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U:\3_DriverAreaFTP\Javno\"/>
    </mc:Choice>
  </mc:AlternateContent>
  <xr:revisionPtr revIDLastSave="0" documentId="13_ncr:1_{E3D5DF90-21BA-4350-899B-5C07FCCE648A}" xr6:coauthVersionLast="47" xr6:coauthVersionMax="47" xr10:uidLastSave="{00000000-0000-0000-0000-000000000000}"/>
  <workbookProtection workbookAlgorithmName="SHA-512" workbookHashValue="yi2v1K9REpVAYtBxsco9HviGgnMWnA8b3xmJeGDuHCRVu/2OBhYm8cO1IDxzMGc6vEyGkslwxZBi3cQRrXSTUg==" workbookSaltValue="HzWdLkJpXRQiiUI4PPBbCA==" workbookSpinCount="100000" lockStructure="1"/>
  <bookViews>
    <workbookView xWindow="4680" yWindow="4680" windowWidth="28800" windowHeight="15345" xr2:uid="{00000000-000D-0000-FFFF-FFFF00000000}"/>
  </bookViews>
  <sheets>
    <sheet name="Uvoz" sheetId="2" r:id="rId1"/>
    <sheet name="Izračun" sheetId="1" state="hidden" r:id="rId2"/>
    <sheet name="Rabati" sheetId="6" state="hidden" r:id="rId3"/>
    <sheet name="Blagovna izdelek" sheetId="8" state="hidden" r:id="rId4"/>
    <sheet name="Popusti" sheetId="5" state="hidden" r:id="rId5"/>
    <sheet name="Blagovna" sheetId="7" state="hidden" r:id="rId6"/>
  </sheets>
  <definedNames>
    <definedName name="_10.62.0.32_NopCommerceTT_Product" localSheetId="1" hidden="1">Izračun!#REF!</definedName>
    <definedName name="ExternalData_1" localSheetId="5" hidden="1">Blagovna!$A$1:$B$114</definedName>
    <definedName name="ExternalData_1" localSheetId="3" hidden="1">'Blagovna izdelek'!$A$1:$B$6386</definedName>
    <definedName name="ExternalData_1" localSheetId="1" hidden="1">Izračun!$A$2:$F$6383</definedName>
    <definedName name="ExternalData_1" localSheetId="4" hidden="1">Popusti!$A$1:$C$53</definedName>
    <definedName name="ExternalData_1" localSheetId="2" hidden="1">Rabati!$A$1:$B$6194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8" l="1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4030" i="8"/>
  <c r="C4031" i="8"/>
  <c r="C4032" i="8"/>
  <c r="C4033" i="8"/>
  <c r="C4034" i="8"/>
  <c r="C4035" i="8"/>
  <c r="C4036" i="8"/>
  <c r="C4037" i="8"/>
  <c r="C4038" i="8"/>
  <c r="C4039" i="8"/>
  <c r="C4040" i="8"/>
  <c r="C4041" i="8"/>
  <c r="C4042" i="8"/>
  <c r="C4043" i="8"/>
  <c r="C4044" i="8"/>
  <c r="C4045" i="8"/>
  <c r="C4046" i="8"/>
  <c r="C4047" i="8"/>
  <c r="C4048" i="8"/>
  <c r="C4049" i="8"/>
  <c r="C4050" i="8"/>
  <c r="C4051" i="8"/>
  <c r="C4052" i="8"/>
  <c r="C4053" i="8"/>
  <c r="C4054" i="8"/>
  <c r="C4055" i="8"/>
  <c r="C4056" i="8"/>
  <c r="C4057" i="8"/>
  <c r="C4058" i="8"/>
  <c r="C4059" i="8"/>
  <c r="C4060" i="8"/>
  <c r="C4061" i="8"/>
  <c r="C4062" i="8"/>
  <c r="C4063" i="8"/>
  <c r="C4064" i="8"/>
  <c r="C4065" i="8"/>
  <c r="C4066" i="8"/>
  <c r="C4067" i="8"/>
  <c r="C4068" i="8"/>
  <c r="C4069" i="8"/>
  <c r="C4070" i="8"/>
  <c r="C4071" i="8"/>
  <c r="C4072" i="8"/>
  <c r="C4073" i="8"/>
  <c r="C4074" i="8"/>
  <c r="C4075" i="8"/>
  <c r="C4076" i="8"/>
  <c r="C4077" i="8"/>
  <c r="C4078" i="8"/>
  <c r="C4079" i="8"/>
  <c r="C4080" i="8"/>
  <c r="C4081" i="8"/>
  <c r="C4082" i="8"/>
  <c r="C4083" i="8"/>
  <c r="C4084" i="8"/>
  <c r="C4085" i="8"/>
  <c r="C4086" i="8"/>
  <c r="C4087" i="8"/>
  <c r="C4088" i="8"/>
  <c r="C4089" i="8"/>
  <c r="C4090" i="8"/>
  <c r="C4091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6" i="8"/>
  <c r="C4107" i="8"/>
  <c r="C4108" i="8"/>
  <c r="C4109" i="8"/>
  <c r="C4110" i="8"/>
  <c r="C4111" i="8"/>
  <c r="C4112" i="8"/>
  <c r="C4113" i="8"/>
  <c r="C4114" i="8"/>
  <c r="C4115" i="8"/>
  <c r="C4116" i="8"/>
  <c r="C4117" i="8"/>
  <c r="C4118" i="8"/>
  <c r="C4119" i="8"/>
  <c r="C4120" i="8"/>
  <c r="C4121" i="8"/>
  <c r="C4122" i="8"/>
  <c r="C4123" i="8"/>
  <c r="C4124" i="8"/>
  <c r="C4125" i="8"/>
  <c r="C4126" i="8"/>
  <c r="C4127" i="8"/>
  <c r="C4128" i="8"/>
  <c r="C4129" i="8"/>
  <c r="C4130" i="8"/>
  <c r="C4131" i="8"/>
  <c r="C4132" i="8"/>
  <c r="C4133" i="8"/>
  <c r="C4134" i="8"/>
  <c r="C4135" i="8"/>
  <c r="C4136" i="8"/>
  <c r="C4137" i="8"/>
  <c r="C4138" i="8"/>
  <c r="C4139" i="8"/>
  <c r="C4140" i="8"/>
  <c r="C4141" i="8"/>
  <c r="C4142" i="8"/>
  <c r="C4143" i="8"/>
  <c r="C4144" i="8"/>
  <c r="C4145" i="8"/>
  <c r="C4146" i="8"/>
  <c r="C4147" i="8"/>
  <c r="C4148" i="8"/>
  <c r="C4149" i="8"/>
  <c r="C4150" i="8"/>
  <c r="C4151" i="8"/>
  <c r="C4152" i="8"/>
  <c r="C4153" i="8"/>
  <c r="C4154" i="8"/>
  <c r="C4155" i="8"/>
  <c r="C4156" i="8"/>
  <c r="C4157" i="8"/>
  <c r="C4158" i="8"/>
  <c r="C4159" i="8"/>
  <c r="C4160" i="8"/>
  <c r="C4161" i="8"/>
  <c r="C4162" i="8"/>
  <c r="C4163" i="8"/>
  <c r="C4164" i="8"/>
  <c r="C4165" i="8"/>
  <c r="C4166" i="8"/>
  <c r="C4167" i="8"/>
  <c r="C4168" i="8"/>
  <c r="C4169" i="8"/>
  <c r="C4170" i="8"/>
  <c r="C4171" i="8"/>
  <c r="C4172" i="8"/>
  <c r="C4173" i="8"/>
  <c r="C4174" i="8"/>
  <c r="C4175" i="8"/>
  <c r="C4176" i="8"/>
  <c r="C4177" i="8"/>
  <c r="C4178" i="8"/>
  <c r="C4179" i="8"/>
  <c r="C4180" i="8"/>
  <c r="C4181" i="8"/>
  <c r="C4182" i="8"/>
  <c r="C4183" i="8"/>
  <c r="C4184" i="8"/>
  <c r="C4185" i="8"/>
  <c r="C4186" i="8"/>
  <c r="C4187" i="8"/>
  <c r="C4188" i="8"/>
  <c r="C4189" i="8"/>
  <c r="C4190" i="8"/>
  <c r="C4191" i="8"/>
  <c r="C4192" i="8"/>
  <c r="C4193" i="8"/>
  <c r="C4194" i="8"/>
  <c r="C4195" i="8"/>
  <c r="C4196" i="8"/>
  <c r="C4197" i="8"/>
  <c r="C4198" i="8"/>
  <c r="C4199" i="8"/>
  <c r="C4200" i="8"/>
  <c r="C4201" i="8"/>
  <c r="C4202" i="8"/>
  <c r="C4203" i="8"/>
  <c r="C4204" i="8"/>
  <c r="C4205" i="8"/>
  <c r="C4206" i="8"/>
  <c r="C4207" i="8"/>
  <c r="C4208" i="8"/>
  <c r="C4209" i="8"/>
  <c r="C4210" i="8"/>
  <c r="C4211" i="8"/>
  <c r="C4212" i="8"/>
  <c r="C4213" i="8"/>
  <c r="C4214" i="8"/>
  <c r="C4215" i="8"/>
  <c r="C4216" i="8"/>
  <c r="C4217" i="8"/>
  <c r="C4218" i="8"/>
  <c r="C4219" i="8"/>
  <c r="C4220" i="8"/>
  <c r="C4221" i="8"/>
  <c r="C4222" i="8"/>
  <c r="C4223" i="8"/>
  <c r="C4224" i="8"/>
  <c r="C4225" i="8"/>
  <c r="C4226" i="8"/>
  <c r="C4227" i="8"/>
  <c r="C4228" i="8"/>
  <c r="C4229" i="8"/>
  <c r="C4230" i="8"/>
  <c r="C4231" i="8"/>
  <c r="C4232" i="8"/>
  <c r="C4233" i="8"/>
  <c r="C4234" i="8"/>
  <c r="C4235" i="8"/>
  <c r="C4236" i="8"/>
  <c r="C4237" i="8"/>
  <c r="C4238" i="8"/>
  <c r="C4239" i="8"/>
  <c r="C4240" i="8"/>
  <c r="C4241" i="8"/>
  <c r="C4242" i="8"/>
  <c r="C4243" i="8"/>
  <c r="C4244" i="8"/>
  <c r="C4245" i="8"/>
  <c r="C4246" i="8"/>
  <c r="C4247" i="8"/>
  <c r="C4248" i="8"/>
  <c r="C4249" i="8"/>
  <c r="C4250" i="8"/>
  <c r="C4251" i="8"/>
  <c r="C4252" i="8"/>
  <c r="C4253" i="8"/>
  <c r="C4254" i="8"/>
  <c r="C4255" i="8"/>
  <c r="C4256" i="8"/>
  <c r="C4257" i="8"/>
  <c r="C4258" i="8"/>
  <c r="C4259" i="8"/>
  <c r="C4260" i="8"/>
  <c r="C4261" i="8"/>
  <c r="C4262" i="8"/>
  <c r="C4263" i="8"/>
  <c r="C4264" i="8"/>
  <c r="C4265" i="8"/>
  <c r="C4266" i="8"/>
  <c r="C4267" i="8"/>
  <c r="C4268" i="8"/>
  <c r="C4269" i="8"/>
  <c r="C4270" i="8"/>
  <c r="C4271" i="8"/>
  <c r="C4272" i="8"/>
  <c r="C4273" i="8"/>
  <c r="C4274" i="8"/>
  <c r="C4275" i="8"/>
  <c r="C4276" i="8"/>
  <c r="C4277" i="8"/>
  <c r="C4278" i="8"/>
  <c r="C4279" i="8"/>
  <c r="C4280" i="8"/>
  <c r="C4281" i="8"/>
  <c r="C4282" i="8"/>
  <c r="C4283" i="8"/>
  <c r="C4284" i="8"/>
  <c r="C4285" i="8"/>
  <c r="C4286" i="8"/>
  <c r="C4287" i="8"/>
  <c r="C4288" i="8"/>
  <c r="C4289" i="8"/>
  <c r="C4290" i="8"/>
  <c r="C4291" i="8"/>
  <c r="C4292" i="8"/>
  <c r="C4293" i="8"/>
  <c r="C4294" i="8"/>
  <c r="C4295" i="8"/>
  <c r="C4296" i="8"/>
  <c r="C4297" i="8"/>
  <c r="C4298" i="8"/>
  <c r="C4299" i="8"/>
  <c r="C4300" i="8"/>
  <c r="C4301" i="8"/>
  <c r="C4302" i="8"/>
  <c r="C4303" i="8"/>
  <c r="C4304" i="8"/>
  <c r="C4305" i="8"/>
  <c r="C4306" i="8"/>
  <c r="C4307" i="8"/>
  <c r="C4308" i="8"/>
  <c r="C4309" i="8"/>
  <c r="C4310" i="8"/>
  <c r="C4311" i="8"/>
  <c r="C4312" i="8"/>
  <c r="C4313" i="8"/>
  <c r="C4314" i="8"/>
  <c r="C4315" i="8"/>
  <c r="C4316" i="8"/>
  <c r="C4317" i="8"/>
  <c r="C4318" i="8"/>
  <c r="C4319" i="8"/>
  <c r="C4320" i="8"/>
  <c r="C4321" i="8"/>
  <c r="C4322" i="8"/>
  <c r="C4323" i="8"/>
  <c r="C4324" i="8"/>
  <c r="C4325" i="8"/>
  <c r="C4326" i="8"/>
  <c r="C4327" i="8"/>
  <c r="C4328" i="8"/>
  <c r="C4329" i="8"/>
  <c r="C4330" i="8"/>
  <c r="C4331" i="8"/>
  <c r="C4332" i="8"/>
  <c r="C4333" i="8"/>
  <c r="C4334" i="8"/>
  <c r="C4335" i="8"/>
  <c r="C4336" i="8"/>
  <c r="C4337" i="8"/>
  <c r="C4338" i="8"/>
  <c r="C4339" i="8"/>
  <c r="C4340" i="8"/>
  <c r="C4341" i="8"/>
  <c r="C4342" i="8"/>
  <c r="C4343" i="8"/>
  <c r="C4344" i="8"/>
  <c r="C4345" i="8"/>
  <c r="C4346" i="8"/>
  <c r="C4347" i="8"/>
  <c r="C4348" i="8"/>
  <c r="C4349" i="8"/>
  <c r="C4350" i="8"/>
  <c r="C4351" i="8"/>
  <c r="C4352" i="8"/>
  <c r="C4353" i="8"/>
  <c r="C4354" i="8"/>
  <c r="C4355" i="8"/>
  <c r="C4356" i="8"/>
  <c r="C4357" i="8"/>
  <c r="C4358" i="8"/>
  <c r="C4359" i="8"/>
  <c r="C4360" i="8"/>
  <c r="C4361" i="8"/>
  <c r="C4362" i="8"/>
  <c r="C4363" i="8"/>
  <c r="C4364" i="8"/>
  <c r="C4365" i="8"/>
  <c r="C4366" i="8"/>
  <c r="C4367" i="8"/>
  <c r="C4368" i="8"/>
  <c r="C4369" i="8"/>
  <c r="C4370" i="8"/>
  <c r="C4371" i="8"/>
  <c r="C4372" i="8"/>
  <c r="C4373" i="8"/>
  <c r="C4374" i="8"/>
  <c r="C4375" i="8"/>
  <c r="C4376" i="8"/>
  <c r="C4377" i="8"/>
  <c r="C4378" i="8"/>
  <c r="C4379" i="8"/>
  <c r="C4380" i="8"/>
  <c r="C4381" i="8"/>
  <c r="C4382" i="8"/>
  <c r="C4383" i="8"/>
  <c r="C4384" i="8"/>
  <c r="C4385" i="8"/>
  <c r="C4386" i="8"/>
  <c r="C4387" i="8"/>
  <c r="C4388" i="8"/>
  <c r="C4389" i="8"/>
  <c r="C4390" i="8"/>
  <c r="C4391" i="8"/>
  <c r="C4392" i="8"/>
  <c r="C4393" i="8"/>
  <c r="C4394" i="8"/>
  <c r="C4395" i="8"/>
  <c r="C4396" i="8"/>
  <c r="C4397" i="8"/>
  <c r="C4398" i="8"/>
  <c r="C4399" i="8"/>
  <c r="C4400" i="8"/>
  <c r="C4401" i="8"/>
  <c r="C4402" i="8"/>
  <c r="C4403" i="8"/>
  <c r="C4404" i="8"/>
  <c r="C4405" i="8"/>
  <c r="C4406" i="8"/>
  <c r="C4407" i="8"/>
  <c r="C4408" i="8"/>
  <c r="C4409" i="8"/>
  <c r="C4410" i="8"/>
  <c r="C4411" i="8"/>
  <c r="C4412" i="8"/>
  <c r="C4413" i="8"/>
  <c r="C4414" i="8"/>
  <c r="C4415" i="8"/>
  <c r="C4416" i="8"/>
  <c r="C4417" i="8"/>
  <c r="C4418" i="8"/>
  <c r="C4419" i="8"/>
  <c r="C4420" i="8"/>
  <c r="C4421" i="8"/>
  <c r="C4422" i="8"/>
  <c r="C4423" i="8"/>
  <c r="C4424" i="8"/>
  <c r="C4425" i="8"/>
  <c r="C4426" i="8"/>
  <c r="C4427" i="8"/>
  <c r="C4428" i="8"/>
  <c r="C4429" i="8"/>
  <c r="C4430" i="8"/>
  <c r="C4431" i="8"/>
  <c r="C4432" i="8"/>
  <c r="C4433" i="8"/>
  <c r="C4434" i="8"/>
  <c r="C4435" i="8"/>
  <c r="C4436" i="8"/>
  <c r="C4437" i="8"/>
  <c r="C4438" i="8"/>
  <c r="C4439" i="8"/>
  <c r="C4440" i="8"/>
  <c r="C4441" i="8"/>
  <c r="C4442" i="8"/>
  <c r="C4443" i="8"/>
  <c r="C4444" i="8"/>
  <c r="C4445" i="8"/>
  <c r="C4446" i="8"/>
  <c r="C4447" i="8"/>
  <c r="C4448" i="8"/>
  <c r="C4449" i="8"/>
  <c r="C4450" i="8"/>
  <c r="C4451" i="8"/>
  <c r="C4452" i="8"/>
  <c r="C4453" i="8"/>
  <c r="C4454" i="8"/>
  <c r="C4455" i="8"/>
  <c r="C4456" i="8"/>
  <c r="C4457" i="8"/>
  <c r="C4458" i="8"/>
  <c r="C4459" i="8"/>
  <c r="C4460" i="8"/>
  <c r="C4461" i="8"/>
  <c r="C4462" i="8"/>
  <c r="C4463" i="8"/>
  <c r="C4464" i="8"/>
  <c r="C4465" i="8"/>
  <c r="C4466" i="8"/>
  <c r="C4467" i="8"/>
  <c r="C4468" i="8"/>
  <c r="C4469" i="8"/>
  <c r="C4470" i="8"/>
  <c r="C4471" i="8"/>
  <c r="C4472" i="8"/>
  <c r="C4473" i="8"/>
  <c r="C4474" i="8"/>
  <c r="C4475" i="8"/>
  <c r="C4476" i="8"/>
  <c r="C4477" i="8"/>
  <c r="C4478" i="8"/>
  <c r="C4479" i="8"/>
  <c r="C4480" i="8"/>
  <c r="C4481" i="8"/>
  <c r="C4482" i="8"/>
  <c r="C4483" i="8"/>
  <c r="C4484" i="8"/>
  <c r="C4485" i="8"/>
  <c r="C4486" i="8"/>
  <c r="C4487" i="8"/>
  <c r="C4488" i="8"/>
  <c r="C4489" i="8"/>
  <c r="C4490" i="8"/>
  <c r="C4491" i="8"/>
  <c r="C4492" i="8"/>
  <c r="C4493" i="8"/>
  <c r="C4494" i="8"/>
  <c r="C4495" i="8"/>
  <c r="C4496" i="8"/>
  <c r="C4497" i="8"/>
  <c r="C4498" i="8"/>
  <c r="C4499" i="8"/>
  <c r="C4500" i="8"/>
  <c r="C4501" i="8"/>
  <c r="C4502" i="8"/>
  <c r="C4503" i="8"/>
  <c r="C4504" i="8"/>
  <c r="C4505" i="8"/>
  <c r="C4506" i="8"/>
  <c r="C4507" i="8"/>
  <c r="C4508" i="8"/>
  <c r="C4509" i="8"/>
  <c r="C4510" i="8"/>
  <c r="C4511" i="8"/>
  <c r="C4512" i="8"/>
  <c r="C4513" i="8"/>
  <c r="C4514" i="8"/>
  <c r="C4515" i="8"/>
  <c r="C4516" i="8"/>
  <c r="C4517" i="8"/>
  <c r="C4518" i="8"/>
  <c r="C4519" i="8"/>
  <c r="C4520" i="8"/>
  <c r="C4521" i="8"/>
  <c r="C4522" i="8"/>
  <c r="C4523" i="8"/>
  <c r="C4524" i="8"/>
  <c r="C4525" i="8"/>
  <c r="C4526" i="8"/>
  <c r="C4527" i="8"/>
  <c r="C4528" i="8"/>
  <c r="C4529" i="8"/>
  <c r="C4530" i="8"/>
  <c r="C4531" i="8"/>
  <c r="C4532" i="8"/>
  <c r="C4533" i="8"/>
  <c r="C4534" i="8"/>
  <c r="C4535" i="8"/>
  <c r="C4536" i="8"/>
  <c r="C4537" i="8"/>
  <c r="C4538" i="8"/>
  <c r="C4539" i="8"/>
  <c r="C4540" i="8"/>
  <c r="C4541" i="8"/>
  <c r="C4542" i="8"/>
  <c r="C4543" i="8"/>
  <c r="C4544" i="8"/>
  <c r="C4545" i="8"/>
  <c r="C4546" i="8"/>
  <c r="C4547" i="8"/>
  <c r="C4548" i="8"/>
  <c r="C4549" i="8"/>
  <c r="C4550" i="8"/>
  <c r="C4551" i="8"/>
  <c r="C4552" i="8"/>
  <c r="C4553" i="8"/>
  <c r="C4554" i="8"/>
  <c r="C4555" i="8"/>
  <c r="C4556" i="8"/>
  <c r="C4557" i="8"/>
  <c r="C4558" i="8"/>
  <c r="C4559" i="8"/>
  <c r="C4560" i="8"/>
  <c r="C4561" i="8"/>
  <c r="C4562" i="8"/>
  <c r="C4563" i="8"/>
  <c r="C4564" i="8"/>
  <c r="C4565" i="8"/>
  <c r="C4566" i="8"/>
  <c r="C4567" i="8"/>
  <c r="C4568" i="8"/>
  <c r="C4569" i="8"/>
  <c r="C4570" i="8"/>
  <c r="C4571" i="8"/>
  <c r="C4572" i="8"/>
  <c r="C4573" i="8"/>
  <c r="C4574" i="8"/>
  <c r="C4575" i="8"/>
  <c r="C4576" i="8"/>
  <c r="C4577" i="8"/>
  <c r="C4578" i="8"/>
  <c r="C4579" i="8"/>
  <c r="C4580" i="8"/>
  <c r="C4581" i="8"/>
  <c r="C4582" i="8"/>
  <c r="C4583" i="8"/>
  <c r="C4584" i="8"/>
  <c r="C4585" i="8"/>
  <c r="C4586" i="8"/>
  <c r="C4587" i="8"/>
  <c r="C4588" i="8"/>
  <c r="C4589" i="8"/>
  <c r="C4590" i="8"/>
  <c r="C4591" i="8"/>
  <c r="C4592" i="8"/>
  <c r="C4593" i="8"/>
  <c r="C4594" i="8"/>
  <c r="C4595" i="8"/>
  <c r="C4596" i="8"/>
  <c r="C4597" i="8"/>
  <c r="C4598" i="8"/>
  <c r="C4599" i="8"/>
  <c r="C4600" i="8"/>
  <c r="C4601" i="8"/>
  <c r="C4602" i="8"/>
  <c r="C4603" i="8"/>
  <c r="C4604" i="8"/>
  <c r="C4605" i="8"/>
  <c r="C4606" i="8"/>
  <c r="C4607" i="8"/>
  <c r="C4608" i="8"/>
  <c r="C4609" i="8"/>
  <c r="C4610" i="8"/>
  <c r="C4611" i="8"/>
  <c r="C4612" i="8"/>
  <c r="C4613" i="8"/>
  <c r="C4614" i="8"/>
  <c r="C4615" i="8"/>
  <c r="C4616" i="8"/>
  <c r="C4617" i="8"/>
  <c r="C4618" i="8"/>
  <c r="C4619" i="8"/>
  <c r="C4620" i="8"/>
  <c r="C4621" i="8"/>
  <c r="C4622" i="8"/>
  <c r="C4623" i="8"/>
  <c r="C4624" i="8"/>
  <c r="C4625" i="8"/>
  <c r="C4626" i="8"/>
  <c r="C4627" i="8"/>
  <c r="C4628" i="8"/>
  <c r="C4629" i="8"/>
  <c r="C4630" i="8"/>
  <c r="C4631" i="8"/>
  <c r="C4632" i="8"/>
  <c r="C4633" i="8"/>
  <c r="C4634" i="8"/>
  <c r="C4635" i="8"/>
  <c r="C4636" i="8"/>
  <c r="C4637" i="8"/>
  <c r="C4638" i="8"/>
  <c r="C4639" i="8"/>
  <c r="C4640" i="8"/>
  <c r="C4641" i="8"/>
  <c r="C4642" i="8"/>
  <c r="C4643" i="8"/>
  <c r="C4644" i="8"/>
  <c r="C4645" i="8"/>
  <c r="C4646" i="8"/>
  <c r="C4647" i="8"/>
  <c r="C4648" i="8"/>
  <c r="C4649" i="8"/>
  <c r="C4650" i="8"/>
  <c r="C4651" i="8"/>
  <c r="C4652" i="8"/>
  <c r="C4653" i="8"/>
  <c r="C4654" i="8"/>
  <c r="C4655" i="8"/>
  <c r="C4656" i="8"/>
  <c r="C4657" i="8"/>
  <c r="C4658" i="8"/>
  <c r="C4659" i="8"/>
  <c r="C4660" i="8"/>
  <c r="C4661" i="8"/>
  <c r="C4662" i="8"/>
  <c r="C4663" i="8"/>
  <c r="C4664" i="8"/>
  <c r="C4665" i="8"/>
  <c r="C4666" i="8"/>
  <c r="C4667" i="8"/>
  <c r="C4668" i="8"/>
  <c r="C4669" i="8"/>
  <c r="C4670" i="8"/>
  <c r="C4671" i="8"/>
  <c r="C4672" i="8"/>
  <c r="C4673" i="8"/>
  <c r="C4674" i="8"/>
  <c r="C4675" i="8"/>
  <c r="C4676" i="8"/>
  <c r="C4677" i="8"/>
  <c r="C4678" i="8"/>
  <c r="C4679" i="8"/>
  <c r="C4680" i="8"/>
  <c r="C4681" i="8"/>
  <c r="C4682" i="8"/>
  <c r="C4683" i="8"/>
  <c r="C4684" i="8"/>
  <c r="C4685" i="8"/>
  <c r="C4686" i="8"/>
  <c r="C4687" i="8"/>
  <c r="C4688" i="8"/>
  <c r="C4689" i="8"/>
  <c r="C4690" i="8"/>
  <c r="C4691" i="8"/>
  <c r="C4692" i="8"/>
  <c r="C4693" i="8"/>
  <c r="C4694" i="8"/>
  <c r="C4695" i="8"/>
  <c r="C4696" i="8"/>
  <c r="C4697" i="8"/>
  <c r="C4698" i="8"/>
  <c r="C4699" i="8"/>
  <c r="C4700" i="8"/>
  <c r="C4701" i="8"/>
  <c r="C4702" i="8"/>
  <c r="C4703" i="8"/>
  <c r="C4704" i="8"/>
  <c r="C4705" i="8"/>
  <c r="C4706" i="8"/>
  <c r="C4707" i="8"/>
  <c r="C4708" i="8"/>
  <c r="C4709" i="8"/>
  <c r="C4710" i="8"/>
  <c r="C4711" i="8"/>
  <c r="C4712" i="8"/>
  <c r="C4713" i="8"/>
  <c r="C4714" i="8"/>
  <c r="C4715" i="8"/>
  <c r="C4716" i="8"/>
  <c r="C4717" i="8"/>
  <c r="C4718" i="8"/>
  <c r="C4719" i="8"/>
  <c r="C4720" i="8"/>
  <c r="C4721" i="8"/>
  <c r="C4722" i="8"/>
  <c r="C4723" i="8"/>
  <c r="C4724" i="8"/>
  <c r="C4725" i="8"/>
  <c r="C4726" i="8"/>
  <c r="C4727" i="8"/>
  <c r="C4728" i="8"/>
  <c r="C4729" i="8"/>
  <c r="C4730" i="8"/>
  <c r="C4731" i="8"/>
  <c r="C4732" i="8"/>
  <c r="C4733" i="8"/>
  <c r="C4734" i="8"/>
  <c r="C4735" i="8"/>
  <c r="C4736" i="8"/>
  <c r="C4737" i="8"/>
  <c r="C4738" i="8"/>
  <c r="C4739" i="8"/>
  <c r="C4740" i="8"/>
  <c r="C4741" i="8"/>
  <c r="C4742" i="8"/>
  <c r="C4743" i="8"/>
  <c r="C4744" i="8"/>
  <c r="C4745" i="8"/>
  <c r="C4746" i="8"/>
  <c r="C4747" i="8"/>
  <c r="C4748" i="8"/>
  <c r="C4749" i="8"/>
  <c r="C4750" i="8"/>
  <c r="C4751" i="8"/>
  <c r="C4752" i="8"/>
  <c r="C4753" i="8"/>
  <c r="C4754" i="8"/>
  <c r="C4755" i="8"/>
  <c r="C4756" i="8"/>
  <c r="C4757" i="8"/>
  <c r="C4758" i="8"/>
  <c r="C4759" i="8"/>
  <c r="C4760" i="8"/>
  <c r="C4761" i="8"/>
  <c r="C4762" i="8"/>
  <c r="C4763" i="8"/>
  <c r="C4764" i="8"/>
  <c r="C4765" i="8"/>
  <c r="C4766" i="8"/>
  <c r="C4767" i="8"/>
  <c r="C4768" i="8"/>
  <c r="C4769" i="8"/>
  <c r="C4770" i="8"/>
  <c r="C4771" i="8"/>
  <c r="C4772" i="8"/>
  <c r="C4773" i="8"/>
  <c r="C4774" i="8"/>
  <c r="C4775" i="8"/>
  <c r="C4776" i="8"/>
  <c r="C4777" i="8"/>
  <c r="C4778" i="8"/>
  <c r="C4779" i="8"/>
  <c r="C4780" i="8"/>
  <c r="C4781" i="8"/>
  <c r="C4782" i="8"/>
  <c r="C4783" i="8"/>
  <c r="C4784" i="8"/>
  <c r="C4785" i="8"/>
  <c r="C4786" i="8"/>
  <c r="C4787" i="8"/>
  <c r="C4788" i="8"/>
  <c r="C4789" i="8"/>
  <c r="C4790" i="8"/>
  <c r="C4791" i="8"/>
  <c r="C4792" i="8"/>
  <c r="C4793" i="8"/>
  <c r="C4794" i="8"/>
  <c r="C4795" i="8"/>
  <c r="C4796" i="8"/>
  <c r="C4797" i="8"/>
  <c r="C4798" i="8"/>
  <c r="C4799" i="8"/>
  <c r="C4800" i="8"/>
  <c r="C4801" i="8"/>
  <c r="C4802" i="8"/>
  <c r="C4803" i="8"/>
  <c r="C4804" i="8"/>
  <c r="C4805" i="8"/>
  <c r="C4806" i="8"/>
  <c r="C4807" i="8"/>
  <c r="C4808" i="8"/>
  <c r="C4809" i="8"/>
  <c r="C4810" i="8"/>
  <c r="C4811" i="8"/>
  <c r="C4812" i="8"/>
  <c r="C4813" i="8"/>
  <c r="C4814" i="8"/>
  <c r="C4815" i="8"/>
  <c r="C4816" i="8"/>
  <c r="C4817" i="8"/>
  <c r="C4818" i="8"/>
  <c r="C4819" i="8"/>
  <c r="C4820" i="8"/>
  <c r="C4821" i="8"/>
  <c r="C4822" i="8"/>
  <c r="C4823" i="8"/>
  <c r="C4824" i="8"/>
  <c r="C4825" i="8"/>
  <c r="C4826" i="8"/>
  <c r="C4827" i="8"/>
  <c r="C4828" i="8"/>
  <c r="C4829" i="8"/>
  <c r="C4830" i="8"/>
  <c r="C4831" i="8"/>
  <c r="C4832" i="8"/>
  <c r="C4833" i="8"/>
  <c r="C4834" i="8"/>
  <c r="C4835" i="8"/>
  <c r="C4836" i="8"/>
  <c r="C4837" i="8"/>
  <c r="C4838" i="8"/>
  <c r="C4839" i="8"/>
  <c r="C4840" i="8"/>
  <c r="C4841" i="8"/>
  <c r="C4842" i="8"/>
  <c r="C4843" i="8"/>
  <c r="C4844" i="8"/>
  <c r="C4845" i="8"/>
  <c r="C4846" i="8"/>
  <c r="C4847" i="8"/>
  <c r="C4848" i="8"/>
  <c r="C4849" i="8"/>
  <c r="C4850" i="8"/>
  <c r="C4851" i="8"/>
  <c r="C4852" i="8"/>
  <c r="C4853" i="8"/>
  <c r="C4854" i="8"/>
  <c r="C4855" i="8"/>
  <c r="C4856" i="8"/>
  <c r="C4857" i="8"/>
  <c r="C4858" i="8"/>
  <c r="C4859" i="8"/>
  <c r="C4860" i="8"/>
  <c r="C4861" i="8"/>
  <c r="C4862" i="8"/>
  <c r="C4863" i="8"/>
  <c r="C4864" i="8"/>
  <c r="C4865" i="8"/>
  <c r="C4866" i="8"/>
  <c r="C4867" i="8"/>
  <c r="C4868" i="8"/>
  <c r="C4869" i="8"/>
  <c r="C4870" i="8"/>
  <c r="C4871" i="8"/>
  <c r="C4872" i="8"/>
  <c r="C4873" i="8"/>
  <c r="C4874" i="8"/>
  <c r="C4875" i="8"/>
  <c r="C4876" i="8"/>
  <c r="C4877" i="8"/>
  <c r="C4878" i="8"/>
  <c r="C4879" i="8"/>
  <c r="C4880" i="8"/>
  <c r="C4881" i="8"/>
  <c r="C4882" i="8"/>
  <c r="C4883" i="8"/>
  <c r="C4884" i="8"/>
  <c r="C4885" i="8"/>
  <c r="C4886" i="8"/>
  <c r="C4887" i="8"/>
  <c r="C4888" i="8"/>
  <c r="C4889" i="8"/>
  <c r="C4890" i="8"/>
  <c r="C4891" i="8"/>
  <c r="C4892" i="8"/>
  <c r="C4893" i="8"/>
  <c r="C4894" i="8"/>
  <c r="C4895" i="8"/>
  <c r="C4896" i="8"/>
  <c r="C4897" i="8"/>
  <c r="C4898" i="8"/>
  <c r="C4899" i="8"/>
  <c r="C4900" i="8"/>
  <c r="C4901" i="8"/>
  <c r="C4902" i="8"/>
  <c r="C4903" i="8"/>
  <c r="C4904" i="8"/>
  <c r="C4905" i="8"/>
  <c r="C4906" i="8"/>
  <c r="C4907" i="8"/>
  <c r="C4908" i="8"/>
  <c r="C4909" i="8"/>
  <c r="C4910" i="8"/>
  <c r="C4911" i="8"/>
  <c r="C4912" i="8"/>
  <c r="C4913" i="8"/>
  <c r="C4914" i="8"/>
  <c r="C4915" i="8"/>
  <c r="C4916" i="8"/>
  <c r="C4917" i="8"/>
  <c r="C4918" i="8"/>
  <c r="C4919" i="8"/>
  <c r="C4920" i="8"/>
  <c r="C4921" i="8"/>
  <c r="C4922" i="8"/>
  <c r="C4923" i="8"/>
  <c r="C4924" i="8"/>
  <c r="C4925" i="8"/>
  <c r="C4926" i="8"/>
  <c r="C4927" i="8"/>
  <c r="C4928" i="8"/>
  <c r="C4929" i="8"/>
  <c r="C4930" i="8"/>
  <c r="C4931" i="8"/>
  <c r="C4932" i="8"/>
  <c r="C4933" i="8"/>
  <c r="C4934" i="8"/>
  <c r="C4935" i="8"/>
  <c r="C4936" i="8"/>
  <c r="C4937" i="8"/>
  <c r="C4938" i="8"/>
  <c r="C4939" i="8"/>
  <c r="C4940" i="8"/>
  <c r="C4941" i="8"/>
  <c r="C4942" i="8"/>
  <c r="C4943" i="8"/>
  <c r="C4944" i="8"/>
  <c r="C4945" i="8"/>
  <c r="C4946" i="8"/>
  <c r="C4947" i="8"/>
  <c r="C4948" i="8"/>
  <c r="C4949" i="8"/>
  <c r="C4950" i="8"/>
  <c r="C4951" i="8"/>
  <c r="C4952" i="8"/>
  <c r="C4953" i="8"/>
  <c r="C4954" i="8"/>
  <c r="C4955" i="8"/>
  <c r="C4956" i="8"/>
  <c r="C4957" i="8"/>
  <c r="C4958" i="8"/>
  <c r="C4959" i="8"/>
  <c r="C4960" i="8"/>
  <c r="C4961" i="8"/>
  <c r="C4962" i="8"/>
  <c r="C4963" i="8"/>
  <c r="C4964" i="8"/>
  <c r="C4965" i="8"/>
  <c r="C4966" i="8"/>
  <c r="C4967" i="8"/>
  <c r="C4968" i="8"/>
  <c r="C4969" i="8"/>
  <c r="C4970" i="8"/>
  <c r="C4971" i="8"/>
  <c r="C4972" i="8"/>
  <c r="C4973" i="8"/>
  <c r="C4974" i="8"/>
  <c r="C4975" i="8"/>
  <c r="C4976" i="8"/>
  <c r="C4977" i="8"/>
  <c r="C4978" i="8"/>
  <c r="C4979" i="8"/>
  <c r="C4980" i="8"/>
  <c r="C4981" i="8"/>
  <c r="C4982" i="8"/>
  <c r="C4983" i="8"/>
  <c r="C4984" i="8"/>
  <c r="C4985" i="8"/>
  <c r="C4986" i="8"/>
  <c r="C4987" i="8"/>
  <c r="C4988" i="8"/>
  <c r="C4989" i="8"/>
  <c r="C4990" i="8"/>
  <c r="C4991" i="8"/>
  <c r="C4992" i="8"/>
  <c r="C4993" i="8"/>
  <c r="C4994" i="8"/>
  <c r="C4995" i="8"/>
  <c r="C4996" i="8"/>
  <c r="C4997" i="8"/>
  <c r="C4998" i="8"/>
  <c r="C4999" i="8"/>
  <c r="C5000" i="8"/>
  <c r="C5001" i="8"/>
  <c r="C5002" i="8"/>
  <c r="C5003" i="8"/>
  <c r="C5004" i="8"/>
  <c r="C5005" i="8"/>
  <c r="C5006" i="8"/>
  <c r="C5007" i="8"/>
  <c r="C5008" i="8"/>
  <c r="C5009" i="8"/>
  <c r="C5010" i="8"/>
  <c r="C5011" i="8"/>
  <c r="C5012" i="8"/>
  <c r="C5013" i="8"/>
  <c r="C5014" i="8"/>
  <c r="C5015" i="8"/>
  <c r="C5016" i="8"/>
  <c r="C5017" i="8"/>
  <c r="C5018" i="8"/>
  <c r="C5019" i="8"/>
  <c r="C5020" i="8"/>
  <c r="C5021" i="8"/>
  <c r="C5022" i="8"/>
  <c r="C5023" i="8"/>
  <c r="C5024" i="8"/>
  <c r="C5025" i="8"/>
  <c r="C5026" i="8"/>
  <c r="C5027" i="8"/>
  <c r="C5028" i="8"/>
  <c r="C5029" i="8"/>
  <c r="C5030" i="8"/>
  <c r="C5031" i="8"/>
  <c r="C5032" i="8"/>
  <c r="C5033" i="8"/>
  <c r="C5034" i="8"/>
  <c r="C5035" i="8"/>
  <c r="C5036" i="8"/>
  <c r="C5037" i="8"/>
  <c r="C5038" i="8"/>
  <c r="C5039" i="8"/>
  <c r="C5040" i="8"/>
  <c r="C5041" i="8"/>
  <c r="C5042" i="8"/>
  <c r="C5043" i="8"/>
  <c r="C5044" i="8"/>
  <c r="C5045" i="8"/>
  <c r="C5046" i="8"/>
  <c r="C5047" i="8"/>
  <c r="C5048" i="8"/>
  <c r="C5049" i="8"/>
  <c r="C5050" i="8"/>
  <c r="C5051" i="8"/>
  <c r="C5052" i="8"/>
  <c r="C5053" i="8"/>
  <c r="C5054" i="8"/>
  <c r="C5055" i="8"/>
  <c r="C5056" i="8"/>
  <c r="C5057" i="8"/>
  <c r="C5058" i="8"/>
  <c r="C5059" i="8"/>
  <c r="C5060" i="8"/>
  <c r="C5061" i="8"/>
  <c r="C5062" i="8"/>
  <c r="C5063" i="8"/>
  <c r="C5064" i="8"/>
  <c r="C5065" i="8"/>
  <c r="C5066" i="8"/>
  <c r="C5067" i="8"/>
  <c r="C5068" i="8"/>
  <c r="C5069" i="8"/>
  <c r="C5070" i="8"/>
  <c r="C5071" i="8"/>
  <c r="C5072" i="8"/>
  <c r="C5073" i="8"/>
  <c r="C5074" i="8"/>
  <c r="C5075" i="8"/>
  <c r="C5076" i="8"/>
  <c r="C5077" i="8"/>
  <c r="C5078" i="8"/>
  <c r="C5079" i="8"/>
  <c r="C5080" i="8"/>
  <c r="C5081" i="8"/>
  <c r="C5082" i="8"/>
  <c r="C5083" i="8"/>
  <c r="C5084" i="8"/>
  <c r="C5085" i="8"/>
  <c r="C5086" i="8"/>
  <c r="C5087" i="8"/>
  <c r="C5088" i="8"/>
  <c r="C5089" i="8"/>
  <c r="C5090" i="8"/>
  <c r="C5091" i="8"/>
  <c r="C5092" i="8"/>
  <c r="C5093" i="8"/>
  <c r="C5094" i="8"/>
  <c r="C5095" i="8"/>
  <c r="C5096" i="8"/>
  <c r="C5097" i="8"/>
  <c r="C5098" i="8"/>
  <c r="C5099" i="8"/>
  <c r="C5100" i="8"/>
  <c r="C5101" i="8"/>
  <c r="C5102" i="8"/>
  <c r="C5103" i="8"/>
  <c r="C5104" i="8"/>
  <c r="C5105" i="8"/>
  <c r="C5106" i="8"/>
  <c r="C5107" i="8"/>
  <c r="C5108" i="8"/>
  <c r="C5109" i="8"/>
  <c r="C5110" i="8"/>
  <c r="C5111" i="8"/>
  <c r="C5112" i="8"/>
  <c r="C5113" i="8"/>
  <c r="C5114" i="8"/>
  <c r="C5115" i="8"/>
  <c r="C5116" i="8"/>
  <c r="C5117" i="8"/>
  <c r="C5118" i="8"/>
  <c r="C5119" i="8"/>
  <c r="C5120" i="8"/>
  <c r="C5121" i="8"/>
  <c r="C5122" i="8"/>
  <c r="C5123" i="8"/>
  <c r="C5124" i="8"/>
  <c r="C5125" i="8"/>
  <c r="C5126" i="8"/>
  <c r="C5127" i="8"/>
  <c r="C5128" i="8"/>
  <c r="C5129" i="8"/>
  <c r="C5130" i="8"/>
  <c r="C5131" i="8"/>
  <c r="C5132" i="8"/>
  <c r="C5133" i="8"/>
  <c r="C5134" i="8"/>
  <c r="C5135" i="8"/>
  <c r="C5136" i="8"/>
  <c r="C5137" i="8"/>
  <c r="C5138" i="8"/>
  <c r="C5139" i="8"/>
  <c r="C5140" i="8"/>
  <c r="C5141" i="8"/>
  <c r="C5142" i="8"/>
  <c r="C5143" i="8"/>
  <c r="C5144" i="8"/>
  <c r="C5145" i="8"/>
  <c r="C5146" i="8"/>
  <c r="C5147" i="8"/>
  <c r="C5148" i="8"/>
  <c r="C5149" i="8"/>
  <c r="C5150" i="8"/>
  <c r="C5151" i="8"/>
  <c r="C5152" i="8"/>
  <c r="C5153" i="8"/>
  <c r="C5154" i="8"/>
  <c r="C5155" i="8"/>
  <c r="C5156" i="8"/>
  <c r="C5157" i="8"/>
  <c r="C5158" i="8"/>
  <c r="C5159" i="8"/>
  <c r="C5160" i="8"/>
  <c r="C5161" i="8"/>
  <c r="C5162" i="8"/>
  <c r="C5163" i="8"/>
  <c r="C5164" i="8"/>
  <c r="C5165" i="8"/>
  <c r="C5166" i="8"/>
  <c r="C5167" i="8"/>
  <c r="C5168" i="8"/>
  <c r="C5169" i="8"/>
  <c r="C5170" i="8"/>
  <c r="C5171" i="8"/>
  <c r="C5172" i="8"/>
  <c r="C5173" i="8"/>
  <c r="C5174" i="8"/>
  <c r="C5175" i="8"/>
  <c r="C5176" i="8"/>
  <c r="C5177" i="8"/>
  <c r="C5178" i="8"/>
  <c r="C5179" i="8"/>
  <c r="C5180" i="8"/>
  <c r="C5181" i="8"/>
  <c r="C5182" i="8"/>
  <c r="C5183" i="8"/>
  <c r="C5184" i="8"/>
  <c r="C5185" i="8"/>
  <c r="C5186" i="8"/>
  <c r="C5187" i="8"/>
  <c r="C5188" i="8"/>
  <c r="C5189" i="8"/>
  <c r="C5190" i="8"/>
  <c r="C5191" i="8"/>
  <c r="C5192" i="8"/>
  <c r="C5193" i="8"/>
  <c r="C5194" i="8"/>
  <c r="C5195" i="8"/>
  <c r="C5196" i="8"/>
  <c r="C5197" i="8"/>
  <c r="C5198" i="8"/>
  <c r="C5199" i="8"/>
  <c r="C5200" i="8"/>
  <c r="C5201" i="8"/>
  <c r="C5202" i="8"/>
  <c r="C5203" i="8"/>
  <c r="C5204" i="8"/>
  <c r="C5205" i="8"/>
  <c r="C5206" i="8"/>
  <c r="C5207" i="8"/>
  <c r="C5208" i="8"/>
  <c r="C5209" i="8"/>
  <c r="C5210" i="8"/>
  <c r="C5211" i="8"/>
  <c r="C5212" i="8"/>
  <c r="C5213" i="8"/>
  <c r="C5214" i="8"/>
  <c r="C5215" i="8"/>
  <c r="C5216" i="8"/>
  <c r="C5217" i="8"/>
  <c r="C5218" i="8"/>
  <c r="C5219" i="8"/>
  <c r="C5220" i="8"/>
  <c r="C5221" i="8"/>
  <c r="C5222" i="8"/>
  <c r="C5223" i="8"/>
  <c r="C5224" i="8"/>
  <c r="C5225" i="8"/>
  <c r="C5226" i="8"/>
  <c r="C5227" i="8"/>
  <c r="C5228" i="8"/>
  <c r="C5229" i="8"/>
  <c r="C5230" i="8"/>
  <c r="C5231" i="8"/>
  <c r="C5232" i="8"/>
  <c r="C5233" i="8"/>
  <c r="C5234" i="8"/>
  <c r="C5235" i="8"/>
  <c r="C5236" i="8"/>
  <c r="C5237" i="8"/>
  <c r="C5238" i="8"/>
  <c r="C5239" i="8"/>
  <c r="C5240" i="8"/>
  <c r="C5241" i="8"/>
  <c r="C5242" i="8"/>
  <c r="C5243" i="8"/>
  <c r="C5244" i="8"/>
  <c r="C5245" i="8"/>
  <c r="C5246" i="8"/>
  <c r="C5247" i="8"/>
  <c r="C5248" i="8"/>
  <c r="C5249" i="8"/>
  <c r="C5250" i="8"/>
  <c r="C5251" i="8"/>
  <c r="C5252" i="8"/>
  <c r="C5253" i="8"/>
  <c r="C5254" i="8"/>
  <c r="C5255" i="8"/>
  <c r="C5256" i="8"/>
  <c r="C5257" i="8"/>
  <c r="C5258" i="8"/>
  <c r="C5259" i="8"/>
  <c r="C5260" i="8"/>
  <c r="C5261" i="8"/>
  <c r="C5262" i="8"/>
  <c r="C5263" i="8"/>
  <c r="C5264" i="8"/>
  <c r="C5265" i="8"/>
  <c r="C5266" i="8"/>
  <c r="C5267" i="8"/>
  <c r="C5268" i="8"/>
  <c r="C5269" i="8"/>
  <c r="C5270" i="8"/>
  <c r="C5271" i="8"/>
  <c r="C5272" i="8"/>
  <c r="C5273" i="8"/>
  <c r="C5274" i="8"/>
  <c r="C5275" i="8"/>
  <c r="C5276" i="8"/>
  <c r="C5277" i="8"/>
  <c r="C5278" i="8"/>
  <c r="C5279" i="8"/>
  <c r="C5280" i="8"/>
  <c r="C5281" i="8"/>
  <c r="C5282" i="8"/>
  <c r="C5283" i="8"/>
  <c r="C5284" i="8"/>
  <c r="C5285" i="8"/>
  <c r="C5286" i="8"/>
  <c r="C5287" i="8"/>
  <c r="C5288" i="8"/>
  <c r="C5289" i="8"/>
  <c r="C5290" i="8"/>
  <c r="C5291" i="8"/>
  <c r="C5292" i="8"/>
  <c r="C5293" i="8"/>
  <c r="C5294" i="8"/>
  <c r="C5295" i="8"/>
  <c r="C5296" i="8"/>
  <c r="C5297" i="8"/>
  <c r="C5298" i="8"/>
  <c r="C5299" i="8"/>
  <c r="C5300" i="8"/>
  <c r="C5301" i="8"/>
  <c r="C5302" i="8"/>
  <c r="C5303" i="8"/>
  <c r="C5304" i="8"/>
  <c r="C5305" i="8"/>
  <c r="C5306" i="8"/>
  <c r="C5307" i="8"/>
  <c r="C5308" i="8"/>
  <c r="C5309" i="8"/>
  <c r="C5310" i="8"/>
  <c r="C5311" i="8"/>
  <c r="C5312" i="8"/>
  <c r="C5313" i="8"/>
  <c r="C5314" i="8"/>
  <c r="C5315" i="8"/>
  <c r="C5316" i="8"/>
  <c r="C5317" i="8"/>
  <c r="C5318" i="8"/>
  <c r="C5319" i="8"/>
  <c r="C5320" i="8"/>
  <c r="C5321" i="8"/>
  <c r="C5322" i="8"/>
  <c r="C5323" i="8"/>
  <c r="C5324" i="8"/>
  <c r="C5325" i="8"/>
  <c r="C5326" i="8"/>
  <c r="C5327" i="8"/>
  <c r="C5328" i="8"/>
  <c r="C5329" i="8"/>
  <c r="C5330" i="8"/>
  <c r="C5331" i="8"/>
  <c r="C5332" i="8"/>
  <c r="C5333" i="8"/>
  <c r="C5334" i="8"/>
  <c r="C5335" i="8"/>
  <c r="C5336" i="8"/>
  <c r="C5337" i="8"/>
  <c r="C5338" i="8"/>
  <c r="C5339" i="8"/>
  <c r="C5340" i="8"/>
  <c r="C5341" i="8"/>
  <c r="C5342" i="8"/>
  <c r="C5343" i="8"/>
  <c r="C5344" i="8"/>
  <c r="C5345" i="8"/>
  <c r="C5346" i="8"/>
  <c r="C5347" i="8"/>
  <c r="C5348" i="8"/>
  <c r="C5349" i="8"/>
  <c r="C5350" i="8"/>
  <c r="C5351" i="8"/>
  <c r="C5352" i="8"/>
  <c r="C5353" i="8"/>
  <c r="C5354" i="8"/>
  <c r="C5355" i="8"/>
  <c r="C5356" i="8"/>
  <c r="C5357" i="8"/>
  <c r="C5358" i="8"/>
  <c r="C5359" i="8"/>
  <c r="C5360" i="8"/>
  <c r="C5361" i="8"/>
  <c r="C5362" i="8"/>
  <c r="C5363" i="8"/>
  <c r="C5364" i="8"/>
  <c r="C5365" i="8"/>
  <c r="C5366" i="8"/>
  <c r="C5367" i="8"/>
  <c r="C5368" i="8"/>
  <c r="C5369" i="8"/>
  <c r="C5370" i="8"/>
  <c r="C5371" i="8"/>
  <c r="C5372" i="8"/>
  <c r="C5373" i="8"/>
  <c r="C5374" i="8"/>
  <c r="C5375" i="8"/>
  <c r="C5376" i="8"/>
  <c r="C5377" i="8"/>
  <c r="C5378" i="8"/>
  <c r="C5379" i="8"/>
  <c r="C5380" i="8"/>
  <c r="C5381" i="8"/>
  <c r="C5382" i="8"/>
  <c r="C5383" i="8"/>
  <c r="C5384" i="8"/>
  <c r="C5385" i="8"/>
  <c r="C5386" i="8"/>
  <c r="C5387" i="8"/>
  <c r="C5388" i="8"/>
  <c r="C5389" i="8"/>
  <c r="C5390" i="8"/>
  <c r="C5391" i="8"/>
  <c r="C5392" i="8"/>
  <c r="C5393" i="8"/>
  <c r="C5394" i="8"/>
  <c r="C5395" i="8"/>
  <c r="C5396" i="8"/>
  <c r="C5397" i="8"/>
  <c r="C5398" i="8"/>
  <c r="C5399" i="8"/>
  <c r="C5400" i="8"/>
  <c r="C5401" i="8"/>
  <c r="C5402" i="8"/>
  <c r="C5403" i="8"/>
  <c r="C5404" i="8"/>
  <c r="C5405" i="8"/>
  <c r="C5406" i="8"/>
  <c r="C5407" i="8"/>
  <c r="C5408" i="8"/>
  <c r="C5409" i="8"/>
  <c r="C5410" i="8"/>
  <c r="C5411" i="8"/>
  <c r="C5412" i="8"/>
  <c r="C5413" i="8"/>
  <c r="C5414" i="8"/>
  <c r="C5415" i="8"/>
  <c r="C5416" i="8"/>
  <c r="C5417" i="8"/>
  <c r="C5418" i="8"/>
  <c r="C5419" i="8"/>
  <c r="C5420" i="8"/>
  <c r="C5421" i="8"/>
  <c r="C5422" i="8"/>
  <c r="C5423" i="8"/>
  <c r="C5424" i="8"/>
  <c r="C5425" i="8"/>
  <c r="C5426" i="8"/>
  <c r="C5427" i="8"/>
  <c r="C5428" i="8"/>
  <c r="C5429" i="8"/>
  <c r="C5430" i="8"/>
  <c r="C5431" i="8"/>
  <c r="C5432" i="8"/>
  <c r="C5433" i="8"/>
  <c r="C5434" i="8"/>
  <c r="C5435" i="8"/>
  <c r="C5436" i="8"/>
  <c r="C5437" i="8"/>
  <c r="C5438" i="8"/>
  <c r="C5439" i="8"/>
  <c r="C5440" i="8"/>
  <c r="C5441" i="8"/>
  <c r="C5442" i="8"/>
  <c r="C5443" i="8"/>
  <c r="C5444" i="8"/>
  <c r="C5445" i="8"/>
  <c r="C5446" i="8"/>
  <c r="C5447" i="8"/>
  <c r="C5448" i="8"/>
  <c r="C5449" i="8"/>
  <c r="C5450" i="8"/>
  <c r="C5451" i="8"/>
  <c r="C5452" i="8"/>
  <c r="C5453" i="8"/>
  <c r="C5454" i="8"/>
  <c r="C5455" i="8"/>
  <c r="C5456" i="8"/>
  <c r="C5457" i="8"/>
  <c r="C5458" i="8"/>
  <c r="C5459" i="8"/>
  <c r="C5460" i="8"/>
  <c r="C5461" i="8"/>
  <c r="C5462" i="8"/>
  <c r="C5463" i="8"/>
  <c r="C5464" i="8"/>
  <c r="C5465" i="8"/>
  <c r="C5466" i="8"/>
  <c r="C5467" i="8"/>
  <c r="C5468" i="8"/>
  <c r="C5469" i="8"/>
  <c r="C5470" i="8"/>
  <c r="C5471" i="8"/>
  <c r="C5472" i="8"/>
  <c r="C5473" i="8"/>
  <c r="C5474" i="8"/>
  <c r="C5475" i="8"/>
  <c r="C5476" i="8"/>
  <c r="C5477" i="8"/>
  <c r="C5478" i="8"/>
  <c r="C5479" i="8"/>
  <c r="C5480" i="8"/>
  <c r="C5481" i="8"/>
  <c r="C5482" i="8"/>
  <c r="C5483" i="8"/>
  <c r="C5484" i="8"/>
  <c r="C5485" i="8"/>
  <c r="C5486" i="8"/>
  <c r="C5487" i="8"/>
  <c r="C5488" i="8"/>
  <c r="C5489" i="8"/>
  <c r="C5490" i="8"/>
  <c r="C5491" i="8"/>
  <c r="C5492" i="8"/>
  <c r="C5493" i="8"/>
  <c r="C5494" i="8"/>
  <c r="C5495" i="8"/>
  <c r="C5496" i="8"/>
  <c r="C5497" i="8"/>
  <c r="C5498" i="8"/>
  <c r="C5499" i="8"/>
  <c r="C5500" i="8"/>
  <c r="C5501" i="8"/>
  <c r="C5502" i="8"/>
  <c r="C5503" i="8"/>
  <c r="C5504" i="8"/>
  <c r="C5505" i="8"/>
  <c r="C5506" i="8"/>
  <c r="C5507" i="8"/>
  <c r="C5508" i="8"/>
  <c r="C5509" i="8"/>
  <c r="C5510" i="8"/>
  <c r="C5511" i="8"/>
  <c r="C5512" i="8"/>
  <c r="C5513" i="8"/>
  <c r="C5514" i="8"/>
  <c r="C5515" i="8"/>
  <c r="C5516" i="8"/>
  <c r="C5517" i="8"/>
  <c r="C5518" i="8"/>
  <c r="C5519" i="8"/>
  <c r="C5520" i="8"/>
  <c r="C5521" i="8"/>
  <c r="C5522" i="8"/>
  <c r="C5523" i="8"/>
  <c r="C5524" i="8"/>
  <c r="C5525" i="8"/>
  <c r="C5526" i="8"/>
  <c r="C5527" i="8"/>
  <c r="C5528" i="8"/>
  <c r="C5529" i="8"/>
  <c r="C5530" i="8"/>
  <c r="C5531" i="8"/>
  <c r="C5532" i="8"/>
  <c r="C5533" i="8"/>
  <c r="C5534" i="8"/>
  <c r="C5535" i="8"/>
  <c r="C5536" i="8"/>
  <c r="C5537" i="8"/>
  <c r="C5538" i="8"/>
  <c r="C5539" i="8"/>
  <c r="C5540" i="8"/>
  <c r="C5541" i="8"/>
  <c r="C5542" i="8"/>
  <c r="C5543" i="8"/>
  <c r="C5544" i="8"/>
  <c r="C5545" i="8"/>
  <c r="C5546" i="8"/>
  <c r="C5547" i="8"/>
  <c r="C5548" i="8"/>
  <c r="C5549" i="8"/>
  <c r="C5550" i="8"/>
  <c r="C5551" i="8"/>
  <c r="C5552" i="8"/>
  <c r="C5553" i="8"/>
  <c r="C5554" i="8"/>
  <c r="C5555" i="8"/>
  <c r="C5556" i="8"/>
  <c r="C5557" i="8"/>
  <c r="C5558" i="8"/>
  <c r="C5559" i="8"/>
  <c r="C5560" i="8"/>
  <c r="C5561" i="8"/>
  <c r="C5562" i="8"/>
  <c r="C5563" i="8"/>
  <c r="C5564" i="8"/>
  <c r="C5565" i="8"/>
  <c r="C5566" i="8"/>
  <c r="C5567" i="8"/>
  <c r="C5568" i="8"/>
  <c r="C5569" i="8"/>
  <c r="C5570" i="8"/>
  <c r="C5571" i="8"/>
  <c r="C5572" i="8"/>
  <c r="C5573" i="8"/>
  <c r="C5574" i="8"/>
  <c r="C5575" i="8"/>
  <c r="C5576" i="8"/>
  <c r="C5577" i="8"/>
  <c r="C5578" i="8"/>
  <c r="C5579" i="8"/>
  <c r="C5580" i="8"/>
  <c r="C5581" i="8"/>
  <c r="C5582" i="8"/>
  <c r="C5583" i="8"/>
  <c r="C5584" i="8"/>
  <c r="C5585" i="8"/>
  <c r="C5586" i="8"/>
  <c r="C5587" i="8"/>
  <c r="C5588" i="8"/>
  <c r="C5589" i="8"/>
  <c r="C5590" i="8"/>
  <c r="C5591" i="8"/>
  <c r="C5592" i="8"/>
  <c r="C5593" i="8"/>
  <c r="C5594" i="8"/>
  <c r="C5595" i="8"/>
  <c r="C5596" i="8"/>
  <c r="C5597" i="8"/>
  <c r="C5598" i="8"/>
  <c r="C5599" i="8"/>
  <c r="C5600" i="8"/>
  <c r="C5601" i="8"/>
  <c r="C5602" i="8"/>
  <c r="C5603" i="8"/>
  <c r="C5604" i="8"/>
  <c r="C5605" i="8"/>
  <c r="C5606" i="8"/>
  <c r="C5607" i="8"/>
  <c r="C5608" i="8"/>
  <c r="C5609" i="8"/>
  <c r="C5610" i="8"/>
  <c r="C5611" i="8"/>
  <c r="C5612" i="8"/>
  <c r="C5613" i="8"/>
  <c r="C5614" i="8"/>
  <c r="C5615" i="8"/>
  <c r="C5616" i="8"/>
  <c r="C5617" i="8"/>
  <c r="C5618" i="8"/>
  <c r="C5619" i="8"/>
  <c r="C5620" i="8"/>
  <c r="C5621" i="8"/>
  <c r="C5622" i="8"/>
  <c r="C5623" i="8"/>
  <c r="C5624" i="8"/>
  <c r="C5625" i="8"/>
  <c r="C5626" i="8"/>
  <c r="C5627" i="8"/>
  <c r="C5628" i="8"/>
  <c r="C5629" i="8"/>
  <c r="C5630" i="8"/>
  <c r="C5631" i="8"/>
  <c r="C5632" i="8"/>
  <c r="C5633" i="8"/>
  <c r="C5634" i="8"/>
  <c r="C5635" i="8"/>
  <c r="C5636" i="8"/>
  <c r="C5637" i="8"/>
  <c r="C5638" i="8"/>
  <c r="C5639" i="8"/>
  <c r="C5640" i="8"/>
  <c r="C5641" i="8"/>
  <c r="C5642" i="8"/>
  <c r="C5643" i="8"/>
  <c r="C5644" i="8"/>
  <c r="C5645" i="8"/>
  <c r="C5646" i="8"/>
  <c r="C5647" i="8"/>
  <c r="C5648" i="8"/>
  <c r="C5649" i="8"/>
  <c r="C5650" i="8"/>
  <c r="C5651" i="8"/>
  <c r="C5652" i="8"/>
  <c r="C5653" i="8"/>
  <c r="C5654" i="8"/>
  <c r="C5655" i="8"/>
  <c r="C5656" i="8"/>
  <c r="C5657" i="8"/>
  <c r="C5658" i="8"/>
  <c r="C5659" i="8"/>
  <c r="C5660" i="8"/>
  <c r="C5661" i="8"/>
  <c r="C5662" i="8"/>
  <c r="C5663" i="8"/>
  <c r="C5664" i="8"/>
  <c r="C5665" i="8"/>
  <c r="C5666" i="8"/>
  <c r="C5667" i="8"/>
  <c r="C5668" i="8"/>
  <c r="C5669" i="8"/>
  <c r="C5670" i="8"/>
  <c r="C5671" i="8"/>
  <c r="C5672" i="8"/>
  <c r="C5673" i="8"/>
  <c r="C5674" i="8"/>
  <c r="C5675" i="8"/>
  <c r="C5676" i="8"/>
  <c r="C5677" i="8"/>
  <c r="C5678" i="8"/>
  <c r="C5679" i="8"/>
  <c r="C5680" i="8"/>
  <c r="C5681" i="8"/>
  <c r="C5682" i="8"/>
  <c r="C5683" i="8"/>
  <c r="C5684" i="8"/>
  <c r="C5685" i="8"/>
  <c r="C5686" i="8"/>
  <c r="C5687" i="8"/>
  <c r="C5688" i="8"/>
  <c r="C5689" i="8"/>
  <c r="C5690" i="8"/>
  <c r="C5691" i="8"/>
  <c r="C5692" i="8"/>
  <c r="C5693" i="8"/>
  <c r="C5694" i="8"/>
  <c r="C5695" i="8"/>
  <c r="C5696" i="8"/>
  <c r="C5697" i="8"/>
  <c r="C5698" i="8"/>
  <c r="C5699" i="8"/>
  <c r="C5700" i="8"/>
  <c r="C5701" i="8"/>
  <c r="C5702" i="8"/>
  <c r="C5703" i="8"/>
  <c r="C5704" i="8"/>
  <c r="C5705" i="8"/>
  <c r="C5706" i="8"/>
  <c r="C5707" i="8"/>
  <c r="C5708" i="8"/>
  <c r="C5709" i="8"/>
  <c r="C5710" i="8"/>
  <c r="C5711" i="8"/>
  <c r="C5712" i="8"/>
  <c r="C5713" i="8"/>
  <c r="C5714" i="8"/>
  <c r="C5715" i="8"/>
  <c r="C5716" i="8"/>
  <c r="C5717" i="8"/>
  <c r="C5718" i="8"/>
  <c r="C5719" i="8"/>
  <c r="C5720" i="8"/>
  <c r="C5721" i="8"/>
  <c r="C5722" i="8"/>
  <c r="C5723" i="8"/>
  <c r="C5724" i="8"/>
  <c r="C5725" i="8"/>
  <c r="C5726" i="8"/>
  <c r="C5727" i="8"/>
  <c r="C5728" i="8"/>
  <c r="C5729" i="8"/>
  <c r="C5730" i="8"/>
  <c r="C5731" i="8"/>
  <c r="C5732" i="8"/>
  <c r="C5733" i="8"/>
  <c r="C5734" i="8"/>
  <c r="C5735" i="8"/>
  <c r="C5736" i="8"/>
  <c r="C5737" i="8"/>
  <c r="C5738" i="8"/>
  <c r="C5739" i="8"/>
  <c r="C5740" i="8"/>
  <c r="C5741" i="8"/>
  <c r="C5742" i="8"/>
  <c r="C5743" i="8"/>
  <c r="C5744" i="8"/>
  <c r="C5745" i="8"/>
  <c r="C5746" i="8"/>
  <c r="C5747" i="8"/>
  <c r="C5748" i="8"/>
  <c r="C5749" i="8"/>
  <c r="C5750" i="8"/>
  <c r="C5751" i="8"/>
  <c r="C5752" i="8"/>
  <c r="C5753" i="8"/>
  <c r="C5754" i="8"/>
  <c r="C5755" i="8"/>
  <c r="C5756" i="8"/>
  <c r="C5757" i="8"/>
  <c r="C5758" i="8"/>
  <c r="C5759" i="8"/>
  <c r="C5760" i="8"/>
  <c r="C5761" i="8"/>
  <c r="C5762" i="8"/>
  <c r="C5763" i="8"/>
  <c r="C5764" i="8"/>
  <c r="C5765" i="8"/>
  <c r="C5766" i="8"/>
  <c r="C5767" i="8"/>
  <c r="C5768" i="8"/>
  <c r="C5769" i="8"/>
  <c r="C5770" i="8"/>
  <c r="C5771" i="8"/>
  <c r="C5772" i="8"/>
  <c r="C5773" i="8"/>
  <c r="C5774" i="8"/>
  <c r="C5775" i="8"/>
  <c r="C5776" i="8"/>
  <c r="C5777" i="8"/>
  <c r="C5778" i="8"/>
  <c r="C5779" i="8"/>
  <c r="C5780" i="8"/>
  <c r="C5781" i="8"/>
  <c r="C5782" i="8"/>
  <c r="C5783" i="8"/>
  <c r="C5784" i="8"/>
  <c r="C5785" i="8"/>
  <c r="C5786" i="8"/>
  <c r="C5787" i="8"/>
  <c r="C5788" i="8"/>
  <c r="C5789" i="8"/>
  <c r="C5790" i="8"/>
  <c r="C5791" i="8"/>
  <c r="C5792" i="8"/>
  <c r="C5793" i="8"/>
  <c r="C5794" i="8"/>
  <c r="C5795" i="8"/>
  <c r="C5796" i="8"/>
  <c r="C5797" i="8"/>
  <c r="C5798" i="8"/>
  <c r="C5799" i="8"/>
  <c r="C5800" i="8"/>
  <c r="C5801" i="8"/>
  <c r="C5802" i="8"/>
  <c r="C5803" i="8"/>
  <c r="C5804" i="8"/>
  <c r="C5805" i="8"/>
  <c r="C5806" i="8"/>
  <c r="C5807" i="8"/>
  <c r="C5808" i="8"/>
  <c r="C5809" i="8"/>
  <c r="C5810" i="8"/>
  <c r="C5811" i="8"/>
  <c r="C5812" i="8"/>
  <c r="C5813" i="8"/>
  <c r="C5814" i="8"/>
  <c r="C5815" i="8"/>
  <c r="C5816" i="8"/>
  <c r="C5817" i="8"/>
  <c r="C5818" i="8"/>
  <c r="C5819" i="8"/>
  <c r="C5820" i="8"/>
  <c r="C5821" i="8"/>
  <c r="C5822" i="8"/>
  <c r="C5823" i="8"/>
  <c r="C5824" i="8"/>
  <c r="C5825" i="8"/>
  <c r="C5826" i="8"/>
  <c r="C5827" i="8"/>
  <c r="C5828" i="8"/>
  <c r="C5829" i="8"/>
  <c r="C5830" i="8"/>
  <c r="C5831" i="8"/>
  <c r="C5832" i="8"/>
  <c r="C5833" i="8"/>
  <c r="C5834" i="8"/>
  <c r="C5835" i="8"/>
  <c r="C5836" i="8"/>
  <c r="C5837" i="8"/>
  <c r="C5838" i="8"/>
  <c r="C5839" i="8"/>
  <c r="C5840" i="8"/>
  <c r="C5841" i="8"/>
  <c r="C5842" i="8"/>
  <c r="C5843" i="8"/>
  <c r="C5844" i="8"/>
  <c r="C5845" i="8"/>
  <c r="C5846" i="8"/>
  <c r="C5847" i="8"/>
  <c r="C5848" i="8"/>
  <c r="C5849" i="8"/>
  <c r="C5850" i="8"/>
  <c r="C5851" i="8"/>
  <c r="C5852" i="8"/>
  <c r="C5853" i="8"/>
  <c r="C5854" i="8"/>
  <c r="C5855" i="8"/>
  <c r="C5856" i="8"/>
  <c r="C5857" i="8"/>
  <c r="C5858" i="8"/>
  <c r="C5859" i="8"/>
  <c r="C5860" i="8"/>
  <c r="C5861" i="8"/>
  <c r="C5862" i="8"/>
  <c r="C5863" i="8"/>
  <c r="C5864" i="8"/>
  <c r="C5865" i="8"/>
  <c r="C5866" i="8"/>
  <c r="C5867" i="8"/>
  <c r="C5868" i="8"/>
  <c r="C5869" i="8"/>
  <c r="C5870" i="8"/>
  <c r="C5871" i="8"/>
  <c r="C5872" i="8"/>
  <c r="C5873" i="8"/>
  <c r="C5874" i="8"/>
  <c r="C5875" i="8"/>
  <c r="C5876" i="8"/>
  <c r="C5877" i="8"/>
  <c r="C5878" i="8"/>
  <c r="C5879" i="8"/>
  <c r="C5880" i="8"/>
  <c r="C5881" i="8"/>
  <c r="C5882" i="8"/>
  <c r="C5883" i="8"/>
  <c r="C5884" i="8"/>
  <c r="C5885" i="8"/>
  <c r="C5886" i="8"/>
  <c r="C5887" i="8"/>
  <c r="C5888" i="8"/>
  <c r="C5889" i="8"/>
  <c r="C5890" i="8"/>
  <c r="C5891" i="8"/>
  <c r="C5892" i="8"/>
  <c r="C5893" i="8"/>
  <c r="C5894" i="8"/>
  <c r="C5895" i="8"/>
  <c r="C5896" i="8"/>
  <c r="C5897" i="8"/>
  <c r="C5898" i="8"/>
  <c r="C5899" i="8"/>
  <c r="C5900" i="8"/>
  <c r="C5901" i="8"/>
  <c r="C5902" i="8"/>
  <c r="C5903" i="8"/>
  <c r="C5904" i="8"/>
  <c r="C5905" i="8"/>
  <c r="C5906" i="8"/>
  <c r="C5907" i="8"/>
  <c r="C5908" i="8"/>
  <c r="C5909" i="8"/>
  <c r="C5910" i="8"/>
  <c r="C5911" i="8"/>
  <c r="C5912" i="8"/>
  <c r="C5913" i="8"/>
  <c r="C5914" i="8"/>
  <c r="C5915" i="8"/>
  <c r="C5916" i="8"/>
  <c r="C5917" i="8"/>
  <c r="C5918" i="8"/>
  <c r="C5919" i="8"/>
  <c r="C5920" i="8"/>
  <c r="C5921" i="8"/>
  <c r="C5922" i="8"/>
  <c r="C5923" i="8"/>
  <c r="C5924" i="8"/>
  <c r="C5925" i="8"/>
  <c r="C5926" i="8"/>
  <c r="C5927" i="8"/>
  <c r="C5928" i="8"/>
  <c r="C5929" i="8"/>
  <c r="C5930" i="8"/>
  <c r="C5931" i="8"/>
  <c r="C5932" i="8"/>
  <c r="C5933" i="8"/>
  <c r="C5934" i="8"/>
  <c r="C5935" i="8"/>
  <c r="C5936" i="8"/>
  <c r="C5937" i="8"/>
  <c r="C5938" i="8"/>
  <c r="C5939" i="8"/>
  <c r="C5940" i="8"/>
  <c r="C5941" i="8"/>
  <c r="C5942" i="8"/>
  <c r="C5943" i="8"/>
  <c r="C5944" i="8"/>
  <c r="C5945" i="8"/>
  <c r="C5946" i="8"/>
  <c r="C5947" i="8"/>
  <c r="C5948" i="8"/>
  <c r="C5949" i="8"/>
  <c r="C5950" i="8"/>
  <c r="C5951" i="8"/>
  <c r="C5952" i="8"/>
  <c r="C5953" i="8"/>
  <c r="C5954" i="8"/>
  <c r="C5955" i="8"/>
  <c r="C5956" i="8"/>
  <c r="C5957" i="8"/>
  <c r="C5958" i="8"/>
  <c r="C5959" i="8"/>
  <c r="C5960" i="8"/>
  <c r="C5961" i="8"/>
  <c r="C5962" i="8"/>
  <c r="C5963" i="8"/>
  <c r="C5964" i="8"/>
  <c r="C5965" i="8"/>
  <c r="C5966" i="8"/>
  <c r="C5967" i="8"/>
  <c r="C5968" i="8"/>
  <c r="C5969" i="8"/>
  <c r="C5970" i="8"/>
  <c r="C5971" i="8"/>
  <c r="C5972" i="8"/>
  <c r="C5973" i="8"/>
  <c r="C5974" i="8"/>
  <c r="C5975" i="8"/>
  <c r="C5976" i="8"/>
  <c r="C5977" i="8"/>
  <c r="C5978" i="8"/>
  <c r="C5979" i="8"/>
  <c r="C5980" i="8"/>
  <c r="C5981" i="8"/>
  <c r="C5982" i="8"/>
  <c r="C5983" i="8"/>
  <c r="C5984" i="8"/>
  <c r="C5985" i="8"/>
  <c r="C5986" i="8"/>
  <c r="C5987" i="8"/>
  <c r="C5988" i="8"/>
  <c r="C5989" i="8"/>
  <c r="C5990" i="8"/>
  <c r="C5991" i="8"/>
  <c r="C5992" i="8"/>
  <c r="C5993" i="8"/>
  <c r="C5994" i="8"/>
  <c r="C5995" i="8"/>
  <c r="C5996" i="8"/>
  <c r="C5997" i="8"/>
  <c r="C5998" i="8"/>
  <c r="C5999" i="8"/>
  <c r="C6000" i="8"/>
  <c r="C6001" i="8"/>
  <c r="C6002" i="8"/>
  <c r="C6003" i="8"/>
  <c r="C6004" i="8"/>
  <c r="C6005" i="8"/>
  <c r="C6006" i="8"/>
  <c r="C6007" i="8"/>
  <c r="C6008" i="8"/>
  <c r="C6009" i="8"/>
  <c r="C6010" i="8"/>
  <c r="C6011" i="8"/>
  <c r="C6012" i="8"/>
  <c r="C6013" i="8"/>
  <c r="C6014" i="8"/>
  <c r="C6015" i="8"/>
  <c r="C6016" i="8"/>
  <c r="C6017" i="8"/>
  <c r="C6018" i="8"/>
  <c r="C6019" i="8"/>
  <c r="C6020" i="8"/>
  <c r="C6021" i="8"/>
  <c r="C6022" i="8"/>
  <c r="C6023" i="8"/>
  <c r="C6024" i="8"/>
  <c r="C6025" i="8"/>
  <c r="C6026" i="8"/>
  <c r="C6027" i="8"/>
  <c r="C6028" i="8"/>
  <c r="C6029" i="8"/>
  <c r="C6030" i="8"/>
  <c r="C6031" i="8"/>
  <c r="C6032" i="8"/>
  <c r="C6033" i="8"/>
  <c r="C6034" i="8"/>
  <c r="C6035" i="8"/>
  <c r="C6036" i="8"/>
  <c r="C6037" i="8"/>
  <c r="C6038" i="8"/>
  <c r="C6039" i="8"/>
  <c r="C6040" i="8"/>
  <c r="C6041" i="8"/>
  <c r="C6042" i="8"/>
  <c r="C6043" i="8"/>
  <c r="C6044" i="8"/>
  <c r="C6045" i="8"/>
  <c r="C6046" i="8"/>
  <c r="C6047" i="8"/>
  <c r="C6048" i="8"/>
  <c r="C6049" i="8"/>
  <c r="C6050" i="8"/>
  <c r="C6051" i="8"/>
  <c r="C6052" i="8"/>
  <c r="C6053" i="8"/>
  <c r="C6054" i="8"/>
  <c r="C6055" i="8"/>
  <c r="C6056" i="8"/>
  <c r="C6057" i="8"/>
  <c r="C6058" i="8"/>
  <c r="C6059" i="8"/>
  <c r="C6060" i="8"/>
  <c r="C6061" i="8"/>
  <c r="C6062" i="8"/>
  <c r="C6063" i="8"/>
  <c r="C6064" i="8"/>
  <c r="C6065" i="8"/>
  <c r="C6066" i="8"/>
  <c r="C6067" i="8"/>
  <c r="C6068" i="8"/>
  <c r="C6069" i="8"/>
  <c r="C6070" i="8"/>
  <c r="C6071" i="8"/>
  <c r="C6072" i="8"/>
  <c r="C6073" i="8"/>
  <c r="C6074" i="8"/>
  <c r="C6075" i="8"/>
  <c r="C6076" i="8"/>
  <c r="C6077" i="8"/>
  <c r="C6078" i="8"/>
  <c r="C6079" i="8"/>
  <c r="C6080" i="8"/>
  <c r="C6081" i="8"/>
  <c r="C6082" i="8"/>
  <c r="C6083" i="8"/>
  <c r="C6084" i="8"/>
  <c r="C6085" i="8"/>
  <c r="C6086" i="8"/>
  <c r="C6087" i="8"/>
  <c r="C6088" i="8"/>
  <c r="C6089" i="8"/>
  <c r="C6090" i="8"/>
  <c r="C6091" i="8"/>
  <c r="C6092" i="8"/>
  <c r="C6093" i="8"/>
  <c r="C6094" i="8"/>
  <c r="C6095" i="8"/>
  <c r="C6096" i="8"/>
  <c r="C6097" i="8"/>
  <c r="C6098" i="8"/>
  <c r="C6099" i="8"/>
  <c r="C6100" i="8"/>
  <c r="C6101" i="8"/>
  <c r="C6102" i="8"/>
  <c r="C6103" i="8"/>
  <c r="C6104" i="8"/>
  <c r="C6105" i="8"/>
  <c r="C6106" i="8"/>
  <c r="C6107" i="8"/>
  <c r="C6108" i="8"/>
  <c r="C6109" i="8"/>
  <c r="C6110" i="8"/>
  <c r="C6111" i="8"/>
  <c r="C6112" i="8"/>
  <c r="C6113" i="8"/>
  <c r="C6114" i="8"/>
  <c r="C6115" i="8"/>
  <c r="C6116" i="8"/>
  <c r="C6117" i="8"/>
  <c r="C6118" i="8"/>
  <c r="C6119" i="8"/>
  <c r="C6120" i="8"/>
  <c r="C6121" i="8"/>
  <c r="C6122" i="8"/>
  <c r="C6123" i="8"/>
  <c r="C6124" i="8"/>
  <c r="C6125" i="8"/>
  <c r="C6126" i="8"/>
  <c r="C6127" i="8"/>
  <c r="C6128" i="8"/>
  <c r="C6129" i="8"/>
  <c r="C6130" i="8"/>
  <c r="C6131" i="8"/>
  <c r="C6132" i="8"/>
  <c r="C6133" i="8"/>
  <c r="C6134" i="8"/>
  <c r="C6135" i="8"/>
  <c r="C6136" i="8"/>
  <c r="C6137" i="8"/>
  <c r="C6138" i="8"/>
  <c r="C6139" i="8"/>
  <c r="C6140" i="8"/>
  <c r="C6141" i="8"/>
  <c r="C6142" i="8"/>
  <c r="C6143" i="8"/>
  <c r="C6144" i="8"/>
  <c r="C6145" i="8"/>
  <c r="C6146" i="8"/>
  <c r="C6147" i="8"/>
  <c r="C6148" i="8"/>
  <c r="C6149" i="8"/>
  <c r="C6150" i="8"/>
  <c r="C6151" i="8"/>
  <c r="C6152" i="8"/>
  <c r="C6153" i="8"/>
  <c r="C6154" i="8"/>
  <c r="C6155" i="8"/>
  <c r="C6156" i="8"/>
  <c r="C6157" i="8"/>
  <c r="C6158" i="8"/>
  <c r="C6159" i="8"/>
  <c r="C6160" i="8"/>
  <c r="C6161" i="8"/>
  <c r="C6162" i="8"/>
  <c r="C6163" i="8"/>
  <c r="C6164" i="8"/>
  <c r="C6165" i="8"/>
  <c r="C6166" i="8"/>
  <c r="C6167" i="8"/>
  <c r="C6168" i="8"/>
  <c r="C6169" i="8"/>
  <c r="C6170" i="8"/>
  <c r="C6171" i="8"/>
  <c r="C6172" i="8"/>
  <c r="C6173" i="8"/>
  <c r="C6174" i="8"/>
  <c r="C6175" i="8"/>
  <c r="C6176" i="8"/>
  <c r="C6177" i="8"/>
  <c r="C6178" i="8"/>
  <c r="C6179" i="8"/>
  <c r="C6180" i="8"/>
  <c r="C6181" i="8"/>
  <c r="C6182" i="8"/>
  <c r="C6183" i="8"/>
  <c r="C6184" i="8"/>
  <c r="C6185" i="8"/>
  <c r="C6186" i="8"/>
  <c r="C6187" i="8"/>
  <c r="C6188" i="8"/>
  <c r="C6189" i="8"/>
  <c r="C6190" i="8"/>
  <c r="C6191" i="8"/>
  <c r="C6192" i="8"/>
  <c r="C6193" i="8"/>
  <c r="C6194" i="8"/>
  <c r="C6195" i="8"/>
  <c r="C6196" i="8"/>
  <c r="C6197" i="8"/>
  <c r="C6198" i="8"/>
  <c r="C6199" i="8"/>
  <c r="C6200" i="8"/>
  <c r="C6201" i="8"/>
  <c r="C6202" i="8"/>
  <c r="C6203" i="8"/>
  <c r="C6204" i="8"/>
  <c r="C6205" i="8"/>
  <c r="C6206" i="8"/>
  <c r="C6207" i="8"/>
  <c r="C6208" i="8"/>
  <c r="C6209" i="8"/>
  <c r="C6210" i="8"/>
  <c r="C6211" i="8"/>
  <c r="C6212" i="8"/>
  <c r="C6213" i="8"/>
  <c r="C6214" i="8"/>
  <c r="C6215" i="8"/>
  <c r="C6216" i="8"/>
  <c r="C6217" i="8"/>
  <c r="C6218" i="8"/>
  <c r="C6219" i="8"/>
  <c r="C6220" i="8"/>
  <c r="C6221" i="8"/>
  <c r="C6222" i="8"/>
  <c r="C6223" i="8"/>
  <c r="C6224" i="8"/>
  <c r="C6225" i="8"/>
  <c r="C6226" i="8"/>
  <c r="C6227" i="8"/>
  <c r="C6228" i="8"/>
  <c r="C6229" i="8"/>
  <c r="C6230" i="8"/>
  <c r="C6231" i="8"/>
  <c r="C6232" i="8"/>
  <c r="C6233" i="8"/>
  <c r="C6234" i="8"/>
  <c r="C6235" i="8"/>
  <c r="C6236" i="8"/>
  <c r="C6237" i="8"/>
  <c r="C6238" i="8"/>
  <c r="C6239" i="8"/>
  <c r="C6240" i="8"/>
  <c r="C6241" i="8"/>
  <c r="C6242" i="8"/>
  <c r="C6243" i="8"/>
  <c r="C6244" i="8"/>
  <c r="C6245" i="8"/>
  <c r="C6246" i="8"/>
  <c r="C6247" i="8"/>
  <c r="C6248" i="8"/>
  <c r="C6249" i="8"/>
  <c r="C6250" i="8"/>
  <c r="C6251" i="8"/>
  <c r="C6252" i="8"/>
  <c r="C6253" i="8"/>
  <c r="C6254" i="8"/>
  <c r="C6255" i="8"/>
  <c r="C6256" i="8"/>
  <c r="C6257" i="8"/>
  <c r="C6258" i="8"/>
  <c r="C6259" i="8"/>
  <c r="C6260" i="8"/>
  <c r="C6261" i="8"/>
  <c r="C6262" i="8"/>
  <c r="C6263" i="8"/>
  <c r="C6264" i="8"/>
  <c r="C6265" i="8"/>
  <c r="C6266" i="8"/>
  <c r="C6267" i="8"/>
  <c r="C6268" i="8"/>
  <c r="C6269" i="8"/>
  <c r="C6270" i="8"/>
  <c r="C6271" i="8"/>
  <c r="C6272" i="8"/>
  <c r="C6273" i="8"/>
  <c r="C6274" i="8"/>
  <c r="C6275" i="8"/>
  <c r="C6276" i="8"/>
  <c r="C6277" i="8"/>
  <c r="C6278" i="8"/>
  <c r="C6279" i="8"/>
  <c r="C6280" i="8"/>
  <c r="C6281" i="8"/>
  <c r="C6282" i="8"/>
  <c r="C6283" i="8"/>
  <c r="C6284" i="8"/>
  <c r="C6285" i="8"/>
  <c r="C6286" i="8"/>
  <c r="C6287" i="8"/>
  <c r="C6288" i="8"/>
  <c r="C6289" i="8"/>
  <c r="C6290" i="8"/>
  <c r="C6291" i="8"/>
  <c r="C6292" i="8"/>
  <c r="C6293" i="8"/>
  <c r="C6294" i="8"/>
  <c r="C6295" i="8"/>
  <c r="C6296" i="8"/>
  <c r="C6297" i="8"/>
  <c r="C6298" i="8"/>
  <c r="C6299" i="8"/>
  <c r="C6300" i="8"/>
  <c r="C6301" i="8"/>
  <c r="C6302" i="8"/>
  <c r="C6303" i="8"/>
  <c r="C6304" i="8"/>
  <c r="C6305" i="8"/>
  <c r="C6306" i="8"/>
  <c r="C6307" i="8"/>
  <c r="C6308" i="8"/>
  <c r="C6309" i="8"/>
  <c r="C6310" i="8"/>
  <c r="C6311" i="8"/>
  <c r="C6312" i="8"/>
  <c r="C6313" i="8"/>
  <c r="C6314" i="8"/>
  <c r="C6315" i="8"/>
  <c r="C6316" i="8"/>
  <c r="C6317" i="8"/>
  <c r="C6318" i="8"/>
  <c r="C6319" i="8"/>
  <c r="C6320" i="8"/>
  <c r="C6321" i="8"/>
  <c r="C6322" i="8"/>
  <c r="C6323" i="8"/>
  <c r="C6324" i="8"/>
  <c r="C6325" i="8"/>
  <c r="C6326" i="8"/>
  <c r="C6327" i="8"/>
  <c r="C6328" i="8"/>
  <c r="C6329" i="8"/>
  <c r="C6330" i="8"/>
  <c r="C6331" i="8"/>
  <c r="C6332" i="8"/>
  <c r="C6333" i="8"/>
  <c r="C6334" i="8"/>
  <c r="C6335" i="8"/>
  <c r="C6336" i="8"/>
  <c r="C6337" i="8"/>
  <c r="C6338" i="8"/>
  <c r="C6339" i="8"/>
  <c r="C6340" i="8"/>
  <c r="C6341" i="8"/>
  <c r="C6342" i="8"/>
  <c r="C6343" i="8"/>
  <c r="C6344" i="8"/>
  <c r="C6345" i="8"/>
  <c r="C6346" i="8"/>
  <c r="C6347" i="8"/>
  <c r="C6348" i="8"/>
  <c r="C6349" i="8"/>
  <c r="C6350" i="8"/>
  <c r="C6351" i="8"/>
  <c r="C6352" i="8"/>
  <c r="C6353" i="8"/>
  <c r="C6354" i="8"/>
  <c r="C6355" i="8"/>
  <c r="C6356" i="8"/>
  <c r="C6357" i="8"/>
  <c r="C6358" i="8"/>
  <c r="C6359" i="8"/>
  <c r="C6360" i="8"/>
  <c r="C6361" i="8"/>
  <c r="C6362" i="8"/>
  <c r="C6363" i="8"/>
  <c r="C6364" i="8"/>
  <c r="C6365" i="8"/>
  <c r="C6366" i="8"/>
  <c r="C6367" i="8"/>
  <c r="C6368" i="8"/>
  <c r="C6369" i="8"/>
  <c r="C6370" i="8"/>
  <c r="C6371" i="8"/>
  <c r="C6372" i="8"/>
  <c r="C6373" i="8"/>
  <c r="C6374" i="8"/>
  <c r="C6375" i="8"/>
  <c r="C6376" i="8"/>
  <c r="C6377" i="8"/>
  <c r="C6378" i="8"/>
  <c r="C6379" i="8"/>
  <c r="C6380" i="8"/>
  <c r="C6381" i="8"/>
  <c r="C6382" i="8"/>
  <c r="C6383" i="8"/>
  <c r="C6384" i="8"/>
  <c r="C6385" i="8"/>
  <c r="C6386" i="8"/>
  <c r="C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E4475" i="1" s="1"/>
  <c r="H4475" i="1" s="1"/>
  <c r="I4475" i="1" s="1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4915" i="6"/>
  <c r="C4916" i="6"/>
  <c r="C4917" i="6"/>
  <c r="C4918" i="6"/>
  <c r="C4919" i="6"/>
  <c r="C4920" i="6"/>
  <c r="C4921" i="6"/>
  <c r="C4922" i="6"/>
  <c r="C4923" i="6"/>
  <c r="C4924" i="6"/>
  <c r="C4925" i="6"/>
  <c r="C4926" i="6"/>
  <c r="C4927" i="6"/>
  <c r="C4928" i="6"/>
  <c r="C4929" i="6"/>
  <c r="C4930" i="6"/>
  <c r="C4931" i="6"/>
  <c r="C4932" i="6"/>
  <c r="C4933" i="6"/>
  <c r="C4934" i="6"/>
  <c r="C4935" i="6"/>
  <c r="C4936" i="6"/>
  <c r="C4937" i="6"/>
  <c r="C4938" i="6"/>
  <c r="C4939" i="6"/>
  <c r="C4940" i="6"/>
  <c r="C4941" i="6"/>
  <c r="C4942" i="6"/>
  <c r="C4943" i="6"/>
  <c r="C4944" i="6"/>
  <c r="C4945" i="6"/>
  <c r="C4946" i="6"/>
  <c r="C4947" i="6"/>
  <c r="C4948" i="6"/>
  <c r="C4949" i="6"/>
  <c r="C4950" i="6"/>
  <c r="C4951" i="6"/>
  <c r="C4952" i="6"/>
  <c r="C4953" i="6"/>
  <c r="C4954" i="6"/>
  <c r="C4955" i="6"/>
  <c r="C4956" i="6"/>
  <c r="C4957" i="6"/>
  <c r="C4958" i="6"/>
  <c r="C4959" i="6"/>
  <c r="C4960" i="6"/>
  <c r="C4961" i="6"/>
  <c r="C4962" i="6"/>
  <c r="C4963" i="6"/>
  <c r="C4964" i="6"/>
  <c r="C4965" i="6"/>
  <c r="C4966" i="6"/>
  <c r="C4967" i="6"/>
  <c r="C4968" i="6"/>
  <c r="C4969" i="6"/>
  <c r="C4970" i="6"/>
  <c r="C4971" i="6"/>
  <c r="C4972" i="6"/>
  <c r="C4973" i="6"/>
  <c r="C4974" i="6"/>
  <c r="C4975" i="6"/>
  <c r="C4976" i="6"/>
  <c r="C4977" i="6"/>
  <c r="C4978" i="6"/>
  <c r="C4979" i="6"/>
  <c r="C4980" i="6"/>
  <c r="C4981" i="6"/>
  <c r="C4982" i="6"/>
  <c r="C4983" i="6"/>
  <c r="C4984" i="6"/>
  <c r="C4985" i="6"/>
  <c r="C4986" i="6"/>
  <c r="C4987" i="6"/>
  <c r="C4988" i="6"/>
  <c r="C4989" i="6"/>
  <c r="C4990" i="6"/>
  <c r="C4991" i="6"/>
  <c r="C4992" i="6"/>
  <c r="C4993" i="6"/>
  <c r="C4994" i="6"/>
  <c r="C4995" i="6"/>
  <c r="C4996" i="6"/>
  <c r="C4997" i="6"/>
  <c r="C4998" i="6"/>
  <c r="C4999" i="6"/>
  <c r="C5000" i="6"/>
  <c r="C5001" i="6"/>
  <c r="C5002" i="6"/>
  <c r="C5003" i="6"/>
  <c r="C5004" i="6"/>
  <c r="C5005" i="6"/>
  <c r="C5006" i="6"/>
  <c r="C5007" i="6"/>
  <c r="C5008" i="6"/>
  <c r="C5009" i="6"/>
  <c r="C5010" i="6"/>
  <c r="C5011" i="6"/>
  <c r="C5012" i="6"/>
  <c r="C5013" i="6"/>
  <c r="C5014" i="6"/>
  <c r="C5015" i="6"/>
  <c r="C5016" i="6"/>
  <c r="C5017" i="6"/>
  <c r="C5018" i="6"/>
  <c r="C5019" i="6"/>
  <c r="C5020" i="6"/>
  <c r="C5021" i="6"/>
  <c r="C5022" i="6"/>
  <c r="C5023" i="6"/>
  <c r="C5024" i="6"/>
  <c r="C5025" i="6"/>
  <c r="C5026" i="6"/>
  <c r="C5027" i="6"/>
  <c r="C5028" i="6"/>
  <c r="C5029" i="6"/>
  <c r="C5030" i="6"/>
  <c r="C5031" i="6"/>
  <c r="C5032" i="6"/>
  <c r="C5033" i="6"/>
  <c r="C5034" i="6"/>
  <c r="C5035" i="6"/>
  <c r="C5036" i="6"/>
  <c r="C5037" i="6"/>
  <c r="C5038" i="6"/>
  <c r="C5039" i="6"/>
  <c r="C5040" i="6"/>
  <c r="C5041" i="6"/>
  <c r="C5042" i="6"/>
  <c r="C5043" i="6"/>
  <c r="C5044" i="6"/>
  <c r="C5045" i="6"/>
  <c r="C5046" i="6"/>
  <c r="C5047" i="6"/>
  <c r="C5048" i="6"/>
  <c r="C5049" i="6"/>
  <c r="C5050" i="6"/>
  <c r="C5051" i="6"/>
  <c r="C5052" i="6"/>
  <c r="C5053" i="6"/>
  <c r="C5054" i="6"/>
  <c r="C5055" i="6"/>
  <c r="C5056" i="6"/>
  <c r="C5057" i="6"/>
  <c r="C5058" i="6"/>
  <c r="C5059" i="6"/>
  <c r="C5060" i="6"/>
  <c r="C5061" i="6"/>
  <c r="C5062" i="6"/>
  <c r="C5063" i="6"/>
  <c r="C5064" i="6"/>
  <c r="C5065" i="6"/>
  <c r="C5066" i="6"/>
  <c r="C5067" i="6"/>
  <c r="C5068" i="6"/>
  <c r="C5069" i="6"/>
  <c r="C5070" i="6"/>
  <c r="C5071" i="6"/>
  <c r="C5072" i="6"/>
  <c r="C5073" i="6"/>
  <c r="C5074" i="6"/>
  <c r="C5075" i="6"/>
  <c r="C5076" i="6"/>
  <c r="C5077" i="6"/>
  <c r="C5078" i="6"/>
  <c r="C5079" i="6"/>
  <c r="C5080" i="6"/>
  <c r="C5081" i="6"/>
  <c r="C5082" i="6"/>
  <c r="C5083" i="6"/>
  <c r="C5084" i="6"/>
  <c r="C5085" i="6"/>
  <c r="C5086" i="6"/>
  <c r="C5087" i="6"/>
  <c r="C5088" i="6"/>
  <c r="C5089" i="6"/>
  <c r="C5090" i="6"/>
  <c r="C5091" i="6"/>
  <c r="C5092" i="6"/>
  <c r="C5093" i="6"/>
  <c r="C5094" i="6"/>
  <c r="C5095" i="6"/>
  <c r="C5096" i="6"/>
  <c r="C5097" i="6"/>
  <c r="C5098" i="6"/>
  <c r="C5099" i="6"/>
  <c r="C5100" i="6"/>
  <c r="C5101" i="6"/>
  <c r="C5102" i="6"/>
  <c r="C5103" i="6"/>
  <c r="C5104" i="6"/>
  <c r="C5105" i="6"/>
  <c r="C5106" i="6"/>
  <c r="C5107" i="6"/>
  <c r="C5108" i="6"/>
  <c r="C5109" i="6"/>
  <c r="C5110" i="6"/>
  <c r="C5111" i="6"/>
  <c r="C5112" i="6"/>
  <c r="C5113" i="6"/>
  <c r="C5114" i="6"/>
  <c r="C5115" i="6"/>
  <c r="C5116" i="6"/>
  <c r="C5117" i="6"/>
  <c r="C5118" i="6"/>
  <c r="C5119" i="6"/>
  <c r="C5120" i="6"/>
  <c r="C5121" i="6"/>
  <c r="C5122" i="6"/>
  <c r="C5123" i="6"/>
  <c r="C5124" i="6"/>
  <c r="C5125" i="6"/>
  <c r="C5126" i="6"/>
  <c r="C5127" i="6"/>
  <c r="C5128" i="6"/>
  <c r="C5129" i="6"/>
  <c r="C5130" i="6"/>
  <c r="C5131" i="6"/>
  <c r="C5132" i="6"/>
  <c r="C5133" i="6"/>
  <c r="C5134" i="6"/>
  <c r="C5135" i="6"/>
  <c r="C5136" i="6"/>
  <c r="C5137" i="6"/>
  <c r="C5138" i="6"/>
  <c r="C5139" i="6"/>
  <c r="C5140" i="6"/>
  <c r="C5141" i="6"/>
  <c r="C5142" i="6"/>
  <c r="C5143" i="6"/>
  <c r="C5144" i="6"/>
  <c r="C5145" i="6"/>
  <c r="C5146" i="6"/>
  <c r="C5147" i="6"/>
  <c r="C5148" i="6"/>
  <c r="C5149" i="6"/>
  <c r="C5150" i="6"/>
  <c r="C5151" i="6"/>
  <c r="C5152" i="6"/>
  <c r="C5153" i="6"/>
  <c r="C5154" i="6"/>
  <c r="C5155" i="6"/>
  <c r="C5156" i="6"/>
  <c r="C5157" i="6"/>
  <c r="C5158" i="6"/>
  <c r="C5159" i="6"/>
  <c r="C5160" i="6"/>
  <c r="C5161" i="6"/>
  <c r="C5162" i="6"/>
  <c r="C5163" i="6"/>
  <c r="C5164" i="6"/>
  <c r="C5165" i="6"/>
  <c r="C5166" i="6"/>
  <c r="C5167" i="6"/>
  <c r="C5168" i="6"/>
  <c r="C5169" i="6"/>
  <c r="C5170" i="6"/>
  <c r="C5171" i="6"/>
  <c r="C5172" i="6"/>
  <c r="C5173" i="6"/>
  <c r="C5174" i="6"/>
  <c r="C5175" i="6"/>
  <c r="C5176" i="6"/>
  <c r="C5177" i="6"/>
  <c r="C5178" i="6"/>
  <c r="C5179" i="6"/>
  <c r="C5180" i="6"/>
  <c r="C5181" i="6"/>
  <c r="C5182" i="6"/>
  <c r="C5183" i="6"/>
  <c r="C5184" i="6"/>
  <c r="C5185" i="6"/>
  <c r="C5186" i="6"/>
  <c r="C5187" i="6"/>
  <c r="C5188" i="6"/>
  <c r="C5189" i="6"/>
  <c r="C5190" i="6"/>
  <c r="C5191" i="6"/>
  <c r="C5192" i="6"/>
  <c r="C5193" i="6"/>
  <c r="C5194" i="6"/>
  <c r="C5195" i="6"/>
  <c r="C5196" i="6"/>
  <c r="C5197" i="6"/>
  <c r="C5198" i="6"/>
  <c r="C5199" i="6"/>
  <c r="C5200" i="6"/>
  <c r="C5201" i="6"/>
  <c r="C5202" i="6"/>
  <c r="C5203" i="6"/>
  <c r="C5204" i="6"/>
  <c r="C5205" i="6"/>
  <c r="C5206" i="6"/>
  <c r="C5207" i="6"/>
  <c r="C5208" i="6"/>
  <c r="C5209" i="6"/>
  <c r="C5210" i="6"/>
  <c r="C5211" i="6"/>
  <c r="C5212" i="6"/>
  <c r="C5213" i="6"/>
  <c r="C5214" i="6"/>
  <c r="C5215" i="6"/>
  <c r="C5216" i="6"/>
  <c r="C5217" i="6"/>
  <c r="C5218" i="6"/>
  <c r="C5219" i="6"/>
  <c r="C5220" i="6"/>
  <c r="C5221" i="6"/>
  <c r="C5222" i="6"/>
  <c r="C5223" i="6"/>
  <c r="C5224" i="6"/>
  <c r="C5225" i="6"/>
  <c r="C5226" i="6"/>
  <c r="C5227" i="6"/>
  <c r="C5228" i="6"/>
  <c r="C5229" i="6"/>
  <c r="C5230" i="6"/>
  <c r="C5231" i="6"/>
  <c r="C5232" i="6"/>
  <c r="C5233" i="6"/>
  <c r="C5234" i="6"/>
  <c r="C5235" i="6"/>
  <c r="C5236" i="6"/>
  <c r="C5237" i="6"/>
  <c r="C5238" i="6"/>
  <c r="C5239" i="6"/>
  <c r="C5240" i="6"/>
  <c r="C5241" i="6"/>
  <c r="C5242" i="6"/>
  <c r="C5243" i="6"/>
  <c r="C5244" i="6"/>
  <c r="C5245" i="6"/>
  <c r="C5246" i="6"/>
  <c r="C5247" i="6"/>
  <c r="C5248" i="6"/>
  <c r="C5249" i="6"/>
  <c r="C5250" i="6"/>
  <c r="C5251" i="6"/>
  <c r="C5252" i="6"/>
  <c r="C5253" i="6"/>
  <c r="C5254" i="6"/>
  <c r="C5255" i="6"/>
  <c r="C5256" i="6"/>
  <c r="C5257" i="6"/>
  <c r="C5258" i="6"/>
  <c r="C5259" i="6"/>
  <c r="C5260" i="6"/>
  <c r="C5261" i="6"/>
  <c r="C5262" i="6"/>
  <c r="C5263" i="6"/>
  <c r="C5264" i="6"/>
  <c r="C5265" i="6"/>
  <c r="C5266" i="6"/>
  <c r="C5267" i="6"/>
  <c r="C5268" i="6"/>
  <c r="C5269" i="6"/>
  <c r="C5270" i="6"/>
  <c r="C5271" i="6"/>
  <c r="C5272" i="6"/>
  <c r="C5273" i="6"/>
  <c r="C5274" i="6"/>
  <c r="C5275" i="6"/>
  <c r="C5276" i="6"/>
  <c r="C5277" i="6"/>
  <c r="C5278" i="6"/>
  <c r="C5279" i="6"/>
  <c r="C5280" i="6"/>
  <c r="C5281" i="6"/>
  <c r="C5282" i="6"/>
  <c r="C5283" i="6"/>
  <c r="C5284" i="6"/>
  <c r="C5285" i="6"/>
  <c r="C5286" i="6"/>
  <c r="C5287" i="6"/>
  <c r="C5288" i="6"/>
  <c r="C5289" i="6"/>
  <c r="C5290" i="6"/>
  <c r="C5291" i="6"/>
  <c r="C5292" i="6"/>
  <c r="C5293" i="6"/>
  <c r="C5294" i="6"/>
  <c r="C5295" i="6"/>
  <c r="C5296" i="6"/>
  <c r="C5297" i="6"/>
  <c r="C5298" i="6"/>
  <c r="C5299" i="6"/>
  <c r="C5300" i="6"/>
  <c r="C5301" i="6"/>
  <c r="C5302" i="6"/>
  <c r="C5303" i="6"/>
  <c r="C5304" i="6"/>
  <c r="C5305" i="6"/>
  <c r="C5306" i="6"/>
  <c r="C5307" i="6"/>
  <c r="C5308" i="6"/>
  <c r="C5309" i="6"/>
  <c r="C5310" i="6"/>
  <c r="C5311" i="6"/>
  <c r="C5312" i="6"/>
  <c r="C5313" i="6"/>
  <c r="C5314" i="6"/>
  <c r="C5315" i="6"/>
  <c r="C5316" i="6"/>
  <c r="C5317" i="6"/>
  <c r="C5318" i="6"/>
  <c r="C5319" i="6"/>
  <c r="C5320" i="6"/>
  <c r="C5321" i="6"/>
  <c r="C5322" i="6"/>
  <c r="C5323" i="6"/>
  <c r="C5324" i="6"/>
  <c r="C5325" i="6"/>
  <c r="C5326" i="6"/>
  <c r="C5327" i="6"/>
  <c r="C5328" i="6"/>
  <c r="C5329" i="6"/>
  <c r="C5330" i="6"/>
  <c r="C5331" i="6"/>
  <c r="C5332" i="6"/>
  <c r="C5333" i="6"/>
  <c r="C5334" i="6"/>
  <c r="C5335" i="6"/>
  <c r="C5336" i="6"/>
  <c r="C5337" i="6"/>
  <c r="C5338" i="6"/>
  <c r="C5339" i="6"/>
  <c r="C5340" i="6"/>
  <c r="C5341" i="6"/>
  <c r="C5342" i="6"/>
  <c r="C5343" i="6"/>
  <c r="C5344" i="6"/>
  <c r="C5345" i="6"/>
  <c r="C5346" i="6"/>
  <c r="C5347" i="6"/>
  <c r="C5348" i="6"/>
  <c r="C5349" i="6"/>
  <c r="C5350" i="6"/>
  <c r="C5351" i="6"/>
  <c r="C5352" i="6"/>
  <c r="C5353" i="6"/>
  <c r="C5354" i="6"/>
  <c r="C5355" i="6"/>
  <c r="C5356" i="6"/>
  <c r="C5357" i="6"/>
  <c r="C5358" i="6"/>
  <c r="C5359" i="6"/>
  <c r="C5360" i="6"/>
  <c r="C5361" i="6"/>
  <c r="C5362" i="6"/>
  <c r="C5363" i="6"/>
  <c r="C5364" i="6"/>
  <c r="C5365" i="6"/>
  <c r="C5366" i="6"/>
  <c r="C5367" i="6"/>
  <c r="C5368" i="6"/>
  <c r="C5369" i="6"/>
  <c r="C5370" i="6"/>
  <c r="C5371" i="6"/>
  <c r="C5372" i="6"/>
  <c r="C5373" i="6"/>
  <c r="C5374" i="6"/>
  <c r="C5375" i="6"/>
  <c r="C5376" i="6"/>
  <c r="C5377" i="6"/>
  <c r="C5378" i="6"/>
  <c r="C5379" i="6"/>
  <c r="C5380" i="6"/>
  <c r="C5381" i="6"/>
  <c r="C5382" i="6"/>
  <c r="C5383" i="6"/>
  <c r="C5384" i="6"/>
  <c r="C5385" i="6"/>
  <c r="C5386" i="6"/>
  <c r="C5387" i="6"/>
  <c r="C5388" i="6"/>
  <c r="C5389" i="6"/>
  <c r="C5390" i="6"/>
  <c r="C5391" i="6"/>
  <c r="C5392" i="6"/>
  <c r="C5393" i="6"/>
  <c r="C5394" i="6"/>
  <c r="C5395" i="6"/>
  <c r="C5396" i="6"/>
  <c r="C5397" i="6"/>
  <c r="C5398" i="6"/>
  <c r="C5399" i="6"/>
  <c r="C5400" i="6"/>
  <c r="C5401" i="6"/>
  <c r="C5402" i="6"/>
  <c r="C5403" i="6"/>
  <c r="C5404" i="6"/>
  <c r="C5405" i="6"/>
  <c r="C5406" i="6"/>
  <c r="C5407" i="6"/>
  <c r="C5408" i="6"/>
  <c r="C5409" i="6"/>
  <c r="C5410" i="6"/>
  <c r="C5411" i="6"/>
  <c r="C5412" i="6"/>
  <c r="C5413" i="6"/>
  <c r="C5414" i="6"/>
  <c r="C5415" i="6"/>
  <c r="C5416" i="6"/>
  <c r="C5417" i="6"/>
  <c r="C5418" i="6"/>
  <c r="C5419" i="6"/>
  <c r="C5420" i="6"/>
  <c r="C5421" i="6"/>
  <c r="C5422" i="6"/>
  <c r="C5423" i="6"/>
  <c r="C5424" i="6"/>
  <c r="C5425" i="6"/>
  <c r="C5426" i="6"/>
  <c r="C5427" i="6"/>
  <c r="C5428" i="6"/>
  <c r="C5429" i="6"/>
  <c r="C5430" i="6"/>
  <c r="C5431" i="6"/>
  <c r="C5432" i="6"/>
  <c r="C5433" i="6"/>
  <c r="C5434" i="6"/>
  <c r="C5435" i="6"/>
  <c r="C5436" i="6"/>
  <c r="C5437" i="6"/>
  <c r="C5438" i="6"/>
  <c r="C5439" i="6"/>
  <c r="C5440" i="6"/>
  <c r="C5441" i="6"/>
  <c r="C5442" i="6"/>
  <c r="C5443" i="6"/>
  <c r="C5444" i="6"/>
  <c r="C5445" i="6"/>
  <c r="C5446" i="6"/>
  <c r="C5447" i="6"/>
  <c r="C5448" i="6"/>
  <c r="C5449" i="6"/>
  <c r="C5450" i="6"/>
  <c r="C5451" i="6"/>
  <c r="C5452" i="6"/>
  <c r="C5453" i="6"/>
  <c r="C5454" i="6"/>
  <c r="C5455" i="6"/>
  <c r="C5456" i="6"/>
  <c r="C5457" i="6"/>
  <c r="C5458" i="6"/>
  <c r="C5459" i="6"/>
  <c r="C5460" i="6"/>
  <c r="C5461" i="6"/>
  <c r="C5462" i="6"/>
  <c r="C5463" i="6"/>
  <c r="C5464" i="6"/>
  <c r="C5465" i="6"/>
  <c r="C5466" i="6"/>
  <c r="C5467" i="6"/>
  <c r="C5468" i="6"/>
  <c r="C5469" i="6"/>
  <c r="C5470" i="6"/>
  <c r="C5471" i="6"/>
  <c r="C5472" i="6"/>
  <c r="C5473" i="6"/>
  <c r="C5474" i="6"/>
  <c r="C5475" i="6"/>
  <c r="C5476" i="6"/>
  <c r="C5477" i="6"/>
  <c r="C5478" i="6"/>
  <c r="C5479" i="6"/>
  <c r="C5480" i="6"/>
  <c r="C5481" i="6"/>
  <c r="C5482" i="6"/>
  <c r="C5483" i="6"/>
  <c r="C5484" i="6"/>
  <c r="C5485" i="6"/>
  <c r="C5486" i="6"/>
  <c r="C5487" i="6"/>
  <c r="C5488" i="6"/>
  <c r="C5489" i="6"/>
  <c r="C5490" i="6"/>
  <c r="C5491" i="6"/>
  <c r="C5492" i="6"/>
  <c r="C5493" i="6"/>
  <c r="C5494" i="6"/>
  <c r="C5495" i="6"/>
  <c r="C5496" i="6"/>
  <c r="C5497" i="6"/>
  <c r="C5498" i="6"/>
  <c r="C5499" i="6"/>
  <c r="C5500" i="6"/>
  <c r="C5501" i="6"/>
  <c r="C5502" i="6"/>
  <c r="C5503" i="6"/>
  <c r="C5504" i="6"/>
  <c r="C5505" i="6"/>
  <c r="C5506" i="6"/>
  <c r="C5507" i="6"/>
  <c r="C5508" i="6"/>
  <c r="C5509" i="6"/>
  <c r="C5510" i="6"/>
  <c r="C5511" i="6"/>
  <c r="C5512" i="6"/>
  <c r="C5513" i="6"/>
  <c r="C5514" i="6"/>
  <c r="C5515" i="6"/>
  <c r="C5516" i="6"/>
  <c r="C5517" i="6"/>
  <c r="C5518" i="6"/>
  <c r="C5519" i="6"/>
  <c r="C5520" i="6"/>
  <c r="C5521" i="6"/>
  <c r="C5522" i="6"/>
  <c r="C5523" i="6"/>
  <c r="C5524" i="6"/>
  <c r="C5525" i="6"/>
  <c r="C5526" i="6"/>
  <c r="C5527" i="6"/>
  <c r="C5528" i="6"/>
  <c r="C5529" i="6"/>
  <c r="C5530" i="6"/>
  <c r="C5531" i="6"/>
  <c r="C5532" i="6"/>
  <c r="C5533" i="6"/>
  <c r="C5534" i="6"/>
  <c r="C5535" i="6"/>
  <c r="C5536" i="6"/>
  <c r="C5537" i="6"/>
  <c r="C5538" i="6"/>
  <c r="C5539" i="6"/>
  <c r="C5540" i="6"/>
  <c r="C5541" i="6"/>
  <c r="C5542" i="6"/>
  <c r="C5543" i="6"/>
  <c r="C5544" i="6"/>
  <c r="C5545" i="6"/>
  <c r="C5546" i="6"/>
  <c r="C5547" i="6"/>
  <c r="C5548" i="6"/>
  <c r="C5549" i="6"/>
  <c r="C5550" i="6"/>
  <c r="C5551" i="6"/>
  <c r="C5552" i="6"/>
  <c r="C5553" i="6"/>
  <c r="C5554" i="6"/>
  <c r="C5555" i="6"/>
  <c r="C5556" i="6"/>
  <c r="C5557" i="6"/>
  <c r="C5558" i="6"/>
  <c r="C5559" i="6"/>
  <c r="C5560" i="6"/>
  <c r="C5561" i="6"/>
  <c r="C5562" i="6"/>
  <c r="C5563" i="6"/>
  <c r="C5564" i="6"/>
  <c r="C5565" i="6"/>
  <c r="C5566" i="6"/>
  <c r="C5567" i="6"/>
  <c r="C5568" i="6"/>
  <c r="C5569" i="6"/>
  <c r="C5570" i="6"/>
  <c r="C5571" i="6"/>
  <c r="C5572" i="6"/>
  <c r="C5573" i="6"/>
  <c r="C5574" i="6"/>
  <c r="C5575" i="6"/>
  <c r="C5576" i="6"/>
  <c r="C5577" i="6"/>
  <c r="C5578" i="6"/>
  <c r="C5579" i="6"/>
  <c r="C5580" i="6"/>
  <c r="C5581" i="6"/>
  <c r="C5582" i="6"/>
  <c r="C5583" i="6"/>
  <c r="C5584" i="6"/>
  <c r="C5585" i="6"/>
  <c r="C5586" i="6"/>
  <c r="C5587" i="6"/>
  <c r="C5588" i="6"/>
  <c r="C5589" i="6"/>
  <c r="C5590" i="6"/>
  <c r="C5591" i="6"/>
  <c r="C5592" i="6"/>
  <c r="C5593" i="6"/>
  <c r="C5594" i="6"/>
  <c r="C5595" i="6"/>
  <c r="C5596" i="6"/>
  <c r="C5597" i="6"/>
  <c r="C5598" i="6"/>
  <c r="C5599" i="6"/>
  <c r="C5600" i="6"/>
  <c r="C5601" i="6"/>
  <c r="C5602" i="6"/>
  <c r="C5603" i="6"/>
  <c r="C5604" i="6"/>
  <c r="C5605" i="6"/>
  <c r="C5606" i="6"/>
  <c r="C5607" i="6"/>
  <c r="C5608" i="6"/>
  <c r="C5609" i="6"/>
  <c r="C5610" i="6"/>
  <c r="C5611" i="6"/>
  <c r="C5612" i="6"/>
  <c r="C5613" i="6"/>
  <c r="C5614" i="6"/>
  <c r="C5615" i="6"/>
  <c r="C5616" i="6"/>
  <c r="C5617" i="6"/>
  <c r="C5618" i="6"/>
  <c r="C5619" i="6"/>
  <c r="C5620" i="6"/>
  <c r="C5621" i="6"/>
  <c r="C5622" i="6"/>
  <c r="C5623" i="6"/>
  <c r="C5624" i="6"/>
  <c r="C5625" i="6"/>
  <c r="C5626" i="6"/>
  <c r="C5627" i="6"/>
  <c r="C5628" i="6"/>
  <c r="C5629" i="6"/>
  <c r="C5630" i="6"/>
  <c r="C5631" i="6"/>
  <c r="C5632" i="6"/>
  <c r="C5633" i="6"/>
  <c r="C5634" i="6"/>
  <c r="C5635" i="6"/>
  <c r="C5636" i="6"/>
  <c r="C5637" i="6"/>
  <c r="C5638" i="6"/>
  <c r="C5639" i="6"/>
  <c r="C5640" i="6"/>
  <c r="C5641" i="6"/>
  <c r="C5642" i="6"/>
  <c r="C5643" i="6"/>
  <c r="C5644" i="6"/>
  <c r="C5645" i="6"/>
  <c r="C5646" i="6"/>
  <c r="C5647" i="6"/>
  <c r="C5648" i="6"/>
  <c r="C5649" i="6"/>
  <c r="C5650" i="6"/>
  <c r="C5651" i="6"/>
  <c r="C5652" i="6"/>
  <c r="C5653" i="6"/>
  <c r="C5654" i="6"/>
  <c r="C5655" i="6"/>
  <c r="C5656" i="6"/>
  <c r="C5657" i="6"/>
  <c r="C5658" i="6"/>
  <c r="C5659" i="6"/>
  <c r="C5660" i="6"/>
  <c r="C5661" i="6"/>
  <c r="C5662" i="6"/>
  <c r="C5663" i="6"/>
  <c r="C5664" i="6"/>
  <c r="C5665" i="6"/>
  <c r="C5666" i="6"/>
  <c r="C5667" i="6"/>
  <c r="C5668" i="6"/>
  <c r="C5669" i="6"/>
  <c r="C5670" i="6"/>
  <c r="C5671" i="6"/>
  <c r="C5672" i="6"/>
  <c r="C5673" i="6"/>
  <c r="C5674" i="6"/>
  <c r="C5675" i="6"/>
  <c r="C5676" i="6"/>
  <c r="C5677" i="6"/>
  <c r="C5678" i="6"/>
  <c r="C5679" i="6"/>
  <c r="C5680" i="6"/>
  <c r="C5681" i="6"/>
  <c r="C5682" i="6"/>
  <c r="C5683" i="6"/>
  <c r="C5684" i="6"/>
  <c r="C5685" i="6"/>
  <c r="C5686" i="6"/>
  <c r="C5687" i="6"/>
  <c r="C5688" i="6"/>
  <c r="C5689" i="6"/>
  <c r="C5690" i="6"/>
  <c r="C5691" i="6"/>
  <c r="C5692" i="6"/>
  <c r="C5693" i="6"/>
  <c r="C5694" i="6"/>
  <c r="C5695" i="6"/>
  <c r="C5696" i="6"/>
  <c r="C5697" i="6"/>
  <c r="C5698" i="6"/>
  <c r="C5699" i="6"/>
  <c r="C5700" i="6"/>
  <c r="C5701" i="6"/>
  <c r="C5702" i="6"/>
  <c r="C5703" i="6"/>
  <c r="C5704" i="6"/>
  <c r="C5705" i="6"/>
  <c r="C5706" i="6"/>
  <c r="C5707" i="6"/>
  <c r="C5708" i="6"/>
  <c r="C5709" i="6"/>
  <c r="C5710" i="6"/>
  <c r="C5711" i="6"/>
  <c r="C5712" i="6"/>
  <c r="C5713" i="6"/>
  <c r="C5714" i="6"/>
  <c r="C5715" i="6"/>
  <c r="C5716" i="6"/>
  <c r="C5717" i="6"/>
  <c r="C5718" i="6"/>
  <c r="C5719" i="6"/>
  <c r="C5720" i="6"/>
  <c r="C5721" i="6"/>
  <c r="C5722" i="6"/>
  <c r="C5723" i="6"/>
  <c r="C5724" i="6"/>
  <c r="C5725" i="6"/>
  <c r="C5726" i="6"/>
  <c r="C5727" i="6"/>
  <c r="C5728" i="6"/>
  <c r="C5729" i="6"/>
  <c r="C5730" i="6"/>
  <c r="C5731" i="6"/>
  <c r="C5732" i="6"/>
  <c r="C5733" i="6"/>
  <c r="C5734" i="6"/>
  <c r="C5735" i="6"/>
  <c r="C5736" i="6"/>
  <c r="C5737" i="6"/>
  <c r="C5738" i="6"/>
  <c r="C5739" i="6"/>
  <c r="C5740" i="6"/>
  <c r="C5741" i="6"/>
  <c r="C5742" i="6"/>
  <c r="C5743" i="6"/>
  <c r="C5744" i="6"/>
  <c r="C5745" i="6"/>
  <c r="C5746" i="6"/>
  <c r="C5747" i="6"/>
  <c r="C5748" i="6"/>
  <c r="C5749" i="6"/>
  <c r="C5750" i="6"/>
  <c r="C5751" i="6"/>
  <c r="C5752" i="6"/>
  <c r="C5753" i="6"/>
  <c r="C5754" i="6"/>
  <c r="C5755" i="6"/>
  <c r="C5756" i="6"/>
  <c r="C5757" i="6"/>
  <c r="C5758" i="6"/>
  <c r="C5759" i="6"/>
  <c r="C5760" i="6"/>
  <c r="C5761" i="6"/>
  <c r="C5762" i="6"/>
  <c r="C5763" i="6"/>
  <c r="C5764" i="6"/>
  <c r="C5765" i="6"/>
  <c r="C5766" i="6"/>
  <c r="C5767" i="6"/>
  <c r="C5768" i="6"/>
  <c r="C5769" i="6"/>
  <c r="C5770" i="6"/>
  <c r="C5771" i="6"/>
  <c r="C5772" i="6"/>
  <c r="C5773" i="6"/>
  <c r="C5774" i="6"/>
  <c r="C5775" i="6"/>
  <c r="C5776" i="6"/>
  <c r="C5777" i="6"/>
  <c r="C5778" i="6"/>
  <c r="C5779" i="6"/>
  <c r="C5780" i="6"/>
  <c r="C5781" i="6"/>
  <c r="C5782" i="6"/>
  <c r="C5783" i="6"/>
  <c r="C5784" i="6"/>
  <c r="C5785" i="6"/>
  <c r="C5786" i="6"/>
  <c r="C5787" i="6"/>
  <c r="C5788" i="6"/>
  <c r="C5789" i="6"/>
  <c r="C5790" i="6"/>
  <c r="C5791" i="6"/>
  <c r="C5792" i="6"/>
  <c r="C5793" i="6"/>
  <c r="C5794" i="6"/>
  <c r="C5795" i="6"/>
  <c r="C5796" i="6"/>
  <c r="C5797" i="6"/>
  <c r="C5798" i="6"/>
  <c r="C5799" i="6"/>
  <c r="C5800" i="6"/>
  <c r="C5801" i="6"/>
  <c r="C5802" i="6"/>
  <c r="C5803" i="6"/>
  <c r="C5804" i="6"/>
  <c r="C5805" i="6"/>
  <c r="C5806" i="6"/>
  <c r="C5807" i="6"/>
  <c r="C5808" i="6"/>
  <c r="C5809" i="6"/>
  <c r="C5810" i="6"/>
  <c r="C5811" i="6"/>
  <c r="C5812" i="6"/>
  <c r="C5813" i="6"/>
  <c r="C5814" i="6"/>
  <c r="C5815" i="6"/>
  <c r="C5816" i="6"/>
  <c r="C5817" i="6"/>
  <c r="C5818" i="6"/>
  <c r="C5819" i="6"/>
  <c r="C5820" i="6"/>
  <c r="C5821" i="6"/>
  <c r="C5822" i="6"/>
  <c r="C5823" i="6"/>
  <c r="C5824" i="6"/>
  <c r="C5825" i="6"/>
  <c r="C5826" i="6"/>
  <c r="C5827" i="6"/>
  <c r="C5828" i="6"/>
  <c r="C5829" i="6"/>
  <c r="C5830" i="6"/>
  <c r="C5831" i="6"/>
  <c r="C5832" i="6"/>
  <c r="C5833" i="6"/>
  <c r="C5834" i="6"/>
  <c r="C5835" i="6"/>
  <c r="C5836" i="6"/>
  <c r="C5837" i="6"/>
  <c r="C5838" i="6"/>
  <c r="C5839" i="6"/>
  <c r="C5840" i="6"/>
  <c r="C5841" i="6"/>
  <c r="C5842" i="6"/>
  <c r="C5843" i="6"/>
  <c r="C5844" i="6"/>
  <c r="C5845" i="6"/>
  <c r="C5846" i="6"/>
  <c r="C5847" i="6"/>
  <c r="C5848" i="6"/>
  <c r="C5849" i="6"/>
  <c r="C5850" i="6"/>
  <c r="C5851" i="6"/>
  <c r="C5852" i="6"/>
  <c r="C5853" i="6"/>
  <c r="C5854" i="6"/>
  <c r="C5855" i="6"/>
  <c r="C5856" i="6"/>
  <c r="C5857" i="6"/>
  <c r="C5858" i="6"/>
  <c r="C5859" i="6"/>
  <c r="C5860" i="6"/>
  <c r="C5861" i="6"/>
  <c r="C5862" i="6"/>
  <c r="C5863" i="6"/>
  <c r="C5864" i="6"/>
  <c r="C5865" i="6"/>
  <c r="C5866" i="6"/>
  <c r="C5867" i="6"/>
  <c r="C5868" i="6"/>
  <c r="C5869" i="6"/>
  <c r="C5870" i="6"/>
  <c r="C5871" i="6"/>
  <c r="C5872" i="6"/>
  <c r="C5873" i="6"/>
  <c r="C5874" i="6"/>
  <c r="C5875" i="6"/>
  <c r="C5876" i="6"/>
  <c r="C5877" i="6"/>
  <c r="C5878" i="6"/>
  <c r="C5879" i="6"/>
  <c r="C5880" i="6"/>
  <c r="C5881" i="6"/>
  <c r="C5882" i="6"/>
  <c r="C5883" i="6"/>
  <c r="C5884" i="6"/>
  <c r="C5885" i="6"/>
  <c r="C5886" i="6"/>
  <c r="C5887" i="6"/>
  <c r="C5888" i="6"/>
  <c r="C5889" i="6"/>
  <c r="C5890" i="6"/>
  <c r="C5891" i="6"/>
  <c r="C5892" i="6"/>
  <c r="C5893" i="6"/>
  <c r="C5894" i="6"/>
  <c r="C5895" i="6"/>
  <c r="C5896" i="6"/>
  <c r="C5897" i="6"/>
  <c r="C5898" i="6"/>
  <c r="C5899" i="6"/>
  <c r="C5900" i="6"/>
  <c r="C5901" i="6"/>
  <c r="C5902" i="6"/>
  <c r="C5903" i="6"/>
  <c r="C5904" i="6"/>
  <c r="C5905" i="6"/>
  <c r="C5906" i="6"/>
  <c r="C5907" i="6"/>
  <c r="C5908" i="6"/>
  <c r="C5909" i="6"/>
  <c r="C5910" i="6"/>
  <c r="C5911" i="6"/>
  <c r="C5912" i="6"/>
  <c r="C5913" i="6"/>
  <c r="C5914" i="6"/>
  <c r="C5915" i="6"/>
  <c r="C5916" i="6"/>
  <c r="C5917" i="6"/>
  <c r="C5918" i="6"/>
  <c r="C5919" i="6"/>
  <c r="C5920" i="6"/>
  <c r="C5921" i="6"/>
  <c r="C5922" i="6"/>
  <c r="C5923" i="6"/>
  <c r="C5924" i="6"/>
  <c r="C5925" i="6"/>
  <c r="C5926" i="6"/>
  <c r="C5927" i="6"/>
  <c r="C5928" i="6"/>
  <c r="C5929" i="6"/>
  <c r="C5930" i="6"/>
  <c r="C5931" i="6"/>
  <c r="C5932" i="6"/>
  <c r="C5933" i="6"/>
  <c r="C5934" i="6"/>
  <c r="C5935" i="6"/>
  <c r="C5936" i="6"/>
  <c r="C5937" i="6"/>
  <c r="C5938" i="6"/>
  <c r="C5939" i="6"/>
  <c r="C5940" i="6"/>
  <c r="C5941" i="6"/>
  <c r="C5942" i="6"/>
  <c r="C5943" i="6"/>
  <c r="C5944" i="6"/>
  <c r="C5945" i="6"/>
  <c r="C5946" i="6"/>
  <c r="C5947" i="6"/>
  <c r="C5948" i="6"/>
  <c r="C5949" i="6"/>
  <c r="C5950" i="6"/>
  <c r="C5951" i="6"/>
  <c r="C5952" i="6"/>
  <c r="C5953" i="6"/>
  <c r="C5954" i="6"/>
  <c r="C5955" i="6"/>
  <c r="C5956" i="6"/>
  <c r="C5957" i="6"/>
  <c r="C5958" i="6"/>
  <c r="C5959" i="6"/>
  <c r="C5960" i="6"/>
  <c r="C5961" i="6"/>
  <c r="C5962" i="6"/>
  <c r="C5963" i="6"/>
  <c r="C5964" i="6"/>
  <c r="C5965" i="6"/>
  <c r="C5966" i="6"/>
  <c r="C5967" i="6"/>
  <c r="C5968" i="6"/>
  <c r="C5969" i="6"/>
  <c r="C5970" i="6"/>
  <c r="C5971" i="6"/>
  <c r="C5972" i="6"/>
  <c r="C5973" i="6"/>
  <c r="C5974" i="6"/>
  <c r="C5975" i="6"/>
  <c r="C5976" i="6"/>
  <c r="C5977" i="6"/>
  <c r="C5978" i="6"/>
  <c r="C5979" i="6"/>
  <c r="C5980" i="6"/>
  <c r="C5981" i="6"/>
  <c r="C5982" i="6"/>
  <c r="C5983" i="6"/>
  <c r="C5984" i="6"/>
  <c r="C5985" i="6"/>
  <c r="C5986" i="6"/>
  <c r="C5987" i="6"/>
  <c r="C5988" i="6"/>
  <c r="C5989" i="6"/>
  <c r="C5990" i="6"/>
  <c r="C5991" i="6"/>
  <c r="C5992" i="6"/>
  <c r="C5993" i="6"/>
  <c r="C5994" i="6"/>
  <c r="C5995" i="6"/>
  <c r="C5996" i="6"/>
  <c r="C5997" i="6"/>
  <c r="C5998" i="6"/>
  <c r="C5999" i="6"/>
  <c r="C6000" i="6"/>
  <c r="C6001" i="6"/>
  <c r="C6002" i="6"/>
  <c r="C6003" i="6"/>
  <c r="C6004" i="6"/>
  <c r="C6005" i="6"/>
  <c r="C6006" i="6"/>
  <c r="C6007" i="6"/>
  <c r="C6008" i="6"/>
  <c r="C6009" i="6"/>
  <c r="C6010" i="6"/>
  <c r="C6011" i="6"/>
  <c r="C6012" i="6"/>
  <c r="C6013" i="6"/>
  <c r="C6014" i="6"/>
  <c r="C6015" i="6"/>
  <c r="C6016" i="6"/>
  <c r="C6017" i="6"/>
  <c r="C6018" i="6"/>
  <c r="C6019" i="6"/>
  <c r="C6020" i="6"/>
  <c r="C6021" i="6"/>
  <c r="C6022" i="6"/>
  <c r="C6023" i="6"/>
  <c r="C6024" i="6"/>
  <c r="C6025" i="6"/>
  <c r="C6026" i="6"/>
  <c r="C6027" i="6"/>
  <c r="C6028" i="6"/>
  <c r="C6029" i="6"/>
  <c r="C6030" i="6"/>
  <c r="C6031" i="6"/>
  <c r="C6032" i="6"/>
  <c r="C6033" i="6"/>
  <c r="C6034" i="6"/>
  <c r="C6035" i="6"/>
  <c r="C6036" i="6"/>
  <c r="C6037" i="6"/>
  <c r="C6038" i="6"/>
  <c r="C6039" i="6"/>
  <c r="C6040" i="6"/>
  <c r="C6041" i="6"/>
  <c r="C6042" i="6"/>
  <c r="C6043" i="6"/>
  <c r="C6044" i="6"/>
  <c r="C6045" i="6"/>
  <c r="C6046" i="6"/>
  <c r="C6047" i="6"/>
  <c r="C6048" i="6"/>
  <c r="C6049" i="6"/>
  <c r="C6050" i="6"/>
  <c r="C6051" i="6"/>
  <c r="C6052" i="6"/>
  <c r="C6053" i="6"/>
  <c r="C6054" i="6"/>
  <c r="C6055" i="6"/>
  <c r="C6056" i="6"/>
  <c r="C6057" i="6"/>
  <c r="C6058" i="6"/>
  <c r="C6059" i="6"/>
  <c r="C6060" i="6"/>
  <c r="C6061" i="6"/>
  <c r="C6062" i="6"/>
  <c r="C6063" i="6"/>
  <c r="C6064" i="6"/>
  <c r="C6065" i="6"/>
  <c r="C6066" i="6"/>
  <c r="C6067" i="6"/>
  <c r="C6068" i="6"/>
  <c r="C6069" i="6"/>
  <c r="C6070" i="6"/>
  <c r="C6071" i="6"/>
  <c r="C6072" i="6"/>
  <c r="C6073" i="6"/>
  <c r="C6074" i="6"/>
  <c r="C6075" i="6"/>
  <c r="C6076" i="6"/>
  <c r="C6077" i="6"/>
  <c r="C6078" i="6"/>
  <c r="C6079" i="6"/>
  <c r="C6080" i="6"/>
  <c r="C6081" i="6"/>
  <c r="C6082" i="6"/>
  <c r="C6083" i="6"/>
  <c r="C6084" i="6"/>
  <c r="C6085" i="6"/>
  <c r="C6086" i="6"/>
  <c r="C6087" i="6"/>
  <c r="C6088" i="6"/>
  <c r="C6089" i="6"/>
  <c r="C6090" i="6"/>
  <c r="C6091" i="6"/>
  <c r="C6092" i="6"/>
  <c r="C6093" i="6"/>
  <c r="C6094" i="6"/>
  <c r="C6095" i="6"/>
  <c r="C6096" i="6"/>
  <c r="C6097" i="6"/>
  <c r="C6098" i="6"/>
  <c r="C6099" i="6"/>
  <c r="C6100" i="6"/>
  <c r="C6101" i="6"/>
  <c r="C6102" i="6"/>
  <c r="C6103" i="6"/>
  <c r="C6104" i="6"/>
  <c r="C6105" i="6"/>
  <c r="C6106" i="6"/>
  <c r="C6107" i="6"/>
  <c r="C6108" i="6"/>
  <c r="C6109" i="6"/>
  <c r="C6110" i="6"/>
  <c r="C6111" i="6"/>
  <c r="C6112" i="6"/>
  <c r="C6113" i="6"/>
  <c r="C6114" i="6"/>
  <c r="C6115" i="6"/>
  <c r="C6116" i="6"/>
  <c r="C6117" i="6"/>
  <c r="C6118" i="6"/>
  <c r="C6119" i="6"/>
  <c r="C6120" i="6"/>
  <c r="C6121" i="6"/>
  <c r="C6122" i="6"/>
  <c r="C6123" i="6"/>
  <c r="C6124" i="6"/>
  <c r="C6125" i="6"/>
  <c r="C6126" i="6"/>
  <c r="C6127" i="6"/>
  <c r="C6128" i="6"/>
  <c r="C6129" i="6"/>
  <c r="C6130" i="6"/>
  <c r="C6131" i="6"/>
  <c r="C6132" i="6"/>
  <c r="C6133" i="6"/>
  <c r="C6134" i="6"/>
  <c r="C6135" i="6"/>
  <c r="C6136" i="6"/>
  <c r="C6137" i="6"/>
  <c r="C6138" i="6"/>
  <c r="C6139" i="6"/>
  <c r="C6140" i="6"/>
  <c r="C6141" i="6"/>
  <c r="C6142" i="6"/>
  <c r="C6143" i="6"/>
  <c r="C6144" i="6"/>
  <c r="C6145" i="6"/>
  <c r="C6146" i="6"/>
  <c r="C6147" i="6"/>
  <c r="C6148" i="6"/>
  <c r="C6149" i="6"/>
  <c r="C6150" i="6"/>
  <c r="C6151" i="6"/>
  <c r="C6152" i="6"/>
  <c r="C6153" i="6"/>
  <c r="C6154" i="6"/>
  <c r="C6155" i="6"/>
  <c r="C6156" i="6"/>
  <c r="C6157" i="6"/>
  <c r="C6158" i="6"/>
  <c r="C6159" i="6"/>
  <c r="C6160" i="6"/>
  <c r="C6161" i="6"/>
  <c r="C6162" i="6"/>
  <c r="C6163" i="6"/>
  <c r="C6164" i="6"/>
  <c r="C6165" i="6"/>
  <c r="C6166" i="6"/>
  <c r="C6167" i="6"/>
  <c r="C6168" i="6"/>
  <c r="C6169" i="6"/>
  <c r="C6170" i="6"/>
  <c r="C6171" i="6"/>
  <c r="C6172" i="6"/>
  <c r="C6173" i="6"/>
  <c r="C6174" i="6"/>
  <c r="C6175" i="6"/>
  <c r="C6176" i="6"/>
  <c r="C6177" i="6"/>
  <c r="C6178" i="6"/>
  <c r="C6179" i="6"/>
  <c r="C6180" i="6"/>
  <c r="C6181" i="6"/>
  <c r="C6182" i="6"/>
  <c r="C6183" i="6"/>
  <c r="C6184" i="6"/>
  <c r="C6185" i="6"/>
  <c r="C6186" i="6"/>
  <c r="C6187" i="6"/>
  <c r="C6188" i="6"/>
  <c r="C6189" i="6"/>
  <c r="C6190" i="6"/>
  <c r="C6191" i="6"/>
  <c r="C6192" i="6"/>
  <c r="C6193" i="6"/>
  <c r="C6194" i="6"/>
  <c r="F6384" i="1"/>
  <c r="E4473" i="1"/>
  <c r="E4474" i="1"/>
  <c r="E1260" i="1"/>
  <c r="E4476" i="1"/>
  <c r="E4477" i="1"/>
  <c r="E4478" i="1"/>
  <c r="E1621" i="1"/>
  <c r="E4479" i="1"/>
  <c r="E4480" i="1"/>
  <c r="E4481" i="1"/>
  <c r="E4482" i="1"/>
  <c r="E4483" i="1"/>
  <c r="E4484" i="1"/>
  <c r="E1712" i="1"/>
  <c r="E3426" i="1"/>
  <c r="E4485" i="1"/>
  <c r="E3427" i="1"/>
  <c r="E4486" i="1"/>
  <c r="E355" i="1"/>
  <c r="E823" i="1"/>
  <c r="E824" i="1"/>
  <c r="E825" i="1"/>
  <c r="E1713" i="1"/>
  <c r="E1714" i="1"/>
  <c r="E356" i="1"/>
  <c r="E357" i="1"/>
  <c r="E358" i="1"/>
  <c r="E359" i="1"/>
  <c r="E826" i="1"/>
  <c r="E1715" i="1"/>
  <c r="E360" i="1"/>
  <c r="E1716" i="1"/>
  <c r="E361" i="1"/>
  <c r="E1717" i="1"/>
  <c r="E1718" i="1"/>
  <c r="E1719" i="1"/>
  <c r="E1720" i="1"/>
  <c r="E827" i="1"/>
  <c r="E828" i="1"/>
  <c r="E829" i="1"/>
  <c r="E830" i="1"/>
  <c r="E3428" i="1"/>
  <c r="E4487" i="1"/>
  <c r="E831" i="1"/>
  <c r="E1721" i="1"/>
  <c r="E1722" i="1"/>
  <c r="E1723" i="1"/>
  <c r="E1724" i="1"/>
  <c r="E1725" i="1"/>
  <c r="E1726" i="1"/>
  <c r="E832" i="1"/>
  <c r="E833" i="1"/>
  <c r="E1727" i="1"/>
  <c r="E1728" i="1"/>
  <c r="E1729" i="1"/>
  <c r="E2964" i="1"/>
  <c r="E1028" i="1"/>
  <c r="E2965" i="1"/>
  <c r="E3429" i="1"/>
  <c r="E3430" i="1"/>
  <c r="E3431" i="1"/>
  <c r="E3432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86" i="1"/>
  <c r="E587" i="1"/>
  <c r="E588" i="1"/>
  <c r="E589" i="1"/>
  <c r="E3433" i="1"/>
  <c r="E3434" i="1"/>
  <c r="E3435" i="1"/>
  <c r="E3436" i="1"/>
  <c r="E2966" i="1"/>
  <c r="E2967" i="1"/>
  <c r="E2968" i="1"/>
  <c r="E2969" i="1"/>
  <c r="E2670" i="1"/>
  <c r="E2671" i="1"/>
  <c r="E1903" i="1"/>
  <c r="E1904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1692" i="1"/>
  <c r="E2696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1160" i="1"/>
  <c r="E1161" i="1"/>
  <c r="E1162" i="1"/>
  <c r="E1163" i="1"/>
  <c r="E1164" i="1"/>
  <c r="E1165" i="1"/>
  <c r="E1166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3437" i="1"/>
  <c r="E4488" i="1"/>
  <c r="E3438" i="1"/>
  <c r="E3439" i="1"/>
  <c r="E3440" i="1"/>
  <c r="E4489" i="1"/>
  <c r="E4490" i="1"/>
  <c r="E4491" i="1"/>
  <c r="E1029" i="1"/>
  <c r="E1030" i="1"/>
  <c r="E3441" i="1"/>
  <c r="E4492" i="1"/>
  <c r="E1622" i="1"/>
  <c r="E4493" i="1"/>
  <c r="E4494" i="1"/>
  <c r="E4495" i="1"/>
  <c r="E4496" i="1"/>
  <c r="E4497" i="1"/>
  <c r="E4498" i="1"/>
  <c r="E3442" i="1"/>
  <c r="E3443" i="1"/>
  <c r="E4499" i="1"/>
  <c r="E4500" i="1"/>
  <c r="E1623" i="1"/>
  <c r="E3444" i="1"/>
  <c r="E4501" i="1"/>
  <c r="E3445" i="1"/>
  <c r="E4502" i="1"/>
  <c r="E1624" i="1"/>
  <c r="E3446" i="1"/>
  <c r="E4503" i="1"/>
  <c r="E4504" i="1"/>
  <c r="E3447" i="1"/>
  <c r="E4505" i="1"/>
  <c r="E4506" i="1"/>
  <c r="E4507" i="1"/>
  <c r="E4508" i="1"/>
  <c r="E4509" i="1"/>
  <c r="E4510" i="1"/>
  <c r="E4511" i="1"/>
  <c r="E3448" i="1"/>
  <c r="E3449" i="1"/>
  <c r="E4512" i="1"/>
  <c r="E4513" i="1"/>
  <c r="E4514" i="1"/>
  <c r="E4515" i="1"/>
  <c r="E4516" i="1"/>
  <c r="E4517" i="1"/>
  <c r="E4518" i="1"/>
  <c r="E4519" i="1"/>
  <c r="E4520" i="1"/>
  <c r="E4521" i="1"/>
  <c r="E3450" i="1"/>
  <c r="E4522" i="1"/>
  <c r="E4523" i="1"/>
  <c r="E4524" i="1"/>
  <c r="E4525" i="1"/>
  <c r="E4526" i="1"/>
  <c r="E4527" i="1"/>
  <c r="E4528" i="1"/>
  <c r="E4529" i="1"/>
  <c r="E4530" i="1"/>
  <c r="E4531" i="1"/>
  <c r="E3451" i="1"/>
  <c r="E1625" i="1"/>
  <c r="E4532" i="1"/>
  <c r="E4533" i="1"/>
  <c r="E4534" i="1"/>
  <c r="E4535" i="1"/>
  <c r="E3452" i="1"/>
  <c r="E4536" i="1"/>
  <c r="E4537" i="1"/>
  <c r="E4538" i="1"/>
  <c r="E3453" i="1"/>
  <c r="E4539" i="1"/>
  <c r="E1261" i="1"/>
  <c r="E1262" i="1"/>
  <c r="E4540" i="1"/>
  <c r="E4541" i="1"/>
  <c r="E3454" i="1"/>
  <c r="E4542" i="1"/>
  <c r="E4543" i="1"/>
  <c r="E4544" i="1"/>
  <c r="E4545" i="1"/>
  <c r="E4546" i="1"/>
  <c r="E4547" i="1"/>
  <c r="E4548" i="1"/>
  <c r="E4549" i="1"/>
  <c r="E4550" i="1"/>
  <c r="E4551" i="1"/>
  <c r="E4552" i="1"/>
  <c r="E3455" i="1"/>
  <c r="E1906" i="1"/>
  <c r="E4553" i="1"/>
  <c r="E1626" i="1"/>
  <c r="E1627" i="1"/>
  <c r="E4554" i="1"/>
  <c r="E3395" i="1"/>
  <c r="E1263" i="1"/>
  <c r="E3396" i="1"/>
  <c r="E1264" i="1"/>
  <c r="E1265" i="1"/>
  <c r="E1266" i="1"/>
  <c r="E1267" i="1"/>
  <c r="E1268" i="1"/>
  <c r="E3397" i="1"/>
  <c r="E1269" i="1"/>
  <c r="E3398" i="1"/>
  <c r="E3456" i="1"/>
  <c r="E2804" i="1"/>
  <c r="E2805" i="1"/>
  <c r="E4555" i="1"/>
  <c r="E4556" i="1"/>
  <c r="E4557" i="1"/>
  <c r="E2645" i="1"/>
  <c r="E5342" i="1"/>
  <c r="E5343" i="1"/>
  <c r="E5344" i="1"/>
  <c r="E5345" i="1"/>
  <c r="E6080" i="1"/>
  <c r="E6081" i="1"/>
  <c r="E3457" i="1"/>
  <c r="E6082" i="1"/>
  <c r="E6083" i="1"/>
  <c r="E834" i="1"/>
  <c r="E590" i="1"/>
  <c r="E591" i="1"/>
  <c r="E3458" i="1"/>
  <c r="E1628" i="1"/>
  <c r="E3459" i="1"/>
  <c r="E3460" i="1"/>
  <c r="E2970" i="1"/>
  <c r="E4558" i="1"/>
  <c r="E3461" i="1"/>
  <c r="E3462" i="1"/>
  <c r="E4559" i="1"/>
  <c r="E3463" i="1"/>
  <c r="E6084" i="1"/>
  <c r="E3464" i="1"/>
  <c r="E4560" i="1"/>
  <c r="E4561" i="1"/>
  <c r="E6085" i="1"/>
  <c r="E3465" i="1"/>
  <c r="E3466" i="1"/>
  <c r="E4562" i="1"/>
  <c r="E3467" i="1"/>
  <c r="E3468" i="1"/>
  <c r="E3469" i="1"/>
  <c r="E4563" i="1"/>
  <c r="E4564" i="1"/>
  <c r="E1270" i="1"/>
  <c r="E4565" i="1"/>
  <c r="E4566" i="1"/>
  <c r="E4567" i="1"/>
  <c r="E3470" i="1"/>
  <c r="E4568" i="1"/>
  <c r="E3471" i="1"/>
  <c r="E4569" i="1"/>
  <c r="E3472" i="1"/>
  <c r="E3473" i="1"/>
  <c r="E3474" i="1"/>
  <c r="E3475" i="1"/>
  <c r="E3476" i="1"/>
  <c r="E1271" i="1"/>
  <c r="E4570" i="1"/>
  <c r="E4571" i="1"/>
  <c r="E4572" i="1"/>
  <c r="E3477" i="1"/>
  <c r="E3478" i="1"/>
  <c r="E3479" i="1"/>
  <c r="E3480" i="1"/>
  <c r="E3481" i="1"/>
  <c r="E3482" i="1"/>
  <c r="E3483" i="1"/>
  <c r="E4573" i="1"/>
  <c r="E3484" i="1"/>
  <c r="E3485" i="1"/>
  <c r="E3486" i="1"/>
  <c r="E3487" i="1"/>
  <c r="E2971" i="1"/>
  <c r="E3488" i="1"/>
  <c r="E4574" i="1"/>
  <c r="E4575" i="1"/>
  <c r="E3489" i="1"/>
  <c r="E4576" i="1"/>
  <c r="E4577" i="1"/>
  <c r="E4578" i="1"/>
  <c r="E3490" i="1"/>
  <c r="E3491" i="1"/>
  <c r="E3492" i="1"/>
  <c r="E3493" i="1"/>
  <c r="E1272" i="1"/>
  <c r="E1273" i="1"/>
  <c r="E1274" i="1"/>
  <c r="E4579" i="1"/>
  <c r="E4580" i="1"/>
  <c r="E4581" i="1"/>
  <c r="E4582" i="1"/>
  <c r="E3494" i="1"/>
  <c r="E3495" i="1"/>
  <c r="E3496" i="1"/>
  <c r="E3497" i="1"/>
  <c r="E3498" i="1"/>
  <c r="E3499" i="1"/>
  <c r="E3500" i="1"/>
  <c r="E3501" i="1"/>
  <c r="E3502" i="1"/>
  <c r="E1275" i="1"/>
  <c r="E1629" i="1"/>
  <c r="E1630" i="1"/>
  <c r="E1631" i="1"/>
  <c r="E2972" i="1"/>
  <c r="E3503" i="1"/>
  <c r="E3504" i="1"/>
  <c r="E4583" i="1"/>
  <c r="E3505" i="1"/>
  <c r="E3506" i="1"/>
  <c r="E3507" i="1"/>
  <c r="E3508" i="1"/>
  <c r="E1276" i="1"/>
  <c r="E1632" i="1"/>
  <c r="E3509" i="1"/>
  <c r="E3510" i="1"/>
  <c r="E3511" i="1"/>
  <c r="E4584" i="1"/>
  <c r="E3512" i="1"/>
  <c r="E4585" i="1"/>
  <c r="E3513" i="1"/>
  <c r="E4586" i="1"/>
  <c r="E3514" i="1"/>
  <c r="E3515" i="1"/>
  <c r="E283" i="1"/>
  <c r="E284" i="1"/>
  <c r="E4587" i="1"/>
  <c r="E4588" i="1"/>
  <c r="E285" i="1"/>
  <c r="E4589" i="1"/>
  <c r="E286" i="1"/>
  <c r="E287" i="1"/>
  <c r="E288" i="1"/>
  <c r="E289" i="1"/>
  <c r="E290" i="1"/>
  <c r="E291" i="1"/>
  <c r="E4590" i="1"/>
  <c r="E4591" i="1"/>
  <c r="E3516" i="1"/>
  <c r="E3517" i="1"/>
  <c r="E3518" i="1"/>
  <c r="E3411" i="1"/>
  <c r="E292" i="1"/>
  <c r="E4592" i="1"/>
  <c r="E4593" i="1"/>
  <c r="E2410" i="1"/>
  <c r="E362" i="1"/>
  <c r="E3519" i="1"/>
  <c r="E3520" i="1"/>
  <c r="E2411" i="1"/>
  <c r="E2412" i="1"/>
  <c r="E3521" i="1"/>
  <c r="E2050" i="1"/>
  <c r="E2413" i="1"/>
  <c r="E3522" i="1"/>
  <c r="E3523" i="1"/>
  <c r="E3524" i="1"/>
  <c r="E2051" i="1"/>
  <c r="E2052" i="1"/>
  <c r="E2053" i="1"/>
  <c r="E2054" i="1"/>
  <c r="E2055" i="1"/>
  <c r="E2056" i="1"/>
  <c r="E2057" i="1"/>
  <c r="E2414" i="1"/>
  <c r="E2415" i="1"/>
  <c r="E2058" i="1"/>
  <c r="E2059" i="1"/>
  <c r="E2060" i="1"/>
  <c r="E1693" i="1"/>
  <c r="E1694" i="1"/>
  <c r="E1695" i="1"/>
  <c r="E1696" i="1"/>
  <c r="E1697" i="1"/>
  <c r="E1698" i="1"/>
  <c r="E1699" i="1"/>
  <c r="E1700" i="1"/>
  <c r="E1701" i="1"/>
  <c r="E1702" i="1"/>
  <c r="E1703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800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93" i="1"/>
  <c r="E2973" i="1"/>
  <c r="E3525" i="1"/>
  <c r="E3526" i="1"/>
  <c r="E1234" i="1"/>
  <c r="E3527" i="1"/>
  <c r="E1167" i="1"/>
  <c r="E1168" i="1"/>
  <c r="E2778" i="1"/>
  <c r="E1031" i="1"/>
  <c r="E1032" i="1"/>
  <c r="E4594" i="1"/>
  <c r="E4595" i="1"/>
  <c r="E3528" i="1"/>
  <c r="E4596" i="1"/>
  <c r="E4597" i="1"/>
  <c r="E4598" i="1"/>
  <c r="E4599" i="1"/>
  <c r="E4600" i="1"/>
  <c r="E3529" i="1"/>
  <c r="E4601" i="1"/>
  <c r="E3530" i="1"/>
  <c r="E4602" i="1"/>
  <c r="E6086" i="1"/>
  <c r="E1277" i="1"/>
  <c r="E1278" i="1"/>
  <c r="E1279" i="1"/>
  <c r="E1280" i="1"/>
  <c r="E3531" i="1"/>
  <c r="E3532" i="1"/>
  <c r="E4603" i="1"/>
  <c r="E3533" i="1"/>
  <c r="E3534" i="1"/>
  <c r="E4604" i="1"/>
  <c r="E4605" i="1"/>
  <c r="E1633" i="1"/>
  <c r="E3535" i="1"/>
  <c r="E4606" i="1"/>
  <c r="E4607" i="1"/>
  <c r="E4608" i="1"/>
  <c r="E4609" i="1"/>
  <c r="E4610" i="1"/>
  <c r="E3536" i="1"/>
  <c r="E4611" i="1"/>
  <c r="E4612" i="1"/>
  <c r="E4613" i="1"/>
  <c r="E4614" i="1"/>
  <c r="E3537" i="1"/>
  <c r="E3538" i="1"/>
  <c r="E3539" i="1"/>
  <c r="E4615" i="1"/>
  <c r="E4616" i="1"/>
  <c r="E4617" i="1"/>
  <c r="E1281" i="1"/>
  <c r="E4618" i="1"/>
  <c r="E1282" i="1"/>
  <c r="E4619" i="1"/>
  <c r="E2974" i="1"/>
  <c r="E2975" i="1"/>
  <c r="E3540" i="1"/>
  <c r="E3541" i="1"/>
  <c r="E3542" i="1"/>
  <c r="E3543" i="1"/>
  <c r="E3544" i="1"/>
  <c r="E3545" i="1"/>
  <c r="E4620" i="1"/>
  <c r="E3546" i="1"/>
  <c r="E3547" i="1"/>
  <c r="E4621" i="1"/>
  <c r="E3548" i="1"/>
  <c r="E3549" i="1"/>
  <c r="E3550" i="1"/>
  <c r="E3551" i="1"/>
  <c r="E3552" i="1"/>
  <c r="E3553" i="1"/>
  <c r="E3554" i="1"/>
  <c r="E2976" i="1"/>
  <c r="E3555" i="1"/>
  <c r="E1283" i="1"/>
  <c r="E1284" i="1"/>
  <c r="E1285" i="1"/>
  <c r="E1286" i="1"/>
  <c r="E1287" i="1"/>
  <c r="E1288" i="1"/>
  <c r="E1289" i="1"/>
  <c r="E3556" i="1"/>
  <c r="E3557" i="1"/>
  <c r="E4622" i="1"/>
  <c r="E4623" i="1"/>
  <c r="E3558" i="1"/>
  <c r="E3559" i="1"/>
  <c r="E4624" i="1"/>
  <c r="E4625" i="1"/>
  <c r="E3560" i="1"/>
  <c r="E3561" i="1"/>
  <c r="E3562" i="1"/>
  <c r="E4626" i="1"/>
  <c r="E4627" i="1"/>
  <c r="E4628" i="1"/>
  <c r="E4629" i="1"/>
  <c r="E4630" i="1"/>
  <c r="E4631" i="1"/>
  <c r="E3563" i="1"/>
  <c r="E3564" i="1"/>
  <c r="E2977" i="1"/>
  <c r="E3565" i="1"/>
  <c r="E4632" i="1"/>
  <c r="E3566" i="1"/>
  <c r="E3567" i="1"/>
  <c r="E3568" i="1"/>
  <c r="E3569" i="1"/>
  <c r="E3570" i="1"/>
  <c r="E2978" i="1"/>
  <c r="E6087" i="1"/>
  <c r="E6088" i="1"/>
  <c r="E6089" i="1"/>
  <c r="E6090" i="1"/>
  <c r="E6091" i="1"/>
  <c r="E6092" i="1"/>
  <c r="E6093" i="1"/>
  <c r="E6094" i="1"/>
  <c r="E6095" i="1"/>
  <c r="E6096" i="1"/>
  <c r="E6097" i="1"/>
  <c r="E1730" i="1"/>
  <c r="E6098" i="1"/>
  <c r="E6099" i="1"/>
  <c r="E6100" i="1"/>
  <c r="E6101" i="1"/>
  <c r="E6102" i="1"/>
  <c r="E6103" i="1"/>
  <c r="E6104" i="1"/>
  <c r="E6105" i="1"/>
  <c r="E6106" i="1"/>
  <c r="E6380" i="1"/>
  <c r="E6107" i="1"/>
  <c r="E6108" i="1"/>
  <c r="E6109" i="1"/>
  <c r="E6381" i="1"/>
  <c r="E6110" i="1"/>
  <c r="E6111" i="1"/>
  <c r="E6382" i="1"/>
  <c r="E6112" i="1"/>
  <c r="E6383" i="1"/>
  <c r="E4633" i="1"/>
  <c r="E4634" i="1"/>
  <c r="E6113" i="1"/>
  <c r="E6114" i="1"/>
  <c r="E6115" i="1"/>
  <c r="E6116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3571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033" i="1"/>
  <c r="E1034" i="1"/>
  <c r="E1035" i="1"/>
  <c r="E1036" i="1"/>
  <c r="E1037" i="1"/>
  <c r="E1038" i="1"/>
  <c r="E1039" i="1"/>
  <c r="E1100" i="1"/>
  <c r="E1101" i="1"/>
  <c r="E1102" i="1"/>
  <c r="E363" i="1"/>
  <c r="E1731" i="1"/>
  <c r="E1732" i="1"/>
  <c r="E4635" i="1"/>
  <c r="E3572" i="1"/>
  <c r="E3573" i="1"/>
  <c r="E3574" i="1"/>
  <c r="E3575" i="1"/>
  <c r="E4636" i="1"/>
  <c r="E2979" i="1"/>
  <c r="E2980" i="1"/>
  <c r="E2981" i="1"/>
  <c r="E2982" i="1"/>
  <c r="E1040" i="1"/>
  <c r="E1041" i="1"/>
  <c r="E4637" i="1"/>
  <c r="E4638" i="1"/>
  <c r="E4639" i="1"/>
  <c r="E1042" i="1"/>
  <c r="E1043" i="1"/>
  <c r="E1044" i="1"/>
  <c r="E1045" i="1"/>
  <c r="E1046" i="1"/>
  <c r="E4640" i="1"/>
  <c r="E3576" i="1"/>
  <c r="E2416" i="1"/>
  <c r="E3577" i="1"/>
  <c r="E2075" i="1"/>
  <c r="E2076" i="1"/>
  <c r="E2417" i="1"/>
  <c r="E3578" i="1"/>
  <c r="E3579" i="1"/>
  <c r="E2418" i="1"/>
  <c r="E2419" i="1"/>
  <c r="E2077" i="1"/>
  <c r="E2420" i="1"/>
  <c r="E2078" i="1"/>
  <c r="E2079" i="1"/>
  <c r="E3580" i="1"/>
  <c r="E3581" i="1"/>
  <c r="E2080" i="1"/>
  <c r="E3582" i="1"/>
  <c r="E2421" i="1"/>
  <c r="E2422" i="1"/>
  <c r="E2081" i="1"/>
  <c r="E2423" i="1"/>
  <c r="E2082" i="1"/>
  <c r="E2083" i="1"/>
  <c r="E3583" i="1"/>
  <c r="E2084" i="1"/>
  <c r="E2085" i="1"/>
  <c r="E2086" i="1"/>
  <c r="E2087" i="1"/>
  <c r="E1169" i="1"/>
  <c r="E4641" i="1"/>
  <c r="E4642" i="1"/>
  <c r="E4643" i="1"/>
  <c r="E4644" i="1"/>
  <c r="E4645" i="1"/>
  <c r="E3584" i="1"/>
  <c r="E640" i="1"/>
  <c r="E641" i="1"/>
  <c r="E6117" i="1"/>
  <c r="E642" i="1"/>
  <c r="E1325" i="1"/>
  <c r="E2088" i="1"/>
  <c r="E3585" i="1"/>
  <c r="E643" i="1"/>
  <c r="E2983" i="1"/>
  <c r="E2984" i="1"/>
  <c r="E3586" i="1"/>
  <c r="E3587" i="1"/>
  <c r="E2985" i="1"/>
  <c r="E2986" i="1"/>
  <c r="E2089" i="1"/>
  <c r="E2090" i="1"/>
  <c r="E2806" i="1"/>
  <c r="E9" i="1"/>
  <c r="E1326" i="1"/>
  <c r="E1327" i="1"/>
  <c r="E2531" i="1"/>
  <c r="E5464" i="1"/>
  <c r="E1328" i="1"/>
  <c r="E1329" i="1"/>
  <c r="E1235" i="1"/>
  <c r="E294" i="1"/>
  <c r="E1047" i="1"/>
  <c r="E1236" i="1"/>
  <c r="E1237" i="1"/>
  <c r="E4646" i="1"/>
  <c r="E3588" i="1"/>
  <c r="E3589" i="1"/>
  <c r="E1634" i="1"/>
  <c r="E3590" i="1"/>
  <c r="E4647" i="1"/>
  <c r="E4648" i="1"/>
  <c r="E2807" i="1"/>
  <c r="E2808" i="1"/>
  <c r="E1330" i="1"/>
  <c r="E2809" i="1"/>
  <c r="E2810" i="1"/>
  <c r="E2811" i="1"/>
  <c r="E2812" i="1"/>
  <c r="E2813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331" i="1"/>
  <c r="E1332" i="1"/>
  <c r="E1333" i="1"/>
  <c r="E3591" i="1"/>
  <c r="E1048" i="1"/>
  <c r="E1049" i="1"/>
  <c r="E1050" i="1"/>
  <c r="E1051" i="1"/>
  <c r="E1052" i="1"/>
  <c r="E10" i="1"/>
  <c r="E11" i="1"/>
  <c r="E12" i="1"/>
  <c r="E13" i="1"/>
  <c r="E2814" i="1"/>
  <c r="E2815" i="1"/>
  <c r="E2816" i="1"/>
  <c r="E644" i="1"/>
  <c r="E1663" i="1"/>
  <c r="E295" i="1"/>
  <c r="E2987" i="1"/>
  <c r="E2988" i="1"/>
  <c r="E3592" i="1"/>
  <c r="E2989" i="1"/>
  <c r="E2990" i="1"/>
  <c r="E2991" i="1"/>
  <c r="E2992" i="1"/>
  <c r="E3593" i="1"/>
  <c r="E296" i="1"/>
  <c r="E3594" i="1"/>
  <c r="E2993" i="1"/>
  <c r="E1635" i="1"/>
  <c r="E3595" i="1"/>
  <c r="E2994" i="1"/>
  <c r="E3596" i="1"/>
  <c r="E3597" i="1"/>
  <c r="E3598" i="1"/>
  <c r="E297" i="1"/>
  <c r="E3599" i="1"/>
  <c r="E3600" i="1"/>
  <c r="E3601" i="1"/>
  <c r="E6118" i="1"/>
  <c r="E6119" i="1"/>
  <c r="E4649" i="1"/>
  <c r="E6120" i="1"/>
  <c r="E3602" i="1"/>
  <c r="E4650" i="1"/>
  <c r="E3603" i="1"/>
  <c r="E3604" i="1"/>
  <c r="E3605" i="1"/>
  <c r="E3606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3607" i="1"/>
  <c r="E6139" i="1"/>
  <c r="E3608" i="1"/>
  <c r="E3609" i="1"/>
  <c r="E3610" i="1"/>
  <c r="E3611" i="1"/>
  <c r="E2995" i="1"/>
  <c r="E3612" i="1"/>
  <c r="E3613" i="1"/>
  <c r="E6140" i="1"/>
  <c r="E3412" i="1"/>
  <c r="E364" i="1"/>
  <c r="E365" i="1"/>
  <c r="E3614" i="1"/>
  <c r="E3615" i="1"/>
  <c r="E366" i="1"/>
  <c r="E835" i="1"/>
  <c r="E3616" i="1"/>
  <c r="E836" i="1"/>
  <c r="E3617" i="1"/>
  <c r="E1733" i="1"/>
  <c r="E2424" i="1"/>
  <c r="E2425" i="1"/>
  <c r="E3618" i="1"/>
  <c r="E3619" i="1"/>
  <c r="E2091" i="1"/>
  <c r="E2426" i="1"/>
  <c r="E3620" i="1"/>
  <c r="E2092" i="1"/>
  <c r="E2427" i="1"/>
  <c r="E3621" i="1"/>
  <c r="E2093" i="1"/>
  <c r="E3622" i="1"/>
  <c r="E2094" i="1"/>
  <c r="E2095" i="1"/>
  <c r="E3623" i="1"/>
  <c r="E2096" i="1"/>
  <c r="E2428" i="1"/>
  <c r="E3624" i="1"/>
  <c r="E3625" i="1"/>
  <c r="E2429" i="1"/>
  <c r="E3626" i="1"/>
  <c r="E2097" i="1"/>
  <c r="E2098" i="1"/>
  <c r="E2430" i="1"/>
  <c r="E2099" i="1"/>
  <c r="E2431" i="1"/>
  <c r="E3627" i="1"/>
  <c r="E3628" i="1"/>
  <c r="E3629" i="1"/>
  <c r="E3630" i="1"/>
  <c r="E645" i="1"/>
  <c r="E646" i="1"/>
  <c r="E647" i="1"/>
  <c r="E648" i="1"/>
  <c r="E649" i="1"/>
  <c r="E650" i="1"/>
  <c r="E651" i="1"/>
  <c r="E652" i="1"/>
  <c r="E653" i="1"/>
  <c r="E2100" i="1"/>
  <c r="E654" i="1"/>
  <c r="E2101" i="1"/>
  <c r="E655" i="1"/>
  <c r="E656" i="1"/>
  <c r="E657" i="1"/>
  <c r="E658" i="1"/>
  <c r="E659" i="1"/>
  <c r="E660" i="1"/>
  <c r="E661" i="1"/>
  <c r="E662" i="1"/>
  <c r="E663" i="1"/>
  <c r="E664" i="1"/>
  <c r="E665" i="1"/>
  <c r="E3631" i="1"/>
  <c r="E3632" i="1"/>
  <c r="E3633" i="1"/>
  <c r="E3634" i="1"/>
  <c r="E3635" i="1"/>
  <c r="E5247" i="1"/>
  <c r="E5248" i="1"/>
  <c r="E5249" i="1"/>
  <c r="E5250" i="1"/>
  <c r="E666" i="1"/>
  <c r="E667" i="1"/>
  <c r="E668" i="1"/>
  <c r="E669" i="1"/>
  <c r="E670" i="1"/>
  <c r="E671" i="1"/>
  <c r="E672" i="1"/>
  <c r="E673" i="1"/>
  <c r="E674" i="1"/>
  <c r="E675" i="1"/>
  <c r="E676" i="1"/>
  <c r="E5251" i="1"/>
  <c r="E2996" i="1"/>
  <c r="E3636" i="1"/>
  <c r="E3637" i="1"/>
  <c r="E3638" i="1"/>
  <c r="E2102" i="1"/>
  <c r="E2103" i="1"/>
  <c r="E3639" i="1"/>
  <c r="E3640" i="1"/>
  <c r="E4651" i="1"/>
  <c r="E2432" i="1"/>
  <c r="E2433" i="1"/>
  <c r="E2434" i="1"/>
  <c r="E2104" i="1"/>
  <c r="E2105" i="1"/>
  <c r="E3641" i="1"/>
  <c r="E3642" i="1"/>
  <c r="E3643" i="1"/>
  <c r="E3644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3645" i="1"/>
  <c r="E3646" i="1"/>
  <c r="E3647" i="1"/>
  <c r="E3648" i="1"/>
  <c r="E3649" i="1"/>
  <c r="E2435" i="1"/>
  <c r="E3650" i="1"/>
  <c r="E3651" i="1"/>
  <c r="E2436" i="1"/>
  <c r="E2437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2997" i="1"/>
  <c r="E2998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2119" i="1"/>
  <c r="E2120" i="1"/>
  <c r="E2121" i="1"/>
  <c r="E2438" i="1"/>
  <c r="E2122" i="1"/>
  <c r="E2123" i="1"/>
  <c r="E2439" i="1"/>
  <c r="E2124" i="1"/>
  <c r="E2125" i="1"/>
  <c r="E2126" i="1"/>
  <c r="E2127" i="1"/>
  <c r="E2128" i="1"/>
  <c r="E2129" i="1"/>
  <c r="E3683" i="1"/>
  <c r="E3684" i="1"/>
  <c r="E2130" i="1"/>
  <c r="E3685" i="1"/>
  <c r="E3686" i="1"/>
  <c r="E3687" i="1"/>
  <c r="E2999" i="1"/>
  <c r="E3000" i="1"/>
  <c r="H3000" i="1" s="1"/>
  <c r="E3688" i="1"/>
  <c r="E2131" i="1"/>
  <c r="E2132" i="1"/>
  <c r="E2133" i="1"/>
  <c r="E3689" i="1"/>
  <c r="E3690" i="1"/>
  <c r="E3691" i="1"/>
  <c r="E3692" i="1"/>
  <c r="H3692" i="1" s="1"/>
  <c r="I3692" i="1" s="1"/>
  <c r="E3001" i="1"/>
  <c r="E3693" i="1"/>
  <c r="E3694" i="1"/>
  <c r="E3002" i="1"/>
  <c r="E3003" i="1"/>
  <c r="E3695" i="1"/>
  <c r="E2134" i="1"/>
  <c r="E3004" i="1"/>
  <c r="H3004" i="1" s="1"/>
  <c r="E3005" i="1"/>
  <c r="E3006" i="1"/>
  <c r="E3007" i="1"/>
  <c r="E3008" i="1"/>
  <c r="E3009" i="1"/>
  <c r="E3010" i="1"/>
  <c r="E3011" i="1"/>
  <c r="E3696" i="1"/>
  <c r="H3696" i="1" s="1"/>
  <c r="I3696" i="1" s="1"/>
  <c r="E3697" i="1"/>
  <c r="E3698" i="1"/>
  <c r="E3699" i="1"/>
  <c r="E3700" i="1"/>
  <c r="E3701" i="1"/>
  <c r="E3702" i="1"/>
  <c r="E3703" i="1"/>
  <c r="E3704" i="1"/>
  <c r="H3704" i="1" s="1"/>
  <c r="E3705" i="1"/>
  <c r="E2135" i="1"/>
  <c r="E3012" i="1"/>
  <c r="E2136" i="1"/>
  <c r="E2137" i="1"/>
  <c r="E2440" i="1"/>
  <c r="E2138" i="1"/>
  <c r="E2139" i="1"/>
  <c r="H2139" i="1" s="1"/>
  <c r="E2140" i="1"/>
  <c r="E2141" i="1"/>
  <c r="E2142" i="1"/>
  <c r="E2143" i="1"/>
  <c r="E2144" i="1"/>
  <c r="E2145" i="1"/>
  <c r="E2146" i="1"/>
  <c r="E3706" i="1"/>
  <c r="H3706" i="1" s="1"/>
  <c r="E2147" i="1"/>
  <c r="E2148" i="1"/>
  <c r="E2149" i="1"/>
  <c r="E2150" i="1"/>
  <c r="E2151" i="1"/>
  <c r="E2152" i="1"/>
  <c r="E2153" i="1"/>
  <c r="E2154" i="1"/>
  <c r="H2154" i="1" s="1"/>
  <c r="E3013" i="1"/>
  <c r="E3014" i="1"/>
  <c r="E3015" i="1"/>
  <c r="E3707" i="1"/>
  <c r="E2155" i="1"/>
  <c r="E3708" i="1"/>
  <c r="E3709" i="1"/>
  <c r="E3710" i="1"/>
  <c r="H3710" i="1" s="1"/>
  <c r="E2156" i="1"/>
  <c r="E3711" i="1"/>
  <c r="E2157" i="1"/>
  <c r="E2441" i="1"/>
  <c r="E2442" i="1"/>
  <c r="E2443" i="1"/>
  <c r="E2444" i="1"/>
  <c r="E2445" i="1"/>
  <c r="H2445" i="1" s="1"/>
  <c r="E2446" i="1"/>
  <c r="E3016" i="1"/>
  <c r="E2158" i="1"/>
  <c r="E3712" i="1"/>
  <c r="E3713" i="1"/>
  <c r="E3714" i="1"/>
  <c r="E2159" i="1"/>
  <c r="E3017" i="1"/>
  <c r="H3017" i="1" s="1"/>
  <c r="I3017" i="1" s="1"/>
  <c r="E1238" i="1"/>
  <c r="E3715" i="1"/>
  <c r="E5901" i="1"/>
  <c r="E5902" i="1"/>
  <c r="E5903" i="1"/>
  <c r="E5904" i="1"/>
  <c r="E5905" i="1"/>
  <c r="E5906" i="1"/>
  <c r="H5906" i="1" s="1"/>
  <c r="E5907" i="1"/>
  <c r="E5908" i="1"/>
  <c r="E5909" i="1"/>
  <c r="E5910" i="1"/>
  <c r="E5911" i="1"/>
  <c r="E5912" i="1"/>
  <c r="E5913" i="1"/>
  <c r="E5914" i="1"/>
  <c r="H5914" i="1" s="1"/>
  <c r="E5915" i="1"/>
  <c r="E5916" i="1"/>
  <c r="E5917" i="1"/>
  <c r="E5918" i="1"/>
  <c r="E5919" i="1"/>
  <c r="E5920" i="1"/>
  <c r="E5921" i="1"/>
  <c r="E3018" i="1"/>
  <c r="H3018" i="1" s="1"/>
  <c r="E3413" i="1"/>
  <c r="E3414" i="1"/>
  <c r="E1678" i="1"/>
  <c r="E3399" i="1"/>
  <c r="E6281" i="1"/>
  <c r="E6282" i="1"/>
  <c r="E6283" i="1"/>
  <c r="E6284" i="1"/>
  <c r="H6284" i="1" s="1"/>
  <c r="E6285" i="1"/>
  <c r="E6286" i="1"/>
  <c r="E6287" i="1"/>
  <c r="E6288" i="1"/>
  <c r="E6289" i="1"/>
  <c r="E6290" i="1"/>
  <c r="E2646" i="1"/>
  <c r="E2647" i="1"/>
  <c r="H2647" i="1" s="1"/>
  <c r="E3400" i="1"/>
  <c r="E3401" i="1"/>
  <c r="E54" i="1"/>
  <c r="E55" i="1"/>
  <c r="E1334" i="1"/>
  <c r="E1335" i="1"/>
  <c r="E1336" i="1"/>
  <c r="E56" i="1"/>
  <c r="H56" i="1" s="1"/>
  <c r="E4652" i="1"/>
  <c r="E1636" i="1"/>
  <c r="E1637" i="1"/>
  <c r="E3716" i="1"/>
  <c r="E3717" i="1"/>
  <c r="E3718" i="1"/>
  <c r="E3719" i="1"/>
  <c r="E4653" i="1"/>
  <c r="H4653" i="1" s="1"/>
  <c r="E298" i="1"/>
  <c r="E3720" i="1"/>
  <c r="E3721" i="1"/>
  <c r="E3019" i="1"/>
  <c r="E3020" i="1"/>
  <c r="E3021" i="1"/>
  <c r="E4654" i="1"/>
  <c r="E4655" i="1"/>
  <c r="H4655" i="1" s="1"/>
  <c r="E3722" i="1"/>
  <c r="E3723" i="1"/>
  <c r="E3724" i="1"/>
  <c r="E4656" i="1"/>
  <c r="E3725" i="1"/>
  <c r="E3726" i="1"/>
  <c r="E3727" i="1"/>
  <c r="E3728" i="1"/>
  <c r="H3728" i="1" s="1"/>
  <c r="E3729" i="1"/>
  <c r="E6141" i="1"/>
  <c r="E6142" i="1"/>
  <c r="E6143" i="1"/>
  <c r="E6144" i="1"/>
  <c r="E6145" i="1"/>
  <c r="E6146" i="1"/>
  <c r="E6147" i="1"/>
  <c r="H6147" i="1" s="1"/>
  <c r="E6148" i="1"/>
  <c r="E6149" i="1"/>
  <c r="E6150" i="1"/>
  <c r="E6151" i="1"/>
  <c r="E6152" i="1"/>
  <c r="E6153" i="1"/>
  <c r="E6154" i="1"/>
  <c r="E1337" i="1"/>
  <c r="H1337" i="1" s="1"/>
  <c r="E1338" i="1"/>
  <c r="E6155" i="1"/>
  <c r="E6156" i="1"/>
  <c r="E6157" i="1"/>
  <c r="E6158" i="1"/>
  <c r="E3730" i="1"/>
  <c r="E3022" i="1"/>
  <c r="E3731" i="1"/>
  <c r="H3731" i="1" s="1"/>
  <c r="E3732" i="1"/>
  <c r="E3733" i="1"/>
  <c r="E3734" i="1"/>
  <c r="E3023" i="1"/>
  <c r="E1638" i="1"/>
  <c r="E3735" i="1"/>
  <c r="E3736" i="1"/>
  <c r="E4657" i="1"/>
  <c r="H4657" i="1" s="1"/>
  <c r="E3024" i="1"/>
  <c r="E3737" i="1"/>
  <c r="E3025" i="1"/>
  <c r="E3738" i="1"/>
  <c r="E3739" i="1"/>
  <c r="E2522" i="1"/>
  <c r="E2543" i="1"/>
  <c r="E3740" i="1"/>
  <c r="H3740" i="1" s="1"/>
  <c r="I3740" i="1" s="1"/>
  <c r="E3741" i="1"/>
  <c r="E3742" i="1"/>
  <c r="E3743" i="1"/>
  <c r="E367" i="1"/>
  <c r="E368" i="1"/>
  <c r="E3744" i="1"/>
  <c r="E3745" i="1"/>
  <c r="E4658" i="1"/>
  <c r="H4658" i="1" s="1"/>
  <c r="E3746" i="1"/>
  <c r="E3747" i="1"/>
  <c r="E4659" i="1"/>
  <c r="E3748" i="1"/>
  <c r="E3749" i="1"/>
  <c r="E3750" i="1"/>
  <c r="E3751" i="1"/>
  <c r="E3752" i="1"/>
  <c r="H3752" i="1" s="1"/>
  <c r="I3752" i="1" s="1"/>
  <c r="E3753" i="1"/>
  <c r="E3754" i="1"/>
  <c r="E2447" i="1"/>
  <c r="E3755" i="1"/>
  <c r="E3756" i="1"/>
  <c r="E3757" i="1"/>
  <c r="E3758" i="1"/>
  <c r="E3759" i="1"/>
  <c r="H3759" i="1" s="1"/>
  <c r="E3760" i="1"/>
  <c r="E3026" i="1"/>
  <c r="E2448" i="1"/>
  <c r="E3761" i="1"/>
  <c r="E3762" i="1"/>
  <c r="E3763" i="1"/>
  <c r="E3764" i="1"/>
  <c r="E3765" i="1"/>
  <c r="H3765" i="1" s="1"/>
  <c r="I3765" i="1" s="1"/>
  <c r="E3766" i="1"/>
  <c r="E2449" i="1"/>
  <c r="E3767" i="1"/>
  <c r="E3768" i="1"/>
  <c r="E3769" i="1"/>
  <c r="E3770" i="1"/>
  <c r="E3771" i="1"/>
  <c r="E3772" i="1"/>
  <c r="H3772" i="1" s="1"/>
  <c r="I3772" i="1" s="1"/>
  <c r="E3773" i="1"/>
  <c r="E3027" i="1"/>
  <c r="E3028" i="1"/>
  <c r="E3774" i="1"/>
  <c r="E3775" i="1"/>
  <c r="E3776" i="1"/>
  <c r="E3777" i="1"/>
  <c r="E3778" i="1"/>
  <c r="H3778" i="1" s="1"/>
  <c r="I3778" i="1" s="1"/>
  <c r="E3779" i="1"/>
  <c r="E3780" i="1"/>
  <c r="E3029" i="1"/>
  <c r="E3781" i="1"/>
  <c r="E3782" i="1"/>
  <c r="E3783" i="1"/>
  <c r="E3784" i="1"/>
  <c r="E3030" i="1"/>
  <c r="H3030" i="1" s="1"/>
  <c r="E3785" i="1"/>
  <c r="E3786" i="1"/>
  <c r="E3787" i="1"/>
  <c r="E3788" i="1"/>
  <c r="E3789" i="1"/>
  <c r="E3790" i="1"/>
  <c r="E3791" i="1"/>
  <c r="E4660" i="1"/>
  <c r="H4660" i="1" s="1"/>
  <c r="E3792" i="1"/>
  <c r="E3793" i="1"/>
  <c r="E3794" i="1"/>
  <c r="E2450" i="1"/>
  <c r="E2160" i="1"/>
  <c r="E3795" i="1"/>
  <c r="E3796" i="1"/>
  <c r="E3797" i="1"/>
  <c r="H3797" i="1" s="1"/>
  <c r="E3798" i="1"/>
  <c r="E3799" i="1"/>
  <c r="E3800" i="1"/>
  <c r="E2451" i="1"/>
  <c r="E2161" i="1"/>
  <c r="E3801" i="1"/>
  <c r="E3802" i="1"/>
  <c r="E3803" i="1"/>
  <c r="H3803" i="1" s="1"/>
  <c r="E3804" i="1"/>
  <c r="E3805" i="1"/>
  <c r="E3806" i="1"/>
  <c r="E2452" i="1"/>
  <c r="E2162" i="1"/>
  <c r="E3807" i="1"/>
  <c r="E3808" i="1"/>
  <c r="E3809" i="1"/>
  <c r="H3809" i="1" s="1"/>
  <c r="E3810" i="1"/>
  <c r="E3811" i="1"/>
  <c r="E3812" i="1"/>
  <c r="E2163" i="1"/>
  <c r="E3813" i="1"/>
  <c r="E3814" i="1"/>
  <c r="E3815" i="1"/>
  <c r="E3816" i="1"/>
  <c r="H3816" i="1" s="1"/>
  <c r="E3817" i="1"/>
  <c r="E3818" i="1"/>
  <c r="E3819" i="1"/>
  <c r="E3820" i="1"/>
  <c r="E3821" i="1"/>
  <c r="E3822" i="1"/>
  <c r="E3823" i="1"/>
  <c r="E3824" i="1"/>
  <c r="H3824" i="1" s="1"/>
  <c r="E3825" i="1"/>
  <c r="E3826" i="1"/>
  <c r="E3827" i="1"/>
  <c r="E3828" i="1"/>
  <c r="E3829" i="1"/>
  <c r="E3830" i="1"/>
  <c r="E3031" i="1"/>
  <c r="E3032" i="1"/>
  <c r="H3032" i="1" s="1"/>
  <c r="E3033" i="1"/>
  <c r="E3034" i="1"/>
  <c r="E3035" i="1"/>
  <c r="E3831" i="1"/>
  <c r="E2164" i="1"/>
  <c r="E2165" i="1"/>
  <c r="E2166" i="1"/>
  <c r="E2167" i="1"/>
  <c r="H2167" i="1" s="1"/>
  <c r="E2168" i="1"/>
  <c r="E2169" i="1"/>
  <c r="E2170" i="1"/>
  <c r="E2171" i="1"/>
  <c r="E3832" i="1"/>
  <c r="E3833" i="1"/>
  <c r="E3834" i="1"/>
  <c r="E3835" i="1"/>
  <c r="H3835" i="1" s="1"/>
  <c r="E2453" i="1"/>
  <c r="E3836" i="1"/>
  <c r="E3837" i="1"/>
  <c r="E3838" i="1"/>
  <c r="E2454" i="1"/>
  <c r="E3839" i="1"/>
  <c r="E3840" i="1"/>
  <c r="E3841" i="1"/>
  <c r="H3841" i="1" s="1"/>
  <c r="I3841" i="1" s="1"/>
  <c r="E3842" i="1"/>
  <c r="E3843" i="1"/>
  <c r="E3844" i="1"/>
  <c r="E2455" i="1"/>
  <c r="E3845" i="1"/>
  <c r="E3846" i="1"/>
  <c r="E3847" i="1"/>
  <c r="E3848" i="1"/>
  <c r="H3848" i="1" s="1"/>
  <c r="E3849" i="1"/>
  <c r="E3850" i="1"/>
  <c r="E3851" i="1"/>
  <c r="E3852" i="1"/>
  <c r="E3853" i="1"/>
  <c r="E3854" i="1"/>
  <c r="E3855" i="1"/>
  <c r="E3856" i="1"/>
  <c r="H3856" i="1" s="1"/>
  <c r="I3856" i="1" s="1"/>
  <c r="E3036" i="1"/>
  <c r="E1170" i="1"/>
  <c r="E1171" i="1"/>
  <c r="E1172" i="1"/>
  <c r="E1173" i="1"/>
  <c r="E1174" i="1"/>
  <c r="E1175" i="1"/>
  <c r="E1176" i="1"/>
  <c r="H1176" i="1" s="1"/>
  <c r="E1177" i="1"/>
  <c r="E1178" i="1"/>
  <c r="E1179" i="1"/>
  <c r="E1180" i="1"/>
  <c r="E1181" i="1"/>
  <c r="E1182" i="1"/>
  <c r="E1183" i="1"/>
  <c r="E1184" i="1"/>
  <c r="H1184" i="1" s="1"/>
  <c r="E1185" i="1"/>
  <c r="E1186" i="1"/>
  <c r="E1187" i="1"/>
  <c r="E1188" i="1"/>
  <c r="E2172" i="1"/>
  <c r="E1189" i="1"/>
  <c r="E1190" i="1"/>
  <c r="E1191" i="1"/>
  <c r="H1191" i="1" s="1"/>
  <c r="E1192" i="1"/>
  <c r="E1193" i="1"/>
  <c r="E1194" i="1"/>
  <c r="E1195" i="1"/>
  <c r="E1196" i="1"/>
  <c r="E1197" i="1"/>
  <c r="E1198" i="1"/>
  <c r="E1199" i="1"/>
  <c r="H1199" i="1" s="1"/>
  <c r="E1200" i="1"/>
  <c r="E1201" i="1"/>
  <c r="E1202" i="1"/>
  <c r="E1203" i="1"/>
  <c r="E1204" i="1"/>
  <c r="E677" i="1"/>
  <c r="E5922" i="1"/>
  <c r="E1734" i="1"/>
  <c r="H1734" i="1" s="1"/>
  <c r="E3857" i="1"/>
  <c r="E1735" i="1"/>
  <c r="E369" i="1"/>
  <c r="E1736" i="1"/>
  <c r="E1737" i="1"/>
  <c r="E370" i="1"/>
  <c r="E3858" i="1"/>
  <c r="E3859" i="1"/>
  <c r="H3859" i="1" s="1"/>
  <c r="E3860" i="1"/>
  <c r="E3861" i="1"/>
  <c r="E1738" i="1"/>
  <c r="E3862" i="1"/>
  <c r="E3863" i="1"/>
  <c r="E3402" i="1"/>
  <c r="E1339" i="1"/>
  <c r="E2817" i="1"/>
  <c r="H2817" i="1" s="1"/>
  <c r="E5923" i="1"/>
  <c r="E5924" i="1"/>
  <c r="E5925" i="1"/>
  <c r="E5926" i="1"/>
  <c r="E5927" i="1"/>
  <c r="E678" i="1"/>
  <c r="E5928" i="1"/>
  <c r="E5929" i="1"/>
  <c r="H5929" i="1" s="1"/>
  <c r="E5930" i="1"/>
  <c r="E3864" i="1"/>
  <c r="E5931" i="1"/>
  <c r="E679" i="1"/>
  <c r="E5932" i="1"/>
  <c r="E680" i="1"/>
  <c r="E681" i="1"/>
  <c r="E5933" i="1"/>
  <c r="H5933" i="1" s="1"/>
  <c r="I5933" i="1" s="1"/>
  <c r="E5934" i="1"/>
  <c r="E5935" i="1"/>
  <c r="E5936" i="1"/>
  <c r="E5937" i="1"/>
  <c r="E5938" i="1"/>
  <c r="E5939" i="1"/>
  <c r="E5940" i="1"/>
  <c r="E682" i="1"/>
  <c r="H682" i="1" s="1"/>
  <c r="E5941" i="1"/>
  <c r="E5942" i="1"/>
  <c r="E683" i="1"/>
  <c r="E5943" i="1"/>
  <c r="E5944" i="1"/>
  <c r="E6159" i="1"/>
  <c r="E6160" i="1"/>
  <c r="E4661" i="1"/>
  <c r="H4661" i="1" s="1"/>
  <c r="E2648" i="1"/>
  <c r="E1664" i="1"/>
  <c r="E6161" i="1"/>
  <c r="E6162" i="1"/>
  <c r="E3865" i="1"/>
  <c r="E3866" i="1"/>
  <c r="E4662" i="1"/>
  <c r="E3867" i="1"/>
  <c r="H3867" i="1" s="1"/>
  <c r="E3868" i="1"/>
  <c r="E3869" i="1"/>
  <c r="E6163" i="1"/>
  <c r="E3870" i="1"/>
  <c r="E4663" i="1"/>
  <c r="E6164" i="1"/>
  <c r="E3871" i="1"/>
  <c r="E3872" i="1"/>
  <c r="H3872" i="1" s="1"/>
  <c r="E3873" i="1"/>
  <c r="E3874" i="1"/>
  <c r="E3875" i="1"/>
  <c r="E4664" i="1"/>
  <c r="E3876" i="1"/>
  <c r="E3877" i="1"/>
  <c r="E4665" i="1"/>
  <c r="E4666" i="1"/>
  <c r="H4666" i="1" s="1"/>
  <c r="E4667" i="1"/>
  <c r="E4668" i="1"/>
  <c r="E3878" i="1"/>
  <c r="E3879" i="1"/>
  <c r="E4669" i="1"/>
  <c r="E4670" i="1"/>
  <c r="E4671" i="1"/>
  <c r="E3880" i="1"/>
  <c r="H3880" i="1" s="1"/>
  <c r="E3881" i="1"/>
  <c r="E3882" i="1"/>
  <c r="E3883" i="1"/>
  <c r="E1205" i="1"/>
  <c r="E1206" i="1"/>
  <c r="E1207" i="1"/>
  <c r="E684" i="1"/>
  <c r="E685" i="1"/>
  <c r="H685" i="1" s="1"/>
  <c r="E686" i="1"/>
  <c r="E687" i="1"/>
  <c r="E688" i="1"/>
  <c r="E689" i="1"/>
  <c r="E1921" i="1"/>
  <c r="E1922" i="1"/>
  <c r="E1340" i="1"/>
  <c r="E2818" i="1"/>
  <c r="H2818" i="1" s="1"/>
  <c r="E2819" i="1"/>
  <c r="E1341" i="1"/>
  <c r="E1342" i="1"/>
  <c r="E1343" i="1"/>
  <c r="E2399" i="1"/>
  <c r="E808" i="1"/>
  <c r="E1923" i="1"/>
  <c r="E1924" i="1"/>
  <c r="H1924" i="1" s="1"/>
  <c r="E1925" i="1"/>
  <c r="E837" i="1"/>
  <c r="E2523" i="1"/>
  <c r="E838" i="1"/>
  <c r="E1739" i="1"/>
  <c r="E1740" i="1"/>
  <c r="E2524" i="1"/>
  <c r="E839" i="1"/>
  <c r="H839" i="1" s="1"/>
  <c r="E840" i="1"/>
  <c r="E841" i="1"/>
  <c r="E842" i="1"/>
  <c r="E371" i="1"/>
  <c r="E3884" i="1"/>
  <c r="E843" i="1"/>
  <c r="E1741" i="1"/>
  <c r="E1742" i="1"/>
  <c r="H1742" i="1" s="1"/>
  <c r="E2525" i="1"/>
  <c r="E844" i="1"/>
  <c r="E1743" i="1"/>
  <c r="E2526" i="1"/>
  <c r="E845" i="1"/>
  <c r="E372" i="1"/>
  <c r="E373" i="1"/>
  <c r="E846" i="1"/>
  <c r="H846" i="1" s="1"/>
  <c r="I846" i="1" s="1"/>
  <c r="E374" i="1"/>
  <c r="E375" i="1"/>
  <c r="E1744" i="1"/>
  <c r="E1745" i="1"/>
  <c r="E376" i="1"/>
  <c r="E377" i="1"/>
  <c r="E847" i="1"/>
  <c r="E378" i="1"/>
  <c r="H378" i="1" s="1"/>
  <c r="E299" i="1"/>
  <c r="E3037" i="1"/>
  <c r="E3885" i="1"/>
  <c r="E5346" i="1"/>
  <c r="E1053" i="1"/>
  <c r="E3886" i="1"/>
  <c r="E3887" i="1"/>
  <c r="E3888" i="1"/>
  <c r="H3888" i="1" s="1"/>
  <c r="E1054" i="1"/>
  <c r="E1686" i="1"/>
  <c r="E1687" i="1"/>
  <c r="E1688" i="1"/>
  <c r="E1689" i="1"/>
  <c r="E6165" i="1"/>
  <c r="E1690" i="1"/>
  <c r="E1691" i="1"/>
  <c r="H1691" i="1" s="1"/>
  <c r="E690" i="1"/>
  <c r="E2779" i="1"/>
  <c r="E2780" i="1"/>
  <c r="E2781" i="1"/>
  <c r="E300" i="1"/>
  <c r="E301" i="1"/>
  <c r="E302" i="1"/>
  <c r="E2782" i="1"/>
  <c r="H2782" i="1" s="1"/>
  <c r="E2783" i="1"/>
  <c r="E2541" i="1"/>
  <c r="E4672" i="1"/>
  <c r="E1926" i="1"/>
  <c r="E1927" i="1"/>
  <c r="E1928" i="1"/>
  <c r="E1929" i="1"/>
  <c r="E1930" i="1"/>
  <c r="H1930" i="1" s="1"/>
  <c r="E1931" i="1"/>
  <c r="E1932" i="1"/>
  <c r="E1933" i="1"/>
  <c r="E1344" i="1"/>
  <c r="E1345" i="1"/>
  <c r="E1346" i="1"/>
  <c r="E1347" i="1"/>
  <c r="E1348" i="1"/>
  <c r="H1348" i="1" s="1"/>
  <c r="E1243" i="1"/>
  <c r="E1244" i="1"/>
  <c r="E233" i="1"/>
  <c r="E234" i="1"/>
  <c r="E235" i="1"/>
  <c r="E6291" i="1"/>
  <c r="E6292" i="1"/>
  <c r="E6293" i="1"/>
  <c r="H6293" i="1" s="1"/>
  <c r="E6294" i="1"/>
  <c r="E6295" i="1"/>
  <c r="E6296" i="1"/>
  <c r="E6297" i="1"/>
  <c r="E6298" i="1"/>
  <c r="E6299" i="1"/>
  <c r="E6300" i="1"/>
  <c r="E6301" i="1"/>
  <c r="H6301" i="1" s="1"/>
  <c r="E6302" i="1"/>
  <c r="E6303" i="1"/>
  <c r="E6304" i="1"/>
  <c r="E6305" i="1"/>
  <c r="E6306" i="1"/>
  <c r="E6307" i="1"/>
  <c r="E6308" i="1"/>
  <c r="E6309" i="1"/>
  <c r="H6309" i="1" s="1"/>
  <c r="E6310" i="1"/>
  <c r="E6311" i="1"/>
  <c r="E6312" i="1"/>
  <c r="E6313" i="1"/>
  <c r="E6314" i="1"/>
  <c r="E6166" i="1"/>
  <c r="E6167" i="1"/>
  <c r="E6168" i="1"/>
  <c r="H6168" i="1" s="1"/>
  <c r="E379" i="1"/>
  <c r="E380" i="1"/>
  <c r="E1746" i="1"/>
  <c r="E381" i="1"/>
  <c r="E382" i="1"/>
  <c r="E383" i="1"/>
  <c r="E1747" i="1"/>
  <c r="E1748" i="1"/>
  <c r="H1748" i="1" s="1"/>
  <c r="E1749" i="1"/>
  <c r="E1750" i="1"/>
  <c r="E3889" i="1"/>
  <c r="E3890" i="1"/>
  <c r="E2173" i="1"/>
  <c r="E3891" i="1"/>
  <c r="E3892" i="1"/>
  <c r="E3893" i="1"/>
  <c r="H3893" i="1" s="1"/>
  <c r="E3894" i="1"/>
  <c r="E3895" i="1"/>
  <c r="E3896" i="1"/>
  <c r="E2174" i="1"/>
  <c r="E2175" i="1"/>
  <c r="E2176" i="1"/>
  <c r="E2177" i="1"/>
  <c r="E2178" i="1"/>
  <c r="H2178" i="1" s="1"/>
  <c r="E2179" i="1"/>
  <c r="E2180" i="1"/>
  <c r="E2181" i="1"/>
  <c r="E2182" i="1"/>
  <c r="E2183" i="1"/>
  <c r="E3897" i="1"/>
  <c r="E3898" i="1"/>
  <c r="E3899" i="1"/>
  <c r="H3899" i="1" s="1"/>
  <c r="E3900" i="1"/>
  <c r="E3901" i="1"/>
  <c r="E3902" i="1"/>
  <c r="E2456" i="1"/>
  <c r="E3903" i="1"/>
  <c r="E2184" i="1"/>
  <c r="E2185" i="1"/>
  <c r="E2186" i="1"/>
  <c r="H2186" i="1" s="1"/>
  <c r="I2186" i="1" s="1"/>
  <c r="E2187" i="1"/>
  <c r="E3904" i="1"/>
  <c r="E3905" i="1"/>
  <c r="E3906" i="1"/>
  <c r="E3907" i="1"/>
  <c r="E3908" i="1"/>
  <c r="E3909" i="1"/>
  <c r="E2457" i="1"/>
  <c r="H2457" i="1" s="1"/>
  <c r="E3910" i="1"/>
  <c r="E2188" i="1"/>
  <c r="E2189" i="1"/>
  <c r="E2190" i="1"/>
  <c r="E2191" i="1"/>
  <c r="E2192" i="1"/>
  <c r="E3911" i="1"/>
  <c r="E3912" i="1"/>
  <c r="H3912" i="1" s="1"/>
  <c r="I3912" i="1" s="1"/>
  <c r="E3913" i="1"/>
  <c r="E3914" i="1"/>
  <c r="E3915" i="1"/>
  <c r="E3916" i="1"/>
  <c r="E2458" i="1"/>
  <c r="E3917" i="1"/>
  <c r="E2193" i="1"/>
  <c r="E2194" i="1"/>
  <c r="H2194" i="1" s="1"/>
  <c r="E2195" i="1"/>
  <c r="E2196" i="1"/>
  <c r="E3918" i="1"/>
  <c r="E3919" i="1"/>
  <c r="E3920" i="1"/>
  <c r="E3921" i="1"/>
  <c r="E3922" i="1"/>
  <c r="E3923" i="1"/>
  <c r="H3923" i="1" s="1"/>
  <c r="I3923" i="1" s="1"/>
  <c r="E3038" i="1"/>
  <c r="E3039" i="1"/>
  <c r="E3040" i="1"/>
  <c r="E3041" i="1"/>
  <c r="E2197" i="1"/>
  <c r="E2198" i="1"/>
  <c r="E2199" i="1"/>
  <c r="E2200" i="1"/>
  <c r="H2200" i="1" s="1"/>
  <c r="E3924" i="1"/>
  <c r="E2201" i="1"/>
  <c r="E2202" i="1"/>
  <c r="E2203" i="1"/>
  <c r="E2204" i="1"/>
  <c r="E3925" i="1"/>
  <c r="E3926" i="1"/>
  <c r="E3927" i="1"/>
  <c r="E3928" i="1"/>
  <c r="E3042" i="1"/>
  <c r="E3929" i="1"/>
  <c r="E3930" i="1"/>
  <c r="E3043" i="1"/>
  <c r="E3044" i="1"/>
  <c r="E3931" i="1"/>
  <c r="E3932" i="1"/>
  <c r="E2205" i="1"/>
  <c r="E3045" i="1"/>
  <c r="E3046" i="1"/>
  <c r="E3047" i="1"/>
  <c r="E3048" i="1"/>
  <c r="E3049" i="1"/>
  <c r="E3933" i="1"/>
  <c r="E3934" i="1"/>
  <c r="E3935" i="1"/>
  <c r="E3936" i="1"/>
  <c r="E3937" i="1"/>
  <c r="E3050" i="1"/>
  <c r="E4673" i="1"/>
  <c r="E2206" i="1"/>
  <c r="E3938" i="1"/>
  <c r="E3939" i="1"/>
  <c r="E3940" i="1"/>
  <c r="E3941" i="1"/>
  <c r="E3051" i="1"/>
  <c r="E3942" i="1"/>
  <c r="E3943" i="1"/>
  <c r="E3944" i="1"/>
  <c r="E2207" i="1"/>
  <c r="E2208" i="1"/>
  <c r="E2209" i="1"/>
  <c r="E2210" i="1"/>
  <c r="E2211" i="1"/>
  <c r="E3945" i="1"/>
  <c r="E3946" i="1"/>
  <c r="E3947" i="1"/>
  <c r="E3948" i="1"/>
  <c r="E3949" i="1"/>
  <c r="E2459" i="1"/>
  <c r="E3950" i="1"/>
  <c r="E2212" i="1"/>
  <c r="E3951" i="1"/>
  <c r="E3952" i="1"/>
  <c r="E2213" i="1"/>
  <c r="E2214" i="1"/>
  <c r="E2215" i="1"/>
  <c r="E2216" i="1"/>
  <c r="E2217" i="1"/>
  <c r="E3953" i="1"/>
  <c r="E3954" i="1"/>
  <c r="E3955" i="1"/>
  <c r="E2460" i="1"/>
  <c r="E3956" i="1"/>
  <c r="E2218" i="1"/>
  <c r="E2219" i="1"/>
  <c r="E2220" i="1"/>
  <c r="E2221" i="1"/>
  <c r="E2222" i="1"/>
  <c r="E3957" i="1"/>
  <c r="E3958" i="1"/>
  <c r="E3959" i="1"/>
  <c r="E2461" i="1"/>
  <c r="E3960" i="1"/>
  <c r="E2223" i="1"/>
  <c r="E2224" i="1"/>
  <c r="E2225" i="1"/>
  <c r="E2226" i="1"/>
  <c r="E2227" i="1"/>
  <c r="E3961" i="1"/>
  <c r="E3962" i="1"/>
  <c r="E3963" i="1"/>
  <c r="E3964" i="1"/>
  <c r="E3965" i="1"/>
  <c r="E3052" i="1"/>
  <c r="E3053" i="1"/>
  <c r="E3054" i="1"/>
  <c r="E3055" i="1"/>
  <c r="E3056" i="1"/>
  <c r="E3057" i="1"/>
  <c r="E2228" i="1"/>
  <c r="E3966" i="1"/>
  <c r="E3967" i="1"/>
  <c r="E2229" i="1"/>
  <c r="E2230" i="1"/>
  <c r="E3968" i="1"/>
  <c r="E3969" i="1"/>
  <c r="E3970" i="1"/>
  <c r="E3971" i="1"/>
  <c r="E3972" i="1"/>
  <c r="E3973" i="1"/>
  <c r="E3974" i="1"/>
  <c r="E2231" i="1"/>
  <c r="E2232" i="1"/>
  <c r="E2233" i="1"/>
  <c r="E3975" i="1"/>
  <c r="E3976" i="1"/>
  <c r="E3977" i="1"/>
  <c r="E14" i="1"/>
  <c r="E1159" i="1"/>
  <c r="E15" i="1"/>
  <c r="E16" i="1"/>
  <c r="E17" i="1"/>
  <c r="E18" i="1"/>
  <c r="E19" i="1"/>
  <c r="E20" i="1"/>
  <c r="E21" i="1"/>
  <c r="E22" i="1"/>
  <c r="E23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400" i="1"/>
  <c r="E2401" i="1"/>
  <c r="E2402" i="1"/>
  <c r="E2403" i="1"/>
  <c r="E2404" i="1"/>
  <c r="E2405" i="1"/>
  <c r="E2406" i="1"/>
  <c r="E2407" i="1"/>
  <c r="E2408" i="1"/>
  <c r="E3058" i="1"/>
  <c r="E1239" i="1"/>
  <c r="E3978" i="1"/>
  <c r="E6169" i="1"/>
  <c r="E6170" i="1"/>
  <c r="E6171" i="1"/>
  <c r="E6172" i="1"/>
  <c r="E6173" i="1"/>
  <c r="E3415" i="1"/>
  <c r="E3416" i="1"/>
  <c r="E3417" i="1"/>
  <c r="E3418" i="1"/>
  <c r="H3418" i="1" s="1"/>
  <c r="I3418" i="1" s="1"/>
  <c r="E3419" i="1"/>
  <c r="E691" i="1"/>
  <c r="E801" i="1"/>
  <c r="E692" i="1"/>
  <c r="E693" i="1"/>
  <c r="E694" i="1"/>
  <c r="E695" i="1"/>
  <c r="E696" i="1"/>
  <c r="H696" i="1" s="1"/>
  <c r="I696" i="1" s="1"/>
  <c r="E802" i="1"/>
  <c r="E803" i="1"/>
  <c r="E804" i="1"/>
  <c r="E3979" i="1"/>
  <c r="E3980" i="1"/>
  <c r="E4674" i="1"/>
  <c r="E3981" i="1"/>
  <c r="E2462" i="1"/>
  <c r="H2462" i="1" s="1"/>
  <c r="E3982" i="1"/>
  <c r="E2463" i="1"/>
  <c r="E2464" i="1"/>
  <c r="E3983" i="1"/>
  <c r="E5945" i="1"/>
  <c r="E5946" i="1"/>
  <c r="E3403" i="1"/>
  <c r="E3404" i="1"/>
  <c r="H3404" i="1" s="1"/>
  <c r="E2820" i="1"/>
  <c r="E2821" i="1"/>
  <c r="E697" i="1"/>
  <c r="E3984" i="1"/>
  <c r="E3985" i="1"/>
  <c r="E3986" i="1"/>
  <c r="E3987" i="1"/>
  <c r="E698" i="1"/>
  <c r="H698" i="1" s="1"/>
  <c r="E236" i="1"/>
  <c r="E237" i="1"/>
  <c r="E1934" i="1"/>
  <c r="E1935" i="1"/>
  <c r="E1936" i="1"/>
  <c r="E1937" i="1"/>
  <c r="E1938" i="1"/>
  <c r="E1349" i="1"/>
  <c r="H1349" i="1" s="1"/>
  <c r="I1349" i="1" s="1"/>
  <c r="E57" i="1"/>
  <c r="E1751" i="1"/>
  <c r="E1674" i="1"/>
  <c r="E384" i="1"/>
  <c r="E385" i="1"/>
  <c r="E386" i="1"/>
  <c r="E387" i="1"/>
  <c r="E1350" i="1"/>
  <c r="H1350" i="1" s="1"/>
  <c r="E1351" i="1"/>
  <c r="E1352" i="1"/>
  <c r="E1353" i="1"/>
  <c r="E1354" i="1"/>
  <c r="E1355" i="1"/>
  <c r="E1356" i="1"/>
  <c r="E1357" i="1"/>
  <c r="E1358" i="1"/>
  <c r="H1358" i="1" s="1"/>
  <c r="E1359" i="1"/>
  <c r="E1710" i="1"/>
  <c r="E1752" i="1"/>
  <c r="E1753" i="1"/>
  <c r="E3059" i="1"/>
  <c r="E3988" i="1"/>
  <c r="E3989" i="1"/>
  <c r="E3990" i="1"/>
  <c r="H3990" i="1" s="1"/>
  <c r="E1360" i="1"/>
  <c r="E1361" i="1"/>
  <c r="E1362" i="1"/>
  <c r="E1363" i="1"/>
  <c r="E1364" i="1"/>
  <c r="E3991" i="1"/>
  <c r="E3992" i="1"/>
  <c r="E3993" i="1"/>
  <c r="H3993" i="1" s="1"/>
  <c r="E4675" i="1"/>
  <c r="E4676" i="1"/>
  <c r="E4677" i="1"/>
  <c r="E4678" i="1"/>
  <c r="E4679" i="1"/>
  <c r="E4680" i="1"/>
  <c r="E4681" i="1"/>
  <c r="E5465" i="1"/>
  <c r="H5465" i="1" s="1"/>
  <c r="E5947" i="1"/>
  <c r="E4682" i="1"/>
  <c r="E1754" i="1"/>
  <c r="E5347" i="1"/>
  <c r="E1208" i="1"/>
  <c r="E3994" i="1"/>
  <c r="E1365" i="1"/>
  <c r="E1755" i="1"/>
  <c r="H1755" i="1" s="1"/>
  <c r="I1755" i="1" s="1"/>
  <c r="E1756" i="1"/>
  <c r="E1366" i="1"/>
  <c r="E3995" i="1"/>
  <c r="E4683" i="1"/>
  <c r="E4684" i="1"/>
  <c r="E1367" i="1"/>
  <c r="E1368" i="1"/>
  <c r="E388" i="1"/>
  <c r="H388" i="1" s="1"/>
  <c r="E1369" i="1"/>
  <c r="E3060" i="1"/>
  <c r="E1370" i="1"/>
  <c r="E1371" i="1"/>
  <c r="E1372" i="1"/>
  <c r="E1373" i="1"/>
  <c r="E1374" i="1"/>
  <c r="E1375" i="1"/>
  <c r="H1375" i="1" s="1"/>
  <c r="E1376" i="1"/>
  <c r="E3061" i="1"/>
  <c r="E1757" i="1"/>
  <c r="E3062" i="1"/>
  <c r="E3063" i="1"/>
  <c r="E2546" i="1"/>
  <c r="E2547" i="1"/>
  <c r="E2548" i="1"/>
  <c r="H2548" i="1" s="1"/>
  <c r="E2549" i="1"/>
  <c r="E3064" i="1"/>
  <c r="E1377" i="1"/>
  <c r="E4685" i="1"/>
  <c r="E4686" i="1"/>
  <c r="E4687" i="1"/>
  <c r="E4688" i="1"/>
  <c r="E1665" i="1"/>
  <c r="H1665" i="1" s="1"/>
  <c r="E4689" i="1"/>
  <c r="E3996" i="1"/>
  <c r="E848" i="1"/>
  <c r="E849" i="1"/>
  <c r="E850" i="1"/>
  <c r="E851" i="1"/>
  <c r="E852" i="1"/>
  <c r="E1758" i="1"/>
  <c r="H1758" i="1" s="1"/>
  <c r="E1055" i="1"/>
  <c r="E1209" i="1"/>
  <c r="E1210" i="1"/>
  <c r="E1211" i="1"/>
  <c r="E1212" i="1"/>
  <c r="E1213" i="1"/>
  <c r="E1214" i="1"/>
  <c r="E1215" i="1"/>
  <c r="H1215" i="1" s="1"/>
  <c r="I1215" i="1" s="1"/>
  <c r="E1216" i="1"/>
  <c r="E1217" i="1"/>
  <c r="E1218" i="1"/>
  <c r="E1219" i="1"/>
  <c r="E1220" i="1"/>
  <c r="E1221" i="1"/>
  <c r="E1222" i="1"/>
  <c r="E1223" i="1"/>
  <c r="H1223" i="1" s="1"/>
  <c r="E1224" i="1"/>
  <c r="E1639" i="1"/>
  <c r="E1759" i="1"/>
  <c r="E1760" i="1"/>
  <c r="E4690" i="1"/>
  <c r="E4691" i="1"/>
  <c r="E4692" i="1"/>
  <c r="E4693" i="1"/>
  <c r="H4693" i="1" s="1"/>
  <c r="I4693" i="1" s="1"/>
  <c r="E1711" i="1"/>
  <c r="E3997" i="1"/>
  <c r="E3998" i="1"/>
  <c r="E3999" i="1"/>
  <c r="E4000" i="1"/>
  <c r="E699" i="1"/>
  <c r="E4694" i="1"/>
  <c r="E4695" i="1"/>
  <c r="H4695" i="1" s="1"/>
  <c r="E4696" i="1"/>
  <c r="E4697" i="1"/>
  <c r="E5948" i="1"/>
  <c r="E1761" i="1"/>
  <c r="E1378" i="1"/>
  <c r="E700" i="1"/>
  <c r="E4698" i="1"/>
  <c r="E4699" i="1"/>
  <c r="H4699" i="1" s="1"/>
  <c r="E4700" i="1"/>
  <c r="E1762" i="1"/>
  <c r="E1763" i="1"/>
  <c r="E3065" i="1"/>
  <c r="E3066" i="1"/>
  <c r="E3067" i="1"/>
  <c r="E3068" i="1"/>
  <c r="E2234" i="1"/>
  <c r="H2234" i="1" s="1"/>
  <c r="E4001" i="1"/>
  <c r="E4002" i="1"/>
  <c r="E4003" i="1"/>
  <c r="E4701" i="1"/>
  <c r="E4702" i="1"/>
  <c r="E853" i="1"/>
  <c r="E4703" i="1"/>
  <c r="E4704" i="1"/>
  <c r="H4704" i="1" s="1"/>
  <c r="E4705" i="1"/>
  <c r="E854" i="1"/>
  <c r="E389" i="1"/>
  <c r="E4004" i="1"/>
  <c r="E5320" i="1"/>
  <c r="E4706" i="1"/>
  <c r="E1764" i="1"/>
  <c r="E1765" i="1"/>
  <c r="H1765" i="1" s="1"/>
  <c r="E4707" i="1"/>
  <c r="E390" i="1"/>
  <c r="E4005" i="1"/>
  <c r="E3" i="1"/>
  <c r="E4708" i="1"/>
  <c r="E4709" i="1"/>
  <c r="E3069" i="1"/>
  <c r="E4006" i="1"/>
  <c r="H4006" i="1" s="1"/>
  <c r="I4006" i="1" s="1"/>
  <c r="J4006" i="1" s="1"/>
  <c r="E3070" i="1"/>
  <c r="E3071" i="1"/>
  <c r="E5949" i="1"/>
  <c r="E1056" i="1"/>
  <c r="E1939" i="1"/>
  <c r="E1940" i="1"/>
  <c r="E4007" i="1"/>
  <c r="E4008" i="1"/>
  <c r="H4008" i="1" s="1"/>
  <c r="E4009" i="1"/>
  <c r="E4010" i="1"/>
  <c r="E4011" i="1"/>
  <c r="E4012" i="1"/>
  <c r="E4013" i="1"/>
  <c r="E4014" i="1"/>
  <c r="E4015" i="1"/>
  <c r="E4016" i="1"/>
  <c r="H4016" i="1" s="1"/>
  <c r="E4017" i="1"/>
  <c r="E3072" i="1"/>
  <c r="E4018" i="1"/>
  <c r="E4019" i="1"/>
  <c r="E4020" i="1"/>
  <c r="E4021" i="1"/>
  <c r="E1379" i="1"/>
  <c r="E4022" i="1"/>
  <c r="H4022" i="1" s="1"/>
  <c r="E2235" i="1"/>
  <c r="E5950" i="1"/>
  <c r="E4023" i="1"/>
  <c r="E4710" i="1"/>
  <c r="E4711" i="1"/>
  <c r="E4712" i="1"/>
  <c r="E4713" i="1"/>
  <c r="E4714" i="1"/>
  <c r="H4714" i="1" s="1"/>
  <c r="E4715" i="1"/>
  <c r="E4716" i="1"/>
  <c r="E4024" i="1"/>
  <c r="E4025" i="1"/>
  <c r="E4717" i="1"/>
  <c r="E3073" i="1"/>
  <c r="E1136" i="1"/>
  <c r="E1137" i="1"/>
  <c r="H1137" i="1" s="1"/>
  <c r="E1138" i="1"/>
  <c r="E1139" i="1"/>
  <c r="E1140" i="1"/>
  <c r="E1141" i="1"/>
  <c r="E1142" i="1"/>
  <c r="E1143" i="1"/>
  <c r="E1144" i="1"/>
  <c r="E1145" i="1"/>
  <c r="H1145" i="1" s="1"/>
  <c r="E3074" i="1"/>
  <c r="E4718" i="1"/>
  <c r="E4719" i="1"/>
  <c r="E4720" i="1"/>
  <c r="E4721" i="1"/>
  <c r="E4026" i="1"/>
  <c r="E4027" i="1"/>
  <c r="E4028" i="1"/>
  <c r="H4028" i="1" s="1"/>
  <c r="E4029" i="1"/>
  <c r="E5951" i="1"/>
  <c r="E4722" i="1"/>
  <c r="E4723" i="1"/>
  <c r="E4030" i="1"/>
  <c r="E4724" i="1"/>
  <c r="E1146" i="1"/>
  <c r="E4031" i="1"/>
  <c r="H4031" i="1" s="1"/>
  <c r="E4032" i="1"/>
  <c r="E4033" i="1"/>
  <c r="E4034" i="1"/>
  <c r="E4035" i="1"/>
  <c r="E4036" i="1"/>
  <c r="E855" i="1"/>
  <c r="E856" i="1"/>
  <c r="E857" i="1"/>
  <c r="H857" i="1" s="1"/>
  <c r="E858" i="1"/>
  <c r="E859" i="1"/>
  <c r="E860" i="1"/>
  <c r="E861" i="1"/>
  <c r="E862" i="1"/>
  <c r="E863" i="1"/>
  <c r="E4037" i="1"/>
  <c r="E4038" i="1"/>
  <c r="H4038" i="1" s="1"/>
  <c r="E4039" i="1"/>
  <c r="E4040" i="1"/>
  <c r="E4041" i="1"/>
  <c r="E4042" i="1"/>
  <c r="E4043" i="1"/>
  <c r="E4044" i="1"/>
  <c r="E4045" i="1"/>
  <c r="E4725" i="1"/>
  <c r="H4725" i="1" s="1"/>
  <c r="E1380" i="1"/>
  <c r="E1381" i="1"/>
  <c r="E2697" i="1"/>
  <c r="E4726" i="1"/>
  <c r="E4046" i="1"/>
  <c r="E4047" i="1"/>
  <c r="E4048" i="1"/>
  <c r="E1766" i="1"/>
  <c r="H1766" i="1" s="1"/>
  <c r="E5302" i="1"/>
  <c r="E4049" i="1"/>
  <c r="E4727" i="1"/>
  <c r="E391" i="1"/>
  <c r="E392" i="1"/>
  <c r="E4728" i="1"/>
  <c r="E4729" i="1"/>
  <c r="E1382" i="1"/>
  <c r="H1382" i="1" s="1"/>
  <c r="E2550" i="1"/>
  <c r="E5466" i="1"/>
  <c r="E2551" i="1"/>
  <c r="E2552" i="1"/>
  <c r="E2553" i="1"/>
  <c r="E2554" i="1"/>
  <c r="E1767" i="1"/>
  <c r="E4730" i="1"/>
  <c r="H4730" i="1" s="1"/>
  <c r="E4731" i="1"/>
  <c r="E4732" i="1"/>
  <c r="E4733" i="1"/>
  <c r="E4734" i="1"/>
  <c r="E4735" i="1"/>
  <c r="E4050" i="1"/>
  <c r="E4051" i="1"/>
  <c r="E303" i="1"/>
  <c r="H303" i="1" s="1"/>
  <c r="E4736" i="1"/>
  <c r="E4737" i="1"/>
  <c r="E4052" i="1"/>
  <c r="E4738" i="1"/>
  <c r="E4053" i="1"/>
  <c r="E4739" i="1"/>
  <c r="E4054" i="1"/>
  <c r="E4740" i="1"/>
  <c r="H4740" i="1" s="1"/>
  <c r="E4741" i="1"/>
  <c r="E4742" i="1"/>
  <c r="E4743" i="1"/>
  <c r="E4744" i="1"/>
  <c r="E4745" i="1"/>
  <c r="E4746" i="1"/>
  <c r="E4747" i="1"/>
  <c r="E5952" i="1"/>
  <c r="H5952" i="1" s="1"/>
  <c r="E4748" i="1"/>
  <c r="E393" i="1"/>
  <c r="E4749" i="1"/>
  <c r="E4750" i="1"/>
  <c r="E4751" i="1"/>
  <c r="E4752" i="1"/>
  <c r="E1941" i="1"/>
  <c r="E1942" i="1"/>
  <c r="H1942" i="1" s="1"/>
  <c r="I1942" i="1" s="1"/>
  <c r="E1943" i="1"/>
  <c r="E5467" i="1"/>
  <c r="E6174" i="1"/>
  <c r="E3075" i="1"/>
  <c r="E1383" i="1"/>
  <c r="E4753" i="1"/>
  <c r="E4754" i="1"/>
  <c r="E1240" i="1"/>
  <c r="H1240" i="1" s="1"/>
  <c r="E5349" i="1"/>
  <c r="E2933" i="1"/>
  <c r="E2934" i="1"/>
  <c r="E2935" i="1"/>
  <c r="E2723" i="1"/>
  <c r="E2724" i="1"/>
  <c r="E5350" i="1"/>
  <c r="E2725" i="1"/>
  <c r="H2725" i="1" s="1"/>
  <c r="E2726" i="1"/>
  <c r="E2727" i="1"/>
  <c r="E2728" i="1"/>
  <c r="E2936" i="1"/>
  <c r="E2937" i="1"/>
  <c r="E2938" i="1"/>
  <c r="E2939" i="1"/>
  <c r="E2940" i="1"/>
  <c r="H2940" i="1" s="1"/>
  <c r="E2941" i="1"/>
  <c r="E2942" i="1"/>
  <c r="E2943" i="1"/>
  <c r="H2943" i="1" s="1"/>
  <c r="E2729" i="1"/>
  <c r="E5351" i="1"/>
  <c r="E5352" i="1"/>
  <c r="E5353" i="1"/>
  <c r="E5354" i="1"/>
  <c r="E5355" i="1"/>
  <c r="E4055" i="1"/>
  <c r="E5468" i="1"/>
  <c r="H5468" i="1" s="1"/>
  <c r="E4755" i="1"/>
  <c r="E3076" i="1"/>
  <c r="E6175" i="1"/>
  <c r="E5953" i="1"/>
  <c r="E1225" i="1"/>
  <c r="E1768" i="1"/>
  <c r="E5356" i="1"/>
  <c r="E6176" i="1"/>
  <c r="H6176" i="1" s="1"/>
  <c r="E4756" i="1"/>
  <c r="E4757" i="1"/>
  <c r="E4758" i="1"/>
  <c r="E1057" i="1"/>
  <c r="E1058" i="1"/>
  <c r="H1058" i="1" s="1"/>
  <c r="I1058" i="1" s="1"/>
  <c r="E4056" i="1"/>
  <c r="E5954" i="1"/>
  <c r="E6177" i="1"/>
  <c r="H6177" i="1" s="1"/>
  <c r="E4057" i="1"/>
  <c r="E4058" i="1"/>
  <c r="E4059" i="1"/>
  <c r="E4060" i="1"/>
  <c r="E4061" i="1"/>
  <c r="E4062" i="1"/>
  <c r="E1241" i="1"/>
  <c r="E1384" i="1"/>
  <c r="H1384" i="1" s="1"/>
  <c r="E1385" i="1"/>
  <c r="E1386" i="1"/>
  <c r="E1387" i="1"/>
  <c r="E864" i="1"/>
  <c r="E865" i="1"/>
  <c r="E866" i="1"/>
  <c r="E4759" i="1"/>
  <c r="E4760" i="1"/>
  <c r="H4760" i="1" s="1"/>
  <c r="E4761" i="1"/>
  <c r="E4762" i="1"/>
  <c r="E4763" i="1"/>
  <c r="E4764" i="1"/>
  <c r="E4765" i="1"/>
  <c r="E4766" i="1"/>
  <c r="E4767" i="1"/>
  <c r="E4768" i="1"/>
  <c r="H4768" i="1" s="1"/>
  <c r="I4768" i="1" s="1"/>
  <c r="E1944" i="1"/>
  <c r="E1945" i="1"/>
  <c r="E4769" i="1"/>
  <c r="E1946" i="1"/>
  <c r="E4770" i="1"/>
  <c r="E4771" i="1"/>
  <c r="E1947" i="1"/>
  <c r="E4772" i="1"/>
  <c r="H4772" i="1" s="1"/>
  <c r="E1948" i="1"/>
  <c r="E1769" i="1"/>
  <c r="E1770" i="1"/>
  <c r="E2555" i="1"/>
  <c r="E2556" i="1"/>
  <c r="H2556" i="1" s="1"/>
  <c r="E2557" i="1"/>
  <c r="E1771" i="1"/>
  <c r="E2558" i="1"/>
  <c r="H2558" i="1" s="1"/>
  <c r="E1772" i="1"/>
  <c r="E2559" i="1"/>
  <c r="E1773" i="1"/>
  <c r="E2560" i="1"/>
  <c r="E2561" i="1"/>
  <c r="E1774" i="1"/>
  <c r="E394" i="1"/>
  <c r="E395" i="1"/>
  <c r="H395" i="1" s="1"/>
  <c r="E396" i="1"/>
  <c r="E4063" i="1"/>
  <c r="E4064" i="1"/>
  <c r="E2851" i="1"/>
  <c r="E4773" i="1"/>
  <c r="E4774" i="1"/>
  <c r="E4775" i="1"/>
  <c r="E5955" i="1"/>
  <c r="H5955" i="1" s="1"/>
  <c r="E238" i="1"/>
  <c r="E4065" i="1"/>
  <c r="E4066" i="1"/>
  <c r="E2730" i="1"/>
  <c r="E2731" i="1"/>
  <c r="H2731" i="1" s="1"/>
  <c r="E2732" i="1"/>
  <c r="E58" i="1"/>
  <c r="E59" i="1"/>
  <c r="H59" i="1" s="1"/>
  <c r="E60" i="1"/>
  <c r="E61" i="1"/>
  <c r="E3077" i="1"/>
  <c r="E4067" i="1"/>
  <c r="E1388" i="1"/>
  <c r="E1389" i="1"/>
  <c r="E4776" i="1"/>
  <c r="E4777" i="1"/>
  <c r="H4777" i="1" s="1"/>
  <c r="E4068" i="1"/>
  <c r="E24" i="1"/>
  <c r="E25" i="1"/>
  <c r="E26" i="1"/>
  <c r="E6178" i="1"/>
  <c r="E2800" i="1"/>
  <c r="E4778" i="1"/>
  <c r="E2698" i="1"/>
  <c r="H2698" i="1" s="1"/>
  <c r="I2698" i="1" s="1"/>
  <c r="E6179" i="1"/>
  <c r="E6180" i="1"/>
  <c r="E6181" i="1"/>
  <c r="E6182" i="1"/>
  <c r="E4779" i="1"/>
  <c r="E4780" i="1"/>
  <c r="E1949" i="1"/>
  <c r="E1390" i="1"/>
  <c r="H1390" i="1" s="1"/>
  <c r="E4781" i="1"/>
  <c r="E4782" i="1"/>
  <c r="E4783" i="1"/>
  <c r="E4784" i="1"/>
  <c r="E397" i="1"/>
  <c r="E4069" i="1"/>
  <c r="E4785" i="1"/>
  <c r="E398" i="1"/>
  <c r="H398" i="1" s="1"/>
  <c r="E399" i="1"/>
  <c r="E1775" i="1"/>
  <c r="E1776" i="1"/>
  <c r="E4786" i="1"/>
  <c r="E4787" i="1"/>
  <c r="H4787" i="1" s="1"/>
  <c r="E4788" i="1"/>
  <c r="E2236" i="1"/>
  <c r="E4070" i="1"/>
  <c r="H4070" i="1" s="1"/>
  <c r="E4071" i="1"/>
  <c r="E4072" i="1"/>
  <c r="E6183" i="1"/>
  <c r="E5956" i="1"/>
  <c r="E2822" i="1"/>
  <c r="E5957" i="1"/>
  <c r="E4073" i="1"/>
  <c r="E1640" i="1"/>
  <c r="H1640" i="1" s="1"/>
  <c r="E4789" i="1"/>
  <c r="E4790" i="1"/>
  <c r="E4791" i="1"/>
  <c r="E4792" i="1"/>
  <c r="E4793" i="1"/>
  <c r="E4074" i="1"/>
  <c r="E1059" i="1"/>
  <c r="E4794" i="1"/>
  <c r="H4794" i="1" s="1"/>
  <c r="E5469" i="1"/>
  <c r="E1391" i="1"/>
  <c r="E2733" i="1"/>
  <c r="E2734" i="1"/>
  <c r="E2735" i="1"/>
  <c r="H2735" i="1" s="1"/>
  <c r="I2735" i="1" s="1"/>
  <c r="E2736" i="1"/>
  <c r="E2737" i="1"/>
  <c r="E2738" i="1"/>
  <c r="H2738" i="1" s="1"/>
  <c r="E6315" i="1"/>
  <c r="E6316" i="1"/>
  <c r="E6317" i="1"/>
  <c r="E6318" i="1"/>
  <c r="E6319" i="1"/>
  <c r="E6320" i="1"/>
  <c r="E6321" i="1"/>
  <c r="E6322" i="1"/>
  <c r="H6322" i="1" s="1"/>
  <c r="E6323" i="1"/>
  <c r="E6324" i="1"/>
  <c r="E6325" i="1"/>
  <c r="E6326" i="1"/>
  <c r="E701" i="1"/>
  <c r="E4795" i="1"/>
  <c r="E6327" i="1"/>
  <c r="E6328" i="1"/>
  <c r="H6328" i="1" s="1"/>
  <c r="E6329" i="1"/>
  <c r="E6330" i="1"/>
  <c r="E6331" i="1"/>
  <c r="E6332" i="1"/>
  <c r="E6333" i="1"/>
  <c r="E6334" i="1"/>
  <c r="E6335" i="1"/>
  <c r="E6336" i="1"/>
  <c r="H6336" i="1" s="1"/>
  <c r="I6336" i="1" s="1"/>
  <c r="E6337" i="1"/>
  <c r="E6338" i="1"/>
  <c r="E6339" i="1"/>
  <c r="E1392" i="1"/>
  <c r="E1950" i="1"/>
  <c r="E4796" i="1"/>
  <c r="E4075" i="1"/>
  <c r="E5958" i="1"/>
  <c r="H5958" i="1" s="1"/>
  <c r="E5959" i="1"/>
  <c r="E5470" i="1"/>
  <c r="E4797" i="1"/>
  <c r="E4798" i="1"/>
  <c r="E1393" i="1"/>
  <c r="H1393" i="1" s="1"/>
  <c r="E400" i="1"/>
  <c r="E5471" i="1"/>
  <c r="E2823" i="1"/>
  <c r="H2823" i="1" s="1"/>
  <c r="E5472" i="1"/>
  <c r="E5473" i="1"/>
  <c r="E4799" i="1"/>
  <c r="E4800" i="1"/>
  <c r="E2739" i="1"/>
  <c r="E2740" i="1"/>
  <c r="E2741" i="1"/>
  <c r="E4801" i="1"/>
  <c r="H4801" i="1" s="1"/>
  <c r="E4802" i="1"/>
  <c r="E4803" i="1"/>
  <c r="E4804" i="1"/>
  <c r="E4805" i="1"/>
  <c r="E4806" i="1"/>
  <c r="E6184" i="1"/>
  <c r="E6185" i="1"/>
  <c r="E2562" i="1"/>
  <c r="H2562" i="1" s="1"/>
  <c r="E2563" i="1"/>
  <c r="E2564" i="1"/>
  <c r="E2565" i="1"/>
  <c r="E6186" i="1"/>
  <c r="E1505" i="1"/>
  <c r="H1505" i="1" s="1"/>
  <c r="E1777" i="1"/>
  <c r="E1778" i="1"/>
  <c r="E1779" i="1"/>
  <c r="H1779" i="1" s="1"/>
  <c r="E3078" i="1"/>
  <c r="E3079" i="1"/>
  <c r="E3080" i="1"/>
  <c r="E3081" i="1"/>
  <c r="E3082" i="1"/>
  <c r="E401" i="1"/>
  <c r="E4807" i="1"/>
  <c r="E4808" i="1"/>
  <c r="H4808" i="1" s="1"/>
  <c r="E2465" i="1"/>
  <c r="E3083" i="1"/>
  <c r="E3084" i="1"/>
  <c r="E4076" i="1"/>
  <c r="E4077" i="1"/>
  <c r="E4078" i="1"/>
  <c r="E3085" i="1"/>
  <c r="E702" i="1"/>
  <c r="H702" i="1" s="1"/>
  <c r="E3086" i="1"/>
  <c r="E3087" i="1"/>
  <c r="E3088" i="1"/>
  <c r="E3089" i="1"/>
  <c r="E3090" i="1"/>
  <c r="E3091" i="1"/>
  <c r="E3092" i="1"/>
  <c r="E3093" i="1"/>
  <c r="H3093" i="1" s="1"/>
  <c r="E3094" i="1"/>
  <c r="E3095" i="1"/>
  <c r="E3096" i="1"/>
  <c r="E3097" i="1"/>
  <c r="E3098" i="1"/>
  <c r="E3099" i="1"/>
  <c r="E3100" i="1"/>
  <c r="E3101" i="1"/>
  <c r="H3101" i="1" s="1"/>
  <c r="E3102" i="1"/>
  <c r="E3103" i="1"/>
  <c r="E3104" i="1"/>
  <c r="E3105" i="1"/>
  <c r="E3106" i="1"/>
  <c r="H3106" i="1" s="1"/>
  <c r="E3107" i="1"/>
  <c r="E3108" i="1"/>
  <c r="E3109" i="1"/>
  <c r="H3109" i="1" s="1"/>
  <c r="E3110" i="1"/>
  <c r="E3111" i="1"/>
  <c r="E3112" i="1"/>
  <c r="E3113" i="1"/>
  <c r="E3114" i="1"/>
  <c r="E3115" i="1"/>
  <c r="E3116" i="1"/>
  <c r="E3117" i="1"/>
  <c r="H3117" i="1" s="1"/>
  <c r="E3118" i="1"/>
  <c r="E3119" i="1"/>
  <c r="E3120" i="1"/>
  <c r="E3121" i="1"/>
  <c r="E3122" i="1"/>
  <c r="E3123" i="1"/>
  <c r="E3124" i="1"/>
  <c r="E3125" i="1"/>
  <c r="H3125" i="1" s="1"/>
  <c r="E3126" i="1"/>
  <c r="E3127" i="1"/>
  <c r="E3128" i="1"/>
  <c r="E3129" i="1"/>
  <c r="E3130" i="1"/>
  <c r="H3130" i="1" s="1"/>
  <c r="E3131" i="1"/>
  <c r="E3132" i="1"/>
  <c r="E3133" i="1"/>
  <c r="H3133" i="1" s="1"/>
  <c r="I3133" i="1" s="1"/>
  <c r="E3134" i="1"/>
  <c r="E3135" i="1"/>
  <c r="E3136" i="1"/>
  <c r="E3137" i="1"/>
  <c r="E3138" i="1"/>
  <c r="E3139" i="1"/>
  <c r="E3140" i="1"/>
  <c r="E3141" i="1"/>
  <c r="H3141" i="1" s="1"/>
  <c r="E3142" i="1"/>
  <c r="E3143" i="1"/>
  <c r="E3144" i="1"/>
  <c r="E3145" i="1"/>
  <c r="E3146" i="1"/>
  <c r="E3147" i="1"/>
  <c r="E3148" i="1"/>
  <c r="E3149" i="1"/>
  <c r="H3149" i="1" s="1"/>
  <c r="E3150" i="1"/>
  <c r="E3151" i="1"/>
  <c r="E3152" i="1"/>
  <c r="E3153" i="1"/>
  <c r="E3154" i="1"/>
  <c r="E3155" i="1"/>
  <c r="E3156" i="1"/>
  <c r="E3157" i="1"/>
  <c r="H3157" i="1" s="1"/>
  <c r="E3158" i="1"/>
  <c r="E3159" i="1"/>
  <c r="E3160" i="1"/>
  <c r="E3161" i="1"/>
  <c r="E3162" i="1"/>
  <c r="E3163" i="1"/>
  <c r="E3164" i="1"/>
  <c r="E3165" i="1"/>
  <c r="H3165" i="1" s="1"/>
  <c r="E3166" i="1"/>
  <c r="E3167" i="1"/>
  <c r="E3168" i="1"/>
  <c r="E3169" i="1"/>
  <c r="E3170" i="1"/>
  <c r="H3170" i="1" s="1"/>
  <c r="I3170" i="1" s="1"/>
  <c r="E3171" i="1"/>
  <c r="E3172" i="1"/>
  <c r="E3173" i="1"/>
  <c r="H3173" i="1" s="1"/>
  <c r="E3174" i="1"/>
  <c r="E3175" i="1"/>
  <c r="E3176" i="1"/>
  <c r="E3177" i="1"/>
  <c r="E3178" i="1"/>
  <c r="E3179" i="1"/>
  <c r="E5960" i="1"/>
  <c r="E1780" i="1"/>
  <c r="H1780" i="1" s="1"/>
  <c r="E1506" i="1"/>
  <c r="E4079" i="1"/>
  <c r="E3180" i="1"/>
  <c r="E5961" i="1"/>
  <c r="E1394" i="1"/>
  <c r="E2527" i="1"/>
  <c r="E2528" i="1"/>
  <c r="E1781" i="1"/>
  <c r="H1781" i="1" s="1"/>
  <c r="E4809" i="1"/>
  <c r="E1951" i="1"/>
  <c r="E4080" i="1"/>
  <c r="E4081" i="1"/>
  <c r="E1782" i="1"/>
  <c r="H1782" i="1" s="1"/>
  <c r="I1782" i="1" s="1"/>
  <c r="E4810" i="1"/>
  <c r="E4811" i="1"/>
  <c r="E4812" i="1"/>
  <c r="H4812" i="1" s="1"/>
  <c r="E4813" i="1"/>
  <c r="E4814" i="1"/>
  <c r="E1952" i="1"/>
  <c r="E4815" i="1"/>
  <c r="E3420" i="1"/>
  <c r="E5474" i="1"/>
  <c r="E3181" i="1"/>
  <c r="E3182" i="1"/>
  <c r="H3182" i="1" s="1"/>
  <c r="E3183" i="1"/>
  <c r="E3184" i="1"/>
  <c r="E3185" i="1"/>
  <c r="E1245" i="1"/>
  <c r="E5962" i="1"/>
  <c r="E5963" i="1"/>
  <c r="E703" i="1"/>
  <c r="E5964" i="1"/>
  <c r="H5964" i="1" s="1"/>
  <c r="E4816" i="1"/>
  <c r="E805" i="1"/>
  <c r="E5252" i="1"/>
  <c r="E806" i="1"/>
  <c r="E807" i="1"/>
  <c r="E6187" i="1"/>
  <c r="E402" i="1"/>
  <c r="E403" i="1"/>
  <c r="H403" i="1" s="1"/>
  <c r="I403" i="1" s="1"/>
  <c r="E404" i="1"/>
  <c r="E2237" i="1"/>
  <c r="E2238" i="1"/>
  <c r="E4817" i="1"/>
  <c r="E1395" i="1"/>
  <c r="E1396" i="1"/>
  <c r="E1397" i="1"/>
  <c r="E1398" i="1"/>
  <c r="H1398" i="1" s="1"/>
  <c r="E2742" i="1"/>
  <c r="E62" i="1"/>
  <c r="E5965" i="1"/>
  <c r="E5966" i="1"/>
  <c r="E704" i="1"/>
  <c r="H704" i="1" s="1"/>
  <c r="I704" i="1" s="1"/>
  <c r="E1060" i="1"/>
  <c r="E1783" i="1"/>
  <c r="E1784" i="1"/>
  <c r="H1784" i="1" s="1"/>
  <c r="E1785" i="1"/>
  <c r="E5967" i="1"/>
  <c r="E1953" i="1"/>
  <c r="E5968" i="1"/>
  <c r="E5969" i="1"/>
  <c r="H5969" i="1" s="1"/>
  <c r="E2566" i="1"/>
  <c r="E4818" i="1"/>
  <c r="E3405" i="1"/>
  <c r="H3405" i="1" s="1"/>
  <c r="E3186" i="1"/>
  <c r="E3187" i="1"/>
  <c r="E3188" i="1"/>
  <c r="E705" i="1"/>
  <c r="E1641" i="1"/>
  <c r="E1786" i="1"/>
  <c r="E1787" i="1"/>
  <c r="E1788" i="1"/>
  <c r="H1788" i="1" s="1"/>
  <c r="E1789" i="1"/>
  <c r="E1790" i="1"/>
  <c r="E5970" i="1"/>
  <c r="E2928" i="1"/>
  <c r="E63" i="1"/>
  <c r="H63" i="1" s="1"/>
  <c r="E2929" i="1"/>
  <c r="E4819" i="1"/>
  <c r="E4820" i="1"/>
  <c r="H4820" i="1" s="1"/>
  <c r="E4821" i="1"/>
  <c r="E4822" i="1"/>
  <c r="E4823" i="1"/>
  <c r="E5971" i="1"/>
  <c r="E2529" i="1"/>
  <c r="E5972" i="1"/>
  <c r="E3189" i="1"/>
  <c r="E4824" i="1"/>
  <c r="H4824" i="1" s="1"/>
  <c r="E4825" i="1"/>
  <c r="E5973" i="1"/>
  <c r="E5974" i="1"/>
  <c r="E4826" i="1"/>
  <c r="E4827" i="1"/>
  <c r="E5975" i="1"/>
  <c r="E5976" i="1"/>
  <c r="E1791" i="1"/>
  <c r="H1791" i="1" s="1"/>
  <c r="E5475" i="1"/>
  <c r="E2567" i="1"/>
  <c r="E2568" i="1"/>
  <c r="E2239" i="1"/>
  <c r="E4828" i="1"/>
  <c r="E4829" i="1"/>
  <c r="E706" i="1"/>
  <c r="E4082" i="1"/>
  <c r="H4082" i="1" s="1"/>
  <c r="E5357" i="1"/>
  <c r="E5358" i="1"/>
  <c r="E2743" i="1"/>
  <c r="E4830" i="1"/>
  <c r="E2240" i="1"/>
  <c r="E2241" i="1"/>
  <c r="E2242" i="1"/>
  <c r="E2243" i="1"/>
  <c r="H2243" i="1" s="1"/>
  <c r="I2243" i="1" s="1"/>
  <c r="E2244" i="1"/>
  <c r="E2245" i="1"/>
  <c r="E2246" i="1"/>
  <c r="E2247" i="1"/>
  <c r="E2248" i="1"/>
  <c r="H2248" i="1" s="1"/>
  <c r="E2249" i="1"/>
  <c r="E2250" i="1"/>
  <c r="E2251" i="1"/>
  <c r="H2251" i="1" s="1"/>
  <c r="E2252" i="1"/>
  <c r="E2253" i="1"/>
  <c r="E2254" i="1"/>
  <c r="E2255" i="1"/>
  <c r="E2256" i="1"/>
  <c r="H2256" i="1" s="1"/>
  <c r="E2257" i="1"/>
  <c r="E2258" i="1"/>
  <c r="E2259" i="1"/>
  <c r="H2259" i="1" s="1"/>
  <c r="I2259" i="1" s="1"/>
  <c r="E1246" i="1"/>
  <c r="E1247" i="1"/>
  <c r="E1248" i="1"/>
  <c r="E239" i="1"/>
  <c r="E3406" i="1"/>
  <c r="E3407" i="1"/>
  <c r="E3408" i="1"/>
  <c r="E240" i="1"/>
  <c r="H240" i="1" s="1"/>
  <c r="E241" i="1"/>
  <c r="E242" i="1"/>
  <c r="E243" i="1"/>
  <c r="E244" i="1"/>
  <c r="E4083" i="1"/>
  <c r="H4083" i="1" s="1"/>
  <c r="E4084" i="1"/>
  <c r="E4085" i="1"/>
  <c r="E4086" i="1"/>
  <c r="H4086" i="1" s="1"/>
  <c r="E4087" i="1"/>
  <c r="E4831" i="1"/>
  <c r="E4832" i="1"/>
  <c r="E5359" i="1"/>
  <c r="E2744" i="1"/>
  <c r="E4088" i="1"/>
  <c r="E2260" i="1"/>
  <c r="E4833" i="1"/>
  <c r="H4833" i="1" s="1"/>
  <c r="E2745" i="1"/>
  <c r="E6188" i="1"/>
  <c r="E2261" i="1"/>
  <c r="E4089" i="1"/>
  <c r="E867" i="1"/>
  <c r="E405" i="1"/>
  <c r="E2746" i="1"/>
  <c r="E2747" i="1"/>
  <c r="H2747" i="1" s="1"/>
  <c r="E1792" i="1"/>
  <c r="E4090" i="1"/>
  <c r="E4091" i="1"/>
  <c r="E2569" i="1"/>
  <c r="E2570" i="1"/>
  <c r="E2571" i="1"/>
  <c r="E2572" i="1"/>
  <c r="E2573" i="1"/>
  <c r="H2573" i="1" s="1"/>
  <c r="E2637" i="1"/>
  <c r="E2638" i="1"/>
  <c r="E2639" i="1"/>
  <c r="E4092" i="1"/>
  <c r="E2262" i="1"/>
  <c r="E5360" i="1"/>
  <c r="E4093" i="1"/>
  <c r="E4094" i="1"/>
  <c r="H4094" i="1" s="1"/>
  <c r="E4095" i="1"/>
  <c r="E4096" i="1"/>
  <c r="E4097" i="1"/>
  <c r="E4098" i="1"/>
  <c r="E5361" i="1"/>
  <c r="H5361" i="1" s="1"/>
  <c r="E2748" i="1"/>
  <c r="E4834" i="1"/>
  <c r="E4835" i="1"/>
  <c r="H4835" i="1" s="1"/>
  <c r="E4836" i="1"/>
  <c r="E3190" i="1"/>
  <c r="E3191" i="1"/>
  <c r="E3192" i="1"/>
  <c r="E3193" i="1"/>
  <c r="H3193" i="1" s="1"/>
  <c r="E3194" i="1"/>
  <c r="E3195" i="1"/>
  <c r="E3196" i="1"/>
  <c r="H3196" i="1" s="1"/>
  <c r="E3197" i="1"/>
  <c r="E3198" i="1"/>
  <c r="E3199" i="1"/>
  <c r="E3200" i="1"/>
  <c r="E3201" i="1"/>
  <c r="E3202" i="1"/>
  <c r="E3203" i="1"/>
  <c r="E3204" i="1"/>
  <c r="H3204" i="1" s="1"/>
  <c r="E4837" i="1"/>
  <c r="E2824" i="1"/>
  <c r="E2263" i="1"/>
  <c r="E4099" i="1"/>
  <c r="E27" i="1"/>
  <c r="H27" i="1" s="1"/>
  <c r="E4100" i="1"/>
  <c r="E1793" i="1"/>
  <c r="E245" i="1"/>
  <c r="H245" i="1" s="1"/>
  <c r="E4838" i="1"/>
  <c r="E1954" i="1"/>
  <c r="E868" i="1"/>
  <c r="E5977" i="1"/>
  <c r="E4839" i="1"/>
  <c r="E4840" i="1"/>
  <c r="E4841" i="1"/>
  <c r="E1794" i="1"/>
  <c r="H1794" i="1" s="1"/>
  <c r="E3205" i="1"/>
  <c r="E3206" i="1"/>
  <c r="E3207" i="1"/>
  <c r="E4842" i="1"/>
  <c r="E1399" i="1"/>
  <c r="E2749" i="1"/>
  <c r="E2466" i="1"/>
  <c r="E2467" i="1"/>
  <c r="H2467" i="1" s="1"/>
  <c r="E5362" i="1"/>
  <c r="E5363" i="1"/>
  <c r="E5364" i="1"/>
  <c r="E5365" i="1"/>
  <c r="E5366" i="1"/>
  <c r="E2750" i="1"/>
  <c r="E2751" i="1"/>
  <c r="E707" i="1"/>
  <c r="H707" i="1" s="1"/>
  <c r="E708" i="1"/>
  <c r="E6189" i="1"/>
  <c r="E406" i="1"/>
  <c r="E4843" i="1"/>
  <c r="E6190" i="1"/>
  <c r="E709" i="1"/>
  <c r="E4844" i="1"/>
  <c r="E5978" i="1"/>
  <c r="H5978" i="1" s="1"/>
  <c r="E2264" i="1"/>
  <c r="E2265" i="1"/>
  <c r="E2266" i="1"/>
  <c r="E2267" i="1"/>
  <c r="E2268" i="1"/>
  <c r="H2268" i="1" s="1"/>
  <c r="I2268" i="1" s="1"/>
  <c r="E2269" i="1"/>
  <c r="E2270" i="1"/>
  <c r="E2271" i="1"/>
  <c r="H2271" i="1" s="1"/>
  <c r="E2272" i="1"/>
  <c r="E2273" i="1"/>
  <c r="E2274" i="1"/>
  <c r="E2275" i="1"/>
  <c r="E2276" i="1"/>
  <c r="H2276" i="1" s="1"/>
  <c r="E2277" i="1"/>
  <c r="E2278" i="1"/>
  <c r="E2279" i="1"/>
  <c r="H2279" i="1" s="1"/>
  <c r="E2280" i="1"/>
  <c r="E2281" i="1"/>
  <c r="E2282" i="1"/>
  <c r="E2283" i="1"/>
  <c r="E2284" i="1"/>
  <c r="E2285" i="1"/>
  <c r="E2286" i="1"/>
  <c r="E2287" i="1"/>
  <c r="H2287" i="1" s="1"/>
  <c r="E2288" i="1"/>
  <c r="E2289" i="1"/>
  <c r="E2290" i="1"/>
  <c r="E2291" i="1"/>
  <c r="E2292" i="1"/>
  <c r="H2292" i="1" s="1"/>
  <c r="E2293" i="1"/>
  <c r="E2294" i="1"/>
  <c r="E2295" i="1"/>
  <c r="H2295" i="1" s="1"/>
  <c r="E4845" i="1"/>
  <c r="E6191" i="1"/>
  <c r="E710" i="1"/>
  <c r="E1955" i="1"/>
  <c r="E1956" i="1"/>
  <c r="E4101" i="1"/>
  <c r="E2468" i="1"/>
  <c r="E4846" i="1"/>
  <c r="H4846" i="1" s="1"/>
  <c r="E4847" i="1"/>
  <c r="E4848" i="1"/>
  <c r="E4849" i="1"/>
  <c r="E335" i="1"/>
  <c r="E4850" i="1"/>
  <c r="E4851" i="1"/>
  <c r="E4852" i="1"/>
  <c r="E4102" i="1"/>
  <c r="H4102" i="1" s="1"/>
  <c r="I4102" i="1" s="1"/>
  <c r="E4853" i="1"/>
  <c r="E4854" i="1"/>
  <c r="E815" i="1"/>
  <c r="E5476" i="1"/>
  <c r="E4855" i="1"/>
  <c r="E4856" i="1"/>
  <c r="E4857" i="1"/>
  <c r="E4858" i="1"/>
  <c r="H4858" i="1" s="1"/>
  <c r="E1957" i="1"/>
  <c r="E4103" i="1"/>
  <c r="E4859" i="1"/>
  <c r="E4860" i="1"/>
  <c r="E4861" i="1"/>
  <c r="E4862" i="1"/>
  <c r="E4863" i="1"/>
  <c r="E4864" i="1"/>
  <c r="H4864" i="1" s="1"/>
  <c r="E4865" i="1"/>
  <c r="E4866" i="1"/>
  <c r="E2699" i="1"/>
  <c r="E1666" i="1"/>
  <c r="E4104" i="1"/>
  <c r="H4104" i="1" s="1"/>
  <c r="E4867" i="1"/>
  <c r="E4105" i="1"/>
  <c r="E4106" i="1"/>
  <c r="H4106" i="1" s="1"/>
  <c r="E4107" i="1"/>
  <c r="E4108" i="1"/>
  <c r="E4109" i="1"/>
  <c r="E4110" i="1"/>
  <c r="E4868" i="1"/>
  <c r="H4868" i="1" s="1"/>
  <c r="I4868" i="1" s="1"/>
  <c r="E2752" i="1"/>
  <c r="E5367" i="1"/>
  <c r="E5368" i="1"/>
  <c r="H5368" i="1" s="1"/>
  <c r="E5369" i="1"/>
  <c r="E5370" i="1"/>
  <c r="E5371" i="1"/>
  <c r="E5372" i="1"/>
  <c r="E5373" i="1"/>
  <c r="E5374" i="1"/>
  <c r="E304" i="1"/>
  <c r="E305" i="1"/>
  <c r="H305" i="1" s="1"/>
  <c r="E306" i="1"/>
  <c r="E307" i="1"/>
  <c r="E308" i="1"/>
  <c r="E309" i="1"/>
  <c r="E310" i="1"/>
  <c r="H310" i="1" s="1"/>
  <c r="I310" i="1" s="1"/>
  <c r="E311" i="1"/>
  <c r="E312" i="1"/>
  <c r="E313" i="1"/>
  <c r="H313" i="1" s="1"/>
  <c r="E314" i="1"/>
  <c r="E315" i="1"/>
  <c r="E1642" i="1"/>
  <c r="E1643" i="1"/>
  <c r="E316" i="1"/>
  <c r="E317" i="1"/>
  <c r="E4869" i="1"/>
  <c r="E711" i="1"/>
  <c r="H711" i="1" s="1"/>
  <c r="E4870" i="1"/>
  <c r="E5477" i="1"/>
  <c r="E5478" i="1"/>
  <c r="E4871" i="1"/>
  <c r="E5979" i="1"/>
  <c r="E5980" i="1"/>
  <c r="E5981" i="1"/>
  <c r="E5982" i="1"/>
  <c r="E4111" i="1"/>
  <c r="E4872" i="1"/>
  <c r="E4873" i="1"/>
  <c r="E4874" i="1"/>
  <c r="E4875" i="1"/>
  <c r="E4876" i="1"/>
  <c r="E4877" i="1"/>
  <c r="E3208" i="1"/>
  <c r="E4878" i="1"/>
  <c r="E2825" i="1"/>
  <c r="E2826" i="1"/>
  <c r="E2827" i="1"/>
  <c r="E2828" i="1"/>
  <c r="E2829" i="1"/>
  <c r="E2830" i="1"/>
  <c r="E2831" i="1"/>
  <c r="E1795" i="1"/>
  <c r="E1796" i="1"/>
  <c r="E4879" i="1"/>
  <c r="E4112" i="1"/>
  <c r="E4880" i="1"/>
  <c r="E1797" i="1"/>
  <c r="E1958" i="1"/>
  <c r="E4113" i="1"/>
  <c r="E712" i="1"/>
  <c r="E2753" i="1"/>
  <c r="E4114" i="1"/>
  <c r="E246" i="1"/>
  <c r="E64" i="1"/>
  <c r="E65" i="1"/>
  <c r="E809" i="1"/>
  <c r="E2296" i="1"/>
  <c r="E2297" i="1"/>
  <c r="E2298" i="1"/>
  <c r="E2299" i="1"/>
  <c r="E4881" i="1"/>
  <c r="E5983" i="1"/>
  <c r="E5984" i="1"/>
  <c r="E3209" i="1"/>
  <c r="E3409" i="1"/>
  <c r="E4882" i="1"/>
  <c r="E4883" i="1"/>
  <c r="E4884" i="1"/>
  <c r="E4885" i="1"/>
  <c r="E4115" i="1"/>
  <c r="E4116" i="1"/>
  <c r="E4117" i="1"/>
  <c r="E247" i="1"/>
  <c r="E6192" i="1"/>
  <c r="E4886" i="1"/>
  <c r="E6193" i="1"/>
  <c r="E6194" i="1"/>
  <c r="E2700" i="1"/>
  <c r="E1400" i="1"/>
  <c r="E4887" i="1"/>
  <c r="E1644" i="1"/>
  <c r="E1401" i="1"/>
  <c r="E4888" i="1"/>
  <c r="E4889" i="1"/>
  <c r="E4118" i="1"/>
  <c r="E4119" i="1"/>
  <c r="E4120" i="1"/>
  <c r="E2300" i="1"/>
  <c r="E4890" i="1"/>
  <c r="E4891" i="1"/>
  <c r="E4121" i="1"/>
  <c r="E4122" i="1"/>
  <c r="E4892" i="1"/>
  <c r="E4893" i="1"/>
  <c r="E4894" i="1"/>
  <c r="E4895" i="1"/>
  <c r="E66" i="1"/>
  <c r="E1103" i="1"/>
  <c r="E4896" i="1"/>
  <c r="E4897" i="1"/>
  <c r="E4898" i="1"/>
  <c r="E4899" i="1"/>
  <c r="E4900" i="1"/>
  <c r="E4901" i="1"/>
  <c r="E4902" i="1"/>
  <c r="E4903" i="1"/>
  <c r="E4904" i="1"/>
  <c r="E4905" i="1"/>
  <c r="E4906" i="1"/>
  <c r="E1229" i="1"/>
  <c r="E407" i="1"/>
  <c r="E1959" i="1"/>
  <c r="E5985" i="1"/>
  <c r="E2469" i="1"/>
  <c r="E1402" i="1"/>
  <c r="E4123" i="1"/>
  <c r="E4124" i="1"/>
  <c r="E4907" i="1"/>
  <c r="E4125" i="1"/>
  <c r="E4126" i="1"/>
  <c r="E5986" i="1"/>
  <c r="E816" i="1"/>
  <c r="E817" i="1"/>
  <c r="E4127" i="1"/>
  <c r="E1798" i="1"/>
  <c r="E1799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128" i="1"/>
  <c r="E408" i="1"/>
  <c r="E4908" i="1"/>
  <c r="E5987" i="1"/>
  <c r="E4129" i="1"/>
  <c r="E5988" i="1"/>
  <c r="E869" i="1"/>
  <c r="E4909" i="1"/>
  <c r="E1960" i="1"/>
  <c r="E409" i="1"/>
  <c r="E410" i="1"/>
  <c r="E411" i="1"/>
  <c r="E2301" i="1"/>
  <c r="E3210" i="1"/>
  <c r="E412" i="1"/>
  <c r="E413" i="1"/>
  <c r="E1800" i="1"/>
  <c r="E4130" i="1"/>
  <c r="E4131" i="1"/>
  <c r="E414" i="1"/>
  <c r="E415" i="1"/>
  <c r="E416" i="1"/>
  <c r="E417" i="1"/>
  <c r="E418" i="1"/>
  <c r="E419" i="1"/>
  <c r="E420" i="1"/>
  <c r="E421" i="1"/>
  <c r="E1061" i="1"/>
  <c r="E1062" i="1"/>
  <c r="E4910" i="1"/>
  <c r="E6195" i="1"/>
  <c r="E4911" i="1"/>
  <c r="E1801" i="1"/>
  <c r="E4912" i="1"/>
  <c r="E2701" i="1"/>
  <c r="E2702" i="1"/>
  <c r="E2703" i="1"/>
  <c r="E3211" i="1"/>
  <c r="E2574" i="1"/>
  <c r="E2575" i="1"/>
  <c r="E4913" i="1"/>
  <c r="E1905" i="1"/>
  <c r="E5989" i="1"/>
  <c r="E422" i="1"/>
  <c r="E1802" i="1"/>
  <c r="E1063" i="1"/>
  <c r="E5375" i="1"/>
  <c r="E6196" i="1"/>
  <c r="E4914" i="1"/>
  <c r="E6197" i="1"/>
  <c r="E4132" i="1"/>
  <c r="E4133" i="1"/>
  <c r="E3212" i="1"/>
  <c r="E3213" i="1"/>
  <c r="E1803" i="1"/>
  <c r="E4915" i="1"/>
  <c r="E2754" i="1"/>
  <c r="E2755" i="1"/>
  <c r="E2756" i="1"/>
  <c r="E2757" i="1"/>
  <c r="E2758" i="1"/>
  <c r="E2759" i="1"/>
  <c r="E1104" i="1"/>
  <c r="E2832" i="1"/>
  <c r="E4916" i="1"/>
  <c r="E248" i="1"/>
  <c r="E1645" i="1"/>
  <c r="E423" i="1"/>
  <c r="E424" i="1"/>
  <c r="E425" i="1"/>
  <c r="E426" i="1"/>
  <c r="E6340" i="1"/>
  <c r="E4917" i="1"/>
  <c r="E4918" i="1"/>
  <c r="E4919" i="1"/>
  <c r="E4920" i="1"/>
  <c r="E4921" i="1"/>
  <c r="E4922" i="1"/>
  <c r="E4134" i="1"/>
  <c r="E4135" i="1"/>
  <c r="E4136" i="1"/>
  <c r="E4137" i="1"/>
  <c r="E4138" i="1"/>
  <c r="E4139" i="1"/>
  <c r="E4140" i="1"/>
  <c r="E4141" i="1"/>
  <c r="E4142" i="1"/>
  <c r="E249" i="1"/>
  <c r="E2302" i="1"/>
  <c r="E2303" i="1"/>
  <c r="E5990" i="1"/>
  <c r="E4923" i="1"/>
  <c r="E5479" i="1"/>
  <c r="E5991" i="1"/>
  <c r="E5992" i="1"/>
  <c r="E1961" i="1"/>
  <c r="E1962" i="1"/>
  <c r="E2304" i="1"/>
  <c r="E2305" i="1"/>
  <c r="E2306" i="1"/>
  <c r="E4143" i="1"/>
  <c r="E4924" i="1"/>
  <c r="E2704" i="1"/>
  <c r="E4144" i="1"/>
  <c r="E4145" i="1"/>
  <c r="E4146" i="1"/>
  <c r="E2470" i="1"/>
  <c r="E4925" i="1"/>
  <c r="E4926" i="1"/>
  <c r="E4927" i="1"/>
  <c r="E4928" i="1"/>
  <c r="E4929" i="1"/>
  <c r="E4930" i="1"/>
  <c r="E4931" i="1"/>
  <c r="E4932" i="1"/>
  <c r="E4933" i="1"/>
  <c r="E3214" i="1"/>
  <c r="E4934" i="1"/>
  <c r="E4935" i="1"/>
  <c r="E5993" i="1"/>
  <c r="E5994" i="1"/>
  <c r="E1963" i="1"/>
  <c r="E250" i="1"/>
  <c r="E5995" i="1"/>
  <c r="E4936" i="1"/>
  <c r="E4937" i="1"/>
  <c r="E4938" i="1"/>
  <c r="E1804" i="1"/>
  <c r="E2784" i="1"/>
  <c r="E2785" i="1"/>
  <c r="E2786" i="1"/>
  <c r="E2787" i="1"/>
  <c r="E1805" i="1"/>
  <c r="E6198" i="1"/>
  <c r="E67" i="1"/>
  <c r="E68" i="1"/>
  <c r="E4939" i="1"/>
  <c r="E6199" i="1"/>
  <c r="E2307" i="1"/>
  <c r="E2308" i="1"/>
  <c r="E2309" i="1"/>
  <c r="E2310" i="1"/>
  <c r="E4147" i="1"/>
  <c r="E2944" i="1"/>
  <c r="E2945" i="1"/>
  <c r="E2946" i="1"/>
  <c r="E2947" i="1"/>
  <c r="E2948" i="1"/>
  <c r="E2949" i="1"/>
  <c r="E2760" i="1"/>
  <c r="E2950" i="1"/>
  <c r="E2951" i="1"/>
  <c r="E2952" i="1"/>
  <c r="E6200" i="1"/>
  <c r="E4940" i="1"/>
  <c r="E4941" i="1"/>
  <c r="E4942" i="1"/>
  <c r="E2801" i="1"/>
  <c r="E251" i="1"/>
  <c r="E4943" i="1"/>
  <c r="E5996" i="1"/>
  <c r="E2471" i="1"/>
  <c r="E4148" i="1"/>
  <c r="E4149" i="1"/>
  <c r="E4150" i="1"/>
  <c r="E2833" i="1"/>
  <c r="E4151" i="1"/>
  <c r="E4152" i="1"/>
  <c r="E6201" i="1"/>
  <c r="E4153" i="1"/>
  <c r="E4154" i="1"/>
  <c r="E4944" i="1"/>
  <c r="E69" i="1"/>
  <c r="E70" i="1"/>
  <c r="E71" i="1"/>
  <c r="E72" i="1"/>
  <c r="E73" i="1"/>
  <c r="E1667" i="1"/>
  <c r="E2472" i="1"/>
  <c r="E1668" i="1"/>
  <c r="E4945" i="1"/>
  <c r="E4946" i="1"/>
  <c r="E4947" i="1"/>
  <c r="E1704" i="1"/>
  <c r="E1806" i="1"/>
  <c r="E1807" i="1"/>
  <c r="E870" i="1"/>
  <c r="E6202" i="1"/>
  <c r="E318" i="1"/>
  <c r="E4155" i="1"/>
  <c r="E2520" i="1"/>
  <c r="E1808" i="1"/>
  <c r="E1809" i="1"/>
  <c r="E1810" i="1"/>
  <c r="E1811" i="1"/>
  <c r="E1812" i="1"/>
  <c r="E6203" i="1"/>
  <c r="E4948" i="1"/>
  <c r="E4949" i="1"/>
  <c r="E5997" i="1"/>
  <c r="E5998" i="1"/>
  <c r="E1813" i="1"/>
  <c r="E74" i="1"/>
  <c r="E4950" i="1"/>
  <c r="E713" i="1"/>
  <c r="E714" i="1"/>
  <c r="E715" i="1"/>
  <c r="E1814" i="1"/>
  <c r="E3215" i="1"/>
  <c r="E3216" i="1"/>
  <c r="E3217" i="1"/>
  <c r="E3218" i="1"/>
  <c r="E3219" i="1"/>
  <c r="E3220" i="1"/>
  <c r="E4951" i="1"/>
  <c r="E4952" i="1"/>
  <c r="E4953" i="1"/>
  <c r="E4954" i="1"/>
  <c r="E2532" i="1"/>
  <c r="E3221" i="1"/>
  <c r="E3222" i="1"/>
  <c r="E75" i="1"/>
  <c r="E3223" i="1"/>
  <c r="E5999" i="1"/>
  <c r="E1669" i="1"/>
  <c r="E1670" i="1"/>
  <c r="E1671" i="1"/>
  <c r="E1672" i="1"/>
  <c r="E4955" i="1"/>
  <c r="E4156" i="1"/>
  <c r="E427" i="1"/>
  <c r="E428" i="1"/>
  <c r="E429" i="1"/>
  <c r="E430" i="1"/>
  <c r="E4956" i="1"/>
  <c r="E1815" i="1"/>
  <c r="E4157" i="1"/>
  <c r="E3224" i="1"/>
  <c r="E3225" i="1"/>
  <c r="E3226" i="1"/>
  <c r="E431" i="1"/>
  <c r="E1964" i="1"/>
  <c r="E4957" i="1"/>
  <c r="E4958" i="1"/>
  <c r="E4959" i="1"/>
  <c r="E6000" i="1"/>
  <c r="E6001" i="1"/>
  <c r="E6002" i="1"/>
  <c r="E4960" i="1"/>
  <c r="E1105" i="1"/>
  <c r="E5480" i="1"/>
  <c r="E5481" i="1"/>
  <c r="E716" i="1"/>
  <c r="E717" i="1"/>
  <c r="E718" i="1"/>
  <c r="E719" i="1"/>
  <c r="E720" i="1"/>
  <c r="E721" i="1"/>
  <c r="E6003" i="1"/>
  <c r="E2705" i="1"/>
  <c r="E1816" i="1"/>
  <c r="E722" i="1"/>
  <c r="E76" i="1"/>
  <c r="E77" i="1"/>
  <c r="E78" i="1"/>
  <c r="E79" i="1"/>
  <c r="E723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6004" i="1"/>
  <c r="E2473" i="1"/>
  <c r="E432" i="1"/>
  <c r="E5482" i="1"/>
  <c r="E2409" i="1"/>
  <c r="E1817" i="1"/>
  <c r="E6005" i="1"/>
  <c r="E2927" i="1"/>
  <c r="E1507" i="1"/>
  <c r="E1508" i="1"/>
  <c r="E1509" i="1"/>
  <c r="E3227" i="1"/>
  <c r="E4961" i="1"/>
  <c r="E319" i="1"/>
  <c r="E320" i="1"/>
  <c r="E2761" i="1"/>
  <c r="E2762" i="1"/>
  <c r="E2311" i="1"/>
  <c r="E2312" i="1"/>
  <c r="E4158" i="1"/>
  <c r="E4159" i="1"/>
  <c r="E4160" i="1"/>
  <c r="E4161" i="1"/>
  <c r="E4162" i="1"/>
  <c r="E4962" i="1"/>
  <c r="E5376" i="1"/>
  <c r="E5377" i="1"/>
  <c r="E1965" i="1"/>
  <c r="E1966" i="1"/>
  <c r="E1967" i="1"/>
  <c r="E80" i="1"/>
  <c r="E81" i="1"/>
  <c r="E44" i="1"/>
  <c r="E45" i="1"/>
  <c r="E46" i="1"/>
  <c r="E47" i="1"/>
  <c r="E48" i="1"/>
  <c r="E3228" i="1"/>
  <c r="E1646" i="1"/>
  <c r="E2313" i="1"/>
  <c r="E2314" i="1"/>
  <c r="E2315" i="1"/>
  <c r="E6006" i="1"/>
  <c r="E4963" i="1"/>
  <c r="E2316" i="1"/>
  <c r="E4163" i="1"/>
  <c r="E4164" i="1"/>
  <c r="E1968" i="1"/>
  <c r="E4165" i="1"/>
  <c r="E4166" i="1"/>
  <c r="E1969" i="1"/>
  <c r="E1403" i="1"/>
  <c r="E4167" i="1"/>
  <c r="E1970" i="1"/>
  <c r="E4964" i="1"/>
  <c r="E2317" i="1"/>
  <c r="E1404" i="1"/>
  <c r="E1647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2763" i="1"/>
  <c r="E1818" i="1"/>
  <c r="E5378" i="1"/>
  <c r="E5379" i="1"/>
  <c r="E5380" i="1"/>
  <c r="E2706" i="1"/>
  <c r="E2707" i="1"/>
  <c r="E5483" i="1"/>
  <c r="E1405" i="1"/>
  <c r="E5550" i="1"/>
  <c r="E4965" i="1"/>
  <c r="E1971" i="1"/>
  <c r="E6204" i="1"/>
  <c r="E6205" i="1"/>
  <c r="E4168" i="1"/>
  <c r="E4169" i="1"/>
  <c r="E4170" i="1"/>
  <c r="E4171" i="1"/>
  <c r="E5551" i="1"/>
  <c r="E1972" i="1"/>
  <c r="E6341" i="1"/>
  <c r="E6342" i="1"/>
  <c r="E3229" i="1"/>
  <c r="E4966" i="1"/>
  <c r="E1973" i="1"/>
  <c r="E1974" i="1"/>
  <c r="E1975" i="1"/>
  <c r="E1976" i="1"/>
  <c r="E1977" i="1"/>
  <c r="E1978" i="1"/>
  <c r="E1979" i="1"/>
  <c r="E1980" i="1"/>
  <c r="E1981" i="1"/>
  <c r="E1510" i="1"/>
  <c r="E1511" i="1"/>
  <c r="E2318" i="1"/>
  <c r="E4967" i="1"/>
  <c r="E2319" i="1"/>
  <c r="E433" i="1"/>
  <c r="E4172" i="1"/>
  <c r="E6206" i="1"/>
  <c r="E4968" i="1"/>
  <c r="E1819" i="1"/>
  <c r="E434" i="1"/>
  <c r="E4969" i="1"/>
  <c r="E2576" i="1"/>
  <c r="E2577" i="1"/>
  <c r="E2578" i="1"/>
  <c r="E2579" i="1"/>
  <c r="E2580" i="1"/>
  <c r="E2581" i="1"/>
  <c r="E2582" i="1"/>
  <c r="E6207" i="1"/>
  <c r="E3230" i="1"/>
  <c r="E6007" i="1"/>
  <c r="E1406" i="1"/>
  <c r="E252" i="1"/>
  <c r="E1982" i="1"/>
  <c r="E4970" i="1"/>
  <c r="E4971" i="1"/>
  <c r="E6008" i="1"/>
  <c r="E6208" i="1"/>
  <c r="E6209" i="1"/>
  <c r="E3231" i="1"/>
  <c r="E253" i="1"/>
  <c r="E4173" i="1"/>
  <c r="E4174" i="1"/>
  <c r="E2474" i="1"/>
  <c r="E4175" i="1"/>
  <c r="E2708" i="1"/>
  <c r="E5381" i="1"/>
  <c r="E6210" i="1"/>
  <c r="E1064" i="1"/>
  <c r="E1065" i="1"/>
  <c r="E1820" i="1"/>
  <c r="E1648" i="1"/>
  <c r="E1649" i="1"/>
  <c r="E1650" i="1"/>
  <c r="E1651" i="1"/>
  <c r="E3421" i="1"/>
  <c r="E3422" i="1"/>
  <c r="E1147" i="1"/>
  <c r="E1148" i="1"/>
  <c r="E1149" i="1"/>
  <c r="E1150" i="1"/>
  <c r="E1151" i="1"/>
  <c r="E1152" i="1"/>
  <c r="E820" i="1"/>
  <c r="E821" i="1"/>
  <c r="E943" i="1"/>
  <c r="E944" i="1"/>
  <c r="E945" i="1"/>
  <c r="E946" i="1"/>
  <c r="E947" i="1"/>
  <c r="E948" i="1"/>
  <c r="E949" i="1"/>
  <c r="E950" i="1"/>
  <c r="E951" i="1"/>
  <c r="E4972" i="1"/>
  <c r="E4973" i="1"/>
  <c r="E4176" i="1"/>
  <c r="E818" i="1"/>
  <c r="E4177" i="1"/>
  <c r="E82" i="1"/>
  <c r="E4974" i="1"/>
  <c r="E5552" i="1"/>
  <c r="E5553" i="1"/>
  <c r="E5554" i="1"/>
  <c r="E5555" i="1"/>
  <c r="E5556" i="1"/>
  <c r="E5557" i="1"/>
  <c r="E6211" i="1"/>
  <c r="E4975" i="1"/>
  <c r="E4178" i="1"/>
  <c r="E4179" i="1"/>
  <c r="E254" i="1"/>
  <c r="E4180" i="1"/>
  <c r="E4181" i="1"/>
  <c r="E4182" i="1"/>
  <c r="E4976" i="1"/>
  <c r="E4183" i="1"/>
  <c r="E4184" i="1"/>
  <c r="E871" i="1"/>
  <c r="E435" i="1"/>
  <c r="E5558" i="1"/>
  <c r="E83" i="1"/>
  <c r="E436" i="1"/>
  <c r="E1066" i="1"/>
  <c r="E3232" i="1"/>
  <c r="E2320" i="1"/>
  <c r="E2321" i="1"/>
  <c r="E3233" i="1"/>
  <c r="E3234" i="1"/>
  <c r="E3235" i="1"/>
  <c r="E3236" i="1"/>
  <c r="E1673" i="1"/>
  <c r="E5484" i="1"/>
  <c r="E952" i="1"/>
  <c r="E4977" i="1"/>
  <c r="E4978" i="1"/>
  <c r="E321" i="1"/>
  <c r="E953" i="1"/>
  <c r="E954" i="1"/>
  <c r="E955" i="1"/>
  <c r="E956" i="1"/>
  <c r="E957" i="1"/>
  <c r="E958" i="1"/>
  <c r="E959" i="1"/>
  <c r="E960" i="1"/>
  <c r="E961" i="1"/>
  <c r="E962" i="1"/>
  <c r="E963" i="1"/>
  <c r="E6270" i="1"/>
  <c r="E255" i="1"/>
  <c r="E256" i="1"/>
  <c r="E4979" i="1"/>
  <c r="E84" i="1"/>
  <c r="E85" i="1"/>
  <c r="E86" i="1"/>
  <c r="E4980" i="1"/>
  <c r="E2953" i="1"/>
  <c r="E2954" i="1"/>
  <c r="E4185" i="1"/>
  <c r="E4186" i="1"/>
  <c r="E4187" i="1"/>
  <c r="E4188" i="1"/>
  <c r="E4189" i="1"/>
  <c r="E4190" i="1"/>
  <c r="E5559" i="1"/>
  <c r="E5560" i="1"/>
  <c r="E4191" i="1"/>
  <c r="E1067" i="1"/>
  <c r="E1068" i="1"/>
  <c r="E4192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4193" i="1"/>
  <c r="E4981" i="1"/>
  <c r="E4194" i="1"/>
  <c r="E1821" i="1"/>
  <c r="E1822" i="1"/>
  <c r="E1823" i="1"/>
  <c r="E1824" i="1"/>
  <c r="E1825" i="1"/>
  <c r="E257" i="1"/>
  <c r="E964" i="1"/>
  <c r="E4982" i="1"/>
  <c r="E1826" i="1"/>
  <c r="E4983" i="1"/>
  <c r="E258" i="1"/>
  <c r="E259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2764" i="1"/>
  <c r="E2765" i="1"/>
  <c r="E2766" i="1"/>
  <c r="E2767" i="1"/>
  <c r="E2955" i="1"/>
  <c r="E2956" i="1"/>
  <c r="E2957" i="1"/>
  <c r="E2958" i="1"/>
  <c r="E2959" i="1"/>
  <c r="E1827" i="1"/>
  <c r="E4984" i="1"/>
  <c r="E5561" i="1"/>
  <c r="E5562" i="1"/>
  <c r="E5563" i="1"/>
  <c r="E5564" i="1"/>
  <c r="E5565" i="1"/>
  <c r="E5566" i="1"/>
  <c r="E5567" i="1"/>
  <c r="E5568" i="1"/>
  <c r="E5569" i="1"/>
  <c r="E1983" i="1"/>
  <c r="E3237" i="1"/>
  <c r="E437" i="1"/>
  <c r="E438" i="1"/>
  <c r="E1828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3238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4195" i="1"/>
  <c r="E4196" i="1"/>
  <c r="E4197" i="1"/>
  <c r="E4198" i="1"/>
  <c r="E4199" i="1"/>
  <c r="E4985" i="1"/>
  <c r="E4986" i="1"/>
  <c r="E4987" i="1"/>
  <c r="E1679" i="1"/>
  <c r="E4200" i="1"/>
  <c r="E4201" i="1"/>
  <c r="E1984" i="1"/>
  <c r="E1892" i="1"/>
  <c r="E1893" i="1"/>
  <c r="E1985" i="1"/>
  <c r="E5570" i="1"/>
  <c r="E5571" i="1"/>
  <c r="E5572" i="1"/>
  <c r="E5573" i="1"/>
  <c r="E5574" i="1"/>
  <c r="E1986" i="1"/>
  <c r="E5303" i="1"/>
  <c r="E1069" i="1"/>
  <c r="E2834" i="1"/>
  <c r="E4988" i="1"/>
  <c r="E1829" i="1"/>
  <c r="E4202" i="1"/>
  <c r="E5334" i="1"/>
  <c r="E6212" i="1"/>
  <c r="E1504" i="1"/>
  <c r="E4989" i="1"/>
  <c r="E4203" i="1"/>
  <c r="E1987" i="1"/>
  <c r="E2583" i="1"/>
  <c r="E2584" i="1"/>
  <c r="E2585" i="1"/>
  <c r="E4204" i="1"/>
  <c r="E4205" i="1"/>
  <c r="E2475" i="1"/>
  <c r="E2476" i="1"/>
  <c r="E1830" i="1"/>
  <c r="E1831" i="1"/>
  <c r="E3239" i="1"/>
  <c r="E4990" i="1"/>
  <c r="E5575" i="1"/>
  <c r="E5576" i="1"/>
  <c r="E5577" i="1"/>
  <c r="E5578" i="1"/>
  <c r="E5579" i="1"/>
  <c r="E5580" i="1"/>
  <c r="E5581" i="1"/>
  <c r="E3240" i="1"/>
  <c r="E4991" i="1"/>
  <c r="E724" i="1"/>
  <c r="E4992" i="1"/>
  <c r="E1832" i="1"/>
  <c r="E4993" i="1"/>
  <c r="E2802" i="1"/>
  <c r="E6213" i="1"/>
  <c r="E4206" i="1"/>
  <c r="E4994" i="1"/>
  <c r="E2586" i="1"/>
  <c r="E6009" i="1"/>
  <c r="E5272" i="1"/>
  <c r="E5273" i="1"/>
  <c r="E5274" i="1"/>
  <c r="E3241" i="1"/>
  <c r="E4" i="1"/>
  <c r="E439" i="1"/>
  <c r="E4995" i="1"/>
  <c r="E4996" i="1"/>
  <c r="E5275" i="1"/>
  <c r="E5276" i="1"/>
  <c r="E5277" i="1"/>
  <c r="E5278" i="1"/>
  <c r="E2930" i="1"/>
  <c r="E260" i="1"/>
  <c r="E5279" i="1"/>
  <c r="E1988" i="1"/>
  <c r="E1989" i="1"/>
  <c r="E6214" i="1"/>
  <c r="E5335" i="1"/>
  <c r="E3423" i="1"/>
  <c r="E5280" i="1"/>
  <c r="E6215" i="1"/>
  <c r="E6010" i="1"/>
  <c r="E725" i="1"/>
  <c r="E2322" i="1"/>
  <c r="E1990" i="1"/>
  <c r="E1991" i="1"/>
  <c r="E1992" i="1"/>
  <c r="E1993" i="1"/>
  <c r="E1994" i="1"/>
  <c r="E4997" i="1"/>
  <c r="E4998" i="1"/>
  <c r="E726" i="1"/>
  <c r="E4207" i="1"/>
  <c r="E1995" i="1"/>
  <c r="E1996" i="1"/>
  <c r="E4999" i="1"/>
  <c r="E5000" i="1"/>
  <c r="E2477" i="1"/>
  <c r="E6011" i="1"/>
  <c r="E6012" i="1"/>
  <c r="E440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1230" i="1"/>
  <c r="E5582" i="1"/>
  <c r="E5583" i="1"/>
  <c r="E1705" i="1"/>
  <c r="E1706" i="1"/>
  <c r="E1707" i="1"/>
  <c r="E1708" i="1"/>
  <c r="E4208" i="1"/>
  <c r="E5001" i="1"/>
  <c r="E6013" i="1"/>
  <c r="E1153" i="1"/>
  <c r="E1154" i="1"/>
  <c r="E1155" i="1"/>
  <c r="E1156" i="1"/>
  <c r="E1157" i="1"/>
  <c r="E3424" i="1"/>
  <c r="E965" i="1"/>
  <c r="E966" i="1"/>
  <c r="E1407" i="1"/>
  <c r="E134" i="1"/>
  <c r="E727" i="1"/>
  <c r="E5002" i="1"/>
  <c r="E5003" i="1"/>
  <c r="E4209" i="1"/>
  <c r="E2835" i="1"/>
  <c r="E2836" i="1"/>
  <c r="E322" i="1"/>
  <c r="E1833" i="1"/>
  <c r="E1834" i="1"/>
  <c r="E1835" i="1"/>
  <c r="E1836" i="1"/>
  <c r="E1837" i="1"/>
  <c r="E1838" i="1"/>
  <c r="E1839" i="1"/>
  <c r="E1840" i="1"/>
  <c r="E5004" i="1"/>
  <c r="E1106" i="1"/>
  <c r="E1107" i="1"/>
  <c r="E1108" i="1"/>
  <c r="E1109" i="1"/>
  <c r="E135" i="1"/>
  <c r="E1408" i="1"/>
  <c r="E1409" i="1"/>
  <c r="E1410" i="1"/>
  <c r="E1411" i="1"/>
  <c r="E1412" i="1"/>
  <c r="E1413" i="1"/>
  <c r="E1414" i="1"/>
  <c r="E1415" i="1"/>
  <c r="E5005" i="1"/>
  <c r="E1416" i="1"/>
  <c r="E4210" i="1"/>
  <c r="E4211" i="1"/>
  <c r="E5006" i="1"/>
  <c r="E5485" i="1"/>
  <c r="E6216" i="1"/>
  <c r="E441" i="1"/>
  <c r="E1841" i="1"/>
  <c r="E1652" i="1"/>
  <c r="E5007" i="1"/>
  <c r="E4212" i="1"/>
  <c r="E442" i="1"/>
  <c r="E1842" i="1"/>
  <c r="E2587" i="1"/>
  <c r="E2588" i="1"/>
  <c r="E2323" i="1"/>
  <c r="E2324" i="1"/>
  <c r="E6014" i="1"/>
  <c r="E5008" i="1"/>
  <c r="E5009" i="1"/>
  <c r="E6217" i="1"/>
  <c r="E6015" i="1"/>
  <c r="E443" i="1"/>
  <c r="E728" i="1"/>
  <c r="E729" i="1"/>
  <c r="E730" i="1"/>
  <c r="E731" i="1"/>
  <c r="E732" i="1"/>
  <c r="E733" i="1"/>
  <c r="E734" i="1"/>
  <c r="E735" i="1"/>
  <c r="E736" i="1"/>
  <c r="E737" i="1"/>
  <c r="E738" i="1"/>
  <c r="E4213" i="1"/>
  <c r="E1997" i="1"/>
  <c r="E5010" i="1"/>
  <c r="E5011" i="1"/>
  <c r="E3242" i="1"/>
  <c r="E5012" i="1"/>
  <c r="E4214" i="1"/>
  <c r="E4215" i="1"/>
  <c r="E4216" i="1"/>
  <c r="E884" i="1"/>
  <c r="E5336" i="1"/>
  <c r="E49" i="1"/>
  <c r="E50" i="1"/>
  <c r="E444" i="1"/>
  <c r="E2640" i="1"/>
  <c r="E2641" i="1"/>
  <c r="E2642" i="1"/>
  <c r="E5013" i="1"/>
  <c r="E5014" i="1"/>
  <c r="E5015" i="1"/>
  <c r="E4217" i="1"/>
  <c r="E6016" i="1"/>
  <c r="E4218" i="1"/>
  <c r="E6017" i="1"/>
  <c r="E1843" i="1"/>
  <c r="E1844" i="1"/>
  <c r="E2478" i="1"/>
  <c r="E2589" i="1"/>
  <c r="E2590" i="1"/>
  <c r="E2591" i="1"/>
  <c r="E2592" i="1"/>
  <c r="E2593" i="1"/>
  <c r="E2594" i="1"/>
  <c r="E6018" i="1"/>
  <c r="E6019" i="1"/>
  <c r="E1998" i="1"/>
  <c r="E1999" i="1"/>
  <c r="E2000" i="1"/>
  <c r="E2852" i="1"/>
  <c r="E885" i="1"/>
  <c r="E886" i="1"/>
  <c r="E887" i="1"/>
  <c r="E6020" i="1"/>
  <c r="E967" i="1"/>
  <c r="E968" i="1"/>
  <c r="E2632" i="1"/>
  <c r="E2633" i="1"/>
  <c r="E2634" i="1"/>
  <c r="E2635" i="1"/>
  <c r="E2636" i="1"/>
  <c r="E3425" i="1"/>
  <c r="E5281" i="1"/>
  <c r="E792" i="1"/>
  <c r="E793" i="1"/>
  <c r="E4219" i="1"/>
  <c r="E4220" i="1"/>
  <c r="E888" i="1"/>
  <c r="E5584" i="1"/>
  <c r="E5585" i="1"/>
  <c r="E5586" i="1"/>
  <c r="E1845" i="1"/>
  <c r="E445" i="1"/>
  <c r="E5016" i="1"/>
  <c r="E5017" i="1"/>
  <c r="E446" i="1"/>
  <c r="E2479" i="1"/>
  <c r="E6218" i="1"/>
  <c r="E889" i="1"/>
  <c r="E2595" i="1"/>
  <c r="E447" i="1"/>
  <c r="E5018" i="1"/>
  <c r="E890" i="1"/>
  <c r="E891" i="1"/>
  <c r="E4221" i="1"/>
  <c r="E2596" i="1"/>
  <c r="E2597" i="1"/>
  <c r="E2598" i="1"/>
  <c r="E2599" i="1"/>
  <c r="E2600" i="1"/>
  <c r="E2601" i="1"/>
  <c r="E6219" i="1"/>
  <c r="E5019" i="1"/>
  <c r="E5020" i="1"/>
  <c r="E1110" i="1"/>
  <c r="E1111" i="1"/>
  <c r="E5021" i="1"/>
  <c r="E5022" i="1"/>
  <c r="E5023" i="1"/>
  <c r="E2001" i="1"/>
  <c r="E2853" i="1"/>
  <c r="E2854" i="1"/>
  <c r="E2855" i="1"/>
  <c r="E5024" i="1"/>
  <c r="E2002" i="1"/>
  <c r="E2003" i="1"/>
  <c r="E4222" i="1"/>
  <c r="E4223" i="1"/>
  <c r="E4224" i="1"/>
  <c r="E4225" i="1"/>
  <c r="E4226" i="1"/>
  <c r="E4227" i="1"/>
  <c r="E2004" i="1"/>
  <c r="E6377" i="1"/>
  <c r="E5025" i="1"/>
  <c r="E1680" i="1"/>
  <c r="E1681" i="1"/>
  <c r="E136" i="1"/>
  <c r="E323" i="1"/>
  <c r="E5026" i="1"/>
  <c r="E4228" i="1"/>
  <c r="E5027" i="1"/>
  <c r="E892" i="1"/>
  <c r="E893" i="1"/>
  <c r="E894" i="1"/>
  <c r="E5028" i="1"/>
  <c r="E2325" i="1"/>
  <c r="E1682" i="1"/>
  <c r="E1502" i="1"/>
  <c r="E5029" i="1"/>
  <c r="E261" i="1"/>
  <c r="E5030" i="1"/>
  <c r="E5031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2005" i="1"/>
  <c r="E5032" i="1"/>
  <c r="E5033" i="1"/>
  <c r="E324" i="1"/>
  <c r="E895" i="1"/>
  <c r="E6021" i="1"/>
  <c r="E6022" i="1"/>
  <c r="E1112" i="1"/>
  <c r="E4229" i="1"/>
  <c r="E1846" i="1"/>
  <c r="E1847" i="1"/>
  <c r="E448" i="1"/>
  <c r="E449" i="1"/>
  <c r="E2709" i="1"/>
  <c r="E5034" i="1"/>
  <c r="E2856" i="1"/>
  <c r="E4230" i="1"/>
  <c r="E4231" i="1"/>
  <c r="E6220" i="1"/>
  <c r="E1503" i="1"/>
  <c r="E5035" i="1"/>
  <c r="E4232" i="1"/>
  <c r="E262" i="1"/>
  <c r="E263" i="1"/>
  <c r="E2326" i="1"/>
  <c r="E6221" i="1"/>
  <c r="E450" i="1"/>
  <c r="E451" i="1"/>
  <c r="E5587" i="1"/>
  <c r="E5588" i="1"/>
  <c r="E5589" i="1"/>
  <c r="E5590" i="1"/>
  <c r="E5036" i="1"/>
  <c r="E6023" i="1"/>
  <c r="E1848" i="1"/>
  <c r="E4233" i="1"/>
  <c r="E4234" i="1"/>
  <c r="E4235" i="1"/>
  <c r="E4236" i="1"/>
  <c r="E4237" i="1"/>
  <c r="E5591" i="1"/>
  <c r="E5592" i="1"/>
  <c r="E5593" i="1"/>
  <c r="E1849" i="1"/>
  <c r="E4238" i="1"/>
  <c r="E4239" i="1"/>
  <c r="E4240" i="1"/>
  <c r="E4241" i="1"/>
  <c r="E4242" i="1"/>
  <c r="E4243" i="1"/>
  <c r="E4244" i="1"/>
  <c r="E4245" i="1"/>
  <c r="E4246" i="1"/>
  <c r="E6024" i="1"/>
  <c r="E6025" i="1"/>
  <c r="E2602" i="1"/>
  <c r="E4247" i="1"/>
  <c r="E5037" i="1"/>
  <c r="E6026" i="1"/>
  <c r="E6027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1676" i="1"/>
  <c r="E5646" i="1"/>
  <c r="E5647" i="1"/>
  <c r="E5648" i="1"/>
  <c r="E336" i="1"/>
  <c r="E337" i="1"/>
  <c r="E5649" i="1"/>
  <c r="E5650" i="1"/>
  <c r="E5651" i="1"/>
  <c r="E5652" i="1"/>
  <c r="E2544" i="1"/>
  <c r="E6028" i="1"/>
  <c r="E6029" i="1"/>
  <c r="E6030" i="1"/>
  <c r="E6031" i="1"/>
  <c r="E5038" i="1"/>
  <c r="E5653" i="1"/>
  <c r="E2643" i="1"/>
  <c r="E2644" i="1"/>
  <c r="E2327" i="1"/>
  <c r="E969" i="1"/>
  <c r="E5" i="1"/>
  <c r="E4248" i="1"/>
  <c r="E4249" i="1"/>
  <c r="E325" i="1"/>
  <c r="E2542" i="1"/>
  <c r="E1850" i="1"/>
  <c r="E5654" i="1"/>
  <c r="E5655" i="1"/>
  <c r="E5656" i="1"/>
  <c r="E4250" i="1"/>
  <c r="E4251" i="1"/>
  <c r="E4252" i="1"/>
  <c r="E4253" i="1"/>
  <c r="E4254" i="1"/>
  <c r="E4255" i="1"/>
  <c r="E4256" i="1"/>
  <c r="E4257" i="1"/>
  <c r="E4258" i="1"/>
  <c r="E5657" i="1"/>
  <c r="E2857" i="1"/>
  <c r="E1683" i="1"/>
  <c r="E1684" i="1"/>
  <c r="E5230" i="1"/>
  <c r="E5231" i="1"/>
  <c r="E452" i="1"/>
  <c r="E453" i="1"/>
  <c r="E794" i="1"/>
  <c r="E739" i="1"/>
  <c r="E4259" i="1"/>
  <c r="E5039" i="1"/>
  <c r="E158" i="1"/>
  <c r="E740" i="1"/>
  <c r="E1851" i="1"/>
  <c r="E1852" i="1"/>
  <c r="E5658" i="1"/>
  <c r="E5659" i="1"/>
  <c r="E5660" i="1"/>
  <c r="E5661" i="1"/>
  <c r="E896" i="1"/>
  <c r="E897" i="1"/>
  <c r="E2521" i="1"/>
  <c r="E6222" i="1"/>
  <c r="E1853" i="1"/>
  <c r="E5040" i="1"/>
  <c r="E264" i="1"/>
  <c r="E5041" i="1"/>
  <c r="E5042" i="1"/>
  <c r="E5043" i="1"/>
  <c r="E5044" i="1"/>
  <c r="E5045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3243" i="1"/>
  <c r="E819" i="1"/>
  <c r="E6223" i="1"/>
  <c r="E4260" i="1"/>
  <c r="E4261" i="1"/>
  <c r="E4262" i="1"/>
  <c r="E6224" i="1"/>
  <c r="E822" i="1"/>
  <c r="E1070" i="1"/>
  <c r="E5046" i="1"/>
  <c r="E5047" i="1"/>
  <c r="E4263" i="1"/>
  <c r="E4264" i="1"/>
  <c r="E4265" i="1"/>
  <c r="E4266" i="1"/>
  <c r="E6225" i="1"/>
  <c r="E5048" i="1"/>
  <c r="E2710" i="1"/>
  <c r="E5049" i="1"/>
  <c r="E2328" i="1"/>
  <c r="E2329" i="1"/>
  <c r="E5050" i="1"/>
  <c r="E2711" i="1"/>
  <c r="E2712" i="1"/>
  <c r="E1071" i="1"/>
  <c r="E5051" i="1"/>
  <c r="E5052" i="1"/>
  <c r="E4267" i="1"/>
  <c r="E159" i="1"/>
  <c r="E1242" i="1"/>
  <c r="E5486" i="1"/>
  <c r="E6226" i="1"/>
  <c r="E5053" i="1"/>
  <c r="E6227" i="1"/>
  <c r="E6228" i="1"/>
  <c r="E1512" i="1"/>
  <c r="E5304" i="1"/>
  <c r="E5054" i="1"/>
  <c r="E5055" i="1"/>
  <c r="E265" i="1"/>
  <c r="E266" i="1"/>
  <c r="E6271" i="1"/>
  <c r="E5056" i="1"/>
  <c r="E5487" i="1"/>
  <c r="E4268" i="1"/>
  <c r="E4269" i="1"/>
  <c r="E4270" i="1"/>
  <c r="E4271" i="1"/>
  <c r="E4272" i="1"/>
  <c r="E2858" i="1"/>
  <c r="E2859" i="1"/>
  <c r="E2860" i="1"/>
  <c r="E2861" i="1"/>
  <c r="E2862" i="1"/>
  <c r="E2863" i="1"/>
  <c r="E2864" i="1"/>
  <c r="E454" i="1"/>
  <c r="E3244" i="1"/>
  <c r="E3245" i="1"/>
  <c r="E3246" i="1"/>
  <c r="E5674" i="1"/>
  <c r="E3247" i="1"/>
  <c r="E3248" i="1"/>
  <c r="E4273" i="1"/>
  <c r="E5057" i="1"/>
  <c r="E898" i="1"/>
  <c r="E5058" i="1"/>
  <c r="E5059" i="1"/>
  <c r="E4274" i="1"/>
  <c r="E2865" i="1"/>
  <c r="E3249" i="1"/>
  <c r="E5675" i="1"/>
  <c r="E5676" i="1"/>
  <c r="E4275" i="1"/>
  <c r="E5060" i="1"/>
  <c r="E5061" i="1"/>
  <c r="E5062" i="1"/>
  <c r="E2866" i="1"/>
  <c r="E2867" i="1"/>
  <c r="E2868" i="1"/>
  <c r="E2869" i="1"/>
  <c r="E2870" i="1"/>
  <c r="E455" i="1"/>
  <c r="E6229" i="1"/>
  <c r="E6230" i="1"/>
  <c r="E6231" i="1"/>
  <c r="E6232" i="1"/>
  <c r="E6032" i="1"/>
  <c r="E6033" i="1"/>
  <c r="E2545" i="1"/>
  <c r="E5063" i="1"/>
  <c r="E3250" i="1"/>
  <c r="E1685" i="1"/>
  <c r="E4276" i="1"/>
  <c r="E4277" i="1"/>
  <c r="E4278" i="1"/>
  <c r="E4279" i="1"/>
  <c r="E4280" i="1"/>
  <c r="E4281" i="1"/>
  <c r="E4282" i="1"/>
  <c r="E1072" i="1"/>
  <c r="E2330" i="1"/>
  <c r="E795" i="1"/>
  <c r="E2006" i="1"/>
  <c r="E3251" i="1"/>
  <c r="E5232" i="1"/>
  <c r="E2603" i="1"/>
  <c r="E5677" i="1"/>
  <c r="E5678" i="1"/>
  <c r="E5679" i="1"/>
  <c r="E5680" i="1"/>
  <c r="E5681" i="1"/>
  <c r="E4283" i="1"/>
  <c r="E4284" i="1"/>
  <c r="E4285" i="1"/>
  <c r="E4286" i="1"/>
  <c r="E4287" i="1"/>
  <c r="E4288" i="1"/>
  <c r="E4289" i="1"/>
  <c r="E5064" i="1"/>
  <c r="E5065" i="1"/>
  <c r="E5682" i="1"/>
  <c r="E5683" i="1"/>
  <c r="E5684" i="1"/>
  <c r="E5685" i="1"/>
  <c r="E5686" i="1"/>
  <c r="E4290" i="1"/>
  <c r="E741" i="1"/>
  <c r="E5066" i="1"/>
  <c r="E742" i="1"/>
  <c r="E743" i="1"/>
  <c r="E744" i="1"/>
  <c r="E745" i="1"/>
  <c r="E746" i="1"/>
  <c r="E747" i="1"/>
  <c r="E5687" i="1"/>
  <c r="E5688" i="1"/>
  <c r="E5689" i="1"/>
  <c r="E5690" i="1"/>
  <c r="E5691" i="1"/>
  <c r="E1113" i="1"/>
  <c r="E2768" i="1"/>
  <c r="E2769" i="1"/>
  <c r="E5382" i="1"/>
  <c r="E5692" i="1"/>
  <c r="E5693" i="1"/>
  <c r="E160" i="1"/>
  <c r="E161" i="1"/>
  <c r="E162" i="1"/>
  <c r="E163" i="1"/>
  <c r="E164" i="1"/>
  <c r="E165" i="1"/>
  <c r="E5067" i="1"/>
  <c r="E5694" i="1"/>
  <c r="E5695" i="1"/>
  <c r="E5696" i="1"/>
  <c r="E5697" i="1"/>
  <c r="E2770" i="1"/>
  <c r="E5068" i="1"/>
  <c r="E5069" i="1"/>
  <c r="E5070" i="1"/>
  <c r="E5071" i="1"/>
  <c r="E4291" i="1"/>
  <c r="E4292" i="1"/>
  <c r="E4293" i="1"/>
  <c r="E4294" i="1"/>
  <c r="E4295" i="1"/>
  <c r="E4296" i="1"/>
  <c r="E4297" i="1"/>
  <c r="E4298" i="1"/>
  <c r="E4299" i="1"/>
  <c r="E5698" i="1"/>
  <c r="E5699" i="1"/>
  <c r="E1854" i="1"/>
  <c r="E6272" i="1"/>
  <c r="E6273" i="1"/>
  <c r="E6274" i="1"/>
  <c r="E6275" i="1"/>
  <c r="E4300" i="1"/>
  <c r="E1226" i="1"/>
  <c r="E1227" i="1"/>
  <c r="E796" i="1"/>
  <c r="E797" i="1"/>
  <c r="E798" i="1"/>
  <c r="E799" i="1"/>
  <c r="E5700" i="1"/>
  <c r="E5072" i="1"/>
  <c r="E5073" i="1"/>
  <c r="E3252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282" i="1"/>
  <c r="E5283" i="1"/>
  <c r="E5090" i="1"/>
  <c r="E5284" i="1"/>
  <c r="E5091" i="1"/>
  <c r="E5285" i="1"/>
  <c r="E5286" i="1"/>
  <c r="E5287" i="1"/>
  <c r="E5288" i="1"/>
  <c r="E5092" i="1"/>
  <c r="E2007" i="1"/>
  <c r="E2008" i="1"/>
  <c r="E2009" i="1"/>
  <c r="E2010" i="1"/>
  <c r="E970" i="1"/>
  <c r="E5093" i="1"/>
  <c r="E5094" i="1"/>
  <c r="E6034" i="1"/>
  <c r="E6035" i="1"/>
  <c r="E6036" i="1"/>
  <c r="E5095" i="1"/>
  <c r="E5096" i="1"/>
  <c r="E971" i="1"/>
  <c r="E972" i="1"/>
  <c r="E2011" i="1"/>
  <c r="E5701" i="1"/>
  <c r="E5488" i="1"/>
  <c r="E5702" i="1"/>
  <c r="E1855" i="1"/>
  <c r="E5097" i="1"/>
  <c r="E5098" i="1"/>
  <c r="E5099" i="1"/>
  <c r="E5100" i="1"/>
  <c r="E5101" i="1"/>
  <c r="E1073" i="1"/>
  <c r="E2331" i="1"/>
  <c r="E4301" i="1"/>
  <c r="E4302" i="1"/>
  <c r="E4303" i="1"/>
  <c r="E6233" i="1"/>
  <c r="E748" i="1"/>
  <c r="E2012" i="1"/>
  <c r="E2013" i="1"/>
  <c r="E1513" i="1"/>
  <c r="E4304" i="1"/>
  <c r="E4305" i="1"/>
  <c r="E4306" i="1"/>
  <c r="E5703" i="1"/>
  <c r="E5102" i="1"/>
  <c r="E2014" i="1"/>
  <c r="E5103" i="1"/>
  <c r="E5104" i="1"/>
  <c r="E1114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267" i="1"/>
  <c r="E1115" i="1"/>
  <c r="E456" i="1"/>
  <c r="E2871" i="1"/>
  <c r="E2872" i="1"/>
  <c r="E2873" i="1"/>
  <c r="E2874" i="1"/>
  <c r="E2875" i="1"/>
  <c r="E2876" i="1"/>
  <c r="E2877" i="1"/>
  <c r="E899" i="1"/>
  <c r="E900" i="1"/>
  <c r="E2332" i="1"/>
  <c r="E2333" i="1"/>
  <c r="E2334" i="1"/>
  <c r="E2335" i="1"/>
  <c r="E4307" i="1"/>
  <c r="E5105" i="1"/>
  <c r="E5106" i="1"/>
  <c r="E5107" i="1"/>
  <c r="E5108" i="1"/>
  <c r="E5109" i="1"/>
  <c r="E5110" i="1"/>
  <c r="E5111" i="1"/>
  <c r="E5112" i="1"/>
  <c r="E5113" i="1"/>
  <c r="E5114" i="1"/>
  <c r="E4308" i="1"/>
  <c r="E4309" i="1"/>
  <c r="E2878" i="1"/>
  <c r="E2879" i="1"/>
  <c r="E2880" i="1"/>
  <c r="E2881" i="1"/>
  <c r="E5115" i="1"/>
  <c r="E5489" i="1"/>
  <c r="E5116" i="1"/>
  <c r="E5704" i="1"/>
  <c r="E5705" i="1"/>
  <c r="E5706" i="1"/>
  <c r="E5707" i="1"/>
  <c r="E5708" i="1"/>
  <c r="E5709" i="1"/>
  <c r="E5710" i="1"/>
  <c r="E5711" i="1"/>
  <c r="E5712" i="1"/>
  <c r="E5713" i="1"/>
  <c r="E5714" i="1"/>
  <c r="E6037" i="1"/>
  <c r="E1116" i="1"/>
  <c r="E5715" i="1"/>
  <c r="E5716" i="1"/>
  <c r="E5717" i="1"/>
  <c r="E5718" i="1"/>
  <c r="E5719" i="1"/>
  <c r="E5720" i="1"/>
  <c r="E5721" i="1"/>
  <c r="E2882" i="1"/>
  <c r="E5722" i="1"/>
  <c r="E5723" i="1"/>
  <c r="E5724" i="1"/>
  <c r="E5725" i="1"/>
  <c r="E5726" i="1"/>
  <c r="E5727" i="1"/>
  <c r="E5728" i="1"/>
  <c r="E5729" i="1"/>
  <c r="E5730" i="1"/>
  <c r="E1709" i="1"/>
  <c r="E6253" i="1"/>
  <c r="E5117" i="1"/>
  <c r="E5118" i="1"/>
  <c r="E6254" i="1"/>
  <c r="E5119" i="1"/>
  <c r="E3253" i="1"/>
  <c r="E1856" i="1"/>
  <c r="E1857" i="1"/>
  <c r="E1858" i="1"/>
  <c r="E749" i="1"/>
  <c r="E6038" i="1"/>
  <c r="E4310" i="1"/>
  <c r="E6039" i="1"/>
  <c r="E6040" i="1"/>
  <c r="E6041" i="1"/>
  <c r="E2533" i="1"/>
  <c r="E5348" i="1"/>
  <c r="E901" i="1"/>
  <c r="E2883" i="1"/>
  <c r="E1859" i="1"/>
  <c r="E2884" i="1"/>
  <c r="E5731" i="1"/>
  <c r="E5732" i="1"/>
  <c r="E5120" i="1"/>
  <c r="E2885" i="1"/>
  <c r="E2886" i="1"/>
  <c r="E5306" i="1"/>
  <c r="E457" i="1"/>
  <c r="E5305" i="1"/>
  <c r="E1117" i="1"/>
  <c r="E4311" i="1"/>
  <c r="E3254" i="1"/>
  <c r="E4312" i="1"/>
  <c r="E5121" i="1"/>
  <c r="E5122" i="1"/>
  <c r="E6255" i="1"/>
  <c r="E6042" i="1"/>
  <c r="E5337" i="1"/>
  <c r="E5289" i="1"/>
  <c r="E2887" i="1"/>
  <c r="E5123" i="1"/>
  <c r="E268" i="1"/>
  <c r="E5733" i="1"/>
  <c r="E5124" i="1"/>
  <c r="E4313" i="1"/>
  <c r="E1860" i="1"/>
  <c r="E1861" i="1"/>
  <c r="E3255" i="1"/>
  <c r="E4314" i="1"/>
  <c r="E4315" i="1"/>
  <c r="E4316" i="1"/>
  <c r="E4317" i="1"/>
  <c r="E4318" i="1"/>
  <c r="E2888" i="1"/>
  <c r="E5307" i="1"/>
  <c r="E5308" i="1"/>
  <c r="E5309" i="1"/>
  <c r="E5310" i="1"/>
  <c r="E5311" i="1"/>
  <c r="E5125" i="1"/>
  <c r="E5126" i="1"/>
  <c r="E4319" i="1"/>
  <c r="E4320" i="1"/>
  <c r="E4321" i="1"/>
  <c r="E1862" i="1"/>
  <c r="E2889" i="1"/>
  <c r="E6256" i="1"/>
  <c r="E5312" i="1"/>
  <c r="E5127" i="1"/>
  <c r="E973" i="1"/>
  <c r="E2489" i="1"/>
  <c r="E1074" i="1"/>
  <c r="E1075" i="1"/>
  <c r="E1076" i="1"/>
  <c r="E1077" i="1"/>
  <c r="E1078" i="1"/>
  <c r="E2336" i="1"/>
  <c r="E2337" i="1"/>
  <c r="E269" i="1"/>
  <c r="E2015" i="1"/>
  <c r="E2016" i="1"/>
  <c r="E1863" i="1"/>
  <c r="E3256" i="1"/>
  <c r="E6276" i="1"/>
  <c r="E2534" i="1"/>
  <c r="E2535" i="1"/>
  <c r="E2393" i="1"/>
  <c r="E2017" i="1"/>
  <c r="E3257" i="1"/>
  <c r="E5128" i="1"/>
  <c r="E5129" i="1"/>
  <c r="E1417" i="1"/>
  <c r="E5734" i="1"/>
  <c r="E6277" i="1"/>
  <c r="E5735" i="1"/>
  <c r="E458" i="1"/>
  <c r="E1079" i="1"/>
  <c r="E1080" i="1"/>
  <c r="E4322" i="1"/>
  <c r="E4323" i="1"/>
  <c r="E6257" i="1"/>
  <c r="E4324" i="1"/>
  <c r="E3410" i="1"/>
  <c r="E5736" i="1"/>
  <c r="E2018" i="1"/>
  <c r="E4325" i="1"/>
  <c r="E902" i="1"/>
  <c r="E903" i="1"/>
  <c r="E904" i="1"/>
  <c r="E905" i="1"/>
  <c r="E906" i="1"/>
  <c r="E907" i="1"/>
  <c r="E2019" i="1"/>
  <c r="E326" i="1"/>
  <c r="E1418" i="1"/>
  <c r="E4326" i="1"/>
  <c r="E4327" i="1"/>
  <c r="E4328" i="1"/>
  <c r="E2480" i="1"/>
  <c r="E1081" i="1"/>
  <c r="E5130" i="1"/>
  <c r="E5131" i="1"/>
  <c r="E4329" i="1"/>
  <c r="E1864" i="1"/>
  <c r="E1865" i="1"/>
  <c r="E1118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11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908" i="1"/>
  <c r="E909" i="1"/>
  <c r="E5132" i="1"/>
  <c r="E5133" i="1"/>
  <c r="E5134" i="1"/>
  <c r="E3258" i="1"/>
  <c r="E5135" i="1"/>
  <c r="E3259" i="1"/>
  <c r="E750" i="1"/>
  <c r="E751" i="1"/>
  <c r="E752" i="1"/>
  <c r="E5490" i="1"/>
  <c r="E6043" i="1"/>
  <c r="E6044" i="1"/>
  <c r="E6045" i="1"/>
  <c r="E6046" i="1"/>
  <c r="E6047" i="1"/>
  <c r="E6048" i="1"/>
  <c r="E270" i="1"/>
  <c r="E271" i="1"/>
  <c r="E4330" i="1"/>
  <c r="E6258" i="1"/>
  <c r="E910" i="1"/>
  <c r="E272" i="1"/>
  <c r="E4331" i="1"/>
  <c r="E459" i="1"/>
  <c r="E1249" i="1"/>
  <c r="E4332" i="1"/>
  <c r="E2481" i="1"/>
  <c r="E2020" i="1"/>
  <c r="E4333" i="1"/>
  <c r="E5737" i="1"/>
  <c r="E1419" i="1"/>
  <c r="E5233" i="1"/>
  <c r="E1082" i="1"/>
  <c r="E5136" i="1"/>
  <c r="E2338" i="1"/>
  <c r="E2339" i="1"/>
  <c r="E2340" i="1"/>
  <c r="E2341" i="1"/>
  <c r="E2342" i="1"/>
  <c r="E2343" i="1"/>
  <c r="E2344" i="1"/>
  <c r="E1420" i="1"/>
  <c r="E1421" i="1"/>
  <c r="E3260" i="1"/>
  <c r="E5738" i="1"/>
  <c r="E4334" i="1"/>
  <c r="E4335" i="1"/>
  <c r="E2604" i="1"/>
  <c r="E6259" i="1"/>
  <c r="E273" i="1"/>
  <c r="E2890" i="1"/>
  <c r="E2891" i="1"/>
  <c r="E1866" i="1"/>
  <c r="E2490" i="1"/>
  <c r="E2491" i="1"/>
  <c r="E5739" i="1"/>
  <c r="E2492" i="1"/>
  <c r="E2493" i="1"/>
  <c r="E2494" i="1"/>
  <c r="E5740" i="1"/>
  <c r="E5491" i="1"/>
  <c r="E5492" i="1"/>
  <c r="E4336" i="1"/>
  <c r="E5137" i="1"/>
  <c r="E5138" i="1"/>
  <c r="E5139" i="1"/>
  <c r="E460" i="1"/>
  <c r="E5140" i="1"/>
  <c r="E5141" i="1"/>
  <c r="E5142" i="1"/>
  <c r="E5143" i="1"/>
  <c r="E5144" i="1"/>
  <c r="E5493" i="1"/>
  <c r="E4337" i="1"/>
  <c r="E4338" i="1"/>
  <c r="E2482" i="1"/>
  <c r="E6049" i="1"/>
  <c r="E911" i="1"/>
  <c r="E912" i="1"/>
  <c r="E5145" i="1"/>
  <c r="E4339" i="1"/>
  <c r="E2960" i="1"/>
  <c r="E913" i="1"/>
  <c r="E5741" i="1"/>
  <c r="E5742" i="1"/>
  <c r="E5743" i="1"/>
  <c r="E2605" i="1"/>
  <c r="E2606" i="1"/>
  <c r="E2607" i="1"/>
  <c r="E2608" i="1"/>
  <c r="E2609" i="1"/>
  <c r="E2610" i="1"/>
  <c r="E5146" i="1"/>
  <c r="E5147" i="1"/>
  <c r="E5148" i="1"/>
  <c r="E5149" i="1"/>
  <c r="E4340" i="1"/>
  <c r="E1128" i="1"/>
  <c r="E1129" i="1"/>
  <c r="E1083" i="1"/>
  <c r="E1084" i="1"/>
  <c r="E2021" i="1"/>
  <c r="E2495" i="1"/>
  <c r="E2022" i="1"/>
  <c r="E2023" i="1"/>
  <c r="E2024" i="1"/>
  <c r="E2025" i="1"/>
  <c r="E2026" i="1"/>
  <c r="E274" i="1"/>
  <c r="E166" i="1"/>
  <c r="E167" i="1"/>
  <c r="E4341" i="1"/>
  <c r="E5494" i="1"/>
  <c r="E2892" i="1"/>
  <c r="E2893" i="1"/>
  <c r="E2894" i="1"/>
  <c r="E2895" i="1"/>
  <c r="E974" i="1"/>
  <c r="E975" i="1"/>
  <c r="E976" i="1"/>
  <c r="E2896" i="1"/>
  <c r="E2897" i="1"/>
  <c r="E2898" i="1"/>
  <c r="E2899" i="1"/>
  <c r="E6357" i="1"/>
  <c r="E6358" i="1"/>
  <c r="E6359" i="1"/>
  <c r="E6360" i="1"/>
  <c r="E290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5150" i="1"/>
  <c r="E3261" i="1"/>
  <c r="E461" i="1"/>
  <c r="E462" i="1"/>
  <c r="E168" i="1"/>
  <c r="E5298" i="1"/>
  <c r="E5299" i="1"/>
  <c r="E5300" i="1"/>
  <c r="E5301" i="1"/>
  <c r="E914" i="1"/>
  <c r="E1422" i="1"/>
  <c r="E1423" i="1"/>
  <c r="E2027" i="1"/>
  <c r="E5151" i="1"/>
  <c r="E4342" i="1"/>
  <c r="E4343" i="1"/>
  <c r="E3262" i="1"/>
  <c r="E3263" i="1"/>
  <c r="E51" i="1"/>
  <c r="E2028" i="1"/>
  <c r="E2837" i="1"/>
  <c r="E2838" i="1"/>
  <c r="E4344" i="1"/>
  <c r="E5152" i="1"/>
  <c r="E5153" i="1"/>
  <c r="E5154" i="1"/>
  <c r="E1120" i="1"/>
  <c r="E1572" i="1"/>
  <c r="E1573" i="1"/>
  <c r="E1085" i="1"/>
  <c r="E1086" i="1"/>
  <c r="E6260" i="1"/>
  <c r="E6261" i="1"/>
  <c r="E6050" i="1"/>
  <c r="E6051" i="1"/>
  <c r="E6052" i="1"/>
  <c r="E6053" i="1"/>
  <c r="E6054" i="1"/>
  <c r="E6055" i="1"/>
  <c r="E6056" i="1"/>
  <c r="E6057" i="1"/>
  <c r="E2345" i="1"/>
  <c r="E4345" i="1"/>
  <c r="E1121" i="1"/>
  <c r="E3264" i="1"/>
  <c r="E3265" i="1"/>
  <c r="E5155" i="1"/>
  <c r="E5156" i="1"/>
  <c r="E5157" i="1"/>
  <c r="H5157" i="1" s="1"/>
  <c r="E5744" i="1"/>
  <c r="E1894" i="1"/>
  <c r="E1424" i="1"/>
  <c r="E1867" i="1"/>
  <c r="E2839" i="1"/>
  <c r="E2840" i="1"/>
  <c r="E2841" i="1"/>
  <c r="E2842" i="1"/>
  <c r="H2842" i="1" s="1"/>
  <c r="E2843" i="1"/>
  <c r="E2844" i="1"/>
  <c r="E4346" i="1"/>
  <c r="E1868" i="1"/>
  <c r="E5338" i="1"/>
  <c r="E5495" i="1"/>
  <c r="E5745" i="1"/>
  <c r="E5158" i="1"/>
  <c r="H5158" i="1" s="1"/>
  <c r="E2346" i="1"/>
  <c r="E2029" i="1"/>
  <c r="E1869" i="1"/>
  <c r="E1870" i="1"/>
  <c r="E2803" i="1"/>
  <c r="E2931" i="1"/>
  <c r="E2347" i="1"/>
  <c r="E2348" i="1"/>
  <c r="H2348" i="1" s="1"/>
  <c r="E2349" i="1"/>
  <c r="E2350" i="1"/>
  <c r="E1574" i="1"/>
  <c r="E1575" i="1"/>
  <c r="E1576" i="1"/>
  <c r="E5159" i="1"/>
  <c r="E6378" i="1"/>
  <c r="E1871" i="1"/>
  <c r="H1871" i="1" s="1"/>
  <c r="E5160" i="1"/>
  <c r="E3266" i="1"/>
  <c r="E5161" i="1"/>
  <c r="E1895" i="1"/>
  <c r="E1896" i="1"/>
  <c r="E1897" i="1"/>
  <c r="E1898" i="1"/>
  <c r="E1899" i="1"/>
  <c r="H1899" i="1" s="1"/>
  <c r="E1900" i="1"/>
  <c r="E1901" i="1"/>
  <c r="E5162" i="1"/>
  <c r="E5163" i="1"/>
  <c r="E1425" i="1"/>
  <c r="E1426" i="1"/>
  <c r="E1427" i="1"/>
  <c r="E1428" i="1"/>
  <c r="H1428" i="1" s="1"/>
  <c r="E1429" i="1"/>
  <c r="E1430" i="1"/>
  <c r="E5164" i="1"/>
  <c r="E169" i="1"/>
  <c r="E170" i="1"/>
  <c r="E171" i="1"/>
  <c r="E172" i="1"/>
  <c r="E173" i="1"/>
  <c r="H173" i="1" s="1"/>
  <c r="E174" i="1"/>
  <c r="E175" i="1"/>
  <c r="E176" i="1"/>
  <c r="E177" i="1"/>
  <c r="E275" i="1"/>
  <c r="E2030" i="1"/>
  <c r="E1902" i="1"/>
  <c r="E5165" i="1"/>
  <c r="H5165" i="1" s="1"/>
  <c r="E5166" i="1"/>
  <c r="E1577" i="1"/>
  <c r="E2901" i="1"/>
  <c r="E5746" i="1"/>
  <c r="E5167" i="1"/>
  <c r="E4347" i="1"/>
  <c r="E1087" i="1"/>
  <c r="E1088" i="1"/>
  <c r="H1088" i="1" s="1"/>
  <c r="E5747" i="1"/>
  <c r="E1130" i="1"/>
  <c r="E327" i="1"/>
  <c r="E1872" i="1"/>
  <c r="E6278" i="1"/>
  <c r="E6279" i="1"/>
  <c r="E2394" i="1"/>
  <c r="E5168" i="1"/>
  <c r="H5168" i="1" s="1"/>
  <c r="E1431" i="1"/>
  <c r="E1432" i="1"/>
  <c r="E1433" i="1"/>
  <c r="E1434" i="1"/>
  <c r="E1435" i="1"/>
  <c r="E2031" i="1"/>
  <c r="E4348" i="1"/>
  <c r="E1873" i="1"/>
  <c r="H1873" i="1" s="1"/>
  <c r="E1578" i="1"/>
  <c r="E1089" i="1"/>
  <c r="E5246" i="1"/>
  <c r="E1514" i="1"/>
  <c r="E1579" i="1"/>
  <c r="E1580" i="1"/>
  <c r="E1581" i="1"/>
  <c r="E178" i="1"/>
  <c r="H178" i="1" s="1"/>
  <c r="E179" i="1"/>
  <c r="E180" i="1"/>
  <c r="E5169" i="1"/>
  <c r="E4349" i="1"/>
  <c r="E4350" i="1"/>
  <c r="E4351" i="1"/>
  <c r="E4352" i="1"/>
  <c r="E4353" i="1"/>
  <c r="H4353" i="1" s="1"/>
  <c r="E181" i="1"/>
  <c r="E4354" i="1"/>
  <c r="E2496" i="1"/>
  <c r="E2497" i="1"/>
  <c r="E2498" i="1"/>
  <c r="E276" i="1"/>
  <c r="E4355" i="1"/>
  <c r="E4356" i="1"/>
  <c r="H4356" i="1" s="1"/>
  <c r="E2032" i="1"/>
  <c r="E915" i="1"/>
  <c r="E916" i="1"/>
  <c r="E182" i="1"/>
  <c r="E917" i="1"/>
  <c r="E5234" i="1"/>
  <c r="E3267" i="1"/>
  <c r="E2902" i="1"/>
  <c r="H2902" i="1" s="1"/>
  <c r="E183" i="1"/>
  <c r="E184" i="1"/>
  <c r="E185" i="1"/>
  <c r="E186" i="1"/>
  <c r="E187" i="1"/>
  <c r="E188" i="1"/>
  <c r="E189" i="1"/>
  <c r="E190" i="1"/>
  <c r="H190" i="1" s="1"/>
  <c r="E191" i="1"/>
  <c r="E192" i="1"/>
  <c r="E1515" i="1"/>
  <c r="E1516" i="1"/>
  <c r="E918" i="1"/>
  <c r="E1582" i="1"/>
  <c r="E1583" i="1"/>
  <c r="E1584" i="1"/>
  <c r="H1584" i="1" s="1"/>
  <c r="E1585" i="1"/>
  <c r="E1586" i="1"/>
  <c r="E1587" i="1"/>
  <c r="E1588" i="1"/>
  <c r="E1436" i="1"/>
  <c r="E5170" i="1"/>
  <c r="E3268" i="1"/>
  <c r="E3269" i="1"/>
  <c r="H3269" i="1" s="1"/>
  <c r="E5171" i="1"/>
  <c r="E5172" i="1"/>
  <c r="E753" i="1"/>
  <c r="E754" i="1"/>
  <c r="E755" i="1"/>
  <c r="E4357" i="1"/>
  <c r="E4358" i="1"/>
  <c r="E463" i="1"/>
  <c r="H463" i="1" s="1"/>
  <c r="E5748" i="1"/>
  <c r="E5749" i="1"/>
  <c r="E5750" i="1"/>
  <c r="E5751" i="1"/>
  <c r="E5752" i="1"/>
  <c r="E5753" i="1"/>
  <c r="E5754" i="1"/>
  <c r="E2536" i="1"/>
  <c r="H2536" i="1" s="1"/>
  <c r="E1874" i="1"/>
  <c r="E5173" i="1"/>
  <c r="E464" i="1"/>
  <c r="E756" i="1"/>
  <c r="E193" i="1"/>
  <c r="E194" i="1"/>
  <c r="E1437" i="1"/>
  <c r="E5174" i="1"/>
  <c r="H5174" i="1" s="1"/>
  <c r="E465" i="1"/>
  <c r="E977" i="1"/>
  <c r="E5235" i="1"/>
  <c r="E5236" i="1"/>
  <c r="E919" i="1"/>
  <c r="E1131" i="1"/>
  <c r="E5245" i="1"/>
  <c r="E4359" i="1"/>
  <c r="H4359" i="1" s="1"/>
  <c r="E466" i="1"/>
  <c r="E2499" i="1"/>
  <c r="E338" i="1"/>
  <c r="E757" i="1"/>
  <c r="E4360" i="1"/>
  <c r="E758" i="1"/>
  <c r="E2611" i="1"/>
  <c r="E467" i="1"/>
  <c r="H467" i="1" s="1"/>
  <c r="E2500" i="1"/>
  <c r="E5755" i="1"/>
  <c r="E5756" i="1"/>
  <c r="E5757" i="1"/>
  <c r="E1438" i="1"/>
  <c r="E1439" i="1"/>
  <c r="E1440" i="1"/>
  <c r="E195" i="1"/>
  <c r="H195" i="1" s="1"/>
  <c r="E196" i="1"/>
  <c r="E2351" i="1"/>
  <c r="E3270" i="1"/>
  <c r="E5237" i="1"/>
  <c r="E759" i="1"/>
  <c r="E5175" i="1"/>
  <c r="E3271" i="1"/>
  <c r="E1441" i="1"/>
  <c r="H1441" i="1" s="1"/>
  <c r="E197" i="1"/>
  <c r="E198" i="1"/>
  <c r="E199" i="1"/>
  <c r="E1442" i="1"/>
  <c r="E1443" i="1"/>
  <c r="E200" i="1"/>
  <c r="E201" i="1"/>
  <c r="E202" i="1"/>
  <c r="H202" i="1" s="1"/>
  <c r="E203" i="1"/>
  <c r="E204" i="1"/>
  <c r="E205" i="1"/>
  <c r="E206" i="1"/>
  <c r="E207" i="1"/>
  <c r="E208" i="1"/>
  <c r="E209" i="1"/>
  <c r="E210" i="1"/>
  <c r="H210" i="1" s="1"/>
  <c r="E211" i="1"/>
  <c r="E212" i="1"/>
  <c r="E213" i="1"/>
  <c r="E214" i="1"/>
  <c r="E215" i="1"/>
  <c r="E216" i="1"/>
  <c r="E217" i="1"/>
  <c r="E218" i="1"/>
  <c r="H218" i="1" s="1"/>
  <c r="E219" i="1"/>
  <c r="E220" i="1"/>
  <c r="E221" i="1"/>
  <c r="E222" i="1"/>
  <c r="E1444" i="1"/>
  <c r="E1445" i="1"/>
  <c r="E1446" i="1"/>
  <c r="E1447" i="1"/>
  <c r="H1447" i="1" s="1"/>
  <c r="E1448" i="1"/>
  <c r="E1449" i="1"/>
  <c r="E1450" i="1"/>
  <c r="E1451" i="1"/>
  <c r="E1452" i="1"/>
  <c r="E1453" i="1"/>
  <c r="E1454" i="1"/>
  <c r="E1455" i="1"/>
  <c r="H1455" i="1" s="1"/>
  <c r="E1456" i="1"/>
  <c r="E1457" i="1"/>
  <c r="E1458" i="1"/>
  <c r="E1459" i="1"/>
  <c r="E1460" i="1"/>
  <c r="E1461" i="1"/>
  <c r="E1462" i="1"/>
  <c r="E1463" i="1"/>
  <c r="H1463" i="1" s="1"/>
  <c r="E1464" i="1"/>
  <c r="E1465" i="1"/>
  <c r="E1466" i="1"/>
  <c r="E1467" i="1"/>
  <c r="E1468" i="1"/>
  <c r="E1469" i="1"/>
  <c r="E1470" i="1"/>
  <c r="E1471" i="1"/>
  <c r="H1471" i="1" s="1"/>
  <c r="E1472" i="1"/>
  <c r="E1473" i="1"/>
  <c r="E1474" i="1"/>
  <c r="E1475" i="1"/>
  <c r="E1476" i="1"/>
  <c r="E2845" i="1"/>
  <c r="E2846" i="1"/>
  <c r="E2612" i="1"/>
  <c r="H2612" i="1" s="1"/>
  <c r="E2613" i="1"/>
  <c r="E2614" i="1"/>
  <c r="E1589" i="1"/>
  <c r="E1590" i="1"/>
  <c r="E1591" i="1"/>
  <c r="E1592" i="1"/>
  <c r="E2352" i="1"/>
  <c r="E1593" i="1"/>
  <c r="H1593" i="1" s="1"/>
  <c r="E1594" i="1"/>
  <c r="E760" i="1"/>
  <c r="E2615" i="1"/>
  <c r="E2033" i="1"/>
  <c r="E3272" i="1"/>
  <c r="E1250" i="1"/>
  <c r="E1595" i="1"/>
  <c r="E1596" i="1"/>
  <c r="H1596" i="1" s="1"/>
  <c r="E5176" i="1"/>
  <c r="E5177" i="1"/>
  <c r="E223" i="1"/>
  <c r="E4361" i="1"/>
  <c r="E2771" i="1"/>
  <c r="E2772" i="1"/>
  <c r="E1653" i="1"/>
  <c r="E761" i="1"/>
  <c r="H761" i="1" s="1"/>
  <c r="E5178" i="1"/>
  <c r="E3273" i="1"/>
  <c r="E2353" i="1"/>
  <c r="E2354" i="1"/>
  <c r="E5758" i="1"/>
  <c r="E1477" i="1"/>
  <c r="E3274" i="1"/>
  <c r="E762" i="1"/>
  <c r="H762" i="1" s="1"/>
  <c r="E763" i="1"/>
  <c r="E3275" i="1"/>
  <c r="E3276" i="1"/>
  <c r="E3277" i="1"/>
  <c r="E1122" i="1"/>
  <c r="E52" i="1"/>
  <c r="E53" i="1"/>
  <c r="E1478" i="1"/>
  <c r="H1478" i="1" s="1"/>
  <c r="E1479" i="1"/>
  <c r="E764" i="1"/>
  <c r="E1597" i="1"/>
  <c r="E5179" i="1"/>
  <c r="E978" i="1"/>
  <c r="E979" i="1"/>
  <c r="E4362" i="1"/>
  <c r="E1875" i="1"/>
  <c r="H1875" i="1" s="1"/>
  <c r="E4363" i="1"/>
  <c r="E4364" i="1"/>
  <c r="E4365" i="1"/>
  <c r="E4366" i="1"/>
  <c r="E4367" i="1"/>
  <c r="E4368" i="1"/>
  <c r="E2616" i="1"/>
  <c r="E2617" i="1"/>
  <c r="H2617" i="1" s="1"/>
  <c r="E2618" i="1"/>
  <c r="E2619" i="1"/>
  <c r="E2355" i="1"/>
  <c r="E4369" i="1"/>
  <c r="E3278" i="1"/>
  <c r="E2903" i="1"/>
  <c r="E328" i="1"/>
  <c r="E2356" i="1"/>
  <c r="H2356" i="1" s="1"/>
  <c r="E2961" i="1"/>
  <c r="E2034" i="1"/>
  <c r="E2035" i="1"/>
  <c r="E2036" i="1"/>
  <c r="E765" i="1"/>
  <c r="E5180" i="1"/>
  <c r="E468" i="1"/>
  <c r="E469" i="1"/>
  <c r="H469" i="1" s="1"/>
  <c r="E470" i="1"/>
  <c r="E471" i="1"/>
  <c r="E472" i="1"/>
  <c r="E2501" i="1"/>
  <c r="E2530" i="1"/>
  <c r="E920" i="1"/>
  <c r="E921" i="1"/>
  <c r="E922" i="1"/>
  <c r="H922" i="1" s="1"/>
  <c r="E2357" i="1"/>
  <c r="E5313" i="1"/>
  <c r="E5314" i="1"/>
  <c r="E339" i="1"/>
  <c r="E340" i="1"/>
  <c r="E766" i="1"/>
  <c r="E5181" i="1"/>
  <c r="E5182" i="1"/>
  <c r="H5182" i="1" s="1"/>
  <c r="E5383" i="1"/>
  <c r="E5384" i="1"/>
  <c r="E5496" i="1"/>
  <c r="E767" i="1"/>
  <c r="E4370" i="1"/>
  <c r="E2962" i="1"/>
  <c r="E5183" i="1"/>
  <c r="E3279" i="1"/>
  <c r="H3279" i="1" s="1"/>
  <c r="E3280" i="1"/>
  <c r="E329" i="1"/>
  <c r="E330" i="1"/>
  <c r="E331" i="1"/>
  <c r="E332" i="1"/>
  <c r="E1598" i="1"/>
  <c r="E1599" i="1"/>
  <c r="E1600" i="1"/>
  <c r="H1600" i="1" s="1"/>
  <c r="E1601" i="1"/>
  <c r="E1602" i="1"/>
  <c r="E1603" i="1"/>
  <c r="E768" i="1"/>
  <c r="E3281" i="1"/>
  <c r="E2904" i="1"/>
  <c r="E2905" i="1"/>
  <c r="E2906" i="1"/>
  <c r="H2906" i="1" s="1"/>
  <c r="E2907" i="1"/>
  <c r="E2908" i="1"/>
  <c r="E2909" i="1"/>
  <c r="E4371" i="1"/>
  <c r="E2395" i="1"/>
  <c r="E5238" i="1"/>
  <c r="E2537" i="1"/>
  <c r="E2910" i="1"/>
  <c r="H2910" i="1" s="1"/>
  <c r="E6058" i="1"/>
  <c r="E6059" i="1"/>
  <c r="E769" i="1"/>
  <c r="E770" i="1"/>
  <c r="E1654" i="1"/>
  <c r="E5184" i="1"/>
  <c r="E5185" i="1"/>
  <c r="E4372" i="1"/>
  <c r="H4372" i="1" s="1"/>
  <c r="E6060" i="1"/>
  <c r="E1251" i="1"/>
  <c r="E1252" i="1"/>
  <c r="E2037" i="1"/>
  <c r="E2038" i="1"/>
  <c r="E2911" i="1"/>
  <c r="E5759" i="1"/>
  <c r="E771" i="1"/>
  <c r="H771" i="1" s="1"/>
  <c r="E4373" i="1"/>
  <c r="E4374" i="1"/>
  <c r="E1253" i="1"/>
  <c r="E2039" i="1"/>
  <c r="E980" i="1"/>
  <c r="E1876" i="1"/>
  <c r="E2502" i="1"/>
  <c r="E5186" i="1"/>
  <c r="H5186" i="1" s="1"/>
  <c r="E341" i="1"/>
  <c r="E5290" i="1"/>
  <c r="E5291" i="1"/>
  <c r="E5292" i="1"/>
  <c r="E772" i="1"/>
  <c r="E773" i="1"/>
  <c r="E774" i="1"/>
  <c r="E775" i="1"/>
  <c r="H775" i="1" s="1"/>
  <c r="E2912" i="1"/>
  <c r="E6061" i="1"/>
  <c r="E6062" i="1"/>
  <c r="E473" i="1"/>
  <c r="E474" i="1"/>
  <c r="E475" i="1"/>
  <c r="E4375" i="1"/>
  <c r="E1254" i="1"/>
  <c r="H1254" i="1" s="1"/>
  <c r="E1255" i="1"/>
  <c r="E1256" i="1"/>
  <c r="E2847" i="1"/>
  <c r="E1480" i="1"/>
  <c r="E1257" i="1"/>
  <c r="E1258" i="1"/>
  <c r="E2913" i="1"/>
  <c r="E5315" i="1"/>
  <c r="H5315" i="1" s="1"/>
  <c r="E5316" i="1"/>
  <c r="E5385" i="1"/>
  <c r="E5187" i="1"/>
  <c r="E1158" i="1"/>
  <c r="E476" i="1"/>
  <c r="E477" i="1"/>
  <c r="E478" i="1"/>
  <c r="E479" i="1"/>
  <c r="H479" i="1" s="1"/>
  <c r="E480" i="1"/>
  <c r="E776" i="1"/>
  <c r="E4376" i="1"/>
  <c r="E4377" i="1"/>
  <c r="E981" i="1"/>
  <c r="E481" i="1"/>
  <c r="E482" i="1"/>
  <c r="E483" i="1"/>
  <c r="H483" i="1" s="1"/>
  <c r="E484" i="1"/>
  <c r="E485" i="1"/>
  <c r="E486" i="1"/>
  <c r="E487" i="1"/>
  <c r="E488" i="1"/>
  <c r="E489" i="1"/>
  <c r="E490" i="1"/>
  <c r="E491" i="1"/>
  <c r="H491" i="1" s="1"/>
  <c r="E492" i="1"/>
  <c r="E493" i="1"/>
  <c r="E494" i="1"/>
  <c r="E495" i="1"/>
  <c r="E496" i="1"/>
  <c r="E497" i="1"/>
  <c r="E498" i="1"/>
  <c r="E499" i="1"/>
  <c r="H499" i="1" s="1"/>
  <c r="E500" i="1"/>
  <c r="E501" i="1"/>
  <c r="E502" i="1"/>
  <c r="E1655" i="1"/>
  <c r="E1656" i="1"/>
  <c r="E5188" i="1"/>
  <c r="E2358" i="1"/>
  <c r="E5317" i="1"/>
  <c r="H5317" i="1" s="1"/>
  <c r="E342" i="1"/>
  <c r="E224" i="1"/>
  <c r="E225" i="1"/>
  <c r="E6063" i="1"/>
  <c r="E1657" i="1"/>
  <c r="E1658" i="1"/>
  <c r="E1659" i="1"/>
  <c r="E2719" i="1"/>
  <c r="H2719" i="1" s="1"/>
  <c r="E3282" i="1"/>
  <c r="E3283" i="1"/>
  <c r="E3284" i="1"/>
  <c r="E3285" i="1"/>
  <c r="E3286" i="1"/>
  <c r="E3287" i="1"/>
  <c r="E3288" i="1"/>
  <c r="E3289" i="1"/>
  <c r="H3289" i="1" s="1"/>
  <c r="E3290" i="1"/>
  <c r="E3291" i="1"/>
  <c r="E3292" i="1"/>
  <c r="E3293" i="1"/>
  <c r="E3294" i="1"/>
  <c r="E3295" i="1"/>
  <c r="E3296" i="1"/>
  <c r="E3297" i="1"/>
  <c r="H3297" i="1" s="1"/>
  <c r="E3298" i="1"/>
  <c r="E3299" i="1"/>
  <c r="E3300" i="1"/>
  <c r="E3301" i="1"/>
  <c r="E333" i="1"/>
  <c r="E3302" i="1"/>
  <c r="E3303" i="1"/>
  <c r="E3304" i="1"/>
  <c r="H3304" i="1" s="1"/>
  <c r="E3305" i="1"/>
  <c r="E3306" i="1"/>
  <c r="E3307" i="1"/>
  <c r="E3308" i="1"/>
  <c r="E3309" i="1"/>
  <c r="E3310" i="1"/>
  <c r="E3311" i="1"/>
  <c r="E3312" i="1"/>
  <c r="H3312" i="1" s="1"/>
  <c r="E3313" i="1"/>
  <c r="E3314" i="1"/>
  <c r="E3315" i="1"/>
  <c r="E3316" i="1"/>
  <c r="E3317" i="1"/>
  <c r="E3318" i="1"/>
  <c r="E3319" i="1"/>
  <c r="E3320" i="1"/>
  <c r="H3320" i="1" s="1"/>
  <c r="E3321" i="1"/>
  <c r="E3322" i="1"/>
  <c r="E3323" i="1"/>
  <c r="E3324" i="1"/>
  <c r="E3325" i="1"/>
  <c r="E3326" i="1"/>
  <c r="E3327" i="1"/>
  <c r="E3328" i="1"/>
  <c r="H3328" i="1" s="1"/>
  <c r="E3329" i="1"/>
  <c r="E3330" i="1"/>
  <c r="E3331" i="1"/>
  <c r="E3332" i="1"/>
  <c r="E3333" i="1"/>
  <c r="E3334" i="1"/>
  <c r="E3335" i="1"/>
  <c r="E3336" i="1"/>
  <c r="H3336" i="1" s="1"/>
  <c r="E3337" i="1"/>
  <c r="E3338" i="1"/>
  <c r="E3339" i="1"/>
  <c r="E3340" i="1"/>
  <c r="E3341" i="1"/>
  <c r="E3342" i="1"/>
  <c r="E3343" i="1"/>
  <c r="E3344" i="1"/>
  <c r="H3344" i="1" s="1"/>
  <c r="E3345" i="1"/>
  <c r="E3346" i="1"/>
  <c r="E3347" i="1"/>
  <c r="E3348" i="1"/>
  <c r="E3349" i="1"/>
  <c r="E3350" i="1"/>
  <c r="E3351" i="1"/>
  <c r="E3352" i="1"/>
  <c r="H3352" i="1" s="1"/>
  <c r="E3353" i="1"/>
  <c r="E5189" i="1"/>
  <c r="E1123" i="1"/>
  <c r="E1124" i="1"/>
  <c r="E1125" i="1"/>
  <c r="E777" i="1"/>
  <c r="E778" i="1"/>
  <c r="E779" i="1"/>
  <c r="H779" i="1" s="1"/>
  <c r="E780" i="1"/>
  <c r="E781" i="1"/>
  <c r="E6262" i="1"/>
  <c r="E6064" i="1"/>
  <c r="E5190" i="1"/>
  <c r="E1604" i="1"/>
  <c r="E5191" i="1"/>
  <c r="E1481" i="1"/>
  <c r="H1481" i="1" s="1"/>
  <c r="E2620" i="1"/>
  <c r="E226" i="1"/>
  <c r="E227" i="1"/>
  <c r="E1482" i="1"/>
  <c r="E1483" i="1"/>
  <c r="E1877" i="1"/>
  <c r="E4378" i="1"/>
  <c r="E2621" i="1"/>
  <c r="H2621" i="1" s="1"/>
  <c r="I2621" i="1" s="1"/>
  <c r="E5192" i="1"/>
  <c r="E1605" i="1"/>
  <c r="E1606" i="1"/>
  <c r="E1607" i="1"/>
  <c r="E1608" i="1"/>
  <c r="E982" i="1"/>
  <c r="E1090" i="1"/>
  <c r="E6373" i="1"/>
  <c r="H6373" i="1" s="1"/>
  <c r="E6374" i="1"/>
  <c r="E5193" i="1"/>
  <c r="E5760" i="1"/>
  <c r="E343" i="1"/>
  <c r="E344" i="1"/>
  <c r="E345" i="1"/>
  <c r="E5761" i="1"/>
  <c r="E989" i="1"/>
  <c r="H989" i="1" s="1"/>
  <c r="E2503" i="1"/>
  <c r="E5762" i="1"/>
  <c r="E5763" i="1"/>
  <c r="E990" i="1"/>
  <c r="E991" i="1"/>
  <c r="E992" i="1"/>
  <c r="E993" i="1"/>
  <c r="E994" i="1"/>
  <c r="H994" i="1" s="1"/>
  <c r="E995" i="1"/>
  <c r="E996" i="1"/>
  <c r="E997" i="1"/>
  <c r="E998" i="1"/>
  <c r="E999" i="1"/>
  <c r="E1000" i="1"/>
  <c r="E1001" i="1"/>
  <c r="E1002" i="1"/>
  <c r="H1002" i="1" s="1"/>
  <c r="E1003" i="1"/>
  <c r="E1004" i="1"/>
  <c r="E1005" i="1"/>
  <c r="E1006" i="1"/>
  <c r="E1007" i="1"/>
  <c r="E1008" i="1"/>
  <c r="E1009" i="1"/>
  <c r="E4379" i="1"/>
  <c r="H4379" i="1" s="1"/>
  <c r="E4380" i="1"/>
  <c r="E5194" i="1"/>
  <c r="E1010" i="1"/>
  <c r="E1011" i="1"/>
  <c r="E1012" i="1"/>
  <c r="E4381" i="1"/>
  <c r="E1484" i="1"/>
  <c r="E1485" i="1"/>
  <c r="H1485" i="1" s="1"/>
  <c r="E1486" i="1"/>
  <c r="E1013" i="1"/>
  <c r="E1014" i="1"/>
  <c r="E1015" i="1"/>
  <c r="E1016" i="1"/>
  <c r="E4382" i="1"/>
  <c r="E1091" i="1"/>
  <c r="E1259" i="1"/>
  <c r="H1259" i="1" s="1"/>
  <c r="E5764" i="1"/>
  <c r="E5765" i="1"/>
  <c r="E4383" i="1"/>
  <c r="E2914" i="1"/>
  <c r="E1878" i="1"/>
  <c r="E923" i="1"/>
  <c r="E1517" i="1"/>
  <c r="E1518" i="1"/>
  <c r="H1518" i="1" s="1"/>
  <c r="E1519" i="1"/>
  <c r="E1520" i="1"/>
  <c r="E1521" i="1"/>
  <c r="E1522" i="1"/>
  <c r="E1523" i="1"/>
  <c r="E1524" i="1"/>
  <c r="E1525" i="1"/>
  <c r="E1526" i="1"/>
  <c r="H1526" i="1" s="1"/>
  <c r="I1526" i="1" s="1"/>
  <c r="E1527" i="1"/>
  <c r="E1528" i="1"/>
  <c r="E1529" i="1"/>
  <c r="E2504" i="1"/>
  <c r="E5766" i="1"/>
  <c r="E6065" i="1"/>
  <c r="E5386" i="1"/>
  <c r="E5387" i="1"/>
  <c r="H5387" i="1" s="1"/>
  <c r="E5388" i="1"/>
  <c r="E5389" i="1"/>
  <c r="E5390" i="1"/>
  <c r="E5391" i="1"/>
  <c r="E5392" i="1"/>
  <c r="E5195" i="1"/>
  <c r="E6263" i="1"/>
  <c r="E503" i="1"/>
  <c r="H503" i="1" s="1"/>
  <c r="E2359" i="1"/>
  <c r="E1879" i="1"/>
  <c r="E983" i="1"/>
  <c r="E1092" i="1"/>
  <c r="E5196" i="1"/>
  <c r="E4384" i="1"/>
  <c r="E1880" i="1"/>
  <c r="E5197" i="1"/>
  <c r="E5393" i="1"/>
  <c r="E2360" i="1"/>
  <c r="E2361" i="1"/>
  <c r="E2362" i="1"/>
  <c r="E4385" i="1"/>
  <c r="E504" i="1"/>
  <c r="E505" i="1"/>
  <c r="E3354" i="1"/>
  <c r="E3355" i="1"/>
  <c r="E3356" i="1"/>
  <c r="E3357" i="1"/>
  <c r="E3358" i="1"/>
  <c r="E3359" i="1"/>
  <c r="E3360" i="1"/>
  <c r="E3361" i="1"/>
  <c r="E1487" i="1"/>
  <c r="E1488" i="1"/>
  <c r="E5318" i="1"/>
  <c r="E2773" i="1"/>
  <c r="E506" i="1"/>
  <c r="E507" i="1"/>
  <c r="E277" i="1"/>
  <c r="E278" i="1"/>
  <c r="E279" i="1"/>
  <c r="E280" i="1"/>
  <c r="E1017" i="1"/>
  <c r="E1018" i="1"/>
  <c r="E1019" i="1"/>
  <c r="E1020" i="1"/>
  <c r="E5767" i="1"/>
  <c r="E2915" i="1"/>
  <c r="E5198" i="1"/>
  <c r="E2040" i="1"/>
  <c r="E5199" i="1"/>
  <c r="E1021" i="1"/>
  <c r="E2505" i="1"/>
  <c r="E924" i="1"/>
  <c r="E925" i="1"/>
  <c r="E926" i="1"/>
  <c r="E927" i="1"/>
  <c r="E984" i="1"/>
  <c r="E985" i="1"/>
  <c r="E986" i="1"/>
  <c r="E987" i="1"/>
  <c r="E6264" i="1"/>
  <c r="E6265" i="1"/>
  <c r="E1489" i="1"/>
  <c r="E6379" i="1"/>
  <c r="E1530" i="1"/>
  <c r="E5200" i="1"/>
  <c r="E508" i="1"/>
  <c r="E1531" i="1"/>
  <c r="E6066" i="1"/>
  <c r="E782" i="1"/>
  <c r="E1675" i="1"/>
  <c r="E1022" i="1"/>
  <c r="E2916" i="1"/>
  <c r="E2363" i="1"/>
  <c r="E2364" i="1"/>
  <c r="E2365" i="1"/>
  <c r="E4386" i="1"/>
  <c r="E3362" i="1"/>
  <c r="E5768" i="1"/>
  <c r="E5769" i="1"/>
  <c r="E5497" i="1"/>
  <c r="E5498" i="1"/>
  <c r="E1609" i="1"/>
  <c r="E1610" i="1"/>
  <c r="E1611" i="1"/>
  <c r="E2917" i="1"/>
  <c r="E1490" i="1"/>
  <c r="E2506" i="1"/>
  <c r="E346" i="1"/>
  <c r="E347" i="1"/>
  <c r="E5394" i="1"/>
  <c r="E5770" i="1"/>
  <c r="E5771" i="1"/>
  <c r="E5772" i="1"/>
  <c r="E5773" i="1"/>
  <c r="E3363" i="1"/>
  <c r="E3364" i="1"/>
  <c r="E4387" i="1"/>
  <c r="E3365" i="1"/>
  <c r="E5201" i="1"/>
  <c r="E4388" i="1"/>
  <c r="E2713" i="1"/>
  <c r="E6067" i="1"/>
  <c r="E2483" i="1"/>
  <c r="E5202" i="1"/>
  <c r="E5203" i="1"/>
  <c r="E5204" i="1"/>
  <c r="E1612" i="1"/>
  <c r="E1613" i="1"/>
  <c r="E1614" i="1"/>
  <c r="E1615" i="1"/>
  <c r="E1616" i="1"/>
  <c r="E1617" i="1"/>
  <c r="E1618" i="1"/>
  <c r="E1619" i="1"/>
  <c r="E1620" i="1"/>
  <c r="E3366" i="1"/>
  <c r="E5774" i="1"/>
  <c r="E4389" i="1"/>
  <c r="E6068" i="1"/>
  <c r="E4390" i="1"/>
  <c r="E4391" i="1"/>
  <c r="E4392" i="1"/>
  <c r="E4393" i="1"/>
  <c r="E4394" i="1"/>
  <c r="E4395" i="1"/>
  <c r="E4396" i="1"/>
  <c r="E4397" i="1"/>
  <c r="E5499" i="1"/>
  <c r="E1881" i="1"/>
  <c r="E6069" i="1"/>
  <c r="E6070" i="1"/>
  <c r="E1023" i="1"/>
  <c r="E1024" i="1"/>
  <c r="E1025" i="1"/>
  <c r="E4398" i="1"/>
  <c r="E2484" i="1"/>
  <c r="E281" i="1"/>
  <c r="E509" i="1"/>
  <c r="E1491" i="1"/>
  <c r="E1492" i="1"/>
  <c r="E2622" i="1"/>
  <c r="E510" i="1"/>
  <c r="E511" i="1"/>
  <c r="E512" i="1"/>
  <c r="E513" i="1"/>
  <c r="E514" i="1"/>
  <c r="E515" i="1"/>
  <c r="E2848" i="1"/>
  <c r="E2849" i="1"/>
  <c r="E2366" i="1"/>
  <c r="E2367" i="1"/>
  <c r="E2368" i="1"/>
  <c r="E2369" i="1"/>
  <c r="E2041" i="1"/>
  <c r="E2932" i="1"/>
  <c r="E5205" i="1"/>
  <c r="E5206" i="1"/>
  <c r="E5293" i="1"/>
  <c r="E5294" i="1"/>
  <c r="E5295" i="1"/>
  <c r="E5296" i="1"/>
  <c r="E5297" i="1"/>
  <c r="E2370" i="1"/>
  <c r="E5207" i="1"/>
  <c r="E2485" i="1"/>
  <c r="E2486" i="1"/>
  <c r="E2487" i="1"/>
  <c r="E2488" i="1"/>
  <c r="E6266" i="1"/>
  <c r="E6071" i="1"/>
  <c r="E6072" i="1"/>
  <c r="E4399" i="1"/>
  <c r="E4400" i="1"/>
  <c r="E4401" i="1"/>
  <c r="E4402" i="1"/>
  <c r="E4403" i="1"/>
  <c r="E4404" i="1"/>
  <c r="E6073" i="1"/>
  <c r="E2918" i="1"/>
  <c r="E2919" i="1"/>
  <c r="E2920" i="1"/>
  <c r="E2921" i="1"/>
  <c r="E2922" i="1"/>
  <c r="E2923" i="1"/>
  <c r="E2714" i="1"/>
  <c r="E1228" i="1"/>
  <c r="E6375" i="1"/>
  <c r="E6376" i="1"/>
  <c r="E5239" i="1"/>
  <c r="E2396" i="1"/>
  <c r="E6280" i="1"/>
  <c r="E2538" i="1"/>
  <c r="E5240" i="1"/>
  <c r="E5241" i="1"/>
  <c r="E988" i="1"/>
  <c r="E348" i="1"/>
  <c r="E1493" i="1"/>
  <c r="E2371" i="1"/>
  <c r="E4405" i="1"/>
  <c r="E2924" i="1"/>
  <c r="E5500" i="1"/>
  <c r="E4406" i="1"/>
  <c r="E2715" i="1"/>
  <c r="E4407" i="1"/>
  <c r="E4408" i="1"/>
  <c r="E2042" i="1"/>
  <c r="E5242" i="1"/>
  <c r="E5208" i="1"/>
  <c r="E5209" i="1"/>
  <c r="E6267" i="1"/>
  <c r="E6268" i="1"/>
  <c r="E5210" i="1"/>
  <c r="E2372" i="1"/>
  <c r="E2373" i="1"/>
  <c r="E2374" i="1"/>
  <c r="E4409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783" i="1"/>
  <c r="E5501" i="1"/>
  <c r="E784" i="1"/>
  <c r="E228" i="1"/>
  <c r="E229" i="1"/>
  <c r="E282" i="1"/>
  <c r="E5811" i="1"/>
  <c r="E5812" i="1"/>
  <c r="E5813" i="1"/>
  <c r="E5814" i="1"/>
  <c r="E5815" i="1"/>
  <c r="E5816" i="1"/>
  <c r="E5775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516" i="1"/>
  <c r="E4410" i="1"/>
  <c r="E4411" i="1"/>
  <c r="E3381" i="1"/>
  <c r="E5243" i="1"/>
  <c r="E5319" i="1"/>
  <c r="E2507" i="1"/>
  <c r="E5776" i="1"/>
  <c r="E5777" i="1"/>
  <c r="E5817" i="1"/>
  <c r="E2508" i="1"/>
  <c r="E2774" i="1"/>
  <c r="E5211" i="1"/>
  <c r="E4412" i="1"/>
  <c r="E3382" i="1"/>
  <c r="E4413" i="1"/>
  <c r="E4414" i="1"/>
  <c r="E4415" i="1"/>
  <c r="E4416" i="1"/>
  <c r="E2720" i="1"/>
  <c r="E4417" i="1"/>
  <c r="E928" i="1"/>
  <c r="E929" i="1"/>
  <c r="E2775" i="1"/>
  <c r="E1882" i="1"/>
  <c r="E1883" i="1"/>
  <c r="E1884" i="1"/>
  <c r="E1885" i="1"/>
  <c r="E1886" i="1"/>
  <c r="E930" i="1"/>
  <c r="E931" i="1"/>
  <c r="E932" i="1"/>
  <c r="E2716" i="1"/>
  <c r="E1231" i="1"/>
  <c r="E1232" i="1"/>
  <c r="E1233" i="1"/>
  <c r="E2623" i="1"/>
  <c r="E2624" i="1"/>
  <c r="E6" i="1"/>
  <c r="E4418" i="1"/>
  <c r="E4419" i="1"/>
  <c r="E4420" i="1"/>
  <c r="E4421" i="1"/>
  <c r="E4422" i="1"/>
  <c r="E1660" i="1"/>
  <c r="E5212" i="1"/>
  <c r="E5213" i="1"/>
  <c r="E1126" i="1"/>
  <c r="E2850" i="1"/>
  <c r="E3383" i="1"/>
  <c r="E2925" i="1"/>
  <c r="E5214" i="1"/>
  <c r="E2043" i="1"/>
  <c r="E2044" i="1"/>
  <c r="E2045" i="1"/>
  <c r="E2625" i="1"/>
  <c r="E2626" i="1"/>
  <c r="E2627" i="1"/>
  <c r="E2628" i="1"/>
  <c r="E2629" i="1"/>
  <c r="E2630" i="1"/>
  <c r="E5215" i="1"/>
  <c r="E2509" i="1"/>
  <c r="E1661" i="1"/>
  <c r="E334" i="1"/>
  <c r="E4423" i="1"/>
  <c r="E4424" i="1"/>
  <c r="E933" i="1"/>
  <c r="E934" i="1"/>
  <c r="E935" i="1"/>
  <c r="E936" i="1"/>
  <c r="E937" i="1"/>
  <c r="E938" i="1"/>
  <c r="E517" i="1"/>
  <c r="E5778" i="1"/>
  <c r="E5779" i="1"/>
  <c r="E1093" i="1"/>
  <c r="E4425" i="1"/>
  <c r="E4426" i="1"/>
  <c r="E4427" i="1"/>
  <c r="E4428" i="1"/>
  <c r="E5818" i="1"/>
  <c r="E5339" i="1"/>
  <c r="E2776" i="1"/>
  <c r="E2510" i="1"/>
  <c r="E2717" i="1"/>
  <c r="E1662" i="1"/>
  <c r="E1887" i="1"/>
  <c r="E518" i="1"/>
  <c r="E519" i="1"/>
  <c r="E520" i="1"/>
  <c r="E521" i="1"/>
  <c r="E522" i="1"/>
  <c r="E6074" i="1"/>
  <c r="E6075" i="1"/>
  <c r="E5216" i="1"/>
  <c r="E5217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2375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395" i="1"/>
  <c r="E4429" i="1"/>
  <c r="E4430" i="1"/>
  <c r="E567" i="1"/>
  <c r="E568" i="1"/>
  <c r="E1494" i="1"/>
  <c r="E1495" i="1"/>
  <c r="E1094" i="1"/>
  <c r="E1095" i="1"/>
  <c r="E6076" i="1"/>
  <c r="E2376" i="1"/>
  <c r="E2377" i="1"/>
  <c r="E2378" i="1"/>
  <c r="H2378" i="1" s="1"/>
  <c r="E2379" i="1"/>
  <c r="E2380" i="1"/>
  <c r="E785" i="1"/>
  <c r="E786" i="1"/>
  <c r="E787" i="1"/>
  <c r="H787" i="1" s="1"/>
  <c r="E569" i="1"/>
  <c r="E570" i="1"/>
  <c r="E5218" i="1"/>
  <c r="H5218" i="1" s="1"/>
  <c r="I5218" i="1" s="1"/>
  <c r="E5219" i="1"/>
  <c r="E5220" i="1"/>
  <c r="E4431" i="1"/>
  <c r="E4432" i="1"/>
  <c r="E4433" i="1"/>
  <c r="E3384" i="1"/>
  <c r="E3385" i="1"/>
  <c r="E1888" i="1"/>
  <c r="H1888" i="1" s="1"/>
  <c r="E1496" i="1"/>
  <c r="E571" i="1"/>
  <c r="E572" i="1"/>
  <c r="E230" i="1"/>
  <c r="E2046" i="1"/>
  <c r="H2046" i="1" s="1"/>
  <c r="E2047" i="1"/>
  <c r="E2048" i="1"/>
  <c r="E2721" i="1"/>
  <c r="H2721" i="1" s="1"/>
  <c r="E2777" i="1"/>
  <c r="E2381" i="1"/>
  <c r="E2382" i="1"/>
  <c r="E2383" i="1"/>
  <c r="E1026" i="1"/>
  <c r="H1026" i="1" s="1"/>
  <c r="E2718" i="1"/>
  <c r="E5340" i="1"/>
  <c r="E5341" i="1"/>
  <c r="H5341" i="1" s="1"/>
  <c r="I5341" i="1" s="1"/>
  <c r="E573" i="1"/>
  <c r="E5221" i="1"/>
  <c r="E4434" i="1"/>
  <c r="E4435" i="1"/>
  <c r="E4436" i="1"/>
  <c r="E4437" i="1"/>
  <c r="E4438" i="1"/>
  <c r="E1132" i="1"/>
  <c r="H1132" i="1" s="1"/>
  <c r="E1133" i="1"/>
  <c r="E1134" i="1"/>
  <c r="E4439" i="1"/>
  <c r="E3386" i="1"/>
  <c r="E6077" i="1"/>
  <c r="H6077" i="1" s="1"/>
  <c r="E4440" i="1"/>
  <c r="E4441" i="1"/>
  <c r="E4442" i="1"/>
  <c r="H4442" i="1" s="1"/>
  <c r="E4443" i="1"/>
  <c r="E4444" i="1"/>
  <c r="E4445" i="1"/>
  <c r="E4446" i="1"/>
  <c r="E4447" i="1"/>
  <c r="E4448" i="1"/>
  <c r="E4449" i="1"/>
  <c r="E4450" i="1"/>
  <c r="H4450" i="1" s="1"/>
  <c r="E4451" i="1"/>
  <c r="E4452" i="1"/>
  <c r="E4453" i="1"/>
  <c r="E4454" i="1"/>
  <c r="E4455" i="1"/>
  <c r="E4456" i="1"/>
  <c r="E4457" i="1"/>
  <c r="E4458" i="1"/>
  <c r="H4458" i="1" s="1"/>
  <c r="E4459" i="1"/>
  <c r="E4460" i="1"/>
  <c r="E4461" i="1"/>
  <c r="E4462" i="1"/>
  <c r="E4463" i="1"/>
  <c r="H4463" i="1" s="1"/>
  <c r="E4464" i="1"/>
  <c r="E5222" i="1"/>
  <c r="E5223" i="1"/>
  <c r="H5223" i="1" s="1"/>
  <c r="E4465" i="1"/>
  <c r="E574" i="1"/>
  <c r="E5224" i="1"/>
  <c r="E5780" i="1"/>
  <c r="E5781" i="1"/>
  <c r="E5782" i="1"/>
  <c r="E5783" i="1"/>
  <c r="E5784" i="1"/>
  <c r="H5784" i="1" s="1"/>
  <c r="E5785" i="1"/>
  <c r="E5786" i="1"/>
  <c r="E5787" i="1"/>
  <c r="E5788" i="1"/>
  <c r="E5789" i="1"/>
  <c r="H5789" i="1" s="1"/>
  <c r="E5790" i="1"/>
  <c r="E5791" i="1"/>
  <c r="E1096" i="1"/>
  <c r="H1096" i="1" s="1"/>
  <c r="E4466" i="1"/>
  <c r="E4467" i="1"/>
  <c r="E349" i="1"/>
  <c r="E7" i="1"/>
  <c r="E4468" i="1"/>
  <c r="H4468" i="1" s="1"/>
  <c r="E4469" i="1"/>
  <c r="E1889" i="1"/>
  <c r="E1497" i="1"/>
  <c r="H1497" i="1" s="1"/>
  <c r="E1498" i="1"/>
  <c r="E1499" i="1"/>
  <c r="E1500" i="1"/>
  <c r="E575" i="1"/>
  <c r="E1135" i="1"/>
  <c r="E3387" i="1"/>
  <c r="E3388" i="1"/>
  <c r="E4470" i="1"/>
  <c r="H4470" i="1" s="1"/>
  <c r="I4470" i="1" s="1"/>
  <c r="E4471" i="1"/>
  <c r="E5225" i="1"/>
  <c r="E5226" i="1"/>
  <c r="E5227" i="1"/>
  <c r="E2384" i="1"/>
  <c r="H2384" i="1" s="1"/>
  <c r="E2385" i="1"/>
  <c r="E5792" i="1"/>
  <c r="E2926" i="1"/>
  <c r="H2926" i="1" s="1"/>
  <c r="E5793" i="1"/>
  <c r="E231" i="1"/>
  <c r="E2511" i="1"/>
  <c r="E2512" i="1"/>
  <c r="E1027" i="1"/>
  <c r="E788" i="1"/>
  <c r="E3389" i="1"/>
  <c r="E576" i="1"/>
  <c r="H576" i="1" s="1"/>
  <c r="E3390" i="1"/>
  <c r="E5244" i="1"/>
  <c r="E2722" i="1"/>
  <c r="E6078" i="1"/>
  <c r="E2513" i="1"/>
  <c r="E2514" i="1"/>
  <c r="E1677" i="1"/>
  <c r="E2386" i="1"/>
  <c r="H2386" i="1" s="1"/>
  <c r="E2387" i="1"/>
  <c r="E2388" i="1"/>
  <c r="E2389" i="1"/>
  <c r="E232" i="1"/>
  <c r="E2515" i="1"/>
  <c r="H2515" i="1" s="1"/>
  <c r="E350" i="1"/>
  <c r="E3391" i="1"/>
  <c r="E3392" i="1"/>
  <c r="H3392" i="1" s="1"/>
  <c r="E3393" i="1"/>
  <c r="E5228" i="1"/>
  <c r="E789" i="1"/>
  <c r="E351" i="1"/>
  <c r="E352" i="1"/>
  <c r="E353" i="1"/>
  <c r="E810" i="1"/>
  <c r="E2963" i="1"/>
  <c r="H2963" i="1" s="1"/>
  <c r="E8" i="1"/>
  <c r="E1501" i="1"/>
  <c r="E2390" i="1"/>
  <c r="E2391" i="1"/>
  <c r="E2392" i="1"/>
  <c r="H2392" i="1" s="1"/>
  <c r="E577" i="1"/>
  <c r="E578" i="1"/>
  <c r="E579" i="1"/>
  <c r="H579" i="1" s="1"/>
  <c r="E354" i="1"/>
  <c r="E2631" i="1"/>
  <c r="E5819" i="1"/>
  <c r="E5820" i="1"/>
  <c r="E4472" i="1"/>
  <c r="H4472" i="1" s="1"/>
  <c r="E580" i="1"/>
  <c r="E2049" i="1"/>
  <c r="E939" i="1"/>
  <c r="H939" i="1" s="1"/>
  <c r="E940" i="1"/>
  <c r="E941" i="1"/>
  <c r="E1890" i="1"/>
  <c r="E790" i="1"/>
  <c r="E1891" i="1"/>
  <c r="E581" i="1"/>
  <c r="E582" i="1"/>
  <c r="E583" i="1"/>
  <c r="H583" i="1" s="1"/>
  <c r="E3394" i="1"/>
  <c r="E2516" i="1"/>
  <c r="E2517" i="1"/>
  <c r="E6079" i="1"/>
  <c r="E584" i="1"/>
  <c r="H584" i="1" s="1"/>
  <c r="E1097" i="1"/>
  <c r="E1098" i="1"/>
  <c r="E811" i="1"/>
  <c r="H811" i="1" s="1"/>
  <c r="E812" i="1"/>
  <c r="E813" i="1"/>
  <c r="E2518" i="1"/>
  <c r="E2519" i="1"/>
  <c r="E942" i="1"/>
  <c r="E791" i="1"/>
  <c r="E5229" i="1"/>
  <c r="E585" i="1"/>
  <c r="H585" i="1" s="1"/>
  <c r="E1099" i="1"/>
  <c r="E2539" i="1"/>
  <c r="E2540" i="1"/>
  <c r="E2397" i="1"/>
  <c r="E2398" i="1"/>
  <c r="E814" i="1"/>
  <c r="E6269" i="1"/>
  <c r="E1127" i="1"/>
  <c r="H1127" i="1" s="1"/>
  <c r="G4473" i="1"/>
  <c r="G4474" i="1"/>
  <c r="G1260" i="1"/>
  <c r="G4475" i="1"/>
  <c r="G4476" i="1"/>
  <c r="G4477" i="1"/>
  <c r="G4478" i="1"/>
  <c r="G1621" i="1"/>
  <c r="G4479" i="1"/>
  <c r="G4480" i="1"/>
  <c r="G4481" i="1"/>
  <c r="G4482" i="1"/>
  <c r="G4483" i="1"/>
  <c r="G4484" i="1"/>
  <c r="G1712" i="1"/>
  <c r="G3426" i="1"/>
  <c r="G4485" i="1"/>
  <c r="G3427" i="1"/>
  <c r="G4486" i="1"/>
  <c r="G355" i="1"/>
  <c r="G823" i="1"/>
  <c r="G824" i="1"/>
  <c r="G825" i="1"/>
  <c r="G1713" i="1"/>
  <c r="G1714" i="1"/>
  <c r="G356" i="1"/>
  <c r="G357" i="1"/>
  <c r="G358" i="1"/>
  <c r="G359" i="1"/>
  <c r="G826" i="1"/>
  <c r="G1715" i="1"/>
  <c r="G360" i="1"/>
  <c r="G1716" i="1"/>
  <c r="G361" i="1"/>
  <c r="G1717" i="1"/>
  <c r="G1718" i="1"/>
  <c r="G1719" i="1"/>
  <c r="G1720" i="1"/>
  <c r="G827" i="1"/>
  <c r="G828" i="1"/>
  <c r="G829" i="1"/>
  <c r="G830" i="1"/>
  <c r="G3428" i="1"/>
  <c r="G4487" i="1"/>
  <c r="G831" i="1"/>
  <c r="G1721" i="1"/>
  <c r="G1722" i="1"/>
  <c r="G1723" i="1"/>
  <c r="G1724" i="1"/>
  <c r="G1725" i="1"/>
  <c r="G1726" i="1"/>
  <c r="G832" i="1"/>
  <c r="G833" i="1"/>
  <c r="G1727" i="1"/>
  <c r="G1728" i="1"/>
  <c r="G1729" i="1"/>
  <c r="G2964" i="1"/>
  <c r="G1028" i="1"/>
  <c r="G2965" i="1"/>
  <c r="G3429" i="1"/>
  <c r="G3430" i="1"/>
  <c r="G3431" i="1"/>
  <c r="G3432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86" i="1"/>
  <c r="G587" i="1"/>
  <c r="G588" i="1"/>
  <c r="G589" i="1"/>
  <c r="G3433" i="1"/>
  <c r="G3434" i="1"/>
  <c r="G3435" i="1"/>
  <c r="G3436" i="1"/>
  <c r="G2966" i="1"/>
  <c r="G2967" i="1"/>
  <c r="G2968" i="1"/>
  <c r="G2969" i="1"/>
  <c r="G2670" i="1"/>
  <c r="G2671" i="1"/>
  <c r="G1903" i="1"/>
  <c r="G1904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1692" i="1"/>
  <c r="G2696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1160" i="1"/>
  <c r="G1161" i="1"/>
  <c r="G1162" i="1"/>
  <c r="G1163" i="1"/>
  <c r="G1164" i="1"/>
  <c r="G1165" i="1"/>
  <c r="G1166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3437" i="1"/>
  <c r="G4488" i="1"/>
  <c r="G3438" i="1"/>
  <c r="G3439" i="1"/>
  <c r="G3440" i="1"/>
  <c r="G4489" i="1"/>
  <c r="G4490" i="1"/>
  <c r="G4491" i="1"/>
  <c r="G1029" i="1"/>
  <c r="G1030" i="1"/>
  <c r="G3441" i="1"/>
  <c r="G4492" i="1"/>
  <c r="G1622" i="1"/>
  <c r="G4493" i="1"/>
  <c r="G4494" i="1"/>
  <c r="G4495" i="1"/>
  <c r="G4496" i="1"/>
  <c r="G4497" i="1"/>
  <c r="G4498" i="1"/>
  <c r="G3442" i="1"/>
  <c r="G3443" i="1"/>
  <c r="G4499" i="1"/>
  <c r="G4500" i="1"/>
  <c r="G1623" i="1"/>
  <c r="G3444" i="1"/>
  <c r="G4501" i="1"/>
  <c r="G3445" i="1"/>
  <c r="G4502" i="1"/>
  <c r="G1624" i="1"/>
  <c r="G3446" i="1"/>
  <c r="G4503" i="1"/>
  <c r="G4504" i="1"/>
  <c r="G3447" i="1"/>
  <c r="G4505" i="1"/>
  <c r="G4506" i="1"/>
  <c r="G4507" i="1"/>
  <c r="G4508" i="1"/>
  <c r="G4509" i="1"/>
  <c r="G4510" i="1"/>
  <c r="G4511" i="1"/>
  <c r="G3448" i="1"/>
  <c r="G3449" i="1"/>
  <c r="G4512" i="1"/>
  <c r="G4513" i="1"/>
  <c r="G4514" i="1"/>
  <c r="G4515" i="1"/>
  <c r="G4516" i="1"/>
  <c r="G4517" i="1"/>
  <c r="G4518" i="1"/>
  <c r="G4519" i="1"/>
  <c r="G4520" i="1"/>
  <c r="G4521" i="1"/>
  <c r="G3450" i="1"/>
  <c r="G4522" i="1"/>
  <c r="G4523" i="1"/>
  <c r="G4524" i="1"/>
  <c r="G4525" i="1"/>
  <c r="G4526" i="1"/>
  <c r="G4527" i="1"/>
  <c r="G4528" i="1"/>
  <c r="G4529" i="1"/>
  <c r="G4530" i="1"/>
  <c r="G4531" i="1"/>
  <c r="G3451" i="1"/>
  <c r="G1625" i="1"/>
  <c r="G4532" i="1"/>
  <c r="G4533" i="1"/>
  <c r="G4534" i="1"/>
  <c r="G4535" i="1"/>
  <c r="G3452" i="1"/>
  <c r="G4536" i="1"/>
  <c r="G4537" i="1"/>
  <c r="G4538" i="1"/>
  <c r="G3453" i="1"/>
  <c r="G4539" i="1"/>
  <c r="G1261" i="1"/>
  <c r="G1262" i="1"/>
  <c r="G4540" i="1"/>
  <c r="G4541" i="1"/>
  <c r="G3454" i="1"/>
  <c r="G4542" i="1"/>
  <c r="G4543" i="1"/>
  <c r="G4544" i="1"/>
  <c r="G4545" i="1"/>
  <c r="G4546" i="1"/>
  <c r="G4547" i="1"/>
  <c r="G4548" i="1"/>
  <c r="G4549" i="1"/>
  <c r="G4550" i="1"/>
  <c r="G4551" i="1"/>
  <c r="G4552" i="1"/>
  <c r="G3455" i="1"/>
  <c r="G1906" i="1"/>
  <c r="G4553" i="1"/>
  <c r="G1626" i="1"/>
  <c r="G1627" i="1"/>
  <c r="G4554" i="1"/>
  <c r="G3395" i="1"/>
  <c r="G1263" i="1"/>
  <c r="G3396" i="1"/>
  <c r="G1264" i="1"/>
  <c r="G1265" i="1"/>
  <c r="G1266" i="1"/>
  <c r="G1267" i="1"/>
  <c r="G1268" i="1"/>
  <c r="G3397" i="1"/>
  <c r="G1269" i="1"/>
  <c r="G3398" i="1"/>
  <c r="G3456" i="1"/>
  <c r="G2804" i="1"/>
  <c r="G2805" i="1"/>
  <c r="G4555" i="1"/>
  <c r="G4556" i="1"/>
  <c r="G4557" i="1"/>
  <c r="G2645" i="1"/>
  <c r="G5342" i="1"/>
  <c r="G5343" i="1"/>
  <c r="G5344" i="1"/>
  <c r="G5345" i="1"/>
  <c r="G6080" i="1"/>
  <c r="G6081" i="1"/>
  <c r="G3457" i="1"/>
  <c r="G6082" i="1"/>
  <c r="G6083" i="1"/>
  <c r="G834" i="1"/>
  <c r="G590" i="1"/>
  <c r="G591" i="1"/>
  <c r="G3458" i="1"/>
  <c r="G1628" i="1"/>
  <c r="G3459" i="1"/>
  <c r="G3460" i="1"/>
  <c r="G2970" i="1"/>
  <c r="G4558" i="1"/>
  <c r="G3461" i="1"/>
  <c r="G3462" i="1"/>
  <c r="G4559" i="1"/>
  <c r="G3463" i="1"/>
  <c r="G6084" i="1"/>
  <c r="G3464" i="1"/>
  <c r="G4560" i="1"/>
  <c r="G4561" i="1"/>
  <c r="G6085" i="1"/>
  <c r="G3465" i="1"/>
  <c r="G3466" i="1"/>
  <c r="G4562" i="1"/>
  <c r="G3467" i="1"/>
  <c r="G3468" i="1"/>
  <c r="G3469" i="1"/>
  <c r="G4563" i="1"/>
  <c r="G4564" i="1"/>
  <c r="G1270" i="1"/>
  <c r="G4565" i="1"/>
  <c r="G4566" i="1"/>
  <c r="G4567" i="1"/>
  <c r="G3470" i="1"/>
  <c r="G4568" i="1"/>
  <c r="G3471" i="1"/>
  <c r="G4569" i="1"/>
  <c r="G3472" i="1"/>
  <c r="G3473" i="1"/>
  <c r="G3474" i="1"/>
  <c r="G3475" i="1"/>
  <c r="G3476" i="1"/>
  <c r="G1271" i="1"/>
  <c r="G4570" i="1"/>
  <c r="G4571" i="1"/>
  <c r="G4572" i="1"/>
  <c r="G3477" i="1"/>
  <c r="G3478" i="1"/>
  <c r="G3479" i="1"/>
  <c r="G3480" i="1"/>
  <c r="G3481" i="1"/>
  <c r="G3482" i="1"/>
  <c r="G3483" i="1"/>
  <c r="G4573" i="1"/>
  <c r="G3484" i="1"/>
  <c r="G3485" i="1"/>
  <c r="G3486" i="1"/>
  <c r="G3487" i="1"/>
  <c r="G2971" i="1"/>
  <c r="G3488" i="1"/>
  <c r="G4574" i="1"/>
  <c r="G4575" i="1"/>
  <c r="G3489" i="1"/>
  <c r="G4576" i="1"/>
  <c r="G4577" i="1"/>
  <c r="G4578" i="1"/>
  <c r="G3490" i="1"/>
  <c r="G3491" i="1"/>
  <c r="G3492" i="1"/>
  <c r="G3493" i="1"/>
  <c r="G1272" i="1"/>
  <c r="G1273" i="1"/>
  <c r="G1274" i="1"/>
  <c r="G4579" i="1"/>
  <c r="G4580" i="1"/>
  <c r="G4581" i="1"/>
  <c r="G4582" i="1"/>
  <c r="G3494" i="1"/>
  <c r="G3495" i="1"/>
  <c r="G3496" i="1"/>
  <c r="G3497" i="1"/>
  <c r="G3498" i="1"/>
  <c r="G3499" i="1"/>
  <c r="G3500" i="1"/>
  <c r="G3501" i="1"/>
  <c r="G3502" i="1"/>
  <c r="G1275" i="1"/>
  <c r="G1629" i="1"/>
  <c r="G1630" i="1"/>
  <c r="G1631" i="1"/>
  <c r="G2972" i="1"/>
  <c r="G3503" i="1"/>
  <c r="G3504" i="1"/>
  <c r="G4583" i="1"/>
  <c r="G3505" i="1"/>
  <c r="G3506" i="1"/>
  <c r="G3507" i="1"/>
  <c r="G3508" i="1"/>
  <c r="G1276" i="1"/>
  <c r="G1632" i="1"/>
  <c r="G3509" i="1"/>
  <c r="G3510" i="1"/>
  <c r="G3511" i="1"/>
  <c r="G4584" i="1"/>
  <c r="G3512" i="1"/>
  <c r="G4585" i="1"/>
  <c r="G3513" i="1"/>
  <c r="G4586" i="1"/>
  <c r="G3514" i="1"/>
  <c r="G3515" i="1"/>
  <c r="G283" i="1"/>
  <c r="G284" i="1"/>
  <c r="G4587" i="1"/>
  <c r="G4588" i="1"/>
  <c r="G285" i="1"/>
  <c r="G4589" i="1"/>
  <c r="G286" i="1"/>
  <c r="G287" i="1"/>
  <c r="G288" i="1"/>
  <c r="G289" i="1"/>
  <c r="G290" i="1"/>
  <c r="G291" i="1"/>
  <c r="G4590" i="1"/>
  <c r="G4591" i="1"/>
  <c r="G3516" i="1"/>
  <c r="G3517" i="1"/>
  <c r="G3518" i="1"/>
  <c r="G3411" i="1"/>
  <c r="G292" i="1"/>
  <c r="G4592" i="1"/>
  <c r="G4593" i="1"/>
  <c r="G2410" i="1"/>
  <c r="G362" i="1"/>
  <c r="G3519" i="1"/>
  <c r="G3520" i="1"/>
  <c r="G2411" i="1"/>
  <c r="G2412" i="1"/>
  <c r="G3521" i="1"/>
  <c r="G2050" i="1"/>
  <c r="G2413" i="1"/>
  <c r="G3522" i="1"/>
  <c r="G3523" i="1"/>
  <c r="G3524" i="1"/>
  <c r="G2051" i="1"/>
  <c r="G2052" i="1"/>
  <c r="G2053" i="1"/>
  <c r="G2054" i="1"/>
  <c r="G2055" i="1"/>
  <c r="G2056" i="1"/>
  <c r="G2057" i="1"/>
  <c r="G2414" i="1"/>
  <c r="G2415" i="1"/>
  <c r="G2058" i="1"/>
  <c r="G2059" i="1"/>
  <c r="G2060" i="1"/>
  <c r="G1693" i="1"/>
  <c r="G1694" i="1"/>
  <c r="G1695" i="1"/>
  <c r="G1696" i="1"/>
  <c r="G1697" i="1"/>
  <c r="G1698" i="1"/>
  <c r="G1699" i="1"/>
  <c r="G1700" i="1"/>
  <c r="G1701" i="1"/>
  <c r="G1702" i="1"/>
  <c r="G1703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800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93" i="1"/>
  <c r="G2973" i="1"/>
  <c r="G3525" i="1"/>
  <c r="G3526" i="1"/>
  <c r="G1234" i="1"/>
  <c r="G3527" i="1"/>
  <c r="G1167" i="1"/>
  <c r="G1168" i="1"/>
  <c r="G2778" i="1"/>
  <c r="G1031" i="1"/>
  <c r="G1032" i="1"/>
  <c r="G4594" i="1"/>
  <c r="G4595" i="1"/>
  <c r="G3528" i="1"/>
  <c r="G4596" i="1"/>
  <c r="G4597" i="1"/>
  <c r="G4598" i="1"/>
  <c r="G4599" i="1"/>
  <c r="G4600" i="1"/>
  <c r="G3529" i="1"/>
  <c r="G4601" i="1"/>
  <c r="G3530" i="1"/>
  <c r="G4602" i="1"/>
  <c r="G6086" i="1"/>
  <c r="G1277" i="1"/>
  <c r="G1278" i="1"/>
  <c r="G1279" i="1"/>
  <c r="G1280" i="1"/>
  <c r="G3531" i="1"/>
  <c r="G3532" i="1"/>
  <c r="G4603" i="1"/>
  <c r="G3533" i="1"/>
  <c r="G3534" i="1"/>
  <c r="G4604" i="1"/>
  <c r="G4605" i="1"/>
  <c r="G1633" i="1"/>
  <c r="G3535" i="1"/>
  <c r="G4606" i="1"/>
  <c r="G4607" i="1"/>
  <c r="G4608" i="1"/>
  <c r="G4609" i="1"/>
  <c r="G4610" i="1"/>
  <c r="G3536" i="1"/>
  <c r="G4611" i="1"/>
  <c r="G4612" i="1"/>
  <c r="G4613" i="1"/>
  <c r="G4614" i="1"/>
  <c r="G3537" i="1"/>
  <c r="G3538" i="1"/>
  <c r="G3539" i="1"/>
  <c r="G4615" i="1"/>
  <c r="G4616" i="1"/>
  <c r="G4617" i="1"/>
  <c r="G1281" i="1"/>
  <c r="G4618" i="1"/>
  <c r="G1282" i="1"/>
  <c r="G4619" i="1"/>
  <c r="G2974" i="1"/>
  <c r="G2975" i="1"/>
  <c r="G3540" i="1"/>
  <c r="G3541" i="1"/>
  <c r="G3542" i="1"/>
  <c r="G3543" i="1"/>
  <c r="G3544" i="1"/>
  <c r="G3545" i="1"/>
  <c r="G4620" i="1"/>
  <c r="G3546" i="1"/>
  <c r="G3547" i="1"/>
  <c r="G4621" i="1"/>
  <c r="G3548" i="1"/>
  <c r="G3549" i="1"/>
  <c r="G3550" i="1"/>
  <c r="G3551" i="1"/>
  <c r="G3552" i="1"/>
  <c r="G3553" i="1"/>
  <c r="G3554" i="1"/>
  <c r="G2976" i="1"/>
  <c r="G3555" i="1"/>
  <c r="G1283" i="1"/>
  <c r="G1284" i="1"/>
  <c r="G1285" i="1"/>
  <c r="G1286" i="1"/>
  <c r="G1287" i="1"/>
  <c r="G1288" i="1"/>
  <c r="G1289" i="1"/>
  <c r="G3556" i="1"/>
  <c r="G3557" i="1"/>
  <c r="G4622" i="1"/>
  <c r="G4623" i="1"/>
  <c r="G3558" i="1"/>
  <c r="G3559" i="1"/>
  <c r="G4624" i="1"/>
  <c r="G4625" i="1"/>
  <c r="G3560" i="1"/>
  <c r="G3561" i="1"/>
  <c r="G3562" i="1"/>
  <c r="G4626" i="1"/>
  <c r="G4627" i="1"/>
  <c r="G4628" i="1"/>
  <c r="G4629" i="1"/>
  <c r="G4630" i="1"/>
  <c r="G4631" i="1"/>
  <c r="G3563" i="1"/>
  <c r="G3564" i="1"/>
  <c r="G2977" i="1"/>
  <c r="G3565" i="1"/>
  <c r="G4632" i="1"/>
  <c r="G3566" i="1"/>
  <c r="G3567" i="1"/>
  <c r="G3568" i="1"/>
  <c r="G3569" i="1"/>
  <c r="G3570" i="1"/>
  <c r="G2978" i="1"/>
  <c r="G6087" i="1"/>
  <c r="G6088" i="1"/>
  <c r="G6089" i="1"/>
  <c r="G6090" i="1"/>
  <c r="G6091" i="1"/>
  <c r="G6092" i="1"/>
  <c r="G6093" i="1"/>
  <c r="G6094" i="1"/>
  <c r="G6095" i="1"/>
  <c r="G6096" i="1"/>
  <c r="G6097" i="1"/>
  <c r="G1730" i="1"/>
  <c r="G6098" i="1"/>
  <c r="G6099" i="1"/>
  <c r="G6100" i="1"/>
  <c r="G6101" i="1"/>
  <c r="G6102" i="1"/>
  <c r="G6103" i="1"/>
  <c r="G6104" i="1"/>
  <c r="G6105" i="1"/>
  <c r="G6106" i="1"/>
  <c r="G6380" i="1"/>
  <c r="G6107" i="1"/>
  <c r="G6108" i="1"/>
  <c r="G6109" i="1"/>
  <c r="G6381" i="1"/>
  <c r="G6110" i="1"/>
  <c r="G6111" i="1"/>
  <c r="G6382" i="1"/>
  <c r="G6112" i="1"/>
  <c r="G6383" i="1"/>
  <c r="G4633" i="1"/>
  <c r="G4634" i="1"/>
  <c r="G6113" i="1"/>
  <c r="G6114" i="1"/>
  <c r="G6115" i="1"/>
  <c r="G6116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3571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033" i="1"/>
  <c r="G1034" i="1"/>
  <c r="G1035" i="1"/>
  <c r="G1036" i="1"/>
  <c r="G1037" i="1"/>
  <c r="G1038" i="1"/>
  <c r="G1039" i="1"/>
  <c r="G1100" i="1"/>
  <c r="G1101" i="1"/>
  <c r="G1102" i="1"/>
  <c r="G363" i="1"/>
  <c r="G1731" i="1"/>
  <c r="G1732" i="1"/>
  <c r="G4635" i="1"/>
  <c r="G3572" i="1"/>
  <c r="G3573" i="1"/>
  <c r="G3574" i="1"/>
  <c r="G3575" i="1"/>
  <c r="G4636" i="1"/>
  <c r="G2979" i="1"/>
  <c r="G2980" i="1"/>
  <c r="G2981" i="1"/>
  <c r="G2982" i="1"/>
  <c r="G1040" i="1"/>
  <c r="G1041" i="1"/>
  <c r="G4637" i="1"/>
  <c r="G4638" i="1"/>
  <c r="G4639" i="1"/>
  <c r="G1042" i="1"/>
  <c r="G1043" i="1"/>
  <c r="G1044" i="1"/>
  <c r="G1045" i="1"/>
  <c r="G1046" i="1"/>
  <c r="G4640" i="1"/>
  <c r="G3576" i="1"/>
  <c r="G2416" i="1"/>
  <c r="G3577" i="1"/>
  <c r="G2075" i="1"/>
  <c r="G2076" i="1"/>
  <c r="G2417" i="1"/>
  <c r="G3578" i="1"/>
  <c r="G3579" i="1"/>
  <c r="G2418" i="1"/>
  <c r="G2419" i="1"/>
  <c r="G2077" i="1"/>
  <c r="G2420" i="1"/>
  <c r="G2078" i="1"/>
  <c r="G2079" i="1"/>
  <c r="G3580" i="1"/>
  <c r="G3581" i="1"/>
  <c r="G2080" i="1"/>
  <c r="G3582" i="1"/>
  <c r="G2421" i="1"/>
  <c r="G2422" i="1"/>
  <c r="G2081" i="1"/>
  <c r="G2423" i="1"/>
  <c r="G2082" i="1"/>
  <c r="G2083" i="1"/>
  <c r="G3583" i="1"/>
  <c r="G2084" i="1"/>
  <c r="G2085" i="1"/>
  <c r="G2086" i="1"/>
  <c r="G2087" i="1"/>
  <c r="G1169" i="1"/>
  <c r="G4641" i="1"/>
  <c r="G4642" i="1"/>
  <c r="G4643" i="1"/>
  <c r="G4644" i="1"/>
  <c r="G4645" i="1"/>
  <c r="G3584" i="1"/>
  <c r="G640" i="1"/>
  <c r="G641" i="1"/>
  <c r="G6117" i="1"/>
  <c r="G642" i="1"/>
  <c r="G1325" i="1"/>
  <c r="G2088" i="1"/>
  <c r="G3585" i="1"/>
  <c r="G643" i="1"/>
  <c r="G2983" i="1"/>
  <c r="G2984" i="1"/>
  <c r="G3586" i="1"/>
  <c r="G3587" i="1"/>
  <c r="G2985" i="1"/>
  <c r="G2986" i="1"/>
  <c r="G2089" i="1"/>
  <c r="G2090" i="1"/>
  <c r="G2806" i="1"/>
  <c r="G9" i="1"/>
  <c r="G1326" i="1"/>
  <c r="G1327" i="1"/>
  <c r="G2531" i="1"/>
  <c r="G5464" i="1"/>
  <c r="G1328" i="1"/>
  <c r="G1329" i="1"/>
  <c r="G1235" i="1"/>
  <c r="G294" i="1"/>
  <c r="G1047" i="1"/>
  <c r="G1236" i="1"/>
  <c r="G1237" i="1"/>
  <c r="G4646" i="1"/>
  <c r="G3588" i="1"/>
  <c r="G3589" i="1"/>
  <c r="G1634" i="1"/>
  <c r="G3590" i="1"/>
  <c r="G4647" i="1"/>
  <c r="G4648" i="1"/>
  <c r="G2807" i="1"/>
  <c r="G2808" i="1"/>
  <c r="G1330" i="1"/>
  <c r="G2809" i="1"/>
  <c r="G2810" i="1"/>
  <c r="G2811" i="1"/>
  <c r="G2812" i="1"/>
  <c r="G2813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331" i="1"/>
  <c r="G1332" i="1"/>
  <c r="G1333" i="1"/>
  <c r="G3591" i="1"/>
  <c r="G1048" i="1"/>
  <c r="G1049" i="1"/>
  <c r="G1050" i="1"/>
  <c r="G1051" i="1"/>
  <c r="G1052" i="1"/>
  <c r="G10" i="1"/>
  <c r="G11" i="1"/>
  <c r="G12" i="1"/>
  <c r="G13" i="1"/>
  <c r="G2814" i="1"/>
  <c r="G2815" i="1"/>
  <c r="G2816" i="1"/>
  <c r="G644" i="1"/>
  <c r="G1663" i="1"/>
  <c r="G295" i="1"/>
  <c r="G2987" i="1"/>
  <c r="G2988" i="1"/>
  <c r="G3592" i="1"/>
  <c r="G2989" i="1"/>
  <c r="G2990" i="1"/>
  <c r="G2991" i="1"/>
  <c r="G2992" i="1"/>
  <c r="G3593" i="1"/>
  <c r="G296" i="1"/>
  <c r="G3594" i="1"/>
  <c r="G2993" i="1"/>
  <c r="G1635" i="1"/>
  <c r="G3595" i="1"/>
  <c r="G2994" i="1"/>
  <c r="G3596" i="1"/>
  <c r="G3597" i="1"/>
  <c r="G3598" i="1"/>
  <c r="G297" i="1"/>
  <c r="G3599" i="1"/>
  <c r="G3600" i="1"/>
  <c r="G3601" i="1"/>
  <c r="G6118" i="1"/>
  <c r="G6119" i="1"/>
  <c r="G4649" i="1"/>
  <c r="G6120" i="1"/>
  <c r="G3602" i="1"/>
  <c r="G4650" i="1"/>
  <c r="G3603" i="1"/>
  <c r="G3604" i="1"/>
  <c r="G3605" i="1"/>
  <c r="G3606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3607" i="1"/>
  <c r="G6139" i="1"/>
  <c r="G3608" i="1"/>
  <c r="G3609" i="1"/>
  <c r="G3610" i="1"/>
  <c r="G3611" i="1"/>
  <c r="G2995" i="1"/>
  <c r="G3612" i="1"/>
  <c r="G3613" i="1"/>
  <c r="G6140" i="1"/>
  <c r="G3412" i="1"/>
  <c r="G364" i="1"/>
  <c r="G365" i="1"/>
  <c r="G3614" i="1"/>
  <c r="G3615" i="1"/>
  <c r="G366" i="1"/>
  <c r="G835" i="1"/>
  <c r="G3616" i="1"/>
  <c r="G836" i="1"/>
  <c r="G3617" i="1"/>
  <c r="G1733" i="1"/>
  <c r="G2424" i="1"/>
  <c r="G2425" i="1"/>
  <c r="G3618" i="1"/>
  <c r="G3619" i="1"/>
  <c r="G2091" i="1"/>
  <c r="G2426" i="1"/>
  <c r="G3620" i="1"/>
  <c r="G2092" i="1"/>
  <c r="G2427" i="1"/>
  <c r="G3621" i="1"/>
  <c r="G2093" i="1"/>
  <c r="G3622" i="1"/>
  <c r="G2094" i="1"/>
  <c r="G2095" i="1"/>
  <c r="G3623" i="1"/>
  <c r="G2096" i="1"/>
  <c r="G2428" i="1"/>
  <c r="G3624" i="1"/>
  <c r="G3625" i="1"/>
  <c r="G2429" i="1"/>
  <c r="G3626" i="1"/>
  <c r="G2097" i="1"/>
  <c r="G2098" i="1"/>
  <c r="G2430" i="1"/>
  <c r="G2099" i="1"/>
  <c r="G2431" i="1"/>
  <c r="G3627" i="1"/>
  <c r="G3628" i="1"/>
  <c r="G3629" i="1"/>
  <c r="G3630" i="1"/>
  <c r="G645" i="1"/>
  <c r="G646" i="1"/>
  <c r="G647" i="1"/>
  <c r="G648" i="1"/>
  <c r="G649" i="1"/>
  <c r="G650" i="1"/>
  <c r="G651" i="1"/>
  <c r="G652" i="1"/>
  <c r="G653" i="1"/>
  <c r="G2100" i="1"/>
  <c r="G654" i="1"/>
  <c r="G2101" i="1"/>
  <c r="G655" i="1"/>
  <c r="G656" i="1"/>
  <c r="G657" i="1"/>
  <c r="G658" i="1"/>
  <c r="G659" i="1"/>
  <c r="G660" i="1"/>
  <c r="G661" i="1"/>
  <c r="G662" i="1"/>
  <c r="G663" i="1"/>
  <c r="G664" i="1"/>
  <c r="G665" i="1"/>
  <c r="G3631" i="1"/>
  <c r="G3632" i="1"/>
  <c r="G3633" i="1"/>
  <c r="G3634" i="1"/>
  <c r="G3635" i="1"/>
  <c r="G5247" i="1"/>
  <c r="G5248" i="1"/>
  <c r="G5249" i="1"/>
  <c r="G5250" i="1"/>
  <c r="G666" i="1"/>
  <c r="G667" i="1"/>
  <c r="G668" i="1"/>
  <c r="G669" i="1"/>
  <c r="G670" i="1"/>
  <c r="G671" i="1"/>
  <c r="G672" i="1"/>
  <c r="G673" i="1"/>
  <c r="G674" i="1"/>
  <c r="G675" i="1"/>
  <c r="G676" i="1"/>
  <c r="G5251" i="1"/>
  <c r="G2996" i="1"/>
  <c r="G3636" i="1"/>
  <c r="G3637" i="1"/>
  <c r="G3638" i="1"/>
  <c r="G2102" i="1"/>
  <c r="G2103" i="1"/>
  <c r="G3639" i="1"/>
  <c r="G3640" i="1"/>
  <c r="G4651" i="1"/>
  <c r="G2432" i="1"/>
  <c r="G2433" i="1"/>
  <c r="G2434" i="1"/>
  <c r="G2104" i="1"/>
  <c r="G2105" i="1"/>
  <c r="G3641" i="1"/>
  <c r="G3642" i="1"/>
  <c r="G3643" i="1"/>
  <c r="G3644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3645" i="1"/>
  <c r="G3646" i="1"/>
  <c r="G3647" i="1"/>
  <c r="G3648" i="1"/>
  <c r="G3649" i="1"/>
  <c r="G2435" i="1"/>
  <c r="G3650" i="1"/>
  <c r="G3651" i="1"/>
  <c r="G2436" i="1"/>
  <c r="G2437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2997" i="1"/>
  <c r="G2998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2119" i="1"/>
  <c r="G2120" i="1"/>
  <c r="G2121" i="1"/>
  <c r="G2438" i="1"/>
  <c r="G2122" i="1"/>
  <c r="G2123" i="1"/>
  <c r="G2439" i="1"/>
  <c r="G2124" i="1"/>
  <c r="G2125" i="1"/>
  <c r="G2126" i="1"/>
  <c r="G2127" i="1"/>
  <c r="G2128" i="1"/>
  <c r="G2129" i="1"/>
  <c r="G3683" i="1"/>
  <c r="G3684" i="1"/>
  <c r="G2130" i="1"/>
  <c r="G3685" i="1"/>
  <c r="G3686" i="1"/>
  <c r="G3687" i="1"/>
  <c r="G2999" i="1"/>
  <c r="G3000" i="1"/>
  <c r="G3688" i="1"/>
  <c r="G2131" i="1"/>
  <c r="G2132" i="1"/>
  <c r="G2133" i="1"/>
  <c r="G3689" i="1"/>
  <c r="G3690" i="1"/>
  <c r="G3691" i="1"/>
  <c r="G3692" i="1"/>
  <c r="G3001" i="1"/>
  <c r="G3693" i="1"/>
  <c r="G3694" i="1"/>
  <c r="G3002" i="1"/>
  <c r="G3003" i="1"/>
  <c r="G3695" i="1"/>
  <c r="G2134" i="1"/>
  <c r="G3004" i="1"/>
  <c r="G3005" i="1"/>
  <c r="G3006" i="1"/>
  <c r="G3007" i="1"/>
  <c r="G3008" i="1"/>
  <c r="G3009" i="1"/>
  <c r="G3010" i="1"/>
  <c r="G3011" i="1"/>
  <c r="G3696" i="1"/>
  <c r="G3697" i="1"/>
  <c r="G3698" i="1"/>
  <c r="G3699" i="1"/>
  <c r="G3700" i="1"/>
  <c r="G3701" i="1"/>
  <c r="G3702" i="1"/>
  <c r="G3703" i="1"/>
  <c r="G3704" i="1"/>
  <c r="G3705" i="1"/>
  <c r="G2135" i="1"/>
  <c r="G3012" i="1"/>
  <c r="G2136" i="1"/>
  <c r="G2137" i="1"/>
  <c r="G2440" i="1"/>
  <c r="G2138" i="1"/>
  <c r="G2139" i="1"/>
  <c r="G2140" i="1"/>
  <c r="G2141" i="1"/>
  <c r="G2142" i="1"/>
  <c r="G2143" i="1"/>
  <c r="G2144" i="1"/>
  <c r="G2145" i="1"/>
  <c r="G2146" i="1"/>
  <c r="G3706" i="1"/>
  <c r="G2147" i="1"/>
  <c r="G2148" i="1"/>
  <c r="G2149" i="1"/>
  <c r="G2150" i="1"/>
  <c r="G2151" i="1"/>
  <c r="G2152" i="1"/>
  <c r="G2153" i="1"/>
  <c r="G2154" i="1"/>
  <c r="G3013" i="1"/>
  <c r="G3014" i="1"/>
  <c r="G3015" i="1"/>
  <c r="G3707" i="1"/>
  <c r="G2155" i="1"/>
  <c r="G3708" i="1"/>
  <c r="G3709" i="1"/>
  <c r="G3710" i="1"/>
  <c r="G2156" i="1"/>
  <c r="G3711" i="1"/>
  <c r="G2157" i="1"/>
  <c r="G2441" i="1"/>
  <c r="G2442" i="1"/>
  <c r="G2443" i="1"/>
  <c r="G2444" i="1"/>
  <c r="G2445" i="1"/>
  <c r="G2446" i="1"/>
  <c r="G3016" i="1"/>
  <c r="G2158" i="1"/>
  <c r="G3712" i="1"/>
  <c r="G3713" i="1"/>
  <c r="G3714" i="1"/>
  <c r="G2159" i="1"/>
  <c r="G3017" i="1"/>
  <c r="G1238" i="1"/>
  <c r="G3715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3018" i="1"/>
  <c r="G3413" i="1"/>
  <c r="G3414" i="1"/>
  <c r="G1678" i="1"/>
  <c r="G3399" i="1"/>
  <c r="G6281" i="1"/>
  <c r="G6282" i="1"/>
  <c r="G6283" i="1"/>
  <c r="G6284" i="1"/>
  <c r="G6285" i="1"/>
  <c r="G6286" i="1"/>
  <c r="G6287" i="1"/>
  <c r="G6288" i="1"/>
  <c r="G6289" i="1"/>
  <c r="G6290" i="1"/>
  <c r="G2646" i="1"/>
  <c r="G2647" i="1"/>
  <c r="G3400" i="1"/>
  <c r="G3401" i="1"/>
  <c r="G54" i="1"/>
  <c r="G55" i="1"/>
  <c r="G1334" i="1"/>
  <c r="G1335" i="1"/>
  <c r="G1336" i="1"/>
  <c r="G56" i="1"/>
  <c r="G4652" i="1"/>
  <c r="G1636" i="1"/>
  <c r="G1637" i="1"/>
  <c r="G3716" i="1"/>
  <c r="G3717" i="1"/>
  <c r="G3718" i="1"/>
  <c r="G3719" i="1"/>
  <c r="G4653" i="1"/>
  <c r="G298" i="1"/>
  <c r="G3720" i="1"/>
  <c r="G3721" i="1"/>
  <c r="G3019" i="1"/>
  <c r="G3020" i="1"/>
  <c r="G3021" i="1"/>
  <c r="G4654" i="1"/>
  <c r="G4655" i="1"/>
  <c r="G3722" i="1"/>
  <c r="G3723" i="1"/>
  <c r="G3724" i="1"/>
  <c r="G4656" i="1"/>
  <c r="G3725" i="1"/>
  <c r="G3726" i="1"/>
  <c r="G3727" i="1"/>
  <c r="G3728" i="1"/>
  <c r="G3729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1337" i="1"/>
  <c r="G1338" i="1"/>
  <c r="G6155" i="1"/>
  <c r="G6156" i="1"/>
  <c r="G6157" i="1"/>
  <c r="G6158" i="1"/>
  <c r="G3730" i="1"/>
  <c r="G3022" i="1"/>
  <c r="G3731" i="1"/>
  <c r="G3732" i="1"/>
  <c r="G3733" i="1"/>
  <c r="G3734" i="1"/>
  <c r="G3023" i="1"/>
  <c r="G1638" i="1"/>
  <c r="G3735" i="1"/>
  <c r="G3736" i="1"/>
  <c r="G4657" i="1"/>
  <c r="G3024" i="1"/>
  <c r="G3737" i="1"/>
  <c r="G3025" i="1"/>
  <c r="G3738" i="1"/>
  <c r="G3739" i="1"/>
  <c r="G2522" i="1"/>
  <c r="G2543" i="1"/>
  <c r="G3740" i="1"/>
  <c r="G3741" i="1"/>
  <c r="G3742" i="1"/>
  <c r="G3743" i="1"/>
  <c r="G367" i="1"/>
  <c r="G368" i="1"/>
  <c r="G3744" i="1"/>
  <c r="G3745" i="1"/>
  <c r="G4658" i="1"/>
  <c r="G3746" i="1"/>
  <c r="G3747" i="1"/>
  <c r="G4659" i="1"/>
  <c r="G3748" i="1"/>
  <c r="G3749" i="1"/>
  <c r="G3750" i="1"/>
  <c r="G3751" i="1"/>
  <c r="G3752" i="1"/>
  <c r="G3753" i="1"/>
  <c r="G3754" i="1"/>
  <c r="G2447" i="1"/>
  <c r="G3755" i="1"/>
  <c r="G3756" i="1"/>
  <c r="G3757" i="1"/>
  <c r="G3758" i="1"/>
  <c r="G3759" i="1"/>
  <c r="G3760" i="1"/>
  <c r="G3026" i="1"/>
  <c r="G2448" i="1"/>
  <c r="G3761" i="1"/>
  <c r="G3762" i="1"/>
  <c r="G3763" i="1"/>
  <c r="G3764" i="1"/>
  <c r="G3765" i="1"/>
  <c r="G3766" i="1"/>
  <c r="G2449" i="1"/>
  <c r="G3767" i="1"/>
  <c r="G3768" i="1"/>
  <c r="G3769" i="1"/>
  <c r="G3770" i="1"/>
  <c r="G3771" i="1"/>
  <c r="G3772" i="1"/>
  <c r="G3773" i="1"/>
  <c r="G3027" i="1"/>
  <c r="G3028" i="1"/>
  <c r="G3774" i="1"/>
  <c r="G3775" i="1"/>
  <c r="G3776" i="1"/>
  <c r="G3777" i="1"/>
  <c r="G3778" i="1"/>
  <c r="G3779" i="1"/>
  <c r="G3780" i="1"/>
  <c r="G3029" i="1"/>
  <c r="G3781" i="1"/>
  <c r="G3782" i="1"/>
  <c r="G3783" i="1"/>
  <c r="G3784" i="1"/>
  <c r="G3030" i="1"/>
  <c r="G3785" i="1"/>
  <c r="G3786" i="1"/>
  <c r="G3787" i="1"/>
  <c r="G3788" i="1"/>
  <c r="G3789" i="1"/>
  <c r="G3790" i="1"/>
  <c r="G3791" i="1"/>
  <c r="G4660" i="1"/>
  <c r="G3792" i="1"/>
  <c r="G3793" i="1"/>
  <c r="G3794" i="1"/>
  <c r="G2450" i="1"/>
  <c r="G2160" i="1"/>
  <c r="G3795" i="1"/>
  <c r="G3796" i="1"/>
  <c r="G3797" i="1"/>
  <c r="G3798" i="1"/>
  <c r="G3799" i="1"/>
  <c r="G3800" i="1"/>
  <c r="G2451" i="1"/>
  <c r="G2161" i="1"/>
  <c r="G3801" i="1"/>
  <c r="G3802" i="1"/>
  <c r="G3803" i="1"/>
  <c r="G3804" i="1"/>
  <c r="G3805" i="1"/>
  <c r="G3806" i="1"/>
  <c r="G2452" i="1"/>
  <c r="G2162" i="1"/>
  <c r="G3807" i="1"/>
  <c r="G3808" i="1"/>
  <c r="G3809" i="1"/>
  <c r="G3810" i="1"/>
  <c r="G3811" i="1"/>
  <c r="G3812" i="1"/>
  <c r="G2163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031" i="1"/>
  <c r="G3032" i="1"/>
  <c r="G3033" i="1"/>
  <c r="G3034" i="1"/>
  <c r="G3035" i="1"/>
  <c r="G3831" i="1"/>
  <c r="G2164" i="1"/>
  <c r="G2165" i="1"/>
  <c r="G2166" i="1"/>
  <c r="G2167" i="1"/>
  <c r="G2168" i="1"/>
  <c r="G2169" i="1"/>
  <c r="G2170" i="1"/>
  <c r="G2171" i="1"/>
  <c r="G3832" i="1"/>
  <c r="G3833" i="1"/>
  <c r="G3834" i="1"/>
  <c r="G3835" i="1"/>
  <c r="G2453" i="1"/>
  <c r="G3836" i="1"/>
  <c r="G3837" i="1"/>
  <c r="G3838" i="1"/>
  <c r="G2454" i="1"/>
  <c r="G3839" i="1"/>
  <c r="G3840" i="1"/>
  <c r="G3841" i="1"/>
  <c r="G3842" i="1"/>
  <c r="G3843" i="1"/>
  <c r="G3844" i="1"/>
  <c r="G2455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036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2172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677" i="1"/>
  <c r="G5922" i="1"/>
  <c r="G1734" i="1"/>
  <c r="G3857" i="1"/>
  <c r="G1735" i="1"/>
  <c r="G369" i="1"/>
  <c r="G1736" i="1"/>
  <c r="G1737" i="1"/>
  <c r="G370" i="1"/>
  <c r="G3858" i="1"/>
  <c r="G3859" i="1"/>
  <c r="G3860" i="1"/>
  <c r="G3861" i="1"/>
  <c r="G1738" i="1"/>
  <c r="G3862" i="1"/>
  <c r="G3863" i="1"/>
  <c r="G3402" i="1"/>
  <c r="G1339" i="1"/>
  <c r="G2817" i="1"/>
  <c r="G5923" i="1"/>
  <c r="G5924" i="1"/>
  <c r="G5925" i="1"/>
  <c r="G5926" i="1"/>
  <c r="G5927" i="1"/>
  <c r="G678" i="1"/>
  <c r="G5928" i="1"/>
  <c r="G5929" i="1"/>
  <c r="G5930" i="1"/>
  <c r="G3864" i="1"/>
  <c r="G5931" i="1"/>
  <c r="G679" i="1"/>
  <c r="G5932" i="1"/>
  <c r="G680" i="1"/>
  <c r="G681" i="1"/>
  <c r="G5933" i="1"/>
  <c r="G5934" i="1"/>
  <c r="G5935" i="1"/>
  <c r="G5936" i="1"/>
  <c r="G5937" i="1"/>
  <c r="G5938" i="1"/>
  <c r="G5939" i="1"/>
  <c r="G5940" i="1"/>
  <c r="G682" i="1"/>
  <c r="G5941" i="1"/>
  <c r="G5942" i="1"/>
  <c r="G683" i="1"/>
  <c r="G5943" i="1"/>
  <c r="G5944" i="1"/>
  <c r="G6159" i="1"/>
  <c r="G6160" i="1"/>
  <c r="G4661" i="1"/>
  <c r="G2648" i="1"/>
  <c r="G1664" i="1"/>
  <c r="G6161" i="1"/>
  <c r="G6162" i="1"/>
  <c r="G3865" i="1"/>
  <c r="G3866" i="1"/>
  <c r="G4662" i="1"/>
  <c r="G3867" i="1"/>
  <c r="G3868" i="1"/>
  <c r="G3869" i="1"/>
  <c r="G6163" i="1"/>
  <c r="G3870" i="1"/>
  <c r="G4663" i="1"/>
  <c r="G6164" i="1"/>
  <c r="G3871" i="1"/>
  <c r="G3872" i="1"/>
  <c r="G3873" i="1"/>
  <c r="G3874" i="1"/>
  <c r="G3875" i="1"/>
  <c r="G4664" i="1"/>
  <c r="G3876" i="1"/>
  <c r="G3877" i="1"/>
  <c r="G4665" i="1"/>
  <c r="G4666" i="1"/>
  <c r="G4667" i="1"/>
  <c r="G4668" i="1"/>
  <c r="G3878" i="1"/>
  <c r="G3879" i="1"/>
  <c r="G4669" i="1"/>
  <c r="G4670" i="1"/>
  <c r="G4671" i="1"/>
  <c r="G3880" i="1"/>
  <c r="G3881" i="1"/>
  <c r="G3882" i="1"/>
  <c r="G3883" i="1"/>
  <c r="G1205" i="1"/>
  <c r="G1206" i="1"/>
  <c r="G1207" i="1"/>
  <c r="G684" i="1"/>
  <c r="G685" i="1"/>
  <c r="G686" i="1"/>
  <c r="G687" i="1"/>
  <c r="G688" i="1"/>
  <c r="G689" i="1"/>
  <c r="G1921" i="1"/>
  <c r="G1922" i="1"/>
  <c r="G1340" i="1"/>
  <c r="G2818" i="1"/>
  <c r="G2819" i="1"/>
  <c r="G1341" i="1"/>
  <c r="G1342" i="1"/>
  <c r="G1343" i="1"/>
  <c r="G2399" i="1"/>
  <c r="G808" i="1"/>
  <c r="G1923" i="1"/>
  <c r="G1924" i="1"/>
  <c r="G1925" i="1"/>
  <c r="G837" i="1"/>
  <c r="G2523" i="1"/>
  <c r="G838" i="1"/>
  <c r="G1739" i="1"/>
  <c r="G1740" i="1"/>
  <c r="G2524" i="1"/>
  <c r="G839" i="1"/>
  <c r="G840" i="1"/>
  <c r="G841" i="1"/>
  <c r="G842" i="1"/>
  <c r="G371" i="1"/>
  <c r="G3884" i="1"/>
  <c r="G843" i="1"/>
  <c r="G1741" i="1"/>
  <c r="G1742" i="1"/>
  <c r="G2525" i="1"/>
  <c r="G844" i="1"/>
  <c r="G1743" i="1"/>
  <c r="G2526" i="1"/>
  <c r="G845" i="1"/>
  <c r="G372" i="1"/>
  <c r="G373" i="1"/>
  <c r="G846" i="1"/>
  <c r="G374" i="1"/>
  <c r="G375" i="1"/>
  <c r="G1744" i="1"/>
  <c r="G1745" i="1"/>
  <c r="G376" i="1"/>
  <c r="G377" i="1"/>
  <c r="G847" i="1"/>
  <c r="G378" i="1"/>
  <c r="G299" i="1"/>
  <c r="G3037" i="1"/>
  <c r="G3885" i="1"/>
  <c r="G5346" i="1"/>
  <c r="G1053" i="1"/>
  <c r="G3886" i="1"/>
  <c r="G3887" i="1"/>
  <c r="G3888" i="1"/>
  <c r="G1054" i="1"/>
  <c r="G1686" i="1"/>
  <c r="G1687" i="1"/>
  <c r="G1688" i="1"/>
  <c r="G1689" i="1"/>
  <c r="G6165" i="1"/>
  <c r="G1690" i="1"/>
  <c r="G1691" i="1"/>
  <c r="G690" i="1"/>
  <c r="G2779" i="1"/>
  <c r="G2780" i="1"/>
  <c r="G2781" i="1"/>
  <c r="G300" i="1"/>
  <c r="G301" i="1"/>
  <c r="G302" i="1"/>
  <c r="G2782" i="1"/>
  <c r="G2783" i="1"/>
  <c r="G2541" i="1"/>
  <c r="G4672" i="1"/>
  <c r="G1926" i="1"/>
  <c r="G1927" i="1"/>
  <c r="G1928" i="1"/>
  <c r="G1929" i="1"/>
  <c r="G1930" i="1"/>
  <c r="G1931" i="1"/>
  <c r="G1932" i="1"/>
  <c r="G1933" i="1"/>
  <c r="G1344" i="1"/>
  <c r="G1345" i="1"/>
  <c r="G1346" i="1"/>
  <c r="G1347" i="1"/>
  <c r="G1348" i="1"/>
  <c r="G1243" i="1"/>
  <c r="G1244" i="1"/>
  <c r="G233" i="1"/>
  <c r="G234" i="1"/>
  <c r="G235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166" i="1"/>
  <c r="G6167" i="1"/>
  <c r="G6168" i="1"/>
  <c r="G379" i="1"/>
  <c r="G380" i="1"/>
  <c r="G1746" i="1"/>
  <c r="G381" i="1"/>
  <c r="G382" i="1"/>
  <c r="G383" i="1"/>
  <c r="G1747" i="1"/>
  <c r="G1748" i="1"/>
  <c r="G1749" i="1"/>
  <c r="G1750" i="1"/>
  <c r="G3889" i="1"/>
  <c r="G3890" i="1"/>
  <c r="G2173" i="1"/>
  <c r="G3891" i="1"/>
  <c r="G3892" i="1"/>
  <c r="G3893" i="1"/>
  <c r="G3894" i="1"/>
  <c r="G3895" i="1"/>
  <c r="G3896" i="1"/>
  <c r="G2174" i="1"/>
  <c r="G2175" i="1"/>
  <c r="G2176" i="1"/>
  <c r="G2177" i="1"/>
  <c r="G2178" i="1"/>
  <c r="G2179" i="1"/>
  <c r="G2180" i="1"/>
  <c r="G2181" i="1"/>
  <c r="G2182" i="1"/>
  <c r="G2183" i="1"/>
  <c r="G3897" i="1"/>
  <c r="G3898" i="1"/>
  <c r="G3899" i="1"/>
  <c r="G3900" i="1"/>
  <c r="G3901" i="1"/>
  <c r="G3902" i="1"/>
  <c r="G2456" i="1"/>
  <c r="G3903" i="1"/>
  <c r="G2184" i="1"/>
  <c r="G2185" i="1"/>
  <c r="G2186" i="1"/>
  <c r="G2187" i="1"/>
  <c r="G3904" i="1"/>
  <c r="G3905" i="1"/>
  <c r="G3906" i="1"/>
  <c r="G3907" i="1"/>
  <c r="G3908" i="1"/>
  <c r="G3909" i="1"/>
  <c r="G2457" i="1"/>
  <c r="G3910" i="1"/>
  <c r="G2188" i="1"/>
  <c r="G2189" i="1"/>
  <c r="G2190" i="1"/>
  <c r="G2191" i="1"/>
  <c r="G2192" i="1"/>
  <c r="G3911" i="1"/>
  <c r="G3912" i="1"/>
  <c r="G3913" i="1"/>
  <c r="G3914" i="1"/>
  <c r="G3915" i="1"/>
  <c r="G3916" i="1"/>
  <c r="G2458" i="1"/>
  <c r="G3917" i="1"/>
  <c r="G2193" i="1"/>
  <c r="G2194" i="1"/>
  <c r="G2195" i="1"/>
  <c r="G2196" i="1"/>
  <c r="G3918" i="1"/>
  <c r="G3919" i="1"/>
  <c r="G3920" i="1"/>
  <c r="G3921" i="1"/>
  <c r="G3922" i="1"/>
  <c r="G3923" i="1"/>
  <c r="G3038" i="1"/>
  <c r="G3039" i="1"/>
  <c r="G3040" i="1"/>
  <c r="G3041" i="1"/>
  <c r="G2197" i="1"/>
  <c r="G2198" i="1"/>
  <c r="G2199" i="1"/>
  <c r="G2200" i="1"/>
  <c r="G3924" i="1"/>
  <c r="G2201" i="1"/>
  <c r="G2202" i="1"/>
  <c r="G2203" i="1"/>
  <c r="G2204" i="1"/>
  <c r="G3925" i="1"/>
  <c r="G3926" i="1"/>
  <c r="G3927" i="1"/>
  <c r="G3928" i="1"/>
  <c r="G3042" i="1"/>
  <c r="G3929" i="1"/>
  <c r="G3930" i="1"/>
  <c r="G3043" i="1"/>
  <c r="G3044" i="1"/>
  <c r="G3931" i="1"/>
  <c r="G3932" i="1"/>
  <c r="G2205" i="1"/>
  <c r="G3045" i="1"/>
  <c r="G3046" i="1"/>
  <c r="G3047" i="1"/>
  <c r="G3048" i="1"/>
  <c r="G3049" i="1"/>
  <c r="G3933" i="1"/>
  <c r="G3934" i="1"/>
  <c r="G3935" i="1"/>
  <c r="G3936" i="1"/>
  <c r="G3937" i="1"/>
  <c r="G3050" i="1"/>
  <c r="G4673" i="1"/>
  <c r="G2206" i="1"/>
  <c r="G3938" i="1"/>
  <c r="G3939" i="1"/>
  <c r="G3940" i="1"/>
  <c r="G3941" i="1"/>
  <c r="G3051" i="1"/>
  <c r="G3942" i="1"/>
  <c r="G3943" i="1"/>
  <c r="G3944" i="1"/>
  <c r="G2207" i="1"/>
  <c r="G2208" i="1"/>
  <c r="G2209" i="1"/>
  <c r="G2210" i="1"/>
  <c r="G2211" i="1"/>
  <c r="G3945" i="1"/>
  <c r="G3946" i="1"/>
  <c r="G3947" i="1"/>
  <c r="G3948" i="1"/>
  <c r="G3949" i="1"/>
  <c r="G2459" i="1"/>
  <c r="G3950" i="1"/>
  <c r="G2212" i="1"/>
  <c r="G3951" i="1"/>
  <c r="G3952" i="1"/>
  <c r="G2213" i="1"/>
  <c r="G2214" i="1"/>
  <c r="G2215" i="1"/>
  <c r="G2216" i="1"/>
  <c r="G2217" i="1"/>
  <c r="G3953" i="1"/>
  <c r="G3954" i="1"/>
  <c r="G3955" i="1"/>
  <c r="G2460" i="1"/>
  <c r="G3956" i="1"/>
  <c r="G2218" i="1"/>
  <c r="G2219" i="1"/>
  <c r="G2220" i="1"/>
  <c r="G2221" i="1"/>
  <c r="G2222" i="1"/>
  <c r="G3957" i="1"/>
  <c r="G3958" i="1"/>
  <c r="G3959" i="1"/>
  <c r="G2461" i="1"/>
  <c r="G3960" i="1"/>
  <c r="G2223" i="1"/>
  <c r="G2224" i="1"/>
  <c r="G2225" i="1"/>
  <c r="G2226" i="1"/>
  <c r="G2227" i="1"/>
  <c r="G3961" i="1"/>
  <c r="G3962" i="1"/>
  <c r="G3963" i="1"/>
  <c r="G3964" i="1"/>
  <c r="G3965" i="1"/>
  <c r="G3052" i="1"/>
  <c r="G3053" i="1"/>
  <c r="G3054" i="1"/>
  <c r="G3055" i="1"/>
  <c r="G3056" i="1"/>
  <c r="G3057" i="1"/>
  <c r="G2228" i="1"/>
  <c r="G3966" i="1"/>
  <c r="G3967" i="1"/>
  <c r="G2229" i="1"/>
  <c r="G2230" i="1"/>
  <c r="G3968" i="1"/>
  <c r="G3969" i="1"/>
  <c r="G3970" i="1"/>
  <c r="G3971" i="1"/>
  <c r="G3972" i="1"/>
  <c r="G3973" i="1"/>
  <c r="G3974" i="1"/>
  <c r="G2231" i="1"/>
  <c r="G2232" i="1"/>
  <c r="G2233" i="1"/>
  <c r="G3975" i="1"/>
  <c r="G3976" i="1"/>
  <c r="G3977" i="1"/>
  <c r="G14" i="1"/>
  <c r="G1159" i="1"/>
  <c r="G15" i="1"/>
  <c r="G16" i="1"/>
  <c r="G17" i="1"/>
  <c r="G18" i="1"/>
  <c r="G19" i="1"/>
  <c r="G20" i="1"/>
  <c r="G21" i="1"/>
  <c r="G22" i="1"/>
  <c r="G23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400" i="1"/>
  <c r="G2401" i="1"/>
  <c r="G2402" i="1"/>
  <c r="G2403" i="1"/>
  <c r="G2404" i="1"/>
  <c r="G2405" i="1"/>
  <c r="G2406" i="1"/>
  <c r="G2407" i="1"/>
  <c r="G2408" i="1"/>
  <c r="G3058" i="1"/>
  <c r="G1239" i="1"/>
  <c r="G3978" i="1"/>
  <c r="G6169" i="1"/>
  <c r="G6170" i="1"/>
  <c r="G6171" i="1"/>
  <c r="G6172" i="1"/>
  <c r="G6173" i="1"/>
  <c r="G3415" i="1"/>
  <c r="G3416" i="1"/>
  <c r="G3417" i="1"/>
  <c r="G3418" i="1"/>
  <c r="G3419" i="1"/>
  <c r="G691" i="1"/>
  <c r="G801" i="1"/>
  <c r="G692" i="1"/>
  <c r="G693" i="1"/>
  <c r="G694" i="1"/>
  <c r="G695" i="1"/>
  <c r="G696" i="1"/>
  <c r="G802" i="1"/>
  <c r="G803" i="1"/>
  <c r="G804" i="1"/>
  <c r="G3979" i="1"/>
  <c r="G3980" i="1"/>
  <c r="G4674" i="1"/>
  <c r="G3981" i="1"/>
  <c r="G2462" i="1"/>
  <c r="G3982" i="1"/>
  <c r="G2463" i="1"/>
  <c r="G2464" i="1"/>
  <c r="G3983" i="1"/>
  <c r="G5945" i="1"/>
  <c r="G5946" i="1"/>
  <c r="G3403" i="1"/>
  <c r="G3404" i="1"/>
  <c r="G2820" i="1"/>
  <c r="G2821" i="1"/>
  <c r="G697" i="1"/>
  <c r="G3984" i="1"/>
  <c r="G3985" i="1"/>
  <c r="G3986" i="1"/>
  <c r="G3987" i="1"/>
  <c r="G698" i="1"/>
  <c r="G236" i="1"/>
  <c r="G237" i="1"/>
  <c r="G1934" i="1"/>
  <c r="G1935" i="1"/>
  <c r="G1936" i="1"/>
  <c r="G1937" i="1"/>
  <c r="G1938" i="1"/>
  <c r="G1349" i="1"/>
  <c r="G57" i="1"/>
  <c r="G1751" i="1"/>
  <c r="G1674" i="1"/>
  <c r="G384" i="1"/>
  <c r="G385" i="1"/>
  <c r="G386" i="1"/>
  <c r="G387" i="1"/>
  <c r="G1350" i="1"/>
  <c r="G1351" i="1"/>
  <c r="G1352" i="1"/>
  <c r="G1353" i="1"/>
  <c r="G1354" i="1"/>
  <c r="G1355" i="1"/>
  <c r="G1356" i="1"/>
  <c r="G1357" i="1"/>
  <c r="G1358" i="1"/>
  <c r="G1359" i="1"/>
  <c r="G1710" i="1"/>
  <c r="G1752" i="1"/>
  <c r="G1753" i="1"/>
  <c r="G3059" i="1"/>
  <c r="G3988" i="1"/>
  <c r="G3989" i="1"/>
  <c r="G3990" i="1"/>
  <c r="G1360" i="1"/>
  <c r="G1361" i="1"/>
  <c r="G1362" i="1"/>
  <c r="G1363" i="1"/>
  <c r="G1364" i="1"/>
  <c r="G3991" i="1"/>
  <c r="G3992" i="1"/>
  <c r="G3993" i="1"/>
  <c r="G4675" i="1"/>
  <c r="G4676" i="1"/>
  <c r="G4677" i="1"/>
  <c r="G4678" i="1"/>
  <c r="G4679" i="1"/>
  <c r="G4680" i="1"/>
  <c r="G4681" i="1"/>
  <c r="G5465" i="1"/>
  <c r="G5947" i="1"/>
  <c r="G4682" i="1"/>
  <c r="G1754" i="1"/>
  <c r="G5347" i="1"/>
  <c r="G1208" i="1"/>
  <c r="G3994" i="1"/>
  <c r="G1365" i="1"/>
  <c r="G1755" i="1"/>
  <c r="G1756" i="1"/>
  <c r="G1366" i="1"/>
  <c r="G3995" i="1"/>
  <c r="G4683" i="1"/>
  <c r="G4684" i="1"/>
  <c r="G1367" i="1"/>
  <c r="G1368" i="1"/>
  <c r="G388" i="1"/>
  <c r="G1369" i="1"/>
  <c r="G3060" i="1"/>
  <c r="G1370" i="1"/>
  <c r="G1371" i="1"/>
  <c r="G1372" i="1"/>
  <c r="G1373" i="1"/>
  <c r="G1374" i="1"/>
  <c r="G1375" i="1"/>
  <c r="G1376" i="1"/>
  <c r="G3061" i="1"/>
  <c r="G1757" i="1"/>
  <c r="G3062" i="1"/>
  <c r="G3063" i="1"/>
  <c r="G2546" i="1"/>
  <c r="G2547" i="1"/>
  <c r="G2548" i="1"/>
  <c r="G2549" i="1"/>
  <c r="G3064" i="1"/>
  <c r="G1377" i="1"/>
  <c r="G4685" i="1"/>
  <c r="G4686" i="1"/>
  <c r="G4687" i="1"/>
  <c r="G4688" i="1"/>
  <c r="G1665" i="1"/>
  <c r="G4689" i="1"/>
  <c r="G3996" i="1"/>
  <c r="G848" i="1"/>
  <c r="G849" i="1"/>
  <c r="G850" i="1"/>
  <c r="G851" i="1"/>
  <c r="G852" i="1"/>
  <c r="G1758" i="1"/>
  <c r="G1055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639" i="1"/>
  <c r="G1759" i="1"/>
  <c r="G1760" i="1"/>
  <c r="G4690" i="1"/>
  <c r="G4691" i="1"/>
  <c r="G4692" i="1"/>
  <c r="G4693" i="1"/>
  <c r="G1711" i="1"/>
  <c r="G3997" i="1"/>
  <c r="G3998" i="1"/>
  <c r="G3999" i="1"/>
  <c r="G4000" i="1"/>
  <c r="G699" i="1"/>
  <c r="G4694" i="1"/>
  <c r="G4695" i="1"/>
  <c r="G4696" i="1"/>
  <c r="G4697" i="1"/>
  <c r="G5948" i="1"/>
  <c r="G1761" i="1"/>
  <c r="G1378" i="1"/>
  <c r="G700" i="1"/>
  <c r="G4698" i="1"/>
  <c r="G4699" i="1"/>
  <c r="G4700" i="1"/>
  <c r="G1762" i="1"/>
  <c r="G1763" i="1"/>
  <c r="G3065" i="1"/>
  <c r="G3066" i="1"/>
  <c r="G3067" i="1"/>
  <c r="G3068" i="1"/>
  <c r="G2234" i="1"/>
  <c r="G4001" i="1"/>
  <c r="G4002" i="1"/>
  <c r="G4003" i="1"/>
  <c r="G4701" i="1"/>
  <c r="G4702" i="1"/>
  <c r="G853" i="1"/>
  <c r="G4703" i="1"/>
  <c r="G4704" i="1"/>
  <c r="G4705" i="1"/>
  <c r="G854" i="1"/>
  <c r="G389" i="1"/>
  <c r="G4004" i="1"/>
  <c r="G5320" i="1"/>
  <c r="G4706" i="1"/>
  <c r="G1764" i="1"/>
  <c r="G1765" i="1"/>
  <c r="G4707" i="1"/>
  <c r="G390" i="1"/>
  <c r="G4005" i="1"/>
  <c r="G3" i="1"/>
  <c r="L3" i="1" s="1"/>
  <c r="G4708" i="1"/>
  <c r="G4709" i="1"/>
  <c r="G3069" i="1"/>
  <c r="G4006" i="1"/>
  <c r="G3070" i="1"/>
  <c r="G3071" i="1"/>
  <c r="G5949" i="1"/>
  <c r="G1056" i="1"/>
  <c r="L1056" i="1" s="1"/>
  <c r="G1939" i="1"/>
  <c r="G1940" i="1"/>
  <c r="G4007" i="1"/>
  <c r="G4008" i="1"/>
  <c r="G4009" i="1"/>
  <c r="G4010" i="1"/>
  <c r="G4011" i="1"/>
  <c r="G4012" i="1"/>
  <c r="L4012" i="1" s="1"/>
  <c r="G4013" i="1"/>
  <c r="G4014" i="1"/>
  <c r="G4015" i="1"/>
  <c r="G4016" i="1"/>
  <c r="G4017" i="1"/>
  <c r="G3072" i="1"/>
  <c r="G4018" i="1"/>
  <c r="G4019" i="1"/>
  <c r="L4019" i="1" s="1"/>
  <c r="G4020" i="1"/>
  <c r="G4021" i="1"/>
  <c r="G1379" i="1"/>
  <c r="G4022" i="1"/>
  <c r="G2235" i="1"/>
  <c r="G5950" i="1"/>
  <c r="G4023" i="1"/>
  <c r="G4710" i="1"/>
  <c r="L4710" i="1" s="1"/>
  <c r="G4711" i="1"/>
  <c r="G4712" i="1"/>
  <c r="G4713" i="1"/>
  <c r="G4714" i="1"/>
  <c r="G4715" i="1"/>
  <c r="G4716" i="1"/>
  <c r="G4024" i="1"/>
  <c r="G4025" i="1"/>
  <c r="L4025" i="1" s="1"/>
  <c r="G4717" i="1"/>
  <c r="G3073" i="1"/>
  <c r="G1136" i="1"/>
  <c r="G1137" i="1"/>
  <c r="G1138" i="1"/>
  <c r="G1139" i="1"/>
  <c r="G1140" i="1"/>
  <c r="G1141" i="1"/>
  <c r="L1141" i="1" s="1"/>
  <c r="G1142" i="1"/>
  <c r="G1143" i="1"/>
  <c r="G1144" i="1"/>
  <c r="G1145" i="1"/>
  <c r="G3074" i="1"/>
  <c r="G4718" i="1"/>
  <c r="G4719" i="1"/>
  <c r="G4720" i="1"/>
  <c r="L4720" i="1" s="1"/>
  <c r="G4721" i="1"/>
  <c r="G4026" i="1"/>
  <c r="G4027" i="1"/>
  <c r="G4028" i="1"/>
  <c r="G4029" i="1"/>
  <c r="G5951" i="1"/>
  <c r="G4722" i="1"/>
  <c r="G4723" i="1"/>
  <c r="L4723" i="1" s="1"/>
  <c r="G4030" i="1"/>
  <c r="G4724" i="1"/>
  <c r="G1146" i="1"/>
  <c r="G4031" i="1"/>
  <c r="G4032" i="1"/>
  <c r="G4033" i="1"/>
  <c r="G4034" i="1"/>
  <c r="G4035" i="1"/>
  <c r="L4035" i="1" s="1"/>
  <c r="G4036" i="1"/>
  <c r="G855" i="1"/>
  <c r="G856" i="1"/>
  <c r="G857" i="1"/>
  <c r="G858" i="1"/>
  <c r="G859" i="1"/>
  <c r="G860" i="1"/>
  <c r="G861" i="1"/>
  <c r="L861" i="1" s="1"/>
  <c r="G862" i="1"/>
  <c r="G863" i="1"/>
  <c r="G4037" i="1"/>
  <c r="G4038" i="1"/>
  <c r="G4039" i="1"/>
  <c r="G4040" i="1"/>
  <c r="G4041" i="1"/>
  <c r="G4042" i="1"/>
  <c r="L4042" i="1" s="1"/>
  <c r="G4043" i="1"/>
  <c r="G4044" i="1"/>
  <c r="G4045" i="1"/>
  <c r="G4725" i="1"/>
  <c r="G1380" i="1"/>
  <c r="G1381" i="1"/>
  <c r="G2697" i="1"/>
  <c r="G4726" i="1"/>
  <c r="L4726" i="1" s="1"/>
  <c r="G4046" i="1"/>
  <c r="G4047" i="1"/>
  <c r="G4048" i="1"/>
  <c r="G1766" i="1"/>
  <c r="G5302" i="1"/>
  <c r="G4049" i="1"/>
  <c r="G4727" i="1"/>
  <c r="G391" i="1"/>
  <c r="L391" i="1" s="1"/>
  <c r="G392" i="1"/>
  <c r="G4728" i="1"/>
  <c r="G4729" i="1"/>
  <c r="G1382" i="1"/>
  <c r="G2550" i="1"/>
  <c r="G5466" i="1"/>
  <c r="G2551" i="1"/>
  <c r="G2552" i="1"/>
  <c r="L2552" i="1" s="1"/>
  <c r="G2553" i="1"/>
  <c r="G2554" i="1"/>
  <c r="G1767" i="1"/>
  <c r="G4730" i="1"/>
  <c r="G4731" i="1"/>
  <c r="G4732" i="1"/>
  <c r="G4733" i="1"/>
  <c r="G4734" i="1"/>
  <c r="L4734" i="1" s="1"/>
  <c r="G4735" i="1"/>
  <c r="G4050" i="1"/>
  <c r="G4051" i="1"/>
  <c r="G303" i="1"/>
  <c r="G4736" i="1"/>
  <c r="G4737" i="1"/>
  <c r="G4052" i="1"/>
  <c r="G4738" i="1"/>
  <c r="L4738" i="1" s="1"/>
  <c r="G4053" i="1"/>
  <c r="G4739" i="1"/>
  <c r="G4054" i="1"/>
  <c r="G4740" i="1"/>
  <c r="G4741" i="1"/>
  <c r="G4742" i="1"/>
  <c r="G4743" i="1"/>
  <c r="G4744" i="1"/>
  <c r="L4744" i="1" s="1"/>
  <c r="G4745" i="1"/>
  <c r="G4746" i="1"/>
  <c r="G4747" i="1"/>
  <c r="G5952" i="1"/>
  <c r="G4748" i="1"/>
  <c r="G393" i="1"/>
  <c r="G4749" i="1"/>
  <c r="G4750" i="1"/>
  <c r="L4750" i="1" s="1"/>
  <c r="G4751" i="1"/>
  <c r="G4752" i="1"/>
  <c r="G1941" i="1"/>
  <c r="G1942" i="1"/>
  <c r="G1943" i="1"/>
  <c r="G5467" i="1"/>
  <c r="G6174" i="1"/>
  <c r="G3075" i="1"/>
  <c r="L3075" i="1" s="1"/>
  <c r="G1383" i="1"/>
  <c r="G4753" i="1"/>
  <c r="G4754" i="1"/>
  <c r="G1240" i="1"/>
  <c r="G5349" i="1"/>
  <c r="G2933" i="1"/>
  <c r="G2934" i="1"/>
  <c r="G2935" i="1"/>
  <c r="L2935" i="1" s="1"/>
  <c r="G2723" i="1"/>
  <c r="G2724" i="1"/>
  <c r="G5350" i="1"/>
  <c r="G2725" i="1"/>
  <c r="G2726" i="1"/>
  <c r="G2727" i="1"/>
  <c r="G2728" i="1"/>
  <c r="G2936" i="1"/>
  <c r="L2936" i="1" s="1"/>
  <c r="G2937" i="1"/>
  <c r="G2938" i="1"/>
  <c r="G2939" i="1"/>
  <c r="G2940" i="1"/>
  <c r="G2941" i="1"/>
  <c r="G2942" i="1"/>
  <c r="G2943" i="1"/>
  <c r="G2729" i="1"/>
  <c r="L2729" i="1" s="1"/>
  <c r="G5351" i="1"/>
  <c r="G5352" i="1"/>
  <c r="G5353" i="1"/>
  <c r="G5354" i="1"/>
  <c r="G5355" i="1"/>
  <c r="G4055" i="1"/>
  <c r="G5468" i="1"/>
  <c r="G4755" i="1"/>
  <c r="L4755" i="1" s="1"/>
  <c r="G3076" i="1"/>
  <c r="G6175" i="1"/>
  <c r="G5953" i="1"/>
  <c r="G1225" i="1"/>
  <c r="G1768" i="1"/>
  <c r="G5356" i="1"/>
  <c r="G6176" i="1"/>
  <c r="G4756" i="1"/>
  <c r="L4756" i="1" s="1"/>
  <c r="G4757" i="1"/>
  <c r="G4758" i="1"/>
  <c r="G1057" i="1"/>
  <c r="G1058" i="1"/>
  <c r="G4056" i="1"/>
  <c r="G5954" i="1"/>
  <c r="G6177" i="1"/>
  <c r="G4057" i="1"/>
  <c r="L4057" i="1" s="1"/>
  <c r="G4058" i="1"/>
  <c r="G4059" i="1"/>
  <c r="G4060" i="1"/>
  <c r="G4061" i="1"/>
  <c r="G4062" i="1"/>
  <c r="G1241" i="1"/>
  <c r="G1384" i="1"/>
  <c r="G1385" i="1"/>
  <c r="L1385" i="1" s="1"/>
  <c r="G1386" i="1"/>
  <c r="G1387" i="1"/>
  <c r="G864" i="1"/>
  <c r="G865" i="1"/>
  <c r="G866" i="1"/>
  <c r="G4759" i="1"/>
  <c r="G4760" i="1"/>
  <c r="G4761" i="1"/>
  <c r="L4761" i="1" s="1"/>
  <c r="G4762" i="1"/>
  <c r="G4763" i="1"/>
  <c r="G4764" i="1"/>
  <c r="G4765" i="1"/>
  <c r="G4766" i="1"/>
  <c r="G4767" i="1"/>
  <c r="G4768" i="1"/>
  <c r="G1944" i="1"/>
  <c r="L1944" i="1" s="1"/>
  <c r="G1945" i="1"/>
  <c r="G4769" i="1"/>
  <c r="G1946" i="1"/>
  <c r="G4770" i="1"/>
  <c r="G4771" i="1"/>
  <c r="G1947" i="1"/>
  <c r="G4772" i="1"/>
  <c r="G1948" i="1"/>
  <c r="L1948" i="1" s="1"/>
  <c r="G1769" i="1"/>
  <c r="G1770" i="1"/>
  <c r="G2555" i="1"/>
  <c r="G2556" i="1"/>
  <c r="G2557" i="1"/>
  <c r="G1771" i="1"/>
  <c r="G2558" i="1"/>
  <c r="G1772" i="1"/>
  <c r="L1772" i="1" s="1"/>
  <c r="G2559" i="1"/>
  <c r="G1773" i="1"/>
  <c r="G2560" i="1"/>
  <c r="G2561" i="1"/>
  <c r="G1774" i="1"/>
  <c r="G394" i="1"/>
  <c r="G395" i="1"/>
  <c r="G396" i="1"/>
  <c r="L396" i="1" s="1"/>
  <c r="G4063" i="1"/>
  <c r="G4064" i="1"/>
  <c r="G2851" i="1"/>
  <c r="G4773" i="1"/>
  <c r="G4774" i="1"/>
  <c r="G4775" i="1"/>
  <c r="G5955" i="1"/>
  <c r="G238" i="1"/>
  <c r="L238" i="1" s="1"/>
  <c r="G4065" i="1"/>
  <c r="G4066" i="1"/>
  <c r="G2730" i="1"/>
  <c r="G2731" i="1"/>
  <c r="G2732" i="1"/>
  <c r="G58" i="1"/>
  <c r="G59" i="1"/>
  <c r="G60" i="1"/>
  <c r="L60" i="1" s="1"/>
  <c r="G61" i="1"/>
  <c r="G3077" i="1"/>
  <c r="G4067" i="1"/>
  <c r="G1388" i="1"/>
  <c r="G1389" i="1"/>
  <c r="G4776" i="1"/>
  <c r="G4777" i="1"/>
  <c r="G4068" i="1"/>
  <c r="L4068" i="1" s="1"/>
  <c r="G24" i="1"/>
  <c r="G25" i="1"/>
  <c r="G26" i="1"/>
  <c r="G6178" i="1"/>
  <c r="G2800" i="1"/>
  <c r="G4778" i="1"/>
  <c r="G2698" i="1"/>
  <c r="G6179" i="1"/>
  <c r="L6179" i="1" s="1"/>
  <c r="G6180" i="1"/>
  <c r="G6181" i="1"/>
  <c r="G6182" i="1"/>
  <c r="G4779" i="1"/>
  <c r="G4780" i="1"/>
  <c r="G1949" i="1"/>
  <c r="G1390" i="1"/>
  <c r="G4781" i="1"/>
  <c r="L4781" i="1" s="1"/>
  <c r="G4782" i="1"/>
  <c r="G4783" i="1"/>
  <c r="G4784" i="1"/>
  <c r="G397" i="1"/>
  <c r="G4069" i="1"/>
  <c r="G4785" i="1"/>
  <c r="G398" i="1"/>
  <c r="G399" i="1"/>
  <c r="L399" i="1" s="1"/>
  <c r="G1775" i="1"/>
  <c r="G1776" i="1"/>
  <c r="G4786" i="1"/>
  <c r="G4787" i="1"/>
  <c r="G4788" i="1"/>
  <c r="G2236" i="1"/>
  <c r="G4070" i="1"/>
  <c r="G4071" i="1"/>
  <c r="L4071" i="1" s="1"/>
  <c r="G4072" i="1"/>
  <c r="G6183" i="1"/>
  <c r="G5956" i="1"/>
  <c r="G2822" i="1"/>
  <c r="G5957" i="1"/>
  <c r="G4073" i="1"/>
  <c r="G1640" i="1"/>
  <c r="G4789" i="1"/>
  <c r="L4789" i="1" s="1"/>
  <c r="G4790" i="1"/>
  <c r="G4791" i="1"/>
  <c r="G4792" i="1"/>
  <c r="G4793" i="1"/>
  <c r="G4074" i="1"/>
  <c r="G1059" i="1"/>
  <c r="G4794" i="1"/>
  <c r="G5469" i="1"/>
  <c r="L5469" i="1" s="1"/>
  <c r="G1391" i="1"/>
  <c r="G2733" i="1"/>
  <c r="G2734" i="1"/>
  <c r="G2735" i="1"/>
  <c r="G2736" i="1"/>
  <c r="G2737" i="1"/>
  <c r="G2738" i="1"/>
  <c r="G6315" i="1"/>
  <c r="L6315" i="1" s="1"/>
  <c r="G6316" i="1"/>
  <c r="G6317" i="1"/>
  <c r="G6318" i="1"/>
  <c r="G6319" i="1"/>
  <c r="G6320" i="1"/>
  <c r="G6321" i="1"/>
  <c r="G6322" i="1"/>
  <c r="G6323" i="1"/>
  <c r="L6323" i="1" s="1"/>
  <c r="G6324" i="1"/>
  <c r="G6325" i="1"/>
  <c r="G6326" i="1"/>
  <c r="G701" i="1"/>
  <c r="G4795" i="1"/>
  <c r="G6327" i="1"/>
  <c r="G6328" i="1"/>
  <c r="G6329" i="1"/>
  <c r="L6329" i="1" s="1"/>
  <c r="G6330" i="1"/>
  <c r="G6331" i="1"/>
  <c r="G6332" i="1"/>
  <c r="G6333" i="1"/>
  <c r="G6334" i="1"/>
  <c r="G6335" i="1"/>
  <c r="G6336" i="1"/>
  <c r="G6337" i="1"/>
  <c r="L6337" i="1" s="1"/>
  <c r="G6338" i="1"/>
  <c r="G6339" i="1"/>
  <c r="G1392" i="1"/>
  <c r="G1950" i="1"/>
  <c r="G4796" i="1"/>
  <c r="G4075" i="1"/>
  <c r="G5958" i="1"/>
  <c r="G5959" i="1"/>
  <c r="L5959" i="1" s="1"/>
  <c r="G5470" i="1"/>
  <c r="G4797" i="1"/>
  <c r="G4798" i="1"/>
  <c r="G1393" i="1"/>
  <c r="G400" i="1"/>
  <c r="G5471" i="1"/>
  <c r="G2823" i="1"/>
  <c r="G5472" i="1"/>
  <c r="L5472" i="1" s="1"/>
  <c r="G5473" i="1"/>
  <c r="G4799" i="1"/>
  <c r="G4800" i="1"/>
  <c r="G2739" i="1"/>
  <c r="G2740" i="1"/>
  <c r="G2741" i="1"/>
  <c r="G4801" i="1"/>
  <c r="G4802" i="1"/>
  <c r="L4802" i="1" s="1"/>
  <c r="G4803" i="1"/>
  <c r="G4804" i="1"/>
  <c r="G4805" i="1"/>
  <c r="G4806" i="1"/>
  <c r="G6184" i="1"/>
  <c r="G6185" i="1"/>
  <c r="G2562" i="1"/>
  <c r="G2563" i="1"/>
  <c r="L2563" i="1" s="1"/>
  <c r="G2564" i="1"/>
  <c r="G2565" i="1"/>
  <c r="G6186" i="1"/>
  <c r="G1505" i="1"/>
  <c r="G1777" i="1"/>
  <c r="G1778" i="1"/>
  <c r="G1779" i="1"/>
  <c r="G3078" i="1"/>
  <c r="L3078" i="1" s="1"/>
  <c r="G3079" i="1"/>
  <c r="G3080" i="1"/>
  <c r="G3081" i="1"/>
  <c r="G3082" i="1"/>
  <c r="G401" i="1"/>
  <c r="G4807" i="1"/>
  <c r="G4808" i="1"/>
  <c r="G2465" i="1"/>
  <c r="L2465" i="1" s="1"/>
  <c r="G3083" i="1"/>
  <c r="G3084" i="1"/>
  <c r="G4076" i="1"/>
  <c r="G4077" i="1"/>
  <c r="G4078" i="1"/>
  <c r="G3085" i="1"/>
  <c r="G702" i="1"/>
  <c r="G3086" i="1"/>
  <c r="L3086" i="1" s="1"/>
  <c r="G3087" i="1"/>
  <c r="G3088" i="1"/>
  <c r="G3089" i="1"/>
  <c r="G3090" i="1"/>
  <c r="G3091" i="1"/>
  <c r="G3092" i="1"/>
  <c r="G3093" i="1"/>
  <c r="G3094" i="1"/>
  <c r="L3094" i="1" s="1"/>
  <c r="G3095" i="1"/>
  <c r="G3096" i="1"/>
  <c r="G3097" i="1"/>
  <c r="G3098" i="1"/>
  <c r="G3099" i="1"/>
  <c r="G3100" i="1"/>
  <c r="G3101" i="1"/>
  <c r="G3102" i="1"/>
  <c r="L3102" i="1" s="1"/>
  <c r="G3103" i="1"/>
  <c r="G3104" i="1"/>
  <c r="G3105" i="1"/>
  <c r="G3106" i="1"/>
  <c r="G3107" i="1"/>
  <c r="G3108" i="1"/>
  <c r="G3109" i="1"/>
  <c r="G3110" i="1"/>
  <c r="L3110" i="1" s="1"/>
  <c r="G3111" i="1"/>
  <c r="G3112" i="1"/>
  <c r="G3113" i="1"/>
  <c r="G3114" i="1"/>
  <c r="G3115" i="1"/>
  <c r="G3116" i="1"/>
  <c r="G3117" i="1"/>
  <c r="G3118" i="1"/>
  <c r="L3118" i="1" s="1"/>
  <c r="G3119" i="1"/>
  <c r="G3120" i="1"/>
  <c r="G3121" i="1"/>
  <c r="G3122" i="1"/>
  <c r="G3123" i="1"/>
  <c r="G3124" i="1"/>
  <c r="G3125" i="1"/>
  <c r="G3126" i="1"/>
  <c r="L3126" i="1" s="1"/>
  <c r="G3127" i="1"/>
  <c r="G3128" i="1"/>
  <c r="G3129" i="1"/>
  <c r="G3130" i="1"/>
  <c r="G3131" i="1"/>
  <c r="G3132" i="1"/>
  <c r="G3133" i="1"/>
  <c r="G3134" i="1"/>
  <c r="L3134" i="1" s="1"/>
  <c r="G3135" i="1"/>
  <c r="G3136" i="1"/>
  <c r="G3137" i="1"/>
  <c r="G3138" i="1"/>
  <c r="G3139" i="1"/>
  <c r="G3140" i="1"/>
  <c r="G3141" i="1"/>
  <c r="G3142" i="1"/>
  <c r="L3142" i="1" s="1"/>
  <c r="G3143" i="1"/>
  <c r="G3144" i="1"/>
  <c r="G3145" i="1"/>
  <c r="G3146" i="1"/>
  <c r="G3147" i="1"/>
  <c r="G3148" i="1"/>
  <c r="G3149" i="1"/>
  <c r="G3150" i="1"/>
  <c r="L3150" i="1" s="1"/>
  <c r="G3151" i="1"/>
  <c r="G3152" i="1"/>
  <c r="G3153" i="1"/>
  <c r="G3154" i="1"/>
  <c r="G3155" i="1"/>
  <c r="G3156" i="1"/>
  <c r="G3157" i="1"/>
  <c r="G3158" i="1"/>
  <c r="L3158" i="1" s="1"/>
  <c r="G3159" i="1"/>
  <c r="G3160" i="1"/>
  <c r="G3161" i="1"/>
  <c r="G3162" i="1"/>
  <c r="G3163" i="1"/>
  <c r="G3164" i="1"/>
  <c r="G3165" i="1"/>
  <c r="G3166" i="1"/>
  <c r="L3166" i="1" s="1"/>
  <c r="G3167" i="1"/>
  <c r="G3168" i="1"/>
  <c r="G3169" i="1"/>
  <c r="G3170" i="1"/>
  <c r="G3171" i="1"/>
  <c r="G3172" i="1"/>
  <c r="G3173" i="1"/>
  <c r="G3174" i="1"/>
  <c r="L3174" i="1" s="1"/>
  <c r="G3175" i="1"/>
  <c r="G3176" i="1"/>
  <c r="G3177" i="1"/>
  <c r="G3178" i="1"/>
  <c r="G3179" i="1"/>
  <c r="G5960" i="1"/>
  <c r="G1780" i="1"/>
  <c r="G1506" i="1"/>
  <c r="L1506" i="1" s="1"/>
  <c r="G4079" i="1"/>
  <c r="G3180" i="1"/>
  <c r="G5961" i="1"/>
  <c r="G1394" i="1"/>
  <c r="G2527" i="1"/>
  <c r="G2528" i="1"/>
  <c r="G1781" i="1"/>
  <c r="G4809" i="1"/>
  <c r="L4809" i="1" s="1"/>
  <c r="G1951" i="1"/>
  <c r="G4080" i="1"/>
  <c r="G4081" i="1"/>
  <c r="G1782" i="1"/>
  <c r="G4810" i="1"/>
  <c r="G4811" i="1"/>
  <c r="G4812" i="1"/>
  <c r="G4813" i="1"/>
  <c r="L4813" i="1" s="1"/>
  <c r="G4814" i="1"/>
  <c r="G1952" i="1"/>
  <c r="G4815" i="1"/>
  <c r="G3420" i="1"/>
  <c r="G5474" i="1"/>
  <c r="G3181" i="1"/>
  <c r="G3182" i="1"/>
  <c r="G3183" i="1"/>
  <c r="L3183" i="1" s="1"/>
  <c r="G3184" i="1"/>
  <c r="G3185" i="1"/>
  <c r="G1245" i="1"/>
  <c r="G5962" i="1"/>
  <c r="G5963" i="1"/>
  <c r="G703" i="1"/>
  <c r="G5964" i="1"/>
  <c r="G4816" i="1"/>
  <c r="L4816" i="1" s="1"/>
  <c r="G805" i="1"/>
  <c r="G5252" i="1"/>
  <c r="G806" i="1"/>
  <c r="G807" i="1"/>
  <c r="G6187" i="1"/>
  <c r="G402" i="1"/>
  <c r="G403" i="1"/>
  <c r="G404" i="1"/>
  <c r="L404" i="1" s="1"/>
  <c r="G2237" i="1"/>
  <c r="G2238" i="1"/>
  <c r="G4817" i="1"/>
  <c r="G1395" i="1"/>
  <c r="G1396" i="1"/>
  <c r="G1397" i="1"/>
  <c r="G1398" i="1"/>
  <c r="G2742" i="1"/>
  <c r="L2742" i="1" s="1"/>
  <c r="G62" i="1"/>
  <c r="G5965" i="1"/>
  <c r="G5966" i="1"/>
  <c r="G704" i="1"/>
  <c r="G1060" i="1"/>
  <c r="G1783" i="1"/>
  <c r="G1784" i="1"/>
  <c r="G1785" i="1"/>
  <c r="L1785" i="1" s="1"/>
  <c r="G5967" i="1"/>
  <c r="G1953" i="1"/>
  <c r="G5968" i="1"/>
  <c r="G5969" i="1"/>
  <c r="G2566" i="1"/>
  <c r="G4818" i="1"/>
  <c r="G3405" i="1"/>
  <c r="G3186" i="1"/>
  <c r="L3186" i="1" s="1"/>
  <c r="G3187" i="1"/>
  <c r="G3188" i="1"/>
  <c r="G705" i="1"/>
  <c r="G1641" i="1"/>
  <c r="G1786" i="1"/>
  <c r="G1787" i="1"/>
  <c r="G1788" i="1"/>
  <c r="G1789" i="1"/>
  <c r="L1789" i="1" s="1"/>
  <c r="G1790" i="1"/>
  <c r="G5970" i="1"/>
  <c r="G2928" i="1"/>
  <c r="G63" i="1"/>
  <c r="G2929" i="1"/>
  <c r="G4819" i="1"/>
  <c r="G4820" i="1"/>
  <c r="G4821" i="1"/>
  <c r="L4821" i="1" s="1"/>
  <c r="G4822" i="1"/>
  <c r="G4823" i="1"/>
  <c r="G5971" i="1"/>
  <c r="G2529" i="1"/>
  <c r="G5972" i="1"/>
  <c r="G3189" i="1"/>
  <c r="G4824" i="1"/>
  <c r="G4825" i="1"/>
  <c r="L4825" i="1" s="1"/>
  <c r="G5973" i="1"/>
  <c r="G5974" i="1"/>
  <c r="G4826" i="1"/>
  <c r="G4827" i="1"/>
  <c r="G5975" i="1"/>
  <c r="G5976" i="1"/>
  <c r="G1791" i="1"/>
  <c r="G5475" i="1"/>
  <c r="L5475" i="1" s="1"/>
  <c r="G2567" i="1"/>
  <c r="G2568" i="1"/>
  <c r="G2239" i="1"/>
  <c r="G4828" i="1"/>
  <c r="G4829" i="1"/>
  <c r="G706" i="1"/>
  <c r="G4082" i="1"/>
  <c r="G5357" i="1"/>
  <c r="L5357" i="1" s="1"/>
  <c r="G5358" i="1"/>
  <c r="G2743" i="1"/>
  <c r="G4830" i="1"/>
  <c r="G2240" i="1"/>
  <c r="G2241" i="1"/>
  <c r="G2242" i="1"/>
  <c r="G2243" i="1"/>
  <c r="G2244" i="1"/>
  <c r="L2244" i="1" s="1"/>
  <c r="G2245" i="1"/>
  <c r="G2246" i="1"/>
  <c r="G2247" i="1"/>
  <c r="G2248" i="1"/>
  <c r="G2249" i="1"/>
  <c r="G2250" i="1"/>
  <c r="G2251" i="1"/>
  <c r="G2252" i="1"/>
  <c r="L2252" i="1" s="1"/>
  <c r="G2253" i="1"/>
  <c r="G2254" i="1"/>
  <c r="G2255" i="1"/>
  <c r="G2256" i="1"/>
  <c r="G2257" i="1"/>
  <c r="G2258" i="1"/>
  <c r="G2259" i="1"/>
  <c r="G1246" i="1"/>
  <c r="L1246" i="1" s="1"/>
  <c r="G1247" i="1"/>
  <c r="G1248" i="1"/>
  <c r="G239" i="1"/>
  <c r="G3406" i="1"/>
  <c r="G3407" i="1"/>
  <c r="G3408" i="1"/>
  <c r="G240" i="1"/>
  <c r="G241" i="1"/>
  <c r="L241" i="1" s="1"/>
  <c r="G242" i="1"/>
  <c r="G243" i="1"/>
  <c r="G244" i="1"/>
  <c r="G4083" i="1"/>
  <c r="G4084" i="1"/>
  <c r="G4085" i="1"/>
  <c r="G4086" i="1"/>
  <c r="G4087" i="1"/>
  <c r="L4087" i="1" s="1"/>
  <c r="G4831" i="1"/>
  <c r="G4832" i="1"/>
  <c r="G5359" i="1"/>
  <c r="G2744" i="1"/>
  <c r="G4088" i="1"/>
  <c r="G2260" i="1"/>
  <c r="G4833" i="1"/>
  <c r="G2745" i="1"/>
  <c r="L2745" i="1" s="1"/>
  <c r="G6188" i="1"/>
  <c r="G2261" i="1"/>
  <c r="G4089" i="1"/>
  <c r="G867" i="1"/>
  <c r="G405" i="1"/>
  <c r="G2746" i="1"/>
  <c r="G2747" i="1"/>
  <c r="G1792" i="1"/>
  <c r="L1792" i="1" s="1"/>
  <c r="G4090" i="1"/>
  <c r="G4091" i="1"/>
  <c r="G2569" i="1"/>
  <c r="G2570" i="1"/>
  <c r="G2571" i="1"/>
  <c r="G2572" i="1"/>
  <c r="G2573" i="1"/>
  <c r="G2637" i="1"/>
  <c r="L2637" i="1" s="1"/>
  <c r="G2638" i="1"/>
  <c r="G2639" i="1"/>
  <c r="G4092" i="1"/>
  <c r="G2262" i="1"/>
  <c r="G5360" i="1"/>
  <c r="G4093" i="1"/>
  <c r="G4094" i="1"/>
  <c r="G4095" i="1"/>
  <c r="L4095" i="1" s="1"/>
  <c r="M4095" i="1" s="1"/>
  <c r="G4096" i="1"/>
  <c r="G4097" i="1"/>
  <c r="G4098" i="1"/>
  <c r="G5361" i="1"/>
  <c r="G2748" i="1"/>
  <c r="G4834" i="1"/>
  <c r="G4835" i="1"/>
  <c r="G4836" i="1"/>
  <c r="L4836" i="1" s="1"/>
  <c r="M4836" i="1" s="1"/>
  <c r="G3190" i="1"/>
  <c r="G3191" i="1"/>
  <c r="G3192" i="1"/>
  <c r="G3193" i="1"/>
  <c r="G3194" i="1"/>
  <c r="G3195" i="1"/>
  <c r="G3196" i="1"/>
  <c r="G3197" i="1"/>
  <c r="L3197" i="1" s="1"/>
  <c r="M3197" i="1" s="1"/>
  <c r="G3198" i="1"/>
  <c r="G3199" i="1"/>
  <c r="G3200" i="1"/>
  <c r="G3201" i="1"/>
  <c r="G3202" i="1"/>
  <c r="G3203" i="1"/>
  <c r="G3204" i="1"/>
  <c r="G4837" i="1"/>
  <c r="L4837" i="1" s="1"/>
  <c r="M4837" i="1" s="1"/>
  <c r="G2824" i="1"/>
  <c r="G2263" i="1"/>
  <c r="G4099" i="1"/>
  <c r="G27" i="1"/>
  <c r="G4100" i="1"/>
  <c r="G1793" i="1"/>
  <c r="G245" i="1"/>
  <c r="G4838" i="1"/>
  <c r="L4838" i="1" s="1"/>
  <c r="M4838" i="1" s="1"/>
  <c r="G1954" i="1"/>
  <c r="G868" i="1"/>
  <c r="G5977" i="1"/>
  <c r="G4839" i="1"/>
  <c r="G4840" i="1"/>
  <c r="G4841" i="1"/>
  <c r="G1794" i="1"/>
  <c r="G3205" i="1"/>
  <c r="L3205" i="1" s="1"/>
  <c r="M3205" i="1" s="1"/>
  <c r="G3206" i="1"/>
  <c r="G3207" i="1"/>
  <c r="G4842" i="1"/>
  <c r="G1399" i="1"/>
  <c r="G2749" i="1"/>
  <c r="G2466" i="1"/>
  <c r="G2467" i="1"/>
  <c r="G5362" i="1"/>
  <c r="L5362" i="1" s="1"/>
  <c r="M5362" i="1" s="1"/>
  <c r="G5363" i="1"/>
  <c r="G5364" i="1"/>
  <c r="G5365" i="1"/>
  <c r="G5366" i="1"/>
  <c r="G2750" i="1"/>
  <c r="G2751" i="1"/>
  <c r="G707" i="1"/>
  <c r="G708" i="1"/>
  <c r="L708" i="1" s="1"/>
  <c r="M708" i="1" s="1"/>
  <c r="G6189" i="1"/>
  <c r="G406" i="1"/>
  <c r="G4843" i="1"/>
  <c r="G6190" i="1"/>
  <c r="G709" i="1"/>
  <c r="G4844" i="1"/>
  <c r="G5978" i="1"/>
  <c r="G2264" i="1"/>
  <c r="L2264" i="1" s="1"/>
  <c r="M2264" i="1" s="1"/>
  <c r="G2265" i="1"/>
  <c r="G2266" i="1"/>
  <c r="G2267" i="1"/>
  <c r="G2268" i="1"/>
  <c r="G2269" i="1"/>
  <c r="G2270" i="1"/>
  <c r="G2271" i="1"/>
  <c r="G2272" i="1"/>
  <c r="L2272" i="1" s="1"/>
  <c r="M2272" i="1" s="1"/>
  <c r="G2273" i="1"/>
  <c r="G2274" i="1"/>
  <c r="G2275" i="1"/>
  <c r="G2276" i="1"/>
  <c r="G2277" i="1"/>
  <c r="G2278" i="1"/>
  <c r="G2279" i="1"/>
  <c r="G2280" i="1"/>
  <c r="L2280" i="1" s="1"/>
  <c r="M2280" i="1" s="1"/>
  <c r="G2281" i="1"/>
  <c r="G2282" i="1"/>
  <c r="G2283" i="1"/>
  <c r="G2284" i="1"/>
  <c r="G2285" i="1"/>
  <c r="G2286" i="1"/>
  <c r="G2287" i="1"/>
  <c r="G2288" i="1"/>
  <c r="L2288" i="1" s="1"/>
  <c r="M2288" i="1" s="1"/>
  <c r="G2289" i="1"/>
  <c r="G2290" i="1"/>
  <c r="G2291" i="1"/>
  <c r="G2292" i="1"/>
  <c r="G2293" i="1"/>
  <c r="G2294" i="1"/>
  <c r="G2295" i="1"/>
  <c r="G4845" i="1"/>
  <c r="L4845" i="1" s="1"/>
  <c r="M4845" i="1" s="1"/>
  <c r="G6191" i="1"/>
  <c r="G710" i="1"/>
  <c r="G1955" i="1"/>
  <c r="G1956" i="1"/>
  <c r="G4101" i="1"/>
  <c r="G2468" i="1"/>
  <c r="G4846" i="1"/>
  <c r="G4847" i="1"/>
  <c r="L4847" i="1" s="1"/>
  <c r="M4847" i="1" s="1"/>
  <c r="G4848" i="1"/>
  <c r="G4849" i="1"/>
  <c r="G335" i="1"/>
  <c r="G4850" i="1"/>
  <c r="G4851" i="1"/>
  <c r="G4852" i="1"/>
  <c r="G4102" i="1"/>
  <c r="G4853" i="1"/>
  <c r="L4853" i="1" s="1"/>
  <c r="M4853" i="1" s="1"/>
  <c r="G4854" i="1"/>
  <c r="G815" i="1"/>
  <c r="G5476" i="1"/>
  <c r="G4855" i="1"/>
  <c r="G4856" i="1"/>
  <c r="G4857" i="1"/>
  <c r="G4858" i="1"/>
  <c r="G1957" i="1"/>
  <c r="L1957" i="1" s="1"/>
  <c r="M1957" i="1" s="1"/>
  <c r="G4103" i="1"/>
  <c r="G4859" i="1"/>
  <c r="G4860" i="1"/>
  <c r="G4861" i="1"/>
  <c r="G4862" i="1"/>
  <c r="G4863" i="1"/>
  <c r="G4864" i="1"/>
  <c r="G4865" i="1"/>
  <c r="L4865" i="1" s="1"/>
  <c r="M4865" i="1" s="1"/>
  <c r="G4866" i="1"/>
  <c r="G2699" i="1"/>
  <c r="G1666" i="1"/>
  <c r="G4104" i="1"/>
  <c r="G4867" i="1"/>
  <c r="G4105" i="1"/>
  <c r="G4106" i="1"/>
  <c r="G4107" i="1"/>
  <c r="L4107" i="1" s="1"/>
  <c r="M4107" i="1" s="1"/>
  <c r="G4108" i="1"/>
  <c r="G4109" i="1"/>
  <c r="G4110" i="1"/>
  <c r="G4868" i="1"/>
  <c r="G2752" i="1"/>
  <c r="G5367" i="1"/>
  <c r="G5368" i="1"/>
  <c r="G5369" i="1"/>
  <c r="L5369" i="1" s="1"/>
  <c r="M5369" i="1" s="1"/>
  <c r="G5370" i="1"/>
  <c r="G5371" i="1"/>
  <c r="G5372" i="1"/>
  <c r="G5373" i="1"/>
  <c r="G5374" i="1"/>
  <c r="G304" i="1"/>
  <c r="G305" i="1"/>
  <c r="G306" i="1"/>
  <c r="L306" i="1" s="1"/>
  <c r="M306" i="1" s="1"/>
  <c r="G307" i="1"/>
  <c r="G308" i="1"/>
  <c r="G309" i="1"/>
  <c r="G310" i="1"/>
  <c r="G311" i="1"/>
  <c r="G312" i="1"/>
  <c r="G313" i="1"/>
  <c r="G314" i="1"/>
  <c r="L314" i="1" s="1"/>
  <c r="M314" i="1" s="1"/>
  <c r="G315" i="1"/>
  <c r="G1642" i="1"/>
  <c r="G1643" i="1"/>
  <c r="G316" i="1"/>
  <c r="G317" i="1"/>
  <c r="G4869" i="1"/>
  <c r="G711" i="1"/>
  <c r="G4870" i="1"/>
  <c r="L4870" i="1" s="1"/>
  <c r="M4870" i="1" s="1"/>
  <c r="G5477" i="1"/>
  <c r="G5478" i="1"/>
  <c r="G4871" i="1"/>
  <c r="G5979" i="1"/>
  <c r="G5980" i="1"/>
  <c r="G5981" i="1"/>
  <c r="G5982" i="1"/>
  <c r="G4111" i="1"/>
  <c r="L4111" i="1" s="1"/>
  <c r="M4111" i="1" s="1"/>
  <c r="G4872" i="1"/>
  <c r="G4873" i="1"/>
  <c r="G4874" i="1"/>
  <c r="G4875" i="1"/>
  <c r="G4876" i="1"/>
  <c r="G4877" i="1"/>
  <c r="G3208" i="1"/>
  <c r="G4878" i="1"/>
  <c r="L4878" i="1" s="1"/>
  <c r="M4878" i="1" s="1"/>
  <c r="G2825" i="1"/>
  <c r="G2826" i="1"/>
  <c r="G2827" i="1"/>
  <c r="G2828" i="1"/>
  <c r="G2829" i="1"/>
  <c r="G2830" i="1"/>
  <c r="G2831" i="1"/>
  <c r="G1795" i="1"/>
  <c r="L1795" i="1" s="1"/>
  <c r="M1795" i="1" s="1"/>
  <c r="G1796" i="1"/>
  <c r="G4879" i="1"/>
  <c r="G4112" i="1"/>
  <c r="G4880" i="1"/>
  <c r="G1797" i="1"/>
  <c r="G1958" i="1"/>
  <c r="G4113" i="1"/>
  <c r="G712" i="1"/>
  <c r="L712" i="1" s="1"/>
  <c r="M712" i="1" s="1"/>
  <c r="G2753" i="1"/>
  <c r="G4114" i="1"/>
  <c r="G246" i="1"/>
  <c r="G64" i="1"/>
  <c r="G65" i="1"/>
  <c r="G809" i="1"/>
  <c r="G2296" i="1"/>
  <c r="G2297" i="1"/>
  <c r="L2297" i="1" s="1"/>
  <c r="M2297" i="1" s="1"/>
  <c r="G2298" i="1"/>
  <c r="G2299" i="1"/>
  <c r="G4881" i="1"/>
  <c r="G5983" i="1"/>
  <c r="G5984" i="1"/>
  <c r="G3209" i="1"/>
  <c r="G3409" i="1"/>
  <c r="G4882" i="1"/>
  <c r="L4882" i="1" s="1"/>
  <c r="M4882" i="1" s="1"/>
  <c r="G4883" i="1"/>
  <c r="G4884" i="1"/>
  <c r="G4885" i="1"/>
  <c r="G4115" i="1"/>
  <c r="G4116" i="1"/>
  <c r="G4117" i="1"/>
  <c r="G247" i="1"/>
  <c r="G6192" i="1"/>
  <c r="L6192" i="1" s="1"/>
  <c r="M6192" i="1" s="1"/>
  <c r="G4886" i="1"/>
  <c r="G6193" i="1"/>
  <c r="G6194" i="1"/>
  <c r="G2700" i="1"/>
  <c r="G1400" i="1"/>
  <c r="G4887" i="1"/>
  <c r="G1644" i="1"/>
  <c r="G1401" i="1"/>
  <c r="L1401" i="1" s="1"/>
  <c r="M1401" i="1" s="1"/>
  <c r="G4888" i="1"/>
  <c r="G4889" i="1"/>
  <c r="G4118" i="1"/>
  <c r="G4119" i="1"/>
  <c r="G4120" i="1"/>
  <c r="G2300" i="1"/>
  <c r="G4890" i="1"/>
  <c r="G4891" i="1"/>
  <c r="L4891" i="1" s="1"/>
  <c r="M4891" i="1" s="1"/>
  <c r="G4121" i="1"/>
  <c r="G4122" i="1"/>
  <c r="G4892" i="1"/>
  <c r="G4893" i="1"/>
  <c r="G4894" i="1"/>
  <c r="G4895" i="1"/>
  <c r="G66" i="1"/>
  <c r="G1103" i="1"/>
  <c r="L1103" i="1" s="1"/>
  <c r="M1103" i="1" s="1"/>
  <c r="G4896" i="1"/>
  <c r="G4897" i="1"/>
  <c r="G4898" i="1"/>
  <c r="G4899" i="1"/>
  <c r="G4900" i="1"/>
  <c r="G4901" i="1"/>
  <c r="G4902" i="1"/>
  <c r="G4903" i="1"/>
  <c r="L4903" i="1" s="1"/>
  <c r="M4903" i="1" s="1"/>
  <c r="G4904" i="1"/>
  <c r="G4905" i="1"/>
  <c r="G4906" i="1"/>
  <c r="G1229" i="1"/>
  <c r="G407" i="1"/>
  <c r="G1959" i="1"/>
  <c r="G5985" i="1"/>
  <c r="G2469" i="1"/>
  <c r="L2469" i="1" s="1"/>
  <c r="M2469" i="1" s="1"/>
  <c r="G1402" i="1"/>
  <c r="G4123" i="1"/>
  <c r="G4124" i="1"/>
  <c r="G4907" i="1"/>
  <c r="G4125" i="1"/>
  <c r="G4126" i="1"/>
  <c r="G5986" i="1"/>
  <c r="G816" i="1"/>
  <c r="L816" i="1" s="1"/>
  <c r="M816" i="1" s="1"/>
  <c r="G817" i="1"/>
  <c r="G4127" i="1"/>
  <c r="G1798" i="1"/>
  <c r="G1799" i="1"/>
  <c r="G28" i="1"/>
  <c r="G29" i="1"/>
  <c r="G30" i="1"/>
  <c r="G31" i="1"/>
  <c r="L31" i="1" s="1"/>
  <c r="M31" i="1" s="1"/>
  <c r="G32" i="1"/>
  <c r="G33" i="1"/>
  <c r="G34" i="1"/>
  <c r="G35" i="1"/>
  <c r="G36" i="1"/>
  <c r="G37" i="1"/>
  <c r="G38" i="1"/>
  <c r="G39" i="1"/>
  <c r="L39" i="1" s="1"/>
  <c r="M39" i="1" s="1"/>
  <c r="G40" i="1"/>
  <c r="G41" i="1"/>
  <c r="G42" i="1"/>
  <c r="G43" i="1"/>
  <c r="G4128" i="1"/>
  <c r="G408" i="1"/>
  <c r="G4908" i="1"/>
  <c r="G5987" i="1"/>
  <c r="L5987" i="1" s="1"/>
  <c r="M5987" i="1" s="1"/>
  <c r="G4129" i="1"/>
  <c r="G5988" i="1"/>
  <c r="G869" i="1"/>
  <c r="G4909" i="1"/>
  <c r="G1960" i="1"/>
  <c r="G409" i="1"/>
  <c r="G410" i="1"/>
  <c r="G411" i="1"/>
  <c r="L411" i="1" s="1"/>
  <c r="M411" i="1" s="1"/>
  <c r="G2301" i="1"/>
  <c r="G3210" i="1"/>
  <c r="G412" i="1"/>
  <c r="G413" i="1"/>
  <c r="G1800" i="1"/>
  <c r="G4130" i="1"/>
  <c r="G4131" i="1"/>
  <c r="G414" i="1"/>
  <c r="L414" i="1" s="1"/>
  <c r="G415" i="1"/>
  <c r="G416" i="1"/>
  <c r="G417" i="1"/>
  <c r="G418" i="1"/>
  <c r="G419" i="1"/>
  <c r="G420" i="1"/>
  <c r="G421" i="1"/>
  <c r="G1061" i="1"/>
  <c r="L1061" i="1" s="1"/>
  <c r="G1062" i="1"/>
  <c r="G4910" i="1"/>
  <c r="G6195" i="1"/>
  <c r="G4911" i="1"/>
  <c r="G1801" i="1"/>
  <c r="G4912" i="1"/>
  <c r="G2701" i="1"/>
  <c r="G2702" i="1"/>
  <c r="L2702" i="1" s="1"/>
  <c r="G2703" i="1"/>
  <c r="G3211" i="1"/>
  <c r="G2574" i="1"/>
  <c r="G2575" i="1"/>
  <c r="G4913" i="1"/>
  <c r="G1905" i="1"/>
  <c r="G5989" i="1"/>
  <c r="G422" i="1"/>
  <c r="L422" i="1" s="1"/>
  <c r="G1802" i="1"/>
  <c r="G1063" i="1"/>
  <c r="G5375" i="1"/>
  <c r="G6196" i="1"/>
  <c r="G4914" i="1"/>
  <c r="G6197" i="1"/>
  <c r="G4132" i="1"/>
  <c r="G4133" i="1"/>
  <c r="L4133" i="1" s="1"/>
  <c r="G3212" i="1"/>
  <c r="G3213" i="1"/>
  <c r="G1803" i="1"/>
  <c r="G4915" i="1"/>
  <c r="G2754" i="1"/>
  <c r="G2755" i="1"/>
  <c r="G2756" i="1"/>
  <c r="G2757" i="1"/>
  <c r="L2757" i="1" s="1"/>
  <c r="G2758" i="1"/>
  <c r="G2759" i="1"/>
  <c r="G1104" i="1"/>
  <c r="G2832" i="1"/>
  <c r="G4916" i="1"/>
  <c r="G248" i="1"/>
  <c r="G1645" i="1"/>
  <c r="G423" i="1"/>
  <c r="L423" i="1" s="1"/>
  <c r="G424" i="1"/>
  <c r="G425" i="1"/>
  <c r="G426" i="1"/>
  <c r="G6340" i="1"/>
  <c r="G4917" i="1"/>
  <c r="G4918" i="1"/>
  <c r="G4919" i="1"/>
  <c r="G4920" i="1"/>
  <c r="L4920" i="1" s="1"/>
  <c r="G4921" i="1"/>
  <c r="G4922" i="1"/>
  <c r="G4134" i="1"/>
  <c r="G4135" i="1"/>
  <c r="G4136" i="1"/>
  <c r="G4137" i="1"/>
  <c r="G4138" i="1"/>
  <c r="G4139" i="1"/>
  <c r="L4139" i="1" s="1"/>
  <c r="G4140" i="1"/>
  <c r="G4141" i="1"/>
  <c r="G4142" i="1"/>
  <c r="G249" i="1"/>
  <c r="G2302" i="1"/>
  <c r="G2303" i="1"/>
  <c r="G5990" i="1"/>
  <c r="G4923" i="1"/>
  <c r="L4923" i="1" s="1"/>
  <c r="G5479" i="1"/>
  <c r="G5991" i="1"/>
  <c r="G5992" i="1"/>
  <c r="G1961" i="1"/>
  <c r="G1962" i="1"/>
  <c r="G2304" i="1"/>
  <c r="G2305" i="1"/>
  <c r="G2306" i="1"/>
  <c r="L2306" i="1" s="1"/>
  <c r="G4143" i="1"/>
  <c r="G4924" i="1"/>
  <c r="G2704" i="1"/>
  <c r="G4144" i="1"/>
  <c r="G4145" i="1"/>
  <c r="G4146" i="1"/>
  <c r="G2470" i="1"/>
  <c r="G4925" i="1"/>
  <c r="L4925" i="1" s="1"/>
  <c r="G4926" i="1"/>
  <c r="G4927" i="1"/>
  <c r="G4928" i="1"/>
  <c r="G4929" i="1"/>
  <c r="G4930" i="1"/>
  <c r="G4931" i="1"/>
  <c r="G4932" i="1"/>
  <c r="G4933" i="1"/>
  <c r="L4933" i="1" s="1"/>
  <c r="G3214" i="1"/>
  <c r="G4934" i="1"/>
  <c r="G4935" i="1"/>
  <c r="G5993" i="1"/>
  <c r="G5994" i="1"/>
  <c r="G1963" i="1"/>
  <c r="G250" i="1"/>
  <c r="G5995" i="1"/>
  <c r="L5995" i="1" s="1"/>
  <c r="G4936" i="1"/>
  <c r="G4937" i="1"/>
  <c r="G4938" i="1"/>
  <c r="G1804" i="1"/>
  <c r="G2784" i="1"/>
  <c r="G2785" i="1"/>
  <c r="G2786" i="1"/>
  <c r="G2787" i="1"/>
  <c r="L2787" i="1" s="1"/>
  <c r="G1805" i="1"/>
  <c r="G6198" i="1"/>
  <c r="G67" i="1"/>
  <c r="G68" i="1"/>
  <c r="G4939" i="1"/>
  <c r="G6199" i="1"/>
  <c r="G2307" i="1"/>
  <c r="G2308" i="1"/>
  <c r="L2308" i="1" s="1"/>
  <c r="G2309" i="1"/>
  <c r="G2310" i="1"/>
  <c r="G4147" i="1"/>
  <c r="G2944" i="1"/>
  <c r="G2945" i="1"/>
  <c r="G2946" i="1"/>
  <c r="G2947" i="1"/>
  <c r="G2948" i="1"/>
  <c r="L2948" i="1" s="1"/>
  <c r="G2949" i="1"/>
  <c r="G2760" i="1"/>
  <c r="G2950" i="1"/>
  <c r="G2951" i="1"/>
  <c r="G2952" i="1"/>
  <c r="G6200" i="1"/>
  <c r="G4940" i="1"/>
  <c r="G4941" i="1"/>
  <c r="L4941" i="1" s="1"/>
  <c r="G4942" i="1"/>
  <c r="G2801" i="1"/>
  <c r="G251" i="1"/>
  <c r="G4943" i="1"/>
  <c r="G5996" i="1"/>
  <c r="G2471" i="1"/>
  <c r="G4148" i="1"/>
  <c r="G4149" i="1"/>
  <c r="L4149" i="1" s="1"/>
  <c r="G4150" i="1"/>
  <c r="G2833" i="1"/>
  <c r="G4151" i="1"/>
  <c r="G4152" i="1"/>
  <c r="G6201" i="1"/>
  <c r="G4153" i="1"/>
  <c r="G4154" i="1"/>
  <c r="G4944" i="1"/>
  <c r="L4944" i="1" s="1"/>
  <c r="G69" i="1"/>
  <c r="G70" i="1"/>
  <c r="G71" i="1"/>
  <c r="G72" i="1"/>
  <c r="G73" i="1"/>
  <c r="G1667" i="1"/>
  <c r="G2472" i="1"/>
  <c r="G1668" i="1"/>
  <c r="L1668" i="1" s="1"/>
  <c r="G4945" i="1"/>
  <c r="G4946" i="1"/>
  <c r="G4947" i="1"/>
  <c r="G1704" i="1"/>
  <c r="G1806" i="1"/>
  <c r="G1807" i="1"/>
  <c r="G870" i="1"/>
  <c r="G6202" i="1"/>
  <c r="L6202" i="1" s="1"/>
  <c r="G318" i="1"/>
  <c r="G4155" i="1"/>
  <c r="G2520" i="1"/>
  <c r="G1808" i="1"/>
  <c r="G1809" i="1"/>
  <c r="G1810" i="1"/>
  <c r="G1811" i="1"/>
  <c r="G1812" i="1"/>
  <c r="L1812" i="1" s="1"/>
  <c r="G6203" i="1"/>
  <c r="G4948" i="1"/>
  <c r="G4949" i="1"/>
  <c r="G5997" i="1"/>
  <c r="G5998" i="1"/>
  <c r="G1813" i="1"/>
  <c r="G74" i="1"/>
  <c r="G4950" i="1"/>
  <c r="L4950" i="1" s="1"/>
  <c r="G713" i="1"/>
  <c r="G714" i="1"/>
  <c r="G715" i="1"/>
  <c r="G1814" i="1"/>
  <c r="G3215" i="1"/>
  <c r="G3216" i="1"/>
  <c r="G3217" i="1"/>
  <c r="G3218" i="1"/>
  <c r="L3218" i="1" s="1"/>
  <c r="G3219" i="1"/>
  <c r="G3220" i="1"/>
  <c r="G4951" i="1"/>
  <c r="G4952" i="1"/>
  <c r="G4953" i="1"/>
  <c r="G4954" i="1"/>
  <c r="G2532" i="1"/>
  <c r="G3221" i="1"/>
  <c r="L3221" i="1" s="1"/>
  <c r="G3222" i="1"/>
  <c r="G75" i="1"/>
  <c r="G3223" i="1"/>
  <c r="G5999" i="1"/>
  <c r="G1669" i="1"/>
  <c r="G1670" i="1"/>
  <c r="G1671" i="1"/>
  <c r="G1672" i="1"/>
  <c r="L1672" i="1" s="1"/>
  <c r="G4955" i="1"/>
  <c r="G4156" i="1"/>
  <c r="G427" i="1"/>
  <c r="G428" i="1"/>
  <c r="G429" i="1"/>
  <c r="G430" i="1"/>
  <c r="G4956" i="1"/>
  <c r="G1815" i="1"/>
  <c r="L1815" i="1" s="1"/>
  <c r="G4157" i="1"/>
  <c r="G3224" i="1"/>
  <c r="G3225" i="1"/>
  <c r="G3226" i="1"/>
  <c r="G431" i="1"/>
  <c r="G1964" i="1"/>
  <c r="G4957" i="1"/>
  <c r="G4958" i="1"/>
  <c r="L4958" i="1" s="1"/>
  <c r="G4959" i="1"/>
  <c r="G6000" i="1"/>
  <c r="G6001" i="1"/>
  <c r="G6002" i="1"/>
  <c r="G4960" i="1"/>
  <c r="G1105" i="1"/>
  <c r="G5480" i="1"/>
  <c r="G5481" i="1"/>
  <c r="L5481" i="1" s="1"/>
  <c r="G716" i="1"/>
  <c r="G717" i="1"/>
  <c r="G718" i="1"/>
  <c r="G719" i="1"/>
  <c r="G720" i="1"/>
  <c r="G721" i="1"/>
  <c r="G6003" i="1"/>
  <c r="G2705" i="1"/>
  <c r="L2705" i="1" s="1"/>
  <c r="G1816" i="1"/>
  <c r="G722" i="1"/>
  <c r="G76" i="1"/>
  <c r="G77" i="1"/>
  <c r="G78" i="1"/>
  <c r="G79" i="1"/>
  <c r="G723" i="1"/>
  <c r="G5502" i="1"/>
  <c r="L5502" i="1" s="1"/>
  <c r="G5503" i="1"/>
  <c r="G5504" i="1"/>
  <c r="G5505" i="1"/>
  <c r="G5506" i="1"/>
  <c r="G5507" i="1"/>
  <c r="G5508" i="1"/>
  <c r="G5509" i="1"/>
  <c r="G5510" i="1"/>
  <c r="L5510" i="1" s="1"/>
  <c r="G5511" i="1"/>
  <c r="G5512" i="1"/>
  <c r="G5513" i="1"/>
  <c r="G5514" i="1"/>
  <c r="G5515" i="1"/>
  <c r="G5516" i="1"/>
  <c r="G5517" i="1"/>
  <c r="G5518" i="1"/>
  <c r="L5518" i="1" s="1"/>
  <c r="G5519" i="1"/>
  <c r="G5520" i="1"/>
  <c r="G5521" i="1"/>
  <c r="G5522" i="1"/>
  <c r="G5523" i="1"/>
  <c r="G5524" i="1"/>
  <c r="G5525" i="1"/>
  <c r="G5526" i="1"/>
  <c r="L5526" i="1" s="1"/>
  <c r="G5527" i="1"/>
  <c r="G5528" i="1"/>
  <c r="G5529" i="1"/>
  <c r="G5530" i="1"/>
  <c r="G5531" i="1"/>
  <c r="G5532" i="1"/>
  <c r="G5533" i="1"/>
  <c r="G5534" i="1"/>
  <c r="L5534" i="1" s="1"/>
  <c r="G5535" i="1"/>
  <c r="G6004" i="1"/>
  <c r="G2473" i="1"/>
  <c r="G432" i="1"/>
  <c r="G5482" i="1"/>
  <c r="G2409" i="1"/>
  <c r="G1817" i="1"/>
  <c r="G6005" i="1"/>
  <c r="L6005" i="1" s="1"/>
  <c r="G2927" i="1"/>
  <c r="G1507" i="1"/>
  <c r="G1508" i="1"/>
  <c r="G1509" i="1"/>
  <c r="G3227" i="1"/>
  <c r="G4961" i="1"/>
  <c r="G319" i="1"/>
  <c r="G320" i="1"/>
  <c r="L320" i="1" s="1"/>
  <c r="G2761" i="1"/>
  <c r="G2762" i="1"/>
  <c r="G2311" i="1"/>
  <c r="G2312" i="1"/>
  <c r="G4158" i="1"/>
  <c r="G4159" i="1"/>
  <c r="G4160" i="1"/>
  <c r="G4161" i="1"/>
  <c r="L4161" i="1" s="1"/>
  <c r="G4162" i="1"/>
  <c r="G4962" i="1"/>
  <c r="G5376" i="1"/>
  <c r="G5377" i="1"/>
  <c r="G1965" i="1"/>
  <c r="G1966" i="1"/>
  <c r="G1967" i="1"/>
  <c r="G80" i="1"/>
  <c r="L80" i="1" s="1"/>
  <c r="G81" i="1"/>
  <c r="G44" i="1"/>
  <c r="G45" i="1"/>
  <c r="G46" i="1"/>
  <c r="G47" i="1"/>
  <c r="G48" i="1"/>
  <c r="G3228" i="1"/>
  <c r="G1646" i="1"/>
  <c r="L1646" i="1" s="1"/>
  <c r="G2313" i="1"/>
  <c r="G2314" i="1"/>
  <c r="G2315" i="1"/>
  <c r="G6006" i="1"/>
  <c r="G4963" i="1"/>
  <c r="G2316" i="1"/>
  <c r="G4163" i="1"/>
  <c r="G4164" i="1"/>
  <c r="L4164" i="1" s="1"/>
  <c r="G1968" i="1"/>
  <c r="G4165" i="1"/>
  <c r="G4166" i="1"/>
  <c r="G1969" i="1"/>
  <c r="G1403" i="1"/>
  <c r="G4167" i="1"/>
  <c r="G1970" i="1"/>
  <c r="G4964" i="1"/>
  <c r="L4964" i="1" s="1"/>
  <c r="G2317" i="1"/>
  <c r="G1404" i="1"/>
  <c r="G1647" i="1"/>
  <c r="G5536" i="1"/>
  <c r="G5537" i="1"/>
  <c r="G5538" i="1"/>
  <c r="G5539" i="1"/>
  <c r="G5540" i="1"/>
  <c r="L5540" i="1" s="1"/>
  <c r="G5541" i="1"/>
  <c r="G5542" i="1"/>
  <c r="G5543" i="1"/>
  <c r="G5544" i="1"/>
  <c r="G5545" i="1"/>
  <c r="G5546" i="1"/>
  <c r="G5547" i="1"/>
  <c r="G5548" i="1"/>
  <c r="L5548" i="1" s="1"/>
  <c r="G5549" i="1"/>
  <c r="G2763" i="1"/>
  <c r="G1818" i="1"/>
  <c r="G5378" i="1"/>
  <c r="G5379" i="1"/>
  <c r="G5380" i="1"/>
  <c r="G2706" i="1"/>
  <c r="G2707" i="1"/>
  <c r="L2707" i="1" s="1"/>
  <c r="G5483" i="1"/>
  <c r="G1405" i="1"/>
  <c r="G5550" i="1"/>
  <c r="G4965" i="1"/>
  <c r="G1971" i="1"/>
  <c r="G6204" i="1"/>
  <c r="G6205" i="1"/>
  <c r="G4168" i="1"/>
  <c r="L4168" i="1" s="1"/>
  <c r="G4169" i="1"/>
  <c r="G4170" i="1"/>
  <c r="G4171" i="1"/>
  <c r="G5551" i="1"/>
  <c r="G1972" i="1"/>
  <c r="G6341" i="1"/>
  <c r="G6342" i="1"/>
  <c r="G3229" i="1"/>
  <c r="L3229" i="1" s="1"/>
  <c r="G4966" i="1"/>
  <c r="G1973" i="1"/>
  <c r="G1974" i="1"/>
  <c r="G1975" i="1"/>
  <c r="G1976" i="1"/>
  <c r="G1977" i="1"/>
  <c r="G1978" i="1"/>
  <c r="G1979" i="1"/>
  <c r="L1979" i="1" s="1"/>
  <c r="G1980" i="1"/>
  <c r="G1981" i="1"/>
  <c r="G1510" i="1"/>
  <c r="G1511" i="1"/>
  <c r="G2318" i="1"/>
  <c r="G4967" i="1"/>
  <c r="G2319" i="1"/>
  <c r="G433" i="1"/>
  <c r="L433" i="1" s="1"/>
  <c r="G4172" i="1"/>
  <c r="G6206" i="1"/>
  <c r="G4968" i="1"/>
  <c r="G1819" i="1"/>
  <c r="G434" i="1"/>
  <c r="G4969" i="1"/>
  <c r="G2576" i="1"/>
  <c r="G2577" i="1"/>
  <c r="L2577" i="1" s="1"/>
  <c r="G2578" i="1"/>
  <c r="G2579" i="1"/>
  <c r="G2580" i="1"/>
  <c r="G2581" i="1"/>
  <c r="G2582" i="1"/>
  <c r="G6207" i="1"/>
  <c r="G3230" i="1"/>
  <c r="G6007" i="1"/>
  <c r="L6007" i="1" s="1"/>
  <c r="G1406" i="1"/>
  <c r="G252" i="1"/>
  <c r="G1982" i="1"/>
  <c r="G4970" i="1"/>
  <c r="G4971" i="1"/>
  <c r="G6008" i="1"/>
  <c r="G6208" i="1"/>
  <c r="G6209" i="1"/>
  <c r="L6209" i="1" s="1"/>
  <c r="G3231" i="1"/>
  <c r="G253" i="1"/>
  <c r="G4173" i="1"/>
  <c r="G4174" i="1"/>
  <c r="G2474" i="1"/>
  <c r="G4175" i="1"/>
  <c r="G2708" i="1"/>
  <c r="G5381" i="1"/>
  <c r="L5381" i="1" s="1"/>
  <c r="G6210" i="1"/>
  <c r="G1064" i="1"/>
  <c r="G1065" i="1"/>
  <c r="G1820" i="1"/>
  <c r="G1648" i="1"/>
  <c r="G1649" i="1"/>
  <c r="G1650" i="1"/>
  <c r="G1651" i="1"/>
  <c r="L1651" i="1" s="1"/>
  <c r="G3421" i="1"/>
  <c r="G3422" i="1"/>
  <c r="G1147" i="1"/>
  <c r="G1148" i="1"/>
  <c r="G1149" i="1"/>
  <c r="G1150" i="1"/>
  <c r="G1151" i="1"/>
  <c r="G1152" i="1"/>
  <c r="L1152" i="1" s="1"/>
  <c r="G820" i="1"/>
  <c r="G821" i="1"/>
  <c r="G943" i="1"/>
  <c r="G944" i="1"/>
  <c r="G945" i="1"/>
  <c r="G946" i="1"/>
  <c r="G947" i="1"/>
  <c r="G948" i="1"/>
  <c r="L948" i="1" s="1"/>
  <c r="G949" i="1"/>
  <c r="G950" i="1"/>
  <c r="G951" i="1"/>
  <c r="G4972" i="1"/>
  <c r="G4973" i="1"/>
  <c r="G4176" i="1"/>
  <c r="G818" i="1"/>
  <c r="G4177" i="1"/>
  <c r="L4177" i="1" s="1"/>
  <c r="G82" i="1"/>
  <c r="G4974" i="1"/>
  <c r="G5552" i="1"/>
  <c r="G5553" i="1"/>
  <c r="G5554" i="1"/>
  <c r="G5555" i="1"/>
  <c r="G5556" i="1"/>
  <c r="G5557" i="1"/>
  <c r="L5557" i="1" s="1"/>
  <c r="G6211" i="1"/>
  <c r="G4975" i="1"/>
  <c r="G4178" i="1"/>
  <c r="G4179" i="1"/>
  <c r="G254" i="1"/>
  <c r="G4180" i="1"/>
  <c r="G4181" i="1"/>
  <c r="G4182" i="1"/>
  <c r="L4182" i="1" s="1"/>
  <c r="G4976" i="1"/>
  <c r="G4183" i="1"/>
  <c r="G4184" i="1"/>
  <c r="G871" i="1"/>
  <c r="G435" i="1"/>
  <c r="G5558" i="1"/>
  <c r="G83" i="1"/>
  <c r="G436" i="1"/>
  <c r="L436" i="1" s="1"/>
  <c r="G1066" i="1"/>
  <c r="G3232" i="1"/>
  <c r="G2320" i="1"/>
  <c r="G2321" i="1"/>
  <c r="G3233" i="1"/>
  <c r="G3234" i="1"/>
  <c r="G3235" i="1"/>
  <c r="G3236" i="1"/>
  <c r="L3236" i="1" s="1"/>
  <c r="G1673" i="1"/>
  <c r="G5484" i="1"/>
  <c r="G952" i="1"/>
  <c r="G4977" i="1"/>
  <c r="G4978" i="1"/>
  <c r="G321" i="1"/>
  <c r="G953" i="1"/>
  <c r="G954" i="1"/>
  <c r="L954" i="1" s="1"/>
  <c r="G955" i="1"/>
  <c r="G956" i="1"/>
  <c r="G957" i="1"/>
  <c r="G958" i="1"/>
  <c r="G959" i="1"/>
  <c r="G960" i="1"/>
  <c r="G961" i="1"/>
  <c r="G962" i="1"/>
  <c r="L962" i="1" s="1"/>
  <c r="G963" i="1"/>
  <c r="G6270" i="1"/>
  <c r="G255" i="1"/>
  <c r="G256" i="1"/>
  <c r="G4979" i="1"/>
  <c r="G84" i="1"/>
  <c r="G85" i="1"/>
  <c r="G86" i="1"/>
  <c r="L86" i="1" s="1"/>
  <c r="G4980" i="1"/>
  <c r="G2953" i="1"/>
  <c r="G2954" i="1"/>
  <c r="G4185" i="1"/>
  <c r="G4186" i="1"/>
  <c r="G4187" i="1"/>
  <c r="G4188" i="1"/>
  <c r="G4189" i="1"/>
  <c r="L4189" i="1" s="1"/>
  <c r="G4190" i="1"/>
  <c r="G5559" i="1"/>
  <c r="G5560" i="1"/>
  <c r="G4191" i="1"/>
  <c r="G1067" i="1"/>
  <c r="G1068" i="1"/>
  <c r="G4192" i="1"/>
  <c r="G87" i="1"/>
  <c r="L87" i="1" s="1"/>
  <c r="G88" i="1"/>
  <c r="G89" i="1"/>
  <c r="G90" i="1"/>
  <c r="G91" i="1"/>
  <c r="G92" i="1"/>
  <c r="G93" i="1"/>
  <c r="G94" i="1"/>
  <c r="G95" i="1"/>
  <c r="L95" i="1" s="1"/>
  <c r="G96" i="1"/>
  <c r="G97" i="1"/>
  <c r="G98" i="1"/>
  <c r="G99" i="1"/>
  <c r="G100" i="1"/>
  <c r="G101" i="1"/>
  <c r="G102" i="1"/>
  <c r="G103" i="1"/>
  <c r="L103" i="1" s="1"/>
  <c r="G104" i="1"/>
  <c r="G105" i="1"/>
  <c r="G106" i="1"/>
  <c r="G107" i="1"/>
  <c r="G108" i="1"/>
  <c r="G109" i="1"/>
  <c r="G110" i="1"/>
  <c r="G111" i="1"/>
  <c r="L111" i="1" s="1"/>
  <c r="G112" i="1"/>
  <c r="G113" i="1"/>
  <c r="G114" i="1"/>
  <c r="G115" i="1"/>
  <c r="G116" i="1"/>
  <c r="G117" i="1"/>
  <c r="G118" i="1"/>
  <c r="G119" i="1"/>
  <c r="L119" i="1" s="1"/>
  <c r="G120" i="1"/>
  <c r="G121" i="1"/>
  <c r="G122" i="1"/>
  <c r="G123" i="1"/>
  <c r="G124" i="1"/>
  <c r="G125" i="1"/>
  <c r="G126" i="1"/>
  <c r="G127" i="1"/>
  <c r="L127" i="1" s="1"/>
  <c r="G128" i="1"/>
  <c r="G129" i="1"/>
  <c r="G130" i="1"/>
  <c r="G131" i="1"/>
  <c r="G132" i="1"/>
  <c r="G133" i="1"/>
  <c r="G4193" i="1"/>
  <c r="G4981" i="1"/>
  <c r="L4981" i="1" s="1"/>
  <c r="G4194" i="1"/>
  <c r="G1821" i="1"/>
  <c r="G1822" i="1"/>
  <c r="G1823" i="1"/>
  <c r="G1824" i="1"/>
  <c r="G1825" i="1"/>
  <c r="G257" i="1"/>
  <c r="G964" i="1"/>
  <c r="L964" i="1" s="1"/>
  <c r="G4982" i="1"/>
  <c r="G1826" i="1"/>
  <c r="G4983" i="1"/>
  <c r="G258" i="1"/>
  <c r="G259" i="1"/>
  <c r="G872" i="1"/>
  <c r="G873" i="1"/>
  <c r="G874" i="1"/>
  <c r="L874" i="1" s="1"/>
  <c r="G875" i="1"/>
  <c r="G876" i="1"/>
  <c r="G877" i="1"/>
  <c r="G878" i="1"/>
  <c r="G879" i="1"/>
  <c r="G880" i="1"/>
  <c r="G881" i="1"/>
  <c r="G882" i="1"/>
  <c r="L882" i="1" s="1"/>
  <c r="G883" i="1"/>
  <c r="G2764" i="1"/>
  <c r="G2765" i="1"/>
  <c r="G2766" i="1"/>
  <c r="G2767" i="1"/>
  <c r="G2955" i="1"/>
  <c r="G2956" i="1"/>
  <c r="G2957" i="1"/>
  <c r="L2957" i="1" s="1"/>
  <c r="G2958" i="1"/>
  <c r="G2959" i="1"/>
  <c r="G1827" i="1"/>
  <c r="G4984" i="1"/>
  <c r="G5561" i="1"/>
  <c r="G5562" i="1"/>
  <c r="G5563" i="1"/>
  <c r="G5564" i="1"/>
  <c r="L5564" i="1" s="1"/>
  <c r="G5565" i="1"/>
  <c r="G5566" i="1"/>
  <c r="G5567" i="1"/>
  <c r="G5568" i="1"/>
  <c r="G5569" i="1"/>
  <c r="G1983" i="1"/>
  <c r="G3237" i="1"/>
  <c r="G437" i="1"/>
  <c r="L437" i="1" s="1"/>
  <c r="G438" i="1"/>
  <c r="G1828" i="1"/>
  <c r="G5321" i="1"/>
  <c r="G5322" i="1"/>
  <c r="G5323" i="1"/>
  <c r="G5324" i="1"/>
  <c r="G5325" i="1"/>
  <c r="G5326" i="1"/>
  <c r="L5326" i="1" s="1"/>
  <c r="G5327" i="1"/>
  <c r="G5328" i="1"/>
  <c r="G5329" i="1"/>
  <c r="G5330" i="1"/>
  <c r="G5331" i="1"/>
  <c r="G5332" i="1"/>
  <c r="G5333" i="1"/>
  <c r="G3238" i="1"/>
  <c r="L3238" i="1" s="1"/>
  <c r="G5253" i="1"/>
  <c r="G5254" i="1"/>
  <c r="G5255" i="1"/>
  <c r="G5256" i="1"/>
  <c r="G5257" i="1"/>
  <c r="G5258" i="1"/>
  <c r="G5259" i="1"/>
  <c r="G5260" i="1"/>
  <c r="L5260" i="1" s="1"/>
  <c r="G5261" i="1"/>
  <c r="G5262" i="1"/>
  <c r="G5263" i="1"/>
  <c r="G5264" i="1"/>
  <c r="G5265" i="1"/>
  <c r="G5266" i="1"/>
  <c r="G5267" i="1"/>
  <c r="G5268" i="1"/>
  <c r="L5268" i="1" s="1"/>
  <c r="G5269" i="1"/>
  <c r="G5270" i="1"/>
  <c r="G5271" i="1"/>
  <c r="G4195" i="1"/>
  <c r="G4196" i="1"/>
  <c r="G4197" i="1"/>
  <c r="G4198" i="1"/>
  <c r="G4199" i="1"/>
  <c r="L4199" i="1" s="1"/>
  <c r="G4985" i="1"/>
  <c r="G4986" i="1"/>
  <c r="G4987" i="1"/>
  <c r="G1679" i="1"/>
  <c r="G4200" i="1"/>
  <c r="G4201" i="1"/>
  <c r="G1984" i="1"/>
  <c r="G1892" i="1"/>
  <c r="L1892" i="1" s="1"/>
  <c r="G1893" i="1"/>
  <c r="G1985" i="1"/>
  <c r="G5570" i="1"/>
  <c r="G5571" i="1"/>
  <c r="G5572" i="1"/>
  <c r="G5573" i="1"/>
  <c r="G5574" i="1"/>
  <c r="G1986" i="1"/>
  <c r="L1986" i="1" s="1"/>
  <c r="G5303" i="1"/>
  <c r="G1069" i="1"/>
  <c r="G2834" i="1"/>
  <c r="G4988" i="1"/>
  <c r="G1829" i="1"/>
  <c r="G4202" i="1"/>
  <c r="G5334" i="1"/>
  <c r="G6212" i="1"/>
  <c r="L6212" i="1" s="1"/>
  <c r="G1504" i="1"/>
  <c r="G4989" i="1"/>
  <c r="G4203" i="1"/>
  <c r="G1987" i="1"/>
  <c r="G2583" i="1"/>
  <c r="G2584" i="1"/>
  <c r="G2585" i="1"/>
  <c r="G4204" i="1"/>
  <c r="L4204" i="1" s="1"/>
  <c r="G4205" i="1"/>
  <c r="G2475" i="1"/>
  <c r="G2476" i="1"/>
  <c r="G1830" i="1"/>
  <c r="G1831" i="1"/>
  <c r="G3239" i="1"/>
  <c r="G4990" i="1"/>
  <c r="G5575" i="1"/>
  <c r="L5575" i="1" s="1"/>
  <c r="G5576" i="1"/>
  <c r="G5577" i="1"/>
  <c r="G5578" i="1"/>
  <c r="G5579" i="1"/>
  <c r="G5580" i="1"/>
  <c r="G5581" i="1"/>
  <c r="G3240" i="1"/>
  <c r="G4991" i="1"/>
  <c r="L4991" i="1" s="1"/>
  <c r="G724" i="1"/>
  <c r="G4992" i="1"/>
  <c r="G1832" i="1"/>
  <c r="G4993" i="1"/>
  <c r="G2802" i="1"/>
  <c r="G6213" i="1"/>
  <c r="G4206" i="1"/>
  <c r="G4994" i="1"/>
  <c r="L4994" i="1" s="1"/>
  <c r="G2586" i="1"/>
  <c r="G6009" i="1"/>
  <c r="G5272" i="1"/>
  <c r="G5273" i="1"/>
  <c r="G5274" i="1"/>
  <c r="G3241" i="1"/>
  <c r="G4" i="1"/>
  <c r="L4" i="1" s="1"/>
  <c r="G439" i="1"/>
  <c r="L439" i="1" s="1"/>
  <c r="G4995" i="1"/>
  <c r="G4996" i="1"/>
  <c r="G5275" i="1"/>
  <c r="G5276" i="1"/>
  <c r="G5277" i="1"/>
  <c r="G5278" i="1"/>
  <c r="G2930" i="1"/>
  <c r="L2930" i="1" s="1"/>
  <c r="G260" i="1"/>
  <c r="L260" i="1" s="1"/>
  <c r="G5279" i="1"/>
  <c r="G1988" i="1"/>
  <c r="G1989" i="1"/>
  <c r="G6214" i="1"/>
  <c r="G5335" i="1"/>
  <c r="G3423" i="1"/>
  <c r="G5280" i="1"/>
  <c r="L5280" i="1" s="1"/>
  <c r="G6215" i="1"/>
  <c r="L6215" i="1" s="1"/>
  <c r="G6010" i="1"/>
  <c r="G725" i="1"/>
  <c r="G2322" i="1"/>
  <c r="G1990" i="1"/>
  <c r="G1991" i="1"/>
  <c r="G1992" i="1"/>
  <c r="G1993" i="1"/>
  <c r="L1993" i="1" s="1"/>
  <c r="G1994" i="1"/>
  <c r="L1994" i="1" s="1"/>
  <c r="G4997" i="1"/>
  <c r="G4998" i="1"/>
  <c r="G726" i="1"/>
  <c r="G4207" i="1"/>
  <c r="G1995" i="1"/>
  <c r="G1996" i="1"/>
  <c r="G4999" i="1"/>
  <c r="L4999" i="1" s="1"/>
  <c r="G5000" i="1"/>
  <c r="L5000" i="1" s="1"/>
  <c r="G2477" i="1"/>
  <c r="G6011" i="1"/>
  <c r="G6012" i="1"/>
  <c r="G440" i="1"/>
  <c r="G6343" i="1"/>
  <c r="G6344" i="1"/>
  <c r="G6345" i="1"/>
  <c r="L6345" i="1" s="1"/>
  <c r="G6346" i="1"/>
  <c r="L6346" i="1" s="1"/>
  <c r="G6347" i="1"/>
  <c r="G6348" i="1"/>
  <c r="G6349" i="1"/>
  <c r="G6350" i="1"/>
  <c r="G6351" i="1"/>
  <c r="G6352" i="1"/>
  <c r="G6353" i="1"/>
  <c r="L6353" i="1" s="1"/>
  <c r="G6354" i="1"/>
  <c r="L6354" i="1" s="1"/>
  <c r="G6355" i="1"/>
  <c r="G6356" i="1"/>
  <c r="G1230" i="1"/>
  <c r="G5582" i="1"/>
  <c r="G5583" i="1"/>
  <c r="G1705" i="1"/>
  <c r="G1706" i="1"/>
  <c r="L1706" i="1" s="1"/>
  <c r="G1707" i="1"/>
  <c r="G1708" i="1"/>
  <c r="G4208" i="1"/>
  <c r="G5001" i="1"/>
  <c r="G6013" i="1"/>
  <c r="G1153" i="1"/>
  <c r="G1154" i="1"/>
  <c r="G1155" i="1"/>
  <c r="L1155" i="1" s="1"/>
  <c r="G1156" i="1"/>
  <c r="L1156" i="1" s="1"/>
  <c r="G1157" i="1"/>
  <c r="G3424" i="1"/>
  <c r="G965" i="1"/>
  <c r="G966" i="1"/>
  <c r="G1407" i="1"/>
  <c r="G134" i="1"/>
  <c r="G727" i="1"/>
  <c r="L727" i="1" s="1"/>
  <c r="G5002" i="1"/>
  <c r="G5003" i="1"/>
  <c r="G4209" i="1"/>
  <c r="G2835" i="1"/>
  <c r="G2836" i="1"/>
  <c r="G322" i="1"/>
  <c r="G1833" i="1"/>
  <c r="G1834" i="1"/>
  <c r="L1834" i="1" s="1"/>
  <c r="G1835" i="1"/>
  <c r="L1835" i="1" s="1"/>
  <c r="G1836" i="1"/>
  <c r="G1837" i="1"/>
  <c r="G1838" i="1"/>
  <c r="G1839" i="1"/>
  <c r="G1840" i="1"/>
  <c r="G5004" i="1"/>
  <c r="G1106" i="1"/>
  <c r="L1106" i="1" s="1"/>
  <c r="G1107" i="1"/>
  <c r="L1107" i="1" s="1"/>
  <c r="G1108" i="1"/>
  <c r="G1109" i="1"/>
  <c r="G135" i="1"/>
  <c r="G1408" i="1"/>
  <c r="G1409" i="1"/>
  <c r="G1410" i="1"/>
  <c r="G1411" i="1"/>
  <c r="L1411" i="1" s="1"/>
  <c r="G1412" i="1"/>
  <c r="L1412" i="1" s="1"/>
  <c r="G1413" i="1"/>
  <c r="G1414" i="1"/>
  <c r="G1415" i="1"/>
  <c r="G5005" i="1"/>
  <c r="G1416" i="1"/>
  <c r="G4210" i="1"/>
  <c r="G4211" i="1"/>
  <c r="L4211" i="1" s="1"/>
  <c r="G5006" i="1"/>
  <c r="L5006" i="1" s="1"/>
  <c r="G5485" i="1"/>
  <c r="G6216" i="1"/>
  <c r="G441" i="1"/>
  <c r="G1841" i="1"/>
  <c r="G1652" i="1"/>
  <c r="G5007" i="1"/>
  <c r="G4212" i="1"/>
  <c r="L4212" i="1" s="1"/>
  <c r="G442" i="1"/>
  <c r="L442" i="1" s="1"/>
  <c r="M442" i="1" s="1"/>
  <c r="G1842" i="1"/>
  <c r="G2587" i="1"/>
  <c r="G2588" i="1"/>
  <c r="G2323" i="1"/>
  <c r="G2324" i="1"/>
  <c r="G6014" i="1"/>
  <c r="G5008" i="1"/>
  <c r="L5008" i="1" s="1"/>
  <c r="G5009" i="1"/>
  <c r="L5009" i="1" s="1"/>
  <c r="G6217" i="1"/>
  <c r="G6015" i="1"/>
  <c r="G443" i="1"/>
  <c r="G728" i="1"/>
  <c r="G729" i="1"/>
  <c r="G730" i="1"/>
  <c r="G731" i="1"/>
  <c r="L731" i="1" s="1"/>
  <c r="G732" i="1"/>
  <c r="L732" i="1" s="1"/>
  <c r="G733" i="1"/>
  <c r="G734" i="1"/>
  <c r="G735" i="1"/>
  <c r="G736" i="1"/>
  <c r="G737" i="1"/>
  <c r="G738" i="1"/>
  <c r="G4213" i="1"/>
  <c r="L4213" i="1" s="1"/>
  <c r="G1997" i="1"/>
  <c r="L1997" i="1" s="1"/>
  <c r="G5010" i="1"/>
  <c r="G5011" i="1"/>
  <c r="G3242" i="1"/>
  <c r="G5012" i="1"/>
  <c r="G4214" i="1"/>
  <c r="G4215" i="1"/>
  <c r="G4216" i="1"/>
  <c r="L4216" i="1" s="1"/>
  <c r="G884" i="1"/>
  <c r="L884" i="1" s="1"/>
  <c r="G5336" i="1"/>
  <c r="G49" i="1"/>
  <c r="G50" i="1"/>
  <c r="G444" i="1"/>
  <c r="G2640" i="1"/>
  <c r="G2641" i="1"/>
  <c r="G2642" i="1"/>
  <c r="L2642" i="1" s="1"/>
  <c r="G5013" i="1"/>
  <c r="L5013" i="1" s="1"/>
  <c r="G5014" i="1"/>
  <c r="G5015" i="1"/>
  <c r="G4217" i="1"/>
  <c r="G6016" i="1"/>
  <c r="G4218" i="1"/>
  <c r="G6017" i="1"/>
  <c r="G1843" i="1"/>
  <c r="L1843" i="1" s="1"/>
  <c r="G1844" i="1"/>
  <c r="L1844" i="1" s="1"/>
  <c r="G2478" i="1"/>
  <c r="G2589" i="1"/>
  <c r="G2590" i="1"/>
  <c r="G2591" i="1"/>
  <c r="G2592" i="1"/>
  <c r="G2593" i="1"/>
  <c r="G2594" i="1"/>
  <c r="L2594" i="1" s="1"/>
  <c r="G6018" i="1"/>
  <c r="L6018" i="1" s="1"/>
  <c r="G6019" i="1"/>
  <c r="G1998" i="1"/>
  <c r="G1999" i="1"/>
  <c r="G2000" i="1"/>
  <c r="G2852" i="1"/>
  <c r="G885" i="1"/>
  <c r="G886" i="1"/>
  <c r="L886" i="1" s="1"/>
  <c r="G887" i="1"/>
  <c r="L887" i="1" s="1"/>
  <c r="G6020" i="1"/>
  <c r="G967" i="1"/>
  <c r="G968" i="1"/>
  <c r="G2632" i="1"/>
  <c r="G2633" i="1"/>
  <c r="G2634" i="1"/>
  <c r="G2635" i="1"/>
  <c r="L2635" i="1" s="1"/>
  <c r="G2636" i="1"/>
  <c r="G3425" i="1"/>
  <c r="G5281" i="1"/>
  <c r="G792" i="1"/>
  <c r="G793" i="1"/>
  <c r="G4219" i="1"/>
  <c r="G4220" i="1"/>
  <c r="G888" i="1"/>
  <c r="L888" i="1" s="1"/>
  <c r="G5584" i="1"/>
  <c r="L5584" i="1" s="1"/>
  <c r="G5585" i="1"/>
  <c r="G5586" i="1"/>
  <c r="G1845" i="1"/>
  <c r="G445" i="1"/>
  <c r="G5016" i="1"/>
  <c r="G5017" i="1"/>
  <c r="G446" i="1"/>
  <c r="L446" i="1" s="1"/>
  <c r="G2479" i="1"/>
  <c r="L2479" i="1" s="1"/>
  <c r="M2479" i="1" s="1"/>
  <c r="G6218" i="1"/>
  <c r="G889" i="1"/>
  <c r="G2595" i="1"/>
  <c r="G447" i="1"/>
  <c r="G5018" i="1"/>
  <c r="G890" i="1"/>
  <c r="G891" i="1"/>
  <c r="L891" i="1" s="1"/>
  <c r="G4221" i="1"/>
  <c r="L4221" i="1" s="1"/>
  <c r="G2596" i="1"/>
  <c r="G2597" i="1"/>
  <c r="G2598" i="1"/>
  <c r="G2599" i="1"/>
  <c r="G2600" i="1"/>
  <c r="G2601" i="1"/>
  <c r="G6219" i="1"/>
  <c r="L6219" i="1" s="1"/>
  <c r="G5019" i="1"/>
  <c r="L5019" i="1" s="1"/>
  <c r="G5020" i="1"/>
  <c r="G1110" i="1"/>
  <c r="G1111" i="1"/>
  <c r="G5021" i="1"/>
  <c r="G5022" i="1"/>
  <c r="G5023" i="1"/>
  <c r="G2001" i="1"/>
  <c r="L2001" i="1" s="1"/>
  <c r="G2853" i="1"/>
  <c r="L2853" i="1" s="1"/>
  <c r="G2854" i="1"/>
  <c r="G2855" i="1"/>
  <c r="G5024" i="1"/>
  <c r="G2002" i="1"/>
  <c r="G2003" i="1"/>
  <c r="G4222" i="1"/>
  <c r="G4223" i="1"/>
  <c r="L4223" i="1" s="1"/>
  <c r="G4224" i="1"/>
  <c r="L4224" i="1" s="1"/>
  <c r="G4225" i="1"/>
  <c r="G4226" i="1"/>
  <c r="G4227" i="1"/>
  <c r="G2004" i="1"/>
  <c r="G6377" i="1"/>
  <c r="G5025" i="1"/>
  <c r="G1680" i="1"/>
  <c r="L1680" i="1" s="1"/>
  <c r="G1681" i="1"/>
  <c r="L1681" i="1" s="1"/>
  <c r="M1681" i="1" s="1"/>
  <c r="G136" i="1"/>
  <c r="G323" i="1"/>
  <c r="G5026" i="1"/>
  <c r="G4228" i="1"/>
  <c r="G5027" i="1"/>
  <c r="G892" i="1"/>
  <c r="G893" i="1"/>
  <c r="L893" i="1" s="1"/>
  <c r="G894" i="1"/>
  <c r="L894" i="1" s="1"/>
  <c r="G5028" i="1"/>
  <c r="G2325" i="1"/>
  <c r="G1682" i="1"/>
  <c r="G1502" i="1"/>
  <c r="G5029" i="1"/>
  <c r="G261" i="1"/>
  <c r="G5030" i="1"/>
  <c r="L5030" i="1" s="1"/>
  <c r="G5031" i="1"/>
  <c r="L5031" i="1" s="1"/>
  <c r="G137" i="1"/>
  <c r="G138" i="1"/>
  <c r="G139" i="1"/>
  <c r="G140" i="1"/>
  <c r="G141" i="1"/>
  <c r="G142" i="1"/>
  <c r="G143" i="1"/>
  <c r="L143" i="1" s="1"/>
  <c r="G144" i="1"/>
  <c r="L144" i="1" s="1"/>
  <c r="G145" i="1"/>
  <c r="G146" i="1"/>
  <c r="G147" i="1"/>
  <c r="G148" i="1"/>
  <c r="G149" i="1"/>
  <c r="G150" i="1"/>
  <c r="G151" i="1"/>
  <c r="L151" i="1" s="1"/>
  <c r="G152" i="1"/>
  <c r="L152" i="1" s="1"/>
  <c r="G153" i="1"/>
  <c r="G154" i="1"/>
  <c r="G155" i="1"/>
  <c r="G156" i="1"/>
  <c r="G157" i="1"/>
  <c r="G2005" i="1"/>
  <c r="G5032" i="1"/>
  <c r="L5032" i="1" s="1"/>
  <c r="G5033" i="1"/>
  <c r="L5033" i="1" s="1"/>
  <c r="G324" i="1"/>
  <c r="G895" i="1"/>
  <c r="G6021" i="1"/>
  <c r="G6022" i="1"/>
  <c r="G1112" i="1"/>
  <c r="G4229" i="1"/>
  <c r="G1846" i="1"/>
  <c r="L1846" i="1" s="1"/>
  <c r="G1847" i="1"/>
  <c r="L1847" i="1" s="1"/>
  <c r="G448" i="1"/>
  <c r="G449" i="1"/>
  <c r="G2709" i="1"/>
  <c r="G5034" i="1"/>
  <c r="G2856" i="1"/>
  <c r="G4230" i="1"/>
  <c r="G4231" i="1"/>
  <c r="L4231" i="1" s="1"/>
  <c r="G6220" i="1"/>
  <c r="L6220" i="1" s="1"/>
  <c r="G1503" i="1"/>
  <c r="G5035" i="1"/>
  <c r="G4232" i="1"/>
  <c r="G262" i="1"/>
  <c r="G263" i="1"/>
  <c r="G2326" i="1"/>
  <c r="G6221" i="1"/>
  <c r="L6221" i="1" s="1"/>
  <c r="G450" i="1"/>
  <c r="L450" i="1" s="1"/>
  <c r="G451" i="1"/>
  <c r="G5587" i="1"/>
  <c r="G5588" i="1"/>
  <c r="G5589" i="1"/>
  <c r="G5590" i="1"/>
  <c r="G5036" i="1"/>
  <c r="G6023" i="1"/>
  <c r="L6023" i="1" s="1"/>
  <c r="G1848" i="1"/>
  <c r="L1848" i="1" s="1"/>
  <c r="G4233" i="1"/>
  <c r="G4234" i="1"/>
  <c r="G4235" i="1"/>
  <c r="G4236" i="1"/>
  <c r="G4237" i="1"/>
  <c r="G5591" i="1"/>
  <c r="G5592" i="1"/>
  <c r="L5592" i="1" s="1"/>
  <c r="G5593" i="1"/>
  <c r="L5593" i="1" s="1"/>
  <c r="G1849" i="1"/>
  <c r="G4238" i="1"/>
  <c r="G4239" i="1"/>
  <c r="G4240" i="1"/>
  <c r="G4241" i="1"/>
  <c r="G4242" i="1"/>
  <c r="G4243" i="1"/>
  <c r="L4243" i="1" s="1"/>
  <c r="G4244" i="1"/>
  <c r="L4244" i="1" s="1"/>
  <c r="M4244" i="1" s="1"/>
  <c r="G4245" i="1"/>
  <c r="G4246" i="1"/>
  <c r="G6024" i="1"/>
  <c r="G6025" i="1"/>
  <c r="G2602" i="1"/>
  <c r="G4247" i="1"/>
  <c r="G5037" i="1"/>
  <c r="L5037" i="1" s="1"/>
  <c r="G6026" i="1"/>
  <c r="L6026" i="1" s="1"/>
  <c r="G6027" i="1"/>
  <c r="G5594" i="1"/>
  <c r="G5595" i="1"/>
  <c r="G5596" i="1"/>
  <c r="G5597" i="1"/>
  <c r="G5598" i="1"/>
  <c r="G5599" i="1"/>
  <c r="L5599" i="1" s="1"/>
  <c r="G5600" i="1"/>
  <c r="L5600" i="1" s="1"/>
  <c r="G5601" i="1"/>
  <c r="G5602" i="1"/>
  <c r="G5603" i="1"/>
  <c r="G5604" i="1"/>
  <c r="G5605" i="1"/>
  <c r="G5606" i="1"/>
  <c r="G5607" i="1"/>
  <c r="L5607" i="1" s="1"/>
  <c r="G5608" i="1"/>
  <c r="L5608" i="1" s="1"/>
  <c r="G5609" i="1"/>
  <c r="G5610" i="1"/>
  <c r="G5611" i="1"/>
  <c r="G5612" i="1"/>
  <c r="G5613" i="1"/>
  <c r="G5614" i="1"/>
  <c r="G5615" i="1"/>
  <c r="L5615" i="1" s="1"/>
  <c r="G5616" i="1"/>
  <c r="L5616" i="1" s="1"/>
  <c r="G5617" i="1"/>
  <c r="G5618" i="1"/>
  <c r="G5619" i="1"/>
  <c r="G5620" i="1"/>
  <c r="G5621" i="1"/>
  <c r="G5622" i="1"/>
  <c r="G5623" i="1"/>
  <c r="L5623" i="1" s="1"/>
  <c r="G5624" i="1"/>
  <c r="L5624" i="1" s="1"/>
  <c r="M5624" i="1" s="1"/>
  <c r="G5625" i="1"/>
  <c r="G5626" i="1"/>
  <c r="G5627" i="1"/>
  <c r="G5628" i="1"/>
  <c r="G5629" i="1"/>
  <c r="G5630" i="1"/>
  <c r="G5631" i="1"/>
  <c r="L5631" i="1" s="1"/>
  <c r="G5632" i="1"/>
  <c r="L5632" i="1" s="1"/>
  <c r="G5633" i="1"/>
  <c r="G5634" i="1"/>
  <c r="G5635" i="1"/>
  <c r="G5636" i="1"/>
  <c r="G5637" i="1"/>
  <c r="G5638" i="1"/>
  <c r="G5639" i="1"/>
  <c r="L5639" i="1" s="1"/>
  <c r="G5640" i="1"/>
  <c r="L5640" i="1" s="1"/>
  <c r="G5641" i="1"/>
  <c r="G5642" i="1"/>
  <c r="G5643" i="1"/>
  <c r="G5644" i="1"/>
  <c r="G5645" i="1"/>
  <c r="G1676" i="1"/>
  <c r="G5646" i="1"/>
  <c r="L5646" i="1" s="1"/>
  <c r="G5647" i="1"/>
  <c r="L5647" i="1" s="1"/>
  <c r="G5648" i="1"/>
  <c r="G336" i="1"/>
  <c r="G337" i="1"/>
  <c r="G5649" i="1"/>
  <c r="G5650" i="1"/>
  <c r="G5651" i="1"/>
  <c r="G5652" i="1"/>
  <c r="L5652" i="1" s="1"/>
  <c r="G2544" i="1"/>
  <c r="L2544" i="1" s="1"/>
  <c r="G6028" i="1"/>
  <c r="G6029" i="1"/>
  <c r="G6030" i="1"/>
  <c r="G6031" i="1"/>
  <c r="G5038" i="1"/>
  <c r="G5653" i="1"/>
  <c r="G2643" i="1"/>
  <c r="L2643" i="1" s="1"/>
  <c r="G2644" i="1"/>
  <c r="L2644" i="1" s="1"/>
  <c r="G2327" i="1"/>
  <c r="G969" i="1"/>
  <c r="G5" i="1"/>
  <c r="G4248" i="1"/>
  <c r="G4249" i="1"/>
  <c r="G325" i="1"/>
  <c r="G2542" i="1"/>
  <c r="L2542" i="1" s="1"/>
  <c r="G1850" i="1"/>
  <c r="L1850" i="1" s="1"/>
  <c r="G5654" i="1"/>
  <c r="G5655" i="1"/>
  <c r="G5656" i="1"/>
  <c r="G4250" i="1"/>
  <c r="G4251" i="1"/>
  <c r="G4252" i="1"/>
  <c r="G4253" i="1"/>
  <c r="L4253" i="1" s="1"/>
  <c r="G4254" i="1"/>
  <c r="L4254" i="1" s="1"/>
  <c r="G4255" i="1"/>
  <c r="G4256" i="1"/>
  <c r="G4257" i="1"/>
  <c r="G4258" i="1"/>
  <c r="G5657" i="1"/>
  <c r="G2857" i="1"/>
  <c r="G1683" i="1"/>
  <c r="L1683" i="1" s="1"/>
  <c r="G1684" i="1"/>
  <c r="L1684" i="1" s="1"/>
  <c r="G5230" i="1"/>
  <c r="G5231" i="1"/>
  <c r="G452" i="1"/>
  <c r="L452" i="1" s="1"/>
  <c r="G453" i="1"/>
  <c r="G794" i="1"/>
  <c r="G739" i="1"/>
  <c r="G4259" i="1"/>
  <c r="L4259" i="1" s="1"/>
  <c r="G5039" i="1"/>
  <c r="G158" i="1"/>
  <c r="G740" i="1"/>
  <c r="G1851" i="1"/>
  <c r="G1852" i="1"/>
  <c r="G5658" i="1"/>
  <c r="G5659" i="1"/>
  <c r="G5660" i="1"/>
  <c r="L5660" i="1" s="1"/>
  <c r="G5661" i="1"/>
  <c r="L5661" i="1" s="1"/>
  <c r="G896" i="1"/>
  <c r="G897" i="1"/>
  <c r="G2521" i="1"/>
  <c r="G6222" i="1"/>
  <c r="G1853" i="1"/>
  <c r="G5040" i="1"/>
  <c r="G264" i="1"/>
  <c r="L264" i="1" s="1"/>
  <c r="G5041" i="1"/>
  <c r="G5042" i="1"/>
  <c r="G5043" i="1"/>
  <c r="G5044" i="1"/>
  <c r="G5045" i="1"/>
  <c r="G5662" i="1"/>
  <c r="G5663" i="1"/>
  <c r="G5664" i="1"/>
  <c r="L5664" i="1" s="1"/>
  <c r="G5665" i="1"/>
  <c r="L5665" i="1" s="1"/>
  <c r="G5666" i="1"/>
  <c r="G5667" i="1"/>
  <c r="G5668" i="1"/>
  <c r="G5669" i="1"/>
  <c r="G5670" i="1"/>
  <c r="G5671" i="1"/>
  <c r="G5672" i="1"/>
  <c r="L5672" i="1" s="1"/>
  <c r="G5673" i="1"/>
  <c r="L5673" i="1" s="1"/>
  <c r="G3243" i="1"/>
  <c r="G819" i="1"/>
  <c r="G6223" i="1"/>
  <c r="L6223" i="1" s="1"/>
  <c r="G4260" i="1"/>
  <c r="G4261" i="1"/>
  <c r="G4262" i="1"/>
  <c r="G6224" i="1"/>
  <c r="L6224" i="1" s="1"/>
  <c r="G822" i="1"/>
  <c r="L822" i="1" s="1"/>
  <c r="G1070" i="1"/>
  <c r="G5046" i="1"/>
  <c r="G5047" i="1"/>
  <c r="G4263" i="1"/>
  <c r="G4264" i="1"/>
  <c r="G4265" i="1"/>
  <c r="G4266" i="1"/>
  <c r="L4266" i="1" s="1"/>
  <c r="G6225" i="1"/>
  <c r="L6225" i="1" s="1"/>
  <c r="G5048" i="1"/>
  <c r="G2710" i="1"/>
  <c r="G5049" i="1"/>
  <c r="G2328" i="1"/>
  <c r="G2329" i="1"/>
  <c r="G5050" i="1"/>
  <c r="G2711" i="1"/>
  <c r="L2711" i="1" s="1"/>
  <c r="G2712" i="1"/>
  <c r="L2712" i="1" s="1"/>
  <c r="M2712" i="1" s="1"/>
  <c r="G1071" i="1"/>
  <c r="G5051" i="1"/>
  <c r="G5052" i="1"/>
  <c r="L5052" i="1" s="1"/>
  <c r="G4267" i="1"/>
  <c r="G159" i="1"/>
  <c r="G1242" i="1"/>
  <c r="G5486" i="1"/>
  <c r="L5486" i="1" s="1"/>
  <c r="G6226" i="1"/>
  <c r="L6226" i="1" s="1"/>
  <c r="G5053" i="1"/>
  <c r="G6227" i="1"/>
  <c r="G6228" i="1"/>
  <c r="G1512" i="1"/>
  <c r="G5304" i="1"/>
  <c r="G5054" i="1"/>
  <c r="G5055" i="1"/>
  <c r="L5055" i="1" s="1"/>
  <c r="G265" i="1"/>
  <c r="L265" i="1" s="1"/>
  <c r="G266" i="1"/>
  <c r="G6271" i="1"/>
  <c r="G5056" i="1"/>
  <c r="G5487" i="1"/>
  <c r="G4268" i="1"/>
  <c r="G4269" i="1"/>
  <c r="G4270" i="1"/>
  <c r="L4270" i="1" s="1"/>
  <c r="G4271" i="1"/>
  <c r="L4271" i="1" s="1"/>
  <c r="G4272" i="1"/>
  <c r="G2858" i="1"/>
  <c r="G2859" i="1"/>
  <c r="G2860" i="1"/>
  <c r="G2861" i="1"/>
  <c r="G2862" i="1"/>
  <c r="G2863" i="1"/>
  <c r="L2863" i="1" s="1"/>
  <c r="G2864" i="1"/>
  <c r="L2864" i="1" s="1"/>
  <c r="G454" i="1"/>
  <c r="G3244" i="1"/>
  <c r="G3245" i="1"/>
  <c r="L3245" i="1" s="1"/>
  <c r="G3246" i="1"/>
  <c r="G5674" i="1"/>
  <c r="G3247" i="1"/>
  <c r="G3248" i="1"/>
  <c r="L3248" i="1" s="1"/>
  <c r="G4273" i="1"/>
  <c r="L4273" i="1" s="1"/>
  <c r="G5057" i="1"/>
  <c r="G898" i="1"/>
  <c r="G5058" i="1"/>
  <c r="G5059" i="1"/>
  <c r="G4274" i="1"/>
  <c r="G2865" i="1"/>
  <c r="G3249" i="1"/>
  <c r="L3249" i="1" s="1"/>
  <c r="G5675" i="1"/>
  <c r="L5675" i="1" s="1"/>
  <c r="G5676" i="1"/>
  <c r="G4275" i="1"/>
  <c r="G5060" i="1"/>
  <c r="G5061" i="1"/>
  <c r="G5062" i="1"/>
  <c r="G2866" i="1"/>
  <c r="G2867" i="1"/>
  <c r="L2867" i="1" s="1"/>
  <c r="G2868" i="1"/>
  <c r="L2868" i="1" s="1"/>
  <c r="G2869" i="1"/>
  <c r="G2870" i="1"/>
  <c r="G455" i="1"/>
  <c r="G6229" i="1"/>
  <c r="G6230" i="1"/>
  <c r="G6231" i="1"/>
  <c r="G6232" i="1"/>
  <c r="L6232" i="1" s="1"/>
  <c r="G6032" i="1"/>
  <c r="L6032" i="1" s="1"/>
  <c r="G6033" i="1"/>
  <c r="G2545" i="1"/>
  <c r="G5063" i="1"/>
  <c r="L5063" i="1" s="1"/>
  <c r="G3250" i="1"/>
  <c r="G1685" i="1"/>
  <c r="G4276" i="1"/>
  <c r="G4277" i="1"/>
  <c r="L4277" i="1" s="1"/>
  <c r="G4278" i="1"/>
  <c r="G4279" i="1"/>
  <c r="G4280" i="1"/>
  <c r="G4281" i="1"/>
  <c r="G4282" i="1"/>
  <c r="G1072" i="1"/>
  <c r="G2330" i="1"/>
  <c r="G795" i="1"/>
  <c r="L795" i="1" s="1"/>
  <c r="G2006" i="1"/>
  <c r="L2006" i="1" s="1"/>
  <c r="G3251" i="1"/>
  <c r="G5232" i="1"/>
  <c r="G2603" i="1"/>
  <c r="L2603" i="1" s="1"/>
  <c r="G5677" i="1"/>
  <c r="G5678" i="1"/>
  <c r="G5679" i="1"/>
  <c r="G5680" i="1"/>
  <c r="L5680" i="1" s="1"/>
  <c r="G5681" i="1"/>
  <c r="L5681" i="1" s="1"/>
  <c r="M5681" i="1" s="1"/>
  <c r="G4283" i="1"/>
  <c r="G4284" i="1"/>
  <c r="G4285" i="1"/>
  <c r="G4286" i="1"/>
  <c r="G4287" i="1"/>
  <c r="G4288" i="1"/>
  <c r="G4289" i="1"/>
  <c r="L4289" i="1" s="1"/>
  <c r="G5064" i="1"/>
  <c r="L5064" i="1" s="1"/>
  <c r="G5065" i="1"/>
  <c r="G5682" i="1"/>
  <c r="G5683" i="1"/>
  <c r="G5684" i="1"/>
  <c r="G5685" i="1"/>
  <c r="G5686" i="1"/>
  <c r="G4290" i="1"/>
  <c r="L4290" i="1" s="1"/>
  <c r="G741" i="1"/>
  <c r="L741" i="1" s="1"/>
  <c r="G5066" i="1"/>
  <c r="G742" i="1"/>
  <c r="G743" i="1"/>
  <c r="L743" i="1" s="1"/>
  <c r="G744" i="1"/>
  <c r="G745" i="1"/>
  <c r="G746" i="1"/>
  <c r="G747" i="1"/>
  <c r="L747" i="1" s="1"/>
  <c r="G5687" i="1"/>
  <c r="L5687" i="1" s="1"/>
  <c r="G5688" i="1"/>
  <c r="G5689" i="1"/>
  <c r="G5690" i="1"/>
  <c r="G5691" i="1"/>
  <c r="G1113" i="1"/>
  <c r="G2768" i="1"/>
  <c r="G2769" i="1"/>
  <c r="L2769" i="1" s="1"/>
  <c r="G5382" i="1"/>
  <c r="L5382" i="1" s="1"/>
  <c r="G5692" i="1"/>
  <c r="G5693" i="1"/>
  <c r="G160" i="1"/>
  <c r="G161" i="1"/>
  <c r="G162" i="1"/>
  <c r="G163" i="1"/>
  <c r="G164" i="1"/>
  <c r="L164" i="1" s="1"/>
  <c r="G165" i="1"/>
  <c r="L165" i="1" s="1"/>
  <c r="M165" i="1" s="1"/>
  <c r="G5067" i="1"/>
  <c r="G5694" i="1"/>
  <c r="G5695" i="1"/>
  <c r="G5696" i="1"/>
  <c r="G5697" i="1"/>
  <c r="G2770" i="1"/>
  <c r="G5068" i="1"/>
  <c r="L5068" i="1" s="1"/>
  <c r="G5069" i="1"/>
  <c r="L5069" i="1" s="1"/>
  <c r="G5070" i="1"/>
  <c r="G5071" i="1"/>
  <c r="G4291" i="1"/>
  <c r="G4292" i="1"/>
  <c r="G4293" i="1"/>
  <c r="G4294" i="1"/>
  <c r="G4295" i="1"/>
  <c r="L4295" i="1" s="1"/>
  <c r="G4296" i="1"/>
  <c r="L4296" i="1" s="1"/>
  <c r="G4297" i="1"/>
  <c r="G4298" i="1"/>
  <c r="G4299" i="1"/>
  <c r="G5698" i="1"/>
  <c r="G5699" i="1"/>
  <c r="G1854" i="1"/>
  <c r="G6272" i="1"/>
  <c r="L6272" i="1" s="1"/>
  <c r="G6273" i="1"/>
  <c r="L6273" i="1" s="1"/>
  <c r="G6274" i="1"/>
  <c r="G6275" i="1"/>
  <c r="G4300" i="1"/>
  <c r="L4300" i="1" s="1"/>
  <c r="G1226" i="1"/>
  <c r="G1227" i="1"/>
  <c r="G796" i="1"/>
  <c r="G797" i="1"/>
  <c r="L797" i="1" s="1"/>
  <c r="G798" i="1"/>
  <c r="L798" i="1" s="1"/>
  <c r="G799" i="1"/>
  <c r="G5700" i="1"/>
  <c r="G5072" i="1"/>
  <c r="G5073" i="1"/>
  <c r="G3252" i="1"/>
  <c r="G5074" i="1"/>
  <c r="G5075" i="1"/>
  <c r="L5075" i="1" s="1"/>
  <c r="G5076" i="1"/>
  <c r="L5076" i="1" s="1"/>
  <c r="G5077" i="1"/>
  <c r="G5078" i="1"/>
  <c r="G5079" i="1"/>
  <c r="G5080" i="1"/>
  <c r="G5081" i="1"/>
  <c r="G5082" i="1"/>
  <c r="G5083" i="1"/>
  <c r="L5083" i="1" s="1"/>
  <c r="G5084" i="1"/>
  <c r="L5084" i="1" s="1"/>
  <c r="G5085" i="1"/>
  <c r="G5086" i="1"/>
  <c r="G5087" i="1"/>
  <c r="G5088" i="1"/>
  <c r="G5089" i="1"/>
  <c r="G5282" i="1"/>
  <c r="G5283" i="1"/>
  <c r="G5090" i="1"/>
  <c r="L5090" i="1" s="1"/>
  <c r="G5284" i="1"/>
  <c r="G5091" i="1"/>
  <c r="G5285" i="1"/>
  <c r="G5286" i="1"/>
  <c r="G5287" i="1"/>
  <c r="G5288" i="1"/>
  <c r="G5092" i="1"/>
  <c r="G2007" i="1"/>
  <c r="L2007" i="1" s="1"/>
  <c r="G2008" i="1"/>
  <c r="G2009" i="1"/>
  <c r="G2010" i="1"/>
  <c r="L2010" i="1" s="1"/>
  <c r="M2010" i="1" s="1"/>
  <c r="G970" i="1"/>
  <c r="G5093" i="1"/>
  <c r="G5094" i="1"/>
  <c r="G6034" i="1"/>
  <c r="G6035" i="1"/>
  <c r="L6035" i="1" s="1"/>
  <c r="G6036" i="1"/>
  <c r="G5095" i="1"/>
  <c r="G5096" i="1"/>
  <c r="G971" i="1"/>
  <c r="G972" i="1"/>
  <c r="G2011" i="1"/>
  <c r="G5701" i="1"/>
  <c r="L5701" i="1" s="1"/>
  <c r="G5488" i="1"/>
  <c r="L5488" i="1" s="1"/>
  <c r="G5702" i="1"/>
  <c r="G1855" i="1"/>
  <c r="G5097" i="1"/>
  <c r="G5098" i="1"/>
  <c r="G5099" i="1"/>
  <c r="G5100" i="1"/>
  <c r="G5101" i="1"/>
  <c r="G1073" i="1"/>
  <c r="L1073" i="1" s="1"/>
  <c r="G2331" i="1"/>
  <c r="G4301" i="1"/>
  <c r="G4302" i="1"/>
  <c r="G4303" i="1"/>
  <c r="G6233" i="1"/>
  <c r="G748" i="1"/>
  <c r="G2012" i="1"/>
  <c r="G2013" i="1"/>
  <c r="L2013" i="1" s="1"/>
  <c r="G1513" i="1"/>
  <c r="G4304" i="1"/>
  <c r="G4305" i="1"/>
  <c r="G4306" i="1"/>
  <c r="G5703" i="1"/>
  <c r="G5102" i="1"/>
  <c r="G2014" i="1"/>
  <c r="L2014" i="1" s="1"/>
  <c r="G5103" i="1"/>
  <c r="L5103" i="1" s="1"/>
  <c r="G5104" i="1"/>
  <c r="G1114" i="1"/>
  <c r="G6234" i="1"/>
  <c r="L6234" i="1" s="1"/>
  <c r="G6235" i="1"/>
  <c r="G6236" i="1"/>
  <c r="G6237" i="1"/>
  <c r="G6238" i="1"/>
  <c r="G6239" i="1"/>
  <c r="L6239" i="1" s="1"/>
  <c r="G6240" i="1"/>
  <c r="G6241" i="1"/>
  <c r="G6242" i="1"/>
  <c r="G6243" i="1"/>
  <c r="G6244" i="1"/>
  <c r="G6245" i="1"/>
  <c r="G6246" i="1"/>
  <c r="G6247" i="1"/>
  <c r="L6247" i="1" s="1"/>
  <c r="G6248" i="1"/>
  <c r="G6249" i="1"/>
  <c r="G6250" i="1"/>
  <c r="G6251" i="1"/>
  <c r="G6252" i="1"/>
  <c r="G267" i="1"/>
  <c r="G1115" i="1"/>
  <c r="G456" i="1"/>
  <c r="L456" i="1" s="1"/>
  <c r="G2871" i="1"/>
  <c r="G2872" i="1"/>
  <c r="G2873" i="1"/>
  <c r="L2873" i="1" s="1"/>
  <c r="M2873" i="1" s="1"/>
  <c r="G2874" i="1"/>
  <c r="G2875" i="1"/>
  <c r="G2876" i="1"/>
  <c r="G2877" i="1"/>
  <c r="G899" i="1"/>
  <c r="L899" i="1" s="1"/>
  <c r="G900" i="1"/>
  <c r="G2332" i="1"/>
  <c r="G2333" i="1"/>
  <c r="G2334" i="1"/>
  <c r="G2335" i="1"/>
  <c r="G4307" i="1"/>
  <c r="G5105" i="1"/>
  <c r="L5105" i="1" s="1"/>
  <c r="G5106" i="1"/>
  <c r="L5106" i="1" s="1"/>
  <c r="G5107" i="1"/>
  <c r="G5108" i="1"/>
  <c r="G5109" i="1"/>
  <c r="G5110" i="1"/>
  <c r="G5111" i="1"/>
  <c r="G5112" i="1"/>
  <c r="G5113" i="1"/>
  <c r="G5114" i="1"/>
  <c r="L5114" i="1" s="1"/>
  <c r="G4308" i="1"/>
  <c r="G4309" i="1"/>
  <c r="G2878" i="1"/>
  <c r="G2879" i="1"/>
  <c r="G2880" i="1"/>
  <c r="G2881" i="1"/>
  <c r="G5115" i="1"/>
  <c r="G5489" i="1"/>
  <c r="L5489" i="1" s="1"/>
  <c r="G5116" i="1"/>
  <c r="G5704" i="1"/>
  <c r="G5705" i="1"/>
  <c r="G5706" i="1"/>
  <c r="G5707" i="1"/>
  <c r="G5708" i="1"/>
  <c r="G5709" i="1"/>
  <c r="L5709" i="1" s="1"/>
  <c r="G5710" i="1"/>
  <c r="L5710" i="1" s="1"/>
  <c r="G5711" i="1"/>
  <c r="G5712" i="1"/>
  <c r="G5713" i="1"/>
  <c r="L5713" i="1" s="1"/>
  <c r="G5714" i="1"/>
  <c r="G6037" i="1"/>
  <c r="G1116" i="1"/>
  <c r="G5715" i="1"/>
  <c r="G5716" i="1"/>
  <c r="L5716" i="1" s="1"/>
  <c r="G5717" i="1"/>
  <c r="G5718" i="1"/>
  <c r="G5719" i="1"/>
  <c r="G5720" i="1"/>
  <c r="G5721" i="1"/>
  <c r="G2882" i="1"/>
  <c r="G5722" i="1"/>
  <c r="G5723" i="1"/>
  <c r="L5723" i="1" s="1"/>
  <c r="G5724" i="1"/>
  <c r="G5725" i="1"/>
  <c r="G5726" i="1"/>
  <c r="G5727" i="1"/>
  <c r="G5728" i="1"/>
  <c r="G5729" i="1"/>
  <c r="G5730" i="1"/>
  <c r="G1709" i="1"/>
  <c r="L1709" i="1" s="1"/>
  <c r="G6253" i="1"/>
  <c r="G5117" i="1"/>
  <c r="G5118" i="1"/>
  <c r="L5118" i="1" s="1"/>
  <c r="M5118" i="1" s="1"/>
  <c r="G6254" i="1"/>
  <c r="G5119" i="1"/>
  <c r="G3253" i="1"/>
  <c r="G1856" i="1"/>
  <c r="G1857" i="1"/>
  <c r="L1857" i="1" s="1"/>
  <c r="G1858" i="1"/>
  <c r="G749" i="1"/>
  <c r="G6038" i="1"/>
  <c r="G4310" i="1"/>
  <c r="G6039" i="1"/>
  <c r="G6040" i="1"/>
  <c r="G6041" i="1"/>
  <c r="L6041" i="1" s="1"/>
  <c r="G2533" i="1"/>
  <c r="L2533" i="1" s="1"/>
  <c r="G5348" i="1"/>
  <c r="G901" i="1"/>
  <c r="G2883" i="1"/>
  <c r="G1859" i="1"/>
  <c r="G2884" i="1"/>
  <c r="G5731" i="1"/>
  <c r="G5732" i="1"/>
  <c r="G5120" i="1"/>
  <c r="L5120" i="1" s="1"/>
  <c r="G2885" i="1"/>
  <c r="G2886" i="1"/>
  <c r="G5306" i="1"/>
  <c r="G457" i="1"/>
  <c r="G5305" i="1"/>
  <c r="G1117" i="1"/>
  <c r="G4311" i="1"/>
  <c r="G3254" i="1"/>
  <c r="L3254" i="1" s="1"/>
  <c r="G4312" i="1"/>
  <c r="G5121" i="1"/>
  <c r="G5122" i="1"/>
  <c r="G6255" i="1"/>
  <c r="G6042" i="1"/>
  <c r="G5337" i="1"/>
  <c r="G5289" i="1"/>
  <c r="L5289" i="1" s="1"/>
  <c r="G2887" i="1"/>
  <c r="L2887" i="1" s="1"/>
  <c r="G5123" i="1"/>
  <c r="G268" i="1"/>
  <c r="G5733" i="1"/>
  <c r="L5733" i="1" s="1"/>
  <c r="G5124" i="1"/>
  <c r="G4313" i="1"/>
  <c r="G1860" i="1"/>
  <c r="G1861" i="1"/>
  <c r="G3255" i="1"/>
  <c r="L3255" i="1" s="1"/>
  <c r="G4314" i="1"/>
  <c r="G4315" i="1"/>
  <c r="G4316" i="1"/>
  <c r="G4317" i="1"/>
  <c r="G4318" i="1"/>
  <c r="G2888" i="1"/>
  <c r="G5307" i="1"/>
  <c r="G5308" i="1"/>
  <c r="L5308" i="1" s="1"/>
  <c r="G5309" i="1"/>
  <c r="G5310" i="1"/>
  <c r="G5311" i="1"/>
  <c r="G5125" i="1"/>
  <c r="G5126" i="1"/>
  <c r="G4319" i="1"/>
  <c r="G4320" i="1"/>
  <c r="G4321" i="1"/>
  <c r="L4321" i="1" s="1"/>
  <c r="G1862" i="1"/>
  <c r="G2889" i="1"/>
  <c r="G6256" i="1"/>
  <c r="L6256" i="1" s="1"/>
  <c r="M6256" i="1" s="1"/>
  <c r="G5312" i="1"/>
  <c r="G5127" i="1"/>
  <c r="G973" i="1"/>
  <c r="G2489" i="1"/>
  <c r="G1074" i="1"/>
  <c r="L1074" i="1" s="1"/>
  <c r="G1075" i="1"/>
  <c r="G1076" i="1"/>
  <c r="G1077" i="1"/>
  <c r="G1078" i="1"/>
  <c r="G2336" i="1"/>
  <c r="G2337" i="1"/>
  <c r="G269" i="1"/>
  <c r="L269" i="1" s="1"/>
  <c r="G2015" i="1"/>
  <c r="L2015" i="1" s="1"/>
  <c r="G2016" i="1"/>
  <c r="G1863" i="1"/>
  <c r="G3256" i="1"/>
  <c r="G6276" i="1"/>
  <c r="G2534" i="1"/>
  <c r="G2535" i="1"/>
  <c r="G2393" i="1"/>
  <c r="G2017" i="1"/>
  <c r="L2017" i="1" s="1"/>
  <c r="G3257" i="1"/>
  <c r="G5128" i="1"/>
  <c r="G5129" i="1"/>
  <c r="G1417" i="1"/>
  <c r="G5734" i="1"/>
  <c r="G6277" i="1"/>
  <c r="G5735" i="1"/>
  <c r="G458" i="1"/>
  <c r="L458" i="1" s="1"/>
  <c r="G1079" i="1"/>
  <c r="G1080" i="1"/>
  <c r="G4322" i="1"/>
  <c r="G4323" i="1"/>
  <c r="G6257" i="1"/>
  <c r="G4324" i="1"/>
  <c r="G3410" i="1"/>
  <c r="L3410" i="1" s="1"/>
  <c r="G5736" i="1"/>
  <c r="L5736" i="1" s="1"/>
  <c r="G2018" i="1"/>
  <c r="G4325" i="1"/>
  <c r="G902" i="1"/>
  <c r="L902" i="1" s="1"/>
  <c r="G903" i="1"/>
  <c r="G904" i="1"/>
  <c r="G905" i="1"/>
  <c r="G906" i="1"/>
  <c r="G907" i="1"/>
  <c r="L907" i="1" s="1"/>
  <c r="G2019" i="1"/>
  <c r="G326" i="1"/>
  <c r="G1418" i="1"/>
  <c r="G4326" i="1"/>
  <c r="G4327" i="1"/>
  <c r="G4328" i="1"/>
  <c r="G2480" i="1"/>
  <c r="G1081" i="1"/>
  <c r="L1081" i="1" s="1"/>
  <c r="G5130" i="1"/>
  <c r="G5131" i="1"/>
  <c r="G4329" i="1"/>
  <c r="G1864" i="1"/>
  <c r="G1865" i="1"/>
  <c r="G1118" i="1"/>
  <c r="G1532" i="1"/>
  <c r="G1533" i="1"/>
  <c r="L1533" i="1" s="1"/>
  <c r="G1534" i="1"/>
  <c r="G1535" i="1"/>
  <c r="G1536" i="1"/>
  <c r="L1536" i="1" s="1"/>
  <c r="M1536" i="1" s="1"/>
  <c r="G1537" i="1"/>
  <c r="G1538" i="1"/>
  <c r="G1539" i="1"/>
  <c r="G1540" i="1"/>
  <c r="G1541" i="1"/>
  <c r="L1541" i="1" s="1"/>
  <c r="G1542" i="1"/>
  <c r="G1543" i="1"/>
  <c r="G1544" i="1"/>
  <c r="G1545" i="1"/>
  <c r="G1546" i="1"/>
  <c r="G1547" i="1"/>
  <c r="G1548" i="1"/>
  <c r="L1548" i="1" s="1"/>
  <c r="G1549" i="1"/>
  <c r="L1549" i="1" s="1"/>
  <c r="G1550" i="1"/>
  <c r="G1551" i="1"/>
  <c r="G1552" i="1"/>
  <c r="G1553" i="1"/>
  <c r="G1554" i="1"/>
  <c r="G1555" i="1"/>
  <c r="G1556" i="1"/>
  <c r="G1557" i="1"/>
  <c r="L1557" i="1" s="1"/>
  <c r="G1558" i="1"/>
  <c r="G1559" i="1"/>
  <c r="G1119" i="1"/>
  <c r="G1560" i="1"/>
  <c r="G1561" i="1"/>
  <c r="G1562" i="1"/>
  <c r="G1563" i="1"/>
  <c r="G1564" i="1"/>
  <c r="L1564" i="1" s="1"/>
  <c r="G1565" i="1"/>
  <c r="G1566" i="1"/>
  <c r="G1567" i="1"/>
  <c r="G1568" i="1"/>
  <c r="G1569" i="1"/>
  <c r="G1570" i="1"/>
  <c r="G1571" i="1"/>
  <c r="L1571" i="1" s="1"/>
  <c r="G908" i="1"/>
  <c r="L908" i="1" s="1"/>
  <c r="G909" i="1"/>
  <c r="G5132" i="1"/>
  <c r="G5133" i="1"/>
  <c r="L5133" i="1" s="1"/>
  <c r="G5134" i="1"/>
  <c r="G3258" i="1"/>
  <c r="G5135" i="1"/>
  <c r="G3259" i="1"/>
  <c r="G750" i="1"/>
  <c r="L750" i="1" s="1"/>
  <c r="G751" i="1"/>
  <c r="G752" i="1"/>
  <c r="G5490" i="1"/>
  <c r="G6043" i="1"/>
  <c r="G6044" i="1"/>
  <c r="G6045" i="1"/>
  <c r="G6046" i="1"/>
  <c r="G6047" i="1"/>
  <c r="L6047" i="1" s="1"/>
  <c r="G6048" i="1"/>
  <c r="G270" i="1"/>
  <c r="G271" i="1"/>
  <c r="G4330" i="1"/>
  <c r="G6258" i="1"/>
  <c r="G910" i="1"/>
  <c r="G272" i="1"/>
  <c r="G4331" i="1"/>
  <c r="L4331" i="1" s="1"/>
  <c r="G459" i="1"/>
  <c r="G1249" i="1"/>
  <c r="G4332" i="1"/>
  <c r="L4332" i="1" s="1"/>
  <c r="M4332" i="1" s="1"/>
  <c r="G2481" i="1"/>
  <c r="G2020" i="1"/>
  <c r="G4333" i="1"/>
  <c r="G5737" i="1"/>
  <c r="L5737" i="1" s="1"/>
  <c r="G1419" i="1"/>
  <c r="L1419" i="1" s="1"/>
  <c r="G5233" i="1"/>
  <c r="G1082" i="1"/>
  <c r="G5136" i="1"/>
  <c r="G2338" i="1"/>
  <c r="G2339" i="1"/>
  <c r="G2340" i="1"/>
  <c r="G2341" i="1"/>
  <c r="L2341" i="1" s="1"/>
  <c r="G2342" i="1"/>
  <c r="L2342" i="1" s="1"/>
  <c r="G2343" i="1"/>
  <c r="G2344" i="1"/>
  <c r="G1420" i="1"/>
  <c r="G1421" i="1"/>
  <c r="G3260" i="1"/>
  <c r="G5738" i="1"/>
  <c r="G4334" i="1"/>
  <c r="L4334" i="1" s="1"/>
  <c r="G4335" i="1"/>
  <c r="L4335" i="1" s="1"/>
  <c r="G2604" i="1"/>
  <c r="G6259" i="1"/>
  <c r="G273" i="1"/>
  <c r="G2890" i="1"/>
  <c r="G2891" i="1"/>
  <c r="G1866" i="1"/>
  <c r="G2490" i="1"/>
  <c r="G2491" i="1"/>
  <c r="L2491" i="1" s="1"/>
  <c r="G5739" i="1"/>
  <c r="G2492" i="1"/>
  <c r="G2493" i="1"/>
  <c r="G2494" i="1"/>
  <c r="G5740" i="1"/>
  <c r="G5491" i="1"/>
  <c r="G5492" i="1"/>
  <c r="L5492" i="1" s="1"/>
  <c r="G4336" i="1"/>
  <c r="L4336" i="1" s="1"/>
  <c r="G5137" i="1"/>
  <c r="G5138" i="1"/>
  <c r="G5139" i="1"/>
  <c r="L5139" i="1" s="1"/>
  <c r="G460" i="1"/>
  <c r="G5140" i="1"/>
  <c r="G5141" i="1"/>
  <c r="G5142" i="1"/>
  <c r="L5142" i="1" s="1"/>
  <c r="G5143" i="1"/>
  <c r="L5143" i="1" s="1"/>
  <c r="G5144" i="1"/>
  <c r="G5493" i="1"/>
  <c r="G4337" i="1"/>
  <c r="G4338" i="1"/>
  <c r="G2482" i="1"/>
  <c r="G6049" i="1"/>
  <c r="G911" i="1"/>
  <c r="G912" i="1"/>
  <c r="L912" i="1" s="1"/>
  <c r="G5145" i="1"/>
  <c r="G4339" i="1"/>
  <c r="G2960" i="1"/>
  <c r="G913" i="1"/>
  <c r="G5741" i="1"/>
  <c r="G5742" i="1"/>
  <c r="G5743" i="1"/>
  <c r="G2605" i="1"/>
  <c r="L2605" i="1" s="1"/>
  <c r="G2606" i="1"/>
  <c r="G2607" i="1"/>
  <c r="G2608" i="1"/>
  <c r="L2608" i="1" s="1"/>
  <c r="M2608" i="1" s="1"/>
  <c r="G2609" i="1"/>
  <c r="G2610" i="1"/>
  <c r="G5146" i="1"/>
  <c r="G5147" i="1"/>
  <c r="G5148" i="1"/>
  <c r="L5148" i="1" s="1"/>
  <c r="G5149" i="1"/>
  <c r="G4340" i="1"/>
  <c r="G1128" i="1"/>
  <c r="G1129" i="1"/>
  <c r="G1083" i="1"/>
  <c r="G1084" i="1"/>
  <c r="G2021" i="1"/>
  <c r="L2021" i="1" s="1"/>
  <c r="G2495" i="1"/>
  <c r="L2495" i="1" s="1"/>
  <c r="G2022" i="1"/>
  <c r="G2023" i="1"/>
  <c r="G2024" i="1"/>
  <c r="G2025" i="1"/>
  <c r="G2026" i="1"/>
  <c r="G274" i="1"/>
  <c r="G166" i="1"/>
  <c r="G167" i="1"/>
  <c r="L167" i="1" s="1"/>
  <c r="G4341" i="1"/>
  <c r="G5494" i="1"/>
  <c r="G2892" i="1"/>
  <c r="G2893" i="1"/>
  <c r="G2894" i="1"/>
  <c r="G2895" i="1"/>
  <c r="G974" i="1"/>
  <c r="L974" i="1" s="1"/>
  <c r="G975" i="1"/>
  <c r="L975" i="1" s="1"/>
  <c r="G976" i="1"/>
  <c r="G2896" i="1"/>
  <c r="G2897" i="1"/>
  <c r="G2898" i="1"/>
  <c r="G2899" i="1"/>
  <c r="G6357" i="1"/>
  <c r="G6358" i="1"/>
  <c r="L6358" i="1" s="1"/>
  <c r="G6359" i="1"/>
  <c r="L6359" i="1" s="1"/>
  <c r="G6360" i="1"/>
  <c r="G2900" i="1"/>
  <c r="G6361" i="1"/>
  <c r="L6361" i="1" s="1"/>
  <c r="G6362" i="1"/>
  <c r="G6363" i="1"/>
  <c r="G6364" i="1"/>
  <c r="G6365" i="1"/>
  <c r="G6366" i="1"/>
  <c r="L6366" i="1" s="1"/>
  <c r="G6367" i="1"/>
  <c r="G6368" i="1"/>
  <c r="G6369" i="1"/>
  <c r="G6370" i="1"/>
  <c r="G6371" i="1"/>
  <c r="G6372" i="1"/>
  <c r="G5150" i="1"/>
  <c r="G3261" i="1"/>
  <c r="L3261" i="1" s="1"/>
  <c r="G461" i="1"/>
  <c r="G462" i="1"/>
  <c r="G168" i="1"/>
  <c r="G5298" i="1"/>
  <c r="G5299" i="1"/>
  <c r="G5300" i="1"/>
  <c r="G5301" i="1"/>
  <c r="G914" i="1"/>
  <c r="L914" i="1" s="1"/>
  <c r="G1422" i="1"/>
  <c r="G1423" i="1"/>
  <c r="G2027" i="1"/>
  <c r="L2027" i="1" s="1"/>
  <c r="M2027" i="1" s="1"/>
  <c r="G5151" i="1"/>
  <c r="G4342" i="1"/>
  <c r="G4343" i="1"/>
  <c r="G3262" i="1"/>
  <c r="L3262" i="1" s="1"/>
  <c r="G3263" i="1"/>
  <c r="L3263" i="1" s="1"/>
  <c r="G51" i="1"/>
  <c r="G2028" i="1"/>
  <c r="G2837" i="1"/>
  <c r="G2838" i="1"/>
  <c r="G4344" i="1"/>
  <c r="G5152" i="1"/>
  <c r="G5153" i="1"/>
  <c r="L5153" i="1" s="1"/>
  <c r="G5154" i="1"/>
  <c r="L5154" i="1" s="1"/>
  <c r="G1120" i="1"/>
  <c r="G1572" i="1"/>
  <c r="G1573" i="1"/>
  <c r="G1085" i="1"/>
  <c r="G1086" i="1"/>
  <c r="G6260" i="1"/>
  <c r="G6261" i="1"/>
  <c r="L6261" i="1" s="1"/>
  <c r="G6050" i="1"/>
  <c r="L6050" i="1" s="1"/>
  <c r="G6051" i="1"/>
  <c r="G6052" i="1"/>
  <c r="G6053" i="1"/>
  <c r="G6054" i="1"/>
  <c r="G6055" i="1"/>
  <c r="G6056" i="1"/>
  <c r="G6057" i="1"/>
  <c r="G2345" i="1"/>
  <c r="L2345" i="1" s="1"/>
  <c r="G4345" i="1"/>
  <c r="G1121" i="1"/>
  <c r="G3264" i="1"/>
  <c r="G3265" i="1"/>
  <c r="G5155" i="1"/>
  <c r="G5156" i="1"/>
  <c r="G5157" i="1"/>
  <c r="L5157" i="1" s="1"/>
  <c r="G5744" i="1"/>
  <c r="L5744" i="1" s="1"/>
  <c r="G1894" i="1"/>
  <c r="G1424" i="1"/>
  <c r="G1867" i="1"/>
  <c r="L1867" i="1" s="1"/>
  <c r="G2839" i="1"/>
  <c r="G2840" i="1"/>
  <c r="G2841" i="1"/>
  <c r="G2842" i="1"/>
  <c r="L2842" i="1" s="1"/>
  <c r="G2843" i="1"/>
  <c r="L2843" i="1" s="1"/>
  <c r="G2844" i="1"/>
  <c r="G4346" i="1"/>
  <c r="G1868" i="1"/>
  <c r="G5338" i="1"/>
  <c r="G5495" i="1"/>
  <c r="G5745" i="1"/>
  <c r="G5158" i="1"/>
  <c r="G2346" i="1"/>
  <c r="L2346" i="1" s="1"/>
  <c r="G2029" i="1"/>
  <c r="G1869" i="1"/>
  <c r="G1870" i="1"/>
  <c r="G2803" i="1"/>
  <c r="G2931" i="1"/>
  <c r="G2347" i="1"/>
  <c r="G2348" i="1"/>
  <c r="G2349" i="1"/>
  <c r="L2349" i="1" s="1"/>
  <c r="G2350" i="1"/>
  <c r="G1574" i="1"/>
  <c r="G1575" i="1"/>
  <c r="L1575" i="1" s="1"/>
  <c r="M1575" i="1" s="1"/>
  <c r="G1576" i="1"/>
  <c r="G5159" i="1"/>
  <c r="G6378" i="1"/>
  <c r="G1871" i="1"/>
  <c r="G5160" i="1"/>
  <c r="L5160" i="1" s="1"/>
  <c r="G3266" i="1"/>
  <c r="G5161" i="1"/>
  <c r="G1895" i="1"/>
  <c r="G1896" i="1"/>
  <c r="G1897" i="1"/>
  <c r="G1898" i="1"/>
  <c r="G1899" i="1"/>
  <c r="L1899" i="1" s="1"/>
  <c r="G1900" i="1"/>
  <c r="L1900" i="1" s="1"/>
  <c r="G1901" i="1"/>
  <c r="G5162" i="1"/>
  <c r="G5163" i="1"/>
  <c r="G1425" i="1"/>
  <c r="G1426" i="1"/>
  <c r="G1427" i="1"/>
  <c r="G1428" i="1"/>
  <c r="G1429" i="1"/>
  <c r="L1429" i="1" s="1"/>
  <c r="G1430" i="1"/>
  <c r="G5164" i="1"/>
  <c r="G169" i="1"/>
  <c r="G170" i="1"/>
  <c r="G171" i="1"/>
  <c r="G172" i="1"/>
  <c r="G173" i="1"/>
  <c r="L173" i="1" s="1"/>
  <c r="G174" i="1"/>
  <c r="L174" i="1" s="1"/>
  <c r="G175" i="1"/>
  <c r="G176" i="1"/>
  <c r="G177" i="1"/>
  <c r="G275" i="1"/>
  <c r="G2030" i="1"/>
  <c r="G1902" i="1"/>
  <c r="G5165" i="1"/>
  <c r="L5165" i="1" s="1"/>
  <c r="G5166" i="1"/>
  <c r="L5166" i="1" s="1"/>
  <c r="G1577" i="1"/>
  <c r="G2901" i="1"/>
  <c r="G5746" i="1"/>
  <c r="L5746" i="1" s="1"/>
  <c r="G5167" i="1"/>
  <c r="G4347" i="1"/>
  <c r="G1087" i="1"/>
  <c r="G1088" i="1"/>
  <c r="G5747" i="1"/>
  <c r="L5747" i="1" s="1"/>
  <c r="G1130" i="1"/>
  <c r="G327" i="1"/>
  <c r="G1872" i="1"/>
  <c r="G6278" i="1"/>
  <c r="G6279" i="1"/>
  <c r="G2394" i="1"/>
  <c r="G5168" i="1"/>
  <c r="G1431" i="1"/>
  <c r="L1431" i="1" s="1"/>
  <c r="G1432" i="1"/>
  <c r="G1433" i="1"/>
  <c r="G1434" i="1"/>
  <c r="G1435" i="1"/>
  <c r="G2031" i="1"/>
  <c r="G4348" i="1"/>
  <c r="G1873" i="1"/>
  <c r="G1578" i="1"/>
  <c r="L1578" i="1" s="1"/>
  <c r="M1578" i="1" s="1"/>
  <c r="G1089" i="1"/>
  <c r="G5246" i="1"/>
  <c r="G1514" i="1"/>
  <c r="L1514" i="1" s="1"/>
  <c r="M1514" i="1" s="1"/>
  <c r="G1579" i="1"/>
  <c r="G1580" i="1"/>
  <c r="G1581" i="1"/>
  <c r="G178" i="1"/>
  <c r="L178" i="1" s="1"/>
  <c r="G179" i="1"/>
  <c r="L179" i="1" s="1"/>
  <c r="M179" i="1" s="1"/>
  <c r="G180" i="1"/>
  <c r="G5169" i="1"/>
  <c r="G4349" i="1"/>
  <c r="G4350" i="1"/>
  <c r="G4351" i="1"/>
  <c r="G4352" i="1"/>
  <c r="G4353" i="1"/>
  <c r="L4353" i="1" s="1"/>
  <c r="G181" i="1"/>
  <c r="L181" i="1" s="1"/>
  <c r="G4354" i="1"/>
  <c r="G2496" i="1"/>
  <c r="G2497" i="1"/>
  <c r="G2498" i="1"/>
  <c r="G276" i="1"/>
  <c r="G4355" i="1"/>
  <c r="G4356" i="1"/>
  <c r="L4356" i="1" s="1"/>
  <c r="G2032" i="1"/>
  <c r="L2032" i="1" s="1"/>
  <c r="G915" i="1"/>
  <c r="G916" i="1"/>
  <c r="G182" i="1"/>
  <c r="G917" i="1"/>
  <c r="G5234" i="1"/>
  <c r="G3267" i="1"/>
  <c r="G2902" i="1"/>
  <c r="G183" i="1"/>
  <c r="L183" i="1" s="1"/>
  <c r="G184" i="1"/>
  <c r="G185" i="1"/>
  <c r="G186" i="1"/>
  <c r="G187" i="1"/>
  <c r="G188" i="1"/>
  <c r="G189" i="1"/>
  <c r="G190" i="1"/>
  <c r="L190" i="1" s="1"/>
  <c r="G191" i="1"/>
  <c r="L191" i="1" s="1"/>
  <c r="G192" i="1"/>
  <c r="G1515" i="1"/>
  <c r="G1516" i="1"/>
  <c r="L1516" i="1" s="1"/>
  <c r="G918" i="1"/>
  <c r="G1582" i="1"/>
  <c r="G1583" i="1"/>
  <c r="G1584" i="1"/>
  <c r="L1584" i="1" s="1"/>
  <c r="G1585" i="1"/>
  <c r="L1585" i="1" s="1"/>
  <c r="M1585" i="1" s="1"/>
  <c r="G1586" i="1"/>
  <c r="G1587" i="1"/>
  <c r="G1588" i="1"/>
  <c r="G1436" i="1"/>
  <c r="G5170" i="1"/>
  <c r="G3268" i="1"/>
  <c r="G3269" i="1"/>
  <c r="G5171" i="1"/>
  <c r="L5171" i="1" s="1"/>
  <c r="M5171" i="1" s="1"/>
  <c r="G5172" i="1"/>
  <c r="G753" i="1"/>
  <c r="G754" i="1"/>
  <c r="G755" i="1"/>
  <c r="G4357" i="1"/>
  <c r="G4358" i="1"/>
  <c r="G463" i="1"/>
  <c r="G5748" i="1"/>
  <c r="L5748" i="1" s="1"/>
  <c r="M5748" i="1" s="1"/>
  <c r="G5749" i="1"/>
  <c r="G5750" i="1"/>
  <c r="G5751" i="1"/>
  <c r="L5751" i="1" s="1"/>
  <c r="M5751" i="1" s="1"/>
  <c r="N5751" i="1" s="1"/>
  <c r="G5752" i="1"/>
  <c r="G5753" i="1"/>
  <c r="G5754" i="1"/>
  <c r="G2536" i="1"/>
  <c r="G1874" i="1"/>
  <c r="L1874" i="1" s="1"/>
  <c r="M1874" i="1" s="1"/>
  <c r="G5173" i="1"/>
  <c r="G464" i="1"/>
  <c r="G756" i="1"/>
  <c r="G193" i="1"/>
  <c r="G194" i="1"/>
  <c r="G1437" i="1"/>
  <c r="G5174" i="1"/>
  <c r="L5174" i="1" s="1"/>
  <c r="G465" i="1"/>
  <c r="L465" i="1" s="1"/>
  <c r="M465" i="1" s="1"/>
  <c r="G977" i="1"/>
  <c r="G5235" i="1"/>
  <c r="G5236" i="1"/>
  <c r="G919" i="1"/>
  <c r="G1131" i="1"/>
  <c r="G5245" i="1"/>
  <c r="G4359" i="1"/>
  <c r="G466" i="1"/>
  <c r="L466" i="1" s="1"/>
  <c r="M466" i="1" s="1"/>
  <c r="G2499" i="1"/>
  <c r="G338" i="1"/>
  <c r="G757" i="1"/>
  <c r="G4360" i="1"/>
  <c r="G758" i="1"/>
  <c r="G2611" i="1"/>
  <c r="G467" i="1"/>
  <c r="L467" i="1" s="1"/>
  <c r="G2500" i="1"/>
  <c r="L2500" i="1" s="1"/>
  <c r="M2500" i="1" s="1"/>
  <c r="G5755" i="1"/>
  <c r="G5756" i="1"/>
  <c r="G5757" i="1"/>
  <c r="G1438" i="1"/>
  <c r="G1439" i="1"/>
  <c r="G1440" i="1"/>
  <c r="G195" i="1"/>
  <c r="L195" i="1" s="1"/>
  <c r="G196" i="1"/>
  <c r="L196" i="1" s="1"/>
  <c r="G2351" i="1"/>
  <c r="G3270" i="1"/>
  <c r="G5237" i="1"/>
  <c r="L5237" i="1" s="1"/>
  <c r="G759" i="1"/>
  <c r="G5175" i="1"/>
  <c r="G3271" i="1"/>
  <c r="G1441" i="1"/>
  <c r="G197" i="1"/>
  <c r="L197" i="1" s="1"/>
  <c r="G198" i="1"/>
  <c r="G199" i="1"/>
  <c r="G1442" i="1"/>
  <c r="G1443" i="1"/>
  <c r="G200" i="1"/>
  <c r="G201" i="1"/>
  <c r="G202" i="1"/>
  <c r="G203" i="1"/>
  <c r="L203" i="1" s="1"/>
  <c r="G204" i="1"/>
  <c r="G205" i="1"/>
  <c r="G206" i="1"/>
  <c r="G207" i="1"/>
  <c r="G208" i="1"/>
  <c r="G209" i="1"/>
  <c r="G210" i="1"/>
  <c r="G211" i="1"/>
  <c r="L211" i="1" s="1"/>
  <c r="G212" i="1"/>
  <c r="G213" i="1"/>
  <c r="G214" i="1"/>
  <c r="L214" i="1" s="1"/>
  <c r="M214" i="1" s="1"/>
  <c r="G215" i="1"/>
  <c r="G216" i="1"/>
  <c r="G217" i="1"/>
  <c r="G218" i="1"/>
  <c r="L218" i="1" s="1"/>
  <c r="G219" i="1"/>
  <c r="L219" i="1" s="1"/>
  <c r="G220" i="1"/>
  <c r="G221" i="1"/>
  <c r="G222" i="1"/>
  <c r="G1444" i="1"/>
  <c r="G1445" i="1"/>
  <c r="G1446" i="1"/>
  <c r="G1447" i="1"/>
  <c r="L1447" i="1" s="1"/>
  <c r="G1448" i="1"/>
  <c r="L1448" i="1" s="1"/>
  <c r="G1449" i="1"/>
  <c r="G1450" i="1"/>
  <c r="G1451" i="1"/>
  <c r="G1452" i="1"/>
  <c r="G1453" i="1"/>
  <c r="G1454" i="1"/>
  <c r="G1455" i="1"/>
  <c r="L1455" i="1" s="1"/>
  <c r="G1456" i="1"/>
  <c r="L1456" i="1" s="1"/>
  <c r="G1457" i="1"/>
  <c r="G1458" i="1"/>
  <c r="G1459" i="1"/>
  <c r="G1460" i="1"/>
  <c r="G1461" i="1"/>
  <c r="G1462" i="1"/>
  <c r="G1463" i="1"/>
  <c r="G1464" i="1"/>
  <c r="L1464" i="1" s="1"/>
  <c r="G1465" i="1"/>
  <c r="G1466" i="1"/>
  <c r="G1467" i="1"/>
  <c r="G1468" i="1"/>
  <c r="G1469" i="1"/>
  <c r="G1470" i="1"/>
  <c r="G1471" i="1"/>
  <c r="L1471" i="1" s="1"/>
  <c r="G1472" i="1"/>
  <c r="L1472" i="1" s="1"/>
  <c r="G1473" i="1"/>
  <c r="G1474" i="1"/>
  <c r="G1475" i="1"/>
  <c r="L1475" i="1" s="1"/>
  <c r="G1476" i="1"/>
  <c r="G2845" i="1"/>
  <c r="G2846" i="1"/>
  <c r="G2612" i="1"/>
  <c r="L2612" i="1" s="1"/>
  <c r="G2613" i="1"/>
  <c r="L2613" i="1" s="1"/>
  <c r="G2614" i="1"/>
  <c r="G1589" i="1"/>
  <c r="G1590" i="1"/>
  <c r="G1591" i="1"/>
  <c r="G1592" i="1"/>
  <c r="G2352" i="1"/>
  <c r="G1593" i="1"/>
  <c r="G1594" i="1"/>
  <c r="L1594" i="1" s="1"/>
  <c r="G760" i="1"/>
  <c r="G2615" i="1"/>
  <c r="G2033" i="1"/>
  <c r="G3272" i="1"/>
  <c r="G1250" i="1"/>
  <c r="G1595" i="1"/>
  <c r="G1596" i="1"/>
  <c r="G5176" i="1"/>
  <c r="L5176" i="1" s="1"/>
  <c r="G5177" i="1"/>
  <c r="G223" i="1"/>
  <c r="G4361" i="1"/>
  <c r="L4361" i="1" s="1"/>
  <c r="M4361" i="1" s="1"/>
  <c r="G2771" i="1"/>
  <c r="G2772" i="1"/>
  <c r="G1653" i="1"/>
  <c r="G761" i="1"/>
  <c r="G5178" i="1"/>
  <c r="L5178" i="1" s="1"/>
  <c r="G3273" i="1"/>
  <c r="G2353" i="1"/>
  <c r="G2354" i="1"/>
  <c r="G5758" i="1"/>
  <c r="G1477" i="1"/>
  <c r="G3274" i="1"/>
  <c r="G762" i="1"/>
  <c r="L762" i="1" s="1"/>
  <c r="G763" i="1"/>
  <c r="L763" i="1" s="1"/>
  <c r="G3275" i="1"/>
  <c r="G3276" i="1"/>
  <c r="G3277" i="1"/>
  <c r="G1122" i="1"/>
  <c r="G52" i="1"/>
  <c r="G53" i="1"/>
  <c r="G1478" i="1"/>
  <c r="G1479" i="1"/>
  <c r="L1479" i="1" s="1"/>
  <c r="G764" i="1"/>
  <c r="G1597" i="1"/>
  <c r="G5179" i="1"/>
  <c r="G978" i="1"/>
  <c r="G979" i="1"/>
  <c r="G4362" i="1"/>
  <c r="G1875" i="1"/>
  <c r="L1875" i="1" s="1"/>
  <c r="G4363" i="1"/>
  <c r="L4363" i="1" s="1"/>
  <c r="G4364" i="1"/>
  <c r="G4365" i="1"/>
  <c r="G4366" i="1"/>
  <c r="G4367" i="1"/>
  <c r="G4368" i="1"/>
  <c r="G2616" i="1"/>
  <c r="G2617" i="1"/>
  <c r="G2618" i="1"/>
  <c r="L2618" i="1" s="1"/>
  <c r="G2619" i="1"/>
  <c r="G2355" i="1"/>
  <c r="G4369" i="1"/>
  <c r="G3278" i="1"/>
  <c r="G2903" i="1"/>
  <c r="G328" i="1"/>
  <c r="G2356" i="1"/>
  <c r="G2961" i="1"/>
  <c r="L2961" i="1" s="1"/>
  <c r="G2034" i="1"/>
  <c r="G2035" i="1"/>
  <c r="G2036" i="1"/>
  <c r="G765" i="1"/>
  <c r="G5180" i="1"/>
  <c r="G468" i="1"/>
  <c r="G469" i="1"/>
  <c r="G470" i="1"/>
  <c r="L470" i="1" s="1"/>
  <c r="G471" i="1"/>
  <c r="G472" i="1"/>
  <c r="G2501" i="1"/>
  <c r="G2530" i="1"/>
  <c r="G920" i="1"/>
  <c r="G921" i="1"/>
  <c r="G922" i="1"/>
  <c r="G2357" i="1"/>
  <c r="L2357" i="1" s="1"/>
  <c r="G5313" i="1"/>
  <c r="G5314" i="1"/>
  <c r="G339" i="1"/>
  <c r="G340" i="1"/>
  <c r="G766" i="1"/>
  <c r="G5181" i="1"/>
  <c r="G5182" i="1"/>
  <c r="G5383" i="1"/>
  <c r="L5383" i="1" s="1"/>
  <c r="G5384" i="1"/>
  <c r="G5496" i="1"/>
  <c r="G767" i="1"/>
  <c r="L767" i="1" s="1"/>
  <c r="G4370" i="1"/>
  <c r="G2962" i="1"/>
  <c r="G5183" i="1"/>
  <c r="G3279" i="1"/>
  <c r="G3280" i="1"/>
  <c r="L3280" i="1" s="1"/>
  <c r="M3280" i="1" s="1"/>
  <c r="G329" i="1"/>
  <c r="G330" i="1"/>
  <c r="G331" i="1"/>
  <c r="G332" i="1"/>
  <c r="G1598" i="1"/>
  <c r="G1599" i="1"/>
  <c r="G1600" i="1"/>
  <c r="G1601" i="1"/>
  <c r="L1601" i="1" s="1"/>
  <c r="G1602" i="1"/>
  <c r="G1603" i="1"/>
  <c r="G768" i="1"/>
  <c r="L768" i="1" s="1"/>
  <c r="G3281" i="1"/>
  <c r="G2904" i="1"/>
  <c r="G2905" i="1"/>
  <c r="G2906" i="1"/>
  <c r="G2907" i="1"/>
  <c r="L2907" i="1" s="1"/>
  <c r="G2908" i="1"/>
  <c r="G2909" i="1"/>
  <c r="G4371" i="1"/>
  <c r="G2395" i="1"/>
  <c r="G5238" i="1"/>
  <c r="G2537" i="1"/>
  <c r="G2910" i="1"/>
  <c r="G6058" i="1"/>
  <c r="G6059" i="1"/>
  <c r="G769" i="1"/>
  <c r="G770" i="1"/>
  <c r="G1654" i="1"/>
  <c r="G5184" i="1"/>
  <c r="G5185" i="1"/>
  <c r="G4372" i="1"/>
  <c r="G6060" i="1"/>
  <c r="L6060" i="1" s="1"/>
  <c r="G1251" i="1"/>
  <c r="G1252" i="1"/>
  <c r="G2037" i="1"/>
  <c r="G2038" i="1"/>
  <c r="G2911" i="1"/>
  <c r="G5759" i="1"/>
  <c r="G771" i="1"/>
  <c r="G4373" i="1"/>
  <c r="G4374" i="1"/>
  <c r="G1253" i="1"/>
  <c r="G2039" i="1"/>
  <c r="L2039" i="1" s="1"/>
  <c r="G980" i="1"/>
  <c r="G1876" i="1"/>
  <c r="G2502" i="1"/>
  <c r="G5186" i="1"/>
  <c r="G341" i="1"/>
  <c r="G5290" i="1"/>
  <c r="G5291" i="1"/>
  <c r="G5292" i="1"/>
  <c r="G772" i="1"/>
  <c r="G773" i="1"/>
  <c r="G774" i="1"/>
  <c r="G775" i="1"/>
  <c r="G2912" i="1"/>
  <c r="L2912" i="1" s="1"/>
  <c r="M2912" i="1" s="1"/>
  <c r="G6061" i="1"/>
  <c r="G6062" i="1"/>
  <c r="G473" i="1"/>
  <c r="G474" i="1"/>
  <c r="G475" i="1"/>
  <c r="G4375" i="1"/>
  <c r="G1254" i="1"/>
  <c r="G1255" i="1"/>
  <c r="L1255" i="1" s="1"/>
  <c r="M1255" i="1" s="1"/>
  <c r="G1256" i="1"/>
  <c r="G2847" i="1"/>
  <c r="G1480" i="1"/>
  <c r="G1257" i="1"/>
  <c r="G1258" i="1"/>
  <c r="G2913" i="1"/>
  <c r="G5315" i="1"/>
  <c r="G5316" i="1"/>
  <c r="G5385" i="1"/>
  <c r="G5187" i="1"/>
  <c r="G1158" i="1"/>
  <c r="L1158" i="1" s="1"/>
  <c r="G476" i="1"/>
  <c r="G477" i="1"/>
  <c r="G478" i="1"/>
  <c r="G479" i="1"/>
  <c r="G480" i="1"/>
  <c r="G776" i="1"/>
  <c r="G4376" i="1"/>
  <c r="G4377" i="1"/>
  <c r="G981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L492" i="1" s="1"/>
  <c r="G493" i="1"/>
  <c r="G494" i="1"/>
  <c r="G495" i="1"/>
  <c r="G496" i="1"/>
  <c r="G497" i="1"/>
  <c r="G498" i="1"/>
  <c r="G499" i="1"/>
  <c r="G500" i="1"/>
  <c r="G501" i="1"/>
  <c r="G502" i="1"/>
  <c r="G1655" i="1"/>
  <c r="L1655" i="1" s="1"/>
  <c r="G1656" i="1"/>
  <c r="G5188" i="1"/>
  <c r="G2358" i="1"/>
  <c r="G5317" i="1"/>
  <c r="G342" i="1"/>
  <c r="G224" i="1"/>
  <c r="G225" i="1"/>
  <c r="G6063" i="1"/>
  <c r="G1657" i="1"/>
  <c r="G1658" i="1"/>
  <c r="G1659" i="1"/>
  <c r="G2719" i="1"/>
  <c r="G3282" i="1"/>
  <c r="L3282" i="1" s="1"/>
  <c r="G3283" i="1"/>
  <c r="G3284" i="1"/>
  <c r="G3285" i="1"/>
  <c r="G3286" i="1"/>
  <c r="G3287" i="1"/>
  <c r="G3288" i="1"/>
  <c r="G3289" i="1"/>
  <c r="G3290" i="1"/>
  <c r="L3290" i="1" s="1"/>
  <c r="M3290" i="1" s="1"/>
  <c r="G3291" i="1"/>
  <c r="G3292" i="1"/>
  <c r="G3293" i="1"/>
  <c r="G3294" i="1"/>
  <c r="G3295" i="1"/>
  <c r="G3296" i="1"/>
  <c r="G3297" i="1"/>
  <c r="G3298" i="1"/>
  <c r="G3299" i="1"/>
  <c r="G3300" i="1"/>
  <c r="G3301" i="1"/>
  <c r="L3301" i="1" s="1"/>
  <c r="G333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L3321" i="1" s="1"/>
  <c r="G3322" i="1"/>
  <c r="G3323" i="1"/>
  <c r="G3324" i="1"/>
  <c r="G3325" i="1"/>
  <c r="G3326" i="1"/>
  <c r="G3327" i="1"/>
  <c r="G3328" i="1"/>
  <c r="G3329" i="1"/>
  <c r="G3330" i="1"/>
  <c r="G3331" i="1"/>
  <c r="G3332" i="1"/>
  <c r="L3332" i="1" s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L3345" i="1" s="1"/>
  <c r="G3346" i="1"/>
  <c r="G3347" i="1"/>
  <c r="G3348" i="1"/>
  <c r="G3349" i="1"/>
  <c r="G3350" i="1"/>
  <c r="G3351" i="1"/>
  <c r="G3352" i="1"/>
  <c r="G3353" i="1"/>
  <c r="L3353" i="1" s="1"/>
  <c r="G5189" i="1"/>
  <c r="G1123" i="1"/>
  <c r="G1124" i="1"/>
  <c r="G1125" i="1"/>
  <c r="G777" i="1"/>
  <c r="G778" i="1"/>
  <c r="G779" i="1"/>
  <c r="G780" i="1"/>
  <c r="G781" i="1"/>
  <c r="G6262" i="1"/>
  <c r="G6064" i="1"/>
  <c r="L6064" i="1" s="1"/>
  <c r="G5190" i="1"/>
  <c r="G1604" i="1"/>
  <c r="G5191" i="1"/>
  <c r="G1481" i="1"/>
  <c r="G2620" i="1"/>
  <c r="G226" i="1"/>
  <c r="G227" i="1"/>
  <c r="G1482" i="1"/>
  <c r="G1483" i="1"/>
  <c r="G1877" i="1"/>
  <c r="G4378" i="1"/>
  <c r="G2621" i="1"/>
  <c r="G5192" i="1"/>
  <c r="G1605" i="1"/>
  <c r="G1606" i="1"/>
  <c r="G1607" i="1"/>
  <c r="G1608" i="1"/>
  <c r="G982" i="1"/>
  <c r="G1090" i="1"/>
  <c r="G6373" i="1"/>
  <c r="G6374" i="1"/>
  <c r="L6374" i="1" s="1"/>
  <c r="M6374" i="1" s="1"/>
  <c r="G5193" i="1"/>
  <c r="G5760" i="1"/>
  <c r="G343" i="1"/>
  <c r="G344" i="1"/>
  <c r="G345" i="1"/>
  <c r="G5761" i="1"/>
  <c r="G989" i="1"/>
  <c r="G2503" i="1"/>
  <c r="G5762" i="1"/>
  <c r="G5763" i="1"/>
  <c r="G990" i="1"/>
  <c r="L990" i="1" s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L1003" i="1" s="1"/>
  <c r="G1004" i="1"/>
  <c r="G1005" i="1"/>
  <c r="G1006" i="1"/>
  <c r="G1007" i="1"/>
  <c r="G1008" i="1"/>
  <c r="G1009" i="1"/>
  <c r="G4379" i="1"/>
  <c r="G4380" i="1"/>
  <c r="L4380" i="1" s="1"/>
  <c r="G5194" i="1"/>
  <c r="G1010" i="1"/>
  <c r="G1011" i="1"/>
  <c r="L1011" i="1" s="1"/>
  <c r="G1012" i="1"/>
  <c r="G4381" i="1"/>
  <c r="G1484" i="1"/>
  <c r="G1485" i="1"/>
  <c r="G1486" i="1"/>
  <c r="G1013" i="1"/>
  <c r="G1014" i="1"/>
  <c r="G1015" i="1"/>
  <c r="G1016" i="1"/>
  <c r="G4382" i="1"/>
  <c r="L4382" i="1" s="1"/>
  <c r="G1091" i="1"/>
  <c r="G1259" i="1"/>
  <c r="G5764" i="1"/>
  <c r="G5765" i="1"/>
  <c r="G4383" i="1"/>
  <c r="G2914" i="1"/>
  <c r="G1878" i="1"/>
  <c r="G923" i="1"/>
  <c r="L923" i="1" s="1"/>
  <c r="G1517" i="1"/>
  <c r="G1518" i="1"/>
  <c r="G1519" i="1"/>
  <c r="L1519" i="1" s="1"/>
  <c r="M1519" i="1" s="1"/>
  <c r="G1520" i="1"/>
  <c r="G1521" i="1"/>
  <c r="G1522" i="1"/>
  <c r="G1523" i="1"/>
  <c r="G1524" i="1"/>
  <c r="L1524" i="1" s="1"/>
  <c r="G1525" i="1"/>
  <c r="G1526" i="1"/>
  <c r="G1527" i="1"/>
  <c r="G1528" i="1"/>
  <c r="G1529" i="1"/>
  <c r="G2504" i="1"/>
  <c r="G5766" i="1"/>
  <c r="G6065" i="1"/>
  <c r="L6065" i="1" s="1"/>
  <c r="G5386" i="1"/>
  <c r="G5387" i="1"/>
  <c r="L5387" i="1" s="1"/>
  <c r="G5388" i="1"/>
  <c r="G5389" i="1"/>
  <c r="G5390" i="1"/>
  <c r="G5391" i="1"/>
  <c r="L5391" i="1" s="1"/>
  <c r="G5392" i="1"/>
  <c r="G5195" i="1"/>
  <c r="L5195" i="1" s="1"/>
  <c r="G6263" i="1"/>
  <c r="G503" i="1"/>
  <c r="G2359" i="1"/>
  <c r="G1879" i="1"/>
  <c r="G983" i="1"/>
  <c r="G1092" i="1"/>
  <c r="G5196" i="1"/>
  <c r="G4384" i="1"/>
  <c r="L4384" i="1" s="1"/>
  <c r="G1880" i="1"/>
  <c r="G5197" i="1"/>
  <c r="L5197" i="1" s="1"/>
  <c r="G5393" i="1"/>
  <c r="G2360" i="1"/>
  <c r="G2361" i="1"/>
  <c r="G2362" i="1"/>
  <c r="L2362" i="1" s="1"/>
  <c r="M2362" i="1" s="1"/>
  <c r="G4385" i="1"/>
  <c r="G504" i="1"/>
  <c r="L504" i="1" s="1"/>
  <c r="G505" i="1"/>
  <c r="G3354" i="1"/>
  <c r="L3354" i="1" s="1"/>
  <c r="G3355" i="1"/>
  <c r="G3356" i="1"/>
  <c r="G3357" i="1"/>
  <c r="G3358" i="1"/>
  <c r="G3359" i="1"/>
  <c r="G3360" i="1"/>
  <c r="L3360" i="1" s="1"/>
  <c r="G3361" i="1"/>
  <c r="G1487" i="1"/>
  <c r="G1488" i="1"/>
  <c r="L1488" i="1" s="1"/>
  <c r="G5318" i="1"/>
  <c r="G2773" i="1"/>
  <c r="G506" i="1"/>
  <c r="G507" i="1"/>
  <c r="G277" i="1"/>
  <c r="L277" i="1" s="1"/>
  <c r="G278" i="1"/>
  <c r="G279" i="1"/>
  <c r="G280" i="1"/>
  <c r="G1017" i="1"/>
  <c r="G1018" i="1"/>
  <c r="G1019" i="1"/>
  <c r="G1020" i="1"/>
  <c r="G5767" i="1"/>
  <c r="L5767" i="1" s="1"/>
  <c r="G2915" i="1"/>
  <c r="G5198" i="1"/>
  <c r="G2040" i="1"/>
  <c r="G5199" i="1"/>
  <c r="G1021" i="1"/>
  <c r="G2505" i="1"/>
  <c r="G924" i="1"/>
  <c r="G925" i="1"/>
  <c r="L925" i="1" s="1"/>
  <c r="G926" i="1"/>
  <c r="G927" i="1"/>
  <c r="G984" i="1"/>
  <c r="L984" i="1" s="1"/>
  <c r="M984" i="1" s="1"/>
  <c r="G985" i="1"/>
  <c r="G986" i="1"/>
  <c r="G987" i="1"/>
  <c r="G6264" i="1"/>
  <c r="G6265" i="1"/>
  <c r="L6265" i="1" s="1"/>
  <c r="G1489" i="1"/>
  <c r="G6379" i="1"/>
  <c r="G1530" i="1"/>
  <c r="G5200" i="1"/>
  <c r="G508" i="1"/>
  <c r="G1531" i="1"/>
  <c r="G6066" i="1"/>
  <c r="G782" i="1"/>
  <c r="L782" i="1" s="1"/>
  <c r="G1675" i="1"/>
  <c r="G1022" i="1"/>
  <c r="G2916" i="1"/>
  <c r="L2916" i="1" s="1"/>
  <c r="G2363" i="1"/>
  <c r="G2364" i="1"/>
  <c r="G2365" i="1"/>
  <c r="G4386" i="1"/>
  <c r="G3362" i="1"/>
  <c r="L3362" i="1" s="1"/>
  <c r="G5768" i="1"/>
  <c r="G5769" i="1"/>
  <c r="G5497" i="1"/>
  <c r="G5498" i="1"/>
  <c r="G1609" i="1"/>
  <c r="G1610" i="1"/>
  <c r="L1610" i="1" s="1"/>
  <c r="M1610" i="1" s="1"/>
  <c r="G1611" i="1"/>
  <c r="G2917" i="1"/>
  <c r="L2917" i="1" s="1"/>
  <c r="G1490" i="1"/>
  <c r="G2506" i="1"/>
  <c r="L2506" i="1" s="1"/>
  <c r="G346" i="1"/>
  <c r="G347" i="1"/>
  <c r="G5394" i="1"/>
  <c r="G5770" i="1"/>
  <c r="G5771" i="1"/>
  <c r="G5772" i="1"/>
  <c r="L5772" i="1" s="1"/>
  <c r="G5773" i="1"/>
  <c r="G3363" i="1"/>
  <c r="G3364" i="1"/>
  <c r="G4387" i="1"/>
  <c r="G3365" i="1"/>
  <c r="G5201" i="1"/>
  <c r="L5201" i="1" s="1"/>
  <c r="G4388" i="1"/>
  <c r="G2713" i="1"/>
  <c r="L2713" i="1" s="1"/>
  <c r="G6067" i="1"/>
  <c r="G2483" i="1"/>
  <c r="L2483" i="1" s="1"/>
  <c r="G5202" i="1"/>
  <c r="G5203" i="1"/>
  <c r="G5204" i="1"/>
  <c r="G1612" i="1"/>
  <c r="G1613" i="1"/>
  <c r="G1614" i="1"/>
  <c r="L1614" i="1" s="1"/>
  <c r="G1615" i="1"/>
  <c r="G1616" i="1"/>
  <c r="G1617" i="1"/>
  <c r="L1617" i="1" s="1"/>
  <c r="M1617" i="1" s="1"/>
  <c r="G1618" i="1"/>
  <c r="G1619" i="1"/>
  <c r="G1620" i="1"/>
  <c r="L1620" i="1" s="1"/>
  <c r="G3366" i="1"/>
  <c r="G5774" i="1"/>
  <c r="L5774" i="1" s="1"/>
  <c r="G4389" i="1"/>
  <c r="G6068" i="1"/>
  <c r="L6068" i="1" s="1"/>
  <c r="G4390" i="1"/>
  <c r="G4391" i="1"/>
  <c r="G4392" i="1"/>
  <c r="G4393" i="1"/>
  <c r="G4394" i="1"/>
  <c r="G4395" i="1"/>
  <c r="L4395" i="1" s="1"/>
  <c r="G4396" i="1"/>
  <c r="G4397" i="1"/>
  <c r="G5499" i="1"/>
  <c r="G1881" i="1"/>
  <c r="G6069" i="1"/>
  <c r="G6070" i="1"/>
  <c r="G1023" i="1"/>
  <c r="G1024" i="1"/>
  <c r="L1024" i="1" s="1"/>
  <c r="G1025" i="1"/>
  <c r="G4398" i="1"/>
  <c r="G2484" i="1"/>
  <c r="G281" i="1"/>
  <c r="G509" i="1"/>
  <c r="G1491" i="1"/>
  <c r="G1492" i="1"/>
  <c r="G2622" i="1"/>
  <c r="L2622" i="1" s="1"/>
  <c r="G510" i="1"/>
  <c r="G511" i="1"/>
  <c r="L511" i="1" s="1"/>
  <c r="G512" i="1"/>
  <c r="L512" i="1" s="1"/>
  <c r="G513" i="1"/>
  <c r="G514" i="1"/>
  <c r="G515" i="1"/>
  <c r="L515" i="1" s="1"/>
  <c r="G2848" i="1"/>
  <c r="G2849" i="1"/>
  <c r="L2849" i="1" s="1"/>
  <c r="G2366" i="1"/>
  <c r="G2367" i="1"/>
  <c r="L2367" i="1" s="1"/>
  <c r="G2368" i="1"/>
  <c r="G2369" i="1"/>
  <c r="G2041" i="1"/>
  <c r="G2932" i="1"/>
  <c r="G5205" i="1"/>
  <c r="G5206" i="1"/>
  <c r="L5206" i="1" s="1"/>
  <c r="G5293" i="1"/>
  <c r="G5294" i="1"/>
  <c r="G5295" i="1"/>
  <c r="G5296" i="1"/>
  <c r="G5297" i="1"/>
  <c r="G2370" i="1"/>
  <c r="G5207" i="1"/>
  <c r="G2485" i="1"/>
  <c r="L2485" i="1" s="1"/>
  <c r="G2486" i="1"/>
  <c r="G2487" i="1"/>
  <c r="L2487" i="1" s="1"/>
  <c r="G2488" i="1"/>
  <c r="G6266" i="1"/>
  <c r="G6071" i="1"/>
  <c r="G6072" i="1"/>
  <c r="G4399" i="1"/>
  <c r="G4400" i="1"/>
  <c r="L4400" i="1" s="1"/>
  <c r="G4401" i="1"/>
  <c r="G4402" i="1"/>
  <c r="L4402" i="1" s="1"/>
  <c r="G4403" i="1"/>
  <c r="G4404" i="1"/>
  <c r="G6073" i="1"/>
  <c r="G2918" i="1"/>
  <c r="L2918" i="1" s="1"/>
  <c r="G2919" i="1"/>
  <c r="G2920" i="1"/>
  <c r="L2920" i="1" s="1"/>
  <c r="G2921" i="1"/>
  <c r="G2922" i="1"/>
  <c r="L2922" i="1" s="1"/>
  <c r="G2923" i="1"/>
  <c r="G2714" i="1"/>
  <c r="G1228" i="1"/>
  <c r="G6375" i="1"/>
  <c r="G6376" i="1"/>
  <c r="G5239" i="1"/>
  <c r="L5239" i="1" s="1"/>
  <c r="G2396" i="1"/>
  <c r="G6280" i="1"/>
  <c r="L6280" i="1" s="1"/>
  <c r="M6280" i="1" s="1"/>
  <c r="G2538" i="1"/>
  <c r="L2538" i="1" s="1"/>
  <c r="G5240" i="1"/>
  <c r="G5241" i="1"/>
  <c r="G988" i="1"/>
  <c r="G348" i="1"/>
  <c r="G1493" i="1"/>
  <c r="L1493" i="1" s="1"/>
  <c r="G2371" i="1"/>
  <c r="G4405" i="1"/>
  <c r="L4405" i="1" s="1"/>
  <c r="G2924" i="1"/>
  <c r="G5500" i="1"/>
  <c r="G4406" i="1"/>
  <c r="G2715" i="1"/>
  <c r="G4407" i="1"/>
  <c r="G4408" i="1"/>
  <c r="L4408" i="1" s="1"/>
  <c r="G2042" i="1"/>
  <c r="G5242" i="1"/>
  <c r="G5208" i="1"/>
  <c r="G5209" i="1"/>
  <c r="G6267" i="1"/>
  <c r="G6268" i="1"/>
  <c r="L6268" i="1" s="1"/>
  <c r="G5210" i="1"/>
  <c r="G2372" i="1"/>
  <c r="L2372" i="1" s="1"/>
  <c r="G2373" i="1"/>
  <c r="G2374" i="1"/>
  <c r="L2374" i="1" s="1"/>
  <c r="G4409" i="1"/>
  <c r="L4409" i="1" s="1"/>
  <c r="M4409" i="1" s="1"/>
  <c r="G5794" i="1"/>
  <c r="G5795" i="1"/>
  <c r="G5796" i="1"/>
  <c r="G5797" i="1"/>
  <c r="G5798" i="1"/>
  <c r="L5798" i="1" s="1"/>
  <c r="G5799" i="1"/>
  <c r="G5800" i="1"/>
  <c r="G5801" i="1"/>
  <c r="G5802" i="1"/>
  <c r="G5803" i="1"/>
  <c r="G5804" i="1"/>
  <c r="L5804" i="1" s="1"/>
  <c r="G5805" i="1"/>
  <c r="G5806" i="1"/>
  <c r="L5806" i="1" s="1"/>
  <c r="G5807" i="1"/>
  <c r="G5808" i="1"/>
  <c r="G5809" i="1"/>
  <c r="G5810" i="1"/>
  <c r="G783" i="1"/>
  <c r="G5501" i="1"/>
  <c r="G784" i="1"/>
  <c r="G228" i="1"/>
  <c r="L228" i="1" s="1"/>
  <c r="G229" i="1"/>
  <c r="G282" i="1"/>
  <c r="L282" i="1" s="1"/>
  <c r="G5811" i="1"/>
  <c r="L5811" i="1" s="1"/>
  <c r="M5811" i="1" s="1"/>
  <c r="G5812" i="1"/>
  <c r="G5813" i="1"/>
  <c r="G5814" i="1"/>
  <c r="G5815" i="1"/>
  <c r="G5816" i="1"/>
  <c r="L5816" i="1" s="1"/>
  <c r="G5775" i="1"/>
  <c r="G3367" i="1"/>
  <c r="L3367" i="1" s="1"/>
  <c r="G3368" i="1"/>
  <c r="G3369" i="1"/>
  <c r="G3370" i="1"/>
  <c r="G3371" i="1"/>
  <c r="G3372" i="1"/>
  <c r="G3373" i="1"/>
  <c r="L3373" i="1" s="1"/>
  <c r="G3374" i="1"/>
  <c r="G3375" i="1"/>
  <c r="L3375" i="1" s="1"/>
  <c r="G3376" i="1"/>
  <c r="G3377" i="1"/>
  <c r="G3378" i="1"/>
  <c r="G3379" i="1"/>
  <c r="L3379" i="1" s="1"/>
  <c r="G3380" i="1"/>
  <c r="G516" i="1"/>
  <c r="L516" i="1" s="1"/>
  <c r="G4410" i="1"/>
  <c r="G4411" i="1"/>
  <c r="L4411" i="1" s="1"/>
  <c r="G3381" i="1"/>
  <c r="L3381" i="1" s="1"/>
  <c r="M3381" i="1" s="1"/>
  <c r="G5243" i="1"/>
  <c r="G5319" i="1"/>
  <c r="G2507" i="1"/>
  <c r="G5776" i="1"/>
  <c r="G5777" i="1"/>
  <c r="L5777" i="1" s="1"/>
  <c r="G5817" i="1"/>
  <c r="G2508" i="1"/>
  <c r="L2508" i="1" s="1"/>
  <c r="G2774" i="1"/>
  <c r="G5211" i="1"/>
  <c r="G4412" i="1"/>
  <c r="G3382" i="1"/>
  <c r="L3382" i="1" s="1"/>
  <c r="G4413" i="1"/>
  <c r="G4414" i="1"/>
  <c r="L4414" i="1" s="1"/>
  <c r="G4415" i="1"/>
  <c r="G4416" i="1"/>
  <c r="L4416" i="1" s="1"/>
  <c r="G2720" i="1"/>
  <c r="G4417" i="1"/>
  <c r="G928" i="1"/>
  <c r="G929" i="1"/>
  <c r="L929" i="1" s="1"/>
  <c r="G2775" i="1"/>
  <c r="G1882" i="1"/>
  <c r="L1882" i="1" s="1"/>
  <c r="G1883" i="1"/>
  <c r="G1884" i="1"/>
  <c r="G1885" i="1"/>
  <c r="G1886" i="1"/>
  <c r="G930" i="1"/>
  <c r="G931" i="1"/>
  <c r="G932" i="1"/>
  <c r="G2716" i="1"/>
  <c r="L2716" i="1" s="1"/>
  <c r="G1231" i="1"/>
  <c r="G1232" i="1"/>
  <c r="G1233" i="1"/>
  <c r="G2623" i="1"/>
  <c r="G2624" i="1"/>
  <c r="G6" i="1"/>
  <c r="G4418" i="1"/>
  <c r="G4419" i="1"/>
  <c r="L4419" i="1" s="1"/>
  <c r="G4420" i="1"/>
  <c r="G4421" i="1"/>
  <c r="G4422" i="1"/>
  <c r="L4422" i="1" s="1"/>
  <c r="M4422" i="1" s="1"/>
  <c r="G1660" i="1"/>
  <c r="G5212" i="1"/>
  <c r="G5213" i="1"/>
  <c r="L5213" i="1" s="1"/>
  <c r="G1126" i="1"/>
  <c r="G2850" i="1"/>
  <c r="L2850" i="1" s="1"/>
  <c r="G3383" i="1"/>
  <c r="G2925" i="1"/>
  <c r="L2925" i="1" s="1"/>
  <c r="G5214" i="1"/>
  <c r="G2043" i="1"/>
  <c r="G2044" i="1"/>
  <c r="G2045" i="1"/>
  <c r="G2625" i="1"/>
  <c r="G2626" i="1"/>
  <c r="L2626" i="1" s="1"/>
  <c r="G2627" i="1"/>
  <c r="G2628" i="1"/>
  <c r="G2629" i="1"/>
  <c r="G2630" i="1"/>
  <c r="G5215" i="1"/>
  <c r="G2509" i="1"/>
  <c r="G1661" i="1"/>
  <c r="G334" i="1"/>
  <c r="L334" i="1" s="1"/>
  <c r="G4423" i="1"/>
  <c r="G4424" i="1"/>
  <c r="G933" i="1"/>
  <c r="L933" i="1" s="1"/>
  <c r="M933" i="1" s="1"/>
  <c r="G934" i="1"/>
  <c r="G935" i="1"/>
  <c r="G936" i="1"/>
  <c r="G937" i="1"/>
  <c r="G938" i="1"/>
  <c r="L938" i="1" s="1"/>
  <c r="G517" i="1"/>
  <c r="G5778" i="1"/>
  <c r="L5778" i="1" s="1"/>
  <c r="G5779" i="1"/>
  <c r="G1093" i="1"/>
  <c r="G4425" i="1"/>
  <c r="G4426" i="1"/>
  <c r="G4427" i="1"/>
  <c r="G4428" i="1"/>
  <c r="L4428" i="1" s="1"/>
  <c r="G5818" i="1"/>
  <c r="G5339" i="1"/>
  <c r="G2776" i="1"/>
  <c r="G2510" i="1"/>
  <c r="G2717" i="1"/>
  <c r="G1662" i="1"/>
  <c r="G1887" i="1"/>
  <c r="G518" i="1"/>
  <c r="L518" i="1" s="1"/>
  <c r="G519" i="1"/>
  <c r="G520" i="1"/>
  <c r="L520" i="1" s="1"/>
  <c r="G521" i="1"/>
  <c r="G522" i="1"/>
  <c r="G6074" i="1"/>
  <c r="G6075" i="1"/>
  <c r="L6075" i="1" s="1"/>
  <c r="G5216" i="1"/>
  <c r="G5217" i="1"/>
  <c r="L5217" i="1" s="1"/>
  <c r="G523" i="1"/>
  <c r="G524" i="1"/>
  <c r="L524" i="1" s="1"/>
  <c r="G525" i="1"/>
  <c r="G526" i="1"/>
  <c r="G527" i="1"/>
  <c r="G528" i="1"/>
  <c r="L528" i="1" s="1"/>
  <c r="G529" i="1"/>
  <c r="G530" i="1"/>
  <c r="L530" i="1" s="1"/>
  <c r="G531" i="1"/>
  <c r="G532" i="1"/>
  <c r="G533" i="1"/>
  <c r="L533" i="1" s="1"/>
  <c r="M533" i="1" s="1"/>
  <c r="G534" i="1"/>
  <c r="G535" i="1"/>
  <c r="G536" i="1"/>
  <c r="G537" i="1"/>
  <c r="G538" i="1"/>
  <c r="L538" i="1" s="1"/>
  <c r="G539" i="1"/>
  <c r="G540" i="1"/>
  <c r="L540" i="1" s="1"/>
  <c r="G541" i="1"/>
  <c r="G542" i="1"/>
  <c r="G543" i="1"/>
  <c r="G544" i="1"/>
  <c r="L544" i="1" s="1"/>
  <c r="G545" i="1"/>
  <c r="G546" i="1"/>
  <c r="L546" i="1" s="1"/>
  <c r="G547" i="1"/>
  <c r="G548" i="1"/>
  <c r="L548" i="1" s="1"/>
  <c r="G549" i="1"/>
  <c r="G550" i="1"/>
  <c r="G551" i="1"/>
  <c r="G552" i="1"/>
  <c r="G2375" i="1"/>
  <c r="G553" i="1"/>
  <c r="L553" i="1" s="1"/>
  <c r="G554" i="1"/>
  <c r="G555" i="1"/>
  <c r="L555" i="1" s="1"/>
  <c r="M555" i="1" s="1"/>
  <c r="G556" i="1"/>
  <c r="L556" i="1" s="1"/>
  <c r="G557" i="1"/>
  <c r="G558" i="1"/>
  <c r="G559" i="1"/>
  <c r="L559" i="1" s="1"/>
  <c r="G560" i="1"/>
  <c r="G561" i="1"/>
  <c r="L561" i="1" s="1"/>
  <c r="G562" i="1"/>
  <c r="G563" i="1"/>
  <c r="L563" i="1" s="1"/>
  <c r="G564" i="1"/>
  <c r="L564" i="1" s="1"/>
  <c r="M564" i="1" s="1"/>
  <c r="N564" i="1" s="1"/>
  <c r="G565" i="1"/>
  <c r="G566" i="1"/>
  <c r="G5395" i="1"/>
  <c r="L5395" i="1" s="1"/>
  <c r="M5395" i="1" s="1"/>
  <c r="G4429" i="1"/>
  <c r="G4430" i="1"/>
  <c r="L4430" i="1" s="1"/>
  <c r="G567" i="1"/>
  <c r="G568" i="1"/>
  <c r="L568" i="1" s="1"/>
  <c r="G1494" i="1"/>
  <c r="G1495" i="1"/>
  <c r="G1094" i="1"/>
  <c r="G1095" i="1"/>
  <c r="G6076" i="1"/>
  <c r="G2376" i="1"/>
  <c r="L2376" i="1" s="1"/>
  <c r="G2377" i="1"/>
  <c r="G2378" i="1"/>
  <c r="G2379" i="1"/>
  <c r="G2380" i="1"/>
  <c r="G785" i="1"/>
  <c r="G786" i="1"/>
  <c r="G787" i="1"/>
  <c r="G569" i="1"/>
  <c r="L569" i="1" s="1"/>
  <c r="G570" i="1"/>
  <c r="G5218" i="1"/>
  <c r="L5218" i="1" s="1"/>
  <c r="G5219" i="1"/>
  <c r="G5220" i="1"/>
  <c r="G4431" i="1"/>
  <c r="G4432" i="1"/>
  <c r="L4432" i="1" s="1"/>
  <c r="G4433" i="1"/>
  <c r="G3384" i="1"/>
  <c r="L3384" i="1" s="1"/>
  <c r="G3385" i="1"/>
  <c r="G1888" i="1"/>
  <c r="L1888" i="1" s="1"/>
  <c r="G1496" i="1"/>
  <c r="L1496" i="1" s="1"/>
  <c r="M1496" i="1" s="1"/>
  <c r="G571" i="1"/>
  <c r="G572" i="1"/>
  <c r="G230" i="1"/>
  <c r="G2046" i="1"/>
  <c r="G2047" i="1"/>
  <c r="L2047" i="1" s="1"/>
  <c r="G2048" i="1"/>
  <c r="G2721" i="1"/>
  <c r="L2721" i="1" s="1"/>
  <c r="G2777" i="1"/>
  <c r="G2381" i="1"/>
  <c r="G2382" i="1"/>
  <c r="G2383" i="1"/>
  <c r="L2383" i="1" s="1"/>
  <c r="G1026" i="1"/>
  <c r="G2718" i="1"/>
  <c r="L2718" i="1" s="1"/>
  <c r="G5340" i="1"/>
  <c r="G5341" i="1"/>
  <c r="G573" i="1"/>
  <c r="G5221" i="1"/>
  <c r="G4434" i="1"/>
  <c r="G4435" i="1"/>
  <c r="G4436" i="1"/>
  <c r="G4437" i="1"/>
  <c r="L4437" i="1" s="1"/>
  <c r="G4438" i="1"/>
  <c r="G1132" i="1"/>
  <c r="G1133" i="1"/>
  <c r="L1133" i="1" s="1"/>
  <c r="G1134" i="1"/>
  <c r="G4439" i="1"/>
  <c r="G3386" i="1"/>
  <c r="G6077" i="1"/>
  <c r="G4440" i="1"/>
  <c r="L4440" i="1" s="1"/>
  <c r="G4441" i="1"/>
  <c r="G4442" i="1"/>
  <c r="G4443" i="1"/>
  <c r="L4443" i="1" s="1"/>
  <c r="M4443" i="1" s="1"/>
  <c r="G4444" i="1"/>
  <c r="G4445" i="1"/>
  <c r="G4446" i="1"/>
  <c r="L4446" i="1" s="1"/>
  <c r="M4446" i="1" s="1"/>
  <c r="G4447" i="1"/>
  <c r="G4448" i="1"/>
  <c r="L4448" i="1" s="1"/>
  <c r="G4449" i="1"/>
  <c r="G4450" i="1"/>
  <c r="L4450" i="1" s="1"/>
  <c r="G4451" i="1"/>
  <c r="G4452" i="1"/>
  <c r="G4453" i="1"/>
  <c r="G4454" i="1"/>
  <c r="G4455" i="1"/>
  <c r="G4456" i="1"/>
  <c r="L4456" i="1" s="1"/>
  <c r="G4457" i="1"/>
  <c r="G4458" i="1"/>
  <c r="L4458" i="1" s="1"/>
  <c r="G4459" i="1"/>
  <c r="G4460" i="1"/>
  <c r="G4461" i="1"/>
  <c r="G4462" i="1"/>
  <c r="G4463" i="1"/>
  <c r="G4464" i="1"/>
  <c r="L4464" i="1" s="1"/>
  <c r="G5222" i="1"/>
  <c r="G5223" i="1"/>
  <c r="G4465" i="1"/>
  <c r="G574" i="1"/>
  <c r="G5224" i="1"/>
  <c r="G5780" i="1"/>
  <c r="L5780" i="1" s="1"/>
  <c r="M5780" i="1" s="1"/>
  <c r="G5781" i="1"/>
  <c r="G5782" i="1"/>
  <c r="L5782" i="1" s="1"/>
  <c r="G5783" i="1"/>
  <c r="G5784" i="1"/>
  <c r="L5784" i="1" s="1"/>
  <c r="G5785" i="1"/>
  <c r="L5785" i="1" s="1"/>
  <c r="M5785" i="1" s="1"/>
  <c r="G5786" i="1"/>
  <c r="G5787" i="1"/>
  <c r="G5788" i="1"/>
  <c r="L5788" i="1" s="1"/>
  <c r="G5789" i="1"/>
  <c r="G5790" i="1"/>
  <c r="L5790" i="1" s="1"/>
  <c r="G5791" i="1"/>
  <c r="G1096" i="1"/>
  <c r="L1096" i="1" s="1"/>
  <c r="G4466" i="1"/>
  <c r="G4467" i="1"/>
  <c r="G349" i="1"/>
  <c r="G7" i="1"/>
  <c r="G4468" i="1"/>
  <c r="G4469" i="1"/>
  <c r="L4469" i="1" s="1"/>
  <c r="G1889" i="1"/>
  <c r="G1497" i="1"/>
  <c r="G1498" i="1"/>
  <c r="G1499" i="1"/>
  <c r="G1500" i="1"/>
  <c r="G575" i="1"/>
  <c r="G1135" i="1"/>
  <c r="G3387" i="1"/>
  <c r="L3387" i="1" s="1"/>
  <c r="G3388" i="1"/>
  <c r="G4470" i="1"/>
  <c r="G4471" i="1"/>
  <c r="L4471" i="1" s="1"/>
  <c r="G5225" i="1"/>
  <c r="G5226" i="1"/>
  <c r="G5227" i="1"/>
  <c r="L5227" i="1" s="1"/>
  <c r="M5227" i="1" s="1"/>
  <c r="G2384" i="1"/>
  <c r="G2385" i="1"/>
  <c r="L2385" i="1" s="1"/>
  <c r="G5792" i="1"/>
  <c r="G2926" i="1"/>
  <c r="L2926" i="1" s="1"/>
  <c r="G5793" i="1"/>
  <c r="L5793" i="1" s="1"/>
  <c r="M5793" i="1" s="1"/>
  <c r="G231" i="1"/>
  <c r="G2511" i="1"/>
  <c r="G2512" i="1"/>
  <c r="G1027" i="1"/>
  <c r="G788" i="1"/>
  <c r="L788" i="1" s="1"/>
  <c r="G3389" i="1"/>
  <c r="G576" i="1"/>
  <c r="L576" i="1" s="1"/>
  <c r="G3390" i="1"/>
  <c r="G5244" i="1"/>
  <c r="G2722" i="1"/>
  <c r="G6078" i="1"/>
  <c r="L6078" i="1" s="1"/>
  <c r="G2513" i="1"/>
  <c r="G2514" i="1"/>
  <c r="L2514" i="1" s="1"/>
  <c r="G1677" i="1"/>
  <c r="G2386" i="1"/>
  <c r="L2386" i="1" s="1"/>
  <c r="G2387" i="1"/>
  <c r="G2388" i="1"/>
  <c r="G2389" i="1"/>
  <c r="G232" i="1"/>
  <c r="L232" i="1" s="1"/>
  <c r="G2515" i="1"/>
  <c r="G350" i="1"/>
  <c r="L350" i="1" s="1"/>
  <c r="G3391" i="1"/>
  <c r="G3392" i="1"/>
  <c r="L3392" i="1" s="1"/>
  <c r="M3392" i="1" s="1"/>
  <c r="N3392" i="1" s="1"/>
  <c r="G3393" i="1"/>
  <c r="G5228" i="1"/>
  <c r="G789" i="1"/>
  <c r="G351" i="1"/>
  <c r="G352" i="1"/>
  <c r="G353" i="1"/>
  <c r="L353" i="1" s="1"/>
  <c r="G810" i="1"/>
  <c r="G2963" i="1"/>
  <c r="G8" i="1"/>
  <c r="L8" i="1" s="1"/>
  <c r="M8" i="1" s="1"/>
  <c r="G1501" i="1"/>
  <c r="G2390" i="1"/>
  <c r="G2391" i="1"/>
  <c r="G2392" i="1"/>
  <c r="G577" i="1"/>
  <c r="L577" i="1" s="1"/>
  <c r="G578" i="1"/>
  <c r="G579" i="1"/>
  <c r="L579" i="1" s="1"/>
  <c r="G354" i="1"/>
  <c r="G2631" i="1"/>
  <c r="G5819" i="1"/>
  <c r="G5820" i="1"/>
  <c r="L5820" i="1" s="1"/>
  <c r="G4472" i="1"/>
  <c r="G580" i="1"/>
  <c r="L580" i="1" s="1"/>
  <c r="G2049" i="1"/>
  <c r="G939" i="1"/>
  <c r="L939" i="1" s="1"/>
  <c r="G940" i="1"/>
  <c r="G941" i="1"/>
  <c r="G1890" i="1"/>
  <c r="G790" i="1"/>
  <c r="G1891" i="1"/>
  <c r="G581" i="1"/>
  <c r="L581" i="1" s="1"/>
  <c r="G582" i="1"/>
  <c r="G583" i="1"/>
  <c r="L583" i="1" s="1"/>
  <c r="G3394" i="1"/>
  <c r="L3394" i="1" s="1"/>
  <c r="G2516" i="1"/>
  <c r="G2517" i="1"/>
  <c r="G6079" i="1"/>
  <c r="L6079" i="1" s="1"/>
  <c r="G584" i="1"/>
  <c r="G1097" i="1"/>
  <c r="L1097" i="1" s="1"/>
  <c r="G1098" i="1"/>
  <c r="G811" i="1"/>
  <c r="G812" i="1"/>
  <c r="L812" i="1" s="1"/>
  <c r="G813" i="1"/>
  <c r="G2518" i="1"/>
  <c r="G2519" i="1"/>
  <c r="G942" i="1"/>
  <c r="G791" i="1"/>
  <c r="L791" i="1" s="1"/>
  <c r="G5229" i="1"/>
  <c r="G585" i="1"/>
  <c r="L585" i="1" s="1"/>
  <c r="G1099" i="1"/>
  <c r="G2539" i="1"/>
  <c r="G2540" i="1"/>
  <c r="G2397" i="1"/>
  <c r="G2398" i="1"/>
  <c r="G814" i="1"/>
  <c r="L814" i="1" s="1"/>
  <c r="G6269" i="1"/>
  <c r="G1127" i="1"/>
  <c r="H4473" i="1"/>
  <c r="I4473" i="1" s="1"/>
  <c r="H4474" i="1"/>
  <c r="I4474" i="1" s="1"/>
  <c r="H1260" i="1"/>
  <c r="I1260" i="1" s="1"/>
  <c r="H4476" i="1"/>
  <c r="H4477" i="1"/>
  <c r="H4478" i="1"/>
  <c r="I4478" i="1" s="1"/>
  <c r="J4478" i="1" s="1"/>
  <c r="H1621" i="1"/>
  <c r="I1621" i="1" s="1"/>
  <c r="J1621" i="1" s="1"/>
  <c r="H4479" i="1"/>
  <c r="I4479" i="1" s="1"/>
  <c r="H4480" i="1"/>
  <c r="I4480" i="1" s="1"/>
  <c r="H4481" i="1"/>
  <c r="I4481" i="1" s="1"/>
  <c r="H4482" i="1"/>
  <c r="I4482" i="1" s="1"/>
  <c r="H4483" i="1"/>
  <c r="H4484" i="1"/>
  <c r="I4484" i="1" s="1"/>
  <c r="J4484" i="1" s="1"/>
  <c r="H1712" i="1"/>
  <c r="I1712" i="1" s="1"/>
  <c r="H3426" i="1"/>
  <c r="I3426" i="1" s="1"/>
  <c r="J3426" i="1" s="1"/>
  <c r="H4485" i="1"/>
  <c r="I4485" i="1" s="1"/>
  <c r="H3427" i="1"/>
  <c r="I3427" i="1" s="1"/>
  <c r="H4486" i="1"/>
  <c r="I4486" i="1" s="1"/>
  <c r="H355" i="1"/>
  <c r="I355" i="1" s="1"/>
  <c r="J355" i="1" s="1"/>
  <c r="H823" i="1"/>
  <c r="H824" i="1"/>
  <c r="I824" i="1" s="1"/>
  <c r="H825" i="1"/>
  <c r="I825" i="1" s="1"/>
  <c r="H1713" i="1"/>
  <c r="I1713" i="1" s="1"/>
  <c r="J1713" i="1" s="1"/>
  <c r="H1714" i="1"/>
  <c r="I1714" i="1" s="1"/>
  <c r="H356" i="1"/>
  <c r="I356" i="1" s="1"/>
  <c r="H357" i="1"/>
  <c r="H358" i="1"/>
  <c r="I358" i="1" s="1"/>
  <c r="H359" i="1"/>
  <c r="H826" i="1"/>
  <c r="I826" i="1" s="1"/>
  <c r="H1715" i="1"/>
  <c r="H360" i="1"/>
  <c r="H1716" i="1"/>
  <c r="I1716" i="1" s="1"/>
  <c r="H361" i="1"/>
  <c r="I361" i="1" s="1"/>
  <c r="H1717" i="1"/>
  <c r="I1717" i="1" s="1"/>
  <c r="H1718" i="1"/>
  <c r="I1718" i="1" s="1"/>
  <c r="H1719" i="1"/>
  <c r="H1720" i="1"/>
  <c r="I1720" i="1" s="1"/>
  <c r="J1720" i="1" s="1"/>
  <c r="H827" i="1"/>
  <c r="I827" i="1" s="1"/>
  <c r="H828" i="1"/>
  <c r="I828" i="1" s="1"/>
  <c r="J828" i="1" s="1"/>
  <c r="H829" i="1"/>
  <c r="I829" i="1" s="1"/>
  <c r="H830" i="1"/>
  <c r="I830" i="1" s="1"/>
  <c r="H3428" i="1"/>
  <c r="H4487" i="1"/>
  <c r="H831" i="1"/>
  <c r="H1721" i="1"/>
  <c r="I1721" i="1" s="1"/>
  <c r="H1722" i="1"/>
  <c r="I1722" i="1" s="1"/>
  <c r="J1722" i="1" s="1"/>
  <c r="H1723" i="1"/>
  <c r="I1723" i="1" s="1"/>
  <c r="J1723" i="1" s="1"/>
  <c r="H1724" i="1"/>
  <c r="I1724" i="1" s="1"/>
  <c r="H1725" i="1"/>
  <c r="I1725" i="1" s="1"/>
  <c r="H1726" i="1"/>
  <c r="I1726" i="1" s="1"/>
  <c r="H832" i="1"/>
  <c r="I832" i="1" s="1"/>
  <c r="H833" i="1"/>
  <c r="H1727" i="1"/>
  <c r="I1727" i="1" s="1"/>
  <c r="H1728" i="1"/>
  <c r="H1729" i="1"/>
  <c r="I1729" i="1" s="1"/>
  <c r="J1729" i="1" s="1"/>
  <c r="H2964" i="1"/>
  <c r="I2964" i="1" s="1"/>
  <c r="H1028" i="1"/>
  <c r="I1028" i="1" s="1"/>
  <c r="H2965" i="1"/>
  <c r="H3429" i="1"/>
  <c r="I3429" i="1" s="1"/>
  <c r="H3430" i="1"/>
  <c r="H3431" i="1"/>
  <c r="I3431" i="1" s="1"/>
  <c r="H3432" i="1"/>
  <c r="I3432" i="1" s="1"/>
  <c r="J3432" i="1" s="1"/>
  <c r="H5821" i="1"/>
  <c r="I5821" i="1" s="1"/>
  <c r="J5821" i="1" s="1"/>
  <c r="H5822" i="1"/>
  <c r="I5822" i="1" s="1"/>
  <c r="H5823" i="1"/>
  <c r="I5823" i="1" s="1"/>
  <c r="H5824" i="1"/>
  <c r="I5824" i="1" s="1"/>
  <c r="J5824" i="1" s="1"/>
  <c r="H5825" i="1"/>
  <c r="I5825" i="1" s="1"/>
  <c r="H5826" i="1"/>
  <c r="H5827" i="1"/>
  <c r="I5827" i="1" s="1"/>
  <c r="H5828" i="1"/>
  <c r="I5828" i="1" s="1"/>
  <c r="H5829" i="1"/>
  <c r="I5829" i="1" s="1"/>
  <c r="J5829" i="1" s="1"/>
  <c r="H5830" i="1"/>
  <c r="I5830" i="1" s="1"/>
  <c r="H5831" i="1"/>
  <c r="I5831" i="1" s="1"/>
  <c r="H5832" i="1"/>
  <c r="I5832" i="1" s="1"/>
  <c r="J5832" i="1" s="1"/>
  <c r="H5833" i="1"/>
  <c r="I5833" i="1" s="1"/>
  <c r="H5834" i="1"/>
  <c r="I5834" i="1" s="1"/>
  <c r="H5835" i="1"/>
  <c r="I5835" i="1" s="1"/>
  <c r="H5836" i="1"/>
  <c r="I5836" i="1" s="1"/>
  <c r="J5836" i="1" s="1"/>
  <c r="H5837" i="1"/>
  <c r="I5837" i="1" s="1"/>
  <c r="J5837" i="1" s="1"/>
  <c r="H5838" i="1"/>
  <c r="I5838" i="1" s="1"/>
  <c r="H5839" i="1"/>
  <c r="I5839" i="1" s="1"/>
  <c r="H5840" i="1"/>
  <c r="I5840" i="1" s="1"/>
  <c r="H5841" i="1"/>
  <c r="I5841" i="1" s="1"/>
  <c r="H5842" i="1"/>
  <c r="H5843" i="1"/>
  <c r="I5843" i="1" s="1"/>
  <c r="H5844" i="1"/>
  <c r="I5844" i="1" s="1"/>
  <c r="H5845" i="1"/>
  <c r="I5845" i="1" s="1"/>
  <c r="J5845" i="1" s="1"/>
  <c r="H5846" i="1"/>
  <c r="I5846" i="1" s="1"/>
  <c r="H5847" i="1"/>
  <c r="I5847" i="1" s="1"/>
  <c r="H5848" i="1"/>
  <c r="I5848" i="1" s="1"/>
  <c r="H5849" i="1"/>
  <c r="I5849" i="1" s="1"/>
  <c r="H5850" i="1"/>
  <c r="H5851" i="1"/>
  <c r="I5851" i="1" s="1"/>
  <c r="H5852" i="1"/>
  <c r="I5852" i="1" s="1"/>
  <c r="H5853" i="1"/>
  <c r="I5853" i="1" s="1"/>
  <c r="J5853" i="1" s="1"/>
  <c r="H5854" i="1"/>
  <c r="I5854" i="1" s="1"/>
  <c r="H5855" i="1"/>
  <c r="I5855" i="1" s="1"/>
  <c r="H5856" i="1"/>
  <c r="H5857" i="1"/>
  <c r="I5857" i="1" s="1"/>
  <c r="H5858" i="1"/>
  <c r="I5858" i="1" s="1"/>
  <c r="H5859" i="1"/>
  <c r="H5860" i="1"/>
  <c r="H5861" i="1"/>
  <c r="I5861" i="1" s="1"/>
  <c r="J5861" i="1" s="1"/>
  <c r="H5862" i="1"/>
  <c r="I5862" i="1" s="1"/>
  <c r="H5863" i="1"/>
  <c r="I5863" i="1" s="1"/>
  <c r="H5864" i="1"/>
  <c r="I5864" i="1" s="1"/>
  <c r="J5864" i="1" s="1"/>
  <c r="H5865" i="1"/>
  <c r="I5865" i="1" s="1"/>
  <c r="H5866" i="1"/>
  <c r="H5867" i="1"/>
  <c r="I5867" i="1" s="1"/>
  <c r="H5868" i="1"/>
  <c r="I5868" i="1" s="1"/>
  <c r="J5868" i="1" s="1"/>
  <c r="H5869" i="1"/>
  <c r="I5869" i="1" s="1"/>
  <c r="J5869" i="1" s="1"/>
  <c r="H5870" i="1"/>
  <c r="I5870" i="1" s="1"/>
  <c r="H5871" i="1"/>
  <c r="I5871" i="1" s="1"/>
  <c r="H5872" i="1"/>
  <c r="I5872" i="1" s="1"/>
  <c r="H5873" i="1"/>
  <c r="I5873" i="1" s="1"/>
  <c r="H5874" i="1"/>
  <c r="I5874" i="1" s="1"/>
  <c r="H5875" i="1"/>
  <c r="I5875" i="1" s="1"/>
  <c r="H5876" i="1"/>
  <c r="I5876" i="1" s="1"/>
  <c r="H5877" i="1"/>
  <c r="I5877" i="1" s="1"/>
  <c r="J5877" i="1" s="1"/>
  <c r="H5878" i="1"/>
  <c r="I5878" i="1" s="1"/>
  <c r="H5879" i="1"/>
  <c r="I5879" i="1" s="1"/>
  <c r="H5880" i="1"/>
  <c r="I5880" i="1" s="1"/>
  <c r="H5881" i="1"/>
  <c r="I5881" i="1" s="1"/>
  <c r="H5882" i="1"/>
  <c r="H5883" i="1"/>
  <c r="I5883" i="1" s="1"/>
  <c r="H5884" i="1"/>
  <c r="I5884" i="1" s="1"/>
  <c r="H5885" i="1"/>
  <c r="I5885" i="1" s="1"/>
  <c r="J5885" i="1" s="1"/>
  <c r="H5886" i="1"/>
  <c r="I5886" i="1" s="1"/>
  <c r="H5887" i="1"/>
  <c r="I5887" i="1" s="1"/>
  <c r="H5888" i="1"/>
  <c r="I5888" i="1" s="1"/>
  <c r="H5889" i="1"/>
  <c r="I5889" i="1" s="1"/>
  <c r="H5890" i="1"/>
  <c r="H5891" i="1"/>
  <c r="I5891" i="1" s="1"/>
  <c r="H5892" i="1"/>
  <c r="I5892" i="1" s="1"/>
  <c r="H5893" i="1"/>
  <c r="I5893" i="1" s="1"/>
  <c r="J5893" i="1" s="1"/>
  <c r="H5894" i="1"/>
  <c r="I5894" i="1" s="1"/>
  <c r="H5895" i="1"/>
  <c r="I5895" i="1" s="1"/>
  <c r="H5896" i="1"/>
  <c r="I5896" i="1" s="1"/>
  <c r="H5897" i="1"/>
  <c r="I5897" i="1" s="1"/>
  <c r="H5898" i="1"/>
  <c r="I5898" i="1" s="1"/>
  <c r="H5899" i="1"/>
  <c r="I5899" i="1" s="1"/>
  <c r="H5900" i="1"/>
  <c r="I5900" i="1" s="1"/>
  <c r="H586" i="1"/>
  <c r="I586" i="1" s="1"/>
  <c r="J586" i="1" s="1"/>
  <c r="H587" i="1"/>
  <c r="I587" i="1" s="1"/>
  <c r="H588" i="1"/>
  <c r="I588" i="1" s="1"/>
  <c r="H589" i="1"/>
  <c r="I589" i="1" s="1"/>
  <c r="H3433" i="1"/>
  <c r="I3433" i="1" s="1"/>
  <c r="H3434" i="1"/>
  <c r="H3435" i="1"/>
  <c r="I3435" i="1" s="1"/>
  <c r="H3436" i="1"/>
  <c r="I3436" i="1" s="1"/>
  <c r="H2966" i="1"/>
  <c r="I2966" i="1" s="1"/>
  <c r="J2966" i="1" s="1"/>
  <c r="H2967" i="1"/>
  <c r="I2967" i="1" s="1"/>
  <c r="H2968" i="1"/>
  <c r="I2968" i="1" s="1"/>
  <c r="H2969" i="1"/>
  <c r="I2969" i="1" s="1"/>
  <c r="H2670" i="1"/>
  <c r="I2670" i="1" s="1"/>
  <c r="H2671" i="1"/>
  <c r="H1903" i="1"/>
  <c r="I1903" i="1" s="1"/>
  <c r="H1904" i="1"/>
  <c r="I1904" i="1" s="1"/>
  <c r="H2672" i="1"/>
  <c r="I2672" i="1" s="1"/>
  <c r="J2672" i="1" s="1"/>
  <c r="H2673" i="1"/>
  <c r="I2673" i="1" s="1"/>
  <c r="H2674" i="1"/>
  <c r="I2674" i="1" s="1"/>
  <c r="H2675" i="1"/>
  <c r="I2675" i="1" s="1"/>
  <c r="J2675" i="1" s="1"/>
  <c r="H2676" i="1"/>
  <c r="I2676" i="1" s="1"/>
  <c r="H2677" i="1"/>
  <c r="I2677" i="1" s="1"/>
  <c r="H2678" i="1"/>
  <c r="I2678" i="1" s="1"/>
  <c r="J2678" i="1" s="1"/>
  <c r="H2679" i="1"/>
  <c r="I2679" i="1" s="1"/>
  <c r="J2679" i="1" s="1"/>
  <c r="H2680" i="1"/>
  <c r="I2680" i="1" s="1"/>
  <c r="J2680" i="1" s="1"/>
  <c r="H2681" i="1"/>
  <c r="I2681" i="1" s="1"/>
  <c r="H2682" i="1"/>
  <c r="I2682" i="1" s="1"/>
  <c r="H2683" i="1"/>
  <c r="I2683" i="1" s="1"/>
  <c r="H2684" i="1"/>
  <c r="I2684" i="1" s="1"/>
  <c r="H2685" i="1"/>
  <c r="H2686" i="1"/>
  <c r="I2686" i="1" s="1"/>
  <c r="H2687" i="1"/>
  <c r="I2687" i="1" s="1"/>
  <c r="H2688" i="1"/>
  <c r="I2688" i="1" s="1"/>
  <c r="J2688" i="1" s="1"/>
  <c r="H2689" i="1"/>
  <c r="I2689" i="1" s="1"/>
  <c r="H2690" i="1"/>
  <c r="I2690" i="1" s="1"/>
  <c r="H2691" i="1"/>
  <c r="H2692" i="1"/>
  <c r="I2692" i="1" s="1"/>
  <c r="H2693" i="1"/>
  <c r="H2694" i="1"/>
  <c r="I2694" i="1" s="1"/>
  <c r="H2695" i="1"/>
  <c r="I2695" i="1" s="1"/>
  <c r="H1692" i="1"/>
  <c r="I1692" i="1" s="1"/>
  <c r="J1692" i="1" s="1"/>
  <c r="H2696" i="1"/>
  <c r="I2696" i="1" s="1"/>
  <c r="H2788" i="1"/>
  <c r="I2788" i="1" s="1"/>
  <c r="H2789" i="1"/>
  <c r="I2789" i="1" s="1"/>
  <c r="H2790" i="1"/>
  <c r="I2790" i="1" s="1"/>
  <c r="H2791" i="1"/>
  <c r="H2792" i="1"/>
  <c r="I2792" i="1" s="1"/>
  <c r="H2793" i="1"/>
  <c r="I2793" i="1" s="1"/>
  <c r="H2794" i="1"/>
  <c r="I2794" i="1" s="1"/>
  <c r="J2794" i="1" s="1"/>
  <c r="H2795" i="1"/>
  <c r="I2795" i="1" s="1"/>
  <c r="H2796" i="1"/>
  <c r="I2796" i="1" s="1"/>
  <c r="H2797" i="1"/>
  <c r="I2797" i="1" s="1"/>
  <c r="H2798" i="1"/>
  <c r="I2798" i="1" s="1"/>
  <c r="H2799" i="1"/>
  <c r="H1160" i="1"/>
  <c r="I1160" i="1" s="1"/>
  <c r="H1161" i="1"/>
  <c r="I1161" i="1" s="1"/>
  <c r="H1162" i="1"/>
  <c r="I1162" i="1" s="1"/>
  <c r="J1162" i="1" s="1"/>
  <c r="H1163" i="1"/>
  <c r="I1163" i="1" s="1"/>
  <c r="H1164" i="1"/>
  <c r="I1164" i="1" s="1"/>
  <c r="H1165" i="1"/>
  <c r="I1165" i="1" s="1"/>
  <c r="H1166" i="1"/>
  <c r="I1166" i="1" s="1"/>
  <c r="H5396" i="1"/>
  <c r="H5397" i="1"/>
  <c r="I5397" i="1" s="1"/>
  <c r="H5398" i="1"/>
  <c r="I5398" i="1" s="1"/>
  <c r="H5399" i="1"/>
  <c r="I5399" i="1" s="1"/>
  <c r="J5399" i="1" s="1"/>
  <c r="H5400" i="1"/>
  <c r="I5400" i="1" s="1"/>
  <c r="H5401" i="1"/>
  <c r="I5401" i="1" s="1"/>
  <c r="H5402" i="1"/>
  <c r="I5402" i="1" s="1"/>
  <c r="J5402" i="1" s="1"/>
  <c r="H5403" i="1"/>
  <c r="I5403" i="1" s="1"/>
  <c r="H5404" i="1"/>
  <c r="I5404" i="1" s="1"/>
  <c r="H5405" i="1"/>
  <c r="I5405" i="1" s="1"/>
  <c r="H5406" i="1"/>
  <c r="H5407" i="1"/>
  <c r="I5407" i="1" s="1"/>
  <c r="J5407" i="1" s="1"/>
  <c r="H5408" i="1"/>
  <c r="I5408" i="1" s="1"/>
  <c r="H5409" i="1"/>
  <c r="I5409" i="1" s="1"/>
  <c r="H5410" i="1"/>
  <c r="I5410" i="1" s="1"/>
  <c r="H5411" i="1"/>
  <c r="I5411" i="1" s="1"/>
  <c r="H5412" i="1"/>
  <c r="H5413" i="1"/>
  <c r="I5413" i="1" s="1"/>
  <c r="H5414" i="1"/>
  <c r="I5414" i="1" s="1"/>
  <c r="H5415" i="1"/>
  <c r="I5415" i="1" s="1"/>
  <c r="J5415" i="1" s="1"/>
  <c r="H5416" i="1"/>
  <c r="I5416" i="1" s="1"/>
  <c r="H5417" i="1"/>
  <c r="I5417" i="1" s="1"/>
  <c r="H5418" i="1"/>
  <c r="I5418" i="1" s="1"/>
  <c r="H5419" i="1"/>
  <c r="I5419" i="1" s="1"/>
  <c r="H5420" i="1"/>
  <c r="H5421" i="1"/>
  <c r="I5421" i="1" s="1"/>
  <c r="J5421" i="1" s="1"/>
  <c r="H5422" i="1"/>
  <c r="I5422" i="1" s="1"/>
  <c r="H5423" i="1"/>
  <c r="I5423" i="1" s="1"/>
  <c r="J5423" i="1" s="1"/>
  <c r="H5424" i="1"/>
  <c r="I5424" i="1" s="1"/>
  <c r="H5425" i="1"/>
  <c r="I5425" i="1" s="1"/>
  <c r="H5426" i="1"/>
  <c r="H5427" i="1"/>
  <c r="I5427" i="1" s="1"/>
  <c r="H5428" i="1"/>
  <c r="H5429" i="1"/>
  <c r="I5429" i="1" s="1"/>
  <c r="H5430" i="1"/>
  <c r="I5430" i="1" s="1"/>
  <c r="H5431" i="1"/>
  <c r="I5431" i="1" s="1"/>
  <c r="J5431" i="1" s="1"/>
  <c r="H5432" i="1"/>
  <c r="I5432" i="1" s="1"/>
  <c r="H5433" i="1"/>
  <c r="I5433" i="1" s="1"/>
  <c r="H5434" i="1"/>
  <c r="I5434" i="1" s="1"/>
  <c r="H5435" i="1"/>
  <c r="I5435" i="1" s="1"/>
  <c r="H5436" i="1"/>
  <c r="H5437" i="1"/>
  <c r="I5437" i="1" s="1"/>
  <c r="H5438" i="1"/>
  <c r="I5438" i="1" s="1"/>
  <c r="H5439" i="1"/>
  <c r="I5439" i="1" s="1"/>
  <c r="J5439" i="1" s="1"/>
  <c r="H5440" i="1"/>
  <c r="I5440" i="1" s="1"/>
  <c r="H5441" i="1"/>
  <c r="I5441" i="1" s="1"/>
  <c r="H5442" i="1"/>
  <c r="I5442" i="1" s="1"/>
  <c r="H5443" i="1"/>
  <c r="I5443" i="1" s="1"/>
  <c r="H5444" i="1"/>
  <c r="I5444" i="1" s="1"/>
  <c r="H5445" i="1"/>
  <c r="I5445" i="1" s="1"/>
  <c r="H5446" i="1"/>
  <c r="I5446" i="1" s="1"/>
  <c r="H5447" i="1"/>
  <c r="I5447" i="1" s="1"/>
  <c r="J5447" i="1" s="1"/>
  <c r="H5448" i="1"/>
  <c r="I5448" i="1" s="1"/>
  <c r="H5449" i="1"/>
  <c r="I5449" i="1" s="1"/>
  <c r="H5450" i="1"/>
  <c r="I5450" i="1" s="1"/>
  <c r="J5450" i="1" s="1"/>
  <c r="H5451" i="1"/>
  <c r="I5451" i="1" s="1"/>
  <c r="H5452" i="1"/>
  <c r="H5453" i="1"/>
  <c r="I5453" i="1" s="1"/>
  <c r="H5454" i="1"/>
  <c r="H5455" i="1"/>
  <c r="I5455" i="1" s="1"/>
  <c r="H5456" i="1"/>
  <c r="I5456" i="1" s="1"/>
  <c r="H5457" i="1"/>
  <c r="I5457" i="1" s="1"/>
  <c r="H5458" i="1"/>
  <c r="I5458" i="1" s="1"/>
  <c r="J5458" i="1" s="1"/>
  <c r="H5459" i="1"/>
  <c r="I5459" i="1" s="1"/>
  <c r="H5460" i="1"/>
  <c r="H5461" i="1"/>
  <c r="I5461" i="1" s="1"/>
  <c r="H5462" i="1"/>
  <c r="I5462" i="1" s="1"/>
  <c r="H5463" i="1"/>
  <c r="I5463" i="1" s="1"/>
  <c r="H3437" i="1"/>
  <c r="I3437" i="1" s="1"/>
  <c r="H4488" i="1"/>
  <c r="I4488" i="1" s="1"/>
  <c r="H3438" i="1"/>
  <c r="I3438" i="1" s="1"/>
  <c r="H3439" i="1"/>
  <c r="I3439" i="1" s="1"/>
  <c r="H3440" i="1"/>
  <c r="I3440" i="1" s="1"/>
  <c r="H4489" i="1"/>
  <c r="I4489" i="1" s="1"/>
  <c r="H4490" i="1"/>
  <c r="I4490" i="1" s="1"/>
  <c r="H4491" i="1"/>
  <c r="I4491" i="1" s="1"/>
  <c r="H1029" i="1"/>
  <c r="I1029" i="1" s="1"/>
  <c r="H1030" i="1"/>
  <c r="I1030" i="1" s="1"/>
  <c r="H3441" i="1"/>
  <c r="I3441" i="1" s="1"/>
  <c r="H4492" i="1"/>
  <c r="I4492" i="1" s="1"/>
  <c r="H1622" i="1"/>
  <c r="H4493" i="1"/>
  <c r="I4493" i="1" s="1"/>
  <c r="H4494" i="1"/>
  <c r="H4495" i="1"/>
  <c r="I4495" i="1" s="1"/>
  <c r="H4496" i="1"/>
  <c r="I4496" i="1" s="1"/>
  <c r="H4497" i="1"/>
  <c r="I4497" i="1" s="1"/>
  <c r="H4498" i="1"/>
  <c r="I4498" i="1" s="1"/>
  <c r="H3442" i="1"/>
  <c r="I3442" i="1" s="1"/>
  <c r="H3443" i="1"/>
  <c r="H4499" i="1"/>
  <c r="I4499" i="1" s="1"/>
  <c r="H4500" i="1"/>
  <c r="I4500" i="1" s="1"/>
  <c r="H1623" i="1"/>
  <c r="I1623" i="1" s="1"/>
  <c r="H3444" i="1"/>
  <c r="I3444" i="1" s="1"/>
  <c r="H4501" i="1"/>
  <c r="I4501" i="1" s="1"/>
  <c r="H3445" i="1"/>
  <c r="I3445" i="1" s="1"/>
  <c r="H4502" i="1"/>
  <c r="I4502" i="1" s="1"/>
  <c r="H1624" i="1"/>
  <c r="H3446" i="1"/>
  <c r="I3446" i="1" s="1"/>
  <c r="H4503" i="1"/>
  <c r="I4503" i="1" s="1"/>
  <c r="H4504" i="1"/>
  <c r="I4504" i="1" s="1"/>
  <c r="H3447" i="1"/>
  <c r="I3447" i="1" s="1"/>
  <c r="H4505" i="1"/>
  <c r="I4505" i="1" s="1"/>
  <c r="H4506" i="1"/>
  <c r="I4506" i="1" s="1"/>
  <c r="H4507" i="1"/>
  <c r="I4507" i="1" s="1"/>
  <c r="H4508" i="1"/>
  <c r="H4509" i="1"/>
  <c r="I4509" i="1" s="1"/>
  <c r="H4510" i="1"/>
  <c r="H4511" i="1"/>
  <c r="I4511" i="1" s="1"/>
  <c r="H3448" i="1"/>
  <c r="I3448" i="1" s="1"/>
  <c r="H3449" i="1"/>
  <c r="I3449" i="1" s="1"/>
  <c r="H4512" i="1"/>
  <c r="H4513" i="1"/>
  <c r="I4513" i="1" s="1"/>
  <c r="H4514" i="1"/>
  <c r="H4515" i="1"/>
  <c r="I4515" i="1" s="1"/>
  <c r="H4516" i="1"/>
  <c r="I4516" i="1" s="1"/>
  <c r="H4517" i="1"/>
  <c r="I4517" i="1" s="1"/>
  <c r="H4518" i="1"/>
  <c r="I4518" i="1" s="1"/>
  <c r="H4519" i="1"/>
  <c r="I4519" i="1" s="1"/>
  <c r="H4520" i="1"/>
  <c r="I4520" i="1" s="1"/>
  <c r="H4521" i="1"/>
  <c r="I4521" i="1" s="1"/>
  <c r="H3450" i="1"/>
  <c r="H4522" i="1"/>
  <c r="I4522" i="1" s="1"/>
  <c r="H4523" i="1"/>
  <c r="I4523" i="1" s="1"/>
  <c r="H4524" i="1"/>
  <c r="I4524" i="1" s="1"/>
  <c r="H4525" i="1"/>
  <c r="I4525" i="1" s="1"/>
  <c r="H4526" i="1"/>
  <c r="I4526" i="1" s="1"/>
  <c r="H4527" i="1"/>
  <c r="H4528" i="1"/>
  <c r="I4528" i="1" s="1"/>
  <c r="H4529" i="1"/>
  <c r="H4530" i="1"/>
  <c r="I4530" i="1" s="1"/>
  <c r="H4531" i="1"/>
  <c r="I4531" i="1" s="1"/>
  <c r="H3451" i="1"/>
  <c r="I3451" i="1" s="1"/>
  <c r="H1625" i="1"/>
  <c r="I1625" i="1" s="1"/>
  <c r="H4532" i="1"/>
  <c r="I4532" i="1" s="1"/>
  <c r="H4533" i="1"/>
  <c r="I4533" i="1" s="1"/>
  <c r="H4534" i="1"/>
  <c r="H4535" i="1"/>
  <c r="H3452" i="1"/>
  <c r="I3452" i="1" s="1"/>
  <c r="H4536" i="1"/>
  <c r="I4536" i="1" s="1"/>
  <c r="H4537" i="1"/>
  <c r="I4537" i="1" s="1"/>
  <c r="H4538" i="1"/>
  <c r="I4538" i="1" s="1"/>
  <c r="H3453" i="1"/>
  <c r="I3453" i="1" s="1"/>
  <c r="H4539" i="1"/>
  <c r="H1261" i="1"/>
  <c r="I1261" i="1" s="1"/>
  <c r="H1262" i="1"/>
  <c r="H4540" i="1"/>
  <c r="I4540" i="1" s="1"/>
  <c r="H4541" i="1"/>
  <c r="I4541" i="1" s="1"/>
  <c r="H3454" i="1"/>
  <c r="I3454" i="1" s="1"/>
  <c r="H4542" i="1"/>
  <c r="I4542" i="1" s="1"/>
  <c r="H4543" i="1"/>
  <c r="I4543" i="1" s="1"/>
  <c r="H4544" i="1"/>
  <c r="I4544" i="1" s="1"/>
  <c r="H4545" i="1"/>
  <c r="I4545" i="1" s="1"/>
  <c r="H4546" i="1"/>
  <c r="H4547" i="1"/>
  <c r="I4547" i="1" s="1"/>
  <c r="H4548" i="1"/>
  <c r="I4548" i="1" s="1"/>
  <c r="H4549" i="1"/>
  <c r="I4549" i="1" s="1"/>
  <c r="H4550" i="1"/>
  <c r="I4550" i="1" s="1"/>
  <c r="H4551" i="1"/>
  <c r="I4551" i="1" s="1"/>
  <c r="H4552" i="1"/>
  <c r="I4552" i="1" s="1"/>
  <c r="H3455" i="1"/>
  <c r="I3455" i="1" s="1"/>
  <c r="H1906" i="1"/>
  <c r="H4553" i="1"/>
  <c r="I4553" i="1" s="1"/>
  <c r="H1626" i="1"/>
  <c r="H1627" i="1"/>
  <c r="I1627" i="1" s="1"/>
  <c r="H4554" i="1"/>
  <c r="I4554" i="1" s="1"/>
  <c r="H3395" i="1"/>
  <c r="I3395" i="1" s="1"/>
  <c r="H1263" i="1"/>
  <c r="I1263" i="1" s="1"/>
  <c r="H3396" i="1"/>
  <c r="I3396" i="1" s="1"/>
  <c r="H1264" i="1"/>
  <c r="H1265" i="1"/>
  <c r="I1265" i="1" s="1"/>
  <c r="H1266" i="1"/>
  <c r="I1266" i="1" s="1"/>
  <c r="H1267" i="1"/>
  <c r="I1267" i="1" s="1"/>
  <c r="H1268" i="1"/>
  <c r="I1268" i="1" s="1"/>
  <c r="H3397" i="1"/>
  <c r="I3397" i="1" s="1"/>
  <c r="H1269" i="1"/>
  <c r="I1269" i="1" s="1"/>
  <c r="H3398" i="1"/>
  <c r="I3398" i="1" s="1"/>
  <c r="H3456" i="1"/>
  <c r="H2804" i="1"/>
  <c r="I2804" i="1" s="1"/>
  <c r="H2805" i="1"/>
  <c r="I2805" i="1" s="1"/>
  <c r="H4555" i="1"/>
  <c r="I4555" i="1" s="1"/>
  <c r="H4556" i="1"/>
  <c r="I4556" i="1" s="1"/>
  <c r="H4557" i="1"/>
  <c r="I4557" i="1" s="1"/>
  <c r="H2645" i="1"/>
  <c r="I2645" i="1" s="1"/>
  <c r="H5342" i="1"/>
  <c r="I5342" i="1" s="1"/>
  <c r="H5343" i="1"/>
  <c r="H5344" i="1"/>
  <c r="I5344" i="1" s="1"/>
  <c r="H5345" i="1"/>
  <c r="I5345" i="1" s="1"/>
  <c r="H6080" i="1"/>
  <c r="I6080" i="1" s="1"/>
  <c r="H6081" i="1"/>
  <c r="I6081" i="1" s="1"/>
  <c r="H3457" i="1"/>
  <c r="I3457" i="1" s="1"/>
  <c r="H6082" i="1"/>
  <c r="I6082" i="1" s="1"/>
  <c r="H6083" i="1"/>
  <c r="I6083" i="1" s="1"/>
  <c r="H834" i="1"/>
  <c r="H590" i="1"/>
  <c r="I590" i="1" s="1"/>
  <c r="H591" i="1"/>
  <c r="I591" i="1" s="1"/>
  <c r="H3458" i="1"/>
  <c r="I3458" i="1" s="1"/>
  <c r="H1628" i="1"/>
  <c r="I1628" i="1" s="1"/>
  <c r="H3459" i="1"/>
  <c r="I3459" i="1" s="1"/>
  <c r="H3460" i="1"/>
  <c r="I3460" i="1" s="1"/>
  <c r="H2970" i="1"/>
  <c r="I2970" i="1" s="1"/>
  <c r="H4558" i="1"/>
  <c r="H3461" i="1"/>
  <c r="I3461" i="1" s="1"/>
  <c r="H3462" i="1"/>
  <c r="I3462" i="1" s="1"/>
  <c r="H4559" i="1"/>
  <c r="I4559" i="1" s="1"/>
  <c r="H3463" i="1"/>
  <c r="I3463" i="1" s="1"/>
  <c r="H6084" i="1"/>
  <c r="I6084" i="1" s="1"/>
  <c r="H3464" i="1"/>
  <c r="I3464" i="1" s="1"/>
  <c r="J3464" i="1" s="1"/>
  <c r="H4560" i="1"/>
  <c r="I4560" i="1" s="1"/>
  <c r="H4561" i="1"/>
  <c r="H6085" i="1"/>
  <c r="I6085" i="1" s="1"/>
  <c r="H3465" i="1"/>
  <c r="H3466" i="1"/>
  <c r="I3466" i="1" s="1"/>
  <c r="H4562" i="1"/>
  <c r="I4562" i="1" s="1"/>
  <c r="H3467" i="1"/>
  <c r="I3467" i="1" s="1"/>
  <c r="H3468" i="1"/>
  <c r="I3468" i="1" s="1"/>
  <c r="H3469" i="1"/>
  <c r="I3469" i="1" s="1"/>
  <c r="H4563" i="1"/>
  <c r="H4564" i="1"/>
  <c r="I4564" i="1" s="1"/>
  <c r="H1270" i="1"/>
  <c r="I1270" i="1" s="1"/>
  <c r="H4565" i="1"/>
  <c r="I4565" i="1" s="1"/>
  <c r="H4566" i="1"/>
  <c r="I4566" i="1" s="1"/>
  <c r="H4567" i="1"/>
  <c r="I4567" i="1" s="1"/>
  <c r="H3470" i="1"/>
  <c r="I3470" i="1" s="1"/>
  <c r="H4568" i="1"/>
  <c r="I4568" i="1" s="1"/>
  <c r="H3471" i="1"/>
  <c r="H4569" i="1"/>
  <c r="I4569" i="1" s="1"/>
  <c r="H3472" i="1"/>
  <c r="I3472" i="1" s="1"/>
  <c r="H3473" i="1"/>
  <c r="I3473" i="1" s="1"/>
  <c r="H3474" i="1"/>
  <c r="I3474" i="1" s="1"/>
  <c r="H3475" i="1"/>
  <c r="I3475" i="1" s="1"/>
  <c r="H3476" i="1"/>
  <c r="H1271" i="1"/>
  <c r="I1271" i="1" s="1"/>
  <c r="H4570" i="1"/>
  <c r="H4571" i="1"/>
  <c r="I4571" i="1" s="1"/>
  <c r="H4572" i="1"/>
  <c r="I4572" i="1" s="1"/>
  <c r="H3477" i="1"/>
  <c r="I3477" i="1" s="1"/>
  <c r="H3478" i="1"/>
  <c r="I3478" i="1" s="1"/>
  <c r="H3479" i="1"/>
  <c r="I3479" i="1" s="1"/>
  <c r="H3480" i="1"/>
  <c r="H3481" i="1"/>
  <c r="I3481" i="1" s="1"/>
  <c r="J3481" i="1" s="1"/>
  <c r="H3482" i="1"/>
  <c r="H3483" i="1"/>
  <c r="I3483" i="1" s="1"/>
  <c r="H4573" i="1"/>
  <c r="I4573" i="1" s="1"/>
  <c r="H3484" i="1"/>
  <c r="I3484" i="1" s="1"/>
  <c r="H3485" i="1"/>
  <c r="I3485" i="1" s="1"/>
  <c r="H3486" i="1"/>
  <c r="I3486" i="1" s="1"/>
  <c r="H3487" i="1"/>
  <c r="I3487" i="1" s="1"/>
  <c r="H2971" i="1"/>
  <c r="I2971" i="1" s="1"/>
  <c r="H3488" i="1"/>
  <c r="H4574" i="1"/>
  <c r="I4574" i="1" s="1"/>
  <c r="H4575" i="1"/>
  <c r="I4575" i="1" s="1"/>
  <c r="H3489" i="1"/>
  <c r="I3489" i="1" s="1"/>
  <c r="H4576" i="1"/>
  <c r="I4576" i="1" s="1"/>
  <c r="H4577" i="1"/>
  <c r="I4577" i="1" s="1"/>
  <c r="H4578" i="1"/>
  <c r="H3490" i="1"/>
  <c r="I3490" i="1" s="1"/>
  <c r="H3491" i="1"/>
  <c r="H3492" i="1"/>
  <c r="I3492" i="1" s="1"/>
  <c r="H3493" i="1"/>
  <c r="I3493" i="1" s="1"/>
  <c r="J3493" i="1" s="1"/>
  <c r="H1272" i="1"/>
  <c r="I1272" i="1" s="1"/>
  <c r="H1273" i="1"/>
  <c r="I1273" i="1" s="1"/>
  <c r="H1274" i="1"/>
  <c r="I1274" i="1" s="1"/>
  <c r="H4579" i="1"/>
  <c r="I4579" i="1" s="1"/>
  <c r="H4580" i="1"/>
  <c r="I4580" i="1" s="1"/>
  <c r="H4581" i="1"/>
  <c r="H4582" i="1"/>
  <c r="I4582" i="1" s="1"/>
  <c r="H3494" i="1"/>
  <c r="I3494" i="1" s="1"/>
  <c r="J3494" i="1" s="1"/>
  <c r="H3495" i="1"/>
  <c r="I3495" i="1" s="1"/>
  <c r="H3496" i="1"/>
  <c r="I3496" i="1" s="1"/>
  <c r="H3497" i="1"/>
  <c r="I3497" i="1" s="1"/>
  <c r="H3498" i="1"/>
  <c r="H3499" i="1"/>
  <c r="I3499" i="1" s="1"/>
  <c r="H3500" i="1"/>
  <c r="H3501" i="1"/>
  <c r="I3501" i="1" s="1"/>
  <c r="H3502" i="1"/>
  <c r="I3502" i="1" s="1"/>
  <c r="H1275" i="1"/>
  <c r="I1275" i="1" s="1"/>
  <c r="H1629" i="1"/>
  <c r="I1629" i="1" s="1"/>
  <c r="H1630" i="1"/>
  <c r="I1630" i="1" s="1"/>
  <c r="H1631" i="1"/>
  <c r="H2972" i="1"/>
  <c r="I2972" i="1" s="1"/>
  <c r="H3503" i="1"/>
  <c r="H3504" i="1"/>
  <c r="I3504" i="1" s="1"/>
  <c r="H4583" i="1"/>
  <c r="I4583" i="1" s="1"/>
  <c r="J4583" i="1" s="1"/>
  <c r="H3505" i="1"/>
  <c r="I3505" i="1" s="1"/>
  <c r="H3506" i="1"/>
  <c r="I3506" i="1" s="1"/>
  <c r="H3507" i="1"/>
  <c r="I3507" i="1" s="1"/>
  <c r="H3508" i="1"/>
  <c r="I3508" i="1" s="1"/>
  <c r="H1276" i="1"/>
  <c r="H1632" i="1"/>
  <c r="H3509" i="1"/>
  <c r="I3509" i="1" s="1"/>
  <c r="H3510" i="1"/>
  <c r="H3511" i="1"/>
  <c r="I3511" i="1" s="1"/>
  <c r="H4584" i="1"/>
  <c r="I4584" i="1" s="1"/>
  <c r="H3512" i="1"/>
  <c r="I3512" i="1" s="1"/>
  <c r="H4585" i="1"/>
  <c r="H3513" i="1"/>
  <c r="I3513" i="1" s="1"/>
  <c r="H4586" i="1"/>
  <c r="H3514" i="1"/>
  <c r="I3514" i="1" s="1"/>
  <c r="H3515" i="1"/>
  <c r="I3515" i="1" s="1"/>
  <c r="J3515" i="1" s="1"/>
  <c r="H283" i="1"/>
  <c r="I283" i="1" s="1"/>
  <c r="H284" i="1"/>
  <c r="I284" i="1" s="1"/>
  <c r="H4587" i="1"/>
  <c r="I4587" i="1" s="1"/>
  <c r="H4588" i="1"/>
  <c r="I4588" i="1" s="1"/>
  <c r="H285" i="1"/>
  <c r="I285" i="1" s="1"/>
  <c r="H4589" i="1"/>
  <c r="H286" i="1"/>
  <c r="I286" i="1" s="1"/>
  <c r="H287" i="1"/>
  <c r="I287" i="1" s="1"/>
  <c r="J287" i="1" s="1"/>
  <c r="H288" i="1"/>
  <c r="I288" i="1" s="1"/>
  <c r="H289" i="1"/>
  <c r="I289" i="1" s="1"/>
  <c r="H290" i="1"/>
  <c r="I290" i="1" s="1"/>
  <c r="H291" i="1"/>
  <c r="I291" i="1" s="1"/>
  <c r="H4590" i="1"/>
  <c r="I4590" i="1" s="1"/>
  <c r="H4591" i="1"/>
  <c r="H3516" i="1"/>
  <c r="I3516" i="1" s="1"/>
  <c r="H3517" i="1"/>
  <c r="H3518" i="1"/>
  <c r="I3518" i="1" s="1"/>
  <c r="H3411" i="1"/>
  <c r="I3411" i="1" s="1"/>
  <c r="H292" i="1"/>
  <c r="I292" i="1" s="1"/>
  <c r="H4592" i="1"/>
  <c r="I4592" i="1" s="1"/>
  <c r="H4593" i="1"/>
  <c r="I4593" i="1" s="1"/>
  <c r="H2410" i="1"/>
  <c r="H362" i="1"/>
  <c r="I362" i="1" s="1"/>
  <c r="H3519" i="1"/>
  <c r="I3519" i="1" s="1"/>
  <c r="J3519" i="1" s="1"/>
  <c r="H3520" i="1"/>
  <c r="I3520" i="1" s="1"/>
  <c r="H2411" i="1"/>
  <c r="I2411" i="1" s="1"/>
  <c r="H2412" i="1"/>
  <c r="I2412" i="1" s="1"/>
  <c r="H3521" i="1"/>
  <c r="I3521" i="1" s="1"/>
  <c r="H2050" i="1"/>
  <c r="I2050" i="1" s="1"/>
  <c r="H2413" i="1"/>
  <c r="H3522" i="1"/>
  <c r="H3523" i="1"/>
  <c r="I3523" i="1" s="1"/>
  <c r="J3523" i="1" s="1"/>
  <c r="H3524" i="1"/>
  <c r="I3524" i="1" s="1"/>
  <c r="H2051" i="1"/>
  <c r="I2051" i="1" s="1"/>
  <c r="H2052" i="1"/>
  <c r="I2052" i="1" s="1"/>
  <c r="H2053" i="1"/>
  <c r="H2054" i="1"/>
  <c r="I2054" i="1" s="1"/>
  <c r="H2055" i="1"/>
  <c r="H2056" i="1"/>
  <c r="I2056" i="1" s="1"/>
  <c r="H2057" i="1"/>
  <c r="I2057" i="1" s="1"/>
  <c r="H2414" i="1"/>
  <c r="I2414" i="1" s="1"/>
  <c r="H2415" i="1"/>
  <c r="I2415" i="1" s="1"/>
  <c r="H2058" i="1"/>
  <c r="I2058" i="1" s="1"/>
  <c r="H2059" i="1"/>
  <c r="I2059" i="1" s="1"/>
  <c r="H2060" i="1"/>
  <c r="I2060" i="1" s="1"/>
  <c r="H1693" i="1"/>
  <c r="H1694" i="1"/>
  <c r="I1694" i="1" s="1"/>
  <c r="H1695" i="1"/>
  <c r="I1695" i="1" s="1"/>
  <c r="J1695" i="1" s="1"/>
  <c r="H1696" i="1"/>
  <c r="I1696" i="1" s="1"/>
  <c r="H1697" i="1"/>
  <c r="I1697" i="1" s="1"/>
  <c r="H1698" i="1"/>
  <c r="I1698" i="1" s="1"/>
  <c r="H1699" i="1"/>
  <c r="I1699" i="1" s="1"/>
  <c r="H1700" i="1"/>
  <c r="I1700" i="1" s="1"/>
  <c r="H1701" i="1"/>
  <c r="H1702" i="1"/>
  <c r="I1702" i="1" s="1"/>
  <c r="H1703" i="1"/>
  <c r="I1703" i="1" s="1"/>
  <c r="J1703" i="1" s="1"/>
  <c r="H592" i="1"/>
  <c r="I592" i="1" s="1"/>
  <c r="H593" i="1"/>
  <c r="I593" i="1" s="1"/>
  <c r="H594" i="1"/>
  <c r="I594" i="1" s="1"/>
  <c r="H595" i="1"/>
  <c r="I595" i="1" s="1"/>
  <c r="H596" i="1"/>
  <c r="I596" i="1" s="1"/>
  <c r="H597" i="1"/>
  <c r="I597" i="1" s="1"/>
  <c r="H598" i="1"/>
  <c r="I598" i="1" s="1"/>
  <c r="H599" i="1"/>
  <c r="H600" i="1"/>
  <c r="I600" i="1" s="1"/>
  <c r="J600" i="1" s="1"/>
  <c r="H601" i="1"/>
  <c r="I601" i="1" s="1"/>
  <c r="H602" i="1"/>
  <c r="I602" i="1" s="1"/>
  <c r="H603" i="1"/>
  <c r="I603" i="1" s="1"/>
  <c r="H604" i="1"/>
  <c r="I604" i="1" s="1"/>
  <c r="H605" i="1"/>
  <c r="H606" i="1"/>
  <c r="I606" i="1" s="1"/>
  <c r="H607" i="1"/>
  <c r="I607" i="1" s="1"/>
  <c r="J607" i="1" s="1"/>
  <c r="H608" i="1"/>
  <c r="I608" i="1" s="1"/>
  <c r="H609" i="1"/>
  <c r="I609" i="1" s="1"/>
  <c r="H610" i="1"/>
  <c r="I610" i="1" s="1"/>
  <c r="H611" i="1"/>
  <c r="I611" i="1" s="1"/>
  <c r="H612" i="1"/>
  <c r="I612" i="1" s="1"/>
  <c r="H613" i="1"/>
  <c r="H800" i="1"/>
  <c r="I800" i="1" s="1"/>
  <c r="H614" i="1"/>
  <c r="I614" i="1" s="1"/>
  <c r="J614" i="1" s="1"/>
  <c r="H615" i="1"/>
  <c r="I615" i="1" s="1"/>
  <c r="H616" i="1"/>
  <c r="I616" i="1" s="1"/>
  <c r="H617" i="1"/>
  <c r="I617" i="1" s="1"/>
  <c r="H618" i="1"/>
  <c r="I618" i="1" s="1"/>
  <c r="H619" i="1"/>
  <c r="I619" i="1" s="1"/>
  <c r="H620" i="1"/>
  <c r="I620" i="1" s="1"/>
  <c r="H621" i="1"/>
  <c r="I621" i="1" s="1"/>
  <c r="H622" i="1"/>
  <c r="I622" i="1" s="1"/>
  <c r="J622" i="1" s="1"/>
  <c r="H623" i="1"/>
  <c r="I623" i="1" s="1"/>
  <c r="H624" i="1"/>
  <c r="I624" i="1" s="1"/>
  <c r="H625" i="1"/>
  <c r="I625" i="1" s="1"/>
  <c r="H626" i="1"/>
  <c r="I626" i="1" s="1"/>
  <c r="H627" i="1"/>
  <c r="I627" i="1" s="1"/>
  <c r="H628" i="1"/>
  <c r="H629" i="1"/>
  <c r="I629" i="1" s="1"/>
  <c r="H630" i="1"/>
  <c r="I630" i="1" s="1"/>
  <c r="H631" i="1"/>
  <c r="I631" i="1" s="1"/>
  <c r="H632" i="1"/>
  <c r="I632" i="1" s="1"/>
  <c r="H633" i="1"/>
  <c r="I633" i="1" s="1"/>
  <c r="H634" i="1"/>
  <c r="I634" i="1" s="1"/>
  <c r="H635" i="1"/>
  <c r="I635" i="1" s="1"/>
  <c r="H636" i="1"/>
  <c r="H637" i="1"/>
  <c r="I637" i="1" s="1"/>
  <c r="H638" i="1"/>
  <c r="I638" i="1" s="1"/>
  <c r="J638" i="1" s="1"/>
  <c r="H639" i="1"/>
  <c r="I639" i="1" s="1"/>
  <c r="H2061" i="1"/>
  <c r="I2061" i="1" s="1"/>
  <c r="H2062" i="1"/>
  <c r="I2062" i="1" s="1"/>
  <c r="H2063" i="1"/>
  <c r="I2063" i="1" s="1"/>
  <c r="H2064" i="1"/>
  <c r="I2064" i="1" s="1"/>
  <c r="H2065" i="1"/>
  <c r="I2065" i="1" s="1"/>
  <c r="H2066" i="1"/>
  <c r="I2066" i="1" s="1"/>
  <c r="H2067" i="1"/>
  <c r="I2067" i="1" s="1"/>
  <c r="J2067" i="1" s="1"/>
  <c r="H2068" i="1"/>
  <c r="I2068" i="1" s="1"/>
  <c r="H2069" i="1"/>
  <c r="I2069" i="1" s="1"/>
  <c r="H2070" i="1"/>
  <c r="I2070" i="1" s="1"/>
  <c r="H2071" i="1"/>
  <c r="H2072" i="1"/>
  <c r="I2072" i="1" s="1"/>
  <c r="H2073" i="1"/>
  <c r="H2074" i="1"/>
  <c r="I2074" i="1" s="1"/>
  <c r="H293" i="1"/>
  <c r="I293" i="1" s="1"/>
  <c r="H2973" i="1"/>
  <c r="I2973" i="1" s="1"/>
  <c r="H3525" i="1"/>
  <c r="I3525" i="1" s="1"/>
  <c r="H3526" i="1"/>
  <c r="I3526" i="1" s="1"/>
  <c r="H1234" i="1"/>
  <c r="I1234" i="1" s="1"/>
  <c r="H3527" i="1"/>
  <c r="I3527" i="1" s="1"/>
  <c r="H1167" i="1"/>
  <c r="H1168" i="1"/>
  <c r="I1168" i="1" s="1"/>
  <c r="H2778" i="1"/>
  <c r="H1031" i="1"/>
  <c r="I1031" i="1" s="1"/>
  <c r="H1032" i="1"/>
  <c r="I1032" i="1" s="1"/>
  <c r="H4594" i="1"/>
  <c r="I4594" i="1" s="1"/>
  <c r="H4595" i="1"/>
  <c r="I4595" i="1" s="1"/>
  <c r="H3528" i="1"/>
  <c r="I3528" i="1" s="1"/>
  <c r="H4596" i="1"/>
  <c r="H4597" i="1"/>
  <c r="I4597" i="1" s="1"/>
  <c r="H4598" i="1"/>
  <c r="I4598" i="1" s="1"/>
  <c r="J4598" i="1" s="1"/>
  <c r="H4599" i="1"/>
  <c r="I4599" i="1" s="1"/>
  <c r="J4599" i="1" s="1"/>
  <c r="H4600" i="1"/>
  <c r="I4600" i="1" s="1"/>
  <c r="H3529" i="1"/>
  <c r="I3529" i="1" s="1"/>
  <c r="H4601" i="1"/>
  <c r="I4601" i="1" s="1"/>
  <c r="H3530" i="1"/>
  <c r="I3530" i="1" s="1"/>
  <c r="H4602" i="1"/>
  <c r="H6086" i="1"/>
  <c r="I6086" i="1" s="1"/>
  <c r="H1277" i="1"/>
  <c r="I1277" i="1" s="1"/>
  <c r="H1278" i="1"/>
  <c r="I1278" i="1" s="1"/>
  <c r="J1278" i="1" s="1"/>
  <c r="H1279" i="1"/>
  <c r="I1279" i="1" s="1"/>
  <c r="H1280" i="1"/>
  <c r="I1280" i="1" s="1"/>
  <c r="H3531" i="1"/>
  <c r="I3531" i="1" s="1"/>
  <c r="H3532" i="1"/>
  <c r="I3532" i="1" s="1"/>
  <c r="H4603" i="1"/>
  <c r="H3533" i="1"/>
  <c r="I3533" i="1" s="1"/>
  <c r="H3534" i="1"/>
  <c r="I3534" i="1" s="1"/>
  <c r="J3534" i="1" s="1"/>
  <c r="H4604" i="1"/>
  <c r="I4604" i="1" s="1"/>
  <c r="H4605" i="1"/>
  <c r="I4605" i="1" s="1"/>
  <c r="H1633" i="1"/>
  <c r="I1633" i="1" s="1"/>
  <c r="H3535" i="1"/>
  <c r="I3535" i="1" s="1"/>
  <c r="H4606" i="1"/>
  <c r="I4606" i="1" s="1"/>
  <c r="H4607" i="1"/>
  <c r="I4607" i="1" s="1"/>
  <c r="H4608" i="1"/>
  <c r="I4608" i="1" s="1"/>
  <c r="H4609" i="1"/>
  <c r="H4610" i="1"/>
  <c r="I4610" i="1" s="1"/>
  <c r="H3536" i="1"/>
  <c r="I3536" i="1" s="1"/>
  <c r="H4611" i="1"/>
  <c r="I4611" i="1" s="1"/>
  <c r="H4612" i="1"/>
  <c r="I4612" i="1" s="1"/>
  <c r="J4612" i="1" s="1"/>
  <c r="H4613" i="1"/>
  <c r="I4613" i="1" s="1"/>
  <c r="H4614" i="1"/>
  <c r="H3537" i="1"/>
  <c r="I3537" i="1" s="1"/>
  <c r="H3538" i="1"/>
  <c r="I3538" i="1" s="1"/>
  <c r="J3538" i="1" s="1"/>
  <c r="H3539" i="1"/>
  <c r="I3539" i="1" s="1"/>
  <c r="H4615" i="1"/>
  <c r="I4615" i="1" s="1"/>
  <c r="H4616" i="1"/>
  <c r="I4616" i="1" s="1"/>
  <c r="H4617" i="1"/>
  <c r="I4617" i="1" s="1"/>
  <c r="H1281" i="1"/>
  <c r="I1281" i="1" s="1"/>
  <c r="H4618" i="1"/>
  <c r="H1282" i="1"/>
  <c r="I1282" i="1" s="1"/>
  <c r="H4619" i="1"/>
  <c r="H2974" i="1"/>
  <c r="I2974" i="1" s="1"/>
  <c r="H2975" i="1"/>
  <c r="I2975" i="1" s="1"/>
  <c r="H3540" i="1"/>
  <c r="I3540" i="1" s="1"/>
  <c r="H3541" i="1"/>
  <c r="H3542" i="1"/>
  <c r="I3542" i="1" s="1"/>
  <c r="H3543" i="1"/>
  <c r="H3544" i="1"/>
  <c r="I3544" i="1" s="1"/>
  <c r="H3545" i="1"/>
  <c r="I3545" i="1" s="1"/>
  <c r="J3545" i="1" s="1"/>
  <c r="H4620" i="1"/>
  <c r="I4620" i="1" s="1"/>
  <c r="H3546" i="1"/>
  <c r="I3546" i="1" s="1"/>
  <c r="H3547" i="1"/>
  <c r="H4621" i="1"/>
  <c r="H3548" i="1"/>
  <c r="I3548" i="1" s="1"/>
  <c r="H3549" i="1"/>
  <c r="H3550" i="1"/>
  <c r="I3550" i="1" s="1"/>
  <c r="H3551" i="1"/>
  <c r="I3551" i="1" s="1"/>
  <c r="J3551" i="1" s="1"/>
  <c r="H3552" i="1"/>
  <c r="I3552" i="1" s="1"/>
  <c r="H3553" i="1"/>
  <c r="I3553" i="1" s="1"/>
  <c r="H3554" i="1"/>
  <c r="I3554" i="1" s="1"/>
  <c r="H2976" i="1"/>
  <c r="I2976" i="1" s="1"/>
  <c r="H3555" i="1"/>
  <c r="I3555" i="1" s="1"/>
  <c r="H1283" i="1"/>
  <c r="H1284" i="1"/>
  <c r="I1284" i="1" s="1"/>
  <c r="H1285" i="1"/>
  <c r="H1286" i="1"/>
  <c r="I1286" i="1" s="1"/>
  <c r="H1287" i="1"/>
  <c r="I1287" i="1" s="1"/>
  <c r="H1288" i="1"/>
  <c r="H1289" i="1"/>
  <c r="H3556" i="1"/>
  <c r="H3557" i="1"/>
  <c r="H4622" i="1"/>
  <c r="I4622" i="1" s="1"/>
  <c r="H4623" i="1"/>
  <c r="I4623" i="1" s="1"/>
  <c r="H3558" i="1"/>
  <c r="I3558" i="1" s="1"/>
  <c r="H3559" i="1"/>
  <c r="I3559" i="1" s="1"/>
  <c r="H4624" i="1"/>
  <c r="H4625" i="1"/>
  <c r="I4625" i="1" s="1"/>
  <c r="H3560" i="1"/>
  <c r="I3560" i="1" s="1"/>
  <c r="H3561" i="1"/>
  <c r="H3562" i="1"/>
  <c r="I3562" i="1" s="1"/>
  <c r="H4626" i="1"/>
  <c r="H4627" i="1"/>
  <c r="I4627" i="1" s="1"/>
  <c r="J4627" i="1" s="1"/>
  <c r="H4628" i="1"/>
  <c r="I4628" i="1" s="1"/>
  <c r="H4629" i="1"/>
  <c r="H4630" i="1"/>
  <c r="I4630" i="1" s="1"/>
  <c r="H4631" i="1"/>
  <c r="I4631" i="1" s="1"/>
  <c r="H3563" i="1"/>
  <c r="I3563" i="1" s="1"/>
  <c r="H3564" i="1"/>
  <c r="I3564" i="1" s="1"/>
  <c r="H2977" i="1"/>
  <c r="I2977" i="1" s="1"/>
  <c r="H3565" i="1"/>
  <c r="I3565" i="1" s="1"/>
  <c r="H4632" i="1"/>
  <c r="I4632" i="1" s="1"/>
  <c r="H3566" i="1"/>
  <c r="H3567" i="1"/>
  <c r="I3567" i="1" s="1"/>
  <c r="H3568" i="1"/>
  <c r="I3568" i="1" s="1"/>
  <c r="H3569" i="1"/>
  <c r="H3570" i="1"/>
  <c r="I3570" i="1" s="1"/>
  <c r="H2978" i="1"/>
  <c r="I2978" i="1" s="1"/>
  <c r="J2978" i="1" s="1"/>
  <c r="H6087" i="1"/>
  <c r="I6087" i="1" s="1"/>
  <c r="H6088" i="1"/>
  <c r="I6088" i="1" s="1"/>
  <c r="H6089" i="1"/>
  <c r="H6090" i="1"/>
  <c r="H6091" i="1"/>
  <c r="I6091" i="1" s="1"/>
  <c r="H6092" i="1"/>
  <c r="I6092" i="1" s="1"/>
  <c r="H6093" i="1"/>
  <c r="I6093" i="1" s="1"/>
  <c r="H6094" i="1"/>
  <c r="I6094" i="1" s="1"/>
  <c r="J6094" i="1" s="1"/>
  <c r="H6095" i="1"/>
  <c r="I6095" i="1" s="1"/>
  <c r="H6096" i="1"/>
  <c r="I6096" i="1" s="1"/>
  <c r="H6097" i="1"/>
  <c r="I6097" i="1" s="1"/>
  <c r="H1730" i="1"/>
  <c r="I1730" i="1" s="1"/>
  <c r="H6098" i="1"/>
  <c r="H6099" i="1"/>
  <c r="H6100" i="1"/>
  <c r="I6100" i="1" s="1"/>
  <c r="H6101" i="1"/>
  <c r="H6102" i="1"/>
  <c r="I6102" i="1" s="1"/>
  <c r="J6102" i="1" s="1"/>
  <c r="H6103" i="1"/>
  <c r="I6103" i="1" s="1"/>
  <c r="H6104" i="1"/>
  <c r="H6105" i="1"/>
  <c r="I6105" i="1" s="1"/>
  <c r="H6106" i="1"/>
  <c r="I6106" i="1" s="1"/>
  <c r="H6380" i="1"/>
  <c r="H6107" i="1"/>
  <c r="I6107" i="1" s="1"/>
  <c r="H6108" i="1"/>
  <c r="I6108" i="1" s="1"/>
  <c r="H6109" i="1"/>
  <c r="I6109" i="1" s="1"/>
  <c r="J6109" i="1" s="1"/>
  <c r="H6381" i="1"/>
  <c r="I6381" i="1" s="1"/>
  <c r="H6110" i="1"/>
  <c r="H6111" i="1"/>
  <c r="H6382" i="1"/>
  <c r="I6382" i="1" s="1"/>
  <c r="H6112" i="1"/>
  <c r="H6383" i="1"/>
  <c r="I6383" i="1" s="1"/>
  <c r="H4633" i="1"/>
  <c r="I4633" i="1" s="1"/>
  <c r="J4633" i="1" s="1"/>
  <c r="H4634" i="1"/>
  <c r="I4634" i="1" s="1"/>
  <c r="H6113" i="1"/>
  <c r="I6113" i="1" s="1"/>
  <c r="H6114" i="1"/>
  <c r="I6114" i="1" s="1"/>
  <c r="H6115" i="1"/>
  <c r="H6116" i="1"/>
  <c r="I6116" i="1" s="1"/>
  <c r="H1290" i="1"/>
  <c r="H1291" i="1"/>
  <c r="I1291" i="1" s="1"/>
  <c r="H1292" i="1"/>
  <c r="I1292" i="1" s="1"/>
  <c r="H1293" i="1"/>
  <c r="I1293" i="1" s="1"/>
  <c r="H1294" i="1"/>
  <c r="I1294" i="1" s="1"/>
  <c r="H1295" i="1"/>
  <c r="H1296" i="1"/>
  <c r="I1296" i="1" s="1"/>
  <c r="H1297" i="1"/>
  <c r="I1297" i="1" s="1"/>
  <c r="H1298" i="1"/>
  <c r="H1299" i="1"/>
  <c r="I1299" i="1" s="1"/>
  <c r="H1300" i="1"/>
  <c r="I1300" i="1" s="1"/>
  <c r="J1300" i="1" s="1"/>
  <c r="H1301" i="1"/>
  <c r="I1301" i="1" s="1"/>
  <c r="H1302" i="1"/>
  <c r="I1302" i="1" s="1"/>
  <c r="H1303" i="1"/>
  <c r="I1303" i="1" s="1"/>
  <c r="H1304" i="1"/>
  <c r="H3571" i="1"/>
  <c r="I3571" i="1" s="1"/>
  <c r="H1305" i="1"/>
  <c r="H1306" i="1"/>
  <c r="I1306" i="1" s="1"/>
  <c r="H1307" i="1"/>
  <c r="I1307" i="1" s="1"/>
  <c r="J1307" i="1" s="1"/>
  <c r="H1308" i="1"/>
  <c r="I1308" i="1" s="1"/>
  <c r="H1309" i="1"/>
  <c r="I1309" i="1" s="1"/>
  <c r="H1310" i="1"/>
  <c r="I1310" i="1" s="1"/>
  <c r="H1311" i="1"/>
  <c r="I1311" i="1" s="1"/>
  <c r="H1312" i="1"/>
  <c r="I1312" i="1" s="1"/>
  <c r="H1313" i="1"/>
  <c r="H1314" i="1"/>
  <c r="I1314" i="1" s="1"/>
  <c r="H1315" i="1"/>
  <c r="I1315" i="1" s="1"/>
  <c r="J1315" i="1" s="1"/>
  <c r="H1316" i="1"/>
  <c r="I1316" i="1" s="1"/>
  <c r="H1317" i="1"/>
  <c r="I1317" i="1" s="1"/>
  <c r="H1318" i="1"/>
  <c r="I1318" i="1" s="1"/>
  <c r="H1319" i="1"/>
  <c r="H1320" i="1"/>
  <c r="I1320" i="1" s="1"/>
  <c r="H1321" i="1"/>
  <c r="H1322" i="1"/>
  <c r="I1322" i="1" s="1"/>
  <c r="H1323" i="1"/>
  <c r="I1323" i="1" s="1"/>
  <c r="J1323" i="1" s="1"/>
  <c r="H1324" i="1"/>
  <c r="I1324" i="1" s="1"/>
  <c r="H1033" i="1"/>
  <c r="I1033" i="1" s="1"/>
  <c r="H1034" i="1"/>
  <c r="H1035" i="1"/>
  <c r="I1035" i="1" s="1"/>
  <c r="H1036" i="1"/>
  <c r="I1036" i="1" s="1"/>
  <c r="H1037" i="1"/>
  <c r="H1038" i="1"/>
  <c r="I1038" i="1" s="1"/>
  <c r="H1039" i="1"/>
  <c r="I1039" i="1" s="1"/>
  <c r="J1039" i="1" s="1"/>
  <c r="H1100" i="1"/>
  <c r="I1100" i="1" s="1"/>
  <c r="J1100" i="1" s="1"/>
  <c r="H1101" i="1"/>
  <c r="I1101" i="1" s="1"/>
  <c r="H1102" i="1"/>
  <c r="I1102" i="1" s="1"/>
  <c r="H363" i="1"/>
  <c r="H1731" i="1"/>
  <c r="I1731" i="1" s="1"/>
  <c r="H1732" i="1"/>
  <c r="H4635" i="1"/>
  <c r="I4635" i="1" s="1"/>
  <c r="H3572" i="1"/>
  <c r="I3572" i="1" s="1"/>
  <c r="J3572" i="1" s="1"/>
  <c r="H3573" i="1"/>
  <c r="I3573" i="1" s="1"/>
  <c r="H3574" i="1"/>
  <c r="I3574" i="1" s="1"/>
  <c r="H3575" i="1"/>
  <c r="H4636" i="1"/>
  <c r="H2979" i="1"/>
  <c r="I2979" i="1" s="1"/>
  <c r="H2980" i="1"/>
  <c r="H2981" i="1"/>
  <c r="I2981" i="1" s="1"/>
  <c r="H2982" i="1"/>
  <c r="H1040" i="1"/>
  <c r="I1040" i="1" s="1"/>
  <c r="H1041" i="1"/>
  <c r="I1041" i="1" s="1"/>
  <c r="H4637" i="1"/>
  <c r="H4638" i="1"/>
  <c r="H4639" i="1"/>
  <c r="I4639" i="1" s="1"/>
  <c r="H1042" i="1"/>
  <c r="H1043" i="1"/>
  <c r="I1043" i="1" s="1"/>
  <c r="H1044" i="1"/>
  <c r="I1044" i="1" s="1"/>
  <c r="J1044" i="1" s="1"/>
  <c r="H1045" i="1"/>
  <c r="I1045" i="1" s="1"/>
  <c r="H1046" i="1"/>
  <c r="I1046" i="1" s="1"/>
  <c r="H4640" i="1"/>
  <c r="H3576" i="1"/>
  <c r="H2416" i="1"/>
  <c r="I2416" i="1" s="1"/>
  <c r="H3577" i="1"/>
  <c r="H2075" i="1"/>
  <c r="I2075" i="1" s="1"/>
  <c r="H2076" i="1"/>
  <c r="I2076" i="1" s="1"/>
  <c r="H2417" i="1"/>
  <c r="I2417" i="1" s="1"/>
  <c r="H3578" i="1"/>
  <c r="I3578" i="1" s="1"/>
  <c r="H3579" i="1"/>
  <c r="H2418" i="1"/>
  <c r="I2418" i="1" s="1"/>
  <c r="H2419" i="1"/>
  <c r="I2419" i="1" s="1"/>
  <c r="H2077" i="1"/>
  <c r="H2420" i="1"/>
  <c r="I2420" i="1" s="1"/>
  <c r="H2078" i="1"/>
  <c r="I2078" i="1" s="1"/>
  <c r="J2078" i="1" s="1"/>
  <c r="H2079" i="1"/>
  <c r="I2079" i="1" s="1"/>
  <c r="H3580" i="1"/>
  <c r="I3580" i="1" s="1"/>
  <c r="H3581" i="1"/>
  <c r="H2080" i="1"/>
  <c r="I2080" i="1" s="1"/>
  <c r="H3582" i="1"/>
  <c r="I3582" i="1" s="1"/>
  <c r="H2421" i="1"/>
  <c r="H2422" i="1"/>
  <c r="I2422" i="1" s="1"/>
  <c r="H2081" i="1"/>
  <c r="I2081" i="1" s="1"/>
  <c r="H2423" i="1"/>
  <c r="I2423" i="1" s="1"/>
  <c r="H2082" i="1"/>
  <c r="I2082" i="1" s="1"/>
  <c r="H2083" i="1"/>
  <c r="H3583" i="1"/>
  <c r="I3583" i="1" s="1"/>
  <c r="H2084" i="1"/>
  <c r="I2084" i="1" s="1"/>
  <c r="H2085" i="1"/>
  <c r="H2086" i="1"/>
  <c r="I2086" i="1" s="1"/>
  <c r="H2087" i="1"/>
  <c r="I2087" i="1" s="1"/>
  <c r="J2087" i="1" s="1"/>
  <c r="H1169" i="1"/>
  <c r="I1169" i="1" s="1"/>
  <c r="H4641" i="1"/>
  <c r="I4641" i="1" s="1"/>
  <c r="H4642" i="1"/>
  <c r="H4643" i="1"/>
  <c r="H4644" i="1"/>
  <c r="I4644" i="1" s="1"/>
  <c r="H4645" i="1"/>
  <c r="H3584" i="1"/>
  <c r="I3584" i="1" s="1"/>
  <c r="H640" i="1"/>
  <c r="I640" i="1" s="1"/>
  <c r="H641" i="1"/>
  <c r="I641" i="1" s="1"/>
  <c r="H6117" i="1"/>
  <c r="I6117" i="1" s="1"/>
  <c r="H642" i="1"/>
  <c r="I642" i="1" s="1"/>
  <c r="H1325" i="1"/>
  <c r="I1325" i="1" s="1"/>
  <c r="H2088" i="1"/>
  <c r="I2088" i="1" s="1"/>
  <c r="H3585" i="1"/>
  <c r="H643" i="1"/>
  <c r="I643" i="1" s="1"/>
  <c r="H2983" i="1"/>
  <c r="I2983" i="1" s="1"/>
  <c r="J2983" i="1" s="1"/>
  <c r="H2984" i="1"/>
  <c r="I2984" i="1" s="1"/>
  <c r="H3586" i="1"/>
  <c r="I3586" i="1" s="1"/>
  <c r="H3587" i="1"/>
  <c r="H2985" i="1"/>
  <c r="I2985" i="1" s="1"/>
  <c r="H2986" i="1"/>
  <c r="I2986" i="1" s="1"/>
  <c r="H2089" i="1"/>
  <c r="H2090" i="1"/>
  <c r="I2090" i="1" s="1"/>
  <c r="H2806" i="1"/>
  <c r="I2806" i="1" s="1"/>
  <c r="H9" i="1"/>
  <c r="H1326" i="1"/>
  <c r="I1326" i="1" s="1"/>
  <c r="H1327" i="1"/>
  <c r="I1327" i="1" s="1"/>
  <c r="H2531" i="1"/>
  <c r="H5464" i="1"/>
  <c r="I5464" i="1" s="1"/>
  <c r="H1328" i="1"/>
  <c r="H1329" i="1"/>
  <c r="I1329" i="1" s="1"/>
  <c r="H1235" i="1"/>
  <c r="H294" i="1"/>
  <c r="I294" i="1" s="1"/>
  <c r="H1047" i="1"/>
  <c r="I1047" i="1" s="1"/>
  <c r="H1236" i="1"/>
  <c r="H1237" i="1"/>
  <c r="I1237" i="1" s="1"/>
  <c r="H4646" i="1"/>
  <c r="I4646" i="1" s="1"/>
  <c r="H3588" i="1"/>
  <c r="I3588" i="1" s="1"/>
  <c r="H3589" i="1"/>
  <c r="I3589" i="1" s="1"/>
  <c r="H1634" i="1"/>
  <c r="I1634" i="1" s="1"/>
  <c r="J1634" i="1" s="1"/>
  <c r="H3590" i="1"/>
  <c r="I3590" i="1" s="1"/>
  <c r="H4647" i="1"/>
  <c r="I4647" i="1" s="1"/>
  <c r="H4648" i="1"/>
  <c r="I4648" i="1" s="1"/>
  <c r="H2807" i="1"/>
  <c r="H2808" i="1"/>
  <c r="I2808" i="1" s="1"/>
  <c r="H1330" i="1"/>
  <c r="H2809" i="1"/>
  <c r="I2809" i="1" s="1"/>
  <c r="H2810" i="1"/>
  <c r="I2810" i="1" s="1"/>
  <c r="J2810" i="1" s="1"/>
  <c r="H2811" i="1"/>
  <c r="I2811" i="1" s="1"/>
  <c r="H2812" i="1"/>
  <c r="I2812" i="1" s="1"/>
  <c r="H2813" i="1"/>
  <c r="H1907" i="1"/>
  <c r="H1908" i="1"/>
  <c r="I1908" i="1" s="1"/>
  <c r="H1909" i="1"/>
  <c r="H1910" i="1"/>
  <c r="I1910" i="1" s="1"/>
  <c r="H1911" i="1"/>
  <c r="I1911" i="1" s="1"/>
  <c r="J1911" i="1" s="1"/>
  <c r="H1912" i="1"/>
  <c r="I1912" i="1" s="1"/>
  <c r="H1913" i="1"/>
  <c r="I1913" i="1" s="1"/>
  <c r="H1914" i="1"/>
  <c r="I1914" i="1" s="1"/>
  <c r="H1915" i="1"/>
  <c r="H1916" i="1"/>
  <c r="I1916" i="1" s="1"/>
  <c r="H1917" i="1"/>
  <c r="H1918" i="1"/>
  <c r="I1918" i="1" s="1"/>
  <c r="H1919" i="1"/>
  <c r="H1920" i="1"/>
  <c r="I1920" i="1" s="1"/>
  <c r="H1331" i="1"/>
  <c r="I1331" i="1" s="1"/>
  <c r="H1332" i="1"/>
  <c r="H1333" i="1"/>
  <c r="I1333" i="1" s="1"/>
  <c r="H3591" i="1"/>
  <c r="I3591" i="1" s="1"/>
  <c r="H1048" i="1"/>
  <c r="H1049" i="1"/>
  <c r="I1049" i="1" s="1"/>
  <c r="H1050" i="1"/>
  <c r="I1050" i="1" s="1"/>
  <c r="J1050" i="1" s="1"/>
  <c r="H1051" i="1"/>
  <c r="I1051" i="1" s="1"/>
  <c r="H1052" i="1"/>
  <c r="I1052" i="1" s="1"/>
  <c r="H10" i="1"/>
  <c r="I10" i="1" s="1"/>
  <c r="H11" i="1"/>
  <c r="H12" i="1"/>
  <c r="I12" i="1" s="1"/>
  <c r="H13" i="1"/>
  <c r="H2814" i="1"/>
  <c r="I2814" i="1" s="1"/>
  <c r="H2815" i="1"/>
  <c r="I2815" i="1" s="1"/>
  <c r="J2815" i="1" s="1"/>
  <c r="H2816" i="1"/>
  <c r="I2816" i="1" s="1"/>
  <c r="J2816" i="1" s="1"/>
  <c r="H644" i="1"/>
  <c r="I644" i="1" s="1"/>
  <c r="H1663" i="1"/>
  <c r="H295" i="1"/>
  <c r="I295" i="1" s="1"/>
  <c r="H2987" i="1"/>
  <c r="I2987" i="1" s="1"/>
  <c r="H2988" i="1"/>
  <c r="H3592" i="1"/>
  <c r="I3592" i="1" s="1"/>
  <c r="H2989" i="1"/>
  <c r="I2989" i="1" s="1"/>
  <c r="J2989" i="1" s="1"/>
  <c r="H2990" i="1"/>
  <c r="I2990" i="1" s="1"/>
  <c r="H2991" i="1"/>
  <c r="I2991" i="1" s="1"/>
  <c r="H2992" i="1"/>
  <c r="I2992" i="1" s="1"/>
  <c r="H3593" i="1"/>
  <c r="I3593" i="1" s="1"/>
  <c r="H296" i="1"/>
  <c r="H3594" i="1"/>
  <c r="H2993" i="1"/>
  <c r="I2993" i="1" s="1"/>
  <c r="H1635" i="1"/>
  <c r="I1635" i="1" s="1"/>
  <c r="J1635" i="1" s="1"/>
  <c r="H3595" i="1"/>
  <c r="I3595" i="1" s="1"/>
  <c r="H2994" i="1"/>
  <c r="I2994" i="1" s="1"/>
  <c r="H3596" i="1"/>
  <c r="I3596" i="1" s="1"/>
  <c r="H3597" i="1"/>
  <c r="H3598" i="1"/>
  <c r="I3598" i="1" s="1"/>
  <c r="H297" i="1"/>
  <c r="H3599" i="1"/>
  <c r="I3599" i="1" s="1"/>
  <c r="H3600" i="1"/>
  <c r="H3601" i="1"/>
  <c r="I3601" i="1" s="1"/>
  <c r="H6118" i="1"/>
  <c r="I6118" i="1" s="1"/>
  <c r="H6119" i="1"/>
  <c r="I6119" i="1" s="1"/>
  <c r="H4649" i="1"/>
  <c r="I4649" i="1" s="1"/>
  <c r="H6120" i="1"/>
  <c r="I6120" i="1" s="1"/>
  <c r="H3602" i="1"/>
  <c r="H4650" i="1"/>
  <c r="I4650" i="1" s="1"/>
  <c r="H3603" i="1"/>
  <c r="I3603" i="1" s="1"/>
  <c r="J3603" i="1" s="1"/>
  <c r="H3604" i="1"/>
  <c r="I3604" i="1" s="1"/>
  <c r="H3605" i="1"/>
  <c r="I3605" i="1" s="1"/>
  <c r="H3606" i="1"/>
  <c r="I3606" i="1" s="1"/>
  <c r="H6121" i="1"/>
  <c r="I6121" i="1" s="1"/>
  <c r="H6122" i="1"/>
  <c r="I6122" i="1" s="1"/>
  <c r="H6123" i="1"/>
  <c r="H6124" i="1"/>
  <c r="I6124" i="1" s="1"/>
  <c r="H6125" i="1"/>
  <c r="H6126" i="1"/>
  <c r="I6126" i="1" s="1"/>
  <c r="H6127" i="1"/>
  <c r="I6127" i="1" s="1"/>
  <c r="H6128" i="1"/>
  <c r="I6128" i="1" s="1"/>
  <c r="H6129" i="1"/>
  <c r="I6129" i="1" s="1"/>
  <c r="H6130" i="1"/>
  <c r="I6130" i="1" s="1"/>
  <c r="H6131" i="1"/>
  <c r="H6132" i="1"/>
  <c r="I6132" i="1" s="1"/>
  <c r="H6133" i="1"/>
  <c r="I6133" i="1" s="1"/>
  <c r="H6134" i="1"/>
  <c r="I6134" i="1" s="1"/>
  <c r="H6135" i="1"/>
  <c r="I6135" i="1" s="1"/>
  <c r="H6136" i="1"/>
  <c r="H6137" i="1"/>
  <c r="I6137" i="1" s="1"/>
  <c r="H6138" i="1"/>
  <c r="H3607" i="1"/>
  <c r="H6139" i="1"/>
  <c r="I6139" i="1" s="1"/>
  <c r="H3608" i="1"/>
  <c r="H3609" i="1"/>
  <c r="I3609" i="1" s="1"/>
  <c r="H3610" i="1"/>
  <c r="I3610" i="1" s="1"/>
  <c r="H3611" i="1"/>
  <c r="I3611" i="1" s="1"/>
  <c r="H2995" i="1"/>
  <c r="I2995" i="1" s="1"/>
  <c r="H3612" i="1"/>
  <c r="I3612" i="1" s="1"/>
  <c r="H3613" i="1"/>
  <c r="I3613" i="1" s="1"/>
  <c r="H6140" i="1"/>
  <c r="I6140" i="1" s="1"/>
  <c r="H3412" i="1"/>
  <c r="H364" i="1"/>
  <c r="I364" i="1" s="1"/>
  <c r="H365" i="1"/>
  <c r="I365" i="1" s="1"/>
  <c r="H3614" i="1"/>
  <c r="H3615" i="1"/>
  <c r="I3615" i="1" s="1"/>
  <c r="H366" i="1"/>
  <c r="I366" i="1" s="1"/>
  <c r="H835" i="1"/>
  <c r="H3616" i="1"/>
  <c r="I3616" i="1" s="1"/>
  <c r="H836" i="1"/>
  <c r="I836" i="1" s="1"/>
  <c r="H3617" i="1"/>
  <c r="I3617" i="1" s="1"/>
  <c r="H1733" i="1"/>
  <c r="I1733" i="1" s="1"/>
  <c r="H2424" i="1"/>
  <c r="H2425" i="1"/>
  <c r="I2425" i="1" s="1"/>
  <c r="H3618" i="1"/>
  <c r="I3618" i="1" s="1"/>
  <c r="H3619" i="1"/>
  <c r="I3619" i="1" s="1"/>
  <c r="H2091" i="1"/>
  <c r="I2091" i="1" s="1"/>
  <c r="H2426" i="1"/>
  <c r="I2426" i="1" s="1"/>
  <c r="H3620" i="1"/>
  <c r="I3620" i="1" s="1"/>
  <c r="H2092" i="1"/>
  <c r="I2092" i="1" s="1"/>
  <c r="H2427" i="1"/>
  <c r="H3621" i="1"/>
  <c r="I3621" i="1" s="1"/>
  <c r="H2093" i="1"/>
  <c r="I2093" i="1" s="1"/>
  <c r="H3622" i="1"/>
  <c r="H2094" i="1"/>
  <c r="I2094" i="1" s="1"/>
  <c r="H2095" i="1"/>
  <c r="I2095" i="1" s="1"/>
  <c r="H3623" i="1"/>
  <c r="I3623" i="1" s="1"/>
  <c r="H2096" i="1"/>
  <c r="I2096" i="1" s="1"/>
  <c r="H2428" i="1"/>
  <c r="H3624" i="1"/>
  <c r="I3624" i="1" s="1"/>
  <c r="H3625" i="1"/>
  <c r="I3625" i="1" s="1"/>
  <c r="H2429" i="1"/>
  <c r="I2429" i="1" s="1"/>
  <c r="H3626" i="1"/>
  <c r="I3626" i="1" s="1"/>
  <c r="H2097" i="1"/>
  <c r="I2097" i="1" s="1"/>
  <c r="H2098" i="1"/>
  <c r="I2098" i="1" s="1"/>
  <c r="H2430" i="1"/>
  <c r="I2430" i="1" s="1"/>
  <c r="H2099" i="1"/>
  <c r="H2431" i="1"/>
  <c r="I2431" i="1" s="1"/>
  <c r="H3627" i="1"/>
  <c r="I3627" i="1" s="1"/>
  <c r="H3628" i="1"/>
  <c r="H3629" i="1"/>
  <c r="I3629" i="1" s="1"/>
  <c r="H3630" i="1"/>
  <c r="I3630" i="1" s="1"/>
  <c r="H645" i="1"/>
  <c r="I645" i="1" s="1"/>
  <c r="H646" i="1"/>
  <c r="I646" i="1" s="1"/>
  <c r="H647" i="1"/>
  <c r="H648" i="1"/>
  <c r="I648" i="1" s="1"/>
  <c r="H649" i="1"/>
  <c r="I649" i="1" s="1"/>
  <c r="H650" i="1"/>
  <c r="I650" i="1" s="1"/>
  <c r="H651" i="1"/>
  <c r="I651" i="1" s="1"/>
  <c r="H652" i="1"/>
  <c r="I652" i="1" s="1"/>
  <c r="H653" i="1"/>
  <c r="I653" i="1" s="1"/>
  <c r="H2100" i="1"/>
  <c r="I2100" i="1" s="1"/>
  <c r="H654" i="1"/>
  <c r="I654" i="1" s="1"/>
  <c r="H2101" i="1"/>
  <c r="I2101" i="1" s="1"/>
  <c r="H655" i="1"/>
  <c r="I655" i="1" s="1"/>
  <c r="H656" i="1"/>
  <c r="H657" i="1"/>
  <c r="I657" i="1" s="1"/>
  <c r="H658" i="1"/>
  <c r="I658" i="1" s="1"/>
  <c r="H659" i="1"/>
  <c r="I659" i="1" s="1"/>
  <c r="H660" i="1"/>
  <c r="I660" i="1" s="1"/>
  <c r="H661" i="1"/>
  <c r="H662" i="1"/>
  <c r="I662" i="1" s="1"/>
  <c r="H663" i="1"/>
  <c r="I663" i="1" s="1"/>
  <c r="H664" i="1"/>
  <c r="I664" i="1" s="1"/>
  <c r="H665" i="1"/>
  <c r="I665" i="1" s="1"/>
  <c r="H3631" i="1"/>
  <c r="I3631" i="1" s="1"/>
  <c r="H3632" i="1"/>
  <c r="I3632" i="1" s="1"/>
  <c r="H3633" i="1"/>
  <c r="I3633" i="1" s="1"/>
  <c r="H3634" i="1"/>
  <c r="I3634" i="1" s="1"/>
  <c r="H3635" i="1"/>
  <c r="I3635" i="1" s="1"/>
  <c r="H5247" i="1"/>
  <c r="I5247" i="1" s="1"/>
  <c r="H5248" i="1"/>
  <c r="H5249" i="1"/>
  <c r="I5249" i="1" s="1"/>
  <c r="H5250" i="1"/>
  <c r="H666" i="1"/>
  <c r="I666" i="1" s="1"/>
  <c r="H667" i="1"/>
  <c r="I667" i="1" s="1"/>
  <c r="H668" i="1"/>
  <c r="H669" i="1"/>
  <c r="I669" i="1" s="1"/>
  <c r="H670" i="1"/>
  <c r="I670" i="1" s="1"/>
  <c r="H671" i="1"/>
  <c r="H672" i="1"/>
  <c r="I672" i="1" s="1"/>
  <c r="H673" i="1"/>
  <c r="I673" i="1" s="1"/>
  <c r="H674" i="1"/>
  <c r="I674" i="1" s="1"/>
  <c r="H675" i="1"/>
  <c r="I675" i="1" s="1"/>
  <c r="H676" i="1"/>
  <c r="I676" i="1" s="1"/>
  <c r="H5251" i="1"/>
  <c r="I5251" i="1" s="1"/>
  <c r="H2996" i="1"/>
  <c r="I2996" i="1" s="1"/>
  <c r="H3636" i="1"/>
  <c r="H3637" i="1"/>
  <c r="I3637" i="1" s="1"/>
  <c r="H3638" i="1"/>
  <c r="I3638" i="1" s="1"/>
  <c r="H2102" i="1"/>
  <c r="I2102" i="1" s="1"/>
  <c r="J2102" i="1" s="1"/>
  <c r="H2103" i="1"/>
  <c r="I2103" i="1" s="1"/>
  <c r="H3639" i="1"/>
  <c r="I3639" i="1" s="1"/>
  <c r="H3640" i="1"/>
  <c r="H4651" i="1"/>
  <c r="I4651" i="1" s="1"/>
  <c r="H2432" i="1"/>
  <c r="H2433" i="1"/>
  <c r="I2433" i="1" s="1"/>
  <c r="H2434" i="1"/>
  <c r="I2434" i="1" s="1"/>
  <c r="H2104" i="1"/>
  <c r="I2104" i="1" s="1"/>
  <c r="J2104" i="1" s="1"/>
  <c r="H2105" i="1"/>
  <c r="I2105" i="1" s="1"/>
  <c r="H3641" i="1"/>
  <c r="I3641" i="1" s="1"/>
  <c r="H3642" i="1"/>
  <c r="I3642" i="1" s="1"/>
  <c r="H3643" i="1"/>
  <c r="I3643" i="1" s="1"/>
  <c r="H3644" i="1"/>
  <c r="H2106" i="1"/>
  <c r="I2106" i="1" s="1"/>
  <c r="H2107" i="1"/>
  <c r="I2107" i="1" s="1"/>
  <c r="H2108" i="1"/>
  <c r="I2108" i="1" s="1"/>
  <c r="J2108" i="1" s="1"/>
  <c r="H2109" i="1"/>
  <c r="I2109" i="1" s="1"/>
  <c r="H2110" i="1"/>
  <c r="I2110" i="1" s="1"/>
  <c r="H2111" i="1"/>
  <c r="H2112" i="1"/>
  <c r="I2112" i="1" s="1"/>
  <c r="H2113" i="1"/>
  <c r="H2114" i="1"/>
  <c r="I2114" i="1" s="1"/>
  <c r="H2115" i="1"/>
  <c r="I2115" i="1" s="1"/>
  <c r="H2116" i="1"/>
  <c r="I2116" i="1" s="1"/>
  <c r="H2117" i="1"/>
  <c r="I2117" i="1" s="1"/>
  <c r="H2118" i="1"/>
  <c r="H3645" i="1"/>
  <c r="I3645" i="1" s="1"/>
  <c r="H3646" i="1"/>
  <c r="I3646" i="1" s="1"/>
  <c r="H3647" i="1"/>
  <c r="H3648" i="1"/>
  <c r="I3648" i="1" s="1"/>
  <c r="H3649" i="1"/>
  <c r="I3649" i="1" s="1"/>
  <c r="H2435" i="1"/>
  <c r="I2435" i="1" s="1"/>
  <c r="H3650" i="1"/>
  <c r="I3650" i="1" s="1"/>
  <c r="H3651" i="1"/>
  <c r="I3651" i="1" s="1"/>
  <c r="H2436" i="1"/>
  <c r="H2437" i="1"/>
  <c r="I2437" i="1" s="1"/>
  <c r="H3652" i="1"/>
  <c r="H3653" i="1"/>
  <c r="I3653" i="1" s="1"/>
  <c r="H3654" i="1"/>
  <c r="H3655" i="1"/>
  <c r="I3655" i="1" s="1"/>
  <c r="H3656" i="1"/>
  <c r="I3656" i="1" s="1"/>
  <c r="H3657" i="1"/>
  <c r="H3658" i="1"/>
  <c r="I3658" i="1" s="1"/>
  <c r="H3659" i="1"/>
  <c r="I3659" i="1" s="1"/>
  <c r="H3660" i="1"/>
  <c r="H3661" i="1"/>
  <c r="I3661" i="1" s="1"/>
  <c r="H3662" i="1"/>
  <c r="I3662" i="1" s="1"/>
  <c r="H3663" i="1"/>
  <c r="I3663" i="1" s="1"/>
  <c r="H3664" i="1"/>
  <c r="I3664" i="1" s="1"/>
  <c r="H3665" i="1"/>
  <c r="I3665" i="1" s="1"/>
  <c r="H3666" i="1"/>
  <c r="I3666" i="1" s="1"/>
  <c r="H3667" i="1"/>
  <c r="I3667" i="1" s="1"/>
  <c r="H2997" i="1"/>
  <c r="H2998" i="1"/>
  <c r="I2998" i="1" s="1"/>
  <c r="H3668" i="1"/>
  <c r="I3668" i="1" s="1"/>
  <c r="H3669" i="1"/>
  <c r="I3669" i="1" s="1"/>
  <c r="H3670" i="1"/>
  <c r="I3670" i="1" s="1"/>
  <c r="H3671" i="1"/>
  <c r="H3672" i="1"/>
  <c r="I3672" i="1" s="1"/>
  <c r="H3673" i="1"/>
  <c r="I3673" i="1" s="1"/>
  <c r="H3674" i="1"/>
  <c r="H3675" i="1"/>
  <c r="I3675" i="1" s="1"/>
  <c r="H3676" i="1"/>
  <c r="I3676" i="1" s="1"/>
  <c r="H3677" i="1"/>
  <c r="I3677" i="1" s="1"/>
  <c r="H3678" i="1"/>
  <c r="I3678" i="1" s="1"/>
  <c r="H3679" i="1"/>
  <c r="I3679" i="1" s="1"/>
  <c r="H3680" i="1"/>
  <c r="I3680" i="1" s="1"/>
  <c r="H3681" i="1"/>
  <c r="I3681" i="1" s="1"/>
  <c r="H3682" i="1"/>
  <c r="H2119" i="1"/>
  <c r="I2119" i="1" s="1"/>
  <c r="H2120" i="1"/>
  <c r="I2120" i="1" s="1"/>
  <c r="H2121" i="1"/>
  <c r="I2121" i="1" s="1"/>
  <c r="H2438" i="1"/>
  <c r="I2438" i="1" s="1"/>
  <c r="H2122" i="1"/>
  <c r="H2123" i="1"/>
  <c r="I2123" i="1" s="1"/>
  <c r="H2439" i="1"/>
  <c r="I2439" i="1" s="1"/>
  <c r="H2124" i="1"/>
  <c r="H2125" i="1"/>
  <c r="I2125" i="1" s="1"/>
  <c r="H2126" i="1"/>
  <c r="I2126" i="1" s="1"/>
  <c r="H2127" i="1"/>
  <c r="I2127" i="1" s="1"/>
  <c r="H2128" i="1"/>
  <c r="I2128" i="1" s="1"/>
  <c r="H2129" i="1"/>
  <c r="I2129" i="1" s="1"/>
  <c r="H3683" i="1"/>
  <c r="I3683" i="1" s="1"/>
  <c r="H3684" i="1"/>
  <c r="I3684" i="1" s="1"/>
  <c r="H2130" i="1"/>
  <c r="H3685" i="1"/>
  <c r="I3685" i="1" s="1"/>
  <c r="H3686" i="1"/>
  <c r="I3686" i="1" s="1"/>
  <c r="H3687" i="1"/>
  <c r="I3687" i="1" s="1"/>
  <c r="H2999" i="1"/>
  <c r="I2999" i="1" s="1"/>
  <c r="H3688" i="1"/>
  <c r="I3688" i="1" s="1"/>
  <c r="H2131" i="1"/>
  <c r="I2131" i="1" s="1"/>
  <c r="H2132" i="1"/>
  <c r="H2133" i="1"/>
  <c r="I2133" i="1" s="1"/>
  <c r="H3689" i="1"/>
  <c r="H3690" i="1"/>
  <c r="I3690" i="1" s="1"/>
  <c r="H3691" i="1"/>
  <c r="I3691" i="1" s="1"/>
  <c r="J3691" i="1" s="1"/>
  <c r="H3001" i="1"/>
  <c r="H3693" i="1"/>
  <c r="I3693" i="1" s="1"/>
  <c r="H3694" i="1"/>
  <c r="I3694" i="1" s="1"/>
  <c r="H3002" i="1"/>
  <c r="I3002" i="1" s="1"/>
  <c r="H3003" i="1"/>
  <c r="I3003" i="1" s="1"/>
  <c r="H3695" i="1"/>
  <c r="I3695" i="1" s="1"/>
  <c r="H2134" i="1"/>
  <c r="I2134" i="1" s="1"/>
  <c r="H3005" i="1"/>
  <c r="I3005" i="1" s="1"/>
  <c r="H3006" i="1"/>
  <c r="I3006" i="1" s="1"/>
  <c r="H3007" i="1"/>
  <c r="H3008" i="1"/>
  <c r="I3008" i="1" s="1"/>
  <c r="H3009" i="1"/>
  <c r="I3009" i="1" s="1"/>
  <c r="H3010" i="1"/>
  <c r="I3010" i="1" s="1"/>
  <c r="H3011" i="1"/>
  <c r="I3011" i="1" s="1"/>
  <c r="H3697" i="1"/>
  <c r="H3698" i="1"/>
  <c r="I3698" i="1" s="1"/>
  <c r="H3699" i="1"/>
  <c r="I3699" i="1" s="1"/>
  <c r="H3700" i="1"/>
  <c r="I3700" i="1" s="1"/>
  <c r="H3701" i="1"/>
  <c r="I3701" i="1" s="1"/>
  <c r="H3702" i="1"/>
  <c r="H3703" i="1"/>
  <c r="I3703" i="1" s="1"/>
  <c r="H3705" i="1"/>
  <c r="H2135" i="1"/>
  <c r="I2135" i="1" s="1"/>
  <c r="H3012" i="1"/>
  <c r="H2136" i="1"/>
  <c r="I2136" i="1" s="1"/>
  <c r="H2137" i="1"/>
  <c r="I2137" i="1" s="1"/>
  <c r="H2440" i="1"/>
  <c r="I2440" i="1" s="1"/>
  <c r="H2138" i="1"/>
  <c r="I2138" i="1" s="1"/>
  <c r="H2140" i="1"/>
  <c r="I2140" i="1" s="1"/>
  <c r="H2141" i="1"/>
  <c r="I2141" i="1" s="1"/>
  <c r="H2142" i="1"/>
  <c r="H2143" i="1"/>
  <c r="I2143" i="1" s="1"/>
  <c r="H2144" i="1"/>
  <c r="I2144" i="1" s="1"/>
  <c r="H2145" i="1"/>
  <c r="I2145" i="1" s="1"/>
  <c r="H2146" i="1"/>
  <c r="I2146" i="1" s="1"/>
  <c r="H2147" i="1"/>
  <c r="I2147" i="1" s="1"/>
  <c r="H2148" i="1"/>
  <c r="H2149" i="1"/>
  <c r="I2149" i="1" s="1"/>
  <c r="H2150" i="1"/>
  <c r="I2150" i="1" s="1"/>
  <c r="H2151" i="1"/>
  <c r="I2151" i="1" s="1"/>
  <c r="H2152" i="1"/>
  <c r="I2152" i="1" s="1"/>
  <c r="H2153" i="1"/>
  <c r="I2153" i="1" s="1"/>
  <c r="H3013" i="1"/>
  <c r="H3014" i="1"/>
  <c r="I3014" i="1" s="1"/>
  <c r="H3015" i="1"/>
  <c r="H3707" i="1"/>
  <c r="I3707" i="1" s="1"/>
  <c r="H2155" i="1"/>
  <c r="I2155" i="1" s="1"/>
  <c r="H3708" i="1"/>
  <c r="I3708" i="1" s="1"/>
  <c r="H3709" i="1"/>
  <c r="I3709" i="1" s="1"/>
  <c r="H2156" i="1"/>
  <c r="H3711" i="1"/>
  <c r="I3711" i="1" s="1"/>
  <c r="H2157" i="1"/>
  <c r="I2157" i="1" s="1"/>
  <c r="H2441" i="1"/>
  <c r="I2441" i="1" s="1"/>
  <c r="H2442" i="1"/>
  <c r="H2443" i="1"/>
  <c r="I2443" i="1" s="1"/>
  <c r="H2444" i="1"/>
  <c r="I2444" i="1" s="1"/>
  <c r="J2444" i="1" s="1"/>
  <c r="H2446" i="1"/>
  <c r="H3016" i="1"/>
  <c r="I3016" i="1" s="1"/>
  <c r="H2158" i="1"/>
  <c r="I2158" i="1" s="1"/>
  <c r="H3712" i="1"/>
  <c r="I3712" i="1" s="1"/>
  <c r="H3713" i="1"/>
  <c r="I3713" i="1" s="1"/>
  <c r="H3714" i="1"/>
  <c r="I3714" i="1" s="1"/>
  <c r="H2159" i="1"/>
  <c r="I2159" i="1" s="1"/>
  <c r="H1238" i="1"/>
  <c r="I1238" i="1" s="1"/>
  <c r="H3715" i="1"/>
  <c r="I3715" i="1" s="1"/>
  <c r="H5901" i="1"/>
  <c r="I5901" i="1" s="1"/>
  <c r="H5902" i="1"/>
  <c r="I5902" i="1" s="1"/>
  <c r="H5903" i="1"/>
  <c r="H5904" i="1"/>
  <c r="I5904" i="1" s="1"/>
  <c r="H5905" i="1"/>
  <c r="I5905" i="1" s="1"/>
  <c r="H5907" i="1"/>
  <c r="H5908" i="1"/>
  <c r="I5908" i="1" s="1"/>
  <c r="H5909" i="1"/>
  <c r="I5909" i="1" s="1"/>
  <c r="H5910" i="1"/>
  <c r="I5910" i="1" s="1"/>
  <c r="H5911" i="1"/>
  <c r="I5911" i="1" s="1"/>
  <c r="H5912" i="1"/>
  <c r="I5912" i="1" s="1"/>
  <c r="H5913" i="1"/>
  <c r="I5913" i="1" s="1"/>
  <c r="H5915" i="1"/>
  <c r="H5916" i="1"/>
  <c r="I5916" i="1" s="1"/>
  <c r="H5917" i="1"/>
  <c r="I5917" i="1" s="1"/>
  <c r="H5918" i="1"/>
  <c r="I5918" i="1" s="1"/>
  <c r="H5919" i="1"/>
  <c r="I5919" i="1" s="1"/>
  <c r="H5920" i="1"/>
  <c r="I5920" i="1" s="1"/>
  <c r="H5921" i="1"/>
  <c r="I5921" i="1" s="1"/>
  <c r="H3413" i="1"/>
  <c r="H3414" i="1"/>
  <c r="I3414" i="1" s="1"/>
  <c r="H1678" i="1"/>
  <c r="H3399" i="1"/>
  <c r="I3399" i="1" s="1"/>
  <c r="H6281" i="1"/>
  <c r="I6281" i="1" s="1"/>
  <c r="H6282" i="1"/>
  <c r="I6282" i="1" s="1"/>
  <c r="H6283" i="1"/>
  <c r="I6283" i="1" s="1"/>
  <c r="H6285" i="1"/>
  <c r="H6286" i="1"/>
  <c r="I6286" i="1" s="1"/>
  <c r="H6287" i="1"/>
  <c r="I6287" i="1" s="1"/>
  <c r="H6288" i="1"/>
  <c r="I6288" i="1" s="1"/>
  <c r="H6289" i="1"/>
  <c r="I6289" i="1" s="1"/>
  <c r="H6290" i="1"/>
  <c r="I6290" i="1" s="1"/>
  <c r="H2646" i="1"/>
  <c r="I2646" i="1" s="1"/>
  <c r="H3400" i="1"/>
  <c r="H3401" i="1"/>
  <c r="I3401" i="1" s="1"/>
  <c r="H54" i="1"/>
  <c r="H55" i="1"/>
  <c r="I55" i="1" s="1"/>
  <c r="H1334" i="1"/>
  <c r="H1335" i="1"/>
  <c r="I1335" i="1" s="1"/>
  <c r="H1336" i="1"/>
  <c r="I1336" i="1" s="1"/>
  <c r="H4652" i="1"/>
  <c r="I4652" i="1" s="1"/>
  <c r="H1636" i="1"/>
  <c r="I1636" i="1" s="1"/>
  <c r="H1637" i="1"/>
  <c r="H3716" i="1"/>
  <c r="I3716" i="1" s="1"/>
  <c r="H3717" i="1"/>
  <c r="I3717" i="1" s="1"/>
  <c r="H3718" i="1"/>
  <c r="I3718" i="1" s="1"/>
  <c r="H3719" i="1"/>
  <c r="I3719" i="1" s="1"/>
  <c r="H298" i="1"/>
  <c r="I298" i="1" s="1"/>
  <c r="H3720" i="1"/>
  <c r="I3720" i="1" s="1"/>
  <c r="H3721" i="1"/>
  <c r="I3721" i="1" s="1"/>
  <c r="H3019" i="1"/>
  <c r="I3019" i="1" s="1"/>
  <c r="H3020" i="1"/>
  <c r="H3021" i="1"/>
  <c r="I3021" i="1" s="1"/>
  <c r="H4654" i="1"/>
  <c r="I4654" i="1" s="1"/>
  <c r="H3722" i="1"/>
  <c r="I3722" i="1" s="1"/>
  <c r="J3722" i="1" s="1"/>
  <c r="H3723" i="1"/>
  <c r="I3723" i="1" s="1"/>
  <c r="H3724" i="1"/>
  <c r="H4656" i="1"/>
  <c r="I4656" i="1" s="1"/>
  <c r="H3725" i="1"/>
  <c r="I3725" i="1" s="1"/>
  <c r="H3726" i="1"/>
  <c r="I3726" i="1" s="1"/>
  <c r="H3727" i="1"/>
  <c r="I3727" i="1" s="1"/>
  <c r="H3729" i="1"/>
  <c r="I3729" i="1" s="1"/>
  <c r="H6141" i="1"/>
  <c r="I6141" i="1" s="1"/>
  <c r="H6142" i="1"/>
  <c r="I6142" i="1" s="1"/>
  <c r="H6143" i="1"/>
  <c r="I6143" i="1" s="1"/>
  <c r="H6144" i="1"/>
  <c r="H6145" i="1"/>
  <c r="I6145" i="1" s="1"/>
  <c r="H6146" i="1"/>
  <c r="I6146" i="1" s="1"/>
  <c r="H6148" i="1"/>
  <c r="H6149" i="1"/>
  <c r="I6149" i="1" s="1"/>
  <c r="H6150" i="1"/>
  <c r="I6150" i="1" s="1"/>
  <c r="H6151" i="1"/>
  <c r="I6151" i="1" s="1"/>
  <c r="H6152" i="1"/>
  <c r="I6152" i="1" s="1"/>
  <c r="H6153" i="1"/>
  <c r="I6153" i="1" s="1"/>
  <c r="H6154" i="1"/>
  <c r="I6154" i="1" s="1"/>
  <c r="H1338" i="1"/>
  <c r="H6155" i="1"/>
  <c r="I6155" i="1" s="1"/>
  <c r="H6156" i="1"/>
  <c r="H6157" i="1"/>
  <c r="I6157" i="1" s="1"/>
  <c r="H6158" i="1"/>
  <c r="I6158" i="1" s="1"/>
  <c r="H3730" i="1"/>
  <c r="I3730" i="1" s="1"/>
  <c r="H3022" i="1"/>
  <c r="I3022" i="1" s="1"/>
  <c r="H3732" i="1"/>
  <c r="H3733" i="1"/>
  <c r="I3733" i="1" s="1"/>
  <c r="H3734" i="1"/>
  <c r="H3023" i="1"/>
  <c r="I3023" i="1" s="1"/>
  <c r="H1638" i="1"/>
  <c r="I1638" i="1" s="1"/>
  <c r="H3735" i="1"/>
  <c r="I3735" i="1" s="1"/>
  <c r="H3736" i="1"/>
  <c r="I3736" i="1" s="1"/>
  <c r="H3024" i="1"/>
  <c r="I3024" i="1" s="1"/>
  <c r="J3024" i="1" s="1"/>
  <c r="H3737" i="1"/>
  <c r="H3025" i="1"/>
  <c r="H3738" i="1"/>
  <c r="I3738" i="1" s="1"/>
  <c r="H3739" i="1"/>
  <c r="I3739" i="1" s="1"/>
  <c r="H2522" i="1"/>
  <c r="I2522" i="1" s="1"/>
  <c r="H2543" i="1"/>
  <c r="I2543" i="1" s="1"/>
  <c r="H3741" i="1"/>
  <c r="H3742" i="1"/>
  <c r="I3742" i="1" s="1"/>
  <c r="H3743" i="1"/>
  <c r="H367" i="1"/>
  <c r="I367" i="1" s="1"/>
  <c r="H368" i="1"/>
  <c r="I368" i="1" s="1"/>
  <c r="H3744" i="1"/>
  <c r="I3744" i="1" s="1"/>
  <c r="H3745" i="1"/>
  <c r="I3745" i="1" s="1"/>
  <c r="H3746" i="1"/>
  <c r="I3746" i="1" s="1"/>
  <c r="H3747" i="1"/>
  <c r="I3747" i="1" s="1"/>
  <c r="H4659" i="1"/>
  <c r="H3748" i="1"/>
  <c r="I3748" i="1" s="1"/>
  <c r="H3749" i="1"/>
  <c r="H3750" i="1"/>
  <c r="I3750" i="1" s="1"/>
  <c r="H3751" i="1"/>
  <c r="I3751" i="1" s="1"/>
  <c r="H3753" i="1"/>
  <c r="I3753" i="1" s="1"/>
  <c r="H3754" i="1"/>
  <c r="I3754" i="1" s="1"/>
  <c r="H2447" i="1"/>
  <c r="H3755" i="1"/>
  <c r="I3755" i="1" s="1"/>
  <c r="H3756" i="1"/>
  <c r="I3756" i="1" s="1"/>
  <c r="H3757" i="1"/>
  <c r="I3757" i="1" s="1"/>
  <c r="H3758" i="1"/>
  <c r="I3758" i="1" s="1"/>
  <c r="H3760" i="1"/>
  <c r="I3760" i="1" s="1"/>
  <c r="H3026" i="1"/>
  <c r="I3026" i="1" s="1"/>
  <c r="H2448" i="1"/>
  <c r="H3761" i="1"/>
  <c r="I3761" i="1" s="1"/>
  <c r="H3762" i="1"/>
  <c r="I3762" i="1" s="1"/>
  <c r="H3763" i="1"/>
  <c r="I3763" i="1" s="1"/>
  <c r="H3764" i="1"/>
  <c r="I3764" i="1" s="1"/>
  <c r="H3766" i="1"/>
  <c r="I3766" i="1" s="1"/>
  <c r="H2449" i="1"/>
  <c r="I2449" i="1" s="1"/>
  <c r="H3767" i="1"/>
  <c r="I3767" i="1" s="1"/>
  <c r="J3767" i="1" s="1"/>
  <c r="H3768" i="1"/>
  <c r="I3768" i="1" s="1"/>
  <c r="H3769" i="1"/>
  <c r="I3769" i="1" s="1"/>
  <c r="H3770" i="1"/>
  <c r="I3770" i="1" s="1"/>
  <c r="H3771" i="1"/>
  <c r="I3771" i="1" s="1"/>
  <c r="H3773" i="1"/>
  <c r="H3027" i="1"/>
  <c r="I3027" i="1" s="1"/>
  <c r="H3028" i="1"/>
  <c r="H3774" i="1"/>
  <c r="I3774" i="1" s="1"/>
  <c r="J3774" i="1" s="1"/>
  <c r="H3775" i="1"/>
  <c r="I3775" i="1" s="1"/>
  <c r="H3776" i="1"/>
  <c r="I3776" i="1" s="1"/>
  <c r="H3777" i="1"/>
  <c r="I3777" i="1" s="1"/>
  <c r="H3779" i="1"/>
  <c r="I3779" i="1" s="1"/>
  <c r="H3780" i="1"/>
  <c r="I3780" i="1" s="1"/>
  <c r="H3029" i="1"/>
  <c r="H3781" i="1"/>
  <c r="I3781" i="1" s="1"/>
  <c r="H3782" i="1"/>
  <c r="I3782" i="1" s="1"/>
  <c r="J3782" i="1" s="1"/>
  <c r="H3783" i="1"/>
  <c r="I3783" i="1" s="1"/>
  <c r="H3784" i="1"/>
  <c r="I3784" i="1" s="1"/>
  <c r="H3785" i="1"/>
  <c r="I3785" i="1" s="1"/>
  <c r="H3786" i="1"/>
  <c r="I3786" i="1" s="1"/>
  <c r="H3787" i="1"/>
  <c r="H3788" i="1"/>
  <c r="I3788" i="1" s="1"/>
  <c r="H3789" i="1"/>
  <c r="I3789" i="1" s="1"/>
  <c r="H3790" i="1"/>
  <c r="I3790" i="1" s="1"/>
  <c r="H3791" i="1"/>
  <c r="I3791" i="1" s="1"/>
  <c r="H3792" i="1"/>
  <c r="H3793" i="1"/>
  <c r="I3793" i="1" s="1"/>
  <c r="H3794" i="1"/>
  <c r="H2450" i="1"/>
  <c r="I2450" i="1" s="1"/>
  <c r="H2160" i="1"/>
  <c r="I2160" i="1" s="1"/>
  <c r="H3795" i="1"/>
  <c r="I3795" i="1" s="1"/>
  <c r="H3796" i="1"/>
  <c r="I3796" i="1" s="1"/>
  <c r="H3798" i="1"/>
  <c r="I3798" i="1" s="1"/>
  <c r="H3799" i="1"/>
  <c r="H3800" i="1"/>
  <c r="I3800" i="1" s="1"/>
  <c r="H2451" i="1"/>
  <c r="I2451" i="1" s="1"/>
  <c r="H2161" i="1"/>
  <c r="I2161" i="1" s="1"/>
  <c r="H3801" i="1"/>
  <c r="I3801" i="1" s="1"/>
  <c r="H3802" i="1"/>
  <c r="I3802" i="1" s="1"/>
  <c r="H3804" i="1"/>
  <c r="I3804" i="1" s="1"/>
  <c r="H3805" i="1"/>
  <c r="I3805" i="1" s="1"/>
  <c r="H3806" i="1"/>
  <c r="H2452" i="1"/>
  <c r="I2452" i="1" s="1"/>
  <c r="H2162" i="1"/>
  <c r="I2162" i="1" s="1"/>
  <c r="H3807" i="1"/>
  <c r="I3807" i="1" s="1"/>
  <c r="H3808" i="1"/>
  <c r="I3808" i="1" s="1"/>
  <c r="H3810" i="1"/>
  <c r="H3811" i="1"/>
  <c r="I3811" i="1" s="1"/>
  <c r="H3812" i="1"/>
  <c r="I3812" i="1" s="1"/>
  <c r="H2163" i="1"/>
  <c r="I2163" i="1" s="1"/>
  <c r="H3813" i="1"/>
  <c r="I3813" i="1" s="1"/>
  <c r="J3813" i="1" s="1"/>
  <c r="H3814" i="1"/>
  <c r="I3814" i="1" s="1"/>
  <c r="H3815" i="1"/>
  <c r="I3815" i="1" s="1"/>
  <c r="H3817" i="1"/>
  <c r="H3818" i="1"/>
  <c r="I3818" i="1" s="1"/>
  <c r="H3819" i="1"/>
  <c r="I3819" i="1" s="1"/>
  <c r="H3820" i="1"/>
  <c r="I3820" i="1" s="1"/>
  <c r="H3821" i="1"/>
  <c r="H3822" i="1"/>
  <c r="H3823" i="1"/>
  <c r="I3823" i="1" s="1"/>
  <c r="H3825" i="1"/>
  <c r="H3826" i="1"/>
  <c r="I3826" i="1" s="1"/>
  <c r="H3827" i="1"/>
  <c r="H3828" i="1"/>
  <c r="I3828" i="1" s="1"/>
  <c r="H3829" i="1"/>
  <c r="I3829" i="1" s="1"/>
  <c r="H3830" i="1"/>
  <c r="I3830" i="1" s="1"/>
  <c r="H3031" i="1"/>
  <c r="I3031" i="1" s="1"/>
  <c r="H3033" i="1"/>
  <c r="H3034" i="1"/>
  <c r="I3034" i="1" s="1"/>
  <c r="H3035" i="1"/>
  <c r="H3831" i="1"/>
  <c r="I3831" i="1" s="1"/>
  <c r="H2164" i="1"/>
  <c r="I2164" i="1" s="1"/>
  <c r="H2165" i="1"/>
  <c r="I2165" i="1" s="1"/>
  <c r="H2166" i="1"/>
  <c r="I2166" i="1" s="1"/>
  <c r="H2168" i="1"/>
  <c r="H2169" i="1"/>
  <c r="I2169" i="1" s="1"/>
  <c r="H2170" i="1"/>
  <c r="H2171" i="1"/>
  <c r="I2171" i="1" s="1"/>
  <c r="H3832" i="1"/>
  <c r="I3832" i="1" s="1"/>
  <c r="H3833" i="1"/>
  <c r="I3833" i="1" s="1"/>
  <c r="H3834" i="1"/>
  <c r="I3834" i="1" s="1"/>
  <c r="H2453" i="1"/>
  <c r="I2453" i="1" s="1"/>
  <c r="J2453" i="1" s="1"/>
  <c r="H3836" i="1"/>
  <c r="I3836" i="1" s="1"/>
  <c r="H3837" i="1"/>
  <c r="H3838" i="1"/>
  <c r="I3838" i="1" s="1"/>
  <c r="H2454" i="1"/>
  <c r="H3839" i="1"/>
  <c r="I3839" i="1" s="1"/>
  <c r="H3840" i="1"/>
  <c r="I3840" i="1" s="1"/>
  <c r="H3842" i="1"/>
  <c r="I3842" i="1" s="1"/>
  <c r="H3843" i="1"/>
  <c r="I3843" i="1" s="1"/>
  <c r="H3844" i="1"/>
  <c r="I3844" i="1" s="1"/>
  <c r="H2455" i="1"/>
  <c r="I2455" i="1" s="1"/>
  <c r="H3845" i="1"/>
  <c r="I3845" i="1" s="1"/>
  <c r="H3846" i="1"/>
  <c r="I3846" i="1" s="1"/>
  <c r="H3847" i="1"/>
  <c r="I3847" i="1" s="1"/>
  <c r="H3849" i="1"/>
  <c r="H3850" i="1"/>
  <c r="I3850" i="1" s="1"/>
  <c r="H3851" i="1"/>
  <c r="H3852" i="1"/>
  <c r="I3852" i="1" s="1"/>
  <c r="H3853" i="1"/>
  <c r="I3853" i="1" s="1"/>
  <c r="H3854" i="1"/>
  <c r="I3854" i="1" s="1"/>
  <c r="H3855" i="1"/>
  <c r="I3855" i="1" s="1"/>
  <c r="H3036" i="1"/>
  <c r="H1170" i="1"/>
  <c r="I1170" i="1" s="1"/>
  <c r="H1171" i="1"/>
  <c r="H1172" i="1"/>
  <c r="I1172" i="1" s="1"/>
  <c r="H1173" i="1"/>
  <c r="I1173" i="1" s="1"/>
  <c r="H1174" i="1"/>
  <c r="H1175" i="1"/>
  <c r="I1175" i="1" s="1"/>
  <c r="H1177" i="1"/>
  <c r="H1178" i="1"/>
  <c r="I1178" i="1" s="1"/>
  <c r="H1179" i="1"/>
  <c r="I1179" i="1" s="1"/>
  <c r="H1180" i="1"/>
  <c r="I1180" i="1" s="1"/>
  <c r="H1181" i="1"/>
  <c r="I1181" i="1" s="1"/>
  <c r="H1182" i="1"/>
  <c r="I1182" i="1" s="1"/>
  <c r="H1183" i="1"/>
  <c r="I1183" i="1" s="1"/>
  <c r="H1185" i="1"/>
  <c r="H1186" i="1"/>
  <c r="H1187" i="1"/>
  <c r="H1188" i="1"/>
  <c r="I1188" i="1" s="1"/>
  <c r="H2172" i="1"/>
  <c r="I2172" i="1" s="1"/>
  <c r="H1189" i="1"/>
  <c r="I1189" i="1" s="1"/>
  <c r="H1190" i="1"/>
  <c r="I1190" i="1" s="1"/>
  <c r="H1192" i="1"/>
  <c r="I1192" i="1" s="1"/>
  <c r="H1193" i="1"/>
  <c r="I1193" i="1" s="1"/>
  <c r="H1194" i="1"/>
  <c r="I1194" i="1" s="1"/>
  <c r="H1195" i="1"/>
  <c r="I1195" i="1" s="1"/>
  <c r="H1196" i="1"/>
  <c r="I1196" i="1" s="1"/>
  <c r="H1197" i="1"/>
  <c r="I1197" i="1" s="1"/>
  <c r="H1198" i="1"/>
  <c r="I1198" i="1" s="1"/>
  <c r="H1200" i="1"/>
  <c r="I1200" i="1" s="1"/>
  <c r="H1201" i="1"/>
  <c r="I1201" i="1" s="1"/>
  <c r="H1202" i="1"/>
  <c r="H1203" i="1"/>
  <c r="I1203" i="1" s="1"/>
  <c r="H1204" i="1"/>
  <c r="I1204" i="1" s="1"/>
  <c r="H677" i="1"/>
  <c r="I677" i="1" s="1"/>
  <c r="H5922" i="1"/>
  <c r="I5922" i="1" s="1"/>
  <c r="H3857" i="1"/>
  <c r="H1735" i="1"/>
  <c r="I1735" i="1" s="1"/>
  <c r="H369" i="1"/>
  <c r="I369" i="1" s="1"/>
  <c r="H1736" i="1"/>
  <c r="I1736" i="1" s="1"/>
  <c r="H1737" i="1"/>
  <c r="I1737" i="1" s="1"/>
  <c r="H370" i="1"/>
  <c r="I370" i="1" s="1"/>
  <c r="H3858" i="1"/>
  <c r="I3858" i="1" s="1"/>
  <c r="H3860" i="1"/>
  <c r="I3860" i="1" s="1"/>
  <c r="H3861" i="1"/>
  <c r="I3861" i="1" s="1"/>
  <c r="H1738" i="1"/>
  <c r="I1738" i="1" s="1"/>
  <c r="H3862" i="1"/>
  <c r="I3862" i="1" s="1"/>
  <c r="H3863" i="1"/>
  <c r="I3863" i="1" s="1"/>
  <c r="H3402" i="1"/>
  <c r="I3402" i="1" s="1"/>
  <c r="H1339" i="1"/>
  <c r="I1339" i="1" s="1"/>
  <c r="H5923" i="1"/>
  <c r="H5924" i="1"/>
  <c r="I5924" i="1" s="1"/>
  <c r="H5925" i="1"/>
  <c r="I5925" i="1" s="1"/>
  <c r="H5926" i="1"/>
  <c r="I5926" i="1" s="1"/>
  <c r="H5927" i="1"/>
  <c r="I5927" i="1" s="1"/>
  <c r="H678" i="1"/>
  <c r="I678" i="1" s="1"/>
  <c r="H5928" i="1"/>
  <c r="I5928" i="1" s="1"/>
  <c r="H5930" i="1"/>
  <c r="H3864" i="1"/>
  <c r="I3864" i="1" s="1"/>
  <c r="H5931" i="1"/>
  <c r="I5931" i="1" s="1"/>
  <c r="H679" i="1"/>
  <c r="I679" i="1" s="1"/>
  <c r="H5932" i="1"/>
  <c r="I5932" i="1" s="1"/>
  <c r="H680" i="1"/>
  <c r="I680" i="1" s="1"/>
  <c r="H681" i="1"/>
  <c r="I681" i="1" s="1"/>
  <c r="H5934" i="1"/>
  <c r="H5935" i="1"/>
  <c r="I5935" i="1" s="1"/>
  <c r="H5936" i="1"/>
  <c r="I5936" i="1" s="1"/>
  <c r="J5936" i="1" s="1"/>
  <c r="H5937" i="1"/>
  <c r="I5937" i="1" s="1"/>
  <c r="H5938" i="1"/>
  <c r="I5938" i="1" s="1"/>
  <c r="H5939" i="1"/>
  <c r="I5939" i="1" s="1"/>
  <c r="H5940" i="1"/>
  <c r="I5940" i="1" s="1"/>
  <c r="H5941" i="1"/>
  <c r="H5942" i="1"/>
  <c r="I5942" i="1" s="1"/>
  <c r="H683" i="1"/>
  <c r="H5943" i="1"/>
  <c r="I5943" i="1" s="1"/>
  <c r="H5944" i="1"/>
  <c r="I5944" i="1" s="1"/>
  <c r="H6159" i="1"/>
  <c r="I6159" i="1" s="1"/>
  <c r="H6160" i="1"/>
  <c r="I6160" i="1" s="1"/>
  <c r="H2648" i="1"/>
  <c r="H1664" i="1"/>
  <c r="I1664" i="1" s="1"/>
  <c r="H6161" i="1"/>
  <c r="I6161" i="1" s="1"/>
  <c r="H6162" i="1"/>
  <c r="I6162" i="1" s="1"/>
  <c r="H3865" i="1"/>
  <c r="I3865" i="1" s="1"/>
  <c r="J3865" i="1" s="1"/>
  <c r="H3866" i="1"/>
  <c r="I3866" i="1" s="1"/>
  <c r="H4662" i="1"/>
  <c r="I4662" i="1" s="1"/>
  <c r="H3868" i="1"/>
  <c r="I3868" i="1" s="1"/>
  <c r="H3869" i="1"/>
  <c r="I3869" i="1" s="1"/>
  <c r="H6163" i="1"/>
  <c r="H3870" i="1"/>
  <c r="I3870" i="1" s="1"/>
  <c r="H4663" i="1"/>
  <c r="I4663" i="1" s="1"/>
  <c r="H6164" i="1"/>
  <c r="I6164" i="1" s="1"/>
  <c r="H3871" i="1"/>
  <c r="I3871" i="1" s="1"/>
  <c r="H3873" i="1"/>
  <c r="I3873" i="1" s="1"/>
  <c r="H3874" i="1"/>
  <c r="I3874" i="1" s="1"/>
  <c r="H3875" i="1"/>
  <c r="I3875" i="1" s="1"/>
  <c r="H4664" i="1"/>
  <c r="I4664" i="1" s="1"/>
  <c r="H3876" i="1"/>
  <c r="I3876" i="1" s="1"/>
  <c r="H3877" i="1"/>
  <c r="I3877" i="1" s="1"/>
  <c r="H4665" i="1"/>
  <c r="I4665" i="1" s="1"/>
  <c r="H4667" i="1"/>
  <c r="I4667" i="1" s="1"/>
  <c r="H4668" i="1"/>
  <c r="I4668" i="1" s="1"/>
  <c r="H3878" i="1"/>
  <c r="H3879" i="1"/>
  <c r="I3879" i="1" s="1"/>
  <c r="H4669" i="1"/>
  <c r="I4669" i="1" s="1"/>
  <c r="H4670" i="1"/>
  <c r="I4670" i="1" s="1"/>
  <c r="H4671" i="1"/>
  <c r="I4671" i="1" s="1"/>
  <c r="H3881" i="1"/>
  <c r="I3881" i="1" s="1"/>
  <c r="H3882" i="1"/>
  <c r="I3882" i="1" s="1"/>
  <c r="H3883" i="1"/>
  <c r="H1205" i="1"/>
  <c r="I1205" i="1" s="1"/>
  <c r="H1206" i="1"/>
  <c r="I1206" i="1" s="1"/>
  <c r="H1207" i="1"/>
  <c r="I1207" i="1" s="1"/>
  <c r="H684" i="1"/>
  <c r="I684" i="1" s="1"/>
  <c r="H686" i="1"/>
  <c r="H687" i="1"/>
  <c r="I687" i="1" s="1"/>
  <c r="H688" i="1"/>
  <c r="H689" i="1"/>
  <c r="I689" i="1" s="1"/>
  <c r="H1921" i="1"/>
  <c r="I1921" i="1" s="1"/>
  <c r="H1922" i="1"/>
  <c r="I1922" i="1" s="1"/>
  <c r="H1340" i="1"/>
  <c r="I1340" i="1" s="1"/>
  <c r="H2819" i="1"/>
  <c r="H1341" i="1"/>
  <c r="I1341" i="1" s="1"/>
  <c r="H1342" i="1"/>
  <c r="I1342" i="1" s="1"/>
  <c r="H1343" i="1"/>
  <c r="I1343" i="1" s="1"/>
  <c r="H2399" i="1"/>
  <c r="I2399" i="1" s="1"/>
  <c r="H808" i="1"/>
  <c r="I808" i="1" s="1"/>
  <c r="H1923" i="1"/>
  <c r="I1923" i="1" s="1"/>
  <c r="H1925" i="1"/>
  <c r="H837" i="1"/>
  <c r="I837" i="1" s="1"/>
  <c r="H2523" i="1"/>
  <c r="H838" i="1"/>
  <c r="I838" i="1" s="1"/>
  <c r="J838" i="1" s="1"/>
  <c r="H1739" i="1"/>
  <c r="I1739" i="1" s="1"/>
  <c r="H1740" i="1"/>
  <c r="I1740" i="1" s="1"/>
  <c r="H2524" i="1"/>
  <c r="I2524" i="1" s="1"/>
  <c r="H840" i="1"/>
  <c r="H841" i="1"/>
  <c r="I841" i="1" s="1"/>
  <c r="H842" i="1"/>
  <c r="H371" i="1"/>
  <c r="I371" i="1" s="1"/>
  <c r="H3884" i="1"/>
  <c r="I3884" i="1" s="1"/>
  <c r="H843" i="1"/>
  <c r="I843" i="1" s="1"/>
  <c r="H1741" i="1"/>
  <c r="I1741" i="1" s="1"/>
  <c r="H2525" i="1"/>
  <c r="I2525" i="1" s="1"/>
  <c r="H844" i="1"/>
  <c r="I844" i="1" s="1"/>
  <c r="H1743" i="1"/>
  <c r="H2526" i="1"/>
  <c r="I2526" i="1" s="1"/>
  <c r="H845" i="1"/>
  <c r="H372" i="1"/>
  <c r="I372" i="1" s="1"/>
  <c r="H373" i="1"/>
  <c r="I373" i="1" s="1"/>
  <c r="H374" i="1"/>
  <c r="H375" i="1"/>
  <c r="I375" i="1" s="1"/>
  <c r="H1744" i="1"/>
  <c r="H1745" i="1"/>
  <c r="I1745" i="1" s="1"/>
  <c r="H376" i="1"/>
  <c r="I376" i="1" s="1"/>
  <c r="H377" i="1"/>
  <c r="I377" i="1" s="1"/>
  <c r="H847" i="1"/>
  <c r="I847" i="1" s="1"/>
  <c r="H299" i="1"/>
  <c r="H3037" i="1"/>
  <c r="I3037" i="1" s="1"/>
  <c r="H3885" i="1"/>
  <c r="I3885" i="1" s="1"/>
  <c r="H5346" i="1"/>
  <c r="I5346" i="1" s="1"/>
  <c r="H1053" i="1"/>
  <c r="I1053" i="1" s="1"/>
  <c r="H3886" i="1"/>
  <c r="I3886" i="1" s="1"/>
  <c r="H3887" i="1"/>
  <c r="I3887" i="1" s="1"/>
  <c r="H1054" i="1"/>
  <c r="I1054" i="1" s="1"/>
  <c r="H1686" i="1"/>
  <c r="I1686" i="1" s="1"/>
  <c r="H1687" i="1"/>
  <c r="H1688" i="1"/>
  <c r="I1688" i="1" s="1"/>
  <c r="H1689" i="1"/>
  <c r="H6165" i="1"/>
  <c r="I6165" i="1" s="1"/>
  <c r="H1690" i="1"/>
  <c r="I1690" i="1" s="1"/>
  <c r="H690" i="1"/>
  <c r="H2779" i="1"/>
  <c r="I2779" i="1" s="1"/>
  <c r="H2780" i="1"/>
  <c r="H2781" i="1"/>
  <c r="I2781" i="1" s="1"/>
  <c r="H300" i="1"/>
  <c r="I300" i="1" s="1"/>
  <c r="H301" i="1"/>
  <c r="H302" i="1"/>
  <c r="I302" i="1" s="1"/>
  <c r="H2783" i="1"/>
  <c r="H2541" i="1"/>
  <c r="I2541" i="1" s="1"/>
  <c r="H4672" i="1"/>
  <c r="I4672" i="1" s="1"/>
  <c r="H1926" i="1"/>
  <c r="I1926" i="1" s="1"/>
  <c r="H1927" i="1"/>
  <c r="H1928" i="1"/>
  <c r="I1928" i="1" s="1"/>
  <c r="H1929" i="1"/>
  <c r="I1929" i="1" s="1"/>
  <c r="H1931" i="1"/>
  <c r="H1932" i="1"/>
  <c r="I1932" i="1" s="1"/>
  <c r="H1933" i="1"/>
  <c r="I1933" i="1" s="1"/>
  <c r="H1344" i="1"/>
  <c r="I1344" i="1" s="1"/>
  <c r="J1344" i="1" s="1"/>
  <c r="H1345" i="1"/>
  <c r="I1345" i="1" s="1"/>
  <c r="H1346" i="1"/>
  <c r="I1346" i="1" s="1"/>
  <c r="H1347" i="1"/>
  <c r="I1347" i="1" s="1"/>
  <c r="H1243" i="1"/>
  <c r="I1243" i="1" s="1"/>
  <c r="H1244" i="1"/>
  <c r="I1244" i="1" s="1"/>
  <c r="H233" i="1"/>
  <c r="H234" i="1"/>
  <c r="I234" i="1" s="1"/>
  <c r="H235" i="1"/>
  <c r="I235" i="1" s="1"/>
  <c r="H6291" i="1"/>
  <c r="I6291" i="1" s="1"/>
  <c r="H6292" i="1"/>
  <c r="I6292" i="1" s="1"/>
  <c r="H6294" i="1"/>
  <c r="I6294" i="1" s="1"/>
  <c r="H6295" i="1"/>
  <c r="I6295" i="1" s="1"/>
  <c r="H6296" i="1"/>
  <c r="I6296" i="1" s="1"/>
  <c r="H6297" i="1"/>
  <c r="I6297" i="1" s="1"/>
  <c r="H6298" i="1"/>
  <c r="I6298" i="1" s="1"/>
  <c r="H6299" i="1"/>
  <c r="I6299" i="1" s="1"/>
  <c r="H6300" i="1"/>
  <c r="I6300" i="1" s="1"/>
  <c r="H6302" i="1"/>
  <c r="H6303" i="1"/>
  <c r="I6303" i="1" s="1"/>
  <c r="H6304" i="1"/>
  <c r="I6304" i="1" s="1"/>
  <c r="H6305" i="1"/>
  <c r="I6305" i="1" s="1"/>
  <c r="H6306" i="1"/>
  <c r="I6306" i="1" s="1"/>
  <c r="H6307" i="1"/>
  <c r="I6307" i="1" s="1"/>
  <c r="H6308" i="1"/>
  <c r="I6308" i="1" s="1"/>
  <c r="H6310" i="1"/>
  <c r="I6310" i="1" s="1"/>
  <c r="H6311" i="1"/>
  <c r="I6311" i="1" s="1"/>
  <c r="H6312" i="1"/>
  <c r="H6313" i="1"/>
  <c r="I6313" i="1" s="1"/>
  <c r="H6314" i="1"/>
  <c r="I6314" i="1" s="1"/>
  <c r="H6166" i="1"/>
  <c r="I6166" i="1" s="1"/>
  <c r="H6167" i="1"/>
  <c r="I6167" i="1" s="1"/>
  <c r="H379" i="1"/>
  <c r="I379" i="1" s="1"/>
  <c r="H380" i="1"/>
  <c r="I380" i="1" s="1"/>
  <c r="H1746" i="1"/>
  <c r="H381" i="1"/>
  <c r="I381" i="1" s="1"/>
  <c r="H382" i="1"/>
  <c r="I382" i="1" s="1"/>
  <c r="H383" i="1"/>
  <c r="I383" i="1" s="1"/>
  <c r="H1747" i="1"/>
  <c r="I1747" i="1" s="1"/>
  <c r="H1749" i="1"/>
  <c r="H1750" i="1"/>
  <c r="I1750" i="1" s="1"/>
  <c r="H3889" i="1"/>
  <c r="H3890" i="1"/>
  <c r="I3890" i="1" s="1"/>
  <c r="H2173" i="1"/>
  <c r="I2173" i="1" s="1"/>
  <c r="H3891" i="1"/>
  <c r="I3891" i="1" s="1"/>
  <c r="H3892" i="1"/>
  <c r="I3892" i="1" s="1"/>
  <c r="H3894" i="1"/>
  <c r="I3894" i="1" s="1"/>
  <c r="H3895" i="1"/>
  <c r="I3895" i="1" s="1"/>
  <c r="H3896" i="1"/>
  <c r="I3896" i="1" s="1"/>
  <c r="H2174" i="1"/>
  <c r="I2174" i="1" s="1"/>
  <c r="H2175" i="1"/>
  <c r="I2175" i="1" s="1"/>
  <c r="H2176" i="1"/>
  <c r="I2176" i="1" s="1"/>
  <c r="H2177" i="1"/>
  <c r="I2177" i="1" s="1"/>
  <c r="H2179" i="1"/>
  <c r="H2180" i="1"/>
  <c r="I2180" i="1" s="1"/>
  <c r="H2181" i="1"/>
  <c r="H2182" i="1"/>
  <c r="I2182" i="1" s="1"/>
  <c r="H2183" i="1"/>
  <c r="I2183" i="1" s="1"/>
  <c r="H3897" i="1"/>
  <c r="I3897" i="1" s="1"/>
  <c r="H3898" i="1"/>
  <c r="I3898" i="1" s="1"/>
  <c r="H3900" i="1"/>
  <c r="I3900" i="1" s="1"/>
  <c r="H3901" i="1"/>
  <c r="I3901" i="1" s="1"/>
  <c r="H3902" i="1"/>
  <c r="H2456" i="1"/>
  <c r="I2456" i="1" s="1"/>
  <c r="H3903" i="1"/>
  <c r="I3903" i="1" s="1"/>
  <c r="H2184" i="1"/>
  <c r="H2185" i="1"/>
  <c r="I2185" i="1" s="1"/>
  <c r="H2187" i="1"/>
  <c r="I2187" i="1" s="1"/>
  <c r="H3904" i="1"/>
  <c r="I3904" i="1" s="1"/>
  <c r="H3905" i="1"/>
  <c r="H3906" i="1"/>
  <c r="I3906" i="1" s="1"/>
  <c r="H3907" i="1"/>
  <c r="I3907" i="1" s="1"/>
  <c r="H3908" i="1"/>
  <c r="I3908" i="1" s="1"/>
  <c r="H3909" i="1"/>
  <c r="I3909" i="1" s="1"/>
  <c r="H3910" i="1"/>
  <c r="H2188" i="1"/>
  <c r="I2188" i="1" s="1"/>
  <c r="H2189" i="1"/>
  <c r="H2190" i="1"/>
  <c r="I2190" i="1" s="1"/>
  <c r="H2191" i="1"/>
  <c r="I2191" i="1" s="1"/>
  <c r="H2192" i="1"/>
  <c r="I2192" i="1" s="1"/>
  <c r="H3911" i="1"/>
  <c r="I3911" i="1" s="1"/>
  <c r="H3913" i="1"/>
  <c r="I3913" i="1" s="1"/>
  <c r="H3914" i="1"/>
  <c r="I3914" i="1" s="1"/>
  <c r="H3915" i="1"/>
  <c r="I3915" i="1" s="1"/>
  <c r="H3916" i="1"/>
  <c r="I3916" i="1" s="1"/>
  <c r="H2458" i="1"/>
  <c r="I2458" i="1" s="1"/>
  <c r="H3917" i="1"/>
  <c r="I3917" i="1" s="1"/>
  <c r="H2193" i="1"/>
  <c r="I2193" i="1" s="1"/>
  <c r="H2195" i="1"/>
  <c r="I2195" i="1" s="1"/>
  <c r="H2196" i="1"/>
  <c r="I2196" i="1" s="1"/>
  <c r="H3918" i="1"/>
  <c r="H3919" i="1"/>
  <c r="I3919" i="1" s="1"/>
  <c r="H3920" i="1"/>
  <c r="I3920" i="1" s="1"/>
  <c r="H3921" i="1"/>
  <c r="I3921" i="1" s="1"/>
  <c r="H3922" i="1"/>
  <c r="I3922" i="1" s="1"/>
  <c r="H3038" i="1"/>
  <c r="H3039" i="1"/>
  <c r="I3039" i="1" s="1"/>
  <c r="H3040" i="1"/>
  <c r="I3040" i="1" s="1"/>
  <c r="H3041" i="1"/>
  <c r="I3041" i="1" s="1"/>
  <c r="H2197" i="1"/>
  <c r="H2198" i="1"/>
  <c r="I2198" i="1" s="1"/>
  <c r="H2199" i="1"/>
  <c r="I2199" i="1" s="1"/>
  <c r="H3924" i="1"/>
  <c r="H2201" i="1"/>
  <c r="I2201" i="1" s="1"/>
  <c r="H2202" i="1"/>
  <c r="I2202" i="1" s="1"/>
  <c r="H2203" i="1"/>
  <c r="I2203" i="1" s="1"/>
  <c r="H2204" i="1"/>
  <c r="I2204" i="1" s="1"/>
  <c r="H3925" i="1"/>
  <c r="I3925" i="1" s="1"/>
  <c r="H3926" i="1"/>
  <c r="I3926" i="1" s="1"/>
  <c r="H3927" i="1"/>
  <c r="I3927" i="1" s="1"/>
  <c r="H3928" i="1"/>
  <c r="H3042" i="1"/>
  <c r="I3042" i="1" s="1"/>
  <c r="H3929" i="1"/>
  <c r="I3929" i="1" s="1"/>
  <c r="H3930" i="1"/>
  <c r="I3930" i="1" s="1"/>
  <c r="H3043" i="1"/>
  <c r="I3043" i="1" s="1"/>
  <c r="H3044" i="1"/>
  <c r="I3044" i="1" s="1"/>
  <c r="H3931" i="1"/>
  <c r="I3931" i="1" s="1"/>
  <c r="H3932" i="1"/>
  <c r="H2205" i="1"/>
  <c r="I2205" i="1" s="1"/>
  <c r="H3045" i="1"/>
  <c r="I3045" i="1" s="1"/>
  <c r="H3046" i="1"/>
  <c r="I3046" i="1" s="1"/>
  <c r="H3047" i="1"/>
  <c r="I3047" i="1" s="1"/>
  <c r="H3048" i="1"/>
  <c r="I3048" i="1" s="1"/>
  <c r="H3049" i="1"/>
  <c r="I3049" i="1" s="1"/>
  <c r="H3933" i="1"/>
  <c r="I3933" i="1" s="1"/>
  <c r="H3934" i="1"/>
  <c r="I3934" i="1" s="1"/>
  <c r="H3935" i="1"/>
  <c r="I3935" i="1" s="1"/>
  <c r="H3936" i="1"/>
  <c r="I3936" i="1" s="1"/>
  <c r="H3937" i="1"/>
  <c r="I3937" i="1" s="1"/>
  <c r="H3050" i="1"/>
  <c r="I3050" i="1" s="1"/>
  <c r="H4673" i="1"/>
  <c r="H2206" i="1"/>
  <c r="I2206" i="1" s="1"/>
  <c r="H3938" i="1"/>
  <c r="I3938" i="1" s="1"/>
  <c r="H3939" i="1"/>
  <c r="H3940" i="1"/>
  <c r="I3940" i="1" s="1"/>
  <c r="H3941" i="1"/>
  <c r="I3941" i="1" s="1"/>
  <c r="H3051" i="1"/>
  <c r="I3051" i="1" s="1"/>
  <c r="H3942" i="1"/>
  <c r="I3942" i="1" s="1"/>
  <c r="H3943" i="1"/>
  <c r="I3943" i="1" s="1"/>
  <c r="H3944" i="1"/>
  <c r="I3944" i="1" s="1"/>
  <c r="H2207" i="1"/>
  <c r="I2207" i="1" s="1"/>
  <c r="H2208" i="1"/>
  <c r="H2209" i="1"/>
  <c r="I2209" i="1" s="1"/>
  <c r="H2210" i="1"/>
  <c r="H2211" i="1"/>
  <c r="I2211" i="1" s="1"/>
  <c r="H3945" i="1"/>
  <c r="I3945" i="1" s="1"/>
  <c r="H3946" i="1"/>
  <c r="I3946" i="1" s="1"/>
  <c r="H3947" i="1"/>
  <c r="I3947" i="1" s="1"/>
  <c r="H3948" i="1"/>
  <c r="I3948" i="1" s="1"/>
  <c r="H3949" i="1"/>
  <c r="H2459" i="1"/>
  <c r="I2459" i="1" s="1"/>
  <c r="H3950" i="1"/>
  <c r="I3950" i="1" s="1"/>
  <c r="H2212" i="1"/>
  <c r="I2212" i="1" s="1"/>
  <c r="H3951" i="1"/>
  <c r="I3951" i="1" s="1"/>
  <c r="H3952" i="1"/>
  <c r="I3952" i="1" s="1"/>
  <c r="H2213" i="1"/>
  <c r="I2213" i="1" s="1"/>
  <c r="H2214" i="1"/>
  <c r="I2214" i="1" s="1"/>
  <c r="H2215" i="1"/>
  <c r="H2216" i="1"/>
  <c r="I2216" i="1" s="1"/>
  <c r="H2217" i="1"/>
  <c r="I2217" i="1" s="1"/>
  <c r="H3953" i="1"/>
  <c r="I3953" i="1" s="1"/>
  <c r="H3954" i="1"/>
  <c r="I3954" i="1" s="1"/>
  <c r="H3955" i="1"/>
  <c r="H2460" i="1"/>
  <c r="I2460" i="1" s="1"/>
  <c r="H3956" i="1"/>
  <c r="I3956" i="1" s="1"/>
  <c r="H2218" i="1"/>
  <c r="H2219" i="1"/>
  <c r="H2220" i="1"/>
  <c r="I2220" i="1" s="1"/>
  <c r="H2221" i="1"/>
  <c r="I2221" i="1" s="1"/>
  <c r="H2222" i="1"/>
  <c r="I2222" i="1" s="1"/>
  <c r="H3957" i="1"/>
  <c r="I3957" i="1" s="1"/>
  <c r="H3958" i="1"/>
  <c r="I3958" i="1" s="1"/>
  <c r="H3959" i="1"/>
  <c r="I3959" i="1" s="1"/>
  <c r="H2461" i="1"/>
  <c r="H3960" i="1"/>
  <c r="H2223" i="1"/>
  <c r="I2223" i="1" s="1"/>
  <c r="H2224" i="1"/>
  <c r="I2224" i="1" s="1"/>
  <c r="H2225" i="1"/>
  <c r="I2225" i="1" s="1"/>
  <c r="H2226" i="1"/>
  <c r="I2226" i="1" s="1"/>
  <c r="H2227" i="1"/>
  <c r="I2227" i="1" s="1"/>
  <c r="H3961" i="1"/>
  <c r="I3961" i="1" s="1"/>
  <c r="H3962" i="1"/>
  <c r="H3963" i="1"/>
  <c r="H3964" i="1"/>
  <c r="I3964" i="1" s="1"/>
  <c r="H3965" i="1"/>
  <c r="I3965" i="1" s="1"/>
  <c r="H3052" i="1"/>
  <c r="I3052" i="1" s="1"/>
  <c r="H3053" i="1"/>
  <c r="H3054" i="1"/>
  <c r="I3054" i="1" s="1"/>
  <c r="J3054" i="1" s="1"/>
  <c r="H3055" i="1"/>
  <c r="I3055" i="1" s="1"/>
  <c r="H3056" i="1"/>
  <c r="H3057" i="1"/>
  <c r="H2228" i="1"/>
  <c r="I2228" i="1" s="1"/>
  <c r="H3966" i="1"/>
  <c r="I3966" i="1" s="1"/>
  <c r="H3967" i="1"/>
  <c r="I3967" i="1" s="1"/>
  <c r="H2229" i="1"/>
  <c r="I2229" i="1" s="1"/>
  <c r="H2230" i="1"/>
  <c r="I2230" i="1" s="1"/>
  <c r="H3968" i="1"/>
  <c r="I3968" i="1" s="1"/>
  <c r="H3969" i="1"/>
  <c r="H3970" i="1"/>
  <c r="I3970" i="1" s="1"/>
  <c r="H3971" i="1"/>
  <c r="I3971" i="1" s="1"/>
  <c r="H3972" i="1"/>
  <c r="I3972" i="1" s="1"/>
  <c r="H3973" i="1"/>
  <c r="I3973" i="1" s="1"/>
  <c r="H3974" i="1"/>
  <c r="I3974" i="1" s="1"/>
  <c r="H2231" i="1"/>
  <c r="I2231" i="1" s="1"/>
  <c r="H2232" i="1"/>
  <c r="I2232" i="1" s="1"/>
  <c r="H2233" i="1"/>
  <c r="H3975" i="1"/>
  <c r="H3976" i="1"/>
  <c r="I3976" i="1" s="1"/>
  <c r="H3977" i="1"/>
  <c r="I3977" i="1" s="1"/>
  <c r="H14" i="1"/>
  <c r="I14" i="1" s="1"/>
  <c r="H1159" i="1"/>
  <c r="H15" i="1"/>
  <c r="I15" i="1" s="1"/>
  <c r="H16" i="1"/>
  <c r="I16" i="1" s="1"/>
  <c r="H17" i="1"/>
  <c r="H18" i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649" i="1"/>
  <c r="I2649" i="1" s="1"/>
  <c r="H2650" i="1"/>
  <c r="H2651" i="1"/>
  <c r="H2652" i="1"/>
  <c r="H2653" i="1"/>
  <c r="I2653" i="1" s="1"/>
  <c r="H2654" i="1"/>
  <c r="I2654" i="1" s="1"/>
  <c r="H2655" i="1"/>
  <c r="I2655" i="1" s="1"/>
  <c r="H2656" i="1"/>
  <c r="I2656" i="1" s="1"/>
  <c r="H2657" i="1"/>
  <c r="I2657" i="1" s="1"/>
  <c r="H2658" i="1"/>
  <c r="H2659" i="1"/>
  <c r="H2660" i="1"/>
  <c r="I2660" i="1" s="1"/>
  <c r="H2661" i="1"/>
  <c r="I2661" i="1" s="1"/>
  <c r="H2662" i="1"/>
  <c r="I2662" i="1" s="1"/>
  <c r="H2663" i="1"/>
  <c r="I2663" i="1" s="1"/>
  <c r="H2664" i="1"/>
  <c r="I2664" i="1" s="1"/>
  <c r="H2665" i="1"/>
  <c r="I2665" i="1" s="1"/>
  <c r="H2666" i="1"/>
  <c r="I2666" i="1" s="1"/>
  <c r="H2667" i="1"/>
  <c r="I2667" i="1" s="1"/>
  <c r="H2668" i="1"/>
  <c r="I2668" i="1" s="1"/>
  <c r="H2669" i="1"/>
  <c r="I2669" i="1" s="1"/>
  <c r="H2400" i="1"/>
  <c r="I2400" i="1" s="1"/>
  <c r="H2401" i="1"/>
  <c r="I2401" i="1" s="1"/>
  <c r="H2402" i="1"/>
  <c r="I2402" i="1" s="1"/>
  <c r="H2403" i="1"/>
  <c r="I2403" i="1" s="1"/>
  <c r="H2404" i="1"/>
  <c r="H2405" i="1"/>
  <c r="H2406" i="1"/>
  <c r="I2406" i="1" s="1"/>
  <c r="H2407" i="1"/>
  <c r="I2407" i="1" s="1"/>
  <c r="H2408" i="1"/>
  <c r="I2408" i="1" s="1"/>
  <c r="H3058" i="1"/>
  <c r="I3058" i="1" s="1"/>
  <c r="H1239" i="1"/>
  <c r="H3978" i="1"/>
  <c r="I3978" i="1" s="1"/>
  <c r="H6169" i="1"/>
  <c r="H6170" i="1"/>
  <c r="H6171" i="1"/>
  <c r="I6171" i="1" s="1"/>
  <c r="H6172" i="1"/>
  <c r="I6172" i="1" s="1"/>
  <c r="H6173" i="1"/>
  <c r="I6173" i="1" s="1"/>
  <c r="H3415" i="1"/>
  <c r="I3415" i="1" s="1"/>
  <c r="H3416" i="1"/>
  <c r="I3416" i="1" s="1"/>
  <c r="H3417" i="1"/>
  <c r="I3417" i="1" s="1"/>
  <c r="H3419" i="1"/>
  <c r="I3419" i="1" s="1"/>
  <c r="H691" i="1"/>
  <c r="I691" i="1" s="1"/>
  <c r="H801" i="1"/>
  <c r="H692" i="1"/>
  <c r="I692" i="1" s="1"/>
  <c r="H693" i="1"/>
  <c r="I693" i="1" s="1"/>
  <c r="H694" i="1"/>
  <c r="I694" i="1" s="1"/>
  <c r="H695" i="1"/>
  <c r="I695" i="1" s="1"/>
  <c r="H802" i="1"/>
  <c r="H803" i="1"/>
  <c r="I803" i="1" s="1"/>
  <c r="H804" i="1"/>
  <c r="H3979" i="1"/>
  <c r="I3979" i="1" s="1"/>
  <c r="H3980" i="1"/>
  <c r="H4674" i="1"/>
  <c r="I4674" i="1" s="1"/>
  <c r="H3981" i="1"/>
  <c r="I3981" i="1" s="1"/>
  <c r="H3982" i="1"/>
  <c r="I3982" i="1" s="1"/>
  <c r="H2463" i="1"/>
  <c r="I2463" i="1" s="1"/>
  <c r="H2464" i="1"/>
  <c r="I2464" i="1" s="1"/>
  <c r="H3983" i="1"/>
  <c r="I3983" i="1" s="1"/>
  <c r="H5945" i="1"/>
  <c r="I5945" i="1" s="1"/>
  <c r="H5946" i="1"/>
  <c r="I5946" i="1" s="1"/>
  <c r="H3403" i="1"/>
  <c r="I3403" i="1" s="1"/>
  <c r="H2820" i="1"/>
  <c r="H2821" i="1"/>
  <c r="I2821" i="1" s="1"/>
  <c r="H697" i="1"/>
  <c r="H3984" i="1"/>
  <c r="I3984" i="1" s="1"/>
  <c r="H3985" i="1"/>
  <c r="I3985" i="1" s="1"/>
  <c r="H3986" i="1"/>
  <c r="I3986" i="1" s="1"/>
  <c r="H3987" i="1"/>
  <c r="I3987" i="1" s="1"/>
  <c r="H236" i="1"/>
  <c r="I236" i="1" s="1"/>
  <c r="H237" i="1"/>
  <c r="I237" i="1" s="1"/>
  <c r="H1934" i="1"/>
  <c r="H1935" i="1"/>
  <c r="I1935" i="1" s="1"/>
  <c r="H1936" i="1"/>
  <c r="I1936" i="1" s="1"/>
  <c r="H1937" i="1"/>
  <c r="I1937" i="1" s="1"/>
  <c r="H1938" i="1"/>
  <c r="I1938" i="1" s="1"/>
  <c r="H57" i="1"/>
  <c r="I57" i="1" s="1"/>
  <c r="H1751" i="1"/>
  <c r="I1751" i="1" s="1"/>
  <c r="H1674" i="1"/>
  <c r="H384" i="1"/>
  <c r="I384" i="1" s="1"/>
  <c r="H385" i="1"/>
  <c r="I385" i="1" s="1"/>
  <c r="H386" i="1"/>
  <c r="I386" i="1" s="1"/>
  <c r="H387" i="1"/>
  <c r="I387" i="1" s="1"/>
  <c r="H1351" i="1"/>
  <c r="H1352" i="1"/>
  <c r="I1352" i="1" s="1"/>
  <c r="H1353" i="1"/>
  <c r="H1354" i="1"/>
  <c r="I1354" i="1" s="1"/>
  <c r="H1355" i="1"/>
  <c r="I1355" i="1" s="1"/>
  <c r="H1356" i="1"/>
  <c r="I1356" i="1" s="1"/>
  <c r="H1357" i="1"/>
  <c r="I1357" i="1" s="1"/>
  <c r="H1359" i="1"/>
  <c r="I1359" i="1" s="1"/>
  <c r="H1710" i="1"/>
  <c r="I1710" i="1" s="1"/>
  <c r="H1752" i="1"/>
  <c r="I1752" i="1" s="1"/>
  <c r="H1753" i="1"/>
  <c r="I1753" i="1" s="1"/>
  <c r="H3059" i="1"/>
  <c r="I3059" i="1" s="1"/>
  <c r="H3988" i="1"/>
  <c r="I3988" i="1" s="1"/>
  <c r="H3989" i="1"/>
  <c r="I3989" i="1" s="1"/>
  <c r="H1360" i="1"/>
  <c r="I1360" i="1" s="1"/>
  <c r="H1361" i="1"/>
  <c r="I1361" i="1" s="1"/>
  <c r="H1362" i="1"/>
  <c r="I1362" i="1" s="1"/>
  <c r="H1363" i="1"/>
  <c r="I1363" i="1" s="1"/>
  <c r="H1364" i="1"/>
  <c r="I1364" i="1" s="1"/>
  <c r="H3991" i="1"/>
  <c r="I3991" i="1" s="1"/>
  <c r="H3992" i="1"/>
  <c r="I3992" i="1" s="1"/>
  <c r="H4675" i="1"/>
  <c r="H4676" i="1"/>
  <c r="I4676" i="1" s="1"/>
  <c r="H4677" i="1"/>
  <c r="I4677" i="1" s="1"/>
  <c r="H4678" i="1"/>
  <c r="I4678" i="1" s="1"/>
  <c r="H4679" i="1"/>
  <c r="I4679" i="1" s="1"/>
  <c r="H4680" i="1"/>
  <c r="I4680" i="1" s="1"/>
  <c r="H4681" i="1"/>
  <c r="I4681" i="1" s="1"/>
  <c r="H5947" i="1"/>
  <c r="I5947" i="1" s="1"/>
  <c r="H4682" i="1"/>
  <c r="I4682" i="1" s="1"/>
  <c r="H1754" i="1"/>
  <c r="H5347" i="1"/>
  <c r="I5347" i="1" s="1"/>
  <c r="H1208" i="1"/>
  <c r="I1208" i="1" s="1"/>
  <c r="H3994" i="1"/>
  <c r="I3994" i="1" s="1"/>
  <c r="H1365" i="1"/>
  <c r="I1365" i="1" s="1"/>
  <c r="H1756" i="1"/>
  <c r="H1366" i="1"/>
  <c r="H3995" i="1"/>
  <c r="I3995" i="1" s="1"/>
  <c r="H4683" i="1"/>
  <c r="I4683" i="1" s="1"/>
  <c r="H4684" i="1"/>
  <c r="I4684" i="1" s="1"/>
  <c r="H1367" i="1"/>
  <c r="I1367" i="1" s="1"/>
  <c r="H1368" i="1"/>
  <c r="I1368" i="1" s="1"/>
  <c r="H1369" i="1"/>
  <c r="I1369" i="1" s="1"/>
  <c r="H3060" i="1"/>
  <c r="I3060" i="1" s="1"/>
  <c r="H1370" i="1"/>
  <c r="H1371" i="1"/>
  <c r="I1371" i="1" s="1"/>
  <c r="H1372" i="1"/>
  <c r="H1373" i="1"/>
  <c r="I1373" i="1" s="1"/>
  <c r="H1374" i="1"/>
  <c r="I1374" i="1" s="1"/>
  <c r="H1376" i="1"/>
  <c r="I1376" i="1" s="1"/>
  <c r="J1376" i="1" s="1"/>
  <c r="H3061" i="1"/>
  <c r="I3061" i="1" s="1"/>
  <c r="H1757" i="1"/>
  <c r="I1757" i="1" s="1"/>
  <c r="H3062" i="1"/>
  <c r="I3062" i="1" s="1"/>
  <c r="H3063" i="1"/>
  <c r="I3063" i="1" s="1"/>
  <c r="H2546" i="1"/>
  <c r="I2546" i="1" s="1"/>
  <c r="H2547" i="1"/>
  <c r="I2547" i="1" s="1"/>
  <c r="H2549" i="1"/>
  <c r="I2549" i="1" s="1"/>
  <c r="H3064" i="1"/>
  <c r="I3064" i="1" s="1"/>
  <c r="H1377" i="1"/>
  <c r="I1377" i="1" s="1"/>
  <c r="H4685" i="1"/>
  <c r="I4685" i="1" s="1"/>
  <c r="H4686" i="1"/>
  <c r="I4686" i="1" s="1"/>
  <c r="H4687" i="1"/>
  <c r="I4687" i="1" s="1"/>
  <c r="H4688" i="1"/>
  <c r="I4688" i="1" s="1"/>
  <c r="H4689" i="1"/>
  <c r="I4689" i="1" s="1"/>
  <c r="H3996" i="1"/>
  <c r="I3996" i="1" s="1"/>
  <c r="H848" i="1"/>
  <c r="I848" i="1" s="1"/>
  <c r="H849" i="1"/>
  <c r="I849" i="1" s="1"/>
  <c r="H850" i="1"/>
  <c r="I850" i="1" s="1"/>
  <c r="H851" i="1"/>
  <c r="H852" i="1"/>
  <c r="I852" i="1" s="1"/>
  <c r="H1055" i="1"/>
  <c r="I1055" i="1" s="1"/>
  <c r="H1209" i="1"/>
  <c r="I1209" i="1" s="1"/>
  <c r="H1210" i="1"/>
  <c r="H1211" i="1"/>
  <c r="I1211" i="1" s="1"/>
  <c r="H1212" i="1"/>
  <c r="I1212" i="1" s="1"/>
  <c r="H1213" i="1"/>
  <c r="I1213" i="1" s="1"/>
  <c r="H1214" i="1"/>
  <c r="I1214" i="1" s="1"/>
  <c r="H1216" i="1"/>
  <c r="H1217" i="1"/>
  <c r="I1217" i="1" s="1"/>
  <c r="H1218" i="1"/>
  <c r="H1219" i="1"/>
  <c r="I1219" i="1" s="1"/>
  <c r="H1220" i="1"/>
  <c r="I1220" i="1" s="1"/>
  <c r="H1221" i="1"/>
  <c r="I1221" i="1" s="1"/>
  <c r="H1222" i="1"/>
  <c r="I1222" i="1" s="1"/>
  <c r="H1224" i="1"/>
  <c r="I1224" i="1" s="1"/>
  <c r="H1639" i="1"/>
  <c r="I1639" i="1" s="1"/>
  <c r="H1759" i="1"/>
  <c r="H1760" i="1"/>
  <c r="I1760" i="1" s="1"/>
  <c r="H4690" i="1"/>
  <c r="I4690" i="1" s="1"/>
  <c r="H4691" i="1"/>
  <c r="I4691" i="1" s="1"/>
  <c r="H4692" i="1"/>
  <c r="I4692" i="1" s="1"/>
  <c r="H1711" i="1"/>
  <c r="I1711" i="1" s="1"/>
  <c r="H3997" i="1"/>
  <c r="I3997" i="1" s="1"/>
  <c r="H3998" i="1"/>
  <c r="H3999" i="1"/>
  <c r="I3999" i="1" s="1"/>
  <c r="H4000" i="1"/>
  <c r="I4000" i="1" s="1"/>
  <c r="H699" i="1"/>
  <c r="I699" i="1" s="1"/>
  <c r="H4694" i="1"/>
  <c r="I4694" i="1" s="1"/>
  <c r="H4696" i="1"/>
  <c r="H4697" i="1"/>
  <c r="I4697" i="1" s="1"/>
  <c r="H5948" i="1"/>
  <c r="I5948" i="1" s="1"/>
  <c r="H1761" i="1"/>
  <c r="I1761" i="1" s="1"/>
  <c r="H1378" i="1"/>
  <c r="I1378" i="1" s="1"/>
  <c r="H700" i="1"/>
  <c r="I700" i="1" s="1"/>
  <c r="H4698" i="1"/>
  <c r="I4698" i="1" s="1"/>
  <c r="H4700" i="1"/>
  <c r="H1762" i="1"/>
  <c r="I1762" i="1" s="1"/>
  <c r="H1763" i="1"/>
  <c r="I1763" i="1" s="1"/>
  <c r="H3065" i="1"/>
  <c r="I3065" i="1" s="1"/>
  <c r="H3066" i="1"/>
  <c r="I3066" i="1" s="1"/>
  <c r="H3067" i="1"/>
  <c r="I3067" i="1" s="1"/>
  <c r="H3068" i="1"/>
  <c r="I3068" i="1" s="1"/>
  <c r="H4001" i="1"/>
  <c r="I4001" i="1" s="1"/>
  <c r="H4002" i="1"/>
  <c r="I4002" i="1" s="1"/>
  <c r="H4003" i="1"/>
  <c r="I4003" i="1" s="1"/>
  <c r="H4701" i="1"/>
  <c r="I4701" i="1" s="1"/>
  <c r="H4702" i="1"/>
  <c r="H853" i="1"/>
  <c r="I853" i="1" s="1"/>
  <c r="H4703" i="1"/>
  <c r="I4703" i="1" s="1"/>
  <c r="H4705" i="1"/>
  <c r="H854" i="1"/>
  <c r="I854" i="1" s="1"/>
  <c r="H389" i="1"/>
  <c r="H4004" i="1"/>
  <c r="I4004" i="1" s="1"/>
  <c r="H5320" i="1"/>
  <c r="I5320" i="1" s="1"/>
  <c r="H4706" i="1"/>
  <c r="I4706" i="1" s="1"/>
  <c r="H1764" i="1"/>
  <c r="I1764" i="1" s="1"/>
  <c r="H4707" i="1"/>
  <c r="I4707" i="1" s="1"/>
  <c r="H390" i="1"/>
  <c r="I390" i="1" s="1"/>
  <c r="H4005" i="1"/>
  <c r="H3" i="1"/>
  <c r="I3" i="1" s="1"/>
  <c r="H4708" i="1"/>
  <c r="I4708" i="1" s="1"/>
  <c r="H4709" i="1"/>
  <c r="I4709" i="1" s="1"/>
  <c r="H3069" i="1"/>
  <c r="I3069" i="1" s="1"/>
  <c r="H3070" i="1"/>
  <c r="H3071" i="1"/>
  <c r="I3071" i="1" s="1"/>
  <c r="H5949" i="1"/>
  <c r="H1056" i="1"/>
  <c r="I1056" i="1" s="1"/>
  <c r="H1939" i="1"/>
  <c r="I1939" i="1" s="1"/>
  <c r="H1940" i="1"/>
  <c r="I1940" i="1" s="1"/>
  <c r="H4007" i="1"/>
  <c r="I4007" i="1" s="1"/>
  <c r="H4009" i="1"/>
  <c r="H4010" i="1"/>
  <c r="I4010" i="1" s="1"/>
  <c r="H4011" i="1"/>
  <c r="H4012" i="1"/>
  <c r="I4012" i="1" s="1"/>
  <c r="H4013" i="1"/>
  <c r="H4014" i="1"/>
  <c r="I4014" i="1" s="1"/>
  <c r="H4015" i="1"/>
  <c r="I4015" i="1" s="1"/>
  <c r="H4017" i="1"/>
  <c r="I4017" i="1" s="1"/>
  <c r="J4017" i="1" s="1"/>
  <c r="H3072" i="1"/>
  <c r="I3072" i="1" s="1"/>
  <c r="H4018" i="1"/>
  <c r="I4018" i="1" s="1"/>
  <c r="H4019" i="1"/>
  <c r="I4019" i="1" s="1"/>
  <c r="H4020" i="1"/>
  <c r="I4020" i="1" s="1"/>
  <c r="H4021" i="1"/>
  <c r="I4021" i="1" s="1"/>
  <c r="H1379" i="1"/>
  <c r="I1379" i="1" s="1"/>
  <c r="H2235" i="1"/>
  <c r="H5950" i="1"/>
  <c r="I5950" i="1" s="1"/>
  <c r="H4023" i="1"/>
  <c r="I4023" i="1" s="1"/>
  <c r="H4710" i="1"/>
  <c r="I4710" i="1" s="1"/>
  <c r="H4711" i="1"/>
  <c r="I4711" i="1" s="1"/>
  <c r="H4712" i="1"/>
  <c r="I4712" i="1" s="1"/>
  <c r="H4713" i="1"/>
  <c r="I4713" i="1" s="1"/>
  <c r="H4715" i="1"/>
  <c r="H4716" i="1"/>
  <c r="I4716" i="1" s="1"/>
  <c r="H4024" i="1"/>
  <c r="I4024" i="1" s="1"/>
  <c r="H4025" i="1"/>
  <c r="I4025" i="1" s="1"/>
  <c r="H4717" i="1"/>
  <c r="I4717" i="1" s="1"/>
  <c r="H3073" i="1"/>
  <c r="I3073" i="1" s="1"/>
  <c r="H1136" i="1"/>
  <c r="I1136" i="1" s="1"/>
  <c r="H1138" i="1"/>
  <c r="I1138" i="1" s="1"/>
  <c r="H1139" i="1"/>
  <c r="I1139" i="1" s="1"/>
  <c r="H1140" i="1"/>
  <c r="H1141" i="1"/>
  <c r="I1141" i="1" s="1"/>
  <c r="H1142" i="1"/>
  <c r="I1142" i="1" s="1"/>
  <c r="H1143" i="1"/>
  <c r="I1143" i="1" s="1"/>
  <c r="H1144" i="1"/>
  <c r="I1144" i="1" s="1"/>
  <c r="H3074" i="1"/>
  <c r="H4718" i="1"/>
  <c r="I4718" i="1" s="1"/>
  <c r="H4719" i="1"/>
  <c r="I4719" i="1" s="1"/>
  <c r="H4720" i="1"/>
  <c r="I4720" i="1" s="1"/>
  <c r="H4721" i="1"/>
  <c r="I4721" i="1" s="1"/>
  <c r="H4026" i="1"/>
  <c r="I4026" i="1" s="1"/>
  <c r="H4027" i="1"/>
  <c r="I4027" i="1" s="1"/>
  <c r="H4029" i="1"/>
  <c r="I4029" i="1" s="1"/>
  <c r="H5951" i="1"/>
  <c r="I5951" i="1" s="1"/>
  <c r="H4722" i="1"/>
  <c r="I4722" i="1" s="1"/>
  <c r="H4723" i="1"/>
  <c r="I4723" i="1" s="1"/>
  <c r="H4030" i="1"/>
  <c r="I4030" i="1" s="1"/>
  <c r="H4724" i="1"/>
  <c r="I4724" i="1" s="1"/>
  <c r="H1146" i="1"/>
  <c r="I1146" i="1" s="1"/>
  <c r="H4032" i="1"/>
  <c r="I4032" i="1" s="1"/>
  <c r="H4033" i="1"/>
  <c r="I4033" i="1" s="1"/>
  <c r="H4034" i="1"/>
  <c r="I4034" i="1" s="1"/>
  <c r="H4035" i="1"/>
  <c r="I4035" i="1" s="1"/>
  <c r="H4036" i="1"/>
  <c r="I4036" i="1" s="1"/>
  <c r="H855" i="1"/>
  <c r="I855" i="1" s="1"/>
  <c r="H856" i="1"/>
  <c r="I856" i="1" s="1"/>
  <c r="H858" i="1"/>
  <c r="I858" i="1" s="1"/>
  <c r="H859" i="1"/>
  <c r="I859" i="1" s="1"/>
  <c r="H860" i="1"/>
  <c r="H861" i="1"/>
  <c r="I861" i="1" s="1"/>
  <c r="H862" i="1"/>
  <c r="I862" i="1" s="1"/>
  <c r="H863" i="1"/>
  <c r="I863" i="1" s="1"/>
  <c r="H4037" i="1"/>
  <c r="I4037" i="1" s="1"/>
  <c r="H4039" i="1"/>
  <c r="I4039" i="1" s="1"/>
  <c r="H4040" i="1"/>
  <c r="I4040" i="1" s="1"/>
  <c r="H4041" i="1"/>
  <c r="H4042" i="1"/>
  <c r="I4042" i="1" s="1"/>
  <c r="H4043" i="1"/>
  <c r="I4043" i="1" s="1"/>
  <c r="H4044" i="1"/>
  <c r="I4044" i="1" s="1"/>
  <c r="H4045" i="1"/>
  <c r="I4045" i="1" s="1"/>
  <c r="H1380" i="1"/>
  <c r="I1380" i="1" s="1"/>
  <c r="H1381" i="1"/>
  <c r="I1381" i="1" s="1"/>
  <c r="H2697" i="1"/>
  <c r="I2697" i="1" s="1"/>
  <c r="H4726" i="1"/>
  <c r="I4726" i="1" s="1"/>
  <c r="H4046" i="1"/>
  <c r="I4046" i="1" s="1"/>
  <c r="H4047" i="1"/>
  <c r="I4047" i="1" s="1"/>
  <c r="H4048" i="1"/>
  <c r="I4048" i="1" s="1"/>
  <c r="H5302" i="1"/>
  <c r="I5302" i="1" s="1"/>
  <c r="H4049" i="1"/>
  <c r="H4727" i="1"/>
  <c r="H391" i="1"/>
  <c r="I391" i="1" s="1"/>
  <c r="H392" i="1"/>
  <c r="I392" i="1" s="1"/>
  <c r="H4728" i="1"/>
  <c r="I4728" i="1" s="1"/>
  <c r="H4729" i="1"/>
  <c r="I4729" i="1" s="1"/>
  <c r="H2550" i="1"/>
  <c r="H5466" i="1"/>
  <c r="I5466" i="1" s="1"/>
  <c r="H2551" i="1"/>
  <c r="H2552" i="1"/>
  <c r="I2552" i="1" s="1"/>
  <c r="H2553" i="1"/>
  <c r="I2553" i="1" s="1"/>
  <c r="H2554" i="1"/>
  <c r="I2554" i="1" s="1"/>
  <c r="H1767" i="1"/>
  <c r="I1767" i="1" s="1"/>
  <c r="H4731" i="1"/>
  <c r="I4731" i="1" s="1"/>
  <c r="H4732" i="1"/>
  <c r="I4732" i="1" s="1"/>
  <c r="H4733" i="1"/>
  <c r="H4734" i="1"/>
  <c r="I4734" i="1" s="1"/>
  <c r="H4735" i="1"/>
  <c r="I4735" i="1" s="1"/>
  <c r="H4050" i="1"/>
  <c r="I4050" i="1" s="1"/>
  <c r="H4051" i="1"/>
  <c r="I4051" i="1" s="1"/>
  <c r="H4736" i="1"/>
  <c r="I4736" i="1" s="1"/>
  <c r="H4737" i="1"/>
  <c r="I4737" i="1" s="1"/>
  <c r="H4052" i="1"/>
  <c r="H4738" i="1"/>
  <c r="I4738" i="1" s="1"/>
  <c r="H4053" i="1"/>
  <c r="I4053" i="1" s="1"/>
  <c r="H4739" i="1"/>
  <c r="I4739" i="1" s="1"/>
  <c r="H4054" i="1"/>
  <c r="I4054" i="1" s="1"/>
  <c r="H4741" i="1"/>
  <c r="H4742" i="1"/>
  <c r="I4742" i="1" s="1"/>
  <c r="H4743" i="1"/>
  <c r="I4743" i="1" s="1"/>
  <c r="H4744" i="1"/>
  <c r="I4744" i="1" s="1"/>
  <c r="H4745" i="1"/>
  <c r="I4745" i="1" s="1"/>
  <c r="H4746" i="1"/>
  <c r="I4746" i="1" s="1"/>
  <c r="H4747" i="1"/>
  <c r="I4747" i="1" s="1"/>
  <c r="H4748" i="1"/>
  <c r="I4748" i="1" s="1"/>
  <c r="H393" i="1"/>
  <c r="I393" i="1" s="1"/>
  <c r="H4749" i="1"/>
  <c r="H4750" i="1"/>
  <c r="I4750" i="1" s="1"/>
  <c r="H4751" i="1"/>
  <c r="I4751" i="1" s="1"/>
  <c r="H4752" i="1"/>
  <c r="I4752" i="1" s="1"/>
  <c r="H1941" i="1"/>
  <c r="I1941" i="1" s="1"/>
  <c r="H1943" i="1"/>
  <c r="H5467" i="1"/>
  <c r="H6174" i="1"/>
  <c r="I6174" i="1" s="1"/>
  <c r="H3075" i="1"/>
  <c r="I3075" i="1" s="1"/>
  <c r="H1383" i="1"/>
  <c r="H4753" i="1"/>
  <c r="I4753" i="1" s="1"/>
  <c r="H4754" i="1"/>
  <c r="I4754" i="1" s="1"/>
  <c r="H5349" i="1"/>
  <c r="I5349" i="1" s="1"/>
  <c r="H2933" i="1"/>
  <c r="I2933" i="1" s="1"/>
  <c r="H2934" i="1"/>
  <c r="I2934" i="1" s="1"/>
  <c r="H2935" i="1"/>
  <c r="I2935" i="1" s="1"/>
  <c r="H2723" i="1"/>
  <c r="I2723" i="1" s="1"/>
  <c r="H2724" i="1"/>
  <c r="I2724" i="1" s="1"/>
  <c r="H5350" i="1"/>
  <c r="I5350" i="1" s="1"/>
  <c r="H2726" i="1"/>
  <c r="I2726" i="1" s="1"/>
  <c r="H2727" i="1"/>
  <c r="I2727" i="1" s="1"/>
  <c r="H2728" i="1"/>
  <c r="H2936" i="1"/>
  <c r="I2936" i="1" s="1"/>
  <c r="H2937" i="1"/>
  <c r="I2937" i="1" s="1"/>
  <c r="H2938" i="1"/>
  <c r="I2938" i="1" s="1"/>
  <c r="H2939" i="1"/>
  <c r="I2939" i="1" s="1"/>
  <c r="H2941" i="1"/>
  <c r="I2941" i="1" s="1"/>
  <c r="H2942" i="1"/>
  <c r="I2942" i="1" s="1"/>
  <c r="H2729" i="1"/>
  <c r="I2729" i="1" s="1"/>
  <c r="H5351" i="1"/>
  <c r="I5351" i="1" s="1"/>
  <c r="H5352" i="1"/>
  <c r="I5352" i="1" s="1"/>
  <c r="H5353" i="1"/>
  <c r="I5353" i="1" s="1"/>
  <c r="H5354" i="1"/>
  <c r="H5355" i="1"/>
  <c r="H4055" i="1"/>
  <c r="I4055" i="1" s="1"/>
  <c r="H4755" i="1"/>
  <c r="I4755" i="1" s="1"/>
  <c r="H3076" i="1"/>
  <c r="H6175" i="1"/>
  <c r="I6175" i="1" s="1"/>
  <c r="H5953" i="1"/>
  <c r="I5953" i="1" s="1"/>
  <c r="H1225" i="1"/>
  <c r="H1768" i="1"/>
  <c r="H5356" i="1"/>
  <c r="I5356" i="1" s="1"/>
  <c r="H4756" i="1"/>
  <c r="I4756" i="1" s="1"/>
  <c r="H4757" i="1"/>
  <c r="I4757" i="1" s="1"/>
  <c r="H4758" i="1"/>
  <c r="I4758" i="1" s="1"/>
  <c r="H1057" i="1"/>
  <c r="I1057" i="1" s="1"/>
  <c r="H4056" i="1"/>
  <c r="I4056" i="1" s="1"/>
  <c r="H5954" i="1"/>
  <c r="I5954" i="1" s="1"/>
  <c r="H4057" i="1"/>
  <c r="I4057" i="1" s="1"/>
  <c r="H4058" i="1"/>
  <c r="I4058" i="1" s="1"/>
  <c r="H4059" i="1"/>
  <c r="I4059" i="1" s="1"/>
  <c r="H4060" i="1"/>
  <c r="I4060" i="1" s="1"/>
  <c r="H4061" i="1"/>
  <c r="I4061" i="1" s="1"/>
  <c r="H4062" i="1"/>
  <c r="H1241" i="1"/>
  <c r="I1241" i="1" s="1"/>
  <c r="H1385" i="1"/>
  <c r="I1385" i="1" s="1"/>
  <c r="H1386" i="1"/>
  <c r="I1386" i="1" s="1"/>
  <c r="H1387" i="1"/>
  <c r="I1387" i="1" s="1"/>
  <c r="H864" i="1"/>
  <c r="I864" i="1" s="1"/>
  <c r="H865" i="1"/>
  <c r="I865" i="1" s="1"/>
  <c r="H866" i="1"/>
  <c r="I866" i="1" s="1"/>
  <c r="H4759" i="1"/>
  <c r="H4761" i="1"/>
  <c r="I4761" i="1" s="1"/>
  <c r="H4762" i="1"/>
  <c r="I4762" i="1" s="1"/>
  <c r="H4763" i="1"/>
  <c r="I4763" i="1" s="1"/>
  <c r="H4764" i="1"/>
  <c r="I4764" i="1" s="1"/>
  <c r="H4765" i="1"/>
  <c r="H4766" i="1"/>
  <c r="I4766" i="1" s="1"/>
  <c r="H4767" i="1"/>
  <c r="I4767" i="1" s="1"/>
  <c r="H1944" i="1"/>
  <c r="I1944" i="1" s="1"/>
  <c r="H1945" i="1"/>
  <c r="I1945" i="1" s="1"/>
  <c r="H4769" i="1"/>
  <c r="I4769" i="1" s="1"/>
  <c r="H1946" i="1"/>
  <c r="I1946" i="1" s="1"/>
  <c r="H4770" i="1"/>
  <c r="H4771" i="1"/>
  <c r="I4771" i="1" s="1"/>
  <c r="H1947" i="1"/>
  <c r="I1947" i="1" s="1"/>
  <c r="H1948" i="1"/>
  <c r="I1948" i="1" s="1"/>
  <c r="H1769" i="1"/>
  <c r="I1769" i="1" s="1"/>
  <c r="H1770" i="1"/>
  <c r="I1770" i="1" s="1"/>
  <c r="H2555" i="1"/>
  <c r="I2555" i="1" s="1"/>
  <c r="H2557" i="1"/>
  <c r="H1771" i="1"/>
  <c r="I1771" i="1" s="1"/>
  <c r="H1772" i="1"/>
  <c r="I1772" i="1" s="1"/>
  <c r="H2559" i="1"/>
  <c r="I2559" i="1" s="1"/>
  <c r="H1773" i="1"/>
  <c r="H2560" i="1"/>
  <c r="I2560" i="1" s="1"/>
  <c r="H2561" i="1"/>
  <c r="H1774" i="1"/>
  <c r="I1774" i="1" s="1"/>
  <c r="J1774" i="1" s="1"/>
  <c r="H394" i="1"/>
  <c r="I394" i="1" s="1"/>
  <c r="H396" i="1"/>
  <c r="I396" i="1" s="1"/>
  <c r="H4063" i="1"/>
  <c r="I4063" i="1" s="1"/>
  <c r="H4064" i="1"/>
  <c r="I4064" i="1" s="1"/>
  <c r="H2851" i="1"/>
  <c r="I2851" i="1" s="1"/>
  <c r="H4773" i="1"/>
  <c r="I4773" i="1" s="1"/>
  <c r="H4774" i="1"/>
  <c r="H4775" i="1"/>
  <c r="I4775" i="1" s="1"/>
  <c r="H238" i="1"/>
  <c r="I238" i="1" s="1"/>
  <c r="H4065" i="1"/>
  <c r="I4065" i="1" s="1"/>
  <c r="H4066" i="1"/>
  <c r="I4066" i="1" s="1"/>
  <c r="H2730" i="1"/>
  <c r="I2730" i="1" s="1"/>
  <c r="H2732" i="1"/>
  <c r="I2732" i="1" s="1"/>
  <c r="H58" i="1"/>
  <c r="I58" i="1" s="1"/>
  <c r="H60" i="1"/>
  <c r="I60" i="1" s="1"/>
  <c r="H61" i="1"/>
  <c r="I61" i="1" s="1"/>
  <c r="H3077" i="1"/>
  <c r="H4067" i="1"/>
  <c r="I4067" i="1" s="1"/>
  <c r="H1388" i="1"/>
  <c r="I1388" i="1" s="1"/>
  <c r="H1389" i="1"/>
  <c r="H4776" i="1"/>
  <c r="H4068" i="1"/>
  <c r="I4068" i="1" s="1"/>
  <c r="H24" i="1"/>
  <c r="I24" i="1" s="1"/>
  <c r="H25" i="1"/>
  <c r="I25" i="1" s="1"/>
  <c r="H26" i="1"/>
  <c r="I26" i="1" s="1"/>
  <c r="H6178" i="1"/>
  <c r="H2800" i="1"/>
  <c r="I2800" i="1" s="1"/>
  <c r="H4778" i="1"/>
  <c r="I4778" i="1" s="1"/>
  <c r="H6179" i="1"/>
  <c r="I6179" i="1" s="1"/>
  <c r="H6180" i="1"/>
  <c r="H6181" i="1"/>
  <c r="H6182" i="1"/>
  <c r="I6182" i="1" s="1"/>
  <c r="H4779" i="1"/>
  <c r="H4780" i="1"/>
  <c r="I4780" i="1" s="1"/>
  <c r="H1949" i="1"/>
  <c r="I1949" i="1" s="1"/>
  <c r="H4781" i="1"/>
  <c r="I4781" i="1" s="1"/>
  <c r="H4782" i="1"/>
  <c r="I4782" i="1" s="1"/>
  <c r="H4783" i="1"/>
  <c r="I4783" i="1" s="1"/>
  <c r="H4784" i="1"/>
  <c r="I4784" i="1" s="1"/>
  <c r="H397" i="1"/>
  <c r="H4069" i="1"/>
  <c r="H4785" i="1"/>
  <c r="I4785" i="1" s="1"/>
  <c r="H399" i="1"/>
  <c r="I399" i="1" s="1"/>
  <c r="H1775" i="1"/>
  <c r="I1775" i="1" s="1"/>
  <c r="H1776" i="1"/>
  <c r="I1776" i="1" s="1"/>
  <c r="H4786" i="1"/>
  <c r="I4786" i="1" s="1"/>
  <c r="H4788" i="1"/>
  <c r="I4788" i="1" s="1"/>
  <c r="H2236" i="1"/>
  <c r="H4071" i="1"/>
  <c r="I4071" i="1" s="1"/>
  <c r="H4072" i="1"/>
  <c r="I4072" i="1" s="1"/>
  <c r="H6183" i="1"/>
  <c r="I6183" i="1" s="1"/>
  <c r="H5956" i="1"/>
  <c r="I5956" i="1" s="1"/>
  <c r="H2822" i="1"/>
  <c r="I2822" i="1" s="1"/>
  <c r="H5957" i="1"/>
  <c r="H4073" i="1"/>
  <c r="I4073" i="1" s="1"/>
  <c r="H4789" i="1"/>
  <c r="I4789" i="1" s="1"/>
  <c r="H4790" i="1"/>
  <c r="I4790" i="1" s="1"/>
  <c r="H4791" i="1"/>
  <c r="I4791" i="1" s="1"/>
  <c r="H4792" i="1"/>
  <c r="I4792" i="1" s="1"/>
  <c r="H4793" i="1"/>
  <c r="I4793" i="1" s="1"/>
  <c r="H4074" i="1"/>
  <c r="H1059" i="1"/>
  <c r="I1059" i="1" s="1"/>
  <c r="H5469" i="1"/>
  <c r="I5469" i="1" s="1"/>
  <c r="H1391" i="1"/>
  <c r="I1391" i="1" s="1"/>
  <c r="H2733" i="1"/>
  <c r="I2733" i="1" s="1"/>
  <c r="H2734" i="1"/>
  <c r="I2734" i="1" s="1"/>
  <c r="H2736" i="1"/>
  <c r="H2737" i="1"/>
  <c r="I2737" i="1" s="1"/>
  <c r="H6315" i="1"/>
  <c r="I6315" i="1" s="1"/>
  <c r="H6316" i="1"/>
  <c r="I6316" i="1" s="1"/>
  <c r="H6317" i="1"/>
  <c r="I6317" i="1" s="1"/>
  <c r="H6318" i="1"/>
  <c r="I6318" i="1" s="1"/>
  <c r="H6319" i="1"/>
  <c r="I6319" i="1" s="1"/>
  <c r="H6320" i="1"/>
  <c r="H6321" i="1"/>
  <c r="I6321" i="1" s="1"/>
  <c r="H6323" i="1"/>
  <c r="I6323" i="1" s="1"/>
  <c r="H6324" i="1"/>
  <c r="I6324" i="1" s="1"/>
  <c r="H6325" i="1"/>
  <c r="I6325" i="1" s="1"/>
  <c r="H6326" i="1"/>
  <c r="I6326" i="1" s="1"/>
  <c r="H701" i="1"/>
  <c r="I701" i="1" s="1"/>
  <c r="J701" i="1" s="1"/>
  <c r="H4795" i="1"/>
  <c r="I4795" i="1" s="1"/>
  <c r="H6327" i="1"/>
  <c r="I6327" i="1" s="1"/>
  <c r="H6329" i="1"/>
  <c r="I6329" i="1" s="1"/>
  <c r="H6330" i="1"/>
  <c r="I6330" i="1" s="1"/>
  <c r="H6331" i="1"/>
  <c r="H6332" i="1"/>
  <c r="I6332" i="1" s="1"/>
  <c r="H6333" i="1"/>
  <c r="I6333" i="1" s="1"/>
  <c r="H6334" i="1"/>
  <c r="I6334" i="1" s="1"/>
  <c r="J6334" i="1" s="1"/>
  <c r="H6335" i="1"/>
  <c r="I6335" i="1" s="1"/>
  <c r="H6337" i="1"/>
  <c r="I6337" i="1" s="1"/>
  <c r="H6338" i="1"/>
  <c r="I6338" i="1" s="1"/>
  <c r="J6338" i="1" s="1"/>
  <c r="H6339" i="1"/>
  <c r="I6339" i="1" s="1"/>
  <c r="H1392" i="1"/>
  <c r="I1392" i="1" s="1"/>
  <c r="H1950" i="1"/>
  <c r="I1950" i="1" s="1"/>
  <c r="H4796" i="1"/>
  <c r="H4075" i="1"/>
  <c r="I4075" i="1" s="1"/>
  <c r="H5959" i="1"/>
  <c r="I5959" i="1" s="1"/>
  <c r="H5470" i="1"/>
  <c r="I5470" i="1" s="1"/>
  <c r="H4797" i="1"/>
  <c r="I4797" i="1" s="1"/>
  <c r="H4798" i="1"/>
  <c r="I4798" i="1" s="1"/>
  <c r="H400" i="1"/>
  <c r="H5471" i="1"/>
  <c r="I5471" i="1" s="1"/>
  <c r="H5472" i="1"/>
  <c r="I5472" i="1" s="1"/>
  <c r="H5473" i="1"/>
  <c r="I5473" i="1" s="1"/>
  <c r="H4799" i="1"/>
  <c r="I4799" i="1" s="1"/>
  <c r="H4800" i="1"/>
  <c r="I4800" i="1" s="1"/>
  <c r="H2739" i="1"/>
  <c r="H2740" i="1"/>
  <c r="H2741" i="1"/>
  <c r="I2741" i="1" s="1"/>
  <c r="H4802" i="1"/>
  <c r="I4802" i="1" s="1"/>
  <c r="H4803" i="1"/>
  <c r="I4803" i="1" s="1"/>
  <c r="H4804" i="1"/>
  <c r="I4804" i="1" s="1"/>
  <c r="H4805" i="1"/>
  <c r="I4805" i="1" s="1"/>
  <c r="H4806" i="1"/>
  <c r="I4806" i="1" s="1"/>
  <c r="H6184" i="1"/>
  <c r="H6185" i="1"/>
  <c r="I6185" i="1" s="1"/>
  <c r="H2563" i="1"/>
  <c r="I2563" i="1" s="1"/>
  <c r="H2564" i="1"/>
  <c r="I2564" i="1" s="1"/>
  <c r="H2565" i="1"/>
  <c r="I2565" i="1" s="1"/>
  <c r="H6186" i="1"/>
  <c r="I6186" i="1" s="1"/>
  <c r="H1777" i="1"/>
  <c r="H1778" i="1"/>
  <c r="I1778" i="1" s="1"/>
  <c r="H3078" i="1"/>
  <c r="I3078" i="1" s="1"/>
  <c r="H3079" i="1"/>
  <c r="I3079" i="1" s="1"/>
  <c r="H3080" i="1"/>
  <c r="H3081" i="1"/>
  <c r="I3081" i="1" s="1"/>
  <c r="H3082" i="1"/>
  <c r="I3082" i="1" s="1"/>
  <c r="H401" i="1"/>
  <c r="H4807" i="1"/>
  <c r="I4807" i="1" s="1"/>
  <c r="H2465" i="1"/>
  <c r="I2465" i="1" s="1"/>
  <c r="H3083" i="1"/>
  <c r="I3083" i="1" s="1"/>
  <c r="H3084" i="1"/>
  <c r="I3084" i="1" s="1"/>
  <c r="H4076" i="1"/>
  <c r="I4076" i="1" s="1"/>
  <c r="H4077" i="1"/>
  <c r="H4078" i="1"/>
  <c r="I4078" i="1" s="1"/>
  <c r="H3085" i="1"/>
  <c r="I3085" i="1" s="1"/>
  <c r="H3086" i="1"/>
  <c r="I3086" i="1" s="1"/>
  <c r="H3087" i="1"/>
  <c r="I3087" i="1" s="1"/>
  <c r="H3088" i="1"/>
  <c r="H3089" i="1"/>
  <c r="I3089" i="1" s="1"/>
  <c r="H3090" i="1"/>
  <c r="H3091" i="1"/>
  <c r="H3092" i="1"/>
  <c r="I3092" i="1" s="1"/>
  <c r="H3094" i="1"/>
  <c r="I3094" i="1" s="1"/>
  <c r="H3095" i="1"/>
  <c r="I3095" i="1" s="1"/>
  <c r="H3096" i="1"/>
  <c r="I3096" i="1" s="1"/>
  <c r="H3097" i="1"/>
  <c r="I3097" i="1" s="1"/>
  <c r="H3098" i="1"/>
  <c r="I3098" i="1" s="1"/>
  <c r="J3098" i="1" s="1"/>
  <c r="H3099" i="1"/>
  <c r="H3100" i="1"/>
  <c r="I3100" i="1" s="1"/>
  <c r="H3102" i="1"/>
  <c r="I3102" i="1" s="1"/>
  <c r="H3103" i="1"/>
  <c r="I3103" i="1" s="1"/>
  <c r="H3104" i="1"/>
  <c r="I3104" i="1" s="1"/>
  <c r="H3105" i="1"/>
  <c r="I3105" i="1" s="1"/>
  <c r="H3107" i="1"/>
  <c r="I3107" i="1" s="1"/>
  <c r="H3108" i="1"/>
  <c r="I3108" i="1" s="1"/>
  <c r="H3110" i="1"/>
  <c r="I3110" i="1" s="1"/>
  <c r="H3111" i="1"/>
  <c r="I3111" i="1" s="1"/>
  <c r="H3112" i="1"/>
  <c r="I3112" i="1" s="1"/>
  <c r="H3113" i="1"/>
  <c r="I3113" i="1" s="1"/>
  <c r="H3114" i="1"/>
  <c r="H3115" i="1"/>
  <c r="H3116" i="1"/>
  <c r="I3116" i="1" s="1"/>
  <c r="H3118" i="1"/>
  <c r="I3118" i="1" s="1"/>
  <c r="H3119" i="1"/>
  <c r="I3119" i="1" s="1"/>
  <c r="H3120" i="1"/>
  <c r="I3120" i="1" s="1"/>
  <c r="H3121" i="1"/>
  <c r="I3121" i="1" s="1"/>
  <c r="H3122" i="1"/>
  <c r="H3123" i="1"/>
  <c r="H3124" i="1"/>
  <c r="H3126" i="1"/>
  <c r="I3126" i="1" s="1"/>
  <c r="H3127" i="1"/>
  <c r="I3127" i="1" s="1"/>
  <c r="H3128" i="1"/>
  <c r="I3128" i="1" s="1"/>
  <c r="H3129" i="1"/>
  <c r="I3129" i="1" s="1"/>
  <c r="H3131" i="1"/>
  <c r="H3132" i="1"/>
  <c r="I3132" i="1" s="1"/>
  <c r="H3134" i="1"/>
  <c r="I3134" i="1" s="1"/>
  <c r="H3135" i="1"/>
  <c r="I3135" i="1" s="1"/>
  <c r="H3136" i="1"/>
  <c r="H3137" i="1"/>
  <c r="I3137" i="1" s="1"/>
  <c r="H3138" i="1"/>
  <c r="I3138" i="1" s="1"/>
  <c r="H3139" i="1"/>
  <c r="H3140" i="1"/>
  <c r="I3140" i="1" s="1"/>
  <c r="H3142" i="1"/>
  <c r="I3142" i="1" s="1"/>
  <c r="H3143" i="1"/>
  <c r="I3143" i="1" s="1"/>
  <c r="H3144" i="1"/>
  <c r="I3144" i="1" s="1"/>
  <c r="H3145" i="1"/>
  <c r="I3145" i="1" s="1"/>
  <c r="H3146" i="1"/>
  <c r="I3146" i="1" s="1"/>
  <c r="H3147" i="1"/>
  <c r="I3147" i="1" s="1"/>
  <c r="H3148" i="1"/>
  <c r="I3148" i="1" s="1"/>
  <c r="H3150" i="1"/>
  <c r="I3150" i="1" s="1"/>
  <c r="H3151" i="1"/>
  <c r="I3151" i="1" s="1"/>
  <c r="H3152" i="1"/>
  <c r="H3153" i="1"/>
  <c r="I3153" i="1" s="1"/>
  <c r="H3154" i="1"/>
  <c r="H3155" i="1"/>
  <c r="I3155" i="1" s="1"/>
  <c r="H3156" i="1"/>
  <c r="I3156" i="1" s="1"/>
  <c r="H3158" i="1"/>
  <c r="I3158" i="1" s="1"/>
  <c r="H3159" i="1"/>
  <c r="I3159" i="1" s="1"/>
  <c r="H3160" i="1"/>
  <c r="I3160" i="1" s="1"/>
  <c r="H3161" i="1"/>
  <c r="I3161" i="1" s="1"/>
  <c r="H3162" i="1"/>
  <c r="I3162" i="1" s="1"/>
  <c r="H3163" i="1"/>
  <c r="H3164" i="1"/>
  <c r="I3164" i="1" s="1"/>
  <c r="H3166" i="1"/>
  <c r="I3166" i="1" s="1"/>
  <c r="H3167" i="1"/>
  <c r="I3167" i="1" s="1"/>
  <c r="H3168" i="1"/>
  <c r="I3168" i="1" s="1"/>
  <c r="H3169" i="1"/>
  <c r="I3169" i="1" s="1"/>
  <c r="H3171" i="1"/>
  <c r="H3172" i="1"/>
  <c r="I3172" i="1" s="1"/>
  <c r="H3174" i="1"/>
  <c r="I3174" i="1" s="1"/>
  <c r="H3175" i="1"/>
  <c r="I3175" i="1" s="1"/>
  <c r="H3176" i="1"/>
  <c r="I3176" i="1" s="1"/>
  <c r="H3177" i="1"/>
  <c r="I3177" i="1" s="1"/>
  <c r="H3178" i="1"/>
  <c r="I3178" i="1" s="1"/>
  <c r="H3179" i="1"/>
  <c r="H5960" i="1"/>
  <c r="I5960" i="1" s="1"/>
  <c r="H1506" i="1"/>
  <c r="I1506" i="1" s="1"/>
  <c r="H4079" i="1"/>
  <c r="I4079" i="1" s="1"/>
  <c r="H3180" i="1"/>
  <c r="I3180" i="1" s="1"/>
  <c r="H5961" i="1"/>
  <c r="I5961" i="1" s="1"/>
  <c r="H1394" i="1"/>
  <c r="H2527" i="1"/>
  <c r="H2528" i="1"/>
  <c r="I2528" i="1" s="1"/>
  <c r="H4809" i="1"/>
  <c r="I4809" i="1" s="1"/>
  <c r="H1951" i="1"/>
  <c r="I1951" i="1" s="1"/>
  <c r="H4080" i="1"/>
  <c r="I4080" i="1" s="1"/>
  <c r="H4081" i="1"/>
  <c r="I4081" i="1" s="1"/>
  <c r="H4810" i="1"/>
  <c r="I4810" i="1" s="1"/>
  <c r="H4811" i="1"/>
  <c r="I4811" i="1" s="1"/>
  <c r="H4813" i="1"/>
  <c r="I4813" i="1" s="1"/>
  <c r="H4814" i="1"/>
  <c r="I4814" i="1" s="1"/>
  <c r="H1952" i="1"/>
  <c r="H4815" i="1"/>
  <c r="I4815" i="1" s="1"/>
  <c r="H3420" i="1"/>
  <c r="I3420" i="1" s="1"/>
  <c r="H5474" i="1"/>
  <c r="H3181" i="1"/>
  <c r="I3181" i="1" s="1"/>
  <c r="H3183" i="1"/>
  <c r="I3183" i="1" s="1"/>
  <c r="H3184" i="1"/>
  <c r="I3184" i="1" s="1"/>
  <c r="H3185" i="1"/>
  <c r="I3185" i="1" s="1"/>
  <c r="H1245" i="1"/>
  <c r="I1245" i="1" s="1"/>
  <c r="H5962" i="1"/>
  <c r="H5963" i="1"/>
  <c r="I5963" i="1" s="1"/>
  <c r="H703" i="1"/>
  <c r="I703" i="1" s="1"/>
  <c r="H4816" i="1"/>
  <c r="I4816" i="1" s="1"/>
  <c r="H805" i="1"/>
  <c r="I805" i="1" s="1"/>
  <c r="H5252" i="1"/>
  <c r="H806" i="1"/>
  <c r="I806" i="1" s="1"/>
  <c r="H807" i="1"/>
  <c r="H6187" i="1"/>
  <c r="H402" i="1"/>
  <c r="I402" i="1" s="1"/>
  <c r="H404" i="1"/>
  <c r="I404" i="1" s="1"/>
  <c r="H2237" i="1"/>
  <c r="I2237" i="1" s="1"/>
  <c r="H2238" i="1"/>
  <c r="I2238" i="1" s="1"/>
  <c r="H4817" i="1"/>
  <c r="I4817" i="1" s="1"/>
  <c r="H1395" i="1"/>
  <c r="I1395" i="1" s="1"/>
  <c r="J1395" i="1" s="1"/>
  <c r="H1396" i="1"/>
  <c r="H1397" i="1"/>
  <c r="I1397" i="1" s="1"/>
  <c r="H2742" i="1"/>
  <c r="I2742" i="1" s="1"/>
  <c r="H62" i="1"/>
  <c r="I62" i="1" s="1"/>
  <c r="H5965" i="1"/>
  <c r="I5965" i="1" s="1"/>
  <c r="H5966" i="1"/>
  <c r="I5966" i="1" s="1"/>
  <c r="H1060" i="1"/>
  <c r="I1060" i="1" s="1"/>
  <c r="H1783" i="1"/>
  <c r="I1783" i="1" s="1"/>
  <c r="H1785" i="1"/>
  <c r="I1785" i="1" s="1"/>
  <c r="H5967" i="1"/>
  <c r="I5967" i="1" s="1"/>
  <c r="H1953" i="1"/>
  <c r="I1953" i="1" s="1"/>
  <c r="H5968" i="1"/>
  <c r="I5968" i="1" s="1"/>
  <c r="H2566" i="1"/>
  <c r="H4818" i="1"/>
  <c r="I4818" i="1" s="1"/>
  <c r="H3186" i="1"/>
  <c r="I3186" i="1" s="1"/>
  <c r="H3187" i="1"/>
  <c r="I3187" i="1" s="1"/>
  <c r="H3188" i="1"/>
  <c r="I3188" i="1" s="1"/>
  <c r="H705" i="1"/>
  <c r="I705" i="1" s="1"/>
  <c r="H1641" i="1"/>
  <c r="H1786" i="1"/>
  <c r="H1787" i="1"/>
  <c r="I1787" i="1" s="1"/>
  <c r="H1789" i="1"/>
  <c r="I1789" i="1" s="1"/>
  <c r="H1790" i="1"/>
  <c r="I1790" i="1" s="1"/>
  <c r="H5970" i="1"/>
  <c r="I5970" i="1" s="1"/>
  <c r="H2928" i="1"/>
  <c r="I2928" i="1" s="1"/>
  <c r="H2929" i="1"/>
  <c r="I2929" i="1" s="1"/>
  <c r="H4819" i="1"/>
  <c r="I4819" i="1" s="1"/>
  <c r="H4821" i="1"/>
  <c r="I4821" i="1" s="1"/>
  <c r="H4822" i="1"/>
  <c r="H4823" i="1"/>
  <c r="H5971" i="1"/>
  <c r="I5971" i="1" s="1"/>
  <c r="H2529" i="1"/>
  <c r="I2529" i="1" s="1"/>
  <c r="H5972" i="1"/>
  <c r="H3189" i="1"/>
  <c r="I3189" i="1" s="1"/>
  <c r="H4825" i="1"/>
  <c r="I4825" i="1" s="1"/>
  <c r="H5973" i="1"/>
  <c r="I5973" i="1" s="1"/>
  <c r="H5974" i="1"/>
  <c r="I5974" i="1" s="1"/>
  <c r="H4826" i="1"/>
  <c r="I4826" i="1" s="1"/>
  <c r="H4827" i="1"/>
  <c r="H5975" i="1"/>
  <c r="I5975" i="1" s="1"/>
  <c r="H5976" i="1"/>
  <c r="I5976" i="1" s="1"/>
  <c r="H5475" i="1"/>
  <c r="I5475" i="1" s="1"/>
  <c r="H2567" i="1"/>
  <c r="I2567" i="1" s="1"/>
  <c r="H2568" i="1"/>
  <c r="H2239" i="1"/>
  <c r="I2239" i="1" s="1"/>
  <c r="H4828" i="1"/>
  <c r="H4829" i="1"/>
  <c r="H706" i="1"/>
  <c r="I706" i="1" s="1"/>
  <c r="H5357" i="1"/>
  <c r="I5357" i="1" s="1"/>
  <c r="H5358" i="1"/>
  <c r="I5358" i="1" s="1"/>
  <c r="H2743" i="1"/>
  <c r="I2743" i="1" s="1"/>
  <c r="H4830" i="1"/>
  <c r="I4830" i="1" s="1"/>
  <c r="H2240" i="1"/>
  <c r="H2241" i="1"/>
  <c r="I2241" i="1" s="1"/>
  <c r="H2242" i="1"/>
  <c r="H2244" i="1"/>
  <c r="I2244" i="1" s="1"/>
  <c r="H2245" i="1"/>
  <c r="I2245" i="1" s="1"/>
  <c r="H2246" i="1"/>
  <c r="I2246" i="1" s="1"/>
  <c r="H2247" i="1"/>
  <c r="I2247" i="1" s="1"/>
  <c r="H2249" i="1"/>
  <c r="I2249" i="1" s="1"/>
  <c r="H2250" i="1"/>
  <c r="I2250" i="1" s="1"/>
  <c r="H2252" i="1"/>
  <c r="I2252" i="1" s="1"/>
  <c r="H2253" i="1"/>
  <c r="I2253" i="1" s="1"/>
  <c r="H2254" i="1"/>
  <c r="I2254" i="1" s="1"/>
  <c r="H2255" i="1"/>
  <c r="I2255" i="1" s="1"/>
  <c r="H2257" i="1"/>
  <c r="H2258" i="1"/>
  <c r="I2258" i="1" s="1"/>
  <c r="H1246" i="1"/>
  <c r="I1246" i="1" s="1"/>
  <c r="H1247" i="1"/>
  <c r="I1247" i="1" s="1"/>
  <c r="H1248" i="1"/>
  <c r="I1248" i="1" s="1"/>
  <c r="H239" i="1"/>
  <c r="I239" i="1" s="1"/>
  <c r="H3406" i="1"/>
  <c r="H3407" i="1"/>
  <c r="I3407" i="1" s="1"/>
  <c r="H3408" i="1"/>
  <c r="H241" i="1"/>
  <c r="I241" i="1" s="1"/>
  <c r="H242" i="1"/>
  <c r="I242" i="1" s="1"/>
  <c r="H243" i="1"/>
  <c r="I243" i="1" s="1"/>
  <c r="H244" i="1"/>
  <c r="I244" i="1" s="1"/>
  <c r="H4084" i="1"/>
  <c r="I4084" i="1" s="1"/>
  <c r="H4085" i="1"/>
  <c r="I4085" i="1" s="1"/>
  <c r="H4087" i="1"/>
  <c r="I4087" i="1" s="1"/>
  <c r="H4831" i="1"/>
  <c r="I4831" i="1" s="1"/>
  <c r="H4832" i="1"/>
  <c r="H5359" i="1"/>
  <c r="I5359" i="1" s="1"/>
  <c r="H2744" i="1"/>
  <c r="H4088" i="1"/>
  <c r="H2260" i="1"/>
  <c r="I2260" i="1" s="1"/>
  <c r="H2745" i="1"/>
  <c r="I2745" i="1" s="1"/>
  <c r="H6188" i="1"/>
  <c r="I6188" i="1" s="1"/>
  <c r="H2261" i="1"/>
  <c r="I2261" i="1" s="1"/>
  <c r="H4089" i="1"/>
  <c r="I4089" i="1" s="1"/>
  <c r="H867" i="1"/>
  <c r="I867" i="1" s="1"/>
  <c r="H405" i="1"/>
  <c r="H2746" i="1"/>
  <c r="I2746" i="1" s="1"/>
  <c r="H1792" i="1"/>
  <c r="I1792" i="1" s="1"/>
  <c r="H4090" i="1"/>
  <c r="I4090" i="1" s="1"/>
  <c r="H4091" i="1"/>
  <c r="H2569" i="1"/>
  <c r="I2569" i="1" s="1"/>
  <c r="H2570" i="1"/>
  <c r="H2571" i="1"/>
  <c r="I2571" i="1" s="1"/>
  <c r="H2572" i="1"/>
  <c r="I2572" i="1" s="1"/>
  <c r="H2637" i="1"/>
  <c r="I2637" i="1" s="1"/>
  <c r="H2638" i="1"/>
  <c r="I2638" i="1" s="1"/>
  <c r="H2639" i="1"/>
  <c r="I2639" i="1" s="1"/>
  <c r="H4092" i="1"/>
  <c r="I4092" i="1" s="1"/>
  <c r="H2262" i="1"/>
  <c r="I2262" i="1" s="1"/>
  <c r="H5360" i="1"/>
  <c r="H4093" i="1"/>
  <c r="I4093" i="1" s="1"/>
  <c r="H4095" i="1"/>
  <c r="I4095" i="1" s="1"/>
  <c r="H4096" i="1"/>
  <c r="I4096" i="1" s="1"/>
  <c r="H4097" i="1"/>
  <c r="I4097" i="1" s="1"/>
  <c r="H4098" i="1"/>
  <c r="I4098" i="1" s="1"/>
  <c r="H2748" i="1"/>
  <c r="I2748" i="1" s="1"/>
  <c r="H4834" i="1"/>
  <c r="I4834" i="1" s="1"/>
  <c r="H4836" i="1"/>
  <c r="I4836" i="1" s="1"/>
  <c r="H3190" i="1"/>
  <c r="I3190" i="1" s="1"/>
  <c r="H3191" i="1"/>
  <c r="I3191" i="1" s="1"/>
  <c r="H3192" i="1"/>
  <c r="H3194" i="1"/>
  <c r="H3195" i="1"/>
  <c r="I3195" i="1" s="1"/>
  <c r="H3197" i="1"/>
  <c r="I3197" i="1" s="1"/>
  <c r="H3198" i="1"/>
  <c r="I3198" i="1" s="1"/>
  <c r="H3199" i="1"/>
  <c r="I3199" i="1" s="1"/>
  <c r="H3200" i="1"/>
  <c r="I3200" i="1" s="1"/>
  <c r="H3201" i="1"/>
  <c r="I3201" i="1" s="1"/>
  <c r="J3201" i="1" s="1"/>
  <c r="H3202" i="1"/>
  <c r="H3203" i="1"/>
  <c r="H4837" i="1"/>
  <c r="I4837" i="1" s="1"/>
  <c r="H2824" i="1"/>
  <c r="I2824" i="1" s="1"/>
  <c r="H2263" i="1"/>
  <c r="I2263" i="1" s="1"/>
  <c r="H4099" i="1"/>
  <c r="I4099" i="1" s="1"/>
  <c r="H4100" i="1"/>
  <c r="I4100" i="1" s="1"/>
  <c r="H1793" i="1"/>
  <c r="I1793" i="1" s="1"/>
  <c r="H4838" i="1"/>
  <c r="I4838" i="1" s="1"/>
  <c r="H1954" i="1"/>
  <c r="I1954" i="1" s="1"/>
  <c r="H868" i="1"/>
  <c r="I868" i="1" s="1"/>
  <c r="H5977" i="1"/>
  <c r="I5977" i="1" s="1"/>
  <c r="H4839" i="1"/>
  <c r="I4839" i="1" s="1"/>
  <c r="H4840" i="1"/>
  <c r="H4841" i="1"/>
  <c r="I4841" i="1" s="1"/>
  <c r="H3205" i="1"/>
  <c r="I3205" i="1" s="1"/>
  <c r="H3206" i="1"/>
  <c r="I3206" i="1" s="1"/>
  <c r="H3207" i="1"/>
  <c r="I3207" i="1" s="1"/>
  <c r="H4842" i="1"/>
  <c r="I4842" i="1" s="1"/>
  <c r="H1399" i="1"/>
  <c r="H2749" i="1"/>
  <c r="H2466" i="1"/>
  <c r="I2466" i="1" s="1"/>
  <c r="H5362" i="1"/>
  <c r="I5362" i="1" s="1"/>
  <c r="H5363" i="1"/>
  <c r="I5363" i="1" s="1"/>
  <c r="H5364" i="1"/>
  <c r="H5365" i="1"/>
  <c r="I5365" i="1" s="1"/>
  <c r="H5366" i="1"/>
  <c r="I5366" i="1" s="1"/>
  <c r="H2750" i="1"/>
  <c r="H2751" i="1"/>
  <c r="I2751" i="1" s="1"/>
  <c r="H708" i="1"/>
  <c r="I708" i="1" s="1"/>
  <c r="H6189" i="1"/>
  <c r="I6189" i="1" s="1"/>
  <c r="H406" i="1"/>
  <c r="I406" i="1" s="1"/>
  <c r="H4843" i="1"/>
  <c r="I4843" i="1" s="1"/>
  <c r="H6190" i="1"/>
  <c r="H709" i="1"/>
  <c r="H4844" i="1"/>
  <c r="I4844" i="1" s="1"/>
  <c r="H2264" i="1"/>
  <c r="I2264" i="1" s="1"/>
  <c r="H2265" i="1"/>
  <c r="I2265" i="1" s="1"/>
  <c r="H2266" i="1"/>
  <c r="I2266" i="1" s="1"/>
  <c r="H2267" i="1"/>
  <c r="I2267" i="1" s="1"/>
  <c r="H2269" i="1"/>
  <c r="H2270" i="1"/>
  <c r="I2270" i="1" s="1"/>
  <c r="H2272" i="1"/>
  <c r="I2272" i="1" s="1"/>
  <c r="H2273" i="1"/>
  <c r="I2273" i="1" s="1"/>
  <c r="H2274" i="1"/>
  <c r="I2274" i="1" s="1"/>
  <c r="H2275" i="1"/>
  <c r="I2275" i="1" s="1"/>
  <c r="H2277" i="1"/>
  <c r="H2278" i="1"/>
  <c r="I2278" i="1" s="1"/>
  <c r="H2280" i="1"/>
  <c r="I2280" i="1" s="1"/>
  <c r="H2281" i="1"/>
  <c r="I2281" i="1" s="1"/>
  <c r="H2282" i="1"/>
  <c r="I2282" i="1" s="1"/>
  <c r="H2283" i="1"/>
  <c r="I2283" i="1" s="1"/>
  <c r="H2284" i="1"/>
  <c r="I2284" i="1" s="1"/>
  <c r="H2285" i="1"/>
  <c r="H2286" i="1"/>
  <c r="I2286" i="1" s="1"/>
  <c r="H2288" i="1"/>
  <c r="I2288" i="1" s="1"/>
  <c r="H2289" i="1"/>
  <c r="I2289" i="1" s="1"/>
  <c r="H2290" i="1"/>
  <c r="I2290" i="1" s="1"/>
  <c r="H2291" i="1"/>
  <c r="I2291" i="1" s="1"/>
  <c r="H2293" i="1"/>
  <c r="H2294" i="1"/>
  <c r="I2294" i="1" s="1"/>
  <c r="H4845" i="1"/>
  <c r="I4845" i="1" s="1"/>
  <c r="H6191" i="1"/>
  <c r="I6191" i="1" s="1"/>
  <c r="J6191" i="1" s="1"/>
  <c r="H710" i="1"/>
  <c r="I710" i="1" s="1"/>
  <c r="H1955" i="1"/>
  <c r="I1955" i="1" s="1"/>
  <c r="H1956" i="1"/>
  <c r="I1956" i="1" s="1"/>
  <c r="H4101" i="1"/>
  <c r="H2468" i="1"/>
  <c r="H4847" i="1"/>
  <c r="I4847" i="1" s="1"/>
  <c r="H4848" i="1"/>
  <c r="I4848" i="1" s="1"/>
  <c r="H4849" i="1"/>
  <c r="I4849" i="1" s="1"/>
  <c r="H335" i="1"/>
  <c r="I335" i="1" s="1"/>
  <c r="H4850" i="1"/>
  <c r="H4851" i="1"/>
  <c r="I4851" i="1" s="1"/>
  <c r="H4852" i="1"/>
  <c r="I4852" i="1" s="1"/>
  <c r="H4853" i="1"/>
  <c r="I4853" i="1" s="1"/>
  <c r="H4854" i="1"/>
  <c r="I4854" i="1" s="1"/>
  <c r="H815" i="1"/>
  <c r="H5476" i="1"/>
  <c r="I5476" i="1" s="1"/>
  <c r="H4855" i="1"/>
  <c r="H4856" i="1"/>
  <c r="H4857" i="1"/>
  <c r="I4857" i="1" s="1"/>
  <c r="H1957" i="1"/>
  <c r="I1957" i="1" s="1"/>
  <c r="H4103" i="1"/>
  <c r="I4103" i="1" s="1"/>
  <c r="H4859" i="1"/>
  <c r="I4859" i="1" s="1"/>
  <c r="H4860" i="1"/>
  <c r="I4860" i="1" s="1"/>
  <c r="H4861" i="1"/>
  <c r="I4861" i="1" s="1"/>
  <c r="H4862" i="1"/>
  <c r="H4863" i="1"/>
  <c r="I4863" i="1" s="1"/>
  <c r="H4865" i="1"/>
  <c r="I4865" i="1" s="1"/>
  <c r="H4866" i="1"/>
  <c r="I4866" i="1" s="1"/>
  <c r="H2699" i="1"/>
  <c r="I2699" i="1" s="1"/>
  <c r="H1666" i="1"/>
  <c r="I1666" i="1" s="1"/>
  <c r="H4867" i="1"/>
  <c r="H4105" i="1"/>
  <c r="H4107" i="1"/>
  <c r="I4107" i="1" s="1"/>
  <c r="H4108" i="1"/>
  <c r="I4108" i="1" s="1"/>
  <c r="H4109" i="1"/>
  <c r="I4109" i="1" s="1"/>
  <c r="H4110" i="1"/>
  <c r="I4110" i="1" s="1"/>
  <c r="H2752" i="1"/>
  <c r="H5367" i="1"/>
  <c r="I5367" i="1" s="1"/>
  <c r="H5369" i="1"/>
  <c r="I5369" i="1" s="1"/>
  <c r="H5370" i="1"/>
  <c r="I5370" i="1" s="1"/>
  <c r="H5371" i="1"/>
  <c r="I5371" i="1" s="1"/>
  <c r="H5372" i="1"/>
  <c r="I5372" i="1" s="1"/>
  <c r="H5373" i="1"/>
  <c r="H5374" i="1"/>
  <c r="H304" i="1"/>
  <c r="I304" i="1" s="1"/>
  <c r="H306" i="1"/>
  <c r="I306" i="1" s="1"/>
  <c r="H307" i="1"/>
  <c r="I307" i="1" s="1"/>
  <c r="H308" i="1"/>
  <c r="I308" i="1" s="1"/>
  <c r="H309" i="1"/>
  <c r="I309" i="1" s="1"/>
  <c r="H311" i="1"/>
  <c r="H312" i="1"/>
  <c r="I312" i="1" s="1"/>
  <c r="H314" i="1"/>
  <c r="I314" i="1" s="1"/>
  <c r="H315" i="1"/>
  <c r="I315" i="1" s="1"/>
  <c r="H1642" i="1"/>
  <c r="I1642" i="1" s="1"/>
  <c r="H1643" i="1"/>
  <c r="I1643" i="1" s="1"/>
  <c r="H316" i="1"/>
  <c r="I316" i="1" s="1"/>
  <c r="H317" i="1"/>
  <c r="H4869" i="1"/>
  <c r="I4869" i="1" s="1"/>
  <c r="H4870" i="1"/>
  <c r="I4870" i="1" s="1"/>
  <c r="H5477" i="1"/>
  <c r="I5477" i="1" s="1"/>
  <c r="H5478" i="1"/>
  <c r="I5478" i="1" s="1"/>
  <c r="H4871" i="1"/>
  <c r="I4871" i="1" s="1"/>
  <c r="H5979" i="1"/>
  <c r="I5979" i="1" s="1"/>
  <c r="H5980" i="1"/>
  <c r="I5980" i="1" s="1"/>
  <c r="H5981" i="1"/>
  <c r="I5981" i="1" s="1"/>
  <c r="H5982" i="1"/>
  <c r="H4111" i="1"/>
  <c r="I4111" i="1" s="1"/>
  <c r="H4872" i="1"/>
  <c r="I4872" i="1" s="1"/>
  <c r="H4873" i="1"/>
  <c r="H4874" i="1"/>
  <c r="I4874" i="1" s="1"/>
  <c r="H4875" i="1"/>
  <c r="H4876" i="1"/>
  <c r="I4876" i="1" s="1"/>
  <c r="H4877" i="1"/>
  <c r="I4877" i="1" s="1"/>
  <c r="H3208" i="1"/>
  <c r="H4878" i="1"/>
  <c r="I4878" i="1" s="1"/>
  <c r="H2825" i="1"/>
  <c r="I2825" i="1" s="1"/>
  <c r="H2826" i="1"/>
  <c r="I2826" i="1" s="1"/>
  <c r="H2827" i="1"/>
  <c r="I2827" i="1" s="1"/>
  <c r="H2828" i="1"/>
  <c r="H2829" i="1"/>
  <c r="I2829" i="1" s="1"/>
  <c r="H2830" i="1"/>
  <c r="H2831" i="1"/>
  <c r="H1795" i="1"/>
  <c r="I1795" i="1" s="1"/>
  <c r="H1796" i="1"/>
  <c r="I1796" i="1" s="1"/>
  <c r="J1796" i="1" s="1"/>
  <c r="H4879" i="1"/>
  <c r="I4879" i="1" s="1"/>
  <c r="H4112" i="1"/>
  <c r="I4112" i="1" s="1"/>
  <c r="H4880" i="1"/>
  <c r="H1797" i="1"/>
  <c r="I1797" i="1" s="1"/>
  <c r="H1958" i="1"/>
  <c r="I1958" i="1" s="1"/>
  <c r="H4113" i="1"/>
  <c r="I4113" i="1" s="1"/>
  <c r="H712" i="1"/>
  <c r="I712" i="1" s="1"/>
  <c r="H2753" i="1"/>
  <c r="I2753" i="1" s="1"/>
  <c r="H4114" i="1"/>
  <c r="I4114" i="1" s="1"/>
  <c r="H246" i="1"/>
  <c r="I246" i="1" s="1"/>
  <c r="H64" i="1"/>
  <c r="H65" i="1"/>
  <c r="I65" i="1" s="1"/>
  <c r="H809" i="1"/>
  <c r="I809" i="1" s="1"/>
  <c r="H2296" i="1"/>
  <c r="H2297" i="1"/>
  <c r="I2297" i="1" s="1"/>
  <c r="H2298" i="1"/>
  <c r="I2298" i="1" s="1"/>
  <c r="H2299" i="1"/>
  <c r="I2299" i="1" s="1"/>
  <c r="H4881" i="1"/>
  <c r="I4881" i="1" s="1"/>
  <c r="H5983" i="1"/>
  <c r="I5983" i="1" s="1"/>
  <c r="H5984" i="1"/>
  <c r="I5984" i="1" s="1"/>
  <c r="H3209" i="1"/>
  <c r="I3209" i="1" s="1"/>
  <c r="H3409" i="1"/>
  <c r="I3409" i="1" s="1"/>
  <c r="H4882" i="1"/>
  <c r="I4882" i="1" s="1"/>
  <c r="H4883" i="1"/>
  <c r="H4884" i="1"/>
  <c r="I4884" i="1" s="1"/>
  <c r="H4885" i="1"/>
  <c r="I4885" i="1" s="1"/>
  <c r="H4115" i="1"/>
  <c r="H4116" i="1"/>
  <c r="I4116" i="1" s="1"/>
  <c r="H4117" i="1"/>
  <c r="I4117" i="1" s="1"/>
  <c r="H247" i="1"/>
  <c r="H6192" i="1"/>
  <c r="I6192" i="1" s="1"/>
  <c r="H4886" i="1"/>
  <c r="I4886" i="1" s="1"/>
  <c r="H6193" i="1"/>
  <c r="I6193" i="1" s="1"/>
  <c r="H6194" i="1"/>
  <c r="I6194" i="1" s="1"/>
  <c r="H2700" i="1"/>
  <c r="H1400" i="1"/>
  <c r="I1400" i="1" s="1"/>
  <c r="H4887" i="1"/>
  <c r="I4887" i="1" s="1"/>
  <c r="H1644" i="1"/>
  <c r="H1401" i="1"/>
  <c r="I1401" i="1" s="1"/>
  <c r="H4888" i="1"/>
  <c r="I4888" i="1" s="1"/>
  <c r="H4889" i="1"/>
  <c r="I4889" i="1" s="1"/>
  <c r="H4118" i="1"/>
  <c r="I4118" i="1" s="1"/>
  <c r="H4119" i="1"/>
  <c r="H4120" i="1"/>
  <c r="I4120" i="1" s="1"/>
  <c r="H2300" i="1"/>
  <c r="I2300" i="1" s="1"/>
  <c r="H4890" i="1"/>
  <c r="H4891" i="1"/>
  <c r="I4891" i="1" s="1"/>
  <c r="H4121" i="1"/>
  <c r="I4121" i="1" s="1"/>
  <c r="H4122" i="1"/>
  <c r="I4122" i="1" s="1"/>
  <c r="H4892" i="1"/>
  <c r="I4892" i="1" s="1"/>
  <c r="H4893" i="1"/>
  <c r="I4893" i="1" s="1"/>
  <c r="H4894" i="1"/>
  <c r="I4894" i="1" s="1"/>
  <c r="H4895" i="1"/>
  <c r="I4895" i="1" s="1"/>
  <c r="H66" i="1"/>
  <c r="H1103" i="1"/>
  <c r="I1103" i="1" s="1"/>
  <c r="H4896" i="1"/>
  <c r="I4896" i="1" s="1"/>
  <c r="H4897" i="1"/>
  <c r="I4897" i="1" s="1"/>
  <c r="H4898" i="1"/>
  <c r="I4898" i="1" s="1"/>
  <c r="H4899" i="1"/>
  <c r="H4900" i="1"/>
  <c r="I4900" i="1" s="1"/>
  <c r="H4901" i="1"/>
  <c r="I4901" i="1" s="1"/>
  <c r="H4902" i="1"/>
  <c r="H4903" i="1"/>
  <c r="I4903" i="1" s="1"/>
  <c r="H4904" i="1"/>
  <c r="I4904" i="1" s="1"/>
  <c r="H4905" i="1"/>
  <c r="I4905" i="1" s="1"/>
  <c r="H4906" i="1"/>
  <c r="I4906" i="1" s="1"/>
  <c r="H1229" i="1"/>
  <c r="I1229" i="1" s="1"/>
  <c r="H407" i="1"/>
  <c r="I407" i="1" s="1"/>
  <c r="H1959" i="1"/>
  <c r="I1959" i="1" s="1"/>
  <c r="H5985" i="1"/>
  <c r="H2469" i="1"/>
  <c r="I2469" i="1" s="1"/>
  <c r="H1402" i="1"/>
  <c r="I1402" i="1" s="1"/>
  <c r="H4123" i="1"/>
  <c r="I4123" i="1" s="1"/>
  <c r="H4124" i="1"/>
  <c r="I4124" i="1" s="1"/>
  <c r="H4907" i="1"/>
  <c r="H4125" i="1"/>
  <c r="I4125" i="1" s="1"/>
  <c r="H4126" i="1"/>
  <c r="I4126" i="1" s="1"/>
  <c r="H5986" i="1"/>
  <c r="H816" i="1"/>
  <c r="I816" i="1" s="1"/>
  <c r="H817" i="1"/>
  <c r="I817" i="1" s="1"/>
  <c r="H4127" i="1"/>
  <c r="I4127" i="1" s="1"/>
  <c r="H1798" i="1"/>
  <c r="I1798" i="1" s="1"/>
  <c r="H1799" i="1"/>
  <c r="I1799" i="1" s="1"/>
  <c r="H28" i="1"/>
  <c r="I28" i="1" s="1"/>
  <c r="H29" i="1"/>
  <c r="I29" i="1" s="1"/>
  <c r="H30" i="1"/>
  <c r="H31" i="1"/>
  <c r="I31" i="1" s="1"/>
  <c r="H32" i="1"/>
  <c r="I32" i="1" s="1"/>
  <c r="H33" i="1"/>
  <c r="I33" i="1" s="1"/>
  <c r="H34" i="1"/>
  <c r="I34" i="1" s="1"/>
  <c r="H35" i="1"/>
  <c r="H36" i="1"/>
  <c r="I36" i="1" s="1"/>
  <c r="H37" i="1"/>
  <c r="I37" i="1" s="1"/>
  <c r="H38" i="1"/>
  <c r="H39" i="1"/>
  <c r="I39" i="1" s="1"/>
  <c r="H40" i="1"/>
  <c r="I40" i="1" s="1"/>
  <c r="H41" i="1"/>
  <c r="I41" i="1" s="1"/>
  <c r="H42" i="1"/>
  <c r="I42" i="1" s="1"/>
  <c r="H43" i="1"/>
  <c r="I43" i="1" s="1"/>
  <c r="H4128" i="1"/>
  <c r="I4128" i="1" s="1"/>
  <c r="H408" i="1"/>
  <c r="I408" i="1" s="1"/>
  <c r="H4908" i="1"/>
  <c r="H5987" i="1"/>
  <c r="I5987" i="1" s="1"/>
  <c r="H4129" i="1"/>
  <c r="I4129" i="1" s="1"/>
  <c r="H5988" i="1"/>
  <c r="I5988" i="1" s="1"/>
  <c r="H869" i="1"/>
  <c r="I869" i="1" s="1"/>
  <c r="H4909" i="1"/>
  <c r="H1960" i="1"/>
  <c r="I1960" i="1" s="1"/>
  <c r="J1960" i="1" s="1"/>
  <c r="H409" i="1"/>
  <c r="I409" i="1" s="1"/>
  <c r="H410" i="1"/>
  <c r="H411" i="1"/>
  <c r="I411" i="1" s="1"/>
  <c r="H2301" i="1"/>
  <c r="I2301" i="1" s="1"/>
  <c r="H3210" i="1"/>
  <c r="I3210" i="1" s="1"/>
  <c r="H412" i="1"/>
  <c r="I412" i="1" s="1"/>
  <c r="H413" i="1"/>
  <c r="H1800" i="1"/>
  <c r="I1800" i="1" s="1"/>
  <c r="H4130" i="1"/>
  <c r="I4130" i="1" s="1"/>
  <c r="H4131" i="1"/>
  <c r="H414" i="1"/>
  <c r="I414" i="1" s="1"/>
  <c r="H415" i="1"/>
  <c r="I415" i="1" s="1"/>
  <c r="H416" i="1"/>
  <c r="I416" i="1" s="1"/>
  <c r="H417" i="1"/>
  <c r="I417" i="1" s="1"/>
  <c r="H418" i="1"/>
  <c r="H419" i="1"/>
  <c r="I419" i="1" s="1"/>
  <c r="H420" i="1"/>
  <c r="I420" i="1" s="1"/>
  <c r="H421" i="1"/>
  <c r="H1061" i="1"/>
  <c r="I1061" i="1" s="1"/>
  <c r="H1062" i="1"/>
  <c r="I1062" i="1" s="1"/>
  <c r="H4910" i="1"/>
  <c r="I4910" i="1" s="1"/>
  <c r="H6195" i="1"/>
  <c r="I6195" i="1" s="1"/>
  <c r="H4911" i="1"/>
  <c r="I4911" i="1" s="1"/>
  <c r="H1801" i="1"/>
  <c r="I1801" i="1" s="1"/>
  <c r="H4912" i="1"/>
  <c r="I4912" i="1" s="1"/>
  <c r="H2701" i="1"/>
  <c r="H2702" i="1"/>
  <c r="I2702" i="1" s="1"/>
  <c r="H2703" i="1"/>
  <c r="I2703" i="1" s="1"/>
  <c r="H3211" i="1"/>
  <c r="I3211" i="1" s="1"/>
  <c r="H2574" i="1"/>
  <c r="I2574" i="1" s="1"/>
  <c r="H2575" i="1"/>
  <c r="H4913" i="1"/>
  <c r="I4913" i="1" s="1"/>
  <c r="J4913" i="1" s="1"/>
  <c r="H1905" i="1"/>
  <c r="I1905" i="1" s="1"/>
  <c r="H5989" i="1"/>
  <c r="H422" i="1"/>
  <c r="I422" i="1" s="1"/>
  <c r="H1802" i="1"/>
  <c r="I1802" i="1" s="1"/>
  <c r="H1063" i="1"/>
  <c r="I1063" i="1" s="1"/>
  <c r="H5375" i="1"/>
  <c r="I5375" i="1" s="1"/>
  <c r="H6196" i="1"/>
  <c r="H4914" i="1"/>
  <c r="I4914" i="1" s="1"/>
  <c r="H6197" i="1"/>
  <c r="I6197" i="1" s="1"/>
  <c r="H4132" i="1"/>
  <c r="H4133" i="1"/>
  <c r="I4133" i="1" s="1"/>
  <c r="H3212" i="1"/>
  <c r="I3212" i="1" s="1"/>
  <c r="H3213" i="1"/>
  <c r="I3213" i="1" s="1"/>
  <c r="H1803" i="1"/>
  <c r="I1803" i="1" s="1"/>
  <c r="H4915" i="1"/>
  <c r="H2754" i="1"/>
  <c r="I2754" i="1" s="1"/>
  <c r="H2755" i="1"/>
  <c r="I2755" i="1" s="1"/>
  <c r="H2756" i="1"/>
  <c r="H2757" i="1"/>
  <c r="I2757" i="1" s="1"/>
  <c r="H2758" i="1"/>
  <c r="I2758" i="1" s="1"/>
  <c r="H2759" i="1"/>
  <c r="I2759" i="1" s="1"/>
  <c r="H1104" i="1"/>
  <c r="I1104" i="1" s="1"/>
  <c r="H2832" i="1"/>
  <c r="I2832" i="1" s="1"/>
  <c r="H4916" i="1"/>
  <c r="I4916" i="1" s="1"/>
  <c r="H248" i="1"/>
  <c r="I248" i="1" s="1"/>
  <c r="H1645" i="1"/>
  <c r="H423" i="1"/>
  <c r="I423" i="1" s="1"/>
  <c r="H424" i="1"/>
  <c r="I424" i="1" s="1"/>
  <c r="H425" i="1"/>
  <c r="I425" i="1" s="1"/>
  <c r="H426" i="1"/>
  <c r="I426" i="1" s="1"/>
  <c r="H6340" i="1"/>
  <c r="H4917" i="1"/>
  <c r="I4917" i="1" s="1"/>
  <c r="H4918" i="1"/>
  <c r="I4918" i="1" s="1"/>
  <c r="H4919" i="1"/>
  <c r="H4920" i="1"/>
  <c r="I4920" i="1" s="1"/>
  <c r="H4921" i="1"/>
  <c r="I4921" i="1" s="1"/>
  <c r="H4922" i="1"/>
  <c r="I4922" i="1" s="1"/>
  <c r="H4134" i="1"/>
  <c r="I4134" i="1" s="1"/>
  <c r="H4135" i="1"/>
  <c r="H4136" i="1"/>
  <c r="I4136" i="1" s="1"/>
  <c r="H4137" i="1"/>
  <c r="I4137" i="1" s="1"/>
  <c r="H4138" i="1"/>
  <c r="H4139" i="1"/>
  <c r="I4139" i="1" s="1"/>
  <c r="H4140" i="1"/>
  <c r="I4140" i="1" s="1"/>
  <c r="H4141" i="1"/>
  <c r="I4141" i="1" s="1"/>
  <c r="H4142" i="1"/>
  <c r="I4142" i="1" s="1"/>
  <c r="H249" i="1"/>
  <c r="H2302" i="1"/>
  <c r="I2302" i="1" s="1"/>
  <c r="H2303" i="1"/>
  <c r="I2303" i="1" s="1"/>
  <c r="H5990" i="1"/>
  <c r="H4923" i="1"/>
  <c r="I4923" i="1" s="1"/>
  <c r="H5479" i="1"/>
  <c r="I5479" i="1" s="1"/>
  <c r="H5991" i="1"/>
  <c r="I5991" i="1" s="1"/>
  <c r="H5992" i="1"/>
  <c r="I5992" i="1" s="1"/>
  <c r="H1961" i="1"/>
  <c r="I1961" i="1" s="1"/>
  <c r="H1962" i="1"/>
  <c r="I1962" i="1" s="1"/>
  <c r="H2304" i="1"/>
  <c r="I2304" i="1" s="1"/>
  <c r="H2305" i="1"/>
  <c r="H2306" i="1"/>
  <c r="I2306" i="1" s="1"/>
  <c r="H4143" i="1"/>
  <c r="I4143" i="1" s="1"/>
  <c r="H4924" i="1"/>
  <c r="I4924" i="1" s="1"/>
  <c r="H2704" i="1"/>
  <c r="I2704" i="1" s="1"/>
  <c r="H4144" i="1"/>
  <c r="H4145" i="1"/>
  <c r="I4145" i="1" s="1"/>
  <c r="H4146" i="1"/>
  <c r="I4146" i="1" s="1"/>
  <c r="H2470" i="1"/>
  <c r="H4925" i="1"/>
  <c r="I4925" i="1" s="1"/>
  <c r="H4926" i="1"/>
  <c r="I4926" i="1" s="1"/>
  <c r="H4927" i="1"/>
  <c r="I4927" i="1" s="1"/>
  <c r="H4928" i="1"/>
  <c r="I4928" i="1" s="1"/>
  <c r="H4929" i="1"/>
  <c r="H4930" i="1"/>
  <c r="I4930" i="1" s="1"/>
  <c r="H4931" i="1"/>
  <c r="I4931" i="1" s="1"/>
  <c r="H4932" i="1"/>
  <c r="H4933" i="1"/>
  <c r="I4933" i="1" s="1"/>
  <c r="H3214" i="1"/>
  <c r="I3214" i="1" s="1"/>
  <c r="H4934" i="1"/>
  <c r="I4934" i="1" s="1"/>
  <c r="H4935" i="1"/>
  <c r="I4935" i="1" s="1"/>
  <c r="H5993" i="1"/>
  <c r="H5994" i="1"/>
  <c r="I5994" i="1" s="1"/>
  <c r="H1963" i="1"/>
  <c r="I1963" i="1" s="1"/>
  <c r="H250" i="1"/>
  <c r="H5995" i="1"/>
  <c r="I5995" i="1" s="1"/>
  <c r="H4936" i="1"/>
  <c r="I4936" i="1" s="1"/>
  <c r="H4937" i="1"/>
  <c r="H4938" i="1"/>
  <c r="I4938" i="1" s="1"/>
  <c r="H1804" i="1"/>
  <c r="H2784" i="1"/>
  <c r="I2784" i="1" s="1"/>
  <c r="J2784" i="1" s="1"/>
  <c r="H2785" i="1"/>
  <c r="I2785" i="1" s="1"/>
  <c r="H2786" i="1"/>
  <c r="H2787" i="1"/>
  <c r="I2787" i="1" s="1"/>
  <c r="H1805" i="1"/>
  <c r="I1805" i="1" s="1"/>
  <c r="H6198" i="1"/>
  <c r="I6198" i="1" s="1"/>
  <c r="H67" i="1"/>
  <c r="I67" i="1" s="1"/>
  <c r="H68" i="1"/>
  <c r="H4939" i="1"/>
  <c r="I4939" i="1" s="1"/>
  <c r="H6199" i="1"/>
  <c r="H2307" i="1"/>
  <c r="H2308" i="1"/>
  <c r="I2308" i="1" s="1"/>
  <c r="H2309" i="1"/>
  <c r="I2309" i="1" s="1"/>
  <c r="H2310" i="1"/>
  <c r="H4147" i="1"/>
  <c r="I4147" i="1" s="1"/>
  <c r="H2944" i="1"/>
  <c r="H2945" i="1"/>
  <c r="I2945" i="1" s="1"/>
  <c r="H2946" i="1"/>
  <c r="I2946" i="1" s="1"/>
  <c r="H2947" i="1"/>
  <c r="H2948" i="1"/>
  <c r="I2948" i="1" s="1"/>
  <c r="H2949" i="1"/>
  <c r="I2949" i="1" s="1"/>
  <c r="H2760" i="1"/>
  <c r="I2760" i="1" s="1"/>
  <c r="H2950" i="1"/>
  <c r="I2950" i="1" s="1"/>
  <c r="H2951" i="1"/>
  <c r="I2951" i="1" s="1"/>
  <c r="H2952" i="1"/>
  <c r="I2952" i="1" s="1"/>
  <c r="H6200" i="1"/>
  <c r="I6200" i="1" s="1"/>
  <c r="H4940" i="1"/>
  <c r="H4941" i="1"/>
  <c r="I4941" i="1" s="1"/>
  <c r="H4942" i="1"/>
  <c r="I4942" i="1" s="1"/>
  <c r="H2801" i="1"/>
  <c r="I2801" i="1" s="1"/>
  <c r="H251" i="1"/>
  <c r="I251" i="1" s="1"/>
  <c r="H4943" i="1"/>
  <c r="H5996" i="1"/>
  <c r="I5996" i="1" s="1"/>
  <c r="H2471" i="1"/>
  <c r="I2471" i="1" s="1"/>
  <c r="H4148" i="1"/>
  <c r="H4149" i="1"/>
  <c r="I4149" i="1" s="1"/>
  <c r="H4150" i="1"/>
  <c r="I4150" i="1" s="1"/>
  <c r="H2833" i="1"/>
  <c r="I2833" i="1" s="1"/>
  <c r="H4151" i="1"/>
  <c r="I4151" i="1" s="1"/>
  <c r="H4152" i="1"/>
  <c r="I4152" i="1" s="1"/>
  <c r="H6201" i="1"/>
  <c r="I6201" i="1" s="1"/>
  <c r="H4153" i="1"/>
  <c r="I4153" i="1" s="1"/>
  <c r="H4154" i="1"/>
  <c r="H4944" i="1"/>
  <c r="I4944" i="1" s="1"/>
  <c r="H69" i="1"/>
  <c r="I69" i="1" s="1"/>
  <c r="H70" i="1"/>
  <c r="I70" i="1" s="1"/>
  <c r="H71" i="1"/>
  <c r="I71" i="1" s="1"/>
  <c r="H72" i="1"/>
  <c r="H73" i="1"/>
  <c r="I73" i="1" s="1"/>
  <c r="H1667" i="1"/>
  <c r="I1667" i="1" s="1"/>
  <c r="H2472" i="1"/>
  <c r="H1668" i="1"/>
  <c r="I1668" i="1" s="1"/>
  <c r="H4945" i="1"/>
  <c r="I4945" i="1" s="1"/>
  <c r="H4946" i="1"/>
  <c r="I4946" i="1" s="1"/>
  <c r="H4947" i="1"/>
  <c r="I4947" i="1" s="1"/>
  <c r="H1704" i="1"/>
  <c r="I1704" i="1" s="1"/>
  <c r="H1806" i="1"/>
  <c r="I1806" i="1" s="1"/>
  <c r="H1807" i="1"/>
  <c r="I1807" i="1" s="1"/>
  <c r="H870" i="1"/>
  <c r="H6202" i="1"/>
  <c r="I6202" i="1" s="1"/>
  <c r="H318" i="1"/>
  <c r="I318" i="1" s="1"/>
  <c r="H4155" i="1"/>
  <c r="I4155" i="1" s="1"/>
  <c r="H2520" i="1"/>
  <c r="I2520" i="1" s="1"/>
  <c r="H1808" i="1"/>
  <c r="I1808" i="1" s="1"/>
  <c r="H1809" i="1"/>
  <c r="I1809" i="1" s="1"/>
  <c r="H1810" i="1"/>
  <c r="I1810" i="1" s="1"/>
  <c r="H1811" i="1"/>
  <c r="H1812" i="1"/>
  <c r="I1812" i="1" s="1"/>
  <c r="H6203" i="1"/>
  <c r="I6203" i="1" s="1"/>
  <c r="H4948" i="1"/>
  <c r="I4948" i="1" s="1"/>
  <c r="H4949" i="1"/>
  <c r="I4949" i="1" s="1"/>
  <c r="H5997" i="1"/>
  <c r="I5997" i="1" s="1"/>
  <c r="H5998" i="1"/>
  <c r="I5998" i="1" s="1"/>
  <c r="H1813" i="1"/>
  <c r="I1813" i="1" s="1"/>
  <c r="H74" i="1"/>
  <c r="H4950" i="1"/>
  <c r="I4950" i="1" s="1"/>
  <c r="H713" i="1"/>
  <c r="I713" i="1" s="1"/>
  <c r="H714" i="1"/>
  <c r="I714" i="1" s="1"/>
  <c r="H715" i="1"/>
  <c r="I715" i="1" s="1"/>
  <c r="H1814" i="1"/>
  <c r="H3215" i="1"/>
  <c r="I3215" i="1" s="1"/>
  <c r="H3216" i="1"/>
  <c r="I3216" i="1" s="1"/>
  <c r="H3217" i="1"/>
  <c r="H3218" i="1"/>
  <c r="I3218" i="1" s="1"/>
  <c r="H3219" i="1"/>
  <c r="H3220" i="1"/>
  <c r="I3220" i="1" s="1"/>
  <c r="H4951" i="1"/>
  <c r="I4951" i="1" s="1"/>
  <c r="H4952" i="1"/>
  <c r="I4952" i="1" s="1"/>
  <c r="H4953" i="1"/>
  <c r="I4953" i="1" s="1"/>
  <c r="H4954" i="1"/>
  <c r="I4954" i="1" s="1"/>
  <c r="H2532" i="1"/>
  <c r="H3221" i="1"/>
  <c r="I3221" i="1" s="1"/>
  <c r="H3222" i="1"/>
  <c r="I3222" i="1" s="1"/>
  <c r="H75" i="1"/>
  <c r="H3223" i="1"/>
  <c r="I3223" i="1" s="1"/>
  <c r="H5999" i="1"/>
  <c r="I5999" i="1" s="1"/>
  <c r="H1669" i="1"/>
  <c r="I1669" i="1" s="1"/>
  <c r="H1670" i="1"/>
  <c r="I1670" i="1" s="1"/>
  <c r="H1671" i="1"/>
  <c r="H1672" i="1"/>
  <c r="I1672" i="1" s="1"/>
  <c r="H4955" i="1"/>
  <c r="I4955" i="1" s="1"/>
  <c r="H4156" i="1"/>
  <c r="I4156" i="1" s="1"/>
  <c r="H427" i="1"/>
  <c r="I427" i="1" s="1"/>
  <c r="H428" i="1"/>
  <c r="H429" i="1"/>
  <c r="I429" i="1" s="1"/>
  <c r="H430" i="1"/>
  <c r="I430" i="1" s="1"/>
  <c r="H4956" i="1"/>
  <c r="H1815" i="1"/>
  <c r="I1815" i="1" s="1"/>
  <c r="H4157" i="1"/>
  <c r="I4157" i="1" s="1"/>
  <c r="H3224" i="1"/>
  <c r="I3224" i="1" s="1"/>
  <c r="H3225" i="1"/>
  <c r="I3225" i="1" s="1"/>
  <c r="H3226" i="1"/>
  <c r="H431" i="1"/>
  <c r="H1964" i="1"/>
  <c r="I1964" i="1" s="1"/>
  <c r="H4957" i="1"/>
  <c r="H4958" i="1"/>
  <c r="I4958" i="1" s="1"/>
  <c r="H4959" i="1"/>
  <c r="I4959" i="1" s="1"/>
  <c r="H6000" i="1"/>
  <c r="I6000" i="1" s="1"/>
  <c r="H6001" i="1"/>
  <c r="I6001" i="1" s="1"/>
  <c r="H6002" i="1"/>
  <c r="H4960" i="1"/>
  <c r="I4960" i="1" s="1"/>
  <c r="H1105" i="1"/>
  <c r="I1105" i="1" s="1"/>
  <c r="H5480" i="1"/>
  <c r="H5481" i="1"/>
  <c r="I5481" i="1" s="1"/>
  <c r="H716" i="1"/>
  <c r="H717" i="1"/>
  <c r="I717" i="1" s="1"/>
  <c r="H718" i="1"/>
  <c r="I718" i="1" s="1"/>
  <c r="H719" i="1"/>
  <c r="H720" i="1"/>
  <c r="I720" i="1" s="1"/>
  <c r="H721" i="1"/>
  <c r="H6003" i="1"/>
  <c r="H2705" i="1"/>
  <c r="I2705" i="1" s="1"/>
  <c r="H1816" i="1"/>
  <c r="I1816" i="1" s="1"/>
  <c r="H722" i="1"/>
  <c r="I722" i="1" s="1"/>
  <c r="H76" i="1"/>
  <c r="I76" i="1" s="1"/>
  <c r="H77" i="1"/>
  <c r="H78" i="1"/>
  <c r="I78" i="1" s="1"/>
  <c r="H79" i="1"/>
  <c r="I79" i="1" s="1"/>
  <c r="H723" i="1"/>
  <c r="H5502" i="1"/>
  <c r="I5502" i="1" s="1"/>
  <c r="H5503" i="1"/>
  <c r="I5503" i="1" s="1"/>
  <c r="H5504" i="1"/>
  <c r="I5504" i="1" s="1"/>
  <c r="H5505" i="1"/>
  <c r="I5505" i="1" s="1"/>
  <c r="H5506" i="1"/>
  <c r="H5507" i="1"/>
  <c r="I5507" i="1" s="1"/>
  <c r="H5508" i="1"/>
  <c r="I5508" i="1" s="1"/>
  <c r="H5509" i="1"/>
  <c r="H5510" i="1"/>
  <c r="I5510" i="1" s="1"/>
  <c r="H5511" i="1"/>
  <c r="I5511" i="1" s="1"/>
  <c r="H5512" i="1"/>
  <c r="I5512" i="1" s="1"/>
  <c r="H5513" i="1"/>
  <c r="I5513" i="1" s="1"/>
  <c r="H5514" i="1"/>
  <c r="H5515" i="1"/>
  <c r="I5515" i="1" s="1"/>
  <c r="H5516" i="1"/>
  <c r="I5516" i="1" s="1"/>
  <c r="H5517" i="1"/>
  <c r="H5518" i="1"/>
  <c r="I5518" i="1" s="1"/>
  <c r="H5519" i="1"/>
  <c r="I5519" i="1" s="1"/>
  <c r="H5520" i="1"/>
  <c r="I5520" i="1" s="1"/>
  <c r="H5521" i="1"/>
  <c r="I5521" i="1" s="1"/>
  <c r="H5522" i="1"/>
  <c r="H5523" i="1"/>
  <c r="I5523" i="1" s="1"/>
  <c r="H5524" i="1"/>
  <c r="I5524" i="1" s="1"/>
  <c r="H5525" i="1"/>
  <c r="H5526" i="1"/>
  <c r="I5526" i="1" s="1"/>
  <c r="H5527" i="1"/>
  <c r="I5527" i="1" s="1"/>
  <c r="H5528" i="1"/>
  <c r="I5528" i="1" s="1"/>
  <c r="H5529" i="1"/>
  <c r="I5529" i="1" s="1"/>
  <c r="H5530" i="1"/>
  <c r="H5531" i="1"/>
  <c r="I5531" i="1" s="1"/>
  <c r="H5532" i="1"/>
  <c r="I5532" i="1" s="1"/>
  <c r="H5533" i="1"/>
  <c r="H5534" i="1"/>
  <c r="I5534" i="1" s="1"/>
  <c r="H5535" i="1"/>
  <c r="I5535" i="1" s="1"/>
  <c r="H6004" i="1"/>
  <c r="I6004" i="1" s="1"/>
  <c r="H2473" i="1"/>
  <c r="I2473" i="1" s="1"/>
  <c r="H432" i="1"/>
  <c r="I432" i="1" s="1"/>
  <c r="H5482" i="1"/>
  <c r="I5482" i="1" s="1"/>
  <c r="H2409" i="1"/>
  <c r="H1817" i="1"/>
  <c r="H6005" i="1"/>
  <c r="I6005" i="1" s="1"/>
  <c r="H2927" i="1"/>
  <c r="I2927" i="1" s="1"/>
  <c r="H1507" i="1"/>
  <c r="I1507" i="1" s="1"/>
  <c r="H1508" i="1"/>
  <c r="I1508" i="1" s="1"/>
  <c r="H1509" i="1"/>
  <c r="H3227" i="1"/>
  <c r="I3227" i="1" s="1"/>
  <c r="H4961" i="1"/>
  <c r="I4961" i="1" s="1"/>
  <c r="H319" i="1"/>
  <c r="H320" i="1"/>
  <c r="I320" i="1" s="1"/>
  <c r="H2761" i="1"/>
  <c r="I2761" i="1" s="1"/>
  <c r="H2762" i="1"/>
  <c r="I2762" i="1" s="1"/>
  <c r="H2311" i="1"/>
  <c r="H2312" i="1"/>
  <c r="H4158" i="1"/>
  <c r="I4158" i="1" s="1"/>
  <c r="J4158" i="1" s="1"/>
  <c r="H4159" i="1"/>
  <c r="H4160" i="1"/>
  <c r="H4161" i="1"/>
  <c r="I4161" i="1" s="1"/>
  <c r="H4162" i="1"/>
  <c r="I4162" i="1" s="1"/>
  <c r="H4962" i="1"/>
  <c r="I4962" i="1" s="1"/>
  <c r="H5376" i="1"/>
  <c r="I5376" i="1" s="1"/>
  <c r="H5377" i="1"/>
  <c r="H1965" i="1"/>
  <c r="I1965" i="1" s="1"/>
  <c r="H1966" i="1"/>
  <c r="I1966" i="1" s="1"/>
  <c r="H1967" i="1"/>
  <c r="H80" i="1"/>
  <c r="I80" i="1" s="1"/>
  <c r="H81" i="1"/>
  <c r="I81" i="1" s="1"/>
  <c r="H44" i="1"/>
  <c r="I44" i="1" s="1"/>
  <c r="H45" i="1"/>
  <c r="I45" i="1" s="1"/>
  <c r="H46" i="1"/>
  <c r="H47" i="1"/>
  <c r="I47" i="1" s="1"/>
  <c r="J47" i="1" s="1"/>
  <c r="H48" i="1"/>
  <c r="I48" i="1" s="1"/>
  <c r="H3228" i="1"/>
  <c r="H1646" i="1"/>
  <c r="I1646" i="1" s="1"/>
  <c r="H2313" i="1"/>
  <c r="I2313" i="1" s="1"/>
  <c r="H2314" i="1"/>
  <c r="I2314" i="1" s="1"/>
  <c r="H2315" i="1"/>
  <c r="I2315" i="1" s="1"/>
  <c r="H6006" i="1"/>
  <c r="H4963" i="1"/>
  <c r="I4963" i="1" s="1"/>
  <c r="H2316" i="1"/>
  <c r="I2316" i="1" s="1"/>
  <c r="H4163" i="1"/>
  <c r="H4164" i="1"/>
  <c r="I4164" i="1" s="1"/>
  <c r="H1968" i="1"/>
  <c r="I1968" i="1" s="1"/>
  <c r="H4165" i="1"/>
  <c r="I4165" i="1" s="1"/>
  <c r="H4166" i="1"/>
  <c r="I4166" i="1" s="1"/>
  <c r="H1969" i="1"/>
  <c r="H1403" i="1"/>
  <c r="I1403" i="1" s="1"/>
  <c r="H4167" i="1"/>
  <c r="I4167" i="1" s="1"/>
  <c r="H1970" i="1"/>
  <c r="H4964" i="1"/>
  <c r="I4964" i="1" s="1"/>
  <c r="H2317" i="1"/>
  <c r="I2317" i="1" s="1"/>
  <c r="H1404" i="1"/>
  <c r="I1404" i="1" s="1"/>
  <c r="H1647" i="1"/>
  <c r="I1647" i="1" s="1"/>
  <c r="H5536" i="1"/>
  <c r="H5537" i="1"/>
  <c r="I5537" i="1" s="1"/>
  <c r="H5538" i="1"/>
  <c r="I5538" i="1" s="1"/>
  <c r="H5539" i="1"/>
  <c r="H5540" i="1"/>
  <c r="I5540" i="1" s="1"/>
  <c r="H5541" i="1"/>
  <c r="I5541" i="1" s="1"/>
  <c r="H5542" i="1"/>
  <c r="I5542" i="1" s="1"/>
  <c r="H5543" i="1"/>
  <c r="I5543" i="1" s="1"/>
  <c r="H5544" i="1"/>
  <c r="H5545" i="1"/>
  <c r="I5545" i="1" s="1"/>
  <c r="H5546" i="1"/>
  <c r="I5546" i="1" s="1"/>
  <c r="H5547" i="1"/>
  <c r="H5548" i="1"/>
  <c r="I5548" i="1" s="1"/>
  <c r="H5549" i="1"/>
  <c r="H2763" i="1"/>
  <c r="I2763" i="1" s="1"/>
  <c r="H1818" i="1"/>
  <c r="I1818" i="1" s="1"/>
  <c r="H5378" i="1"/>
  <c r="H5379" i="1"/>
  <c r="I5379" i="1" s="1"/>
  <c r="H5380" i="1"/>
  <c r="I5380" i="1" s="1"/>
  <c r="H2706" i="1"/>
  <c r="H2707" i="1"/>
  <c r="I2707" i="1" s="1"/>
  <c r="H5483" i="1"/>
  <c r="I5483" i="1" s="1"/>
  <c r="H1405" i="1"/>
  <c r="I1405" i="1" s="1"/>
  <c r="H5550" i="1"/>
  <c r="I5550" i="1" s="1"/>
  <c r="H4965" i="1"/>
  <c r="H1971" i="1"/>
  <c r="I1971" i="1" s="1"/>
  <c r="H6204" i="1"/>
  <c r="I6204" i="1" s="1"/>
  <c r="H6205" i="1"/>
  <c r="H4168" i="1"/>
  <c r="I4168" i="1" s="1"/>
  <c r="H4169" i="1"/>
  <c r="I4169" i="1" s="1"/>
  <c r="H4170" i="1"/>
  <c r="I4170" i="1" s="1"/>
  <c r="H4171" i="1"/>
  <c r="I4171" i="1" s="1"/>
  <c r="H5551" i="1"/>
  <c r="I5551" i="1" s="1"/>
  <c r="H1972" i="1"/>
  <c r="I1972" i="1" s="1"/>
  <c r="H6341" i="1"/>
  <c r="I6341" i="1" s="1"/>
  <c r="H6342" i="1"/>
  <c r="H3229" i="1"/>
  <c r="I3229" i="1" s="1"/>
  <c r="H4966" i="1"/>
  <c r="I4966" i="1" s="1"/>
  <c r="H1973" i="1"/>
  <c r="I1973" i="1" s="1"/>
  <c r="H1974" i="1"/>
  <c r="I1974" i="1" s="1"/>
  <c r="H1975" i="1"/>
  <c r="H1976" i="1"/>
  <c r="I1976" i="1" s="1"/>
  <c r="H1977" i="1"/>
  <c r="I1977" i="1" s="1"/>
  <c r="H1978" i="1"/>
  <c r="H1979" i="1"/>
  <c r="I1979" i="1" s="1"/>
  <c r="H1980" i="1"/>
  <c r="I1980" i="1" s="1"/>
  <c r="H1981" i="1"/>
  <c r="I1981" i="1" s="1"/>
  <c r="H1510" i="1"/>
  <c r="I1510" i="1" s="1"/>
  <c r="H1511" i="1"/>
  <c r="I1511" i="1" s="1"/>
  <c r="H2318" i="1"/>
  <c r="I2318" i="1" s="1"/>
  <c r="H4967" i="1"/>
  <c r="I4967" i="1" s="1"/>
  <c r="H2319" i="1"/>
  <c r="H433" i="1"/>
  <c r="I433" i="1" s="1"/>
  <c r="H4172" i="1"/>
  <c r="I4172" i="1" s="1"/>
  <c r="H6206" i="1"/>
  <c r="H4968" i="1"/>
  <c r="I4968" i="1" s="1"/>
  <c r="H1819" i="1"/>
  <c r="H434" i="1"/>
  <c r="I434" i="1" s="1"/>
  <c r="H4969" i="1"/>
  <c r="I4969" i="1" s="1"/>
  <c r="H2576" i="1"/>
  <c r="H2577" i="1"/>
  <c r="I2577" i="1" s="1"/>
  <c r="H2578" i="1"/>
  <c r="I2578" i="1" s="1"/>
  <c r="H2579" i="1"/>
  <c r="I2579" i="1" s="1"/>
  <c r="H2580" i="1"/>
  <c r="I2580" i="1" s="1"/>
  <c r="H2581" i="1"/>
  <c r="H2582" i="1"/>
  <c r="I2582" i="1" s="1"/>
  <c r="H6207" i="1"/>
  <c r="I6207" i="1" s="1"/>
  <c r="H3230" i="1"/>
  <c r="H6007" i="1"/>
  <c r="I6007" i="1" s="1"/>
  <c r="H1406" i="1"/>
  <c r="I1406" i="1" s="1"/>
  <c r="H252" i="1"/>
  <c r="I252" i="1" s="1"/>
  <c r="H1982" i="1"/>
  <c r="I1982" i="1" s="1"/>
  <c r="H4970" i="1"/>
  <c r="H4971" i="1"/>
  <c r="I4971" i="1" s="1"/>
  <c r="H6008" i="1"/>
  <c r="I6008" i="1" s="1"/>
  <c r="H6208" i="1"/>
  <c r="H6209" i="1"/>
  <c r="I6209" i="1" s="1"/>
  <c r="H3231" i="1"/>
  <c r="I3231" i="1" s="1"/>
  <c r="H253" i="1"/>
  <c r="I253" i="1" s="1"/>
  <c r="H4173" i="1"/>
  <c r="I4173" i="1" s="1"/>
  <c r="H4174" i="1"/>
  <c r="H2474" i="1"/>
  <c r="I2474" i="1" s="1"/>
  <c r="H4175" i="1"/>
  <c r="I4175" i="1" s="1"/>
  <c r="H2708" i="1"/>
  <c r="H5381" i="1"/>
  <c r="I5381" i="1" s="1"/>
  <c r="H6210" i="1"/>
  <c r="I6210" i="1" s="1"/>
  <c r="H1064" i="1"/>
  <c r="I1064" i="1" s="1"/>
  <c r="H1065" i="1"/>
  <c r="I1065" i="1" s="1"/>
  <c r="H1820" i="1"/>
  <c r="H1648" i="1"/>
  <c r="I1648" i="1" s="1"/>
  <c r="H1649" i="1"/>
  <c r="H1650" i="1"/>
  <c r="H1651" i="1"/>
  <c r="I1651" i="1" s="1"/>
  <c r="H3421" i="1"/>
  <c r="I3421" i="1" s="1"/>
  <c r="H3422" i="1"/>
  <c r="H1147" i="1"/>
  <c r="I1147" i="1" s="1"/>
  <c r="H1148" i="1"/>
  <c r="H1149" i="1"/>
  <c r="I1149" i="1" s="1"/>
  <c r="H1150" i="1"/>
  <c r="I1150" i="1" s="1"/>
  <c r="H1151" i="1"/>
  <c r="H1152" i="1"/>
  <c r="I1152" i="1" s="1"/>
  <c r="H820" i="1"/>
  <c r="H821" i="1"/>
  <c r="I821" i="1" s="1"/>
  <c r="H943" i="1"/>
  <c r="I943" i="1" s="1"/>
  <c r="H944" i="1"/>
  <c r="H945" i="1"/>
  <c r="I945" i="1" s="1"/>
  <c r="H946" i="1"/>
  <c r="I946" i="1" s="1"/>
  <c r="H947" i="1"/>
  <c r="H948" i="1"/>
  <c r="I948" i="1" s="1"/>
  <c r="H949" i="1"/>
  <c r="I949" i="1" s="1"/>
  <c r="H950" i="1"/>
  <c r="I950" i="1" s="1"/>
  <c r="H951" i="1"/>
  <c r="I951" i="1" s="1"/>
  <c r="H4972" i="1"/>
  <c r="H4973" i="1"/>
  <c r="I4973" i="1" s="1"/>
  <c r="H4176" i="1"/>
  <c r="I4176" i="1" s="1"/>
  <c r="H818" i="1"/>
  <c r="H4177" i="1"/>
  <c r="I4177" i="1" s="1"/>
  <c r="H82" i="1"/>
  <c r="I82" i="1" s="1"/>
  <c r="H4974" i="1"/>
  <c r="I4974" i="1" s="1"/>
  <c r="H5552" i="1"/>
  <c r="I5552" i="1" s="1"/>
  <c r="H5553" i="1"/>
  <c r="I5553" i="1" s="1"/>
  <c r="H5554" i="1"/>
  <c r="I5554" i="1" s="1"/>
  <c r="H5555" i="1"/>
  <c r="I5555" i="1" s="1"/>
  <c r="H5556" i="1"/>
  <c r="H5557" i="1"/>
  <c r="I5557" i="1" s="1"/>
  <c r="H6211" i="1"/>
  <c r="I6211" i="1" s="1"/>
  <c r="H4975" i="1"/>
  <c r="I4975" i="1" s="1"/>
  <c r="H4178" i="1"/>
  <c r="I4178" i="1" s="1"/>
  <c r="H4179" i="1"/>
  <c r="H254" i="1"/>
  <c r="I254" i="1" s="1"/>
  <c r="H4180" i="1"/>
  <c r="I4180" i="1" s="1"/>
  <c r="H4181" i="1"/>
  <c r="H4182" i="1"/>
  <c r="I4182" i="1" s="1"/>
  <c r="H4976" i="1"/>
  <c r="I4976" i="1" s="1"/>
  <c r="H4183" i="1"/>
  <c r="I4183" i="1" s="1"/>
  <c r="H4184" i="1"/>
  <c r="I4184" i="1" s="1"/>
  <c r="H871" i="1"/>
  <c r="H435" i="1"/>
  <c r="I435" i="1" s="1"/>
  <c r="H5558" i="1"/>
  <c r="I5558" i="1" s="1"/>
  <c r="H83" i="1"/>
  <c r="H436" i="1"/>
  <c r="I436" i="1" s="1"/>
  <c r="H1066" i="1"/>
  <c r="I1066" i="1" s="1"/>
  <c r="H3232" i="1"/>
  <c r="I3232" i="1" s="1"/>
  <c r="H2320" i="1"/>
  <c r="I2320" i="1" s="1"/>
  <c r="H2321" i="1"/>
  <c r="H3233" i="1"/>
  <c r="I3233" i="1" s="1"/>
  <c r="H3234" i="1"/>
  <c r="I3234" i="1" s="1"/>
  <c r="H3235" i="1"/>
  <c r="H3236" i="1"/>
  <c r="I3236" i="1" s="1"/>
  <c r="H1673" i="1"/>
  <c r="I1673" i="1" s="1"/>
  <c r="H5484" i="1"/>
  <c r="I5484" i="1" s="1"/>
  <c r="H952" i="1"/>
  <c r="I952" i="1" s="1"/>
  <c r="H4977" i="1"/>
  <c r="I4977" i="1" s="1"/>
  <c r="H4978" i="1"/>
  <c r="I4978" i="1" s="1"/>
  <c r="H321" i="1"/>
  <c r="I321" i="1" s="1"/>
  <c r="H953" i="1"/>
  <c r="H954" i="1"/>
  <c r="I954" i="1" s="1"/>
  <c r="H955" i="1"/>
  <c r="I955" i="1" s="1"/>
  <c r="H956" i="1"/>
  <c r="I956" i="1" s="1"/>
  <c r="H957" i="1"/>
  <c r="I957" i="1" s="1"/>
  <c r="H958" i="1"/>
  <c r="H959" i="1"/>
  <c r="I959" i="1" s="1"/>
  <c r="H960" i="1"/>
  <c r="I960" i="1" s="1"/>
  <c r="H961" i="1"/>
  <c r="H962" i="1"/>
  <c r="I962" i="1" s="1"/>
  <c r="H963" i="1"/>
  <c r="I963" i="1" s="1"/>
  <c r="H6270" i="1"/>
  <c r="I6270" i="1" s="1"/>
  <c r="H255" i="1"/>
  <c r="I255" i="1" s="1"/>
  <c r="H256" i="1"/>
  <c r="H4979" i="1"/>
  <c r="I4979" i="1" s="1"/>
  <c r="H84" i="1"/>
  <c r="I84" i="1" s="1"/>
  <c r="H85" i="1"/>
  <c r="H86" i="1"/>
  <c r="I86" i="1" s="1"/>
  <c r="H4980" i="1"/>
  <c r="I4980" i="1" s="1"/>
  <c r="H2953" i="1"/>
  <c r="I2953" i="1" s="1"/>
  <c r="H2954" i="1"/>
  <c r="I2954" i="1" s="1"/>
  <c r="H4185" i="1"/>
  <c r="H4186" i="1"/>
  <c r="I4186" i="1" s="1"/>
  <c r="H4187" i="1"/>
  <c r="I4187" i="1" s="1"/>
  <c r="H4188" i="1"/>
  <c r="H4189" i="1"/>
  <c r="I4189" i="1" s="1"/>
  <c r="H4190" i="1"/>
  <c r="I4190" i="1" s="1"/>
  <c r="H5559" i="1"/>
  <c r="I5559" i="1" s="1"/>
  <c r="H5560" i="1"/>
  <c r="I5560" i="1" s="1"/>
  <c r="H4191" i="1"/>
  <c r="I4191" i="1" s="1"/>
  <c r="H1067" i="1"/>
  <c r="I1067" i="1" s="1"/>
  <c r="H1068" i="1"/>
  <c r="I1068" i="1" s="1"/>
  <c r="H4192" i="1"/>
  <c r="H87" i="1"/>
  <c r="I87" i="1" s="1"/>
  <c r="H88" i="1"/>
  <c r="I88" i="1" s="1"/>
  <c r="H89" i="1"/>
  <c r="I89" i="1" s="1"/>
  <c r="H90" i="1"/>
  <c r="I90" i="1" s="1"/>
  <c r="H91" i="1"/>
  <c r="I91" i="1" s="1"/>
  <c r="H92" i="1"/>
  <c r="I92" i="1" s="1"/>
  <c r="H93" i="1"/>
  <c r="H94" i="1"/>
  <c r="H95" i="1"/>
  <c r="I95" i="1" s="1"/>
  <c r="H96" i="1"/>
  <c r="I96" i="1" s="1"/>
  <c r="H97" i="1"/>
  <c r="H98" i="1"/>
  <c r="I98" i="1" s="1"/>
  <c r="H99" i="1"/>
  <c r="H100" i="1"/>
  <c r="I100" i="1" s="1"/>
  <c r="H101" i="1"/>
  <c r="I101" i="1" s="1"/>
  <c r="H102" i="1"/>
  <c r="H103" i="1"/>
  <c r="I103" i="1" s="1"/>
  <c r="H104" i="1"/>
  <c r="I104" i="1" s="1"/>
  <c r="H105" i="1"/>
  <c r="I105" i="1" s="1"/>
  <c r="H106" i="1"/>
  <c r="I106" i="1" s="1"/>
  <c r="H107" i="1"/>
  <c r="H108" i="1"/>
  <c r="I108" i="1" s="1"/>
  <c r="H109" i="1"/>
  <c r="I109" i="1" s="1"/>
  <c r="H110" i="1"/>
  <c r="H111" i="1"/>
  <c r="I111" i="1" s="1"/>
  <c r="H112" i="1"/>
  <c r="I112" i="1" s="1"/>
  <c r="H113" i="1"/>
  <c r="I113" i="1" s="1"/>
  <c r="H114" i="1"/>
  <c r="I114" i="1" s="1"/>
  <c r="H115" i="1"/>
  <c r="H116" i="1"/>
  <c r="I116" i="1" s="1"/>
  <c r="H117" i="1"/>
  <c r="I117" i="1" s="1"/>
  <c r="H118" i="1"/>
  <c r="H119" i="1"/>
  <c r="I119" i="1" s="1"/>
  <c r="H120" i="1"/>
  <c r="I120" i="1" s="1"/>
  <c r="H121" i="1"/>
  <c r="I121" i="1" s="1"/>
  <c r="H122" i="1"/>
  <c r="I122" i="1" s="1"/>
  <c r="H123" i="1"/>
  <c r="H124" i="1"/>
  <c r="I124" i="1" s="1"/>
  <c r="H125" i="1"/>
  <c r="I125" i="1" s="1"/>
  <c r="H126" i="1"/>
  <c r="H127" i="1"/>
  <c r="I127" i="1" s="1"/>
  <c r="H128" i="1"/>
  <c r="I128" i="1" s="1"/>
  <c r="H129" i="1"/>
  <c r="H130" i="1"/>
  <c r="I130" i="1" s="1"/>
  <c r="H131" i="1"/>
  <c r="I131" i="1" s="1"/>
  <c r="H132" i="1"/>
  <c r="I132" i="1" s="1"/>
  <c r="H133" i="1"/>
  <c r="I133" i="1" s="1"/>
  <c r="H4193" i="1"/>
  <c r="H4981" i="1"/>
  <c r="I4981" i="1" s="1"/>
  <c r="H4194" i="1"/>
  <c r="I4194" i="1" s="1"/>
  <c r="H1821" i="1"/>
  <c r="I1821" i="1" s="1"/>
  <c r="H1822" i="1"/>
  <c r="I1822" i="1" s="1"/>
  <c r="H1823" i="1"/>
  <c r="H1824" i="1"/>
  <c r="I1824" i="1" s="1"/>
  <c r="H1825" i="1"/>
  <c r="I1825" i="1" s="1"/>
  <c r="H257" i="1"/>
  <c r="H964" i="1"/>
  <c r="I964" i="1" s="1"/>
  <c r="H4982" i="1"/>
  <c r="I4982" i="1" s="1"/>
  <c r="H1826" i="1"/>
  <c r="I1826" i="1" s="1"/>
  <c r="H4983" i="1"/>
  <c r="I4983" i="1" s="1"/>
  <c r="H258" i="1"/>
  <c r="I258" i="1" s="1"/>
  <c r="H259" i="1"/>
  <c r="I259" i="1" s="1"/>
  <c r="H872" i="1"/>
  <c r="I872" i="1" s="1"/>
  <c r="H873" i="1"/>
  <c r="H874" i="1"/>
  <c r="I874" i="1" s="1"/>
  <c r="H875" i="1"/>
  <c r="I875" i="1" s="1"/>
  <c r="H876" i="1"/>
  <c r="I876" i="1" s="1"/>
  <c r="H877" i="1"/>
  <c r="I877" i="1" s="1"/>
  <c r="H878" i="1"/>
  <c r="H879" i="1"/>
  <c r="I879" i="1" s="1"/>
  <c r="H880" i="1"/>
  <c r="I880" i="1" s="1"/>
  <c r="H881" i="1"/>
  <c r="H882" i="1"/>
  <c r="I882" i="1" s="1"/>
  <c r="H883" i="1"/>
  <c r="I883" i="1" s="1"/>
  <c r="H2764" i="1"/>
  <c r="I2764" i="1" s="1"/>
  <c r="H2765" i="1"/>
  <c r="I2765" i="1" s="1"/>
  <c r="H2766" i="1"/>
  <c r="H2767" i="1"/>
  <c r="I2767" i="1" s="1"/>
  <c r="H2955" i="1"/>
  <c r="I2955" i="1" s="1"/>
  <c r="H2956" i="1"/>
  <c r="H2957" i="1"/>
  <c r="I2957" i="1" s="1"/>
  <c r="H2958" i="1"/>
  <c r="I2958" i="1" s="1"/>
  <c r="H2959" i="1"/>
  <c r="I2959" i="1" s="1"/>
  <c r="H1827" i="1"/>
  <c r="I1827" i="1" s="1"/>
  <c r="H4984" i="1"/>
  <c r="H5561" i="1"/>
  <c r="I5561" i="1" s="1"/>
  <c r="H5562" i="1"/>
  <c r="I5562" i="1" s="1"/>
  <c r="H5563" i="1"/>
  <c r="H5564" i="1"/>
  <c r="I5564" i="1" s="1"/>
  <c r="H5565" i="1"/>
  <c r="I5565" i="1" s="1"/>
  <c r="H5566" i="1"/>
  <c r="I5566" i="1" s="1"/>
  <c r="H5567" i="1"/>
  <c r="I5567" i="1" s="1"/>
  <c r="H5568" i="1"/>
  <c r="I5568" i="1" s="1"/>
  <c r="H5569" i="1"/>
  <c r="I5569" i="1" s="1"/>
  <c r="H1983" i="1"/>
  <c r="I1983" i="1" s="1"/>
  <c r="H3237" i="1"/>
  <c r="H437" i="1"/>
  <c r="I437" i="1" s="1"/>
  <c r="H438" i="1"/>
  <c r="I438" i="1" s="1"/>
  <c r="H1828" i="1"/>
  <c r="I1828" i="1" s="1"/>
  <c r="H5321" i="1"/>
  <c r="I5321" i="1" s="1"/>
  <c r="H5322" i="1"/>
  <c r="H5323" i="1"/>
  <c r="I5323" i="1" s="1"/>
  <c r="H5324" i="1"/>
  <c r="I5324" i="1" s="1"/>
  <c r="H5325" i="1"/>
  <c r="H5326" i="1"/>
  <c r="I5326" i="1" s="1"/>
  <c r="H5327" i="1"/>
  <c r="I5327" i="1" s="1"/>
  <c r="H5328" i="1"/>
  <c r="I5328" i="1" s="1"/>
  <c r="H5329" i="1"/>
  <c r="I5329" i="1" s="1"/>
  <c r="H5330" i="1"/>
  <c r="H5331" i="1"/>
  <c r="I5331" i="1" s="1"/>
  <c r="H5332" i="1"/>
  <c r="I5332" i="1" s="1"/>
  <c r="H5333" i="1"/>
  <c r="H3238" i="1"/>
  <c r="I3238" i="1" s="1"/>
  <c r="H5253" i="1"/>
  <c r="I5253" i="1" s="1"/>
  <c r="H5254" i="1"/>
  <c r="I5254" i="1" s="1"/>
  <c r="H5255" i="1"/>
  <c r="I5255" i="1" s="1"/>
  <c r="H5256" i="1"/>
  <c r="H5257" i="1"/>
  <c r="I5257" i="1" s="1"/>
  <c r="H5258" i="1"/>
  <c r="I5258" i="1" s="1"/>
  <c r="H5259" i="1"/>
  <c r="H5260" i="1"/>
  <c r="I5260" i="1" s="1"/>
  <c r="H5261" i="1"/>
  <c r="I5261" i="1" s="1"/>
  <c r="H5262" i="1"/>
  <c r="I5262" i="1" s="1"/>
  <c r="H5263" i="1"/>
  <c r="I5263" i="1" s="1"/>
  <c r="H5264" i="1"/>
  <c r="I5264" i="1" s="1"/>
  <c r="H5265" i="1"/>
  <c r="I5265" i="1" s="1"/>
  <c r="H5266" i="1"/>
  <c r="I5266" i="1" s="1"/>
  <c r="H5267" i="1"/>
  <c r="H5268" i="1"/>
  <c r="I5268" i="1" s="1"/>
  <c r="H5269" i="1"/>
  <c r="H5270" i="1"/>
  <c r="I5270" i="1" s="1"/>
  <c r="H5271" i="1"/>
  <c r="I5271" i="1" s="1"/>
  <c r="H4195" i="1"/>
  <c r="H4196" i="1"/>
  <c r="I4196" i="1" s="1"/>
  <c r="H4197" i="1"/>
  <c r="H4198" i="1"/>
  <c r="H4199" i="1"/>
  <c r="I4199" i="1" s="1"/>
  <c r="H4985" i="1"/>
  <c r="I4985" i="1" s="1"/>
  <c r="H4986" i="1"/>
  <c r="I4986" i="1" s="1"/>
  <c r="H4987" i="1"/>
  <c r="I4987" i="1" s="1"/>
  <c r="H1679" i="1"/>
  <c r="H4200" i="1"/>
  <c r="I4200" i="1" s="1"/>
  <c r="H4201" i="1"/>
  <c r="I4201" i="1" s="1"/>
  <c r="H1984" i="1"/>
  <c r="H1892" i="1"/>
  <c r="I1892" i="1" s="1"/>
  <c r="H1893" i="1"/>
  <c r="I1893" i="1" s="1"/>
  <c r="H1985" i="1"/>
  <c r="I1985" i="1" s="1"/>
  <c r="H5570" i="1"/>
  <c r="I5570" i="1" s="1"/>
  <c r="H5571" i="1"/>
  <c r="I5571" i="1" s="1"/>
  <c r="H5572" i="1"/>
  <c r="I5572" i="1" s="1"/>
  <c r="H5573" i="1"/>
  <c r="I5573" i="1" s="1"/>
  <c r="H5574" i="1"/>
  <c r="H1986" i="1"/>
  <c r="I1986" i="1" s="1"/>
  <c r="H5303" i="1"/>
  <c r="I5303" i="1" s="1"/>
  <c r="H1069" i="1"/>
  <c r="I1069" i="1" s="1"/>
  <c r="H2834" i="1"/>
  <c r="I2834" i="1" s="1"/>
  <c r="H4988" i="1"/>
  <c r="H1829" i="1"/>
  <c r="I1829" i="1" s="1"/>
  <c r="H4202" i="1"/>
  <c r="I4202" i="1" s="1"/>
  <c r="H5334" i="1"/>
  <c r="H6212" i="1"/>
  <c r="I6212" i="1" s="1"/>
  <c r="H1504" i="1"/>
  <c r="I1504" i="1" s="1"/>
  <c r="H4989" i="1"/>
  <c r="I4989" i="1" s="1"/>
  <c r="H4203" i="1"/>
  <c r="I4203" i="1" s="1"/>
  <c r="H1987" i="1"/>
  <c r="H2583" i="1"/>
  <c r="I2583" i="1" s="1"/>
  <c r="H2584" i="1"/>
  <c r="I2584" i="1" s="1"/>
  <c r="H2585" i="1"/>
  <c r="H4204" i="1"/>
  <c r="I4204" i="1" s="1"/>
  <c r="H4205" i="1"/>
  <c r="I4205" i="1" s="1"/>
  <c r="H2475" i="1"/>
  <c r="I2475" i="1" s="1"/>
  <c r="H2476" i="1"/>
  <c r="I2476" i="1" s="1"/>
  <c r="H1830" i="1"/>
  <c r="H1831" i="1"/>
  <c r="I1831" i="1" s="1"/>
  <c r="H3239" i="1"/>
  <c r="I3239" i="1" s="1"/>
  <c r="H4990" i="1"/>
  <c r="H5575" i="1"/>
  <c r="I5575" i="1" s="1"/>
  <c r="H5576" i="1"/>
  <c r="I5576" i="1" s="1"/>
  <c r="H5577" i="1"/>
  <c r="I5577" i="1" s="1"/>
  <c r="H5578" i="1"/>
  <c r="I5578" i="1" s="1"/>
  <c r="H5579" i="1"/>
  <c r="I5579" i="1" s="1"/>
  <c r="H5580" i="1"/>
  <c r="I5580" i="1" s="1"/>
  <c r="H5581" i="1"/>
  <c r="I5581" i="1" s="1"/>
  <c r="H3240" i="1"/>
  <c r="H4991" i="1"/>
  <c r="I4991" i="1" s="1"/>
  <c r="H724" i="1"/>
  <c r="I724" i="1" s="1"/>
  <c r="H4992" i="1"/>
  <c r="I4992" i="1" s="1"/>
  <c r="H1832" i="1"/>
  <c r="I1832" i="1" s="1"/>
  <c r="H4993" i="1"/>
  <c r="H2802" i="1"/>
  <c r="I2802" i="1" s="1"/>
  <c r="H6213" i="1"/>
  <c r="I6213" i="1" s="1"/>
  <c r="H4206" i="1"/>
  <c r="H4994" i="1"/>
  <c r="I4994" i="1" s="1"/>
  <c r="H2586" i="1"/>
  <c r="I2586" i="1" s="1"/>
  <c r="H6009" i="1"/>
  <c r="I6009" i="1" s="1"/>
  <c r="H5272" i="1"/>
  <c r="I5272" i="1" s="1"/>
  <c r="H5273" i="1"/>
  <c r="H5274" i="1"/>
  <c r="I5274" i="1" s="1"/>
  <c r="J5274" i="1" s="1"/>
  <c r="H3241" i="1"/>
  <c r="I3241" i="1" s="1"/>
  <c r="H4" i="1"/>
  <c r="H439" i="1"/>
  <c r="I439" i="1" s="1"/>
  <c r="H4995" i="1"/>
  <c r="I4995" i="1" s="1"/>
  <c r="H4996" i="1"/>
  <c r="I4996" i="1" s="1"/>
  <c r="H5275" i="1"/>
  <c r="I5275" i="1" s="1"/>
  <c r="H5276" i="1"/>
  <c r="I5276" i="1" s="1"/>
  <c r="H5277" i="1"/>
  <c r="I5277" i="1" s="1"/>
  <c r="H5278" i="1"/>
  <c r="I5278" i="1" s="1"/>
  <c r="H2930" i="1"/>
  <c r="H260" i="1"/>
  <c r="I260" i="1" s="1"/>
  <c r="H5279" i="1"/>
  <c r="I5279" i="1" s="1"/>
  <c r="H1988" i="1"/>
  <c r="I1988" i="1" s="1"/>
  <c r="H1989" i="1"/>
  <c r="I1989" i="1" s="1"/>
  <c r="H6214" i="1"/>
  <c r="H5335" i="1"/>
  <c r="I5335" i="1" s="1"/>
  <c r="H3423" i="1"/>
  <c r="I3423" i="1" s="1"/>
  <c r="H5280" i="1"/>
  <c r="H6215" i="1"/>
  <c r="I6215" i="1" s="1"/>
  <c r="H6010" i="1"/>
  <c r="I6010" i="1" s="1"/>
  <c r="H725" i="1"/>
  <c r="I725" i="1" s="1"/>
  <c r="H2322" i="1"/>
  <c r="I2322" i="1" s="1"/>
  <c r="H1990" i="1"/>
  <c r="I1990" i="1" s="1"/>
  <c r="H1991" i="1"/>
  <c r="I1991" i="1" s="1"/>
  <c r="H1992" i="1"/>
  <c r="I1992" i="1" s="1"/>
  <c r="H1993" i="1"/>
  <c r="H1994" i="1"/>
  <c r="I1994" i="1" s="1"/>
  <c r="H4997" i="1"/>
  <c r="I4997" i="1" s="1"/>
  <c r="J4997" i="1" s="1"/>
  <c r="H4998" i="1"/>
  <c r="I4998" i="1" s="1"/>
  <c r="H726" i="1"/>
  <c r="I726" i="1" s="1"/>
  <c r="H4207" i="1"/>
  <c r="H1995" i="1"/>
  <c r="I1995" i="1" s="1"/>
  <c r="H1996" i="1"/>
  <c r="I1996" i="1" s="1"/>
  <c r="H4999" i="1"/>
  <c r="H5000" i="1"/>
  <c r="I5000" i="1" s="1"/>
  <c r="H2477" i="1"/>
  <c r="I2477" i="1" s="1"/>
  <c r="H6011" i="1"/>
  <c r="I6011" i="1" s="1"/>
  <c r="H6012" i="1"/>
  <c r="I6012" i="1" s="1"/>
  <c r="H440" i="1"/>
  <c r="H6343" i="1"/>
  <c r="I6343" i="1" s="1"/>
  <c r="H6344" i="1"/>
  <c r="I6344" i="1" s="1"/>
  <c r="H6345" i="1"/>
  <c r="H6346" i="1"/>
  <c r="I6346" i="1" s="1"/>
  <c r="H6347" i="1"/>
  <c r="H6348" i="1"/>
  <c r="I6348" i="1" s="1"/>
  <c r="H6349" i="1"/>
  <c r="I6349" i="1" s="1"/>
  <c r="H6350" i="1"/>
  <c r="I6350" i="1" s="1"/>
  <c r="H6351" i="1"/>
  <c r="I6351" i="1" s="1"/>
  <c r="H6352" i="1"/>
  <c r="I6352" i="1" s="1"/>
  <c r="H6353" i="1"/>
  <c r="H6354" i="1"/>
  <c r="I6354" i="1" s="1"/>
  <c r="H6355" i="1"/>
  <c r="I6355" i="1" s="1"/>
  <c r="H6356" i="1"/>
  <c r="H1230" i="1"/>
  <c r="I1230" i="1" s="1"/>
  <c r="H5582" i="1"/>
  <c r="H5583" i="1"/>
  <c r="I5583" i="1" s="1"/>
  <c r="H1705" i="1"/>
  <c r="I1705" i="1" s="1"/>
  <c r="H1706" i="1"/>
  <c r="H1707" i="1"/>
  <c r="I1707" i="1" s="1"/>
  <c r="H1708" i="1"/>
  <c r="H4208" i="1"/>
  <c r="I4208" i="1" s="1"/>
  <c r="H5001" i="1"/>
  <c r="I5001" i="1" s="1"/>
  <c r="H6013" i="1"/>
  <c r="H1153" i="1"/>
  <c r="I1153" i="1" s="1"/>
  <c r="H1154" i="1"/>
  <c r="I1154" i="1" s="1"/>
  <c r="H1155" i="1"/>
  <c r="H1156" i="1"/>
  <c r="I1156" i="1" s="1"/>
  <c r="H1157" i="1"/>
  <c r="I1157" i="1" s="1"/>
  <c r="H3424" i="1"/>
  <c r="H965" i="1"/>
  <c r="I965" i="1" s="1"/>
  <c r="H966" i="1"/>
  <c r="H1407" i="1"/>
  <c r="I1407" i="1" s="1"/>
  <c r="H134" i="1"/>
  <c r="I134" i="1" s="1"/>
  <c r="H727" i="1"/>
  <c r="H5002" i="1"/>
  <c r="I5002" i="1" s="1"/>
  <c r="H5003" i="1"/>
  <c r="I5003" i="1" s="1"/>
  <c r="H4209" i="1"/>
  <c r="I4209" i="1" s="1"/>
  <c r="H2835" i="1"/>
  <c r="I2835" i="1" s="1"/>
  <c r="H2836" i="1"/>
  <c r="H322" i="1"/>
  <c r="I322" i="1" s="1"/>
  <c r="H1833" i="1"/>
  <c r="I1833" i="1" s="1"/>
  <c r="H1834" i="1"/>
  <c r="H1835" i="1"/>
  <c r="I1835" i="1" s="1"/>
  <c r="H1836" i="1"/>
  <c r="I1836" i="1" s="1"/>
  <c r="H1837" i="1"/>
  <c r="I1837" i="1" s="1"/>
  <c r="H1838" i="1"/>
  <c r="I1838" i="1" s="1"/>
  <c r="H1839" i="1"/>
  <c r="H1840" i="1"/>
  <c r="I1840" i="1" s="1"/>
  <c r="H5004" i="1"/>
  <c r="I5004" i="1" s="1"/>
  <c r="H1106" i="1"/>
  <c r="H1107" i="1"/>
  <c r="I1107" i="1" s="1"/>
  <c r="H1108" i="1"/>
  <c r="I1108" i="1" s="1"/>
  <c r="H1109" i="1"/>
  <c r="I1109" i="1" s="1"/>
  <c r="H135" i="1"/>
  <c r="I135" i="1" s="1"/>
  <c r="H1408" i="1"/>
  <c r="I1408" i="1" s="1"/>
  <c r="H1409" i="1"/>
  <c r="I1409" i="1" s="1"/>
  <c r="H1410" i="1"/>
  <c r="I1410" i="1" s="1"/>
  <c r="H1411" i="1"/>
  <c r="H1412" i="1"/>
  <c r="I1412" i="1" s="1"/>
  <c r="H1413" i="1"/>
  <c r="I1413" i="1" s="1"/>
  <c r="H1414" i="1"/>
  <c r="I1414" i="1" s="1"/>
  <c r="H1415" i="1"/>
  <c r="I1415" i="1" s="1"/>
  <c r="H5005" i="1"/>
  <c r="I5005" i="1" s="1"/>
  <c r="H1416" i="1"/>
  <c r="I1416" i="1" s="1"/>
  <c r="H4210" i="1"/>
  <c r="I4210" i="1" s="1"/>
  <c r="H4211" i="1"/>
  <c r="H5006" i="1"/>
  <c r="I5006" i="1" s="1"/>
  <c r="H5485" i="1"/>
  <c r="I5485" i="1" s="1"/>
  <c r="H6216" i="1"/>
  <c r="I6216" i="1" s="1"/>
  <c r="H441" i="1"/>
  <c r="I441" i="1" s="1"/>
  <c r="H1841" i="1"/>
  <c r="H1652" i="1"/>
  <c r="I1652" i="1" s="1"/>
  <c r="H5007" i="1"/>
  <c r="I5007" i="1" s="1"/>
  <c r="H4212" i="1"/>
  <c r="H442" i="1"/>
  <c r="I442" i="1" s="1"/>
  <c r="H1842" i="1"/>
  <c r="I1842" i="1" s="1"/>
  <c r="H2587" i="1"/>
  <c r="I2587" i="1" s="1"/>
  <c r="H2588" i="1"/>
  <c r="I2588" i="1" s="1"/>
  <c r="H2323" i="1"/>
  <c r="H2324" i="1"/>
  <c r="I2324" i="1" s="1"/>
  <c r="H6014" i="1"/>
  <c r="I6014" i="1" s="1"/>
  <c r="H5008" i="1"/>
  <c r="H5009" i="1"/>
  <c r="I5009" i="1" s="1"/>
  <c r="H6217" i="1"/>
  <c r="I6217" i="1" s="1"/>
  <c r="H6015" i="1"/>
  <c r="I6015" i="1" s="1"/>
  <c r="H443" i="1"/>
  <c r="I443" i="1" s="1"/>
  <c r="H728" i="1"/>
  <c r="H729" i="1"/>
  <c r="I729" i="1" s="1"/>
  <c r="H730" i="1"/>
  <c r="I730" i="1" s="1"/>
  <c r="H731" i="1"/>
  <c r="H732" i="1"/>
  <c r="I732" i="1" s="1"/>
  <c r="H733" i="1"/>
  <c r="I733" i="1" s="1"/>
  <c r="H734" i="1"/>
  <c r="H735" i="1"/>
  <c r="I735" i="1" s="1"/>
  <c r="H736" i="1"/>
  <c r="H737" i="1"/>
  <c r="I737" i="1" s="1"/>
  <c r="H738" i="1"/>
  <c r="I738" i="1" s="1"/>
  <c r="H4213" i="1"/>
  <c r="H1997" i="1"/>
  <c r="I1997" i="1" s="1"/>
  <c r="H5010" i="1"/>
  <c r="I5010" i="1" s="1"/>
  <c r="H5011" i="1"/>
  <c r="I5011" i="1" s="1"/>
  <c r="H3242" i="1"/>
  <c r="I3242" i="1" s="1"/>
  <c r="H5012" i="1"/>
  <c r="H4214" i="1"/>
  <c r="I4214" i="1" s="1"/>
  <c r="H4215" i="1"/>
  <c r="I4215" i="1" s="1"/>
  <c r="H4216" i="1"/>
  <c r="H884" i="1"/>
  <c r="I884" i="1" s="1"/>
  <c r="H5336" i="1"/>
  <c r="I5336" i="1" s="1"/>
  <c r="H49" i="1"/>
  <c r="I49" i="1" s="1"/>
  <c r="H50" i="1"/>
  <c r="I50" i="1" s="1"/>
  <c r="H444" i="1"/>
  <c r="H2640" i="1"/>
  <c r="I2640" i="1" s="1"/>
  <c r="H2641" i="1"/>
  <c r="I2641" i="1" s="1"/>
  <c r="H2642" i="1"/>
  <c r="H5013" i="1"/>
  <c r="I5013" i="1" s="1"/>
  <c r="H5014" i="1"/>
  <c r="I5014" i="1" s="1"/>
  <c r="H5015" i="1"/>
  <c r="I5015" i="1" s="1"/>
  <c r="H4217" i="1"/>
  <c r="I4217" i="1" s="1"/>
  <c r="H6016" i="1"/>
  <c r="H4218" i="1"/>
  <c r="I4218" i="1" s="1"/>
  <c r="H6017" i="1"/>
  <c r="I6017" i="1" s="1"/>
  <c r="H1843" i="1"/>
  <c r="H1844" i="1"/>
  <c r="I1844" i="1" s="1"/>
  <c r="H2478" i="1"/>
  <c r="I2478" i="1" s="1"/>
  <c r="H2589" i="1"/>
  <c r="I2589" i="1" s="1"/>
  <c r="H2590" i="1"/>
  <c r="I2590" i="1" s="1"/>
  <c r="H2591" i="1"/>
  <c r="H2592" i="1"/>
  <c r="I2592" i="1" s="1"/>
  <c r="H2593" i="1"/>
  <c r="I2593" i="1" s="1"/>
  <c r="H2594" i="1"/>
  <c r="H6018" i="1"/>
  <c r="I6018" i="1" s="1"/>
  <c r="H6019" i="1"/>
  <c r="I6019" i="1" s="1"/>
  <c r="H1998" i="1"/>
  <c r="I1998" i="1" s="1"/>
  <c r="H1999" i="1"/>
  <c r="I1999" i="1" s="1"/>
  <c r="H2000" i="1"/>
  <c r="H2852" i="1"/>
  <c r="I2852" i="1" s="1"/>
  <c r="H885" i="1"/>
  <c r="I885" i="1" s="1"/>
  <c r="H886" i="1"/>
  <c r="H887" i="1"/>
  <c r="I887" i="1" s="1"/>
  <c r="H6020" i="1"/>
  <c r="I6020" i="1" s="1"/>
  <c r="H967" i="1"/>
  <c r="I967" i="1" s="1"/>
  <c r="H968" i="1"/>
  <c r="I968" i="1" s="1"/>
  <c r="H2632" i="1"/>
  <c r="I2632" i="1" s="1"/>
  <c r="H2633" i="1"/>
  <c r="I2633" i="1" s="1"/>
  <c r="H2634" i="1"/>
  <c r="I2634" i="1" s="1"/>
  <c r="H2635" i="1"/>
  <c r="H2636" i="1"/>
  <c r="I2636" i="1" s="1"/>
  <c r="H3425" i="1"/>
  <c r="I3425" i="1" s="1"/>
  <c r="H5281" i="1"/>
  <c r="I5281" i="1" s="1"/>
  <c r="H792" i="1"/>
  <c r="I792" i="1" s="1"/>
  <c r="H793" i="1"/>
  <c r="H4219" i="1"/>
  <c r="I4219" i="1" s="1"/>
  <c r="H4220" i="1"/>
  <c r="I4220" i="1" s="1"/>
  <c r="H888" i="1"/>
  <c r="H5584" i="1"/>
  <c r="I5584" i="1" s="1"/>
  <c r="H5585" i="1"/>
  <c r="I5585" i="1" s="1"/>
  <c r="H5586" i="1"/>
  <c r="I5586" i="1" s="1"/>
  <c r="H1845" i="1"/>
  <c r="I1845" i="1" s="1"/>
  <c r="H445" i="1"/>
  <c r="I445" i="1" s="1"/>
  <c r="H5016" i="1"/>
  <c r="I5016" i="1" s="1"/>
  <c r="H5017" i="1"/>
  <c r="I5017" i="1" s="1"/>
  <c r="H446" i="1"/>
  <c r="H2479" i="1"/>
  <c r="I2479" i="1" s="1"/>
  <c r="H6218" i="1"/>
  <c r="I6218" i="1" s="1"/>
  <c r="H889" i="1"/>
  <c r="I889" i="1" s="1"/>
  <c r="H2595" i="1"/>
  <c r="I2595" i="1" s="1"/>
  <c r="H447" i="1"/>
  <c r="H5018" i="1"/>
  <c r="I5018" i="1" s="1"/>
  <c r="H890" i="1"/>
  <c r="I890" i="1" s="1"/>
  <c r="H891" i="1"/>
  <c r="H4221" i="1"/>
  <c r="I4221" i="1" s="1"/>
  <c r="H2596" i="1"/>
  <c r="I2596" i="1" s="1"/>
  <c r="H2597" i="1"/>
  <c r="I2597" i="1" s="1"/>
  <c r="H2598" i="1"/>
  <c r="I2598" i="1" s="1"/>
  <c r="H2599" i="1"/>
  <c r="H2600" i="1"/>
  <c r="I2600" i="1" s="1"/>
  <c r="H2601" i="1"/>
  <c r="I2601" i="1" s="1"/>
  <c r="H6219" i="1"/>
  <c r="H5019" i="1"/>
  <c r="I5019" i="1" s="1"/>
  <c r="H5020" i="1"/>
  <c r="I5020" i="1" s="1"/>
  <c r="H1110" i="1"/>
  <c r="I1110" i="1" s="1"/>
  <c r="H1111" i="1"/>
  <c r="I1111" i="1" s="1"/>
  <c r="H5021" i="1"/>
  <c r="H5022" i="1"/>
  <c r="I5022" i="1" s="1"/>
  <c r="H5023" i="1"/>
  <c r="I5023" i="1" s="1"/>
  <c r="H2001" i="1"/>
  <c r="H2853" i="1"/>
  <c r="I2853" i="1" s="1"/>
  <c r="H2854" i="1"/>
  <c r="I2854" i="1" s="1"/>
  <c r="H2855" i="1"/>
  <c r="I2855" i="1" s="1"/>
  <c r="H5024" i="1"/>
  <c r="I5024" i="1" s="1"/>
  <c r="H2002" i="1"/>
  <c r="I2002" i="1" s="1"/>
  <c r="H2003" i="1"/>
  <c r="I2003" i="1" s="1"/>
  <c r="H4222" i="1"/>
  <c r="I4222" i="1" s="1"/>
  <c r="H4223" i="1"/>
  <c r="H4224" i="1"/>
  <c r="I4224" i="1" s="1"/>
  <c r="H4225" i="1"/>
  <c r="I4225" i="1" s="1"/>
  <c r="H4226" i="1"/>
  <c r="I4226" i="1" s="1"/>
  <c r="H4227" i="1"/>
  <c r="I4227" i="1" s="1"/>
  <c r="H2004" i="1"/>
  <c r="H6377" i="1"/>
  <c r="I6377" i="1" s="1"/>
  <c r="H5025" i="1"/>
  <c r="I5025" i="1" s="1"/>
  <c r="H1680" i="1"/>
  <c r="H1681" i="1"/>
  <c r="I1681" i="1" s="1"/>
  <c r="H136" i="1"/>
  <c r="I136" i="1" s="1"/>
  <c r="H323" i="1"/>
  <c r="I323" i="1" s="1"/>
  <c r="H5026" i="1"/>
  <c r="I5026" i="1" s="1"/>
  <c r="H4228" i="1"/>
  <c r="H5027" i="1"/>
  <c r="I5027" i="1" s="1"/>
  <c r="H892" i="1"/>
  <c r="I892" i="1" s="1"/>
  <c r="H893" i="1"/>
  <c r="H894" i="1"/>
  <c r="I894" i="1" s="1"/>
  <c r="H5028" i="1"/>
  <c r="I5028" i="1" s="1"/>
  <c r="H2325" i="1"/>
  <c r="I2325" i="1" s="1"/>
  <c r="H1682" i="1"/>
  <c r="I1682" i="1" s="1"/>
  <c r="H1502" i="1"/>
  <c r="H5029" i="1"/>
  <c r="I5029" i="1" s="1"/>
  <c r="H261" i="1"/>
  <c r="I261" i="1" s="1"/>
  <c r="H5030" i="1"/>
  <c r="H5031" i="1"/>
  <c r="I5031" i="1" s="1"/>
  <c r="H137" i="1"/>
  <c r="I137" i="1" s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H144" i="1"/>
  <c r="I144" i="1" s="1"/>
  <c r="H145" i="1"/>
  <c r="I145" i="1" s="1"/>
  <c r="H146" i="1"/>
  <c r="I146" i="1" s="1"/>
  <c r="H147" i="1"/>
  <c r="I147" i="1" s="1"/>
  <c r="H148" i="1"/>
  <c r="I148" i="1" s="1"/>
  <c r="H149" i="1"/>
  <c r="I149" i="1" s="1"/>
  <c r="H150" i="1"/>
  <c r="I150" i="1" s="1"/>
  <c r="H151" i="1"/>
  <c r="H152" i="1"/>
  <c r="I152" i="1" s="1"/>
  <c r="H153" i="1"/>
  <c r="I153" i="1" s="1"/>
  <c r="H154" i="1"/>
  <c r="I154" i="1" s="1"/>
  <c r="H155" i="1"/>
  <c r="I155" i="1" s="1"/>
  <c r="H156" i="1"/>
  <c r="H157" i="1"/>
  <c r="I157" i="1" s="1"/>
  <c r="H2005" i="1"/>
  <c r="I2005" i="1" s="1"/>
  <c r="H5032" i="1"/>
  <c r="H5033" i="1"/>
  <c r="I5033" i="1" s="1"/>
  <c r="H324" i="1"/>
  <c r="I324" i="1" s="1"/>
  <c r="H895" i="1"/>
  <c r="I895" i="1" s="1"/>
  <c r="H6021" i="1"/>
  <c r="I6021" i="1" s="1"/>
  <c r="H6022" i="1"/>
  <c r="H1112" i="1"/>
  <c r="I1112" i="1" s="1"/>
  <c r="H4229" i="1"/>
  <c r="I4229" i="1" s="1"/>
  <c r="H1846" i="1"/>
  <c r="H1847" i="1"/>
  <c r="I1847" i="1" s="1"/>
  <c r="H448" i="1"/>
  <c r="I448" i="1" s="1"/>
  <c r="H449" i="1"/>
  <c r="I449" i="1" s="1"/>
  <c r="H2709" i="1"/>
  <c r="I2709" i="1" s="1"/>
  <c r="H5034" i="1"/>
  <c r="H2856" i="1"/>
  <c r="I2856" i="1" s="1"/>
  <c r="H4230" i="1"/>
  <c r="I4230" i="1" s="1"/>
  <c r="H4231" i="1"/>
  <c r="H6220" i="1"/>
  <c r="I6220" i="1" s="1"/>
  <c r="H1503" i="1"/>
  <c r="I1503" i="1" s="1"/>
  <c r="H5035" i="1"/>
  <c r="I5035" i="1" s="1"/>
  <c r="H4232" i="1"/>
  <c r="I4232" i="1" s="1"/>
  <c r="H262" i="1"/>
  <c r="H263" i="1"/>
  <c r="I263" i="1" s="1"/>
  <c r="H2326" i="1"/>
  <c r="I2326" i="1" s="1"/>
  <c r="H6221" i="1"/>
  <c r="H450" i="1"/>
  <c r="I450" i="1" s="1"/>
  <c r="H451" i="1"/>
  <c r="I451" i="1" s="1"/>
  <c r="H5587" i="1"/>
  <c r="I5587" i="1" s="1"/>
  <c r="H5588" i="1"/>
  <c r="I5588" i="1" s="1"/>
  <c r="H5589" i="1"/>
  <c r="H5590" i="1"/>
  <c r="I5590" i="1" s="1"/>
  <c r="H5036" i="1"/>
  <c r="I5036" i="1" s="1"/>
  <c r="H6023" i="1"/>
  <c r="H1848" i="1"/>
  <c r="I1848" i="1" s="1"/>
  <c r="H4233" i="1"/>
  <c r="I4233" i="1" s="1"/>
  <c r="H4234" i="1"/>
  <c r="I4234" i="1" s="1"/>
  <c r="H4235" i="1"/>
  <c r="I4235" i="1" s="1"/>
  <c r="H4236" i="1"/>
  <c r="H4237" i="1"/>
  <c r="I4237" i="1" s="1"/>
  <c r="J4237" i="1" s="1"/>
  <c r="H5591" i="1"/>
  <c r="I5591" i="1" s="1"/>
  <c r="H5592" i="1"/>
  <c r="H5593" i="1"/>
  <c r="I5593" i="1" s="1"/>
  <c r="H1849" i="1"/>
  <c r="I1849" i="1" s="1"/>
  <c r="H4238" i="1"/>
  <c r="H4239" i="1"/>
  <c r="I4239" i="1" s="1"/>
  <c r="H4240" i="1"/>
  <c r="I4240" i="1" s="1"/>
  <c r="H4241" i="1"/>
  <c r="I4241" i="1" s="1"/>
  <c r="H4242" i="1"/>
  <c r="I4242" i="1" s="1"/>
  <c r="H4243" i="1"/>
  <c r="H4244" i="1"/>
  <c r="I4244" i="1" s="1"/>
  <c r="H4245" i="1"/>
  <c r="I4245" i="1" s="1"/>
  <c r="H4246" i="1"/>
  <c r="I4246" i="1" s="1"/>
  <c r="H6024" i="1"/>
  <c r="I6024" i="1" s="1"/>
  <c r="H6025" i="1"/>
  <c r="H2602" i="1"/>
  <c r="I2602" i="1" s="1"/>
  <c r="H4247" i="1"/>
  <c r="I4247" i="1" s="1"/>
  <c r="H5037" i="1"/>
  <c r="H6026" i="1"/>
  <c r="I6026" i="1" s="1"/>
  <c r="H6027" i="1"/>
  <c r="I6027" i="1" s="1"/>
  <c r="H5594" i="1"/>
  <c r="I5594" i="1" s="1"/>
  <c r="H5595" i="1"/>
  <c r="I5595" i="1" s="1"/>
  <c r="H5596" i="1"/>
  <c r="H5597" i="1"/>
  <c r="I5597" i="1" s="1"/>
  <c r="H5598" i="1"/>
  <c r="I5598" i="1" s="1"/>
  <c r="H5599" i="1"/>
  <c r="H5600" i="1"/>
  <c r="I5600" i="1" s="1"/>
  <c r="H5601" i="1"/>
  <c r="I5601" i="1" s="1"/>
  <c r="H5602" i="1"/>
  <c r="H5603" i="1"/>
  <c r="I5603" i="1" s="1"/>
  <c r="H5604" i="1"/>
  <c r="H5605" i="1"/>
  <c r="I5605" i="1" s="1"/>
  <c r="H5606" i="1"/>
  <c r="I5606" i="1" s="1"/>
  <c r="H5607" i="1"/>
  <c r="H5608" i="1"/>
  <c r="I5608" i="1" s="1"/>
  <c r="H5609" i="1"/>
  <c r="I5609" i="1" s="1"/>
  <c r="H5610" i="1"/>
  <c r="I5610" i="1" s="1"/>
  <c r="H5611" i="1"/>
  <c r="I5611" i="1" s="1"/>
  <c r="H5612" i="1"/>
  <c r="H5613" i="1"/>
  <c r="I5613" i="1" s="1"/>
  <c r="H5614" i="1"/>
  <c r="I5614" i="1" s="1"/>
  <c r="H5615" i="1"/>
  <c r="H5616" i="1"/>
  <c r="I5616" i="1" s="1"/>
  <c r="H5617" i="1"/>
  <c r="I5617" i="1" s="1"/>
  <c r="H5618" i="1"/>
  <c r="I5618" i="1" s="1"/>
  <c r="H5619" i="1"/>
  <c r="I5619" i="1" s="1"/>
  <c r="H5620" i="1"/>
  <c r="H5621" i="1"/>
  <c r="I5621" i="1" s="1"/>
  <c r="H5622" i="1"/>
  <c r="I5622" i="1" s="1"/>
  <c r="H5623" i="1"/>
  <c r="H5624" i="1"/>
  <c r="I5624" i="1" s="1"/>
  <c r="H5625" i="1"/>
  <c r="I5625" i="1" s="1"/>
  <c r="H5626" i="1"/>
  <c r="I5626" i="1" s="1"/>
  <c r="H5627" i="1"/>
  <c r="I5627" i="1" s="1"/>
  <c r="H5628" i="1"/>
  <c r="H5629" i="1"/>
  <c r="I5629" i="1" s="1"/>
  <c r="H5630" i="1"/>
  <c r="I5630" i="1" s="1"/>
  <c r="H5631" i="1"/>
  <c r="H5632" i="1"/>
  <c r="I5632" i="1" s="1"/>
  <c r="H5633" i="1"/>
  <c r="I5633" i="1" s="1"/>
  <c r="H5634" i="1"/>
  <c r="I5634" i="1" s="1"/>
  <c r="H5635" i="1"/>
  <c r="I5635" i="1" s="1"/>
  <c r="H5636" i="1"/>
  <c r="H5637" i="1"/>
  <c r="I5637" i="1" s="1"/>
  <c r="H5638" i="1"/>
  <c r="I5638" i="1" s="1"/>
  <c r="H5639" i="1"/>
  <c r="H5640" i="1"/>
  <c r="I5640" i="1" s="1"/>
  <c r="H5641" i="1"/>
  <c r="I5641" i="1" s="1"/>
  <c r="H5642" i="1"/>
  <c r="H5643" i="1"/>
  <c r="I5643" i="1" s="1"/>
  <c r="H5644" i="1"/>
  <c r="H5645" i="1"/>
  <c r="I5645" i="1" s="1"/>
  <c r="H1676" i="1"/>
  <c r="I1676" i="1" s="1"/>
  <c r="H5646" i="1"/>
  <c r="H5647" i="1"/>
  <c r="I5647" i="1" s="1"/>
  <c r="H5648" i="1"/>
  <c r="I5648" i="1" s="1"/>
  <c r="H336" i="1"/>
  <c r="I336" i="1" s="1"/>
  <c r="H337" i="1"/>
  <c r="I337" i="1" s="1"/>
  <c r="H5649" i="1"/>
  <c r="H5650" i="1"/>
  <c r="I5650" i="1" s="1"/>
  <c r="H5651" i="1"/>
  <c r="I5651" i="1" s="1"/>
  <c r="H5652" i="1"/>
  <c r="H2544" i="1"/>
  <c r="I2544" i="1" s="1"/>
  <c r="H6028" i="1"/>
  <c r="I6028" i="1" s="1"/>
  <c r="H6029" i="1"/>
  <c r="I6029" i="1" s="1"/>
  <c r="H6030" i="1"/>
  <c r="I6030" i="1" s="1"/>
  <c r="H6031" i="1"/>
  <c r="H5038" i="1"/>
  <c r="I5038" i="1" s="1"/>
  <c r="H5653" i="1"/>
  <c r="I5653" i="1" s="1"/>
  <c r="H2643" i="1"/>
  <c r="H2644" i="1"/>
  <c r="I2644" i="1" s="1"/>
  <c r="H2327" i="1"/>
  <c r="I2327" i="1" s="1"/>
  <c r="H969" i="1"/>
  <c r="I969" i="1" s="1"/>
  <c r="H5" i="1"/>
  <c r="I5" i="1" s="1"/>
  <c r="H4248" i="1"/>
  <c r="I4248" i="1" s="1"/>
  <c r="H4249" i="1"/>
  <c r="I4249" i="1" s="1"/>
  <c r="H325" i="1"/>
  <c r="I325" i="1" s="1"/>
  <c r="H2542" i="1"/>
  <c r="H1850" i="1"/>
  <c r="I1850" i="1" s="1"/>
  <c r="H5654" i="1"/>
  <c r="I5654" i="1" s="1"/>
  <c r="H5655" i="1"/>
  <c r="I5655" i="1" s="1"/>
  <c r="H5656" i="1"/>
  <c r="I5656" i="1" s="1"/>
  <c r="H4250" i="1"/>
  <c r="H4251" i="1"/>
  <c r="I4251" i="1" s="1"/>
  <c r="H4252" i="1"/>
  <c r="H4253" i="1"/>
  <c r="H4254" i="1"/>
  <c r="I4254" i="1" s="1"/>
  <c r="H4255" i="1"/>
  <c r="I4255" i="1" s="1"/>
  <c r="H4256" i="1"/>
  <c r="I4256" i="1" s="1"/>
  <c r="H4257" i="1"/>
  <c r="I4257" i="1" s="1"/>
  <c r="H4258" i="1"/>
  <c r="I4258" i="1" s="1"/>
  <c r="H5657" i="1"/>
  <c r="I5657" i="1" s="1"/>
  <c r="H2857" i="1"/>
  <c r="I2857" i="1" s="1"/>
  <c r="H1683" i="1"/>
  <c r="H1684" i="1"/>
  <c r="I1684" i="1" s="1"/>
  <c r="H5230" i="1"/>
  <c r="I5230" i="1" s="1"/>
  <c r="H5231" i="1"/>
  <c r="I5231" i="1" s="1"/>
  <c r="H452" i="1"/>
  <c r="I452" i="1" s="1"/>
  <c r="H453" i="1"/>
  <c r="H794" i="1"/>
  <c r="I794" i="1" s="1"/>
  <c r="H739" i="1"/>
  <c r="I739" i="1" s="1"/>
  <c r="H4259" i="1"/>
  <c r="H5039" i="1"/>
  <c r="I5039" i="1" s="1"/>
  <c r="H158" i="1"/>
  <c r="I158" i="1" s="1"/>
  <c r="H740" i="1"/>
  <c r="I740" i="1" s="1"/>
  <c r="H1851" i="1"/>
  <c r="I1851" i="1" s="1"/>
  <c r="H1852" i="1"/>
  <c r="I1852" i="1" s="1"/>
  <c r="H5658" i="1"/>
  <c r="I5658" i="1" s="1"/>
  <c r="H5659" i="1"/>
  <c r="I5659" i="1" s="1"/>
  <c r="H5660" i="1"/>
  <c r="H5661" i="1"/>
  <c r="I5661" i="1" s="1"/>
  <c r="H896" i="1"/>
  <c r="I896" i="1" s="1"/>
  <c r="H897" i="1"/>
  <c r="I897" i="1" s="1"/>
  <c r="H2521" i="1"/>
  <c r="I2521" i="1" s="1"/>
  <c r="H6222" i="1"/>
  <c r="H1853" i="1"/>
  <c r="I1853" i="1" s="1"/>
  <c r="H5040" i="1"/>
  <c r="I5040" i="1" s="1"/>
  <c r="H264" i="1"/>
  <c r="H5041" i="1"/>
  <c r="I5041" i="1" s="1"/>
  <c r="H5042" i="1"/>
  <c r="I5042" i="1" s="1"/>
  <c r="H5043" i="1"/>
  <c r="I5043" i="1" s="1"/>
  <c r="H5044" i="1"/>
  <c r="I5044" i="1" s="1"/>
  <c r="H5045" i="1"/>
  <c r="H5662" i="1"/>
  <c r="I5662" i="1" s="1"/>
  <c r="H5663" i="1"/>
  <c r="I5663" i="1" s="1"/>
  <c r="H5664" i="1"/>
  <c r="H5665" i="1"/>
  <c r="I5665" i="1" s="1"/>
  <c r="H5666" i="1"/>
  <c r="I5666" i="1" s="1"/>
  <c r="H5667" i="1"/>
  <c r="I5667" i="1" s="1"/>
  <c r="H5668" i="1"/>
  <c r="I5668" i="1" s="1"/>
  <c r="H5669" i="1"/>
  <c r="H5670" i="1"/>
  <c r="I5670" i="1" s="1"/>
  <c r="H5671" i="1"/>
  <c r="I5671" i="1" s="1"/>
  <c r="H5672" i="1"/>
  <c r="H5673" i="1"/>
  <c r="I5673" i="1" s="1"/>
  <c r="H3243" i="1"/>
  <c r="I3243" i="1" s="1"/>
  <c r="H819" i="1"/>
  <c r="H6223" i="1"/>
  <c r="I6223" i="1" s="1"/>
  <c r="H4260" i="1"/>
  <c r="H4261" i="1"/>
  <c r="I4261" i="1" s="1"/>
  <c r="H4262" i="1"/>
  <c r="I4262" i="1" s="1"/>
  <c r="H6224" i="1"/>
  <c r="H822" i="1"/>
  <c r="I822" i="1" s="1"/>
  <c r="H1070" i="1"/>
  <c r="I1070" i="1" s="1"/>
  <c r="H5046" i="1"/>
  <c r="H5047" i="1"/>
  <c r="I5047" i="1" s="1"/>
  <c r="H4263" i="1"/>
  <c r="I4263" i="1" s="1"/>
  <c r="H4264" i="1"/>
  <c r="I4264" i="1" s="1"/>
  <c r="H4265" i="1"/>
  <c r="I4265" i="1" s="1"/>
  <c r="H4266" i="1"/>
  <c r="H6225" i="1"/>
  <c r="I6225" i="1" s="1"/>
  <c r="H5048" i="1"/>
  <c r="I5048" i="1" s="1"/>
  <c r="H2710" i="1"/>
  <c r="I2710" i="1" s="1"/>
  <c r="H5049" i="1"/>
  <c r="I5049" i="1" s="1"/>
  <c r="H2328" i="1"/>
  <c r="H2329" i="1"/>
  <c r="I2329" i="1" s="1"/>
  <c r="H5050" i="1"/>
  <c r="I5050" i="1" s="1"/>
  <c r="H2711" i="1"/>
  <c r="H2712" i="1"/>
  <c r="I2712" i="1" s="1"/>
  <c r="H1071" i="1"/>
  <c r="I1071" i="1" s="1"/>
  <c r="H5051" i="1"/>
  <c r="I5051" i="1" s="1"/>
  <c r="H5052" i="1"/>
  <c r="I5052" i="1" s="1"/>
  <c r="H4267" i="1"/>
  <c r="I4267" i="1" s="1"/>
  <c r="H159" i="1"/>
  <c r="I159" i="1" s="1"/>
  <c r="H1242" i="1"/>
  <c r="I1242" i="1" s="1"/>
  <c r="H5486" i="1"/>
  <c r="H6226" i="1"/>
  <c r="I6226" i="1" s="1"/>
  <c r="H5053" i="1"/>
  <c r="I5053" i="1" s="1"/>
  <c r="H6227" i="1"/>
  <c r="I6227" i="1" s="1"/>
  <c r="H6228" i="1"/>
  <c r="I6228" i="1" s="1"/>
  <c r="H1512" i="1"/>
  <c r="I1512" i="1" s="1"/>
  <c r="H5304" i="1"/>
  <c r="I5304" i="1" s="1"/>
  <c r="H5054" i="1"/>
  <c r="I5054" i="1" s="1"/>
  <c r="H5055" i="1"/>
  <c r="H265" i="1"/>
  <c r="I265" i="1" s="1"/>
  <c r="H266" i="1"/>
  <c r="I266" i="1" s="1"/>
  <c r="H6271" i="1"/>
  <c r="I6271" i="1" s="1"/>
  <c r="H5056" i="1"/>
  <c r="I5056" i="1" s="1"/>
  <c r="H5487" i="1"/>
  <c r="H4268" i="1"/>
  <c r="I4268" i="1" s="1"/>
  <c r="H4269" i="1"/>
  <c r="I4269" i="1" s="1"/>
  <c r="H4270" i="1"/>
  <c r="H4271" i="1"/>
  <c r="I4271" i="1" s="1"/>
  <c r="H4272" i="1"/>
  <c r="I4272" i="1" s="1"/>
  <c r="H2858" i="1"/>
  <c r="I2858" i="1" s="1"/>
  <c r="H2859" i="1"/>
  <c r="I2859" i="1" s="1"/>
  <c r="H2860" i="1"/>
  <c r="H2861" i="1"/>
  <c r="I2861" i="1" s="1"/>
  <c r="H2862" i="1"/>
  <c r="I2862" i="1" s="1"/>
  <c r="H2863" i="1"/>
  <c r="H2864" i="1"/>
  <c r="I2864" i="1" s="1"/>
  <c r="H454" i="1"/>
  <c r="I454" i="1" s="1"/>
  <c r="H3244" i="1"/>
  <c r="I3244" i="1" s="1"/>
  <c r="H3245" i="1"/>
  <c r="I3245" i="1" s="1"/>
  <c r="H3246" i="1"/>
  <c r="H5674" i="1"/>
  <c r="I5674" i="1" s="1"/>
  <c r="H3247" i="1"/>
  <c r="I3247" i="1" s="1"/>
  <c r="H3248" i="1"/>
  <c r="I3248" i="1" s="1"/>
  <c r="H4273" i="1"/>
  <c r="I4273" i="1" s="1"/>
  <c r="H5057" i="1"/>
  <c r="I5057" i="1" s="1"/>
  <c r="H898" i="1"/>
  <c r="I898" i="1" s="1"/>
  <c r="H5058" i="1"/>
  <c r="I5058" i="1" s="1"/>
  <c r="H5059" i="1"/>
  <c r="H4274" i="1"/>
  <c r="I4274" i="1" s="1"/>
  <c r="H2865" i="1"/>
  <c r="I2865" i="1" s="1"/>
  <c r="H3249" i="1"/>
  <c r="H5675" i="1"/>
  <c r="I5675" i="1" s="1"/>
  <c r="H5676" i="1"/>
  <c r="I5676" i="1" s="1"/>
  <c r="H4275" i="1"/>
  <c r="I4275" i="1" s="1"/>
  <c r="H5060" i="1"/>
  <c r="I5060" i="1" s="1"/>
  <c r="H5061" i="1"/>
  <c r="H5062" i="1"/>
  <c r="I5062" i="1" s="1"/>
  <c r="H2866" i="1"/>
  <c r="I2866" i="1" s="1"/>
  <c r="H2867" i="1"/>
  <c r="H2868" i="1"/>
  <c r="I2868" i="1" s="1"/>
  <c r="H2869" i="1"/>
  <c r="I2869" i="1" s="1"/>
  <c r="H2870" i="1"/>
  <c r="I2870" i="1" s="1"/>
  <c r="H455" i="1"/>
  <c r="I455" i="1" s="1"/>
  <c r="H6229" i="1"/>
  <c r="H6230" i="1"/>
  <c r="I6230" i="1" s="1"/>
  <c r="H6231" i="1"/>
  <c r="I6231" i="1" s="1"/>
  <c r="H6232" i="1"/>
  <c r="H6032" i="1"/>
  <c r="I6032" i="1" s="1"/>
  <c r="H6033" i="1"/>
  <c r="I6033" i="1" s="1"/>
  <c r="H2545" i="1"/>
  <c r="I2545" i="1" s="1"/>
  <c r="H5063" i="1"/>
  <c r="I5063" i="1" s="1"/>
  <c r="H3250" i="1"/>
  <c r="H1685" i="1"/>
  <c r="I1685" i="1" s="1"/>
  <c r="H4276" i="1"/>
  <c r="I4276" i="1" s="1"/>
  <c r="H4277" i="1"/>
  <c r="H4278" i="1"/>
  <c r="I4278" i="1" s="1"/>
  <c r="H4279" i="1"/>
  <c r="I4279" i="1" s="1"/>
  <c r="H4280" i="1"/>
  <c r="I4280" i="1" s="1"/>
  <c r="H4281" i="1"/>
  <c r="I4281" i="1" s="1"/>
  <c r="H4282" i="1"/>
  <c r="H1072" i="1"/>
  <c r="I1072" i="1" s="1"/>
  <c r="H2330" i="1"/>
  <c r="I2330" i="1" s="1"/>
  <c r="H795" i="1"/>
  <c r="I795" i="1" s="1"/>
  <c r="H2006" i="1"/>
  <c r="I2006" i="1" s="1"/>
  <c r="H3251" i="1"/>
  <c r="I3251" i="1" s="1"/>
  <c r="H5232" i="1"/>
  <c r="H2603" i="1"/>
  <c r="I2603" i="1" s="1"/>
  <c r="H5677" i="1"/>
  <c r="H5678" i="1"/>
  <c r="I5678" i="1" s="1"/>
  <c r="H5679" i="1"/>
  <c r="I5679" i="1" s="1"/>
  <c r="H5680" i="1"/>
  <c r="H5681" i="1"/>
  <c r="I5681" i="1" s="1"/>
  <c r="H4283" i="1"/>
  <c r="I4283" i="1" s="1"/>
  <c r="H4284" i="1"/>
  <c r="I4284" i="1" s="1"/>
  <c r="H4285" i="1"/>
  <c r="I4285" i="1" s="1"/>
  <c r="H4286" i="1"/>
  <c r="H4287" i="1"/>
  <c r="I4287" i="1" s="1"/>
  <c r="H4288" i="1"/>
  <c r="I4288" i="1" s="1"/>
  <c r="H4289" i="1"/>
  <c r="H5064" i="1"/>
  <c r="I5064" i="1" s="1"/>
  <c r="H5065" i="1"/>
  <c r="I5065" i="1" s="1"/>
  <c r="H5682" i="1"/>
  <c r="I5682" i="1" s="1"/>
  <c r="H5683" i="1"/>
  <c r="I5683" i="1" s="1"/>
  <c r="H5684" i="1"/>
  <c r="H5685" i="1"/>
  <c r="I5685" i="1" s="1"/>
  <c r="H5686" i="1"/>
  <c r="I5686" i="1" s="1"/>
  <c r="H4290" i="1"/>
  <c r="H741" i="1"/>
  <c r="I741" i="1" s="1"/>
  <c r="H5066" i="1"/>
  <c r="I5066" i="1" s="1"/>
  <c r="H742" i="1"/>
  <c r="I742" i="1" s="1"/>
  <c r="H743" i="1"/>
  <c r="I743" i="1" s="1"/>
  <c r="H744" i="1"/>
  <c r="I744" i="1" s="1"/>
  <c r="H745" i="1"/>
  <c r="I745" i="1" s="1"/>
  <c r="J745" i="1" s="1"/>
  <c r="H746" i="1"/>
  <c r="I746" i="1" s="1"/>
  <c r="H747" i="1"/>
  <c r="H5687" i="1"/>
  <c r="I5687" i="1" s="1"/>
  <c r="H5688" i="1"/>
  <c r="I5688" i="1" s="1"/>
  <c r="H5689" i="1"/>
  <c r="I5689" i="1" s="1"/>
  <c r="H5690" i="1"/>
  <c r="I5690" i="1" s="1"/>
  <c r="H5691" i="1"/>
  <c r="H1113" i="1"/>
  <c r="I1113" i="1" s="1"/>
  <c r="J1113" i="1" s="1"/>
  <c r="H2768" i="1"/>
  <c r="I2768" i="1" s="1"/>
  <c r="H2769" i="1"/>
  <c r="I2769" i="1" s="1"/>
  <c r="H5382" i="1"/>
  <c r="I5382" i="1" s="1"/>
  <c r="H5692" i="1"/>
  <c r="I5692" i="1" s="1"/>
  <c r="H5693" i="1"/>
  <c r="I5693" i="1" s="1"/>
  <c r="H160" i="1"/>
  <c r="I160" i="1" s="1"/>
  <c r="H161" i="1"/>
  <c r="I161" i="1" s="1"/>
  <c r="H162" i="1"/>
  <c r="I162" i="1" s="1"/>
  <c r="H163" i="1"/>
  <c r="I163" i="1" s="1"/>
  <c r="H164" i="1"/>
  <c r="H165" i="1"/>
  <c r="I165" i="1" s="1"/>
  <c r="H5067" i="1"/>
  <c r="I5067" i="1" s="1"/>
  <c r="H5694" i="1"/>
  <c r="H5695" i="1"/>
  <c r="I5695" i="1" s="1"/>
  <c r="H5696" i="1"/>
  <c r="H5697" i="1"/>
  <c r="I5697" i="1" s="1"/>
  <c r="H2770" i="1"/>
  <c r="I2770" i="1" s="1"/>
  <c r="H5068" i="1"/>
  <c r="H5069" i="1"/>
  <c r="I5069" i="1" s="1"/>
  <c r="H5070" i="1"/>
  <c r="I5070" i="1" s="1"/>
  <c r="H5071" i="1"/>
  <c r="I5071" i="1" s="1"/>
  <c r="H4291" i="1"/>
  <c r="I4291" i="1" s="1"/>
  <c r="H4292" i="1"/>
  <c r="H4293" i="1"/>
  <c r="I4293" i="1" s="1"/>
  <c r="H4294" i="1"/>
  <c r="I4294" i="1" s="1"/>
  <c r="H4295" i="1"/>
  <c r="H4296" i="1"/>
  <c r="I4296" i="1" s="1"/>
  <c r="H4297" i="1"/>
  <c r="I4297" i="1" s="1"/>
  <c r="H4298" i="1"/>
  <c r="I4298" i="1" s="1"/>
  <c r="H4299" i="1"/>
  <c r="I4299" i="1" s="1"/>
  <c r="H5698" i="1"/>
  <c r="I5698" i="1" s="1"/>
  <c r="H5699" i="1"/>
  <c r="I5699" i="1" s="1"/>
  <c r="H1854" i="1"/>
  <c r="I1854" i="1" s="1"/>
  <c r="H6272" i="1"/>
  <c r="H6273" i="1"/>
  <c r="I6273" i="1" s="1"/>
  <c r="H6274" i="1"/>
  <c r="I6274" i="1" s="1"/>
  <c r="H6275" i="1"/>
  <c r="I6275" i="1" s="1"/>
  <c r="H4300" i="1"/>
  <c r="I4300" i="1" s="1"/>
  <c r="H1226" i="1"/>
  <c r="H1227" i="1"/>
  <c r="I1227" i="1" s="1"/>
  <c r="H796" i="1"/>
  <c r="I796" i="1" s="1"/>
  <c r="H797" i="1"/>
  <c r="I797" i="1" s="1"/>
  <c r="H798" i="1"/>
  <c r="I798" i="1" s="1"/>
  <c r="H799" i="1"/>
  <c r="I799" i="1" s="1"/>
  <c r="H5700" i="1"/>
  <c r="I5700" i="1" s="1"/>
  <c r="H5072" i="1"/>
  <c r="I5072" i="1" s="1"/>
  <c r="H5073" i="1"/>
  <c r="H3252" i="1"/>
  <c r="I3252" i="1" s="1"/>
  <c r="H5074" i="1"/>
  <c r="I5074" i="1" s="1"/>
  <c r="H5075" i="1"/>
  <c r="H5076" i="1"/>
  <c r="I5076" i="1" s="1"/>
  <c r="H5077" i="1"/>
  <c r="I5077" i="1" s="1"/>
  <c r="H5078" i="1"/>
  <c r="I5078" i="1" s="1"/>
  <c r="H5079" i="1"/>
  <c r="I5079" i="1" s="1"/>
  <c r="H5080" i="1"/>
  <c r="H5081" i="1"/>
  <c r="I5081" i="1" s="1"/>
  <c r="H5082" i="1"/>
  <c r="I5082" i="1" s="1"/>
  <c r="H5083" i="1"/>
  <c r="H5084" i="1"/>
  <c r="I5084" i="1" s="1"/>
  <c r="H5085" i="1"/>
  <c r="I5085" i="1" s="1"/>
  <c r="H5086" i="1"/>
  <c r="H5087" i="1"/>
  <c r="I5087" i="1" s="1"/>
  <c r="H5088" i="1"/>
  <c r="I5088" i="1" s="1"/>
  <c r="H5089" i="1"/>
  <c r="I5089" i="1" s="1"/>
  <c r="H5282" i="1"/>
  <c r="I5282" i="1" s="1"/>
  <c r="H5283" i="1"/>
  <c r="H5090" i="1"/>
  <c r="I5090" i="1" s="1"/>
  <c r="H5284" i="1"/>
  <c r="I5284" i="1" s="1"/>
  <c r="H5091" i="1"/>
  <c r="I5091" i="1" s="1"/>
  <c r="H5285" i="1"/>
  <c r="I5285" i="1" s="1"/>
  <c r="H5286" i="1"/>
  <c r="H5287" i="1"/>
  <c r="I5287" i="1" s="1"/>
  <c r="H5288" i="1"/>
  <c r="I5288" i="1" s="1"/>
  <c r="H5092" i="1"/>
  <c r="H2007" i="1"/>
  <c r="I2007" i="1" s="1"/>
  <c r="H2008" i="1"/>
  <c r="I2008" i="1" s="1"/>
  <c r="H2009" i="1"/>
  <c r="I2009" i="1" s="1"/>
  <c r="H2010" i="1"/>
  <c r="I2010" i="1" s="1"/>
  <c r="H970" i="1"/>
  <c r="H5093" i="1"/>
  <c r="I5093" i="1" s="1"/>
  <c r="H5094" i="1"/>
  <c r="I5094" i="1" s="1"/>
  <c r="H6034" i="1"/>
  <c r="I6034" i="1" s="1"/>
  <c r="H6035" i="1"/>
  <c r="I6035" i="1" s="1"/>
  <c r="H6036" i="1"/>
  <c r="I6036" i="1" s="1"/>
  <c r="H5095" i="1"/>
  <c r="I5095" i="1" s="1"/>
  <c r="H5096" i="1"/>
  <c r="I5096" i="1" s="1"/>
  <c r="H971" i="1"/>
  <c r="H972" i="1"/>
  <c r="I972" i="1" s="1"/>
  <c r="H2011" i="1"/>
  <c r="I2011" i="1" s="1"/>
  <c r="H5701" i="1"/>
  <c r="H5488" i="1"/>
  <c r="I5488" i="1" s="1"/>
  <c r="H5702" i="1"/>
  <c r="I5702" i="1" s="1"/>
  <c r="H1855" i="1"/>
  <c r="H5097" i="1"/>
  <c r="I5097" i="1" s="1"/>
  <c r="H5098" i="1"/>
  <c r="I5098" i="1" s="1"/>
  <c r="H5099" i="1"/>
  <c r="I5099" i="1" s="1"/>
  <c r="H5100" i="1"/>
  <c r="I5100" i="1" s="1"/>
  <c r="H5101" i="1"/>
  <c r="H1073" i="1"/>
  <c r="I1073" i="1" s="1"/>
  <c r="H2331" i="1"/>
  <c r="I2331" i="1" s="1"/>
  <c r="H4301" i="1"/>
  <c r="I4301" i="1" s="1"/>
  <c r="H4302" i="1"/>
  <c r="I4302" i="1" s="1"/>
  <c r="H4303" i="1"/>
  <c r="H6233" i="1"/>
  <c r="I6233" i="1" s="1"/>
  <c r="H748" i="1"/>
  <c r="I748" i="1" s="1"/>
  <c r="H2012" i="1"/>
  <c r="H2013" i="1"/>
  <c r="I2013" i="1" s="1"/>
  <c r="H1513" i="1"/>
  <c r="I1513" i="1" s="1"/>
  <c r="H4304" i="1"/>
  <c r="I4304" i="1" s="1"/>
  <c r="H4305" i="1"/>
  <c r="I4305" i="1" s="1"/>
  <c r="H4306" i="1"/>
  <c r="I4306" i="1" s="1"/>
  <c r="H5703" i="1"/>
  <c r="I5703" i="1" s="1"/>
  <c r="H5102" i="1"/>
  <c r="I5102" i="1" s="1"/>
  <c r="H2014" i="1"/>
  <c r="H5103" i="1"/>
  <c r="I5103" i="1" s="1"/>
  <c r="H5104" i="1"/>
  <c r="I5104" i="1" s="1"/>
  <c r="H1114" i="1"/>
  <c r="I1114" i="1" s="1"/>
  <c r="H6234" i="1"/>
  <c r="I6234" i="1" s="1"/>
  <c r="H6235" i="1"/>
  <c r="H6236" i="1"/>
  <c r="H6237" i="1"/>
  <c r="I6237" i="1" s="1"/>
  <c r="H6238" i="1"/>
  <c r="H6239" i="1"/>
  <c r="I6239" i="1" s="1"/>
  <c r="H6240" i="1"/>
  <c r="I6240" i="1" s="1"/>
  <c r="H6241" i="1"/>
  <c r="I6241" i="1" s="1"/>
  <c r="H6242" i="1"/>
  <c r="I6242" i="1" s="1"/>
  <c r="H6243" i="1"/>
  <c r="I6243" i="1" s="1"/>
  <c r="H6244" i="1"/>
  <c r="I6244" i="1" s="1"/>
  <c r="J6244" i="1" s="1"/>
  <c r="H6245" i="1"/>
  <c r="I6245" i="1" s="1"/>
  <c r="H6246" i="1"/>
  <c r="H6247" i="1"/>
  <c r="I6247" i="1" s="1"/>
  <c r="H6248" i="1"/>
  <c r="I6248" i="1" s="1"/>
  <c r="H6249" i="1"/>
  <c r="I6249" i="1" s="1"/>
  <c r="H6250" i="1"/>
  <c r="I6250" i="1" s="1"/>
  <c r="H6251" i="1"/>
  <c r="H6252" i="1"/>
  <c r="I6252" i="1" s="1"/>
  <c r="H267" i="1"/>
  <c r="I267" i="1" s="1"/>
  <c r="H1115" i="1"/>
  <c r="H456" i="1"/>
  <c r="I456" i="1" s="1"/>
  <c r="J456" i="1" s="1"/>
  <c r="H2871" i="1"/>
  <c r="I2871" i="1" s="1"/>
  <c r="H2872" i="1"/>
  <c r="I2872" i="1" s="1"/>
  <c r="H2873" i="1"/>
  <c r="I2873" i="1" s="1"/>
  <c r="H2874" i="1"/>
  <c r="H2875" i="1"/>
  <c r="I2875" i="1" s="1"/>
  <c r="H2876" i="1"/>
  <c r="I2876" i="1" s="1"/>
  <c r="H2877" i="1"/>
  <c r="H899" i="1"/>
  <c r="I899" i="1" s="1"/>
  <c r="H900" i="1"/>
  <c r="I900" i="1" s="1"/>
  <c r="H2332" i="1"/>
  <c r="I2332" i="1" s="1"/>
  <c r="H2333" i="1"/>
  <c r="I2333" i="1" s="1"/>
  <c r="H2334" i="1"/>
  <c r="H2335" i="1"/>
  <c r="I2335" i="1" s="1"/>
  <c r="H4307" i="1"/>
  <c r="I4307" i="1" s="1"/>
  <c r="H5105" i="1"/>
  <c r="H5106" i="1"/>
  <c r="I5106" i="1" s="1"/>
  <c r="H5107" i="1"/>
  <c r="I5107" i="1" s="1"/>
  <c r="H5108" i="1"/>
  <c r="I5108" i="1" s="1"/>
  <c r="H5109" i="1"/>
  <c r="I5109" i="1" s="1"/>
  <c r="H5110" i="1"/>
  <c r="H5111" i="1"/>
  <c r="I5111" i="1" s="1"/>
  <c r="H5112" i="1"/>
  <c r="I5112" i="1" s="1"/>
  <c r="H5113" i="1"/>
  <c r="H5114" i="1"/>
  <c r="H4308" i="1"/>
  <c r="I4308" i="1" s="1"/>
  <c r="H4309" i="1"/>
  <c r="I4309" i="1" s="1"/>
  <c r="H2878" i="1"/>
  <c r="I2878" i="1" s="1"/>
  <c r="H2879" i="1"/>
  <c r="H2880" i="1"/>
  <c r="I2880" i="1" s="1"/>
  <c r="H2881" i="1"/>
  <c r="I2881" i="1" s="1"/>
  <c r="H5115" i="1"/>
  <c r="H5489" i="1"/>
  <c r="I5489" i="1" s="1"/>
  <c r="H5116" i="1"/>
  <c r="I5116" i="1" s="1"/>
  <c r="H5704" i="1"/>
  <c r="I5704" i="1" s="1"/>
  <c r="H5705" i="1"/>
  <c r="I5705" i="1" s="1"/>
  <c r="H5706" i="1"/>
  <c r="I5706" i="1" s="1"/>
  <c r="H5707" i="1"/>
  <c r="I5707" i="1" s="1"/>
  <c r="H5708" i="1"/>
  <c r="I5708" i="1" s="1"/>
  <c r="H5709" i="1"/>
  <c r="I5709" i="1" s="1"/>
  <c r="H5710" i="1"/>
  <c r="I5710" i="1" s="1"/>
  <c r="H5711" i="1"/>
  <c r="I5711" i="1" s="1"/>
  <c r="H5712" i="1"/>
  <c r="I5712" i="1" s="1"/>
  <c r="H5713" i="1"/>
  <c r="I5713" i="1" s="1"/>
  <c r="H5714" i="1"/>
  <c r="H6037" i="1"/>
  <c r="I6037" i="1" s="1"/>
  <c r="H1116" i="1"/>
  <c r="I1116" i="1" s="1"/>
  <c r="H5715" i="1"/>
  <c r="H5716" i="1"/>
  <c r="I5716" i="1" s="1"/>
  <c r="H5717" i="1"/>
  <c r="I5717" i="1" s="1"/>
  <c r="H5718" i="1"/>
  <c r="I5718" i="1" s="1"/>
  <c r="H5719" i="1"/>
  <c r="I5719" i="1" s="1"/>
  <c r="H5720" i="1"/>
  <c r="H5721" i="1"/>
  <c r="I5721" i="1" s="1"/>
  <c r="H2882" i="1"/>
  <c r="I2882" i="1" s="1"/>
  <c r="H5722" i="1"/>
  <c r="H5723" i="1"/>
  <c r="I5723" i="1" s="1"/>
  <c r="H5724" i="1"/>
  <c r="I5724" i="1" s="1"/>
  <c r="H5725" i="1"/>
  <c r="I5725" i="1" s="1"/>
  <c r="H5726" i="1"/>
  <c r="I5726" i="1" s="1"/>
  <c r="H5727" i="1"/>
  <c r="H5728" i="1"/>
  <c r="I5728" i="1" s="1"/>
  <c r="H5729" i="1"/>
  <c r="I5729" i="1" s="1"/>
  <c r="H5730" i="1"/>
  <c r="H1709" i="1"/>
  <c r="I1709" i="1" s="1"/>
  <c r="H6253" i="1"/>
  <c r="I6253" i="1" s="1"/>
  <c r="H5117" i="1"/>
  <c r="I5117" i="1" s="1"/>
  <c r="H5118" i="1"/>
  <c r="I5118" i="1" s="1"/>
  <c r="H6254" i="1"/>
  <c r="I6254" i="1" s="1"/>
  <c r="H5119" i="1"/>
  <c r="I5119" i="1" s="1"/>
  <c r="H3253" i="1"/>
  <c r="I3253" i="1" s="1"/>
  <c r="H1856" i="1"/>
  <c r="H1857" i="1"/>
  <c r="I1857" i="1" s="1"/>
  <c r="H1858" i="1"/>
  <c r="I1858" i="1" s="1"/>
  <c r="H749" i="1"/>
  <c r="I749" i="1" s="1"/>
  <c r="H6038" i="1"/>
  <c r="I6038" i="1" s="1"/>
  <c r="H4310" i="1"/>
  <c r="H6039" i="1"/>
  <c r="I6039" i="1" s="1"/>
  <c r="H6040" i="1"/>
  <c r="I6040" i="1" s="1"/>
  <c r="H6041" i="1"/>
  <c r="H2533" i="1"/>
  <c r="I2533" i="1" s="1"/>
  <c r="H5348" i="1"/>
  <c r="I5348" i="1" s="1"/>
  <c r="H901" i="1"/>
  <c r="I901" i="1" s="1"/>
  <c r="H2883" i="1"/>
  <c r="I2883" i="1" s="1"/>
  <c r="H1859" i="1"/>
  <c r="H2884" i="1"/>
  <c r="I2884" i="1" s="1"/>
  <c r="H5731" i="1"/>
  <c r="I5731" i="1" s="1"/>
  <c r="H5732" i="1"/>
  <c r="H5120" i="1"/>
  <c r="I5120" i="1" s="1"/>
  <c r="H2885" i="1"/>
  <c r="I2885" i="1" s="1"/>
  <c r="H2886" i="1"/>
  <c r="I2886" i="1" s="1"/>
  <c r="H5306" i="1"/>
  <c r="I5306" i="1" s="1"/>
  <c r="H457" i="1"/>
  <c r="H5305" i="1"/>
  <c r="I5305" i="1" s="1"/>
  <c r="H1117" i="1"/>
  <c r="I1117" i="1" s="1"/>
  <c r="H4311" i="1"/>
  <c r="H3254" i="1"/>
  <c r="I3254" i="1" s="1"/>
  <c r="H4312" i="1"/>
  <c r="I4312" i="1" s="1"/>
  <c r="H5121" i="1"/>
  <c r="I5121" i="1" s="1"/>
  <c r="H5122" i="1"/>
  <c r="I5122" i="1" s="1"/>
  <c r="H6255" i="1"/>
  <c r="I6255" i="1" s="1"/>
  <c r="H6042" i="1"/>
  <c r="I6042" i="1" s="1"/>
  <c r="H5337" i="1"/>
  <c r="I5337" i="1" s="1"/>
  <c r="H5289" i="1"/>
  <c r="H2887" i="1"/>
  <c r="I2887" i="1" s="1"/>
  <c r="H5123" i="1"/>
  <c r="I5123" i="1" s="1"/>
  <c r="H268" i="1"/>
  <c r="I268" i="1" s="1"/>
  <c r="H5733" i="1"/>
  <c r="I5733" i="1" s="1"/>
  <c r="H5124" i="1"/>
  <c r="H4313" i="1"/>
  <c r="I4313" i="1" s="1"/>
  <c r="H1860" i="1"/>
  <c r="I1860" i="1" s="1"/>
  <c r="H1861" i="1"/>
  <c r="H3255" i="1"/>
  <c r="I3255" i="1" s="1"/>
  <c r="H4314" i="1"/>
  <c r="I4314" i="1" s="1"/>
  <c r="H4315" i="1"/>
  <c r="I4315" i="1" s="1"/>
  <c r="H4316" i="1"/>
  <c r="I4316" i="1" s="1"/>
  <c r="H4317" i="1"/>
  <c r="H4318" i="1"/>
  <c r="I4318" i="1" s="1"/>
  <c r="H2888" i="1"/>
  <c r="I2888" i="1" s="1"/>
  <c r="H5307" i="1"/>
  <c r="H5308" i="1"/>
  <c r="I5308" i="1" s="1"/>
  <c r="H5309" i="1"/>
  <c r="I5309" i="1" s="1"/>
  <c r="H5310" i="1"/>
  <c r="I5310" i="1" s="1"/>
  <c r="H5311" i="1"/>
  <c r="I5311" i="1" s="1"/>
  <c r="H5125" i="1"/>
  <c r="H5126" i="1"/>
  <c r="I5126" i="1" s="1"/>
  <c r="H4319" i="1"/>
  <c r="I4319" i="1" s="1"/>
  <c r="H4320" i="1"/>
  <c r="H4321" i="1"/>
  <c r="H1862" i="1"/>
  <c r="I1862" i="1" s="1"/>
  <c r="H2889" i="1"/>
  <c r="I2889" i="1" s="1"/>
  <c r="H6256" i="1"/>
  <c r="I6256" i="1" s="1"/>
  <c r="H5312" i="1"/>
  <c r="I5312" i="1" s="1"/>
  <c r="H5127" i="1"/>
  <c r="I5127" i="1" s="1"/>
  <c r="H973" i="1"/>
  <c r="I973" i="1" s="1"/>
  <c r="H2489" i="1"/>
  <c r="H1074" i="1"/>
  <c r="I1074" i="1" s="1"/>
  <c r="H1075" i="1"/>
  <c r="I1075" i="1" s="1"/>
  <c r="H1076" i="1"/>
  <c r="I1076" i="1" s="1"/>
  <c r="H1077" i="1"/>
  <c r="I1077" i="1" s="1"/>
  <c r="H1078" i="1"/>
  <c r="H2336" i="1"/>
  <c r="I2336" i="1" s="1"/>
  <c r="H2337" i="1"/>
  <c r="I2337" i="1" s="1"/>
  <c r="H269" i="1"/>
  <c r="H2015" i="1"/>
  <c r="H2016" i="1"/>
  <c r="I2016" i="1" s="1"/>
  <c r="H1863" i="1"/>
  <c r="I1863" i="1" s="1"/>
  <c r="H3256" i="1"/>
  <c r="I3256" i="1" s="1"/>
  <c r="H6276" i="1"/>
  <c r="H2534" i="1"/>
  <c r="I2534" i="1" s="1"/>
  <c r="H2535" i="1"/>
  <c r="I2535" i="1" s="1"/>
  <c r="H2393" i="1"/>
  <c r="H2017" i="1"/>
  <c r="H3257" i="1"/>
  <c r="I3257" i="1" s="1"/>
  <c r="H5128" i="1"/>
  <c r="I5128" i="1" s="1"/>
  <c r="H5129" i="1"/>
  <c r="I5129" i="1" s="1"/>
  <c r="H1417" i="1"/>
  <c r="I1417" i="1" s="1"/>
  <c r="H5734" i="1"/>
  <c r="I5734" i="1" s="1"/>
  <c r="H6277" i="1"/>
  <c r="I6277" i="1" s="1"/>
  <c r="H5735" i="1"/>
  <c r="H458" i="1"/>
  <c r="I458" i="1" s="1"/>
  <c r="H1079" i="1"/>
  <c r="I1079" i="1" s="1"/>
  <c r="H1080" i="1"/>
  <c r="I1080" i="1" s="1"/>
  <c r="H4322" i="1"/>
  <c r="I4322" i="1" s="1"/>
  <c r="H4323" i="1"/>
  <c r="H6257" i="1"/>
  <c r="I6257" i="1" s="1"/>
  <c r="H4324" i="1"/>
  <c r="I4324" i="1" s="1"/>
  <c r="H3410" i="1"/>
  <c r="H5736" i="1"/>
  <c r="H2018" i="1"/>
  <c r="I2018" i="1" s="1"/>
  <c r="H4325" i="1"/>
  <c r="I4325" i="1" s="1"/>
  <c r="H902" i="1"/>
  <c r="I902" i="1" s="1"/>
  <c r="H903" i="1"/>
  <c r="H904" i="1"/>
  <c r="I904" i="1" s="1"/>
  <c r="H905" i="1"/>
  <c r="I905" i="1" s="1"/>
  <c r="H906" i="1"/>
  <c r="H907" i="1"/>
  <c r="I907" i="1" s="1"/>
  <c r="J907" i="1" s="1"/>
  <c r="H2019" i="1"/>
  <c r="I2019" i="1" s="1"/>
  <c r="H326" i="1"/>
  <c r="I326" i="1" s="1"/>
  <c r="H1418" i="1"/>
  <c r="I1418" i="1" s="1"/>
  <c r="H4326" i="1"/>
  <c r="I4326" i="1" s="1"/>
  <c r="H4327" i="1"/>
  <c r="I4327" i="1" s="1"/>
  <c r="H4328" i="1"/>
  <c r="I4328" i="1" s="1"/>
  <c r="H2480" i="1"/>
  <c r="H1081" i="1"/>
  <c r="H5130" i="1"/>
  <c r="I5130" i="1" s="1"/>
  <c r="H5131" i="1"/>
  <c r="I5131" i="1" s="1"/>
  <c r="H4329" i="1"/>
  <c r="I4329" i="1" s="1"/>
  <c r="H1864" i="1"/>
  <c r="H1865" i="1"/>
  <c r="I1865" i="1" s="1"/>
  <c r="H1118" i="1"/>
  <c r="I1118" i="1" s="1"/>
  <c r="H1532" i="1"/>
  <c r="H1533" i="1"/>
  <c r="I1533" i="1" s="1"/>
  <c r="H1534" i="1"/>
  <c r="I1534" i="1" s="1"/>
  <c r="H1535" i="1"/>
  <c r="I1535" i="1" s="1"/>
  <c r="H1536" i="1"/>
  <c r="I1536" i="1" s="1"/>
  <c r="H1537" i="1"/>
  <c r="H1538" i="1"/>
  <c r="I1538" i="1" s="1"/>
  <c r="H1539" i="1"/>
  <c r="I1539" i="1" s="1"/>
  <c r="H1540" i="1"/>
  <c r="H1541" i="1"/>
  <c r="I1541" i="1" s="1"/>
  <c r="H1542" i="1"/>
  <c r="I1542" i="1" s="1"/>
  <c r="H1543" i="1"/>
  <c r="I1543" i="1" s="1"/>
  <c r="H1544" i="1"/>
  <c r="I1544" i="1" s="1"/>
  <c r="H1545" i="1"/>
  <c r="H1546" i="1"/>
  <c r="I1546" i="1" s="1"/>
  <c r="H1547" i="1"/>
  <c r="I1547" i="1" s="1"/>
  <c r="H1548" i="1"/>
  <c r="I1548" i="1" s="1"/>
  <c r="H1549" i="1"/>
  <c r="I1549" i="1" s="1"/>
  <c r="H1550" i="1"/>
  <c r="I1550" i="1" s="1"/>
  <c r="H1551" i="1"/>
  <c r="I1551" i="1" s="1"/>
  <c r="H1552" i="1"/>
  <c r="I1552" i="1" s="1"/>
  <c r="H1553" i="1"/>
  <c r="H1554" i="1"/>
  <c r="I1554" i="1" s="1"/>
  <c r="H1555" i="1"/>
  <c r="I1555" i="1" s="1"/>
  <c r="H1556" i="1"/>
  <c r="H1557" i="1"/>
  <c r="I1557" i="1" s="1"/>
  <c r="H1558" i="1"/>
  <c r="I1558" i="1" s="1"/>
  <c r="H1559" i="1"/>
  <c r="I1559" i="1" s="1"/>
  <c r="H1119" i="1"/>
  <c r="I1119" i="1" s="1"/>
  <c r="H1560" i="1"/>
  <c r="H1561" i="1"/>
  <c r="I1561" i="1" s="1"/>
  <c r="H1562" i="1"/>
  <c r="I1562" i="1" s="1"/>
  <c r="H1563" i="1"/>
  <c r="I1563" i="1" s="1"/>
  <c r="H1564" i="1"/>
  <c r="I1564" i="1" s="1"/>
  <c r="H1565" i="1"/>
  <c r="I1565" i="1" s="1"/>
  <c r="H1566" i="1"/>
  <c r="I1566" i="1" s="1"/>
  <c r="H1567" i="1"/>
  <c r="I1567" i="1" s="1"/>
  <c r="H1568" i="1"/>
  <c r="H1569" i="1"/>
  <c r="I1569" i="1" s="1"/>
  <c r="H1570" i="1"/>
  <c r="I1570" i="1" s="1"/>
  <c r="H1571" i="1"/>
  <c r="H908" i="1"/>
  <c r="H909" i="1"/>
  <c r="I909" i="1" s="1"/>
  <c r="H5132" i="1"/>
  <c r="I5132" i="1" s="1"/>
  <c r="H5133" i="1"/>
  <c r="I5133" i="1" s="1"/>
  <c r="H5134" i="1"/>
  <c r="H3258" i="1"/>
  <c r="I3258" i="1" s="1"/>
  <c r="J3258" i="1" s="1"/>
  <c r="H5135" i="1"/>
  <c r="I5135" i="1" s="1"/>
  <c r="H3259" i="1"/>
  <c r="I3259" i="1" s="1"/>
  <c r="H750" i="1"/>
  <c r="I750" i="1" s="1"/>
  <c r="H751" i="1"/>
  <c r="I751" i="1" s="1"/>
  <c r="H752" i="1"/>
  <c r="I752" i="1" s="1"/>
  <c r="H5490" i="1"/>
  <c r="I5490" i="1" s="1"/>
  <c r="H6043" i="1"/>
  <c r="H6044" i="1"/>
  <c r="I6044" i="1" s="1"/>
  <c r="H6045" i="1"/>
  <c r="I6045" i="1" s="1"/>
  <c r="H6046" i="1"/>
  <c r="H6047" i="1"/>
  <c r="I6047" i="1" s="1"/>
  <c r="H6048" i="1"/>
  <c r="I6048" i="1" s="1"/>
  <c r="H270" i="1"/>
  <c r="I270" i="1" s="1"/>
  <c r="H271" i="1"/>
  <c r="I271" i="1" s="1"/>
  <c r="H4330" i="1"/>
  <c r="H6258" i="1"/>
  <c r="I6258" i="1" s="1"/>
  <c r="H910" i="1"/>
  <c r="I910" i="1" s="1"/>
  <c r="H272" i="1"/>
  <c r="I272" i="1" s="1"/>
  <c r="H4331" i="1"/>
  <c r="I4331" i="1" s="1"/>
  <c r="H459" i="1"/>
  <c r="I459" i="1" s="1"/>
  <c r="H1249" i="1"/>
  <c r="I1249" i="1" s="1"/>
  <c r="H4332" i="1"/>
  <c r="I4332" i="1" s="1"/>
  <c r="H2481" i="1"/>
  <c r="H2020" i="1"/>
  <c r="I2020" i="1" s="1"/>
  <c r="H4333" i="1"/>
  <c r="I4333" i="1" s="1"/>
  <c r="H5737" i="1"/>
  <c r="H1419" i="1"/>
  <c r="H5233" i="1"/>
  <c r="I5233" i="1" s="1"/>
  <c r="H1082" i="1"/>
  <c r="I1082" i="1" s="1"/>
  <c r="H5136" i="1"/>
  <c r="I5136" i="1" s="1"/>
  <c r="H2338" i="1"/>
  <c r="H2339" i="1"/>
  <c r="I2339" i="1" s="1"/>
  <c r="H2340" i="1"/>
  <c r="H2341" i="1"/>
  <c r="I2341" i="1" s="1"/>
  <c r="H2342" i="1"/>
  <c r="I2342" i="1" s="1"/>
  <c r="H2343" i="1"/>
  <c r="I2343" i="1" s="1"/>
  <c r="H2344" i="1"/>
  <c r="I2344" i="1" s="1"/>
  <c r="H1420" i="1"/>
  <c r="I1420" i="1" s="1"/>
  <c r="H1421" i="1"/>
  <c r="H3260" i="1"/>
  <c r="I3260" i="1" s="1"/>
  <c r="H5738" i="1"/>
  <c r="I5738" i="1" s="1"/>
  <c r="H4334" i="1"/>
  <c r="H4335" i="1"/>
  <c r="I4335" i="1" s="1"/>
  <c r="H2604" i="1"/>
  <c r="I2604" i="1" s="1"/>
  <c r="H6259" i="1"/>
  <c r="I6259" i="1" s="1"/>
  <c r="H273" i="1"/>
  <c r="I273" i="1" s="1"/>
  <c r="H2890" i="1"/>
  <c r="H2891" i="1"/>
  <c r="I2891" i="1" s="1"/>
  <c r="H1866" i="1"/>
  <c r="I1866" i="1" s="1"/>
  <c r="H2490" i="1"/>
  <c r="H2491" i="1"/>
  <c r="I2491" i="1" s="1"/>
  <c r="H5739" i="1"/>
  <c r="I5739" i="1" s="1"/>
  <c r="J5739" i="1" s="1"/>
  <c r="H2492" i="1"/>
  <c r="I2492" i="1" s="1"/>
  <c r="H2493" i="1"/>
  <c r="I2493" i="1" s="1"/>
  <c r="H2494" i="1"/>
  <c r="H5740" i="1"/>
  <c r="I5740" i="1" s="1"/>
  <c r="H5491" i="1"/>
  <c r="I5491" i="1" s="1"/>
  <c r="H5492" i="1"/>
  <c r="H4336" i="1"/>
  <c r="H5137" i="1"/>
  <c r="I5137" i="1" s="1"/>
  <c r="J5137" i="1" s="1"/>
  <c r="H5138" i="1"/>
  <c r="H5139" i="1"/>
  <c r="I5139" i="1" s="1"/>
  <c r="H460" i="1"/>
  <c r="H5140" i="1"/>
  <c r="I5140" i="1" s="1"/>
  <c r="H5141" i="1"/>
  <c r="I5141" i="1" s="1"/>
  <c r="H5142" i="1"/>
  <c r="I5142" i="1" s="1"/>
  <c r="H5143" i="1"/>
  <c r="I5143" i="1" s="1"/>
  <c r="H5144" i="1"/>
  <c r="I5144" i="1" s="1"/>
  <c r="H5493" i="1"/>
  <c r="I5493" i="1" s="1"/>
  <c r="H4337" i="1"/>
  <c r="I4337" i="1" s="1"/>
  <c r="H4338" i="1"/>
  <c r="H2482" i="1"/>
  <c r="I2482" i="1" s="1"/>
  <c r="H6049" i="1"/>
  <c r="I6049" i="1" s="1"/>
  <c r="H911" i="1"/>
  <c r="H912" i="1"/>
  <c r="I912" i="1" s="1"/>
  <c r="H5145" i="1"/>
  <c r="I5145" i="1" s="1"/>
  <c r="H4339" i="1"/>
  <c r="H2960" i="1"/>
  <c r="I2960" i="1" s="1"/>
  <c r="H913" i="1"/>
  <c r="H5741" i="1"/>
  <c r="I5741" i="1" s="1"/>
  <c r="H5742" i="1"/>
  <c r="I5742" i="1" s="1"/>
  <c r="H5743" i="1"/>
  <c r="H2605" i="1"/>
  <c r="I2605" i="1" s="1"/>
  <c r="H2606" i="1"/>
  <c r="I2606" i="1" s="1"/>
  <c r="H2607" i="1"/>
  <c r="I2607" i="1" s="1"/>
  <c r="H2608" i="1"/>
  <c r="I2608" i="1" s="1"/>
  <c r="H2609" i="1"/>
  <c r="H2610" i="1"/>
  <c r="I2610" i="1" s="1"/>
  <c r="H5146" i="1"/>
  <c r="I5146" i="1" s="1"/>
  <c r="H5147" i="1"/>
  <c r="H5148" i="1"/>
  <c r="I5148" i="1" s="1"/>
  <c r="H5149" i="1"/>
  <c r="I5149" i="1" s="1"/>
  <c r="H4340" i="1"/>
  <c r="I4340" i="1" s="1"/>
  <c r="H1128" i="1"/>
  <c r="I1128" i="1" s="1"/>
  <c r="H1129" i="1"/>
  <c r="H1083" i="1"/>
  <c r="I1083" i="1" s="1"/>
  <c r="H1084" i="1"/>
  <c r="I1084" i="1" s="1"/>
  <c r="H2021" i="1"/>
  <c r="H2495" i="1"/>
  <c r="I2495" i="1" s="1"/>
  <c r="H2022" i="1"/>
  <c r="I2022" i="1" s="1"/>
  <c r="H2023" i="1"/>
  <c r="H2024" i="1"/>
  <c r="I2024" i="1" s="1"/>
  <c r="H2025" i="1"/>
  <c r="H2026" i="1"/>
  <c r="I2026" i="1" s="1"/>
  <c r="H274" i="1"/>
  <c r="I274" i="1" s="1"/>
  <c r="H166" i="1"/>
  <c r="H167" i="1"/>
  <c r="I167" i="1" s="1"/>
  <c r="H4341" i="1"/>
  <c r="I4341" i="1" s="1"/>
  <c r="H5494" i="1"/>
  <c r="I5494" i="1" s="1"/>
  <c r="H2892" i="1"/>
  <c r="I2892" i="1" s="1"/>
  <c r="H2893" i="1"/>
  <c r="H2894" i="1"/>
  <c r="I2894" i="1" s="1"/>
  <c r="H2895" i="1"/>
  <c r="I2895" i="1" s="1"/>
  <c r="H974" i="1"/>
  <c r="H975" i="1"/>
  <c r="I975" i="1" s="1"/>
  <c r="H976" i="1"/>
  <c r="I976" i="1" s="1"/>
  <c r="H2896" i="1"/>
  <c r="I2896" i="1" s="1"/>
  <c r="H2897" i="1"/>
  <c r="I2897" i="1" s="1"/>
  <c r="H2898" i="1"/>
  <c r="H2899" i="1"/>
  <c r="I2899" i="1" s="1"/>
  <c r="H6357" i="1"/>
  <c r="I6357" i="1" s="1"/>
  <c r="H6358" i="1"/>
  <c r="H6359" i="1"/>
  <c r="I6359" i="1" s="1"/>
  <c r="J6359" i="1" s="1"/>
  <c r="H6360" i="1"/>
  <c r="I6360" i="1" s="1"/>
  <c r="J6360" i="1" s="1"/>
  <c r="H2900" i="1"/>
  <c r="I2900" i="1" s="1"/>
  <c r="H6361" i="1"/>
  <c r="I6361" i="1" s="1"/>
  <c r="H6362" i="1"/>
  <c r="H6363" i="1"/>
  <c r="I6363" i="1" s="1"/>
  <c r="H6364" i="1"/>
  <c r="I6364" i="1" s="1"/>
  <c r="H6365" i="1"/>
  <c r="H6366" i="1"/>
  <c r="I6366" i="1" s="1"/>
  <c r="H6367" i="1"/>
  <c r="I6367" i="1" s="1"/>
  <c r="H6368" i="1"/>
  <c r="I6368" i="1" s="1"/>
  <c r="H6369" i="1"/>
  <c r="I6369" i="1" s="1"/>
  <c r="H6370" i="1"/>
  <c r="H6371" i="1"/>
  <c r="I6371" i="1" s="1"/>
  <c r="H6372" i="1"/>
  <c r="I6372" i="1" s="1"/>
  <c r="H5150" i="1"/>
  <c r="H3261" i="1"/>
  <c r="I3261" i="1" s="1"/>
  <c r="H461" i="1"/>
  <c r="I461" i="1" s="1"/>
  <c r="H462" i="1"/>
  <c r="H168" i="1"/>
  <c r="I168" i="1" s="1"/>
  <c r="H5298" i="1"/>
  <c r="H5299" i="1"/>
  <c r="I5299" i="1" s="1"/>
  <c r="H5300" i="1"/>
  <c r="I5300" i="1" s="1"/>
  <c r="H5301" i="1"/>
  <c r="H914" i="1"/>
  <c r="I914" i="1" s="1"/>
  <c r="H1422" i="1"/>
  <c r="I1422" i="1" s="1"/>
  <c r="H1423" i="1"/>
  <c r="H2027" i="1"/>
  <c r="I2027" i="1" s="1"/>
  <c r="H5151" i="1"/>
  <c r="H4342" i="1"/>
  <c r="I4342" i="1" s="1"/>
  <c r="H4343" i="1"/>
  <c r="I4343" i="1" s="1"/>
  <c r="H3262" i="1"/>
  <c r="H3263" i="1"/>
  <c r="I3263" i="1" s="1"/>
  <c r="H51" i="1"/>
  <c r="I51" i="1" s="1"/>
  <c r="J51" i="1" s="1"/>
  <c r="H2028" i="1"/>
  <c r="I2028" i="1" s="1"/>
  <c r="H2837" i="1"/>
  <c r="I2837" i="1" s="1"/>
  <c r="H2838" i="1"/>
  <c r="I2838" i="1" s="1"/>
  <c r="H4344" i="1"/>
  <c r="I4344" i="1" s="1"/>
  <c r="H5152" i="1"/>
  <c r="I5152" i="1" s="1"/>
  <c r="H5153" i="1"/>
  <c r="H5154" i="1"/>
  <c r="I5154" i="1" s="1"/>
  <c r="H1120" i="1"/>
  <c r="I1120" i="1" s="1"/>
  <c r="H1572" i="1"/>
  <c r="H1573" i="1"/>
  <c r="I1573" i="1" s="1"/>
  <c r="H1085" i="1"/>
  <c r="H1086" i="1"/>
  <c r="I1086" i="1" s="1"/>
  <c r="H6260" i="1"/>
  <c r="I6260" i="1" s="1"/>
  <c r="H6261" i="1"/>
  <c r="H6050" i="1"/>
  <c r="I6050" i="1" s="1"/>
  <c r="H6051" i="1"/>
  <c r="I6051" i="1" s="1"/>
  <c r="H6052" i="1"/>
  <c r="I6052" i="1" s="1"/>
  <c r="H6053" i="1"/>
  <c r="I6053" i="1" s="1"/>
  <c r="H6054" i="1"/>
  <c r="H6055" i="1"/>
  <c r="I6055" i="1" s="1"/>
  <c r="H6056" i="1"/>
  <c r="H6057" i="1"/>
  <c r="H2345" i="1"/>
  <c r="I2345" i="1" s="1"/>
  <c r="H4345" i="1"/>
  <c r="I4345" i="1" s="1"/>
  <c r="J4345" i="1" s="1"/>
  <c r="H1121" i="1"/>
  <c r="H3264" i="1"/>
  <c r="I3264" i="1" s="1"/>
  <c r="H3265" i="1"/>
  <c r="H5155" i="1"/>
  <c r="I5155" i="1" s="1"/>
  <c r="H5156" i="1"/>
  <c r="I5156" i="1" s="1"/>
  <c r="H5744" i="1"/>
  <c r="I5744" i="1" s="1"/>
  <c r="H1894" i="1"/>
  <c r="I1894" i="1" s="1"/>
  <c r="J1894" i="1" s="1"/>
  <c r="H1424" i="1"/>
  <c r="H1867" i="1"/>
  <c r="I1867" i="1" s="1"/>
  <c r="H2839" i="1"/>
  <c r="H2840" i="1"/>
  <c r="I2840" i="1" s="1"/>
  <c r="H2841" i="1"/>
  <c r="I2841" i="1" s="1"/>
  <c r="H2843" i="1"/>
  <c r="H2844" i="1"/>
  <c r="I2844" i="1" s="1"/>
  <c r="H4346" i="1"/>
  <c r="I4346" i="1" s="1"/>
  <c r="H1868" i="1"/>
  <c r="I1868" i="1" s="1"/>
  <c r="H5338" i="1"/>
  <c r="H5495" i="1"/>
  <c r="I5495" i="1" s="1"/>
  <c r="J5495" i="1" s="1"/>
  <c r="H5745" i="1"/>
  <c r="H2346" i="1"/>
  <c r="H2029" i="1"/>
  <c r="H1869" i="1"/>
  <c r="I1869" i="1" s="1"/>
  <c r="H1870" i="1"/>
  <c r="I1870" i="1" s="1"/>
  <c r="H2803" i="1"/>
  <c r="I2803" i="1" s="1"/>
  <c r="H2931" i="1"/>
  <c r="I2931" i="1" s="1"/>
  <c r="H2347" i="1"/>
  <c r="I2347" i="1" s="1"/>
  <c r="H2349" i="1"/>
  <c r="I2349" i="1" s="1"/>
  <c r="H2350" i="1"/>
  <c r="I2350" i="1" s="1"/>
  <c r="H1574" i="1"/>
  <c r="I1574" i="1" s="1"/>
  <c r="H1575" i="1"/>
  <c r="I1575" i="1" s="1"/>
  <c r="H1576" i="1"/>
  <c r="H5159" i="1"/>
  <c r="I5159" i="1" s="1"/>
  <c r="H6378" i="1"/>
  <c r="I6378" i="1" s="1"/>
  <c r="H5160" i="1"/>
  <c r="I5160" i="1" s="1"/>
  <c r="H3266" i="1"/>
  <c r="I3266" i="1" s="1"/>
  <c r="J3266" i="1" s="1"/>
  <c r="H5161" i="1"/>
  <c r="I5161" i="1" s="1"/>
  <c r="H1895" i="1"/>
  <c r="I1895" i="1" s="1"/>
  <c r="H1896" i="1"/>
  <c r="H1897" i="1"/>
  <c r="I1897" i="1" s="1"/>
  <c r="J1897" i="1" s="1"/>
  <c r="H1898" i="1"/>
  <c r="I1898" i="1" s="1"/>
  <c r="H1900" i="1"/>
  <c r="H1901" i="1"/>
  <c r="I1901" i="1" s="1"/>
  <c r="J1901" i="1" s="1"/>
  <c r="H5162" i="1"/>
  <c r="I5162" i="1" s="1"/>
  <c r="H5163" i="1"/>
  <c r="I5163" i="1" s="1"/>
  <c r="H1425" i="1"/>
  <c r="H1426" i="1"/>
  <c r="I1426" i="1" s="1"/>
  <c r="H1427" i="1"/>
  <c r="I1427" i="1" s="1"/>
  <c r="H1429" i="1"/>
  <c r="I1429" i="1" s="1"/>
  <c r="H1430" i="1"/>
  <c r="I1430" i="1" s="1"/>
  <c r="J1430" i="1" s="1"/>
  <c r="H5164" i="1"/>
  <c r="I5164" i="1" s="1"/>
  <c r="H169" i="1"/>
  <c r="I169" i="1" s="1"/>
  <c r="H170" i="1"/>
  <c r="I170" i="1" s="1"/>
  <c r="H171" i="1"/>
  <c r="I171" i="1" s="1"/>
  <c r="H172" i="1"/>
  <c r="I172" i="1" s="1"/>
  <c r="H174" i="1"/>
  <c r="I174" i="1" s="1"/>
  <c r="H175" i="1"/>
  <c r="I175" i="1" s="1"/>
  <c r="H176" i="1"/>
  <c r="I176" i="1" s="1"/>
  <c r="H177" i="1"/>
  <c r="I177" i="1" s="1"/>
  <c r="H275" i="1"/>
  <c r="H2030" i="1"/>
  <c r="I2030" i="1" s="1"/>
  <c r="H1902" i="1"/>
  <c r="I1902" i="1" s="1"/>
  <c r="H5166" i="1"/>
  <c r="I5166" i="1" s="1"/>
  <c r="H1577" i="1"/>
  <c r="I1577" i="1" s="1"/>
  <c r="J1577" i="1" s="1"/>
  <c r="H2901" i="1"/>
  <c r="I2901" i="1" s="1"/>
  <c r="H5746" i="1"/>
  <c r="I5746" i="1" s="1"/>
  <c r="H5167" i="1"/>
  <c r="H4347" i="1"/>
  <c r="I4347" i="1" s="1"/>
  <c r="H1087" i="1"/>
  <c r="I1087" i="1" s="1"/>
  <c r="H5747" i="1"/>
  <c r="H1130" i="1"/>
  <c r="H327" i="1"/>
  <c r="I327" i="1" s="1"/>
  <c r="H1872" i="1"/>
  <c r="I1872" i="1" s="1"/>
  <c r="H6278" i="1"/>
  <c r="H6279" i="1"/>
  <c r="I6279" i="1" s="1"/>
  <c r="H2394" i="1"/>
  <c r="I2394" i="1" s="1"/>
  <c r="H1431" i="1"/>
  <c r="H1432" i="1"/>
  <c r="I1432" i="1" s="1"/>
  <c r="J1432" i="1" s="1"/>
  <c r="H1433" i="1"/>
  <c r="I1433" i="1" s="1"/>
  <c r="H1434" i="1"/>
  <c r="I1434" i="1" s="1"/>
  <c r="H1435" i="1"/>
  <c r="H2031" i="1"/>
  <c r="I2031" i="1" s="1"/>
  <c r="H4348" i="1"/>
  <c r="I4348" i="1" s="1"/>
  <c r="H1578" i="1"/>
  <c r="I1578" i="1" s="1"/>
  <c r="H1089" i="1"/>
  <c r="I1089" i="1" s="1"/>
  <c r="H5246" i="1"/>
  <c r="I5246" i="1" s="1"/>
  <c r="H1514" i="1"/>
  <c r="I1514" i="1" s="1"/>
  <c r="H1579" i="1"/>
  <c r="H1580" i="1"/>
  <c r="I1580" i="1" s="1"/>
  <c r="H1581" i="1"/>
  <c r="I1581" i="1" s="1"/>
  <c r="H179" i="1"/>
  <c r="I179" i="1" s="1"/>
  <c r="H180" i="1"/>
  <c r="I180" i="1" s="1"/>
  <c r="J180" i="1" s="1"/>
  <c r="H5169" i="1"/>
  <c r="H4349" i="1"/>
  <c r="I4349" i="1" s="1"/>
  <c r="H4350" i="1"/>
  <c r="H4351" i="1"/>
  <c r="I4351" i="1" s="1"/>
  <c r="H4352" i="1"/>
  <c r="I4352" i="1" s="1"/>
  <c r="H181" i="1"/>
  <c r="I181" i="1" s="1"/>
  <c r="H4354" i="1"/>
  <c r="I4354" i="1" s="1"/>
  <c r="J4354" i="1" s="1"/>
  <c r="H2496" i="1"/>
  <c r="I2496" i="1" s="1"/>
  <c r="H2497" i="1"/>
  <c r="I2497" i="1" s="1"/>
  <c r="H2498" i="1"/>
  <c r="H276" i="1"/>
  <c r="I276" i="1" s="1"/>
  <c r="H4355" i="1"/>
  <c r="I4355" i="1" s="1"/>
  <c r="H2032" i="1"/>
  <c r="H915" i="1"/>
  <c r="I915" i="1" s="1"/>
  <c r="J915" i="1" s="1"/>
  <c r="H916" i="1"/>
  <c r="H182" i="1"/>
  <c r="I182" i="1" s="1"/>
  <c r="H917" i="1"/>
  <c r="I917" i="1" s="1"/>
  <c r="H5234" i="1"/>
  <c r="H3267" i="1"/>
  <c r="I3267" i="1" s="1"/>
  <c r="H183" i="1"/>
  <c r="I183" i="1" s="1"/>
  <c r="H184" i="1"/>
  <c r="I184" i="1" s="1"/>
  <c r="H185" i="1"/>
  <c r="H186" i="1"/>
  <c r="I186" i="1" s="1"/>
  <c r="H187" i="1"/>
  <c r="H188" i="1"/>
  <c r="I188" i="1" s="1"/>
  <c r="H189" i="1"/>
  <c r="I189" i="1" s="1"/>
  <c r="H191" i="1"/>
  <c r="H192" i="1"/>
  <c r="H1515" i="1"/>
  <c r="I1515" i="1" s="1"/>
  <c r="H1516" i="1"/>
  <c r="I1516" i="1" s="1"/>
  <c r="H918" i="1"/>
  <c r="H1582" i="1"/>
  <c r="I1582" i="1" s="1"/>
  <c r="H1583" i="1"/>
  <c r="I1583" i="1" s="1"/>
  <c r="H1585" i="1"/>
  <c r="H1586" i="1"/>
  <c r="I1586" i="1" s="1"/>
  <c r="J1586" i="1" s="1"/>
  <c r="H1587" i="1"/>
  <c r="I1587" i="1" s="1"/>
  <c r="H1588" i="1"/>
  <c r="I1588" i="1" s="1"/>
  <c r="H1436" i="1"/>
  <c r="H5170" i="1"/>
  <c r="I5170" i="1" s="1"/>
  <c r="H3268" i="1"/>
  <c r="I3268" i="1" s="1"/>
  <c r="H5171" i="1"/>
  <c r="I5171" i="1" s="1"/>
  <c r="H5172" i="1"/>
  <c r="I5172" i="1" s="1"/>
  <c r="J5172" i="1" s="1"/>
  <c r="H753" i="1"/>
  <c r="I753" i="1" s="1"/>
  <c r="H754" i="1"/>
  <c r="I754" i="1" s="1"/>
  <c r="H755" i="1"/>
  <c r="I755" i="1" s="1"/>
  <c r="H4357" i="1"/>
  <c r="I4357" i="1" s="1"/>
  <c r="H4358" i="1"/>
  <c r="I4358" i="1" s="1"/>
  <c r="H5748" i="1"/>
  <c r="I5748" i="1" s="1"/>
  <c r="H5749" i="1"/>
  <c r="I5749" i="1" s="1"/>
  <c r="H5750" i="1"/>
  <c r="H5751" i="1"/>
  <c r="I5751" i="1" s="1"/>
  <c r="H5752" i="1"/>
  <c r="H5753" i="1"/>
  <c r="I5753" i="1" s="1"/>
  <c r="H5754" i="1"/>
  <c r="I5754" i="1" s="1"/>
  <c r="H1874" i="1"/>
  <c r="I1874" i="1" s="1"/>
  <c r="H5173" i="1"/>
  <c r="I5173" i="1" s="1"/>
  <c r="J5173" i="1" s="1"/>
  <c r="H464" i="1"/>
  <c r="I464" i="1" s="1"/>
  <c r="H756" i="1"/>
  <c r="I756" i="1" s="1"/>
  <c r="H193" i="1"/>
  <c r="H194" i="1"/>
  <c r="I194" i="1" s="1"/>
  <c r="H1437" i="1"/>
  <c r="I1437" i="1" s="1"/>
  <c r="H465" i="1"/>
  <c r="I465" i="1" s="1"/>
  <c r="H977" i="1"/>
  <c r="I977" i="1" s="1"/>
  <c r="J977" i="1" s="1"/>
  <c r="H5235" i="1"/>
  <c r="I5235" i="1" s="1"/>
  <c r="H5236" i="1"/>
  <c r="I5236" i="1" s="1"/>
  <c r="H919" i="1"/>
  <c r="H1131" i="1"/>
  <c r="I1131" i="1" s="1"/>
  <c r="H5245" i="1"/>
  <c r="I5245" i="1" s="1"/>
  <c r="H466" i="1"/>
  <c r="H2499" i="1"/>
  <c r="I2499" i="1" s="1"/>
  <c r="J2499" i="1" s="1"/>
  <c r="H338" i="1"/>
  <c r="I338" i="1" s="1"/>
  <c r="H757" i="1"/>
  <c r="I757" i="1" s="1"/>
  <c r="H4360" i="1"/>
  <c r="H758" i="1"/>
  <c r="I758" i="1" s="1"/>
  <c r="J758" i="1" s="1"/>
  <c r="H2611" i="1"/>
  <c r="I2611" i="1" s="1"/>
  <c r="H2500" i="1"/>
  <c r="I2500" i="1" s="1"/>
  <c r="H5755" i="1"/>
  <c r="I5755" i="1" s="1"/>
  <c r="H5756" i="1"/>
  <c r="H5757" i="1"/>
  <c r="I5757" i="1" s="1"/>
  <c r="H1438" i="1"/>
  <c r="H1439" i="1"/>
  <c r="I1439" i="1" s="1"/>
  <c r="H1440" i="1"/>
  <c r="I1440" i="1" s="1"/>
  <c r="H196" i="1"/>
  <c r="H2351" i="1"/>
  <c r="I2351" i="1" s="1"/>
  <c r="J2351" i="1" s="1"/>
  <c r="H3270" i="1"/>
  <c r="I3270" i="1" s="1"/>
  <c r="H5237" i="1"/>
  <c r="I5237" i="1" s="1"/>
  <c r="H759" i="1"/>
  <c r="H5175" i="1"/>
  <c r="I5175" i="1" s="1"/>
  <c r="H3271" i="1"/>
  <c r="I3271" i="1" s="1"/>
  <c r="H197" i="1"/>
  <c r="I197" i="1" s="1"/>
  <c r="H198" i="1"/>
  <c r="I198" i="1" s="1"/>
  <c r="J198" i="1" s="1"/>
  <c r="H199" i="1"/>
  <c r="H1442" i="1"/>
  <c r="I1442" i="1" s="1"/>
  <c r="H1443" i="1"/>
  <c r="H200" i="1"/>
  <c r="I200" i="1" s="1"/>
  <c r="H201" i="1"/>
  <c r="I201" i="1" s="1"/>
  <c r="H203" i="1"/>
  <c r="I203" i="1" s="1"/>
  <c r="H204" i="1"/>
  <c r="I204" i="1" s="1"/>
  <c r="J204" i="1" s="1"/>
  <c r="H205" i="1"/>
  <c r="H206" i="1"/>
  <c r="I206" i="1" s="1"/>
  <c r="H207" i="1"/>
  <c r="H208" i="1"/>
  <c r="I208" i="1" s="1"/>
  <c r="H209" i="1"/>
  <c r="I209" i="1" s="1"/>
  <c r="H211" i="1"/>
  <c r="H212" i="1"/>
  <c r="I212" i="1" s="1"/>
  <c r="H213" i="1"/>
  <c r="H214" i="1"/>
  <c r="I214" i="1" s="1"/>
  <c r="H215" i="1"/>
  <c r="H216" i="1"/>
  <c r="I216" i="1" s="1"/>
  <c r="H217" i="1"/>
  <c r="I217" i="1" s="1"/>
  <c r="H219" i="1"/>
  <c r="H220" i="1"/>
  <c r="I220" i="1" s="1"/>
  <c r="J220" i="1" s="1"/>
  <c r="H221" i="1"/>
  <c r="I221" i="1" s="1"/>
  <c r="H222" i="1"/>
  <c r="I222" i="1" s="1"/>
  <c r="H1444" i="1"/>
  <c r="H1445" i="1"/>
  <c r="I1445" i="1" s="1"/>
  <c r="H1446" i="1"/>
  <c r="I1446" i="1" s="1"/>
  <c r="H1448" i="1"/>
  <c r="I1448" i="1" s="1"/>
  <c r="H1449" i="1"/>
  <c r="I1449" i="1" s="1"/>
  <c r="J1449" i="1" s="1"/>
  <c r="H1450" i="1"/>
  <c r="I1450" i="1" s="1"/>
  <c r="H1451" i="1"/>
  <c r="I1451" i="1" s="1"/>
  <c r="H1452" i="1"/>
  <c r="H1453" i="1"/>
  <c r="I1453" i="1" s="1"/>
  <c r="H1454" i="1"/>
  <c r="I1454" i="1" s="1"/>
  <c r="H1456" i="1"/>
  <c r="I1456" i="1" s="1"/>
  <c r="H1457" i="1"/>
  <c r="I1457" i="1" s="1"/>
  <c r="J1457" i="1" s="1"/>
  <c r="H1458" i="1"/>
  <c r="I1458" i="1" s="1"/>
  <c r="H1459" i="1"/>
  <c r="I1459" i="1" s="1"/>
  <c r="H1460" i="1"/>
  <c r="H1461" i="1"/>
  <c r="I1461" i="1" s="1"/>
  <c r="H1462" i="1"/>
  <c r="I1462" i="1" s="1"/>
  <c r="H1464" i="1"/>
  <c r="I1464" i="1" s="1"/>
  <c r="H1465" i="1"/>
  <c r="I1465" i="1" s="1"/>
  <c r="H1466" i="1"/>
  <c r="I1466" i="1" s="1"/>
  <c r="H1467" i="1"/>
  <c r="I1467" i="1" s="1"/>
  <c r="H1468" i="1"/>
  <c r="H1469" i="1"/>
  <c r="I1469" i="1" s="1"/>
  <c r="H1470" i="1"/>
  <c r="I1470" i="1" s="1"/>
  <c r="H1472" i="1"/>
  <c r="I1472" i="1" s="1"/>
  <c r="H1473" i="1"/>
  <c r="I1473" i="1" s="1"/>
  <c r="J1473" i="1" s="1"/>
  <c r="H1474" i="1"/>
  <c r="I1474" i="1" s="1"/>
  <c r="H1475" i="1"/>
  <c r="I1475" i="1" s="1"/>
  <c r="H1476" i="1"/>
  <c r="H2845" i="1"/>
  <c r="I2845" i="1" s="1"/>
  <c r="H2846" i="1"/>
  <c r="I2846" i="1" s="1"/>
  <c r="H2613" i="1"/>
  <c r="I2613" i="1" s="1"/>
  <c r="H2614" i="1"/>
  <c r="I2614" i="1" s="1"/>
  <c r="J2614" i="1" s="1"/>
  <c r="H1589" i="1"/>
  <c r="I1589" i="1" s="1"/>
  <c r="H1590" i="1"/>
  <c r="I1590" i="1" s="1"/>
  <c r="H1591" i="1"/>
  <c r="H1592" i="1"/>
  <c r="I1592" i="1" s="1"/>
  <c r="H2352" i="1"/>
  <c r="I2352" i="1" s="1"/>
  <c r="H1594" i="1"/>
  <c r="I1594" i="1" s="1"/>
  <c r="H760" i="1"/>
  <c r="H2615" i="1"/>
  <c r="I2615" i="1" s="1"/>
  <c r="H2033" i="1"/>
  <c r="I2033" i="1" s="1"/>
  <c r="H3272" i="1"/>
  <c r="I3272" i="1" s="1"/>
  <c r="J3272" i="1" s="1"/>
  <c r="H1250" i="1"/>
  <c r="I1250" i="1" s="1"/>
  <c r="H1595" i="1"/>
  <c r="I1595" i="1" s="1"/>
  <c r="H5176" i="1"/>
  <c r="I5176" i="1" s="1"/>
  <c r="H5177" i="1"/>
  <c r="I5177" i="1" s="1"/>
  <c r="H223" i="1"/>
  <c r="I223" i="1" s="1"/>
  <c r="H4361" i="1"/>
  <c r="I4361" i="1" s="1"/>
  <c r="H2771" i="1"/>
  <c r="H2772" i="1"/>
  <c r="I2772" i="1" s="1"/>
  <c r="H1653" i="1"/>
  <c r="I1653" i="1" s="1"/>
  <c r="H5178" i="1"/>
  <c r="H3273" i="1"/>
  <c r="I3273" i="1" s="1"/>
  <c r="J3273" i="1" s="1"/>
  <c r="H2353" i="1"/>
  <c r="I2353" i="1" s="1"/>
  <c r="H2354" i="1"/>
  <c r="I2354" i="1" s="1"/>
  <c r="H5758" i="1"/>
  <c r="H1477" i="1"/>
  <c r="I1477" i="1" s="1"/>
  <c r="H3274" i="1"/>
  <c r="I3274" i="1" s="1"/>
  <c r="H763" i="1"/>
  <c r="I763" i="1" s="1"/>
  <c r="H3275" i="1"/>
  <c r="I3275" i="1" s="1"/>
  <c r="J3275" i="1" s="1"/>
  <c r="H3276" i="1"/>
  <c r="H3277" i="1"/>
  <c r="I3277" i="1" s="1"/>
  <c r="H1122" i="1"/>
  <c r="H52" i="1"/>
  <c r="I52" i="1" s="1"/>
  <c r="H53" i="1"/>
  <c r="I53" i="1" s="1"/>
  <c r="H1479" i="1"/>
  <c r="I1479" i="1" s="1"/>
  <c r="J1479" i="1" s="1"/>
  <c r="H764" i="1"/>
  <c r="I764" i="1" s="1"/>
  <c r="J764" i="1" s="1"/>
  <c r="H1597" i="1"/>
  <c r="I1597" i="1" s="1"/>
  <c r="H5179" i="1"/>
  <c r="I5179" i="1" s="1"/>
  <c r="H978" i="1"/>
  <c r="H979" i="1"/>
  <c r="I979" i="1" s="1"/>
  <c r="H4362" i="1"/>
  <c r="I4362" i="1" s="1"/>
  <c r="H4363" i="1"/>
  <c r="I4363" i="1" s="1"/>
  <c r="H4364" i="1"/>
  <c r="I4364" i="1" s="1"/>
  <c r="H4365" i="1"/>
  <c r="I4365" i="1" s="1"/>
  <c r="H4366" i="1"/>
  <c r="I4366" i="1" s="1"/>
  <c r="H4367" i="1"/>
  <c r="I4367" i="1" s="1"/>
  <c r="H4368" i="1"/>
  <c r="I4368" i="1" s="1"/>
  <c r="J4368" i="1" s="1"/>
  <c r="H2616" i="1"/>
  <c r="I2616" i="1" s="1"/>
  <c r="H2618" i="1"/>
  <c r="I2618" i="1" s="1"/>
  <c r="H2619" i="1"/>
  <c r="I2619" i="1" s="1"/>
  <c r="J2619" i="1" s="1"/>
  <c r="H2355" i="1"/>
  <c r="I2355" i="1" s="1"/>
  <c r="H4369" i="1"/>
  <c r="I4369" i="1" s="1"/>
  <c r="H3278" i="1"/>
  <c r="H2903" i="1"/>
  <c r="I2903" i="1" s="1"/>
  <c r="H328" i="1"/>
  <c r="I328" i="1" s="1"/>
  <c r="H2961" i="1"/>
  <c r="H2034" i="1"/>
  <c r="H2035" i="1"/>
  <c r="I2035" i="1" s="1"/>
  <c r="H2036" i="1"/>
  <c r="I2036" i="1" s="1"/>
  <c r="H765" i="1"/>
  <c r="H5180" i="1"/>
  <c r="I5180" i="1" s="1"/>
  <c r="H468" i="1"/>
  <c r="I468" i="1" s="1"/>
  <c r="H470" i="1"/>
  <c r="I470" i="1" s="1"/>
  <c r="H471" i="1"/>
  <c r="I471" i="1" s="1"/>
  <c r="J471" i="1" s="1"/>
  <c r="H472" i="1"/>
  <c r="I472" i="1" s="1"/>
  <c r="H2501" i="1"/>
  <c r="I2501" i="1" s="1"/>
  <c r="H2530" i="1"/>
  <c r="I2530" i="1" s="1"/>
  <c r="H920" i="1"/>
  <c r="I920" i="1" s="1"/>
  <c r="H921" i="1"/>
  <c r="I921" i="1" s="1"/>
  <c r="H2357" i="1"/>
  <c r="I2357" i="1" s="1"/>
  <c r="H5313" i="1"/>
  <c r="I5313" i="1" s="1"/>
  <c r="H5314" i="1"/>
  <c r="I5314" i="1" s="1"/>
  <c r="H339" i="1"/>
  <c r="I339" i="1" s="1"/>
  <c r="H340" i="1"/>
  <c r="H766" i="1"/>
  <c r="I766" i="1" s="1"/>
  <c r="H5181" i="1"/>
  <c r="I5181" i="1" s="1"/>
  <c r="H5383" i="1"/>
  <c r="I5383" i="1" s="1"/>
  <c r="H5384" i="1"/>
  <c r="I5384" i="1" s="1"/>
  <c r="J5384" i="1" s="1"/>
  <c r="H5496" i="1"/>
  <c r="I5496" i="1" s="1"/>
  <c r="H767" i="1"/>
  <c r="I767" i="1" s="1"/>
  <c r="H4370" i="1"/>
  <c r="H2962" i="1"/>
  <c r="I2962" i="1" s="1"/>
  <c r="J2962" i="1" s="1"/>
  <c r="H5183" i="1"/>
  <c r="I5183" i="1" s="1"/>
  <c r="H3280" i="1"/>
  <c r="I3280" i="1" s="1"/>
  <c r="H329" i="1"/>
  <c r="I329" i="1" s="1"/>
  <c r="J329" i="1" s="1"/>
  <c r="H330" i="1"/>
  <c r="I330" i="1" s="1"/>
  <c r="H331" i="1"/>
  <c r="I331" i="1" s="1"/>
  <c r="H332" i="1"/>
  <c r="H1598" i="1"/>
  <c r="I1598" i="1" s="1"/>
  <c r="H1599" i="1"/>
  <c r="I1599" i="1" s="1"/>
  <c r="H1601" i="1"/>
  <c r="I1601" i="1" s="1"/>
  <c r="J1601" i="1" s="1"/>
  <c r="H1602" i="1"/>
  <c r="I1602" i="1" s="1"/>
  <c r="J1602" i="1" s="1"/>
  <c r="H1603" i="1"/>
  <c r="I1603" i="1" s="1"/>
  <c r="H768" i="1"/>
  <c r="I768" i="1" s="1"/>
  <c r="H3281" i="1"/>
  <c r="H2904" i="1"/>
  <c r="I2904" i="1" s="1"/>
  <c r="H2905" i="1"/>
  <c r="I2905" i="1" s="1"/>
  <c r="H2907" i="1"/>
  <c r="H2908" i="1"/>
  <c r="I2908" i="1" s="1"/>
  <c r="H2909" i="1"/>
  <c r="I2909" i="1" s="1"/>
  <c r="H4371" i="1"/>
  <c r="I4371" i="1" s="1"/>
  <c r="H2395" i="1"/>
  <c r="H5238" i="1"/>
  <c r="I5238" i="1" s="1"/>
  <c r="H2537" i="1"/>
  <c r="I2537" i="1" s="1"/>
  <c r="H6058" i="1"/>
  <c r="I6058" i="1" s="1"/>
  <c r="H6059" i="1"/>
  <c r="H769" i="1"/>
  <c r="I769" i="1" s="1"/>
  <c r="H770" i="1"/>
  <c r="I770" i="1" s="1"/>
  <c r="H1654" i="1"/>
  <c r="H5184" i="1"/>
  <c r="I5184" i="1" s="1"/>
  <c r="H5185" i="1"/>
  <c r="I5185" i="1" s="1"/>
  <c r="H6060" i="1"/>
  <c r="I6060" i="1" s="1"/>
  <c r="H1251" i="1"/>
  <c r="I1251" i="1" s="1"/>
  <c r="J1251" i="1" s="1"/>
  <c r="H1252" i="1"/>
  <c r="H2037" i="1"/>
  <c r="I2037" i="1" s="1"/>
  <c r="H2038" i="1"/>
  <c r="H2911" i="1"/>
  <c r="I2911" i="1" s="1"/>
  <c r="H5759" i="1"/>
  <c r="I5759" i="1" s="1"/>
  <c r="H4373" i="1"/>
  <c r="I4373" i="1" s="1"/>
  <c r="H4374" i="1"/>
  <c r="I4374" i="1" s="1"/>
  <c r="J4374" i="1" s="1"/>
  <c r="H1253" i="1"/>
  <c r="I1253" i="1" s="1"/>
  <c r="H2039" i="1"/>
  <c r="I2039" i="1" s="1"/>
  <c r="H980" i="1"/>
  <c r="I980" i="1" s="1"/>
  <c r="H1876" i="1"/>
  <c r="I1876" i="1" s="1"/>
  <c r="H2502" i="1"/>
  <c r="I2502" i="1" s="1"/>
  <c r="H341" i="1"/>
  <c r="I341" i="1" s="1"/>
  <c r="H5290" i="1"/>
  <c r="I5290" i="1" s="1"/>
  <c r="H5291" i="1"/>
  <c r="I5291" i="1" s="1"/>
  <c r="H5292" i="1"/>
  <c r="I5292" i="1" s="1"/>
  <c r="H772" i="1"/>
  <c r="I772" i="1" s="1"/>
  <c r="H773" i="1"/>
  <c r="I773" i="1" s="1"/>
  <c r="H774" i="1"/>
  <c r="I774" i="1" s="1"/>
  <c r="H2912" i="1"/>
  <c r="I2912" i="1" s="1"/>
  <c r="H6061" i="1"/>
  <c r="I6061" i="1" s="1"/>
  <c r="J6061" i="1" s="1"/>
  <c r="H6062" i="1"/>
  <c r="I6062" i="1" s="1"/>
  <c r="H473" i="1"/>
  <c r="I473" i="1" s="1"/>
  <c r="H474" i="1"/>
  <c r="H475" i="1"/>
  <c r="I475" i="1" s="1"/>
  <c r="H4375" i="1"/>
  <c r="I4375" i="1" s="1"/>
  <c r="H1255" i="1"/>
  <c r="H1256" i="1"/>
  <c r="I1256" i="1" s="1"/>
  <c r="J1256" i="1" s="1"/>
  <c r="H2847" i="1"/>
  <c r="I2847" i="1" s="1"/>
  <c r="H1480" i="1"/>
  <c r="I1480" i="1" s="1"/>
  <c r="H1257" i="1"/>
  <c r="H1258" i="1"/>
  <c r="I1258" i="1" s="1"/>
  <c r="H2913" i="1"/>
  <c r="I2913" i="1" s="1"/>
  <c r="H5316" i="1"/>
  <c r="I5316" i="1" s="1"/>
  <c r="H5385" i="1"/>
  <c r="I5385" i="1" s="1"/>
  <c r="J5385" i="1" s="1"/>
  <c r="H5187" i="1"/>
  <c r="I5187" i="1" s="1"/>
  <c r="H1158" i="1"/>
  <c r="I1158" i="1" s="1"/>
  <c r="H476" i="1"/>
  <c r="H477" i="1"/>
  <c r="I477" i="1" s="1"/>
  <c r="H478" i="1"/>
  <c r="I478" i="1" s="1"/>
  <c r="H480" i="1"/>
  <c r="I480" i="1" s="1"/>
  <c r="H776" i="1"/>
  <c r="I776" i="1" s="1"/>
  <c r="H4376" i="1"/>
  <c r="I4376" i="1" s="1"/>
  <c r="H4377" i="1"/>
  <c r="I4377" i="1" s="1"/>
  <c r="H981" i="1"/>
  <c r="H481" i="1"/>
  <c r="I481" i="1" s="1"/>
  <c r="H482" i="1"/>
  <c r="I482" i="1" s="1"/>
  <c r="H484" i="1"/>
  <c r="I484" i="1" s="1"/>
  <c r="H485" i="1"/>
  <c r="I485" i="1" s="1"/>
  <c r="J485" i="1" s="1"/>
  <c r="H486" i="1"/>
  <c r="I486" i="1" s="1"/>
  <c r="H487" i="1"/>
  <c r="I487" i="1" s="1"/>
  <c r="H488" i="1"/>
  <c r="H489" i="1"/>
  <c r="I489" i="1" s="1"/>
  <c r="H490" i="1"/>
  <c r="I490" i="1" s="1"/>
  <c r="H492" i="1"/>
  <c r="H493" i="1"/>
  <c r="I493" i="1" s="1"/>
  <c r="J493" i="1" s="1"/>
  <c r="H494" i="1"/>
  <c r="H495" i="1"/>
  <c r="I495" i="1" s="1"/>
  <c r="H496" i="1"/>
  <c r="H497" i="1"/>
  <c r="I497" i="1" s="1"/>
  <c r="H498" i="1"/>
  <c r="I498" i="1" s="1"/>
  <c r="H500" i="1"/>
  <c r="I500" i="1" s="1"/>
  <c r="H501" i="1"/>
  <c r="I501" i="1" s="1"/>
  <c r="J501" i="1" s="1"/>
  <c r="H502" i="1"/>
  <c r="I502" i="1" s="1"/>
  <c r="H1655" i="1"/>
  <c r="I1655" i="1" s="1"/>
  <c r="H1656" i="1"/>
  <c r="H5188" i="1"/>
  <c r="I5188" i="1" s="1"/>
  <c r="H2358" i="1"/>
  <c r="I2358" i="1" s="1"/>
  <c r="H342" i="1"/>
  <c r="I342" i="1" s="1"/>
  <c r="H224" i="1"/>
  <c r="I224" i="1" s="1"/>
  <c r="H225" i="1"/>
  <c r="I225" i="1" s="1"/>
  <c r="H6063" i="1"/>
  <c r="I6063" i="1" s="1"/>
  <c r="H1657" i="1"/>
  <c r="H1658" i="1"/>
  <c r="I1658" i="1" s="1"/>
  <c r="H1659" i="1"/>
  <c r="I1659" i="1" s="1"/>
  <c r="H3282" i="1"/>
  <c r="I3282" i="1" s="1"/>
  <c r="H3283" i="1"/>
  <c r="I3283" i="1" s="1"/>
  <c r="J3283" i="1" s="1"/>
  <c r="H3284" i="1"/>
  <c r="H3285" i="1"/>
  <c r="I3285" i="1" s="1"/>
  <c r="H3286" i="1"/>
  <c r="H3287" i="1"/>
  <c r="I3287" i="1" s="1"/>
  <c r="H3288" i="1"/>
  <c r="I3288" i="1" s="1"/>
  <c r="H3290" i="1"/>
  <c r="I3290" i="1" s="1"/>
  <c r="H3291" i="1"/>
  <c r="I3291" i="1" s="1"/>
  <c r="J3291" i="1" s="1"/>
  <c r="H3292" i="1"/>
  <c r="H3293" i="1"/>
  <c r="I3293" i="1" s="1"/>
  <c r="H3294" i="1"/>
  <c r="H3295" i="1"/>
  <c r="I3295" i="1" s="1"/>
  <c r="H3296" i="1"/>
  <c r="I3296" i="1" s="1"/>
  <c r="H3298" i="1"/>
  <c r="I3298" i="1" s="1"/>
  <c r="H3299" i="1"/>
  <c r="I3299" i="1" s="1"/>
  <c r="J3299" i="1" s="1"/>
  <c r="H3300" i="1"/>
  <c r="I3300" i="1" s="1"/>
  <c r="H3301" i="1"/>
  <c r="I3301" i="1" s="1"/>
  <c r="H333" i="1"/>
  <c r="H3302" i="1"/>
  <c r="I3302" i="1" s="1"/>
  <c r="H3303" i="1"/>
  <c r="I3303" i="1" s="1"/>
  <c r="H3305" i="1"/>
  <c r="H3306" i="1"/>
  <c r="I3306" i="1" s="1"/>
  <c r="H3307" i="1"/>
  <c r="I3307" i="1" s="1"/>
  <c r="H3308" i="1"/>
  <c r="I3308" i="1" s="1"/>
  <c r="H3309" i="1"/>
  <c r="H3310" i="1"/>
  <c r="I3310" i="1" s="1"/>
  <c r="H3311" i="1"/>
  <c r="I3311" i="1" s="1"/>
  <c r="H3313" i="1"/>
  <c r="H3314" i="1"/>
  <c r="I3314" i="1" s="1"/>
  <c r="J3314" i="1" s="1"/>
  <c r="H3315" i="1"/>
  <c r="I3315" i="1" s="1"/>
  <c r="H3316" i="1"/>
  <c r="I3316" i="1" s="1"/>
  <c r="H3317" i="1"/>
  <c r="H3318" i="1"/>
  <c r="I3318" i="1" s="1"/>
  <c r="H3319" i="1"/>
  <c r="I3319" i="1" s="1"/>
  <c r="H3321" i="1"/>
  <c r="I3321" i="1" s="1"/>
  <c r="H3322" i="1"/>
  <c r="I3322" i="1" s="1"/>
  <c r="J3322" i="1" s="1"/>
  <c r="H3323" i="1"/>
  <c r="H3324" i="1"/>
  <c r="I3324" i="1" s="1"/>
  <c r="H3325" i="1"/>
  <c r="I3325" i="1" s="1"/>
  <c r="H3326" i="1"/>
  <c r="I3326" i="1" s="1"/>
  <c r="J3326" i="1" s="1"/>
  <c r="H3327" i="1"/>
  <c r="I3327" i="1" s="1"/>
  <c r="H3329" i="1"/>
  <c r="I3329" i="1" s="1"/>
  <c r="H3330" i="1"/>
  <c r="H3331" i="1"/>
  <c r="I3331" i="1" s="1"/>
  <c r="H3332" i="1"/>
  <c r="I3332" i="1" s="1"/>
  <c r="H3333" i="1"/>
  <c r="H3334" i="1"/>
  <c r="I3334" i="1" s="1"/>
  <c r="H3335" i="1"/>
  <c r="I3335" i="1" s="1"/>
  <c r="H3337" i="1"/>
  <c r="I3337" i="1" s="1"/>
  <c r="H3338" i="1"/>
  <c r="I3338" i="1" s="1"/>
  <c r="H3339" i="1"/>
  <c r="H3340" i="1"/>
  <c r="I3340" i="1" s="1"/>
  <c r="H3341" i="1"/>
  <c r="H3342" i="1"/>
  <c r="I3342" i="1" s="1"/>
  <c r="H3343" i="1"/>
  <c r="I3343" i="1" s="1"/>
  <c r="H3345" i="1"/>
  <c r="I3345" i="1" s="1"/>
  <c r="H3346" i="1"/>
  <c r="I3346" i="1" s="1"/>
  <c r="J3346" i="1" s="1"/>
  <c r="H3347" i="1"/>
  <c r="I3347" i="1" s="1"/>
  <c r="H3348" i="1"/>
  <c r="I3348" i="1" s="1"/>
  <c r="H3349" i="1"/>
  <c r="H3350" i="1"/>
  <c r="I3350" i="1" s="1"/>
  <c r="H3351" i="1"/>
  <c r="I3351" i="1" s="1"/>
  <c r="H3353" i="1"/>
  <c r="I3353" i="1" s="1"/>
  <c r="H5189" i="1"/>
  <c r="I5189" i="1" s="1"/>
  <c r="J5189" i="1" s="1"/>
  <c r="H1123" i="1"/>
  <c r="I1123" i="1" s="1"/>
  <c r="H1124" i="1"/>
  <c r="I1124" i="1" s="1"/>
  <c r="H1125" i="1"/>
  <c r="H777" i="1"/>
  <c r="I777" i="1" s="1"/>
  <c r="H778" i="1"/>
  <c r="I778" i="1" s="1"/>
  <c r="H780" i="1"/>
  <c r="I780" i="1" s="1"/>
  <c r="H781" i="1"/>
  <c r="I781" i="1" s="1"/>
  <c r="J781" i="1" s="1"/>
  <c r="H6262" i="1"/>
  <c r="I6262" i="1" s="1"/>
  <c r="H6064" i="1"/>
  <c r="I6064" i="1" s="1"/>
  <c r="H5190" i="1"/>
  <c r="I5190" i="1" s="1"/>
  <c r="H1604" i="1"/>
  <c r="I1604" i="1" s="1"/>
  <c r="H5191" i="1"/>
  <c r="I5191" i="1" s="1"/>
  <c r="H2620" i="1"/>
  <c r="H226" i="1"/>
  <c r="I226" i="1" s="1"/>
  <c r="H227" i="1"/>
  <c r="I227" i="1" s="1"/>
  <c r="H1482" i="1"/>
  <c r="I1482" i="1" s="1"/>
  <c r="H1483" i="1"/>
  <c r="I1483" i="1" s="1"/>
  <c r="H1877" i="1"/>
  <c r="I1877" i="1" s="1"/>
  <c r="H4378" i="1"/>
  <c r="I4378" i="1" s="1"/>
  <c r="H5192" i="1"/>
  <c r="I5192" i="1" s="1"/>
  <c r="H1605" i="1"/>
  <c r="I1605" i="1" s="1"/>
  <c r="J1605" i="1" s="1"/>
  <c r="H1606" i="1"/>
  <c r="I1606" i="1" s="1"/>
  <c r="H1607" i="1"/>
  <c r="I1607" i="1" s="1"/>
  <c r="H1608" i="1"/>
  <c r="H982" i="1"/>
  <c r="I982" i="1" s="1"/>
  <c r="H1090" i="1"/>
  <c r="I1090" i="1" s="1"/>
  <c r="H6374" i="1"/>
  <c r="H5193" i="1"/>
  <c r="I5193" i="1" s="1"/>
  <c r="H5760" i="1"/>
  <c r="H343" i="1"/>
  <c r="I343" i="1" s="1"/>
  <c r="H344" i="1"/>
  <c r="H345" i="1"/>
  <c r="I345" i="1" s="1"/>
  <c r="H5761" i="1"/>
  <c r="I5761" i="1" s="1"/>
  <c r="H2503" i="1"/>
  <c r="I2503" i="1" s="1"/>
  <c r="H5762" i="1"/>
  <c r="I5762" i="1" s="1"/>
  <c r="J5762" i="1" s="1"/>
  <c r="H5763" i="1"/>
  <c r="I5763" i="1" s="1"/>
  <c r="H990" i="1"/>
  <c r="I990" i="1" s="1"/>
  <c r="H991" i="1"/>
  <c r="I991" i="1" s="1"/>
  <c r="H992" i="1"/>
  <c r="I992" i="1" s="1"/>
  <c r="H993" i="1"/>
  <c r="I993" i="1" s="1"/>
  <c r="H995" i="1"/>
  <c r="H996" i="1"/>
  <c r="I996" i="1" s="1"/>
  <c r="H997" i="1"/>
  <c r="H998" i="1"/>
  <c r="I998" i="1" s="1"/>
  <c r="H999" i="1"/>
  <c r="I999" i="1" s="1"/>
  <c r="J999" i="1" s="1"/>
  <c r="H1000" i="1"/>
  <c r="I1000" i="1" s="1"/>
  <c r="H1001" i="1"/>
  <c r="I1001" i="1" s="1"/>
  <c r="H1003" i="1"/>
  <c r="H1004" i="1"/>
  <c r="I1004" i="1" s="1"/>
  <c r="J1004" i="1" s="1"/>
  <c r="H1005" i="1"/>
  <c r="I1005" i="1" s="1"/>
  <c r="H1006" i="1"/>
  <c r="I1006" i="1" s="1"/>
  <c r="H1007" i="1"/>
  <c r="H1008" i="1"/>
  <c r="I1008" i="1" s="1"/>
  <c r="H1009" i="1"/>
  <c r="I1009" i="1" s="1"/>
  <c r="H4380" i="1"/>
  <c r="I4380" i="1" s="1"/>
  <c r="H5194" i="1"/>
  <c r="I5194" i="1" s="1"/>
  <c r="J5194" i="1" s="1"/>
  <c r="H1010" i="1"/>
  <c r="I1010" i="1" s="1"/>
  <c r="H1011" i="1"/>
  <c r="I1011" i="1" s="1"/>
  <c r="H1012" i="1"/>
  <c r="H4381" i="1"/>
  <c r="I4381" i="1" s="1"/>
  <c r="H1484" i="1"/>
  <c r="I1484" i="1" s="1"/>
  <c r="H1486" i="1"/>
  <c r="I1486" i="1" s="1"/>
  <c r="H1013" i="1"/>
  <c r="I1013" i="1" s="1"/>
  <c r="J1013" i="1" s="1"/>
  <c r="H1014" i="1"/>
  <c r="I1014" i="1" s="1"/>
  <c r="H1015" i="1"/>
  <c r="I1015" i="1" s="1"/>
  <c r="H1016" i="1"/>
  <c r="H4382" i="1"/>
  <c r="I4382" i="1" s="1"/>
  <c r="H1091" i="1"/>
  <c r="I1091" i="1" s="1"/>
  <c r="H5764" i="1"/>
  <c r="H5765" i="1"/>
  <c r="I5765" i="1" s="1"/>
  <c r="H4383" i="1"/>
  <c r="I4383" i="1" s="1"/>
  <c r="H2914" i="1"/>
  <c r="I2914" i="1" s="1"/>
  <c r="H1878" i="1"/>
  <c r="H923" i="1"/>
  <c r="I923" i="1" s="1"/>
  <c r="H1517" i="1"/>
  <c r="I1517" i="1" s="1"/>
  <c r="H1519" i="1"/>
  <c r="H1520" i="1"/>
  <c r="H1521" i="1"/>
  <c r="H1522" i="1"/>
  <c r="I1522" i="1" s="1"/>
  <c r="H1523" i="1"/>
  <c r="H1524" i="1"/>
  <c r="I1524" i="1" s="1"/>
  <c r="H1525" i="1"/>
  <c r="I1525" i="1" s="1"/>
  <c r="J1525" i="1" s="1"/>
  <c r="H1527" i="1"/>
  <c r="H1528" i="1"/>
  <c r="I1528" i="1" s="1"/>
  <c r="J1528" i="1" s="1"/>
  <c r="H1529" i="1"/>
  <c r="I1529" i="1" s="1"/>
  <c r="H2504" i="1"/>
  <c r="I2504" i="1" s="1"/>
  <c r="H5766" i="1"/>
  <c r="H6065" i="1"/>
  <c r="I6065" i="1" s="1"/>
  <c r="H5386" i="1"/>
  <c r="I5386" i="1" s="1"/>
  <c r="H5388" i="1"/>
  <c r="I5388" i="1" s="1"/>
  <c r="H5389" i="1"/>
  <c r="I5389" i="1" s="1"/>
  <c r="H5390" i="1"/>
  <c r="I5390" i="1" s="1"/>
  <c r="H5391" i="1"/>
  <c r="I5391" i="1" s="1"/>
  <c r="H5392" i="1"/>
  <c r="I5392" i="1" s="1"/>
  <c r="H5195" i="1"/>
  <c r="I5195" i="1" s="1"/>
  <c r="H6263" i="1"/>
  <c r="I6263" i="1" s="1"/>
  <c r="H2359" i="1"/>
  <c r="H1879" i="1"/>
  <c r="I1879" i="1" s="1"/>
  <c r="H983" i="1"/>
  <c r="I983" i="1" s="1"/>
  <c r="H1092" i="1"/>
  <c r="I1092" i="1" s="1"/>
  <c r="H5196" i="1"/>
  <c r="H4384" i="1"/>
  <c r="I4384" i="1" s="1"/>
  <c r="H1880" i="1"/>
  <c r="I1880" i="1" s="1"/>
  <c r="H5197" i="1"/>
  <c r="H5393" i="1"/>
  <c r="H2360" i="1"/>
  <c r="I2360" i="1" s="1"/>
  <c r="J2360" i="1" s="1"/>
  <c r="H2361" i="1"/>
  <c r="I2361" i="1" s="1"/>
  <c r="H2362" i="1"/>
  <c r="I2362" i="1" s="1"/>
  <c r="H4385" i="1"/>
  <c r="H504" i="1"/>
  <c r="I504" i="1" s="1"/>
  <c r="H505" i="1"/>
  <c r="I505" i="1" s="1"/>
  <c r="H3354" i="1"/>
  <c r="H3355" i="1"/>
  <c r="I3355" i="1" s="1"/>
  <c r="H3356" i="1"/>
  <c r="I3356" i="1" s="1"/>
  <c r="J3356" i="1" s="1"/>
  <c r="H3357" i="1"/>
  <c r="I3357" i="1" s="1"/>
  <c r="H3358" i="1"/>
  <c r="I3358" i="1" s="1"/>
  <c r="H3359" i="1"/>
  <c r="I3359" i="1" s="1"/>
  <c r="H3360" i="1"/>
  <c r="I3360" i="1" s="1"/>
  <c r="H3361" i="1"/>
  <c r="H1487" i="1"/>
  <c r="I1487" i="1" s="1"/>
  <c r="H1488" i="1"/>
  <c r="H5318" i="1"/>
  <c r="I5318" i="1" s="1"/>
  <c r="J5318" i="1" s="1"/>
  <c r="H2773" i="1"/>
  <c r="H506" i="1"/>
  <c r="I506" i="1" s="1"/>
  <c r="H507" i="1"/>
  <c r="H277" i="1"/>
  <c r="I277" i="1" s="1"/>
  <c r="H278" i="1"/>
  <c r="I278" i="1" s="1"/>
  <c r="H279" i="1"/>
  <c r="H280" i="1"/>
  <c r="H1017" i="1"/>
  <c r="I1017" i="1" s="1"/>
  <c r="J1017" i="1" s="1"/>
  <c r="H1018" i="1"/>
  <c r="I1018" i="1" s="1"/>
  <c r="H1019" i="1"/>
  <c r="I1019" i="1" s="1"/>
  <c r="H1020" i="1"/>
  <c r="I1020" i="1" s="1"/>
  <c r="H5767" i="1"/>
  <c r="I5767" i="1" s="1"/>
  <c r="H2915" i="1"/>
  <c r="I2915" i="1" s="1"/>
  <c r="H5198" i="1"/>
  <c r="I5198" i="1" s="1"/>
  <c r="H2040" i="1"/>
  <c r="H5199" i="1"/>
  <c r="I5199" i="1" s="1"/>
  <c r="H1021" i="1"/>
  <c r="I1021" i="1" s="1"/>
  <c r="H2505" i="1"/>
  <c r="I2505" i="1" s="1"/>
  <c r="H924" i="1"/>
  <c r="I924" i="1" s="1"/>
  <c r="J924" i="1" s="1"/>
  <c r="H925" i="1"/>
  <c r="I925" i="1" s="1"/>
  <c r="H926" i="1"/>
  <c r="H927" i="1"/>
  <c r="H984" i="1"/>
  <c r="H985" i="1"/>
  <c r="I985" i="1" s="1"/>
  <c r="J985" i="1" s="1"/>
  <c r="H986" i="1"/>
  <c r="H987" i="1"/>
  <c r="I987" i="1" s="1"/>
  <c r="H6264" i="1"/>
  <c r="I6264" i="1" s="1"/>
  <c r="H6265" i="1"/>
  <c r="I6265" i="1" s="1"/>
  <c r="H1489" i="1"/>
  <c r="I1489" i="1" s="1"/>
  <c r="H6379" i="1"/>
  <c r="H1530" i="1"/>
  <c r="I1530" i="1" s="1"/>
  <c r="H5200" i="1"/>
  <c r="I5200" i="1" s="1"/>
  <c r="J5200" i="1" s="1"/>
  <c r="H508" i="1"/>
  <c r="I508" i="1" s="1"/>
  <c r="H1531" i="1"/>
  <c r="I1531" i="1" s="1"/>
  <c r="H6066" i="1"/>
  <c r="H782" i="1"/>
  <c r="I782" i="1" s="1"/>
  <c r="H1675" i="1"/>
  <c r="I1675" i="1" s="1"/>
  <c r="H1022" i="1"/>
  <c r="H2916" i="1"/>
  <c r="I2916" i="1" s="1"/>
  <c r="J2916" i="1" s="1"/>
  <c r="H2363" i="1"/>
  <c r="I2363" i="1" s="1"/>
  <c r="H2364" i="1"/>
  <c r="H2365" i="1"/>
  <c r="I2365" i="1" s="1"/>
  <c r="H4386" i="1"/>
  <c r="I4386" i="1" s="1"/>
  <c r="H3362" i="1"/>
  <c r="I3362" i="1" s="1"/>
  <c r="H5768" i="1"/>
  <c r="I5768" i="1" s="1"/>
  <c r="H5769" i="1"/>
  <c r="H5497" i="1"/>
  <c r="H5498" i="1"/>
  <c r="I5498" i="1" s="1"/>
  <c r="H1609" i="1"/>
  <c r="H1610" i="1"/>
  <c r="I1610" i="1" s="1"/>
  <c r="H1611" i="1"/>
  <c r="I1611" i="1" s="1"/>
  <c r="J1611" i="1" s="1"/>
  <c r="H2917" i="1"/>
  <c r="I2917" i="1" s="1"/>
  <c r="H1490" i="1"/>
  <c r="I1490" i="1" s="1"/>
  <c r="H2506" i="1"/>
  <c r="H346" i="1"/>
  <c r="I346" i="1" s="1"/>
  <c r="H347" i="1"/>
  <c r="I347" i="1" s="1"/>
  <c r="J347" i="1" s="1"/>
  <c r="H5394" i="1"/>
  <c r="I5394" i="1" s="1"/>
  <c r="H5770" i="1"/>
  <c r="I5770" i="1" s="1"/>
  <c r="H5771" i="1"/>
  <c r="H5772" i="1"/>
  <c r="I5772" i="1" s="1"/>
  <c r="H5773" i="1"/>
  <c r="H3363" i="1"/>
  <c r="I3363" i="1" s="1"/>
  <c r="H3364" i="1"/>
  <c r="I3364" i="1" s="1"/>
  <c r="H4387" i="1"/>
  <c r="I4387" i="1" s="1"/>
  <c r="J4387" i="1" s="1"/>
  <c r="H3365" i="1"/>
  <c r="H5201" i="1"/>
  <c r="I5201" i="1" s="1"/>
  <c r="H4388" i="1"/>
  <c r="H2713" i="1"/>
  <c r="I2713" i="1" s="1"/>
  <c r="H6067" i="1"/>
  <c r="I6067" i="1" s="1"/>
  <c r="H2483" i="1"/>
  <c r="H5202" i="1"/>
  <c r="I5202" i="1" s="1"/>
  <c r="H5203" i="1"/>
  <c r="I5203" i="1" s="1"/>
  <c r="J5203" i="1" s="1"/>
  <c r="H5204" i="1"/>
  <c r="H1612" i="1"/>
  <c r="I1612" i="1" s="1"/>
  <c r="H1613" i="1"/>
  <c r="I1613" i="1" s="1"/>
  <c r="H1614" i="1"/>
  <c r="I1614" i="1" s="1"/>
  <c r="H1615" i="1"/>
  <c r="I1615" i="1" s="1"/>
  <c r="H1616" i="1"/>
  <c r="H1617" i="1"/>
  <c r="I1617" i="1" s="1"/>
  <c r="H1618" i="1"/>
  <c r="I1618" i="1" s="1"/>
  <c r="J1618" i="1" s="1"/>
  <c r="H1619" i="1"/>
  <c r="I1619" i="1" s="1"/>
  <c r="H1620" i="1"/>
  <c r="I1620" i="1" s="1"/>
  <c r="H3366" i="1"/>
  <c r="I3366" i="1" s="1"/>
  <c r="H5774" i="1"/>
  <c r="I5774" i="1" s="1"/>
  <c r="H4389" i="1"/>
  <c r="H6068" i="1"/>
  <c r="H4390" i="1"/>
  <c r="H4391" i="1"/>
  <c r="I4391" i="1" s="1"/>
  <c r="H4392" i="1"/>
  <c r="I4392" i="1" s="1"/>
  <c r="H4393" i="1"/>
  <c r="I4393" i="1" s="1"/>
  <c r="H4394" i="1"/>
  <c r="H4395" i="1"/>
  <c r="I4395" i="1" s="1"/>
  <c r="H4396" i="1"/>
  <c r="I4396" i="1" s="1"/>
  <c r="H4397" i="1"/>
  <c r="H5499" i="1"/>
  <c r="I5499" i="1" s="1"/>
  <c r="H1881" i="1"/>
  <c r="I1881" i="1" s="1"/>
  <c r="J1881" i="1" s="1"/>
  <c r="H6069" i="1"/>
  <c r="I6069" i="1" s="1"/>
  <c r="H6070" i="1"/>
  <c r="I6070" i="1" s="1"/>
  <c r="H1023" i="1"/>
  <c r="I1023" i="1" s="1"/>
  <c r="H1024" i="1"/>
  <c r="I1024" i="1" s="1"/>
  <c r="H1025" i="1"/>
  <c r="I1025" i="1" s="1"/>
  <c r="H4398" i="1"/>
  <c r="H2484" i="1"/>
  <c r="I2484" i="1" s="1"/>
  <c r="H281" i="1"/>
  <c r="I281" i="1" s="1"/>
  <c r="J281" i="1" s="1"/>
  <c r="H509" i="1"/>
  <c r="H1491" i="1"/>
  <c r="I1491" i="1" s="1"/>
  <c r="H1492" i="1"/>
  <c r="H2622" i="1"/>
  <c r="I2622" i="1" s="1"/>
  <c r="H510" i="1"/>
  <c r="I510" i="1" s="1"/>
  <c r="H511" i="1"/>
  <c r="H512" i="1"/>
  <c r="I512" i="1" s="1"/>
  <c r="H513" i="1"/>
  <c r="I513" i="1" s="1"/>
  <c r="H514" i="1"/>
  <c r="I514" i="1" s="1"/>
  <c r="H515" i="1"/>
  <c r="I515" i="1" s="1"/>
  <c r="H2848" i="1"/>
  <c r="I2848" i="1" s="1"/>
  <c r="H2849" i="1"/>
  <c r="I2849" i="1" s="1"/>
  <c r="H2366" i="1"/>
  <c r="I2366" i="1" s="1"/>
  <c r="H2367" i="1"/>
  <c r="H2368" i="1"/>
  <c r="I2368" i="1" s="1"/>
  <c r="H2369" i="1"/>
  <c r="I2369" i="1" s="1"/>
  <c r="H2041" i="1"/>
  <c r="I2041" i="1" s="1"/>
  <c r="H2932" i="1"/>
  <c r="I2932" i="1" s="1"/>
  <c r="H5205" i="1"/>
  <c r="I5205" i="1" s="1"/>
  <c r="H5206" i="1"/>
  <c r="I5206" i="1" s="1"/>
  <c r="H5293" i="1"/>
  <c r="H5294" i="1"/>
  <c r="H5295" i="1"/>
  <c r="I5295" i="1" s="1"/>
  <c r="H5296" i="1"/>
  <c r="I5296" i="1" s="1"/>
  <c r="H5297" i="1"/>
  <c r="H2370" i="1"/>
  <c r="I2370" i="1" s="1"/>
  <c r="H5207" i="1"/>
  <c r="H2485" i="1"/>
  <c r="I2485" i="1" s="1"/>
  <c r="H2486" i="1"/>
  <c r="I2486" i="1" s="1"/>
  <c r="H2487" i="1"/>
  <c r="H2488" i="1"/>
  <c r="I2488" i="1" s="1"/>
  <c r="H6266" i="1"/>
  <c r="I6266" i="1" s="1"/>
  <c r="J6266" i="1" s="1"/>
  <c r="H6071" i="1"/>
  <c r="I6071" i="1" s="1"/>
  <c r="H6072" i="1"/>
  <c r="I6072" i="1" s="1"/>
  <c r="H4399" i="1"/>
  <c r="I4399" i="1" s="1"/>
  <c r="H4400" i="1"/>
  <c r="I4400" i="1" s="1"/>
  <c r="H4401" i="1"/>
  <c r="I4401" i="1" s="1"/>
  <c r="H4402" i="1"/>
  <c r="H4403" i="1"/>
  <c r="H4404" i="1"/>
  <c r="I4404" i="1" s="1"/>
  <c r="J4404" i="1" s="1"/>
  <c r="H6073" i="1"/>
  <c r="I6073" i="1" s="1"/>
  <c r="H2918" i="1"/>
  <c r="I2918" i="1" s="1"/>
  <c r="H2919" i="1"/>
  <c r="H2920" i="1"/>
  <c r="I2920" i="1" s="1"/>
  <c r="H2921" i="1"/>
  <c r="H2922" i="1"/>
  <c r="H2923" i="1"/>
  <c r="I2923" i="1" s="1"/>
  <c r="H2714" i="1"/>
  <c r="I2714" i="1" s="1"/>
  <c r="H1228" i="1"/>
  <c r="H6375" i="1"/>
  <c r="I6375" i="1" s="1"/>
  <c r="H6376" i="1"/>
  <c r="I6376" i="1" s="1"/>
  <c r="H5239" i="1"/>
  <c r="I5239" i="1" s="1"/>
  <c r="H2396" i="1"/>
  <c r="I2396" i="1" s="1"/>
  <c r="H6280" i="1"/>
  <c r="H2538" i="1"/>
  <c r="H5240" i="1"/>
  <c r="I5240" i="1" s="1"/>
  <c r="H5241" i="1"/>
  <c r="I5241" i="1" s="1"/>
  <c r="H988" i="1"/>
  <c r="I988" i="1" s="1"/>
  <c r="H348" i="1"/>
  <c r="I348" i="1" s="1"/>
  <c r="H1493" i="1"/>
  <c r="I1493" i="1" s="1"/>
  <c r="H2371" i="1"/>
  <c r="I2371" i="1" s="1"/>
  <c r="H4405" i="1"/>
  <c r="I4405" i="1" s="1"/>
  <c r="H2924" i="1"/>
  <c r="H5500" i="1"/>
  <c r="I5500" i="1" s="1"/>
  <c r="J5500" i="1" s="1"/>
  <c r="H4406" i="1"/>
  <c r="I4406" i="1" s="1"/>
  <c r="H2715" i="1"/>
  <c r="I2715" i="1" s="1"/>
  <c r="H4407" i="1"/>
  <c r="H4408" i="1"/>
  <c r="I4408" i="1" s="1"/>
  <c r="H2042" i="1"/>
  <c r="I2042" i="1" s="1"/>
  <c r="H5242" i="1"/>
  <c r="H5208" i="1"/>
  <c r="I5208" i="1" s="1"/>
  <c r="H5209" i="1"/>
  <c r="I5209" i="1" s="1"/>
  <c r="J5209" i="1" s="1"/>
  <c r="H6267" i="1"/>
  <c r="I6267" i="1" s="1"/>
  <c r="H6268" i="1"/>
  <c r="I6268" i="1" s="1"/>
  <c r="H5210" i="1"/>
  <c r="H2372" i="1"/>
  <c r="I2372" i="1" s="1"/>
  <c r="H2373" i="1"/>
  <c r="I2373" i="1" s="1"/>
  <c r="H2374" i="1"/>
  <c r="H4409" i="1"/>
  <c r="H5794" i="1"/>
  <c r="I5794" i="1" s="1"/>
  <c r="H5795" i="1"/>
  <c r="I5795" i="1" s="1"/>
  <c r="H5796" i="1"/>
  <c r="I5796" i="1" s="1"/>
  <c r="H5797" i="1"/>
  <c r="H5798" i="1"/>
  <c r="I5798" i="1" s="1"/>
  <c r="H5799" i="1"/>
  <c r="I5799" i="1" s="1"/>
  <c r="H5800" i="1"/>
  <c r="H5801" i="1"/>
  <c r="H5802" i="1"/>
  <c r="H5803" i="1"/>
  <c r="H5804" i="1"/>
  <c r="I5804" i="1" s="1"/>
  <c r="H5805" i="1"/>
  <c r="H5806" i="1"/>
  <c r="I5806" i="1" s="1"/>
  <c r="J5806" i="1" s="1"/>
  <c r="H5807" i="1"/>
  <c r="I5807" i="1" s="1"/>
  <c r="H5808" i="1"/>
  <c r="H5809" i="1"/>
  <c r="I5809" i="1" s="1"/>
  <c r="H5810" i="1"/>
  <c r="I5810" i="1" s="1"/>
  <c r="H783" i="1"/>
  <c r="I783" i="1" s="1"/>
  <c r="H5501" i="1"/>
  <c r="I5501" i="1" s="1"/>
  <c r="H784" i="1"/>
  <c r="I784" i="1" s="1"/>
  <c r="H228" i="1"/>
  <c r="I228" i="1" s="1"/>
  <c r="H229" i="1"/>
  <c r="I229" i="1" s="1"/>
  <c r="H282" i="1"/>
  <c r="H5811" i="1"/>
  <c r="I5811" i="1" s="1"/>
  <c r="H5812" i="1"/>
  <c r="I5812" i="1" s="1"/>
  <c r="J5812" i="1" s="1"/>
  <c r="H5813" i="1"/>
  <c r="I5813" i="1" s="1"/>
  <c r="H5814" i="1"/>
  <c r="I5814" i="1" s="1"/>
  <c r="H5815" i="1"/>
  <c r="I5815" i="1" s="1"/>
  <c r="J5815" i="1" s="1"/>
  <c r="H5816" i="1"/>
  <c r="I5816" i="1" s="1"/>
  <c r="H5775" i="1"/>
  <c r="H3367" i="1"/>
  <c r="H3368" i="1"/>
  <c r="I3368" i="1" s="1"/>
  <c r="H3369" i="1"/>
  <c r="I3369" i="1" s="1"/>
  <c r="J3369" i="1" s="1"/>
  <c r="H3370" i="1"/>
  <c r="H3371" i="1"/>
  <c r="I3371" i="1" s="1"/>
  <c r="H3372" i="1"/>
  <c r="I3372" i="1" s="1"/>
  <c r="H3373" i="1"/>
  <c r="I3373" i="1" s="1"/>
  <c r="H3374" i="1"/>
  <c r="I3374" i="1" s="1"/>
  <c r="H3375" i="1"/>
  <c r="I3375" i="1" s="1"/>
  <c r="H3376" i="1"/>
  <c r="I3376" i="1" s="1"/>
  <c r="H3377" i="1"/>
  <c r="I3377" i="1" s="1"/>
  <c r="H3378" i="1"/>
  <c r="I3378" i="1" s="1"/>
  <c r="H3379" i="1"/>
  <c r="I3379" i="1" s="1"/>
  <c r="H3380" i="1"/>
  <c r="I3380" i="1" s="1"/>
  <c r="H516" i="1"/>
  <c r="I516" i="1" s="1"/>
  <c r="H4410" i="1"/>
  <c r="I4410" i="1" s="1"/>
  <c r="H4411" i="1"/>
  <c r="H3381" i="1"/>
  <c r="H5243" i="1"/>
  <c r="I5243" i="1" s="1"/>
  <c r="H5319" i="1"/>
  <c r="I5319" i="1" s="1"/>
  <c r="H2507" i="1"/>
  <c r="I2507" i="1" s="1"/>
  <c r="H5776" i="1"/>
  <c r="I5776" i="1" s="1"/>
  <c r="J5776" i="1" s="1"/>
  <c r="H5777" i="1"/>
  <c r="I5777" i="1" s="1"/>
  <c r="H5817" i="1"/>
  <c r="I5817" i="1" s="1"/>
  <c r="H2508" i="1"/>
  <c r="H2774" i="1"/>
  <c r="H5211" i="1"/>
  <c r="I5211" i="1" s="1"/>
  <c r="J5211" i="1" s="1"/>
  <c r="H4412" i="1"/>
  <c r="I4412" i="1" s="1"/>
  <c r="H3382" i="1"/>
  <c r="I3382" i="1" s="1"/>
  <c r="H4413" i="1"/>
  <c r="H4414" i="1"/>
  <c r="I4414" i="1" s="1"/>
  <c r="H4415" i="1"/>
  <c r="I4415" i="1" s="1"/>
  <c r="H4416" i="1"/>
  <c r="I4416" i="1" s="1"/>
  <c r="H2720" i="1"/>
  <c r="H4417" i="1"/>
  <c r="I4417" i="1" s="1"/>
  <c r="H928" i="1"/>
  <c r="I928" i="1" s="1"/>
  <c r="H929" i="1"/>
  <c r="I929" i="1" s="1"/>
  <c r="H2775" i="1"/>
  <c r="I2775" i="1" s="1"/>
  <c r="H1882" i="1"/>
  <c r="I1882" i="1" s="1"/>
  <c r="H1883" i="1"/>
  <c r="H1884" i="1"/>
  <c r="H1885" i="1"/>
  <c r="I1885" i="1" s="1"/>
  <c r="H1886" i="1"/>
  <c r="I1886" i="1" s="1"/>
  <c r="J1886" i="1" s="1"/>
  <c r="H930" i="1"/>
  <c r="I930" i="1" s="1"/>
  <c r="H931" i="1"/>
  <c r="I931" i="1" s="1"/>
  <c r="H932" i="1"/>
  <c r="H2716" i="1"/>
  <c r="I2716" i="1" s="1"/>
  <c r="H1231" i="1"/>
  <c r="I1231" i="1" s="1"/>
  <c r="H1232" i="1"/>
  <c r="I1232" i="1" s="1"/>
  <c r="H1233" i="1"/>
  <c r="I1233" i="1" s="1"/>
  <c r="J1233" i="1" s="1"/>
  <c r="H2623" i="1"/>
  <c r="I2623" i="1" s="1"/>
  <c r="J2623" i="1" s="1"/>
  <c r="H2624" i="1"/>
  <c r="H6" i="1"/>
  <c r="I6" i="1" s="1"/>
  <c r="H4418" i="1"/>
  <c r="H4419" i="1"/>
  <c r="I4419" i="1" s="1"/>
  <c r="H4420" i="1"/>
  <c r="I4420" i="1" s="1"/>
  <c r="H4421" i="1"/>
  <c r="H4422" i="1"/>
  <c r="I4422" i="1" s="1"/>
  <c r="H1660" i="1"/>
  <c r="I1660" i="1" s="1"/>
  <c r="J1660" i="1" s="1"/>
  <c r="H5212" i="1"/>
  <c r="I5212" i="1" s="1"/>
  <c r="H5213" i="1"/>
  <c r="I5213" i="1" s="1"/>
  <c r="H1126" i="1"/>
  <c r="I1126" i="1" s="1"/>
  <c r="H2850" i="1"/>
  <c r="I2850" i="1" s="1"/>
  <c r="H3383" i="1"/>
  <c r="H2925" i="1"/>
  <c r="I2925" i="1" s="1"/>
  <c r="H5214" i="1"/>
  <c r="H2043" i="1"/>
  <c r="I2043" i="1" s="1"/>
  <c r="J2043" i="1" s="1"/>
  <c r="H2044" i="1"/>
  <c r="I2044" i="1" s="1"/>
  <c r="H2045" i="1"/>
  <c r="I2045" i="1" s="1"/>
  <c r="H2625" i="1"/>
  <c r="H2626" i="1"/>
  <c r="H2627" i="1"/>
  <c r="I2627" i="1" s="1"/>
  <c r="H2628" i="1"/>
  <c r="H2629" i="1"/>
  <c r="I2629" i="1" s="1"/>
  <c r="H2630" i="1"/>
  <c r="I2630" i="1" s="1"/>
  <c r="H5215" i="1"/>
  <c r="I5215" i="1" s="1"/>
  <c r="H2509" i="1"/>
  <c r="I2509" i="1" s="1"/>
  <c r="H1661" i="1"/>
  <c r="H334" i="1"/>
  <c r="I334" i="1" s="1"/>
  <c r="H4423" i="1"/>
  <c r="I4423" i="1" s="1"/>
  <c r="H4424" i="1"/>
  <c r="I4424" i="1" s="1"/>
  <c r="H933" i="1"/>
  <c r="H934" i="1"/>
  <c r="I934" i="1" s="1"/>
  <c r="H935" i="1"/>
  <c r="H936" i="1"/>
  <c r="I936" i="1" s="1"/>
  <c r="H937" i="1"/>
  <c r="I937" i="1" s="1"/>
  <c r="H938" i="1"/>
  <c r="I938" i="1" s="1"/>
  <c r="H517" i="1"/>
  <c r="I517" i="1" s="1"/>
  <c r="H5778" i="1"/>
  <c r="H5779" i="1"/>
  <c r="H1093" i="1"/>
  <c r="I1093" i="1" s="1"/>
  <c r="H4425" i="1"/>
  <c r="I4425" i="1" s="1"/>
  <c r="H4426" i="1"/>
  <c r="I4426" i="1" s="1"/>
  <c r="H4427" i="1"/>
  <c r="I4427" i="1" s="1"/>
  <c r="H4428" i="1"/>
  <c r="I4428" i="1" s="1"/>
  <c r="H5818" i="1"/>
  <c r="I5818" i="1" s="1"/>
  <c r="H5339" i="1"/>
  <c r="H2776" i="1"/>
  <c r="I2776" i="1" s="1"/>
  <c r="H2510" i="1"/>
  <c r="H2717" i="1"/>
  <c r="I2717" i="1" s="1"/>
  <c r="H1662" i="1"/>
  <c r="I1662" i="1" s="1"/>
  <c r="H1887" i="1"/>
  <c r="H518" i="1"/>
  <c r="I518" i="1" s="1"/>
  <c r="H519" i="1"/>
  <c r="H520" i="1"/>
  <c r="H521" i="1"/>
  <c r="H522" i="1"/>
  <c r="I522" i="1" s="1"/>
  <c r="J522" i="1" s="1"/>
  <c r="H6074" i="1"/>
  <c r="I6074" i="1" s="1"/>
  <c r="H6075" i="1"/>
  <c r="I6075" i="1" s="1"/>
  <c r="H5216" i="1"/>
  <c r="H5217" i="1"/>
  <c r="I5217" i="1" s="1"/>
  <c r="H523" i="1"/>
  <c r="I523" i="1" s="1"/>
  <c r="H524" i="1"/>
  <c r="H525" i="1"/>
  <c r="I525" i="1" s="1"/>
  <c r="H526" i="1"/>
  <c r="I526" i="1" s="1"/>
  <c r="J526" i="1" s="1"/>
  <c r="H527" i="1"/>
  <c r="I527" i="1" s="1"/>
  <c r="H528" i="1"/>
  <c r="I528" i="1" s="1"/>
  <c r="H529" i="1"/>
  <c r="I529" i="1" s="1"/>
  <c r="H530" i="1"/>
  <c r="I530" i="1" s="1"/>
  <c r="H531" i="1"/>
  <c r="I531" i="1" s="1"/>
  <c r="H532" i="1"/>
  <c r="I532" i="1" s="1"/>
  <c r="H533" i="1"/>
  <c r="H534" i="1"/>
  <c r="I534" i="1" s="1"/>
  <c r="J534" i="1" s="1"/>
  <c r="H535" i="1"/>
  <c r="I535" i="1" s="1"/>
  <c r="H536" i="1"/>
  <c r="I536" i="1" s="1"/>
  <c r="H537" i="1"/>
  <c r="H538" i="1"/>
  <c r="I538" i="1" s="1"/>
  <c r="H539" i="1"/>
  <c r="H540" i="1"/>
  <c r="H541" i="1"/>
  <c r="H542" i="1"/>
  <c r="I542" i="1" s="1"/>
  <c r="H543" i="1"/>
  <c r="H544" i="1"/>
  <c r="I544" i="1" s="1"/>
  <c r="H545" i="1"/>
  <c r="I545" i="1" s="1"/>
  <c r="H546" i="1"/>
  <c r="I546" i="1" s="1"/>
  <c r="H547" i="1"/>
  <c r="I547" i="1" s="1"/>
  <c r="H548" i="1"/>
  <c r="H549" i="1"/>
  <c r="I549" i="1" s="1"/>
  <c r="H550" i="1"/>
  <c r="I550" i="1" s="1"/>
  <c r="J550" i="1" s="1"/>
  <c r="H551" i="1"/>
  <c r="I551" i="1" s="1"/>
  <c r="H552" i="1"/>
  <c r="I552" i="1" s="1"/>
  <c r="H2375" i="1"/>
  <c r="I2375" i="1" s="1"/>
  <c r="H553" i="1"/>
  <c r="I553" i="1" s="1"/>
  <c r="H554" i="1"/>
  <c r="I554" i="1" s="1"/>
  <c r="H555" i="1"/>
  <c r="H556" i="1"/>
  <c r="H557" i="1"/>
  <c r="I557" i="1" s="1"/>
  <c r="J557" i="1" s="1"/>
  <c r="H558" i="1"/>
  <c r="H559" i="1"/>
  <c r="I559" i="1" s="1"/>
  <c r="H560" i="1"/>
  <c r="I560" i="1" s="1"/>
  <c r="H561" i="1"/>
  <c r="I561" i="1" s="1"/>
  <c r="H562" i="1"/>
  <c r="I562" i="1" s="1"/>
  <c r="H563" i="1"/>
  <c r="H564" i="1"/>
  <c r="I564" i="1" s="1"/>
  <c r="H565" i="1"/>
  <c r="I565" i="1" s="1"/>
  <c r="H566" i="1"/>
  <c r="I566" i="1" s="1"/>
  <c r="H5395" i="1"/>
  <c r="I5395" i="1" s="1"/>
  <c r="H4429" i="1"/>
  <c r="I4429" i="1" s="1"/>
  <c r="H4430" i="1"/>
  <c r="I4430" i="1" s="1"/>
  <c r="H567" i="1"/>
  <c r="I567" i="1" s="1"/>
  <c r="H568" i="1"/>
  <c r="H1494" i="1"/>
  <c r="I1494" i="1" s="1"/>
  <c r="H1495" i="1"/>
  <c r="I1495" i="1" s="1"/>
  <c r="H1094" i="1"/>
  <c r="I1094" i="1" s="1"/>
  <c r="H1095" i="1"/>
  <c r="I1095" i="1" s="1"/>
  <c r="H6076" i="1"/>
  <c r="H2376" i="1"/>
  <c r="I2376" i="1" s="1"/>
  <c r="H2377" i="1"/>
  <c r="I2377" i="1" s="1"/>
  <c r="J2377" i="1" s="1"/>
  <c r="H2379" i="1"/>
  <c r="H2380" i="1"/>
  <c r="I2380" i="1" s="1"/>
  <c r="J2380" i="1" s="1"/>
  <c r="H785" i="1"/>
  <c r="H786" i="1"/>
  <c r="I786" i="1" s="1"/>
  <c r="H569" i="1"/>
  <c r="H570" i="1"/>
  <c r="I570" i="1" s="1"/>
  <c r="H5219" i="1"/>
  <c r="I5219" i="1" s="1"/>
  <c r="H5220" i="1"/>
  <c r="I5220" i="1" s="1"/>
  <c r="J5220" i="1" s="1"/>
  <c r="H4431" i="1"/>
  <c r="I4431" i="1" s="1"/>
  <c r="H4432" i="1"/>
  <c r="I4432" i="1" s="1"/>
  <c r="H4433" i="1"/>
  <c r="I4433" i="1" s="1"/>
  <c r="H3384" i="1"/>
  <c r="I3384" i="1" s="1"/>
  <c r="H3385" i="1"/>
  <c r="I3385" i="1" s="1"/>
  <c r="H1496" i="1"/>
  <c r="I1496" i="1" s="1"/>
  <c r="H571" i="1"/>
  <c r="I571" i="1" s="1"/>
  <c r="J571" i="1" s="1"/>
  <c r="H572" i="1"/>
  <c r="I572" i="1" s="1"/>
  <c r="H230" i="1"/>
  <c r="I230" i="1" s="1"/>
  <c r="H2047" i="1"/>
  <c r="H2048" i="1"/>
  <c r="H2777" i="1"/>
  <c r="I2777" i="1" s="1"/>
  <c r="H2381" i="1"/>
  <c r="I2381" i="1" s="1"/>
  <c r="H2382" i="1"/>
  <c r="I2382" i="1" s="1"/>
  <c r="H2383" i="1"/>
  <c r="I2383" i="1" s="1"/>
  <c r="H2718" i="1"/>
  <c r="H5340" i="1"/>
  <c r="I5340" i="1" s="1"/>
  <c r="H573" i="1"/>
  <c r="H5221" i="1"/>
  <c r="I5221" i="1" s="1"/>
  <c r="H4434" i="1"/>
  <c r="H4435" i="1"/>
  <c r="I4435" i="1" s="1"/>
  <c r="H4436" i="1"/>
  <c r="I4436" i="1" s="1"/>
  <c r="H4437" i="1"/>
  <c r="I4437" i="1" s="1"/>
  <c r="H4438" i="1"/>
  <c r="I4438" i="1" s="1"/>
  <c r="H1133" i="1"/>
  <c r="I1133" i="1" s="1"/>
  <c r="H1134" i="1"/>
  <c r="I1134" i="1" s="1"/>
  <c r="J1134" i="1" s="1"/>
  <c r="H4439" i="1"/>
  <c r="I4439" i="1" s="1"/>
  <c r="H3386" i="1"/>
  <c r="I3386" i="1" s="1"/>
  <c r="H4440" i="1"/>
  <c r="H4441" i="1"/>
  <c r="I4441" i="1" s="1"/>
  <c r="H4443" i="1"/>
  <c r="I4443" i="1" s="1"/>
  <c r="H4444" i="1"/>
  <c r="I4444" i="1" s="1"/>
  <c r="J4444" i="1" s="1"/>
  <c r="H4445" i="1"/>
  <c r="H4446" i="1"/>
  <c r="I4446" i="1" s="1"/>
  <c r="H4447" i="1"/>
  <c r="I4447" i="1" s="1"/>
  <c r="H4448" i="1"/>
  <c r="H4449" i="1"/>
  <c r="I4449" i="1" s="1"/>
  <c r="H4451" i="1"/>
  <c r="I4451" i="1" s="1"/>
  <c r="H4452" i="1"/>
  <c r="I4452" i="1" s="1"/>
  <c r="H4453" i="1"/>
  <c r="I4453" i="1" s="1"/>
  <c r="H4454" i="1"/>
  <c r="I4454" i="1" s="1"/>
  <c r="H4455" i="1"/>
  <c r="I4455" i="1" s="1"/>
  <c r="H4456" i="1"/>
  <c r="I4456" i="1" s="1"/>
  <c r="H4457" i="1"/>
  <c r="H4459" i="1"/>
  <c r="H4460" i="1"/>
  <c r="I4460" i="1" s="1"/>
  <c r="J4460" i="1" s="1"/>
  <c r="H4461" i="1"/>
  <c r="I4461" i="1" s="1"/>
  <c r="H4462" i="1"/>
  <c r="I4462" i="1" s="1"/>
  <c r="H4464" i="1"/>
  <c r="H5222" i="1"/>
  <c r="I5222" i="1" s="1"/>
  <c r="H4465" i="1"/>
  <c r="I4465" i="1" s="1"/>
  <c r="H574" i="1"/>
  <c r="I574" i="1" s="1"/>
  <c r="J574" i="1" s="1"/>
  <c r="H5224" i="1"/>
  <c r="I5224" i="1" s="1"/>
  <c r="H5780" i="1"/>
  <c r="I5780" i="1" s="1"/>
  <c r="H5781" i="1"/>
  <c r="I5781" i="1" s="1"/>
  <c r="J5781" i="1" s="1"/>
  <c r="H5782" i="1"/>
  <c r="H5783" i="1"/>
  <c r="I5783" i="1" s="1"/>
  <c r="H5785" i="1"/>
  <c r="I5785" i="1" s="1"/>
  <c r="H5786" i="1"/>
  <c r="I5786" i="1" s="1"/>
  <c r="J5786" i="1" s="1"/>
  <c r="H5787" i="1"/>
  <c r="H5788" i="1"/>
  <c r="I5788" i="1" s="1"/>
  <c r="H5790" i="1"/>
  <c r="I5790" i="1" s="1"/>
  <c r="H5791" i="1"/>
  <c r="I5791" i="1" s="1"/>
  <c r="J5791" i="1" s="1"/>
  <c r="H4466" i="1"/>
  <c r="H4467" i="1"/>
  <c r="H349" i="1"/>
  <c r="I349" i="1" s="1"/>
  <c r="H7" i="1"/>
  <c r="I7" i="1" s="1"/>
  <c r="H4469" i="1"/>
  <c r="H1889" i="1"/>
  <c r="I1889" i="1" s="1"/>
  <c r="H1498" i="1"/>
  <c r="I1498" i="1" s="1"/>
  <c r="H1499" i="1"/>
  <c r="I1499" i="1" s="1"/>
  <c r="H1500" i="1"/>
  <c r="H575" i="1"/>
  <c r="I575" i="1" s="1"/>
  <c r="H1135" i="1"/>
  <c r="H3387" i="1"/>
  <c r="I3387" i="1" s="1"/>
  <c r="H3388" i="1"/>
  <c r="I3388" i="1" s="1"/>
  <c r="H4471" i="1"/>
  <c r="H5225" i="1"/>
  <c r="I5225" i="1" s="1"/>
  <c r="H5226" i="1"/>
  <c r="I5226" i="1" s="1"/>
  <c r="J5226" i="1" s="1"/>
  <c r="H5227" i="1"/>
  <c r="I5227" i="1" s="1"/>
  <c r="H2385" i="1"/>
  <c r="H5792" i="1"/>
  <c r="I5792" i="1" s="1"/>
  <c r="H5793" i="1"/>
  <c r="I5793" i="1" s="1"/>
  <c r="H231" i="1"/>
  <c r="I231" i="1" s="1"/>
  <c r="H2511" i="1"/>
  <c r="I2511" i="1" s="1"/>
  <c r="H2512" i="1"/>
  <c r="I2512" i="1" s="1"/>
  <c r="H1027" i="1"/>
  <c r="I1027" i="1" s="1"/>
  <c r="H788" i="1"/>
  <c r="H3389" i="1"/>
  <c r="I3389" i="1" s="1"/>
  <c r="H3390" i="1"/>
  <c r="H5244" i="1"/>
  <c r="I5244" i="1" s="1"/>
  <c r="J5244" i="1" s="1"/>
  <c r="H2722" i="1"/>
  <c r="I2722" i="1" s="1"/>
  <c r="H6078" i="1"/>
  <c r="I6078" i="1" s="1"/>
  <c r="H2513" i="1"/>
  <c r="H2514" i="1"/>
  <c r="I2514" i="1" s="1"/>
  <c r="H1677" i="1"/>
  <c r="H2387" i="1"/>
  <c r="H2388" i="1"/>
  <c r="I2388" i="1" s="1"/>
  <c r="J2388" i="1" s="1"/>
  <c r="H2389" i="1"/>
  <c r="I2389" i="1" s="1"/>
  <c r="H232" i="1"/>
  <c r="I232" i="1" s="1"/>
  <c r="H350" i="1"/>
  <c r="H3391" i="1"/>
  <c r="I3391" i="1" s="1"/>
  <c r="H3393" i="1"/>
  <c r="I3393" i="1" s="1"/>
  <c r="H5228" i="1"/>
  <c r="I5228" i="1" s="1"/>
  <c r="J5228" i="1" s="1"/>
  <c r="H789" i="1"/>
  <c r="I789" i="1" s="1"/>
  <c r="H351" i="1"/>
  <c r="I351" i="1" s="1"/>
  <c r="H352" i="1"/>
  <c r="I352" i="1" s="1"/>
  <c r="H353" i="1"/>
  <c r="H810" i="1"/>
  <c r="I810" i="1" s="1"/>
  <c r="H8" i="1"/>
  <c r="I8" i="1" s="1"/>
  <c r="H1501" i="1"/>
  <c r="I1501" i="1" s="1"/>
  <c r="J1501" i="1" s="1"/>
  <c r="H2390" i="1"/>
  <c r="I2390" i="1" s="1"/>
  <c r="H2391" i="1"/>
  <c r="I2391" i="1" s="1"/>
  <c r="H577" i="1"/>
  <c r="I577" i="1" s="1"/>
  <c r="H578" i="1"/>
  <c r="H354" i="1"/>
  <c r="H2631" i="1"/>
  <c r="I2631" i="1" s="1"/>
  <c r="H5819" i="1"/>
  <c r="I5819" i="1" s="1"/>
  <c r="H5820" i="1"/>
  <c r="I5820" i="1" s="1"/>
  <c r="H580" i="1"/>
  <c r="H2049" i="1"/>
  <c r="I2049" i="1" s="1"/>
  <c r="H940" i="1"/>
  <c r="I940" i="1" s="1"/>
  <c r="H941" i="1"/>
  <c r="I941" i="1" s="1"/>
  <c r="J941" i="1" s="1"/>
  <c r="H1890" i="1"/>
  <c r="I1890" i="1" s="1"/>
  <c r="H790" i="1"/>
  <c r="I790" i="1" s="1"/>
  <c r="H1891" i="1"/>
  <c r="I1891" i="1" s="1"/>
  <c r="H581" i="1"/>
  <c r="I581" i="1" s="1"/>
  <c r="J581" i="1" s="1"/>
  <c r="H582" i="1"/>
  <c r="I582" i="1" s="1"/>
  <c r="H3394" i="1"/>
  <c r="H2516" i="1"/>
  <c r="I2516" i="1" s="1"/>
  <c r="H2517" i="1"/>
  <c r="I2517" i="1" s="1"/>
  <c r="H6079" i="1"/>
  <c r="I6079" i="1" s="1"/>
  <c r="H1097" i="1"/>
  <c r="I1097" i="1" s="1"/>
  <c r="H1098" i="1"/>
  <c r="I1098" i="1" s="1"/>
  <c r="H812" i="1"/>
  <c r="I812" i="1" s="1"/>
  <c r="H813" i="1"/>
  <c r="I813" i="1" s="1"/>
  <c r="H2518" i="1"/>
  <c r="I2518" i="1" s="1"/>
  <c r="H2519" i="1"/>
  <c r="I2519" i="1" s="1"/>
  <c r="H942" i="1"/>
  <c r="I942" i="1" s="1"/>
  <c r="H791" i="1"/>
  <c r="H5229" i="1"/>
  <c r="I5229" i="1" s="1"/>
  <c r="H1099" i="1"/>
  <c r="H2539" i="1"/>
  <c r="I2539" i="1" s="1"/>
  <c r="J2539" i="1" s="1"/>
  <c r="H2540" i="1"/>
  <c r="I2540" i="1" s="1"/>
  <c r="H2397" i="1"/>
  <c r="I2397" i="1" s="1"/>
  <c r="H2398" i="1"/>
  <c r="I2398" i="1" s="1"/>
  <c r="H814" i="1"/>
  <c r="I814" i="1" s="1"/>
  <c r="H6269" i="1"/>
  <c r="I4476" i="1"/>
  <c r="I4477" i="1"/>
  <c r="J4477" i="1" s="1"/>
  <c r="I4483" i="1"/>
  <c r="J4483" i="1" s="1"/>
  <c r="I823" i="1"/>
  <c r="I357" i="1"/>
  <c r="J357" i="1" s="1"/>
  <c r="I359" i="1"/>
  <c r="J359" i="1" s="1"/>
  <c r="I1715" i="1"/>
  <c r="I360" i="1"/>
  <c r="J360" i="1" s="1"/>
  <c r="I1719" i="1"/>
  <c r="I3428" i="1"/>
  <c r="J3428" i="1" s="1"/>
  <c r="I4487" i="1"/>
  <c r="I831" i="1"/>
  <c r="I833" i="1"/>
  <c r="I1728" i="1"/>
  <c r="I2965" i="1"/>
  <c r="J2965" i="1" s="1"/>
  <c r="I3430" i="1"/>
  <c r="J3430" i="1" s="1"/>
  <c r="I5826" i="1"/>
  <c r="I5842" i="1"/>
  <c r="J5842" i="1" s="1"/>
  <c r="I5850" i="1"/>
  <c r="J5850" i="1" s="1"/>
  <c r="I5856" i="1"/>
  <c r="I5859" i="1"/>
  <c r="J5859" i="1" s="1"/>
  <c r="I5860" i="1"/>
  <c r="J5860" i="1" s="1"/>
  <c r="I5866" i="1"/>
  <c r="J5866" i="1" s="1"/>
  <c r="I5882" i="1"/>
  <c r="I5890" i="1"/>
  <c r="J5890" i="1" s="1"/>
  <c r="I3434" i="1"/>
  <c r="J3434" i="1" s="1"/>
  <c r="I2671" i="1"/>
  <c r="J2671" i="1" s="1"/>
  <c r="I2685" i="1"/>
  <c r="I2691" i="1"/>
  <c r="J2691" i="1" s="1"/>
  <c r="I2693" i="1"/>
  <c r="J2693" i="1" s="1"/>
  <c r="I2791" i="1"/>
  <c r="I2799" i="1"/>
  <c r="I5396" i="1"/>
  <c r="I5406" i="1"/>
  <c r="J5406" i="1" s="1"/>
  <c r="I5412" i="1"/>
  <c r="J5412" i="1" s="1"/>
  <c r="I5420" i="1"/>
  <c r="I5426" i="1"/>
  <c r="I5428" i="1"/>
  <c r="I5436" i="1"/>
  <c r="J5436" i="1" s="1"/>
  <c r="I5452" i="1"/>
  <c r="I5454" i="1"/>
  <c r="I5460" i="1"/>
  <c r="I1622" i="1"/>
  <c r="J1622" i="1" s="1"/>
  <c r="I4494" i="1"/>
  <c r="J4494" i="1" s="1"/>
  <c r="I3443" i="1"/>
  <c r="I1624" i="1"/>
  <c r="I4508" i="1"/>
  <c r="J4508" i="1" s="1"/>
  <c r="I4510" i="1"/>
  <c r="J4510" i="1" s="1"/>
  <c r="I4512" i="1"/>
  <c r="J4512" i="1" s="1"/>
  <c r="I4514" i="1"/>
  <c r="J4514" i="1" s="1"/>
  <c r="I3450" i="1"/>
  <c r="I4527" i="1"/>
  <c r="J4527" i="1" s="1"/>
  <c r="I4529" i="1"/>
  <c r="I4534" i="1"/>
  <c r="J4534" i="1" s="1"/>
  <c r="I4535" i="1"/>
  <c r="J4535" i="1" s="1"/>
  <c r="I4539" i="1"/>
  <c r="I1262" i="1"/>
  <c r="I4546" i="1"/>
  <c r="J4546" i="1" s="1"/>
  <c r="I1906" i="1"/>
  <c r="J1906" i="1" s="1"/>
  <c r="I1626" i="1"/>
  <c r="I1264" i="1"/>
  <c r="I3456" i="1"/>
  <c r="I5343" i="1"/>
  <c r="J5343" i="1" s="1"/>
  <c r="I834" i="1"/>
  <c r="I4558" i="1"/>
  <c r="J4558" i="1" s="1"/>
  <c r="I4561" i="1"/>
  <c r="I3465" i="1"/>
  <c r="J3465" i="1" s="1"/>
  <c r="I4563" i="1"/>
  <c r="I3471" i="1"/>
  <c r="I3476" i="1"/>
  <c r="J3476" i="1" s="1"/>
  <c r="I4570" i="1"/>
  <c r="J4570" i="1" s="1"/>
  <c r="I3480" i="1"/>
  <c r="I3482" i="1"/>
  <c r="I3488" i="1"/>
  <c r="I4578" i="1"/>
  <c r="J4578" i="1" s="1"/>
  <c r="I3491" i="1"/>
  <c r="I4581" i="1"/>
  <c r="I3498" i="1"/>
  <c r="J3498" i="1" s="1"/>
  <c r="I3500" i="1"/>
  <c r="J3500" i="1" s="1"/>
  <c r="I1631" i="1"/>
  <c r="I3503" i="1"/>
  <c r="J3503" i="1" s="1"/>
  <c r="I1276" i="1"/>
  <c r="J1276" i="1" s="1"/>
  <c r="I1632" i="1"/>
  <c r="J1632" i="1" s="1"/>
  <c r="I3510" i="1"/>
  <c r="J3510" i="1" s="1"/>
  <c r="I4585" i="1"/>
  <c r="I4586" i="1"/>
  <c r="I4589" i="1"/>
  <c r="I4591" i="1"/>
  <c r="I3517" i="1"/>
  <c r="J3517" i="1" s="1"/>
  <c r="I2410" i="1"/>
  <c r="I2413" i="1"/>
  <c r="J2413" i="1" s="1"/>
  <c r="I3522" i="1"/>
  <c r="I2053" i="1"/>
  <c r="I2055" i="1"/>
  <c r="J2055" i="1" s="1"/>
  <c r="I1693" i="1"/>
  <c r="J1693" i="1" s="1"/>
  <c r="I1701" i="1"/>
  <c r="I599" i="1"/>
  <c r="J599" i="1" s="1"/>
  <c r="I605" i="1"/>
  <c r="I613" i="1"/>
  <c r="I628" i="1"/>
  <c r="I636" i="1"/>
  <c r="J636" i="1" s="1"/>
  <c r="I2071" i="1"/>
  <c r="I2073" i="1"/>
  <c r="J2073" i="1" s="1"/>
  <c r="I1167" i="1"/>
  <c r="I2778" i="1"/>
  <c r="J2778" i="1" s="1"/>
  <c r="I4596" i="1"/>
  <c r="J4596" i="1" s="1"/>
  <c r="I4602" i="1"/>
  <c r="I4603" i="1"/>
  <c r="I4609" i="1"/>
  <c r="J4609" i="1" s="1"/>
  <c r="I4614" i="1"/>
  <c r="I4618" i="1"/>
  <c r="J4618" i="1" s="1"/>
  <c r="I4619" i="1"/>
  <c r="J4619" i="1" s="1"/>
  <c r="I3541" i="1"/>
  <c r="I3543" i="1"/>
  <c r="J3543" i="1" s="1"/>
  <c r="I3547" i="1"/>
  <c r="J3547" i="1" s="1"/>
  <c r="I4621" i="1"/>
  <c r="J4621" i="1" s="1"/>
  <c r="I3549" i="1"/>
  <c r="I1283" i="1"/>
  <c r="I1285" i="1"/>
  <c r="J1285" i="1" s="1"/>
  <c r="I1288" i="1"/>
  <c r="I1289" i="1"/>
  <c r="I3556" i="1"/>
  <c r="I3557" i="1"/>
  <c r="J3557" i="1" s="1"/>
  <c r="I4624" i="1"/>
  <c r="J4624" i="1" s="1"/>
  <c r="I3561" i="1"/>
  <c r="J3561" i="1" s="1"/>
  <c r="I4626" i="1"/>
  <c r="J4626" i="1" s="1"/>
  <c r="I4629" i="1"/>
  <c r="J4629" i="1" s="1"/>
  <c r="I3566" i="1"/>
  <c r="I3569" i="1"/>
  <c r="I6089" i="1"/>
  <c r="J6089" i="1" s="1"/>
  <c r="I6090" i="1"/>
  <c r="J6090" i="1" s="1"/>
  <c r="I6098" i="1"/>
  <c r="I6099" i="1"/>
  <c r="I6101" i="1"/>
  <c r="J6101" i="1" s="1"/>
  <c r="I6104" i="1"/>
  <c r="I6380" i="1"/>
  <c r="I6110" i="1"/>
  <c r="I6111" i="1"/>
  <c r="I6112" i="1"/>
  <c r="J6112" i="1" s="1"/>
  <c r="I6115" i="1"/>
  <c r="I1290" i="1"/>
  <c r="I1295" i="1"/>
  <c r="I1298" i="1"/>
  <c r="J1298" i="1" s="1"/>
  <c r="I1304" i="1"/>
  <c r="J1304" i="1" s="1"/>
  <c r="I1305" i="1"/>
  <c r="I1313" i="1"/>
  <c r="I1319" i="1"/>
  <c r="J1319" i="1" s="1"/>
  <c r="I1321" i="1"/>
  <c r="I1034" i="1"/>
  <c r="I1037" i="1"/>
  <c r="I363" i="1"/>
  <c r="I1732" i="1"/>
  <c r="I3575" i="1"/>
  <c r="I4636" i="1"/>
  <c r="J4636" i="1" s="1"/>
  <c r="I2980" i="1"/>
  <c r="I2982" i="1"/>
  <c r="J2982" i="1" s="1"/>
  <c r="I4637" i="1"/>
  <c r="I4638" i="1"/>
  <c r="I1042" i="1"/>
  <c r="I4640" i="1"/>
  <c r="I3576" i="1"/>
  <c r="I3577" i="1"/>
  <c r="J3577" i="1" s="1"/>
  <c r="I3579" i="1"/>
  <c r="J3579" i="1" s="1"/>
  <c r="I2077" i="1"/>
  <c r="I3581" i="1"/>
  <c r="I2421" i="1"/>
  <c r="I2083" i="1"/>
  <c r="J2083" i="1" s="1"/>
  <c r="I2085" i="1"/>
  <c r="I4642" i="1"/>
  <c r="I4643" i="1"/>
  <c r="J4643" i="1" s="1"/>
  <c r="I4645" i="1"/>
  <c r="I3585" i="1"/>
  <c r="I3587" i="1"/>
  <c r="I2089" i="1"/>
  <c r="I9" i="1"/>
  <c r="J9" i="1" s="1"/>
  <c r="I2531" i="1"/>
  <c r="J2531" i="1" s="1"/>
  <c r="I1328" i="1"/>
  <c r="I1235" i="1"/>
  <c r="J1235" i="1" s="1"/>
  <c r="I1236" i="1"/>
  <c r="J1236" i="1" s="1"/>
  <c r="I2807" i="1"/>
  <c r="I1330" i="1"/>
  <c r="J1330" i="1" s="1"/>
  <c r="I2813" i="1"/>
  <c r="I1907" i="1"/>
  <c r="I1909" i="1"/>
  <c r="I1915" i="1"/>
  <c r="I1917" i="1"/>
  <c r="J1917" i="1" s="1"/>
  <c r="I1919" i="1"/>
  <c r="J1919" i="1" s="1"/>
  <c r="I1332" i="1"/>
  <c r="I1048" i="1"/>
  <c r="I11" i="1"/>
  <c r="I13" i="1"/>
  <c r="I1663" i="1"/>
  <c r="I2988" i="1"/>
  <c r="I296" i="1"/>
  <c r="I3594" i="1"/>
  <c r="I3597" i="1"/>
  <c r="I297" i="1"/>
  <c r="I3600" i="1"/>
  <c r="J3600" i="1" s="1"/>
  <c r="I3602" i="1"/>
  <c r="J3602" i="1" s="1"/>
  <c r="I6123" i="1"/>
  <c r="I6125" i="1"/>
  <c r="J6125" i="1" s="1"/>
  <c r="I6131" i="1"/>
  <c r="J6131" i="1" s="1"/>
  <c r="I6136" i="1"/>
  <c r="J6136" i="1" s="1"/>
  <c r="I6138" i="1"/>
  <c r="I3607" i="1"/>
  <c r="I3608" i="1"/>
  <c r="I3412" i="1"/>
  <c r="I3614" i="1"/>
  <c r="I835" i="1"/>
  <c r="I2424" i="1"/>
  <c r="I2427" i="1"/>
  <c r="I3622" i="1"/>
  <c r="I2428" i="1"/>
  <c r="I2099" i="1"/>
  <c r="I3628" i="1"/>
  <c r="J3628" i="1" s="1"/>
  <c r="I647" i="1"/>
  <c r="J647" i="1" s="1"/>
  <c r="I656" i="1"/>
  <c r="I661" i="1"/>
  <c r="J661" i="1" s="1"/>
  <c r="I5248" i="1"/>
  <c r="J5248" i="1" s="1"/>
  <c r="I5250" i="1"/>
  <c r="I668" i="1"/>
  <c r="I671" i="1"/>
  <c r="I3636" i="1"/>
  <c r="I3640" i="1"/>
  <c r="I2432" i="1"/>
  <c r="I3644" i="1"/>
  <c r="I2111" i="1"/>
  <c r="J2111" i="1" s="1"/>
  <c r="I2113" i="1"/>
  <c r="I2118" i="1"/>
  <c r="I3647" i="1"/>
  <c r="I2436" i="1"/>
  <c r="I3652" i="1"/>
  <c r="I3654" i="1"/>
  <c r="I3657" i="1"/>
  <c r="J3657" i="1" s="1"/>
  <c r="I3660" i="1"/>
  <c r="J3660" i="1" s="1"/>
  <c r="I2997" i="1"/>
  <c r="I3671" i="1"/>
  <c r="I3674" i="1"/>
  <c r="I3682" i="1"/>
  <c r="J3682" i="1" s="1"/>
  <c r="I2122" i="1"/>
  <c r="I2124" i="1"/>
  <c r="I2130" i="1"/>
  <c r="J2130" i="1" s="1"/>
  <c r="I3000" i="1"/>
  <c r="J3000" i="1" s="1"/>
  <c r="I2132" i="1"/>
  <c r="I3689" i="1"/>
  <c r="I3001" i="1"/>
  <c r="I3004" i="1"/>
  <c r="I3007" i="1"/>
  <c r="I3697" i="1"/>
  <c r="I3702" i="1"/>
  <c r="I3704" i="1"/>
  <c r="J3704" i="1" s="1"/>
  <c r="I3705" i="1"/>
  <c r="I3012" i="1"/>
  <c r="I2139" i="1"/>
  <c r="I2142" i="1"/>
  <c r="I3706" i="1"/>
  <c r="I2148" i="1"/>
  <c r="I2154" i="1"/>
  <c r="I3013" i="1"/>
  <c r="J3013" i="1" s="1"/>
  <c r="I3015" i="1"/>
  <c r="I3710" i="1"/>
  <c r="I2156" i="1"/>
  <c r="I2442" i="1"/>
  <c r="J2442" i="1" s="1"/>
  <c r="I2445" i="1"/>
  <c r="I2446" i="1"/>
  <c r="I5903" i="1"/>
  <c r="J5903" i="1" s="1"/>
  <c r="I5906" i="1"/>
  <c r="I5907" i="1"/>
  <c r="I5914" i="1"/>
  <c r="I5915" i="1"/>
  <c r="I3018" i="1"/>
  <c r="I3413" i="1"/>
  <c r="I1678" i="1"/>
  <c r="I6284" i="1"/>
  <c r="I6285" i="1"/>
  <c r="J6285" i="1" s="1"/>
  <c r="I2647" i="1"/>
  <c r="I3400" i="1"/>
  <c r="J3400" i="1" s="1"/>
  <c r="I54" i="1"/>
  <c r="I1334" i="1"/>
  <c r="I56" i="1"/>
  <c r="J56" i="1" s="1"/>
  <c r="I1637" i="1"/>
  <c r="I4653" i="1"/>
  <c r="J4653" i="1" s="1"/>
  <c r="I3020" i="1"/>
  <c r="J3020" i="1" s="1"/>
  <c r="I4655" i="1"/>
  <c r="J4655" i="1" s="1"/>
  <c r="I3724" i="1"/>
  <c r="I3728" i="1"/>
  <c r="I6144" i="1"/>
  <c r="J6144" i="1" s="1"/>
  <c r="I6147" i="1"/>
  <c r="I6148" i="1"/>
  <c r="I1337" i="1"/>
  <c r="I1338" i="1"/>
  <c r="I6156" i="1"/>
  <c r="I3731" i="1"/>
  <c r="I3732" i="1"/>
  <c r="I3734" i="1"/>
  <c r="J3734" i="1" s="1"/>
  <c r="I4657" i="1"/>
  <c r="I3737" i="1"/>
  <c r="I3025" i="1"/>
  <c r="J3025" i="1" s="1"/>
  <c r="I3741" i="1"/>
  <c r="J3741" i="1" s="1"/>
  <c r="I3743" i="1"/>
  <c r="J3743" i="1" s="1"/>
  <c r="I4658" i="1"/>
  <c r="I4659" i="1"/>
  <c r="I3749" i="1"/>
  <c r="J3749" i="1" s="1"/>
  <c r="I2447" i="1"/>
  <c r="I3759" i="1"/>
  <c r="I2448" i="1"/>
  <c r="I3773" i="1"/>
  <c r="J3773" i="1" s="1"/>
  <c r="I3028" i="1"/>
  <c r="I3029" i="1"/>
  <c r="J3029" i="1" s="1"/>
  <c r="I3030" i="1"/>
  <c r="I3787" i="1"/>
  <c r="J3787" i="1" s="1"/>
  <c r="I4660" i="1"/>
  <c r="I3792" i="1"/>
  <c r="I3794" i="1"/>
  <c r="I3797" i="1"/>
  <c r="J3797" i="1" s="1"/>
  <c r="I3799" i="1"/>
  <c r="I3803" i="1"/>
  <c r="I3806" i="1"/>
  <c r="I3809" i="1"/>
  <c r="J3809" i="1" s="1"/>
  <c r="I3810" i="1"/>
  <c r="I3816" i="1"/>
  <c r="I3817" i="1"/>
  <c r="J3817" i="1" s="1"/>
  <c r="I3821" i="1"/>
  <c r="J3821" i="1" s="1"/>
  <c r="I3822" i="1"/>
  <c r="I3824" i="1"/>
  <c r="I3825" i="1"/>
  <c r="I3827" i="1"/>
  <c r="I3032" i="1"/>
  <c r="I3033" i="1"/>
  <c r="I3035" i="1"/>
  <c r="I2167" i="1"/>
  <c r="J2167" i="1" s="1"/>
  <c r="I2168" i="1"/>
  <c r="I2170" i="1"/>
  <c r="I3835" i="1"/>
  <c r="I3837" i="1"/>
  <c r="I2454" i="1"/>
  <c r="I3848" i="1"/>
  <c r="I3849" i="1"/>
  <c r="J3849" i="1" s="1"/>
  <c r="I3851" i="1"/>
  <c r="J3851" i="1" s="1"/>
  <c r="I3036" i="1"/>
  <c r="J3036" i="1" s="1"/>
  <c r="I1171" i="1"/>
  <c r="I1174" i="1"/>
  <c r="J1174" i="1" s="1"/>
  <c r="I1176" i="1"/>
  <c r="J1176" i="1" s="1"/>
  <c r="I1177" i="1"/>
  <c r="I1184" i="1"/>
  <c r="I1185" i="1"/>
  <c r="I1186" i="1"/>
  <c r="I1187" i="1"/>
  <c r="I1191" i="1"/>
  <c r="I1199" i="1"/>
  <c r="J1199" i="1" s="1"/>
  <c r="I1202" i="1"/>
  <c r="I1734" i="1"/>
  <c r="I3857" i="1"/>
  <c r="I3859" i="1"/>
  <c r="I2817" i="1"/>
  <c r="I5923" i="1"/>
  <c r="I5929" i="1"/>
  <c r="I5930" i="1"/>
  <c r="I5934" i="1"/>
  <c r="J5934" i="1" s="1"/>
  <c r="I682" i="1"/>
  <c r="I5941" i="1"/>
  <c r="I683" i="1"/>
  <c r="I4661" i="1"/>
  <c r="J4661" i="1" s="1"/>
  <c r="I2648" i="1"/>
  <c r="I3867" i="1"/>
  <c r="I6163" i="1"/>
  <c r="I3872" i="1"/>
  <c r="J3872" i="1" s="1"/>
  <c r="I4666" i="1"/>
  <c r="I3878" i="1"/>
  <c r="I3880" i="1"/>
  <c r="J3880" i="1" s="1"/>
  <c r="I3883" i="1"/>
  <c r="J3883" i="1" s="1"/>
  <c r="I685" i="1"/>
  <c r="I686" i="1"/>
  <c r="I688" i="1"/>
  <c r="I2818" i="1"/>
  <c r="I2819" i="1"/>
  <c r="I1924" i="1"/>
  <c r="I1925" i="1"/>
  <c r="I2523" i="1"/>
  <c r="J2523" i="1" s="1"/>
  <c r="I839" i="1"/>
  <c r="I840" i="1"/>
  <c r="I842" i="1"/>
  <c r="I1742" i="1"/>
  <c r="I1743" i="1"/>
  <c r="I845" i="1"/>
  <c r="I374" i="1"/>
  <c r="J374" i="1" s="1"/>
  <c r="I1744" i="1"/>
  <c r="I378" i="1"/>
  <c r="I299" i="1"/>
  <c r="I3888" i="1"/>
  <c r="I1687" i="1"/>
  <c r="I1689" i="1"/>
  <c r="I1691" i="1"/>
  <c r="I690" i="1"/>
  <c r="J690" i="1" s="1"/>
  <c r="I2780" i="1"/>
  <c r="I301" i="1"/>
  <c r="I2782" i="1"/>
  <c r="I2783" i="1"/>
  <c r="I1927" i="1"/>
  <c r="I1930" i="1"/>
  <c r="I1931" i="1"/>
  <c r="J1931" i="1" s="1"/>
  <c r="I1348" i="1"/>
  <c r="I233" i="1"/>
  <c r="J233" i="1" s="1"/>
  <c r="I6293" i="1"/>
  <c r="I6301" i="1"/>
  <c r="I6302" i="1"/>
  <c r="I6309" i="1"/>
  <c r="I6312" i="1"/>
  <c r="J6312" i="1" s="1"/>
  <c r="I6168" i="1"/>
  <c r="I1746" i="1"/>
  <c r="I1748" i="1"/>
  <c r="J1748" i="1" s="1"/>
  <c r="I1749" i="1"/>
  <c r="I3889" i="1"/>
  <c r="I3893" i="1"/>
  <c r="I2178" i="1"/>
  <c r="I2179" i="1"/>
  <c r="I2181" i="1"/>
  <c r="I3899" i="1"/>
  <c r="I3902" i="1"/>
  <c r="J3902" i="1" s="1"/>
  <c r="I2184" i="1"/>
  <c r="I3905" i="1"/>
  <c r="I2457" i="1"/>
  <c r="I3910" i="1"/>
  <c r="I2189" i="1"/>
  <c r="I2194" i="1"/>
  <c r="I3918" i="1"/>
  <c r="I3038" i="1"/>
  <c r="J3038" i="1" s="1"/>
  <c r="I2197" i="1"/>
  <c r="I2200" i="1"/>
  <c r="I3924" i="1"/>
  <c r="I3928" i="1"/>
  <c r="I3932" i="1"/>
  <c r="J3932" i="1" s="1"/>
  <c r="I4673" i="1"/>
  <c r="I3939" i="1"/>
  <c r="I2208" i="1"/>
  <c r="I2210" i="1"/>
  <c r="I3949" i="1"/>
  <c r="I2215" i="1"/>
  <c r="I3955" i="1"/>
  <c r="I2218" i="1"/>
  <c r="I2219" i="1"/>
  <c r="J2219" i="1" s="1"/>
  <c r="I2461" i="1"/>
  <c r="J2461" i="1" s="1"/>
  <c r="I3960" i="1"/>
  <c r="J3960" i="1" s="1"/>
  <c r="I3962" i="1"/>
  <c r="I3963" i="1"/>
  <c r="I3053" i="1"/>
  <c r="I3056" i="1"/>
  <c r="I3057" i="1"/>
  <c r="I3969" i="1"/>
  <c r="I2233" i="1"/>
  <c r="I3975" i="1"/>
  <c r="J3975" i="1" s="1"/>
  <c r="I1159" i="1"/>
  <c r="J1159" i="1" s="1"/>
  <c r="I17" i="1"/>
  <c r="I2650" i="1"/>
  <c r="I2651" i="1"/>
  <c r="I2652" i="1"/>
  <c r="I2658" i="1"/>
  <c r="J2658" i="1" s="1"/>
  <c r="I2659" i="1"/>
  <c r="I2404" i="1"/>
  <c r="J2404" i="1" s="1"/>
  <c r="I2405" i="1"/>
  <c r="I1239" i="1"/>
  <c r="I6169" i="1"/>
  <c r="I6170" i="1"/>
  <c r="I801" i="1"/>
  <c r="I802" i="1"/>
  <c r="I804" i="1"/>
  <c r="J804" i="1" s="1"/>
  <c r="I3980" i="1"/>
  <c r="J3980" i="1" s="1"/>
  <c r="I2462" i="1"/>
  <c r="I3404" i="1"/>
  <c r="I2820" i="1"/>
  <c r="I697" i="1"/>
  <c r="I698" i="1"/>
  <c r="I1934" i="1"/>
  <c r="I1674" i="1"/>
  <c r="I1350" i="1"/>
  <c r="I1351" i="1"/>
  <c r="I1353" i="1"/>
  <c r="I1358" i="1"/>
  <c r="I3990" i="1"/>
  <c r="I3993" i="1"/>
  <c r="I4675" i="1"/>
  <c r="I5465" i="1"/>
  <c r="I1754" i="1"/>
  <c r="J1754" i="1" s="1"/>
  <c r="I1756" i="1"/>
  <c r="I1366" i="1"/>
  <c r="I388" i="1"/>
  <c r="I1370" i="1"/>
  <c r="I1372" i="1"/>
  <c r="I1375" i="1"/>
  <c r="I2548" i="1"/>
  <c r="J2548" i="1" s="1"/>
  <c r="I1665" i="1"/>
  <c r="J1665" i="1" s="1"/>
  <c r="I851" i="1"/>
  <c r="I1758" i="1"/>
  <c r="I1210" i="1"/>
  <c r="I1216" i="1"/>
  <c r="I1218" i="1"/>
  <c r="I1223" i="1"/>
  <c r="I1759" i="1"/>
  <c r="I3998" i="1"/>
  <c r="J3998" i="1" s="1"/>
  <c r="I4695" i="1"/>
  <c r="J4695" i="1" s="1"/>
  <c r="I4696" i="1"/>
  <c r="I4699" i="1"/>
  <c r="I4700" i="1"/>
  <c r="I2234" i="1"/>
  <c r="I4702" i="1"/>
  <c r="I4704" i="1"/>
  <c r="I4705" i="1"/>
  <c r="I389" i="1"/>
  <c r="J389" i="1" s="1"/>
  <c r="I1765" i="1"/>
  <c r="I4005" i="1"/>
  <c r="I3070" i="1"/>
  <c r="J3070" i="1" s="1"/>
  <c r="I5949" i="1"/>
  <c r="I4008" i="1"/>
  <c r="I4009" i="1"/>
  <c r="J4009" i="1" s="1"/>
  <c r="I4011" i="1"/>
  <c r="I4013" i="1"/>
  <c r="I4016" i="1"/>
  <c r="I4022" i="1"/>
  <c r="I2235" i="1"/>
  <c r="I4714" i="1"/>
  <c r="I4715" i="1"/>
  <c r="J4715" i="1" s="1"/>
  <c r="I1137" i="1"/>
  <c r="J1137" i="1" s="1"/>
  <c r="I1140" i="1"/>
  <c r="J1140" i="1" s="1"/>
  <c r="I1145" i="1"/>
  <c r="I3074" i="1"/>
  <c r="I4028" i="1"/>
  <c r="I4031" i="1"/>
  <c r="J4031" i="1" s="1"/>
  <c r="I857" i="1"/>
  <c r="I860" i="1"/>
  <c r="I4038" i="1"/>
  <c r="J4038" i="1" s="1"/>
  <c r="I4041" i="1"/>
  <c r="J4041" i="1" s="1"/>
  <c r="I4725" i="1"/>
  <c r="I1766" i="1"/>
  <c r="I4049" i="1"/>
  <c r="I4727" i="1"/>
  <c r="J4727" i="1" s="1"/>
  <c r="I1382" i="1"/>
  <c r="I2550" i="1"/>
  <c r="I2551" i="1"/>
  <c r="I4730" i="1"/>
  <c r="J4730" i="1" s="1"/>
  <c r="I4733" i="1"/>
  <c r="J4733" i="1" s="1"/>
  <c r="I303" i="1"/>
  <c r="I4052" i="1"/>
  <c r="I4740" i="1"/>
  <c r="I4741" i="1"/>
  <c r="I5952" i="1"/>
  <c r="I4749" i="1"/>
  <c r="I1943" i="1"/>
  <c r="J1943" i="1" s="1"/>
  <c r="I5467" i="1"/>
  <c r="I1383" i="1"/>
  <c r="I1240" i="1"/>
  <c r="I2725" i="1"/>
  <c r="I2728" i="1"/>
  <c r="I2940" i="1"/>
  <c r="I2943" i="1"/>
  <c r="I5354" i="1"/>
  <c r="J5354" i="1" s="1"/>
  <c r="I5355" i="1"/>
  <c r="I5468" i="1"/>
  <c r="I3076" i="1"/>
  <c r="I1225" i="1"/>
  <c r="I1768" i="1"/>
  <c r="I6176" i="1"/>
  <c r="I6177" i="1"/>
  <c r="J6177" i="1" s="1"/>
  <c r="I4062" i="1"/>
  <c r="I1384" i="1"/>
  <c r="I4759" i="1"/>
  <c r="I4760" i="1"/>
  <c r="I4765" i="1"/>
  <c r="I4770" i="1"/>
  <c r="I4772" i="1"/>
  <c r="I2556" i="1"/>
  <c r="J2556" i="1" s="1"/>
  <c r="I2557" i="1"/>
  <c r="I2558" i="1"/>
  <c r="I1773" i="1"/>
  <c r="I2561" i="1"/>
  <c r="J2561" i="1" s="1"/>
  <c r="I395" i="1"/>
  <c r="I4774" i="1"/>
  <c r="J4774" i="1" s="1"/>
  <c r="I5955" i="1"/>
  <c r="I2731" i="1"/>
  <c r="I59" i="1"/>
  <c r="I3077" i="1"/>
  <c r="I1389" i="1"/>
  <c r="J1389" i="1" s="1"/>
  <c r="I4776" i="1"/>
  <c r="I4777" i="1"/>
  <c r="I6178" i="1"/>
  <c r="I6180" i="1"/>
  <c r="J6180" i="1" s="1"/>
  <c r="I6181" i="1"/>
  <c r="I4779" i="1"/>
  <c r="I1390" i="1"/>
  <c r="I397" i="1"/>
  <c r="I4069" i="1"/>
  <c r="I398" i="1"/>
  <c r="I4787" i="1"/>
  <c r="I2236" i="1"/>
  <c r="J2236" i="1" s="1"/>
  <c r="I4070" i="1"/>
  <c r="I5957" i="1"/>
  <c r="I1640" i="1"/>
  <c r="I4074" i="1"/>
  <c r="J4074" i="1" s="1"/>
  <c r="I4794" i="1"/>
  <c r="I2736" i="1"/>
  <c r="I2738" i="1"/>
  <c r="I6320" i="1"/>
  <c r="I6322" i="1"/>
  <c r="I6328" i="1"/>
  <c r="I6331" i="1"/>
  <c r="I4796" i="1"/>
  <c r="I5958" i="1"/>
  <c r="J5958" i="1" s="1"/>
  <c r="I1393" i="1"/>
  <c r="I400" i="1"/>
  <c r="I2823" i="1"/>
  <c r="I2739" i="1"/>
  <c r="I2740" i="1"/>
  <c r="I4801" i="1"/>
  <c r="I6184" i="1"/>
  <c r="I2562" i="1"/>
  <c r="J2562" i="1" s="1"/>
  <c r="I1505" i="1"/>
  <c r="J1505" i="1" s="1"/>
  <c r="I1777" i="1"/>
  <c r="I1779" i="1"/>
  <c r="I3080" i="1"/>
  <c r="I401" i="1"/>
  <c r="I4808" i="1"/>
  <c r="I4077" i="1"/>
  <c r="I702" i="1"/>
  <c r="J702" i="1" s="1"/>
  <c r="I3088" i="1"/>
  <c r="J3088" i="1" s="1"/>
  <c r="I3090" i="1"/>
  <c r="I3091" i="1"/>
  <c r="J3091" i="1" s="1"/>
  <c r="I3093" i="1"/>
  <c r="I3099" i="1"/>
  <c r="I3101" i="1"/>
  <c r="I3106" i="1"/>
  <c r="J3106" i="1" s="1"/>
  <c r="I3109" i="1"/>
  <c r="J3109" i="1" s="1"/>
  <c r="I3114" i="1"/>
  <c r="J3114" i="1" s="1"/>
  <c r="I3115" i="1"/>
  <c r="I3117" i="1"/>
  <c r="I3122" i="1"/>
  <c r="I3123" i="1"/>
  <c r="I3124" i="1"/>
  <c r="I3125" i="1"/>
  <c r="J3125" i="1" s="1"/>
  <c r="I3130" i="1"/>
  <c r="I3131" i="1"/>
  <c r="J3131" i="1" s="1"/>
  <c r="I3136" i="1"/>
  <c r="I3139" i="1"/>
  <c r="I3141" i="1"/>
  <c r="I3149" i="1"/>
  <c r="I3152" i="1"/>
  <c r="I3154" i="1"/>
  <c r="J3154" i="1" s="1"/>
  <c r="I3157" i="1"/>
  <c r="J3157" i="1" s="1"/>
  <c r="I3163" i="1"/>
  <c r="I3165" i="1"/>
  <c r="I3171" i="1"/>
  <c r="I3173" i="1"/>
  <c r="I3179" i="1"/>
  <c r="I1780" i="1"/>
  <c r="I1394" i="1"/>
  <c r="I2527" i="1"/>
  <c r="I1781" i="1"/>
  <c r="J1781" i="1" s="1"/>
  <c r="I4812" i="1"/>
  <c r="I1952" i="1"/>
  <c r="I5474" i="1"/>
  <c r="I3182" i="1"/>
  <c r="I5962" i="1"/>
  <c r="I5964" i="1"/>
  <c r="I5252" i="1"/>
  <c r="I807" i="1"/>
  <c r="J807" i="1" s="1"/>
  <c r="I6187" i="1"/>
  <c r="I1396" i="1"/>
  <c r="I1398" i="1"/>
  <c r="I1784" i="1"/>
  <c r="I5969" i="1"/>
  <c r="I2566" i="1"/>
  <c r="I3405" i="1"/>
  <c r="I1641" i="1"/>
  <c r="I1786" i="1"/>
  <c r="I1788" i="1"/>
  <c r="I63" i="1"/>
  <c r="I4820" i="1"/>
  <c r="I4822" i="1"/>
  <c r="J4822" i="1" s="1"/>
  <c r="I4823" i="1"/>
  <c r="J4823" i="1" s="1"/>
  <c r="I5972" i="1"/>
  <c r="I4824" i="1"/>
  <c r="I4827" i="1"/>
  <c r="I1791" i="1"/>
  <c r="I2568" i="1"/>
  <c r="I4828" i="1"/>
  <c r="I4829" i="1"/>
  <c r="I4082" i="1"/>
  <c r="J4082" i="1" s="1"/>
  <c r="I2240" i="1"/>
  <c r="I2242" i="1"/>
  <c r="I2248" i="1"/>
  <c r="I2251" i="1"/>
  <c r="I2256" i="1"/>
  <c r="I2257" i="1"/>
  <c r="J2257" i="1" s="1"/>
  <c r="I3406" i="1"/>
  <c r="I3408" i="1"/>
  <c r="J3408" i="1" s="1"/>
  <c r="I240" i="1"/>
  <c r="I4083" i="1"/>
  <c r="I4086" i="1"/>
  <c r="I4832" i="1"/>
  <c r="I2744" i="1"/>
  <c r="I4088" i="1"/>
  <c r="I4833" i="1"/>
  <c r="I405" i="1"/>
  <c r="J405" i="1" s="1"/>
  <c r="I2747" i="1"/>
  <c r="I4091" i="1"/>
  <c r="I2570" i="1"/>
  <c r="I2573" i="1"/>
  <c r="I5360" i="1"/>
  <c r="I4094" i="1"/>
  <c r="J4094" i="1" s="1"/>
  <c r="I5361" i="1"/>
  <c r="I4835" i="1"/>
  <c r="J4835" i="1" s="1"/>
  <c r="I3192" i="1"/>
  <c r="J3192" i="1" s="1"/>
  <c r="I3193" i="1"/>
  <c r="I3194" i="1"/>
  <c r="I3196" i="1"/>
  <c r="J3196" i="1" s="1"/>
  <c r="I3202" i="1"/>
  <c r="I3203" i="1"/>
  <c r="J3203" i="1" s="1"/>
  <c r="I3204" i="1"/>
  <c r="I27" i="1"/>
  <c r="J27" i="1" s="1"/>
  <c r="I245" i="1"/>
  <c r="I4840" i="1"/>
  <c r="I1794" i="1"/>
  <c r="I1399" i="1"/>
  <c r="I2749" i="1"/>
  <c r="J2749" i="1" s="1"/>
  <c r="I2467" i="1"/>
  <c r="I5364" i="1"/>
  <c r="I2750" i="1"/>
  <c r="J2750" i="1" s="1"/>
  <c r="I707" i="1"/>
  <c r="I6190" i="1"/>
  <c r="I709" i="1"/>
  <c r="I5978" i="1"/>
  <c r="I2269" i="1"/>
  <c r="J2269" i="1" s="1"/>
  <c r="I2271" i="1"/>
  <c r="I2276" i="1"/>
  <c r="I2277" i="1"/>
  <c r="I2279" i="1"/>
  <c r="I2285" i="1"/>
  <c r="I2287" i="1"/>
  <c r="I2292" i="1"/>
  <c r="I2293" i="1"/>
  <c r="J2293" i="1" s="1"/>
  <c r="I2295" i="1"/>
  <c r="I4101" i="1"/>
  <c r="I2468" i="1"/>
  <c r="I4846" i="1"/>
  <c r="I4850" i="1"/>
  <c r="I815" i="1"/>
  <c r="I4855" i="1"/>
  <c r="I4856" i="1"/>
  <c r="I4858" i="1"/>
  <c r="I4862" i="1"/>
  <c r="J4862" i="1" s="1"/>
  <c r="I4864" i="1"/>
  <c r="I4104" i="1"/>
  <c r="I4867" i="1"/>
  <c r="I4105" i="1"/>
  <c r="I4106" i="1"/>
  <c r="I2752" i="1"/>
  <c r="I5368" i="1"/>
  <c r="I5373" i="1"/>
  <c r="I5374" i="1"/>
  <c r="J5374" i="1" s="1"/>
  <c r="I305" i="1"/>
  <c r="I311" i="1"/>
  <c r="I313" i="1"/>
  <c r="I317" i="1"/>
  <c r="I711" i="1"/>
  <c r="I5982" i="1"/>
  <c r="I4873" i="1"/>
  <c r="J4873" i="1" s="1"/>
  <c r="I4875" i="1"/>
  <c r="J4875" i="1" s="1"/>
  <c r="I3208" i="1"/>
  <c r="I2828" i="1"/>
  <c r="I2830" i="1"/>
  <c r="I2831" i="1"/>
  <c r="I4880" i="1"/>
  <c r="I64" i="1"/>
  <c r="I2296" i="1"/>
  <c r="J2296" i="1" s="1"/>
  <c r="I4883" i="1"/>
  <c r="J4883" i="1" s="1"/>
  <c r="I4115" i="1"/>
  <c r="I247" i="1"/>
  <c r="I2700" i="1"/>
  <c r="J2700" i="1" s="1"/>
  <c r="I1644" i="1"/>
  <c r="I4119" i="1"/>
  <c r="I4890" i="1"/>
  <c r="I66" i="1"/>
  <c r="I4899" i="1"/>
  <c r="I4902" i="1"/>
  <c r="I5985" i="1"/>
  <c r="I4907" i="1"/>
  <c r="I5986" i="1"/>
  <c r="I30" i="1"/>
  <c r="I35" i="1"/>
  <c r="I38" i="1"/>
  <c r="J38" i="1" s="1"/>
  <c r="I4908" i="1"/>
  <c r="I4909" i="1"/>
  <c r="I410" i="1"/>
  <c r="I413" i="1"/>
  <c r="I4131" i="1"/>
  <c r="I418" i="1"/>
  <c r="I421" i="1"/>
  <c r="J421" i="1" s="1"/>
  <c r="I2701" i="1"/>
  <c r="J2701" i="1" s="1"/>
  <c r="I2575" i="1"/>
  <c r="I5989" i="1"/>
  <c r="I6196" i="1"/>
  <c r="I4132" i="1"/>
  <c r="I4915" i="1"/>
  <c r="I2756" i="1"/>
  <c r="I1645" i="1"/>
  <c r="I6340" i="1"/>
  <c r="I4919" i="1"/>
  <c r="I4135" i="1"/>
  <c r="I4138" i="1"/>
  <c r="I249" i="1"/>
  <c r="I5990" i="1"/>
  <c r="I2305" i="1"/>
  <c r="I4144" i="1"/>
  <c r="I2470" i="1"/>
  <c r="I4929" i="1"/>
  <c r="I4932" i="1"/>
  <c r="I5993" i="1"/>
  <c r="I250" i="1"/>
  <c r="J250" i="1" s="1"/>
  <c r="I4937" i="1"/>
  <c r="I1804" i="1"/>
  <c r="I2786" i="1"/>
  <c r="I68" i="1"/>
  <c r="I6199" i="1"/>
  <c r="J6199" i="1" s="1"/>
  <c r="I2307" i="1"/>
  <c r="I2310" i="1"/>
  <c r="I2944" i="1"/>
  <c r="I2947" i="1"/>
  <c r="I4940" i="1"/>
  <c r="I4943" i="1"/>
  <c r="I4148" i="1"/>
  <c r="J4148" i="1" s="1"/>
  <c r="I4154" i="1"/>
  <c r="I72" i="1"/>
  <c r="I2472" i="1"/>
  <c r="I870" i="1"/>
  <c r="I1811" i="1"/>
  <c r="I74" i="1"/>
  <c r="I1814" i="1"/>
  <c r="I3217" i="1"/>
  <c r="J3217" i="1" s="1"/>
  <c r="I3219" i="1"/>
  <c r="J3219" i="1" s="1"/>
  <c r="I2532" i="1"/>
  <c r="I75" i="1"/>
  <c r="I1671" i="1"/>
  <c r="I428" i="1"/>
  <c r="I4956" i="1"/>
  <c r="I3226" i="1"/>
  <c r="I431" i="1"/>
  <c r="J431" i="1" s="1"/>
  <c r="I4957" i="1"/>
  <c r="I6002" i="1"/>
  <c r="I5480" i="1"/>
  <c r="I716" i="1"/>
  <c r="I719" i="1"/>
  <c r="I721" i="1"/>
  <c r="J721" i="1" s="1"/>
  <c r="I6003" i="1"/>
  <c r="J6003" i="1" s="1"/>
  <c r="I77" i="1"/>
  <c r="I723" i="1"/>
  <c r="I5506" i="1"/>
  <c r="I5509" i="1"/>
  <c r="I5514" i="1"/>
  <c r="I5517" i="1"/>
  <c r="I5522" i="1"/>
  <c r="I5525" i="1"/>
  <c r="I5530" i="1"/>
  <c r="J5530" i="1" s="1"/>
  <c r="I5533" i="1"/>
  <c r="I2409" i="1"/>
  <c r="I1817" i="1"/>
  <c r="I1509" i="1"/>
  <c r="I319" i="1"/>
  <c r="I2311" i="1"/>
  <c r="I2312" i="1"/>
  <c r="I4159" i="1"/>
  <c r="J4159" i="1" s="1"/>
  <c r="I4160" i="1"/>
  <c r="I5377" i="1"/>
  <c r="I1967" i="1"/>
  <c r="I46" i="1"/>
  <c r="J46" i="1" s="1"/>
  <c r="I3228" i="1"/>
  <c r="I6006" i="1"/>
  <c r="I4163" i="1"/>
  <c r="I1969" i="1"/>
  <c r="I1970" i="1"/>
  <c r="I5536" i="1"/>
  <c r="I5539" i="1"/>
  <c r="I5544" i="1"/>
  <c r="I5547" i="1"/>
  <c r="J5547" i="1" s="1"/>
  <c r="I5549" i="1"/>
  <c r="J5549" i="1" s="1"/>
  <c r="I5378" i="1"/>
  <c r="I2706" i="1"/>
  <c r="I4965" i="1"/>
  <c r="I6205" i="1"/>
  <c r="I6342" i="1"/>
  <c r="I1975" i="1"/>
  <c r="I1978" i="1"/>
  <c r="I2319" i="1"/>
  <c r="I6206" i="1"/>
  <c r="I1819" i="1"/>
  <c r="J1819" i="1" s="1"/>
  <c r="I2576" i="1"/>
  <c r="I2581" i="1"/>
  <c r="I3230" i="1"/>
  <c r="I4970" i="1"/>
  <c r="I6208" i="1"/>
  <c r="I4174" i="1"/>
  <c r="I2708" i="1"/>
  <c r="I1820" i="1"/>
  <c r="J1820" i="1" s="1"/>
  <c r="I1649" i="1"/>
  <c r="I1650" i="1"/>
  <c r="I3422" i="1"/>
  <c r="I1148" i="1"/>
  <c r="I1151" i="1"/>
  <c r="I820" i="1"/>
  <c r="J820" i="1" s="1"/>
  <c r="I944" i="1"/>
  <c r="I947" i="1"/>
  <c r="I4972" i="1"/>
  <c r="I818" i="1"/>
  <c r="I5556" i="1"/>
  <c r="I4179" i="1"/>
  <c r="I4181" i="1"/>
  <c r="I871" i="1"/>
  <c r="I83" i="1"/>
  <c r="I2321" i="1"/>
  <c r="I3235" i="1"/>
  <c r="I953" i="1"/>
  <c r="I958" i="1"/>
  <c r="I961" i="1"/>
  <c r="J961" i="1" s="1"/>
  <c r="I256" i="1"/>
  <c r="I85" i="1"/>
  <c r="I4185" i="1"/>
  <c r="J4185" i="1" s="1"/>
  <c r="I4188" i="1"/>
  <c r="I4192" i="1"/>
  <c r="I93" i="1"/>
  <c r="I94" i="1"/>
  <c r="I97" i="1"/>
  <c r="J97" i="1" s="1"/>
  <c r="I99" i="1"/>
  <c r="I102" i="1"/>
  <c r="J102" i="1" s="1"/>
  <c r="I107" i="1"/>
  <c r="I110" i="1"/>
  <c r="I115" i="1"/>
  <c r="I118" i="1"/>
  <c r="I123" i="1"/>
  <c r="I126" i="1"/>
  <c r="I129" i="1"/>
  <c r="I4193" i="1"/>
  <c r="I1823" i="1"/>
  <c r="I257" i="1"/>
  <c r="J257" i="1" s="1"/>
  <c r="I873" i="1"/>
  <c r="I878" i="1"/>
  <c r="I881" i="1"/>
  <c r="I2766" i="1"/>
  <c r="I2956" i="1"/>
  <c r="I4984" i="1"/>
  <c r="J4984" i="1" s="1"/>
  <c r="I5563" i="1"/>
  <c r="I3237" i="1"/>
  <c r="I5322" i="1"/>
  <c r="I5325" i="1"/>
  <c r="I5330" i="1"/>
  <c r="I5333" i="1"/>
  <c r="I5256" i="1"/>
  <c r="I5259" i="1"/>
  <c r="I5267" i="1"/>
  <c r="I5269" i="1"/>
  <c r="J5269" i="1" s="1"/>
  <c r="I4195" i="1"/>
  <c r="I4197" i="1"/>
  <c r="I4198" i="1"/>
  <c r="J4198" i="1" s="1"/>
  <c r="I1679" i="1"/>
  <c r="I1984" i="1"/>
  <c r="J1984" i="1" s="1"/>
  <c r="I5574" i="1"/>
  <c r="I4988" i="1"/>
  <c r="I5334" i="1"/>
  <c r="J5334" i="1" s="1"/>
  <c r="I1987" i="1"/>
  <c r="I2585" i="1"/>
  <c r="I1830" i="1"/>
  <c r="I4990" i="1"/>
  <c r="J4990" i="1" s="1"/>
  <c r="I3240" i="1"/>
  <c r="I4993" i="1"/>
  <c r="I4206" i="1"/>
  <c r="I5273" i="1"/>
  <c r="J5273" i="1" s="1"/>
  <c r="I4" i="1"/>
  <c r="J4" i="1" s="1"/>
  <c r="I2930" i="1"/>
  <c r="I6214" i="1"/>
  <c r="I5280" i="1"/>
  <c r="I1993" i="1"/>
  <c r="I4207" i="1"/>
  <c r="I4999" i="1"/>
  <c r="J4999" i="1" s="1"/>
  <c r="I440" i="1"/>
  <c r="J440" i="1" s="1"/>
  <c r="I6345" i="1"/>
  <c r="I6347" i="1"/>
  <c r="I6353" i="1"/>
  <c r="I6356" i="1"/>
  <c r="I5582" i="1"/>
  <c r="I1706" i="1"/>
  <c r="I1708" i="1"/>
  <c r="J1708" i="1" s="1"/>
  <c r="I6013" i="1"/>
  <c r="I1155" i="1"/>
  <c r="I3424" i="1"/>
  <c r="I966" i="1"/>
  <c r="I727" i="1"/>
  <c r="I2836" i="1"/>
  <c r="I1834" i="1"/>
  <c r="I1839" i="1"/>
  <c r="J1839" i="1" s="1"/>
  <c r="I1106" i="1"/>
  <c r="I1411" i="1"/>
  <c r="I4211" i="1"/>
  <c r="I1841" i="1"/>
  <c r="I4212" i="1"/>
  <c r="I2323" i="1"/>
  <c r="I5008" i="1"/>
  <c r="I728" i="1"/>
  <c r="I731" i="1"/>
  <c r="I734" i="1"/>
  <c r="I736" i="1"/>
  <c r="I4213" i="1"/>
  <c r="I5012" i="1"/>
  <c r="I4216" i="1"/>
  <c r="I444" i="1"/>
  <c r="I2642" i="1"/>
  <c r="J2642" i="1" s="1"/>
  <c r="I6016" i="1"/>
  <c r="I1843" i="1"/>
  <c r="I2591" i="1"/>
  <c r="I2594" i="1"/>
  <c r="I2000" i="1"/>
  <c r="I886" i="1"/>
  <c r="I2635" i="1"/>
  <c r="I793" i="1"/>
  <c r="J793" i="1" s="1"/>
  <c r="I888" i="1"/>
  <c r="I446" i="1"/>
  <c r="I447" i="1"/>
  <c r="I891" i="1"/>
  <c r="I2599" i="1"/>
  <c r="I6219" i="1"/>
  <c r="J6219" i="1" s="1"/>
  <c r="I5021" i="1"/>
  <c r="I2001" i="1"/>
  <c r="I4223" i="1"/>
  <c r="I2004" i="1"/>
  <c r="I1680" i="1"/>
  <c r="I4228" i="1"/>
  <c r="I893" i="1"/>
  <c r="I1502" i="1"/>
  <c r="I5030" i="1"/>
  <c r="I143" i="1"/>
  <c r="I151" i="1"/>
  <c r="I156" i="1"/>
  <c r="I5032" i="1"/>
  <c r="I6022" i="1"/>
  <c r="I1846" i="1"/>
  <c r="I5034" i="1"/>
  <c r="I4231" i="1"/>
  <c r="I262" i="1"/>
  <c r="J262" i="1" s="1"/>
  <c r="I6221" i="1"/>
  <c r="I5589" i="1"/>
  <c r="I6023" i="1"/>
  <c r="J6023" i="1" s="1"/>
  <c r="I4236" i="1"/>
  <c r="I5592" i="1"/>
  <c r="I4238" i="1"/>
  <c r="I4243" i="1"/>
  <c r="I6025" i="1"/>
  <c r="I5037" i="1"/>
  <c r="I5596" i="1"/>
  <c r="I5599" i="1"/>
  <c r="I5602" i="1"/>
  <c r="I5604" i="1"/>
  <c r="I5607" i="1"/>
  <c r="I5612" i="1"/>
  <c r="I5615" i="1"/>
  <c r="I5620" i="1"/>
  <c r="I5623" i="1"/>
  <c r="I5628" i="1"/>
  <c r="I5631" i="1"/>
  <c r="I5636" i="1"/>
  <c r="I5639" i="1"/>
  <c r="I5642" i="1"/>
  <c r="I5644" i="1"/>
  <c r="I5646" i="1"/>
  <c r="I5649" i="1"/>
  <c r="I5652" i="1"/>
  <c r="I6031" i="1"/>
  <c r="I2643" i="1"/>
  <c r="I2542" i="1"/>
  <c r="I4250" i="1"/>
  <c r="I4252" i="1"/>
  <c r="I4253" i="1"/>
  <c r="I1683" i="1"/>
  <c r="I453" i="1"/>
  <c r="I4259" i="1"/>
  <c r="I5660" i="1"/>
  <c r="I6222" i="1"/>
  <c r="I264" i="1"/>
  <c r="I5045" i="1"/>
  <c r="I5664" i="1"/>
  <c r="I5669" i="1"/>
  <c r="I5672" i="1"/>
  <c r="I819" i="1"/>
  <c r="I4260" i="1"/>
  <c r="I6224" i="1"/>
  <c r="I5046" i="1"/>
  <c r="I4266" i="1"/>
  <c r="J4266" i="1" s="1"/>
  <c r="I2328" i="1"/>
  <c r="I2711" i="1"/>
  <c r="I5486" i="1"/>
  <c r="I5055" i="1"/>
  <c r="I5487" i="1"/>
  <c r="I4270" i="1"/>
  <c r="I2860" i="1"/>
  <c r="I2863" i="1"/>
  <c r="I3246" i="1"/>
  <c r="I5059" i="1"/>
  <c r="I3249" i="1"/>
  <c r="I5061" i="1"/>
  <c r="I2867" i="1"/>
  <c r="I6229" i="1"/>
  <c r="I6232" i="1"/>
  <c r="I3250" i="1"/>
  <c r="J3250" i="1" s="1"/>
  <c r="I4277" i="1"/>
  <c r="I4282" i="1"/>
  <c r="I5232" i="1"/>
  <c r="I5677" i="1"/>
  <c r="I5680" i="1"/>
  <c r="I4286" i="1"/>
  <c r="I4289" i="1"/>
  <c r="I5684" i="1"/>
  <c r="I4290" i="1"/>
  <c r="I747" i="1"/>
  <c r="I5691" i="1"/>
  <c r="I164" i="1"/>
  <c r="I5694" i="1"/>
  <c r="I5696" i="1"/>
  <c r="I5068" i="1"/>
  <c r="I4292" i="1"/>
  <c r="J4292" i="1" s="1"/>
  <c r="I4295" i="1"/>
  <c r="I6272" i="1"/>
  <c r="I1226" i="1"/>
  <c r="I5073" i="1"/>
  <c r="I5075" i="1"/>
  <c r="I5080" i="1"/>
  <c r="I5083" i="1"/>
  <c r="J5083" i="1" s="1"/>
  <c r="I5086" i="1"/>
  <c r="I5283" i="1"/>
  <c r="I5286" i="1"/>
  <c r="I5092" i="1"/>
  <c r="I970" i="1"/>
  <c r="I971" i="1"/>
  <c r="I5701" i="1"/>
  <c r="J5701" i="1" s="1"/>
  <c r="I1855" i="1"/>
  <c r="I5101" i="1"/>
  <c r="I4303" i="1"/>
  <c r="I2012" i="1"/>
  <c r="I2014" i="1"/>
  <c r="I6235" i="1"/>
  <c r="I6236" i="1"/>
  <c r="J6236" i="1" s="1"/>
  <c r="I6238" i="1"/>
  <c r="J6238" i="1" s="1"/>
  <c r="I6246" i="1"/>
  <c r="I6251" i="1"/>
  <c r="I1115" i="1"/>
  <c r="I2874" i="1"/>
  <c r="I2877" i="1"/>
  <c r="I2334" i="1"/>
  <c r="J2334" i="1" s="1"/>
  <c r="I5105" i="1"/>
  <c r="I5110" i="1"/>
  <c r="I5113" i="1"/>
  <c r="I5114" i="1"/>
  <c r="J5114" i="1" s="1"/>
  <c r="I2879" i="1"/>
  <c r="I5115" i="1"/>
  <c r="I5714" i="1"/>
  <c r="I5715" i="1"/>
  <c r="J5715" i="1" s="1"/>
  <c r="I5720" i="1"/>
  <c r="I5722" i="1"/>
  <c r="I5727" i="1"/>
  <c r="J5727" i="1" s="1"/>
  <c r="I5730" i="1"/>
  <c r="I1856" i="1"/>
  <c r="I4310" i="1"/>
  <c r="I6041" i="1"/>
  <c r="I1859" i="1"/>
  <c r="I5732" i="1"/>
  <c r="I457" i="1"/>
  <c r="I4311" i="1"/>
  <c r="I5289" i="1"/>
  <c r="I5124" i="1"/>
  <c r="I1861" i="1"/>
  <c r="I4317" i="1"/>
  <c r="I5307" i="1"/>
  <c r="I5125" i="1"/>
  <c r="I4320" i="1"/>
  <c r="I4321" i="1"/>
  <c r="I2489" i="1"/>
  <c r="I1078" i="1"/>
  <c r="I269" i="1"/>
  <c r="I2015" i="1"/>
  <c r="I6276" i="1"/>
  <c r="I2393" i="1"/>
  <c r="I2017" i="1"/>
  <c r="I5735" i="1"/>
  <c r="I4323" i="1"/>
  <c r="I3410" i="1"/>
  <c r="I5736" i="1"/>
  <c r="I903" i="1"/>
  <c r="I906" i="1"/>
  <c r="I2480" i="1"/>
  <c r="I1081" i="1"/>
  <c r="I1864" i="1"/>
  <c r="I1532" i="1"/>
  <c r="I1537" i="1"/>
  <c r="I1540" i="1"/>
  <c r="I1545" i="1"/>
  <c r="I1553" i="1"/>
  <c r="I1556" i="1"/>
  <c r="I1560" i="1"/>
  <c r="I1568" i="1"/>
  <c r="I1571" i="1"/>
  <c r="J1571" i="1" s="1"/>
  <c r="I908" i="1"/>
  <c r="I5134" i="1"/>
  <c r="I6043" i="1"/>
  <c r="I6046" i="1"/>
  <c r="I4330" i="1"/>
  <c r="I2481" i="1"/>
  <c r="J2481" i="1" s="1"/>
  <c r="I5737" i="1"/>
  <c r="I1419" i="1"/>
  <c r="I2338" i="1"/>
  <c r="I2340" i="1"/>
  <c r="I1421" i="1"/>
  <c r="I4334" i="1"/>
  <c r="I2890" i="1"/>
  <c r="I2490" i="1"/>
  <c r="J2490" i="1" s="1"/>
  <c r="I2494" i="1"/>
  <c r="I5492" i="1"/>
  <c r="I4336" i="1"/>
  <c r="I5138" i="1"/>
  <c r="I460" i="1"/>
  <c r="I4338" i="1"/>
  <c r="I911" i="1"/>
  <c r="I4339" i="1"/>
  <c r="J4339" i="1" s="1"/>
  <c r="I913" i="1"/>
  <c r="I5743" i="1"/>
  <c r="I2609" i="1"/>
  <c r="I5147" i="1"/>
  <c r="I1129" i="1"/>
  <c r="J1129" i="1" s="1"/>
  <c r="I2021" i="1"/>
  <c r="I2023" i="1"/>
  <c r="I2025" i="1"/>
  <c r="J2025" i="1" s="1"/>
  <c r="I166" i="1"/>
  <c r="I2893" i="1"/>
  <c r="I974" i="1"/>
  <c r="I2898" i="1"/>
  <c r="I6358" i="1"/>
  <c r="I6362" i="1"/>
  <c r="I6365" i="1"/>
  <c r="I6370" i="1"/>
  <c r="I5150" i="1"/>
  <c r="I462" i="1"/>
  <c r="I5298" i="1"/>
  <c r="I5301" i="1"/>
  <c r="I1423" i="1"/>
  <c r="I5151" i="1"/>
  <c r="I3262" i="1"/>
  <c r="I5153" i="1"/>
  <c r="I1572" i="1"/>
  <c r="I1085" i="1"/>
  <c r="J1085" i="1" s="1"/>
  <c r="I6261" i="1"/>
  <c r="I6054" i="1"/>
  <c r="I6056" i="1"/>
  <c r="J6056" i="1" s="1"/>
  <c r="I6057" i="1"/>
  <c r="I1121" i="1"/>
  <c r="I3265" i="1"/>
  <c r="I5157" i="1"/>
  <c r="I1424" i="1"/>
  <c r="I2839" i="1"/>
  <c r="I2842" i="1"/>
  <c r="I2843" i="1"/>
  <c r="I5338" i="1"/>
  <c r="I5745" i="1"/>
  <c r="I5158" i="1"/>
  <c r="I2346" i="1"/>
  <c r="I2029" i="1"/>
  <c r="J2029" i="1" s="1"/>
  <c r="I2348" i="1"/>
  <c r="I1576" i="1"/>
  <c r="I1871" i="1"/>
  <c r="I1896" i="1"/>
  <c r="J1896" i="1" s="1"/>
  <c r="I1899" i="1"/>
  <c r="I1900" i="1"/>
  <c r="I1425" i="1"/>
  <c r="I1428" i="1"/>
  <c r="I173" i="1"/>
  <c r="J173" i="1" s="1"/>
  <c r="I275" i="1"/>
  <c r="I5165" i="1"/>
  <c r="I5167" i="1"/>
  <c r="I1088" i="1"/>
  <c r="I5747" i="1"/>
  <c r="I1130" i="1"/>
  <c r="I6278" i="1"/>
  <c r="J6278" i="1" s="1"/>
  <c r="I5168" i="1"/>
  <c r="I1431" i="1"/>
  <c r="I1435" i="1"/>
  <c r="I1873" i="1"/>
  <c r="I1579" i="1"/>
  <c r="I178" i="1"/>
  <c r="I5169" i="1"/>
  <c r="J5169" i="1" s="1"/>
  <c r="I4350" i="1"/>
  <c r="I4353" i="1"/>
  <c r="I2498" i="1"/>
  <c r="I4356" i="1"/>
  <c r="I2032" i="1"/>
  <c r="I916" i="1"/>
  <c r="I5234" i="1"/>
  <c r="J5234" i="1" s="1"/>
  <c r="I2902" i="1"/>
  <c r="I185" i="1"/>
  <c r="I187" i="1"/>
  <c r="I190" i="1"/>
  <c r="I191" i="1"/>
  <c r="I192" i="1"/>
  <c r="J192" i="1" s="1"/>
  <c r="I918" i="1"/>
  <c r="J918" i="1" s="1"/>
  <c r="I1584" i="1"/>
  <c r="I1585" i="1"/>
  <c r="I1436" i="1"/>
  <c r="I3269" i="1"/>
  <c r="I463" i="1"/>
  <c r="I5750" i="1"/>
  <c r="I5752" i="1"/>
  <c r="I2536" i="1"/>
  <c r="I193" i="1"/>
  <c r="I5174" i="1"/>
  <c r="I919" i="1"/>
  <c r="I4359" i="1"/>
  <c r="I466" i="1"/>
  <c r="I4360" i="1"/>
  <c r="I467" i="1"/>
  <c r="I5756" i="1"/>
  <c r="I1438" i="1"/>
  <c r="I195" i="1"/>
  <c r="I196" i="1"/>
  <c r="I759" i="1"/>
  <c r="I1441" i="1"/>
  <c r="I199" i="1"/>
  <c r="I1443" i="1"/>
  <c r="I202" i="1"/>
  <c r="I205" i="1"/>
  <c r="I207" i="1"/>
  <c r="I210" i="1"/>
  <c r="I211" i="1"/>
  <c r="I213" i="1"/>
  <c r="I215" i="1"/>
  <c r="J215" i="1" s="1"/>
  <c r="I218" i="1"/>
  <c r="I219" i="1"/>
  <c r="I1444" i="1"/>
  <c r="I1447" i="1"/>
  <c r="I1452" i="1"/>
  <c r="I1455" i="1"/>
  <c r="I1460" i="1"/>
  <c r="I1463" i="1"/>
  <c r="I1468" i="1"/>
  <c r="I1471" i="1"/>
  <c r="I1476" i="1"/>
  <c r="I2612" i="1"/>
  <c r="J2612" i="1" s="1"/>
  <c r="I1591" i="1"/>
  <c r="I1593" i="1"/>
  <c r="I760" i="1"/>
  <c r="I1596" i="1"/>
  <c r="I2771" i="1"/>
  <c r="I761" i="1"/>
  <c r="I5178" i="1"/>
  <c r="I5758" i="1"/>
  <c r="I762" i="1"/>
  <c r="I3276" i="1"/>
  <c r="I1122" i="1"/>
  <c r="I1478" i="1"/>
  <c r="I978" i="1"/>
  <c r="I1875" i="1"/>
  <c r="J1875" i="1" s="1"/>
  <c r="I2617" i="1"/>
  <c r="I3278" i="1"/>
  <c r="I2356" i="1"/>
  <c r="I2961" i="1"/>
  <c r="I2034" i="1"/>
  <c r="I765" i="1"/>
  <c r="I469" i="1"/>
  <c r="I922" i="1"/>
  <c r="I340" i="1"/>
  <c r="I5182" i="1"/>
  <c r="I4370" i="1"/>
  <c r="I3279" i="1"/>
  <c r="I332" i="1"/>
  <c r="I1600" i="1"/>
  <c r="I3281" i="1"/>
  <c r="I2906" i="1"/>
  <c r="J2906" i="1" s="1"/>
  <c r="I2907" i="1"/>
  <c r="J2907" i="1" s="1"/>
  <c r="I2395" i="1"/>
  <c r="I2910" i="1"/>
  <c r="I6059" i="1"/>
  <c r="I1654" i="1"/>
  <c r="I4372" i="1"/>
  <c r="I1252" i="1"/>
  <c r="J1252" i="1" s="1"/>
  <c r="I2038" i="1"/>
  <c r="J2038" i="1" s="1"/>
  <c r="I771" i="1"/>
  <c r="I5186" i="1"/>
  <c r="I775" i="1"/>
  <c r="I474" i="1"/>
  <c r="I1254" i="1"/>
  <c r="J1254" i="1" s="1"/>
  <c r="I1255" i="1"/>
  <c r="I1257" i="1"/>
  <c r="I5315" i="1"/>
  <c r="I476" i="1"/>
  <c r="I479" i="1"/>
  <c r="I981" i="1"/>
  <c r="J981" i="1" s="1"/>
  <c r="I483" i="1"/>
  <c r="J483" i="1" s="1"/>
  <c r="I488" i="1"/>
  <c r="I491" i="1"/>
  <c r="I492" i="1"/>
  <c r="I494" i="1"/>
  <c r="I496" i="1"/>
  <c r="I499" i="1"/>
  <c r="I1656" i="1"/>
  <c r="I5317" i="1"/>
  <c r="I1657" i="1"/>
  <c r="I2719" i="1"/>
  <c r="I3284" i="1"/>
  <c r="I3286" i="1"/>
  <c r="I3289" i="1"/>
  <c r="I3292" i="1"/>
  <c r="I3294" i="1"/>
  <c r="I3297" i="1"/>
  <c r="I333" i="1"/>
  <c r="I3304" i="1"/>
  <c r="I3305" i="1"/>
  <c r="I3309" i="1"/>
  <c r="I3312" i="1"/>
  <c r="I3313" i="1"/>
  <c r="I3317" i="1"/>
  <c r="I3320" i="1"/>
  <c r="I3323" i="1"/>
  <c r="I3328" i="1"/>
  <c r="I3330" i="1"/>
  <c r="I3333" i="1"/>
  <c r="I3336" i="1"/>
  <c r="I3339" i="1"/>
  <c r="I3341" i="1"/>
  <c r="I3344" i="1"/>
  <c r="I3349" i="1"/>
  <c r="I3352" i="1"/>
  <c r="I1125" i="1"/>
  <c r="J1125" i="1" s="1"/>
  <c r="I779" i="1"/>
  <c r="I1481" i="1"/>
  <c r="I2620" i="1"/>
  <c r="I1608" i="1"/>
  <c r="I6373" i="1"/>
  <c r="I6374" i="1"/>
  <c r="J6374" i="1" s="1"/>
  <c r="I5760" i="1"/>
  <c r="I344" i="1"/>
  <c r="I989" i="1"/>
  <c r="I994" i="1"/>
  <c r="I995" i="1"/>
  <c r="I997" i="1"/>
  <c r="I1002" i="1"/>
  <c r="I1003" i="1"/>
  <c r="I1007" i="1"/>
  <c r="I4379" i="1"/>
  <c r="I1012" i="1"/>
  <c r="I1485" i="1"/>
  <c r="I1016" i="1"/>
  <c r="J1016" i="1" s="1"/>
  <c r="I1259" i="1"/>
  <c r="I5764" i="1"/>
  <c r="I1878" i="1"/>
  <c r="I1518" i="1"/>
  <c r="I1519" i="1"/>
  <c r="I1520" i="1"/>
  <c r="I1521" i="1"/>
  <c r="I1523" i="1"/>
  <c r="I1527" i="1"/>
  <c r="I5766" i="1"/>
  <c r="I5387" i="1"/>
  <c r="I503" i="1"/>
  <c r="I2359" i="1"/>
  <c r="I5196" i="1"/>
  <c r="J5196" i="1" s="1"/>
  <c r="I5197" i="1"/>
  <c r="I5393" i="1"/>
  <c r="I4385" i="1"/>
  <c r="I3354" i="1"/>
  <c r="I3361" i="1"/>
  <c r="I1488" i="1"/>
  <c r="J1488" i="1" s="1"/>
  <c r="I2773" i="1"/>
  <c r="I507" i="1"/>
  <c r="I279" i="1"/>
  <c r="I280" i="1"/>
  <c r="I2040" i="1"/>
  <c r="I926" i="1"/>
  <c r="J926" i="1" s="1"/>
  <c r="I927" i="1"/>
  <c r="I984" i="1"/>
  <c r="I986" i="1"/>
  <c r="I6379" i="1"/>
  <c r="I6066" i="1"/>
  <c r="J6066" i="1" s="1"/>
  <c r="I1022" i="1"/>
  <c r="I2364" i="1"/>
  <c r="I5769" i="1"/>
  <c r="I5497" i="1"/>
  <c r="I1609" i="1"/>
  <c r="I2506" i="1"/>
  <c r="I5771" i="1"/>
  <c r="I5773" i="1"/>
  <c r="I3365" i="1"/>
  <c r="I4388" i="1"/>
  <c r="I2483" i="1"/>
  <c r="I5204" i="1"/>
  <c r="J5204" i="1" s="1"/>
  <c r="I1616" i="1"/>
  <c r="I4389" i="1"/>
  <c r="J4389" i="1" s="1"/>
  <c r="I6068" i="1"/>
  <c r="I4390" i="1"/>
  <c r="I4394" i="1"/>
  <c r="I4397" i="1"/>
  <c r="I4398" i="1"/>
  <c r="I509" i="1"/>
  <c r="I1492" i="1"/>
  <c r="I511" i="1"/>
  <c r="I2367" i="1"/>
  <c r="J2367" i="1" s="1"/>
  <c r="I5293" i="1"/>
  <c r="J5293" i="1" s="1"/>
  <c r="I5294" i="1"/>
  <c r="I5297" i="1"/>
  <c r="I5207" i="1"/>
  <c r="I2487" i="1"/>
  <c r="I4402" i="1"/>
  <c r="J4402" i="1" s="1"/>
  <c r="I4403" i="1"/>
  <c r="I2919" i="1"/>
  <c r="I2921" i="1"/>
  <c r="J2921" i="1" s="1"/>
  <c r="I2922" i="1"/>
  <c r="I1228" i="1"/>
  <c r="I6280" i="1"/>
  <c r="I2538" i="1"/>
  <c r="J2538" i="1" s="1"/>
  <c r="I2924" i="1"/>
  <c r="I4407" i="1"/>
  <c r="I5242" i="1"/>
  <c r="I5210" i="1"/>
  <c r="I2374" i="1"/>
  <c r="I4409" i="1"/>
  <c r="J4409" i="1" s="1"/>
  <c r="I5797" i="1"/>
  <c r="I5800" i="1"/>
  <c r="I5801" i="1"/>
  <c r="I5802" i="1"/>
  <c r="I5803" i="1"/>
  <c r="I5805" i="1"/>
  <c r="I5808" i="1"/>
  <c r="I282" i="1"/>
  <c r="I5775" i="1"/>
  <c r="J5775" i="1" s="1"/>
  <c r="I3367" i="1"/>
  <c r="I3370" i="1"/>
  <c r="J3370" i="1" s="1"/>
  <c r="I4411" i="1"/>
  <c r="I3381" i="1"/>
  <c r="I2508" i="1"/>
  <c r="I2774" i="1"/>
  <c r="I4413" i="1"/>
  <c r="J4413" i="1" s="1"/>
  <c r="I2720" i="1"/>
  <c r="I1883" i="1"/>
  <c r="I1884" i="1"/>
  <c r="I932" i="1"/>
  <c r="I2624" i="1"/>
  <c r="I4418" i="1"/>
  <c r="I4421" i="1"/>
  <c r="I3383" i="1"/>
  <c r="J3383" i="1" s="1"/>
  <c r="I5214" i="1"/>
  <c r="I2625" i="1"/>
  <c r="I2626" i="1"/>
  <c r="J2626" i="1" s="1"/>
  <c r="I2628" i="1"/>
  <c r="I1661" i="1"/>
  <c r="I933" i="1"/>
  <c r="I935" i="1"/>
  <c r="I5778" i="1"/>
  <c r="J5778" i="1" s="1"/>
  <c r="I5779" i="1"/>
  <c r="I5339" i="1"/>
  <c r="I2510" i="1"/>
  <c r="I1887" i="1"/>
  <c r="I519" i="1"/>
  <c r="I520" i="1"/>
  <c r="J520" i="1" s="1"/>
  <c r="I521" i="1"/>
  <c r="I5216" i="1"/>
  <c r="I524" i="1"/>
  <c r="I533" i="1"/>
  <c r="I537" i="1"/>
  <c r="I539" i="1"/>
  <c r="J539" i="1" s="1"/>
  <c r="I540" i="1"/>
  <c r="J540" i="1" s="1"/>
  <c r="I541" i="1"/>
  <c r="I543" i="1"/>
  <c r="I548" i="1"/>
  <c r="I555" i="1"/>
  <c r="I556" i="1"/>
  <c r="I558" i="1"/>
  <c r="I563" i="1"/>
  <c r="I568" i="1"/>
  <c r="I6076" i="1"/>
  <c r="I2378" i="1"/>
  <c r="I2379" i="1"/>
  <c r="I785" i="1"/>
  <c r="I787" i="1"/>
  <c r="I569" i="1"/>
  <c r="I1888" i="1"/>
  <c r="J1888" i="1" s="1"/>
  <c r="I2046" i="1"/>
  <c r="I2047" i="1"/>
  <c r="I2048" i="1"/>
  <c r="J2048" i="1" s="1"/>
  <c r="I2721" i="1"/>
  <c r="I1026" i="1"/>
  <c r="I2718" i="1"/>
  <c r="J2718" i="1" s="1"/>
  <c r="I573" i="1"/>
  <c r="I4434" i="1"/>
  <c r="I1132" i="1"/>
  <c r="I6077" i="1"/>
  <c r="I4440" i="1"/>
  <c r="J4440" i="1" s="1"/>
  <c r="I4442" i="1"/>
  <c r="I4445" i="1"/>
  <c r="I4448" i="1"/>
  <c r="I4450" i="1"/>
  <c r="I4457" i="1"/>
  <c r="I4458" i="1"/>
  <c r="I4459" i="1"/>
  <c r="I4463" i="1"/>
  <c r="I4464" i="1"/>
  <c r="I5223" i="1"/>
  <c r="I5782" i="1"/>
  <c r="I5784" i="1"/>
  <c r="I5787" i="1"/>
  <c r="I5789" i="1"/>
  <c r="I1096" i="1"/>
  <c r="I4466" i="1"/>
  <c r="I4467" i="1"/>
  <c r="J4467" i="1" s="1"/>
  <c r="I4468" i="1"/>
  <c r="I4469" i="1"/>
  <c r="I1497" i="1"/>
  <c r="I1500" i="1"/>
  <c r="I1135" i="1"/>
  <c r="I4471" i="1"/>
  <c r="I2384" i="1"/>
  <c r="I2385" i="1"/>
  <c r="I2926" i="1"/>
  <c r="I788" i="1"/>
  <c r="I576" i="1"/>
  <c r="I3390" i="1"/>
  <c r="J3390" i="1" s="1"/>
  <c r="I2513" i="1"/>
  <c r="I1677" i="1"/>
  <c r="I2386" i="1"/>
  <c r="I2387" i="1"/>
  <c r="I2515" i="1"/>
  <c r="I350" i="1"/>
  <c r="I3392" i="1"/>
  <c r="I353" i="1"/>
  <c r="I2963" i="1"/>
  <c r="I2392" i="1"/>
  <c r="I578" i="1"/>
  <c r="J578" i="1" s="1"/>
  <c r="I579" i="1"/>
  <c r="I354" i="1"/>
  <c r="I4472" i="1"/>
  <c r="I580" i="1"/>
  <c r="I939" i="1"/>
  <c r="I583" i="1"/>
  <c r="I3394" i="1"/>
  <c r="I584" i="1"/>
  <c r="I811" i="1"/>
  <c r="I791" i="1"/>
  <c r="J791" i="1" s="1"/>
  <c r="I585" i="1"/>
  <c r="I1099" i="1"/>
  <c r="I6269" i="1"/>
  <c r="I1127" i="1"/>
  <c r="J4473" i="1"/>
  <c r="J4474" i="1"/>
  <c r="J1260" i="1"/>
  <c r="J4475" i="1"/>
  <c r="J4476" i="1"/>
  <c r="J4479" i="1"/>
  <c r="J4480" i="1"/>
  <c r="J4481" i="1"/>
  <c r="J4482" i="1"/>
  <c r="J1712" i="1"/>
  <c r="J4485" i="1"/>
  <c r="J3427" i="1"/>
  <c r="J4486" i="1"/>
  <c r="J823" i="1"/>
  <c r="J824" i="1"/>
  <c r="J825" i="1"/>
  <c r="J1714" i="1"/>
  <c r="J356" i="1"/>
  <c r="J358" i="1"/>
  <c r="J826" i="1"/>
  <c r="J1715" i="1"/>
  <c r="J1716" i="1"/>
  <c r="J361" i="1"/>
  <c r="J1717" i="1"/>
  <c r="J1718" i="1"/>
  <c r="J1719" i="1"/>
  <c r="J827" i="1"/>
  <c r="J829" i="1"/>
  <c r="J830" i="1"/>
  <c r="J4487" i="1"/>
  <c r="J831" i="1"/>
  <c r="J1721" i="1"/>
  <c r="J1724" i="1"/>
  <c r="J1725" i="1"/>
  <c r="J1726" i="1"/>
  <c r="J832" i="1"/>
  <c r="J833" i="1"/>
  <c r="J1727" i="1"/>
  <c r="J1728" i="1"/>
  <c r="J2964" i="1"/>
  <c r="J1028" i="1"/>
  <c r="J3429" i="1"/>
  <c r="J3431" i="1"/>
  <c r="J5822" i="1"/>
  <c r="J5823" i="1"/>
  <c r="J5825" i="1"/>
  <c r="J5826" i="1"/>
  <c r="J5827" i="1"/>
  <c r="J5828" i="1"/>
  <c r="J5830" i="1"/>
  <c r="J5831" i="1"/>
  <c r="J5833" i="1"/>
  <c r="J5834" i="1"/>
  <c r="J5835" i="1"/>
  <c r="J5838" i="1"/>
  <c r="J5839" i="1"/>
  <c r="J5840" i="1"/>
  <c r="J5841" i="1"/>
  <c r="J5843" i="1"/>
  <c r="J5844" i="1"/>
  <c r="J5846" i="1"/>
  <c r="J5847" i="1"/>
  <c r="J5848" i="1"/>
  <c r="J5849" i="1"/>
  <c r="J5851" i="1"/>
  <c r="J5852" i="1"/>
  <c r="J5854" i="1"/>
  <c r="J5855" i="1"/>
  <c r="J5856" i="1"/>
  <c r="J5857" i="1"/>
  <c r="J5858" i="1"/>
  <c r="J5862" i="1"/>
  <c r="J5863" i="1"/>
  <c r="J5865" i="1"/>
  <c r="J5867" i="1"/>
  <c r="J5870" i="1"/>
  <c r="J5871" i="1"/>
  <c r="J5872" i="1"/>
  <c r="J5873" i="1"/>
  <c r="J5874" i="1"/>
  <c r="J5875" i="1"/>
  <c r="J5876" i="1"/>
  <c r="J5878" i="1"/>
  <c r="J5879" i="1"/>
  <c r="J5880" i="1"/>
  <c r="J5881" i="1"/>
  <c r="J5882" i="1"/>
  <c r="J5883" i="1"/>
  <c r="J5884" i="1"/>
  <c r="J5886" i="1"/>
  <c r="J5887" i="1"/>
  <c r="J5888" i="1"/>
  <c r="J5889" i="1"/>
  <c r="J5891" i="1"/>
  <c r="J5892" i="1"/>
  <c r="J5894" i="1"/>
  <c r="J5895" i="1"/>
  <c r="J5896" i="1"/>
  <c r="J5897" i="1"/>
  <c r="J5898" i="1"/>
  <c r="J5899" i="1"/>
  <c r="J5900" i="1"/>
  <c r="J587" i="1"/>
  <c r="J588" i="1"/>
  <c r="J589" i="1"/>
  <c r="J3433" i="1"/>
  <c r="J3435" i="1"/>
  <c r="J3436" i="1"/>
  <c r="J2967" i="1"/>
  <c r="J2968" i="1"/>
  <c r="J2969" i="1"/>
  <c r="J2670" i="1"/>
  <c r="J1903" i="1"/>
  <c r="J1904" i="1"/>
  <c r="J2673" i="1"/>
  <c r="J2674" i="1"/>
  <c r="J2676" i="1"/>
  <c r="J2677" i="1"/>
  <c r="J2681" i="1"/>
  <c r="J2682" i="1"/>
  <c r="J2683" i="1"/>
  <c r="J2684" i="1"/>
  <c r="J2685" i="1"/>
  <c r="J2686" i="1"/>
  <c r="J2687" i="1"/>
  <c r="J2689" i="1"/>
  <c r="J2690" i="1"/>
  <c r="J2692" i="1"/>
  <c r="J2694" i="1"/>
  <c r="J2695" i="1"/>
  <c r="J2696" i="1"/>
  <c r="J2788" i="1"/>
  <c r="J2789" i="1"/>
  <c r="J2790" i="1"/>
  <c r="J2791" i="1"/>
  <c r="J2792" i="1"/>
  <c r="J2793" i="1"/>
  <c r="J2795" i="1"/>
  <c r="J2796" i="1"/>
  <c r="J2797" i="1"/>
  <c r="J2798" i="1"/>
  <c r="J2799" i="1"/>
  <c r="J1160" i="1"/>
  <c r="J1161" i="1"/>
  <c r="J1163" i="1"/>
  <c r="J1164" i="1"/>
  <c r="J1165" i="1"/>
  <c r="J1166" i="1"/>
  <c r="J5396" i="1"/>
  <c r="J5397" i="1"/>
  <c r="J5398" i="1"/>
  <c r="J5400" i="1"/>
  <c r="J5401" i="1"/>
  <c r="J5403" i="1"/>
  <c r="J5404" i="1"/>
  <c r="J5405" i="1"/>
  <c r="J5408" i="1"/>
  <c r="J5409" i="1"/>
  <c r="J5410" i="1"/>
  <c r="J5411" i="1"/>
  <c r="J5413" i="1"/>
  <c r="J5414" i="1"/>
  <c r="J5416" i="1"/>
  <c r="J5417" i="1"/>
  <c r="J5418" i="1"/>
  <c r="J5419" i="1"/>
  <c r="J5420" i="1"/>
  <c r="J5422" i="1"/>
  <c r="J5424" i="1"/>
  <c r="J5425" i="1"/>
  <c r="J5426" i="1"/>
  <c r="J5427" i="1"/>
  <c r="J5428" i="1"/>
  <c r="J5429" i="1"/>
  <c r="J5430" i="1"/>
  <c r="J5432" i="1"/>
  <c r="J5433" i="1"/>
  <c r="J5434" i="1"/>
  <c r="J5435" i="1"/>
  <c r="J5437" i="1"/>
  <c r="J5438" i="1"/>
  <c r="J5440" i="1"/>
  <c r="J5441" i="1"/>
  <c r="J5442" i="1"/>
  <c r="J5443" i="1"/>
  <c r="J5444" i="1"/>
  <c r="J5445" i="1"/>
  <c r="J5446" i="1"/>
  <c r="J5448" i="1"/>
  <c r="J5449" i="1"/>
  <c r="J5451" i="1"/>
  <c r="J5452" i="1"/>
  <c r="J5453" i="1"/>
  <c r="J5454" i="1"/>
  <c r="J5455" i="1"/>
  <c r="J5456" i="1"/>
  <c r="J5457" i="1"/>
  <c r="J5459" i="1"/>
  <c r="J5460" i="1"/>
  <c r="J5461" i="1"/>
  <c r="J5462" i="1"/>
  <c r="J5463" i="1"/>
  <c r="J3437" i="1"/>
  <c r="J4488" i="1"/>
  <c r="J3438" i="1"/>
  <c r="J3439" i="1"/>
  <c r="J3440" i="1"/>
  <c r="J4489" i="1"/>
  <c r="J4490" i="1"/>
  <c r="J4491" i="1"/>
  <c r="J1029" i="1"/>
  <c r="J1030" i="1"/>
  <c r="J3441" i="1"/>
  <c r="J4492" i="1"/>
  <c r="J4493" i="1"/>
  <c r="J4495" i="1"/>
  <c r="J4496" i="1"/>
  <c r="J4497" i="1"/>
  <c r="J4498" i="1"/>
  <c r="J3442" i="1"/>
  <c r="J3443" i="1"/>
  <c r="J4499" i="1"/>
  <c r="J4500" i="1"/>
  <c r="J1623" i="1"/>
  <c r="J3444" i="1"/>
  <c r="J4501" i="1"/>
  <c r="J3445" i="1"/>
  <c r="J4502" i="1"/>
  <c r="J1624" i="1"/>
  <c r="J3446" i="1"/>
  <c r="J4503" i="1"/>
  <c r="J4504" i="1"/>
  <c r="J3447" i="1"/>
  <c r="J4505" i="1"/>
  <c r="J4506" i="1"/>
  <c r="J4507" i="1"/>
  <c r="J4509" i="1"/>
  <c r="J4511" i="1"/>
  <c r="J3448" i="1"/>
  <c r="J3449" i="1"/>
  <c r="J4513" i="1"/>
  <c r="J4515" i="1"/>
  <c r="J4516" i="1"/>
  <c r="J4517" i="1"/>
  <c r="J4518" i="1"/>
  <c r="J4519" i="1"/>
  <c r="J4520" i="1"/>
  <c r="J4521" i="1"/>
  <c r="J3450" i="1"/>
  <c r="J4522" i="1"/>
  <c r="J4523" i="1"/>
  <c r="J4524" i="1"/>
  <c r="J4525" i="1"/>
  <c r="J4526" i="1"/>
  <c r="J4528" i="1"/>
  <c r="J4529" i="1"/>
  <c r="J4530" i="1"/>
  <c r="J4531" i="1"/>
  <c r="J3451" i="1"/>
  <c r="J1625" i="1"/>
  <c r="J4532" i="1"/>
  <c r="J4533" i="1"/>
  <c r="J3452" i="1"/>
  <c r="J4536" i="1"/>
  <c r="J4537" i="1"/>
  <c r="J4538" i="1"/>
  <c r="J3453" i="1"/>
  <c r="J4539" i="1"/>
  <c r="J1261" i="1"/>
  <c r="J1262" i="1"/>
  <c r="J4540" i="1"/>
  <c r="J4541" i="1"/>
  <c r="J3454" i="1"/>
  <c r="J4542" i="1"/>
  <c r="J4543" i="1"/>
  <c r="J4544" i="1"/>
  <c r="J4545" i="1"/>
  <c r="J4547" i="1"/>
  <c r="J4548" i="1"/>
  <c r="J4549" i="1"/>
  <c r="J4550" i="1"/>
  <c r="J4551" i="1"/>
  <c r="J4552" i="1"/>
  <c r="J3455" i="1"/>
  <c r="J4553" i="1"/>
  <c r="J1626" i="1"/>
  <c r="J1627" i="1"/>
  <c r="J4554" i="1"/>
  <c r="J3395" i="1"/>
  <c r="J1263" i="1"/>
  <c r="J3396" i="1"/>
  <c r="J1264" i="1"/>
  <c r="J1265" i="1"/>
  <c r="J1266" i="1"/>
  <c r="J1267" i="1"/>
  <c r="J1268" i="1"/>
  <c r="J3397" i="1"/>
  <c r="J1269" i="1"/>
  <c r="J3398" i="1"/>
  <c r="J3456" i="1"/>
  <c r="J2804" i="1"/>
  <c r="J2805" i="1"/>
  <c r="J4555" i="1"/>
  <c r="J4556" i="1"/>
  <c r="J4557" i="1"/>
  <c r="J2645" i="1"/>
  <c r="J5342" i="1"/>
  <c r="J5344" i="1"/>
  <c r="J5345" i="1"/>
  <c r="J6080" i="1"/>
  <c r="J6081" i="1"/>
  <c r="J3457" i="1"/>
  <c r="J6082" i="1"/>
  <c r="J6083" i="1"/>
  <c r="J834" i="1"/>
  <c r="J590" i="1"/>
  <c r="J591" i="1"/>
  <c r="J3458" i="1"/>
  <c r="J1628" i="1"/>
  <c r="J3459" i="1"/>
  <c r="J3460" i="1"/>
  <c r="J2970" i="1"/>
  <c r="J3461" i="1"/>
  <c r="J3462" i="1"/>
  <c r="J4559" i="1"/>
  <c r="J3463" i="1"/>
  <c r="J6084" i="1"/>
  <c r="J4560" i="1"/>
  <c r="J4561" i="1"/>
  <c r="J6085" i="1"/>
  <c r="J3466" i="1"/>
  <c r="J4562" i="1"/>
  <c r="J3467" i="1"/>
  <c r="J3468" i="1"/>
  <c r="J3469" i="1"/>
  <c r="J4563" i="1"/>
  <c r="J4564" i="1"/>
  <c r="J1270" i="1"/>
  <c r="J4565" i="1"/>
  <c r="J4566" i="1"/>
  <c r="J4567" i="1"/>
  <c r="J3470" i="1"/>
  <c r="J4568" i="1"/>
  <c r="J3471" i="1"/>
  <c r="J4569" i="1"/>
  <c r="J3472" i="1"/>
  <c r="J3473" i="1"/>
  <c r="J3474" i="1"/>
  <c r="J3475" i="1"/>
  <c r="J1271" i="1"/>
  <c r="J4571" i="1"/>
  <c r="J4572" i="1"/>
  <c r="J3477" i="1"/>
  <c r="J3478" i="1"/>
  <c r="J3479" i="1"/>
  <c r="J3480" i="1"/>
  <c r="J3482" i="1"/>
  <c r="J3483" i="1"/>
  <c r="J4573" i="1"/>
  <c r="J3484" i="1"/>
  <c r="J3485" i="1"/>
  <c r="J3486" i="1"/>
  <c r="J3487" i="1"/>
  <c r="J2971" i="1"/>
  <c r="J3488" i="1"/>
  <c r="J4574" i="1"/>
  <c r="J4575" i="1"/>
  <c r="J3489" i="1"/>
  <c r="J4576" i="1"/>
  <c r="J4577" i="1"/>
  <c r="J3490" i="1"/>
  <c r="J3491" i="1"/>
  <c r="J3492" i="1"/>
  <c r="J1272" i="1"/>
  <c r="J1273" i="1"/>
  <c r="J1274" i="1"/>
  <c r="J4579" i="1"/>
  <c r="J4580" i="1"/>
  <c r="J4581" i="1"/>
  <c r="J4582" i="1"/>
  <c r="J3495" i="1"/>
  <c r="J3496" i="1"/>
  <c r="J3497" i="1"/>
  <c r="J3499" i="1"/>
  <c r="J3501" i="1"/>
  <c r="J3502" i="1"/>
  <c r="J1275" i="1"/>
  <c r="J1629" i="1"/>
  <c r="J1630" i="1"/>
  <c r="J1631" i="1"/>
  <c r="J2972" i="1"/>
  <c r="J3504" i="1"/>
  <c r="J3505" i="1"/>
  <c r="J3506" i="1"/>
  <c r="J3507" i="1"/>
  <c r="J3508" i="1"/>
  <c r="J3509" i="1"/>
  <c r="J3511" i="1"/>
  <c r="J4584" i="1"/>
  <c r="J3512" i="1"/>
  <c r="J4585" i="1"/>
  <c r="J3513" i="1"/>
  <c r="J4586" i="1"/>
  <c r="J3514" i="1"/>
  <c r="J283" i="1"/>
  <c r="J284" i="1"/>
  <c r="J4587" i="1"/>
  <c r="J4588" i="1"/>
  <c r="J285" i="1"/>
  <c r="J4589" i="1"/>
  <c r="J286" i="1"/>
  <c r="J288" i="1"/>
  <c r="J289" i="1"/>
  <c r="J290" i="1"/>
  <c r="J291" i="1"/>
  <c r="J4590" i="1"/>
  <c r="J4591" i="1"/>
  <c r="J3516" i="1"/>
  <c r="J3518" i="1"/>
  <c r="J3411" i="1"/>
  <c r="J292" i="1"/>
  <c r="J4592" i="1"/>
  <c r="J4593" i="1"/>
  <c r="J2410" i="1"/>
  <c r="J362" i="1"/>
  <c r="J3520" i="1"/>
  <c r="J2411" i="1"/>
  <c r="J2412" i="1"/>
  <c r="J3521" i="1"/>
  <c r="J2050" i="1"/>
  <c r="J3522" i="1"/>
  <c r="J3524" i="1"/>
  <c r="J2051" i="1"/>
  <c r="J2052" i="1"/>
  <c r="J2053" i="1"/>
  <c r="J2054" i="1"/>
  <c r="J2056" i="1"/>
  <c r="J2057" i="1"/>
  <c r="J2414" i="1"/>
  <c r="J2415" i="1"/>
  <c r="J2058" i="1"/>
  <c r="J2059" i="1"/>
  <c r="J2060" i="1"/>
  <c r="J1694" i="1"/>
  <c r="J1696" i="1"/>
  <c r="J1697" i="1"/>
  <c r="J1698" i="1"/>
  <c r="J1699" i="1"/>
  <c r="J1700" i="1"/>
  <c r="J1701" i="1"/>
  <c r="J1702" i="1"/>
  <c r="J592" i="1"/>
  <c r="J593" i="1"/>
  <c r="J594" i="1"/>
  <c r="J595" i="1"/>
  <c r="J596" i="1"/>
  <c r="J597" i="1"/>
  <c r="J598" i="1"/>
  <c r="J601" i="1"/>
  <c r="J602" i="1"/>
  <c r="J603" i="1"/>
  <c r="J604" i="1"/>
  <c r="J605" i="1"/>
  <c r="J606" i="1"/>
  <c r="J608" i="1"/>
  <c r="J609" i="1"/>
  <c r="J610" i="1"/>
  <c r="J611" i="1"/>
  <c r="J612" i="1"/>
  <c r="J613" i="1"/>
  <c r="J800" i="1"/>
  <c r="J615" i="1"/>
  <c r="J616" i="1"/>
  <c r="J617" i="1"/>
  <c r="J618" i="1"/>
  <c r="J619" i="1"/>
  <c r="J620" i="1"/>
  <c r="J621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7" i="1"/>
  <c r="J639" i="1"/>
  <c r="J2061" i="1"/>
  <c r="J2062" i="1"/>
  <c r="J2063" i="1"/>
  <c r="J2064" i="1"/>
  <c r="J2065" i="1"/>
  <c r="J2066" i="1"/>
  <c r="J2068" i="1"/>
  <c r="J2069" i="1"/>
  <c r="J2070" i="1"/>
  <c r="J2071" i="1"/>
  <c r="J2072" i="1"/>
  <c r="J2074" i="1"/>
  <c r="J293" i="1"/>
  <c r="J2973" i="1"/>
  <c r="J3525" i="1"/>
  <c r="J3526" i="1"/>
  <c r="J1234" i="1"/>
  <c r="J3527" i="1"/>
  <c r="J1167" i="1"/>
  <c r="J1168" i="1"/>
  <c r="J1031" i="1"/>
  <c r="J1032" i="1"/>
  <c r="J4594" i="1"/>
  <c r="J4595" i="1"/>
  <c r="J3528" i="1"/>
  <c r="J4597" i="1"/>
  <c r="J4600" i="1"/>
  <c r="J3529" i="1"/>
  <c r="J4601" i="1"/>
  <c r="J3530" i="1"/>
  <c r="J4602" i="1"/>
  <c r="J6086" i="1"/>
  <c r="J1277" i="1"/>
  <c r="J1279" i="1"/>
  <c r="J1280" i="1"/>
  <c r="J3531" i="1"/>
  <c r="J3532" i="1"/>
  <c r="J4603" i="1"/>
  <c r="J3533" i="1"/>
  <c r="J4604" i="1"/>
  <c r="J4605" i="1"/>
  <c r="J1633" i="1"/>
  <c r="J3535" i="1"/>
  <c r="J4606" i="1"/>
  <c r="J4607" i="1"/>
  <c r="J4608" i="1"/>
  <c r="J4610" i="1"/>
  <c r="J3536" i="1"/>
  <c r="J4611" i="1"/>
  <c r="J4613" i="1"/>
  <c r="J4614" i="1"/>
  <c r="J3537" i="1"/>
  <c r="J3539" i="1"/>
  <c r="J4615" i="1"/>
  <c r="J4616" i="1"/>
  <c r="J4617" i="1"/>
  <c r="J1281" i="1"/>
  <c r="J1282" i="1"/>
  <c r="J2974" i="1"/>
  <c r="J2975" i="1"/>
  <c r="J3540" i="1"/>
  <c r="J3541" i="1"/>
  <c r="J3542" i="1"/>
  <c r="J3544" i="1"/>
  <c r="J4620" i="1"/>
  <c r="J3546" i="1"/>
  <c r="J3548" i="1"/>
  <c r="J3549" i="1"/>
  <c r="J3550" i="1"/>
  <c r="J3552" i="1"/>
  <c r="J3553" i="1"/>
  <c r="J3554" i="1"/>
  <c r="J2976" i="1"/>
  <c r="J3555" i="1"/>
  <c r="J1283" i="1"/>
  <c r="J1284" i="1"/>
  <c r="J1286" i="1"/>
  <c r="J1287" i="1"/>
  <c r="J1288" i="1"/>
  <c r="J1289" i="1"/>
  <c r="J3556" i="1"/>
  <c r="J4622" i="1"/>
  <c r="J4623" i="1"/>
  <c r="J3558" i="1"/>
  <c r="J3559" i="1"/>
  <c r="J4625" i="1"/>
  <c r="J3560" i="1"/>
  <c r="J3562" i="1"/>
  <c r="J4628" i="1"/>
  <c r="J4630" i="1"/>
  <c r="J4631" i="1"/>
  <c r="J3563" i="1"/>
  <c r="J3564" i="1"/>
  <c r="J2977" i="1"/>
  <c r="J3565" i="1"/>
  <c r="J4632" i="1"/>
  <c r="J3566" i="1"/>
  <c r="J3567" i="1"/>
  <c r="J3568" i="1"/>
  <c r="J3569" i="1"/>
  <c r="J3570" i="1"/>
  <c r="J6087" i="1"/>
  <c r="J6088" i="1"/>
  <c r="J6091" i="1"/>
  <c r="J6092" i="1"/>
  <c r="J6093" i="1"/>
  <c r="J6095" i="1"/>
  <c r="J6096" i="1"/>
  <c r="J6097" i="1"/>
  <c r="J1730" i="1"/>
  <c r="J6098" i="1"/>
  <c r="J6099" i="1"/>
  <c r="J6100" i="1"/>
  <c r="J6103" i="1"/>
  <c r="J6104" i="1"/>
  <c r="J6105" i="1"/>
  <c r="J6106" i="1"/>
  <c r="J6380" i="1"/>
  <c r="J6107" i="1"/>
  <c r="J6108" i="1"/>
  <c r="J6381" i="1"/>
  <c r="J6110" i="1"/>
  <c r="J6111" i="1"/>
  <c r="J6382" i="1"/>
  <c r="J6383" i="1"/>
  <c r="J4634" i="1"/>
  <c r="J6113" i="1"/>
  <c r="J6114" i="1"/>
  <c r="J6115" i="1"/>
  <c r="J6116" i="1"/>
  <c r="J1290" i="1"/>
  <c r="J1291" i="1"/>
  <c r="J1292" i="1"/>
  <c r="J1293" i="1"/>
  <c r="J1294" i="1"/>
  <c r="J1295" i="1"/>
  <c r="J1296" i="1"/>
  <c r="J1297" i="1"/>
  <c r="J1299" i="1"/>
  <c r="J1301" i="1"/>
  <c r="J1302" i="1"/>
  <c r="J1303" i="1"/>
  <c r="J3571" i="1"/>
  <c r="J1305" i="1"/>
  <c r="J1306" i="1"/>
  <c r="J1308" i="1"/>
  <c r="J1309" i="1"/>
  <c r="J1310" i="1"/>
  <c r="J1311" i="1"/>
  <c r="J1312" i="1"/>
  <c r="J1313" i="1"/>
  <c r="J1314" i="1"/>
  <c r="J1316" i="1"/>
  <c r="J1317" i="1"/>
  <c r="J1318" i="1"/>
  <c r="J1320" i="1"/>
  <c r="J1321" i="1"/>
  <c r="J1322" i="1"/>
  <c r="J1324" i="1"/>
  <c r="J1033" i="1"/>
  <c r="J1034" i="1"/>
  <c r="J1035" i="1"/>
  <c r="J1036" i="1"/>
  <c r="J1037" i="1"/>
  <c r="J1038" i="1"/>
  <c r="J1101" i="1"/>
  <c r="J1102" i="1"/>
  <c r="J363" i="1"/>
  <c r="J1731" i="1"/>
  <c r="J1732" i="1"/>
  <c r="J4635" i="1"/>
  <c r="J3573" i="1"/>
  <c r="J3574" i="1"/>
  <c r="J3575" i="1"/>
  <c r="J2979" i="1"/>
  <c r="J2980" i="1"/>
  <c r="J2981" i="1"/>
  <c r="J1040" i="1"/>
  <c r="J1041" i="1"/>
  <c r="J4637" i="1"/>
  <c r="J4638" i="1"/>
  <c r="J4639" i="1"/>
  <c r="J1042" i="1"/>
  <c r="J1043" i="1"/>
  <c r="J1045" i="1"/>
  <c r="J1046" i="1"/>
  <c r="J4640" i="1"/>
  <c r="J3576" i="1"/>
  <c r="J2416" i="1"/>
  <c r="J2075" i="1"/>
  <c r="J2076" i="1"/>
  <c r="J2417" i="1"/>
  <c r="J3578" i="1"/>
  <c r="J2418" i="1"/>
  <c r="J2419" i="1"/>
  <c r="J2077" i="1"/>
  <c r="J2420" i="1"/>
  <c r="J2079" i="1"/>
  <c r="J3580" i="1"/>
  <c r="J3581" i="1"/>
  <c r="J2080" i="1"/>
  <c r="J3582" i="1"/>
  <c r="J2421" i="1"/>
  <c r="J2422" i="1"/>
  <c r="J2081" i="1"/>
  <c r="J2423" i="1"/>
  <c r="J2082" i="1"/>
  <c r="J3583" i="1"/>
  <c r="J2084" i="1"/>
  <c r="J2085" i="1"/>
  <c r="J2086" i="1"/>
  <c r="J1169" i="1"/>
  <c r="J4641" i="1"/>
  <c r="J4642" i="1"/>
  <c r="J4644" i="1"/>
  <c r="J4645" i="1"/>
  <c r="J3584" i="1"/>
  <c r="J640" i="1"/>
  <c r="J641" i="1"/>
  <c r="J6117" i="1"/>
  <c r="J642" i="1"/>
  <c r="J1325" i="1"/>
  <c r="J2088" i="1"/>
  <c r="J3585" i="1"/>
  <c r="J643" i="1"/>
  <c r="J2984" i="1"/>
  <c r="J3586" i="1"/>
  <c r="J3587" i="1"/>
  <c r="J2985" i="1"/>
  <c r="J2986" i="1"/>
  <c r="J2089" i="1"/>
  <c r="J2090" i="1"/>
  <c r="J2806" i="1"/>
  <c r="J1326" i="1"/>
  <c r="J1327" i="1"/>
  <c r="J5464" i="1"/>
  <c r="J1328" i="1"/>
  <c r="J1329" i="1"/>
  <c r="J294" i="1"/>
  <c r="J1047" i="1"/>
  <c r="J1237" i="1"/>
  <c r="J4646" i="1"/>
  <c r="J3588" i="1"/>
  <c r="J3589" i="1"/>
  <c r="J3590" i="1"/>
  <c r="J4647" i="1"/>
  <c r="J4648" i="1"/>
  <c r="J2807" i="1"/>
  <c r="J2808" i="1"/>
  <c r="J2809" i="1"/>
  <c r="J2811" i="1"/>
  <c r="J2812" i="1"/>
  <c r="J2813" i="1"/>
  <c r="J1907" i="1"/>
  <c r="J1908" i="1"/>
  <c r="J1909" i="1"/>
  <c r="J1910" i="1"/>
  <c r="J1912" i="1"/>
  <c r="J1913" i="1"/>
  <c r="J1914" i="1"/>
  <c r="J1915" i="1"/>
  <c r="J1916" i="1"/>
  <c r="J1918" i="1"/>
  <c r="J1920" i="1"/>
  <c r="J1331" i="1"/>
  <c r="J1332" i="1"/>
  <c r="J1333" i="1"/>
  <c r="J3591" i="1"/>
  <c r="J1048" i="1"/>
  <c r="J1049" i="1"/>
  <c r="J1051" i="1"/>
  <c r="J1052" i="1"/>
  <c r="J10" i="1"/>
  <c r="J11" i="1"/>
  <c r="J12" i="1"/>
  <c r="J13" i="1"/>
  <c r="J2814" i="1"/>
  <c r="J644" i="1"/>
  <c r="J1663" i="1"/>
  <c r="J295" i="1"/>
  <c r="J2987" i="1"/>
  <c r="J2988" i="1"/>
  <c r="J3592" i="1"/>
  <c r="J2990" i="1"/>
  <c r="J2991" i="1"/>
  <c r="J2992" i="1"/>
  <c r="J3593" i="1"/>
  <c r="J296" i="1"/>
  <c r="J3594" i="1"/>
  <c r="J2993" i="1"/>
  <c r="J3595" i="1"/>
  <c r="J2994" i="1"/>
  <c r="J3596" i="1"/>
  <c r="J3597" i="1"/>
  <c r="J3598" i="1"/>
  <c r="J297" i="1"/>
  <c r="J3599" i="1"/>
  <c r="J3601" i="1"/>
  <c r="J6118" i="1"/>
  <c r="J6119" i="1"/>
  <c r="J4649" i="1"/>
  <c r="J6120" i="1"/>
  <c r="J4650" i="1"/>
  <c r="J3604" i="1"/>
  <c r="J3605" i="1"/>
  <c r="J3606" i="1"/>
  <c r="J6121" i="1"/>
  <c r="J6122" i="1"/>
  <c r="J6123" i="1"/>
  <c r="J6124" i="1"/>
  <c r="J6126" i="1"/>
  <c r="J6127" i="1"/>
  <c r="J6128" i="1"/>
  <c r="J6129" i="1"/>
  <c r="J6130" i="1"/>
  <c r="J6132" i="1"/>
  <c r="J6133" i="1"/>
  <c r="J6134" i="1"/>
  <c r="J6135" i="1"/>
  <c r="J6137" i="1"/>
  <c r="J6138" i="1"/>
  <c r="J3607" i="1"/>
  <c r="J6139" i="1"/>
  <c r="J3608" i="1"/>
  <c r="J3609" i="1"/>
  <c r="J3610" i="1"/>
  <c r="J3611" i="1"/>
  <c r="J2995" i="1"/>
  <c r="J3612" i="1"/>
  <c r="J3613" i="1"/>
  <c r="J6140" i="1"/>
  <c r="J3412" i="1"/>
  <c r="J364" i="1"/>
  <c r="J365" i="1"/>
  <c r="J3614" i="1"/>
  <c r="J3615" i="1"/>
  <c r="J366" i="1"/>
  <c r="J835" i="1"/>
  <c r="J3616" i="1"/>
  <c r="J836" i="1"/>
  <c r="J3617" i="1"/>
  <c r="J1733" i="1"/>
  <c r="J2424" i="1"/>
  <c r="J2425" i="1"/>
  <c r="J3618" i="1"/>
  <c r="J3619" i="1"/>
  <c r="J2091" i="1"/>
  <c r="J2426" i="1"/>
  <c r="J3620" i="1"/>
  <c r="J2092" i="1"/>
  <c r="J2427" i="1"/>
  <c r="J3621" i="1"/>
  <c r="J2093" i="1"/>
  <c r="J3622" i="1"/>
  <c r="J2094" i="1"/>
  <c r="J2095" i="1"/>
  <c r="J3623" i="1"/>
  <c r="J2096" i="1"/>
  <c r="J2428" i="1"/>
  <c r="J3624" i="1"/>
  <c r="J3625" i="1"/>
  <c r="J2429" i="1"/>
  <c r="J3626" i="1"/>
  <c r="J2097" i="1"/>
  <c r="J2098" i="1"/>
  <c r="J2430" i="1"/>
  <c r="J2099" i="1"/>
  <c r="J2431" i="1"/>
  <c r="J3627" i="1"/>
  <c r="J3629" i="1"/>
  <c r="J3630" i="1"/>
  <c r="J645" i="1"/>
  <c r="J646" i="1"/>
  <c r="J648" i="1"/>
  <c r="J649" i="1"/>
  <c r="J650" i="1"/>
  <c r="J651" i="1"/>
  <c r="J652" i="1"/>
  <c r="J653" i="1"/>
  <c r="J2100" i="1"/>
  <c r="J654" i="1"/>
  <c r="J2101" i="1"/>
  <c r="J655" i="1"/>
  <c r="J656" i="1"/>
  <c r="J657" i="1"/>
  <c r="J658" i="1"/>
  <c r="J659" i="1"/>
  <c r="J660" i="1"/>
  <c r="J662" i="1"/>
  <c r="J663" i="1"/>
  <c r="J664" i="1"/>
  <c r="J665" i="1"/>
  <c r="J3631" i="1"/>
  <c r="J3632" i="1"/>
  <c r="J3633" i="1"/>
  <c r="J3634" i="1"/>
  <c r="J3635" i="1"/>
  <c r="J5247" i="1"/>
  <c r="J5249" i="1"/>
  <c r="J5250" i="1"/>
  <c r="J666" i="1"/>
  <c r="J667" i="1"/>
  <c r="J668" i="1"/>
  <c r="J669" i="1"/>
  <c r="J670" i="1"/>
  <c r="J671" i="1"/>
  <c r="J672" i="1"/>
  <c r="J673" i="1"/>
  <c r="J674" i="1"/>
  <c r="J675" i="1"/>
  <c r="J676" i="1"/>
  <c r="J5251" i="1"/>
  <c r="J2996" i="1"/>
  <c r="J3636" i="1"/>
  <c r="J3637" i="1"/>
  <c r="J3638" i="1"/>
  <c r="J2103" i="1"/>
  <c r="J3639" i="1"/>
  <c r="J3640" i="1"/>
  <c r="J4651" i="1"/>
  <c r="J2432" i="1"/>
  <c r="J2433" i="1"/>
  <c r="J2434" i="1"/>
  <c r="J2105" i="1"/>
  <c r="J3641" i="1"/>
  <c r="J3642" i="1"/>
  <c r="J3643" i="1"/>
  <c r="J3644" i="1"/>
  <c r="J2106" i="1"/>
  <c r="J2107" i="1"/>
  <c r="J2109" i="1"/>
  <c r="J2110" i="1"/>
  <c r="J2112" i="1"/>
  <c r="J2113" i="1"/>
  <c r="J2114" i="1"/>
  <c r="J2115" i="1"/>
  <c r="J2116" i="1"/>
  <c r="J2117" i="1"/>
  <c r="J2118" i="1"/>
  <c r="J3645" i="1"/>
  <c r="J3646" i="1"/>
  <c r="J3647" i="1"/>
  <c r="J3648" i="1"/>
  <c r="J3649" i="1"/>
  <c r="J2435" i="1"/>
  <c r="J3650" i="1"/>
  <c r="J3651" i="1"/>
  <c r="J2436" i="1"/>
  <c r="J2437" i="1"/>
  <c r="J3652" i="1"/>
  <c r="J3653" i="1"/>
  <c r="J3654" i="1"/>
  <c r="J3655" i="1"/>
  <c r="J3656" i="1"/>
  <c r="J3658" i="1"/>
  <c r="J3659" i="1"/>
  <c r="J3661" i="1"/>
  <c r="J3662" i="1"/>
  <c r="J3663" i="1"/>
  <c r="J3664" i="1"/>
  <c r="J3665" i="1"/>
  <c r="J3666" i="1"/>
  <c r="J3667" i="1"/>
  <c r="J2997" i="1"/>
  <c r="J2998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2119" i="1"/>
  <c r="J2120" i="1"/>
  <c r="J2121" i="1"/>
  <c r="J2438" i="1"/>
  <c r="J2122" i="1"/>
  <c r="J2123" i="1"/>
  <c r="J2439" i="1"/>
  <c r="J2124" i="1"/>
  <c r="J2125" i="1"/>
  <c r="J2126" i="1"/>
  <c r="J2127" i="1"/>
  <c r="J2128" i="1"/>
  <c r="J2129" i="1"/>
  <c r="J3683" i="1"/>
  <c r="J3684" i="1"/>
  <c r="J3685" i="1"/>
  <c r="J3686" i="1"/>
  <c r="J3687" i="1"/>
  <c r="J2999" i="1"/>
  <c r="J3688" i="1"/>
  <c r="J2131" i="1"/>
  <c r="J2132" i="1"/>
  <c r="J2133" i="1"/>
  <c r="J3689" i="1"/>
  <c r="J3690" i="1"/>
  <c r="J3692" i="1"/>
  <c r="J3001" i="1"/>
  <c r="J3693" i="1"/>
  <c r="J3694" i="1"/>
  <c r="J3002" i="1"/>
  <c r="J3003" i="1"/>
  <c r="J3695" i="1"/>
  <c r="J2134" i="1"/>
  <c r="J3004" i="1"/>
  <c r="J3005" i="1"/>
  <c r="J3006" i="1"/>
  <c r="J3007" i="1"/>
  <c r="J3008" i="1"/>
  <c r="J3009" i="1"/>
  <c r="J3010" i="1"/>
  <c r="J3011" i="1"/>
  <c r="J3696" i="1"/>
  <c r="J3697" i="1"/>
  <c r="J3698" i="1"/>
  <c r="J3699" i="1"/>
  <c r="J3700" i="1"/>
  <c r="J3701" i="1"/>
  <c r="J3702" i="1"/>
  <c r="J3703" i="1"/>
  <c r="J3705" i="1"/>
  <c r="J2135" i="1"/>
  <c r="J3012" i="1"/>
  <c r="J2136" i="1"/>
  <c r="J2137" i="1"/>
  <c r="J2440" i="1"/>
  <c r="J2138" i="1"/>
  <c r="J2139" i="1"/>
  <c r="J2140" i="1"/>
  <c r="J2141" i="1"/>
  <c r="J2142" i="1"/>
  <c r="J2143" i="1"/>
  <c r="J2144" i="1"/>
  <c r="J2145" i="1"/>
  <c r="J2146" i="1"/>
  <c r="J3706" i="1"/>
  <c r="J2147" i="1"/>
  <c r="J2148" i="1"/>
  <c r="J2149" i="1"/>
  <c r="J2150" i="1"/>
  <c r="J2151" i="1"/>
  <c r="J2152" i="1"/>
  <c r="J2153" i="1"/>
  <c r="J2154" i="1"/>
  <c r="J3014" i="1"/>
  <c r="J3015" i="1"/>
  <c r="J3707" i="1"/>
  <c r="J2155" i="1"/>
  <c r="J3708" i="1"/>
  <c r="J3709" i="1"/>
  <c r="J3710" i="1"/>
  <c r="J2156" i="1"/>
  <c r="J3711" i="1"/>
  <c r="J2157" i="1"/>
  <c r="J2441" i="1"/>
  <c r="J2443" i="1"/>
  <c r="J2445" i="1"/>
  <c r="J2446" i="1"/>
  <c r="J3016" i="1"/>
  <c r="J2158" i="1"/>
  <c r="J3712" i="1"/>
  <c r="J3713" i="1"/>
  <c r="J3714" i="1"/>
  <c r="J2159" i="1"/>
  <c r="J3017" i="1"/>
  <c r="J1238" i="1"/>
  <c r="J3715" i="1"/>
  <c r="J5901" i="1"/>
  <c r="J5902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3018" i="1"/>
  <c r="J3413" i="1"/>
  <c r="J3414" i="1"/>
  <c r="J1678" i="1"/>
  <c r="J3399" i="1"/>
  <c r="J6281" i="1"/>
  <c r="J6282" i="1"/>
  <c r="J6283" i="1"/>
  <c r="J6284" i="1"/>
  <c r="J6286" i="1"/>
  <c r="J6287" i="1"/>
  <c r="J6288" i="1"/>
  <c r="J6289" i="1"/>
  <c r="J6290" i="1"/>
  <c r="J2646" i="1"/>
  <c r="J2647" i="1"/>
  <c r="J3401" i="1"/>
  <c r="J54" i="1"/>
  <c r="J55" i="1"/>
  <c r="J1334" i="1"/>
  <c r="J1335" i="1"/>
  <c r="J1336" i="1"/>
  <c r="J4652" i="1"/>
  <c r="J1636" i="1"/>
  <c r="J1637" i="1"/>
  <c r="J3716" i="1"/>
  <c r="J3717" i="1"/>
  <c r="J3718" i="1"/>
  <c r="J3719" i="1"/>
  <c r="J298" i="1"/>
  <c r="J3720" i="1"/>
  <c r="J3721" i="1"/>
  <c r="J3019" i="1"/>
  <c r="J3021" i="1"/>
  <c r="J4654" i="1"/>
  <c r="J3723" i="1"/>
  <c r="J3724" i="1"/>
  <c r="J4656" i="1"/>
  <c r="J3725" i="1"/>
  <c r="J3726" i="1"/>
  <c r="J3727" i="1"/>
  <c r="J3728" i="1"/>
  <c r="J3729" i="1"/>
  <c r="J6141" i="1"/>
  <c r="J6142" i="1"/>
  <c r="J6143" i="1"/>
  <c r="J6145" i="1"/>
  <c r="J6146" i="1"/>
  <c r="J6147" i="1"/>
  <c r="J6148" i="1"/>
  <c r="J6149" i="1"/>
  <c r="J6150" i="1"/>
  <c r="J6151" i="1"/>
  <c r="J6152" i="1"/>
  <c r="J6153" i="1"/>
  <c r="J6154" i="1"/>
  <c r="J1337" i="1"/>
  <c r="J1338" i="1"/>
  <c r="J6155" i="1"/>
  <c r="J6156" i="1"/>
  <c r="J6157" i="1"/>
  <c r="J6158" i="1"/>
  <c r="J3730" i="1"/>
  <c r="J3022" i="1"/>
  <c r="J3731" i="1"/>
  <c r="J3732" i="1"/>
  <c r="J3733" i="1"/>
  <c r="J3023" i="1"/>
  <c r="J1638" i="1"/>
  <c r="J3735" i="1"/>
  <c r="J3736" i="1"/>
  <c r="J4657" i="1"/>
  <c r="J3737" i="1"/>
  <c r="J3738" i="1"/>
  <c r="J3739" i="1"/>
  <c r="J2522" i="1"/>
  <c r="J2543" i="1"/>
  <c r="J3740" i="1"/>
  <c r="J3742" i="1"/>
  <c r="J367" i="1"/>
  <c r="J368" i="1"/>
  <c r="J3744" i="1"/>
  <c r="J3745" i="1"/>
  <c r="J4658" i="1"/>
  <c r="J3746" i="1"/>
  <c r="J3747" i="1"/>
  <c r="J4659" i="1"/>
  <c r="J3748" i="1"/>
  <c r="J3750" i="1"/>
  <c r="J3751" i="1"/>
  <c r="J3752" i="1"/>
  <c r="J3753" i="1"/>
  <c r="J3754" i="1"/>
  <c r="J2447" i="1"/>
  <c r="J3755" i="1"/>
  <c r="J3756" i="1"/>
  <c r="J3757" i="1"/>
  <c r="J3758" i="1"/>
  <c r="J3759" i="1"/>
  <c r="J3760" i="1"/>
  <c r="J3026" i="1"/>
  <c r="J2448" i="1"/>
  <c r="J3761" i="1"/>
  <c r="J3762" i="1"/>
  <c r="J3763" i="1"/>
  <c r="J3764" i="1"/>
  <c r="J3765" i="1"/>
  <c r="J3766" i="1"/>
  <c r="J2449" i="1"/>
  <c r="J3768" i="1"/>
  <c r="J3769" i="1"/>
  <c r="J3770" i="1"/>
  <c r="J3771" i="1"/>
  <c r="J3772" i="1"/>
  <c r="J3027" i="1"/>
  <c r="J3028" i="1"/>
  <c r="J3775" i="1"/>
  <c r="J3776" i="1"/>
  <c r="J3777" i="1"/>
  <c r="J3778" i="1"/>
  <c r="J3779" i="1"/>
  <c r="J3780" i="1"/>
  <c r="J3781" i="1"/>
  <c r="J3783" i="1"/>
  <c r="J3784" i="1"/>
  <c r="J3030" i="1"/>
  <c r="J3785" i="1"/>
  <c r="J3786" i="1"/>
  <c r="J3788" i="1"/>
  <c r="J3789" i="1"/>
  <c r="J3790" i="1"/>
  <c r="J3791" i="1"/>
  <c r="J4660" i="1"/>
  <c r="J3792" i="1"/>
  <c r="J3793" i="1"/>
  <c r="J3794" i="1"/>
  <c r="J2450" i="1"/>
  <c r="J2160" i="1"/>
  <c r="J3795" i="1"/>
  <c r="J3796" i="1"/>
  <c r="J3798" i="1"/>
  <c r="J3799" i="1"/>
  <c r="J3800" i="1"/>
  <c r="J2451" i="1"/>
  <c r="J2161" i="1"/>
  <c r="J3801" i="1"/>
  <c r="J3802" i="1"/>
  <c r="J3803" i="1"/>
  <c r="J3804" i="1"/>
  <c r="J3805" i="1"/>
  <c r="J3806" i="1"/>
  <c r="J2452" i="1"/>
  <c r="J2162" i="1"/>
  <c r="J3807" i="1"/>
  <c r="J3808" i="1"/>
  <c r="J3810" i="1"/>
  <c r="J3811" i="1"/>
  <c r="J3812" i="1"/>
  <c r="J2163" i="1"/>
  <c r="J3814" i="1"/>
  <c r="J3815" i="1"/>
  <c r="J3816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031" i="1"/>
  <c r="J3032" i="1"/>
  <c r="J3033" i="1"/>
  <c r="J3034" i="1"/>
  <c r="J3035" i="1"/>
  <c r="J3831" i="1"/>
  <c r="J2164" i="1"/>
  <c r="J2165" i="1"/>
  <c r="J2166" i="1"/>
  <c r="J2168" i="1"/>
  <c r="J2169" i="1"/>
  <c r="J2170" i="1"/>
  <c r="J2171" i="1"/>
  <c r="J3832" i="1"/>
  <c r="J3833" i="1"/>
  <c r="J3834" i="1"/>
  <c r="J3835" i="1"/>
  <c r="J3836" i="1"/>
  <c r="J3837" i="1"/>
  <c r="J3838" i="1"/>
  <c r="J2454" i="1"/>
  <c r="J3839" i="1"/>
  <c r="J3840" i="1"/>
  <c r="J3841" i="1"/>
  <c r="J3842" i="1"/>
  <c r="J3843" i="1"/>
  <c r="J3844" i="1"/>
  <c r="J2455" i="1"/>
  <c r="J3845" i="1"/>
  <c r="J3846" i="1"/>
  <c r="J3847" i="1"/>
  <c r="J3848" i="1"/>
  <c r="J3850" i="1"/>
  <c r="J3852" i="1"/>
  <c r="J3853" i="1"/>
  <c r="J3854" i="1"/>
  <c r="J3855" i="1"/>
  <c r="J3856" i="1"/>
  <c r="J1170" i="1"/>
  <c r="J1171" i="1"/>
  <c r="J1172" i="1"/>
  <c r="J1173" i="1"/>
  <c r="J1175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2172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677" i="1"/>
  <c r="J5922" i="1"/>
  <c r="J1734" i="1"/>
  <c r="J3857" i="1"/>
  <c r="J1735" i="1"/>
  <c r="J369" i="1"/>
  <c r="J1736" i="1"/>
  <c r="J1737" i="1"/>
  <c r="J370" i="1"/>
  <c r="J3858" i="1"/>
  <c r="J3859" i="1"/>
  <c r="J3860" i="1"/>
  <c r="J3861" i="1"/>
  <c r="J1738" i="1"/>
  <c r="J3862" i="1"/>
  <c r="J3863" i="1"/>
  <c r="J3402" i="1"/>
  <c r="J1339" i="1"/>
  <c r="J2817" i="1"/>
  <c r="J5923" i="1"/>
  <c r="J5924" i="1"/>
  <c r="J5925" i="1"/>
  <c r="J5926" i="1"/>
  <c r="J5927" i="1"/>
  <c r="J678" i="1"/>
  <c r="J5928" i="1"/>
  <c r="J5929" i="1"/>
  <c r="J5930" i="1"/>
  <c r="J3864" i="1"/>
  <c r="J5931" i="1"/>
  <c r="J679" i="1"/>
  <c r="J5932" i="1"/>
  <c r="J680" i="1"/>
  <c r="J681" i="1"/>
  <c r="J5933" i="1"/>
  <c r="J5935" i="1"/>
  <c r="J5937" i="1"/>
  <c r="J5938" i="1"/>
  <c r="J5939" i="1"/>
  <c r="J5940" i="1"/>
  <c r="J682" i="1"/>
  <c r="J5941" i="1"/>
  <c r="J5942" i="1"/>
  <c r="J683" i="1"/>
  <c r="J5943" i="1"/>
  <c r="J5944" i="1"/>
  <c r="J6159" i="1"/>
  <c r="J6160" i="1"/>
  <c r="J2648" i="1"/>
  <c r="J1664" i="1"/>
  <c r="J6161" i="1"/>
  <c r="J6162" i="1"/>
  <c r="J3866" i="1"/>
  <c r="J4662" i="1"/>
  <c r="J3867" i="1"/>
  <c r="J3868" i="1"/>
  <c r="J3869" i="1"/>
  <c r="J6163" i="1"/>
  <c r="J3870" i="1"/>
  <c r="J4663" i="1"/>
  <c r="J6164" i="1"/>
  <c r="J3871" i="1"/>
  <c r="J3873" i="1"/>
  <c r="J3874" i="1"/>
  <c r="J3875" i="1"/>
  <c r="J4664" i="1"/>
  <c r="J3876" i="1"/>
  <c r="J3877" i="1"/>
  <c r="J4665" i="1"/>
  <c r="J4666" i="1"/>
  <c r="J4667" i="1"/>
  <c r="J4668" i="1"/>
  <c r="J3878" i="1"/>
  <c r="J3879" i="1"/>
  <c r="J4669" i="1"/>
  <c r="J4670" i="1"/>
  <c r="J4671" i="1"/>
  <c r="J3881" i="1"/>
  <c r="J3882" i="1"/>
  <c r="J1205" i="1"/>
  <c r="J1206" i="1"/>
  <c r="J1207" i="1"/>
  <c r="J684" i="1"/>
  <c r="J685" i="1"/>
  <c r="J686" i="1"/>
  <c r="J687" i="1"/>
  <c r="J688" i="1"/>
  <c r="J689" i="1"/>
  <c r="J1921" i="1"/>
  <c r="J1922" i="1"/>
  <c r="J1340" i="1"/>
  <c r="J2818" i="1"/>
  <c r="J2819" i="1"/>
  <c r="J1341" i="1"/>
  <c r="J1342" i="1"/>
  <c r="J1343" i="1"/>
  <c r="J2399" i="1"/>
  <c r="J808" i="1"/>
  <c r="J1923" i="1"/>
  <c r="J1924" i="1"/>
  <c r="J1925" i="1"/>
  <c r="J837" i="1"/>
  <c r="J1739" i="1"/>
  <c r="J1740" i="1"/>
  <c r="J2524" i="1"/>
  <c r="J839" i="1"/>
  <c r="J840" i="1"/>
  <c r="J841" i="1"/>
  <c r="J842" i="1"/>
  <c r="J371" i="1"/>
  <c r="J3884" i="1"/>
  <c r="J843" i="1"/>
  <c r="J1741" i="1"/>
  <c r="J1742" i="1"/>
  <c r="J2525" i="1"/>
  <c r="J844" i="1"/>
  <c r="J1743" i="1"/>
  <c r="J2526" i="1"/>
  <c r="J845" i="1"/>
  <c r="J372" i="1"/>
  <c r="J373" i="1"/>
  <c r="J846" i="1"/>
  <c r="J375" i="1"/>
  <c r="J1744" i="1"/>
  <c r="J1745" i="1"/>
  <c r="J376" i="1"/>
  <c r="J377" i="1"/>
  <c r="J847" i="1"/>
  <c r="J378" i="1"/>
  <c r="J299" i="1"/>
  <c r="J3037" i="1"/>
  <c r="J3885" i="1"/>
  <c r="J5346" i="1"/>
  <c r="J1053" i="1"/>
  <c r="J3886" i="1"/>
  <c r="J3887" i="1"/>
  <c r="J3888" i="1"/>
  <c r="J1054" i="1"/>
  <c r="J1686" i="1"/>
  <c r="J1687" i="1"/>
  <c r="J1688" i="1"/>
  <c r="J1689" i="1"/>
  <c r="J6165" i="1"/>
  <c r="J1690" i="1"/>
  <c r="J1691" i="1"/>
  <c r="J2779" i="1"/>
  <c r="J2780" i="1"/>
  <c r="J2781" i="1"/>
  <c r="J300" i="1"/>
  <c r="J301" i="1"/>
  <c r="J302" i="1"/>
  <c r="J2782" i="1"/>
  <c r="J2783" i="1"/>
  <c r="J2541" i="1"/>
  <c r="J4672" i="1"/>
  <c r="J1926" i="1"/>
  <c r="J1927" i="1"/>
  <c r="J1928" i="1"/>
  <c r="J1929" i="1"/>
  <c r="J1930" i="1"/>
  <c r="J1932" i="1"/>
  <c r="J1933" i="1"/>
  <c r="J1345" i="1"/>
  <c r="J1346" i="1"/>
  <c r="J1347" i="1"/>
  <c r="J1348" i="1"/>
  <c r="J1243" i="1"/>
  <c r="J1244" i="1"/>
  <c r="J234" i="1"/>
  <c r="J235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3" i="1"/>
  <c r="J6314" i="1"/>
  <c r="J6166" i="1"/>
  <c r="J6167" i="1"/>
  <c r="J6168" i="1"/>
  <c r="J379" i="1"/>
  <c r="J380" i="1"/>
  <c r="J1746" i="1"/>
  <c r="J381" i="1"/>
  <c r="J382" i="1"/>
  <c r="J383" i="1"/>
  <c r="J1747" i="1"/>
  <c r="J1749" i="1"/>
  <c r="J1750" i="1"/>
  <c r="J3889" i="1"/>
  <c r="J3890" i="1"/>
  <c r="J2173" i="1"/>
  <c r="J3891" i="1"/>
  <c r="J3892" i="1"/>
  <c r="J3893" i="1"/>
  <c r="J3894" i="1"/>
  <c r="J3895" i="1"/>
  <c r="J3896" i="1"/>
  <c r="J2174" i="1"/>
  <c r="J2175" i="1"/>
  <c r="J2176" i="1"/>
  <c r="J2177" i="1"/>
  <c r="J2178" i="1"/>
  <c r="J2179" i="1"/>
  <c r="J2180" i="1"/>
  <c r="J2181" i="1"/>
  <c r="J2182" i="1"/>
  <c r="J2183" i="1"/>
  <c r="J3897" i="1"/>
  <c r="J3898" i="1"/>
  <c r="J3899" i="1"/>
  <c r="J3900" i="1"/>
  <c r="J3901" i="1"/>
  <c r="J2456" i="1"/>
  <c r="J3903" i="1"/>
  <c r="J2184" i="1"/>
  <c r="J2185" i="1"/>
  <c r="J2186" i="1"/>
  <c r="J2187" i="1"/>
  <c r="J3904" i="1"/>
  <c r="J3905" i="1"/>
  <c r="J3906" i="1"/>
  <c r="J3907" i="1"/>
  <c r="J3908" i="1"/>
  <c r="J3909" i="1"/>
  <c r="J2457" i="1"/>
  <c r="J3910" i="1"/>
  <c r="J2188" i="1"/>
  <c r="J2189" i="1"/>
  <c r="J2190" i="1"/>
  <c r="J2191" i="1"/>
  <c r="J2192" i="1"/>
  <c r="J3911" i="1"/>
  <c r="J3912" i="1"/>
  <c r="J3913" i="1"/>
  <c r="J3914" i="1"/>
  <c r="J3915" i="1"/>
  <c r="J3916" i="1"/>
  <c r="J2458" i="1"/>
  <c r="J3917" i="1"/>
  <c r="J2193" i="1"/>
  <c r="J2194" i="1"/>
  <c r="J2195" i="1"/>
  <c r="J2196" i="1"/>
  <c r="J3918" i="1"/>
  <c r="J3919" i="1"/>
  <c r="J3920" i="1"/>
  <c r="J3921" i="1"/>
  <c r="J3922" i="1"/>
  <c r="J3923" i="1"/>
  <c r="J3039" i="1"/>
  <c r="J3040" i="1"/>
  <c r="J3041" i="1"/>
  <c r="J2197" i="1"/>
  <c r="J2198" i="1"/>
  <c r="J2199" i="1"/>
  <c r="J2200" i="1"/>
  <c r="J3924" i="1"/>
  <c r="J2201" i="1"/>
  <c r="J2202" i="1"/>
  <c r="J2203" i="1"/>
  <c r="J2204" i="1"/>
  <c r="J3925" i="1"/>
  <c r="J3926" i="1"/>
  <c r="J3927" i="1"/>
  <c r="J3928" i="1"/>
  <c r="J3042" i="1"/>
  <c r="J3929" i="1"/>
  <c r="J3930" i="1"/>
  <c r="J3043" i="1"/>
  <c r="J3044" i="1"/>
  <c r="J3931" i="1"/>
  <c r="J2205" i="1"/>
  <c r="J3045" i="1"/>
  <c r="J3046" i="1"/>
  <c r="J3047" i="1"/>
  <c r="J3048" i="1"/>
  <c r="J3049" i="1"/>
  <c r="J3933" i="1"/>
  <c r="J3934" i="1"/>
  <c r="J3935" i="1"/>
  <c r="J3936" i="1"/>
  <c r="J3937" i="1"/>
  <c r="J3050" i="1"/>
  <c r="J4673" i="1"/>
  <c r="J2206" i="1"/>
  <c r="J3938" i="1"/>
  <c r="J3939" i="1"/>
  <c r="J3940" i="1"/>
  <c r="J3941" i="1"/>
  <c r="J3051" i="1"/>
  <c r="J3942" i="1"/>
  <c r="J3943" i="1"/>
  <c r="J3944" i="1"/>
  <c r="J2207" i="1"/>
  <c r="J2208" i="1"/>
  <c r="J2209" i="1"/>
  <c r="J2210" i="1"/>
  <c r="J2211" i="1"/>
  <c r="J3945" i="1"/>
  <c r="J3946" i="1"/>
  <c r="J3947" i="1"/>
  <c r="J3948" i="1"/>
  <c r="J3949" i="1"/>
  <c r="J2459" i="1"/>
  <c r="J3950" i="1"/>
  <c r="J2212" i="1"/>
  <c r="J3951" i="1"/>
  <c r="J3952" i="1"/>
  <c r="J2213" i="1"/>
  <c r="J2214" i="1"/>
  <c r="J2215" i="1"/>
  <c r="J2216" i="1"/>
  <c r="J2217" i="1"/>
  <c r="J3954" i="1"/>
  <c r="J3955" i="1"/>
  <c r="J2460" i="1"/>
  <c r="J3956" i="1"/>
  <c r="J2218" i="1"/>
  <c r="J2220" i="1"/>
  <c r="J2221" i="1"/>
  <c r="J2222" i="1"/>
  <c r="J3957" i="1"/>
  <c r="J3958" i="1"/>
  <c r="J3959" i="1"/>
  <c r="J2223" i="1"/>
  <c r="J2224" i="1"/>
  <c r="J2225" i="1"/>
  <c r="J2226" i="1"/>
  <c r="J2227" i="1"/>
  <c r="J3961" i="1"/>
  <c r="J3962" i="1"/>
  <c r="J3963" i="1"/>
  <c r="J3964" i="1"/>
  <c r="J3965" i="1"/>
  <c r="J3052" i="1"/>
  <c r="J3053" i="1"/>
  <c r="J3055" i="1"/>
  <c r="J3056" i="1"/>
  <c r="J3057" i="1"/>
  <c r="J2228" i="1"/>
  <c r="J3966" i="1"/>
  <c r="J3967" i="1"/>
  <c r="J2229" i="1"/>
  <c r="J2230" i="1"/>
  <c r="J3968" i="1"/>
  <c r="J3969" i="1"/>
  <c r="J3970" i="1"/>
  <c r="J3971" i="1"/>
  <c r="J3972" i="1"/>
  <c r="J3973" i="1"/>
  <c r="J3974" i="1"/>
  <c r="J2231" i="1"/>
  <c r="J2232" i="1"/>
  <c r="J2233" i="1"/>
  <c r="J3976" i="1"/>
  <c r="J3977" i="1"/>
  <c r="J14" i="1"/>
  <c r="J15" i="1"/>
  <c r="J16" i="1"/>
  <c r="J17" i="1"/>
  <c r="J18" i="1"/>
  <c r="J19" i="1"/>
  <c r="J20" i="1"/>
  <c r="J21" i="1"/>
  <c r="J22" i="1"/>
  <c r="J23" i="1"/>
  <c r="J2649" i="1"/>
  <c r="J2650" i="1"/>
  <c r="J2651" i="1"/>
  <c r="J2652" i="1"/>
  <c r="J2653" i="1"/>
  <c r="J2654" i="1"/>
  <c r="J2655" i="1"/>
  <c r="J2656" i="1"/>
  <c r="J2657" i="1"/>
  <c r="J2659" i="1"/>
  <c r="J2660" i="1"/>
  <c r="J2661" i="1"/>
  <c r="J2662" i="1"/>
  <c r="J2663" i="1"/>
  <c r="J2664" i="1"/>
  <c r="J2665" i="1"/>
  <c r="J2666" i="1"/>
  <c r="J2667" i="1"/>
  <c r="J2668" i="1"/>
  <c r="J2669" i="1"/>
  <c r="J2400" i="1"/>
  <c r="J2402" i="1"/>
  <c r="J2403" i="1"/>
  <c r="J2405" i="1"/>
  <c r="J2406" i="1"/>
  <c r="J2407" i="1"/>
  <c r="J2408" i="1"/>
  <c r="J3058" i="1"/>
  <c r="J1239" i="1"/>
  <c r="J3978" i="1"/>
  <c r="J6169" i="1"/>
  <c r="J6170" i="1"/>
  <c r="J6171" i="1"/>
  <c r="J6172" i="1"/>
  <c r="J6173" i="1"/>
  <c r="J3415" i="1"/>
  <c r="J3416" i="1"/>
  <c r="J3417" i="1"/>
  <c r="J3418" i="1"/>
  <c r="J3419" i="1"/>
  <c r="J691" i="1"/>
  <c r="J801" i="1"/>
  <c r="J692" i="1"/>
  <c r="J693" i="1"/>
  <c r="J694" i="1"/>
  <c r="J695" i="1"/>
  <c r="J696" i="1"/>
  <c r="J802" i="1"/>
  <c r="J803" i="1"/>
  <c r="J3979" i="1"/>
  <c r="J4674" i="1"/>
  <c r="J3981" i="1"/>
  <c r="J2462" i="1"/>
  <c r="J3982" i="1"/>
  <c r="J2463" i="1"/>
  <c r="J2464" i="1"/>
  <c r="J3983" i="1"/>
  <c r="J5945" i="1"/>
  <c r="J5946" i="1"/>
  <c r="J3403" i="1"/>
  <c r="J3404" i="1"/>
  <c r="J2820" i="1"/>
  <c r="J2821" i="1"/>
  <c r="J697" i="1"/>
  <c r="J3984" i="1"/>
  <c r="J3985" i="1"/>
  <c r="J3986" i="1"/>
  <c r="J3987" i="1"/>
  <c r="J698" i="1"/>
  <c r="J236" i="1"/>
  <c r="J237" i="1"/>
  <c r="J1934" i="1"/>
  <c r="J1935" i="1"/>
  <c r="J1936" i="1"/>
  <c r="J1937" i="1"/>
  <c r="J1938" i="1"/>
  <c r="J1349" i="1"/>
  <c r="J57" i="1"/>
  <c r="J1751" i="1"/>
  <c r="J1674" i="1"/>
  <c r="J384" i="1"/>
  <c r="J385" i="1"/>
  <c r="J386" i="1"/>
  <c r="J387" i="1"/>
  <c r="J1350" i="1"/>
  <c r="J1351" i="1"/>
  <c r="J1352" i="1"/>
  <c r="J1353" i="1"/>
  <c r="J1354" i="1"/>
  <c r="J1355" i="1"/>
  <c r="J1356" i="1"/>
  <c r="J1357" i="1"/>
  <c r="J1358" i="1"/>
  <c r="J1359" i="1"/>
  <c r="J1710" i="1"/>
  <c r="J1752" i="1"/>
  <c r="J1753" i="1"/>
  <c r="J3059" i="1"/>
  <c r="J3988" i="1"/>
  <c r="J3989" i="1"/>
  <c r="J3990" i="1"/>
  <c r="J1360" i="1"/>
  <c r="J1361" i="1"/>
  <c r="J1362" i="1"/>
  <c r="J1363" i="1"/>
  <c r="J1364" i="1"/>
  <c r="J3991" i="1"/>
  <c r="J3992" i="1"/>
  <c r="J3993" i="1"/>
  <c r="J4675" i="1"/>
  <c r="J4676" i="1"/>
  <c r="J4677" i="1"/>
  <c r="J4678" i="1"/>
  <c r="J4679" i="1"/>
  <c r="J4680" i="1"/>
  <c r="J4681" i="1"/>
  <c r="J5465" i="1"/>
  <c r="J5947" i="1"/>
  <c r="J4682" i="1"/>
  <c r="J5347" i="1"/>
  <c r="J1208" i="1"/>
  <c r="J3994" i="1"/>
  <c r="J1365" i="1"/>
  <c r="J1755" i="1"/>
  <c r="J1756" i="1"/>
  <c r="J1366" i="1"/>
  <c r="J3995" i="1"/>
  <c r="J4683" i="1"/>
  <c r="J4684" i="1"/>
  <c r="J1367" i="1"/>
  <c r="J1368" i="1"/>
  <c r="J388" i="1"/>
  <c r="J1369" i="1"/>
  <c r="J3060" i="1"/>
  <c r="J1370" i="1"/>
  <c r="J1371" i="1"/>
  <c r="J1372" i="1"/>
  <c r="J1373" i="1"/>
  <c r="J1374" i="1"/>
  <c r="J1375" i="1"/>
  <c r="J3061" i="1"/>
  <c r="J1757" i="1"/>
  <c r="J3062" i="1"/>
  <c r="J3063" i="1"/>
  <c r="J2546" i="1"/>
  <c r="J2547" i="1"/>
  <c r="J2549" i="1"/>
  <c r="J3064" i="1"/>
  <c r="J1377" i="1"/>
  <c r="J4685" i="1"/>
  <c r="J4687" i="1"/>
  <c r="J4688" i="1"/>
  <c r="J4689" i="1"/>
  <c r="J3996" i="1"/>
  <c r="J849" i="1"/>
  <c r="J850" i="1"/>
  <c r="J851" i="1"/>
  <c r="J852" i="1"/>
  <c r="J1758" i="1"/>
  <c r="J1055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639" i="1"/>
  <c r="J1759" i="1"/>
  <c r="J1760" i="1"/>
  <c r="J4690" i="1"/>
  <c r="J4692" i="1"/>
  <c r="J4693" i="1"/>
  <c r="J1711" i="1"/>
  <c r="J3997" i="1"/>
  <c r="J3999" i="1"/>
  <c r="J4000" i="1"/>
  <c r="J699" i="1"/>
  <c r="J4694" i="1"/>
  <c r="J4696" i="1"/>
  <c r="J4697" i="1"/>
  <c r="J5948" i="1"/>
  <c r="J1761" i="1"/>
  <c r="J1378" i="1"/>
  <c r="J700" i="1"/>
  <c r="J4698" i="1"/>
  <c r="J4699" i="1"/>
  <c r="J4700" i="1"/>
  <c r="J1762" i="1"/>
  <c r="J1763" i="1"/>
  <c r="J3065" i="1"/>
  <c r="J3066" i="1"/>
  <c r="J3067" i="1"/>
  <c r="J3068" i="1"/>
  <c r="J2234" i="1"/>
  <c r="J4001" i="1"/>
  <c r="J4002" i="1"/>
  <c r="J4003" i="1"/>
  <c r="J4701" i="1"/>
  <c r="J4702" i="1"/>
  <c r="J853" i="1"/>
  <c r="J4703" i="1"/>
  <c r="J4704" i="1"/>
  <c r="J4705" i="1"/>
  <c r="J854" i="1"/>
  <c r="J4004" i="1"/>
  <c r="J5320" i="1"/>
  <c r="J4706" i="1"/>
  <c r="J1764" i="1"/>
  <c r="J1765" i="1"/>
  <c r="J4707" i="1"/>
  <c r="J390" i="1"/>
  <c r="J4005" i="1"/>
  <c r="J3" i="1"/>
  <c r="J4708" i="1"/>
  <c r="J4709" i="1"/>
  <c r="J3069" i="1"/>
  <c r="J3071" i="1"/>
  <c r="J5949" i="1"/>
  <c r="J1056" i="1"/>
  <c r="J1939" i="1"/>
  <c r="J1940" i="1"/>
  <c r="J4007" i="1"/>
  <c r="J4008" i="1"/>
  <c r="J4010" i="1"/>
  <c r="J4011" i="1"/>
  <c r="J4012" i="1"/>
  <c r="J4013" i="1"/>
  <c r="J4014" i="1"/>
  <c r="J4015" i="1"/>
  <c r="J4016" i="1"/>
  <c r="J3072" i="1"/>
  <c r="J4018" i="1"/>
  <c r="J4019" i="1"/>
  <c r="J4020" i="1"/>
  <c r="J4021" i="1"/>
  <c r="J1379" i="1"/>
  <c r="J4022" i="1"/>
  <c r="J2235" i="1"/>
  <c r="J5950" i="1"/>
  <c r="J4023" i="1"/>
  <c r="J4710" i="1"/>
  <c r="J4711" i="1"/>
  <c r="J4712" i="1"/>
  <c r="J4713" i="1"/>
  <c r="J4714" i="1"/>
  <c r="J4716" i="1"/>
  <c r="J4024" i="1"/>
  <c r="J4025" i="1"/>
  <c r="J4717" i="1"/>
  <c r="J3073" i="1"/>
  <c r="J1136" i="1"/>
  <c r="J1138" i="1"/>
  <c r="J1139" i="1"/>
  <c r="J1141" i="1"/>
  <c r="J1142" i="1"/>
  <c r="J1143" i="1"/>
  <c r="J1144" i="1"/>
  <c r="J1145" i="1"/>
  <c r="J3074" i="1"/>
  <c r="J4718" i="1"/>
  <c r="J4719" i="1"/>
  <c r="J4720" i="1"/>
  <c r="J4721" i="1"/>
  <c r="J4026" i="1"/>
  <c r="J4027" i="1"/>
  <c r="J4028" i="1"/>
  <c r="J4029" i="1"/>
  <c r="J5951" i="1"/>
  <c r="J4722" i="1"/>
  <c r="J4723" i="1"/>
  <c r="J4030" i="1"/>
  <c r="J4724" i="1"/>
  <c r="J1146" i="1"/>
  <c r="J4032" i="1"/>
  <c r="J4033" i="1"/>
  <c r="J4034" i="1"/>
  <c r="J4035" i="1"/>
  <c r="J4036" i="1"/>
  <c r="J855" i="1"/>
  <c r="J856" i="1"/>
  <c r="J857" i="1"/>
  <c r="J858" i="1"/>
  <c r="J859" i="1"/>
  <c r="J860" i="1"/>
  <c r="J861" i="1"/>
  <c r="J862" i="1"/>
  <c r="J863" i="1"/>
  <c r="J4037" i="1"/>
  <c r="J4039" i="1"/>
  <c r="J4040" i="1"/>
  <c r="J4042" i="1"/>
  <c r="J4043" i="1"/>
  <c r="J4044" i="1"/>
  <c r="J4045" i="1"/>
  <c r="J4725" i="1"/>
  <c r="J1380" i="1"/>
  <c r="J1381" i="1"/>
  <c r="J2697" i="1"/>
  <c r="J4726" i="1"/>
  <c r="J4046" i="1"/>
  <c r="J4047" i="1"/>
  <c r="J4048" i="1"/>
  <c r="J1766" i="1"/>
  <c r="J5302" i="1"/>
  <c r="J4049" i="1"/>
  <c r="J391" i="1"/>
  <c r="J4728" i="1"/>
  <c r="J4729" i="1"/>
  <c r="J1382" i="1"/>
  <c r="J2550" i="1"/>
  <c r="J5466" i="1"/>
  <c r="J2551" i="1"/>
  <c r="J2552" i="1"/>
  <c r="J2553" i="1"/>
  <c r="J2554" i="1"/>
  <c r="J1767" i="1"/>
  <c r="J4731" i="1"/>
  <c r="J4732" i="1"/>
  <c r="J4734" i="1"/>
  <c r="J4735" i="1"/>
  <c r="J4050" i="1"/>
  <c r="J4051" i="1"/>
  <c r="J303" i="1"/>
  <c r="J4736" i="1"/>
  <c r="J4737" i="1"/>
  <c r="J4052" i="1"/>
  <c r="J4738" i="1"/>
  <c r="J4053" i="1"/>
  <c r="J4739" i="1"/>
  <c r="J4054" i="1"/>
  <c r="J4740" i="1"/>
  <c r="J4741" i="1"/>
  <c r="J4742" i="1"/>
  <c r="J4743" i="1"/>
  <c r="J4744" i="1"/>
  <c r="J4745" i="1"/>
  <c r="J4746" i="1"/>
  <c r="J4747" i="1"/>
  <c r="J5952" i="1"/>
  <c r="J4748" i="1"/>
  <c r="J393" i="1"/>
  <c r="J4749" i="1"/>
  <c r="J4750" i="1"/>
  <c r="J4751" i="1"/>
  <c r="J4752" i="1"/>
  <c r="J1941" i="1"/>
  <c r="J1942" i="1"/>
  <c r="J5467" i="1"/>
  <c r="J6174" i="1"/>
  <c r="J3075" i="1"/>
  <c r="J1383" i="1"/>
  <c r="J4753" i="1"/>
  <c r="J4754" i="1"/>
  <c r="J1240" i="1"/>
  <c r="J5349" i="1"/>
  <c r="J2933" i="1"/>
  <c r="J2934" i="1"/>
  <c r="J2935" i="1"/>
  <c r="J2723" i="1"/>
  <c r="J2724" i="1"/>
  <c r="J5350" i="1"/>
  <c r="J2725" i="1"/>
  <c r="J2726" i="1"/>
  <c r="J2727" i="1"/>
  <c r="J2728" i="1"/>
  <c r="J2936" i="1"/>
  <c r="J2937" i="1"/>
  <c r="J2938" i="1"/>
  <c r="J2939" i="1"/>
  <c r="J2940" i="1"/>
  <c r="J2941" i="1"/>
  <c r="J2942" i="1"/>
  <c r="J2943" i="1"/>
  <c r="J2729" i="1"/>
  <c r="J5351" i="1"/>
  <c r="J5352" i="1"/>
  <c r="J5353" i="1"/>
  <c r="J5355" i="1"/>
  <c r="J4055" i="1"/>
  <c r="J5468" i="1"/>
  <c r="J4755" i="1"/>
  <c r="J3076" i="1"/>
  <c r="J6175" i="1"/>
  <c r="J5953" i="1"/>
  <c r="J1225" i="1"/>
  <c r="J1768" i="1"/>
  <c r="J5356" i="1"/>
  <c r="J6176" i="1"/>
  <c r="J4756" i="1"/>
  <c r="J4757" i="1"/>
  <c r="J4758" i="1"/>
  <c r="J1057" i="1"/>
  <c r="J1058" i="1"/>
  <c r="J4056" i="1"/>
  <c r="J5954" i="1"/>
  <c r="J4057" i="1"/>
  <c r="J4058" i="1"/>
  <c r="J4059" i="1"/>
  <c r="J4060" i="1"/>
  <c r="J4061" i="1"/>
  <c r="J4062" i="1"/>
  <c r="J1241" i="1"/>
  <c r="J1384" i="1"/>
  <c r="J1385" i="1"/>
  <c r="J1386" i="1"/>
  <c r="J1387" i="1"/>
  <c r="J864" i="1"/>
  <c r="J866" i="1"/>
  <c r="J4759" i="1"/>
  <c r="J4760" i="1"/>
  <c r="J4761" i="1"/>
  <c r="J4762" i="1"/>
  <c r="J4763" i="1"/>
  <c r="J4764" i="1"/>
  <c r="J4765" i="1"/>
  <c r="J4766" i="1"/>
  <c r="J4767" i="1"/>
  <c r="J4768" i="1"/>
  <c r="J1944" i="1"/>
  <c r="J1945" i="1"/>
  <c r="J4769" i="1"/>
  <c r="J1946" i="1"/>
  <c r="J4770" i="1"/>
  <c r="J4771" i="1"/>
  <c r="J1947" i="1"/>
  <c r="J4772" i="1"/>
  <c r="J1948" i="1"/>
  <c r="J1769" i="1"/>
  <c r="J1770" i="1"/>
  <c r="J2555" i="1"/>
  <c r="J2557" i="1"/>
  <c r="J1771" i="1"/>
  <c r="J2558" i="1"/>
  <c r="J1772" i="1"/>
  <c r="J2559" i="1"/>
  <c r="J1773" i="1"/>
  <c r="J2560" i="1"/>
  <c r="J394" i="1"/>
  <c r="J395" i="1"/>
  <c r="J396" i="1"/>
  <c r="J4064" i="1"/>
  <c r="J2851" i="1"/>
  <c r="J4773" i="1"/>
  <c r="J4775" i="1"/>
  <c r="J5955" i="1"/>
  <c r="J238" i="1"/>
  <c r="J4065" i="1"/>
  <c r="J4066" i="1"/>
  <c r="J2730" i="1"/>
  <c r="J2731" i="1"/>
  <c r="J2732" i="1"/>
  <c r="J58" i="1"/>
  <c r="J59" i="1"/>
  <c r="J60" i="1"/>
  <c r="J61" i="1"/>
  <c r="J3077" i="1"/>
  <c r="J4067" i="1"/>
  <c r="J1388" i="1"/>
  <c r="J4776" i="1"/>
  <c r="J4777" i="1"/>
  <c r="J4068" i="1"/>
  <c r="J24" i="1"/>
  <c r="J25" i="1"/>
  <c r="J26" i="1"/>
  <c r="J6178" i="1"/>
  <c r="J2800" i="1"/>
  <c r="J4778" i="1"/>
  <c r="J2698" i="1"/>
  <c r="J6179" i="1"/>
  <c r="J6181" i="1"/>
  <c r="J6182" i="1"/>
  <c r="J4779" i="1"/>
  <c r="J4780" i="1"/>
  <c r="J1949" i="1"/>
  <c r="J1390" i="1"/>
  <c r="J4781" i="1"/>
  <c r="J4782" i="1"/>
  <c r="J4783" i="1"/>
  <c r="J4784" i="1"/>
  <c r="J397" i="1"/>
  <c r="J4069" i="1"/>
  <c r="J4785" i="1"/>
  <c r="J398" i="1"/>
  <c r="J399" i="1"/>
  <c r="J1775" i="1"/>
  <c r="J1776" i="1"/>
  <c r="J4786" i="1"/>
  <c r="J4787" i="1"/>
  <c r="J4788" i="1"/>
  <c r="J4070" i="1"/>
  <c r="J4071" i="1"/>
  <c r="J4072" i="1"/>
  <c r="J6183" i="1"/>
  <c r="J5956" i="1"/>
  <c r="J2822" i="1"/>
  <c r="J5957" i="1"/>
  <c r="J4073" i="1"/>
  <c r="J1640" i="1"/>
  <c r="J4789" i="1"/>
  <c r="J4790" i="1"/>
  <c r="J4791" i="1"/>
  <c r="J4792" i="1"/>
  <c r="J4793" i="1"/>
  <c r="J1059" i="1"/>
  <c r="J4794" i="1"/>
  <c r="J5469" i="1"/>
  <c r="J1391" i="1"/>
  <c r="J2733" i="1"/>
  <c r="J2734" i="1"/>
  <c r="J2735" i="1"/>
  <c r="J2736" i="1"/>
  <c r="J2737" i="1"/>
  <c r="J2738" i="1"/>
  <c r="J6315" i="1"/>
  <c r="J6317" i="1"/>
  <c r="J6318" i="1"/>
  <c r="J6319" i="1"/>
  <c r="J6320" i="1"/>
  <c r="J6321" i="1"/>
  <c r="J6322" i="1"/>
  <c r="J6323" i="1"/>
  <c r="J6324" i="1"/>
  <c r="J6325" i="1"/>
  <c r="J6326" i="1"/>
  <c r="J4795" i="1"/>
  <c r="J6327" i="1"/>
  <c r="J6328" i="1"/>
  <c r="J6329" i="1"/>
  <c r="J6331" i="1"/>
  <c r="J6332" i="1"/>
  <c r="J6333" i="1"/>
  <c r="J6335" i="1"/>
  <c r="J6336" i="1"/>
  <c r="J6337" i="1"/>
  <c r="J6339" i="1"/>
  <c r="J1392" i="1"/>
  <c r="J1950" i="1"/>
  <c r="J4796" i="1"/>
  <c r="J4075" i="1"/>
  <c r="J5959" i="1"/>
  <c r="J5470" i="1"/>
  <c r="J4797" i="1"/>
  <c r="J4798" i="1"/>
  <c r="J1393" i="1"/>
  <c r="J400" i="1"/>
  <c r="J5471" i="1"/>
  <c r="J2823" i="1"/>
  <c r="J5472" i="1"/>
  <c r="J5473" i="1"/>
  <c r="J4799" i="1"/>
  <c r="J4800" i="1"/>
  <c r="J2739" i="1"/>
  <c r="J2740" i="1"/>
  <c r="J2741" i="1"/>
  <c r="J4801" i="1"/>
  <c r="J4802" i="1"/>
  <c r="J4803" i="1"/>
  <c r="J4804" i="1"/>
  <c r="J4805" i="1"/>
  <c r="J4806" i="1"/>
  <c r="J6184" i="1"/>
  <c r="J6185" i="1"/>
  <c r="J2563" i="1"/>
  <c r="J2564" i="1"/>
  <c r="J2565" i="1"/>
  <c r="J6186" i="1"/>
  <c r="J1777" i="1"/>
  <c r="J1778" i="1"/>
  <c r="J1779" i="1"/>
  <c r="J3078" i="1"/>
  <c r="J3079" i="1"/>
  <c r="J3080" i="1"/>
  <c r="J3081" i="1"/>
  <c r="J3082" i="1"/>
  <c r="J401" i="1"/>
  <c r="J4807" i="1"/>
  <c r="J4808" i="1"/>
  <c r="J2465" i="1"/>
  <c r="J3083" i="1"/>
  <c r="J3084" i="1"/>
  <c r="J4076" i="1"/>
  <c r="J4077" i="1"/>
  <c r="J4078" i="1"/>
  <c r="J3085" i="1"/>
  <c r="J3086" i="1"/>
  <c r="J3087" i="1"/>
  <c r="J3089" i="1"/>
  <c r="J3090" i="1"/>
  <c r="J3092" i="1"/>
  <c r="J3093" i="1"/>
  <c r="J3094" i="1"/>
  <c r="J3095" i="1"/>
  <c r="J3096" i="1"/>
  <c r="J3097" i="1"/>
  <c r="J3099" i="1"/>
  <c r="J3100" i="1"/>
  <c r="J3101" i="1"/>
  <c r="J3102" i="1"/>
  <c r="J3103" i="1"/>
  <c r="J3104" i="1"/>
  <c r="J3105" i="1"/>
  <c r="J3107" i="1"/>
  <c r="J3108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2" i="1"/>
  <c r="J3133" i="1"/>
  <c r="J3134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5" i="1"/>
  <c r="J3156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5960" i="1"/>
  <c r="J1780" i="1"/>
  <c r="J1506" i="1"/>
  <c r="J3180" i="1"/>
  <c r="J5961" i="1"/>
  <c r="J1394" i="1"/>
  <c r="J2527" i="1"/>
  <c r="J2528" i="1"/>
  <c r="J4809" i="1"/>
  <c r="J1951" i="1"/>
  <c r="J4080" i="1"/>
  <c r="J4081" i="1"/>
  <c r="J1782" i="1"/>
  <c r="J4810" i="1"/>
  <c r="J4811" i="1"/>
  <c r="J4812" i="1"/>
  <c r="J4813" i="1"/>
  <c r="J4814" i="1"/>
  <c r="J1952" i="1"/>
  <c r="J4815" i="1"/>
  <c r="J3420" i="1"/>
  <c r="J5474" i="1"/>
  <c r="J3181" i="1"/>
  <c r="J3182" i="1"/>
  <c r="J3183" i="1"/>
  <c r="J3184" i="1"/>
  <c r="J3185" i="1"/>
  <c r="J1245" i="1"/>
  <c r="J5962" i="1"/>
  <c r="J5963" i="1"/>
  <c r="J703" i="1"/>
  <c r="J5964" i="1"/>
  <c r="J4816" i="1"/>
  <c r="J805" i="1"/>
  <c r="J5252" i="1"/>
  <c r="J806" i="1"/>
  <c r="J6187" i="1"/>
  <c r="J402" i="1"/>
  <c r="J403" i="1"/>
  <c r="J404" i="1"/>
  <c r="J2237" i="1"/>
  <c r="J2238" i="1"/>
  <c r="J4817" i="1"/>
  <c r="J1396" i="1"/>
  <c r="J1397" i="1"/>
  <c r="J1398" i="1"/>
  <c r="J2742" i="1"/>
  <c r="J62" i="1"/>
  <c r="J5965" i="1"/>
  <c r="J5966" i="1"/>
  <c r="J704" i="1"/>
  <c r="J1060" i="1"/>
  <c r="J1783" i="1"/>
  <c r="J1784" i="1"/>
  <c r="J1785" i="1"/>
  <c r="J5967" i="1"/>
  <c r="J1953" i="1"/>
  <c r="J5968" i="1"/>
  <c r="J5969" i="1"/>
  <c r="J2566" i="1"/>
  <c r="J4818" i="1"/>
  <c r="J3405" i="1"/>
  <c r="J3186" i="1"/>
  <c r="J3188" i="1"/>
  <c r="J705" i="1"/>
  <c r="J1641" i="1"/>
  <c r="J1786" i="1"/>
  <c r="J1787" i="1"/>
  <c r="J1788" i="1"/>
  <c r="J1789" i="1"/>
  <c r="J1790" i="1"/>
  <c r="J5970" i="1"/>
  <c r="J2928" i="1"/>
  <c r="J63" i="1"/>
  <c r="J2929" i="1"/>
  <c r="J4819" i="1"/>
  <c r="J4820" i="1"/>
  <c r="J4821" i="1"/>
  <c r="J5971" i="1"/>
  <c r="J2529" i="1"/>
  <c r="J5972" i="1"/>
  <c r="J3189" i="1"/>
  <c r="J4824" i="1"/>
  <c r="J4825" i="1"/>
  <c r="J5973" i="1"/>
  <c r="J5974" i="1"/>
  <c r="J4826" i="1"/>
  <c r="J4827" i="1"/>
  <c r="J5975" i="1"/>
  <c r="J5976" i="1"/>
  <c r="J1791" i="1"/>
  <c r="J5475" i="1"/>
  <c r="J2568" i="1"/>
  <c r="J2239" i="1"/>
  <c r="J4828" i="1"/>
  <c r="J4829" i="1"/>
  <c r="J706" i="1"/>
  <c r="J5357" i="1"/>
  <c r="J5358" i="1"/>
  <c r="J2743" i="1"/>
  <c r="J4830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8" i="1"/>
  <c r="J2259" i="1"/>
  <c r="J1246" i="1"/>
  <c r="J1248" i="1"/>
  <c r="J239" i="1"/>
  <c r="J3406" i="1"/>
  <c r="J3407" i="1"/>
  <c r="J240" i="1"/>
  <c r="J241" i="1"/>
  <c r="J242" i="1"/>
  <c r="J243" i="1"/>
  <c r="J244" i="1"/>
  <c r="J4083" i="1"/>
  <c r="J4084" i="1"/>
  <c r="J4085" i="1"/>
  <c r="J4086" i="1"/>
  <c r="J4087" i="1"/>
  <c r="J4831" i="1"/>
  <c r="J4832" i="1"/>
  <c r="J5359" i="1"/>
  <c r="J2744" i="1"/>
  <c r="J4088" i="1"/>
  <c r="J2260" i="1"/>
  <c r="J4833" i="1"/>
  <c r="J2745" i="1"/>
  <c r="J6188" i="1"/>
  <c r="J2261" i="1"/>
  <c r="J4089" i="1"/>
  <c r="J867" i="1"/>
  <c r="J2746" i="1"/>
  <c r="J2747" i="1"/>
  <c r="J1792" i="1"/>
  <c r="J4090" i="1"/>
  <c r="J4091" i="1"/>
  <c r="J2569" i="1"/>
  <c r="J2570" i="1"/>
  <c r="J2571" i="1"/>
  <c r="J2572" i="1"/>
  <c r="J2573" i="1"/>
  <c r="J2637" i="1"/>
  <c r="J2638" i="1"/>
  <c r="J2639" i="1"/>
  <c r="J4092" i="1"/>
  <c r="J2262" i="1"/>
  <c r="J5360" i="1"/>
  <c r="J4093" i="1"/>
  <c r="J4095" i="1"/>
  <c r="J4096" i="1"/>
  <c r="J4097" i="1"/>
  <c r="J4098" i="1"/>
  <c r="J5361" i="1"/>
  <c r="J2748" i="1"/>
  <c r="J4834" i="1"/>
  <c r="J4836" i="1"/>
  <c r="J3190" i="1"/>
  <c r="J3191" i="1"/>
  <c r="J3193" i="1"/>
  <c r="J3194" i="1"/>
  <c r="J3195" i="1"/>
  <c r="J3197" i="1"/>
  <c r="J3198" i="1"/>
  <c r="J3199" i="1"/>
  <c r="J3200" i="1"/>
  <c r="J3202" i="1"/>
  <c r="J3204" i="1"/>
  <c r="J4837" i="1"/>
  <c r="J2824" i="1"/>
  <c r="J2263" i="1"/>
  <c r="J4099" i="1"/>
  <c r="J1793" i="1"/>
  <c r="J245" i="1"/>
  <c r="J4838" i="1"/>
  <c r="J868" i="1"/>
  <c r="J5977" i="1"/>
  <c r="J4839" i="1"/>
  <c r="J4840" i="1"/>
  <c r="J4841" i="1"/>
  <c r="J1794" i="1"/>
  <c r="J3205" i="1"/>
  <c r="J3206" i="1"/>
  <c r="J3207" i="1"/>
  <c r="J4842" i="1"/>
  <c r="J1399" i="1"/>
  <c r="J2466" i="1"/>
  <c r="J2467" i="1"/>
  <c r="J5362" i="1"/>
  <c r="J5364" i="1"/>
  <c r="J5365" i="1"/>
  <c r="J5366" i="1"/>
  <c r="J2751" i="1"/>
  <c r="J707" i="1"/>
  <c r="J708" i="1"/>
  <c r="J6189" i="1"/>
  <c r="J406" i="1"/>
  <c r="J4843" i="1"/>
  <c r="J6190" i="1"/>
  <c r="J709" i="1"/>
  <c r="J4844" i="1"/>
  <c r="J5978" i="1"/>
  <c r="J2264" i="1"/>
  <c r="J2266" i="1"/>
  <c r="J2267" i="1"/>
  <c r="J2268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4" i="1"/>
  <c r="J2295" i="1"/>
  <c r="J4845" i="1"/>
  <c r="J710" i="1"/>
  <c r="J1955" i="1"/>
  <c r="J1956" i="1"/>
  <c r="J4101" i="1"/>
  <c r="J2468" i="1"/>
  <c r="J4846" i="1"/>
  <c r="J4847" i="1"/>
  <c r="J4848" i="1"/>
  <c r="J4849" i="1"/>
  <c r="J335" i="1"/>
  <c r="J4850" i="1"/>
  <c r="J4851" i="1"/>
  <c r="J4852" i="1"/>
  <c r="J4102" i="1"/>
  <c r="J4853" i="1"/>
  <c r="J815" i="1"/>
  <c r="J5476" i="1"/>
  <c r="J4855" i="1"/>
  <c r="J4856" i="1"/>
  <c r="J4857" i="1"/>
  <c r="J4858" i="1"/>
  <c r="J1957" i="1"/>
  <c r="J4103" i="1"/>
  <c r="J4859" i="1"/>
  <c r="J4860" i="1"/>
  <c r="J4861" i="1"/>
  <c r="J4863" i="1"/>
  <c r="J4864" i="1"/>
  <c r="J4865" i="1"/>
  <c r="J4866" i="1"/>
  <c r="J2699" i="1"/>
  <c r="J1666" i="1"/>
  <c r="J4104" i="1"/>
  <c r="J4867" i="1"/>
  <c r="J4105" i="1"/>
  <c r="J4106" i="1"/>
  <c r="J4107" i="1"/>
  <c r="J4108" i="1"/>
  <c r="J4109" i="1"/>
  <c r="J4110" i="1"/>
  <c r="J4868" i="1"/>
  <c r="J2752" i="1"/>
  <c r="J5367" i="1"/>
  <c r="J5368" i="1"/>
  <c r="J5369" i="1"/>
  <c r="J5370" i="1"/>
  <c r="J5371" i="1"/>
  <c r="J5372" i="1"/>
  <c r="J5373" i="1"/>
  <c r="J304" i="1"/>
  <c r="J305" i="1"/>
  <c r="J306" i="1"/>
  <c r="J307" i="1"/>
  <c r="J308" i="1"/>
  <c r="J309" i="1"/>
  <c r="J310" i="1"/>
  <c r="J311" i="1"/>
  <c r="J312" i="1"/>
  <c r="J313" i="1"/>
  <c r="J314" i="1"/>
  <c r="J1642" i="1"/>
  <c r="J1643" i="1"/>
  <c r="J316" i="1"/>
  <c r="J317" i="1"/>
  <c r="J4869" i="1"/>
  <c r="J711" i="1"/>
  <c r="J4870" i="1"/>
  <c r="J5477" i="1"/>
  <c r="J5478" i="1"/>
  <c r="J4871" i="1"/>
  <c r="J5979" i="1"/>
  <c r="J5980" i="1"/>
  <c r="J5981" i="1"/>
  <c r="J5982" i="1"/>
  <c r="J4111" i="1"/>
  <c r="J4872" i="1"/>
  <c r="J4874" i="1"/>
  <c r="J4877" i="1"/>
  <c r="J3208" i="1"/>
  <c r="J4878" i="1"/>
  <c r="J2825" i="1"/>
  <c r="J2826" i="1"/>
  <c r="J2827" i="1"/>
  <c r="J2828" i="1"/>
  <c r="J2830" i="1"/>
  <c r="J2831" i="1"/>
  <c r="J1795" i="1"/>
  <c r="J4879" i="1"/>
  <c r="J4112" i="1"/>
  <c r="J4880" i="1"/>
  <c r="J1958" i="1"/>
  <c r="J4113" i="1"/>
  <c r="J712" i="1"/>
  <c r="J2753" i="1"/>
  <c r="J4114" i="1"/>
  <c r="J246" i="1"/>
  <c r="J64" i="1"/>
  <c r="J65" i="1"/>
  <c r="J809" i="1"/>
  <c r="J2297" i="1"/>
  <c r="J2298" i="1"/>
  <c r="J2299" i="1"/>
  <c r="J4881" i="1"/>
  <c r="J5983" i="1"/>
  <c r="J5984" i="1"/>
  <c r="J3209" i="1"/>
  <c r="J3409" i="1"/>
  <c r="J4882" i="1"/>
  <c r="J4884" i="1"/>
  <c r="J4885" i="1"/>
  <c r="J4115" i="1"/>
  <c r="J4116" i="1"/>
  <c r="J4117" i="1"/>
  <c r="J247" i="1"/>
  <c r="J6192" i="1"/>
  <c r="J4886" i="1"/>
  <c r="J6193" i="1"/>
  <c r="J6194" i="1"/>
  <c r="J1400" i="1"/>
  <c r="J4887" i="1"/>
  <c r="J1644" i="1"/>
  <c r="J1401" i="1"/>
  <c r="J4888" i="1"/>
  <c r="J4889" i="1"/>
  <c r="J4118" i="1"/>
  <c r="J4119" i="1"/>
  <c r="J4120" i="1"/>
  <c r="J2300" i="1"/>
  <c r="J4890" i="1"/>
  <c r="J4891" i="1"/>
  <c r="J4121" i="1"/>
  <c r="J4122" i="1"/>
  <c r="J4892" i="1"/>
  <c r="J4893" i="1"/>
  <c r="J4894" i="1"/>
  <c r="J4895" i="1"/>
  <c r="J66" i="1"/>
  <c r="J1103" i="1"/>
  <c r="J4896" i="1"/>
  <c r="J4897" i="1"/>
  <c r="J4898" i="1"/>
  <c r="J4899" i="1"/>
  <c r="J4900" i="1"/>
  <c r="J4901" i="1"/>
  <c r="J4902" i="1"/>
  <c r="J4903" i="1"/>
  <c r="J4904" i="1"/>
  <c r="J4905" i="1"/>
  <c r="J4906" i="1"/>
  <c r="J1229" i="1"/>
  <c r="J407" i="1"/>
  <c r="J1959" i="1"/>
  <c r="J5985" i="1"/>
  <c r="J2469" i="1"/>
  <c r="J4123" i="1"/>
  <c r="J4124" i="1"/>
  <c r="J4907" i="1"/>
  <c r="J4125" i="1"/>
  <c r="J4126" i="1"/>
  <c r="J5986" i="1"/>
  <c r="J816" i="1"/>
  <c r="J817" i="1"/>
  <c r="J4127" i="1"/>
  <c r="J1798" i="1"/>
  <c r="J1799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4128" i="1"/>
  <c r="J408" i="1"/>
  <c r="J4908" i="1"/>
  <c r="J5987" i="1"/>
  <c r="J5988" i="1"/>
  <c r="J869" i="1"/>
  <c r="J4909" i="1"/>
  <c r="J409" i="1"/>
  <c r="J410" i="1"/>
  <c r="J411" i="1"/>
  <c r="J2301" i="1"/>
  <c r="J3210" i="1"/>
  <c r="J412" i="1"/>
  <c r="J413" i="1"/>
  <c r="J1800" i="1"/>
  <c r="J4130" i="1"/>
  <c r="J4131" i="1"/>
  <c r="J414" i="1"/>
  <c r="J416" i="1"/>
  <c r="J417" i="1"/>
  <c r="J418" i="1"/>
  <c r="J419" i="1"/>
  <c r="J420" i="1"/>
  <c r="J1061" i="1"/>
  <c r="J1062" i="1"/>
  <c r="J4910" i="1"/>
  <c r="J6195" i="1"/>
  <c r="J4911" i="1"/>
  <c r="J4912" i="1"/>
  <c r="J2702" i="1"/>
  <c r="J2703" i="1"/>
  <c r="J3211" i="1"/>
  <c r="J2574" i="1"/>
  <c r="J2575" i="1"/>
  <c r="J1905" i="1"/>
  <c r="J5989" i="1"/>
  <c r="J422" i="1"/>
  <c r="J1802" i="1"/>
  <c r="J1063" i="1"/>
  <c r="J5375" i="1"/>
  <c r="J6196" i="1"/>
  <c r="J4914" i="1"/>
  <c r="J6197" i="1"/>
  <c r="J4132" i="1"/>
  <c r="J4133" i="1"/>
  <c r="J3212" i="1"/>
  <c r="J3213" i="1"/>
  <c r="J1803" i="1"/>
  <c r="J4915" i="1"/>
  <c r="J2754" i="1"/>
  <c r="J2755" i="1"/>
  <c r="J2756" i="1"/>
  <c r="J2757" i="1"/>
  <c r="J2758" i="1"/>
  <c r="J2759" i="1"/>
  <c r="J1104" i="1"/>
  <c r="J2832" i="1"/>
  <c r="J4916" i="1"/>
  <c r="J248" i="1"/>
  <c r="J1645" i="1"/>
  <c r="J423" i="1"/>
  <c r="J424" i="1"/>
  <c r="J425" i="1"/>
  <c r="J6340" i="1"/>
  <c r="J4917" i="1"/>
  <c r="J4918" i="1"/>
  <c r="J4919" i="1"/>
  <c r="J4920" i="1"/>
  <c r="J4921" i="1"/>
  <c r="J4922" i="1"/>
  <c r="J4134" i="1"/>
  <c r="J4135" i="1"/>
  <c r="J4136" i="1"/>
  <c r="J4137" i="1"/>
  <c r="J4138" i="1"/>
  <c r="J4139" i="1"/>
  <c r="J4140" i="1"/>
  <c r="J4141" i="1"/>
  <c r="J4142" i="1"/>
  <c r="J249" i="1"/>
  <c r="J2302" i="1"/>
  <c r="J2303" i="1"/>
  <c r="J5990" i="1"/>
  <c r="J4923" i="1"/>
  <c r="J5479" i="1"/>
  <c r="J5991" i="1"/>
  <c r="J5992" i="1"/>
  <c r="J1961" i="1"/>
  <c r="J1962" i="1"/>
  <c r="J2304" i="1"/>
  <c r="J2305" i="1"/>
  <c r="J2306" i="1"/>
  <c r="J4143" i="1"/>
  <c r="J4924" i="1"/>
  <c r="J2704" i="1"/>
  <c r="J4144" i="1"/>
  <c r="J4145" i="1"/>
  <c r="J4146" i="1"/>
  <c r="J2470" i="1"/>
  <c r="J4925" i="1"/>
  <c r="J4926" i="1"/>
  <c r="J4927" i="1"/>
  <c r="J4928" i="1"/>
  <c r="J4929" i="1"/>
  <c r="J4931" i="1"/>
  <c r="J4932" i="1"/>
  <c r="J4933" i="1"/>
  <c r="J4934" i="1"/>
  <c r="J4935" i="1"/>
  <c r="J5993" i="1"/>
  <c r="J5994" i="1"/>
  <c r="J1963" i="1"/>
  <c r="J5995" i="1"/>
  <c r="J4936" i="1"/>
  <c r="J4937" i="1"/>
  <c r="J4938" i="1"/>
  <c r="J1804" i="1"/>
  <c r="J2785" i="1"/>
  <c r="J2786" i="1"/>
  <c r="J2787" i="1"/>
  <c r="J6198" i="1"/>
  <c r="J67" i="1"/>
  <c r="J68" i="1"/>
  <c r="J4939" i="1"/>
  <c r="J2307" i="1"/>
  <c r="J2308" i="1"/>
  <c r="J2309" i="1"/>
  <c r="J2310" i="1"/>
  <c r="J4147" i="1"/>
  <c r="J2944" i="1"/>
  <c r="J2945" i="1"/>
  <c r="J2946" i="1"/>
  <c r="J2947" i="1"/>
  <c r="J2948" i="1"/>
  <c r="J2949" i="1"/>
  <c r="J2760" i="1"/>
  <c r="J2950" i="1"/>
  <c r="J2951" i="1"/>
  <c r="J2952" i="1"/>
  <c r="J6200" i="1"/>
  <c r="J4940" i="1"/>
  <c r="J4941" i="1"/>
  <c r="J4942" i="1"/>
  <c r="J2801" i="1"/>
  <c r="J251" i="1"/>
  <c r="J4943" i="1"/>
  <c r="J5996" i="1"/>
  <c r="J2471" i="1"/>
  <c r="J4149" i="1"/>
  <c r="J4150" i="1"/>
  <c r="J2833" i="1"/>
  <c r="J4151" i="1"/>
  <c r="J4152" i="1"/>
  <c r="J6201" i="1"/>
  <c r="J4153" i="1"/>
  <c r="J4154" i="1"/>
  <c r="J4944" i="1"/>
  <c r="J69" i="1"/>
  <c r="J70" i="1"/>
  <c r="J71" i="1"/>
  <c r="J72" i="1"/>
  <c r="J73" i="1"/>
  <c r="J1667" i="1"/>
  <c r="J2472" i="1"/>
  <c r="J1668" i="1"/>
  <c r="J4946" i="1"/>
  <c r="J4947" i="1"/>
  <c r="J1704" i="1"/>
  <c r="J1806" i="1"/>
  <c r="J1807" i="1"/>
  <c r="J870" i="1"/>
  <c r="J6202" i="1"/>
  <c r="J318" i="1"/>
  <c r="J4155" i="1"/>
  <c r="J2520" i="1"/>
  <c r="J1808" i="1"/>
  <c r="J1809" i="1"/>
  <c r="J1810" i="1"/>
  <c r="J1811" i="1"/>
  <c r="J1812" i="1"/>
  <c r="J6203" i="1"/>
  <c r="J4948" i="1"/>
  <c r="J4949" i="1"/>
  <c r="J5997" i="1"/>
  <c r="J5998" i="1"/>
  <c r="J1813" i="1"/>
  <c r="J74" i="1"/>
  <c r="J4950" i="1"/>
  <c r="J713" i="1"/>
  <c r="J714" i="1"/>
  <c r="J715" i="1"/>
  <c r="J1814" i="1"/>
  <c r="J3215" i="1"/>
  <c r="J3216" i="1"/>
  <c r="J3218" i="1"/>
  <c r="J3220" i="1"/>
  <c r="J4951" i="1"/>
  <c r="J4952" i="1"/>
  <c r="J4953" i="1"/>
  <c r="J4954" i="1"/>
  <c r="J2532" i="1"/>
  <c r="J3221" i="1"/>
  <c r="J3222" i="1"/>
  <c r="J75" i="1"/>
  <c r="J3223" i="1"/>
  <c r="J5999" i="1"/>
  <c r="J1669" i="1"/>
  <c r="J1670" i="1"/>
  <c r="J1671" i="1"/>
  <c r="J1672" i="1"/>
  <c r="J4955" i="1"/>
  <c r="J4156" i="1"/>
  <c r="J427" i="1"/>
  <c r="J428" i="1"/>
  <c r="J429" i="1"/>
  <c r="J430" i="1"/>
  <c r="J4956" i="1"/>
  <c r="J1815" i="1"/>
  <c r="J4157" i="1"/>
  <c r="J3224" i="1"/>
  <c r="J3226" i="1"/>
  <c r="J1964" i="1"/>
  <c r="J4957" i="1"/>
  <c r="J4958" i="1"/>
  <c r="J4959" i="1"/>
  <c r="J6000" i="1"/>
  <c r="J6001" i="1"/>
  <c r="J6002" i="1"/>
  <c r="J1105" i="1"/>
  <c r="J5480" i="1"/>
  <c r="J5481" i="1"/>
  <c r="J716" i="1"/>
  <c r="J717" i="1"/>
  <c r="J718" i="1"/>
  <c r="J719" i="1"/>
  <c r="J720" i="1"/>
  <c r="J2705" i="1"/>
  <c r="J1816" i="1"/>
  <c r="J722" i="1"/>
  <c r="J76" i="1"/>
  <c r="J77" i="1"/>
  <c r="J78" i="1"/>
  <c r="J79" i="1"/>
  <c r="J723" i="1"/>
  <c r="J5502" i="1"/>
  <c r="J5503" i="1"/>
  <c r="J5504" i="1"/>
  <c r="J5505" i="1"/>
  <c r="J5506" i="1"/>
  <c r="J5507" i="1"/>
  <c r="J5508" i="1"/>
  <c r="J5509" i="1"/>
  <c r="J5510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8" i="1"/>
  <c r="J5529" i="1"/>
  <c r="J5532" i="1"/>
  <c r="J5533" i="1"/>
  <c r="J5534" i="1"/>
  <c r="J5535" i="1"/>
  <c r="J6004" i="1"/>
  <c r="J2473" i="1"/>
  <c r="J432" i="1"/>
  <c r="J5482" i="1"/>
  <c r="J2409" i="1"/>
  <c r="J1817" i="1"/>
  <c r="J6005" i="1"/>
  <c r="J2927" i="1"/>
  <c r="J1507" i="1"/>
  <c r="J1509" i="1"/>
  <c r="J3227" i="1"/>
  <c r="J4961" i="1"/>
  <c r="J319" i="1"/>
  <c r="J320" i="1"/>
  <c r="J2761" i="1"/>
  <c r="J2762" i="1"/>
  <c r="J2311" i="1"/>
  <c r="J2312" i="1"/>
  <c r="J4160" i="1"/>
  <c r="J4161" i="1"/>
  <c r="J4962" i="1"/>
  <c r="J5376" i="1"/>
  <c r="J5377" i="1"/>
  <c r="J1965" i="1"/>
  <c r="J1966" i="1"/>
  <c r="J1967" i="1"/>
  <c r="J80" i="1"/>
  <c r="J81" i="1"/>
  <c r="J44" i="1"/>
  <c r="J45" i="1"/>
  <c r="J48" i="1"/>
  <c r="J3228" i="1"/>
  <c r="J1646" i="1"/>
  <c r="J2314" i="1"/>
  <c r="J2315" i="1"/>
  <c r="J6006" i="1"/>
  <c r="J4963" i="1"/>
  <c r="J2316" i="1"/>
  <c r="J4163" i="1"/>
  <c r="J4164" i="1"/>
  <c r="J1968" i="1"/>
  <c r="J4165" i="1"/>
  <c r="J4166" i="1"/>
  <c r="J1969" i="1"/>
  <c r="J4167" i="1"/>
  <c r="J1970" i="1"/>
  <c r="J4964" i="1"/>
  <c r="J1404" i="1"/>
  <c r="J1647" i="1"/>
  <c r="J5536" i="1"/>
  <c r="J5537" i="1"/>
  <c r="J5538" i="1"/>
  <c r="J5539" i="1"/>
  <c r="J5540" i="1"/>
  <c r="J5541" i="1"/>
  <c r="J5542" i="1"/>
  <c r="J5543" i="1"/>
  <c r="J5544" i="1"/>
  <c r="J5545" i="1"/>
  <c r="J5546" i="1"/>
  <c r="J5548" i="1"/>
  <c r="J2763" i="1"/>
  <c r="J1818" i="1"/>
  <c r="J5378" i="1"/>
  <c r="J5379" i="1"/>
  <c r="J5380" i="1"/>
  <c r="J2706" i="1"/>
  <c r="J2707" i="1"/>
  <c r="J5483" i="1"/>
  <c r="J1405" i="1"/>
  <c r="J5550" i="1"/>
  <c r="J4965" i="1"/>
  <c r="J1971" i="1"/>
  <c r="J6204" i="1"/>
  <c r="J6205" i="1"/>
  <c r="J4168" i="1"/>
  <c r="J4170" i="1"/>
  <c r="J4171" i="1"/>
  <c r="J5551" i="1"/>
  <c r="J1972" i="1"/>
  <c r="J6341" i="1"/>
  <c r="J6342" i="1"/>
  <c r="J3229" i="1"/>
  <c r="J4966" i="1"/>
  <c r="J1973" i="1"/>
  <c r="J1974" i="1"/>
  <c r="J1975" i="1"/>
  <c r="J1976" i="1"/>
  <c r="J1977" i="1"/>
  <c r="J1978" i="1"/>
  <c r="J1979" i="1"/>
  <c r="J1981" i="1"/>
  <c r="J1510" i="1"/>
  <c r="J1511" i="1"/>
  <c r="J2318" i="1"/>
  <c r="J4967" i="1"/>
  <c r="J2319" i="1"/>
  <c r="J433" i="1"/>
  <c r="J4172" i="1"/>
  <c r="J6206" i="1"/>
  <c r="J4968" i="1"/>
  <c r="J4969" i="1"/>
  <c r="J2576" i="1"/>
  <c r="J2577" i="1"/>
  <c r="J2578" i="1"/>
  <c r="J2579" i="1"/>
  <c r="J2580" i="1"/>
  <c r="J2581" i="1"/>
  <c r="J6207" i="1"/>
  <c r="J3230" i="1"/>
  <c r="J6007" i="1"/>
  <c r="J1406" i="1"/>
  <c r="J252" i="1"/>
  <c r="J1982" i="1"/>
  <c r="J4970" i="1"/>
  <c r="J6008" i="1"/>
  <c r="J6208" i="1"/>
  <c r="J6209" i="1"/>
  <c r="J253" i="1"/>
  <c r="J4173" i="1"/>
  <c r="J4174" i="1"/>
  <c r="J2474" i="1"/>
  <c r="J4175" i="1"/>
  <c r="J2708" i="1"/>
  <c r="J5381" i="1"/>
  <c r="J6210" i="1"/>
  <c r="J1064" i="1"/>
  <c r="J1065" i="1"/>
  <c r="J1648" i="1"/>
  <c r="J1649" i="1"/>
  <c r="J1650" i="1"/>
  <c r="J1651" i="1"/>
  <c r="J3421" i="1"/>
  <c r="J3422" i="1"/>
  <c r="J1147" i="1"/>
  <c r="J1148" i="1"/>
  <c r="J1150" i="1"/>
  <c r="J1151" i="1"/>
  <c r="J1152" i="1"/>
  <c r="J821" i="1"/>
  <c r="J943" i="1"/>
  <c r="J944" i="1"/>
  <c r="J945" i="1"/>
  <c r="J946" i="1"/>
  <c r="J947" i="1"/>
  <c r="J948" i="1"/>
  <c r="J949" i="1"/>
  <c r="J950" i="1"/>
  <c r="J4972" i="1"/>
  <c r="J4973" i="1"/>
  <c r="J4176" i="1"/>
  <c r="J818" i="1"/>
  <c r="J4177" i="1"/>
  <c r="J82" i="1"/>
  <c r="J4974" i="1"/>
  <c r="J5552" i="1"/>
  <c r="J5553" i="1"/>
  <c r="J5554" i="1"/>
  <c r="J5555" i="1"/>
  <c r="J5556" i="1"/>
  <c r="J5557" i="1"/>
  <c r="J6211" i="1"/>
  <c r="J4975" i="1"/>
  <c r="J4178" i="1"/>
  <c r="J4179" i="1"/>
  <c r="J254" i="1"/>
  <c r="J4180" i="1"/>
  <c r="J4181" i="1"/>
  <c r="J4182" i="1"/>
  <c r="J4976" i="1"/>
  <c r="J4183" i="1"/>
  <c r="J4184" i="1"/>
  <c r="J871" i="1"/>
  <c r="J435" i="1"/>
  <c r="J5558" i="1"/>
  <c r="J83" i="1"/>
  <c r="J436" i="1"/>
  <c r="J1066" i="1"/>
  <c r="J3232" i="1"/>
  <c r="J2320" i="1"/>
  <c r="J2321" i="1"/>
  <c r="J3233" i="1"/>
  <c r="J3234" i="1"/>
  <c r="J3235" i="1"/>
  <c r="J3236" i="1"/>
  <c r="J5484" i="1"/>
  <c r="J952" i="1"/>
  <c r="J4977" i="1"/>
  <c r="J4978" i="1"/>
  <c r="J321" i="1"/>
  <c r="J953" i="1"/>
  <c r="J954" i="1"/>
  <c r="J955" i="1"/>
  <c r="J956" i="1"/>
  <c r="J957" i="1"/>
  <c r="J958" i="1"/>
  <c r="J959" i="1"/>
  <c r="J960" i="1"/>
  <c r="J962" i="1"/>
  <c r="J6270" i="1"/>
  <c r="J255" i="1"/>
  <c r="J256" i="1"/>
  <c r="J4979" i="1"/>
  <c r="J84" i="1"/>
  <c r="J85" i="1"/>
  <c r="J86" i="1"/>
  <c r="J4980" i="1"/>
  <c r="J2953" i="1"/>
  <c r="J2954" i="1"/>
  <c r="J4186" i="1"/>
  <c r="J4187" i="1"/>
  <c r="J4188" i="1"/>
  <c r="J4189" i="1"/>
  <c r="J5559" i="1"/>
  <c r="J5560" i="1"/>
  <c r="J4191" i="1"/>
  <c r="J1067" i="1"/>
  <c r="J1068" i="1"/>
  <c r="J4192" i="1"/>
  <c r="J87" i="1"/>
  <c r="J88" i="1"/>
  <c r="J89" i="1"/>
  <c r="J90" i="1"/>
  <c r="J91" i="1"/>
  <c r="J92" i="1"/>
  <c r="J93" i="1"/>
  <c r="J94" i="1"/>
  <c r="J95" i="1"/>
  <c r="J96" i="1"/>
  <c r="J98" i="1"/>
  <c r="J99" i="1"/>
  <c r="J100" i="1"/>
  <c r="J101" i="1"/>
  <c r="J103" i="1"/>
  <c r="J104" i="1"/>
  <c r="J105" i="1"/>
  <c r="J106" i="1"/>
  <c r="J107" i="1"/>
  <c r="J108" i="1"/>
  <c r="J109" i="1"/>
  <c r="J110" i="1"/>
  <c r="J111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4193" i="1"/>
  <c r="J4981" i="1"/>
  <c r="J1821" i="1"/>
  <c r="J1823" i="1"/>
  <c r="J1824" i="1"/>
  <c r="J1825" i="1"/>
  <c r="J964" i="1"/>
  <c r="J4982" i="1"/>
  <c r="J1826" i="1"/>
  <c r="J4983" i="1"/>
  <c r="J258" i="1"/>
  <c r="J259" i="1"/>
  <c r="J872" i="1"/>
  <c r="J873" i="1"/>
  <c r="J874" i="1"/>
  <c r="J875" i="1"/>
  <c r="J876" i="1"/>
  <c r="J877" i="1"/>
  <c r="J878" i="1"/>
  <c r="J879" i="1"/>
  <c r="J880" i="1"/>
  <c r="J881" i="1"/>
  <c r="J882" i="1"/>
  <c r="J2764" i="1"/>
  <c r="J2765" i="1"/>
  <c r="J2766" i="1"/>
  <c r="J2767" i="1"/>
  <c r="J2955" i="1"/>
  <c r="J2956" i="1"/>
  <c r="J2957" i="1"/>
  <c r="J2958" i="1"/>
  <c r="J2959" i="1"/>
  <c r="J1827" i="1"/>
  <c r="J5561" i="1"/>
  <c r="J5562" i="1"/>
  <c r="J5563" i="1"/>
  <c r="J5564" i="1"/>
  <c r="J5565" i="1"/>
  <c r="J5566" i="1"/>
  <c r="J5567" i="1"/>
  <c r="J5568" i="1"/>
  <c r="J5569" i="1"/>
  <c r="J1983" i="1"/>
  <c r="J3237" i="1"/>
  <c r="J437" i="1"/>
  <c r="J438" i="1"/>
  <c r="J1828" i="1"/>
  <c r="J5321" i="1"/>
  <c r="J5322" i="1"/>
  <c r="J5323" i="1"/>
  <c r="J5324" i="1"/>
  <c r="J5325" i="1"/>
  <c r="J5326" i="1"/>
  <c r="J5328" i="1"/>
  <c r="J5329" i="1"/>
  <c r="J5330" i="1"/>
  <c r="J5331" i="1"/>
  <c r="J5332" i="1"/>
  <c r="J5333" i="1"/>
  <c r="J3238" i="1"/>
  <c r="J5253" i="1"/>
  <c r="J5254" i="1"/>
  <c r="J5255" i="1"/>
  <c r="J5256" i="1"/>
  <c r="J5257" i="1"/>
  <c r="J5258" i="1"/>
  <c r="J5259" i="1"/>
  <c r="J5260" i="1"/>
  <c r="J5262" i="1"/>
  <c r="J5263" i="1"/>
  <c r="J5264" i="1"/>
  <c r="J5266" i="1"/>
  <c r="J5267" i="1"/>
  <c r="J5268" i="1"/>
  <c r="J5270" i="1"/>
  <c r="J5271" i="1"/>
  <c r="J4195" i="1"/>
  <c r="J4196" i="1"/>
  <c r="J4197" i="1"/>
  <c r="J4199" i="1"/>
  <c r="J4985" i="1"/>
  <c r="J4986" i="1"/>
  <c r="J4987" i="1"/>
  <c r="J1679" i="1"/>
  <c r="J4200" i="1"/>
  <c r="J4201" i="1"/>
  <c r="J1892" i="1"/>
  <c r="J1893" i="1"/>
  <c r="J1985" i="1"/>
  <c r="J5570" i="1"/>
  <c r="J5571" i="1"/>
  <c r="J5572" i="1"/>
  <c r="J5573" i="1"/>
  <c r="J5574" i="1"/>
  <c r="J1986" i="1"/>
  <c r="J5303" i="1"/>
  <c r="J1069" i="1"/>
  <c r="J2834" i="1"/>
  <c r="J4988" i="1"/>
  <c r="J1829" i="1"/>
  <c r="J4202" i="1"/>
  <c r="J6212" i="1"/>
  <c r="J1504" i="1"/>
  <c r="J4989" i="1"/>
  <c r="J4203" i="1"/>
  <c r="J1987" i="1"/>
  <c r="J2583" i="1"/>
  <c r="J2584" i="1"/>
  <c r="J2585" i="1"/>
  <c r="J4204" i="1"/>
  <c r="J4205" i="1"/>
  <c r="J2475" i="1"/>
  <c r="J2476" i="1"/>
  <c r="J1830" i="1"/>
  <c r="J1831" i="1"/>
  <c r="J3239" i="1"/>
  <c r="J5575" i="1"/>
  <c r="J5576" i="1"/>
  <c r="J5577" i="1"/>
  <c r="J5578" i="1"/>
  <c r="J5579" i="1"/>
  <c r="J5580" i="1"/>
  <c r="J5581" i="1"/>
  <c r="J3240" i="1"/>
  <c r="J4991" i="1"/>
  <c r="J724" i="1"/>
  <c r="J4992" i="1"/>
  <c r="J1832" i="1"/>
  <c r="J4993" i="1"/>
  <c r="J2802" i="1"/>
  <c r="J6213" i="1"/>
  <c r="J4206" i="1"/>
  <c r="J4994" i="1"/>
  <c r="J2586" i="1"/>
  <c r="J6009" i="1"/>
  <c r="J5272" i="1"/>
  <c r="J3241" i="1"/>
  <c r="J439" i="1"/>
  <c r="J4995" i="1"/>
  <c r="J4996" i="1"/>
  <c r="J5275" i="1"/>
  <c r="J5276" i="1"/>
  <c r="J5277" i="1"/>
  <c r="J5278" i="1"/>
  <c r="J2930" i="1"/>
  <c r="J260" i="1"/>
  <c r="J5279" i="1"/>
  <c r="J1988" i="1"/>
  <c r="J1989" i="1"/>
  <c r="J6214" i="1"/>
  <c r="J5335" i="1"/>
  <c r="J3423" i="1"/>
  <c r="J5280" i="1"/>
  <c r="J6215" i="1"/>
  <c r="J6010" i="1"/>
  <c r="J725" i="1"/>
  <c r="J2322" i="1"/>
  <c r="J1990" i="1"/>
  <c r="J1991" i="1"/>
  <c r="J1992" i="1"/>
  <c r="J1993" i="1"/>
  <c r="J1994" i="1"/>
  <c r="J4998" i="1"/>
  <c r="J726" i="1"/>
  <c r="J4207" i="1"/>
  <c r="J1995" i="1"/>
  <c r="J1996" i="1"/>
  <c r="J5000" i="1"/>
  <c r="J2477" i="1"/>
  <c r="J6011" i="1"/>
  <c r="J601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1230" i="1"/>
  <c r="J5582" i="1"/>
  <c r="J5583" i="1"/>
  <c r="J1705" i="1"/>
  <c r="J1706" i="1"/>
  <c r="J1707" i="1"/>
  <c r="J4208" i="1"/>
  <c r="J5001" i="1"/>
  <c r="J6013" i="1"/>
  <c r="J1153" i="1"/>
  <c r="J1154" i="1"/>
  <c r="J1155" i="1"/>
  <c r="J1156" i="1"/>
  <c r="J1157" i="1"/>
  <c r="J3424" i="1"/>
  <c r="J965" i="1"/>
  <c r="J966" i="1"/>
  <c r="J134" i="1"/>
  <c r="J727" i="1"/>
  <c r="J5002" i="1"/>
  <c r="J5003" i="1"/>
  <c r="J4209" i="1"/>
  <c r="J2835" i="1"/>
  <c r="J2836" i="1"/>
  <c r="J322" i="1"/>
  <c r="J1833" i="1"/>
  <c r="J1834" i="1"/>
  <c r="J1835" i="1"/>
  <c r="J1836" i="1"/>
  <c r="J1837" i="1"/>
  <c r="J1838" i="1"/>
  <c r="J1840" i="1"/>
  <c r="J5004" i="1"/>
  <c r="J1106" i="1"/>
  <c r="J1107" i="1"/>
  <c r="J1108" i="1"/>
  <c r="J1109" i="1"/>
  <c r="J135" i="1"/>
  <c r="J1408" i="1"/>
  <c r="J1409" i="1"/>
  <c r="J1410" i="1"/>
  <c r="J1411" i="1"/>
  <c r="J1412" i="1"/>
  <c r="J1413" i="1"/>
  <c r="J1414" i="1"/>
  <c r="J1415" i="1"/>
  <c r="J5005" i="1"/>
  <c r="J1416" i="1"/>
  <c r="J4210" i="1"/>
  <c r="J4211" i="1"/>
  <c r="J5006" i="1"/>
  <c r="J5485" i="1"/>
  <c r="J6216" i="1"/>
  <c r="J441" i="1"/>
  <c r="J1841" i="1"/>
  <c r="J1652" i="1"/>
  <c r="J5007" i="1"/>
  <c r="J4212" i="1"/>
  <c r="J442" i="1"/>
  <c r="J1842" i="1"/>
  <c r="J2587" i="1"/>
  <c r="J2588" i="1"/>
  <c r="J2323" i="1"/>
  <c r="J2324" i="1"/>
  <c r="J6014" i="1"/>
  <c r="J5008" i="1"/>
  <c r="J5009" i="1"/>
  <c r="J6217" i="1"/>
  <c r="J6015" i="1"/>
  <c r="J443" i="1"/>
  <c r="J728" i="1"/>
  <c r="J729" i="1"/>
  <c r="J730" i="1"/>
  <c r="J731" i="1"/>
  <c r="J732" i="1"/>
  <c r="J733" i="1"/>
  <c r="J734" i="1"/>
  <c r="J735" i="1"/>
  <c r="J736" i="1"/>
  <c r="J737" i="1"/>
  <c r="J738" i="1"/>
  <c r="J4213" i="1"/>
  <c r="J1997" i="1"/>
  <c r="J5010" i="1"/>
  <c r="J5011" i="1"/>
  <c r="J3242" i="1"/>
  <c r="J5012" i="1"/>
  <c r="J4214" i="1"/>
  <c r="J4215" i="1"/>
  <c r="J4216" i="1"/>
  <c r="J884" i="1"/>
  <c r="J5336" i="1"/>
  <c r="J49" i="1"/>
  <c r="J50" i="1"/>
  <c r="J444" i="1"/>
  <c r="J2640" i="1"/>
  <c r="J2641" i="1"/>
  <c r="J5013" i="1"/>
  <c r="J5014" i="1"/>
  <c r="J5015" i="1"/>
  <c r="J4217" i="1"/>
  <c r="J6016" i="1"/>
  <c r="J4218" i="1"/>
  <c r="J6017" i="1"/>
  <c r="J1843" i="1"/>
  <c r="J1844" i="1"/>
  <c r="J2478" i="1"/>
  <c r="J2589" i="1"/>
  <c r="J2590" i="1"/>
  <c r="J2591" i="1"/>
  <c r="J2592" i="1"/>
  <c r="J2593" i="1"/>
  <c r="J2594" i="1"/>
  <c r="J6018" i="1"/>
  <c r="J1998" i="1"/>
  <c r="J1999" i="1"/>
  <c r="J2000" i="1"/>
  <c r="J2852" i="1"/>
  <c r="J885" i="1"/>
  <c r="J886" i="1"/>
  <c r="J887" i="1"/>
  <c r="J6020" i="1"/>
  <c r="J967" i="1"/>
  <c r="J968" i="1"/>
  <c r="J2632" i="1"/>
  <c r="J2633" i="1"/>
  <c r="J2634" i="1"/>
  <c r="J2635" i="1"/>
  <c r="J2636" i="1"/>
  <c r="J5281" i="1"/>
  <c r="J792" i="1"/>
  <c r="J4219" i="1"/>
  <c r="J4220" i="1"/>
  <c r="J888" i="1"/>
  <c r="J5584" i="1"/>
  <c r="J5585" i="1"/>
  <c r="J5586" i="1"/>
  <c r="J1845" i="1"/>
  <c r="J445" i="1"/>
  <c r="J5016" i="1"/>
  <c r="J5017" i="1"/>
  <c r="J446" i="1"/>
  <c r="J2479" i="1"/>
  <c r="J889" i="1"/>
  <c r="J2595" i="1"/>
  <c r="J447" i="1"/>
  <c r="J5018" i="1"/>
  <c r="J890" i="1"/>
  <c r="J891" i="1"/>
  <c r="J4221" i="1"/>
  <c r="J2596" i="1"/>
  <c r="J2597" i="1"/>
  <c r="J2598" i="1"/>
  <c r="J2599" i="1"/>
  <c r="J2600" i="1"/>
  <c r="J2601" i="1"/>
  <c r="J5019" i="1"/>
  <c r="J5020" i="1"/>
  <c r="J1110" i="1"/>
  <c r="J1111" i="1"/>
  <c r="J5021" i="1"/>
  <c r="J5022" i="1"/>
  <c r="J5023" i="1"/>
  <c r="J2001" i="1"/>
  <c r="J2853" i="1"/>
  <c r="J2854" i="1"/>
  <c r="J2855" i="1"/>
  <c r="J5024" i="1"/>
  <c r="J2002" i="1"/>
  <c r="J2003" i="1"/>
  <c r="J4222" i="1"/>
  <c r="J4223" i="1"/>
  <c r="J4224" i="1"/>
  <c r="J4225" i="1"/>
  <c r="J4226" i="1"/>
  <c r="J4227" i="1"/>
  <c r="J2004" i="1"/>
  <c r="J6377" i="1"/>
  <c r="J5025" i="1"/>
  <c r="J1680" i="1"/>
  <c r="J1681" i="1"/>
  <c r="J323" i="1"/>
  <c r="J5026" i="1"/>
  <c r="J4228" i="1"/>
  <c r="J5027" i="1"/>
  <c r="J892" i="1"/>
  <c r="J893" i="1"/>
  <c r="J894" i="1"/>
  <c r="J5028" i="1"/>
  <c r="J2325" i="1"/>
  <c r="J1682" i="1"/>
  <c r="J1502" i="1"/>
  <c r="J5029" i="1"/>
  <c r="J261" i="1"/>
  <c r="J5030" i="1"/>
  <c r="J5031" i="1"/>
  <c r="J138" i="1"/>
  <c r="J139" i="1"/>
  <c r="J140" i="1"/>
  <c r="J141" i="1"/>
  <c r="J142" i="1"/>
  <c r="J143" i="1"/>
  <c r="J144" i="1"/>
  <c r="J145" i="1"/>
  <c r="J146" i="1"/>
  <c r="J147" i="1"/>
  <c r="J148" i="1"/>
  <c r="J150" i="1"/>
  <c r="J151" i="1"/>
  <c r="J152" i="1"/>
  <c r="J154" i="1"/>
  <c r="J155" i="1"/>
  <c r="J156" i="1"/>
  <c r="J157" i="1"/>
  <c r="J2005" i="1"/>
  <c r="J5032" i="1"/>
  <c r="J5033" i="1"/>
  <c r="J324" i="1"/>
  <c r="J895" i="1"/>
  <c r="J6021" i="1"/>
  <c r="J6022" i="1"/>
  <c r="J1112" i="1"/>
  <c r="J4229" i="1"/>
  <c r="J1846" i="1"/>
  <c r="J1847" i="1"/>
  <c r="J449" i="1"/>
  <c r="J2709" i="1"/>
  <c r="J5034" i="1"/>
  <c r="J2856" i="1"/>
  <c r="J4230" i="1"/>
  <c r="J4231" i="1"/>
  <c r="J6220" i="1"/>
  <c r="J1503" i="1"/>
  <c r="J5035" i="1"/>
  <c r="J263" i="1"/>
  <c r="J2326" i="1"/>
  <c r="J6221" i="1"/>
  <c r="J450" i="1"/>
  <c r="J451" i="1"/>
  <c r="J5587" i="1"/>
  <c r="J5588" i="1"/>
  <c r="J5589" i="1"/>
  <c r="J5590" i="1"/>
  <c r="J5036" i="1"/>
  <c r="J1848" i="1"/>
  <c r="J4233" i="1"/>
  <c r="J4234" i="1"/>
  <c r="J4235" i="1"/>
  <c r="J4236" i="1"/>
  <c r="J5591" i="1"/>
  <c r="J5592" i="1"/>
  <c r="J5593" i="1"/>
  <c r="J4238" i="1"/>
  <c r="J4239" i="1"/>
  <c r="J4240" i="1"/>
  <c r="J4241" i="1"/>
  <c r="J4242" i="1"/>
  <c r="J4243" i="1"/>
  <c r="J4244" i="1"/>
  <c r="J4245" i="1"/>
  <c r="J4246" i="1"/>
  <c r="J6024" i="1"/>
  <c r="J6025" i="1"/>
  <c r="J2602" i="1"/>
  <c r="J4247" i="1"/>
  <c r="J5037" i="1"/>
  <c r="J6026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30" i="1"/>
  <c r="J5631" i="1"/>
  <c r="J5632" i="1"/>
  <c r="J5633" i="1"/>
  <c r="J5634" i="1"/>
  <c r="J5635" i="1"/>
  <c r="J5636" i="1"/>
  <c r="J5638" i="1"/>
  <c r="J5639" i="1"/>
  <c r="J5640" i="1"/>
  <c r="J5641" i="1"/>
  <c r="J5642" i="1"/>
  <c r="J5643" i="1"/>
  <c r="J5644" i="1"/>
  <c r="J5645" i="1"/>
  <c r="J1676" i="1"/>
  <c r="J5646" i="1"/>
  <c r="J5647" i="1"/>
  <c r="J5648" i="1"/>
  <c r="J336" i="1"/>
  <c r="J337" i="1"/>
  <c r="J5649" i="1"/>
  <c r="J5650" i="1"/>
  <c r="J5651" i="1"/>
  <c r="J5652" i="1"/>
  <c r="J2544" i="1"/>
  <c r="J6029" i="1"/>
  <c r="J6030" i="1"/>
  <c r="J6031" i="1"/>
  <c r="J5038" i="1"/>
  <c r="J5653" i="1"/>
  <c r="J2643" i="1"/>
  <c r="J2644" i="1"/>
  <c r="J2327" i="1"/>
  <c r="J969" i="1"/>
  <c r="J5" i="1"/>
  <c r="J4248" i="1"/>
  <c r="J4249" i="1"/>
  <c r="J325" i="1"/>
  <c r="J2542" i="1"/>
  <c r="J1850" i="1"/>
  <c r="J5654" i="1"/>
  <c r="J5655" i="1"/>
  <c r="J5656" i="1"/>
  <c r="J4250" i="1"/>
  <c r="J4251" i="1"/>
  <c r="J4252" i="1"/>
  <c r="J4253" i="1"/>
  <c r="J4254" i="1"/>
  <c r="J4255" i="1"/>
  <c r="J4256" i="1"/>
  <c r="J4258" i="1"/>
  <c r="J5657" i="1"/>
  <c r="J2857" i="1"/>
  <c r="J1683" i="1"/>
  <c r="J1684" i="1"/>
  <c r="J5230" i="1"/>
  <c r="J5231" i="1"/>
  <c r="J452" i="1"/>
  <c r="J453" i="1"/>
  <c r="J794" i="1"/>
  <c r="J739" i="1"/>
  <c r="J4259" i="1"/>
  <c r="J5039" i="1"/>
  <c r="J158" i="1"/>
  <c r="J740" i="1"/>
  <c r="J1851" i="1"/>
  <c r="J1852" i="1"/>
  <c r="J5659" i="1"/>
  <c r="J5660" i="1"/>
  <c r="J5661" i="1"/>
  <c r="J896" i="1"/>
  <c r="J897" i="1"/>
  <c r="J2521" i="1"/>
  <c r="J6222" i="1"/>
  <c r="J5040" i="1"/>
  <c r="J264" i="1"/>
  <c r="J5041" i="1"/>
  <c r="J5042" i="1"/>
  <c r="J5043" i="1"/>
  <c r="J5044" i="1"/>
  <c r="J5045" i="1"/>
  <c r="J5662" i="1"/>
  <c r="J5663" i="1"/>
  <c r="J5664" i="1"/>
  <c r="J5665" i="1"/>
  <c r="J5667" i="1"/>
  <c r="J5668" i="1"/>
  <c r="J5669" i="1"/>
  <c r="J5670" i="1"/>
  <c r="J5671" i="1"/>
  <c r="J5672" i="1"/>
  <c r="J5673" i="1"/>
  <c r="J3243" i="1"/>
  <c r="J819" i="1"/>
  <c r="J6223" i="1"/>
  <c r="J4260" i="1"/>
  <c r="J4261" i="1"/>
  <c r="J4262" i="1"/>
  <c r="J6224" i="1"/>
  <c r="J822" i="1"/>
  <c r="J1070" i="1"/>
  <c r="J5046" i="1"/>
  <c r="J5047" i="1"/>
  <c r="J4263" i="1"/>
  <c r="J4264" i="1"/>
  <c r="J4265" i="1"/>
  <c r="J6225" i="1"/>
  <c r="J2710" i="1"/>
  <c r="J5049" i="1"/>
  <c r="J2328" i="1"/>
  <c r="J5050" i="1"/>
  <c r="J2711" i="1"/>
  <c r="J2712" i="1"/>
  <c r="J1071" i="1"/>
  <c r="J5051" i="1"/>
  <c r="J5052" i="1"/>
  <c r="J4267" i="1"/>
  <c r="J159" i="1"/>
  <c r="J1242" i="1"/>
  <c r="J5486" i="1"/>
  <c r="J6226" i="1"/>
  <c r="J5053" i="1"/>
  <c r="J6227" i="1"/>
  <c r="J6228" i="1"/>
  <c r="J1512" i="1"/>
  <c r="J5304" i="1"/>
  <c r="J5054" i="1"/>
  <c r="J5055" i="1"/>
  <c r="J265" i="1"/>
  <c r="J6271" i="1"/>
  <c r="J5056" i="1"/>
  <c r="J5487" i="1"/>
  <c r="J4269" i="1"/>
  <c r="J4270" i="1"/>
  <c r="J4271" i="1"/>
  <c r="J4272" i="1"/>
  <c r="J2858" i="1"/>
  <c r="J2859" i="1"/>
  <c r="J2860" i="1"/>
  <c r="J2862" i="1"/>
  <c r="J2863" i="1"/>
  <c r="J2864" i="1"/>
  <c r="J454" i="1"/>
  <c r="J3244" i="1"/>
  <c r="J3245" i="1"/>
  <c r="J3246" i="1"/>
  <c r="J5674" i="1"/>
  <c r="J3247" i="1"/>
  <c r="J3248" i="1"/>
  <c r="J4273" i="1"/>
  <c r="J5057" i="1"/>
  <c r="J898" i="1"/>
  <c r="J5058" i="1"/>
  <c r="J5059" i="1"/>
  <c r="J4274" i="1"/>
  <c r="J2865" i="1"/>
  <c r="J3249" i="1"/>
  <c r="J5675" i="1"/>
  <c r="J5676" i="1"/>
  <c r="J4275" i="1"/>
  <c r="J5060" i="1"/>
  <c r="J5061" i="1"/>
  <c r="J5062" i="1"/>
  <c r="J2866" i="1"/>
  <c r="J2867" i="1"/>
  <c r="J2868" i="1"/>
  <c r="J2869" i="1"/>
  <c r="J2870" i="1"/>
  <c r="J455" i="1"/>
  <c r="J6229" i="1"/>
  <c r="J6230" i="1"/>
  <c r="J6231" i="1"/>
  <c r="J6232" i="1"/>
  <c r="J6032" i="1"/>
  <c r="J6033" i="1"/>
  <c r="J2545" i="1"/>
  <c r="J5063" i="1"/>
  <c r="J1685" i="1"/>
  <c r="J4276" i="1"/>
  <c r="J4277" i="1"/>
  <c r="J4278" i="1"/>
  <c r="J4279" i="1"/>
  <c r="J4280" i="1"/>
  <c r="J4281" i="1"/>
  <c r="J4282" i="1"/>
  <c r="J1072" i="1"/>
  <c r="J2330" i="1"/>
  <c r="J795" i="1"/>
  <c r="J2006" i="1"/>
  <c r="J5232" i="1"/>
  <c r="J2603" i="1"/>
  <c r="J5677" i="1"/>
  <c r="J5678" i="1"/>
  <c r="J5679" i="1"/>
  <c r="J5680" i="1"/>
  <c r="J5681" i="1"/>
  <c r="J4283" i="1"/>
  <c r="J4284" i="1"/>
  <c r="J4285" i="1"/>
  <c r="J4286" i="1"/>
  <c r="J4288" i="1"/>
  <c r="J4289" i="1"/>
  <c r="J5064" i="1"/>
  <c r="J5065" i="1"/>
  <c r="J5682" i="1"/>
  <c r="J5683" i="1"/>
  <c r="J5684" i="1"/>
  <c r="J5685" i="1"/>
  <c r="J5686" i="1"/>
  <c r="J4290" i="1"/>
  <c r="J741" i="1"/>
  <c r="J5066" i="1"/>
  <c r="J742" i="1"/>
  <c r="J743" i="1"/>
  <c r="J744" i="1"/>
  <c r="J746" i="1"/>
  <c r="J747" i="1"/>
  <c r="J5687" i="1"/>
  <c r="J5688" i="1"/>
  <c r="J5689" i="1"/>
  <c r="J5690" i="1"/>
  <c r="J5691" i="1"/>
  <c r="J2768" i="1"/>
  <c r="J2769" i="1"/>
  <c r="J5382" i="1"/>
  <c r="J5692" i="1"/>
  <c r="J5693" i="1"/>
  <c r="J160" i="1"/>
  <c r="J161" i="1"/>
  <c r="J162" i="1"/>
  <c r="J163" i="1"/>
  <c r="J164" i="1"/>
  <c r="J165" i="1"/>
  <c r="J5694" i="1"/>
  <c r="J5695" i="1"/>
  <c r="J5696" i="1"/>
  <c r="J2770" i="1"/>
  <c r="J5068" i="1"/>
  <c r="J5069" i="1"/>
  <c r="J5070" i="1"/>
  <c r="J5071" i="1"/>
  <c r="J4291" i="1"/>
  <c r="J4293" i="1"/>
  <c r="J4294" i="1"/>
  <c r="J4295" i="1"/>
  <c r="J4296" i="1"/>
  <c r="J4298" i="1"/>
  <c r="J4299" i="1"/>
  <c r="J5698" i="1"/>
  <c r="J1854" i="1"/>
  <c r="J6272" i="1"/>
  <c r="J6273" i="1"/>
  <c r="J6274" i="1"/>
  <c r="J6275" i="1"/>
  <c r="J4300" i="1"/>
  <c r="J1226" i="1"/>
  <c r="J1227" i="1"/>
  <c r="J796" i="1"/>
  <c r="J797" i="1"/>
  <c r="J798" i="1"/>
  <c r="J799" i="1"/>
  <c r="J5700" i="1"/>
  <c r="J5072" i="1"/>
  <c r="J5073" i="1"/>
  <c r="J3252" i="1"/>
  <c r="J5075" i="1"/>
  <c r="J5076" i="1"/>
  <c r="J5077" i="1"/>
  <c r="J5078" i="1"/>
  <c r="J5079" i="1"/>
  <c r="J5080" i="1"/>
  <c r="J5082" i="1"/>
  <c r="J5084" i="1"/>
  <c r="J5085" i="1"/>
  <c r="J5086" i="1"/>
  <c r="J5088" i="1"/>
  <c r="J5089" i="1"/>
  <c r="J5282" i="1"/>
  <c r="J5283" i="1"/>
  <c r="J5090" i="1"/>
  <c r="J5284" i="1"/>
  <c r="J5091" i="1"/>
  <c r="J5285" i="1"/>
  <c r="J5286" i="1"/>
  <c r="J5287" i="1"/>
  <c r="J5288" i="1"/>
  <c r="J5092" i="1"/>
  <c r="J2007" i="1"/>
  <c r="J2009" i="1"/>
  <c r="J2010" i="1"/>
  <c r="J970" i="1"/>
  <c r="J5093" i="1"/>
  <c r="J5094" i="1"/>
  <c r="J6034" i="1"/>
  <c r="J6035" i="1"/>
  <c r="J6036" i="1"/>
  <c r="J5095" i="1"/>
  <c r="J5096" i="1"/>
  <c r="J971" i="1"/>
  <c r="J972" i="1"/>
  <c r="J2011" i="1"/>
  <c r="J5488" i="1"/>
  <c r="J1855" i="1"/>
  <c r="J5097" i="1"/>
  <c r="J5098" i="1"/>
  <c r="J5099" i="1"/>
  <c r="J5100" i="1"/>
  <c r="J5101" i="1"/>
  <c r="J1073" i="1"/>
  <c r="J2331" i="1"/>
  <c r="J4301" i="1"/>
  <c r="J4302" i="1"/>
  <c r="J4303" i="1"/>
  <c r="J6233" i="1"/>
  <c r="J748" i="1"/>
  <c r="J2012" i="1"/>
  <c r="J2013" i="1"/>
  <c r="J4304" i="1"/>
  <c r="J4305" i="1"/>
  <c r="J4306" i="1"/>
  <c r="J5703" i="1"/>
  <c r="J5102" i="1"/>
  <c r="J2014" i="1"/>
  <c r="J5103" i="1"/>
  <c r="J5104" i="1"/>
  <c r="J1114" i="1"/>
  <c r="J6234" i="1"/>
  <c r="J6235" i="1"/>
  <c r="J6237" i="1"/>
  <c r="J6239" i="1"/>
  <c r="J6241" i="1"/>
  <c r="J6242" i="1"/>
  <c r="J6243" i="1"/>
  <c r="J6245" i="1"/>
  <c r="J6246" i="1"/>
  <c r="J6247" i="1"/>
  <c r="J6249" i="1"/>
  <c r="J6250" i="1"/>
  <c r="J6251" i="1"/>
  <c r="J6252" i="1"/>
  <c r="J267" i="1"/>
  <c r="J1115" i="1"/>
  <c r="J2871" i="1"/>
  <c r="J2872" i="1"/>
  <c r="J2873" i="1"/>
  <c r="J2874" i="1"/>
  <c r="J2876" i="1"/>
  <c r="J2877" i="1"/>
  <c r="J899" i="1"/>
  <c r="J900" i="1"/>
  <c r="J2332" i="1"/>
  <c r="J2333" i="1"/>
  <c r="J2335" i="1"/>
  <c r="J4307" i="1"/>
  <c r="J5105" i="1"/>
  <c r="J5106" i="1"/>
  <c r="J5107" i="1"/>
  <c r="J5108" i="1"/>
  <c r="J5109" i="1"/>
  <c r="J5110" i="1"/>
  <c r="J5111" i="1"/>
  <c r="J5112" i="1"/>
  <c r="J5113" i="1"/>
  <c r="J4309" i="1"/>
  <c r="J2878" i="1"/>
  <c r="J2879" i="1"/>
  <c r="J2880" i="1"/>
  <c r="J2881" i="1"/>
  <c r="J5115" i="1"/>
  <c r="J5489" i="1"/>
  <c r="J5704" i="1"/>
  <c r="J5705" i="1"/>
  <c r="J5706" i="1"/>
  <c r="J5707" i="1"/>
  <c r="J5708" i="1"/>
  <c r="J5709" i="1"/>
  <c r="J5710" i="1"/>
  <c r="J5711" i="1"/>
  <c r="J5712" i="1"/>
  <c r="J5713" i="1"/>
  <c r="J5714" i="1"/>
  <c r="J6037" i="1"/>
  <c r="J1116" i="1"/>
  <c r="J5716" i="1"/>
  <c r="J5718" i="1"/>
  <c r="J5719" i="1"/>
  <c r="J5720" i="1"/>
  <c r="J5721" i="1"/>
  <c r="J2882" i="1"/>
  <c r="J5722" i="1"/>
  <c r="J5723" i="1"/>
  <c r="J5724" i="1"/>
  <c r="J5725" i="1"/>
  <c r="J5726" i="1"/>
  <c r="J5728" i="1"/>
  <c r="J5729" i="1"/>
  <c r="J5730" i="1"/>
  <c r="J1709" i="1"/>
  <c r="J6253" i="1"/>
  <c r="J5117" i="1"/>
  <c r="J5118" i="1"/>
  <c r="J6254" i="1"/>
  <c r="J5119" i="1"/>
  <c r="J3253" i="1"/>
  <c r="J1856" i="1"/>
  <c r="J1857" i="1"/>
  <c r="J1858" i="1"/>
  <c r="J749" i="1"/>
  <c r="J6038" i="1"/>
  <c r="J4310" i="1"/>
  <c r="J6039" i="1"/>
  <c r="J6040" i="1"/>
  <c r="J6041" i="1"/>
  <c r="J2533" i="1"/>
  <c r="J901" i="1"/>
  <c r="J2883" i="1"/>
  <c r="J1859" i="1"/>
  <c r="J2884" i="1"/>
  <c r="J5731" i="1"/>
  <c r="J5732" i="1"/>
  <c r="J5120" i="1"/>
  <c r="J2886" i="1"/>
  <c r="J5306" i="1"/>
  <c r="J457" i="1"/>
  <c r="J5305" i="1"/>
  <c r="J1117" i="1"/>
  <c r="J4311" i="1"/>
  <c r="J3254" i="1"/>
  <c r="J4312" i="1"/>
  <c r="J5121" i="1"/>
  <c r="J5122" i="1"/>
  <c r="J6255" i="1"/>
  <c r="J6042" i="1"/>
  <c r="J5337" i="1"/>
  <c r="J5289" i="1"/>
  <c r="J2887" i="1"/>
  <c r="J268" i="1"/>
  <c r="J5733" i="1"/>
  <c r="J5124" i="1"/>
  <c r="J1860" i="1"/>
  <c r="J1861" i="1"/>
  <c r="J3255" i="1"/>
  <c r="J4314" i="1"/>
  <c r="J4315" i="1"/>
  <c r="J4316" i="1"/>
  <c r="J4317" i="1"/>
  <c r="J2888" i="1"/>
  <c r="J5307" i="1"/>
  <c r="J5308" i="1"/>
  <c r="J5309" i="1"/>
  <c r="J5310" i="1"/>
  <c r="J5311" i="1"/>
  <c r="J5125" i="1"/>
  <c r="J5126" i="1"/>
  <c r="J4319" i="1"/>
  <c r="J4320" i="1"/>
  <c r="J4321" i="1"/>
  <c r="J1862" i="1"/>
  <c r="J2889" i="1"/>
  <c r="J6256" i="1"/>
  <c r="J5312" i="1"/>
  <c r="J5127" i="1"/>
  <c r="J973" i="1"/>
  <c r="J2489" i="1"/>
  <c r="J1074" i="1"/>
  <c r="J1075" i="1"/>
  <c r="J1076" i="1"/>
  <c r="J1077" i="1"/>
  <c r="J1078" i="1"/>
  <c r="J2336" i="1"/>
  <c r="J2337" i="1"/>
  <c r="J269" i="1"/>
  <c r="J2015" i="1"/>
  <c r="J1863" i="1"/>
  <c r="J3256" i="1"/>
  <c r="J6276" i="1"/>
  <c r="J2535" i="1"/>
  <c r="J2393" i="1"/>
  <c r="J2017" i="1"/>
  <c r="J3257" i="1"/>
  <c r="J5128" i="1"/>
  <c r="J5129" i="1"/>
  <c r="J1417" i="1"/>
  <c r="J5734" i="1"/>
  <c r="J6277" i="1"/>
  <c r="J5735" i="1"/>
  <c r="J458" i="1"/>
  <c r="J1079" i="1"/>
  <c r="J1080" i="1"/>
  <c r="J4322" i="1"/>
  <c r="J4323" i="1"/>
  <c r="J6257" i="1"/>
  <c r="J4324" i="1"/>
  <c r="J3410" i="1"/>
  <c r="J5736" i="1"/>
  <c r="J2018" i="1"/>
  <c r="J4325" i="1"/>
  <c r="J902" i="1"/>
  <c r="J903" i="1"/>
  <c r="J904" i="1"/>
  <c r="J905" i="1"/>
  <c r="J906" i="1"/>
  <c r="J2019" i="1"/>
  <c r="J326" i="1"/>
  <c r="J1418" i="1"/>
  <c r="J4326" i="1"/>
  <c r="J4327" i="1"/>
  <c r="J4328" i="1"/>
  <c r="J2480" i="1"/>
  <c r="J1081" i="1"/>
  <c r="J5131" i="1"/>
  <c r="J4329" i="1"/>
  <c r="J1864" i="1"/>
  <c r="J1865" i="1"/>
  <c r="J1118" i="1"/>
  <c r="J1532" i="1"/>
  <c r="J1533" i="1"/>
  <c r="J1534" i="1"/>
  <c r="J1535" i="1"/>
  <c r="J1536" i="1"/>
  <c r="J1537" i="1"/>
  <c r="J1539" i="1"/>
  <c r="J1540" i="1"/>
  <c r="J1541" i="1"/>
  <c r="J1543" i="1"/>
  <c r="J1544" i="1"/>
  <c r="J1545" i="1"/>
  <c r="J1546" i="1"/>
  <c r="J1547" i="1"/>
  <c r="J1548" i="1"/>
  <c r="J1549" i="1"/>
  <c r="J1551" i="1"/>
  <c r="J1552" i="1"/>
  <c r="J1553" i="1"/>
  <c r="J1554" i="1"/>
  <c r="J1555" i="1"/>
  <c r="J1556" i="1"/>
  <c r="J1557" i="1"/>
  <c r="J1558" i="1"/>
  <c r="J1559" i="1"/>
  <c r="J1119" i="1"/>
  <c r="J1560" i="1"/>
  <c r="J1561" i="1"/>
  <c r="J1562" i="1"/>
  <c r="J1563" i="1"/>
  <c r="J1564" i="1"/>
  <c r="J1565" i="1"/>
  <c r="J1566" i="1"/>
  <c r="J1567" i="1"/>
  <c r="J1568" i="1"/>
  <c r="J1569" i="1"/>
  <c r="J1570" i="1"/>
  <c r="J908" i="1"/>
  <c r="J909" i="1"/>
  <c r="J5132" i="1"/>
  <c r="J5133" i="1"/>
  <c r="J5134" i="1"/>
  <c r="J5135" i="1"/>
  <c r="J3259" i="1"/>
  <c r="J750" i="1"/>
  <c r="J751" i="1"/>
  <c r="J752" i="1"/>
  <c r="J5490" i="1"/>
  <c r="J6043" i="1"/>
  <c r="J6044" i="1"/>
  <c r="J6045" i="1"/>
  <c r="J6046" i="1"/>
  <c r="J6047" i="1"/>
  <c r="J270" i="1"/>
  <c r="J271" i="1"/>
  <c r="J4330" i="1"/>
  <c r="J6258" i="1"/>
  <c r="J910" i="1"/>
  <c r="J272" i="1"/>
  <c r="J4331" i="1"/>
  <c r="J459" i="1"/>
  <c r="J1249" i="1"/>
  <c r="J4332" i="1"/>
  <c r="J2020" i="1"/>
  <c r="J4333" i="1"/>
  <c r="J5737" i="1"/>
  <c r="J1419" i="1"/>
  <c r="J1082" i="1"/>
  <c r="J5136" i="1"/>
  <c r="J2338" i="1"/>
  <c r="J2339" i="1"/>
  <c r="J2340" i="1"/>
  <c r="J2341" i="1"/>
  <c r="J2342" i="1"/>
  <c r="J2344" i="1"/>
  <c r="J1420" i="1"/>
  <c r="J1421" i="1"/>
  <c r="J5738" i="1"/>
  <c r="J4334" i="1"/>
  <c r="J4335" i="1"/>
  <c r="J2604" i="1"/>
  <c r="J6259" i="1"/>
  <c r="J273" i="1"/>
  <c r="J2890" i="1"/>
  <c r="J1866" i="1"/>
  <c r="J2491" i="1"/>
  <c r="J2492" i="1"/>
  <c r="J2493" i="1"/>
  <c r="J2494" i="1"/>
  <c r="J5740" i="1"/>
  <c r="J5491" i="1"/>
  <c r="J5492" i="1"/>
  <c r="J4336" i="1"/>
  <c r="J5138" i="1"/>
  <c r="J5139" i="1"/>
  <c r="J460" i="1"/>
  <c r="J5140" i="1"/>
  <c r="J5141" i="1"/>
  <c r="J5142" i="1"/>
  <c r="J5143" i="1"/>
  <c r="J5144" i="1"/>
  <c r="J5493" i="1"/>
  <c r="J4337" i="1"/>
  <c r="J4338" i="1"/>
  <c r="J2482" i="1"/>
  <c r="J911" i="1"/>
  <c r="J912" i="1"/>
  <c r="J5145" i="1"/>
  <c r="J2960" i="1"/>
  <c r="J913" i="1"/>
  <c r="J5741" i="1"/>
  <c r="J5742" i="1"/>
  <c r="J5743" i="1"/>
  <c r="J2605" i="1"/>
  <c r="J2606" i="1"/>
  <c r="J2607" i="1"/>
  <c r="J2608" i="1"/>
  <c r="J2609" i="1"/>
  <c r="J2610" i="1"/>
  <c r="J5146" i="1"/>
  <c r="J5147" i="1"/>
  <c r="J5148" i="1"/>
  <c r="J4340" i="1"/>
  <c r="J1128" i="1"/>
  <c r="J1083" i="1"/>
  <c r="J1084" i="1"/>
  <c r="J2021" i="1"/>
  <c r="J2495" i="1"/>
  <c r="J2022" i="1"/>
  <c r="J2023" i="1"/>
  <c r="J2024" i="1"/>
  <c r="J2026" i="1"/>
  <c r="J274" i="1"/>
  <c r="J166" i="1"/>
  <c r="J167" i="1"/>
  <c r="J4341" i="1"/>
  <c r="J5494" i="1"/>
  <c r="J2892" i="1"/>
  <c r="J2893" i="1"/>
  <c r="J2894" i="1"/>
  <c r="J974" i="1"/>
  <c r="J975" i="1"/>
  <c r="J976" i="1"/>
  <c r="J2896" i="1"/>
  <c r="J2897" i="1"/>
  <c r="J2898" i="1"/>
  <c r="J2899" i="1"/>
  <c r="J6357" i="1"/>
  <c r="J6358" i="1"/>
  <c r="J2900" i="1"/>
  <c r="J6361" i="1"/>
  <c r="J6362" i="1"/>
  <c r="J6363" i="1"/>
  <c r="J6364" i="1"/>
  <c r="J6365" i="1"/>
  <c r="J6366" i="1"/>
  <c r="J6367" i="1"/>
  <c r="J6368" i="1"/>
  <c r="J6369" i="1"/>
  <c r="J6370" i="1"/>
  <c r="J6371" i="1"/>
  <c r="J5150" i="1"/>
  <c r="J3261" i="1"/>
  <c r="J461" i="1"/>
  <c r="J462" i="1"/>
  <c r="J168" i="1"/>
  <c r="J5298" i="1"/>
  <c r="J5299" i="1"/>
  <c r="J5300" i="1"/>
  <c r="J5301" i="1"/>
  <c r="J914" i="1"/>
  <c r="J1422" i="1"/>
  <c r="J1423" i="1"/>
  <c r="J2027" i="1"/>
  <c r="J5151" i="1"/>
  <c r="J4343" i="1"/>
  <c r="J3262" i="1"/>
  <c r="J3263" i="1"/>
  <c r="J2028" i="1"/>
  <c r="J2837" i="1"/>
  <c r="J2838" i="1"/>
  <c r="J4344" i="1"/>
  <c r="J5152" i="1"/>
  <c r="J5153" i="1"/>
  <c r="J5154" i="1"/>
  <c r="J1120" i="1"/>
  <c r="J1572" i="1"/>
  <c r="J1573" i="1"/>
  <c r="J1086" i="1"/>
  <c r="J6260" i="1"/>
  <c r="J6261" i="1"/>
  <c r="J6050" i="1"/>
  <c r="J6051" i="1"/>
  <c r="J6052" i="1"/>
  <c r="J6053" i="1"/>
  <c r="J6054" i="1"/>
  <c r="J6055" i="1"/>
  <c r="J6057" i="1"/>
  <c r="J2345" i="1"/>
  <c r="J1121" i="1"/>
  <c r="J3264" i="1"/>
  <c r="J3265" i="1"/>
  <c r="J5155" i="1"/>
  <c r="J5156" i="1"/>
  <c r="J5157" i="1"/>
  <c r="J5744" i="1"/>
  <c r="J1424" i="1"/>
  <c r="J1867" i="1"/>
  <c r="J2839" i="1"/>
  <c r="J2841" i="1"/>
  <c r="J2842" i="1"/>
  <c r="J2843" i="1"/>
  <c r="J2844" i="1"/>
  <c r="J4346" i="1"/>
  <c r="J1868" i="1"/>
  <c r="J5338" i="1"/>
  <c r="J5745" i="1"/>
  <c r="J5158" i="1"/>
  <c r="J2346" i="1"/>
  <c r="J1870" i="1"/>
  <c r="J2803" i="1"/>
  <c r="J2931" i="1"/>
  <c r="J2347" i="1"/>
  <c r="J2348" i="1"/>
  <c r="J2349" i="1"/>
  <c r="J2350" i="1"/>
  <c r="J1574" i="1"/>
  <c r="J1575" i="1"/>
  <c r="J1576" i="1"/>
  <c r="J6378" i="1"/>
  <c r="J1871" i="1"/>
  <c r="J5160" i="1"/>
  <c r="J5161" i="1"/>
  <c r="J1895" i="1"/>
  <c r="J1898" i="1"/>
  <c r="J1899" i="1"/>
  <c r="J1900" i="1"/>
  <c r="J5162" i="1"/>
  <c r="J5163" i="1"/>
  <c r="J1425" i="1"/>
  <c r="J1426" i="1"/>
  <c r="J1427" i="1"/>
  <c r="J1428" i="1"/>
  <c r="J1429" i="1"/>
  <c r="J5164" i="1"/>
  <c r="J169" i="1"/>
  <c r="J170" i="1"/>
  <c r="J171" i="1"/>
  <c r="J172" i="1"/>
  <c r="J174" i="1"/>
  <c r="J175" i="1"/>
  <c r="J176" i="1"/>
  <c r="J177" i="1"/>
  <c r="J275" i="1"/>
  <c r="J2030" i="1"/>
  <c r="J1902" i="1"/>
  <c r="J5165" i="1"/>
  <c r="J5166" i="1"/>
  <c r="J2901" i="1"/>
  <c r="J5746" i="1"/>
  <c r="J5167" i="1"/>
  <c r="J1087" i="1"/>
  <c r="J1088" i="1"/>
  <c r="J5747" i="1"/>
  <c r="J1130" i="1"/>
  <c r="J327" i="1"/>
  <c r="J1872" i="1"/>
  <c r="J6279" i="1"/>
  <c r="J2394" i="1"/>
  <c r="J5168" i="1"/>
  <c r="J1431" i="1"/>
  <c r="J1433" i="1"/>
  <c r="J1434" i="1"/>
  <c r="J1435" i="1"/>
  <c r="J4348" i="1"/>
  <c r="J1873" i="1"/>
  <c r="J1578" i="1"/>
  <c r="J1089" i="1"/>
  <c r="J5246" i="1"/>
  <c r="J1514" i="1"/>
  <c r="J1579" i="1"/>
  <c r="J1580" i="1"/>
  <c r="J1581" i="1"/>
  <c r="J178" i="1"/>
  <c r="J179" i="1"/>
  <c r="J4349" i="1"/>
  <c r="J4350" i="1"/>
  <c r="J4351" i="1"/>
  <c r="J4352" i="1"/>
  <c r="J4353" i="1"/>
  <c r="J181" i="1"/>
  <c r="J2496" i="1"/>
  <c r="J2497" i="1"/>
  <c r="J2498" i="1"/>
  <c r="J276" i="1"/>
  <c r="J4355" i="1"/>
  <c r="J4356" i="1"/>
  <c r="J2032" i="1"/>
  <c r="J916" i="1"/>
  <c r="J182" i="1"/>
  <c r="J917" i="1"/>
  <c r="J3267" i="1"/>
  <c r="J2902" i="1"/>
  <c r="J183" i="1"/>
  <c r="J184" i="1"/>
  <c r="J185" i="1"/>
  <c r="J186" i="1"/>
  <c r="J187" i="1"/>
  <c r="J189" i="1"/>
  <c r="J190" i="1"/>
  <c r="J191" i="1"/>
  <c r="J1515" i="1"/>
  <c r="J1516" i="1"/>
  <c r="J1583" i="1"/>
  <c r="J1584" i="1"/>
  <c r="J1585" i="1"/>
  <c r="J1588" i="1"/>
  <c r="J1436" i="1"/>
  <c r="J5170" i="1"/>
  <c r="J3268" i="1"/>
  <c r="J3269" i="1"/>
  <c r="J5171" i="1"/>
  <c r="J753" i="1"/>
  <c r="J754" i="1"/>
  <c r="J755" i="1"/>
  <c r="J4357" i="1"/>
  <c r="J4358" i="1"/>
  <c r="J463" i="1"/>
  <c r="J5748" i="1"/>
  <c r="J5749" i="1"/>
  <c r="J5750" i="1"/>
  <c r="J5751" i="1"/>
  <c r="J5752" i="1"/>
  <c r="J5753" i="1"/>
  <c r="J5754" i="1"/>
  <c r="J2536" i="1"/>
  <c r="J1874" i="1"/>
  <c r="J756" i="1"/>
  <c r="J193" i="1"/>
  <c r="J194" i="1"/>
  <c r="J1437" i="1"/>
  <c r="J5174" i="1"/>
  <c r="J465" i="1"/>
  <c r="J5235" i="1"/>
  <c r="J5236" i="1"/>
  <c r="J919" i="1"/>
  <c r="J1131" i="1"/>
  <c r="J5245" i="1"/>
  <c r="J4359" i="1"/>
  <c r="J466" i="1"/>
  <c r="J338" i="1"/>
  <c r="J757" i="1"/>
  <c r="J4360" i="1"/>
  <c r="J2611" i="1"/>
  <c r="J467" i="1"/>
  <c r="J2500" i="1"/>
  <c r="J5755" i="1"/>
  <c r="J5756" i="1"/>
  <c r="J5757" i="1"/>
  <c r="J1438" i="1"/>
  <c r="J1440" i="1"/>
  <c r="J195" i="1"/>
  <c r="J196" i="1"/>
  <c r="J3270" i="1"/>
  <c r="J5237" i="1"/>
  <c r="J759" i="1"/>
  <c r="J5175" i="1"/>
  <c r="J3271" i="1"/>
  <c r="J1441" i="1"/>
  <c r="J197" i="1"/>
  <c r="J199" i="1"/>
  <c r="J1442" i="1"/>
  <c r="J1443" i="1"/>
  <c r="J201" i="1"/>
  <c r="J202" i="1"/>
  <c r="J203" i="1"/>
  <c r="J205" i="1"/>
  <c r="J206" i="1"/>
  <c r="J207" i="1"/>
  <c r="J209" i="1"/>
  <c r="J210" i="1"/>
  <c r="J211" i="1"/>
  <c r="J212" i="1"/>
  <c r="J213" i="1"/>
  <c r="J214" i="1"/>
  <c r="J216" i="1"/>
  <c r="J217" i="1"/>
  <c r="J218" i="1"/>
  <c r="J219" i="1"/>
  <c r="J221" i="1"/>
  <c r="J222" i="1"/>
  <c r="J1444" i="1"/>
  <c r="J1445" i="1"/>
  <c r="J1446" i="1"/>
  <c r="J1447" i="1"/>
  <c r="J1448" i="1"/>
  <c r="J1450" i="1"/>
  <c r="J1451" i="1"/>
  <c r="J1452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4" i="1"/>
  <c r="J1475" i="1"/>
  <c r="J1476" i="1"/>
  <c r="J2845" i="1"/>
  <c r="J2846" i="1"/>
  <c r="J2613" i="1"/>
  <c r="J1589" i="1"/>
  <c r="J1590" i="1"/>
  <c r="J1591" i="1"/>
  <c r="J1592" i="1"/>
  <c r="J2352" i="1"/>
  <c r="J1593" i="1"/>
  <c r="J1594" i="1"/>
  <c r="J760" i="1"/>
  <c r="J2033" i="1"/>
  <c r="J1250" i="1"/>
  <c r="J1595" i="1"/>
  <c r="J1596" i="1"/>
  <c r="J5176" i="1"/>
  <c r="J5177" i="1"/>
  <c r="J223" i="1"/>
  <c r="J4361" i="1"/>
  <c r="J2771" i="1"/>
  <c r="J2772" i="1"/>
  <c r="J1653" i="1"/>
  <c r="J761" i="1"/>
  <c r="J5178" i="1"/>
  <c r="J2354" i="1"/>
  <c r="J5758" i="1"/>
  <c r="J1477" i="1"/>
  <c r="J3274" i="1"/>
  <c r="J762" i="1"/>
  <c r="J763" i="1"/>
  <c r="J3276" i="1"/>
  <c r="J3277" i="1"/>
  <c r="J1122" i="1"/>
  <c r="J53" i="1"/>
  <c r="J1478" i="1"/>
  <c r="J1597" i="1"/>
  <c r="J5179" i="1"/>
  <c r="J978" i="1"/>
  <c r="J979" i="1"/>
  <c r="J4362" i="1"/>
  <c r="J4363" i="1"/>
  <c r="J4364" i="1"/>
  <c r="J4365" i="1"/>
  <c r="J4366" i="1"/>
  <c r="J4367" i="1"/>
  <c r="J2616" i="1"/>
  <c r="J2617" i="1"/>
  <c r="J2618" i="1"/>
  <c r="J2355" i="1"/>
  <c r="J4369" i="1"/>
  <c r="J3278" i="1"/>
  <c r="J2903" i="1"/>
  <c r="J328" i="1"/>
  <c r="J2356" i="1"/>
  <c r="J2961" i="1"/>
  <c r="J2034" i="1"/>
  <c r="J2035" i="1"/>
  <c r="J2036" i="1"/>
  <c r="J765" i="1"/>
  <c r="J5180" i="1"/>
  <c r="J468" i="1"/>
  <c r="J469" i="1"/>
  <c r="J470" i="1"/>
  <c r="J472" i="1"/>
  <c r="J2501" i="1"/>
  <c r="J2530" i="1"/>
  <c r="J920" i="1"/>
  <c r="J921" i="1"/>
  <c r="J922" i="1"/>
  <c r="J2357" i="1"/>
  <c r="J5313" i="1"/>
  <c r="J5314" i="1"/>
  <c r="J339" i="1"/>
  <c r="J340" i="1"/>
  <c r="J766" i="1"/>
  <c r="J5181" i="1"/>
  <c r="J5182" i="1"/>
  <c r="J5383" i="1"/>
  <c r="J5496" i="1"/>
  <c r="J767" i="1"/>
  <c r="J4370" i="1"/>
  <c r="J5183" i="1"/>
  <c r="J3279" i="1"/>
  <c r="J3280" i="1"/>
  <c r="J330" i="1"/>
  <c r="J331" i="1"/>
  <c r="J332" i="1"/>
  <c r="J1598" i="1"/>
  <c r="J1599" i="1"/>
  <c r="J1600" i="1"/>
  <c r="J768" i="1"/>
  <c r="J3281" i="1"/>
  <c r="J2904" i="1"/>
  <c r="J2905" i="1"/>
  <c r="J2908" i="1"/>
  <c r="J2909" i="1"/>
  <c r="J4371" i="1"/>
  <c r="J2395" i="1"/>
  <c r="J2537" i="1"/>
  <c r="J2910" i="1"/>
  <c r="J6058" i="1"/>
  <c r="J6059" i="1"/>
  <c r="J769" i="1"/>
  <c r="J770" i="1"/>
  <c r="J1654" i="1"/>
  <c r="J5184" i="1"/>
  <c r="J5185" i="1"/>
  <c r="J4372" i="1"/>
  <c r="J6060" i="1"/>
  <c r="J2037" i="1"/>
  <c r="J5759" i="1"/>
  <c r="J771" i="1"/>
  <c r="J4373" i="1"/>
  <c r="J1253" i="1"/>
  <c r="J2039" i="1"/>
  <c r="J980" i="1"/>
  <c r="J1876" i="1"/>
  <c r="J2502" i="1"/>
  <c r="J5186" i="1"/>
  <c r="J341" i="1"/>
  <c r="J5290" i="1"/>
  <c r="J5291" i="1"/>
  <c r="J5292" i="1"/>
  <c r="J772" i="1"/>
  <c r="J774" i="1"/>
  <c r="J775" i="1"/>
  <c r="J2912" i="1"/>
  <c r="J6062" i="1"/>
  <c r="J473" i="1"/>
  <c r="J474" i="1"/>
  <c r="J475" i="1"/>
  <c r="J4375" i="1"/>
  <c r="J1255" i="1"/>
  <c r="J2847" i="1"/>
  <c r="J1480" i="1"/>
  <c r="J1257" i="1"/>
  <c r="J1258" i="1"/>
  <c r="J2913" i="1"/>
  <c r="J5315" i="1"/>
  <c r="J5316" i="1"/>
  <c r="J5187" i="1"/>
  <c r="J1158" i="1"/>
  <c r="J476" i="1"/>
  <c r="J478" i="1"/>
  <c r="J479" i="1"/>
  <c r="J480" i="1"/>
  <c r="J776" i="1"/>
  <c r="J4376" i="1"/>
  <c r="J4377" i="1"/>
  <c r="J481" i="1"/>
  <c r="J482" i="1"/>
  <c r="J484" i="1"/>
  <c r="J487" i="1"/>
  <c r="J488" i="1"/>
  <c r="J490" i="1"/>
  <c r="J491" i="1"/>
  <c r="J492" i="1"/>
  <c r="J494" i="1"/>
  <c r="J495" i="1"/>
  <c r="J496" i="1"/>
  <c r="J497" i="1"/>
  <c r="J498" i="1"/>
  <c r="J499" i="1"/>
  <c r="J500" i="1"/>
  <c r="J1655" i="1"/>
  <c r="J1656" i="1"/>
  <c r="J2358" i="1"/>
  <c r="J5317" i="1"/>
  <c r="J342" i="1"/>
  <c r="J224" i="1"/>
  <c r="J225" i="1"/>
  <c r="J6063" i="1"/>
  <c r="J1657" i="1"/>
  <c r="J1658" i="1"/>
  <c r="J1659" i="1"/>
  <c r="J2719" i="1"/>
  <c r="J3282" i="1"/>
  <c r="J3284" i="1"/>
  <c r="J3285" i="1"/>
  <c r="J3286" i="1"/>
  <c r="J3287" i="1"/>
  <c r="J3288" i="1"/>
  <c r="J3289" i="1"/>
  <c r="J3290" i="1"/>
  <c r="J3292" i="1"/>
  <c r="J3293" i="1"/>
  <c r="J3294" i="1"/>
  <c r="J3295" i="1"/>
  <c r="J3296" i="1"/>
  <c r="J3297" i="1"/>
  <c r="J3298" i="1"/>
  <c r="J3300" i="1"/>
  <c r="J3301" i="1"/>
  <c r="J333" i="1"/>
  <c r="J3303" i="1"/>
  <c r="J3304" i="1"/>
  <c r="J3305" i="1"/>
  <c r="J3306" i="1"/>
  <c r="J3308" i="1"/>
  <c r="J3309" i="1"/>
  <c r="J3311" i="1"/>
  <c r="J3312" i="1"/>
  <c r="J3313" i="1"/>
  <c r="J3315" i="1"/>
  <c r="J3316" i="1"/>
  <c r="J3317" i="1"/>
  <c r="J3319" i="1"/>
  <c r="J3320" i="1"/>
  <c r="J3321" i="1"/>
  <c r="J3323" i="1"/>
  <c r="J3324" i="1"/>
  <c r="J3325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3" i="1"/>
  <c r="J3344" i="1"/>
  <c r="J3345" i="1"/>
  <c r="J3347" i="1"/>
  <c r="J3348" i="1"/>
  <c r="J3349" i="1"/>
  <c r="J3350" i="1"/>
  <c r="J3351" i="1"/>
  <c r="J3352" i="1"/>
  <c r="J3353" i="1"/>
  <c r="J1124" i="1"/>
  <c r="J778" i="1"/>
  <c r="J779" i="1"/>
  <c r="J780" i="1"/>
  <c r="J6262" i="1"/>
  <c r="J6064" i="1"/>
  <c r="J5190" i="1"/>
  <c r="J1604" i="1"/>
  <c r="J5191" i="1"/>
  <c r="J1481" i="1"/>
  <c r="J2620" i="1"/>
  <c r="J226" i="1"/>
  <c r="J1482" i="1"/>
  <c r="J1483" i="1"/>
  <c r="J1877" i="1"/>
  <c r="J4378" i="1"/>
  <c r="J2621" i="1"/>
  <c r="J5192" i="1"/>
  <c r="J1607" i="1"/>
  <c r="J1608" i="1"/>
  <c r="J982" i="1"/>
  <c r="J1090" i="1"/>
  <c r="J6373" i="1"/>
  <c r="J5193" i="1"/>
  <c r="J5760" i="1"/>
  <c r="J343" i="1"/>
  <c r="J344" i="1"/>
  <c r="J5761" i="1"/>
  <c r="J989" i="1"/>
  <c r="J2503" i="1"/>
  <c r="J5763" i="1"/>
  <c r="J990" i="1"/>
  <c r="J991" i="1"/>
  <c r="J992" i="1"/>
  <c r="J993" i="1"/>
  <c r="J994" i="1"/>
  <c r="J995" i="1"/>
  <c r="J996" i="1"/>
  <c r="J997" i="1"/>
  <c r="J998" i="1"/>
  <c r="J1001" i="1"/>
  <c r="J1002" i="1"/>
  <c r="J1003" i="1"/>
  <c r="J1005" i="1"/>
  <c r="J1006" i="1"/>
  <c r="J1007" i="1"/>
  <c r="J1008" i="1"/>
  <c r="J1009" i="1"/>
  <c r="J4379" i="1"/>
  <c r="J4380" i="1"/>
  <c r="J1011" i="1"/>
  <c r="J1012" i="1"/>
  <c r="J4381" i="1"/>
  <c r="J1484" i="1"/>
  <c r="J1485" i="1"/>
  <c r="J1486" i="1"/>
  <c r="J1015" i="1"/>
  <c r="J4382" i="1"/>
  <c r="J1259" i="1"/>
  <c r="J5764" i="1"/>
  <c r="J5765" i="1"/>
  <c r="J4383" i="1"/>
  <c r="J2914" i="1"/>
  <c r="J1878" i="1"/>
  <c r="J923" i="1"/>
  <c r="J1518" i="1"/>
  <c r="J1519" i="1"/>
  <c r="J1520" i="1"/>
  <c r="J1521" i="1"/>
  <c r="J1522" i="1"/>
  <c r="J1523" i="1"/>
  <c r="J1524" i="1"/>
  <c r="J1526" i="1"/>
  <c r="J1527" i="1"/>
  <c r="J2504" i="1"/>
  <c r="J5766" i="1"/>
  <c r="J5387" i="1"/>
  <c r="J5388" i="1"/>
  <c r="J5389" i="1"/>
  <c r="J5390" i="1"/>
  <c r="J5391" i="1"/>
  <c r="J5392" i="1"/>
  <c r="J5195" i="1"/>
  <c r="J503" i="1"/>
  <c r="J2359" i="1"/>
  <c r="J1879" i="1"/>
  <c r="J1092" i="1"/>
  <c r="J4384" i="1"/>
  <c r="J5197" i="1"/>
  <c r="J5393" i="1"/>
  <c r="J2361" i="1"/>
  <c r="J2362" i="1"/>
  <c r="J4385" i="1"/>
  <c r="J3354" i="1"/>
  <c r="J3355" i="1"/>
  <c r="J3358" i="1"/>
  <c r="J3359" i="1"/>
  <c r="J3361" i="1"/>
  <c r="J1487" i="1"/>
  <c r="J2773" i="1"/>
  <c r="J506" i="1"/>
  <c r="J507" i="1"/>
  <c r="J279" i="1"/>
  <c r="J280" i="1"/>
  <c r="J1018" i="1"/>
  <c r="J1019" i="1"/>
  <c r="J1020" i="1"/>
  <c r="J5198" i="1"/>
  <c r="J2040" i="1"/>
  <c r="J5199" i="1"/>
  <c r="J2505" i="1"/>
  <c r="J927" i="1"/>
  <c r="J984" i="1"/>
  <c r="J986" i="1"/>
  <c r="J987" i="1"/>
  <c r="J6264" i="1"/>
  <c r="J6379" i="1"/>
  <c r="J1530" i="1"/>
  <c r="J508" i="1"/>
  <c r="J1531" i="1"/>
  <c r="J1022" i="1"/>
  <c r="J2363" i="1"/>
  <c r="J2364" i="1"/>
  <c r="J2365" i="1"/>
  <c r="J4386" i="1"/>
  <c r="J5769" i="1"/>
  <c r="J5497" i="1"/>
  <c r="J5498" i="1"/>
  <c r="J1609" i="1"/>
  <c r="J1610" i="1"/>
  <c r="J2506" i="1"/>
  <c r="J346" i="1"/>
  <c r="J5394" i="1"/>
  <c r="J5770" i="1"/>
  <c r="J5771" i="1"/>
  <c r="J5772" i="1"/>
  <c r="J5773" i="1"/>
  <c r="J3363" i="1"/>
  <c r="J3364" i="1"/>
  <c r="J3365" i="1"/>
  <c r="J5201" i="1"/>
  <c r="J4388" i="1"/>
  <c r="J2713" i="1"/>
  <c r="J2483" i="1"/>
  <c r="J5202" i="1"/>
  <c r="J1612" i="1"/>
  <c r="J1613" i="1"/>
  <c r="J1616" i="1"/>
  <c r="J1617" i="1"/>
  <c r="J1620" i="1"/>
  <c r="J3366" i="1"/>
  <c r="J6068" i="1"/>
  <c r="J4390" i="1"/>
  <c r="J4391" i="1"/>
  <c r="J4393" i="1"/>
  <c r="J4394" i="1"/>
  <c r="J4397" i="1"/>
  <c r="J5499" i="1"/>
  <c r="J6070" i="1"/>
  <c r="J1023" i="1"/>
  <c r="J4398" i="1"/>
  <c r="J2484" i="1"/>
  <c r="J509" i="1"/>
  <c r="J1491" i="1"/>
  <c r="J1492" i="1"/>
  <c r="J2622" i="1"/>
  <c r="J511" i="1"/>
  <c r="J512" i="1"/>
  <c r="J513" i="1"/>
  <c r="J515" i="1"/>
  <c r="J2848" i="1"/>
  <c r="J2849" i="1"/>
  <c r="J2369" i="1"/>
  <c r="J2041" i="1"/>
  <c r="J2932" i="1"/>
  <c r="J5205" i="1"/>
  <c r="J5294" i="1"/>
  <c r="J5295" i="1"/>
  <c r="J5296" i="1"/>
  <c r="J5297" i="1"/>
  <c r="J2370" i="1"/>
  <c r="J5207" i="1"/>
  <c r="J2487" i="1"/>
  <c r="J2488" i="1"/>
  <c r="J6072" i="1"/>
  <c r="J4399" i="1"/>
  <c r="J4400" i="1"/>
  <c r="J4403" i="1"/>
  <c r="J6073" i="1"/>
  <c r="J2918" i="1"/>
  <c r="J2919" i="1"/>
  <c r="J2922" i="1"/>
  <c r="J2923" i="1"/>
  <c r="J2714" i="1"/>
  <c r="J1228" i="1"/>
  <c r="J6375" i="1"/>
  <c r="J6376" i="1"/>
  <c r="J6280" i="1"/>
  <c r="J5240" i="1"/>
  <c r="J988" i="1"/>
  <c r="J348" i="1"/>
  <c r="J1493" i="1"/>
  <c r="J4405" i="1"/>
  <c r="J2924" i="1"/>
  <c r="J4406" i="1"/>
  <c r="J2715" i="1"/>
  <c r="J4407" i="1"/>
  <c r="J4408" i="1"/>
  <c r="J5242" i="1"/>
  <c r="J6267" i="1"/>
  <c r="J6268" i="1"/>
  <c r="J5210" i="1"/>
  <c r="J2374" i="1"/>
  <c r="J5794" i="1"/>
  <c r="J5796" i="1"/>
  <c r="J5797" i="1"/>
  <c r="J5799" i="1"/>
  <c r="J5800" i="1"/>
  <c r="J5801" i="1"/>
  <c r="J5802" i="1"/>
  <c r="J5803" i="1"/>
  <c r="J5804" i="1"/>
  <c r="J5805" i="1"/>
  <c r="J5808" i="1"/>
  <c r="J5809" i="1"/>
  <c r="J5810" i="1"/>
  <c r="J5501" i="1"/>
  <c r="J784" i="1"/>
  <c r="J282" i="1"/>
  <c r="J5811" i="1"/>
  <c r="J5814" i="1"/>
  <c r="J5816" i="1"/>
  <c r="J3367" i="1"/>
  <c r="J3368" i="1"/>
  <c r="J3371" i="1"/>
  <c r="J3372" i="1"/>
  <c r="J3373" i="1"/>
  <c r="J3375" i="1"/>
  <c r="J3376" i="1"/>
  <c r="J3377" i="1"/>
  <c r="J3379" i="1"/>
  <c r="J3380" i="1"/>
  <c r="J4411" i="1"/>
  <c r="J3381" i="1"/>
  <c r="J5243" i="1"/>
  <c r="J2507" i="1"/>
  <c r="J5777" i="1"/>
  <c r="J2508" i="1"/>
  <c r="J2774" i="1"/>
  <c r="J4412" i="1"/>
  <c r="J3382" i="1"/>
  <c r="J4414" i="1"/>
  <c r="J4416" i="1"/>
  <c r="J2720" i="1"/>
  <c r="J4417" i="1"/>
  <c r="J929" i="1"/>
  <c r="J2775" i="1"/>
  <c r="J1883" i="1"/>
  <c r="J1884" i="1"/>
  <c r="J1885" i="1"/>
  <c r="J931" i="1"/>
  <c r="J932" i="1"/>
  <c r="J1232" i="1"/>
  <c r="J2624" i="1"/>
  <c r="J6" i="1"/>
  <c r="J4418" i="1"/>
  <c r="J4419" i="1"/>
  <c r="J4421" i="1"/>
  <c r="J4422" i="1"/>
  <c r="J5213" i="1"/>
  <c r="J1126" i="1"/>
  <c r="J2850" i="1"/>
  <c r="J2925" i="1"/>
  <c r="J5214" i="1"/>
  <c r="J2044" i="1"/>
  <c r="J2045" i="1"/>
  <c r="J2625" i="1"/>
  <c r="J2628" i="1"/>
  <c r="J2630" i="1"/>
  <c r="J2509" i="1"/>
  <c r="J1661" i="1"/>
  <c r="J334" i="1"/>
  <c r="J4424" i="1"/>
  <c r="J933" i="1"/>
  <c r="J934" i="1"/>
  <c r="J935" i="1"/>
  <c r="J936" i="1"/>
  <c r="J937" i="1"/>
  <c r="J5779" i="1"/>
  <c r="J1093" i="1"/>
  <c r="J4425" i="1"/>
  <c r="J4426" i="1"/>
  <c r="J4427" i="1"/>
  <c r="J4428" i="1"/>
  <c r="J5339" i="1"/>
  <c r="J2776" i="1"/>
  <c r="J2510" i="1"/>
  <c r="J1662" i="1"/>
  <c r="J1887" i="1"/>
  <c r="J518" i="1"/>
  <c r="J519" i="1"/>
  <c r="J521" i="1"/>
  <c r="J6075" i="1"/>
  <c r="J5216" i="1"/>
  <c r="J524" i="1"/>
  <c r="J525" i="1"/>
  <c r="J527" i="1"/>
  <c r="J528" i="1"/>
  <c r="J529" i="1"/>
  <c r="J532" i="1"/>
  <c r="J533" i="1"/>
  <c r="J536" i="1"/>
  <c r="J537" i="1"/>
  <c r="J541" i="1"/>
  <c r="J542" i="1"/>
  <c r="J543" i="1"/>
  <c r="J544" i="1"/>
  <c r="J545" i="1"/>
  <c r="J548" i="1"/>
  <c r="J549" i="1"/>
  <c r="J551" i="1"/>
  <c r="J552" i="1"/>
  <c r="J2375" i="1"/>
  <c r="J555" i="1"/>
  <c r="J556" i="1"/>
  <c r="J558" i="1"/>
  <c r="J559" i="1"/>
  <c r="J560" i="1"/>
  <c r="J563" i="1"/>
  <c r="J564" i="1"/>
  <c r="J565" i="1"/>
  <c r="J5395" i="1"/>
  <c r="J4429" i="1"/>
  <c r="J568" i="1"/>
  <c r="J1494" i="1"/>
  <c r="J1495" i="1"/>
  <c r="J1095" i="1"/>
  <c r="J6076" i="1"/>
  <c r="J2376" i="1"/>
  <c r="J2378" i="1"/>
  <c r="J2379" i="1"/>
  <c r="J785" i="1"/>
  <c r="J786" i="1"/>
  <c r="J787" i="1"/>
  <c r="J569" i="1"/>
  <c r="J5218" i="1"/>
  <c r="J5219" i="1"/>
  <c r="J4431" i="1"/>
  <c r="J4432" i="1"/>
  <c r="J4433" i="1"/>
  <c r="J1496" i="1"/>
  <c r="J572" i="1"/>
  <c r="J230" i="1"/>
  <c r="J2046" i="1"/>
  <c r="J2047" i="1"/>
  <c r="J2721" i="1"/>
  <c r="J2777" i="1"/>
  <c r="J2381" i="1"/>
  <c r="J2382" i="1"/>
  <c r="J2383" i="1"/>
  <c r="J1026" i="1"/>
  <c r="J5341" i="1"/>
  <c r="J573" i="1"/>
  <c r="J5221" i="1"/>
  <c r="J4434" i="1"/>
  <c r="J4435" i="1"/>
  <c r="J4436" i="1"/>
  <c r="J4437" i="1"/>
  <c r="J1132" i="1"/>
  <c r="J4439" i="1"/>
  <c r="J3386" i="1"/>
  <c r="J6077" i="1"/>
  <c r="J4442" i="1"/>
  <c r="J4443" i="1"/>
  <c r="J4445" i="1"/>
  <c r="J4446" i="1"/>
  <c r="J4447" i="1"/>
  <c r="J4448" i="1"/>
  <c r="J4450" i="1"/>
  <c r="J4451" i="1"/>
  <c r="J4452" i="1"/>
  <c r="J4454" i="1"/>
  <c r="J4455" i="1"/>
  <c r="J4456" i="1"/>
  <c r="J4457" i="1"/>
  <c r="J4458" i="1"/>
  <c r="J4459" i="1"/>
  <c r="J4461" i="1"/>
  <c r="J4462" i="1"/>
  <c r="J4463" i="1"/>
  <c r="J4464" i="1"/>
  <c r="J5223" i="1"/>
  <c r="J4465" i="1"/>
  <c r="J5224" i="1"/>
  <c r="J5780" i="1"/>
  <c r="J5782" i="1"/>
  <c r="J5784" i="1"/>
  <c r="J5785" i="1"/>
  <c r="J5787" i="1"/>
  <c r="J5788" i="1"/>
  <c r="J5789" i="1"/>
  <c r="J1096" i="1"/>
  <c r="J4466" i="1"/>
  <c r="J349" i="1"/>
  <c r="J7" i="1"/>
  <c r="J4468" i="1"/>
  <c r="J4469" i="1"/>
  <c r="J1497" i="1"/>
  <c r="J1499" i="1"/>
  <c r="J1500" i="1"/>
  <c r="J575" i="1"/>
  <c r="J1135" i="1"/>
  <c r="J3387" i="1"/>
  <c r="J4470" i="1"/>
  <c r="J4471" i="1"/>
  <c r="J5225" i="1"/>
  <c r="J5227" i="1"/>
  <c r="J2384" i="1"/>
  <c r="J2385" i="1"/>
  <c r="J2926" i="1"/>
  <c r="J5793" i="1"/>
  <c r="J231" i="1"/>
  <c r="J2511" i="1"/>
  <c r="J2512" i="1"/>
  <c r="J788" i="1"/>
  <c r="J576" i="1"/>
  <c r="J6078" i="1"/>
  <c r="J2513" i="1"/>
  <c r="J1677" i="1"/>
  <c r="J2386" i="1"/>
  <c r="J2387" i="1"/>
  <c r="J2389" i="1"/>
  <c r="J232" i="1"/>
  <c r="J2515" i="1"/>
  <c r="J350" i="1"/>
  <c r="J3392" i="1"/>
  <c r="J3393" i="1"/>
  <c r="J789" i="1"/>
  <c r="J351" i="1"/>
  <c r="J352" i="1"/>
  <c r="J353" i="1"/>
  <c r="J2963" i="1"/>
  <c r="J8" i="1"/>
  <c r="J2390" i="1"/>
  <c r="J2391" i="1"/>
  <c r="J2392" i="1"/>
  <c r="J577" i="1"/>
  <c r="J579" i="1"/>
  <c r="J354" i="1"/>
  <c r="J5819" i="1"/>
  <c r="J5820" i="1"/>
  <c r="J4472" i="1"/>
  <c r="J580" i="1"/>
  <c r="J939" i="1"/>
  <c r="J940" i="1"/>
  <c r="J790" i="1"/>
  <c r="J1891" i="1"/>
  <c r="J583" i="1"/>
  <c r="J3394" i="1"/>
  <c r="J2516" i="1"/>
  <c r="J2517" i="1"/>
  <c r="J6079" i="1"/>
  <c r="J584" i="1"/>
  <c r="J1097" i="1"/>
  <c r="J811" i="1"/>
  <c r="J812" i="1"/>
  <c r="J813" i="1"/>
  <c r="J2518" i="1"/>
  <c r="J2519" i="1"/>
  <c r="J942" i="1"/>
  <c r="J585" i="1"/>
  <c r="J1099" i="1"/>
  <c r="J2540" i="1"/>
  <c r="J2397" i="1"/>
  <c r="J2398" i="1"/>
  <c r="J6269" i="1"/>
  <c r="J1127" i="1"/>
  <c r="K4473" i="1"/>
  <c r="K4474" i="1"/>
  <c r="K1260" i="1"/>
  <c r="K4475" i="1"/>
  <c r="K4476" i="1"/>
  <c r="K4477" i="1"/>
  <c r="K4478" i="1"/>
  <c r="K1621" i="1"/>
  <c r="K4479" i="1"/>
  <c r="K4480" i="1"/>
  <c r="K4481" i="1"/>
  <c r="K4482" i="1"/>
  <c r="K4483" i="1"/>
  <c r="K4484" i="1"/>
  <c r="K1712" i="1"/>
  <c r="K3426" i="1"/>
  <c r="K4485" i="1"/>
  <c r="K3427" i="1"/>
  <c r="K4486" i="1"/>
  <c r="K355" i="1"/>
  <c r="K823" i="1"/>
  <c r="K824" i="1"/>
  <c r="K825" i="1"/>
  <c r="K1713" i="1"/>
  <c r="K1714" i="1"/>
  <c r="K356" i="1"/>
  <c r="K357" i="1"/>
  <c r="K358" i="1"/>
  <c r="K359" i="1"/>
  <c r="K826" i="1"/>
  <c r="K1715" i="1"/>
  <c r="K360" i="1"/>
  <c r="K1716" i="1"/>
  <c r="K361" i="1"/>
  <c r="K1717" i="1"/>
  <c r="K1718" i="1"/>
  <c r="K1719" i="1"/>
  <c r="K1720" i="1"/>
  <c r="K827" i="1"/>
  <c r="K828" i="1"/>
  <c r="K829" i="1"/>
  <c r="K830" i="1"/>
  <c r="K3428" i="1"/>
  <c r="K4487" i="1"/>
  <c r="K831" i="1"/>
  <c r="K1721" i="1"/>
  <c r="K1722" i="1"/>
  <c r="K1723" i="1"/>
  <c r="K1724" i="1"/>
  <c r="K1725" i="1"/>
  <c r="K1726" i="1"/>
  <c r="K832" i="1"/>
  <c r="K833" i="1"/>
  <c r="K1727" i="1"/>
  <c r="K1728" i="1"/>
  <c r="K1729" i="1"/>
  <c r="K2964" i="1"/>
  <c r="K1028" i="1"/>
  <c r="K2965" i="1"/>
  <c r="K3429" i="1"/>
  <c r="K3430" i="1"/>
  <c r="K3431" i="1"/>
  <c r="K3432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86" i="1"/>
  <c r="K587" i="1"/>
  <c r="K588" i="1"/>
  <c r="K589" i="1"/>
  <c r="K3433" i="1"/>
  <c r="K3434" i="1"/>
  <c r="K3435" i="1"/>
  <c r="K3436" i="1"/>
  <c r="K2966" i="1"/>
  <c r="K2967" i="1"/>
  <c r="K2968" i="1"/>
  <c r="K2969" i="1"/>
  <c r="K2670" i="1"/>
  <c r="K2671" i="1"/>
  <c r="K1903" i="1"/>
  <c r="K1904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1692" i="1"/>
  <c r="K2696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1160" i="1"/>
  <c r="K1161" i="1"/>
  <c r="K1162" i="1"/>
  <c r="K1163" i="1"/>
  <c r="K1164" i="1"/>
  <c r="K1165" i="1"/>
  <c r="K1166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3437" i="1"/>
  <c r="K4488" i="1"/>
  <c r="K3438" i="1"/>
  <c r="K3439" i="1"/>
  <c r="K3440" i="1"/>
  <c r="K4489" i="1"/>
  <c r="K4490" i="1"/>
  <c r="K4491" i="1"/>
  <c r="K1029" i="1"/>
  <c r="K1030" i="1"/>
  <c r="K3441" i="1"/>
  <c r="K4492" i="1"/>
  <c r="K1622" i="1"/>
  <c r="K4493" i="1"/>
  <c r="K4494" i="1"/>
  <c r="K4495" i="1"/>
  <c r="K4496" i="1"/>
  <c r="K4497" i="1"/>
  <c r="K4498" i="1"/>
  <c r="K3442" i="1"/>
  <c r="K3443" i="1"/>
  <c r="K4499" i="1"/>
  <c r="K4500" i="1"/>
  <c r="K1623" i="1"/>
  <c r="K3444" i="1"/>
  <c r="K4501" i="1"/>
  <c r="K3445" i="1"/>
  <c r="K4502" i="1"/>
  <c r="K1624" i="1"/>
  <c r="K3446" i="1"/>
  <c r="K4503" i="1"/>
  <c r="K4504" i="1"/>
  <c r="K3447" i="1"/>
  <c r="K4505" i="1"/>
  <c r="K4506" i="1"/>
  <c r="K4507" i="1"/>
  <c r="K4508" i="1"/>
  <c r="K4509" i="1"/>
  <c r="K4510" i="1"/>
  <c r="K4511" i="1"/>
  <c r="K3448" i="1"/>
  <c r="K3449" i="1"/>
  <c r="K4512" i="1"/>
  <c r="K4513" i="1"/>
  <c r="K4514" i="1"/>
  <c r="K4515" i="1"/>
  <c r="K4516" i="1"/>
  <c r="K4517" i="1"/>
  <c r="K4518" i="1"/>
  <c r="K4519" i="1"/>
  <c r="K4520" i="1"/>
  <c r="K4521" i="1"/>
  <c r="K3450" i="1"/>
  <c r="K4522" i="1"/>
  <c r="K4523" i="1"/>
  <c r="K4524" i="1"/>
  <c r="K4525" i="1"/>
  <c r="K4526" i="1"/>
  <c r="K4527" i="1"/>
  <c r="K4528" i="1"/>
  <c r="K4529" i="1"/>
  <c r="K4530" i="1"/>
  <c r="K4531" i="1"/>
  <c r="K3451" i="1"/>
  <c r="K1625" i="1"/>
  <c r="K4532" i="1"/>
  <c r="K4533" i="1"/>
  <c r="K4534" i="1"/>
  <c r="K4535" i="1"/>
  <c r="K3452" i="1"/>
  <c r="K4536" i="1"/>
  <c r="K4537" i="1"/>
  <c r="K4538" i="1"/>
  <c r="K3453" i="1"/>
  <c r="K4539" i="1"/>
  <c r="K1261" i="1"/>
  <c r="K1262" i="1"/>
  <c r="K4540" i="1"/>
  <c r="K4541" i="1"/>
  <c r="K3454" i="1"/>
  <c r="K4542" i="1"/>
  <c r="K4543" i="1"/>
  <c r="K4544" i="1"/>
  <c r="K4545" i="1"/>
  <c r="K4546" i="1"/>
  <c r="K4547" i="1"/>
  <c r="K4548" i="1"/>
  <c r="K4549" i="1"/>
  <c r="K4550" i="1"/>
  <c r="K4551" i="1"/>
  <c r="K4552" i="1"/>
  <c r="K3455" i="1"/>
  <c r="K1906" i="1"/>
  <c r="K4553" i="1"/>
  <c r="K1626" i="1"/>
  <c r="K1627" i="1"/>
  <c r="K4554" i="1"/>
  <c r="K3395" i="1"/>
  <c r="K1263" i="1"/>
  <c r="K3396" i="1"/>
  <c r="K1264" i="1"/>
  <c r="K1265" i="1"/>
  <c r="K1266" i="1"/>
  <c r="K1267" i="1"/>
  <c r="K1268" i="1"/>
  <c r="K3397" i="1"/>
  <c r="K1269" i="1"/>
  <c r="K3398" i="1"/>
  <c r="K3456" i="1"/>
  <c r="K2804" i="1"/>
  <c r="K2805" i="1"/>
  <c r="K4555" i="1"/>
  <c r="K4556" i="1"/>
  <c r="K4557" i="1"/>
  <c r="K2645" i="1"/>
  <c r="K5342" i="1"/>
  <c r="K5343" i="1"/>
  <c r="K5344" i="1"/>
  <c r="K5345" i="1"/>
  <c r="K6080" i="1"/>
  <c r="K6081" i="1"/>
  <c r="K3457" i="1"/>
  <c r="K6082" i="1"/>
  <c r="K6083" i="1"/>
  <c r="K834" i="1"/>
  <c r="K590" i="1"/>
  <c r="K591" i="1"/>
  <c r="K3458" i="1"/>
  <c r="K1628" i="1"/>
  <c r="K3459" i="1"/>
  <c r="K3460" i="1"/>
  <c r="K2970" i="1"/>
  <c r="K4558" i="1"/>
  <c r="K3461" i="1"/>
  <c r="K3462" i="1"/>
  <c r="K4559" i="1"/>
  <c r="K3463" i="1"/>
  <c r="K6084" i="1"/>
  <c r="K3464" i="1"/>
  <c r="K4560" i="1"/>
  <c r="K4561" i="1"/>
  <c r="K6085" i="1"/>
  <c r="K3465" i="1"/>
  <c r="K3466" i="1"/>
  <c r="K4562" i="1"/>
  <c r="K3467" i="1"/>
  <c r="K3468" i="1"/>
  <c r="K3469" i="1"/>
  <c r="K4563" i="1"/>
  <c r="K4564" i="1"/>
  <c r="K1270" i="1"/>
  <c r="K4565" i="1"/>
  <c r="K4566" i="1"/>
  <c r="K4567" i="1"/>
  <c r="K3470" i="1"/>
  <c r="K4568" i="1"/>
  <c r="K3471" i="1"/>
  <c r="K4569" i="1"/>
  <c r="K3472" i="1"/>
  <c r="K3473" i="1"/>
  <c r="K3474" i="1"/>
  <c r="K3475" i="1"/>
  <c r="K3476" i="1"/>
  <c r="K1271" i="1"/>
  <c r="K4570" i="1"/>
  <c r="K4571" i="1"/>
  <c r="K4572" i="1"/>
  <c r="K3477" i="1"/>
  <c r="K3478" i="1"/>
  <c r="K3479" i="1"/>
  <c r="K3480" i="1"/>
  <c r="K3481" i="1"/>
  <c r="K3482" i="1"/>
  <c r="K3483" i="1"/>
  <c r="K4573" i="1"/>
  <c r="K3484" i="1"/>
  <c r="K3485" i="1"/>
  <c r="K3486" i="1"/>
  <c r="K3487" i="1"/>
  <c r="K2971" i="1"/>
  <c r="K3488" i="1"/>
  <c r="K4574" i="1"/>
  <c r="K4575" i="1"/>
  <c r="K3489" i="1"/>
  <c r="K4576" i="1"/>
  <c r="K4577" i="1"/>
  <c r="K4578" i="1"/>
  <c r="K3490" i="1"/>
  <c r="K3491" i="1"/>
  <c r="K3492" i="1"/>
  <c r="K3493" i="1"/>
  <c r="K1272" i="1"/>
  <c r="K1273" i="1"/>
  <c r="K1274" i="1"/>
  <c r="K4579" i="1"/>
  <c r="K4580" i="1"/>
  <c r="K4581" i="1"/>
  <c r="K4582" i="1"/>
  <c r="K3494" i="1"/>
  <c r="K3495" i="1"/>
  <c r="K3496" i="1"/>
  <c r="K3497" i="1"/>
  <c r="K3498" i="1"/>
  <c r="K3499" i="1"/>
  <c r="K3500" i="1"/>
  <c r="K3501" i="1"/>
  <c r="K3502" i="1"/>
  <c r="K1275" i="1"/>
  <c r="K1629" i="1"/>
  <c r="K1630" i="1"/>
  <c r="K1631" i="1"/>
  <c r="K2972" i="1"/>
  <c r="K3503" i="1"/>
  <c r="K3504" i="1"/>
  <c r="K4583" i="1"/>
  <c r="K3505" i="1"/>
  <c r="K3506" i="1"/>
  <c r="K3507" i="1"/>
  <c r="K3508" i="1"/>
  <c r="K1276" i="1"/>
  <c r="K1632" i="1"/>
  <c r="K3509" i="1"/>
  <c r="K3510" i="1"/>
  <c r="K3511" i="1"/>
  <c r="K4584" i="1"/>
  <c r="K3512" i="1"/>
  <c r="K4585" i="1"/>
  <c r="K3513" i="1"/>
  <c r="K4586" i="1"/>
  <c r="K3514" i="1"/>
  <c r="K3515" i="1"/>
  <c r="K283" i="1"/>
  <c r="K284" i="1"/>
  <c r="K4587" i="1"/>
  <c r="K4588" i="1"/>
  <c r="K285" i="1"/>
  <c r="K4589" i="1"/>
  <c r="K286" i="1"/>
  <c r="K287" i="1"/>
  <c r="K288" i="1"/>
  <c r="K289" i="1"/>
  <c r="K290" i="1"/>
  <c r="K291" i="1"/>
  <c r="K4590" i="1"/>
  <c r="K4591" i="1"/>
  <c r="K3516" i="1"/>
  <c r="K3517" i="1"/>
  <c r="K3518" i="1"/>
  <c r="K3411" i="1"/>
  <c r="K292" i="1"/>
  <c r="K4592" i="1"/>
  <c r="K4593" i="1"/>
  <c r="K2410" i="1"/>
  <c r="K362" i="1"/>
  <c r="K3519" i="1"/>
  <c r="K3520" i="1"/>
  <c r="K2411" i="1"/>
  <c r="K2412" i="1"/>
  <c r="K3521" i="1"/>
  <c r="K2050" i="1"/>
  <c r="K2413" i="1"/>
  <c r="K3522" i="1"/>
  <c r="K3523" i="1"/>
  <c r="K3524" i="1"/>
  <c r="K2051" i="1"/>
  <c r="K2052" i="1"/>
  <c r="K2053" i="1"/>
  <c r="K2054" i="1"/>
  <c r="K2055" i="1"/>
  <c r="K2056" i="1"/>
  <c r="K2057" i="1"/>
  <c r="K2414" i="1"/>
  <c r="K2415" i="1"/>
  <c r="K2058" i="1"/>
  <c r="K2059" i="1"/>
  <c r="K2060" i="1"/>
  <c r="K1693" i="1"/>
  <c r="K1694" i="1"/>
  <c r="K1695" i="1"/>
  <c r="K1696" i="1"/>
  <c r="K1697" i="1"/>
  <c r="K1698" i="1"/>
  <c r="K1699" i="1"/>
  <c r="K1700" i="1"/>
  <c r="K1701" i="1"/>
  <c r="K1702" i="1"/>
  <c r="K1703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800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93" i="1"/>
  <c r="K2973" i="1"/>
  <c r="K3525" i="1"/>
  <c r="K3526" i="1"/>
  <c r="K1234" i="1"/>
  <c r="K3527" i="1"/>
  <c r="K1167" i="1"/>
  <c r="K1168" i="1"/>
  <c r="K2778" i="1"/>
  <c r="K1031" i="1"/>
  <c r="K1032" i="1"/>
  <c r="K4594" i="1"/>
  <c r="K4595" i="1"/>
  <c r="K3528" i="1"/>
  <c r="K4596" i="1"/>
  <c r="K4597" i="1"/>
  <c r="K4598" i="1"/>
  <c r="K4599" i="1"/>
  <c r="K4600" i="1"/>
  <c r="K3529" i="1"/>
  <c r="K4601" i="1"/>
  <c r="K3530" i="1"/>
  <c r="K4602" i="1"/>
  <c r="K6086" i="1"/>
  <c r="K1277" i="1"/>
  <c r="K1278" i="1"/>
  <c r="K1279" i="1"/>
  <c r="K1280" i="1"/>
  <c r="K3531" i="1"/>
  <c r="K3532" i="1"/>
  <c r="K4603" i="1"/>
  <c r="K3533" i="1"/>
  <c r="K3534" i="1"/>
  <c r="K4604" i="1"/>
  <c r="K4605" i="1"/>
  <c r="K1633" i="1"/>
  <c r="K3535" i="1"/>
  <c r="K4606" i="1"/>
  <c r="K4607" i="1"/>
  <c r="K4608" i="1"/>
  <c r="K4609" i="1"/>
  <c r="K4610" i="1"/>
  <c r="K3536" i="1"/>
  <c r="K4611" i="1"/>
  <c r="K4612" i="1"/>
  <c r="K4613" i="1"/>
  <c r="K4614" i="1"/>
  <c r="K3537" i="1"/>
  <c r="K3538" i="1"/>
  <c r="K3539" i="1"/>
  <c r="K4615" i="1"/>
  <c r="K4616" i="1"/>
  <c r="K4617" i="1"/>
  <c r="K1281" i="1"/>
  <c r="K4618" i="1"/>
  <c r="K1282" i="1"/>
  <c r="K4619" i="1"/>
  <c r="K2974" i="1"/>
  <c r="K2975" i="1"/>
  <c r="K3540" i="1"/>
  <c r="K3541" i="1"/>
  <c r="K3542" i="1"/>
  <c r="K3543" i="1"/>
  <c r="K3544" i="1"/>
  <c r="K3545" i="1"/>
  <c r="K4620" i="1"/>
  <c r="K3546" i="1"/>
  <c r="K3547" i="1"/>
  <c r="K4621" i="1"/>
  <c r="K3548" i="1"/>
  <c r="K3549" i="1"/>
  <c r="K3550" i="1"/>
  <c r="K3551" i="1"/>
  <c r="K3552" i="1"/>
  <c r="K3553" i="1"/>
  <c r="K3554" i="1"/>
  <c r="K2976" i="1"/>
  <c r="K3555" i="1"/>
  <c r="K1283" i="1"/>
  <c r="K1284" i="1"/>
  <c r="K1285" i="1"/>
  <c r="K1286" i="1"/>
  <c r="K1287" i="1"/>
  <c r="K1288" i="1"/>
  <c r="K1289" i="1"/>
  <c r="K3556" i="1"/>
  <c r="K3557" i="1"/>
  <c r="K4622" i="1"/>
  <c r="K4623" i="1"/>
  <c r="K3558" i="1"/>
  <c r="K3559" i="1"/>
  <c r="K4624" i="1"/>
  <c r="K4625" i="1"/>
  <c r="K3560" i="1"/>
  <c r="K3561" i="1"/>
  <c r="K3562" i="1"/>
  <c r="K4626" i="1"/>
  <c r="K4627" i="1"/>
  <c r="K4628" i="1"/>
  <c r="K4629" i="1"/>
  <c r="K4630" i="1"/>
  <c r="K4631" i="1"/>
  <c r="K3563" i="1"/>
  <c r="K3564" i="1"/>
  <c r="K2977" i="1"/>
  <c r="K3565" i="1"/>
  <c r="K4632" i="1"/>
  <c r="K3566" i="1"/>
  <c r="K3567" i="1"/>
  <c r="K3568" i="1"/>
  <c r="K3569" i="1"/>
  <c r="K3570" i="1"/>
  <c r="K2978" i="1"/>
  <c r="K6087" i="1"/>
  <c r="K6088" i="1"/>
  <c r="K6089" i="1"/>
  <c r="K6090" i="1"/>
  <c r="K6091" i="1"/>
  <c r="K6092" i="1"/>
  <c r="K6093" i="1"/>
  <c r="K6094" i="1"/>
  <c r="K6095" i="1"/>
  <c r="K6096" i="1"/>
  <c r="K6097" i="1"/>
  <c r="K1730" i="1"/>
  <c r="K6098" i="1"/>
  <c r="K6099" i="1"/>
  <c r="K6100" i="1"/>
  <c r="K6101" i="1"/>
  <c r="K6102" i="1"/>
  <c r="K6103" i="1"/>
  <c r="K6104" i="1"/>
  <c r="K6105" i="1"/>
  <c r="K6106" i="1"/>
  <c r="K6380" i="1"/>
  <c r="K6107" i="1"/>
  <c r="K6108" i="1"/>
  <c r="K6109" i="1"/>
  <c r="K6381" i="1"/>
  <c r="K6110" i="1"/>
  <c r="K6111" i="1"/>
  <c r="K6382" i="1"/>
  <c r="K6112" i="1"/>
  <c r="K6383" i="1"/>
  <c r="K4633" i="1"/>
  <c r="K4634" i="1"/>
  <c r="K6113" i="1"/>
  <c r="K6114" i="1"/>
  <c r="K6115" i="1"/>
  <c r="K6116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3571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033" i="1"/>
  <c r="K1034" i="1"/>
  <c r="K1035" i="1"/>
  <c r="K1036" i="1"/>
  <c r="K1037" i="1"/>
  <c r="K1038" i="1"/>
  <c r="K1039" i="1"/>
  <c r="K1100" i="1"/>
  <c r="K1101" i="1"/>
  <c r="K1102" i="1"/>
  <c r="K363" i="1"/>
  <c r="K1731" i="1"/>
  <c r="K1732" i="1"/>
  <c r="K4635" i="1"/>
  <c r="K3572" i="1"/>
  <c r="K3573" i="1"/>
  <c r="K3574" i="1"/>
  <c r="K3575" i="1"/>
  <c r="K4636" i="1"/>
  <c r="K2979" i="1"/>
  <c r="K2980" i="1"/>
  <c r="K2981" i="1"/>
  <c r="K2982" i="1"/>
  <c r="K1040" i="1"/>
  <c r="K1041" i="1"/>
  <c r="K4637" i="1"/>
  <c r="K4638" i="1"/>
  <c r="K4639" i="1"/>
  <c r="K1042" i="1"/>
  <c r="K1043" i="1"/>
  <c r="K1044" i="1"/>
  <c r="K1045" i="1"/>
  <c r="K1046" i="1"/>
  <c r="K4640" i="1"/>
  <c r="K3576" i="1"/>
  <c r="K2416" i="1"/>
  <c r="K3577" i="1"/>
  <c r="K2075" i="1"/>
  <c r="K2076" i="1"/>
  <c r="K2417" i="1"/>
  <c r="K3578" i="1"/>
  <c r="K3579" i="1"/>
  <c r="K2418" i="1"/>
  <c r="K2419" i="1"/>
  <c r="K2077" i="1"/>
  <c r="K2420" i="1"/>
  <c r="K2078" i="1"/>
  <c r="K2079" i="1"/>
  <c r="K3580" i="1"/>
  <c r="K3581" i="1"/>
  <c r="K2080" i="1"/>
  <c r="K3582" i="1"/>
  <c r="K2421" i="1"/>
  <c r="K2422" i="1"/>
  <c r="K2081" i="1"/>
  <c r="K2423" i="1"/>
  <c r="K2082" i="1"/>
  <c r="K2083" i="1"/>
  <c r="K3583" i="1"/>
  <c r="K2084" i="1"/>
  <c r="K2085" i="1"/>
  <c r="K2086" i="1"/>
  <c r="K2087" i="1"/>
  <c r="K1169" i="1"/>
  <c r="K4641" i="1"/>
  <c r="K4642" i="1"/>
  <c r="K4643" i="1"/>
  <c r="K4644" i="1"/>
  <c r="K4645" i="1"/>
  <c r="K3584" i="1"/>
  <c r="K640" i="1"/>
  <c r="K641" i="1"/>
  <c r="K6117" i="1"/>
  <c r="K642" i="1"/>
  <c r="K1325" i="1"/>
  <c r="K2088" i="1"/>
  <c r="K3585" i="1"/>
  <c r="K643" i="1"/>
  <c r="K2983" i="1"/>
  <c r="K2984" i="1"/>
  <c r="K3586" i="1"/>
  <c r="K3587" i="1"/>
  <c r="K2985" i="1"/>
  <c r="K2986" i="1"/>
  <c r="K2089" i="1"/>
  <c r="K2090" i="1"/>
  <c r="K2806" i="1"/>
  <c r="K9" i="1"/>
  <c r="K1326" i="1"/>
  <c r="K1327" i="1"/>
  <c r="K2531" i="1"/>
  <c r="K5464" i="1"/>
  <c r="K1328" i="1"/>
  <c r="K1329" i="1"/>
  <c r="K1235" i="1"/>
  <c r="K294" i="1"/>
  <c r="K1047" i="1"/>
  <c r="K1236" i="1"/>
  <c r="K1237" i="1"/>
  <c r="K4646" i="1"/>
  <c r="K3588" i="1"/>
  <c r="K3589" i="1"/>
  <c r="K1634" i="1"/>
  <c r="K3590" i="1"/>
  <c r="K4647" i="1"/>
  <c r="K4648" i="1"/>
  <c r="K2807" i="1"/>
  <c r="K2808" i="1"/>
  <c r="K1330" i="1"/>
  <c r="K2809" i="1"/>
  <c r="K2810" i="1"/>
  <c r="K2811" i="1"/>
  <c r="K2812" i="1"/>
  <c r="K2813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331" i="1"/>
  <c r="K1332" i="1"/>
  <c r="K1333" i="1"/>
  <c r="K3591" i="1"/>
  <c r="K1048" i="1"/>
  <c r="K1049" i="1"/>
  <c r="K1050" i="1"/>
  <c r="K1051" i="1"/>
  <c r="K1052" i="1"/>
  <c r="K10" i="1"/>
  <c r="K11" i="1"/>
  <c r="K12" i="1"/>
  <c r="K13" i="1"/>
  <c r="K2814" i="1"/>
  <c r="K2815" i="1"/>
  <c r="K2816" i="1"/>
  <c r="K644" i="1"/>
  <c r="K1663" i="1"/>
  <c r="K295" i="1"/>
  <c r="K2987" i="1"/>
  <c r="K2988" i="1"/>
  <c r="K3592" i="1"/>
  <c r="K2989" i="1"/>
  <c r="K2990" i="1"/>
  <c r="K2991" i="1"/>
  <c r="K2992" i="1"/>
  <c r="K3593" i="1"/>
  <c r="K296" i="1"/>
  <c r="K3594" i="1"/>
  <c r="K2993" i="1"/>
  <c r="K1635" i="1"/>
  <c r="K3595" i="1"/>
  <c r="K2994" i="1"/>
  <c r="K3596" i="1"/>
  <c r="K3597" i="1"/>
  <c r="K3598" i="1"/>
  <c r="K297" i="1"/>
  <c r="K3599" i="1"/>
  <c r="K3600" i="1"/>
  <c r="K3601" i="1"/>
  <c r="K6118" i="1"/>
  <c r="K6119" i="1"/>
  <c r="K4649" i="1"/>
  <c r="K6120" i="1"/>
  <c r="K3602" i="1"/>
  <c r="K4650" i="1"/>
  <c r="K3603" i="1"/>
  <c r="K3604" i="1"/>
  <c r="K3605" i="1"/>
  <c r="K3606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3607" i="1"/>
  <c r="K6139" i="1"/>
  <c r="K3608" i="1"/>
  <c r="K3609" i="1"/>
  <c r="K3610" i="1"/>
  <c r="K3611" i="1"/>
  <c r="K2995" i="1"/>
  <c r="K3612" i="1"/>
  <c r="K3613" i="1"/>
  <c r="K6140" i="1"/>
  <c r="K3412" i="1"/>
  <c r="K364" i="1"/>
  <c r="K365" i="1"/>
  <c r="K3614" i="1"/>
  <c r="K3615" i="1"/>
  <c r="K366" i="1"/>
  <c r="K835" i="1"/>
  <c r="K3616" i="1"/>
  <c r="K836" i="1"/>
  <c r="K3617" i="1"/>
  <c r="K1733" i="1"/>
  <c r="K2424" i="1"/>
  <c r="K2425" i="1"/>
  <c r="K3618" i="1"/>
  <c r="K3619" i="1"/>
  <c r="K2091" i="1"/>
  <c r="K2426" i="1"/>
  <c r="K3620" i="1"/>
  <c r="K2092" i="1"/>
  <c r="K2427" i="1"/>
  <c r="K3621" i="1"/>
  <c r="K2093" i="1"/>
  <c r="K3622" i="1"/>
  <c r="K2094" i="1"/>
  <c r="K2095" i="1"/>
  <c r="K3623" i="1"/>
  <c r="K2096" i="1"/>
  <c r="K2428" i="1"/>
  <c r="K3624" i="1"/>
  <c r="K3625" i="1"/>
  <c r="K2429" i="1"/>
  <c r="K3626" i="1"/>
  <c r="K2097" i="1"/>
  <c r="K2098" i="1"/>
  <c r="K2430" i="1"/>
  <c r="K2099" i="1"/>
  <c r="K2431" i="1"/>
  <c r="K3627" i="1"/>
  <c r="K3628" i="1"/>
  <c r="K3629" i="1"/>
  <c r="K3630" i="1"/>
  <c r="K645" i="1"/>
  <c r="K646" i="1"/>
  <c r="K647" i="1"/>
  <c r="K648" i="1"/>
  <c r="K649" i="1"/>
  <c r="K650" i="1"/>
  <c r="K651" i="1"/>
  <c r="K652" i="1"/>
  <c r="K653" i="1"/>
  <c r="K2100" i="1"/>
  <c r="K654" i="1"/>
  <c r="K2101" i="1"/>
  <c r="K655" i="1"/>
  <c r="K656" i="1"/>
  <c r="K657" i="1"/>
  <c r="K658" i="1"/>
  <c r="K659" i="1"/>
  <c r="K660" i="1"/>
  <c r="K661" i="1"/>
  <c r="K662" i="1"/>
  <c r="K663" i="1"/>
  <c r="K664" i="1"/>
  <c r="K665" i="1"/>
  <c r="K3631" i="1"/>
  <c r="K3632" i="1"/>
  <c r="K3633" i="1"/>
  <c r="K3634" i="1"/>
  <c r="K3635" i="1"/>
  <c r="K5247" i="1"/>
  <c r="K5248" i="1"/>
  <c r="K5249" i="1"/>
  <c r="K5250" i="1"/>
  <c r="K666" i="1"/>
  <c r="K667" i="1"/>
  <c r="K668" i="1"/>
  <c r="K669" i="1"/>
  <c r="K670" i="1"/>
  <c r="K671" i="1"/>
  <c r="K672" i="1"/>
  <c r="K673" i="1"/>
  <c r="K674" i="1"/>
  <c r="K675" i="1"/>
  <c r="K676" i="1"/>
  <c r="K5251" i="1"/>
  <c r="K2996" i="1"/>
  <c r="K3636" i="1"/>
  <c r="K3637" i="1"/>
  <c r="K3638" i="1"/>
  <c r="K2102" i="1"/>
  <c r="K2103" i="1"/>
  <c r="K3639" i="1"/>
  <c r="K3640" i="1"/>
  <c r="K4651" i="1"/>
  <c r="K2432" i="1"/>
  <c r="K2433" i="1"/>
  <c r="K2434" i="1"/>
  <c r="K2104" i="1"/>
  <c r="K2105" i="1"/>
  <c r="K3641" i="1"/>
  <c r="K3642" i="1"/>
  <c r="K3643" i="1"/>
  <c r="K3644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3645" i="1"/>
  <c r="K3646" i="1"/>
  <c r="K3647" i="1"/>
  <c r="K3648" i="1"/>
  <c r="K3649" i="1"/>
  <c r="K2435" i="1"/>
  <c r="K3650" i="1"/>
  <c r="K3651" i="1"/>
  <c r="K2436" i="1"/>
  <c r="K2437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2997" i="1"/>
  <c r="K2998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2119" i="1"/>
  <c r="K2120" i="1"/>
  <c r="K2121" i="1"/>
  <c r="K2438" i="1"/>
  <c r="K2122" i="1"/>
  <c r="K2123" i="1"/>
  <c r="K2439" i="1"/>
  <c r="K2124" i="1"/>
  <c r="K2125" i="1"/>
  <c r="K2126" i="1"/>
  <c r="K2127" i="1"/>
  <c r="K2128" i="1"/>
  <c r="K2129" i="1"/>
  <c r="K3683" i="1"/>
  <c r="K3684" i="1"/>
  <c r="K2130" i="1"/>
  <c r="K3685" i="1"/>
  <c r="K3686" i="1"/>
  <c r="K3687" i="1"/>
  <c r="K2999" i="1"/>
  <c r="K3000" i="1"/>
  <c r="K3688" i="1"/>
  <c r="K2131" i="1"/>
  <c r="K2132" i="1"/>
  <c r="K2133" i="1"/>
  <c r="K3689" i="1"/>
  <c r="K3690" i="1"/>
  <c r="K3691" i="1"/>
  <c r="K3692" i="1"/>
  <c r="K3001" i="1"/>
  <c r="K3693" i="1"/>
  <c r="K3694" i="1"/>
  <c r="K3002" i="1"/>
  <c r="K3003" i="1"/>
  <c r="K3695" i="1"/>
  <c r="K2134" i="1"/>
  <c r="K3004" i="1"/>
  <c r="K3005" i="1"/>
  <c r="K3006" i="1"/>
  <c r="K3007" i="1"/>
  <c r="K3008" i="1"/>
  <c r="K3009" i="1"/>
  <c r="K3010" i="1"/>
  <c r="K3011" i="1"/>
  <c r="K3696" i="1"/>
  <c r="K3697" i="1"/>
  <c r="K3698" i="1"/>
  <c r="K3699" i="1"/>
  <c r="K3700" i="1"/>
  <c r="K3701" i="1"/>
  <c r="K3702" i="1"/>
  <c r="K3703" i="1"/>
  <c r="K3704" i="1"/>
  <c r="K3705" i="1"/>
  <c r="K2135" i="1"/>
  <c r="K3012" i="1"/>
  <c r="K2136" i="1"/>
  <c r="K2137" i="1"/>
  <c r="K2440" i="1"/>
  <c r="K2138" i="1"/>
  <c r="K2139" i="1"/>
  <c r="K2140" i="1"/>
  <c r="K2141" i="1"/>
  <c r="K2142" i="1"/>
  <c r="K2143" i="1"/>
  <c r="K2144" i="1"/>
  <c r="K2145" i="1"/>
  <c r="K2146" i="1"/>
  <c r="K3706" i="1"/>
  <c r="K2147" i="1"/>
  <c r="K2148" i="1"/>
  <c r="K2149" i="1"/>
  <c r="K2150" i="1"/>
  <c r="K2151" i="1"/>
  <c r="K2152" i="1"/>
  <c r="K2153" i="1"/>
  <c r="K2154" i="1"/>
  <c r="K3013" i="1"/>
  <c r="K3014" i="1"/>
  <c r="K3015" i="1"/>
  <c r="K3707" i="1"/>
  <c r="K2155" i="1"/>
  <c r="K3708" i="1"/>
  <c r="K3709" i="1"/>
  <c r="K3710" i="1"/>
  <c r="K2156" i="1"/>
  <c r="K3711" i="1"/>
  <c r="K2157" i="1"/>
  <c r="K2441" i="1"/>
  <c r="K2442" i="1"/>
  <c r="K2443" i="1"/>
  <c r="K2444" i="1"/>
  <c r="K2445" i="1"/>
  <c r="K2446" i="1"/>
  <c r="K3016" i="1"/>
  <c r="K2158" i="1"/>
  <c r="K3712" i="1"/>
  <c r="K3713" i="1"/>
  <c r="K3714" i="1"/>
  <c r="K2159" i="1"/>
  <c r="K3017" i="1"/>
  <c r="K1238" i="1"/>
  <c r="K3715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3018" i="1"/>
  <c r="K3413" i="1"/>
  <c r="K3414" i="1"/>
  <c r="K1678" i="1"/>
  <c r="K3399" i="1"/>
  <c r="K6281" i="1"/>
  <c r="K6282" i="1"/>
  <c r="K6283" i="1"/>
  <c r="K6284" i="1"/>
  <c r="K6285" i="1"/>
  <c r="K6286" i="1"/>
  <c r="K6287" i="1"/>
  <c r="K6288" i="1"/>
  <c r="K6289" i="1"/>
  <c r="K6290" i="1"/>
  <c r="K2646" i="1"/>
  <c r="K2647" i="1"/>
  <c r="K3400" i="1"/>
  <c r="K3401" i="1"/>
  <c r="K54" i="1"/>
  <c r="K55" i="1"/>
  <c r="K1334" i="1"/>
  <c r="K1335" i="1"/>
  <c r="K1336" i="1"/>
  <c r="K56" i="1"/>
  <c r="K4652" i="1"/>
  <c r="K1636" i="1"/>
  <c r="K1637" i="1"/>
  <c r="K3716" i="1"/>
  <c r="K3717" i="1"/>
  <c r="K3718" i="1"/>
  <c r="K3719" i="1"/>
  <c r="K4653" i="1"/>
  <c r="K298" i="1"/>
  <c r="K3720" i="1"/>
  <c r="K3721" i="1"/>
  <c r="K3019" i="1"/>
  <c r="K3020" i="1"/>
  <c r="K3021" i="1"/>
  <c r="K4654" i="1"/>
  <c r="K4655" i="1"/>
  <c r="K3722" i="1"/>
  <c r="K3723" i="1"/>
  <c r="K3724" i="1"/>
  <c r="K4656" i="1"/>
  <c r="K3725" i="1"/>
  <c r="K3726" i="1"/>
  <c r="K3727" i="1"/>
  <c r="K3728" i="1"/>
  <c r="K372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1337" i="1"/>
  <c r="K1338" i="1"/>
  <c r="K6155" i="1"/>
  <c r="K6156" i="1"/>
  <c r="K6157" i="1"/>
  <c r="K6158" i="1"/>
  <c r="K3730" i="1"/>
  <c r="K3022" i="1"/>
  <c r="K3731" i="1"/>
  <c r="K3732" i="1"/>
  <c r="K3733" i="1"/>
  <c r="K3734" i="1"/>
  <c r="K3023" i="1"/>
  <c r="K1638" i="1"/>
  <c r="K3735" i="1"/>
  <c r="K3736" i="1"/>
  <c r="K4657" i="1"/>
  <c r="K3024" i="1"/>
  <c r="K3737" i="1"/>
  <c r="K3025" i="1"/>
  <c r="K3738" i="1"/>
  <c r="K3739" i="1"/>
  <c r="K2522" i="1"/>
  <c r="K2543" i="1"/>
  <c r="K3740" i="1"/>
  <c r="K3741" i="1"/>
  <c r="K3742" i="1"/>
  <c r="K3743" i="1"/>
  <c r="K367" i="1"/>
  <c r="K368" i="1"/>
  <c r="K3744" i="1"/>
  <c r="K3745" i="1"/>
  <c r="K4658" i="1"/>
  <c r="K3746" i="1"/>
  <c r="K3747" i="1"/>
  <c r="K4659" i="1"/>
  <c r="K3748" i="1"/>
  <c r="K3749" i="1"/>
  <c r="K3750" i="1"/>
  <c r="K3751" i="1"/>
  <c r="K3752" i="1"/>
  <c r="K3753" i="1"/>
  <c r="K3754" i="1"/>
  <c r="K2447" i="1"/>
  <c r="K3755" i="1"/>
  <c r="K3756" i="1"/>
  <c r="K3757" i="1"/>
  <c r="K3758" i="1"/>
  <c r="K3759" i="1"/>
  <c r="K3760" i="1"/>
  <c r="K3026" i="1"/>
  <c r="K2448" i="1"/>
  <c r="K3761" i="1"/>
  <c r="K3762" i="1"/>
  <c r="K3763" i="1"/>
  <c r="K3764" i="1"/>
  <c r="K3765" i="1"/>
  <c r="K3766" i="1"/>
  <c r="K2449" i="1"/>
  <c r="K3767" i="1"/>
  <c r="K3768" i="1"/>
  <c r="K3769" i="1"/>
  <c r="K3770" i="1"/>
  <c r="K3771" i="1"/>
  <c r="K3772" i="1"/>
  <c r="K3773" i="1"/>
  <c r="K3027" i="1"/>
  <c r="K3028" i="1"/>
  <c r="K3774" i="1"/>
  <c r="K3775" i="1"/>
  <c r="K3776" i="1"/>
  <c r="K3777" i="1"/>
  <c r="K3778" i="1"/>
  <c r="K3779" i="1"/>
  <c r="K3780" i="1"/>
  <c r="K3029" i="1"/>
  <c r="K3781" i="1"/>
  <c r="K3782" i="1"/>
  <c r="K3783" i="1"/>
  <c r="K3784" i="1"/>
  <c r="K3030" i="1"/>
  <c r="K3785" i="1"/>
  <c r="K3786" i="1"/>
  <c r="K3787" i="1"/>
  <c r="K3788" i="1"/>
  <c r="K3789" i="1"/>
  <c r="K3790" i="1"/>
  <c r="K3791" i="1"/>
  <c r="K4660" i="1"/>
  <c r="K3792" i="1"/>
  <c r="K3793" i="1"/>
  <c r="K3794" i="1"/>
  <c r="K2450" i="1"/>
  <c r="K2160" i="1"/>
  <c r="K3795" i="1"/>
  <c r="K3796" i="1"/>
  <c r="K3797" i="1"/>
  <c r="K3798" i="1"/>
  <c r="K3799" i="1"/>
  <c r="K3800" i="1"/>
  <c r="K2451" i="1"/>
  <c r="K2161" i="1"/>
  <c r="K3801" i="1"/>
  <c r="K3802" i="1"/>
  <c r="K3803" i="1"/>
  <c r="K3804" i="1"/>
  <c r="K3805" i="1"/>
  <c r="K3806" i="1"/>
  <c r="K2452" i="1"/>
  <c r="K2162" i="1"/>
  <c r="K3807" i="1"/>
  <c r="K3808" i="1"/>
  <c r="K3809" i="1"/>
  <c r="K3810" i="1"/>
  <c r="K3811" i="1"/>
  <c r="K3812" i="1"/>
  <c r="K2163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031" i="1"/>
  <c r="K3032" i="1"/>
  <c r="K3033" i="1"/>
  <c r="K3034" i="1"/>
  <c r="K3035" i="1"/>
  <c r="K3831" i="1"/>
  <c r="K2164" i="1"/>
  <c r="K2165" i="1"/>
  <c r="K2166" i="1"/>
  <c r="K2167" i="1"/>
  <c r="K2168" i="1"/>
  <c r="K2169" i="1"/>
  <c r="K2170" i="1"/>
  <c r="K2171" i="1"/>
  <c r="K3832" i="1"/>
  <c r="K3833" i="1"/>
  <c r="K3834" i="1"/>
  <c r="K3835" i="1"/>
  <c r="K2453" i="1"/>
  <c r="K3836" i="1"/>
  <c r="K3837" i="1"/>
  <c r="K3838" i="1"/>
  <c r="K2454" i="1"/>
  <c r="K3839" i="1"/>
  <c r="K3840" i="1"/>
  <c r="K3841" i="1"/>
  <c r="K3842" i="1"/>
  <c r="K3843" i="1"/>
  <c r="K3844" i="1"/>
  <c r="K2455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036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2172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677" i="1"/>
  <c r="K5922" i="1"/>
  <c r="K1734" i="1"/>
  <c r="K3857" i="1"/>
  <c r="K1735" i="1"/>
  <c r="K369" i="1"/>
  <c r="K1736" i="1"/>
  <c r="K1737" i="1"/>
  <c r="K370" i="1"/>
  <c r="K3858" i="1"/>
  <c r="K3859" i="1"/>
  <c r="K3860" i="1"/>
  <c r="K3861" i="1"/>
  <c r="K1738" i="1"/>
  <c r="K3862" i="1"/>
  <c r="K3863" i="1"/>
  <c r="K3402" i="1"/>
  <c r="K1339" i="1"/>
  <c r="K2817" i="1"/>
  <c r="K5923" i="1"/>
  <c r="K5924" i="1"/>
  <c r="K5925" i="1"/>
  <c r="K5926" i="1"/>
  <c r="K5927" i="1"/>
  <c r="K678" i="1"/>
  <c r="K5928" i="1"/>
  <c r="K5929" i="1"/>
  <c r="K5930" i="1"/>
  <c r="K3864" i="1"/>
  <c r="K5931" i="1"/>
  <c r="K679" i="1"/>
  <c r="K5932" i="1"/>
  <c r="K680" i="1"/>
  <c r="K681" i="1"/>
  <c r="K5933" i="1"/>
  <c r="K5934" i="1"/>
  <c r="K5935" i="1"/>
  <c r="K5936" i="1"/>
  <c r="K5937" i="1"/>
  <c r="K5938" i="1"/>
  <c r="K5939" i="1"/>
  <c r="K5940" i="1"/>
  <c r="K682" i="1"/>
  <c r="K5941" i="1"/>
  <c r="K5942" i="1"/>
  <c r="K683" i="1"/>
  <c r="K5943" i="1"/>
  <c r="K5944" i="1"/>
  <c r="K6159" i="1"/>
  <c r="K6160" i="1"/>
  <c r="K4661" i="1"/>
  <c r="K2648" i="1"/>
  <c r="K1664" i="1"/>
  <c r="K6161" i="1"/>
  <c r="K6162" i="1"/>
  <c r="K3865" i="1"/>
  <c r="K3866" i="1"/>
  <c r="K4662" i="1"/>
  <c r="K3867" i="1"/>
  <c r="K3868" i="1"/>
  <c r="K3869" i="1"/>
  <c r="K6163" i="1"/>
  <c r="K3870" i="1"/>
  <c r="K4663" i="1"/>
  <c r="K6164" i="1"/>
  <c r="K3871" i="1"/>
  <c r="K3872" i="1"/>
  <c r="K3873" i="1"/>
  <c r="K3874" i="1"/>
  <c r="K3875" i="1"/>
  <c r="K4664" i="1"/>
  <c r="K3876" i="1"/>
  <c r="K3877" i="1"/>
  <c r="K4665" i="1"/>
  <c r="K4666" i="1"/>
  <c r="K4667" i="1"/>
  <c r="K4668" i="1"/>
  <c r="K3878" i="1"/>
  <c r="K3879" i="1"/>
  <c r="K4669" i="1"/>
  <c r="K4670" i="1"/>
  <c r="K4671" i="1"/>
  <c r="K3880" i="1"/>
  <c r="K3881" i="1"/>
  <c r="K3882" i="1"/>
  <c r="K3883" i="1"/>
  <c r="K1205" i="1"/>
  <c r="K1206" i="1"/>
  <c r="K1207" i="1"/>
  <c r="K684" i="1"/>
  <c r="K685" i="1"/>
  <c r="K686" i="1"/>
  <c r="K687" i="1"/>
  <c r="K688" i="1"/>
  <c r="K689" i="1"/>
  <c r="K1921" i="1"/>
  <c r="K1922" i="1"/>
  <c r="K1340" i="1"/>
  <c r="K2818" i="1"/>
  <c r="K2819" i="1"/>
  <c r="K1341" i="1"/>
  <c r="K1342" i="1"/>
  <c r="K1343" i="1"/>
  <c r="K2399" i="1"/>
  <c r="K808" i="1"/>
  <c r="K1923" i="1"/>
  <c r="K1924" i="1"/>
  <c r="K1925" i="1"/>
  <c r="K837" i="1"/>
  <c r="K2523" i="1"/>
  <c r="K838" i="1"/>
  <c r="K1739" i="1"/>
  <c r="K1740" i="1"/>
  <c r="K2524" i="1"/>
  <c r="K839" i="1"/>
  <c r="K840" i="1"/>
  <c r="K841" i="1"/>
  <c r="K842" i="1"/>
  <c r="K371" i="1"/>
  <c r="K3884" i="1"/>
  <c r="K843" i="1"/>
  <c r="K1741" i="1"/>
  <c r="K1742" i="1"/>
  <c r="K2525" i="1"/>
  <c r="K844" i="1"/>
  <c r="K1743" i="1"/>
  <c r="K2526" i="1"/>
  <c r="K845" i="1"/>
  <c r="K372" i="1"/>
  <c r="K373" i="1"/>
  <c r="K846" i="1"/>
  <c r="K374" i="1"/>
  <c r="K375" i="1"/>
  <c r="K1744" i="1"/>
  <c r="K1745" i="1"/>
  <c r="K376" i="1"/>
  <c r="K377" i="1"/>
  <c r="K847" i="1"/>
  <c r="K378" i="1"/>
  <c r="K299" i="1"/>
  <c r="K3037" i="1"/>
  <c r="K3885" i="1"/>
  <c r="K5346" i="1"/>
  <c r="K1053" i="1"/>
  <c r="K3886" i="1"/>
  <c r="K3887" i="1"/>
  <c r="K3888" i="1"/>
  <c r="K1054" i="1"/>
  <c r="K1686" i="1"/>
  <c r="K1687" i="1"/>
  <c r="K1688" i="1"/>
  <c r="K1689" i="1"/>
  <c r="K6165" i="1"/>
  <c r="K1690" i="1"/>
  <c r="K1691" i="1"/>
  <c r="K690" i="1"/>
  <c r="K2779" i="1"/>
  <c r="K2780" i="1"/>
  <c r="K2781" i="1"/>
  <c r="K300" i="1"/>
  <c r="K301" i="1"/>
  <c r="K302" i="1"/>
  <c r="K2782" i="1"/>
  <c r="K2783" i="1"/>
  <c r="K2541" i="1"/>
  <c r="K4672" i="1"/>
  <c r="K1926" i="1"/>
  <c r="K1927" i="1"/>
  <c r="K1928" i="1"/>
  <c r="K1929" i="1"/>
  <c r="K1930" i="1"/>
  <c r="K1931" i="1"/>
  <c r="K1932" i="1"/>
  <c r="K1933" i="1"/>
  <c r="K1344" i="1"/>
  <c r="K1345" i="1"/>
  <c r="K1346" i="1"/>
  <c r="K1347" i="1"/>
  <c r="K1348" i="1"/>
  <c r="K1243" i="1"/>
  <c r="K1244" i="1"/>
  <c r="K233" i="1"/>
  <c r="K234" i="1"/>
  <c r="K235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166" i="1"/>
  <c r="K6167" i="1"/>
  <c r="K6168" i="1"/>
  <c r="K379" i="1"/>
  <c r="K380" i="1"/>
  <c r="K1746" i="1"/>
  <c r="K381" i="1"/>
  <c r="K382" i="1"/>
  <c r="K383" i="1"/>
  <c r="K1747" i="1"/>
  <c r="K1748" i="1"/>
  <c r="K1749" i="1"/>
  <c r="K1750" i="1"/>
  <c r="K3889" i="1"/>
  <c r="K3890" i="1"/>
  <c r="K2173" i="1"/>
  <c r="K3891" i="1"/>
  <c r="K3892" i="1"/>
  <c r="K3893" i="1"/>
  <c r="K3894" i="1"/>
  <c r="K3895" i="1"/>
  <c r="K3896" i="1"/>
  <c r="K2174" i="1"/>
  <c r="K2175" i="1"/>
  <c r="K2176" i="1"/>
  <c r="K2177" i="1"/>
  <c r="K2178" i="1"/>
  <c r="K2179" i="1"/>
  <c r="K2180" i="1"/>
  <c r="K2181" i="1"/>
  <c r="K2182" i="1"/>
  <c r="K2183" i="1"/>
  <c r="K3897" i="1"/>
  <c r="K3898" i="1"/>
  <c r="K3899" i="1"/>
  <c r="K3900" i="1"/>
  <c r="K3901" i="1"/>
  <c r="K3902" i="1"/>
  <c r="K2456" i="1"/>
  <c r="K3903" i="1"/>
  <c r="K2184" i="1"/>
  <c r="K2185" i="1"/>
  <c r="K2186" i="1"/>
  <c r="K2187" i="1"/>
  <c r="K3904" i="1"/>
  <c r="K3905" i="1"/>
  <c r="K3906" i="1"/>
  <c r="K3907" i="1"/>
  <c r="K3908" i="1"/>
  <c r="K3909" i="1"/>
  <c r="K2457" i="1"/>
  <c r="K3910" i="1"/>
  <c r="K2188" i="1"/>
  <c r="K2189" i="1"/>
  <c r="K2190" i="1"/>
  <c r="K2191" i="1"/>
  <c r="K2192" i="1"/>
  <c r="K3911" i="1"/>
  <c r="K3912" i="1"/>
  <c r="K3913" i="1"/>
  <c r="K3914" i="1"/>
  <c r="K3915" i="1"/>
  <c r="K3916" i="1"/>
  <c r="K2458" i="1"/>
  <c r="K3917" i="1"/>
  <c r="K2193" i="1"/>
  <c r="K2194" i="1"/>
  <c r="K2195" i="1"/>
  <c r="K2196" i="1"/>
  <c r="K3918" i="1"/>
  <c r="K3919" i="1"/>
  <c r="K3920" i="1"/>
  <c r="K3921" i="1"/>
  <c r="K3922" i="1"/>
  <c r="K3923" i="1"/>
  <c r="K3038" i="1"/>
  <c r="K3039" i="1"/>
  <c r="K3040" i="1"/>
  <c r="K3041" i="1"/>
  <c r="K2197" i="1"/>
  <c r="K2198" i="1"/>
  <c r="K2199" i="1"/>
  <c r="K2200" i="1"/>
  <c r="K3924" i="1"/>
  <c r="K2201" i="1"/>
  <c r="K2202" i="1"/>
  <c r="K2203" i="1"/>
  <c r="K2204" i="1"/>
  <c r="K3925" i="1"/>
  <c r="K3926" i="1"/>
  <c r="K3927" i="1"/>
  <c r="K3928" i="1"/>
  <c r="K3042" i="1"/>
  <c r="K3929" i="1"/>
  <c r="K3930" i="1"/>
  <c r="K3043" i="1"/>
  <c r="K3044" i="1"/>
  <c r="K3931" i="1"/>
  <c r="K3932" i="1"/>
  <c r="K2205" i="1"/>
  <c r="K3045" i="1"/>
  <c r="K3046" i="1"/>
  <c r="K3047" i="1"/>
  <c r="K3048" i="1"/>
  <c r="K3049" i="1"/>
  <c r="K3933" i="1"/>
  <c r="K3934" i="1"/>
  <c r="K3935" i="1"/>
  <c r="K3936" i="1"/>
  <c r="K3937" i="1"/>
  <c r="K3050" i="1"/>
  <c r="K4673" i="1"/>
  <c r="K2206" i="1"/>
  <c r="K3938" i="1"/>
  <c r="K3939" i="1"/>
  <c r="K3940" i="1"/>
  <c r="K3941" i="1"/>
  <c r="K3051" i="1"/>
  <c r="K3942" i="1"/>
  <c r="K3943" i="1"/>
  <c r="K3944" i="1"/>
  <c r="K2207" i="1"/>
  <c r="K2208" i="1"/>
  <c r="K2209" i="1"/>
  <c r="K2210" i="1"/>
  <c r="K2211" i="1"/>
  <c r="K3945" i="1"/>
  <c r="K3946" i="1"/>
  <c r="K3947" i="1"/>
  <c r="K3948" i="1"/>
  <c r="K3949" i="1"/>
  <c r="K2459" i="1"/>
  <c r="K3950" i="1"/>
  <c r="K2212" i="1"/>
  <c r="K3951" i="1"/>
  <c r="K3952" i="1"/>
  <c r="K2213" i="1"/>
  <c r="K2214" i="1"/>
  <c r="K2215" i="1"/>
  <c r="K2216" i="1"/>
  <c r="K2217" i="1"/>
  <c r="K3953" i="1"/>
  <c r="K3954" i="1"/>
  <c r="K3955" i="1"/>
  <c r="K2460" i="1"/>
  <c r="K3956" i="1"/>
  <c r="K2218" i="1"/>
  <c r="K2219" i="1"/>
  <c r="K2220" i="1"/>
  <c r="K2221" i="1"/>
  <c r="K2222" i="1"/>
  <c r="K3957" i="1"/>
  <c r="K3958" i="1"/>
  <c r="K3959" i="1"/>
  <c r="K2461" i="1"/>
  <c r="K3960" i="1"/>
  <c r="K2223" i="1"/>
  <c r="K2224" i="1"/>
  <c r="K2225" i="1"/>
  <c r="K2226" i="1"/>
  <c r="K2227" i="1"/>
  <c r="K3961" i="1"/>
  <c r="K3962" i="1"/>
  <c r="K3963" i="1"/>
  <c r="K3964" i="1"/>
  <c r="K3965" i="1"/>
  <c r="K3052" i="1"/>
  <c r="K3053" i="1"/>
  <c r="K3054" i="1"/>
  <c r="K3055" i="1"/>
  <c r="K3056" i="1"/>
  <c r="K3057" i="1"/>
  <c r="K2228" i="1"/>
  <c r="K3966" i="1"/>
  <c r="K3967" i="1"/>
  <c r="K2229" i="1"/>
  <c r="K2230" i="1"/>
  <c r="K3968" i="1"/>
  <c r="K3969" i="1"/>
  <c r="K3970" i="1"/>
  <c r="K3971" i="1"/>
  <c r="K3972" i="1"/>
  <c r="K3973" i="1"/>
  <c r="K3974" i="1"/>
  <c r="K2231" i="1"/>
  <c r="K2232" i="1"/>
  <c r="K2233" i="1"/>
  <c r="K3975" i="1"/>
  <c r="K3976" i="1"/>
  <c r="K3977" i="1"/>
  <c r="K14" i="1"/>
  <c r="K1159" i="1"/>
  <c r="K15" i="1"/>
  <c r="K16" i="1"/>
  <c r="K17" i="1"/>
  <c r="K18" i="1"/>
  <c r="K19" i="1"/>
  <c r="K20" i="1"/>
  <c r="K21" i="1"/>
  <c r="K22" i="1"/>
  <c r="K23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400" i="1"/>
  <c r="K2401" i="1"/>
  <c r="K2402" i="1"/>
  <c r="K2403" i="1"/>
  <c r="K2404" i="1"/>
  <c r="K2405" i="1"/>
  <c r="K2406" i="1"/>
  <c r="K2407" i="1"/>
  <c r="K2408" i="1"/>
  <c r="K3058" i="1"/>
  <c r="K1239" i="1"/>
  <c r="K3978" i="1"/>
  <c r="K6169" i="1"/>
  <c r="K6170" i="1"/>
  <c r="K6171" i="1"/>
  <c r="K6172" i="1"/>
  <c r="K6173" i="1"/>
  <c r="K3415" i="1"/>
  <c r="K3416" i="1"/>
  <c r="K3417" i="1"/>
  <c r="K3418" i="1"/>
  <c r="K3419" i="1"/>
  <c r="K691" i="1"/>
  <c r="K801" i="1"/>
  <c r="K692" i="1"/>
  <c r="K693" i="1"/>
  <c r="K694" i="1"/>
  <c r="K695" i="1"/>
  <c r="K696" i="1"/>
  <c r="K802" i="1"/>
  <c r="K803" i="1"/>
  <c r="K804" i="1"/>
  <c r="K3979" i="1"/>
  <c r="K3980" i="1"/>
  <c r="K4674" i="1"/>
  <c r="K3981" i="1"/>
  <c r="K2462" i="1"/>
  <c r="K3982" i="1"/>
  <c r="K2463" i="1"/>
  <c r="K2464" i="1"/>
  <c r="K3983" i="1"/>
  <c r="K5945" i="1"/>
  <c r="K5946" i="1"/>
  <c r="K3403" i="1"/>
  <c r="K3404" i="1"/>
  <c r="K2820" i="1"/>
  <c r="K2821" i="1"/>
  <c r="K697" i="1"/>
  <c r="K3984" i="1"/>
  <c r="K3985" i="1"/>
  <c r="K3986" i="1"/>
  <c r="K3987" i="1"/>
  <c r="K698" i="1"/>
  <c r="K236" i="1"/>
  <c r="K237" i="1"/>
  <c r="K1934" i="1"/>
  <c r="K1935" i="1"/>
  <c r="K1936" i="1"/>
  <c r="K1937" i="1"/>
  <c r="K1938" i="1"/>
  <c r="K1349" i="1"/>
  <c r="K57" i="1"/>
  <c r="K1751" i="1"/>
  <c r="K1674" i="1"/>
  <c r="K384" i="1"/>
  <c r="K385" i="1"/>
  <c r="K386" i="1"/>
  <c r="K387" i="1"/>
  <c r="K1350" i="1"/>
  <c r="K1351" i="1"/>
  <c r="K1352" i="1"/>
  <c r="K1353" i="1"/>
  <c r="K1354" i="1"/>
  <c r="K1355" i="1"/>
  <c r="K1356" i="1"/>
  <c r="K1357" i="1"/>
  <c r="K1358" i="1"/>
  <c r="K1359" i="1"/>
  <c r="K1710" i="1"/>
  <c r="K1752" i="1"/>
  <c r="K1753" i="1"/>
  <c r="K3059" i="1"/>
  <c r="K3988" i="1"/>
  <c r="K3989" i="1"/>
  <c r="K3990" i="1"/>
  <c r="K1360" i="1"/>
  <c r="K1361" i="1"/>
  <c r="K1362" i="1"/>
  <c r="K1363" i="1"/>
  <c r="K1364" i="1"/>
  <c r="K3991" i="1"/>
  <c r="K3992" i="1"/>
  <c r="K3993" i="1"/>
  <c r="K4675" i="1"/>
  <c r="K4676" i="1"/>
  <c r="K4677" i="1"/>
  <c r="K4678" i="1"/>
  <c r="K4679" i="1"/>
  <c r="K4680" i="1"/>
  <c r="K4681" i="1"/>
  <c r="K5465" i="1"/>
  <c r="K5947" i="1"/>
  <c r="K4682" i="1"/>
  <c r="K1754" i="1"/>
  <c r="K5347" i="1"/>
  <c r="K1208" i="1"/>
  <c r="K3994" i="1"/>
  <c r="K1365" i="1"/>
  <c r="K1755" i="1"/>
  <c r="K1756" i="1"/>
  <c r="K1366" i="1"/>
  <c r="K3995" i="1"/>
  <c r="K4683" i="1"/>
  <c r="K4684" i="1"/>
  <c r="K1367" i="1"/>
  <c r="K1368" i="1"/>
  <c r="K388" i="1"/>
  <c r="K1369" i="1"/>
  <c r="K3060" i="1"/>
  <c r="K1370" i="1"/>
  <c r="K1371" i="1"/>
  <c r="K1372" i="1"/>
  <c r="K1373" i="1"/>
  <c r="K1374" i="1"/>
  <c r="K1375" i="1"/>
  <c r="K1376" i="1"/>
  <c r="K3061" i="1"/>
  <c r="K1757" i="1"/>
  <c r="K3062" i="1"/>
  <c r="K3063" i="1"/>
  <c r="K2546" i="1"/>
  <c r="K2547" i="1"/>
  <c r="K2548" i="1"/>
  <c r="K2549" i="1"/>
  <c r="K3064" i="1"/>
  <c r="K1377" i="1"/>
  <c r="K4685" i="1"/>
  <c r="K4686" i="1"/>
  <c r="K4687" i="1"/>
  <c r="K4688" i="1"/>
  <c r="K1665" i="1"/>
  <c r="K4689" i="1"/>
  <c r="K3996" i="1"/>
  <c r="K848" i="1"/>
  <c r="K849" i="1"/>
  <c r="K850" i="1"/>
  <c r="K851" i="1"/>
  <c r="K852" i="1"/>
  <c r="K1758" i="1"/>
  <c r="K1055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639" i="1"/>
  <c r="K1759" i="1"/>
  <c r="K1760" i="1"/>
  <c r="K4690" i="1"/>
  <c r="K4691" i="1"/>
  <c r="K4692" i="1"/>
  <c r="K4693" i="1"/>
  <c r="K1711" i="1"/>
  <c r="K3997" i="1"/>
  <c r="K3998" i="1"/>
  <c r="K3999" i="1"/>
  <c r="K4000" i="1"/>
  <c r="K699" i="1"/>
  <c r="K4694" i="1"/>
  <c r="K4695" i="1"/>
  <c r="K4696" i="1"/>
  <c r="K4697" i="1"/>
  <c r="K5948" i="1"/>
  <c r="K1761" i="1"/>
  <c r="K1378" i="1"/>
  <c r="K700" i="1"/>
  <c r="K4698" i="1"/>
  <c r="K4699" i="1"/>
  <c r="K4700" i="1"/>
  <c r="K1762" i="1"/>
  <c r="K1763" i="1"/>
  <c r="K3065" i="1"/>
  <c r="K3066" i="1"/>
  <c r="K3067" i="1"/>
  <c r="K3068" i="1"/>
  <c r="K2234" i="1"/>
  <c r="K4001" i="1"/>
  <c r="K4002" i="1"/>
  <c r="K4003" i="1"/>
  <c r="K4701" i="1"/>
  <c r="K4702" i="1"/>
  <c r="K853" i="1"/>
  <c r="K4703" i="1"/>
  <c r="K4704" i="1"/>
  <c r="K4705" i="1"/>
  <c r="K854" i="1"/>
  <c r="K389" i="1"/>
  <c r="K4004" i="1"/>
  <c r="K5320" i="1"/>
  <c r="K4706" i="1"/>
  <c r="K1764" i="1"/>
  <c r="K1765" i="1"/>
  <c r="K4707" i="1"/>
  <c r="K390" i="1"/>
  <c r="K4005" i="1"/>
  <c r="K3" i="1"/>
  <c r="K4708" i="1"/>
  <c r="K4709" i="1"/>
  <c r="K3069" i="1"/>
  <c r="K4006" i="1"/>
  <c r="K3070" i="1"/>
  <c r="K3071" i="1"/>
  <c r="K5949" i="1"/>
  <c r="K1056" i="1"/>
  <c r="K1939" i="1"/>
  <c r="K1940" i="1"/>
  <c r="K4007" i="1"/>
  <c r="K4008" i="1"/>
  <c r="K4009" i="1"/>
  <c r="K4010" i="1"/>
  <c r="K4011" i="1"/>
  <c r="K4012" i="1"/>
  <c r="K4013" i="1"/>
  <c r="K4014" i="1"/>
  <c r="K4015" i="1"/>
  <c r="K4016" i="1"/>
  <c r="K4017" i="1"/>
  <c r="K3072" i="1"/>
  <c r="K4018" i="1"/>
  <c r="K4019" i="1"/>
  <c r="K4020" i="1"/>
  <c r="K4021" i="1"/>
  <c r="K1379" i="1"/>
  <c r="K4022" i="1"/>
  <c r="K2235" i="1"/>
  <c r="K5950" i="1"/>
  <c r="K4023" i="1"/>
  <c r="K4710" i="1"/>
  <c r="K4711" i="1"/>
  <c r="K4712" i="1"/>
  <c r="K4713" i="1"/>
  <c r="K4714" i="1"/>
  <c r="K4715" i="1"/>
  <c r="K4716" i="1"/>
  <c r="K4024" i="1"/>
  <c r="K4025" i="1"/>
  <c r="K4717" i="1"/>
  <c r="K3073" i="1"/>
  <c r="K1136" i="1"/>
  <c r="K1137" i="1"/>
  <c r="K1138" i="1"/>
  <c r="K1139" i="1"/>
  <c r="K1140" i="1"/>
  <c r="K1141" i="1"/>
  <c r="K1142" i="1"/>
  <c r="K1143" i="1"/>
  <c r="K1144" i="1"/>
  <c r="K1145" i="1"/>
  <c r="K3074" i="1"/>
  <c r="K4718" i="1"/>
  <c r="K4719" i="1"/>
  <c r="K4720" i="1"/>
  <c r="K4721" i="1"/>
  <c r="K4026" i="1"/>
  <c r="K4027" i="1"/>
  <c r="K4028" i="1"/>
  <c r="K4029" i="1"/>
  <c r="K5951" i="1"/>
  <c r="K4722" i="1"/>
  <c r="K4723" i="1"/>
  <c r="K4030" i="1"/>
  <c r="K4724" i="1"/>
  <c r="K1146" i="1"/>
  <c r="K4031" i="1"/>
  <c r="K4032" i="1"/>
  <c r="K4033" i="1"/>
  <c r="K4034" i="1"/>
  <c r="K4035" i="1"/>
  <c r="K4036" i="1"/>
  <c r="K855" i="1"/>
  <c r="K856" i="1"/>
  <c r="K857" i="1"/>
  <c r="K858" i="1"/>
  <c r="K859" i="1"/>
  <c r="K860" i="1"/>
  <c r="K861" i="1"/>
  <c r="K862" i="1"/>
  <c r="K863" i="1"/>
  <c r="K4037" i="1"/>
  <c r="K4038" i="1"/>
  <c r="K4039" i="1"/>
  <c r="K4040" i="1"/>
  <c r="K4041" i="1"/>
  <c r="K4042" i="1"/>
  <c r="K4043" i="1"/>
  <c r="K4044" i="1"/>
  <c r="K4045" i="1"/>
  <c r="K4725" i="1"/>
  <c r="K1380" i="1"/>
  <c r="K1381" i="1"/>
  <c r="K2697" i="1"/>
  <c r="K4726" i="1"/>
  <c r="K4046" i="1"/>
  <c r="K4047" i="1"/>
  <c r="K4048" i="1"/>
  <c r="K1766" i="1"/>
  <c r="K5302" i="1"/>
  <c r="K4049" i="1"/>
  <c r="K4727" i="1"/>
  <c r="K391" i="1"/>
  <c r="K392" i="1"/>
  <c r="K4728" i="1"/>
  <c r="K4729" i="1"/>
  <c r="K1382" i="1"/>
  <c r="K2550" i="1"/>
  <c r="K5466" i="1"/>
  <c r="K2551" i="1"/>
  <c r="K2552" i="1"/>
  <c r="K2553" i="1"/>
  <c r="K2554" i="1"/>
  <c r="K1767" i="1"/>
  <c r="K4730" i="1"/>
  <c r="K4731" i="1"/>
  <c r="K4732" i="1"/>
  <c r="K4733" i="1"/>
  <c r="K4734" i="1"/>
  <c r="K4735" i="1"/>
  <c r="K4050" i="1"/>
  <c r="K4051" i="1"/>
  <c r="K303" i="1"/>
  <c r="K4736" i="1"/>
  <c r="K4737" i="1"/>
  <c r="K4052" i="1"/>
  <c r="K4738" i="1"/>
  <c r="K4053" i="1"/>
  <c r="K4739" i="1"/>
  <c r="K4054" i="1"/>
  <c r="K4740" i="1"/>
  <c r="K4741" i="1"/>
  <c r="K4742" i="1"/>
  <c r="K4743" i="1"/>
  <c r="K4744" i="1"/>
  <c r="K4745" i="1"/>
  <c r="K4746" i="1"/>
  <c r="K4747" i="1"/>
  <c r="K5952" i="1"/>
  <c r="K4748" i="1"/>
  <c r="K393" i="1"/>
  <c r="K4749" i="1"/>
  <c r="K4750" i="1"/>
  <c r="K4751" i="1"/>
  <c r="K4752" i="1"/>
  <c r="K1941" i="1"/>
  <c r="K1942" i="1"/>
  <c r="K1943" i="1"/>
  <c r="K5467" i="1"/>
  <c r="K6174" i="1"/>
  <c r="K3075" i="1"/>
  <c r="K1383" i="1"/>
  <c r="K4753" i="1"/>
  <c r="K4754" i="1"/>
  <c r="K1240" i="1"/>
  <c r="K5349" i="1"/>
  <c r="K2933" i="1"/>
  <c r="K2934" i="1"/>
  <c r="K2935" i="1"/>
  <c r="K2723" i="1"/>
  <c r="K2724" i="1"/>
  <c r="K5350" i="1"/>
  <c r="K2725" i="1"/>
  <c r="K2726" i="1"/>
  <c r="K2727" i="1"/>
  <c r="K2728" i="1"/>
  <c r="K2936" i="1"/>
  <c r="K2937" i="1"/>
  <c r="K2938" i="1"/>
  <c r="K2939" i="1"/>
  <c r="K2940" i="1"/>
  <c r="K2941" i="1"/>
  <c r="K2942" i="1"/>
  <c r="K2943" i="1"/>
  <c r="K2729" i="1"/>
  <c r="K5351" i="1"/>
  <c r="K5352" i="1"/>
  <c r="K5353" i="1"/>
  <c r="K5354" i="1"/>
  <c r="K5355" i="1"/>
  <c r="K4055" i="1"/>
  <c r="K5468" i="1"/>
  <c r="K4755" i="1"/>
  <c r="K3076" i="1"/>
  <c r="K6175" i="1"/>
  <c r="K5953" i="1"/>
  <c r="K1225" i="1"/>
  <c r="K1768" i="1"/>
  <c r="K5356" i="1"/>
  <c r="K6176" i="1"/>
  <c r="K4756" i="1"/>
  <c r="K4757" i="1"/>
  <c r="K4758" i="1"/>
  <c r="K1057" i="1"/>
  <c r="K1058" i="1"/>
  <c r="K4056" i="1"/>
  <c r="K5954" i="1"/>
  <c r="K6177" i="1"/>
  <c r="K4057" i="1"/>
  <c r="K4058" i="1"/>
  <c r="K4059" i="1"/>
  <c r="K4060" i="1"/>
  <c r="K4061" i="1"/>
  <c r="K4062" i="1"/>
  <c r="K1241" i="1"/>
  <c r="K1384" i="1"/>
  <c r="K1385" i="1"/>
  <c r="K1386" i="1"/>
  <c r="K1387" i="1"/>
  <c r="K864" i="1"/>
  <c r="K865" i="1"/>
  <c r="K866" i="1"/>
  <c r="K4759" i="1"/>
  <c r="K4760" i="1"/>
  <c r="K4761" i="1"/>
  <c r="K4762" i="1"/>
  <c r="K4763" i="1"/>
  <c r="K4764" i="1"/>
  <c r="K4765" i="1"/>
  <c r="K4766" i="1"/>
  <c r="K4767" i="1"/>
  <c r="K4768" i="1"/>
  <c r="K1944" i="1"/>
  <c r="K1945" i="1"/>
  <c r="K4769" i="1"/>
  <c r="K1946" i="1"/>
  <c r="K4770" i="1"/>
  <c r="K4771" i="1"/>
  <c r="K1947" i="1"/>
  <c r="K4772" i="1"/>
  <c r="K1948" i="1"/>
  <c r="K1769" i="1"/>
  <c r="K1770" i="1"/>
  <c r="K2555" i="1"/>
  <c r="K2556" i="1"/>
  <c r="K2557" i="1"/>
  <c r="K1771" i="1"/>
  <c r="K2558" i="1"/>
  <c r="K1772" i="1"/>
  <c r="K2559" i="1"/>
  <c r="K1773" i="1"/>
  <c r="K2560" i="1"/>
  <c r="K2561" i="1"/>
  <c r="K1774" i="1"/>
  <c r="K394" i="1"/>
  <c r="K395" i="1"/>
  <c r="K396" i="1"/>
  <c r="K4063" i="1"/>
  <c r="K4064" i="1"/>
  <c r="K2851" i="1"/>
  <c r="K4773" i="1"/>
  <c r="K4774" i="1"/>
  <c r="K4775" i="1"/>
  <c r="K5955" i="1"/>
  <c r="K238" i="1"/>
  <c r="K4065" i="1"/>
  <c r="K4066" i="1"/>
  <c r="K2730" i="1"/>
  <c r="K2731" i="1"/>
  <c r="K2732" i="1"/>
  <c r="K58" i="1"/>
  <c r="K59" i="1"/>
  <c r="K60" i="1"/>
  <c r="K61" i="1"/>
  <c r="K3077" i="1"/>
  <c r="K4067" i="1"/>
  <c r="K1388" i="1"/>
  <c r="K1389" i="1"/>
  <c r="K4776" i="1"/>
  <c r="K4777" i="1"/>
  <c r="K4068" i="1"/>
  <c r="K24" i="1"/>
  <c r="K25" i="1"/>
  <c r="K26" i="1"/>
  <c r="K6178" i="1"/>
  <c r="K2800" i="1"/>
  <c r="K4778" i="1"/>
  <c r="K2698" i="1"/>
  <c r="K6179" i="1"/>
  <c r="K6180" i="1"/>
  <c r="K6181" i="1"/>
  <c r="K6182" i="1"/>
  <c r="K4779" i="1"/>
  <c r="K4780" i="1"/>
  <c r="K1949" i="1"/>
  <c r="K1390" i="1"/>
  <c r="K4781" i="1"/>
  <c r="K4782" i="1"/>
  <c r="K4783" i="1"/>
  <c r="K4784" i="1"/>
  <c r="K397" i="1"/>
  <c r="K4069" i="1"/>
  <c r="K4785" i="1"/>
  <c r="K398" i="1"/>
  <c r="K399" i="1"/>
  <c r="K1775" i="1"/>
  <c r="K1776" i="1"/>
  <c r="K4786" i="1"/>
  <c r="K4787" i="1"/>
  <c r="K4788" i="1"/>
  <c r="K2236" i="1"/>
  <c r="K4070" i="1"/>
  <c r="K4071" i="1"/>
  <c r="K4072" i="1"/>
  <c r="K6183" i="1"/>
  <c r="K5956" i="1"/>
  <c r="K2822" i="1"/>
  <c r="K5957" i="1"/>
  <c r="K4073" i="1"/>
  <c r="K1640" i="1"/>
  <c r="K4789" i="1"/>
  <c r="K4790" i="1"/>
  <c r="K4791" i="1"/>
  <c r="K4792" i="1"/>
  <c r="K4793" i="1"/>
  <c r="K4074" i="1"/>
  <c r="K1059" i="1"/>
  <c r="K4794" i="1"/>
  <c r="K5469" i="1"/>
  <c r="K1391" i="1"/>
  <c r="K2733" i="1"/>
  <c r="K2734" i="1"/>
  <c r="K2735" i="1"/>
  <c r="K2736" i="1"/>
  <c r="K2737" i="1"/>
  <c r="K2738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701" i="1"/>
  <c r="K4795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1392" i="1"/>
  <c r="K1950" i="1"/>
  <c r="K4796" i="1"/>
  <c r="K4075" i="1"/>
  <c r="K5958" i="1"/>
  <c r="K5959" i="1"/>
  <c r="K5470" i="1"/>
  <c r="K4797" i="1"/>
  <c r="K4798" i="1"/>
  <c r="K1393" i="1"/>
  <c r="K400" i="1"/>
  <c r="K5471" i="1"/>
  <c r="K2823" i="1"/>
  <c r="K5472" i="1"/>
  <c r="K5473" i="1"/>
  <c r="K4799" i="1"/>
  <c r="K4800" i="1"/>
  <c r="K2739" i="1"/>
  <c r="K2740" i="1"/>
  <c r="K2741" i="1"/>
  <c r="K4801" i="1"/>
  <c r="K4802" i="1"/>
  <c r="K4803" i="1"/>
  <c r="K4804" i="1"/>
  <c r="K4805" i="1"/>
  <c r="K4806" i="1"/>
  <c r="K6184" i="1"/>
  <c r="K6185" i="1"/>
  <c r="K2562" i="1"/>
  <c r="K2563" i="1"/>
  <c r="K2564" i="1"/>
  <c r="K2565" i="1"/>
  <c r="K6186" i="1"/>
  <c r="K1505" i="1"/>
  <c r="K1777" i="1"/>
  <c r="K1778" i="1"/>
  <c r="K1779" i="1"/>
  <c r="K3078" i="1"/>
  <c r="K3079" i="1"/>
  <c r="K3080" i="1"/>
  <c r="K3081" i="1"/>
  <c r="K3082" i="1"/>
  <c r="K401" i="1"/>
  <c r="K4807" i="1"/>
  <c r="K4808" i="1"/>
  <c r="K2465" i="1"/>
  <c r="K3083" i="1"/>
  <c r="K3084" i="1"/>
  <c r="K4076" i="1"/>
  <c r="K4077" i="1"/>
  <c r="K4078" i="1"/>
  <c r="K3085" i="1"/>
  <c r="K702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5960" i="1"/>
  <c r="K1780" i="1"/>
  <c r="K1506" i="1"/>
  <c r="K4079" i="1"/>
  <c r="K3180" i="1"/>
  <c r="K5961" i="1"/>
  <c r="K1394" i="1"/>
  <c r="K2527" i="1"/>
  <c r="K2528" i="1"/>
  <c r="K1781" i="1"/>
  <c r="K4809" i="1"/>
  <c r="K1951" i="1"/>
  <c r="K4080" i="1"/>
  <c r="K4081" i="1"/>
  <c r="K1782" i="1"/>
  <c r="K4810" i="1"/>
  <c r="K4811" i="1"/>
  <c r="K4812" i="1"/>
  <c r="K4813" i="1"/>
  <c r="K4814" i="1"/>
  <c r="K1952" i="1"/>
  <c r="K4815" i="1"/>
  <c r="K3420" i="1"/>
  <c r="K5474" i="1"/>
  <c r="K3181" i="1"/>
  <c r="K3182" i="1"/>
  <c r="K3183" i="1"/>
  <c r="K3184" i="1"/>
  <c r="K3185" i="1"/>
  <c r="K1245" i="1"/>
  <c r="K5962" i="1"/>
  <c r="K5963" i="1"/>
  <c r="K703" i="1"/>
  <c r="K5964" i="1"/>
  <c r="K4816" i="1"/>
  <c r="K805" i="1"/>
  <c r="K5252" i="1"/>
  <c r="K806" i="1"/>
  <c r="K807" i="1"/>
  <c r="K6187" i="1"/>
  <c r="K402" i="1"/>
  <c r="K403" i="1"/>
  <c r="K404" i="1"/>
  <c r="K2237" i="1"/>
  <c r="K2238" i="1"/>
  <c r="K4817" i="1"/>
  <c r="K1395" i="1"/>
  <c r="K1396" i="1"/>
  <c r="K1397" i="1"/>
  <c r="K1398" i="1"/>
  <c r="K2742" i="1"/>
  <c r="K62" i="1"/>
  <c r="K5965" i="1"/>
  <c r="K5966" i="1"/>
  <c r="K704" i="1"/>
  <c r="K1060" i="1"/>
  <c r="K1783" i="1"/>
  <c r="K1784" i="1"/>
  <c r="K1785" i="1"/>
  <c r="K5967" i="1"/>
  <c r="K1953" i="1"/>
  <c r="K5968" i="1"/>
  <c r="K5969" i="1"/>
  <c r="K2566" i="1"/>
  <c r="K4818" i="1"/>
  <c r="K3405" i="1"/>
  <c r="K3186" i="1"/>
  <c r="K3187" i="1"/>
  <c r="K3188" i="1"/>
  <c r="K705" i="1"/>
  <c r="K1641" i="1"/>
  <c r="K1786" i="1"/>
  <c r="K1787" i="1"/>
  <c r="K1788" i="1"/>
  <c r="K1789" i="1"/>
  <c r="K1790" i="1"/>
  <c r="K5970" i="1"/>
  <c r="K2928" i="1"/>
  <c r="K63" i="1"/>
  <c r="K2929" i="1"/>
  <c r="K4819" i="1"/>
  <c r="K4820" i="1"/>
  <c r="K4821" i="1"/>
  <c r="K4822" i="1"/>
  <c r="K4823" i="1"/>
  <c r="K5971" i="1"/>
  <c r="K2529" i="1"/>
  <c r="K5972" i="1"/>
  <c r="K3189" i="1"/>
  <c r="K4824" i="1"/>
  <c r="K4825" i="1"/>
  <c r="K5973" i="1"/>
  <c r="K5974" i="1"/>
  <c r="K4826" i="1"/>
  <c r="K4827" i="1"/>
  <c r="K5975" i="1"/>
  <c r="K5976" i="1"/>
  <c r="K1791" i="1"/>
  <c r="K5475" i="1"/>
  <c r="K2567" i="1"/>
  <c r="K2568" i="1"/>
  <c r="K2239" i="1"/>
  <c r="K4828" i="1"/>
  <c r="K4829" i="1"/>
  <c r="K706" i="1"/>
  <c r="K4082" i="1"/>
  <c r="K5357" i="1"/>
  <c r="K5358" i="1"/>
  <c r="K2743" i="1"/>
  <c r="K4830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1246" i="1"/>
  <c r="K1247" i="1"/>
  <c r="K1248" i="1"/>
  <c r="K239" i="1"/>
  <c r="K3406" i="1"/>
  <c r="K3407" i="1"/>
  <c r="K3408" i="1"/>
  <c r="K240" i="1"/>
  <c r="K241" i="1"/>
  <c r="K242" i="1"/>
  <c r="K243" i="1"/>
  <c r="K244" i="1"/>
  <c r="K4083" i="1"/>
  <c r="K4084" i="1"/>
  <c r="K4085" i="1"/>
  <c r="K4086" i="1"/>
  <c r="K4087" i="1"/>
  <c r="K4831" i="1"/>
  <c r="K4832" i="1"/>
  <c r="K5359" i="1"/>
  <c r="K2744" i="1"/>
  <c r="K4088" i="1"/>
  <c r="K2260" i="1"/>
  <c r="K4833" i="1"/>
  <c r="K2745" i="1"/>
  <c r="K6188" i="1"/>
  <c r="K2261" i="1"/>
  <c r="K4089" i="1"/>
  <c r="K867" i="1"/>
  <c r="K405" i="1"/>
  <c r="K2746" i="1"/>
  <c r="K2747" i="1"/>
  <c r="K1792" i="1"/>
  <c r="K4090" i="1"/>
  <c r="K4091" i="1"/>
  <c r="K2569" i="1"/>
  <c r="K2570" i="1"/>
  <c r="K2571" i="1"/>
  <c r="K2572" i="1"/>
  <c r="K2573" i="1"/>
  <c r="K2637" i="1"/>
  <c r="K2638" i="1"/>
  <c r="K2639" i="1"/>
  <c r="K4092" i="1"/>
  <c r="K2262" i="1"/>
  <c r="K5360" i="1"/>
  <c r="K4093" i="1"/>
  <c r="K4094" i="1"/>
  <c r="K4095" i="1"/>
  <c r="K4096" i="1"/>
  <c r="K4097" i="1"/>
  <c r="K4098" i="1"/>
  <c r="K5361" i="1"/>
  <c r="K2748" i="1"/>
  <c r="K4834" i="1"/>
  <c r="K4835" i="1"/>
  <c r="K4836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4837" i="1"/>
  <c r="K2824" i="1"/>
  <c r="K2263" i="1"/>
  <c r="K4099" i="1"/>
  <c r="K27" i="1"/>
  <c r="K4100" i="1"/>
  <c r="K1793" i="1"/>
  <c r="K245" i="1"/>
  <c r="K4838" i="1"/>
  <c r="K1954" i="1"/>
  <c r="K868" i="1"/>
  <c r="K5977" i="1"/>
  <c r="K4839" i="1"/>
  <c r="K4840" i="1"/>
  <c r="K4841" i="1"/>
  <c r="K1794" i="1"/>
  <c r="K3205" i="1"/>
  <c r="K3206" i="1"/>
  <c r="K3207" i="1"/>
  <c r="K4842" i="1"/>
  <c r="K1399" i="1"/>
  <c r="K2749" i="1"/>
  <c r="K2466" i="1"/>
  <c r="K2467" i="1"/>
  <c r="K5362" i="1"/>
  <c r="K5363" i="1"/>
  <c r="K5364" i="1"/>
  <c r="K5365" i="1"/>
  <c r="K5366" i="1"/>
  <c r="K2750" i="1"/>
  <c r="K2751" i="1"/>
  <c r="K707" i="1"/>
  <c r="K708" i="1"/>
  <c r="K6189" i="1"/>
  <c r="K406" i="1"/>
  <c r="K4843" i="1"/>
  <c r="K6190" i="1"/>
  <c r="K709" i="1"/>
  <c r="K4844" i="1"/>
  <c r="K5978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4845" i="1"/>
  <c r="K6191" i="1"/>
  <c r="K710" i="1"/>
  <c r="K1955" i="1"/>
  <c r="K1956" i="1"/>
  <c r="K4101" i="1"/>
  <c r="K2468" i="1"/>
  <c r="K4846" i="1"/>
  <c r="K4847" i="1"/>
  <c r="K4848" i="1"/>
  <c r="K4849" i="1"/>
  <c r="K335" i="1"/>
  <c r="K4850" i="1"/>
  <c r="K4851" i="1"/>
  <c r="K4852" i="1"/>
  <c r="K4102" i="1"/>
  <c r="K4853" i="1"/>
  <c r="K4854" i="1"/>
  <c r="K815" i="1"/>
  <c r="K5476" i="1"/>
  <c r="K4855" i="1"/>
  <c r="K4856" i="1"/>
  <c r="K4857" i="1"/>
  <c r="K4858" i="1"/>
  <c r="K1957" i="1"/>
  <c r="K4103" i="1"/>
  <c r="K4859" i="1"/>
  <c r="K4860" i="1"/>
  <c r="K4861" i="1"/>
  <c r="K4862" i="1"/>
  <c r="K4863" i="1"/>
  <c r="K4864" i="1"/>
  <c r="K4865" i="1"/>
  <c r="K4866" i="1"/>
  <c r="K2699" i="1"/>
  <c r="K1666" i="1"/>
  <c r="K4104" i="1"/>
  <c r="K4867" i="1"/>
  <c r="K4105" i="1"/>
  <c r="K4106" i="1"/>
  <c r="K4107" i="1"/>
  <c r="K4108" i="1"/>
  <c r="K4109" i="1"/>
  <c r="K4110" i="1"/>
  <c r="K4868" i="1"/>
  <c r="K2752" i="1"/>
  <c r="K5367" i="1"/>
  <c r="K5368" i="1"/>
  <c r="K5369" i="1"/>
  <c r="K5370" i="1"/>
  <c r="K5371" i="1"/>
  <c r="K5372" i="1"/>
  <c r="K5373" i="1"/>
  <c r="K5374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1642" i="1"/>
  <c r="K1643" i="1"/>
  <c r="K316" i="1"/>
  <c r="K317" i="1"/>
  <c r="K4869" i="1"/>
  <c r="K711" i="1"/>
  <c r="K4870" i="1"/>
  <c r="K5477" i="1"/>
  <c r="K5478" i="1"/>
  <c r="K4871" i="1"/>
  <c r="K5979" i="1"/>
  <c r="K5980" i="1"/>
  <c r="K5981" i="1"/>
  <c r="K5982" i="1"/>
  <c r="K4111" i="1"/>
  <c r="K4872" i="1"/>
  <c r="K4873" i="1"/>
  <c r="K4874" i="1"/>
  <c r="K4875" i="1"/>
  <c r="K4876" i="1"/>
  <c r="K4877" i="1"/>
  <c r="K3208" i="1"/>
  <c r="K4878" i="1"/>
  <c r="K2825" i="1"/>
  <c r="K2826" i="1"/>
  <c r="K2827" i="1"/>
  <c r="K2828" i="1"/>
  <c r="K2829" i="1"/>
  <c r="K2830" i="1"/>
  <c r="K2831" i="1"/>
  <c r="K1795" i="1"/>
  <c r="K1796" i="1"/>
  <c r="K4879" i="1"/>
  <c r="K4112" i="1"/>
  <c r="K4880" i="1"/>
  <c r="K1797" i="1"/>
  <c r="K1958" i="1"/>
  <c r="K4113" i="1"/>
  <c r="K712" i="1"/>
  <c r="K2753" i="1"/>
  <c r="K4114" i="1"/>
  <c r="K246" i="1"/>
  <c r="K64" i="1"/>
  <c r="K65" i="1"/>
  <c r="K809" i="1"/>
  <c r="K2296" i="1"/>
  <c r="K2297" i="1"/>
  <c r="K2298" i="1"/>
  <c r="K2299" i="1"/>
  <c r="K4881" i="1"/>
  <c r="K5983" i="1"/>
  <c r="K5984" i="1"/>
  <c r="K3209" i="1"/>
  <c r="K3409" i="1"/>
  <c r="K4882" i="1"/>
  <c r="K4883" i="1"/>
  <c r="K4884" i="1"/>
  <c r="K4885" i="1"/>
  <c r="K4115" i="1"/>
  <c r="K4116" i="1"/>
  <c r="K4117" i="1"/>
  <c r="K247" i="1"/>
  <c r="K6192" i="1"/>
  <c r="K4886" i="1"/>
  <c r="K6193" i="1"/>
  <c r="K6194" i="1"/>
  <c r="K2700" i="1"/>
  <c r="K1400" i="1"/>
  <c r="K4887" i="1"/>
  <c r="K1644" i="1"/>
  <c r="K1401" i="1"/>
  <c r="K4888" i="1"/>
  <c r="K4889" i="1"/>
  <c r="K4118" i="1"/>
  <c r="K4119" i="1"/>
  <c r="K4120" i="1"/>
  <c r="K2300" i="1"/>
  <c r="K4890" i="1"/>
  <c r="K4891" i="1"/>
  <c r="K4121" i="1"/>
  <c r="K4122" i="1"/>
  <c r="K4892" i="1"/>
  <c r="K4893" i="1"/>
  <c r="K4894" i="1"/>
  <c r="K4895" i="1"/>
  <c r="K66" i="1"/>
  <c r="K1103" i="1"/>
  <c r="K4896" i="1"/>
  <c r="K4897" i="1"/>
  <c r="K4898" i="1"/>
  <c r="K4899" i="1"/>
  <c r="K4900" i="1"/>
  <c r="K4901" i="1"/>
  <c r="K4902" i="1"/>
  <c r="K4903" i="1"/>
  <c r="K4904" i="1"/>
  <c r="K4905" i="1"/>
  <c r="K4906" i="1"/>
  <c r="K1229" i="1"/>
  <c r="K407" i="1"/>
  <c r="K1959" i="1"/>
  <c r="K5985" i="1"/>
  <c r="K2469" i="1"/>
  <c r="K1402" i="1"/>
  <c r="K4123" i="1"/>
  <c r="K4124" i="1"/>
  <c r="K4907" i="1"/>
  <c r="K4125" i="1"/>
  <c r="K4126" i="1"/>
  <c r="K5986" i="1"/>
  <c r="K816" i="1"/>
  <c r="K817" i="1"/>
  <c r="K4127" i="1"/>
  <c r="K1798" i="1"/>
  <c r="K1799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128" i="1"/>
  <c r="K408" i="1"/>
  <c r="K4908" i="1"/>
  <c r="K5987" i="1"/>
  <c r="K4129" i="1"/>
  <c r="K5988" i="1"/>
  <c r="K869" i="1"/>
  <c r="K4909" i="1"/>
  <c r="K1960" i="1"/>
  <c r="K409" i="1"/>
  <c r="K410" i="1"/>
  <c r="K411" i="1"/>
  <c r="K2301" i="1"/>
  <c r="K3210" i="1"/>
  <c r="K412" i="1"/>
  <c r="K413" i="1"/>
  <c r="K1800" i="1"/>
  <c r="K4130" i="1"/>
  <c r="K4131" i="1"/>
  <c r="K414" i="1"/>
  <c r="K415" i="1"/>
  <c r="K416" i="1"/>
  <c r="K417" i="1"/>
  <c r="K418" i="1"/>
  <c r="K419" i="1"/>
  <c r="K420" i="1"/>
  <c r="K421" i="1"/>
  <c r="K1061" i="1"/>
  <c r="K1062" i="1"/>
  <c r="K4910" i="1"/>
  <c r="K6195" i="1"/>
  <c r="K4911" i="1"/>
  <c r="K1801" i="1"/>
  <c r="K4912" i="1"/>
  <c r="K2701" i="1"/>
  <c r="K2702" i="1"/>
  <c r="K2703" i="1"/>
  <c r="K3211" i="1"/>
  <c r="K2574" i="1"/>
  <c r="K2575" i="1"/>
  <c r="K4913" i="1"/>
  <c r="K1905" i="1"/>
  <c r="K5989" i="1"/>
  <c r="K422" i="1"/>
  <c r="K1802" i="1"/>
  <c r="K1063" i="1"/>
  <c r="K5375" i="1"/>
  <c r="K6196" i="1"/>
  <c r="K4914" i="1"/>
  <c r="K6197" i="1"/>
  <c r="K4132" i="1"/>
  <c r="K4133" i="1"/>
  <c r="K3212" i="1"/>
  <c r="K3213" i="1"/>
  <c r="K1803" i="1"/>
  <c r="K4915" i="1"/>
  <c r="K2754" i="1"/>
  <c r="K2755" i="1"/>
  <c r="K2756" i="1"/>
  <c r="K2757" i="1"/>
  <c r="K2758" i="1"/>
  <c r="K2759" i="1"/>
  <c r="K1104" i="1"/>
  <c r="K2832" i="1"/>
  <c r="K4916" i="1"/>
  <c r="K248" i="1"/>
  <c r="K1645" i="1"/>
  <c r="K423" i="1"/>
  <c r="K424" i="1"/>
  <c r="K425" i="1"/>
  <c r="K426" i="1"/>
  <c r="K6340" i="1"/>
  <c r="K4917" i="1"/>
  <c r="K4918" i="1"/>
  <c r="K4919" i="1"/>
  <c r="K4920" i="1"/>
  <c r="K4921" i="1"/>
  <c r="K4922" i="1"/>
  <c r="K4134" i="1"/>
  <c r="K4135" i="1"/>
  <c r="K4136" i="1"/>
  <c r="K4137" i="1"/>
  <c r="K4138" i="1"/>
  <c r="K4139" i="1"/>
  <c r="K4140" i="1"/>
  <c r="K4141" i="1"/>
  <c r="K4142" i="1"/>
  <c r="K249" i="1"/>
  <c r="K2302" i="1"/>
  <c r="K2303" i="1"/>
  <c r="K5990" i="1"/>
  <c r="K4923" i="1"/>
  <c r="K5479" i="1"/>
  <c r="K5991" i="1"/>
  <c r="K5992" i="1"/>
  <c r="K1961" i="1"/>
  <c r="K1962" i="1"/>
  <c r="K2304" i="1"/>
  <c r="K2305" i="1"/>
  <c r="K2306" i="1"/>
  <c r="K4143" i="1"/>
  <c r="K4924" i="1"/>
  <c r="K2704" i="1"/>
  <c r="K4144" i="1"/>
  <c r="K4145" i="1"/>
  <c r="K4146" i="1"/>
  <c r="K2470" i="1"/>
  <c r="K4925" i="1"/>
  <c r="K4926" i="1"/>
  <c r="K4927" i="1"/>
  <c r="K4928" i="1"/>
  <c r="K4929" i="1"/>
  <c r="K4930" i="1"/>
  <c r="K4931" i="1"/>
  <c r="K4932" i="1"/>
  <c r="K4933" i="1"/>
  <c r="K3214" i="1"/>
  <c r="K4934" i="1"/>
  <c r="K4935" i="1"/>
  <c r="K5993" i="1"/>
  <c r="K5994" i="1"/>
  <c r="K1963" i="1"/>
  <c r="K250" i="1"/>
  <c r="K5995" i="1"/>
  <c r="K4936" i="1"/>
  <c r="K4937" i="1"/>
  <c r="K4938" i="1"/>
  <c r="K1804" i="1"/>
  <c r="K2784" i="1"/>
  <c r="K2785" i="1"/>
  <c r="K2786" i="1"/>
  <c r="K2787" i="1"/>
  <c r="K1805" i="1"/>
  <c r="K6198" i="1"/>
  <c r="K67" i="1"/>
  <c r="K68" i="1"/>
  <c r="K4939" i="1"/>
  <c r="K6199" i="1"/>
  <c r="K2307" i="1"/>
  <c r="K2308" i="1"/>
  <c r="K2309" i="1"/>
  <c r="K2310" i="1"/>
  <c r="K4147" i="1"/>
  <c r="K2944" i="1"/>
  <c r="K2945" i="1"/>
  <c r="K2946" i="1"/>
  <c r="K2947" i="1"/>
  <c r="K2948" i="1"/>
  <c r="K2949" i="1"/>
  <c r="K2760" i="1"/>
  <c r="K2950" i="1"/>
  <c r="K2951" i="1"/>
  <c r="K2952" i="1"/>
  <c r="K6200" i="1"/>
  <c r="K4940" i="1"/>
  <c r="K4941" i="1"/>
  <c r="K4942" i="1"/>
  <c r="K2801" i="1"/>
  <c r="K251" i="1"/>
  <c r="K4943" i="1"/>
  <c r="K5996" i="1"/>
  <c r="K2471" i="1"/>
  <c r="K4148" i="1"/>
  <c r="K4149" i="1"/>
  <c r="K4150" i="1"/>
  <c r="K2833" i="1"/>
  <c r="K4151" i="1"/>
  <c r="K4152" i="1"/>
  <c r="K6201" i="1"/>
  <c r="K4153" i="1"/>
  <c r="K4154" i="1"/>
  <c r="K4944" i="1"/>
  <c r="K69" i="1"/>
  <c r="K70" i="1"/>
  <c r="K71" i="1"/>
  <c r="K72" i="1"/>
  <c r="K73" i="1"/>
  <c r="K1667" i="1"/>
  <c r="K2472" i="1"/>
  <c r="K1668" i="1"/>
  <c r="K4945" i="1"/>
  <c r="K4946" i="1"/>
  <c r="K4947" i="1"/>
  <c r="K1704" i="1"/>
  <c r="K1806" i="1"/>
  <c r="K1807" i="1"/>
  <c r="K870" i="1"/>
  <c r="K6202" i="1"/>
  <c r="K318" i="1"/>
  <c r="K4155" i="1"/>
  <c r="K2520" i="1"/>
  <c r="K1808" i="1"/>
  <c r="K1809" i="1"/>
  <c r="K1810" i="1"/>
  <c r="K1811" i="1"/>
  <c r="K1812" i="1"/>
  <c r="K6203" i="1"/>
  <c r="K4948" i="1"/>
  <c r="K4949" i="1"/>
  <c r="K5997" i="1"/>
  <c r="K5998" i="1"/>
  <c r="K1813" i="1"/>
  <c r="K74" i="1"/>
  <c r="K4950" i="1"/>
  <c r="K713" i="1"/>
  <c r="K714" i="1"/>
  <c r="K715" i="1"/>
  <c r="K1814" i="1"/>
  <c r="K3215" i="1"/>
  <c r="K3216" i="1"/>
  <c r="K3217" i="1"/>
  <c r="K3218" i="1"/>
  <c r="K3219" i="1"/>
  <c r="K3220" i="1"/>
  <c r="K4951" i="1"/>
  <c r="K4952" i="1"/>
  <c r="K4953" i="1"/>
  <c r="K4954" i="1"/>
  <c r="K2532" i="1"/>
  <c r="K3221" i="1"/>
  <c r="K3222" i="1"/>
  <c r="K75" i="1"/>
  <c r="K3223" i="1"/>
  <c r="K5999" i="1"/>
  <c r="K1669" i="1"/>
  <c r="K1670" i="1"/>
  <c r="K1671" i="1"/>
  <c r="K1672" i="1"/>
  <c r="K4955" i="1"/>
  <c r="K4156" i="1"/>
  <c r="K427" i="1"/>
  <c r="K428" i="1"/>
  <c r="K429" i="1"/>
  <c r="K430" i="1"/>
  <c r="K4956" i="1"/>
  <c r="K1815" i="1"/>
  <c r="K4157" i="1"/>
  <c r="K3224" i="1"/>
  <c r="K3225" i="1"/>
  <c r="K3226" i="1"/>
  <c r="K431" i="1"/>
  <c r="K1964" i="1"/>
  <c r="K4957" i="1"/>
  <c r="K4958" i="1"/>
  <c r="K4959" i="1"/>
  <c r="K6000" i="1"/>
  <c r="K6001" i="1"/>
  <c r="K6002" i="1"/>
  <c r="K4960" i="1"/>
  <c r="K1105" i="1"/>
  <c r="K5480" i="1"/>
  <c r="K5481" i="1"/>
  <c r="K716" i="1"/>
  <c r="K717" i="1"/>
  <c r="K718" i="1"/>
  <c r="K719" i="1"/>
  <c r="K720" i="1"/>
  <c r="K721" i="1"/>
  <c r="K6003" i="1"/>
  <c r="K2705" i="1"/>
  <c r="K1816" i="1"/>
  <c r="K722" i="1"/>
  <c r="K76" i="1"/>
  <c r="K77" i="1"/>
  <c r="K78" i="1"/>
  <c r="K79" i="1"/>
  <c r="K723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6004" i="1"/>
  <c r="K2473" i="1"/>
  <c r="K432" i="1"/>
  <c r="K5482" i="1"/>
  <c r="K2409" i="1"/>
  <c r="K1817" i="1"/>
  <c r="K6005" i="1"/>
  <c r="K2927" i="1"/>
  <c r="K1507" i="1"/>
  <c r="K1508" i="1"/>
  <c r="K1509" i="1"/>
  <c r="K3227" i="1"/>
  <c r="K4961" i="1"/>
  <c r="K319" i="1"/>
  <c r="K320" i="1"/>
  <c r="K2761" i="1"/>
  <c r="K2762" i="1"/>
  <c r="K2311" i="1"/>
  <c r="K2312" i="1"/>
  <c r="K4158" i="1"/>
  <c r="K4159" i="1"/>
  <c r="K4160" i="1"/>
  <c r="K4161" i="1"/>
  <c r="K4162" i="1"/>
  <c r="K4962" i="1"/>
  <c r="K5376" i="1"/>
  <c r="K5377" i="1"/>
  <c r="K1965" i="1"/>
  <c r="K1966" i="1"/>
  <c r="K1967" i="1"/>
  <c r="K80" i="1"/>
  <c r="K81" i="1"/>
  <c r="K44" i="1"/>
  <c r="K45" i="1"/>
  <c r="K46" i="1"/>
  <c r="K47" i="1"/>
  <c r="K48" i="1"/>
  <c r="K3228" i="1"/>
  <c r="K1646" i="1"/>
  <c r="K2313" i="1"/>
  <c r="K2314" i="1"/>
  <c r="K2315" i="1"/>
  <c r="K6006" i="1"/>
  <c r="K4963" i="1"/>
  <c r="K2316" i="1"/>
  <c r="K4163" i="1"/>
  <c r="K4164" i="1"/>
  <c r="K1968" i="1"/>
  <c r="K4165" i="1"/>
  <c r="K4166" i="1"/>
  <c r="K1969" i="1"/>
  <c r="K1403" i="1"/>
  <c r="K4167" i="1"/>
  <c r="K1970" i="1"/>
  <c r="K4964" i="1"/>
  <c r="K2317" i="1"/>
  <c r="K1404" i="1"/>
  <c r="K1647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2763" i="1"/>
  <c r="K1818" i="1"/>
  <c r="K5378" i="1"/>
  <c r="K5379" i="1"/>
  <c r="K5380" i="1"/>
  <c r="K2706" i="1"/>
  <c r="K2707" i="1"/>
  <c r="K5483" i="1"/>
  <c r="K1405" i="1"/>
  <c r="K5550" i="1"/>
  <c r="K4965" i="1"/>
  <c r="K1971" i="1"/>
  <c r="K6204" i="1"/>
  <c r="K6205" i="1"/>
  <c r="K4168" i="1"/>
  <c r="K4169" i="1"/>
  <c r="K4170" i="1"/>
  <c r="K4171" i="1"/>
  <c r="K5551" i="1"/>
  <c r="K1972" i="1"/>
  <c r="K6341" i="1"/>
  <c r="K6342" i="1"/>
  <c r="K3229" i="1"/>
  <c r="K4966" i="1"/>
  <c r="K1973" i="1"/>
  <c r="K1974" i="1"/>
  <c r="K1975" i="1"/>
  <c r="K1976" i="1"/>
  <c r="K1977" i="1"/>
  <c r="K1978" i="1"/>
  <c r="K1979" i="1"/>
  <c r="K1980" i="1"/>
  <c r="K1981" i="1"/>
  <c r="K1510" i="1"/>
  <c r="K1511" i="1"/>
  <c r="K2318" i="1"/>
  <c r="K4967" i="1"/>
  <c r="K2319" i="1"/>
  <c r="K433" i="1"/>
  <c r="K4172" i="1"/>
  <c r="K6206" i="1"/>
  <c r="K4968" i="1"/>
  <c r="K1819" i="1"/>
  <c r="K434" i="1"/>
  <c r="K4969" i="1"/>
  <c r="K2576" i="1"/>
  <c r="K2577" i="1"/>
  <c r="K2578" i="1"/>
  <c r="K2579" i="1"/>
  <c r="K2580" i="1"/>
  <c r="K2581" i="1"/>
  <c r="K2582" i="1"/>
  <c r="K6207" i="1"/>
  <c r="K3230" i="1"/>
  <c r="K6007" i="1"/>
  <c r="K1406" i="1"/>
  <c r="K252" i="1"/>
  <c r="K1982" i="1"/>
  <c r="K4970" i="1"/>
  <c r="K4971" i="1"/>
  <c r="K6008" i="1"/>
  <c r="K6208" i="1"/>
  <c r="K6209" i="1"/>
  <c r="K3231" i="1"/>
  <c r="K253" i="1"/>
  <c r="K4173" i="1"/>
  <c r="K4174" i="1"/>
  <c r="K2474" i="1"/>
  <c r="K4175" i="1"/>
  <c r="K2708" i="1"/>
  <c r="K5381" i="1"/>
  <c r="K6210" i="1"/>
  <c r="K1064" i="1"/>
  <c r="K1065" i="1"/>
  <c r="K1820" i="1"/>
  <c r="K1648" i="1"/>
  <c r="K1649" i="1"/>
  <c r="K1650" i="1"/>
  <c r="K1651" i="1"/>
  <c r="K3421" i="1"/>
  <c r="K3422" i="1"/>
  <c r="K1147" i="1"/>
  <c r="K1148" i="1"/>
  <c r="K1149" i="1"/>
  <c r="K1150" i="1"/>
  <c r="K1151" i="1"/>
  <c r="K1152" i="1"/>
  <c r="K820" i="1"/>
  <c r="K821" i="1"/>
  <c r="K943" i="1"/>
  <c r="K944" i="1"/>
  <c r="K945" i="1"/>
  <c r="K946" i="1"/>
  <c r="K947" i="1"/>
  <c r="K948" i="1"/>
  <c r="K949" i="1"/>
  <c r="K950" i="1"/>
  <c r="K951" i="1"/>
  <c r="K4972" i="1"/>
  <c r="K4973" i="1"/>
  <c r="K4176" i="1"/>
  <c r="K818" i="1"/>
  <c r="K4177" i="1"/>
  <c r="K82" i="1"/>
  <c r="K4974" i="1"/>
  <c r="K5552" i="1"/>
  <c r="K5553" i="1"/>
  <c r="K5554" i="1"/>
  <c r="K5555" i="1"/>
  <c r="K5556" i="1"/>
  <c r="K5557" i="1"/>
  <c r="K6211" i="1"/>
  <c r="K4975" i="1"/>
  <c r="K4178" i="1"/>
  <c r="K4179" i="1"/>
  <c r="K254" i="1"/>
  <c r="K4180" i="1"/>
  <c r="K4181" i="1"/>
  <c r="K4182" i="1"/>
  <c r="K4976" i="1"/>
  <c r="K4183" i="1"/>
  <c r="K4184" i="1"/>
  <c r="K871" i="1"/>
  <c r="K435" i="1"/>
  <c r="K5558" i="1"/>
  <c r="K83" i="1"/>
  <c r="K436" i="1"/>
  <c r="K1066" i="1"/>
  <c r="K3232" i="1"/>
  <c r="K2320" i="1"/>
  <c r="K2321" i="1"/>
  <c r="K3233" i="1"/>
  <c r="K3234" i="1"/>
  <c r="K3235" i="1"/>
  <c r="K3236" i="1"/>
  <c r="K1673" i="1"/>
  <c r="K5484" i="1"/>
  <c r="K952" i="1"/>
  <c r="K4977" i="1"/>
  <c r="K4978" i="1"/>
  <c r="K321" i="1"/>
  <c r="K953" i="1"/>
  <c r="K954" i="1"/>
  <c r="K955" i="1"/>
  <c r="K956" i="1"/>
  <c r="K957" i="1"/>
  <c r="K958" i="1"/>
  <c r="K959" i="1"/>
  <c r="K960" i="1"/>
  <c r="K961" i="1"/>
  <c r="K962" i="1"/>
  <c r="K963" i="1"/>
  <c r="K6270" i="1"/>
  <c r="K255" i="1"/>
  <c r="K256" i="1"/>
  <c r="K4979" i="1"/>
  <c r="K84" i="1"/>
  <c r="K85" i="1"/>
  <c r="K86" i="1"/>
  <c r="K4980" i="1"/>
  <c r="K2953" i="1"/>
  <c r="K2954" i="1"/>
  <c r="K4185" i="1"/>
  <c r="K4186" i="1"/>
  <c r="K4187" i="1"/>
  <c r="K4188" i="1"/>
  <c r="K4189" i="1"/>
  <c r="K4190" i="1"/>
  <c r="K5559" i="1"/>
  <c r="K5560" i="1"/>
  <c r="K4191" i="1"/>
  <c r="K1067" i="1"/>
  <c r="K1068" i="1"/>
  <c r="K4192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4193" i="1"/>
  <c r="K4981" i="1"/>
  <c r="K4194" i="1"/>
  <c r="K1821" i="1"/>
  <c r="K1822" i="1"/>
  <c r="K1823" i="1"/>
  <c r="K1824" i="1"/>
  <c r="K1825" i="1"/>
  <c r="K257" i="1"/>
  <c r="K964" i="1"/>
  <c r="K4982" i="1"/>
  <c r="K1826" i="1"/>
  <c r="K4983" i="1"/>
  <c r="K258" i="1"/>
  <c r="K259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2764" i="1"/>
  <c r="K2765" i="1"/>
  <c r="K2766" i="1"/>
  <c r="K2767" i="1"/>
  <c r="K2955" i="1"/>
  <c r="K2956" i="1"/>
  <c r="K2957" i="1"/>
  <c r="K2958" i="1"/>
  <c r="K2959" i="1"/>
  <c r="K1827" i="1"/>
  <c r="K4984" i="1"/>
  <c r="K5561" i="1"/>
  <c r="K5562" i="1"/>
  <c r="K5563" i="1"/>
  <c r="K5564" i="1"/>
  <c r="K5565" i="1"/>
  <c r="K5566" i="1"/>
  <c r="K5567" i="1"/>
  <c r="K5568" i="1"/>
  <c r="K5569" i="1"/>
  <c r="K1983" i="1"/>
  <c r="K3237" i="1"/>
  <c r="K437" i="1"/>
  <c r="K438" i="1"/>
  <c r="K1828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3238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4195" i="1"/>
  <c r="K4196" i="1"/>
  <c r="K4197" i="1"/>
  <c r="K4198" i="1"/>
  <c r="K4199" i="1"/>
  <c r="K4985" i="1"/>
  <c r="K4986" i="1"/>
  <c r="K4987" i="1"/>
  <c r="K1679" i="1"/>
  <c r="K4200" i="1"/>
  <c r="K4201" i="1"/>
  <c r="K1984" i="1"/>
  <c r="K1892" i="1"/>
  <c r="K1893" i="1"/>
  <c r="K1985" i="1"/>
  <c r="K5570" i="1"/>
  <c r="K5571" i="1"/>
  <c r="K5572" i="1"/>
  <c r="K5573" i="1"/>
  <c r="K5574" i="1"/>
  <c r="K1986" i="1"/>
  <c r="K5303" i="1"/>
  <c r="K1069" i="1"/>
  <c r="K2834" i="1"/>
  <c r="K4988" i="1"/>
  <c r="K1829" i="1"/>
  <c r="K4202" i="1"/>
  <c r="K5334" i="1"/>
  <c r="K6212" i="1"/>
  <c r="K1504" i="1"/>
  <c r="K4989" i="1"/>
  <c r="K4203" i="1"/>
  <c r="K1987" i="1"/>
  <c r="K2583" i="1"/>
  <c r="K2584" i="1"/>
  <c r="K2585" i="1"/>
  <c r="K4204" i="1"/>
  <c r="K4205" i="1"/>
  <c r="K2475" i="1"/>
  <c r="K2476" i="1"/>
  <c r="K1830" i="1"/>
  <c r="K1831" i="1"/>
  <c r="K3239" i="1"/>
  <c r="K4990" i="1"/>
  <c r="K5575" i="1"/>
  <c r="K5576" i="1"/>
  <c r="K5577" i="1"/>
  <c r="K5578" i="1"/>
  <c r="K5579" i="1"/>
  <c r="K5580" i="1"/>
  <c r="K5581" i="1"/>
  <c r="K3240" i="1"/>
  <c r="K4991" i="1"/>
  <c r="K724" i="1"/>
  <c r="K4992" i="1"/>
  <c r="K1832" i="1"/>
  <c r="K4993" i="1"/>
  <c r="K2802" i="1"/>
  <c r="K6213" i="1"/>
  <c r="K4206" i="1"/>
  <c r="K4994" i="1"/>
  <c r="K2586" i="1"/>
  <c r="K6009" i="1"/>
  <c r="K5272" i="1"/>
  <c r="K5273" i="1"/>
  <c r="K5274" i="1"/>
  <c r="K3241" i="1"/>
  <c r="K4" i="1"/>
  <c r="K439" i="1"/>
  <c r="K4995" i="1"/>
  <c r="K4996" i="1"/>
  <c r="K5275" i="1"/>
  <c r="K5276" i="1"/>
  <c r="K5277" i="1"/>
  <c r="K5278" i="1"/>
  <c r="K2930" i="1"/>
  <c r="K260" i="1"/>
  <c r="K5279" i="1"/>
  <c r="K1988" i="1"/>
  <c r="K1989" i="1"/>
  <c r="K6214" i="1"/>
  <c r="K5335" i="1"/>
  <c r="K3423" i="1"/>
  <c r="K5280" i="1"/>
  <c r="K6215" i="1"/>
  <c r="K6010" i="1"/>
  <c r="K725" i="1"/>
  <c r="K2322" i="1"/>
  <c r="K1990" i="1"/>
  <c r="K1991" i="1"/>
  <c r="K1992" i="1"/>
  <c r="K1993" i="1"/>
  <c r="K1994" i="1"/>
  <c r="K4997" i="1"/>
  <c r="K4998" i="1"/>
  <c r="K726" i="1"/>
  <c r="K4207" i="1"/>
  <c r="K1995" i="1"/>
  <c r="K1996" i="1"/>
  <c r="K4999" i="1"/>
  <c r="K5000" i="1"/>
  <c r="K2477" i="1"/>
  <c r="K6011" i="1"/>
  <c r="K6012" i="1"/>
  <c r="K440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1230" i="1"/>
  <c r="K5582" i="1"/>
  <c r="K5583" i="1"/>
  <c r="K1705" i="1"/>
  <c r="K1706" i="1"/>
  <c r="K1707" i="1"/>
  <c r="K1708" i="1"/>
  <c r="K4208" i="1"/>
  <c r="K5001" i="1"/>
  <c r="K6013" i="1"/>
  <c r="K1153" i="1"/>
  <c r="K1154" i="1"/>
  <c r="K1155" i="1"/>
  <c r="K1156" i="1"/>
  <c r="K1157" i="1"/>
  <c r="K3424" i="1"/>
  <c r="K965" i="1"/>
  <c r="K966" i="1"/>
  <c r="K1407" i="1"/>
  <c r="K134" i="1"/>
  <c r="K727" i="1"/>
  <c r="K5002" i="1"/>
  <c r="K5003" i="1"/>
  <c r="K4209" i="1"/>
  <c r="K2835" i="1"/>
  <c r="K2836" i="1"/>
  <c r="K322" i="1"/>
  <c r="K1833" i="1"/>
  <c r="K1834" i="1"/>
  <c r="K1835" i="1"/>
  <c r="K1836" i="1"/>
  <c r="K1837" i="1"/>
  <c r="K1838" i="1"/>
  <c r="K1839" i="1"/>
  <c r="K1840" i="1"/>
  <c r="K5004" i="1"/>
  <c r="K1106" i="1"/>
  <c r="K1107" i="1"/>
  <c r="K1108" i="1"/>
  <c r="K1109" i="1"/>
  <c r="K135" i="1"/>
  <c r="K1408" i="1"/>
  <c r="K1409" i="1"/>
  <c r="K1410" i="1"/>
  <c r="K1411" i="1"/>
  <c r="K1412" i="1"/>
  <c r="K1413" i="1"/>
  <c r="K1414" i="1"/>
  <c r="K1415" i="1"/>
  <c r="K5005" i="1"/>
  <c r="K1416" i="1"/>
  <c r="K4210" i="1"/>
  <c r="K4211" i="1"/>
  <c r="K5006" i="1"/>
  <c r="K5485" i="1"/>
  <c r="K6216" i="1"/>
  <c r="K441" i="1"/>
  <c r="K1841" i="1"/>
  <c r="K1652" i="1"/>
  <c r="K5007" i="1"/>
  <c r="K4212" i="1"/>
  <c r="K442" i="1"/>
  <c r="K1842" i="1"/>
  <c r="K2587" i="1"/>
  <c r="K2588" i="1"/>
  <c r="K2323" i="1"/>
  <c r="K2324" i="1"/>
  <c r="K6014" i="1"/>
  <c r="K5008" i="1"/>
  <c r="K5009" i="1"/>
  <c r="K6217" i="1"/>
  <c r="K6015" i="1"/>
  <c r="K443" i="1"/>
  <c r="K728" i="1"/>
  <c r="K729" i="1"/>
  <c r="K730" i="1"/>
  <c r="K731" i="1"/>
  <c r="K732" i="1"/>
  <c r="K733" i="1"/>
  <c r="K734" i="1"/>
  <c r="K735" i="1"/>
  <c r="K736" i="1"/>
  <c r="K737" i="1"/>
  <c r="K738" i="1"/>
  <c r="K4213" i="1"/>
  <c r="K1997" i="1"/>
  <c r="K5010" i="1"/>
  <c r="K5011" i="1"/>
  <c r="K3242" i="1"/>
  <c r="K5012" i="1"/>
  <c r="K4214" i="1"/>
  <c r="K4215" i="1"/>
  <c r="K4216" i="1"/>
  <c r="K884" i="1"/>
  <c r="K5336" i="1"/>
  <c r="K49" i="1"/>
  <c r="K50" i="1"/>
  <c r="K444" i="1"/>
  <c r="K2640" i="1"/>
  <c r="K2641" i="1"/>
  <c r="K2642" i="1"/>
  <c r="K5013" i="1"/>
  <c r="K5014" i="1"/>
  <c r="K5015" i="1"/>
  <c r="K4217" i="1"/>
  <c r="K6016" i="1"/>
  <c r="K4218" i="1"/>
  <c r="K6017" i="1"/>
  <c r="K1843" i="1"/>
  <c r="K1844" i="1"/>
  <c r="K2478" i="1"/>
  <c r="K2589" i="1"/>
  <c r="K2590" i="1"/>
  <c r="K2591" i="1"/>
  <c r="K2592" i="1"/>
  <c r="K2593" i="1"/>
  <c r="K2594" i="1"/>
  <c r="K6018" i="1"/>
  <c r="K6019" i="1"/>
  <c r="K1998" i="1"/>
  <c r="K1999" i="1"/>
  <c r="K2000" i="1"/>
  <c r="K2852" i="1"/>
  <c r="K885" i="1"/>
  <c r="K886" i="1"/>
  <c r="K887" i="1"/>
  <c r="K6020" i="1"/>
  <c r="K967" i="1"/>
  <c r="K968" i="1"/>
  <c r="K2632" i="1"/>
  <c r="K2633" i="1"/>
  <c r="K2634" i="1"/>
  <c r="K2635" i="1"/>
  <c r="K2636" i="1"/>
  <c r="K3425" i="1"/>
  <c r="K5281" i="1"/>
  <c r="K792" i="1"/>
  <c r="K793" i="1"/>
  <c r="K4219" i="1"/>
  <c r="K4220" i="1"/>
  <c r="K888" i="1"/>
  <c r="K5584" i="1"/>
  <c r="K5585" i="1"/>
  <c r="K5586" i="1"/>
  <c r="K1845" i="1"/>
  <c r="K445" i="1"/>
  <c r="K5016" i="1"/>
  <c r="K5017" i="1"/>
  <c r="K446" i="1"/>
  <c r="K2479" i="1"/>
  <c r="K6218" i="1"/>
  <c r="K889" i="1"/>
  <c r="K2595" i="1"/>
  <c r="K447" i="1"/>
  <c r="K5018" i="1"/>
  <c r="K890" i="1"/>
  <c r="K891" i="1"/>
  <c r="K4221" i="1"/>
  <c r="K2596" i="1"/>
  <c r="K2597" i="1"/>
  <c r="K2598" i="1"/>
  <c r="K2599" i="1"/>
  <c r="K2600" i="1"/>
  <c r="K2601" i="1"/>
  <c r="K6219" i="1"/>
  <c r="K5019" i="1"/>
  <c r="K5020" i="1"/>
  <c r="K1110" i="1"/>
  <c r="K1111" i="1"/>
  <c r="K5021" i="1"/>
  <c r="K5022" i="1"/>
  <c r="K5023" i="1"/>
  <c r="K2001" i="1"/>
  <c r="K2853" i="1"/>
  <c r="K2854" i="1"/>
  <c r="K2855" i="1"/>
  <c r="K5024" i="1"/>
  <c r="K2002" i="1"/>
  <c r="K2003" i="1"/>
  <c r="K4222" i="1"/>
  <c r="K4223" i="1"/>
  <c r="K4224" i="1"/>
  <c r="K4225" i="1"/>
  <c r="K4226" i="1"/>
  <c r="K4227" i="1"/>
  <c r="K2004" i="1"/>
  <c r="K6377" i="1"/>
  <c r="K5025" i="1"/>
  <c r="K1680" i="1"/>
  <c r="K1681" i="1"/>
  <c r="K136" i="1"/>
  <c r="K323" i="1"/>
  <c r="K5026" i="1"/>
  <c r="K4228" i="1"/>
  <c r="K5027" i="1"/>
  <c r="K892" i="1"/>
  <c r="K893" i="1"/>
  <c r="K894" i="1"/>
  <c r="K5028" i="1"/>
  <c r="K2325" i="1"/>
  <c r="K1682" i="1"/>
  <c r="K1502" i="1"/>
  <c r="K5029" i="1"/>
  <c r="K261" i="1"/>
  <c r="K5030" i="1"/>
  <c r="K5031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2005" i="1"/>
  <c r="K5032" i="1"/>
  <c r="K5033" i="1"/>
  <c r="K324" i="1"/>
  <c r="K895" i="1"/>
  <c r="K6021" i="1"/>
  <c r="K6022" i="1"/>
  <c r="K1112" i="1"/>
  <c r="K4229" i="1"/>
  <c r="K1846" i="1"/>
  <c r="K1847" i="1"/>
  <c r="K448" i="1"/>
  <c r="K449" i="1"/>
  <c r="K2709" i="1"/>
  <c r="K5034" i="1"/>
  <c r="K2856" i="1"/>
  <c r="K4230" i="1"/>
  <c r="K4231" i="1"/>
  <c r="K6220" i="1"/>
  <c r="K1503" i="1"/>
  <c r="K5035" i="1"/>
  <c r="K4232" i="1"/>
  <c r="K262" i="1"/>
  <c r="K263" i="1"/>
  <c r="K2326" i="1"/>
  <c r="K6221" i="1"/>
  <c r="K450" i="1"/>
  <c r="K451" i="1"/>
  <c r="K5587" i="1"/>
  <c r="K5588" i="1"/>
  <c r="K5589" i="1"/>
  <c r="K5590" i="1"/>
  <c r="K5036" i="1"/>
  <c r="K6023" i="1"/>
  <c r="K1848" i="1"/>
  <c r="K4233" i="1"/>
  <c r="K4234" i="1"/>
  <c r="K4235" i="1"/>
  <c r="K4236" i="1"/>
  <c r="K4237" i="1"/>
  <c r="K5591" i="1"/>
  <c r="K5592" i="1"/>
  <c r="K5593" i="1"/>
  <c r="K1849" i="1"/>
  <c r="K4238" i="1"/>
  <c r="K4239" i="1"/>
  <c r="K4240" i="1"/>
  <c r="K4241" i="1"/>
  <c r="K4242" i="1"/>
  <c r="K4243" i="1"/>
  <c r="K4244" i="1"/>
  <c r="K4245" i="1"/>
  <c r="K4246" i="1"/>
  <c r="K6024" i="1"/>
  <c r="K6025" i="1"/>
  <c r="K2602" i="1"/>
  <c r="K4247" i="1"/>
  <c r="K5037" i="1"/>
  <c r="K6026" i="1"/>
  <c r="K6027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1676" i="1"/>
  <c r="K5646" i="1"/>
  <c r="K5647" i="1"/>
  <c r="K5648" i="1"/>
  <c r="K336" i="1"/>
  <c r="K337" i="1"/>
  <c r="K5649" i="1"/>
  <c r="K5650" i="1"/>
  <c r="K5651" i="1"/>
  <c r="K5652" i="1"/>
  <c r="K2544" i="1"/>
  <c r="K6028" i="1"/>
  <c r="K6029" i="1"/>
  <c r="K6030" i="1"/>
  <c r="K6031" i="1"/>
  <c r="K5038" i="1"/>
  <c r="K5653" i="1"/>
  <c r="K2643" i="1"/>
  <c r="K2644" i="1"/>
  <c r="K2327" i="1"/>
  <c r="K969" i="1"/>
  <c r="K5" i="1"/>
  <c r="K4248" i="1"/>
  <c r="K4249" i="1"/>
  <c r="K325" i="1"/>
  <c r="K2542" i="1"/>
  <c r="K1850" i="1"/>
  <c r="K5654" i="1"/>
  <c r="K5655" i="1"/>
  <c r="K5656" i="1"/>
  <c r="K4250" i="1"/>
  <c r="K4251" i="1"/>
  <c r="K4252" i="1"/>
  <c r="K4253" i="1"/>
  <c r="K4254" i="1"/>
  <c r="K4255" i="1"/>
  <c r="K4256" i="1"/>
  <c r="K4257" i="1"/>
  <c r="K4258" i="1"/>
  <c r="K5657" i="1"/>
  <c r="K2857" i="1"/>
  <c r="K1683" i="1"/>
  <c r="K1684" i="1"/>
  <c r="K5230" i="1"/>
  <c r="K5231" i="1"/>
  <c r="K452" i="1"/>
  <c r="K453" i="1"/>
  <c r="K794" i="1"/>
  <c r="K739" i="1"/>
  <c r="K4259" i="1"/>
  <c r="K5039" i="1"/>
  <c r="K158" i="1"/>
  <c r="K740" i="1"/>
  <c r="K1851" i="1"/>
  <c r="K1852" i="1"/>
  <c r="K5658" i="1"/>
  <c r="K5659" i="1"/>
  <c r="K5660" i="1"/>
  <c r="K5661" i="1"/>
  <c r="K896" i="1"/>
  <c r="K897" i="1"/>
  <c r="K2521" i="1"/>
  <c r="K6222" i="1"/>
  <c r="K1853" i="1"/>
  <c r="K5040" i="1"/>
  <c r="K264" i="1"/>
  <c r="K5041" i="1"/>
  <c r="K5042" i="1"/>
  <c r="K5043" i="1"/>
  <c r="K5044" i="1"/>
  <c r="K5045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3243" i="1"/>
  <c r="K819" i="1"/>
  <c r="K6223" i="1"/>
  <c r="K4260" i="1"/>
  <c r="K4261" i="1"/>
  <c r="K4262" i="1"/>
  <c r="K6224" i="1"/>
  <c r="K822" i="1"/>
  <c r="K1070" i="1"/>
  <c r="K5046" i="1"/>
  <c r="K5047" i="1"/>
  <c r="K4263" i="1"/>
  <c r="K4264" i="1"/>
  <c r="K4265" i="1"/>
  <c r="K4266" i="1"/>
  <c r="K6225" i="1"/>
  <c r="K5048" i="1"/>
  <c r="K2710" i="1"/>
  <c r="K5049" i="1"/>
  <c r="K2328" i="1"/>
  <c r="K2329" i="1"/>
  <c r="K5050" i="1"/>
  <c r="K2711" i="1"/>
  <c r="K2712" i="1"/>
  <c r="K1071" i="1"/>
  <c r="K5051" i="1"/>
  <c r="K5052" i="1"/>
  <c r="K4267" i="1"/>
  <c r="K159" i="1"/>
  <c r="K1242" i="1"/>
  <c r="K5486" i="1"/>
  <c r="K6226" i="1"/>
  <c r="K5053" i="1"/>
  <c r="K6227" i="1"/>
  <c r="K6228" i="1"/>
  <c r="K1512" i="1"/>
  <c r="K5304" i="1"/>
  <c r="K5054" i="1"/>
  <c r="K5055" i="1"/>
  <c r="K265" i="1"/>
  <c r="K266" i="1"/>
  <c r="K6271" i="1"/>
  <c r="K5056" i="1"/>
  <c r="K5487" i="1"/>
  <c r="K4268" i="1"/>
  <c r="K4269" i="1"/>
  <c r="K4270" i="1"/>
  <c r="K4271" i="1"/>
  <c r="K4272" i="1"/>
  <c r="K2858" i="1"/>
  <c r="K2859" i="1"/>
  <c r="K2860" i="1"/>
  <c r="K2861" i="1"/>
  <c r="K2862" i="1"/>
  <c r="K2863" i="1"/>
  <c r="K2864" i="1"/>
  <c r="K454" i="1"/>
  <c r="K3244" i="1"/>
  <c r="K3245" i="1"/>
  <c r="K3246" i="1"/>
  <c r="K5674" i="1"/>
  <c r="K3247" i="1"/>
  <c r="K3248" i="1"/>
  <c r="K4273" i="1"/>
  <c r="K5057" i="1"/>
  <c r="K898" i="1"/>
  <c r="K5058" i="1"/>
  <c r="K5059" i="1"/>
  <c r="K4274" i="1"/>
  <c r="K2865" i="1"/>
  <c r="K3249" i="1"/>
  <c r="K5675" i="1"/>
  <c r="K5676" i="1"/>
  <c r="K4275" i="1"/>
  <c r="K5060" i="1"/>
  <c r="K5061" i="1"/>
  <c r="K5062" i="1"/>
  <c r="K2866" i="1"/>
  <c r="K2867" i="1"/>
  <c r="K2868" i="1"/>
  <c r="K2869" i="1"/>
  <c r="K2870" i="1"/>
  <c r="K455" i="1"/>
  <c r="K6229" i="1"/>
  <c r="K6230" i="1"/>
  <c r="K6231" i="1"/>
  <c r="K6232" i="1"/>
  <c r="K6032" i="1"/>
  <c r="K6033" i="1"/>
  <c r="K2545" i="1"/>
  <c r="K5063" i="1"/>
  <c r="K3250" i="1"/>
  <c r="K1685" i="1"/>
  <c r="K4276" i="1"/>
  <c r="K4277" i="1"/>
  <c r="K4278" i="1"/>
  <c r="K4279" i="1"/>
  <c r="K4280" i="1"/>
  <c r="K4281" i="1"/>
  <c r="K4282" i="1"/>
  <c r="K1072" i="1"/>
  <c r="K2330" i="1"/>
  <c r="K795" i="1"/>
  <c r="K2006" i="1"/>
  <c r="K3251" i="1"/>
  <c r="K5232" i="1"/>
  <c r="K2603" i="1"/>
  <c r="K5677" i="1"/>
  <c r="K5678" i="1"/>
  <c r="K5679" i="1"/>
  <c r="K5680" i="1"/>
  <c r="K5681" i="1"/>
  <c r="K4283" i="1"/>
  <c r="K4284" i="1"/>
  <c r="K4285" i="1"/>
  <c r="K4286" i="1"/>
  <c r="K4287" i="1"/>
  <c r="K4288" i="1"/>
  <c r="K4289" i="1"/>
  <c r="K5064" i="1"/>
  <c r="K5065" i="1"/>
  <c r="K5682" i="1"/>
  <c r="K5683" i="1"/>
  <c r="K5684" i="1"/>
  <c r="K5685" i="1"/>
  <c r="K5686" i="1"/>
  <c r="K4290" i="1"/>
  <c r="K741" i="1"/>
  <c r="K5066" i="1"/>
  <c r="K742" i="1"/>
  <c r="K743" i="1"/>
  <c r="K744" i="1"/>
  <c r="K745" i="1"/>
  <c r="K746" i="1"/>
  <c r="K747" i="1"/>
  <c r="K5687" i="1"/>
  <c r="K5688" i="1"/>
  <c r="K5689" i="1"/>
  <c r="K5690" i="1"/>
  <c r="K5691" i="1"/>
  <c r="K1113" i="1"/>
  <c r="K2768" i="1"/>
  <c r="K2769" i="1"/>
  <c r="K5382" i="1"/>
  <c r="K5692" i="1"/>
  <c r="K5693" i="1"/>
  <c r="K160" i="1"/>
  <c r="K161" i="1"/>
  <c r="K162" i="1"/>
  <c r="K163" i="1"/>
  <c r="K164" i="1"/>
  <c r="K165" i="1"/>
  <c r="K5067" i="1"/>
  <c r="K5694" i="1"/>
  <c r="K5695" i="1"/>
  <c r="K5696" i="1"/>
  <c r="K5697" i="1"/>
  <c r="K2770" i="1"/>
  <c r="K5068" i="1"/>
  <c r="K5069" i="1"/>
  <c r="K5070" i="1"/>
  <c r="K5071" i="1"/>
  <c r="K4291" i="1"/>
  <c r="K4292" i="1"/>
  <c r="K4293" i="1"/>
  <c r="K4294" i="1"/>
  <c r="K4295" i="1"/>
  <c r="K4296" i="1"/>
  <c r="K4297" i="1"/>
  <c r="K4298" i="1"/>
  <c r="K4299" i="1"/>
  <c r="K5698" i="1"/>
  <c r="K5699" i="1"/>
  <c r="K1854" i="1"/>
  <c r="K6272" i="1"/>
  <c r="K6273" i="1"/>
  <c r="K6274" i="1"/>
  <c r="K6275" i="1"/>
  <c r="K4300" i="1"/>
  <c r="K1226" i="1"/>
  <c r="K1227" i="1"/>
  <c r="K796" i="1"/>
  <c r="K797" i="1"/>
  <c r="K798" i="1"/>
  <c r="K799" i="1"/>
  <c r="K5700" i="1"/>
  <c r="K5072" i="1"/>
  <c r="K5073" i="1"/>
  <c r="K3252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282" i="1"/>
  <c r="K5283" i="1"/>
  <c r="K5090" i="1"/>
  <c r="K5284" i="1"/>
  <c r="K5091" i="1"/>
  <c r="K5285" i="1"/>
  <c r="K5286" i="1"/>
  <c r="K5287" i="1"/>
  <c r="K5288" i="1"/>
  <c r="K5092" i="1"/>
  <c r="K2007" i="1"/>
  <c r="K2008" i="1"/>
  <c r="K2009" i="1"/>
  <c r="K2010" i="1"/>
  <c r="K970" i="1"/>
  <c r="K5093" i="1"/>
  <c r="K5094" i="1"/>
  <c r="K6034" i="1"/>
  <c r="K6035" i="1"/>
  <c r="K6036" i="1"/>
  <c r="K5095" i="1"/>
  <c r="K5096" i="1"/>
  <c r="K971" i="1"/>
  <c r="K972" i="1"/>
  <c r="K2011" i="1"/>
  <c r="K5701" i="1"/>
  <c r="K5488" i="1"/>
  <c r="K5702" i="1"/>
  <c r="K1855" i="1"/>
  <c r="K5097" i="1"/>
  <c r="K5098" i="1"/>
  <c r="K5099" i="1"/>
  <c r="K5100" i="1"/>
  <c r="K5101" i="1"/>
  <c r="K1073" i="1"/>
  <c r="K2331" i="1"/>
  <c r="K4301" i="1"/>
  <c r="K4302" i="1"/>
  <c r="K4303" i="1"/>
  <c r="K6233" i="1"/>
  <c r="K748" i="1"/>
  <c r="K2012" i="1"/>
  <c r="K2013" i="1"/>
  <c r="K1513" i="1"/>
  <c r="K4304" i="1"/>
  <c r="K4305" i="1"/>
  <c r="K4306" i="1"/>
  <c r="K5703" i="1"/>
  <c r="K5102" i="1"/>
  <c r="K2014" i="1"/>
  <c r="K5103" i="1"/>
  <c r="K5104" i="1"/>
  <c r="K1114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267" i="1"/>
  <c r="K1115" i="1"/>
  <c r="K456" i="1"/>
  <c r="K2871" i="1"/>
  <c r="K2872" i="1"/>
  <c r="K2873" i="1"/>
  <c r="K2874" i="1"/>
  <c r="K2875" i="1"/>
  <c r="K2876" i="1"/>
  <c r="K2877" i="1"/>
  <c r="K899" i="1"/>
  <c r="K900" i="1"/>
  <c r="K2332" i="1"/>
  <c r="K2333" i="1"/>
  <c r="K2334" i="1"/>
  <c r="K2335" i="1"/>
  <c r="K4307" i="1"/>
  <c r="K5105" i="1"/>
  <c r="K5106" i="1"/>
  <c r="K5107" i="1"/>
  <c r="K5108" i="1"/>
  <c r="K5109" i="1"/>
  <c r="K5110" i="1"/>
  <c r="K5111" i="1"/>
  <c r="K5112" i="1"/>
  <c r="K5113" i="1"/>
  <c r="K5114" i="1"/>
  <c r="K4308" i="1"/>
  <c r="K4309" i="1"/>
  <c r="K2878" i="1"/>
  <c r="K2879" i="1"/>
  <c r="K2880" i="1"/>
  <c r="K2881" i="1"/>
  <c r="K5115" i="1"/>
  <c r="K5489" i="1"/>
  <c r="K5116" i="1"/>
  <c r="K5704" i="1"/>
  <c r="K5705" i="1"/>
  <c r="K5706" i="1"/>
  <c r="K5707" i="1"/>
  <c r="K5708" i="1"/>
  <c r="K5709" i="1"/>
  <c r="K5710" i="1"/>
  <c r="K5711" i="1"/>
  <c r="K5712" i="1"/>
  <c r="K5713" i="1"/>
  <c r="K5714" i="1"/>
  <c r="K6037" i="1"/>
  <c r="K1116" i="1"/>
  <c r="K5715" i="1"/>
  <c r="K5716" i="1"/>
  <c r="K5717" i="1"/>
  <c r="K5718" i="1"/>
  <c r="K5719" i="1"/>
  <c r="K5720" i="1"/>
  <c r="K5721" i="1"/>
  <c r="K2882" i="1"/>
  <c r="K5722" i="1"/>
  <c r="K5723" i="1"/>
  <c r="K5724" i="1"/>
  <c r="K5725" i="1"/>
  <c r="K5726" i="1"/>
  <c r="K5727" i="1"/>
  <c r="K5728" i="1"/>
  <c r="K5729" i="1"/>
  <c r="K5730" i="1"/>
  <c r="K1709" i="1"/>
  <c r="K6253" i="1"/>
  <c r="K5117" i="1"/>
  <c r="K5118" i="1"/>
  <c r="K6254" i="1"/>
  <c r="K5119" i="1"/>
  <c r="K3253" i="1"/>
  <c r="K1856" i="1"/>
  <c r="K1857" i="1"/>
  <c r="K1858" i="1"/>
  <c r="K749" i="1"/>
  <c r="K6038" i="1"/>
  <c r="K4310" i="1"/>
  <c r="K6039" i="1"/>
  <c r="K6040" i="1"/>
  <c r="K6041" i="1"/>
  <c r="K2533" i="1"/>
  <c r="K5348" i="1"/>
  <c r="K901" i="1"/>
  <c r="K2883" i="1"/>
  <c r="K1859" i="1"/>
  <c r="K2884" i="1"/>
  <c r="K5731" i="1"/>
  <c r="K5732" i="1"/>
  <c r="K5120" i="1"/>
  <c r="K2885" i="1"/>
  <c r="K2886" i="1"/>
  <c r="K5306" i="1"/>
  <c r="K457" i="1"/>
  <c r="K5305" i="1"/>
  <c r="K1117" i="1"/>
  <c r="K4311" i="1"/>
  <c r="K3254" i="1"/>
  <c r="K4312" i="1"/>
  <c r="K5121" i="1"/>
  <c r="K5122" i="1"/>
  <c r="K6255" i="1"/>
  <c r="K6042" i="1"/>
  <c r="K5337" i="1"/>
  <c r="K5289" i="1"/>
  <c r="K2887" i="1"/>
  <c r="K5123" i="1"/>
  <c r="K268" i="1"/>
  <c r="K5733" i="1"/>
  <c r="K5124" i="1"/>
  <c r="K4313" i="1"/>
  <c r="K1860" i="1"/>
  <c r="K1861" i="1"/>
  <c r="K3255" i="1"/>
  <c r="K4314" i="1"/>
  <c r="K4315" i="1"/>
  <c r="K4316" i="1"/>
  <c r="K4317" i="1"/>
  <c r="K4318" i="1"/>
  <c r="K2888" i="1"/>
  <c r="K5307" i="1"/>
  <c r="K5308" i="1"/>
  <c r="K5309" i="1"/>
  <c r="K5310" i="1"/>
  <c r="K5311" i="1"/>
  <c r="K5125" i="1"/>
  <c r="K5126" i="1"/>
  <c r="K4319" i="1"/>
  <c r="K4320" i="1"/>
  <c r="K4321" i="1"/>
  <c r="K1862" i="1"/>
  <c r="K2889" i="1"/>
  <c r="K6256" i="1"/>
  <c r="K5312" i="1"/>
  <c r="K5127" i="1"/>
  <c r="K973" i="1"/>
  <c r="K2489" i="1"/>
  <c r="K1074" i="1"/>
  <c r="K1075" i="1"/>
  <c r="K1076" i="1"/>
  <c r="K1077" i="1"/>
  <c r="K1078" i="1"/>
  <c r="K2336" i="1"/>
  <c r="K2337" i="1"/>
  <c r="K269" i="1"/>
  <c r="K2015" i="1"/>
  <c r="K2016" i="1"/>
  <c r="K1863" i="1"/>
  <c r="K3256" i="1"/>
  <c r="K6276" i="1"/>
  <c r="K2534" i="1"/>
  <c r="K2535" i="1"/>
  <c r="K2393" i="1"/>
  <c r="K2017" i="1"/>
  <c r="K3257" i="1"/>
  <c r="K5128" i="1"/>
  <c r="K5129" i="1"/>
  <c r="K1417" i="1"/>
  <c r="K5734" i="1"/>
  <c r="K6277" i="1"/>
  <c r="K5735" i="1"/>
  <c r="K458" i="1"/>
  <c r="K1079" i="1"/>
  <c r="K1080" i="1"/>
  <c r="K4322" i="1"/>
  <c r="K4323" i="1"/>
  <c r="K6257" i="1"/>
  <c r="K4324" i="1"/>
  <c r="K3410" i="1"/>
  <c r="K5736" i="1"/>
  <c r="K2018" i="1"/>
  <c r="K4325" i="1"/>
  <c r="K902" i="1"/>
  <c r="K903" i="1"/>
  <c r="K904" i="1"/>
  <c r="K905" i="1"/>
  <c r="K906" i="1"/>
  <c r="K907" i="1"/>
  <c r="K2019" i="1"/>
  <c r="K326" i="1"/>
  <c r="K1418" i="1"/>
  <c r="K4326" i="1"/>
  <c r="K4327" i="1"/>
  <c r="K4328" i="1"/>
  <c r="K2480" i="1"/>
  <c r="K1081" i="1"/>
  <c r="K5130" i="1"/>
  <c r="K5131" i="1"/>
  <c r="K4329" i="1"/>
  <c r="K1864" i="1"/>
  <c r="K1865" i="1"/>
  <c r="K1118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11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908" i="1"/>
  <c r="K909" i="1"/>
  <c r="K5132" i="1"/>
  <c r="K5133" i="1"/>
  <c r="K5134" i="1"/>
  <c r="K3258" i="1"/>
  <c r="K5135" i="1"/>
  <c r="K3259" i="1"/>
  <c r="K750" i="1"/>
  <c r="K751" i="1"/>
  <c r="K752" i="1"/>
  <c r="K5490" i="1"/>
  <c r="K6043" i="1"/>
  <c r="K6044" i="1"/>
  <c r="K6045" i="1"/>
  <c r="K6046" i="1"/>
  <c r="K6047" i="1"/>
  <c r="K6048" i="1"/>
  <c r="K270" i="1"/>
  <c r="K271" i="1"/>
  <c r="K4330" i="1"/>
  <c r="K6258" i="1"/>
  <c r="K910" i="1"/>
  <c r="K272" i="1"/>
  <c r="K4331" i="1"/>
  <c r="K459" i="1"/>
  <c r="K1249" i="1"/>
  <c r="K4332" i="1"/>
  <c r="K2481" i="1"/>
  <c r="K2020" i="1"/>
  <c r="K4333" i="1"/>
  <c r="K5737" i="1"/>
  <c r="K1419" i="1"/>
  <c r="K5233" i="1"/>
  <c r="K1082" i="1"/>
  <c r="K5136" i="1"/>
  <c r="K2338" i="1"/>
  <c r="K2339" i="1"/>
  <c r="K2340" i="1"/>
  <c r="K2341" i="1"/>
  <c r="K2342" i="1"/>
  <c r="K2343" i="1"/>
  <c r="K2344" i="1"/>
  <c r="K1420" i="1"/>
  <c r="K1421" i="1"/>
  <c r="K3260" i="1"/>
  <c r="K5738" i="1"/>
  <c r="K4334" i="1"/>
  <c r="K4335" i="1"/>
  <c r="K2604" i="1"/>
  <c r="K6259" i="1"/>
  <c r="K273" i="1"/>
  <c r="K2890" i="1"/>
  <c r="K2891" i="1"/>
  <c r="K1866" i="1"/>
  <c r="K2490" i="1"/>
  <c r="K2491" i="1"/>
  <c r="K5739" i="1"/>
  <c r="K2492" i="1"/>
  <c r="K2493" i="1"/>
  <c r="K2494" i="1"/>
  <c r="K5740" i="1"/>
  <c r="K5491" i="1"/>
  <c r="K5492" i="1"/>
  <c r="K4336" i="1"/>
  <c r="K5137" i="1"/>
  <c r="K5138" i="1"/>
  <c r="K5139" i="1"/>
  <c r="K460" i="1"/>
  <c r="K5140" i="1"/>
  <c r="K5141" i="1"/>
  <c r="K5142" i="1"/>
  <c r="K5143" i="1"/>
  <c r="K5144" i="1"/>
  <c r="K5493" i="1"/>
  <c r="K4337" i="1"/>
  <c r="K4338" i="1"/>
  <c r="K2482" i="1"/>
  <c r="K6049" i="1"/>
  <c r="K911" i="1"/>
  <c r="K912" i="1"/>
  <c r="K5145" i="1"/>
  <c r="K4339" i="1"/>
  <c r="K2960" i="1"/>
  <c r="K913" i="1"/>
  <c r="K5741" i="1"/>
  <c r="K5742" i="1"/>
  <c r="K5743" i="1"/>
  <c r="K2605" i="1"/>
  <c r="K2606" i="1"/>
  <c r="K2607" i="1"/>
  <c r="K2608" i="1"/>
  <c r="K2609" i="1"/>
  <c r="K2610" i="1"/>
  <c r="K5146" i="1"/>
  <c r="K5147" i="1"/>
  <c r="K5148" i="1"/>
  <c r="K5149" i="1"/>
  <c r="K4340" i="1"/>
  <c r="K1128" i="1"/>
  <c r="K1129" i="1"/>
  <c r="K1083" i="1"/>
  <c r="K1084" i="1"/>
  <c r="K2021" i="1"/>
  <c r="K2495" i="1"/>
  <c r="K2022" i="1"/>
  <c r="K2023" i="1"/>
  <c r="K2024" i="1"/>
  <c r="K2025" i="1"/>
  <c r="K2026" i="1"/>
  <c r="K274" i="1"/>
  <c r="K166" i="1"/>
  <c r="K167" i="1"/>
  <c r="K4341" i="1"/>
  <c r="K5494" i="1"/>
  <c r="K2892" i="1"/>
  <c r="K2893" i="1"/>
  <c r="K2894" i="1"/>
  <c r="K2895" i="1"/>
  <c r="K974" i="1"/>
  <c r="K975" i="1"/>
  <c r="K976" i="1"/>
  <c r="K2896" i="1"/>
  <c r="K2897" i="1"/>
  <c r="K2898" i="1"/>
  <c r="K2899" i="1"/>
  <c r="K6357" i="1"/>
  <c r="K6358" i="1"/>
  <c r="K6359" i="1"/>
  <c r="K6360" i="1"/>
  <c r="K290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5150" i="1"/>
  <c r="K3261" i="1"/>
  <c r="K461" i="1"/>
  <c r="K462" i="1"/>
  <c r="K168" i="1"/>
  <c r="K5298" i="1"/>
  <c r="K5299" i="1"/>
  <c r="K5300" i="1"/>
  <c r="K5301" i="1"/>
  <c r="K914" i="1"/>
  <c r="K1422" i="1"/>
  <c r="K1423" i="1"/>
  <c r="K2027" i="1"/>
  <c r="K5151" i="1"/>
  <c r="K4342" i="1"/>
  <c r="K4343" i="1"/>
  <c r="K3262" i="1"/>
  <c r="K3263" i="1"/>
  <c r="K51" i="1"/>
  <c r="K2028" i="1"/>
  <c r="K2837" i="1"/>
  <c r="K2838" i="1"/>
  <c r="K4344" i="1"/>
  <c r="K5152" i="1"/>
  <c r="K5153" i="1"/>
  <c r="K5154" i="1"/>
  <c r="K1120" i="1"/>
  <c r="K1572" i="1"/>
  <c r="K1573" i="1"/>
  <c r="K1085" i="1"/>
  <c r="K1086" i="1"/>
  <c r="K6260" i="1"/>
  <c r="K6261" i="1"/>
  <c r="K6050" i="1"/>
  <c r="K6051" i="1"/>
  <c r="K6052" i="1"/>
  <c r="K6053" i="1"/>
  <c r="K6054" i="1"/>
  <c r="K6055" i="1"/>
  <c r="K6056" i="1"/>
  <c r="K6057" i="1"/>
  <c r="K2345" i="1"/>
  <c r="K4345" i="1"/>
  <c r="K1121" i="1"/>
  <c r="K3264" i="1"/>
  <c r="K3265" i="1"/>
  <c r="K5155" i="1"/>
  <c r="K5156" i="1"/>
  <c r="K5157" i="1"/>
  <c r="K5744" i="1"/>
  <c r="K1894" i="1"/>
  <c r="K1424" i="1"/>
  <c r="K1867" i="1"/>
  <c r="K2839" i="1"/>
  <c r="K2840" i="1"/>
  <c r="K2841" i="1"/>
  <c r="K2842" i="1"/>
  <c r="K2843" i="1"/>
  <c r="K2844" i="1"/>
  <c r="K4346" i="1"/>
  <c r="K1868" i="1"/>
  <c r="K5338" i="1"/>
  <c r="K5495" i="1"/>
  <c r="K5745" i="1"/>
  <c r="K5158" i="1"/>
  <c r="K2346" i="1"/>
  <c r="K2029" i="1"/>
  <c r="K1869" i="1"/>
  <c r="K1870" i="1"/>
  <c r="K2803" i="1"/>
  <c r="K2931" i="1"/>
  <c r="K2347" i="1"/>
  <c r="K2348" i="1"/>
  <c r="K2349" i="1"/>
  <c r="K2350" i="1"/>
  <c r="K1574" i="1"/>
  <c r="K1575" i="1"/>
  <c r="K1576" i="1"/>
  <c r="K5159" i="1"/>
  <c r="K6378" i="1"/>
  <c r="K1871" i="1"/>
  <c r="K5160" i="1"/>
  <c r="K3266" i="1"/>
  <c r="K5161" i="1"/>
  <c r="K1895" i="1"/>
  <c r="K1896" i="1"/>
  <c r="K1897" i="1"/>
  <c r="K1898" i="1"/>
  <c r="K1899" i="1"/>
  <c r="K1900" i="1"/>
  <c r="K1901" i="1"/>
  <c r="K5162" i="1"/>
  <c r="K5163" i="1"/>
  <c r="K1425" i="1"/>
  <c r="K1426" i="1"/>
  <c r="K1427" i="1"/>
  <c r="K1428" i="1"/>
  <c r="K1429" i="1"/>
  <c r="K1430" i="1"/>
  <c r="K5164" i="1"/>
  <c r="K169" i="1"/>
  <c r="K170" i="1"/>
  <c r="K171" i="1"/>
  <c r="K172" i="1"/>
  <c r="K173" i="1"/>
  <c r="K174" i="1"/>
  <c r="K175" i="1"/>
  <c r="K176" i="1"/>
  <c r="K177" i="1"/>
  <c r="K275" i="1"/>
  <c r="K2030" i="1"/>
  <c r="K1902" i="1"/>
  <c r="K5165" i="1"/>
  <c r="K5166" i="1"/>
  <c r="K1577" i="1"/>
  <c r="K2901" i="1"/>
  <c r="K5746" i="1"/>
  <c r="K5167" i="1"/>
  <c r="K4347" i="1"/>
  <c r="K1087" i="1"/>
  <c r="K1088" i="1"/>
  <c r="K5747" i="1"/>
  <c r="K1130" i="1"/>
  <c r="K327" i="1"/>
  <c r="K1872" i="1"/>
  <c r="K6278" i="1"/>
  <c r="K6279" i="1"/>
  <c r="K2394" i="1"/>
  <c r="K5168" i="1"/>
  <c r="K1431" i="1"/>
  <c r="K1432" i="1"/>
  <c r="K1433" i="1"/>
  <c r="K1434" i="1"/>
  <c r="K1435" i="1"/>
  <c r="K2031" i="1"/>
  <c r="K4348" i="1"/>
  <c r="K1873" i="1"/>
  <c r="K1578" i="1"/>
  <c r="K1089" i="1"/>
  <c r="K5246" i="1"/>
  <c r="K1514" i="1"/>
  <c r="K1579" i="1"/>
  <c r="K1580" i="1"/>
  <c r="K1581" i="1"/>
  <c r="K178" i="1"/>
  <c r="K179" i="1"/>
  <c r="K180" i="1"/>
  <c r="K5169" i="1"/>
  <c r="K4349" i="1"/>
  <c r="K4350" i="1"/>
  <c r="K4351" i="1"/>
  <c r="K4352" i="1"/>
  <c r="K4353" i="1"/>
  <c r="K181" i="1"/>
  <c r="K4354" i="1"/>
  <c r="K2496" i="1"/>
  <c r="K2497" i="1"/>
  <c r="K2498" i="1"/>
  <c r="K276" i="1"/>
  <c r="K4355" i="1"/>
  <c r="K4356" i="1"/>
  <c r="K2032" i="1"/>
  <c r="K915" i="1"/>
  <c r="K916" i="1"/>
  <c r="K182" i="1"/>
  <c r="K917" i="1"/>
  <c r="K5234" i="1"/>
  <c r="K3267" i="1"/>
  <c r="K2902" i="1"/>
  <c r="K183" i="1"/>
  <c r="K184" i="1"/>
  <c r="K185" i="1"/>
  <c r="K186" i="1"/>
  <c r="K187" i="1"/>
  <c r="K188" i="1"/>
  <c r="K189" i="1"/>
  <c r="K190" i="1"/>
  <c r="K191" i="1"/>
  <c r="K192" i="1"/>
  <c r="K1515" i="1"/>
  <c r="K1516" i="1"/>
  <c r="K918" i="1"/>
  <c r="K1582" i="1"/>
  <c r="K1583" i="1"/>
  <c r="K1584" i="1"/>
  <c r="K1585" i="1"/>
  <c r="K1586" i="1"/>
  <c r="K1587" i="1"/>
  <c r="K1588" i="1"/>
  <c r="K1436" i="1"/>
  <c r="K5170" i="1"/>
  <c r="K3268" i="1"/>
  <c r="K3269" i="1"/>
  <c r="K5171" i="1"/>
  <c r="K5172" i="1"/>
  <c r="K753" i="1"/>
  <c r="K754" i="1"/>
  <c r="K755" i="1"/>
  <c r="K4357" i="1"/>
  <c r="K4358" i="1"/>
  <c r="K463" i="1"/>
  <c r="K5748" i="1"/>
  <c r="K5749" i="1"/>
  <c r="K5750" i="1"/>
  <c r="K5751" i="1"/>
  <c r="K5752" i="1"/>
  <c r="K5753" i="1"/>
  <c r="K5754" i="1"/>
  <c r="K2536" i="1"/>
  <c r="K1874" i="1"/>
  <c r="K5173" i="1"/>
  <c r="K464" i="1"/>
  <c r="K756" i="1"/>
  <c r="K193" i="1"/>
  <c r="K194" i="1"/>
  <c r="K1437" i="1"/>
  <c r="K5174" i="1"/>
  <c r="K465" i="1"/>
  <c r="K977" i="1"/>
  <c r="K5235" i="1"/>
  <c r="K5236" i="1"/>
  <c r="K919" i="1"/>
  <c r="K1131" i="1"/>
  <c r="K5245" i="1"/>
  <c r="K4359" i="1"/>
  <c r="K466" i="1"/>
  <c r="K2499" i="1"/>
  <c r="K338" i="1"/>
  <c r="K757" i="1"/>
  <c r="K4360" i="1"/>
  <c r="K758" i="1"/>
  <c r="K2611" i="1"/>
  <c r="K467" i="1"/>
  <c r="K2500" i="1"/>
  <c r="K5755" i="1"/>
  <c r="K5756" i="1"/>
  <c r="K5757" i="1"/>
  <c r="K1438" i="1"/>
  <c r="K1439" i="1"/>
  <c r="K1440" i="1"/>
  <c r="K195" i="1"/>
  <c r="K196" i="1"/>
  <c r="K2351" i="1"/>
  <c r="K3270" i="1"/>
  <c r="K5237" i="1"/>
  <c r="K759" i="1"/>
  <c r="K5175" i="1"/>
  <c r="K3271" i="1"/>
  <c r="K1441" i="1"/>
  <c r="K197" i="1"/>
  <c r="K198" i="1"/>
  <c r="K199" i="1"/>
  <c r="K1442" i="1"/>
  <c r="K1443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2845" i="1"/>
  <c r="K2846" i="1"/>
  <c r="K2612" i="1"/>
  <c r="K2613" i="1"/>
  <c r="K2614" i="1"/>
  <c r="K1589" i="1"/>
  <c r="K1590" i="1"/>
  <c r="K1591" i="1"/>
  <c r="K1592" i="1"/>
  <c r="K2352" i="1"/>
  <c r="K1593" i="1"/>
  <c r="K1594" i="1"/>
  <c r="K760" i="1"/>
  <c r="K2615" i="1"/>
  <c r="K2033" i="1"/>
  <c r="K3272" i="1"/>
  <c r="K1250" i="1"/>
  <c r="K1595" i="1"/>
  <c r="K1596" i="1"/>
  <c r="K5176" i="1"/>
  <c r="K5177" i="1"/>
  <c r="K223" i="1"/>
  <c r="K4361" i="1"/>
  <c r="K2771" i="1"/>
  <c r="K2772" i="1"/>
  <c r="K1653" i="1"/>
  <c r="K761" i="1"/>
  <c r="K5178" i="1"/>
  <c r="K3273" i="1"/>
  <c r="K2353" i="1"/>
  <c r="K2354" i="1"/>
  <c r="K5758" i="1"/>
  <c r="K1477" i="1"/>
  <c r="K3274" i="1"/>
  <c r="K762" i="1"/>
  <c r="K763" i="1"/>
  <c r="K3275" i="1"/>
  <c r="K3276" i="1"/>
  <c r="K3277" i="1"/>
  <c r="K1122" i="1"/>
  <c r="K52" i="1"/>
  <c r="K53" i="1"/>
  <c r="K1478" i="1"/>
  <c r="K1479" i="1"/>
  <c r="K764" i="1"/>
  <c r="K1597" i="1"/>
  <c r="K5179" i="1"/>
  <c r="K978" i="1"/>
  <c r="K979" i="1"/>
  <c r="K4362" i="1"/>
  <c r="K1875" i="1"/>
  <c r="K4363" i="1"/>
  <c r="K4364" i="1"/>
  <c r="K4365" i="1"/>
  <c r="K4366" i="1"/>
  <c r="K4367" i="1"/>
  <c r="K4368" i="1"/>
  <c r="K2616" i="1"/>
  <c r="K2617" i="1"/>
  <c r="K2618" i="1"/>
  <c r="K2619" i="1"/>
  <c r="K2355" i="1"/>
  <c r="K4369" i="1"/>
  <c r="K3278" i="1"/>
  <c r="K2903" i="1"/>
  <c r="K328" i="1"/>
  <c r="K2356" i="1"/>
  <c r="K2961" i="1"/>
  <c r="K2034" i="1"/>
  <c r="K2035" i="1"/>
  <c r="K2036" i="1"/>
  <c r="K765" i="1"/>
  <c r="K5180" i="1"/>
  <c r="K468" i="1"/>
  <c r="K469" i="1"/>
  <c r="K470" i="1"/>
  <c r="K471" i="1"/>
  <c r="K472" i="1"/>
  <c r="K2501" i="1"/>
  <c r="K2530" i="1"/>
  <c r="K920" i="1"/>
  <c r="K921" i="1"/>
  <c r="K922" i="1"/>
  <c r="K2357" i="1"/>
  <c r="K5313" i="1"/>
  <c r="K5314" i="1"/>
  <c r="K339" i="1"/>
  <c r="K340" i="1"/>
  <c r="K766" i="1"/>
  <c r="K5181" i="1"/>
  <c r="K5182" i="1"/>
  <c r="K5383" i="1"/>
  <c r="K5384" i="1"/>
  <c r="K5496" i="1"/>
  <c r="K767" i="1"/>
  <c r="K4370" i="1"/>
  <c r="K2962" i="1"/>
  <c r="K5183" i="1"/>
  <c r="K3279" i="1"/>
  <c r="K3280" i="1"/>
  <c r="K329" i="1"/>
  <c r="K330" i="1"/>
  <c r="K331" i="1"/>
  <c r="K332" i="1"/>
  <c r="K1598" i="1"/>
  <c r="K1599" i="1"/>
  <c r="K1600" i="1"/>
  <c r="K1601" i="1"/>
  <c r="K1602" i="1"/>
  <c r="K1603" i="1"/>
  <c r="K768" i="1"/>
  <c r="K3281" i="1"/>
  <c r="K2904" i="1"/>
  <c r="K2905" i="1"/>
  <c r="K2906" i="1"/>
  <c r="K2907" i="1"/>
  <c r="K2908" i="1"/>
  <c r="K2909" i="1"/>
  <c r="K4371" i="1"/>
  <c r="K2395" i="1"/>
  <c r="K5238" i="1"/>
  <c r="K2537" i="1"/>
  <c r="K2910" i="1"/>
  <c r="K6058" i="1"/>
  <c r="K6059" i="1"/>
  <c r="K769" i="1"/>
  <c r="K770" i="1"/>
  <c r="K1654" i="1"/>
  <c r="K5184" i="1"/>
  <c r="K5185" i="1"/>
  <c r="K4372" i="1"/>
  <c r="K6060" i="1"/>
  <c r="K1251" i="1"/>
  <c r="K1252" i="1"/>
  <c r="K2037" i="1"/>
  <c r="K2038" i="1"/>
  <c r="K2911" i="1"/>
  <c r="K5759" i="1"/>
  <c r="K771" i="1"/>
  <c r="K4373" i="1"/>
  <c r="K4374" i="1"/>
  <c r="K1253" i="1"/>
  <c r="K2039" i="1"/>
  <c r="K980" i="1"/>
  <c r="K1876" i="1"/>
  <c r="K2502" i="1"/>
  <c r="K5186" i="1"/>
  <c r="K341" i="1"/>
  <c r="K5290" i="1"/>
  <c r="K5291" i="1"/>
  <c r="K5292" i="1"/>
  <c r="K772" i="1"/>
  <c r="K773" i="1"/>
  <c r="K774" i="1"/>
  <c r="K775" i="1"/>
  <c r="K2912" i="1"/>
  <c r="K6061" i="1"/>
  <c r="K6062" i="1"/>
  <c r="K473" i="1"/>
  <c r="K474" i="1"/>
  <c r="K475" i="1"/>
  <c r="K4375" i="1"/>
  <c r="K1254" i="1"/>
  <c r="K1255" i="1"/>
  <c r="K1256" i="1"/>
  <c r="K2847" i="1"/>
  <c r="K1480" i="1"/>
  <c r="K1257" i="1"/>
  <c r="K1258" i="1"/>
  <c r="K2913" i="1"/>
  <c r="K5315" i="1"/>
  <c r="K5316" i="1"/>
  <c r="K5385" i="1"/>
  <c r="K5187" i="1"/>
  <c r="K1158" i="1"/>
  <c r="K476" i="1"/>
  <c r="K477" i="1"/>
  <c r="K478" i="1"/>
  <c r="K479" i="1"/>
  <c r="K480" i="1"/>
  <c r="K776" i="1"/>
  <c r="K4376" i="1"/>
  <c r="K4377" i="1"/>
  <c r="K981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1655" i="1"/>
  <c r="K1656" i="1"/>
  <c r="K5188" i="1"/>
  <c r="K2358" i="1"/>
  <c r="K5317" i="1"/>
  <c r="K342" i="1"/>
  <c r="K224" i="1"/>
  <c r="K225" i="1"/>
  <c r="K6063" i="1"/>
  <c r="K1657" i="1"/>
  <c r="K1658" i="1"/>
  <c r="K1659" i="1"/>
  <c r="K2719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3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5189" i="1"/>
  <c r="K1123" i="1"/>
  <c r="K1124" i="1"/>
  <c r="K1125" i="1"/>
  <c r="K777" i="1"/>
  <c r="K778" i="1"/>
  <c r="K779" i="1"/>
  <c r="K780" i="1"/>
  <c r="K781" i="1"/>
  <c r="K6262" i="1"/>
  <c r="K6064" i="1"/>
  <c r="K5190" i="1"/>
  <c r="K1604" i="1"/>
  <c r="K5191" i="1"/>
  <c r="K1481" i="1"/>
  <c r="K2620" i="1"/>
  <c r="K226" i="1"/>
  <c r="K227" i="1"/>
  <c r="K1482" i="1"/>
  <c r="K1483" i="1"/>
  <c r="K1877" i="1"/>
  <c r="K4378" i="1"/>
  <c r="K2621" i="1"/>
  <c r="K5192" i="1"/>
  <c r="K1605" i="1"/>
  <c r="K1606" i="1"/>
  <c r="K1607" i="1"/>
  <c r="K1608" i="1"/>
  <c r="K982" i="1"/>
  <c r="K1090" i="1"/>
  <c r="K6373" i="1"/>
  <c r="K6374" i="1"/>
  <c r="K5193" i="1"/>
  <c r="K5760" i="1"/>
  <c r="K343" i="1"/>
  <c r="K344" i="1"/>
  <c r="K345" i="1"/>
  <c r="K5761" i="1"/>
  <c r="K989" i="1"/>
  <c r="K2503" i="1"/>
  <c r="K5762" i="1"/>
  <c r="K5763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4379" i="1"/>
  <c r="K4380" i="1"/>
  <c r="K5194" i="1"/>
  <c r="K1010" i="1"/>
  <c r="K1011" i="1"/>
  <c r="K1012" i="1"/>
  <c r="K4381" i="1"/>
  <c r="K1484" i="1"/>
  <c r="K1485" i="1"/>
  <c r="K1486" i="1"/>
  <c r="K1013" i="1"/>
  <c r="K1014" i="1"/>
  <c r="K1015" i="1"/>
  <c r="K1016" i="1"/>
  <c r="K4382" i="1"/>
  <c r="K1091" i="1"/>
  <c r="K1259" i="1"/>
  <c r="K5764" i="1"/>
  <c r="K5765" i="1"/>
  <c r="K4383" i="1"/>
  <c r="K2914" i="1"/>
  <c r="K1878" i="1"/>
  <c r="K923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2504" i="1"/>
  <c r="K5766" i="1"/>
  <c r="K6065" i="1"/>
  <c r="K5386" i="1"/>
  <c r="K5387" i="1"/>
  <c r="K5388" i="1"/>
  <c r="K5389" i="1"/>
  <c r="K5390" i="1"/>
  <c r="K5391" i="1"/>
  <c r="K5392" i="1"/>
  <c r="K5195" i="1"/>
  <c r="K6263" i="1"/>
  <c r="K503" i="1"/>
  <c r="K2359" i="1"/>
  <c r="K1879" i="1"/>
  <c r="K983" i="1"/>
  <c r="K1092" i="1"/>
  <c r="K5196" i="1"/>
  <c r="K4384" i="1"/>
  <c r="K1880" i="1"/>
  <c r="K5197" i="1"/>
  <c r="K5393" i="1"/>
  <c r="K2360" i="1"/>
  <c r="K2361" i="1"/>
  <c r="K2362" i="1"/>
  <c r="K4385" i="1"/>
  <c r="K504" i="1"/>
  <c r="K505" i="1"/>
  <c r="K3354" i="1"/>
  <c r="K3355" i="1"/>
  <c r="K3356" i="1"/>
  <c r="K3357" i="1"/>
  <c r="K3358" i="1"/>
  <c r="K3359" i="1"/>
  <c r="K3360" i="1"/>
  <c r="K3361" i="1"/>
  <c r="K1487" i="1"/>
  <c r="K1488" i="1"/>
  <c r="K5318" i="1"/>
  <c r="K2773" i="1"/>
  <c r="K506" i="1"/>
  <c r="K507" i="1"/>
  <c r="K277" i="1"/>
  <c r="K278" i="1"/>
  <c r="K279" i="1"/>
  <c r="K280" i="1"/>
  <c r="K1017" i="1"/>
  <c r="K1018" i="1"/>
  <c r="K1019" i="1"/>
  <c r="K1020" i="1"/>
  <c r="K5767" i="1"/>
  <c r="K2915" i="1"/>
  <c r="K5198" i="1"/>
  <c r="K2040" i="1"/>
  <c r="K5199" i="1"/>
  <c r="K1021" i="1"/>
  <c r="K2505" i="1"/>
  <c r="K924" i="1"/>
  <c r="K925" i="1"/>
  <c r="K926" i="1"/>
  <c r="K927" i="1"/>
  <c r="K984" i="1"/>
  <c r="K985" i="1"/>
  <c r="K986" i="1"/>
  <c r="K987" i="1"/>
  <c r="K6264" i="1"/>
  <c r="K6265" i="1"/>
  <c r="K1489" i="1"/>
  <c r="K6379" i="1"/>
  <c r="K1530" i="1"/>
  <c r="K5200" i="1"/>
  <c r="K508" i="1"/>
  <c r="K1531" i="1"/>
  <c r="K6066" i="1"/>
  <c r="K782" i="1"/>
  <c r="K1675" i="1"/>
  <c r="K1022" i="1"/>
  <c r="K2916" i="1"/>
  <c r="K2363" i="1"/>
  <c r="K2364" i="1"/>
  <c r="K2365" i="1"/>
  <c r="K4386" i="1"/>
  <c r="K3362" i="1"/>
  <c r="K5768" i="1"/>
  <c r="K5769" i="1"/>
  <c r="K5497" i="1"/>
  <c r="K5498" i="1"/>
  <c r="K1609" i="1"/>
  <c r="K1610" i="1"/>
  <c r="K1611" i="1"/>
  <c r="K2917" i="1"/>
  <c r="K1490" i="1"/>
  <c r="K2506" i="1"/>
  <c r="K346" i="1"/>
  <c r="K347" i="1"/>
  <c r="K5394" i="1"/>
  <c r="K5770" i="1"/>
  <c r="K5771" i="1"/>
  <c r="K5772" i="1"/>
  <c r="K5773" i="1"/>
  <c r="K3363" i="1"/>
  <c r="K3364" i="1"/>
  <c r="K4387" i="1"/>
  <c r="K3365" i="1"/>
  <c r="K5201" i="1"/>
  <c r="K4388" i="1"/>
  <c r="K2713" i="1"/>
  <c r="K6067" i="1"/>
  <c r="K2483" i="1"/>
  <c r="K5202" i="1"/>
  <c r="K5203" i="1"/>
  <c r="K5204" i="1"/>
  <c r="K1612" i="1"/>
  <c r="K1613" i="1"/>
  <c r="K1614" i="1"/>
  <c r="K1615" i="1"/>
  <c r="K1616" i="1"/>
  <c r="K1617" i="1"/>
  <c r="K1618" i="1"/>
  <c r="K1619" i="1"/>
  <c r="K1620" i="1"/>
  <c r="K3366" i="1"/>
  <c r="K5774" i="1"/>
  <c r="K4389" i="1"/>
  <c r="K6068" i="1"/>
  <c r="K4390" i="1"/>
  <c r="K4391" i="1"/>
  <c r="K4392" i="1"/>
  <c r="K4393" i="1"/>
  <c r="K4394" i="1"/>
  <c r="K4395" i="1"/>
  <c r="K4396" i="1"/>
  <c r="K4397" i="1"/>
  <c r="K5499" i="1"/>
  <c r="K1881" i="1"/>
  <c r="K6069" i="1"/>
  <c r="K6070" i="1"/>
  <c r="K1023" i="1"/>
  <c r="K1024" i="1"/>
  <c r="K1025" i="1"/>
  <c r="K4398" i="1"/>
  <c r="K2484" i="1"/>
  <c r="K281" i="1"/>
  <c r="K509" i="1"/>
  <c r="K1491" i="1"/>
  <c r="K1492" i="1"/>
  <c r="K2622" i="1"/>
  <c r="K510" i="1"/>
  <c r="K511" i="1"/>
  <c r="K512" i="1"/>
  <c r="K513" i="1"/>
  <c r="K514" i="1"/>
  <c r="K515" i="1"/>
  <c r="K2848" i="1"/>
  <c r="K2849" i="1"/>
  <c r="K2366" i="1"/>
  <c r="K2367" i="1"/>
  <c r="K2368" i="1"/>
  <c r="K2369" i="1"/>
  <c r="K2041" i="1"/>
  <c r="K2932" i="1"/>
  <c r="K5205" i="1"/>
  <c r="K5206" i="1"/>
  <c r="K5293" i="1"/>
  <c r="K5294" i="1"/>
  <c r="K5295" i="1"/>
  <c r="K5296" i="1"/>
  <c r="K5297" i="1"/>
  <c r="K2370" i="1"/>
  <c r="K5207" i="1"/>
  <c r="K2485" i="1"/>
  <c r="K2486" i="1"/>
  <c r="K2487" i="1"/>
  <c r="K2488" i="1"/>
  <c r="K6266" i="1"/>
  <c r="K6071" i="1"/>
  <c r="K6072" i="1"/>
  <c r="K4399" i="1"/>
  <c r="K4400" i="1"/>
  <c r="K4401" i="1"/>
  <c r="K4402" i="1"/>
  <c r="K4403" i="1"/>
  <c r="K4404" i="1"/>
  <c r="K6073" i="1"/>
  <c r="K2918" i="1"/>
  <c r="K2919" i="1"/>
  <c r="K2920" i="1"/>
  <c r="K2921" i="1"/>
  <c r="K2922" i="1"/>
  <c r="K2923" i="1"/>
  <c r="K2714" i="1"/>
  <c r="K1228" i="1"/>
  <c r="K6375" i="1"/>
  <c r="K6376" i="1"/>
  <c r="K5239" i="1"/>
  <c r="K2396" i="1"/>
  <c r="K6280" i="1"/>
  <c r="K2538" i="1"/>
  <c r="K5240" i="1"/>
  <c r="K5241" i="1"/>
  <c r="K988" i="1"/>
  <c r="K348" i="1"/>
  <c r="K1493" i="1"/>
  <c r="K2371" i="1"/>
  <c r="K4405" i="1"/>
  <c r="K2924" i="1"/>
  <c r="K5500" i="1"/>
  <c r="K4406" i="1"/>
  <c r="K2715" i="1"/>
  <c r="K4407" i="1"/>
  <c r="K4408" i="1"/>
  <c r="K2042" i="1"/>
  <c r="K5242" i="1"/>
  <c r="K5208" i="1"/>
  <c r="K5209" i="1"/>
  <c r="K6267" i="1"/>
  <c r="K6268" i="1"/>
  <c r="K5210" i="1"/>
  <c r="K2372" i="1"/>
  <c r="K2373" i="1"/>
  <c r="K2374" i="1"/>
  <c r="K4409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783" i="1"/>
  <c r="K5501" i="1"/>
  <c r="K784" i="1"/>
  <c r="K228" i="1"/>
  <c r="K229" i="1"/>
  <c r="K282" i="1"/>
  <c r="K5811" i="1"/>
  <c r="K5812" i="1"/>
  <c r="K5813" i="1"/>
  <c r="K5814" i="1"/>
  <c r="K5815" i="1"/>
  <c r="K5816" i="1"/>
  <c r="K5775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516" i="1"/>
  <c r="K4410" i="1"/>
  <c r="K4411" i="1"/>
  <c r="K3381" i="1"/>
  <c r="K5243" i="1"/>
  <c r="K5319" i="1"/>
  <c r="K2507" i="1"/>
  <c r="K5776" i="1"/>
  <c r="K5777" i="1"/>
  <c r="K5817" i="1"/>
  <c r="K2508" i="1"/>
  <c r="K2774" i="1"/>
  <c r="K5211" i="1"/>
  <c r="K4412" i="1"/>
  <c r="K3382" i="1"/>
  <c r="K4413" i="1"/>
  <c r="K4414" i="1"/>
  <c r="K4415" i="1"/>
  <c r="K4416" i="1"/>
  <c r="K2720" i="1"/>
  <c r="K4417" i="1"/>
  <c r="K928" i="1"/>
  <c r="K929" i="1"/>
  <c r="K2775" i="1"/>
  <c r="K1882" i="1"/>
  <c r="K1883" i="1"/>
  <c r="K1884" i="1"/>
  <c r="K1885" i="1"/>
  <c r="K1886" i="1"/>
  <c r="K930" i="1"/>
  <c r="K931" i="1"/>
  <c r="K932" i="1"/>
  <c r="K2716" i="1"/>
  <c r="K1231" i="1"/>
  <c r="K1232" i="1"/>
  <c r="K1233" i="1"/>
  <c r="K2623" i="1"/>
  <c r="K2624" i="1"/>
  <c r="K6" i="1"/>
  <c r="K4418" i="1"/>
  <c r="K4419" i="1"/>
  <c r="K4420" i="1"/>
  <c r="K4421" i="1"/>
  <c r="K4422" i="1"/>
  <c r="K1660" i="1"/>
  <c r="K5212" i="1"/>
  <c r="K5213" i="1"/>
  <c r="K1126" i="1"/>
  <c r="K2850" i="1"/>
  <c r="K3383" i="1"/>
  <c r="K2925" i="1"/>
  <c r="K5214" i="1"/>
  <c r="K2043" i="1"/>
  <c r="K2044" i="1"/>
  <c r="K2045" i="1"/>
  <c r="K2625" i="1"/>
  <c r="K2626" i="1"/>
  <c r="K2627" i="1"/>
  <c r="K2628" i="1"/>
  <c r="K2629" i="1"/>
  <c r="K2630" i="1"/>
  <c r="K5215" i="1"/>
  <c r="K2509" i="1"/>
  <c r="K1661" i="1"/>
  <c r="K334" i="1"/>
  <c r="K4423" i="1"/>
  <c r="K4424" i="1"/>
  <c r="K933" i="1"/>
  <c r="K934" i="1"/>
  <c r="K935" i="1"/>
  <c r="K936" i="1"/>
  <c r="K937" i="1"/>
  <c r="K938" i="1"/>
  <c r="K517" i="1"/>
  <c r="K5778" i="1"/>
  <c r="K5779" i="1"/>
  <c r="K1093" i="1"/>
  <c r="K4425" i="1"/>
  <c r="K4426" i="1"/>
  <c r="K4427" i="1"/>
  <c r="K4428" i="1"/>
  <c r="K5818" i="1"/>
  <c r="K5339" i="1"/>
  <c r="K2776" i="1"/>
  <c r="K2510" i="1"/>
  <c r="K2717" i="1"/>
  <c r="K1662" i="1"/>
  <c r="K1887" i="1"/>
  <c r="K518" i="1"/>
  <c r="K519" i="1"/>
  <c r="K520" i="1"/>
  <c r="K521" i="1"/>
  <c r="K522" i="1"/>
  <c r="K6074" i="1"/>
  <c r="K6075" i="1"/>
  <c r="K5216" i="1"/>
  <c r="K5217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2375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395" i="1"/>
  <c r="K4429" i="1"/>
  <c r="K4430" i="1"/>
  <c r="K567" i="1"/>
  <c r="K568" i="1"/>
  <c r="K1494" i="1"/>
  <c r="K1495" i="1"/>
  <c r="K1094" i="1"/>
  <c r="K1095" i="1"/>
  <c r="K6076" i="1"/>
  <c r="K2376" i="1"/>
  <c r="K2377" i="1"/>
  <c r="K2378" i="1"/>
  <c r="K2379" i="1"/>
  <c r="K2380" i="1"/>
  <c r="K785" i="1"/>
  <c r="K786" i="1"/>
  <c r="K787" i="1"/>
  <c r="K569" i="1"/>
  <c r="K570" i="1"/>
  <c r="K5218" i="1"/>
  <c r="K5219" i="1"/>
  <c r="K5220" i="1"/>
  <c r="K4431" i="1"/>
  <c r="K4432" i="1"/>
  <c r="K4433" i="1"/>
  <c r="K3384" i="1"/>
  <c r="K3385" i="1"/>
  <c r="K1888" i="1"/>
  <c r="K1496" i="1"/>
  <c r="K571" i="1"/>
  <c r="K572" i="1"/>
  <c r="K230" i="1"/>
  <c r="K2046" i="1"/>
  <c r="K2047" i="1"/>
  <c r="K2048" i="1"/>
  <c r="K2721" i="1"/>
  <c r="K2777" i="1"/>
  <c r="K2381" i="1"/>
  <c r="K2382" i="1"/>
  <c r="K2383" i="1"/>
  <c r="K1026" i="1"/>
  <c r="K2718" i="1"/>
  <c r="K5340" i="1"/>
  <c r="K5341" i="1"/>
  <c r="K573" i="1"/>
  <c r="K5221" i="1"/>
  <c r="K4434" i="1"/>
  <c r="K4435" i="1"/>
  <c r="K4436" i="1"/>
  <c r="K4437" i="1"/>
  <c r="K4438" i="1"/>
  <c r="K1132" i="1"/>
  <c r="K1133" i="1"/>
  <c r="K1134" i="1"/>
  <c r="K4439" i="1"/>
  <c r="K3386" i="1"/>
  <c r="K6077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5222" i="1"/>
  <c r="K5223" i="1"/>
  <c r="K4465" i="1"/>
  <c r="K574" i="1"/>
  <c r="K5224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1096" i="1"/>
  <c r="K4466" i="1"/>
  <c r="K4467" i="1"/>
  <c r="K349" i="1"/>
  <c r="K7" i="1"/>
  <c r="K4468" i="1"/>
  <c r="K4469" i="1"/>
  <c r="K1889" i="1"/>
  <c r="K1497" i="1"/>
  <c r="K1498" i="1"/>
  <c r="K1499" i="1"/>
  <c r="K1500" i="1"/>
  <c r="K575" i="1"/>
  <c r="K1135" i="1"/>
  <c r="K3387" i="1"/>
  <c r="K3388" i="1"/>
  <c r="K4470" i="1"/>
  <c r="K4471" i="1"/>
  <c r="K5225" i="1"/>
  <c r="K5226" i="1"/>
  <c r="K5227" i="1"/>
  <c r="K2384" i="1"/>
  <c r="K2385" i="1"/>
  <c r="K5792" i="1"/>
  <c r="K2926" i="1"/>
  <c r="K5793" i="1"/>
  <c r="K231" i="1"/>
  <c r="K2511" i="1"/>
  <c r="K2512" i="1"/>
  <c r="K1027" i="1"/>
  <c r="K788" i="1"/>
  <c r="K3389" i="1"/>
  <c r="K576" i="1"/>
  <c r="K3390" i="1"/>
  <c r="K5244" i="1"/>
  <c r="K2722" i="1"/>
  <c r="K6078" i="1"/>
  <c r="K2513" i="1"/>
  <c r="K2514" i="1"/>
  <c r="K1677" i="1"/>
  <c r="K2386" i="1"/>
  <c r="K2387" i="1"/>
  <c r="K2388" i="1"/>
  <c r="K2389" i="1"/>
  <c r="K232" i="1"/>
  <c r="K2515" i="1"/>
  <c r="K350" i="1"/>
  <c r="K3391" i="1"/>
  <c r="K3392" i="1"/>
  <c r="K3393" i="1"/>
  <c r="K5228" i="1"/>
  <c r="K789" i="1"/>
  <c r="K351" i="1"/>
  <c r="K352" i="1"/>
  <c r="K353" i="1"/>
  <c r="K810" i="1"/>
  <c r="K2963" i="1"/>
  <c r="K8" i="1"/>
  <c r="K1501" i="1"/>
  <c r="K2390" i="1"/>
  <c r="K2391" i="1"/>
  <c r="K2392" i="1"/>
  <c r="K577" i="1"/>
  <c r="K578" i="1"/>
  <c r="K579" i="1"/>
  <c r="K354" i="1"/>
  <c r="K2631" i="1"/>
  <c r="K5819" i="1"/>
  <c r="K5820" i="1"/>
  <c r="K4472" i="1"/>
  <c r="K580" i="1"/>
  <c r="K2049" i="1"/>
  <c r="K939" i="1"/>
  <c r="K940" i="1"/>
  <c r="K941" i="1"/>
  <c r="K1890" i="1"/>
  <c r="K790" i="1"/>
  <c r="K1891" i="1"/>
  <c r="K581" i="1"/>
  <c r="K582" i="1"/>
  <c r="K583" i="1"/>
  <c r="K3394" i="1"/>
  <c r="K2516" i="1"/>
  <c r="K2517" i="1"/>
  <c r="K6079" i="1"/>
  <c r="K584" i="1"/>
  <c r="K1097" i="1"/>
  <c r="K1098" i="1"/>
  <c r="K811" i="1"/>
  <c r="K812" i="1"/>
  <c r="K813" i="1"/>
  <c r="K2518" i="1"/>
  <c r="K2519" i="1"/>
  <c r="K942" i="1"/>
  <c r="K791" i="1"/>
  <c r="K5229" i="1"/>
  <c r="K585" i="1"/>
  <c r="K1099" i="1"/>
  <c r="K2539" i="1"/>
  <c r="K2540" i="1"/>
  <c r="K2397" i="1"/>
  <c r="K2398" i="1"/>
  <c r="K814" i="1"/>
  <c r="K6269" i="1"/>
  <c r="K1127" i="1"/>
  <c r="L4473" i="1"/>
  <c r="L4474" i="1"/>
  <c r="M4474" i="1" s="1"/>
  <c r="L1260" i="1"/>
  <c r="M1260" i="1" s="1"/>
  <c r="L4475" i="1"/>
  <c r="L4476" i="1"/>
  <c r="L4477" i="1"/>
  <c r="L4478" i="1"/>
  <c r="M4478" i="1" s="1"/>
  <c r="N4478" i="1" s="1"/>
  <c r="L1621" i="1"/>
  <c r="M1621" i="1" s="1"/>
  <c r="L4479" i="1"/>
  <c r="L4480" i="1"/>
  <c r="M4480" i="1" s="1"/>
  <c r="L4481" i="1"/>
  <c r="M4481" i="1" s="1"/>
  <c r="L4482" i="1"/>
  <c r="L4483" i="1"/>
  <c r="L4484" i="1"/>
  <c r="L1712" i="1"/>
  <c r="M1712" i="1" s="1"/>
  <c r="N1712" i="1" s="1"/>
  <c r="L3426" i="1"/>
  <c r="M3426" i="1" s="1"/>
  <c r="L4485" i="1"/>
  <c r="L3427" i="1"/>
  <c r="M3427" i="1" s="1"/>
  <c r="L4486" i="1"/>
  <c r="M4486" i="1" s="1"/>
  <c r="L355" i="1"/>
  <c r="L823" i="1"/>
  <c r="M823" i="1" s="1"/>
  <c r="L824" i="1"/>
  <c r="L825" i="1"/>
  <c r="M825" i="1" s="1"/>
  <c r="N825" i="1" s="1"/>
  <c r="L1713" i="1"/>
  <c r="M1713" i="1" s="1"/>
  <c r="L1714" i="1"/>
  <c r="L356" i="1"/>
  <c r="M356" i="1" s="1"/>
  <c r="L357" i="1"/>
  <c r="M357" i="1" s="1"/>
  <c r="L358" i="1"/>
  <c r="L359" i="1"/>
  <c r="M359" i="1" s="1"/>
  <c r="L826" i="1"/>
  <c r="L1715" i="1"/>
  <c r="L360" i="1"/>
  <c r="M360" i="1" s="1"/>
  <c r="N360" i="1" s="1"/>
  <c r="L1716" i="1"/>
  <c r="L361" i="1"/>
  <c r="M361" i="1" s="1"/>
  <c r="L1717" i="1"/>
  <c r="L1718" i="1"/>
  <c r="L1719" i="1"/>
  <c r="L1720" i="1"/>
  <c r="L827" i="1"/>
  <c r="M827" i="1" s="1"/>
  <c r="N827" i="1" s="1"/>
  <c r="L828" i="1"/>
  <c r="M828" i="1" s="1"/>
  <c r="N828" i="1" s="1"/>
  <c r="L829" i="1"/>
  <c r="L830" i="1"/>
  <c r="M830" i="1" s="1"/>
  <c r="L3428" i="1"/>
  <c r="M3428" i="1" s="1"/>
  <c r="L4487" i="1"/>
  <c r="L831" i="1"/>
  <c r="M831" i="1" s="1"/>
  <c r="L1721" i="1"/>
  <c r="L1722" i="1"/>
  <c r="L1723" i="1"/>
  <c r="M1723" i="1" s="1"/>
  <c r="L1724" i="1"/>
  <c r="L1725" i="1"/>
  <c r="M1725" i="1" s="1"/>
  <c r="L1726" i="1"/>
  <c r="M1726" i="1" s="1"/>
  <c r="L832" i="1"/>
  <c r="L833" i="1"/>
  <c r="M833" i="1" s="1"/>
  <c r="L1727" i="1"/>
  <c r="L1728" i="1"/>
  <c r="M1728" i="1" s="1"/>
  <c r="N1728" i="1" s="1"/>
  <c r="L1729" i="1"/>
  <c r="M1729" i="1" s="1"/>
  <c r="L2964" i="1"/>
  <c r="L1028" i="1"/>
  <c r="M1028" i="1" s="1"/>
  <c r="L2965" i="1"/>
  <c r="L3429" i="1"/>
  <c r="L3430" i="1"/>
  <c r="L3431" i="1"/>
  <c r="L3432" i="1"/>
  <c r="M3432" i="1" s="1"/>
  <c r="N3432" i="1" s="1"/>
  <c r="L5821" i="1"/>
  <c r="M5821" i="1" s="1"/>
  <c r="N5821" i="1" s="1"/>
  <c r="L5822" i="1"/>
  <c r="L5823" i="1"/>
  <c r="M5823" i="1" s="1"/>
  <c r="L5824" i="1"/>
  <c r="M5824" i="1" s="1"/>
  <c r="L5825" i="1"/>
  <c r="L5826" i="1"/>
  <c r="L5827" i="1"/>
  <c r="L5828" i="1"/>
  <c r="M5828" i="1" s="1"/>
  <c r="N5828" i="1" s="1"/>
  <c r="L5829" i="1"/>
  <c r="M5829" i="1" s="1"/>
  <c r="L5830" i="1"/>
  <c r="L5831" i="1"/>
  <c r="M5831" i="1" s="1"/>
  <c r="L5832" i="1"/>
  <c r="L5833" i="1"/>
  <c r="L5834" i="1"/>
  <c r="M5834" i="1" s="1"/>
  <c r="L5835" i="1"/>
  <c r="L5836" i="1"/>
  <c r="L5837" i="1"/>
  <c r="M5837" i="1" s="1"/>
  <c r="N5837" i="1" s="1"/>
  <c r="L5838" i="1"/>
  <c r="L5839" i="1"/>
  <c r="M5839" i="1" s="1"/>
  <c r="L5840" i="1"/>
  <c r="M5840" i="1" s="1"/>
  <c r="L5841" i="1"/>
  <c r="L5842" i="1"/>
  <c r="L5843" i="1"/>
  <c r="L5844" i="1"/>
  <c r="M5844" i="1" s="1"/>
  <c r="N5844" i="1" s="1"/>
  <c r="L5845" i="1"/>
  <c r="M5845" i="1" s="1"/>
  <c r="N5845" i="1" s="1"/>
  <c r="L5846" i="1"/>
  <c r="L5847" i="1"/>
  <c r="M5847" i="1" s="1"/>
  <c r="L5848" i="1"/>
  <c r="M5848" i="1" s="1"/>
  <c r="L5849" i="1"/>
  <c r="L5850" i="1"/>
  <c r="L5851" i="1"/>
  <c r="L5852" i="1"/>
  <c r="M5852" i="1" s="1"/>
  <c r="N5852" i="1" s="1"/>
  <c r="L5853" i="1"/>
  <c r="M5853" i="1" s="1"/>
  <c r="L5854" i="1"/>
  <c r="L5855" i="1"/>
  <c r="M5855" i="1" s="1"/>
  <c r="L5856" i="1"/>
  <c r="M5856" i="1" s="1"/>
  <c r="L5857" i="1"/>
  <c r="L5858" i="1"/>
  <c r="M5858" i="1" s="1"/>
  <c r="N5858" i="1" s="1"/>
  <c r="L5859" i="1"/>
  <c r="L5860" i="1"/>
  <c r="M5860" i="1" s="1"/>
  <c r="N5860" i="1" s="1"/>
  <c r="L5861" i="1"/>
  <c r="M5861" i="1" s="1"/>
  <c r="L5862" i="1"/>
  <c r="L5863" i="1"/>
  <c r="M5863" i="1" s="1"/>
  <c r="L5864" i="1"/>
  <c r="M5864" i="1" s="1"/>
  <c r="L5865" i="1"/>
  <c r="L5866" i="1"/>
  <c r="L5867" i="1"/>
  <c r="L5868" i="1"/>
  <c r="L5869" i="1"/>
  <c r="M5869" i="1" s="1"/>
  <c r="N5869" i="1" s="1"/>
  <c r="L5870" i="1"/>
  <c r="L5871" i="1"/>
  <c r="M5871" i="1" s="1"/>
  <c r="L5872" i="1"/>
  <c r="M5872" i="1" s="1"/>
  <c r="L5873" i="1"/>
  <c r="L5874" i="1"/>
  <c r="L5875" i="1"/>
  <c r="L5876" i="1"/>
  <c r="L5877" i="1"/>
  <c r="M5877" i="1" s="1"/>
  <c r="N5877" i="1" s="1"/>
  <c r="L5878" i="1"/>
  <c r="L5879" i="1"/>
  <c r="M5879" i="1" s="1"/>
  <c r="L5880" i="1"/>
  <c r="M5880" i="1" s="1"/>
  <c r="N5880" i="1" s="1"/>
  <c r="O5880" i="1" s="1"/>
  <c r="L5881" i="1"/>
  <c r="L5882" i="1"/>
  <c r="M5882" i="1" s="1"/>
  <c r="L5883" i="1"/>
  <c r="L5884" i="1"/>
  <c r="M5884" i="1" s="1"/>
  <c r="N5884" i="1" s="1"/>
  <c r="L5885" i="1"/>
  <c r="M5885" i="1" s="1"/>
  <c r="L5886" i="1"/>
  <c r="L5887" i="1"/>
  <c r="M5887" i="1" s="1"/>
  <c r="L5888" i="1"/>
  <c r="M5888" i="1" s="1"/>
  <c r="L5889" i="1"/>
  <c r="L5890" i="1"/>
  <c r="L5891" i="1"/>
  <c r="L5892" i="1"/>
  <c r="L5893" i="1"/>
  <c r="M5893" i="1" s="1"/>
  <c r="N5893" i="1" s="1"/>
  <c r="L5894" i="1"/>
  <c r="L5895" i="1"/>
  <c r="M5895" i="1" s="1"/>
  <c r="L5896" i="1"/>
  <c r="M5896" i="1" s="1"/>
  <c r="L5897" i="1"/>
  <c r="L5898" i="1"/>
  <c r="L5899" i="1"/>
  <c r="L5900" i="1"/>
  <c r="L586" i="1"/>
  <c r="M586" i="1" s="1"/>
  <c r="L587" i="1"/>
  <c r="L588" i="1"/>
  <c r="M588" i="1" s="1"/>
  <c r="L589" i="1"/>
  <c r="L3433" i="1"/>
  <c r="L3434" i="1"/>
  <c r="L3435" i="1"/>
  <c r="L3436" i="1"/>
  <c r="M3436" i="1" s="1"/>
  <c r="N3436" i="1" s="1"/>
  <c r="L2966" i="1"/>
  <c r="M2966" i="1" s="1"/>
  <c r="L2967" i="1"/>
  <c r="L2968" i="1"/>
  <c r="M2968" i="1" s="1"/>
  <c r="L2969" i="1"/>
  <c r="M2969" i="1" s="1"/>
  <c r="L2670" i="1"/>
  <c r="L2671" i="1"/>
  <c r="L1903" i="1"/>
  <c r="L1904" i="1"/>
  <c r="L2672" i="1"/>
  <c r="M2672" i="1" s="1"/>
  <c r="N2672" i="1" s="1"/>
  <c r="L2673" i="1"/>
  <c r="L2674" i="1"/>
  <c r="M2674" i="1" s="1"/>
  <c r="L2675" i="1"/>
  <c r="L2676" i="1"/>
  <c r="L2677" i="1"/>
  <c r="M2677" i="1" s="1"/>
  <c r="L2678" i="1"/>
  <c r="L2679" i="1"/>
  <c r="M2679" i="1" s="1"/>
  <c r="N2679" i="1" s="1"/>
  <c r="L2680" i="1"/>
  <c r="M2680" i="1" s="1"/>
  <c r="N2680" i="1" s="1"/>
  <c r="L2681" i="1"/>
  <c r="L2682" i="1"/>
  <c r="M2682" i="1" s="1"/>
  <c r="L2683" i="1"/>
  <c r="M2683" i="1" s="1"/>
  <c r="L2684" i="1"/>
  <c r="L2685" i="1"/>
  <c r="M2685" i="1" s="1"/>
  <c r="L2686" i="1"/>
  <c r="L2687" i="1"/>
  <c r="M2687" i="1" s="1"/>
  <c r="N2687" i="1" s="1"/>
  <c r="L2688" i="1"/>
  <c r="M2688" i="1" s="1"/>
  <c r="L2689" i="1"/>
  <c r="L2690" i="1"/>
  <c r="M2690" i="1" s="1"/>
  <c r="L2691" i="1"/>
  <c r="M2691" i="1" s="1"/>
  <c r="L2692" i="1"/>
  <c r="L2693" i="1"/>
  <c r="L2694" i="1"/>
  <c r="L2695" i="1"/>
  <c r="M2695" i="1" s="1"/>
  <c r="N2695" i="1" s="1"/>
  <c r="L1692" i="1"/>
  <c r="M1692" i="1" s="1"/>
  <c r="L2696" i="1"/>
  <c r="L2788" i="1"/>
  <c r="M2788" i="1" s="1"/>
  <c r="L2789" i="1"/>
  <c r="L2790" i="1"/>
  <c r="L2791" i="1"/>
  <c r="M2791" i="1" s="1"/>
  <c r="L2792" i="1"/>
  <c r="L2793" i="1"/>
  <c r="M2793" i="1" s="1"/>
  <c r="N2793" i="1" s="1"/>
  <c r="L2794" i="1"/>
  <c r="M2794" i="1" s="1"/>
  <c r="N2794" i="1" s="1"/>
  <c r="L2795" i="1"/>
  <c r="L2796" i="1"/>
  <c r="M2796" i="1" s="1"/>
  <c r="L2797" i="1"/>
  <c r="M2797" i="1" s="1"/>
  <c r="L2798" i="1"/>
  <c r="L2799" i="1"/>
  <c r="L1160" i="1"/>
  <c r="L1161" i="1"/>
  <c r="L1162" i="1"/>
  <c r="M1162" i="1" s="1"/>
  <c r="L1163" i="1"/>
  <c r="L1164" i="1"/>
  <c r="M1164" i="1" s="1"/>
  <c r="L1165" i="1"/>
  <c r="M1165" i="1" s="1"/>
  <c r="L1166" i="1"/>
  <c r="L5396" i="1"/>
  <c r="L5397" i="1"/>
  <c r="L5398" i="1"/>
  <c r="L5399" i="1"/>
  <c r="M5399" i="1" s="1"/>
  <c r="N5399" i="1" s="1"/>
  <c r="L5400" i="1"/>
  <c r="L5401" i="1"/>
  <c r="M5401" i="1" s="1"/>
  <c r="L5402" i="1"/>
  <c r="M5402" i="1" s="1"/>
  <c r="L5403" i="1"/>
  <c r="L5404" i="1"/>
  <c r="M5404" i="1" s="1"/>
  <c r="L5405" i="1"/>
  <c r="L5406" i="1"/>
  <c r="M5406" i="1" s="1"/>
  <c r="N5406" i="1" s="1"/>
  <c r="L5407" i="1"/>
  <c r="M5407" i="1" s="1"/>
  <c r="N5407" i="1" s="1"/>
  <c r="L5408" i="1"/>
  <c r="L5409" i="1"/>
  <c r="M5409" i="1" s="1"/>
  <c r="L5410" i="1"/>
  <c r="M5410" i="1" s="1"/>
  <c r="L5411" i="1"/>
  <c r="L5412" i="1"/>
  <c r="L5413" i="1"/>
  <c r="L5414" i="1"/>
  <c r="L5415" i="1"/>
  <c r="M5415" i="1" s="1"/>
  <c r="L5416" i="1"/>
  <c r="L5417" i="1"/>
  <c r="M5417" i="1" s="1"/>
  <c r="L5418" i="1"/>
  <c r="M5418" i="1" s="1"/>
  <c r="L5419" i="1"/>
  <c r="L5420" i="1"/>
  <c r="L5421" i="1"/>
  <c r="L5422" i="1"/>
  <c r="M5422" i="1" s="1"/>
  <c r="N5422" i="1" s="1"/>
  <c r="L5423" i="1"/>
  <c r="M5423" i="1" s="1"/>
  <c r="N5423" i="1" s="1"/>
  <c r="O5423" i="1" s="1"/>
  <c r="P5423" i="1" s="1"/>
  <c r="L5424" i="1"/>
  <c r="L5425" i="1"/>
  <c r="M5425" i="1" s="1"/>
  <c r="L5426" i="1"/>
  <c r="L5427" i="1"/>
  <c r="L5428" i="1"/>
  <c r="M5428" i="1" s="1"/>
  <c r="L5429" i="1"/>
  <c r="L5430" i="1"/>
  <c r="L5431" i="1"/>
  <c r="M5431" i="1" s="1"/>
  <c r="N5431" i="1" s="1"/>
  <c r="L5432" i="1"/>
  <c r="L5433" i="1"/>
  <c r="M5433" i="1" s="1"/>
  <c r="L5434" i="1"/>
  <c r="M5434" i="1" s="1"/>
  <c r="L5435" i="1"/>
  <c r="L5436" i="1"/>
  <c r="M5436" i="1" s="1"/>
  <c r="L5437" i="1"/>
  <c r="L5438" i="1"/>
  <c r="M5438" i="1" s="1"/>
  <c r="N5438" i="1" s="1"/>
  <c r="L5439" i="1"/>
  <c r="M5439" i="1" s="1"/>
  <c r="N5439" i="1" s="1"/>
  <c r="L5440" i="1"/>
  <c r="L5441" i="1"/>
  <c r="M5441" i="1" s="1"/>
  <c r="L5442" i="1"/>
  <c r="L5443" i="1"/>
  <c r="L5444" i="1"/>
  <c r="L5445" i="1"/>
  <c r="L5446" i="1"/>
  <c r="M5446" i="1" s="1"/>
  <c r="N5446" i="1" s="1"/>
  <c r="L5447" i="1"/>
  <c r="M5447" i="1" s="1"/>
  <c r="L5448" i="1"/>
  <c r="L5449" i="1"/>
  <c r="M5449" i="1" s="1"/>
  <c r="L5450" i="1"/>
  <c r="M5450" i="1" s="1"/>
  <c r="L5451" i="1"/>
  <c r="L5452" i="1"/>
  <c r="L5453" i="1"/>
  <c r="L5454" i="1"/>
  <c r="L5455" i="1"/>
  <c r="M5455" i="1" s="1"/>
  <c r="L5456" i="1"/>
  <c r="L5457" i="1"/>
  <c r="M5457" i="1" s="1"/>
  <c r="L5458" i="1"/>
  <c r="L5459" i="1"/>
  <c r="L5460" i="1"/>
  <c r="M5460" i="1" s="1"/>
  <c r="L5461" i="1"/>
  <c r="L5462" i="1"/>
  <c r="M5462" i="1" s="1"/>
  <c r="N5462" i="1" s="1"/>
  <c r="L5463" i="1"/>
  <c r="M5463" i="1" s="1"/>
  <c r="L3437" i="1"/>
  <c r="L4488" i="1"/>
  <c r="M4488" i="1" s="1"/>
  <c r="L3438" i="1"/>
  <c r="L3439" i="1"/>
  <c r="L3440" i="1"/>
  <c r="L4489" i="1"/>
  <c r="L4490" i="1"/>
  <c r="M4490" i="1" s="1"/>
  <c r="N4490" i="1" s="1"/>
  <c r="L4491" i="1"/>
  <c r="M4491" i="1" s="1"/>
  <c r="L1029" i="1"/>
  <c r="L1030" i="1"/>
  <c r="M1030" i="1" s="1"/>
  <c r="L3441" i="1"/>
  <c r="M3441" i="1" s="1"/>
  <c r="L4492" i="1"/>
  <c r="L1622" i="1"/>
  <c r="L4493" i="1"/>
  <c r="L4494" i="1"/>
  <c r="M4494" i="1" s="1"/>
  <c r="N4494" i="1" s="1"/>
  <c r="L4495" i="1"/>
  <c r="M4495" i="1" s="1"/>
  <c r="N4495" i="1" s="1"/>
  <c r="L4496" i="1"/>
  <c r="L4497" i="1"/>
  <c r="M4497" i="1" s="1"/>
  <c r="L4498" i="1"/>
  <c r="M4498" i="1" s="1"/>
  <c r="L3442" i="1"/>
  <c r="L3443" i="1"/>
  <c r="M3443" i="1" s="1"/>
  <c r="L4499" i="1"/>
  <c r="L4500" i="1"/>
  <c r="M4500" i="1" s="1"/>
  <c r="N4500" i="1" s="1"/>
  <c r="L1623" i="1"/>
  <c r="M1623" i="1" s="1"/>
  <c r="N1623" i="1" s="1"/>
  <c r="L3444" i="1"/>
  <c r="L4501" i="1"/>
  <c r="M4501" i="1" s="1"/>
  <c r="L3445" i="1"/>
  <c r="M3445" i="1" s="1"/>
  <c r="L4502" i="1"/>
  <c r="L1624" i="1"/>
  <c r="L3446" i="1"/>
  <c r="L4503" i="1"/>
  <c r="M4503" i="1" s="1"/>
  <c r="N4503" i="1" s="1"/>
  <c r="L4504" i="1"/>
  <c r="M4504" i="1" s="1"/>
  <c r="L3447" i="1"/>
  <c r="L4505" i="1"/>
  <c r="M4505" i="1" s="1"/>
  <c r="L4506" i="1"/>
  <c r="M4506" i="1" s="1"/>
  <c r="L4507" i="1"/>
  <c r="L4508" i="1"/>
  <c r="L4509" i="1"/>
  <c r="L4510" i="1"/>
  <c r="L4511" i="1"/>
  <c r="M4511" i="1" s="1"/>
  <c r="L3448" i="1"/>
  <c r="L3449" i="1"/>
  <c r="M3449" i="1" s="1"/>
  <c r="L4512" i="1"/>
  <c r="L4513" i="1"/>
  <c r="L4514" i="1"/>
  <c r="M4514" i="1" s="1"/>
  <c r="L4515" i="1"/>
  <c r="L4516" i="1"/>
  <c r="M4516" i="1" s="1"/>
  <c r="N4516" i="1" s="1"/>
  <c r="L4517" i="1"/>
  <c r="M4517" i="1" s="1"/>
  <c r="N4517" i="1" s="1"/>
  <c r="L4518" i="1"/>
  <c r="L4519" i="1"/>
  <c r="M4519" i="1" s="1"/>
  <c r="L4520" i="1"/>
  <c r="M4520" i="1" s="1"/>
  <c r="L4521" i="1"/>
  <c r="L3450" i="1"/>
  <c r="L4522" i="1"/>
  <c r="L4523" i="1"/>
  <c r="M4523" i="1" s="1"/>
  <c r="N4523" i="1" s="1"/>
  <c r="L4524" i="1"/>
  <c r="M4524" i="1" s="1"/>
  <c r="L4525" i="1"/>
  <c r="L4526" i="1"/>
  <c r="M4526" i="1" s="1"/>
  <c r="L4527" i="1"/>
  <c r="M4527" i="1" s="1"/>
  <c r="N4527" i="1" s="1"/>
  <c r="L4528" i="1"/>
  <c r="L4529" i="1"/>
  <c r="L4530" i="1"/>
  <c r="L4531" i="1"/>
  <c r="L3451" i="1"/>
  <c r="M3451" i="1" s="1"/>
  <c r="N3451" i="1" s="1"/>
  <c r="L1625" i="1"/>
  <c r="L4532" i="1"/>
  <c r="M4532" i="1" s="1"/>
  <c r="L4533" i="1"/>
  <c r="L4534" i="1"/>
  <c r="L4535" i="1"/>
  <c r="M4535" i="1" s="1"/>
  <c r="L3452" i="1"/>
  <c r="L4536" i="1"/>
  <c r="M4536" i="1" s="1"/>
  <c r="N4536" i="1" s="1"/>
  <c r="L4537" i="1"/>
  <c r="M4537" i="1" s="1"/>
  <c r="N4537" i="1" s="1"/>
  <c r="L4538" i="1"/>
  <c r="L3453" i="1"/>
  <c r="M3453" i="1" s="1"/>
  <c r="L4539" i="1"/>
  <c r="M4539" i="1" s="1"/>
  <c r="L1261" i="1"/>
  <c r="L1262" i="1"/>
  <c r="L4540" i="1"/>
  <c r="L4541" i="1"/>
  <c r="M4541" i="1" s="1"/>
  <c r="N4541" i="1" s="1"/>
  <c r="L3454" i="1"/>
  <c r="M3454" i="1" s="1"/>
  <c r="L4542" i="1"/>
  <c r="L4543" i="1"/>
  <c r="M4543" i="1" s="1"/>
  <c r="L4544" i="1"/>
  <c r="M4544" i="1" s="1"/>
  <c r="L4545" i="1"/>
  <c r="L4546" i="1"/>
  <c r="L4547" i="1"/>
  <c r="L4548" i="1"/>
  <c r="M4548" i="1" s="1"/>
  <c r="N4548" i="1" s="1"/>
  <c r="L4549" i="1"/>
  <c r="M4549" i="1" s="1"/>
  <c r="L4550" i="1"/>
  <c r="L4551" i="1"/>
  <c r="M4551" i="1" s="1"/>
  <c r="L4552" i="1"/>
  <c r="L3455" i="1"/>
  <c r="L1906" i="1"/>
  <c r="L4553" i="1"/>
  <c r="L1626" i="1"/>
  <c r="L1627" i="1"/>
  <c r="M1627" i="1" s="1"/>
  <c r="N1627" i="1" s="1"/>
  <c r="L4554" i="1"/>
  <c r="L3395" i="1"/>
  <c r="M3395" i="1" s="1"/>
  <c r="L1263" i="1"/>
  <c r="M1263" i="1" s="1"/>
  <c r="L3396" i="1"/>
  <c r="L1264" i="1"/>
  <c r="L1265" i="1"/>
  <c r="L1266" i="1"/>
  <c r="L1267" i="1"/>
  <c r="M1267" i="1" s="1"/>
  <c r="L1268" i="1"/>
  <c r="L3397" i="1"/>
  <c r="M3397" i="1" s="1"/>
  <c r="L1269" i="1"/>
  <c r="M1269" i="1" s="1"/>
  <c r="N1269" i="1" s="1"/>
  <c r="L3398" i="1"/>
  <c r="L3456" i="1"/>
  <c r="L2804" i="1"/>
  <c r="L2805" i="1"/>
  <c r="M2805" i="1" s="1"/>
  <c r="N2805" i="1" s="1"/>
  <c r="L4555" i="1"/>
  <c r="M4555" i="1" s="1"/>
  <c r="L4556" i="1"/>
  <c r="L4557" i="1"/>
  <c r="M4557" i="1" s="1"/>
  <c r="L2645" i="1"/>
  <c r="M2645" i="1" s="1"/>
  <c r="L5342" i="1"/>
  <c r="L5343" i="1"/>
  <c r="L5344" i="1"/>
  <c r="L5345" i="1"/>
  <c r="M5345" i="1" s="1"/>
  <c r="N5345" i="1" s="1"/>
  <c r="L6080" i="1"/>
  <c r="M6080" i="1" s="1"/>
  <c r="N6080" i="1" s="1"/>
  <c r="L6081" i="1"/>
  <c r="L3457" i="1"/>
  <c r="M3457" i="1" s="1"/>
  <c r="L6082" i="1"/>
  <c r="M6082" i="1" s="1"/>
  <c r="L6083" i="1"/>
  <c r="L834" i="1"/>
  <c r="L590" i="1"/>
  <c r="L591" i="1"/>
  <c r="M591" i="1" s="1"/>
  <c r="N591" i="1" s="1"/>
  <c r="L3458" i="1"/>
  <c r="M3458" i="1" s="1"/>
  <c r="L1628" i="1"/>
  <c r="L3459" i="1"/>
  <c r="M3459" i="1" s="1"/>
  <c r="L3460" i="1"/>
  <c r="M3460" i="1" s="1"/>
  <c r="L2970" i="1"/>
  <c r="L4558" i="1"/>
  <c r="M4558" i="1" s="1"/>
  <c r="L3461" i="1"/>
  <c r="L3462" i="1"/>
  <c r="M3462" i="1" s="1"/>
  <c r="N3462" i="1" s="1"/>
  <c r="L4559" i="1"/>
  <c r="M4559" i="1" s="1"/>
  <c r="L3463" i="1"/>
  <c r="L6084" i="1"/>
  <c r="M6084" i="1" s="1"/>
  <c r="L3464" i="1"/>
  <c r="M3464" i="1" s="1"/>
  <c r="L4560" i="1"/>
  <c r="L4561" i="1"/>
  <c r="L6085" i="1"/>
  <c r="L3465" i="1"/>
  <c r="M3465" i="1" s="1"/>
  <c r="N3465" i="1" s="1"/>
  <c r="L3466" i="1"/>
  <c r="M3466" i="1" s="1"/>
  <c r="N3466" i="1" s="1"/>
  <c r="L4562" i="1"/>
  <c r="L3467" i="1"/>
  <c r="M3467" i="1" s="1"/>
  <c r="L3468" i="1"/>
  <c r="M3468" i="1" s="1"/>
  <c r="L3469" i="1"/>
  <c r="L4563" i="1"/>
  <c r="L4564" i="1"/>
  <c r="L1270" i="1"/>
  <c r="M1270" i="1" s="1"/>
  <c r="N1270" i="1" s="1"/>
  <c r="L4565" i="1"/>
  <c r="M4565" i="1" s="1"/>
  <c r="N4565" i="1" s="1"/>
  <c r="L4566" i="1"/>
  <c r="L4567" i="1"/>
  <c r="M4567" i="1" s="1"/>
  <c r="L3470" i="1"/>
  <c r="M3470" i="1" s="1"/>
  <c r="L4568" i="1"/>
  <c r="L3471" i="1"/>
  <c r="L4569" i="1"/>
  <c r="L3472" i="1"/>
  <c r="M3472" i="1" s="1"/>
  <c r="N3472" i="1" s="1"/>
  <c r="L3473" i="1"/>
  <c r="M3473" i="1" s="1"/>
  <c r="L3474" i="1"/>
  <c r="L3475" i="1"/>
  <c r="M3475" i="1" s="1"/>
  <c r="L3476" i="1"/>
  <c r="M3476" i="1" s="1"/>
  <c r="L1271" i="1"/>
  <c r="L4570" i="1"/>
  <c r="L4571" i="1"/>
  <c r="L4572" i="1"/>
  <c r="M4572" i="1" s="1"/>
  <c r="N4572" i="1" s="1"/>
  <c r="L3477" i="1"/>
  <c r="M3477" i="1" s="1"/>
  <c r="N3477" i="1" s="1"/>
  <c r="L3478" i="1"/>
  <c r="L3479" i="1"/>
  <c r="M3479" i="1" s="1"/>
  <c r="L3480" i="1"/>
  <c r="M3480" i="1" s="1"/>
  <c r="N3480" i="1" s="1"/>
  <c r="O3480" i="1" s="1"/>
  <c r="P3480" i="1" s="1"/>
  <c r="L3481" i="1"/>
  <c r="L3482" i="1"/>
  <c r="L3483" i="1"/>
  <c r="L4573" i="1"/>
  <c r="M4573" i="1" s="1"/>
  <c r="N4573" i="1" s="1"/>
  <c r="L3484" i="1"/>
  <c r="M3484" i="1" s="1"/>
  <c r="L3485" i="1"/>
  <c r="L3486" i="1"/>
  <c r="M3486" i="1" s="1"/>
  <c r="L3487" i="1"/>
  <c r="M3487" i="1" s="1"/>
  <c r="L2971" i="1"/>
  <c r="L3488" i="1"/>
  <c r="L4574" i="1"/>
  <c r="L4575" i="1"/>
  <c r="M4575" i="1" s="1"/>
  <c r="N4575" i="1" s="1"/>
  <c r="L3489" i="1"/>
  <c r="M3489" i="1" s="1"/>
  <c r="L4576" i="1"/>
  <c r="L4577" i="1"/>
  <c r="M4577" i="1" s="1"/>
  <c r="L4578" i="1"/>
  <c r="L3490" i="1"/>
  <c r="L3491" i="1"/>
  <c r="L3492" i="1"/>
  <c r="L3493" i="1"/>
  <c r="L1272" i="1"/>
  <c r="M1272" i="1" s="1"/>
  <c r="L1273" i="1"/>
  <c r="L1274" i="1"/>
  <c r="M1274" i="1" s="1"/>
  <c r="L4579" i="1"/>
  <c r="M4579" i="1" s="1"/>
  <c r="L4580" i="1"/>
  <c r="L4581" i="1"/>
  <c r="L4582" i="1"/>
  <c r="L3494" i="1"/>
  <c r="M3494" i="1" s="1"/>
  <c r="N3494" i="1" s="1"/>
  <c r="L3495" i="1"/>
  <c r="M3495" i="1" s="1"/>
  <c r="N3495" i="1" s="1"/>
  <c r="L3496" i="1"/>
  <c r="L3497" i="1"/>
  <c r="M3497" i="1" s="1"/>
  <c r="L3498" i="1"/>
  <c r="M3498" i="1" s="1"/>
  <c r="L3499" i="1"/>
  <c r="L3500" i="1"/>
  <c r="L3501" i="1"/>
  <c r="L3502" i="1"/>
  <c r="M3502" i="1" s="1"/>
  <c r="N3502" i="1" s="1"/>
  <c r="L1275" i="1"/>
  <c r="M1275" i="1" s="1"/>
  <c r="L1629" i="1"/>
  <c r="L1630" i="1"/>
  <c r="M1630" i="1" s="1"/>
  <c r="L1631" i="1"/>
  <c r="M1631" i="1" s="1"/>
  <c r="L2972" i="1"/>
  <c r="L3503" i="1"/>
  <c r="L3504" i="1"/>
  <c r="L4583" i="1"/>
  <c r="M4583" i="1" s="1"/>
  <c r="N4583" i="1" s="1"/>
  <c r="L3505" i="1"/>
  <c r="M3505" i="1" s="1"/>
  <c r="N3505" i="1" s="1"/>
  <c r="L3506" i="1"/>
  <c r="L3507" i="1"/>
  <c r="M3507" i="1" s="1"/>
  <c r="L3508" i="1"/>
  <c r="L1276" i="1"/>
  <c r="L1632" i="1"/>
  <c r="L3509" i="1"/>
  <c r="L3510" i="1"/>
  <c r="L3511" i="1"/>
  <c r="M3511" i="1" s="1"/>
  <c r="L4584" i="1"/>
  <c r="L3512" i="1"/>
  <c r="M3512" i="1" s="1"/>
  <c r="L4585" i="1"/>
  <c r="M4585" i="1" s="1"/>
  <c r="L3513" i="1"/>
  <c r="L4586" i="1"/>
  <c r="L3514" i="1"/>
  <c r="L3515" i="1"/>
  <c r="M3515" i="1" s="1"/>
  <c r="N3515" i="1" s="1"/>
  <c r="L283" i="1"/>
  <c r="M283" i="1" s="1"/>
  <c r="N283" i="1" s="1"/>
  <c r="L284" i="1"/>
  <c r="L4587" i="1"/>
  <c r="M4587" i="1" s="1"/>
  <c r="L4588" i="1"/>
  <c r="M4588" i="1" s="1"/>
  <c r="N4588" i="1" s="1"/>
  <c r="O4588" i="1" s="1"/>
  <c r="L285" i="1"/>
  <c r="L4589" i="1"/>
  <c r="M4589" i="1" s="1"/>
  <c r="L286" i="1"/>
  <c r="L287" i="1"/>
  <c r="M287" i="1" s="1"/>
  <c r="N287" i="1" s="1"/>
  <c r="L288" i="1"/>
  <c r="M288" i="1" s="1"/>
  <c r="N288" i="1" s="1"/>
  <c r="L289" i="1"/>
  <c r="L290" i="1"/>
  <c r="M290" i="1" s="1"/>
  <c r="L291" i="1"/>
  <c r="M291" i="1" s="1"/>
  <c r="L4590" i="1"/>
  <c r="L4591" i="1"/>
  <c r="L3516" i="1"/>
  <c r="L3517" i="1"/>
  <c r="L3518" i="1"/>
  <c r="M3518" i="1" s="1"/>
  <c r="L3411" i="1"/>
  <c r="L292" i="1"/>
  <c r="M292" i="1" s="1"/>
  <c r="L4592" i="1"/>
  <c r="M4592" i="1" s="1"/>
  <c r="L4593" i="1"/>
  <c r="L2410" i="1"/>
  <c r="L362" i="1"/>
  <c r="L3519" i="1"/>
  <c r="M3519" i="1" s="1"/>
  <c r="N3519" i="1" s="1"/>
  <c r="L3520" i="1"/>
  <c r="M3520" i="1" s="1"/>
  <c r="L2411" i="1"/>
  <c r="L2412" i="1"/>
  <c r="M2412" i="1" s="1"/>
  <c r="L3521" i="1"/>
  <c r="L2050" i="1"/>
  <c r="L2413" i="1"/>
  <c r="M2413" i="1" s="1"/>
  <c r="L3522" i="1"/>
  <c r="L3523" i="1"/>
  <c r="M3523" i="1" s="1"/>
  <c r="N3523" i="1" s="1"/>
  <c r="L3524" i="1"/>
  <c r="M3524" i="1" s="1"/>
  <c r="N3524" i="1" s="1"/>
  <c r="O3524" i="1" s="1"/>
  <c r="P3524" i="1" s="1"/>
  <c r="L2051" i="1"/>
  <c r="L2052" i="1"/>
  <c r="M2052" i="1" s="1"/>
  <c r="L2053" i="1"/>
  <c r="M2053" i="1" s="1"/>
  <c r="L2054" i="1"/>
  <c r="L2055" i="1"/>
  <c r="L2056" i="1"/>
  <c r="L2057" i="1"/>
  <c r="L2414" i="1"/>
  <c r="M2414" i="1" s="1"/>
  <c r="N2414" i="1" s="1"/>
  <c r="L2415" i="1"/>
  <c r="L2058" i="1"/>
  <c r="M2058" i="1" s="1"/>
  <c r="L2059" i="1"/>
  <c r="M2059" i="1" s="1"/>
  <c r="L2060" i="1"/>
  <c r="L1693" i="1"/>
  <c r="L1694" i="1"/>
  <c r="L1695" i="1"/>
  <c r="M1695" i="1" s="1"/>
  <c r="N1695" i="1" s="1"/>
  <c r="L1696" i="1"/>
  <c r="M1696" i="1" s="1"/>
  <c r="N1696" i="1" s="1"/>
  <c r="L1697" i="1"/>
  <c r="L1698" i="1"/>
  <c r="M1698" i="1" s="1"/>
  <c r="L1699" i="1"/>
  <c r="M1699" i="1" s="1"/>
  <c r="L1700" i="1"/>
  <c r="L1701" i="1"/>
  <c r="L1702" i="1"/>
  <c r="L1703" i="1"/>
  <c r="M1703" i="1" s="1"/>
  <c r="N1703" i="1" s="1"/>
  <c r="L592" i="1"/>
  <c r="M592" i="1" s="1"/>
  <c r="L593" i="1"/>
  <c r="L594" i="1"/>
  <c r="M594" i="1" s="1"/>
  <c r="L595" i="1"/>
  <c r="M595" i="1" s="1"/>
  <c r="L596" i="1"/>
  <c r="L597" i="1"/>
  <c r="L598" i="1"/>
  <c r="L599" i="1"/>
  <c r="L600" i="1"/>
  <c r="M600" i="1" s="1"/>
  <c r="L601" i="1"/>
  <c r="L602" i="1"/>
  <c r="M602" i="1" s="1"/>
  <c r="L603" i="1"/>
  <c r="L604" i="1"/>
  <c r="L605" i="1"/>
  <c r="M605" i="1" s="1"/>
  <c r="L606" i="1"/>
  <c r="L607" i="1"/>
  <c r="L608" i="1"/>
  <c r="M608" i="1" s="1"/>
  <c r="N608" i="1" s="1"/>
  <c r="O608" i="1" s="1"/>
  <c r="P608" i="1" s="1"/>
  <c r="L609" i="1"/>
  <c r="L610" i="1"/>
  <c r="M610" i="1" s="1"/>
  <c r="L611" i="1"/>
  <c r="M611" i="1" s="1"/>
  <c r="L612" i="1"/>
  <c r="L613" i="1"/>
  <c r="L800" i="1"/>
  <c r="L614" i="1"/>
  <c r="M614" i="1" s="1"/>
  <c r="N614" i="1" s="1"/>
  <c r="L615" i="1"/>
  <c r="M615" i="1" s="1"/>
  <c r="N615" i="1" s="1"/>
  <c r="L616" i="1"/>
  <c r="L617" i="1"/>
  <c r="M617" i="1" s="1"/>
  <c r="L618" i="1"/>
  <c r="L619" i="1"/>
  <c r="L620" i="1"/>
  <c r="M620" i="1" s="1"/>
  <c r="L621" i="1"/>
  <c r="L622" i="1"/>
  <c r="L623" i="1"/>
  <c r="M623" i="1" s="1"/>
  <c r="L624" i="1"/>
  <c r="L625" i="1"/>
  <c r="M625" i="1" s="1"/>
  <c r="L626" i="1"/>
  <c r="L627" i="1"/>
  <c r="L628" i="1"/>
  <c r="L629" i="1"/>
  <c r="L630" i="1"/>
  <c r="M630" i="1" s="1"/>
  <c r="N630" i="1" s="1"/>
  <c r="L631" i="1"/>
  <c r="M631" i="1" s="1"/>
  <c r="L632" i="1"/>
  <c r="L633" i="1"/>
  <c r="M633" i="1" s="1"/>
  <c r="L634" i="1"/>
  <c r="M634" i="1" s="1"/>
  <c r="L635" i="1"/>
  <c r="L636" i="1"/>
  <c r="L637" i="1"/>
  <c r="L638" i="1"/>
  <c r="L639" i="1"/>
  <c r="M639" i="1" s="1"/>
  <c r="N639" i="1" s="1"/>
  <c r="L2061" i="1"/>
  <c r="L2062" i="1"/>
  <c r="M2062" i="1" s="1"/>
  <c r="L2063" i="1"/>
  <c r="M2063" i="1" s="1"/>
  <c r="L2064" i="1"/>
  <c r="L2065" i="1"/>
  <c r="L2066" i="1"/>
  <c r="L2067" i="1"/>
  <c r="L2068" i="1"/>
  <c r="M2068" i="1" s="1"/>
  <c r="N2068" i="1" s="1"/>
  <c r="L2069" i="1"/>
  <c r="L2070" i="1"/>
  <c r="M2070" i="1" s="1"/>
  <c r="L2071" i="1"/>
  <c r="L2072" i="1"/>
  <c r="L2073" i="1"/>
  <c r="M2073" i="1" s="1"/>
  <c r="L2074" i="1"/>
  <c r="L293" i="1"/>
  <c r="L2973" i="1"/>
  <c r="M2973" i="1" s="1"/>
  <c r="L3525" i="1"/>
  <c r="L3526" i="1"/>
  <c r="M3526" i="1" s="1"/>
  <c r="L1234" i="1"/>
  <c r="M1234" i="1" s="1"/>
  <c r="L3527" i="1"/>
  <c r="L1167" i="1"/>
  <c r="L1168" i="1"/>
  <c r="L2778" i="1"/>
  <c r="M2778" i="1" s="1"/>
  <c r="N2778" i="1" s="1"/>
  <c r="L1031" i="1"/>
  <c r="M1031" i="1" s="1"/>
  <c r="N1031" i="1" s="1"/>
  <c r="L1032" i="1"/>
  <c r="L4594" i="1"/>
  <c r="M4594" i="1" s="1"/>
  <c r="L4595" i="1"/>
  <c r="M4595" i="1" s="1"/>
  <c r="N4595" i="1" s="1"/>
  <c r="O4595" i="1" s="1"/>
  <c r="L3528" i="1"/>
  <c r="L4596" i="1"/>
  <c r="L4597" i="1"/>
  <c r="L4598" i="1"/>
  <c r="L4599" i="1"/>
  <c r="M4599" i="1" s="1"/>
  <c r="N4599" i="1" s="1"/>
  <c r="O4599" i="1" s="1"/>
  <c r="P4599" i="1" s="1"/>
  <c r="L4600" i="1"/>
  <c r="L3529" i="1"/>
  <c r="M3529" i="1" s="1"/>
  <c r="L4601" i="1"/>
  <c r="M4601" i="1" s="1"/>
  <c r="L3530" i="1"/>
  <c r="L4602" i="1"/>
  <c r="L6086" i="1"/>
  <c r="L1277" i="1"/>
  <c r="L1278" i="1"/>
  <c r="M1278" i="1" s="1"/>
  <c r="L1279" i="1"/>
  <c r="L1280" i="1"/>
  <c r="M1280" i="1" s="1"/>
  <c r="L3531" i="1"/>
  <c r="M3531" i="1" s="1"/>
  <c r="L3532" i="1"/>
  <c r="L4603" i="1"/>
  <c r="M4603" i="1" s="1"/>
  <c r="N4603" i="1" s="1"/>
  <c r="L3533" i="1"/>
  <c r="L3534" i="1"/>
  <c r="M3534" i="1" s="1"/>
  <c r="N3534" i="1" s="1"/>
  <c r="L4604" i="1"/>
  <c r="M4604" i="1" s="1"/>
  <c r="L4605" i="1"/>
  <c r="L1633" i="1"/>
  <c r="M1633" i="1" s="1"/>
  <c r="L3535" i="1"/>
  <c r="M3535" i="1" s="1"/>
  <c r="N3535" i="1" s="1"/>
  <c r="O3535" i="1" s="1"/>
  <c r="L4606" i="1"/>
  <c r="L4607" i="1"/>
  <c r="L4608" i="1"/>
  <c r="L4609" i="1"/>
  <c r="M4609" i="1" s="1"/>
  <c r="N4609" i="1" s="1"/>
  <c r="L4610" i="1"/>
  <c r="M4610" i="1" s="1"/>
  <c r="N4610" i="1" s="1"/>
  <c r="L3536" i="1"/>
  <c r="L4611" i="1"/>
  <c r="M4611" i="1" s="1"/>
  <c r="L4612" i="1"/>
  <c r="L4613" i="1"/>
  <c r="L4614" i="1"/>
  <c r="L3537" i="1"/>
  <c r="L3538" i="1"/>
  <c r="L3539" i="1"/>
  <c r="M3539" i="1" s="1"/>
  <c r="L4615" i="1"/>
  <c r="L4616" i="1"/>
  <c r="M4616" i="1" s="1"/>
  <c r="L4617" i="1"/>
  <c r="M4617" i="1" s="1"/>
  <c r="L1281" i="1"/>
  <c r="L4618" i="1"/>
  <c r="L1282" i="1"/>
  <c r="L4619" i="1"/>
  <c r="L2974" i="1"/>
  <c r="M2974" i="1" s="1"/>
  <c r="N2974" i="1" s="1"/>
  <c r="L2975" i="1"/>
  <c r="L3540" i="1"/>
  <c r="M3540" i="1" s="1"/>
  <c r="L3541" i="1"/>
  <c r="M3541" i="1" s="1"/>
  <c r="L3542" i="1"/>
  <c r="L3543" i="1"/>
  <c r="L3544" i="1"/>
  <c r="L3545" i="1"/>
  <c r="L4620" i="1"/>
  <c r="M4620" i="1" s="1"/>
  <c r="L3546" i="1"/>
  <c r="L3547" i="1"/>
  <c r="M3547" i="1" s="1"/>
  <c r="L4621" i="1"/>
  <c r="L3548" i="1"/>
  <c r="L3549" i="1"/>
  <c r="L3550" i="1"/>
  <c r="L3551" i="1"/>
  <c r="L3552" i="1"/>
  <c r="M3552" i="1" s="1"/>
  <c r="L3553" i="1"/>
  <c r="L3554" i="1"/>
  <c r="M3554" i="1" s="1"/>
  <c r="L2976" i="1"/>
  <c r="L3555" i="1"/>
  <c r="L1283" i="1"/>
  <c r="L1284" i="1"/>
  <c r="L1285" i="1"/>
  <c r="M1285" i="1" s="1"/>
  <c r="N1285" i="1" s="1"/>
  <c r="L1286" i="1"/>
  <c r="M1286" i="1" s="1"/>
  <c r="N1286" i="1" s="1"/>
  <c r="L1287" i="1"/>
  <c r="L1288" i="1"/>
  <c r="M1288" i="1" s="1"/>
  <c r="L1289" i="1"/>
  <c r="L3556" i="1"/>
  <c r="L3557" i="1"/>
  <c r="L4622" i="1"/>
  <c r="L4623" i="1"/>
  <c r="M4623" i="1" s="1"/>
  <c r="N4623" i="1" s="1"/>
  <c r="L3558" i="1"/>
  <c r="M3558" i="1" s="1"/>
  <c r="L3559" i="1"/>
  <c r="L4624" i="1"/>
  <c r="M4624" i="1" s="1"/>
  <c r="L4625" i="1"/>
  <c r="M4625" i="1" s="1"/>
  <c r="L3560" i="1"/>
  <c r="L3561" i="1"/>
  <c r="L3562" i="1"/>
  <c r="L4626" i="1"/>
  <c r="L4627" i="1"/>
  <c r="M4627" i="1" s="1"/>
  <c r="L4628" i="1"/>
  <c r="L4629" i="1"/>
  <c r="M4629" i="1" s="1"/>
  <c r="L4630" i="1"/>
  <c r="L4631" i="1"/>
  <c r="L3563" i="1"/>
  <c r="L3564" i="1"/>
  <c r="L2977" i="1"/>
  <c r="M2977" i="1" s="1"/>
  <c r="N2977" i="1" s="1"/>
  <c r="L3565" i="1"/>
  <c r="M3565" i="1" s="1"/>
  <c r="L4632" i="1"/>
  <c r="L3566" i="1"/>
  <c r="M3566" i="1" s="1"/>
  <c r="L3567" i="1"/>
  <c r="L3568" i="1"/>
  <c r="L3569" i="1"/>
  <c r="L3570" i="1"/>
  <c r="L2978" i="1"/>
  <c r="M2978" i="1" s="1"/>
  <c r="N2978" i="1" s="1"/>
  <c r="L6087" i="1"/>
  <c r="M6087" i="1" s="1"/>
  <c r="N6087" i="1" s="1"/>
  <c r="L6088" i="1"/>
  <c r="L6089" i="1"/>
  <c r="M6089" i="1" s="1"/>
  <c r="L6090" i="1"/>
  <c r="L6091" i="1"/>
  <c r="L6092" i="1"/>
  <c r="L6093" i="1"/>
  <c r="L6094" i="1"/>
  <c r="M6094" i="1" s="1"/>
  <c r="N6094" i="1" s="1"/>
  <c r="L6095" i="1"/>
  <c r="M6095" i="1" s="1"/>
  <c r="N6095" i="1" s="1"/>
  <c r="L6096" i="1"/>
  <c r="L6097" i="1"/>
  <c r="M6097" i="1" s="1"/>
  <c r="L1730" i="1"/>
  <c r="M1730" i="1" s="1"/>
  <c r="L6098" i="1"/>
  <c r="L6099" i="1"/>
  <c r="L6100" i="1"/>
  <c r="L6101" i="1"/>
  <c r="M6101" i="1" s="1"/>
  <c r="N6101" i="1" s="1"/>
  <c r="L6102" i="1"/>
  <c r="M6102" i="1" s="1"/>
  <c r="L6103" i="1"/>
  <c r="L6104" i="1"/>
  <c r="M6104" i="1" s="1"/>
  <c r="L6105" i="1"/>
  <c r="L6106" i="1"/>
  <c r="L6380" i="1"/>
  <c r="L6107" i="1"/>
  <c r="L6108" i="1"/>
  <c r="L6109" i="1"/>
  <c r="M6109" i="1" s="1"/>
  <c r="L6381" i="1"/>
  <c r="L6110" i="1"/>
  <c r="M6110" i="1" s="1"/>
  <c r="L6111" i="1"/>
  <c r="L6382" i="1"/>
  <c r="L6112" i="1"/>
  <c r="L6383" i="1"/>
  <c r="L4633" i="1"/>
  <c r="M4633" i="1" s="1"/>
  <c r="N4633" i="1" s="1"/>
  <c r="L4634" i="1"/>
  <c r="M4634" i="1" s="1"/>
  <c r="L6113" i="1"/>
  <c r="L6114" i="1"/>
  <c r="M6114" i="1" s="1"/>
  <c r="L6115" i="1"/>
  <c r="L6116" i="1"/>
  <c r="L1290" i="1"/>
  <c r="L1291" i="1"/>
  <c r="L1292" i="1"/>
  <c r="L1293" i="1"/>
  <c r="M1293" i="1" s="1"/>
  <c r="N1293" i="1" s="1"/>
  <c r="L1294" i="1"/>
  <c r="L1295" i="1"/>
  <c r="M1295" i="1" s="1"/>
  <c r="L1296" i="1"/>
  <c r="M1296" i="1" s="1"/>
  <c r="L1297" i="1"/>
  <c r="L1298" i="1"/>
  <c r="L1299" i="1"/>
  <c r="L1300" i="1"/>
  <c r="L1301" i="1"/>
  <c r="M1301" i="1" s="1"/>
  <c r="L1302" i="1"/>
  <c r="L1303" i="1"/>
  <c r="M1303" i="1" s="1"/>
  <c r="L1304" i="1"/>
  <c r="L3571" i="1"/>
  <c r="L1305" i="1"/>
  <c r="L1306" i="1"/>
  <c r="L1307" i="1"/>
  <c r="L1308" i="1"/>
  <c r="M1308" i="1" s="1"/>
  <c r="L1309" i="1"/>
  <c r="L1310" i="1"/>
  <c r="M1310" i="1" s="1"/>
  <c r="L1311" i="1"/>
  <c r="L1312" i="1"/>
  <c r="L1313" i="1"/>
  <c r="L1314" i="1"/>
  <c r="L1315" i="1"/>
  <c r="M1315" i="1" s="1"/>
  <c r="N1315" i="1" s="1"/>
  <c r="L1316" i="1"/>
  <c r="M1316" i="1" s="1"/>
  <c r="L1317" i="1"/>
  <c r="L1318" i="1"/>
  <c r="M1318" i="1" s="1"/>
  <c r="L1319" i="1"/>
  <c r="L1320" i="1"/>
  <c r="L1321" i="1"/>
  <c r="L1322" i="1"/>
  <c r="L1323" i="1"/>
  <c r="L1324" i="1"/>
  <c r="M1324" i="1" s="1"/>
  <c r="N1324" i="1" s="1"/>
  <c r="L1033" i="1"/>
  <c r="L1034" i="1"/>
  <c r="M1034" i="1" s="1"/>
  <c r="L1035" i="1"/>
  <c r="M1035" i="1" s="1"/>
  <c r="L1036" i="1"/>
  <c r="L1037" i="1"/>
  <c r="L1038" i="1"/>
  <c r="L1039" i="1"/>
  <c r="L1100" i="1"/>
  <c r="M1100" i="1" s="1"/>
  <c r="N1100" i="1" s="1"/>
  <c r="L1101" i="1"/>
  <c r="L1102" i="1"/>
  <c r="M1102" i="1" s="1"/>
  <c r="L363" i="1"/>
  <c r="L1731" i="1"/>
  <c r="L1732" i="1"/>
  <c r="L4635" i="1"/>
  <c r="L3572" i="1"/>
  <c r="L3573" i="1"/>
  <c r="M3573" i="1" s="1"/>
  <c r="L3574" i="1"/>
  <c r="L3575" i="1"/>
  <c r="M3575" i="1" s="1"/>
  <c r="L4636" i="1"/>
  <c r="L2979" i="1"/>
  <c r="L2980" i="1"/>
  <c r="L2981" i="1"/>
  <c r="L2982" i="1"/>
  <c r="M2982" i="1" s="1"/>
  <c r="N2982" i="1" s="1"/>
  <c r="L1040" i="1"/>
  <c r="M1040" i="1" s="1"/>
  <c r="N1040" i="1" s="1"/>
  <c r="O1040" i="1" s="1"/>
  <c r="P1040" i="1" s="1"/>
  <c r="L1041" i="1"/>
  <c r="L4637" i="1"/>
  <c r="M4637" i="1" s="1"/>
  <c r="L4638" i="1"/>
  <c r="L4639" i="1"/>
  <c r="L1042" i="1"/>
  <c r="L1043" i="1"/>
  <c r="L1044" i="1"/>
  <c r="M1044" i="1" s="1"/>
  <c r="N1044" i="1" s="1"/>
  <c r="L1045" i="1"/>
  <c r="M1045" i="1" s="1"/>
  <c r="L1046" i="1"/>
  <c r="L4640" i="1"/>
  <c r="M4640" i="1" s="1"/>
  <c r="L3576" i="1"/>
  <c r="M3576" i="1" s="1"/>
  <c r="L2416" i="1"/>
  <c r="L3577" i="1"/>
  <c r="L2075" i="1"/>
  <c r="L2076" i="1"/>
  <c r="L2417" i="1"/>
  <c r="M2417" i="1" s="1"/>
  <c r="N2417" i="1" s="1"/>
  <c r="L3578" i="1"/>
  <c r="L3579" i="1"/>
  <c r="M3579" i="1" s="1"/>
  <c r="L2418" i="1"/>
  <c r="L2419" i="1"/>
  <c r="L2077" i="1"/>
  <c r="L2420" i="1"/>
  <c r="L2078" i="1"/>
  <c r="M2078" i="1" s="1"/>
  <c r="N2078" i="1" s="1"/>
  <c r="L2079" i="1"/>
  <c r="M2079" i="1" s="1"/>
  <c r="N2079" i="1" s="1"/>
  <c r="L3580" i="1"/>
  <c r="L3581" i="1"/>
  <c r="M3581" i="1" s="1"/>
  <c r="L2080" i="1"/>
  <c r="L3582" i="1"/>
  <c r="L2421" i="1"/>
  <c r="L2422" i="1"/>
  <c r="L2081" i="1"/>
  <c r="M2081" i="1" s="1"/>
  <c r="N2081" i="1" s="1"/>
  <c r="L2423" i="1"/>
  <c r="M2423" i="1" s="1"/>
  <c r="L2082" i="1"/>
  <c r="L2083" i="1"/>
  <c r="M2083" i="1" s="1"/>
  <c r="L3583" i="1"/>
  <c r="L2084" i="1"/>
  <c r="L2085" i="1"/>
  <c r="L2086" i="1"/>
  <c r="L2087" i="1"/>
  <c r="M2087" i="1" s="1"/>
  <c r="N2087" i="1" s="1"/>
  <c r="L1169" i="1"/>
  <c r="M1169" i="1" s="1"/>
  <c r="N1169" i="1" s="1"/>
  <c r="L4641" i="1"/>
  <c r="L4642" i="1"/>
  <c r="M4642" i="1" s="1"/>
  <c r="L4643" i="1"/>
  <c r="M4643" i="1" s="1"/>
  <c r="L4644" i="1"/>
  <c r="L4645" i="1"/>
  <c r="L3584" i="1"/>
  <c r="L640" i="1"/>
  <c r="M640" i="1" s="1"/>
  <c r="N640" i="1" s="1"/>
  <c r="L641" i="1"/>
  <c r="M641" i="1" s="1"/>
  <c r="L6117" i="1"/>
  <c r="L642" i="1"/>
  <c r="M642" i="1" s="1"/>
  <c r="L1325" i="1"/>
  <c r="L2088" i="1"/>
  <c r="L3585" i="1"/>
  <c r="L643" i="1"/>
  <c r="L2983" i="1"/>
  <c r="L2984" i="1"/>
  <c r="M2984" i="1" s="1"/>
  <c r="L3586" i="1"/>
  <c r="L3587" i="1"/>
  <c r="M3587" i="1" s="1"/>
  <c r="L2985" i="1"/>
  <c r="L2986" i="1"/>
  <c r="L2089" i="1"/>
  <c r="L2090" i="1"/>
  <c r="L2806" i="1"/>
  <c r="M2806" i="1" s="1"/>
  <c r="N2806" i="1" s="1"/>
  <c r="L9" i="1"/>
  <c r="M9" i="1" s="1"/>
  <c r="N9" i="1" s="1"/>
  <c r="O9" i="1" s="1"/>
  <c r="P9" i="1" s="1"/>
  <c r="L1326" i="1"/>
  <c r="L1327" i="1"/>
  <c r="M1327" i="1" s="1"/>
  <c r="L2531" i="1"/>
  <c r="L5464" i="1"/>
  <c r="L1328" i="1"/>
  <c r="L1329" i="1"/>
  <c r="L1235" i="1"/>
  <c r="L294" i="1"/>
  <c r="M294" i="1" s="1"/>
  <c r="L1047" i="1"/>
  <c r="L1236" i="1"/>
  <c r="M1236" i="1" s="1"/>
  <c r="L1237" i="1"/>
  <c r="M1237" i="1" s="1"/>
  <c r="L4646" i="1"/>
  <c r="L3588" i="1"/>
  <c r="L3589" i="1"/>
  <c r="L1634" i="1"/>
  <c r="L3590" i="1"/>
  <c r="M3590" i="1" s="1"/>
  <c r="L4647" i="1"/>
  <c r="L4648" i="1"/>
  <c r="M4648" i="1" s="1"/>
  <c r="L2807" i="1"/>
  <c r="L2808" i="1"/>
  <c r="L1330" i="1"/>
  <c r="L2809" i="1"/>
  <c r="L2810" i="1"/>
  <c r="L2811" i="1"/>
  <c r="M2811" i="1" s="1"/>
  <c r="L2812" i="1"/>
  <c r="L2813" i="1"/>
  <c r="M2813" i="1" s="1"/>
  <c r="L1907" i="1"/>
  <c r="L1908" i="1"/>
  <c r="L1909" i="1"/>
  <c r="L1910" i="1"/>
  <c r="L1911" i="1"/>
  <c r="M1911" i="1" s="1"/>
  <c r="N1911" i="1" s="1"/>
  <c r="L1912" i="1"/>
  <c r="M1912" i="1" s="1"/>
  <c r="L1913" i="1"/>
  <c r="L1914" i="1"/>
  <c r="M1914" i="1" s="1"/>
  <c r="L1915" i="1"/>
  <c r="L1916" i="1"/>
  <c r="L1917" i="1"/>
  <c r="L1918" i="1"/>
  <c r="L1919" i="1"/>
  <c r="L1920" i="1"/>
  <c r="M1920" i="1" s="1"/>
  <c r="N1920" i="1" s="1"/>
  <c r="L1331" i="1"/>
  <c r="L1332" i="1"/>
  <c r="M1332" i="1" s="1"/>
  <c r="L1333" i="1"/>
  <c r="M1333" i="1" s="1"/>
  <c r="L3591" i="1"/>
  <c r="L1048" i="1"/>
  <c r="L1049" i="1"/>
  <c r="L1050" i="1"/>
  <c r="L1051" i="1"/>
  <c r="M1051" i="1" s="1"/>
  <c r="L1052" i="1"/>
  <c r="L10" i="1"/>
  <c r="M10" i="1" s="1"/>
  <c r="L11" i="1"/>
  <c r="L12" i="1"/>
  <c r="L13" i="1"/>
  <c r="L2814" i="1"/>
  <c r="L2815" i="1"/>
  <c r="L2816" i="1"/>
  <c r="M2816" i="1" s="1"/>
  <c r="L644" i="1"/>
  <c r="L1663" i="1"/>
  <c r="M1663" i="1" s="1"/>
  <c r="L295" i="1"/>
  <c r="L2987" i="1"/>
  <c r="L2988" i="1"/>
  <c r="L3592" i="1"/>
  <c r="L2989" i="1"/>
  <c r="M2989" i="1" s="1"/>
  <c r="N2989" i="1" s="1"/>
  <c r="L2990" i="1"/>
  <c r="M2990" i="1" s="1"/>
  <c r="N2990" i="1" s="1"/>
  <c r="O2990" i="1" s="1"/>
  <c r="L2991" i="1"/>
  <c r="L2992" i="1"/>
  <c r="M2992" i="1" s="1"/>
  <c r="L3593" i="1"/>
  <c r="L296" i="1"/>
  <c r="L3594" i="1"/>
  <c r="L2993" i="1"/>
  <c r="L1635" i="1"/>
  <c r="M1635" i="1" s="1"/>
  <c r="N1635" i="1" s="1"/>
  <c r="L3595" i="1"/>
  <c r="M3595" i="1" s="1"/>
  <c r="L2994" i="1"/>
  <c r="L3596" i="1"/>
  <c r="M3596" i="1" s="1"/>
  <c r="L3597" i="1"/>
  <c r="M3597" i="1" s="1"/>
  <c r="L3598" i="1"/>
  <c r="L297" i="1"/>
  <c r="L3599" i="1"/>
  <c r="L3600" i="1"/>
  <c r="L3601" i="1"/>
  <c r="M3601" i="1" s="1"/>
  <c r="L6118" i="1"/>
  <c r="L6119" i="1"/>
  <c r="M6119" i="1" s="1"/>
  <c r="L4649" i="1"/>
  <c r="L6120" i="1"/>
  <c r="L3602" i="1"/>
  <c r="L4650" i="1"/>
  <c r="L3603" i="1"/>
  <c r="M3603" i="1" s="1"/>
  <c r="N3603" i="1" s="1"/>
  <c r="L3604" i="1"/>
  <c r="M3604" i="1" s="1"/>
  <c r="L3605" i="1"/>
  <c r="L3606" i="1"/>
  <c r="M3606" i="1" s="1"/>
  <c r="L6121" i="1"/>
  <c r="L6122" i="1"/>
  <c r="L6123" i="1"/>
  <c r="L6124" i="1"/>
  <c r="L6125" i="1"/>
  <c r="M6125" i="1" s="1"/>
  <c r="N6125" i="1" s="1"/>
  <c r="L6126" i="1"/>
  <c r="M6126" i="1" s="1"/>
  <c r="L6127" i="1"/>
  <c r="L6128" i="1"/>
  <c r="M6128" i="1" s="1"/>
  <c r="L6129" i="1"/>
  <c r="L6130" i="1"/>
  <c r="L6131" i="1"/>
  <c r="L6132" i="1"/>
  <c r="L6133" i="1"/>
  <c r="M6133" i="1" s="1"/>
  <c r="N6133" i="1" s="1"/>
  <c r="L6134" i="1"/>
  <c r="M6134" i="1" s="1"/>
  <c r="N6134" i="1" s="1"/>
  <c r="L6135" i="1"/>
  <c r="L6136" i="1"/>
  <c r="M6136" i="1" s="1"/>
  <c r="L6137" i="1"/>
  <c r="M6137" i="1" s="1"/>
  <c r="L6138" i="1"/>
  <c r="L3607" i="1"/>
  <c r="L6139" i="1"/>
  <c r="L3608" i="1"/>
  <c r="M3608" i="1" s="1"/>
  <c r="N3608" i="1" s="1"/>
  <c r="L3609" i="1"/>
  <c r="M3609" i="1" s="1"/>
  <c r="L3610" i="1"/>
  <c r="L3611" i="1"/>
  <c r="M3611" i="1" s="1"/>
  <c r="L2995" i="1"/>
  <c r="L3612" i="1"/>
  <c r="L3613" i="1"/>
  <c r="L6140" i="1"/>
  <c r="L3412" i="1"/>
  <c r="L364" i="1"/>
  <c r="M364" i="1" s="1"/>
  <c r="L365" i="1"/>
  <c r="L3614" i="1"/>
  <c r="M3614" i="1" s="1"/>
  <c r="L3615" i="1"/>
  <c r="L366" i="1"/>
  <c r="L835" i="1"/>
  <c r="L3616" i="1"/>
  <c r="L836" i="1"/>
  <c r="M836" i="1" s="1"/>
  <c r="N836" i="1" s="1"/>
  <c r="L3617" i="1"/>
  <c r="M3617" i="1" s="1"/>
  <c r="N3617" i="1" s="1"/>
  <c r="O3617" i="1" s="1"/>
  <c r="P3617" i="1" s="1"/>
  <c r="L1733" i="1"/>
  <c r="L2424" i="1"/>
  <c r="M2424" i="1" s="1"/>
  <c r="L2425" i="1"/>
  <c r="L3618" i="1"/>
  <c r="L3619" i="1"/>
  <c r="L2091" i="1"/>
  <c r="L2426" i="1"/>
  <c r="M2426" i="1" s="1"/>
  <c r="N2426" i="1" s="1"/>
  <c r="L3620" i="1"/>
  <c r="M3620" i="1" s="1"/>
  <c r="L2092" i="1"/>
  <c r="L2427" i="1"/>
  <c r="M2427" i="1" s="1"/>
  <c r="L3621" i="1"/>
  <c r="M3621" i="1" s="1"/>
  <c r="L2093" i="1"/>
  <c r="L3622" i="1"/>
  <c r="L2094" i="1"/>
  <c r="L2095" i="1"/>
  <c r="L3623" i="1"/>
  <c r="M3623" i="1" s="1"/>
  <c r="L2096" i="1"/>
  <c r="L2428" i="1"/>
  <c r="M2428" i="1" s="1"/>
  <c r="L3624" i="1"/>
  <c r="L3625" i="1"/>
  <c r="L2429" i="1"/>
  <c r="L3626" i="1"/>
  <c r="L2097" i="1"/>
  <c r="L2098" i="1"/>
  <c r="M2098" i="1" s="1"/>
  <c r="L2430" i="1"/>
  <c r="L2099" i="1"/>
  <c r="M2099" i="1" s="1"/>
  <c r="L2431" i="1"/>
  <c r="L3627" i="1"/>
  <c r="L3628" i="1"/>
  <c r="L3629" i="1"/>
  <c r="L3630" i="1"/>
  <c r="M3630" i="1" s="1"/>
  <c r="N3630" i="1" s="1"/>
  <c r="L645" i="1"/>
  <c r="M645" i="1" s="1"/>
  <c r="L646" i="1"/>
  <c r="L647" i="1"/>
  <c r="M647" i="1" s="1"/>
  <c r="L648" i="1"/>
  <c r="L649" i="1"/>
  <c r="L650" i="1"/>
  <c r="L651" i="1"/>
  <c r="L652" i="1"/>
  <c r="L653" i="1"/>
  <c r="M653" i="1" s="1"/>
  <c r="L2100" i="1"/>
  <c r="L654" i="1"/>
  <c r="M654" i="1" s="1"/>
  <c r="L2101" i="1"/>
  <c r="M2101" i="1" s="1"/>
  <c r="L655" i="1"/>
  <c r="L656" i="1"/>
  <c r="L657" i="1"/>
  <c r="L658" i="1"/>
  <c r="L659" i="1"/>
  <c r="M659" i="1" s="1"/>
  <c r="L660" i="1"/>
  <c r="L661" i="1"/>
  <c r="M661" i="1" s="1"/>
  <c r="L662" i="1"/>
  <c r="L663" i="1"/>
  <c r="L664" i="1"/>
  <c r="L665" i="1"/>
  <c r="L3631" i="1"/>
  <c r="L3632" i="1"/>
  <c r="M3632" i="1" s="1"/>
  <c r="L3633" i="1"/>
  <c r="L3634" i="1"/>
  <c r="M3634" i="1" s="1"/>
  <c r="L3635" i="1"/>
  <c r="L5247" i="1"/>
  <c r="L5248" i="1"/>
  <c r="L5249" i="1"/>
  <c r="L5250" i="1"/>
  <c r="M5250" i="1" s="1"/>
  <c r="N5250" i="1" s="1"/>
  <c r="L666" i="1"/>
  <c r="M666" i="1" s="1"/>
  <c r="N666" i="1" s="1"/>
  <c r="L667" i="1"/>
  <c r="L668" i="1"/>
  <c r="M668" i="1" s="1"/>
  <c r="L669" i="1"/>
  <c r="M669" i="1" s="1"/>
  <c r="L670" i="1"/>
  <c r="L671" i="1"/>
  <c r="L672" i="1"/>
  <c r="L673" i="1"/>
  <c r="M673" i="1" s="1"/>
  <c r="N673" i="1" s="1"/>
  <c r="L674" i="1"/>
  <c r="M674" i="1" s="1"/>
  <c r="L675" i="1"/>
  <c r="L676" i="1"/>
  <c r="M676" i="1" s="1"/>
  <c r="L5251" i="1"/>
  <c r="L2996" i="1"/>
  <c r="L3636" i="1"/>
  <c r="L3637" i="1"/>
  <c r="L3638" i="1"/>
  <c r="M3638" i="1" s="1"/>
  <c r="N3638" i="1" s="1"/>
  <c r="L2102" i="1"/>
  <c r="M2102" i="1" s="1"/>
  <c r="L2103" i="1"/>
  <c r="L3639" i="1"/>
  <c r="M3639" i="1" s="1"/>
  <c r="L3640" i="1"/>
  <c r="L4651" i="1"/>
  <c r="L2432" i="1"/>
  <c r="L2433" i="1"/>
  <c r="L2434" i="1"/>
  <c r="M2434" i="1" s="1"/>
  <c r="N2434" i="1" s="1"/>
  <c r="L2104" i="1"/>
  <c r="M2104" i="1" s="1"/>
  <c r="L2105" i="1"/>
  <c r="L3641" i="1"/>
  <c r="M3641" i="1" s="1"/>
  <c r="L3642" i="1"/>
  <c r="L3643" i="1"/>
  <c r="L3644" i="1"/>
  <c r="L2106" i="1"/>
  <c r="L2107" i="1"/>
  <c r="L2108" i="1"/>
  <c r="M2108" i="1" s="1"/>
  <c r="L2109" i="1"/>
  <c r="L2110" i="1"/>
  <c r="M2110" i="1" s="1"/>
  <c r="L2111" i="1"/>
  <c r="M2111" i="1" s="1"/>
  <c r="L2112" i="1"/>
  <c r="L2113" i="1"/>
  <c r="L2114" i="1"/>
  <c r="L2115" i="1"/>
  <c r="M2115" i="1" s="1"/>
  <c r="N2115" i="1" s="1"/>
  <c r="L2116" i="1"/>
  <c r="M2116" i="1" s="1"/>
  <c r="N2116" i="1" s="1"/>
  <c r="L2117" i="1"/>
  <c r="L2118" i="1"/>
  <c r="M2118" i="1" s="1"/>
  <c r="L3645" i="1"/>
  <c r="L3646" i="1"/>
  <c r="L3647" i="1"/>
  <c r="L3648" i="1"/>
  <c r="L3649" i="1"/>
  <c r="M3649" i="1" s="1"/>
  <c r="N3649" i="1" s="1"/>
  <c r="L2435" i="1"/>
  <c r="M2435" i="1" s="1"/>
  <c r="L3650" i="1"/>
  <c r="L3651" i="1"/>
  <c r="M3651" i="1" s="1"/>
  <c r="L2436" i="1"/>
  <c r="L2437" i="1"/>
  <c r="L3652" i="1"/>
  <c r="L3653" i="1"/>
  <c r="L3654" i="1"/>
  <c r="M3654" i="1" s="1"/>
  <c r="N3654" i="1" s="1"/>
  <c r="L3655" i="1"/>
  <c r="M3655" i="1" s="1"/>
  <c r="L3656" i="1"/>
  <c r="L3657" i="1"/>
  <c r="M3657" i="1" s="1"/>
  <c r="L3658" i="1"/>
  <c r="L3659" i="1"/>
  <c r="L3660" i="1"/>
  <c r="L3661" i="1"/>
  <c r="L3662" i="1"/>
  <c r="L3663" i="1"/>
  <c r="M3663" i="1" s="1"/>
  <c r="N3663" i="1" s="1"/>
  <c r="O3663" i="1" s="1"/>
  <c r="L3664" i="1"/>
  <c r="L3665" i="1"/>
  <c r="M3665" i="1" s="1"/>
  <c r="L3666" i="1"/>
  <c r="M3666" i="1" s="1"/>
  <c r="L3667" i="1"/>
  <c r="L2997" i="1"/>
  <c r="L2998" i="1"/>
  <c r="L3668" i="1"/>
  <c r="M3668" i="1" s="1"/>
  <c r="N3668" i="1" s="1"/>
  <c r="L3669" i="1"/>
  <c r="M3669" i="1" s="1"/>
  <c r="L3670" i="1"/>
  <c r="L3671" i="1"/>
  <c r="M3671" i="1" s="1"/>
  <c r="L3672" i="1"/>
  <c r="L3673" i="1"/>
  <c r="L3674" i="1"/>
  <c r="L3675" i="1"/>
  <c r="L3676" i="1"/>
  <c r="L3677" i="1"/>
  <c r="M3677" i="1" s="1"/>
  <c r="L3678" i="1"/>
  <c r="L3679" i="1"/>
  <c r="M3679" i="1" s="1"/>
  <c r="L3680" i="1"/>
  <c r="L3681" i="1"/>
  <c r="L3682" i="1"/>
  <c r="L2119" i="1"/>
  <c r="L2120" i="1"/>
  <c r="M2120" i="1" s="1"/>
  <c r="N2120" i="1" s="1"/>
  <c r="L2121" i="1"/>
  <c r="M2121" i="1" s="1"/>
  <c r="L2438" i="1"/>
  <c r="L2122" i="1"/>
  <c r="M2122" i="1" s="1"/>
  <c r="L2123" i="1"/>
  <c r="L2439" i="1"/>
  <c r="L2124" i="1"/>
  <c r="L2125" i="1"/>
  <c r="L2126" i="1"/>
  <c r="L2127" i="1"/>
  <c r="M2127" i="1" s="1"/>
  <c r="N2127" i="1" s="1"/>
  <c r="L2128" i="1"/>
  <c r="L2129" i="1"/>
  <c r="M2129" i="1" s="1"/>
  <c r="L3683" i="1"/>
  <c r="M3683" i="1" s="1"/>
  <c r="L3684" i="1"/>
  <c r="L2130" i="1"/>
  <c r="L3685" i="1"/>
  <c r="L3686" i="1"/>
  <c r="L3687" i="1"/>
  <c r="M3687" i="1" s="1"/>
  <c r="N3687" i="1" s="1"/>
  <c r="L2999" i="1"/>
  <c r="L3000" i="1"/>
  <c r="M3000" i="1" s="1"/>
  <c r="L3688" i="1"/>
  <c r="L2131" i="1"/>
  <c r="L2132" i="1"/>
  <c r="L2133" i="1"/>
  <c r="L3689" i="1"/>
  <c r="M3689" i="1" s="1"/>
  <c r="N3689" i="1" s="1"/>
  <c r="L3690" i="1"/>
  <c r="M3690" i="1" s="1"/>
  <c r="L3691" i="1"/>
  <c r="L3692" i="1"/>
  <c r="M3692" i="1" s="1"/>
  <c r="L3001" i="1"/>
  <c r="L3693" i="1"/>
  <c r="L3694" i="1"/>
  <c r="L3002" i="1"/>
  <c r="L3003" i="1"/>
  <c r="M3003" i="1" s="1"/>
  <c r="N3003" i="1" s="1"/>
  <c r="L3695" i="1"/>
  <c r="M3695" i="1" s="1"/>
  <c r="N3695" i="1" s="1"/>
  <c r="L2134" i="1"/>
  <c r="L3004" i="1"/>
  <c r="M3004" i="1" s="1"/>
  <c r="L3005" i="1"/>
  <c r="L3006" i="1"/>
  <c r="L3007" i="1"/>
  <c r="L3008" i="1"/>
  <c r="L3009" i="1"/>
  <c r="M3009" i="1" s="1"/>
  <c r="N3009" i="1" s="1"/>
  <c r="L3010" i="1"/>
  <c r="M3010" i="1" s="1"/>
  <c r="L3011" i="1"/>
  <c r="L3696" i="1"/>
  <c r="M3696" i="1" s="1"/>
  <c r="L3697" i="1"/>
  <c r="M3697" i="1" s="1"/>
  <c r="L3698" i="1"/>
  <c r="L3699" i="1"/>
  <c r="L3700" i="1"/>
  <c r="L3701" i="1"/>
  <c r="M3701" i="1" s="1"/>
  <c r="N3701" i="1" s="1"/>
  <c r="L3702" i="1"/>
  <c r="M3702" i="1" s="1"/>
  <c r="N3702" i="1" s="1"/>
  <c r="L3703" i="1"/>
  <c r="L3704" i="1"/>
  <c r="M3704" i="1" s="1"/>
  <c r="L3705" i="1"/>
  <c r="L2135" i="1"/>
  <c r="L3012" i="1"/>
  <c r="L2136" i="1"/>
  <c r="L2137" i="1"/>
  <c r="M2137" i="1" s="1"/>
  <c r="N2137" i="1" s="1"/>
  <c r="L2440" i="1"/>
  <c r="M2440" i="1" s="1"/>
  <c r="L2138" i="1"/>
  <c r="L2139" i="1"/>
  <c r="M2139" i="1" s="1"/>
  <c r="L2140" i="1"/>
  <c r="L2141" i="1"/>
  <c r="L2142" i="1"/>
  <c r="L2143" i="1"/>
  <c r="L2144" i="1"/>
  <c r="M2144" i="1" s="1"/>
  <c r="N2144" i="1" s="1"/>
  <c r="L2145" i="1"/>
  <c r="M2145" i="1" s="1"/>
  <c r="L2146" i="1"/>
  <c r="L3706" i="1"/>
  <c r="M3706" i="1" s="1"/>
  <c r="L2147" i="1"/>
  <c r="L2148" i="1"/>
  <c r="L2149" i="1"/>
  <c r="L2150" i="1"/>
  <c r="L2151" i="1"/>
  <c r="L2152" i="1"/>
  <c r="M2152" i="1" s="1"/>
  <c r="N2152" i="1" s="1"/>
  <c r="L2153" i="1"/>
  <c r="L2154" i="1"/>
  <c r="M2154" i="1" s="1"/>
  <c r="L3013" i="1"/>
  <c r="M3013" i="1" s="1"/>
  <c r="L3014" i="1"/>
  <c r="L3015" i="1"/>
  <c r="L3707" i="1"/>
  <c r="L2155" i="1"/>
  <c r="M2155" i="1" s="1"/>
  <c r="N2155" i="1" s="1"/>
  <c r="L3708" i="1"/>
  <c r="M3708" i="1" s="1"/>
  <c r="N3708" i="1" s="1"/>
  <c r="L3709" i="1"/>
  <c r="L3710" i="1"/>
  <c r="M3710" i="1" s="1"/>
  <c r="L2156" i="1"/>
  <c r="L3711" i="1"/>
  <c r="L2157" i="1"/>
  <c r="L2441" i="1"/>
  <c r="L2442" i="1"/>
  <c r="M2442" i="1" s="1"/>
  <c r="N2442" i="1" s="1"/>
  <c r="L2443" i="1"/>
  <c r="M2443" i="1" s="1"/>
  <c r="L2444" i="1"/>
  <c r="L2445" i="1"/>
  <c r="M2445" i="1" s="1"/>
  <c r="L2446" i="1"/>
  <c r="L3016" i="1"/>
  <c r="L2158" i="1"/>
  <c r="L3712" i="1"/>
  <c r="L3713" i="1"/>
  <c r="M3713" i="1" s="1"/>
  <c r="N3713" i="1" s="1"/>
  <c r="L3714" i="1"/>
  <c r="M3714" i="1" s="1"/>
  <c r="N3714" i="1" s="1"/>
  <c r="L2159" i="1"/>
  <c r="L3017" i="1"/>
  <c r="M3017" i="1" s="1"/>
  <c r="L1238" i="1"/>
  <c r="L3715" i="1"/>
  <c r="L5901" i="1"/>
  <c r="L5902" i="1"/>
  <c r="L5903" i="1"/>
  <c r="L5904" i="1"/>
  <c r="M5904" i="1" s="1"/>
  <c r="N5904" i="1" s="1"/>
  <c r="O5904" i="1" s="1"/>
  <c r="P5904" i="1" s="1"/>
  <c r="L5905" i="1"/>
  <c r="L5906" i="1"/>
  <c r="M5906" i="1" s="1"/>
  <c r="L5907" i="1"/>
  <c r="M5907" i="1" s="1"/>
  <c r="L5908" i="1"/>
  <c r="L5909" i="1"/>
  <c r="L5910" i="1"/>
  <c r="L5911" i="1"/>
  <c r="M5911" i="1" s="1"/>
  <c r="N5911" i="1" s="1"/>
  <c r="L5912" i="1"/>
  <c r="M5912" i="1" s="1"/>
  <c r="N5912" i="1" s="1"/>
  <c r="L5913" i="1"/>
  <c r="L5914" i="1"/>
  <c r="M5914" i="1" s="1"/>
  <c r="L5915" i="1"/>
  <c r="L5916" i="1"/>
  <c r="L5917" i="1"/>
  <c r="L5918" i="1"/>
  <c r="L5919" i="1"/>
  <c r="L5920" i="1"/>
  <c r="M5920" i="1" s="1"/>
  <c r="N5920" i="1" s="1"/>
  <c r="L5921" i="1"/>
  <c r="L3018" i="1"/>
  <c r="M3018" i="1" s="1"/>
  <c r="L3413" i="1"/>
  <c r="L3414" i="1"/>
  <c r="L1678" i="1"/>
  <c r="L3399" i="1"/>
  <c r="L6281" i="1"/>
  <c r="M6281" i="1" s="1"/>
  <c r="N6281" i="1" s="1"/>
  <c r="L6282" i="1"/>
  <c r="M6282" i="1" s="1"/>
  <c r="L6283" i="1"/>
  <c r="L6284" i="1"/>
  <c r="M6284" i="1" s="1"/>
  <c r="L6285" i="1"/>
  <c r="L6286" i="1"/>
  <c r="L6287" i="1"/>
  <c r="L6288" i="1"/>
  <c r="L6289" i="1"/>
  <c r="L6290" i="1"/>
  <c r="M6290" i="1" s="1"/>
  <c r="N6290" i="1" s="1"/>
  <c r="L2646" i="1"/>
  <c r="L2647" i="1"/>
  <c r="M2647" i="1" s="1"/>
  <c r="L3400" i="1"/>
  <c r="M3400" i="1" s="1"/>
  <c r="L3401" i="1"/>
  <c r="L54" i="1"/>
  <c r="L55" i="1"/>
  <c r="L1334" i="1"/>
  <c r="L1335" i="1"/>
  <c r="M1335" i="1" s="1"/>
  <c r="N1335" i="1" s="1"/>
  <c r="L1336" i="1"/>
  <c r="L56" i="1"/>
  <c r="M56" i="1" s="1"/>
  <c r="L4652" i="1"/>
  <c r="L1636" i="1"/>
  <c r="L1637" i="1"/>
  <c r="L3716" i="1"/>
  <c r="L3717" i="1"/>
  <c r="M3717" i="1" s="1"/>
  <c r="N3717" i="1" s="1"/>
  <c r="L3718" i="1"/>
  <c r="M3718" i="1" s="1"/>
  <c r="L3719" i="1"/>
  <c r="L4653" i="1"/>
  <c r="M4653" i="1" s="1"/>
  <c r="L298" i="1"/>
  <c r="L3720" i="1"/>
  <c r="L3721" i="1"/>
  <c r="L3019" i="1"/>
  <c r="L3020" i="1"/>
  <c r="M3020" i="1" s="1"/>
  <c r="N3020" i="1" s="1"/>
  <c r="L3021" i="1"/>
  <c r="M3021" i="1" s="1"/>
  <c r="N3021" i="1" s="1"/>
  <c r="O3021" i="1" s="1"/>
  <c r="L4654" i="1"/>
  <c r="L4655" i="1"/>
  <c r="M4655" i="1" s="1"/>
  <c r="L3722" i="1"/>
  <c r="L3723" i="1"/>
  <c r="L3724" i="1"/>
  <c r="L4656" i="1"/>
  <c r="L3725" i="1"/>
  <c r="M3725" i="1" s="1"/>
  <c r="N3725" i="1" s="1"/>
  <c r="L3726" i="1"/>
  <c r="M3726" i="1" s="1"/>
  <c r="N3726" i="1" s="1"/>
  <c r="O3726" i="1" s="1"/>
  <c r="P3726" i="1" s="1"/>
  <c r="L3727" i="1"/>
  <c r="L3728" i="1"/>
  <c r="M3728" i="1" s="1"/>
  <c r="L3729" i="1"/>
  <c r="M3729" i="1" s="1"/>
  <c r="L6141" i="1"/>
  <c r="L6142" i="1"/>
  <c r="L6143" i="1"/>
  <c r="L6144" i="1"/>
  <c r="M6144" i="1" s="1"/>
  <c r="N6144" i="1" s="1"/>
  <c r="L6145" i="1"/>
  <c r="M6145" i="1" s="1"/>
  <c r="N6145" i="1" s="1"/>
  <c r="L6146" i="1"/>
  <c r="L6147" i="1"/>
  <c r="M6147" i="1" s="1"/>
  <c r="L6148" i="1"/>
  <c r="L6149" i="1"/>
  <c r="L6150" i="1"/>
  <c r="L6151" i="1"/>
  <c r="L6152" i="1"/>
  <c r="M6152" i="1" s="1"/>
  <c r="N6152" i="1" s="1"/>
  <c r="L6153" i="1"/>
  <c r="M6153" i="1" s="1"/>
  <c r="N6153" i="1" s="1"/>
  <c r="L6154" i="1"/>
  <c r="L1337" i="1"/>
  <c r="M1337" i="1" s="1"/>
  <c r="L1338" i="1"/>
  <c r="L6155" i="1"/>
  <c r="L6156" i="1"/>
  <c r="L6157" i="1"/>
  <c r="L6158" i="1"/>
  <c r="M6158" i="1" s="1"/>
  <c r="N6158" i="1" s="1"/>
  <c r="L3730" i="1"/>
  <c r="M3730" i="1" s="1"/>
  <c r="L3022" i="1"/>
  <c r="L3731" i="1"/>
  <c r="M3731" i="1" s="1"/>
  <c r="L3732" i="1"/>
  <c r="L3733" i="1"/>
  <c r="L3734" i="1"/>
  <c r="L3023" i="1"/>
  <c r="L1638" i="1"/>
  <c r="L3735" i="1"/>
  <c r="M3735" i="1" s="1"/>
  <c r="L3736" i="1"/>
  <c r="L4657" i="1"/>
  <c r="M4657" i="1" s="1"/>
  <c r="L3024" i="1"/>
  <c r="M3024" i="1" s="1"/>
  <c r="L3737" i="1"/>
  <c r="L3025" i="1"/>
  <c r="L3738" i="1"/>
  <c r="L3739" i="1"/>
  <c r="M3739" i="1" s="1"/>
  <c r="N3739" i="1" s="1"/>
  <c r="L2522" i="1"/>
  <c r="M2522" i="1" s="1"/>
  <c r="N2522" i="1" s="1"/>
  <c r="L2543" i="1"/>
  <c r="L3740" i="1"/>
  <c r="M3740" i="1" s="1"/>
  <c r="L3741" i="1"/>
  <c r="L3742" i="1"/>
  <c r="L3743" i="1"/>
  <c r="L367" i="1"/>
  <c r="L368" i="1"/>
  <c r="M368" i="1" s="1"/>
  <c r="N368" i="1" s="1"/>
  <c r="L3744" i="1"/>
  <c r="M3744" i="1" s="1"/>
  <c r="L3745" i="1"/>
  <c r="L4658" i="1"/>
  <c r="M4658" i="1" s="1"/>
  <c r="L3746" i="1"/>
  <c r="L3747" i="1"/>
  <c r="L4659" i="1"/>
  <c r="L3748" i="1"/>
  <c r="L3749" i="1"/>
  <c r="M3749" i="1" s="1"/>
  <c r="N3749" i="1" s="1"/>
  <c r="L3750" i="1"/>
  <c r="M3750" i="1" s="1"/>
  <c r="N3750" i="1" s="1"/>
  <c r="L3751" i="1"/>
  <c r="L3752" i="1"/>
  <c r="M3752" i="1" s="1"/>
  <c r="L3753" i="1"/>
  <c r="L3754" i="1"/>
  <c r="L2447" i="1"/>
  <c r="L3755" i="1"/>
  <c r="L3756" i="1"/>
  <c r="M3756" i="1" s="1"/>
  <c r="N3756" i="1" s="1"/>
  <c r="L3757" i="1"/>
  <c r="M3757" i="1" s="1"/>
  <c r="N3757" i="1" s="1"/>
  <c r="L3758" i="1"/>
  <c r="L3759" i="1"/>
  <c r="M3759" i="1" s="1"/>
  <c r="L3760" i="1"/>
  <c r="M3760" i="1" s="1"/>
  <c r="L3026" i="1"/>
  <c r="L2448" i="1"/>
  <c r="L3761" i="1"/>
  <c r="L3762" i="1"/>
  <c r="M3762" i="1" s="1"/>
  <c r="N3762" i="1" s="1"/>
  <c r="L3763" i="1"/>
  <c r="M3763" i="1" s="1"/>
  <c r="N3763" i="1" s="1"/>
  <c r="L3764" i="1"/>
  <c r="L3765" i="1"/>
  <c r="M3765" i="1" s="1"/>
  <c r="L3766" i="1"/>
  <c r="L2449" i="1"/>
  <c r="L3767" i="1"/>
  <c r="L3768" i="1"/>
  <c r="L3769" i="1"/>
  <c r="L3770" i="1"/>
  <c r="M3770" i="1" s="1"/>
  <c r="N3770" i="1" s="1"/>
  <c r="L3771" i="1"/>
  <c r="L3772" i="1"/>
  <c r="M3772" i="1" s="1"/>
  <c r="L3773" i="1"/>
  <c r="L3027" i="1"/>
  <c r="L3028" i="1"/>
  <c r="L3774" i="1"/>
  <c r="L3775" i="1"/>
  <c r="M3775" i="1" s="1"/>
  <c r="N3775" i="1" s="1"/>
  <c r="L3776" i="1"/>
  <c r="M3776" i="1" s="1"/>
  <c r="L3777" i="1"/>
  <c r="L3778" i="1"/>
  <c r="M3778" i="1" s="1"/>
  <c r="L3779" i="1"/>
  <c r="L3780" i="1"/>
  <c r="L3029" i="1"/>
  <c r="L3781" i="1"/>
  <c r="L3782" i="1"/>
  <c r="M3782" i="1" s="1"/>
  <c r="N3782" i="1" s="1"/>
  <c r="L3783" i="1"/>
  <c r="M3783" i="1" s="1"/>
  <c r="L3784" i="1"/>
  <c r="L3030" i="1"/>
  <c r="M3030" i="1" s="1"/>
  <c r="L3785" i="1"/>
  <c r="M3785" i="1" s="1"/>
  <c r="L3786" i="1"/>
  <c r="L3787" i="1"/>
  <c r="L3788" i="1"/>
  <c r="L3789" i="1"/>
  <c r="L3790" i="1"/>
  <c r="M3790" i="1" s="1"/>
  <c r="N3790" i="1" s="1"/>
  <c r="L3791" i="1"/>
  <c r="L4660" i="1"/>
  <c r="M4660" i="1" s="1"/>
  <c r="L3792" i="1"/>
  <c r="L3793" i="1"/>
  <c r="L3794" i="1"/>
  <c r="L2450" i="1"/>
  <c r="L2160" i="1"/>
  <c r="M2160" i="1" s="1"/>
  <c r="N2160" i="1" s="1"/>
  <c r="L3795" i="1"/>
  <c r="M3795" i="1" s="1"/>
  <c r="L3796" i="1"/>
  <c r="L3797" i="1"/>
  <c r="M3797" i="1" s="1"/>
  <c r="L3798" i="1"/>
  <c r="L3799" i="1"/>
  <c r="L3800" i="1"/>
  <c r="L2451" i="1"/>
  <c r="L2161" i="1"/>
  <c r="M2161" i="1" s="1"/>
  <c r="N2161" i="1" s="1"/>
  <c r="L3801" i="1"/>
  <c r="M3801" i="1" s="1"/>
  <c r="N3801" i="1" s="1"/>
  <c r="O3801" i="1" s="1"/>
  <c r="L3802" i="1"/>
  <c r="L3803" i="1"/>
  <c r="M3803" i="1" s="1"/>
  <c r="L3804" i="1"/>
  <c r="L3805" i="1"/>
  <c r="L3806" i="1"/>
  <c r="L2452" i="1"/>
  <c r="L2162" i="1"/>
  <c r="M2162" i="1" s="1"/>
  <c r="N2162" i="1" s="1"/>
  <c r="L3807" i="1"/>
  <c r="M3807" i="1" s="1"/>
  <c r="N3807" i="1" s="1"/>
  <c r="O3807" i="1" s="1"/>
  <c r="L3808" i="1"/>
  <c r="L3809" i="1"/>
  <c r="M3809" i="1" s="1"/>
  <c r="L3810" i="1"/>
  <c r="M3810" i="1" s="1"/>
  <c r="L3811" i="1"/>
  <c r="L3812" i="1"/>
  <c r="L2163" i="1"/>
  <c r="L3813" i="1"/>
  <c r="M3813" i="1" s="1"/>
  <c r="N3813" i="1" s="1"/>
  <c r="L3814" i="1"/>
  <c r="M3814" i="1" s="1"/>
  <c r="N3814" i="1" s="1"/>
  <c r="L3815" i="1"/>
  <c r="L3816" i="1"/>
  <c r="M3816" i="1" s="1"/>
  <c r="L3817" i="1"/>
  <c r="L3818" i="1"/>
  <c r="L3819" i="1"/>
  <c r="L3820" i="1"/>
  <c r="L3821" i="1"/>
  <c r="M3821" i="1" s="1"/>
  <c r="N3821" i="1" s="1"/>
  <c r="L3822" i="1"/>
  <c r="M3822" i="1" s="1"/>
  <c r="N3822" i="1" s="1"/>
  <c r="L3823" i="1"/>
  <c r="L3824" i="1"/>
  <c r="M3824" i="1" s="1"/>
  <c r="L3825" i="1"/>
  <c r="L3826" i="1"/>
  <c r="L3827" i="1"/>
  <c r="L3828" i="1"/>
  <c r="L3829" i="1"/>
  <c r="M3829" i="1" s="1"/>
  <c r="N3829" i="1" s="1"/>
  <c r="L3830" i="1"/>
  <c r="M3830" i="1" s="1"/>
  <c r="L3031" i="1"/>
  <c r="L3032" i="1"/>
  <c r="M3032" i="1" s="1"/>
  <c r="L3033" i="1"/>
  <c r="L3034" i="1"/>
  <c r="L3035" i="1"/>
  <c r="L3831" i="1"/>
  <c r="L2164" i="1"/>
  <c r="M2164" i="1" s="1"/>
  <c r="N2164" i="1" s="1"/>
  <c r="L2165" i="1"/>
  <c r="M2165" i="1" s="1"/>
  <c r="L2166" i="1"/>
  <c r="L2167" i="1"/>
  <c r="M2167" i="1" s="1"/>
  <c r="L2168" i="1"/>
  <c r="M2168" i="1" s="1"/>
  <c r="L2169" i="1"/>
  <c r="L2170" i="1"/>
  <c r="L2171" i="1"/>
  <c r="L3832" i="1"/>
  <c r="M3832" i="1" s="1"/>
  <c r="N3832" i="1" s="1"/>
  <c r="L3833" i="1"/>
  <c r="M3833" i="1" s="1"/>
  <c r="N3833" i="1" s="1"/>
  <c r="L3834" i="1"/>
  <c r="L3835" i="1"/>
  <c r="M3835" i="1" s="1"/>
  <c r="L2453" i="1"/>
  <c r="L3836" i="1"/>
  <c r="L3837" i="1"/>
  <c r="L3838" i="1"/>
  <c r="L2454" i="1"/>
  <c r="M2454" i="1" s="1"/>
  <c r="N2454" i="1" s="1"/>
  <c r="L3839" i="1"/>
  <c r="M3839" i="1" s="1"/>
  <c r="L3840" i="1"/>
  <c r="L3841" i="1"/>
  <c r="M3841" i="1" s="1"/>
  <c r="L3842" i="1"/>
  <c r="L3843" i="1"/>
  <c r="L3844" i="1"/>
  <c r="L2455" i="1"/>
  <c r="L3845" i="1"/>
  <c r="M3845" i="1" s="1"/>
  <c r="N3845" i="1" s="1"/>
  <c r="L3846" i="1"/>
  <c r="M3846" i="1" s="1"/>
  <c r="N3846" i="1" s="1"/>
  <c r="L3847" i="1"/>
  <c r="L3848" i="1"/>
  <c r="M3848" i="1" s="1"/>
  <c r="L3849" i="1"/>
  <c r="L3850" i="1"/>
  <c r="L3851" i="1"/>
  <c r="L3852" i="1"/>
  <c r="L3853" i="1"/>
  <c r="M3853" i="1" s="1"/>
  <c r="N3853" i="1" s="1"/>
  <c r="L3854" i="1"/>
  <c r="M3854" i="1" s="1"/>
  <c r="N3854" i="1" s="1"/>
  <c r="L3855" i="1"/>
  <c r="L3856" i="1"/>
  <c r="M3856" i="1" s="1"/>
  <c r="L3036" i="1"/>
  <c r="M3036" i="1" s="1"/>
  <c r="L1170" i="1"/>
  <c r="L1171" i="1"/>
  <c r="L1172" i="1"/>
  <c r="L1173" i="1"/>
  <c r="M1173" i="1" s="1"/>
  <c r="N1173" i="1" s="1"/>
  <c r="L1174" i="1"/>
  <c r="M1174" i="1" s="1"/>
  <c r="L1175" i="1"/>
  <c r="L1176" i="1"/>
  <c r="M1176" i="1" s="1"/>
  <c r="L1177" i="1"/>
  <c r="L1178" i="1"/>
  <c r="L1179" i="1"/>
  <c r="L1180" i="1"/>
  <c r="L1181" i="1"/>
  <c r="L1182" i="1"/>
  <c r="M1182" i="1" s="1"/>
  <c r="N1182" i="1" s="1"/>
  <c r="L1183" i="1"/>
  <c r="L1184" i="1"/>
  <c r="M1184" i="1" s="1"/>
  <c r="L1185" i="1"/>
  <c r="L1186" i="1"/>
  <c r="L1187" i="1"/>
  <c r="L1188" i="1"/>
  <c r="L2172" i="1"/>
  <c r="M2172" i="1" s="1"/>
  <c r="N2172" i="1" s="1"/>
  <c r="L1189" i="1"/>
  <c r="M1189" i="1" s="1"/>
  <c r="N1189" i="1" s="1"/>
  <c r="L1190" i="1"/>
  <c r="L1191" i="1"/>
  <c r="M1191" i="1" s="1"/>
  <c r="L1192" i="1"/>
  <c r="L1193" i="1"/>
  <c r="L1194" i="1"/>
  <c r="L1195" i="1"/>
  <c r="L1196" i="1"/>
  <c r="L1197" i="1"/>
  <c r="M1197" i="1" s="1"/>
  <c r="L1198" i="1"/>
  <c r="L1199" i="1"/>
  <c r="M1199" i="1" s="1"/>
  <c r="L1200" i="1"/>
  <c r="M1200" i="1" s="1"/>
  <c r="L1201" i="1"/>
  <c r="L1202" i="1"/>
  <c r="L1203" i="1"/>
  <c r="L1204" i="1"/>
  <c r="L677" i="1"/>
  <c r="M677" i="1" s="1"/>
  <c r="N677" i="1" s="1"/>
  <c r="O677" i="1" s="1"/>
  <c r="L5922" i="1"/>
  <c r="L1734" i="1"/>
  <c r="M1734" i="1" s="1"/>
  <c r="L3857" i="1"/>
  <c r="L1735" i="1"/>
  <c r="L369" i="1"/>
  <c r="L1736" i="1"/>
  <c r="L1737" i="1"/>
  <c r="M1737" i="1" s="1"/>
  <c r="N1737" i="1" s="1"/>
  <c r="L370" i="1"/>
  <c r="M370" i="1" s="1"/>
  <c r="N370" i="1" s="1"/>
  <c r="L3858" i="1"/>
  <c r="L3859" i="1"/>
  <c r="M3859" i="1" s="1"/>
  <c r="L3860" i="1"/>
  <c r="L3861" i="1"/>
  <c r="L1738" i="1"/>
  <c r="L3862" i="1"/>
  <c r="L3863" i="1"/>
  <c r="M3863" i="1" s="1"/>
  <c r="N3863" i="1" s="1"/>
  <c r="L3402" i="1"/>
  <c r="M3402" i="1" s="1"/>
  <c r="L1339" i="1"/>
  <c r="L2817" i="1"/>
  <c r="M2817" i="1" s="1"/>
  <c r="L5923" i="1"/>
  <c r="L5924" i="1"/>
  <c r="L5925" i="1"/>
  <c r="L5926" i="1"/>
  <c r="L5927" i="1"/>
  <c r="M5927" i="1" s="1"/>
  <c r="N5927" i="1" s="1"/>
  <c r="L678" i="1"/>
  <c r="M678" i="1" s="1"/>
  <c r="N678" i="1" s="1"/>
  <c r="L5928" i="1"/>
  <c r="L5929" i="1"/>
  <c r="M5929" i="1" s="1"/>
  <c r="L5930" i="1"/>
  <c r="M5930" i="1" s="1"/>
  <c r="L3864" i="1"/>
  <c r="L5931" i="1"/>
  <c r="L679" i="1"/>
  <c r="L5932" i="1"/>
  <c r="M5932" i="1" s="1"/>
  <c r="N5932" i="1" s="1"/>
  <c r="L680" i="1"/>
  <c r="M680" i="1" s="1"/>
  <c r="N680" i="1" s="1"/>
  <c r="L681" i="1"/>
  <c r="L5933" i="1"/>
  <c r="M5933" i="1" s="1"/>
  <c r="L5934" i="1"/>
  <c r="L5935" i="1"/>
  <c r="L5936" i="1"/>
  <c r="L5937" i="1"/>
  <c r="L5938" i="1"/>
  <c r="M5938" i="1" s="1"/>
  <c r="N5938" i="1" s="1"/>
  <c r="L5939" i="1"/>
  <c r="M5939" i="1" s="1"/>
  <c r="L5940" i="1"/>
  <c r="L682" i="1"/>
  <c r="M682" i="1" s="1"/>
  <c r="L5941" i="1"/>
  <c r="M5941" i="1" s="1"/>
  <c r="L5942" i="1"/>
  <c r="L683" i="1"/>
  <c r="L5943" i="1"/>
  <c r="L5944" i="1"/>
  <c r="M5944" i="1" s="1"/>
  <c r="N5944" i="1" s="1"/>
  <c r="L6159" i="1"/>
  <c r="M6159" i="1" s="1"/>
  <c r="N6159" i="1" s="1"/>
  <c r="L6160" i="1"/>
  <c r="L4661" i="1"/>
  <c r="M4661" i="1" s="1"/>
  <c r="L2648" i="1"/>
  <c r="L1664" i="1"/>
  <c r="L6161" i="1"/>
  <c r="L6162" i="1"/>
  <c r="L3865" i="1"/>
  <c r="M3865" i="1" s="1"/>
  <c r="N3865" i="1" s="1"/>
  <c r="L3866" i="1"/>
  <c r="M3866" i="1" s="1"/>
  <c r="L4662" i="1"/>
  <c r="L3867" i="1"/>
  <c r="M3867" i="1" s="1"/>
  <c r="L3868" i="1"/>
  <c r="M3868" i="1" s="1"/>
  <c r="L3869" i="1"/>
  <c r="L6163" i="1"/>
  <c r="L3870" i="1"/>
  <c r="L4663" i="1"/>
  <c r="M4663" i="1" s="1"/>
  <c r="N4663" i="1" s="1"/>
  <c r="L6164" i="1"/>
  <c r="M6164" i="1" s="1"/>
  <c r="N6164" i="1" s="1"/>
  <c r="O6164" i="1" s="1"/>
  <c r="L3871" i="1"/>
  <c r="L3872" i="1"/>
  <c r="M3872" i="1" s="1"/>
  <c r="L3873" i="1"/>
  <c r="M3873" i="1" s="1"/>
  <c r="L3874" i="1"/>
  <c r="L3875" i="1"/>
  <c r="L4664" i="1"/>
  <c r="L3876" i="1"/>
  <c r="M3876" i="1" s="1"/>
  <c r="N3876" i="1" s="1"/>
  <c r="L3877" i="1"/>
  <c r="M3877" i="1" s="1"/>
  <c r="N3877" i="1" s="1"/>
  <c r="O3877" i="1" s="1"/>
  <c r="L4665" i="1"/>
  <c r="L4666" i="1"/>
  <c r="M4666" i="1" s="1"/>
  <c r="L4667" i="1"/>
  <c r="M4667" i="1" s="1"/>
  <c r="L4668" i="1"/>
  <c r="L3878" i="1"/>
  <c r="L3879" i="1"/>
  <c r="L4669" i="1"/>
  <c r="L4670" i="1"/>
  <c r="M4670" i="1" s="1"/>
  <c r="L4671" i="1"/>
  <c r="L3880" i="1"/>
  <c r="M3880" i="1" s="1"/>
  <c r="L3881" i="1"/>
  <c r="L3882" i="1"/>
  <c r="L3883" i="1"/>
  <c r="M3883" i="1" s="1"/>
  <c r="L1205" i="1"/>
  <c r="L1206" i="1"/>
  <c r="M1206" i="1" s="1"/>
  <c r="N1206" i="1" s="1"/>
  <c r="L1207" i="1"/>
  <c r="M1207" i="1" s="1"/>
  <c r="N1207" i="1" s="1"/>
  <c r="O1207" i="1" s="1"/>
  <c r="L684" i="1"/>
  <c r="L685" i="1"/>
  <c r="M685" i="1" s="1"/>
  <c r="L686" i="1"/>
  <c r="M686" i="1" s="1"/>
  <c r="L687" i="1"/>
  <c r="L688" i="1"/>
  <c r="L689" i="1"/>
  <c r="L1921" i="1"/>
  <c r="M1921" i="1" s="1"/>
  <c r="N1921" i="1" s="1"/>
  <c r="L1922" i="1"/>
  <c r="M1922" i="1" s="1"/>
  <c r="N1922" i="1" s="1"/>
  <c r="L1340" i="1"/>
  <c r="L2818" i="1"/>
  <c r="M2818" i="1" s="1"/>
  <c r="L2819" i="1"/>
  <c r="L1341" i="1"/>
  <c r="L1342" i="1"/>
  <c r="L1343" i="1"/>
  <c r="L2399" i="1"/>
  <c r="M2399" i="1" s="1"/>
  <c r="N2399" i="1" s="1"/>
  <c r="L808" i="1"/>
  <c r="M808" i="1" s="1"/>
  <c r="L1923" i="1"/>
  <c r="L1924" i="1"/>
  <c r="M1924" i="1" s="1"/>
  <c r="L1925" i="1"/>
  <c r="M1925" i="1" s="1"/>
  <c r="L837" i="1"/>
  <c r="L2523" i="1"/>
  <c r="L838" i="1"/>
  <c r="L1739" i="1"/>
  <c r="M1739" i="1" s="1"/>
  <c r="N1739" i="1" s="1"/>
  <c r="L1740" i="1"/>
  <c r="M1740" i="1" s="1"/>
  <c r="N1740" i="1" s="1"/>
  <c r="L2524" i="1"/>
  <c r="L839" i="1"/>
  <c r="M839" i="1" s="1"/>
  <c r="L840" i="1"/>
  <c r="M840" i="1" s="1"/>
  <c r="L841" i="1"/>
  <c r="L842" i="1"/>
  <c r="M842" i="1" s="1"/>
  <c r="L371" i="1"/>
  <c r="L3884" i="1"/>
  <c r="M3884" i="1" s="1"/>
  <c r="N3884" i="1" s="1"/>
  <c r="L843" i="1"/>
  <c r="M843" i="1" s="1"/>
  <c r="L1741" i="1"/>
  <c r="L1742" i="1"/>
  <c r="M1742" i="1" s="1"/>
  <c r="L2525" i="1"/>
  <c r="L844" i="1"/>
  <c r="L1743" i="1"/>
  <c r="L2526" i="1"/>
  <c r="L845" i="1"/>
  <c r="M845" i="1" s="1"/>
  <c r="N845" i="1" s="1"/>
  <c r="L372" i="1"/>
  <c r="M372" i="1" s="1"/>
  <c r="N372" i="1" s="1"/>
  <c r="O372" i="1" s="1"/>
  <c r="L373" i="1"/>
  <c r="L846" i="1"/>
  <c r="M846" i="1" s="1"/>
  <c r="L374" i="1"/>
  <c r="L375" i="1"/>
  <c r="L1744" i="1"/>
  <c r="L1745" i="1"/>
  <c r="L376" i="1"/>
  <c r="M376" i="1" s="1"/>
  <c r="N376" i="1" s="1"/>
  <c r="L377" i="1"/>
  <c r="M377" i="1" s="1"/>
  <c r="L847" i="1"/>
  <c r="L378" i="1"/>
  <c r="M378" i="1" s="1"/>
  <c r="L299" i="1"/>
  <c r="M299" i="1" s="1"/>
  <c r="L3037" i="1"/>
  <c r="L3885" i="1"/>
  <c r="L5346" i="1"/>
  <c r="L1053" i="1"/>
  <c r="M1053" i="1" s="1"/>
  <c r="N1053" i="1" s="1"/>
  <c r="L3886" i="1"/>
  <c r="M3886" i="1" s="1"/>
  <c r="N3886" i="1" s="1"/>
  <c r="O3886" i="1" s="1"/>
  <c r="L3887" i="1"/>
  <c r="L3888" i="1"/>
  <c r="M3888" i="1" s="1"/>
  <c r="L1054" i="1"/>
  <c r="L1686" i="1"/>
  <c r="L1687" i="1"/>
  <c r="M1687" i="1" s="1"/>
  <c r="L1688" i="1"/>
  <c r="L1689" i="1"/>
  <c r="M1689" i="1" s="1"/>
  <c r="N1689" i="1" s="1"/>
  <c r="L6165" i="1"/>
  <c r="M6165" i="1" s="1"/>
  <c r="N6165" i="1" s="1"/>
  <c r="O6165" i="1" s="1"/>
  <c r="L1690" i="1"/>
  <c r="L1691" i="1"/>
  <c r="M1691" i="1" s="1"/>
  <c r="L690" i="1"/>
  <c r="L2779" i="1"/>
  <c r="L2780" i="1"/>
  <c r="L2781" i="1"/>
  <c r="L300" i="1"/>
  <c r="M300" i="1" s="1"/>
  <c r="N300" i="1" s="1"/>
  <c r="L301" i="1"/>
  <c r="M301" i="1" s="1"/>
  <c r="N301" i="1" s="1"/>
  <c r="O301" i="1" s="1"/>
  <c r="P301" i="1" s="1"/>
  <c r="L302" i="1"/>
  <c r="L2782" i="1"/>
  <c r="M2782" i="1" s="1"/>
  <c r="L2783" i="1"/>
  <c r="L2541" i="1"/>
  <c r="L4672" i="1"/>
  <c r="L1926" i="1"/>
  <c r="L1927" i="1"/>
  <c r="M1927" i="1" s="1"/>
  <c r="N1927" i="1" s="1"/>
  <c r="L1928" i="1"/>
  <c r="M1928" i="1" s="1"/>
  <c r="L1929" i="1"/>
  <c r="L1930" i="1"/>
  <c r="M1930" i="1" s="1"/>
  <c r="L1931" i="1"/>
  <c r="M1931" i="1" s="1"/>
  <c r="L1932" i="1"/>
  <c r="L1933" i="1"/>
  <c r="L1344" i="1"/>
  <c r="L1345" i="1"/>
  <c r="M1345" i="1" s="1"/>
  <c r="N1345" i="1" s="1"/>
  <c r="L1346" i="1"/>
  <c r="M1346" i="1" s="1"/>
  <c r="N1346" i="1" s="1"/>
  <c r="L1347" i="1"/>
  <c r="L1348" i="1"/>
  <c r="M1348" i="1" s="1"/>
  <c r="L1243" i="1"/>
  <c r="L1244" i="1"/>
  <c r="L233" i="1"/>
  <c r="M233" i="1" s="1"/>
  <c r="L234" i="1"/>
  <c r="L235" i="1"/>
  <c r="M235" i="1" s="1"/>
  <c r="N235" i="1" s="1"/>
  <c r="L6291" i="1"/>
  <c r="M6291" i="1" s="1"/>
  <c r="L6292" i="1"/>
  <c r="L6293" i="1"/>
  <c r="M6293" i="1" s="1"/>
  <c r="L6294" i="1"/>
  <c r="L6295" i="1"/>
  <c r="L6296" i="1"/>
  <c r="L6297" i="1"/>
  <c r="L6298" i="1"/>
  <c r="M6298" i="1" s="1"/>
  <c r="N6298" i="1" s="1"/>
  <c r="L6299" i="1"/>
  <c r="M6299" i="1" s="1"/>
  <c r="N6299" i="1" s="1"/>
  <c r="O6299" i="1" s="1"/>
  <c r="L6300" i="1"/>
  <c r="L6301" i="1"/>
  <c r="M6301" i="1" s="1"/>
  <c r="L6302" i="1"/>
  <c r="L6303" i="1"/>
  <c r="L6304" i="1"/>
  <c r="L6305" i="1"/>
  <c r="L6306" i="1"/>
  <c r="M6306" i="1" s="1"/>
  <c r="N6306" i="1" s="1"/>
  <c r="L6307" i="1"/>
  <c r="M6307" i="1" s="1"/>
  <c r="N6307" i="1" s="1"/>
  <c r="L6308" i="1"/>
  <c r="L6309" i="1"/>
  <c r="M6309" i="1" s="1"/>
  <c r="L6310" i="1"/>
  <c r="M6310" i="1" s="1"/>
  <c r="L6311" i="1"/>
  <c r="L6312" i="1"/>
  <c r="L6313" i="1"/>
  <c r="L6314" i="1"/>
  <c r="L6166" i="1"/>
  <c r="M6166" i="1" s="1"/>
  <c r="L6167" i="1"/>
  <c r="L6168" i="1"/>
  <c r="M6168" i="1" s="1"/>
  <c r="L379" i="1"/>
  <c r="L380" i="1"/>
  <c r="L1746" i="1"/>
  <c r="M1746" i="1" s="1"/>
  <c r="L381" i="1"/>
  <c r="L382" i="1"/>
  <c r="M382" i="1" s="1"/>
  <c r="N382" i="1" s="1"/>
  <c r="L383" i="1"/>
  <c r="M383" i="1" s="1"/>
  <c r="N383" i="1" s="1"/>
  <c r="L1747" i="1"/>
  <c r="L1748" i="1"/>
  <c r="M1748" i="1" s="1"/>
  <c r="L1749" i="1"/>
  <c r="L1750" i="1"/>
  <c r="L3889" i="1"/>
  <c r="L3890" i="1"/>
  <c r="L2173" i="1"/>
  <c r="M2173" i="1" s="1"/>
  <c r="N2173" i="1" s="1"/>
  <c r="L3891" i="1"/>
  <c r="M3891" i="1" s="1"/>
  <c r="N3891" i="1" s="1"/>
  <c r="L3892" i="1"/>
  <c r="L3893" i="1"/>
  <c r="M3893" i="1" s="1"/>
  <c r="L3894" i="1"/>
  <c r="L3895" i="1"/>
  <c r="L3896" i="1"/>
  <c r="L2174" i="1"/>
  <c r="L2175" i="1"/>
  <c r="L2176" i="1"/>
  <c r="M2176" i="1" s="1"/>
  <c r="L2177" i="1"/>
  <c r="L2178" i="1"/>
  <c r="M2178" i="1" s="1"/>
  <c r="L2179" i="1"/>
  <c r="M2179" i="1" s="1"/>
  <c r="L2180" i="1"/>
  <c r="L2181" i="1"/>
  <c r="L2182" i="1"/>
  <c r="L2183" i="1"/>
  <c r="M2183" i="1" s="1"/>
  <c r="N2183" i="1" s="1"/>
  <c r="L3897" i="1"/>
  <c r="M3897" i="1" s="1"/>
  <c r="N3897" i="1" s="1"/>
  <c r="L3898" i="1"/>
  <c r="L3899" i="1"/>
  <c r="M3899" i="1" s="1"/>
  <c r="L3900" i="1"/>
  <c r="L3901" i="1"/>
  <c r="L3902" i="1"/>
  <c r="M3902" i="1" s="1"/>
  <c r="L2456" i="1"/>
  <c r="L3903" i="1"/>
  <c r="M3903" i="1" s="1"/>
  <c r="N3903" i="1" s="1"/>
  <c r="L2184" i="1"/>
  <c r="M2184" i="1" s="1"/>
  <c r="N2184" i="1" s="1"/>
  <c r="L2185" i="1"/>
  <c r="L2186" i="1"/>
  <c r="M2186" i="1" s="1"/>
  <c r="L2187" i="1"/>
  <c r="L3904" i="1"/>
  <c r="L3905" i="1"/>
  <c r="L3906" i="1"/>
  <c r="L3907" i="1"/>
  <c r="M3907" i="1" s="1"/>
  <c r="N3907" i="1" s="1"/>
  <c r="L3908" i="1"/>
  <c r="M3908" i="1" s="1"/>
  <c r="N3908" i="1" s="1"/>
  <c r="L3909" i="1"/>
  <c r="L2457" i="1"/>
  <c r="M2457" i="1" s="1"/>
  <c r="L3910" i="1"/>
  <c r="L2188" i="1"/>
  <c r="L2189" i="1"/>
  <c r="L2190" i="1"/>
  <c r="L2191" i="1"/>
  <c r="M2191" i="1" s="1"/>
  <c r="N2191" i="1" s="1"/>
  <c r="L2192" i="1"/>
  <c r="M2192" i="1" s="1"/>
  <c r="N2192" i="1" s="1"/>
  <c r="L3911" i="1"/>
  <c r="L3912" i="1"/>
  <c r="M3912" i="1" s="1"/>
  <c r="L3913" i="1"/>
  <c r="M3913" i="1" s="1"/>
  <c r="L3914" i="1"/>
  <c r="L3915" i="1"/>
  <c r="L3916" i="1"/>
  <c r="L2458" i="1"/>
  <c r="M2458" i="1" s="1"/>
  <c r="N2458" i="1" s="1"/>
  <c r="L3917" i="1"/>
  <c r="M3917" i="1" s="1"/>
  <c r="L2193" i="1"/>
  <c r="L2194" i="1"/>
  <c r="M2194" i="1" s="1"/>
  <c r="L2195" i="1"/>
  <c r="L2196" i="1"/>
  <c r="L3918" i="1"/>
  <c r="M3918" i="1" s="1"/>
  <c r="L3919" i="1"/>
  <c r="L3920" i="1"/>
  <c r="M3920" i="1" s="1"/>
  <c r="N3920" i="1" s="1"/>
  <c r="L3921" i="1"/>
  <c r="M3921" i="1" s="1"/>
  <c r="N3921" i="1" s="1"/>
  <c r="L3922" i="1"/>
  <c r="L3923" i="1"/>
  <c r="M3923" i="1" s="1"/>
  <c r="L3038" i="1"/>
  <c r="L3039" i="1"/>
  <c r="L3040" i="1"/>
  <c r="L3041" i="1"/>
  <c r="L2197" i="1"/>
  <c r="M2197" i="1" s="1"/>
  <c r="N2197" i="1" s="1"/>
  <c r="L2198" i="1"/>
  <c r="M2198" i="1" s="1"/>
  <c r="N2198" i="1" s="1"/>
  <c r="L2199" i="1"/>
  <c r="L2200" i="1"/>
  <c r="M2200" i="1" s="1"/>
  <c r="L3924" i="1"/>
  <c r="L2201" i="1"/>
  <c r="L2202" i="1"/>
  <c r="L2203" i="1"/>
  <c r="L2204" i="1"/>
  <c r="M2204" i="1" s="1"/>
  <c r="N2204" i="1" s="1"/>
  <c r="L3925" i="1"/>
  <c r="M3925" i="1" s="1"/>
  <c r="N3925" i="1" s="1"/>
  <c r="L3926" i="1"/>
  <c r="L3927" i="1"/>
  <c r="M3927" i="1" s="1"/>
  <c r="L3928" i="1"/>
  <c r="M3928" i="1" s="1"/>
  <c r="L3042" i="1"/>
  <c r="L3929" i="1"/>
  <c r="L3930" i="1"/>
  <c r="L3043" i="1"/>
  <c r="M3043" i="1" s="1"/>
  <c r="N3043" i="1" s="1"/>
  <c r="L3044" i="1"/>
  <c r="M3044" i="1" s="1"/>
  <c r="L3931" i="1"/>
  <c r="L3932" i="1"/>
  <c r="M3932" i="1" s="1"/>
  <c r="L2205" i="1"/>
  <c r="L3045" i="1"/>
  <c r="L3046" i="1"/>
  <c r="M3046" i="1" s="1"/>
  <c r="L3047" i="1"/>
  <c r="L3048" i="1"/>
  <c r="M3048" i="1" s="1"/>
  <c r="N3048" i="1" s="1"/>
  <c r="L3049" i="1"/>
  <c r="M3049" i="1" s="1"/>
  <c r="L3933" i="1"/>
  <c r="L3934" i="1"/>
  <c r="M3934" i="1" s="1"/>
  <c r="L3935" i="1"/>
  <c r="L3936" i="1"/>
  <c r="L3937" i="1"/>
  <c r="L3050" i="1"/>
  <c r="L4673" i="1"/>
  <c r="M4673" i="1" s="1"/>
  <c r="N4673" i="1" s="1"/>
  <c r="L2206" i="1"/>
  <c r="L3938" i="1"/>
  <c r="L3939" i="1"/>
  <c r="M3939" i="1" s="1"/>
  <c r="L3940" i="1"/>
  <c r="M3940" i="1" s="1"/>
  <c r="L3941" i="1"/>
  <c r="L3051" i="1"/>
  <c r="L3942" i="1"/>
  <c r="L3943" i="1"/>
  <c r="M3943" i="1" s="1"/>
  <c r="N3943" i="1" s="1"/>
  <c r="L3944" i="1"/>
  <c r="M3944" i="1" s="1"/>
  <c r="L2207" i="1"/>
  <c r="L2208" i="1"/>
  <c r="M2208" i="1" s="1"/>
  <c r="L2209" i="1"/>
  <c r="L2210" i="1"/>
  <c r="L2211" i="1"/>
  <c r="L3945" i="1"/>
  <c r="L3946" i="1"/>
  <c r="M3946" i="1" s="1"/>
  <c r="N3946" i="1" s="1"/>
  <c r="L3947" i="1"/>
  <c r="M3947" i="1" s="1"/>
  <c r="N3947" i="1" s="1"/>
  <c r="L3948" i="1"/>
  <c r="L3949" i="1"/>
  <c r="M3949" i="1" s="1"/>
  <c r="L2459" i="1"/>
  <c r="L3950" i="1"/>
  <c r="L2212" i="1"/>
  <c r="L3951" i="1"/>
  <c r="L3952" i="1"/>
  <c r="M3952" i="1" s="1"/>
  <c r="N3952" i="1" s="1"/>
  <c r="L2213" i="1"/>
  <c r="M2213" i="1" s="1"/>
  <c r="N2213" i="1" s="1"/>
  <c r="L2214" i="1"/>
  <c r="L2215" i="1"/>
  <c r="M2215" i="1" s="1"/>
  <c r="L2216" i="1"/>
  <c r="L2217" i="1"/>
  <c r="L3953" i="1"/>
  <c r="L3954" i="1"/>
  <c r="L3955" i="1"/>
  <c r="M3955" i="1" s="1"/>
  <c r="N3955" i="1" s="1"/>
  <c r="L2460" i="1"/>
  <c r="M2460" i="1" s="1"/>
  <c r="L3956" i="1"/>
  <c r="L2218" i="1"/>
  <c r="M2218" i="1" s="1"/>
  <c r="L2219" i="1"/>
  <c r="M2219" i="1" s="1"/>
  <c r="L2220" i="1"/>
  <c r="L2221" i="1"/>
  <c r="L2222" i="1"/>
  <c r="L3957" i="1"/>
  <c r="M3957" i="1" s="1"/>
  <c r="N3957" i="1" s="1"/>
  <c r="L3958" i="1"/>
  <c r="M3958" i="1" s="1"/>
  <c r="N3958" i="1" s="1"/>
  <c r="L3959" i="1"/>
  <c r="L2461" i="1"/>
  <c r="M2461" i="1" s="1"/>
  <c r="L3960" i="1"/>
  <c r="L2223" i="1"/>
  <c r="L2224" i="1"/>
  <c r="L2225" i="1"/>
  <c r="L2226" i="1"/>
  <c r="M2226" i="1" s="1"/>
  <c r="N2226" i="1" s="1"/>
  <c r="L2227" i="1"/>
  <c r="M2227" i="1" s="1"/>
  <c r="L3961" i="1"/>
  <c r="L3962" i="1"/>
  <c r="M3962" i="1" s="1"/>
  <c r="L3963" i="1"/>
  <c r="L3964" i="1"/>
  <c r="L3965" i="1"/>
  <c r="L3052" i="1"/>
  <c r="L3053" i="1"/>
  <c r="M3053" i="1" s="1"/>
  <c r="N3053" i="1" s="1"/>
  <c r="L3054" i="1"/>
  <c r="M3054" i="1" s="1"/>
  <c r="N3054" i="1" s="1"/>
  <c r="L3055" i="1"/>
  <c r="L3056" i="1"/>
  <c r="M3056" i="1" s="1"/>
  <c r="L3057" i="1"/>
  <c r="L2228" i="1"/>
  <c r="L3966" i="1"/>
  <c r="L3967" i="1"/>
  <c r="L2229" i="1"/>
  <c r="M2229" i="1" s="1"/>
  <c r="N2229" i="1" s="1"/>
  <c r="L2230" i="1"/>
  <c r="M2230" i="1" s="1"/>
  <c r="N2230" i="1" s="1"/>
  <c r="O2230" i="1" s="1"/>
  <c r="L3968" i="1"/>
  <c r="L3969" i="1"/>
  <c r="M3969" i="1" s="1"/>
  <c r="L3970" i="1"/>
  <c r="M3970" i="1" s="1"/>
  <c r="L3971" i="1"/>
  <c r="L3972" i="1"/>
  <c r="L3973" i="1"/>
  <c r="L3974" i="1"/>
  <c r="M3974" i="1" s="1"/>
  <c r="N3974" i="1" s="1"/>
  <c r="L2231" i="1"/>
  <c r="M2231" i="1" s="1"/>
  <c r="N2231" i="1" s="1"/>
  <c r="L2232" i="1"/>
  <c r="L2233" i="1"/>
  <c r="M2233" i="1" s="1"/>
  <c r="L3975" i="1"/>
  <c r="L3976" i="1"/>
  <c r="L3977" i="1"/>
  <c r="L14" i="1"/>
  <c r="L1159" i="1"/>
  <c r="M1159" i="1" s="1"/>
  <c r="N1159" i="1" s="1"/>
  <c r="L15" i="1"/>
  <c r="M15" i="1" s="1"/>
  <c r="L16" i="1"/>
  <c r="L17" i="1"/>
  <c r="M17" i="1" s="1"/>
  <c r="L18" i="1"/>
  <c r="M18" i="1" s="1"/>
  <c r="N18" i="1" s="1"/>
  <c r="L19" i="1"/>
  <c r="L20" i="1"/>
  <c r="L21" i="1"/>
  <c r="L22" i="1"/>
  <c r="M22" i="1" s="1"/>
  <c r="N22" i="1" s="1"/>
  <c r="L23" i="1"/>
  <c r="M23" i="1" s="1"/>
  <c r="N23" i="1" s="1"/>
  <c r="L2649" i="1"/>
  <c r="L2650" i="1"/>
  <c r="M2650" i="1" s="1"/>
  <c r="L2651" i="1"/>
  <c r="L2652" i="1"/>
  <c r="L2653" i="1"/>
  <c r="L2654" i="1"/>
  <c r="L2655" i="1"/>
  <c r="M2655" i="1" s="1"/>
  <c r="N2655" i="1" s="1"/>
  <c r="L2656" i="1"/>
  <c r="M2656" i="1" s="1"/>
  <c r="L2657" i="1"/>
  <c r="L2658" i="1"/>
  <c r="M2658" i="1" s="1"/>
  <c r="L2659" i="1"/>
  <c r="M2659" i="1" s="1"/>
  <c r="L2660" i="1"/>
  <c r="L2661" i="1"/>
  <c r="L2662" i="1"/>
  <c r="L2663" i="1"/>
  <c r="M2663" i="1" s="1"/>
  <c r="N2663" i="1" s="1"/>
  <c r="L2664" i="1"/>
  <c r="M2664" i="1" s="1"/>
  <c r="N2664" i="1" s="1"/>
  <c r="L2665" i="1"/>
  <c r="L2666" i="1"/>
  <c r="M2666" i="1" s="1"/>
  <c r="L2667" i="1"/>
  <c r="M2667" i="1" s="1"/>
  <c r="L2668" i="1"/>
  <c r="L2669" i="1"/>
  <c r="L2400" i="1"/>
  <c r="L2401" i="1"/>
  <c r="M2401" i="1" s="1"/>
  <c r="L2402" i="1"/>
  <c r="M2402" i="1" s="1"/>
  <c r="N2402" i="1" s="1"/>
  <c r="L2403" i="1"/>
  <c r="L2404" i="1"/>
  <c r="M2404" i="1" s="1"/>
  <c r="N2404" i="1" s="1"/>
  <c r="L2405" i="1"/>
  <c r="L2406" i="1"/>
  <c r="L2407" i="1"/>
  <c r="L2408" i="1"/>
  <c r="L3058" i="1"/>
  <c r="M3058" i="1" s="1"/>
  <c r="N3058" i="1" s="1"/>
  <c r="L1239" i="1"/>
  <c r="M1239" i="1" s="1"/>
  <c r="L3978" i="1"/>
  <c r="L6169" i="1"/>
  <c r="M6169" i="1" s="1"/>
  <c r="N6169" i="1" s="1"/>
  <c r="L6170" i="1"/>
  <c r="L6171" i="1"/>
  <c r="L6172" i="1"/>
  <c r="L6173" i="1"/>
  <c r="L3415" i="1"/>
  <c r="L3416" i="1"/>
  <c r="M3416" i="1" s="1"/>
  <c r="N3416" i="1" s="1"/>
  <c r="O3416" i="1" s="1"/>
  <c r="L3417" i="1"/>
  <c r="L3418" i="1"/>
  <c r="M3418" i="1" s="1"/>
  <c r="N3418" i="1" s="1"/>
  <c r="L3419" i="1"/>
  <c r="M3419" i="1" s="1"/>
  <c r="L691" i="1"/>
  <c r="L801" i="1"/>
  <c r="L692" i="1"/>
  <c r="L693" i="1"/>
  <c r="M693" i="1" s="1"/>
  <c r="N693" i="1" s="1"/>
  <c r="L694" i="1"/>
  <c r="M694" i="1" s="1"/>
  <c r="L695" i="1"/>
  <c r="L696" i="1"/>
  <c r="M696" i="1" s="1"/>
  <c r="N696" i="1" s="1"/>
  <c r="L802" i="1"/>
  <c r="L803" i="1"/>
  <c r="L804" i="1"/>
  <c r="L3979" i="1"/>
  <c r="L3980" i="1"/>
  <c r="L4674" i="1"/>
  <c r="M4674" i="1" s="1"/>
  <c r="L3981" i="1"/>
  <c r="L2462" i="1"/>
  <c r="M2462" i="1" s="1"/>
  <c r="N2462" i="1" s="1"/>
  <c r="L3982" i="1"/>
  <c r="L2463" i="1"/>
  <c r="L2464" i="1"/>
  <c r="L3983" i="1"/>
  <c r="L5945" i="1"/>
  <c r="M5945" i="1" s="1"/>
  <c r="N5945" i="1" s="1"/>
  <c r="L5946" i="1"/>
  <c r="M5946" i="1" s="1"/>
  <c r="N5946" i="1" s="1"/>
  <c r="L3403" i="1"/>
  <c r="L3404" i="1"/>
  <c r="M3404" i="1" s="1"/>
  <c r="N3404" i="1" s="1"/>
  <c r="L2820" i="1"/>
  <c r="L2821" i="1"/>
  <c r="L697" i="1"/>
  <c r="L3984" i="1"/>
  <c r="L3985" i="1"/>
  <c r="M3985" i="1" s="1"/>
  <c r="N3985" i="1" s="1"/>
  <c r="L3986" i="1"/>
  <c r="M3986" i="1" s="1"/>
  <c r="N3986" i="1" s="1"/>
  <c r="L3987" i="1"/>
  <c r="L698" i="1"/>
  <c r="M698" i="1" s="1"/>
  <c r="N698" i="1" s="1"/>
  <c r="L236" i="1"/>
  <c r="M236" i="1" s="1"/>
  <c r="L237" i="1"/>
  <c r="L1934" i="1"/>
  <c r="L1935" i="1"/>
  <c r="L1936" i="1"/>
  <c r="M1936" i="1" s="1"/>
  <c r="L1937" i="1"/>
  <c r="M1937" i="1" s="1"/>
  <c r="L1938" i="1"/>
  <c r="L1349" i="1"/>
  <c r="M1349" i="1" s="1"/>
  <c r="N1349" i="1" s="1"/>
  <c r="L57" i="1"/>
  <c r="L1751" i="1"/>
  <c r="L1674" i="1"/>
  <c r="L384" i="1"/>
  <c r="L385" i="1"/>
  <c r="L386" i="1"/>
  <c r="M386" i="1" s="1"/>
  <c r="L387" i="1"/>
  <c r="L1350" i="1"/>
  <c r="M1350" i="1" s="1"/>
  <c r="N1350" i="1" s="1"/>
  <c r="L1351" i="1"/>
  <c r="L1352" i="1"/>
  <c r="L1353" i="1"/>
  <c r="L1354" i="1"/>
  <c r="L1355" i="1"/>
  <c r="M1355" i="1" s="1"/>
  <c r="N1355" i="1" s="1"/>
  <c r="L1356" i="1"/>
  <c r="M1356" i="1" s="1"/>
  <c r="L1357" i="1"/>
  <c r="L1358" i="1"/>
  <c r="M1358" i="1" s="1"/>
  <c r="N1358" i="1" s="1"/>
  <c r="L1359" i="1"/>
  <c r="L1710" i="1"/>
  <c r="L1752" i="1"/>
  <c r="L1753" i="1"/>
  <c r="L3059" i="1"/>
  <c r="M3059" i="1" s="1"/>
  <c r="N3059" i="1" s="1"/>
  <c r="L3988" i="1"/>
  <c r="M3988" i="1" s="1"/>
  <c r="N3988" i="1" s="1"/>
  <c r="L3989" i="1"/>
  <c r="L3990" i="1"/>
  <c r="M3990" i="1" s="1"/>
  <c r="N3990" i="1" s="1"/>
  <c r="L1360" i="1"/>
  <c r="M1360" i="1" s="1"/>
  <c r="L1361" i="1"/>
  <c r="L1362" i="1"/>
  <c r="L1363" i="1"/>
  <c r="L1364" i="1"/>
  <c r="L3991" i="1"/>
  <c r="M3991" i="1" s="1"/>
  <c r="L3992" i="1"/>
  <c r="L3993" i="1"/>
  <c r="M3993" i="1" s="1"/>
  <c r="N3993" i="1" s="1"/>
  <c r="L4675" i="1"/>
  <c r="L4676" i="1"/>
  <c r="L4677" i="1"/>
  <c r="L4678" i="1"/>
  <c r="L4679" i="1"/>
  <c r="M4679" i="1" s="1"/>
  <c r="N4679" i="1" s="1"/>
  <c r="L4680" i="1"/>
  <c r="M4680" i="1" s="1"/>
  <c r="L4681" i="1"/>
  <c r="L5465" i="1"/>
  <c r="M5465" i="1" s="1"/>
  <c r="N5465" i="1" s="1"/>
  <c r="L5947" i="1"/>
  <c r="L4682" i="1"/>
  <c r="L1754" i="1"/>
  <c r="L5347" i="1"/>
  <c r="L1208" i="1"/>
  <c r="M1208" i="1" s="1"/>
  <c r="N1208" i="1" s="1"/>
  <c r="L3994" i="1"/>
  <c r="M3994" i="1" s="1"/>
  <c r="N3994" i="1" s="1"/>
  <c r="L1365" i="1"/>
  <c r="L1755" i="1"/>
  <c r="M1755" i="1" s="1"/>
  <c r="N1755" i="1" s="1"/>
  <c r="L1756" i="1"/>
  <c r="L1366" i="1"/>
  <c r="L3995" i="1"/>
  <c r="L4683" i="1"/>
  <c r="L4684" i="1"/>
  <c r="M4684" i="1" s="1"/>
  <c r="L1367" i="1"/>
  <c r="M1367" i="1" s="1"/>
  <c r="L1368" i="1"/>
  <c r="L388" i="1"/>
  <c r="M388" i="1" s="1"/>
  <c r="N388" i="1" s="1"/>
  <c r="L1369" i="1"/>
  <c r="M1369" i="1" s="1"/>
  <c r="L3060" i="1"/>
  <c r="L1370" i="1"/>
  <c r="L1371" i="1"/>
  <c r="L1372" i="1"/>
  <c r="M1372" i="1" s="1"/>
  <c r="N1372" i="1" s="1"/>
  <c r="L1373" i="1"/>
  <c r="M1373" i="1" s="1"/>
  <c r="L1374" i="1"/>
  <c r="L1375" i="1"/>
  <c r="M1375" i="1" s="1"/>
  <c r="N1375" i="1" s="1"/>
  <c r="L1376" i="1"/>
  <c r="L3061" i="1"/>
  <c r="L1757" i="1"/>
  <c r="L3062" i="1"/>
  <c r="L3063" i="1"/>
  <c r="M3063" i="1" s="1"/>
  <c r="N3063" i="1" s="1"/>
  <c r="L2546" i="1"/>
  <c r="M2546" i="1" s="1"/>
  <c r="L2547" i="1"/>
  <c r="L2548" i="1"/>
  <c r="M2548" i="1" s="1"/>
  <c r="N2548" i="1" s="1"/>
  <c r="L2549" i="1"/>
  <c r="L3064" i="1"/>
  <c r="L1377" i="1"/>
  <c r="L4685" i="1"/>
  <c r="L4686" i="1"/>
  <c r="M4686" i="1" s="1"/>
  <c r="L4687" i="1"/>
  <c r="M4687" i="1" s="1"/>
  <c r="N4687" i="1" s="1"/>
  <c r="L4688" i="1"/>
  <c r="L1665" i="1"/>
  <c r="M1665" i="1" s="1"/>
  <c r="N1665" i="1" s="1"/>
  <c r="L4689" i="1"/>
  <c r="L3996" i="1"/>
  <c r="L848" i="1"/>
  <c r="L849" i="1"/>
  <c r="L850" i="1"/>
  <c r="M850" i="1" s="1"/>
  <c r="N850" i="1" s="1"/>
  <c r="L851" i="1"/>
  <c r="M851" i="1" s="1"/>
  <c r="N851" i="1" s="1"/>
  <c r="L852" i="1"/>
  <c r="L1758" i="1"/>
  <c r="M1758" i="1" s="1"/>
  <c r="N1758" i="1" s="1"/>
  <c r="L1055" i="1"/>
  <c r="L1209" i="1"/>
  <c r="L1210" i="1"/>
  <c r="L1211" i="1"/>
  <c r="L1212" i="1"/>
  <c r="M1212" i="1" s="1"/>
  <c r="N1212" i="1" s="1"/>
  <c r="L1213" i="1"/>
  <c r="M1213" i="1" s="1"/>
  <c r="L1214" i="1"/>
  <c r="L1215" i="1"/>
  <c r="M1215" i="1" s="1"/>
  <c r="N1215" i="1" s="1"/>
  <c r="L1216" i="1"/>
  <c r="L1217" i="1"/>
  <c r="L1218" i="1"/>
  <c r="L1219" i="1"/>
  <c r="L1220" i="1"/>
  <c r="L1221" i="1"/>
  <c r="M1221" i="1" s="1"/>
  <c r="L1222" i="1"/>
  <c r="L1223" i="1"/>
  <c r="M1223" i="1" s="1"/>
  <c r="N1223" i="1" s="1"/>
  <c r="L1224" i="1"/>
  <c r="M1224" i="1" s="1"/>
  <c r="N1224" i="1" s="1"/>
  <c r="L1639" i="1"/>
  <c r="L1759" i="1"/>
  <c r="L1760" i="1"/>
  <c r="L4690" i="1"/>
  <c r="M4690" i="1" s="1"/>
  <c r="N4690" i="1" s="1"/>
  <c r="L4691" i="1"/>
  <c r="M4691" i="1" s="1"/>
  <c r="L4692" i="1"/>
  <c r="L4693" i="1"/>
  <c r="M4693" i="1" s="1"/>
  <c r="N4693" i="1" s="1"/>
  <c r="L1711" i="1"/>
  <c r="L3997" i="1"/>
  <c r="L3998" i="1"/>
  <c r="M3998" i="1" s="1"/>
  <c r="L3999" i="1"/>
  <c r="L4000" i="1"/>
  <c r="M4000" i="1" s="1"/>
  <c r="N4000" i="1" s="1"/>
  <c r="L699" i="1"/>
  <c r="M699" i="1" s="1"/>
  <c r="N699" i="1" s="1"/>
  <c r="L4694" i="1"/>
  <c r="L4695" i="1"/>
  <c r="M4695" i="1" s="1"/>
  <c r="N4695" i="1" s="1"/>
  <c r="L4696" i="1"/>
  <c r="L4697" i="1"/>
  <c r="L5948" i="1"/>
  <c r="L1761" i="1"/>
  <c r="L1378" i="1"/>
  <c r="M1378" i="1" s="1"/>
  <c r="N1378" i="1" s="1"/>
  <c r="L700" i="1"/>
  <c r="M700" i="1" s="1"/>
  <c r="L4698" i="1"/>
  <c r="L4699" i="1"/>
  <c r="M4699" i="1" s="1"/>
  <c r="N4699" i="1" s="1"/>
  <c r="L4700" i="1"/>
  <c r="L1762" i="1"/>
  <c r="L1763" i="1"/>
  <c r="L3065" i="1"/>
  <c r="L3066" i="1"/>
  <c r="M3066" i="1" s="1"/>
  <c r="N3066" i="1" s="1"/>
  <c r="L3067" i="1"/>
  <c r="M3067" i="1" s="1"/>
  <c r="L3068" i="1"/>
  <c r="L2234" i="1"/>
  <c r="M2234" i="1" s="1"/>
  <c r="N2234" i="1" s="1"/>
  <c r="L4001" i="1"/>
  <c r="M4001" i="1" s="1"/>
  <c r="L4002" i="1"/>
  <c r="L4003" i="1"/>
  <c r="L4701" i="1"/>
  <c r="L4702" i="1"/>
  <c r="M4702" i="1" s="1"/>
  <c r="N4702" i="1" s="1"/>
  <c r="L853" i="1"/>
  <c r="M853" i="1" s="1"/>
  <c r="L4703" i="1"/>
  <c r="L4704" i="1"/>
  <c r="M4704" i="1" s="1"/>
  <c r="N4704" i="1" s="1"/>
  <c r="L4705" i="1"/>
  <c r="L854" i="1"/>
  <c r="L389" i="1"/>
  <c r="M389" i="1" s="1"/>
  <c r="L4004" i="1"/>
  <c r="L5320" i="1"/>
  <c r="L4706" i="1"/>
  <c r="M4706" i="1" s="1"/>
  <c r="N4706" i="1" s="1"/>
  <c r="O4706" i="1" s="1"/>
  <c r="L1764" i="1"/>
  <c r="L1765" i="1"/>
  <c r="M1765" i="1" s="1"/>
  <c r="N1765" i="1" s="1"/>
  <c r="L4707" i="1"/>
  <c r="L390" i="1"/>
  <c r="L4005" i="1"/>
  <c r="L4708" i="1"/>
  <c r="L4709" i="1"/>
  <c r="M4709" i="1" s="1"/>
  <c r="L3069" i="1"/>
  <c r="M3069" i="1" s="1"/>
  <c r="N3069" i="1" s="1"/>
  <c r="L4006" i="1"/>
  <c r="L3070" i="1"/>
  <c r="M3070" i="1" s="1"/>
  <c r="L3071" i="1"/>
  <c r="L5949" i="1"/>
  <c r="L1939" i="1"/>
  <c r="L1940" i="1"/>
  <c r="L4007" i="1"/>
  <c r="M4007" i="1" s="1"/>
  <c r="L4008" i="1"/>
  <c r="M4008" i="1" s="1"/>
  <c r="N4008" i="1" s="1"/>
  <c r="L4009" i="1"/>
  <c r="L4010" i="1"/>
  <c r="M4010" i="1" s="1"/>
  <c r="L4011" i="1"/>
  <c r="M4011" i="1" s="1"/>
  <c r="L4013" i="1"/>
  <c r="L4014" i="1"/>
  <c r="L4015" i="1"/>
  <c r="L4016" i="1"/>
  <c r="M4016" i="1" s="1"/>
  <c r="L4017" i="1"/>
  <c r="M4017" i="1" s="1"/>
  <c r="N4017" i="1" s="1"/>
  <c r="L3072" i="1"/>
  <c r="M3072" i="1" s="1"/>
  <c r="L4018" i="1"/>
  <c r="M4018" i="1" s="1"/>
  <c r="N4018" i="1" s="1"/>
  <c r="L4020" i="1"/>
  <c r="L4021" i="1"/>
  <c r="L1379" i="1"/>
  <c r="L4022" i="1"/>
  <c r="L2235" i="1"/>
  <c r="M2235" i="1" s="1"/>
  <c r="L5950" i="1"/>
  <c r="M5950" i="1" s="1"/>
  <c r="L4023" i="1"/>
  <c r="L4711" i="1"/>
  <c r="M4711" i="1" s="1"/>
  <c r="L4712" i="1"/>
  <c r="L4713" i="1"/>
  <c r="L4714" i="1"/>
  <c r="L4715" i="1"/>
  <c r="L4716" i="1"/>
  <c r="M4716" i="1" s="1"/>
  <c r="L4024" i="1"/>
  <c r="M4024" i="1" s="1"/>
  <c r="N4024" i="1" s="1"/>
  <c r="L4717" i="1"/>
  <c r="L3073" i="1"/>
  <c r="M3073" i="1" s="1"/>
  <c r="L1136" i="1"/>
  <c r="L1137" i="1"/>
  <c r="L1138" i="1"/>
  <c r="L1139" i="1"/>
  <c r="L1140" i="1"/>
  <c r="M1140" i="1" s="1"/>
  <c r="N1140" i="1" s="1"/>
  <c r="L1142" i="1"/>
  <c r="M1142" i="1" s="1"/>
  <c r="L1143" i="1"/>
  <c r="L1144" i="1"/>
  <c r="M1144" i="1" s="1"/>
  <c r="L1145" i="1"/>
  <c r="L3074" i="1"/>
  <c r="L4718" i="1"/>
  <c r="M4718" i="1" s="1"/>
  <c r="L4719" i="1"/>
  <c r="L4721" i="1"/>
  <c r="M4721" i="1" s="1"/>
  <c r="N4721" i="1" s="1"/>
  <c r="L4026" i="1"/>
  <c r="M4026" i="1" s="1"/>
  <c r="N4026" i="1" s="1"/>
  <c r="L4027" i="1"/>
  <c r="L4028" i="1"/>
  <c r="M4028" i="1" s="1"/>
  <c r="N4028" i="1" s="1"/>
  <c r="L4029" i="1"/>
  <c r="M4029" i="1" s="1"/>
  <c r="L5951" i="1"/>
  <c r="L4722" i="1"/>
  <c r="L4030" i="1"/>
  <c r="L4724" i="1"/>
  <c r="M4724" i="1" s="1"/>
  <c r="L1146" i="1"/>
  <c r="M1146" i="1" s="1"/>
  <c r="N1146" i="1" s="1"/>
  <c r="L4031" i="1"/>
  <c r="L4032" i="1"/>
  <c r="M4032" i="1" s="1"/>
  <c r="L4033" i="1"/>
  <c r="L4034" i="1"/>
  <c r="L4036" i="1"/>
  <c r="L855" i="1"/>
  <c r="L856" i="1"/>
  <c r="M856" i="1" s="1"/>
  <c r="L857" i="1"/>
  <c r="M857" i="1" s="1"/>
  <c r="N857" i="1" s="1"/>
  <c r="L858" i="1"/>
  <c r="L859" i="1"/>
  <c r="M859" i="1" s="1"/>
  <c r="L860" i="1"/>
  <c r="L862" i="1"/>
  <c r="L863" i="1"/>
  <c r="L4037" i="1"/>
  <c r="L4038" i="1"/>
  <c r="M4038" i="1" s="1"/>
  <c r="L4039" i="1"/>
  <c r="M4039" i="1" s="1"/>
  <c r="N4039" i="1" s="1"/>
  <c r="L4040" i="1"/>
  <c r="M4040" i="1" s="1"/>
  <c r="L4041" i="1"/>
  <c r="M4041" i="1" s="1"/>
  <c r="N4041" i="1" s="1"/>
  <c r="L4043" i="1"/>
  <c r="L4044" i="1"/>
  <c r="L4045" i="1"/>
  <c r="L4725" i="1"/>
  <c r="L1380" i="1"/>
  <c r="M1380" i="1" s="1"/>
  <c r="L1381" i="1"/>
  <c r="M1381" i="1" s="1"/>
  <c r="L2697" i="1"/>
  <c r="L4046" i="1"/>
  <c r="M4046" i="1" s="1"/>
  <c r="L4047" i="1"/>
  <c r="L4048" i="1"/>
  <c r="L1766" i="1"/>
  <c r="L5302" i="1"/>
  <c r="L4049" i="1"/>
  <c r="M4049" i="1" s="1"/>
  <c r="L4727" i="1"/>
  <c r="M4727" i="1" s="1"/>
  <c r="L392" i="1"/>
  <c r="L4728" i="1"/>
  <c r="M4728" i="1" s="1"/>
  <c r="L4729" i="1"/>
  <c r="L1382" i="1"/>
  <c r="L2550" i="1"/>
  <c r="L5466" i="1"/>
  <c r="L2551" i="1"/>
  <c r="M2551" i="1" s="1"/>
  <c r="L2553" i="1"/>
  <c r="M2553" i="1" s="1"/>
  <c r="L2554" i="1"/>
  <c r="L1767" i="1"/>
  <c r="M1767" i="1" s="1"/>
  <c r="L4730" i="1"/>
  <c r="M4730" i="1" s="1"/>
  <c r="L4731" i="1"/>
  <c r="L4732" i="1"/>
  <c r="M4732" i="1" s="1"/>
  <c r="L4733" i="1"/>
  <c r="L4735" i="1"/>
  <c r="L4050" i="1"/>
  <c r="M4050" i="1" s="1"/>
  <c r="L4051" i="1"/>
  <c r="L303" i="1"/>
  <c r="M303" i="1" s="1"/>
  <c r="L4736" i="1"/>
  <c r="L4737" i="1"/>
  <c r="L4052" i="1"/>
  <c r="L4053" i="1"/>
  <c r="L4739" i="1"/>
  <c r="M4739" i="1" s="1"/>
  <c r="L4054" i="1"/>
  <c r="M4054" i="1" s="1"/>
  <c r="L4740" i="1"/>
  <c r="L4741" i="1"/>
  <c r="M4741" i="1" s="1"/>
  <c r="L4742" i="1"/>
  <c r="L4743" i="1"/>
  <c r="L4745" i="1"/>
  <c r="L4746" i="1"/>
  <c r="L4747" i="1"/>
  <c r="L5952" i="1"/>
  <c r="M5952" i="1" s="1"/>
  <c r="L4748" i="1"/>
  <c r="L393" i="1"/>
  <c r="M393" i="1" s="1"/>
  <c r="L4749" i="1"/>
  <c r="L4751" i="1"/>
  <c r="L4752" i="1"/>
  <c r="L1941" i="1"/>
  <c r="L1942" i="1"/>
  <c r="L1943" i="1"/>
  <c r="M1943" i="1" s="1"/>
  <c r="L5467" i="1"/>
  <c r="M5467" i="1" s="1"/>
  <c r="L6174" i="1"/>
  <c r="M6174" i="1" s="1"/>
  <c r="L1383" i="1"/>
  <c r="L4753" i="1"/>
  <c r="L4754" i="1"/>
  <c r="L1240" i="1"/>
  <c r="L5349" i="1"/>
  <c r="M5349" i="1" s="1"/>
  <c r="N5349" i="1" s="1"/>
  <c r="L2933" i="1"/>
  <c r="M2933" i="1" s="1"/>
  <c r="L2934" i="1"/>
  <c r="L2723" i="1"/>
  <c r="L2724" i="1"/>
  <c r="L5350" i="1"/>
  <c r="L2725" i="1"/>
  <c r="L2726" i="1"/>
  <c r="L2727" i="1"/>
  <c r="M2727" i="1" s="1"/>
  <c r="L2728" i="1"/>
  <c r="M2728" i="1" s="1"/>
  <c r="L2937" i="1"/>
  <c r="L2938" i="1"/>
  <c r="L2939" i="1"/>
  <c r="L2940" i="1"/>
  <c r="L2941" i="1"/>
  <c r="L2942" i="1"/>
  <c r="L2943" i="1"/>
  <c r="M2943" i="1" s="1"/>
  <c r="L5351" i="1"/>
  <c r="M5351" i="1" s="1"/>
  <c r="L5352" i="1"/>
  <c r="L5353" i="1"/>
  <c r="M5353" i="1" s="1"/>
  <c r="L5354" i="1"/>
  <c r="L5355" i="1"/>
  <c r="L4055" i="1"/>
  <c r="M4055" i="1" s="1"/>
  <c r="L5468" i="1"/>
  <c r="L3076" i="1"/>
  <c r="M3076" i="1" s="1"/>
  <c r="L6175" i="1"/>
  <c r="M6175" i="1" s="1"/>
  <c r="L5953" i="1"/>
  <c r="L1225" i="1"/>
  <c r="M1225" i="1" s="1"/>
  <c r="L1768" i="1"/>
  <c r="L5356" i="1"/>
  <c r="L6176" i="1"/>
  <c r="L4757" i="1"/>
  <c r="L4758" i="1"/>
  <c r="M4758" i="1" s="1"/>
  <c r="N4758" i="1" s="1"/>
  <c r="L1057" i="1"/>
  <c r="M1057" i="1" s="1"/>
  <c r="L1058" i="1"/>
  <c r="L4056" i="1"/>
  <c r="M4056" i="1" s="1"/>
  <c r="L5954" i="1"/>
  <c r="L6177" i="1"/>
  <c r="L4058" i="1"/>
  <c r="L4059" i="1"/>
  <c r="L4060" i="1"/>
  <c r="M4060" i="1" s="1"/>
  <c r="N4060" i="1" s="1"/>
  <c r="L4061" i="1"/>
  <c r="M4061" i="1" s="1"/>
  <c r="L4062" i="1"/>
  <c r="L1241" i="1"/>
  <c r="M1241" i="1" s="1"/>
  <c r="L1384" i="1"/>
  <c r="L1386" i="1"/>
  <c r="L1387" i="1"/>
  <c r="L864" i="1"/>
  <c r="L865" i="1"/>
  <c r="M865" i="1" s="1"/>
  <c r="L866" i="1"/>
  <c r="M866" i="1" s="1"/>
  <c r="L4759" i="1"/>
  <c r="M4759" i="1" s="1"/>
  <c r="L4760" i="1"/>
  <c r="M4760" i="1" s="1"/>
  <c r="L4762" i="1"/>
  <c r="L4763" i="1"/>
  <c r="L4764" i="1"/>
  <c r="L4765" i="1"/>
  <c r="L4766" i="1"/>
  <c r="L4767" i="1"/>
  <c r="M4767" i="1" s="1"/>
  <c r="N4767" i="1" s="1"/>
  <c r="L4768" i="1"/>
  <c r="L1945" i="1"/>
  <c r="L4769" i="1"/>
  <c r="L1946" i="1"/>
  <c r="L4770" i="1"/>
  <c r="L4771" i="1"/>
  <c r="L1947" i="1"/>
  <c r="M1947" i="1" s="1"/>
  <c r="L4772" i="1"/>
  <c r="M4772" i="1" s="1"/>
  <c r="N4772" i="1" s="1"/>
  <c r="L1769" i="1"/>
  <c r="L1770" i="1"/>
  <c r="L2555" i="1"/>
  <c r="L2556" i="1"/>
  <c r="L2557" i="1"/>
  <c r="L1771" i="1"/>
  <c r="L2558" i="1"/>
  <c r="M2558" i="1" s="1"/>
  <c r="L2559" i="1"/>
  <c r="M2559" i="1" s="1"/>
  <c r="L1773" i="1"/>
  <c r="L2560" i="1"/>
  <c r="L2561" i="1"/>
  <c r="L1774" i="1"/>
  <c r="L394" i="1"/>
  <c r="M394" i="1" s="1"/>
  <c r="L395" i="1"/>
  <c r="L4063" i="1"/>
  <c r="M4063" i="1" s="1"/>
  <c r="L4064" i="1"/>
  <c r="M4064" i="1" s="1"/>
  <c r="L2851" i="1"/>
  <c r="L4773" i="1"/>
  <c r="L4774" i="1"/>
  <c r="M4774" i="1" s="1"/>
  <c r="L4775" i="1"/>
  <c r="L5955" i="1"/>
  <c r="L4065" i="1"/>
  <c r="L4066" i="1"/>
  <c r="L2730" i="1"/>
  <c r="M2730" i="1" s="1"/>
  <c r="L2731" i="1"/>
  <c r="L2732" i="1"/>
  <c r="M2732" i="1" s="1"/>
  <c r="L58" i="1"/>
  <c r="L59" i="1"/>
  <c r="L61" i="1"/>
  <c r="L3077" i="1"/>
  <c r="L4067" i="1"/>
  <c r="L1388" i="1"/>
  <c r="M1388" i="1" s="1"/>
  <c r="L1389" i="1"/>
  <c r="L4776" i="1"/>
  <c r="M4776" i="1" s="1"/>
  <c r="L4777" i="1"/>
  <c r="L24" i="1"/>
  <c r="L25" i="1"/>
  <c r="L26" i="1"/>
  <c r="L6178" i="1"/>
  <c r="M6178" i="1" s="1"/>
  <c r="L2800" i="1"/>
  <c r="M2800" i="1" s="1"/>
  <c r="L4778" i="1"/>
  <c r="M4778" i="1" s="1"/>
  <c r="L2698" i="1"/>
  <c r="M2698" i="1" s="1"/>
  <c r="N2698" i="1" s="1"/>
  <c r="L6180" i="1"/>
  <c r="L6181" i="1"/>
  <c r="L6182" i="1"/>
  <c r="L4779" i="1"/>
  <c r="L4780" i="1"/>
  <c r="L1949" i="1"/>
  <c r="M1949" i="1" s="1"/>
  <c r="L1390" i="1"/>
  <c r="L4782" i="1"/>
  <c r="M4782" i="1" s="1"/>
  <c r="L4783" i="1"/>
  <c r="L4784" i="1"/>
  <c r="L397" i="1"/>
  <c r="L4069" i="1"/>
  <c r="L4785" i="1"/>
  <c r="M4785" i="1" s="1"/>
  <c r="L398" i="1"/>
  <c r="M398" i="1" s="1"/>
  <c r="N398" i="1" s="1"/>
  <c r="L1775" i="1"/>
  <c r="L1776" i="1"/>
  <c r="M1776" i="1" s="1"/>
  <c r="L4786" i="1"/>
  <c r="L4787" i="1"/>
  <c r="L4788" i="1"/>
  <c r="L2236" i="1"/>
  <c r="L4070" i="1"/>
  <c r="M4070" i="1" s="1"/>
  <c r="N4070" i="1" s="1"/>
  <c r="L4072" i="1"/>
  <c r="M4072" i="1" s="1"/>
  <c r="L6183" i="1"/>
  <c r="L5956" i="1"/>
  <c r="M5956" i="1" s="1"/>
  <c r="N5956" i="1" s="1"/>
  <c r="L2822" i="1"/>
  <c r="L5957" i="1"/>
  <c r="L4073" i="1"/>
  <c r="M4073" i="1" s="1"/>
  <c r="L1640" i="1"/>
  <c r="L4790" i="1"/>
  <c r="M4790" i="1" s="1"/>
  <c r="N4790" i="1" s="1"/>
  <c r="L4791" i="1"/>
  <c r="M4791" i="1" s="1"/>
  <c r="L4792" i="1"/>
  <c r="L4793" i="1"/>
  <c r="M4793" i="1" s="1"/>
  <c r="L4074" i="1"/>
  <c r="L1059" i="1"/>
  <c r="L4794" i="1"/>
  <c r="L1391" i="1"/>
  <c r="L2733" i="1"/>
  <c r="M2733" i="1" s="1"/>
  <c r="L2734" i="1"/>
  <c r="M2734" i="1" s="1"/>
  <c r="L2735" i="1"/>
  <c r="L2736" i="1"/>
  <c r="M2736" i="1" s="1"/>
  <c r="L2737" i="1"/>
  <c r="L2738" i="1"/>
  <c r="L6316" i="1"/>
  <c r="L6317" i="1"/>
  <c r="L6318" i="1"/>
  <c r="M6318" i="1" s="1"/>
  <c r="L6319" i="1"/>
  <c r="M6319" i="1" s="1"/>
  <c r="L6320" i="1"/>
  <c r="L6321" i="1"/>
  <c r="M6321" i="1" s="1"/>
  <c r="L6322" i="1"/>
  <c r="L6324" i="1"/>
  <c r="L6325" i="1"/>
  <c r="L6326" i="1"/>
  <c r="L701" i="1"/>
  <c r="M701" i="1" s="1"/>
  <c r="L4795" i="1"/>
  <c r="M4795" i="1" s="1"/>
  <c r="L6327" i="1"/>
  <c r="M6327" i="1" s="1"/>
  <c r="L6328" i="1"/>
  <c r="M6328" i="1" s="1"/>
  <c r="N6328" i="1" s="1"/>
  <c r="L6330" i="1"/>
  <c r="L6331" i="1"/>
  <c r="L6332" i="1"/>
  <c r="L6333" i="1"/>
  <c r="L6334" i="1"/>
  <c r="L6335" i="1"/>
  <c r="M6335" i="1" s="1"/>
  <c r="L6336" i="1"/>
  <c r="L6338" i="1"/>
  <c r="M6338" i="1" s="1"/>
  <c r="L6339" i="1"/>
  <c r="L1392" i="1"/>
  <c r="L1950" i="1"/>
  <c r="L4796" i="1"/>
  <c r="L4075" i="1"/>
  <c r="M4075" i="1" s="1"/>
  <c r="L5958" i="1"/>
  <c r="M5958" i="1" s="1"/>
  <c r="N5958" i="1" s="1"/>
  <c r="L5470" i="1"/>
  <c r="L4797" i="1"/>
  <c r="M4797" i="1" s="1"/>
  <c r="L4798" i="1"/>
  <c r="M4798" i="1" s="1"/>
  <c r="N4798" i="1" s="1"/>
  <c r="L1393" i="1"/>
  <c r="L400" i="1"/>
  <c r="L5471" i="1"/>
  <c r="L2823" i="1"/>
  <c r="M2823" i="1" s="1"/>
  <c r="L5473" i="1"/>
  <c r="M5473" i="1" s="1"/>
  <c r="N5473" i="1" s="1"/>
  <c r="L4799" i="1"/>
  <c r="L4800" i="1"/>
  <c r="M4800" i="1" s="1"/>
  <c r="N4800" i="1" s="1"/>
  <c r="L2739" i="1"/>
  <c r="L2740" i="1"/>
  <c r="L2741" i="1"/>
  <c r="M2741" i="1" s="1"/>
  <c r="L4801" i="1"/>
  <c r="L4803" i="1"/>
  <c r="M4803" i="1" s="1"/>
  <c r="N4803" i="1" s="1"/>
  <c r="L4804" i="1"/>
  <c r="M4804" i="1" s="1"/>
  <c r="L4805" i="1"/>
  <c r="L4806" i="1"/>
  <c r="M4806" i="1" s="1"/>
  <c r="L6184" i="1"/>
  <c r="L6185" i="1"/>
  <c r="L2562" i="1"/>
  <c r="L2564" i="1"/>
  <c r="L2565" i="1"/>
  <c r="L6186" i="1"/>
  <c r="M6186" i="1" s="1"/>
  <c r="N6186" i="1" s="1"/>
  <c r="L1505" i="1"/>
  <c r="L1777" i="1"/>
  <c r="M1777" i="1" s="1"/>
  <c r="L1778" i="1"/>
  <c r="L1779" i="1"/>
  <c r="L3079" i="1"/>
  <c r="L3080" i="1"/>
  <c r="L3081" i="1"/>
  <c r="M3081" i="1" s="1"/>
  <c r="L3082" i="1"/>
  <c r="M3082" i="1" s="1"/>
  <c r="N3082" i="1" s="1"/>
  <c r="L401" i="1"/>
  <c r="L4807" i="1"/>
  <c r="M4807" i="1" s="1"/>
  <c r="L4808" i="1"/>
  <c r="L3083" i="1"/>
  <c r="L3084" i="1"/>
  <c r="L4076" i="1"/>
  <c r="L4077" i="1"/>
  <c r="M4077" i="1" s="1"/>
  <c r="L4078" i="1"/>
  <c r="M4078" i="1" s="1"/>
  <c r="N4078" i="1" s="1"/>
  <c r="L3085" i="1"/>
  <c r="M3085" i="1" s="1"/>
  <c r="L702" i="1"/>
  <c r="M702" i="1" s="1"/>
  <c r="L3087" i="1"/>
  <c r="L3088" i="1"/>
  <c r="L3089" i="1"/>
  <c r="L3090" i="1"/>
  <c r="L3091" i="1"/>
  <c r="L3092" i="1"/>
  <c r="M3092" i="1" s="1"/>
  <c r="N3092" i="1" s="1"/>
  <c r="L3093" i="1"/>
  <c r="L3095" i="1"/>
  <c r="M3095" i="1" s="1"/>
  <c r="L3096" i="1"/>
  <c r="M3096" i="1" s="1"/>
  <c r="L3097" i="1"/>
  <c r="L3098" i="1"/>
  <c r="L3099" i="1"/>
  <c r="L3100" i="1"/>
  <c r="M3100" i="1" s="1"/>
  <c r="L3101" i="1"/>
  <c r="M3101" i="1" s="1"/>
  <c r="L3103" i="1"/>
  <c r="L3104" i="1"/>
  <c r="M3104" i="1" s="1"/>
  <c r="L3105" i="1"/>
  <c r="L3106" i="1"/>
  <c r="L3107" i="1"/>
  <c r="M3107" i="1" s="1"/>
  <c r="L3108" i="1"/>
  <c r="L3109" i="1"/>
  <c r="M3109" i="1" s="1"/>
  <c r="N3109" i="1" s="1"/>
  <c r="L3111" i="1"/>
  <c r="M3111" i="1" s="1"/>
  <c r="N3111" i="1" s="1"/>
  <c r="L3112" i="1"/>
  <c r="L3113" i="1"/>
  <c r="M3113" i="1" s="1"/>
  <c r="L3114" i="1"/>
  <c r="L3115" i="1"/>
  <c r="L3116" i="1"/>
  <c r="M3116" i="1" s="1"/>
  <c r="L3117" i="1"/>
  <c r="L3119" i="1"/>
  <c r="M3119" i="1" s="1"/>
  <c r="N3119" i="1" s="1"/>
  <c r="L3120" i="1"/>
  <c r="M3120" i="1" s="1"/>
  <c r="N3120" i="1" s="1"/>
  <c r="L3121" i="1"/>
  <c r="L3122" i="1"/>
  <c r="M3122" i="1" s="1"/>
  <c r="L3123" i="1"/>
  <c r="L3124" i="1"/>
  <c r="L3125" i="1"/>
  <c r="L3127" i="1"/>
  <c r="L3128" i="1"/>
  <c r="M3128" i="1" s="1"/>
  <c r="L3129" i="1"/>
  <c r="M3129" i="1" s="1"/>
  <c r="N3129" i="1" s="1"/>
  <c r="L3130" i="1"/>
  <c r="L3131" i="1"/>
  <c r="M3131" i="1" s="1"/>
  <c r="L3132" i="1"/>
  <c r="M3132" i="1" s="1"/>
  <c r="L3133" i="1"/>
  <c r="L3135" i="1"/>
  <c r="L3136" i="1"/>
  <c r="L3137" i="1"/>
  <c r="L3138" i="1"/>
  <c r="M3138" i="1" s="1"/>
  <c r="N3138" i="1" s="1"/>
  <c r="L3139" i="1"/>
  <c r="M3139" i="1" s="1"/>
  <c r="L3140" i="1"/>
  <c r="M3140" i="1" s="1"/>
  <c r="L3141" i="1"/>
  <c r="L3143" i="1"/>
  <c r="L3144" i="1"/>
  <c r="M3144" i="1" s="1"/>
  <c r="L3145" i="1"/>
  <c r="L3146" i="1"/>
  <c r="M3146" i="1" s="1"/>
  <c r="N3146" i="1" s="1"/>
  <c r="L3147" i="1"/>
  <c r="M3147" i="1" s="1"/>
  <c r="N3147" i="1" s="1"/>
  <c r="L3148" i="1"/>
  <c r="M3148" i="1" s="1"/>
  <c r="L3149" i="1"/>
  <c r="M3149" i="1" s="1"/>
  <c r="L3151" i="1"/>
  <c r="L3152" i="1"/>
  <c r="L3153" i="1"/>
  <c r="L3154" i="1"/>
  <c r="L3155" i="1"/>
  <c r="M3155" i="1" s="1"/>
  <c r="L3156" i="1"/>
  <c r="M3156" i="1" s="1"/>
  <c r="L3157" i="1"/>
  <c r="L3159" i="1"/>
  <c r="M3159" i="1" s="1"/>
  <c r="N3159" i="1" s="1"/>
  <c r="L3160" i="1"/>
  <c r="L3161" i="1"/>
  <c r="L3162" i="1"/>
  <c r="L3163" i="1"/>
  <c r="L3164" i="1"/>
  <c r="M3164" i="1" s="1"/>
  <c r="L3165" i="1"/>
  <c r="M3165" i="1" s="1"/>
  <c r="L3167" i="1"/>
  <c r="L3168" i="1"/>
  <c r="M3168" i="1" s="1"/>
  <c r="L3169" i="1"/>
  <c r="L3170" i="1"/>
  <c r="L3171" i="1"/>
  <c r="M3171" i="1" s="1"/>
  <c r="L3172" i="1"/>
  <c r="L3173" i="1"/>
  <c r="M3173" i="1" s="1"/>
  <c r="L3175" i="1"/>
  <c r="M3175" i="1" s="1"/>
  <c r="L3176" i="1"/>
  <c r="M3176" i="1" s="1"/>
  <c r="L3177" i="1"/>
  <c r="M3177" i="1" s="1"/>
  <c r="L3178" i="1"/>
  <c r="L3179" i="1"/>
  <c r="L5960" i="1"/>
  <c r="M5960" i="1" s="1"/>
  <c r="L1780" i="1"/>
  <c r="L4079" i="1"/>
  <c r="M4079" i="1" s="1"/>
  <c r="L3180" i="1"/>
  <c r="M3180" i="1" s="1"/>
  <c r="L5961" i="1"/>
  <c r="L1394" i="1"/>
  <c r="M1394" i="1" s="1"/>
  <c r="L2527" i="1"/>
  <c r="M2527" i="1" s="1"/>
  <c r="L2528" i="1"/>
  <c r="L1781" i="1"/>
  <c r="L1951" i="1"/>
  <c r="L4080" i="1"/>
  <c r="M4080" i="1" s="1"/>
  <c r="L4081" i="1"/>
  <c r="M4081" i="1" s="1"/>
  <c r="N4081" i="1" s="1"/>
  <c r="L1782" i="1"/>
  <c r="L4810" i="1"/>
  <c r="M4810" i="1" s="1"/>
  <c r="L4811" i="1"/>
  <c r="L4812" i="1"/>
  <c r="L4814" i="1"/>
  <c r="L1952" i="1"/>
  <c r="L4815" i="1"/>
  <c r="M4815" i="1" s="1"/>
  <c r="N4815" i="1" s="1"/>
  <c r="L3420" i="1"/>
  <c r="M3420" i="1" s="1"/>
  <c r="N3420" i="1" s="1"/>
  <c r="L5474" i="1"/>
  <c r="M5474" i="1" s="1"/>
  <c r="L3181" i="1"/>
  <c r="M3181" i="1" s="1"/>
  <c r="L3182" i="1"/>
  <c r="L3184" i="1"/>
  <c r="L3185" i="1"/>
  <c r="M3185" i="1" s="1"/>
  <c r="L1245" i="1"/>
  <c r="L5962" i="1"/>
  <c r="M5962" i="1" s="1"/>
  <c r="L5963" i="1"/>
  <c r="M5963" i="1" s="1"/>
  <c r="N5963" i="1" s="1"/>
  <c r="L703" i="1"/>
  <c r="M703" i="1" s="1"/>
  <c r="L5964" i="1"/>
  <c r="M5964" i="1" s="1"/>
  <c r="N5964" i="1" s="1"/>
  <c r="L805" i="1"/>
  <c r="M805" i="1" s="1"/>
  <c r="L5252" i="1"/>
  <c r="L806" i="1"/>
  <c r="L807" i="1"/>
  <c r="L6187" i="1"/>
  <c r="M6187" i="1" s="1"/>
  <c r="L402" i="1"/>
  <c r="M402" i="1" s="1"/>
  <c r="N402" i="1" s="1"/>
  <c r="L403" i="1"/>
  <c r="L2237" i="1"/>
  <c r="L2238" i="1"/>
  <c r="L4817" i="1"/>
  <c r="L1395" i="1"/>
  <c r="L1396" i="1"/>
  <c r="L1397" i="1"/>
  <c r="M1397" i="1" s="1"/>
  <c r="L1398" i="1"/>
  <c r="M1398" i="1" s="1"/>
  <c r="N1398" i="1" s="1"/>
  <c r="L62" i="1"/>
  <c r="L5965" i="1"/>
  <c r="M5965" i="1" s="1"/>
  <c r="L5966" i="1"/>
  <c r="L704" i="1"/>
  <c r="L1060" i="1"/>
  <c r="M1060" i="1" s="1"/>
  <c r="L1783" i="1"/>
  <c r="L1784" i="1"/>
  <c r="M1784" i="1" s="1"/>
  <c r="N1784" i="1" s="1"/>
  <c r="L5967" i="1"/>
  <c r="M5967" i="1" s="1"/>
  <c r="L1953" i="1"/>
  <c r="M1953" i="1" s="1"/>
  <c r="L5968" i="1"/>
  <c r="M5968" i="1" s="1"/>
  <c r="L5969" i="1"/>
  <c r="L2566" i="1"/>
  <c r="L4818" i="1"/>
  <c r="M4818" i="1" s="1"/>
  <c r="L3405" i="1"/>
  <c r="L3187" i="1"/>
  <c r="M3187" i="1" s="1"/>
  <c r="L3188" i="1"/>
  <c r="M3188" i="1" s="1"/>
  <c r="N3188" i="1" s="1"/>
  <c r="L705" i="1"/>
  <c r="L1641" i="1"/>
  <c r="M1641" i="1" s="1"/>
  <c r="L1786" i="1"/>
  <c r="M1786" i="1" s="1"/>
  <c r="L1787" i="1"/>
  <c r="L1788" i="1"/>
  <c r="L1790" i="1"/>
  <c r="L5970" i="1"/>
  <c r="M5970" i="1" s="1"/>
  <c r="L2928" i="1"/>
  <c r="M2928" i="1" s="1"/>
  <c r="N2928" i="1" s="1"/>
  <c r="L63" i="1"/>
  <c r="L2929" i="1"/>
  <c r="M2929" i="1" s="1"/>
  <c r="L4819" i="1"/>
  <c r="L4820" i="1"/>
  <c r="L4822" i="1"/>
  <c r="L4823" i="1"/>
  <c r="L5971" i="1"/>
  <c r="M5971" i="1" s="1"/>
  <c r="N5971" i="1" s="1"/>
  <c r="L2529" i="1"/>
  <c r="M2529" i="1" s="1"/>
  <c r="N2529" i="1" s="1"/>
  <c r="L5972" i="1"/>
  <c r="M5972" i="1" s="1"/>
  <c r="L3189" i="1"/>
  <c r="M3189" i="1" s="1"/>
  <c r="L4824" i="1"/>
  <c r="L5973" i="1"/>
  <c r="L5974" i="1"/>
  <c r="M5974" i="1" s="1"/>
  <c r="L4826" i="1"/>
  <c r="L4827" i="1"/>
  <c r="M4827" i="1" s="1"/>
  <c r="N4827" i="1" s="1"/>
  <c r="L5975" i="1"/>
  <c r="M5975" i="1" s="1"/>
  <c r="L5976" i="1"/>
  <c r="M5976" i="1" s="1"/>
  <c r="L1791" i="1"/>
  <c r="M1791" i="1" s="1"/>
  <c r="L2567" i="1"/>
  <c r="L2568" i="1"/>
  <c r="L2239" i="1"/>
  <c r="L4828" i="1"/>
  <c r="L4829" i="1"/>
  <c r="M4829" i="1" s="1"/>
  <c r="L706" i="1"/>
  <c r="M706" i="1" s="1"/>
  <c r="L4082" i="1"/>
  <c r="L5358" i="1"/>
  <c r="M5358" i="1" s="1"/>
  <c r="N5358" i="1" s="1"/>
  <c r="L2743" i="1"/>
  <c r="L4830" i="1"/>
  <c r="L2240" i="1"/>
  <c r="L2241" i="1"/>
  <c r="L2242" i="1"/>
  <c r="M2242" i="1" s="1"/>
  <c r="L2243" i="1"/>
  <c r="M2243" i="1" s="1"/>
  <c r="L2245" i="1"/>
  <c r="L2246" i="1"/>
  <c r="M2246" i="1" s="1"/>
  <c r="L2247" i="1"/>
  <c r="L2248" i="1"/>
  <c r="L2249" i="1"/>
  <c r="M2249" i="1" s="1"/>
  <c r="L2250" i="1"/>
  <c r="L2251" i="1"/>
  <c r="M2251" i="1" s="1"/>
  <c r="N2251" i="1" s="1"/>
  <c r="L2253" i="1"/>
  <c r="M2253" i="1" s="1"/>
  <c r="N2253" i="1" s="1"/>
  <c r="L2254" i="1"/>
  <c r="M2254" i="1" s="1"/>
  <c r="L2255" i="1"/>
  <c r="M2255" i="1" s="1"/>
  <c r="N2255" i="1" s="1"/>
  <c r="L2256" i="1"/>
  <c r="L2257" i="1"/>
  <c r="L2258" i="1"/>
  <c r="M2258" i="1" s="1"/>
  <c r="L2259" i="1"/>
  <c r="L1247" i="1"/>
  <c r="M1247" i="1" s="1"/>
  <c r="L1248" i="1"/>
  <c r="M1248" i="1" s="1"/>
  <c r="L239" i="1"/>
  <c r="L3406" i="1"/>
  <c r="M3406" i="1" s="1"/>
  <c r="L3407" i="1"/>
  <c r="L3408" i="1"/>
  <c r="L240" i="1"/>
  <c r="L242" i="1"/>
  <c r="L243" i="1"/>
  <c r="M243" i="1" s="1"/>
  <c r="L244" i="1"/>
  <c r="M244" i="1" s="1"/>
  <c r="L4083" i="1"/>
  <c r="L4084" i="1"/>
  <c r="M4084" i="1" s="1"/>
  <c r="L4085" i="1"/>
  <c r="L4086" i="1"/>
  <c r="L4831" i="1"/>
  <c r="L4832" i="1"/>
  <c r="L5359" i="1"/>
  <c r="M5359" i="1" s="1"/>
  <c r="L2744" i="1"/>
  <c r="M2744" i="1" s="1"/>
  <c r="N2744" i="1" s="1"/>
  <c r="O2744" i="1" s="1"/>
  <c r="P2744" i="1" s="1"/>
  <c r="L4088" i="1"/>
  <c r="M4088" i="1" s="1"/>
  <c r="L2260" i="1"/>
  <c r="M2260" i="1" s="1"/>
  <c r="L4833" i="1"/>
  <c r="L6188" i="1"/>
  <c r="L2261" i="1"/>
  <c r="M2261" i="1" s="1"/>
  <c r="L4089" i="1"/>
  <c r="L867" i="1"/>
  <c r="M867" i="1" s="1"/>
  <c r="L405" i="1"/>
  <c r="M405" i="1" s="1"/>
  <c r="N405" i="1" s="1"/>
  <c r="O405" i="1" s="1"/>
  <c r="P405" i="1" s="1"/>
  <c r="L2746" i="1"/>
  <c r="M2746" i="1" s="1"/>
  <c r="L2747" i="1"/>
  <c r="M2747" i="1" s="1"/>
  <c r="L4090" i="1"/>
  <c r="L4091" i="1"/>
  <c r="L2569" i="1"/>
  <c r="L2570" i="1"/>
  <c r="L2571" i="1"/>
  <c r="M2571" i="1" s="1"/>
  <c r="L2572" i="1"/>
  <c r="M2572" i="1" s="1"/>
  <c r="L2573" i="1"/>
  <c r="L2638" i="1"/>
  <c r="M2638" i="1" s="1"/>
  <c r="N2638" i="1" s="1"/>
  <c r="L2639" i="1"/>
  <c r="L4092" i="1"/>
  <c r="L2262" i="1"/>
  <c r="L5360" i="1"/>
  <c r="L4093" i="1"/>
  <c r="M4093" i="1" s="1"/>
  <c r="L4094" i="1"/>
  <c r="M4094" i="1" s="1"/>
  <c r="N4094" i="1" s="1"/>
  <c r="L4096" i="1"/>
  <c r="M4096" i="1" s="1"/>
  <c r="N4096" i="1" s="1"/>
  <c r="L4097" i="1"/>
  <c r="L4098" i="1"/>
  <c r="L5361" i="1"/>
  <c r="L2748" i="1"/>
  <c r="L4834" i="1"/>
  <c r="M4834" i="1" s="1"/>
  <c r="L4835" i="1"/>
  <c r="M4835" i="1" s="1"/>
  <c r="L3190" i="1"/>
  <c r="M3190" i="1" s="1"/>
  <c r="L3191" i="1"/>
  <c r="L3192" i="1"/>
  <c r="L3193" i="1"/>
  <c r="L3194" i="1"/>
  <c r="L3195" i="1"/>
  <c r="M3195" i="1" s="1"/>
  <c r="L3196" i="1"/>
  <c r="L3198" i="1"/>
  <c r="M3198" i="1" s="1"/>
  <c r="L3199" i="1"/>
  <c r="M3199" i="1" s="1"/>
  <c r="N3199" i="1" s="1"/>
  <c r="L3200" i="1"/>
  <c r="L3201" i="1"/>
  <c r="L3202" i="1"/>
  <c r="L3203" i="1"/>
  <c r="M3203" i="1" s="1"/>
  <c r="L3204" i="1"/>
  <c r="L2824" i="1"/>
  <c r="M2824" i="1" s="1"/>
  <c r="N2824" i="1" s="1"/>
  <c r="L2263" i="1"/>
  <c r="M2263" i="1" s="1"/>
  <c r="L4099" i="1"/>
  <c r="M4099" i="1" s="1"/>
  <c r="L27" i="1"/>
  <c r="L4100" i="1"/>
  <c r="L1793" i="1"/>
  <c r="M1793" i="1" s="1"/>
  <c r="L245" i="1"/>
  <c r="L1954" i="1"/>
  <c r="M1954" i="1" s="1"/>
  <c r="L868" i="1"/>
  <c r="L5977" i="1"/>
  <c r="L4839" i="1"/>
  <c r="M4839" i="1" s="1"/>
  <c r="L4840" i="1"/>
  <c r="L4841" i="1"/>
  <c r="M4841" i="1" s="1"/>
  <c r="L1794" i="1"/>
  <c r="M1794" i="1" s="1"/>
  <c r="N1794" i="1" s="1"/>
  <c r="L3206" i="1"/>
  <c r="M3206" i="1" s="1"/>
  <c r="N3206" i="1" s="1"/>
  <c r="L3207" i="1"/>
  <c r="L4842" i="1"/>
  <c r="L1399" i="1"/>
  <c r="M1399" i="1" s="1"/>
  <c r="L2749" i="1"/>
  <c r="M2749" i="1" s="1"/>
  <c r="N2749" i="1" s="1"/>
  <c r="L2466" i="1"/>
  <c r="M2466" i="1" s="1"/>
  <c r="L2467" i="1"/>
  <c r="L5363" i="1"/>
  <c r="M5363" i="1" s="1"/>
  <c r="L5364" i="1"/>
  <c r="L5365" i="1"/>
  <c r="L5366" i="1"/>
  <c r="L2750" i="1"/>
  <c r="M2750" i="1" s="1"/>
  <c r="L2751" i="1"/>
  <c r="M2751" i="1" s="1"/>
  <c r="N2751" i="1" s="1"/>
  <c r="L707" i="1"/>
  <c r="L6189" i="1"/>
  <c r="M6189" i="1" s="1"/>
  <c r="N6189" i="1" s="1"/>
  <c r="L406" i="1"/>
  <c r="L4843" i="1"/>
  <c r="L6190" i="1"/>
  <c r="L709" i="1"/>
  <c r="L4844" i="1"/>
  <c r="M4844" i="1" s="1"/>
  <c r="L5978" i="1"/>
  <c r="M5978" i="1" s="1"/>
  <c r="N5978" i="1" s="1"/>
  <c r="O5978" i="1" s="1"/>
  <c r="L2265" i="1"/>
  <c r="M2265" i="1" s="1"/>
  <c r="L2266" i="1"/>
  <c r="L2267" i="1"/>
  <c r="M2267" i="1" s="1"/>
  <c r="N2267" i="1" s="1"/>
  <c r="L2268" i="1"/>
  <c r="L2269" i="1"/>
  <c r="L2270" i="1"/>
  <c r="M2270" i="1" s="1"/>
  <c r="L2271" i="1"/>
  <c r="M2271" i="1" s="1"/>
  <c r="L2273" i="1"/>
  <c r="M2273" i="1" s="1"/>
  <c r="N2273" i="1" s="1"/>
  <c r="L2274" i="1"/>
  <c r="L2275" i="1"/>
  <c r="L2276" i="1"/>
  <c r="L2277" i="1"/>
  <c r="L2278" i="1"/>
  <c r="M2278" i="1" s="1"/>
  <c r="L2279" i="1"/>
  <c r="L2281" i="1"/>
  <c r="M2281" i="1" s="1"/>
  <c r="N2281" i="1" s="1"/>
  <c r="L2282" i="1"/>
  <c r="M2282" i="1" s="1"/>
  <c r="N2282" i="1" s="1"/>
  <c r="L2283" i="1"/>
  <c r="L2284" i="1"/>
  <c r="L2285" i="1"/>
  <c r="L2286" i="1"/>
  <c r="M2286" i="1" s="1"/>
  <c r="L2287" i="1"/>
  <c r="L2289" i="1"/>
  <c r="M2289" i="1" s="1"/>
  <c r="N2289" i="1" s="1"/>
  <c r="L2290" i="1"/>
  <c r="M2290" i="1" s="1"/>
  <c r="L2291" i="1"/>
  <c r="M2291" i="1" s="1"/>
  <c r="N2291" i="1" s="1"/>
  <c r="L2292" i="1"/>
  <c r="L2293" i="1"/>
  <c r="L2294" i="1"/>
  <c r="M2294" i="1" s="1"/>
  <c r="L2295" i="1"/>
  <c r="L6191" i="1"/>
  <c r="M6191" i="1" s="1"/>
  <c r="L710" i="1"/>
  <c r="L1955" i="1"/>
  <c r="M1955" i="1" s="1"/>
  <c r="N1955" i="1" s="1"/>
  <c r="L1956" i="1"/>
  <c r="M1956" i="1" s="1"/>
  <c r="N1956" i="1" s="1"/>
  <c r="O1956" i="1" s="1"/>
  <c r="L4101" i="1"/>
  <c r="L2468" i="1"/>
  <c r="M2468" i="1" s="1"/>
  <c r="L4846" i="1"/>
  <c r="L4848" i="1"/>
  <c r="M4848" i="1" s="1"/>
  <c r="N4848" i="1" s="1"/>
  <c r="L4849" i="1"/>
  <c r="L335" i="1"/>
  <c r="L4850" i="1"/>
  <c r="M4850" i="1" s="1"/>
  <c r="L4851" i="1"/>
  <c r="L4852" i="1"/>
  <c r="M4852" i="1" s="1"/>
  <c r="L4102" i="1"/>
  <c r="L4854" i="1"/>
  <c r="M4854" i="1" s="1"/>
  <c r="L815" i="1"/>
  <c r="L5476" i="1"/>
  <c r="L4855" i="1"/>
  <c r="L4856" i="1"/>
  <c r="M4856" i="1" s="1"/>
  <c r="L4857" i="1"/>
  <c r="M4857" i="1" s="1"/>
  <c r="N4857" i="1" s="1"/>
  <c r="O4857" i="1" s="1"/>
  <c r="L4858" i="1"/>
  <c r="L4103" i="1"/>
  <c r="M4103" i="1" s="1"/>
  <c r="N4103" i="1" s="1"/>
  <c r="L4859" i="1"/>
  <c r="M4859" i="1" s="1"/>
  <c r="L4860" i="1"/>
  <c r="L4861" i="1"/>
  <c r="L4862" i="1"/>
  <c r="L4863" i="1"/>
  <c r="M4863" i="1" s="1"/>
  <c r="L4864" i="1"/>
  <c r="M4864" i="1" s="1"/>
  <c r="N4864" i="1" s="1"/>
  <c r="L4866" i="1"/>
  <c r="M4866" i="1" s="1"/>
  <c r="L2699" i="1"/>
  <c r="L1666" i="1"/>
  <c r="L4104" i="1"/>
  <c r="L4867" i="1"/>
  <c r="L4105" i="1"/>
  <c r="M4105" i="1" s="1"/>
  <c r="L4106" i="1"/>
  <c r="M4106" i="1" s="1"/>
  <c r="L4108" i="1"/>
  <c r="M4108" i="1" s="1"/>
  <c r="N4108" i="1" s="1"/>
  <c r="L4109" i="1"/>
  <c r="L4110" i="1"/>
  <c r="L4868" i="1"/>
  <c r="L2752" i="1"/>
  <c r="L5367" i="1"/>
  <c r="M5367" i="1" s="1"/>
  <c r="L5368" i="1"/>
  <c r="L5370" i="1"/>
  <c r="M5370" i="1" s="1"/>
  <c r="L5371" i="1"/>
  <c r="M5371" i="1" s="1"/>
  <c r="N5371" i="1" s="1"/>
  <c r="L5372" i="1"/>
  <c r="L5373" i="1"/>
  <c r="L5374" i="1"/>
  <c r="M5374" i="1" s="1"/>
  <c r="N5374" i="1" s="1"/>
  <c r="L304" i="1"/>
  <c r="M304" i="1" s="1"/>
  <c r="L305" i="1"/>
  <c r="L307" i="1"/>
  <c r="M307" i="1" s="1"/>
  <c r="N307" i="1" s="1"/>
  <c r="L308" i="1"/>
  <c r="M308" i="1" s="1"/>
  <c r="L309" i="1"/>
  <c r="M309" i="1" s="1"/>
  <c r="N309" i="1" s="1"/>
  <c r="L310" i="1"/>
  <c r="L311" i="1"/>
  <c r="L312" i="1"/>
  <c r="M312" i="1" s="1"/>
  <c r="L313" i="1"/>
  <c r="L315" i="1"/>
  <c r="M315" i="1" s="1"/>
  <c r="L1642" i="1"/>
  <c r="L1643" i="1"/>
  <c r="M1643" i="1" s="1"/>
  <c r="N1643" i="1" s="1"/>
  <c r="L316" i="1"/>
  <c r="M316" i="1" s="1"/>
  <c r="N316" i="1" s="1"/>
  <c r="L317" i="1"/>
  <c r="L4869" i="1"/>
  <c r="M4869" i="1" s="1"/>
  <c r="L711" i="1"/>
  <c r="M711" i="1" s="1"/>
  <c r="N711" i="1" s="1"/>
  <c r="L5477" i="1"/>
  <c r="M5477" i="1" s="1"/>
  <c r="L5478" i="1"/>
  <c r="L4871" i="1"/>
  <c r="L5979" i="1"/>
  <c r="M5979" i="1" s="1"/>
  <c r="L5980" i="1"/>
  <c r="M5980" i="1" s="1"/>
  <c r="N5980" i="1" s="1"/>
  <c r="L5981" i="1"/>
  <c r="M5981" i="1" s="1"/>
  <c r="L5982" i="1"/>
  <c r="L4872" i="1"/>
  <c r="M4872" i="1" s="1"/>
  <c r="L4873" i="1"/>
  <c r="L4874" i="1"/>
  <c r="L4875" i="1"/>
  <c r="L4876" i="1"/>
  <c r="M4876" i="1" s="1"/>
  <c r="L4877" i="1"/>
  <c r="M4877" i="1" s="1"/>
  <c r="N4877" i="1" s="1"/>
  <c r="O4877" i="1" s="1"/>
  <c r="L3208" i="1"/>
  <c r="L2825" i="1"/>
  <c r="M2825" i="1" s="1"/>
  <c r="L2826" i="1"/>
  <c r="L2827" i="1"/>
  <c r="L2828" i="1"/>
  <c r="L2829" i="1"/>
  <c r="L2830" i="1"/>
  <c r="M2830" i="1" s="1"/>
  <c r="L2831" i="1"/>
  <c r="M2831" i="1" s="1"/>
  <c r="L1796" i="1"/>
  <c r="M1796" i="1" s="1"/>
  <c r="L4879" i="1"/>
  <c r="L4112" i="1"/>
  <c r="M4112" i="1" s="1"/>
  <c r="N4112" i="1" s="1"/>
  <c r="L4880" i="1"/>
  <c r="L1797" i="1"/>
  <c r="L1958" i="1"/>
  <c r="M1958" i="1" s="1"/>
  <c r="L4113" i="1"/>
  <c r="M4113" i="1" s="1"/>
  <c r="N4113" i="1" s="1"/>
  <c r="L2753" i="1"/>
  <c r="M2753" i="1" s="1"/>
  <c r="N2753" i="1" s="1"/>
  <c r="L4114" i="1"/>
  <c r="L246" i="1"/>
  <c r="L64" i="1"/>
  <c r="M64" i="1" s="1"/>
  <c r="L65" i="1"/>
  <c r="L809" i="1"/>
  <c r="M809" i="1" s="1"/>
  <c r="L2296" i="1"/>
  <c r="L2298" i="1"/>
  <c r="M2298" i="1" s="1"/>
  <c r="L2299" i="1"/>
  <c r="M2299" i="1" s="1"/>
  <c r="N2299" i="1" s="1"/>
  <c r="L4881" i="1"/>
  <c r="L5983" i="1"/>
  <c r="L5984" i="1"/>
  <c r="L3209" i="1"/>
  <c r="M3209" i="1" s="1"/>
  <c r="L3409" i="1"/>
  <c r="L4883" i="1"/>
  <c r="M4883" i="1" s="1"/>
  <c r="L4884" i="1"/>
  <c r="M4884" i="1" s="1"/>
  <c r="L4885" i="1"/>
  <c r="M4885" i="1" s="1"/>
  <c r="L4115" i="1"/>
  <c r="L4116" i="1"/>
  <c r="L4117" i="1"/>
  <c r="M4117" i="1" s="1"/>
  <c r="L247" i="1"/>
  <c r="L4886" i="1"/>
  <c r="M4886" i="1" s="1"/>
  <c r="N4886" i="1" s="1"/>
  <c r="L6193" i="1"/>
  <c r="L6194" i="1"/>
  <c r="M6194" i="1" s="1"/>
  <c r="N6194" i="1" s="1"/>
  <c r="L2700" i="1"/>
  <c r="M2700" i="1" s="1"/>
  <c r="N2700" i="1" s="1"/>
  <c r="L1400" i="1"/>
  <c r="L4887" i="1"/>
  <c r="M4887" i="1" s="1"/>
  <c r="L1644" i="1"/>
  <c r="L4888" i="1"/>
  <c r="M4888" i="1" s="1"/>
  <c r="L4889" i="1"/>
  <c r="L4118" i="1"/>
  <c r="L4119" i="1"/>
  <c r="M4119" i="1" s="1"/>
  <c r="L4120" i="1"/>
  <c r="M4120" i="1" s="1"/>
  <c r="N4120" i="1" s="1"/>
  <c r="L2300" i="1"/>
  <c r="M2300" i="1" s="1"/>
  <c r="L4890" i="1"/>
  <c r="L4121" i="1"/>
  <c r="M4121" i="1" s="1"/>
  <c r="L4122" i="1"/>
  <c r="L4892" i="1"/>
  <c r="L4893" i="1"/>
  <c r="L4894" i="1"/>
  <c r="M4894" i="1" s="1"/>
  <c r="L4895" i="1"/>
  <c r="M4895" i="1" s="1"/>
  <c r="N4895" i="1" s="1"/>
  <c r="L66" i="1"/>
  <c r="L4896" i="1"/>
  <c r="M4896" i="1" s="1"/>
  <c r="N4896" i="1" s="1"/>
  <c r="L4897" i="1"/>
  <c r="M4897" i="1" s="1"/>
  <c r="L4898" i="1"/>
  <c r="L4899" i="1"/>
  <c r="L4900" i="1"/>
  <c r="L4901" i="1"/>
  <c r="M4901" i="1" s="1"/>
  <c r="L4902" i="1"/>
  <c r="M4902" i="1" s="1"/>
  <c r="N4902" i="1" s="1"/>
  <c r="L4904" i="1"/>
  <c r="M4904" i="1" s="1"/>
  <c r="N4904" i="1" s="1"/>
  <c r="L4905" i="1"/>
  <c r="L4906" i="1"/>
  <c r="L1229" i="1"/>
  <c r="L407" i="1"/>
  <c r="L1959" i="1"/>
  <c r="M1959" i="1" s="1"/>
  <c r="L5985" i="1"/>
  <c r="M5985" i="1" s="1"/>
  <c r="N5985" i="1" s="1"/>
  <c r="L1402" i="1"/>
  <c r="M1402" i="1" s="1"/>
  <c r="L4123" i="1"/>
  <c r="L4124" i="1"/>
  <c r="L4907" i="1"/>
  <c r="M4907" i="1" s="1"/>
  <c r="L4125" i="1"/>
  <c r="L4126" i="1"/>
  <c r="M4126" i="1" s="1"/>
  <c r="L5986" i="1"/>
  <c r="L817" i="1"/>
  <c r="M817" i="1" s="1"/>
  <c r="L4127" i="1"/>
  <c r="M4127" i="1" s="1"/>
  <c r="N4127" i="1" s="1"/>
  <c r="L1798" i="1"/>
  <c r="L1799" i="1"/>
  <c r="L28" i="1"/>
  <c r="M28" i="1" s="1"/>
  <c r="L29" i="1"/>
  <c r="M29" i="1" s="1"/>
  <c r="L30" i="1"/>
  <c r="L32" i="1"/>
  <c r="M32" i="1" s="1"/>
  <c r="N32" i="1" s="1"/>
  <c r="L33" i="1"/>
  <c r="L34" i="1"/>
  <c r="M34" i="1" s="1"/>
  <c r="L35" i="1"/>
  <c r="L36" i="1"/>
  <c r="L37" i="1"/>
  <c r="M37" i="1" s="1"/>
  <c r="L38" i="1"/>
  <c r="L40" i="1"/>
  <c r="M40" i="1" s="1"/>
  <c r="L41" i="1"/>
  <c r="L42" i="1"/>
  <c r="M42" i="1" s="1"/>
  <c r="N42" i="1" s="1"/>
  <c r="L43" i="1"/>
  <c r="M43" i="1" s="1"/>
  <c r="N43" i="1" s="1"/>
  <c r="L4128" i="1"/>
  <c r="L408" i="1"/>
  <c r="M408" i="1" s="1"/>
  <c r="L4908" i="1"/>
  <c r="L4129" i="1"/>
  <c r="M4129" i="1" s="1"/>
  <c r="L5988" i="1"/>
  <c r="L869" i="1"/>
  <c r="L4909" i="1"/>
  <c r="M4909" i="1" s="1"/>
  <c r="L1960" i="1"/>
  <c r="M1960" i="1" s="1"/>
  <c r="N1960" i="1" s="1"/>
  <c r="L409" i="1"/>
  <c r="M409" i="1" s="1"/>
  <c r="L410" i="1"/>
  <c r="L2301" i="1"/>
  <c r="M2301" i="1" s="1"/>
  <c r="L3210" i="1"/>
  <c r="L412" i="1"/>
  <c r="L413" i="1"/>
  <c r="L1800" i="1"/>
  <c r="M1800" i="1" s="1"/>
  <c r="L4130" i="1"/>
  <c r="M4130" i="1" s="1"/>
  <c r="N4130" i="1" s="1"/>
  <c r="L4131" i="1"/>
  <c r="L415" i="1"/>
  <c r="M415" i="1" s="1"/>
  <c r="L416" i="1"/>
  <c r="M416" i="1" s="1"/>
  <c r="N416" i="1" s="1"/>
  <c r="O416" i="1" s="1"/>
  <c r="L417" i="1"/>
  <c r="L418" i="1"/>
  <c r="L419" i="1"/>
  <c r="L420" i="1"/>
  <c r="M420" i="1" s="1"/>
  <c r="L421" i="1"/>
  <c r="M421" i="1" s="1"/>
  <c r="L1062" i="1"/>
  <c r="M1062" i="1" s="1"/>
  <c r="N1062" i="1" s="1"/>
  <c r="L4910" i="1"/>
  <c r="L6195" i="1"/>
  <c r="L4911" i="1"/>
  <c r="L1801" i="1"/>
  <c r="L4912" i="1"/>
  <c r="M4912" i="1" s="1"/>
  <c r="L2701" i="1"/>
  <c r="L2703" i="1"/>
  <c r="M2703" i="1" s="1"/>
  <c r="L3211" i="1"/>
  <c r="L2574" i="1"/>
  <c r="L2575" i="1"/>
  <c r="M2575" i="1" s="1"/>
  <c r="L4913" i="1"/>
  <c r="L1905" i="1"/>
  <c r="M1905" i="1" s="1"/>
  <c r="L5989" i="1"/>
  <c r="L1802" i="1"/>
  <c r="M1802" i="1" s="1"/>
  <c r="L1063" i="1"/>
  <c r="M1063" i="1" s="1"/>
  <c r="N1063" i="1" s="1"/>
  <c r="L5375" i="1"/>
  <c r="L6196" i="1"/>
  <c r="L4914" i="1"/>
  <c r="L6197" i="1"/>
  <c r="L4132" i="1"/>
  <c r="L3212" i="1"/>
  <c r="M3212" i="1" s="1"/>
  <c r="L3213" i="1"/>
  <c r="M3213" i="1" s="1"/>
  <c r="N3213" i="1" s="1"/>
  <c r="O3213" i="1" s="1"/>
  <c r="L1803" i="1"/>
  <c r="M1803" i="1" s="1"/>
  <c r="N1803" i="1" s="1"/>
  <c r="L4915" i="1"/>
  <c r="L2754" i="1"/>
  <c r="L2755" i="1"/>
  <c r="L2756" i="1"/>
  <c r="L2758" i="1"/>
  <c r="M2758" i="1" s="1"/>
  <c r="L2759" i="1"/>
  <c r="L1104" i="1"/>
  <c r="M1104" i="1" s="1"/>
  <c r="N1104" i="1" s="1"/>
  <c r="L2832" i="1"/>
  <c r="M2832" i="1" s="1"/>
  <c r="N2832" i="1" s="1"/>
  <c r="L4916" i="1"/>
  <c r="L248" i="1"/>
  <c r="L1645" i="1"/>
  <c r="M1645" i="1" s="1"/>
  <c r="L424" i="1"/>
  <c r="M424" i="1" s="1"/>
  <c r="L425" i="1"/>
  <c r="L426" i="1"/>
  <c r="L6340" i="1"/>
  <c r="M6340" i="1" s="1"/>
  <c r="N6340" i="1" s="1"/>
  <c r="L4917" i="1"/>
  <c r="M4917" i="1" s="1"/>
  <c r="N4917" i="1" s="1"/>
  <c r="L4918" i="1"/>
  <c r="L4919" i="1"/>
  <c r="L4921" i="1"/>
  <c r="M4921" i="1" s="1"/>
  <c r="L4922" i="1"/>
  <c r="L4134" i="1"/>
  <c r="L4135" i="1"/>
  <c r="L4136" i="1"/>
  <c r="M4136" i="1" s="1"/>
  <c r="L4137" i="1"/>
  <c r="M4137" i="1" s="1"/>
  <c r="N4137" i="1" s="1"/>
  <c r="L4138" i="1"/>
  <c r="L4140" i="1"/>
  <c r="M4140" i="1" s="1"/>
  <c r="L4141" i="1"/>
  <c r="L4142" i="1"/>
  <c r="L249" i="1"/>
  <c r="L2302" i="1"/>
  <c r="L2303" i="1"/>
  <c r="M2303" i="1" s="1"/>
  <c r="N2303" i="1" s="1"/>
  <c r="L5990" i="1"/>
  <c r="M5990" i="1" s="1"/>
  <c r="N5990" i="1" s="1"/>
  <c r="L5479" i="1"/>
  <c r="M5479" i="1" s="1"/>
  <c r="L5991" i="1"/>
  <c r="L5992" i="1"/>
  <c r="M5992" i="1" s="1"/>
  <c r="N5992" i="1" s="1"/>
  <c r="L1961" i="1"/>
  <c r="L1962" i="1"/>
  <c r="L2304" i="1"/>
  <c r="L2305" i="1"/>
  <c r="M2305" i="1" s="1"/>
  <c r="N2305" i="1" s="1"/>
  <c r="L4143" i="1"/>
  <c r="M4143" i="1" s="1"/>
  <c r="N4143" i="1" s="1"/>
  <c r="L4924" i="1"/>
  <c r="L2704" i="1"/>
  <c r="L4144" i="1"/>
  <c r="M4144" i="1" s="1"/>
  <c r="N4144" i="1" s="1"/>
  <c r="L4145" i="1"/>
  <c r="L4146" i="1"/>
  <c r="L2470" i="1"/>
  <c r="L4926" i="1"/>
  <c r="M4926" i="1" s="1"/>
  <c r="L4927" i="1"/>
  <c r="M4927" i="1" s="1"/>
  <c r="N4927" i="1" s="1"/>
  <c r="L4928" i="1"/>
  <c r="L4929" i="1"/>
  <c r="L4930" i="1"/>
  <c r="L4931" i="1"/>
  <c r="L4932" i="1"/>
  <c r="L3214" i="1"/>
  <c r="M3214" i="1" s="1"/>
  <c r="L4934" i="1"/>
  <c r="M4934" i="1" s="1"/>
  <c r="N4934" i="1" s="1"/>
  <c r="L4935" i="1"/>
  <c r="M4935" i="1" s="1"/>
  <c r="L5993" i="1"/>
  <c r="L5994" i="1"/>
  <c r="L1963" i="1"/>
  <c r="L250" i="1"/>
  <c r="L4936" i="1"/>
  <c r="M4936" i="1" s="1"/>
  <c r="L4937" i="1"/>
  <c r="L4938" i="1"/>
  <c r="M4938" i="1" s="1"/>
  <c r="N4938" i="1" s="1"/>
  <c r="L1804" i="1"/>
  <c r="M1804" i="1" s="1"/>
  <c r="N1804" i="1" s="1"/>
  <c r="L2784" i="1"/>
  <c r="L2785" i="1"/>
  <c r="L2786" i="1"/>
  <c r="L1805" i="1"/>
  <c r="M1805" i="1" s="1"/>
  <c r="L6198" i="1"/>
  <c r="L67" i="1"/>
  <c r="L68" i="1"/>
  <c r="M68" i="1" s="1"/>
  <c r="N68" i="1" s="1"/>
  <c r="L4939" i="1"/>
  <c r="M4939" i="1" s="1"/>
  <c r="L6199" i="1"/>
  <c r="L2307" i="1"/>
  <c r="L2309" i="1"/>
  <c r="M2309" i="1" s="1"/>
  <c r="L2310" i="1"/>
  <c r="L4147" i="1"/>
  <c r="L2944" i="1"/>
  <c r="L2945" i="1"/>
  <c r="M2945" i="1" s="1"/>
  <c r="N2945" i="1" s="1"/>
  <c r="L2946" i="1"/>
  <c r="M2946" i="1" s="1"/>
  <c r="L2947" i="1"/>
  <c r="L2949" i="1"/>
  <c r="M2949" i="1" s="1"/>
  <c r="L2760" i="1"/>
  <c r="M2760" i="1" s="1"/>
  <c r="L2950" i="1"/>
  <c r="L2951" i="1"/>
  <c r="L2952" i="1"/>
  <c r="L6200" i="1"/>
  <c r="L4940" i="1"/>
  <c r="M4940" i="1" s="1"/>
  <c r="N4940" i="1" s="1"/>
  <c r="L4942" i="1"/>
  <c r="M4942" i="1" s="1"/>
  <c r="L2801" i="1"/>
  <c r="L251" i="1"/>
  <c r="L4943" i="1"/>
  <c r="L5996" i="1"/>
  <c r="L2471" i="1"/>
  <c r="L4148" i="1"/>
  <c r="M4148" i="1" s="1"/>
  <c r="N4148" i="1" s="1"/>
  <c r="L4150" i="1"/>
  <c r="M4150" i="1" s="1"/>
  <c r="N4150" i="1" s="1"/>
  <c r="L2833" i="1"/>
  <c r="L4151" i="1"/>
  <c r="L4152" i="1"/>
  <c r="L6201" i="1"/>
  <c r="L4153" i="1"/>
  <c r="L4154" i="1"/>
  <c r="L69" i="1"/>
  <c r="M69" i="1" s="1"/>
  <c r="L70" i="1"/>
  <c r="M70" i="1" s="1"/>
  <c r="N70" i="1" s="1"/>
  <c r="L71" i="1"/>
  <c r="L72" i="1"/>
  <c r="L73" i="1"/>
  <c r="L1667" i="1"/>
  <c r="L2472" i="1"/>
  <c r="L4945" i="1"/>
  <c r="M4945" i="1" s="1"/>
  <c r="L4946" i="1"/>
  <c r="M4946" i="1" s="1"/>
  <c r="N4946" i="1" s="1"/>
  <c r="L4947" i="1"/>
  <c r="M4947" i="1" s="1"/>
  <c r="L1704" i="1"/>
  <c r="L1806" i="1"/>
  <c r="L1807" i="1"/>
  <c r="L870" i="1"/>
  <c r="L318" i="1"/>
  <c r="M318" i="1" s="1"/>
  <c r="L4155" i="1"/>
  <c r="L2520" i="1"/>
  <c r="M2520" i="1" s="1"/>
  <c r="N2520" i="1" s="1"/>
  <c r="L1808" i="1"/>
  <c r="M1808" i="1" s="1"/>
  <c r="L1809" i="1"/>
  <c r="L1810" i="1"/>
  <c r="L1811" i="1"/>
  <c r="M1811" i="1" s="1"/>
  <c r="L6203" i="1"/>
  <c r="M6203" i="1" s="1"/>
  <c r="L4948" i="1"/>
  <c r="L4949" i="1"/>
  <c r="L5997" i="1"/>
  <c r="M5997" i="1" s="1"/>
  <c r="N5997" i="1" s="1"/>
  <c r="L5998" i="1"/>
  <c r="M5998" i="1" s="1"/>
  <c r="N5998" i="1" s="1"/>
  <c r="L1813" i="1"/>
  <c r="L74" i="1"/>
  <c r="L713" i="1"/>
  <c r="M713" i="1" s="1"/>
  <c r="L714" i="1"/>
  <c r="L715" i="1"/>
  <c r="L1814" i="1"/>
  <c r="L3215" i="1"/>
  <c r="M3215" i="1" s="1"/>
  <c r="N3215" i="1" s="1"/>
  <c r="L3216" i="1"/>
  <c r="M3216" i="1" s="1"/>
  <c r="N3216" i="1" s="1"/>
  <c r="L3217" i="1"/>
  <c r="L3219" i="1"/>
  <c r="M3219" i="1" s="1"/>
  <c r="L3220" i="1"/>
  <c r="L4951" i="1"/>
  <c r="L4952" i="1"/>
  <c r="L4953" i="1"/>
  <c r="L4954" i="1"/>
  <c r="M4954" i="1" s="1"/>
  <c r="N4954" i="1" s="1"/>
  <c r="L2532" i="1"/>
  <c r="M2532" i="1" s="1"/>
  <c r="N2532" i="1" s="1"/>
  <c r="L3222" i="1"/>
  <c r="M3222" i="1" s="1"/>
  <c r="L75" i="1"/>
  <c r="L3223" i="1"/>
  <c r="M3223" i="1" s="1"/>
  <c r="L5999" i="1"/>
  <c r="L1669" i="1"/>
  <c r="L1670" i="1"/>
  <c r="L1671" i="1"/>
  <c r="M1671" i="1" s="1"/>
  <c r="L4955" i="1"/>
  <c r="M4955" i="1" s="1"/>
  <c r="N4955" i="1" s="1"/>
  <c r="L4156" i="1"/>
  <c r="L427" i="1"/>
  <c r="L428" i="1"/>
  <c r="M428" i="1" s="1"/>
  <c r="L429" i="1"/>
  <c r="L430" i="1"/>
  <c r="L4956" i="1"/>
  <c r="L4157" i="1"/>
  <c r="M4157" i="1" s="1"/>
  <c r="L3224" i="1"/>
  <c r="M3224" i="1" s="1"/>
  <c r="N3224" i="1" s="1"/>
  <c r="L3225" i="1"/>
  <c r="L3226" i="1"/>
  <c r="L431" i="1"/>
  <c r="L1964" i="1"/>
  <c r="L4957" i="1"/>
  <c r="L4959" i="1"/>
  <c r="M4959" i="1" s="1"/>
  <c r="L6000" i="1"/>
  <c r="M6000" i="1" s="1"/>
  <c r="N6000" i="1" s="1"/>
  <c r="L6001" i="1"/>
  <c r="M6001" i="1" s="1"/>
  <c r="N6001" i="1" s="1"/>
  <c r="L6002" i="1"/>
  <c r="L4960" i="1"/>
  <c r="L1105" i="1"/>
  <c r="L5480" i="1"/>
  <c r="L716" i="1"/>
  <c r="M716" i="1" s="1"/>
  <c r="L717" i="1"/>
  <c r="L718" i="1"/>
  <c r="M718" i="1" s="1"/>
  <c r="N718" i="1" s="1"/>
  <c r="L719" i="1"/>
  <c r="M719" i="1" s="1"/>
  <c r="N719" i="1" s="1"/>
  <c r="L720" i="1"/>
  <c r="L721" i="1"/>
  <c r="L6003" i="1"/>
  <c r="M6003" i="1" s="1"/>
  <c r="L1816" i="1"/>
  <c r="M1816" i="1" s="1"/>
  <c r="L722" i="1"/>
  <c r="L76" i="1"/>
  <c r="L77" i="1"/>
  <c r="L78" i="1"/>
  <c r="M78" i="1" s="1"/>
  <c r="N78" i="1" s="1"/>
  <c r="L79" i="1"/>
  <c r="L723" i="1"/>
  <c r="L5503" i="1"/>
  <c r="M5503" i="1" s="1"/>
  <c r="L5504" i="1"/>
  <c r="L5505" i="1"/>
  <c r="L5506" i="1"/>
  <c r="L5507" i="1"/>
  <c r="M5507" i="1" s="1"/>
  <c r="N5507" i="1" s="1"/>
  <c r="O5507" i="1" s="1"/>
  <c r="L5508" i="1"/>
  <c r="M5508" i="1" s="1"/>
  <c r="L5509" i="1"/>
  <c r="L5511" i="1"/>
  <c r="M5511" i="1" s="1"/>
  <c r="L5512" i="1"/>
  <c r="L5513" i="1"/>
  <c r="L5514" i="1"/>
  <c r="L5515" i="1"/>
  <c r="L5516" i="1"/>
  <c r="M5516" i="1" s="1"/>
  <c r="N5516" i="1" s="1"/>
  <c r="L5517" i="1"/>
  <c r="M5517" i="1" s="1"/>
  <c r="N5517" i="1" s="1"/>
  <c r="L5519" i="1"/>
  <c r="M5519" i="1" s="1"/>
  <c r="L5520" i="1"/>
  <c r="L5521" i="1"/>
  <c r="M5521" i="1" s="1"/>
  <c r="N5521" i="1" s="1"/>
  <c r="L5522" i="1"/>
  <c r="L5523" i="1"/>
  <c r="L5524" i="1"/>
  <c r="L5525" i="1"/>
  <c r="M5525" i="1" s="1"/>
  <c r="N5525" i="1" s="1"/>
  <c r="L5527" i="1"/>
  <c r="M5527" i="1" s="1"/>
  <c r="L5528" i="1"/>
  <c r="L5529" i="1"/>
  <c r="L5530" i="1"/>
  <c r="M5530" i="1" s="1"/>
  <c r="L5531" i="1"/>
  <c r="L5532" i="1"/>
  <c r="L5533" i="1"/>
  <c r="L5535" i="1"/>
  <c r="M5535" i="1" s="1"/>
  <c r="L6004" i="1"/>
  <c r="M6004" i="1" s="1"/>
  <c r="N6004" i="1" s="1"/>
  <c r="L2473" i="1"/>
  <c r="L432" i="1"/>
  <c r="L5482" i="1"/>
  <c r="L2409" i="1"/>
  <c r="L1817" i="1"/>
  <c r="L2927" i="1"/>
  <c r="M2927" i="1" s="1"/>
  <c r="L1507" i="1"/>
  <c r="M1507" i="1" s="1"/>
  <c r="N1507" i="1" s="1"/>
  <c r="L1508" i="1"/>
  <c r="M1508" i="1" s="1"/>
  <c r="L1509" i="1"/>
  <c r="L3227" i="1"/>
  <c r="L4961" i="1"/>
  <c r="M4961" i="1" s="1"/>
  <c r="N4961" i="1" s="1"/>
  <c r="L319" i="1"/>
  <c r="L2761" i="1"/>
  <c r="M2761" i="1" s="1"/>
  <c r="L2762" i="1"/>
  <c r="L2311" i="1"/>
  <c r="M2311" i="1" s="1"/>
  <c r="N2311" i="1" s="1"/>
  <c r="L2312" i="1"/>
  <c r="M2312" i="1" s="1"/>
  <c r="N2312" i="1" s="1"/>
  <c r="L4158" i="1"/>
  <c r="L4159" i="1"/>
  <c r="L4160" i="1"/>
  <c r="L4162" i="1"/>
  <c r="M4162" i="1" s="1"/>
  <c r="L4962" i="1"/>
  <c r="L5376" i="1"/>
  <c r="L5377" i="1"/>
  <c r="M5377" i="1" s="1"/>
  <c r="N5377" i="1" s="1"/>
  <c r="L1965" i="1"/>
  <c r="M1965" i="1" s="1"/>
  <c r="N1965" i="1" s="1"/>
  <c r="L1966" i="1"/>
  <c r="L1967" i="1"/>
  <c r="L81" i="1"/>
  <c r="M81" i="1" s="1"/>
  <c r="L44" i="1"/>
  <c r="L45" i="1"/>
  <c r="L46" i="1"/>
  <c r="L47" i="1"/>
  <c r="M47" i="1" s="1"/>
  <c r="L48" i="1"/>
  <c r="M48" i="1" s="1"/>
  <c r="N48" i="1" s="1"/>
  <c r="L3228" i="1"/>
  <c r="L2313" i="1"/>
  <c r="M2313" i="1" s="1"/>
  <c r="L2314" i="1"/>
  <c r="M2314" i="1" s="1"/>
  <c r="L2315" i="1"/>
  <c r="L6006" i="1"/>
  <c r="L4963" i="1"/>
  <c r="L2316" i="1"/>
  <c r="L4163" i="1"/>
  <c r="M4163" i="1" s="1"/>
  <c r="N4163" i="1" s="1"/>
  <c r="L1968" i="1"/>
  <c r="M1968" i="1" s="1"/>
  <c r="L4165" i="1"/>
  <c r="L4166" i="1"/>
  <c r="L1969" i="1"/>
  <c r="L1403" i="1"/>
  <c r="L4167" i="1"/>
  <c r="L1970" i="1"/>
  <c r="M1970" i="1" s="1"/>
  <c r="N1970" i="1" s="1"/>
  <c r="L2317" i="1"/>
  <c r="M2317" i="1" s="1"/>
  <c r="L1404" i="1"/>
  <c r="L1647" i="1"/>
  <c r="L5536" i="1"/>
  <c r="L5537" i="1"/>
  <c r="L5538" i="1"/>
  <c r="L5539" i="1"/>
  <c r="L5541" i="1"/>
  <c r="M5541" i="1" s="1"/>
  <c r="L5542" i="1"/>
  <c r="M5542" i="1" s="1"/>
  <c r="N5542" i="1" s="1"/>
  <c r="L5543" i="1"/>
  <c r="L5544" i="1"/>
  <c r="L5545" i="1"/>
  <c r="L5546" i="1"/>
  <c r="L5547" i="1"/>
  <c r="L5549" i="1"/>
  <c r="M5549" i="1" s="1"/>
  <c r="L2763" i="1"/>
  <c r="M2763" i="1" s="1"/>
  <c r="N2763" i="1" s="1"/>
  <c r="L1818" i="1"/>
  <c r="M1818" i="1" s="1"/>
  <c r="N1818" i="1" s="1"/>
  <c r="L5378" i="1"/>
  <c r="L5379" i="1"/>
  <c r="L5380" i="1"/>
  <c r="M5380" i="1" s="1"/>
  <c r="L2706" i="1"/>
  <c r="L5483" i="1"/>
  <c r="M5483" i="1" s="1"/>
  <c r="L1405" i="1"/>
  <c r="L5550" i="1"/>
  <c r="M5550" i="1" s="1"/>
  <c r="N5550" i="1" s="1"/>
  <c r="L4965" i="1"/>
  <c r="M4965" i="1" s="1"/>
  <c r="N4965" i="1" s="1"/>
  <c r="L1971" i="1"/>
  <c r="L6204" i="1"/>
  <c r="L6205" i="1"/>
  <c r="L4169" i="1"/>
  <c r="M4169" i="1" s="1"/>
  <c r="L4170" i="1"/>
  <c r="L4171" i="1"/>
  <c r="L5551" i="1"/>
  <c r="M5551" i="1" s="1"/>
  <c r="N5551" i="1" s="1"/>
  <c r="L1972" i="1"/>
  <c r="M1972" i="1" s="1"/>
  <c r="L6341" i="1"/>
  <c r="L6342" i="1"/>
  <c r="L4966" i="1"/>
  <c r="M4966" i="1" s="1"/>
  <c r="L1973" i="1"/>
  <c r="L1974" i="1"/>
  <c r="L1975" i="1"/>
  <c r="L1976" i="1"/>
  <c r="M1976" i="1" s="1"/>
  <c r="N1976" i="1" s="1"/>
  <c r="L1977" i="1"/>
  <c r="M1977" i="1" s="1"/>
  <c r="N1977" i="1" s="1"/>
  <c r="L1978" i="1"/>
  <c r="L1980" i="1"/>
  <c r="M1980" i="1" s="1"/>
  <c r="L1981" i="1"/>
  <c r="L1510" i="1"/>
  <c r="L1511" i="1"/>
  <c r="L2318" i="1"/>
  <c r="L4967" i="1"/>
  <c r="M4967" i="1" s="1"/>
  <c r="N4967" i="1" s="1"/>
  <c r="O4967" i="1" s="1"/>
  <c r="L2319" i="1"/>
  <c r="M2319" i="1" s="1"/>
  <c r="N2319" i="1" s="1"/>
  <c r="L4172" i="1"/>
  <c r="M4172" i="1" s="1"/>
  <c r="L6206" i="1"/>
  <c r="L4968" i="1"/>
  <c r="M4968" i="1" s="1"/>
  <c r="N4968" i="1" s="1"/>
  <c r="L1819" i="1"/>
  <c r="L434" i="1"/>
  <c r="L4969" i="1"/>
  <c r="L2576" i="1"/>
  <c r="L2578" i="1"/>
  <c r="M2578" i="1" s="1"/>
  <c r="L2579" i="1"/>
  <c r="L2580" i="1"/>
  <c r="L2581" i="1"/>
  <c r="M2581" i="1" s="1"/>
  <c r="N2581" i="1" s="1"/>
  <c r="L2582" i="1"/>
  <c r="L6207" i="1"/>
  <c r="L3230" i="1"/>
  <c r="L1406" i="1"/>
  <c r="M1406" i="1" s="1"/>
  <c r="L252" i="1"/>
  <c r="M252" i="1" s="1"/>
  <c r="N252" i="1" s="1"/>
  <c r="L1982" i="1"/>
  <c r="L4970" i="1"/>
  <c r="L4971" i="1"/>
  <c r="M4971" i="1" s="1"/>
  <c r="L6008" i="1"/>
  <c r="L6208" i="1"/>
  <c r="L3231" i="1"/>
  <c r="M3231" i="1" s="1"/>
  <c r="L253" i="1"/>
  <c r="M253" i="1" s="1"/>
  <c r="N253" i="1" s="1"/>
  <c r="L4173" i="1"/>
  <c r="M4173" i="1" s="1"/>
  <c r="N4173" i="1" s="1"/>
  <c r="L4174" i="1"/>
  <c r="L2474" i="1"/>
  <c r="L4175" i="1"/>
  <c r="L2708" i="1"/>
  <c r="L6210" i="1"/>
  <c r="M6210" i="1" s="1"/>
  <c r="L1064" i="1"/>
  <c r="L1065" i="1"/>
  <c r="M1065" i="1" s="1"/>
  <c r="N1065" i="1" s="1"/>
  <c r="L1820" i="1"/>
  <c r="M1820" i="1" s="1"/>
  <c r="N1820" i="1" s="1"/>
  <c r="L1648" i="1"/>
  <c r="L1649" i="1"/>
  <c r="L1650" i="1"/>
  <c r="L3421" i="1"/>
  <c r="M3421" i="1" s="1"/>
  <c r="L3422" i="1"/>
  <c r="L1147" i="1"/>
  <c r="L1148" i="1"/>
  <c r="M1148" i="1" s="1"/>
  <c r="N1148" i="1" s="1"/>
  <c r="L1149" i="1"/>
  <c r="M1149" i="1" s="1"/>
  <c r="L1150" i="1"/>
  <c r="L1151" i="1"/>
  <c r="L820" i="1"/>
  <c r="M820" i="1" s="1"/>
  <c r="L821" i="1"/>
  <c r="L943" i="1"/>
  <c r="L944" i="1"/>
  <c r="L945" i="1"/>
  <c r="M945" i="1" s="1"/>
  <c r="L946" i="1"/>
  <c r="M946" i="1" s="1"/>
  <c r="N946" i="1" s="1"/>
  <c r="L947" i="1"/>
  <c r="L949" i="1"/>
  <c r="M949" i="1" s="1"/>
  <c r="L950" i="1"/>
  <c r="L951" i="1"/>
  <c r="L4972" i="1"/>
  <c r="L4973" i="1"/>
  <c r="L4176" i="1"/>
  <c r="M4176" i="1" s="1"/>
  <c r="N4176" i="1" s="1"/>
  <c r="L818" i="1"/>
  <c r="M818" i="1" s="1"/>
  <c r="N818" i="1" s="1"/>
  <c r="L82" i="1"/>
  <c r="M82" i="1" s="1"/>
  <c r="L4974" i="1"/>
  <c r="L5552" i="1"/>
  <c r="L5553" i="1"/>
  <c r="L5554" i="1"/>
  <c r="L5555" i="1"/>
  <c r="L5556" i="1"/>
  <c r="L6211" i="1"/>
  <c r="M6211" i="1" s="1"/>
  <c r="N6211" i="1" s="1"/>
  <c r="L4975" i="1"/>
  <c r="L4178" i="1"/>
  <c r="L4179" i="1"/>
  <c r="L254" i="1"/>
  <c r="L4180" i="1"/>
  <c r="L4181" i="1"/>
  <c r="L4976" i="1"/>
  <c r="M4976" i="1" s="1"/>
  <c r="L4183" i="1"/>
  <c r="M4183" i="1" s="1"/>
  <c r="N4183" i="1" s="1"/>
  <c r="L4184" i="1"/>
  <c r="L871" i="1"/>
  <c r="L435" i="1"/>
  <c r="L5558" i="1"/>
  <c r="L83" i="1"/>
  <c r="L1066" i="1"/>
  <c r="M1066" i="1" s="1"/>
  <c r="L3232" i="1"/>
  <c r="L2320" i="1"/>
  <c r="M2320" i="1" s="1"/>
  <c r="N2320" i="1" s="1"/>
  <c r="O2320" i="1" s="1"/>
  <c r="L2321" i="1"/>
  <c r="L3233" i="1"/>
  <c r="L3234" i="1"/>
  <c r="L3235" i="1"/>
  <c r="L1673" i="1"/>
  <c r="M1673" i="1" s="1"/>
  <c r="L5484" i="1"/>
  <c r="L952" i="1"/>
  <c r="M952" i="1" s="1"/>
  <c r="N952" i="1" s="1"/>
  <c r="L4977" i="1"/>
  <c r="M4977" i="1" s="1"/>
  <c r="N4977" i="1" s="1"/>
  <c r="O4977" i="1" s="1"/>
  <c r="L4978" i="1"/>
  <c r="L321" i="1"/>
  <c r="L953" i="1"/>
  <c r="L955" i="1"/>
  <c r="M955" i="1" s="1"/>
  <c r="L956" i="1"/>
  <c r="L957" i="1"/>
  <c r="L958" i="1"/>
  <c r="M958" i="1" s="1"/>
  <c r="N958" i="1" s="1"/>
  <c r="L959" i="1"/>
  <c r="M959" i="1" s="1"/>
  <c r="N959" i="1" s="1"/>
  <c r="O959" i="1" s="1"/>
  <c r="L960" i="1"/>
  <c r="L961" i="1"/>
  <c r="L963" i="1"/>
  <c r="M963" i="1" s="1"/>
  <c r="L6270" i="1"/>
  <c r="L255" i="1"/>
  <c r="L256" i="1"/>
  <c r="L4979" i="1"/>
  <c r="M4979" i="1" s="1"/>
  <c r="N4979" i="1" s="1"/>
  <c r="L84" i="1"/>
  <c r="M84" i="1" s="1"/>
  <c r="N84" i="1" s="1"/>
  <c r="L85" i="1"/>
  <c r="L4980" i="1"/>
  <c r="M4980" i="1" s="1"/>
  <c r="L2953" i="1"/>
  <c r="L2954" i="1"/>
  <c r="L4185" i="1"/>
  <c r="L4186" i="1"/>
  <c r="L4187" i="1"/>
  <c r="M4187" i="1" s="1"/>
  <c r="N4187" i="1" s="1"/>
  <c r="L4188" i="1"/>
  <c r="M4188" i="1" s="1"/>
  <c r="N4188" i="1" s="1"/>
  <c r="L4190" i="1"/>
  <c r="M4190" i="1" s="1"/>
  <c r="L5559" i="1"/>
  <c r="L5560" i="1"/>
  <c r="M5560" i="1" s="1"/>
  <c r="L4191" i="1"/>
  <c r="L1067" i="1"/>
  <c r="L1068" i="1"/>
  <c r="L4192" i="1"/>
  <c r="M4192" i="1" s="1"/>
  <c r="N4192" i="1" s="1"/>
  <c r="L88" i="1"/>
  <c r="M88" i="1" s="1"/>
  <c r="N88" i="1" s="1"/>
  <c r="L89" i="1"/>
  <c r="L90" i="1"/>
  <c r="L91" i="1"/>
  <c r="M91" i="1" s="1"/>
  <c r="L92" i="1"/>
  <c r="L93" i="1"/>
  <c r="L94" i="1"/>
  <c r="L96" i="1"/>
  <c r="M96" i="1" s="1"/>
  <c r="L97" i="1"/>
  <c r="M97" i="1" s="1"/>
  <c r="N97" i="1" s="1"/>
  <c r="L98" i="1"/>
  <c r="L99" i="1"/>
  <c r="L100" i="1"/>
  <c r="M100" i="1" s="1"/>
  <c r="L101" i="1"/>
  <c r="L102" i="1"/>
  <c r="L104" i="1"/>
  <c r="M104" i="1" s="1"/>
  <c r="L105" i="1"/>
  <c r="M105" i="1" s="1"/>
  <c r="N105" i="1" s="1"/>
  <c r="L106" i="1"/>
  <c r="M106" i="1" s="1"/>
  <c r="N106" i="1" s="1"/>
  <c r="L107" i="1"/>
  <c r="L108" i="1"/>
  <c r="L109" i="1"/>
  <c r="L110" i="1"/>
  <c r="L112" i="1"/>
  <c r="M112" i="1" s="1"/>
  <c r="L113" i="1"/>
  <c r="L114" i="1"/>
  <c r="L115" i="1"/>
  <c r="M115" i="1" s="1"/>
  <c r="N115" i="1" s="1"/>
  <c r="L116" i="1"/>
  <c r="L117" i="1"/>
  <c r="L118" i="1"/>
  <c r="L120" i="1"/>
  <c r="M120" i="1" s="1"/>
  <c r="L121" i="1"/>
  <c r="L122" i="1"/>
  <c r="L123" i="1"/>
  <c r="L124" i="1"/>
  <c r="M124" i="1" s="1"/>
  <c r="N124" i="1" s="1"/>
  <c r="L125" i="1"/>
  <c r="L126" i="1"/>
  <c r="L128" i="1"/>
  <c r="M128" i="1" s="1"/>
  <c r="L129" i="1"/>
  <c r="L130" i="1"/>
  <c r="L131" i="1"/>
  <c r="L132" i="1"/>
  <c r="L133" i="1"/>
  <c r="M133" i="1" s="1"/>
  <c r="N133" i="1" s="1"/>
  <c r="L4193" i="1"/>
  <c r="L4194" i="1"/>
  <c r="M4194" i="1" s="1"/>
  <c r="L1821" i="1"/>
  <c r="L1822" i="1"/>
  <c r="L1823" i="1"/>
  <c r="L1824" i="1"/>
  <c r="L1825" i="1"/>
  <c r="L257" i="1"/>
  <c r="M257" i="1" s="1"/>
  <c r="N257" i="1" s="1"/>
  <c r="L4982" i="1"/>
  <c r="M4982" i="1" s="1"/>
  <c r="L1826" i="1"/>
  <c r="L4983" i="1"/>
  <c r="L258" i="1"/>
  <c r="L259" i="1"/>
  <c r="L872" i="1"/>
  <c r="L873" i="1"/>
  <c r="M873" i="1" s="1"/>
  <c r="N873" i="1" s="1"/>
  <c r="L875" i="1"/>
  <c r="M875" i="1" s="1"/>
  <c r="N875" i="1" s="1"/>
  <c r="L876" i="1"/>
  <c r="L877" i="1"/>
  <c r="L878" i="1"/>
  <c r="L879" i="1"/>
  <c r="L880" i="1"/>
  <c r="L881" i="1"/>
  <c r="L883" i="1"/>
  <c r="M883" i="1" s="1"/>
  <c r="L2764" i="1"/>
  <c r="M2764" i="1" s="1"/>
  <c r="N2764" i="1" s="1"/>
  <c r="L2765" i="1"/>
  <c r="L2766" i="1"/>
  <c r="L2767" i="1"/>
  <c r="L2955" i="1"/>
  <c r="L2956" i="1"/>
  <c r="L2958" i="1"/>
  <c r="M2958" i="1" s="1"/>
  <c r="L2959" i="1"/>
  <c r="M2959" i="1" s="1"/>
  <c r="N2959" i="1" s="1"/>
  <c r="L1827" i="1"/>
  <c r="M1827" i="1" s="1"/>
  <c r="N1827" i="1" s="1"/>
  <c r="L4984" i="1"/>
  <c r="L5561" i="1"/>
  <c r="L5562" i="1"/>
  <c r="L5563" i="1"/>
  <c r="L5565" i="1"/>
  <c r="M5565" i="1" s="1"/>
  <c r="L5566" i="1"/>
  <c r="L5567" i="1"/>
  <c r="M5567" i="1" s="1"/>
  <c r="N5567" i="1" s="1"/>
  <c r="L5568" i="1"/>
  <c r="M5568" i="1" s="1"/>
  <c r="N5568" i="1" s="1"/>
  <c r="L5569" i="1"/>
  <c r="L1983" i="1"/>
  <c r="L3237" i="1"/>
  <c r="L438" i="1"/>
  <c r="M438" i="1" s="1"/>
  <c r="N438" i="1" s="1"/>
  <c r="O438" i="1" s="1"/>
  <c r="L1828" i="1"/>
  <c r="L5321" i="1"/>
  <c r="L5322" i="1"/>
  <c r="M5322" i="1" s="1"/>
  <c r="N5322" i="1" s="1"/>
  <c r="L5323" i="1"/>
  <c r="M5323" i="1" s="1"/>
  <c r="N5323" i="1" s="1"/>
  <c r="L5324" i="1"/>
  <c r="L5325" i="1"/>
  <c r="L5327" i="1"/>
  <c r="M5327" i="1" s="1"/>
  <c r="L5328" i="1"/>
  <c r="L5329" i="1"/>
  <c r="L5330" i="1"/>
  <c r="L5331" i="1"/>
  <c r="M5331" i="1" s="1"/>
  <c r="N5331" i="1" s="1"/>
  <c r="L5332" i="1"/>
  <c r="M5332" i="1" s="1"/>
  <c r="L5333" i="1"/>
  <c r="L5253" i="1"/>
  <c r="M5253" i="1" s="1"/>
  <c r="N5253" i="1" s="1"/>
  <c r="L5254" i="1"/>
  <c r="L5255" i="1"/>
  <c r="L5256" i="1"/>
  <c r="L5257" i="1"/>
  <c r="L5258" i="1"/>
  <c r="M5258" i="1" s="1"/>
  <c r="N5258" i="1" s="1"/>
  <c r="O5258" i="1" s="1"/>
  <c r="L5259" i="1"/>
  <c r="M5259" i="1" s="1"/>
  <c r="N5259" i="1" s="1"/>
  <c r="L5261" i="1"/>
  <c r="M5261" i="1" s="1"/>
  <c r="L5262" i="1"/>
  <c r="L5263" i="1"/>
  <c r="L5264" i="1"/>
  <c r="L5265" i="1"/>
  <c r="L5266" i="1"/>
  <c r="L5267" i="1"/>
  <c r="L5269" i="1"/>
  <c r="M5269" i="1" s="1"/>
  <c r="N5269" i="1" s="1"/>
  <c r="L5270" i="1"/>
  <c r="L5271" i="1"/>
  <c r="L4195" i="1"/>
  <c r="L4196" i="1"/>
  <c r="L4197" i="1"/>
  <c r="L4198" i="1"/>
  <c r="L4985" i="1"/>
  <c r="M4985" i="1" s="1"/>
  <c r="N4985" i="1" s="1"/>
  <c r="L4986" i="1"/>
  <c r="M4986" i="1" s="1"/>
  <c r="N4986" i="1" s="1"/>
  <c r="L4987" i="1"/>
  <c r="L1679" i="1"/>
  <c r="L4200" i="1"/>
  <c r="L4201" i="1"/>
  <c r="L1984" i="1"/>
  <c r="L1893" i="1"/>
  <c r="M1893" i="1" s="1"/>
  <c r="N1893" i="1" s="1"/>
  <c r="L1985" i="1"/>
  <c r="L5570" i="1"/>
  <c r="M5570" i="1" s="1"/>
  <c r="N5570" i="1" s="1"/>
  <c r="L5571" i="1"/>
  <c r="L5572" i="1"/>
  <c r="L5573" i="1"/>
  <c r="L5574" i="1"/>
  <c r="L5303" i="1"/>
  <c r="M5303" i="1" s="1"/>
  <c r="N5303" i="1" s="1"/>
  <c r="L1069" i="1"/>
  <c r="L2834" i="1"/>
  <c r="L4988" i="1"/>
  <c r="M4988" i="1" s="1"/>
  <c r="N4988" i="1" s="1"/>
  <c r="L1829" i="1"/>
  <c r="L4202" i="1"/>
  <c r="L5334" i="1"/>
  <c r="M5334" i="1" s="1"/>
  <c r="L1504" i="1"/>
  <c r="M1504" i="1" s="1"/>
  <c r="N1504" i="1" s="1"/>
  <c r="L4989" i="1"/>
  <c r="L4203" i="1"/>
  <c r="L1987" i="1"/>
  <c r="M1987" i="1" s="1"/>
  <c r="N1987" i="1" s="1"/>
  <c r="L2583" i="1"/>
  <c r="M2583" i="1" s="1"/>
  <c r="N2583" i="1" s="1"/>
  <c r="L2584" i="1"/>
  <c r="L2585" i="1"/>
  <c r="L4205" i="1"/>
  <c r="M4205" i="1" s="1"/>
  <c r="N4205" i="1" s="1"/>
  <c r="L2475" i="1"/>
  <c r="L2476" i="1"/>
  <c r="L1830" i="1"/>
  <c r="L1831" i="1"/>
  <c r="M1831" i="1" s="1"/>
  <c r="N1831" i="1" s="1"/>
  <c r="L3239" i="1"/>
  <c r="M3239" i="1" s="1"/>
  <c r="N3239" i="1" s="1"/>
  <c r="L4990" i="1"/>
  <c r="L5576" i="1"/>
  <c r="M5576" i="1" s="1"/>
  <c r="N5576" i="1" s="1"/>
  <c r="L5577" i="1"/>
  <c r="M5577" i="1" s="1"/>
  <c r="L5578" i="1"/>
  <c r="L5579" i="1"/>
  <c r="L5580" i="1"/>
  <c r="L5581" i="1"/>
  <c r="M5581" i="1" s="1"/>
  <c r="N5581" i="1" s="1"/>
  <c r="L3240" i="1"/>
  <c r="M3240" i="1" s="1"/>
  <c r="N3240" i="1" s="1"/>
  <c r="O3240" i="1" s="1"/>
  <c r="L724" i="1"/>
  <c r="M724" i="1" s="1"/>
  <c r="N724" i="1" s="1"/>
  <c r="L4992" i="1"/>
  <c r="L1832" i="1"/>
  <c r="L4993" i="1"/>
  <c r="L2802" i="1"/>
  <c r="L6213" i="1"/>
  <c r="L4206" i="1"/>
  <c r="M4206" i="1" s="1"/>
  <c r="N4206" i="1" s="1"/>
  <c r="L2586" i="1"/>
  <c r="M2586" i="1" s="1"/>
  <c r="N2586" i="1" s="1"/>
  <c r="L6009" i="1"/>
  <c r="L5272" i="1"/>
  <c r="L5273" i="1"/>
  <c r="L5274" i="1"/>
  <c r="L3241" i="1"/>
  <c r="L4995" i="1"/>
  <c r="L4996" i="1"/>
  <c r="M4996" i="1" s="1"/>
  <c r="L5275" i="1"/>
  <c r="M5275" i="1" s="1"/>
  <c r="N5275" i="1" s="1"/>
  <c r="L5276" i="1"/>
  <c r="L5277" i="1"/>
  <c r="L5278" i="1"/>
  <c r="L5279" i="1"/>
  <c r="L1988" i="1"/>
  <c r="L1989" i="1"/>
  <c r="L6214" i="1"/>
  <c r="L5335" i="1"/>
  <c r="M5335" i="1" s="1"/>
  <c r="L3423" i="1"/>
  <c r="L6010" i="1"/>
  <c r="L725" i="1"/>
  <c r="L2322" i="1"/>
  <c r="L1990" i="1"/>
  <c r="L1991" i="1"/>
  <c r="L1992" i="1"/>
  <c r="L4997" i="1"/>
  <c r="M4997" i="1" s="1"/>
  <c r="N4997" i="1" s="1"/>
  <c r="L4998" i="1"/>
  <c r="L726" i="1"/>
  <c r="L4207" i="1"/>
  <c r="L1995" i="1"/>
  <c r="L1996" i="1"/>
  <c r="L2477" i="1"/>
  <c r="M2477" i="1" s="1"/>
  <c r="N2477" i="1" s="1"/>
  <c r="L6011" i="1"/>
  <c r="M6011" i="1" s="1"/>
  <c r="L6012" i="1"/>
  <c r="M6012" i="1" s="1"/>
  <c r="N6012" i="1" s="1"/>
  <c r="L440" i="1"/>
  <c r="L6343" i="1"/>
  <c r="L6344" i="1"/>
  <c r="L6347" i="1"/>
  <c r="L6348" i="1"/>
  <c r="L6349" i="1"/>
  <c r="L6350" i="1"/>
  <c r="M6350" i="1" s="1"/>
  <c r="L6351" i="1"/>
  <c r="M6351" i="1" s="1"/>
  <c r="N6351" i="1" s="1"/>
  <c r="L6352" i="1"/>
  <c r="L6355" i="1"/>
  <c r="L6356" i="1"/>
  <c r="L1230" i="1"/>
  <c r="L5582" i="1"/>
  <c r="L5583" i="1"/>
  <c r="L1705" i="1"/>
  <c r="M1705" i="1" s="1"/>
  <c r="N1705" i="1" s="1"/>
  <c r="L1707" i="1"/>
  <c r="M1707" i="1" s="1"/>
  <c r="N1707" i="1" s="1"/>
  <c r="O1707" i="1" s="1"/>
  <c r="L1708" i="1"/>
  <c r="L4208" i="1"/>
  <c r="L5001" i="1"/>
  <c r="L6013" i="1"/>
  <c r="L1153" i="1"/>
  <c r="L1154" i="1"/>
  <c r="L1157" i="1"/>
  <c r="M1157" i="1" s="1"/>
  <c r="N1157" i="1" s="1"/>
  <c r="L3424" i="1"/>
  <c r="M3424" i="1" s="1"/>
  <c r="N3424" i="1" s="1"/>
  <c r="L965" i="1"/>
  <c r="L966" i="1"/>
  <c r="L1407" i="1"/>
  <c r="L134" i="1"/>
  <c r="L5002" i="1"/>
  <c r="M5002" i="1" s="1"/>
  <c r="L5003" i="1"/>
  <c r="L4209" i="1"/>
  <c r="M4209" i="1" s="1"/>
  <c r="L2835" i="1"/>
  <c r="M2835" i="1" s="1"/>
  <c r="N2835" i="1" s="1"/>
  <c r="L2836" i="1"/>
  <c r="L322" i="1"/>
  <c r="L1833" i="1"/>
  <c r="L1836" i="1"/>
  <c r="L1837" i="1"/>
  <c r="L1838" i="1"/>
  <c r="L1839" i="1"/>
  <c r="M1839" i="1" s="1"/>
  <c r="L1840" i="1"/>
  <c r="M1840" i="1" s="1"/>
  <c r="N1840" i="1" s="1"/>
  <c r="L5004" i="1"/>
  <c r="L1108" i="1"/>
  <c r="L1109" i="1"/>
  <c r="L135" i="1"/>
  <c r="L1408" i="1"/>
  <c r="L1409" i="1"/>
  <c r="L1410" i="1"/>
  <c r="M1410" i="1" s="1"/>
  <c r="N1410" i="1" s="1"/>
  <c r="L1413" i="1"/>
  <c r="M1413" i="1" s="1"/>
  <c r="N1413" i="1" s="1"/>
  <c r="L1414" i="1"/>
  <c r="L1415" i="1"/>
  <c r="L5005" i="1"/>
  <c r="L1416" i="1"/>
  <c r="L4210" i="1"/>
  <c r="L5485" i="1"/>
  <c r="L6216" i="1"/>
  <c r="M6216" i="1" s="1"/>
  <c r="L441" i="1"/>
  <c r="M441" i="1" s="1"/>
  <c r="N441" i="1" s="1"/>
  <c r="L1841" i="1"/>
  <c r="L1652" i="1"/>
  <c r="L5007" i="1"/>
  <c r="M5007" i="1" s="1"/>
  <c r="N5007" i="1" s="1"/>
  <c r="L1842" i="1"/>
  <c r="L2587" i="1"/>
  <c r="L2588" i="1"/>
  <c r="L2323" i="1"/>
  <c r="M2323" i="1" s="1"/>
  <c r="L2324" i="1"/>
  <c r="L6014" i="1"/>
  <c r="L6217" i="1"/>
  <c r="M6217" i="1" s="1"/>
  <c r="N6217" i="1" s="1"/>
  <c r="L6015" i="1"/>
  <c r="L443" i="1"/>
  <c r="L728" i="1"/>
  <c r="L729" i="1"/>
  <c r="L730" i="1"/>
  <c r="M730" i="1" s="1"/>
  <c r="N730" i="1" s="1"/>
  <c r="L733" i="1"/>
  <c r="L734" i="1"/>
  <c r="L735" i="1"/>
  <c r="L736" i="1"/>
  <c r="L737" i="1"/>
  <c r="L738" i="1"/>
  <c r="L5010" i="1"/>
  <c r="L5011" i="1"/>
  <c r="M5011" i="1" s="1"/>
  <c r="N5011" i="1" s="1"/>
  <c r="L3242" i="1"/>
  <c r="L5012" i="1"/>
  <c r="L4214" i="1"/>
  <c r="L4215" i="1"/>
  <c r="L5336" i="1"/>
  <c r="L49" i="1"/>
  <c r="L50" i="1"/>
  <c r="L444" i="1"/>
  <c r="M444" i="1" s="1"/>
  <c r="N444" i="1" s="1"/>
  <c r="L2640" i="1"/>
  <c r="L2641" i="1"/>
  <c r="L5014" i="1"/>
  <c r="L5015" i="1"/>
  <c r="L4217" i="1"/>
  <c r="L6016" i="1"/>
  <c r="L4218" i="1"/>
  <c r="L6017" i="1"/>
  <c r="M6017" i="1" s="1"/>
  <c r="N6017" i="1" s="1"/>
  <c r="L2478" i="1"/>
  <c r="M2478" i="1" s="1"/>
  <c r="L2589" i="1"/>
  <c r="L2590" i="1"/>
  <c r="L2591" i="1"/>
  <c r="L2592" i="1"/>
  <c r="L2593" i="1"/>
  <c r="L6019" i="1"/>
  <c r="L1998" i="1"/>
  <c r="M1998" i="1" s="1"/>
  <c r="L1999" i="1"/>
  <c r="L2000" i="1"/>
  <c r="L2852" i="1"/>
  <c r="L885" i="1"/>
  <c r="L6020" i="1"/>
  <c r="L967" i="1"/>
  <c r="L968" i="1"/>
  <c r="L2632" i="1"/>
  <c r="M2632" i="1" s="1"/>
  <c r="L2633" i="1"/>
  <c r="L2634" i="1"/>
  <c r="L2636" i="1"/>
  <c r="L3425" i="1"/>
  <c r="L5281" i="1"/>
  <c r="L792" i="1"/>
  <c r="L793" i="1"/>
  <c r="L4219" i="1"/>
  <c r="L4220" i="1"/>
  <c r="L5585" i="1"/>
  <c r="L5586" i="1"/>
  <c r="L1845" i="1"/>
  <c r="L445" i="1"/>
  <c r="L5016" i="1"/>
  <c r="L5017" i="1"/>
  <c r="L6218" i="1"/>
  <c r="M6218" i="1" s="1"/>
  <c r="L889" i="1"/>
  <c r="L2595" i="1"/>
  <c r="L447" i="1"/>
  <c r="L5018" i="1"/>
  <c r="L890" i="1"/>
  <c r="L2596" i="1"/>
  <c r="L2597" i="1"/>
  <c r="L2598" i="1"/>
  <c r="M2598" i="1" s="1"/>
  <c r="L2599" i="1"/>
  <c r="L2600" i="1"/>
  <c r="L2601" i="1"/>
  <c r="L5020" i="1"/>
  <c r="L1110" i="1"/>
  <c r="L1111" i="1"/>
  <c r="L5021" i="1"/>
  <c r="L5022" i="1"/>
  <c r="M5022" i="1" s="1"/>
  <c r="N5022" i="1" s="1"/>
  <c r="L5023" i="1"/>
  <c r="L2854" i="1"/>
  <c r="L2855" i="1"/>
  <c r="L5024" i="1"/>
  <c r="L2002" i="1"/>
  <c r="L2003" i="1"/>
  <c r="L4222" i="1"/>
  <c r="L4225" i="1"/>
  <c r="M4225" i="1" s="1"/>
  <c r="N4225" i="1" s="1"/>
  <c r="L4226" i="1"/>
  <c r="L4227" i="1"/>
  <c r="L2004" i="1"/>
  <c r="L6377" i="1"/>
  <c r="L5025" i="1"/>
  <c r="L136" i="1"/>
  <c r="L323" i="1"/>
  <c r="L5026" i="1"/>
  <c r="M5026" i="1" s="1"/>
  <c r="N5026" i="1" s="1"/>
  <c r="L4228" i="1"/>
  <c r="L5027" i="1"/>
  <c r="L892" i="1"/>
  <c r="L5028" i="1"/>
  <c r="M5028" i="1" s="1"/>
  <c r="N5028" i="1" s="1"/>
  <c r="L2325" i="1"/>
  <c r="L1682" i="1"/>
  <c r="L1502" i="1"/>
  <c r="L5029" i="1"/>
  <c r="M5029" i="1" s="1"/>
  <c r="L261" i="1"/>
  <c r="L137" i="1"/>
  <c r="L138" i="1"/>
  <c r="L139" i="1"/>
  <c r="L140" i="1"/>
  <c r="L141" i="1"/>
  <c r="L142" i="1"/>
  <c r="L145" i="1"/>
  <c r="M145" i="1" s="1"/>
  <c r="L146" i="1"/>
  <c r="L147" i="1"/>
  <c r="L148" i="1"/>
  <c r="L149" i="1"/>
  <c r="L150" i="1"/>
  <c r="L153" i="1"/>
  <c r="L154" i="1"/>
  <c r="L155" i="1"/>
  <c r="L156" i="1"/>
  <c r="L157" i="1"/>
  <c r="L2005" i="1"/>
  <c r="L324" i="1"/>
  <c r="L895" i="1"/>
  <c r="L6021" i="1"/>
  <c r="L6022" i="1"/>
  <c r="L1112" i="1"/>
  <c r="M1112" i="1" s="1"/>
  <c r="N1112" i="1" s="1"/>
  <c r="L4229" i="1"/>
  <c r="L448" i="1"/>
  <c r="M448" i="1" s="1"/>
  <c r="L449" i="1"/>
  <c r="L2709" i="1"/>
  <c r="L5034" i="1"/>
  <c r="L2856" i="1"/>
  <c r="L4230" i="1"/>
  <c r="L1503" i="1"/>
  <c r="M1503" i="1" s="1"/>
  <c r="N1503" i="1" s="1"/>
  <c r="L5035" i="1"/>
  <c r="L4232" i="1"/>
  <c r="L262" i="1"/>
  <c r="L263" i="1"/>
  <c r="L2326" i="1"/>
  <c r="L451" i="1"/>
  <c r="L5587" i="1"/>
  <c r="L5588" i="1"/>
  <c r="M5588" i="1" s="1"/>
  <c r="L5589" i="1"/>
  <c r="L5590" i="1"/>
  <c r="L5036" i="1"/>
  <c r="L4233" i="1"/>
  <c r="L4234" i="1"/>
  <c r="L4235" i="1"/>
  <c r="L4236" i="1"/>
  <c r="L4237" i="1"/>
  <c r="L5591" i="1"/>
  <c r="M5591" i="1" s="1"/>
  <c r="N5591" i="1" s="1"/>
  <c r="L1849" i="1"/>
  <c r="L4238" i="1"/>
  <c r="L4239" i="1"/>
  <c r="L4240" i="1"/>
  <c r="L4241" i="1"/>
  <c r="L4242" i="1"/>
  <c r="L4245" i="1"/>
  <c r="L4246" i="1"/>
  <c r="M4246" i="1" s="1"/>
  <c r="N4246" i="1" s="1"/>
  <c r="L6024" i="1"/>
  <c r="L6025" i="1"/>
  <c r="L2602" i="1"/>
  <c r="L4247" i="1"/>
  <c r="L6027" i="1"/>
  <c r="L5594" i="1"/>
  <c r="L5595" i="1"/>
  <c r="L5596" i="1"/>
  <c r="M5596" i="1" s="1"/>
  <c r="N5596" i="1" s="1"/>
  <c r="L5597" i="1"/>
  <c r="L5598" i="1"/>
  <c r="L5601" i="1"/>
  <c r="L5602" i="1"/>
  <c r="L5603" i="1"/>
  <c r="L5604" i="1"/>
  <c r="L5605" i="1"/>
  <c r="L5606" i="1"/>
  <c r="M5606" i="1" s="1"/>
  <c r="N5606" i="1" s="1"/>
  <c r="L5609" i="1"/>
  <c r="L5610" i="1"/>
  <c r="L5611" i="1"/>
  <c r="L5612" i="1"/>
  <c r="L5613" i="1"/>
  <c r="L5614" i="1"/>
  <c r="L5617" i="1"/>
  <c r="L5618" i="1"/>
  <c r="M5618" i="1" s="1"/>
  <c r="N5618" i="1" s="1"/>
  <c r="L5619" i="1"/>
  <c r="L5620" i="1"/>
  <c r="L5621" i="1"/>
  <c r="L5622" i="1"/>
  <c r="L5625" i="1"/>
  <c r="L5626" i="1"/>
  <c r="M5626" i="1" s="1"/>
  <c r="N5626" i="1" s="1"/>
  <c r="L5627" i="1"/>
  <c r="L5628" i="1"/>
  <c r="M5628" i="1" s="1"/>
  <c r="N5628" i="1" s="1"/>
  <c r="L5629" i="1"/>
  <c r="L5630" i="1"/>
  <c r="L5633" i="1"/>
  <c r="M5633" i="1" s="1"/>
  <c r="N5633" i="1" s="1"/>
  <c r="L5634" i="1"/>
  <c r="L5635" i="1"/>
  <c r="L5636" i="1"/>
  <c r="M5636" i="1" s="1"/>
  <c r="N5636" i="1" s="1"/>
  <c r="L5637" i="1"/>
  <c r="L5638" i="1"/>
  <c r="M5638" i="1" s="1"/>
  <c r="N5638" i="1" s="1"/>
  <c r="L5641" i="1"/>
  <c r="L5642" i="1"/>
  <c r="L5643" i="1"/>
  <c r="L5644" i="1"/>
  <c r="L5645" i="1"/>
  <c r="L1676" i="1"/>
  <c r="M1676" i="1" s="1"/>
  <c r="N1676" i="1" s="1"/>
  <c r="L5648" i="1"/>
  <c r="L336" i="1"/>
  <c r="M336" i="1" s="1"/>
  <c r="N336" i="1" s="1"/>
  <c r="L337" i="1"/>
  <c r="L5649" i="1"/>
  <c r="L5650" i="1"/>
  <c r="L5651" i="1"/>
  <c r="L6028" i="1"/>
  <c r="L6029" i="1"/>
  <c r="L6030" i="1"/>
  <c r="L6031" i="1"/>
  <c r="L5038" i="1"/>
  <c r="L5653" i="1"/>
  <c r="L2327" i="1"/>
  <c r="L969" i="1"/>
  <c r="L5" i="1"/>
  <c r="L4248" i="1"/>
  <c r="L4249" i="1"/>
  <c r="L325" i="1"/>
  <c r="M325" i="1" s="1"/>
  <c r="N325" i="1" s="1"/>
  <c r="L5654" i="1"/>
  <c r="M5654" i="1" s="1"/>
  <c r="N5654" i="1" s="1"/>
  <c r="L5655" i="1"/>
  <c r="L5656" i="1"/>
  <c r="L4250" i="1"/>
  <c r="L4251" i="1"/>
  <c r="L4252" i="1"/>
  <c r="L4255" i="1"/>
  <c r="L4256" i="1"/>
  <c r="M4256" i="1" s="1"/>
  <c r="N4256" i="1" s="1"/>
  <c r="L4257" i="1"/>
  <c r="L4258" i="1"/>
  <c r="L5657" i="1"/>
  <c r="L2857" i="1"/>
  <c r="L5230" i="1"/>
  <c r="L5231" i="1"/>
  <c r="M5231" i="1" s="1"/>
  <c r="N5231" i="1" s="1"/>
  <c r="L453" i="1"/>
  <c r="M453" i="1" s="1"/>
  <c r="L794" i="1"/>
  <c r="M794" i="1" s="1"/>
  <c r="N794" i="1" s="1"/>
  <c r="L739" i="1"/>
  <c r="L5039" i="1"/>
  <c r="L158" i="1"/>
  <c r="L740" i="1"/>
  <c r="L1851" i="1"/>
  <c r="M1851" i="1" s="1"/>
  <c r="N1851" i="1" s="1"/>
  <c r="L1852" i="1"/>
  <c r="L5658" i="1"/>
  <c r="M5658" i="1" s="1"/>
  <c r="L5659" i="1"/>
  <c r="M5659" i="1" s="1"/>
  <c r="L896" i="1"/>
  <c r="L897" i="1"/>
  <c r="L2521" i="1"/>
  <c r="L6222" i="1"/>
  <c r="L1853" i="1"/>
  <c r="M1853" i="1" s="1"/>
  <c r="L5040" i="1"/>
  <c r="L5041" i="1"/>
  <c r="M5041" i="1" s="1"/>
  <c r="L5042" i="1"/>
  <c r="M5042" i="1" s="1"/>
  <c r="N5042" i="1" s="1"/>
  <c r="L5043" i="1"/>
  <c r="L5044" i="1"/>
  <c r="L5045" i="1"/>
  <c r="L5662" i="1"/>
  <c r="L5663" i="1"/>
  <c r="M5663" i="1" s="1"/>
  <c r="N5663" i="1" s="1"/>
  <c r="L5666" i="1"/>
  <c r="L5667" i="1"/>
  <c r="L5668" i="1"/>
  <c r="M5668" i="1" s="1"/>
  <c r="N5668" i="1" s="1"/>
  <c r="L5669" i="1"/>
  <c r="L5670" i="1"/>
  <c r="L5671" i="1"/>
  <c r="L3243" i="1"/>
  <c r="L819" i="1"/>
  <c r="L4260" i="1"/>
  <c r="L4261" i="1"/>
  <c r="M4261" i="1" s="1"/>
  <c r="L4262" i="1"/>
  <c r="L1070" i="1"/>
  <c r="L5046" i="1"/>
  <c r="L5047" i="1"/>
  <c r="L4263" i="1"/>
  <c r="L4264" i="1"/>
  <c r="M4264" i="1" s="1"/>
  <c r="N4264" i="1" s="1"/>
  <c r="L4265" i="1"/>
  <c r="L5048" i="1"/>
  <c r="M5048" i="1" s="1"/>
  <c r="L2710" i="1"/>
  <c r="L5049" i="1"/>
  <c r="L2328" i="1"/>
  <c r="L2329" i="1"/>
  <c r="L5050" i="1"/>
  <c r="L1071" i="1"/>
  <c r="L5051" i="1"/>
  <c r="L4267" i="1"/>
  <c r="L159" i="1"/>
  <c r="M159" i="1" s="1"/>
  <c r="L1242" i="1"/>
  <c r="L5053" i="1"/>
  <c r="M5053" i="1" s="1"/>
  <c r="N5053" i="1" s="1"/>
  <c r="L6227" i="1"/>
  <c r="L6228" i="1"/>
  <c r="L1512" i="1"/>
  <c r="L5304" i="1"/>
  <c r="L5054" i="1"/>
  <c r="L266" i="1"/>
  <c r="M266" i="1" s="1"/>
  <c r="L6271" i="1"/>
  <c r="L5056" i="1"/>
  <c r="M5056" i="1" s="1"/>
  <c r="N5056" i="1" s="1"/>
  <c r="L5487" i="1"/>
  <c r="L4268" i="1"/>
  <c r="L4269" i="1"/>
  <c r="L4272" i="1"/>
  <c r="L2858" i="1"/>
  <c r="M2858" i="1" s="1"/>
  <c r="L2859" i="1"/>
  <c r="M2859" i="1" s="1"/>
  <c r="L2860" i="1"/>
  <c r="L2861" i="1"/>
  <c r="L2862" i="1"/>
  <c r="L454" i="1"/>
  <c r="L3244" i="1"/>
  <c r="L3246" i="1"/>
  <c r="L5674" i="1"/>
  <c r="M5674" i="1" s="1"/>
  <c r="L3247" i="1"/>
  <c r="M3247" i="1" s="1"/>
  <c r="N3247" i="1" s="1"/>
  <c r="L5057" i="1"/>
  <c r="L898" i="1"/>
  <c r="L5058" i="1"/>
  <c r="L5059" i="1"/>
  <c r="L4274" i="1"/>
  <c r="L2865" i="1"/>
  <c r="L5676" i="1"/>
  <c r="M5676" i="1" s="1"/>
  <c r="N5676" i="1" s="1"/>
  <c r="L4275" i="1"/>
  <c r="M4275" i="1" s="1"/>
  <c r="N4275" i="1" s="1"/>
  <c r="L5060" i="1"/>
  <c r="M5060" i="1" s="1"/>
  <c r="N5060" i="1" s="1"/>
  <c r="L5061" i="1"/>
  <c r="L5062" i="1"/>
  <c r="L2866" i="1"/>
  <c r="L2869" i="1"/>
  <c r="L2870" i="1"/>
  <c r="L455" i="1"/>
  <c r="M455" i="1" s="1"/>
  <c r="L6229" i="1"/>
  <c r="M6229" i="1" s="1"/>
  <c r="N6229" i="1" s="1"/>
  <c r="L6230" i="1"/>
  <c r="M6230" i="1" s="1"/>
  <c r="N6230" i="1" s="1"/>
  <c r="L6231" i="1"/>
  <c r="L6033" i="1"/>
  <c r="L2545" i="1"/>
  <c r="L3250" i="1"/>
  <c r="L1685" i="1"/>
  <c r="L4276" i="1"/>
  <c r="M4276" i="1" s="1"/>
  <c r="L4278" i="1"/>
  <c r="M4278" i="1" s="1"/>
  <c r="N4278" i="1" s="1"/>
  <c r="L4279" i="1"/>
  <c r="L4280" i="1"/>
  <c r="L4281" i="1"/>
  <c r="L4282" i="1"/>
  <c r="L1072" i="1"/>
  <c r="L2330" i="1"/>
  <c r="L3251" i="1"/>
  <c r="M3251" i="1" s="1"/>
  <c r="L5232" i="1"/>
  <c r="M5232" i="1" s="1"/>
  <c r="N5232" i="1" s="1"/>
  <c r="L5677" i="1"/>
  <c r="L5678" i="1"/>
  <c r="L5679" i="1"/>
  <c r="L4283" i="1"/>
  <c r="L4284" i="1"/>
  <c r="L4285" i="1"/>
  <c r="M4285" i="1" s="1"/>
  <c r="N4285" i="1" s="1"/>
  <c r="L4286" i="1"/>
  <c r="L4287" i="1"/>
  <c r="L4288" i="1"/>
  <c r="L5065" i="1"/>
  <c r="L5682" i="1"/>
  <c r="L5683" i="1"/>
  <c r="L5684" i="1"/>
  <c r="L5685" i="1"/>
  <c r="M5685" i="1" s="1"/>
  <c r="L5686" i="1"/>
  <c r="L5066" i="1"/>
  <c r="L742" i="1"/>
  <c r="L744" i="1"/>
  <c r="L745" i="1"/>
  <c r="L746" i="1"/>
  <c r="L5688" i="1"/>
  <c r="L5689" i="1"/>
  <c r="L5690" i="1"/>
  <c r="M5690" i="1" s="1"/>
  <c r="N5690" i="1" s="1"/>
  <c r="L5691" i="1"/>
  <c r="L1113" i="1"/>
  <c r="M1113" i="1" s="1"/>
  <c r="L2768" i="1"/>
  <c r="L5692" i="1"/>
  <c r="L5693" i="1"/>
  <c r="L160" i="1"/>
  <c r="L161" i="1"/>
  <c r="L162" i="1"/>
  <c r="M162" i="1" s="1"/>
  <c r="L163" i="1"/>
  <c r="L5067" i="1"/>
  <c r="L5694" i="1"/>
  <c r="L5695" i="1"/>
  <c r="L5696" i="1"/>
  <c r="L5697" i="1"/>
  <c r="L2770" i="1"/>
  <c r="L5070" i="1"/>
  <c r="M5070" i="1" s="1"/>
  <c r="L5071" i="1"/>
  <c r="L4291" i="1"/>
  <c r="L4292" i="1"/>
  <c r="L4293" i="1"/>
  <c r="L4294" i="1"/>
  <c r="L4297" i="1"/>
  <c r="L4298" i="1"/>
  <c r="L4299" i="1"/>
  <c r="M4299" i="1" s="1"/>
  <c r="L5698" i="1"/>
  <c r="L5699" i="1"/>
  <c r="L1854" i="1"/>
  <c r="L6274" i="1"/>
  <c r="L6275" i="1"/>
  <c r="L1226" i="1"/>
  <c r="L1227" i="1"/>
  <c r="L796" i="1"/>
  <c r="L799" i="1"/>
  <c r="L5700" i="1"/>
  <c r="L5072" i="1"/>
  <c r="L5073" i="1"/>
  <c r="M5073" i="1" s="1"/>
  <c r="N5073" i="1" s="1"/>
  <c r="L3252" i="1"/>
  <c r="L5074" i="1"/>
  <c r="L5077" i="1"/>
  <c r="L5078" i="1"/>
  <c r="L5079" i="1"/>
  <c r="L5080" i="1"/>
  <c r="L5081" i="1"/>
  <c r="L5082" i="1"/>
  <c r="L5085" i="1"/>
  <c r="M5085" i="1" s="1"/>
  <c r="N5085" i="1" s="1"/>
  <c r="L5086" i="1"/>
  <c r="L5087" i="1"/>
  <c r="L5088" i="1"/>
  <c r="L5089" i="1"/>
  <c r="L5282" i="1"/>
  <c r="L5283" i="1"/>
  <c r="L5284" i="1"/>
  <c r="L5091" i="1"/>
  <c r="L5285" i="1"/>
  <c r="L5286" i="1"/>
  <c r="L5287" i="1"/>
  <c r="L5288" i="1"/>
  <c r="L5092" i="1"/>
  <c r="L2008" i="1"/>
  <c r="L2009" i="1"/>
  <c r="L970" i="1"/>
  <c r="L5093" i="1"/>
  <c r="L5094" i="1"/>
  <c r="L6034" i="1"/>
  <c r="M6034" i="1" s="1"/>
  <c r="L6036" i="1"/>
  <c r="L5095" i="1"/>
  <c r="L5096" i="1"/>
  <c r="L971" i="1"/>
  <c r="L972" i="1"/>
  <c r="L2011" i="1"/>
  <c r="L5702" i="1"/>
  <c r="L1855" i="1"/>
  <c r="M1855" i="1" s="1"/>
  <c r="L5097" i="1"/>
  <c r="L5098" i="1"/>
  <c r="L5099" i="1"/>
  <c r="L5100" i="1"/>
  <c r="L5101" i="1"/>
  <c r="L2331" i="1"/>
  <c r="L4301" i="1"/>
  <c r="L4302" i="1"/>
  <c r="M4302" i="1" s="1"/>
  <c r="L4303" i="1"/>
  <c r="L6233" i="1"/>
  <c r="L748" i="1"/>
  <c r="M748" i="1" s="1"/>
  <c r="N748" i="1" s="1"/>
  <c r="L2012" i="1"/>
  <c r="L1513" i="1"/>
  <c r="L4304" i="1"/>
  <c r="L4305" i="1"/>
  <c r="L4306" i="1"/>
  <c r="M4306" i="1" s="1"/>
  <c r="L5703" i="1"/>
  <c r="L5102" i="1"/>
  <c r="L5104" i="1"/>
  <c r="L1114" i="1"/>
  <c r="L6235" i="1"/>
  <c r="L6236" i="1"/>
  <c r="L6237" i="1"/>
  <c r="L6238" i="1"/>
  <c r="M6238" i="1" s="1"/>
  <c r="L6240" i="1"/>
  <c r="M6240" i="1" s="1"/>
  <c r="L6241" i="1"/>
  <c r="L6242" i="1"/>
  <c r="L6243" i="1"/>
  <c r="L6244" i="1"/>
  <c r="L6245" i="1"/>
  <c r="L6246" i="1"/>
  <c r="L6248" i="1"/>
  <c r="M6248" i="1" s="1"/>
  <c r="L6249" i="1"/>
  <c r="L6250" i="1"/>
  <c r="L6251" i="1"/>
  <c r="L6252" i="1"/>
  <c r="L267" i="1"/>
  <c r="L1115" i="1"/>
  <c r="L2871" i="1"/>
  <c r="L2872" i="1"/>
  <c r="M2872" i="1" s="1"/>
  <c r="N2872" i="1" s="1"/>
  <c r="L2874" i="1"/>
  <c r="L2875" i="1"/>
  <c r="L2876" i="1"/>
  <c r="L2877" i="1"/>
  <c r="L900" i="1"/>
  <c r="L2332" i="1"/>
  <c r="L2333" i="1"/>
  <c r="L2334" i="1"/>
  <c r="L2335" i="1"/>
  <c r="L4307" i="1"/>
  <c r="L5107" i="1"/>
  <c r="L5108" i="1"/>
  <c r="L5109" i="1"/>
  <c r="L5110" i="1"/>
  <c r="L5111" i="1"/>
  <c r="M5111" i="1" s="1"/>
  <c r="N5111" i="1" s="1"/>
  <c r="L5112" i="1"/>
  <c r="M5112" i="1" s="1"/>
  <c r="L5113" i="1"/>
  <c r="L4308" i="1"/>
  <c r="L4309" i="1"/>
  <c r="L2878" i="1"/>
  <c r="L2879" i="1"/>
  <c r="L2880" i="1"/>
  <c r="L2881" i="1"/>
  <c r="L5115" i="1"/>
  <c r="M5115" i="1" s="1"/>
  <c r="L5116" i="1"/>
  <c r="L5704" i="1"/>
  <c r="L5705" i="1"/>
  <c r="L5706" i="1"/>
  <c r="L5707" i="1"/>
  <c r="L5708" i="1"/>
  <c r="L5711" i="1"/>
  <c r="L5712" i="1"/>
  <c r="M5712" i="1" s="1"/>
  <c r="L5714" i="1"/>
  <c r="L6037" i="1"/>
  <c r="L1116" i="1"/>
  <c r="L5715" i="1"/>
  <c r="L5717" i="1"/>
  <c r="M5717" i="1" s="1"/>
  <c r="L5718" i="1"/>
  <c r="L5719" i="1"/>
  <c r="L5720" i="1"/>
  <c r="L5721" i="1"/>
  <c r="L2882" i="1"/>
  <c r="L5722" i="1"/>
  <c r="L5724" i="1"/>
  <c r="L5725" i="1"/>
  <c r="L5726" i="1"/>
  <c r="L5727" i="1"/>
  <c r="L5728" i="1"/>
  <c r="L5729" i="1"/>
  <c r="L5730" i="1"/>
  <c r="L6253" i="1"/>
  <c r="L5117" i="1"/>
  <c r="L6254" i="1"/>
  <c r="L5119" i="1"/>
  <c r="L3253" i="1"/>
  <c r="L1856" i="1"/>
  <c r="M1856" i="1" s="1"/>
  <c r="L1858" i="1"/>
  <c r="L749" i="1"/>
  <c r="L6038" i="1"/>
  <c r="L4310" i="1"/>
  <c r="L6039" i="1"/>
  <c r="L6040" i="1"/>
  <c r="L5348" i="1"/>
  <c r="L901" i="1"/>
  <c r="L2883" i="1"/>
  <c r="L1859" i="1"/>
  <c r="L2884" i="1"/>
  <c r="M2884" i="1" s="1"/>
  <c r="N2884" i="1" s="1"/>
  <c r="L5731" i="1"/>
  <c r="L5732" i="1"/>
  <c r="L2885" i="1"/>
  <c r="L2886" i="1"/>
  <c r="L5306" i="1"/>
  <c r="L457" i="1"/>
  <c r="L5305" i="1"/>
  <c r="L1117" i="1"/>
  <c r="M1117" i="1" s="1"/>
  <c r="N1117" i="1" s="1"/>
  <c r="L4311" i="1"/>
  <c r="L4312" i="1"/>
  <c r="L5121" i="1"/>
  <c r="L5122" i="1"/>
  <c r="L6255" i="1"/>
  <c r="L6042" i="1"/>
  <c r="L5337" i="1"/>
  <c r="L5123" i="1"/>
  <c r="L268" i="1"/>
  <c r="L5124" i="1"/>
  <c r="L4313" i="1"/>
  <c r="L1860" i="1"/>
  <c r="L1861" i="1"/>
  <c r="M1861" i="1" s="1"/>
  <c r="L4314" i="1"/>
  <c r="M4314" i="1" s="1"/>
  <c r="N4314" i="1" s="1"/>
  <c r="L4315" i="1"/>
  <c r="L4316" i="1"/>
  <c r="L4317" i="1"/>
  <c r="L4318" i="1"/>
  <c r="L2888" i="1"/>
  <c r="L5307" i="1"/>
  <c r="L5309" i="1"/>
  <c r="M5309" i="1" s="1"/>
  <c r="N5309" i="1" s="1"/>
  <c r="L5310" i="1"/>
  <c r="L5311" i="1"/>
  <c r="L5125" i="1"/>
  <c r="L5126" i="1"/>
  <c r="L4319" i="1"/>
  <c r="L4320" i="1"/>
  <c r="L1862" i="1"/>
  <c r="L2889" i="1"/>
  <c r="M2889" i="1" s="1"/>
  <c r="L5312" i="1"/>
  <c r="L5127" i="1"/>
  <c r="L973" i="1"/>
  <c r="L2489" i="1"/>
  <c r="L1075" i="1"/>
  <c r="L1076" i="1"/>
  <c r="L1077" i="1"/>
  <c r="L1078" i="1"/>
  <c r="L2336" i="1"/>
  <c r="L2337" i="1"/>
  <c r="L2016" i="1"/>
  <c r="L1863" i="1"/>
  <c r="L3256" i="1"/>
  <c r="L6276" i="1"/>
  <c r="L2534" i="1"/>
  <c r="M2534" i="1" s="1"/>
  <c r="L2535" i="1"/>
  <c r="M2535" i="1" s="1"/>
  <c r="L2393" i="1"/>
  <c r="L3257" i="1"/>
  <c r="L5128" i="1"/>
  <c r="L5129" i="1"/>
  <c r="L1417" i="1"/>
  <c r="L5734" i="1"/>
  <c r="L6277" i="1"/>
  <c r="M6277" i="1" s="1"/>
  <c r="N6277" i="1" s="1"/>
  <c r="L5735" i="1"/>
  <c r="M5735" i="1" s="1"/>
  <c r="L1079" i="1"/>
  <c r="L1080" i="1"/>
  <c r="L4322" i="1"/>
  <c r="L4323" i="1"/>
  <c r="L6257" i="1"/>
  <c r="L4324" i="1"/>
  <c r="L2018" i="1"/>
  <c r="L4325" i="1"/>
  <c r="M4325" i="1" s="1"/>
  <c r="L903" i="1"/>
  <c r="L904" i="1"/>
  <c r="L905" i="1"/>
  <c r="L906" i="1"/>
  <c r="L2019" i="1"/>
  <c r="M2019" i="1" s="1"/>
  <c r="N2019" i="1" s="1"/>
  <c r="L326" i="1"/>
  <c r="L1418" i="1"/>
  <c r="L4326" i="1"/>
  <c r="L4327" i="1"/>
  <c r="L4328" i="1"/>
  <c r="L2480" i="1"/>
  <c r="L5130" i="1"/>
  <c r="L5131" i="1"/>
  <c r="L4329" i="1"/>
  <c r="L1864" i="1"/>
  <c r="L1865" i="1"/>
  <c r="L1118" i="1"/>
  <c r="L1532" i="1"/>
  <c r="L1534" i="1"/>
  <c r="L1535" i="1"/>
  <c r="L1537" i="1"/>
  <c r="L1538" i="1"/>
  <c r="L1539" i="1"/>
  <c r="L1540" i="1"/>
  <c r="M1540" i="1" s="1"/>
  <c r="L1542" i="1"/>
  <c r="L1543" i="1"/>
  <c r="L1544" i="1"/>
  <c r="L1545" i="1"/>
  <c r="L1546" i="1"/>
  <c r="L1547" i="1"/>
  <c r="L1550" i="1"/>
  <c r="L1551" i="1"/>
  <c r="L1552" i="1"/>
  <c r="L1553" i="1"/>
  <c r="L1554" i="1"/>
  <c r="M1554" i="1" s="1"/>
  <c r="N1554" i="1" s="1"/>
  <c r="L1555" i="1"/>
  <c r="L1556" i="1"/>
  <c r="L1558" i="1"/>
  <c r="L1559" i="1"/>
  <c r="L1119" i="1"/>
  <c r="L1560" i="1"/>
  <c r="L1561" i="1"/>
  <c r="L1562" i="1"/>
  <c r="M1562" i="1" s="1"/>
  <c r="N1562" i="1" s="1"/>
  <c r="L1563" i="1"/>
  <c r="L1565" i="1"/>
  <c r="L1566" i="1"/>
  <c r="L1567" i="1"/>
  <c r="L1568" i="1"/>
  <c r="L1569" i="1"/>
  <c r="L1570" i="1"/>
  <c r="L909" i="1"/>
  <c r="L5132" i="1"/>
  <c r="L5134" i="1"/>
  <c r="L3258" i="1"/>
  <c r="L5135" i="1"/>
  <c r="L3259" i="1"/>
  <c r="M3259" i="1" s="1"/>
  <c r="L751" i="1"/>
  <c r="L752" i="1"/>
  <c r="L5490" i="1"/>
  <c r="L6043" i="1"/>
  <c r="L6044" i="1"/>
  <c r="L6045" i="1"/>
  <c r="L6046" i="1"/>
  <c r="L6048" i="1"/>
  <c r="M6048" i="1" s="1"/>
  <c r="L270" i="1"/>
  <c r="L271" i="1"/>
  <c r="L4330" i="1"/>
  <c r="L6258" i="1"/>
  <c r="L910" i="1"/>
  <c r="L272" i="1"/>
  <c r="L459" i="1"/>
  <c r="L1249" i="1"/>
  <c r="M1249" i="1" s="1"/>
  <c r="L2481" i="1"/>
  <c r="L2020" i="1"/>
  <c r="L4333" i="1"/>
  <c r="L5233" i="1"/>
  <c r="L1082" i="1"/>
  <c r="L5136" i="1"/>
  <c r="L2338" i="1"/>
  <c r="L2339" i="1"/>
  <c r="L2340" i="1"/>
  <c r="L2343" i="1"/>
  <c r="L2344" i="1"/>
  <c r="L1420" i="1"/>
  <c r="L1421" i="1"/>
  <c r="L3260" i="1"/>
  <c r="M3260" i="1" s="1"/>
  <c r="L5738" i="1"/>
  <c r="L2604" i="1"/>
  <c r="L6259" i="1"/>
  <c r="M6259" i="1" s="1"/>
  <c r="N6259" i="1" s="1"/>
  <c r="L273" i="1"/>
  <c r="L2890" i="1"/>
  <c r="L2891" i="1"/>
  <c r="L1866" i="1"/>
  <c r="M1866" i="1" s="1"/>
  <c r="N1866" i="1" s="1"/>
  <c r="L2490" i="1"/>
  <c r="L5739" i="1"/>
  <c r="L2492" i="1"/>
  <c r="L2493" i="1"/>
  <c r="M2493" i="1" s="1"/>
  <c r="N2493" i="1" s="1"/>
  <c r="O2493" i="1" s="1"/>
  <c r="P2493" i="1" s="1"/>
  <c r="L2494" i="1"/>
  <c r="L5740" i="1"/>
  <c r="L5491" i="1"/>
  <c r="L5137" i="1"/>
  <c r="L5138" i="1"/>
  <c r="L460" i="1"/>
  <c r="L5140" i="1"/>
  <c r="M5140" i="1" s="1"/>
  <c r="L5141" i="1"/>
  <c r="M5141" i="1" s="1"/>
  <c r="N5141" i="1" s="1"/>
  <c r="L5144" i="1"/>
  <c r="M5144" i="1" s="1"/>
  <c r="N5144" i="1" s="1"/>
  <c r="L5493" i="1"/>
  <c r="L4337" i="1"/>
  <c r="L4338" i="1"/>
  <c r="L2482" i="1"/>
  <c r="L6049" i="1"/>
  <c r="L911" i="1"/>
  <c r="M911" i="1" s="1"/>
  <c r="L5145" i="1"/>
  <c r="L4339" i="1"/>
  <c r="L2960" i="1"/>
  <c r="L913" i="1"/>
  <c r="L5741" i="1"/>
  <c r="L5742" i="1"/>
  <c r="L5743" i="1"/>
  <c r="L2606" i="1"/>
  <c r="L2607" i="1"/>
  <c r="L2609" i="1"/>
  <c r="L2610" i="1"/>
  <c r="L5146" i="1"/>
  <c r="L5147" i="1"/>
  <c r="L5149" i="1"/>
  <c r="L4340" i="1"/>
  <c r="L1128" i="1"/>
  <c r="M1128" i="1" s="1"/>
  <c r="L1129" i="1"/>
  <c r="L1083" i="1"/>
  <c r="L1084" i="1"/>
  <c r="L2022" i="1"/>
  <c r="L2023" i="1"/>
  <c r="L2024" i="1"/>
  <c r="L2025" i="1"/>
  <c r="L2026" i="1"/>
  <c r="M2026" i="1" s="1"/>
  <c r="N2026" i="1" s="1"/>
  <c r="O2026" i="1" s="1"/>
  <c r="L274" i="1"/>
  <c r="L166" i="1"/>
  <c r="L4341" i="1"/>
  <c r="L5494" i="1"/>
  <c r="L2892" i="1"/>
  <c r="L2893" i="1"/>
  <c r="L2894" i="1"/>
  <c r="L2895" i="1"/>
  <c r="M2895" i="1" s="1"/>
  <c r="L976" i="1"/>
  <c r="M976" i="1" s="1"/>
  <c r="N976" i="1" s="1"/>
  <c r="O976" i="1" s="1"/>
  <c r="L2896" i="1"/>
  <c r="L2897" i="1"/>
  <c r="L2898" i="1"/>
  <c r="L2899" i="1"/>
  <c r="L6357" i="1"/>
  <c r="L6360" i="1"/>
  <c r="L2900" i="1"/>
  <c r="L6362" i="1"/>
  <c r="M6362" i="1" s="1"/>
  <c r="N6362" i="1" s="1"/>
  <c r="L6363" i="1"/>
  <c r="L6364" i="1"/>
  <c r="L6365" i="1"/>
  <c r="L6367" i="1"/>
  <c r="M6367" i="1" s="1"/>
  <c r="N6367" i="1" s="1"/>
  <c r="L6368" i="1"/>
  <c r="L6369" i="1"/>
  <c r="L6370" i="1"/>
  <c r="L6371" i="1"/>
  <c r="M6371" i="1" s="1"/>
  <c r="N6371" i="1" s="1"/>
  <c r="L6372" i="1"/>
  <c r="L5150" i="1"/>
  <c r="L461" i="1"/>
  <c r="L462" i="1"/>
  <c r="L168" i="1"/>
  <c r="L5298" i="1"/>
  <c r="L5299" i="1"/>
  <c r="L5300" i="1"/>
  <c r="M5300" i="1" s="1"/>
  <c r="L5301" i="1"/>
  <c r="L1422" i="1"/>
  <c r="L1423" i="1"/>
  <c r="L5151" i="1"/>
  <c r="L4342" i="1"/>
  <c r="L4343" i="1"/>
  <c r="L51" i="1"/>
  <c r="M51" i="1" s="1"/>
  <c r="N51" i="1" s="1"/>
  <c r="L2028" i="1"/>
  <c r="L2837" i="1"/>
  <c r="L2838" i="1"/>
  <c r="L4344" i="1"/>
  <c r="L5152" i="1"/>
  <c r="L1120" i="1"/>
  <c r="L1572" i="1"/>
  <c r="L1573" i="1"/>
  <c r="M1573" i="1" s="1"/>
  <c r="L1085" i="1"/>
  <c r="L1086" i="1"/>
  <c r="M1086" i="1" s="1"/>
  <c r="N1086" i="1" s="1"/>
  <c r="O1086" i="1" s="1"/>
  <c r="L6260" i="1"/>
  <c r="L6051" i="1"/>
  <c r="L6052" i="1"/>
  <c r="L6053" i="1"/>
  <c r="L6054" i="1"/>
  <c r="L6055" i="1"/>
  <c r="L6056" i="1"/>
  <c r="M6056" i="1" s="1"/>
  <c r="N6056" i="1" s="1"/>
  <c r="L6057" i="1"/>
  <c r="L4345" i="1"/>
  <c r="L1121" i="1"/>
  <c r="L3264" i="1"/>
  <c r="L3265" i="1"/>
  <c r="L5155" i="1"/>
  <c r="L5156" i="1"/>
  <c r="L1894" i="1"/>
  <c r="M1894" i="1" s="1"/>
  <c r="N1894" i="1" s="1"/>
  <c r="L1424" i="1"/>
  <c r="L2839" i="1"/>
  <c r="L2840" i="1"/>
  <c r="L2841" i="1"/>
  <c r="L2844" i="1"/>
  <c r="M2844" i="1" s="1"/>
  <c r="N2844" i="1" s="1"/>
  <c r="L4346" i="1"/>
  <c r="L1868" i="1"/>
  <c r="M1868" i="1" s="1"/>
  <c r="L5338" i="1"/>
  <c r="L5495" i="1"/>
  <c r="L5745" i="1"/>
  <c r="L5158" i="1"/>
  <c r="L2029" i="1"/>
  <c r="L1869" i="1"/>
  <c r="L1870" i="1"/>
  <c r="L2803" i="1"/>
  <c r="M2803" i="1" s="1"/>
  <c r="L2931" i="1"/>
  <c r="L2347" i="1"/>
  <c r="L2348" i="1"/>
  <c r="L2350" i="1"/>
  <c r="L1574" i="1"/>
  <c r="L1576" i="1"/>
  <c r="L5159" i="1"/>
  <c r="L6378" i="1"/>
  <c r="L1871" i="1"/>
  <c r="M1871" i="1" s="1"/>
  <c r="N1871" i="1" s="1"/>
  <c r="O1871" i="1" s="1"/>
  <c r="L3266" i="1"/>
  <c r="L5161" i="1"/>
  <c r="L1895" i="1"/>
  <c r="L1896" i="1"/>
  <c r="L1897" i="1"/>
  <c r="L1898" i="1"/>
  <c r="L1901" i="1"/>
  <c r="L5162" i="1"/>
  <c r="M5162" i="1" s="1"/>
  <c r="N5162" i="1" s="1"/>
  <c r="O5162" i="1" s="1"/>
  <c r="L5163" i="1"/>
  <c r="L1425" i="1"/>
  <c r="L1426" i="1"/>
  <c r="L1427" i="1"/>
  <c r="L1428" i="1"/>
  <c r="L1430" i="1"/>
  <c r="L5164" i="1"/>
  <c r="L169" i="1"/>
  <c r="M169" i="1" s="1"/>
  <c r="N169" i="1" s="1"/>
  <c r="L170" i="1"/>
  <c r="L171" i="1"/>
  <c r="L172" i="1"/>
  <c r="M172" i="1" s="1"/>
  <c r="N172" i="1" s="1"/>
  <c r="L175" i="1"/>
  <c r="L176" i="1"/>
  <c r="L177" i="1"/>
  <c r="L275" i="1"/>
  <c r="M275" i="1" s="1"/>
  <c r="L2030" i="1"/>
  <c r="L1902" i="1"/>
  <c r="L1577" i="1"/>
  <c r="L2901" i="1"/>
  <c r="L5167" i="1"/>
  <c r="L4347" i="1"/>
  <c r="L1087" i="1"/>
  <c r="L1088" i="1"/>
  <c r="M1088" i="1" s="1"/>
  <c r="L1130" i="1"/>
  <c r="M1130" i="1" s="1"/>
  <c r="N1130" i="1" s="1"/>
  <c r="L327" i="1"/>
  <c r="L1872" i="1"/>
  <c r="L6278" i="1"/>
  <c r="L6279" i="1"/>
  <c r="L2394" i="1"/>
  <c r="L5168" i="1"/>
  <c r="L1432" i="1"/>
  <c r="M1432" i="1" s="1"/>
  <c r="L1433" i="1"/>
  <c r="L1434" i="1"/>
  <c r="L1435" i="1"/>
  <c r="L2031" i="1"/>
  <c r="L4348" i="1"/>
  <c r="L1873" i="1"/>
  <c r="L1089" i="1"/>
  <c r="L5246" i="1"/>
  <c r="M5246" i="1" s="1"/>
  <c r="L1579" i="1"/>
  <c r="L1580" i="1"/>
  <c r="L1581" i="1"/>
  <c r="L180" i="1"/>
  <c r="L5169" i="1"/>
  <c r="L4349" i="1"/>
  <c r="L4350" i="1"/>
  <c r="L4351" i="1"/>
  <c r="L4352" i="1"/>
  <c r="M4352" i="1" s="1"/>
  <c r="N4352" i="1" s="1"/>
  <c r="L4354" i="1"/>
  <c r="L2496" i="1"/>
  <c r="L2497" i="1"/>
  <c r="L2498" i="1"/>
  <c r="L276" i="1"/>
  <c r="L4355" i="1"/>
  <c r="L915" i="1"/>
  <c r="L916" i="1"/>
  <c r="M916" i="1" s="1"/>
  <c r="N916" i="1" s="1"/>
  <c r="L182" i="1"/>
  <c r="L917" i="1"/>
  <c r="L5234" i="1"/>
  <c r="L3267" i="1"/>
  <c r="M3267" i="1" s="1"/>
  <c r="L2902" i="1"/>
  <c r="L184" i="1"/>
  <c r="L185" i="1"/>
  <c r="L186" i="1"/>
  <c r="M186" i="1" s="1"/>
  <c r="N186" i="1" s="1"/>
  <c r="L187" i="1"/>
  <c r="L188" i="1"/>
  <c r="L189" i="1"/>
  <c r="L192" i="1"/>
  <c r="L1515" i="1"/>
  <c r="L918" i="1"/>
  <c r="L1582" i="1"/>
  <c r="M1582" i="1" s="1"/>
  <c r="L1583" i="1"/>
  <c r="M1583" i="1" s="1"/>
  <c r="L1586" i="1"/>
  <c r="L1587" i="1"/>
  <c r="L1588" i="1"/>
  <c r="L1436" i="1"/>
  <c r="L5170" i="1"/>
  <c r="L3268" i="1"/>
  <c r="L3269" i="1"/>
  <c r="M3269" i="1" s="1"/>
  <c r="L5172" i="1"/>
  <c r="L753" i="1"/>
  <c r="L754" i="1"/>
  <c r="L755" i="1"/>
  <c r="L4357" i="1"/>
  <c r="L4358" i="1"/>
  <c r="L463" i="1"/>
  <c r="L5749" i="1"/>
  <c r="M5749" i="1" s="1"/>
  <c r="L5750" i="1"/>
  <c r="L5752" i="1"/>
  <c r="L5753" i="1"/>
  <c r="L5754" i="1"/>
  <c r="L2536" i="1"/>
  <c r="L5173" i="1"/>
  <c r="L464" i="1"/>
  <c r="L756" i="1"/>
  <c r="M756" i="1" s="1"/>
  <c r="L193" i="1"/>
  <c r="L194" i="1"/>
  <c r="L1437" i="1"/>
  <c r="L977" i="1"/>
  <c r="L5235" i="1"/>
  <c r="L5236" i="1"/>
  <c r="L919" i="1"/>
  <c r="L1131" i="1"/>
  <c r="L5245" i="1"/>
  <c r="L4359" i="1"/>
  <c r="L2499" i="1"/>
  <c r="L338" i="1"/>
  <c r="L757" i="1"/>
  <c r="L4360" i="1"/>
  <c r="L758" i="1"/>
  <c r="L2611" i="1"/>
  <c r="M2611" i="1" s="1"/>
  <c r="N2611" i="1" s="1"/>
  <c r="L5755" i="1"/>
  <c r="M5755" i="1" s="1"/>
  <c r="N5755" i="1" s="1"/>
  <c r="O5755" i="1" s="1"/>
  <c r="L5756" i="1"/>
  <c r="L5757" i="1"/>
  <c r="L1438" i="1"/>
  <c r="L1439" i="1"/>
  <c r="L1440" i="1"/>
  <c r="L2351" i="1"/>
  <c r="L3270" i="1"/>
  <c r="L759" i="1"/>
  <c r="M759" i="1" s="1"/>
  <c r="N759" i="1" s="1"/>
  <c r="L5175" i="1"/>
  <c r="L3271" i="1"/>
  <c r="L1441" i="1"/>
  <c r="L198" i="1"/>
  <c r="L199" i="1"/>
  <c r="L1442" i="1"/>
  <c r="L1443" i="1"/>
  <c r="L200" i="1"/>
  <c r="M200" i="1" s="1"/>
  <c r="L201" i="1"/>
  <c r="L202" i="1"/>
  <c r="L204" i="1"/>
  <c r="L205" i="1"/>
  <c r="L206" i="1"/>
  <c r="L207" i="1"/>
  <c r="L208" i="1"/>
  <c r="L209" i="1"/>
  <c r="M209" i="1" s="1"/>
  <c r="N209" i="1" s="1"/>
  <c r="L210" i="1"/>
  <c r="L212" i="1"/>
  <c r="L213" i="1"/>
  <c r="L215" i="1"/>
  <c r="L216" i="1"/>
  <c r="L217" i="1"/>
  <c r="L220" i="1"/>
  <c r="L221" i="1"/>
  <c r="L222" i="1"/>
  <c r="L1444" i="1"/>
  <c r="L1445" i="1"/>
  <c r="L1446" i="1"/>
  <c r="L1449" i="1"/>
  <c r="L1450" i="1"/>
  <c r="L1451" i="1"/>
  <c r="M1451" i="1" s="1"/>
  <c r="L1452" i="1"/>
  <c r="L1453" i="1"/>
  <c r="L1454" i="1"/>
  <c r="L1457" i="1"/>
  <c r="L1458" i="1"/>
  <c r="L1459" i="1"/>
  <c r="L1460" i="1"/>
  <c r="L1461" i="1"/>
  <c r="L1462" i="1"/>
  <c r="M1462" i="1" s="1"/>
  <c r="N1462" i="1" s="1"/>
  <c r="L1463" i="1"/>
  <c r="L1465" i="1"/>
  <c r="L1466" i="1"/>
  <c r="L1467" i="1"/>
  <c r="L1468" i="1"/>
  <c r="L1469" i="1"/>
  <c r="L1470" i="1"/>
  <c r="L1473" i="1"/>
  <c r="M1473" i="1" s="1"/>
  <c r="N1473" i="1" s="1"/>
  <c r="L1474" i="1"/>
  <c r="L1476" i="1"/>
  <c r="L2845" i="1"/>
  <c r="L2846" i="1"/>
  <c r="L2614" i="1"/>
  <c r="L1589" i="1"/>
  <c r="L1590" i="1"/>
  <c r="L1591" i="1"/>
  <c r="L1592" i="1"/>
  <c r="L2352" i="1"/>
  <c r="L1593" i="1"/>
  <c r="L760" i="1"/>
  <c r="L2615" i="1"/>
  <c r="L2033" i="1"/>
  <c r="L3272" i="1"/>
  <c r="M3272" i="1" s="1"/>
  <c r="L1250" i="1"/>
  <c r="L1595" i="1"/>
  <c r="L1596" i="1"/>
  <c r="L5177" i="1"/>
  <c r="L223" i="1"/>
  <c r="L2771" i="1"/>
  <c r="L2772" i="1"/>
  <c r="L1653" i="1"/>
  <c r="L761" i="1"/>
  <c r="M761" i="1" s="1"/>
  <c r="N761" i="1" s="1"/>
  <c r="O761" i="1" s="1"/>
  <c r="L3273" i="1"/>
  <c r="L2353" i="1"/>
  <c r="L2354" i="1"/>
  <c r="L5758" i="1"/>
  <c r="L1477" i="1"/>
  <c r="L3274" i="1"/>
  <c r="L3275" i="1"/>
  <c r="M3275" i="1" s="1"/>
  <c r="L3276" i="1"/>
  <c r="M3276" i="1" s="1"/>
  <c r="N3276" i="1" s="1"/>
  <c r="L3277" i="1"/>
  <c r="L1122" i="1"/>
  <c r="L52" i="1"/>
  <c r="L53" i="1"/>
  <c r="L1478" i="1"/>
  <c r="L764" i="1"/>
  <c r="L1597" i="1"/>
  <c r="M1597" i="1" s="1"/>
  <c r="L5179" i="1"/>
  <c r="M5179" i="1" s="1"/>
  <c r="L978" i="1"/>
  <c r="L979" i="1"/>
  <c r="L4362" i="1"/>
  <c r="M4362" i="1" s="1"/>
  <c r="N4362" i="1" s="1"/>
  <c r="L4364" i="1"/>
  <c r="L4365" i="1"/>
  <c r="L4366" i="1"/>
  <c r="L4367" i="1"/>
  <c r="L4368" i="1"/>
  <c r="L2616" i="1"/>
  <c r="L2619" i="1"/>
  <c r="L2355" i="1"/>
  <c r="L4369" i="1"/>
  <c r="L3278" i="1"/>
  <c r="L2903" i="1"/>
  <c r="L328" i="1"/>
  <c r="L2034" i="1"/>
  <c r="M2034" i="1" s="1"/>
  <c r="N2034" i="1" s="1"/>
  <c r="L2035" i="1"/>
  <c r="L2036" i="1"/>
  <c r="L765" i="1"/>
  <c r="L5180" i="1"/>
  <c r="L468" i="1"/>
  <c r="L471" i="1"/>
  <c r="L472" i="1"/>
  <c r="L2501" i="1"/>
  <c r="M2501" i="1" s="1"/>
  <c r="N2501" i="1" s="1"/>
  <c r="L2530" i="1"/>
  <c r="L920" i="1"/>
  <c r="L921" i="1"/>
  <c r="L5313" i="1"/>
  <c r="L5314" i="1"/>
  <c r="L339" i="1"/>
  <c r="L340" i="1"/>
  <c r="L766" i="1"/>
  <c r="M766" i="1" s="1"/>
  <c r="N766" i="1" s="1"/>
  <c r="L5181" i="1"/>
  <c r="M5181" i="1" s="1"/>
  <c r="N5181" i="1" s="1"/>
  <c r="L5384" i="1"/>
  <c r="L5496" i="1"/>
  <c r="L4370" i="1"/>
  <c r="L2962" i="1"/>
  <c r="L5183" i="1"/>
  <c r="L329" i="1"/>
  <c r="L330" i="1"/>
  <c r="M330" i="1" s="1"/>
  <c r="N330" i="1" s="1"/>
  <c r="O330" i="1" s="1"/>
  <c r="L331" i="1"/>
  <c r="L332" i="1"/>
  <c r="L1598" i="1"/>
  <c r="L1599" i="1"/>
  <c r="L1602" i="1"/>
  <c r="L1603" i="1"/>
  <c r="M1603" i="1" s="1"/>
  <c r="L3281" i="1"/>
  <c r="M3281" i="1" s="1"/>
  <c r="L2904" i="1"/>
  <c r="M2904" i="1" s="1"/>
  <c r="N2904" i="1" s="1"/>
  <c r="O2904" i="1" s="1"/>
  <c r="L2905" i="1"/>
  <c r="L2908" i="1"/>
  <c r="L2909" i="1"/>
  <c r="L4371" i="1"/>
  <c r="L2395" i="1"/>
  <c r="M2395" i="1" s="1"/>
  <c r="N2395" i="1" s="1"/>
  <c r="L5238" i="1"/>
  <c r="L2537" i="1"/>
  <c r="M2537" i="1" s="1"/>
  <c r="N2537" i="1" s="1"/>
  <c r="O2537" i="1" s="1"/>
  <c r="L6059" i="1"/>
  <c r="M6059" i="1" s="1"/>
  <c r="N6059" i="1" s="1"/>
  <c r="L769" i="1"/>
  <c r="L770" i="1"/>
  <c r="L1654" i="1"/>
  <c r="L5184" i="1"/>
  <c r="L5185" i="1"/>
  <c r="M5185" i="1" s="1"/>
  <c r="L1251" i="1"/>
  <c r="L1252" i="1"/>
  <c r="M1252" i="1" s="1"/>
  <c r="N1252" i="1" s="1"/>
  <c r="L2037" i="1"/>
  <c r="M2037" i="1" s="1"/>
  <c r="N2037" i="1" s="1"/>
  <c r="L2038" i="1"/>
  <c r="L2911" i="1"/>
  <c r="L5759" i="1"/>
  <c r="L4374" i="1"/>
  <c r="M4374" i="1" s="1"/>
  <c r="L1253" i="1"/>
  <c r="L980" i="1"/>
  <c r="L1876" i="1"/>
  <c r="M1876" i="1" s="1"/>
  <c r="L2502" i="1"/>
  <c r="L5290" i="1"/>
  <c r="L5291" i="1"/>
  <c r="L5292" i="1"/>
  <c r="L772" i="1"/>
  <c r="L773" i="1"/>
  <c r="L774" i="1"/>
  <c r="L6061" i="1"/>
  <c r="M6061" i="1" s="1"/>
  <c r="L6062" i="1"/>
  <c r="L473" i="1"/>
  <c r="L474" i="1"/>
  <c r="L475" i="1"/>
  <c r="L4375" i="1"/>
  <c r="M4375" i="1" s="1"/>
  <c r="N4375" i="1" s="1"/>
  <c r="L1256" i="1"/>
  <c r="L2847" i="1"/>
  <c r="L1480" i="1"/>
  <c r="M1480" i="1" s="1"/>
  <c r="L1257" i="1"/>
  <c r="L1258" i="1"/>
  <c r="L2913" i="1"/>
  <c r="L5385" i="1"/>
  <c r="M5385" i="1" s="1"/>
  <c r="N5385" i="1" s="1"/>
  <c r="L5187" i="1"/>
  <c r="L476" i="1"/>
  <c r="L477" i="1"/>
  <c r="L478" i="1"/>
  <c r="L776" i="1"/>
  <c r="M776" i="1" s="1"/>
  <c r="N776" i="1" s="1"/>
  <c r="L4376" i="1"/>
  <c r="L4377" i="1"/>
  <c r="M4377" i="1" s="1"/>
  <c r="L981" i="1"/>
  <c r="L481" i="1"/>
  <c r="L482" i="1"/>
  <c r="L485" i="1"/>
  <c r="L486" i="1"/>
  <c r="L487" i="1"/>
  <c r="M487" i="1" s="1"/>
  <c r="N487" i="1" s="1"/>
  <c r="L488" i="1"/>
  <c r="L489" i="1"/>
  <c r="L490" i="1"/>
  <c r="L493" i="1"/>
  <c r="L494" i="1"/>
  <c r="L495" i="1"/>
  <c r="L496" i="1"/>
  <c r="L497" i="1"/>
  <c r="M497" i="1" s="1"/>
  <c r="N497" i="1" s="1"/>
  <c r="L498" i="1"/>
  <c r="L501" i="1"/>
  <c r="M501" i="1" s="1"/>
  <c r="N501" i="1" s="1"/>
  <c r="L502" i="1"/>
  <c r="L1656" i="1"/>
  <c r="L5188" i="1"/>
  <c r="L2358" i="1"/>
  <c r="M2358" i="1" s="1"/>
  <c r="L224" i="1"/>
  <c r="M224" i="1" s="1"/>
  <c r="N224" i="1" s="1"/>
  <c r="L225" i="1"/>
  <c r="M225" i="1" s="1"/>
  <c r="L6063" i="1"/>
  <c r="L1657" i="1"/>
  <c r="L1658" i="1"/>
  <c r="L1659" i="1"/>
  <c r="L3283" i="1"/>
  <c r="L3284" i="1"/>
  <c r="L3285" i="1"/>
  <c r="M3285" i="1" s="1"/>
  <c r="L3286" i="1"/>
  <c r="M3286" i="1" s="1"/>
  <c r="N3286" i="1" s="1"/>
  <c r="L3287" i="1"/>
  <c r="L3288" i="1"/>
  <c r="L3291" i="1"/>
  <c r="L3292" i="1"/>
  <c r="L3293" i="1"/>
  <c r="L3294" i="1"/>
  <c r="L3295" i="1"/>
  <c r="M3295" i="1" s="1"/>
  <c r="N3295" i="1" s="1"/>
  <c r="L3296" i="1"/>
  <c r="M3296" i="1" s="1"/>
  <c r="N3296" i="1" s="1"/>
  <c r="L3299" i="1"/>
  <c r="L3300" i="1"/>
  <c r="L333" i="1"/>
  <c r="L3302" i="1"/>
  <c r="L3303" i="1"/>
  <c r="M3303" i="1" s="1"/>
  <c r="N3303" i="1" s="1"/>
  <c r="L3306" i="1"/>
  <c r="L3307" i="1"/>
  <c r="M3307" i="1" s="1"/>
  <c r="L3308" i="1"/>
  <c r="M3308" i="1" s="1"/>
  <c r="N3308" i="1" s="1"/>
  <c r="L3309" i="1"/>
  <c r="L3310" i="1"/>
  <c r="L3311" i="1"/>
  <c r="M3311" i="1" s="1"/>
  <c r="N3311" i="1" s="1"/>
  <c r="L3314" i="1"/>
  <c r="L3315" i="1"/>
  <c r="L3316" i="1"/>
  <c r="L3317" i="1"/>
  <c r="M3317" i="1" s="1"/>
  <c r="N3317" i="1" s="1"/>
  <c r="L3318" i="1"/>
  <c r="M3318" i="1" s="1"/>
  <c r="L3319" i="1"/>
  <c r="M3319" i="1" s="1"/>
  <c r="L3322" i="1"/>
  <c r="L3323" i="1"/>
  <c r="L3324" i="1"/>
  <c r="L3325" i="1"/>
  <c r="L3326" i="1"/>
  <c r="L3327" i="1"/>
  <c r="M3327" i="1" s="1"/>
  <c r="L3330" i="1"/>
  <c r="M3330" i="1" s="1"/>
  <c r="N3330" i="1" s="1"/>
  <c r="L3331" i="1"/>
  <c r="L3333" i="1"/>
  <c r="L3334" i="1"/>
  <c r="L3335" i="1"/>
  <c r="M3335" i="1" s="1"/>
  <c r="L3338" i="1"/>
  <c r="L3339" i="1"/>
  <c r="L3340" i="1"/>
  <c r="L3341" i="1"/>
  <c r="M3341" i="1" s="1"/>
  <c r="N3341" i="1" s="1"/>
  <c r="L3342" i="1"/>
  <c r="L3343" i="1"/>
  <c r="M3343" i="1" s="1"/>
  <c r="L3346" i="1"/>
  <c r="L3347" i="1"/>
  <c r="L3348" i="1"/>
  <c r="L3349" i="1"/>
  <c r="L3350" i="1"/>
  <c r="L3351" i="1"/>
  <c r="M3351" i="1" s="1"/>
  <c r="L5189" i="1"/>
  <c r="L1123" i="1"/>
  <c r="L1124" i="1"/>
  <c r="L1125" i="1"/>
  <c r="L777" i="1"/>
  <c r="M777" i="1" s="1"/>
  <c r="L778" i="1"/>
  <c r="M778" i="1" s="1"/>
  <c r="L781" i="1"/>
  <c r="M781" i="1" s="1"/>
  <c r="N781" i="1" s="1"/>
  <c r="L6262" i="1"/>
  <c r="M6262" i="1" s="1"/>
  <c r="L5190" i="1"/>
  <c r="L1604" i="1"/>
  <c r="L5191" i="1"/>
  <c r="L226" i="1"/>
  <c r="M226" i="1" s="1"/>
  <c r="L227" i="1"/>
  <c r="L1482" i="1"/>
  <c r="M1482" i="1" s="1"/>
  <c r="L1483" i="1"/>
  <c r="M1483" i="1" s="1"/>
  <c r="L1877" i="1"/>
  <c r="L4378" i="1"/>
  <c r="M4378" i="1" s="1"/>
  <c r="L1605" i="1"/>
  <c r="L1606" i="1"/>
  <c r="L1607" i="1"/>
  <c r="M1607" i="1" s="1"/>
  <c r="N1607" i="1" s="1"/>
  <c r="L1608" i="1"/>
  <c r="L982" i="1"/>
  <c r="L1090" i="1"/>
  <c r="M1090" i="1" s="1"/>
  <c r="L5193" i="1"/>
  <c r="L5760" i="1"/>
  <c r="L343" i="1"/>
  <c r="L344" i="1"/>
  <c r="M344" i="1" s="1"/>
  <c r="L345" i="1"/>
  <c r="L5761" i="1"/>
  <c r="L5762" i="1"/>
  <c r="L5763" i="1"/>
  <c r="M5763" i="1" s="1"/>
  <c r="L991" i="1"/>
  <c r="M991" i="1" s="1"/>
  <c r="N991" i="1" s="1"/>
  <c r="L992" i="1"/>
  <c r="L993" i="1"/>
  <c r="M993" i="1" s="1"/>
  <c r="L996" i="1"/>
  <c r="L997" i="1"/>
  <c r="L998" i="1"/>
  <c r="L999" i="1"/>
  <c r="L1000" i="1"/>
  <c r="L1001" i="1"/>
  <c r="M1001" i="1" s="1"/>
  <c r="L1004" i="1"/>
  <c r="M1004" i="1" s="1"/>
  <c r="L1005" i="1"/>
  <c r="L1006" i="1"/>
  <c r="M1006" i="1" s="1"/>
  <c r="N1006" i="1" s="1"/>
  <c r="L1007" i="1"/>
  <c r="L1008" i="1"/>
  <c r="L1009" i="1"/>
  <c r="L5194" i="1"/>
  <c r="M5194" i="1" s="1"/>
  <c r="L1010" i="1"/>
  <c r="L1012" i="1"/>
  <c r="L4381" i="1"/>
  <c r="L1484" i="1"/>
  <c r="L1013" i="1"/>
  <c r="L1014" i="1"/>
  <c r="L1015" i="1"/>
  <c r="L1016" i="1"/>
  <c r="M1016" i="1" s="1"/>
  <c r="L1091" i="1"/>
  <c r="L1259" i="1"/>
  <c r="L5765" i="1"/>
  <c r="L4383" i="1"/>
  <c r="L2914" i="1"/>
  <c r="L1878" i="1"/>
  <c r="L1517" i="1"/>
  <c r="L1518" i="1"/>
  <c r="M1518" i="1" s="1"/>
  <c r="L1520" i="1"/>
  <c r="L1521" i="1"/>
  <c r="L1522" i="1"/>
  <c r="L1523" i="1"/>
  <c r="L1525" i="1"/>
  <c r="L1528" i="1"/>
  <c r="M1528" i="1" s="1"/>
  <c r="N1528" i="1" s="1"/>
  <c r="L1529" i="1"/>
  <c r="L2504" i="1"/>
  <c r="M2504" i="1" s="1"/>
  <c r="N2504" i="1" s="1"/>
  <c r="L5766" i="1"/>
  <c r="M5766" i="1" s="1"/>
  <c r="L5386" i="1"/>
  <c r="L5389" i="1"/>
  <c r="L5390" i="1"/>
  <c r="L5392" i="1"/>
  <c r="L6263" i="1"/>
  <c r="L1879" i="1"/>
  <c r="M1879" i="1" s="1"/>
  <c r="L983" i="1"/>
  <c r="L1092" i="1"/>
  <c r="M1092" i="1" s="1"/>
  <c r="N1092" i="1" s="1"/>
  <c r="L5196" i="1"/>
  <c r="L1880" i="1"/>
  <c r="L2360" i="1"/>
  <c r="L2361" i="1"/>
  <c r="L4385" i="1"/>
  <c r="M4385" i="1" s="1"/>
  <c r="L505" i="1"/>
  <c r="L3356" i="1"/>
  <c r="M3356" i="1" s="1"/>
  <c r="N3356" i="1" s="1"/>
  <c r="L3357" i="1"/>
  <c r="L3358" i="1"/>
  <c r="L3359" i="1"/>
  <c r="L3361" i="1"/>
  <c r="M3361" i="1" s="1"/>
  <c r="L5318" i="1"/>
  <c r="L2773" i="1"/>
  <c r="L506" i="1"/>
  <c r="L507" i="1"/>
  <c r="M507" i="1" s="1"/>
  <c r="L278" i="1"/>
  <c r="L279" i="1"/>
  <c r="L1017" i="1"/>
  <c r="M1017" i="1" s="1"/>
  <c r="N1017" i="1" s="1"/>
  <c r="L1018" i="1"/>
  <c r="L1019" i="1"/>
  <c r="L1020" i="1"/>
  <c r="L2915" i="1"/>
  <c r="L5198" i="1"/>
  <c r="M5198" i="1" s="1"/>
  <c r="L5199" i="1"/>
  <c r="L1021" i="1"/>
  <c r="L2505" i="1"/>
  <c r="M2505" i="1" s="1"/>
  <c r="L924" i="1"/>
  <c r="L926" i="1"/>
  <c r="L985" i="1"/>
  <c r="L986" i="1"/>
  <c r="L987" i="1"/>
  <c r="M987" i="1" s="1"/>
  <c r="L6264" i="1"/>
  <c r="M6264" i="1" s="1"/>
  <c r="L1489" i="1"/>
  <c r="L6379" i="1"/>
  <c r="L5200" i="1"/>
  <c r="L508" i="1"/>
  <c r="L1531" i="1"/>
  <c r="L6066" i="1"/>
  <c r="L1675" i="1"/>
  <c r="M1675" i="1" s="1"/>
  <c r="L2363" i="1"/>
  <c r="L2364" i="1"/>
  <c r="L2365" i="1"/>
  <c r="M2365" i="1" s="1"/>
  <c r="L4386" i="1"/>
  <c r="L5768" i="1"/>
  <c r="L5769" i="1"/>
  <c r="L5498" i="1"/>
  <c r="L1609" i="1"/>
  <c r="M1609" i="1" s="1"/>
  <c r="L1611" i="1"/>
  <c r="M1611" i="1" s="1"/>
  <c r="L1490" i="1"/>
  <c r="M1490" i="1" s="1"/>
  <c r="L347" i="1"/>
  <c r="L5394" i="1"/>
  <c r="L5770" i="1"/>
  <c r="L5771" i="1"/>
  <c r="L5773" i="1"/>
  <c r="L4387" i="1"/>
  <c r="M4387" i="1" s="1"/>
  <c r="L3365" i="1"/>
  <c r="M3365" i="1" s="1"/>
  <c r="L4388" i="1"/>
  <c r="L6067" i="1"/>
  <c r="L5203" i="1"/>
  <c r="L5204" i="1"/>
  <c r="L1612" i="1"/>
  <c r="L1613" i="1"/>
  <c r="L1615" i="1"/>
  <c r="L1616" i="1"/>
  <c r="M1616" i="1" s="1"/>
  <c r="N1616" i="1" s="1"/>
  <c r="O1616" i="1" s="1"/>
  <c r="L1618" i="1"/>
  <c r="L1619" i="1"/>
  <c r="L3366" i="1"/>
  <c r="L4389" i="1"/>
  <c r="M4389" i="1" s="1"/>
  <c r="L4391" i="1"/>
  <c r="M4391" i="1" s="1"/>
  <c r="L4392" i="1"/>
  <c r="L4393" i="1"/>
  <c r="M4393" i="1" s="1"/>
  <c r="L4394" i="1"/>
  <c r="M4394" i="1" s="1"/>
  <c r="L4396" i="1"/>
  <c r="M4396" i="1" s="1"/>
  <c r="L4397" i="1"/>
  <c r="L1881" i="1"/>
  <c r="M1881" i="1" s="1"/>
  <c r="L6069" i="1"/>
  <c r="L6070" i="1"/>
  <c r="L1023" i="1"/>
  <c r="L1025" i="1"/>
  <c r="M1025" i="1" s="1"/>
  <c r="L4398" i="1"/>
  <c r="L281" i="1"/>
  <c r="L509" i="1"/>
  <c r="L1491" i="1"/>
  <c r="L1492" i="1"/>
  <c r="L510" i="1"/>
  <c r="L513" i="1"/>
  <c r="L514" i="1"/>
  <c r="M514" i="1" s="1"/>
  <c r="L2848" i="1"/>
  <c r="M2848" i="1" s="1"/>
  <c r="L2366" i="1"/>
  <c r="L2369" i="1"/>
  <c r="L2041" i="1"/>
  <c r="L2932" i="1"/>
  <c r="L5205" i="1"/>
  <c r="L5293" i="1"/>
  <c r="M5293" i="1" s="1"/>
  <c r="N5293" i="1" s="1"/>
  <c r="L5295" i="1"/>
  <c r="M5295" i="1" s="1"/>
  <c r="L5296" i="1"/>
  <c r="L5297" i="1"/>
  <c r="L2370" i="1"/>
  <c r="L5207" i="1"/>
  <c r="L2486" i="1"/>
  <c r="L6266" i="1"/>
  <c r="L6071" i="1"/>
  <c r="M6071" i="1" s="1"/>
  <c r="L6072" i="1"/>
  <c r="L4399" i="1"/>
  <c r="L4401" i="1"/>
  <c r="L4404" i="1"/>
  <c r="L6073" i="1"/>
  <c r="M6073" i="1" s="1"/>
  <c r="L2919" i="1"/>
  <c r="M2919" i="1" s="1"/>
  <c r="L2921" i="1"/>
  <c r="L2714" i="1"/>
  <c r="L1228" i="1"/>
  <c r="M1228" i="1" s="1"/>
  <c r="L6375" i="1"/>
  <c r="L6376" i="1"/>
  <c r="M6376" i="1" s="1"/>
  <c r="L2396" i="1"/>
  <c r="L5240" i="1"/>
  <c r="L5241" i="1"/>
  <c r="L988" i="1"/>
  <c r="L348" i="1"/>
  <c r="L2371" i="1"/>
  <c r="M2371" i="1" s="1"/>
  <c r="L5500" i="1"/>
  <c r="M5500" i="1" s="1"/>
  <c r="L4406" i="1"/>
  <c r="L2715" i="1"/>
  <c r="L4407" i="1"/>
  <c r="L2042" i="1"/>
  <c r="L5242" i="1"/>
  <c r="L5209" i="1"/>
  <c r="L6267" i="1"/>
  <c r="L5210" i="1"/>
  <c r="M5210" i="1" s="1"/>
  <c r="L2373" i="1"/>
  <c r="L5794" i="1"/>
  <c r="L5795" i="1"/>
  <c r="L5796" i="1"/>
  <c r="L5797" i="1"/>
  <c r="M5797" i="1" s="1"/>
  <c r="N5797" i="1" s="1"/>
  <c r="L5799" i="1"/>
  <c r="L5802" i="1"/>
  <c r="L5803" i="1"/>
  <c r="L5805" i="1"/>
  <c r="L5807" i="1"/>
  <c r="M5807" i="1" s="1"/>
  <c r="L5808" i="1"/>
  <c r="L5810" i="1"/>
  <c r="M5810" i="1" s="1"/>
  <c r="N5810" i="1" s="1"/>
  <c r="L783" i="1"/>
  <c r="L5501" i="1"/>
  <c r="L784" i="1"/>
  <c r="L229" i="1"/>
  <c r="L5812" i="1"/>
  <c r="L5813" i="1"/>
  <c r="L5814" i="1"/>
  <c r="L5815" i="1"/>
  <c r="L5775" i="1"/>
  <c r="L3369" i="1"/>
  <c r="M3369" i="1" s="1"/>
  <c r="L3370" i="1"/>
  <c r="L3371" i="1"/>
  <c r="L3372" i="1"/>
  <c r="M3372" i="1" s="1"/>
  <c r="L3374" i="1"/>
  <c r="L3377" i="1"/>
  <c r="L3378" i="1"/>
  <c r="L3380" i="1"/>
  <c r="L4410" i="1"/>
  <c r="L5243" i="1"/>
  <c r="M5243" i="1" s="1"/>
  <c r="L5319" i="1"/>
  <c r="L2507" i="1"/>
  <c r="L5776" i="1"/>
  <c r="L5817" i="1"/>
  <c r="L2774" i="1"/>
  <c r="M2774" i="1" s="1"/>
  <c r="L5211" i="1"/>
  <c r="L4412" i="1"/>
  <c r="L4413" i="1"/>
  <c r="M4413" i="1" s="1"/>
  <c r="L4415" i="1"/>
  <c r="L4417" i="1"/>
  <c r="L928" i="1"/>
  <c r="M928" i="1" s="1"/>
  <c r="L2775" i="1"/>
  <c r="L1883" i="1"/>
  <c r="M1883" i="1" s="1"/>
  <c r="L1884" i="1"/>
  <c r="L1886" i="1"/>
  <c r="L930" i="1"/>
  <c r="M930" i="1" s="1"/>
  <c r="L931" i="1"/>
  <c r="L932" i="1"/>
  <c r="L1231" i="1"/>
  <c r="L1232" i="1"/>
  <c r="L2623" i="1"/>
  <c r="L2624" i="1"/>
  <c r="L6" i="1"/>
  <c r="L4418" i="1"/>
  <c r="M4418" i="1" s="1"/>
  <c r="L4420" i="1"/>
  <c r="L4421" i="1"/>
  <c r="M4421" i="1" s="1"/>
  <c r="L1660" i="1"/>
  <c r="L5212" i="1"/>
  <c r="L1126" i="1"/>
  <c r="L3383" i="1"/>
  <c r="M3383" i="1" s="1"/>
  <c r="N3383" i="1" s="1"/>
  <c r="L2043" i="1"/>
  <c r="L2044" i="1"/>
  <c r="L2045" i="1"/>
  <c r="L2625" i="1"/>
  <c r="M2625" i="1" s="1"/>
  <c r="L2627" i="1"/>
  <c r="L2628" i="1"/>
  <c r="L2630" i="1"/>
  <c r="L5215" i="1"/>
  <c r="L2509" i="1"/>
  <c r="L1661" i="1"/>
  <c r="L4423" i="1"/>
  <c r="L4424" i="1"/>
  <c r="L934" i="1"/>
  <c r="L935" i="1"/>
  <c r="L936" i="1"/>
  <c r="L937" i="1"/>
  <c r="M937" i="1" s="1"/>
  <c r="L517" i="1"/>
  <c r="L5779" i="1"/>
  <c r="M5779" i="1" s="1"/>
  <c r="L1093" i="1"/>
  <c r="L4425" i="1"/>
  <c r="L4426" i="1"/>
  <c r="L4427" i="1"/>
  <c r="M4427" i="1" s="1"/>
  <c r="L5818" i="1"/>
  <c r="M5818" i="1" s="1"/>
  <c r="L5339" i="1"/>
  <c r="L2510" i="1"/>
  <c r="L2717" i="1"/>
  <c r="M2717" i="1" s="1"/>
  <c r="L1662" i="1"/>
  <c r="L1887" i="1"/>
  <c r="L519" i="1"/>
  <c r="M519" i="1" s="1"/>
  <c r="N519" i="1" s="1"/>
  <c r="L522" i="1"/>
  <c r="M522" i="1" s="1"/>
  <c r="L6074" i="1"/>
  <c r="L5216" i="1"/>
  <c r="L523" i="1"/>
  <c r="L526" i="1"/>
  <c r="L527" i="1"/>
  <c r="L529" i="1"/>
  <c r="L531" i="1"/>
  <c r="L532" i="1"/>
  <c r="L534" i="1"/>
  <c r="L535" i="1"/>
  <c r="L536" i="1"/>
  <c r="L537" i="1"/>
  <c r="L539" i="1"/>
  <c r="L542" i="1"/>
  <c r="M542" i="1" s="1"/>
  <c r="L543" i="1"/>
  <c r="L545" i="1"/>
  <c r="M545" i="1" s="1"/>
  <c r="L547" i="1"/>
  <c r="L550" i="1"/>
  <c r="L551" i="1"/>
  <c r="L552" i="1"/>
  <c r="M552" i="1" s="1"/>
  <c r="L2375" i="1"/>
  <c r="L554" i="1"/>
  <c r="L557" i="1"/>
  <c r="L558" i="1"/>
  <c r="M558" i="1" s="1"/>
  <c r="L560" i="1"/>
  <c r="L562" i="1"/>
  <c r="L565" i="1"/>
  <c r="L566" i="1"/>
  <c r="L4429" i="1"/>
  <c r="M4429" i="1" s="1"/>
  <c r="L567" i="1"/>
  <c r="L1495" i="1"/>
  <c r="L1094" i="1"/>
  <c r="M1094" i="1" s="1"/>
  <c r="L1095" i="1"/>
  <c r="L6076" i="1"/>
  <c r="L2377" i="1"/>
  <c r="M2377" i="1" s="1"/>
  <c r="L2378" i="1"/>
  <c r="M2378" i="1" s="1"/>
  <c r="L2380" i="1"/>
  <c r="L785" i="1"/>
  <c r="L786" i="1"/>
  <c r="L787" i="1"/>
  <c r="L570" i="1"/>
  <c r="L5220" i="1"/>
  <c r="M5220" i="1" s="1"/>
  <c r="L4431" i="1"/>
  <c r="L4433" i="1"/>
  <c r="M4433" i="1" s="1"/>
  <c r="N4433" i="1" s="1"/>
  <c r="L3385" i="1"/>
  <c r="L571" i="1"/>
  <c r="L572" i="1"/>
  <c r="L230" i="1"/>
  <c r="L2046" i="1"/>
  <c r="L2048" i="1"/>
  <c r="L2381" i="1"/>
  <c r="M2381" i="1" s="1"/>
  <c r="L2382" i="1"/>
  <c r="M2382" i="1" s="1"/>
  <c r="L1026" i="1"/>
  <c r="M1026" i="1" s="1"/>
  <c r="L5340" i="1"/>
  <c r="L5341" i="1"/>
  <c r="M5341" i="1" s="1"/>
  <c r="L5221" i="1"/>
  <c r="L4434" i="1"/>
  <c r="L4435" i="1"/>
  <c r="L4436" i="1"/>
  <c r="L4438" i="1"/>
  <c r="L1132" i="1"/>
  <c r="L1134" i="1"/>
  <c r="L4439" i="1"/>
  <c r="L3386" i="1"/>
  <c r="L6077" i="1"/>
  <c r="L4441" i="1"/>
  <c r="L4442" i="1"/>
  <c r="L4444" i="1"/>
  <c r="L4445" i="1"/>
  <c r="L4447" i="1"/>
  <c r="M4447" i="1" s="1"/>
  <c r="L4449" i="1"/>
  <c r="L4452" i="1"/>
  <c r="L4453" i="1"/>
  <c r="L4454" i="1"/>
  <c r="L4455" i="1"/>
  <c r="L4457" i="1"/>
  <c r="M4457" i="1" s="1"/>
  <c r="L4460" i="1"/>
  <c r="L4461" i="1"/>
  <c r="L4462" i="1"/>
  <c r="L4463" i="1"/>
  <c r="L5222" i="1"/>
  <c r="L5223" i="1"/>
  <c r="L574" i="1"/>
  <c r="L5224" i="1"/>
  <c r="L5781" i="1"/>
  <c r="L5783" i="1"/>
  <c r="L5786" i="1"/>
  <c r="L5787" i="1"/>
  <c r="L5789" i="1"/>
  <c r="M5789" i="1" s="1"/>
  <c r="L5791" i="1"/>
  <c r="L4467" i="1"/>
  <c r="M4467" i="1" s="1"/>
  <c r="L349" i="1"/>
  <c r="L7" i="1"/>
  <c r="L4468" i="1"/>
  <c r="M4468" i="1" s="1"/>
  <c r="L1889" i="1"/>
  <c r="L1497" i="1"/>
  <c r="L1499" i="1"/>
  <c r="L1500" i="1"/>
  <c r="L575" i="1"/>
  <c r="L1135" i="1"/>
  <c r="L3388" i="1"/>
  <c r="L4470" i="1"/>
  <c r="L5225" i="1"/>
  <c r="L5226" i="1"/>
  <c r="L2384" i="1"/>
  <c r="L5792" i="1"/>
  <c r="L231" i="1"/>
  <c r="L2511" i="1"/>
  <c r="L2512" i="1"/>
  <c r="L1027" i="1"/>
  <c r="M1027" i="1" s="1"/>
  <c r="L3389" i="1"/>
  <c r="L5244" i="1"/>
  <c r="L2722" i="1"/>
  <c r="L2513" i="1"/>
  <c r="L1677" i="1"/>
  <c r="M1677" i="1" s="1"/>
  <c r="L2388" i="1"/>
  <c r="M2388" i="1" s="1"/>
  <c r="N2388" i="1" s="1"/>
  <c r="O2388" i="1" s="1"/>
  <c r="L2389" i="1"/>
  <c r="L2515" i="1"/>
  <c r="L3391" i="1"/>
  <c r="L5228" i="1"/>
  <c r="L789" i="1"/>
  <c r="L351" i="1"/>
  <c r="M351" i="1" s="1"/>
  <c r="N351" i="1" s="1"/>
  <c r="L352" i="1"/>
  <c r="L810" i="1"/>
  <c r="L2963" i="1"/>
  <c r="L1501" i="1"/>
  <c r="L2390" i="1"/>
  <c r="L2391" i="1"/>
  <c r="L2392" i="1"/>
  <c r="L578" i="1"/>
  <c r="L2631" i="1"/>
  <c r="L5819" i="1"/>
  <c r="L4472" i="1"/>
  <c r="M4472" i="1" s="1"/>
  <c r="L2049" i="1"/>
  <c r="L941" i="1"/>
  <c r="L1890" i="1"/>
  <c r="L790" i="1"/>
  <c r="L1891" i="1"/>
  <c r="L582" i="1"/>
  <c r="L2516" i="1"/>
  <c r="M2516" i="1" s="1"/>
  <c r="L2517" i="1"/>
  <c r="L584" i="1"/>
  <c r="L1098" i="1"/>
  <c r="L811" i="1"/>
  <c r="L813" i="1"/>
  <c r="L2518" i="1"/>
  <c r="L2519" i="1"/>
  <c r="L942" i="1"/>
  <c r="M942" i="1" s="1"/>
  <c r="L5229" i="1"/>
  <c r="M5229" i="1" s="1"/>
  <c r="L2539" i="1"/>
  <c r="M2539" i="1" s="1"/>
  <c r="L2540" i="1"/>
  <c r="L2397" i="1"/>
  <c r="L2398" i="1"/>
  <c r="L6269" i="1"/>
  <c r="M6269" i="1" s="1"/>
  <c r="L1127" i="1"/>
  <c r="M4473" i="1"/>
  <c r="N4473" i="1" s="1"/>
  <c r="O4473" i="1" s="1"/>
  <c r="P4473" i="1" s="1"/>
  <c r="M4475" i="1"/>
  <c r="N4475" i="1" s="1"/>
  <c r="O4475" i="1" s="1"/>
  <c r="P4475" i="1" s="1"/>
  <c r="M4476" i="1"/>
  <c r="M4477" i="1"/>
  <c r="M4479" i="1"/>
  <c r="M4482" i="1"/>
  <c r="M4483" i="1"/>
  <c r="M4484" i="1"/>
  <c r="M4485" i="1"/>
  <c r="M355" i="1"/>
  <c r="M824" i="1"/>
  <c r="M1714" i="1"/>
  <c r="M358" i="1"/>
  <c r="M826" i="1"/>
  <c r="M1715" i="1"/>
  <c r="N1715" i="1" s="1"/>
  <c r="M1716" i="1"/>
  <c r="M1717" i="1"/>
  <c r="M1718" i="1"/>
  <c r="M1719" i="1"/>
  <c r="M1720" i="1"/>
  <c r="M829" i="1"/>
  <c r="M4487" i="1"/>
  <c r="M1721" i="1"/>
  <c r="M1722" i="1"/>
  <c r="N1722" i="1" s="1"/>
  <c r="M1724" i="1"/>
  <c r="M832" i="1"/>
  <c r="M1727" i="1"/>
  <c r="M2964" i="1"/>
  <c r="M2965" i="1"/>
  <c r="N2965" i="1" s="1"/>
  <c r="O2965" i="1" s="1"/>
  <c r="M3429" i="1"/>
  <c r="M3430" i="1"/>
  <c r="M3431" i="1"/>
  <c r="M5822" i="1"/>
  <c r="M5825" i="1"/>
  <c r="N5825" i="1" s="1"/>
  <c r="O5825" i="1" s="1"/>
  <c r="M5826" i="1"/>
  <c r="M5827" i="1"/>
  <c r="M5830" i="1"/>
  <c r="M5832" i="1"/>
  <c r="M5833" i="1"/>
  <c r="M5835" i="1"/>
  <c r="M5836" i="1"/>
  <c r="N5836" i="1" s="1"/>
  <c r="M5838" i="1"/>
  <c r="M5841" i="1"/>
  <c r="M5842" i="1"/>
  <c r="M5843" i="1"/>
  <c r="M5846" i="1"/>
  <c r="N5846" i="1" s="1"/>
  <c r="M5849" i="1"/>
  <c r="M5850" i="1"/>
  <c r="M5851" i="1"/>
  <c r="M5854" i="1"/>
  <c r="M5857" i="1"/>
  <c r="M5859" i="1"/>
  <c r="M5862" i="1"/>
  <c r="M5865" i="1"/>
  <c r="M5866" i="1"/>
  <c r="M5867" i="1"/>
  <c r="M5868" i="1"/>
  <c r="N5868" i="1" s="1"/>
  <c r="O5868" i="1" s="1"/>
  <c r="P5868" i="1" s="1"/>
  <c r="M5870" i="1"/>
  <c r="M5873" i="1"/>
  <c r="M5874" i="1"/>
  <c r="M5875" i="1"/>
  <c r="M5876" i="1"/>
  <c r="N5876" i="1" s="1"/>
  <c r="M5878" i="1"/>
  <c r="M5881" i="1"/>
  <c r="M5883" i="1"/>
  <c r="M5886" i="1"/>
  <c r="M5889" i="1"/>
  <c r="N5889" i="1" s="1"/>
  <c r="O5889" i="1" s="1"/>
  <c r="M5890" i="1"/>
  <c r="M5891" i="1"/>
  <c r="M5892" i="1"/>
  <c r="N5892" i="1" s="1"/>
  <c r="M5894" i="1"/>
  <c r="M5897" i="1"/>
  <c r="M5898" i="1"/>
  <c r="M5899" i="1"/>
  <c r="M5900" i="1"/>
  <c r="N5900" i="1" s="1"/>
  <c r="M587" i="1"/>
  <c r="M589" i="1"/>
  <c r="M3433" i="1"/>
  <c r="M3434" i="1"/>
  <c r="M3435" i="1"/>
  <c r="M2967" i="1"/>
  <c r="M2670" i="1"/>
  <c r="M2671" i="1"/>
  <c r="M1903" i="1"/>
  <c r="M1904" i="1"/>
  <c r="N1904" i="1" s="1"/>
  <c r="M2673" i="1"/>
  <c r="M2675" i="1"/>
  <c r="M2676" i="1"/>
  <c r="M2678" i="1"/>
  <c r="N2678" i="1" s="1"/>
  <c r="O2678" i="1" s="1"/>
  <c r="P2678" i="1" s="1"/>
  <c r="M2681" i="1"/>
  <c r="M2684" i="1"/>
  <c r="M2686" i="1"/>
  <c r="M2689" i="1"/>
  <c r="N2689" i="1" s="1"/>
  <c r="M2692" i="1"/>
  <c r="M2693" i="1"/>
  <c r="M2694" i="1"/>
  <c r="M2696" i="1"/>
  <c r="M2789" i="1"/>
  <c r="N2789" i="1" s="1"/>
  <c r="O2789" i="1" s="1"/>
  <c r="M2790" i="1"/>
  <c r="M2792" i="1"/>
  <c r="M2795" i="1"/>
  <c r="M2798" i="1"/>
  <c r="N2798" i="1" s="1"/>
  <c r="O2798" i="1" s="1"/>
  <c r="M2799" i="1"/>
  <c r="M1160" i="1"/>
  <c r="M1161" i="1"/>
  <c r="N1161" i="1" s="1"/>
  <c r="M1163" i="1"/>
  <c r="M1166" i="1"/>
  <c r="M5396" i="1"/>
  <c r="M5397" i="1"/>
  <c r="M5398" i="1"/>
  <c r="N5398" i="1" s="1"/>
  <c r="M5400" i="1"/>
  <c r="M5403" i="1"/>
  <c r="M5405" i="1"/>
  <c r="N5405" i="1" s="1"/>
  <c r="M5408" i="1"/>
  <c r="M5411" i="1"/>
  <c r="M5412" i="1"/>
  <c r="N5412" i="1" s="1"/>
  <c r="M5413" i="1"/>
  <c r="M5414" i="1"/>
  <c r="N5414" i="1" s="1"/>
  <c r="M5416" i="1"/>
  <c r="M5419" i="1"/>
  <c r="M5420" i="1"/>
  <c r="N5420" i="1" s="1"/>
  <c r="M5421" i="1"/>
  <c r="M5424" i="1"/>
  <c r="M5426" i="1"/>
  <c r="M5427" i="1"/>
  <c r="M5429" i="1"/>
  <c r="M5430" i="1"/>
  <c r="N5430" i="1" s="1"/>
  <c r="M5432" i="1"/>
  <c r="N5432" i="1" s="1"/>
  <c r="O5432" i="1" s="1"/>
  <c r="M5435" i="1"/>
  <c r="N5435" i="1" s="1"/>
  <c r="M5437" i="1"/>
  <c r="M5440" i="1"/>
  <c r="M5442" i="1"/>
  <c r="N5442" i="1" s="1"/>
  <c r="O5442" i="1" s="1"/>
  <c r="M5443" i="1"/>
  <c r="M5444" i="1"/>
  <c r="N5444" i="1" s="1"/>
  <c r="M5445" i="1"/>
  <c r="M5448" i="1"/>
  <c r="M5451" i="1"/>
  <c r="N5451" i="1" s="1"/>
  <c r="O5451" i="1" s="1"/>
  <c r="M5452" i="1"/>
  <c r="M5453" i="1"/>
  <c r="M5454" i="1"/>
  <c r="N5454" i="1" s="1"/>
  <c r="M5456" i="1"/>
  <c r="N5456" i="1" s="1"/>
  <c r="M5458" i="1"/>
  <c r="M5459" i="1"/>
  <c r="M5461" i="1"/>
  <c r="M3437" i="1"/>
  <c r="M3438" i="1"/>
  <c r="M3439" i="1"/>
  <c r="M3440" i="1"/>
  <c r="M4489" i="1"/>
  <c r="M1029" i="1"/>
  <c r="M4492" i="1"/>
  <c r="M1622" i="1"/>
  <c r="M4493" i="1"/>
  <c r="M4496" i="1"/>
  <c r="M3442" i="1"/>
  <c r="M4499" i="1"/>
  <c r="M3444" i="1"/>
  <c r="M4502" i="1"/>
  <c r="M1624" i="1"/>
  <c r="M3446" i="1"/>
  <c r="N3446" i="1" s="1"/>
  <c r="M3447" i="1"/>
  <c r="M4507" i="1"/>
  <c r="M4508" i="1"/>
  <c r="N4508" i="1" s="1"/>
  <c r="M4509" i="1"/>
  <c r="M4510" i="1"/>
  <c r="N4510" i="1" s="1"/>
  <c r="M3448" i="1"/>
  <c r="M4512" i="1"/>
  <c r="N4512" i="1" s="1"/>
  <c r="O4512" i="1" s="1"/>
  <c r="M4513" i="1"/>
  <c r="M4515" i="1"/>
  <c r="M4518" i="1"/>
  <c r="M4521" i="1"/>
  <c r="N4521" i="1" s="1"/>
  <c r="O4521" i="1" s="1"/>
  <c r="M3450" i="1"/>
  <c r="M4522" i="1"/>
  <c r="M4525" i="1"/>
  <c r="M4528" i="1"/>
  <c r="M4529" i="1"/>
  <c r="M4530" i="1"/>
  <c r="M4531" i="1"/>
  <c r="N4531" i="1" s="1"/>
  <c r="M1625" i="1"/>
  <c r="M4533" i="1"/>
  <c r="M4534" i="1"/>
  <c r="N4534" i="1" s="1"/>
  <c r="O4534" i="1" s="1"/>
  <c r="P4534" i="1" s="1"/>
  <c r="M3452" i="1"/>
  <c r="M4538" i="1"/>
  <c r="M1261" i="1"/>
  <c r="M1262" i="1"/>
  <c r="M4540" i="1"/>
  <c r="M4542" i="1"/>
  <c r="M4545" i="1"/>
  <c r="M4546" i="1"/>
  <c r="M4547" i="1"/>
  <c r="M4550" i="1"/>
  <c r="M4552" i="1"/>
  <c r="N4552" i="1" s="1"/>
  <c r="M3455" i="1"/>
  <c r="N3455" i="1" s="1"/>
  <c r="M1906" i="1"/>
  <c r="M4553" i="1"/>
  <c r="M1626" i="1"/>
  <c r="N1626" i="1" s="1"/>
  <c r="M4554" i="1"/>
  <c r="M3396" i="1"/>
  <c r="M1264" i="1"/>
  <c r="M1265" i="1"/>
  <c r="M1266" i="1"/>
  <c r="N1266" i="1" s="1"/>
  <c r="M1268" i="1"/>
  <c r="M3398" i="1"/>
  <c r="M3456" i="1"/>
  <c r="M2804" i="1"/>
  <c r="M4556" i="1"/>
  <c r="M5342" i="1"/>
  <c r="N5342" i="1" s="1"/>
  <c r="O5342" i="1" s="1"/>
  <c r="M5343" i="1"/>
  <c r="N5343" i="1" s="1"/>
  <c r="M5344" i="1"/>
  <c r="M6081" i="1"/>
  <c r="M6083" i="1"/>
  <c r="M834" i="1"/>
  <c r="M590" i="1"/>
  <c r="M1628" i="1"/>
  <c r="M2970" i="1"/>
  <c r="M3461" i="1"/>
  <c r="M3463" i="1"/>
  <c r="M4560" i="1"/>
  <c r="M4561" i="1"/>
  <c r="M6085" i="1"/>
  <c r="M4562" i="1"/>
  <c r="M3469" i="1"/>
  <c r="M4563" i="1"/>
  <c r="M4564" i="1"/>
  <c r="M4566" i="1"/>
  <c r="N4566" i="1" s="1"/>
  <c r="M4568" i="1"/>
  <c r="M3471" i="1"/>
  <c r="M4569" i="1"/>
  <c r="M3474" i="1"/>
  <c r="N3474" i="1" s="1"/>
  <c r="M1271" i="1"/>
  <c r="M4570" i="1"/>
  <c r="M4571" i="1"/>
  <c r="M3478" i="1"/>
  <c r="N3478" i="1" s="1"/>
  <c r="M3481" i="1"/>
  <c r="M3482" i="1"/>
  <c r="M3483" i="1"/>
  <c r="M3485" i="1"/>
  <c r="N3485" i="1" s="1"/>
  <c r="O3485" i="1" s="1"/>
  <c r="M2971" i="1"/>
  <c r="N2971" i="1" s="1"/>
  <c r="O2971" i="1" s="1"/>
  <c r="P2971" i="1" s="1"/>
  <c r="M3488" i="1"/>
  <c r="M4574" i="1"/>
  <c r="M4576" i="1"/>
  <c r="N4576" i="1" s="1"/>
  <c r="M4578" i="1"/>
  <c r="M3490" i="1"/>
  <c r="M3491" i="1"/>
  <c r="N3491" i="1" s="1"/>
  <c r="M3492" i="1"/>
  <c r="M3493" i="1"/>
  <c r="N3493" i="1" s="1"/>
  <c r="M1273" i="1"/>
  <c r="M4580" i="1"/>
  <c r="M4581" i="1"/>
  <c r="M4582" i="1"/>
  <c r="N4582" i="1" s="1"/>
  <c r="M3496" i="1"/>
  <c r="M3499" i="1"/>
  <c r="M3500" i="1"/>
  <c r="M3501" i="1"/>
  <c r="M1629" i="1"/>
  <c r="M2972" i="1"/>
  <c r="M3503" i="1"/>
  <c r="N3503" i="1" s="1"/>
  <c r="O3503" i="1" s="1"/>
  <c r="M3504" i="1"/>
  <c r="M3506" i="1"/>
  <c r="M3508" i="1"/>
  <c r="M1276" i="1"/>
  <c r="M1632" i="1"/>
  <c r="M3509" i="1"/>
  <c r="M3510" i="1"/>
  <c r="N3510" i="1" s="1"/>
  <c r="M4584" i="1"/>
  <c r="N4584" i="1" s="1"/>
  <c r="M3513" i="1"/>
  <c r="M4586" i="1"/>
  <c r="M3514" i="1"/>
  <c r="M284" i="1"/>
  <c r="M285" i="1"/>
  <c r="M286" i="1"/>
  <c r="M289" i="1"/>
  <c r="M4590" i="1"/>
  <c r="N4590" i="1" s="1"/>
  <c r="O4590" i="1" s="1"/>
  <c r="M4591" i="1"/>
  <c r="M3516" i="1"/>
  <c r="M3517" i="1"/>
  <c r="N3517" i="1" s="1"/>
  <c r="M3411" i="1"/>
  <c r="M4593" i="1"/>
  <c r="M2410" i="1"/>
  <c r="N2410" i="1" s="1"/>
  <c r="M362" i="1"/>
  <c r="M2411" i="1"/>
  <c r="M3521" i="1"/>
  <c r="M2050" i="1"/>
  <c r="M3522" i="1"/>
  <c r="N3522" i="1" s="1"/>
  <c r="M2051" i="1"/>
  <c r="M2054" i="1"/>
  <c r="M2055" i="1"/>
  <c r="M2056" i="1"/>
  <c r="M2057" i="1"/>
  <c r="N2057" i="1" s="1"/>
  <c r="M2415" i="1"/>
  <c r="M2060" i="1"/>
  <c r="M1693" i="1"/>
  <c r="M1694" i="1"/>
  <c r="M1697" i="1"/>
  <c r="M1700" i="1"/>
  <c r="M1701" i="1"/>
  <c r="M1702" i="1"/>
  <c r="N1702" i="1" s="1"/>
  <c r="M593" i="1"/>
  <c r="N593" i="1" s="1"/>
  <c r="M596" i="1"/>
  <c r="M597" i="1"/>
  <c r="M598" i="1"/>
  <c r="M599" i="1"/>
  <c r="N599" i="1" s="1"/>
  <c r="M601" i="1"/>
  <c r="M603" i="1"/>
  <c r="N603" i="1" s="1"/>
  <c r="O603" i="1" s="1"/>
  <c r="M604" i="1"/>
  <c r="M606" i="1"/>
  <c r="M607" i="1"/>
  <c r="N607" i="1" s="1"/>
  <c r="M609" i="1"/>
  <c r="M612" i="1"/>
  <c r="N612" i="1" s="1"/>
  <c r="O612" i="1" s="1"/>
  <c r="M613" i="1"/>
  <c r="M800" i="1"/>
  <c r="M616" i="1"/>
  <c r="N616" i="1" s="1"/>
  <c r="M618" i="1"/>
  <c r="M619" i="1"/>
  <c r="M621" i="1"/>
  <c r="M622" i="1"/>
  <c r="N622" i="1" s="1"/>
  <c r="M624" i="1"/>
  <c r="M626" i="1"/>
  <c r="M627" i="1"/>
  <c r="M628" i="1"/>
  <c r="M629" i="1"/>
  <c r="M632" i="1"/>
  <c r="M635" i="1"/>
  <c r="M636" i="1"/>
  <c r="M637" i="1"/>
  <c r="M638" i="1"/>
  <c r="N638" i="1" s="1"/>
  <c r="M2061" i="1"/>
  <c r="M2064" i="1"/>
  <c r="M2065" i="1"/>
  <c r="M2066" i="1"/>
  <c r="M2067" i="1"/>
  <c r="N2067" i="1" s="1"/>
  <c r="M2069" i="1"/>
  <c r="M2071" i="1"/>
  <c r="M2072" i="1"/>
  <c r="M2074" i="1"/>
  <c r="N2074" i="1" s="1"/>
  <c r="M293" i="1"/>
  <c r="N293" i="1" s="1"/>
  <c r="M3525" i="1"/>
  <c r="N3525" i="1" s="1"/>
  <c r="M3527" i="1"/>
  <c r="M1167" i="1"/>
  <c r="M1168" i="1"/>
  <c r="M1032" i="1"/>
  <c r="M3528" i="1"/>
  <c r="M4596" i="1"/>
  <c r="M4597" i="1"/>
  <c r="M4598" i="1"/>
  <c r="N4598" i="1" s="1"/>
  <c r="M4600" i="1"/>
  <c r="M3530" i="1"/>
  <c r="N3530" i="1" s="1"/>
  <c r="O3530" i="1" s="1"/>
  <c r="M4602" i="1"/>
  <c r="M6086" i="1"/>
  <c r="M1277" i="1"/>
  <c r="N1277" i="1" s="1"/>
  <c r="M1279" i="1"/>
  <c r="N1279" i="1" s="1"/>
  <c r="M3532" i="1"/>
  <c r="M3533" i="1"/>
  <c r="M4605" i="1"/>
  <c r="M4606" i="1"/>
  <c r="M4607" i="1"/>
  <c r="M4608" i="1"/>
  <c r="N4608" i="1" s="1"/>
  <c r="M3536" i="1"/>
  <c r="M4612" i="1"/>
  <c r="N4612" i="1" s="1"/>
  <c r="M4613" i="1"/>
  <c r="M4614" i="1"/>
  <c r="M3537" i="1"/>
  <c r="M3538" i="1"/>
  <c r="N3538" i="1" s="1"/>
  <c r="M4615" i="1"/>
  <c r="M1281" i="1"/>
  <c r="M4618" i="1"/>
  <c r="M1282" i="1"/>
  <c r="M4619" i="1"/>
  <c r="N4619" i="1" s="1"/>
  <c r="M2975" i="1"/>
  <c r="M3542" i="1"/>
  <c r="M3543" i="1"/>
  <c r="M3544" i="1"/>
  <c r="M3545" i="1"/>
  <c r="N3545" i="1" s="1"/>
  <c r="M3546" i="1"/>
  <c r="N3546" i="1" s="1"/>
  <c r="M4621" i="1"/>
  <c r="M3548" i="1"/>
  <c r="M3549" i="1"/>
  <c r="M3550" i="1"/>
  <c r="M3551" i="1"/>
  <c r="N3551" i="1" s="1"/>
  <c r="M3553" i="1"/>
  <c r="M2976" i="1"/>
  <c r="N2976" i="1" s="1"/>
  <c r="O2976" i="1" s="1"/>
  <c r="M3555" i="1"/>
  <c r="M1283" i="1"/>
  <c r="M1284" i="1"/>
  <c r="M1287" i="1"/>
  <c r="M1289" i="1"/>
  <c r="M3556" i="1"/>
  <c r="N3556" i="1" s="1"/>
  <c r="O3556" i="1" s="1"/>
  <c r="M3557" i="1"/>
  <c r="M4622" i="1"/>
  <c r="M3559" i="1"/>
  <c r="M3560" i="1"/>
  <c r="N3560" i="1" s="1"/>
  <c r="M3561" i="1"/>
  <c r="N3561" i="1" s="1"/>
  <c r="M3562" i="1"/>
  <c r="M4626" i="1"/>
  <c r="N4626" i="1" s="1"/>
  <c r="M4628" i="1"/>
  <c r="M4630" i="1"/>
  <c r="N4630" i="1" s="1"/>
  <c r="O4630" i="1" s="1"/>
  <c r="M4631" i="1"/>
  <c r="M3563" i="1"/>
  <c r="M3564" i="1"/>
  <c r="N3564" i="1" s="1"/>
  <c r="M4632" i="1"/>
  <c r="M3567" i="1"/>
  <c r="M3568" i="1"/>
  <c r="M3569" i="1"/>
  <c r="M3570" i="1"/>
  <c r="M6088" i="1"/>
  <c r="M6090" i="1"/>
  <c r="M6091" i="1"/>
  <c r="M6092" i="1"/>
  <c r="M6093" i="1"/>
  <c r="M6096" i="1"/>
  <c r="M6098" i="1"/>
  <c r="M6099" i="1"/>
  <c r="M6100" i="1"/>
  <c r="N6100" i="1" s="1"/>
  <c r="M6103" i="1"/>
  <c r="N6103" i="1" s="1"/>
  <c r="M6105" i="1"/>
  <c r="N6105" i="1" s="1"/>
  <c r="M6106" i="1"/>
  <c r="M6380" i="1"/>
  <c r="M6107" i="1"/>
  <c r="M6108" i="1"/>
  <c r="N6108" i="1" s="1"/>
  <c r="M6381" i="1"/>
  <c r="M6111" i="1"/>
  <c r="N6111" i="1" s="1"/>
  <c r="O6111" i="1" s="1"/>
  <c r="M6382" i="1"/>
  <c r="M6112" i="1"/>
  <c r="N6112" i="1" s="1"/>
  <c r="M6383" i="1"/>
  <c r="M6113" i="1"/>
  <c r="M6115" i="1"/>
  <c r="M6116" i="1"/>
  <c r="N6116" i="1" s="1"/>
  <c r="O6116" i="1" s="1"/>
  <c r="M1290" i="1"/>
  <c r="M1291" i="1"/>
  <c r="M1292" i="1"/>
  <c r="N1292" i="1" s="1"/>
  <c r="M1294" i="1"/>
  <c r="N1294" i="1" s="1"/>
  <c r="M1297" i="1"/>
  <c r="M1298" i="1"/>
  <c r="N1298" i="1" s="1"/>
  <c r="M1299" i="1"/>
  <c r="M1300" i="1"/>
  <c r="N1300" i="1" s="1"/>
  <c r="M1302" i="1"/>
  <c r="M1304" i="1"/>
  <c r="N1304" i="1" s="1"/>
  <c r="M3571" i="1"/>
  <c r="M1305" i="1"/>
  <c r="M1306" i="1"/>
  <c r="N1306" i="1" s="1"/>
  <c r="M1307" i="1"/>
  <c r="N1307" i="1" s="1"/>
  <c r="M1309" i="1"/>
  <c r="M1311" i="1"/>
  <c r="M1312" i="1"/>
  <c r="N1312" i="1" s="1"/>
  <c r="M1313" i="1"/>
  <c r="M1314" i="1"/>
  <c r="M1317" i="1"/>
  <c r="N1317" i="1" s="1"/>
  <c r="M1319" i="1"/>
  <c r="M1320" i="1"/>
  <c r="M1321" i="1"/>
  <c r="N1321" i="1" s="1"/>
  <c r="M1322" i="1"/>
  <c r="M1323" i="1"/>
  <c r="N1323" i="1" s="1"/>
  <c r="M1033" i="1"/>
  <c r="M1036" i="1"/>
  <c r="M1037" i="1"/>
  <c r="N1037" i="1" s="1"/>
  <c r="M1038" i="1"/>
  <c r="M1039" i="1"/>
  <c r="N1039" i="1" s="1"/>
  <c r="M1101" i="1"/>
  <c r="N1101" i="1" s="1"/>
  <c r="M363" i="1"/>
  <c r="M1731" i="1"/>
  <c r="M1732" i="1"/>
  <c r="M4635" i="1"/>
  <c r="M3572" i="1"/>
  <c r="N3572" i="1" s="1"/>
  <c r="M3574" i="1"/>
  <c r="M4636" i="1"/>
  <c r="N4636" i="1" s="1"/>
  <c r="O4636" i="1" s="1"/>
  <c r="M2979" i="1"/>
  <c r="M2980" i="1"/>
  <c r="M2981" i="1"/>
  <c r="M1041" i="1"/>
  <c r="M4638" i="1"/>
  <c r="M4639" i="1"/>
  <c r="N4639" i="1" s="1"/>
  <c r="O4639" i="1" s="1"/>
  <c r="M1042" i="1"/>
  <c r="M1043" i="1"/>
  <c r="M1046" i="1"/>
  <c r="M2416" i="1"/>
  <c r="M3577" i="1"/>
  <c r="M2075" i="1"/>
  <c r="M2076" i="1"/>
  <c r="N2076" i="1" s="1"/>
  <c r="M3578" i="1"/>
  <c r="M2418" i="1"/>
  <c r="N2418" i="1" s="1"/>
  <c r="O2418" i="1" s="1"/>
  <c r="M2419" i="1"/>
  <c r="M2077" i="1"/>
  <c r="M2420" i="1"/>
  <c r="M3580" i="1"/>
  <c r="M2080" i="1"/>
  <c r="M3582" i="1"/>
  <c r="M2421" i="1"/>
  <c r="N2421" i="1" s="1"/>
  <c r="M2422" i="1"/>
  <c r="M2082" i="1"/>
  <c r="M3583" i="1"/>
  <c r="M2084" i="1"/>
  <c r="M2085" i="1"/>
  <c r="N2085" i="1" s="1"/>
  <c r="O2085" i="1" s="1"/>
  <c r="M2086" i="1"/>
  <c r="M4641" i="1"/>
  <c r="M4644" i="1"/>
  <c r="M4645" i="1"/>
  <c r="N4645" i="1" s="1"/>
  <c r="O4645" i="1" s="1"/>
  <c r="M3584" i="1"/>
  <c r="M6117" i="1"/>
  <c r="N6117" i="1" s="1"/>
  <c r="M1325" i="1"/>
  <c r="M2088" i="1"/>
  <c r="M3585" i="1"/>
  <c r="M643" i="1"/>
  <c r="M2983" i="1"/>
  <c r="N2983" i="1" s="1"/>
  <c r="M3586" i="1"/>
  <c r="M2985" i="1"/>
  <c r="N2985" i="1" s="1"/>
  <c r="M2986" i="1"/>
  <c r="M2089" i="1"/>
  <c r="M2090" i="1"/>
  <c r="M1326" i="1"/>
  <c r="M2531" i="1"/>
  <c r="M5464" i="1"/>
  <c r="N5464" i="1" s="1"/>
  <c r="O5464" i="1" s="1"/>
  <c r="M1328" i="1"/>
  <c r="N1328" i="1" s="1"/>
  <c r="M1329" i="1"/>
  <c r="M1235" i="1"/>
  <c r="N1235" i="1" s="1"/>
  <c r="M1047" i="1"/>
  <c r="M4646" i="1"/>
  <c r="M3588" i="1"/>
  <c r="N3588" i="1" s="1"/>
  <c r="M3589" i="1"/>
  <c r="M1634" i="1"/>
  <c r="N1634" i="1" s="1"/>
  <c r="M4647" i="1"/>
  <c r="M2807" i="1"/>
  <c r="M2808" i="1"/>
  <c r="M1330" i="1"/>
  <c r="M2809" i="1"/>
  <c r="N2809" i="1" s="1"/>
  <c r="M2810" i="1"/>
  <c r="N2810" i="1" s="1"/>
  <c r="M2812" i="1"/>
  <c r="M1907" i="1"/>
  <c r="M1908" i="1"/>
  <c r="M1909" i="1"/>
  <c r="M1910" i="1"/>
  <c r="M1913" i="1"/>
  <c r="M1915" i="1"/>
  <c r="M1916" i="1"/>
  <c r="M1917" i="1"/>
  <c r="M1918" i="1"/>
  <c r="M1919" i="1"/>
  <c r="N1919" i="1" s="1"/>
  <c r="M1331" i="1"/>
  <c r="M3591" i="1"/>
  <c r="M1048" i="1"/>
  <c r="M1049" i="1"/>
  <c r="N1049" i="1" s="1"/>
  <c r="O1049" i="1" s="1"/>
  <c r="M1050" i="1"/>
  <c r="N1050" i="1" s="1"/>
  <c r="M1052" i="1"/>
  <c r="N1052" i="1" s="1"/>
  <c r="M11" i="1"/>
  <c r="N11" i="1" s="1"/>
  <c r="M12" i="1"/>
  <c r="N12" i="1" s="1"/>
  <c r="M13" i="1"/>
  <c r="M2814" i="1"/>
  <c r="M2815" i="1"/>
  <c r="N2815" i="1" s="1"/>
  <c r="M644" i="1"/>
  <c r="M295" i="1"/>
  <c r="N295" i="1" s="1"/>
  <c r="M2987" i="1"/>
  <c r="M2988" i="1"/>
  <c r="N2988" i="1" s="1"/>
  <c r="M3592" i="1"/>
  <c r="N3592" i="1" s="1"/>
  <c r="M2991" i="1"/>
  <c r="M3593" i="1"/>
  <c r="M296" i="1"/>
  <c r="N296" i="1" s="1"/>
  <c r="O296" i="1" s="1"/>
  <c r="M3594" i="1"/>
  <c r="M2993" i="1"/>
  <c r="M2994" i="1"/>
  <c r="M3598" i="1"/>
  <c r="N3598" i="1" s="1"/>
  <c r="M297" i="1"/>
  <c r="N297" i="1" s="1"/>
  <c r="M3599" i="1"/>
  <c r="M3600" i="1"/>
  <c r="N3600" i="1" s="1"/>
  <c r="M6118" i="1"/>
  <c r="M4649" i="1"/>
  <c r="M6120" i="1"/>
  <c r="M3602" i="1"/>
  <c r="M4650" i="1"/>
  <c r="N4650" i="1" s="1"/>
  <c r="M3605" i="1"/>
  <c r="M6121" i="1"/>
  <c r="M6122" i="1"/>
  <c r="M6123" i="1"/>
  <c r="M6124" i="1"/>
  <c r="M6127" i="1"/>
  <c r="M6129" i="1"/>
  <c r="M6130" i="1"/>
  <c r="M6131" i="1"/>
  <c r="M6132" i="1"/>
  <c r="M6135" i="1"/>
  <c r="M6138" i="1"/>
  <c r="M3607" i="1"/>
  <c r="M6139" i="1"/>
  <c r="M3610" i="1"/>
  <c r="N3610" i="1" s="1"/>
  <c r="O3610" i="1" s="1"/>
  <c r="P3610" i="1" s="1"/>
  <c r="M2995" i="1"/>
  <c r="N2995" i="1" s="1"/>
  <c r="M3612" i="1"/>
  <c r="M3613" i="1"/>
  <c r="M6140" i="1"/>
  <c r="M3412" i="1"/>
  <c r="N3412" i="1" s="1"/>
  <c r="O3412" i="1" s="1"/>
  <c r="M365" i="1"/>
  <c r="M3615" i="1"/>
  <c r="N3615" i="1" s="1"/>
  <c r="M366" i="1"/>
  <c r="M835" i="1"/>
  <c r="N835" i="1" s="1"/>
  <c r="M3616" i="1"/>
  <c r="M1733" i="1"/>
  <c r="M2425" i="1"/>
  <c r="M3618" i="1"/>
  <c r="N3618" i="1" s="1"/>
  <c r="O3618" i="1" s="1"/>
  <c r="M3619" i="1"/>
  <c r="M2091" i="1"/>
  <c r="M2092" i="1"/>
  <c r="M2093" i="1"/>
  <c r="M3622" i="1"/>
  <c r="N3622" i="1" s="1"/>
  <c r="M2094" i="1"/>
  <c r="M2095" i="1"/>
  <c r="N2095" i="1" s="1"/>
  <c r="M2096" i="1"/>
  <c r="M3624" i="1"/>
  <c r="M3625" i="1"/>
  <c r="M2429" i="1"/>
  <c r="M3626" i="1"/>
  <c r="N3626" i="1" s="1"/>
  <c r="M2097" i="1"/>
  <c r="N2097" i="1" s="1"/>
  <c r="M2430" i="1"/>
  <c r="M2431" i="1"/>
  <c r="M3627" i="1"/>
  <c r="M3628" i="1"/>
  <c r="M3629" i="1"/>
  <c r="M646" i="1"/>
  <c r="M648" i="1"/>
  <c r="M649" i="1"/>
  <c r="M650" i="1"/>
  <c r="M651" i="1"/>
  <c r="M652" i="1"/>
  <c r="N652" i="1" s="1"/>
  <c r="M2100" i="1"/>
  <c r="M655" i="1"/>
  <c r="M656" i="1"/>
  <c r="M657" i="1"/>
  <c r="M658" i="1"/>
  <c r="N658" i="1" s="1"/>
  <c r="M660" i="1"/>
  <c r="N660" i="1" s="1"/>
  <c r="O660" i="1" s="1"/>
  <c r="M662" i="1"/>
  <c r="M663" i="1"/>
  <c r="M664" i="1"/>
  <c r="M665" i="1"/>
  <c r="M3631" i="1"/>
  <c r="N3631" i="1" s="1"/>
  <c r="M3633" i="1"/>
  <c r="M3635" i="1"/>
  <c r="N3635" i="1" s="1"/>
  <c r="O3635" i="1" s="1"/>
  <c r="P3635" i="1" s="1"/>
  <c r="M5247" i="1"/>
  <c r="M5248" i="1"/>
  <c r="M5249" i="1"/>
  <c r="M667" i="1"/>
  <c r="M670" i="1"/>
  <c r="N670" i="1" s="1"/>
  <c r="O670" i="1" s="1"/>
  <c r="M671" i="1"/>
  <c r="M672" i="1"/>
  <c r="N672" i="1" s="1"/>
  <c r="M675" i="1"/>
  <c r="M5251" i="1"/>
  <c r="M2996" i="1"/>
  <c r="M3636" i="1"/>
  <c r="N3636" i="1" s="1"/>
  <c r="M3637" i="1"/>
  <c r="M2103" i="1"/>
  <c r="M3640" i="1"/>
  <c r="M4651" i="1"/>
  <c r="M2432" i="1"/>
  <c r="N2432" i="1" s="1"/>
  <c r="M2433" i="1"/>
  <c r="N2433" i="1" s="1"/>
  <c r="M2105" i="1"/>
  <c r="M3642" i="1"/>
  <c r="M3643" i="1"/>
  <c r="M3644" i="1"/>
  <c r="M2106" i="1"/>
  <c r="M2107" i="1"/>
  <c r="N2107" i="1" s="1"/>
  <c r="M2109" i="1"/>
  <c r="M2112" i="1"/>
  <c r="M2113" i="1"/>
  <c r="M2114" i="1"/>
  <c r="M2117" i="1"/>
  <c r="M3645" i="1"/>
  <c r="M3646" i="1"/>
  <c r="M3647" i="1"/>
  <c r="M3648" i="1"/>
  <c r="M3650" i="1"/>
  <c r="N3650" i="1" s="1"/>
  <c r="O3650" i="1" s="1"/>
  <c r="M2436" i="1"/>
  <c r="M2437" i="1"/>
  <c r="M3652" i="1"/>
  <c r="M3653" i="1"/>
  <c r="M3656" i="1"/>
  <c r="M3658" i="1"/>
  <c r="N3658" i="1" s="1"/>
  <c r="O3658" i="1" s="1"/>
  <c r="P3658" i="1" s="1"/>
  <c r="M3659" i="1"/>
  <c r="M3660" i="1"/>
  <c r="M3661" i="1"/>
  <c r="M3662" i="1"/>
  <c r="N3662" i="1" s="1"/>
  <c r="M3664" i="1"/>
  <c r="M3667" i="1"/>
  <c r="N3667" i="1" s="1"/>
  <c r="O3667" i="1" s="1"/>
  <c r="M2997" i="1"/>
  <c r="M2998" i="1"/>
  <c r="M3670" i="1"/>
  <c r="N3670" i="1" s="1"/>
  <c r="O3670" i="1" s="1"/>
  <c r="M3672" i="1"/>
  <c r="M3673" i="1"/>
  <c r="M3674" i="1"/>
  <c r="N3674" i="1" s="1"/>
  <c r="M3675" i="1"/>
  <c r="M3676" i="1"/>
  <c r="N3676" i="1" s="1"/>
  <c r="M3678" i="1"/>
  <c r="M3680" i="1"/>
  <c r="M3681" i="1"/>
  <c r="M3682" i="1"/>
  <c r="M2119" i="1"/>
  <c r="N2119" i="1" s="1"/>
  <c r="M2438" i="1"/>
  <c r="M2123" i="1"/>
  <c r="M2439" i="1"/>
  <c r="M2124" i="1"/>
  <c r="M2125" i="1"/>
  <c r="M2126" i="1"/>
  <c r="N2126" i="1" s="1"/>
  <c r="M2128" i="1"/>
  <c r="M3684" i="1"/>
  <c r="M2130" i="1"/>
  <c r="M3685" i="1"/>
  <c r="M3686" i="1"/>
  <c r="N3686" i="1" s="1"/>
  <c r="M2999" i="1"/>
  <c r="M3688" i="1"/>
  <c r="M2131" i="1"/>
  <c r="M2132" i="1"/>
  <c r="M2133" i="1"/>
  <c r="M3691" i="1"/>
  <c r="N3691" i="1" s="1"/>
  <c r="O3691" i="1" s="1"/>
  <c r="M3001" i="1"/>
  <c r="M3693" i="1"/>
  <c r="M3694" i="1"/>
  <c r="M3002" i="1"/>
  <c r="M2134" i="1"/>
  <c r="M3005" i="1"/>
  <c r="N3005" i="1" s="1"/>
  <c r="O3005" i="1" s="1"/>
  <c r="P3005" i="1" s="1"/>
  <c r="M3006" i="1"/>
  <c r="M3007" i="1"/>
  <c r="M3008" i="1"/>
  <c r="M3011" i="1"/>
  <c r="M3698" i="1"/>
  <c r="N3698" i="1" s="1"/>
  <c r="O3698" i="1" s="1"/>
  <c r="M3699" i="1"/>
  <c r="M3700" i="1"/>
  <c r="N3700" i="1" s="1"/>
  <c r="M3703" i="1"/>
  <c r="M3705" i="1"/>
  <c r="M2135" i="1"/>
  <c r="M3012" i="1"/>
  <c r="M2136" i="1"/>
  <c r="M2138" i="1"/>
  <c r="M2140" i="1"/>
  <c r="M2141" i="1"/>
  <c r="M2142" i="1"/>
  <c r="M2143" i="1"/>
  <c r="M2146" i="1"/>
  <c r="M2147" i="1"/>
  <c r="M2148" i="1"/>
  <c r="M2149" i="1"/>
  <c r="M2150" i="1"/>
  <c r="M2151" i="1"/>
  <c r="N2151" i="1" s="1"/>
  <c r="M2153" i="1"/>
  <c r="M3014" i="1"/>
  <c r="M3015" i="1"/>
  <c r="M3707" i="1"/>
  <c r="M3709" i="1"/>
  <c r="M2156" i="1"/>
  <c r="M3711" i="1"/>
  <c r="N3711" i="1" s="1"/>
  <c r="M2157" i="1"/>
  <c r="M2441" i="1"/>
  <c r="M2444" i="1"/>
  <c r="N2444" i="1" s="1"/>
  <c r="M2446" i="1"/>
  <c r="M3016" i="1"/>
  <c r="M2158" i="1"/>
  <c r="M3712" i="1"/>
  <c r="M2159" i="1"/>
  <c r="N2159" i="1" s="1"/>
  <c r="M1238" i="1"/>
  <c r="M3715" i="1"/>
  <c r="M5901" i="1"/>
  <c r="M5902" i="1"/>
  <c r="M5903" i="1"/>
  <c r="N5903" i="1" s="1"/>
  <c r="M5905" i="1"/>
  <c r="M5908" i="1"/>
  <c r="M5909" i="1"/>
  <c r="M5910" i="1"/>
  <c r="M5913" i="1"/>
  <c r="M5915" i="1"/>
  <c r="M5916" i="1"/>
  <c r="M5917" i="1"/>
  <c r="M5918" i="1"/>
  <c r="M5919" i="1"/>
  <c r="N5919" i="1" s="1"/>
  <c r="M5921" i="1"/>
  <c r="M3413" i="1"/>
  <c r="M3414" i="1"/>
  <c r="M1678" i="1"/>
  <c r="M3399" i="1"/>
  <c r="M6283" i="1"/>
  <c r="M6285" i="1"/>
  <c r="M6286" i="1"/>
  <c r="N6286" i="1" s="1"/>
  <c r="O6286" i="1" s="1"/>
  <c r="M6287" i="1"/>
  <c r="M6288" i="1"/>
  <c r="M6289" i="1"/>
  <c r="N6289" i="1" s="1"/>
  <c r="M2646" i="1"/>
  <c r="M3401" i="1"/>
  <c r="M54" i="1"/>
  <c r="M55" i="1"/>
  <c r="M1334" i="1"/>
  <c r="N1334" i="1" s="1"/>
  <c r="M1336" i="1"/>
  <c r="M4652" i="1"/>
  <c r="M1636" i="1"/>
  <c r="M1637" i="1"/>
  <c r="M3716" i="1"/>
  <c r="M3719" i="1"/>
  <c r="N3719" i="1" s="1"/>
  <c r="M298" i="1"/>
  <c r="M3720" i="1"/>
  <c r="M3721" i="1"/>
  <c r="M3019" i="1"/>
  <c r="M4654" i="1"/>
  <c r="M3722" i="1"/>
  <c r="M3723" i="1"/>
  <c r="M3724" i="1"/>
  <c r="M4656" i="1"/>
  <c r="M3727" i="1"/>
  <c r="M6141" i="1"/>
  <c r="M6142" i="1"/>
  <c r="M6143" i="1"/>
  <c r="M6146" i="1"/>
  <c r="M6148" i="1"/>
  <c r="M6149" i="1"/>
  <c r="M6150" i="1"/>
  <c r="M6151" i="1"/>
  <c r="M6154" i="1"/>
  <c r="N6154" i="1" s="1"/>
  <c r="M1338" i="1"/>
  <c r="M6155" i="1"/>
  <c r="M6156" i="1"/>
  <c r="M6157" i="1"/>
  <c r="M3022" i="1"/>
  <c r="M3732" i="1"/>
  <c r="M3733" i="1"/>
  <c r="M3734" i="1"/>
  <c r="N3734" i="1" s="1"/>
  <c r="M3023" i="1"/>
  <c r="M1638" i="1"/>
  <c r="N1638" i="1" s="1"/>
  <c r="M3736" i="1"/>
  <c r="M3737" i="1"/>
  <c r="M3025" i="1"/>
  <c r="N3025" i="1" s="1"/>
  <c r="O3025" i="1" s="1"/>
  <c r="M3738" i="1"/>
  <c r="M2543" i="1"/>
  <c r="M3741" i="1"/>
  <c r="M3742" i="1"/>
  <c r="M3743" i="1"/>
  <c r="M367" i="1"/>
  <c r="M3745" i="1"/>
  <c r="N3745" i="1" s="1"/>
  <c r="M3746" i="1"/>
  <c r="M3747" i="1"/>
  <c r="M4659" i="1"/>
  <c r="M3748" i="1"/>
  <c r="M3751" i="1"/>
  <c r="N3751" i="1" s="1"/>
  <c r="M3753" i="1"/>
  <c r="M3754" i="1"/>
  <c r="M2447" i="1"/>
  <c r="M3755" i="1"/>
  <c r="M3758" i="1"/>
  <c r="M3026" i="1"/>
  <c r="M2448" i="1"/>
  <c r="M3761" i="1"/>
  <c r="M3764" i="1"/>
  <c r="M3766" i="1"/>
  <c r="M2449" i="1"/>
  <c r="M3767" i="1"/>
  <c r="M3768" i="1"/>
  <c r="M3769" i="1"/>
  <c r="N3769" i="1" s="1"/>
  <c r="M3771" i="1"/>
  <c r="M3773" i="1"/>
  <c r="M3027" i="1"/>
  <c r="M3028" i="1"/>
  <c r="M3774" i="1"/>
  <c r="M3777" i="1"/>
  <c r="M3779" i="1"/>
  <c r="M3780" i="1"/>
  <c r="M3029" i="1"/>
  <c r="M3781" i="1"/>
  <c r="M3784" i="1"/>
  <c r="M3786" i="1"/>
  <c r="M3787" i="1"/>
  <c r="M3788" i="1"/>
  <c r="M3789" i="1"/>
  <c r="N3789" i="1" s="1"/>
  <c r="O3789" i="1" s="1"/>
  <c r="M3791" i="1"/>
  <c r="M3792" i="1"/>
  <c r="M3793" i="1"/>
  <c r="M3794" i="1"/>
  <c r="M2450" i="1"/>
  <c r="N2450" i="1" s="1"/>
  <c r="M3796" i="1"/>
  <c r="N3796" i="1" s="1"/>
  <c r="M3798" i="1"/>
  <c r="M3799" i="1"/>
  <c r="M3800" i="1"/>
  <c r="M2451" i="1"/>
  <c r="M3802" i="1"/>
  <c r="M3804" i="1"/>
  <c r="M3805" i="1"/>
  <c r="M3806" i="1"/>
  <c r="M2452" i="1"/>
  <c r="M3808" i="1"/>
  <c r="M3811" i="1"/>
  <c r="M3812" i="1"/>
  <c r="M2163" i="1"/>
  <c r="M3815" i="1"/>
  <c r="M3817" i="1"/>
  <c r="M3818" i="1"/>
  <c r="M3819" i="1"/>
  <c r="M3820" i="1"/>
  <c r="M3823" i="1"/>
  <c r="N3823" i="1" s="1"/>
  <c r="M3825" i="1"/>
  <c r="M3826" i="1"/>
  <c r="M3827" i="1"/>
  <c r="M3828" i="1"/>
  <c r="M3031" i="1"/>
  <c r="M3033" i="1"/>
  <c r="M3034" i="1"/>
  <c r="M3035" i="1"/>
  <c r="N3035" i="1" s="1"/>
  <c r="M3831" i="1"/>
  <c r="M2166" i="1"/>
  <c r="M2169" i="1"/>
  <c r="M2170" i="1"/>
  <c r="M2171" i="1"/>
  <c r="M3834" i="1"/>
  <c r="M2453" i="1"/>
  <c r="M3836" i="1"/>
  <c r="M3837" i="1"/>
  <c r="M3838" i="1"/>
  <c r="M3840" i="1"/>
  <c r="N3840" i="1" s="1"/>
  <c r="M3842" i="1"/>
  <c r="M3843" i="1"/>
  <c r="M3844" i="1"/>
  <c r="M2455" i="1"/>
  <c r="N2455" i="1" s="1"/>
  <c r="M3847" i="1"/>
  <c r="M3849" i="1"/>
  <c r="M3850" i="1"/>
  <c r="M3851" i="1"/>
  <c r="M3852" i="1"/>
  <c r="M3855" i="1"/>
  <c r="M1170" i="1"/>
  <c r="M1171" i="1"/>
  <c r="M1172" i="1"/>
  <c r="M1175" i="1"/>
  <c r="M1177" i="1"/>
  <c r="M1178" i="1"/>
  <c r="M1179" i="1"/>
  <c r="M1180" i="1"/>
  <c r="N1180" i="1" s="1"/>
  <c r="M1181" i="1"/>
  <c r="N1181" i="1" s="1"/>
  <c r="M1183" i="1"/>
  <c r="M1185" i="1"/>
  <c r="M1186" i="1"/>
  <c r="M1187" i="1"/>
  <c r="M1188" i="1"/>
  <c r="M1190" i="1"/>
  <c r="M1192" i="1"/>
  <c r="M1193" i="1"/>
  <c r="N1193" i="1" s="1"/>
  <c r="M1194" i="1"/>
  <c r="M1195" i="1"/>
  <c r="M1196" i="1"/>
  <c r="N1196" i="1" s="1"/>
  <c r="M1198" i="1"/>
  <c r="M1201" i="1"/>
  <c r="M1202" i="1"/>
  <c r="M1203" i="1"/>
  <c r="N1203" i="1" s="1"/>
  <c r="M1204" i="1"/>
  <c r="N1204" i="1" s="1"/>
  <c r="M5922" i="1"/>
  <c r="M3857" i="1"/>
  <c r="M1735" i="1"/>
  <c r="M369" i="1"/>
  <c r="M1736" i="1"/>
  <c r="M3858" i="1"/>
  <c r="N3858" i="1" s="1"/>
  <c r="M3860" i="1"/>
  <c r="M3861" i="1"/>
  <c r="M1738" i="1"/>
  <c r="M3862" i="1"/>
  <c r="M1339" i="1"/>
  <c r="M5923" i="1"/>
  <c r="N5923" i="1" s="1"/>
  <c r="M5924" i="1"/>
  <c r="M5925" i="1"/>
  <c r="M5926" i="1"/>
  <c r="M5928" i="1"/>
  <c r="M3864" i="1"/>
  <c r="N3864" i="1" s="1"/>
  <c r="M5931" i="1"/>
  <c r="M679" i="1"/>
  <c r="M681" i="1"/>
  <c r="N681" i="1" s="1"/>
  <c r="M5934" i="1"/>
  <c r="M5935" i="1"/>
  <c r="M5936" i="1"/>
  <c r="N5936" i="1" s="1"/>
  <c r="M5937" i="1"/>
  <c r="N5937" i="1" s="1"/>
  <c r="M5940" i="1"/>
  <c r="M5942" i="1"/>
  <c r="M683" i="1"/>
  <c r="M5943" i="1"/>
  <c r="N5943" i="1" s="1"/>
  <c r="M6160" i="1"/>
  <c r="M2648" i="1"/>
  <c r="M1664" i="1"/>
  <c r="M6161" i="1"/>
  <c r="N6161" i="1" s="1"/>
  <c r="M6162" i="1"/>
  <c r="M4662" i="1"/>
  <c r="M3869" i="1"/>
  <c r="M6163" i="1"/>
  <c r="M3870" i="1"/>
  <c r="M3871" i="1"/>
  <c r="N3871" i="1" s="1"/>
  <c r="M3874" i="1"/>
  <c r="M3875" i="1"/>
  <c r="M4664" i="1"/>
  <c r="M4665" i="1"/>
  <c r="N4665" i="1" s="1"/>
  <c r="M4668" i="1"/>
  <c r="M3878" i="1"/>
  <c r="M3879" i="1"/>
  <c r="M4669" i="1"/>
  <c r="N4669" i="1" s="1"/>
  <c r="M4671" i="1"/>
  <c r="M3881" i="1"/>
  <c r="N3881" i="1" s="1"/>
  <c r="M3882" i="1"/>
  <c r="M1205" i="1"/>
  <c r="M684" i="1"/>
  <c r="M687" i="1"/>
  <c r="N687" i="1" s="1"/>
  <c r="M688" i="1"/>
  <c r="M689" i="1"/>
  <c r="M1340" i="1"/>
  <c r="M2819" i="1"/>
  <c r="M1341" i="1"/>
  <c r="M1342" i="1"/>
  <c r="N1342" i="1" s="1"/>
  <c r="M1343" i="1"/>
  <c r="M1923" i="1"/>
  <c r="M837" i="1"/>
  <c r="M2523" i="1"/>
  <c r="M838" i="1"/>
  <c r="N838" i="1" s="1"/>
  <c r="M2524" i="1"/>
  <c r="M841" i="1"/>
  <c r="N841" i="1" s="1"/>
  <c r="M371" i="1"/>
  <c r="M1741" i="1"/>
  <c r="M2525" i="1"/>
  <c r="M844" i="1"/>
  <c r="M1743" i="1"/>
  <c r="N1743" i="1" s="1"/>
  <c r="O1743" i="1" s="1"/>
  <c r="M2526" i="1"/>
  <c r="M373" i="1"/>
  <c r="M374" i="1"/>
  <c r="M375" i="1"/>
  <c r="M1744" i="1"/>
  <c r="M1745" i="1"/>
  <c r="M847" i="1"/>
  <c r="N847" i="1" s="1"/>
  <c r="M3037" i="1"/>
  <c r="M3885" i="1"/>
  <c r="M5346" i="1"/>
  <c r="M3887" i="1"/>
  <c r="M1054" i="1"/>
  <c r="N1054" i="1" s="1"/>
  <c r="M1686" i="1"/>
  <c r="M1688" i="1"/>
  <c r="M1690" i="1"/>
  <c r="M690" i="1"/>
  <c r="N690" i="1" s="1"/>
  <c r="M2779" i="1"/>
  <c r="N2779" i="1" s="1"/>
  <c r="M2780" i="1"/>
  <c r="M2781" i="1"/>
  <c r="M302" i="1"/>
  <c r="M2783" i="1"/>
  <c r="M2541" i="1"/>
  <c r="M4672" i="1"/>
  <c r="N4672" i="1" s="1"/>
  <c r="M1926" i="1"/>
  <c r="N1926" i="1" s="1"/>
  <c r="M1929" i="1"/>
  <c r="M1932" i="1"/>
  <c r="M1933" i="1"/>
  <c r="M1344" i="1"/>
  <c r="N1344" i="1" s="1"/>
  <c r="M1347" i="1"/>
  <c r="M1243" i="1"/>
  <c r="M1244" i="1"/>
  <c r="M234" i="1"/>
  <c r="M6292" i="1"/>
  <c r="M6294" i="1"/>
  <c r="M6295" i="1"/>
  <c r="M6296" i="1"/>
  <c r="M6297" i="1"/>
  <c r="M6300" i="1"/>
  <c r="M6302" i="1"/>
  <c r="M6303" i="1"/>
  <c r="M6304" i="1"/>
  <c r="M6305" i="1"/>
  <c r="M6308" i="1"/>
  <c r="N6308" i="1" s="1"/>
  <c r="M6311" i="1"/>
  <c r="M6312" i="1"/>
  <c r="M6313" i="1"/>
  <c r="M6314" i="1"/>
  <c r="N6314" i="1" s="1"/>
  <c r="M6167" i="1"/>
  <c r="M379" i="1"/>
  <c r="N379" i="1" s="1"/>
  <c r="M380" i="1"/>
  <c r="M381" i="1"/>
  <c r="M1747" i="1"/>
  <c r="M1749" i="1"/>
  <c r="M1750" i="1"/>
  <c r="N1750" i="1" s="1"/>
  <c r="M3889" i="1"/>
  <c r="M3890" i="1"/>
  <c r="M3892" i="1"/>
  <c r="M3894" i="1"/>
  <c r="M3895" i="1"/>
  <c r="M3896" i="1"/>
  <c r="N3896" i="1" s="1"/>
  <c r="M2174" i="1"/>
  <c r="M2175" i="1"/>
  <c r="N2175" i="1" s="1"/>
  <c r="M2177" i="1"/>
  <c r="M2180" i="1"/>
  <c r="M2181" i="1"/>
  <c r="M2182" i="1"/>
  <c r="N2182" i="1" s="1"/>
  <c r="M3898" i="1"/>
  <c r="M3900" i="1"/>
  <c r="M3901" i="1"/>
  <c r="N3901" i="1" s="1"/>
  <c r="M2456" i="1"/>
  <c r="M2185" i="1"/>
  <c r="M2187" i="1"/>
  <c r="M3904" i="1"/>
  <c r="M3905" i="1"/>
  <c r="M3906" i="1"/>
  <c r="M3909" i="1"/>
  <c r="M3910" i="1"/>
  <c r="M2188" i="1"/>
  <c r="M2189" i="1"/>
  <c r="M2190" i="1"/>
  <c r="M3911" i="1"/>
  <c r="N3911" i="1" s="1"/>
  <c r="M3914" i="1"/>
  <c r="M3915" i="1"/>
  <c r="N3915" i="1" s="1"/>
  <c r="O3915" i="1" s="1"/>
  <c r="M3916" i="1"/>
  <c r="M2193" i="1"/>
  <c r="M2195" i="1"/>
  <c r="N2195" i="1" s="1"/>
  <c r="M2196" i="1"/>
  <c r="M3919" i="1"/>
  <c r="M3922" i="1"/>
  <c r="M3038" i="1"/>
  <c r="M3039" i="1"/>
  <c r="N3039" i="1" s="1"/>
  <c r="M3040" i="1"/>
  <c r="M3041" i="1"/>
  <c r="M2199" i="1"/>
  <c r="N2199" i="1" s="1"/>
  <c r="M3924" i="1"/>
  <c r="M2201" i="1"/>
  <c r="M2202" i="1"/>
  <c r="N2202" i="1" s="1"/>
  <c r="M2203" i="1"/>
  <c r="M3926" i="1"/>
  <c r="M3042" i="1"/>
  <c r="M3929" i="1"/>
  <c r="M3930" i="1"/>
  <c r="N3930" i="1" s="1"/>
  <c r="M3931" i="1"/>
  <c r="M2205" i="1"/>
  <c r="M3045" i="1"/>
  <c r="M3047" i="1"/>
  <c r="M3933" i="1"/>
  <c r="M3935" i="1"/>
  <c r="M3936" i="1"/>
  <c r="M3937" i="1"/>
  <c r="M3050" i="1"/>
  <c r="M2206" i="1"/>
  <c r="N2206" i="1" s="1"/>
  <c r="O2206" i="1" s="1"/>
  <c r="M3938" i="1"/>
  <c r="M3941" i="1"/>
  <c r="M3051" i="1"/>
  <c r="M3942" i="1"/>
  <c r="M2207" i="1"/>
  <c r="N2207" i="1" s="1"/>
  <c r="M2209" i="1"/>
  <c r="M2210" i="1"/>
  <c r="M2211" i="1"/>
  <c r="M3945" i="1"/>
  <c r="M3948" i="1"/>
  <c r="M2459" i="1"/>
  <c r="N2459" i="1" s="1"/>
  <c r="M3950" i="1"/>
  <c r="M2212" i="1"/>
  <c r="M3951" i="1"/>
  <c r="N3951" i="1" s="1"/>
  <c r="M2214" i="1"/>
  <c r="M2216" i="1"/>
  <c r="M2217" i="1"/>
  <c r="N2217" i="1" s="1"/>
  <c r="M3953" i="1"/>
  <c r="M3954" i="1"/>
  <c r="M3956" i="1"/>
  <c r="M2220" i="1"/>
  <c r="M2221" i="1"/>
  <c r="N2221" i="1" s="1"/>
  <c r="M2222" i="1"/>
  <c r="M3959" i="1"/>
  <c r="M3960" i="1"/>
  <c r="M2223" i="1"/>
  <c r="M2224" i="1"/>
  <c r="M2225" i="1"/>
  <c r="N2225" i="1" s="1"/>
  <c r="M3961" i="1"/>
  <c r="M3963" i="1"/>
  <c r="M3964" i="1"/>
  <c r="N3964" i="1" s="1"/>
  <c r="M3965" i="1"/>
  <c r="M3052" i="1"/>
  <c r="M3055" i="1"/>
  <c r="M3057" i="1"/>
  <c r="M2228" i="1"/>
  <c r="M3966" i="1"/>
  <c r="N3966" i="1" s="1"/>
  <c r="M3967" i="1"/>
  <c r="M3968" i="1"/>
  <c r="M3971" i="1"/>
  <c r="M3972" i="1"/>
  <c r="M3973" i="1"/>
  <c r="M2232" i="1"/>
  <c r="N2232" i="1" s="1"/>
  <c r="M3975" i="1"/>
  <c r="M3976" i="1"/>
  <c r="M3977" i="1"/>
  <c r="M14" i="1"/>
  <c r="M16" i="1"/>
  <c r="M19" i="1"/>
  <c r="M20" i="1"/>
  <c r="M21" i="1"/>
  <c r="M2649" i="1"/>
  <c r="N2649" i="1" s="1"/>
  <c r="M2651" i="1"/>
  <c r="M2652" i="1"/>
  <c r="N2652" i="1" s="1"/>
  <c r="M2653" i="1"/>
  <c r="M2654" i="1"/>
  <c r="M2657" i="1"/>
  <c r="M2660" i="1"/>
  <c r="M2661" i="1"/>
  <c r="N2661" i="1" s="1"/>
  <c r="M2662" i="1"/>
  <c r="N2662" i="1" s="1"/>
  <c r="M2665" i="1"/>
  <c r="M2668" i="1"/>
  <c r="M2669" i="1"/>
  <c r="M2400" i="1"/>
  <c r="M2403" i="1"/>
  <c r="M2405" i="1"/>
  <c r="M2406" i="1"/>
  <c r="M2407" i="1"/>
  <c r="M2408" i="1"/>
  <c r="M3978" i="1"/>
  <c r="M6170" i="1"/>
  <c r="M6171" i="1"/>
  <c r="M6172" i="1"/>
  <c r="M6173" i="1"/>
  <c r="M3415" i="1"/>
  <c r="N3415" i="1" s="1"/>
  <c r="M3417" i="1"/>
  <c r="M691" i="1"/>
  <c r="M801" i="1"/>
  <c r="M692" i="1"/>
  <c r="M695" i="1"/>
  <c r="N695" i="1" s="1"/>
  <c r="M802" i="1"/>
  <c r="M803" i="1"/>
  <c r="N803" i="1" s="1"/>
  <c r="M804" i="1"/>
  <c r="M3979" i="1"/>
  <c r="M3980" i="1"/>
  <c r="N3980" i="1" s="1"/>
  <c r="M3981" i="1"/>
  <c r="M3982" i="1"/>
  <c r="N3982" i="1" s="1"/>
  <c r="M2463" i="1"/>
  <c r="M2464" i="1"/>
  <c r="M3983" i="1"/>
  <c r="M3403" i="1"/>
  <c r="M2820" i="1"/>
  <c r="M2821" i="1"/>
  <c r="N2821" i="1" s="1"/>
  <c r="M697" i="1"/>
  <c r="M3984" i="1"/>
  <c r="M3987" i="1"/>
  <c r="M237" i="1"/>
  <c r="N237" i="1" s="1"/>
  <c r="M1934" i="1"/>
  <c r="N1934" i="1" s="1"/>
  <c r="M1935" i="1"/>
  <c r="M1938" i="1"/>
  <c r="M57" i="1"/>
  <c r="M1751" i="1"/>
  <c r="M1674" i="1"/>
  <c r="M384" i="1"/>
  <c r="N384" i="1" s="1"/>
  <c r="M385" i="1"/>
  <c r="N385" i="1" s="1"/>
  <c r="O385" i="1" s="1"/>
  <c r="M387" i="1"/>
  <c r="M1351" i="1"/>
  <c r="M1352" i="1"/>
  <c r="M1353" i="1"/>
  <c r="M1354" i="1"/>
  <c r="M1357" i="1"/>
  <c r="M1359" i="1"/>
  <c r="N1359" i="1" s="1"/>
  <c r="M1710" i="1"/>
  <c r="M1752" i="1"/>
  <c r="M1753" i="1"/>
  <c r="M3989" i="1"/>
  <c r="M1361" i="1"/>
  <c r="M1362" i="1"/>
  <c r="M1363" i="1"/>
  <c r="M1364" i="1"/>
  <c r="N1364" i="1" s="1"/>
  <c r="M3992" i="1"/>
  <c r="N3992" i="1" s="1"/>
  <c r="M4675" i="1"/>
  <c r="M4676" i="1"/>
  <c r="M4677" i="1"/>
  <c r="M4678" i="1"/>
  <c r="M4681" i="1"/>
  <c r="M5947" i="1"/>
  <c r="N5947" i="1" s="1"/>
  <c r="M4682" i="1"/>
  <c r="M1754" i="1"/>
  <c r="M5347" i="1"/>
  <c r="M1365" i="1"/>
  <c r="M1756" i="1"/>
  <c r="M1366" i="1"/>
  <c r="N1366" i="1" s="1"/>
  <c r="M3995" i="1"/>
  <c r="M4683" i="1"/>
  <c r="M1368" i="1"/>
  <c r="N1368" i="1" s="1"/>
  <c r="M3060" i="1"/>
  <c r="M1370" i="1"/>
  <c r="N1370" i="1" s="1"/>
  <c r="M1371" i="1"/>
  <c r="M1374" i="1"/>
  <c r="M1376" i="1"/>
  <c r="M3061" i="1"/>
  <c r="N3061" i="1" s="1"/>
  <c r="M1757" i="1"/>
  <c r="M3062" i="1"/>
  <c r="N3062" i="1" s="1"/>
  <c r="M2547" i="1"/>
  <c r="M2549" i="1"/>
  <c r="M3064" i="1"/>
  <c r="M1377" i="1"/>
  <c r="M4685" i="1"/>
  <c r="M4688" i="1"/>
  <c r="M4689" i="1"/>
  <c r="M3996" i="1"/>
  <c r="M848" i="1"/>
  <c r="M849" i="1"/>
  <c r="M852" i="1"/>
  <c r="M1055" i="1"/>
  <c r="M1209" i="1"/>
  <c r="M1210" i="1"/>
  <c r="M1211" i="1"/>
  <c r="M1214" i="1"/>
  <c r="N1214" i="1" s="1"/>
  <c r="M1216" i="1"/>
  <c r="M1217" i="1"/>
  <c r="M1218" i="1"/>
  <c r="M1219" i="1"/>
  <c r="M1220" i="1"/>
  <c r="N1220" i="1" s="1"/>
  <c r="M1222" i="1"/>
  <c r="M1639" i="1"/>
  <c r="M1759" i="1"/>
  <c r="M1760" i="1"/>
  <c r="M4692" i="1"/>
  <c r="M1711" i="1"/>
  <c r="M3997" i="1"/>
  <c r="N3997" i="1" s="1"/>
  <c r="M3999" i="1"/>
  <c r="M4694" i="1"/>
  <c r="M4696" i="1"/>
  <c r="M4697" i="1"/>
  <c r="M5948" i="1"/>
  <c r="N5948" i="1" s="1"/>
  <c r="M1761" i="1"/>
  <c r="M4698" i="1"/>
  <c r="M4700" i="1"/>
  <c r="M1762" i="1"/>
  <c r="M1763" i="1"/>
  <c r="M3065" i="1"/>
  <c r="N3065" i="1" s="1"/>
  <c r="M3068" i="1"/>
  <c r="M4002" i="1"/>
  <c r="N4002" i="1" s="1"/>
  <c r="M4003" i="1"/>
  <c r="M4701" i="1"/>
  <c r="M4703" i="1"/>
  <c r="M4705" i="1"/>
  <c r="M854" i="1"/>
  <c r="M4004" i="1"/>
  <c r="M5320" i="1"/>
  <c r="N5320" i="1" s="1"/>
  <c r="M1764" i="1"/>
  <c r="M4707" i="1"/>
  <c r="M390" i="1"/>
  <c r="M4005" i="1"/>
  <c r="M3" i="1"/>
  <c r="M4708" i="1"/>
  <c r="N4708" i="1" s="1"/>
  <c r="M4006" i="1"/>
  <c r="N4006" i="1" s="1"/>
  <c r="M3071" i="1"/>
  <c r="N3071" i="1" s="1"/>
  <c r="O3071" i="1" s="1"/>
  <c r="M5949" i="1"/>
  <c r="M1056" i="1"/>
  <c r="M1939" i="1"/>
  <c r="N1939" i="1" s="1"/>
  <c r="M1940" i="1"/>
  <c r="M4009" i="1"/>
  <c r="M4012" i="1"/>
  <c r="M4013" i="1"/>
  <c r="M4014" i="1"/>
  <c r="M4015" i="1"/>
  <c r="M4019" i="1"/>
  <c r="M4020" i="1"/>
  <c r="M4021" i="1"/>
  <c r="M1379" i="1"/>
  <c r="M4022" i="1"/>
  <c r="M4023" i="1"/>
  <c r="N4023" i="1" s="1"/>
  <c r="M4710" i="1"/>
  <c r="M4712" i="1"/>
  <c r="M4713" i="1"/>
  <c r="M4714" i="1"/>
  <c r="M4715" i="1"/>
  <c r="M4025" i="1"/>
  <c r="M4717" i="1"/>
  <c r="N4717" i="1" s="1"/>
  <c r="M1136" i="1"/>
  <c r="M1137" i="1"/>
  <c r="N1137" i="1" s="1"/>
  <c r="M1138" i="1"/>
  <c r="M1139" i="1"/>
  <c r="M1141" i="1"/>
  <c r="M1143" i="1"/>
  <c r="N1143" i="1" s="1"/>
  <c r="M1145" i="1"/>
  <c r="N1145" i="1" s="1"/>
  <c r="M3074" i="1"/>
  <c r="M4719" i="1"/>
  <c r="M4720" i="1"/>
  <c r="M4027" i="1"/>
  <c r="M5951" i="1"/>
  <c r="N5951" i="1" s="1"/>
  <c r="M4722" i="1"/>
  <c r="M4723" i="1"/>
  <c r="M4030" i="1"/>
  <c r="M4031" i="1"/>
  <c r="M4033" i="1"/>
  <c r="M4034" i="1"/>
  <c r="N4034" i="1" s="1"/>
  <c r="M4035" i="1"/>
  <c r="M4036" i="1"/>
  <c r="M855" i="1"/>
  <c r="M858" i="1"/>
  <c r="M860" i="1"/>
  <c r="M861" i="1"/>
  <c r="N861" i="1" s="1"/>
  <c r="M862" i="1"/>
  <c r="N862" i="1" s="1"/>
  <c r="M863" i="1"/>
  <c r="M4037" i="1"/>
  <c r="M4042" i="1"/>
  <c r="M4043" i="1"/>
  <c r="M4044" i="1"/>
  <c r="N4044" i="1" s="1"/>
  <c r="O4044" i="1" s="1"/>
  <c r="M4045" i="1"/>
  <c r="M4725" i="1"/>
  <c r="M2697" i="1"/>
  <c r="N2697" i="1" s="1"/>
  <c r="M4726" i="1"/>
  <c r="M4047" i="1"/>
  <c r="M4048" i="1"/>
  <c r="N4048" i="1" s="1"/>
  <c r="O4048" i="1" s="1"/>
  <c r="M1766" i="1"/>
  <c r="M5302" i="1"/>
  <c r="M391" i="1"/>
  <c r="M392" i="1"/>
  <c r="M4729" i="1"/>
  <c r="M1382" i="1"/>
  <c r="M2550" i="1"/>
  <c r="N2550" i="1" s="1"/>
  <c r="O2550" i="1" s="1"/>
  <c r="M5466" i="1"/>
  <c r="M2552" i="1"/>
  <c r="M2554" i="1"/>
  <c r="M4731" i="1"/>
  <c r="M4733" i="1"/>
  <c r="M4734" i="1"/>
  <c r="N4734" i="1" s="1"/>
  <c r="M4735" i="1"/>
  <c r="M4051" i="1"/>
  <c r="M4736" i="1"/>
  <c r="M4737" i="1"/>
  <c r="N4737" i="1" s="1"/>
  <c r="M4052" i="1"/>
  <c r="M4738" i="1"/>
  <c r="M4053" i="1"/>
  <c r="N4053" i="1" s="1"/>
  <c r="M4740" i="1"/>
  <c r="M4742" i="1"/>
  <c r="M4743" i="1"/>
  <c r="M4744" i="1"/>
  <c r="M4745" i="1"/>
  <c r="M4746" i="1"/>
  <c r="N4746" i="1" s="1"/>
  <c r="M4747" i="1"/>
  <c r="M4748" i="1"/>
  <c r="M4749" i="1"/>
  <c r="M4750" i="1"/>
  <c r="M4751" i="1"/>
  <c r="M4752" i="1"/>
  <c r="M1941" i="1"/>
  <c r="N1941" i="1" s="1"/>
  <c r="M1942" i="1"/>
  <c r="M3075" i="1"/>
  <c r="M1383" i="1"/>
  <c r="M4753" i="1"/>
  <c r="M4754" i="1"/>
  <c r="M1240" i="1"/>
  <c r="M2934" i="1"/>
  <c r="M2935" i="1"/>
  <c r="N2935" i="1" s="1"/>
  <c r="M2723" i="1"/>
  <c r="M2724" i="1"/>
  <c r="M5350" i="1"/>
  <c r="M2725" i="1"/>
  <c r="M2726" i="1"/>
  <c r="N2726" i="1" s="1"/>
  <c r="M2936" i="1"/>
  <c r="M2937" i="1"/>
  <c r="M2938" i="1"/>
  <c r="M2939" i="1"/>
  <c r="M2940" i="1"/>
  <c r="M2941" i="1"/>
  <c r="M2942" i="1"/>
  <c r="M2729" i="1"/>
  <c r="M5352" i="1"/>
  <c r="M5354" i="1"/>
  <c r="M5355" i="1"/>
  <c r="M5468" i="1"/>
  <c r="M4755" i="1"/>
  <c r="N4755" i="1" s="1"/>
  <c r="M5953" i="1"/>
  <c r="M1768" i="1"/>
  <c r="M5356" i="1"/>
  <c r="N5356" i="1" s="1"/>
  <c r="M6176" i="1"/>
  <c r="M4756" i="1"/>
  <c r="M4757" i="1"/>
  <c r="N4757" i="1" s="1"/>
  <c r="M1058" i="1"/>
  <c r="M5954" i="1"/>
  <c r="M6177" i="1"/>
  <c r="M4057" i="1"/>
  <c r="N4057" i="1" s="1"/>
  <c r="M4058" i="1"/>
  <c r="M4059" i="1"/>
  <c r="M4062" i="1"/>
  <c r="M1384" i="1"/>
  <c r="M1385" i="1"/>
  <c r="M1386" i="1"/>
  <c r="M1387" i="1"/>
  <c r="M864" i="1"/>
  <c r="M4761" i="1"/>
  <c r="M4762" i="1"/>
  <c r="M4763" i="1"/>
  <c r="M4764" i="1"/>
  <c r="M4765" i="1"/>
  <c r="M4766" i="1"/>
  <c r="M4768" i="1"/>
  <c r="M1944" i="1"/>
  <c r="M1945" i="1"/>
  <c r="M4769" i="1"/>
  <c r="M1946" i="1"/>
  <c r="M4770" i="1"/>
  <c r="M4771" i="1"/>
  <c r="M1948" i="1"/>
  <c r="M1769" i="1"/>
  <c r="M1770" i="1"/>
  <c r="M2555" i="1"/>
  <c r="M2556" i="1"/>
  <c r="M2557" i="1"/>
  <c r="M1771" i="1"/>
  <c r="M1772" i="1"/>
  <c r="N1772" i="1" s="1"/>
  <c r="M1773" i="1"/>
  <c r="M2560" i="1"/>
  <c r="M2561" i="1"/>
  <c r="M1774" i="1"/>
  <c r="M395" i="1"/>
  <c r="M396" i="1"/>
  <c r="M2851" i="1"/>
  <c r="M4773" i="1"/>
  <c r="M4775" i="1"/>
  <c r="M5955" i="1"/>
  <c r="M238" i="1"/>
  <c r="M4065" i="1"/>
  <c r="N4065" i="1" s="1"/>
  <c r="M4066" i="1"/>
  <c r="M2731" i="1"/>
  <c r="M58" i="1"/>
  <c r="M59" i="1"/>
  <c r="M60" i="1"/>
  <c r="M61" i="1"/>
  <c r="N61" i="1" s="1"/>
  <c r="M3077" i="1"/>
  <c r="M4067" i="1"/>
  <c r="N4067" i="1" s="1"/>
  <c r="M1389" i="1"/>
  <c r="M4777" i="1"/>
  <c r="M4068" i="1"/>
  <c r="M24" i="1"/>
  <c r="M25" i="1"/>
  <c r="M26" i="1"/>
  <c r="N26" i="1" s="1"/>
  <c r="M6179" i="1"/>
  <c r="M6180" i="1"/>
  <c r="N6180" i="1" s="1"/>
  <c r="M6181" i="1"/>
  <c r="M6182" i="1"/>
  <c r="N6182" i="1" s="1"/>
  <c r="M4779" i="1"/>
  <c r="M4780" i="1"/>
  <c r="N4780" i="1" s="1"/>
  <c r="M1390" i="1"/>
  <c r="M4781" i="1"/>
  <c r="M4783" i="1"/>
  <c r="M4784" i="1"/>
  <c r="N4784" i="1" s="1"/>
  <c r="M397" i="1"/>
  <c r="M4069" i="1"/>
  <c r="M399" i="1"/>
  <c r="M1775" i="1"/>
  <c r="M4786" i="1"/>
  <c r="M4787" i="1"/>
  <c r="M4788" i="1"/>
  <c r="N4788" i="1" s="1"/>
  <c r="M2236" i="1"/>
  <c r="M4071" i="1"/>
  <c r="N4071" i="1" s="1"/>
  <c r="O4071" i="1" s="1"/>
  <c r="M6183" i="1"/>
  <c r="M2822" i="1"/>
  <c r="M5957" i="1"/>
  <c r="M1640" i="1"/>
  <c r="M4789" i="1"/>
  <c r="M4792" i="1"/>
  <c r="N4792" i="1" s="1"/>
  <c r="O4792" i="1" s="1"/>
  <c r="M4074" i="1"/>
  <c r="M1059" i="1"/>
  <c r="M4794" i="1"/>
  <c r="M5469" i="1"/>
  <c r="M1391" i="1"/>
  <c r="M2735" i="1"/>
  <c r="N2735" i="1" s="1"/>
  <c r="O2735" i="1" s="1"/>
  <c r="M2737" i="1"/>
  <c r="M2738" i="1"/>
  <c r="M6315" i="1"/>
  <c r="N6315" i="1" s="1"/>
  <c r="M6316" i="1"/>
  <c r="M6317" i="1"/>
  <c r="M6320" i="1"/>
  <c r="M6322" i="1"/>
  <c r="M6323" i="1"/>
  <c r="M6324" i="1"/>
  <c r="M6325" i="1"/>
  <c r="M6326" i="1"/>
  <c r="M6329" i="1"/>
  <c r="N6329" i="1" s="1"/>
  <c r="O6329" i="1" s="1"/>
  <c r="M6330" i="1"/>
  <c r="M6331" i="1"/>
  <c r="M6332" i="1"/>
  <c r="M6333" i="1"/>
  <c r="M6334" i="1"/>
  <c r="M6336" i="1"/>
  <c r="N6336" i="1" s="1"/>
  <c r="M6337" i="1"/>
  <c r="M6339" i="1"/>
  <c r="M1392" i="1"/>
  <c r="M1950" i="1"/>
  <c r="M4796" i="1"/>
  <c r="M5959" i="1"/>
  <c r="M5470" i="1"/>
  <c r="M1393" i="1"/>
  <c r="M400" i="1"/>
  <c r="M5471" i="1"/>
  <c r="M5472" i="1"/>
  <c r="M4799" i="1"/>
  <c r="M2739" i="1"/>
  <c r="M2740" i="1"/>
  <c r="N2740" i="1" s="1"/>
  <c r="M4801" i="1"/>
  <c r="M4802" i="1"/>
  <c r="M4805" i="1"/>
  <c r="M6184" i="1"/>
  <c r="M6185" i="1"/>
  <c r="M2562" i="1"/>
  <c r="N2562" i="1" s="1"/>
  <c r="M2563" i="1"/>
  <c r="M2564" i="1"/>
  <c r="N2564" i="1" s="1"/>
  <c r="M2565" i="1"/>
  <c r="M1505" i="1"/>
  <c r="M1778" i="1"/>
  <c r="M1779" i="1"/>
  <c r="M3078" i="1"/>
  <c r="N3078" i="1" s="1"/>
  <c r="O3078" i="1" s="1"/>
  <c r="M3079" i="1"/>
  <c r="N3079" i="1" s="1"/>
  <c r="M3080" i="1"/>
  <c r="M401" i="1"/>
  <c r="M4808" i="1"/>
  <c r="M2465" i="1"/>
  <c r="M3083" i="1"/>
  <c r="N3083" i="1" s="1"/>
  <c r="M3084" i="1"/>
  <c r="M4076" i="1"/>
  <c r="M3086" i="1"/>
  <c r="M3087" i="1"/>
  <c r="M3088" i="1"/>
  <c r="M3089" i="1"/>
  <c r="N3089" i="1" s="1"/>
  <c r="M3090" i="1"/>
  <c r="M3091" i="1"/>
  <c r="M3093" i="1"/>
  <c r="N3093" i="1" s="1"/>
  <c r="M3094" i="1"/>
  <c r="M3097" i="1"/>
  <c r="N3097" i="1" s="1"/>
  <c r="M3098" i="1"/>
  <c r="M3099" i="1"/>
  <c r="M3102" i="1"/>
  <c r="M3103" i="1"/>
  <c r="M3105" i="1"/>
  <c r="N3105" i="1" s="1"/>
  <c r="M3106" i="1"/>
  <c r="N3106" i="1" s="1"/>
  <c r="M3108" i="1"/>
  <c r="M3110" i="1"/>
  <c r="N3110" i="1" s="1"/>
  <c r="M3112" i="1"/>
  <c r="M3114" i="1"/>
  <c r="M3115" i="1"/>
  <c r="M3117" i="1"/>
  <c r="M3118" i="1"/>
  <c r="M3121" i="1"/>
  <c r="M3123" i="1"/>
  <c r="M3124" i="1"/>
  <c r="M3125" i="1"/>
  <c r="M3126" i="1"/>
  <c r="M3127" i="1"/>
  <c r="N3127" i="1" s="1"/>
  <c r="M3130" i="1"/>
  <c r="M3133" i="1"/>
  <c r="M3134" i="1"/>
  <c r="M3135" i="1"/>
  <c r="M3136" i="1"/>
  <c r="N3136" i="1" s="1"/>
  <c r="M3137" i="1"/>
  <c r="M3141" i="1"/>
  <c r="M3142" i="1"/>
  <c r="M3143" i="1"/>
  <c r="M3145" i="1"/>
  <c r="N3145" i="1" s="1"/>
  <c r="M3150" i="1"/>
  <c r="M3151" i="1"/>
  <c r="M3152" i="1"/>
  <c r="N3152" i="1" s="1"/>
  <c r="M3153" i="1"/>
  <c r="M3154" i="1"/>
  <c r="N3154" i="1" s="1"/>
  <c r="M3157" i="1"/>
  <c r="M3158" i="1"/>
  <c r="M3160" i="1"/>
  <c r="M3161" i="1"/>
  <c r="M3162" i="1"/>
  <c r="N3162" i="1" s="1"/>
  <c r="M3163" i="1"/>
  <c r="M3166" i="1"/>
  <c r="M3167" i="1"/>
  <c r="N3167" i="1" s="1"/>
  <c r="M3169" i="1"/>
  <c r="M3170" i="1"/>
  <c r="M3172" i="1"/>
  <c r="M3174" i="1"/>
  <c r="N3174" i="1" s="1"/>
  <c r="M3178" i="1"/>
  <c r="N3178" i="1" s="1"/>
  <c r="M3179" i="1"/>
  <c r="N3179" i="1" s="1"/>
  <c r="M1780" i="1"/>
  <c r="M1506" i="1"/>
  <c r="M5961" i="1"/>
  <c r="M2528" i="1"/>
  <c r="M1781" i="1"/>
  <c r="M4809" i="1"/>
  <c r="M1951" i="1"/>
  <c r="M1782" i="1"/>
  <c r="N1782" i="1" s="1"/>
  <c r="O1782" i="1" s="1"/>
  <c r="M4811" i="1"/>
  <c r="M4812" i="1"/>
  <c r="N4812" i="1" s="1"/>
  <c r="M4813" i="1"/>
  <c r="M4814" i="1"/>
  <c r="M1952" i="1"/>
  <c r="M3182" i="1"/>
  <c r="M3183" i="1"/>
  <c r="M3184" i="1"/>
  <c r="N3184" i="1" s="1"/>
  <c r="M1245" i="1"/>
  <c r="N1245" i="1" s="1"/>
  <c r="M4816" i="1"/>
  <c r="M5252" i="1"/>
  <c r="N5252" i="1" s="1"/>
  <c r="M806" i="1"/>
  <c r="N806" i="1" s="1"/>
  <c r="M807" i="1"/>
  <c r="M403" i="1"/>
  <c r="N403" i="1" s="1"/>
  <c r="M404" i="1"/>
  <c r="M2237" i="1"/>
  <c r="M2238" i="1"/>
  <c r="M4817" i="1"/>
  <c r="M1395" i="1"/>
  <c r="N1395" i="1" s="1"/>
  <c r="M1396" i="1"/>
  <c r="M2742" i="1"/>
  <c r="N2742" i="1" s="1"/>
  <c r="M62" i="1"/>
  <c r="M5966" i="1"/>
  <c r="N5966" i="1" s="1"/>
  <c r="M704" i="1"/>
  <c r="M1783" i="1"/>
  <c r="M1785" i="1"/>
  <c r="M5969" i="1"/>
  <c r="N5969" i="1" s="1"/>
  <c r="M2566" i="1"/>
  <c r="M3405" i="1"/>
  <c r="M3186" i="1"/>
  <c r="M705" i="1"/>
  <c r="M1787" i="1"/>
  <c r="N1787" i="1" s="1"/>
  <c r="O1787" i="1" s="1"/>
  <c r="M1788" i="1"/>
  <c r="M1789" i="1"/>
  <c r="M1790" i="1"/>
  <c r="M63" i="1"/>
  <c r="M4819" i="1"/>
  <c r="M4820" i="1"/>
  <c r="M4821" i="1"/>
  <c r="N4821" i="1" s="1"/>
  <c r="O4821" i="1" s="1"/>
  <c r="M4822" i="1"/>
  <c r="N4822" i="1" s="1"/>
  <c r="O4822" i="1" s="1"/>
  <c r="M4823" i="1"/>
  <c r="M4824" i="1"/>
  <c r="M4825" i="1"/>
  <c r="M5973" i="1"/>
  <c r="M4826" i="1"/>
  <c r="N4826" i="1" s="1"/>
  <c r="M5475" i="1"/>
  <c r="M2567" i="1"/>
  <c r="M2568" i="1"/>
  <c r="N2568" i="1" s="1"/>
  <c r="M2239" i="1"/>
  <c r="M4828" i="1"/>
  <c r="N4828" i="1" s="1"/>
  <c r="M4082" i="1"/>
  <c r="N4082" i="1" s="1"/>
  <c r="M5357" i="1"/>
  <c r="M2743" i="1"/>
  <c r="M4830" i="1"/>
  <c r="M2240" i="1"/>
  <c r="M2241" i="1"/>
  <c r="N2241" i="1" s="1"/>
  <c r="M2244" i="1"/>
  <c r="M2245" i="1"/>
  <c r="N2245" i="1" s="1"/>
  <c r="M2247" i="1"/>
  <c r="M2248" i="1"/>
  <c r="M2250" i="1"/>
  <c r="M2252" i="1"/>
  <c r="M2256" i="1"/>
  <c r="N2256" i="1" s="1"/>
  <c r="M2257" i="1"/>
  <c r="N2257" i="1" s="1"/>
  <c r="O2257" i="1" s="1"/>
  <c r="M2259" i="1"/>
  <c r="N2259" i="1" s="1"/>
  <c r="M1246" i="1"/>
  <c r="M239" i="1"/>
  <c r="M3407" i="1"/>
  <c r="M3408" i="1"/>
  <c r="M240" i="1"/>
  <c r="M241" i="1"/>
  <c r="M242" i="1"/>
  <c r="N242" i="1" s="1"/>
  <c r="M4083" i="1"/>
  <c r="M4085" i="1"/>
  <c r="M4086" i="1"/>
  <c r="N4086" i="1" s="1"/>
  <c r="M4087" i="1"/>
  <c r="M4831" i="1"/>
  <c r="M4832" i="1"/>
  <c r="M4833" i="1"/>
  <c r="M2745" i="1"/>
  <c r="N2745" i="1" s="1"/>
  <c r="M6188" i="1"/>
  <c r="N6188" i="1" s="1"/>
  <c r="M4089" i="1"/>
  <c r="N4089" i="1" s="1"/>
  <c r="M1792" i="1"/>
  <c r="M4090" i="1"/>
  <c r="M4091" i="1"/>
  <c r="N4091" i="1" s="1"/>
  <c r="M2569" i="1"/>
  <c r="M2570" i="1"/>
  <c r="M2573" i="1"/>
  <c r="N2573" i="1" s="1"/>
  <c r="M2637" i="1"/>
  <c r="N2637" i="1" s="1"/>
  <c r="O2637" i="1" s="1"/>
  <c r="M2639" i="1"/>
  <c r="M4092" i="1"/>
  <c r="M2262" i="1"/>
  <c r="N2262" i="1" s="1"/>
  <c r="M5360" i="1"/>
  <c r="M4097" i="1"/>
  <c r="M4098" i="1"/>
  <c r="M5361" i="1"/>
  <c r="N5361" i="1" s="1"/>
  <c r="M2748" i="1"/>
  <c r="M3191" i="1"/>
  <c r="N3191" i="1" s="1"/>
  <c r="M3192" i="1"/>
  <c r="M3193" i="1"/>
  <c r="M3194" i="1"/>
  <c r="M3196" i="1"/>
  <c r="M3200" i="1"/>
  <c r="M3201" i="1"/>
  <c r="M3202" i="1"/>
  <c r="N3202" i="1" s="1"/>
  <c r="M3204" i="1"/>
  <c r="M27" i="1"/>
  <c r="M4100" i="1"/>
  <c r="M245" i="1"/>
  <c r="M868" i="1"/>
  <c r="M5977" i="1"/>
  <c r="N5977" i="1" s="1"/>
  <c r="M4840" i="1"/>
  <c r="M3207" i="1"/>
  <c r="M4842" i="1"/>
  <c r="M2467" i="1"/>
  <c r="N2467" i="1" s="1"/>
  <c r="M5364" i="1"/>
  <c r="M5365" i="1"/>
  <c r="N5365" i="1" s="1"/>
  <c r="M5366" i="1"/>
  <c r="M707" i="1"/>
  <c r="M406" i="1"/>
  <c r="M4843" i="1"/>
  <c r="M6190" i="1"/>
  <c r="N6190" i="1" s="1"/>
  <c r="M709" i="1"/>
  <c r="M2266" i="1"/>
  <c r="M2268" i="1"/>
  <c r="M2269" i="1"/>
  <c r="M2274" i="1"/>
  <c r="N2274" i="1" s="1"/>
  <c r="M2275" i="1"/>
  <c r="M2276" i="1"/>
  <c r="M2277" i="1"/>
  <c r="M2279" i="1"/>
  <c r="N2279" i="1" s="1"/>
  <c r="O2279" i="1" s="1"/>
  <c r="M2283" i="1"/>
  <c r="M2284" i="1"/>
  <c r="M2285" i="1"/>
  <c r="N2285" i="1" s="1"/>
  <c r="M2287" i="1"/>
  <c r="M2292" i="1"/>
  <c r="M2293" i="1"/>
  <c r="M2295" i="1"/>
  <c r="M710" i="1"/>
  <c r="M4101" i="1"/>
  <c r="M4846" i="1"/>
  <c r="M4849" i="1"/>
  <c r="M335" i="1"/>
  <c r="M4851" i="1"/>
  <c r="N4851" i="1" s="1"/>
  <c r="O4851" i="1" s="1"/>
  <c r="M4102" i="1"/>
  <c r="N4102" i="1" s="1"/>
  <c r="M815" i="1"/>
  <c r="M5476" i="1"/>
  <c r="M4855" i="1"/>
  <c r="M4858" i="1"/>
  <c r="M4860" i="1"/>
  <c r="M4861" i="1"/>
  <c r="N4861" i="1" s="1"/>
  <c r="M4862" i="1"/>
  <c r="N4862" i="1" s="1"/>
  <c r="M2699" i="1"/>
  <c r="M1666" i="1"/>
  <c r="M4104" i="1"/>
  <c r="M4867" i="1"/>
  <c r="M4109" i="1"/>
  <c r="N4109" i="1" s="1"/>
  <c r="M4110" i="1"/>
  <c r="M4868" i="1"/>
  <c r="M2752" i="1"/>
  <c r="N2752" i="1" s="1"/>
  <c r="M5368" i="1"/>
  <c r="M5372" i="1"/>
  <c r="M5373" i="1"/>
  <c r="M305" i="1"/>
  <c r="M310" i="1"/>
  <c r="N310" i="1" s="1"/>
  <c r="M311" i="1"/>
  <c r="M313" i="1"/>
  <c r="M1642" i="1"/>
  <c r="M317" i="1"/>
  <c r="M5478" i="1"/>
  <c r="M4871" i="1"/>
  <c r="M5982" i="1"/>
  <c r="N5982" i="1" s="1"/>
  <c r="M4873" i="1"/>
  <c r="M4874" i="1"/>
  <c r="N4874" i="1" s="1"/>
  <c r="O4874" i="1" s="1"/>
  <c r="P4874" i="1" s="1"/>
  <c r="M4875" i="1"/>
  <c r="M3208" i="1"/>
  <c r="M2826" i="1"/>
  <c r="M2827" i="1"/>
  <c r="M2828" i="1"/>
  <c r="N2828" i="1" s="1"/>
  <c r="M2829" i="1"/>
  <c r="M4879" i="1"/>
  <c r="N4879" i="1" s="1"/>
  <c r="M4880" i="1"/>
  <c r="M1797" i="1"/>
  <c r="M4114" i="1"/>
  <c r="N4114" i="1" s="1"/>
  <c r="M246" i="1"/>
  <c r="M65" i="1"/>
  <c r="M2296" i="1"/>
  <c r="M4881" i="1"/>
  <c r="M5983" i="1"/>
  <c r="N5983" i="1" s="1"/>
  <c r="M5984" i="1"/>
  <c r="N5984" i="1" s="1"/>
  <c r="M3409" i="1"/>
  <c r="M4115" i="1"/>
  <c r="N4115" i="1" s="1"/>
  <c r="M4116" i="1"/>
  <c r="M247" i="1"/>
  <c r="M6193" i="1"/>
  <c r="M1400" i="1"/>
  <c r="M1644" i="1"/>
  <c r="N1644" i="1" s="1"/>
  <c r="M4889" i="1"/>
  <c r="M4118" i="1"/>
  <c r="M4890" i="1"/>
  <c r="N4890" i="1" s="1"/>
  <c r="M4122" i="1"/>
  <c r="M4892" i="1"/>
  <c r="M4893" i="1"/>
  <c r="M66" i="1"/>
  <c r="N66" i="1" s="1"/>
  <c r="M4898" i="1"/>
  <c r="M4899" i="1"/>
  <c r="N4899" i="1" s="1"/>
  <c r="M4900" i="1"/>
  <c r="M4905" i="1"/>
  <c r="M4906" i="1"/>
  <c r="N4906" i="1" s="1"/>
  <c r="M1229" i="1"/>
  <c r="M407" i="1"/>
  <c r="M4123" i="1"/>
  <c r="N4123" i="1" s="1"/>
  <c r="M4124" i="1"/>
  <c r="M4125" i="1"/>
  <c r="M5986" i="1"/>
  <c r="M1798" i="1"/>
  <c r="M1799" i="1"/>
  <c r="M30" i="1"/>
  <c r="M33" i="1"/>
  <c r="M35" i="1"/>
  <c r="N35" i="1" s="1"/>
  <c r="M36" i="1"/>
  <c r="M38" i="1"/>
  <c r="M41" i="1"/>
  <c r="N41" i="1" s="1"/>
  <c r="M4128" i="1"/>
  <c r="M4908" i="1"/>
  <c r="M5988" i="1"/>
  <c r="M869" i="1"/>
  <c r="M410" i="1"/>
  <c r="N410" i="1" s="1"/>
  <c r="M3210" i="1"/>
  <c r="M412" i="1"/>
  <c r="M413" i="1"/>
  <c r="M4131" i="1"/>
  <c r="M414" i="1"/>
  <c r="N414" i="1" s="1"/>
  <c r="M417" i="1"/>
  <c r="N417" i="1" s="1"/>
  <c r="M418" i="1"/>
  <c r="M419" i="1"/>
  <c r="M1061" i="1"/>
  <c r="M4910" i="1"/>
  <c r="M6195" i="1"/>
  <c r="M4911" i="1"/>
  <c r="M1801" i="1"/>
  <c r="M2701" i="1"/>
  <c r="M2702" i="1"/>
  <c r="M3211" i="1"/>
  <c r="M2574" i="1"/>
  <c r="M4913" i="1"/>
  <c r="M5989" i="1"/>
  <c r="M422" i="1"/>
  <c r="N422" i="1" s="1"/>
  <c r="M5375" i="1"/>
  <c r="M6196" i="1"/>
  <c r="M4914" i="1"/>
  <c r="M6197" i="1"/>
  <c r="N6197" i="1" s="1"/>
  <c r="M4132" i="1"/>
  <c r="M4133" i="1"/>
  <c r="M4915" i="1"/>
  <c r="M2754" i="1"/>
  <c r="M2755" i="1"/>
  <c r="N2755" i="1" s="1"/>
  <c r="M2756" i="1"/>
  <c r="M2757" i="1"/>
  <c r="M2759" i="1"/>
  <c r="M4916" i="1"/>
  <c r="M248" i="1"/>
  <c r="N248" i="1" s="1"/>
  <c r="M423" i="1"/>
  <c r="M425" i="1"/>
  <c r="N425" i="1" s="1"/>
  <c r="M426" i="1"/>
  <c r="M4918" i="1"/>
  <c r="N4918" i="1" s="1"/>
  <c r="M4919" i="1"/>
  <c r="M4920" i="1"/>
  <c r="M4922" i="1"/>
  <c r="N4922" i="1" s="1"/>
  <c r="M4134" i="1"/>
  <c r="N4134" i="1" s="1"/>
  <c r="M4135" i="1"/>
  <c r="M4138" i="1"/>
  <c r="M4139" i="1"/>
  <c r="M4141" i="1"/>
  <c r="M4142" i="1"/>
  <c r="N4142" i="1" s="1"/>
  <c r="M249" i="1"/>
  <c r="M2302" i="1"/>
  <c r="N2302" i="1" s="1"/>
  <c r="M4923" i="1"/>
  <c r="M5991" i="1"/>
  <c r="M1961" i="1"/>
  <c r="M1962" i="1"/>
  <c r="M2304" i="1"/>
  <c r="N2304" i="1" s="1"/>
  <c r="M2306" i="1"/>
  <c r="M4924" i="1"/>
  <c r="M2704" i="1"/>
  <c r="N2704" i="1" s="1"/>
  <c r="M4145" i="1"/>
  <c r="M4146" i="1"/>
  <c r="N4146" i="1" s="1"/>
  <c r="M2470" i="1"/>
  <c r="M4925" i="1"/>
  <c r="N4925" i="1" s="1"/>
  <c r="M4928" i="1"/>
  <c r="N4928" i="1" s="1"/>
  <c r="M4929" i="1"/>
  <c r="M4930" i="1"/>
  <c r="M4931" i="1"/>
  <c r="N4931" i="1" s="1"/>
  <c r="M4932" i="1"/>
  <c r="M4933" i="1"/>
  <c r="M5993" i="1"/>
  <c r="M5994" i="1"/>
  <c r="M1963" i="1"/>
  <c r="M250" i="1"/>
  <c r="N250" i="1" s="1"/>
  <c r="M5995" i="1"/>
  <c r="M4937" i="1"/>
  <c r="M2784" i="1"/>
  <c r="M2785" i="1"/>
  <c r="M2786" i="1"/>
  <c r="N2786" i="1" s="1"/>
  <c r="M2787" i="1"/>
  <c r="M6198" i="1"/>
  <c r="M67" i="1"/>
  <c r="N67" i="1" s="1"/>
  <c r="M6199" i="1"/>
  <c r="M2307" i="1"/>
  <c r="M2308" i="1"/>
  <c r="M2310" i="1"/>
  <c r="M4147" i="1"/>
  <c r="N4147" i="1" s="1"/>
  <c r="M2944" i="1"/>
  <c r="M2947" i="1"/>
  <c r="M2948" i="1"/>
  <c r="M2950" i="1"/>
  <c r="N2950" i="1" s="1"/>
  <c r="M2951" i="1"/>
  <c r="M2952" i="1"/>
  <c r="M6200" i="1"/>
  <c r="N6200" i="1" s="1"/>
  <c r="M4941" i="1"/>
  <c r="M2801" i="1"/>
  <c r="M251" i="1"/>
  <c r="N251" i="1" s="1"/>
  <c r="M4943" i="1"/>
  <c r="M5996" i="1"/>
  <c r="M2471" i="1"/>
  <c r="M4149" i="1"/>
  <c r="M2833" i="1"/>
  <c r="M4151" i="1"/>
  <c r="N4151" i="1" s="1"/>
  <c r="M4152" i="1"/>
  <c r="M6201" i="1"/>
  <c r="M4153" i="1"/>
  <c r="M4154" i="1"/>
  <c r="M4944" i="1"/>
  <c r="N4944" i="1" s="1"/>
  <c r="M71" i="1"/>
  <c r="N71" i="1" s="1"/>
  <c r="M72" i="1"/>
  <c r="M73" i="1"/>
  <c r="N73" i="1" s="1"/>
  <c r="M1667" i="1"/>
  <c r="M2472" i="1"/>
  <c r="M1668" i="1"/>
  <c r="M1704" i="1"/>
  <c r="M1806" i="1"/>
  <c r="M1807" i="1"/>
  <c r="N1807" i="1" s="1"/>
  <c r="M870" i="1"/>
  <c r="M6202" i="1"/>
  <c r="M4155" i="1"/>
  <c r="M1809" i="1"/>
  <c r="M1810" i="1"/>
  <c r="N1810" i="1" s="1"/>
  <c r="M1812" i="1"/>
  <c r="M4948" i="1"/>
  <c r="N4948" i="1" s="1"/>
  <c r="M4949" i="1"/>
  <c r="M1813" i="1"/>
  <c r="N1813" i="1" s="1"/>
  <c r="M74" i="1"/>
  <c r="M4950" i="1"/>
  <c r="M714" i="1"/>
  <c r="M715" i="1"/>
  <c r="M1814" i="1"/>
  <c r="M3217" i="1"/>
  <c r="M3218" i="1"/>
  <c r="M3220" i="1"/>
  <c r="M4951" i="1"/>
  <c r="M4952" i="1"/>
  <c r="M4953" i="1"/>
  <c r="M3221" i="1"/>
  <c r="M75" i="1"/>
  <c r="M5999" i="1"/>
  <c r="M1669" i="1"/>
  <c r="M1670" i="1"/>
  <c r="N1670" i="1" s="1"/>
  <c r="M1672" i="1"/>
  <c r="M4156" i="1"/>
  <c r="M427" i="1"/>
  <c r="M429" i="1"/>
  <c r="M430" i="1"/>
  <c r="N430" i="1" s="1"/>
  <c r="M4956" i="1"/>
  <c r="M1815" i="1"/>
  <c r="M3225" i="1"/>
  <c r="M3226" i="1"/>
  <c r="M431" i="1"/>
  <c r="M1964" i="1"/>
  <c r="M4957" i="1"/>
  <c r="M4958" i="1"/>
  <c r="M6002" i="1"/>
  <c r="M4960" i="1"/>
  <c r="M1105" i="1"/>
  <c r="M5480" i="1"/>
  <c r="M5481" i="1"/>
  <c r="M717" i="1"/>
  <c r="M720" i="1"/>
  <c r="M721" i="1"/>
  <c r="M2705" i="1"/>
  <c r="M722" i="1"/>
  <c r="M76" i="1"/>
  <c r="N76" i="1" s="1"/>
  <c r="M77" i="1"/>
  <c r="N77" i="1" s="1"/>
  <c r="M79" i="1"/>
  <c r="M723" i="1"/>
  <c r="M5502" i="1"/>
  <c r="M5504" i="1"/>
  <c r="M5505" i="1"/>
  <c r="N5505" i="1" s="1"/>
  <c r="M5506" i="1"/>
  <c r="M5509" i="1"/>
  <c r="M5510" i="1"/>
  <c r="M5512" i="1"/>
  <c r="M5513" i="1"/>
  <c r="N5513" i="1" s="1"/>
  <c r="M5514" i="1"/>
  <c r="M5515" i="1"/>
  <c r="N5515" i="1" s="1"/>
  <c r="M5518" i="1"/>
  <c r="M5520" i="1"/>
  <c r="M5522" i="1"/>
  <c r="M5523" i="1"/>
  <c r="N5523" i="1" s="1"/>
  <c r="M5524" i="1"/>
  <c r="N5524" i="1" s="1"/>
  <c r="M5526" i="1"/>
  <c r="M5528" i="1"/>
  <c r="M5529" i="1"/>
  <c r="M5531" i="1"/>
  <c r="M5532" i="1"/>
  <c r="M5533" i="1"/>
  <c r="M5534" i="1"/>
  <c r="N5534" i="1" s="1"/>
  <c r="M2473" i="1"/>
  <c r="M432" i="1"/>
  <c r="M5482" i="1"/>
  <c r="M2409" i="1"/>
  <c r="M1817" i="1"/>
  <c r="M6005" i="1"/>
  <c r="M1509" i="1"/>
  <c r="M3227" i="1"/>
  <c r="M319" i="1"/>
  <c r="M320" i="1"/>
  <c r="M2762" i="1"/>
  <c r="M4158" i="1"/>
  <c r="M4159" i="1"/>
  <c r="N4159" i="1" s="1"/>
  <c r="M4160" i="1"/>
  <c r="M4161" i="1"/>
  <c r="N4161" i="1" s="1"/>
  <c r="M4962" i="1"/>
  <c r="M5376" i="1"/>
  <c r="N5376" i="1" s="1"/>
  <c r="M1966" i="1"/>
  <c r="N1966" i="1" s="1"/>
  <c r="M1967" i="1"/>
  <c r="M80" i="1"/>
  <c r="M44" i="1"/>
  <c r="M45" i="1"/>
  <c r="N45" i="1" s="1"/>
  <c r="M46" i="1"/>
  <c r="M3228" i="1"/>
  <c r="M1646" i="1"/>
  <c r="M2315" i="1"/>
  <c r="M6006" i="1"/>
  <c r="M4963" i="1"/>
  <c r="N4963" i="1" s="1"/>
  <c r="M2316" i="1"/>
  <c r="N2316" i="1" s="1"/>
  <c r="M4164" i="1"/>
  <c r="M4165" i="1"/>
  <c r="M4166" i="1"/>
  <c r="M1969" i="1"/>
  <c r="M1403" i="1"/>
  <c r="M4167" i="1"/>
  <c r="N4167" i="1" s="1"/>
  <c r="M4964" i="1"/>
  <c r="M1404" i="1"/>
  <c r="M1647" i="1"/>
  <c r="N1647" i="1" s="1"/>
  <c r="M5536" i="1"/>
  <c r="M5537" i="1"/>
  <c r="M5538" i="1"/>
  <c r="M5539" i="1"/>
  <c r="M5540" i="1"/>
  <c r="N5540" i="1" s="1"/>
  <c r="M5543" i="1"/>
  <c r="N5543" i="1" s="1"/>
  <c r="M5544" i="1"/>
  <c r="M5545" i="1"/>
  <c r="M5546" i="1"/>
  <c r="M5547" i="1"/>
  <c r="M5548" i="1"/>
  <c r="M5378" i="1"/>
  <c r="M5379" i="1"/>
  <c r="M2706" i="1"/>
  <c r="M2707" i="1"/>
  <c r="M1405" i="1"/>
  <c r="M1971" i="1"/>
  <c r="M6204" i="1"/>
  <c r="M6205" i="1"/>
  <c r="M4168" i="1"/>
  <c r="M4170" i="1"/>
  <c r="M4171" i="1"/>
  <c r="M6341" i="1"/>
  <c r="N6341" i="1" s="1"/>
  <c r="M6342" i="1"/>
  <c r="M3229" i="1"/>
  <c r="M1973" i="1"/>
  <c r="M1974" i="1"/>
  <c r="M1975" i="1"/>
  <c r="M1978" i="1"/>
  <c r="M1979" i="1"/>
  <c r="M1981" i="1"/>
  <c r="M1510" i="1"/>
  <c r="N1510" i="1" s="1"/>
  <c r="M1511" i="1"/>
  <c r="M2318" i="1"/>
  <c r="N2318" i="1" s="1"/>
  <c r="O2318" i="1" s="1"/>
  <c r="M433" i="1"/>
  <c r="M6206" i="1"/>
  <c r="M1819" i="1"/>
  <c r="M434" i="1"/>
  <c r="M4969" i="1"/>
  <c r="N4969" i="1" s="1"/>
  <c r="O4969" i="1" s="1"/>
  <c r="M2576" i="1"/>
  <c r="N2576" i="1" s="1"/>
  <c r="M2577" i="1"/>
  <c r="M2579" i="1"/>
  <c r="M2580" i="1"/>
  <c r="N2580" i="1" s="1"/>
  <c r="M2582" i="1"/>
  <c r="M6207" i="1"/>
  <c r="M3230" i="1"/>
  <c r="M6007" i="1"/>
  <c r="N6007" i="1" s="1"/>
  <c r="M1982" i="1"/>
  <c r="N1982" i="1" s="1"/>
  <c r="M4970" i="1"/>
  <c r="M6008" i="1"/>
  <c r="M6208" i="1"/>
  <c r="M6209" i="1"/>
  <c r="M4174" i="1"/>
  <c r="M2474" i="1"/>
  <c r="N2474" i="1" s="1"/>
  <c r="M4175" i="1"/>
  <c r="N4175" i="1" s="1"/>
  <c r="M2708" i="1"/>
  <c r="N2708" i="1" s="1"/>
  <c r="M5381" i="1"/>
  <c r="M1064" i="1"/>
  <c r="M1648" i="1"/>
  <c r="M1649" i="1"/>
  <c r="N1649" i="1" s="1"/>
  <c r="M1650" i="1"/>
  <c r="M1651" i="1"/>
  <c r="M3422" i="1"/>
  <c r="M1147" i="1"/>
  <c r="N1147" i="1" s="1"/>
  <c r="M1150" i="1"/>
  <c r="N1150" i="1" s="1"/>
  <c r="M1151" i="1"/>
  <c r="M1152" i="1"/>
  <c r="M821" i="1"/>
  <c r="M943" i="1"/>
  <c r="N943" i="1" s="1"/>
  <c r="M944" i="1"/>
  <c r="M947" i="1"/>
  <c r="M948" i="1"/>
  <c r="M950" i="1"/>
  <c r="M951" i="1"/>
  <c r="M4972" i="1"/>
  <c r="M4973" i="1"/>
  <c r="N4973" i="1" s="1"/>
  <c r="M4177" i="1"/>
  <c r="M4974" i="1"/>
  <c r="M5552" i="1"/>
  <c r="M5553" i="1"/>
  <c r="M5554" i="1"/>
  <c r="M5555" i="1"/>
  <c r="N5555" i="1" s="1"/>
  <c r="M5556" i="1"/>
  <c r="N5556" i="1" s="1"/>
  <c r="M5557" i="1"/>
  <c r="M4975" i="1"/>
  <c r="M4178" i="1"/>
  <c r="M4179" i="1"/>
  <c r="M254" i="1"/>
  <c r="M4180" i="1"/>
  <c r="M4181" i="1"/>
  <c r="M4182" i="1"/>
  <c r="N4182" i="1" s="1"/>
  <c r="M4184" i="1"/>
  <c r="M871" i="1"/>
  <c r="M435" i="1"/>
  <c r="M5558" i="1"/>
  <c r="M83" i="1"/>
  <c r="M436" i="1"/>
  <c r="M3232" i="1"/>
  <c r="N3232" i="1" s="1"/>
  <c r="M2321" i="1"/>
  <c r="M3233" i="1"/>
  <c r="M3234" i="1"/>
  <c r="M3235" i="1"/>
  <c r="M3236" i="1"/>
  <c r="M5484" i="1"/>
  <c r="M4978" i="1"/>
  <c r="M321" i="1"/>
  <c r="N321" i="1" s="1"/>
  <c r="M953" i="1"/>
  <c r="M954" i="1"/>
  <c r="M956" i="1"/>
  <c r="M957" i="1"/>
  <c r="M960" i="1"/>
  <c r="N960" i="1" s="1"/>
  <c r="M961" i="1"/>
  <c r="M962" i="1"/>
  <c r="M6270" i="1"/>
  <c r="M255" i="1"/>
  <c r="N255" i="1" s="1"/>
  <c r="M256" i="1"/>
  <c r="M85" i="1"/>
  <c r="M86" i="1"/>
  <c r="M2953" i="1"/>
  <c r="M2954" i="1"/>
  <c r="N2954" i="1" s="1"/>
  <c r="M4185" i="1"/>
  <c r="M4186" i="1"/>
  <c r="N4186" i="1" s="1"/>
  <c r="M4189" i="1"/>
  <c r="M5559" i="1"/>
  <c r="M4191" i="1"/>
  <c r="M1067" i="1"/>
  <c r="M1068" i="1"/>
  <c r="N1068" i="1" s="1"/>
  <c r="M87" i="1"/>
  <c r="M89" i="1"/>
  <c r="M90" i="1"/>
  <c r="M92" i="1"/>
  <c r="M93" i="1"/>
  <c r="M94" i="1"/>
  <c r="M95" i="1"/>
  <c r="N95" i="1" s="1"/>
  <c r="M98" i="1"/>
  <c r="M99" i="1"/>
  <c r="M101" i="1"/>
  <c r="M102" i="1"/>
  <c r="M103" i="1"/>
  <c r="M107" i="1"/>
  <c r="M108" i="1"/>
  <c r="M109" i="1"/>
  <c r="M110" i="1"/>
  <c r="M111" i="1"/>
  <c r="M113" i="1"/>
  <c r="N113" i="1" s="1"/>
  <c r="M114" i="1"/>
  <c r="N114" i="1" s="1"/>
  <c r="M116" i="1"/>
  <c r="M117" i="1"/>
  <c r="M118" i="1"/>
  <c r="N118" i="1" s="1"/>
  <c r="M119" i="1"/>
  <c r="M121" i="1"/>
  <c r="M122" i="1"/>
  <c r="N122" i="1" s="1"/>
  <c r="M123" i="1"/>
  <c r="N123" i="1" s="1"/>
  <c r="M125" i="1"/>
  <c r="M126" i="1"/>
  <c r="M127" i="1"/>
  <c r="N127" i="1" s="1"/>
  <c r="M129" i="1"/>
  <c r="M130" i="1"/>
  <c r="N130" i="1" s="1"/>
  <c r="M131" i="1"/>
  <c r="M132" i="1"/>
  <c r="N132" i="1" s="1"/>
  <c r="M4193" i="1"/>
  <c r="M4981" i="1"/>
  <c r="M1821" i="1"/>
  <c r="N1821" i="1" s="1"/>
  <c r="M1822" i="1"/>
  <c r="M1823" i="1"/>
  <c r="M1824" i="1"/>
  <c r="N1824" i="1" s="1"/>
  <c r="M1825" i="1"/>
  <c r="N1825" i="1" s="1"/>
  <c r="M964" i="1"/>
  <c r="M1826" i="1"/>
  <c r="M4983" i="1"/>
  <c r="N4983" i="1" s="1"/>
  <c r="M258" i="1"/>
  <c r="N258" i="1" s="1"/>
  <c r="M259" i="1"/>
  <c r="M872" i="1"/>
  <c r="N872" i="1" s="1"/>
  <c r="M874" i="1"/>
  <c r="M876" i="1"/>
  <c r="N876" i="1" s="1"/>
  <c r="M877" i="1"/>
  <c r="N877" i="1" s="1"/>
  <c r="M878" i="1"/>
  <c r="M879" i="1"/>
  <c r="N879" i="1" s="1"/>
  <c r="M880" i="1"/>
  <c r="M881" i="1"/>
  <c r="M882" i="1"/>
  <c r="N882" i="1" s="1"/>
  <c r="M2765" i="1"/>
  <c r="N2765" i="1" s="1"/>
  <c r="M2766" i="1"/>
  <c r="M2767" i="1"/>
  <c r="M2955" i="1"/>
  <c r="N2955" i="1" s="1"/>
  <c r="M2956" i="1"/>
  <c r="M2957" i="1"/>
  <c r="M4984" i="1"/>
  <c r="M5561" i="1"/>
  <c r="M5562" i="1"/>
  <c r="N5562" i="1" s="1"/>
  <c r="M5563" i="1"/>
  <c r="M5564" i="1"/>
  <c r="M5566" i="1"/>
  <c r="M5569" i="1"/>
  <c r="M1983" i="1"/>
  <c r="N1983" i="1" s="1"/>
  <c r="M3237" i="1"/>
  <c r="M437" i="1"/>
  <c r="M1828" i="1"/>
  <c r="M5321" i="1"/>
  <c r="N5321" i="1" s="1"/>
  <c r="M5324" i="1"/>
  <c r="N5324" i="1" s="1"/>
  <c r="M5325" i="1"/>
  <c r="M5326" i="1"/>
  <c r="M5328" i="1"/>
  <c r="N5328" i="1" s="1"/>
  <c r="M5329" i="1"/>
  <c r="M5330" i="1"/>
  <c r="M5333" i="1"/>
  <c r="M3238" i="1"/>
  <c r="M5254" i="1"/>
  <c r="M5255" i="1"/>
  <c r="M5256" i="1"/>
  <c r="M5257" i="1"/>
  <c r="N5257" i="1" s="1"/>
  <c r="M5260" i="1"/>
  <c r="M5262" i="1"/>
  <c r="M5263" i="1"/>
  <c r="M5264" i="1"/>
  <c r="M5265" i="1"/>
  <c r="M5266" i="1"/>
  <c r="N5266" i="1" s="1"/>
  <c r="M5267" i="1"/>
  <c r="N5267" i="1" s="1"/>
  <c r="M5268" i="1"/>
  <c r="M5270" i="1"/>
  <c r="M5271" i="1"/>
  <c r="M4195" i="1"/>
  <c r="M4196" i="1"/>
  <c r="M4197" i="1"/>
  <c r="N4197" i="1" s="1"/>
  <c r="M4198" i="1"/>
  <c r="M4199" i="1"/>
  <c r="N4199" i="1" s="1"/>
  <c r="M4987" i="1"/>
  <c r="M1679" i="1"/>
  <c r="M4200" i="1"/>
  <c r="M4201" i="1"/>
  <c r="N4201" i="1" s="1"/>
  <c r="M1984" i="1"/>
  <c r="M1892" i="1"/>
  <c r="M1985" i="1"/>
  <c r="N1985" i="1" s="1"/>
  <c r="M5571" i="1"/>
  <c r="M5572" i="1"/>
  <c r="M5573" i="1"/>
  <c r="N5573" i="1" s="1"/>
  <c r="M5574" i="1"/>
  <c r="M1986" i="1"/>
  <c r="M1069" i="1"/>
  <c r="M2834" i="1"/>
  <c r="N2834" i="1" s="1"/>
  <c r="O2834" i="1" s="1"/>
  <c r="M1829" i="1"/>
  <c r="M4202" i="1"/>
  <c r="N4202" i="1" s="1"/>
  <c r="M6212" i="1"/>
  <c r="M4989" i="1"/>
  <c r="M4203" i="1"/>
  <c r="M2584" i="1"/>
  <c r="N2584" i="1" s="1"/>
  <c r="M2585" i="1"/>
  <c r="M4204" i="1"/>
  <c r="M2475" i="1"/>
  <c r="M2476" i="1"/>
  <c r="M1830" i="1"/>
  <c r="M4990" i="1"/>
  <c r="M5575" i="1"/>
  <c r="M5578" i="1"/>
  <c r="M5579" i="1"/>
  <c r="M5580" i="1"/>
  <c r="M4991" i="1"/>
  <c r="M4992" i="1"/>
  <c r="M1832" i="1"/>
  <c r="N1832" i="1" s="1"/>
  <c r="M4993" i="1"/>
  <c r="M2802" i="1"/>
  <c r="M6213" i="1"/>
  <c r="N6213" i="1" s="1"/>
  <c r="M4994" i="1"/>
  <c r="M6009" i="1"/>
  <c r="M5272" i="1"/>
  <c r="M5273" i="1"/>
  <c r="M5274" i="1"/>
  <c r="M3241" i="1"/>
  <c r="N3241" i="1" s="1"/>
  <c r="M4" i="1"/>
  <c r="M439" i="1"/>
  <c r="N439" i="1" s="1"/>
  <c r="M4995" i="1"/>
  <c r="M5276" i="1"/>
  <c r="M5277" i="1"/>
  <c r="M5278" i="1"/>
  <c r="N5278" i="1" s="1"/>
  <c r="M2930" i="1"/>
  <c r="M260" i="1"/>
  <c r="M5279" i="1"/>
  <c r="M1988" i="1"/>
  <c r="M1989" i="1"/>
  <c r="M6214" i="1"/>
  <c r="M3423" i="1"/>
  <c r="N3423" i="1" s="1"/>
  <c r="M5280" i="1"/>
  <c r="M6215" i="1"/>
  <c r="N6215" i="1" s="1"/>
  <c r="M6010" i="1"/>
  <c r="M725" i="1"/>
  <c r="M2322" i="1"/>
  <c r="M1990" i="1"/>
  <c r="M1991" i="1"/>
  <c r="M1992" i="1"/>
  <c r="N1992" i="1" s="1"/>
  <c r="M1993" i="1"/>
  <c r="M1994" i="1"/>
  <c r="N1994" i="1" s="1"/>
  <c r="M4998" i="1"/>
  <c r="M726" i="1"/>
  <c r="M4207" i="1"/>
  <c r="N4207" i="1" s="1"/>
  <c r="M1995" i="1"/>
  <c r="M1996" i="1"/>
  <c r="N1996" i="1" s="1"/>
  <c r="M4999" i="1"/>
  <c r="M5000" i="1"/>
  <c r="N5000" i="1" s="1"/>
  <c r="M440" i="1"/>
  <c r="M6343" i="1"/>
  <c r="M6344" i="1"/>
  <c r="N6344" i="1" s="1"/>
  <c r="M6345" i="1"/>
  <c r="M6346" i="1"/>
  <c r="M6347" i="1"/>
  <c r="N6347" i="1" s="1"/>
  <c r="M6348" i="1"/>
  <c r="M6349" i="1"/>
  <c r="M6352" i="1"/>
  <c r="N6352" i="1" s="1"/>
  <c r="M6353" i="1"/>
  <c r="M6354" i="1"/>
  <c r="M6355" i="1"/>
  <c r="N6355" i="1" s="1"/>
  <c r="M6356" i="1"/>
  <c r="M1230" i="1"/>
  <c r="M5582" i="1"/>
  <c r="M5583" i="1"/>
  <c r="M1706" i="1"/>
  <c r="M1708" i="1"/>
  <c r="N1708" i="1" s="1"/>
  <c r="M4208" i="1"/>
  <c r="M5001" i="1"/>
  <c r="N5001" i="1" s="1"/>
  <c r="M6013" i="1"/>
  <c r="M1153" i="1"/>
  <c r="M1154" i="1"/>
  <c r="N1154" i="1" s="1"/>
  <c r="M1155" i="1"/>
  <c r="M1156" i="1"/>
  <c r="M965" i="1"/>
  <c r="M966" i="1"/>
  <c r="M1407" i="1"/>
  <c r="M134" i="1"/>
  <c r="N134" i="1" s="1"/>
  <c r="M727" i="1"/>
  <c r="M5003" i="1"/>
  <c r="M2836" i="1"/>
  <c r="M322" i="1"/>
  <c r="M1833" i="1"/>
  <c r="N1833" i="1" s="1"/>
  <c r="M1834" i="1"/>
  <c r="M1835" i="1"/>
  <c r="M1836" i="1"/>
  <c r="M1837" i="1"/>
  <c r="N1837" i="1" s="1"/>
  <c r="M1838" i="1"/>
  <c r="N1838" i="1" s="1"/>
  <c r="M5004" i="1"/>
  <c r="N5004" i="1" s="1"/>
  <c r="M1106" i="1"/>
  <c r="M1107" i="1"/>
  <c r="M1108" i="1"/>
  <c r="M1109" i="1"/>
  <c r="N1109" i="1" s="1"/>
  <c r="M135" i="1"/>
  <c r="N135" i="1" s="1"/>
  <c r="M1408" i="1"/>
  <c r="M1409" i="1"/>
  <c r="M1411" i="1"/>
  <c r="M1412" i="1"/>
  <c r="N1412" i="1" s="1"/>
  <c r="M1414" i="1"/>
  <c r="N1414" i="1" s="1"/>
  <c r="M1415" i="1"/>
  <c r="N1415" i="1" s="1"/>
  <c r="M5005" i="1"/>
  <c r="M1416" i="1"/>
  <c r="M4210" i="1"/>
  <c r="N4210" i="1" s="1"/>
  <c r="M4211" i="1"/>
  <c r="M5006" i="1"/>
  <c r="M5485" i="1"/>
  <c r="M1841" i="1"/>
  <c r="M1652" i="1"/>
  <c r="M4212" i="1"/>
  <c r="M1842" i="1"/>
  <c r="M2587" i="1"/>
  <c r="M2588" i="1"/>
  <c r="N2588" i="1" s="1"/>
  <c r="M2324" i="1"/>
  <c r="M6014" i="1"/>
  <c r="N6014" i="1" s="1"/>
  <c r="M5008" i="1"/>
  <c r="M5009" i="1"/>
  <c r="M6015" i="1"/>
  <c r="M443" i="1"/>
  <c r="N443" i="1" s="1"/>
  <c r="M728" i="1"/>
  <c r="N728" i="1" s="1"/>
  <c r="M729" i="1"/>
  <c r="M731" i="1"/>
  <c r="M732" i="1"/>
  <c r="M733" i="1"/>
  <c r="M734" i="1"/>
  <c r="M735" i="1"/>
  <c r="N735" i="1" s="1"/>
  <c r="M736" i="1"/>
  <c r="N736" i="1" s="1"/>
  <c r="M737" i="1"/>
  <c r="M738" i="1"/>
  <c r="N738" i="1" s="1"/>
  <c r="M4213" i="1"/>
  <c r="M1997" i="1"/>
  <c r="M5010" i="1"/>
  <c r="M3242" i="1"/>
  <c r="N3242" i="1" s="1"/>
  <c r="M5012" i="1"/>
  <c r="N5012" i="1" s="1"/>
  <c r="M4214" i="1"/>
  <c r="M4215" i="1"/>
  <c r="N4215" i="1" s="1"/>
  <c r="M4216" i="1"/>
  <c r="M884" i="1"/>
  <c r="M5336" i="1"/>
  <c r="M49" i="1"/>
  <c r="M50" i="1"/>
  <c r="N50" i="1" s="1"/>
  <c r="M2640" i="1"/>
  <c r="M2641" i="1"/>
  <c r="N2641" i="1" s="1"/>
  <c r="M2642" i="1"/>
  <c r="M5013" i="1"/>
  <c r="M5014" i="1"/>
  <c r="M5015" i="1"/>
  <c r="M4217" i="1"/>
  <c r="N4217" i="1" s="1"/>
  <c r="M6016" i="1"/>
  <c r="N6016" i="1" s="1"/>
  <c r="M4218" i="1"/>
  <c r="N4218" i="1" s="1"/>
  <c r="M1843" i="1"/>
  <c r="M1844" i="1"/>
  <c r="M2589" i="1"/>
  <c r="M2590" i="1"/>
  <c r="N2590" i="1" s="1"/>
  <c r="M2591" i="1"/>
  <c r="M2592" i="1"/>
  <c r="N2592" i="1" s="1"/>
  <c r="M2593" i="1"/>
  <c r="N2593" i="1" s="1"/>
  <c r="M2594" i="1"/>
  <c r="M6018" i="1"/>
  <c r="M6019" i="1"/>
  <c r="M1999" i="1"/>
  <c r="M2000" i="1"/>
  <c r="M2852" i="1"/>
  <c r="N2852" i="1" s="1"/>
  <c r="M885" i="1"/>
  <c r="M886" i="1"/>
  <c r="M887" i="1"/>
  <c r="M6020" i="1"/>
  <c r="M967" i="1"/>
  <c r="M968" i="1"/>
  <c r="M2633" i="1"/>
  <c r="N2633" i="1" s="1"/>
  <c r="M2634" i="1"/>
  <c r="N2634" i="1" s="1"/>
  <c r="M2635" i="1"/>
  <c r="M2636" i="1"/>
  <c r="M3425" i="1"/>
  <c r="M5281" i="1"/>
  <c r="M792" i="1"/>
  <c r="N792" i="1" s="1"/>
  <c r="M793" i="1"/>
  <c r="M4219" i="1"/>
  <c r="N4219" i="1" s="1"/>
  <c r="M4220" i="1"/>
  <c r="N4220" i="1" s="1"/>
  <c r="O4220" i="1" s="1"/>
  <c r="M888" i="1"/>
  <c r="M5584" i="1"/>
  <c r="M5585" i="1"/>
  <c r="M5586" i="1"/>
  <c r="M1845" i="1"/>
  <c r="N1845" i="1" s="1"/>
  <c r="M445" i="1"/>
  <c r="M5016" i="1"/>
  <c r="N5016" i="1" s="1"/>
  <c r="M5017" i="1"/>
  <c r="N5017" i="1" s="1"/>
  <c r="M446" i="1"/>
  <c r="M889" i="1"/>
  <c r="M2595" i="1"/>
  <c r="M447" i="1"/>
  <c r="M5018" i="1"/>
  <c r="N5018" i="1" s="1"/>
  <c r="M890" i="1"/>
  <c r="N890" i="1" s="1"/>
  <c r="M891" i="1"/>
  <c r="M4221" i="1"/>
  <c r="M2596" i="1"/>
  <c r="M2597" i="1"/>
  <c r="M2599" i="1"/>
  <c r="M2600" i="1"/>
  <c r="N2600" i="1" s="1"/>
  <c r="M2601" i="1"/>
  <c r="N2601" i="1" s="1"/>
  <c r="M6219" i="1"/>
  <c r="M5019" i="1"/>
  <c r="M5020" i="1"/>
  <c r="M1110" i="1"/>
  <c r="M1111" i="1"/>
  <c r="M5021" i="1"/>
  <c r="M5023" i="1"/>
  <c r="N5023" i="1" s="1"/>
  <c r="M2001" i="1"/>
  <c r="M2853" i="1"/>
  <c r="M2854" i="1"/>
  <c r="M2855" i="1"/>
  <c r="M5024" i="1"/>
  <c r="M2002" i="1"/>
  <c r="M2003" i="1"/>
  <c r="N2003" i="1" s="1"/>
  <c r="M4222" i="1"/>
  <c r="N4222" i="1" s="1"/>
  <c r="M4223" i="1"/>
  <c r="M4224" i="1"/>
  <c r="M4226" i="1"/>
  <c r="N4226" i="1" s="1"/>
  <c r="M4227" i="1"/>
  <c r="M2004" i="1"/>
  <c r="M6377" i="1"/>
  <c r="N6377" i="1" s="1"/>
  <c r="M5025" i="1"/>
  <c r="N5025" i="1" s="1"/>
  <c r="M1680" i="1"/>
  <c r="M136" i="1"/>
  <c r="M323" i="1"/>
  <c r="M4228" i="1"/>
  <c r="M5027" i="1"/>
  <c r="M892" i="1"/>
  <c r="N892" i="1" s="1"/>
  <c r="M893" i="1"/>
  <c r="N893" i="1" s="1"/>
  <c r="M894" i="1"/>
  <c r="M2325" i="1"/>
  <c r="M1682" i="1"/>
  <c r="M1502" i="1"/>
  <c r="M261" i="1"/>
  <c r="N261" i="1" s="1"/>
  <c r="M5030" i="1"/>
  <c r="M5031" i="1"/>
  <c r="N5031" i="1" s="1"/>
  <c r="M137" i="1"/>
  <c r="M138" i="1"/>
  <c r="N138" i="1" s="1"/>
  <c r="M139" i="1"/>
  <c r="M140" i="1"/>
  <c r="N140" i="1" s="1"/>
  <c r="M141" i="1"/>
  <c r="M142" i="1"/>
  <c r="N142" i="1" s="1"/>
  <c r="M143" i="1"/>
  <c r="M144" i="1"/>
  <c r="N144" i="1" s="1"/>
  <c r="M146" i="1"/>
  <c r="M147" i="1"/>
  <c r="N147" i="1" s="1"/>
  <c r="M148" i="1"/>
  <c r="N148" i="1" s="1"/>
  <c r="M149" i="1"/>
  <c r="M150" i="1"/>
  <c r="N150" i="1" s="1"/>
  <c r="M151" i="1"/>
  <c r="M152" i="1"/>
  <c r="N152" i="1" s="1"/>
  <c r="M153" i="1"/>
  <c r="M154" i="1"/>
  <c r="M155" i="1"/>
  <c r="N155" i="1" s="1"/>
  <c r="M156" i="1"/>
  <c r="N156" i="1" s="1"/>
  <c r="M157" i="1"/>
  <c r="M2005" i="1"/>
  <c r="N2005" i="1" s="1"/>
  <c r="M5032" i="1"/>
  <c r="M5033" i="1"/>
  <c r="N5033" i="1" s="1"/>
  <c r="M324" i="1"/>
  <c r="M895" i="1"/>
  <c r="M6021" i="1"/>
  <c r="N6021" i="1" s="1"/>
  <c r="M6022" i="1"/>
  <c r="N6022" i="1" s="1"/>
  <c r="M4229" i="1"/>
  <c r="N4229" i="1" s="1"/>
  <c r="M1846" i="1"/>
  <c r="M1847" i="1"/>
  <c r="N1847" i="1" s="1"/>
  <c r="M449" i="1"/>
  <c r="M2709" i="1"/>
  <c r="M5034" i="1"/>
  <c r="M2856" i="1"/>
  <c r="N2856" i="1" s="1"/>
  <c r="M4230" i="1"/>
  <c r="N4230" i="1" s="1"/>
  <c r="M4231" i="1"/>
  <c r="M6220" i="1"/>
  <c r="M5035" i="1"/>
  <c r="M4232" i="1"/>
  <c r="M262" i="1"/>
  <c r="M263" i="1"/>
  <c r="M2326" i="1"/>
  <c r="N2326" i="1" s="1"/>
  <c r="M6221" i="1"/>
  <c r="M450" i="1"/>
  <c r="M451" i="1"/>
  <c r="N451" i="1" s="1"/>
  <c r="M5587" i="1"/>
  <c r="M5589" i="1"/>
  <c r="M5590" i="1"/>
  <c r="N5590" i="1" s="1"/>
  <c r="M5036" i="1"/>
  <c r="N5036" i="1" s="1"/>
  <c r="M6023" i="1"/>
  <c r="N6023" i="1" s="1"/>
  <c r="M1848" i="1"/>
  <c r="M4233" i="1"/>
  <c r="N4233" i="1" s="1"/>
  <c r="M4234" i="1"/>
  <c r="M4235" i="1"/>
  <c r="M4236" i="1"/>
  <c r="M4237" i="1"/>
  <c r="N4237" i="1" s="1"/>
  <c r="M5592" i="1"/>
  <c r="M5593" i="1"/>
  <c r="M1849" i="1"/>
  <c r="M4238" i="1"/>
  <c r="M4239" i="1"/>
  <c r="M4240" i="1"/>
  <c r="M4241" i="1"/>
  <c r="N4241" i="1" s="1"/>
  <c r="M4242" i="1"/>
  <c r="N4242" i="1" s="1"/>
  <c r="M4243" i="1"/>
  <c r="M4245" i="1"/>
  <c r="M6024" i="1"/>
  <c r="M6025" i="1"/>
  <c r="M2602" i="1"/>
  <c r="M4247" i="1"/>
  <c r="N4247" i="1" s="1"/>
  <c r="M5037" i="1"/>
  <c r="M6026" i="1"/>
  <c r="M6027" i="1"/>
  <c r="M5594" i="1"/>
  <c r="N5594" i="1" s="1"/>
  <c r="M5595" i="1"/>
  <c r="M5597" i="1"/>
  <c r="M5598" i="1"/>
  <c r="N5598" i="1" s="1"/>
  <c r="M5599" i="1"/>
  <c r="M5600" i="1"/>
  <c r="M5601" i="1"/>
  <c r="M5602" i="1"/>
  <c r="N5602" i="1" s="1"/>
  <c r="M5603" i="1"/>
  <c r="M5604" i="1"/>
  <c r="M5605" i="1"/>
  <c r="M5607" i="1"/>
  <c r="M5608" i="1"/>
  <c r="N5608" i="1" s="1"/>
  <c r="M5609" i="1"/>
  <c r="M5610" i="1"/>
  <c r="N5610" i="1" s="1"/>
  <c r="M5611" i="1"/>
  <c r="M5612" i="1"/>
  <c r="M5613" i="1"/>
  <c r="M5614" i="1"/>
  <c r="N5614" i="1" s="1"/>
  <c r="M5615" i="1"/>
  <c r="M5616" i="1"/>
  <c r="N5616" i="1" s="1"/>
  <c r="M5617" i="1"/>
  <c r="M5619" i="1"/>
  <c r="M5620" i="1"/>
  <c r="M5621" i="1"/>
  <c r="M5622" i="1"/>
  <c r="N5622" i="1" s="1"/>
  <c r="M5623" i="1"/>
  <c r="M5625" i="1"/>
  <c r="M5627" i="1"/>
  <c r="N5627" i="1" s="1"/>
  <c r="M5629" i="1"/>
  <c r="M5630" i="1"/>
  <c r="M5631" i="1"/>
  <c r="M5632" i="1"/>
  <c r="N5632" i="1" s="1"/>
  <c r="M5634" i="1"/>
  <c r="M5635" i="1"/>
  <c r="M5637" i="1"/>
  <c r="M5639" i="1"/>
  <c r="M5640" i="1"/>
  <c r="M5641" i="1"/>
  <c r="N5641" i="1" s="1"/>
  <c r="M5642" i="1"/>
  <c r="M5643" i="1"/>
  <c r="M5644" i="1"/>
  <c r="N5644" i="1" s="1"/>
  <c r="M5645" i="1"/>
  <c r="M5646" i="1"/>
  <c r="M5647" i="1"/>
  <c r="M5648" i="1"/>
  <c r="M337" i="1"/>
  <c r="M5649" i="1"/>
  <c r="N5649" i="1" s="1"/>
  <c r="M5650" i="1"/>
  <c r="M5651" i="1"/>
  <c r="M5652" i="1"/>
  <c r="M2544" i="1"/>
  <c r="M6028" i="1"/>
  <c r="M6029" i="1"/>
  <c r="M6030" i="1"/>
  <c r="M6031" i="1"/>
  <c r="N6031" i="1" s="1"/>
  <c r="M5038" i="1"/>
  <c r="M5653" i="1"/>
  <c r="M2643" i="1"/>
  <c r="M2644" i="1"/>
  <c r="M2327" i="1"/>
  <c r="M969" i="1"/>
  <c r="M5" i="1"/>
  <c r="M4248" i="1"/>
  <c r="N4248" i="1" s="1"/>
  <c r="M4249" i="1"/>
  <c r="M2542" i="1"/>
  <c r="M1850" i="1"/>
  <c r="M5655" i="1"/>
  <c r="M5656" i="1"/>
  <c r="M4250" i="1"/>
  <c r="M4251" i="1"/>
  <c r="M4252" i="1"/>
  <c r="N4252" i="1" s="1"/>
  <c r="M4253" i="1"/>
  <c r="M4254" i="1"/>
  <c r="M4255" i="1"/>
  <c r="M4257" i="1"/>
  <c r="M4258" i="1"/>
  <c r="M5657" i="1"/>
  <c r="N5657" i="1" s="1"/>
  <c r="M2857" i="1"/>
  <c r="M1683" i="1"/>
  <c r="M1684" i="1"/>
  <c r="M5230" i="1"/>
  <c r="M452" i="1"/>
  <c r="M739" i="1"/>
  <c r="M4259" i="1"/>
  <c r="M5039" i="1"/>
  <c r="M158" i="1"/>
  <c r="M740" i="1"/>
  <c r="M1852" i="1"/>
  <c r="M5660" i="1"/>
  <c r="M5661" i="1"/>
  <c r="M896" i="1"/>
  <c r="M897" i="1"/>
  <c r="M2521" i="1"/>
  <c r="M6222" i="1"/>
  <c r="M5040" i="1"/>
  <c r="M264" i="1"/>
  <c r="M5043" i="1"/>
  <c r="M5044" i="1"/>
  <c r="M5045" i="1"/>
  <c r="M5662" i="1"/>
  <c r="M5664" i="1"/>
  <c r="M5665" i="1"/>
  <c r="M5666" i="1"/>
  <c r="M5667" i="1"/>
  <c r="M5669" i="1"/>
  <c r="M5670" i="1"/>
  <c r="M5671" i="1"/>
  <c r="N5671" i="1" s="1"/>
  <c r="M5672" i="1"/>
  <c r="M5673" i="1"/>
  <c r="M3243" i="1"/>
  <c r="N3243" i="1" s="1"/>
  <c r="M819" i="1"/>
  <c r="M6223" i="1"/>
  <c r="M4260" i="1"/>
  <c r="M4262" i="1"/>
  <c r="N4262" i="1" s="1"/>
  <c r="M6224" i="1"/>
  <c r="M822" i="1"/>
  <c r="M1070" i="1"/>
  <c r="N1070" i="1" s="1"/>
  <c r="M5046" i="1"/>
  <c r="M5047" i="1"/>
  <c r="M4263" i="1"/>
  <c r="M4265" i="1"/>
  <c r="M4266" i="1"/>
  <c r="N4266" i="1" s="1"/>
  <c r="M6225" i="1"/>
  <c r="M2710" i="1"/>
  <c r="M5049" i="1"/>
  <c r="M2328" i="1"/>
  <c r="M2329" i="1"/>
  <c r="M5050" i="1"/>
  <c r="M2711" i="1"/>
  <c r="N2711" i="1" s="1"/>
  <c r="M1071" i="1"/>
  <c r="M5051" i="1"/>
  <c r="M5052" i="1"/>
  <c r="M4267" i="1"/>
  <c r="N4267" i="1" s="1"/>
  <c r="M1242" i="1"/>
  <c r="M5486" i="1"/>
  <c r="M6226" i="1"/>
  <c r="N6226" i="1" s="1"/>
  <c r="M6227" i="1"/>
  <c r="M6228" i="1"/>
  <c r="M1512" i="1"/>
  <c r="M5304" i="1"/>
  <c r="N5304" i="1" s="1"/>
  <c r="M5054" i="1"/>
  <c r="M5055" i="1"/>
  <c r="M265" i="1"/>
  <c r="M6271" i="1"/>
  <c r="M5487" i="1"/>
  <c r="M4268" i="1"/>
  <c r="M4269" i="1"/>
  <c r="M4270" i="1"/>
  <c r="M4271" i="1"/>
  <c r="M4272" i="1"/>
  <c r="N4272" i="1" s="1"/>
  <c r="M2860" i="1"/>
  <c r="M2861" i="1"/>
  <c r="M2862" i="1"/>
  <c r="N2862" i="1" s="1"/>
  <c r="M2863" i="1"/>
  <c r="M2864" i="1"/>
  <c r="M454" i="1"/>
  <c r="N454" i="1" s="1"/>
  <c r="M3244" i="1"/>
  <c r="M3245" i="1"/>
  <c r="M3246" i="1"/>
  <c r="M3248" i="1"/>
  <c r="N3248" i="1" s="1"/>
  <c r="M4273" i="1"/>
  <c r="M5057" i="1"/>
  <c r="N5057" i="1" s="1"/>
  <c r="M898" i="1"/>
  <c r="M5058" i="1"/>
  <c r="M5059" i="1"/>
  <c r="M4274" i="1"/>
  <c r="M2865" i="1"/>
  <c r="M3249" i="1"/>
  <c r="N3249" i="1" s="1"/>
  <c r="M5675" i="1"/>
  <c r="M5061" i="1"/>
  <c r="M5062" i="1"/>
  <c r="M2866" i="1"/>
  <c r="M2867" i="1"/>
  <c r="M2868" i="1"/>
  <c r="M2869" i="1"/>
  <c r="M2870" i="1"/>
  <c r="N2870" i="1" s="1"/>
  <c r="M6231" i="1"/>
  <c r="M6232" i="1"/>
  <c r="M6032" i="1"/>
  <c r="M6033" i="1"/>
  <c r="M2545" i="1"/>
  <c r="N2545" i="1" s="1"/>
  <c r="M5063" i="1"/>
  <c r="M3250" i="1"/>
  <c r="M1685" i="1"/>
  <c r="M4277" i="1"/>
  <c r="M4279" i="1"/>
  <c r="M4280" i="1"/>
  <c r="N4280" i="1" s="1"/>
  <c r="M4281" i="1"/>
  <c r="M4282" i="1"/>
  <c r="M1072" i="1"/>
  <c r="M2330" i="1"/>
  <c r="M795" i="1"/>
  <c r="M2006" i="1"/>
  <c r="M2603" i="1"/>
  <c r="M5677" i="1"/>
  <c r="N5677" i="1" s="1"/>
  <c r="M5678" i="1"/>
  <c r="M5679" i="1"/>
  <c r="M5680" i="1"/>
  <c r="M4283" i="1"/>
  <c r="M4284" i="1"/>
  <c r="M4286" i="1"/>
  <c r="M4287" i="1"/>
  <c r="M4288" i="1"/>
  <c r="N4288" i="1" s="1"/>
  <c r="M4289" i="1"/>
  <c r="M5064" i="1"/>
  <c r="M5065" i="1"/>
  <c r="M5682" i="1"/>
  <c r="M5683" i="1"/>
  <c r="N5683" i="1" s="1"/>
  <c r="M5684" i="1"/>
  <c r="M5686" i="1"/>
  <c r="M4290" i="1"/>
  <c r="N4290" i="1" s="1"/>
  <c r="M741" i="1"/>
  <c r="M5066" i="1"/>
  <c r="M742" i="1"/>
  <c r="M743" i="1"/>
  <c r="N743" i="1" s="1"/>
  <c r="M744" i="1"/>
  <c r="M745" i="1"/>
  <c r="M746" i="1"/>
  <c r="M747" i="1"/>
  <c r="N747" i="1" s="1"/>
  <c r="M5687" i="1"/>
  <c r="M5688" i="1"/>
  <c r="M5689" i="1"/>
  <c r="M5691" i="1"/>
  <c r="M2768" i="1"/>
  <c r="M2769" i="1"/>
  <c r="M5382" i="1"/>
  <c r="M5692" i="1"/>
  <c r="M5693" i="1"/>
  <c r="M160" i="1"/>
  <c r="M161" i="1"/>
  <c r="N161" i="1" s="1"/>
  <c r="M163" i="1"/>
  <c r="M164" i="1"/>
  <c r="N164" i="1" s="1"/>
  <c r="M5067" i="1"/>
  <c r="M5694" i="1"/>
  <c r="M5695" i="1"/>
  <c r="M5696" i="1"/>
  <c r="M5697" i="1"/>
  <c r="M2770" i="1"/>
  <c r="M5068" i="1"/>
  <c r="M5069" i="1"/>
  <c r="M5071" i="1"/>
  <c r="N5071" i="1" s="1"/>
  <c r="M4291" i="1"/>
  <c r="M4292" i="1"/>
  <c r="M4293" i="1"/>
  <c r="M4294" i="1"/>
  <c r="N4294" i="1" s="1"/>
  <c r="M4295" i="1"/>
  <c r="M4296" i="1"/>
  <c r="M4297" i="1"/>
  <c r="M4298" i="1"/>
  <c r="N4298" i="1" s="1"/>
  <c r="O4298" i="1" s="1"/>
  <c r="P4298" i="1" s="1"/>
  <c r="M5698" i="1"/>
  <c r="M5699" i="1"/>
  <c r="M1854" i="1"/>
  <c r="N1854" i="1" s="1"/>
  <c r="M6272" i="1"/>
  <c r="M6273" i="1"/>
  <c r="M6274" i="1"/>
  <c r="M6275" i="1"/>
  <c r="N6275" i="1" s="1"/>
  <c r="M4300" i="1"/>
  <c r="M1226" i="1"/>
  <c r="M1227" i="1"/>
  <c r="M796" i="1"/>
  <c r="N796" i="1" s="1"/>
  <c r="M797" i="1"/>
  <c r="M798" i="1"/>
  <c r="M799" i="1"/>
  <c r="M5700" i="1"/>
  <c r="N5700" i="1" s="1"/>
  <c r="M5072" i="1"/>
  <c r="M3252" i="1"/>
  <c r="M5074" i="1"/>
  <c r="M5075" i="1"/>
  <c r="M5076" i="1"/>
  <c r="M5077" i="1"/>
  <c r="M5078" i="1"/>
  <c r="M5079" i="1"/>
  <c r="N5079" i="1" s="1"/>
  <c r="M5080" i="1"/>
  <c r="M5081" i="1"/>
  <c r="M5082" i="1"/>
  <c r="N5082" i="1" s="1"/>
  <c r="M5083" i="1"/>
  <c r="M5084" i="1"/>
  <c r="M5086" i="1"/>
  <c r="M5087" i="1"/>
  <c r="M5088" i="1"/>
  <c r="N5088" i="1" s="1"/>
  <c r="M5089" i="1"/>
  <c r="M5282" i="1"/>
  <c r="M5283" i="1"/>
  <c r="N5283" i="1" s="1"/>
  <c r="M5090" i="1"/>
  <c r="M5284" i="1"/>
  <c r="M5091" i="1"/>
  <c r="M5285" i="1"/>
  <c r="M5286" i="1"/>
  <c r="N5286" i="1" s="1"/>
  <c r="M5287" i="1"/>
  <c r="M5288" i="1"/>
  <c r="M5092" i="1"/>
  <c r="N5092" i="1" s="1"/>
  <c r="M2007" i="1"/>
  <c r="M2008" i="1"/>
  <c r="M2009" i="1"/>
  <c r="M970" i="1"/>
  <c r="M5093" i="1"/>
  <c r="N5093" i="1" s="1"/>
  <c r="M5094" i="1"/>
  <c r="M6035" i="1"/>
  <c r="M6036" i="1"/>
  <c r="M5095" i="1"/>
  <c r="M5096" i="1"/>
  <c r="M971" i="1"/>
  <c r="M972" i="1"/>
  <c r="N972" i="1" s="1"/>
  <c r="M2011" i="1"/>
  <c r="M5701" i="1"/>
  <c r="M5488" i="1"/>
  <c r="N5488" i="1" s="1"/>
  <c r="M5702" i="1"/>
  <c r="M5097" i="1"/>
  <c r="M5098" i="1"/>
  <c r="M5099" i="1"/>
  <c r="N5099" i="1" s="1"/>
  <c r="M5100" i="1"/>
  <c r="M5101" i="1"/>
  <c r="M1073" i="1"/>
  <c r="N1073" i="1" s="1"/>
  <c r="M2331" i="1"/>
  <c r="M4301" i="1"/>
  <c r="M4303" i="1"/>
  <c r="M6233" i="1"/>
  <c r="N6233" i="1" s="1"/>
  <c r="M2012" i="1"/>
  <c r="M2013" i="1"/>
  <c r="M1513" i="1"/>
  <c r="M4304" i="1"/>
  <c r="M4305" i="1"/>
  <c r="M5703" i="1"/>
  <c r="N5703" i="1" s="1"/>
  <c r="M5102" i="1"/>
  <c r="N5102" i="1" s="1"/>
  <c r="M2014" i="1"/>
  <c r="M5103" i="1"/>
  <c r="M5104" i="1"/>
  <c r="N5104" i="1" s="1"/>
  <c r="M1114" i="1"/>
  <c r="M6234" i="1"/>
  <c r="M6235" i="1"/>
  <c r="M6236" i="1"/>
  <c r="N6236" i="1" s="1"/>
  <c r="M6237" i="1"/>
  <c r="N6237" i="1" s="1"/>
  <c r="M6239" i="1"/>
  <c r="M6241" i="1"/>
  <c r="N6241" i="1" s="1"/>
  <c r="O6241" i="1" s="1"/>
  <c r="P6241" i="1" s="1"/>
  <c r="M6242" i="1"/>
  <c r="M6243" i="1"/>
  <c r="M6244" i="1"/>
  <c r="M6245" i="1"/>
  <c r="M6246" i="1"/>
  <c r="N6246" i="1" s="1"/>
  <c r="M6247" i="1"/>
  <c r="M6249" i="1"/>
  <c r="N6249" i="1" s="1"/>
  <c r="M6250" i="1"/>
  <c r="M6251" i="1"/>
  <c r="M6252" i="1"/>
  <c r="N6252" i="1" s="1"/>
  <c r="M267" i="1"/>
  <c r="M1115" i="1"/>
  <c r="N1115" i="1" s="1"/>
  <c r="M456" i="1"/>
  <c r="M2871" i="1"/>
  <c r="M2874" i="1"/>
  <c r="M2875" i="1"/>
  <c r="M2876" i="1"/>
  <c r="N2876" i="1" s="1"/>
  <c r="M2877" i="1"/>
  <c r="N2877" i="1" s="1"/>
  <c r="M899" i="1"/>
  <c r="N899" i="1" s="1"/>
  <c r="M900" i="1"/>
  <c r="M2332" i="1"/>
  <c r="M2333" i="1"/>
  <c r="N2333" i="1" s="1"/>
  <c r="M2334" i="1"/>
  <c r="M2335" i="1"/>
  <c r="N2335" i="1" s="1"/>
  <c r="M4307" i="1"/>
  <c r="N4307" i="1" s="1"/>
  <c r="M5105" i="1"/>
  <c r="N5105" i="1" s="1"/>
  <c r="M5106" i="1"/>
  <c r="M5107" i="1"/>
  <c r="M5108" i="1"/>
  <c r="M5109" i="1"/>
  <c r="N5109" i="1" s="1"/>
  <c r="M5110" i="1"/>
  <c r="M5113" i="1"/>
  <c r="M5114" i="1"/>
  <c r="M4308" i="1"/>
  <c r="M4309" i="1"/>
  <c r="M2878" i="1"/>
  <c r="M2879" i="1"/>
  <c r="N2879" i="1" s="1"/>
  <c r="M2880" i="1"/>
  <c r="N2880" i="1" s="1"/>
  <c r="M2881" i="1"/>
  <c r="N2881" i="1" s="1"/>
  <c r="M5489" i="1"/>
  <c r="M5116" i="1"/>
  <c r="M5704" i="1"/>
  <c r="M5705" i="1"/>
  <c r="M5706" i="1"/>
  <c r="N5706" i="1" s="1"/>
  <c r="M5707" i="1"/>
  <c r="N5707" i="1" s="1"/>
  <c r="M5708" i="1"/>
  <c r="N5708" i="1" s="1"/>
  <c r="O5708" i="1" s="1"/>
  <c r="P5708" i="1" s="1"/>
  <c r="M5709" i="1"/>
  <c r="M5710" i="1"/>
  <c r="M5711" i="1"/>
  <c r="N5711" i="1" s="1"/>
  <c r="M5713" i="1"/>
  <c r="M5714" i="1"/>
  <c r="N5714" i="1" s="1"/>
  <c r="M6037" i="1"/>
  <c r="M1116" i="1"/>
  <c r="N1116" i="1" s="1"/>
  <c r="O1116" i="1" s="1"/>
  <c r="P1116" i="1" s="1"/>
  <c r="M5715" i="1"/>
  <c r="M5716" i="1"/>
  <c r="M5718" i="1"/>
  <c r="N5718" i="1" s="1"/>
  <c r="M5719" i="1"/>
  <c r="M5720" i="1"/>
  <c r="M5721" i="1"/>
  <c r="N5721" i="1" s="1"/>
  <c r="M2882" i="1"/>
  <c r="N2882" i="1" s="1"/>
  <c r="M5722" i="1"/>
  <c r="M5723" i="1"/>
  <c r="M5724" i="1"/>
  <c r="M5725" i="1"/>
  <c r="N5725" i="1" s="1"/>
  <c r="M5726" i="1"/>
  <c r="M5727" i="1"/>
  <c r="M5728" i="1"/>
  <c r="N5728" i="1" s="1"/>
  <c r="M5729" i="1"/>
  <c r="N5729" i="1" s="1"/>
  <c r="M5730" i="1"/>
  <c r="M1709" i="1"/>
  <c r="M6253" i="1"/>
  <c r="M5117" i="1"/>
  <c r="N5117" i="1" s="1"/>
  <c r="M6254" i="1"/>
  <c r="M5119" i="1"/>
  <c r="M3253" i="1"/>
  <c r="N3253" i="1" s="1"/>
  <c r="M1857" i="1"/>
  <c r="M1858" i="1"/>
  <c r="M749" i="1"/>
  <c r="M6038" i="1"/>
  <c r="N6038" i="1" s="1"/>
  <c r="M4310" i="1"/>
  <c r="M6039" i="1"/>
  <c r="M6040" i="1"/>
  <c r="N6040" i="1" s="1"/>
  <c r="M6041" i="1"/>
  <c r="M2533" i="1"/>
  <c r="M5348" i="1"/>
  <c r="M901" i="1"/>
  <c r="M2883" i="1"/>
  <c r="N2883" i="1" s="1"/>
  <c r="M1859" i="1"/>
  <c r="M5731" i="1"/>
  <c r="M5732" i="1"/>
  <c r="N5732" i="1" s="1"/>
  <c r="M5120" i="1"/>
  <c r="M2885" i="1"/>
  <c r="M2886" i="1"/>
  <c r="M5306" i="1"/>
  <c r="M457" i="1"/>
  <c r="N457" i="1" s="1"/>
  <c r="M5305" i="1"/>
  <c r="M4311" i="1"/>
  <c r="M3254" i="1"/>
  <c r="N3254" i="1" s="1"/>
  <c r="M4312" i="1"/>
  <c r="M5121" i="1"/>
  <c r="M5122" i="1"/>
  <c r="M6255" i="1"/>
  <c r="M6042" i="1"/>
  <c r="N6042" i="1" s="1"/>
  <c r="M5337" i="1"/>
  <c r="M5289" i="1"/>
  <c r="M2887" i="1"/>
  <c r="N2887" i="1" s="1"/>
  <c r="M5123" i="1"/>
  <c r="M268" i="1"/>
  <c r="M5733" i="1"/>
  <c r="M5124" i="1"/>
  <c r="M4313" i="1"/>
  <c r="M1860" i="1"/>
  <c r="M3255" i="1"/>
  <c r="N3255" i="1" s="1"/>
  <c r="M4315" i="1"/>
  <c r="M4316" i="1"/>
  <c r="M4317" i="1"/>
  <c r="M4318" i="1"/>
  <c r="M2888" i="1"/>
  <c r="N2888" i="1" s="1"/>
  <c r="O2888" i="1" s="1"/>
  <c r="P2888" i="1" s="1"/>
  <c r="M5307" i="1"/>
  <c r="M5308" i="1"/>
  <c r="M5310" i="1"/>
  <c r="M5311" i="1"/>
  <c r="M5125" i="1"/>
  <c r="M5126" i="1"/>
  <c r="N5126" i="1" s="1"/>
  <c r="M4319" i="1"/>
  <c r="N4319" i="1" s="1"/>
  <c r="M4320" i="1"/>
  <c r="M4321" i="1"/>
  <c r="M1862" i="1"/>
  <c r="N1862" i="1" s="1"/>
  <c r="M5312" i="1"/>
  <c r="M5127" i="1"/>
  <c r="N5127" i="1" s="1"/>
  <c r="M973" i="1"/>
  <c r="M2489" i="1"/>
  <c r="N2489" i="1" s="1"/>
  <c r="M1074" i="1"/>
  <c r="M1075" i="1"/>
  <c r="M1076" i="1"/>
  <c r="N1076" i="1" s="1"/>
  <c r="M1077" i="1"/>
  <c r="M1078" i="1"/>
  <c r="M2336" i="1"/>
  <c r="N2336" i="1" s="1"/>
  <c r="M2337" i="1"/>
  <c r="M269" i="1"/>
  <c r="N269" i="1" s="1"/>
  <c r="M2015" i="1"/>
  <c r="M2016" i="1"/>
  <c r="M1863" i="1"/>
  <c r="N1863" i="1" s="1"/>
  <c r="O1863" i="1" s="1"/>
  <c r="M3256" i="1"/>
  <c r="M6276" i="1"/>
  <c r="M2393" i="1"/>
  <c r="N2393" i="1" s="1"/>
  <c r="M2017" i="1"/>
  <c r="M3257" i="1"/>
  <c r="M5128" i="1"/>
  <c r="M5129" i="1"/>
  <c r="N5129" i="1" s="1"/>
  <c r="O5129" i="1" s="1"/>
  <c r="M1417" i="1"/>
  <c r="M5734" i="1"/>
  <c r="M458" i="1"/>
  <c r="M1079" i="1"/>
  <c r="N1079" i="1" s="1"/>
  <c r="M1080" i="1"/>
  <c r="M4322" i="1"/>
  <c r="M4323" i="1"/>
  <c r="N4323" i="1" s="1"/>
  <c r="M6257" i="1"/>
  <c r="M4324" i="1"/>
  <c r="M3410" i="1"/>
  <c r="M5736" i="1"/>
  <c r="M2018" i="1"/>
  <c r="N2018" i="1" s="1"/>
  <c r="M902" i="1"/>
  <c r="M903" i="1"/>
  <c r="N903" i="1" s="1"/>
  <c r="M904" i="1"/>
  <c r="M905" i="1"/>
  <c r="M906" i="1"/>
  <c r="M907" i="1"/>
  <c r="M326" i="1"/>
  <c r="N326" i="1" s="1"/>
  <c r="M1418" i="1"/>
  <c r="M4326" i="1"/>
  <c r="M4327" i="1"/>
  <c r="N4327" i="1" s="1"/>
  <c r="O4327" i="1" s="1"/>
  <c r="P4327" i="1" s="1"/>
  <c r="M4328" i="1"/>
  <c r="M2480" i="1"/>
  <c r="M1081" i="1"/>
  <c r="M5130" i="1"/>
  <c r="M5131" i="1"/>
  <c r="N5131" i="1" s="1"/>
  <c r="M4329" i="1"/>
  <c r="M1864" i="1"/>
  <c r="M1865" i="1"/>
  <c r="N1865" i="1" s="1"/>
  <c r="M1118" i="1"/>
  <c r="M1532" i="1"/>
  <c r="M1533" i="1"/>
  <c r="M1534" i="1"/>
  <c r="M1535" i="1"/>
  <c r="N1535" i="1" s="1"/>
  <c r="M1537" i="1"/>
  <c r="M1538" i="1"/>
  <c r="M1539" i="1"/>
  <c r="N1539" i="1" s="1"/>
  <c r="M1541" i="1"/>
  <c r="M1542" i="1"/>
  <c r="M1543" i="1"/>
  <c r="M1544" i="1"/>
  <c r="N1544" i="1" s="1"/>
  <c r="O1544" i="1" s="1"/>
  <c r="P1544" i="1" s="1"/>
  <c r="M1545" i="1"/>
  <c r="M1546" i="1"/>
  <c r="M1547" i="1"/>
  <c r="M1548" i="1"/>
  <c r="M1549" i="1"/>
  <c r="M1550" i="1"/>
  <c r="M1551" i="1"/>
  <c r="M1552" i="1"/>
  <c r="N1552" i="1" s="1"/>
  <c r="M1553" i="1"/>
  <c r="M1555" i="1"/>
  <c r="M1556" i="1"/>
  <c r="N1556" i="1" s="1"/>
  <c r="M1557" i="1"/>
  <c r="M1558" i="1"/>
  <c r="N1558" i="1" s="1"/>
  <c r="O1558" i="1" s="1"/>
  <c r="P1558" i="1" s="1"/>
  <c r="M1559" i="1"/>
  <c r="M1119" i="1"/>
  <c r="M1560" i="1"/>
  <c r="N1560" i="1" s="1"/>
  <c r="M1561" i="1"/>
  <c r="N1561" i="1" s="1"/>
  <c r="M1563" i="1"/>
  <c r="M1564" i="1"/>
  <c r="N1564" i="1" s="1"/>
  <c r="M1565" i="1"/>
  <c r="N1565" i="1" s="1"/>
  <c r="M1566" i="1"/>
  <c r="M1567" i="1"/>
  <c r="M1568" i="1"/>
  <c r="M1569" i="1"/>
  <c r="N1569" i="1" s="1"/>
  <c r="M1570" i="1"/>
  <c r="M1571" i="1"/>
  <c r="M908" i="1"/>
  <c r="N908" i="1" s="1"/>
  <c r="M909" i="1"/>
  <c r="N909" i="1" s="1"/>
  <c r="M5132" i="1"/>
  <c r="M5133" i="1"/>
  <c r="M5134" i="1"/>
  <c r="M3258" i="1"/>
  <c r="M5135" i="1"/>
  <c r="M750" i="1"/>
  <c r="N750" i="1" s="1"/>
  <c r="M751" i="1"/>
  <c r="N751" i="1" s="1"/>
  <c r="M752" i="1"/>
  <c r="M5490" i="1"/>
  <c r="M6043" i="1"/>
  <c r="M6044" i="1"/>
  <c r="N6044" i="1" s="1"/>
  <c r="M6045" i="1"/>
  <c r="M6046" i="1"/>
  <c r="M6047" i="1"/>
  <c r="N6047" i="1" s="1"/>
  <c r="M270" i="1"/>
  <c r="M271" i="1"/>
  <c r="M4330" i="1"/>
  <c r="M6258" i="1"/>
  <c r="N6258" i="1" s="1"/>
  <c r="M910" i="1"/>
  <c r="M272" i="1"/>
  <c r="M4331" i="1"/>
  <c r="N4331" i="1" s="1"/>
  <c r="M459" i="1"/>
  <c r="N459" i="1" s="1"/>
  <c r="M2481" i="1"/>
  <c r="M2020" i="1"/>
  <c r="M4333" i="1"/>
  <c r="N4333" i="1" s="1"/>
  <c r="M5737" i="1"/>
  <c r="M1419" i="1"/>
  <c r="M5233" i="1"/>
  <c r="M1082" i="1"/>
  <c r="M5136" i="1"/>
  <c r="M2338" i="1"/>
  <c r="M2339" i="1"/>
  <c r="N2339" i="1" s="1"/>
  <c r="M2340" i="1"/>
  <c r="N2340" i="1" s="1"/>
  <c r="M2341" i="1"/>
  <c r="M2342" i="1"/>
  <c r="M2343" i="1"/>
  <c r="M2344" i="1"/>
  <c r="M1420" i="1"/>
  <c r="M1421" i="1"/>
  <c r="M5738" i="1"/>
  <c r="M4334" i="1"/>
  <c r="N4334" i="1" s="1"/>
  <c r="M4335" i="1"/>
  <c r="M2604" i="1"/>
  <c r="M273" i="1"/>
  <c r="M2890" i="1"/>
  <c r="M2891" i="1"/>
  <c r="M2490" i="1"/>
  <c r="M2491" i="1"/>
  <c r="N2491" i="1" s="1"/>
  <c r="M5739" i="1"/>
  <c r="M2492" i="1"/>
  <c r="M2494" i="1"/>
  <c r="M5740" i="1"/>
  <c r="M5491" i="1"/>
  <c r="M5492" i="1"/>
  <c r="M4336" i="1"/>
  <c r="N4336" i="1" s="1"/>
  <c r="M5137" i="1"/>
  <c r="M5138" i="1"/>
  <c r="M5139" i="1"/>
  <c r="N5139" i="1" s="1"/>
  <c r="O5139" i="1" s="1"/>
  <c r="P5139" i="1" s="1"/>
  <c r="M460" i="1"/>
  <c r="M5142" i="1"/>
  <c r="M5143" i="1"/>
  <c r="N5143" i="1" s="1"/>
  <c r="M5493" i="1"/>
  <c r="M4337" i="1"/>
  <c r="M4338" i="1"/>
  <c r="N4338" i="1" s="1"/>
  <c r="M2482" i="1"/>
  <c r="M6049" i="1"/>
  <c r="M912" i="1"/>
  <c r="M5145" i="1"/>
  <c r="N5145" i="1" s="1"/>
  <c r="M4339" i="1"/>
  <c r="M2960" i="1"/>
  <c r="M913" i="1"/>
  <c r="N913" i="1" s="1"/>
  <c r="M5741" i="1"/>
  <c r="M5742" i="1"/>
  <c r="M5743" i="1"/>
  <c r="M2605" i="1"/>
  <c r="M2606" i="1"/>
  <c r="N2606" i="1" s="1"/>
  <c r="M2607" i="1"/>
  <c r="M2609" i="1"/>
  <c r="M2610" i="1"/>
  <c r="N2610" i="1" s="1"/>
  <c r="M5146" i="1"/>
  <c r="M5147" i="1"/>
  <c r="M5148" i="1"/>
  <c r="M5149" i="1"/>
  <c r="M4340" i="1"/>
  <c r="N4340" i="1" s="1"/>
  <c r="M1129" i="1"/>
  <c r="M1083" i="1"/>
  <c r="N1083" i="1" s="1"/>
  <c r="O1083" i="1" s="1"/>
  <c r="M1084" i="1"/>
  <c r="M2021" i="1"/>
  <c r="M2495" i="1"/>
  <c r="M2022" i="1"/>
  <c r="M2023" i="1"/>
  <c r="N2023" i="1" s="1"/>
  <c r="M2024" i="1"/>
  <c r="M2025" i="1"/>
  <c r="M274" i="1"/>
  <c r="N274" i="1" s="1"/>
  <c r="O274" i="1" s="1"/>
  <c r="M166" i="1"/>
  <c r="M167" i="1"/>
  <c r="M4341" i="1"/>
  <c r="M5494" i="1"/>
  <c r="M2892" i="1"/>
  <c r="N2892" i="1" s="1"/>
  <c r="M2893" i="1"/>
  <c r="M2894" i="1"/>
  <c r="N2894" i="1" s="1"/>
  <c r="M974" i="1"/>
  <c r="N974" i="1" s="1"/>
  <c r="M975" i="1"/>
  <c r="M2896" i="1"/>
  <c r="M2897" i="1"/>
  <c r="M2898" i="1"/>
  <c r="N2898" i="1" s="1"/>
  <c r="M2899" i="1"/>
  <c r="N2899" i="1" s="1"/>
  <c r="M6357" i="1"/>
  <c r="M6358" i="1"/>
  <c r="N6358" i="1" s="1"/>
  <c r="M6359" i="1"/>
  <c r="M6360" i="1"/>
  <c r="M2900" i="1"/>
  <c r="M6361" i="1"/>
  <c r="N6361" i="1" s="1"/>
  <c r="M6363" i="1"/>
  <c r="N6363" i="1" s="1"/>
  <c r="M6364" i="1"/>
  <c r="M6365" i="1"/>
  <c r="N6365" i="1" s="1"/>
  <c r="M6366" i="1"/>
  <c r="M6368" i="1"/>
  <c r="M6369" i="1"/>
  <c r="M6370" i="1"/>
  <c r="N6370" i="1" s="1"/>
  <c r="M6372" i="1"/>
  <c r="M5150" i="1"/>
  <c r="M3261" i="1"/>
  <c r="N3261" i="1" s="1"/>
  <c r="M461" i="1"/>
  <c r="M462" i="1"/>
  <c r="M168" i="1"/>
  <c r="M5298" i="1"/>
  <c r="N5298" i="1" s="1"/>
  <c r="M5299" i="1"/>
  <c r="N5299" i="1" s="1"/>
  <c r="O5299" i="1" s="1"/>
  <c r="M5301" i="1"/>
  <c r="M914" i="1"/>
  <c r="N914" i="1" s="1"/>
  <c r="M1422" i="1"/>
  <c r="M1423" i="1"/>
  <c r="M5151" i="1"/>
  <c r="M4342" i="1"/>
  <c r="M4343" i="1"/>
  <c r="N4343" i="1" s="1"/>
  <c r="M3262" i="1"/>
  <c r="M3263" i="1"/>
  <c r="M2028" i="1"/>
  <c r="M2837" i="1"/>
  <c r="M2838" i="1"/>
  <c r="M4344" i="1"/>
  <c r="M5152" i="1"/>
  <c r="M5153" i="1"/>
  <c r="M5154" i="1"/>
  <c r="M1120" i="1"/>
  <c r="N1120" i="1" s="1"/>
  <c r="M1572" i="1"/>
  <c r="M1085" i="1"/>
  <c r="M6260" i="1"/>
  <c r="N6260" i="1" s="1"/>
  <c r="M6261" i="1"/>
  <c r="N6261" i="1" s="1"/>
  <c r="O6261" i="1" s="1"/>
  <c r="M6050" i="1"/>
  <c r="M6051" i="1"/>
  <c r="M6052" i="1"/>
  <c r="N6052" i="1" s="1"/>
  <c r="M6053" i="1"/>
  <c r="M6054" i="1"/>
  <c r="M6055" i="1"/>
  <c r="M6057" i="1"/>
  <c r="M2345" i="1"/>
  <c r="N2345" i="1" s="1"/>
  <c r="M4345" i="1"/>
  <c r="M1121" i="1"/>
  <c r="M3264" i="1"/>
  <c r="N3264" i="1" s="1"/>
  <c r="M3265" i="1"/>
  <c r="M5155" i="1"/>
  <c r="M5156" i="1"/>
  <c r="M5157" i="1"/>
  <c r="N5157" i="1" s="1"/>
  <c r="O5157" i="1" s="1"/>
  <c r="M5744" i="1"/>
  <c r="N5744" i="1" s="1"/>
  <c r="M1424" i="1"/>
  <c r="M1867" i="1"/>
  <c r="N1867" i="1" s="1"/>
  <c r="M2839" i="1"/>
  <c r="M2840" i="1"/>
  <c r="M2841" i="1"/>
  <c r="M2842" i="1"/>
  <c r="M2843" i="1"/>
  <c r="N2843" i="1" s="1"/>
  <c r="M4346" i="1"/>
  <c r="M5338" i="1"/>
  <c r="N5338" i="1" s="1"/>
  <c r="M5495" i="1"/>
  <c r="M5745" i="1"/>
  <c r="M5158" i="1"/>
  <c r="M2346" i="1"/>
  <c r="M2029" i="1"/>
  <c r="N2029" i="1" s="1"/>
  <c r="M1869" i="1"/>
  <c r="M1870" i="1"/>
  <c r="M2931" i="1"/>
  <c r="N2931" i="1" s="1"/>
  <c r="M2347" i="1"/>
  <c r="M2348" i="1"/>
  <c r="M2349" i="1"/>
  <c r="M2350" i="1"/>
  <c r="N2350" i="1" s="1"/>
  <c r="O2350" i="1" s="1"/>
  <c r="M1574" i="1"/>
  <c r="M1576" i="1"/>
  <c r="M5159" i="1"/>
  <c r="M6378" i="1"/>
  <c r="M5160" i="1"/>
  <c r="M3266" i="1"/>
  <c r="M5161" i="1"/>
  <c r="N5161" i="1" s="1"/>
  <c r="M1895" i="1"/>
  <c r="M1896" i="1"/>
  <c r="M1897" i="1"/>
  <c r="M1898" i="1"/>
  <c r="M1899" i="1"/>
  <c r="M1900" i="1"/>
  <c r="M1901" i="1"/>
  <c r="M5163" i="1"/>
  <c r="M1425" i="1"/>
  <c r="M1426" i="1"/>
  <c r="N1426" i="1" s="1"/>
  <c r="M1427" i="1"/>
  <c r="M1428" i="1"/>
  <c r="M1429" i="1"/>
  <c r="M1430" i="1"/>
  <c r="M5164" i="1"/>
  <c r="N5164" i="1" s="1"/>
  <c r="O5164" i="1" s="1"/>
  <c r="M170" i="1"/>
  <c r="M171" i="1"/>
  <c r="N171" i="1" s="1"/>
  <c r="M173" i="1"/>
  <c r="M174" i="1"/>
  <c r="M175" i="1"/>
  <c r="M176" i="1"/>
  <c r="N176" i="1" s="1"/>
  <c r="O176" i="1" s="1"/>
  <c r="M177" i="1"/>
  <c r="N177" i="1" s="1"/>
  <c r="M2030" i="1"/>
  <c r="N2030" i="1" s="1"/>
  <c r="M1902" i="1"/>
  <c r="N1902" i="1" s="1"/>
  <c r="M5165" i="1"/>
  <c r="M5166" i="1"/>
  <c r="M1577" i="1"/>
  <c r="M2901" i="1"/>
  <c r="M5746" i="1"/>
  <c r="N5746" i="1" s="1"/>
  <c r="M5167" i="1"/>
  <c r="M4347" i="1"/>
  <c r="M1087" i="1"/>
  <c r="N1087" i="1" s="1"/>
  <c r="M5747" i="1"/>
  <c r="M327" i="1"/>
  <c r="M1872" i="1"/>
  <c r="M6278" i="1"/>
  <c r="M6279" i="1"/>
  <c r="M2394" i="1"/>
  <c r="M5168" i="1"/>
  <c r="N5168" i="1" s="1"/>
  <c r="O5168" i="1" s="1"/>
  <c r="M1431" i="1"/>
  <c r="M1433" i="1"/>
  <c r="M1434" i="1"/>
  <c r="N1434" i="1" s="1"/>
  <c r="M1435" i="1"/>
  <c r="N1435" i="1" s="1"/>
  <c r="M2031" i="1"/>
  <c r="M4348" i="1"/>
  <c r="M1873" i="1"/>
  <c r="N1873" i="1" s="1"/>
  <c r="O1873" i="1" s="1"/>
  <c r="M1089" i="1"/>
  <c r="M1579" i="1"/>
  <c r="M1580" i="1"/>
  <c r="M1581" i="1"/>
  <c r="N1581" i="1" s="1"/>
  <c r="O1581" i="1" s="1"/>
  <c r="P1581" i="1" s="1"/>
  <c r="M178" i="1"/>
  <c r="N178" i="1" s="1"/>
  <c r="M180" i="1"/>
  <c r="M5169" i="1"/>
  <c r="N5169" i="1" s="1"/>
  <c r="M4349" i="1"/>
  <c r="M4350" i="1"/>
  <c r="M4351" i="1"/>
  <c r="M4353" i="1"/>
  <c r="N4353" i="1" s="1"/>
  <c r="O4353" i="1" s="1"/>
  <c r="M181" i="1"/>
  <c r="N181" i="1" s="1"/>
  <c r="M4354" i="1"/>
  <c r="M2496" i="1"/>
  <c r="N2496" i="1" s="1"/>
  <c r="M2497" i="1"/>
  <c r="M2498" i="1"/>
  <c r="M276" i="1"/>
  <c r="M4355" i="1"/>
  <c r="M4356" i="1"/>
  <c r="N4356" i="1" s="1"/>
  <c r="O4356" i="1" s="1"/>
  <c r="M2032" i="1"/>
  <c r="N2032" i="1" s="1"/>
  <c r="M915" i="1"/>
  <c r="M182" i="1"/>
  <c r="M917" i="1"/>
  <c r="M5234" i="1"/>
  <c r="M2902" i="1"/>
  <c r="M183" i="1"/>
  <c r="N183" i="1" s="1"/>
  <c r="M184" i="1"/>
  <c r="M185" i="1"/>
  <c r="M187" i="1"/>
  <c r="M188" i="1"/>
  <c r="M189" i="1"/>
  <c r="M190" i="1"/>
  <c r="M191" i="1"/>
  <c r="N191" i="1" s="1"/>
  <c r="M192" i="1"/>
  <c r="M1515" i="1"/>
  <c r="M1516" i="1"/>
  <c r="N1516" i="1" s="1"/>
  <c r="M918" i="1"/>
  <c r="M1584" i="1"/>
  <c r="N1584" i="1" s="1"/>
  <c r="O1584" i="1" s="1"/>
  <c r="M1586" i="1"/>
  <c r="M1587" i="1"/>
  <c r="M1588" i="1"/>
  <c r="M1436" i="1"/>
  <c r="M5170" i="1"/>
  <c r="M3268" i="1"/>
  <c r="M5172" i="1"/>
  <c r="M753" i="1"/>
  <c r="M754" i="1"/>
  <c r="M755" i="1"/>
  <c r="M4357" i="1"/>
  <c r="N4357" i="1" s="1"/>
  <c r="M4358" i="1"/>
  <c r="M463" i="1"/>
  <c r="M5750" i="1"/>
  <c r="M5752" i="1"/>
  <c r="M5753" i="1"/>
  <c r="M5754" i="1"/>
  <c r="M2536" i="1"/>
  <c r="N2536" i="1" s="1"/>
  <c r="O2536" i="1" s="1"/>
  <c r="M5173" i="1"/>
  <c r="M464" i="1"/>
  <c r="M193" i="1"/>
  <c r="N193" i="1" s="1"/>
  <c r="M194" i="1"/>
  <c r="N194" i="1" s="1"/>
  <c r="M1437" i="1"/>
  <c r="M5174" i="1"/>
  <c r="M977" i="1"/>
  <c r="N977" i="1" s="1"/>
  <c r="M5235" i="1"/>
  <c r="M5236" i="1"/>
  <c r="M919" i="1"/>
  <c r="M1131" i="1"/>
  <c r="M5245" i="1"/>
  <c r="N5245" i="1" s="1"/>
  <c r="M4359" i="1"/>
  <c r="M2499" i="1"/>
  <c r="M338" i="1"/>
  <c r="N338" i="1" s="1"/>
  <c r="M757" i="1"/>
  <c r="M4360" i="1"/>
  <c r="M758" i="1"/>
  <c r="M467" i="1"/>
  <c r="N467" i="1" s="1"/>
  <c r="O467" i="1" s="1"/>
  <c r="M5756" i="1"/>
  <c r="M5757" i="1"/>
  <c r="M1438" i="1"/>
  <c r="N1438" i="1" s="1"/>
  <c r="M1439" i="1"/>
  <c r="M1440" i="1"/>
  <c r="N1440" i="1" s="1"/>
  <c r="M195" i="1"/>
  <c r="M196" i="1"/>
  <c r="M2351" i="1"/>
  <c r="N2351" i="1" s="1"/>
  <c r="M3270" i="1"/>
  <c r="M5237" i="1"/>
  <c r="M5175" i="1"/>
  <c r="M3271" i="1"/>
  <c r="N3271" i="1" s="1"/>
  <c r="M1441" i="1"/>
  <c r="M197" i="1"/>
  <c r="M198" i="1"/>
  <c r="N198" i="1" s="1"/>
  <c r="M199" i="1"/>
  <c r="M1442" i="1"/>
  <c r="M1443" i="1"/>
  <c r="N1443" i="1" s="1"/>
  <c r="M201" i="1"/>
  <c r="N201" i="1" s="1"/>
  <c r="M202" i="1"/>
  <c r="M203" i="1"/>
  <c r="M204" i="1"/>
  <c r="N204" i="1" s="1"/>
  <c r="M205" i="1"/>
  <c r="M206" i="1"/>
  <c r="M207" i="1"/>
  <c r="N207" i="1" s="1"/>
  <c r="M208" i="1"/>
  <c r="M210" i="1"/>
  <c r="M211" i="1"/>
  <c r="M212" i="1"/>
  <c r="N212" i="1" s="1"/>
  <c r="M213" i="1"/>
  <c r="M215" i="1"/>
  <c r="M216" i="1"/>
  <c r="N216" i="1" s="1"/>
  <c r="M217" i="1"/>
  <c r="M218" i="1"/>
  <c r="M219" i="1"/>
  <c r="M220" i="1"/>
  <c r="M221" i="1"/>
  <c r="N221" i="1" s="1"/>
  <c r="M222" i="1"/>
  <c r="M1444" i="1"/>
  <c r="M1445" i="1"/>
  <c r="N1445" i="1" s="1"/>
  <c r="M1446" i="1"/>
  <c r="M1447" i="1"/>
  <c r="M1448" i="1"/>
  <c r="M1449" i="1"/>
  <c r="M1450" i="1"/>
  <c r="N1450" i="1" s="1"/>
  <c r="M1452" i="1"/>
  <c r="M1453" i="1"/>
  <c r="M1454" i="1"/>
  <c r="N1454" i="1" s="1"/>
  <c r="M1455" i="1"/>
  <c r="M1456" i="1"/>
  <c r="M1457" i="1"/>
  <c r="M1458" i="1"/>
  <c r="N1458" i="1" s="1"/>
  <c r="M1459" i="1"/>
  <c r="M1460" i="1"/>
  <c r="M1461" i="1"/>
  <c r="N1461" i="1" s="1"/>
  <c r="M1463" i="1"/>
  <c r="M1464" i="1"/>
  <c r="M1465" i="1"/>
  <c r="M1466" i="1"/>
  <c r="M1467" i="1"/>
  <c r="N1467" i="1" s="1"/>
  <c r="M1468" i="1"/>
  <c r="M1469" i="1"/>
  <c r="M1470" i="1"/>
  <c r="N1470" i="1" s="1"/>
  <c r="M1471" i="1"/>
  <c r="M1472" i="1"/>
  <c r="M1474" i="1"/>
  <c r="N1474" i="1" s="1"/>
  <c r="M1475" i="1"/>
  <c r="M1476" i="1"/>
  <c r="M2845" i="1"/>
  <c r="M2846" i="1"/>
  <c r="N2846" i="1" s="1"/>
  <c r="O2846" i="1" s="1"/>
  <c r="M2612" i="1"/>
  <c r="M2613" i="1"/>
  <c r="M2614" i="1"/>
  <c r="M1589" i="1"/>
  <c r="N1589" i="1" s="1"/>
  <c r="M1590" i="1"/>
  <c r="N1590" i="1" s="1"/>
  <c r="M1591" i="1"/>
  <c r="M1592" i="1"/>
  <c r="M2352" i="1"/>
  <c r="N2352" i="1" s="1"/>
  <c r="O2352" i="1" s="1"/>
  <c r="M1593" i="1"/>
  <c r="M1594" i="1"/>
  <c r="M760" i="1"/>
  <c r="M2615" i="1"/>
  <c r="M2033" i="1"/>
  <c r="N2033" i="1" s="1"/>
  <c r="M1250" i="1"/>
  <c r="M1595" i="1"/>
  <c r="N1595" i="1" s="1"/>
  <c r="M1596" i="1"/>
  <c r="M5176" i="1"/>
  <c r="M5177" i="1"/>
  <c r="M223" i="1"/>
  <c r="M2771" i="1"/>
  <c r="N2771" i="1" s="1"/>
  <c r="M2772" i="1"/>
  <c r="M1653" i="1"/>
  <c r="M5178" i="1"/>
  <c r="M3273" i="1"/>
  <c r="M2353" i="1"/>
  <c r="M2354" i="1"/>
  <c r="M5758" i="1"/>
  <c r="N5758" i="1" s="1"/>
  <c r="M1477" i="1"/>
  <c r="M3274" i="1"/>
  <c r="M762" i="1"/>
  <c r="N762" i="1" s="1"/>
  <c r="M763" i="1"/>
  <c r="M3277" i="1"/>
  <c r="M1122" i="1"/>
  <c r="N1122" i="1" s="1"/>
  <c r="M52" i="1"/>
  <c r="M53" i="1"/>
  <c r="N53" i="1" s="1"/>
  <c r="M1478" i="1"/>
  <c r="N1478" i="1" s="1"/>
  <c r="M1479" i="1"/>
  <c r="M764" i="1"/>
  <c r="M978" i="1"/>
  <c r="N978" i="1" s="1"/>
  <c r="M979" i="1"/>
  <c r="N979" i="1" s="1"/>
  <c r="M1875" i="1"/>
  <c r="M4363" i="1"/>
  <c r="N4363" i="1" s="1"/>
  <c r="M4364" i="1"/>
  <c r="M4365" i="1"/>
  <c r="N4365" i="1" s="1"/>
  <c r="O4365" i="1" s="1"/>
  <c r="P4365" i="1" s="1"/>
  <c r="M4366" i="1"/>
  <c r="M4367" i="1"/>
  <c r="M4368" i="1"/>
  <c r="M2616" i="1"/>
  <c r="M2618" i="1"/>
  <c r="M2619" i="1"/>
  <c r="M2355" i="1"/>
  <c r="N2355" i="1" s="1"/>
  <c r="O2355" i="1" s="1"/>
  <c r="P2355" i="1" s="1"/>
  <c r="M4369" i="1"/>
  <c r="M3278" i="1"/>
  <c r="M2903" i="1"/>
  <c r="N2903" i="1" s="1"/>
  <c r="M328" i="1"/>
  <c r="N328" i="1" s="1"/>
  <c r="O328" i="1" s="1"/>
  <c r="P328" i="1" s="1"/>
  <c r="M2961" i="1"/>
  <c r="N2961" i="1" s="1"/>
  <c r="M2035" i="1"/>
  <c r="N2035" i="1" s="1"/>
  <c r="O2035" i="1" s="1"/>
  <c r="P2035" i="1" s="1"/>
  <c r="M2036" i="1"/>
  <c r="M765" i="1"/>
  <c r="M5180" i="1"/>
  <c r="N5180" i="1" s="1"/>
  <c r="M468" i="1"/>
  <c r="N468" i="1" s="1"/>
  <c r="O468" i="1" s="1"/>
  <c r="M470" i="1"/>
  <c r="N470" i="1" s="1"/>
  <c r="M471" i="1"/>
  <c r="M472" i="1"/>
  <c r="N472" i="1" s="1"/>
  <c r="O472" i="1" s="1"/>
  <c r="P472" i="1" s="1"/>
  <c r="M2530" i="1"/>
  <c r="M920" i="1"/>
  <c r="N920" i="1" s="1"/>
  <c r="M921" i="1"/>
  <c r="M2357" i="1"/>
  <c r="N2357" i="1" s="1"/>
  <c r="O2357" i="1" s="1"/>
  <c r="M5313" i="1"/>
  <c r="N5313" i="1" s="1"/>
  <c r="O5313" i="1" s="1"/>
  <c r="P5313" i="1" s="1"/>
  <c r="M5314" i="1"/>
  <c r="N5314" i="1" s="1"/>
  <c r="O5314" i="1" s="1"/>
  <c r="P5314" i="1" s="1"/>
  <c r="M339" i="1"/>
  <c r="M340" i="1"/>
  <c r="M5383" i="1"/>
  <c r="M5384" i="1"/>
  <c r="N5384" i="1" s="1"/>
  <c r="O5384" i="1" s="1"/>
  <c r="M5496" i="1"/>
  <c r="N5496" i="1" s="1"/>
  <c r="M767" i="1"/>
  <c r="N767" i="1" s="1"/>
  <c r="M4370" i="1"/>
  <c r="M2962" i="1"/>
  <c r="N2962" i="1" s="1"/>
  <c r="M5183" i="1"/>
  <c r="M329" i="1"/>
  <c r="M331" i="1"/>
  <c r="M332" i="1"/>
  <c r="M1598" i="1"/>
  <c r="N1598" i="1" s="1"/>
  <c r="M1599" i="1"/>
  <c r="N1599" i="1" s="1"/>
  <c r="M1601" i="1"/>
  <c r="M1602" i="1"/>
  <c r="M768" i="1"/>
  <c r="M2905" i="1"/>
  <c r="N2905" i="1" s="1"/>
  <c r="M2907" i="1"/>
  <c r="M2908" i="1"/>
  <c r="M2909" i="1"/>
  <c r="N2909" i="1" s="1"/>
  <c r="M4371" i="1"/>
  <c r="M5238" i="1"/>
  <c r="M769" i="1"/>
  <c r="M770" i="1"/>
  <c r="M1654" i="1"/>
  <c r="M5184" i="1"/>
  <c r="N5184" i="1" s="1"/>
  <c r="M6060" i="1"/>
  <c r="M1251" i="1"/>
  <c r="M2038" i="1"/>
  <c r="M2911" i="1"/>
  <c r="M5759" i="1"/>
  <c r="N5759" i="1" s="1"/>
  <c r="M1253" i="1"/>
  <c r="M2039" i="1"/>
  <c r="N2039" i="1" s="1"/>
  <c r="M980" i="1"/>
  <c r="M2502" i="1"/>
  <c r="N2502" i="1" s="1"/>
  <c r="M5290" i="1"/>
  <c r="N5290" i="1" s="1"/>
  <c r="M5291" i="1"/>
  <c r="N5291" i="1" s="1"/>
  <c r="M5292" i="1"/>
  <c r="N5292" i="1" s="1"/>
  <c r="O5292" i="1" s="1"/>
  <c r="M772" i="1"/>
  <c r="M773" i="1"/>
  <c r="M774" i="1"/>
  <c r="N774" i="1" s="1"/>
  <c r="M6062" i="1"/>
  <c r="M473" i="1"/>
  <c r="M474" i="1"/>
  <c r="N474" i="1" s="1"/>
  <c r="M475" i="1"/>
  <c r="M1256" i="1"/>
  <c r="M2847" i="1"/>
  <c r="M1257" i="1"/>
  <c r="M1258" i="1"/>
  <c r="M2913" i="1"/>
  <c r="M5187" i="1"/>
  <c r="M1158" i="1"/>
  <c r="M476" i="1"/>
  <c r="M477" i="1"/>
  <c r="M478" i="1"/>
  <c r="N478" i="1" s="1"/>
  <c r="O478" i="1" s="1"/>
  <c r="M4376" i="1"/>
  <c r="M981" i="1"/>
  <c r="N981" i="1" s="1"/>
  <c r="M481" i="1"/>
  <c r="M482" i="1"/>
  <c r="M485" i="1"/>
  <c r="N485" i="1" s="1"/>
  <c r="M486" i="1"/>
  <c r="M488" i="1"/>
  <c r="M489" i="1"/>
  <c r="M490" i="1"/>
  <c r="M492" i="1"/>
  <c r="M493" i="1"/>
  <c r="N493" i="1" s="1"/>
  <c r="M494" i="1"/>
  <c r="M495" i="1"/>
  <c r="M496" i="1"/>
  <c r="M498" i="1"/>
  <c r="M502" i="1"/>
  <c r="M1655" i="1"/>
  <c r="M1656" i="1"/>
  <c r="N1656" i="1" s="1"/>
  <c r="M5188" i="1"/>
  <c r="M6063" i="1"/>
  <c r="M1657" i="1"/>
  <c r="M1658" i="1"/>
  <c r="N1658" i="1" s="1"/>
  <c r="M1659" i="1"/>
  <c r="M3282" i="1"/>
  <c r="N3282" i="1" s="1"/>
  <c r="M3283" i="1"/>
  <c r="M3284" i="1"/>
  <c r="M3287" i="1"/>
  <c r="N3287" i="1" s="1"/>
  <c r="M3288" i="1"/>
  <c r="M3291" i="1"/>
  <c r="N3291" i="1" s="1"/>
  <c r="M3292" i="1"/>
  <c r="N3292" i="1" s="1"/>
  <c r="M3293" i="1"/>
  <c r="M3294" i="1"/>
  <c r="M3299" i="1"/>
  <c r="N3299" i="1" s="1"/>
  <c r="M3300" i="1"/>
  <c r="N3300" i="1" s="1"/>
  <c r="M3301" i="1"/>
  <c r="M333" i="1"/>
  <c r="M3302" i="1"/>
  <c r="M3306" i="1"/>
  <c r="M3309" i="1"/>
  <c r="M3310" i="1"/>
  <c r="M3314" i="1"/>
  <c r="M3315" i="1"/>
  <c r="N3315" i="1" s="1"/>
  <c r="M3316" i="1"/>
  <c r="N3316" i="1" s="1"/>
  <c r="M3321" i="1"/>
  <c r="M3322" i="1"/>
  <c r="N3322" i="1" s="1"/>
  <c r="M3323" i="1"/>
  <c r="M3324" i="1"/>
  <c r="M3325" i="1"/>
  <c r="M3326" i="1"/>
  <c r="M3331" i="1"/>
  <c r="M3332" i="1"/>
  <c r="M3333" i="1"/>
  <c r="M3334" i="1"/>
  <c r="N3334" i="1" s="1"/>
  <c r="M3338" i="1"/>
  <c r="N3338" i="1" s="1"/>
  <c r="M3339" i="1"/>
  <c r="M3340" i="1"/>
  <c r="N3340" i="1" s="1"/>
  <c r="M3342" i="1"/>
  <c r="M3345" i="1"/>
  <c r="N3345" i="1" s="1"/>
  <c r="M3346" i="1"/>
  <c r="N3346" i="1" s="1"/>
  <c r="M3347" i="1"/>
  <c r="M3348" i="1"/>
  <c r="M3349" i="1"/>
  <c r="M3350" i="1"/>
  <c r="N3350" i="1" s="1"/>
  <c r="M3353" i="1"/>
  <c r="M5189" i="1"/>
  <c r="N5189" i="1" s="1"/>
  <c r="M1123" i="1"/>
  <c r="M1124" i="1"/>
  <c r="M1125" i="1"/>
  <c r="M6064" i="1"/>
  <c r="N6064" i="1" s="1"/>
  <c r="O6064" i="1" s="1"/>
  <c r="M5190" i="1"/>
  <c r="N5190" i="1" s="1"/>
  <c r="M1604" i="1"/>
  <c r="M5191" i="1"/>
  <c r="M227" i="1"/>
  <c r="M1877" i="1"/>
  <c r="M1605" i="1"/>
  <c r="M1606" i="1"/>
  <c r="M1608" i="1"/>
  <c r="N1608" i="1" s="1"/>
  <c r="M982" i="1"/>
  <c r="M5193" i="1"/>
  <c r="M5760" i="1"/>
  <c r="M343" i="1"/>
  <c r="M345" i="1"/>
  <c r="M5761" i="1"/>
  <c r="M5762" i="1"/>
  <c r="M990" i="1"/>
  <c r="M992" i="1"/>
  <c r="M996" i="1"/>
  <c r="M997" i="1"/>
  <c r="M998" i="1"/>
  <c r="M999" i="1"/>
  <c r="N999" i="1" s="1"/>
  <c r="M1000" i="1"/>
  <c r="M1003" i="1"/>
  <c r="M1005" i="1"/>
  <c r="M1007" i="1"/>
  <c r="M1008" i="1"/>
  <c r="N1008" i="1" s="1"/>
  <c r="M1009" i="1"/>
  <c r="M4380" i="1"/>
  <c r="M1010" i="1"/>
  <c r="M1011" i="1"/>
  <c r="M1012" i="1"/>
  <c r="M4381" i="1"/>
  <c r="M1484" i="1"/>
  <c r="M1013" i="1"/>
  <c r="N1013" i="1" s="1"/>
  <c r="O1013" i="1" s="1"/>
  <c r="M1014" i="1"/>
  <c r="M1015" i="1"/>
  <c r="M4382" i="1"/>
  <c r="M1091" i="1"/>
  <c r="M1259" i="1"/>
  <c r="M5765" i="1"/>
  <c r="N5765" i="1" s="1"/>
  <c r="O5765" i="1" s="1"/>
  <c r="M4383" i="1"/>
  <c r="M2914" i="1"/>
  <c r="M1878" i="1"/>
  <c r="M923" i="1"/>
  <c r="M1517" i="1"/>
  <c r="M1520" i="1"/>
  <c r="M1521" i="1"/>
  <c r="N1521" i="1" s="1"/>
  <c r="O1521" i="1" s="1"/>
  <c r="M1522" i="1"/>
  <c r="N1522" i="1" s="1"/>
  <c r="M1523" i="1"/>
  <c r="M1524" i="1"/>
  <c r="M1525" i="1"/>
  <c r="M1529" i="1"/>
  <c r="M6065" i="1"/>
  <c r="M5386" i="1"/>
  <c r="M5387" i="1"/>
  <c r="M5389" i="1"/>
  <c r="M5390" i="1"/>
  <c r="M5391" i="1"/>
  <c r="M5392" i="1"/>
  <c r="M5195" i="1"/>
  <c r="M6263" i="1"/>
  <c r="M983" i="1"/>
  <c r="M5196" i="1"/>
  <c r="N5196" i="1" s="1"/>
  <c r="M4384" i="1"/>
  <c r="M1880" i="1"/>
  <c r="M5197" i="1"/>
  <c r="M2360" i="1"/>
  <c r="M2361" i="1"/>
  <c r="M504" i="1"/>
  <c r="M505" i="1"/>
  <c r="M3354" i="1"/>
  <c r="N3354" i="1" s="1"/>
  <c r="M3357" i="1"/>
  <c r="M3358" i="1"/>
  <c r="M3359" i="1"/>
  <c r="M3360" i="1"/>
  <c r="M1488" i="1"/>
  <c r="M5318" i="1"/>
  <c r="M2773" i="1"/>
  <c r="N2773" i="1" s="1"/>
  <c r="M506" i="1"/>
  <c r="M277" i="1"/>
  <c r="M278" i="1"/>
  <c r="M279" i="1"/>
  <c r="N279" i="1" s="1"/>
  <c r="M1018" i="1"/>
  <c r="M1019" i="1"/>
  <c r="N1019" i="1" s="1"/>
  <c r="M1020" i="1"/>
  <c r="N1020" i="1" s="1"/>
  <c r="M5767" i="1"/>
  <c r="M2915" i="1"/>
  <c r="M5199" i="1"/>
  <c r="N5199" i="1" s="1"/>
  <c r="O5199" i="1" s="1"/>
  <c r="M1021" i="1"/>
  <c r="M924" i="1"/>
  <c r="M925" i="1"/>
  <c r="M926" i="1"/>
  <c r="N926" i="1" s="1"/>
  <c r="M985" i="1"/>
  <c r="N985" i="1" s="1"/>
  <c r="M986" i="1"/>
  <c r="N986" i="1" s="1"/>
  <c r="O986" i="1" s="1"/>
  <c r="M6265" i="1"/>
  <c r="M1489" i="1"/>
  <c r="M6379" i="1"/>
  <c r="M5200" i="1"/>
  <c r="M508" i="1"/>
  <c r="M1531" i="1"/>
  <c r="N1531" i="1" s="1"/>
  <c r="M6066" i="1"/>
  <c r="M782" i="1"/>
  <c r="M2916" i="1"/>
  <c r="M2363" i="1"/>
  <c r="M2364" i="1"/>
  <c r="M4386" i="1"/>
  <c r="M3362" i="1"/>
  <c r="M5768" i="1"/>
  <c r="M5769" i="1"/>
  <c r="M5498" i="1"/>
  <c r="M2917" i="1"/>
  <c r="M2506" i="1"/>
  <c r="M347" i="1"/>
  <c r="N347" i="1" s="1"/>
  <c r="O347" i="1" s="1"/>
  <c r="M5394" i="1"/>
  <c r="M5770" i="1"/>
  <c r="M5771" i="1"/>
  <c r="M5772" i="1"/>
  <c r="M5773" i="1"/>
  <c r="M5201" i="1"/>
  <c r="M4388" i="1"/>
  <c r="M2713" i="1"/>
  <c r="M6067" i="1"/>
  <c r="M2483" i="1"/>
  <c r="M5203" i="1"/>
  <c r="N5203" i="1" s="1"/>
  <c r="M5204" i="1"/>
  <c r="M1612" i="1"/>
  <c r="M1613" i="1"/>
  <c r="N1613" i="1" s="1"/>
  <c r="O1613" i="1" s="1"/>
  <c r="M1614" i="1"/>
  <c r="M1615" i="1"/>
  <c r="M1618" i="1"/>
  <c r="M1619" i="1"/>
  <c r="M1620" i="1"/>
  <c r="M3366" i="1"/>
  <c r="M5774" i="1"/>
  <c r="M6068" i="1"/>
  <c r="M4392" i="1"/>
  <c r="M4395" i="1"/>
  <c r="M4397" i="1"/>
  <c r="M6069" i="1"/>
  <c r="M6070" i="1"/>
  <c r="M1023" i="1"/>
  <c r="M1024" i="1"/>
  <c r="M4398" i="1"/>
  <c r="M281" i="1"/>
  <c r="M509" i="1"/>
  <c r="M1491" i="1"/>
  <c r="M1492" i="1"/>
  <c r="M2622" i="1"/>
  <c r="N2622" i="1" s="1"/>
  <c r="M510" i="1"/>
  <c r="M511" i="1"/>
  <c r="M512" i="1"/>
  <c r="N512" i="1" s="1"/>
  <c r="M513" i="1"/>
  <c r="M515" i="1"/>
  <c r="M2849" i="1"/>
  <c r="M2366" i="1"/>
  <c r="M2367" i="1"/>
  <c r="M2369" i="1"/>
  <c r="M2041" i="1"/>
  <c r="N2041" i="1" s="1"/>
  <c r="O2041" i="1" s="1"/>
  <c r="M2932" i="1"/>
  <c r="M5205" i="1"/>
  <c r="M5206" i="1"/>
  <c r="M5296" i="1"/>
  <c r="M5297" i="1"/>
  <c r="M2370" i="1"/>
  <c r="N2370" i="1" s="1"/>
  <c r="O2370" i="1" s="1"/>
  <c r="P2370" i="1" s="1"/>
  <c r="M5207" i="1"/>
  <c r="M2485" i="1"/>
  <c r="M2486" i="1"/>
  <c r="M2487" i="1"/>
  <c r="M6266" i="1"/>
  <c r="M6072" i="1"/>
  <c r="N6072" i="1" s="1"/>
  <c r="M4399" i="1"/>
  <c r="M4400" i="1"/>
  <c r="N4400" i="1" s="1"/>
  <c r="M4401" i="1"/>
  <c r="M4402" i="1"/>
  <c r="M4404" i="1"/>
  <c r="M2918" i="1"/>
  <c r="M2920" i="1"/>
  <c r="M2921" i="1"/>
  <c r="M2922" i="1"/>
  <c r="M2714" i="1"/>
  <c r="N2714" i="1" s="1"/>
  <c r="M6375" i="1"/>
  <c r="M5239" i="1"/>
  <c r="M2396" i="1"/>
  <c r="M2538" i="1"/>
  <c r="M5240" i="1"/>
  <c r="M5241" i="1"/>
  <c r="M988" i="1"/>
  <c r="M348" i="1"/>
  <c r="M1493" i="1"/>
  <c r="M4405" i="1"/>
  <c r="M4406" i="1"/>
  <c r="M2715" i="1"/>
  <c r="M4407" i="1"/>
  <c r="M4408" i="1"/>
  <c r="M2042" i="1"/>
  <c r="M5242" i="1"/>
  <c r="M5209" i="1"/>
  <c r="M6267" i="1"/>
  <c r="M6268" i="1"/>
  <c r="M2372" i="1"/>
  <c r="M2373" i="1"/>
  <c r="M2374" i="1"/>
  <c r="M5794" i="1"/>
  <c r="N5794" i="1" s="1"/>
  <c r="M5795" i="1"/>
  <c r="M5796" i="1"/>
  <c r="M5798" i="1"/>
  <c r="M5799" i="1"/>
  <c r="M5802" i="1"/>
  <c r="M5803" i="1"/>
  <c r="M5804" i="1"/>
  <c r="N5804" i="1" s="1"/>
  <c r="O5804" i="1" s="1"/>
  <c r="M5805" i="1"/>
  <c r="M5806" i="1"/>
  <c r="N5806" i="1" s="1"/>
  <c r="M5808" i="1"/>
  <c r="M783" i="1"/>
  <c r="M5501" i="1"/>
  <c r="M784" i="1"/>
  <c r="M228" i="1"/>
  <c r="M229" i="1"/>
  <c r="M282" i="1"/>
  <c r="M5812" i="1"/>
  <c r="M5813" i="1"/>
  <c r="M5814" i="1"/>
  <c r="M5815" i="1"/>
  <c r="M5816" i="1"/>
  <c r="M5775" i="1"/>
  <c r="M3367" i="1"/>
  <c r="M3370" i="1"/>
  <c r="M3371" i="1"/>
  <c r="M3373" i="1"/>
  <c r="M3374" i="1"/>
  <c r="M3375" i="1"/>
  <c r="M3377" i="1"/>
  <c r="M3378" i="1"/>
  <c r="M3379" i="1"/>
  <c r="M3380" i="1"/>
  <c r="M516" i="1"/>
  <c r="M4410" i="1"/>
  <c r="M4411" i="1"/>
  <c r="M5319" i="1"/>
  <c r="M2507" i="1"/>
  <c r="M5776" i="1"/>
  <c r="M5777" i="1"/>
  <c r="M5817" i="1"/>
  <c r="M2508" i="1"/>
  <c r="M5211" i="1"/>
  <c r="M4412" i="1"/>
  <c r="M3382" i="1"/>
  <c r="M4414" i="1"/>
  <c r="M4415" i="1"/>
  <c r="M4416" i="1"/>
  <c r="M4417" i="1"/>
  <c r="N4417" i="1" s="1"/>
  <c r="M929" i="1"/>
  <c r="M2775" i="1"/>
  <c r="M1882" i="1"/>
  <c r="M1884" i="1"/>
  <c r="M1886" i="1"/>
  <c r="M931" i="1"/>
  <c r="N931" i="1" s="1"/>
  <c r="M932" i="1"/>
  <c r="M2716" i="1"/>
  <c r="M1231" i="1"/>
  <c r="M1232" i="1"/>
  <c r="M2623" i="1"/>
  <c r="M2624" i="1"/>
  <c r="M6" i="1"/>
  <c r="M4419" i="1"/>
  <c r="N4419" i="1" s="1"/>
  <c r="M4420" i="1"/>
  <c r="M1660" i="1"/>
  <c r="M5212" i="1"/>
  <c r="M5213" i="1"/>
  <c r="M1126" i="1"/>
  <c r="M2850" i="1"/>
  <c r="M2925" i="1"/>
  <c r="M2043" i="1"/>
  <c r="N2043" i="1" s="1"/>
  <c r="M2044" i="1"/>
  <c r="N2044" i="1" s="1"/>
  <c r="M2045" i="1"/>
  <c r="M2626" i="1"/>
  <c r="M2627" i="1"/>
  <c r="M2628" i="1"/>
  <c r="M2630" i="1"/>
  <c r="M5215" i="1"/>
  <c r="M2509" i="1"/>
  <c r="N2509" i="1" s="1"/>
  <c r="M1661" i="1"/>
  <c r="M334" i="1"/>
  <c r="M4423" i="1"/>
  <c r="M4424" i="1"/>
  <c r="N4424" i="1" s="1"/>
  <c r="M934" i="1"/>
  <c r="M935" i="1"/>
  <c r="M936" i="1"/>
  <c r="N936" i="1" s="1"/>
  <c r="M938" i="1"/>
  <c r="M517" i="1"/>
  <c r="M5778" i="1"/>
  <c r="N5778" i="1" s="1"/>
  <c r="O5778" i="1" s="1"/>
  <c r="M1093" i="1"/>
  <c r="N1093" i="1" s="1"/>
  <c r="M4425" i="1"/>
  <c r="M4426" i="1"/>
  <c r="N4426" i="1" s="1"/>
  <c r="M4428" i="1"/>
  <c r="M5339" i="1"/>
  <c r="N5339" i="1" s="1"/>
  <c r="M2510" i="1"/>
  <c r="N2510" i="1" s="1"/>
  <c r="O2510" i="1" s="1"/>
  <c r="M1662" i="1"/>
  <c r="M1887" i="1"/>
  <c r="M518" i="1"/>
  <c r="N518" i="1" s="1"/>
  <c r="M520" i="1"/>
  <c r="M6074" i="1"/>
  <c r="M6075" i="1"/>
  <c r="N6075" i="1" s="1"/>
  <c r="O6075" i="1" s="1"/>
  <c r="M5216" i="1"/>
  <c r="M5217" i="1"/>
  <c r="M523" i="1"/>
  <c r="M524" i="1"/>
  <c r="M526" i="1"/>
  <c r="N526" i="1" s="1"/>
  <c r="M527" i="1"/>
  <c r="M528" i="1"/>
  <c r="M529" i="1"/>
  <c r="N529" i="1" s="1"/>
  <c r="M530" i="1"/>
  <c r="M531" i="1"/>
  <c r="M532" i="1"/>
  <c r="M534" i="1"/>
  <c r="M535" i="1"/>
  <c r="M536" i="1"/>
  <c r="M537" i="1"/>
  <c r="M538" i="1"/>
  <c r="M539" i="1"/>
  <c r="N539" i="1" s="1"/>
  <c r="O539" i="1" s="1"/>
  <c r="M540" i="1"/>
  <c r="M543" i="1"/>
  <c r="M544" i="1"/>
  <c r="M546" i="1"/>
  <c r="M547" i="1"/>
  <c r="M548" i="1"/>
  <c r="M550" i="1"/>
  <c r="N550" i="1" s="1"/>
  <c r="M551" i="1"/>
  <c r="M2375" i="1"/>
  <c r="M553" i="1"/>
  <c r="M554" i="1"/>
  <c r="M556" i="1"/>
  <c r="M557" i="1"/>
  <c r="N557" i="1" s="1"/>
  <c r="O557" i="1" s="1"/>
  <c r="M559" i="1"/>
  <c r="M560" i="1"/>
  <c r="N560" i="1" s="1"/>
  <c r="M561" i="1"/>
  <c r="M562" i="1"/>
  <c r="M563" i="1"/>
  <c r="M565" i="1"/>
  <c r="N565" i="1" s="1"/>
  <c r="O565" i="1" s="1"/>
  <c r="P565" i="1" s="1"/>
  <c r="M566" i="1"/>
  <c r="M4430" i="1"/>
  <c r="M567" i="1"/>
  <c r="M568" i="1"/>
  <c r="N568" i="1" s="1"/>
  <c r="M1495" i="1"/>
  <c r="M1095" i="1"/>
  <c r="N1095" i="1" s="1"/>
  <c r="M6076" i="1"/>
  <c r="M2376" i="1"/>
  <c r="M2380" i="1"/>
  <c r="M785" i="1"/>
  <c r="M786" i="1"/>
  <c r="M787" i="1"/>
  <c r="N787" i="1" s="1"/>
  <c r="M569" i="1"/>
  <c r="M570" i="1"/>
  <c r="M5218" i="1"/>
  <c r="M4431" i="1"/>
  <c r="M4432" i="1"/>
  <c r="M3384" i="1"/>
  <c r="M3385" i="1"/>
  <c r="M1888" i="1"/>
  <c r="M571" i="1"/>
  <c r="M572" i="1"/>
  <c r="M230" i="1"/>
  <c r="M2046" i="1"/>
  <c r="M2047" i="1"/>
  <c r="N2047" i="1" s="1"/>
  <c r="M2048" i="1"/>
  <c r="M2721" i="1"/>
  <c r="M2383" i="1"/>
  <c r="M2718" i="1"/>
  <c r="M5340" i="1"/>
  <c r="M5221" i="1"/>
  <c r="M4434" i="1"/>
  <c r="N4434" i="1" s="1"/>
  <c r="O4434" i="1" s="1"/>
  <c r="M4435" i="1"/>
  <c r="M4436" i="1"/>
  <c r="M4437" i="1"/>
  <c r="M4438" i="1"/>
  <c r="M1132" i="1"/>
  <c r="M1133" i="1"/>
  <c r="M1134" i="1"/>
  <c r="M4439" i="1"/>
  <c r="M3386" i="1"/>
  <c r="M6077" i="1"/>
  <c r="M4440" i="1"/>
  <c r="M4441" i="1"/>
  <c r="M4442" i="1"/>
  <c r="M4444" i="1"/>
  <c r="M4445" i="1"/>
  <c r="M4448" i="1"/>
  <c r="N4448" i="1" s="1"/>
  <c r="O4448" i="1" s="1"/>
  <c r="P4448" i="1" s="1"/>
  <c r="M4449" i="1"/>
  <c r="M4450" i="1"/>
  <c r="N4450" i="1" s="1"/>
  <c r="O4450" i="1" s="1"/>
  <c r="M4452" i="1"/>
  <c r="M4453" i="1"/>
  <c r="M4454" i="1"/>
  <c r="M4455" i="1"/>
  <c r="M4456" i="1"/>
  <c r="M4458" i="1"/>
  <c r="M4460" i="1"/>
  <c r="N4460" i="1" s="1"/>
  <c r="M4461" i="1"/>
  <c r="M4462" i="1"/>
  <c r="M4463" i="1"/>
  <c r="M4464" i="1"/>
  <c r="M5222" i="1"/>
  <c r="M5223" i="1"/>
  <c r="M574" i="1"/>
  <c r="N574" i="1" s="1"/>
  <c r="M5224" i="1"/>
  <c r="M5781" i="1"/>
  <c r="M5782" i="1"/>
  <c r="M5783" i="1"/>
  <c r="M5784" i="1"/>
  <c r="M5786" i="1"/>
  <c r="M5787" i="1"/>
  <c r="M5788" i="1"/>
  <c r="N5788" i="1" s="1"/>
  <c r="M5790" i="1"/>
  <c r="M5791" i="1"/>
  <c r="M1096" i="1"/>
  <c r="M349" i="1"/>
  <c r="M7" i="1"/>
  <c r="M4469" i="1"/>
  <c r="M1889" i="1"/>
  <c r="M1497" i="1"/>
  <c r="N1497" i="1" s="1"/>
  <c r="M1499" i="1"/>
  <c r="M1500" i="1"/>
  <c r="M575" i="1"/>
  <c r="M1135" i="1"/>
  <c r="M3387" i="1"/>
  <c r="M3388" i="1"/>
  <c r="M4470" i="1"/>
  <c r="M4471" i="1"/>
  <c r="N4471" i="1" s="1"/>
  <c r="M5225" i="1"/>
  <c r="M5226" i="1"/>
  <c r="M2384" i="1"/>
  <c r="M2385" i="1"/>
  <c r="M5792" i="1"/>
  <c r="M2926" i="1"/>
  <c r="N2926" i="1" s="1"/>
  <c r="M231" i="1"/>
  <c r="M2511" i="1"/>
  <c r="N2511" i="1" s="1"/>
  <c r="M2512" i="1"/>
  <c r="M788" i="1"/>
  <c r="M3389" i="1"/>
  <c r="M576" i="1"/>
  <c r="M5244" i="1"/>
  <c r="M2722" i="1"/>
  <c r="M6078" i="1"/>
  <c r="M2513" i="1"/>
  <c r="N2513" i="1" s="1"/>
  <c r="M2514" i="1"/>
  <c r="M2386" i="1"/>
  <c r="M2389" i="1"/>
  <c r="N2389" i="1" s="1"/>
  <c r="M232" i="1"/>
  <c r="M2515" i="1"/>
  <c r="M350" i="1"/>
  <c r="M3391" i="1"/>
  <c r="M5228" i="1"/>
  <c r="M789" i="1"/>
  <c r="N789" i="1" s="1"/>
  <c r="O789" i="1" s="1"/>
  <c r="M352" i="1"/>
  <c r="M353" i="1"/>
  <c r="M810" i="1"/>
  <c r="M2963" i="1"/>
  <c r="M1501" i="1"/>
  <c r="N1501" i="1" s="1"/>
  <c r="M2390" i="1"/>
  <c r="M2391" i="1"/>
  <c r="N2391" i="1" s="1"/>
  <c r="O2391" i="1" s="1"/>
  <c r="M2392" i="1"/>
  <c r="M577" i="1"/>
  <c r="M578" i="1"/>
  <c r="M579" i="1"/>
  <c r="M2631" i="1"/>
  <c r="M5819" i="1"/>
  <c r="N5819" i="1" s="1"/>
  <c r="O5819" i="1" s="1"/>
  <c r="M5820" i="1"/>
  <c r="N5820" i="1" s="1"/>
  <c r="M580" i="1"/>
  <c r="M2049" i="1"/>
  <c r="M939" i="1"/>
  <c r="M941" i="1"/>
  <c r="M1890" i="1"/>
  <c r="M790" i="1"/>
  <c r="M1891" i="1"/>
  <c r="N1891" i="1" s="1"/>
  <c r="M581" i="1"/>
  <c r="M582" i="1"/>
  <c r="M583" i="1"/>
  <c r="M3394" i="1"/>
  <c r="M2517" i="1"/>
  <c r="M6079" i="1"/>
  <c r="M584" i="1"/>
  <c r="N584" i="1" s="1"/>
  <c r="M1097" i="1"/>
  <c r="M1098" i="1"/>
  <c r="M811" i="1"/>
  <c r="N811" i="1" s="1"/>
  <c r="M812" i="1"/>
  <c r="M813" i="1"/>
  <c r="M2518" i="1"/>
  <c r="N2518" i="1" s="1"/>
  <c r="O2518" i="1" s="1"/>
  <c r="M2519" i="1"/>
  <c r="M791" i="1"/>
  <c r="N791" i="1" s="1"/>
  <c r="M585" i="1"/>
  <c r="M2540" i="1"/>
  <c r="M2397" i="1"/>
  <c r="N2397" i="1" s="1"/>
  <c r="O2397" i="1" s="1"/>
  <c r="M2398" i="1"/>
  <c r="M814" i="1"/>
  <c r="M1127" i="1"/>
  <c r="N1127" i="1" s="1"/>
  <c r="N4474" i="1"/>
  <c r="N1260" i="1"/>
  <c r="N4476" i="1"/>
  <c r="N4477" i="1"/>
  <c r="N1621" i="1"/>
  <c r="N4479" i="1"/>
  <c r="N4480" i="1"/>
  <c r="N4481" i="1"/>
  <c r="O4481" i="1" s="1"/>
  <c r="N4482" i="1"/>
  <c r="N4483" i="1"/>
  <c r="N4484" i="1"/>
  <c r="N3426" i="1"/>
  <c r="N4485" i="1"/>
  <c r="N3427" i="1"/>
  <c r="N4486" i="1"/>
  <c r="N355" i="1"/>
  <c r="O355" i="1" s="1"/>
  <c r="P355" i="1" s="1"/>
  <c r="N823" i="1"/>
  <c r="N824" i="1"/>
  <c r="N1713" i="1"/>
  <c r="N1714" i="1"/>
  <c r="N356" i="1"/>
  <c r="N357" i="1"/>
  <c r="N358" i="1"/>
  <c r="N359" i="1"/>
  <c r="O359" i="1" s="1"/>
  <c r="P359" i="1" s="1"/>
  <c r="N826" i="1"/>
  <c r="N1716" i="1"/>
  <c r="N361" i="1"/>
  <c r="N1717" i="1"/>
  <c r="N1718" i="1"/>
  <c r="N1719" i="1"/>
  <c r="N1720" i="1"/>
  <c r="O1720" i="1" s="1"/>
  <c r="P1720" i="1" s="1"/>
  <c r="N829" i="1"/>
  <c r="N830" i="1"/>
  <c r="N3428" i="1"/>
  <c r="N4487" i="1"/>
  <c r="N831" i="1"/>
  <c r="N1721" i="1"/>
  <c r="N1723" i="1"/>
  <c r="N1724" i="1"/>
  <c r="N1725" i="1"/>
  <c r="N1726" i="1"/>
  <c r="O1726" i="1" s="1"/>
  <c r="N832" i="1"/>
  <c r="N833" i="1"/>
  <c r="N1727" i="1"/>
  <c r="N1729" i="1"/>
  <c r="N2964" i="1"/>
  <c r="O2964" i="1" s="1"/>
  <c r="P2964" i="1" s="1"/>
  <c r="N1028" i="1"/>
  <c r="N3429" i="1"/>
  <c r="N3430" i="1"/>
  <c r="O3430" i="1" s="1"/>
  <c r="N3431" i="1"/>
  <c r="N5822" i="1"/>
  <c r="N5823" i="1"/>
  <c r="N5824" i="1"/>
  <c r="N5826" i="1"/>
  <c r="N5827" i="1"/>
  <c r="N5829" i="1"/>
  <c r="N5830" i="1"/>
  <c r="O5830" i="1" s="1"/>
  <c r="N5831" i="1"/>
  <c r="N5832" i="1"/>
  <c r="N5833" i="1"/>
  <c r="N5834" i="1"/>
  <c r="O5834" i="1" s="1"/>
  <c r="P5834" i="1" s="1"/>
  <c r="N5835" i="1"/>
  <c r="N5838" i="1"/>
  <c r="N5839" i="1"/>
  <c r="N5840" i="1"/>
  <c r="N5841" i="1"/>
  <c r="N5842" i="1"/>
  <c r="N5843" i="1"/>
  <c r="O5843" i="1" s="1"/>
  <c r="N5847" i="1"/>
  <c r="N5848" i="1"/>
  <c r="N5849" i="1"/>
  <c r="N5850" i="1"/>
  <c r="N5851" i="1"/>
  <c r="O5851" i="1" s="1"/>
  <c r="N5853" i="1"/>
  <c r="O5853" i="1" s="1"/>
  <c r="P5853" i="1" s="1"/>
  <c r="N5854" i="1"/>
  <c r="N5855" i="1"/>
  <c r="N5856" i="1"/>
  <c r="N5857" i="1"/>
  <c r="N5859" i="1"/>
  <c r="N5861" i="1"/>
  <c r="N5862" i="1"/>
  <c r="O5862" i="1" s="1"/>
  <c r="P5862" i="1" s="1"/>
  <c r="N5863" i="1"/>
  <c r="N5864" i="1"/>
  <c r="N5865" i="1"/>
  <c r="N5866" i="1"/>
  <c r="N5867" i="1"/>
  <c r="N5870" i="1"/>
  <c r="N5871" i="1"/>
  <c r="O5871" i="1" s="1"/>
  <c r="P5871" i="1" s="1"/>
  <c r="N5872" i="1"/>
  <c r="N5873" i="1"/>
  <c r="N5874" i="1"/>
  <c r="N5875" i="1"/>
  <c r="N5878" i="1"/>
  <c r="N5879" i="1"/>
  <c r="N5881" i="1"/>
  <c r="O5881" i="1" s="1"/>
  <c r="P5881" i="1" s="1"/>
  <c r="N5882" i="1"/>
  <c r="N5883" i="1"/>
  <c r="N5885" i="1"/>
  <c r="N5886" i="1"/>
  <c r="N5887" i="1"/>
  <c r="N5888" i="1"/>
  <c r="N5890" i="1"/>
  <c r="N5891" i="1"/>
  <c r="N5894" i="1"/>
  <c r="N5895" i="1"/>
  <c r="O5895" i="1" s="1"/>
  <c r="N5896" i="1"/>
  <c r="N5897" i="1"/>
  <c r="N5898" i="1"/>
  <c r="N5899" i="1"/>
  <c r="N586" i="1"/>
  <c r="O586" i="1" s="1"/>
  <c r="P586" i="1" s="1"/>
  <c r="N587" i="1"/>
  <c r="N588" i="1"/>
  <c r="N589" i="1"/>
  <c r="O589" i="1" s="1"/>
  <c r="N3433" i="1"/>
  <c r="N3434" i="1"/>
  <c r="N3435" i="1"/>
  <c r="N2966" i="1"/>
  <c r="N2967" i="1"/>
  <c r="O2967" i="1" s="1"/>
  <c r="P2967" i="1" s="1"/>
  <c r="N2968" i="1"/>
  <c r="N2969" i="1"/>
  <c r="N2670" i="1"/>
  <c r="O2670" i="1" s="1"/>
  <c r="N2671" i="1"/>
  <c r="N1903" i="1"/>
  <c r="N2673" i="1"/>
  <c r="N2674" i="1"/>
  <c r="O2674" i="1" s="1"/>
  <c r="N2675" i="1"/>
  <c r="N2676" i="1"/>
  <c r="N2677" i="1"/>
  <c r="N2681" i="1"/>
  <c r="N2682" i="1"/>
  <c r="N2683" i="1"/>
  <c r="O2683" i="1" s="1"/>
  <c r="P2683" i="1" s="1"/>
  <c r="N2684" i="1"/>
  <c r="N2685" i="1"/>
  <c r="N2686" i="1"/>
  <c r="N2688" i="1"/>
  <c r="N2690" i="1"/>
  <c r="N2691" i="1"/>
  <c r="N2692" i="1"/>
  <c r="O2692" i="1" s="1"/>
  <c r="P2692" i="1" s="1"/>
  <c r="N2693" i="1"/>
  <c r="N2694" i="1"/>
  <c r="N1692" i="1"/>
  <c r="N2696" i="1"/>
  <c r="N2788" i="1"/>
  <c r="N2790" i="1"/>
  <c r="N2791" i="1"/>
  <c r="N2792" i="1"/>
  <c r="O2792" i="1" s="1"/>
  <c r="P2792" i="1" s="1"/>
  <c r="N2795" i="1"/>
  <c r="N2796" i="1"/>
  <c r="N2797" i="1"/>
  <c r="N2799" i="1"/>
  <c r="N1160" i="1"/>
  <c r="N1162" i="1"/>
  <c r="O1162" i="1" s="1"/>
  <c r="P1162" i="1" s="1"/>
  <c r="N1163" i="1"/>
  <c r="O1163" i="1" s="1"/>
  <c r="P1163" i="1" s="1"/>
  <c r="N1164" i="1"/>
  <c r="N1165" i="1"/>
  <c r="N1166" i="1"/>
  <c r="N5396" i="1"/>
  <c r="N5397" i="1"/>
  <c r="N5400" i="1"/>
  <c r="N5401" i="1"/>
  <c r="O5401" i="1" s="1"/>
  <c r="P5401" i="1" s="1"/>
  <c r="N5402" i="1"/>
  <c r="N5403" i="1"/>
  <c r="N5404" i="1"/>
  <c r="N5408" i="1"/>
  <c r="N5409" i="1"/>
  <c r="N5410" i="1"/>
  <c r="O5410" i="1" s="1"/>
  <c r="P5410" i="1" s="1"/>
  <c r="N5411" i="1"/>
  <c r="N5413" i="1"/>
  <c r="N5415" i="1"/>
  <c r="N5416" i="1"/>
  <c r="N5417" i="1"/>
  <c r="N5418" i="1"/>
  <c r="N5419" i="1"/>
  <c r="O5419" i="1" s="1"/>
  <c r="P5419" i="1" s="1"/>
  <c r="N5421" i="1"/>
  <c r="N5424" i="1"/>
  <c r="N5425" i="1"/>
  <c r="N5426" i="1"/>
  <c r="N5427" i="1"/>
  <c r="N5428" i="1"/>
  <c r="O5428" i="1" s="1"/>
  <c r="P5428" i="1" s="1"/>
  <c r="N5429" i="1"/>
  <c r="N5433" i="1"/>
  <c r="N5434" i="1"/>
  <c r="N5436" i="1"/>
  <c r="N5437" i="1"/>
  <c r="O5437" i="1" s="1"/>
  <c r="N5440" i="1"/>
  <c r="N5441" i="1"/>
  <c r="N5443" i="1"/>
  <c r="N5445" i="1"/>
  <c r="N5447" i="1"/>
  <c r="N5448" i="1"/>
  <c r="N5449" i="1"/>
  <c r="N5450" i="1"/>
  <c r="O5450" i="1" s="1"/>
  <c r="N5452" i="1"/>
  <c r="N5453" i="1"/>
  <c r="N5455" i="1"/>
  <c r="N5457" i="1"/>
  <c r="O5457" i="1" s="1"/>
  <c r="P5457" i="1" s="1"/>
  <c r="N5458" i="1"/>
  <c r="O5458" i="1" s="1"/>
  <c r="N5459" i="1"/>
  <c r="N5460" i="1"/>
  <c r="N5461" i="1"/>
  <c r="O5461" i="1" s="1"/>
  <c r="N5463" i="1"/>
  <c r="N3437" i="1"/>
  <c r="N4488" i="1"/>
  <c r="N3438" i="1"/>
  <c r="O3438" i="1" s="1"/>
  <c r="N3439" i="1"/>
  <c r="O3439" i="1" s="1"/>
  <c r="P3439" i="1" s="1"/>
  <c r="N3440" i="1"/>
  <c r="N4489" i="1"/>
  <c r="N4491" i="1"/>
  <c r="O4491" i="1" s="1"/>
  <c r="P4491" i="1" s="1"/>
  <c r="N1029" i="1"/>
  <c r="N1030" i="1"/>
  <c r="N3441" i="1"/>
  <c r="N4492" i="1"/>
  <c r="O4492" i="1" s="1"/>
  <c r="N1622" i="1"/>
  <c r="O1622" i="1" s="1"/>
  <c r="P1622" i="1" s="1"/>
  <c r="N4493" i="1"/>
  <c r="N4496" i="1"/>
  <c r="N4497" i="1"/>
  <c r="O4497" i="1" s="1"/>
  <c r="P4497" i="1" s="1"/>
  <c r="N4498" i="1"/>
  <c r="N3442" i="1"/>
  <c r="N3443" i="1"/>
  <c r="N4499" i="1"/>
  <c r="O4499" i="1" s="1"/>
  <c r="P4499" i="1" s="1"/>
  <c r="N3444" i="1"/>
  <c r="N4501" i="1"/>
  <c r="N3445" i="1"/>
  <c r="N4502" i="1"/>
  <c r="O4502" i="1" s="1"/>
  <c r="N1624" i="1"/>
  <c r="N4504" i="1"/>
  <c r="O4504" i="1" s="1"/>
  <c r="P4504" i="1" s="1"/>
  <c r="N3447" i="1"/>
  <c r="N4505" i="1"/>
  <c r="N4506" i="1"/>
  <c r="N4507" i="1"/>
  <c r="N4509" i="1"/>
  <c r="N4511" i="1"/>
  <c r="N3448" i="1"/>
  <c r="O3448" i="1" s="1"/>
  <c r="P3448" i="1" s="1"/>
  <c r="N3449" i="1"/>
  <c r="N4513" i="1"/>
  <c r="N4514" i="1"/>
  <c r="N4515" i="1"/>
  <c r="N4518" i="1"/>
  <c r="N4519" i="1"/>
  <c r="N4520" i="1"/>
  <c r="N3450" i="1"/>
  <c r="N4522" i="1"/>
  <c r="N4524" i="1"/>
  <c r="O4524" i="1" s="1"/>
  <c r="P4524" i="1" s="1"/>
  <c r="N4525" i="1"/>
  <c r="N4526" i="1"/>
  <c r="N4528" i="1"/>
  <c r="N4529" i="1"/>
  <c r="O4529" i="1" s="1"/>
  <c r="P4529" i="1" s="1"/>
  <c r="N4530" i="1"/>
  <c r="N1625" i="1"/>
  <c r="N4532" i="1"/>
  <c r="N4533" i="1"/>
  <c r="N4535" i="1"/>
  <c r="N3452" i="1"/>
  <c r="O3452" i="1" s="1"/>
  <c r="P3452" i="1" s="1"/>
  <c r="N4538" i="1"/>
  <c r="N3453" i="1"/>
  <c r="N4539" i="1"/>
  <c r="N1261" i="1"/>
  <c r="N1262" i="1"/>
  <c r="N4540" i="1"/>
  <c r="O4540" i="1" s="1"/>
  <c r="P4540" i="1" s="1"/>
  <c r="N3454" i="1"/>
  <c r="O3454" i="1" s="1"/>
  <c r="P3454" i="1" s="1"/>
  <c r="N4542" i="1"/>
  <c r="N4543" i="1"/>
  <c r="N4544" i="1"/>
  <c r="N4545" i="1"/>
  <c r="N4546" i="1"/>
  <c r="N4547" i="1"/>
  <c r="N4549" i="1"/>
  <c r="O4549" i="1" s="1"/>
  <c r="N4550" i="1"/>
  <c r="O4550" i="1" s="1"/>
  <c r="P4550" i="1" s="1"/>
  <c r="N4551" i="1"/>
  <c r="N1906" i="1"/>
  <c r="N4553" i="1"/>
  <c r="N4554" i="1"/>
  <c r="N3395" i="1"/>
  <c r="O3395" i="1" s="1"/>
  <c r="P3395" i="1" s="1"/>
  <c r="N1263" i="1"/>
  <c r="N3396" i="1"/>
  <c r="N1264" i="1"/>
  <c r="N1265" i="1"/>
  <c r="N1267" i="1"/>
  <c r="N1268" i="1"/>
  <c r="N3397" i="1"/>
  <c r="N3398" i="1"/>
  <c r="O3398" i="1" s="1"/>
  <c r="P3398" i="1" s="1"/>
  <c r="N3456" i="1"/>
  <c r="N2804" i="1"/>
  <c r="N4555" i="1"/>
  <c r="N4556" i="1"/>
  <c r="N4557" i="1"/>
  <c r="N2645" i="1"/>
  <c r="N5344" i="1"/>
  <c r="N6081" i="1"/>
  <c r="N3457" i="1"/>
  <c r="N6082" i="1"/>
  <c r="N6083" i="1"/>
  <c r="O6083" i="1" s="1"/>
  <c r="N834" i="1"/>
  <c r="N590" i="1"/>
  <c r="N3458" i="1"/>
  <c r="O3458" i="1" s="1"/>
  <c r="P3458" i="1" s="1"/>
  <c r="N1628" i="1"/>
  <c r="N3459" i="1"/>
  <c r="N3460" i="1"/>
  <c r="N2970" i="1"/>
  <c r="N4558" i="1"/>
  <c r="O4558" i="1" s="1"/>
  <c r="N3461" i="1"/>
  <c r="N4559" i="1"/>
  <c r="N3463" i="1"/>
  <c r="O3463" i="1" s="1"/>
  <c r="P3463" i="1" s="1"/>
  <c r="N6084" i="1"/>
  <c r="N3464" i="1"/>
  <c r="N4560" i="1"/>
  <c r="N4561" i="1"/>
  <c r="N6085" i="1"/>
  <c r="O6085" i="1" s="1"/>
  <c r="N4562" i="1"/>
  <c r="N3467" i="1"/>
  <c r="O3467" i="1" s="1"/>
  <c r="P3467" i="1" s="1"/>
  <c r="N3468" i="1"/>
  <c r="N3469" i="1"/>
  <c r="N4563" i="1"/>
  <c r="O4563" i="1" s="1"/>
  <c r="N4564" i="1"/>
  <c r="N4567" i="1"/>
  <c r="N3470" i="1"/>
  <c r="O3470" i="1" s="1"/>
  <c r="P3470" i="1" s="1"/>
  <c r="N4568" i="1"/>
  <c r="N3471" i="1"/>
  <c r="N4569" i="1"/>
  <c r="O4569" i="1" s="1"/>
  <c r="N3473" i="1"/>
  <c r="O3473" i="1" s="1"/>
  <c r="P3473" i="1" s="1"/>
  <c r="N3475" i="1"/>
  <c r="N3476" i="1"/>
  <c r="N1271" i="1"/>
  <c r="N4570" i="1"/>
  <c r="O4570" i="1" s="1"/>
  <c r="P4570" i="1" s="1"/>
  <c r="N4571" i="1"/>
  <c r="N3479" i="1"/>
  <c r="N3481" i="1"/>
  <c r="N3482" i="1"/>
  <c r="N3483" i="1"/>
  <c r="N3484" i="1"/>
  <c r="N3486" i="1"/>
  <c r="N3487" i="1"/>
  <c r="N3488" i="1"/>
  <c r="N4574" i="1"/>
  <c r="O4574" i="1" s="1"/>
  <c r="N3489" i="1"/>
  <c r="N4577" i="1"/>
  <c r="N4578" i="1"/>
  <c r="N3490" i="1"/>
  <c r="N3492" i="1"/>
  <c r="N1272" i="1"/>
  <c r="N1273" i="1"/>
  <c r="N1274" i="1"/>
  <c r="N4579" i="1"/>
  <c r="N4580" i="1"/>
  <c r="N4581" i="1"/>
  <c r="N3496" i="1"/>
  <c r="N3497" i="1"/>
  <c r="N3498" i="1"/>
  <c r="N3499" i="1"/>
  <c r="O3499" i="1" s="1"/>
  <c r="N3500" i="1"/>
  <c r="N3501" i="1"/>
  <c r="N1275" i="1"/>
  <c r="N1629" i="1"/>
  <c r="N1630" i="1"/>
  <c r="N1631" i="1"/>
  <c r="N2972" i="1"/>
  <c r="N3504" i="1"/>
  <c r="N3506" i="1"/>
  <c r="N3507" i="1"/>
  <c r="N3508" i="1"/>
  <c r="N1276" i="1"/>
  <c r="N1632" i="1"/>
  <c r="N3509" i="1"/>
  <c r="N3511" i="1"/>
  <c r="O3511" i="1" s="1"/>
  <c r="P3511" i="1" s="1"/>
  <c r="N3512" i="1"/>
  <c r="N4585" i="1"/>
  <c r="N3513" i="1"/>
  <c r="N4586" i="1"/>
  <c r="N3514" i="1"/>
  <c r="N284" i="1"/>
  <c r="N4587" i="1"/>
  <c r="N285" i="1"/>
  <c r="N4589" i="1"/>
  <c r="N286" i="1"/>
  <c r="N289" i="1"/>
  <c r="N290" i="1"/>
  <c r="N291" i="1"/>
  <c r="N4591" i="1"/>
  <c r="N3516" i="1"/>
  <c r="O3516" i="1" s="1"/>
  <c r="N3518" i="1"/>
  <c r="N3411" i="1"/>
  <c r="N292" i="1"/>
  <c r="N4592" i="1"/>
  <c r="N4593" i="1"/>
  <c r="N362" i="1"/>
  <c r="N3520" i="1"/>
  <c r="N2411" i="1"/>
  <c r="O2411" i="1" s="1"/>
  <c r="P2411" i="1" s="1"/>
  <c r="N2412" i="1"/>
  <c r="N3521" i="1"/>
  <c r="O3521" i="1" s="1"/>
  <c r="N2050" i="1"/>
  <c r="N2413" i="1"/>
  <c r="N2051" i="1"/>
  <c r="N2052" i="1"/>
  <c r="N2053" i="1"/>
  <c r="N2054" i="1"/>
  <c r="O2054" i="1" s="1"/>
  <c r="N2055" i="1"/>
  <c r="O2055" i="1" s="1"/>
  <c r="P2055" i="1" s="1"/>
  <c r="N2056" i="1"/>
  <c r="N2415" i="1"/>
  <c r="N2058" i="1"/>
  <c r="N2059" i="1"/>
  <c r="N2060" i="1"/>
  <c r="N1693" i="1"/>
  <c r="O1693" i="1" s="1"/>
  <c r="N1694" i="1"/>
  <c r="O1694" i="1" s="1"/>
  <c r="P1694" i="1" s="1"/>
  <c r="N1697" i="1"/>
  <c r="N1698" i="1"/>
  <c r="N1699" i="1"/>
  <c r="N1700" i="1"/>
  <c r="N1701" i="1"/>
  <c r="N592" i="1"/>
  <c r="O592" i="1" s="1"/>
  <c r="P592" i="1" s="1"/>
  <c r="N594" i="1"/>
  <c r="O594" i="1" s="1"/>
  <c r="N595" i="1"/>
  <c r="O595" i="1" s="1"/>
  <c r="N596" i="1"/>
  <c r="N597" i="1"/>
  <c r="N598" i="1"/>
  <c r="N600" i="1"/>
  <c r="N601" i="1"/>
  <c r="N602" i="1"/>
  <c r="N604" i="1"/>
  <c r="O604" i="1" s="1"/>
  <c r="N605" i="1"/>
  <c r="O605" i="1" s="1"/>
  <c r="P605" i="1" s="1"/>
  <c r="N606" i="1"/>
  <c r="N609" i="1"/>
  <c r="N610" i="1"/>
  <c r="N611" i="1"/>
  <c r="N613" i="1"/>
  <c r="N800" i="1"/>
  <c r="O800" i="1" s="1"/>
  <c r="P800" i="1" s="1"/>
  <c r="N617" i="1"/>
  <c r="N618" i="1"/>
  <c r="O618" i="1" s="1"/>
  <c r="N619" i="1"/>
  <c r="N620" i="1"/>
  <c r="N621" i="1"/>
  <c r="N623" i="1"/>
  <c r="N624" i="1"/>
  <c r="N625" i="1"/>
  <c r="N626" i="1"/>
  <c r="O626" i="1" s="1"/>
  <c r="N627" i="1"/>
  <c r="O627" i="1" s="1"/>
  <c r="N628" i="1"/>
  <c r="N629" i="1"/>
  <c r="N631" i="1"/>
  <c r="N632" i="1"/>
  <c r="N633" i="1"/>
  <c r="N634" i="1"/>
  <c r="N635" i="1"/>
  <c r="O635" i="1" s="1"/>
  <c r="N636" i="1"/>
  <c r="O636" i="1" s="1"/>
  <c r="N637" i="1"/>
  <c r="N2061" i="1"/>
  <c r="N2062" i="1"/>
  <c r="N2063" i="1"/>
  <c r="N2064" i="1"/>
  <c r="N2065" i="1"/>
  <c r="N2066" i="1"/>
  <c r="N2069" i="1"/>
  <c r="O2069" i="1" s="1"/>
  <c r="N2070" i="1"/>
  <c r="N2071" i="1"/>
  <c r="N2072" i="1"/>
  <c r="N2073" i="1"/>
  <c r="N2973" i="1"/>
  <c r="N3526" i="1"/>
  <c r="O3526" i="1" s="1"/>
  <c r="N1234" i="1"/>
  <c r="N3527" i="1"/>
  <c r="N1167" i="1"/>
  <c r="N1168" i="1"/>
  <c r="N1032" i="1"/>
  <c r="N4594" i="1"/>
  <c r="N3528" i="1"/>
  <c r="N4596" i="1"/>
  <c r="O4596" i="1" s="1"/>
  <c r="N4597" i="1"/>
  <c r="N4600" i="1"/>
  <c r="O4600" i="1" s="1"/>
  <c r="P4600" i="1" s="1"/>
  <c r="N3529" i="1"/>
  <c r="N4601" i="1"/>
  <c r="N4602" i="1"/>
  <c r="N6086" i="1"/>
  <c r="N1278" i="1"/>
  <c r="N1280" i="1"/>
  <c r="N3531" i="1"/>
  <c r="N3532" i="1"/>
  <c r="N3533" i="1"/>
  <c r="N4604" i="1"/>
  <c r="N4605" i="1"/>
  <c r="N1633" i="1"/>
  <c r="N4606" i="1"/>
  <c r="N4607" i="1"/>
  <c r="N3536" i="1"/>
  <c r="N4611" i="1"/>
  <c r="O4611" i="1" s="1"/>
  <c r="N4613" i="1"/>
  <c r="N4614" i="1"/>
  <c r="N3537" i="1"/>
  <c r="O3537" i="1" s="1"/>
  <c r="N3539" i="1"/>
  <c r="O3539" i="1" s="1"/>
  <c r="N4615" i="1"/>
  <c r="N4616" i="1"/>
  <c r="N4617" i="1"/>
  <c r="N1281" i="1"/>
  <c r="N4618" i="1"/>
  <c r="N1282" i="1"/>
  <c r="N2975" i="1"/>
  <c r="O2975" i="1" s="1"/>
  <c r="P2975" i="1" s="1"/>
  <c r="N3540" i="1"/>
  <c r="O3540" i="1" s="1"/>
  <c r="N3541" i="1"/>
  <c r="N3542" i="1"/>
  <c r="N3543" i="1"/>
  <c r="N3544" i="1"/>
  <c r="N4620" i="1"/>
  <c r="N3547" i="1"/>
  <c r="N4621" i="1"/>
  <c r="O4621" i="1" s="1"/>
  <c r="N3548" i="1"/>
  <c r="O3548" i="1" s="1"/>
  <c r="P3548" i="1" s="1"/>
  <c r="N3549" i="1"/>
  <c r="N3550" i="1"/>
  <c r="N3552" i="1"/>
  <c r="N3553" i="1"/>
  <c r="N3554" i="1"/>
  <c r="N3555" i="1"/>
  <c r="N1283" i="1"/>
  <c r="N1284" i="1"/>
  <c r="N1287" i="1"/>
  <c r="N1288" i="1"/>
  <c r="N1289" i="1"/>
  <c r="N3557" i="1"/>
  <c r="N4622" i="1"/>
  <c r="N3558" i="1"/>
  <c r="N3559" i="1"/>
  <c r="O3559" i="1" s="1"/>
  <c r="P3559" i="1" s="1"/>
  <c r="N4624" i="1"/>
  <c r="N4625" i="1"/>
  <c r="N3562" i="1"/>
  <c r="N4627" i="1"/>
  <c r="N4628" i="1"/>
  <c r="N4629" i="1"/>
  <c r="N4631" i="1"/>
  <c r="N3563" i="1"/>
  <c r="N3565" i="1"/>
  <c r="N4632" i="1"/>
  <c r="N3566" i="1"/>
  <c r="N3567" i="1"/>
  <c r="N3568" i="1"/>
  <c r="O3568" i="1" s="1"/>
  <c r="N3569" i="1"/>
  <c r="N3570" i="1"/>
  <c r="N6088" i="1"/>
  <c r="N6089" i="1"/>
  <c r="N6090" i="1"/>
  <c r="N6091" i="1"/>
  <c r="N6092" i="1"/>
  <c r="N6093" i="1"/>
  <c r="N6096" i="1"/>
  <c r="N6097" i="1"/>
  <c r="N1730" i="1"/>
  <c r="O1730" i="1" s="1"/>
  <c r="P1730" i="1" s="1"/>
  <c r="N6098" i="1"/>
  <c r="N6099" i="1"/>
  <c r="N6102" i="1"/>
  <c r="N6104" i="1"/>
  <c r="N6106" i="1"/>
  <c r="N6380" i="1"/>
  <c r="O6380" i="1" s="1"/>
  <c r="P6380" i="1" s="1"/>
  <c r="N6107" i="1"/>
  <c r="N6109" i="1"/>
  <c r="O6109" i="1" s="1"/>
  <c r="N6381" i="1"/>
  <c r="N6110" i="1"/>
  <c r="N6382" i="1"/>
  <c r="N6383" i="1"/>
  <c r="N4634" i="1"/>
  <c r="O4634" i="1" s="1"/>
  <c r="N6113" i="1"/>
  <c r="O6113" i="1" s="1"/>
  <c r="N6114" i="1"/>
  <c r="N6115" i="1"/>
  <c r="N1290" i="1"/>
  <c r="N1291" i="1"/>
  <c r="N1295" i="1"/>
  <c r="N1296" i="1"/>
  <c r="N1297" i="1"/>
  <c r="N1299" i="1"/>
  <c r="N1301" i="1"/>
  <c r="N1302" i="1"/>
  <c r="N1303" i="1"/>
  <c r="N3571" i="1"/>
  <c r="N1305" i="1"/>
  <c r="N1308" i="1"/>
  <c r="N1309" i="1"/>
  <c r="N1310" i="1"/>
  <c r="N1311" i="1"/>
  <c r="N1313" i="1"/>
  <c r="N1314" i="1"/>
  <c r="N1316" i="1"/>
  <c r="N1318" i="1"/>
  <c r="N1319" i="1"/>
  <c r="N1320" i="1"/>
  <c r="N1322" i="1"/>
  <c r="N1033" i="1"/>
  <c r="N1034" i="1"/>
  <c r="O1034" i="1" s="1"/>
  <c r="P1034" i="1" s="1"/>
  <c r="N1035" i="1"/>
  <c r="N1036" i="1"/>
  <c r="N1038" i="1"/>
  <c r="O1038" i="1" s="1"/>
  <c r="N1102" i="1"/>
  <c r="N363" i="1"/>
  <c r="N1731" i="1"/>
  <c r="N1732" i="1"/>
  <c r="N4635" i="1"/>
  <c r="N3573" i="1"/>
  <c r="N3574" i="1"/>
  <c r="O3574" i="1" s="1"/>
  <c r="P3574" i="1" s="1"/>
  <c r="N3575" i="1"/>
  <c r="N2979" i="1"/>
  <c r="N2980" i="1"/>
  <c r="N2981" i="1"/>
  <c r="N1041" i="1"/>
  <c r="N4637" i="1"/>
  <c r="N4638" i="1"/>
  <c r="N1042" i="1"/>
  <c r="N1043" i="1"/>
  <c r="N1045" i="1"/>
  <c r="N1046" i="1"/>
  <c r="N4640" i="1"/>
  <c r="N3576" i="1"/>
  <c r="N2416" i="1"/>
  <c r="N3577" i="1"/>
  <c r="O3577" i="1" s="1"/>
  <c r="N2075" i="1"/>
  <c r="N3578" i="1"/>
  <c r="N3579" i="1"/>
  <c r="N2419" i="1"/>
  <c r="N2077" i="1"/>
  <c r="N2420" i="1"/>
  <c r="O2420" i="1" s="1"/>
  <c r="N3580" i="1"/>
  <c r="N3581" i="1"/>
  <c r="O3581" i="1" s="1"/>
  <c r="N2080" i="1"/>
  <c r="N3582" i="1"/>
  <c r="O3582" i="1" s="1"/>
  <c r="N2422" i="1"/>
  <c r="N2423" i="1"/>
  <c r="O2423" i="1" s="1"/>
  <c r="P2423" i="1" s="1"/>
  <c r="N2082" i="1"/>
  <c r="N2083" i="1"/>
  <c r="N3583" i="1"/>
  <c r="O3583" i="1" s="1"/>
  <c r="N2084" i="1"/>
  <c r="N2086" i="1"/>
  <c r="N4641" i="1"/>
  <c r="N4642" i="1"/>
  <c r="N4643" i="1"/>
  <c r="O4643" i="1" s="1"/>
  <c r="N4644" i="1"/>
  <c r="N3584" i="1"/>
  <c r="N641" i="1"/>
  <c r="N642" i="1"/>
  <c r="N1325" i="1"/>
  <c r="N2088" i="1"/>
  <c r="N3585" i="1"/>
  <c r="N643" i="1"/>
  <c r="N2984" i="1"/>
  <c r="O2984" i="1" s="1"/>
  <c r="N3586" i="1"/>
  <c r="N3587" i="1"/>
  <c r="N2986" i="1"/>
  <c r="N2089" i="1"/>
  <c r="N2090" i="1"/>
  <c r="N1326" i="1"/>
  <c r="N1327" i="1"/>
  <c r="N2531" i="1"/>
  <c r="O2531" i="1" s="1"/>
  <c r="P2531" i="1" s="1"/>
  <c r="N1329" i="1"/>
  <c r="N294" i="1"/>
  <c r="O294" i="1" s="1"/>
  <c r="N1047" i="1"/>
  <c r="N1236" i="1"/>
  <c r="N1237" i="1"/>
  <c r="N4646" i="1"/>
  <c r="N3589" i="1"/>
  <c r="O3589" i="1" s="1"/>
  <c r="N3590" i="1"/>
  <c r="N4647" i="1"/>
  <c r="N4648" i="1"/>
  <c r="N2807" i="1"/>
  <c r="N2808" i="1"/>
  <c r="N1330" i="1"/>
  <c r="N2811" i="1"/>
  <c r="N2812" i="1"/>
  <c r="N2813" i="1"/>
  <c r="N1907" i="1"/>
  <c r="N1908" i="1"/>
  <c r="O1908" i="1" s="1"/>
  <c r="N1909" i="1"/>
  <c r="N1910" i="1"/>
  <c r="N1912" i="1"/>
  <c r="N1913" i="1"/>
  <c r="N1914" i="1"/>
  <c r="O1914" i="1" s="1"/>
  <c r="N1915" i="1"/>
  <c r="N1916" i="1"/>
  <c r="N1917" i="1"/>
  <c r="O1917" i="1" s="1"/>
  <c r="N1918" i="1"/>
  <c r="N1331" i="1"/>
  <c r="N1332" i="1"/>
  <c r="N1333" i="1"/>
  <c r="N3591" i="1"/>
  <c r="O3591" i="1" s="1"/>
  <c r="N1048" i="1"/>
  <c r="N1051" i="1"/>
  <c r="N10" i="1"/>
  <c r="N13" i="1"/>
  <c r="N2814" i="1"/>
  <c r="O2814" i="1" s="1"/>
  <c r="N2816" i="1"/>
  <c r="O2816" i="1" s="1"/>
  <c r="N644" i="1"/>
  <c r="N1663" i="1"/>
  <c r="O1663" i="1" s="1"/>
  <c r="N2987" i="1"/>
  <c r="N2991" i="1"/>
  <c r="O2991" i="1" s="1"/>
  <c r="P2991" i="1" s="1"/>
  <c r="N2992" i="1"/>
  <c r="N3593" i="1"/>
  <c r="N3594" i="1"/>
  <c r="N2993" i="1"/>
  <c r="N3595" i="1"/>
  <c r="N2994" i="1"/>
  <c r="N3596" i="1"/>
  <c r="N3597" i="1"/>
  <c r="O3597" i="1" s="1"/>
  <c r="N3599" i="1"/>
  <c r="N3601" i="1"/>
  <c r="N6118" i="1"/>
  <c r="N6119" i="1"/>
  <c r="N4649" i="1"/>
  <c r="N6120" i="1"/>
  <c r="N3602" i="1"/>
  <c r="O3602" i="1" s="1"/>
  <c r="N3604" i="1"/>
  <c r="N3605" i="1"/>
  <c r="N3606" i="1"/>
  <c r="N6121" i="1"/>
  <c r="O6121" i="1" s="1"/>
  <c r="P6121" i="1" s="1"/>
  <c r="N6122" i="1"/>
  <c r="N6123" i="1"/>
  <c r="N6124" i="1"/>
  <c r="N6126" i="1"/>
  <c r="N6127" i="1"/>
  <c r="N6128" i="1"/>
  <c r="N6129" i="1"/>
  <c r="N6130" i="1"/>
  <c r="N6131" i="1"/>
  <c r="N6132" i="1"/>
  <c r="N6135" i="1"/>
  <c r="N6136" i="1"/>
  <c r="O6136" i="1" s="1"/>
  <c r="N6137" i="1"/>
  <c r="N6138" i="1"/>
  <c r="N3607" i="1"/>
  <c r="N6139" i="1"/>
  <c r="N3609" i="1"/>
  <c r="N3611" i="1"/>
  <c r="N3612" i="1"/>
  <c r="O3612" i="1" s="1"/>
  <c r="N3613" i="1"/>
  <c r="N6140" i="1"/>
  <c r="N364" i="1"/>
  <c r="O364" i="1" s="1"/>
  <c r="N365" i="1"/>
  <c r="N3614" i="1"/>
  <c r="N366" i="1"/>
  <c r="N3616" i="1"/>
  <c r="O3616" i="1" s="1"/>
  <c r="N1733" i="1"/>
  <c r="N2424" i="1"/>
  <c r="N2425" i="1"/>
  <c r="N3619" i="1"/>
  <c r="O3619" i="1" s="1"/>
  <c r="N2091" i="1"/>
  <c r="N3620" i="1"/>
  <c r="N2092" i="1"/>
  <c r="O2092" i="1" s="1"/>
  <c r="P2092" i="1" s="1"/>
  <c r="N2427" i="1"/>
  <c r="O2427" i="1" s="1"/>
  <c r="N3621" i="1"/>
  <c r="N2093" i="1"/>
  <c r="N2094" i="1"/>
  <c r="N3623" i="1"/>
  <c r="O3623" i="1" s="1"/>
  <c r="N2096" i="1"/>
  <c r="N2428" i="1"/>
  <c r="N3624" i="1"/>
  <c r="O3624" i="1" s="1"/>
  <c r="P3624" i="1" s="1"/>
  <c r="N3625" i="1"/>
  <c r="N2429" i="1"/>
  <c r="N2098" i="1"/>
  <c r="N2430" i="1"/>
  <c r="N2099" i="1"/>
  <c r="O2099" i="1" s="1"/>
  <c r="P2099" i="1" s="1"/>
  <c r="N2431" i="1"/>
  <c r="N3627" i="1"/>
  <c r="N3628" i="1"/>
  <c r="O3628" i="1" s="1"/>
  <c r="N3629" i="1"/>
  <c r="N645" i="1"/>
  <c r="N646" i="1"/>
  <c r="N647" i="1"/>
  <c r="N648" i="1"/>
  <c r="O648" i="1" s="1"/>
  <c r="P648" i="1" s="1"/>
  <c r="N649" i="1"/>
  <c r="N650" i="1"/>
  <c r="N651" i="1"/>
  <c r="N653" i="1"/>
  <c r="N2100" i="1"/>
  <c r="N654" i="1"/>
  <c r="N2101" i="1"/>
  <c r="N655" i="1"/>
  <c r="O655" i="1" s="1"/>
  <c r="N656" i="1"/>
  <c r="N657" i="1"/>
  <c r="N659" i="1"/>
  <c r="O659" i="1" s="1"/>
  <c r="N661" i="1"/>
  <c r="N662" i="1"/>
  <c r="N663" i="1"/>
  <c r="N664" i="1"/>
  <c r="N665" i="1"/>
  <c r="O665" i="1" s="1"/>
  <c r="N3632" i="1"/>
  <c r="N3633" i="1"/>
  <c r="N3634" i="1"/>
  <c r="O3634" i="1" s="1"/>
  <c r="N5247" i="1"/>
  <c r="N5248" i="1"/>
  <c r="N5249" i="1"/>
  <c r="N667" i="1"/>
  <c r="N668" i="1"/>
  <c r="O668" i="1" s="1"/>
  <c r="N669" i="1"/>
  <c r="N671" i="1"/>
  <c r="O671" i="1" s="1"/>
  <c r="P671" i="1" s="1"/>
  <c r="N674" i="1"/>
  <c r="N675" i="1"/>
  <c r="N676" i="1"/>
  <c r="O676" i="1" s="1"/>
  <c r="N5251" i="1"/>
  <c r="N2996" i="1"/>
  <c r="N3637" i="1"/>
  <c r="O3637" i="1" s="1"/>
  <c r="P3637" i="1" s="1"/>
  <c r="N2102" i="1"/>
  <c r="O2102" i="1" s="1"/>
  <c r="N2103" i="1"/>
  <c r="N3639" i="1"/>
  <c r="N3640" i="1"/>
  <c r="N4651" i="1"/>
  <c r="N2104" i="1"/>
  <c r="N2105" i="1"/>
  <c r="N3641" i="1"/>
  <c r="N3642" i="1"/>
  <c r="N3643" i="1"/>
  <c r="N3644" i="1"/>
  <c r="N2106" i="1"/>
  <c r="N2108" i="1"/>
  <c r="N2109" i="1"/>
  <c r="N2110" i="1"/>
  <c r="N2111" i="1"/>
  <c r="O2111" i="1" s="1"/>
  <c r="P2111" i="1" s="1"/>
  <c r="N2112" i="1"/>
  <c r="N2113" i="1"/>
  <c r="N2114" i="1"/>
  <c r="N2117" i="1"/>
  <c r="N2118" i="1"/>
  <c r="N3645" i="1"/>
  <c r="N3646" i="1"/>
  <c r="N3647" i="1"/>
  <c r="O3647" i="1" s="1"/>
  <c r="N3648" i="1"/>
  <c r="O3648" i="1" s="1"/>
  <c r="N2435" i="1"/>
  <c r="N3651" i="1"/>
  <c r="N2436" i="1"/>
  <c r="N2437" i="1"/>
  <c r="N3652" i="1"/>
  <c r="N3653" i="1"/>
  <c r="N3655" i="1"/>
  <c r="N3656" i="1"/>
  <c r="N3657" i="1"/>
  <c r="N3659" i="1"/>
  <c r="N3660" i="1"/>
  <c r="N3661" i="1"/>
  <c r="N3664" i="1"/>
  <c r="N3665" i="1"/>
  <c r="O3665" i="1" s="1"/>
  <c r="N3666" i="1"/>
  <c r="N2997" i="1"/>
  <c r="N2998" i="1"/>
  <c r="N3669" i="1"/>
  <c r="N3671" i="1"/>
  <c r="O3671" i="1" s="1"/>
  <c r="N3672" i="1"/>
  <c r="N3673" i="1"/>
  <c r="O3673" i="1" s="1"/>
  <c r="N3675" i="1"/>
  <c r="N3677" i="1"/>
  <c r="N3678" i="1"/>
  <c r="N3679" i="1"/>
  <c r="N3680" i="1"/>
  <c r="N3681" i="1"/>
  <c r="N3682" i="1"/>
  <c r="N2121" i="1"/>
  <c r="O2121" i="1" s="1"/>
  <c r="N2438" i="1"/>
  <c r="N2122" i="1"/>
  <c r="N2123" i="1"/>
  <c r="N2439" i="1"/>
  <c r="O2439" i="1" s="1"/>
  <c r="P2439" i="1" s="1"/>
  <c r="N2124" i="1"/>
  <c r="N2125" i="1"/>
  <c r="N2128" i="1"/>
  <c r="O2128" i="1" s="1"/>
  <c r="N2129" i="1"/>
  <c r="N3683" i="1"/>
  <c r="N3684" i="1"/>
  <c r="N2130" i="1"/>
  <c r="O2130" i="1" s="1"/>
  <c r="P2130" i="1" s="1"/>
  <c r="N3685" i="1"/>
  <c r="N2999" i="1"/>
  <c r="N3000" i="1"/>
  <c r="N3688" i="1"/>
  <c r="O3688" i="1" s="1"/>
  <c r="P3688" i="1" s="1"/>
  <c r="N2131" i="1"/>
  <c r="N2132" i="1"/>
  <c r="N2133" i="1"/>
  <c r="O2133" i="1" s="1"/>
  <c r="N3690" i="1"/>
  <c r="N3692" i="1"/>
  <c r="N3001" i="1"/>
  <c r="N3693" i="1"/>
  <c r="N3694" i="1"/>
  <c r="O3694" i="1" s="1"/>
  <c r="N3002" i="1"/>
  <c r="N2134" i="1"/>
  <c r="N3004" i="1"/>
  <c r="O3004" i="1" s="1"/>
  <c r="N3006" i="1"/>
  <c r="N3007" i="1"/>
  <c r="N3008" i="1"/>
  <c r="N3010" i="1"/>
  <c r="N3011" i="1"/>
  <c r="N3696" i="1"/>
  <c r="N3697" i="1"/>
  <c r="N3699" i="1"/>
  <c r="N3703" i="1"/>
  <c r="N3704" i="1"/>
  <c r="O3704" i="1" s="1"/>
  <c r="N3705" i="1"/>
  <c r="N2135" i="1"/>
  <c r="N3012" i="1"/>
  <c r="N2136" i="1"/>
  <c r="N2440" i="1"/>
  <c r="N2138" i="1"/>
  <c r="N2139" i="1"/>
  <c r="N2140" i="1"/>
  <c r="O2140" i="1" s="1"/>
  <c r="P2140" i="1" s="1"/>
  <c r="N2141" i="1"/>
  <c r="N2142" i="1"/>
  <c r="N2143" i="1"/>
  <c r="N2145" i="1"/>
  <c r="N2146" i="1"/>
  <c r="N3706" i="1"/>
  <c r="N2147" i="1"/>
  <c r="N2148" i="1"/>
  <c r="O2148" i="1" s="1"/>
  <c r="N2149" i="1"/>
  <c r="N2150" i="1"/>
  <c r="N2153" i="1"/>
  <c r="O2153" i="1" s="1"/>
  <c r="N2154" i="1"/>
  <c r="N3013" i="1"/>
  <c r="N3014" i="1"/>
  <c r="N3015" i="1"/>
  <c r="N3707" i="1"/>
  <c r="N3709" i="1"/>
  <c r="N3710" i="1"/>
  <c r="N2156" i="1"/>
  <c r="O2156" i="1" s="1"/>
  <c r="P2156" i="1" s="1"/>
  <c r="N2157" i="1"/>
  <c r="N2441" i="1"/>
  <c r="N2443" i="1"/>
  <c r="O2443" i="1" s="1"/>
  <c r="P2443" i="1" s="1"/>
  <c r="N2445" i="1"/>
  <c r="N2446" i="1"/>
  <c r="N3016" i="1"/>
  <c r="N2158" i="1"/>
  <c r="N3712" i="1"/>
  <c r="N3017" i="1"/>
  <c r="N1238" i="1"/>
  <c r="N3715" i="1"/>
  <c r="N5901" i="1"/>
  <c r="N5902" i="1"/>
  <c r="N5905" i="1"/>
  <c r="N5906" i="1"/>
  <c r="N5907" i="1"/>
  <c r="O5907" i="1" s="1"/>
  <c r="P5907" i="1" s="1"/>
  <c r="N5908" i="1"/>
  <c r="N5909" i="1"/>
  <c r="N5910" i="1"/>
  <c r="N5913" i="1"/>
  <c r="N5914" i="1"/>
  <c r="O5914" i="1" s="1"/>
  <c r="N5915" i="1"/>
  <c r="N5916" i="1"/>
  <c r="O5916" i="1" s="1"/>
  <c r="N5917" i="1"/>
  <c r="N5918" i="1"/>
  <c r="N5921" i="1"/>
  <c r="N3018" i="1"/>
  <c r="N3413" i="1"/>
  <c r="N3414" i="1"/>
  <c r="N1678" i="1"/>
  <c r="O1678" i="1" s="1"/>
  <c r="N3399" i="1"/>
  <c r="N6282" i="1"/>
  <c r="O6282" i="1" s="1"/>
  <c r="N6283" i="1"/>
  <c r="N6284" i="1"/>
  <c r="N6285" i="1"/>
  <c r="N6287" i="1"/>
  <c r="N6288" i="1"/>
  <c r="N2646" i="1"/>
  <c r="N2647" i="1"/>
  <c r="N3400" i="1"/>
  <c r="N3401" i="1"/>
  <c r="N54" i="1"/>
  <c r="N55" i="1"/>
  <c r="N1336" i="1"/>
  <c r="N56" i="1"/>
  <c r="N4652" i="1"/>
  <c r="N1636" i="1"/>
  <c r="N1637" i="1"/>
  <c r="N3716" i="1"/>
  <c r="N3718" i="1"/>
  <c r="N4653" i="1"/>
  <c r="N298" i="1"/>
  <c r="O298" i="1" s="1"/>
  <c r="N3720" i="1"/>
  <c r="N3721" i="1"/>
  <c r="N3019" i="1"/>
  <c r="N4654" i="1"/>
  <c r="N4655" i="1"/>
  <c r="N3722" i="1"/>
  <c r="N3723" i="1"/>
  <c r="O3723" i="1" s="1"/>
  <c r="N3724" i="1"/>
  <c r="N4656" i="1"/>
  <c r="N3727" i="1"/>
  <c r="N3728" i="1"/>
  <c r="N3729" i="1"/>
  <c r="N6141" i="1"/>
  <c r="N6142" i="1"/>
  <c r="N6143" i="1"/>
  <c r="N6146" i="1"/>
  <c r="N6147" i="1"/>
  <c r="N6148" i="1"/>
  <c r="N6149" i="1"/>
  <c r="N6150" i="1"/>
  <c r="O6150" i="1" s="1"/>
  <c r="N6151" i="1"/>
  <c r="N1337" i="1"/>
  <c r="N1338" i="1"/>
  <c r="N6155" i="1"/>
  <c r="N6156" i="1"/>
  <c r="N6157" i="1"/>
  <c r="N3730" i="1"/>
  <c r="N3022" i="1"/>
  <c r="N3731" i="1"/>
  <c r="N3732" i="1"/>
  <c r="N3733" i="1"/>
  <c r="O3733" i="1" s="1"/>
  <c r="N3023" i="1"/>
  <c r="N3735" i="1"/>
  <c r="N3736" i="1"/>
  <c r="O3736" i="1" s="1"/>
  <c r="N4657" i="1"/>
  <c r="N3024" i="1"/>
  <c r="N3737" i="1"/>
  <c r="N3738" i="1"/>
  <c r="N2543" i="1"/>
  <c r="N3740" i="1"/>
  <c r="N3741" i="1"/>
  <c r="O3741" i="1" s="1"/>
  <c r="P3741" i="1" s="1"/>
  <c r="N3742" i="1"/>
  <c r="N3743" i="1"/>
  <c r="N367" i="1"/>
  <c r="N3744" i="1"/>
  <c r="N4658" i="1"/>
  <c r="N3746" i="1"/>
  <c r="N3747" i="1"/>
  <c r="N4659" i="1"/>
  <c r="O4659" i="1" s="1"/>
  <c r="N3748" i="1"/>
  <c r="N3752" i="1"/>
  <c r="N3753" i="1"/>
  <c r="O3753" i="1" s="1"/>
  <c r="P3753" i="1" s="1"/>
  <c r="N3754" i="1"/>
  <c r="N2447" i="1"/>
  <c r="N3755" i="1"/>
  <c r="O3755" i="1" s="1"/>
  <c r="N3758" i="1"/>
  <c r="N3759" i="1"/>
  <c r="N3760" i="1"/>
  <c r="N3026" i="1"/>
  <c r="N2448" i="1"/>
  <c r="N3761" i="1"/>
  <c r="N3764" i="1"/>
  <c r="N3765" i="1"/>
  <c r="O3765" i="1" s="1"/>
  <c r="N3766" i="1"/>
  <c r="N2449" i="1"/>
  <c r="N3767" i="1"/>
  <c r="N3768" i="1"/>
  <c r="N3771" i="1"/>
  <c r="N3772" i="1"/>
  <c r="N3773" i="1"/>
  <c r="N3027" i="1"/>
  <c r="N3028" i="1"/>
  <c r="N3774" i="1"/>
  <c r="N3776" i="1"/>
  <c r="N3777" i="1"/>
  <c r="N3778" i="1"/>
  <c r="N3779" i="1"/>
  <c r="N3780" i="1"/>
  <c r="N3029" i="1"/>
  <c r="N3781" i="1"/>
  <c r="N3783" i="1"/>
  <c r="N3784" i="1"/>
  <c r="N3030" i="1"/>
  <c r="N3785" i="1"/>
  <c r="N3786" i="1"/>
  <c r="N3787" i="1"/>
  <c r="N3788" i="1"/>
  <c r="N3791" i="1"/>
  <c r="O3791" i="1" s="1"/>
  <c r="P3791" i="1" s="1"/>
  <c r="N4660" i="1"/>
  <c r="N3792" i="1"/>
  <c r="N3793" i="1"/>
  <c r="N3794" i="1"/>
  <c r="N3795" i="1"/>
  <c r="N3797" i="1"/>
  <c r="N3798" i="1"/>
  <c r="N3799" i="1"/>
  <c r="N3800" i="1"/>
  <c r="N2451" i="1"/>
  <c r="N3802" i="1"/>
  <c r="N3803" i="1"/>
  <c r="O3803" i="1" s="1"/>
  <c r="N3804" i="1"/>
  <c r="N3805" i="1"/>
  <c r="N3806" i="1"/>
  <c r="N2452" i="1"/>
  <c r="N3808" i="1"/>
  <c r="N3809" i="1"/>
  <c r="N3810" i="1"/>
  <c r="N3811" i="1"/>
  <c r="N3812" i="1"/>
  <c r="N2163" i="1"/>
  <c r="N3815" i="1"/>
  <c r="O3815" i="1" s="1"/>
  <c r="P3815" i="1" s="1"/>
  <c r="N3816" i="1"/>
  <c r="O3816" i="1" s="1"/>
  <c r="N3817" i="1"/>
  <c r="N3818" i="1"/>
  <c r="N3819" i="1"/>
  <c r="N3820" i="1"/>
  <c r="O3820" i="1" s="1"/>
  <c r="N3824" i="1"/>
  <c r="N3825" i="1"/>
  <c r="N3826" i="1"/>
  <c r="N3827" i="1"/>
  <c r="N3828" i="1"/>
  <c r="N3830" i="1"/>
  <c r="N3031" i="1"/>
  <c r="N3032" i="1"/>
  <c r="N3033" i="1"/>
  <c r="N3034" i="1"/>
  <c r="N3831" i="1"/>
  <c r="N2165" i="1"/>
  <c r="N2166" i="1"/>
  <c r="N2167" i="1"/>
  <c r="N2168" i="1"/>
  <c r="N2169" i="1"/>
  <c r="O2169" i="1" s="1"/>
  <c r="P2169" i="1" s="1"/>
  <c r="N2170" i="1"/>
  <c r="O2170" i="1" s="1"/>
  <c r="P2170" i="1" s="1"/>
  <c r="N2171" i="1"/>
  <c r="N3834" i="1"/>
  <c r="N3835" i="1"/>
  <c r="N2453" i="1"/>
  <c r="N3836" i="1"/>
  <c r="N3837" i="1"/>
  <c r="N3838" i="1"/>
  <c r="N3839" i="1"/>
  <c r="N3841" i="1"/>
  <c r="N3842" i="1"/>
  <c r="N3843" i="1"/>
  <c r="N3844" i="1"/>
  <c r="N3847" i="1"/>
  <c r="N3848" i="1"/>
  <c r="N3849" i="1"/>
  <c r="N3850" i="1"/>
  <c r="N3851" i="1"/>
  <c r="N3852" i="1"/>
  <c r="N3855" i="1"/>
  <c r="N3856" i="1"/>
  <c r="N3036" i="1"/>
  <c r="N1170" i="1"/>
  <c r="N1171" i="1"/>
  <c r="N1172" i="1"/>
  <c r="N1174" i="1"/>
  <c r="N1175" i="1"/>
  <c r="O1175" i="1" s="1"/>
  <c r="N1176" i="1"/>
  <c r="O1176" i="1" s="1"/>
  <c r="N1177" i="1"/>
  <c r="N1178" i="1"/>
  <c r="N1179" i="1"/>
  <c r="N1183" i="1"/>
  <c r="O1183" i="1" s="1"/>
  <c r="N1184" i="1"/>
  <c r="N1185" i="1"/>
  <c r="N1186" i="1"/>
  <c r="N1187" i="1"/>
  <c r="N1188" i="1"/>
  <c r="N1190" i="1"/>
  <c r="N1191" i="1"/>
  <c r="N1192" i="1"/>
  <c r="N1194" i="1"/>
  <c r="N1195" i="1"/>
  <c r="N1197" i="1"/>
  <c r="O1197" i="1" s="1"/>
  <c r="N1198" i="1"/>
  <c r="N1199" i="1"/>
  <c r="N1200" i="1"/>
  <c r="N1201" i="1"/>
  <c r="N1202" i="1"/>
  <c r="N5922" i="1"/>
  <c r="N1734" i="1"/>
  <c r="N3857" i="1"/>
  <c r="N1735" i="1"/>
  <c r="N369" i="1"/>
  <c r="N1736" i="1"/>
  <c r="N3859" i="1"/>
  <c r="N3860" i="1"/>
  <c r="O3860" i="1" s="1"/>
  <c r="P3860" i="1" s="1"/>
  <c r="N3861" i="1"/>
  <c r="N1738" i="1"/>
  <c r="N3862" i="1"/>
  <c r="N3402" i="1"/>
  <c r="N1339" i="1"/>
  <c r="N2817" i="1"/>
  <c r="N5924" i="1"/>
  <c r="N5925" i="1"/>
  <c r="O5925" i="1" s="1"/>
  <c r="N5926" i="1"/>
  <c r="N5928" i="1"/>
  <c r="N5929" i="1"/>
  <c r="N5930" i="1"/>
  <c r="N5931" i="1"/>
  <c r="N679" i="1"/>
  <c r="N5933" i="1"/>
  <c r="N5934" i="1"/>
  <c r="O5934" i="1" s="1"/>
  <c r="N5935" i="1"/>
  <c r="N5939" i="1"/>
  <c r="N5940" i="1"/>
  <c r="O5940" i="1" s="1"/>
  <c r="N682" i="1"/>
  <c r="N5941" i="1"/>
  <c r="O5941" i="1" s="1"/>
  <c r="N5942" i="1"/>
  <c r="N683" i="1"/>
  <c r="N6160" i="1"/>
  <c r="N4661" i="1"/>
  <c r="N2648" i="1"/>
  <c r="N1664" i="1"/>
  <c r="N6162" i="1"/>
  <c r="N3866" i="1"/>
  <c r="N4662" i="1"/>
  <c r="O4662" i="1" s="1"/>
  <c r="P4662" i="1" s="1"/>
  <c r="N3867" i="1"/>
  <c r="N3868" i="1"/>
  <c r="O3868" i="1" s="1"/>
  <c r="N3869" i="1"/>
  <c r="N6163" i="1"/>
  <c r="N3870" i="1"/>
  <c r="N3872" i="1"/>
  <c r="N3873" i="1"/>
  <c r="O3873" i="1" s="1"/>
  <c r="N3874" i="1"/>
  <c r="N3875" i="1"/>
  <c r="O3875" i="1" s="1"/>
  <c r="N4664" i="1"/>
  <c r="N4666" i="1"/>
  <c r="N4667" i="1"/>
  <c r="N4668" i="1"/>
  <c r="N3878" i="1"/>
  <c r="N3879" i="1"/>
  <c r="N4670" i="1"/>
  <c r="N4671" i="1"/>
  <c r="O4671" i="1" s="1"/>
  <c r="P4671" i="1" s="1"/>
  <c r="N3880" i="1"/>
  <c r="N3882" i="1"/>
  <c r="N3883" i="1"/>
  <c r="O3883" i="1" s="1"/>
  <c r="N1205" i="1"/>
  <c r="N684" i="1"/>
  <c r="N685" i="1"/>
  <c r="N686" i="1"/>
  <c r="N688" i="1"/>
  <c r="N689" i="1"/>
  <c r="N1340" i="1"/>
  <c r="N2818" i="1"/>
  <c r="O2818" i="1" s="1"/>
  <c r="P2818" i="1" s="1"/>
  <c r="N2819" i="1"/>
  <c r="N1341" i="1"/>
  <c r="N1343" i="1"/>
  <c r="N808" i="1"/>
  <c r="N1923" i="1"/>
  <c r="N1924" i="1"/>
  <c r="N1925" i="1"/>
  <c r="N837" i="1"/>
  <c r="N2523" i="1"/>
  <c r="N2524" i="1"/>
  <c r="N839" i="1"/>
  <c r="N840" i="1"/>
  <c r="N842" i="1"/>
  <c r="N371" i="1"/>
  <c r="N843" i="1"/>
  <c r="N1741" i="1"/>
  <c r="N1742" i="1"/>
  <c r="N2525" i="1"/>
  <c r="N844" i="1"/>
  <c r="N2526" i="1"/>
  <c r="N373" i="1"/>
  <c r="N846" i="1"/>
  <c r="N374" i="1"/>
  <c r="N375" i="1"/>
  <c r="O375" i="1" s="1"/>
  <c r="N1744" i="1"/>
  <c r="N1745" i="1"/>
  <c r="N377" i="1"/>
  <c r="N378" i="1"/>
  <c r="N299" i="1"/>
  <c r="N3037" i="1"/>
  <c r="N3885" i="1"/>
  <c r="N5346" i="1"/>
  <c r="N3887" i="1"/>
  <c r="N3888" i="1"/>
  <c r="N1686" i="1"/>
  <c r="N1687" i="1"/>
  <c r="N1688" i="1"/>
  <c r="N1690" i="1"/>
  <c r="O1690" i="1" s="1"/>
  <c r="P1690" i="1" s="1"/>
  <c r="N1691" i="1"/>
  <c r="N2780" i="1"/>
  <c r="N2781" i="1"/>
  <c r="N302" i="1"/>
  <c r="N2782" i="1"/>
  <c r="N2783" i="1"/>
  <c r="O2783" i="1" s="1"/>
  <c r="N2541" i="1"/>
  <c r="N1928" i="1"/>
  <c r="N1929" i="1"/>
  <c r="N1930" i="1"/>
  <c r="N1931" i="1"/>
  <c r="N1932" i="1"/>
  <c r="N1933" i="1"/>
  <c r="N1347" i="1"/>
  <c r="N1348" i="1"/>
  <c r="N1243" i="1"/>
  <c r="N1244" i="1"/>
  <c r="N233" i="1"/>
  <c r="N234" i="1"/>
  <c r="N6291" i="1"/>
  <c r="N6292" i="1"/>
  <c r="N6293" i="1"/>
  <c r="N6294" i="1"/>
  <c r="N6295" i="1"/>
  <c r="N6296" i="1"/>
  <c r="N6297" i="1"/>
  <c r="N6300" i="1"/>
  <c r="N6301" i="1"/>
  <c r="N6302" i="1"/>
  <c r="N6303" i="1"/>
  <c r="O6303" i="1" s="1"/>
  <c r="N6304" i="1"/>
  <c r="N6305" i="1"/>
  <c r="N6309" i="1"/>
  <c r="N6310" i="1"/>
  <c r="N6311" i="1"/>
  <c r="N6312" i="1"/>
  <c r="N6313" i="1"/>
  <c r="N6166" i="1"/>
  <c r="N6167" i="1"/>
  <c r="N6168" i="1"/>
  <c r="N380" i="1"/>
  <c r="N1746" i="1"/>
  <c r="N381" i="1"/>
  <c r="N1747" i="1"/>
  <c r="N1748" i="1"/>
  <c r="N1749" i="1"/>
  <c r="N3889" i="1"/>
  <c r="N3890" i="1"/>
  <c r="N3892" i="1"/>
  <c r="O3892" i="1" s="1"/>
  <c r="P3892" i="1" s="1"/>
  <c r="N3893" i="1"/>
  <c r="O3893" i="1" s="1"/>
  <c r="P3893" i="1" s="1"/>
  <c r="N3894" i="1"/>
  <c r="N3895" i="1"/>
  <c r="N2174" i="1"/>
  <c r="N2176" i="1"/>
  <c r="N2177" i="1"/>
  <c r="N2178" i="1"/>
  <c r="N2179" i="1"/>
  <c r="O2179" i="1" s="1"/>
  <c r="N2180" i="1"/>
  <c r="N2181" i="1"/>
  <c r="N3898" i="1"/>
  <c r="N3899" i="1"/>
  <c r="N3900" i="1"/>
  <c r="N3902" i="1"/>
  <c r="N2456" i="1"/>
  <c r="N2185" i="1"/>
  <c r="N2186" i="1"/>
  <c r="N2187" i="1"/>
  <c r="N3904" i="1"/>
  <c r="N3905" i="1"/>
  <c r="N3906" i="1"/>
  <c r="O3906" i="1" s="1"/>
  <c r="N3909" i="1"/>
  <c r="O3909" i="1" s="1"/>
  <c r="P3909" i="1" s="1"/>
  <c r="N2457" i="1"/>
  <c r="N3910" i="1"/>
  <c r="N2188" i="1"/>
  <c r="O2188" i="1" s="1"/>
  <c r="N2189" i="1"/>
  <c r="N2190" i="1"/>
  <c r="N3912" i="1"/>
  <c r="N3913" i="1"/>
  <c r="N3914" i="1"/>
  <c r="N3916" i="1"/>
  <c r="N3917" i="1"/>
  <c r="O3917" i="1" s="1"/>
  <c r="N2193" i="1"/>
  <c r="N2194" i="1"/>
  <c r="N2196" i="1"/>
  <c r="N3918" i="1"/>
  <c r="N3919" i="1"/>
  <c r="O3919" i="1" s="1"/>
  <c r="N3922" i="1"/>
  <c r="N3923" i="1"/>
  <c r="N3038" i="1"/>
  <c r="N3040" i="1"/>
  <c r="N3041" i="1"/>
  <c r="N2200" i="1"/>
  <c r="N3924" i="1"/>
  <c r="N2201" i="1"/>
  <c r="N2203" i="1"/>
  <c r="N3926" i="1"/>
  <c r="N3927" i="1"/>
  <c r="O3927" i="1" s="1"/>
  <c r="N3928" i="1"/>
  <c r="N3042" i="1"/>
  <c r="N3929" i="1"/>
  <c r="N3044" i="1"/>
  <c r="N3931" i="1"/>
  <c r="N3932" i="1"/>
  <c r="N2205" i="1"/>
  <c r="N3045" i="1"/>
  <c r="N3046" i="1"/>
  <c r="N3047" i="1"/>
  <c r="N3049" i="1"/>
  <c r="N3933" i="1"/>
  <c r="N3934" i="1"/>
  <c r="N3935" i="1"/>
  <c r="N3936" i="1"/>
  <c r="N3937" i="1"/>
  <c r="O3937" i="1" s="1"/>
  <c r="N3050" i="1"/>
  <c r="N3938" i="1"/>
  <c r="N3939" i="1"/>
  <c r="N3940" i="1"/>
  <c r="N3941" i="1"/>
  <c r="O3941" i="1" s="1"/>
  <c r="N3051" i="1"/>
  <c r="N3942" i="1"/>
  <c r="N3944" i="1"/>
  <c r="O3944" i="1" s="1"/>
  <c r="N2208" i="1"/>
  <c r="N2209" i="1"/>
  <c r="N2210" i="1"/>
  <c r="N2211" i="1"/>
  <c r="N3945" i="1"/>
  <c r="N3948" i="1"/>
  <c r="N3949" i="1"/>
  <c r="N3950" i="1"/>
  <c r="O3950" i="1" s="1"/>
  <c r="N2212" i="1"/>
  <c r="N2214" i="1"/>
  <c r="O2214" i="1" s="1"/>
  <c r="N2215" i="1"/>
  <c r="N2216" i="1"/>
  <c r="N3954" i="1"/>
  <c r="N2460" i="1"/>
  <c r="N3956" i="1"/>
  <c r="N2218" i="1"/>
  <c r="N2219" i="1"/>
  <c r="N2220" i="1"/>
  <c r="N2222" i="1"/>
  <c r="N3959" i="1"/>
  <c r="N2461" i="1"/>
  <c r="O2461" i="1" s="1"/>
  <c r="N3960" i="1"/>
  <c r="N2223" i="1"/>
  <c r="N2224" i="1"/>
  <c r="O2224" i="1" s="1"/>
  <c r="P2224" i="1" s="1"/>
  <c r="N2227" i="1"/>
  <c r="N3961" i="1"/>
  <c r="N3962" i="1"/>
  <c r="N3963" i="1"/>
  <c r="N3965" i="1"/>
  <c r="O3965" i="1" s="1"/>
  <c r="N3052" i="1"/>
  <c r="N3055" i="1"/>
  <c r="N3056" i="1"/>
  <c r="O3056" i="1" s="1"/>
  <c r="N3057" i="1"/>
  <c r="N2228" i="1"/>
  <c r="N3967" i="1"/>
  <c r="N3968" i="1"/>
  <c r="N3969" i="1"/>
  <c r="N3970" i="1"/>
  <c r="N3971" i="1"/>
  <c r="O3971" i="1" s="1"/>
  <c r="N3972" i="1"/>
  <c r="O3972" i="1" s="1"/>
  <c r="N3973" i="1"/>
  <c r="N2233" i="1"/>
  <c r="N3975" i="1"/>
  <c r="N3976" i="1"/>
  <c r="N3977" i="1"/>
  <c r="N14" i="1"/>
  <c r="N15" i="1"/>
  <c r="N16" i="1"/>
  <c r="N17" i="1"/>
  <c r="N19" i="1"/>
  <c r="N20" i="1"/>
  <c r="N21" i="1"/>
  <c r="N2650" i="1"/>
  <c r="O2650" i="1" s="1"/>
  <c r="N2651" i="1"/>
  <c r="N2653" i="1"/>
  <c r="N2654" i="1"/>
  <c r="N2656" i="1"/>
  <c r="N2657" i="1"/>
  <c r="N2658" i="1"/>
  <c r="O2658" i="1" s="1"/>
  <c r="N2659" i="1"/>
  <c r="O2659" i="1" s="1"/>
  <c r="N2660" i="1"/>
  <c r="O2660" i="1" s="1"/>
  <c r="N2665" i="1"/>
  <c r="N2666" i="1"/>
  <c r="O2666" i="1" s="1"/>
  <c r="P2666" i="1" s="1"/>
  <c r="N2667" i="1"/>
  <c r="N2668" i="1"/>
  <c r="N2669" i="1"/>
  <c r="N2400" i="1"/>
  <c r="N2403" i="1"/>
  <c r="N2405" i="1"/>
  <c r="N2406" i="1"/>
  <c r="N2407" i="1"/>
  <c r="N2408" i="1"/>
  <c r="N1239" i="1"/>
  <c r="N3978" i="1"/>
  <c r="N6170" i="1"/>
  <c r="N6171" i="1"/>
  <c r="N6172" i="1"/>
  <c r="N6173" i="1"/>
  <c r="N3417" i="1"/>
  <c r="N3419" i="1"/>
  <c r="N691" i="1"/>
  <c r="N801" i="1"/>
  <c r="N692" i="1"/>
  <c r="N694" i="1"/>
  <c r="N802" i="1"/>
  <c r="N804" i="1"/>
  <c r="O804" i="1" s="1"/>
  <c r="N3979" i="1"/>
  <c r="O3979" i="1" s="1"/>
  <c r="N4674" i="1"/>
  <c r="N3981" i="1"/>
  <c r="N2463" i="1"/>
  <c r="N2464" i="1"/>
  <c r="N3983" i="1"/>
  <c r="O3983" i="1" s="1"/>
  <c r="N3403" i="1"/>
  <c r="N2820" i="1"/>
  <c r="N697" i="1"/>
  <c r="O697" i="1" s="1"/>
  <c r="N3984" i="1"/>
  <c r="N3987" i="1"/>
  <c r="N236" i="1"/>
  <c r="N1935" i="1"/>
  <c r="N1936" i="1"/>
  <c r="O1936" i="1" s="1"/>
  <c r="N1937" i="1"/>
  <c r="N1938" i="1"/>
  <c r="N57" i="1"/>
  <c r="N1751" i="1"/>
  <c r="N1674" i="1"/>
  <c r="N386" i="1"/>
  <c r="N387" i="1"/>
  <c r="N1351" i="1"/>
  <c r="N1352" i="1"/>
  <c r="N1353" i="1"/>
  <c r="N1354" i="1"/>
  <c r="N1356" i="1"/>
  <c r="N1357" i="1"/>
  <c r="N1710" i="1"/>
  <c r="N1752" i="1"/>
  <c r="N1753" i="1"/>
  <c r="O1753" i="1" s="1"/>
  <c r="P1753" i="1" s="1"/>
  <c r="N3989" i="1"/>
  <c r="N1360" i="1"/>
  <c r="N1361" i="1"/>
  <c r="N1362" i="1"/>
  <c r="N1363" i="1"/>
  <c r="N3991" i="1"/>
  <c r="N4675" i="1"/>
  <c r="N4676" i="1"/>
  <c r="N4677" i="1"/>
  <c r="N4678" i="1"/>
  <c r="O4678" i="1" s="1"/>
  <c r="N4680" i="1"/>
  <c r="N4681" i="1"/>
  <c r="N4682" i="1"/>
  <c r="N1754" i="1"/>
  <c r="N5347" i="1"/>
  <c r="O5347" i="1" s="1"/>
  <c r="N1365" i="1"/>
  <c r="N1756" i="1"/>
  <c r="N3995" i="1"/>
  <c r="N4683" i="1"/>
  <c r="N4684" i="1"/>
  <c r="N1367" i="1"/>
  <c r="N1369" i="1"/>
  <c r="N3060" i="1"/>
  <c r="N1371" i="1"/>
  <c r="N1373" i="1"/>
  <c r="N1374" i="1"/>
  <c r="N1376" i="1"/>
  <c r="N1757" i="1"/>
  <c r="N2546" i="1"/>
  <c r="N2547" i="1"/>
  <c r="N2549" i="1"/>
  <c r="N3064" i="1"/>
  <c r="N1377" i="1"/>
  <c r="N4685" i="1"/>
  <c r="O4685" i="1" s="1"/>
  <c r="N4688" i="1"/>
  <c r="N4689" i="1"/>
  <c r="N3996" i="1"/>
  <c r="N849" i="1"/>
  <c r="N852" i="1"/>
  <c r="N1055" i="1"/>
  <c r="O1055" i="1" s="1"/>
  <c r="N1209" i="1"/>
  <c r="N1210" i="1"/>
  <c r="N1211" i="1"/>
  <c r="N1213" i="1"/>
  <c r="N1216" i="1"/>
  <c r="N1217" i="1"/>
  <c r="N1218" i="1"/>
  <c r="O1218" i="1" s="1"/>
  <c r="N1219" i="1"/>
  <c r="N1221" i="1"/>
  <c r="N1222" i="1"/>
  <c r="N1639" i="1"/>
  <c r="N1759" i="1"/>
  <c r="N1760" i="1"/>
  <c r="N4692" i="1"/>
  <c r="N1711" i="1"/>
  <c r="O1711" i="1" s="1"/>
  <c r="N3998" i="1"/>
  <c r="N3999" i="1"/>
  <c r="N4694" i="1"/>
  <c r="N4696" i="1"/>
  <c r="O4696" i="1" s="1"/>
  <c r="N4697" i="1"/>
  <c r="N1761" i="1"/>
  <c r="N700" i="1"/>
  <c r="N4698" i="1"/>
  <c r="O4698" i="1" s="1"/>
  <c r="N4700" i="1"/>
  <c r="N1762" i="1"/>
  <c r="N1763" i="1"/>
  <c r="O1763" i="1" s="1"/>
  <c r="N3067" i="1"/>
  <c r="N3068" i="1"/>
  <c r="N4001" i="1"/>
  <c r="N4003" i="1"/>
  <c r="N4701" i="1"/>
  <c r="O4701" i="1" s="1"/>
  <c r="N853" i="1"/>
  <c r="N4703" i="1"/>
  <c r="N4705" i="1"/>
  <c r="O4705" i="1" s="1"/>
  <c r="N854" i="1"/>
  <c r="N389" i="1"/>
  <c r="N4004" i="1"/>
  <c r="N1764" i="1"/>
  <c r="O1764" i="1" s="1"/>
  <c r="N4707" i="1"/>
  <c r="O4707" i="1" s="1"/>
  <c r="N390" i="1"/>
  <c r="N4005" i="1"/>
  <c r="N3" i="1"/>
  <c r="N4709" i="1"/>
  <c r="N3070" i="1"/>
  <c r="N5949" i="1"/>
  <c r="O5949" i="1" s="1"/>
  <c r="N1056" i="1"/>
  <c r="O1056" i="1" s="1"/>
  <c r="N1940" i="1"/>
  <c r="N4007" i="1"/>
  <c r="N4009" i="1"/>
  <c r="N4010" i="1"/>
  <c r="N4011" i="1"/>
  <c r="N4012" i="1"/>
  <c r="N4013" i="1"/>
  <c r="N4014" i="1"/>
  <c r="N4015" i="1"/>
  <c r="N4016" i="1"/>
  <c r="N3072" i="1"/>
  <c r="O3072" i="1" s="1"/>
  <c r="N4019" i="1"/>
  <c r="N4020" i="1"/>
  <c r="N4021" i="1"/>
  <c r="N1379" i="1"/>
  <c r="N4022" i="1"/>
  <c r="N2235" i="1"/>
  <c r="N5950" i="1"/>
  <c r="N4710" i="1"/>
  <c r="O4710" i="1" s="1"/>
  <c r="N4711" i="1"/>
  <c r="N4712" i="1"/>
  <c r="N4713" i="1"/>
  <c r="N4714" i="1"/>
  <c r="N4715" i="1"/>
  <c r="O4715" i="1" s="1"/>
  <c r="N4716" i="1"/>
  <c r="N4025" i="1"/>
  <c r="N3073" i="1"/>
  <c r="N1136" i="1"/>
  <c r="N1138" i="1"/>
  <c r="N1139" i="1"/>
  <c r="N1141" i="1"/>
  <c r="N1142" i="1"/>
  <c r="O1142" i="1" s="1"/>
  <c r="N1144" i="1"/>
  <c r="N3074" i="1"/>
  <c r="N4718" i="1"/>
  <c r="N4719" i="1"/>
  <c r="N4720" i="1"/>
  <c r="N4027" i="1"/>
  <c r="N4029" i="1"/>
  <c r="N4722" i="1"/>
  <c r="O4722" i="1" s="1"/>
  <c r="N4723" i="1"/>
  <c r="O4723" i="1" s="1"/>
  <c r="N4030" i="1"/>
  <c r="O4030" i="1" s="1"/>
  <c r="P4030" i="1" s="1"/>
  <c r="N4724" i="1"/>
  <c r="O4724" i="1" s="1"/>
  <c r="N4031" i="1"/>
  <c r="N4032" i="1"/>
  <c r="N4033" i="1"/>
  <c r="N4035" i="1"/>
  <c r="O4035" i="1" s="1"/>
  <c r="N4036" i="1"/>
  <c r="N855" i="1"/>
  <c r="N856" i="1"/>
  <c r="N858" i="1"/>
  <c r="N859" i="1"/>
  <c r="N860" i="1"/>
  <c r="N863" i="1"/>
  <c r="N4037" i="1"/>
  <c r="N4038" i="1"/>
  <c r="O4038" i="1" s="1"/>
  <c r="N4040" i="1"/>
  <c r="N4042" i="1"/>
  <c r="N4043" i="1"/>
  <c r="O4043" i="1" s="1"/>
  <c r="N4045" i="1"/>
  <c r="N4725" i="1"/>
  <c r="N1380" i="1"/>
  <c r="N1381" i="1"/>
  <c r="N4726" i="1"/>
  <c r="O4726" i="1" s="1"/>
  <c r="N4046" i="1"/>
  <c r="N4047" i="1"/>
  <c r="N1766" i="1"/>
  <c r="N5302" i="1"/>
  <c r="N4049" i="1"/>
  <c r="N4727" i="1"/>
  <c r="N391" i="1"/>
  <c r="N4728" i="1"/>
  <c r="O4728" i="1" s="1"/>
  <c r="N4729" i="1"/>
  <c r="N1382" i="1"/>
  <c r="N5466" i="1"/>
  <c r="N2551" i="1"/>
  <c r="N2552" i="1"/>
  <c r="N2553" i="1"/>
  <c r="N2554" i="1"/>
  <c r="N1767" i="1"/>
  <c r="O1767" i="1" s="1"/>
  <c r="N4730" i="1"/>
  <c r="N4731" i="1"/>
  <c r="N4732" i="1"/>
  <c r="N4733" i="1"/>
  <c r="N4735" i="1"/>
  <c r="N4050" i="1"/>
  <c r="N4051" i="1"/>
  <c r="N303" i="1"/>
  <c r="O303" i="1" s="1"/>
  <c r="N4736" i="1"/>
  <c r="N4052" i="1"/>
  <c r="N4738" i="1"/>
  <c r="O4738" i="1" s="1"/>
  <c r="N4739" i="1"/>
  <c r="N4054" i="1"/>
  <c r="N4740" i="1"/>
  <c r="N4741" i="1"/>
  <c r="N4742" i="1"/>
  <c r="N4743" i="1"/>
  <c r="N4744" i="1"/>
  <c r="N4745" i="1"/>
  <c r="N4747" i="1"/>
  <c r="N5952" i="1"/>
  <c r="N4748" i="1"/>
  <c r="N393" i="1"/>
  <c r="N4749" i="1"/>
  <c r="O4749" i="1" s="1"/>
  <c r="P4749" i="1" s="1"/>
  <c r="N4750" i="1"/>
  <c r="N4751" i="1"/>
  <c r="N4752" i="1"/>
  <c r="O4752" i="1" s="1"/>
  <c r="N1942" i="1"/>
  <c r="N1943" i="1"/>
  <c r="N5467" i="1"/>
  <c r="O5467" i="1" s="1"/>
  <c r="P5467" i="1" s="1"/>
  <c r="N6174" i="1"/>
  <c r="N3075" i="1"/>
  <c r="N1383" i="1"/>
  <c r="N4753" i="1"/>
  <c r="N4754" i="1"/>
  <c r="N1240" i="1"/>
  <c r="N2933" i="1"/>
  <c r="N2934" i="1"/>
  <c r="N2723" i="1"/>
  <c r="N2724" i="1"/>
  <c r="N5350" i="1"/>
  <c r="N2725" i="1"/>
  <c r="O2725" i="1" s="1"/>
  <c r="N2727" i="1"/>
  <c r="N2728" i="1"/>
  <c r="N2936" i="1"/>
  <c r="N2937" i="1"/>
  <c r="N2938" i="1"/>
  <c r="O2938" i="1" s="1"/>
  <c r="N2939" i="1"/>
  <c r="N2940" i="1"/>
  <c r="N2941" i="1"/>
  <c r="O2941" i="1" s="1"/>
  <c r="N2942" i="1"/>
  <c r="N2943" i="1"/>
  <c r="N2729" i="1"/>
  <c r="N5351" i="1"/>
  <c r="N5352" i="1"/>
  <c r="O5352" i="1" s="1"/>
  <c r="N5353" i="1"/>
  <c r="N5354" i="1"/>
  <c r="N5355" i="1"/>
  <c r="O5355" i="1" s="1"/>
  <c r="N4055" i="1"/>
  <c r="N5468" i="1"/>
  <c r="N3076" i="1"/>
  <c r="N6175" i="1"/>
  <c r="N5953" i="1"/>
  <c r="N1225" i="1"/>
  <c r="N1768" i="1"/>
  <c r="N6176" i="1"/>
  <c r="N4756" i="1"/>
  <c r="N1057" i="1"/>
  <c r="N1058" i="1"/>
  <c r="N4056" i="1"/>
  <c r="O4056" i="1" s="1"/>
  <c r="N5954" i="1"/>
  <c r="N6177" i="1"/>
  <c r="N4058" i="1"/>
  <c r="N4059" i="1"/>
  <c r="N4061" i="1"/>
  <c r="N4062" i="1"/>
  <c r="N1241" i="1"/>
  <c r="N1384" i="1"/>
  <c r="N1385" i="1"/>
  <c r="N1386" i="1"/>
  <c r="N1387" i="1"/>
  <c r="N864" i="1"/>
  <c r="N866" i="1"/>
  <c r="N4759" i="1"/>
  <c r="N4760" i="1"/>
  <c r="N4761" i="1"/>
  <c r="N4762" i="1"/>
  <c r="N4763" i="1"/>
  <c r="N4764" i="1"/>
  <c r="O4764" i="1" s="1"/>
  <c r="N4765" i="1"/>
  <c r="N4766" i="1"/>
  <c r="N4768" i="1"/>
  <c r="N1944" i="1"/>
  <c r="N1945" i="1"/>
  <c r="O1945" i="1" s="1"/>
  <c r="N4769" i="1"/>
  <c r="N1946" i="1"/>
  <c r="N4770" i="1"/>
  <c r="O4770" i="1" s="1"/>
  <c r="N4771" i="1"/>
  <c r="N1947" i="1"/>
  <c r="N1948" i="1"/>
  <c r="N1769" i="1"/>
  <c r="N1770" i="1"/>
  <c r="N2555" i="1"/>
  <c r="N2556" i="1"/>
  <c r="N2557" i="1"/>
  <c r="O2557" i="1" s="1"/>
  <c r="P2557" i="1" s="1"/>
  <c r="N1771" i="1"/>
  <c r="N2558" i="1"/>
  <c r="N2559" i="1"/>
  <c r="N1773" i="1"/>
  <c r="N2560" i="1"/>
  <c r="N2561" i="1"/>
  <c r="N1774" i="1"/>
  <c r="N394" i="1"/>
  <c r="N395" i="1"/>
  <c r="N396" i="1"/>
  <c r="N4064" i="1"/>
  <c r="N2851" i="1"/>
  <c r="N4773" i="1"/>
  <c r="N4774" i="1"/>
  <c r="N4775" i="1"/>
  <c r="N5955" i="1"/>
  <c r="N238" i="1"/>
  <c r="N4066" i="1"/>
  <c r="N2730" i="1"/>
  <c r="N2731" i="1"/>
  <c r="N2732" i="1"/>
  <c r="O2732" i="1" s="1"/>
  <c r="N58" i="1"/>
  <c r="N59" i="1"/>
  <c r="N60" i="1"/>
  <c r="N3077" i="1"/>
  <c r="N1388" i="1"/>
  <c r="N1389" i="1"/>
  <c r="N4776" i="1"/>
  <c r="N4777" i="1"/>
  <c r="N4068" i="1"/>
  <c r="N24" i="1"/>
  <c r="N25" i="1"/>
  <c r="N6178" i="1"/>
  <c r="N2800" i="1"/>
  <c r="N4778" i="1"/>
  <c r="N6179" i="1"/>
  <c r="O6179" i="1" s="1"/>
  <c r="N6181" i="1"/>
  <c r="N4779" i="1"/>
  <c r="O4779" i="1" s="1"/>
  <c r="P4779" i="1" s="1"/>
  <c r="N1949" i="1"/>
  <c r="N1390" i="1"/>
  <c r="N4781" i="1"/>
  <c r="N4782" i="1"/>
  <c r="O4782" i="1" s="1"/>
  <c r="N4783" i="1"/>
  <c r="N397" i="1"/>
  <c r="O397" i="1" s="1"/>
  <c r="N4069" i="1"/>
  <c r="N4785" i="1"/>
  <c r="N399" i="1"/>
  <c r="O399" i="1" s="1"/>
  <c r="P399" i="1" s="1"/>
  <c r="N1775" i="1"/>
  <c r="N1776" i="1"/>
  <c r="N4786" i="1"/>
  <c r="N4787" i="1"/>
  <c r="N2236" i="1"/>
  <c r="N4072" i="1"/>
  <c r="N6183" i="1"/>
  <c r="N2822" i="1"/>
  <c r="N5957" i="1"/>
  <c r="O5957" i="1" s="1"/>
  <c r="N4073" i="1"/>
  <c r="N1640" i="1"/>
  <c r="N4789" i="1"/>
  <c r="N4791" i="1"/>
  <c r="N4793" i="1"/>
  <c r="N4074" i="1"/>
  <c r="N1059" i="1"/>
  <c r="O1059" i="1" s="1"/>
  <c r="N4794" i="1"/>
  <c r="N5469" i="1"/>
  <c r="N1391" i="1"/>
  <c r="N2733" i="1"/>
  <c r="N2734" i="1"/>
  <c r="N2736" i="1"/>
  <c r="N2737" i="1"/>
  <c r="O2737" i="1" s="1"/>
  <c r="N2738" i="1"/>
  <c r="O2738" i="1" s="1"/>
  <c r="P2738" i="1" s="1"/>
  <c r="N6317" i="1"/>
  <c r="N6318" i="1"/>
  <c r="N6319" i="1"/>
  <c r="N6320" i="1"/>
  <c r="N6321" i="1"/>
  <c r="N6322" i="1"/>
  <c r="O6322" i="1" s="1"/>
  <c r="N6323" i="1"/>
  <c r="O6323" i="1" s="1"/>
  <c r="P6323" i="1" s="1"/>
  <c r="N6324" i="1"/>
  <c r="N6325" i="1"/>
  <c r="N6326" i="1"/>
  <c r="N701" i="1"/>
  <c r="N4795" i="1"/>
  <c r="O4795" i="1" s="1"/>
  <c r="N6327" i="1"/>
  <c r="N6331" i="1"/>
  <c r="N6332" i="1"/>
  <c r="N6333" i="1"/>
  <c r="N6334" i="1"/>
  <c r="N6335" i="1"/>
  <c r="N6337" i="1"/>
  <c r="N6338" i="1"/>
  <c r="N6339" i="1"/>
  <c r="N1392" i="1"/>
  <c r="N1950" i="1"/>
  <c r="N4796" i="1"/>
  <c r="N4075" i="1"/>
  <c r="N5959" i="1"/>
  <c r="N5470" i="1"/>
  <c r="N4797" i="1"/>
  <c r="O4797" i="1" s="1"/>
  <c r="N1393" i="1"/>
  <c r="N400" i="1"/>
  <c r="N5471" i="1"/>
  <c r="N2823" i="1"/>
  <c r="N5472" i="1"/>
  <c r="N4799" i="1"/>
  <c r="N2739" i="1"/>
  <c r="N2741" i="1"/>
  <c r="N4801" i="1"/>
  <c r="N4802" i="1"/>
  <c r="N4804" i="1"/>
  <c r="O4804" i="1" s="1"/>
  <c r="N4805" i="1"/>
  <c r="N4806" i="1"/>
  <c r="N6184" i="1"/>
  <c r="N6185" i="1"/>
  <c r="N2563" i="1"/>
  <c r="N2565" i="1"/>
  <c r="N1505" i="1"/>
  <c r="N1777" i="1"/>
  <c r="N1778" i="1"/>
  <c r="O1778" i="1" s="1"/>
  <c r="N1779" i="1"/>
  <c r="N3080" i="1"/>
  <c r="N3081" i="1"/>
  <c r="N401" i="1"/>
  <c r="N4807" i="1"/>
  <c r="N4808" i="1"/>
  <c r="N2465" i="1"/>
  <c r="N3084" i="1"/>
  <c r="N4076" i="1"/>
  <c r="N4077" i="1"/>
  <c r="N3085" i="1"/>
  <c r="N702" i="1"/>
  <c r="N3086" i="1"/>
  <c r="N3087" i="1"/>
  <c r="N3088" i="1"/>
  <c r="N3090" i="1"/>
  <c r="N3091" i="1"/>
  <c r="N3094" i="1"/>
  <c r="N3095" i="1"/>
  <c r="N3096" i="1"/>
  <c r="N3099" i="1"/>
  <c r="N3100" i="1"/>
  <c r="N3101" i="1"/>
  <c r="N3102" i="1"/>
  <c r="N3103" i="1"/>
  <c r="N3104" i="1"/>
  <c r="N3107" i="1"/>
  <c r="N3108" i="1"/>
  <c r="N3112" i="1"/>
  <c r="O3112" i="1" s="1"/>
  <c r="N3113" i="1"/>
  <c r="N3114" i="1"/>
  <c r="N3115" i="1"/>
  <c r="N3116" i="1"/>
  <c r="N3117" i="1"/>
  <c r="N3118" i="1"/>
  <c r="N3121" i="1"/>
  <c r="O3121" i="1" s="1"/>
  <c r="N3122" i="1"/>
  <c r="N3123" i="1"/>
  <c r="N3124" i="1"/>
  <c r="N3125" i="1"/>
  <c r="N3126" i="1"/>
  <c r="N3128" i="1"/>
  <c r="N3130" i="1"/>
  <c r="N3131" i="1"/>
  <c r="N3132" i="1"/>
  <c r="N3133" i="1"/>
  <c r="O3133" i="1" s="1"/>
  <c r="N3134" i="1"/>
  <c r="N3137" i="1"/>
  <c r="N3139" i="1"/>
  <c r="N3140" i="1"/>
  <c r="N3141" i="1"/>
  <c r="N3142" i="1"/>
  <c r="N3143" i="1"/>
  <c r="N3144" i="1"/>
  <c r="N3148" i="1"/>
  <c r="N3149" i="1"/>
  <c r="O3149" i="1" s="1"/>
  <c r="N3150" i="1"/>
  <c r="N3151" i="1"/>
  <c r="O3151" i="1" s="1"/>
  <c r="N3153" i="1"/>
  <c r="N3155" i="1"/>
  <c r="N3156" i="1"/>
  <c r="N3157" i="1"/>
  <c r="N3158" i="1"/>
  <c r="N3160" i="1"/>
  <c r="O3160" i="1" s="1"/>
  <c r="P3160" i="1" s="1"/>
  <c r="N3161" i="1"/>
  <c r="N3163" i="1"/>
  <c r="N3164" i="1"/>
  <c r="N3165" i="1"/>
  <c r="N3166" i="1"/>
  <c r="N3168" i="1"/>
  <c r="N3169" i="1"/>
  <c r="N3170" i="1"/>
  <c r="N3171" i="1"/>
  <c r="N3172" i="1"/>
  <c r="N3173" i="1"/>
  <c r="N3175" i="1"/>
  <c r="N3176" i="1"/>
  <c r="O3176" i="1" s="1"/>
  <c r="N3177" i="1"/>
  <c r="N5960" i="1"/>
  <c r="N1780" i="1"/>
  <c r="N1506" i="1"/>
  <c r="N3180" i="1"/>
  <c r="N5961" i="1"/>
  <c r="N1394" i="1"/>
  <c r="N2527" i="1"/>
  <c r="N2528" i="1"/>
  <c r="N1781" i="1"/>
  <c r="N4809" i="1"/>
  <c r="N1951" i="1"/>
  <c r="N4080" i="1"/>
  <c r="N4810" i="1"/>
  <c r="O4810" i="1" s="1"/>
  <c r="N4811" i="1"/>
  <c r="N4813" i="1"/>
  <c r="N4814" i="1"/>
  <c r="N1952" i="1"/>
  <c r="N5474" i="1"/>
  <c r="O5474" i="1" s="1"/>
  <c r="N3181" i="1"/>
  <c r="N3182" i="1"/>
  <c r="N3183" i="1"/>
  <c r="N3185" i="1"/>
  <c r="N5962" i="1"/>
  <c r="N703" i="1"/>
  <c r="N4816" i="1"/>
  <c r="N805" i="1"/>
  <c r="N807" i="1"/>
  <c r="N6187" i="1"/>
  <c r="O6187" i="1" s="1"/>
  <c r="N404" i="1"/>
  <c r="N2237" i="1"/>
  <c r="O2237" i="1" s="1"/>
  <c r="N2238" i="1"/>
  <c r="N4817" i="1"/>
  <c r="N1396" i="1"/>
  <c r="N1397" i="1"/>
  <c r="N62" i="1"/>
  <c r="N5965" i="1"/>
  <c r="N704" i="1"/>
  <c r="N1060" i="1"/>
  <c r="N1783" i="1"/>
  <c r="N1785" i="1"/>
  <c r="N5967" i="1"/>
  <c r="N1953" i="1"/>
  <c r="N5968" i="1"/>
  <c r="O5968" i="1" s="1"/>
  <c r="N2566" i="1"/>
  <c r="N4818" i="1"/>
  <c r="N3405" i="1"/>
  <c r="N3186" i="1"/>
  <c r="N705" i="1"/>
  <c r="N1641" i="1"/>
  <c r="O1641" i="1" s="1"/>
  <c r="N1786" i="1"/>
  <c r="N1788" i="1"/>
  <c r="N1789" i="1"/>
  <c r="N1790" i="1"/>
  <c r="N5970" i="1"/>
  <c r="N63" i="1"/>
  <c r="N2929" i="1"/>
  <c r="N4819" i="1"/>
  <c r="N4820" i="1"/>
  <c r="N4823" i="1"/>
  <c r="N5972" i="1"/>
  <c r="O5972" i="1" s="1"/>
  <c r="N3189" i="1"/>
  <c r="N4824" i="1"/>
  <c r="N4825" i="1"/>
  <c r="N5973" i="1"/>
  <c r="N5974" i="1"/>
  <c r="N5975" i="1"/>
  <c r="N5976" i="1"/>
  <c r="N1791" i="1"/>
  <c r="N5475" i="1"/>
  <c r="N2239" i="1"/>
  <c r="N4829" i="1"/>
  <c r="N706" i="1"/>
  <c r="N5357" i="1"/>
  <c r="N2743" i="1"/>
  <c r="N4830" i="1"/>
  <c r="N2240" i="1"/>
  <c r="N2242" i="1"/>
  <c r="N2243" i="1"/>
  <c r="N2244" i="1"/>
  <c r="N2246" i="1"/>
  <c r="N2247" i="1"/>
  <c r="O2247" i="1" s="1"/>
  <c r="N2248" i="1"/>
  <c r="N2249" i="1"/>
  <c r="N2250" i="1"/>
  <c r="N2252" i="1"/>
  <c r="N2254" i="1"/>
  <c r="N2258" i="1"/>
  <c r="N1246" i="1"/>
  <c r="N1248" i="1"/>
  <c r="N239" i="1"/>
  <c r="N3406" i="1"/>
  <c r="N3407" i="1"/>
  <c r="N3408" i="1"/>
  <c r="O3408" i="1" s="1"/>
  <c r="N240" i="1"/>
  <c r="N241" i="1"/>
  <c r="N243" i="1"/>
  <c r="N244" i="1"/>
  <c r="O244" i="1" s="1"/>
  <c r="N4083" i="1"/>
  <c r="N4084" i="1"/>
  <c r="N4085" i="1"/>
  <c r="O4085" i="1" s="1"/>
  <c r="N4087" i="1"/>
  <c r="N4831" i="1"/>
  <c r="N4832" i="1"/>
  <c r="N5359" i="1"/>
  <c r="N4088" i="1"/>
  <c r="N2260" i="1"/>
  <c r="N4833" i="1"/>
  <c r="O4833" i="1" s="1"/>
  <c r="N2261" i="1"/>
  <c r="N867" i="1"/>
  <c r="N2746" i="1"/>
  <c r="N2747" i="1"/>
  <c r="N1792" i="1"/>
  <c r="O1792" i="1" s="1"/>
  <c r="N4090" i="1"/>
  <c r="N2569" i="1"/>
  <c r="N2570" i="1"/>
  <c r="N2571" i="1"/>
  <c r="N2572" i="1"/>
  <c r="N2639" i="1"/>
  <c r="N4092" i="1"/>
  <c r="N5360" i="1"/>
  <c r="N4093" i="1"/>
  <c r="N4095" i="1"/>
  <c r="N4097" i="1"/>
  <c r="N4098" i="1"/>
  <c r="N2748" i="1"/>
  <c r="N4834" i="1"/>
  <c r="N4835" i="1"/>
  <c r="N4836" i="1"/>
  <c r="N3190" i="1"/>
  <c r="N3192" i="1"/>
  <c r="N3193" i="1"/>
  <c r="N3194" i="1"/>
  <c r="N3195" i="1"/>
  <c r="N3196" i="1"/>
  <c r="N3197" i="1"/>
  <c r="N3198" i="1"/>
  <c r="N3200" i="1"/>
  <c r="N3201" i="1"/>
  <c r="N3203" i="1"/>
  <c r="N3204" i="1"/>
  <c r="N4837" i="1"/>
  <c r="N2263" i="1"/>
  <c r="N4099" i="1"/>
  <c r="N27" i="1"/>
  <c r="N1793" i="1"/>
  <c r="N245" i="1"/>
  <c r="N4838" i="1"/>
  <c r="N868" i="1"/>
  <c r="N4839" i="1"/>
  <c r="N4840" i="1"/>
  <c r="N4841" i="1"/>
  <c r="N3205" i="1"/>
  <c r="N3207" i="1"/>
  <c r="N4842" i="1"/>
  <c r="N1399" i="1"/>
  <c r="N2466" i="1"/>
  <c r="N5362" i="1"/>
  <c r="N5364" i="1"/>
  <c r="N5366" i="1"/>
  <c r="N2750" i="1"/>
  <c r="N707" i="1"/>
  <c r="N708" i="1"/>
  <c r="N406" i="1"/>
  <c r="N4843" i="1"/>
  <c r="N709" i="1"/>
  <c r="N4844" i="1"/>
  <c r="N2264" i="1"/>
  <c r="N2266" i="1"/>
  <c r="N2268" i="1"/>
  <c r="N2269" i="1"/>
  <c r="N2270" i="1"/>
  <c r="N2271" i="1"/>
  <c r="N2272" i="1"/>
  <c r="N2275" i="1"/>
  <c r="N2276" i="1"/>
  <c r="N2277" i="1"/>
  <c r="N2278" i="1"/>
  <c r="N2280" i="1"/>
  <c r="N2283" i="1"/>
  <c r="N2284" i="1"/>
  <c r="N2286" i="1"/>
  <c r="N2287" i="1"/>
  <c r="N2288" i="1"/>
  <c r="N2290" i="1"/>
  <c r="N2292" i="1"/>
  <c r="N2293" i="1"/>
  <c r="N2294" i="1"/>
  <c r="N2295" i="1"/>
  <c r="N4845" i="1"/>
  <c r="N6191" i="1"/>
  <c r="N710" i="1"/>
  <c r="N4101" i="1"/>
  <c r="N2468" i="1"/>
  <c r="N4846" i="1"/>
  <c r="N4847" i="1"/>
  <c r="N4849" i="1"/>
  <c r="N335" i="1"/>
  <c r="N4850" i="1"/>
  <c r="N4852" i="1"/>
  <c r="N4853" i="1"/>
  <c r="N815" i="1"/>
  <c r="N5476" i="1"/>
  <c r="N4855" i="1"/>
  <c r="N4856" i="1"/>
  <c r="N4858" i="1"/>
  <c r="N1957" i="1"/>
  <c r="N4859" i="1"/>
  <c r="N4860" i="1"/>
  <c r="N4863" i="1"/>
  <c r="N4865" i="1"/>
  <c r="N4866" i="1"/>
  <c r="N2699" i="1"/>
  <c r="N1666" i="1"/>
  <c r="N4104" i="1"/>
  <c r="N4867" i="1"/>
  <c r="N4105" i="1"/>
  <c r="N4106" i="1"/>
  <c r="N4107" i="1"/>
  <c r="N4110" i="1"/>
  <c r="N4868" i="1"/>
  <c r="O4868" i="1" s="1"/>
  <c r="N5367" i="1"/>
  <c r="N5368" i="1"/>
  <c r="N5369" i="1"/>
  <c r="N5370" i="1"/>
  <c r="O5370" i="1" s="1"/>
  <c r="N5372" i="1"/>
  <c r="N5373" i="1"/>
  <c r="O5373" i="1" s="1"/>
  <c r="N304" i="1"/>
  <c r="N305" i="1"/>
  <c r="N306" i="1"/>
  <c r="N308" i="1"/>
  <c r="N311" i="1"/>
  <c r="N312" i="1"/>
  <c r="N313" i="1"/>
  <c r="N314" i="1"/>
  <c r="N1642" i="1"/>
  <c r="N317" i="1"/>
  <c r="N4869" i="1"/>
  <c r="N4870" i="1"/>
  <c r="N5477" i="1"/>
  <c r="N5478" i="1"/>
  <c r="N4871" i="1"/>
  <c r="N5979" i="1"/>
  <c r="N5981" i="1"/>
  <c r="O5981" i="1" s="1"/>
  <c r="N4111" i="1"/>
  <c r="N4872" i="1"/>
  <c r="N4873" i="1"/>
  <c r="N4875" i="1"/>
  <c r="N3208" i="1"/>
  <c r="N4878" i="1"/>
  <c r="N2825" i="1"/>
  <c r="N2826" i="1"/>
  <c r="N2827" i="1"/>
  <c r="N2830" i="1"/>
  <c r="N2831" i="1"/>
  <c r="O2831" i="1" s="1"/>
  <c r="N1795" i="1"/>
  <c r="N1796" i="1"/>
  <c r="N4880" i="1"/>
  <c r="N1958" i="1"/>
  <c r="N712" i="1"/>
  <c r="N246" i="1"/>
  <c r="N64" i="1"/>
  <c r="N65" i="1"/>
  <c r="N809" i="1"/>
  <c r="N2296" i="1"/>
  <c r="N2297" i="1"/>
  <c r="N2298" i="1"/>
  <c r="N4881" i="1"/>
  <c r="N3209" i="1"/>
  <c r="N3409" i="1"/>
  <c r="N4882" i="1"/>
  <c r="N4883" i="1"/>
  <c r="N4884" i="1"/>
  <c r="N4885" i="1"/>
  <c r="N4116" i="1"/>
  <c r="N4117" i="1"/>
  <c r="N247" i="1"/>
  <c r="N6192" i="1"/>
  <c r="N6193" i="1"/>
  <c r="N1400" i="1"/>
  <c r="N4887" i="1"/>
  <c r="N1401" i="1"/>
  <c r="N4888" i="1"/>
  <c r="N4889" i="1"/>
  <c r="N4118" i="1"/>
  <c r="N4119" i="1"/>
  <c r="N2300" i="1"/>
  <c r="N4891" i="1"/>
  <c r="N4121" i="1"/>
  <c r="N4122" i="1"/>
  <c r="N4892" i="1"/>
  <c r="N4893" i="1"/>
  <c r="N4894" i="1"/>
  <c r="N1103" i="1"/>
  <c r="N4897" i="1"/>
  <c r="N4898" i="1"/>
  <c r="N4900" i="1"/>
  <c r="N4901" i="1"/>
  <c r="N4903" i="1"/>
  <c r="N4905" i="1"/>
  <c r="N1229" i="1"/>
  <c r="N407" i="1"/>
  <c r="N1959" i="1"/>
  <c r="O1959" i="1" s="1"/>
  <c r="N2469" i="1"/>
  <c r="N4124" i="1"/>
  <c r="N4907" i="1"/>
  <c r="N4125" i="1"/>
  <c r="N4126" i="1"/>
  <c r="N5986" i="1"/>
  <c r="N816" i="1"/>
  <c r="N817" i="1"/>
  <c r="N1798" i="1"/>
  <c r="N1799" i="1"/>
  <c r="N29" i="1"/>
  <c r="N30" i="1"/>
  <c r="N31" i="1"/>
  <c r="N33" i="1"/>
  <c r="N34" i="1"/>
  <c r="N36" i="1"/>
  <c r="N37" i="1"/>
  <c r="N38" i="1"/>
  <c r="N39" i="1"/>
  <c r="N40" i="1"/>
  <c r="N4128" i="1"/>
  <c r="N408" i="1"/>
  <c r="N4908" i="1"/>
  <c r="N5987" i="1"/>
  <c r="N5988" i="1"/>
  <c r="N869" i="1"/>
  <c r="N4909" i="1"/>
  <c r="N409" i="1"/>
  <c r="N411" i="1"/>
  <c r="O411" i="1" s="1"/>
  <c r="N2301" i="1"/>
  <c r="N3210" i="1"/>
  <c r="N412" i="1"/>
  <c r="N413" i="1"/>
  <c r="N1800" i="1"/>
  <c r="N4131" i="1"/>
  <c r="N418" i="1"/>
  <c r="O418" i="1" s="1"/>
  <c r="N419" i="1"/>
  <c r="N420" i="1"/>
  <c r="N421" i="1"/>
  <c r="O421" i="1" s="1"/>
  <c r="N1061" i="1"/>
  <c r="N4910" i="1"/>
  <c r="N6195" i="1"/>
  <c r="N4911" i="1"/>
  <c r="N4912" i="1"/>
  <c r="O4912" i="1" s="1"/>
  <c r="N2701" i="1"/>
  <c r="N2702" i="1"/>
  <c r="N2703" i="1"/>
  <c r="N3211" i="1"/>
  <c r="N2574" i="1"/>
  <c r="N2575" i="1"/>
  <c r="N1905" i="1"/>
  <c r="N5989" i="1"/>
  <c r="O5989" i="1" s="1"/>
  <c r="N1802" i="1"/>
  <c r="N5375" i="1"/>
  <c r="N6196" i="1"/>
  <c r="N4914" i="1"/>
  <c r="N4132" i="1"/>
  <c r="N4133" i="1"/>
  <c r="N3212" i="1"/>
  <c r="N4915" i="1"/>
  <c r="N2754" i="1"/>
  <c r="N2756" i="1"/>
  <c r="N2757" i="1"/>
  <c r="N2758" i="1"/>
  <c r="N2759" i="1"/>
  <c r="N4916" i="1"/>
  <c r="N1645" i="1"/>
  <c r="N423" i="1"/>
  <c r="N424" i="1"/>
  <c r="N4919" i="1"/>
  <c r="N4920" i="1"/>
  <c r="N4921" i="1"/>
  <c r="N4135" i="1"/>
  <c r="N4136" i="1"/>
  <c r="N4138" i="1"/>
  <c r="N4139" i="1"/>
  <c r="O4139" i="1" s="1"/>
  <c r="N4140" i="1"/>
  <c r="N4141" i="1"/>
  <c r="N249" i="1"/>
  <c r="N4923" i="1"/>
  <c r="N5479" i="1"/>
  <c r="N5991" i="1"/>
  <c r="N1961" i="1"/>
  <c r="N1962" i="1"/>
  <c r="N2306" i="1"/>
  <c r="N4924" i="1"/>
  <c r="N4145" i="1"/>
  <c r="N2470" i="1"/>
  <c r="N4926" i="1"/>
  <c r="N4929" i="1"/>
  <c r="N4932" i="1"/>
  <c r="N4933" i="1"/>
  <c r="O4933" i="1" s="1"/>
  <c r="N4935" i="1"/>
  <c r="N5993" i="1"/>
  <c r="N5994" i="1"/>
  <c r="N1963" i="1"/>
  <c r="N5995" i="1"/>
  <c r="N4936" i="1"/>
  <c r="O4936" i="1" s="1"/>
  <c r="N4937" i="1"/>
  <c r="N2784" i="1"/>
  <c r="N2785" i="1"/>
  <c r="N2787" i="1"/>
  <c r="N6198" i="1"/>
  <c r="O6198" i="1" s="1"/>
  <c r="N4939" i="1"/>
  <c r="N6199" i="1"/>
  <c r="N2307" i="1"/>
  <c r="N2308" i="1"/>
  <c r="N2309" i="1"/>
  <c r="N2310" i="1"/>
  <c r="N2944" i="1"/>
  <c r="O2944" i="1" s="1"/>
  <c r="N2946" i="1"/>
  <c r="N2947" i="1"/>
  <c r="N2948" i="1"/>
  <c r="N2949" i="1"/>
  <c r="N2760" i="1"/>
  <c r="N2951" i="1"/>
  <c r="N2952" i="1"/>
  <c r="N4941" i="1"/>
  <c r="N4942" i="1"/>
  <c r="N2801" i="1"/>
  <c r="N4943" i="1"/>
  <c r="N5996" i="1"/>
  <c r="N2471" i="1"/>
  <c r="N4149" i="1"/>
  <c r="N2833" i="1"/>
  <c r="N4152" i="1"/>
  <c r="N6201" i="1"/>
  <c r="N4153" i="1"/>
  <c r="N4154" i="1"/>
  <c r="O4154" i="1" s="1"/>
  <c r="N69" i="1"/>
  <c r="N72" i="1"/>
  <c r="N1667" i="1"/>
  <c r="N2472" i="1"/>
  <c r="N1668" i="1"/>
  <c r="O1668" i="1" s="1"/>
  <c r="N4947" i="1"/>
  <c r="N1704" i="1"/>
  <c r="N1806" i="1"/>
  <c r="N870" i="1"/>
  <c r="N6202" i="1"/>
  <c r="N318" i="1"/>
  <c r="N4155" i="1"/>
  <c r="O4155" i="1" s="1"/>
  <c r="N1808" i="1"/>
  <c r="N1809" i="1"/>
  <c r="N1811" i="1"/>
  <c r="N1812" i="1"/>
  <c r="N6203" i="1"/>
  <c r="N4949" i="1"/>
  <c r="O4949" i="1" s="1"/>
  <c r="N74" i="1"/>
  <c r="N4950" i="1"/>
  <c r="N713" i="1"/>
  <c r="N714" i="1"/>
  <c r="N715" i="1"/>
  <c r="N1814" i="1"/>
  <c r="O1814" i="1" s="1"/>
  <c r="N3217" i="1"/>
  <c r="N3218" i="1"/>
  <c r="N3219" i="1"/>
  <c r="N3220" i="1"/>
  <c r="N4951" i="1"/>
  <c r="N4952" i="1"/>
  <c r="N4953" i="1"/>
  <c r="N3221" i="1"/>
  <c r="N3222" i="1"/>
  <c r="N75" i="1"/>
  <c r="N3223" i="1"/>
  <c r="N5999" i="1"/>
  <c r="N1669" i="1"/>
  <c r="N1671" i="1"/>
  <c r="N1672" i="1"/>
  <c r="N4156" i="1"/>
  <c r="N427" i="1"/>
  <c r="N428" i="1"/>
  <c r="N429" i="1"/>
  <c r="N4956" i="1"/>
  <c r="N1815" i="1"/>
  <c r="O1815" i="1" s="1"/>
  <c r="N4157" i="1"/>
  <c r="N3226" i="1"/>
  <c r="N431" i="1"/>
  <c r="N1964" i="1"/>
  <c r="N4957" i="1"/>
  <c r="N4958" i="1"/>
  <c r="N4959" i="1"/>
  <c r="O4959" i="1" s="1"/>
  <c r="N6002" i="1"/>
  <c r="N1105" i="1"/>
  <c r="N5480" i="1"/>
  <c r="N5481" i="1"/>
  <c r="N716" i="1"/>
  <c r="N717" i="1"/>
  <c r="N720" i="1"/>
  <c r="N721" i="1"/>
  <c r="N6003" i="1"/>
  <c r="N2705" i="1"/>
  <c r="N1816" i="1"/>
  <c r="N722" i="1"/>
  <c r="N79" i="1"/>
  <c r="N723" i="1"/>
  <c r="N5502" i="1"/>
  <c r="N5503" i="1"/>
  <c r="N5504" i="1"/>
  <c r="N5506" i="1"/>
  <c r="N5508" i="1"/>
  <c r="N5509" i="1"/>
  <c r="N5510" i="1"/>
  <c r="N5512" i="1"/>
  <c r="N5514" i="1"/>
  <c r="N5518" i="1"/>
  <c r="N5519" i="1"/>
  <c r="N5520" i="1"/>
  <c r="N5522" i="1"/>
  <c r="N5526" i="1"/>
  <c r="N5528" i="1"/>
  <c r="N5529" i="1"/>
  <c r="O5529" i="1" s="1"/>
  <c r="N5530" i="1"/>
  <c r="N5532" i="1"/>
  <c r="N5533" i="1"/>
  <c r="N5535" i="1"/>
  <c r="N2473" i="1"/>
  <c r="O2473" i="1" s="1"/>
  <c r="N432" i="1"/>
  <c r="N5482" i="1"/>
  <c r="N2409" i="1"/>
  <c r="N1817" i="1"/>
  <c r="N6005" i="1"/>
  <c r="N2927" i="1"/>
  <c r="N1509" i="1"/>
  <c r="O1509" i="1" s="1"/>
  <c r="N3227" i="1"/>
  <c r="N319" i="1"/>
  <c r="N320" i="1"/>
  <c r="N2761" i="1"/>
  <c r="N2762" i="1"/>
  <c r="N4158" i="1"/>
  <c r="O4158" i="1" s="1"/>
  <c r="N4160" i="1"/>
  <c r="N4962" i="1"/>
  <c r="O4962" i="1" s="1"/>
  <c r="N1967" i="1"/>
  <c r="N80" i="1"/>
  <c r="N81" i="1"/>
  <c r="N44" i="1"/>
  <c r="N46" i="1"/>
  <c r="N47" i="1"/>
  <c r="N3228" i="1"/>
  <c r="N1646" i="1"/>
  <c r="N2314" i="1"/>
  <c r="N2315" i="1"/>
  <c r="N6006" i="1"/>
  <c r="N4164" i="1"/>
  <c r="N1968" i="1"/>
  <c r="N4165" i="1"/>
  <c r="N4166" i="1"/>
  <c r="N1969" i="1"/>
  <c r="N4964" i="1"/>
  <c r="N1404" i="1"/>
  <c r="N5536" i="1"/>
  <c r="N5537" i="1"/>
  <c r="N5538" i="1"/>
  <c r="O5538" i="1" s="1"/>
  <c r="N5539" i="1"/>
  <c r="N5541" i="1"/>
  <c r="N5544" i="1"/>
  <c r="N5545" i="1"/>
  <c r="N5546" i="1"/>
  <c r="N5547" i="1"/>
  <c r="N5548" i="1"/>
  <c r="N5549" i="1"/>
  <c r="N5378" i="1"/>
  <c r="N5379" i="1"/>
  <c r="N5380" i="1"/>
  <c r="N2706" i="1"/>
  <c r="N2707" i="1"/>
  <c r="N5483" i="1"/>
  <c r="N1405" i="1"/>
  <c r="N1971" i="1"/>
  <c r="N6204" i="1"/>
  <c r="N6205" i="1"/>
  <c r="N4168" i="1"/>
  <c r="N4170" i="1"/>
  <c r="N4171" i="1"/>
  <c r="N1972" i="1"/>
  <c r="N6342" i="1"/>
  <c r="N3229" i="1"/>
  <c r="N4966" i="1"/>
  <c r="N1973" i="1"/>
  <c r="N1974" i="1"/>
  <c r="N1975" i="1"/>
  <c r="N1978" i="1"/>
  <c r="N1979" i="1"/>
  <c r="N1981" i="1"/>
  <c r="N1511" i="1"/>
  <c r="N433" i="1"/>
  <c r="N4172" i="1"/>
  <c r="N6206" i="1"/>
  <c r="N1819" i="1"/>
  <c r="N2577" i="1"/>
  <c r="N2578" i="1"/>
  <c r="N2579" i="1"/>
  <c r="N6207" i="1"/>
  <c r="N3230" i="1"/>
  <c r="N1406" i="1"/>
  <c r="N4970" i="1"/>
  <c r="N6008" i="1"/>
  <c r="N6208" i="1"/>
  <c r="N6209" i="1"/>
  <c r="N4174" i="1"/>
  <c r="N5381" i="1"/>
  <c r="N6210" i="1"/>
  <c r="N1064" i="1"/>
  <c r="N1648" i="1"/>
  <c r="N1650" i="1"/>
  <c r="N1651" i="1"/>
  <c r="N3421" i="1"/>
  <c r="N3422" i="1"/>
  <c r="N1151" i="1"/>
  <c r="N1152" i="1"/>
  <c r="O1152" i="1" s="1"/>
  <c r="N820" i="1"/>
  <c r="N821" i="1"/>
  <c r="N944" i="1"/>
  <c r="N945" i="1"/>
  <c r="N947" i="1"/>
  <c r="N948" i="1"/>
  <c r="N949" i="1"/>
  <c r="N950" i="1"/>
  <c r="N4972" i="1"/>
  <c r="N4177" i="1"/>
  <c r="N82" i="1"/>
  <c r="N4974" i="1"/>
  <c r="N5552" i="1"/>
  <c r="N5553" i="1"/>
  <c r="N5554" i="1"/>
  <c r="N5557" i="1"/>
  <c r="N4975" i="1"/>
  <c r="N4178" i="1"/>
  <c r="N4179" i="1"/>
  <c r="N254" i="1"/>
  <c r="N4180" i="1"/>
  <c r="N4181" i="1"/>
  <c r="N4976" i="1"/>
  <c r="N4184" i="1"/>
  <c r="N871" i="1"/>
  <c r="N435" i="1"/>
  <c r="N5558" i="1"/>
  <c r="N83" i="1"/>
  <c r="N436" i="1"/>
  <c r="N1066" i="1"/>
  <c r="N2321" i="1"/>
  <c r="N3233" i="1"/>
  <c r="N3234" i="1"/>
  <c r="N3235" i="1"/>
  <c r="N3236" i="1"/>
  <c r="N5484" i="1"/>
  <c r="O5484" i="1" s="1"/>
  <c r="N4978" i="1"/>
  <c r="N953" i="1"/>
  <c r="N954" i="1"/>
  <c r="N955" i="1"/>
  <c r="N956" i="1"/>
  <c r="N957" i="1"/>
  <c r="N961" i="1"/>
  <c r="N962" i="1"/>
  <c r="N6270" i="1"/>
  <c r="N256" i="1"/>
  <c r="N85" i="1"/>
  <c r="N86" i="1"/>
  <c r="N4980" i="1"/>
  <c r="O4980" i="1" s="1"/>
  <c r="N2953" i="1"/>
  <c r="N4185" i="1"/>
  <c r="N4189" i="1"/>
  <c r="N5559" i="1"/>
  <c r="N5560" i="1"/>
  <c r="N4191" i="1"/>
  <c r="N1067" i="1"/>
  <c r="N87" i="1"/>
  <c r="N89" i="1"/>
  <c r="N90" i="1"/>
  <c r="N91" i="1"/>
  <c r="N92" i="1"/>
  <c r="N93" i="1"/>
  <c r="N94" i="1"/>
  <c r="N96" i="1"/>
  <c r="N98" i="1"/>
  <c r="N99" i="1"/>
  <c r="N100" i="1"/>
  <c r="N101" i="1"/>
  <c r="N102" i="1"/>
  <c r="N103" i="1"/>
  <c r="N104" i="1"/>
  <c r="N107" i="1"/>
  <c r="N108" i="1"/>
  <c r="N109" i="1"/>
  <c r="N110" i="1"/>
  <c r="N111" i="1"/>
  <c r="N116" i="1"/>
  <c r="N117" i="1"/>
  <c r="N119" i="1"/>
  <c r="N120" i="1"/>
  <c r="N121" i="1"/>
  <c r="N125" i="1"/>
  <c r="N126" i="1"/>
  <c r="N128" i="1"/>
  <c r="N129" i="1"/>
  <c r="N131" i="1"/>
  <c r="N4193" i="1"/>
  <c r="N4981" i="1"/>
  <c r="O4981" i="1" s="1"/>
  <c r="N1823" i="1"/>
  <c r="N964" i="1"/>
  <c r="N4982" i="1"/>
  <c r="N1826" i="1"/>
  <c r="O1826" i="1" s="1"/>
  <c r="N259" i="1"/>
  <c r="N874" i="1"/>
  <c r="N878" i="1"/>
  <c r="N880" i="1"/>
  <c r="N881" i="1"/>
  <c r="N2766" i="1"/>
  <c r="N2767" i="1"/>
  <c r="N2956" i="1"/>
  <c r="N2957" i="1"/>
  <c r="N2958" i="1"/>
  <c r="N4984" i="1"/>
  <c r="N5561" i="1"/>
  <c r="N5563" i="1"/>
  <c r="N5564" i="1"/>
  <c r="N5565" i="1"/>
  <c r="O5565" i="1" s="1"/>
  <c r="N5566" i="1"/>
  <c r="N5569" i="1"/>
  <c r="N3237" i="1"/>
  <c r="N437" i="1"/>
  <c r="N1828" i="1"/>
  <c r="N5325" i="1"/>
  <c r="N5326" i="1"/>
  <c r="N5329" i="1"/>
  <c r="N5330" i="1"/>
  <c r="N5332" i="1"/>
  <c r="O5332" i="1" s="1"/>
  <c r="N5333" i="1"/>
  <c r="N3238" i="1"/>
  <c r="N5254" i="1"/>
  <c r="N5255" i="1"/>
  <c r="N5256" i="1"/>
  <c r="N5260" i="1"/>
  <c r="N5262" i="1"/>
  <c r="N5263" i="1"/>
  <c r="N5264" i="1"/>
  <c r="N5268" i="1"/>
  <c r="O5268" i="1" s="1"/>
  <c r="N5270" i="1"/>
  <c r="N5271" i="1"/>
  <c r="N4195" i="1"/>
  <c r="N4196" i="1"/>
  <c r="N4198" i="1"/>
  <c r="O4198" i="1" s="1"/>
  <c r="N4987" i="1"/>
  <c r="N1679" i="1"/>
  <c r="N4200" i="1"/>
  <c r="N1984" i="1"/>
  <c r="N1892" i="1"/>
  <c r="N5571" i="1"/>
  <c r="N5572" i="1"/>
  <c r="N5574" i="1"/>
  <c r="N1986" i="1"/>
  <c r="N1069" i="1"/>
  <c r="N1829" i="1"/>
  <c r="N5334" i="1"/>
  <c r="N6212" i="1"/>
  <c r="N4989" i="1"/>
  <c r="N4203" i="1"/>
  <c r="N2585" i="1"/>
  <c r="N4204" i="1"/>
  <c r="N2475" i="1"/>
  <c r="N2476" i="1"/>
  <c r="N1830" i="1"/>
  <c r="N4990" i="1"/>
  <c r="N5575" i="1"/>
  <c r="N5577" i="1"/>
  <c r="N5578" i="1"/>
  <c r="N5579" i="1"/>
  <c r="N5580" i="1"/>
  <c r="N4991" i="1"/>
  <c r="N4992" i="1"/>
  <c r="N4993" i="1"/>
  <c r="N2802" i="1"/>
  <c r="N4994" i="1"/>
  <c r="O4994" i="1" s="1"/>
  <c r="N6009" i="1"/>
  <c r="N5272" i="1"/>
  <c r="N5273" i="1"/>
  <c r="N5274" i="1"/>
  <c r="N4" i="1"/>
  <c r="N4995" i="1"/>
  <c r="N4996" i="1"/>
  <c r="N5276" i="1"/>
  <c r="N5277" i="1"/>
  <c r="N2930" i="1"/>
  <c r="N260" i="1"/>
  <c r="N5279" i="1"/>
  <c r="N1988" i="1"/>
  <c r="N1989" i="1"/>
  <c r="N6214" i="1"/>
  <c r="N5335" i="1"/>
  <c r="N5280" i="1"/>
  <c r="N6010" i="1"/>
  <c r="N725" i="1"/>
  <c r="N2322" i="1"/>
  <c r="O2322" i="1" s="1"/>
  <c r="N1990" i="1"/>
  <c r="N1991" i="1"/>
  <c r="N1993" i="1"/>
  <c r="N4998" i="1"/>
  <c r="O4998" i="1" s="1"/>
  <c r="N726" i="1"/>
  <c r="N1995" i="1"/>
  <c r="N4999" i="1"/>
  <c r="N6011" i="1"/>
  <c r="N440" i="1"/>
  <c r="N6343" i="1"/>
  <c r="N6345" i="1"/>
  <c r="N6346" i="1"/>
  <c r="N6348" i="1"/>
  <c r="N6349" i="1"/>
  <c r="N6350" i="1"/>
  <c r="N6353" i="1"/>
  <c r="O6353" i="1" s="1"/>
  <c r="N6354" i="1"/>
  <c r="N6356" i="1"/>
  <c r="N1230" i="1"/>
  <c r="N5582" i="1"/>
  <c r="N5583" i="1"/>
  <c r="N1706" i="1"/>
  <c r="N4208" i="1"/>
  <c r="N6013" i="1"/>
  <c r="N1153" i="1"/>
  <c r="N1155" i="1"/>
  <c r="N1156" i="1"/>
  <c r="N965" i="1"/>
  <c r="N966" i="1"/>
  <c r="N727" i="1"/>
  <c r="N5002" i="1"/>
  <c r="N5003" i="1"/>
  <c r="N4209" i="1"/>
  <c r="N2836" i="1"/>
  <c r="N322" i="1"/>
  <c r="N1834" i="1"/>
  <c r="N1835" i="1"/>
  <c r="N1836" i="1"/>
  <c r="N1839" i="1"/>
  <c r="N1106" i="1"/>
  <c r="N1107" i="1"/>
  <c r="N1108" i="1"/>
  <c r="N1408" i="1"/>
  <c r="N1409" i="1"/>
  <c r="N1411" i="1"/>
  <c r="N5005" i="1"/>
  <c r="N1416" i="1"/>
  <c r="N4211" i="1"/>
  <c r="N5006" i="1"/>
  <c r="N5485" i="1"/>
  <c r="N6216" i="1"/>
  <c r="O6216" i="1" s="1"/>
  <c r="N1841" i="1"/>
  <c r="N1652" i="1"/>
  <c r="N4212" i="1"/>
  <c r="N442" i="1"/>
  <c r="N1842" i="1"/>
  <c r="N2587" i="1"/>
  <c r="N2323" i="1"/>
  <c r="N2324" i="1"/>
  <c r="N5008" i="1"/>
  <c r="O5008" i="1" s="1"/>
  <c r="N5009" i="1"/>
  <c r="N6015" i="1"/>
  <c r="N729" i="1"/>
  <c r="N731" i="1"/>
  <c r="N732" i="1"/>
  <c r="N733" i="1"/>
  <c r="N734" i="1"/>
  <c r="N737" i="1"/>
  <c r="N4213" i="1"/>
  <c r="N1997" i="1"/>
  <c r="N5010" i="1"/>
  <c r="N4214" i="1"/>
  <c r="N4216" i="1"/>
  <c r="N884" i="1"/>
  <c r="N5336" i="1"/>
  <c r="N49" i="1"/>
  <c r="N2640" i="1"/>
  <c r="N2642" i="1"/>
  <c r="N5013" i="1"/>
  <c r="N5014" i="1"/>
  <c r="N5015" i="1"/>
  <c r="N1843" i="1"/>
  <c r="N1844" i="1"/>
  <c r="N2478" i="1"/>
  <c r="N2589" i="1"/>
  <c r="N2591" i="1"/>
  <c r="N2594" i="1"/>
  <c r="N6018" i="1"/>
  <c r="N1998" i="1"/>
  <c r="N1999" i="1"/>
  <c r="N2000" i="1"/>
  <c r="N885" i="1"/>
  <c r="N886" i="1"/>
  <c r="N887" i="1"/>
  <c r="N6020" i="1"/>
  <c r="N967" i="1"/>
  <c r="N968" i="1"/>
  <c r="N2632" i="1"/>
  <c r="O2632" i="1" s="1"/>
  <c r="N2635" i="1"/>
  <c r="N2636" i="1"/>
  <c r="N5281" i="1"/>
  <c r="N793" i="1"/>
  <c r="N888" i="1"/>
  <c r="N5584" i="1"/>
  <c r="N5585" i="1"/>
  <c r="N5586" i="1"/>
  <c r="N445" i="1"/>
  <c r="N446" i="1"/>
  <c r="N2479" i="1"/>
  <c r="N889" i="1"/>
  <c r="N2595" i="1"/>
  <c r="N447" i="1"/>
  <c r="N891" i="1"/>
  <c r="N4221" i="1"/>
  <c r="N2596" i="1"/>
  <c r="O2596" i="1" s="1"/>
  <c r="N2597" i="1"/>
  <c r="N2598" i="1"/>
  <c r="N2599" i="1"/>
  <c r="N6219" i="1"/>
  <c r="N5019" i="1"/>
  <c r="N5020" i="1"/>
  <c r="N1110" i="1"/>
  <c r="N1111" i="1"/>
  <c r="N5021" i="1"/>
  <c r="N2001" i="1"/>
  <c r="N2853" i="1"/>
  <c r="N2854" i="1"/>
  <c r="N2855" i="1"/>
  <c r="N5024" i="1"/>
  <c r="N2002" i="1"/>
  <c r="N4223" i="1"/>
  <c r="N4224" i="1"/>
  <c r="N4227" i="1"/>
  <c r="N2004" i="1"/>
  <c r="N1680" i="1"/>
  <c r="N1681" i="1"/>
  <c r="N323" i="1"/>
  <c r="N4228" i="1"/>
  <c r="N5027" i="1"/>
  <c r="N894" i="1"/>
  <c r="N2325" i="1"/>
  <c r="N1682" i="1"/>
  <c r="N1502" i="1"/>
  <c r="N5029" i="1"/>
  <c r="N5030" i="1"/>
  <c r="N139" i="1"/>
  <c r="N141" i="1"/>
  <c r="N143" i="1"/>
  <c r="N145" i="1"/>
  <c r="N146" i="1"/>
  <c r="N151" i="1"/>
  <c r="N154" i="1"/>
  <c r="N157" i="1"/>
  <c r="N5032" i="1"/>
  <c r="N324" i="1"/>
  <c r="O324" i="1" s="1"/>
  <c r="N895" i="1"/>
  <c r="N1846" i="1"/>
  <c r="N449" i="1"/>
  <c r="O449" i="1" s="1"/>
  <c r="N2709" i="1"/>
  <c r="N5034" i="1"/>
  <c r="N4231" i="1"/>
  <c r="N6220" i="1"/>
  <c r="N5035" i="1"/>
  <c r="O5035" i="1" s="1"/>
  <c r="N262" i="1"/>
  <c r="N263" i="1"/>
  <c r="N6221" i="1"/>
  <c r="N450" i="1"/>
  <c r="N5587" i="1"/>
  <c r="N5588" i="1"/>
  <c r="O5588" i="1" s="1"/>
  <c r="N5589" i="1"/>
  <c r="N1848" i="1"/>
  <c r="N4234" i="1"/>
  <c r="N4235" i="1"/>
  <c r="O4235" i="1" s="1"/>
  <c r="N4236" i="1"/>
  <c r="N5592" i="1"/>
  <c r="N5593" i="1"/>
  <c r="N4238" i="1"/>
  <c r="N4239" i="1"/>
  <c r="N4240" i="1"/>
  <c r="O4240" i="1" s="1"/>
  <c r="N4243" i="1"/>
  <c r="N4244" i="1"/>
  <c r="N4245" i="1"/>
  <c r="N6024" i="1"/>
  <c r="N6025" i="1"/>
  <c r="O6025" i="1" s="1"/>
  <c r="N2602" i="1"/>
  <c r="N5037" i="1"/>
  <c r="N6026" i="1"/>
  <c r="N5595" i="1"/>
  <c r="N5597" i="1"/>
  <c r="O5597" i="1" s="1"/>
  <c r="N5599" i="1"/>
  <c r="N5600" i="1"/>
  <c r="N5601" i="1"/>
  <c r="N5603" i="1"/>
  <c r="N5604" i="1"/>
  <c r="N5605" i="1"/>
  <c r="O5605" i="1" s="1"/>
  <c r="N5607" i="1"/>
  <c r="N5609" i="1"/>
  <c r="N5611" i="1"/>
  <c r="N5612" i="1"/>
  <c r="N5615" i="1"/>
  <c r="N5617" i="1"/>
  <c r="N5619" i="1"/>
  <c r="N5620" i="1"/>
  <c r="N5621" i="1"/>
  <c r="O5621" i="1" s="1"/>
  <c r="N5623" i="1"/>
  <c r="N5624" i="1"/>
  <c r="N5625" i="1"/>
  <c r="N5630" i="1"/>
  <c r="O5630" i="1" s="1"/>
  <c r="P5630" i="1" s="1"/>
  <c r="N5631" i="1"/>
  <c r="N5634" i="1"/>
  <c r="O5634" i="1" s="1"/>
  <c r="N5635" i="1"/>
  <c r="N5639" i="1"/>
  <c r="N5640" i="1"/>
  <c r="N5642" i="1"/>
  <c r="N5643" i="1"/>
  <c r="N5645" i="1"/>
  <c r="N5646" i="1"/>
  <c r="N5647" i="1"/>
  <c r="N5648" i="1"/>
  <c r="N337" i="1"/>
  <c r="N5650" i="1"/>
  <c r="N5651" i="1"/>
  <c r="N5652" i="1"/>
  <c r="N2544" i="1"/>
  <c r="N6029" i="1"/>
  <c r="N6030" i="1"/>
  <c r="N5038" i="1"/>
  <c r="N5653" i="1"/>
  <c r="N2643" i="1"/>
  <c r="N2644" i="1"/>
  <c r="N2327" i="1"/>
  <c r="N969" i="1"/>
  <c r="N5" i="1"/>
  <c r="N4249" i="1"/>
  <c r="N2542" i="1"/>
  <c r="N1850" i="1"/>
  <c r="N5655" i="1"/>
  <c r="N5656" i="1"/>
  <c r="N4250" i="1"/>
  <c r="N4251" i="1"/>
  <c r="N4253" i="1"/>
  <c r="N4254" i="1"/>
  <c r="N4255" i="1"/>
  <c r="N4258" i="1"/>
  <c r="N2857" i="1"/>
  <c r="N1683" i="1"/>
  <c r="N1684" i="1"/>
  <c r="N5230" i="1"/>
  <c r="N452" i="1"/>
  <c r="N453" i="1"/>
  <c r="N739" i="1"/>
  <c r="N4259" i="1"/>
  <c r="N5039" i="1"/>
  <c r="N158" i="1"/>
  <c r="N740" i="1"/>
  <c r="N1852" i="1"/>
  <c r="N5659" i="1"/>
  <c r="N5660" i="1"/>
  <c r="N5661" i="1"/>
  <c r="N896" i="1"/>
  <c r="N897" i="1"/>
  <c r="N2521" i="1"/>
  <c r="N6222" i="1"/>
  <c r="N5040" i="1"/>
  <c r="N264" i="1"/>
  <c r="N5041" i="1"/>
  <c r="N5043" i="1"/>
  <c r="N5044" i="1"/>
  <c r="N5045" i="1"/>
  <c r="N5662" i="1"/>
  <c r="N5664" i="1"/>
  <c r="N5665" i="1"/>
  <c r="N5667" i="1"/>
  <c r="N5669" i="1"/>
  <c r="N5670" i="1"/>
  <c r="N5672" i="1"/>
  <c r="N5673" i="1"/>
  <c r="N819" i="1"/>
  <c r="N6223" i="1"/>
  <c r="N4260" i="1"/>
  <c r="N4261" i="1"/>
  <c r="N6224" i="1"/>
  <c r="N822" i="1"/>
  <c r="N5046" i="1"/>
  <c r="N5047" i="1"/>
  <c r="N4263" i="1"/>
  <c r="N4265" i="1"/>
  <c r="N6225" i="1"/>
  <c r="N2710" i="1"/>
  <c r="N5049" i="1"/>
  <c r="N2328" i="1"/>
  <c r="N5050" i="1"/>
  <c r="N2712" i="1"/>
  <c r="N1071" i="1"/>
  <c r="N5051" i="1"/>
  <c r="N5052" i="1"/>
  <c r="N159" i="1"/>
  <c r="N1242" i="1"/>
  <c r="N5486" i="1"/>
  <c r="N6227" i="1"/>
  <c r="N6228" i="1"/>
  <c r="N1512" i="1"/>
  <c r="N5054" i="1"/>
  <c r="N5055" i="1"/>
  <c r="N265" i="1"/>
  <c r="N6271" i="1"/>
  <c r="N5487" i="1"/>
  <c r="N4269" i="1"/>
  <c r="N4270" i="1"/>
  <c r="N4271" i="1"/>
  <c r="N2858" i="1"/>
  <c r="N2859" i="1"/>
  <c r="N2860" i="1"/>
  <c r="N2863" i="1"/>
  <c r="N2864" i="1"/>
  <c r="N3244" i="1"/>
  <c r="N3245" i="1"/>
  <c r="N3246" i="1"/>
  <c r="N5674" i="1"/>
  <c r="N4273" i="1"/>
  <c r="N898" i="1"/>
  <c r="N5058" i="1"/>
  <c r="N5059" i="1"/>
  <c r="N4274" i="1"/>
  <c r="N2865" i="1"/>
  <c r="N5675" i="1"/>
  <c r="N5061" i="1"/>
  <c r="N5062" i="1"/>
  <c r="N2866" i="1"/>
  <c r="N2867" i="1"/>
  <c r="N2868" i="1"/>
  <c r="N2869" i="1"/>
  <c r="N455" i="1"/>
  <c r="N6231" i="1"/>
  <c r="N6232" i="1"/>
  <c r="N6032" i="1"/>
  <c r="N6033" i="1"/>
  <c r="N5063" i="1"/>
  <c r="O5063" i="1" s="1"/>
  <c r="N3250" i="1"/>
  <c r="N1685" i="1"/>
  <c r="N4276" i="1"/>
  <c r="N4277" i="1"/>
  <c r="N4279" i="1"/>
  <c r="N4281" i="1"/>
  <c r="N4282" i="1"/>
  <c r="N1072" i="1"/>
  <c r="N2330" i="1"/>
  <c r="N795" i="1"/>
  <c r="N2006" i="1"/>
  <c r="N2603" i="1"/>
  <c r="N5678" i="1"/>
  <c r="N5679" i="1"/>
  <c r="N5680" i="1"/>
  <c r="N5681" i="1"/>
  <c r="N4283" i="1"/>
  <c r="N4284" i="1"/>
  <c r="N4286" i="1"/>
  <c r="N4289" i="1"/>
  <c r="N5064" i="1"/>
  <c r="N5065" i="1"/>
  <c r="N5682" i="1"/>
  <c r="N5684" i="1"/>
  <c r="N5685" i="1"/>
  <c r="N5686" i="1"/>
  <c r="N741" i="1"/>
  <c r="N5066" i="1"/>
  <c r="N742" i="1"/>
  <c r="N744" i="1"/>
  <c r="N745" i="1"/>
  <c r="N746" i="1"/>
  <c r="N5687" i="1"/>
  <c r="N5688" i="1"/>
  <c r="N5689" i="1"/>
  <c r="N5691" i="1"/>
  <c r="N2768" i="1"/>
  <c r="N2769" i="1"/>
  <c r="O2769" i="1" s="1"/>
  <c r="P2769" i="1" s="1"/>
  <c r="N5382" i="1"/>
  <c r="N5692" i="1"/>
  <c r="N5693" i="1"/>
  <c r="N160" i="1"/>
  <c r="N162" i="1"/>
  <c r="N163" i="1"/>
  <c r="N165" i="1"/>
  <c r="N5694" i="1"/>
  <c r="N5695" i="1"/>
  <c r="N5696" i="1"/>
  <c r="N2770" i="1"/>
  <c r="N5068" i="1"/>
  <c r="N5069" i="1"/>
  <c r="N5070" i="1"/>
  <c r="O5070" i="1" s="1"/>
  <c r="P5070" i="1" s="1"/>
  <c r="N4291" i="1"/>
  <c r="N4292" i="1"/>
  <c r="N4293" i="1"/>
  <c r="N4295" i="1"/>
  <c r="N4296" i="1"/>
  <c r="O4296" i="1" s="1"/>
  <c r="N4299" i="1"/>
  <c r="N5698" i="1"/>
  <c r="N6272" i="1"/>
  <c r="N6273" i="1"/>
  <c r="N6274" i="1"/>
  <c r="N4300" i="1"/>
  <c r="O4300" i="1" s="1"/>
  <c r="P4300" i="1" s="1"/>
  <c r="N1226" i="1"/>
  <c r="N1227" i="1"/>
  <c r="N797" i="1"/>
  <c r="N798" i="1"/>
  <c r="N799" i="1"/>
  <c r="N5072" i="1"/>
  <c r="O5072" i="1" s="1"/>
  <c r="P5072" i="1" s="1"/>
  <c r="N3252" i="1"/>
  <c r="N5075" i="1"/>
  <c r="N5076" i="1"/>
  <c r="N5077" i="1"/>
  <c r="N5078" i="1"/>
  <c r="N5080" i="1"/>
  <c r="O5080" i="1" s="1"/>
  <c r="P5080" i="1" s="1"/>
  <c r="N5083" i="1"/>
  <c r="N5084" i="1"/>
  <c r="N5086" i="1"/>
  <c r="N5089" i="1"/>
  <c r="N5282" i="1"/>
  <c r="N5090" i="1"/>
  <c r="N5284" i="1"/>
  <c r="N5091" i="1"/>
  <c r="N5285" i="1"/>
  <c r="N5287" i="1"/>
  <c r="N5288" i="1"/>
  <c r="N2007" i="1"/>
  <c r="N2009" i="1"/>
  <c r="N2010" i="1"/>
  <c r="N970" i="1"/>
  <c r="N5094" i="1"/>
  <c r="N6034" i="1"/>
  <c r="N6035" i="1"/>
  <c r="N6036" i="1"/>
  <c r="N5095" i="1"/>
  <c r="N5096" i="1"/>
  <c r="N971" i="1"/>
  <c r="N2011" i="1"/>
  <c r="N5701" i="1"/>
  <c r="N1855" i="1"/>
  <c r="N5097" i="1"/>
  <c r="N5098" i="1"/>
  <c r="N5100" i="1"/>
  <c r="N5101" i="1"/>
  <c r="N2331" i="1"/>
  <c r="N4301" i="1"/>
  <c r="N4302" i="1"/>
  <c r="N4303" i="1"/>
  <c r="N2012" i="1"/>
  <c r="N2013" i="1"/>
  <c r="N4304" i="1"/>
  <c r="N4305" i="1"/>
  <c r="N4306" i="1"/>
  <c r="N2014" i="1"/>
  <c r="N5103" i="1"/>
  <c r="N1114" i="1"/>
  <c r="N6234" i="1"/>
  <c r="N6235" i="1"/>
  <c r="N6238" i="1"/>
  <c r="N6239" i="1"/>
  <c r="O6239" i="1" s="1"/>
  <c r="N6242" i="1"/>
  <c r="N6243" i="1"/>
  <c r="N6245" i="1"/>
  <c r="N6247" i="1"/>
  <c r="N6250" i="1"/>
  <c r="N6251" i="1"/>
  <c r="N267" i="1"/>
  <c r="N456" i="1"/>
  <c r="N2871" i="1"/>
  <c r="N2873" i="1"/>
  <c r="N2874" i="1"/>
  <c r="N900" i="1"/>
  <c r="N2332" i="1"/>
  <c r="N2334" i="1"/>
  <c r="N5106" i="1"/>
  <c r="N5107" i="1"/>
  <c r="N5108" i="1"/>
  <c r="N5110" i="1"/>
  <c r="N5112" i="1"/>
  <c r="N5113" i="1"/>
  <c r="N5114" i="1"/>
  <c r="N4309" i="1"/>
  <c r="N2878" i="1"/>
  <c r="N5115" i="1"/>
  <c r="N5489" i="1"/>
  <c r="N5704" i="1"/>
  <c r="N5705" i="1"/>
  <c r="N5709" i="1"/>
  <c r="N5710" i="1"/>
  <c r="O5710" i="1" s="1"/>
  <c r="N5712" i="1"/>
  <c r="N5713" i="1"/>
  <c r="N6037" i="1"/>
  <c r="N5715" i="1"/>
  <c r="N5716" i="1"/>
  <c r="O5716" i="1" s="1"/>
  <c r="N5719" i="1"/>
  <c r="N5720" i="1"/>
  <c r="N5722" i="1"/>
  <c r="N5723" i="1"/>
  <c r="N5724" i="1"/>
  <c r="O5724" i="1" s="1"/>
  <c r="N5726" i="1"/>
  <c r="N5727" i="1"/>
  <c r="N5730" i="1"/>
  <c r="N1709" i="1"/>
  <c r="N6253" i="1"/>
  <c r="O6253" i="1" s="1"/>
  <c r="N5118" i="1"/>
  <c r="N6254" i="1"/>
  <c r="N5119" i="1"/>
  <c r="N1856" i="1"/>
  <c r="N1857" i="1"/>
  <c r="N1858" i="1"/>
  <c r="O1858" i="1" s="1"/>
  <c r="N749" i="1"/>
  <c r="N4310" i="1"/>
  <c r="N6039" i="1"/>
  <c r="N6041" i="1"/>
  <c r="N2533" i="1"/>
  <c r="N901" i="1"/>
  <c r="N1859" i="1"/>
  <c r="N5731" i="1"/>
  <c r="N5120" i="1"/>
  <c r="N2886" i="1"/>
  <c r="N5306" i="1"/>
  <c r="O5306" i="1" s="1"/>
  <c r="N5305" i="1"/>
  <c r="N4311" i="1"/>
  <c r="N4312" i="1"/>
  <c r="N5121" i="1"/>
  <c r="N5122" i="1"/>
  <c r="O5122" i="1" s="1"/>
  <c r="N6255" i="1"/>
  <c r="N5337" i="1"/>
  <c r="N5289" i="1"/>
  <c r="N268" i="1"/>
  <c r="N5733" i="1"/>
  <c r="N5124" i="1"/>
  <c r="O5124" i="1" s="1"/>
  <c r="N1860" i="1"/>
  <c r="N1861" i="1"/>
  <c r="N4315" i="1"/>
  <c r="O4315" i="1" s="1"/>
  <c r="N4316" i="1"/>
  <c r="N4317" i="1"/>
  <c r="N5307" i="1"/>
  <c r="N5308" i="1"/>
  <c r="N5310" i="1"/>
  <c r="N5311" i="1"/>
  <c r="N5125" i="1"/>
  <c r="N4320" i="1"/>
  <c r="N4321" i="1"/>
  <c r="N2889" i="1"/>
  <c r="N6256" i="1"/>
  <c r="N5312" i="1"/>
  <c r="N973" i="1"/>
  <c r="N1074" i="1"/>
  <c r="O1074" i="1" s="1"/>
  <c r="N1075" i="1"/>
  <c r="N1077" i="1"/>
  <c r="N1078" i="1"/>
  <c r="N2337" i="1"/>
  <c r="N2015" i="1"/>
  <c r="N3256" i="1"/>
  <c r="N6276" i="1"/>
  <c r="N2535" i="1"/>
  <c r="N2017" i="1"/>
  <c r="N3257" i="1"/>
  <c r="N5128" i="1"/>
  <c r="N1417" i="1"/>
  <c r="N5734" i="1"/>
  <c r="O5734" i="1" s="1"/>
  <c r="N5735" i="1"/>
  <c r="N458" i="1"/>
  <c r="N1080" i="1"/>
  <c r="N4322" i="1"/>
  <c r="O4322" i="1" s="1"/>
  <c r="N6257" i="1"/>
  <c r="O6257" i="1" s="1"/>
  <c r="N4324" i="1"/>
  <c r="N3410" i="1"/>
  <c r="N5736" i="1"/>
  <c r="N4325" i="1"/>
  <c r="N902" i="1"/>
  <c r="N904" i="1"/>
  <c r="N905" i="1"/>
  <c r="N906" i="1"/>
  <c r="N907" i="1"/>
  <c r="N1418" i="1"/>
  <c r="N4326" i="1"/>
  <c r="N4328" i="1"/>
  <c r="N2480" i="1"/>
  <c r="N1081" i="1"/>
  <c r="N4329" i="1"/>
  <c r="O4329" i="1" s="1"/>
  <c r="N1864" i="1"/>
  <c r="O1864" i="1" s="1"/>
  <c r="N1118" i="1"/>
  <c r="N1532" i="1"/>
  <c r="N1533" i="1"/>
  <c r="N1534" i="1"/>
  <c r="N1536" i="1"/>
  <c r="N1537" i="1"/>
  <c r="O1537" i="1" s="1"/>
  <c r="N1540" i="1"/>
  <c r="N1541" i="1"/>
  <c r="N1543" i="1"/>
  <c r="N1545" i="1"/>
  <c r="N1546" i="1"/>
  <c r="N1547" i="1"/>
  <c r="N1548" i="1"/>
  <c r="N1549" i="1"/>
  <c r="N1551" i="1"/>
  <c r="N1553" i="1"/>
  <c r="N1555" i="1"/>
  <c r="N1557" i="1"/>
  <c r="N1559" i="1"/>
  <c r="N1119" i="1"/>
  <c r="N1563" i="1"/>
  <c r="N1566" i="1"/>
  <c r="N1567" i="1"/>
  <c r="N1568" i="1"/>
  <c r="N1570" i="1"/>
  <c r="N1571" i="1"/>
  <c r="N5132" i="1"/>
  <c r="N5133" i="1"/>
  <c r="N5134" i="1"/>
  <c r="N5135" i="1"/>
  <c r="N3259" i="1"/>
  <c r="N752" i="1"/>
  <c r="N5490" i="1"/>
  <c r="N6043" i="1"/>
  <c r="N6045" i="1"/>
  <c r="N6046" i="1"/>
  <c r="N270" i="1"/>
  <c r="N271" i="1"/>
  <c r="N4330" i="1"/>
  <c r="N910" i="1"/>
  <c r="N272" i="1"/>
  <c r="N1249" i="1"/>
  <c r="N4332" i="1"/>
  <c r="N2481" i="1"/>
  <c r="N2020" i="1"/>
  <c r="N5737" i="1"/>
  <c r="N1419" i="1"/>
  <c r="N1082" i="1"/>
  <c r="N5136" i="1"/>
  <c r="N2338" i="1"/>
  <c r="N2341" i="1"/>
  <c r="N2342" i="1"/>
  <c r="N2344" i="1"/>
  <c r="N1420" i="1"/>
  <c r="N1421" i="1"/>
  <c r="N5738" i="1"/>
  <c r="N4335" i="1"/>
  <c r="N2604" i="1"/>
  <c r="N273" i="1"/>
  <c r="O273" i="1" s="1"/>
  <c r="P273" i="1" s="1"/>
  <c r="N2890" i="1"/>
  <c r="N2490" i="1"/>
  <c r="N5739" i="1"/>
  <c r="N2492" i="1"/>
  <c r="N2494" i="1"/>
  <c r="N5740" i="1"/>
  <c r="N5491" i="1"/>
  <c r="N5492" i="1"/>
  <c r="N5137" i="1"/>
  <c r="N5138" i="1"/>
  <c r="N460" i="1"/>
  <c r="N5140" i="1"/>
  <c r="N5142" i="1"/>
  <c r="N5493" i="1"/>
  <c r="N4337" i="1"/>
  <c r="O4337" i="1" s="1"/>
  <c r="P4337" i="1" s="1"/>
  <c r="N2482" i="1"/>
  <c r="N911" i="1"/>
  <c r="N912" i="1"/>
  <c r="N4339" i="1"/>
  <c r="N2960" i="1"/>
  <c r="N5741" i="1"/>
  <c r="N5742" i="1"/>
  <c r="N5743" i="1"/>
  <c r="N2605" i="1"/>
  <c r="N2607" i="1"/>
  <c r="N2608" i="1"/>
  <c r="N2609" i="1"/>
  <c r="O2609" i="1" s="1"/>
  <c r="N5146" i="1"/>
  <c r="N5147" i="1"/>
  <c r="N5148" i="1"/>
  <c r="N1128" i="1"/>
  <c r="N1129" i="1"/>
  <c r="N1084" i="1"/>
  <c r="O1084" i="1" s="1"/>
  <c r="N2021" i="1"/>
  <c r="N2495" i="1"/>
  <c r="N2022" i="1"/>
  <c r="N2024" i="1"/>
  <c r="N2025" i="1"/>
  <c r="N166" i="1"/>
  <c r="N167" i="1"/>
  <c r="N4341" i="1"/>
  <c r="N5494" i="1"/>
  <c r="N2893" i="1"/>
  <c r="N975" i="1"/>
  <c r="N2896" i="1"/>
  <c r="N2897" i="1"/>
  <c r="N6357" i="1"/>
  <c r="N6359" i="1"/>
  <c r="N6360" i="1"/>
  <c r="N2900" i="1"/>
  <c r="O2900" i="1" s="1"/>
  <c r="N6364" i="1"/>
  <c r="N6366" i="1"/>
  <c r="N6368" i="1"/>
  <c r="N6369" i="1"/>
  <c r="O6369" i="1" s="1"/>
  <c r="N5150" i="1"/>
  <c r="N461" i="1"/>
  <c r="N462" i="1"/>
  <c r="N168" i="1"/>
  <c r="N5300" i="1"/>
  <c r="N5301" i="1"/>
  <c r="O5301" i="1" s="1"/>
  <c r="N1422" i="1"/>
  <c r="N1423" i="1"/>
  <c r="N2027" i="1"/>
  <c r="N5151" i="1"/>
  <c r="N3262" i="1"/>
  <c r="O3262" i="1" s="1"/>
  <c r="N3263" i="1"/>
  <c r="N2028" i="1"/>
  <c r="N2837" i="1"/>
  <c r="N2838" i="1"/>
  <c r="N4344" i="1"/>
  <c r="O4344" i="1" s="1"/>
  <c r="N5152" i="1"/>
  <c r="N5153" i="1"/>
  <c r="O5153" i="1" s="1"/>
  <c r="N5154" i="1"/>
  <c r="N1572" i="1"/>
  <c r="N1573" i="1"/>
  <c r="N1085" i="1"/>
  <c r="N6050" i="1"/>
  <c r="N6051" i="1"/>
  <c r="N6053" i="1"/>
  <c r="N6054" i="1"/>
  <c r="N6055" i="1"/>
  <c r="O6055" i="1" s="1"/>
  <c r="N6057" i="1"/>
  <c r="O6057" i="1" s="1"/>
  <c r="N4345" i="1"/>
  <c r="N1121" i="1"/>
  <c r="N3265" i="1"/>
  <c r="N5155" i="1"/>
  <c r="O5155" i="1" s="1"/>
  <c r="N5156" i="1"/>
  <c r="N1424" i="1"/>
  <c r="N2839" i="1"/>
  <c r="N2841" i="1"/>
  <c r="O2841" i="1" s="1"/>
  <c r="N2842" i="1"/>
  <c r="O2842" i="1" s="1"/>
  <c r="N4346" i="1"/>
  <c r="N1868" i="1"/>
  <c r="N5745" i="1"/>
  <c r="N5158" i="1"/>
  <c r="O5158" i="1" s="1"/>
  <c r="N2346" i="1"/>
  <c r="N1870" i="1"/>
  <c r="N2803" i="1"/>
  <c r="O2803" i="1" s="1"/>
  <c r="N2347" i="1"/>
  <c r="N2348" i="1"/>
  <c r="O2348" i="1" s="1"/>
  <c r="N2349" i="1"/>
  <c r="N1574" i="1"/>
  <c r="N1575" i="1"/>
  <c r="N1576" i="1"/>
  <c r="N6378" i="1"/>
  <c r="O6378" i="1" s="1"/>
  <c r="N5160" i="1"/>
  <c r="N3266" i="1"/>
  <c r="N1895" i="1"/>
  <c r="N1896" i="1"/>
  <c r="N1898" i="1"/>
  <c r="N1899" i="1"/>
  <c r="O1899" i="1" s="1"/>
  <c r="N1900" i="1"/>
  <c r="N1901" i="1"/>
  <c r="N5163" i="1"/>
  <c r="N1425" i="1"/>
  <c r="N1427" i="1"/>
  <c r="N1428" i="1"/>
  <c r="N1429" i="1"/>
  <c r="O1429" i="1" s="1"/>
  <c r="N1430" i="1"/>
  <c r="N170" i="1"/>
  <c r="N173" i="1"/>
  <c r="O173" i="1" s="1"/>
  <c r="N174" i="1"/>
  <c r="N175" i="1"/>
  <c r="N275" i="1"/>
  <c r="N5165" i="1"/>
  <c r="O5165" i="1" s="1"/>
  <c r="N5166" i="1"/>
  <c r="N1577" i="1"/>
  <c r="N2901" i="1"/>
  <c r="O2901" i="1" s="1"/>
  <c r="N5167" i="1"/>
  <c r="N1088" i="1"/>
  <c r="O1088" i="1" s="1"/>
  <c r="N5747" i="1"/>
  <c r="N327" i="1"/>
  <c r="N1872" i="1"/>
  <c r="O1872" i="1" s="1"/>
  <c r="N6278" i="1"/>
  <c r="N6279" i="1"/>
  <c r="O6279" i="1" s="1"/>
  <c r="P6279" i="1" s="1"/>
  <c r="N2394" i="1"/>
  <c r="N1431" i="1"/>
  <c r="N1432" i="1"/>
  <c r="N1433" i="1"/>
  <c r="N4348" i="1"/>
  <c r="O4348" i="1" s="1"/>
  <c r="P4348" i="1" s="1"/>
  <c r="N1578" i="1"/>
  <c r="N1089" i="1"/>
  <c r="N5246" i="1"/>
  <c r="N1514" i="1"/>
  <c r="N1579" i="1"/>
  <c r="O1579" i="1" s="1"/>
  <c r="N1580" i="1"/>
  <c r="N179" i="1"/>
  <c r="N180" i="1"/>
  <c r="N4349" i="1"/>
  <c r="N4350" i="1"/>
  <c r="O4350" i="1" s="1"/>
  <c r="N4351" i="1"/>
  <c r="N4354" i="1"/>
  <c r="N2497" i="1"/>
  <c r="N2498" i="1"/>
  <c r="O2498" i="1" s="1"/>
  <c r="N276" i="1"/>
  <c r="N4355" i="1"/>
  <c r="N915" i="1"/>
  <c r="N182" i="1"/>
  <c r="N917" i="1"/>
  <c r="N5234" i="1"/>
  <c r="N3267" i="1"/>
  <c r="N2902" i="1"/>
  <c r="N184" i="1"/>
  <c r="N185" i="1"/>
  <c r="N187" i="1"/>
  <c r="O187" i="1" s="1"/>
  <c r="N189" i="1"/>
  <c r="N190" i="1"/>
  <c r="N192" i="1"/>
  <c r="N1515" i="1"/>
  <c r="O1515" i="1" s="1"/>
  <c r="N918" i="1"/>
  <c r="N1583" i="1"/>
  <c r="O1583" i="1" s="1"/>
  <c r="N1585" i="1"/>
  <c r="N1586" i="1"/>
  <c r="N1588" i="1"/>
  <c r="N1436" i="1"/>
  <c r="N5170" i="1"/>
  <c r="N3268" i="1"/>
  <c r="N3269" i="1"/>
  <c r="O3269" i="1" s="1"/>
  <c r="N5171" i="1"/>
  <c r="N5172" i="1"/>
  <c r="N753" i="1"/>
  <c r="N754" i="1"/>
  <c r="N755" i="1"/>
  <c r="N4358" i="1"/>
  <c r="N463" i="1"/>
  <c r="O463" i="1" s="1"/>
  <c r="N5748" i="1"/>
  <c r="N5749" i="1"/>
  <c r="N5750" i="1"/>
  <c r="N5752" i="1"/>
  <c r="N5753" i="1"/>
  <c r="N5754" i="1"/>
  <c r="N1874" i="1"/>
  <c r="N5173" i="1"/>
  <c r="N756" i="1"/>
  <c r="N1437" i="1"/>
  <c r="N5174" i="1"/>
  <c r="O5174" i="1" s="1"/>
  <c r="N465" i="1"/>
  <c r="O465" i="1" s="1"/>
  <c r="N5235" i="1"/>
  <c r="N5236" i="1"/>
  <c r="N919" i="1"/>
  <c r="N1131" i="1"/>
  <c r="N4359" i="1"/>
  <c r="O4359" i="1" s="1"/>
  <c r="N466" i="1"/>
  <c r="O466" i="1" s="1"/>
  <c r="N2499" i="1"/>
  <c r="N757" i="1"/>
  <c r="N4360" i="1"/>
  <c r="N2500" i="1"/>
  <c r="N5756" i="1"/>
  <c r="N5757" i="1"/>
  <c r="N195" i="1"/>
  <c r="N196" i="1"/>
  <c r="N3270" i="1"/>
  <c r="N5237" i="1"/>
  <c r="O5237" i="1" s="1"/>
  <c r="N5175" i="1"/>
  <c r="N1441" i="1"/>
  <c r="N197" i="1"/>
  <c r="N199" i="1"/>
  <c r="N1442" i="1"/>
  <c r="N202" i="1"/>
  <c r="N203" i="1"/>
  <c r="N205" i="1"/>
  <c r="N206" i="1"/>
  <c r="N210" i="1"/>
  <c r="N211" i="1"/>
  <c r="N213" i="1"/>
  <c r="N214" i="1"/>
  <c r="N215" i="1"/>
  <c r="N217" i="1"/>
  <c r="N218" i="1"/>
  <c r="N219" i="1"/>
  <c r="N220" i="1"/>
  <c r="N222" i="1"/>
  <c r="N1444" i="1"/>
  <c r="N1446" i="1"/>
  <c r="N1447" i="1"/>
  <c r="N1448" i="1"/>
  <c r="N1449" i="1"/>
  <c r="N1451" i="1"/>
  <c r="N1452" i="1"/>
  <c r="N1455" i="1"/>
  <c r="N1456" i="1"/>
  <c r="N1457" i="1"/>
  <c r="N1459" i="1"/>
  <c r="N1460" i="1"/>
  <c r="N1463" i="1"/>
  <c r="N1464" i="1"/>
  <c r="N1465" i="1"/>
  <c r="N1466" i="1"/>
  <c r="N1468" i="1"/>
  <c r="N1469" i="1"/>
  <c r="N1471" i="1"/>
  <c r="N1472" i="1"/>
  <c r="N1475" i="1"/>
  <c r="N1476" i="1"/>
  <c r="N2845" i="1"/>
  <c r="N2612" i="1"/>
  <c r="O2612" i="1" s="1"/>
  <c r="N2613" i="1"/>
  <c r="N2614" i="1"/>
  <c r="N1591" i="1"/>
  <c r="N1592" i="1"/>
  <c r="N1593" i="1"/>
  <c r="O1593" i="1" s="1"/>
  <c r="N1594" i="1"/>
  <c r="N760" i="1"/>
  <c r="N3272" i="1"/>
  <c r="N1250" i="1"/>
  <c r="N1596" i="1"/>
  <c r="O1596" i="1" s="1"/>
  <c r="N5176" i="1"/>
  <c r="O5176" i="1" s="1"/>
  <c r="N5177" i="1"/>
  <c r="N223" i="1"/>
  <c r="N4361" i="1"/>
  <c r="N2772" i="1"/>
  <c r="N1653" i="1"/>
  <c r="N5178" i="1"/>
  <c r="O5178" i="1" s="1"/>
  <c r="N3273" i="1"/>
  <c r="N2354" i="1"/>
  <c r="N1477" i="1"/>
  <c r="N3274" i="1"/>
  <c r="N763" i="1"/>
  <c r="N3275" i="1"/>
  <c r="O3275" i="1" s="1"/>
  <c r="N3277" i="1"/>
  <c r="N1479" i="1"/>
  <c r="N764" i="1"/>
  <c r="O764" i="1" s="1"/>
  <c r="N1597" i="1"/>
  <c r="N5179" i="1"/>
  <c r="N1875" i="1"/>
  <c r="O1875" i="1" s="1"/>
  <c r="N4364" i="1"/>
  <c r="N4366" i="1"/>
  <c r="N4367" i="1"/>
  <c r="O4367" i="1" s="1"/>
  <c r="N2616" i="1"/>
  <c r="N2618" i="1"/>
  <c r="N2619" i="1"/>
  <c r="N4369" i="1"/>
  <c r="N3278" i="1"/>
  <c r="N2036" i="1"/>
  <c r="N765" i="1"/>
  <c r="N471" i="1"/>
  <c r="N2530" i="1"/>
  <c r="N921" i="1"/>
  <c r="N339" i="1"/>
  <c r="N340" i="1"/>
  <c r="N5383" i="1"/>
  <c r="N4370" i="1"/>
  <c r="N5183" i="1"/>
  <c r="N3280" i="1"/>
  <c r="N329" i="1"/>
  <c r="O329" i="1" s="1"/>
  <c r="N331" i="1"/>
  <c r="N332" i="1"/>
  <c r="N1601" i="1"/>
  <c r="N1602" i="1"/>
  <c r="N768" i="1"/>
  <c r="N3281" i="1"/>
  <c r="N2907" i="1"/>
  <c r="O2907" i="1" s="1"/>
  <c r="N2908" i="1"/>
  <c r="N4371" i="1"/>
  <c r="N769" i="1"/>
  <c r="N770" i="1"/>
  <c r="N1654" i="1"/>
  <c r="N5185" i="1"/>
  <c r="N6060" i="1"/>
  <c r="O6060" i="1" s="1"/>
  <c r="N1251" i="1"/>
  <c r="N2038" i="1"/>
  <c r="N4374" i="1"/>
  <c r="N1253" i="1"/>
  <c r="O1253" i="1" s="1"/>
  <c r="N980" i="1"/>
  <c r="N1876" i="1"/>
  <c r="N772" i="1"/>
  <c r="N2912" i="1"/>
  <c r="N6061" i="1"/>
  <c r="N6062" i="1"/>
  <c r="N473" i="1"/>
  <c r="N475" i="1"/>
  <c r="O475" i="1" s="1"/>
  <c r="N1255" i="1"/>
  <c r="N1256" i="1"/>
  <c r="N2847" i="1"/>
  <c r="N1480" i="1"/>
  <c r="O1480" i="1" s="1"/>
  <c r="N1257" i="1"/>
  <c r="N1258" i="1"/>
  <c r="O1258" i="1" s="1"/>
  <c r="N2913" i="1"/>
  <c r="N5187" i="1"/>
  <c r="N1158" i="1"/>
  <c r="N476" i="1"/>
  <c r="N4376" i="1"/>
  <c r="N4377" i="1"/>
  <c r="N481" i="1"/>
  <c r="N482" i="1"/>
  <c r="N488" i="1"/>
  <c r="N490" i="1"/>
  <c r="N492" i="1"/>
  <c r="N494" i="1"/>
  <c r="N495" i="1"/>
  <c r="N496" i="1"/>
  <c r="N498" i="1"/>
  <c r="N1655" i="1"/>
  <c r="N2358" i="1"/>
  <c r="O2358" i="1" s="1"/>
  <c r="N225" i="1"/>
  <c r="N6063" i="1"/>
  <c r="N1657" i="1"/>
  <c r="N1659" i="1"/>
  <c r="N3283" i="1"/>
  <c r="N3284" i="1"/>
  <c r="N3285" i="1"/>
  <c r="N3288" i="1"/>
  <c r="N3290" i="1"/>
  <c r="O3290" i="1" s="1"/>
  <c r="N3293" i="1"/>
  <c r="N3294" i="1"/>
  <c r="N3301" i="1"/>
  <c r="N333" i="1"/>
  <c r="N3306" i="1"/>
  <c r="N3309" i="1"/>
  <c r="N3314" i="1"/>
  <c r="O3314" i="1" s="1"/>
  <c r="P3314" i="1" s="1"/>
  <c r="N3319" i="1"/>
  <c r="N3321" i="1"/>
  <c r="O3321" i="1" s="1"/>
  <c r="N3323" i="1"/>
  <c r="N3324" i="1"/>
  <c r="N3325" i="1"/>
  <c r="N3327" i="1"/>
  <c r="N3331" i="1"/>
  <c r="N3332" i="1"/>
  <c r="N3333" i="1"/>
  <c r="N3335" i="1"/>
  <c r="N3339" i="1"/>
  <c r="O3339" i="1" s="1"/>
  <c r="N3343" i="1"/>
  <c r="N3347" i="1"/>
  <c r="N3348" i="1"/>
  <c r="N3349" i="1"/>
  <c r="N3351" i="1"/>
  <c r="N3353" i="1"/>
  <c r="N1124" i="1"/>
  <c r="N1125" i="1"/>
  <c r="N778" i="1"/>
  <c r="N6262" i="1"/>
  <c r="O6262" i="1" s="1"/>
  <c r="N1604" i="1"/>
  <c r="N5191" i="1"/>
  <c r="N226" i="1"/>
  <c r="N1482" i="1"/>
  <c r="N1483" i="1"/>
  <c r="N1877" i="1"/>
  <c r="N4378" i="1"/>
  <c r="N1605" i="1"/>
  <c r="O1605" i="1" s="1"/>
  <c r="N982" i="1"/>
  <c r="N1090" i="1"/>
  <c r="N6374" i="1"/>
  <c r="O6374" i="1" s="1"/>
  <c r="N5193" i="1"/>
  <c r="N5760" i="1"/>
  <c r="N343" i="1"/>
  <c r="N344" i="1"/>
  <c r="N5761" i="1"/>
  <c r="N5762" i="1"/>
  <c r="O5762" i="1" s="1"/>
  <c r="N5763" i="1"/>
  <c r="N990" i="1"/>
  <c r="N992" i="1"/>
  <c r="N993" i="1"/>
  <c r="N996" i="1"/>
  <c r="O996" i="1" s="1"/>
  <c r="N997" i="1"/>
  <c r="N998" i="1"/>
  <c r="N1001" i="1"/>
  <c r="N1003" i="1"/>
  <c r="N1004" i="1"/>
  <c r="N1005" i="1"/>
  <c r="O1005" i="1" s="1"/>
  <c r="N1007" i="1"/>
  <c r="N1009" i="1"/>
  <c r="O1009" i="1" s="1"/>
  <c r="N4380" i="1"/>
  <c r="N5194" i="1"/>
  <c r="N1011" i="1"/>
  <c r="N1012" i="1"/>
  <c r="N4381" i="1"/>
  <c r="O4381" i="1" s="1"/>
  <c r="N1484" i="1"/>
  <c r="N1015" i="1"/>
  <c r="N1016" i="1"/>
  <c r="N4382" i="1"/>
  <c r="N1259" i="1"/>
  <c r="O1259" i="1" s="1"/>
  <c r="N4383" i="1"/>
  <c r="N2914" i="1"/>
  <c r="N1878" i="1"/>
  <c r="N923" i="1"/>
  <c r="N1518" i="1"/>
  <c r="N1519" i="1"/>
  <c r="N1520" i="1"/>
  <c r="N1523" i="1"/>
  <c r="N1524" i="1"/>
  <c r="N1525" i="1"/>
  <c r="N5766" i="1"/>
  <c r="N5387" i="1"/>
  <c r="N5389" i="1"/>
  <c r="N5390" i="1"/>
  <c r="N5391" i="1"/>
  <c r="N5392" i="1"/>
  <c r="N5195" i="1"/>
  <c r="N1879" i="1"/>
  <c r="N4384" i="1"/>
  <c r="N5197" i="1"/>
  <c r="N2360" i="1"/>
  <c r="N2361" i="1"/>
  <c r="O2361" i="1" s="1"/>
  <c r="N2362" i="1"/>
  <c r="N4385" i="1"/>
  <c r="N3358" i="1"/>
  <c r="N3359" i="1"/>
  <c r="N3361" i="1"/>
  <c r="O3361" i="1" s="1"/>
  <c r="N1488" i="1"/>
  <c r="N5318" i="1"/>
  <c r="N506" i="1"/>
  <c r="N507" i="1"/>
  <c r="N1018" i="1"/>
  <c r="N5198" i="1"/>
  <c r="O5198" i="1" s="1"/>
  <c r="N2505" i="1"/>
  <c r="N924" i="1"/>
  <c r="N984" i="1"/>
  <c r="N987" i="1"/>
  <c r="O987" i="1" s="1"/>
  <c r="N6264" i="1"/>
  <c r="N6379" i="1"/>
  <c r="N5200" i="1"/>
  <c r="N508" i="1"/>
  <c r="O508" i="1" s="1"/>
  <c r="P508" i="1" s="1"/>
  <c r="N6066" i="1"/>
  <c r="N2916" i="1"/>
  <c r="N2363" i="1"/>
  <c r="O2363" i="1" s="1"/>
  <c r="N2364" i="1"/>
  <c r="N2365" i="1"/>
  <c r="N4386" i="1"/>
  <c r="N5769" i="1"/>
  <c r="O5769" i="1" s="1"/>
  <c r="N5498" i="1"/>
  <c r="O5498" i="1" s="1"/>
  <c r="N1609" i="1"/>
  <c r="O1609" i="1" s="1"/>
  <c r="P1609" i="1" s="1"/>
  <c r="N1610" i="1"/>
  <c r="N1611" i="1"/>
  <c r="N2506" i="1"/>
  <c r="N5394" i="1"/>
  <c r="N5770" i="1"/>
  <c r="O5770" i="1" s="1"/>
  <c r="P5770" i="1" s="1"/>
  <c r="N5771" i="1"/>
  <c r="N5772" i="1"/>
  <c r="N5773" i="1"/>
  <c r="N4387" i="1"/>
  <c r="O4387" i="1" s="1"/>
  <c r="N3365" i="1"/>
  <c r="N5201" i="1"/>
  <c r="O5201" i="1" s="1"/>
  <c r="P5201" i="1" s="1"/>
  <c r="N4388" i="1"/>
  <c r="N2713" i="1"/>
  <c r="N2483" i="1"/>
  <c r="N5204" i="1"/>
  <c r="N1612" i="1"/>
  <c r="O1612" i="1" s="1"/>
  <c r="N1617" i="1"/>
  <c r="N1618" i="1"/>
  <c r="N1620" i="1"/>
  <c r="N3366" i="1"/>
  <c r="N4389" i="1"/>
  <c r="N6068" i="1"/>
  <c r="O6068" i="1" s="1"/>
  <c r="N4391" i="1"/>
  <c r="N4393" i="1"/>
  <c r="N4394" i="1"/>
  <c r="N4397" i="1"/>
  <c r="N1881" i="1"/>
  <c r="N6070" i="1"/>
  <c r="N1023" i="1"/>
  <c r="O1023" i="1" s="1"/>
  <c r="N4398" i="1"/>
  <c r="O4398" i="1" s="1"/>
  <c r="P4398" i="1" s="1"/>
  <c r="N281" i="1"/>
  <c r="N509" i="1"/>
  <c r="N1491" i="1"/>
  <c r="N1492" i="1"/>
  <c r="N511" i="1"/>
  <c r="O511" i="1" s="1"/>
  <c r="N513" i="1"/>
  <c r="N515" i="1"/>
  <c r="N2848" i="1"/>
  <c r="N2849" i="1"/>
  <c r="N2367" i="1"/>
  <c r="N2369" i="1"/>
  <c r="N2932" i="1"/>
  <c r="N5205" i="1"/>
  <c r="N5295" i="1"/>
  <c r="N5296" i="1"/>
  <c r="N5297" i="1"/>
  <c r="N5207" i="1"/>
  <c r="N2487" i="1"/>
  <c r="N6266" i="1"/>
  <c r="O6266" i="1" s="1"/>
  <c r="N4399" i="1"/>
  <c r="N4402" i="1"/>
  <c r="O4402" i="1" s="1"/>
  <c r="P4402" i="1" s="1"/>
  <c r="N4404" i="1"/>
  <c r="N6073" i="1"/>
  <c r="N2918" i="1"/>
  <c r="N2919" i="1"/>
  <c r="O2919" i="1" s="1"/>
  <c r="N2921" i="1"/>
  <c r="N2922" i="1"/>
  <c r="N1228" i="1"/>
  <c r="N6375" i="1"/>
  <c r="N6376" i="1"/>
  <c r="N6280" i="1"/>
  <c r="N2538" i="1"/>
  <c r="N5240" i="1"/>
  <c r="N988" i="1"/>
  <c r="O988" i="1" s="1"/>
  <c r="P988" i="1" s="1"/>
  <c r="N348" i="1"/>
  <c r="N1493" i="1"/>
  <c r="N4405" i="1"/>
  <c r="N5500" i="1"/>
  <c r="O5500" i="1" s="1"/>
  <c r="N4406" i="1"/>
  <c r="N2715" i="1"/>
  <c r="N4407" i="1"/>
  <c r="O4407" i="1" s="1"/>
  <c r="N4408" i="1"/>
  <c r="O4408" i="1" s="1"/>
  <c r="N5242" i="1"/>
  <c r="N5209" i="1"/>
  <c r="N6267" i="1"/>
  <c r="N6268" i="1"/>
  <c r="O6268" i="1" s="1"/>
  <c r="N5210" i="1"/>
  <c r="N2374" i="1"/>
  <c r="O2374" i="1" s="1"/>
  <c r="N4409" i="1"/>
  <c r="O4409" i="1" s="1"/>
  <c r="N5796" i="1"/>
  <c r="N5799" i="1"/>
  <c r="N5802" i="1"/>
  <c r="N5803" i="1"/>
  <c r="O5803" i="1" s="1"/>
  <c r="N5805" i="1"/>
  <c r="N5808" i="1"/>
  <c r="N5501" i="1"/>
  <c r="N784" i="1"/>
  <c r="N282" i="1"/>
  <c r="O282" i="1" s="1"/>
  <c r="N5811" i="1"/>
  <c r="N5812" i="1"/>
  <c r="O5812" i="1" s="1"/>
  <c r="N5814" i="1"/>
  <c r="N5815" i="1"/>
  <c r="N5816" i="1"/>
  <c r="O5816" i="1" s="1"/>
  <c r="N5775" i="1"/>
  <c r="N3367" i="1"/>
  <c r="N3369" i="1"/>
  <c r="O3369" i="1" s="1"/>
  <c r="N3370" i="1"/>
  <c r="N3371" i="1"/>
  <c r="N3372" i="1"/>
  <c r="N3373" i="1"/>
  <c r="O3373" i="1" s="1"/>
  <c r="N3375" i="1"/>
  <c r="N3377" i="1"/>
  <c r="O3377" i="1" s="1"/>
  <c r="N3379" i="1"/>
  <c r="N3380" i="1"/>
  <c r="N4411" i="1"/>
  <c r="N3381" i="1"/>
  <c r="N5243" i="1"/>
  <c r="O5243" i="1" s="1"/>
  <c r="N2507" i="1"/>
  <c r="O2507" i="1" s="1"/>
  <c r="N5776" i="1"/>
  <c r="N5777" i="1"/>
  <c r="O5777" i="1" s="1"/>
  <c r="N2508" i="1"/>
  <c r="N2774" i="1"/>
  <c r="N5211" i="1"/>
  <c r="N4412" i="1"/>
  <c r="N3382" i="1"/>
  <c r="O3382" i="1" s="1"/>
  <c r="N4413" i="1"/>
  <c r="O4413" i="1" s="1"/>
  <c r="N4414" i="1"/>
  <c r="N4416" i="1"/>
  <c r="N929" i="1"/>
  <c r="N2775" i="1"/>
  <c r="N1883" i="1"/>
  <c r="N1884" i="1"/>
  <c r="N1886" i="1"/>
  <c r="O1886" i="1" s="1"/>
  <c r="N932" i="1"/>
  <c r="N1232" i="1"/>
  <c r="N2623" i="1"/>
  <c r="N2624" i="1"/>
  <c r="O2624" i="1" s="1"/>
  <c r="N6" i="1"/>
  <c r="O6" i="1" s="1"/>
  <c r="N4418" i="1"/>
  <c r="N4421" i="1"/>
  <c r="O4421" i="1" s="1"/>
  <c r="N4422" i="1"/>
  <c r="N1660" i="1"/>
  <c r="N5213" i="1"/>
  <c r="N1126" i="1"/>
  <c r="O1126" i="1" s="1"/>
  <c r="N2850" i="1"/>
  <c r="O2850" i="1" s="1"/>
  <c r="N2925" i="1"/>
  <c r="O2925" i="1" s="1"/>
  <c r="N2045" i="1"/>
  <c r="N2625" i="1"/>
  <c r="N2626" i="1"/>
  <c r="N2628" i="1"/>
  <c r="O2628" i="1" s="1"/>
  <c r="N2630" i="1"/>
  <c r="N1661" i="1"/>
  <c r="N334" i="1"/>
  <c r="N933" i="1"/>
  <c r="N934" i="1"/>
  <c r="N935" i="1"/>
  <c r="N937" i="1"/>
  <c r="N5779" i="1"/>
  <c r="N4425" i="1"/>
  <c r="N4427" i="1"/>
  <c r="N4428" i="1"/>
  <c r="N1662" i="1"/>
  <c r="N1887" i="1"/>
  <c r="N520" i="1"/>
  <c r="N522" i="1"/>
  <c r="N5216" i="1"/>
  <c r="N524" i="1"/>
  <c r="N527" i="1"/>
  <c r="O527" i="1" s="1"/>
  <c r="N528" i="1"/>
  <c r="N532" i="1"/>
  <c r="N533" i="1"/>
  <c r="O533" i="1" s="1"/>
  <c r="N534" i="1"/>
  <c r="N536" i="1"/>
  <c r="N537" i="1"/>
  <c r="N540" i="1"/>
  <c r="N542" i="1"/>
  <c r="N543" i="1"/>
  <c r="N544" i="1"/>
  <c r="O544" i="1" s="1"/>
  <c r="N545" i="1"/>
  <c r="N548" i="1"/>
  <c r="N551" i="1"/>
  <c r="N552" i="1"/>
  <c r="N2375" i="1"/>
  <c r="N555" i="1"/>
  <c r="N556" i="1"/>
  <c r="O556" i="1" s="1"/>
  <c r="N558" i="1"/>
  <c r="N559" i="1"/>
  <c r="N563" i="1"/>
  <c r="N5395" i="1"/>
  <c r="O5395" i="1" s="1"/>
  <c r="N4429" i="1"/>
  <c r="N1495" i="1"/>
  <c r="N6076" i="1"/>
  <c r="N2376" i="1"/>
  <c r="N2377" i="1"/>
  <c r="O2377" i="1" s="1"/>
  <c r="N2378" i="1"/>
  <c r="N2380" i="1"/>
  <c r="N785" i="1"/>
  <c r="N786" i="1"/>
  <c r="N569" i="1"/>
  <c r="N5218" i="1"/>
  <c r="O5218" i="1" s="1"/>
  <c r="N5220" i="1"/>
  <c r="O5220" i="1" s="1"/>
  <c r="P5220" i="1" s="1"/>
  <c r="N4431" i="1"/>
  <c r="N4432" i="1"/>
  <c r="N1888" i="1"/>
  <c r="N1496" i="1"/>
  <c r="N571" i="1"/>
  <c r="O571" i="1" s="1"/>
  <c r="N572" i="1"/>
  <c r="N230" i="1"/>
  <c r="N2046" i="1"/>
  <c r="N2048" i="1"/>
  <c r="N2721" i="1"/>
  <c r="N2381" i="1"/>
  <c r="O2381" i="1" s="1"/>
  <c r="N2382" i="1"/>
  <c r="N2383" i="1"/>
  <c r="O2383" i="1" s="1"/>
  <c r="N1026" i="1"/>
  <c r="N2718" i="1"/>
  <c r="N5341" i="1"/>
  <c r="N5221" i="1"/>
  <c r="O5221" i="1" s="1"/>
  <c r="N4435" i="1"/>
  <c r="N4436" i="1"/>
  <c r="O4436" i="1" s="1"/>
  <c r="N4437" i="1"/>
  <c r="N1132" i="1"/>
  <c r="N1134" i="1"/>
  <c r="N4439" i="1"/>
  <c r="N3386" i="1"/>
  <c r="O3386" i="1" s="1"/>
  <c r="N6077" i="1"/>
  <c r="O6077" i="1" s="1"/>
  <c r="N4440" i="1"/>
  <c r="O4440" i="1" s="1"/>
  <c r="N4442" i="1"/>
  <c r="N4443" i="1"/>
  <c r="N4444" i="1"/>
  <c r="N4445" i="1"/>
  <c r="N4446" i="1"/>
  <c r="N4447" i="1"/>
  <c r="N4452" i="1"/>
  <c r="N4454" i="1"/>
  <c r="N4455" i="1"/>
  <c r="N4456" i="1"/>
  <c r="N4457" i="1"/>
  <c r="O4457" i="1" s="1"/>
  <c r="P4457" i="1" s="1"/>
  <c r="N4458" i="1"/>
  <c r="O4458" i="1" s="1"/>
  <c r="N4461" i="1"/>
  <c r="N4462" i="1"/>
  <c r="N4463" i="1"/>
  <c r="N4464" i="1"/>
  <c r="N5223" i="1"/>
  <c r="O5223" i="1" s="1"/>
  <c r="N5224" i="1"/>
  <c r="N5780" i="1"/>
  <c r="N5781" i="1"/>
  <c r="N5782" i="1"/>
  <c r="N5784" i="1"/>
  <c r="N5785" i="1"/>
  <c r="O5785" i="1" s="1"/>
  <c r="N5786" i="1"/>
  <c r="O5786" i="1" s="1"/>
  <c r="N5787" i="1"/>
  <c r="N5789" i="1"/>
  <c r="N5791" i="1"/>
  <c r="N1096" i="1"/>
  <c r="N4467" i="1"/>
  <c r="O4467" i="1" s="1"/>
  <c r="N349" i="1"/>
  <c r="O349" i="1" s="1"/>
  <c r="N7" i="1"/>
  <c r="N4468" i="1"/>
  <c r="N4469" i="1"/>
  <c r="N1499" i="1"/>
  <c r="N1500" i="1"/>
  <c r="N575" i="1"/>
  <c r="N1135" i="1"/>
  <c r="O1135" i="1" s="1"/>
  <c r="P1135" i="1" s="1"/>
  <c r="N3387" i="1"/>
  <c r="N4470" i="1"/>
  <c r="N5225" i="1"/>
  <c r="N5226" i="1"/>
  <c r="N5227" i="1"/>
  <c r="N2384" i="1"/>
  <c r="N2385" i="1"/>
  <c r="O2385" i="1" s="1"/>
  <c r="P2385" i="1" s="1"/>
  <c r="N5793" i="1"/>
  <c r="N231" i="1"/>
  <c r="N2512" i="1"/>
  <c r="N788" i="1"/>
  <c r="N576" i="1"/>
  <c r="O576" i="1" s="1"/>
  <c r="N5244" i="1"/>
  <c r="O5244" i="1" s="1"/>
  <c r="N6078" i="1"/>
  <c r="N1677" i="1"/>
  <c r="N2386" i="1"/>
  <c r="N232" i="1"/>
  <c r="N2515" i="1"/>
  <c r="O2515" i="1" s="1"/>
  <c r="N350" i="1"/>
  <c r="N5228" i="1"/>
  <c r="N352" i="1"/>
  <c r="N353" i="1"/>
  <c r="N2963" i="1"/>
  <c r="N8" i="1"/>
  <c r="O8" i="1" s="1"/>
  <c r="N2390" i="1"/>
  <c r="N2392" i="1"/>
  <c r="N577" i="1"/>
  <c r="N578" i="1"/>
  <c r="N579" i="1"/>
  <c r="N4472" i="1"/>
  <c r="O4472" i="1" s="1"/>
  <c r="N580" i="1"/>
  <c r="N939" i="1"/>
  <c r="N941" i="1"/>
  <c r="N790" i="1"/>
  <c r="N581" i="1"/>
  <c r="N583" i="1"/>
  <c r="O583" i="1" s="1"/>
  <c r="N3394" i="1"/>
  <c r="N2516" i="1"/>
  <c r="O2516" i="1" s="1"/>
  <c r="N2517" i="1"/>
  <c r="N6079" i="1"/>
  <c r="N1097" i="1"/>
  <c r="N812" i="1"/>
  <c r="N813" i="1"/>
  <c r="N2519" i="1"/>
  <c r="N942" i="1"/>
  <c r="N585" i="1"/>
  <c r="N2539" i="1"/>
  <c r="O2539" i="1" s="1"/>
  <c r="P2539" i="1" s="1"/>
  <c r="N2540" i="1"/>
  <c r="N2398" i="1"/>
  <c r="N6269" i="1"/>
  <c r="O4474" i="1"/>
  <c r="O4476" i="1"/>
  <c r="P4476" i="1" s="1"/>
  <c r="O4477" i="1"/>
  <c r="O4478" i="1"/>
  <c r="P4478" i="1" s="1"/>
  <c r="O1621" i="1"/>
  <c r="O4479" i="1"/>
  <c r="O4480" i="1"/>
  <c r="O4482" i="1"/>
  <c r="P4482" i="1" s="1"/>
  <c r="O4483" i="1"/>
  <c r="P4483" i="1" s="1"/>
  <c r="O4484" i="1"/>
  <c r="O1712" i="1"/>
  <c r="P1712" i="1" s="1"/>
  <c r="O3426" i="1"/>
  <c r="O4485" i="1"/>
  <c r="O3427" i="1"/>
  <c r="O4486" i="1"/>
  <c r="O1713" i="1"/>
  <c r="P1713" i="1" s="1"/>
  <c r="O1714" i="1"/>
  <c r="O356" i="1"/>
  <c r="O357" i="1"/>
  <c r="O358" i="1"/>
  <c r="O1715" i="1"/>
  <c r="O360" i="1"/>
  <c r="P360" i="1" s="1"/>
  <c r="O1716" i="1"/>
  <c r="P1716" i="1" s="1"/>
  <c r="O361" i="1"/>
  <c r="O1717" i="1"/>
  <c r="P1717" i="1" s="1"/>
  <c r="O1718" i="1"/>
  <c r="O1719" i="1"/>
  <c r="O3428" i="1"/>
  <c r="O4487" i="1"/>
  <c r="P4487" i="1" s="1"/>
  <c r="O1721" i="1"/>
  <c r="P1721" i="1" s="1"/>
  <c r="O1722" i="1"/>
  <c r="O1723" i="1"/>
  <c r="P1723" i="1" s="1"/>
  <c r="O1724" i="1"/>
  <c r="O1725" i="1"/>
  <c r="O1727" i="1"/>
  <c r="O1728" i="1"/>
  <c r="P1728" i="1" s="1"/>
  <c r="O1729" i="1"/>
  <c r="P1729" i="1" s="1"/>
  <c r="O1028" i="1"/>
  <c r="P1028" i="1" s="1"/>
  <c r="O3429" i="1"/>
  <c r="O3431" i="1"/>
  <c r="O3432" i="1"/>
  <c r="P3432" i="1" s="1"/>
  <c r="O5821" i="1"/>
  <c r="P5821" i="1" s="1"/>
  <c r="O5822" i="1"/>
  <c r="O5823" i="1"/>
  <c r="O5824" i="1"/>
  <c r="P5824" i="1" s="1"/>
  <c r="O5826" i="1"/>
  <c r="O5827" i="1"/>
  <c r="O5828" i="1"/>
  <c r="P5828" i="1" s="1"/>
  <c r="O5829" i="1"/>
  <c r="P5829" i="1" s="1"/>
  <c r="O5831" i="1"/>
  <c r="O5832" i="1"/>
  <c r="O5833" i="1"/>
  <c r="O5835" i="1"/>
  <c r="O5836" i="1"/>
  <c r="P5836" i="1" s="1"/>
  <c r="O5837" i="1"/>
  <c r="P5837" i="1" s="1"/>
  <c r="O5838" i="1"/>
  <c r="O5839" i="1"/>
  <c r="O5840" i="1"/>
  <c r="O5841" i="1"/>
  <c r="P5841" i="1" s="1"/>
  <c r="O5842" i="1"/>
  <c r="O5844" i="1"/>
  <c r="P5844" i="1" s="1"/>
  <c r="O5845" i="1"/>
  <c r="P5845" i="1" s="1"/>
  <c r="O5846" i="1"/>
  <c r="O5847" i="1"/>
  <c r="O5848" i="1"/>
  <c r="O5849" i="1"/>
  <c r="P5849" i="1" s="1"/>
  <c r="O5850" i="1"/>
  <c r="O5852" i="1"/>
  <c r="P5852" i="1" s="1"/>
  <c r="O5854" i="1"/>
  <c r="O5855" i="1"/>
  <c r="O5856" i="1"/>
  <c r="O5857" i="1"/>
  <c r="P5857" i="1" s="1"/>
  <c r="O5858" i="1"/>
  <c r="O5859" i="1"/>
  <c r="O5860" i="1"/>
  <c r="P5860" i="1" s="1"/>
  <c r="O5861" i="1"/>
  <c r="P5861" i="1" s="1"/>
  <c r="O5863" i="1"/>
  <c r="O5864" i="1"/>
  <c r="O5865" i="1"/>
  <c r="O5866" i="1"/>
  <c r="O5867" i="1"/>
  <c r="O5869" i="1"/>
  <c r="P5869" i="1" s="1"/>
  <c r="O5870" i="1"/>
  <c r="O5872" i="1"/>
  <c r="O5873" i="1"/>
  <c r="P5873" i="1" s="1"/>
  <c r="O5874" i="1"/>
  <c r="O5875" i="1"/>
  <c r="O5876" i="1"/>
  <c r="P5876" i="1" s="1"/>
  <c r="O5877" i="1"/>
  <c r="P5877" i="1" s="1"/>
  <c r="O5878" i="1"/>
  <c r="O5879" i="1"/>
  <c r="O5882" i="1"/>
  <c r="P5882" i="1" s="1"/>
  <c r="O5883" i="1"/>
  <c r="O5884" i="1"/>
  <c r="P5884" i="1" s="1"/>
  <c r="O5885" i="1"/>
  <c r="P5885" i="1" s="1"/>
  <c r="O5886" i="1"/>
  <c r="O5887" i="1"/>
  <c r="O5888" i="1"/>
  <c r="O5890" i="1"/>
  <c r="O5891" i="1"/>
  <c r="P5891" i="1" s="1"/>
  <c r="O5892" i="1"/>
  <c r="P5892" i="1" s="1"/>
  <c r="O5893" i="1"/>
  <c r="P5893" i="1" s="1"/>
  <c r="O5894" i="1"/>
  <c r="O5896" i="1"/>
  <c r="O5897" i="1"/>
  <c r="O5898" i="1"/>
  <c r="O5899" i="1"/>
  <c r="P5899" i="1" s="1"/>
  <c r="O5900" i="1"/>
  <c r="P5900" i="1" s="1"/>
  <c r="O587" i="1"/>
  <c r="O588" i="1"/>
  <c r="O3433" i="1"/>
  <c r="O3434" i="1"/>
  <c r="O3435" i="1"/>
  <c r="O3436" i="1"/>
  <c r="P3436" i="1" s="1"/>
  <c r="O2966" i="1"/>
  <c r="P2966" i="1" s="1"/>
  <c r="O2968" i="1"/>
  <c r="O2969" i="1"/>
  <c r="O2671" i="1"/>
  <c r="O1903" i="1"/>
  <c r="P1903" i="1" s="1"/>
  <c r="O1904" i="1"/>
  <c r="P1904" i="1" s="1"/>
  <c r="O2672" i="1"/>
  <c r="P2672" i="1" s="1"/>
  <c r="O2673" i="1"/>
  <c r="O2675" i="1"/>
  <c r="O2676" i="1"/>
  <c r="O2677" i="1"/>
  <c r="O2679" i="1"/>
  <c r="P2679" i="1" s="1"/>
  <c r="O2680" i="1"/>
  <c r="P2680" i="1" s="1"/>
  <c r="O2681" i="1"/>
  <c r="O2682" i="1"/>
  <c r="O2684" i="1"/>
  <c r="O2685" i="1"/>
  <c r="O2686" i="1"/>
  <c r="P2686" i="1" s="1"/>
  <c r="O2687" i="1"/>
  <c r="P2687" i="1" s="1"/>
  <c r="O2688" i="1"/>
  <c r="P2688" i="1" s="1"/>
  <c r="O2689" i="1"/>
  <c r="O2690" i="1"/>
  <c r="O2691" i="1"/>
  <c r="O2693" i="1"/>
  <c r="O2694" i="1"/>
  <c r="O2695" i="1"/>
  <c r="P2695" i="1" s="1"/>
  <c r="O1692" i="1"/>
  <c r="P1692" i="1" s="1"/>
  <c r="O2696" i="1"/>
  <c r="O2788" i="1"/>
  <c r="O2790" i="1"/>
  <c r="O2791" i="1"/>
  <c r="O2793" i="1"/>
  <c r="P2793" i="1" s="1"/>
  <c r="O2794" i="1"/>
  <c r="P2794" i="1" s="1"/>
  <c r="O2795" i="1"/>
  <c r="O2796" i="1"/>
  <c r="O2797" i="1"/>
  <c r="O2799" i="1"/>
  <c r="O1160" i="1"/>
  <c r="O1161" i="1"/>
  <c r="P1161" i="1" s="1"/>
  <c r="O1164" i="1"/>
  <c r="O1165" i="1"/>
  <c r="O1166" i="1"/>
  <c r="O5396" i="1"/>
  <c r="O5397" i="1"/>
  <c r="O5398" i="1"/>
  <c r="P5398" i="1" s="1"/>
  <c r="O5399" i="1"/>
  <c r="P5399" i="1" s="1"/>
  <c r="O5400" i="1"/>
  <c r="O5402" i="1"/>
  <c r="O5403" i="1"/>
  <c r="O5404" i="1"/>
  <c r="O5405" i="1"/>
  <c r="O5406" i="1"/>
  <c r="P5406" i="1" s="1"/>
  <c r="O5407" i="1"/>
  <c r="P5407" i="1" s="1"/>
  <c r="O5408" i="1"/>
  <c r="O5409" i="1"/>
  <c r="O5411" i="1"/>
  <c r="O5412" i="1"/>
  <c r="O5413" i="1"/>
  <c r="O5414" i="1"/>
  <c r="P5414" i="1" s="1"/>
  <c r="O5415" i="1"/>
  <c r="P5415" i="1" s="1"/>
  <c r="O5416" i="1"/>
  <c r="O5417" i="1"/>
  <c r="O5418" i="1"/>
  <c r="O5420" i="1"/>
  <c r="O5421" i="1"/>
  <c r="O5422" i="1"/>
  <c r="P5422" i="1" s="1"/>
  <c r="O5424" i="1"/>
  <c r="O5425" i="1"/>
  <c r="O5426" i="1"/>
  <c r="O5427" i="1"/>
  <c r="O5429" i="1"/>
  <c r="O5430" i="1"/>
  <c r="P5430" i="1" s="1"/>
  <c r="O5431" i="1"/>
  <c r="P5431" i="1" s="1"/>
  <c r="O5433" i="1"/>
  <c r="O5434" i="1"/>
  <c r="O5435" i="1"/>
  <c r="O5436" i="1"/>
  <c r="O5438" i="1"/>
  <c r="O5439" i="1"/>
  <c r="P5439" i="1" s="1"/>
  <c r="O5440" i="1"/>
  <c r="O5441" i="1"/>
  <c r="O5443" i="1"/>
  <c r="O5444" i="1"/>
  <c r="O5445" i="1"/>
  <c r="O5446" i="1"/>
  <c r="P5446" i="1" s="1"/>
  <c r="O5447" i="1"/>
  <c r="P5447" i="1" s="1"/>
  <c r="O5448" i="1"/>
  <c r="O5449" i="1"/>
  <c r="O5452" i="1"/>
  <c r="O5453" i="1"/>
  <c r="O5454" i="1"/>
  <c r="P5454" i="1" s="1"/>
  <c r="O5455" i="1"/>
  <c r="P5455" i="1" s="1"/>
  <c r="O5456" i="1"/>
  <c r="O5459" i="1"/>
  <c r="O5460" i="1"/>
  <c r="O5462" i="1"/>
  <c r="P5462" i="1" s="1"/>
  <c r="O5463" i="1"/>
  <c r="P5463" i="1" s="1"/>
  <c r="O3437" i="1"/>
  <c r="O4488" i="1"/>
  <c r="P4488" i="1" s="1"/>
  <c r="O3440" i="1"/>
  <c r="O4489" i="1"/>
  <c r="O4490" i="1"/>
  <c r="P4490" i="1" s="1"/>
  <c r="O1029" i="1"/>
  <c r="O1030" i="1"/>
  <c r="P1030" i="1" s="1"/>
  <c r="O3441" i="1"/>
  <c r="O4493" i="1"/>
  <c r="O4494" i="1"/>
  <c r="P4494" i="1" s="1"/>
  <c r="O4495" i="1"/>
  <c r="P4495" i="1" s="1"/>
  <c r="O4496" i="1"/>
  <c r="O4498" i="1"/>
  <c r="O3442" i="1"/>
  <c r="O3443" i="1"/>
  <c r="O4500" i="1"/>
  <c r="P4500" i="1" s="1"/>
  <c r="O1623" i="1"/>
  <c r="P1623" i="1" s="1"/>
  <c r="O3444" i="1"/>
  <c r="O4501" i="1"/>
  <c r="P4501" i="1" s="1"/>
  <c r="O3445" i="1"/>
  <c r="O1624" i="1"/>
  <c r="O3446" i="1"/>
  <c r="O4503" i="1"/>
  <c r="P4503" i="1" s="1"/>
  <c r="O3447" i="1"/>
  <c r="O4505" i="1"/>
  <c r="P4505" i="1" s="1"/>
  <c r="O4506" i="1"/>
  <c r="O4507" i="1"/>
  <c r="O4508" i="1"/>
  <c r="O4509" i="1"/>
  <c r="O4510" i="1"/>
  <c r="P4510" i="1" s="1"/>
  <c r="O4511" i="1"/>
  <c r="P4511" i="1" s="1"/>
  <c r="O3449" i="1"/>
  <c r="P3449" i="1" s="1"/>
  <c r="O4513" i="1"/>
  <c r="O4514" i="1"/>
  <c r="O4515" i="1"/>
  <c r="O4516" i="1"/>
  <c r="P4516" i="1" s="1"/>
  <c r="O4517" i="1"/>
  <c r="P4517" i="1" s="1"/>
  <c r="O4518" i="1"/>
  <c r="O4519" i="1"/>
  <c r="O4520" i="1"/>
  <c r="P4520" i="1" s="1"/>
  <c r="O3450" i="1"/>
  <c r="O4522" i="1"/>
  <c r="O4523" i="1"/>
  <c r="P4523" i="1" s="1"/>
  <c r="O4525" i="1"/>
  <c r="O4526" i="1"/>
  <c r="O4527" i="1"/>
  <c r="O4528" i="1"/>
  <c r="P4528" i="1" s="1"/>
  <c r="O4530" i="1"/>
  <c r="O4531" i="1"/>
  <c r="P4531" i="1" s="1"/>
  <c r="O3451" i="1"/>
  <c r="P3451" i="1" s="1"/>
  <c r="O1625" i="1"/>
  <c r="O4532" i="1"/>
  <c r="O4533" i="1"/>
  <c r="O4535" i="1"/>
  <c r="O4536" i="1"/>
  <c r="P4536" i="1" s="1"/>
  <c r="O4537" i="1"/>
  <c r="P4537" i="1" s="1"/>
  <c r="O4538" i="1"/>
  <c r="O3453" i="1"/>
  <c r="O4539" i="1"/>
  <c r="O4541" i="1"/>
  <c r="O4542" i="1"/>
  <c r="P4542" i="1" s="1"/>
  <c r="O4543" i="1"/>
  <c r="P4543" i="1" s="1"/>
  <c r="O4544" i="1"/>
  <c r="O4545" i="1"/>
  <c r="O4546" i="1"/>
  <c r="O4547" i="1"/>
  <c r="P4547" i="1" s="1"/>
  <c r="O4548" i="1"/>
  <c r="O4551" i="1"/>
  <c r="P4551" i="1" s="1"/>
  <c r="O4552" i="1"/>
  <c r="O3455" i="1"/>
  <c r="O1906" i="1"/>
  <c r="O4553" i="1"/>
  <c r="P4553" i="1" s="1"/>
  <c r="O1626" i="1"/>
  <c r="O1627" i="1"/>
  <c r="O4554" i="1"/>
  <c r="P4554" i="1" s="1"/>
  <c r="O3396" i="1"/>
  <c r="O3397" i="1"/>
  <c r="O3456" i="1"/>
  <c r="P3456" i="1" s="1"/>
  <c r="O2804" i="1"/>
  <c r="O2805" i="1"/>
  <c r="O4555" i="1"/>
  <c r="P4555" i="1" s="1"/>
  <c r="O4556" i="1"/>
  <c r="P4556" i="1" s="1"/>
  <c r="O4557" i="1"/>
  <c r="O2645" i="1"/>
  <c r="O5343" i="1"/>
  <c r="O5344" i="1"/>
  <c r="P5344" i="1" s="1"/>
  <c r="O5345" i="1"/>
  <c r="O6080" i="1"/>
  <c r="P6080" i="1" s="1"/>
  <c r="O6081" i="1"/>
  <c r="P6081" i="1" s="1"/>
  <c r="O3457" i="1"/>
  <c r="P3457" i="1" s="1"/>
  <c r="O6082" i="1"/>
  <c r="O590" i="1"/>
  <c r="O591" i="1"/>
  <c r="P591" i="1" s="1"/>
  <c r="O1628" i="1"/>
  <c r="P1628" i="1" s="1"/>
  <c r="O3459" i="1"/>
  <c r="P3459" i="1" s="1"/>
  <c r="O3460" i="1"/>
  <c r="P3460" i="1" s="1"/>
  <c r="O2970" i="1"/>
  <c r="O3461" i="1"/>
  <c r="O3462" i="1"/>
  <c r="O4559" i="1"/>
  <c r="O6084" i="1"/>
  <c r="P6084" i="1" s="1"/>
  <c r="O3464" i="1"/>
  <c r="P3464" i="1" s="1"/>
  <c r="O4560" i="1"/>
  <c r="O4561" i="1"/>
  <c r="O3465" i="1"/>
  <c r="P3465" i="1" s="1"/>
  <c r="O3466" i="1"/>
  <c r="O4562" i="1"/>
  <c r="P4562" i="1" s="1"/>
  <c r="O3468" i="1"/>
  <c r="P3468" i="1" s="1"/>
  <c r="O3469" i="1"/>
  <c r="O4564" i="1"/>
  <c r="O4565" i="1"/>
  <c r="P4565" i="1" s="1"/>
  <c r="O4566" i="1"/>
  <c r="O4567" i="1"/>
  <c r="P4567" i="1" s="1"/>
  <c r="O4568" i="1"/>
  <c r="P4568" i="1" s="1"/>
  <c r="O3471" i="1"/>
  <c r="O3472" i="1"/>
  <c r="O3474" i="1"/>
  <c r="O3475" i="1"/>
  <c r="P3475" i="1" s="1"/>
  <c r="O3476" i="1"/>
  <c r="P3476" i="1" s="1"/>
  <c r="O4571" i="1"/>
  <c r="O4572" i="1"/>
  <c r="O3477" i="1"/>
  <c r="O3478" i="1"/>
  <c r="P3478" i="1" s="1"/>
  <c r="O3479" i="1"/>
  <c r="O3481" i="1"/>
  <c r="P3481" i="1" s="1"/>
  <c r="O3482" i="1"/>
  <c r="O3483" i="1"/>
  <c r="O4573" i="1"/>
  <c r="O3484" i="1"/>
  <c r="O3486" i="1"/>
  <c r="P3486" i="1" s="1"/>
  <c r="O3487" i="1"/>
  <c r="O3488" i="1"/>
  <c r="O4575" i="1"/>
  <c r="O3489" i="1"/>
  <c r="O4576" i="1"/>
  <c r="O4577" i="1"/>
  <c r="O4578" i="1"/>
  <c r="P4578" i="1" s="1"/>
  <c r="O3490" i="1"/>
  <c r="P3490" i="1" s="1"/>
  <c r="O3491" i="1"/>
  <c r="O3492" i="1"/>
  <c r="O3493" i="1"/>
  <c r="O4579" i="1"/>
  <c r="O4580" i="1"/>
  <c r="O4581" i="1"/>
  <c r="O4582" i="1"/>
  <c r="P4582" i="1" s="1"/>
  <c r="O3494" i="1"/>
  <c r="P3494" i="1" s="1"/>
  <c r="O3495" i="1"/>
  <c r="O3496" i="1"/>
  <c r="O3497" i="1"/>
  <c r="O3498" i="1"/>
  <c r="O3500" i="1"/>
  <c r="O3501" i="1"/>
  <c r="P3501" i="1" s="1"/>
  <c r="O3502" i="1"/>
  <c r="P3502" i="1" s="1"/>
  <c r="O1629" i="1"/>
  <c r="O1630" i="1"/>
  <c r="O1631" i="1"/>
  <c r="O2972" i="1"/>
  <c r="O3504" i="1"/>
  <c r="O4583" i="1"/>
  <c r="P4583" i="1" s="1"/>
  <c r="O3505" i="1"/>
  <c r="P3505" i="1" s="1"/>
  <c r="O3506" i="1"/>
  <c r="O3507" i="1"/>
  <c r="O3508" i="1"/>
  <c r="O1632" i="1"/>
  <c r="O3509" i="1"/>
  <c r="O3510" i="1"/>
  <c r="O4584" i="1"/>
  <c r="P4584" i="1" s="1"/>
  <c r="O3512" i="1"/>
  <c r="O4585" i="1"/>
  <c r="O3513" i="1"/>
  <c r="O4586" i="1"/>
  <c r="O3514" i="1"/>
  <c r="O3515" i="1"/>
  <c r="O283" i="1"/>
  <c r="P283" i="1" s="1"/>
  <c r="O284" i="1"/>
  <c r="P284" i="1" s="1"/>
  <c r="O4587" i="1"/>
  <c r="O285" i="1"/>
  <c r="O4589" i="1"/>
  <c r="O286" i="1"/>
  <c r="O287" i="1"/>
  <c r="O288" i="1"/>
  <c r="P288" i="1" s="1"/>
  <c r="O289" i="1"/>
  <c r="P289" i="1" s="1"/>
  <c r="O290" i="1"/>
  <c r="O291" i="1"/>
  <c r="O4591" i="1"/>
  <c r="O3517" i="1"/>
  <c r="O3518" i="1"/>
  <c r="P3518" i="1" s="1"/>
  <c r="O3411" i="1"/>
  <c r="P3411" i="1" s="1"/>
  <c r="O292" i="1"/>
  <c r="P292" i="1" s="1"/>
  <c r="O4592" i="1"/>
  <c r="O4593" i="1"/>
  <c r="O2410" i="1"/>
  <c r="O362" i="1"/>
  <c r="O3519" i="1"/>
  <c r="O3520" i="1"/>
  <c r="P3520" i="1" s="1"/>
  <c r="O2412" i="1"/>
  <c r="P2412" i="1" s="1"/>
  <c r="O2050" i="1"/>
  <c r="O2413" i="1"/>
  <c r="O3522" i="1"/>
  <c r="O3523" i="1"/>
  <c r="O2051" i="1"/>
  <c r="P2051" i="1" s="1"/>
  <c r="O2052" i="1"/>
  <c r="O2053" i="1"/>
  <c r="P2053" i="1" s="1"/>
  <c r="O2056" i="1"/>
  <c r="O2057" i="1"/>
  <c r="O2414" i="1"/>
  <c r="P2414" i="1" s="1"/>
  <c r="O2415" i="1"/>
  <c r="P2415" i="1" s="1"/>
  <c r="O2058" i="1"/>
  <c r="O2059" i="1"/>
  <c r="O2060" i="1"/>
  <c r="P2060" i="1" s="1"/>
  <c r="O1695" i="1"/>
  <c r="O1696" i="1"/>
  <c r="P1696" i="1" s="1"/>
  <c r="O1697" i="1"/>
  <c r="O1698" i="1"/>
  <c r="O1699" i="1"/>
  <c r="O1700" i="1"/>
  <c r="O1701" i="1"/>
  <c r="O1702" i="1"/>
  <c r="O1703" i="1"/>
  <c r="O593" i="1"/>
  <c r="O596" i="1"/>
  <c r="P596" i="1" s="1"/>
  <c r="O597" i="1"/>
  <c r="O598" i="1"/>
  <c r="O599" i="1"/>
  <c r="O600" i="1"/>
  <c r="P600" i="1" s="1"/>
  <c r="O601" i="1"/>
  <c r="O602" i="1"/>
  <c r="O606" i="1"/>
  <c r="O607" i="1"/>
  <c r="O609" i="1"/>
  <c r="O610" i="1"/>
  <c r="O611" i="1"/>
  <c r="O613" i="1"/>
  <c r="O614" i="1"/>
  <c r="O615" i="1"/>
  <c r="P615" i="1" s="1"/>
  <c r="O616" i="1"/>
  <c r="O617" i="1"/>
  <c r="P617" i="1" s="1"/>
  <c r="O619" i="1"/>
  <c r="O620" i="1"/>
  <c r="O621" i="1"/>
  <c r="P621" i="1" s="1"/>
  <c r="O622" i="1"/>
  <c r="O623" i="1"/>
  <c r="P623" i="1" s="1"/>
  <c r="O624" i="1"/>
  <c r="O625" i="1"/>
  <c r="O628" i="1"/>
  <c r="O629" i="1"/>
  <c r="O630" i="1"/>
  <c r="P630" i="1" s="1"/>
  <c r="O631" i="1"/>
  <c r="P631" i="1" s="1"/>
  <c r="O632" i="1"/>
  <c r="O633" i="1"/>
  <c r="O634" i="1"/>
  <c r="O637" i="1"/>
  <c r="O638" i="1"/>
  <c r="O639" i="1"/>
  <c r="P639" i="1" s="1"/>
  <c r="O2061" i="1"/>
  <c r="O2062" i="1"/>
  <c r="O2063" i="1"/>
  <c r="O2064" i="1"/>
  <c r="O2065" i="1"/>
  <c r="O2066" i="1"/>
  <c r="O2067" i="1"/>
  <c r="O2068" i="1"/>
  <c r="P2068" i="1" s="1"/>
  <c r="O2070" i="1"/>
  <c r="O2071" i="1"/>
  <c r="O2072" i="1"/>
  <c r="O2073" i="1"/>
  <c r="O2074" i="1"/>
  <c r="O293" i="1"/>
  <c r="O2973" i="1"/>
  <c r="P2973" i="1" s="1"/>
  <c r="O3525" i="1"/>
  <c r="O1234" i="1"/>
  <c r="O3527" i="1"/>
  <c r="O1167" i="1"/>
  <c r="O1168" i="1"/>
  <c r="O2778" i="1"/>
  <c r="O1031" i="1"/>
  <c r="P1031" i="1" s="1"/>
  <c r="O1032" i="1"/>
  <c r="O4594" i="1"/>
  <c r="O3528" i="1"/>
  <c r="O4597" i="1"/>
  <c r="O4598" i="1"/>
  <c r="O3529" i="1"/>
  <c r="O4601" i="1"/>
  <c r="O4602" i="1"/>
  <c r="O6086" i="1"/>
  <c r="O3531" i="1"/>
  <c r="O3532" i="1"/>
  <c r="P3532" i="1" s="1"/>
  <c r="O4603" i="1"/>
  <c r="O3533" i="1"/>
  <c r="P3533" i="1" s="1"/>
  <c r="O3534" i="1"/>
  <c r="O4604" i="1"/>
  <c r="O4605" i="1"/>
  <c r="O1633" i="1"/>
  <c r="O4606" i="1"/>
  <c r="P4606" i="1" s="1"/>
  <c r="O4607" i="1"/>
  <c r="O4608" i="1"/>
  <c r="O4609" i="1"/>
  <c r="P4609" i="1" s="1"/>
  <c r="O4610" i="1"/>
  <c r="O3536" i="1"/>
  <c r="O4612" i="1"/>
  <c r="O4613" i="1"/>
  <c r="P4613" i="1" s="1"/>
  <c r="O4614" i="1"/>
  <c r="O3538" i="1"/>
  <c r="O4615" i="1"/>
  <c r="O4616" i="1"/>
  <c r="O4617" i="1"/>
  <c r="O4618" i="1"/>
  <c r="P4618" i="1" s="1"/>
  <c r="O4619" i="1"/>
  <c r="O2974" i="1"/>
  <c r="O3541" i="1"/>
  <c r="O3542" i="1"/>
  <c r="O3543" i="1"/>
  <c r="O3544" i="1"/>
  <c r="P3544" i="1" s="1"/>
  <c r="O3545" i="1"/>
  <c r="O4620" i="1"/>
  <c r="O3546" i="1"/>
  <c r="P3546" i="1" s="1"/>
  <c r="O3547" i="1"/>
  <c r="O3549" i="1"/>
  <c r="O3550" i="1"/>
  <c r="P3550" i="1" s="1"/>
  <c r="O3551" i="1"/>
  <c r="O3552" i="1"/>
  <c r="O3553" i="1"/>
  <c r="P3553" i="1" s="1"/>
  <c r="O3554" i="1"/>
  <c r="O3555" i="1"/>
  <c r="O3557" i="1"/>
  <c r="P3557" i="1" s="1"/>
  <c r="O4622" i="1"/>
  <c r="O4623" i="1"/>
  <c r="O3558" i="1"/>
  <c r="O4624" i="1"/>
  <c r="P4624" i="1" s="1"/>
  <c r="O4625" i="1"/>
  <c r="O3560" i="1"/>
  <c r="O3561" i="1"/>
  <c r="P3561" i="1" s="1"/>
  <c r="O3562" i="1"/>
  <c r="O4626" i="1"/>
  <c r="O4627" i="1"/>
  <c r="O4628" i="1"/>
  <c r="O4629" i="1"/>
  <c r="P4629" i="1" s="1"/>
  <c r="O4631" i="1"/>
  <c r="O3563" i="1"/>
  <c r="P3563" i="1" s="1"/>
  <c r="O3564" i="1"/>
  <c r="O2977" i="1"/>
  <c r="O3565" i="1"/>
  <c r="O4632" i="1"/>
  <c r="O3566" i="1"/>
  <c r="P3566" i="1" s="1"/>
  <c r="O3567" i="1"/>
  <c r="O3569" i="1"/>
  <c r="P3569" i="1" s="1"/>
  <c r="O3570" i="1"/>
  <c r="O2978" i="1"/>
  <c r="O6087" i="1"/>
  <c r="O6088" i="1"/>
  <c r="O6089" i="1"/>
  <c r="O6090" i="1"/>
  <c r="P6090" i="1" s="1"/>
  <c r="O6091" i="1"/>
  <c r="O6092" i="1"/>
  <c r="P6092" i="1" s="1"/>
  <c r="O6093" i="1"/>
  <c r="O6094" i="1"/>
  <c r="P6094" i="1" s="1"/>
  <c r="O6095" i="1"/>
  <c r="O6096" i="1"/>
  <c r="O6097" i="1"/>
  <c r="O6098" i="1"/>
  <c r="O6099" i="1"/>
  <c r="P6099" i="1" s="1"/>
  <c r="O6100" i="1"/>
  <c r="O6101" i="1"/>
  <c r="O6102" i="1"/>
  <c r="O6103" i="1"/>
  <c r="O6104" i="1"/>
  <c r="O6105" i="1"/>
  <c r="P6105" i="1" s="1"/>
  <c r="O6106" i="1"/>
  <c r="O6107" i="1"/>
  <c r="O6108" i="1"/>
  <c r="P6108" i="1" s="1"/>
  <c r="O6381" i="1"/>
  <c r="O6110" i="1"/>
  <c r="O6382" i="1"/>
  <c r="O6112" i="1"/>
  <c r="P6112" i="1" s="1"/>
  <c r="O6383" i="1"/>
  <c r="O4633" i="1"/>
  <c r="O6114" i="1"/>
  <c r="O6115" i="1"/>
  <c r="O3571" i="1"/>
  <c r="P3571" i="1" s="1"/>
  <c r="O1033" i="1"/>
  <c r="O1035" i="1"/>
  <c r="O1036" i="1"/>
  <c r="O1037" i="1"/>
  <c r="O1039" i="1"/>
  <c r="O1100" i="1"/>
  <c r="P1100" i="1" s="1"/>
  <c r="O1101" i="1"/>
  <c r="O1102" i="1"/>
  <c r="O363" i="1"/>
  <c r="O1731" i="1"/>
  <c r="O1732" i="1"/>
  <c r="O4635" i="1"/>
  <c r="O3572" i="1"/>
  <c r="O3573" i="1"/>
  <c r="P3573" i="1" s="1"/>
  <c r="O3575" i="1"/>
  <c r="P3575" i="1" s="1"/>
  <c r="O2979" i="1"/>
  <c r="O2980" i="1"/>
  <c r="O2981" i="1"/>
  <c r="O2982" i="1"/>
  <c r="O1041" i="1"/>
  <c r="O4637" i="1"/>
  <c r="O4638" i="1"/>
  <c r="P4638" i="1" s="1"/>
  <c r="O1042" i="1"/>
  <c r="O1043" i="1"/>
  <c r="O1044" i="1"/>
  <c r="O1045" i="1"/>
  <c r="P1045" i="1" s="1"/>
  <c r="O1046" i="1"/>
  <c r="O4640" i="1"/>
  <c r="O3576" i="1"/>
  <c r="O2416" i="1"/>
  <c r="P2416" i="1" s="1"/>
  <c r="O2075" i="1"/>
  <c r="O2076" i="1"/>
  <c r="O2417" i="1"/>
  <c r="P2417" i="1" s="1"/>
  <c r="O3578" i="1"/>
  <c r="O3579" i="1"/>
  <c r="O2419" i="1"/>
  <c r="O2077" i="1"/>
  <c r="P2077" i="1" s="1"/>
  <c r="O2078" i="1"/>
  <c r="O2079" i="1"/>
  <c r="P2079" i="1" s="1"/>
  <c r="O3580" i="1"/>
  <c r="O2080" i="1"/>
  <c r="O2421" i="1"/>
  <c r="O2422" i="1"/>
  <c r="P2422" i="1" s="1"/>
  <c r="O2081" i="1"/>
  <c r="O2082" i="1"/>
  <c r="O2083" i="1"/>
  <c r="O2084" i="1"/>
  <c r="O2086" i="1"/>
  <c r="P2086" i="1" s="1"/>
  <c r="O2087" i="1"/>
  <c r="O1169" i="1"/>
  <c r="P1169" i="1" s="1"/>
  <c r="O4641" i="1"/>
  <c r="O4642" i="1"/>
  <c r="P4642" i="1" s="1"/>
  <c r="O4644" i="1"/>
  <c r="O3584" i="1"/>
  <c r="P3584" i="1" s="1"/>
  <c r="O640" i="1"/>
  <c r="O641" i="1"/>
  <c r="P641" i="1" s="1"/>
  <c r="O6117" i="1"/>
  <c r="O642" i="1"/>
  <c r="O2088" i="1"/>
  <c r="O3585" i="1"/>
  <c r="O643" i="1"/>
  <c r="O2983" i="1"/>
  <c r="P2983" i="1" s="1"/>
  <c r="O3586" i="1"/>
  <c r="P3586" i="1" s="1"/>
  <c r="O3587" i="1"/>
  <c r="O2985" i="1"/>
  <c r="O2986" i="1"/>
  <c r="O2089" i="1"/>
  <c r="O2090" i="1"/>
  <c r="O2806" i="1"/>
  <c r="O1235" i="1"/>
  <c r="O1047" i="1"/>
  <c r="O1236" i="1"/>
  <c r="O1237" i="1"/>
  <c r="O4646" i="1"/>
  <c r="O3588" i="1"/>
  <c r="P3588" i="1" s="1"/>
  <c r="O1634" i="1"/>
  <c r="O3590" i="1"/>
  <c r="O4647" i="1"/>
  <c r="O4648" i="1"/>
  <c r="O2807" i="1"/>
  <c r="O2808" i="1"/>
  <c r="O2809" i="1"/>
  <c r="P2809" i="1" s="1"/>
  <c r="O2810" i="1"/>
  <c r="O2811" i="1"/>
  <c r="O2812" i="1"/>
  <c r="O2813" i="1"/>
  <c r="O1907" i="1"/>
  <c r="O1909" i="1"/>
  <c r="O1910" i="1"/>
  <c r="P1910" i="1" s="1"/>
  <c r="O1911" i="1"/>
  <c r="O1912" i="1"/>
  <c r="O1913" i="1"/>
  <c r="O1915" i="1"/>
  <c r="O1916" i="1"/>
  <c r="O1918" i="1"/>
  <c r="P1918" i="1" s="1"/>
  <c r="O1919" i="1"/>
  <c r="O1920" i="1"/>
  <c r="O1048" i="1"/>
  <c r="O1050" i="1"/>
  <c r="O1051" i="1"/>
  <c r="O1052" i="1"/>
  <c r="P1052" i="1" s="1"/>
  <c r="O10" i="1"/>
  <c r="P10" i="1" s="1"/>
  <c r="O11" i="1"/>
  <c r="O12" i="1"/>
  <c r="O13" i="1"/>
  <c r="O2815" i="1"/>
  <c r="O644" i="1"/>
  <c r="P644" i="1" s="1"/>
  <c r="O295" i="1"/>
  <c r="P295" i="1" s="1"/>
  <c r="O2987" i="1"/>
  <c r="O2988" i="1"/>
  <c r="O3592" i="1"/>
  <c r="O2989" i="1"/>
  <c r="O2992" i="1"/>
  <c r="O3593" i="1"/>
  <c r="P3593" i="1" s="1"/>
  <c r="O3594" i="1"/>
  <c r="O2993" i="1"/>
  <c r="O1635" i="1"/>
  <c r="O3595" i="1"/>
  <c r="O2994" i="1"/>
  <c r="P2994" i="1" s="1"/>
  <c r="O3596" i="1"/>
  <c r="O3598" i="1"/>
  <c r="P3598" i="1" s="1"/>
  <c r="O297" i="1"/>
  <c r="O3599" i="1"/>
  <c r="O3600" i="1"/>
  <c r="O3601" i="1"/>
  <c r="O6118" i="1"/>
  <c r="P6118" i="1" s="1"/>
  <c r="O6119" i="1"/>
  <c r="O4649" i="1"/>
  <c r="O6120" i="1"/>
  <c r="P6120" i="1" s="1"/>
  <c r="O4650" i="1"/>
  <c r="O3603" i="1"/>
  <c r="O3604" i="1"/>
  <c r="O3605" i="1"/>
  <c r="P3605" i="1" s="1"/>
  <c r="O3606" i="1"/>
  <c r="O6122" i="1"/>
  <c r="P6122" i="1" s="1"/>
  <c r="O6123" i="1"/>
  <c r="O6124" i="1"/>
  <c r="O6125" i="1"/>
  <c r="O6126" i="1"/>
  <c r="O6127" i="1"/>
  <c r="P6127" i="1" s="1"/>
  <c r="O6128" i="1"/>
  <c r="O6129" i="1"/>
  <c r="O6130" i="1"/>
  <c r="P6130" i="1" s="1"/>
  <c r="O6131" i="1"/>
  <c r="O6132" i="1"/>
  <c r="O6133" i="1"/>
  <c r="O6134" i="1"/>
  <c r="O6135" i="1"/>
  <c r="P6135" i="1" s="1"/>
  <c r="O6137" i="1"/>
  <c r="O6138" i="1"/>
  <c r="P6138" i="1" s="1"/>
  <c r="O3607" i="1"/>
  <c r="O6139" i="1"/>
  <c r="O3608" i="1"/>
  <c r="O3609" i="1"/>
  <c r="O3611" i="1"/>
  <c r="O2995" i="1"/>
  <c r="O3613" i="1"/>
  <c r="P3613" i="1" s="1"/>
  <c r="O6140" i="1"/>
  <c r="O365" i="1"/>
  <c r="P365" i="1" s="1"/>
  <c r="O3614" i="1"/>
  <c r="O3615" i="1"/>
  <c r="O366" i="1"/>
  <c r="O1733" i="1"/>
  <c r="O2424" i="1"/>
  <c r="O2425" i="1"/>
  <c r="P2425" i="1" s="1"/>
  <c r="O2091" i="1"/>
  <c r="O2426" i="1"/>
  <c r="O3620" i="1"/>
  <c r="O3621" i="1"/>
  <c r="P3621" i="1" s="1"/>
  <c r="O2093" i="1"/>
  <c r="O3622" i="1"/>
  <c r="O2094" i="1"/>
  <c r="O2095" i="1"/>
  <c r="O2096" i="1"/>
  <c r="O2428" i="1"/>
  <c r="P2428" i="1" s="1"/>
  <c r="O3625" i="1"/>
  <c r="O2429" i="1"/>
  <c r="O3626" i="1"/>
  <c r="O2097" i="1"/>
  <c r="O2098" i="1"/>
  <c r="O2430" i="1"/>
  <c r="O2431" i="1"/>
  <c r="P2431" i="1" s="1"/>
  <c r="O3627" i="1"/>
  <c r="O3629" i="1"/>
  <c r="O3630" i="1"/>
  <c r="O645" i="1"/>
  <c r="O646" i="1"/>
  <c r="O647" i="1"/>
  <c r="O649" i="1"/>
  <c r="O650" i="1"/>
  <c r="O651" i="1"/>
  <c r="O652" i="1"/>
  <c r="O653" i="1"/>
  <c r="O2100" i="1"/>
  <c r="O654" i="1"/>
  <c r="P654" i="1" s="1"/>
  <c r="O2101" i="1"/>
  <c r="P2101" i="1" s="1"/>
  <c r="O656" i="1"/>
  <c r="O657" i="1"/>
  <c r="O658" i="1"/>
  <c r="O661" i="1"/>
  <c r="O662" i="1"/>
  <c r="P662" i="1" s="1"/>
  <c r="O663" i="1"/>
  <c r="O664" i="1"/>
  <c r="O3631" i="1"/>
  <c r="O3632" i="1"/>
  <c r="O3633" i="1"/>
  <c r="O5247" i="1"/>
  <c r="P5247" i="1" s="1"/>
  <c r="O5248" i="1"/>
  <c r="O5249" i="1"/>
  <c r="O5250" i="1"/>
  <c r="O666" i="1"/>
  <c r="O667" i="1"/>
  <c r="O669" i="1"/>
  <c r="P669" i="1" s="1"/>
  <c r="O672" i="1"/>
  <c r="O673" i="1"/>
  <c r="O674" i="1"/>
  <c r="O675" i="1"/>
  <c r="O5251" i="1"/>
  <c r="P5251" i="1" s="1"/>
  <c r="O2996" i="1"/>
  <c r="O3636" i="1"/>
  <c r="O3638" i="1"/>
  <c r="O2103" i="1"/>
  <c r="O3639" i="1"/>
  <c r="O3640" i="1"/>
  <c r="P3640" i="1" s="1"/>
  <c r="O4651" i="1"/>
  <c r="O2432" i="1"/>
  <c r="O2433" i="1"/>
  <c r="P2433" i="1" s="1"/>
  <c r="O2434" i="1"/>
  <c r="O2104" i="1"/>
  <c r="O2105" i="1"/>
  <c r="O3641" i="1"/>
  <c r="O3642" i="1"/>
  <c r="P3642" i="1" s="1"/>
  <c r="O3643" i="1"/>
  <c r="O3644" i="1"/>
  <c r="O2106" i="1"/>
  <c r="P2106" i="1" s="1"/>
  <c r="O2107" i="1"/>
  <c r="O2108" i="1"/>
  <c r="O2109" i="1"/>
  <c r="O2110" i="1"/>
  <c r="O2112" i="1"/>
  <c r="O2113" i="1"/>
  <c r="O2114" i="1"/>
  <c r="P2114" i="1" s="1"/>
  <c r="O2115" i="1"/>
  <c r="O2116" i="1"/>
  <c r="O2117" i="1"/>
  <c r="O2118" i="1"/>
  <c r="O3645" i="1"/>
  <c r="P3645" i="1" s="1"/>
  <c r="O3646" i="1"/>
  <c r="O3649" i="1"/>
  <c r="P3649" i="1" s="1"/>
  <c r="O2435" i="1"/>
  <c r="O3651" i="1"/>
  <c r="O2436" i="1"/>
  <c r="P2436" i="1" s="1"/>
  <c r="O2437" i="1"/>
  <c r="O3652" i="1"/>
  <c r="O3653" i="1"/>
  <c r="O3654" i="1"/>
  <c r="O3655" i="1"/>
  <c r="P3655" i="1" s="1"/>
  <c r="O3656" i="1"/>
  <c r="O3657" i="1"/>
  <c r="O3659" i="1"/>
  <c r="O3660" i="1"/>
  <c r="O3661" i="1"/>
  <c r="O3662" i="1"/>
  <c r="O3664" i="1"/>
  <c r="P3664" i="1" s="1"/>
  <c r="O3666" i="1"/>
  <c r="P3666" i="1" s="1"/>
  <c r="O2997" i="1"/>
  <c r="O2998" i="1"/>
  <c r="O3668" i="1"/>
  <c r="O3669" i="1"/>
  <c r="O3672" i="1"/>
  <c r="P3672" i="1" s="1"/>
  <c r="O3674" i="1"/>
  <c r="O3675" i="1"/>
  <c r="O3676" i="1"/>
  <c r="O3677" i="1"/>
  <c r="O3678" i="1"/>
  <c r="O3679" i="1"/>
  <c r="O3680" i="1"/>
  <c r="P3680" i="1" s="1"/>
  <c r="O3681" i="1"/>
  <c r="O3682" i="1"/>
  <c r="O2119" i="1"/>
  <c r="O2120" i="1"/>
  <c r="O2438" i="1"/>
  <c r="O2122" i="1"/>
  <c r="O2123" i="1"/>
  <c r="P2123" i="1" s="1"/>
  <c r="O2124" i="1"/>
  <c r="O2125" i="1"/>
  <c r="O2126" i="1"/>
  <c r="O2127" i="1"/>
  <c r="O2129" i="1"/>
  <c r="O3683" i="1"/>
  <c r="P3683" i="1" s="1"/>
  <c r="O3684" i="1"/>
  <c r="O3685" i="1"/>
  <c r="O3686" i="1"/>
  <c r="O3687" i="1"/>
  <c r="O2999" i="1"/>
  <c r="O3000" i="1"/>
  <c r="O2131" i="1"/>
  <c r="O2132" i="1"/>
  <c r="O3689" i="1"/>
  <c r="O3690" i="1"/>
  <c r="O3692" i="1"/>
  <c r="O3001" i="1"/>
  <c r="P3001" i="1" s="1"/>
  <c r="O3693" i="1"/>
  <c r="O3002" i="1"/>
  <c r="O3003" i="1"/>
  <c r="O3695" i="1"/>
  <c r="O2134" i="1"/>
  <c r="O3006" i="1"/>
  <c r="O3007" i="1"/>
  <c r="O3008" i="1"/>
  <c r="O3009" i="1"/>
  <c r="O3010" i="1"/>
  <c r="O3011" i="1"/>
  <c r="O3696" i="1"/>
  <c r="O3697" i="1"/>
  <c r="P3697" i="1" s="1"/>
  <c r="O3699" i="1"/>
  <c r="O3700" i="1"/>
  <c r="O3701" i="1"/>
  <c r="O3702" i="1"/>
  <c r="O3703" i="1"/>
  <c r="O3705" i="1"/>
  <c r="P3705" i="1" s="1"/>
  <c r="O2135" i="1"/>
  <c r="O3012" i="1"/>
  <c r="O2136" i="1"/>
  <c r="O2137" i="1"/>
  <c r="O2440" i="1"/>
  <c r="O2138" i="1"/>
  <c r="O2139" i="1"/>
  <c r="O2141" i="1"/>
  <c r="O2142" i="1"/>
  <c r="O2143" i="1"/>
  <c r="O2144" i="1"/>
  <c r="O2145" i="1"/>
  <c r="P2145" i="1" s="1"/>
  <c r="O2146" i="1"/>
  <c r="O3706" i="1"/>
  <c r="O2147" i="1"/>
  <c r="P2147" i="1" s="1"/>
  <c r="O2149" i="1"/>
  <c r="O2150" i="1"/>
  <c r="O2151" i="1"/>
  <c r="O2152" i="1"/>
  <c r="P2152" i="1" s="1"/>
  <c r="O2154" i="1"/>
  <c r="O3013" i="1"/>
  <c r="P3013" i="1" s="1"/>
  <c r="O3014" i="1"/>
  <c r="O3015" i="1"/>
  <c r="O3707" i="1"/>
  <c r="O2155" i="1"/>
  <c r="O3708" i="1"/>
  <c r="P3708" i="1" s="1"/>
  <c r="O3709" i="1"/>
  <c r="O3710" i="1"/>
  <c r="O3711" i="1"/>
  <c r="O2157" i="1"/>
  <c r="O2441" i="1"/>
  <c r="O2442" i="1"/>
  <c r="O2444" i="1"/>
  <c r="O2445" i="1"/>
  <c r="O2446" i="1"/>
  <c r="P2446" i="1" s="1"/>
  <c r="O3016" i="1"/>
  <c r="O2158" i="1"/>
  <c r="O3712" i="1"/>
  <c r="O3713" i="1"/>
  <c r="O3714" i="1"/>
  <c r="P3714" i="1" s="1"/>
  <c r="O2159" i="1"/>
  <c r="O3017" i="1"/>
  <c r="O1238" i="1"/>
  <c r="P1238" i="1" s="1"/>
  <c r="O3715" i="1"/>
  <c r="O5901" i="1"/>
  <c r="O5902" i="1"/>
  <c r="O5903" i="1"/>
  <c r="O5905" i="1"/>
  <c r="O5906" i="1"/>
  <c r="O5908" i="1"/>
  <c r="O5909" i="1"/>
  <c r="O5910" i="1"/>
  <c r="O5911" i="1"/>
  <c r="O5912" i="1"/>
  <c r="P5912" i="1" s="1"/>
  <c r="O5913" i="1"/>
  <c r="O5915" i="1"/>
  <c r="P5915" i="1" s="1"/>
  <c r="O5917" i="1"/>
  <c r="O5918" i="1"/>
  <c r="O5919" i="1"/>
  <c r="O5920" i="1"/>
  <c r="O5921" i="1"/>
  <c r="P5921" i="1" s="1"/>
  <c r="O3018" i="1"/>
  <c r="O3413" i="1"/>
  <c r="P3413" i="1" s="1"/>
  <c r="O3414" i="1"/>
  <c r="O3399" i="1"/>
  <c r="O6281" i="1"/>
  <c r="O6283" i="1"/>
  <c r="O6284" i="1"/>
  <c r="O6285" i="1"/>
  <c r="P6285" i="1" s="1"/>
  <c r="O6287" i="1"/>
  <c r="O6288" i="1"/>
  <c r="O6289" i="1"/>
  <c r="O6290" i="1"/>
  <c r="O2646" i="1"/>
  <c r="P2646" i="1" s="1"/>
  <c r="O2647" i="1"/>
  <c r="O3400" i="1"/>
  <c r="P3400" i="1" s="1"/>
  <c r="O3401" i="1"/>
  <c r="O4652" i="1"/>
  <c r="O1636" i="1"/>
  <c r="O1637" i="1"/>
  <c r="O3716" i="1"/>
  <c r="O3717" i="1"/>
  <c r="P3717" i="1" s="1"/>
  <c r="O3718" i="1"/>
  <c r="O3719" i="1"/>
  <c r="P3719" i="1" s="1"/>
  <c r="O4653" i="1"/>
  <c r="O3720" i="1"/>
  <c r="O3721" i="1"/>
  <c r="O3019" i="1"/>
  <c r="O3020" i="1"/>
  <c r="P3020" i="1" s="1"/>
  <c r="O4654" i="1"/>
  <c r="P4654" i="1" s="1"/>
  <c r="O4655" i="1"/>
  <c r="O3722" i="1"/>
  <c r="O3724" i="1"/>
  <c r="O4656" i="1"/>
  <c r="O3725" i="1"/>
  <c r="O3727" i="1"/>
  <c r="P3727" i="1" s="1"/>
  <c r="O3728" i="1"/>
  <c r="O3729" i="1"/>
  <c r="O6141" i="1"/>
  <c r="O6142" i="1"/>
  <c r="O6143" i="1"/>
  <c r="O6144" i="1"/>
  <c r="O6145" i="1"/>
  <c r="P6145" i="1" s="1"/>
  <c r="O6146" i="1"/>
  <c r="P6146" i="1" s="1"/>
  <c r="O6147" i="1"/>
  <c r="O6148" i="1"/>
  <c r="O6149" i="1"/>
  <c r="O6151" i="1"/>
  <c r="O6152" i="1"/>
  <c r="O6153" i="1"/>
  <c r="P6153" i="1" s="1"/>
  <c r="O6154" i="1"/>
  <c r="P6154" i="1" s="1"/>
  <c r="O6155" i="1"/>
  <c r="O6156" i="1"/>
  <c r="O6157" i="1"/>
  <c r="O6158" i="1"/>
  <c r="O3730" i="1"/>
  <c r="O3022" i="1"/>
  <c r="O3731" i="1"/>
  <c r="P3731" i="1" s="1"/>
  <c r="O3732" i="1"/>
  <c r="P3732" i="1" s="1"/>
  <c r="O3734" i="1"/>
  <c r="O3023" i="1"/>
  <c r="O1638" i="1"/>
  <c r="O3735" i="1"/>
  <c r="O4657" i="1"/>
  <c r="P4657" i="1" s="1"/>
  <c r="O3024" i="1"/>
  <c r="P3024" i="1" s="1"/>
  <c r="O3737" i="1"/>
  <c r="O3738" i="1"/>
  <c r="O3739" i="1"/>
  <c r="O2522" i="1"/>
  <c r="O2543" i="1"/>
  <c r="O3740" i="1"/>
  <c r="O3742" i="1"/>
  <c r="O3743" i="1"/>
  <c r="O367" i="1"/>
  <c r="O368" i="1"/>
  <c r="O3744" i="1"/>
  <c r="O3745" i="1"/>
  <c r="O4658" i="1"/>
  <c r="O3746" i="1"/>
  <c r="P3746" i="1" s="1"/>
  <c r="O3747" i="1"/>
  <c r="O3748" i="1"/>
  <c r="O3749" i="1"/>
  <c r="O3750" i="1"/>
  <c r="O3751" i="1"/>
  <c r="O3752" i="1"/>
  <c r="P3752" i="1" s="1"/>
  <c r="O3754" i="1"/>
  <c r="O2447" i="1"/>
  <c r="O3756" i="1"/>
  <c r="O3757" i="1"/>
  <c r="O3758" i="1"/>
  <c r="O3759" i="1"/>
  <c r="P3759" i="1" s="1"/>
  <c r="O3760" i="1"/>
  <c r="P3760" i="1" s="1"/>
  <c r="O3026" i="1"/>
  <c r="O2448" i="1"/>
  <c r="O3761" i="1"/>
  <c r="O3762" i="1"/>
  <c r="O3763" i="1"/>
  <c r="O3764" i="1"/>
  <c r="O3766" i="1"/>
  <c r="P3766" i="1" s="1"/>
  <c r="O2449" i="1"/>
  <c r="O3767" i="1"/>
  <c r="O3768" i="1"/>
  <c r="O3769" i="1"/>
  <c r="O3770" i="1"/>
  <c r="O3771" i="1"/>
  <c r="O3772" i="1"/>
  <c r="O3773" i="1"/>
  <c r="P3773" i="1" s="1"/>
  <c r="O3027" i="1"/>
  <c r="O3028" i="1"/>
  <c r="O3774" i="1"/>
  <c r="O3775" i="1"/>
  <c r="O3776" i="1"/>
  <c r="O3777" i="1"/>
  <c r="O3778" i="1"/>
  <c r="O3779" i="1"/>
  <c r="P3779" i="1" s="1"/>
  <c r="O3780" i="1"/>
  <c r="O3029" i="1"/>
  <c r="O3781" i="1"/>
  <c r="O3782" i="1"/>
  <c r="O3783" i="1"/>
  <c r="O3784" i="1"/>
  <c r="O3030" i="1"/>
  <c r="O3785" i="1"/>
  <c r="P3785" i="1" s="1"/>
  <c r="O3786" i="1"/>
  <c r="O3787" i="1"/>
  <c r="O3788" i="1"/>
  <c r="O3790" i="1"/>
  <c r="O4660" i="1"/>
  <c r="O3792" i="1"/>
  <c r="P3792" i="1" s="1"/>
  <c r="O3793" i="1"/>
  <c r="O3794" i="1"/>
  <c r="O2450" i="1"/>
  <c r="O2160" i="1"/>
  <c r="O3795" i="1"/>
  <c r="O3796" i="1"/>
  <c r="O3797" i="1"/>
  <c r="O3798" i="1"/>
  <c r="P3798" i="1" s="1"/>
  <c r="O3799" i="1"/>
  <c r="O3800" i="1"/>
  <c r="O2451" i="1"/>
  <c r="O2161" i="1"/>
  <c r="O3802" i="1"/>
  <c r="O3804" i="1"/>
  <c r="P3804" i="1" s="1"/>
  <c r="O3805" i="1"/>
  <c r="O3806" i="1"/>
  <c r="O2452" i="1"/>
  <c r="O2162" i="1"/>
  <c r="O3808" i="1"/>
  <c r="O3809" i="1"/>
  <c r="O3810" i="1"/>
  <c r="P3810" i="1" s="1"/>
  <c r="O3811" i="1"/>
  <c r="O3812" i="1"/>
  <c r="O2163" i="1"/>
  <c r="O3813" i="1"/>
  <c r="O3814" i="1"/>
  <c r="O3817" i="1"/>
  <c r="P3817" i="1" s="1"/>
  <c r="O3818" i="1"/>
  <c r="P3818" i="1" s="1"/>
  <c r="O3819" i="1"/>
  <c r="O3821" i="1"/>
  <c r="O3822" i="1"/>
  <c r="O3823" i="1"/>
  <c r="O3824" i="1"/>
  <c r="O3825" i="1"/>
  <c r="P3825" i="1" s="1"/>
  <c r="O3826" i="1"/>
  <c r="P3826" i="1" s="1"/>
  <c r="O3827" i="1"/>
  <c r="O3828" i="1"/>
  <c r="O3829" i="1"/>
  <c r="O3830" i="1"/>
  <c r="O3031" i="1"/>
  <c r="O3032" i="1"/>
  <c r="O3033" i="1"/>
  <c r="P3033" i="1" s="1"/>
  <c r="O3034" i="1"/>
  <c r="P3034" i="1" s="1"/>
  <c r="O3035" i="1"/>
  <c r="O3831" i="1"/>
  <c r="O2164" i="1"/>
  <c r="O2165" i="1"/>
  <c r="O2166" i="1"/>
  <c r="O2167" i="1"/>
  <c r="O2168" i="1"/>
  <c r="P2168" i="1" s="1"/>
  <c r="O2171" i="1"/>
  <c r="O3832" i="1"/>
  <c r="O3833" i="1"/>
  <c r="O3834" i="1"/>
  <c r="O3835" i="1"/>
  <c r="O2453" i="1"/>
  <c r="P2453" i="1" s="1"/>
  <c r="O3836" i="1"/>
  <c r="P3836" i="1" s="1"/>
  <c r="O3837" i="1"/>
  <c r="O3838" i="1"/>
  <c r="O2454" i="1"/>
  <c r="O3839" i="1"/>
  <c r="O3840" i="1"/>
  <c r="O3841" i="1"/>
  <c r="O3842" i="1"/>
  <c r="P3842" i="1" s="1"/>
  <c r="O3843" i="1"/>
  <c r="O3844" i="1"/>
  <c r="O2455" i="1"/>
  <c r="O3845" i="1"/>
  <c r="O3846" i="1"/>
  <c r="O3847" i="1"/>
  <c r="O3848" i="1"/>
  <c r="O3849" i="1"/>
  <c r="P3849" i="1" s="1"/>
  <c r="O3850" i="1"/>
  <c r="O3851" i="1"/>
  <c r="O3852" i="1"/>
  <c r="O3853" i="1"/>
  <c r="O3854" i="1"/>
  <c r="O3855" i="1"/>
  <c r="O3856" i="1"/>
  <c r="O3036" i="1"/>
  <c r="P3036" i="1" s="1"/>
  <c r="O1170" i="1"/>
  <c r="P1170" i="1" s="1"/>
  <c r="O1171" i="1"/>
  <c r="O1172" i="1"/>
  <c r="O1173" i="1"/>
  <c r="O1174" i="1"/>
  <c r="O1177" i="1"/>
  <c r="P1177" i="1" s="1"/>
  <c r="O1178" i="1"/>
  <c r="O1179" i="1"/>
  <c r="P1179" i="1" s="1"/>
  <c r="O1180" i="1"/>
  <c r="O1181" i="1"/>
  <c r="O1182" i="1"/>
  <c r="O1184" i="1"/>
  <c r="O1185" i="1"/>
  <c r="P1185" i="1" s="1"/>
  <c r="O1186" i="1"/>
  <c r="O1187" i="1"/>
  <c r="P1187" i="1" s="1"/>
  <c r="O1188" i="1"/>
  <c r="O2172" i="1"/>
  <c r="O1189" i="1"/>
  <c r="O1190" i="1"/>
  <c r="O1191" i="1"/>
  <c r="O1192" i="1"/>
  <c r="P1192" i="1" s="1"/>
  <c r="O1193" i="1"/>
  <c r="O1194" i="1"/>
  <c r="P1194" i="1" s="1"/>
  <c r="O1195" i="1"/>
  <c r="O1196" i="1"/>
  <c r="O1198" i="1"/>
  <c r="O1199" i="1"/>
  <c r="O1200" i="1"/>
  <c r="P1200" i="1" s="1"/>
  <c r="O1201" i="1"/>
  <c r="O1202" i="1"/>
  <c r="P1202" i="1" s="1"/>
  <c r="O1203" i="1"/>
  <c r="O1204" i="1"/>
  <c r="O5922" i="1"/>
  <c r="O1734" i="1"/>
  <c r="O3857" i="1"/>
  <c r="P3857" i="1" s="1"/>
  <c r="O1735" i="1"/>
  <c r="O369" i="1"/>
  <c r="O1736" i="1"/>
  <c r="P1736" i="1" s="1"/>
  <c r="O1737" i="1"/>
  <c r="O370" i="1"/>
  <c r="O3858" i="1"/>
  <c r="O3859" i="1"/>
  <c r="O3861" i="1"/>
  <c r="O1738" i="1"/>
  <c r="O3862" i="1"/>
  <c r="P3862" i="1" s="1"/>
  <c r="O3863" i="1"/>
  <c r="O3402" i="1"/>
  <c r="O2817" i="1"/>
  <c r="O5923" i="1"/>
  <c r="O5924" i="1"/>
  <c r="P5924" i="1" s="1"/>
  <c r="O5926" i="1"/>
  <c r="O5927" i="1"/>
  <c r="P5927" i="1" s="1"/>
  <c r="O678" i="1"/>
  <c r="O5928" i="1"/>
  <c r="O5929" i="1"/>
  <c r="O5930" i="1"/>
  <c r="O3864" i="1"/>
  <c r="P3864" i="1" s="1"/>
  <c r="O5931" i="1"/>
  <c r="O679" i="1"/>
  <c r="O5932" i="1"/>
  <c r="O680" i="1"/>
  <c r="O681" i="1"/>
  <c r="O5933" i="1"/>
  <c r="O5935" i="1"/>
  <c r="P5935" i="1" s="1"/>
  <c r="O5936" i="1"/>
  <c r="O5937" i="1"/>
  <c r="O5938" i="1"/>
  <c r="O5939" i="1"/>
  <c r="O682" i="1"/>
  <c r="O5942" i="1"/>
  <c r="P5942" i="1" s="1"/>
  <c r="O683" i="1"/>
  <c r="O5943" i="1"/>
  <c r="O5944" i="1"/>
  <c r="O6159" i="1"/>
  <c r="O6160" i="1"/>
  <c r="O4661" i="1"/>
  <c r="O2648" i="1"/>
  <c r="O1664" i="1"/>
  <c r="P1664" i="1" s="1"/>
  <c r="O6161" i="1"/>
  <c r="O6162" i="1"/>
  <c r="O3865" i="1"/>
  <c r="O3866" i="1"/>
  <c r="P3866" i="1" s="1"/>
  <c r="O3867" i="1"/>
  <c r="O3869" i="1"/>
  <c r="P3869" i="1" s="1"/>
  <c r="O6163" i="1"/>
  <c r="O3870" i="1"/>
  <c r="O4663" i="1"/>
  <c r="O3871" i="1"/>
  <c r="P3871" i="1" s="1"/>
  <c r="O3872" i="1"/>
  <c r="O3874" i="1"/>
  <c r="P3874" i="1" s="1"/>
  <c r="O4664" i="1"/>
  <c r="O3876" i="1"/>
  <c r="O4665" i="1"/>
  <c r="P4665" i="1" s="1"/>
  <c r="O4666" i="1"/>
  <c r="O4667" i="1"/>
  <c r="O4668" i="1"/>
  <c r="P4668" i="1" s="1"/>
  <c r="O3878" i="1"/>
  <c r="O3879" i="1"/>
  <c r="O4669" i="1"/>
  <c r="O4670" i="1"/>
  <c r="O3880" i="1"/>
  <c r="O3881" i="1"/>
  <c r="O3882" i="1"/>
  <c r="P3882" i="1" s="1"/>
  <c r="O1205" i="1"/>
  <c r="O1206" i="1"/>
  <c r="O684" i="1"/>
  <c r="P684" i="1" s="1"/>
  <c r="O685" i="1"/>
  <c r="O686" i="1"/>
  <c r="O687" i="1"/>
  <c r="P687" i="1" s="1"/>
  <c r="O688" i="1"/>
  <c r="O689" i="1"/>
  <c r="O1921" i="1"/>
  <c r="O1922" i="1"/>
  <c r="O2819" i="1"/>
  <c r="O1343" i="1"/>
  <c r="O2399" i="1"/>
  <c r="P2399" i="1" s="1"/>
  <c r="O808" i="1"/>
  <c r="O1923" i="1"/>
  <c r="O1924" i="1"/>
  <c r="O1925" i="1"/>
  <c r="O2523" i="1"/>
  <c r="P2523" i="1" s="1"/>
  <c r="O1739" i="1"/>
  <c r="O1740" i="1"/>
  <c r="O2524" i="1"/>
  <c r="P2524" i="1" s="1"/>
  <c r="O842" i="1"/>
  <c r="O371" i="1"/>
  <c r="O3884" i="1"/>
  <c r="O1741" i="1"/>
  <c r="O1742" i="1"/>
  <c r="O2525" i="1"/>
  <c r="O2526" i="1"/>
  <c r="P2526" i="1" s="1"/>
  <c r="O373" i="1"/>
  <c r="O374" i="1"/>
  <c r="O1744" i="1"/>
  <c r="O1745" i="1"/>
  <c r="O376" i="1"/>
  <c r="O377" i="1"/>
  <c r="P377" i="1" s="1"/>
  <c r="O378" i="1"/>
  <c r="O299" i="1"/>
  <c r="O3037" i="1"/>
  <c r="O3885" i="1"/>
  <c r="O5346" i="1"/>
  <c r="O1053" i="1"/>
  <c r="O3887" i="1"/>
  <c r="P3887" i="1" s="1"/>
  <c r="O3888" i="1"/>
  <c r="O1054" i="1"/>
  <c r="O1686" i="1"/>
  <c r="O1687" i="1"/>
  <c r="O1688" i="1"/>
  <c r="O1689" i="1"/>
  <c r="O1691" i="1"/>
  <c r="O690" i="1"/>
  <c r="O2779" i="1"/>
  <c r="O2780" i="1"/>
  <c r="O2781" i="1"/>
  <c r="O300" i="1"/>
  <c r="O302" i="1"/>
  <c r="P302" i="1" s="1"/>
  <c r="O2782" i="1"/>
  <c r="O2541" i="1"/>
  <c r="O4672" i="1"/>
  <c r="O1926" i="1"/>
  <c r="O1927" i="1"/>
  <c r="O1928" i="1"/>
  <c r="O1929" i="1"/>
  <c r="P1929" i="1" s="1"/>
  <c r="O1930" i="1"/>
  <c r="P1930" i="1" s="1"/>
  <c r="O1931" i="1"/>
  <c r="O1932" i="1"/>
  <c r="O1933" i="1"/>
  <c r="O1243" i="1"/>
  <c r="O1244" i="1"/>
  <c r="O233" i="1"/>
  <c r="O234" i="1"/>
  <c r="P234" i="1" s="1"/>
  <c r="O235" i="1"/>
  <c r="P235" i="1" s="1"/>
  <c r="O6291" i="1"/>
  <c r="O6292" i="1"/>
  <c r="O6293" i="1"/>
  <c r="O6294" i="1"/>
  <c r="O6295" i="1"/>
  <c r="O6296" i="1"/>
  <c r="O6297" i="1"/>
  <c r="P6297" i="1" s="1"/>
  <c r="O6298" i="1"/>
  <c r="P6298" i="1" s="1"/>
  <c r="O6300" i="1"/>
  <c r="O6301" i="1"/>
  <c r="O6302" i="1"/>
  <c r="O6304" i="1"/>
  <c r="O6305" i="1"/>
  <c r="P6305" i="1" s="1"/>
  <c r="O6306" i="1"/>
  <c r="O6307" i="1"/>
  <c r="O6308" i="1"/>
  <c r="P6308" i="1" s="1"/>
  <c r="O6309" i="1"/>
  <c r="O6310" i="1"/>
  <c r="O6311" i="1"/>
  <c r="O6312" i="1"/>
  <c r="O6313" i="1"/>
  <c r="P6313" i="1" s="1"/>
  <c r="O6314" i="1"/>
  <c r="O6166" i="1"/>
  <c r="O6167" i="1"/>
  <c r="P6167" i="1" s="1"/>
  <c r="O6168" i="1"/>
  <c r="O379" i="1"/>
  <c r="O380" i="1"/>
  <c r="O1746" i="1"/>
  <c r="O381" i="1"/>
  <c r="P381" i="1" s="1"/>
  <c r="O382" i="1"/>
  <c r="O383" i="1"/>
  <c r="O1747" i="1"/>
  <c r="P1747" i="1" s="1"/>
  <c r="O1748" i="1"/>
  <c r="O1749" i="1"/>
  <c r="O1750" i="1"/>
  <c r="O3889" i="1"/>
  <c r="O3890" i="1"/>
  <c r="P3890" i="1" s="1"/>
  <c r="O2173" i="1"/>
  <c r="O3891" i="1"/>
  <c r="O3894" i="1"/>
  <c r="O3895" i="1"/>
  <c r="O3896" i="1"/>
  <c r="O2174" i="1"/>
  <c r="O2175" i="1"/>
  <c r="O2176" i="1"/>
  <c r="O2177" i="1"/>
  <c r="P2177" i="1" s="1"/>
  <c r="O2178" i="1"/>
  <c r="O2180" i="1"/>
  <c r="O2181" i="1"/>
  <c r="O2182" i="1"/>
  <c r="O2183" i="1"/>
  <c r="O3897" i="1"/>
  <c r="O3898" i="1"/>
  <c r="P3898" i="1" s="1"/>
  <c r="O3899" i="1"/>
  <c r="O3900" i="1"/>
  <c r="O3901" i="1"/>
  <c r="O3902" i="1"/>
  <c r="O2456" i="1"/>
  <c r="O3903" i="1"/>
  <c r="O2184" i="1"/>
  <c r="O2185" i="1"/>
  <c r="P2185" i="1" s="1"/>
  <c r="O2186" i="1"/>
  <c r="O2187" i="1"/>
  <c r="O3904" i="1"/>
  <c r="O3905" i="1"/>
  <c r="O3907" i="1"/>
  <c r="O3908" i="1"/>
  <c r="O2457" i="1"/>
  <c r="O3910" i="1"/>
  <c r="O2189" i="1"/>
  <c r="O2190" i="1"/>
  <c r="O2191" i="1"/>
  <c r="O2192" i="1"/>
  <c r="O3911" i="1"/>
  <c r="O3912" i="1"/>
  <c r="P3912" i="1" s="1"/>
  <c r="O3913" i="1"/>
  <c r="O3914" i="1"/>
  <c r="O3916" i="1"/>
  <c r="O2458" i="1"/>
  <c r="O2193" i="1"/>
  <c r="O2194" i="1"/>
  <c r="O2195" i="1"/>
  <c r="P2195" i="1" s="1"/>
  <c r="O2196" i="1"/>
  <c r="O3918" i="1"/>
  <c r="O3920" i="1"/>
  <c r="O3921" i="1"/>
  <c r="O3922" i="1"/>
  <c r="O3923" i="1"/>
  <c r="O3038" i="1"/>
  <c r="P3038" i="1" s="1"/>
  <c r="O3039" i="1"/>
  <c r="O3040" i="1"/>
  <c r="O3041" i="1"/>
  <c r="O2197" i="1"/>
  <c r="O2198" i="1"/>
  <c r="O2199" i="1"/>
  <c r="O2200" i="1"/>
  <c r="O3924" i="1"/>
  <c r="P3924" i="1" s="1"/>
  <c r="O2201" i="1"/>
  <c r="O2202" i="1"/>
  <c r="O2203" i="1"/>
  <c r="O2204" i="1"/>
  <c r="O3925" i="1"/>
  <c r="O3926" i="1"/>
  <c r="O3928" i="1"/>
  <c r="P3928" i="1" s="1"/>
  <c r="O3042" i="1"/>
  <c r="O3929" i="1"/>
  <c r="O3930" i="1"/>
  <c r="O3043" i="1"/>
  <c r="O3044" i="1"/>
  <c r="O3931" i="1"/>
  <c r="O3932" i="1"/>
  <c r="O2205" i="1"/>
  <c r="P2205" i="1" s="1"/>
  <c r="O3045" i="1"/>
  <c r="O3046" i="1"/>
  <c r="O3047" i="1"/>
  <c r="O3048" i="1"/>
  <c r="O3049" i="1"/>
  <c r="O3933" i="1"/>
  <c r="O3934" i="1"/>
  <c r="O3935" i="1"/>
  <c r="P3935" i="1" s="1"/>
  <c r="O3936" i="1"/>
  <c r="O3050" i="1"/>
  <c r="O4673" i="1"/>
  <c r="O3938" i="1"/>
  <c r="O3939" i="1"/>
  <c r="O3940" i="1"/>
  <c r="O3051" i="1"/>
  <c r="P3051" i="1" s="1"/>
  <c r="O3942" i="1"/>
  <c r="O3943" i="1"/>
  <c r="O2207" i="1"/>
  <c r="O2208" i="1"/>
  <c r="O2209" i="1"/>
  <c r="O2210" i="1"/>
  <c r="O2211" i="1"/>
  <c r="P2211" i="1" s="1"/>
  <c r="O3945" i="1"/>
  <c r="O3946" i="1"/>
  <c r="O3947" i="1"/>
  <c r="O3948" i="1"/>
  <c r="O3949" i="1"/>
  <c r="O2459" i="1"/>
  <c r="O2212" i="1"/>
  <c r="P2212" i="1" s="1"/>
  <c r="O3951" i="1"/>
  <c r="O3952" i="1"/>
  <c r="O2213" i="1"/>
  <c r="O2215" i="1"/>
  <c r="O2216" i="1"/>
  <c r="O2217" i="1"/>
  <c r="O3954" i="1"/>
  <c r="O3955" i="1"/>
  <c r="O2460" i="1"/>
  <c r="O3956" i="1"/>
  <c r="O2218" i="1"/>
  <c r="O2219" i="1"/>
  <c r="O2220" i="1"/>
  <c r="O2221" i="1"/>
  <c r="O2222" i="1"/>
  <c r="O3957" i="1"/>
  <c r="O3958" i="1"/>
  <c r="O3959" i="1"/>
  <c r="O3960" i="1"/>
  <c r="O2223" i="1"/>
  <c r="O2225" i="1"/>
  <c r="O2226" i="1"/>
  <c r="O2227" i="1"/>
  <c r="O3961" i="1"/>
  <c r="O3962" i="1"/>
  <c r="O3963" i="1"/>
  <c r="O3964" i="1"/>
  <c r="O3052" i="1"/>
  <c r="O3053" i="1"/>
  <c r="O3054" i="1"/>
  <c r="O3055" i="1"/>
  <c r="O3057" i="1"/>
  <c r="O2228" i="1"/>
  <c r="O3966" i="1"/>
  <c r="O3967" i="1"/>
  <c r="O2229" i="1"/>
  <c r="O3968" i="1"/>
  <c r="O3969" i="1"/>
  <c r="O3970" i="1"/>
  <c r="O3973" i="1"/>
  <c r="O3974" i="1"/>
  <c r="O2231" i="1"/>
  <c r="O2232" i="1"/>
  <c r="P2232" i="1" s="1"/>
  <c r="O2233" i="1"/>
  <c r="O3975" i="1"/>
  <c r="O3976" i="1"/>
  <c r="O3977" i="1"/>
  <c r="O14" i="1"/>
  <c r="O1159" i="1"/>
  <c r="O15" i="1"/>
  <c r="O16" i="1"/>
  <c r="P16" i="1" s="1"/>
  <c r="O17" i="1"/>
  <c r="O18" i="1"/>
  <c r="O19" i="1"/>
  <c r="O20" i="1"/>
  <c r="O21" i="1"/>
  <c r="O22" i="1"/>
  <c r="O23" i="1"/>
  <c r="O2649" i="1"/>
  <c r="P2649" i="1" s="1"/>
  <c r="O2651" i="1"/>
  <c r="O2652" i="1"/>
  <c r="O2653" i="1"/>
  <c r="O2654" i="1"/>
  <c r="O2655" i="1"/>
  <c r="O2656" i="1"/>
  <c r="O2657" i="1"/>
  <c r="P2657" i="1" s="1"/>
  <c r="O2661" i="1"/>
  <c r="O2662" i="1"/>
  <c r="O2663" i="1"/>
  <c r="O2664" i="1"/>
  <c r="O2665" i="1"/>
  <c r="O2667" i="1"/>
  <c r="O2668" i="1"/>
  <c r="O2669" i="1"/>
  <c r="O2400" i="1"/>
  <c r="O2402" i="1"/>
  <c r="O2403" i="1"/>
  <c r="O2404" i="1"/>
  <c r="O2405" i="1"/>
  <c r="P2405" i="1" s="1"/>
  <c r="O2406" i="1"/>
  <c r="O2407" i="1"/>
  <c r="O2408" i="1"/>
  <c r="O3058" i="1"/>
  <c r="O1239" i="1"/>
  <c r="O3978" i="1"/>
  <c r="O6169" i="1"/>
  <c r="O6170" i="1"/>
  <c r="P6170" i="1" s="1"/>
  <c r="O6171" i="1"/>
  <c r="O6172" i="1"/>
  <c r="O6173" i="1"/>
  <c r="O3415" i="1"/>
  <c r="O3417" i="1"/>
  <c r="O3418" i="1"/>
  <c r="O3419" i="1"/>
  <c r="O691" i="1"/>
  <c r="P691" i="1" s="1"/>
  <c r="O801" i="1"/>
  <c r="O692" i="1"/>
  <c r="O693" i="1"/>
  <c r="O694" i="1"/>
  <c r="O695" i="1"/>
  <c r="O696" i="1"/>
  <c r="O802" i="1"/>
  <c r="O803" i="1"/>
  <c r="P803" i="1" s="1"/>
  <c r="O3980" i="1"/>
  <c r="O4674" i="1"/>
  <c r="O3981" i="1"/>
  <c r="O2462" i="1"/>
  <c r="O3982" i="1"/>
  <c r="O2463" i="1"/>
  <c r="P2463" i="1" s="1"/>
  <c r="O2464" i="1"/>
  <c r="O5945" i="1"/>
  <c r="O5946" i="1"/>
  <c r="O3403" i="1"/>
  <c r="O3404" i="1"/>
  <c r="O2820" i="1"/>
  <c r="O2821" i="1"/>
  <c r="P2821" i="1" s="1"/>
  <c r="O3984" i="1"/>
  <c r="O3985" i="1"/>
  <c r="O3986" i="1"/>
  <c r="O3987" i="1"/>
  <c r="O698" i="1"/>
  <c r="O236" i="1"/>
  <c r="O237" i="1"/>
  <c r="P237" i="1" s="1"/>
  <c r="O1934" i="1"/>
  <c r="O1935" i="1"/>
  <c r="O1937" i="1"/>
  <c r="O1938" i="1"/>
  <c r="O1751" i="1"/>
  <c r="O1674" i="1"/>
  <c r="O384" i="1"/>
  <c r="P384" i="1" s="1"/>
  <c r="O386" i="1"/>
  <c r="O387" i="1"/>
  <c r="O1710" i="1"/>
  <c r="O1752" i="1"/>
  <c r="O3059" i="1"/>
  <c r="O3988" i="1"/>
  <c r="P3988" i="1" s="1"/>
  <c r="O3989" i="1"/>
  <c r="O3990" i="1"/>
  <c r="O3991" i="1"/>
  <c r="O3992" i="1"/>
  <c r="O3993" i="1"/>
  <c r="O4675" i="1"/>
  <c r="O4676" i="1"/>
  <c r="O4677" i="1"/>
  <c r="P4677" i="1" s="1"/>
  <c r="O4679" i="1"/>
  <c r="O4680" i="1"/>
  <c r="O4681" i="1"/>
  <c r="O5465" i="1"/>
  <c r="O5947" i="1"/>
  <c r="O4682" i="1"/>
  <c r="O1754" i="1"/>
  <c r="P1754" i="1" s="1"/>
  <c r="O1208" i="1"/>
  <c r="O3994" i="1"/>
  <c r="O1755" i="1"/>
  <c r="O1756" i="1"/>
  <c r="O3995" i="1"/>
  <c r="O4683" i="1"/>
  <c r="O4684" i="1"/>
  <c r="P4684" i="1" s="1"/>
  <c r="O388" i="1"/>
  <c r="O3060" i="1"/>
  <c r="O3061" i="1"/>
  <c r="O1757" i="1"/>
  <c r="O3062" i="1"/>
  <c r="O3063" i="1"/>
  <c r="O2546" i="1"/>
  <c r="O2547" i="1"/>
  <c r="P2547" i="1" s="1"/>
  <c r="O2548" i="1"/>
  <c r="O2549" i="1"/>
  <c r="O3064" i="1"/>
  <c r="O4687" i="1"/>
  <c r="O4688" i="1"/>
  <c r="O1665" i="1"/>
  <c r="O4689" i="1"/>
  <c r="P4689" i="1" s="1"/>
  <c r="O3996" i="1"/>
  <c r="O1758" i="1"/>
  <c r="O1209" i="1"/>
  <c r="O1210" i="1"/>
  <c r="O1211" i="1"/>
  <c r="O1212" i="1"/>
  <c r="O1213" i="1"/>
  <c r="O1214" i="1"/>
  <c r="P1214" i="1" s="1"/>
  <c r="O1215" i="1"/>
  <c r="O1216" i="1"/>
  <c r="O1217" i="1"/>
  <c r="O1219" i="1"/>
  <c r="O1220" i="1"/>
  <c r="O1221" i="1"/>
  <c r="O1222" i="1"/>
  <c r="P1222" i="1" s="1"/>
  <c r="O1223" i="1"/>
  <c r="O1224" i="1"/>
  <c r="O1639" i="1"/>
  <c r="O1759" i="1"/>
  <c r="O1760" i="1"/>
  <c r="O4690" i="1"/>
  <c r="O4692" i="1"/>
  <c r="O4693" i="1"/>
  <c r="P4693" i="1" s="1"/>
  <c r="O3997" i="1"/>
  <c r="O3998" i="1"/>
  <c r="O3999" i="1"/>
  <c r="O4000" i="1"/>
  <c r="O699" i="1"/>
  <c r="O4694" i="1"/>
  <c r="O4695" i="1"/>
  <c r="P4695" i="1" s="1"/>
  <c r="O4697" i="1"/>
  <c r="O5948" i="1"/>
  <c r="O1761" i="1"/>
  <c r="O700" i="1"/>
  <c r="O4699" i="1"/>
  <c r="O4700" i="1"/>
  <c r="O1762" i="1"/>
  <c r="P1762" i="1" s="1"/>
  <c r="O3065" i="1"/>
  <c r="O3066" i="1"/>
  <c r="O3067" i="1"/>
  <c r="O3068" i="1"/>
  <c r="O2234" i="1"/>
  <c r="O4001" i="1"/>
  <c r="O4002" i="1"/>
  <c r="O4003" i="1"/>
  <c r="P4003" i="1" s="1"/>
  <c r="O4702" i="1"/>
  <c r="O4703" i="1"/>
  <c r="O4704" i="1"/>
  <c r="O854" i="1"/>
  <c r="O389" i="1"/>
  <c r="O4004" i="1"/>
  <c r="P4004" i="1" s="1"/>
  <c r="O5320" i="1"/>
  <c r="O1765" i="1"/>
  <c r="O390" i="1"/>
  <c r="O4005" i="1"/>
  <c r="O3" i="1"/>
  <c r="O4708" i="1"/>
  <c r="O4709" i="1"/>
  <c r="O3069" i="1"/>
  <c r="O4006" i="1"/>
  <c r="O3070" i="1"/>
  <c r="O1939" i="1"/>
  <c r="O1940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2235" i="1"/>
  <c r="O5950" i="1"/>
  <c r="O4023" i="1"/>
  <c r="O4711" i="1"/>
  <c r="O4712" i="1"/>
  <c r="O4713" i="1"/>
  <c r="O4714" i="1"/>
  <c r="O4716" i="1"/>
  <c r="O4024" i="1"/>
  <c r="O4025" i="1"/>
  <c r="O4717" i="1"/>
  <c r="O3073" i="1"/>
  <c r="O1136" i="1"/>
  <c r="O1137" i="1"/>
  <c r="O1138" i="1"/>
  <c r="O1139" i="1"/>
  <c r="O1140" i="1"/>
  <c r="O1141" i="1"/>
  <c r="O1143" i="1"/>
  <c r="O1144" i="1"/>
  <c r="O1145" i="1"/>
  <c r="O3074" i="1"/>
  <c r="O4718" i="1"/>
  <c r="O4719" i="1"/>
  <c r="O4720" i="1"/>
  <c r="O4721" i="1"/>
  <c r="O4026" i="1"/>
  <c r="O4027" i="1"/>
  <c r="O4028" i="1"/>
  <c r="O4029" i="1"/>
  <c r="O5951" i="1"/>
  <c r="O1146" i="1"/>
  <c r="O4031" i="1"/>
  <c r="P4031" i="1" s="1"/>
  <c r="O4032" i="1"/>
  <c r="O4033" i="1"/>
  <c r="O4034" i="1"/>
  <c r="O4036" i="1"/>
  <c r="O4037" i="1"/>
  <c r="O4039" i="1"/>
  <c r="O4040" i="1"/>
  <c r="P4040" i="1" s="1"/>
  <c r="O4041" i="1"/>
  <c r="O4042" i="1"/>
  <c r="O4045" i="1"/>
  <c r="O4725" i="1"/>
  <c r="O2697" i="1"/>
  <c r="O4046" i="1"/>
  <c r="P4046" i="1" s="1"/>
  <c r="O4047" i="1"/>
  <c r="O1766" i="1"/>
  <c r="O5302" i="1"/>
  <c r="O4049" i="1"/>
  <c r="O4727" i="1"/>
  <c r="O391" i="1"/>
  <c r="O4729" i="1"/>
  <c r="P4729" i="1" s="1"/>
  <c r="O5466" i="1"/>
  <c r="O2551" i="1"/>
  <c r="O2552" i="1"/>
  <c r="O2553" i="1"/>
  <c r="O2554" i="1"/>
  <c r="O4730" i="1"/>
  <c r="O4731" i="1"/>
  <c r="P4731" i="1" s="1"/>
  <c r="O4732" i="1"/>
  <c r="O4733" i="1"/>
  <c r="O4734" i="1"/>
  <c r="O4735" i="1"/>
  <c r="O4050" i="1"/>
  <c r="O4051" i="1"/>
  <c r="O4736" i="1"/>
  <c r="P4736" i="1" s="1"/>
  <c r="O4737" i="1"/>
  <c r="O4052" i="1"/>
  <c r="O4053" i="1"/>
  <c r="O4739" i="1"/>
  <c r="O4054" i="1"/>
  <c r="O4740" i="1"/>
  <c r="O4741" i="1"/>
  <c r="P4741" i="1" s="1"/>
  <c r="O4742" i="1"/>
  <c r="O4743" i="1"/>
  <c r="O4744" i="1"/>
  <c r="O4745" i="1"/>
  <c r="O4746" i="1"/>
  <c r="O4747" i="1"/>
  <c r="O5952" i="1"/>
  <c r="O4748" i="1"/>
  <c r="P4748" i="1" s="1"/>
  <c r="O393" i="1"/>
  <c r="O4750" i="1"/>
  <c r="O4751" i="1"/>
  <c r="O1941" i="1"/>
  <c r="O1942" i="1"/>
  <c r="O1943" i="1"/>
  <c r="P1943" i="1" s="1"/>
  <c r="O6174" i="1"/>
  <c r="O3075" i="1"/>
  <c r="O4753" i="1"/>
  <c r="O4754" i="1"/>
  <c r="O1240" i="1"/>
  <c r="O5349" i="1"/>
  <c r="O2933" i="1"/>
  <c r="P2933" i="1" s="1"/>
  <c r="O2934" i="1"/>
  <c r="O2935" i="1"/>
  <c r="O2723" i="1"/>
  <c r="O2724" i="1"/>
  <c r="O5350" i="1"/>
  <c r="O2726" i="1"/>
  <c r="O2727" i="1"/>
  <c r="P2727" i="1" s="1"/>
  <c r="O2728" i="1"/>
  <c r="O2936" i="1"/>
  <c r="O2937" i="1"/>
  <c r="O2939" i="1"/>
  <c r="O2940" i="1"/>
  <c r="O2942" i="1"/>
  <c r="P2942" i="1" s="1"/>
  <c r="O2943" i="1"/>
  <c r="O2729" i="1"/>
  <c r="O5351" i="1"/>
  <c r="O5353" i="1"/>
  <c r="O5354" i="1"/>
  <c r="O4055" i="1"/>
  <c r="P4055" i="1" s="1"/>
  <c r="O5468" i="1"/>
  <c r="O4755" i="1"/>
  <c r="O3076" i="1"/>
  <c r="O6175" i="1"/>
  <c r="O5953" i="1"/>
  <c r="O1225" i="1"/>
  <c r="O1768" i="1"/>
  <c r="O5356" i="1"/>
  <c r="P5356" i="1" s="1"/>
  <c r="O6176" i="1"/>
  <c r="O4756" i="1"/>
  <c r="O4757" i="1"/>
  <c r="O4758" i="1"/>
  <c r="O1057" i="1"/>
  <c r="O1058" i="1"/>
  <c r="O5954" i="1"/>
  <c r="P5954" i="1" s="1"/>
  <c r="O6177" i="1"/>
  <c r="O4057" i="1"/>
  <c r="O4058" i="1"/>
  <c r="O4059" i="1"/>
  <c r="O4060" i="1"/>
  <c r="O4061" i="1"/>
  <c r="O4062" i="1"/>
  <c r="O1241" i="1"/>
  <c r="P1241" i="1" s="1"/>
  <c r="O4759" i="1"/>
  <c r="O4760" i="1"/>
  <c r="O4761" i="1"/>
  <c r="O4762" i="1"/>
  <c r="O4763" i="1"/>
  <c r="O4765" i="1"/>
  <c r="O4766" i="1"/>
  <c r="P4766" i="1" s="1"/>
  <c r="O4767" i="1"/>
  <c r="O4768" i="1"/>
  <c r="O1944" i="1"/>
  <c r="O4769" i="1"/>
  <c r="O1946" i="1"/>
  <c r="O4771" i="1"/>
  <c r="P4771" i="1" s="1"/>
  <c r="O1947" i="1"/>
  <c r="O4772" i="1"/>
  <c r="O1948" i="1"/>
  <c r="O1769" i="1"/>
  <c r="O1770" i="1"/>
  <c r="O2555" i="1"/>
  <c r="O2556" i="1"/>
  <c r="O1771" i="1"/>
  <c r="O2558" i="1"/>
  <c r="O1772" i="1"/>
  <c r="O2559" i="1"/>
  <c r="O1773" i="1"/>
  <c r="O2560" i="1"/>
  <c r="O2561" i="1"/>
  <c r="O1774" i="1"/>
  <c r="P1774" i="1" s="1"/>
  <c r="O394" i="1"/>
  <c r="O395" i="1"/>
  <c r="O396" i="1"/>
  <c r="O4064" i="1"/>
  <c r="O2851" i="1"/>
  <c r="O4773" i="1"/>
  <c r="O4774" i="1"/>
  <c r="O4775" i="1"/>
  <c r="P4775" i="1" s="1"/>
  <c r="O5955" i="1"/>
  <c r="O238" i="1"/>
  <c r="O4065" i="1"/>
  <c r="O4066" i="1"/>
  <c r="O2730" i="1"/>
  <c r="O2731" i="1"/>
  <c r="O3077" i="1"/>
  <c r="P3077" i="1" s="1"/>
  <c r="O4067" i="1"/>
  <c r="O4776" i="1"/>
  <c r="O4777" i="1"/>
  <c r="O4068" i="1"/>
  <c r="O24" i="1"/>
  <c r="O25" i="1"/>
  <c r="O26" i="1"/>
  <c r="O6178" i="1"/>
  <c r="P6178" i="1" s="1"/>
  <c r="O2800" i="1"/>
  <c r="O4778" i="1"/>
  <c r="O2698" i="1"/>
  <c r="O6180" i="1"/>
  <c r="O6181" i="1"/>
  <c r="O6182" i="1"/>
  <c r="O4780" i="1"/>
  <c r="P4780" i="1" s="1"/>
  <c r="O1949" i="1"/>
  <c r="O4781" i="1"/>
  <c r="O4783" i="1"/>
  <c r="O4784" i="1"/>
  <c r="O4069" i="1"/>
  <c r="O4785" i="1"/>
  <c r="O398" i="1"/>
  <c r="O1775" i="1"/>
  <c r="O1776" i="1"/>
  <c r="O4786" i="1"/>
  <c r="O4787" i="1"/>
  <c r="O4788" i="1"/>
  <c r="O2236" i="1"/>
  <c r="O4070" i="1"/>
  <c r="O4072" i="1"/>
  <c r="O6183" i="1"/>
  <c r="O5956" i="1"/>
  <c r="O2822" i="1"/>
  <c r="O4073" i="1"/>
  <c r="O1640" i="1"/>
  <c r="O4789" i="1"/>
  <c r="O4790" i="1"/>
  <c r="P4790" i="1" s="1"/>
  <c r="O4791" i="1"/>
  <c r="O4793" i="1"/>
  <c r="O4074" i="1"/>
  <c r="O4794" i="1"/>
  <c r="O5469" i="1"/>
  <c r="O2733" i="1"/>
  <c r="O2734" i="1"/>
  <c r="O2736" i="1"/>
  <c r="P2736" i="1" s="1"/>
  <c r="O6315" i="1"/>
  <c r="O6317" i="1"/>
  <c r="O6318" i="1"/>
  <c r="O6319" i="1"/>
  <c r="O6320" i="1"/>
  <c r="O6321" i="1"/>
  <c r="O6324" i="1"/>
  <c r="O6325" i="1"/>
  <c r="O6326" i="1"/>
  <c r="O701" i="1"/>
  <c r="O6327" i="1"/>
  <c r="O6328" i="1"/>
  <c r="O6331" i="1"/>
  <c r="O6332" i="1"/>
  <c r="O6333" i="1"/>
  <c r="O6334" i="1"/>
  <c r="O6335" i="1"/>
  <c r="O6336" i="1"/>
  <c r="O6337" i="1"/>
  <c r="O6338" i="1"/>
  <c r="O6339" i="1"/>
  <c r="O1950" i="1"/>
  <c r="O4796" i="1"/>
  <c r="O4075" i="1"/>
  <c r="O5958" i="1"/>
  <c r="O5959" i="1"/>
  <c r="O5470" i="1"/>
  <c r="O4798" i="1"/>
  <c r="O400" i="1"/>
  <c r="O5471" i="1"/>
  <c r="O2823" i="1"/>
  <c r="O5472" i="1"/>
  <c r="O5473" i="1"/>
  <c r="O4799" i="1"/>
  <c r="O4800" i="1"/>
  <c r="O2739" i="1"/>
  <c r="O2740" i="1"/>
  <c r="O2741" i="1"/>
  <c r="O4801" i="1"/>
  <c r="O4802" i="1"/>
  <c r="O4803" i="1"/>
  <c r="O4805" i="1"/>
  <c r="O4806" i="1"/>
  <c r="O6184" i="1"/>
  <c r="O6185" i="1"/>
  <c r="O2562" i="1"/>
  <c r="O2563" i="1"/>
  <c r="O2564" i="1"/>
  <c r="O2565" i="1"/>
  <c r="O6186" i="1"/>
  <c r="O1505" i="1"/>
  <c r="O1777" i="1"/>
  <c r="O1779" i="1"/>
  <c r="O3079" i="1"/>
  <c r="O3080" i="1"/>
  <c r="O3081" i="1"/>
  <c r="O3082" i="1"/>
  <c r="O401" i="1"/>
  <c r="O4807" i="1"/>
  <c r="O4808" i="1"/>
  <c r="P4808" i="1" s="1"/>
  <c r="O2465" i="1"/>
  <c r="O3083" i="1"/>
  <c r="O3084" i="1"/>
  <c r="O4076" i="1"/>
  <c r="O4077" i="1"/>
  <c r="O4078" i="1"/>
  <c r="O3085" i="1"/>
  <c r="O702" i="1"/>
  <c r="P702" i="1" s="1"/>
  <c r="O3086" i="1"/>
  <c r="O3087" i="1"/>
  <c r="O3088" i="1"/>
  <c r="O3089" i="1"/>
  <c r="O3090" i="1"/>
  <c r="O3091" i="1"/>
  <c r="O3092" i="1"/>
  <c r="O3093" i="1"/>
  <c r="P3093" i="1" s="1"/>
  <c r="O3094" i="1"/>
  <c r="O3095" i="1"/>
  <c r="O3096" i="1"/>
  <c r="O3097" i="1"/>
  <c r="O3099" i="1"/>
  <c r="O3100" i="1"/>
  <c r="O3101" i="1"/>
  <c r="O3102" i="1"/>
  <c r="P3102" i="1" s="1"/>
  <c r="O3103" i="1"/>
  <c r="O3104" i="1"/>
  <c r="O3105" i="1"/>
  <c r="O3106" i="1"/>
  <c r="O3107" i="1"/>
  <c r="O3108" i="1"/>
  <c r="O3109" i="1"/>
  <c r="O3110" i="1"/>
  <c r="P3110" i="1" s="1"/>
  <c r="O3111" i="1"/>
  <c r="O3113" i="1"/>
  <c r="O3114" i="1"/>
  <c r="O3115" i="1"/>
  <c r="O3116" i="1"/>
  <c r="O3117" i="1"/>
  <c r="O3118" i="1"/>
  <c r="O3119" i="1"/>
  <c r="P3119" i="1" s="1"/>
  <c r="O3120" i="1"/>
  <c r="O3122" i="1"/>
  <c r="O3123" i="1"/>
  <c r="O3124" i="1"/>
  <c r="O3125" i="1"/>
  <c r="O3126" i="1"/>
  <c r="O3127" i="1"/>
  <c r="O3128" i="1"/>
  <c r="P3128" i="1" s="1"/>
  <c r="O3129" i="1"/>
  <c r="O3130" i="1"/>
  <c r="O3131" i="1"/>
  <c r="O3132" i="1"/>
  <c r="O3134" i="1"/>
  <c r="O3136" i="1"/>
  <c r="O3137" i="1"/>
  <c r="P3137" i="1" s="1"/>
  <c r="O3138" i="1"/>
  <c r="O3139" i="1"/>
  <c r="O3140" i="1"/>
  <c r="O3141" i="1"/>
  <c r="O3142" i="1"/>
  <c r="O3143" i="1"/>
  <c r="O3144" i="1"/>
  <c r="O3145" i="1"/>
  <c r="P3145" i="1" s="1"/>
  <c r="O3146" i="1"/>
  <c r="O3147" i="1"/>
  <c r="O3148" i="1"/>
  <c r="O3150" i="1"/>
  <c r="O3152" i="1"/>
  <c r="O3153" i="1"/>
  <c r="O3154" i="1"/>
  <c r="P3154" i="1" s="1"/>
  <c r="O3155" i="1"/>
  <c r="O3156" i="1"/>
  <c r="O3157" i="1"/>
  <c r="O3158" i="1"/>
  <c r="O3159" i="1"/>
  <c r="O3161" i="1"/>
  <c r="O3162" i="1"/>
  <c r="P3162" i="1" s="1"/>
  <c r="O3163" i="1"/>
  <c r="O3164" i="1"/>
  <c r="O3165" i="1"/>
  <c r="O3166" i="1"/>
  <c r="O3167" i="1"/>
  <c r="O3168" i="1"/>
  <c r="O3169" i="1"/>
  <c r="O3170" i="1"/>
  <c r="P3170" i="1" s="1"/>
  <c r="O3171" i="1"/>
  <c r="O3172" i="1"/>
  <c r="O3173" i="1"/>
  <c r="O3174" i="1"/>
  <c r="O3175" i="1"/>
  <c r="O3177" i="1"/>
  <c r="O3178" i="1"/>
  <c r="P3178" i="1" s="1"/>
  <c r="O3179" i="1"/>
  <c r="O5960" i="1"/>
  <c r="O1780" i="1"/>
  <c r="O1506" i="1"/>
  <c r="O3180" i="1"/>
  <c r="O5961" i="1"/>
  <c r="O2527" i="1"/>
  <c r="O2528" i="1"/>
  <c r="P2528" i="1" s="1"/>
  <c r="O1781" i="1"/>
  <c r="O4809" i="1"/>
  <c r="O1951" i="1"/>
  <c r="O4080" i="1"/>
  <c r="O4081" i="1"/>
  <c r="O4811" i="1"/>
  <c r="O4812" i="1"/>
  <c r="O4813" i="1"/>
  <c r="O4814" i="1"/>
  <c r="O1952" i="1"/>
  <c r="O4815" i="1"/>
  <c r="O3420" i="1"/>
  <c r="O3181" i="1"/>
  <c r="O3182" i="1"/>
  <c r="O3183" i="1"/>
  <c r="O3184" i="1"/>
  <c r="O3185" i="1"/>
  <c r="O1245" i="1"/>
  <c r="O5962" i="1"/>
  <c r="O5963" i="1"/>
  <c r="O703" i="1"/>
  <c r="O5964" i="1"/>
  <c r="O4816" i="1"/>
  <c r="O805" i="1"/>
  <c r="O5252" i="1"/>
  <c r="O806" i="1"/>
  <c r="O807" i="1"/>
  <c r="O402" i="1"/>
  <c r="O403" i="1"/>
  <c r="O404" i="1"/>
  <c r="O2238" i="1"/>
  <c r="O4817" i="1"/>
  <c r="O2742" i="1"/>
  <c r="O5965" i="1"/>
  <c r="O5966" i="1"/>
  <c r="O704" i="1"/>
  <c r="O1060" i="1"/>
  <c r="O1783" i="1"/>
  <c r="O1784" i="1"/>
  <c r="O1785" i="1"/>
  <c r="O5967" i="1"/>
  <c r="O1953" i="1"/>
  <c r="O5969" i="1"/>
  <c r="O2566" i="1"/>
  <c r="O4818" i="1"/>
  <c r="O3405" i="1"/>
  <c r="O3186" i="1"/>
  <c r="O3188" i="1"/>
  <c r="O705" i="1"/>
  <c r="O1786" i="1"/>
  <c r="O1788" i="1"/>
  <c r="O1789" i="1"/>
  <c r="O1790" i="1"/>
  <c r="P1790" i="1" s="1"/>
  <c r="O5970" i="1"/>
  <c r="O2928" i="1"/>
  <c r="O2929" i="1"/>
  <c r="O4819" i="1"/>
  <c r="O4820" i="1"/>
  <c r="O4823" i="1"/>
  <c r="O5971" i="1"/>
  <c r="P5971" i="1" s="1"/>
  <c r="O2529" i="1"/>
  <c r="O3189" i="1"/>
  <c r="O4824" i="1"/>
  <c r="O4825" i="1"/>
  <c r="O5973" i="1"/>
  <c r="O5974" i="1"/>
  <c r="O4826" i="1"/>
  <c r="O4827" i="1"/>
  <c r="P4827" i="1" s="1"/>
  <c r="O5975" i="1"/>
  <c r="O5976" i="1"/>
  <c r="O1791" i="1"/>
  <c r="O5475" i="1"/>
  <c r="O2568" i="1"/>
  <c r="O2239" i="1"/>
  <c r="O4828" i="1"/>
  <c r="O4829" i="1"/>
  <c r="P4829" i="1" s="1"/>
  <c r="O706" i="1"/>
  <c r="O4082" i="1"/>
  <c r="O5357" i="1"/>
  <c r="O5358" i="1"/>
  <c r="O2743" i="1"/>
  <c r="O4830" i="1"/>
  <c r="O2240" i="1"/>
  <c r="O2241" i="1"/>
  <c r="P2241" i="1" s="1"/>
  <c r="O2242" i="1"/>
  <c r="O2243" i="1"/>
  <c r="O2244" i="1"/>
  <c r="O2245" i="1"/>
  <c r="O2246" i="1"/>
  <c r="O2248" i="1"/>
  <c r="O2249" i="1"/>
  <c r="O2250" i="1"/>
  <c r="O2251" i="1"/>
  <c r="O2252" i="1"/>
  <c r="O2253" i="1"/>
  <c r="O2254" i="1"/>
  <c r="O2255" i="1"/>
  <c r="O2256" i="1"/>
  <c r="O2258" i="1"/>
  <c r="P2258" i="1" s="1"/>
  <c r="O2259" i="1"/>
  <c r="O1246" i="1"/>
  <c r="O1248" i="1"/>
  <c r="O239" i="1"/>
  <c r="O3406" i="1"/>
  <c r="O3407" i="1"/>
  <c r="O240" i="1"/>
  <c r="O241" i="1"/>
  <c r="O242" i="1"/>
  <c r="O243" i="1"/>
  <c r="O4083" i="1"/>
  <c r="O4084" i="1"/>
  <c r="O4086" i="1"/>
  <c r="O4087" i="1"/>
  <c r="O4831" i="1"/>
  <c r="O4832" i="1"/>
  <c r="O5359" i="1"/>
  <c r="O4088" i="1"/>
  <c r="O2260" i="1"/>
  <c r="O2745" i="1"/>
  <c r="O6188" i="1"/>
  <c r="O2261" i="1"/>
  <c r="O4089" i="1"/>
  <c r="O2746" i="1"/>
  <c r="O2747" i="1"/>
  <c r="O4090" i="1"/>
  <c r="O4091" i="1"/>
  <c r="O2569" i="1"/>
  <c r="O2570" i="1"/>
  <c r="O2571" i="1"/>
  <c r="O2572" i="1"/>
  <c r="O2573" i="1"/>
  <c r="O2638" i="1"/>
  <c r="O2639" i="1"/>
  <c r="O4092" i="1"/>
  <c r="O2262" i="1"/>
  <c r="O5360" i="1"/>
  <c r="P5360" i="1" s="1"/>
  <c r="O4093" i="1"/>
  <c r="O4094" i="1"/>
  <c r="O4095" i="1"/>
  <c r="O4096" i="1"/>
  <c r="O4097" i="1"/>
  <c r="O4098" i="1"/>
  <c r="O5361" i="1"/>
  <c r="O2748" i="1"/>
  <c r="P2748" i="1" s="1"/>
  <c r="O4834" i="1"/>
  <c r="O4835" i="1"/>
  <c r="O4836" i="1"/>
  <c r="O3190" i="1"/>
  <c r="O3191" i="1"/>
  <c r="O3192" i="1"/>
  <c r="O3193" i="1"/>
  <c r="O3194" i="1"/>
  <c r="P3194" i="1" s="1"/>
  <c r="O3195" i="1"/>
  <c r="O3196" i="1"/>
  <c r="O3197" i="1"/>
  <c r="O3198" i="1"/>
  <c r="O3199" i="1"/>
  <c r="O3200" i="1"/>
  <c r="O3201" i="1"/>
  <c r="O3202" i="1"/>
  <c r="P3202" i="1" s="1"/>
  <c r="O3203" i="1"/>
  <c r="O3204" i="1"/>
  <c r="O4837" i="1"/>
  <c r="O2824" i="1"/>
  <c r="O2263" i="1"/>
  <c r="O4099" i="1"/>
  <c r="O27" i="1"/>
  <c r="O1793" i="1"/>
  <c r="P1793" i="1" s="1"/>
  <c r="O245" i="1"/>
  <c r="O4838" i="1"/>
  <c r="O5977" i="1"/>
  <c r="O4839" i="1"/>
  <c r="O4840" i="1"/>
  <c r="O4841" i="1"/>
  <c r="O1794" i="1"/>
  <c r="O3205" i="1"/>
  <c r="P3205" i="1" s="1"/>
  <c r="O3206" i="1"/>
  <c r="O3207" i="1"/>
  <c r="O4842" i="1"/>
  <c r="O2749" i="1"/>
  <c r="O2466" i="1"/>
  <c r="O2467" i="1"/>
  <c r="O5362" i="1"/>
  <c r="O5364" i="1"/>
  <c r="P5364" i="1" s="1"/>
  <c r="O5365" i="1"/>
  <c r="O5366" i="1"/>
  <c r="O2750" i="1"/>
  <c r="O2751" i="1"/>
  <c r="O707" i="1"/>
  <c r="O708" i="1"/>
  <c r="O6189" i="1"/>
  <c r="O406" i="1"/>
  <c r="O4843" i="1"/>
  <c r="O6190" i="1"/>
  <c r="O709" i="1"/>
  <c r="O4844" i="1"/>
  <c r="O2264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4845" i="1"/>
  <c r="O6191" i="1"/>
  <c r="O710" i="1"/>
  <c r="O1955" i="1"/>
  <c r="O4101" i="1"/>
  <c r="O2468" i="1"/>
  <c r="O4846" i="1"/>
  <c r="O4847" i="1"/>
  <c r="O4848" i="1"/>
  <c r="O4849" i="1"/>
  <c r="O335" i="1"/>
  <c r="O4850" i="1"/>
  <c r="O4852" i="1"/>
  <c r="O4102" i="1"/>
  <c r="O4853" i="1"/>
  <c r="O815" i="1"/>
  <c r="O5476" i="1"/>
  <c r="O4855" i="1"/>
  <c r="O4856" i="1"/>
  <c r="O4858" i="1"/>
  <c r="O1957" i="1"/>
  <c r="O4103" i="1"/>
  <c r="O4859" i="1"/>
  <c r="O4860" i="1"/>
  <c r="O4861" i="1"/>
  <c r="O4862" i="1"/>
  <c r="O4863" i="1"/>
  <c r="O4864" i="1"/>
  <c r="O4865" i="1"/>
  <c r="O4866" i="1"/>
  <c r="O2699" i="1"/>
  <c r="O1666" i="1"/>
  <c r="O4104" i="1"/>
  <c r="O4867" i="1"/>
  <c r="O4105" i="1"/>
  <c r="O4106" i="1"/>
  <c r="O4107" i="1"/>
  <c r="O4108" i="1"/>
  <c r="O4109" i="1"/>
  <c r="O4110" i="1"/>
  <c r="O2752" i="1"/>
  <c r="O5367" i="1"/>
  <c r="O5368" i="1"/>
  <c r="O5369" i="1"/>
  <c r="O5371" i="1"/>
  <c r="O5372" i="1"/>
  <c r="O5374" i="1"/>
  <c r="O304" i="1"/>
  <c r="O305" i="1"/>
  <c r="O306" i="1"/>
  <c r="O307" i="1"/>
  <c r="O308" i="1"/>
  <c r="O309" i="1"/>
  <c r="O310" i="1"/>
  <c r="O311" i="1"/>
  <c r="O312" i="1"/>
  <c r="O313" i="1"/>
  <c r="O314" i="1"/>
  <c r="O1642" i="1"/>
  <c r="O1643" i="1"/>
  <c r="O316" i="1"/>
  <c r="O317" i="1"/>
  <c r="O4869" i="1"/>
  <c r="O711" i="1"/>
  <c r="O4870" i="1"/>
  <c r="O5477" i="1"/>
  <c r="O5478" i="1"/>
  <c r="O4871" i="1"/>
  <c r="O5979" i="1"/>
  <c r="O5980" i="1"/>
  <c r="O5982" i="1"/>
  <c r="O4111" i="1"/>
  <c r="O4872" i="1"/>
  <c r="O4873" i="1"/>
  <c r="O4875" i="1"/>
  <c r="O3208" i="1"/>
  <c r="O4878" i="1"/>
  <c r="O2825" i="1"/>
  <c r="O2826" i="1"/>
  <c r="O2827" i="1"/>
  <c r="O2828" i="1"/>
  <c r="O2830" i="1"/>
  <c r="O1795" i="1"/>
  <c r="O1796" i="1"/>
  <c r="O4879" i="1"/>
  <c r="O4112" i="1"/>
  <c r="O4880" i="1"/>
  <c r="O1958" i="1"/>
  <c r="O4113" i="1"/>
  <c r="O712" i="1"/>
  <c r="O2753" i="1"/>
  <c r="O4114" i="1"/>
  <c r="O246" i="1"/>
  <c r="O65" i="1"/>
  <c r="O809" i="1"/>
  <c r="O2296" i="1"/>
  <c r="O2297" i="1"/>
  <c r="O2298" i="1"/>
  <c r="O2299" i="1"/>
  <c r="O4881" i="1"/>
  <c r="O5983" i="1"/>
  <c r="O5984" i="1"/>
  <c r="O3209" i="1"/>
  <c r="O3409" i="1"/>
  <c r="O4882" i="1"/>
  <c r="O4883" i="1"/>
  <c r="O4884" i="1"/>
  <c r="O4885" i="1"/>
  <c r="O4115" i="1"/>
  <c r="O4116" i="1"/>
  <c r="O4117" i="1"/>
  <c r="O247" i="1"/>
  <c r="O6192" i="1"/>
  <c r="O4886" i="1"/>
  <c r="O6193" i="1"/>
  <c r="O6194" i="1"/>
  <c r="O2700" i="1"/>
  <c r="O4887" i="1"/>
  <c r="O1644" i="1"/>
  <c r="O4888" i="1"/>
  <c r="O4889" i="1"/>
  <c r="O4118" i="1"/>
  <c r="O4119" i="1"/>
  <c r="O4120" i="1"/>
  <c r="O2300" i="1"/>
  <c r="O4890" i="1"/>
  <c r="O4891" i="1"/>
  <c r="O4121" i="1"/>
  <c r="O4122" i="1"/>
  <c r="O4892" i="1"/>
  <c r="O4893" i="1"/>
  <c r="O4894" i="1"/>
  <c r="O4895" i="1"/>
  <c r="O1103" i="1"/>
  <c r="O4896" i="1"/>
  <c r="O4897" i="1"/>
  <c r="O4898" i="1"/>
  <c r="O4899" i="1"/>
  <c r="O4900" i="1"/>
  <c r="O4901" i="1"/>
  <c r="O4902" i="1"/>
  <c r="O4903" i="1"/>
  <c r="O4904" i="1"/>
  <c r="O4905" i="1"/>
  <c r="O4906" i="1"/>
  <c r="O1229" i="1"/>
  <c r="O407" i="1"/>
  <c r="O5985" i="1"/>
  <c r="O2469" i="1"/>
  <c r="O4123" i="1"/>
  <c r="O4124" i="1"/>
  <c r="O4907" i="1"/>
  <c r="O4125" i="1"/>
  <c r="O4126" i="1"/>
  <c r="O5986" i="1"/>
  <c r="O816" i="1"/>
  <c r="O817" i="1"/>
  <c r="O4127" i="1"/>
  <c r="O1798" i="1"/>
  <c r="O1799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128" i="1"/>
  <c r="O408" i="1"/>
  <c r="O4908" i="1"/>
  <c r="O5987" i="1"/>
  <c r="O5988" i="1"/>
  <c r="O4909" i="1"/>
  <c r="O1960" i="1"/>
  <c r="O409" i="1"/>
  <c r="O410" i="1"/>
  <c r="O2301" i="1"/>
  <c r="O3210" i="1"/>
  <c r="O412" i="1"/>
  <c r="O413" i="1"/>
  <c r="O1800" i="1"/>
  <c r="O4130" i="1"/>
  <c r="O4131" i="1"/>
  <c r="O414" i="1"/>
  <c r="O417" i="1"/>
  <c r="O419" i="1"/>
  <c r="O420" i="1"/>
  <c r="O1061" i="1"/>
  <c r="O1062" i="1"/>
  <c r="O4910" i="1"/>
  <c r="O6195" i="1"/>
  <c r="O4911" i="1"/>
  <c r="O2701" i="1"/>
  <c r="O2702" i="1"/>
  <c r="O2703" i="1"/>
  <c r="O3211" i="1"/>
  <c r="O2574" i="1"/>
  <c r="O2575" i="1"/>
  <c r="O1905" i="1"/>
  <c r="O422" i="1"/>
  <c r="O1802" i="1"/>
  <c r="O1063" i="1"/>
  <c r="O5375" i="1"/>
  <c r="O6196" i="1"/>
  <c r="O4914" i="1"/>
  <c r="O6197" i="1"/>
  <c r="O4132" i="1"/>
  <c r="O4133" i="1"/>
  <c r="O3212" i="1"/>
  <c r="O1803" i="1"/>
  <c r="O4915" i="1"/>
  <c r="O2754" i="1"/>
  <c r="O2755" i="1"/>
  <c r="O2756" i="1"/>
  <c r="O2757" i="1"/>
  <c r="O2758" i="1"/>
  <c r="O2759" i="1"/>
  <c r="O1104" i="1"/>
  <c r="O2832" i="1"/>
  <c r="O4916" i="1"/>
  <c r="O248" i="1"/>
  <c r="O1645" i="1"/>
  <c r="O423" i="1"/>
  <c r="O424" i="1"/>
  <c r="O425" i="1"/>
  <c r="O6340" i="1"/>
  <c r="O4917" i="1"/>
  <c r="O4918" i="1"/>
  <c r="O4919" i="1"/>
  <c r="O4920" i="1"/>
  <c r="O4921" i="1"/>
  <c r="O4922" i="1"/>
  <c r="O4134" i="1"/>
  <c r="O4135" i="1"/>
  <c r="O4136" i="1"/>
  <c r="O4137" i="1"/>
  <c r="O4138" i="1"/>
  <c r="O4140" i="1"/>
  <c r="O4141" i="1"/>
  <c r="O4142" i="1"/>
  <c r="O249" i="1"/>
  <c r="O2302" i="1"/>
  <c r="O2303" i="1"/>
  <c r="O5990" i="1"/>
  <c r="O4923" i="1"/>
  <c r="O5479" i="1"/>
  <c r="O5991" i="1"/>
  <c r="O5992" i="1"/>
  <c r="O1961" i="1"/>
  <c r="O1962" i="1"/>
  <c r="O2304" i="1"/>
  <c r="O2305" i="1"/>
  <c r="O2306" i="1"/>
  <c r="O4143" i="1"/>
  <c r="O4924" i="1"/>
  <c r="O2704" i="1"/>
  <c r="O4144" i="1"/>
  <c r="O4145" i="1"/>
  <c r="O4146" i="1"/>
  <c r="O2470" i="1"/>
  <c r="O4925" i="1"/>
  <c r="O4926" i="1"/>
  <c r="O4927" i="1"/>
  <c r="O4928" i="1"/>
  <c r="O4929" i="1"/>
  <c r="O4931" i="1"/>
  <c r="O4932" i="1"/>
  <c r="O4934" i="1"/>
  <c r="O4935" i="1"/>
  <c r="O5993" i="1"/>
  <c r="O5994" i="1"/>
  <c r="O1963" i="1"/>
  <c r="O250" i="1"/>
  <c r="O5995" i="1"/>
  <c r="O4937" i="1"/>
  <c r="O4938" i="1"/>
  <c r="O1804" i="1"/>
  <c r="O2784" i="1"/>
  <c r="O2785" i="1"/>
  <c r="O2786" i="1"/>
  <c r="O2787" i="1"/>
  <c r="O4939" i="1"/>
  <c r="O6199" i="1"/>
  <c r="O2307" i="1"/>
  <c r="O2308" i="1"/>
  <c r="O2309" i="1"/>
  <c r="O2310" i="1"/>
  <c r="O4147" i="1"/>
  <c r="O2945" i="1"/>
  <c r="O2946" i="1"/>
  <c r="O2947" i="1"/>
  <c r="O2948" i="1"/>
  <c r="O2949" i="1"/>
  <c r="O2760" i="1"/>
  <c r="O2950" i="1"/>
  <c r="O2951" i="1"/>
  <c r="O2952" i="1"/>
  <c r="O6200" i="1"/>
  <c r="O4940" i="1"/>
  <c r="O4941" i="1"/>
  <c r="O4942" i="1"/>
  <c r="O2801" i="1"/>
  <c r="O251" i="1"/>
  <c r="O4943" i="1"/>
  <c r="O5996" i="1"/>
  <c r="O2471" i="1"/>
  <c r="O4148" i="1"/>
  <c r="O4149" i="1"/>
  <c r="O4150" i="1"/>
  <c r="O2833" i="1"/>
  <c r="O4151" i="1"/>
  <c r="O4152" i="1"/>
  <c r="O6201" i="1"/>
  <c r="O4153" i="1"/>
  <c r="O4944" i="1"/>
  <c r="O1667" i="1"/>
  <c r="O2472" i="1"/>
  <c r="O4946" i="1"/>
  <c r="O4947" i="1"/>
  <c r="O1704" i="1"/>
  <c r="O1806" i="1"/>
  <c r="O1807" i="1"/>
  <c r="O6202" i="1"/>
  <c r="O318" i="1"/>
  <c r="O2520" i="1"/>
  <c r="O1808" i="1"/>
  <c r="O1809" i="1"/>
  <c r="O1810" i="1"/>
  <c r="O1811" i="1"/>
  <c r="O1812" i="1"/>
  <c r="O6203" i="1"/>
  <c r="O4948" i="1"/>
  <c r="O5997" i="1"/>
  <c r="O5998" i="1"/>
  <c r="O1813" i="1"/>
  <c r="O4950" i="1"/>
  <c r="O713" i="1"/>
  <c r="O714" i="1"/>
  <c r="O715" i="1"/>
  <c r="O3215" i="1"/>
  <c r="O3216" i="1"/>
  <c r="O3217" i="1"/>
  <c r="O3218" i="1"/>
  <c r="O3219" i="1"/>
  <c r="O3220" i="1"/>
  <c r="O4951" i="1"/>
  <c r="O4952" i="1"/>
  <c r="O4953" i="1"/>
  <c r="O4954" i="1"/>
  <c r="O2532" i="1"/>
  <c r="O3221" i="1"/>
  <c r="O3222" i="1"/>
  <c r="O3223" i="1"/>
  <c r="O5999" i="1"/>
  <c r="O1669" i="1"/>
  <c r="O1670" i="1"/>
  <c r="O1671" i="1"/>
  <c r="O1672" i="1"/>
  <c r="O4955" i="1"/>
  <c r="O4156" i="1"/>
  <c r="O427" i="1"/>
  <c r="O428" i="1"/>
  <c r="O429" i="1"/>
  <c r="O430" i="1"/>
  <c r="O4956" i="1"/>
  <c r="O4157" i="1"/>
  <c r="O3224" i="1"/>
  <c r="O3226" i="1"/>
  <c r="O431" i="1"/>
  <c r="O1964" i="1"/>
  <c r="O4957" i="1"/>
  <c r="O4958" i="1"/>
  <c r="O6000" i="1"/>
  <c r="O6001" i="1"/>
  <c r="O6002" i="1"/>
  <c r="O1105" i="1"/>
  <c r="O5480" i="1"/>
  <c r="O5481" i="1"/>
  <c r="O716" i="1"/>
  <c r="O717" i="1"/>
  <c r="O718" i="1"/>
  <c r="O719" i="1"/>
  <c r="O720" i="1"/>
  <c r="O721" i="1"/>
  <c r="O6003" i="1"/>
  <c r="O2705" i="1"/>
  <c r="O1816" i="1"/>
  <c r="O722" i="1"/>
  <c r="O723" i="1"/>
  <c r="O5502" i="1"/>
  <c r="O5503" i="1"/>
  <c r="O5504" i="1"/>
  <c r="O5505" i="1"/>
  <c r="O5506" i="1"/>
  <c r="O5508" i="1"/>
  <c r="O5509" i="1"/>
  <c r="O5510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8" i="1"/>
  <c r="O5530" i="1"/>
  <c r="O5532" i="1"/>
  <c r="O5533" i="1"/>
  <c r="O5534" i="1"/>
  <c r="O5535" i="1"/>
  <c r="O6004" i="1"/>
  <c r="O432" i="1"/>
  <c r="O5482" i="1"/>
  <c r="O2409" i="1"/>
  <c r="O1817" i="1"/>
  <c r="O6005" i="1"/>
  <c r="O2927" i="1"/>
  <c r="O1507" i="1"/>
  <c r="O3227" i="1"/>
  <c r="O4961" i="1"/>
  <c r="O319" i="1"/>
  <c r="O320" i="1"/>
  <c r="O2761" i="1"/>
  <c r="O2762" i="1"/>
  <c r="O2311" i="1"/>
  <c r="O2312" i="1"/>
  <c r="O4159" i="1"/>
  <c r="O4160" i="1"/>
  <c r="O4161" i="1"/>
  <c r="O5376" i="1"/>
  <c r="O5377" i="1"/>
  <c r="O1965" i="1"/>
  <c r="O1966" i="1"/>
  <c r="O1967" i="1"/>
  <c r="O80" i="1"/>
  <c r="O44" i="1"/>
  <c r="O45" i="1"/>
  <c r="O46" i="1"/>
  <c r="O47" i="1"/>
  <c r="O48" i="1"/>
  <c r="O3228" i="1"/>
  <c r="O1646" i="1"/>
  <c r="O2314" i="1"/>
  <c r="O2315" i="1"/>
  <c r="O6006" i="1"/>
  <c r="O4963" i="1"/>
  <c r="O2316" i="1"/>
  <c r="O4163" i="1"/>
  <c r="O4164" i="1"/>
  <c r="O1968" i="1"/>
  <c r="O4165" i="1"/>
  <c r="O4166" i="1"/>
  <c r="O1969" i="1"/>
  <c r="O4167" i="1"/>
  <c r="O1970" i="1"/>
  <c r="O4964" i="1"/>
  <c r="O1647" i="1"/>
  <c r="O5536" i="1"/>
  <c r="O5537" i="1"/>
  <c r="O5539" i="1"/>
  <c r="O5540" i="1"/>
  <c r="O5541" i="1"/>
  <c r="O5542" i="1"/>
  <c r="O5543" i="1"/>
  <c r="O5544" i="1"/>
  <c r="O5545" i="1"/>
  <c r="O5546" i="1"/>
  <c r="O5547" i="1"/>
  <c r="O5548" i="1"/>
  <c r="O5549" i="1"/>
  <c r="O2763" i="1"/>
  <c r="O1818" i="1"/>
  <c r="O5378" i="1"/>
  <c r="O5379" i="1"/>
  <c r="O5380" i="1"/>
  <c r="O2706" i="1"/>
  <c r="O2707" i="1"/>
  <c r="O5483" i="1"/>
  <c r="O5550" i="1"/>
  <c r="O4965" i="1"/>
  <c r="O1971" i="1"/>
  <c r="O6204" i="1"/>
  <c r="O6205" i="1"/>
  <c r="O4168" i="1"/>
  <c r="O4170" i="1"/>
  <c r="O4171" i="1"/>
  <c r="O5551" i="1"/>
  <c r="O1972" i="1"/>
  <c r="O6341" i="1"/>
  <c r="O6342" i="1"/>
  <c r="O3229" i="1"/>
  <c r="O4966" i="1"/>
  <c r="O1973" i="1"/>
  <c r="O1974" i="1"/>
  <c r="O1975" i="1"/>
  <c r="O1976" i="1"/>
  <c r="O1977" i="1"/>
  <c r="O1978" i="1"/>
  <c r="O1979" i="1"/>
  <c r="O1981" i="1"/>
  <c r="O1510" i="1"/>
  <c r="O1511" i="1"/>
  <c r="O2319" i="1"/>
  <c r="O433" i="1"/>
  <c r="O4172" i="1"/>
  <c r="O6206" i="1"/>
  <c r="O4968" i="1"/>
  <c r="O1819" i="1"/>
  <c r="O2576" i="1"/>
  <c r="O2577" i="1"/>
  <c r="O2578" i="1"/>
  <c r="O2579" i="1"/>
  <c r="O2580" i="1"/>
  <c r="O2581" i="1"/>
  <c r="O6207" i="1"/>
  <c r="O3230" i="1"/>
  <c r="O6007" i="1"/>
  <c r="O252" i="1"/>
  <c r="O1982" i="1"/>
  <c r="O4970" i="1"/>
  <c r="O6008" i="1"/>
  <c r="O6208" i="1"/>
  <c r="O6209" i="1"/>
  <c r="O253" i="1"/>
  <c r="O4173" i="1"/>
  <c r="O4174" i="1"/>
  <c r="O2474" i="1"/>
  <c r="O4175" i="1"/>
  <c r="O2708" i="1"/>
  <c r="O5381" i="1"/>
  <c r="O6210" i="1"/>
  <c r="O1064" i="1"/>
  <c r="O1065" i="1"/>
  <c r="O1820" i="1"/>
  <c r="O1648" i="1"/>
  <c r="O1649" i="1"/>
  <c r="O1650" i="1"/>
  <c r="O1651" i="1"/>
  <c r="O3421" i="1"/>
  <c r="O3422" i="1"/>
  <c r="O1147" i="1"/>
  <c r="O1148" i="1"/>
  <c r="O1150" i="1"/>
  <c r="O1151" i="1"/>
  <c r="O820" i="1"/>
  <c r="O821" i="1"/>
  <c r="O943" i="1"/>
  <c r="O944" i="1"/>
  <c r="O945" i="1"/>
  <c r="O946" i="1"/>
  <c r="O947" i="1"/>
  <c r="O948" i="1"/>
  <c r="O949" i="1"/>
  <c r="O950" i="1"/>
  <c r="O4972" i="1"/>
  <c r="P4972" i="1" s="1"/>
  <c r="O4973" i="1"/>
  <c r="O4176" i="1"/>
  <c r="O818" i="1"/>
  <c r="O4177" i="1"/>
  <c r="O4974" i="1"/>
  <c r="O5552" i="1"/>
  <c r="O5553" i="1"/>
  <c r="O5554" i="1"/>
  <c r="P5554" i="1" s="1"/>
  <c r="O5555" i="1"/>
  <c r="O5556" i="1"/>
  <c r="O5557" i="1"/>
  <c r="O6211" i="1"/>
  <c r="O4975" i="1"/>
  <c r="O4178" i="1"/>
  <c r="O4179" i="1"/>
  <c r="O254" i="1"/>
  <c r="P254" i="1" s="1"/>
  <c r="O4180" i="1"/>
  <c r="O4181" i="1"/>
  <c r="O4182" i="1"/>
  <c r="O4976" i="1"/>
  <c r="O4183" i="1"/>
  <c r="O4184" i="1"/>
  <c r="O435" i="1"/>
  <c r="O5558" i="1"/>
  <c r="P5558" i="1" s="1"/>
  <c r="O436" i="1"/>
  <c r="O1066" i="1"/>
  <c r="O3232" i="1"/>
  <c r="O2321" i="1"/>
  <c r="O3233" i="1"/>
  <c r="O3234" i="1"/>
  <c r="O3235" i="1"/>
  <c r="P3235" i="1" s="1"/>
  <c r="O3236" i="1"/>
  <c r="O952" i="1"/>
  <c r="O4978" i="1"/>
  <c r="O321" i="1"/>
  <c r="O953" i="1"/>
  <c r="P953" i="1" s="1"/>
  <c r="O954" i="1"/>
  <c r="O955" i="1"/>
  <c r="O956" i="1"/>
  <c r="O957" i="1"/>
  <c r="O958" i="1"/>
  <c r="O960" i="1"/>
  <c r="O961" i="1"/>
  <c r="P961" i="1" s="1"/>
  <c r="O962" i="1"/>
  <c r="O6270" i="1"/>
  <c r="O255" i="1"/>
  <c r="O256" i="1"/>
  <c r="O4979" i="1"/>
  <c r="O2953" i="1"/>
  <c r="P2953" i="1" s="1"/>
  <c r="O2954" i="1"/>
  <c r="O4185" i="1"/>
  <c r="O4186" i="1"/>
  <c r="O4187" i="1"/>
  <c r="O4188" i="1"/>
  <c r="O4189" i="1"/>
  <c r="O5559" i="1"/>
  <c r="P5559" i="1" s="1"/>
  <c r="O5560" i="1"/>
  <c r="O4191" i="1"/>
  <c r="O1067" i="1"/>
  <c r="O1068" i="1"/>
  <c r="O4192" i="1"/>
  <c r="O88" i="1"/>
  <c r="O95" i="1"/>
  <c r="O97" i="1"/>
  <c r="P97" i="1" s="1"/>
  <c r="O98" i="1"/>
  <c r="O102" i="1"/>
  <c r="O108" i="1"/>
  <c r="O109" i="1"/>
  <c r="O124" i="1"/>
  <c r="O4193" i="1"/>
  <c r="O1821" i="1"/>
  <c r="O1823" i="1"/>
  <c r="O1824" i="1"/>
  <c r="O1825" i="1"/>
  <c r="O257" i="1"/>
  <c r="O964" i="1"/>
  <c r="O4982" i="1"/>
  <c r="O4983" i="1"/>
  <c r="O258" i="1"/>
  <c r="O259" i="1"/>
  <c r="O882" i="1"/>
  <c r="O2764" i="1"/>
  <c r="O2765" i="1"/>
  <c r="O2766" i="1"/>
  <c r="O2767" i="1"/>
  <c r="O2955" i="1"/>
  <c r="O2956" i="1"/>
  <c r="O2957" i="1"/>
  <c r="O2958" i="1"/>
  <c r="O2959" i="1"/>
  <c r="O1827" i="1"/>
  <c r="O4984" i="1"/>
  <c r="O5561" i="1"/>
  <c r="O5562" i="1"/>
  <c r="O5563" i="1"/>
  <c r="O5564" i="1"/>
  <c r="O5566" i="1"/>
  <c r="O5567" i="1"/>
  <c r="O5568" i="1"/>
  <c r="O5569" i="1"/>
  <c r="O1983" i="1"/>
  <c r="O3237" i="1"/>
  <c r="O437" i="1"/>
  <c r="O1828" i="1"/>
  <c r="O5321" i="1"/>
  <c r="O5322" i="1"/>
  <c r="O5323" i="1"/>
  <c r="O5324" i="1"/>
  <c r="O5325" i="1"/>
  <c r="O5326" i="1"/>
  <c r="O5328" i="1"/>
  <c r="O5329" i="1"/>
  <c r="O5330" i="1"/>
  <c r="O5331" i="1"/>
  <c r="O5333" i="1"/>
  <c r="O3238" i="1"/>
  <c r="O5253" i="1"/>
  <c r="O5254" i="1"/>
  <c r="O5255" i="1"/>
  <c r="O5256" i="1"/>
  <c r="O5257" i="1"/>
  <c r="O5259" i="1"/>
  <c r="O5260" i="1"/>
  <c r="O5262" i="1"/>
  <c r="O5263" i="1"/>
  <c r="O5264" i="1"/>
  <c r="O5266" i="1"/>
  <c r="O5267" i="1"/>
  <c r="O5269" i="1"/>
  <c r="O5270" i="1"/>
  <c r="O5271" i="1"/>
  <c r="O4195" i="1"/>
  <c r="O4196" i="1"/>
  <c r="O4197" i="1"/>
  <c r="O4199" i="1"/>
  <c r="O4985" i="1"/>
  <c r="O4986" i="1"/>
  <c r="O4987" i="1"/>
  <c r="O1679" i="1"/>
  <c r="O4200" i="1"/>
  <c r="O4201" i="1"/>
  <c r="O1984" i="1"/>
  <c r="O1892" i="1"/>
  <c r="O1893" i="1"/>
  <c r="O1985" i="1"/>
  <c r="O5570" i="1"/>
  <c r="O5571" i="1"/>
  <c r="O5572" i="1"/>
  <c r="O5573" i="1"/>
  <c r="O5574" i="1"/>
  <c r="O1986" i="1"/>
  <c r="O5303" i="1"/>
  <c r="O1069" i="1"/>
  <c r="O4988" i="1"/>
  <c r="O1829" i="1"/>
  <c r="O4202" i="1"/>
  <c r="O5334" i="1"/>
  <c r="O6212" i="1"/>
  <c r="O1504" i="1"/>
  <c r="O4989" i="1"/>
  <c r="O4203" i="1"/>
  <c r="O1987" i="1"/>
  <c r="O2583" i="1"/>
  <c r="O2584" i="1"/>
  <c r="O2585" i="1"/>
  <c r="O4204" i="1"/>
  <c r="O4205" i="1"/>
  <c r="O2475" i="1"/>
  <c r="O2476" i="1"/>
  <c r="O1830" i="1"/>
  <c r="O1831" i="1"/>
  <c r="O3239" i="1"/>
  <c r="O4990" i="1"/>
  <c r="O5575" i="1"/>
  <c r="O5576" i="1"/>
  <c r="O5577" i="1"/>
  <c r="O5578" i="1"/>
  <c r="O5579" i="1"/>
  <c r="O5580" i="1"/>
  <c r="O5581" i="1"/>
  <c r="O4991" i="1"/>
  <c r="O724" i="1"/>
  <c r="O4992" i="1"/>
  <c r="O1832" i="1"/>
  <c r="O4993" i="1"/>
  <c r="O2802" i="1"/>
  <c r="O6213" i="1"/>
  <c r="O4206" i="1"/>
  <c r="O2586" i="1"/>
  <c r="O6009" i="1"/>
  <c r="O5272" i="1"/>
  <c r="O5273" i="1"/>
  <c r="O5274" i="1"/>
  <c r="O3241" i="1"/>
  <c r="O4" i="1"/>
  <c r="O439" i="1"/>
  <c r="O4995" i="1"/>
  <c r="O4996" i="1"/>
  <c r="O5275" i="1"/>
  <c r="O5276" i="1"/>
  <c r="O5277" i="1"/>
  <c r="O5278" i="1"/>
  <c r="O2930" i="1"/>
  <c r="O260" i="1"/>
  <c r="O5279" i="1"/>
  <c r="O1988" i="1"/>
  <c r="O1989" i="1"/>
  <c r="O6214" i="1"/>
  <c r="O5335" i="1"/>
  <c r="O3423" i="1"/>
  <c r="O5280" i="1"/>
  <c r="O6215" i="1"/>
  <c r="O6010" i="1"/>
  <c r="O725" i="1"/>
  <c r="O1990" i="1"/>
  <c r="O1991" i="1"/>
  <c r="O1992" i="1"/>
  <c r="O1993" i="1"/>
  <c r="O1994" i="1"/>
  <c r="O4997" i="1"/>
  <c r="O726" i="1"/>
  <c r="O4207" i="1"/>
  <c r="O1995" i="1"/>
  <c r="O1996" i="1"/>
  <c r="O4999" i="1"/>
  <c r="O5000" i="1"/>
  <c r="O2477" i="1"/>
  <c r="O6011" i="1"/>
  <c r="O6012" i="1"/>
  <c r="O440" i="1"/>
  <c r="O6343" i="1"/>
  <c r="O6344" i="1"/>
  <c r="O6345" i="1"/>
  <c r="O6346" i="1"/>
  <c r="O6347" i="1"/>
  <c r="O6348" i="1"/>
  <c r="O6349" i="1"/>
  <c r="O6350" i="1"/>
  <c r="O6351" i="1"/>
  <c r="O6352" i="1"/>
  <c r="O6354" i="1"/>
  <c r="O6355" i="1"/>
  <c r="O6356" i="1"/>
  <c r="O1230" i="1"/>
  <c r="O5582" i="1"/>
  <c r="O5583" i="1"/>
  <c r="O1705" i="1"/>
  <c r="O1706" i="1"/>
  <c r="O1708" i="1"/>
  <c r="O4208" i="1"/>
  <c r="O5001" i="1"/>
  <c r="O6013" i="1"/>
  <c r="O1153" i="1"/>
  <c r="O1154" i="1"/>
  <c r="O1155" i="1"/>
  <c r="O1156" i="1"/>
  <c r="O1157" i="1"/>
  <c r="O3424" i="1"/>
  <c r="O965" i="1"/>
  <c r="O966" i="1"/>
  <c r="O727" i="1"/>
  <c r="O5002" i="1"/>
  <c r="O5003" i="1"/>
  <c r="O4209" i="1"/>
  <c r="O2835" i="1"/>
  <c r="O2836" i="1"/>
  <c r="O322" i="1"/>
  <c r="O1833" i="1"/>
  <c r="O1834" i="1"/>
  <c r="O1835" i="1"/>
  <c r="O1836" i="1"/>
  <c r="O1837" i="1"/>
  <c r="O1838" i="1"/>
  <c r="O1839" i="1"/>
  <c r="O1840" i="1"/>
  <c r="O5004" i="1"/>
  <c r="O1106" i="1"/>
  <c r="O1107" i="1"/>
  <c r="O1108" i="1"/>
  <c r="O1109" i="1"/>
  <c r="O5005" i="1"/>
  <c r="O4210" i="1"/>
  <c r="O4211" i="1"/>
  <c r="O5006" i="1"/>
  <c r="O5485" i="1"/>
  <c r="O441" i="1"/>
  <c r="O1841" i="1"/>
  <c r="O1652" i="1"/>
  <c r="O5007" i="1"/>
  <c r="O4212" i="1"/>
  <c r="O442" i="1"/>
  <c r="O1842" i="1"/>
  <c r="O2587" i="1"/>
  <c r="O2588" i="1"/>
  <c r="O2323" i="1"/>
  <c r="O2324" i="1"/>
  <c r="O6014" i="1"/>
  <c r="O5009" i="1"/>
  <c r="O6217" i="1"/>
  <c r="O6015" i="1"/>
  <c r="O443" i="1"/>
  <c r="O728" i="1"/>
  <c r="O729" i="1"/>
  <c r="O730" i="1"/>
  <c r="O731" i="1"/>
  <c r="O732" i="1"/>
  <c r="O733" i="1"/>
  <c r="O734" i="1"/>
  <c r="O735" i="1"/>
  <c r="O736" i="1"/>
  <c r="O737" i="1"/>
  <c r="O738" i="1"/>
  <c r="O4213" i="1"/>
  <c r="O1997" i="1"/>
  <c r="O5010" i="1"/>
  <c r="O5011" i="1"/>
  <c r="O3242" i="1"/>
  <c r="O5012" i="1"/>
  <c r="O4214" i="1"/>
  <c r="O4215" i="1"/>
  <c r="O4216" i="1"/>
  <c r="O5336" i="1"/>
  <c r="O49" i="1"/>
  <c r="O50" i="1"/>
  <c r="O444" i="1"/>
  <c r="O2640" i="1"/>
  <c r="O2641" i="1"/>
  <c r="O2642" i="1"/>
  <c r="O5013" i="1"/>
  <c r="O5014" i="1"/>
  <c r="O5015" i="1"/>
  <c r="O4217" i="1"/>
  <c r="O6016" i="1"/>
  <c r="O4218" i="1"/>
  <c r="O6017" i="1"/>
  <c r="O1843" i="1"/>
  <c r="O1844" i="1"/>
  <c r="O2478" i="1"/>
  <c r="O2589" i="1"/>
  <c r="O2590" i="1"/>
  <c r="O2591" i="1"/>
  <c r="O2592" i="1"/>
  <c r="O2593" i="1"/>
  <c r="O2594" i="1"/>
  <c r="O6018" i="1"/>
  <c r="O1998" i="1"/>
  <c r="O1999" i="1"/>
  <c r="O2000" i="1"/>
  <c r="O2852" i="1"/>
  <c r="O6020" i="1"/>
  <c r="O967" i="1"/>
  <c r="O968" i="1"/>
  <c r="O2633" i="1"/>
  <c r="O2634" i="1"/>
  <c r="O2635" i="1"/>
  <c r="O2636" i="1"/>
  <c r="O5281" i="1"/>
  <c r="O792" i="1"/>
  <c r="O793" i="1"/>
  <c r="O4219" i="1"/>
  <c r="O5584" i="1"/>
  <c r="O5585" i="1"/>
  <c r="O5586" i="1"/>
  <c r="O1845" i="1"/>
  <c r="O445" i="1"/>
  <c r="O5016" i="1"/>
  <c r="O5017" i="1"/>
  <c r="O446" i="1"/>
  <c r="O2479" i="1"/>
  <c r="O2595" i="1"/>
  <c r="O447" i="1"/>
  <c r="O5018" i="1"/>
  <c r="O891" i="1"/>
  <c r="O4221" i="1"/>
  <c r="O2597" i="1"/>
  <c r="O2598" i="1"/>
  <c r="O2599" i="1"/>
  <c r="O2600" i="1"/>
  <c r="O2601" i="1"/>
  <c r="O6219" i="1"/>
  <c r="O5019" i="1"/>
  <c r="O5020" i="1"/>
  <c r="O1110" i="1"/>
  <c r="O1111" i="1"/>
  <c r="O5021" i="1"/>
  <c r="O5022" i="1"/>
  <c r="O5023" i="1"/>
  <c r="O2001" i="1"/>
  <c r="O2853" i="1"/>
  <c r="O2854" i="1"/>
  <c r="O2855" i="1"/>
  <c r="O5024" i="1"/>
  <c r="O2002" i="1"/>
  <c r="O2003" i="1"/>
  <c r="O4222" i="1"/>
  <c r="O4223" i="1"/>
  <c r="O4224" i="1"/>
  <c r="O4225" i="1"/>
  <c r="O4226" i="1"/>
  <c r="O4227" i="1"/>
  <c r="O2004" i="1"/>
  <c r="O6377" i="1"/>
  <c r="O5025" i="1"/>
  <c r="O1680" i="1"/>
  <c r="O1681" i="1"/>
  <c r="O323" i="1"/>
  <c r="O5026" i="1"/>
  <c r="O4228" i="1"/>
  <c r="O5027" i="1"/>
  <c r="O5028" i="1"/>
  <c r="O2325" i="1"/>
  <c r="O1682" i="1"/>
  <c r="O1502" i="1"/>
  <c r="O5029" i="1"/>
  <c r="O261" i="1"/>
  <c r="O5030" i="1"/>
  <c r="O5031" i="1"/>
  <c r="O154" i="1"/>
  <c r="O2005" i="1"/>
  <c r="O5032" i="1"/>
  <c r="O5033" i="1"/>
  <c r="O895" i="1"/>
  <c r="O6021" i="1"/>
  <c r="O6022" i="1"/>
  <c r="O1112" i="1"/>
  <c r="O4229" i="1"/>
  <c r="O1846" i="1"/>
  <c r="O1847" i="1"/>
  <c r="O2709" i="1"/>
  <c r="O5034" i="1"/>
  <c r="O2856" i="1"/>
  <c r="O4230" i="1"/>
  <c r="O4231" i="1"/>
  <c r="O6220" i="1"/>
  <c r="O1503" i="1"/>
  <c r="O262" i="1"/>
  <c r="O263" i="1"/>
  <c r="O2326" i="1"/>
  <c r="O6221" i="1"/>
  <c r="O450" i="1"/>
  <c r="O451" i="1"/>
  <c r="O5587" i="1"/>
  <c r="O5589" i="1"/>
  <c r="O5590" i="1"/>
  <c r="O5036" i="1"/>
  <c r="O6023" i="1"/>
  <c r="O1848" i="1"/>
  <c r="O4233" i="1"/>
  <c r="O4234" i="1"/>
  <c r="O4236" i="1"/>
  <c r="O4237" i="1"/>
  <c r="O5591" i="1"/>
  <c r="O5592" i="1"/>
  <c r="O5593" i="1"/>
  <c r="O4238" i="1"/>
  <c r="O4239" i="1"/>
  <c r="O4241" i="1"/>
  <c r="O4242" i="1"/>
  <c r="O4243" i="1"/>
  <c r="O4244" i="1"/>
  <c r="O4245" i="1"/>
  <c r="O4246" i="1"/>
  <c r="O6024" i="1"/>
  <c r="O2602" i="1"/>
  <c r="O4247" i="1"/>
  <c r="O5037" i="1"/>
  <c r="O6026" i="1"/>
  <c r="O5594" i="1"/>
  <c r="O5595" i="1"/>
  <c r="O5596" i="1"/>
  <c r="O5598" i="1"/>
  <c r="O5599" i="1"/>
  <c r="O5600" i="1"/>
  <c r="O5601" i="1"/>
  <c r="O5602" i="1"/>
  <c r="O5603" i="1"/>
  <c r="O5604" i="1"/>
  <c r="O5606" i="1"/>
  <c r="O5607" i="1"/>
  <c r="O5608" i="1"/>
  <c r="O5609" i="1"/>
  <c r="O5610" i="1"/>
  <c r="O5611" i="1"/>
  <c r="O5612" i="1"/>
  <c r="O5614" i="1"/>
  <c r="O5615" i="1"/>
  <c r="O5616" i="1"/>
  <c r="O5617" i="1"/>
  <c r="O5618" i="1"/>
  <c r="O5619" i="1"/>
  <c r="O5620" i="1"/>
  <c r="O5622" i="1"/>
  <c r="O5623" i="1"/>
  <c r="O5624" i="1"/>
  <c r="O5625" i="1"/>
  <c r="O5626" i="1"/>
  <c r="O5627" i="1"/>
  <c r="O5628" i="1"/>
  <c r="O5631" i="1"/>
  <c r="O5632" i="1"/>
  <c r="O5633" i="1"/>
  <c r="O5635" i="1"/>
  <c r="O5636" i="1"/>
  <c r="O5638" i="1"/>
  <c r="O5639" i="1"/>
  <c r="O5640" i="1"/>
  <c r="O5641" i="1"/>
  <c r="O5642" i="1"/>
  <c r="O5643" i="1"/>
  <c r="O5644" i="1"/>
  <c r="O5645" i="1"/>
  <c r="O1676" i="1"/>
  <c r="O5646" i="1"/>
  <c r="O5647" i="1"/>
  <c r="O5648" i="1"/>
  <c r="O336" i="1"/>
  <c r="O337" i="1"/>
  <c r="O5649" i="1"/>
  <c r="O5650" i="1"/>
  <c r="O5651" i="1"/>
  <c r="O5652" i="1"/>
  <c r="O2544" i="1"/>
  <c r="O6029" i="1"/>
  <c r="O6030" i="1"/>
  <c r="O6031" i="1"/>
  <c r="O5038" i="1"/>
  <c r="O5653" i="1"/>
  <c r="O2643" i="1"/>
  <c r="O2644" i="1"/>
  <c r="O2327" i="1"/>
  <c r="O969" i="1"/>
  <c r="O5" i="1"/>
  <c r="O4248" i="1"/>
  <c r="O4249" i="1"/>
  <c r="O325" i="1"/>
  <c r="O2542" i="1"/>
  <c r="O1850" i="1"/>
  <c r="O5654" i="1"/>
  <c r="O5655" i="1"/>
  <c r="O5656" i="1"/>
  <c r="O4250" i="1"/>
  <c r="O4251" i="1"/>
  <c r="O4252" i="1"/>
  <c r="O4253" i="1"/>
  <c r="O4254" i="1"/>
  <c r="O4255" i="1"/>
  <c r="O4256" i="1"/>
  <c r="O4258" i="1"/>
  <c r="O5657" i="1"/>
  <c r="O2857" i="1"/>
  <c r="O1683" i="1"/>
  <c r="O1684" i="1"/>
  <c r="O5230" i="1"/>
  <c r="O5231" i="1"/>
  <c r="O452" i="1"/>
  <c r="O453" i="1"/>
  <c r="O794" i="1"/>
  <c r="O739" i="1"/>
  <c r="O4259" i="1"/>
  <c r="O5039" i="1"/>
  <c r="O158" i="1"/>
  <c r="O740" i="1"/>
  <c r="O1851" i="1"/>
  <c r="O1852" i="1"/>
  <c r="O5659" i="1"/>
  <c r="O5660" i="1"/>
  <c r="O5661" i="1"/>
  <c r="O2521" i="1"/>
  <c r="O6222" i="1"/>
  <c r="O5040" i="1"/>
  <c r="O264" i="1"/>
  <c r="O5041" i="1"/>
  <c r="O5042" i="1"/>
  <c r="O5043" i="1"/>
  <c r="O5044" i="1"/>
  <c r="O5045" i="1"/>
  <c r="O5662" i="1"/>
  <c r="O5663" i="1"/>
  <c r="O5664" i="1"/>
  <c r="O5665" i="1"/>
  <c r="O5667" i="1"/>
  <c r="O5668" i="1"/>
  <c r="O5669" i="1"/>
  <c r="O5670" i="1"/>
  <c r="O5671" i="1"/>
  <c r="O5672" i="1"/>
  <c r="O5673" i="1"/>
  <c r="O3243" i="1"/>
  <c r="O819" i="1"/>
  <c r="O6223" i="1"/>
  <c r="O4260" i="1"/>
  <c r="O4261" i="1"/>
  <c r="O4262" i="1"/>
  <c r="O6224" i="1"/>
  <c r="O822" i="1"/>
  <c r="O1070" i="1"/>
  <c r="O5046" i="1"/>
  <c r="O5047" i="1"/>
  <c r="O4263" i="1"/>
  <c r="O4264" i="1"/>
  <c r="O4265" i="1"/>
  <c r="O4266" i="1"/>
  <c r="O6225" i="1"/>
  <c r="O2710" i="1"/>
  <c r="O5049" i="1"/>
  <c r="O2328" i="1"/>
  <c r="O5050" i="1"/>
  <c r="O2711" i="1"/>
  <c r="O2712" i="1"/>
  <c r="O1071" i="1"/>
  <c r="O5051" i="1"/>
  <c r="O5052" i="1"/>
  <c r="O4267" i="1"/>
  <c r="O1242" i="1"/>
  <c r="O5486" i="1"/>
  <c r="O6226" i="1"/>
  <c r="O5053" i="1"/>
  <c r="O6227" i="1"/>
  <c r="O6228" i="1"/>
  <c r="O1512" i="1"/>
  <c r="O5304" i="1"/>
  <c r="O5054" i="1"/>
  <c r="O5055" i="1"/>
  <c r="O265" i="1"/>
  <c r="O6271" i="1"/>
  <c r="O5056" i="1"/>
  <c r="O5487" i="1"/>
  <c r="O4269" i="1"/>
  <c r="O4270" i="1"/>
  <c r="O4271" i="1"/>
  <c r="O4272" i="1"/>
  <c r="O2858" i="1"/>
  <c r="O2859" i="1"/>
  <c r="O2860" i="1"/>
  <c r="O2862" i="1"/>
  <c r="O2863" i="1"/>
  <c r="O2864" i="1"/>
  <c r="O454" i="1"/>
  <c r="O3244" i="1"/>
  <c r="O3245" i="1"/>
  <c r="O3246" i="1"/>
  <c r="O5674" i="1"/>
  <c r="O3247" i="1"/>
  <c r="O3248" i="1"/>
  <c r="O4273" i="1"/>
  <c r="O5057" i="1"/>
  <c r="O5058" i="1"/>
  <c r="O5059" i="1"/>
  <c r="O4274" i="1"/>
  <c r="O2865" i="1"/>
  <c r="O3249" i="1"/>
  <c r="O5675" i="1"/>
  <c r="O5676" i="1"/>
  <c r="O4275" i="1"/>
  <c r="O5060" i="1"/>
  <c r="O5061" i="1"/>
  <c r="O5062" i="1"/>
  <c r="O2866" i="1"/>
  <c r="O2867" i="1"/>
  <c r="O2868" i="1"/>
  <c r="O2869" i="1"/>
  <c r="O2870" i="1"/>
  <c r="O455" i="1"/>
  <c r="O6229" i="1"/>
  <c r="O6230" i="1"/>
  <c r="O6231" i="1"/>
  <c r="O6232" i="1"/>
  <c r="O6032" i="1"/>
  <c r="O6033" i="1"/>
  <c r="O2545" i="1"/>
  <c r="O3250" i="1"/>
  <c r="O1685" i="1"/>
  <c r="O4276" i="1"/>
  <c r="O4277" i="1"/>
  <c r="O4278" i="1"/>
  <c r="O4279" i="1"/>
  <c r="O4280" i="1"/>
  <c r="O4281" i="1"/>
  <c r="O4282" i="1"/>
  <c r="O1072" i="1"/>
  <c r="O2330" i="1"/>
  <c r="O795" i="1"/>
  <c r="O2006" i="1"/>
  <c r="O5232" i="1"/>
  <c r="O2603" i="1"/>
  <c r="O5677" i="1"/>
  <c r="O5678" i="1"/>
  <c r="O5679" i="1"/>
  <c r="O5680" i="1"/>
  <c r="O5681" i="1"/>
  <c r="O4283" i="1"/>
  <c r="O4284" i="1"/>
  <c r="O4285" i="1"/>
  <c r="O4286" i="1"/>
  <c r="O4288" i="1"/>
  <c r="O4289" i="1"/>
  <c r="O5064" i="1"/>
  <c r="O5065" i="1"/>
  <c r="O5682" i="1"/>
  <c r="O5683" i="1"/>
  <c r="O5684" i="1"/>
  <c r="O5685" i="1"/>
  <c r="O5686" i="1"/>
  <c r="O4290" i="1"/>
  <c r="O741" i="1"/>
  <c r="O5066" i="1"/>
  <c r="O742" i="1"/>
  <c r="O743" i="1"/>
  <c r="O744" i="1"/>
  <c r="O745" i="1"/>
  <c r="O746" i="1"/>
  <c r="O747" i="1"/>
  <c r="O5687" i="1"/>
  <c r="O5688" i="1"/>
  <c r="O5689" i="1"/>
  <c r="O5690" i="1"/>
  <c r="O5691" i="1"/>
  <c r="O2768" i="1"/>
  <c r="O5382" i="1"/>
  <c r="O5692" i="1"/>
  <c r="O5693" i="1"/>
  <c r="O5694" i="1"/>
  <c r="O5695" i="1"/>
  <c r="O5696" i="1"/>
  <c r="O2770" i="1"/>
  <c r="O5068" i="1"/>
  <c r="O5069" i="1"/>
  <c r="O5071" i="1"/>
  <c r="O4291" i="1"/>
  <c r="O4292" i="1"/>
  <c r="O4293" i="1"/>
  <c r="O4294" i="1"/>
  <c r="O4295" i="1"/>
  <c r="O4299" i="1"/>
  <c r="O5698" i="1"/>
  <c r="O1854" i="1"/>
  <c r="O6272" i="1"/>
  <c r="O6273" i="1"/>
  <c r="O6274" i="1"/>
  <c r="O6275" i="1"/>
  <c r="O1226" i="1"/>
  <c r="O1227" i="1"/>
  <c r="O796" i="1"/>
  <c r="O797" i="1"/>
  <c r="O798" i="1"/>
  <c r="O799" i="1"/>
  <c r="O5700" i="1"/>
  <c r="O5073" i="1"/>
  <c r="O3252" i="1"/>
  <c r="O5075" i="1"/>
  <c r="O5076" i="1"/>
  <c r="O5077" i="1"/>
  <c r="O5078" i="1"/>
  <c r="O5079" i="1"/>
  <c r="P5079" i="1" s="1"/>
  <c r="O5082" i="1"/>
  <c r="O5083" i="1"/>
  <c r="O5084" i="1"/>
  <c r="O5085" i="1"/>
  <c r="O5086" i="1"/>
  <c r="O5088" i="1"/>
  <c r="O5089" i="1"/>
  <c r="O5282" i="1"/>
  <c r="O5283" i="1"/>
  <c r="O5090" i="1"/>
  <c r="O5284" i="1"/>
  <c r="O5091" i="1"/>
  <c r="O5285" i="1"/>
  <c r="P5285" i="1" s="1"/>
  <c r="O5286" i="1"/>
  <c r="O5287" i="1"/>
  <c r="O5288" i="1"/>
  <c r="O5092" i="1"/>
  <c r="O2007" i="1"/>
  <c r="O2009" i="1"/>
  <c r="O2010" i="1"/>
  <c r="P2010" i="1" s="1"/>
  <c r="O970" i="1"/>
  <c r="O5093" i="1"/>
  <c r="O5094" i="1"/>
  <c r="O6034" i="1"/>
  <c r="O6035" i="1"/>
  <c r="O6036" i="1"/>
  <c r="O5095" i="1"/>
  <c r="O5096" i="1"/>
  <c r="P5096" i="1" s="1"/>
  <c r="O971" i="1"/>
  <c r="O972" i="1"/>
  <c r="O2011" i="1"/>
  <c r="O5701" i="1"/>
  <c r="O5488" i="1"/>
  <c r="O1855" i="1"/>
  <c r="O5097" i="1"/>
  <c r="P5097" i="1" s="1"/>
  <c r="O5098" i="1"/>
  <c r="O5099" i="1"/>
  <c r="O5100" i="1"/>
  <c r="O5101" i="1"/>
  <c r="O1073" i="1"/>
  <c r="O2331" i="1"/>
  <c r="O4301" i="1"/>
  <c r="O4302" i="1"/>
  <c r="P4302" i="1" s="1"/>
  <c r="O4303" i="1"/>
  <c r="O6233" i="1"/>
  <c r="O748" i="1"/>
  <c r="O2012" i="1"/>
  <c r="O2013" i="1"/>
  <c r="O4304" i="1"/>
  <c r="O4305" i="1"/>
  <c r="P4305" i="1" s="1"/>
  <c r="O4306" i="1"/>
  <c r="O5703" i="1"/>
  <c r="O5102" i="1"/>
  <c r="O2014" i="1"/>
  <c r="O5103" i="1"/>
  <c r="O5104" i="1"/>
  <c r="O1114" i="1"/>
  <c r="O6234" i="1"/>
  <c r="P6234" i="1" s="1"/>
  <c r="O6235" i="1"/>
  <c r="O6236" i="1"/>
  <c r="O6237" i="1"/>
  <c r="O6238" i="1"/>
  <c r="O6242" i="1"/>
  <c r="P6242" i="1" s="1"/>
  <c r="O6243" i="1"/>
  <c r="O6245" i="1"/>
  <c r="O6246" i="1"/>
  <c r="O6247" i="1"/>
  <c r="O6249" i="1"/>
  <c r="O6250" i="1"/>
  <c r="P6250" i="1" s="1"/>
  <c r="O6251" i="1"/>
  <c r="O6252" i="1"/>
  <c r="O267" i="1"/>
  <c r="O1115" i="1"/>
  <c r="O456" i="1"/>
  <c r="O2871" i="1"/>
  <c r="O2872" i="1"/>
  <c r="O2873" i="1"/>
  <c r="P2873" i="1" s="1"/>
  <c r="O2874" i="1"/>
  <c r="O2876" i="1"/>
  <c r="O2877" i="1"/>
  <c r="O2332" i="1"/>
  <c r="O2333" i="1"/>
  <c r="O2334" i="1"/>
  <c r="O2335" i="1"/>
  <c r="P2335" i="1" s="1"/>
  <c r="O4307" i="1"/>
  <c r="O5105" i="1"/>
  <c r="O5106" i="1"/>
  <c r="O5107" i="1"/>
  <c r="O5108" i="1"/>
  <c r="O5109" i="1"/>
  <c r="O5110" i="1"/>
  <c r="O5111" i="1"/>
  <c r="P5111" i="1" s="1"/>
  <c r="O5112" i="1"/>
  <c r="O5113" i="1"/>
  <c r="O5114" i="1"/>
  <c r="O4309" i="1"/>
  <c r="O2878" i="1"/>
  <c r="O2879" i="1"/>
  <c r="O2880" i="1"/>
  <c r="P2880" i="1" s="1"/>
  <c r="O2881" i="1"/>
  <c r="O5115" i="1"/>
  <c r="O5489" i="1"/>
  <c r="O5704" i="1"/>
  <c r="O5705" i="1"/>
  <c r="O5706" i="1"/>
  <c r="O5707" i="1"/>
  <c r="P5707" i="1" s="1"/>
  <c r="O5709" i="1"/>
  <c r="O5711" i="1"/>
  <c r="O5712" i="1"/>
  <c r="O5713" i="1"/>
  <c r="O5714" i="1"/>
  <c r="O6037" i="1"/>
  <c r="P6037" i="1" s="1"/>
  <c r="O5715" i="1"/>
  <c r="O5718" i="1"/>
  <c r="O5719" i="1"/>
  <c r="O5720" i="1"/>
  <c r="O5721" i="1"/>
  <c r="P5721" i="1" s="1"/>
  <c r="O2882" i="1"/>
  <c r="O5722" i="1"/>
  <c r="O5723" i="1"/>
  <c r="O5725" i="1"/>
  <c r="O5726" i="1"/>
  <c r="O5727" i="1"/>
  <c r="O5728" i="1"/>
  <c r="P5728" i="1" s="1"/>
  <c r="O5729" i="1"/>
  <c r="O5730" i="1"/>
  <c r="O1709" i="1"/>
  <c r="O5117" i="1"/>
  <c r="O5118" i="1"/>
  <c r="O6254" i="1"/>
  <c r="O5119" i="1"/>
  <c r="P5119" i="1" s="1"/>
  <c r="O3253" i="1"/>
  <c r="O1856" i="1"/>
  <c r="O1857" i="1"/>
  <c r="O749" i="1"/>
  <c r="O6038" i="1"/>
  <c r="O4310" i="1"/>
  <c r="O6039" i="1"/>
  <c r="P6039" i="1" s="1"/>
  <c r="O6040" i="1"/>
  <c r="O6041" i="1"/>
  <c r="O2533" i="1"/>
  <c r="O2883" i="1"/>
  <c r="O1859" i="1"/>
  <c r="O2884" i="1"/>
  <c r="O5731" i="1"/>
  <c r="P5731" i="1" s="1"/>
  <c r="O5732" i="1"/>
  <c r="O5120" i="1"/>
  <c r="O2886" i="1"/>
  <c r="O457" i="1"/>
  <c r="O5305" i="1"/>
  <c r="O1117" i="1"/>
  <c r="P1117" i="1" s="1"/>
  <c r="O4311" i="1"/>
  <c r="O3254" i="1"/>
  <c r="O4312" i="1"/>
  <c r="O5121" i="1"/>
  <c r="O6255" i="1"/>
  <c r="O6042" i="1"/>
  <c r="O5337" i="1"/>
  <c r="P5337" i="1" s="1"/>
  <c r="O5289" i="1"/>
  <c r="O2887" i="1"/>
  <c r="O268" i="1"/>
  <c r="O5733" i="1"/>
  <c r="O1860" i="1"/>
  <c r="P1860" i="1" s="1"/>
  <c r="O1861" i="1"/>
  <c r="O3255" i="1"/>
  <c r="O4314" i="1"/>
  <c r="O4316" i="1"/>
  <c r="O4317" i="1"/>
  <c r="O5307" i="1"/>
  <c r="O5308" i="1"/>
  <c r="O5309" i="1"/>
  <c r="O5310" i="1"/>
  <c r="O5311" i="1"/>
  <c r="O5125" i="1"/>
  <c r="O5126" i="1"/>
  <c r="O4319" i="1"/>
  <c r="P4319" i="1" s="1"/>
  <c r="O4320" i="1"/>
  <c r="O4321" i="1"/>
  <c r="O1862" i="1"/>
  <c r="O2889" i="1"/>
  <c r="O6256" i="1"/>
  <c r="O5312" i="1"/>
  <c r="O5127" i="1"/>
  <c r="O973" i="1"/>
  <c r="P973" i="1" s="1"/>
  <c r="O2489" i="1"/>
  <c r="O1075" i="1"/>
  <c r="O1076" i="1"/>
  <c r="O1077" i="1"/>
  <c r="O1078" i="1"/>
  <c r="O2336" i="1"/>
  <c r="O2337" i="1"/>
  <c r="P2337" i="1" s="1"/>
  <c r="O269" i="1"/>
  <c r="O2015" i="1"/>
  <c r="O3256" i="1"/>
  <c r="O6276" i="1"/>
  <c r="O2535" i="1"/>
  <c r="P2535" i="1" s="1"/>
  <c r="O2393" i="1"/>
  <c r="O2017" i="1"/>
  <c r="O3257" i="1"/>
  <c r="O5128" i="1"/>
  <c r="O6277" i="1"/>
  <c r="O5735" i="1"/>
  <c r="P5735" i="1" s="1"/>
  <c r="O458" i="1"/>
  <c r="O1079" i="1"/>
  <c r="O1080" i="1"/>
  <c r="O4323" i="1"/>
  <c r="O4324" i="1"/>
  <c r="O3410" i="1"/>
  <c r="P3410" i="1" s="1"/>
  <c r="O5736" i="1"/>
  <c r="O2018" i="1"/>
  <c r="O4325" i="1"/>
  <c r="O903" i="1"/>
  <c r="O2019" i="1"/>
  <c r="O326" i="1"/>
  <c r="O4326" i="1"/>
  <c r="O4328" i="1"/>
  <c r="O2480" i="1"/>
  <c r="O1081" i="1"/>
  <c r="O5131" i="1"/>
  <c r="O1865" i="1"/>
  <c r="P1865" i="1" s="1"/>
  <c r="O1118" i="1"/>
  <c r="O1532" i="1"/>
  <c r="O1533" i="1"/>
  <c r="O1534" i="1"/>
  <c r="O1535" i="1"/>
  <c r="O1536" i="1"/>
  <c r="O1539" i="1"/>
  <c r="O1540" i="1"/>
  <c r="O1541" i="1"/>
  <c r="O1543" i="1"/>
  <c r="O1545" i="1"/>
  <c r="O1546" i="1"/>
  <c r="P1546" i="1" s="1"/>
  <c r="O1547" i="1"/>
  <c r="O1548" i="1"/>
  <c r="O1549" i="1"/>
  <c r="O1551" i="1"/>
  <c r="O1552" i="1"/>
  <c r="O1553" i="1"/>
  <c r="O1554" i="1"/>
  <c r="P1554" i="1" s="1"/>
  <c r="O1555" i="1"/>
  <c r="O1556" i="1"/>
  <c r="O1557" i="1"/>
  <c r="O1559" i="1"/>
  <c r="O1119" i="1"/>
  <c r="O1560" i="1"/>
  <c r="O1561" i="1"/>
  <c r="P1561" i="1" s="1"/>
  <c r="O1562" i="1"/>
  <c r="O1563" i="1"/>
  <c r="O1564" i="1"/>
  <c r="O1565" i="1"/>
  <c r="O1566" i="1"/>
  <c r="O1567" i="1"/>
  <c r="O1568" i="1"/>
  <c r="O1569" i="1"/>
  <c r="P1569" i="1" s="1"/>
  <c r="O1570" i="1"/>
  <c r="O1571" i="1"/>
  <c r="O5132" i="1"/>
  <c r="O5133" i="1"/>
  <c r="O5134" i="1"/>
  <c r="O5135" i="1"/>
  <c r="O3259" i="1"/>
  <c r="P3259" i="1" s="1"/>
  <c r="O750" i="1"/>
  <c r="O751" i="1"/>
  <c r="O752" i="1"/>
  <c r="O5490" i="1"/>
  <c r="O6043" i="1"/>
  <c r="O6044" i="1"/>
  <c r="O6045" i="1"/>
  <c r="O6046" i="1"/>
  <c r="P6046" i="1" s="1"/>
  <c r="O6047" i="1"/>
  <c r="O270" i="1"/>
  <c r="O271" i="1"/>
  <c r="O4330" i="1"/>
  <c r="O6258" i="1"/>
  <c r="O272" i="1"/>
  <c r="O4331" i="1"/>
  <c r="P4331" i="1" s="1"/>
  <c r="O459" i="1"/>
  <c r="O1249" i="1"/>
  <c r="O4332" i="1"/>
  <c r="O2481" i="1"/>
  <c r="O2020" i="1"/>
  <c r="O4333" i="1"/>
  <c r="O5737" i="1"/>
  <c r="O1082" i="1"/>
  <c r="O5136" i="1"/>
  <c r="O2338" i="1"/>
  <c r="O2339" i="1"/>
  <c r="O2340" i="1"/>
  <c r="O2341" i="1"/>
  <c r="O2342" i="1"/>
  <c r="O2344" i="1"/>
  <c r="O5738" i="1"/>
  <c r="O4334" i="1"/>
  <c r="O4335" i="1"/>
  <c r="O2604" i="1"/>
  <c r="O6259" i="1"/>
  <c r="O2890" i="1"/>
  <c r="O1866" i="1"/>
  <c r="O2490" i="1"/>
  <c r="O2491" i="1"/>
  <c r="O5739" i="1"/>
  <c r="O2492" i="1"/>
  <c r="O2494" i="1"/>
  <c r="O5740" i="1"/>
  <c r="O5491" i="1"/>
  <c r="O5492" i="1"/>
  <c r="O4336" i="1"/>
  <c r="O5137" i="1"/>
  <c r="O5138" i="1"/>
  <c r="O460" i="1"/>
  <c r="O5140" i="1"/>
  <c r="O5141" i="1"/>
  <c r="O5142" i="1"/>
  <c r="O5143" i="1"/>
  <c r="O5144" i="1"/>
  <c r="O5493" i="1"/>
  <c r="O4338" i="1"/>
  <c r="O2482" i="1"/>
  <c r="O5145" i="1"/>
  <c r="O4339" i="1"/>
  <c r="O2960" i="1"/>
  <c r="O5741" i="1"/>
  <c r="O5742" i="1"/>
  <c r="O5743" i="1"/>
  <c r="O2605" i="1"/>
  <c r="O2606" i="1"/>
  <c r="O2607" i="1"/>
  <c r="O2608" i="1"/>
  <c r="O2610" i="1"/>
  <c r="O5146" i="1"/>
  <c r="O5147" i="1"/>
  <c r="O5148" i="1"/>
  <c r="O4340" i="1"/>
  <c r="O1128" i="1"/>
  <c r="O1129" i="1"/>
  <c r="O2021" i="1"/>
  <c r="O2495" i="1"/>
  <c r="O2022" i="1"/>
  <c r="O2023" i="1"/>
  <c r="O2024" i="1"/>
  <c r="O2025" i="1"/>
  <c r="O4341" i="1"/>
  <c r="O5494" i="1"/>
  <c r="O2892" i="1"/>
  <c r="O2893" i="1"/>
  <c r="O2894" i="1"/>
  <c r="O974" i="1"/>
  <c r="O975" i="1"/>
  <c r="O2896" i="1"/>
  <c r="O2897" i="1"/>
  <c r="O2898" i="1"/>
  <c r="O2899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70" i="1"/>
  <c r="O6371" i="1"/>
  <c r="O5150" i="1"/>
  <c r="O3261" i="1"/>
  <c r="O461" i="1"/>
  <c r="O462" i="1"/>
  <c r="O5298" i="1"/>
  <c r="O5300" i="1"/>
  <c r="O2027" i="1"/>
  <c r="O5151" i="1"/>
  <c r="O4343" i="1"/>
  <c r="O3263" i="1"/>
  <c r="O51" i="1"/>
  <c r="O2028" i="1"/>
  <c r="O2837" i="1"/>
  <c r="O2838" i="1"/>
  <c r="O5152" i="1"/>
  <c r="O5154" i="1"/>
  <c r="O1120" i="1"/>
  <c r="O1572" i="1"/>
  <c r="O1573" i="1"/>
  <c r="O1085" i="1"/>
  <c r="O6260" i="1"/>
  <c r="O6050" i="1"/>
  <c r="O6051" i="1"/>
  <c r="O6052" i="1"/>
  <c r="O6053" i="1"/>
  <c r="O6054" i="1"/>
  <c r="O6056" i="1"/>
  <c r="O2345" i="1"/>
  <c r="O4345" i="1"/>
  <c r="O1121" i="1"/>
  <c r="O3264" i="1"/>
  <c r="O3265" i="1"/>
  <c r="O5156" i="1"/>
  <c r="O5744" i="1"/>
  <c r="O1894" i="1"/>
  <c r="O1867" i="1"/>
  <c r="O2839" i="1"/>
  <c r="O2843" i="1"/>
  <c r="O2844" i="1"/>
  <c r="O4346" i="1"/>
  <c r="O1868" i="1"/>
  <c r="O5338" i="1"/>
  <c r="O5745" i="1"/>
  <c r="O2346" i="1"/>
  <c r="O2029" i="1"/>
  <c r="O1870" i="1"/>
  <c r="O2931" i="1"/>
  <c r="O2347" i="1"/>
  <c r="O2349" i="1"/>
  <c r="O1574" i="1"/>
  <c r="O1575" i="1"/>
  <c r="O1576" i="1"/>
  <c r="O5160" i="1"/>
  <c r="O3266" i="1"/>
  <c r="O5161" i="1"/>
  <c r="O1895" i="1"/>
  <c r="O1896" i="1"/>
  <c r="O1898" i="1"/>
  <c r="O1900" i="1"/>
  <c r="O1901" i="1"/>
  <c r="O5163" i="1"/>
  <c r="O1428" i="1"/>
  <c r="O169" i="1"/>
  <c r="O174" i="1"/>
  <c r="O175" i="1"/>
  <c r="O177" i="1"/>
  <c r="O275" i="1"/>
  <c r="O2030" i="1"/>
  <c r="O1902" i="1"/>
  <c r="O5166" i="1"/>
  <c r="O1577" i="1"/>
  <c r="O5746" i="1"/>
  <c r="O5167" i="1"/>
  <c r="O1087" i="1"/>
  <c r="O5747" i="1"/>
  <c r="O1130" i="1"/>
  <c r="O327" i="1"/>
  <c r="O6278" i="1"/>
  <c r="O2394" i="1"/>
  <c r="O1578" i="1"/>
  <c r="O1089" i="1"/>
  <c r="O5246" i="1"/>
  <c r="O1514" i="1"/>
  <c r="O1580" i="1"/>
  <c r="O5169" i="1"/>
  <c r="O4349" i="1"/>
  <c r="O4351" i="1"/>
  <c r="O4352" i="1"/>
  <c r="O181" i="1"/>
  <c r="O4354" i="1"/>
  <c r="O2496" i="1"/>
  <c r="O2497" i="1"/>
  <c r="O276" i="1"/>
  <c r="O4355" i="1"/>
  <c r="O2032" i="1"/>
  <c r="O5234" i="1"/>
  <c r="O3267" i="1"/>
  <c r="O2902" i="1"/>
  <c r="O183" i="1"/>
  <c r="O184" i="1"/>
  <c r="O185" i="1"/>
  <c r="O186" i="1"/>
  <c r="O189" i="1"/>
  <c r="O190" i="1"/>
  <c r="O191" i="1"/>
  <c r="O192" i="1"/>
  <c r="O1516" i="1"/>
  <c r="O1585" i="1"/>
  <c r="O1586" i="1"/>
  <c r="O1588" i="1"/>
  <c r="O5170" i="1"/>
  <c r="O3268" i="1"/>
  <c r="O5171" i="1"/>
  <c r="O5172" i="1"/>
  <c r="O753" i="1"/>
  <c r="O754" i="1"/>
  <c r="O755" i="1"/>
  <c r="O4357" i="1"/>
  <c r="O4358" i="1"/>
  <c r="O5748" i="1"/>
  <c r="O5749" i="1"/>
  <c r="O5750" i="1"/>
  <c r="O5751" i="1"/>
  <c r="O5752" i="1"/>
  <c r="O5753" i="1"/>
  <c r="O5754" i="1"/>
  <c r="O1874" i="1"/>
  <c r="O5173" i="1"/>
  <c r="O756" i="1"/>
  <c r="O977" i="1"/>
  <c r="O5235" i="1"/>
  <c r="O5236" i="1"/>
  <c r="O1131" i="1"/>
  <c r="O5245" i="1"/>
  <c r="O2499" i="1"/>
  <c r="O338" i="1"/>
  <c r="O757" i="1"/>
  <c r="O4360" i="1"/>
  <c r="O2611" i="1"/>
  <c r="O2500" i="1"/>
  <c r="O5756" i="1"/>
  <c r="O5757" i="1"/>
  <c r="O2351" i="1"/>
  <c r="O3270" i="1"/>
  <c r="O759" i="1"/>
  <c r="O5175" i="1"/>
  <c r="O3271" i="1"/>
  <c r="O2845" i="1"/>
  <c r="O2613" i="1"/>
  <c r="O2614" i="1"/>
  <c r="O1589" i="1"/>
  <c r="O1590" i="1"/>
  <c r="O1591" i="1"/>
  <c r="O1592" i="1"/>
  <c r="O1594" i="1"/>
  <c r="O760" i="1"/>
  <c r="O2033" i="1"/>
  <c r="O3272" i="1"/>
  <c r="O1250" i="1"/>
  <c r="O1595" i="1"/>
  <c r="O5177" i="1"/>
  <c r="O4361" i="1"/>
  <c r="O2771" i="1"/>
  <c r="O2772" i="1"/>
  <c r="O1653" i="1"/>
  <c r="O3273" i="1"/>
  <c r="O2354" i="1"/>
  <c r="O5758" i="1"/>
  <c r="O3274" i="1"/>
  <c r="O762" i="1"/>
  <c r="O763" i="1"/>
  <c r="O3276" i="1"/>
  <c r="O3277" i="1"/>
  <c r="O1122" i="1"/>
  <c r="O53" i="1"/>
  <c r="O1597" i="1"/>
  <c r="O5179" i="1"/>
  <c r="O978" i="1"/>
  <c r="O979" i="1"/>
  <c r="O4362" i="1"/>
  <c r="O4363" i="1"/>
  <c r="O4364" i="1"/>
  <c r="O4366" i="1"/>
  <c r="O2616" i="1"/>
  <c r="O2618" i="1"/>
  <c r="O2619" i="1"/>
  <c r="O4369" i="1"/>
  <c r="O3278" i="1"/>
  <c r="O2903" i="1"/>
  <c r="O2961" i="1"/>
  <c r="O2034" i="1"/>
  <c r="O2036" i="1"/>
  <c r="O765" i="1"/>
  <c r="O5180" i="1"/>
  <c r="O470" i="1"/>
  <c r="O471" i="1"/>
  <c r="O2501" i="1"/>
  <c r="O2530" i="1"/>
  <c r="O339" i="1"/>
  <c r="O340" i="1"/>
  <c r="O766" i="1"/>
  <c r="O5181" i="1"/>
  <c r="O5383" i="1"/>
  <c r="O5496" i="1"/>
  <c r="O767" i="1"/>
  <c r="O4370" i="1"/>
  <c r="O2962" i="1"/>
  <c r="O5183" i="1"/>
  <c r="O3280" i="1"/>
  <c r="O331" i="1"/>
  <c r="O332" i="1"/>
  <c r="O1598" i="1"/>
  <c r="O1599" i="1"/>
  <c r="O1601" i="1"/>
  <c r="O1602" i="1"/>
  <c r="O768" i="1"/>
  <c r="O3281" i="1"/>
  <c r="O2905" i="1"/>
  <c r="O2908" i="1"/>
  <c r="O2909" i="1"/>
  <c r="O4371" i="1"/>
  <c r="O2395" i="1"/>
  <c r="O6059" i="1"/>
  <c r="O769" i="1"/>
  <c r="O770" i="1"/>
  <c r="O1654" i="1"/>
  <c r="O5184" i="1"/>
  <c r="O5185" i="1"/>
  <c r="O1251" i="1"/>
  <c r="O1252" i="1"/>
  <c r="O2037" i="1"/>
  <c r="O2038" i="1"/>
  <c r="O5759" i="1"/>
  <c r="O4374" i="1"/>
  <c r="O2039" i="1"/>
  <c r="O980" i="1"/>
  <c r="O1876" i="1"/>
  <c r="O2502" i="1"/>
  <c r="O5290" i="1"/>
  <c r="O5291" i="1"/>
  <c r="O772" i="1"/>
  <c r="O774" i="1"/>
  <c r="O2912" i="1"/>
  <c r="O6061" i="1"/>
  <c r="O6062" i="1"/>
  <c r="O473" i="1"/>
  <c r="O474" i="1"/>
  <c r="O4375" i="1"/>
  <c r="O1255" i="1"/>
  <c r="O1256" i="1"/>
  <c r="O2847" i="1"/>
  <c r="O1257" i="1"/>
  <c r="O2913" i="1"/>
  <c r="O5385" i="1"/>
  <c r="O5187" i="1"/>
  <c r="O1158" i="1"/>
  <c r="O476" i="1"/>
  <c r="O776" i="1"/>
  <c r="O4376" i="1"/>
  <c r="O4377" i="1"/>
  <c r="O981" i="1"/>
  <c r="O481" i="1"/>
  <c r="O482" i="1"/>
  <c r="O485" i="1"/>
  <c r="O487" i="1"/>
  <c r="O488" i="1"/>
  <c r="O490" i="1"/>
  <c r="O492" i="1"/>
  <c r="O493" i="1"/>
  <c r="O494" i="1"/>
  <c r="O495" i="1"/>
  <c r="O496" i="1"/>
  <c r="O497" i="1"/>
  <c r="O498" i="1"/>
  <c r="O501" i="1"/>
  <c r="O1655" i="1"/>
  <c r="O1656" i="1"/>
  <c r="O6063" i="1"/>
  <c r="O1657" i="1"/>
  <c r="O1658" i="1"/>
  <c r="O1659" i="1"/>
  <c r="O3282" i="1"/>
  <c r="O3283" i="1"/>
  <c r="O3284" i="1"/>
  <c r="O3285" i="1"/>
  <c r="O3286" i="1"/>
  <c r="O3287" i="1"/>
  <c r="O3288" i="1"/>
  <c r="O3291" i="1"/>
  <c r="O3292" i="1"/>
  <c r="O3293" i="1"/>
  <c r="O3294" i="1"/>
  <c r="O3295" i="1"/>
  <c r="O3296" i="1"/>
  <c r="O3299" i="1"/>
  <c r="O3300" i="1"/>
  <c r="O3301" i="1"/>
  <c r="O333" i="1"/>
  <c r="O3303" i="1"/>
  <c r="O3306" i="1"/>
  <c r="O3308" i="1"/>
  <c r="O3309" i="1"/>
  <c r="O3311" i="1"/>
  <c r="O3315" i="1"/>
  <c r="O3316" i="1"/>
  <c r="O3317" i="1"/>
  <c r="O3319" i="1"/>
  <c r="O3322" i="1"/>
  <c r="O3323" i="1"/>
  <c r="O3324" i="1"/>
  <c r="O3325" i="1"/>
  <c r="O3327" i="1"/>
  <c r="O3330" i="1"/>
  <c r="O3331" i="1"/>
  <c r="O3332" i="1"/>
  <c r="O3333" i="1"/>
  <c r="O3334" i="1"/>
  <c r="O3335" i="1"/>
  <c r="O3338" i="1"/>
  <c r="O3340" i="1"/>
  <c r="O3341" i="1"/>
  <c r="O3343" i="1"/>
  <c r="O3345" i="1"/>
  <c r="O3346" i="1"/>
  <c r="O3347" i="1"/>
  <c r="O3348" i="1"/>
  <c r="O3349" i="1"/>
  <c r="O3350" i="1"/>
  <c r="O3351" i="1"/>
  <c r="O3353" i="1"/>
  <c r="O5189" i="1"/>
  <c r="O1124" i="1"/>
  <c r="O1125" i="1"/>
  <c r="O778" i="1"/>
  <c r="O781" i="1"/>
  <c r="O5190" i="1"/>
  <c r="O1604" i="1"/>
  <c r="O5191" i="1"/>
  <c r="O1877" i="1"/>
  <c r="O4378" i="1"/>
  <c r="O1607" i="1"/>
  <c r="O1608" i="1"/>
  <c r="O982" i="1"/>
  <c r="O1090" i="1"/>
  <c r="O5193" i="1"/>
  <c r="O5760" i="1"/>
  <c r="O343" i="1"/>
  <c r="O344" i="1"/>
  <c r="O5761" i="1"/>
  <c r="O5763" i="1"/>
  <c r="O990" i="1"/>
  <c r="O991" i="1"/>
  <c r="O992" i="1"/>
  <c r="O993" i="1"/>
  <c r="O997" i="1"/>
  <c r="O998" i="1"/>
  <c r="O999" i="1"/>
  <c r="O1001" i="1"/>
  <c r="O1003" i="1"/>
  <c r="O1004" i="1"/>
  <c r="O1006" i="1"/>
  <c r="O1007" i="1"/>
  <c r="O1008" i="1"/>
  <c r="O4380" i="1"/>
  <c r="O5194" i="1"/>
  <c r="O1011" i="1"/>
  <c r="O1012" i="1"/>
  <c r="O1015" i="1"/>
  <c r="O1016" i="1"/>
  <c r="O4382" i="1"/>
  <c r="O4383" i="1"/>
  <c r="O2914" i="1"/>
  <c r="O1878" i="1"/>
  <c r="O1518" i="1"/>
  <c r="O1519" i="1"/>
  <c r="O1520" i="1"/>
  <c r="O1522" i="1"/>
  <c r="O1523" i="1"/>
  <c r="O1524" i="1"/>
  <c r="O1525" i="1"/>
  <c r="O1528" i="1"/>
  <c r="O2504" i="1"/>
  <c r="O5766" i="1"/>
  <c r="O5387" i="1"/>
  <c r="O5389" i="1"/>
  <c r="O5390" i="1"/>
  <c r="O5391" i="1"/>
  <c r="O5392" i="1"/>
  <c r="O5195" i="1"/>
  <c r="O1879" i="1"/>
  <c r="O1092" i="1"/>
  <c r="O5196" i="1"/>
  <c r="O4384" i="1"/>
  <c r="O5197" i="1"/>
  <c r="O2360" i="1"/>
  <c r="O2362" i="1"/>
  <c r="O4385" i="1"/>
  <c r="O3354" i="1"/>
  <c r="O3356" i="1"/>
  <c r="O3358" i="1"/>
  <c r="O3359" i="1"/>
  <c r="O5318" i="1"/>
  <c r="O2773" i="1"/>
  <c r="O506" i="1"/>
  <c r="O507" i="1"/>
  <c r="O279" i="1"/>
  <c r="O1017" i="1"/>
  <c r="O1018" i="1"/>
  <c r="O1019" i="1"/>
  <c r="O1020" i="1"/>
  <c r="O2505" i="1"/>
  <c r="O984" i="1"/>
  <c r="O985" i="1"/>
  <c r="P985" i="1" s="1"/>
  <c r="O6264" i="1"/>
  <c r="O6379" i="1"/>
  <c r="O5200" i="1"/>
  <c r="O1531" i="1"/>
  <c r="O6066" i="1"/>
  <c r="O2916" i="1"/>
  <c r="O2364" i="1"/>
  <c r="P2364" i="1" s="1"/>
  <c r="O2365" i="1"/>
  <c r="O4386" i="1"/>
  <c r="O1610" i="1"/>
  <c r="O1611" i="1"/>
  <c r="O2506" i="1"/>
  <c r="O5394" i="1"/>
  <c r="O5771" i="1"/>
  <c r="O5772" i="1"/>
  <c r="O5773" i="1"/>
  <c r="O3365" i="1"/>
  <c r="O4388" i="1"/>
  <c r="O2713" i="1"/>
  <c r="O2483" i="1"/>
  <c r="O5203" i="1"/>
  <c r="O5204" i="1"/>
  <c r="O1617" i="1"/>
  <c r="O1618" i="1"/>
  <c r="O1620" i="1"/>
  <c r="O3366" i="1"/>
  <c r="O4389" i="1"/>
  <c r="O4391" i="1"/>
  <c r="O4393" i="1"/>
  <c r="O4394" i="1"/>
  <c r="O4397" i="1"/>
  <c r="O1881" i="1"/>
  <c r="O6070" i="1"/>
  <c r="O281" i="1"/>
  <c r="O509" i="1"/>
  <c r="O2622" i="1"/>
  <c r="O512" i="1"/>
  <c r="O513" i="1"/>
  <c r="O515" i="1"/>
  <c r="O2848" i="1"/>
  <c r="O2849" i="1"/>
  <c r="O2367" i="1"/>
  <c r="O2369" i="1"/>
  <c r="O2932" i="1"/>
  <c r="O5205" i="1"/>
  <c r="O5293" i="1"/>
  <c r="O5295" i="1"/>
  <c r="O5296" i="1"/>
  <c r="O5297" i="1"/>
  <c r="O5207" i="1"/>
  <c r="O2487" i="1"/>
  <c r="O6072" i="1"/>
  <c r="O4399" i="1"/>
  <c r="O4400" i="1"/>
  <c r="O4404" i="1"/>
  <c r="O6073" i="1"/>
  <c r="O2918" i="1"/>
  <c r="O2921" i="1"/>
  <c r="O2922" i="1"/>
  <c r="O2714" i="1"/>
  <c r="O1228" i="1"/>
  <c r="O6375" i="1"/>
  <c r="O6376" i="1"/>
  <c r="O6280" i="1"/>
  <c r="O2538" i="1"/>
  <c r="O5240" i="1"/>
  <c r="O348" i="1"/>
  <c r="O4405" i="1"/>
  <c r="O4406" i="1"/>
  <c r="O2715" i="1"/>
  <c r="O5242" i="1"/>
  <c r="O5209" i="1"/>
  <c r="O6267" i="1"/>
  <c r="O5210" i="1"/>
  <c r="O5794" i="1"/>
  <c r="O5796" i="1"/>
  <c r="O5797" i="1"/>
  <c r="O5799" i="1"/>
  <c r="O5802" i="1"/>
  <c r="O5805" i="1"/>
  <c r="O5806" i="1"/>
  <c r="O5808" i="1"/>
  <c r="O5810" i="1"/>
  <c r="O5501" i="1"/>
  <c r="O784" i="1"/>
  <c r="O5811" i="1"/>
  <c r="O5814" i="1"/>
  <c r="O5815" i="1"/>
  <c r="O5775" i="1"/>
  <c r="O3367" i="1"/>
  <c r="O3370" i="1"/>
  <c r="O3371" i="1"/>
  <c r="O3372" i="1"/>
  <c r="O3375" i="1"/>
  <c r="O3379" i="1"/>
  <c r="O3380" i="1"/>
  <c r="O4411" i="1"/>
  <c r="O3381" i="1"/>
  <c r="O5776" i="1"/>
  <c r="O2508" i="1"/>
  <c r="O2774" i="1"/>
  <c r="O5211" i="1"/>
  <c r="O4412" i="1"/>
  <c r="O4414" i="1"/>
  <c r="O4416" i="1"/>
  <c r="O4417" i="1"/>
  <c r="O2775" i="1"/>
  <c r="O1883" i="1"/>
  <c r="O1884" i="1"/>
  <c r="O1232" i="1"/>
  <c r="O2623" i="1"/>
  <c r="O4418" i="1"/>
  <c r="O4419" i="1"/>
  <c r="O4422" i="1"/>
  <c r="O1660" i="1"/>
  <c r="O5213" i="1"/>
  <c r="O3383" i="1"/>
  <c r="O2043" i="1"/>
  <c r="O2044" i="1"/>
  <c r="O2045" i="1"/>
  <c r="O2625" i="1"/>
  <c r="O2626" i="1"/>
  <c r="O2630" i="1"/>
  <c r="P2630" i="1" s="1"/>
  <c r="O2509" i="1"/>
  <c r="O1661" i="1"/>
  <c r="O334" i="1"/>
  <c r="O4424" i="1"/>
  <c r="O5779" i="1"/>
  <c r="O1093" i="1"/>
  <c r="O4425" i="1"/>
  <c r="O4426" i="1"/>
  <c r="O4427" i="1"/>
  <c r="O4428" i="1"/>
  <c r="O5339" i="1"/>
  <c r="O1662" i="1"/>
  <c r="O1887" i="1"/>
  <c r="O518" i="1"/>
  <c r="O519" i="1"/>
  <c r="O520" i="1"/>
  <c r="O522" i="1"/>
  <c r="O5216" i="1"/>
  <c r="O524" i="1"/>
  <c r="O526" i="1"/>
  <c r="O528" i="1"/>
  <c r="P528" i="1" s="1"/>
  <c r="O529" i="1"/>
  <c r="O532" i="1"/>
  <c r="O534" i="1"/>
  <c r="O536" i="1"/>
  <c r="O537" i="1"/>
  <c r="O540" i="1"/>
  <c r="O542" i="1"/>
  <c r="O543" i="1"/>
  <c r="O545" i="1"/>
  <c r="O548" i="1"/>
  <c r="O550" i="1"/>
  <c r="O551" i="1"/>
  <c r="O552" i="1"/>
  <c r="O2375" i="1"/>
  <c r="O555" i="1"/>
  <c r="O558" i="1"/>
  <c r="O559" i="1"/>
  <c r="O560" i="1"/>
  <c r="O563" i="1"/>
  <c r="P563" i="1" s="1"/>
  <c r="O564" i="1"/>
  <c r="O4429" i="1"/>
  <c r="O568" i="1"/>
  <c r="O1095" i="1"/>
  <c r="O6076" i="1"/>
  <c r="O2376" i="1"/>
  <c r="O2378" i="1"/>
  <c r="O2380" i="1"/>
  <c r="O785" i="1"/>
  <c r="O786" i="1"/>
  <c r="O787" i="1"/>
  <c r="O569" i="1"/>
  <c r="O4431" i="1"/>
  <c r="O4432" i="1"/>
  <c r="O4433" i="1"/>
  <c r="O1888" i="1"/>
  <c r="O572" i="1"/>
  <c r="O2046" i="1"/>
  <c r="O2047" i="1"/>
  <c r="O2048" i="1"/>
  <c r="P2048" i="1" s="1"/>
  <c r="O2721" i="1"/>
  <c r="O2382" i="1"/>
  <c r="O1026" i="1"/>
  <c r="O2718" i="1"/>
  <c r="O5341" i="1"/>
  <c r="O4435" i="1"/>
  <c r="O4437" i="1"/>
  <c r="O1132" i="1"/>
  <c r="O1134" i="1"/>
  <c r="O4439" i="1"/>
  <c r="O4442" i="1"/>
  <c r="O4443" i="1"/>
  <c r="O4444" i="1"/>
  <c r="O4445" i="1"/>
  <c r="O4446" i="1"/>
  <c r="O4447" i="1"/>
  <c r="O4452" i="1"/>
  <c r="O4454" i="1"/>
  <c r="O4455" i="1"/>
  <c r="O4456" i="1"/>
  <c r="O4460" i="1"/>
  <c r="O4461" i="1"/>
  <c r="O4462" i="1"/>
  <c r="O4463" i="1"/>
  <c r="O4464" i="1"/>
  <c r="O574" i="1"/>
  <c r="O5224" i="1"/>
  <c r="O5780" i="1"/>
  <c r="O5781" i="1"/>
  <c r="O5782" i="1"/>
  <c r="O5784" i="1"/>
  <c r="O5787" i="1"/>
  <c r="O5788" i="1"/>
  <c r="O5789" i="1"/>
  <c r="O5791" i="1"/>
  <c r="P5791" i="1" s="1"/>
  <c r="O1096" i="1"/>
  <c r="O7" i="1"/>
  <c r="O4468" i="1"/>
  <c r="O4469" i="1"/>
  <c r="O575" i="1"/>
  <c r="O3387" i="1"/>
  <c r="O4470" i="1"/>
  <c r="O4471" i="1"/>
  <c r="O5225" i="1"/>
  <c r="O5226" i="1"/>
  <c r="O5227" i="1"/>
  <c r="P5227" i="1" s="1"/>
  <c r="O2384" i="1"/>
  <c r="O2926" i="1"/>
  <c r="O5793" i="1"/>
  <c r="O2511" i="1"/>
  <c r="O2512" i="1"/>
  <c r="O788" i="1"/>
  <c r="O6078" i="1"/>
  <c r="O2513" i="1"/>
  <c r="P2513" i="1" s="1"/>
  <c r="O1677" i="1"/>
  <c r="O2386" i="1"/>
  <c r="O2389" i="1"/>
  <c r="O350" i="1"/>
  <c r="P350" i="1" s="1"/>
  <c r="O3392" i="1"/>
  <c r="O5228" i="1"/>
  <c r="O351" i="1"/>
  <c r="O352" i="1"/>
  <c r="O353" i="1"/>
  <c r="P353" i="1" s="1"/>
  <c r="O2963" i="1"/>
  <c r="O2390" i="1"/>
  <c r="O2392" i="1"/>
  <c r="O577" i="1"/>
  <c r="O578" i="1"/>
  <c r="P578" i="1" s="1"/>
  <c r="O579" i="1"/>
  <c r="O5820" i="1"/>
  <c r="O580" i="1"/>
  <c r="O790" i="1"/>
  <c r="O1891" i="1"/>
  <c r="O581" i="1"/>
  <c r="O3394" i="1"/>
  <c r="P3394" i="1" s="1"/>
  <c r="O2517" i="1"/>
  <c r="O6079" i="1"/>
  <c r="O584" i="1"/>
  <c r="O1097" i="1"/>
  <c r="O811" i="1"/>
  <c r="O812" i="1"/>
  <c r="P812" i="1" s="1"/>
  <c r="O813" i="1"/>
  <c r="O2519" i="1"/>
  <c r="O791" i="1"/>
  <c r="O585" i="1"/>
  <c r="O2540" i="1"/>
  <c r="O2398" i="1"/>
  <c r="O6269" i="1"/>
  <c r="O1127" i="1"/>
  <c r="P4474" i="1"/>
  <c r="P4477" i="1"/>
  <c r="P1621" i="1"/>
  <c r="P4479" i="1"/>
  <c r="P4480" i="1"/>
  <c r="P4481" i="1"/>
  <c r="P4484" i="1"/>
  <c r="P3426" i="1"/>
  <c r="P4485" i="1"/>
  <c r="P3427" i="1"/>
  <c r="P4486" i="1"/>
  <c r="P1714" i="1"/>
  <c r="P356" i="1"/>
  <c r="P357" i="1"/>
  <c r="P358" i="1"/>
  <c r="P1715" i="1"/>
  <c r="P361" i="1"/>
  <c r="P1718" i="1"/>
  <c r="P1719" i="1"/>
  <c r="P3428" i="1"/>
  <c r="P1722" i="1"/>
  <c r="P1724" i="1"/>
  <c r="P1725" i="1"/>
  <c r="P1726" i="1"/>
  <c r="P1727" i="1"/>
  <c r="P2965" i="1"/>
  <c r="P3429" i="1"/>
  <c r="P3430" i="1"/>
  <c r="P3431" i="1"/>
  <c r="P5822" i="1"/>
  <c r="P5823" i="1"/>
  <c r="P5825" i="1"/>
  <c r="P5826" i="1"/>
  <c r="P5827" i="1"/>
  <c r="P5830" i="1"/>
  <c r="P5831" i="1"/>
  <c r="P5832" i="1"/>
  <c r="P5833" i="1"/>
  <c r="P5835" i="1"/>
  <c r="P5838" i="1"/>
  <c r="P5839" i="1"/>
  <c r="P5840" i="1"/>
  <c r="P5842" i="1"/>
  <c r="P5843" i="1"/>
  <c r="P5846" i="1"/>
  <c r="P5847" i="1"/>
  <c r="P5848" i="1"/>
  <c r="P5850" i="1"/>
  <c r="P5851" i="1"/>
  <c r="P5854" i="1"/>
  <c r="P5855" i="1"/>
  <c r="P5856" i="1"/>
  <c r="P5858" i="1"/>
  <c r="P5859" i="1"/>
  <c r="P5863" i="1"/>
  <c r="P5864" i="1"/>
  <c r="P5865" i="1"/>
  <c r="P5866" i="1"/>
  <c r="P5867" i="1"/>
  <c r="P5870" i="1"/>
  <c r="P5872" i="1"/>
  <c r="P5874" i="1"/>
  <c r="P5875" i="1"/>
  <c r="P5878" i="1"/>
  <c r="P5879" i="1"/>
  <c r="P5880" i="1"/>
  <c r="P5883" i="1"/>
  <c r="P5886" i="1"/>
  <c r="P5887" i="1"/>
  <c r="P5888" i="1"/>
  <c r="P5889" i="1"/>
  <c r="P5890" i="1"/>
  <c r="P5894" i="1"/>
  <c r="P5895" i="1"/>
  <c r="P5896" i="1"/>
  <c r="P5897" i="1"/>
  <c r="P5898" i="1"/>
  <c r="P587" i="1"/>
  <c r="P588" i="1"/>
  <c r="P589" i="1"/>
  <c r="P3433" i="1"/>
  <c r="P3434" i="1"/>
  <c r="P3435" i="1"/>
  <c r="P2968" i="1"/>
  <c r="P2969" i="1"/>
  <c r="P2670" i="1"/>
  <c r="P2671" i="1"/>
  <c r="P2673" i="1"/>
  <c r="P2674" i="1"/>
  <c r="P2675" i="1"/>
  <c r="P2676" i="1"/>
  <c r="P2677" i="1"/>
  <c r="P2681" i="1"/>
  <c r="P2682" i="1"/>
  <c r="P2684" i="1"/>
  <c r="P2685" i="1"/>
  <c r="P2689" i="1"/>
  <c r="P2690" i="1"/>
  <c r="P2691" i="1"/>
  <c r="P2693" i="1"/>
  <c r="P2694" i="1"/>
  <c r="P2696" i="1"/>
  <c r="P2788" i="1"/>
  <c r="P2789" i="1"/>
  <c r="P2790" i="1"/>
  <c r="P2791" i="1"/>
  <c r="P2795" i="1"/>
  <c r="P2796" i="1"/>
  <c r="P2797" i="1"/>
  <c r="P2798" i="1"/>
  <c r="P2799" i="1"/>
  <c r="P1160" i="1"/>
  <c r="P1164" i="1"/>
  <c r="P1165" i="1"/>
  <c r="P1166" i="1"/>
  <c r="P5396" i="1"/>
  <c r="P5397" i="1"/>
  <c r="P5400" i="1"/>
  <c r="P5402" i="1"/>
  <c r="P5403" i="1"/>
  <c r="P5404" i="1"/>
  <c r="P5405" i="1"/>
  <c r="P5408" i="1"/>
  <c r="P5409" i="1"/>
  <c r="P5411" i="1"/>
  <c r="P5412" i="1"/>
  <c r="P5413" i="1"/>
  <c r="P5416" i="1"/>
  <c r="P5417" i="1"/>
  <c r="P5418" i="1"/>
  <c r="P5420" i="1"/>
  <c r="P5421" i="1"/>
  <c r="P5424" i="1"/>
  <c r="P5425" i="1"/>
  <c r="P5426" i="1"/>
  <c r="P5427" i="1"/>
  <c r="P5429" i="1"/>
  <c r="P5432" i="1"/>
  <c r="P5433" i="1"/>
  <c r="P5434" i="1"/>
  <c r="P5435" i="1"/>
  <c r="P5436" i="1"/>
  <c r="P5437" i="1"/>
  <c r="P5438" i="1"/>
  <c r="P5440" i="1"/>
  <c r="P5441" i="1"/>
  <c r="P5442" i="1"/>
  <c r="P5443" i="1"/>
  <c r="P5444" i="1"/>
  <c r="P5445" i="1"/>
  <c r="P5448" i="1"/>
  <c r="P5449" i="1"/>
  <c r="P5450" i="1"/>
  <c r="P5451" i="1"/>
  <c r="P5452" i="1"/>
  <c r="P5453" i="1"/>
  <c r="P5456" i="1"/>
  <c r="P5458" i="1"/>
  <c r="P5459" i="1"/>
  <c r="P5460" i="1"/>
  <c r="P5461" i="1"/>
  <c r="P3437" i="1"/>
  <c r="P3438" i="1"/>
  <c r="P3440" i="1"/>
  <c r="P4489" i="1"/>
  <c r="P1029" i="1"/>
  <c r="P3441" i="1"/>
  <c r="P4492" i="1"/>
  <c r="P4493" i="1"/>
  <c r="P4496" i="1"/>
  <c r="P4498" i="1"/>
  <c r="P3442" i="1"/>
  <c r="P3443" i="1"/>
  <c r="P3444" i="1"/>
  <c r="P3445" i="1"/>
  <c r="P4502" i="1"/>
  <c r="P1624" i="1"/>
  <c r="P3446" i="1"/>
  <c r="P3447" i="1"/>
  <c r="P4506" i="1"/>
  <c r="P4507" i="1"/>
  <c r="P4508" i="1"/>
  <c r="P4509" i="1"/>
  <c r="P4512" i="1"/>
  <c r="P4513" i="1"/>
  <c r="P4514" i="1"/>
  <c r="P4515" i="1"/>
  <c r="P4518" i="1"/>
  <c r="P4519" i="1"/>
  <c r="P4521" i="1"/>
  <c r="P3450" i="1"/>
  <c r="P4522" i="1"/>
  <c r="P4525" i="1"/>
  <c r="P4526" i="1"/>
  <c r="P4527" i="1"/>
  <c r="P4530" i="1"/>
  <c r="P1625" i="1"/>
  <c r="P4532" i="1"/>
  <c r="P4533" i="1"/>
  <c r="P4535" i="1"/>
  <c r="P4538" i="1"/>
  <c r="P3453" i="1"/>
  <c r="P4539" i="1"/>
  <c r="P4541" i="1"/>
  <c r="P4544" i="1"/>
  <c r="P4545" i="1"/>
  <c r="P4546" i="1"/>
  <c r="P4548" i="1"/>
  <c r="P4549" i="1"/>
  <c r="P4552" i="1"/>
  <c r="P3455" i="1"/>
  <c r="P1906" i="1"/>
  <c r="P1626" i="1"/>
  <c r="P1627" i="1"/>
  <c r="P3396" i="1"/>
  <c r="P3397" i="1"/>
  <c r="P2804" i="1"/>
  <c r="P2805" i="1"/>
  <c r="P4557" i="1"/>
  <c r="P2645" i="1"/>
  <c r="P5342" i="1"/>
  <c r="P5343" i="1"/>
  <c r="P5345" i="1"/>
  <c r="P6082" i="1"/>
  <c r="P6083" i="1"/>
  <c r="P590" i="1"/>
  <c r="P2970" i="1"/>
  <c r="P4558" i="1"/>
  <c r="P3461" i="1"/>
  <c r="P3462" i="1"/>
  <c r="P4559" i="1"/>
  <c r="P4560" i="1"/>
  <c r="P4561" i="1"/>
  <c r="P6085" i="1"/>
  <c r="P3466" i="1"/>
  <c r="P3469" i="1"/>
  <c r="P4563" i="1"/>
  <c r="P4564" i="1"/>
  <c r="P4566" i="1"/>
  <c r="P3471" i="1"/>
  <c r="P4569" i="1"/>
  <c r="P3472" i="1"/>
  <c r="P3474" i="1"/>
  <c r="P4571" i="1"/>
  <c r="P4572" i="1"/>
  <c r="P3477" i="1"/>
  <c r="P3479" i="1"/>
  <c r="P3482" i="1"/>
  <c r="P3483" i="1"/>
  <c r="P4573" i="1"/>
  <c r="P3484" i="1"/>
  <c r="P3485" i="1"/>
  <c r="P3487" i="1"/>
  <c r="P3488" i="1"/>
  <c r="P4574" i="1"/>
  <c r="P4575" i="1"/>
  <c r="P3489" i="1"/>
  <c r="P4576" i="1"/>
  <c r="P4577" i="1"/>
  <c r="P3491" i="1"/>
  <c r="P3492" i="1"/>
  <c r="P3493" i="1"/>
  <c r="P4579" i="1"/>
  <c r="P4580" i="1"/>
  <c r="P4581" i="1"/>
  <c r="P3495" i="1"/>
  <c r="P3496" i="1"/>
  <c r="P3497" i="1"/>
  <c r="P3498" i="1"/>
  <c r="P3499" i="1"/>
  <c r="P3500" i="1"/>
  <c r="P1629" i="1"/>
  <c r="P1630" i="1"/>
  <c r="P1631" i="1"/>
  <c r="P2972" i="1"/>
  <c r="P3503" i="1"/>
  <c r="P3504" i="1"/>
  <c r="P3506" i="1"/>
  <c r="P3507" i="1"/>
  <c r="P3508" i="1"/>
  <c r="P1632" i="1"/>
  <c r="P3509" i="1"/>
  <c r="P3510" i="1"/>
  <c r="P3512" i="1"/>
  <c r="P4585" i="1"/>
  <c r="P3513" i="1"/>
  <c r="P4586" i="1"/>
  <c r="P3514" i="1"/>
  <c r="P3515" i="1"/>
  <c r="P4587" i="1"/>
  <c r="P4588" i="1"/>
  <c r="P285" i="1"/>
  <c r="P4589" i="1"/>
  <c r="P286" i="1"/>
  <c r="P287" i="1"/>
  <c r="P290" i="1"/>
  <c r="P291" i="1"/>
  <c r="P4590" i="1"/>
  <c r="P4591" i="1"/>
  <c r="P3516" i="1"/>
  <c r="P3517" i="1"/>
  <c r="P4592" i="1"/>
  <c r="P4593" i="1"/>
  <c r="P2410" i="1"/>
  <c r="P362" i="1"/>
  <c r="P3519" i="1"/>
  <c r="P3521" i="1"/>
  <c r="P2050" i="1"/>
  <c r="P2413" i="1"/>
  <c r="P3522" i="1"/>
  <c r="P3523" i="1"/>
  <c r="P2052" i="1"/>
  <c r="P2054" i="1"/>
  <c r="P2056" i="1"/>
  <c r="P2057" i="1"/>
  <c r="P2058" i="1"/>
  <c r="P2059" i="1"/>
  <c r="P1693" i="1"/>
  <c r="P1695" i="1"/>
  <c r="P1697" i="1"/>
  <c r="P1698" i="1"/>
  <c r="P1699" i="1"/>
  <c r="P1700" i="1"/>
  <c r="P1701" i="1"/>
  <c r="P1702" i="1"/>
  <c r="P1703" i="1"/>
  <c r="P593" i="1"/>
  <c r="P594" i="1"/>
  <c r="P595" i="1"/>
  <c r="P597" i="1"/>
  <c r="P598" i="1"/>
  <c r="P599" i="1"/>
  <c r="P601" i="1"/>
  <c r="P602" i="1"/>
  <c r="P603" i="1"/>
  <c r="P604" i="1"/>
  <c r="P606" i="1"/>
  <c r="P607" i="1"/>
  <c r="P609" i="1"/>
  <c r="P610" i="1"/>
  <c r="P611" i="1"/>
  <c r="P612" i="1"/>
  <c r="P613" i="1"/>
  <c r="P614" i="1"/>
  <c r="P616" i="1"/>
  <c r="P618" i="1"/>
  <c r="P619" i="1"/>
  <c r="P620" i="1"/>
  <c r="P622" i="1"/>
  <c r="P624" i="1"/>
  <c r="P625" i="1"/>
  <c r="P626" i="1"/>
  <c r="P627" i="1"/>
  <c r="P628" i="1"/>
  <c r="P629" i="1"/>
  <c r="P632" i="1"/>
  <c r="P633" i="1"/>
  <c r="P634" i="1"/>
  <c r="P635" i="1"/>
  <c r="P636" i="1"/>
  <c r="P637" i="1"/>
  <c r="P638" i="1"/>
  <c r="P2061" i="1"/>
  <c r="P2062" i="1"/>
  <c r="P2063" i="1"/>
  <c r="P2064" i="1"/>
  <c r="P2065" i="1"/>
  <c r="P2066" i="1"/>
  <c r="P2067" i="1"/>
  <c r="P2069" i="1"/>
  <c r="P2070" i="1"/>
  <c r="P2071" i="1"/>
  <c r="P2072" i="1"/>
  <c r="P2073" i="1"/>
  <c r="P2074" i="1"/>
  <c r="P293" i="1"/>
  <c r="P3525" i="1"/>
  <c r="P3526" i="1"/>
  <c r="P1234" i="1"/>
  <c r="P3527" i="1"/>
  <c r="P1167" i="1"/>
  <c r="P1168" i="1"/>
  <c r="P2778" i="1"/>
  <c r="P1032" i="1"/>
  <c r="P4594" i="1"/>
  <c r="P4595" i="1"/>
  <c r="P3528" i="1"/>
  <c r="P4596" i="1"/>
  <c r="P4597" i="1"/>
  <c r="P4598" i="1"/>
  <c r="P3529" i="1"/>
  <c r="P4601" i="1"/>
  <c r="P3530" i="1"/>
  <c r="P4602" i="1"/>
  <c r="P6086" i="1"/>
  <c r="P3531" i="1"/>
  <c r="P4603" i="1"/>
  <c r="P3534" i="1"/>
  <c r="P4604" i="1"/>
  <c r="P4605" i="1"/>
  <c r="P1633" i="1"/>
  <c r="P3535" i="1"/>
  <c r="P4607" i="1"/>
  <c r="P4608" i="1"/>
  <c r="P4610" i="1"/>
  <c r="P3536" i="1"/>
  <c r="P4611" i="1"/>
  <c r="P4612" i="1"/>
  <c r="P4614" i="1"/>
  <c r="P3537" i="1"/>
  <c r="P3538" i="1"/>
  <c r="P3539" i="1"/>
  <c r="P4615" i="1"/>
  <c r="P4616" i="1"/>
  <c r="P4617" i="1"/>
  <c r="P4619" i="1"/>
  <c r="P2974" i="1"/>
  <c r="P3540" i="1"/>
  <c r="P3541" i="1"/>
  <c r="P3542" i="1"/>
  <c r="P3543" i="1"/>
  <c r="P3545" i="1"/>
  <c r="P4620" i="1"/>
  <c r="P3547" i="1"/>
  <c r="P4621" i="1"/>
  <c r="P3549" i="1"/>
  <c r="P3551" i="1"/>
  <c r="P3552" i="1"/>
  <c r="P3554" i="1"/>
  <c r="P2976" i="1"/>
  <c r="P3555" i="1"/>
  <c r="P3556" i="1"/>
  <c r="P4622" i="1"/>
  <c r="P4623" i="1"/>
  <c r="P3558" i="1"/>
  <c r="P4625" i="1"/>
  <c r="P3560" i="1"/>
  <c r="P3562" i="1"/>
  <c r="P4626" i="1"/>
  <c r="P4627" i="1"/>
  <c r="P4628" i="1"/>
  <c r="P4630" i="1"/>
  <c r="P4631" i="1"/>
  <c r="P3564" i="1"/>
  <c r="P2977" i="1"/>
  <c r="P3565" i="1"/>
  <c r="P4632" i="1"/>
  <c r="P3567" i="1"/>
  <c r="P3568" i="1"/>
  <c r="P3570" i="1"/>
  <c r="P2978" i="1"/>
  <c r="P6087" i="1"/>
  <c r="P6088" i="1"/>
  <c r="P6089" i="1"/>
  <c r="P6091" i="1"/>
  <c r="P6093" i="1"/>
  <c r="P6095" i="1"/>
  <c r="P6096" i="1"/>
  <c r="P6097" i="1"/>
  <c r="P6098" i="1"/>
  <c r="P6100" i="1"/>
  <c r="P6101" i="1"/>
  <c r="P6102" i="1"/>
  <c r="P6103" i="1"/>
  <c r="P6104" i="1"/>
  <c r="P6106" i="1"/>
  <c r="P6107" i="1"/>
  <c r="P6109" i="1"/>
  <c r="P6381" i="1"/>
  <c r="P6110" i="1"/>
  <c r="P6111" i="1"/>
  <c r="P6382" i="1"/>
  <c r="P6383" i="1"/>
  <c r="P4633" i="1"/>
  <c r="P4634" i="1"/>
  <c r="P6113" i="1"/>
  <c r="P6114" i="1"/>
  <c r="P6115" i="1"/>
  <c r="P6116" i="1"/>
  <c r="P1033" i="1"/>
  <c r="P1035" i="1"/>
  <c r="P1036" i="1"/>
  <c r="P1037" i="1"/>
  <c r="P1038" i="1"/>
  <c r="P1039" i="1"/>
  <c r="P1101" i="1"/>
  <c r="P1102" i="1"/>
  <c r="P363" i="1"/>
  <c r="P1731" i="1"/>
  <c r="P1732" i="1"/>
  <c r="P4635" i="1"/>
  <c r="P3572" i="1"/>
  <c r="P4636" i="1"/>
  <c r="P2979" i="1"/>
  <c r="P2980" i="1"/>
  <c r="P2981" i="1"/>
  <c r="P2982" i="1"/>
  <c r="P1041" i="1"/>
  <c r="P4637" i="1"/>
  <c r="P4639" i="1"/>
  <c r="P1042" i="1"/>
  <c r="P1043" i="1"/>
  <c r="P1044" i="1"/>
  <c r="P1046" i="1"/>
  <c r="P4640" i="1"/>
  <c r="P3576" i="1"/>
  <c r="P3577" i="1"/>
  <c r="P2075" i="1"/>
  <c r="P2076" i="1"/>
  <c r="P3578" i="1"/>
  <c r="P3579" i="1"/>
  <c r="P2418" i="1"/>
  <c r="P2419" i="1"/>
  <c r="P2420" i="1"/>
  <c r="P2078" i="1"/>
  <c r="P3580" i="1"/>
  <c r="P3581" i="1"/>
  <c r="P2080" i="1"/>
  <c r="P3582" i="1"/>
  <c r="P2421" i="1"/>
  <c r="P2081" i="1"/>
  <c r="P2082" i="1"/>
  <c r="P2083" i="1"/>
  <c r="P3583" i="1"/>
  <c r="P2084" i="1"/>
  <c r="P2085" i="1"/>
  <c r="P2087" i="1"/>
  <c r="P4641" i="1"/>
  <c r="P4643" i="1"/>
  <c r="P4644" i="1"/>
  <c r="P4645" i="1"/>
  <c r="P640" i="1"/>
  <c r="P6117" i="1"/>
  <c r="P642" i="1"/>
  <c r="P2088" i="1"/>
  <c r="P3585" i="1"/>
  <c r="P643" i="1"/>
  <c r="P2984" i="1"/>
  <c r="P3587" i="1"/>
  <c r="P2985" i="1"/>
  <c r="P2986" i="1"/>
  <c r="P2089" i="1"/>
  <c r="P2090" i="1"/>
  <c r="P2806" i="1"/>
  <c r="P5464" i="1"/>
  <c r="P1235" i="1"/>
  <c r="P294" i="1"/>
  <c r="P1047" i="1"/>
  <c r="P1236" i="1"/>
  <c r="P1237" i="1"/>
  <c r="P4646" i="1"/>
  <c r="P3589" i="1"/>
  <c r="P1634" i="1"/>
  <c r="P3590" i="1"/>
  <c r="P4647" i="1"/>
  <c r="P4648" i="1"/>
  <c r="P2807" i="1"/>
  <c r="P2808" i="1"/>
  <c r="P2810" i="1"/>
  <c r="P2811" i="1"/>
  <c r="P2812" i="1"/>
  <c r="P2813" i="1"/>
  <c r="P1907" i="1"/>
  <c r="P1908" i="1"/>
  <c r="P1909" i="1"/>
  <c r="P1911" i="1"/>
  <c r="P1912" i="1"/>
  <c r="P1913" i="1"/>
  <c r="P1914" i="1"/>
  <c r="P1915" i="1"/>
  <c r="P1916" i="1"/>
  <c r="P1917" i="1"/>
  <c r="P1919" i="1"/>
  <c r="P1920" i="1"/>
  <c r="P3591" i="1"/>
  <c r="P1048" i="1"/>
  <c r="P1049" i="1"/>
  <c r="P1050" i="1"/>
  <c r="P1051" i="1"/>
  <c r="P11" i="1"/>
  <c r="P12" i="1"/>
  <c r="P13" i="1"/>
  <c r="P2814" i="1"/>
  <c r="P2815" i="1"/>
  <c r="P2816" i="1"/>
  <c r="P1663" i="1"/>
  <c r="P2987" i="1"/>
  <c r="P2988" i="1"/>
  <c r="P3592" i="1"/>
  <c r="P2989" i="1"/>
  <c r="P2990" i="1"/>
  <c r="P2992" i="1"/>
  <c r="P296" i="1"/>
  <c r="P3594" i="1"/>
  <c r="P2993" i="1"/>
  <c r="P1635" i="1"/>
  <c r="P3595" i="1"/>
  <c r="P3596" i="1"/>
  <c r="P3597" i="1"/>
  <c r="P297" i="1"/>
  <c r="P3599" i="1"/>
  <c r="P3600" i="1"/>
  <c r="P3601" i="1"/>
  <c r="P6119" i="1"/>
  <c r="P4649" i="1"/>
  <c r="P3602" i="1"/>
  <c r="P4650" i="1"/>
  <c r="P3603" i="1"/>
  <c r="P3604" i="1"/>
  <c r="P3606" i="1"/>
  <c r="P6123" i="1"/>
  <c r="P6124" i="1"/>
  <c r="P6125" i="1"/>
  <c r="P6126" i="1"/>
  <c r="P6128" i="1"/>
  <c r="P6129" i="1"/>
  <c r="P6131" i="1"/>
  <c r="P6132" i="1"/>
  <c r="P6133" i="1"/>
  <c r="P6134" i="1"/>
  <c r="P6136" i="1"/>
  <c r="P6137" i="1"/>
  <c r="P3607" i="1"/>
  <c r="P6139" i="1"/>
  <c r="P3608" i="1"/>
  <c r="P3609" i="1"/>
  <c r="P3611" i="1"/>
  <c r="P2995" i="1"/>
  <c r="P3612" i="1"/>
  <c r="P6140" i="1"/>
  <c r="P3412" i="1"/>
  <c r="P364" i="1"/>
  <c r="P3614" i="1"/>
  <c r="P3615" i="1"/>
  <c r="P366" i="1"/>
  <c r="P3616" i="1"/>
  <c r="P1733" i="1"/>
  <c r="P2424" i="1"/>
  <c r="P3618" i="1"/>
  <c r="P3619" i="1"/>
  <c r="P2091" i="1"/>
  <c r="P2426" i="1"/>
  <c r="P3620" i="1"/>
  <c r="P2427" i="1"/>
  <c r="P2093" i="1"/>
  <c r="P3622" i="1"/>
  <c r="P2094" i="1"/>
  <c r="P2095" i="1"/>
  <c r="P3623" i="1"/>
  <c r="P2096" i="1"/>
  <c r="P3625" i="1"/>
  <c r="P2429" i="1"/>
  <c r="P3626" i="1"/>
  <c r="P2097" i="1"/>
  <c r="P2098" i="1"/>
  <c r="P2430" i="1"/>
  <c r="P3627" i="1"/>
  <c r="P3628" i="1"/>
  <c r="P3629" i="1"/>
  <c r="P3630" i="1"/>
  <c r="P645" i="1"/>
  <c r="P646" i="1"/>
  <c r="P647" i="1"/>
  <c r="P649" i="1"/>
  <c r="P650" i="1"/>
  <c r="P651" i="1"/>
  <c r="P652" i="1"/>
  <c r="P653" i="1"/>
  <c r="P2100" i="1"/>
  <c r="P655" i="1"/>
  <c r="P656" i="1"/>
  <c r="P657" i="1"/>
  <c r="P658" i="1"/>
  <c r="P659" i="1"/>
  <c r="P660" i="1"/>
  <c r="P661" i="1"/>
  <c r="P663" i="1"/>
  <c r="P664" i="1"/>
  <c r="P665" i="1"/>
  <c r="P3631" i="1"/>
  <c r="P3632" i="1"/>
  <c r="P3633" i="1"/>
  <c r="P3634" i="1"/>
  <c r="P5248" i="1"/>
  <c r="P5249" i="1"/>
  <c r="P5250" i="1"/>
  <c r="P666" i="1"/>
  <c r="P667" i="1"/>
  <c r="P668" i="1"/>
  <c r="P670" i="1"/>
  <c r="P672" i="1"/>
  <c r="P673" i="1"/>
  <c r="P674" i="1"/>
  <c r="P675" i="1"/>
  <c r="P676" i="1"/>
  <c r="P2996" i="1"/>
  <c r="P3636" i="1"/>
  <c r="P3638" i="1"/>
  <c r="P2102" i="1"/>
  <c r="P2103" i="1"/>
  <c r="P3639" i="1"/>
  <c r="P4651" i="1"/>
  <c r="P2432" i="1"/>
  <c r="P2434" i="1"/>
  <c r="P2104" i="1"/>
  <c r="P2105" i="1"/>
  <c r="P3641" i="1"/>
  <c r="P3643" i="1"/>
  <c r="P3644" i="1"/>
  <c r="P2107" i="1"/>
  <c r="P2108" i="1"/>
  <c r="P2109" i="1"/>
  <c r="P2110" i="1"/>
  <c r="P2112" i="1"/>
  <c r="P2113" i="1"/>
  <c r="P2115" i="1"/>
  <c r="P2116" i="1"/>
  <c r="P2117" i="1"/>
  <c r="P2118" i="1"/>
  <c r="P3646" i="1"/>
  <c r="P3647" i="1"/>
  <c r="P3648" i="1"/>
  <c r="P2435" i="1"/>
  <c r="P3650" i="1"/>
  <c r="P3651" i="1"/>
  <c r="P2437" i="1"/>
  <c r="P3652" i="1"/>
  <c r="P3653" i="1"/>
  <c r="P3654" i="1"/>
  <c r="P3656" i="1"/>
  <c r="P3657" i="1"/>
  <c r="P3659" i="1"/>
  <c r="P3660" i="1"/>
  <c r="P3661" i="1"/>
  <c r="P3662" i="1"/>
  <c r="P3663" i="1"/>
  <c r="P3665" i="1"/>
  <c r="P3667" i="1"/>
  <c r="P2997" i="1"/>
  <c r="P2998" i="1"/>
  <c r="P3668" i="1"/>
  <c r="P3669" i="1"/>
  <c r="P3670" i="1"/>
  <c r="P3671" i="1"/>
  <c r="P3673" i="1"/>
  <c r="P3674" i="1"/>
  <c r="P3675" i="1"/>
  <c r="P3676" i="1"/>
  <c r="P3677" i="1"/>
  <c r="P3678" i="1"/>
  <c r="P3679" i="1"/>
  <c r="P3681" i="1"/>
  <c r="P3682" i="1"/>
  <c r="P2119" i="1"/>
  <c r="P2120" i="1"/>
  <c r="P2121" i="1"/>
  <c r="P2438" i="1"/>
  <c r="P2122" i="1"/>
  <c r="P2124" i="1"/>
  <c r="P2125" i="1"/>
  <c r="P2126" i="1"/>
  <c r="P2127" i="1"/>
  <c r="P2128" i="1"/>
  <c r="P2129" i="1"/>
  <c r="P3684" i="1"/>
  <c r="P3685" i="1"/>
  <c r="P3686" i="1"/>
  <c r="P3687" i="1"/>
  <c r="P2999" i="1"/>
  <c r="P3000" i="1"/>
  <c r="P2131" i="1"/>
  <c r="P2132" i="1"/>
  <c r="P2133" i="1"/>
  <c r="P3689" i="1"/>
  <c r="P3690" i="1"/>
  <c r="P3691" i="1"/>
  <c r="P3692" i="1"/>
  <c r="P3693" i="1"/>
  <c r="P3694" i="1"/>
  <c r="P3002" i="1"/>
  <c r="P3003" i="1"/>
  <c r="P3695" i="1"/>
  <c r="P2134" i="1"/>
  <c r="P3004" i="1"/>
  <c r="P3006" i="1"/>
  <c r="P3007" i="1"/>
  <c r="P3008" i="1"/>
  <c r="P3009" i="1"/>
  <c r="P3010" i="1"/>
  <c r="P3011" i="1"/>
  <c r="P3696" i="1"/>
  <c r="P3698" i="1"/>
  <c r="P3699" i="1"/>
  <c r="P3700" i="1"/>
  <c r="P3701" i="1"/>
  <c r="P3702" i="1"/>
  <c r="P3703" i="1"/>
  <c r="P3704" i="1"/>
  <c r="P2135" i="1"/>
  <c r="P3012" i="1"/>
  <c r="P2136" i="1"/>
  <c r="P2137" i="1"/>
  <c r="P2440" i="1"/>
  <c r="P2138" i="1"/>
  <c r="P2139" i="1"/>
  <c r="P2141" i="1"/>
  <c r="P2142" i="1"/>
  <c r="P2143" i="1"/>
  <c r="P2144" i="1"/>
  <c r="P2146" i="1"/>
  <c r="P3706" i="1"/>
  <c r="P2148" i="1"/>
  <c r="P2149" i="1"/>
  <c r="P2150" i="1"/>
  <c r="P2151" i="1"/>
  <c r="P2153" i="1"/>
  <c r="P2154" i="1"/>
  <c r="P3014" i="1"/>
  <c r="P3015" i="1"/>
  <c r="P3707" i="1"/>
  <c r="P2155" i="1"/>
  <c r="P3709" i="1"/>
  <c r="P3710" i="1"/>
  <c r="P3711" i="1"/>
  <c r="P2157" i="1"/>
  <c r="P2441" i="1"/>
  <c r="P2442" i="1"/>
  <c r="P2444" i="1"/>
  <c r="P2445" i="1"/>
  <c r="P3016" i="1"/>
  <c r="P2158" i="1"/>
  <c r="P3712" i="1"/>
  <c r="P3713" i="1"/>
  <c r="P2159" i="1"/>
  <c r="P3017" i="1"/>
  <c r="P3715" i="1"/>
  <c r="P5901" i="1"/>
  <c r="P5902" i="1"/>
  <c r="P5903" i="1"/>
  <c r="P5905" i="1"/>
  <c r="P5906" i="1"/>
  <c r="P5908" i="1"/>
  <c r="P5909" i="1"/>
  <c r="P5910" i="1"/>
  <c r="P5911" i="1"/>
  <c r="P5913" i="1"/>
  <c r="P5914" i="1"/>
  <c r="P5916" i="1"/>
  <c r="P5917" i="1"/>
  <c r="P5918" i="1"/>
  <c r="P5919" i="1"/>
  <c r="P5920" i="1"/>
  <c r="P3018" i="1"/>
  <c r="P3414" i="1"/>
  <c r="P1678" i="1"/>
  <c r="P3399" i="1"/>
  <c r="P6281" i="1"/>
  <c r="P6282" i="1"/>
  <c r="P6283" i="1"/>
  <c r="P6284" i="1"/>
  <c r="P6286" i="1"/>
  <c r="P6287" i="1"/>
  <c r="P6288" i="1"/>
  <c r="P6289" i="1"/>
  <c r="P6290" i="1"/>
  <c r="P2647" i="1"/>
  <c r="P3401" i="1"/>
  <c r="P4652" i="1"/>
  <c r="P1636" i="1"/>
  <c r="P1637" i="1"/>
  <c r="P3716" i="1"/>
  <c r="P3718" i="1"/>
  <c r="P4653" i="1"/>
  <c r="P298" i="1"/>
  <c r="P3720" i="1"/>
  <c r="P3721" i="1"/>
  <c r="P3019" i="1"/>
  <c r="P3021" i="1"/>
  <c r="P4655" i="1"/>
  <c r="P3722" i="1"/>
  <c r="P3723" i="1"/>
  <c r="P3724" i="1"/>
  <c r="P4656" i="1"/>
  <c r="P3725" i="1"/>
  <c r="P3728" i="1"/>
  <c r="P3729" i="1"/>
  <c r="P6141" i="1"/>
  <c r="P6142" i="1"/>
  <c r="P6143" i="1"/>
  <c r="P6144" i="1"/>
  <c r="P6147" i="1"/>
  <c r="P6148" i="1"/>
  <c r="P6149" i="1"/>
  <c r="P6150" i="1"/>
  <c r="P6151" i="1"/>
  <c r="P6152" i="1"/>
  <c r="P6155" i="1"/>
  <c r="P6156" i="1"/>
  <c r="P6157" i="1"/>
  <c r="P6158" i="1"/>
  <c r="P3730" i="1"/>
  <c r="P3022" i="1"/>
  <c r="P3733" i="1"/>
  <c r="P3734" i="1"/>
  <c r="P3023" i="1"/>
  <c r="P1638" i="1"/>
  <c r="P3735" i="1"/>
  <c r="P3736" i="1"/>
  <c r="P3737" i="1"/>
  <c r="P3025" i="1"/>
  <c r="P3738" i="1"/>
  <c r="P3739" i="1"/>
  <c r="P2522" i="1"/>
  <c r="P2543" i="1"/>
  <c r="P3740" i="1"/>
  <c r="P3742" i="1"/>
  <c r="P3743" i="1"/>
  <c r="P367" i="1"/>
  <c r="P368" i="1"/>
  <c r="P3744" i="1"/>
  <c r="P3745" i="1"/>
  <c r="P4658" i="1"/>
  <c r="P3747" i="1"/>
  <c r="P4659" i="1"/>
  <c r="P3748" i="1"/>
  <c r="P3749" i="1"/>
  <c r="P3750" i="1"/>
  <c r="P3751" i="1"/>
  <c r="P3754" i="1"/>
  <c r="P2447" i="1"/>
  <c r="P3755" i="1"/>
  <c r="P3756" i="1"/>
  <c r="P3757" i="1"/>
  <c r="P3758" i="1"/>
  <c r="P3026" i="1"/>
  <c r="P2448" i="1"/>
  <c r="P3761" i="1"/>
  <c r="P3762" i="1"/>
  <c r="P3763" i="1"/>
  <c r="P3764" i="1"/>
  <c r="P3765" i="1"/>
  <c r="P2449" i="1"/>
  <c r="P3767" i="1"/>
  <c r="P3768" i="1"/>
  <c r="P3769" i="1"/>
  <c r="P3770" i="1"/>
  <c r="P3771" i="1"/>
  <c r="P3772" i="1"/>
  <c r="P3027" i="1"/>
  <c r="P3028" i="1"/>
  <c r="P3774" i="1"/>
  <c r="P3775" i="1"/>
  <c r="P3776" i="1"/>
  <c r="P3777" i="1"/>
  <c r="P3778" i="1"/>
  <c r="P3780" i="1"/>
  <c r="P3029" i="1"/>
  <c r="P3781" i="1"/>
  <c r="P3782" i="1"/>
  <c r="P3783" i="1"/>
  <c r="P3784" i="1"/>
  <c r="P3030" i="1"/>
  <c r="P3786" i="1"/>
  <c r="P3787" i="1"/>
  <c r="P3788" i="1"/>
  <c r="P3789" i="1"/>
  <c r="P3790" i="1"/>
  <c r="P4660" i="1"/>
  <c r="P3793" i="1"/>
  <c r="P3794" i="1"/>
  <c r="P2450" i="1"/>
  <c r="P2160" i="1"/>
  <c r="P3795" i="1"/>
  <c r="P3796" i="1"/>
  <c r="P3797" i="1"/>
  <c r="P3799" i="1"/>
  <c r="P3800" i="1"/>
  <c r="P2451" i="1"/>
  <c r="P2161" i="1"/>
  <c r="P3801" i="1"/>
  <c r="P3802" i="1"/>
  <c r="P3803" i="1"/>
  <c r="P3805" i="1"/>
  <c r="P3806" i="1"/>
  <c r="P2452" i="1"/>
  <c r="P2162" i="1"/>
  <c r="P3807" i="1"/>
  <c r="P3808" i="1"/>
  <c r="P3809" i="1"/>
  <c r="P3811" i="1"/>
  <c r="P3812" i="1"/>
  <c r="P2163" i="1"/>
  <c r="P3813" i="1"/>
  <c r="P3814" i="1"/>
  <c r="P3816" i="1"/>
  <c r="P3819" i="1"/>
  <c r="P3820" i="1"/>
  <c r="P3821" i="1"/>
  <c r="P3822" i="1"/>
  <c r="P3823" i="1"/>
  <c r="P3824" i="1"/>
  <c r="P3827" i="1"/>
  <c r="P3828" i="1"/>
  <c r="P3829" i="1"/>
  <c r="P3830" i="1"/>
  <c r="P3031" i="1"/>
  <c r="P3032" i="1"/>
  <c r="P3035" i="1"/>
  <c r="P3831" i="1"/>
  <c r="P2164" i="1"/>
  <c r="P2165" i="1"/>
  <c r="P2166" i="1"/>
  <c r="P2167" i="1"/>
  <c r="P2171" i="1"/>
  <c r="P3832" i="1"/>
  <c r="P3833" i="1"/>
  <c r="P3834" i="1"/>
  <c r="P3835" i="1"/>
  <c r="P3837" i="1"/>
  <c r="P3838" i="1"/>
  <c r="P2454" i="1"/>
  <c r="P3839" i="1"/>
  <c r="P3840" i="1"/>
  <c r="P3841" i="1"/>
  <c r="P3843" i="1"/>
  <c r="P3844" i="1"/>
  <c r="P2455" i="1"/>
  <c r="P3845" i="1"/>
  <c r="P3846" i="1"/>
  <c r="P3847" i="1"/>
  <c r="P3848" i="1"/>
  <c r="P3850" i="1"/>
  <c r="P3851" i="1"/>
  <c r="P3852" i="1"/>
  <c r="P3853" i="1"/>
  <c r="P3854" i="1"/>
  <c r="P3855" i="1"/>
  <c r="P3856" i="1"/>
  <c r="P1171" i="1"/>
  <c r="P1172" i="1"/>
  <c r="P1173" i="1"/>
  <c r="P1174" i="1"/>
  <c r="P1175" i="1"/>
  <c r="P1176" i="1"/>
  <c r="P1178" i="1"/>
  <c r="P1180" i="1"/>
  <c r="P1181" i="1"/>
  <c r="P1182" i="1"/>
  <c r="P1183" i="1"/>
  <c r="P1184" i="1"/>
  <c r="P1186" i="1"/>
  <c r="P1188" i="1"/>
  <c r="P2172" i="1"/>
  <c r="P1189" i="1"/>
  <c r="P1190" i="1"/>
  <c r="P1191" i="1"/>
  <c r="P1193" i="1"/>
  <c r="P1195" i="1"/>
  <c r="P1196" i="1"/>
  <c r="P1197" i="1"/>
  <c r="P1198" i="1"/>
  <c r="P1199" i="1"/>
  <c r="P1201" i="1"/>
  <c r="P1203" i="1"/>
  <c r="P1204" i="1"/>
  <c r="P677" i="1"/>
  <c r="P5922" i="1"/>
  <c r="P1734" i="1"/>
  <c r="P1735" i="1"/>
  <c r="P369" i="1"/>
  <c r="P1737" i="1"/>
  <c r="P370" i="1"/>
  <c r="P3858" i="1"/>
  <c r="P3859" i="1"/>
  <c r="P3861" i="1"/>
  <c r="P1738" i="1"/>
  <c r="P3863" i="1"/>
  <c r="P3402" i="1"/>
  <c r="P2817" i="1"/>
  <c r="P5923" i="1"/>
  <c r="P5925" i="1"/>
  <c r="P5926" i="1"/>
  <c r="P678" i="1"/>
  <c r="P5928" i="1"/>
  <c r="P5929" i="1"/>
  <c r="P5930" i="1"/>
  <c r="P5931" i="1"/>
  <c r="P679" i="1"/>
  <c r="P5932" i="1"/>
  <c r="P680" i="1"/>
  <c r="P681" i="1"/>
  <c r="P5933" i="1"/>
  <c r="P5934" i="1"/>
  <c r="P5936" i="1"/>
  <c r="P5937" i="1"/>
  <c r="P5938" i="1"/>
  <c r="P5939" i="1"/>
  <c r="P5940" i="1"/>
  <c r="P682" i="1"/>
  <c r="P5941" i="1"/>
  <c r="P683" i="1"/>
  <c r="P5943" i="1"/>
  <c r="P5944" i="1"/>
  <c r="P6159" i="1"/>
  <c r="P6160" i="1"/>
  <c r="P4661" i="1"/>
  <c r="P2648" i="1"/>
  <c r="P6161" i="1"/>
  <c r="P6162" i="1"/>
  <c r="P3865" i="1"/>
  <c r="P3867" i="1"/>
  <c r="P3868" i="1"/>
  <c r="P6163" i="1"/>
  <c r="P3870" i="1"/>
  <c r="P4663" i="1"/>
  <c r="P6164" i="1"/>
  <c r="P3872" i="1"/>
  <c r="P3873" i="1"/>
  <c r="P3875" i="1"/>
  <c r="P4664" i="1"/>
  <c r="P3876" i="1"/>
  <c r="P3877" i="1"/>
  <c r="P4666" i="1"/>
  <c r="P4667" i="1"/>
  <c r="P3878" i="1"/>
  <c r="P3879" i="1"/>
  <c r="P4669" i="1"/>
  <c r="P4670" i="1"/>
  <c r="P3880" i="1"/>
  <c r="P3881" i="1"/>
  <c r="P3883" i="1"/>
  <c r="P1205" i="1"/>
  <c r="P1206" i="1"/>
  <c r="P1207" i="1"/>
  <c r="P685" i="1"/>
  <c r="P686" i="1"/>
  <c r="P688" i="1"/>
  <c r="P689" i="1"/>
  <c r="P1921" i="1"/>
  <c r="P1922" i="1"/>
  <c r="P2819" i="1"/>
  <c r="P1343" i="1"/>
  <c r="P808" i="1"/>
  <c r="P1923" i="1"/>
  <c r="P1924" i="1"/>
  <c r="P1925" i="1"/>
  <c r="P1739" i="1"/>
  <c r="P1740" i="1"/>
  <c r="P842" i="1"/>
  <c r="P371" i="1"/>
  <c r="P3884" i="1"/>
  <c r="P1741" i="1"/>
  <c r="P1742" i="1"/>
  <c r="P2525" i="1"/>
  <c r="P1743" i="1"/>
  <c r="P372" i="1"/>
  <c r="P373" i="1"/>
  <c r="P374" i="1"/>
  <c r="P375" i="1"/>
  <c r="P1744" i="1"/>
  <c r="P1745" i="1"/>
  <c r="P376" i="1"/>
  <c r="P378" i="1"/>
  <c r="P299" i="1"/>
  <c r="P3037" i="1"/>
  <c r="P3885" i="1"/>
  <c r="P5346" i="1"/>
  <c r="P1053" i="1"/>
  <c r="P3886" i="1"/>
  <c r="P3888" i="1"/>
  <c r="P1054" i="1"/>
  <c r="P1686" i="1"/>
  <c r="P1687" i="1"/>
  <c r="P1688" i="1"/>
  <c r="P1689" i="1"/>
  <c r="P6165" i="1"/>
  <c r="P1691" i="1"/>
  <c r="P690" i="1"/>
  <c r="P2779" i="1"/>
  <c r="P2780" i="1"/>
  <c r="P2781" i="1"/>
  <c r="P300" i="1"/>
  <c r="P2782" i="1"/>
  <c r="P2783" i="1"/>
  <c r="P2541" i="1"/>
  <c r="P4672" i="1"/>
  <c r="P1926" i="1"/>
  <c r="P1927" i="1"/>
  <c r="P1928" i="1"/>
  <c r="P1931" i="1"/>
  <c r="P1932" i="1"/>
  <c r="P1933" i="1"/>
  <c r="P1243" i="1"/>
  <c r="P1244" i="1"/>
  <c r="P233" i="1"/>
  <c r="P6291" i="1"/>
  <c r="P6292" i="1"/>
  <c r="P6293" i="1"/>
  <c r="P6294" i="1"/>
  <c r="P6295" i="1"/>
  <c r="P6296" i="1"/>
  <c r="P6299" i="1"/>
  <c r="P6300" i="1"/>
  <c r="P6301" i="1"/>
  <c r="P6302" i="1"/>
  <c r="P6303" i="1"/>
  <c r="P6304" i="1"/>
  <c r="P6306" i="1"/>
  <c r="P6307" i="1"/>
  <c r="P6309" i="1"/>
  <c r="P6310" i="1"/>
  <c r="P6311" i="1"/>
  <c r="P6312" i="1"/>
  <c r="P6314" i="1"/>
  <c r="P6166" i="1"/>
  <c r="P6168" i="1"/>
  <c r="P379" i="1"/>
  <c r="P380" i="1"/>
  <c r="P1746" i="1"/>
  <c r="P382" i="1"/>
  <c r="P383" i="1"/>
  <c r="P1748" i="1"/>
  <c r="P1749" i="1"/>
  <c r="P1750" i="1"/>
  <c r="P3889" i="1"/>
  <c r="P2173" i="1"/>
  <c r="P3891" i="1"/>
  <c r="P3894" i="1"/>
  <c r="P3895" i="1"/>
  <c r="P3896" i="1"/>
  <c r="P2174" i="1"/>
  <c r="P2175" i="1"/>
  <c r="P2176" i="1"/>
  <c r="P2178" i="1"/>
  <c r="P2179" i="1"/>
  <c r="P2180" i="1"/>
  <c r="P2181" i="1"/>
  <c r="P2182" i="1"/>
  <c r="P2183" i="1"/>
  <c r="P3897" i="1"/>
  <c r="P3899" i="1"/>
  <c r="P3900" i="1"/>
  <c r="P3901" i="1"/>
  <c r="P3902" i="1"/>
  <c r="P2456" i="1"/>
  <c r="P3903" i="1"/>
  <c r="P2184" i="1"/>
  <c r="P2186" i="1"/>
  <c r="P2187" i="1"/>
  <c r="P3904" i="1"/>
  <c r="P3905" i="1"/>
  <c r="P3906" i="1"/>
  <c r="P3907" i="1"/>
  <c r="P3908" i="1"/>
  <c r="P2457" i="1"/>
  <c r="P3910" i="1"/>
  <c r="P2188" i="1"/>
  <c r="P2189" i="1"/>
  <c r="P2190" i="1"/>
  <c r="P2191" i="1"/>
  <c r="P2192" i="1"/>
  <c r="P3911" i="1"/>
  <c r="P3913" i="1"/>
  <c r="P3914" i="1"/>
  <c r="P3915" i="1"/>
  <c r="P3916" i="1"/>
  <c r="P2458" i="1"/>
  <c r="P3917" i="1"/>
  <c r="P2193" i="1"/>
  <c r="P2194" i="1"/>
  <c r="P2196" i="1"/>
  <c r="P3918" i="1"/>
  <c r="P3919" i="1"/>
  <c r="P3920" i="1"/>
  <c r="P3921" i="1"/>
  <c r="P3922" i="1"/>
  <c r="P3923" i="1"/>
  <c r="P3039" i="1"/>
  <c r="P3040" i="1"/>
  <c r="P3041" i="1"/>
  <c r="P2197" i="1"/>
  <c r="P2198" i="1"/>
  <c r="P2199" i="1"/>
  <c r="P2200" i="1"/>
  <c r="P2201" i="1"/>
  <c r="P2202" i="1"/>
  <c r="P2203" i="1"/>
  <c r="P2204" i="1"/>
  <c r="P3925" i="1"/>
  <c r="P3926" i="1"/>
  <c r="P3927" i="1"/>
  <c r="P3042" i="1"/>
  <c r="P3929" i="1"/>
  <c r="P3930" i="1"/>
  <c r="P3043" i="1"/>
  <c r="P3044" i="1"/>
  <c r="P3931" i="1"/>
  <c r="P3932" i="1"/>
  <c r="P3045" i="1"/>
  <c r="P3046" i="1"/>
  <c r="P3047" i="1"/>
  <c r="P3048" i="1"/>
  <c r="P3049" i="1"/>
  <c r="P3933" i="1"/>
  <c r="P3934" i="1"/>
  <c r="P3936" i="1"/>
  <c r="P3937" i="1"/>
  <c r="P3050" i="1"/>
  <c r="P4673" i="1"/>
  <c r="P2206" i="1"/>
  <c r="P3938" i="1"/>
  <c r="P3939" i="1"/>
  <c r="P3940" i="1"/>
  <c r="P3941" i="1"/>
  <c r="P3942" i="1"/>
  <c r="P3943" i="1"/>
  <c r="P3944" i="1"/>
  <c r="P2207" i="1"/>
  <c r="P2208" i="1"/>
  <c r="P2209" i="1"/>
  <c r="P2210" i="1"/>
  <c r="P3945" i="1"/>
  <c r="P3946" i="1"/>
  <c r="P3947" i="1"/>
  <c r="P3948" i="1"/>
  <c r="P3949" i="1"/>
  <c r="P2459" i="1"/>
  <c r="P3950" i="1"/>
  <c r="P3951" i="1"/>
  <c r="P3952" i="1"/>
  <c r="P2213" i="1"/>
  <c r="P2214" i="1"/>
  <c r="P2215" i="1"/>
  <c r="P2216" i="1"/>
  <c r="P2217" i="1"/>
  <c r="P3954" i="1"/>
  <c r="P3955" i="1"/>
  <c r="P2460" i="1"/>
  <c r="P3956" i="1"/>
  <c r="P2218" i="1"/>
  <c r="P2219" i="1"/>
  <c r="P2220" i="1"/>
  <c r="P2221" i="1"/>
  <c r="P2222" i="1"/>
  <c r="P3957" i="1"/>
  <c r="P3958" i="1"/>
  <c r="P3959" i="1"/>
  <c r="P2461" i="1"/>
  <c r="P3960" i="1"/>
  <c r="P2223" i="1"/>
  <c r="P2225" i="1"/>
  <c r="P2226" i="1"/>
  <c r="P2227" i="1"/>
  <c r="P3961" i="1"/>
  <c r="P3962" i="1"/>
  <c r="P3963" i="1"/>
  <c r="P3964" i="1"/>
  <c r="P3965" i="1"/>
  <c r="P3052" i="1"/>
  <c r="P3053" i="1"/>
  <c r="P3054" i="1"/>
  <c r="P3055" i="1"/>
  <c r="P3056" i="1"/>
  <c r="P3057" i="1"/>
  <c r="P2228" i="1"/>
  <c r="P3966" i="1"/>
  <c r="P3967" i="1"/>
  <c r="P2229" i="1"/>
  <c r="P2230" i="1"/>
  <c r="P3968" i="1"/>
  <c r="P3969" i="1"/>
  <c r="P3970" i="1"/>
  <c r="P3971" i="1"/>
  <c r="P3972" i="1"/>
  <c r="P3973" i="1"/>
  <c r="P3974" i="1"/>
  <c r="P2231" i="1"/>
  <c r="P2233" i="1"/>
  <c r="P3975" i="1"/>
  <c r="P3976" i="1"/>
  <c r="P3977" i="1"/>
  <c r="P14" i="1"/>
  <c r="P1159" i="1"/>
  <c r="P15" i="1"/>
  <c r="P17" i="1"/>
  <c r="P18" i="1"/>
  <c r="P19" i="1"/>
  <c r="P20" i="1"/>
  <c r="P21" i="1"/>
  <c r="P22" i="1"/>
  <c r="P23" i="1"/>
  <c r="P2650" i="1"/>
  <c r="P2651" i="1"/>
  <c r="P2652" i="1"/>
  <c r="P2653" i="1"/>
  <c r="P2654" i="1"/>
  <c r="P2655" i="1"/>
  <c r="P2656" i="1"/>
  <c r="P2658" i="1"/>
  <c r="P2659" i="1"/>
  <c r="P2660" i="1"/>
  <c r="P2661" i="1"/>
  <c r="P2662" i="1"/>
  <c r="P2663" i="1"/>
  <c r="P2664" i="1"/>
  <c r="P2665" i="1"/>
  <c r="P2667" i="1"/>
  <c r="P2668" i="1"/>
  <c r="P2669" i="1"/>
  <c r="P2400" i="1"/>
  <c r="P2402" i="1"/>
  <c r="P2403" i="1"/>
  <c r="P2404" i="1"/>
  <c r="P2406" i="1"/>
  <c r="P2407" i="1"/>
  <c r="P2408" i="1"/>
  <c r="P3058" i="1"/>
  <c r="P1239" i="1"/>
  <c r="P3978" i="1"/>
  <c r="P6169" i="1"/>
  <c r="P6171" i="1"/>
  <c r="P6172" i="1"/>
  <c r="P6173" i="1"/>
  <c r="P3415" i="1"/>
  <c r="P3416" i="1"/>
  <c r="P3417" i="1"/>
  <c r="P3418" i="1"/>
  <c r="P3419" i="1"/>
  <c r="P801" i="1"/>
  <c r="P692" i="1"/>
  <c r="P693" i="1"/>
  <c r="P694" i="1"/>
  <c r="P695" i="1"/>
  <c r="P696" i="1"/>
  <c r="P802" i="1"/>
  <c r="P804" i="1"/>
  <c r="P3979" i="1"/>
  <c r="P3980" i="1"/>
  <c r="P4674" i="1"/>
  <c r="P3981" i="1"/>
  <c r="P2462" i="1"/>
  <c r="P3982" i="1"/>
  <c r="P2464" i="1"/>
  <c r="P3983" i="1"/>
  <c r="P5945" i="1"/>
  <c r="P5946" i="1"/>
  <c r="P3403" i="1"/>
  <c r="P3404" i="1"/>
  <c r="P2820" i="1"/>
  <c r="P697" i="1"/>
  <c r="P3984" i="1"/>
  <c r="P3985" i="1"/>
  <c r="P3986" i="1"/>
  <c r="P3987" i="1"/>
  <c r="P698" i="1"/>
  <c r="P236" i="1"/>
  <c r="P1934" i="1"/>
  <c r="P1935" i="1"/>
  <c r="P1936" i="1"/>
  <c r="P1937" i="1"/>
  <c r="P1938" i="1"/>
  <c r="P1751" i="1"/>
  <c r="P1674" i="1"/>
  <c r="P385" i="1"/>
  <c r="P386" i="1"/>
  <c r="P387" i="1"/>
  <c r="P1710" i="1"/>
  <c r="P1752" i="1"/>
  <c r="P3059" i="1"/>
  <c r="P3989" i="1"/>
  <c r="P3990" i="1"/>
  <c r="P3991" i="1"/>
  <c r="P3992" i="1"/>
  <c r="P3993" i="1"/>
  <c r="P4675" i="1"/>
  <c r="P4676" i="1"/>
  <c r="P4678" i="1"/>
  <c r="P4679" i="1"/>
  <c r="P4680" i="1"/>
  <c r="P4681" i="1"/>
  <c r="P5465" i="1"/>
  <c r="P5947" i="1"/>
  <c r="P4682" i="1"/>
  <c r="P5347" i="1"/>
  <c r="P1208" i="1"/>
  <c r="P3994" i="1"/>
  <c r="P1755" i="1"/>
  <c r="P1756" i="1"/>
  <c r="P3995" i="1"/>
  <c r="P4683" i="1"/>
  <c r="P388" i="1"/>
  <c r="P3060" i="1"/>
  <c r="P3061" i="1"/>
  <c r="P1757" i="1"/>
  <c r="P3062" i="1"/>
  <c r="P3063" i="1"/>
  <c r="P2546" i="1"/>
  <c r="P2548" i="1"/>
  <c r="P2549" i="1"/>
  <c r="P3064" i="1"/>
  <c r="P4685" i="1"/>
  <c r="P4687" i="1"/>
  <c r="P4688" i="1"/>
  <c r="P1665" i="1"/>
  <c r="P3996" i="1"/>
  <c r="P1758" i="1"/>
  <c r="P1055" i="1"/>
  <c r="P1209" i="1"/>
  <c r="P1210" i="1"/>
  <c r="P1211" i="1"/>
  <c r="P1212" i="1"/>
  <c r="P1213" i="1"/>
  <c r="P1215" i="1"/>
  <c r="P1216" i="1"/>
  <c r="P1217" i="1"/>
  <c r="P1218" i="1"/>
  <c r="P1219" i="1"/>
  <c r="P1220" i="1"/>
  <c r="P1221" i="1"/>
  <c r="P1223" i="1"/>
  <c r="P1224" i="1"/>
  <c r="P1639" i="1"/>
  <c r="P1759" i="1"/>
  <c r="P1760" i="1"/>
  <c r="P4690" i="1"/>
  <c r="P4692" i="1"/>
  <c r="P1711" i="1"/>
  <c r="P3997" i="1"/>
  <c r="P3998" i="1"/>
  <c r="P3999" i="1"/>
  <c r="P4000" i="1"/>
  <c r="P699" i="1"/>
  <c r="P4694" i="1"/>
  <c r="P4696" i="1"/>
  <c r="P4697" i="1"/>
  <c r="P5948" i="1"/>
  <c r="P1761" i="1"/>
  <c r="P700" i="1"/>
  <c r="P4698" i="1"/>
  <c r="P4699" i="1"/>
  <c r="P4700" i="1"/>
  <c r="P1763" i="1"/>
  <c r="P3065" i="1"/>
  <c r="P3066" i="1"/>
  <c r="P3067" i="1"/>
  <c r="P3068" i="1"/>
  <c r="P2234" i="1"/>
  <c r="P4001" i="1"/>
  <c r="P4002" i="1"/>
  <c r="P4701" i="1"/>
  <c r="P4702" i="1"/>
  <c r="P4703" i="1"/>
  <c r="P4704" i="1"/>
  <c r="P4705" i="1"/>
  <c r="P854" i="1"/>
  <c r="P389" i="1"/>
  <c r="P5320" i="1"/>
  <c r="P4706" i="1"/>
  <c r="P1764" i="1"/>
  <c r="P1765" i="1"/>
  <c r="P4707" i="1"/>
  <c r="P390" i="1"/>
  <c r="P4005" i="1"/>
  <c r="P3" i="1"/>
  <c r="P4708" i="1"/>
  <c r="P4709" i="1"/>
  <c r="P3069" i="1"/>
  <c r="P4006" i="1"/>
  <c r="P3070" i="1"/>
  <c r="P3071" i="1"/>
  <c r="P5949" i="1"/>
  <c r="P1056" i="1"/>
  <c r="P1939" i="1"/>
  <c r="P1940" i="1"/>
  <c r="P4007" i="1"/>
  <c r="P4008" i="1"/>
  <c r="P4009" i="1"/>
  <c r="P4010" i="1"/>
  <c r="P4011" i="1"/>
  <c r="P4012" i="1"/>
  <c r="P4013" i="1"/>
  <c r="P4014" i="1"/>
  <c r="P4015" i="1"/>
  <c r="P4016" i="1"/>
  <c r="P4017" i="1"/>
  <c r="P3072" i="1"/>
  <c r="P4018" i="1"/>
  <c r="P4019" i="1"/>
  <c r="P4020" i="1"/>
  <c r="P4021" i="1"/>
  <c r="P4022" i="1"/>
  <c r="P2235" i="1"/>
  <c r="P5950" i="1"/>
  <c r="P4023" i="1"/>
  <c r="P4710" i="1"/>
  <c r="P4711" i="1"/>
  <c r="P4712" i="1"/>
  <c r="P4713" i="1"/>
  <c r="P4714" i="1"/>
  <c r="P4715" i="1"/>
  <c r="P4716" i="1"/>
  <c r="P4024" i="1"/>
  <c r="P4025" i="1"/>
  <c r="P4717" i="1"/>
  <c r="P3073" i="1"/>
  <c r="P1136" i="1"/>
  <c r="P1137" i="1"/>
  <c r="P1138" i="1"/>
  <c r="P1139" i="1"/>
  <c r="P1140" i="1"/>
  <c r="P1141" i="1"/>
  <c r="P1142" i="1"/>
  <c r="P1143" i="1"/>
  <c r="P1144" i="1"/>
  <c r="P1145" i="1"/>
  <c r="P3074" i="1"/>
  <c r="P4718" i="1"/>
  <c r="P4719" i="1"/>
  <c r="P4720" i="1"/>
  <c r="P4721" i="1"/>
  <c r="P4026" i="1"/>
  <c r="P4027" i="1"/>
  <c r="P4028" i="1"/>
  <c r="P4029" i="1"/>
  <c r="P5951" i="1"/>
  <c r="P4722" i="1"/>
  <c r="P4723" i="1"/>
  <c r="P4724" i="1"/>
  <c r="P1146" i="1"/>
  <c r="P4032" i="1"/>
  <c r="P4033" i="1"/>
  <c r="P4034" i="1"/>
  <c r="P4035" i="1"/>
  <c r="P4036" i="1"/>
  <c r="P4037" i="1"/>
  <c r="P4038" i="1"/>
  <c r="P4039" i="1"/>
  <c r="P4041" i="1"/>
  <c r="P4042" i="1"/>
  <c r="P4043" i="1"/>
  <c r="P4044" i="1"/>
  <c r="P4045" i="1"/>
  <c r="P4725" i="1"/>
  <c r="P2697" i="1"/>
  <c r="P4726" i="1"/>
  <c r="P4047" i="1"/>
  <c r="P4048" i="1"/>
  <c r="P1766" i="1"/>
  <c r="P5302" i="1"/>
  <c r="P4049" i="1"/>
  <c r="P4727" i="1"/>
  <c r="P391" i="1"/>
  <c r="P4728" i="1"/>
  <c r="P2550" i="1"/>
  <c r="P5466" i="1"/>
  <c r="P2551" i="1"/>
  <c r="P2552" i="1"/>
  <c r="P2553" i="1"/>
  <c r="P2554" i="1"/>
  <c r="P1767" i="1"/>
  <c r="P4730" i="1"/>
  <c r="P4732" i="1"/>
  <c r="P4733" i="1"/>
  <c r="P4734" i="1"/>
  <c r="P4735" i="1"/>
  <c r="P4050" i="1"/>
  <c r="P4051" i="1"/>
  <c r="P303" i="1"/>
  <c r="P4737" i="1"/>
  <c r="P4052" i="1"/>
  <c r="P4738" i="1"/>
  <c r="P4053" i="1"/>
  <c r="P4739" i="1"/>
  <c r="P4054" i="1"/>
  <c r="P4740" i="1"/>
  <c r="P4742" i="1"/>
  <c r="P4743" i="1"/>
  <c r="P4744" i="1"/>
  <c r="P4745" i="1"/>
  <c r="P4746" i="1"/>
  <c r="P4747" i="1"/>
  <c r="P5952" i="1"/>
  <c r="P393" i="1"/>
  <c r="P4750" i="1"/>
  <c r="P4751" i="1"/>
  <c r="P4752" i="1"/>
  <c r="P1941" i="1"/>
  <c r="P1942" i="1"/>
  <c r="P6174" i="1"/>
  <c r="P3075" i="1"/>
  <c r="P4753" i="1"/>
  <c r="P4754" i="1"/>
  <c r="P1240" i="1"/>
  <c r="P5349" i="1"/>
  <c r="P2934" i="1"/>
  <c r="P2935" i="1"/>
  <c r="P2723" i="1"/>
  <c r="P2724" i="1"/>
  <c r="P5350" i="1"/>
  <c r="P2725" i="1"/>
  <c r="P2726" i="1"/>
  <c r="P2728" i="1"/>
  <c r="P2936" i="1"/>
  <c r="P2937" i="1"/>
  <c r="P2938" i="1"/>
  <c r="P2939" i="1"/>
  <c r="P2940" i="1"/>
  <c r="P2941" i="1"/>
  <c r="P2943" i="1"/>
  <c r="P2729" i="1"/>
  <c r="P5351" i="1"/>
  <c r="P5352" i="1"/>
  <c r="P5353" i="1"/>
  <c r="P5354" i="1"/>
  <c r="P5355" i="1"/>
  <c r="P5468" i="1"/>
  <c r="P4755" i="1"/>
  <c r="P3076" i="1"/>
  <c r="P6175" i="1"/>
  <c r="P5953" i="1"/>
  <c r="P1225" i="1"/>
  <c r="P1768" i="1"/>
  <c r="P6176" i="1"/>
  <c r="P4756" i="1"/>
  <c r="P4757" i="1"/>
  <c r="P4758" i="1"/>
  <c r="P1057" i="1"/>
  <c r="P1058" i="1"/>
  <c r="P4056" i="1"/>
  <c r="P6177" i="1"/>
  <c r="P4057" i="1"/>
  <c r="P4058" i="1"/>
  <c r="P4059" i="1"/>
  <c r="P4060" i="1"/>
  <c r="P4061" i="1"/>
  <c r="P4062" i="1"/>
  <c r="P4759" i="1"/>
  <c r="P4760" i="1"/>
  <c r="P4761" i="1"/>
  <c r="P4762" i="1"/>
  <c r="P4763" i="1"/>
  <c r="P4764" i="1"/>
  <c r="P4765" i="1"/>
  <c r="P4767" i="1"/>
  <c r="P4768" i="1"/>
  <c r="P1944" i="1"/>
  <c r="P1945" i="1"/>
  <c r="P4769" i="1"/>
  <c r="P1946" i="1"/>
  <c r="P4770" i="1"/>
  <c r="P1947" i="1"/>
  <c r="P4772" i="1"/>
  <c r="P1948" i="1"/>
  <c r="P1769" i="1"/>
  <c r="P1770" i="1"/>
  <c r="P2555" i="1"/>
  <c r="P2556" i="1"/>
  <c r="P1771" i="1"/>
  <c r="P2558" i="1"/>
  <c r="P1772" i="1"/>
  <c r="P2559" i="1"/>
  <c r="P1773" i="1"/>
  <c r="P2560" i="1"/>
  <c r="P2561" i="1"/>
  <c r="P394" i="1"/>
  <c r="P395" i="1"/>
  <c r="P396" i="1"/>
  <c r="P4064" i="1"/>
  <c r="P2851" i="1"/>
  <c r="P4773" i="1"/>
  <c r="P4774" i="1"/>
  <c r="P5955" i="1"/>
  <c r="P238" i="1"/>
  <c r="P4065" i="1"/>
  <c r="P4066" i="1"/>
  <c r="P2730" i="1"/>
  <c r="P2731" i="1"/>
  <c r="P2732" i="1"/>
  <c r="P4067" i="1"/>
  <c r="P4776" i="1"/>
  <c r="P4777" i="1"/>
  <c r="P4068" i="1"/>
  <c r="P24" i="1"/>
  <c r="P25" i="1"/>
  <c r="P26" i="1"/>
  <c r="P2800" i="1"/>
  <c r="P4778" i="1"/>
  <c r="P2698" i="1"/>
  <c r="P6179" i="1"/>
  <c r="P6180" i="1"/>
  <c r="P6181" i="1"/>
  <c r="P6182" i="1"/>
  <c r="P1949" i="1"/>
  <c r="P4781" i="1"/>
  <c r="P4782" i="1"/>
  <c r="P4783" i="1"/>
  <c r="P4784" i="1"/>
  <c r="P397" i="1"/>
  <c r="P4069" i="1"/>
  <c r="P4785" i="1"/>
  <c r="P398" i="1"/>
  <c r="P1775" i="1"/>
  <c r="P1776" i="1"/>
  <c r="P4786" i="1"/>
  <c r="P4787" i="1"/>
  <c r="P4788" i="1"/>
  <c r="P2236" i="1"/>
  <c r="P4070" i="1"/>
  <c r="P4071" i="1"/>
  <c r="P4072" i="1"/>
  <c r="P6183" i="1"/>
  <c r="P5956" i="1"/>
  <c r="P2822" i="1"/>
  <c r="P5957" i="1"/>
  <c r="P4073" i="1"/>
  <c r="P1640" i="1"/>
  <c r="P4789" i="1"/>
  <c r="P4791" i="1"/>
  <c r="P4792" i="1"/>
  <c r="P4793" i="1"/>
  <c r="P4074" i="1"/>
  <c r="P1059" i="1"/>
  <c r="P4794" i="1"/>
  <c r="P5469" i="1"/>
  <c r="P2733" i="1"/>
  <c r="P2734" i="1"/>
  <c r="P2735" i="1"/>
  <c r="P2737" i="1"/>
  <c r="P6315" i="1"/>
  <c r="P6317" i="1"/>
  <c r="P6318" i="1"/>
  <c r="P6319" i="1"/>
  <c r="P6320" i="1"/>
  <c r="P6321" i="1"/>
  <c r="P6322" i="1"/>
  <c r="P6324" i="1"/>
  <c r="P6325" i="1"/>
  <c r="P6326" i="1"/>
  <c r="P701" i="1"/>
  <c r="P4795" i="1"/>
  <c r="P6327" i="1"/>
  <c r="P6328" i="1"/>
  <c r="P6329" i="1"/>
  <c r="P6331" i="1"/>
  <c r="P6332" i="1"/>
  <c r="P6333" i="1"/>
  <c r="P6334" i="1"/>
  <c r="P6335" i="1"/>
  <c r="P6336" i="1"/>
  <c r="P6337" i="1"/>
  <c r="P6338" i="1"/>
  <c r="P6339" i="1"/>
  <c r="P1950" i="1"/>
  <c r="P4796" i="1"/>
  <c r="P4075" i="1"/>
  <c r="P5958" i="1"/>
  <c r="P5959" i="1"/>
  <c r="P5470" i="1"/>
  <c r="P4797" i="1"/>
  <c r="P4798" i="1"/>
  <c r="P400" i="1"/>
  <c r="P5471" i="1"/>
  <c r="P2823" i="1"/>
  <c r="P5472" i="1"/>
  <c r="P5473" i="1"/>
  <c r="P4799" i="1"/>
  <c r="P4800" i="1"/>
  <c r="P2739" i="1"/>
  <c r="P2740" i="1"/>
  <c r="P2741" i="1"/>
  <c r="P4801" i="1"/>
  <c r="P4802" i="1"/>
  <c r="P4803" i="1"/>
  <c r="P4804" i="1"/>
  <c r="P4805" i="1"/>
  <c r="P4806" i="1"/>
  <c r="P6184" i="1"/>
  <c r="P6185" i="1"/>
  <c r="P2562" i="1"/>
  <c r="P2563" i="1"/>
  <c r="P2564" i="1"/>
  <c r="P2565" i="1"/>
  <c r="P6186" i="1"/>
  <c r="P1505" i="1"/>
  <c r="P1777" i="1"/>
  <c r="P1778" i="1"/>
  <c r="P1779" i="1"/>
  <c r="P3078" i="1"/>
  <c r="P3079" i="1"/>
  <c r="P3080" i="1"/>
  <c r="P3081" i="1"/>
  <c r="P3082" i="1"/>
  <c r="P401" i="1"/>
  <c r="P4807" i="1"/>
  <c r="P2465" i="1"/>
  <c r="P3083" i="1"/>
  <c r="P3084" i="1"/>
  <c r="P4076" i="1"/>
  <c r="P4077" i="1"/>
  <c r="P4078" i="1"/>
  <c r="P3085" i="1"/>
  <c r="P3086" i="1"/>
  <c r="P3087" i="1"/>
  <c r="P3088" i="1"/>
  <c r="P3089" i="1"/>
  <c r="P3090" i="1"/>
  <c r="P3091" i="1"/>
  <c r="P3092" i="1"/>
  <c r="P3094" i="1"/>
  <c r="P3095" i="1"/>
  <c r="P3096" i="1"/>
  <c r="P3097" i="1"/>
  <c r="P3099" i="1"/>
  <c r="P3100" i="1"/>
  <c r="P3101" i="1"/>
  <c r="P3103" i="1"/>
  <c r="P3104" i="1"/>
  <c r="P3105" i="1"/>
  <c r="P3106" i="1"/>
  <c r="P3107" i="1"/>
  <c r="P3108" i="1"/>
  <c r="P3109" i="1"/>
  <c r="P3111" i="1"/>
  <c r="P3112" i="1"/>
  <c r="P3113" i="1"/>
  <c r="P3114" i="1"/>
  <c r="P3115" i="1"/>
  <c r="P3116" i="1"/>
  <c r="P3117" i="1"/>
  <c r="P3118" i="1"/>
  <c r="P3120" i="1"/>
  <c r="P3121" i="1"/>
  <c r="P3122" i="1"/>
  <c r="P3123" i="1"/>
  <c r="P3124" i="1"/>
  <c r="P3125" i="1"/>
  <c r="P3126" i="1"/>
  <c r="P3127" i="1"/>
  <c r="P3129" i="1"/>
  <c r="P3130" i="1"/>
  <c r="P3131" i="1"/>
  <c r="P3132" i="1"/>
  <c r="P3133" i="1"/>
  <c r="P3134" i="1"/>
  <c r="P3136" i="1"/>
  <c r="P3138" i="1"/>
  <c r="P3139" i="1"/>
  <c r="P3140" i="1"/>
  <c r="P3141" i="1"/>
  <c r="P3142" i="1"/>
  <c r="P3143" i="1"/>
  <c r="P3144" i="1"/>
  <c r="P3146" i="1"/>
  <c r="P3147" i="1"/>
  <c r="P3148" i="1"/>
  <c r="P3149" i="1"/>
  <c r="P3150" i="1"/>
  <c r="P3151" i="1"/>
  <c r="P3152" i="1"/>
  <c r="P3153" i="1"/>
  <c r="P3155" i="1"/>
  <c r="P3156" i="1"/>
  <c r="P3157" i="1"/>
  <c r="P3158" i="1"/>
  <c r="P3159" i="1"/>
  <c r="P3161" i="1"/>
  <c r="P3163" i="1"/>
  <c r="P3164" i="1"/>
  <c r="P3165" i="1"/>
  <c r="P3166" i="1"/>
  <c r="P3167" i="1"/>
  <c r="P3168" i="1"/>
  <c r="P3169" i="1"/>
  <c r="P3171" i="1"/>
  <c r="P3172" i="1"/>
  <c r="P3173" i="1"/>
  <c r="P3174" i="1"/>
  <c r="P3175" i="1"/>
  <c r="P3176" i="1"/>
  <c r="P3177" i="1"/>
  <c r="P3179" i="1"/>
  <c r="P5960" i="1"/>
  <c r="P1780" i="1"/>
  <c r="P1506" i="1"/>
  <c r="P3180" i="1"/>
  <c r="P5961" i="1"/>
  <c r="P2527" i="1"/>
  <c r="P1781" i="1"/>
  <c r="P4809" i="1"/>
  <c r="P1951" i="1"/>
  <c r="P4080" i="1"/>
  <c r="P4081" i="1"/>
  <c r="P1782" i="1"/>
  <c r="P4810" i="1"/>
  <c r="P4811" i="1"/>
  <c r="P4812" i="1"/>
  <c r="P4813" i="1"/>
  <c r="P4814" i="1"/>
  <c r="P1952" i="1"/>
  <c r="P4815" i="1"/>
  <c r="P3420" i="1"/>
  <c r="P5474" i="1"/>
  <c r="P3181" i="1"/>
  <c r="P3182" i="1"/>
  <c r="P3183" i="1"/>
  <c r="P3184" i="1"/>
  <c r="P3185" i="1"/>
  <c r="P1245" i="1"/>
  <c r="P5962" i="1"/>
  <c r="P5963" i="1"/>
  <c r="P703" i="1"/>
  <c r="P5964" i="1"/>
  <c r="P4816" i="1"/>
  <c r="P805" i="1"/>
  <c r="P5252" i="1"/>
  <c r="P806" i="1"/>
  <c r="P807" i="1"/>
  <c r="P6187" i="1"/>
  <c r="P402" i="1"/>
  <c r="P403" i="1"/>
  <c r="P404" i="1"/>
  <c r="P2237" i="1"/>
  <c r="P2238" i="1"/>
  <c r="P4817" i="1"/>
  <c r="P2742" i="1"/>
  <c r="P5965" i="1"/>
  <c r="P5966" i="1"/>
  <c r="P704" i="1"/>
  <c r="P1060" i="1"/>
  <c r="P1783" i="1"/>
  <c r="P1784" i="1"/>
  <c r="P1785" i="1"/>
  <c r="P5967" i="1"/>
  <c r="P1953" i="1"/>
  <c r="P5968" i="1"/>
  <c r="P5969" i="1"/>
  <c r="P2566" i="1"/>
  <c r="P4818" i="1"/>
  <c r="P3405" i="1"/>
  <c r="P3186" i="1"/>
  <c r="P3188" i="1"/>
  <c r="P705" i="1"/>
  <c r="P1641" i="1"/>
  <c r="P1786" i="1"/>
  <c r="P1787" i="1"/>
  <c r="P1788" i="1"/>
  <c r="P1789" i="1"/>
  <c r="P5970" i="1"/>
  <c r="P2928" i="1"/>
  <c r="P2929" i="1"/>
  <c r="P4819" i="1"/>
  <c r="P4820" i="1"/>
  <c r="P4821" i="1"/>
  <c r="P4822" i="1"/>
  <c r="P4823" i="1"/>
  <c r="P2529" i="1"/>
  <c r="P5972" i="1"/>
  <c r="P3189" i="1"/>
  <c r="P4824" i="1"/>
  <c r="P4825" i="1"/>
  <c r="P5973" i="1"/>
  <c r="P5974" i="1"/>
  <c r="P4826" i="1"/>
  <c r="P5975" i="1"/>
  <c r="P5976" i="1"/>
  <c r="P1791" i="1"/>
  <c r="P5475" i="1"/>
  <c r="P2568" i="1"/>
  <c r="P2239" i="1"/>
  <c r="P4828" i="1"/>
  <c r="P706" i="1"/>
  <c r="P4082" i="1"/>
  <c r="P5357" i="1"/>
  <c r="P5358" i="1"/>
  <c r="P2743" i="1"/>
  <c r="P4830" i="1"/>
  <c r="P2240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9" i="1"/>
  <c r="P1246" i="1"/>
  <c r="P1248" i="1"/>
  <c r="P239" i="1"/>
  <c r="P3406" i="1"/>
  <c r="P3407" i="1"/>
  <c r="P3408" i="1"/>
  <c r="P240" i="1"/>
  <c r="P241" i="1"/>
  <c r="P242" i="1"/>
  <c r="P243" i="1"/>
  <c r="P244" i="1"/>
  <c r="P4083" i="1"/>
  <c r="P4084" i="1"/>
  <c r="P4085" i="1"/>
  <c r="P4086" i="1"/>
  <c r="P4087" i="1"/>
  <c r="P4831" i="1"/>
  <c r="P4832" i="1"/>
  <c r="P5359" i="1"/>
  <c r="P4088" i="1"/>
  <c r="P2260" i="1"/>
  <c r="P4833" i="1"/>
  <c r="P2745" i="1"/>
  <c r="P6188" i="1"/>
  <c r="P2261" i="1"/>
  <c r="P4089" i="1"/>
  <c r="P2746" i="1"/>
  <c r="P2747" i="1"/>
  <c r="P1792" i="1"/>
  <c r="P4090" i="1"/>
  <c r="P4091" i="1"/>
  <c r="P2569" i="1"/>
  <c r="P2570" i="1"/>
  <c r="P2571" i="1"/>
  <c r="P2572" i="1"/>
  <c r="P2573" i="1"/>
  <c r="P2637" i="1"/>
  <c r="P2638" i="1"/>
  <c r="P2639" i="1"/>
  <c r="P4092" i="1"/>
  <c r="P2262" i="1"/>
  <c r="P4093" i="1"/>
  <c r="P4094" i="1"/>
  <c r="P4095" i="1"/>
  <c r="P4096" i="1"/>
  <c r="P4097" i="1"/>
  <c r="P4098" i="1"/>
  <c r="P5361" i="1"/>
  <c r="P4834" i="1"/>
  <c r="P4835" i="1"/>
  <c r="P4836" i="1"/>
  <c r="P3190" i="1"/>
  <c r="P3191" i="1"/>
  <c r="P3192" i="1"/>
  <c r="P3193" i="1"/>
  <c r="P3195" i="1"/>
  <c r="P3196" i="1"/>
  <c r="P3197" i="1"/>
  <c r="P3198" i="1"/>
  <c r="P3199" i="1"/>
  <c r="P3200" i="1"/>
  <c r="P3201" i="1"/>
  <c r="P3203" i="1"/>
  <c r="P3204" i="1"/>
  <c r="P4837" i="1"/>
  <c r="P2824" i="1"/>
  <c r="P2263" i="1"/>
  <c r="P4099" i="1"/>
  <c r="P27" i="1"/>
  <c r="P245" i="1"/>
  <c r="P4838" i="1"/>
  <c r="P5977" i="1"/>
  <c r="P4839" i="1"/>
  <c r="P4840" i="1"/>
  <c r="P4841" i="1"/>
  <c r="P1794" i="1"/>
  <c r="P3206" i="1"/>
  <c r="P3207" i="1"/>
  <c r="P4842" i="1"/>
  <c r="P2749" i="1"/>
  <c r="P2466" i="1"/>
  <c r="P2467" i="1"/>
  <c r="P5362" i="1"/>
  <c r="P5365" i="1"/>
  <c r="P5366" i="1"/>
  <c r="P2750" i="1"/>
  <c r="P2751" i="1"/>
  <c r="P707" i="1"/>
  <c r="P708" i="1"/>
  <c r="P6189" i="1"/>
  <c r="P406" i="1"/>
  <c r="P4843" i="1"/>
  <c r="P6190" i="1"/>
  <c r="P709" i="1"/>
  <c r="P4844" i="1"/>
  <c r="P5978" i="1"/>
  <c r="P2264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4845" i="1"/>
  <c r="P6191" i="1"/>
  <c r="P710" i="1"/>
  <c r="P1955" i="1"/>
  <c r="P1956" i="1"/>
  <c r="P4101" i="1"/>
  <c r="P2468" i="1"/>
  <c r="P4846" i="1"/>
  <c r="P4847" i="1"/>
  <c r="P4848" i="1"/>
  <c r="P4849" i="1"/>
  <c r="P335" i="1"/>
  <c r="P4850" i="1"/>
  <c r="P4851" i="1"/>
  <c r="P4852" i="1"/>
  <c r="P4102" i="1"/>
  <c r="P4853" i="1"/>
  <c r="P815" i="1"/>
  <c r="P5476" i="1"/>
  <c r="P4855" i="1"/>
  <c r="P4856" i="1"/>
  <c r="P4857" i="1"/>
  <c r="P4858" i="1"/>
  <c r="P1957" i="1"/>
  <c r="P4103" i="1"/>
  <c r="P4859" i="1"/>
  <c r="P4860" i="1"/>
  <c r="P4861" i="1"/>
  <c r="P4862" i="1"/>
  <c r="P4863" i="1"/>
  <c r="P4864" i="1"/>
  <c r="P4865" i="1"/>
  <c r="P4866" i="1"/>
  <c r="P2699" i="1"/>
  <c r="P1666" i="1"/>
  <c r="P4104" i="1"/>
  <c r="P4867" i="1"/>
  <c r="P4105" i="1"/>
  <c r="P4106" i="1"/>
  <c r="P4107" i="1"/>
  <c r="P4108" i="1"/>
  <c r="P4109" i="1"/>
  <c r="P4110" i="1"/>
  <c r="P4868" i="1"/>
  <c r="P2752" i="1"/>
  <c r="P5367" i="1"/>
  <c r="P5368" i="1"/>
  <c r="P5369" i="1"/>
  <c r="P5370" i="1"/>
  <c r="P5371" i="1"/>
  <c r="P5372" i="1"/>
  <c r="P5373" i="1"/>
  <c r="P5374" i="1"/>
  <c r="P304" i="1"/>
  <c r="P305" i="1"/>
  <c r="P306" i="1"/>
  <c r="P307" i="1"/>
  <c r="P308" i="1"/>
  <c r="P309" i="1"/>
  <c r="P310" i="1"/>
  <c r="P311" i="1"/>
  <c r="P312" i="1"/>
  <c r="P313" i="1"/>
  <c r="P314" i="1"/>
  <c r="P1642" i="1"/>
  <c r="P1643" i="1"/>
  <c r="P316" i="1"/>
  <c r="P317" i="1"/>
  <c r="P4869" i="1"/>
  <c r="P711" i="1"/>
  <c r="P4870" i="1"/>
  <c r="P5477" i="1"/>
  <c r="P5478" i="1"/>
  <c r="P4871" i="1"/>
  <c r="P5979" i="1"/>
  <c r="P5980" i="1"/>
  <c r="P5981" i="1"/>
  <c r="P5982" i="1"/>
  <c r="P4111" i="1"/>
  <c r="P4872" i="1"/>
  <c r="P4873" i="1"/>
  <c r="P4875" i="1"/>
  <c r="P4877" i="1"/>
  <c r="P3208" i="1"/>
  <c r="P4878" i="1"/>
  <c r="P2825" i="1"/>
  <c r="P2826" i="1"/>
  <c r="P2827" i="1"/>
  <c r="P2828" i="1"/>
  <c r="P2830" i="1"/>
  <c r="P2831" i="1"/>
  <c r="P1795" i="1"/>
  <c r="P1796" i="1"/>
  <c r="P4879" i="1"/>
  <c r="P4112" i="1"/>
  <c r="P4880" i="1"/>
  <c r="P1958" i="1"/>
  <c r="P4113" i="1"/>
  <c r="P712" i="1"/>
  <c r="P2753" i="1"/>
  <c r="P4114" i="1"/>
  <c r="P246" i="1"/>
  <c r="P65" i="1"/>
  <c r="P809" i="1"/>
  <c r="P2296" i="1"/>
  <c r="P2297" i="1"/>
  <c r="P2298" i="1"/>
  <c r="P2299" i="1"/>
  <c r="P4881" i="1"/>
  <c r="P5983" i="1"/>
  <c r="P5984" i="1"/>
  <c r="P3209" i="1"/>
  <c r="P3409" i="1"/>
  <c r="P4882" i="1"/>
  <c r="P4883" i="1"/>
  <c r="P4884" i="1"/>
  <c r="P4885" i="1"/>
  <c r="P4115" i="1"/>
  <c r="P4116" i="1"/>
  <c r="P4117" i="1"/>
  <c r="P247" i="1"/>
  <c r="P6192" i="1"/>
  <c r="P4886" i="1"/>
  <c r="P6193" i="1"/>
  <c r="P6194" i="1"/>
  <c r="P2700" i="1"/>
  <c r="P4887" i="1"/>
  <c r="P1644" i="1"/>
  <c r="P4888" i="1"/>
  <c r="P4889" i="1"/>
  <c r="P4118" i="1"/>
  <c r="P4119" i="1"/>
  <c r="P4120" i="1"/>
  <c r="P2300" i="1"/>
  <c r="P4890" i="1"/>
  <c r="P4891" i="1"/>
  <c r="P4121" i="1"/>
  <c r="P4122" i="1"/>
  <c r="P4892" i="1"/>
  <c r="P4893" i="1"/>
  <c r="P4894" i="1"/>
  <c r="P4895" i="1"/>
  <c r="P1103" i="1"/>
  <c r="P4896" i="1"/>
  <c r="P4897" i="1"/>
  <c r="P4898" i="1"/>
  <c r="P4899" i="1"/>
  <c r="P4900" i="1"/>
  <c r="P4901" i="1"/>
  <c r="P4902" i="1"/>
  <c r="P4903" i="1"/>
  <c r="P4904" i="1"/>
  <c r="P4905" i="1"/>
  <c r="P4906" i="1"/>
  <c r="P1229" i="1"/>
  <c r="P407" i="1"/>
  <c r="P1959" i="1"/>
  <c r="P5985" i="1"/>
  <c r="P2469" i="1"/>
  <c r="P4123" i="1"/>
  <c r="P4124" i="1"/>
  <c r="P4907" i="1"/>
  <c r="P4125" i="1"/>
  <c r="P4126" i="1"/>
  <c r="P5986" i="1"/>
  <c r="P816" i="1"/>
  <c r="P817" i="1"/>
  <c r="P4127" i="1"/>
  <c r="P1798" i="1"/>
  <c r="P1799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128" i="1"/>
  <c r="P408" i="1"/>
  <c r="P4908" i="1"/>
  <c r="P5987" i="1"/>
  <c r="P5988" i="1"/>
  <c r="P4909" i="1"/>
  <c r="P1960" i="1"/>
  <c r="P409" i="1"/>
  <c r="P410" i="1"/>
  <c r="P411" i="1"/>
  <c r="P2301" i="1"/>
  <c r="P3210" i="1"/>
  <c r="P412" i="1"/>
  <c r="P413" i="1"/>
  <c r="P1800" i="1"/>
  <c r="P4130" i="1"/>
  <c r="P4131" i="1"/>
  <c r="P414" i="1"/>
  <c r="P416" i="1"/>
  <c r="P417" i="1"/>
  <c r="P418" i="1"/>
  <c r="P419" i="1"/>
  <c r="P420" i="1"/>
  <c r="P421" i="1"/>
  <c r="P1061" i="1"/>
  <c r="P1062" i="1"/>
  <c r="P4910" i="1"/>
  <c r="P6195" i="1"/>
  <c r="P4911" i="1"/>
  <c r="P4912" i="1"/>
  <c r="P2701" i="1"/>
  <c r="P2702" i="1"/>
  <c r="P2703" i="1"/>
  <c r="P3211" i="1"/>
  <c r="P2574" i="1"/>
  <c r="P2575" i="1"/>
  <c r="P1905" i="1"/>
  <c r="P5989" i="1"/>
  <c r="P422" i="1"/>
  <c r="P1802" i="1"/>
  <c r="P1063" i="1"/>
  <c r="P5375" i="1"/>
  <c r="P6196" i="1"/>
  <c r="P4914" i="1"/>
  <c r="P6197" i="1"/>
  <c r="P4132" i="1"/>
  <c r="P4133" i="1"/>
  <c r="P3212" i="1"/>
  <c r="P3213" i="1"/>
  <c r="P1803" i="1"/>
  <c r="P4915" i="1"/>
  <c r="P2754" i="1"/>
  <c r="P2755" i="1"/>
  <c r="P2756" i="1"/>
  <c r="P2757" i="1"/>
  <c r="P2758" i="1"/>
  <c r="P2759" i="1"/>
  <c r="P1104" i="1"/>
  <c r="P2832" i="1"/>
  <c r="P4916" i="1"/>
  <c r="P248" i="1"/>
  <c r="P1645" i="1"/>
  <c r="P423" i="1"/>
  <c r="P424" i="1"/>
  <c r="P425" i="1"/>
  <c r="P6340" i="1"/>
  <c r="P4917" i="1"/>
  <c r="P4918" i="1"/>
  <c r="P4919" i="1"/>
  <c r="P4920" i="1"/>
  <c r="P4921" i="1"/>
  <c r="P4922" i="1"/>
  <c r="P4134" i="1"/>
  <c r="P4135" i="1"/>
  <c r="P4136" i="1"/>
  <c r="P4137" i="1"/>
  <c r="P4138" i="1"/>
  <c r="P4139" i="1"/>
  <c r="P4140" i="1"/>
  <c r="P4141" i="1"/>
  <c r="P4142" i="1"/>
  <c r="P249" i="1"/>
  <c r="P2302" i="1"/>
  <c r="P2303" i="1"/>
  <c r="P5990" i="1"/>
  <c r="P4923" i="1"/>
  <c r="P5479" i="1"/>
  <c r="P5991" i="1"/>
  <c r="P5992" i="1"/>
  <c r="P1961" i="1"/>
  <c r="P1962" i="1"/>
  <c r="P2304" i="1"/>
  <c r="P2305" i="1"/>
  <c r="P2306" i="1"/>
  <c r="P4143" i="1"/>
  <c r="P4924" i="1"/>
  <c r="P2704" i="1"/>
  <c r="P4144" i="1"/>
  <c r="P4145" i="1"/>
  <c r="P4146" i="1"/>
  <c r="P2470" i="1"/>
  <c r="P4925" i="1"/>
  <c r="P4926" i="1"/>
  <c r="P4927" i="1"/>
  <c r="P4928" i="1"/>
  <c r="P4929" i="1"/>
  <c r="P4931" i="1"/>
  <c r="P4932" i="1"/>
  <c r="P4933" i="1"/>
  <c r="P4934" i="1"/>
  <c r="P4935" i="1"/>
  <c r="P5993" i="1"/>
  <c r="P5994" i="1"/>
  <c r="P1963" i="1"/>
  <c r="P250" i="1"/>
  <c r="P5995" i="1"/>
  <c r="P4936" i="1"/>
  <c r="P4937" i="1"/>
  <c r="P4938" i="1"/>
  <c r="P1804" i="1"/>
  <c r="P2784" i="1"/>
  <c r="P2785" i="1"/>
  <c r="P2786" i="1"/>
  <c r="P2787" i="1"/>
  <c r="P6198" i="1"/>
  <c r="P4939" i="1"/>
  <c r="P6199" i="1"/>
  <c r="P2307" i="1"/>
  <c r="P2308" i="1"/>
  <c r="P2309" i="1"/>
  <c r="P2310" i="1"/>
  <c r="P4147" i="1"/>
  <c r="P2944" i="1"/>
  <c r="P2945" i="1"/>
  <c r="P2946" i="1"/>
  <c r="P2947" i="1"/>
  <c r="P2948" i="1"/>
  <c r="P2949" i="1"/>
  <c r="P2760" i="1"/>
  <c r="P2950" i="1"/>
  <c r="P2951" i="1"/>
  <c r="P2952" i="1"/>
  <c r="P6200" i="1"/>
  <c r="P4940" i="1"/>
  <c r="P4941" i="1"/>
  <c r="P4942" i="1"/>
  <c r="P2801" i="1"/>
  <c r="P251" i="1"/>
  <c r="P4943" i="1"/>
  <c r="P5996" i="1"/>
  <c r="P2471" i="1"/>
  <c r="P4148" i="1"/>
  <c r="P4149" i="1"/>
  <c r="P4150" i="1"/>
  <c r="P2833" i="1"/>
  <c r="P4151" i="1"/>
  <c r="P4152" i="1"/>
  <c r="P6201" i="1"/>
  <c r="P4153" i="1"/>
  <c r="P4154" i="1"/>
  <c r="P4944" i="1"/>
  <c r="P1667" i="1"/>
  <c r="P2472" i="1"/>
  <c r="P1668" i="1"/>
  <c r="P4946" i="1"/>
  <c r="P4947" i="1"/>
  <c r="P1704" i="1"/>
  <c r="P1806" i="1"/>
  <c r="P1807" i="1"/>
  <c r="P6202" i="1"/>
  <c r="P318" i="1"/>
  <c r="P4155" i="1"/>
  <c r="P2520" i="1"/>
  <c r="P1808" i="1"/>
  <c r="P1809" i="1"/>
  <c r="P1810" i="1"/>
  <c r="P1811" i="1"/>
  <c r="P1812" i="1"/>
  <c r="P6203" i="1"/>
  <c r="P4948" i="1"/>
  <c r="P4949" i="1"/>
  <c r="P5997" i="1"/>
  <c r="P5998" i="1"/>
  <c r="P1813" i="1"/>
  <c r="P4950" i="1"/>
  <c r="P713" i="1"/>
  <c r="P714" i="1"/>
  <c r="P715" i="1"/>
  <c r="P1814" i="1"/>
  <c r="P3215" i="1"/>
  <c r="P3216" i="1"/>
  <c r="P3217" i="1"/>
  <c r="P3218" i="1"/>
  <c r="P3219" i="1"/>
  <c r="P3220" i="1"/>
  <c r="P4951" i="1"/>
  <c r="P4952" i="1"/>
  <c r="P4953" i="1"/>
  <c r="P4954" i="1"/>
  <c r="P2532" i="1"/>
  <c r="P3221" i="1"/>
  <c r="P3222" i="1"/>
  <c r="P3223" i="1"/>
  <c r="P5999" i="1"/>
  <c r="P1669" i="1"/>
  <c r="P1670" i="1"/>
  <c r="P1671" i="1"/>
  <c r="P1672" i="1"/>
  <c r="P4955" i="1"/>
  <c r="P4156" i="1"/>
  <c r="P427" i="1"/>
  <c r="P428" i="1"/>
  <c r="P429" i="1"/>
  <c r="P430" i="1"/>
  <c r="P4956" i="1"/>
  <c r="P1815" i="1"/>
  <c r="P4157" i="1"/>
  <c r="P3224" i="1"/>
  <c r="P3226" i="1"/>
  <c r="P431" i="1"/>
  <c r="P1964" i="1"/>
  <c r="P4957" i="1"/>
  <c r="P4958" i="1"/>
  <c r="P4959" i="1"/>
  <c r="P6000" i="1"/>
  <c r="P6001" i="1"/>
  <c r="P6002" i="1"/>
  <c r="P1105" i="1"/>
  <c r="P5480" i="1"/>
  <c r="P5481" i="1"/>
  <c r="P716" i="1"/>
  <c r="P717" i="1"/>
  <c r="P718" i="1"/>
  <c r="P719" i="1"/>
  <c r="P720" i="1"/>
  <c r="P721" i="1"/>
  <c r="P6003" i="1"/>
  <c r="P2705" i="1"/>
  <c r="P1816" i="1"/>
  <c r="P722" i="1"/>
  <c r="P723" i="1"/>
  <c r="P5502" i="1"/>
  <c r="P5503" i="1"/>
  <c r="P5504" i="1"/>
  <c r="P5505" i="1"/>
  <c r="P5506" i="1"/>
  <c r="P5507" i="1"/>
  <c r="P5508" i="1"/>
  <c r="P5509" i="1"/>
  <c r="P5510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8" i="1"/>
  <c r="P5529" i="1"/>
  <c r="P5530" i="1"/>
  <c r="P5532" i="1"/>
  <c r="P5533" i="1"/>
  <c r="P5534" i="1"/>
  <c r="P5535" i="1"/>
  <c r="P6004" i="1"/>
  <c r="P2473" i="1"/>
  <c r="P432" i="1"/>
  <c r="P5482" i="1"/>
  <c r="P2409" i="1"/>
  <c r="P1817" i="1"/>
  <c r="P6005" i="1"/>
  <c r="P2927" i="1"/>
  <c r="P1507" i="1"/>
  <c r="P1509" i="1"/>
  <c r="P3227" i="1"/>
  <c r="P4961" i="1"/>
  <c r="P319" i="1"/>
  <c r="P320" i="1"/>
  <c r="P2761" i="1"/>
  <c r="P2762" i="1"/>
  <c r="P2311" i="1"/>
  <c r="P2312" i="1"/>
  <c r="P4158" i="1"/>
  <c r="P4159" i="1"/>
  <c r="P4160" i="1"/>
  <c r="P4161" i="1"/>
  <c r="P4962" i="1"/>
  <c r="P5376" i="1"/>
  <c r="P5377" i="1"/>
  <c r="P1965" i="1"/>
  <c r="P1966" i="1"/>
  <c r="P1967" i="1"/>
  <c r="P80" i="1"/>
  <c r="P44" i="1"/>
  <c r="P45" i="1"/>
  <c r="P46" i="1"/>
  <c r="P47" i="1"/>
  <c r="P48" i="1"/>
  <c r="P3228" i="1"/>
  <c r="P1646" i="1"/>
  <c r="P2314" i="1"/>
  <c r="P2315" i="1"/>
  <c r="P6006" i="1"/>
  <c r="P4963" i="1"/>
  <c r="P2316" i="1"/>
  <c r="P4163" i="1"/>
  <c r="P4164" i="1"/>
  <c r="P1968" i="1"/>
  <c r="P4165" i="1"/>
  <c r="P4166" i="1"/>
  <c r="P1969" i="1"/>
  <c r="P4167" i="1"/>
  <c r="P1970" i="1"/>
  <c r="P4964" i="1"/>
  <c r="P1647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2763" i="1"/>
  <c r="P1818" i="1"/>
  <c r="P5378" i="1"/>
  <c r="P5379" i="1"/>
  <c r="P5380" i="1"/>
  <c r="P2706" i="1"/>
  <c r="P2707" i="1"/>
  <c r="P5483" i="1"/>
  <c r="P5550" i="1"/>
  <c r="P4965" i="1"/>
  <c r="P1971" i="1"/>
  <c r="P6204" i="1"/>
  <c r="P6205" i="1"/>
  <c r="P4168" i="1"/>
  <c r="P4170" i="1"/>
  <c r="P4171" i="1"/>
  <c r="P5551" i="1"/>
  <c r="P1972" i="1"/>
  <c r="P6341" i="1"/>
  <c r="P6342" i="1"/>
  <c r="P3229" i="1"/>
  <c r="P4966" i="1"/>
  <c r="P1973" i="1"/>
  <c r="P1974" i="1"/>
  <c r="P1975" i="1"/>
  <c r="P1976" i="1"/>
  <c r="P1977" i="1"/>
  <c r="P1978" i="1"/>
  <c r="P1979" i="1"/>
  <c r="P1981" i="1"/>
  <c r="P1510" i="1"/>
  <c r="P1511" i="1"/>
  <c r="P2318" i="1"/>
  <c r="P4967" i="1"/>
  <c r="P2319" i="1"/>
  <c r="P433" i="1"/>
  <c r="P4172" i="1"/>
  <c r="P6206" i="1"/>
  <c r="P4968" i="1"/>
  <c r="P1819" i="1"/>
  <c r="P4969" i="1"/>
  <c r="P2576" i="1"/>
  <c r="P2577" i="1"/>
  <c r="P2578" i="1"/>
  <c r="P2579" i="1"/>
  <c r="P2580" i="1"/>
  <c r="P2581" i="1"/>
  <c r="P6207" i="1"/>
  <c r="P3230" i="1"/>
  <c r="P6007" i="1"/>
  <c r="P252" i="1"/>
  <c r="P1982" i="1"/>
  <c r="P4970" i="1"/>
  <c r="P6008" i="1"/>
  <c r="P6208" i="1"/>
  <c r="P6209" i="1"/>
  <c r="P253" i="1"/>
  <c r="P4173" i="1"/>
  <c r="P4174" i="1"/>
  <c r="P2474" i="1"/>
  <c r="P4175" i="1"/>
  <c r="P2708" i="1"/>
  <c r="P5381" i="1"/>
  <c r="P6210" i="1"/>
  <c r="P1064" i="1"/>
  <c r="P1065" i="1"/>
  <c r="P1820" i="1"/>
  <c r="P1648" i="1"/>
  <c r="P1649" i="1"/>
  <c r="P1650" i="1"/>
  <c r="P1651" i="1"/>
  <c r="P3421" i="1"/>
  <c r="P3422" i="1"/>
  <c r="P1147" i="1"/>
  <c r="P1148" i="1"/>
  <c r="P1150" i="1"/>
  <c r="P1151" i="1"/>
  <c r="P1152" i="1"/>
  <c r="P820" i="1"/>
  <c r="P821" i="1"/>
  <c r="P943" i="1"/>
  <c r="P944" i="1"/>
  <c r="P945" i="1"/>
  <c r="P946" i="1"/>
  <c r="P947" i="1"/>
  <c r="P948" i="1"/>
  <c r="P949" i="1"/>
  <c r="P950" i="1"/>
  <c r="P4973" i="1"/>
  <c r="P4176" i="1"/>
  <c r="P818" i="1"/>
  <c r="P4177" i="1"/>
  <c r="P4974" i="1"/>
  <c r="P5552" i="1"/>
  <c r="P5553" i="1"/>
  <c r="P5555" i="1"/>
  <c r="P5556" i="1"/>
  <c r="P5557" i="1"/>
  <c r="P6211" i="1"/>
  <c r="P4975" i="1"/>
  <c r="P4178" i="1"/>
  <c r="P4179" i="1"/>
  <c r="P4180" i="1"/>
  <c r="P4181" i="1"/>
  <c r="P4182" i="1"/>
  <c r="P4976" i="1"/>
  <c r="P4183" i="1"/>
  <c r="P4184" i="1"/>
  <c r="P435" i="1"/>
  <c r="P436" i="1"/>
  <c r="P1066" i="1"/>
  <c r="P3232" i="1"/>
  <c r="P2320" i="1"/>
  <c r="P2321" i="1"/>
  <c r="P3233" i="1"/>
  <c r="P3234" i="1"/>
  <c r="P3236" i="1"/>
  <c r="P5484" i="1"/>
  <c r="P952" i="1"/>
  <c r="P4977" i="1"/>
  <c r="P4978" i="1"/>
  <c r="P321" i="1"/>
  <c r="P954" i="1"/>
  <c r="P955" i="1"/>
  <c r="P956" i="1"/>
  <c r="P957" i="1"/>
  <c r="P958" i="1"/>
  <c r="P959" i="1"/>
  <c r="P960" i="1"/>
  <c r="P962" i="1"/>
  <c r="P6270" i="1"/>
  <c r="P255" i="1"/>
  <c r="P256" i="1"/>
  <c r="P4979" i="1"/>
  <c r="P4980" i="1"/>
  <c r="P2954" i="1"/>
  <c r="P4185" i="1"/>
  <c r="P4186" i="1"/>
  <c r="P4187" i="1"/>
  <c r="P4188" i="1"/>
  <c r="P4189" i="1"/>
  <c r="P5560" i="1"/>
  <c r="P4191" i="1"/>
  <c r="P1067" i="1"/>
  <c r="P1068" i="1"/>
  <c r="P4192" i="1"/>
  <c r="P88" i="1"/>
  <c r="P95" i="1"/>
  <c r="P98" i="1"/>
  <c r="P102" i="1"/>
  <c r="P108" i="1"/>
  <c r="P109" i="1"/>
  <c r="P124" i="1"/>
  <c r="P4193" i="1"/>
  <c r="P4981" i="1"/>
  <c r="P1821" i="1"/>
  <c r="P1823" i="1"/>
  <c r="P1824" i="1"/>
  <c r="P1825" i="1"/>
  <c r="P257" i="1"/>
  <c r="P964" i="1"/>
  <c r="P4982" i="1"/>
  <c r="P1826" i="1"/>
  <c r="P4983" i="1"/>
  <c r="P258" i="1"/>
  <c r="P259" i="1"/>
  <c r="P882" i="1"/>
  <c r="P2764" i="1"/>
  <c r="P2765" i="1"/>
  <c r="P2766" i="1"/>
  <c r="P2767" i="1"/>
  <c r="P2955" i="1"/>
  <c r="P2956" i="1"/>
  <c r="P2957" i="1"/>
  <c r="P2958" i="1"/>
  <c r="P2959" i="1"/>
  <c r="P1827" i="1"/>
  <c r="P4984" i="1"/>
  <c r="P5561" i="1"/>
  <c r="P5562" i="1"/>
  <c r="P5563" i="1"/>
  <c r="P5564" i="1"/>
  <c r="P5565" i="1"/>
  <c r="P5566" i="1"/>
  <c r="P5567" i="1"/>
  <c r="P5568" i="1"/>
  <c r="P5569" i="1"/>
  <c r="P1983" i="1"/>
  <c r="P3237" i="1"/>
  <c r="P437" i="1"/>
  <c r="P438" i="1"/>
  <c r="P1828" i="1"/>
  <c r="P5321" i="1"/>
  <c r="P5322" i="1"/>
  <c r="P5323" i="1"/>
  <c r="P5324" i="1"/>
  <c r="P5325" i="1"/>
  <c r="P5326" i="1"/>
  <c r="P5328" i="1"/>
  <c r="P5329" i="1"/>
  <c r="P5330" i="1"/>
  <c r="P5331" i="1"/>
  <c r="P5332" i="1"/>
  <c r="P5333" i="1"/>
  <c r="P3238" i="1"/>
  <c r="P5253" i="1"/>
  <c r="P5254" i="1"/>
  <c r="P5255" i="1"/>
  <c r="P5256" i="1"/>
  <c r="P5257" i="1"/>
  <c r="P5258" i="1"/>
  <c r="P5259" i="1"/>
  <c r="P5260" i="1"/>
  <c r="P5262" i="1"/>
  <c r="P5263" i="1"/>
  <c r="P5264" i="1"/>
  <c r="P5266" i="1"/>
  <c r="P5267" i="1"/>
  <c r="P5268" i="1"/>
  <c r="P5269" i="1"/>
  <c r="P5270" i="1"/>
  <c r="P5271" i="1"/>
  <c r="P4195" i="1"/>
  <c r="P4196" i="1"/>
  <c r="P4197" i="1"/>
  <c r="P4198" i="1"/>
  <c r="P4199" i="1"/>
  <c r="P4985" i="1"/>
  <c r="P4986" i="1"/>
  <c r="P4987" i="1"/>
  <c r="P1679" i="1"/>
  <c r="P4200" i="1"/>
  <c r="P4201" i="1"/>
  <c r="P1984" i="1"/>
  <c r="P1892" i="1"/>
  <c r="P1893" i="1"/>
  <c r="P1985" i="1"/>
  <c r="P5570" i="1"/>
  <c r="P5571" i="1"/>
  <c r="P5572" i="1"/>
  <c r="P5573" i="1"/>
  <c r="P5574" i="1"/>
  <c r="P1986" i="1"/>
  <c r="P5303" i="1"/>
  <c r="P1069" i="1"/>
  <c r="P2834" i="1"/>
  <c r="P4988" i="1"/>
  <c r="P1829" i="1"/>
  <c r="P4202" i="1"/>
  <c r="P5334" i="1"/>
  <c r="P6212" i="1"/>
  <c r="P1504" i="1"/>
  <c r="P4989" i="1"/>
  <c r="P4203" i="1"/>
  <c r="P1987" i="1"/>
  <c r="P2583" i="1"/>
  <c r="P2584" i="1"/>
  <c r="P2585" i="1"/>
  <c r="P4204" i="1"/>
  <c r="P4205" i="1"/>
  <c r="P2475" i="1"/>
  <c r="P2476" i="1"/>
  <c r="P1830" i="1"/>
  <c r="P1831" i="1"/>
  <c r="P3239" i="1"/>
  <c r="P4990" i="1"/>
  <c r="P5575" i="1"/>
  <c r="P5576" i="1"/>
  <c r="P5577" i="1"/>
  <c r="P5578" i="1"/>
  <c r="P5579" i="1"/>
  <c r="P5580" i="1"/>
  <c r="P5581" i="1"/>
  <c r="P3240" i="1"/>
  <c r="P4991" i="1"/>
  <c r="P724" i="1"/>
  <c r="P4992" i="1"/>
  <c r="P1832" i="1"/>
  <c r="P4993" i="1"/>
  <c r="P2802" i="1"/>
  <c r="P6213" i="1"/>
  <c r="P4206" i="1"/>
  <c r="P4994" i="1"/>
  <c r="P2586" i="1"/>
  <c r="P6009" i="1"/>
  <c r="P5272" i="1"/>
  <c r="P5273" i="1"/>
  <c r="P5274" i="1"/>
  <c r="P3241" i="1"/>
  <c r="P4" i="1"/>
  <c r="P439" i="1"/>
  <c r="P4995" i="1"/>
  <c r="P4996" i="1"/>
  <c r="P5275" i="1"/>
  <c r="P5276" i="1"/>
  <c r="P5277" i="1"/>
  <c r="P5278" i="1"/>
  <c r="P2930" i="1"/>
  <c r="P260" i="1"/>
  <c r="P5279" i="1"/>
  <c r="P1988" i="1"/>
  <c r="P1989" i="1"/>
  <c r="P6214" i="1"/>
  <c r="P5335" i="1"/>
  <c r="P3423" i="1"/>
  <c r="P5280" i="1"/>
  <c r="P6215" i="1"/>
  <c r="P6010" i="1"/>
  <c r="P725" i="1"/>
  <c r="P2322" i="1"/>
  <c r="P1990" i="1"/>
  <c r="P1991" i="1"/>
  <c r="P1992" i="1"/>
  <c r="P1993" i="1"/>
  <c r="P1994" i="1"/>
  <c r="P4997" i="1"/>
  <c r="P4998" i="1"/>
  <c r="P726" i="1"/>
  <c r="P4207" i="1"/>
  <c r="P1995" i="1"/>
  <c r="P1996" i="1"/>
  <c r="P4999" i="1"/>
  <c r="P5000" i="1"/>
  <c r="P2477" i="1"/>
  <c r="P6011" i="1"/>
  <c r="P6012" i="1"/>
  <c r="P440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1230" i="1"/>
  <c r="P5582" i="1"/>
  <c r="P5583" i="1"/>
  <c r="P1705" i="1"/>
  <c r="P1706" i="1"/>
  <c r="P1707" i="1"/>
  <c r="P1708" i="1"/>
  <c r="P4208" i="1"/>
  <c r="P5001" i="1"/>
  <c r="P6013" i="1"/>
  <c r="P1153" i="1"/>
  <c r="P1154" i="1"/>
  <c r="P1155" i="1"/>
  <c r="P1156" i="1"/>
  <c r="P1157" i="1"/>
  <c r="P3424" i="1"/>
  <c r="P965" i="1"/>
  <c r="P966" i="1"/>
  <c r="P727" i="1"/>
  <c r="P5002" i="1"/>
  <c r="P5003" i="1"/>
  <c r="P4209" i="1"/>
  <c r="P2835" i="1"/>
  <c r="P2836" i="1"/>
  <c r="P322" i="1"/>
  <c r="P1833" i="1"/>
  <c r="P1834" i="1"/>
  <c r="P1835" i="1"/>
  <c r="P1836" i="1"/>
  <c r="P1837" i="1"/>
  <c r="P1838" i="1"/>
  <c r="P1839" i="1"/>
  <c r="P1840" i="1"/>
  <c r="P5004" i="1"/>
  <c r="P1106" i="1"/>
  <c r="P1107" i="1"/>
  <c r="P1108" i="1"/>
  <c r="P1109" i="1"/>
  <c r="P5005" i="1"/>
  <c r="P4210" i="1"/>
  <c r="P4211" i="1"/>
  <c r="P5006" i="1"/>
  <c r="P5485" i="1"/>
  <c r="P6216" i="1"/>
  <c r="P441" i="1"/>
  <c r="P1841" i="1"/>
  <c r="P1652" i="1"/>
  <c r="P5007" i="1"/>
  <c r="P4212" i="1"/>
  <c r="P442" i="1"/>
  <c r="P1842" i="1"/>
  <c r="P2587" i="1"/>
  <c r="P2588" i="1"/>
  <c r="P2323" i="1"/>
  <c r="P2324" i="1"/>
  <c r="P6014" i="1"/>
  <c r="P5008" i="1"/>
  <c r="P5009" i="1"/>
  <c r="P6217" i="1"/>
  <c r="P6015" i="1"/>
  <c r="P443" i="1"/>
  <c r="P728" i="1"/>
  <c r="P729" i="1"/>
  <c r="P730" i="1"/>
  <c r="P731" i="1"/>
  <c r="P732" i="1"/>
  <c r="P733" i="1"/>
  <c r="P734" i="1"/>
  <c r="P735" i="1"/>
  <c r="P736" i="1"/>
  <c r="P737" i="1"/>
  <c r="P738" i="1"/>
  <c r="P4213" i="1"/>
  <c r="P1997" i="1"/>
  <c r="P5010" i="1"/>
  <c r="P5011" i="1"/>
  <c r="P3242" i="1"/>
  <c r="P5012" i="1"/>
  <c r="P4214" i="1"/>
  <c r="P4215" i="1"/>
  <c r="P4216" i="1"/>
  <c r="P5336" i="1"/>
  <c r="P49" i="1"/>
  <c r="P50" i="1"/>
  <c r="P444" i="1"/>
  <c r="P2640" i="1"/>
  <c r="P2641" i="1"/>
  <c r="P2642" i="1"/>
  <c r="P5013" i="1"/>
  <c r="P5014" i="1"/>
  <c r="P5015" i="1"/>
  <c r="P4217" i="1"/>
  <c r="P6016" i="1"/>
  <c r="P4218" i="1"/>
  <c r="P6017" i="1"/>
  <c r="P1843" i="1"/>
  <c r="P1844" i="1"/>
  <c r="P2478" i="1"/>
  <c r="P2589" i="1"/>
  <c r="P2590" i="1"/>
  <c r="P2591" i="1"/>
  <c r="P2592" i="1"/>
  <c r="P2593" i="1"/>
  <c r="P2594" i="1"/>
  <c r="P6018" i="1"/>
  <c r="P1998" i="1"/>
  <c r="P1999" i="1"/>
  <c r="P2000" i="1"/>
  <c r="P2852" i="1"/>
  <c r="P6020" i="1"/>
  <c r="P967" i="1"/>
  <c r="P968" i="1"/>
  <c r="P2632" i="1"/>
  <c r="P2633" i="1"/>
  <c r="P2634" i="1"/>
  <c r="P2635" i="1"/>
  <c r="P2636" i="1"/>
  <c r="P5281" i="1"/>
  <c r="P792" i="1"/>
  <c r="P793" i="1"/>
  <c r="P4219" i="1"/>
  <c r="P4220" i="1"/>
  <c r="P5584" i="1"/>
  <c r="P5585" i="1"/>
  <c r="P5586" i="1"/>
  <c r="P1845" i="1"/>
  <c r="P445" i="1"/>
  <c r="P5016" i="1"/>
  <c r="P5017" i="1"/>
  <c r="P446" i="1"/>
  <c r="P2479" i="1"/>
  <c r="P2595" i="1"/>
  <c r="P447" i="1"/>
  <c r="P5018" i="1"/>
  <c r="P891" i="1"/>
  <c r="P4221" i="1"/>
  <c r="P2596" i="1"/>
  <c r="P2597" i="1"/>
  <c r="P2598" i="1"/>
  <c r="P2599" i="1"/>
  <c r="P2600" i="1"/>
  <c r="P2601" i="1"/>
  <c r="P6219" i="1"/>
  <c r="P5019" i="1"/>
  <c r="P5020" i="1"/>
  <c r="P1110" i="1"/>
  <c r="P1111" i="1"/>
  <c r="P5021" i="1"/>
  <c r="P5022" i="1"/>
  <c r="P5023" i="1"/>
  <c r="P2001" i="1"/>
  <c r="P2853" i="1"/>
  <c r="P2854" i="1"/>
  <c r="P2855" i="1"/>
  <c r="P5024" i="1"/>
  <c r="P2002" i="1"/>
  <c r="P2003" i="1"/>
  <c r="P4222" i="1"/>
  <c r="P4223" i="1"/>
  <c r="P4224" i="1"/>
  <c r="P4225" i="1"/>
  <c r="P4226" i="1"/>
  <c r="P4227" i="1"/>
  <c r="P2004" i="1"/>
  <c r="P6377" i="1"/>
  <c r="P5025" i="1"/>
  <c r="P1680" i="1"/>
  <c r="P1681" i="1"/>
  <c r="P323" i="1"/>
  <c r="P5026" i="1"/>
  <c r="P4228" i="1"/>
  <c r="P5027" i="1"/>
  <c r="P5028" i="1"/>
  <c r="P2325" i="1"/>
  <c r="P1682" i="1"/>
  <c r="P1502" i="1"/>
  <c r="P5029" i="1"/>
  <c r="P261" i="1"/>
  <c r="P5030" i="1"/>
  <c r="P5031" i="1"/>
  <c r="P154" i="1"/>
  <c r="P2005" i="1"/>
  <c r="P5032" i="1"/>
  <c r="P5033" i="1"/>
  <c r="P324" i="1"/>
  <c r="P895" i="1"/>
  <c r="P6021" i="1"/>
  <c r="P6022" i="1"/>
  <c r="P1112" i="1"/>
  <c r="P4229" i="1"/>
  <c r="P1846" i="1"/>
  <c r="P1847" i="1"/>
  <c r="P449" i="1"/>
  <c r="P2709" i="1"/>
  <c r="P5034" i="1"/>
  <c r="P2856" i="1"/>
  <c r="P4230" i="1"/>
  <c r="P4231" i="1"/>
  <c r="P6220" i="1"/>
  <c r="P1503" i="1"/>
  <c r="P5035" i="1"/>
  <c r="P262" i="1"/>
  <c r="P263" i="1"/>
  <c r="P2326" i="1"/>
  <c r="P6221" i="1"/>
  <c r="P450" i="1"/>
  <c r="P451" i="1"/>
  <c r="P5587" i="1"/>
  <c r="P5588" i="1"/>
  <c r="P5589" i="1"/>
  <c r="P5590" i="1"/>
  <c r="P5036" i="1"/>
  <c r="P6023" i="1"/>
  <c r="P1848" i="1"/>
  <c r="P4233" i="1"/>
  <c r="P4234" i="1"/>
  <c r="P4235" i="1"/>
  <c r="P4236" i="1"/>
  <c r="P4237" i="1"/>
  <c r="P5591" i="1"/>
  <c r="P5592" i="1"/>
  <c r="P5593" i="1"/>
  <c r="P4238" i="1"/>
  <c r="P4239" i="1"/>
  <c r="P4240" i="1"/>
  <c r="P4241" i="1"/>
  <c r="P4242" i="1"/>
  <c r="P4243" i="1"/>
  <c r="P4244" i="1"/>
  <c r="P4245" i="1"/>
  <c r="P4246" i="1"/>
  <c r="P6024" i="1"/>
  <c r="P6025" i="1"/>
  <c r="P2602" i="1"/>
  <c r="P4247" i="1"/>
  <c r="P5037" i="1"/>
  <c r="P6026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31" i="1"/>
  <c r="P5632" i="1"/>
  <c r="P5633" i="1"/>
  <c r="P5634" i="1"/>
  <c r="P5635" i="1"/>
  <c r="P5636" i="1"/>
  <c r="P5638" i="1"/>
  <c r="P5639" i="1"/>
  <c r="P5640" i="1"/>
  <c r="P5641" i="1"/>
  <c r="P5642" i="1"/>
  <c r="P5643" i="1"/>
  <c r="P5644" i="1"/>
  <c r="P5645" i="1"/>
  <c r="P1676" i="1"/>
  <c r="P5646" i="1"/>
  <c r="P5647" i="1"/>
  <c r="P5648" i="1"/>
  <c r="P336" i="1"/>
  <c r="P337" i="1"/>
  <c r="P5649" i="1"/>
  <c r="P5650" i="1"/>
  <c r="P5651" i="1"/>
  <c r="P5652" i="1"/>
  <c r="P2544" i="1"/>
  <c r="P6029" i="1"/>
  <c r="P6030" i="1"/>
  <c r="P6031" i="1"/>
  <c r="P5038" i="1"/>
  <c r="P5653" i="1"/>
  <c r="P2643" i="1"/>
  <c r="P2644" i="1"/>
  <c r="P2327" i="1"/>
  <c r="P969" i="1"/>
  <c r="P5" i="1"/>
  <c r="P4248" i="1"/>
  <c r="P4249" i="1"/>
  <c r="P325" i="1"/>
  <c r="P2542" i="1"/>
  <c r="P1850" i="1"/>
  <c r="P5654" i="1"/>
  <c r="P5655" i="1"/>
  <c r="P5656" i="1"/>
  <c r="P4250" i="1"/>
  <c r="P4251" i="1"/>
  <c r="P4252" i="1"/>
  <c r="P4253" i="1"/>
  <c r="P4254" i="1"/>
  <c r="P4255" i="1"/>
  <c r="P4256" i="1"/>
  <c r="P4258" i="1"/>
  <c r="P5657" i="1"/>
  <c r="P2857" i="1"/>
  <c r="P1683" i="1"/>
  <c r="P1684" i="1"/>
  <c r="P5230" i="1"/>
  <c r="P5231" i="1"/>
  <c r="P452" i="1"/>
  <c r="P453" i="1"/>
  <c r="P794" i="1"/>
  <c r="P739" i="1"/>
  <c r="P4259" i="1"/>
  <c r="P5039" i="1"/>
  <c r="P158" i="1"/>
  <c r="P740" i="1"/>
  <c r="P1851" i="1"/>
  <c r="P1852" i="1"/>
  <c r="P5659" i="1"/>
  <c r="P5660" i="1"/>
  <c r="P5661" i="1"/>
  <c r="P2521" i="1"/>
  <c r="P6222" i="1"/>
  <c r="P5040" i="1"/>
  <c r="P264" i="1"/>
  <c r="P5041" i="1"/>
  <c r="P5042" i="1"/>
  <c r="P5043" i="1"/>
  <c r="P5044" i="1"/>
  <c r="P5045" i="1"/>
  <c r="P5662" i="1"/>
  <c r="P5663" i="1"/>
  <c r="P5664" i="1"/>
  <c r="P5665" i="1"/>
  <c r="P5667" i="1"/>
  <c r="P5668" i="1"/>
  <c r="P5669" i="1"/>
  <c r="P5670" i="1"/>
  <c r="P5671" i="1"/>
  <c r="P5672" i="1"/>
  <c r="P5673" i="1"/>
  <c r="P3243" i="1"/>
  <c r="P819" i="1"/>
  <c r="P6223" i="1"/>
  <c r="P4260" i="1"/>
  <c r="P4261" i="1"/>
  <c r="P4262" i="1"/>
  <c r="P6224" i="1"/>
  <c r="P822" i="1"/>
  <c r="P1070" i="1"/>
  <c r="P5046" i="1"/>
  <c r="P5047" i="1"/>
  <c r="P4263" i="1"/>
  <c r="P4264" i="1"/>
  <c r="P4265" i="1"/>
  <c r="P4266" i="1"/>
  <c r="P6225" i="1"/>
  <c r="P2710" i="1"/>
  <c r="P5049" i="1"/>
  <c r="P2328" i="1"/>
  <c r="P5050" i="1"/>
  <c r="P2711" i="1"/>
  <c r="P2712" i="1"/>
  <c r="P1071" i="1"/>
  <c r="P5051" i="1"/>
  <c r="P5052" i="1"/>
  <c r="P4267" i="1"/>
  <c r="P1242" i="1"/>
  <c r="P5486" i="1"/>
  <c r="P6226" i="1"/>
  <c r="P5053" i="1"/>
  <c r="P6227" i="1"/>
  <c r="P6228" i="1"/>
  <c r="P1512" i="1"/>
  <c r="P5304" i="1"/>
  <c r="P5054" i="1"/>
  <c r="P5055" i="1"/>
  <c r="P265" i="1"/>
  <c r="P6271" i="1"/>
  <c r="P5056" i="1"/>
  <c r="P5487" i="1"/>
  <c r="P4269" i="1"/>
  <c r="P4270" i="1"/>
  <c r="P4271" i="1"/>
  <c r="P4272" i="1"/>
  <c r="P2858" i="1"/>
  <c r="P2859" i="1"/>
  <c r="P2860" i="1"/>
  <c r="P2862" i="1"/>
  <c r="P2863" i="1"/>
  <c r="P2864" i="1"/>
  <c r="P454" i="1"/>
  <c r="P3244" i="1"/>
  <c r="P3245" i="1"/>
  <c r="P3246" i="1"/>
  <c r="P5674" i="1"/>
  <c r="P3247" i="1"/>
  <c r="P3248" i="1"/>
  <c r="P4273" i="1"/>
  <c r="P5057" i="1"/>
  <c r="P5058" i="1"/>
  <c r="P5059" i="1"/>
  <c r="P4274" i="1"/>
  <c r="P2865" i="1"/>
  <c r="P3249" i="1"/>
  <c r="P5675" i="1"/>
  <c r="P5676" i="1"/>
  <c r="P4275" i="1"/>
  <c r="P5060" i="1"/>
  <c r="P5061" i="1"/>
  <c r="P5062" i="1"/>
  <c r="P2866" i="1"/>
  <c r="P2867" i="1"/>
  <c r="P2868" i="1"/>
  <c r="P2869" i="1"/>
  <c r="P2870" i="1"/>
  <c r="P455" i="1"/>
  <c r="P6229" i="1"/>
  <c r="P6230" i="1"/>
  <c r="P6231" i="1"/>
  <c r="P6232" i="1"/>
  <c r="P6032" i="1"/>
  <c r="P6033" i="1"/>
  <c r="P2545" i="1"/>
  <c r="P5063" i="1"/>
  <c r="P3250" i="1"/>
  <c r="P1685" i="1"/>
  <c r="P4276" i="1"/>
  <c r="P4277" i="1"/>
  <c r="P4278" i="1"/>
  <c r="P4279" i="1"/>
  <c r="P4280" i="1"/>
  <c r="P4281" i="1"/>
  <c r="P4282" i="1"/>
  <c r="P1072" i="1"/>
  <c r="P2330" i="1"/>
  <c r="P795" i="1"/>
  <c r="P2006" i="1"/>
  <c r="P5232" i="1"/>
  <c r="P2603" i="1"/>
  <c r="P5677" i="1"/>
  <c r="P5678" i="1"/>
  <c r="P5679" i="1"/>
  <c r="P5680" i="1"/>
  <c r="P5681" i="1"/>
  <c r="P4283" i="1"/>
  <c r="P4284" i="1"/>
  <c r="P4285" i="1"/>
  <c r="P4286" i="1"/>
  <c r="P4288" i="1"/>
  <c r="P4289" i="1"/>
  <c r="P5064" i="1"/>
  <c r="P5065" i="1"/>
  <c r="P5682" i="1"/>
  <c r="P5683" i="1"/>
  <c r="P5684" i="1"/>
  <c r="P5685" i="1"/>
  <c r="P5686" i="1"/>
  <c r="P4290" i="1"/>
  <c r="P741" i="1"/>
  <c r="P5066" i="1"/>
  <c r="P742" i="1"/>
  <c r="P743" i="1"/>
  <c r="P744" i="1"/>
  <c r="P745" i="1"/>
  <c r="P746" i="1"/>
  <c r="P747" i="1"/>
  <c r="P5687" i="1"/>
  <c r="P5688" i="1"/>
  <c r="P5689" i="1"/>
  <c r="P5690" i="1"/>
  <c r="P5691" i="1"/>
  <c r="P2768" i="1"/>
  <c r="P5382" i="1"/>
  <c r="P5692" i="1"/>
  <c r="P5693" i="1"/>
  <c r="P5694" i="1"/>
  <c r="P5695" i="1"/>
  <c r="P5696" i="1"/>
  <c r="P2770" i="1"/>
  <c r="P5068" i="1"/>
  <c r="P5069" i="1"/>
  <c r="P5071" i="1"/>
  <c r="P4291" i="1"/>
  <c r="P4292" i="1"/>
  <c r="P4293" i="1"/>
  <c r="P4294" i="1"/>
  <c r="P4295" i="1"/>
  <c r="P4296" i="1"/>
  <c r="P4299" i="1"/>
  <c r="P5698" i="1"/>
  <c r="P1854" i="1"/>
  <c r="P6272" i="1"/>
  <c r="P6273" i="1"/>
  <c r="P6274" i="1"/>
  <c r="P6275" i="1"/>
  <c r="P1226" i="1"/>
  <c r="P1227" i="1"/>
  <c r="P796" i="1"/>
  <c r="P797" i="1"/>
  <c r="P798" i="1"/>
  <c r="P799" i="1"/>
  <c r="P5700" i="1"/>
  <c r="P5073" i="1"/>
  <c r="P3252" i="1"/>
  <c r="P5075" i="1"/>
  <c r="P5076" i="1"/>
  <c r="P5077" i="1"/>
  <c r="P5078" i="1"/>
  <c r="P5082" i="1"/>
  <c r="P5083" i="1"/>
  <c r="P5084" i="1"/>
  <c r="P5085" i="1"/>
  <c r="P5086" i="1"/>
  <c r="P5088" i="1"/>
  <c r="P5089" i="1"/>
  <c r="P5282" i="1"/>
  <c r="P5283" i="1"/>
  <c r="P5090" i="1"/>
  <c r="P5284" i="1"/>
  <c r="P5091" i="1"/>
  <c r="P5286" i="1"/>
  <c r="P5287" i="1"/>
  <c r="P5288" i="1"/>
  <c r="P5092" i="1"/>
  <c r="P2007" i="1"/>
  <c r="P2009" i="1"/>
  <c r="P970" i="1"/>
  <c r="P5093" i="1"/>
  <c r="P5094" i="1"/>
  <c r="P6034" i="1"/>
  <c r="P6035" i="1"/>
  <c r="P6036" i="1"/>
  <c r="P5095" i="1"/>
  <c r="P971" i="1"/>
  <c r="P972" i="1"/>
  <c r="P2011" i="1"/>
  <c r="P5701" i="1"/>
  <c r="P5488" i="1"/>
  <c r="P1855" i="1"/>
  <c r="P5098" i="1"/>
  <c r="P5099" i="1"/>
  <c r="P5100" i="1"/>
  <c r="P5101" i="1"/>
  <c r="P1073" i="1"/>
  <c r="P2331" i="1"/>
  <c r="P4301" i="1"/>
  <c r="P4303" i="1"/>
  <c r="P6233" i="1"/>
  <c r="P748" i="1"/>
  <c r="P2012" i="1"/>
  <c r="P2013" i="1"/>
  <c r="P4304" i="1"/>
  <c r="P4306" i="1"/>
  <c r="P5703" i="1"/>
  <c r="P5102" i="1"/>
  <c r="P2014" i="1"/>
  <c r="P5103" i="1"/>
  <c r="P5104" i="1"/>
  <c r="P1114" i="1"/>
  <c r="P6235" i="1"/>
  <c r="P6236" i="1"/>
  <c r="P6237" i="1"/>
  <c r="P6238" i="1"/>
  <c r="P6239" i="1"/>
  <c r="P6243" i="1"/>
  <c r="P6245" i="1"/>
  <c r="P6246" i="1"/>
  <c r="P6247" i="1"/>
  <c r="P6249" i="1"/>
  <c r="P6251" i="1"/>
  <c r="P6252" i="1"/>
  <c r="P267" i="1"/>
  <c r="P1115" i="1"/>
  <c r="P456" i="1"/>
  <c r="P2871" i="1"/>
  <c r="P2872" i="1"/>
  <c r="P2874" i="1"/>
  <c r="P2876" i="1"/>
  <c r="P2877" i="1"/>
  <c r="P2332" i="1"/>
  <c r="P2333" i="1"/>
  <c r="P2334" i="1"/>
  <c r="P4307" i="1"/>
  <c r="P5105" i="1"/>
  <c r="P5106" i="1"/>
  <c r="P5107" i="1"/>
  <c r="P5108" i="1"/>
  <c r="P5109" i="1"/>
  <c r="P5110" i="1"/>
  <c r="P5112" i="1"/>
  <c r="P5113" i="1"/>
  <c r="P5114" i="1"/>
  <c r="P4309" i="1"/>
  <c r="P2878" i="1"/>
  <c r="P2879" i="1"/>
  <c r="P2881" i="1"/>
  <c r="P5115" i="1"/>
  <c r="P5489" i="1"/>
  <c r="P5704" i="1"/>
  <c r="P5705" i="1"/>
  <c r="P5706" i="1"/>
  <c r="P5709" i="1"/>
  <c r="P5710" i="1"/>
  <c r="P5711" i="1"/>
  <c r="P5712" i="1"/>
  <c r="P5713" i="1"/>
  <c r="P5714" i="1"/>
  <c r="P5715" i="1"/>
  <c r="P5716" i="1"/>
  <c r="P5718" i="1"/>
  <c r="P5719" i="1"/>
  <c r="P5720" i="1"/>
  <c r="P2882" i="1"/>
  <c r="P5722" i="1"/>
  <c r="P5723" i="1"/>
  <c r="P5724" i="1"/>
  <c r="P5725" i="1"/>
  <c r="P5726" i="1"/>
  <c r="P5727" i="1"/>
  <c r="P5729" i="1"/>
  <c r="P5730" i="1"/>
  <c r="P1709" i="1"/>
  <c r="P6253" i="1"/>
  <c r="P5117" i="1"/>
  <c r="P5118" i="1"/>
  <c r="P6254" i="1"/>
  <c r="P3253" i="1"/>
  <c r="P1856" i="1"/>
  <c r="P1857" i="1"/>
  <c r="P1858" i="1"/>
  <c r="P749" i="1"/>
  <c r="P6038" i="1"/>
  <c r="P4310" i="1"/>
  <c r="P6040" i="1"/>
  <c r="P6041" i="1"/>
  <c r="P2533" i="1"/>
  <c r="P2883" i="1"/>
  <c r="P1859" i="1"/>
  <c r="P2884" i="1"/>
  <c r="P5732" i="1"/>
  <c r="P5120" i="1"/>
  <c r="P2886" i="1"/>
  <c r="P5306" i="1"/>
  <c r="P457" i="1"/>
  <c r="P5305" i="1"/>
  <c r="P4311" i="1"/>
  <c r="P3254" i="1"/>
  <c r="P4312" i="1"/>
  <c r="P5121" i="1"/>
  <c r="P5122" i="1"/>
  <c r="P6255" i="1"/>
  <c r="P6042" i="1"/>
  <c r="P5289" i="1"/>
  <c r="P2887" i="1"/>
  <c r="P268" i="1"/>
  <c r="P5733" i="1"/>
  <c r="P5124" i="1"/>
  <c r="P1861" i="1"/>
  <c r="P3255" i="1"/>
  <c r="P4314" i="1"/>
  <c r="P4315" i="1"/>
  <c r="P4316" i="1"/>
  <c r="P4317" i="1"/>
  <c r="P5307" i="1"/>
  <c r="P5308" i="1"/>
  <c r="P5309" i="1"/>
  <c r="P5310" i="1"/>
  <c r="P5311" i="1"/>
  <c r="P5125" i="1"/>
  <c r="P5126" i="1"/>
  <c r="P4320" i="1"/>
  <c r="P4321" i="1"/>
  <c r="P1862" i="1"/>
  <c r="P2889" i="1"/>
  <c r="P6256" i="1"/>
  <c r="P5312" i="1"/>
  <c r="P5127" i="1"/>
  <c r="P2489" i="1"/>
  <c r="P1074" i="1"/>
  <c r="P1075" i="1"/>
  <c r="P1076" i="1"/>
  <c r="P1077" i="1"/>
  <c r="P1078" i="1"/>
  <c r="P2336" i="1"/>
  <c r="P269" i="1"/>
  <c r="P2015" i="1"/>
  <c r="P1863" i="1"/>
  <c r="P3256" i="1"/>
  <c r="P6276" i="1"/>
  <c r="P2393" i="1"/>
  <c r="P2017" i="1"/>
  <c r="P3257" i="1"/>
  <c r="P5128" i="1"/>
  <c r="P5129" i="1"/>
  <c r="P5734" i="1"/>
  <c r="P6277" i="1"/>
  <c r="P458" i="1"/>
  <c r="P1079" i="1"/>
  <c r="P1080" i="1"/>
  <c r="P4322" i="1"/>
  <c r="P4323" i="1"/>
  <c r="P6257" i="1"/>
  <c r="P4324" i="1"/>
  <c r="P5736" i="1"/>
  <c r="P2018" i="1"/>
  <c r="P4325" i="1"/>
  <c r="P903" i="1"/>
  <c r="P2019" i="1"/>
  <c r="P326" i="1"/>
  <c r="P4326" i="1"/>
  <c r="P4328" i="1"/>
  <c r="P2480" i="1"/>
  <c r="P1081" i="1"/>
  <c r="P5131" i="1"/>
  <c r="P4329" i="1"/>
  <c r="P1864" i="1"/>
  <c r="P1118" i="1"/>
  <c r="P1532" i="1"/>
  <c r="P1533" i="1"/>
  <c r="P1534" i="1"/>
  <c r="P1535" i="1"/>
  <c r="P1536" i="1"/>
  <c r="P1537" i="1"/>
  <c r="P1539" i="1"/>
  <c r="P1540" i="1"/>
  <c r="P1541" i="1"/>
  <c r="P1543" i="1"/>
  <c r="P1545" i="1"/>
  <c r="P1547" i="1"/>
  <c r="P1548" i="1"/>
  <c r="P1549" i="1"/>
  <c r="P1551" i="1"/>
  <c r="P1552" i="1"/>
  <c r="P1553" i="1"/>
  <c r="P1555" i="1"/>
  <c r="P1556" i="1"/>
  <c r="P1557" i="1"/>
  <c r="P1559" i="1"/>
  <c r="P1119" i="1"/>
  <c r="P1560" i="1"/>
  <c r="P1562" i="1"/>
  <c r="P1563" i="1"/>
  <c r="P1564" i="1"/>
  <c r="P1565" i="1"/>
  <c r="P1566" i="1"/>
  <c r="P1567" i="1"/>
  <c r="P1568" i="1"/>
  <c r="P1570" i="1"/>
  <c r="P1571" i="1"/>
  <c r="P5132" i="1"/>
  <c r="P5133" i="1"/>
  <c r="P5134" i="1"/>
  <c r="P5135" i="1"/>
  <c r="P750" i="1"/>
  <c r="P751" i="1"/>
  <c r="P752" i="1"/>
  <c r="P5490" i="1"/>
  <c r="P6043" i="1"/>
  <c r="P6044" i="1"/>
  <c r="P6045" i="1"/>
  <c r="P6047" i="1"/>
  <c r="P270" i="1"/>
  <c r="P271" i="1"/>
  <c r="P4330" i="1"/>
  <c r="P6258" i="1"/>
  <c r="P272" i="1"/>
  <c r="P459" i="1"/>
  <c r="P1249" i="1"/>
  <c r="P4332" i="1"/>
  <c r="P2481" i="1"/>
  <c r="P2020" i="1"/>
  <c r="P4333" i="1"/>
  <c r="P5737" i="1"/>
  <c r="P1082" i="1"/>
  <c r="P5136" i="1"/>
  <c r="P2338" i="1"/>
  <c r="P2339" i="1"/>
  <c r="P2340" i="1"/>
  <c r="P2341" i="1"/>
  <c r="P2342" i="1"/>
  <c r="P2344" i="1"/>
  <c r="P5738" i="1"/>
  <c r="P4334" i="1"/>
  <c r="P4335" i="1"/>
  <c r="P2604" i="1"/>
  <c r="P6259" i="1"/>
  <c r="P2890" i="1"/>
  <c r="P1866" i="1"/>
  <c r="P2490" i="1"/>
  <c r="P2491" i="1"/>
  <c r="P5739" i="1"/>
  <c r="P2492" i="1"/>
  <c r="P2494" i="1"/>
  <c r="P5740" i="1"/>
  <c r="P5491" i="1"/>
  <c r="P5492" i="1"/>
  <c r="P4336" i="1"/>
  <c r="P5137" i="1"/>
  <c r="P5138" i="1"/>
  <c r="P460" i="1"/>
  <c r="P5140" i="1"/>
  <c r="P5141" i="1"/>
  <c r="P5142" i="1"/>
  <c r="P5143" i="1"/>
  <c r="P5144" i="1"/>
  <c r="P5493" i="1"/>
  <c r="P4338" i="1"/>
  <c r="P2482" i="1"/>
  <c r="P5145" i="1"/>
  <c r="P4339" i="1"/>
  <c r="P2960" i="1"/>
  <c r="P5741" i="1"/>
  <c r="P5742" i="1"/>
  <c r="P5743" i="1"/>
  <c r="P2605" i="1"/>
  <c r="P2606" i="1"/>
  <c r="P2607" i="1"/>
  <c r="P2608" i="1"/>
  <c r="P2609" i="1"/>
  <c r="P2610" i="1"/>
  <c r="P5146" i="1"/>
  <c r="P5147" i="1"/>
  <c r="P5148" i="1"/>
  <c r="P4340" i="1"/>
  <c r="P1128" i="1"/>
  <c r="P1129" i="1"/>
  <c r="P1083" i="1"/>
  <c r="P1084" i="1"/>
  <c r="P2021" i="1"/>
  <c r="P2495" i="1"/>
  <c r="P2022" i="1"/>
  <c r="P2023" i="1"/>
  <c r="P2024" i="1"/>
  <c r="P2025" i="1"/>
  <c r="P2026" i="1"/>
  <c r="P274" i="1"/>
  <c r="P4341" i="1"/>
  <c r="P5494" i="1"/>
  <c r="P2892" i="1"/>
  <c r="P2893" i="1"/>
  <c r="P2894" i="1"/>
  <c r="P974" i="1"/>
  <c r="P975" i="1"/>
  <c r="P976" i="1"/>
  <c r="P2896" i="1"/>
  <c r="P2897" i="1"/>
  <c r="P2898" i="1"/>
  <c r="P2899" i="1"/>
  <c r="P6357" i="1"/>
  <c r="P6358" i="1"/>
  <c r="P6359" i="1"/>
  <c r="P6360" i="1"/>
  <c r="P2900" i="1"/>
  <c r="P6361" i="1"/>
  <c r="P6362" i="1"/>
  <c r="P6363" i="1"/>
  <c r="P6364" i="1"/>
  <c r="P6365" i="1"/>
  <c r="P6366" i="1"/>
  <c r="P6367" i="1"/>
  <c r="P6368" i="1"/>
  <c r="P6369" i="1"/>
  <c r="P6370" i="1"/>
  <c r="P6371" i="1"/>
  <c r="P5150" i="1"/>
  <c r="P3261" i="1"/>
  <c r="P461" i="1"/>
  <c r="P462" i="1"/>
  <c r="P5298" i="1"/>
  <c r="P5299" i="1"/>
  <c r="P5300" i="1"/>
  <c r="P5301" i="1"/>
  <c r="P2027" i="1"/>
  <c r="P5151" i="1"/>
  <c r="P4343" i="1"/>
  <c r="P3262" i="1"/>
  <c r="P3263" i="1"/>
  <c r="P51" i="1"/>
  <c r="P2028" i="1"/>
  <c r="P2837" i="1"/>
  <c r="P2838" i="1"/>
  <c r="P4344" i="1"/>
  <c r="P5152" i="1"/>
  <c r="P5153" i="1"/>
  <c r="P5154" i="1"/>
  <c r="P1120" i="1"/>
  <c r="P1572" i="1"/>
  <c r="P1573" i="1"/>
  <c r="P1085" i="1"/>
  <c r="P1086" i="1"/>
  <c r="P6260" i="1"/>
  <c r="P6261" i="1"/>
  <c r="P6050" i="1"/>
  <c r="P6051" i="1"/>
  <c r="P6052" i="1"/>
  <c r="P6053" i="1"/>
  <c r="P6054" i="1"/>
  <c r="P6055" i="1"/>
  <c r="P6056" i="1"/>
  <c r="P6057" i="1"/>
  <c r="P2345" i="1"/>
  <c r="P4345" i="1"/>
  <c r="P1121" i="1"/>
  <c r="P3264" i="1"/>
  <c r="P3265" i="1"/>
  <c r="P5155" i="1"/>
  <c r="P5156" i="1"/>
  <c r="P5157" i="1"/>
  <c r="P5744" i="1"/>
  <c r="P1894" i="1"/>
  <c r="P1867" i="1"/>
  <c r="P2839" i="1"/>
  <c r="P2841" i="1"/>
  <c r="P2842" i="1"/>
  <c r="P2843" i="1"/>
  <c r="P2844" i="1"/>
  <c r="P4346" i="1"/>
  <c r="P1868" i="1"/>
  <c r="P5338" i="1"/>
  <c r="P5745" i="1"/>
  <c r="P5158" i="1"/>
  <c r="P2346" i="1"/>
  <c r="P2029" i="1"/>
  <c r="P1870" i="1"/>
  <c r="P2803" i="1"/>
  <c r="P2931" i="1"/>
  <c r="P2347" i="1"/>
  <c r="P2348" i="1"/>
  <c r="P2349" i="1"/>
  <c r="P2350" i="1"/>
  <c r="P1574" i="1"/>
  <c r="P1575" i="1"/>
  <c r="P1576" i="1"/>
  <c r="P6378" i="1"/>
  <c r="P1871" i="1"/>
  <c r="P5160" i="1"/>
  <c r="P3266" i="1"/>
  <c r="P5161" i="1"/>
  <c r="P1895" i="1"/>
  <c r="P1896" i="1"/>
  <c r="P1898" i="1"/>
  <c r="P1899" i="1"/>
  <c r="P1900" i="1"/>
  <c r="P1901" i="1"/>
  <c r="P5162" i="1"/>
  <c r="P5163" i="1"/>
  <c r="P1428" i="1"/>
  <c r="P1429" i="1"/>
  <c r="P5164" i="1"/>
  <c r="P169" i="1"/>
  <c r="P173" i="1"/>
  <c r="P174" i="1"/>
  <c r="P175" i="1"/>
  <c r="P176" i="1"/>
  <c r="P177" i="1"/>
  <c r="P275" i="1"/>
  <c r="P2030" i="1"/>
  <c r="P1902" i="1"/>
  <c r="P5165" i="1"/>
  <c r="P5166" i="1"/>
  <c r="P1577" i="1"/>
  <c r="P2901" i="1"/>
  <c r="P5746" i="1"/>
  <c r="P5167" i="1"/>
  <c r="P1087" i="1"/>
  <c r="P1088" i="1"/>
  <c r="P5747" i="1"/>
  <c r="P1130" i="1"/>
  <c r="P327" i="1"/>
  <c r="P1872" i="1"/>
  <c r="P6278" i="1"/>
  <c r="P2394" i="1"/>
  <c r="P5168" i="1"/>
  <c r="P1873" i="1"/>
  <c r="P1578" i="1"/>
  <c r="P1089" i="1"/>
  <c r="P5246" i="1"/>
  <c r="P1514" i="1"/>
  <c r="P1579" i="1"/>
  <c r="P1580" i="1"/>
  <c r="P5169" i="1"/>
  <c r="P4349" i="1"/>
  <c r="P4350" i="1"/>
  <c r="P4351" i="1"/>
  <c r="P4352" i="1"/>
  <c r="P4353" i="1"/>
  <c r="P181" i="1"/>
  <c r="P4354" i="1"/>
  <c r="P2496" i="1"/>
  <c r="P2497" i="1"/>
  <c r="P2498" i="1"/>
  <c r="P276" i="1"/>
  <c r="P4355" i="1"/>
  <c r="P4356" i="1"/>
  <c r="P2032" i="1"/>
  <c r="P5234" i="1"/>
  <c r="P3267" i="1"/>
  <c r="P2902" i="1"/>
  <c r="P183" i="1"/>
  <c r="P184" i="1"/>
  <c r="P185" i="1"/>
  <c r="P186" i="1"/>
  <c r="P187" i="1"/>
  <c r="P189" i="1"/>
  <c r="P190" i="1"/>
  <c r="P191" i="1"/>
  <c r="P192" i="1"/>
  <c r="P1515" i="1"/>
  <c r="P1516" i="1"/>
  <c r="P1583" i="1"/>
  <c r="P1584" i="1"/>
  <c r="P1585" i="1"/>
  <c r="P1586" i="1"/>
  <c r="P1588" i="1"/>
  <c r="P5170" i="1"/>
  <c r="P3268" i="1"/>
  <c r="P3269" i="1"/>
  <c r="P5171" i="1"/>
  <c r="P5172" i="1"/>
  <c r="P753" i="1"/>
  <c r="P754" i="1"/>
  <c r="P755" i="1"/>
  <c r="P4357" i="1"/>
  <c r="P4358" i="1"/>
  <c r="P463" i="1"/>
  <c r="P5748" i="1"/>
  <c r="P5749" i="1"/>
  <c r="P5750" i="1"/>
  <c r="P5751" i="1"/>
  <c r="P5752" i="1"/>
  <c r="P5753" i="1"/>
  <c r="P5754" i="1"/>
  <c r="P2536" i="1"/>
  <c r="P1874" i="1"/>
  <c r="P5173" i="1"/>
  <c r="P756" i="1"/>
  <c r="P5174" i="1"/>
  <c r="P465" i="1"/>
  <c r="P977" i="1"/>
  <c r="P5235" i="1"/>
  <c r="P5236" i="1"/>
  <c r="P1131" i="1"/>
  <c r="P5245" i="1"/>
  <c r="P4359" i="1"/>
  <c r="P466" i="1"/>
  <c r="P2499" i="1"/>
  <c r="P338" i="1"/>
  <c r="P757" i="1"/>
  <c r="P4360" i="1"/>
  <c r="P2611" i="1"/>
  <c r="P467" i="1"/>
  <c r="P2500" i="1"/>
  <c r="P5755" i="1"/>
  <c r="P5756" i="1"/>
  <c r="P5757" i="1"/>
  <c r="P2351" i="1"/>
  <c r="P3270" i="1"/>
  <c r="P5237" i="1"/>
  <c r="P759" i="1"/>
  <c r="P5175" i="1"/>
  <c r="P3271" i="1"/>
  <c r="P2845" i="1"/>
  <c r="P2846" i="1"/>
  <c r="P2612" i="1"/>
  <c r="P2613" i="1"/>
  <c r="P2614" i="1"/>
  <c r="P1589" i="1"/>
  <c r="P1590" i="1"/>
  <c r="P1591" i="1"/>
  <c r="P1592" i="1"/>
  <c r="P2352" i="1"/>
  <c r="P1593" i="1"/>
  <c r="P1594" i="1"/>
  <c r="P760" i="1"/>
  <c r="P2033" i="1"/>
  <c r="P3272" i="1"/>
  <c r="P1250" i="1"/>
  <c r="P1595" i="1"/>
  <c r="P1596" i="1"/>
  <c r="P5176" i="1"/>
  <c r="P5177" i="1"/>
  <c r="P4361" i="1"/>
  <c r="P2771" i="1"/>
  <c r="P2772" i="1"/>
  <c r="P1653" i="1"/>
  <c r="P761" i="1"/>
  <c r="P5178" i="1"/>
  <c r="P3273" i="1"/>
  <c r="P2354" i="1"/>
  <c r="P5758" i="1"/>
  <c r="P3274" i="1"/>
  <c r="P762" i="1"/>
  <c r="P763" i="1"/>
  <c r="P3275" i="1"/>
  <c r="P3276" i="1"/>
  <c r="P3277" i="1"/>
  <c r="P1122" i="1"/>
  <c r="P53" i="1"/>
  <c r="P764" i="1"/>
  <c r="P1597" i="1"/>
  <c r="P5179" i="1"/>
  <c r="P978" i="1"/>
  <c r="P979" i="1"/>
  <c r="P4362" i="1"/>
  <c r="P1875" i="1"/>
  <c r="P4363" i="1"/>
  <c r="P4364" i="1"/>
  <c r="P4366" i="1"/>
  <c r="P4367" i="1"/>
  <c r="P2616" i="1"/>
  <c r="P2618" i="1"/>
  <c r="P2619" i="1"/>
  <c r="P4369" i="1"/>
  <c r="P3278" i="1"/>
  <c r="P2903" i="1"/>
  <c r="P2961" i="1"/>
  <c r="P2034" i="1"/>
  <c r="P2036" i="1"/>
  <c r="P765" i="1"/>
  <c r="P5180" i="1"/>
  <c r="P468" i="1"/>
  <c r="P470" i="1"/>
  <c r="P471" i="1"/>
  <c r="P2501" i="1"/>
  <c r="P2530" i="1"/>
  <c r="P2357" i="1"/>
  <c r="P339" i="1"/>
  <c r="P340" i="1"/>
  <c r="P766" i="1"/>
  <c r="P5181" i="1"/>
  <c r="P5383" i="1"/>
  <c r="P5384" i="1"/>
  <c r="P5496" i="1"/>
  <c r="P767" i="1"/>
  <c r="P4370" i="1"/>
  <c r="P2962" i="1"/>
  <c r="P5183" i="1"/>
  <c r="P3280" i="1"/>
  <c r="P329" i="1"/>
  <c r="P330" i="1"/>
  <c r="P331" i="1"/>
  <c r="P332" i="1"/>
  <c r="P1598" i="1"/>
  <c r="P1599" i="1"/>
  <c r="P1601" i="1"/>
  <c r="P1602" i="1"/>
  <c r="P768" i="1"/>
  <c r="P3281" i="1"/>
  <c r="P2904" i="1"/>
  <c r="P2905" i="1"/>
  <c r="P2907" i="1"/>
  <c r="P2908" i="1"/>
  <c r="P2909" i="1"/>
  <c r="P4371" i="1"/>
  <c r="P2395" i="1"/>
  <c r="P2537" i="1"/>
  <c r="P6059" i="1"/>
  <c r="P769" i="1"/>
  <c r="P770" i="1"/>
  <c r="P1654" i="1"/>
  <c r="P5184" i="1"/>
  <c r="P5185" i="1"/>
  <c r="P6060" i="1"/>
  <c r="P1251" i="1"/>
  <c r="P1252" i="1"/>
  <c r="P2037" i="1"/>
  <c r="P2038" i="1"/>
  <c r="P5759" i="1"/>
  <c r="P4374" i="1"/>
  <c r="P1253" i="1"/>
  <c r="P2039" i="1"/>
  <c r="P980" i="1"/>
  <c r="P1876" i="1"/>
  <c r="P2502" i="1"/>
  <c r="P5290" i="1"/>
  <c r="P5291" i="1"/>
  <c r="P5292" i="1"/>
  <c r="P772" i="1"/>
  <c r="P774" i="1"/>
  <c r="P2912" i="1"/>
  <c r="P6061" i="1"/>
  <c r="P6062" i="1"/>
  <c r="P473" i="1"/>
  <c r="P474" i="1"/>
  <c r="P475" i="1"/>
  <c r="P4375" i="1"/>
  <c r="P1255" i="1"/>
  <c r="P1256" i="1"/>
  <c r="P2847" i="1"/>
  <c r="P1480" i="1"/>
  <c r="P1257" i="1"/>
  <c r="P1258" i="1"/>
  <c r="P2913" i="1"/>
  <c r="P5385" i="1"/>
  <c r="P5187" i="1"/>
  <c r="P1158" i="1"/>
  <c r="P476" i="1"/>
  <c r="P478" i="1"/>
  <c r="P776" i="1"/>
  <c r="P4376" i="1"/>
  <c r="P4377" i="1"/>
  <c r="P981" i="1"/>
  <c r="P481" i="1"/>
  <c r="P482" i="1"/>
  <c r="P485" i="1"/>
  <c r="P487" i="1"/>
  <c r="P488" i="1"/>
  <c r="P490" i="1"/>
  <c r="P492" i="1"/>
  <c r="P493" i="1"/>
  <c r="P494" i="1"/>
  <c r="P495" i="1"/>
  <c r="P496" i="1"/>
  <c r="P497" i="1"/>
  <c r="P498" i="1"/>
  <c r="P501" i="1"/>
  <c r="P1655" i="1"/>
  <c r="P1656" i="1"/>
  <c r="P2358" i="1"/>
  <c r="P6063" i="1"/>
  <c r="P1657" i="1"/>
  <c r="P1658" i="1"/>
  <c r="P1659" i="1"/>
  <c r="P3282" i="1"/>
  <c r="P3283" i="1"/>
  <c r="P3284" i="1"/>
  <c r="P3285" i="1"/>
  <c r="P3286" i="1"/>
  <c r="P3287" i="1"/>
  <c r="P3288" i="1"/>
  <c r="P3290" i="1"/>
  <c r="P3291" i="1"/>
  <c r="P3292" i="1"/>
  <c r="P3293" i="1"/>
  <c r="P3294" i="1"/>
  <c r="P3295" i="1"/>
  <c r="P3296" i="1"/>
  <c r="P3299" i="1"/>
  <c r="P3300" i="1"/>
  <c r="P3301" i="1"/>
  <c r="P333" i="1"/>
  <c r="P3303" i="1"/>
  <c r="P3306" i="1"/>
  <c r="P3308" i="1"/>
  <c r="P3309" i="1"/>
  <c r="P3311" i="1"/>
  <c r="P3315" i="1"/>
  <c r="P3316" i="1"/>
  <c r="P3317" i="1"/>
  <c r="P3319" i="1"/>
  <c r="P3321" i="1"/>
  <c r="P3322" i="1"/>
  <c r="P3323" i="1"/>
  <c r="P3324" i="1"/>
  <c r="P3325" i="1"/>
  <c r="P3327" i="1"/>
  <c r="P3330" i="1"/>
  <c r="P3331" i="1"/>
  <c r="P3332" i="1"/>
  <c r="P3333" i="1"/>
  <c r="P3334" i="1"/>
  <c r="P3335" i="1"/>
  <c r="P3338" i="1"/>
  <c r="P3339" i="1"/>
  <c r="P3340" i="1"/>
  <c r="P3341" i="1"/>
  <c r="P3343" i="1"/>
  <c r="P3345" i="1"/>
  <c r="P3346" i="1"/>
  <c r="P3347" i="1"/>
  <c r="P3348" i="1"/>
  <c r="P3349" i="1"/>
  <c r="P3350" i="1"/>
  <c r="P3351" i="1"/>
  <c r="P3353" i="1"/>
  <c r="P5189" i="1"/>
  <c r="P1124" i="1"/>
  <c r="P1125" i="1"/>
  <c r="P778" i="1"/>
  <c r="P781" i="1"/>
  <c r="P6262" i="1"/>
  <c r="P6064" i="1"/>
  <c r="P5190" i="1"/>
  <c r="P1604" i="1"/>
  <c r="P5191" i="1"/>
  <c r="P1877" i="1"/>
  <c r="P4378" i="1"/>
  <c r="P1605" i="1"/>
  <c r="P1607" i="1"/>
  <c r="P1608" i="1"/>
  <c r="P982" i="1"/>
  <c r="P1090" i="1"/>
  <c r="P6374" i="1"/>
  <c r="P5193" i="1"/>
  <c r="P5760" i="1"/>
  <c r="P343" i="1"/>
  <c r="P344" i="1"/>
  <c r="P5761" i="1"/>
  <c r="P5762" i="1"/>
  <c r="P5763" i="1"/>
  <c r="P990" i="1"/>
  <c r="P991" i="1"/>
  <c r="P992" i="1"/>
  <c r="P993" i="1"/>
  <c r="P996" i="1"/>
  <c r="P997" i="1"/>
  <c r="P998" i="1"/>
  <c r="P999" i="1"/>
  <c r="P1001" i="1"/>
  <c r="P1003" i="1"/>
  <c r="P1004" i="1"/>
  <c r="P1005" i="1"/>
  <c r="P1006" i="1"/>
  <c r="P1007" i="1"/>
  <c r="P1008" i="1"/>
  <c r="P1009" i="1"/>
  <c r="P4380" i="1"/>
  <c r="P5194" i="1"/>
  <c r="P1011" i="1"/>
  <c r="P1012" i="1"/>
  <c r="P4381" i="1"/>
  <c r="P1013" i="1"/>
  <c r="P1015" i="1"/>
  <c r="P1016" i="1"/>
  <c r="P4382" i="1"/>
  <c r="P1259" i="1"/>
  <c r="P5765" i="1"/>
  <c r="P4383" i="1"/>
  <c r="P2914" i="1"/>
  <c r="P1878" i="1"/>
  <c r="P1518" i="1"/>
  <c r="P1519" i="1"/>
  <c r="P1520" i="1"/>
  <c r="P1521" i="1"/>
  <c r="P1522" i="1"/>
  <c r="P1523" i="1"/>
  <c r="P1524" i="1"/>
  <c r="P1525" i="1"/>
  <c r="P1528" i="1"/>
  <c r="P2504" i="1"/>
  <c r="P5766" i="1"/>
  <c r="P5387" i="1"/>
  <c r="P5389" i="1"/>
  <c r="P5390" i="1"/>
  <c r="P5391" i="1"/>
  <c r="P5392" i="1"/>
  <c r="P5195" i="1"/>
  <c r="P1879" i="1"/>
  <c r="P1092" i="1"/>
  <c r="P5196" i="1"/>
  <c r="P4384" i="1"/>
  <c r="P5197" i="1"/>
  <c r="P2360" i="1"/>
  <c r="P2361" i="1"/>
  <c r="P2362" i="1"/>
  <c r="P4385" i="1"/>
  <c r="P3354" i="1"/>
  <c r="P3356" i="1"/>
  <c r="P3358" i="1"/>
  <c r="P3359" i="1"/>
  <c r="P3361" i="1"/>
  <c r="P5318" i="1"/>
  <c r="P2773" i="1"/>
  <c r="P506" i="1"/>
  <c r="P507" i="1"/>
  <c r="P279" i="1"/>
  <c r="P1017" i="1"/>
  <c r="P1018" i="1"/>
  <c r="P1019" i="1"/>
  <c r="P1020" i="1"/>
  <c r="P5198" i="1"/>
  <c r="P5199" i="1"/>
  <c r="P2505" i="1"/>
  <c r="P984" i="1"/>
  <c r="P986" i="1"/>
  <c r="P987" i="1"/>
  <c r="P6264" i="1"/>
  <c r="P6379" i="1"/>
  <c r="P5200" i="1"/>
  <c r="P1531" i="1"/>
  <c r="P6066" i="1"/>
  <c r="P2916" i="1"/>
  <c r="P2363" i="1"/>
  <c r="P2365" i="1"/>
  <c r="P4386" i="1"/>
  <c r="P5769" i="1"/>
  <c r="P5498" i="1"/>
  <c r="P1610" i="1"/>
  <c r="P1611" i="1"/>
  <c r="P2506" i="1"/>
  <c r="P347" i="1"/>
  <c r="P5394" i="1"/>
  <c r="P5771" i="1"/>
  <c r="P5772" i="1"/>
  <c r="P5773" i="1"/>
  <c r="P4387" i="1"/>
  <c r="P3365" i="1"/>
  <c r="P4388" i="1"/>
  <c r="P2713" i="1"/>
  <c r="P2483" i="1"/>
  <c r="P5203" i="1"/>
  <c r="P5204" i="1"/>
  <c r="P1612" i="1"/>
  <c r="P1613" i="1"/>
  <c r="P1616" i="1"/>
  <c r="P1617" i="1"/>
  <c r="P1618" i="1"/>
  <c r="P1620" i="1"/>
  <c r="P3366" i="1"/>
  <c r="P4389" i="1"/>
  <c r="P6068" i="1"/>
  <c r="P4391" i="1"/>
  <c r="P4393" i="1"/>
  <c r="P4394" i="1"/>
  <c r="P4397" i="1"/>
  <c r="P1881" i="1"/>
  <c r="P6070" i="1"/>
  <c r="P1023" i="1"/>
  <c r="P281" i="1"/>
  <c r="P509" i="1"/>
  <c r="P2622" i="1"/>
  <c r="P511" i="1"/>
  <c r="P512" i="1"/>
  <c r="P513" i="1"/>
  <c r="P515" i="1"/>
  <c r="P2848" i="1"/>
  <c r="P2849" i="1"/>
  <c r="P2367" i="1"/>
  <c r="P2369" i="1"/>
  <c r="P2041" i="1"/>
  <c r="P2932" i="1"/>
  <c r="P5205" i="1"/>
  <c r="P5293" i="1"/>
  <c r="P5295" i="1"/>
  <c r="P5296" i="1"/>
  <c r="P5297" i="1"/>
  <c r="P5207" i="1"/>
  <c r="P2487" i="1"/>
  <c r="P6266" i="1"/>
  <c r="P6072" i="1"/>
  <c r="P4399" i="1"/>
  <c r="P4400" i="1"/>
  <c r="P4404" i="1"/>
  <c r="P6073" i="1"/>
  <c r="P2918" i="1"/>
  <c r="P2919" i="1"/>
  <c r="P2921" i="1"/>
  <c r="P2922" i="1"/>
  <c r="P2714" i="1"/>
  <c r="P1228" i="1"/>
  <c r="P6375" i="1"/>
  <c r="P6376" i="1"/>
  <c r="P6280" i="1"/>
  <c r="P2538" i="1"/>
  <c r="P5240" i="1"/>
  <c r="P348" i="1"/>
  <c r="P4405" i="1"/>
  <c r="P5500" i="1"/>
  <c r="P4406" i="1"/>
  <c r="P2715" i="1"/>
  <c r="P4407" i="1"/>
  <c r="P4408" i="1"/>
  <c r="P5242" i="1"/>
  <c r="P5209" i="1"/>
  <c r="P6267" i="1"/>
  <c r="P6268" i="1"/>
  <c r="P5210" i="1"/>
  <c r="P2374" i="1"/>
  <c r="P4409" i="1"/>
  <c r="P5794" i="1"/>
  <c r="P5796" i="1"/>
  <c r="P5797" i="1"/>
  <c r="P5799" i="1"/>
  <c r="P5802" i="1"/>
  <c r="P5803" i="1"/>
  <c r="P5804" i="1"/>
  <c r="P5805" i="1"/>
  <c r="P5806" i="1"/>
  <c r="P5808" i="1"/>
  <c r="P5810" i="1"/>
  <c r="P5501" i="1"/>
  <c r="P784" i="1"/>
  <c r="P282" i="1"/>
  <c r="P5811" i="1"/>
  <c r="P5812" i="1"/>
  <c r="P5814" i="1"/>
  <c r="P5815" i="1"/>
  <c r="P5816" i="1"/>
  <c r="P5775" i="1"/>
  <c r="P3367" i="1"/>
  <c r="P3369" i="1"/>
  <c r="P3370" i="1"/>
  <c r="P3371" i="1"/>
  <c r="P3372" i="1"/>
  <c r="P3373" i="1"/>
  <c r="P3375" i="1"/>
  <c r="P3377" i="1"/>
  <c r="P3379" i="1"/>
  <c r="P3380" i="1"/>
  <c r="P4411" i="1"/>
  <c r="P3381" i="1"/>
  <c r="P5243" i="1"/>
  <c r="P2507" i="1"/>
  <c r="P5776" i="1"/>
  <c r="P5777" i="1"/>
  <c r="P2508" i="1"/>
  <c r="P2774" i="1"/>
  <c r="P5211" i="1"/>
  <c r="P4412" i="1"/>
  <c r="P3382" i="1"/>
  <c r="P4413" i="1"/>
  <c r="P4414" i="1"/>
  <c r="P4416" i="1"/>
  <c r="P4417" i="1"/>
  <c r="P2775" i="1"/>
  <c r="P1883" i="1"/>
  <c r="P1884" i="1"/>
  <c r="P1886" i="1"/>
  <c r="P1232" i="1"/>
  <c r="P2623" i="1"/>
  <c r="P2624" i="1"/>
  <c r="P6" i="1"/>
  <c r="P4418" i="1"/>
  <c r="P4419" i="1"/>
  <c r="P4421" i="1"/>
  <c r="P4422" i="1"/>
  <c r="P1660" i="1"/>
  <c r="P5213" i="1"/>
  <c r="P1126" i="1"/>
  <c r="P2850" i="1"/>
  <c r="P3383" i="1"/>
  <c r="P2925" i="1"/>
  <c r="P2043" i="1"/>
  <c r="P2044" i="1"/>
  <c r="P2045" i="1"/>
  <c r="P2625" i="1"/>
  <c r="P2626" i="1"/>
  <c r="P2628" i="1"/>
  <c r="P2509" i="1"/>
  <c r="P1661" i="1"/>
  <c r="P334" i="1"/>
  <c r="P4424" i="1"/>
  <c r="P5778" i="1"/>
  <c r="P5779" i="1"/>
  <c r="P1093" i="1"/>
  <c r="P4425" i="1"/>
  <c r="P4426" i="1"/>
  <c r="P4427" i="1"/>
  <c r="P4428" i="1"/>
  <c r="P5339" i="1"/>
  <c r="P2510" i="1"/>
  <c r="P1662" i="1"/>
  <c r="P1887" i="1"/>
  <c r="P518" i="1"/>
  <c r="P519" i="1"/>
  <c r="P520" i="1"/>
  <c r="P522" i="1"/>
  <c r="P6075" i="1"/>
  <c r="P5216" i="1"/>
  <c r="P524" i="1"/>
  <c r="P526" i="1"/>
  <c r="P527" i="1"/>
  <c r="P529" i="1"/>
  <c r="P532" i="1"/>
  <c r="P533" i="1"/>
  <c r="P534" i="1"/>
  <c r="P536" i="1"/>
  <c r="P537" i="1"/>
  <c r="P539" i="1"/>
  <c r="P540" i="1"/>
  <c r="P542" i="1"/>
  <c r="P543" i="1"/>
  <c r="P544" i="1"/>
  <c r="P545" i="1"/>
  <c r="P548" i="1"/>
  <c r="P550" i="1"/>
  <c r="P551" i="1"/>
  <c r="P552" i="1"/>
  <c r="P2375" i="1"/>
  <c r="P555" i="1"/>
  <c r="P556" i="1"/>
  <c r="P557" i="1"/>
  <c r="P558" i="1"/>
  <c r="P559" i="1"/>
  <c r="P560" i="1"/>
  <c r="P564" i="1"/>
  <c r="P5395" i="1"/>
  <c r="P4429" i="1"/>
  <c r="P568" i="1"/>
  <c r="P1095" i="1"/>
  <c r="P6076" i="1"/>
  <c r="P2376" i="1"/>
  <c r="P2377" i="1"/>
  <c r="P2378" i="1"/>
  <c r="P2380" i="1"/>
  <c r="P785" i="1"/>
  <c r="P786" i="1"/>
  <c r="P787" i="1"/>
  <c r="P569" i="1"/>
  <c r="P5218" i="1"/>
  <c r="P4431" i="1"/>
  <c r="P4432" i="1"/>
  <c r="P4433" i="1"/>
  <c r="P1888" i="1"/>
  <c r="P571" i="1"/>
  <c r="P572" i="1"/>
  <c r="P2046" i="1"/>
  <c r="P2047" i="1"/>
  <c r="P2721" i="1"/>
  <c r="P2381" i="1"/>
  <c r="P2382" i="1"/>
  <c r="P2383" i="1"/>
  <c r="P1026" i="1"/>
  <c r="P2718" i="1"/>
  <c r="P5341" i="1"/>
  <c r="P5221" i="1"/>
  <c r="P4434" i="1"/>
  <c r="P4435" i="1"/>
  <c r="P4436" i="1"/>
  <c r="P4437" i="1"/>
  <c r="P1132" i="1"/>
  <c r="P1134" i="1"/>
  <c r="P4439" i="1"/>
  <c r="P3386" i="1"/>
  <c r="P6077" i="1"/>
  <c r="P4440" i="1"/>
  <c r="P4442" i="1"/>
  <c r="P4443" i="1"/>
  <c r="P4444" i="1"/>
  <c r="P4445" i="1"/>
  <c r="P4446" i="1"/>
  <c r="P4447" i="1"/>
  <c r="P4450" i="1"/>
  <c r="P4452" i="1"/>
  <c r="P4454" i="1"/>
  <c r="P4455" i="1"/>
  <c r="P4456" i="1"/>
  <c r="P4458" i="1"/>
  <c r="P4460" i="1"/>
  <c r="P4461" i="1"/>
  <c r="P4462" i="1"/>
  <c r="P4463" i="1"/>
  <c r="P4464" i="1"/>
  <c r="P5223" i="1"/>
  <c r="P574" i="1"/>
  <c r="P5224" i="1"/>
  <c r="P5780" i="1"/>
  <c r="P5781" i="1"/>
  <c r="P5782" i="1"/>
  <c r="P5784" i="1"/>
  <c r="P5785" i="1"/>
  <c r="P5786" i="1"/>
  <c r="P5787" i="1"/>
  <c r="P5788" i="1"/>
  <c r="P5789" i="1"/>
  <c r="P1096" i="1"/>
  <c r="P4467" i="1"/>
  <c r="P349" i="1"/>
  <c r="P7" i="1"/>
  <c r="P4468" i="1"/>
  <c r="P4469" i="1"/>
  <c r="P575" i="1"/>
  <c r="P3387" i="1"/>
  <c r="P4470" i="1"/>
  <c r="P4471" i="1"/>
  <c r="P5225" i="1"/>
  <c r="P5226" i="1"/>
  <c r="P2384" i="1"/>
  <c r="P2926" i="1"/>
  <c r="P5793" i="1"/>
  <c r="P2511" i="1"/>
  <c r="P2512" i="1"/>
  <c r="P788" i="1"/>
  <c r="P576" i="1"/>
  <c r="P5244" i="1"/>
  <c r="P6078" i="1"/>
  <c r="P1677" i="1"/>
  <c r="P2386" i="1"/>
  <c r="P2388" i="1"/>
  <c r="P2389" i="1"/>
  <c r="P2515" i="1"/>
  <c r="P3392" i="1"/>
  <c r="P5228" i="1"/>
  <c r="P789" i="1"/>
  <c r="P351" i="1"/>
  <c r="P352" i="1"/>
  <c r="P2963" i="1"/>
  <c r="P8" i="1"/>
  <c r="P2390" i="1"/>
  <c r="P2391" i="1"/>
  <c r="P2392" i="1"/>
  <c r="P577" i="1"/>
  <c r="P579" i="1"/>
  <c r="P5819" i="1"/>
  <c r="P5820" i="1"/>
  <c r="P4472" i="1"/>
  <c r="P580" i="1"/>
  <c r="P790" i="1"/>
  <c r="P1891" i="1"/>
  <c r="P581" i="1"/>
  <c r="P583" i="1"/>
  <c r="P2516" i="1"/>
  <c r="P2517" i="1"/>
  <c r="P6079" i="1"/>
  <c r="P584" i="1"/>
  <c r="P1097" i="1"/>
  <c r="P811" i="1"/>
  <c r="P813" i="1"/>
  <c r="P2518" i="1"/>
  <c r="P2519" i="1"/>
  <c r="P791" i="1"/>
  <c r="P585" i="1"/>
  <c r="P2540" i="1"/>
  <c r="P2397" i="1"/>
  <c r="P2398" i="1"/>
  <c r="P6269" i="1"/>
  <c r="P1127" i="1"/>
  <c r="L1099" i="1" l="1"/>
  <c r="M1099" i="1" s="1"/>
  <c r="N1099" i="1" s="1"/>
  <c r="O1099" i="1" s="1"/>
  <c r="P1099" i="1" s="1"/>
  <c r="L940" i="1"/>
  <c r="M940" i="1" s="1"/>
  <c r="N940" i="1" s="1"/>
  <c r="O940" i="1" s="1"/>
  <c r="P940" i="1" s="1"/>
  <c r="L354" i="1"/>
  <c r="M354" i="1" s="1"/>
  <c r="N354" i="1" s="1"/>
  <c r="O354" i="1" s="1"/>
  <c r="P354" i="1" s="1"/>
  <c r="L3393" i="1"/>
  <c r="M3393" i="1" s="1"/>
  <c r="N3393" i="1" s="1"/>
  <c r="O3393" i="1" s="1"/>
  <c r="P3393" i="1" s="1"/>
  <c r="L2387" i="1"/>
  <c r="M2387" i="1" s="1"/>
  <c r="N2387" i="1" s="1"/>
  <c r="O2387" i="1" s="1"/>
  <c r="P2387" i="1" s="1"/>
  <c r="L3390" i="1"/>
  <c r="M3390" i="1" s="1"/>
  <c r="N3390" i="1" s="1"/>
  <c r="O3390" i="1" s="1"/>
  <c r="P3390" i="1" s="1"/>
  <c r="L1498" i="1"/>
  <c r="M1498" i="1" s="1"/>
  <c r="L4466" i="1"/>
  <c r="M4466" i="1" s="1"/>
  <c r="N4466" i="1" s="1"/>
  <c r="O4466" i="1" s="1"/>
  <c r="P4466" i="1" s="1"/>
  <c r="L4465" i="1"/>
  <c r="M4465" i="1" s="1"/>
  <c r="N4465" i="1" s="1"/>
  <c r="O4465" i="1" s="1"/>
  <c r="P4465" i="1" s="1"/>
  <c r="L4459" i="1"/>
  <c r="M4459" i="1" s="1"/>
  <c r="N4459" i="1" s="1"/>
  <c r="O4459" i="1" s="1"/>
  <c r="P4459" i="1" s="1"/>
  <c r="L4451" i="1"/>
  <c r="M4451" i="1" s="1"/>
  <c r="N4451" i="1" s="1"/>
  <c r="O4451" i="1" s="1"/>
  <c r="P4451" i="1" s="1"/>
  <c r="L573" i="1"/>
  <c r="M573" i="1" s="1"/>
  <c r="N573" i="1" s="1"/>
  <c r="O573" i="1" s="1"/>
  <c r="P573" i="1" s="1"/>
  <c r="L2777" i="1"/>
  <c r="M2777" i="1" s="1"/>
  <c r="N2777" i="1" s="1"/>
  <c r="O2777" i="1" s="1"/>
  <c r="P2777" i="1" s="1"/>
  <c r="L5219" i="1"/>
  <c r="M5219" i="1" s="1"/>
  <c r="N5219" i="1" s="1"/>
  <c r="O5219" i="1" s="1"/>
  <c r="P5219" i="1" s="1"/>
  <c r="L2379" i="1"/>
  <c r="M2379" i="1" s="1"/>
  <c r="N2379" i="1" s="1"/>
  <c r="O2379" i="1" s="1"/>
  <c r="P2379" i="1" s="1"/>
  <c r="L1494" i="1"/>
  <c r="M1494" i="1" s="1"/>
  <c r="N1494" i="1" s="1"/>
  <c r="L549" i="1"/>
  <c r="M549" i="1" s="1"/>
  <c r="N549" i="1" s="1"/>
  <c r="O549" i="1" s="1"/>
  <c r="P549" i="1" s="1"/>
  <c r="L541" i="1"/>
  <c r="M541" i="1" s="1"/>
  <c r="N541" i="1" s="1"/>
  <c r="O541" i="1" s="1"/>
  <c r="P541" i="1" s="1"/>
  <c r="L525" i="1"/>
  <c r="M525" i="1" s="1"/>
  <c r="N525" i="1" s="1"/>
  <c r="O525" i="1" s="1"/>
  <c r="P525" i="1" s="1"/>
  <c r="L521" i="1"/>
  <c r="M521" i="1" s="1"/>
  <c r="N521" i="1" s="1"/>
  <c r="O521" i="1" s="1"/>
  <c r="P521" i="1" s="1"/>
  <c r="L2776" i="1"/>
  <c r="M2776" i="1" s="1"/>
  <c r="N2776" i="1" s="1"/>
  <c r="O2776" i="1" s="1"/>
  <c r="P2776" i="1" s="1"/>
  <c r="L2629" i="1"/>
  <c r="M2629" i="1" s="1"/>
  <c r="L5214" i="1"/>
  <c r="M5214" i="1" s="1"/>
  <c r="N5214" i="1" s="1"/>
  <c r="O5214" i="1" s="1"/>
  <c r="P5214" i="1" s="1"/>
  <c r="L1233" i="1"/>
  <c r="M1233" i="1" s="1"/>
  <c r="N1233" i="1" s="1"/>
  <c r="O1233" i="1" s="1"/>
  <c r="P1233" i="1" s="1"/>
  <c r="L1885" i="1"/>
  <c r="M1885" i="1" s="1"/>
  <c r="N1885" i="1" s="1"/>
  <c r="O1885" i="1" s="1"/>
  <c r="P1885" i="1" s="1"/>
  <c r="L2720" i="1"/>
  <c r="M2720" i="1" s="1"/>
  <c r="N2720" i="1" s="1"/>
  <c r="O2720" i="1" s="1"/>
  <c r="P2720" i="1" s="1"/>
  <c r="L3376" i="1"/>
  <c r="M3376" i="1" s="1"/>
  <c r="N3376" i="1" s="1"/>
  <c r="O3376" i="1" s="1"/>
  <c r="P3376" i="1" s="1"/>
  <c r="L3368" i="1"/>
  <c r="M3368" i="1" s="1"/>
  <c r="N3368" i="1" s="1"/>
  <c r="O3368" i="1" s="1"/>
  <c r="P3368" i="1" s="1"/>
  <c r="L5809" i="1"/>
  <c r="M5809" i="1" s="1"/>
  <c r="N5809" i="1" s="1"/>
  <c r="O5809" i="1" s="1"/>
  <c r="P5809" i="1" s="1"/>
  <c r="L5801" i="1"/>
  <c r="M5801" i="1" s="1"/>
  <c r="N5801" i="1" s="1"/>
  <c r="O5801" i="1" s="1"/>
  <c r="P5801" i="1" s="1"/>
  <c r="L5208" i="1"/>
  <c r="M5208" i="1" s="1"/>
  <c r="L2924" i="1"/>
  <c r="M2924" i="1" s="1"/>
  <c r="N2924" i="1" s="1"/>
  <c r="O2924" i="1" s="1"/>
  <c r="P2924" i="1" s="1"/>
  <c r="L2923" i="1"/>
  <c r="M2923" i="1" s="1"/>
  <c r="N2923" i="1" s="1"/>
  <c r="O2923" i="1" s="1"/>
  <c r="P2923" i="1" s="1"/>
  <c r="L4403" i="1"/>
  <c r="M4403" i="1" s="1"/>
  <c r="N4403" i="1" s="1"/>
  <c r="O4403" i="1" s="1"/>
  <c r="P4403" i="1" s="1"/>
  <c r="L2488" i="1"/>
  <c r="M2488" i="1" s="1"/>
  <c r="N2488" i="1" s="1"/>
  <c r="O2488" i="1" s="1"/>
  <c r="P2488" i="1" s="1"/>
  <c r="L2368" i="1"/>
  <c r="M2368" i="1" s="1"/>
  <c r="N2368" i="1" s="1"/>
  <c r="O2368" i="1" s="1"/>
  <c r="P2368" i="1" s="1"/>
  <c r="L2484" i="1"/>
  <c r="M2484" i="1" s="1"/>
  <c r="N2484" i="1" s="1"/>
  <c r="O2484" i="1" s="1"/>
  <c r="P2484" i="1" s="1"/>
  <c r="L5499" i="1"/>
  <c r="M5499" i="1" s="1"/>
  <c r="N5499" i="1" s="1"/>
  <c r="O5499" i="1" s="1"/>
  <c r="P5499" i="1" s="1"/>
  <c r="L4390" i="1"/>
  <c r="M4390" i="1" s="1"/>
  <c r="N4390" i="1" s="1"/>
  <c r="O4390" i="1" s="1"/>
  <c r="P4390" i="1" s="1"/>
  <c r="L5202" i="1"/>
  <c r="M5202" i="1" s="1"/>
  <c r="N5202" i="1" s="1"/>
  <c r="O5202" i="1" s="1"/>
  <c r="P5202" i="1" s="1"/>
  <c r="L3364" i="1"/>
  <c r="M3364" i="1" s="1"/>
  <c r="N3364" i="1" s="1"/>
  <c r="O3364" i="1" s="1"/>
  <c r="P3364" i="1" s="1"/>
  <c r="L346" i="1"/>
  <c r="M346" i="1" s="1"/>
  <c r="N346" i="1" s="1"/>
  <c r="O346" i="1" s="1"/>
  <c r="P346" i="1" s="1"/>
  <c r="L5497" i="1"/>
  <c r="M5497" i="1" s="1"/>
  <c r="N5497" i="1" s="1"/>
  <c r="O5497" i="1" s="1"/>
  <c r="P5497" i="1" s="1"/>
  <c r="L1530" i="1"/>
  <c r="M1530" i="1" s="1"/>
  <c r="N1530" i="1" s="1"/>
  <c r="O1530" i="1" s="1"/>
  <c r="P1530" i="1" s="1"/>
  <c r="L2040" i="1"/>
  <c r="M2040" i="1" s="1"/>
  <c r="N2040" i="1" s="1"/>
  <c r="O2040" i="1" s="1"/>
  <c r="P2040" i="1" s="1"/>
  <c r="L280" i="1"/>
  <c r="M280" i="1" s="1"/>
  <c r="N280" i="1" s="1"/>
  <c r="O280" i="1" s="1"/>
  <c r="P280" i="1" s="1"/>
  <c r="L3355" i="1"/>
  <c r="M3355" i="1" s="1"/>
  <c r="N3355" i="1" s="1"/>
  <c r="O3355" i="1" s="1"/>
  <c r="P3355" i="1" s="1"/>
  <c r="L5393" i="1"/>
  <c r="M5393" i="1" s="1"/>
  <c r="N5393" i="1" s="1"/>
  <c r="O5393" i="1" s="1"/>
  <c r="P5393" i="1" s="1"/>
  <c r="L2359" i="1"/>
  <c r="M2359" i="1" s="1"/>
  <c r="N2359" i="1" s="1"/>
  <c r="O2359" i="1" s="1"/>
  <c r="P2359" i="1" s="1"/>
  <c r="L5388" i="1"/>
  <c r="M5388" i="1" s="1"/>
  <c r="N5388" i="1" s="1"/>
  <c r="O5388" i="1" s="1"/>
  <c r="P5388" i="1" s="1"/>
  <c r="L1527" i="1"/>
  <c r="M1527" i="1" s="1"/>
  <c r="N1527" i="1" s="1"/>
  <c r="O1527" i="1" s="1"/>
  <c r="P1527" i="1" s="1"/>
  <c r="L5764" i="1"/>
  <c r="M5764" i="1" s="1"/>
  <c r="N5764" i="1" s="1"/>
  <c r="O5764" i="1" s="1"/>
  <c r="P5764" i="1" s="1"/>
  <c r="L1486" i="1"/>
  <c r="M1486" i="1" s="1"/>
  <c r="N1486" i="1" s="1"/>
  <c r="L995" i="1"/>
  <c r="M995" i="1" s="1"/>
  <c r="N995" i="1" s="1"/>
  <c r="O995" i="1" s="1"/>
  <c r="P995" i="1" s="1"/>
  <c r="L2503" i="1"/>
  <c r="M2503" i="1" s="1"/>
  <c r="N2503" i="1" s="1"/>
  <c r="O2503" i="1" s="1"/>
  <c r="P2503" i="1" s="1"/>
  <c r="L5192" i="1"/>
  <c r="M5192" i="1" s="1"/>
  <c r="N5192" i="1" s="1"/>
  <c r="O5192" i="1" s="1"/>
  <c r="P5192" i="1" s="1"/>
  <c r="L2620" i="1"/>
  <c r="M2620" i="1" s="1"/>
  <c r="N2620" i="1" s="1"/>
  <c r="O2620" i="1" s="1"/>
  <c r="P2620" i="1" s="1"/>
  <c r="L780" i="1"/>
  <c r="M780" i="1" s="1"/>
  <c r="N780" i="1" s="1"/>
  <c r="O780" i="1" s="1"/>
  <c r="P780" i="1" s="1"/>
  <c r="L3337" i="1"/>
  <c r="M3337" i="1" s="1"/>
  <c r="N3337" i="1" s="1"/>
  <c r="O3337" i="1" s="1"/>
  <c r="P3337" i="1" s="1"/>
  <c r="L3329" i="1"/>
  <c r="M3329" i="1" s="1"/>
  <c r="N3329" i="1" s="1"/>
  <c r="O3329" i="1" s="1"/>
  <c r="P3329" i="1" s="1"/>
  <c r="L3313" i="1"/>
  <c r="M3313" i="1" s="1"/>
  <c r="N3313" i="1" s="1"/>
  <c r="O3313" i="1" s="1"/>
  <c r="P3313" i="1" s="1"/>
  <c r="L3305" i="1"/>
  <c r="M3305" i="1" s="1"/>
  <c r="N3305" i="1" s="1"/>
  <c r="O3305" i="1" s="1"/>
  <c r="P3305" i="1" s="1"/>
  <c r="L3298" i="1"/>
  <c r="M3298" i="1" s="1"/>
  <c r="N3298" i="1" s="1"/>
  <c r="O3298" i="1" s="1"/>
  <c r="P3298" i="1" s="1"/>
  <c r="L342" i="1"/>
  <c r="M342" i="1" s="1"/>
  <c r="N342" i="1" s="1"/>
  <c r="O342" i="1" s="1"/>
  <c r="P342" i="1" s="1"/>
  <c r="L500" i="1"/>
  <c r="M500" i="1" s="1"/>
  <c r="N500" i="1" s="1"/>
  <c r="O500" i="1" s="1"/>
  <c r="P500" i="1" s="1"/>
  <c r="L484" i="1"/>
  <c r="M484" i="1" s="1"/>
  <c r="N484" i="1" s="1"/>
  <c r="O484" i="1" s="1"/>
  <c r="P484" i="1" s="1"/>
  <c r="L480" i="1"/>
  <c r="M480" i="1" s="1"/>
  <c r="N480" i="1" s="1"/>
  <c r="O480" i="1" s="1"/>
  <c r="P480" i="1" s="1"/>
  <c r="L5316" i="1"/>
  <c r="M5316" i="1" s="1"/>
  <c r="N5316" i="1" s="1"/>
  <c r="O5316" i="1" s="1"/>
  <c r="P5316" i="1" s="1"/>
  <c r="L341" i="1"/>
  <c r="M341" i="1" s="1"/>
  <c r="N341" i="1" s="1"/>
  <c r="O341" i="1" s="1"/>
  <c r="P341" i="1" s="1"/>
  <c r="L4373" i="1"/>
  <c r="M4373" i="1" s="1"/>
  <c r="N4373" i="1" s="1"/>
  <c r="O4373" i="1" s="1"/>
  <c r="P4373" i="1" s="1"/>
  <c r="L6058" i="1"/>
  <c r="M6058" i="1" s="1"/>
  <c r="N6058" i="1" s="1"/>
  <c r="O6058" i="1" s="1"/>
  <c r="P6058" i="1" s="1"/>
  <c r="L5800" i="1"/>
  <c r="M5800" i="1" s="1"/>
  <c r="N5800" i="1" s="1"/>
  <c r="O5800" i="1" s="1"/>
  <c r="P5800" i="1" s="1"/>
  <c r="L5294" i="1"/>
  <c r="M5294" i="1" s="1"/>
  <c r="N5294" i="1" s="1"/>
  <c r="O5294" i="1" s="1"/>
  <c r="P5294" i="1" s="1"/>
  <c r="L3363" i="1"/>
  <c r="M3363" i="1" s="1"/>
  <c r="N3363" i="1" s="1"/>
  <c r="O3363" i="1" s="1"/>
  <c r="P3363" i="1" s="1"/>
  <c r="L1022" i="1"/>
  <c r="M1022" i="1" s="1"/>
  <c r="N1022" i="1" s="1"/>
  <c r="O1022" i="1" s="1"/>
  <c r="P1022" i="1" s="1"/>
  <c r="L927" i="1"/>
  <c r="M927" i="1" s="1"/>
  <c r="N927" i="1" s="1"/>
  <c r="L1487" i="1"/>
  <c r="M1487" i="1" s="1"/>
  <c r="N1487" i="1" s="1"/>
  <c r="L503" i="1"/>
  <c r="M503" i="1" s="1"/>
  <c r="N503" i="1" s="1"/>
  <c r="O503" i="1" s="1"/>
  <c r="P503" i="1" s="1"/>
  <c r="L1526" i="1"/>
  <c r="M1526" i="1" s="1"/>
  <c r="N1526" i="1" s="1"/>
  <c r="O1526" i="1" s="1"/>
  <c r="P1526" i="1" s="1"/>
  <c r="L1485" i="1"/>
  <c r="M1485" i="1" s="1"/>
  <c r="N1485" i="1" s="1"/>
  <c r="L4379" i="1"/>
  <c r="M4379" i="1" s="1"/>
  <c r="N4379" i="1" s="1"/>
  <c r="O4379" i="1" s="1"/>
  <c r="P4379" i="1" s="1"/>
  <c r="L1002" i="1"/>
  <c r="M1002" i="1" s="1"/>
  <c r="N1002" i="1" s="1"/>
  <c r="O1002" i="1" s="1"/>
  <c r="P1002" i="1" s="1"/>
  <c r="L994" i="1"/>
  <c r="M994" i="1" s="1"/>
  <c r="N994" i="1" s="1"/>
  <c r="O994" i="1" s="1"/>
  <c r="P994" i="1" s="1"/>
  <c r="L989" i="1"/>
  <c r="M989" i="1" s="1"/>
  <c r="N989" i="1" s="1"/>
  <c r="O989" i="1" s="1"/>
  <c r="P989" i="1" s="1"/>
  <c r="L6373" i="1"/>
  <c r="M6373" i="1" s="1"/>
  <c r="N6373" i="1" s="1"/>
  <c r="O6373" i="1" s="1"/>
  <c r="P6373" i="1" s="1"/>
  <c r="L2621" i="1"/>
  <c r="M2621" i="1" s="1"/>
  <c r="N2621" i="1" s="1"/>
  <c r="O2621" i="1" s="1"/>
  <c r="P2621" i="1" s="1"/>
  <c r="L1481" i="1"/>
  <c r="M1481" i="1" s="1"/>
  <c r="N1481" i="1" s="1"/>
  <c r="L779" i="1"/>
  <c r="M779" i="1" s="1"/>
  <c r="N779" i="1" s="1"/>
  <c r="O779" i="1" s="1"/>
  <c r="P779" i="1" s="1"/>
  <c r="L3352" i="1"/>
  <c r="M3352" i="1" s="1"/>
  <c r="N3352" i="1" s="1"/>
  <c r="O3352" i="1" s="1"/>
  <c r="P3352" i="1" s="1"/>
  <c r="L3344" i="1"/>
  <c r="M3344" i="1" s="1"/>
  <c r="N3344" i="1" s="1"/>
  <c r="O3344" i="1" s="1"/>
  <c r="P3344" i="1" s="1"/>
  <c r="L3336" i="1"/>
  <c r="M3336" i="1" s="1"/>
  <c r="N3336" i="1" s="1"/>
  <c r="O3336" i="1" s="1"/>
  <c r="P3336" i="1" s="1"/>
  <c r="L3328" i="1"/>
  <c r="M3328" i="1" s="1"/>
  <c r="N3328" i="1" s="1"/>
  <c r="O3328" i="1" s="1"/>
  <c r="P3328" i="1" s="1"/>
  <c r="L3320" i="1"/>
  <c r="M3320" i="1" s="1"/>
  <c r="N3320" i="1" s="1"/>
  <c r="O3320" i="1" s="1"/>
  <c r="P3320" i="1" s="1"/>
  <c r="L3312" i="1"/>
  <c r="M3312" i="1" s="1"/>
  <c r="N3312" i="1" s="1"/>
  <c r="O3312" i="1" s="1"/>
  <c r="P3312" i="1" s="1"/>
  <c r="L3304" i="1"/>
  <c r="M3304" i="1" s="1"/>
  <c r="N3304" i="1" s="1"/>
  <c r="O3304" i="1" s="1"/>
  <c r="P3304" i="1" s="1"/>
  <c r="L3297" i="1"/>
  <c r="M3297" i="1" s="1"/>
  <c r="N3297" i="1" s="1"/>
  <c r="O3297" i="1" s="1"/>
  <c r="P3297" i="1" s="1"/>
  <c r="L3289" i="1"/>
  <c r="M3289" i="1" s="1"/>
  <c r="N3289" i="1" s="1"/>
  <c r="O3289" i="1" s="1"/>
  <c r="P3289" i="1" s="1"/>
  <c r="L2719" i="1"/>
  <c r="M2719" i="1" s="1"/>
  <c r="N2719" i="1" s="1"/>
  <c r="O2719" i="1" s="1"/>
  <c r="P2719" i="1" s="1"/>
  <c r="L5317" i="1"/>
  <c r="M5317" i="1" s="1"/>
  <c r="N5317" i="1" s="1"/>
  <c r="O5317" i="1" s="1"/>
  <c r="P5317" i="1" s="1"/>
  <c r="L499" i="1"/>
  <c r="M499" i="1" s="1"/>
  <c r="N499" i="1" s="1"/>
  <c r="O499" i="1" s="1"/>
  <c r="P499" i="1" s="1"/>
  <c r="L491" i="1"/>
  <c r="M491" i="1" s="1"/>
  <c r="N491" i="1" s="1"/>
  <c r="O491" i="1" s="1"/>
  <c r="P491" i="1" s="1"/>
  <c r="L483" i="1"/>
  <c r="M483" i="1" s="1"/>
  <c r="N483" i="1" s="1"/>
  <c r="O483" i="1" s="1"/>
  <c r="P483" i="1" s="1"/>
  <c r="L479" i="1"/>
  <c r="M479" i="1" s="1"/>
  <c r="N479" i="1" s="1"/>
  <c r="O479" i="1" s="1"/>
  <c r="P479" i="1" s="1"/>
  <c r="L5315" i="1"/>
  <c r="M5315" i="1" s="1"/>
  <c r="N5315" i="1" s="1"/>
  <c r="O5315" i="1" s="1"/>
  <c r="P5315" i="1" s="1"/>
  <c r="L1254" i="1"/>
  <c r="M1254" i="1" s="1"/>
  <c r="N1254" i="1" s="1"/>
  <c r="O1254" i="1" s="1"/>
  <c r="P1254" i="1" s="1"/>
  <c r="L775" i="1"/>
  <c r="M775" i="1" s="1"/>
  <c r="N775" i="1" s="1"/>
  <c r="O775" i="1" s="1"/>
  <c r="P775" i="1" s="1"/>
  <c r="L5186" i="1"/>
  <c r="M5186" i="1" s="1"/>
  <c r="N5186" i="1" s="1"/>
  <c r="O5186" i="1" s="1"/>
  <c r="P5186" i="1" s="1"/>
  <c r="L771" i="1"/>
  <c r="M771" i="1" s="1"/>
  <c r="N771" i="1" s="1"/>
  <c r="O771" i="1" s="1"/>
  <c r="P771" i="1" s="1"/>
  <c r="L4372" i="1"/>
  <c r="M4372" i="1" s="1"/>
  <c r="N4372" i="1" s="1"/>
  <c r="O4372" i="1" s="1"/>
  <c r="P4372" i="1" s="1"/>
  <c r="L2910" i="1"/>
  <c r="M2910" i="1" s="1"/>
  <c r="N2910" i="1" s="1"/>
  <c r="O2910" i="1" s="1"/>
  <c r="P2910" i="1" s="1"/>
  <c r="L2906" i="1"/>
  <c r="M2906" i="1" s="1"/>
  <c r="N2906" i="1" s="1"/>
  <c r="O2906" i="1" s="1"/>
  <c r="P2906" i="1" s="1"/>
  <c r="L1600" i="1"/>
  <c r="M1600" i="1" s="1"/>
  <c r="N1600" i="1" s="1"/>
  <c r="O1600" i="1" s="1"/>
  <c r="P1600" i="1" s="1"/>
  <c r="L3279" i="1"/>
  <c r="M3279" i="1" s="1"/>
  <c r="N3279" i="1" s="1"/>
  <c r="O3279" i="1" s="1"/>
  <c r="P3279" i="1" s="1"/>
  <c r="L5182" i="1"/>
  <c r="M5182" i="1" s="1"/>
  <c r="N5182" i="1" s="1"/>
  <c r="O5182" i="1" s="1"/>
  <c r="P5182" i="1" s="1"/>
  <c r="L922" i="1"/>
  <c r="M922" i="1" s="1"/>
  <c r="N922" i="1" s="1"/>
  <c r="L469" i="1"/>
  <c r="M469" i="1" s="1"/>
  <c r="N469" i="1" s="1"/>
  <c r="O469" i="1" s="1"/>
  <c r="P469" i="1" s="1"/>
  <c r="L2356" i="1"/>
  <c r="M2356" i="1" s="1"/>
  <c r="N2356" i="1" s="1"/>
  <c r="O2356" i="1" s="1"/>
  <c r="P2356" i="1" s="1"/>
  <c r="L2617" i="1"/>
  <c r="M2617" i="1" s="1"/>
  <c r="N2617" i="1" s="1"/>
  <c r="O2617" i="1" s="1"/>
  <c r="P2617" i="1" s="1"/>
  <c r="N1027" i="1"/>
  <c r="O1027" i="1" s="1"/>
  <c r="P1027" i="1" s="1"/>
  <c r="J1027" i="1"/>
  <c r="N561" i="1"/>
  <c r="O561" i="1" s="1"/>
  <c r="P561" i="1" s="1"/>
  <c r="J561" i="1"/>
  <c r="N553" i="1"/>
  <c r="O553" i="1" s="1"/>
  <c r="P553" i="1" s="1"/>
  <c r="J553" i="1"/>
  <c r="N2716" i="1"/>
  <c r="O2716" i="1" s="1"/>
  <c r="P2716" i="1" s="1"/>
  <c r="J2716" i="1"/>
  <c r="J1882" i="1"/>
  <c r="N1882" i="1"/>
  <c r="O1882" i="1" s="1"/>
  <c r="P1882" i="1" s="1"/>
  <c r="J5206" i="1"/>
  <c r="N5206" i="1"/>
  <c r="O5206" i="1" s="1"/>
  <c r="P5206" i="1" s="1"/>
  <c r="J5774" i="1"/>
  <c r="N5774" i="1"/>
  <c r="O5774" i="1" s="1"/>
  <c r="P5774" i="1" s="1"/>
  <c r="N782" i="1"/>
  <c r="O782" i="1" s="1"/>
  <c r="P782" i="1" s="1"/>
  <c r="J782" i="1"/>
  <c r="N925" i="1"/>
  <c r="J925" i="1"/>
  <c r="N5767" i="1"/>
  <c r="O5767" i="1" s="1"/>
  <c r="P5767" i="1" s="1"/>
  <c r="J5767" i="1"/>
  <c r="J3342" i="1"/>
  <c r="N3342" i="1"/>
  <c r="O3342" i="1" s="1"/>
  <c r="P3342" i="1" s="1"/>
  <c r="N477" i="1"/>
  <c r="O477" i="1" s="1"/>
  <c r="P477" i="1" s="1"/>
  <c r="J477" i="1"/>
  <c r="N200" i="1"/>
  <c r="J200" i="1"/>
  <c r="J4342" i="1"/>
  <c r="N4342" i="1"/>
  <c r="O4342" i="1" s="1"/>
  <c r="P4342" i="1" s="1"/>
  <c r="J4287" i="1"/>
  <c r="N4287" i="1"/>
  <c r="O4287" i="1" s="1"/>
  <c r="P4287" i="1" s="1"/>
  <c r="N2329" i="1"/>
  <c r="O2329" i="1" s="1"/>
  <c r="P2329" i="1" s="1"/>
  <c r="J2329" i="1"/>
  <c r="J5658" i="1"/>
  <c r="N5658" i="1"/>
  <c r="O5658" i="1" s="1"/>
  <c r="P5658" i="1" s="1"/>
  <c r="J5637" i="1"/>
  <c r="N5637" i="1"/>
  <c r="O5637" i="1" s="1"/>
  <c r="P5637" i="1" s="1"/>
  <c r="N5613" i="1"/>
  <c r="O5613" i="1" s="1"/>
  <c r="P5613" i="1" s="1"/>
  <c r="J5613" i="1"/>
  <c r="J149" i="1"/>
  <c r="N149" i="1"/>
  <c r="N5265" i="1"/>
  <c r="O5265" i="1" s="1"/>
  <c r="P5265" i="1" s="1"/>
  <c r="J5265" i="1"/>
  <c r="J1149" i="1"/>
  <c r="N1149" i="1"/>
  <c r="O1149" i="1" s="1"/>
  <c r="P1149" i="1" s="1"/>
  <c r="N4971" i="1"/>
  <c r="O4971" i="1" s="1"/>
  <c r="P4971" i="1" s="1"/>
  <c r="J4971" i="1"/>
  <c r="J2582" i="1"/>
  <c r="N2582" i="1"/>
  <c r="O2582" i="1" s="1"/>
  <c r="P2582" i="1" s="1"/>
  <c r="J434" i="1"/>
  <c r="N434" i="1"/>
  <c r="O434" i="1" s="1"/>
  <c r="P434" i="1" s="1"/>
  <c r="N1403" i="1"/>
  <c r="J1403" i="1"/>
  <c r="J5531" i="1"/>
  <c r="N5531" i="1"/>
  <c r="O5531" i="1" s="1"/>
  <c r="P5531" i="1" s="1"/>
  <c r="N4960" i="1"/>
  <c r="O4960" i="1" s="1"/>
  <c r="P4960" i="1" s="1"/>
  <c r="J4960" i="1"/>
  <c r="J4930" i="1"/>
  <c r="N4930" i="1"/>
  <c r="O4930" i="1" s="1"/>
  <c r="P4930" i="1" s="1"/>
  <c r="J1801" i="1"/>
  <c r="N1801" i="1"/>
  <c r="O1801" i="1" s="1"/>
  <c r="P1801" i="1" s="1"/>
  <c r="J28" i="1"/>
  <c r="N28" i="1"/>
  <c r="O28" i="1" s="1"/>
  <c r="P28" i="1" s="1"/>
  <c r="J1797" i="1"/>
  <c r="N1797" i="1"/>
  <c r="O1797" i="1" s="1"/>
  <c r="P1797" i="1" s="1"/>
  <c r="J2829" i="1"/>
  <c r="N2829" i="1"/>
  <c r="O2829" i="1" s="1"/>
  <c r="P2829" i="1" s="1"/>
  <c r="J4876" i="1"/>
  <c r="N4876" i="1"/>
  <c r="O4876" i="1" s="1"/>
  <c r="P4876" i="1" s="1"/>
  <c r="J4100" i="1"/>
  <c r="N4100" i="1"/>
  <c r="O4100" i="1" s="1"/>
  <c r="P4100" i="1" s="1"/>
  <c r="J865" i="1"/>
  <c r="N865" i="1"/>
  <c r="J4691" i="1"/>
  <c r="N4691" i="1"/>
  <c r="O4691" i="1" s="1"/>
  <c r="P4691" i="1" s="1"/>
  <c r="J848" i="1"/>
  <c r="N848" i="1"/>
  <c r="N3953" i="1"/>
  <c r="O3953" i="1" s="1"/>
  <c r="P3953" i="1" s="1"/>
  <c r="J3953" i="1"/>
  <c r="N3326" i="1"/>
  <c r="O3326" i="1" s="1"/>
  <c r="P3326" i="1" s="1"/>
  <c r="N5495" i="1"/>
  <c r="O5495" i="1" s="1"/>
  <c r="P5495" i="1" s="1"/>
  <c r="N1897" i="1"/>
  <c r="O1897" i="1" s="1"/>
  <c r="P1897" i="1" s="1"/>
  <c r="N3098" i="1"/>
  <c r="O3098" i="1" s="1"/>
  <c r="P3098" i="1" s="1"/>
  <c r="N1113" i="1"/>
  <c r="O1113" i="1" s="1"/>
  <c r="P1113" i="1" s="1"/>
  <c r="N4913" i="1"/>
  <c r="O4913" i="1" s="1"/>
  <c r="P4913" i="1" s="1"/>
  <c r="N4368" i="1"/>
  <c r="O4368" i="1" s="1"/>
  <c r="P4368" i="1" s="1"/>
  <c r="N3258" i="1"/>
  <c r="O3258" i="1" s="1"/>
  <c r="P3258" i="1" s="1"/>
  <c r="N758" i="1"/>
  <c r="O758" i="1" s="1"/>
  <c r="P758" i="1" s="1"/>
  <c r="N6244" i="1"/>
  <c r="O6244" i="1" s="1"/>
  <c r="P6244" i="1" s="1"/>
  <c r="N1498" i="1"/>
  <c r="J1498" i="1"/>
  <c r="J3384" i="1"/>
  <c r="N3384" i="1"/>
  <c r="O3384" i="1" s="1"/>
  <c r="P3384" i="1" s="1"/>
  <c r="N2722" i="1"/>
  <c r="O2722" i="1" s="1"/>
  <c r="P2722" i="1" s="1"/>
  <c r="J2722" i="1"/>
  <c r="J5790" i="1"/>
  <c r="N5790" i="1"/>
  <c r="O5790" i="1" s="1"/>
  <c r="P5790" i="1" s="1"/>
  <c r="J4453" i="1"/>
  <c r="N4453" i="1"/>
  <c r="O4453" i="1" s="1"/>
  <c r="P4453" i="1" s="1"/>
  <c r="J1133" i="1"/>
  <c r="N1133" i="1"/>
  <c r="O1133" i="1" s="1"/>
  <c r="P1133" i="1" s="1"/>
  <c r="J1094" i="1"/>
  <c r="N1094" i="1"/>
  <c r="O1094" i="1" s="1"/>
  <c r="P1094" i="1" s="1"/>
  <c r="J566" i="1"/>
  <c r="N566" i="1"/>
  <c r="O566" i="1" s="1"/>
  <c r="P566" i="1" s="1"/>
  <c r="N535" i="1"/>
  <c r="O535" i="1" s="1"/>
  <c r="P535" i="1" s="1"/>
  <c r="J535" i="1"/>
  <c r="N6074" i="1"/>
  <c r="O6074" i="1" s="1"/>
  <c r="P6074" i="1" s="1"/>
  <c r="J6074" i="1"/>
  <c r="N2717" i="1"/>
  <c r="O2717" i="1" s="1"/>
  <c r="P2717" i="1" s="1"/>
  <c r="J2717" i="1"/>
  <c r="J5215" i="1"/>
  <c r="N5215" i="1"/>
  <c r="O5215" i="1" s="1"/>
  <c r="P5215" i="1" s="1"/>
  <c r="J5212" i="1"/>
  <c r="N5212" i="1"/>
  <c r="O5212" i="1" s="1"/>
  <c r="P5212" i="1" s="1"/>
  <c r="J930" i="1"/>
  <c r="N930" i="1"/>
  <c r="N928" i="1"/>
  <c r="J928" i="1"/>
  <c r="N5319" i="1"/>
  <c r="O5319" i="1" s="1"/>
  <c r="P5319" i="1" s="1"/>
  <c r="J5319" i="1"/>
  <c r="N3378" i="1"/>
  <c r="O3378" i="1" s="1"/>
  <c r="P3378" i="1" s="1"/>
  <c r="J3378" i="1"/>
  <c r="J5813" i="1"/>
  <c r="N5813" i="1"/>
  <c r="O5813" i="1" s="1"/>
  <c r="P5813" i="1" s="1"/>
  <c r="J783" i="1"/>
  <c r="N783" i="1"/>
  <c r="O783" i="1" s="1"/>
  <c r="P783" i="1" s="1"/>
  <c r="J5795" i="1"/>
  <c r="N5795" i="1"/>
  <c r="O5795" i="1" s="1"/>
  <c r="P5795" i="1" s="1"/>
  <c r="J5241" i="1"/>
  <c r="N5241" i="1"/>
  <c r="O5241" i="1" s="1"/>
  <c r="P5241" i="1" s="1"/>
  <c r="N6071" i="1"/>
  <c r="O6071" i="1" s="1"/>
  <c r="P6071" i="1" s="1"/>
  <c r="J6071" i="1"/>
  <c r="N514" i="1"/>
  <c r="O514" i="1" s="1"/>
  <c r="P514" i="1" s="1"/>
  <c r="J514" i="1"/>
  <c r="J6069" i="1"/>
  <c r="N6069" i="1"/>
  <c r="O6069" i="1" s="1"/>
  <c r="P6069" i="1" s="1"/>
  <c r="N4392" i="1"/>
  <c r="O4392" i="1" s="1"/>
  <c r="P4392" i="1" s="1"/>
  <c r="J4392" i="1"/>
  <c r="N1619" i="1"/>
  <c r="O1619" i="1" s="1"/>
  <c r="P1619" i="1" s="1"/>
  <c r="J1619" i="1"/>
  <c r="J1021" i="1"/>
  <c r="N1021" i="1"/>
  <c r="O1021" i="1" s="1"/>
  <c r="P1021" i="1" s="1"/>
  <c r="N3357" i="1"/>
  <c r="O3357" i="1" s="1"/>
  <c r="P3357" i="1" s="1"/>
  <c r="J3357" i="1"/>
  <c r="J983" i="1"/>
  <c r="N983" i="1"/>
  <c r="O983" i="1" s="1"/>
  <c r="P983" i="1" s="1"/>
  <c r="J1529" i="1"/>
  <c r="N1529" i="1"/>
  <c r="O1529" i="1" s="1"/>
  <c r="P1529" i="1" s="1"/>
  <c r="J1014" i="1"/>
  <c r="N1014" i="1"/>
  <c r="O1014" i="1" s="1"/>
  <c r="P1014" i="1" s="1"/>
  <c r="J1010" i="1"/>
  <c r="N1010" i="1"/>
  <c r="O1010" i="1" s="1"/>
  <c r="P1010" i="1" s="1"/>
  <c r="J1606" i="1"/>
  <c r="N1606" i="1"/>
  <c r="O1606" i="1" s="1"/>
  <c r="P1606" i="1" s="1"/>
  <c r="J227" i="1"/>
  <c r="N227" i="1"/>
  <c r="J1123" i="1"/>
  <c r="N1123" i="1"/>
  <c r="O1123" i="1" s="1"/>
  <c r="P1123" i="1" s="1"/>
  <c r="J3307" i="1"/>
  <c r="N3307" i="1"/>
  <c r="O3307" i="1" s="1"/>
  <c r="P3307" i="1" s="1"/>
  <c r="J502" i="1"/>
  <c r="N502" i="1"/>
  <c r="O502" i="1" s="1"/>
  <c r="P502" i="1" s="1"/>
  <c r="N486" i="1"/>
  <c r="O486" i="1" s="1"/>
  <c r="P486" i="1" s="1"/>
  <c r="J486" i="1"/>
  <c r="J1603" i="1"/>
  <c r="N1603" i="1"/>
  <c r="O1603" i="1" s="1"/>
  <c r="P1603" i="1" s="1"/>
  <c r="J2353" i="1"/>
  <c r="N2353" i="1"/>
  <c r="O2353" i="1" s="1"/>
  <c r="P2353" i="1" s="1"/>
  <c r="J2615" i="1"/>
  <c r="N2615" i="1"/>
  <c r="O2615" i="1" s="1"/>
  <c r="P2615" i="1" s="1"/>
  <c r="N464" i="1"/>
  <c r="O464" i="1" s="1"/>
  <c r="P464" i="1" s="1"/>
  <c r="J464" i="1"/>
  <c r="J1587" i="1"/>
  <c r="N1587" i="1"/>
  <c r="O1587" i="1" s="1"/>
  <c r="P1587" i="1" s="1"/>
  <c r="J1869" i="1"/>
  <c r="N1869" i="1"/>
  <c r="O1869" i="1" s="1"/>
  <c r="P1869" i="1" s="1"/>
  <c r="N2629" i="1"/>
  <c r="O2629" i="1" s="1"/>
  <c r="P2629" i="1" s="1"/>
  <c r="J2629" i="1"/>
  <c r="J5208" i="1"/>
  <c r="N5208" i="1"/>
  <c r="O5208" i="1" s="1"/>
  <c r="P5208" i="1" s="1"/>
  <c r="J2368" i="1"/>
  <c r="J814" i="1"/>
  <c r="N814" i="1"/>
  <c r="O814" i="1" s="1"/>
  <c r="P814" i="1" s="1"/>
  <c r="J1890" i="1"/>
  <c r="N1890" i="1"/>
  <c r="O1890" i="1" s="1"/>
  <c r="P1890" i="1" s="1"/>
  <c r="J2631" i="1"/>
  <c r="N2631" i="1"/>
  <c r="O2631" i="1" s="1"/>
  <c r="P2631" i="1" s="1"/>
  <c r="N2514" i="1"/>
  <c r="O2514" i="1" s="1"/>
  <c r="P2514" i="1" s="1"/>
  <c r="J2514" i="1"/>
  <c r="N4430" i="1"/>
  <c r="O4430" i="1" s="1"/>
  <c r="P4430" i="1" s="1"/>
  <c r="J4430" i="1"/>
  <c r="J546" i="1"/>
  <c r="N546" i="1"/>
  <c r="O546" i="1" s="1"/>
  <c r="P546" i="1" s="1"/>
  <c r="N538" i="1"/>
  <c r="O538" i="1" s="1"/>
  <c r="P538" i="1" s="1"/>
  <c r="J538" i="1"/>
  <c r="N530" i="1"/>
  <c r="O530" i="1" s="1"/>
  <c r="P530" i="1" s="1"/>
  <c r="J530" i="1"/>
  <c r="J5217" i="1"/>
  <c r="N5217" i="1"/>
  <c r="O5217" i="1" s="1"/>
  <c r="P5217" i="1" s="1"/>
  <c r="J938" i="1"/>
  <c r="N938" i="1"/>
  <c r="J516" i="1"/>
  <c r="N516" i="1"/>
  <c r="O516" i="1" s="1"/>
  <c r="P516" i="1" s="1"/>
  <c r="N228" i="1"/>
  <c r="J228" i="1"/>
  <c r="N5798" i="1"/>
  <c r="O5798" i="1" s="1"/>
  <c r="P5798" i="1" s="1"/>
  <c r="J5798" i="1"/>
  <c r="N2372" i="1"/>
  <c r="O2372" i="1" s="1"/>
  <c r="P2372" i="1" s="1"/>
  <c r="J2372" i="1"/>
  <c r="J5239" i="1"/>
  <c r="N5239" i="1"/>
  <c r="O5239" i="1" s="1"/>
  <c r="P5239" i="1" s="1"/>
  <c r="J2920" i="1"/>
  <c r="N2920" i="1"/>
  <c r="O2920" i="1" s="1"/>
  <c r="P2920" i="1" s="1"/>
  <c r="J2485" i="1"/>
  <c r="N2485" i="1"/>
  <c r="O2485" i="1" s="1"/>
  <c r="P2485" i="1" s="1"/>
  <c r="N1024" i="1"/>
  <c r="O1024" i="1" s="1"/>
  <c r="P1024" i="1" s="1"/>
  <c r="J1024" i="1"/>
  <c r="N4395" i="1"/>
  <c r="O4395" i="1" s="1"/>
  <c r="P4395" i="1" s="1"/>
  <c r="J4395" i="1"/>
  <c r="J1614" i="1"/>
  <c r="N1614" i="1"/>
  <c r="O1614" i="1" s="1"/>
  <c r="P1614" i="1" s="1"/>
  <c r="N2917" i="1"/>
  <c r="O2917" i="1" s="1"/>
  <c r="P2917" i="1" s="1"/>
  <c r="J2917" i="1"/>
  <c r="J3362" i="1"/>
  <c r="N3362" i="1"/>
  <c r="O3362" i="1" s="1"/>
  <c r="P3362" i="1" s="1"/>
  <c r="N6265" i="1"/>
  <c r="O6265" i="1" s="1"/>
  <c r="P6265" i="1" s="1"/>
  <c r="J6265" i="1"/>
  <c r="J277" i="1"/>
  <c r="N277" i="1"/>
  <c r="O277" i="1" s="1"/>
  <c r="P277" i="1" s="1"/>
  <c r="J3360" i="1"/>
  <c r="N3360" i="1"/>
  <c r="O3360" i="1" s="1"/>
  <c r="P3360" i="1" s="1"/>
  <c r="J504" i="1"/>
  <c r="N504" i="1"/>
  <c r="O504" i="1" s="1"/>
  <c r="P504" i="1" s="1"/>
  <c r="J6065" i="1"/>
  <c r="N6065" i="1"/>
  <c r="O6065" i="1" s="1"/>
  <c r="P6065" i="1" s="1"/>
  <c r="N1000" i="1"/>
  <c r="O1000" i="1" s="1"/>
  <c r="P1000" i="1" s="1"/>
  <c r="J1000" i="1"/>
  <c r="N345" i="1"/>
  <c r="O345" i="1" s="1"/>
  <c r="P345" i="1" s="1"/>
  <c r="J345" i="1"/>
  <c r="J777" i="1"/>
  <c r="N777" i="1"/>
  <c r="O777" i="1" s="1"/>
  <c r="P777" i="1" s="1"/>
  <c r="N3318" i="1"/>
  <c r="O3318" i="1" s="1"/>
  <c r="P3318" i="1" s="1"/>
  <c r="J3318" i="1"/>
  <c r="N3310" i="1"/>
  <c r="O3310" i="1" s="1"/>
  <c r="P3310" i="1" s="1"/>
  <c r="J3310" i="1"/>
  <c r="N3302" i="1"/>
  <c r="O3302" i="1" s="1"/>
  <c r="P3302" i="1" s="1"/>
  <c r="J3302" i="1"/>
  <c r="J5188" i="1"/>
  <c r="N5188" i="1"/>
  <c r="O5188" i="1" s="1"/>
  <c r="P5188" i="1" s="1"/>
  <c r="N489" i="1"/>
  <c r="O489" i="1" s="1"/>
  <c r="P489" i="1" s="1"/>
  <c r="J489" i="1"/>
  <c r="N773" i="1"/>
  <c r="O773" i="1" s="1"/>
  <c r="P773" i="1" s="1"/>
  <c r="J773" i="1"/>
  <c r="N2911" i="1"/>
  <c r="O2911" i="1" s="1"/>
  <c r="P2911" i="1" s="1"/>
  <c r="J2911" i="1"/>
  <c r="J5238" i="1"/>
  <c r="N5238" i="1"/>
  <c r="O5238" i="1" s="1"/>
  <c r="P5238" i="1" s="1"/>
  <c r="N52" i="1"/>
  <c r="O52" i="1" s="1"/>
  <c r="P52" i="1" s="1"/>
  <c r="J52" i="1"/>
  <c r="N1453" i="1"/>
  <c r="J1453" i="1"/>
  <c r="N208" i="1"/>
  <c r="J208" i="1"/>
  <c r="J1439" i="1"/>
  <c r="N1439" i="1"/>
  <c r="N1582" i="1"/>
  <c r="O1582" i="1" s="1"/>
  <c r="P1582" i="1" s="1"/>
  <c r="J1582" i="1"/>
  <c r="N188" i="1"/>
  <c r="O188" i="1" s="1"/>
  <c r="P188" i="1" s="1"/>
  <c r="J188" i="1"/>
  <c r="J2031" i="1"/>
  <c r="N2031" i="1"/>
  <c r="O2031" i="1" s="1"/>
  <c r="P2031" i="1" s="1"/>
  <c r="J4347" i="1"/>
  <c r="N4347" i="1"/>
  <c r="O4347" i="1" s="1"/>
  <c r="P4347" i="1" s="1"/>
  <c r="N5159" i="1"/>
  <c r="O5159" i="1" s="1"/>
  <c r="P5159" i="1" s="1"/>
  <c r="J5159" i="1"/>
  <c r="N2840" i="1"/>
  <c r="O2840" i="1" s="1"/>
  <c r="P2840" i="1" s="1"/>
  <c r="J2840" i="1"/>
  <c r="J2891" i="1"/>
  <c r="N2891" i="1"/>
  <c r="O2891" i="1" s="1"/>
  <c r="P2891" i="1" s="1"/>
  <c r="J3260" i="1"/>
  <c r="N3260" i="1"/>
  <c r="O3260" i="1" s="1"/>
  <c r="P3260" i="1" s="1"/>
  <c r="N1538" i="1"/>
  <c r="O1538" i="1" s="1"/>
  <c r="P1538" i="1" s="1"/>
  <c r="J1538" i="1"/>
  <c r="N2534" i="1"/>
  <c r="O2534" i="1" s="1"/>
  <c r="P2534" i="1" s="1"/>
  <c r="J2534" i="1"/>
  <c r="J4318" i="1"/>
  <c r="N4318" i="1"/>
  <c r="O4318" i="1" s="1"/>
  <c r="P4318" i="1" s="1"/>
  <c r="J4313" i="1"/>
  <c r="N4313" i="1"/>
  <c r="O4313" i="1" s="1"/>
  <c r="P4313" i="1" s="1"/>
  <c r="N2875" i="1"/>
  <c r="O2875" i="1" s="1"/>
  <c r="P2875" i="1" s="1"/>
  <c r="J2875" i="1"/>
  <c r="N5081" i="1"/>
  <c r="O5081" i="1" s="1"/>
  <c r="P5081" i="1" s="1"/>
  <c r="J5081" i="1"/>
  <c r="N5699" i="1"/>
  <c r="O5699" i="1" s="1"/>
  <c r="P5699" i="1" s="1"/>
  <c r="J5699" i="1"/>
  <c r="N5697" i="1"/>
  <c r="O5697" i="1" s="1"/>
  <c r="P5697" i="1" s="1"/>
  <c r="J5697" i="1"/>
  <c r="J2861" i="1"/>
  <c r="N2861" i="1"/>
  <c r="O2861" i="1" s="1"/>
  <c r="P2861" i="1" s="1"/>
  <c r="J4268" i="1"/>
  <c r="N4268" i="1"/>
  <c r="O4268" i="1" s="1"/>
  <c r="P4268" i="1" s="1"/>
  <c r="J1853" i="1"/>
  <c r="N1853" i="1"/>
  <c r="O1853" i="1" s="1"/>
  <c r="P1853" i="1" s="1"/>
  <c r="N5629" i="1"/>
  <c r="O5629" i="1" s="1"/>
  <c r="P5629" i="1" s="1"/>
  <c r="J5629" i="1"/>
  <c r="J1407" i="1"/>
  <c r="N1407" i="1"/>
  <c r="J5149" i="1"/>
  <c r="N5149" i="1"/>
  <c r="O5149" i="1" s="1"/>
  <c r="P5149" i="1" s="1"/>
  <c r="J2343" i="1"/>
  <c r="N2343" i="1"/>
  <c r="O2343" i="1" s="1"/>
  <c r="P2343" i="1" s="1"/>
  <c r="J5233" i="1"/>
  <c r="N5233" i="1"/>
  <c r="O5233" i="1" s="1"/>
  <c r="P5233" i="1" s="1"/>
  <c r="J6048" i="1"/>
  <c r="N6048" i="1"/>
  <c r="O6048" i="1" s="1"/>
  <c r="P6048" i="1" s="1"/>
  <c r="J1550" i="1"/>
  <c r="N1550" i="1"/>
  <c r="O1550" i="1" s="1"/>
  <c r="P1550" i="1" s="1"/>
  <c r="J1542" i="1"/>
  <c r="N1542" i="1"/>
  <c r="O1542" i="1" s="1"/>
  <c r="P1542" i="1" s="1"/>
  <c r="J5130" i="1"/>
  <c r="N5130" i="1"/>
  <c r="O5130" i="1" s="1"/>
  <c r="P5130" i="1" s="1"/>
  <c r="J2016" i="1"/>
  <c r="N2016" i="1"/>
  <c r="O2016" i="1" s="1"/>
  <c r="P2016" i="1" s="1"/>
  <c r="J5123" i="1"/>
  <c r="N5123" i="1"/>
  <c r="O5123" i="1" s="1"/>
  <c r="P5123" i="1" s="1"/>
  <c r="J2885" i="1"/>
  <c r="N2885" i="1"/>
  <c r="O2885" i="1" s="1"/>
  <c r="P2885" i="1" s="1"/>
  <c r="J5348" i="1"/>
  <c r="N5348" i="1"/>
  <c r="O5348" i="1" s="1"/>
  <c r="P5348" i="1" s="1"/>
  <c r="J5717" i="1"/>
  <c r="N5717" i="1"/>
  <c r="O5717" i="1" s="1"/>
  <c r="P5717" i="1" s="1"/>
  <c r="J5116" i="1"/>
  <c r="N5116" i="1"/>
  <c r="O5116" i="1" s="1"/>
  <c r="P5116" i="1" s="1"/>
  <c r="J4308" i="1"/>
  <c r="N4308" i="1"/>
  <c r="O4308" i="1" s="1"/>
  <c r="P4308" i="1" s="1"/>
  <c r="J6248" i="1"/>
  <c r="N6248" i="1"/>
  <c r="O6248" i="1" s="1"/>
  <c r="P6248" i="1" s="1"/>
  <c r="J6240" i="1"/>
  <c r="N6240" i="1"/>
  <c r="O6240" i="1" s="1"/>
  <c r="P6240" i="1" s="1"/>
  <c r="J1513" i="1"/>
  <c r="N1513" i="1"/>
  <c r="O1513" i="1" s="1"/>
  <c r="P1513" i="1" s="1"/>
  <c r="J5702" i="1"/>
  <c r="N5702" i="1"/>
  <c r="O5702" i="1" s="1"/>
  <c r="P5702" i="1" s="1"/>
  <c r="J2008" i="1"/>
  <c r="N2008" i="1"/>
  <c r="O2008" i="1" s="1"/>
  <c r="P2008" i="1" s="1"/>
  <c r="J4297" i="1"/>
  <c r="N4297" i="1"/>
  <c r="O4297" i="1" s="1"/>
  <c r="P4297" i="1" s="1"/>
  <c r="J5067" i="1"/>
  <c r="N5067" i="1"/>
  <c r="O5067" i="1" s="1"/>
  <c r="P5067" i="1" s="1"/>
  <c r="J3251" i="1"/>
  <c r="N3251" i="1"/>
  <c r="O3251" i="1" s="1"/>
  <c r="P3251" i="1" s="1"/>
  <c r="J266" i="1"/>
  <c r="N266" i="1"/>
  <c r="O266" i="1" s="1"/>
  <c r="P266" i="1" s="1"/>
  <c r="J5048" i="1"/>
  <c r="N5048" i="1"/>
  <c r="O5048" i="1" s="1"/>
  <c r="P5048" i="1" s="1"/>
  <c r="J5666" i="1"/>
  <c r="N5666" i="1"/>
  <c r="O5666" i="1" s="1"/>
  <c r="P5666" i="1" s="1"/>
  <c r="J6028" i="1"/>
  <c r="N6028" i="1"/>
  <c r="O6028" i="1" s="1"/>
  <c r="P6028" i="1" s="1"/>
  <c r="J6027" i="1"/>
  <c r="N6027" i="1"/>
  <c r="O6027" i="1" s="1"/>
  <c r="P6027" i="1" s="1"/>
  <c r="J1849" i="1"/>
  <c r="N1849" i="1"/>
  <c r="O1849" i="1" s="1"/>
  <c r="P1849" i="1" s="1"/>
  <c r="J448" i="1"/>
  <c r="N448" i="1"/>
  <c r="O448" i="1" s="1"/>
  <c r="P448" i="1" s="1"/>
  <c r="J153" i="1"/>
  <c r="N153" i="1"/>
  <c r="J137" i="1"/>
  <c r="N137" i="1"/>
  <c r="O137" i="1" s="1"/>
  <c r="P137" i="1" s="1"/>
  <c r="J136" i="1"/>
  <c r="N136" i="1"/>
  <c r="J6218" i="1"/>
  <c r="N6218" i="1"/>
  <c r="O6218" i="1" s="1"/>
  <c r="P6218" i="1" s="1"/>
  <c r="J3425" i="1"/>
  <c r="N3425" i="1"/>
  <c r="O3425" i="1" s="1"/>
  <c r="P3425" i="1" s="1"/>
  <c r="J6019" i="1"/>
  <c r="N6019" i="1"/>
  <c r="O6019" i="1" s="1"/>
  <c r="P6019" i="1" s="1"/>
  <c r="J5261" i="1"/>
  <c r="N5261" i="1"/>
  <c r="O5261" i="1" s="1"/>
  <c r="P5261" i="1" s="1"/>
  <c r="J5327" i="1"/>
  <c r="N5327" i="1"/>
  <c r="O5327" i="1" s="1"/>
  <c r="P5327" i="1" s="1"/>
  <c r="J883" i="1"/>
  <c r="N883" i="1"/>
  <c r="O883" i="1" s="1"/>
  <c r="P883" i="1" s="1"/>
  <c r="N4194" i="1"/>
  <c r="O4194" i="1" s="1"/>
  <c r="P4194" i="1" s="1"/>
  <c r="J4194" i="1"/>
  <c r="N112" i="1"/>
  <c r="J112" i="1"/>
  <c r="N4190" i="1"/>
  <c r="O4190" i="1" s="1"/>
  <c r="P4190" i="1" s="1"/>
  <c r="J4190" i="1"/>
  <c r="N963" i="1"/>
  <c r="O963" i="1" s="1"/>
  <c r="P963" i="1" s="1"/>
  <c r="J963" i="1"/>
  <c r="N1673" i="1"/>
  <c r="O1673" i="1" s="1"/>
  <c r="P1673" i="1" s="1"/>
  <c r="J1673" i="1"/>
  <c r="N3231" i="1"/>
  <c r="O3231" i="1" s="1"/>
  <c r="P3231" i="1" s="1"/>
  <c r="J3231" i="1"/>
  <c r="N1980" i="1"/>
  <c r="O1980" i="1" s="1"/>
  <c r="P1980" i="1" s="1"/>
  <c r="J1980" i="1"/>
  <c r="N4169" i="1"/>
  <c r="O4169" i="1" s="1"/>
  <c r="P4169" i="1" s="1"/>
  <c r="J4169" i="1"/>
  <c r="N2317" i="1"/>
  <c r="O2317" i="1" s="1"/>
  <c r="P2317" i="1" s="1"/>
  <c r="J2317" i="1"/>
  <c r="N2313" i="1"/>
  <c r="O2313" i="1" s="1"/>
  <c r="P2313" i="1" s="1"/>
  <c r="J2313" i="1"/>
  <c r="N4162" i="1"/>
  <c r="O4162" i="1" s="1"/>
  <c r="P4162" i="1" s="1"/>
  <c r="J4162" i="1"/>
  <c r="N5527" i="1"/>
  <c r="O5527" i="1" s="1"/>
  <c r="P5527" i="1" s="1"/>
  <c r="J5527" i="1"/>
  <c r="N5511" i="1"/>
  <c r="O5511" i="1" s="1"/>
  <c r="P5511" i="1" s="1"/>
  <c r="J5511" i="1"/>
  <c r="N4945" i="1"/>
  <c r="O4945" i="1" s="1"/>
  <c r="P4945" i="1" s="1"/>
  <c r="J4945" i="1"/>
  <c r="N1805" i="1"/>
  <c r="O1805" i="1" s="1"/>
  <c r="P1805" i="1" s="1"/>
  <c r="J1805" i="1"/>
  <c r="N3214" i="1"/>
  <c r="O3214" i="1" s="1"/>
  <c r="P3214" i="1" s="1"/>
  <c r="J3214" i="1"/>
  <c r="J415" i="1"/>
  <c r="N415" i="1"/>
  <c r="O415" i="1" s="1"/>
  <c r="P415" i="1" s="1"/>
  <c r="J4129" i="1"/>
  <c r="N4129" i="1"/>
  <c r="O4129" i="1" s="1"/>
  <c r="P4129" i="1" s="1"/>
  <c r="J1402" i="1"/>
  <c r="N1402" i="1"/>
  <c r="J315" i="1"/>
  <c r="N315" i="1"/>
  <c r="O315" i="1" s="1"/>
  <c r="P315" i="1" s="1"/>
  <c r="J4854" i="1"/>
  <c r="N4854" i="1"/>
  <c r="O4854" i="1" s="1"/>
  <c r="P4854" i="1" s="1"/>
  <c r="J2265" i="1"/>
  <c r="N2265" i="1"/>
  <c r="O2265" i="1" s="1"/>
  <c r="P2265" i="1" s="1"/>
  <c r="J5363" i="1"/>
  <c r="N5363" i="1"/>
  <c r="O5363" i="1" s="1"/>
  <c r="P5363" i="1" s="1"/>
  <c r="J1954" i="1"/>
  <c r="N1954" i="1"/>
  <c r="O1954" i="1" s="1"/>
  <c r="P1954" i="1" s="1"/>
  <c r="J1247" i="1"/>
  <c r="N1247" i="1"/>
  <c r="O1247" i="1" s="1"/>
  <c r="P1247" i="1" s="1"/>
  <c r="J2567" i="1"/>
  <c r="N2567" i="1"/>
  <c r="O2567" i="1" s="1"/>
  <c r="P2567" i="1" s="1"/>
  <c r="J3187" i="1"/>
  <c r="N3187" i="1"/>
  <c r="O3187" i="1" s="1"/>
  <c r="P3187" i="1" s="1"/>
  <c r="J4079" i="1"/>
  <c r="N4079" i="1"/>
  <c r="O4079" i="1" s="1"/>
  <c r="P4079" i="1" s="1"/>
  <c r="J3135" i="1"/>
  <c r="N3135" i="1"/>
  <c r="O3135" i="1" s="1"/>
  <c r="P3135" i="1" s="1"/>
  <c r="J6330" i="1"/>
  <c r="N6330" i="1"/>
  <c r="O6330" i="1" s="1"/>
  <c r="P6330" i="1" s="1"/>
  <c r="J6316" i="1"/>
  <c r="N6316" i="1"/>
  <c r="O6316" i="1" s="1"/>
  <c r="P6316" i="1" s="1"/>
  <c r="J4063" i="1"/>
  <c r="N4063" i="1"/>
  <c r="O4063" i="1" s="1"/>
  <c r="P4063" i="1" s="1"/>
  <c r="J392" i="1"/>
  <c r="N392" i="1"/>
  <c r="O392" i="1" s="1"/>
  <c r="P392" i="1" s="1"/>
  <c r="J4686" i="1"/>
  <c r="N4686" i="1"/>
  <c r="O4686" i="1" s="1"/>
  <c r="P4686" i="1" s="1"/>
  <c r="J2401" i="1"/>
  <c r="N2401" i="1"/>
  <c r="O2401" i="1" s="1"/>
  <c r="P2401" i="1" s="1"/>
  <c r="J5229" i="1"/>
  <c r="N5229" i="1"/>
  <c r="O5229" i="1" s="1"/>
  <c r="P5229" i="1" s="1"/>
  <c r="J1098" i="1"/>
  <c r="N1098" i="1"/>
  <c r="O1098" i="1" s="1"/>
  <c r="P1098" i="1" s="1"/>
  <c r="J582" i="1"/>
  <c r="N582" i="1"/>
  <c r="O582" i="1" s="1"/>
  <c r="P582" i="1" s="1"/>
  <c r="J2049" i="1"/>
  <c r="N2049" i="1"/>
  <c r="O2049" i="1" s="1"/>
  <c r="P2049" i="1" s="1"/>
  <c r="J810" i="1"/>
  <c r="N810" i="1"/>
  <c r="O810" i="1" s="1"/>
  <c r="P810" i="1" s="1"/>
  <c r="J3391" i="1"/>
  <c r="N3391" i="1"/>
  <c r="O3391" i="1" s="1"/>
  <c r="P3391" i="1" s="1"/>
  <c r="J3389" i="1"/>
  <c r="N3389" i="1"/>
  <c r="O3389" i="1" s="1"/>
  <c r="P3389" i="1" s="1"/>
  <c r="J5792" i="1"/>
  <c r="N5792" i="1"/>
  <c r="O5792" i="1" s="1"/>
  <c r="P5792" i="1" s="1"/>
  <c r="J3388" i="1"/>
  <c r="N3388" i="1"/>
  <c r="O3388" i="1" s="1"/>
  <c r="P3388" i="1" s="1"/>
  <c r="J1889" i="1"/>
  <c r="N1889" i="1"/>
  <c r="O1889" i="1" s="1"/>
  <c r="P1889" i="1" s="1"/>
  <c r="J5783" i="1"/>
  <c r="N5783" i="1"/>
  <c r="O5783" i="1" s="1"/>
  <c r="P5783" i="1" s="1"/>
  <c r="J5222" i="1"/>
  <c r="N5222" i="1"/>
  <c r="O5222" i="1" s="1"/>
  <c r="P5222" i="1" s="1"/>
  <c r="J4449" i="1"/>
  <c r="N4449" i="1"/>
  <c r="O4449" i="1" s="1"/>
  <c r="P4449" i="1" s="1"/>
  <c r="J4441" i="1"/>
  <c r="N4441" i="1"/>
  <c r="O4441" i="1" s="1"/>
  <c r="P4441" i="1" s="1"/>
  <c r="J4438" i="1"/>
  <c r="N4438" i="1"/>
  <c r="O4438" i="1" s="1"/>
  <c r="P4438" i="1" s="1"/>
  <c r="J5340" i="1"/>
  <c r="N5340" i="1"/>
  <c r="O5340" i="1" s="1"/>
  <c r="P5340" i="1" s="1"/>
  <c r="J3385" i="1"/>
  <c r="N3385" i="1"/>
  <c r="O3385" i="1" s="1"/>
  <c r="P3385" i="1" s="1"/>
  <c r="J570" i="1"/>
  <c r="N570" i="1"/>
  <c r="O570" i="1" s="1"/>
  <c r="P570" i="1" s="1"/>
  <c r="J567" i="1"/>
  <c r="N567" i="1"/>
  <c r="O567" i="1" s="1"/>
  <c r="P567" i="1" s="1"/>
  <c r="J562" i="1"/>
  <c r="N562" i="1"/>
  <c r="O562" i="1" s="1"/>
  <c r="P562" i="1" s="1"/>
  <c r="J554" i="1"/>
  <c r="N554" i="1"/>
  <c r="O554" i="1" s="1"/>
  <c r="P554" i="1" s="1"/>
  <c r="J547" i="1"/>
  <c r="N547" i="1"/>
  <c r="O547" i="1" s="1"/>
  <c r="P547" i="1" s="1"/>
  <c r="J531" i="1"/>
  <c r="N531" i="1"/>
  <c r="O531" i="1" s="1"/>
  <c r="P531" i="1" s="1"/>
  <c r="J523" i="1"/>
  <c r="N523" i="1"/>
  <c r="O523" i="1" s="1"/>
  <c r="P523" i="1" s="1"/>
  <c r="J5818" i="1"/>
  <c r="N5818" i="1"/>
  <c r="O5818" i="1" s="1"/>
  <c r="P5818" i="1" s="1"/>
  <c r="J517" i="1"/>
  <c r="N517" i="1"/>
  <c r="O517" i="1" s="1"/>
  <c r="P517" i="1" s="1"/>
  <c r="J4423" i="1"/>
  <c r="N4423" i="1"/>
  <c r="O4423" i="1" s="1"/>
  <c r="P4423" i="1" s="1"/>
  <c r="J2627" i="1"/>
  <c r="N2627" i="1"/>
  <c r="O2627" i="1" s="1"/>
  <c r="P2627" i="1" s="1"/>
  <c r="J4420" i="1"/>
  <c r="N4420" i="1"/>
  <c r="O4420" i="1" s="1"/>
  <c r="P4420" i="1" s="1"/>
  <c r="J1231" i="1"/>
  <c r="N1231" i="1"/>
  <c r="O1231" i="1" s="1"/>
  <c r="P1231" i="1" s="1"/>
  <c r="J4415" i="1"/>
  <c r="N4415" i="1"/>
  <c r="O4415" i="1" s="1"/>
  <c r="P4415" i="1" s="1"/>
  <c r="J5817" i="1"/>
  <c r="N5817" i="1"/>
  <c r="O5817" i="1" s="1"/>
  <c r="P5817" i="1" s="1"/>
  <c r="J4410" i="1"/>
  <c r="N4410" i="1"/>
  <c r="O4410" i="1" s="1"/>
  <c r="P4410" i="1" s="1"/>
  <c r="J3374" i="1"/>
  <c r="N3374" i="1"/>
  <c r="O3374" i="1" s="1"/>
  <c r="P3374" i="1" s="1"/>
  <c r="J229" i="1"/>
  <c r="N229" i="1"/>
  <c r="J5807" i="1"/>
  <c r="N5807" i="1"/>
  <c r="O5807" i="1" s="1"/>
  <c r="P5807" i="1" s="1"/>
  <c r="J2373" i="1"/>
  <c r="N2373" i="1"/>
  <c r="O2373" i="1" s="1"/>
  <c r="P2373" i="1" s="1"/>
  <c r="J2042" i="1"/>
  <c r="N2042" i="1"/>
  <c r="O2042" i="1" s="1"/>
  <c r="P2042" i="1" s="1"/>
  <c r="J2371" i="1"/>
  <c r="N2371" i="1"/>
  <c r="O2371" i="1" s="1"/>
  <c r="P2371" i="1" s="1"/>
  <c r="J2396" i="1"/>
  <c r="N2396" i="1"/>
  <c r="O2396" i="1" s="1"/>
  <c r="P2396" i="1" s="1"/>
  <c r="J4401" i="1"/>
  <c r="N4401" i="1"/>
  <c r="O4401" i="1" s="1"/>
  <c r="P4401" i="1" s="1"/>
  <c r="J2486" i="1"/>
  <c r="N2486" i="1"/>
  <c r="O2486" i="1" s="1"/>
  <c r="P2486" i="1" s="1"/>
  <c r="J2366" i="1"/>
  <c r="N2366" i="1"/>
  <c r="O2366" i="1" s="1"/>
  <c r="P2366" i="1" s="1"/>
  <c r="J510" i="1"/>
  <c r="N510" i="1"/>
  <c r="O510" i="1" s="1"/>
  <c r="P510" i="1" s="1"/>
  <c r="J1025" i="1"/>
  <c r="N1025" i="1"/>
  <c r="O1025" i="1" s="1"/>
  <c r="P1025" i="1" s="1"/>
  <c r="J4396" i="1"/>
  <c r="N4396" i="1"/>
  <c r="O4396" i="1" s="1"/>
  <c r="P4396" i="1" s="1"/>
  <c r="J1615" i="1"/>
  <c r="N1615" i="1"/>
  <c r="O1615" i="1" s="1"/>
  <c r="P1615" i="1" s="1"/>
  <c r="J6067" i="1"/>
  <c r="N6067" i="1"/>
  <c r="O6067" i="1" s="1"/>
  <c r="P6067" i="1" s="1"/>
  <c r="J1490" i="1"/>
  <c r="N1490" i="1"/>
  <c r="J5768" i="1"/>
  <c r="N5768" i="1"/>
  <c r="O5768" i="1" s="1"/>
  <c r="P5768" i="1" s="1"/>
  <c r="J1675" i="1"/>
  <c r="N1675" i="1"/>
  <c r="O1675" i="1" s="1"/>
  <c r="P1675" i="1" s="1"/>
  <c r="J1489" i="1"/>
  <c r="N1489" i="1"/>
  <c r="J2915" i="1"/>
  <c r="N2915" i="1"/>
  <c r="O2915" i="1" s="1"/>
  <c r="P2915" i="1" s="1"/>
  <c r="J278" i="1"/>
  <c r="N278" i="1"/>
  <c r="O278" i="1" s="1"/>
  <c r="P278" i="1" s="1"/>
  <c r="J505" i="1"/>
  <c r="N505" i="1"/>
  <c r="O505" i="1" s="1"/>
  <c r="P505" i="1" s="1"/>
  <c r="J1880" i="1"/>
  <c r="N1880" i="1"/>
  <c r="O1880" i="1" s="1"/>
  <c r="P1880" i="1" s="1"/>
  <c r="J6263" i="1"/>
  <c r="N6263" i="1"/>
  <c r="O6263" i="1" s="1"/>
  <c r="P6263" i="1" s="1"/>
  <c r="J5386" i="1"/>
  <c r="N5386" i="1"/>
  <c r="O5386" i="1" s="1"/>
  <c r="P5386" i="1" s="1"/>
  <c r="J1517" i="1"/>
  <c r="N1517" i="1"/>
  <c r="O1517" i="1" s="1"/>
  <c r="P1517" i="1" s="1"/>
  <c r="J1091" i="1"/>
  <c r="N1091" i="1"/>
  <c r="O1091" i="1" s="1"/>
  <c r="P1091" i="1" s="1"/>
  <c r="J6372" i="1"/>
  <c r="N6372" i="1"/>
  <c r="O6372" i="1" s="1"/>
  <c r="P6372" i="1" s="1"/>
  <c r="J2895" i="1"/>
  <c r="N2895" i="1"/>
  <c r="O2895" i="1" s="1"/>
  <c r="P2895" i="1" s="1"/>
  <c r="J6049" i="1"/>
  <c r="N6049" i="1"/>
  <c r="O6049" i="1" s="1"/>
  <c r="P6049" i="1" s="1"/>
  <c r="J5074" i="1"/>
  <c r="N5074" i="1"/>
  <c r="O5074" i="1" s="1"/>
  <c r="P5074" i="1" s="1"/>
  <c r="N5087" i="1"/>
  <c r="O5087" i="1" s="1"/>
  <c r="P5087" i="1" s="1"/>
  <c r="J5087" i="1"/>
  <c r="N4257" i="1"/>
  <c r="O4257" i="1" s="1"/>
  <c r="P4257" i="1" s="1"/>
  <c r="J4257" i="1"/>
  <c r="N4232" i="1"/>
  <c r="O4232" i="1" s="1"/>
  <c r="P4232" i="1" s="1"/>
  <c r="J4232" i="1"/>
  <c r="N1822" i="1"/>
  <c r="O1822" i="1" s="1"/>
  <c r="P1822" i="1" s="1"/>
  <c r="J1822" i="1"/>
  <c r="N951" i="1"/>
  <c r="O951" i="1" s="1"/>
  <c r="P951" i="1" s="1"/>
  <c r="J951" i="1"/>
  <c r="N1508" i="1"/>
  <c r="O1508" i="1" s="1"/>
  <c r="P1508" i="1" s="1"/>
  <c r="J1508" i="1"/>
  <c r="N3225" i="1"/>
  <c r="O3225" i="1" s="1"/>
  <c r="P3225" i="1" s="1"/>
  <c r="J3225" i="1"/>
  <c r="N426" i="1"/>
  <c r="O426" i="1" s="1"/>
  <c r="P426" i="1" s="1"/>
  <c r="J426" i="1"/>
  <c r="H651" i="2"/>
  <c r="H199" i="2"/>
  <c r="H809" i="2"/>
  <c r="F199" i="2" l="1"/>
  <c r="F809" i="2"/>
  <c r="H665" i="2"/>
  <c r="H884" i="2"/>
  <c r="H2695" i="2"/>
  <c r="H2108" i="2"/>
  <c r="H624" i="2"/>
  <c r="H911" i="2"/>
  <c r="H2667" i="2"/>
  <c r="H2534" i="2"/>
  <c r="H256" i="2"/>
  <c r="H1577" i="2"/>
  <c r="H1822" i="2"/>
  <c r="H845" i="2"/>
  <c r="H39" i="2"/>
  <c r="H32" i="2"/>
  <c r="H303" i="2"/>
  <c r="H1594" i="2"/>
  <c r="H1720" i="2"/>
  <c r="H1639" i="2"/>
  <c r="H947" i="2"/>
  <c r="H2334" i="2"/>
  <c r="H2198" i="2"/>
  <c r="H1135" i="2"/>
  <c r="H1072" i="2"/>
  <c r="H2209" i="2"/>
  <c r="H2355" i="2"/>
  <c r="H2527" i="2"/>
  <c r="H1614" i="2"/>
  <c r="H1980" i="2"/>
  <c r="H1414" i="2"/>
  <c r="H102" i="2"/>
  <c r="H715" i="2"/>
  <c r="H2330" i="2"/>
  <c r="H187" i="2"/>
  <c r="H540" i="2"/>
  <c r="H2489" i="2"/>
  <c r="H664" i="2"/>
  <c r="H1621" i="2"/>
  <c r="H1225" i="2"/>
  <c r="H955" i="2"/>
  <c r="H1481" i="2"/>
  <c r="H596" i="2"/>
  <c r="H892" i="2"/>
  <c r="H1780" i="2"/>
  <c r="H70" i="2"/>
  <c r="H1828" i="2"/>
  <c r="H2324" i="2"/>
  <c r="H882" i="2"/>
  <c r="H823" i="2"/>
  <c r="H2476" i="2"/>
  <c r="H2564" i="2"/>
  <c r="H1802" i="2"/>
  <c r="H194" i="2"/>
  <c r="H1816" i="2"/>
  <c r="H747" i="2"/>
  <c r="H1888" i="2"/>
  <c r="H1088" i="2"/>
  <c r="H566" i="2"/>
  <c r="H1470" i="2"/>
  <c r="H270" i="2"/>
  <c r="H91" i="2"/>
  <c r="H1223" i="2"/>
  <c r="H1027" i="2"/>
  <c r="H2423" i="2"/>
  <c r="H1910" i="2"/>
  <c r="H1286" i="2"/>
  <c r="H1791" i="2"/>
  <c r="H467" i="2"/>
  <c r="H1541" i="2"/>
  <c r="H1249" i="2"/>
  <c r="H1272" i="2"/>
  <c r="H2570" i="2"/>
  <c r="H992" i="2"/>
  <c r="H2284" i="2"/>
  <c r="H1701" i="2"/>
  <c r="H2544" i="2"/>
  <c r="H2201" i="2"/>
  <c r="H2428" i="2"/>
  <c r="H1550" i="2"/>
  <c r="H2315" i="2"/>
  <c r="H1047" i="2"/>
  <c r="H2639" i="2"/>
  <c r="H611" i="2"/>
  <c r="H1011" i="2"/>
  <c r="H1499" i="2"/>
  <c r="H342" i="2"/>
  <c r="H2378" i="2"/>
  <c r="H2691" i="2"/>
  <c r="H1522" i="2"/>
  <c r="H28" i="2"/>
  <c r="H450" i="2"/>
  <c r="H2127" i="2"/>
  <c r="H1328" i="2"/>
  <c r="H1388" i="2"/>
  <c r="H860" i="2"/>
  <c r="H548" i="2"/>
  <c r="H468" i="2"/>
  <c r="H453" i="2"/>
  <c r="H2088" i="2"/>
  <c r="H1427" i="2"/>
  <c r="H297" i="2"/>
  <c r="H285" i="2"/>
  <c r="H738" i="2"/>
  <c r="H1837" i="2"/>
  <c r="H1686" i="2"/>
  <c r="H80" i="2"/>
  <c r="H2062" i="2"/>
  <c r="H1243" i="2"/>
  <c r="H1353" i="2"/>
  <c r="H1965" i="2"/>
  <c r="H1093" i="2"/>
  <c r="H1040" i="2"/>
  <c r="H2617" i="2"/>
  <c r="H2478" i="2"/>
  <c r="H1756" i="2"/>
  <c r="H1764" i="2"/>
  <c r="H1261" i="2"/>
  <c r="H2389" i="2"/>
  <c r="H2477" i="2"/>
  <c r="H528" i="2"/>
  <c r="H2569" i="2"/>
  <c r="H2416" i="2"/>
  <c r="H2223" i="2"/>
  <c r="H579" i="2"/>
  <c r="H1358" i="2"/>
  <c r="H695" i="2"/>
  <c r="H340" i="2"/>
  <c r="H1654" i="2"/>
  <c r="H707" i="2"/>
  <c r="H397" i="2"/>
  <c r="H403" i="2"/>
  <c r="H1438" i="2"/>
  <c r="H1796" i="2"/>
  <c r="H903" i="2"/>
  <c r="H1263" i="2"/>
  <c r="H2325" i="2"/>
  <c r="H1593" i="2"/>
  <c r="H2552" i="2"/>
  <c r="H1024" i="2"/>
  <c r="H767" i="2"/>
  <c r="H253" i="2"/>
  <c r="H121" i="2"/>
  <c r="H1429" i="2"/>
  <c r="H850" i="2"/>
  <c r="H902" i="2"/>
  <c r="H1371" i="2"/>
  <c r="H2099" i="2"/>
  <c r="H1463" i="2"/>
  <c r="H649" i="2"/>
  <c r="H2065" i="2"/>
  <c r="H599" i="2"/>
  <c r="H1739" i="2"/>
  <c r="H1824" i="2"/>
  <c r="H22" i="2"/>
  <c r="H2549" i="2"/>
  <c r="H727" i="2"/>
  <c r="H2395" i="2"/>
  <c r="H1080" i="2"/>
  <c r="H56" i="2"/>
  <c r="H2226" i="2"/>
  <c r="H2397" i="2"/>
  <c r="H273" i="2"/>
  <c r="H1036" i="2"/>
  <c r="H1996" i="2"/>
  <c r="H1079" i="2"/>
  <c r="H1260" i="2"/>
  <c r="H2674" i="2"/>
  <c r="H2163" i="2"/>
  <c r="H326" i="2"/>
  <c r="H135" i="2"/>
  <c r="H49" i="2"/>
  <c r="H2541" i="2"/>
  <c r="H2591" i="2"/>
  <c r="H391" i="2"/>
  <c r="H1175" i="2"/>
  <c r="H1771" i="2"/>
  <c r="H1535" i="2"/>
  <c r="H1163" i="2"/>
  <c r="H2401" i="2"/>
  <c r="H2526" i="2"/>
  <c r="H4" i="2"/>
  <c r="H1899" i="2"/>
  <c r="H2147" i="2"/>
  <c r="H1241" i="2"/>
  <c r="H2650" i="2"/>
  <c r="H846" i="2"/>
  <c r="H694" i="2"/>
  <c r="H2697" i="2"/>
  <c r="H1468" i="2"/>
  <c r="H248" i="2"/>
  <c r="H1915" i="2"/>
  <c r="H2307" i="2"/>
  <c r="H317" i="2"/>
  <c r="H1050" i="2"/>
  <c r="H2376" i="2"/>
  <c r="H2176" i="2"/>
  <c r="H1318" i="2"/>
  <c r="H180" i="2"/>
  <c r="H1546" i="2"/>
  <c r="H2537" i="2"/>
  <c r="H394" i="2"/>
  <c r="H2288" i="2"/>
  <c r="H2102" i="2"/>
  <c r="H803" i="2"/>
  <c r="H1709" i="2"/>
  <c r="H2015" i="2"/>
  <c r="H2305" i="2"/>
  <c r="H556" i="2"/>
  <c r="H1349" i="2"/>
  <c r="H2645" i="2"/>
  <c r="H2032" i="2"/>
  <c r="H1658" i="2"/>
  <c r="H1207" i="2"/>
  <c r="H388" i="2"/>
  <c r="H1566" i="2"/>
  <c r="H1366" i="2"/>
  <c r="H1151" i="2"/>
  <c r="H2508" i="2"/>
  <c r="H1056" i="2"/>
  <c r="H232" i="2"/>
  <c r="H197" i="2"/>
  <c r="H195" i="2"/>
  <c r="H2583" i="2"/>
  <c r="H2321" i="2"/>
  <c r="H2149" i="2"/>
  <c r="H1290" i="2"/>
  <c r="H1242" i="2"/>
  <c r="H1283" i="2"/>
  <c r="H64" i="2"/>
  <c r="H2113" i="2"/>
  <c r="H781" i="2"/>
  <c r="H1521" i="2"/>
  <c r="H371" i="2"/>
  <c r="H1237" i="2"/>
  <c r="H2375" i="2"/>
  <c r="H2616" i="2"/>
  <c r="H2597" i="2"/>
  <c r="H1619" i="2"/>
  <c r="H1873" i="2"/>
  <c r="H2578" i="2"/>
  <c r="H1032" i="2"/>
  <c r="H742" i="2"/>
  <c r="H2460" i="2"/>
  <c r="H1629" i="2"/>
  <c r="H1830" i="2"/>
  <c r="H2215" i="2"/>
  <c r="H2110" i="2"/>
  <c r="H643" i="2"/>
  <c r="H1849" i="2"/>
  <c r="H885" i="2"/>
  <c r="H822" i="2"/>
  <c r="H1357" i="2"/>
  <c r="H2408" i="2"/>
  <c r="H2559" i="2"/>
  <c r="H2486" i="2"/>
  <c r="H1440" i="2"/>
  <c r="H925" i="2"/>
  <c r="H567" i="2"/>
  <c r="H1432" i="2"/>
  <c r="H2293" i="2"/>
  <c r="H485" i="2"/>
  <c r="H1444" i="2"/>
  <c r="H2726" i="2"/>
  <c r="H2683" i="2"/>
  <c r="H2622" i="2"/>
  <c r="H2439" i="2"/>
  <c r="H1341" i="2"/>
  <c r="H2262" i="2"/>
  <c r="H2067" i="2"/>
  <c r="H443" i="2"/>
  <c r="H1462" i="2"/>
  <c r="H1642" i="2"/>
  <c r="H2005" i="2"/>
  <c r="H359" i="2"/>
  <c r="H2291" i="2"/>
  <c r="H293" i="2"/>
  <c r="H1713" i="2"/>
  <c r="H1674" i="2"/>
  <c r="H2071" i="2"/>
  <c r="H2594" i="2"/>
  <c r="H2073" i="2"/>
  <c r="H646" i="2"/>
  <c r="H1339" i="2"/>
  <c r="H2133" i="2"/>
  <c r="H363" i="2"/>
  <c r="H1106" i="2"/>
  <c r="H658" i="2"/>
  <c r="H959" i="2"/>
  <c r="H2177" i="2"/>
  <c r="H1193" i="2"/>
  <c r="H2467" i="2"/>
  <c r="H1108" i="2"/>
  <c r="H888" i="2"/>
  <c r="H704" i="2"/>
  <c r="H2659" i="2"/>
  <c r="H499" i="2"/>
  <c r="H792" i="2"/>
  <c r="H1094" i="2"/>
  <c r="H421" i="2"/>
  <c r="H2332" i="2"/>
  <c r="H1503" i="2"/>
  <c r="H644" i="2"/>
  <c r="H2714" i="2"/>
  <c r="H2618" i="2"/>
  <c r="H1214" i="2"/>
  <c r="H1670" i="2"/>
  <c r="H668" i="2"/>
  <c r="H399" i="2"/>
  <c r="H161" i="2"/>
  <c r="H564" i="2"/>
  <c r="H2701" i="2"/>
  <c r="H2208" i="2"/>
  <c r="H480" i="2"/>
  <c r="H2158" i="2"/>
  <c r="H1110" i="2"/>
  <c r="H1314" i="2"/>
  <c r="H2635" i="2"/>
  <c r="H237" i="2"/>
  <c r="H2490" i="2"/>
  <c r="H406" i="2"/>
  <c r="H2411" i="2"/>
  <c r="H1664" i="2"/>
  <c r="H44" i="2"/>
  <c r="H1767" i="2"/>
  <c r="H2075" i="2"/>
  <c r="H207" i="2"/>
  <c r="H2367" i="2"/>
  <c r="H2273" i="2"/>
  <c r="H814" i="2"/>
  <c r="H2308" i="2"/>
  <c r="H731" i="2"/>
  <c r="H1602" i="2"/>
  <c r="H2545" i="2"/>
  <c r="H1772" i="2"/>
  <c r="H86" i="2"/>
  <c r="H343" i="2"/>
  <c r="H2363" i="2"/>
  <c r="H633" i="2"/>
  <c r="H696" i="2"/>
  <c r="H1426" i="2"/>
  <c r="H1487" i="2"/>
  <c r="H252" i="2"/>
  <c r="H1467" i="2"/>
  <c r="H1988" i="2"/>
  <c r="H2396" i="2"/>
  <c r="H1247" i="2"/>
  <c r="H1691" i="2"/>
  <c r="H968" i="2"/>
  <c r="H2306" i="2"/>
  <c r="H40" i="2"/>
  <c r="H2595" i="2"/>
  <c r="H1265" i="2"/>
  <c r="H1118" i="2"/>
  <c r="H2560" i="2"/>
  <c r="H586" i="2"/>
  <c r="H764" i="2"/>
  <c r="H2121" i="2"/>
  <c r="H2388" i="2"/>
  <c r="H1697" i="2"/>
  <c r="H1202" i="2"/>
  <c r="H448" i="2"/>
  <c r="H819" i="2"/>
  <c r="H2730" i="2"/>
  <c r="H2720" i="2"/>
  <c r="H2013" i="2"/>
  <c r="H806" i="2"/>
  <c r="H1741" i="2"/>
  <c r="H2066" i="2"/>
  <c r="H1788" i="2"/>
  <c r="H525" i="2"/>
  <c r="H321" i="2"/>
  <c r="H2664" i="2"/>
  <c r="H864" i="2"/>
  <c r="H1402" i="2"/>
  <c r="H656" i="2"/>
  <c r="H169" i="2"/>
  <c r="H115" i="2"/>
  <c r="H944" i="2"/>
  <c r="H1078" i="2"/>
  <c r="H215" i="2"/>
  <c r="H971" i="2"/>
  <c r="H623" i="2"/>
  <c r="H1623" i="2"/>
  <c r="H1689" i="2"/>
  <c r="H699" i="2"/>
  <c r="H1096" i="2"/>
  <c r="H2390" i="2"/>
  <c r="H2211" i="2"/>
  <c r="H2728" i="2"/>
  <c r="H2592" i="2"/>
  <c r="H1018" i="2"/>
  <c r="H671" i="2"/>
  <c r="H2452" i="2"/>
  <c r="H1154" i="2"/>
  <c r="H389" i="2"/>
  <c r="H2461" i="2"/>
  <c r="H2229" i="2"/>
  <c r="H2165" i="2"/>
  <c r="H1848" i="2"/>
  <c r="H574" i="2"/>
  <c r="H1332" i="2"/>
  <c r="H2462" i="2"/>
  <c r="H2679" i="2"/>
  <c r="H2297" i="2"/>
  <c r="H10" i="2"/>
  <c r="H2480" i="2"/>
  <c r="H178" i="2"/>
  <c r="H674" i="2"/>
  <c r="H116" i="2"/>
  <c r="H1235" i="2"/>
  <c r="H274" i="2"/>
  <c r="H307" i="2"/>
  <c r="H1798" i="2"/>
  <c r="H1527" i="2"/>
  <c r="H78" i="2"/>
  <c r="H2690" i="2"/>
  <c r="H1279" i="2"/>
  <c r="H1405" i="2"/>
  <c r="H1517" i="2"/>
  <c r="H1694" i="2"/>
  <c r="H865" i="2"/>
  <c r="H427" i="2"/>
  <c r="H220" i="2"/>
  <c r="H214" i="2"/>
  <c r="H152" i="2"/>
  <c r="H736" i="2"/>
  <c r="H1575" i="2"/>
  <c r="H1071" i="2"/>
  <c r="H537" i="2"/>
  <c r="H242" i="2"/>
  <c r="H479" i="2"/>
  <c r="H111" i="2"/>
  <c r="H1284" i="2"/>
  <c r="H2602" i="2"/>
  <c r="H1752" i="2"/>
  <c r="H1979" i="2"/>
  <c r="H2457" i="2"/>
  <c r="H1367" i="2"/>
  <c r="H59" i="2"/>
  <c r="H1379" i="2"/>
  <c r="H1978" i="2"/>
  <c r="H2168" i="2"/>
  <c r="H824" i="2"/>
  <c r="H2458" i="2"/>
  <c r="H475" i="2"/>
  <c r="H1685" i="2"/>
  <c r="H2084" i="2"/>
  <c r="H1781" i="2"/>
  <c r="H2620" i="2"/>
  <c r="H1724" i="2"/>
  <c r="H1197" i="2"/>
  <c r="H1820" i="2"/>
  <c r="H897" i="2"/>
  <c r="H1274" i="2"/>
  <c r="H928" i="2"/>
  <c r="H2442" i="2"/>
  <c r="H459" i="2"/>
  <c r="H2387" i="2"/>
  <c r="H17" i="2"/>
  <c r="H1759" i="2"/>
  <c r="H2539" i="2"/>
  <c r="H445" i="2"/>
  <c r="H2732" i="2"/>
  <c r="H2553" i="2"/>
  <c r="H1200" i="2"/>
  <c r="H2006" i="2"/>
  <c r="H603" i="2"/>
  <c r="H1562" i="2"/>
  <c r="H314" i="2"/>
  <c r="H2031" i="2"/>
  <c r="H1943" i="2"/>
  <c r="H614" i="2"/>
  <c r="H2184" i="2"/>
  <c r="H2111" i="2"/>
  <c r="H2344" i="2"/>
  <c r="H1476" i="2"/>
  <c r="H2420" i="2"/>
  <c r="H1425" i="2"/>
  <c r="H434" i="2"/>
  <c r="H367" i="2"/>
  <c r="H1776" i="2"/>
  <c r="H769" i="2"/>
  <c r="H1931" i="2"/>
  <c r="H2196" i="2"/>
  <c r="H2705" i="2"/>
  <c r="H210" i="2"/>
  <c r="H1545" i="2"/>
  <c r="H1337" i="2"/>
  <c r="H1775" i="2"/>
  <c r="H498" i="2"/>
  <c r="H1730" i="2"/>
  <c r="H1437" i="2"/>
  <c r="H774" i="2"/>
  <c r="H535" i="2"/>
  <c r="H2522" i="2"/>
  <c r="H1178" i="2"/>
  <c r="H416" i="2"/>
  <c r="H2498" i="2"/>
  <c r="H2484" i="2"/>
  <c r="H1457" i="2"/>
  <c r="H2151" i="2"/>
  <c r="H1433" i="2"/>
  <c r="H2109" i="2"/>
  <c r="H2187" i="2"/>
  <c r="H2079" i="2"/>
  <c r="H2319" i="2"/>
  <c r="H912" i="2"/>
  <c r="H71" i="2"/>
  <c r="H1660" i="2"/>
  <c r="H2625" i="2"/>
  <c r="H542" i="2"/>
  <c r="H2466" i="2"/>
  <c r="H1552" i="2"/>
  <c r="H2042" i="2"/>
  <c r="H2357" i="2"/>
  <c r="H1025" i="2"/>
  <c r="H109" i="2"/>
  <c r="H1825" i="2"/>
  <c r="H2051" i="2"/>
  <c r="H1794" i="2"/>
  <c r="H2702" i="2"/>
  <c r="H1327" i="2"/>
  <c r="H1159" i="2"/>
  <c r="H442" i="2"/>
  <c r="H338" i="2"/>
  <c r="H2275" i="2"/>
  <c r="H1101" i="2"/>
  <c r="H710" i="2"/>
  <c r="H481" i="2"/>
  <c r="H2320" i="2"/>
  <c r="H2572" i="2"/>
  <c r="H858" i="2"/>
  <c r="H2687" i="2"/>
  <c r="H2668" i="2"/>
  <c r="H1067" i="2"/>
  <c r="H122" i="2"/>
  <c r="H2660" i="2"/>
  <c r="H1228" i="2"/>
  <c r="H1100" i="2"/>
  <c r="H1706" i="2"/>
  <c r="H1516" i="2"/>
  <c r="H1677" i="2"/>
  <c r="H1131" i="2"/>
  <c r="H2205" i="2"/>
  <c r="H346" i="2"/>
  <c r="H950" i="2"/>
  <c r="H2246" i="2"/>
  <c r="H871" i="2"/>
  <c r="H2274" i="2"/>
  <c r="H298" i="2"/>
  <c r="H1278" i="2"/>
  <c r="H1740" i="2"/>
  <c r="H2699" i="2"/>
  <c r="H663" i="2"/>
  <c r="H1783" i="2"/>
  <c r="H2092" i="2"/>
  <c r="H1336" i="2"/>
  <c r="H477" i="2"/>
  <c r="H1886" i="2"/>
  <c r="H1398" i="2"/>
  <c r="H229" i="2"/>
  <c r="H124" i="2"/>
  <c r="H1126" i="2"/>
  <c r="H384" i="2"/>
  <c r="H1103" i="2"/>
  <c r="H75" i="2"/>
  <c r="H2139" i="2"/>
  <c r="H2167" i="2"/>
  <c r="H2286" i="2"/>
  <c r="H1841" i="2"/>
  <c r="H50" i="2"/>
  <c r="H1291" i="2"/>
  <c r="H1331" i="2"/>
  <c r="H1436" i="2"/>
  <c r="H2400" i="2"/>
  <c r="H289" i="2"/>
  <c r="H1857" i="2"/>
  <c r="H396" i="2"/>
  <c r="H2511" i="2"/>
  <c r="H2083" i="2"/>
  <c r="H2126" i="2"/>
  <c r="H2049" i="2"/>
  <c r="H1651" i="2"/>
  <c r="H2222" i="2"/>
  <c r="H1306" i="2"/>
  <c r="H1551" i="2"/>
  <c r="H1708" i="2"/>
  <c r="H722" i="2"/>
  <c r="H280" i="2"/>
  <c r="H981" i="2"/>
  <c r="H1795" i="2"/>
  <c r="H316" i="2"/>
  <c r="H2434" i="2"/>
  <c r="H2468" i="2"/>
  <c r="H1993" i="2"/>
  <c r="H916" i="2"/>
  <c r="H2721" i="2"/>
  <c r="H877" i="2"/>
  <c r="H1655" i="2"/>
  <c r="H2374" i="2"/>
  <c r="H2581" i="2"/>
  <c r="H25" i="2"/>
  <c r="H634" i="2"/>
  <c r="H768" i="2"/>
  <c r="H1069" i="2"/>
  <c r="H1774" i="2"/>
  <c r="H2446" i="2"/>
  <c r="H2120" i="2"/>
  <c r="H1673" i="2"/>
  <c r="H532" i="2"/>
  <c r="H711" i="2"/>
  <c r="H514" i="2"/>
  <c r="H2227" i="2"/>
  <c r="H817" i="2"/>
  <c r="H2000" i="2"/>
  <c r="H2300" i="2"/>
  <c r="H1525" i="2"/>
  <c r="H867" i="2"/>
  <c r="H2448" i="2"/>
  <c r="H2268" i="2"/>
  <c r="H1064" i="2"/>
  <c r="H1430" i="2"/>
  <c r="H732" i="2"/>
  <c r="H692" i="2"/>
  <c r="H2214" i="2"/>
  <c r="H915" i="2"/>
  <c r="H1400" i="2"/>
  <c r="H1676" i="2"/>
  <c r="H2304" i="2"/>
  <c r="H158" i="2"/>
  <c r="H2312" i="2"/>
  <c r="H755" i="2"/>
  <c r="H494" i="2"/>
  <c r="H1285" i="2"/>
  <c r="H984" i="2"/>
  <c r="H264" i="2"/>
  <c r="H1586" i="2"/>
  <c r="H2704" i="2"/>
  <c r="H2303" i="2"/>
  <c r="H1832" i="2"/>
  <c r="H941" i="2"/>
  <c r="H1087" i="2"/>
  <c r="H749" i="2"/>
  <c r="H1644" i="2"/>
  <c r="H2712" i="2"/>
  <c r="H1129" i="2"/>
  <c r="H2372" i="2"/>
  <c r="H2302" i="2"/>
  <c r="H1017" i="2"/>
  <c r="H517" i="2"/>
  <c r="H948" i="2"/>
  <c r="H1472" i="2"/>
  <c r="H177" i="2"/>
  <c r="H412" i="2"/>
  <c r="H828" i="2"/>
  <c r="H539" i="2"/>
  <c r="H1014" i="2"/>
  <c r="H437" i="2"/>
  <c r="H500" i="2"/>
  <c r="H185" i="2"/>
  <c r="H1859" i="2"/>
  <c r="H1125" i="2"/>
  <c r="H1155" i="2"/>
  <c r="H1008" i="2"/>
  <c r="H1343" i="2"/>
  <c r="H1054" i="2"/>
  <c r="H2509" i="2"/>
  <c r="H573" i="2"/>
  <c r="H1782" i="2"/>
  <c r="H33" i="2"/>
  <c r="H2398" i="2"/>
  <c r="H208" i="2"/>
  <c r="H1941" i="2"/>
  <c r="H74" i="2"/>
  <c r="H55" i="2"/>
  <c r="H291" i="2"/>
  <c r="H1864" i="2"/>
  <c r="H1257" i="2"/>
  <c r="H2447" i="2"/>
  <c r="H444" i="2"/>
  <c r="H1498" i="2"/>
  <c r="H587" i="2"/>
  <c r="H688" i="2"/>
  <c r="H2487" i="2"/>
  <c r="H1342" i="2"/>
  <c r="H1359" i="2"/>
  <c r="H400" i="2"/>
  <c r="H23" i="2"/>
  <c r="H372" i="2"/>
  <c r="H1547" i="2"/>
  <c r="H554" i="2"/>
  <c r="H1022" i="2"/>
  <c r="H1019" i="2"/>
  <c r="H558" i="2"/>
  <c r="H2603" i="2"/>
  <c r="H812" i="2"/>
  <c r="H628" i="2"/>
  <c r="H2316" i="2"/>
  <c r="H1854" i="2"/>
  <c r="H1296" i="2"/>
  <c r="H1963" i="2"/>
  <c r="H1766" i="2"/>
  <c r="H1397" i="2"/>
  <c r="H920" i="2"/>
  <c r="H2568" i="2"/>
  <c r="H1152" i="2"/>
  <c r="H1906" i="2"/>
  <c r="H552" i="2"/>
  <c r="H398" i="2"/>
  <c r="H2054" i="2"/>
  <c r="H1410" i="2"/>
  <c r="H1513" i="2"/>
  <c r="H1423" i="2"/>
  <c r="H2153" i="2"/>
  <c r="H1045" i="2"/>
  <c r="H1750" i="2"/>
  <c r="H1186" i="2"/>
  <c r="H936" i="2"/>
  <c r="H1412" i="2"/>
  <c r="H645" i="2"/>
  <c r="H1238" i="2"/>
  <c r="H95" i="2"/>
  <c r="H933" i="2"/>
  <c r="H1847" i="2"/>
  <c r="H1581" i="2"/>
  <c r="H576" i="2"/>
  <c r="H1483" i="2"/>
  <c r="H104" i="2"/>
  <c r="H2450" i="2"/>
  <c r="H604" i="2"/>
  <c r="H790" i="2"/>
  <c r="H455" i="2"/>
  <c r="H271" i="2"/>
  <c r="H557" i="2"/>
  <c r="H1266" i="2"/>
  <c r="H1635" i="2"/>
  <c r="H1731" i="2"/>
  <c r="H572" i="2"/>
  <c r="H1162" i="2"/>
  <c r="H2064" i="2"/>
  <c r="H2419" i="2"/>
  <c r="H1856" i="2"/>
  <c r="H2725" i="2"/>
  <c r="H52" i="2"/>
  <c r="H1493" i="2"/>
  <c r="H752" i="2"/>
  <c r="H415" i="2"/>
  <c r="H2035" i="2"/>
  <c r="H2123" i="2"/>
  <c r="H351" i="2"/>
  <c r="H1869" i="2"/>
  <c r="H2689" i="2"/>
  <c r="H970" i="2"/>
  <c r="H387" i="2"/>
  <c r="H1705" i="2"/>
  <c r="H2441" i="2"/>
  <c r="H677" i="2"/>
  <c r="H322" i="2"/>
  <c r="H2267" i="2"/>
  <c r="H2272" i="2"/>
  <c r="H380" i="2"/>
  <c r="H2173" i="2"/>
  <c r="H983" i="2"/>
  <c r="H921" i="2"/>
  <c r="H1992" i="2"/>
  <c r="H1245" i="2"/>
  <c r="H2114" i="2"/>
  <c r="H2047" i="2"/>
  <c r="H290" i="2"/>
  <c r="H2453" i="2"/>
  <c r="H119" i="2"/>
  <c r="H1835" i="2"/>
  <c r="H2717" i="2"/>
  <c r="H473" i="2"/>
  <c r="H2626" i="2"/>
  <c r="H2417" i="2"/>
  <c r="H162" i="2"/>
  <c r="H426" i="2"/>
  <c r="H1497" i="2"/>
  <c r="H1870" i="2"/>
  <c r="H883" i="2"/>
  <c r="H2199" i="2"/>
  <c r="H1105" i="2"/>
  <c r="H2096" i="2"/>
  <c r="H2018" i="2"/>
  <c r="H627" i="2"/>
  <c r="H1972" i="2"/>
  <c r="H751" i="2"/>
  <c r="H642" i="2"/>
  <c r="H1951" i="2"/>
  <c r="H1617" i="2"/>
  <c r="H748" i="2"/>
  <c r="H839" i="2"/>
  <c r="H2733" i="2"/>
  <c r="H1156" i="2"/>
  <c r="H1179" i="2"/>
  <c r="H1558" i="2"/>
  <c r="H73" i="2"/>
  <c r="H1711" i="2"/>
  <c r="H1144" i="2"/>
  <c r="H1736" i="2"/>
  <c r="H1198" i="2"/>
  <c r="H2644" i="2"/>
  <c r="H1699" i="2"/>
  <c r="H690" i="2"/>
  <c r="H2356" i="2"/>
  <c r="H304" i="2"/>
  <c r="H1634" i="2"/>
  <c r="H1116" i="2"/>
  <c r="H2651" i="2"/>
  <c r="H30" i="2"/>
  <c r="H333" i="2"/>
  <c r="H2087" i="2"/>
  <c r="H960" i="2"/>
  <c r="H569" i="2"/>
  <c r="H880" i="2"/>
  <c r="H2265" i="2"/>
  <c r="H2218" i="2"/>
  <c r="H463" i="2"/>
  <c r="H1424" i="2"/>
  <c r="H1446" i="2"/>
  <c r="H826" i="2"/>
  <c r="H2098" i="2"/>
  <c r="H1924" i="2"/>
  <c r="H527" i="2"/>
  <c r="H2335" i="2"/>
  <c r="H2433" i="2"/>
  <c r="H1819" i="2"/>
  <c r="H1684" i="2"/>
  <c r="H1063" i="2"/>
  <c r="H914" i="2"/>
  <c r="H2060" i="2"/>
  <c r="H212" i="2"/>
  <c r="H949" i="2"/>
  <c r="H997" i="2"/>
  <c r="H1990" i="2"/>
  <c r="H261" i="2"/>
  <c r="H2684" i="2"/>
  <c r="H863" i="2"/>
  <c r="H2146" i="2"/>
  <c r="H2554" i="2"/>
  <c r="H1386" i="2"/>
  <c r="H1090" i="2"/>
  <c r="H1161" i="2"/>
  <c r="H1945" i="2"/>
  <c r="H2711" i="2"/>
  <c r="H946" i="2"/>
  <c r="H924" i="2"/>
  <c r="H1553" i="2"/>
  <c r="H1478" i="2"/>
  <c r="H2157" i="2"/>
  <c r="H1037" i="2"/>
  <c r="H2657" i="2"/>
  <c r="H878" i="2"/>
  <c r="H869" i="2"/>
  <c r="H1887" i="2"/>
  <c r="H1232" i="2"/>
  <c r="H275" i="2"/>
  <c r="H1362" i="2"/>
  <c r="H1251" i="2"/>
  <c r="H1169" i="2"/>
  <c r="H2638" i="2"/>
  <c r="H1985" i="2"/>
  <c r="H1626" i="2"/>
  <c r="H1826" i="2"/>
  <c r="H246" i="2"/>
  <c r="H1875" i="2"/>
  <c r="H11" i="2"/>
  <c r="H1065" i="2"/>
  <c r="H99" i="2"/>
  <c r="H2431" i="2"/>
  <c r="H2287" i="2"/>
  <c r="H2513" i="2"/>
  <c r="H26" i="2"/>
  <c r="H580" i="2"/>
  <c r="H1728" i="2"/>
  <c r="H2678" i="2"/>
  <c r="H2459" i="2"/>
  <c r="H2105" i="2"/>
  <c r="H255" i="2"/>
  <c r="H2670" i="2"/>
  <c r="H1240" i="2"/>
  <c r="H1211" i="2"/>
  <c r="H2179" i="2"/>
  <c r="H243" i="2"/>
  <c r="H1363" i="2"/>
  <c r="H931" i="2"/>
  <c r="H165" i="2"/>
  <c r="H2386" i="2"/>
  <c r="H847" i="2"/>
  <c r="H1953" i="2"/>
  <c r="H592" i="2"/>
  <c r="H472" i="2"/>
  <c r="H2276" i="2"/>
  <c r="H2514" i="2"/>
  <c r="H1058" i="2"/>
  <c r="H336" i="2"/>
  <c r="H1434" i="2"/>
  <c r="H758" i="2"/>
  <c r="H1119" i="2"/>
  <c r="H905" i="2"/>
  <c r="H807" i="2"/>
  <c r="H2577" i="2"/>
  <c r="H1862" i="2"/>
  <c r="H1757" i="2"/>
  <c r="H2171" i="2"/>
  <c r="H2443" i="2"/>
  <c r="H534" i="2"/>
  <c r="H1938" i="2"/>
  <c r="H1649" i="2"/>
  <c r="H1277" i="2"/>
  <c r="H2422" i="2"/>
  <c r="H1380" i="2"/>
  <c r="H794" i="2"/>
  <c r="H613" i="2"/>
  <c r="H996" i="2"/>
  <c r="H2224" i="2"/>
  <c r="H2624" i="2"/>
  <c r="H1409" i="2"/>
  <c r="H1441" i="2"/>
  <c r="H2339" i="2"/>
  <c r="H584" i="2"/>
  <c r="H202" i="2"/>
  <c r="H1983" i="2"/>
  <c r="H489" i="2"/>
  <c r="H35" i="2"/>
  <c r="H509" i="2"/>
  <c r="H1738" i="2"/>
  <c r="H1039" i="2"/>
  <c r="H2693" i="2"/>
  <c r="H1139" i="2"/>
  <c r="H1610" i="2"/>
  <c r="H853" i="2"/>
  <c r="H2283" i="2"/>
  <c r="H1514" i="2"/>
  <c r="H1174" i="2"/>
  <c r="H2259" i="2"/>
  <c r="H278" i="2"/>
  <c r="H1695" i="2"/>
  <c r="H24" i="2"/>
  <c r="H777" i="2"/>
  <c r="H510" i="2"/>
  <c r="H2661" i="2"/>
  <c r="H2658" i="2"/>
  <c r="H2090" i="2"/>
  <c r="H410" i="2"/>
  <c r="H497" i="2"/>
  <c r="H600" i="2"/>
  <c r="H771" i="2"/>
  <c r="H268" i="2"/>
  <c r="H1413" i="2"/>
  <c r="H689" i="2"/>
  <c r="H2542" i="2"/>
  <c r="H2649" i="2"/>
  <c r="H1276" i="2"/>
  <c r="H816" i="2"/>
  <c r="H2112" i="2"/>
  <c r="H1081" i="2"/>
  <c r="H105" i="2"/>
  <c r="H1568" i="2"/>
  <c r="H1889" i="2"/>
  <c r="H1082" i="2"/>
  <c r="H1344" i="2"/>
  <c r="H1793" i="2"/>
  <c r="H1585" i="2"/>
  <c r="H478" i="2"/>
  <c r="H1608" i="2"/>
  <c r="H647" i="2"/>
  <c r="H1737" i="2"/>
  <c r="H787" i="2"/>
  <c r="H1496" i="2"/>
  <c r="H12" i="2"/>
  <c r="H555" i="2"/>
  <c r="H1663" i="2"/>
  <c r="H1003" i="2"/>
  <c r="H458" i="2"/>
  <c r="H1354" i="2"/>
  <c r="H1458" i="2"/>
  <c r="H2219" i="2"/>
  <c r="H2314" i="2"/>
  <c r="H1205" i="2"/>
  <c r="H2027" i="2"/>
  <c r="H2128" i="2"/>
  <c r="H2041" i="2"/>
  <c r="H1209" i="2"/>
  <c r="H1007" i="2"/>
  <c r="H610" i="2"/>
  <c r="H2555" i="2"/>
  <c r="H1540" i="2"/>
  <c r="H168" i="2"/>
  <c r="H2515" i="2"/>
  <c r="H756" i="2"/>
  <c r="H810" i="2"/>
  <c r="H126" i="2"/>
  <c r="H536" i="2"/>
  <c r="H357" i="2"/>
  <c r="H720" i="2"/>
  <c r="H622" i="2"/>
  <c r="H2011" i="2"/>
  <c r="H103" i="2"/>
  <c r="H549" i="2"/>
  <c r="H302" i="2"/>
  <c r="H2533" i="2"/>
  <c r="H1127" i="2"/>
  <c r="H526" i="2"/>
  <c r="H1881" i="2"/>
  <c r="H1904" i="2"/>
  <c r="H425" i="2"/>
  <c r="H1153" i="2"/>
  <c r="H2001" i="2"/>
  <c r="H83" i="2"/>
  <c r="H311" i="2"/>
  <c r="H327" i="2"/>
  <c r="H2636" i="2"/>
  <c r="H294" i="2"/>
  <c r="H277" i="2"/>
  <c r="H1528" i="2"/>
  <c r="H1262" i="2"/>
  <c r="H1792" i="2"/>
  <c r="H1255" i="2"/>
  <c r="H870" i="2"/>
  <c r="H593" i="2"/>
  <c r="H2492" i="2"/>
  <c r="H1538" i="2"/>
  <c r="H360" i="2"/>
  <c r="H1957" i="2"/>
  <c r="H1687" i="2"/>
  <c r="H2519" i="2"/>
  <c r="H581" i="2"/>
  <c r="H377" i="2"/>
  <c r="H786" i="2"/>
  <c r="H1165" i="2"/>
  <c r="H1959" i="2"/>
  <c r="H2160" i="2"/>
  <c r="H1937" i="2"/>
  <c r="H719" i="2"/>
  <c r="H265" i="2"/>
  <c r="H1607" i="2"/>
  <c r="H2280" i="2"/>
  <c r="H1250" i="2"/>
  <c r="H2437" i="2"/>
  <c r="H2141" i="2"/>
  <c r="H1145" i="2"/>
  <c r="H993" i="2"/>
  <c r="H2703" i="2"/>
  <c r="H2671" i="2"/>
  <c r="H1292" i="2"/>
  <c r="H957" i="2"/>
  <c r="H266" i="2"/>
  <c r="H745" i="2"/>
  <c r="H2640" i="2"/>
  <c r="H156" i="2"/>
  <c r="H1726" i="2"/>
  <c r="H503" i="2"/>
  <c r="H2483" i="2"/>
  <c r="H2008" i="2"/>
  <c r="H782" i="2"/>
  <c r="H2233" i="2"/>
  <c r="H82" i="2"/>
  <c r="H1394" i="2"/>
  <c r="H2488" i="2"/>
  <c r="H2030" i="2"/>
  <c r="H1762" i="2"/>
  <c r="H1059" i="2"/>
  <c r="H1006" i="2"/>
  <c r="H1502" i="2"/>
  <c r="H1023" i="2"/>
  <c r="H2655" i="2"/>
  <c r="H1735" i="2"/>
  <c r="H967" i="2"/>
  <c r="H1549" i="2"/>
  <c r="H961" i="2"/>
  <c r="H1601" i="2"/>
  <c r="H1803" i="2"/>
  <c r="H1618" i="2"/>
  <c r="H419" i="2"/>
  <c r="H507" i="2"/>
  <c r="H607" i="2"/>
  <c r="H1995" i="2"/>
  <c r="H788" i="2"/>
  <c r="H909" i="2"/>
  <c r="H1231" i="2"/>
  <c r="H2469" i="2"/>
  <c r="H1950" i="2"/>
  <c r="H269" i="2"/>
  <c r="H1929" i="2"/>
  <c r="H520" i="2"/>
  <c r="H1918" i="2"/>
  <c r="H1770" i="2"/>
  <c r="H2348" i="2"/>
  <c r="H1121" i="2"/>
  <c r="H2044" i="2"/>
  <c r="H829" i="2"/>
  <c r="H636" i="2"/>
  <c r="H2735" i="2"/>
  <c r="H1761" i="2"/>
  <c r="H1075" i="2"/>
  <c r="H2025" i="2"/>
  <c r="H287" i="2"/>
  <c r="H429" i="2"/>
  <c r="H2680" i="2"/>
  <c r="H2037" i="2"/>
  <c r="H57" i="2"/>
  <c r="H331" i="2"/>
  <c r="H2154" i="2"/>
  <c r="H439" i="2"/>
  <c r="H1598" i="2"/>
  <c r="H1244" i="2"/>
  <c r="H1020" i="2"/>
  <c r="H471" i="2"/>
  <c r="H1647" i="2"/>
  <c r="H1190" i="2"/>
  <c r="H2444" i="2"/>
  <c r="H1800" i="2"/>
  <c r="H783" i="2"/>
  <c r="H1653" i="2"/>
  <c r="H221" i="2"/>
  <c r="H1182" i="2"/>
  <c r="H368" i="2"/>
  <c r="H14" i="2"/>
  <c r="H956" i="2"/>
  <c r="H2613" i="2"/>
  <c r="H2221" i="2"/>
  <c r="H2550" i="2"/>
  <c r="H309" i="2"/>
  <c r="H988" i="2"/>
  <c r="H1855" i="2"/>
  <c r="H2503" i="2"/>
  <c r="H1955" i="2"/>
  <c r="H1035" i="2"/>
  <c r="H1461" i="2"/>
  <c r="H835" i="2"/>
  <c r="H1120" i="2"/>
  <c r="H798" i="2"/>
  <c r="H965" i="2"/>
  <c r="H2652" i="2"/>
  <c r="H1199" i="2"/>
  <c r="H796" i="2"/>
  <c r="H1811" i="2"/>
  <c r="H422" i="2"/>
  <c r="H1913" i="2"/>
  <c r="H2155" i="2"/>
  <c r="H547" i="2"/>
  <c r="H963" i="2"/>
  <c r="H533" i="2"/>
  <c r="H2694" i="2"/>
  <c r="H1385" i="2"/>
  <c r="H1932" i="2"/>
  <c r="H276" i="2"/>
  <c r="H1579" i="2"/>
  <c r="H96" i="2"/>
  <c r="H1407" i="2"/>
  <c r="H1340" i="2"/>
  <c r="H740" i="2"/>
  <c r="H973" i="2"/>
  <c r="H1773" i="2"/>
  <c r="H1134" i="2"/>
  <c r="H2192" i="2"/>
  <c r="H2213" i="2"/>
  <c r="H1698" i="2"/>
  <c r="H2156" i="2"/>
  <c r="H2399" i="2"/>
  <c r="H1964" i="2"/>
  <c r="H896" i="2"/>
  <c r="H65" i="2"/>
  <c r="H349" i="2"/>
  <c r="H1962" i="2"/>
  <c r="H1221" i="2"/>
  <c r="H927" i="2"/>
  <c r="H1057" i="2"/>
  <c r="H2336" i="2"/>
  <c r="H315" i="2"/>
  <c r="H1613" i="2"/>
  <c r="H136" i="2"/>
  <c r="H2520" i="2"/>
  <c r="H113" i="2"/>
  <c r="H1259" i="2"/>
  <c r="H2637" i="2"/>
  <c r="H657" i="2"/>
  <c r="H1196" i="2"/>
  <c r="H2317" i="2"/>
  <c r="H1813" i="2"/>
  <c r="H1612" i="2"/>
  <c r="H2240" i="2"/>
  <c r="H66" i="2"/>
  <c r="H1555" i="2"/>
  <c r="H2525" i="2"/>
  <c r="H2257" i="2"/>
  <c r="H1319" i="2"/>
  <c r="H1051" i="2"/>
  <c r="H2360" i="2"/>
  <c r="H1215" i="2"/>
  <c r="H1801" i="2"/>
  <c r="H364" i="2"/>
  <c r="H1115" i="2"/>
  <c r="H1987" i="2"/>
  <c r="H1415" i="2"/>
  <c r="H672" i="2"/>
  <c r="H1997" i="2"/>
  <c r="H176" i="2"/>
  <c r="H209" i="2"/>
  <c r="H974" i="2"/>
  <c r="H45" i="2"/>
  <c r="H1288" i="2"/>
  <c r="H1281" i="2"/>
  <c r="H284" i="2"/>
  <c r="H1191" i="2"/>
  <c r="H1111" i="2"/>
  <c r="H408" i="2"/>
  <c r="H2086" i="2"/>
  <c r="H922" i="2"/>
  <c r="H2393" i="2"/>
  <c r="H5" i="2"/>
  <c r="H2532" i="2"/>
  <c r="H2506" i="2"/>
  <c r="H2162" i="2"/>
  <c r="H2557" i="2"/>
  <c r="H2322" i="2"/>
  <c r="H2562" i="2"/>
  <c r="H1507" i="2"/>
  <c r="H2034" i="2"/>
  <c r="H2598" i="2"/>
  <c r="H1969" i="2"/>
  <c r="H2634" i="2"/>
  <c r="H1491" i="2"/>
  <c r="H1661" i="2"/>
  <c r="H1921" i="2"/>
  <c r="H1718" i="2"/>
  <c r="H670" i="2"/>
  <c r="H2183" i="2"/>
  <c r="H2582" i="2"/>
  <c r="H1902" i="2"/>
  <c r="H1808" i="2"/>
  <c r="H625" i="2"/>
  <c r="H2057" i="2"/>
  <c r="H693" i="2"/>
  <c r="H128" i="2"/>
  <c r="H2708" i="2"/>
  <c r="H2144" i="2"/>
  <c r="H770" i="2"/>
  <c r="H1012" i="2"/>
  <c r="H713" i="2"/>
  <c r="H2727" i="2"/>
  <c r="H117" i="2"/>
  <c r="H735" i="2"/>
  <c r="H1956" i="2"/>
  <c r="H1092" i="2"/>
  <c r="H2298" i="2"/>
  <c r="H714" i="2"/>
  <c r="H2710" i="2"/>
  <c r="H1187" i="2"/>
  <c r="H1812" i="2"/>
  <c r="H1917" i="2"/>
  <c r="H1484" i="2"/>
  <c r="H1715" i="2"/>
  <c r="H2081" i="2"/>
  <c r="H2070" i="2"/>
  <c r="H153" i="2"/>
  <c r="H2278" i="2"/>
  <c r="H1104" i="2"/>
  <c r="H522" i="2"/>
  <c r="H1631" i="2"/>
  <c r="H1333" i="2"/>
  <c r="H698" i="2"/>
  <c r="H1714" i="2"/>
  <c r="H1411" i="2"/>
  <c r="H1326" i="2"/>
  <c r="H2178" i="2"/>
  <c r="H2590" i="2"/>
  <c r="H667" i="2"/>
  <c r="H2500" i="2"/>
  <c r="H2593" i="2"/>
  <c r="H1565" i="2"/>
  <c r="H1868" i="2"/>
  <c r="H2337" i="2"/>
  <c r="H1920" i="2"/>
  <c r="H2228" i="2"/>
  <c r="H1325" i="2"/>
  <c r="H474" i="2"/>
  <c r="H543" i="2"/>
  <c r="H313" i="2"/>
  <c r="H2438" i="2"/>
  <c r="H969" i="2"/>
  <c r="H1894" i="2"/>
  <c r="H1966" i="2"/>
  <c r="H1944" i="2"/>
  <c r="H392" i="2"/>
  <c r="H2340" i="2"/>
  <c r="H2502" i="2"/>
  <c r="H2359" i="2"/>
  <c r="H1721" i="2"/>
  <c r="H1016" i="2"/>
  <c r="H653" i="2"/>
  <c r="H172" i="2"/>
  <c r="H323" i="2"/>
  <c r="H802" i="2"/>
  <c r="H1749" i="2"/>
  <c r="H2220" i="2"/>
  <c r="H2716" i="2"/>
  <c r="H1998" i="2"/>
  <c r="H2134" i="2"/>
  <c r="H1884" i="2"/>
  <c r="H240" i="2"/>
  <c r="H13" i="2"/>
  <c r="H87" i="2"/>
  <c r="H1707" i="2"/>
  <c r="H919" i="2"/>
  <c r="H1925" i="2"/>
  <c r="H1557" i="2"/>
  <c r="H588" i="2"/>
  <c r="H1536" i="2"/>
  <c r="H1982" i="2"/>
  <c r="H2135" i="2"/>
  <c r="H1046" i="2"/>
  <c r="H2548" i="2"/>
  <c r="H918" i="2"/>
  <c r="H370" i="2"/>
  <c r="H775" i="2"/>
  <c r="H977" i="2"/>
  <c r="H1164" i="2"/>
  <c r="H6" i="2"/>
  <c r="H1396" i="2"/>
  <c r="H935" i="2"/>
  <c r="H1086" i="2"/>
  <c r="H505" i="2"/>
  <c r="H1615" i="2"/>
  <c r="H2380" i="2"/>
  <c r="H2122" i="2"/>
  <c r="H1817" i="2"/>
  <c r="H930" i="2"/>
  <c r="H395" i="2"/>
  <c r="H1450" i="2"/>
  <c r="H2654" i="2"/>
  <c r="H454" i="2"/>
  <c r="H1789" i="2"/>
  <c r="H1692" i="2"/>
  <c r="H447" i="2"/>
  <c r="H2565" i="2"/>
  <c r="H2604" i="2"/>
  <c r="H2666" i="2"/>
  <c r="H2244" i="2"/>
  <c r="H2338" i="2"/>
  <c r="H2166" i="2"/>
  <c r="H1523" i="2"/>
  <c r="H1459" i="2"/>
  <c r="H1137" i="2"/>
  <c r="H726" i="2"/>
  <c r="H189" i="2"/>
  <c r="H374" i="2"/>
  <c r="H705" i="2"/>
  <c r="H47" i="2"/>
  <c r="H821" i="2"/>
  <c r="H1297" i="2"/>
  <c r="H182" i="2"/>
  <c r="H2236" i="2"/>
  <c r="H259" i="2"/>
  <c r="H1010" i="2"/>
  <c r="H462" i="2"/>
  <c r="H1838" i="2"/>
  <c r="H1903" i="2"/>
  <c r="H1099" i="2"/>
  <c r="H2263" i="2"/>
  <c r="H1009" i="2"/>
  <c r="H1958" i="2"/>
  <c r="H2253" i="2"/>
  <c r="H759" i="2"/>
  <c r="H763" i="2"/>
  <c r="H2282" i="2"/>
  <c r="H1648" i="2"/>
  <c r="H760" i="2"/>
  <c r="H2341" i="2"/>
  <c r="H1365" i="2"/>
  <c r="H1584" i="2"/>
  <c r="H1391" i="2"/>
  <c r="H2556" i="2"/>
  <c r="H260" i="2"/>
  <c r="H2516" i="2"/>
  <c r="H1751" i="2"/>
  <c r="H2524" i="2"/>
  <c r="H1311" i="2"/>
  <c r="H1181" i="2"/>
  <c r="H516" i="2"/>
  <c r="H1512" i="2"/>
  <c r="H2505" i="2"/>
  <c r="H1128" i="2"/>
  <c r="H945" i="2"/>
  <c r="H1524" i="2"/>
  <c r="H335" i="2"/>
  <c r="H2354" i="2"/>
  <c r="H1569" i="2"/>
  <c r="H2343" i="2"/>
  <c r="H2731" i="2"/>
  <c r="H797" i="2"/>
  <c r="H2174" i="2"/>
  <c r="H2007" i="2"/>
  <c r="H2237" i="2"/>
  <c r="H2036" i="2"/>
  <c r="H1194" i="2"/>
  <c r="H1015" i="2"/>
  <c r="H1346" i="2"/>
  <c r="H2364" i="2"/>
  <c r="H1253" i="2"/>
  <c r="H958" i="2"/>
  <c r="H2700" i="2"/>
  <c r="H167" i="2"/>
  <c r="H1305" i="2"/>
  <c r="H1033" i="2"/>
  <c r="H1345" i="2"/>
  <c r="H666" i="2"/>
  <c r="H2019" i="2"/>
  <c r="H1753" i="2"/>
  <c r="H2289" i="2"/>
  <c r="H254" i="2"/>
  <c r="H2633" i="2"/>
  <c r="H1632" i="2"/>
  <c r="H2536" i="2"/>
  <c r="H1760" i="2"/>
  <c r="H1671" i="2"/>
  <c r="H2362" i="2"/>
  <c r="H2085" i="2"/>
  <c r="H2039" i="2"/>
  <c r="H2608" i="2"/>
  <c r="H2463" i="2"/>
  <c r="H446" i="2"/>
  <c r="H379" i="2"/>
  <c r="H1312" i="2"/>
  <c r="H2181" i="2"/>
  <c r="H1638" i="2"/>
  <c r="H723" i="2"/>
  <c r="H1879" i="2"/>
  <c r="H2245" i="2"/>
  <c r="H288" i="2"/>
  <c r="H2023" i="2"/>
  <c r="H1973" i="2"/>
  <c r="H2713" i="2"/>
  <c r="H1675" i="2"/>
  <c r="H637" i="2"/>
  <c r="H2131" i="2"/>
  <c r="H61" i="2"/>
  <c r="H1102" i="2"/>
  <c r="H352" i="2"/>
  <c r="H1722" i="2"/>
  <c r="H345" i="2"/>
  <c r="H362" i="2"/>
  <c r="H2491" i="2"/>
  <c r="H1098" i="2"/>
  <c r="H1026" i="2"/>
  <c r="H662" i="2"/>
  <c r="H1167" i="2"/>
  <c r="H2409" i="2"/>
  <c r="H2232" i="2"/>
  <c r="H1839" i="2"/>
  <c r="H962" i="2"/>
  <c r="H1994" i="2"/>
  <c r="H686" i="2"/>
  <c r="H820" i="2"/>
  <c r="H2132" i="2"/>
  <c r="H501" i="2"/>
  <c r="H521" i="2"/>
  <c r="H163" i="2"/>
  <c r="H1053" i="2"/>
  <c r="H1942" i="2"/>
  <c r="H1991" i="2"/>
  <c r="H2143" i="2"/>
  <c r="H2089" i="2"/>
  <c r="H508" i="2"/>
  <c r="H1474" i="2"/>
  <c r="H90" i="2"/>
  <c r="H2264" i="2"/>
  <c r="H2076" i="2"/>
  <c r="H937" i="2"/>
  <c r="H8" i="2"/>
  <c r="H635" i="2"/>
  <c r="H2566" i="2"/>
  <c r="H1348" i="2"/>
  <c r="H2465" i="2"/>
  <c r="H1234" i="2"/>
  <c r="H2342" i="2"/>
  <c r="H1114" i="2"/>
  <c r="H385" i="2"/>
  <c r="H1947" i="2"/>
  <c r="H1324" i="2"/>
  <c r="H155" i="2"/>
  <c r="H1885" i="2"/>
  <c r="H2104" i="2"/>
  <c r="H1928" i="2"/>
  <c r="H1482" i="2"/>
  <c r="H29" i="2"/>
  <c r="H2281" i="2"/>
  <c r="H98" i="2"/>
  <c r="H1133" i="2"/>
  <c r="H741" i="2"/>
  <c r="H789" i="2"/>
  <c r="H2021" i="2"/>
  <c r="H2189" i="2"/>
  <c r="H159" i="2"/>
  <c r="H1637" i="2"/>
  <c r="H1124" i="2"/>
  <c r="H148" i="2"/>
  <c r="H383" i="2"/>
  <c r="H2217" i="2"/>
  <c r="H1758" i="2"/>
  <c r="H2456" i="2"/>
  <c r="H1679" i="2"/>
  <c r="H753" i="2"/>
  <c r="H837" i="2"/>
  <c r="H1667" i="2"/>
  <c r="H1001" i="2"/>
  <c r="H773" i="2"/>
  <c r="H2043" i="2"/>
  <c r="H217" i="2"/>
  <c r="H140" i="2"/>
  <c r="H484" i="2"/>
  <c r="H825" i="2"/>
  <c r="H1640" i="2"/>
  <c r="H2383" i="2"/>
  <c r="H170" i="2"/>
  <c r="H1948" i="2"/>
  <c r="H1074" i="2"/>
  <c r="H661" i="2"/>
  <c r="H1399" i="2"/>
  <c r="H616" i="2"/>
  <c r="H2475" i="2"/>
  <c r="H417" i="2"/>
  <c r="H729" i="2"/>
  <c r="H107" i="2"/>
  <c r="H1971" i="2"/>
  <c r="H1488" i="2"/>
  <c r="H2115" i="2"/>
  <c r="H1633" i="2"/>
  <c r="H1043" i="2"/>
  <c r="H1309" i="2"/>
  <c r="H904" i="2"/>
  <c r="H1428" i="2"/>
  <c r="H2479" i="2"/>
  <c r="H2392" i="2"/>
  <c r="H1264" i="2"/>
  <c r="H2285" i="2"/>
  <c r="H1351" i="2"/>
  <c r="H1330" i="2"/>
  <c r="H171" i="2"/>
  <c r="H1157" i="2"/>
  <c r="H1146" i="2"/>
  <c r="H725" i="2"/>
  <c r="H1909" i="2"/>
  <c r="H1383" i="2"/>
  <c r="H1532" i="2"/>
  <c r="H1583" i="2"/>
  <c r="H134" i="2"/>
  <c r="H15" i="2"/>
  <c r="H1508" i="2"/>
  <c r="H79" i="2"/>
  <c r="H1630" i="2"/>
  <c r="H1005" i="2"/>
  <c r="H1845" i="2"/>
  <c r="H2685" i="2"/>
  <c r="H1097" i="2"/>
  <c r="H1779" i="2"/>
  <c r="H1690" i="2"/>
  <c r="H1712" i="2"/>
  <c r="H492" i="2"/>
  <c r="H1682" i="2"/>
  <c r="H697" i="2"/>
  <c r="H245" i="2"/>
  <c r="H1777" i="2"/>
  <c r="H2734" i="2"/>
  <c r="H2517" i="2"/>
  <c r="H1688" i="2"/>
  <c r="H2269" i="2"/>
  <c r="H2254" i="2"/>
  <c r="H1449" i="2"/>
  <c r="H2449" i="2"/>
  <c r="H2718" i="2"/>
  <c r="H393" i="2"/>
  <c r="H2584" i="2"/>
  <c r="H1743" i="2"/>
  <c r="H2310" i="2"/>
  <c r="H329" i="2"/>
  <c r="H801" i="2"/>
  <c r="H632" i="2"/>
  <c r="H181" i="2"/>
  <c r="H226" i="2"/>
  <c r="H1183" i="2"/>
  <c r="H591" i="2"/>
  <c r="H213" i="2"/>
  <c r="H250" i="2"/>
  <c r="H206" i="2"/>
  <c r="H1208" i="2"/>
  <c r="H2646" i="2"/>
  <c r="H1646" i="2"/>
  <c r="H709" i="2"/>
  <c r="H859" i="2"/>
  <c r="H1289" i="2"/>
  <c r="H2485" i="2"/>
  <c r="H1732" i="2"/>
  <c r="H952" i="2"/>
  <c r="H2546" i="2"/>
  <c r="H813" i="2"/>
  <c r="H2530" i="2"/>
  <c r="H2255" i="2"/>
  <c r="H2385" i="2"/>
  <c r="H1477" i="2"/>
  <c r="H223" i="2"/>
  <c r="H125" i="2"/>
  <c r="H1844" i="2"/>
  <c r="H940" i="2"/>
  <c r="H2647" i="2"/>
  <c r="H20" i="2"/>
  <c r="H1500" i="2"/>
  <c r="H204" i="2"/>
  <c r="H1000" i="2"/>
  <c r="H227" i="2"/>
  <c r="H913" i="2"/>
  <c r="H1486" i="2"/>
  <c r="H1672" i="2"/>
  <c r="H133" i="2"/>
  <c r="H1804" i="2"/>
  <c r="H319" i="2"/>
  <c r="H2242" i="2"/>
  <c r="H1905" i="2"/>
  <c r="H2497" i="2"/>
  <c r="H2150" i="2"/>
  <c r="H2145" i="2"/>
  <c r="H2426" i="2"/>
  <c r="H1975" i="2"/>
  <c r="H2381" i="2"/>
  <c r="H1919" i="2"/>
  <c r="H2729" i="2"/>
  <c r="H1372" i="2"/>
  <c r="H687" i="2"/>
  <c r="H1827" i="2"/>
  <c r="H999" i="2"/>
  <c r="H2609" i="2"/>
  <c r="H2623" i="2"/>
  <c r="H2290" i="2"/>
  <c r="H224" i="2"/>
  <c r="H1603" i="2"/>
  <c r="H1218" i="2"/>
  <c r="H2038" i="2"/>
  <c r="H765" i="2"/>
  <c r="H1747" i="2"/>
  <c r="H2239" i="2"/>
  <c r="H2279" i="2"/>
  <c r="H2045" i="2"/>
  <c r="H654" i="2"/>
  <c r="H2663" i="2"/>
  <c r="H2507" i="2"/>
  <c r="H1317" i="2"/>
  <c r="H1891" i="2"/>
  <c r="H831" i="2"/>
  <c r="H2373" i="2"/>
  <c r="H54" i="2"/>
  <c r="H16" i="2"/>
  <c r="H1168" i="2"/>
  <c r="H1403" i="2"/>
  <c r="H196" i="2"/>
  <c r="H2333" i="2"/>
  <c r="H77" i="2"/>
  <c r="H1373" i="2"/>
  <c r="H2059" i="2"/>
  <c r="H301" i="2"/>
  <c r="H804" i="2"/>
  <c r="H582" i="2"/>
  <c r="H1460" i="2"/>
  <c r="H1939" i="2"/>
  <c r="H1501" i="2"/>
  <c r="H660" i="2"/>
  <c r="H519" i="2"/>
  <c r="H2252" i="2"/>
  <c r="H1506" i="2"/>
  <c r="H1519" i="2"/>
  <c r="H1818" i="2"/>
  <c r="H1970" i="2"/>
  <c r="H2440" i="2"/>
  <c r="H951" i="2"/>
  <c r="H1834" i="2"/>
  <c r="H1236" i="2"/>
  <c r="H1473" i="2"/>
  <c r="H483" i="2"/>
  <c r="H141" i="2"/>
  <c r="H43" i="2"/>
  <c r="H1846" i="2"/>
  <c r="H1573" i="2"/>
  <c r="H306" i="2"/>
  <c r="H2724" i="2"/>
  <c r="H350" i="2"/>
  <c r="H932" i="2"/>
  <c r="H461" i="2"/>
  <c r="H2642" i="2"/>
  <c r="H1361" i="2"/>
  <c r="H2481" i="2"/>
  <c r="H621" i="2"/>
  <c r="H2719" i="2"/>
  <c r="H2063" i="2"/>
  <c r="H1561" i="2"/>
  <c r="H2327" i="2"/>
  <c r="H1984" i="2"/>
  <c r="H2068" i="2"/>
  <c r="H325" i="2"/>
  <c r="H2152" i="2"/>
  <c r="H762" i="2"/>
  <c r="H2673" i="2"/>
  <c r="H843" i="2"/>
  <c r="H369" i="2"/>
  <c r="H1066" i="2"/>
  <c r="H407" i="2"/>
  <c r="H1900" i="2"/>
  <c r="H2653" i="2"/>
  <c r="H2464" i="2"/>
  <c r="H130" i="2"/>
  <c r="H631" i="2"/>
  <c r="H2117" i="2"/>
  <c r="H1141" i="2"/>
  <c r="H228" i="2"/>
  <c r="H7" i="2"/>
  <c r="H728" i="2"/>
  <c r="H1494" i="2"/>
  <c r="H2188" i="2"/>
  <c r="H1628" i="2"/>
  <c r="H1865" i="2"/>
  <c r="H438" i="2"/>
  <c r="H942" i="2"/>
  <c r="H433" i="2"/>
  <c r="H1256" i="2"/>
  <c r="H267" i="2"/>
  <c r="H2529" i="2"/>
  <c r="H1821" i="2"/>
  <c r="H2261" i="2"/>
  <c r="H1897" i="2"/>
  <c r="H1604" i="2"/>
  <c r="H1934" i="2"/>
  <c r="H1192" i="2"/>
  <c r="H1544" i="2"/>
  <c r="H1908" i="2"/>
  <c r="H1518" i="2"/>
  <c r="H144" i="2"/>
  <c r="H1315" i="2"/>
  <c r="H2016" i="2"/>
  <c r="H2323" i="2"/>
  <c r="H2003" i="2"/>
  <c r="H1138" i="2"/>
  <c r="H496" i="2"/>
  <c r="H830" i="2"/>
  <c r="H609" i="2"/>
  <c r="H476" i="2"/>
  <c r="H1912" i="2"/>
  <c r="H1239" i="2"/>
  <c r="H1643" i="2"/>
  <c r="H1622" i="2"/>
  <c r="H203" i="2"/>
  <c r="H1004" i="2"/>
  <c r="H1829" i="2"/>
  <c r="H923" i="2"/>
  <c r="H2436" i="2"/>
  <c r="H60" i="2"/>
  <c r="H239" i="2"/>
  <c r="H1790" i="2"/>
  <c r="H881" i="2"/>
  <c r="H2632" i="2"/>
  <c r="H523" i="2"/>
  <c r="H1335" i="2"/>
  <c r="H225" i="2"/>
  <c r="H757" i="2"/>
  <c r="H378" i="2"/>
  <c r="H1210" i="2"/>
  <c r="H2429" i="2"/>
  <c r="H354" i="2"/>
  <c r="H1785" i="2"/>
  <c r="H2470" i="2"/>
  <c r="H538" i="2"/>
  <c r="H2384" i="2"/>
  <c r="H382" i="2"/>
  <c r="H750" i="2"/>
  <c r="H1376" i="2"/>
  <c r="H1390" i="2"/>
  <c r="H1160" i="2"/>
  <c r="H601" i="2"/>
  <c r="H626" i="2"/>
  <c r="H2331" i="2"/>
  <c r="H2100" i="2"/>
  <c r="H2412" i="2"/>
  <c r="H2161" i="2"/>
  <c r="H1329" i="2"/>
  <c r="H1807" i="2"/>
  <c r="H1883" i="2"/>
  <c r="H1515" i="2"/>
  <c r="H286" i="2"/>
  <c r="H1625" i="2"/>
  <c r="H2606" i="2"/>
  <c r="H980" i="2"/>
  <c r="H1150" i="2"/>
  <c r="H247" i="2"/>
  <c r="H1230" i="2"/>
  <c r="H238" i="2"/>
  <c r="H1002" i="2"/>
  <c r="H2496" i="2"/>
  <c r="H402" i="2"/>
  <c r="H2371" i="2"/>
  <c r="H1960" i="2"/>
  <c r="H597" i="2"/>
  <c r="H1878" i="2"/>
  <c r="H1130" i="2"/>
  <c r="H724" i="2"/>
  <c r="H2346" i="2"/>
  <c r="H2014" i="2"/>
  <c r="H518" i="2"/>
  <c r="H1636" i="2"/>
  <c r="H138" i="2"/>
  <c r="H2421" i="2"/>
  <c r="H1387" i="2"/>
  <c r="H19" i="2"/>
  <c r="H776" i="2"/>
  <c r="H605" i="2"/>
  <c r="H618" i="2"/>
  <c r="H893" i="2"/>
  <c r="H1061" i="2"/>
  <c r="H1600" i="2"/>
  <c r="H899" i="2"/>
  <c r="H1840" i="2"/>
  <c r="H2206" i="2"/>
  <c r="H1113" i="2"/>
  <c r="H93" i="2"/>
  <c r="H1303" i="2"/>
  <c r="H2535" i="2"/>
  <c r="H1490" i="2"/>
  <c r="H164" i="2"/>
  <c r="H861" i="2"/>
  <c r="H1877" i="2"/>
  <c r="H2002" i="2"/>
  <c r="H88" i="2"/>
  <c r="H143" i="2"/>
  <c r="H834" i="2"/>
  <c r="H910" i="2"/>
  <c r="H1989" i="2"/>
  <c r="H848" i="2"/>
  <c r="H1833" i="2"/>
  <c r="H1213" i="2"/>
  <c r="H1605" i="2"/>
  <c r="H2676" i="2"/>
  <c r="H504" i="2"/>
  <c r="H1588" i="2"/>
  <c r="H2561" i="2"/>
  <c r="H1836" i="2"/>
  <c r="H2026" i="2"/>
  <c r="H808" i="2"/>
  <c r="H718" i="2"/>
  <c r="H222" i="2"/>
  <c r="H2405" i="2"/>
  <c r="H1641" i="2"/>
  <c r="H166" i="2"/>
  <c r="H678" i="2"/>
  <c r="H1999" i="2"/>
  <c r="H216" i="2"/>
  <c r="H300" i="2"/>
  <c r="H890" i="2"/>
  <c r="H1595" i="2"/>
  <c r="H2130" i="2"/>
  <c r="H2009" i="2"/>
  <c r="H2707" i="2"/>
  <c r="H1443" i="2"/>
  <c r="H2056" i="2"/>
  <c r="H2350" i="2"/>
  <c r="H2260" i="2"/>
  <c r="H2040" i="2"/>
  <c r="H2682" i="2"/>
  <c r="H2207" i="2"/>
  <c r="H1439" i="2"/>
  <c r="H2080" i="2"/>
  <c r="H1580" i="2"/>
  <c r="H1678" i="2"/>
  <c r="H676" i="2"/>
  <c r="H2012" i="2"/>
  <c r="H1763" i="2"/>
  <c r="H2311" i="2"/>
  <c r="H1485" i="2"/>
  <c r="H1451" i="2"/>
  <c r="H251" i="2"/>
  <c r="H2531" i="2"/>
  <c r="H2193" i="2"/>
  <c r="H2629" i="2"/>
  <c r="H2394" i="2"/>
  <c r="H793" i="2"/>
  <c r="H38" i="2"/>
  <c r="H312" i="2"/>
  <c r="H1589" i="2"/>
  <c r="H2551" i="2"/>
  <c r="H147" i="2"/>
  <c r="H464" i="2"/>
  <c r="H1852" i="2"/>
  <c r="H1188" i="2"/>
  <c r="H1530" i="2"/>
  <c r="H989" i="2"/>
  <c r="H3" i="2"/>
  <c r="H1520" i="2"/>
  <c r="H2136" i="2"/>
  <c r="H118" i="2"/>
  <c r="H1378" i="2"/>
  <c r="H1977" i="2"/>
  <c r="H337" i="2"/>
  <c r="H785" i="2"/>
  <c r="H2202" i="2"/>
  <c r="H1393" i="2"/>
  <c r="H1967" i="2"/>
  <c r="H1060" i="2"/>
  <c r="H1149" i="2"/>
  <c r="H934" i="2"/>
  <c r="H2473" i="2"/>
  <c r="H2621" i="2"/>
  <c r="H746" i="2"/>
  <c r="H815" i="2"/>
  <c r="H423" i="2"/>
  <c r="H145" i="2"/>
  <c r="H1338" i="2"/>
  <c r="H1805" i="2"/>
  <c r="H1143" i="2"/>
  <c r="H1702" i="2"/>
  <c r="H490" i="2"/>
  <c r="H2361" i="2"/>
  <c r="H1554" i="2"/>
  <c r="H2358" i="2"/>
  <c r="H1321" i="2"/>
  <c r="H546" i="2"/>
  <c r="H292" i="2"/>
  <c r="H1445" i="2"/>
  <c r="H939" i="2"/>
  <c r="H2379" i="2"/>
  <c r="H833" i="2"/>
  <c r="H2142" i="2"/>
  <c r="H1122" i="2"/>
  <c r="H1042" i="2"/>
  <c r="H131" i="2"/>
  <c r="H310" i="2"/>
  <c r="H1095" i="2"/>
  <c r="H2091" i="2"/>
  <c r="H2225" i="2"/>
  <c r="H1466" i="2"/>
  <c r="H836" i="2"/>
  <c r="H730" i="2"/>
  <c r="H2294" i="2"/>
  <c r="H2672" i="2"/>
  <c r="H1968" i="2"/>
  <c r="H2351" i="2"/>
  <c r="H2368" i="2"/>
  <c r="H1454" i="2"/>
  <c r="H81" i="2"/>
  <c r="H578" i="2"/>
  <c r="H2540" i="2"/>
  <c r="H2723" i="2"/>
  <c r="H2631" i="2"/>
  <c r="H339" i="2"/>
  <c r="H1355" i="2"/>
  <c r="H2050" i="2"/>
  <c r="H1744" i="2"/>
  <c r="H2611" i="2"/>
  <c r="H800" i="2"/>
  <c r="H1537" i="2"/>
  <c r="H1866" i="2"/>
  <c r="H1287" i="2"/>
  <c r="H703" i="2"/>
  <c r="H1797" i="2"/>
  <c r="H1456" i="2"/>
  <c r="H598" i="2"/>
  <c r="H2095" i="2"/>
  <c r="H101" i="2"/>
  <c r="H1893" i="2"/>
  <c r="H2493" i="2"/>
  <c r="H233" i="2"/>
  <c r="H1700" i="2"/>
  <c r="H347" i="2"/>
  <c r="H418" i="2"/>
  <c r="H390" i="2"/>
  <c r="H1334" i="2"/>
  <c r="H236" i="2"/>
  <c r="H2662" i="2"/>
  <c r="H1548" i="2"/>
  <c r="H1831" i="2"/>
  <c r="H1597" i="2"/>
  <c r="H2230" i="2"/>
  <c r="H320" i="2"/>
  <c r="H541" i="2"/>
  <c r="H791" i="2"/>
  <c r="H1229" i="2"/>
  <c r="H37" i="2"/>
  <c r="H1582" i="2"/>
  <c r="H9" i="2"/>
  <c r="H1049" i="2"/>
  <c r="H366" i="2"/>
  <c r="H1227" i="2"/>
  <c r="H18" i="2"/>
  <c r="H1370" i="2"/>
  <c r="H231" i="2"/>
  <c r="H2033" i="2"/>
  <c r="H1923" i="2"/>
  <c r="H487" i="2"/>
  <c r="H1916" i="2"/>
  <c r="H1077" i="2"/>
  <c r="H1206" i="2"/>
  <c r="H563" i="2"/>
  <c r="H348" i="2"/>
  <c r="H1974" i="2"/>
  <c r="H411" i="2"/>
  <c r="H460" i="2"/>
  <c r="H1270" i="2"/>
  <c r="H2328" i="2"/>
  <c r="H1578" i="2"/>
  <c r="H1294" i="2"/>
  <c r="H784" i="2"/>
  <c r="H872" i="2"/>
  <c r="H2474" i="2"/>
  <c r="H638" i="2"/>
  <c r="H257" i="2"/>
  <c r="H58" i="2"/>
  <c r="H2686" i="2"/>
  <c r="H2078" i="2"/>
  <c r="H1216" i="2"/>
  <c r="H1611" i="2"/>
  <c r="H2563" i="2"/>
  <c r="H595" i="2"/>
  <c r="H491" i="2"/>
  <c r="H650" i="2"/>
  <c r="H2074" i="2"/>
  <c r="H2318" i="2"/>
  <c r="H151" i="2"/>
  <c r="H1787" i="2"/>
  <c r="H1492" i="2"/>
  <c r="H1609" i="2"/>
  <c r="H2418" i="2"/>
  <c r="H1375" i="2"/>
  <c r="H2543" i="2"/>
  <c r="H381" i="2"/>
  <c r="H46" i="2"/>
  <c r="H2471" i="2"/>
  <c r="H2677" i="2"/>
  <c r="H1447" i="2"/>
  <c r="H1224" i="2"/>
  <c r="H190" i="2"/>
  <c r="H1933" i="2"/>
  <c r="H2430" i="2"/>
  <c r="H106" i="2"/>
  <c r="H328" i="2"/>
  <c r="H1112" i="2"/>
  <c r="H1755" i="2"/>
  <c r="H1810" i="2"/>
  <c r="H1013" i="2"/>
  <c r="H1021" i="2"/>
  <c r="H457" i="2"/>
  <c r="H2499" i="2"/>
  <c r="H744" i="2"/>
  <c r="H1170" i="2"/>
  <c r="H2058" i="2"/>
  <c r="H2599" i="2"/>
  <c r="H84" i="2"/>
  <c r="H430" i="2"/>
  <c r="H1560" i="2"/>
  <c r="H1302" i="2"/>
  <c r="H1571" i="2"/>
  <c r="H2216" i="2"/>
  <c r="H1455" i="2"/>
  <c r="H449" i="2"/>
  <c r="H1452" i="2"/>
  <c r="H263" i="2"/>
  <c r="H585" i="2"/>
  <c r="H1044" i="2"/>
  <c r="H2241" i="2"/>
  <c r="H2495" i="2"/>
  <c r="H2425" i="2"/>
  <c r="H2722" i="2"/>
  <c r="H1384" i="2"/>
  <c r="H1076" i="2"/>
  <c r="H1419" i="2"/>
  <c r="H1599" i="2"/>
  <c r="H2164" i="2"/>
  <c r="H1851" i="2"/>
  <c r="H682" i="2"/>
  <c r="H1935" i="2"/>
  <c r="H841" i="2"/>
  <c r="H2140" i="2"/>
  <c r="H1158" i="2"/>
  <c r="H987" i="2"/>
  <c r="H1620" i="2"/>
  <c r="H2295" i="2"/>
  <c r="H2575" i="2"/>
  <c r="H898" i="2"/>
  <c r="H907" i="2"/>
  <c r="H112" i="2"/>
  <c r="H2579" i="2"/>
  <c r="H2414" i="2"/>
  <c r="H2159" i="2"/>
  <c r="H1746" i="2"/>
  <c r="H2204" i="2"/>
  <c r="H1408" i="2"/>
  <c r="H2180" i="2"/>
  <c r="H149" i="2"/>
  <c r="H681" i="2"/>
  <c r="H1316" i="2"/>
  <c r="H1416" i="2"/>
  <c r="H943" i="2"/>
  <c r="H2093" i="2"/>
  <c r="H432" i="2"/>
  <c r="H2250" i="2"/>
  <c r="H1136" i="2"/>
  <c r="H844" i="2"/>
  <c r="H1723" i="2"/>
  <c r="H2455" i="2"/>
  <c r="H612" i="2"/>
  <c r="H560" i="2"/>
  <c r="H1590" i="2"/>
  <c r="H818" i="2"/>
  <c r="H249" i="2"/>
  <c r="H2665" i="2"/>
  <c r="H1448" i="2"/>
  <c r="H495" i="2"/>
  <c r="H2125" i="2"/>
  <c r="H1350" i="2"/>
  <c r="H502" i="2"/>
  <c r="H1509" i="2"/>
  <c r="H31" i="2"/>
  <c r="H2370" i="2"/>
  <c r="H173" i="2"/>
  <c r="H235" i="2"/>
  <c r="H1734" i="2"/>
  <c r="H531" i="2"/>
  <c r="H1395" i="2"/>
  <c r="H994" i="2"/>
  <c r="H2696" i="2"/>
  <c r="H2406" i="2"/>
  <c r="H1142" i="2"/>
  <c r="H1710" i="2"/>
  <c r="H2138" i="2"/>
  <c r="H205" i="2"/>
  <c r="H1898" i="2"/>
  <c r="H2313" i="2"/>
  <c r="H2082" i="2"/>
  <c r="H1704" i="2"/>
  <c r="H779" i="2"/>
  <c r="H570" i="2"/>
  <c r="H2195" i="2"/>
  <c r="H1533" i="2"/>
  <c r="H2615" i="2"/>
  <c r="H734" i="2"/>
  <c r="H2024" i="2"/>
  <c r="H436" i="2"/>
  <c r="H1464" i="2"/>
  <c r="H2454" i="2"/>
  <c r="H435" i="2"/>
  <c r="H1347" i="2"/>
  <c r="H2706" i="2"/>
  <c r="H873" i="2"/>
  <c r="H2612" i="2"/>
  <c r="H2055" i="2"/>
  <c r="H1201" i="2"/>
  <c r="H954" i="2"/>
  <c r="H1166" i="2"/>
  <c r="H590" i="2"/>
  <c r="H978" i="2"/>
  <c r="H2648" i="2"/>
  <c r="H617" i="2"/>
  <c r="H2382" i="2"/>
  <c r="H2186" i="2"/>
  <c r="H174" i="2"/>
  <c r="H619" i="2"/>
  <c r="H2296" i="2"/>
  <c r="H2571" i="2"/>
  <c r="H1716" i="2"/>
  <c r="H2628" i="2"/>
  <c r="H139" i="2"/>
  <c r="H92" i="2"/>
  <c r="H2124" i="2"/>
  <c r="H716" i="2"/>
  <c r="H1867" i="2"/>
  <c r="H1543" i="2"/>
  <c r="H2022" i="2"/>
  <c r="H559" i="2"/>
  <c r="H565" i="2"/>
  <c r="H353" i="2"/>
  <c r="H1961" i="2"/>
  <c r="H975" i="2"/>
  <c r="H1574" i="2"/>
  <c r="H1592" i="2"/>
  <c r="H2349" i="2"/>
  <c r="H376" i="2"/>
  <c r="H2692" i="2"/>
  <c r="H1662" i="2"/>
  <c r="H488" i="2"/>
  <c r="H1258" i="2"/>
  <c r="H673" i="2"/>
  <c r="H175" i="2"/>
  <c r="H2528" i="2"/>
  <c r="H2501" i="2"/>
  <c r="H708" i="2"/>
  <c r="H1564" i="2"/>
  <c r="H1526" i="2"/>
  <c r="H772" i="2"/>
  <c r="H680" i="2"/>
  <c r="H1220" i="2"/>
  <c r="H972" i="2"/>
  <c r="H160" i="2"/>
  <c r="H990" i="2"/>
  <c r="H85" i="2"/>
  <c r="H2573" i="2"/>
  <c r="H1085" i="2"/>
  <c r="H451" i="2"/>
  <c r="H1465" i="2"/>
  <c r="H120" i="2"/>
  <c r="H2607" i="2"/>
  <c r="H1976" i="2"/>
  <c r="H334" i="2"/>
  <c r="H1070" i="2"/>
  <c r="H469" i="2"/>
  <c r="H866" i="2"/>
  <c r="H1431" i="2"/>
  <c r="H1669" i="2"/>
  <c r="H456" i="2"/>
  <c r="H606" i="2"/>
  <c r="H1911" i="2"/>
  <c r="H1754" i="2"/>
  <c r="H1572" i="2"/>
  <c r="H1268" i="2"/>
  <c r="H2432" i="2"/>
  <c r="H2247" i="2"/>
  <c r="H1453" i="2"/>
  <c r="H1659" i="2"/>
  <c r="H1185" i="2"/>
  <c r="H1952" i="2"/>
  <c r="H127" i="2"/>
  <c r="H2028" i="2"/>
  <c r="H1034" i="2"/>
  <c r="H2169" i="2"/>
  <c r="H851" i="2"/>
  <c r="H1901" i="2"/>
  <c r="H2586" i="2"/>
  <c r="H1703" i="2"/>
  <c r="H2404" i="2"/>
  <c r="H1657" i="2"/>
  <c r="H51" i="2"/>
  <c r="H441" i="2"/>
  <c r="H2494" i="2"/>
  <c r="H1320" i="2"/>
  <c r="H486" i="2"/>
  <c r="H1041" i="2"/>
  <c r="H1495" i="2"/>
  <c r="H1874" i="2"/>
  <c r="H2309" i="2"/>
  <c r="H2605" i="2"/>
  <c r="H1489" i="2"/>
  <c r="H2266" i="2"/>
  <c r="H2681" i="2"/>
  <c r="H852" i="2"/>
  <c r="H2715" i="2"/>
  <c r="H2427" i="2"/>
  <c r="H1123" i="2"/>
  <c r="H780" i="2"/>
  <c r="H849" i="2"/>
  <c r="H1293" i="2"/>
  <c r="H1233" i="2"/>
  <c r="H1871" i="2"/>
  <c r="H1890" i="2"/>
  <c r="H721" i="2"/>
  <c r="H63" i="2"/>
  <c r="H1946" i="2"/>
  <c r="H1048" i="2"/>
  <c r="H2235" i="2"/>
  <c r="H2118" i="2"/>
  <c r="H1269" i="2"/>
  <c r="H1313" i="2"/>
  <c r="H413" i="2"/>
  <c r="H986" i="2"/>
  <c r="H717" i="2"/>
  <c r="H2669" i="2"/>
  <c r="H2326" i="2"/>
  <c r="H1147" i="2"/>
  <c r="H737" i="2"/>
  <c r="H1369" i="2"/>
  <c r="H2210" i="2"/>
  <c r="H2175" i="2"/>
  <c r="H1892" i="2"/>
  <c r="H428" i="2"/>
  <c r="H2600" i="2"/>
  <c r="H1926" i="2"/>
  <c r="H305" i="2"/>
  <c r="H1806" i="2"/>
  <c r="H2200" i="2"/>
  <c r="H1668" i="2"/>
  <c r="H218" i="2"/>
  <c r="H1031" i="2"/>
  <c r="H1055" i="2"/>
  <c r="H551" i="2"/>
  <c r="H743" i="2"/>
  <c r="H1765" i="2"/>
  <c r="H1666" i="2"/>
  <c r="H1936" i="2"/>
  <c r="H641" i="2"/>
  <c r="H684" i="2"/>
  <c r="H1420" i="2"/>
  <c r="H2588" i="2"/>
  <c r="H906" i="2"/>
  <c r="H900" i="2"/>
  <c r="H1435" i="2"/>
  <c r="H1696" i="2"/>
  <c r="H296" i="2"/>
  <c r="H72" i="2"/>
  <c r="H1907" i="2"/>
  <c r="H1587" i="2"/>
  <c r="H2256" i="2"/>
  <c r="H1949" i="2"/>
  <c r="H2472" i="2"/>
  <c r="H512" i="2"/>
  <c r="H648" i="2"/>
  <c r="H375" i="2"/>
  <c r="H608" i="2"/>
  <c r="H482" i="2"/>
  <c r="H1364" i="2"/>
  <c r="H295" i="2"/>
  <c r="H184" i="2"/>
  <c r="H150" i="2"/>
  <c r="H110" i="2"/>
  <c r="H2347" i="2"/>
  <c r="H926" i="2"/>
  <c r="H733" i="2"/>
  <c r="H515" i="2"/>
  <c r="H67" i="2"/>
  <c r="H2512" i="2"/>
  <c r="H1368" i="2"/>
  <c r="H938" i="2"/>
  <c r="H1280" i="2"/>
  <c r="H157" i="2"/>
  <c r="H550" i="2"/>
  <c r="H69" i="2"/>
  <c r="H68" i="2"/>
  <c r="H1195" i="2"/>
  <c r="H2234" i="2"/>
  <c r="H1176" i="2"/>
  <c r="H2587" i="2"/>
  <c r="H652" i="2"/>
  <c r="H529" i="2"/>
  <c r="H1511" i="2"/>
  <c r="H2366" i="2"/>
  <c r="H1107" i="2"/>
  <c r="H1922" i="2"/>
  <c r="H1422" i="2"/>
  <c r="H1068" i="2"/>
  <c r="H1954" i="2"/>
  <c r="H1184" i="2"/>
  <c r="H1308" i="2"/>
  <c r="H1172" i="2"/>
  <c r="H1748" i="2"/>
  <c r="H1381" i="2"/>
  <c r="H795" i="2"/>
  <c r="H211" i="2"/>
  <c r="H183" i="2"/>
  <c r="H1725" i="2"/>
  <c r="H1282" i="2"/>
  <c r="H2688" i="2"/>
  <c r="H2698" i="2"/>
  <c r="H1029" i="2"/>
  <c r="H1624" i="2"/>
  <c r="H1693" i="2"/>
  <c r="H386" i="2"/>
  <c r="H712" i="2"/>
  <c r="H2046" i="2"/>
  <c r="H2619" i="2"/>
  <c r="H659" i="2"/>
  <c r="H466" i="2"/>
  <c r="H639" i="2"/>
  <c r="H506" i="2"/>
  <c r="H452" i="2"/>
  <c r="H1510" i="2"/>
  <c r="H244" i="2"/>
  <c r="H1627" i="2"/>
  <c r="H1895" i="2"/>
  <c r="H137" i="2"/>
  <c r="H702" i="2"/>
  <c r="H2445" i="2"/>
  <c r="H1799" i="2"/>
  <c r="H2251" i="2"/>
  <c r="H200" i="2"/>
  <c r="H36" i="2"/>
  <c r="H2329" i="2"/>
  <c r="H832" i="2"/>
  <c r="H1140" i="2"/>
  <c r="H1534" i="2"/>
  <c r="H2094" i="2"/>
  <c r="H876" i="2"/>
  <c r="H2353" i="2"/>
  <c r="H1809" i="2"/>
  <c r="H868" i="2"/>
  <c r="H1606" i="2"/>
  <c r="H41" i="2"/>
  <c r="H1853" i="2"/>
  <c r="H838" i="2"/>
  <c r="H201" i="2"/>
  <c r="H234" i="2"/>
  <c r="H1529" i="2"/>
  <c r="H2403" i="2"/>
  <c r="H219" i="2"/>
  <c r="H1863" i="2"/>
  <c r="H272" i="2"/>
  <c r="H1539" i="2"/>
  <c r="H1310" i="2"/>
  <c r="H2627" i="2"/>
  <c r="H2258" i="2"/>
  <c r="H1505" i="2"/>
  <c r="H2435" i="2"/>
  <c r="H76" i="2"/>
  <c r="H1083" i="2"/>
  <c r="H842" i="2"/>
  <c r="H1719" i="2"/>
  <c r="H2191" i="2"/>
  <c r="H602" i="2"/>
  <c r="H1733" i="2"/>
  <c r="H405" i="2"/>
  <c r="H191" i="2"/>
  <c r="H2589" i="2"/>
  <c r="H2547" i="2"/>
  <c r="H1645" i="2"/>
  <c r="H1858" i="2"/>
  <c r="H679" i="2"/>
  <c r="H1219" i="2"/>
  <c r="H1576" i="2"/>
  <c r="H2197" i="2"/>
  <c r="H2103" i="2"/>
  <c r="H42" i="2"/>
  <c r="H1304" i="2"/>
  <c r="H1784" i="2"/>
  <c r="H2482" i="2"/>
  <c r="H2238" i="2"/>
  <c r="H2077" i="2"/>
  <c r="H282" i="2"/>
  <c r="H1148" i="2"/>
  <c r="H1650" i="2"/>
  <c r="H1442" i="2"/>
  <c r="H1246" i="2"/>
  <c r="H2212" i="2"/>
  <c r="H2567" i="2"/>
  <c r="H2029" i="2"/>
  <c r="H409" i="2"/>
  <c r="H854" i="2"/>
  <c r="H2" i="2"/>
  <c r="H1745" i="2"/>
  <c r="H2116" i="2"/>
  <c r="H1177" i="2"/>
  <c r="H355" i="2"/>
  <c r="H1815" i="2"/>
  <c r="H855" i="2"/>
  <c r="H1683" i="2"/>
  <c r="H2345" i="2"/>
  <c r="H1876" i="2"/>
  <c r="H1860" i="2"/>
  <c r="H2413" i="2"/>
  <c r="H976" i="2"/>
  <c r="H2101" i="2"/>
  <c r="H2106" i="2"/>
  <c r="H2576" i="2"/>
  <c r="H1275" i="2"/>
  <c r="H1352" i="2"/>
  <c r="H2643" i="2"/>
  <c r="H1421" i="2"/>
  <c r="H1479" i="2"/>
  <c r="H669" i="2"/>
  <c r="H2292" i="2"/>
  <c r="H2061" i="2"/>
  <c r="H1038" i="2"/>
  <c r="H230" i="2"/>
  <c r="H811" i="2"/>
  <c r="H1596" i="2"/>
  <c r="H1295" i="2"/>
  <c r="H562" i="2"/>
  <c r="H1117" i="2"/>
  <c r="H908" i="2"/>
  <c r="H1254" i="2"/>
  <c r="H2170" i="2"/>
  <c r="H1665" i="2"/>
  <c r="H1406" i="2"/>
  <c r="H620" i="2"/>
  <c r="H1567" i="2"/>
  <c r="H2203" i="2"/>
  <c r="H1717" i="2"/>
  <c r="H470" i="2"/>
  <c r="H404" i="2"/>
  <c r="H1382" i="2"/>
  <c r="H2004" i="2"/>
  <c r="H2656" i="2"/>
  <c r="H241" i="2"/>
  <c r="H964" i="2"/>
  <c r="H1556" i="2"/>
  <c r="H1203" i="2"/>
  <c r="H683" i="2"/>
  <c r="H929" i="2"/>
  <c r="H258" i="2"/>
  <c r="H424" i="2"/>
  <c r="H2119" i="2"/>
  <c r="H1882" i="2"/>
  <c r="H2451" i="2"/>
  <c r="H1189" i="2"/>
  <c r="H805" i="2"/>
  <c r="H1226" i="2"/>
  <c r="H894" i="2"/>
  <c r="H2558" i="2"/>
  <c r="H1504" i="2"/>
  <c r="H1267" i="2"/>
  <c r="H982" i="2"/>
  <c r="H179" i="2"/>
  <c r="H544" i="2"/>
  <c r="H857" i="2"/>
  <c r="H142" i="2"/>
  <c r="H1652" i="2"/>
  <c r="H401" i="2"/>
  <c r="H998" i="2"/>
  <c r="H1843" i="2"/>
  <c r="H2415" i="2"/>
  <c r="H2641" i="2"/>
  <c r="H1392" i="2"/>
  <c r="H188" i="2"/>
  <c r="H1301" i="2"/>
  <c r="H1769" i="2"/>
  <c r="H2271" i="2"/>
  <c r="H511" i="2"/>
  <c r="H766" i="2"/>
  <c r="H2424" i="2"/>
  <c r="H2148" i="2"/>
  <c r="H2137" i="2"/>
  <c r="H886" i="2"/>
  <c r="H2402" i="2"/>
  <c r="H283" i="2"/>
  <c r="H879" i="2"/>
  <c r="H799" i="2"/>
  <c r="H48" i="2"/>
  <c r="H1377" i="2"/>
  <c r="H1850" i="2"/>
  <c r="H440" i="2"/>
  <c r="H1940" i="2"/>
  <c r="H1030" i="2"/>
  <c r="H1073" i="2"/>
  <c r="H691" i="2"/>
  <c r="H193" i="2"/>
  <c r="H1252" i="2"/>
  <c r="H1374" i="2"/>
  <c r="H2574" i="2"/>
  <c r="H1880" i="2"/>
  <c r="H2249" i="2"/>
  <c r="H1322" i="2"/>
  <c r="H100" i="2"/>
  <c r="H341" i="2"/>
  <c r="H1768" i="2"/>
  <c r="H856" i="2"/>
  <c r="H493" i="2"/>
  <c r="H1531" i="2"/>
  <c r="H629" i="2"/>
  <c r="H2709" i="2"/>
  <c r="H995" i="2"/>
  <c r="H1896" i="2"/>
  <c r="H827" i="2"/>
  <c r="H1052" i="2"/>
  <c r="H530" i="2"/>
  <c r="H1418" i="2"/>
  <c r="H198" i="2"/>
  <c r="H2301" i="2"/>
  <c r="H2601" i="2"/>
  <c r="H1778" i="2"/>
  <c r="H1563" i="2"/>
  <c r="H545" i="2"/>
  <c r="H761" i="2"/>
  <c r="H2097" i="2"/>
  <c r="H2523" i="2"/>
  <c r="H1742" i="2"/>
  <c r="H1132" i="2"/>
  <c r="H701" i="2"/>
  <c r="H2675" i="2"/>
  <c r="H2053" i="2"/>
  <c r="H1570" i="2"/>
  <c r="H1914" i="2"/>
  <c r="H1401" i="2"/>
  <c r="H358" i="2"/>
  <c r="H1028" i="2"/>
  <c r="H2410" i="2"/>
  <c r="H330" i="2"/>
  <c r="H2596" i="2"/>
  <c r="H1417" i="2"/>
  <c r="H365" i="2"/>
  <c r="H862" i="2"/>
  <c r="H700" i="2"/>
  <c r="H1171" i="2"/>
  <c r="H2538" i="2"/>
  <c r="H1217" i="2"/>
  <c r="H953" i="2"/>
  <c r="H1471" i="2"/>
  <c r="H1109" i="2"/>
  <c r="H344" i="2"/>
  <c r="H53" i="2"/>
  <c r="H465" i="2"/>
  <c r="H571" i="2"/>
  <c r="H706" i="2"/>
  <c r="H114" i="2"/>
  <c r="H108" i="2"/>
  <c r="H2072" i="2"/>
  <c r="H34" i="2"/>
  <c r="H146" i="2"/>
  <c r="H1842" i="2"/>
  <c r="H2585" i="2"/>
  <c r="H299" i="2"/>
  <c r="H1062" i="2"/>
  <c r="H1469" i="2"/>
  <c r="H1212" i="2"/>
  <c r="H1986" i="2"/>
  <c r="H2010" i="2"/>
  <c r="H2243" i="2"/>
  <c r="H2352" i="2"/>
  <c r="H1480" i="2"/>
  <c r="H123" i="2"/>
  <c r="H685" i="2"/>
  <c r="H553" i="2"/>
  <c r="H2248" i="2"/>
  <c r="H262" i="2"/>
  <c r="H1356" i="2"/>
  <c r="H675" i="2"/>
  <c r="H889" i="2"/>
  <c r="H583" i="2"/>
  <c r="H561" i="2"/>
  <c r="H2182" i="2"/>
  <c r="H640" i="2"/>
  <c r="H62" i="2"/>
  <c r="H1861" i="2"/>
  <c r="H2190" i="2"/>
  <c r="H1872" i="2"/>
  <c r="H129" i="2"/>
  <c r="H2020" i="2"/>
  <c r="H2194" i="2"/>
  <c r="H1616" i="2"/>
  <c r="H2407" i="2"/>
  <c r="H985" i="2"/>
  <c r="H2129" i="2"/>
  <c r="H431" i="2"/>
  <c r="H27" i="2"/>
  <c r="H875" i="2"/>
  <c r="H97" i="2"/>
  <c r="H2369" i="2"/>
  <c r="H568" i="2"/>
  <c r="H2299" i="2"/>
  <c r="H2277" i="2"/>
  <c r="H94" i="2"/>
  <c r="H754" i="2"/>
  <c r="H308" i="2"/>
  <c r="H1300" i="2"/>
  <c r="H2504" i="2"/>
  <c r="H1360" i="2"/>
  <c r="H1084" i="2"/>
  <c r="H186" i="2"/>
  <c r="H332" i="2"/>
  <c r="H2391" i="2"/>
  <c r="H2052" i="2"/>
  <c r="H192" i="2"/>
  <c r="H1307" i="2"/>
  <c r="H279" i="2"/>
  <c r="H1823" i="2"/>
  <c r="H778" i="2"/>
  <c r="H2510" i="2"/>
  <c r="H655" i="2"/>
  <c r="H575" i="2"/>
  <c r="H1180" i="2"/>
  <c r="H594" i="2"/>
  <c r="H1656" i="2"/>
  <c r="H966" i="2"/>
  <c r="H1273" i="2"/>
  <c r="H2048" i="2"/>
  <c r="H2630" i="2"/>
  <c r="H2069" i="2"/>
  <c r="H1204" i="2"/>
  <c r="H2518" i="2"/>
  <c r="H840" i="2"/>
  <c r="H420" i="2"/>
  <c r="H2377" i="2"/>
  <c r="H1729" i="2"/>
  <c r="H1089" i="2"/>
  <c r="H2231" i="2"/>
  <c r="H1591" i="2"/>
  <c r="H1475" i="2"/>
  <c r="H281" i="2"/>
  <c r="H2365" i="2"/>
  <c r="H891" i="2"/>
  <c r="H21" i="2"/>
  <c r="H1927" i="2"/>
  <c r="H630" i="2"/>
  <c r="H2610" i="2"/>
  <c r="H1389" i="2"/>
  <c r="H1298" i="2"/>
  <c r="H132" i="2"/>
  <c r="H154" i="2"/>
  <c r="H874" i="2"/>
  <c r="H513" i="2"/>
  <c r="H373" i="2"/>
  <c r="H901" i="2"/>
  <c r="H89" i="2"/>
  <c r="H2017" i="2"/>
  <c r="H1271" i="2"/>
  <c r="H1299" i="2"/>
  <c r="H1559" i="2"/>
  <c r="H739" i="2"/>
  <c r="H1542" i="2"/>
  <c r="H361" i="2"/>
  <c r="H524" i="2"/>
  <c r="H979" i="2"/>
  <c r="H356" i="2"/>
  <c r="H2172" i="2"/>
  <c r="H1681" i="2"/>
  <c r="H1091" i="2"/>
  <c r="H615" i="2"/>
  <c r="H1323" i="2"/>
  <c r="H1930" i="2"/>
  <c r="H2614" i="2"/>
  <c r="H318" i="2"/>
  <c r="H895" i="2"/>
  <c r="H1404" i="2"/>
  <c r="H1248" i="2"/>
  <c r="H414" i="2"/>
  <c r="H2185" i="2"/>
  <c r="H991" i="2"/>
  <c r="H2521" i="2"/>
  <c r="H2270" i="2"/>
  <c r="H1680" i="2"/>
  <c r="H2107" i="2"/>
  <c r="H887" i="2"/>
  <c r="H1222" i="2"/>
  <c r="H589" i="2"/>
  <c r="H1173" i="2"/>
  <c r="H577" i="2"/>
  <c r="H324" i="2"/>
  <c r="H1981" i="2"/>
  <c r="H1727" i="2"/>
  <c r="H2580" i="2"/>
  <c r="H917" i="2"/>
  <c r="H1786" i="2"/>
  <c r="H1814" i="2"/>
  <c r="S1" i="1"/>
  <c r="F2557" i="2" l="1"/>
  <c r="F577" i="2"/>
  <c r="F2477" i="2"/>
  <c r="F1386" i="2"/>
  <c r="F651" i="2"/>
  <c r="F857" i="2"/>
  <c r="F1493" i="2"/>
  <c r="F2058" i="2"/>
  <c r="F1162" i="2"/>
  <c r="F1800" i="2"/>
  <c r="F1361" i="2"/>
  <c r="F2691" i="2"/>
  <c r="F1496" i="2"/>
  <c r="F1152" i="2"/>
  <c r="F1082" i="2"/>
  <c r="F232" i="2"/>
  <c r="F1682" i="2"/>
  <c r="F573" i="2"/>
  <c r="F2535" i="2"/>
  <c r="F1331" i="2"/>
  <c r="F928" i="2"/>
  <c r="F400" i="2"/>
  <c r="F2106" i="2"/>
  <c r="F1533" i="2"/>
  <c r="F2459" i="2"/>
  <c r="F1586" i="2"/>
  <c r="F1624" i="2"/>
  <c r="F1374" i="2"/>
  <c r="F455" i="2"/>
  <c r="F1621" i="2"/>
  <c r="F2540" i="2"/>
  <c r="F1418" i="2"/>
  <c r="F67" i="2"/>
  <c r="F1727" i="2"/>
  <c r="F1823" i="2"/>
  <c r="F1064" i="2"/>
  <c r="F1246" i="2"/>
  <c r="F124" i="2"/>
  <c r="F2385" i="2"/>
  <c r="F2542" i="2"/>
  <c r="F2721" i="2"/>
  <c r="F751" i="2"/>
  <c r="F2264" i="2"/>
  <c r="F173" i="2"/>
  <c r="F1745" i="2"/>
  <c r="F1549" i="2"/>
  <c r="F880" i="2"/>
  <c r="F1346" i="2"/>
  <c r="F35" i="2"/>
  <c r="F1216" i="2"/>
  <c r="F1182" i="2"/>
  <c r="F1061" i="2"/>
  <c r="F1300" i="2"/>
  <c r="F969" i="2"/>
  <c r="F1857" i="2"/>
  <c r="F2012" i="2"/>
  <c r="F170" i="2"/>
  <c r="F766" i="2"/>
  <c r="F1261" i="2"/>
  <c r="F2089" i="2"/>
  <c r="F966" i="2"/>
  <c r="F1086" i="2"/>
  <c r="F208" i="2"/>
  <c r="F473" i="2"/>
  <c r="F759" i="2"/>
  <c r="F1974" i="2"/>
  <c r="F705" i="2"/>
  <c r="F1224" i="2"/>
  <c r="F1055" i="2"/>
  <c r="F1039" i="2"/>
  <c r="F1012" i="2"/>
  <c r="F1312" i="2"/>
  <c r="F2429" i="2"/>
  <c r="F2209" i="2"/>
  <c r="F2227" i="2"/>
  <c r="F143" i="2"/>
  <c r="F2670" i="2"/>
  <c r="F583" i="2"/>
  <c r="F150" i="2"/>
  <c r="F2666" i="2"/>
  <c r="F2700" i="2"/>
  <c r="F2110" i="2"/>
  <c r="F1580" i="2"/>
  <c r="F1561" i="2"/>
  <c r="F1069" i="2"/>
  <c r="F1787" i="2"/>
  <c r="F2364" i="2"/>
  <c r="F1965" i="2"/>
  <c r="F2287" i="2"/>
  <c r="F2397" i="2"/>
  <c r="F1266" i="2"/>
  <c r="F1689" i="2"/>
  <c r="F1436" i="2"/>
  <c r="F2654" i="2"/>
  <c r="F2354" i="2"/>
  <c r="F2697" i="2"/>
  <c r="F14" i="2"/>
  <c r="F489" i="2"/>
  <c r="F342" i="2"/>
  <c r="F1323" i="2"/>
  <c r="F2075" i="2"/>
  <c r="F532" i="2"/>
  <c r="F1101" i="2"/>
  <c r="F1441" i="2"/>
  <c r="F1522" i="2"/>
  <c r="F996" i="2"/>
  <c r="F2088" i="2"/>
  <c r="F205" i="2"/>
  <c r="F1814" i="2"/>
  <c r="F1534" i="2"/>
  <c r="F282" i="2"/>
  <c r="F1500" i="2"/>
  <c r="F769" i="2"/>
  <c r="F274" i="2"/>
  <c r="F1519" i="2"/>
  <c r="F1538" i="2"/>
  <c r="F2454" i="2"/>
  <c r="F181" i="2"/>
  <c r="F1667" i="2"/>
  <c r="F191" i="2"/>
  <c r="F2203" i="2"/>
  <c r="F312" i="2"/>
  <c r="F93" i="2"/>
  <c r="F2226" i="2"/>
  <c r="F2148" i="2"/>
  <c r="F270" i="2"/>
  <c r="F2438" i="2"/>
  <c r="F95" i="2"/>
  <c r="F338" i="2"/>
  <c r="F571" i="2"/>
  <c r="F2302" i="2"/>
  <c r="F288" i="2"/>
  <c r="F1511" i="2"/>
  <c r="F209" i="2"/>
  <c r="F683" i="2"/>
  <c r="F1783" i="2"/>
  <c r="F2699" i="2"/>
  <c r="F1788" i="2"/>
  <c r="F281" i="2"/>
  <c r="F2722" i="2"/>
  <c r="F50" i="2"/>
  <c r="F2439" i="2"/>
  <c r="F1461" i="2"/>
  <c r="F1661" i="2"/>
  <c r="F690" i="2"/>
  <c r="F1578" i="2"/>
  <c r="F1995" i="2"/>
  <c r="F2576" i="2"/>
  <c r="F561" i="2"/>
  <c r="F1628" i="2"/>
  <c r="F284" i="2"/>
  <c r="F1109" i="2"/>
  <c r="F1754" i="2"/>
  <c r="F533" i="2"/>
  <c r="F141" i="2"/>
  <c r="F2295" i="2"/>
  <c r="F2640" i="2"/>
  <c r="F2483" i="2"/>
  <c r="F391" i="2"/>
  <c r="F818" i="2"/>
  <c r="F200" i="2"/>
  <c r="F2149" i="2"/>
  <c r="F570" i="2"/>
  <c r="F434" i="2"/>
  <c r="F1911" i="2"/>
  <c r="F1089" i="2"/>
  <c r="F2578" i="2"/>
  <c r="F2256" i="2"/>
  <c r="F1596" i="2"/>
  <c r="F1966" i="2"/>
  <c r="F2278" i="2"/>
  <c r="F2265" i="2"/>
  <c r="F1897" i="2"/>
  <c r="F2478" i="2"/>
  <c r="F1825" i="2"/>
  <c r="F1286" i="2"/>
  <c r="F1011" i="2"/>
  <c r="F2687" i="2"/>
  <c r="F1910" i="2"/>
  <c r="F2228" i="2"/>
  <c r="F1043" i="2"/>
  <c r="F2588" i="2"/>
  <c r="F1230" i="2"/>
  <c r="F1948" i="2"/>
  <c r="F564" i="2"/>
  <c r="F2091" i="2"/>
  <c r="F1964" i="2"/>
  <c r="F2241" i="2"/>
  <c r="F1491" i="2"/>
  <c r="F44" i="2"/>
  <c r="F2458" i="2"/>
  <c r="F2090" i="2"/>
  <c r="F2164" i="2"/>
  <c r="F2224" i="2"/>
  <c r="F791" i="2"/>
  <c r="F41" i="2"/>
  <c r="F1558" i="2"/>
  <c r="F2521" i="2"/>
  <c r="F39" i="2"/>
  <c r="F1115" i="2"/>
  <c r="F2359" i="2"/>
  <c r="F1999" i="2"/>
  <c r="F1193" i="2"/>
  <c r="F522" i="2"/>
  <c r="F2274" i="2"/>
  <c r="F1894" i="2"/>
  <c r="F292" i="2"/>
  <c r="F783" i="2"/>
  <c r="F2271" i="2"/>
  <c r="F2253" i="2"/>
  <c r="F119" i="2"/>
  <c r="F1513" i="2"/>
  <c r="F1698" i="2"/>
  <c r="F2136" i="2"/>
  <c r="F2548" i="2"/>
  <c r="F2310" i="2"/>
  <c r="F1295" i="2"/>
  <c r="F1844" i="2"/>
  <c r="F1747" i="2"/>
  <c r="F37" i="2"/>
  <c r="F2634" i="2"/>
  <c r="F618" i="2"/>
  <c r="F2313" i="2"/>
  <c r="F2617" i="2"/>
  <c r="F2649" i="2"/>
  <c r="F770" i="2"/>
  <c r="F790" i="2"/>
  <c r="F944" i="2"/>
  <c r="F2656" i="2"/>
  <c r="F684" i="2"/>
  <c r="F368" i="2"/>
  <c r="F2100" i="2"/>
  <c r="F612" i="2"/>
  <c r="F1957" i="2"/>
  <c r="F1879" i="2"/>
  <c r="F2260" i="2"/>
  <c r="F1181" i="2"/>
  <c r="F2056" i="2"/>
  <c r="F709" i="2"/>
  <c r="F1474" i="2"/>
  <c r="F1556" i="2"/>
  <c r="F1249" i="2"/>
  <c r="F589" i="2"/>
  <c r="F1242" i="2"/>
  <c r="F1184" i="2"/>
  <c r="F1219" i="2"/>
  <c r="F2470" i="2"/>
  <c r="F985" i="2"/>
  <c r="F1072" i="2"/>
  <c r="F792" i="2"/>
  <c r="F1979" i="2"/>
  <c r="F468" i="2"/>
  <c r="F2292" i="2"/>
  <c r="F2277" i="2"/>
  <c r="F377" i="2"/>
  <c r="F1644" i="2"/>
  <c r="F2686" i="2"/>
  <c r="F1005" i="2"/>
  <c r="F1211" i="2"/>
  <c r="F2279" i="2"/>
  <c r="F462" i="2"/>
  <c r="F1178" i="2"/>
  <c r="F149" i="2"/>
  <c r="F2668" i="2"/>
  <c r="F1112" i="2"/>
  <c r="F1190" i="2"/>
  <c r="F2118" i="2"/>
  <c r="F334" i="2"/>
  <c r="F1108" i="2"/>
  <c r="F1338" i="2"/>
  <c r="F1834" i="2"/>
  <c r="F2632" i="2"/>
  <c r="F1518" i="2"/>
  <c r="F1618" i="2"/>
  <c r="F658" i="2"/>
  <c r="F498" i="2"/>
  <c r="F2518" i="2"/>
  <c r="F2315" i="2"/>
  <c r="F1257" i="2"/>
  <c r="F1780" i="2"/>
  <c r="F1392" i="2"/>
  <c r="F446" i="2"/>
  <c r="F2143" i="2"/>
  <c r="F742" i="2"/>
  <c r="F1737" i="2"/>
  <c r="F245" i="2"/>
  <c r="F1893" i="2"/>
  <c r="F833" i="2"/>
  <c r="F2028" i="2"/>
  <c r="F652" i="2"/>
  <c r="F1732" i="2"/>
  <c r="F1256" i="2"/>
  <c r="F381" i="2"/>
  <c r="F631" i="2"/>
  <c r="F597" i="2"/>
  <c r="F1333" i="2"/>
  <c r="F1464" i="2"/>
  <c r="F2581" i="2"/>
  <c r="F869" i="2"/>
  <c r="F2496" i="2"/>
  <c r="F48" i="2"/>
  <c r="F1476" i="2"/>
  <c r="F765" i="2"/>
  <c r="F64" i="2"/>
  <c r="F1443" i="2"/>
  <c r="F326" i="2"/>
  <c r="F2584" i="2"/>
  <c r="F442" i="2"/>
  <c r="F68" i="2"/>
  <c r="F1664" i="2"/>
  <c r="F169" i="2"/>
  <c r="F640" i="2"/>
  <c r="F2137" i="2"/>
  <c r="F584" i="2"/>
  <c r="F1456" i="2"/>
  <c r="F535" i="2"/>
  <c r="F574" i="2"/>
  <c r="F1381" i="2"/>
  <c r="F2568" i="2"/>
  <c r="F660" i="2"/>
  <c r="F2351" i="2"/>
  <c r="F929" i="2"/>
  <c r="F512" i="2"/>
  <c r="F1406" i="2"/>
  <c r="F1505" i="2"/>
  <c r="F1865" i="2"/>
  <c r="F1810" i="2"/>
  <c r="F1723" i="2"/>
  <c r="F988" i="2"/>
  <c r="F905" i="2"/>
  <c r="F1917" i="2"/>
  <c r="F669" i="2"/>
  <c r="F1145" i="2"/>
  <c r="F2231" i="2"/>
  <c r="F1822" i="2"/>
  <c r="F2074" i="2"/>
  <c r="F307" i="2"/>
  <c r="F689" i="2"/>
  <c r="F2239" i="2"/>
  <c r="F708" i="2"/>
  <c r="F2128" i="2"/>
  <c r="F1495" i="2"/>
  <c r="F824" i="2"/>
  <c r="F2132" i="2"/>
  <c r="F220" i="2"/>
  <c r="F2481" i="2"/>
  <c r="F616" i="2"/>
  <c r="F2551" i="2"/>
  <c r="F2465" i="2"/>
  <c r="F240" i="2"/>
  <c r="F1014" i="2"/>
  <c r="F2242" i="2"/>
  <c r="F1662" i="2"/>
  <c r="F1372" i="2"/>
  <c r="F975" i="2"/>
  <c r="F1087" i="2"/>
  <c r="F2473" i="2"/>
  <c r="F171" i="2"/>
  <c r="F1123" i="2"/>
  <c r="F2391" i="2"/>
  <c r="F1380" i="2"/>
  <c r="F479" i="2"/>
  <c r="F1188" i="2"/>
  <c r="F2497" i="2"/>
  <c r="F1755" i="2"/>
  <c r="F1862" i="2"/>
  <c r="F1485" i="2"/>
  <c r="F1992" i="2"/>
  <c r="F1035" i="2"/>
  <c r="F2305" i="2"/>
  <c r="F1869" i="2"/>
  <c r="F525" i="2"/>
  <c r="F1365" i="2"/>
  <c r="F1400" i="2"/>
  <c r="F960" i="2"/>
  <c r="F1760" i="2"/>
  <c r="F673" i="2"/>
  <c r="F807" i="2"/>
  <c r="F1263" i="2"/>
  <c r="F563" i="2"/>
  <c r="F1460" i="2"/>
  <c r="F123" i="2"/>
  <c r="F250" i="2"/>
  <c r="F190" i="2"/>
  <c r="F1357" i="2"/>
  <c r="F1717" i="2"/>
  <c r="F2291" i="2"/>
  <c r="F1414" i="2"/>
  <c r="F2683" i="2"/>
  <c r="F1858" i="2"/>
  <c r="F915" i="2"/>
  <c r="F2571" i="2"/>
  <c r="F2247" i="2"/>
  <c r="F2714" i="2"/>
  <c r="F1321" i="2"/>
  <c r="F1215" i="2"/>
  <c r="F1196" i="2"/>
  <c r="F228" i="2"/>
  <c r="F279" i="2"/>
  <c r="F887" i="2"/>
  <c r="F2684" i="2"/>
  <c r="F1613" i="2"/>
  <c r="F1473" i="2"/>
  <c r="F974" i="2"/>
  <c r="F847" i="2"/>
  <c r="F1210" i="2"/>
  <c r="F461" i="2"/>
  <c r="F1557" i="2"/>
  <c r="F1146" i="2"/>
  <c r="F1655" i="2"/>
  <c r="F1036" i="2"/>
  <c r="F477" i="2"/>
  <c r="F648" i="2"/>
  <c r="F1645" i="2"/>
  <c r="F749" i="2"/>
  <c r="F2217" i="2"/>
  <c r="F2622" i="2"/>
  <c r="F626" i="2"/>
  <c r="F82" i="2"/>
  <c r="F1600" i="2"/>
  <c r="F2225" i="2"/>
  <c r="F534" i="2"/>
  <c r="F1976" i="2"/>
  <c r="F797" i="2"/>
  <c r="F222" i="2"/>
  <c r="F687" i="2"/>
  <c r="F351" i="2"/>
  <c r="F608" i="2"/>
  <c r="F2126" i="2"/>
  <c r="F527" i="2"/>
  <c r="F1303" i="2"/>
  <c r="F417" i="2"/>
  <c r="F2382" i="2"/>
  <c r="F1507" i="2"/>
  <c r="F1481" i="2"/>
  <c r="F97" i="2"/>
  <c r="F515" i="2"/>
  <c r="F1272" i="2"/>
  <c r="F2408" i="2"/>
  <c r="F1741" i="2"/>
  <c r="F2451" i="2"/>
  <c r="F694" i="2"/>
  <c r="F1446" i="2"/>
  <c r="F387" i="2"/>
  <c r="F1335" i="2"/>
  <c r="F943" i="2"/>
  <c r="F1541" i="2"/>
  <c r="F517" i="2"/>
  <c r="F1259" i="2"/>
  <c r="F1946" i="2"/>
  <c r="F2105" i="2"/>
  <c r="F1775" i="2"/>
  <c r="F1829" i="2"/>
  <c r="F1165" i="2"/>
  <c r="F868" i="2"/>
  <c r="F2685" i="2"/>
  <c r="F403" i="2"/>
  <c r="F343" i="2"/>
  <c r="F1144" i="2"/>
  <c r="F433" i="2"/>
  <c r="F1579" i="2"/>
  <c r="F1546" i="2"/>
  <c r="F2644" i="2"/>
  <c r="F2676" i="2"/>
  <c r="F1514" i="2"/>
  <c r="F55" i="2"/>
  <c r="F224" i="2"/>
  <c r="F2114" i="2"/>
  <c r="F1121" i="2"/>
  <c r="F917" i="2"/>
  <c r="F2534" i="2"/>
  <c r="F2159" i="2"/>
  <c r="F221" i="2"/>
  <c r="F762" i="2"/>
  <c r="F1351" i="2"/>
  <c r="F821" i="2"/>
  <c r="F309" i="2"/>
  <c r="F111" i="2"/>
  <c r="F645" i="2"/>
  <c r="F370" i="2"/>
  <c r="F717" i="2"/>
  <c r="F2147" i="2"/>
  <c r="F499" i="2"/>
  <c r="F1153" i="2"/>
  <c r="F509" i="2"/>
  <c r="F1214" i="2"/>
  <c r="F782" i="2"/>
  <c r="F2171" i="2"/>
  <c r="F2511" i="2"/>
  <c r="F2060" i="2"/>
  <c r="F1812" i="2"/>
  <c r="F1466" i="2"/>
  <c r="F180" i="2"/>
  <c r="F481" i="2"/>
  <c r="F1692" i="2"/>
  <c r="F2410" i="2"/>
  <c r="F1841" i="2"/>
  <c r="F662" i="2"/>
  <c r="F732" i="2"/>
  <c r="F1891" i="2"/>
  <c r="F2222" i="2"/>
  <c r="F1782" i="2"/>
  <c r="F2645" i="2"/>
  <c r="F2129" i="2"/>
  <c r="F2139" i="2"/>
  <c r="F599" i="2"/>
  <c r="F1704" i="2"/>
  <c r="F1840" i="2"/>
  <c r="F54" i="2"/>
  <c r="F304" i="2"/>
  <c r="F1827" i="2"/>
  <c r="F2063" i="2"/>
  <c r="F43" i="2"/>
  <c r="F927" i="2"/>
  <c r="F2276" i="2"/>
  <c r="F1100" i="2"/>
  <c r="F1629" i="2"/>
  <c r="F701" i="2"/>
  <c r="F2345" i="2"/>
  <c r="F2052" i="2"/>
  <c r="F679" i="2"/>
  <c r="F2728" i="2"/>
  <c r="F876" i="2"/>
  <c r="F1649" i="2"/>
  <c r="F2037" i="2"/>
  <c r="F700" i="2"/>
  <c r="F654" i="2"/>
  <c r="F483" i="2"/>
  <c r="F1673" i="2"/>
  <c r="F895" i="2"/>
  <c r="F947" i="2"/>
  <c r="F2346" i="2"/>
  <c r="F101" i="2"/>
  <c r="F164" i="2"/>
  <c r="F2592" i="2"/>
  <c r="F2466" i="2"/>
  <c r="F646" i="2"/>
  <c r="F2034" i="2"/>
  <c r="F1581" i="2"/>
  <c r="F435" i="2"/>
  <c r="F371" i="2"/>
  <c r="F780" i="2"/>
  <c r="F1952" i="2"/>
  <c r="F1409" i="2"/>
  <c r="F1934" i="2"/>
  <c r="F3" i="2"/>
  <c r="F1733" i="2"/>
  <c r="F2004" i="2"/>
  <c r="F726" i="2"/>
  <c r="F1892" i="2"/>
  <c r="F2077" i="2"/>
  <c r="F1725" i="2"/>
  <c r="F172" i="2"/>
  <c r="F2677" i="2"/>
  <c r="F1472" i="2"/>
  <c r="F459" i="2"/>
  <c r="F2341" i="2"/>
  <c r="F1301" i="2"/>
  <c r="F1713" i="2"/>
  <c r="F1601" i="2"/>
  <c r="F1636" i="2"/>
  <c r="F1203" i="2"/>
  <c r="F2156" i="2"/>
  <c r="F1424" i="2"/>
  <c r="F1801" i="2"/>
  <c r="F622" i="2"/>
  <c r="F1962" i="2"/>
  <c r="F2104" i="2"/>
  <c r="F904" i="2"/>
  <c r="F1431" i="2"/>
  <c r="F2366" i="2"/>
  <c r="F1883" i="2"/>
  <c r="F2484" i="2"/>
  <c r="F2307" i="2"/>
  <c r="F367" i="2"/>
  <c r="F495" i="2"/>
  <c r="F650" i="2"/>
  <c r="F2030" i="2"/>
  <c r="F2288" i="2"/>
  <c r="F768" i="2"/>
  <c r="F2179" i="2"/>
  <c r="F2616" i="2"/>
  <c r="F18" i="2"/>
  <c r="F569" i="2"/>
  <c r="F691" i="2"/>
  <c r="F2131" i="2"/>
  <c r="F1762" i="2"/>
  <c r="F1553" i="2"/>
  <c r="F1821" i="2"/>
  <c r="F241" i="2"/>
  <c r="F1508" i="2"/>
  <c r="F2623" i="2"/>
  <c r="F1835" i="2"/>
  <c r="F836" i="2"/>
  <c r="F118" i="2"/>
  <c r="F385" i="2"/>
  <c r="F328" i="2"/>
  <c r="F1633" i="2"/>
  <c r="F2085" i="2"/>
  <c r="F1187" i="2"/>
  <c r="F579" i="2"/>
  <c r="F1103" i="2"/>
  <c r="F409" i="2"/>
  <c r="F2201" i="2"/>
  <c r="F882" i="2"/>
  <c r="F2564" i="2"/>
  <c r="F2306" i="2"/>
  <c r="F1850" i="2"/>
  <c r="F2517" i="2"/>
  <c r="F1884" i="2"/>
  <c r="F494" i="2"/>
  <c r="F2501" i="2"/>
  <c r="F179" i="2"/>
  <c r="F1222" i="2"/>
  <c r="F1344" i="2"/>
  <c r="F1583" i="2"/>
  <c r="F2641" i="2"/>
  <c r="F325" i="2"/>
  <c r="F2017" i="2"/>
  <c r="F1151" i="2"/>
  <c r="F888" i="2"/>
  <c r="F2116" i="2"/>
  <c r="F2294" i="2"/>
  <c r="F159" i="2"/>
  <c r="F529" i="2"/>
  <c r="F959" i="2"/>
  <c r="F331" i="2"/>
  <c r="F2211" i="2"/>
  <c r="F514" i="2"/>
  <c r="F753" i="2"/>
  <c r="F767" i="2"/>
  <c r="F2431" i="2"/>
  <c r="F707" i="2"/>
  <c r="F2331" i="2"/>
  <c r="F269" i="2"/>
  <c r="F1071" i="2"/>
  <c r="F1168" i="2"/>
  <c r="F936" i="2"/>
  <c r="F1375" i="2"/>
  <c r="F1598" i="2"/>
  <c r="F4" i="2"/>
  <c r="F2489" i="2"/>
  <c r="F2607" i="2"/>
  <c r="F2032" i="2"/>
  <c r="F2727" i="2"/>
  <c r="F318" i="2"/>
  <c r="F1053" i="2"/>
  <c r="F1199" i="2"/>
  <c r="F588" i="2"/>
  <c r="F2240" i="2"/>
  <c r="F2182" i="2"/>
  <c r="F2300" i="2"/>
  <c r="F2407" i="2"/>
  <c r="F668" i="2"/>
  <c r="F1769" i="2"/>
  <c r="F659" i="2"/>
  <c r="F1304" i="2"/>
  <c r="F1757" i="2"/>
  <c r="F1356" i="2"/>
  <c r="F813" i="2"/>
  <c r="F1240" i="2"/>
  <c r="F1935" i="2"/>
  <c r="F492" i="2"/>
  <c r="F2025" i="2"/>
  <c r="F518" i="2"/>
  <c r="F1813" i="2"/>
  <c r="F1371" i="2"/>
  <c r="F2031" i="2"/>
  <c r="F1008" i="2"/>
  <c r="F2101" i="2"/>
  <c r="F1264" i="2"/>
  <c r="F1319" i="2"/>
  <c r="F2453" i="2"/>
  <c r="F1722" i="2"/>
  <c r="F2500" i="2"/>
  <c r="F883" i="2"/>
  <c r="F2469" i="2"/>
  <c r="F1680" i="2"/>
  <c r="F464" i="2"/>
  <c r="F1342" i="2"/>
  <c r="F760" i="2"/>
  <c r="F2161" i="2"/>
  <c r="F2718" i="2"/>
  <c r="F2717" i="2"/>
  <c r="F1751" i="2"/>
  <c r="F360" i="2"/>
  <c r="F1926" i="2"/>
  <c r="F2570" i="2"/>
  <c r="F861" i="2"/>
  <c r="F1228" i="2"/>
  <c r="F714" i="2"/>
  <c r="F1554" i="2"/>
  <c r="F2049" i="2"/>
  <c r="F2559" i="2"/>
  <c r="F566" i="2"/>
  <c r="F1693" i="2"/>
  <c r="F1367" i="2"/>
  <c r="F297" i="2"/>
  <c r="F859" i="2"/>
  <c r="F162" i="2"/>
  <c r="F482" i="2"/>
  <c r="F2064" i="2"/>
  <c r="F138" i="2"/>
  <c r="F1571" i="2"/>
  <c r="F372" i="2"/>
  <c r="F980" i="2"/>
  <c r="F1490" i="2"/>
  <c r="F217" i="2"/>
  <c r="F2198" i="2"/>
  <c r="F110" i="2"/>
  <c r="F2357" i="2"/>
  <c r="F1627" i="2"/>
  <c r="F231" i="2"/>
  <c r="F237" i="2"/>
  <c r="F1469" i="2"/>
  <c r="F1719" i="2"/>
  <c r="F1275" i="2"/>
  <c r="F948" i="2"/>
  <c r="F636" i="2"/>
  <c r="F429" i="2"/>
  <c r="F930" i="2"/>
  <c r="F160" i="2"/>
  <c r="F628" i="2"/>
  <c r="F984" i="2"/>
  <c r="F956" i="2"/>
  <c r="F1660" i="2"/>
  <c r="F2259" i="2"/>
  <c r="F763" i="2"/>
  <c r="F554" i="2"/>
  <c r="F879" i="2"/>
  <c r="F827" i="2"/>
  <c r="F2206" i="2"/>
  <c r="F914" i="2"/>
  <c r="F158" i="2"/>
  <c r="F1387" i="2"/>
  <c r="F266" i="2"/>
  <c r="F1212" i="2"/>
  <c r="F2380" i="2"/>
  <c r="F1622" i="2"/>
  <c r="F777" i="2"/>
  <c r="F2352" i="2"/>
  <c r="F581" i="2"/>
  <c r="F2586" i="2"/>
  <c r="F25" i="2"/>
  <c r="F1839" i="2"/>
  <c r="F1062" i="2"/>
  <c r="F1595" i="2"/>
  <c r="F962" i="2"/>
  <c r="F1373" i="2"/>
  <c r="F2057" i="2"/>
  <c r="F511" i="2"/>
  <c r="F1726" i="2"/>
  <c r="F1368" i="2"/>
  <c r="F369" i="2"/>
  <c r="F1094" i="2"/>
  <c r="F1096" i="2"/>
  <c r="F243" i="2"/>
  <c r="F1440" i="2"/>
  <c r="F1746" i="2"/>
  <c r="F1051" i="2"/>
  <c r="F1826" i="2"/>
  <c r="F666" i="2"/>
  <c r="F2150" i="2"/>
  <c r="F2573" i="2"/>
  <c r="F122" i="2"/>
  <c r="F211" i="2"/>
  <c r="F2196" i="2"/>
  <c r="F2698" i="2"/>
  <c r="F349" i="2"/>
  <c r="F219" i="2"/>
  <c r="F849" i="2"/>
  <c r="F1021" i="2"/>
  <c r="F1384" i="2"/>
  <c r="F2067" i="2"/>
  <c r="F1078" i="2"/>
  <c r="F667" i="2"/>
  <c r="F1358" i="2"/>
  <c r="F951" i="2"/>
  <c r="F638" i="2"/>
  <c r="F1315" i="2"/>
  <c r="F336" i="2"/>
  <c r="F1915" i="2"/>
  <c r="F46" i="2"/>
  <c r="F182" i="2"/>
  <c r="F1521" i="2"/>
  <c r="F548" i="2"/>
  <c r="F2494" i="2"/>
  <c r="F2076" i="2"/>
  <c r="F1523" i="2"/>
  <c r="F779" i="2"/>
  <c r="F2608" i="2"/>
  <c r="F2491" i="2"/>
  <c r="F366" i="2"/>
  <c r="F1120" i="2"/>
  <c r="F264" i="2"/>
  <c r="F2108" i="2"/>
  <c r="F2163" i="2"/>
  <c r="F1811" i="2"/>
  <c r="F1736" i="2"/>
  <c r="F1789" i="2"/>
  <c r="F789" i="2"/>
  <c r="F990" i="2"/>
  <c r="F1402" i="2"/>
  <c r="F1047" i="2"/>
  <c r="F1394" i="2"/>
  <c r="F1471" i="2"/>
  <c r="F2210" i="2"/>
  <c r="F2597" i="2"/>
  <c r="F392" i="2"/>
  <c r="F1647" i="2"/>
  <c r="F188" i="2"/>
  <c r="F1056" i="2"/>
  <c r="F2370" i="2"/>
  <c r="F57" i="2"/>
  <c r="F2170" i="2"/>
  <c r="F1293" i="2"/>
  <c r="F2281" i="2"/>
  <c r="F1635" i="2"/>
  <c r="F81" i="2"/>
  <c r="F524" i="2"/>
  <c r="F2066" i="2"/>
  <c r="F19" i="2"/>
  <c r="F846" i="2"/>
  <c r="F1313" i="2"/>
  <c r="F1164" i="2"/>
  <c r="F2615" i="2"/>
  <c r="F978" i="2"/>
  <c r="F2476" i="2"/>
  <c r="F2262" i="2"/>
  <c r="F2574" i="2"/>
  <c r="F1703" i="2"/>
  <c r="F9" i="2"/>
  <c r="F424" i="2"/>
  <c r="F156" i="2"/>
  <c r="F1510" i="2"/>
  <c r="F2173" i="2"/>
  <c r="F396" i="2"/>
  <c r="F36" i="2"/>
  <c r="F641" i="2"/>
  <c r="F2086" i="2"/>
  <c r="F2694" i="2"/>
  <c r="F735" i="2"/>
  <c r="F2006" i="2"/>
  <c r="F1428" i="2"/>
  <c r="F540" i="2"/>
  <c r="F776" i="2"/>
  <c r="F1938" i="2"/>
  <c r="F1054" i="2"/>
  <c r="F1299" i="2"/>
  <c r="F992" i="2"/>
  <c r="F10" i="2"/>
  <c r="F1494" i="2"/>
  <c r="F983" i="2"/>
  <c r="F127" i="2"/>
  <c r="F2344" i="2"/>
  <c r="F1721" i="2"/>
  <c r="F2185" i="2"/>
  <c r="F845" i="2"/>
  <c r="F829" i="2"/>
  <c r="F1248" i="2"/>
  <c r="F2195" i="2"/>
  <c r="F2329" i="2"/>
  <c r="F804" i="2"/>
  <c r="F893" i="2"/>
  <c r="F83" i="2"/>
  <c r="F1450" i="2"/>
  <c r="F2730" i="2"/>
  <c r="F798" i="2"/>
  <c r="F899" i="2"/>
  <c r="F761" i="2"/>
  <c r="F1806" i="2"/>
  <c r="F1439" i="2"/>
  <c r="F2387" i="2"/>
  <c r="F820" i="2"/>
  <c r="F145" i="2"/>
  <c r="F1277" i="2"/>
  <c r="F2531" i="2"/>
  <c r="F1951" i="2"/>
  <c r="F2038" i="2"/>
  <c r="F686" i="2"/>
  <c r="F2479" i="2"/>
  <c r="F1715" i="2"/>
  <c r="F85" i="2"/>
  <c r="F1172" i="2"/>
  <c r="F1170" i="2"/>
  <c r="F559" i="2"/>
  <c r="F33" i="2"/>
  <c r="F507" i="2"/>
  <c r="F2069" i="2"/>
  <c r="F1658" i="2"/>
  <c r="F5" i="2"/>
  <c r="F1180" i="2"/>
  <c r="F84" i="2"/>
  <c r="F806" i="2"/>
  <c r="F1795" i="2"/>
  <c r="F1236" i="2"/>
  <c r="F476" i="2"/>
  <c r="F1918" i="2"/>
  <c r="F2349" i="2"/>
  <c r="F2713" i="2"/>
  <c r="F1233" i="2"/>
  <c r="F420" i="2"/>
  <c r="F1936" i="2"/>
  <c r="F197" i="2"/>
  <c r="F1609" i="2"/>
  <c r="F112" i="2"/>
  <c r="F1665" i="2"/>
  <c r="F2467" i="2"/>
  <c r="F1877" i="2"/>
  <c r="F510" i="2"/>
  <c r="F1327" i="2"/>
  <c r="F1232" i="2"/>
  <c r="F1773" i="2"/>
  <c r="F1895" i="2"/>
  <c r="F2549" i="2"/>
  <c r="F11" i="2"/>
  <c r="F993" i="2"/>
  <c r="F357" i="2"/>
  <c r="F451" i="2"/>
  <c r="F710" i="2"/>
  <c r="F537" i="2"/>
  <c r="F1694" i="2"/>
  <c r="F1577" i="2"/>
  <c r="F163" i="2"/>
  <c r="F1430" i="2"/>
  <c r="F541" i="2"/>
  <c r="F580" i="2"/>
  <c r="F1980" i="2"/>
  <c r="F1896" i="2"/>
  <c r="F606" i="2"/>
  <c r="F2716" i="2"/>
  <c r="F1616" i="2"/>
  <c r="F2440" i="2"/>
  <c r="F1817" i="2"/>
  <c r="F1677" i="2"/>
  <c r="F2083" i="2"/>
  <c r="F192" i="2"/>
  <c r="F1250" i="2"/>
  <c r="F1735" i="2"/>
  <c r="F29" i="2"/>
  <c r="F1778" i="2"/>
  <c r="F401" i="2"/>
  <c r="F1284" i="2"/>
  <c r="F839" i="2"/>
  <c r="F2040" i="2"/>
  <c r="F716" i="2"/>
  <c r="F991" i="2"/>
  <c r="F1185" i="2"/>
  <c r="F106" i="2"/>
  <c r="F1620" i="2"/>
  <c r="F289" i="2"/>
  <c r="F657" i="2"/>
  <c r="F1594" i="2"/>
  <c r="F2297" i="2"/>
  <c r="F1575" i="2"/>
  <c r="F1560" i="2"/>
  <c r="F908" i="2"/>
  <c r="F2338" i="2"/>
  <c r="F2062" i="2"/>
  <c r="F1252" i="2"/>
  <c r="F2490" i="2"/>
  <c r="F1969" i="2"/>
  <c r="F2629" i="2"/>
  <c r="F78" i="2"/>
  <c r="F586" i="2"/>
  <c r="F383" i="2"/>
  <c r="F624" i="2"/>
  <c r="F1921" i="2"/>
  <c r="F900" i="2"/>
  <c r="F2667" i="2"/>
  <c r="F1159" i="2"/>
  <c r="F61" i="2"/>
  <c r="F1785" i="2"/>
  <c r="F2080" i="2"/>
  <c r="F1672" i="2"/>
  <c r="F356" i="2"/>
  <c r="F1366" i="2"/>
  <c r="F2014" i="2"/>
  <c r="F870" i="2"/>
  <c r="F2417" i="2"/>
  <c r="F867" i="2"/>
  <c r="F2456" i="2"/>
  <c r="F2036" i="2"/>
  <c r="F1136" i="2"/>
  <c r="F2046" i="2"/>
  <c r="F1480" i="2"/>
  <c r="F1432" i="2"/>
  <c r="F2327" i="2"/>
  <c r="F1316" i="2"/>
  <c r="F2418" i="2"/>
  <c r="F610" i="2"/>
  <c r="F519" i="2"/>
  <c r="F1458" i="2"/>
  <c r="F463" i="2"/>
  <c r="F2480" i="2"/>
  <c r="F416" i="2"/>
  <c r="F308" i="2"/>
  <c r="F1764" i="2"/>
  <c r="F291" i="2"/>
  <c r="F193" i="2"/>
  <c r="F2138" i="2"/>
  <c r="F1080" i="2"/>
  <c r="F2003" i="2"/>
  <c r="F364" i="2"/>
  <c r="F713" i="2"/>
  <c r="F1720" i="2"/>
  <c r="F1453" i="2"/>
  <c r="F1743" i="2"/>
  <c r="F1198" i="2"/>
  <c r="F2258" i="2"/>
  <c r="F1465" i="2"/>
  <c r="F1116" i="2"/>
  <c r="F958" i="2"/>
  <c r="F2289" i="2"/>
  <c r="F212" i="2"/>
  <c r="F490" i="2"/>
  <c r="F670" i="2"/>
  <c r="F96" i="2"/>
  <c r="F1842" i="2"/>
  <c r="F1235" i="2"/>
  <c r="F1445" i="2"/>
  <c r="F1016" i="2"/>
  <c r="F1759" i="2"/>
  <c r="F2072" i="2"/>
  <c r="F1906" i="2"/>
  <c r="F526" i="2"/>
  <c r="F2177" i="2"/>
  <c r="F919" i="2"/>
  <c r="F2704" i="2"/>
  <c r="F2709" i="2"/>
  <c r="F2523" i="2"/>
  <c r="F2455" i="2"/>
  <c r="F723" i="2"/>
  <c r="F1243" i="2"/>
  <c r="F815" i="2"/>
  <c r="F2314" i="2"/>
  <c r="F2233" i="2"/>
  <c r="F1859" i="2"/>
  <c r="F2537" i="2"/>
  <c r="F215" i="2"/>
  <c r="F2569" i="2"/>
  <c r="F2115" i="2"/>
  <c r="F263" i="2"/>
  <c r="F1584" i="2"/>
  <c r="F508" i="2"/>
  <c r="F758" i="2"/>
  <c r="F1492" i="2"/>
  <c r="F335" i="2"/>
  <c r="F585" i="2"/>
  <c r="F100" i="2"/>
  <c r="F447" i="2"/>
  <c r="F327" i="2"/>
  <c r="F1433" i="2"/>
  <c r="F1545" i="2"/>
  <c r="F2460" i="2"/>
  <c r="F1297" i="2"/>
  <c r="F1070" i="2"/>
  <c r="F874" i="2"/>
  <c r="F1201" i="2"/>
  <c r="F1202" i="2"/>
  <c r="F1288" i="2"/>
  <c r="F2425" i="2"/>
  <c r="F1457" i="2"/>
  <c r="F45" i="2"/>
  <c r="F1642" i="2"/>
  <c r="F321" i="2"/>
  <c r="F916" i="2"/>
  <c r="F1772" i="2"/>
  <c r="F1437" i="2"/>
  <c r="F1516" i="2"/>
  <c r="F2561" i="2"/>
  <c r="F2130" i="2"/>
  <c r="F65" i="2"/>
  <c r="F2255" i="2"/>
  <c r="F1626" i="2"/>
  <c r="F1878" i="2"/>
  <c r="F2363" i="2"/>
  <c r="F2312" i="2"/>
  <c r="F2436" i="2"/>
  <c r="F1271" i="2"/>
  <c r="F2377" i="2"/>
  <c r="F441" i="2"/>
  <c r="F1912" i="2"/>
  <c r="F107" i="2"/>
  <c r="F2446" i="2"/>
  <c r="F838" i="2"/>
  <c r="F2353" i="2"/>
  <c r="F1838" i="2"/>
  <c r="F2309" i="2"/>
  <c r="F1045" i="2"/>
  <c r="F1690" i="2"/>
  <c r="F88" i="2"/>
  <c r="F2084" i="2"/>
  <c r="F2002" i="2"/>
  <c r="F375" i="2"/>
  <c r="F421" i="2"/>
  <c r="F1678" i="2"/>
  <c r="F2424" i="2"/>
  <c r="F1376" i="2"/>
  <c r="F634" i="2"/>
  <c r="F722" i="2"/>
  <c r="F1929" i="2"/>
  <c r="F2339" i="2"/>
  <c r="F2400" i="2"/>
  <c r="F1954" i="2"/>
  <c r="F1937" i="2"/>
  <c r="F1924" i="2"/>
  <c r="F378" i="2"/>
  <c r="F922" i="2"/>
  <c r="F1830" i="2"/>
  <c r="F92" i="2"/>
  <c r="F2094" i="2"/>
  <c r="F2140" i="2"/>
  <c r="F1576" i="2"/>
  <c r="F2419" i="2"/>
  <c r="F793" i="2"/>
  <c r="F702" i="2"/>
  <c r="F1486" i="2"/>
  <c r="F1679" i="2"/>
  <c r="F1882" i="2"/>
  <c r="F234" i="2"/>
  <c r="F1177" i="2"/>
  <c r="F1653" i="2"/>
  <c r="F1403" i="2"/>
  <c r="F1526" i="2"/>
  <c r="F30" i="2"/>
  <c r="F256" i="2"/>
  <c r="F1623" i="2"/>
  <c r="F1656" i="2"/>
  <c r="F2326" i="2"/>
  <c r="F1141" i="2"/>
  <c r="F539" i="2"/>
  <c r="F1125" i="2"/>
  <c r="F467" i="2"/>
  <c r="F788" i="2"/>
  <c r="F34" i="2"/>
  <c r="F1784" i="2"/>
  <c r="F1388" i="2"/>
  <c r="F2507" i="2"/>
  <c r="F388" i="2"/>
  <c r="F653" i="2"/>
  <c r="F2538" i="2"/>
  <c r="F2151" i="2"/>
  <c r="F2257" i="2"/>
  <c r="F341" i="2"/>
  <c r="F1234" i="2"/>
  <c r="F565" i="2"/>
  <c r="F639" i="2"/>
  <c r="F2590" i="2"/>
  <c r="F860" i="2"/>
  <c r="F254" i="2"/>
  <c r="F2120" i="2"/>
  <c r="F553" i="2"/>
  <c r="F1872" i="2"/>
  <c r="F1970" i="2"/>
  <c r="F1183" i="2"/>
  <c r="F184" i="2"/>
  <c r="F2020" i="2"/>
  <c r="F2254" i="2"/>
  <c r="F2214" i="2"/>
  <c r="F1075" i="2"/>
  <c r="F2593" i="2"/>
  <c r="F1324" i="2"/>
  <c r="F294" i="2"/>
  <c r="F330" i="2"/>
  <c r="F1254" i="2"/>
  <c r="F1625" i="2"/>
  <c r="F1289" i="2"/>
  <c r="F649" i="2"/>
  <c r="F1131" i="2"/>
  <c r="F1731" i="2"/>
  <c r="F277" i="2"/>
  <c r="F1133" i="2"/>
  <c r="F2504" i="2"/>
  <c r="F1544" i="2"/>
  <c r="F259" i="2"/>
  <c r="F136" i="2"/>
  <c r="F2661" i="2"/>
  <c r="F317" i="2"/>
  <c r="F165" i="2"/>
  <c r="F926" i="2"/>
  <c r="F418" i="2"/>
  <c r="F2406" i="2"/>
  <c r="F823" i="2"/>
  <c r="F1137" i="2"/>
  <c r="F1391" i="2"/>
  <c r="F2189" i="2"/>
  <c r="F2636" i="2"/>
  <c r="F2096" i="2"/>
  <c r="F1648" i="2"/>
  <c r="F2506" i="2"/>
  <c r="F204" i="2"/>
  <c r="F2603" i="2"/>
  <c r="F1531" i="2"/>
  <c r="F1416" i="2"/>
  <c r="F2169" i="2"/>
  <c r="F623" i="2"/>
  <c r="F1285" i="2"/>
  <c r="F2162" i="2"/>
  <c r="F981" i="2"/>
  <c r="F426" i="2"/>
  <c r="F932" i="2"/>
  <c r="F1110" i="2"/>
  <c r="F620" i="2"/>
  <c r="F1697" i="2"/>
  <c r="F1900" i="2"/>
  <c r="F521" i="2"/>
  <c r="F2158" i="2"/>
  <c r="F268" i="2"/>
  <c r="F764" i="2"/>
  <c r="F2160" i="2"/>
  <c r="F2464" i="2"/>
  <c r="F2343" i="2"/>
  <c r="F675" i="2"/>
  <c r="F1393" i="2"/>
  <c r="F909" i="2"/>
  <c r="F2248" i="2"/>
  <c r="F1143" i="2"/>
  <c r="F305" i="2"/>
  <c r="F513" i="2"/>
  <c r="F374" i="2"/>
  <c r="F2498" i="2"/>
  <c r="F450" i="2"/>
  <c r="F2308" i="2"/>
  <c r="F2442" i="2"/>
  <c r="F431" i="2"/>
  <c r="F137" i="2"/>
  <c r="F27" i="2"/>
  <c r="F1074" i="2"/>
  <c r="F596" i="2"/>
  <c r="F2054" i="2"/>
  <c r="F1438" i="2"/>
  <c r="F412" i="2"/>
  <c r="F1044" i="2"/>
  <c r="F2252" i="2"/>
  <c r="F348" i="2"/>
  <c r="F706" i="2"/>
  <c r="F260" i="2"/>
  <c r="F2487" i="2"/>
  <c r="F740" i="2"/>
  <c r="F595" i="2"/>
  <c r="F1079" i="2"/>
  <c r="F91" i="2"/>
  <c r="F1237" i="2"/>
  <c r="F1502" i="2"/>
  <c r="F1452" i="2"/>
  <c r="F775" i="2"/>
  <c r="F1498" i="2"/>
  <c r="F2121" i="2"/>
  <c r="F2142" i="2"/>
  <c r="F1742" i="2"/>
  <c r="F1407" i="2"/>
  <c r="F602" i="2"/>
  <c r="F891" i="2"/>
  <c r="F2048" i="2"/>
  <c r="F51" i="2"/>
  <c r="F1276" i="2"/>
  <c r="F1587" i="2"/>
  <c r="F225" i="2"/>
  <c r="F407" i="2"/>
  <c r="F875" i="2"/>
  <c r="F2200" i="2"/>
  <c r="F1941" i="2"/>
  <c r="F1442" i="2"/>
  <c r="F98" i="2"/>
  <c r="F2621" i="2"/>
  <c r="F2693" i="2"/>
  <c r="F2443" i="2"/>
  <c r="F1861" i="2"/>
  <c r="F953" i="2"/>
  <c r="F795" i="2"/>
  <c r="F52" i="2"/>
  <c r="F2039" i="2"/>
  <c r="F1217" i="2"/>
  <c r="F480" i="2"/>
  <c r="F278" i="2"/>
  <c r="F711" i="2"/>
  <c r="F1013" i="2"/>
  <c r="F633" i="2"/>
  <c r="F538" i="2"/>
  <c r="F1343" i="2"/>
  <c r="F934" i="2"/>
  <c r="F2701" i="2"/>
  <c r="F1960" i="2"/>
  <c r="F2168" i="2"/>
  <c r="F2044" i="2"/>
  <c r="F1023" i="2"/>
  <c r="F1106" i="2"/>
  <c r="F1186" i="2"/>
  <c r="F114" i="2"/>
  <c r="F1484" i="2"/>
  <c r="F1528" i="2"/>
  <c r="F438" i="2"/>
  <c r="F189" i="2"/>
  <c r="F2328" i="2"/>
  <c r="F1542" i="2"/>
  <c r="F1413" i="2"/>
  <c r="F1339" i="2"/>
  <c r="F2166" i="2"/>
  <c r="F1864" i="2"/>
  <c r="F1750" i="2"/>
  <c r="F502" i="2"/>
  <c r="F287" i="2"/>
  <c r="F2199" i="2"/>
  <c r="F486" i="2"/>
  <c r="F1734" i="2"/>
  <c r="F2378" i="2"/>
  <c r="F2124" i="2"/>
  <c r="F945" i="2"/>
  <c r="F1603" i="2"/>
  <c r="F2609" i="2"/>
  <c r="F2488" i="2"/>
  <c r="F1060" i="2"/>
  <c r="F1547" i="2"/>
  <c r="F1337" i="2"/>
  <c r="F1588" i="2"/>
  <c r="F663" i="2"/>
  <c r="F395" i="2"/>
  <c r="F1688" i="2"/>
  <c r="F1138" i="2"/>
  <c r="F1730" i="2"/>
  <c r="F931" i="2"/>
  <c r="F183" i="2"/>
  <c r="F582" i="2"/>
  <c r="F1781" i="2"/>
  <c r="F1876" i="2"/>
  <c r="F223" i="2"/>
  <c r="F125" i="2"/>
  <c r="F1641" i="2"/>
  <c r="F1815" i="2"/>
  <c r="F850" i="2"/>
  <c r="F255" i="2"/>
  <c r="F493" i="2"/>
  <c r="F592" i="2"/>
  <c r="F430" i="2"/>
  <c r="F2604" i="2"/>
  <c r="F1563" i="2"/>
  <c r="F629" i="2"/>
  <c r="F1483" i="2"/>
  <c r="F1793" i="2"/>
  <c r="F2109" i="2"/>
  <c r="F2319" i="2"/>
  <c r="F1909" i="2"/>
  <c r="F1740" i="2"/>
  <c r="F1763" i="2"/>
  <c r="F730" i="2"/>
  <c r="F712" i="2"/>
  <c r="F1646" i="2"/>
  <c r="F906" i="2"/>
  <c r="F1944" i="2"/>
  <c r="F1347" i="2"/>
  <c r="F2732" i="2"/>
  <c r="F1455" i="2"/>
  <c r="F144" i="2"/>
  <c r="F408" i="2"/>
  <c r="F2414" i="2"/>
  <c r="F750" i="2"/>
  <c r="F817" i="2"/>
  <c r="F178" i="2"/>
  <c r="F2675" i="2"/>
  <c r="F128" i="2"/>
  <c r="F1104" i="2"/>
  <c r="F1291" i="2"/>
  <c r="F578" i="2"/>
  <c r="F1255" i="2"/>
  <c r="F2522" i="2"/>
  <c r="F741" i="2"/>
  <c r="F2681" i="2"/>
  <c r="F1088" i="2"/>
  <c r="F299" i="2"/>
  <c r="F1652" i="2"/>
  <c r="F2428" i="2"/>
  <c r="F1209" i="2"/>
  <c r="F575" i="2"/>
  <c r="F1517" i="2"/>
  <c r="F1853" i="2"/>
  <c r="F1258" i="2"/>
  <c r="F1273" i="2"/>
  <c r="F967" i="2"/>
  <c r="F1298" i="2"/>
  <c r="F907" i="2"/>
  <c r="F2165" i="2"/>
  <c r="F853" i="2"/>
  <c r="F863" i="2"/>
  <c r="F1873" i="2"/>
  <c r="F1699" i="2"/>
  <c r="F94" i="2"/>
  <c r="F1808" i="2"/>
  <c r="F1605" i="2"/>
  <c r="F1175" i="2"/>
  <c r="F1582" i="2"/>
  <c r="F1022" i="2"/>
  <c r="F2695" i="2"/>
  <c r="F1982" i="2"/>
  <c r="F1768" i="2"/>
  <c r="F2502" i="2"/>
  <c r="F1854" i="2"/>
  <c r="F976" i="2"/>
  <c r="F1506" i="2"/>
  <c r="F2520" i="2"/>
  <c r="F2562" i="2"/>
  <c r="F2299" i="2"/>
  <c r="F562" i="2"/>
  <c r="F1945" i="2"/>
  <c r="F1820" i="2"/>
  <c r="F135" i="2"/>
  <c r="F1352" i="2"/>
  <c r="F505" i="2"/>
  <c r="F1318" i="2"/>
  <c r="F1569" i="2"/>
  <c r="F2468" i="2"/>
  <c r="F715" i="2"/>
  <c r="F63" i="2"/>
  <c r="F2095" i="2"/>
  <c r="F210" i="2"/>
  <c r="F2577" i="2"/>
  <c r="F1225" i="2"/>
  <c r="F1161" i="2"/>
  <c r="F2009" i="2"/>
  <c r="F1330" i="2"/>
  <c r="F703" i="2"/>
  <c r="F1010" i="2"/>
  <c r="F2735" i="2"/>
  <c r="F2519" i="2"/>
  <c r="F1065" i="2"/>
  <c r="F1551" i="2"/>
  <c r="F994" i="2"/>
  <c r="F2637" i="2"/>
  <c r="F1470" i="2"/>
  <c r="F70" i="2"/>
  <c r="F2119" i="2"/>
  <c r="F2444" i="2"/>
  <c r="F1552" i="2"/>
  <c r="F831" i="2"/>
  <c r="F1828" i="2"/>
  <c r="F2703" i="2"/>
  <c r="F2682" i="2"/>
  <c r="F1059" i="2"/>
  <c r="F756" i="2"/>
  <c r="F323" i="2"/>
  <c r="F911" i="2"/>
  <c r="F2529" i="2"/>
  <c r="F925" i="2"/>
  <c r="F587" i="2"/>
  <c r="F1463" i="2"/>
  <c r="F2125" i="2"/>
  <c r="F1599" i="2"/>
  <c r="F1756" i="2"/>
  <c r="F316" i="2"/>
  <c r="F2322" i="2"/>
  <c r="F86" i="2"/>
  <c r="F1260" i="2"/>
  <c r="F1786" i="2"/>
  <c r="F1931" i="2"/>
  <c r="F1134" i="2"/>
  <c r="F2375" i="2"/>
  <c r="F2008" i="2"/>
  <c r="F201" i="2"/>
  <c r="F1487" i="2"/>
  <c r="F912" i="2"/>
  <c r="F2013" i="2"/>
  <c r="F436" i="2"/>
  <c r="F2016" i="2"/>
  <c r="F2394" i="2"/>
  <c r="F772" i="2"/>
  <c r="F601" i="2"/>
  <c r="F1675" i="2"/>
  <c r="F1972" i="2"/>
  <c r="F1302" i="2"/>
  <c r="F2070" i="2"/>
  <c r="F632" i="2"/>
  <c r="F2041" i="2"/>
  <c r="F923" i="2"/>
  <c r="F1819" i="2"/>
  <c r="F147" i="2"/>
  <c r="F2335" i="2"/>
  <c r="F248" i="2"/>
  <c r="F2612" i="2"/>
  <c r="F1856" i="2"/>
  <c r="F1322" i="2"/>
  <c r="F1309" i="2"/>
  <c r="F175" i="2"/>
  <c r="F296" i="2"/>
  <c r="F2155" i="2"/>
  <c r="F1326" i="2"/>
  <c r="F1570" i="2"/>
  <c r="F674" i="2"/>
  <c r="F2010" i="2"/>
  <c r="F972" i="2"/>
  <c r="F2371" i="2"/>
  <c r="F1963" i="2"/>
  <c r="F1090" i="2"/>
  <c r="F2267" i="2"/>
  <c r="F825" i="2"/>
  <c r="F1296" i="2"/>
  <c r="F340" i="2"/>
  <c r="F249" i="2"/>
  <c r="F2539" i="2"/>
  <c r="F1329" i="2"/>
  <c r="F1341" i="2"/>
  <c r="F598" i="2"/>
  <c r="F2513" i="2"/>
  <c r="F1278" i="2"/>
  <c r="F665" i="2"/>
  <c r="F275" i="2"/>
  <c r="F295" i="2"/>
  <c r="F1231" i="2"/>
  <c r="F2492" i="2"/>
  <c r="F466" i="2"/>
  <c r="F2317" i="2"/>
  <c r="F89" i="2"/>
  <c r="F778" i="2"/>
  <c r="F2595" i="2"/>
  <c r="F1399" i="2"/>
  <c r="F376" i="2"/>
  <c r="F322" i="2"/>
  <c r="F2122" i="2"/>
  <c r="F1412" i="2"/>
  <c r="F2350" i="2"/>
  <c r="F439" i="2"/>
  <c r="F2658" i="2"/>
  <c r="F739" i="2"/>
  <c r="F644" i="2"/>
  <c r="F2585" i="2"/>
  <c r="F2212" i="2"/>
  <c r="F609" i="2"/>
  <c r="F2229" i="2"/>
  <c r="F246" i="2"/>
  <c r="F1540" i="2"/>
  <c r="F1503" i="2"/>
  <c r="F1515" i="2"/>
  <c r="F1029" i="2"/>
  <c r="F2509" i="2"/>
  <c r="F1870" i="2"/>
  <c r="F2457" i="2"/>
  <c r="F2332" i="2"/>
  <c r="F1434" i="2"/>
  <c r="F2223" i="2"/>
  <c r="F937" i="2"/>
  <c r="F344" i="2"/>
  <c r="F2471" i="2"/>
  <c r="F1905" i="2"/>
  <c r="F1973" i="2"/>
  <c r="F17" i="2"/>
  <c r="F2723" i="2"/>
  <c r="F487" i="2"/>
  <c r="F7" i="2"/>
  <c r="F544" i="2"/>
  <c r="F1267" i="2"/>
  <c r="F814" i="2"/>
  <c r="F727" i="2"/>
  <c r="F2261" i="2"/>
  <c r="F501" i="2"/>
  <c r="F2093" i="2"/>
  <c r="F2663" i="2"/>
  <c r="F2081" i="2"/>
  <c r="F1098" i="2"/>
  <c r="F647" i="2"/>
  <c r="F2482" i="2"/>
  <c r="F2053" i="2"/>
  <c r="F805" i="2"/>
  <c r="F1095" i="2"/>
  <c r="F1863" i="2"/>
  <c r="F478" i="2"/>
  <c r="F500" i="2"/>
  <c r="F1981" i="2"/>
  <c r="F1987" i="2"/>
  <c r="F2671" i="2"/>
  <c r="F655" i="2"/>
  <c r="F1573" i="2"/>
  <c r="F1305" i="2"/>
  <c r="F262" i="2"/>
  <c r="F1050" i="2"/>
  <c r="F2712" i="2"/>
  <c r="F1033" i="2"/>
  <c r="F271" i="2"/>
  <c r="F1777" i="2"/>
  <c r="F2678" i="2"/>
  <c r="F2669" i="2"/>
  <c r="F1281" i="2"/>
  <c r="F59" i="2"/>
  <c r="F2127" i="2"/>
  <c r="F2384" i="2"/>
  <c r="F842" i="2"/>
  <c r="F1140" i="2"/>
  <c r="F2290" i="2"/>
  <c r="F2485" i="2"/>
  <c r="F2045" i="2"/>
  <c r="F362" i="2"/>
  <c r="F1003" i="2"/>
  <c r="F2422" i="2"/>
  <c r="F1179" i="2"/>
  <c r="F1885" i="2"/>
  <c r="F1889" i="2"/>
  <c r="F894" i="2"/>
  <c r="F1959" i="2"/>
  <c r="F1127" i="2"/>
  <c r="F2474" i="2"/>
  <c r="F1691" i="2"/>
  <c r="F1984" i="2"/>
  <c r="F671" i="2"/>
  <c r="F1562" i="2"/>
  <c r="F2175" i="2"/>
  <c r="F1993" i="2"/>
  <c r="F1874" i="2"/>
  <c r="F2707" i="2"/>
  <c r="F1916" i="2"/>
  <c r="F664" i="2"/>
  <c r="F2321" i="2"/>
  <c r="F148" i="2"/>
  <c r="F285" i="2"/>
  <c r="F2202" i="2"/>
  <c r="F1996" i="2"/>
  <c r="F290" i="2"/>
  <c r="F1191" i="2"/>
  <c r="F2250" i="2"/>
  <c r="F2639" i="2"/>
  <c r="F1401" i="2"/>
  <c r="F881" i="2"/>
  <c r="F410" i="2"/>
  <c r="F2144" i="2"/>
  <c r="F142" i="2"/>
  <c r="F1685" i="2"/>
  <c r="F2298" i="2"/>
  <c r="F1943" i="2"/>
  <c r="F469" i="2"/>
  <c r="F2524" i="2"/>
  <c r="F365" i="2"/>
  <c r="F2729" i="2"/>
  <c r="F2026" i="2"/>
  <c r="F353" i="2"/>
  <c r="F516" i="2"/>
  <c r="F404" i="2"/>
  <c r="F38" i="2"/>
  <c r="F1097" i="2"/>
  <c r="F454" i="2"/>
  <c r="F2219" i="2"/>
  <c r="F453" i="2"/>
  <c r="F185" i="2"/>
  <c r="F1377" i="2"/>
  <c r="F2035" i="2"/>
  <c r="F393" i="2"/>
  <c r="F1606" i="2"/>
  <c r="F1239" i="2"/>
  <c r="F1550" i="2"/>
  <c r="F1422" i="2"/>
  <c r="F933" i="2"/>
  <c r="F1213" i="2"/>
  <c r="F2145" i="2"/>
  <c r="F1166" i="2"/>
  <c r="F1411" i="2"/>
  <c r="F276" i="2"/>
  <c r="F265" i="2"/>
  <c r="F1706" i="2"/>
  <c r="F1073" i="2"/>
  <c r="F885" i="2"/>
  <c r="F2399" i="2"/>
  <c r="F819" i="2"/>
  <c r="F103" i="2"/>
  <c r="F977" i="2"/>
  <c r="F1939" i="2"/>
  <c r="F2167" i="2"/>
  <c r="F1113" i="2"/>
  <c r="F2232" i="2"/>
  <c r="F1776" i="2"/>
  <c r="F1591" i="2"/>
  <c r="F1843" i="2"/>
  <c r="F2019" i="2"/>
  <c r="F873" i="2"/>
  <c r="F1907" i="2"/>
  <c r="F2001" i="2"/>
  <c r="F1670" i="2"/>
  <c r="F1477" i="2"/>
  <c r="F239" i="2"/>
  <c r="F848" i="2"/>
  <c r="F530" i="2"/>
  <c r="F854" i="2"/>
  <c r="F1499" i="2"/>
  <c r="F379" i="2"/>
  <c r="F1421" i="2"/>
  <c r="F1998" i="2"/>
  <c r="F1405" i="2"/>
  <c r="F830" i="2"/>
  <c r="F76" i="2"/>
  <c r="F745" i="2"/>
  <c r="F724" i="2"/>
  <c r="F1792" i="2"/>
  <c r="F406" i="2"/>
  <c r="F982" i="2"/>
  <c r="F695" i="2"/>
  <c r="F1157" i="2"/>
  <c r="F1396" i="2"/>
  <c r="F743" i="2"/>
  <c r="F2647" i="2"/>
  <c r="F1990" i="2"/>
  <c r="F2324" i="2"/>
  <c r="F549" i="2"/>
  <c r="F2589" i="2"/>
  <c r="F1206" i="2"/>
  <c r="F1536" i="2"/>
  <c r="F1426" i="2"/>
  <c r="F627" i="2"/>
  <c r="F1640" i="2"/>
  <c r="F448" i="2"/>
  <c r="F1382" i="2"/>
  <c r="F1880" i="2"/>
  <c r="F2356" i="2"/>
  <c r="F1223" i="2"/>
  <c r="F2018" i="2"/>
  <c r="F835" i="2"/>
  <c r="F2181" i="2"/>
  <c r="F2396" i="2"/>
  <c r="F20" i="2"/>
  <c r="F2273" i="2"/>
  <c r="F460" i="2"/>
  <c r="F2527" i="2"/>
  <c r="F2445" i="2"/>
  <c r="F1805" i="2"/>
  <c r="F1030" i="2"/>
  <c r="F99" i="2"/>
  <c r="F2532" i="2"/>
  <c r="F1922" i="2"/>
  <c r="F267" i="2"/>
  <c r="F531" i="2"/>
  <c r="F1200" i="2"/>
  <c r="F1218" i="2"/>
  <c r="F1539" i="2"/>
  <c r="F2269" i="2"/>
  <c r="F1816" i="2"/>
  <c r="F1336" i="2"/>
  <c r="F58" i="2"/>
  <c r="F1958" i="2"/>
  <c r="F1520" i="2"/>
  <c r="F1797" i="2"/>
  <c r="F129" i="2"/>
  <c r="F2235" i="2"/>
  <c r="F320" i="2"/>
  <c r="F1718" i="2"/>
  <c r="F2376" i="2"/>
  <c r="F1695" i="2"/>
  <c r="F2533" i="2"/>
  <c r="F1771" i="2"/>
  <c r="F954" i="2"/>
  <c r="F1345" i="2"/>
  <c r="F1459" i="2"/>
  <c r="F202" i="2"/>
  <c r="F32" i="2"/>
  <c r="F155" i="2"/>
  <c r="F921" i="2"/>
  <c r="F799" i="2"/>
  <c r="F520" i="2"/>
  <c r="F744" i="2"/>
  <c r="F72" i="2"/>
  <c r="F2495" i="2"/>
  <c r="F614" i="2"/>
  <c r="F1124" i="2"/>
  <c r="F2022" i="2"/>
  <c r="F1328" i="2"/>
  <c r="F568" i="2"/>
  <c r="F755" i="2"/>
  <c r="F1607" i="2"/>
  <c r="F337" i="2"/>
  <c r="F2186" i="2"/>
  <c r="F1099" i="2"/>
  <c r="F2268" i="2"/>
  <c r="F73" i="2"/>
  <c r="F605" i="2"/>
  <c r="F1389" i="2"/>
  <c r="F2558" i="2"/>
  <c r="F2365" i="2"/>
  <c r="F1631" i="2"/>
  <c r="F488" i="2"/>
  <c r="F1404" i="2"/>
  <c r="F2711" i="2"/>
  <c r="F2368" i="2"/>
  <c r="F1205" i="2"/>
  <c r="F1251" i="2"/>
  <c r="F496" i="2"/>
  <c r="F1710" i="2"/>
  <c r="F1229" i="2"/>
  <c r="F594" i="2"/>
  <c r="F2599" i="2"/>
  <c r="F971" i="2"/>
  <c r="F432" i="2"/>
  <c r="F1728" i="2"/>
  <c r="F2427" i="2"/>
  <c r="F411" i="2"/>
  <c r="F771" i="2"/>
  <c r="F485" i="2"/>
  <c r="F1040" i="2"/>
  <c r="F1930" i="2"/>
  <c r="F474" i="2"/>
  <c r="F1340" i="2"/>
  <c r="F523" i="2"/>
  <c r="F1475" i="2"/>
  <c r="F2078" i="2"/>
  <c r="F333" i="2"/>
  <c r="F437" i="2"/>
  <c r="F1176" i="2"/>
  <c r="F1928" i="2"/>
  <c r="F244" i="2"/>
  <c r="F2594" i="2"/>
  <c r="F1489" i="2"/>
  <c r="F1398" i="2"/>
  <c r="F1189" i="2"/>
  <c r="F1803" i="2"/>
  <c r="F979" i="2"/>
  <c r="F613" i="2"/>
  <c r="F1018" i="2"/>
  <c r="F350" i="2"/>
  <c r="F1320" i="2"/>
  <c r="F832" i="2"/>
  <c r="F2027" i="2"/>
  <c r="F1933" i="2"/>
  <c r="F1711" i="2"/>
  <c r="F1860" i="2"/>
  <c r="F1105" i="2"/>
  <c r="F1881" i="2"/>
  <c r="F719" i="2"/>
  <c r="F2657" i="2"/>
  <c r="F69" i="2"/>
  <c r="F397" i="2"/>
  <c r="F456" i="2"/>
  <c r="F1364" i="2"/>
  <c r="F2646" i="2"/>
  <c r="F1716" i="2"/>
  <c r="F986" i="2"/>
  <c r="F339" i="2"/>
  <c r="F1899" i="2"/>
  <c r="F1890" i="2"/>
  <c r="F2715" i="2"/>
  <c r="F733" i="2"/>
  <c r="F630" i="2"/>
  <c r="F800" i="2"/>
  <c r="F425" i="2"/>
  <c r="F834" i="2"/>
  <c r="F590" i="2"/>
  <c r="F536" i="2"/>
  <c r="F643" i="2"/>
  <c r="F120" i="2"/>
  <c r="F2220" i="2"/>
  <c r="F2526" i="2"/>
  <c r="F257" i="2"/>
  <c r="F2347" i="2"/>
  <c r="F2374" i="2"/>
  <c r="F2472" i="2"/>
  <c r="F968" i="2"/>
  <c r="F42" i="2"/>
  <c r="F1977" i="2"/>
  <c r="F2546" i="2"/>
  <c r="F1002" i="2"/>
  <c r="F77" i="2"/>
  <c r="F1020" i="2"/>
  <c r="F1354" i="2"/>
  <c r="F2544" i="2"/>
  <c r="F970" i="2"/>
  <c r="F302" i="2"/>
  <c r="F1846" i="2"/>
  <c r="F2383" i="2"/>
  <c r="F920" i="2"/>
  <c r="F2652" i="2"/>
  <c r="F1195" i="2"/>
  <c r="F2541" i="2"/>
  <c r="F946" i="2"/>
  <c r="F551" i="2"/>
  <c r="F413" i="2"/>
  <c r="F1007" i="2"/>
  <c r="F2553" i="2"/>
  <c r="F2409" i="2"/>
  <c r="F803" i="2"/>
  <c r="F1349" i="2"/>
  <c r="F1174" i="2"/>
  <c r="F399" i="2"/>
  <c r="F1226" i="2"/>
  <c r="F918" i="2"/>
  <c r="F2550" i="2"/>
  <c r="F187" i="2"/>
  <c r="F75" i="2"/>
  <c r="F2381" i="2"/>
  <c r="F2664" i="2"/>
  <c r="F1026" i="2"/>
  <c r="F2624" i="2"/>
  <c r="F2323" i="2"/>
  <c r="F1643" i="2"/>
  <c r="F1537" i="2"/>
  <c r="F2598" i="2"/>
  <c r="F1651" i="2"/>
  <c r="F1034" i="2"/>
  <c r="F1832" i="2"/>
  <c r="F1852" i="2"/>
  <c r="F2393" i="2"/>
  <c r="F2184" i="2"/>
  <c r="F2390" i="2"/>
  <c r="F2463" i="2"/>
  <c r="F672" i="2"/>
  <c r="F1001" i="2"/>
  <c r="F2733" i="2"/>
  <c r="F2340" i="2"/>
  <c r="F2543" i="2"/>
  <c r="F116" i="2"/>
  <c r="F1378" i="2"/>
  <c r="F2243" i="2"/>
  <c r="F1451" i="2"/>
  <c r="F2204" i="2"/>
  <c r="F1269" i="2"/>
  <c r="F428" i="2"/>
  <c r="F1359" i="2"/>
  <c r="F2415" i="2"/>
  <c r="F2157" i="2"/>
  <c r="F2673" i="2"/>
  <c r="F2234" i="2"/>
  <c r="F1132" i="2"/>
  <c r="F1871" i="2"/>
  <c r="F935" i="2"/>
  <c r="F2567" i="2"/>
  <c r="F2702" i="2"/>
  <c r="F2392" i="2"/>
  <c r="F352" i="2"/>
  <c r="F2183" i="2"/>
  <c r="F130" i="2"/>
  <c r="F1729" i="2"/>
  <c r="F2102" i="2"/>
  <c r="F1000" i="2"/>
  <c r="F2447" i="2"/>
  <c r="F1417" i="2"/>
  <c r="F361" i="2"/>
  <c r="F2416" i="2"/>
  <c r="F731" i="2"/>
  <c r="F844" i="2"/>
  <c r="F567" i="2"/>
  <c r="F1527" i="2"/>
  <c r="F1739" i="2"/>
  <c r="F1985" i="2"/>
  <c r="F503" i="2"/>
  <c r="F1567" i="2"/>
  <c r="F955" i="2"/>
  <c r="F229" i="2"/>
  <c r="F384" i="2"/>
  <c r="F1589" i="2"/>
  <c r="F2579" i="2"/>
  <c r="F812" i="2"/>
  <c r="F484" i="2"/>
  <c r="F1666" i="2"/>
  <c r="F2245" i="2"/>
  <c r="F380" i="2"/>
  <c r="F108" i="2"/>
  <c r="F1604" i="2"/>
  <c r="F2266" i="2"/>
  <c r="F615" i="2"/>
  <c r="F607" i="2"/>
  <c r="F1423" i="2"/>
  <c r="F1657" i="2"/>
  <c r="F1702" i="2"/>
  <c r="F2405" i="2"/>
  <c r="F811" i="2"/>
  <c r="F2606" i="2"/>
  <c r="F2152" i="2"/>
  <c r="F1774" i="2"/>
  <c r="F2318" i="2"/>
  <c r="F2021" i="2"/>
  <c r="F2369" i="2"/>
  <c r="F2042" i="2"/>
  <c r="F1130" i="2"/>
  <c r="F2205" i="2"/>
  <c r="F16" i="2"/>
  <c r="F2705" i="2"/>
  <c r="F2172" i="2"/>
  <c r="F1009" i="2"/>
  <c r="F619" i="2"/>
  <c r="F1818" i="2"/>
  <c r="F2112" i="2"/>
  <c r="F2218" i="2"/>
  <c r="F1369" i="2"/>
  <c r="F1887" i="2"/>
  <c r="F1942" i="2"/>
  <c r="F458" i="2"/>
  <c r="F855" i="2"/>
  <c r="F2367" i="2"/>
  <c r="F1701" i="2"/>
  <c r="F218" i="2"/>
  <c r="F1207" i="2"/>
  <c r="F2358" i="2"/>
  <c r="F1799" i="2"/>
  <c r="F177" i="2"/>
  <c r="F2508" i="2"/>
  <c r="F1847" i="2"/>
  <c r="F1227" i="2"/>
  <c r="F2043" i="2"/>
  <c r="F1283" i="2"/>
  <c r="F898" i="2"/>
  <c r="F1221" i="2"/>
  <c r="F688" i="2"/>
  <c r="F2065" i="2"/>
  <c r="F1247" i="2"/>
  <c r="F2672" i="2"/>
  <c r="F2435" i="2"/>
  <c r="F1593" i="2"/>
  <c r="F1448" i="2"/>
  <c r="F2566" i="2"/>
  <c r="F2230" i="2"/>
  <c r="F252" i="2"/>
  <c r="F2614" i="2"/>
  <c r="F2724" i="2"/>
  <c r="F1032" i="2"/>
  <c r="F942" i="2"/>
  <c r="F2633" i="2"/>
  <c r="F1947" i="2"/>
  <c r="F2602" i="2"/>
  <c r="F247" i="2"/>
  <c r="F457" i="2"/>
  <c r="F997" i="2"/>
  <c r="F373" i="2"/>
  <c r="F355" i="2"/>
  <c r="F851" i="2"/>
  <c r="F2512" i="2"/>
  <c r="F1866" i="2"/>
  <c r="F2348" i="2"/>
  <c r="F1253" i="2"/>
  <c r="F1192" i="2"/>
  <c r="F427" i="2"/>
  <c r="F313" i="2"/>
  <c r="F2493" i="2"/>
  <c r="F693" i="2"/>
  <c r="F901" i="2"/>
  <c r="F718" i="2"/>
  <c r="F676" i="2"/>
  <c r="F2582" i="2"/>
  <c r="F2342" i="2"/>
  <c r="F781" i="2"/>
  <c r="F310" i="2"/>
  <c r="F1908" i="2"/>
  <c r="F2373" i="2"/>
  <c r="F174" i="2"/>
  <c r="F157" i="2"/>
  <c r="F2423" i="2"/>
  <c r="F1048" i="2"/>
  <c r="F2123" i="2"/>
  <c r="F656" i="2"/>
  <c r="F2355" i="2"/>
  <c r="F2275" i="2"/>
  <c r="F2011" i="2"/>
  <c r="F272" i="2"/>
  <c r="F1129" i="2"/>
  <c r="F1427" i="2"/>
  <c r="F1287" i="2"/>
  <c r="F774" i="2"/>
  <c r="F6" i="2"/>
  <c r="F2660" i="2"/>
  <c r="F2336" i="2"/>
  <c r="F2190" i="2"/>
  <c r="F843" i="2"/>
  <c r="F1798" i="2"/>
  <c r="F872" i="2"/>
  <c r="F1671" i="2"/>
  <c r="F2372" i="2"/>
  <c r="F2449" i="2"/>
  <c r="F1142" i="2"/>
  <c r="F1066" i="2"/>
  <c r="F1634" i="2"/>
  <c r="F198" i="2"/>
  <c r="F121" i="2"/>
  <c r="F235" i="2"/>
  <c r="F1163" i="2"/>
  <c r="F1395" i="2"/>
  <c r="F242" i="2"/>
  <c r="F1991" i="2"/>
  <c r="F2580" i="2"/>
  <c r="F1767" i="2"/>
  <c r="F1429" i="2"/>
  <c r="F1898" i="2"/>
  <c r="F1956" i="2"/>
  <c r="F2674" i="2"/>
  <c r="F892" i="2"/>
  <c r="F560" i="2"/>
  <c r="F203" i="2"/>
  <c r="F528" i="2"/>
  <c r="F2208" i="2"/>
  <c r="F886" i="2"/>
  <c r="F2434" i="2"/>
  <c r="F280" i="2"/>
  <c r="F166" i="2"/>
  <c r="F2515" i="2"/>
  <c r="F1901" i="2"/>
  <c r="F1903" i="2"/>
  <c r="F1274" i="2"/>
  <c r="F2388" i="2"/>
  <c r="F15" i="2"/>
  <c r="F1092" i="2"/>
  <c r="F2337" i="2"/>
  <c r="F2503" i="2"/>
  <c r="F841" i="2"/>
  <c r="F1565" i="2"/>
  <c r="F785" i="2"/>
  <c r="F1986" i="2"/>
  <c r="F896" i="2"/>
  <c r="F810" i="2"/>
  <c r="F2572" i="2"/>
  <c r="F214" i="2"/>
  <c r="F126" i="2"/>
  <c r="F1989" i="2"/>
  <c r="F134" i="2"/>
  <c r="F21" i="2"/>
  <c r="F2499" i="2"/>
  <c r="F1449" i="2"/>
  <c r="F1705" i="2"/>
  <c r="F167" i="2"/>
  <c r="F1845" i="2"/>
  <c r="F1149" i="2"/>
  <c r="F1280" i="2"/>
  <c r="F999" i="2"/>
  <c r="F593" i="2"/>
  <c r="F1282" i="2"/>
  <c r="F1169" i="2"/>
  <c r="F1135" i="2"/>
  <c r="F1467" i="2"/>
  <c r="F2360" i="2"/>
  <c r="F2216" i="2"/>
  <c r="F238" i="2"/>
  <c r="F2560" i="2"/>
  <c r="F1967" i="2"/>
  <c r="F2246" i="2"/>
  <c r="F475" i="2"/>
  <c r="F1914" i="2"/>
  <c r="F2061" i="2"/>
  <c r="F1031" i="2"/>
  <c r="F721" i="2"/>
  <c r="F1028" i="2"/>
  <c r="F443" i="2"/>
  <c r="F1851" i="2"/>
  <c r="F2193" i="2"/>
  <c r="F1488" i="2"/>
  <c r="F194" i="2"/>
  <c r="F557" i="2"/>
  <c r="F1076" i="2"/>
  <c r="F2692" i="2"/>
  <c r="F2244" i="2"/>
  <c r="F1306" i="2"/>
  <c r="F1614" i="2"/>
  <c r="F2556" i="2"/>
  <c r="F865" i="2"/>
  <c r="F1639" i="2"/>
  <c r="F2525" i="2"/>
  <c r="F2023" i="2"/>
  <c r="F2197" i="2"/>
  <c r="F692" i="2"/>
  <c r="F2389" i="2"/>
  <c r="F28" i="2"/>
  <c r="F273" i="2"/>
  <c r="F286" i="2"/>
  <c r="F102" i="2"/>
  <c r="F2236" i="2"/>
  <c r="F1006" i="2"/>
  <c r="F661" i="2"/>
  <c r="F1761" i="2"/>
  <c r="F1831" i="2"/>
  <c r="F1681" i="2"/>
  <c r="F1410" i="2"/>
  <c r="F2630" i="2"/>
  <c r="F1408" i="2"/>
  <c r="F611" i="2"/>
  <c r="F226" i="2"/>
  <c r="F414" i="2"/>
  <c r="F2420" i="2"/>
  <c r="F168" i="2"/>
  <c r="F1617" i="2"/>
  <c r="F2103" i="2"/>
  <c r="F1419" i="2"/>
  <c r="F1638" i="2"/>
  <c r="F1512" i="2"/>
  <c r="F2296" i="2"/>
  <c r="F1139" i="2"/>
  <c r="F2379" i="2"/>
  <c r="F1953" i="2"/>
  <c r="F2188" i="2"/>
  <c r="F642" i="2"/>
  <c r="F1833" i="2"/>
  <c r="F1807" i="2"/>
  <c r="F2215" i="2"/>
  <c r="F1868" i="2"/>
  <c r="F1155" i="2"/>
  <c r="F2098" i="2"/>
  <c r="F314" i="2"/>
  <c r="F1608" i="2"/>
  <c r="F576" i="2"/>
  <c r="F2282" i="2"/>
  <c r="F79" i="2"/>
  <c r="F444" i="2"/>
  <c r="F822" i="2"/>
  <c r="F1383" i="2"/>
  <c r="F1848" i="2"/>
  <c r="F2680" i="2"/>
  <c r="F1920" i="2"/>
  <c r="F1385" i="2"/>
  <c r="F2000" i="2"/>
  <c r="F837" i="2"/>
  <c r="F828" i="2"/>
  <c r="F153" i="2"/>
  <c r="F2285" i="2"/>
  <c r="F603" i="2"/>
  <c r="F2334" i="2"/>
  <c r="F2554" i="2"/>
  <c r="F1173" i="2"/>
  <c r="F747" i="2"/>
  <c r="F1802" i="2"/>
  <c r="F884" i="2"/>
  <c r="F109" i="2"/>
  <c r="F2618" i="2"/>
  <c r="F2625" i="2"/>
  <c r="F2263" i="2"/>
  <c r="F74" i="2"/>
  <c r="F315" i="2"/>
  <c r="F1955" i="2"/>
  <c r="F1919" i="2"/>
  <c r="F725" i="2"/>
  <c r="F1353" i="2"/>
  <c r="F80" i="2"/>
  <c r="F1535" i="2"/>
  <c r="F773" i="2"/>
  <c r="F1687" i="2"/>
  <c r="F2330" i="2"/>
  <c r="F1888" i="2"/>
  <c r="F303" i="2"/>
  <c r="F2448" i="2"/>
  <c r="F1085" i="2"/>
  <c r="F354" i="2"/>
  <c r="F1923" i="2"/>
  <c r="F546" i="2"/>
  <c r="F1158" i="2"/>
  <c r="F382" i="2"/>
  <c r="F140" i="2"/>
  <c r="F1081" i="2"/>
  <c r="F2413" i="2"/>
  <c r="F1362" i="2"/>
  <c r="F941" i="2"/>
  <c r="F1325" i="2"/>
  <c r="F2696" i="2"/>
  <c r="F1683" i="2"/>
  <c r="F2706" i="2"/>
  <c r="F2293" i="2"/>
  <c r="F2113" i="2"/>
  <c r="F1632" i="2"/>
  <c r="F2174" i="2"/>
  <c r="F66" i="2"/>
  <c r="F216" i="2"/>
  <c r="F1265" i="2"/>
  <c r="F1707" i="2"/>
  <c r="F1696" i="2"/>
  <c r="F230" i="2"/>
  <c r="F2221" i="2"/>
  <c r="F2620" i="2"/>
  <c r="F856" i="2"/>
  <c r="F543" i="2"/>
  <c r="F2690" i="2"/>
  <c r="F1684" i="2"/>
  <c r="F319" i="2"/>
  <c r="F1766" i="2"/>
  <c r="F452" i="2"/>
  <c r="F1049" i="2"/>
  <c r="F49" i="2"/>
  <c r="F1790" i="2"/>
  <c r="F2272" i="2"/>
  <c r="F1478" i="2"/>
  <c r="F1568" i="2"/>
  <c r="F359" i="2"/>
  <c r="F2638" i="2"/>
  <c r="F1334" i="2"/>
  <c r="F1160" i="2"/>
  <c r="F2301" i="2"/>
  <c r="F1961" i="2"/>
  <c r="F363" i="2"/>
  <c r="F1314" i="2"/>
  <c r="F117" i="2"/>
  <c r="F2180" i="2"/>
  <c r="F1997" i="2"/>
  <c r="F206" i="2"/>
  <c r="F1758" i="2"/>
  <c r="F472" i="2"/>
  <c r="F858" i="2"/>
  <c r="F2134" i="2"/>
  <c r="F2249" i="2"/>
  <c r="F53" i="2"/>
  <c r="F802" i="2"/>
  <c r="F1597" i="2"/>
  <c r="F227" i="2"/>
  <c r="F1241" i="2"/>
  <c r="F23" i="2"/>
  <c r="F1067" i="2"/>
  <c r="F1949" i="2"/>
  <c r="F1765" i="2"/>
  <c r="F1058" i="2"/>
  <c r="F258" i="2"/>
  <c r="F2545" i="2"/>
  <c r="F1709" i="2"/>
  <c r="F866" i="2"/>
  <c r="F2029" i="2"/>
  <c r="F2710" i="2"/>
  <c r="F1674" i="2"/>
  <c r="F113" i="2"/>
  <c r="F2627" i="2"/>
  <c r="F2432" i="2"/>
  <c r="F1559" i="2"/>
  <c r="F2547" i="2"/>
  <c r="F2587" i="2"/>
  <c r="F754" i="2"/>
  <c r="F1107" i="2"/>
  <c r="F2092" i="2"/>
  <c r="F987" i="2"/>
  <c r="F1150" i="2"/>
  <c r="F2395" i="2"/>
  <c r="F547" i="2"/>
  <c r="F2107" i="2"/>
  <c r="F1752" i="2"/>
  <c r="F1837" i="2"/>
  <c r="F1875" i="2"/>
  <c r="F2635" i="2"/>
  <c r="F964" i="2"/>
  <c r="F2316" i="2"/>
  <c r="F2437" i="2"/>
  <c r="F2401" i="2"/>
  <c r="F1052" i="2"/>
  <c r="F558" i="2"/>
  <c r="F1564" i="2"/>
  <c r="F2528" i="2"/>
  <c r="F2450" i="2"/>
  <c r="F2333" i="2"/>
  <c r="F213" i="2"/>
  <c r="F2286" i="2"/>
  <c r="F897" i="2"/>
  <c r="F552" i="2"/>
  <c r="F1348" i="2"/>
  <c r="F1590" i="2"/>
  <c r="F2475" i="2"/>
  <c r="F13" i="2"/>
  <c r="F734" i="2"/>
  <c r="F1913" i="2"/>
  <c r="F1659" i="2"/>
  <c r="F151" i="2"/>
  <c r="F1308" i="2"/>
  <c r="F1350" i="2"/>
  <c r="F1063" i="2"/>
  <c r="F2583" i="2"/>
  <c r="F1501" i="2"/>
  <c r="F1038" i="2"/>
  <c r="F332" i="2"/>
  <c r="F737" i="2"/>
  <c r="F1983" i="2"/>
  <c r="F1025" i="2"/>
  <c r="F1524" i="2"/>
  <c r="F840" i="2"/>
  <c r="F995" i="2"/>
  <c r="F2651" i="2"/>
  <c r="F1978" i="2"/>
  <c r="F298" i="2"/>
  <c r="F786" i="2"/>
  <c r="F2386" i="2"/>
  <c r="F1068" i="2"/>
  <c r="F1420" i="2"/>
  <c r="F939" i="2"/>
  <c r="F1744" i="2"/>
  <c r="F2033" i="2"/>
  <c r="F1504" i="2"/>
  <c r="F2530" i="2"/>
  <c r="F1057" i="2"/>
  <c r="F2536" i="2"/>
  <c r="F154" i="2"/>
  <c r="F2082" i="2"/>
  <c r="F698" i="2"/>
  <c r="F1975" i="2"/>
  <c r="F2283" i="2"/>
  <c r="F556" i="2"/>
  <c r="F1686" i="2"/>
  <c r="F1294" i="2"/>
  <c r="F347" i="2"/>
  <c r="F2055" i="2"/>
  <c r="F600" i="2"/>
  <c r="F1971" i="2"/>
  <c r="F924" i="2"/>
  <c r="F1770" i="2"/>
  <c r="F545" i="2"/>
  <c r="F1615" i="2"/>
  <c r="F176" i="2"/>
  <c r="F301" i="2"/>
  <c r="F389" i="2"/>
  <c r="F2304" i="2"/>
  <c r="F1543" i="2"/>
  <c r="F1208" i="2"/>
  <c r="F1332" i="2"/>
  <c r="F405" i="2"/>
  <c r="F2117" i="2"/>
  <c r="F2688" i="2"/>
  <c r="F358" i="2"/>
  <c r="F2270" i="2"/>
  <c r="F2565" i="2"/>
  <c r="F1118" i="2"/>
  <c r="F1779" i="2"/>
  <c r="F1194" i="2"/>
  <c r="F2628" i="2"/>
  <c r="F2192" i="2"/>
  <c r="F1585" i="2"/>
  <c r="F402" i="2"/>
  <c r="F1390" i="2"/>
  <c r="F757" i="2"/>
  <c r="F878" i="2"/>
  <c r="F949" i="2"/>
  <c r="F704" i="2"/>
  <c r="F104" i="2"/>
  <c r="F1886" i="2"/>
  <c r="F2631" i="2"/>
  <c r="F311" i="2"/>
  <c r="F1809" i="2"/>
  <c r="F133" i="2"/>
  <c r="F784" i="2"/>
  <c r="F677" i="2"/>
  <c r="F2412" i="2"/>
  <c r="F1566" i="2"/>
  <c r="F2311" i="2"/>
  <c r="F2643" i="2"/>
  <c r="F1379" i="2"/>
  <c r="F1024" i="2"/>
  <c r="F2605" i="2"/>
  <c r="F572" i="2"/>
  <c r="F2191" i="2"/>
  <c r="F2047" i="2"/>
  <c r="F1311" i="2"/>
  <c r="F2648" i="2"/>
  <c r="F1468" i="2"/>
  <c r="F1574" i="2"/>
  <c r="F2068" i="2"/>
  <c r="F963" i="2"/>
  <c r="F2325" i="2"/>
  <c r="F794" i="2"/>
  <c r="F542" i="2"/>
  <c r="F681" i="2"/>
  <c r="F1572" i="2"/>
  <c r="F415" i="2"/>
  <c r="F1262" i="2"/>
  <c r="F236" i="2"/>
  <c r="F2153" i="2"/>
  <c r="F71" i="2"/>
  <c r="F1669" i="2"/>
  <c r="F2626" i="2"/>
  <c r="F131" i="2"/>
  <c r="F1444" i="2"/>
  <c r="F1836" i="2"/>
  <c r="F1077" i="2"/>
  <c r="F2280" i="2"/>
  <c r="F2403" i="2"/>
  <c r="F1530" i="2"/>
  <c r="F1904" i="2"/>
  <c r="F1994" i="2"/>
  <c r="F2725" i="2"/>
  <c r="F31" i="2"/>
  <c r="F1084" i="2"/>
  <c r="F1612" i="2"/>
  <c r="F720" i="2"/>
  <c r="F2362" i="2"/>
  <c r="F1204" i="2"/>
  <c r="F1932" i="2"/>
  <c r="F386" i="2"/>
  <c r="F346" i="2"/>
  <c r="F40" i="2"/>
  <c r="F1220" i="2"/>
  <c r="F1119" i="2"/>
  <c r="F1360" i="2"/>
  <c r="F1268" i="2"/>
  <c r="F2133" i="2"/>
  <c r="F1397" i="2"/>
  <c r="F1370" i="2"/>
  <c r="F1497" i="2"/>
  <c r="F2619" i="2"/>
  <c r="F491" i="2"/>
  <c r="F146" i="2"/>
  <c r="F738" i="2"/>
  <c r="F1102" i="2"/>
  <c r="F22" i="2"/>
  <c r="F902" i="2"/>
  <c r="F2601" i="2"/>
  <c r="F728" i="2"/>
  <c r="F139" i="2"/>
  <c r="F1555" i="2"/>
  <c r="F1749" i="2"/>
  <c r="F871" i="2"/>
  <c r="F1712" i="2"/>
  <c r="F1548" i="2"/>
  <c r="F2176" i="2"/>
  <c r="F965" i="2"/>
  <c r="F2320" i="2"/>
  <c r="F2486" i="2"/>
  <c r="F1279" i="2"/>
  <c r="F2059" i="2"/>
  <c r="F2719" i="2"/>
  <c r="F1804" i="2"/>
  <c r="F449" i="2"/>
  <c r="F329" i="2"/>
  <c r="F1738" i="2"/>
  <c r="F1290" i="2"/>
  <c r="F1114" i="2"/>
  <c r="F1724" i="2"/>
  <c r="F2516" i="2"/>
  <c r="F26" i="2"/>
  <c r="F1148" i="2"/>
  <c r="F2284" i="2"/>
  <c r="F2552" i="2"/>
  <c r="F2" i="2"/>
  <c r="F910" i="2"/>
  <c r="F398" i="2"/>
  <c r="F2600" i="2"/>
  <c r="F1611" i="2"/>
  <c r="F1015" i="2"/>
  <c r="F105" i="2"/>
  <c r="F625" i="2"/>
  <c r="F973" i="2"/>
  <c r="F253" i="2"/>
  <c r="F324" i="2"/>
  <c r="F2421" i="2"/>
  <c r="F1610" i="2"/>
  <c r="F195" i="2"/>
  <c r="F2402" i="2"/>
  <c r="F1950" i="2"/>
  <c r="F2111" i="2"/>
  <c r="F2187" i="2"/>
  <c r="F864" i="2"/>
  <c r="F2207" i="2"/>
  <c r="F2452" i="2"/>
  <c r="F2726" i="2"/>
  <c r="F2433" i="2"/>
  <c r="F132" i="2"/>
  <c r="F2303" i="2"/>
  <c r="F1602" i="2"/>
  <c r="F1093" i="2"/>
  <c r="F87" i="2"/>
  <c r="F1292" i="2"/>
  <c r="F445" i="2"/>
  <c r="F306" i="2"/>
  <c r="F852" i="2"/>
  <c r="F1592" i="2"/>
  <c r="F621" i="2"/>
  <c r="F635" i="2"/>
  <c r="F2237" i="2"/>
  <c r="F2411" i="2"/>
  <c r="F680" i="2"/>
  <c r="F2154" i="2"/>
  <c r="F1317" i="2"/>
  <c r="F1042" i="2"/>
  <c r="F2555" i="2"/>
  <c r="F2708" i="2"/>
  <c r="F938" i="2"/>
  <c r="F1238" i="2"/>
  <c r="F261" i="2"/>
  <c r="F422" i="2"/>
  <c r="F1509" i="2"/>
  <c r="F1027" i="2"/>
  <c r="F1753" i="2"/>
  <c r="F746" i="2"/>
  <c r="F1708" i="2"/>
  <c r="F2610" i="2"/>
  <c r="F685" i="2"/>
  <c r="F233" i="2"/>
  <c r="F2591" i="2"/>
  <c r="F2611" i="2"/>
  <c r="F637" i="2"/>
  <c r="F1425" i="2"/>
  <c r="F890" i="2"/>
  <c r="F471" i="2"/>
  <c r="F748" i="2"/>
  <c r="F1147" i="2"/>
  <c r="F115" i="2"/>
  <c r="F2007" i="2"/>
  <c r="F2505" i="2"/>
  <c r="F816" i="2"/>
  <c r="F697" i="2"/>
  <c r="F699" i="2"/>
  <c r="F2146" i="2"/>
  <c r="F2178" i="2"/>
  <c r="F682" i="2"/>
  <c r="F1849" i="2"/>
  <c r="F1940" i="2"/>
  <c r="F2361" i="2"/>
  <c r="F2613" i="2"/>
  <c r="F2679" i="2"/>
  <c r="F940" i="2"/>
  <c r="F2099" i="2"/>
  <c r="F729" i="2"/>
  <c r="F207" i="2"/>
  <c r="F2430" i="2"/>
  <c r="F2087" i="2"/>
  <c r="F1855" i="2"/>
  <c r="F440" i="2"/>
  <c r="F2689" i="2"/>
  <c r="F90" i="2"/>
  <c r="F2665" i="2"/>
  <c r="F1532" i="2"/>
  <c r="F752" i="2"/>
  <c r="F1126" i="2"/>
  <c r="F2238" i="2"/>
  <c r="F1663" i="2"/>
  <c r="F2213" i="2"/>
  <c r="F550" i="2"/>
  <c r="F604" i="2"/>
  <c r="F251" i="2"/>
  <c r="F1270" i="2"/>
  <c r="F1637" i="2"/>
  <c r="F390" i="2"/>
  <c r="F1041" i="2"/>
  <c r="F889" i="2"/>
  <c r="F1748" i="2"/>
  <c r="F506" i="2"/>
  <c r="F1454" i="2"/>
  <c r="F2653" i="2"/>
  <c r="F465" i="2"/>
  <c r="F1122" i="2"/>
  <c r="F470" i="2"/>
  <c r="F1925" i="2"/>
  <c r="F1310" i="2"/>
  <c r="F1927" i="2"/>
  <c r="F56" i="2"/>
  <c r="F1700" i="2"/>
  <c r="F877" i="2"/>
  <c r="F1482" i="2"/>
  <c r="F161" i="2"/>
  <c r="F2731" i="2"/>
  <c r="F2655" i="2"/>
  <c r="F1004" i="2"/>
  <c r="F801" i="2"/>
  <c r="F497" i="2"/>
  <c r="F1307" i="2"/>
  <c r="F1525" i="2"/>
  <c r="F808" i="2"/>
  <c r="F2135" i="2"/>
  <c r="F2071" i="2"/>
  <c r="F1794" i="2"/>
  <c r="F1244" i="2"/>
  <c r="F2251" i="2"/>
  <c r="F1046" i="2"/>
  <c r="F1017" i="2"/>
  <c r="F1171" i="2"/>
  <c r="F1479" i="2"/>
  <c r="F283" i="2"/>
  <c r="F24" i="2"/>
  <c r="F1111" i="2"/>
  <c r="F394" i="2"/>
  <c r="F196" i="2"/>
  <c r="F2662" i="2"/>
  <c r="F1117" i="2"/>
  <c r="F8" i="2"/>
  <c r="F2734" i="2"/>
  <c r="F1619" i="2"/>
  <c r="F1988" i="2"/>
  <c r="F293" i="2"/>
  <c r="F1824" i="2"/>
  <c r="F950" i="2"/>
  <c r="U1" i="1"/>
  <c r="R1" i="1"/>
  <c r="O824" i="1" l="1"/>
  <c r="O826" i="1"/>
  <c r="O1265" i="1"/>
  <c r="O1282" i="1"/>
  <c r="O1284" i="1"/>
  <c r="O1291" i="1"/>
  <c r="O1299" i="1"/>
  <c r="O1306" i="1"/>
  <c r="O1314" i="1"/>
  <c r="O1322" i="1"/>
  <c r="O1329" i="1"/>
  <c r="O55" i="1"/>
  <c r="O838" i="1"/>
  <c r="O1344" i="1"/>
  <c r="O1354" i="1"/>
  <c r="O1363" i="1"/>
  <c r="O1371" i="1"/>
  <c r="O849" i="1"/>
  <c r="O861" i="1"/>
  <c r="O1385" i="1"/>
  <c r="O60" i="1"/>
  <c r="O1401" i="1"/>
  <c r="O86" i="1"/>
  <c r="O87" i="1"/>
  <c r="O103" i="1"/>
  <c r="O111" i="1"/>
  <c r="O119" i="1"/>
  <c r="O127" i="1"/>
  <c r="O874" i="1"/>
  <c r="O1412" i="1"/>
  <c r="O884" i="1"/>
  <c r="O887" i="1"/>
  <c r="O894" i="1"/>
  <c r="O144" i="1"/>
  <c r="O152" i="1"/>
  <c r="O165" i="1"/>
  <c r="O899" i="1"/>
  <c r="O907" i="1"/>
  <c r="O908" i="1"/>
  <c r="O1419" i="1"/>
  <c r="O912" i="1"/>
  <c r="O167" i="1"/>
  <c r="O914" i="1"/>
  <c r="O1431" i="1"/>
  <c r="O179" i="1"/>
  <c r="O196" i="1"/>
  <c r="O197" i="1"/>
  <c r="O203" i="1"/>
  <c r="O211" i="1"/>
  <c r="O219" i="1"/>
  <c r="O1448" i="1"/>
  <c r="O1456" i="1"/>
  <c r="O1464" i="1"/>
  <c r="O1472" i="1"/>
  <c r="O1479" i="1"/>
  <c r="O1486" i="1"/>
  <c r="O1488" i="1"/>
  <c r="O933" i="1"/>
  <c r="O1494" i="1"/>
  <c r="O1496" i="1"/>
  <c r="O1498" i="1"/>
  <c r="O825" i="1"/>
  <c r="O827" i="1"/>
  <c r="O1266" i="1"/>
  <c r="O1270" i="1"/>
  <c r="O1277" i="1"/>
  <c r="O1285" i="1"/>
  <c r="O1292" i="1"/>
  <c r="O1300" i="1"/>
  <c r="O1307" i="1"/>
  <c r="O1315" i="1"/>
  <c r="O1323" i="1"/>
  <c r="O836" i="1"/>
  <c r="O1334" i="1"/>
  <c r="O845" i="1"/>
  <c r="O1345" i="1"/>
  <c r="O1355" i="1"/>
  <c r="O1364" i="1"/>
  <c r="O1372" i="1"/>
  <c r="O850" i="1"/>
  <c r="O1378" i="1"/>
  <c r="O862" i="1"/>
  <c r="O1383" i="1"/>
  <c r="O1386" i="1"/>
  <c r="O61" i="1"/>
  <c r="O1391" i="1"/>
  <c r="O62" i="1"/>
  <c r="O1402" i="1"/>
  <c r="O69" i="1"/>
  <c r="O81" i="1"/>
  <c r="O1406" i="1"/>
  <c r="O82" i="1"/>
  <c r="O96" i="1"/>
  <c r="O104" i="1"/>
  <c r="O112" i="1"/>
  <c r="O120" i="1"/>
  <c r="O128" i="1"/>
  <c r="O875" i="1"/>
  <c r="O1413" i="1"/>
  <c r="O136" i="1"/>
  <c r="O145" i="1"/>
  <c r="O153" i="1"/>
  <c r="O896" i="1"/>
  <c r="O900" i="1"/>
  <c r="O909" i="1"/>
  <c r="O1422" i="1"/>
  <c r="O1430" i="1"/>
  <c r="O1432" i="1"/>
  <c r="O180" i="1"/>
  <c r="O915" i="1"/>
  <c r="O198" i="1"/>
  <c r="O204" i="1"/>
  <c r="O212" i="1"/>
  <c r="O220" i="1"/>
  <c r="O1449" i="1"/>
  <c r="O1457" i="1"/>
  <c r="O1465" i="1"/>
  <c r="O1473" i="1"/>
  <c r="O224" i="1"/>
  <c r="O226" i="1"/>
  <c r="O934" i="1"/>
  <c r="O1495" i="1"/>
  <c r="O1499" i="1"/>
  <c r="O231" i="1"/>
  <c r="O1501" i="1"/>
  <c r="O941" i="1"/>
  <c r="O828" i="1"/>
  <c r="O1267" i="1"/>
  <c r="O1272" i="1"/>
  <c r="O1275" i="1"/>
  <c r="O1278" i="1"/>
  <c r="O1286" i="1"/>
  <c r="O1293" i="1"/>
  <c r="O1301" i="1"/>
  <c r="O1308" i="1"/>
  <c r="O1316" i="1"/>
  <c r="O1324" i="1"/>
  <c r="O1335" i="1"/>
  <c r="O843" i="1"/>
  <c r="O1346" i="1"/>
  <c r="O1356" i="1"/>
  <c r="O1367" i="1"/>
  <c r="O1373" i="1"/>
  <c r="O851" i="1"/>
  <c r="O853" i="1"/>
  <c r="O855" i="1"/>
  <c r="O863" i="1"/>
  <c r="O1387" i="1"/>
  <c r="O868" i="1"/>
  <c r="O70" i="1"/>
  <c r="O75" i="1"/>
  <c r="O1404" i="1"/>
  <c r="O1405" i="1"/>
  <c r="O89" i="1"/>
  <c r="O105" i="1"/>
  <c r="O113" i="1"/>
  <c r="O121" i="1"/>
  <c r="O129" i="1"/>
  <c r="O876" i="1"/>
  <c r="O1414" i="1"/>
  <c r="O889" i="1"/>
  <c r="O138" i="1"/>
  <c r="O146" i="1"/>
  <c r="O897" i="1"/>
  <c r="O898" i="1"/>
  <c r="O901" i="1"/>
  <c r="O1423" i="1"/>
  <c r="O1424" i="1"/>
  <c r="O1433" i="1"/>
  <c r="O916" i="1"/>
  <c r="O199" i="1"/>
  <c r="O205" i="1"/>
  <c r="O213" i="1"/>
  <c r="O221" i="1"/>
  <c r="O1450" i="1"/>
  <c r="O1458" i="1"/>
  <c r="O1466" i="1"/>
  <c r="O1474" i="1"/>
  <c r="O223" i="1"/>
  <c r="O225" i="1"/>
  <c r="O227" i="1"/>
  <c r="O928" i="1"/>
  <c r="O930" i="1"/>
  <c r="O935" i="1"/>
  <c r="O1500" i="1"/>
  <c r="O829" i="1"/>
  <c r="O1268" i="1"/>
  <c r="O1273" i="1"/>
  <c r="O1279" i="1"/>
  <c r="O1287" i="1"/>
  <c r="O1294" i="1"/>
  <c r="O1302" i="1"/>
  <c r="O1309" i="1"/>
  <c r="O1317" i="1"/>
  <c r="O1326" i="1"/>
  <c r="O1331" i="1"/>
  <c r="O1336" i="1"/>
  <c r="O1339" i="1"/>
  <c r="O1340" i="1"/>
  <c r="O847" i="1"/>
  <c r="O1347" i="1"/>
  <c r="O1357" i="1"/>
  <c r="O1365" i="1"/>
  <c r="O1368" i="1"/>
  <c r="O1374" i="1"/>
  <c r="O852" i="1"/>
  <c r="O1379" i="1"/>
  <c r="O856" i="1"/>
  <c r="O864" i="1"/>
  <c r="O1392" i="1"/>
  <c r="O869" i="1"/>
  <c r="O67" i="1"/>
  <c r="O71" i="1"/>
  <c r="O76" i="1"/>
  <c r="O90" i="1"/>
  <c r="O106" i="1"/>
  <c r="O114" i="1"/>
  <c r="O122" i="1"/>
  <c r="O130" i="1"/>
  <c r="O877" i="1"/>
  <c r="O135" i="1"/>
  <c r="O1415" i="1"/>
  <c r="O139" i="1"/>
  <c r="O147" i="1"/>
  <c r="O155" i="1"/>
  <c r="O160" i="1"/>
  <c r="O902" i="1"/>
  <c r="O1418" i="1"/>
  <c r="O1420" i="1"/>
  <c r="O168" i="1"/>
  <c r="O1434" i="1"/>
  <c r="O182" i="1"/>
  <c r="O1442" i="1"/>
  <c r="O206" i="1"/>
  <c r="O214" i="1"/>
  <c r="O222" i="1"/>
  <c r="O1451" i="1"/>
  <c r="O1459" i="1"/>
  <c r="O1467" i="1"/>
  <c r="O1475" i="1"/>
  <c r="O1482" i="1"/>
  <c r="O1491" i="1"/>
  <c r="O929" i="1"/>
  <c r="O931" i="1"/>
  <c r="O936" i="1"/>
  <c r="O230" i="1"/>
  <c r="O232" i="1"/>
  <c r="O830" i="1"/>
  <c r="O1274" i="1"/>
  <c r="O1280" i="1"/>
  <c r="O1288" i="1"/>
  <c r="O1295" i="1"/>
  <c r="O1303" i="1"/>
  <c r="O1310" i="1"/>
  <c r="O1318" i="1"/>
  <c r="O1327" i="1"/>
  <c r="O1332" i="1"/>
  <c r="O56" i="1"/>
  <c r="O1337" i="1"/>
  <c r="O839" i="1"/>
  <c r="O846" i="1"/>
  <c r="O1348" i="1"/>
  <c r="O1349" i="1"/>
  <c r="O1350" i="1"/>
  <c r="O1358" i="1"/>
  <c r="O1375" i="1"/>
  <c r="O857" i="1"/>
  <c r="O1382" i="1"/>
  <c r="O865" i="1"/>
  <c r="O1388" i="1"/>
  <c r="O1393" i="1"/>
  <c r="O1394" i="1"/>
  <c r="O1395" i="1"/>
  <c r="O63" i="1"/>
  <c r="O867" i="1"/>
  <c r="O1399" i="1"/>
  <c r="O64" i="1"/>
  <c r="O68" i="1"/>
  <c r="O72" i="1"/>
  <c r="O77" i="1"/>
  <c r="O871" i="1"/>
  <c r="O91" i="1"/>
  <c r="O99" i="1"/>
  <c r="O107" i="1"/>
  <c r="O115" i="1"/>
  <c r="O123" i="1"/>
  <c r="O131" i="1"/>
  <c r="O878" i="1"/>
  <c r="O1408" i="1"/>
  <c r="O140" i="1"/>
  <c r="O148" i="1"/>
  <c r="O156" i="1"/>
  <c r="O161" i="1"/>
  <c r="O1417" i="1"/>
  <c r="O1421" i="1"/>
  <c r="O913" i="1"/>
  <c r="O1425" i="1"/>
  <c r="O170" i="1"/>
  <c r="O1435" i="1"/>
  <c r="O917" i="1"/>
  <c r="O918" i="1"/>
  <c r="O1436" i="1"/>
  <c r="O193" i="1"/>
  <c r="O919" i="1"/>
  <c r="O1438" i="1"/>
  <c r="O1443" i="1"/>
  <c r="O207" i="1"/>
  <c r="O215" i="1"/>
  <c r="O1444" i="1"/>
  <c r="O1452" i="1"/>
  <c r="O1460" i="1"/>
  <c r="O1468" i="1"/>
  <c r="O1476" i="1"/>
  <c r="O1483" i="1"/>
  <c r="O924" i="1"/>
  <c r="O1492" i="1"/>
  <c r="O932" i="1"/>
  <c r="O937" i="1"/>
  <c r="O942" i="1"/>
  <c r="O1260" i="1"/>
  <c r="O1263" i="1"/>
  <c r="O1269" i="1"/>
  <c r="O1289" i="1"/>
  <c r="O1296" i="1"/>
  <c r="O1304" i="1"/>
  <c r="O1311" i="1"/>
  <c r="O1319" i="1"/>
  <c r="O1325" i="1"/>
  <c r="O1333" i="1"/>
  <c r="O1338" i="1"/>
  <c r="O840" i="1"/>
  <c r="O57" i="1"/>
  <c r="O1351" i="1"/>
  <c r="O1359" i="1"/>
  <c r="O1360" i="1"/>
  <c r="O1369" i="1"/>
  <c r="O1376" i="1"/>
  <c r="O858" i="1"/>
  <c r="O1380" i="1"/>
  <c r="O866" i="1"/>
  <c r="O1389" i="1"/>
  <c r="O1396" i="1"/>
  <c r="O1400" i="1"/>
  <c r="O73" i="1"/>
  <c r="O78" i="1"/>
  <c r="O1403" i="1"/>
  <c r="O92" i="1"/>
  <c r="O100" i="1"/>
  <c r="O116" i="1"/>
  <c r="O132" i="1"/>
  <c r="O879" i="1"/>
  <c r="O1407" i="1"/>
  <c r="O1409" i="1"/>
  <c r="O1416" i="1"/>
  <c r="O141" i="1"/>
  <c r="O149" i="1"/>
  <c r="O157" i="1"/>
  <c r="O159" i="1"/>
  <c r="O162" i="1"/>
  <c r="O904" i="1"/>
  <c r="O1426" i="1"/>
  <c r="O171" i="1"/>
  <c r="O194" i="1"/>
  <c r="O1439" i="1"/>
  <c r="O200" i="1"/>
  <c r="O208" i="1"/>
  <c r="O216" i="1"/>
  <c r="O1445" i="1"/>
  <c r="O1453" i="1"/>
  <c r="O1461" i="1"/>
  <c r="O1469" i="1"/>
  <c r="O1477" i="1"/>
  <c r="O920" i="1"/>
  <c r="O923" i="1"/>
  <c r="O925" i="1"/>
  <c r="O1493" i="1"/>
  <c r="O228" i="1"/>
  <c r="O938" i="1"/>
  <c r="O832" i="1"/>
  <c r="O1261" i="1"/>
  <c r="O1271" i="1"/>
  <c r="O1276" i="1"/>
  <c r="O1281" i="1"/>
  <c r="O1297" i="1"/>
  <c r="O1312" i="1"/>
  <c r="O1320" i="1"/>
  <c r="O1341" i="1"/>
  <c r="O837" i="1"/>
  <c r="O841" i="1"/>
  <c r="O844" i="1"/>
  <c r="O1352" i="1"/>
  <c r="O1361" i="1"/>
  <c r="O1366" i="1"/>
  <c r="O859" i="1"/>
  <c r="O1381" i="1"/>
  <c r="O58" i="1"/>
  <c r="O1397" i="1"/>
  <c r="O79" i="1"/>
  <c r="O84" i="1"/>
  <c r="O93" i="1"/>
  <c r="O101" i="1"/>
  <c r="O117" i="1"/>
  <c r="O125" i="1"/>
  <c r="O133" i="1"/>
  <c r="O872" i="1"/>
  <c r="O880" i="1"/>
  <c r="O134" i="1"/>
  <c r="O1410" i="1"/>
  <c r="O885" i="1"/>
  <c r="O890" i="1"/>
  <c r="O892" i="1"/>
  <c r="O142" i="1"/>
  <c r="O150" i="1"/>
  <c r="O163" i="1"/>
  <c r="O905" i="1"/>
  <c r="O910" i="1"/>
  <c r="O1427" i="1"/>
  <c r="O172" i="1"/>
  <c r="O1437" i="1"/>
  <c r="O1440" i="1"/>
  <c r="O201" i="1"/>
  <c r="O209" i="1"/>
  <c r="O217" i="1"/>
  <c r="O1446" i="1"/>
  <c r="O1454" i="1"/>
  <c r="O1462" i="1"/>
  <c r="O1470" i="1"/>
  <c r="O921" i="1"/>
  <c r="O1484" i="1"/>
  <c r="O926" i="1"/>
  <c r="O1489" i="1"/>
  <c r="O1490" i="1"/>
  <c r="O229" i="1"/>
  <c r="O823" i="1"/>
  <c r="O831" i="1"/>
  <c r="O833" i="1"/>
  <c r="O1262" i="1"/>
  <c r="O1264" i="1"/>
  <c r="O834" i="1"/>
  <c r="O1283" i="1"/>
  <c r="O1290" i="1"/>
  <c r="O1298" i="1"/>
  <c r="O1305" i="1"/>
  <c r="O1313" i="1"/>
  <c r="O1321" i="1"/>
  <c r="O1328" i="1"/>
  <c r="O1330" i="1"/>
  <c r="O835" i="1"/>
  <c r="O54" i="1"/>
  <c r="O1342" i="1"/>
  <c r="O1353" i="1"/>
  <c r="O1362" i="1"/>
  <c r="O1370" i="1"/>
  <c r="O1377" i="1"/>
  <c r="O848" i="1"/>
  <c r="O860" i="1"/>
  <c r="O1384" i="1"/>
  <c r="O59" i="1"/>
  <c r="O1390" i="1"/>
  <c r="O1398" i="1"/>
  <c r="O66" i="1"/>
  <c r="O870" i="1"/>
  <c r="O74" i="1"/>
  <c r="O83" i="1"/>
  <c r="O85" i="1"/>
  <c r="O94" i="1"/>
  <c r="O110" i="1"/>
  <c r="O118" i="1"/>
  <c r="O126" i="1"/>
  <c r="O873" i="1"/>
  <c r="O881" i="1"/>
  <c r="O1411" i="1"/>
  <c r="O886" i="1"/>
  <c r="O888" i="1"/>
  <c r="O893" i="1"/>
  <c r="O143" i="1"/>
  <c r="O151" i="1"/>
  <c r="O164" i="1"/>
  <c r="O906" i="1"/>
  <c r="O911" i="1"/>
  <c r="O166" i="1"/>
  <c r="O178" i="1"/>
  <c r="O195" i="1"/>
  <c r="O1441" i="1"/>
  <c r="O202" i="1"/>
  <c r="O210" i="1"/>
  <c r="O218" i="1"/>
  <c r="O1447" i="1"/>
  <c r="O1455" i="1"/>
  <c r="O1463" i="1"/>
  <c r="O1471" i="1"/>
  <c r="O1478" i="1"/>
  <c r="O922" i="1"/>
  <c r="O1481" i="1"/>
  <c r="O1485" i="1"/>
  <c r="O1487" i="1"/>
  <c r="O927" i="1"/>
  <c r="O1497" i="1"/>
  <c r="O939" i="1"/>
  <c r="Q4481" i="1"/>
  <c r="Q4486" i="1"/>
  <c r="Q357" i="1"/>
  <c r="Q1717" i="1"/>
  <c r="Q3428" i="1"/>
  <c r="Q1726" i="1"/>
  <c r="Q2965" i="1"/>
  <c r="Q5824" i="1"/>
  <c r="Q5832" i="1"/>
  <c r="Q5840" i="1"/>
  <c r="Q5848" i="1"/>
  <c r="Q5856" i="1"/>
  <c r="Q5864" i="1"/>
  <c r="Q5872" i="1"/>
  <c r="Q5880" i="1"/>
  <c r="Q5888" i="1"/>
  <c r="Q5896" i="1"/>
  <c r="Q589" i="1"/>
  <c r="Q2969" i="1"/>
  <c r="Q2675" i="1"/>
  <c r="Q2683" i="1"/>
  <c r="Q2691" i="1"/>
  <c r="Q2789" i="1"/>
  <c r="Q2797" i="1"/>
  <c r="Q1165" i="1"/>
  <c r="Q5402" i="1"/>
  <c r="Q5410" i="1"/>
  <c r="Q5418" i="1"/>
  <c r="Q5426" i="1"/>
  <c r="Q5434" i="1"/>
  <c r="Q5442" i="1"/>
  <c r="Q5450" i="1"/>
  <c r="Q5458" i="1"/>
  <c r="Q3438" i="1"/>
  <c r="Q3441" i="1"/>
  <c r="Q4498" i="1"/>
  <c r="Q3445" i="1"/>
  <c r="Q4506" i="1"/>
  <c r="Q4512" i="1"/>
  <c r="Q4520" i="1"/>
  <c r="Q4527" i="1"/>
  <c r="Q4533" i="1"/>
  <c r="Q4539" i="1"/>
  <c r="Q639" i="2" s="1"/>
  <c r="Q4544" i="1"/>
  <c r="Q4552" i="1"/>
  <c r="Q2645" i="1"/>
  <c r="Q6082" i="1"/>
  <c r="Q3460" i="1"/>
  <c r="Q3464" i="1"/>
  <c r="Q3468" i="1"/>
  <c r="Q3470" i="1"/>
  <c r="Q3476" i="1"/>
  <c r="Q3480" i="1"/>
  <c r="Q3487" i="1"/>
  <c r="Q4578" i="1"/>
  <c r="Q4579" i="1"/>
  <c r="Q3498" i="1"/>
  <c r="Q1631" i="1"/>
  <c r="Q3508" i="1"/>
  <c r="Q4585" i="1"/>
  <c r="Q4588" i="1"/>
  <c r="Q291" i="1"/>
  <c r="Q4592" i="1"/>
  <c r="Q3521" i="1"/>
  <c r="Q2053" i="1"/>
  <c r="Q2059" i="1"/>
  <c r="Q1699" i="1"/>
  <c r="Q595" i="1"/>
  <c r="Q603" i="1"/>
  <c r="Q611" i="1"/>
  <c r="Q618" i="1"/>
  <c r="Q626" i="1"/>
  <c r="Q634" i="1"/>
  <c r="Q2063" i="1"/>
  <c r="Q2071" i="1"/>
  <c r="Q1234" i="1"/>
  <c r="Q4595" i="1"/>
  <c r="Q4601" i="1"/>
  <c r="Q3531" i="1"/>
  <c r="Q3535" i="1"/>
  <c r="Q4612" i="1"/>
  <c r="Q4617" i="1"/>
  <c r="Q3541" i="1"/>
  <c r="Q4621" i="1"/>
  <c r="Q2976" i="1"/>
  <c r="Q4625" i="1"/>
  <c r="Q4630" i="1"/>
  <c r="Q3567" i="1"/>
  <c r="Q6090" i="1"/>
  <c r="Q1730" i="1"/>
  <c r="Q6105" i="1"/>
  <c r="Q6111" i="1"/>
  <c r="Q6115" i="1"/>
  <c r="Q4475" i="1"/>
  <c r="Q4482" i="1"/>
  <c r="Q355" i="1"/>
  <c r="Q358" i="1"/>
  <c r="Q1718" i="1"/>
  <c r="Q4487" i="1"/>
  <c r="Q3429" i="1"/>
  <c r="Q5825" i="1"/>
  <c r="Q5833" i="1"/>
  <c r="Q5841" i="1"/>
  <c r="Q5849" i="1"/>
  <c r="Q5857" i="1"/>
  <c r="Q5865" i="1"/>
  <c r="Q5873" i="1"/>
  <c r="Q5881" i="1"/>
  <c r="Q5889" i="1"/>
  <c r="Q5897" i="1"/>
  <c r="Q3433" i="1"/>
  <c r="Q2670" i="1"/>
  <c r="Q2676" i="1"/>
  <c r="Q2684" i="1"/>
  <c r="Q2692" i="1"/>
  <c r="Q2790" i="1"/>
  <c r="Q2798" i="1"/>
  <c r="Q1166" i="1"/>
  <c r="Q5403" i="1"/>
  <c r="Q5411" i="1"/>
  <c r="Q5419" i="1"/>
  <c r="Q5427" i="1"/>
  <c r="Q5435" i="1"/>
  <c r="Q5443" i="1"/>
  <c r="Q5451" i="1"/>
  <c r="Q5459" i="1"/>
  <c r="Q3439" i="1"/>
  <c r="Q4492" i="1"/>
  <c r="Q3442" i="1"/>
  <c r="Q4502" i="1"/>
  <c r="Q4507" i="1"/>
  <c r="Q4513" i="1"/>
  <c r="Q4521" i="1"/>
  <c r="Q4528" i="1"/>
  <c r="Q4534" i="1"/>
  <c r="Q4545" i="1"/>
  <c r="Q3455" i="1"/>
  <c r="Q3396" i="1"/>
  <c r="Q3398" i="1"/>
  <c r="Q5342" i="1"/>
  <c r="Q6083" i="1"/>
  <c r="Q2970" i="1"/>
  <c r="Q4560" i="1"/>
  <c r="Q3469" i="1"/>
  <c r="Q4568" i="1"/>
  <c r="Q3481" i="1"/>
  <c r="Q2971" i="1"/>
  <c r="Q3490" i="1"/>
  <c r="Q4580" i="1"/>
  <c r="Q3499" i="1"/>
  <c r="Q2972" i="1"/>
  <c r="Q3513" i="1"/>
  <c r="Q285" i="1"/>
  <c r="Q4590" i="1"/>
  <c r="Q4593" i="1"/>
  <c r="Q2050" i="1"/>
  <c r="Q2054" i="1"/>
  <c r="Q2060" i="1"/>
  <c r="Q1700" i="1"/>
  <c r="Q596" i="1"/>
  <c r="Q604" i="1"/>
  <c r="Q612" i="1"/>
  <c r="Q619" i="1"/>
  <c r="Q627" i="1"/>
  <c r="Q635" i="1"/>
  <c r="Q2064" i="1"/>
  <c r="Q2072" i="1"/>
  <c r="Q3527" i="1"/>
  <c r="Q3528" i="1"/>
  <c r="Q4476" i="1"/>
  <c r="Q4483" i="1"/>
  <c r="Q359" i="1"/>
  <c r="Q1719" i="1"/>
  <c r="Q3430" i="1"/>
  <c r="Q5826" i="1"/>
  <c r="Q5834" i="1"/>
  <c r="Q5842" i="1"/>
  <c r="Q5850" i="1"/>
  <c r="Q5858" i="1"/>
  <c r="Q5866" i="1"/>
  <c r="Q5874" i="1"/>
  <c r="Q5882" i="1"/>
  <c r="Q5890" i="1"/>
  <c r="Q5898" i="1"/>
  <c r="Q3434" i="1"/>
  <c r="Q2671" i="1"/>
  <c r="Q2677" i="1"/>
  <c r="Q2685" i="1"/>
  <c r="Q2693" i="1"/>
  <c r="Q2791" i="1"/>
  <c r="Q2799" i="1"/>
  <c r="Q5396" i="1"/>
  <c r="Q5404" i="1"/>
  <c r="Q5412" i="1"/>
  <c r="Q5420" i="1"/>
  <c r="Q5428" i="1"/>
  <c r="Q5436" i="1"/>
  <c r="Q5444" i="1"/>
  <c r="Q5452" i="1"/>
  <c r="Q5460" i="1"/>
  <c r="Q3440" i="1"/>
  <c r="Q1622" i="1"/>
  <c r="Q3443" i="1"/>
  <c r="Q1624" i="1"/>
  <c r="Q4474" i="1"/>
  <c r="Q3426" i="1"/>
  <c r="Q1728" i="1"/>
  <c r="Q5823" i="1"/>
  <c r="Q5837" i="1"/>
  <c r="Q5851" i="1"/>
  <c r="Q5862" i="1"/>
  <c r="Q4477" i="1"/>
  <c r="Q4485" i="1"/>
  <c r="Q1715" i="1"/>
  <c r="Q1729" i="1"/>
  <c r="Q5827" i="1"/>
  <c r="Q5838" i="1"/>
  <c r="Q5852" i="1"/>
  <c r="Q5863" i="1"/>
  <c r="Q5877" i="1"/>
  <c r="Q5891" i="1"/>
  <c r="Q587" i="1"/>
  <c r="Q1904" i="1"/>
  <c r="Q2682" i="1"/>
  <c r="Q1692" i="1"/>
  <c r="Q1160" i="1"/>
  <c r="Q5400" i="1"/>
  <c r="Q5414" i="1"/>
  <c r="Q5425" i="1"/>
  <c r="Q5439" i="1"/>
  <c r="Q5453" i="1"/>
  <c r="Q3437" i="1"/>
  <c r="Q4494" i="1"/>
  <c r="Q4501" i="1"/>
  <c r="Q4478" i="1"/>
  <c r="Q3427" i="1"/>
  <c r="Q360" i="1"/>
  <c r="Q1721" i="1"/>
  <c r="Q2964" i="1"/>
  <c r="Q5828" i="1"/>
  <c r="Q5839" i="1"/>
  <c r="Q5853" i="1"/>
  <c r="Q5867" i="1"/>
  <c r="Q5878" i="1"/>
  <c r="Q5892" i="1"/>
  <c r="Q588" i="1"/>
  <c r="Q2672" i="1"/>
  <c r="Q2686" i="1"/>
  <c r="Q2696" i="1"/>
  <c r="Q1161" i="1"/>
  <c r="Q5401" i="1"/>
  <c r="Q5415" i="1"/>
  <c r="Q5429" i="1"/>
  <c r="Q1621" i="1"/>
  <c r="Q1716" i="1"/>
  <c r="Q1722" i="1"/>
  <c r="Q1028" i="1"/>
  <c r="Q5829" i="1"/>
  <c r="Q5843" i="1"/>
  <c r="Q5854" i="1"/>
  <c r="Q5868" i="1"/>
  <c r="Q5879" i="1"/>
  <c r="Q5893" i="1"/>
  <c r="Q3435" i="1"/>
  <c r="Q2673" i="1"/>
  <c r="Q2687" i="1"/>
  <c r="Q2788" i="1"/>
  <c r="Q1162" i="1"/>
  <c r="Q5405" i="1"/>
  <c r="Q5416" i="1"/>
  <c r="Q5430" i="1"/>
  <c r="Q5441" i="1"/>
  <c r="Q5455" i="1"/>
  <c r="Q4489" i="1"/>
  <c r="Q4496" i="1"/>
  <c r="Q4503" i="1"/>
  <c r="Q3448" i="1"/>
  <c r="Q3450" i="1"/>
  <c r="Q4531" i="1"/>
  <c r="Q4538" i="1"/>
  <c r="Q4546" i="1"/>
  <c r="Q1626" i="1"/>
  <c r="Q5343" i="1"/>
  <c r="Q591" i="1"/>
  <c r="Q3463" i="1"/>
  <c r="Q4563" i="1"/>
  <c r="Q3472" i="1"/>
  <c r="Q3478" i="1"/>
  <c r="Q3488" i="1"/>
  <c r="Q3493" i="1"/>
  <c r="Q3496" i="1"/>
  <c r="Q3503" i="1"/>
  <c r="Q3510" i="1"/>
  <c r="Q284" i="1"/>
  <c r="Q4591" i="1"/>
  <c r="Q3519" i="1"/>
  <c r="Q2051" i="1"/>
  <c r="Q1693" i="1"/>
  <c r="Q1703" i="1"/>
  <c r="Q601" i="1"/>
  <c r="Q613" i="1"/>
  <c r="Q622" i="1"/>
  <c r="Q632" i="1"/>
  <c r="Q2065" i="1"/>
  <c r="Q293" i="1"/>
  <c r="Q1032" i="1"/>
  <c r="Q3530" i="1"/>
  <c r="Q4603" i="1"/>
  <c r="Q4608" i="1"/>
  <c r="Q3538" i="1"/>
  <c r="Q2974" i="1"/>
  <c r="Q3546" i="1"/>
  <c r="Q3554" i="1"/>
  <c r="Q3556" i="1"/>
  <c r="Q3561" i="1"/>
  <c r="Q3564" i="1"/>
  <c r="Q2978" i="1"/>
  <c r="Q6095" i="1"/>
  <c r="Q6103" i="1"/>
  <c r="Q6110" i="1"/>
  <c r="Q6116" i="1"/>
  <c r="Q1100" i="1"/>
  <c r="Q3573" i="1"/>
  <c r="Q1040" i="1"/>
  <c r="Q1045" i="1"/>
  <c r="Q2417" i="1"/>
  <c r="Q2079" i="1"/>
  <c r="Q2423" i="1"/>
  <c r="Q1169" i="1"/>
  <c r="Q641" i="1"/>
  <c r="Q2984" i="1"/>
  <c r="Q9" i="1"/>
  <c r="Q294" i="1"/>
  <c r="Q3590" i="1"/>
  <c r="Q2811" i="1"/>
  <c r="Q1912" i="1"/>
  <c r="Q1920" i="1"/>
  <c r="Q1051" i="1"/>
  <c r="Q2816" i="1"/>
  <c r="Q2990" i="1"/>
  <c r="Q3595" i="1"/>
  <c r="Q3601" i="1"/>
  <c r="Q3604" i="1"/>
  <c r="Q6126" i="1"/>
  <c r="Q6134" i="1"/>
  <c r="Q3609" i="1"/>
  <c r="Q364" i="1"/>
  <c r="Q3617" i="1"/>
  <c r="Q3620" i="1"/>
  <c r="Q3623" i="1"/>
  <c r="Q2098" i="1"/>
  <c r="Q645" i="1"/>
  <c r="Q653" i="1"/>
  <c r="Q659" i="1"/>
  <c r="Q3632" i="1"/>
  <c r="Q666" i="1"/>
  <c r="Q674" i="1"/>
  <c r="Q2102" i="1"/>
  <c r="Q2104" i="1"/>
  <c r="Q2108" i="1"/>
  <c r="Q2116" i="1"/>
  <c r="Q2435" i="1"/>
  <c r="Q3655" i="1"/>
  <c r="Q3663" i="1"/>
  <c r="Q3669" i="1"/>
  <c r="Q3677" i="1"/>
  <c r="Q2121" i="1"/>
  <c r="Q2127" i="1"/>
  <c r="Q3687" i="1"/>
  <c r="Q3690" i="1"/>
  <c r="Q3695" i="1"/>
  <c r="Q3010" i="1"/>
  <c r="Q3702" i="1"/>
  <c r="Q2440" i="1"/>
  <c r="Q2145" i="1"/>
  <c r="Q2152" i="1"/>
  <c r="Q3708" i="1"/>
  <c r="Q2443" i="1"/>
  <c r="Q3714" i="1"/>
  <c r="Q5904" i="1"/>
  <c r="Q5912" i="1"/>
  <c r="Q5920" i="1"/>
  <c r="Q6282" i="1"/>
  <c r="Q6290" i="1"/>
  <c r="Q3718" i="1"/>
  <c r="Q3021" i="1"/>
  <c r="Q3726" i="1"/>
  <c r="Q6145" i="1"/>
  <c r="Q6153" i="1"/>
  <c r="Q3730" i="1"/>
  <c r="Q3735" i="1"/>
  <c r="Q2522" i="1"/>
  <c r="Q3744" i="1"/>
  <c r="Q3750" i="1"/>
  <c r="Q3757" i="1"/>
  <c r="Q3763" i="1"/>
  <c r="Q3770" i="1"/>
  <c r="Q3776" i="1"/>
  <c r="Q3783" i="1"/>
  <c r="Q3790" i="1"/>
  <c r="Q3795" i="1"/>
  <c r="Q3801" i="1"/>
  <c r="Q3807" i="1"/>
  <c r="Q3814" i="1"/>
  <c r="Q3822" i="1"/>
  <c r="Q3830" i="1"/>
  <c r="Q2165" i="1"/>
  <c r="Q3833" i="1"/>
  <c r="Q3839" i="1"/>
  <c r="Q3846" i="1"/>
  <c r="Q3854" i="1"/>
  <c r="Q1174" i="1"/>
  <c r="Q4479" i="1"/>
  <c r="Q361" i="1"/>
  <c r="Q1723" i="1"/>
  <c r="Q3431" i="1"/>
  <c r="Q5830" i="1"/>
  <c r="Q5844" i="1"/>
  <c r="Q5855" i="1"/>
  <c r="Q5869" i="1"/>
  <c r="Q5883" i="1"/>
  <c r="Q5894" i="1"/>
  <c r="Q3436" i="1"/>
  <c r="Q2674" i="1"/>
  <c r="Q2688" i="1"/>
  <c r="Q2792" i="1"/>
  <c r="Q1163" i="1"/>
  <c r="Q1684" i="2" s="1"/>
  <c r="Q5406" i="1"/>
  <c r="Q5417" i="1"/>
  <c r="Q5431" i="1"/>
  <c r="Q5445" i="1"/>
  <c r="Q5456" i="1"/>
  <c r="Q4490" i="1"/>
  <c r="Q4497" i="1"/>
  <c r="Q4504" i="1"/>
  <c r="Q3449" i="1"/>
  <c r="Q4522" i="1"/>
  <c r="Q3451" i="1"/>
  <c r="Q3453" i="1"/>
  <c r="Q4547" i="1"/>
  <c r="Q1627" i="1"/>
  <c r="Q3397" i="1"/>
  <c r="Q5344" i="1"/>
  <c r="Q3458" i="1"/>
  <c r="Q6084" i="1"/>
  <c r="Q4564" i="1"/>
  <c r="Q3473" i="1"/>
  <c r="Q3479" i="1"/>
  <c r="Q4574" i="1"/>
  <c r="Q3497" i="1"/>
  <c r="Q3504" i="1"/>
  <c r="Q3511" i="1"/>
  <c r="Q4587" i="1"/>
  <c r="Q3516" i="1"/>
  <c r="Q3520" i="1"/>
  <c r="Q2052" i="1"/>
  <c r="Q1694" i="1"/>
  <c r="Q592" i="1"/>
  <c r="Q602" i="1"/>
  <c r="Q800" i="1"/>
  <c r="Q623" i="1"/>
  <c r="Q633" i="1"/>
  <c r="Q2066" i="1"/>
  <c r="Q2973" i="1"/>
  <c r="Q4594" i="1"/>
  <c r="Q4602" i="1"/>
  <c r="Q3533" i="1"/>
  <c r="Q4609" i="1"/>
  <c r="Q3539" i="1"/>
  <c r="Q2975" i="1"/>
  <c r="Q3547" i="1"/>
  <c r="Q4480" i="1"/>
  <c r="Q1713" i="1"/>
  <c r="Q1720" i="1"/>
  <c r="Q1724" i="1"/>
  <c r="Q3432" i="1"/>
  <c r="Q5831" i="1"/>
  <c r="Q5845" i="1"/>
  <c r="Q5859" i="1"/>
  <c r="Q5870" i="1"/>
  <c r="Q5884" i="1"/>
  <c r="Q5895" i="1"/>
  <c r="Q2966" i="1"/>
  <c r="Q2678" i="1"/>
  <c r="Q2689" i="1"/>
  <c r="Q2793" i="1"/>
  <c r="Q1164" i="1"/>
  <c r="Q5407" i="1"/>
  <c r="Q5421" i="1"/>
  <c r="Q5432" i="1"/>
  <c r="Q5446" i="1"/>
  <c r="Q5457" i="1"/>
  <c r="Q4491" i="1"/>
  <c r="Q4499" i="1"/>
  <c r="Q3447" i="1"/>
  <c r="Q4514" i="1"/>
  <c r="Q4523" i="1"/>
  <c r="Q1625" i="1"/>
  <c r="Q4548" i="1"/>
  <c r="Q927" i="2" s="1"/>
  <c r="Q4554" i="1"/>
  <c r="Q3456" i="1"/>
  <c r="Q5345" i="1"/>
  <c r="Q1628" i="1"/>
  <c r="Q4561" i="1"/>
  <c r="Q3474" i="1"/>
  <c r="Q3482" i="1"/>
  <c r="Q4575" i="1"/>
  <c r="Q3500" i="1"/>
  <c r="Q4583" i="1"/>
  <c r="Q4584" i="1"/>
  <c r="Q4589" i="1"/>
  <c r="Q3517" i="1"/>
  <c r="Q2411" i="1"/>
  <c r="Q2055" i="1"/>
  <c r="Q1695" i="1"/>
  <c r="Q593" i="1"/>
  <c r="Q605" i="1"/>
  <c r="Q614" i="1"/>
  <c r="Q624" i="1"/>
  <c r="Q636" i="1"/>
  <c r="Q2067" i="1"/>
  <c r="Q3525" i="1"/>
  <c r="Q4596" i="1"/>
  <c r="Q6086" i="1"/>
  <c r="Q3534" i="1"/>
  <c r="Q4610" i="1"/>
  <c r="Q4615" i="1"/>
  <c r="Q3540" i="1"/>
  <c r="Q3548" i="1"/>
  <c r="Q4622" i="1"/>
  <c r="Q4626" i="1"/>
  <c r="Q3565" i="1"/>
  <c r="Q6088" i="1"/>
  <c r="Q6097" i="1"/>
  <c r="Q6106" i="1"/>
  <c r="Q6112" i="1"/>
  <c r="Q1034" i="1"/>
  <c r="Q1102" i="1"/>
  <c r="Q3575" i="1"/>
  <c r="Q4637" i="1"/>
  <c r="Q4640" i="1"/>
  <c r="Q4484" i="1"/>
  <c r="Q1714" i="1"/>
  <c r="Q1725" i="1"/>
  <c r="Q5821" i="1"/>
  <c r="Q5835" i="1"/>
  <c r="Q5846" i="1"/>
  <c r="Q5860" i="1"/>
  <c r="Q5871" i="1"/>
  <c r="Q5885" i="1"/>
  <c r="Q5899" i="1"/>
  <c r="Q2967" i="1"/>
  <c r="Q2679" i="1"/>
  <c r="Q2690" i="1"/>
  <c r="Q2794" i="1"/>
  <c r="Q5397" i="1"/>
  <c r="Q5408" i="1"/>
  <c r="Q5422" i="1"/>
  <c r="Q5433" i="1"/>
  <c r="Q5447" i="1"/>
  <c r="Q5461" i="1"/>
  <c r="Q1029" i="1"/>
  <c r="Q4500" i="1"/>
  <c r="Q4505" i="1"/>
  <c r="Q4515" i="1"/>
  <c r="Q4524" i="1"/>
  <c r="Q4532" i="1"/>
  <c r="Q4540" i="1"/>
  <c r="Q4549" i="1"/>
  <c r="Q3395" i="1"/>
  <c r="Q2804" i="1"/>
  <c r="Q6080" i="1"/>
  <c r="Q3459" i="1"/>
  <c r="Q6085" i="1"/>
  <c r="Q4565" i="1"/>
  <c r="Q3475" i="1"/>
  <c r="Q3483" i="1"/>
  <c r="Q3489" i="1"/>
  <c r="Q4473" i="1"/>
  <c r="Q1712" i="1"/>
  <c r="Q356" i="1"/>
  <c r="Q1727" i="1"/>
  <c r="Q5822" i="1"/>
  <c r="Q5836" i="1"/>
  <c r="Q5847" i="1"/>
  <c r="Q5861" i="1"/>
  <c r="Q5875" i="1"/>
  <c r="Q5886" i="1"/>
  <c r="Q5900" i="1"/>
  <c r="Q2968" i="1"/>
  <c r="Q2680" i="1"/>
  <c r="Q2694" i="1"/>
  <c r="Q2795" i="1"/>
  <c r="Q5398" i="1"/>
  <c r="Q5409" i="1"/>
  <c r="Q5423" i="1"/>
  <c r="Q5437" i="1"/>
  <c r="Q5448" i="1"/>
  <c r="Q5462" i="1"/>
  <c r="Q1030" i="1"/>
  <c r="Q1623" i="1"/>
  <c r="Q4508" i="1"/>
  <c r="Q4516" i="1"/>
  <c r="Q4525" i="1"/>
  <c r="Q4535" i="1"/>
  <c r="Q4541" i="1"/>
  <c r="Q4550" i="1"/>
  <c r="Q2805" i="1"/>
  <c r="Q6081" i="1"/>
  <c r="Q4558" i="1"/>
  <c r="Q3465" i="1"/>
  <c r="Q4566" i="1"/>
  <c r="Q4570" i="1"/>
  <c r="Q4573" i="1"/>
  <c r="Q4576" i="1"/>
  <c r="Q4581" i="1"/>
  <c r="Q3502" i="1"/>
  <c r="Q3506" i="1"/>
  <c r="Q4586" i="1"/>
  <c r="Q411" i="2" s="1"/>
  <c r="Q287" i="1"/>
  <c r="Q3411" i="1"/>
  <c r="Q2413" i="1"/>
  <c r="Q2057" i="1"/>
  <c r="Q1697" i="1"/>
  <c r="Q597" i="1"/>
  <c r="Q607" i="1"/>
  <c r="Q616" i="1"/>
  <c r="Q628" i="1"/>
  <c r="Q638" i="1"/>
  <c r="Q2069" i="1"/>
  <c r="Q1167" i="1"/>
  <c r="Q4598" i="1"/>
  <c r="Q4605" i="1"/>
  <c r="Q4611" i="1"/>
  <c r="Q3543" i="1"/>
  <c r="Q3550" i="1"/>
  <c r="Q3558" i="1"/>
  <c r="Q4628" i="1"/>
  <c r="Q3566" i="1"/>
  <c r="Q6091" i="1"/>
  <c r="Q6099" i="1"/>
  <c r="Q6107" i="1"/>
  <c r="Q4633" i="1"/>
  <c r="Q1036" i="1"/>
  <c r="Q1731" i="1"/>
  <c r="Q2979" i="1"/>
  <c r="Q4639" i="1"/>
  <c r="Q2416" i="1"/>
  <c r="Q2419" i="1"/>
  <c r="Q3582" i="1"/>
  <c r="Q2084" i="1"/>
  <c r="Q4644" i="1"/>
  <c r="Q2088" i="1"/>
  <c r="Q2986" i="1"/>
  <c r="Q5464" i="1"/>
  <c r="Q4646" i="1"/>
  <c r="Q2808" i="1"/>
  <c r="Q1908" i="1"/>
  <c r="Q1916" i="1"/>
  <c r="Q3591" i="1"/>
  <c r="Q12" i="1"/>
  <c r="Q2987" i="1"/>
  <c r="Q296" i="1"/>
  <c r="Q3598" i="1"/>
  <c r="Q6120" i="1"/>
  <c r="Q6122" i="1"/>
  <c r="Q6130" i="1"/>
  <c r="Q6138" i="1"/>
  <c r="Q3612" i="1"/>
  <c r="Q366" i="1"/>
  <c r="Q3618" i="1"/>
  <c r="Q2093" i="1"/>
  <c r="Q3625" i="1"/>
  <c r="Q3627" i="1"/>
  <c r="Q649" i="1"/>
  <c r="Q655" i="1"/>
  <c r="Q663" i="1"/>
  <c r="Q5247" i="1"/>
  <c r="Q670" i="1"/>
  <c r="Q2996" i="1"/>
  <c r="Q4651" i="1"/>
  <c r="Q3643" i="1"/>
  <c r="Q2112" i="1"/>
  <c r="Q3646" i="1"/>
  <c r="Q2437" i="1"/>
  <c r="Q3659" i="1"/>
  <c r="Q3667" i="1"/>
  <c r="Q3673" i="1"/>
  <c r="Q3681" i="1"/>
  <c r="Q2439" i="1"/>
  <c r="Q3684" i="1"/>
  <c r="Q2131" i="1"/>
  <c r="Q3693" i="1"/>
  <c r="Q3006" i="1"/>
  <c r="Q3698" i="1"/>
  <c r="Q2135" i="1"/>
  <c r="Q2141" i="1"/>
  <c r="Q2148" i="1"/>
  <c r="Q3014" i="1"/>
  <c r="Q3711" i="1"/>
  <c r="Q3016" i="1"/>
  <c r="Q3715" i="1"/>
  <c r="Q5908" i="1"/>
  <c r="Q5916" i="1"/>
  <c r="Q3414" i="1"/>
  <c r="Q6286" i="1"/>
  <c r="Q3401" i="1"/>
  <c r="Q704" i="2" s="1"/>
  <c r="Q1636" i="1"/>
  <c r="Q3720" i="1"/>
  <c r="Q3723" i="1"/>
  <c r="Q6141" i="1"/>
  <c r="Q6149" i="1"/>
  <c r="Q6155" i="1"/>
  <c r="Q5399" i="1"/>
  <c r="Q4488" i="1"/>
  <c r="Q4517" i="1"/>
  <c r="Q4537" i="1"/>
  <c r="Q3461" i="1"/>
  <c r="Q4569" i="1"/>
  <c r="Q3491" i="1"/>
  <c r="Q1630" i="1"/>
  <c r="Q283" i="1"/>
  <c r="Q362" i="1"/>
  <c r="Q2058" i="1"/>
  <c r="Q600" i="1"/>
  <c r="Q621" i="1"/>
  <c r="Q2062" i="1"/>
  <c r="Q1031" i="1"/>
  <c r="Q3532" i="1"/>
  <c r="Q3537" i="1"/>
  <c r="Q4620" i="1"/>
  <c r="Q4627" i="1"/>
  <c r="Q3570" i="1"/>
  <c r="Q6100" i="1"/>
  <c r="Q6382" i="1"/>
  <c r="Q586" i="1"/>
  <c r="Q5438" i="1"/>
  <c r="Q3444" i="1"/>
  <c r="Q4526" i="1"/>
  <c r="Q229" i="2" s="1"/>
  <c r="Q4543" i="1"/>
  <c r="Q4556" i="1"/>
  <c r="Q3466" i="1"/>
  <c r="Q3477" i="1"/>
  <c r="Q3494" i="1"/>
  <c r="Q1632" i="1"/>
  <c r="Q289" i="1"/>
  <c r="Q3523" i="1"/>
  <c r="Q1701" i="1"/>
  <c r="Q609" i="1"/>
  <c r="Q630" i="1"/>
  <c r="Q1903" i="1"/>
  <c r="Q5440" i="1"/>
  <c r="Q3446" i="1"/>
  <c r="Q4529" i="1"/>
  <c r="Q4551" i="1"/>
  <c r="Q4557" i="1"/>
  <c r="Q4562" i="1"/>
  <c r="Q3484" i="1"/>
  <c r="Q3495" i="1"/>
  <c r="Q3509" i="1"/>
  <c r="Q290" i="1"/>
  <c r="Q3524" i="1"/>
  <c r="Q1702" i="1"/>
  <c r="Q610" i="1"/>
  <c r="Q631" i="1"/>
  <c r="Q2074" i="1"/>
  <c r="Q3529" i="1"/>
  <c r="Q4607" i="1"/>
  <c r="Q4619" i="1"/>
  <c r="Q3553" i="1"/>
  <c r="Q3559" i="1"/>
  <c r="Q2977" i="1"/>
  <c r="Q6093" i="1"/>
  <c r="Q6380" i="1"/>
  <c r="Q6114" i="1"/>
  <c r="Q1038" i="1"/>
  <c r="Q4636" i="1"/>
  <c r="Q1044" i="1"/>
  <c r="Q2418" i="1"/>
  <c r="Q2422" i="1"/>
  <c r="Q4641" i="1"/>
  <c r="Q2090" i="1"/>
  <c r="Q1047" i="1"/>
  <c r="Q2807" i="1"/>
  <c r="Q1910" i="1"/>
  <c r="Q11" i="1"/>
  <c r="Q3592" i="1"/>
  <c r="Q2994" i="1"/>
  <c r="Q4649" i="1"/>
  <c r="Q6124" i="1"/>
  <c r="Q6135" i="1"/>
  <c r="Q2995" i="1"/>
  <c r="Q3616" i="1"/>
  <c r="Q2092" i="1"/>
  <c r="Q3624" i="1"/>
  <c r="Q3629" i="1"/>
  <c r="Q2100" i="1"/>
  <c r="Q662" i="1"/>
  <c r="Q5249" i="1"/>
  <c r="Q675" i="1"/>
  <c r="Q3640" i="1"/>
  <c r="Q2106" i="1"/>
  <c r="Q2117" i="1"/>
  <c r="Q2436" i="1"/>
  <c r="Q3661" i="1"/>
  <c r="Q3670" i="1"/>
  <c r="Q3680" i="1"/>
  <c r="Q2125" i="1"/>
  <c r="Q2999" i="1"/>
  <c r="Q3001" i="1"/>
  <c r="Q3008" i="1"/>
  <c r="Q3703" i="1"/>
  <c r="Q2140" i="1"/>
  <c r="Q2150" i="1"/>
  <c r="Q3709" i="1"/>
  <c r="Q2446" i="1"/>
  <c r="Q5902" i="1"/>
  <c r="Q5913" i="1"/>
  <c r="Q3413" i="1"/>
  <c r="Q6288" i="1"/>
  <c r="Q298" i="1"/>
  <c r="Q4656" i="1"/>
  <c r="Q6146" i="1"/>
  <c r="Q3734" i="1"/>
  <c r="Q3738" i="1"/>
  <c r="Q368" i="1"/>
  <c r="Q3751" i="1"/>
  <c r="Q3759" i="1"/>
  <c r="Q3766" i="1"/>
  <c r="Q3027" i="1"/>
  <c r="Q3029" i="1"/>
  <c r="Q3788" i="1"/>
  <c r="Q2160" i="1"/>
  <c r="Q3802" i="1"/>
  <c r="Q3809" i="1"/>
  <c r="Q3817" i="1"/>
  <c r="Q3826" i="1"/>
  <c r="Q3035" i="1"/>
  <c r="Q2171" i="1"/>
  <c r="Q2454" i="1"/>
  <c r="Q3847" i="1"/>
  <c r="Q3856" i="1"/>
  <c r="Q1177" i="1"/>
  <c r="Q1185" i="1"/>
  <c r="Q1192" i="1"/>
  <c r="Q1200" i="1"/>
  <c r="Q3857" i="1"/>
  <c r="Q3860" i="1"/>
  <c r="Q5923" i="1"/>
  <c r="Q5930" i="1"/>
  <c r="Q5934" i="1"/>
  <c r="Q5941" i="1"/>
  <c r="Q2648" i="1"/>
  <c r="Q3868" i="1"/>
  <c r="Q3873" i="1"/>
  <c r="Q4667" i="1"/>
  <c r="Q3881" i="1"/>
  <c r="Q686" i="1"/>
  <c r="Q2819" i="1"/>
  <c r="Q1925" i="1"/>
  <c r="Q2525" i="1"/>
  <c r="Q374" i="1"/>
  <c r="Q299" i="1"/>
  <c r="Q1054" i="1"/>
  <c r="Q690" i="1"/>
  <c r="Q2783" i="1"/>
  <c r="Q1931" i="1"/>
  <c r="Q1243" i="1"/>
  <c r="Q6294" i="1"/>
  <c r="Q6302" i="1"/>
  <c r="Q6310" i="1"/>
  <c r="Q379" i="1"/>
  <c r="Q1749" i="1"/>
  <c r="Q3894" i="1"/>
  <c r="Q2179" i="1"/>
  <c r="Q3900" i="1"/>
  <c r="Q2187" i="1"/>
  <c r="Q3910" i="1"/>
  <c r="Q3913" i="1"/>
  <c r="Q2195" i="1"/>
  <c r="Q3038" i="1"/>
  <c r="Q3924" i="1"/>
  <c r="Q3928" i="1"/>
  <c r="Q2205" i="1"/>
  <c r="Q3935" i="1"/>
  <c r="Q3940" i="1"/>
  <c r="Q2209" i="1"/>
  <c r="Q2459" i="1"/>
  <c r="Q2216" i="1"/>
  <c r="Q2219" i="1"/>
  <c r="Q3960" i="1"/>
  <c r="Q3963" i="1"/>
  <c r="Q3057" i="1"/>
  <c r="Q3970" i="1"/>
  <c r="Q3975" i="1"/>
  <c r="Q18" i="1"/>
  <c r="Q2651" i="1"/>
  <c r="Q2659" i="1"/>
  <c r="Q2667" i="1"/>
  <c r="Q2405" i="1"/>
  <c r="Q6170" i="1"/>
  <c r="Q3419" i="1"/>
  <c r="Q802" i="1"/>
  <c r="Q3982" i="1"/>
  <c r="Q2820" i="1"/>
  <c r="Q236" i="1"/>
  <c r="Q4675" i="1"/>
  <c r="Q5947" i="1"/>
  <c r="Q1756" i="1"/>
  <c r="Q5424" i="1"/>
  <c r="Q4511" i="1"/>
  <c r="Q1906" i="1"/>
  <c r="Q3462" i="1"/>
  <c r="Q3486" i="1"/>
  <c r="Q3507" i="1"/>
  <c r="Q2410" i="1"/>
  <c r="Q5449" i="1"/>
  <c r="Q4518" i="1"/>
  <c r="Q4553" i="1"/>
  <c r="Q4559" i="1"/>
  <c r="Q4577" i="1"/>
  <c r="Q3512" i="1"/>
  <c r="Q2412" i="1"/>
  <c r="Q598" i="1"/>
  <c r="Q629" i="1"/>
  <c r="Q1168" i="1"/>
  <c r="Q4604" i="1"/>
  <c r="Q4629" i="1"/>
  <c r="Q6092" i="1"/>
  <c r="Q6109" i="1"/>
  <c r="Q1035" i="1"/>
  <c r="Q3574" i="1"/>
  <c r="Q1046" i="1"/>
  <c r="Q2420" i="1"/>
  <c r="Q2083" i="1"/>
  <c r="Q3584" i="1"/>
  <c r="Q3587" i="1"/>
  <c r="Q4648" i="1"/>
  <c r="Q1911" i="1"/>
  <c r="Q2815" i="1"/>
  <c r="Q3593" i="1"/>
  <c r="Q3600" i="1"/>
  <c r="Q6121" i="1"/>
  <c r="Q6133" i="1"/>
  <c r="Q3613" i="1"/>
  <c r="Q1733" i="1"/>
  <c r="Q3622" i="1"/>
  <c r="Q2430" i="1"/>
  <c r="Q650" i="1"/>
  <c r="Q660" i="1"/>
  <c r="Q5248" i="1"/>
  <c r="Q676" i="1"/>
  <c r="Q2433" i="1"/>
  <c r="Q2110" i="1"/>
  <c r="Q3648" i="1"/>
  <c r="Q3657" i="1"/>
  <c r="Q2998" i="1"/>
  <c r="Q3679" i="1"/>
  <c r="Q2126" i="1"/>
  <c r="Q3688" i="1"/>
  <c r="Q3003" i="1"/>
  <c r="Q3697" i="1"/>
  <c r="Q2137" i="1"/>
  <c r="Q2147" i="1"/>
  <c r="Q2155" i="1"/>
  <c r="Q2158" i="1"/>
  <c r="Q5905" i="1"/>
  <c r="Q5917" i="1"/>
  <c r="Q5876" i="1"/>
  <c r="Q5454" i="1"/>
  <c r="Q4519" i="1"/>
  <c r="Q3467" i="1"/>
  <c r="Q3492" i="1"/>
  <c r="Q3514" i="1"/>
  <c r="Q3522" i="1"/>
  <c r="Q599" i="1"/>
  <c r="Q637" i="1"/>
  <c r="Q2778" i="1"/>
  <c r="Q1633" i="1"/>
  <c r="Q3542" i="1"/>
  <c r="Q4631" i="1"/>
  <c r="Q6094" i="1"/>
  <c r="Q6381" i="1"/>
  <c r="Q1037" i="1"/>
  <c r="Q2980" i="1"/>
  <c r="Q3576" i="1"/>
  <c r="Q2078" i="1"/>
  <c r="Q3583" i="1"/>
  <c r="Q640" i="1"/>
  <c r="Q2985" i="1"/>
  <c r="Q5887" i="1"/>
  <c r="Q5463" i="1"/>
  <c r="Q4530" i="1"/>
  <c r="Q4567" i="1"/>
  <c r="Q4582" i="1"/>
  <c r="Q3515" i="1"/>
  <c r="Q2056" i="1"/>
  <c r="Q606" i="1"/>
  <c r="Q639" i="1"/>
  <c r="Q4597" i="1"/>
  <c r="Q4606" i="1"/>
  <c r="Q3544" i="1"/>
  <c r="Q3563" i="1"/>
  <c r="Q6096" i="1"/>
  <c r="Q6383" i="1"/>
  <c r="Q1039" i="1"/>
  <c r="Q2981" i="1"/>
  <c r="Q3577" i="1"/>
  <c r="Q2681" i="1"/>
  <c r="Q4493" i="1"/>
  <c r="Q3452" i="1"/>
  <c r="Q4555" i="1"/>
  <c r="Q3471" i="1"/>
  <c r="Q3501" i="1"/>
  <c r="Q286" i="1"/>
  <c r="Q2414" i="1"/>
  <c r="Q2695" i="1"/>
  <c r="Q4495" i="1"/>
  <c r="Q4536" i="1"/>
  <c r="Q410" i="2" s="1"/>
  <c r="Q3457" i="1"/>
  <c r="Q4571" i="1"/>
  <c r="Q288" i="1"/>
  <c r="Q2415" i="1"/>
  <c r="Q615" i="1"/>
  <c r="Q2068" i="1"/>
  <c r="Q4600" i="1"/>
  <c r="Q4613" i="1"/>
  <c r="Q3549" i="1"/>
  <c r="Q4623" i="1"/>
  <c r="Q3568" i="1"/>
  <c r="Q6101" i="1"/>
  <c r="Q6113" i="1"/>
  <c r="Q3571" i="1"/>
  <c r="Q363" i="1"/>
  <c r="Q1041" i="1"/>
  <c r="Q2076" i="1"/>
  <c r="Q2080" i="1"/>
  <c r="Q2087" i="1"/>
  <c r="Q3585" i="1"/>
  <c r="Q3588" i="1"/>
  <c r="Q2812" i="1"/>
  <c r="Q1917" i="1"/>
  <c r="Q1052" i="1"/>
  <c r="Q2988" i="1"/>
  <c r="Q3596" i="1"/>
  <c r="Q4650" i="1"/>
  <c r="Q6128" i="1"/>
  <c r="Q6139" i="1"/>
  <c r="Q3614" i="1"/>
  <c r="Q2091" i="1"/>
  <c r="Q2428" i="1"/>
  <c r="Q3630" i="1"/>
  <c r="Q2101" i="1"/>
  <c r="Q3631" i="1"/>
  <c r="Q669" i="1"/>
  <c r="Q3638" i="1"/>
  <c r="Q3642" i="1"/>
  <c r="Q2115" i="1"/>
  <c r="Q3652" i="1"/>
  <c r="Q3664" i="1"/>
  <c r="Q3674" i="1"/>
  <c r="Q2438" i="1"/>
  <c r="Q2130" i="1"/>
  <c r="Q3691" i="1"/>
  <c r="Q3007" i="1"/>
  <c r="Q3704" i="1"/>
  <c r="Q2143" i="1"/>
  <c r="Q2154" i="1"/>
  <c r="Q2441" i="1"/>
  <c r="Q3017" i="1"/>
  <c r="Q5910" i="1"/>
  <c r="Q3018" i="1"/>
  <c r="Q6289" i="1"/>
  <c r="Q4652" i="1"/>
  <c r="Q3020" i="1"/>
  <c r="Q3729" i="1"/>
  <c r="Q6152" i="1"/>
  <c r="Q3732" i="1"/>
  <c r="Q3025" i="1"/>
  <c r="Q3745" i="1"/>
  <c r="Q3753" i="1"/>
  <c r="Q2448" i="1"/>
  <c r="Q3769" i="1"/>
  <c r="Q3778" i="1"/>
  <c r="Q3786" i="1"/>
  <c r="Q2450" i="1"/>
  <c r="Q3803" i="1"/>
  <c r="Q3811" i="1"/>
  <c r="Q3820" i="1"/>
  <c r="Q3031" i="1"/>
  <c r="Q2168" i="1"/>
  <c r="Q3837" i="1"/>
  <c r="Q3845" i="1"/>
  <c r="Q3036" i="1"/>
  <c r="Q1179" i="1"/>
  <c r="Q1188" i="1"/>
  <c r="Q1196" i="1"/>
  <c r="Q677" i="1"/>
  <c r="Q3858" i="1"/>
  <c r="Q2817" i="1"/>
  <c r="Q3864" i="1"/>
  <c r="Q5936" i="1"/>
  <c r="Q5943" i="1"/>
  <c r="Q3865" i="1"/>
  <c r="Q6164" i="1"/>
  <c r="Q4665" i="1"/>
  <c r="Q3880" i="1"/>
  <c r="Q687" i="1"/>
  <c r="Q3884" i="1"/>
  <c r="Q372" i="1"/>
  <c r="Q3888" i="1"/>
  <c r="Q2779" i="1"/>
  <c r="Q4672" i="1"/>
  <c r="Q235" i="1"/>
  <c r="Q6299" i="1"/>
  <c r="Q6308" i="1"/>
  <c r="Q6168" i="1"/>
  <c r="Q1750" i="1"/>
  <c r="Q3896" i="1"/>
  <c r="Q2182" i="1"/>
  <c r="Q3903" i="1"/>
  <c r="Q3908" i="1"/>
  <c r="Q3911" i="1"/>
  <c r="Q2194" i="1"/>
  <c r="Q3039" i="1"/>
  <c r="Q2202" i="1"/>
  <c r="Q3930" i="1"/>
  <c r="Q3048" i="1"/>
  <c r="Q2206" i="1"/>
  <c r="Q2207" i="1"/>
  <c r="Q3949" i="1"/>
  <c r="Q2217" i="1"/>
  <c r="Q2221" i="1"/>
  <c r="Q2225" i="1"/>
  <c r="Q3053" i="1"/>
  <c r="Q2230" i="1"/>
  <c r="Q2232" i="1"/>
  <c r="Q17" i="1"/>
  <c r="Q2652" i="1"/>
  <c r="Q2661" i="1"/>
  <c r="Q2400" i="1"/>
  <c r="Q3058" i="1"/>
  <c r="Q3416" i="1"/>
  <c r="Q695" i="1"/>
  <c r="Q2462" i="1"/>
  <c r="Q2821" i="1"/>
  <c r="Q1934" i="1"/>
  <c r="Q384" i="1"/>
  <c r="Q3988" i="1"/>
  <c r="Q3992" i="1"/>
  <c r="Q5465" i="1"/>
  <c r="Q3060" i="1"/>
  <c r="Q3061" i="1"/>
  <c r="Q3064" i="1"/>
  <c r="Q3996" i="1"/>
  <c r="Q1209" i="1"/>
  <c r="Q1217" i="1"/>
  <c r="Q1639" i="1"/>
  <c r="Q3997" i="1"/>
  <c r="Q4697" i="1"/>
  <c r="Q1762" i="1"/>
  <c r="Q4002" i="1"/>
  <c r="Q854" i="1"/>
  <c r="Q390" i="1"/>
  <c r="Q3071" i="1"/>
  <c r="Q4010" i="1"/>
  <c r="Q3072" i="1"/>
  <c r="Q5950" i="1"/>
  <c r="Q4716" i="1"/>
  <c r="Q1139" i="1"/>
  <c r="Q4718" i="1"/>
  <c r="Q1865" i="2" s="1"/>
  <c r="Q5951" i="1"/>
  <c r="Q4033" i="1"/>
  <c r="Q4040" i="1"/>
  <c r="Q4049" i="1"/>
  <c r="Q5466" i="1"/>
  <c r="Q4732" i="1"/>
  <c r="Q4737" i="1"/>
  <c r="Q4742" i="1"/>
  <c r="Q393" i="1"/>
  <c r="Q5467" i="1"/>
  <c r="Q2933" i="1"/>
  <c r="Q2727" i="1"/>
  <c r="Q2942" i="1"/>
  <c r="Q4055" i="1"/>
  <c r="Q5356" i="1"/>
  <c r="Q5954" i="1"/>
  <c r="Q1241" i="1"/>
  <c r="Q4759" i="1"/>
  <c r="Q4767" i="1"/>
  <c r="Q1947" i="1"/>
  <c r="Q1771" i="1"/>
  <c r="Q394" i="1"/>
  <c r="Q4775" i="1"/>
  <c r="Q4776" i="1"/>
  <c r="Q4778" i="1"/>
  <c r="Q1949" i="1"/>
  <c r="Q4785" i="1"/>
  <c r="Q2236" i="1"/>
  <c r="Q4073" i="1"/>
  <c r="Q1059" i="1"/>
  <c r="Q2737" i="1"/>
  <c r="Q6321" i="1"/>
  <c r="Q6327" i="1"/>
  <c r="Q6335" i="1"/>
  <c r="Q4075" i="1"/>
  <c r="Q5471" i="1"/>
  <c r="Q2741" i="1"/>
  <c r="Q6185" i="1"/>
  <c r="Q1778" i="1"/>
  <c r="Q4807" i="1"/>
  <c r="Q3085" i="1"/>
  <c r="Q3092" i="1"/>
  <c r="Q3100" i="1"/>
  <c r="Q3108" i="1"/>
  <c r="Q3116" i="1"/>
  <c r="Q3124" i="1"/>
  <c r="Q3132" i="1"/>
  <c r="Q3140" i="1"/>
  <c r="Q3148" i="1"/>
  <c r="Q3156" i="1"/>
  <c r="Q3164" i="1"/>
  <c r="Q3172" i="1"/>
  <c r="Q5960" i="1"/>
  <c r="Q2528" i="1"/>
  <c r="Q4811" i="1"/>
  <c r="Q3181" i="1"/>
  <c r="Q703" i="1"/>
  <c r="Q402" i="1"/>
  <c r="Q1783" i="1"/>
  <c r="Q4818" i="1"/>
  <c r="Q1787" i="1"/>
  <c r="Q4819" i="1"/>
  <c r="Q3189" i="1"/>
  <c r="Q5976" i="1"/>
  <c r="Q706" i="1"/>
  <c r="Q2242" i="1"/>
  <c r="Q2250" i="1"/>
  <c r="Q2258" i="1"/>
  <c r="Q3408" i="1"/>
  <c r="Q4085" i="1"/>
  <c r="Q2260" i="1"/>
  <c r="Q2746" i="1"/>
  <c r="Q2572" i="1"/>
  <c r="Q4093" i="1"/>
  <c r="Q4834" i="1"/>
  <c r="Q3195" i="1"/>
  <c r="Q3203" i="1"/>
  <c r="Q1793" i="1"/>
  <c r="Q4841" i="1"/>
  <c r="Q2466" i="1"/>
  <c r="Q2751" i="1"/>
  <c r="Q4844" i="1"/>
  <c r="Q2270" i="1"/>
  <c r="Q2278" i="1"/>
  <c r="Q2286" i="1"/>
  <c r="Q2294" i="1"/>
  <c r="Q2468" i="1"/>
  <c r="Q4852" i="1"/>
  <c r="Q4857" i="1"/>
  <c r="Q4863" i="1"/>
  <c r="Q4105" i="1"/>
  <c r="Q5367" i="1"/>
  <c r="Q304" i="1"/>
  <c r="Q312" i="1"/>
  <c r="Q4869" i="1"/>
  <c r="Q5981" i="1"/>
  <c r="Q4877" i="1"/>
  <c r="Q2830" i="1"/>
  <c r="Q1958" i="1"/>
  <c r="Q809" i="1"/>
  <c r="Q3209" i="1"/>
  <c r="Q4117" i="1"/>
  <c r="Q4887" i="1"/>
  <c r="Q2300" i="1"/>
  <c r="Q4895" i="1"/>
  <c r="Q4901" i="1"/>
  <c r="Q1959" i="1"/>
  <c r="Q4126" i="1"/>
  <c r="Q29" i="1"/>
  <c r="Q37" i="1"/>
  <c r="Q408" i="1"/>
  <c r="Q409" i="1"/>
  <c r="Q4130" i="1"/>
  <c r="Q420" i="1"/>
  <c r="Q4912" i="1"/>
  <c r="Q1905" i="1"/>
  <c r="Q6197" i="1"/>
  <c r="Q2755" i="1"/>
  <c r="Q248" i="1"/>
  <c r="Q4918" i="1"/>
  <c r="Q4137" i="1"/>
  <c r="Q2303" i="1"/>
  <c r="Q2304" i="1"/>
  <c r="Q4146" i="1"/>
  <c r="Q4931" i="1"/>
  <c r="Q1963" i="1"/>
  <c r="Q2785" i="1"/>
  <c r="Q6199" i="1"/>
  <c r="Q2946" i="1"/>
  <c r="Q6200" i="1"/>
  <c r="Q2471" i="1"/>
  <c r="Q4153" i="1"/>
  <c r="Q1667" i="1"/>
  <c r="Q1807" i="1"/>
  <c r="Q1810" i="1"/>
  <c r="Q1813" i="1"/>
  <c r="Q3216" i="1"/>
  <c r="Q4954" i="1"/>
  <c r="Q1670" i="1"/>
  <c r="Q430" i="1"/>
  <c r="Q1964" i="1"/>
  <c r="Q1105" i="1"/>
  <c r="Q721" i="1"/>
  <c r="Q5508" i="1"/>
  <c r="Q5516" i="1"/>
  <c r="Q5524" i="1"/>
  <c r="Q5532" i="1"/>
  <c r="Q2409" i="1"/>
  <c r="Q4961" i="1"/>
  <c r="Q4159" i="1"/>
  <c r="Q1966" i="1"/>
  <c r="Q48" i="1"/>
  <c r="Q1264" i="2" s="1"/>
  <c r="Q2316" i="1"/>
  <c r="Q4167" i="1"/>
  <c r="Q5538" i="1"/>
  <c r="Q5546" i="1"/>
  <c r="Q5380" i="1"/>
  <c r="Q6204" i="1"/>
  <c r="Q6341" i="1"/>
  <c r="Q1977" i="1"/>
  <c r="Q4967" i="1"/>
  <c r="Q4969" i="1"/>
  <c r="Q6207" i="1"/>
  <c r="Q6008" i="1"/>
  <c r="Q4175" i="1"/>
  <c r="Q1649" i="1"/>
  <c r="Q1150" i="1"/>
  <c r="Q946" i="1"/>
  <c r="Q4176" i="1"/>
  <c r="Q5555" i="1"/>
  <c r="Q4180" i="1"/>
  <c r="Q5558" i="1"/>
  <c r="Q3454" i="1"/>
  <c r="Q3518" i="1"/>
  <c r="Q625" i="1"/>
  <c r="Q3555" i="1"/>
  <c r="Q6089" i="1"/>
  <c r="Q1033" i="1"/>
  <c r="Q1043" i="1"/>
  <c r="Q2081" i="1"/>
  <c r="Q642" i="1"/>
  <c r="Q2809" i="1"/>
  <c r="Q1918" i="1"/>
  <c r="Q2814" i="1"/>
  <c r="Q2993" i="1"/>
  <c r="Q3603" i="1"/>
  <c r="Q6132" i="1"/>
  <c r="Q3412" i="1"/>
  <c r="Q2426" i="1"/>
  <c r="Q2097" i="1"/>
  <c r="Q652" i="1"/>
  <c r="Q3633" i="1"/>
  <c r="Q673" i="1"/>
  <c r="Q2105" i="1"/>
  <c r="Q2118" i="1"/>
  <c r="Q3656" i="1"/>
  <c r="Q3671" i="1"/>
  <c r="Q2122" i="1"/>
  <c r="Q3000" i="1"/>
  <c r="Q3004" i="1"/>
  <c r="Q3705" i="1"/>
  <c r="Q3706" i="1"/>
  <c r="Q2156" i="1"/>
  <c r="Q1238" i="1"/>
  <c r="Q5915" i="1"/>
  <c r="Q6284" i="1"/>
  <c r="Q3019" i="1"/>
  <c r="Q6142" i="1"/>
  <c r="Q1638" i="1"/>
  <c r="Q3741" i="1"/>
  <c r="Q3748" i="1"/>
  <c r="Q3760" i="1"/>
  <c r="Q3768" i="1"/>
  <c r="Q3779" i="1"/>
  <c r="Q3789" i="1"/>
  <c r="Q3798" i="1"/>
  <c r="Q2452" i="1"/>
  <c r="Q3816" i="1"/>
  <c r="Q3828" i="1"/>
  <c r="Q2167" i="1"/>
  <c r="Q3838" i="1"/>
  <c r="Q3849" i="1"/>
  <c r="Q1172" i="1"/>
  <c r="Q1183" i="1"/>
  <c r="Q1193" i="1"/>
  <c r="Q1203" i="1"/>
  <c r="Q370" i="1"/>
  <c r="Q5924" i="1"/>
  <c r="Q679" i="1"/>
  <c r="Q5939" i="1"/>
  <c r="Q4661" i="1"/>
  <c r="Q6163" i="1"/>
  <c r="Q3876" i="1"/>
  <c r="Q4671" i="1"/>
  <c r="Q688" i="1"/>
  <c r="Q2399" i="1"/>
  <c r="Q2524" i="1"/>
  <c r="Q1745" i="1"/>
  <c r="Q3886" i="1"/>
  <c r="Q1691" i="1"/>
  <c r="Q1926" i="1"/>
  <c r="Q6293" i="1"/>
  <c r="Q6304" i="1"/>
  <c r="Q6314" i="1"/>
  <c r="Q1747" i="1"/>
  <c r="Q3895" i="1"/>
  <c r="Q2183" i="1"/>
  <c r="Q2185" i="1"/>
  <c r="Q2188" i="1"/>
  <c r="Q3916" i="1"/>
  <c r="Q3921" i="1"/>
  <c r="Q2200" i="1"/>
  <c r="Q3929" i="1"/>
  <c r="Q3049" i="1"/>
  <c r="Q3939" i="1"/>
  <c r="Q2211" i="1"/>
  <c r="Q3952" i="1"/>
  <c r="Q3956" i="1"/>
  <c r="Q2223" i="1"/>
  <c r="Q3052" i="1"/>
  <c r="Q3968" i="1"/>
  <c r="Q3976" i="1"/>
  <c r="Q21" i="1"/>
  <c r="Q2656" i="1"/>
  <c r="Q2666" i="1"/>
  <c r="Q2407" i="1"/>
  <c r="Q3415" i="1"/>
  <c r="Q696" i="1"/>
  <c r="Q2464" i="1"/>
  <c r="Q3985" i="1"/>
  <c r="Q1938" i="1"/>
  <c r="Q1753" i="1"/>
  <c r="Q3991" i="1"/>
  <c r="Q4682" i="1"/>
  <c r="Q4683" i="1"/>
  <c r="Q2546" i="1"/>
  <c r="Q4688" i="1"/>
  <c r="Q1758" i="1"/>
  <c r="Q1216" i="1"/>
  <c r="Q1759" i="1"/>
  <c r="Q3999" i="1"/>
  <c r="Q3067" i="1"/>
  <c r="Q4703" i="1"/>
  <c r="Q1765" i="1"/>
  <c r="Q3070" i="1"/>
  <c r="Q4011" i="1"/>
  <c r="Q4019" i="1"/>
  <c r="Q4711" i="1"/>
  <c r="Q3073" i="1"/>
  <c r="Q1144" i="1"/>
  <c r="Q4028" i="1"/>
  <c r="Q4032" i="1"/>
  <c r="Q4042" i="1"/>
  <c r="Q4046" i="1"/>
  <c r="Q4728" i="1"/>
  <c r="Q1767" i="1"/>
  <c r="Q2494" i="2" s="1"/>
  <c r="Q303" i="1"/>
  <c r="Q4741" i="1"/>
  <c r="Q4749" i="1"/>
  <c r="Q3075" i="1"/>
  <c r="Q2723" i="1"/>
  <c r="Q4542" i="1"/>
  <c r="Q292" i="1"/>
  <c r="Q2061" i="1"/>
  <c r="Q3536" i="1"/>
  <c r="Q3557" i="1"/>
  <c r="Q6098" i="1"/>
  <c r="Q1101" i="1"/>
  <c r="Q2075" i="1"/>
  <c r="Q2082" i="1"/>
  <c r="Q643" i="1"/>
  <c r="Q1235" i="1"/>
  <c r="Q2810" i="1"/>
  <c r="Q1919" i="1"/>
  <c r="Q644" i="1"/>
  <c r="Q1635" i="1"/>
  <c r="Q3605" i="1"/>
  <c r="Q6136" i="1"/>
  <c r="Q365" i="1"/>
  <c r="Q2427" i="1"/>
  <c r="Q2099" i="1"/>
  <c r="Q654" i="1"/>
  <c r="Q3634" i="1"/>
  <c r="Q5251" i="1"/>
  <c r="Q3641" i="1"/>
  <c r="Q3645" i="1"/>
  <c r="Q3658" i="1"/>
  <c r="Q3672" i="1"/>
  <c r="Q2123" i="1"/>
  <c r="Q2132" i="1"/>
  <c r="Q3005" i="1"/>
  <c r="Q3012" i="1"/>
  <c r="Q2149" i="1"/>
  <c r="Q2157" i="1"/>
  <c r="Q5901" i="1"/>
  <c r="Q5918" i="1"/>
  <c r="Q1596" i="2" s="1"/>
  <c r="Q6285" i="1"/>
  <c r="Q4654" i="1"/>
  <c r="Q6143" i="1"/>
  <c r="Q6156" i="1"/>
  <c r="Q3736" i="1"/>
  <c r="Q3742" i="1"/>
  <c r="Q3749" i="1"/>
  <c r="Q3026" i="1"/>
  <c r="Q3771" i="1"/>
  <c r="Q3780" i="1"/>
  <c r="Q3791" i="1"/>
  <c r="Q3799" i="1"/>
  <c r="Q2162" i="1"/>
  <c r="Q3818" i="1"/>
  <c r="Q3829" i="1"/>
  <c r="Q2169" i="1"/>
  <c r="Q3840" i="1"/>
  <c r="Q3850" i="1"/>
  <c r="Q1173" i="1"/>
  <c r="Q1184" i="1"/>
  <c r="Q1194" i="1"/>
  <c r="Q1204" i="1"/>
  <c r="Q3859" i="1"/>
  <c r="Q5925" i="1"/>
  <c r="Q5932" i="1"/>
  <c r="Q5940" i="1"/>
  <c r="Q1664" i="1"/>
  <c r="Q3870" i="1"/>
  <c r="Q3877" i="1"/>
  <c r="Q3882" i="1"/>
  <c r="Q689" i="1"/>
  <c r="Q808" i="1"/>
  <c r="Q1743" i="1"/>
  <c r="Q376" i="1"/>
  <c r="Q3887" i="1"/>
  <c r="Q2780" i="1"/>
  <c r="Q1927" i="1"/>
  <c r="Q6295" i="1"/>
  <c r="Q6305" i="1"/>
  <c r="Q6166" i="1"/>
  <c r="Q1748" i="1"/>
  <c r="Q2174" i="1"/>
  <c r="Q3897" i="1"/>
  <c r="Q2186" i="1"/>
  <c r="Q2189" i="1"/>
  <c r="Q2458" i="1"/>
  <c r="Q3922" i="1"/>
  <c r="Q2201" i="1"/>
  <c r="Q3043" i="1"/>
  <c r="Q3933" i="1"/>
  <c r="Q3941" i="1"/>
  <c r="Q3945" i="1"/>
  <c r="Q2213" i="1"/>
  <c r="Q2218" i="1"/>
  <c r="Q2224" i="1"/>
  <c r="Q3054" i="1"/>
  <c r="Q3969" i="1"/>
  <c r="Q3977" i="1"/>
  <c r="Q22" i="1"/>
  <c r="Q2657" i="1"/>
  <c r="Q2668" i="1"/>
  <c r="Q2408" i="1"/>
  <c r="Q3417" i="1"/>
  <c r="Q803" i="1"/>
  <c r="Q3983" i="1"/>
  <c r="Q3986" i="1"/>
  <c r="Q3059" i="1"/>
  <c r="Q3993" i="1"/>
  <c r="Q1754" i="1"/>
  <c r="Q4684" i="1"/>
  <c r="Q2547" i="1"/>
  <c r="Q1665" i="1"/>
  <c r="Q1055" i="1"/>
  <c r="Q1218" i="1"/>
  <c r="Q1760" i="1"/>
  <c r="Q4000" i="1"/>
  <c r="Q700" i="1"/>
  <c r="Q3068" i="1"/>
  <c r="Q4704" i="1"/>
  <c r="Q4707" i="1"/>
  <c r="Q5949" i="1"/>
  <c r="Q4012" i="1"/>
  <c r="Q4020" i="1"/>
  <c r="Q4712" i="1"/>
  <c r="Q1136" i="1"/>
  <c r="Q1145" i="1"/>
  <c r="Q4029" i="1"/>
  <c r="Q4034" i="1"/>
  <c r="Q4043" i="1"/>
  <c r="Q4047" i="1"/>
  <c r="Q4729" i="1"/>
  <c r="Q4730" i="1"/>
  <c r="Q4736" i="1"/>
  <c r="Q4743" i="1"/>
  <c r="Q4750" i="1"/>
  <c r="Q2724" i="1"/>
  <c r="Q2939" i="1"/>
  <c r="Q5354" i="1"/>
  <c r="Q1768" i="1"/>
  <c r="Q6177" i="1"/>
  <c r="Q4762" i="1"/>
  <c r="Q4769" i="1"/>
  <c r="Q2555" i="1"/>
  <c r="Q2561" i="1"/>
  <c r="Q4774" i="1"/>
  <c r="Q4068" i="1"/>
  <c r="Q6180" i="1"/>
  <c r="Q4783" i="1"/>
  <c r="Q4786" i="1"/>
  <c r="Q2822" i="1"/>
  <c r="Q4074" i="1"/>
  <c r="Q2738" i="1"/>
  <c r="Q6323" i="1"/>
  <c r="Q6330" i="1"/>
  <c r="Q6339" i="1"/>
  <c r="Q4798" i="1"/>
  <c r="Q2739" i="1"/>
  <c r="Q6184" i="1"/>
  <c r="Q1779" i="1"/>
  <c r="Q2465" i="1"/>
  <c r="Q3087" i="1"/>
  <c r="Q3096" i="1"/>
  <c r="Q3105" i="1"/>
  <c r="Q3114" i="1"/>
  <c r="Q3123" i="1"/>
  <c r="Q3133" i="1"/>
  <c r="Q3142" i="1"/>
  <c r="Q3151" i="1"/>
  <c r="Q3160" i="1"/>
  <c r="Q3169" i="1"/>
  <c r="Q3178" i="1"/>
  <c r="Q2527" i="1"/>
  <c r="Q4812" i="1"/>
  <c r="Q3183" i="1"/>
  <c r="Q805" i="1"/>
  <c r="Q2238" i="1"/>
  <c r="Q5966" i="1"/>
  <c r="Q5969" i="1"/>
  <c r="Q1786" i="1"/>
  <c r="Q4820" i="1"/>
  <c r="Q4825" i="1"/>
  <c r="Q2567" i="1"/>
  <c r="Q2743" i="1"/>
  <c r="Q2247" i="1"/>
  <c r="Q2256" i="1"/>
  <c r="Q3407" i="1"/>
  <c r="Q4086" i="1"/>
  <c r="Q2745" i="1"/>
  <c r="Q4090" i="1"/>
  <c r="Q2639" i="1"/>
  <c r="Q4098" i="1"/>
  <c r="Q3193" i="1"/>
  <c r="Q3202" i="1"/>
  <c r="Q245" i="1"/>
  <c r="Q3205" i="1"/>
  <c r="Q5363" i="1"/>
  <c r="Q406" i="1"/>
  <c r="Q2267" i="1"/>
  <c r="Q2276" i="1"/>
  <c r="Q2285" i="1"/>
  <c r="Q2295" i="1"/>
  <c r="Q4847" i="1"/>
  <c r="Q4854" i="1"/>
  <c r="Q4859" i="1"/>
  <c r="Q1666" i="1"/>
  <c r="Q1696" i="1"/>
  <c r="Q2070" i="1"/>
  <c r="Q4614" i="1"/>
  <c r="Q4624" i="1"/>
  <c r="Q6102" i="1"/>
  <c r="Q1732" i="1"/>
  <c r="Q3578" i="1"/>
  <c r="Q2085" i="1"/>
  <c r="Q2983" i="1"/>
  <c r="Q1236" i="1"/>
  <c r="Q2813" i="1"/>
  <c r="Q2392" i="2" s="1"/>
  <c r="Q1663" i="1"/>
  <c r="Q3597" i="1"/>
  <c r="Q3606" i="1"/>
  <c r="Q6137" i="1"/>
  <c r="Q3615" i="1"/>
  <c r="Q3621" i="1"/>
  <c r="Q2431" i="1"/>
  <c r="Q656" i="1"/>
  <c r="Q3635" i="1"/>
  <c r="Q3636" i="1"/>
  <c r="Q3644" i="1"/>
  <c r="Q3647" i="1"/>
  <c r="Q3660" i="1"/>
  <c r="Q3675" i="1"/>
  <c r="Q2124" i="1"/>
  <c r="Q2133" i="1"/>
  <c r="Q3009" i="1"/>
  <c r="Q2136" i="1"/>
  <c r="Q2151" i="1"/>
  <c r="Q2442" i="1"/>
  <c r="Q5903" i="1"/>
  <c r="Q5919" i="1"/>
  <c r="Q6287" i="1"/>
  <c r="Q1637" i="1"/>
  <c r="Q4655" i="1"/>
  <c r="Q6144" i="1"/>
  <c r="Q6157" i="1"/>
  <c r="Q4657" i="1"/>
  <c r="Q3743" i="1"/>
  <c r="Q3752" i="1"/>
  <c r="Q3761" i="1"/>
  <c r="Q3772" i="1"/>
  <c r="Q3781" i="1"/>
  <c r="Q4660" i="1"/>
  <c r="Q3800" i="1"/>
  <c r="Q3808" i="1"/>
  <c r="Q3819" i="1"/>
  <c r="Q3032" i="1"/>
  <c r="Q2170" i="1"/>
  <c r="Q3841" i="1"/>
  <c r="Q3851" i="1"/>
  <c r="Q1175" i="1"/>
  <c r="Q1186" i="1"/>
  <c r="Q1195" i="1"/>
  <c r="Q5922" i="1"/>
  <c r="Q3861" i="1"/>
  <c r="Q5926" i="1"/>
  <c r="Q680" i="1"/>
  <c r="Q2051" i="2" s="1"/>
  <c r="Q682" i="1"/>
  <c r="Q6161" i="1"/>
  <c r="Q4663" i="1"/>
  <c r="Q4666" i="1"/>
  <c r="Q3883" i="1"/>
  <c r="Q1921" i="1"/>
  <c r="Q1923" i="1"/>
  <c r="Q2526" i="1"/>
  <c r="Q1767" i="2" s="1"/>
  <c r="Q377" i="1"/>
  <c r="Q1686" i="1"/>
  <c r="Q2781" i="1"/>
  <c r="Q1928" i="1"/>
  <c r="Q6296" i="1"/>
  <c r="Q6306" i="1"/>
  <c r="Q6167" i="1"/>
  <c r="Q3889" i="1"/>
  <c r="Q2175" i="1"/>
  <c r="Q3898" i="1"/>
  <c r="Q3904" i="1"/>
  <c r="Q2190" i="1"/>
  <c r="Q3917" i="1"/>
  <c r="Q3923" i="1"/>
  <c r="Q2203" i="1"/>
  <c r="Q3044" i="1"/>
  <c r="Q3934" i="1"/>
  <c r="Q3051" i="1"/>
  <c r="Q3946" i="1"/>
  <c r="Q2214" i="1"/>
  <c r="Q2220" i="1"/>
  <c r="Q2226" i="1"/>
  <c r="Q3055" i="1"/>
  <c r="Q3971" i="1"/>
  <c r="Q14" i="1"/>
  <c r="Q23" i="1"/>
  <c r="Q2658" i="1"/>
  <c r="Q2669" i="1"/>
  <c r="Q1239" i="1"/>
  <c r="Q3418" i="1"/>
  <c r="Q804" i="1"/>
  <c r="Q5945" i="1"/>
  <c r="Q3987" i="1"/>
  <c r="Q1751" i="1"/>
  <c r="Q3989" i="1"/>
  <c r="Q4676" i="1"/>
  <c r="Q5347" i="1"/>
  <c r="Q2548" i="1"/>
  <c r="Q4689" i="1"/>
  <c r="Q1210" i="1"/>
  <c r="Q1219" i="1"/>
  <c r="Q4690" i="1"/>
  <c r="Q699" i="1"/>
  <c r="Q4698" i="1"/>
  <c r="Q2234" i="1"/>
  <c r="Q4705" i="1"/>
  <c r="Q4005" i="1"/>
  <c r="Q1056" i="1"/>
  <c r="Q4013" i="1"/>
  <c r="Q4021" i="1"/>
  <c r="Q4713" i="1"/>
  <c r="Q1137" i="1"/>
  <c r="Q3074" i="1"/>
  <c r="Q4722" i="1"/>
  <c r="Q4035" i="1"/>
  <c r="Q4044" i="1"/>
  <c r="Q4048" i="1"/>
  <c r="Q4731" i="1"/>
  <c r="Q4052" i="1"/>
  <c r="Q4744" i="1"/>
  <c r="Q4751" i="1"/>
  <c r="Q4753" i="1"/>
  <c r="Q5350" i="1"/>
  <c r="Q2940" i="1"/>
  <c r="Q5355" i="1"/>
  <c r="Q6176" i="1"/>
  <c r="Q4057" i="1"/>
  <c r="Q4763" i="1"/>
  <c r="Q1946" i="1"/>
  <c r="Q2556" i="1"/>
  <c r="Q1774" i="1"/>
  <c r="Q5955" i="1"/>
  <c r="Q24" i="1"/>
  <c r="Q6181" i="1"/>
  <c r="Q4784" i="1"/>
  <c r="Q4787" i="1"/>
  <c r="Q5957" i="1"/>
  <c r="Q590" i="1"/>
  <c r="Q1698" i="1"/>
  <c r="Q2073" i="1"/>
  <c r="Q4616" i="1"/>
  <c r="Q3560" i="1"/>
  <c r="Q6104" i="1"/>
  <c r="Q4635" i="1"/>
  <c r="Q3579" i="1"/>
  <c r="Q2086" i="1"/>
  <c r="Q3586" i="1"/>
  <c r="Q1237" i="1"/>
  <c r="Q1907" i="1"/>
  <c r="Q1048" i="1"/>
  <c r="Q295" i="1"/>
  <c r="Q297" i="1"/>
  <c r="Q6123" i="1"/>
  <c r="Q3607" i="1"/>
  <c r="Q2094" i="1"/>
  <c r="Q3628" i="1"/>
  <c r="Q657" i="1"/>
  <c r="Q5250" i="1"/>
  <c r="Q3637" i="1"/>
  <c r="Q2107" i="1"/>
  <c r="Q3649" i="1"/>
  <c r="Q3662" i="1"/>
  <c r="Q3676" i="1"/>
  <c r="Q2128" i="1"/>
  <c r="Q3689" i="1"/>
  <c r="Q3011" i="1"/>
  <c r="Q2138" i="1"/>
  <c r="Q2153" i="1"/>
  <c r="Q2444" i="1"/>
  <c r="Q5906" i="1"/>
  <c r="Q5921" i="1"/>
  <c r="Q2646" i="1"/>
  <c r="Q3716" i="1"/>
  <c r="Q3722" i="1"/>
  <c r="Q6147" i="1"/>
  <c r="Q6158" i="1"/>
  <c r="Q3024" i="1"/>
  <c r="Q367" i="1"/>
  <c r="Q3754" i="1"/>
  <c r="Q3762" i="1"/>
  <c r="Q3773" i="1"/>
  <c r="Q3782" i="1"/>
  <c r="Q3792" i="1"/>
  <c r="Q2451" i="1"/>
  <c r="Q3810" i="1"/>
  <c r="Q3821" i="1"/>
  <c r="Q3033" i="1"/>
  <c r="Q3832" i="1"/>
  <c r="Q3842" i="1"/>
  <c r="Q3852" i="1"/>
  <c r="Q1176" i="1"/>
  <c r="Q1187" i="1"/>
  <c r="Q1197" i="1"/>
  <c r="Q1734" i="1"/>
  <c r="Q1738" i="1"/>
  <c r="Q5927" i="1"/>
  <c r="Q681" i="1"/>
  <c r="Q5942" i="1"/>
  <c r="Q6162" i="1"/>
  <c r="Q3871" i="1"/>
  <c r="Q4668" i="1"/>
  <c r="Q1205" i="1"/>
  <c r="Q1922" i="1"/>
  <c r="Q1924" i="1"/>
  <c r="Q842" i="1"/>
  <c r="Q378" i="1"/>
  <c r="Q1687" i="1"/>
  <c r="Q300" i="1"/>
  <c r="Q1929" i="1"/>
  <c r="Q1244" i="1"/>
  <c r="Q6297" i="1"/>
  <c r="Q6307" i="1"/>
  <c r="Q479" i="2" s="1"/>
  <c r="Q380" i="1"/>
  <c r="Q3890" i="1"/>
  <c r="Q2176" i="1"/>
  <c r="Q3899" i="1"/>
  <c r="Q3905" i="1"/>
  <c r="Q2191" i="1"/>
  <c r="Q2193" i="1"/>
  <c r="Q3040" i="1"/>
  <c r="Q2204" i="1"/>
  <c r="Q3931" i="1"/>
  <c r="Q3936" i="1"/>
  <c r="Q3942" i="1"/>
  <c r="Q3947" i="1"/>
  <c r="Q2215" i="1"/>
  <c r="Q2222" i="1"/>
  <c r="Q2227" i="1"/>
  <c r="Q3056" i="1"/>
  <c r="Q3972" i="1"/>
  <c r="Q1159" i="1"/>
  <c r="Q2649" i="1"/>
  <c r="Q2660" i="1"/>
  <c r="Q2401" i="1"/>
  <c r="Q3978" i="1"/>
  <c r="Q691" i="1"/>
  <c r="Q3979" i="1"/>
  <c r="Q5946" i="1"/>
  <c r="Q698" i="1"/>
  <c r="Q1674" i="1"/>
  <c r="Q3990" i="1"/>
  <c r="Q4677" i="1"/>
  <c r="Q1208" i="1"/>
  <c r="Q2549" i="1"/>
  <c r="Q1211" i="1"/>
  <c r="Q1220" i="1"/>
  <c r="Q4691" i="1"/>
  <c r="Q4694" i="1"/>
  <c r="Q4699" i="1"/>
  <c r="Q4001" i="1"/>
  <c r="Q389" i="1"/>
  <c r="Q3" i="1"/>
  <c r="Q1939" i="1"/>
  <c r="Q4014" i="1"/>
  <c r="Q4714" i="1"/>
  <c r="Q1138" i="1"/>
  <c r="Q4719" i="1"/>
  <c r="Q4723" i="1"/>
  <c r="Q4036" i="1"/>
  <c r="Q4045" i="1"/>
  <c r="Q1766" i="1"/>
  <c r="Q2550" i="1"/>
  <c r="Q4733" i="1"/>
  <c r="Q4738" i="1"/>
  <c r="Q4745" i="1"/>
  <c r="Q4752" i="1"/>
  <c r="Q4754" i="1"/>
  <c r="Q2725" i="1"/>
  <c r="Q2941" i="1"/>
  <c r="Q5468" i="1"/>
  <c r="Q4756" i="1"/>
  <c r="Q4058" i="1"/>
  <c r="Q4764" i="1"/>
  <c r="Q4770" i="1"/>
  <c r="Q2557" i="1"/>
  <c r="Q395" i="1"/>
  <c r="Q2532" i="2" s="1"/>
  <c r="Q238" i="1"/>
  <c r="Q25" i="1"/>
  <c r="Q6182" i="1"/>
  <c r="Q397" i="1"/>
  <c r="Q4788" i="1"/>
  <c r="Q1640" i="1"/>
  <c r="Q5469" i="1"/>
  <c r="Q6316" i="1"/>
  <c r="Q6325" i="1"/>
  <c r="Q6332" i="1"/>
  <c r="Q1950" i="1"/>
  <c r="Q400" i="1"/>
  <c r="Q4801" i="1"/>
  <c r="Q2563" i="1"/>
  <c r="Q3079" i="1"/>
  <c r="Q3084" i="1"/>
  <c r="Q3089" i="1"/>
  <c r="Q3098" i="1"/>
  <c r="Q3107" i="1"/>
  <c r="Q3117" i="1"/>
  <c r="Q3126" i="1"/>
  <c r="Q3135" i="1"/>
  <c r="Q3144" i="1"/>
  <c r="Q3153" i="1"/>
  <c r="Q3162" i="1"/>
  <c r="Q3171" i="1"/>
  <c r="Q1780" i="1"/>
  <c r="Q4809" i="1"/>
  <c r="Q4814" i="1"/>
  <c r="Q3185" i="1"/>
  <c r="Q806" i="1"/>
  <c r="Q1060" i="1"/>
  <c r="Q3405" i="1"/>
  <c r="Q1789" i="1"/>
  <c r="Q4822" i="1"/>
  <c r="Q5974" i="1"/>
  <c r="Q2239" i="1"/>
  <c r="Q2240" i="1"/>
  <c r="Q2249" i="1"/>
  <c r="Q2259" i="1"/>
  <c r="Q241" i="1"/>
  <c r="Q4831" i="1"/>
  <c r="Q2261" i="1"/>
  <c r="Q2569" i="1"/>
  <c r="Q2262" i="1"/>
  <c r="Q2748" i="1"/>
  <c r="Q3196" i="1"/>
  <c r="Q4837" i="1"/>
  <c r="Q509" i="2" s="1"/>
  <c r="Q1954" i="1"/>
  <c r="Q3207" i="1"/>
  <c r="Q5365" i="1"/>
  <c r="Q6190" i="1"/>
  <c r="Q2269" i="1"/>
  <c r="Q2279" i="1"/>
  <c r="Q2288" i="1"/>
  <c r="Q6191" i="1"/>
  <c r="Q2625" i="2" s="1"/>
  <c r="Q4849" i="1"/>
  <c r="Q5476" i="1"/>
  <c r="Q4861" i="1"/>
  <c r="Q4867" i="1"/>
  <c r="Q5368" i="1"/>
  <c r="Q306" i="1"/>
  <c r="Q315" i="1"/>
  <c r="Q5478" i="1"/>
  <c r="Q4874" i="1"/>
  <c r="Q2828" i="1"/>
  <c r="Q1797" i="1"/>
  <c r="Q2296" i="1"/>
  <c r="Q4882" i="1"/>
  <c r="Q4886" i="1"/>
  <c r="Q4889" i="1"/>
  <c r="Q4892" i="1"/>
  <c r="Q4899" i="1"/>
  <c r="Q407" i="1"/>
  <c r="Q5986" i="1"/>
  <c r="Q31" i="1"/>
  <c r="Q40" i="1"/>
  <c r="Q5988" i="1"/>
  <c r="Q412" i="1"/>
  <c r="Q418" i="1"/>
  <c r="Q1801" i="1"/>
  <c r="Q5989" i="1"/>
  <c r="Q4133" i="1"/>
  <c r="Q2758" i="1"/>
  <c r="Q425" i="1"/>
  <c r="Q4134" i="1"/>
  <c r="Q249" i="1"/>
  <c r="Q1962" i="1"/>
  <c r="Q2470" i="1"/>
  <c r="Q4933" i="1"/>
  <c r="Q4936" i="1"/>
  <c r="Q6198" i="1"/>
  <c r="Q4147" i="1"/>
  <c r="Q2951" i="1"/>
  <c r="Q5996" i="1"/>
  <c r="Q4154" i="1"/>
  <c r="Q1668" i="1"/>
  <c r="Q318" i="1"/>
  <c r="Q4948" i="1"/>
  <c r="Q715" i="1"/>
  <c r="Q4952" i="1"/>
  <c r="Q1669" i="1"/>
  <c r="Q4956" i="1"/>
  <c r="Q4958" i="1"/>
  <c r="Q716" i="1"/>
  <c r="Q2796" i="1"/>
  <c r="Q4572" i="1"/>
  <c r="Q594" i="1"/>
  <c r="Q3526" i="1"/>
  <c r="Q4618" i="1"/>
  <c r="Q3562" i="1"/>
  <c r="Q6108" i="1"/>
  <c r="Q3572" i="1"/>
  <c r="Q2077" i="1"/>
  <c r="Q4642" i="1"/>
  <c r="Q2089" i="1"/>
  <c r="Q3589" i="1"/>
  <c r="Q1909" i="1"/>
  <c r="Q1049" i="1"/>
  <c r="Q2989" i="1"/>
  <c r="Q3599" i="1"/>
  <c r="Q6125" i="1"/>
  <c r="Q3608" i="1"/>
  <c r="Q2095" i="1"/>
  <c r="Q646" i="1"/>
  <c r="Q658" i="1"/>
  <c r="Q667" i="1"/>
  <c r="Q2103" i="1"/>
  <c r="Q2109" i="1"/>
  <c r="Q3650" i="1"/>
  <c r="Q3665" i="1"/>
  <c r="Q3678" i="1"/>
  <c r="Q2129" i="1"/>
  <c r="Q3692" i="1"/>
  <c r="Q3696" i="1"/>
  <c r="Q2139" i="1"/>
  <c r="Q3013" i="1"/>
  <c r="Q2445" i="1"/>
  <c r="Q5907" i="1"/>
  <c r="Q1678" i="1"/>
  <c r="Q2647" i="1"/>
  <c r="Q3717" i="1"/>
  <c r="Q3724" i="1"/>
  <c r="Q6148" i="1"/>
  <c r="Q3022" i="1"/>
  <c r="Q3737" i="1"/>
  <c r="Q4658" i="1"/>
  <c r="Q2447" i="1"/>
  <c r="Q3764" i="1"/>
  <c r="Q3028" i="1"/>
  <c r="Q3784" i="1"/>
  <c r="Q3793" i="1"/>
  <c r="Q2161" i="1"/>
  <c r="Q3812" i="1"/>
  <c r="Q3823" i="1"/>
  <c r="Q3034" i="1"/>
  <c r="Q3834" i="1"/>
  <c r="Q3843" i="1"/>
  <c r="Q3853" i="1"/>
  <c r="Q1178" i="1"/>
  <c r="Q2172" i="1"/>
  <c r="Q1198" i="1"/>
  <c r="Q1735" i="1"/>
  <c r="Q3862" i="1"/>
  <c r="Q678" i="1"/>
  <c r="Q5933" i="1"/>
  <c r="Q683" i="1"/>
  <c r="Q3866" i="1"/>
  <c r="Q3872" i="1"/>
  <c r="Q3878" i="1"/>
  <c r="Q1206" i="1"/>
  <c r="Q371" i="1"/>
  <c r="Q373" i="1"/>
  <c r="Q3037" i="1"/>
  <c r="Q1688" i="1"/>
  <c r="Q301" i="1"/>
  <c r="Q1930" i="1"/>
  <c r="Q233" i="1"/>
  <c r="Q6298" i="1"/>
  <c r="Q6309" i="1"/>
  <c r="Q1746" i="1"/>
  <c r="Q2173" i="1"/>
  <c r="Q2177" i="1"/>
  <c r="Q3901" i="1"/>
  <c r="Q3906" i="1"/>
  <c r="Q2192" i="1"/>
  <c r="Q2196" i="1"/>
  <c r="Q3041" i="1"/>
  <c r="Q3925" i="1"/>
  <c r="Q3932" i="1"/>
  <c r="Q3937" i="1"/>
  <c r="Q3943" i="1"/>
  <c r="Q3948" i="1"/>
  <c r="Q3953" i="1"/>
  <c r="Q3957" i="1"/>
  <c r="Q3961" i="1"/>
  <c r="Q2228" i="1"/>
  <c r="Q3973" i="1"/>
  <c r="Q15" i="1"/>
  <c r="Q2650" i="1"/>
  <c r="Q2662" i="1"/>
  <c r="Q2402" i="1"/>
  <c r="Q6169" i="1"/>
  <c r="Q801" i="1"/>
  <c r="Q3980" i="1"/>
  <c r="Q3403" i="1"/>
  <c r="Q237" i="1"/>
  <c r="Q385" i="1"/>
  <c r="Q2421" i="2" s="1"/>
  <c r="Q4678" i="1"/>
  <c r="Q3994" i="1"/>
  <c r="Q388" i="1"/>
  <c r="Q1212" i="1"/>
  <c r="Q1221" i="1"/>
  <c r="Q4692" i="1"/>
  <c r="Q4695" i="1"/>
  <c r="Q4700" i="1"/>
  <c r="Q4003" i="1"/>
  <c r="Q4004" i="1"/>
  <c r="Q4708" i="1"/>
  <c r="Q1940" i="1"/>
  <c r="Q4015" i="1"/>
  <c r="Q4022" i="1"/>
  <c r="Q4715" i="1"/>
  <c r="Q1140" i="1"/>
  <c r="Q4720" i="1"/>
  <c r="Q4030" i="1"/>
  <c r="Q4037" i="1"/>
  <c r="Q4725" i="1"/>
  <c r="Q5302" i="1"/>
  <c r="Q2551" i="1"/>
  <c r="Q4734" i="1"/>
  <c r="Q4053" i="1"/>
  <c r="Q4746" i="1"/>
  <c r="Q1941" i="1"/>
  <c r="Q1240" i="1"/>
  <c r="Q2726" i="1"/>
  <c r="Q2943" i="1"/>
  <c r="Q4755" i="1"/>
  <c r="Q4757" i="1"/>
  <c r="Q4059" i="1"/>
  <c r="Q4765" i="1"/>
  <c r="Q4771" i="1"/>
  <c r="Q2558" i="1"/>
  <c r="Q396" i="1"/>
  <c r="Q4065" i="1"/>
  <c r="Q3077" i="1"/>
  <c r="Q26" i="1"/>
  <c r="Q4779" i="1"/>
  <c r="Q798" i="2" s="1"/>
  <c r="Q4069" i="1"/>
  <c r="Q4070" i="1"/>
  <c r="Q4789" i="1"/>
  <c r="Q6317" i="1"/>
  <c r="Q6326" i="1"/>
  <c r="Q6333" i="1"/>
  <c r="Q4796" i="1"/>
  <c r="Q2823" i="1"/>
  <c r="Q4802" i="1"/>
  <c r="Q2564" i="1"/>
  <c r="Q3080" i="1"/>
  <c r="Q4076" i="1"/>
  <c r="Q3090" i="1"/>
  <c r="Q3099" i="1"/>
  <c r="Q3109" i="1"/>
  <c r="Q5413" i="1"/>
  <c r="Q3485" i="1"/>
  <c r="Q608" i="1"/>
  <c r="Q4599" i="1"/>
  <c r="Q3545" i="1"/>
  <c r="Q4632" i="1"/>
  <c r="Q4634" i="1"/>
  <c r="Q2982" i="1"/>
  <c r="Q3580" i="1"/>
  <c r="Q4643" i="1"/>
  <c r="Q2806" i="1"/>
  <c r="Q1634" i="1"/>
  <c r="Q1913" i="1"/>
  <c r="Q1050" i="1"/>
  <c r="Q2991" i="1"/>
  <c r="Q6118" i="1"/>
  <c r="Q6127" i="1"/>
  <c r="Q2342" i="2" s="1"/>
  <c r="Q3610" i="1"/>
  <c r="Q2424" i="1"/>
  <c r="Q2096" i="1"/>
  <c r="Q647" i="1"/>
  <c r="Q661" i="1"/>
  <c r="Q668" i="1"/>
  <c r="Q3639" i="1"/>
  <c r="Q2111" i="1"/>
  <c r="Q3651" i="1"/>
  <c r="Q3666" i="1"/>
  <c r="Q3682" i="1"/>
  <c r="Q3683" i="1"/>
  <c r="Q3694" i="1"/>
  <c r="Q3699" i="1"/>
  <c r="Q2142" i="1"/>
  <c r="Q3015" i="1"/>
  <c r="Q3712" i="1"/>
  <c r="Q5909" i="1"/>
  <c r="Q3399" i="1"/>
  <c r="Q3400" i="1"/>
  <c r="Q3719" i="1"/>
  <c r="Q3725" i="1"/>
  <c r="Q6150" i="1"/>
  <c r="Q3731" i="1"/>
  <c r="Q3739" i="1"/>
  <c r="Q3746" i="1"/>
  <c r="Q3755" i="1"/>
  <c r="Q3765" i="1"/>
  <c r="Q3774" i="1"/>
  <c r="Q3030" i="1"/>
  <c r="Q3794" i="1"/>
  <c r="Q3804" i="1"/>
  <c r="Q2163" i="1"/>
  <c r="Q3824" i="1"/>
  <c r="Q3831" i="1"/>
  <c r="Q3835" i="1"/>
  <c r="Q3844" i="1"/>
  <c r="Q3855" i="1"/>
  <c r="Q1180" i="1"/>
  <c r="Q1189" i="1"/>
  <c r="Q1199" i="1"/>
  <c r="Q369" i="1"/>
  <c r="Q3863" i="1"/>
  <c r="Q5928" i="1"/>
  <c r="Q5935" i="1"/>
  <c r="Q5944" i="1"/>
  <c r="Q4662" i="1"/>
  <c r="Q3874" i="1"/>
  <c r="Q3879" i="1"/>
  <c r="Q1207" i="1"/>
  <c r="Q2818" i="1"/>
  <c r="Q2523" i="1"/>
  <c r="Q3885" i="1"/>
  <c r="Q1689" i="1"/>
  <c r="Q302" i="1"/>
  <c r="Q1932" i="1"/>
  <c r="Q234" i="1"/>
  <c r="Q6300" i="1"/>
  <c r="Q6311" i="1"/>
  <c r="Q381" i="1"/>
  <c r="Q3891" i="1"/>
  <c r="Q2178" i="1"/>
  <c r="Q3902" i="1"/>
  <c r="Q3907" i="1"/>
  <c r="Q3912" i="1"/>
  <c r="Q3918" i="1"/>
  <c r="Q2197" i="1"/>
  <c r="Q3926" i="1"/>
  <c r="Q3045" i="1"/>
  <c r="Q3050" i="1"/>
  <c r="Q3944" i="1"/>
  <c r="Q3950" i="1"/>
  <c r="Q3954" i="1"/>
  <c r="Q3958" i="1"/>
  <c r="Q3962" i="1"/>
  <c r="Q3966" i="1"/>
  <c r="Q3974" i="1"/>
  <c r="Q16" i="1"/>
  <c r="Q2653" i="1"/>
  <c r="Q2663" i="1"/>
  <c r="Q2403" i="1"/>
  <c r="Q6171" i="1"/>
  <c r="Q692" i="1"/>
  <c r="Q4674" i="1"/>
  <c r="Q3404" i="1"/>
  <c r="Q1935" i="1"/>
  <c r="Q386" i="1"/>
  <c r="Q4679" i="1"/>
  <c r="Q1757" i="1"/>
  <c r="Q4685" i="1"/>
  <c r="Q1213" i="1"/>
  <c r="Q1222" i="1"/>
  <c r="Q4693" i="1"/>
  <c r="Q4696" i="1"/>
  <c r="Q1763" i="1"/>
  <c r="Q4701" i="1"/>
  <c r="Q5320" i="1"/>
  <c r="Q4709" i="1"/>
  <c r="Q4007" i="1"/>
  <c r="Q4016" i="1"/>
  <c r="Q2235" i="1"/>
  <c r="Q4024" i="1"/>
  <c r="Q1141" i="1"/>
  <c r="Q4721" i="1"/>
  <c r="Q4724" i="1"/>
  <c r="Q4038" i="1"/>
  <c r="Q4727" i="1"/>
  <c r="Q2552" i="1"/>
  <c r="Q4735" i="1"/>
  <c r="Q4739" i="1"/>
  <c r="Q4747" i="1"/>
  <c r="Q1942" i="1"/>
  <c r="Q5349" i="1"/>
  <c r="Q2728" i="1"/>
  <c r="Q2729" i="1"/>
  <c r="Q3076" i="1"/>
  <c r="Q4758" i="1"/>
  <c r="Q4060" i="1"/>
  <c r="Q4766" i="1"/>
  <c r="Q4772" i="1"/>
  <c r="Q1772" i="1"/>
  <c r="Q4063" i="1"/>
  <c r="Q4066" i="1"/>
  <c r="Q4067" i="1"/>
  <c r="Q6178" i="1"/>
  <c r="Q4780" i="1"/>
  <c r="Q398" i="1"/>
  <c r="Q4071" i="1"/>
  <c r="Q4790" i="1"/>
  <c r="Q4509" i="1"/>
  <c r="Q1629" i="1"/>
  <c r="Q617" i="1"/>
  <c r="Q3551" i="1"/>
  <c r="Q3569" i="1"/>
  <c r="Q4638" i="1"/>
  <c r="Q3581" i="1"/>
  <c r="Q4645" i="1"/>
  <c r="Q4647" i="1"/>
  <c r="Q1914" i="1"/>
  <c r="Q10" i="1"/>
  <c r="Q2992" i="1"/>
  <c r="Q6119" i="1"/>
  <c r="Q6129" i="1"/>
  <c r="Q3611" i="1"/>
  <c r="Q2425" i="1"/>
  <c r="Q2429" i="1"/>
  <c r="Q648" i="1"/>
  <c r="Q664" i="1"/>
  <c r="Q671" i="1"/>
  <c r="Q2432" i="1"/>
  <c r="Q2113" i="1"/>
  <c r="Q3653" i="1"/>
  <c r="Q2997" i="1"/>
  <c r="Q2119" i="1"/>
  <c r="Q3685" i="1"/>
  <c r="Q3002" i="1"/>
  <c r="Q3700" i="1"/>
  <c r="Q2144" i="1"/>
  <c r="Q3707" i="1"/>
  <c r="Q3713" i="1"/>
  <c r="Q5911" i="1"/>
  <c r="Q6281" i="1"/>
  <c r="Q4653" i="1"/>
  <c r="Q3727" i="1"/>
  <c r="Q6151" i="1"/>
  <c r="Q3733" i="1"/>
  <c r="Q2543" i="1"/>
  <c r="Q3747" i="1"/>
  <c r="Q3756" i="1"/>
  <c r="Q2449" i="1"/>
  <c r="Q3775" i="1"/>
  <c r="Q3785" i="1"/>
  <c r="Q3796" i="1"/>
  <c r="Q3805" i="1"/>
  <c r="Q3813" i="1"/>
  <c r="Q3825" i="1"/>
  <c r="Q2164" i="1"/>
  <c r="Q2453" i="1"/>
  <c r="Q2455" i="1"/>
  <c r="Q1170" i="1"/>
  <c r="Q1181" i="1"/>
  <c r="Q1190" i="1"/>
  <c r="Q1201" i="1"/>
  <c r="Q1736" i="1"/>
  <c r="Q1651" i="2" s="1"/>
  <c r="Q3402" i="1"/>
  <c r="Q5929" i="1"/>
  <c r="Q5937" i="1"/>
  <c r="Q6159" i="1"/>
  <c r="Q3867" i="1"/>
  <c r="Q3875" i="1"/>
  <c r="Q4669" i="1"/>
  <c r="Q684" i="1"/>
  <c r="Q1739" i="1"/>
  <c r="Q1741" i="1"/>
  <c r="Q375" i="1"/>
  <c r="Q5346" i="1"/>
  <c r="Q6165" i="1"/>
  <c r="Q2782" i="1"/>
  <c r="Q1933" i="1"/>
  <c r="Q6291" i="1"/>
  <c r="Q6301" i="1"/>
  <c r="Q6312" i="1"/>
  <c r="Q382" i="1"/>
  <c r="Q3892" i="1"/>
  <c r="Q2180" i="1"/>
  <c r="Q2456" i="1"/>
  <c r="Q3909" i="1"/>
  <c r="Q3914" i="1"/>
  <c r="Q3919" i="1"/>
  <c r="Q2198" i="1"/>
  <c r="Q3927" i="1"/>
  <c r="Q3046" i="1"/>
  <c r="Q4673" i="1"/>
  <c r="Q2208" i="1"/>
  <c r="Q2212" i="1"/>
  <c r="Q3955" i="1"/>
  <c r="Q3959" i="1"/>
  <c r="Q3964" i="1"/>
  <c r="Q3967" i="1"/>
  <c r="Q2231" i="1"/>
  <c r="Q19" i="1"/>
  <c r="Q2654" i="1"/>
  <c r="Q2664" i="1"/>
  <c r="Q2404" i="1"/>
  <c r="Q6172" i="1"/>
  <c r="Q693" i="1"/>
  <c r="Q3981" i="1"/>
  <c r="Q697" i="1"/>
  <c r="Q1936" i="1"/>
  <c r="Q387" i="1"/>
  <c r="Q1710" i="1"/>
  <c r="Q4680" i="1"/>
  <c r="Q1755" i="1"/>
  <c r="Q3062" i="1"/>
  <c r="Q4686" i="1"/>
  <c r="Q1214" i="1"/>
  <c r="Q1223" i="1"/>
  <c r="Q1711" i="1"/>
  <c r="Q5948" i="1"/>
  <c r="Q3065" i="1"/>
  <c r="Q4702" i="1"/>
  <c r="Q4706" i="1"/>
  <c r="Q3069" i="1"/>
  <c r="Q4008" i="1"/>
  <c r="Q4017" i="1"/>
  <c r="Q4023" i="1"/>
  <c r="Q4025" i="1"/>
  <c r="Q1142" i="1"/>
  <c r="Q4026" i="1"/>
  <c r="Q1146" i="1"/>
  <c r="Q4039" i="1"/>
  <c r="Q2697" i="1"/>
  <c r="Q391" i="1"/>
  <c r="Q2553" i="1"/>
  <c r="Q4050" i="1"/>
  <c r="Q4054" i="1"/>
  <c r="Q5952" i="1"/>
  <c r="Q1943" i="1"/>
  <c r="Q2934" i="1"/>
  <c r="Q2936" i="1"/>
  <c r="Q5351" i="1"/>
  <c r="Q6175" i="1"/>
  <c r="Q1057" i="1"/>
  <c r="Q4061" i="1"/>
  <c r="Q4768" i="1"/>
  <c r="Q1948" i="1"/>
  <c r="Q2559" i="1"/>
  <c r="Q4064" i="1"/>
  <c r="Q2730" i="1"/>
  <c r="Q2800" i="1"/>
  <c r="Q4510" i="1"/>
  <c r="Q3505" i="1"/>
  <c r="Q620" i="1"/>
  <c r="Q3552" i="1"/>
  <c r="Q6087" i="1"/>
  <c r="Q1042" i="1"/>
  <c r="Q2421" i="1"/>
  <c r="Q6117" i="1"/>
  <c r="Q2531" i="1"/>
  <c r="Q1915" i="1"/>
  <c r="Q13" i="1"/>
  <c r="Q3594" i="1"/>
  <c r="Q3602" i="1"/>
  <c r="Q6131" i="1"/>
  <c r="Q6140" i="1"/>
  <c r="Q3619" i="1"/>
  <c r="Q3626" i="1"/>
  <c r="Q651" i="1"/>
  <c r="Q665" i="1"/>
  <c r="Q672" i="1"/>
  <c r="Q2434" i="1"/>
  <c r="Q2114" i="1"/>
  <c r="Q3654" i="1"/>
  <c r="Q3668" i="1"/>
  <c r="Q2120" i="1"/>
  <c r="Q3686" i="1"/>
  <c r="Q2134" i="1"/>
  <c r="Q3701" i="1"/>
  <c r="Q2146" i="1"/>
  <c r="Q3710" i="1"/>
  <c r="Q2159" i="1"/>
  <c r="Q5914" i="1"/>
  <c r="Q6283" i="1"/>
  <c r="Q3721" i="1"/>
  <c r="Q3728" i="1"/>
  <c r="Q6154" i="1"/>
  <c r="Q3023" i="1"/>
  <c r="Q3740" i="1"/>
  <c r="Q4659" i="1"/>
  <c r="Q3758" i="1"/>
  <c r="Q3767" i="1"/>
  <c r="Q3777" i="1"/>
  <c r="Q3787" i="1"/>
  <c r="Q3797" i="1"/>
  <c r="Q3806" i="1"/>
  <c r="Q3815" i="1"/>
  <c r="Q3827" i="1"/>
  <c r="Q2166" i="1"/>
  <c r="Q3836" i="1"/>
  <c r="Q3848" i="1"/>
  <c r="Q1171" i="1"/>
  <c r="Q1182" i="1"/>
  <c r="Q1191" i="1"/>
  <c r="Q1202" i="1"/>
  <c r="Q1737" i="1"/>
  <c r="Q5931" i="1"/>
  <c r="Q5938" i="1"/>
  <c r="Q6160" i="1"/>
  <c r="Q3869" i="1"/>
  <c r="Q4664" i="1"/>
  <c r="Q4670" i="1"/>
  <c r="Q685" i="1"/>
  <c r="Q1343" i="1"/>
  <c r="Q1740" i="1"/>
  <c r="Q1742" i="1"/>
  <c r="Q1744" i="1"/>
  <c r="Q1053" i="1"/>
  <c r="Q1690" i="1"/>
  <c r="Q2541" i="1"/>
  <c r="Q6292" i="1"/>
  <c r="Q6303" i="1"/>
  <c r="Q6313" i="1"/>
  <c r="Q383" i="1"/>
  <c r="Q3893" i="1"/>
  <c r="Q2181" i="1"/>
  <c r="Q2184" i="1"/>
  <c r="Q2457" i="1"/>
  <c r="Q3915" i="1"/>
  <c r="Q3920" i="1"/>
  <c r="Q2199" i="1"/>
  <c r="Q3042" i="1"/>
  <c r="Q3047" i="1"/>
  <c r="Q1048" i="2" s="1"/>
  <c r="Q3938" i="1"/>
  <c r="Q2210" i="1"/>
  <c r="Q3951" i="1"/>
  <c r="Q2460" i="1"/>
  <c r="Q2461" i="1"/>
  <c r="Q3965" i="1"/>
  <c r="Q2229" i="1"/>
  <c r="Q2233" i="1"/>
  <c r="Q20" i="1"/>
  <c r="Q2655" i="1"/>
  <c r="Q2665" i="1"/>
  <c r="Q2406" i="1"/>
  <c r="Q6173" i="1"/>
  <c r="Q694" i="1"/>
  <c r="Q2463" i="1"/>
  <c r="Q3984" i="1"/>
  <c r="Q1937" i="1"/>
  <c r="Q1752" i="1"/>
  <c r="Q4681" i="1"/>
  <c r="Q3995" i="1"/>
  <c r="Q3063" i="1"/>
  <c r="Q4687" i="1"/>
  <c r="Q1215" i="1"/>
  <c r="Q1224" i="1"/>
  <c r="Q3998" i="1"/>
  <c r="Q1761" i="1"/>
  <c r="Q3066" i="1"/>
  <c r="Q1764" i="1"/>
  <c r="Q4006" i="1"/>
  <c r="Q4009" i="1"/>
  <c r="Q4018" i="1"/>
  <c r="Q4710" i="1"/>
  <c r="Q4717" i="1"/>
  <c r="Q1143" i="1"/>
  <c r="Q4027" i="1"/>
  <c r="Q4031" i="1"/>
  <c r="Q4041" i="1"/>
  <c r="Q4726" i="1"/>
  <c r="Q392" i="1"/>
  <c r="Q2554" i="1"/>
  <c r="Q4051" i="1"/>
  <c r="Q4740" i="1"/>
  <c r="Q4748" i="1"/>
  <c r="Q6174" i="1"/>
  <c r="Q2935" i="1"/>
  <c r="Q2937" i="1"/>
  <c r="Q5352" i="1"/>
  <c r="Q5953" i="1"/>
  <c r="Q1058" i="1"/>
  <c r="Q4062" i="1"/>
  <c r="Q4760" i="1"/>
  <c r="Q1944" i="1"/>
  <c r="Q1769" i="1"/>
  <c r="Q1773" i="1"/>
  <c r="Q2851" i="1"/>
  <c r="Q2731" i="1"/>
  <c r="Q170" i="2" s="1"/>
  <c r="Q2698" i="1"/>
  <c r="Q4781" i="1"/>
  <c r="Q1775" i="1"/>
  <c r="Q6183" i="1"/>
  <c r="Q4792" i="1"/>
  <c r="Q2735" i="1"/>
  <c r="Q6320" i="1"/>
  <c r="Q6328" i="1"/>
  <c r="Q6337" i="1"/>
  <c r="Q5470" i="1"/>
  <c r="Q4799" i="1"/>
  <c r="Q4805" i="1"/>
  <c r="Q1505" i="1"/>
  <c r="Q401" i="1"/>
  <c r="Q702" i="1"/>
  <c r="Q3094" i="1"/>
  <c r="Q3103" i="1"/>
  <c r="Q3112" i="1"/>
  <c r="Q3121" i="1"/>
  <c r="Q3130" i="1"/>
  <c r="Q3139" i="1"/>
  <c r="Q3149" i="1"/>
  <c r="Q3158" i="1"/>
  <c r="Q3167" i="1"/>
  <c r="Q3176" i="1"/>
  <c r="Q5961" i="1"/>
  <c r="Q1782" i="1"/>
  <c r="Q5474" i="1"/>
  <c r="Q5964" i="1"/>
  <c r="Q404" i="1"/>
  <c r="Q1953" i="1"/>
  <c r="Q705" i="1"/>
  <c r="Q5972" i="1"/>
  <c r="Q1791" i="1"/>
  <c r="Q5357" i="1"/>
  <c r="Q2245" i="1"/>
  <c r="Q2254" i="1"/>
  <c r="Q239" i="1"/>
  <c r="Q4083" i="1"/>
  <c r="Q4088" i="1"/>
  <c r="Q2747" i="1"/>
  <c r="Q2637" i="1"/>
  <c r="Q4096" i="1"/>
  <c r="Q3191" i="1"/>
  <c r="Q3200" i="1"/>
  <c r="Q27" i="1"/>
  <c r="Q4840" i="1"/>
  <c r="Q2467" i="1"/>
  <c r="Q708" i="1"/>
  <c r="Q2265" i="1"/>
  <c r="Q2274" i="1"/>
  <c r="Q2283" i="1"/>
  <c r="Q2292" i="1"/>
  <c r="Q4101" i="1"/>
  <c r="Q4102" i="1"/>
  <c r="Q1957" i="1"/>
  <c r="Q4866" i="1"/>
  <c r="Q4109" i="1"/>
  <c r="Q5372" i="1"/>
  <c r="Q310" i="1"/>
  <c r="Q317" i="1"/>
  <c r="Q5982" i="1"/>
  <c r="Q4878" i="1"/>
  <c r="Q1796" i="1"/>
  <c r="Q2730" i="2" s="1"/>
  <c r="Q4114" i="1"/>
  <c r="Q4881" i="1"/>
  <c r="Q4115" i="1"/>
  <c r="Q4890" i="1"/>
  <c r="Q1103" i="1"/>
  <c r="Q4904" i="1"/>
  <c r="Q4123" i="1"/>
  <c r="Q1798" i="1"/>
  <c r="Q35" i="1"/>
  <c r="Q4128" i="1"/>
  <c r="Q410" i="1"/>
  <c r="Q414" i="1"/>
  <c r="Q1062" i="1"/>
  <c r="Q3211" i="1"/>
  <c r="Q5375" i="1"/>
  <c r="Q4915" i="1"/>
  <c r="Q4916" i="1"/>
  <c r="Q4919" i="1"/>
  <c r="Q4139" i="1"/>
  <c r="Q5479" i="1"/>
  <c r="Q4924" i="1"/>
  <c r="Q4928" i="1"/>
  <c r="Q5993" i="1"/>
  <c r="Q2784" i="1"/>
  <c r="Q2307" i="1"/>
  <c r="Q2948" i="1"/>
  <c r="Q4942" i="1"/>
  <c r="Q2833" i="1"/>
  <c r="Q1704" i="1"/>
  <c r="Q1809" i="1"/>
  <c r="Q3218" i="1"/>
  <c r="Q3222" i="1"/>
  <c r="Q2019" i="2" s="1"/>
  <c r="Q4156" i="1"/>
  <c r="Q3225" i="1"/>
  <c r="Q6002" i="1"/>
  <c r="Q720" i="1"/>
  <c r="Q723" i="1"/>
  <c r="Q5510" i="1"/>
  <c r="Q5519" i="1"/>
  <c r="Q5528" i="1"/>
  <c r="Q2473" i="1"/>
  <c r="Q1509" i="1"/>
  <c r="Q4158" i="1"/>
  <c r="Q1967" i="1"/>
  <c r="Q1646" i="1"/>
  <c r="Q1968" i="1"/>
  <c r="Q5543" i="1"/>
  <c r="Q5378" i="1"/>
  <c r="Q1971" i="1"/>
  <c r="Q6342" i="1"/>
  <c r="Q1979" i="1"/>
  <c r="Q4172" i="1"/>
  <c r="Q2579" i="1"/>
  <c r="Q1982" i="1"/>
  <c r="Q4174" i="1"/>
  <c r="Q1648" i="1"/>
  <c r="Q1023" i="2" s="1"/>
  <c r="Q1151" i="1"/>
  <c r="Q948" i="1"/>
  <c r="Q4975" i="1"/>
  <c r="Q4184" i="1"/>
  <c r="Q2321" i="1"/>
  <c r="Q4977" i="1"/>
  <c r="Q958" i="1"/>
  <c r="Q256" i="1"/>
  <c r="Q4185" i="1"/>
  <c r="Q4191" i="1"/>
  <c r="Q1823" i="1"/>
  <c r="Q258" i="1"/>
  <c r="Q2766" i="1"/>
  <c r="Q4984" i="1"/>
  <c r="Q5568" i="1"/>
  <c r="Q5322" i="1"/>
  <c r="Q5330" i="1"/>
  <c r="Q5256" i="1"/>
  <c r="Q5264" i="1"/>
  <c r="Q4195" i="1"/>
  <c r="Q1679" i="1"/>
  <c r="Q5571" i="1"/>
  <c r="Q4988" i="1"/>
  <c r="Q1987" i="1"/>
  <c r="Q1830" i="1"/>
  <c r="Q5579" i="1"/>
  <c r="Q4993" i="1"/>
  <c r="Q5273" i="1"/>
  <c r="Q5276" i="1"/>
  <c r="Q6214" i="1"/>
  <c r="Q1990" i="1"/>
  <c r="Q4207" i="1"/>
  <c r="Q440" i="1"/>
  <c r="Q6350" i="1"/>
  <c r="Q5582" i="1"/>
  <c r="Q6013" i="1"/>
  <c r="Q966" i="1"/>
  <c r="Q2836" i="1"/>
  <c r="Q1839" i="1"/>
  <c r="Q5005" i="1"/>
  <c r="Q1841" i="1"/>
  <c r="Q2323" i="1"/>
  <c r="Q728" i="1"/>
  <c r="Q736" i="1"/>
  <c r="Q5012" i="1"/>
  <c r="Q444" i="1"/>
  <c r="Q6016" i="1"/>
  <c r="Q2591" i="1"/>
  <c r="Q2000" i="1"/>
  <c r="Q2632" i="1"/>
  <c r="Q793" i="1"/>
  <c r="Q445" i="1"/>
  <c r="Q447" i="1"/>
  <c r="Q2599" i="1"/>
  <c r="Q5021" i="1"/>
  <c r="Q2002" i="1"/>
  <c r="Q2004" i="1"/>
  <c r="Q4228" i="1"/>
  <c r="Q1502" i="1"/>
  <c r="Q6022" i="1"/>
  <c r="Q5034" i="1"/>
  <c r="Q262" i="1"/>
  <c r="Q5589" i="1"/>
  <c r="Q4236" i="1"/>
  <c r="Q4240" i="1"/>
  <c r="Q6025" i="1"/>
  <c r="Q5596" i="1"/>
  <c r="Q5604" i="1"/>
  <c r="Q5612" i="1"/>
  <c r="Q5620" i="1"/>
  <c r="Q5628" i="1"/>
  <c r="Q5636" i="1"/>
  <c r="Q5644" i="1"/>
  <c r="Q5649" i="1"/>
  <c r="Q6031" i="1"/>
  <c r="Q4248" i="1"/>
  <c r="Q4250" i="1"/>
  <c r="Q4258" i="1"/>
  <c r="Q453" i="1"/>
  <c r="Q1852" i="1"/>
  <c r="Q2492" i="2" s="1"/>
  <c r="Q6222" i="1"/>
  <c r="Q5045" i="1"/>
  <c r="Q5669" i="1"/>
  <c r="Q4260" i="1"/>
  <c r="Q4263" i="1"/>
  <c r="Q2328" i="1"/>
  <c r="Q4267" i="1"/>
  <c r="Q1512" i="1"/>
  <c r="Q5487" i="1"/>
  <c r="Q2860" i="1"/>
  <c r="Q3246" i="1"/>
  <c r="Q5059" i="1"/>
  <c r="Q5061" i="1"/>
  <c r="Q6229" i="1"/>
  <c r="Q3250" i="1"/>
  <c r="Q4282" i="1"/>
  <c r="Q5677" i="1"/>
  <c r="Q4286" i="1"/>
  <c r="Q5684" i="1"/>
  <c r="Q744" i="1"/>
  <c r="Q5691" i="1"/>
  <c r="Q5696" i="1"/>
  <c r="Q4292" i="1"/>
  <c r="Q5698" i="1"/>
  <c r="Q1226" i="1"/>
  <c r="Q5073" i="1"/>
  <c r="Q5080" i="1"/>
  <c r="Q5088" i="1"/>
  <c r="Q5286" i="1"/>
  <c r="Q970" i="1"/>
  <c r="Q971" i="1"/>
  <c r="Q5098" i="1"/>
  <c r="Q4303" i="1"/>
  <c r="Q4306" i="1"/>
  <c r="Q6235" i="1"/>
  <c r="Q6243" i="1"/>
  <c r="Q6251" i="1"/>
  <c r="Q2874" i="1"/>
  <c r="Q2334" i="1"/>
  <c r="Q5110" i="1"/>
  <c r="Q2879" i="1"/>
  <c r="Q5706" i="1"/>
  <c r="Q5714" i="1"/>
  <c r="Q5720" i="1"/>
  <c r="Q5727" i="1"/>
  <c r="Q6179" i="1"/>
  <c r="Q4793" i="1"/>
  <c r="Q6322" i="1"/>
  <c r="Q6338" i="1"/>
  <c r="Q4800" i="1"/>
  <c r="Q1777" i="1"/>
  <c r="Q3086" i="1"/>
  <c r="Q3104" i="1"/>
  <c r="Q3120" i="1"/>
  <c r="Q3136" i="1"/>
  <c r="Q3150" i="1"/>
  <c r="Q3165" i="1"/>
  <c r="Q3179" i="1"/>
  <c r="Q4081" i="1"/>
  <c r="Q1245" i="1"/>
  <c r="Q2237" i="1"/>
  <c r="Q1785" i="1"/>
  <c r="Q1788" i="1"/>
  <c r="Q2529" i="1"/>
  <c r="Q4828" i="1"/>
  <c r="Q2246" i="1"/>
  <c r="Q1247" i="1"/>
  <c r="Q4087" i="1"/>
  <c r="Q405" i="1"/>
  <c r="Q5360" i="1"/>
  <c r="Q3192" i="1"/>
  <c r="Q2263" i="1"/>
  <c r="Q3206" i="1"/>
  <c r="Q707" i="1"/>
  <c r="Q2271" i="1"/>
  <c r="Q2284" i="1"/>
  <c r="Q1955" i="1"/>
  <c r="Q815" i="1"/>
  <c r="Q4865" i="1"/>
  <c r="Q1672" i="2" s="1"/>
  <c r="Q2752" i="1"/>
  <c r="Q1258" i="2" s="1"/>
  <c r="Q308" i="1"/>
  <c r="Q711" i="1"/>
  <c r="Q4873" i="1"/>
  <c r="Q2831" i="1"/>
  <c r="Q246" i="1"/>
  <c r="Q3409" i="1"/>
  <c r="Q6194" i="1"/>
  <c r="Q4891" i="1"/>
  <c r="Q4898" i="1"/>
  <c r="Q2469" i="1"/>
  <c r="Q1799" i="1"/>
  <c r="Q39" i="1"/>
  <c r="Q4909" i="1"/>
  <c r="Q415" i="1"/>
  <c r="Q4911" i="1"/>
  <c r="Q1802" i="1"/>
  <c r="Q2754" i="1"/>
  <c r="Q424" i="1"/>
  <c r="Q4136" i="1"/>
  <c r="Q5991" i="1"/>
  <c r="Q4145" i="1"/>
  <c r="Q4934" i="1"/>
  <c r="Q2786" i="1"/>
  <c r="Q2310" i="1"/>
  <c r="Q4940" i="1"/>
  <c r="Q4151" i="1"/>
  <c r="Q2472" i="1"/>
  <c r="Q2520" i="1"/>
  <c r="Q4950" i="1"/>
  <c r="Q4951" i="1"/>
  <c r="Q1672" i="1"/>
  <c r="Q3226" i="1"/>
  <c r="Q5481" i="1"/>
  <c r="Q5507" i="1"/>
  <c r="Q5518" i="1"/>
  <c r="Q5529" i="1"/>
  <c r="Q5482" i="1"/>
  <c r="Q320" i="1"/>
  <c r="Q4962" i="1"/>
  <c r="Q46" i="1"/>
  <c r="Q4163" i="1"/>
  <c r="Q2317" i="1"/>
  <c r="Q5544" i="1"/>
  <c r="Q2706" i="1"/>
  <c r="Q4169" i="1"/>
  <c r="Q1974" i="1"/>
  <c r="Q2318" i="1"/>
  <c r="Q2577" i="1"/>
  <c r="Q252" i="1"/>
  <c r="Q2474" i="1"/>
  <c r="Q1651" i="1"/>
  <c r="Q821" i="1"/>
  <c r="Q4972" i="1"/>
  <c r="Q5556" i="1"/>
  <c r="Q4976" i="1"/>
  <c r="Q2320" i="1"/>
  <c r="Q4978" i="1"/>
  <c r="Q960" i="1"/>
  <c r="Q4189" i="1"/>
  <c r="Q88" i="1"/>
  <c r="Q97" i="1"/>
  <c r="Q4193" i="1"/>
  <c r="Q964" i="1"/>
  <c r="Q2764" i="1"/>
  <c r="Q1827" i="1"/>
  <c r="Q5569" i="1"/>
  <c r="Q5324" i="1"/>
  <c r="Q5333" i="1"/>
  <c r="Q5260" i="1"/>
  <c r="Q5269" i="1"/>
  <c r="Q4986" i="1"/>
  <c r="Q5570" i="1"/>
  <c r="Q1829" i="1"/>
  <c r="Q2584" i="1"/>
  <c r="Q4990" i="1"/>
  <c r="Q4991" i="1"/>
  <c r="Q2586" i="1"/>
  <c r="Q4996" i="1"/>
  <c r="Q1989" i="1"/>
  <c r="Q1991" i="1"/>
  <c r="Q1996" i="1"/>
  <c r="Q6345" i="1"/>
  <c r="Q6354" i="1"/>
  <c r="Q1708" i="1"/>
  <c r="Q3424" i="1"/>
  <c r="Q2835" i="1"/>
  <c r="Q1840" i="1"/>
  <c r="Q4211" i="1"/>
  <c r="Q442" i="1"/>
  <c r="Q6217" i="1"/>
  <c r="Q734" i="1"/>
  <c r="Q3242" i="1"/>
  <c r="Q2640" i="1"/>
  <c r="Q6017" i="1"/>
  <c r="Q2594" i="1"/>
  <c r="Q3425" i="1"/>
  <c r="Q5586" i="1"/>
  <c r="Q2595" i="1"/>
  <c r="Q2600" i="1"/>
  <c r="Q5023" i="1"/>
  <c r="Q4223" i="1"/>
  <c r="Q1681" i="1"/>
  <c r="Q5028" i="1"/>
  <c r="Q4229" i="1"/>
  <c r="Q4231" i="1"/>
  <c r="Q4761" i="1"/>
  <c r="Q4794" i="1"/>
  <c r="Q6324" i="1"/>
  <c r="Q2740" i="1"/>
  <c r="Q3078" i="1"/>
  <c r="Q3088" i="1"/>
  <c r="Q3106" i="1"/>
  <c r="Q3122" i="1"/>
  <c r="Q3137" i="1"/>
  <c r="Q3152" i="1"/>
  <c r="Q3166" i="1"/>
  <c r="Q1506" i="1"/>
  <c r="Q4810" i="1"/>
  <c r="Q5962" i="1"/>
  <c r="Q4817" i="1"/>
  <c r="Q5967" i="1"/>
  <c r="Q1790" i="1"/>
  <c r="Q4824" i="1"/>
  <c r="Q4829" i="1"/>
  <c r="Q2248" i="1"/>
  <c r="Q1248" i="1"/>
  <c r="Q4832" i="1"/>
  <c r="Q1792" i="1"/>
  <c r="Q2548" i="2" s="1"/>
  <c r="Q4094" i="1"/>
  <c r="Q3194" i="1"/>
  <c r="Q4099" i="1"/>
  <c r="Q4842" i="1"/>
  <c r="Q6189" i="1"/>
  <c r="Q2272" i="1"/>
  <c r="Q2287" i="1"/>
  <c r="Q1956" i="1"/>
  <c r="Q4855" i="1"/>
  <c r="Q2699" i="1"/>
  <c r="Q5369" i="1"/>
  <c r="Q309" i="1"/>
  <c r="Q4870" i="1"/>
  <c r="Q4875" i="1"/>
  <c r="Q1795" i="1"/>
  <c r="Q4883" i="1"/>
  <c r="Q2700" i="1"/>
  <c r="Q4121" i="1"/>
  <c r="Q4900" i="1"/>
  <c r="Q28" i="1"/>
  <c r="Q41" i="1"/>
  <c r="Q1960" i="1"/>
  <c r="Q416" i="1"/>
  <c r="Q2701" i="1"/>
  <c r="Q1063" i="1"/>
  <c r="Q2756" i="1"/>
  <c r="Q426" i="1"/>
  <c r="Q4138" i="1"/>
  <c r="Q5992" i="1"/>
  <c r="Q4925" i="1"/>
  <c r="Q4935" i="1"/>
  <c r="Q2787" i="1"/>
  <c r="Q2944" i="1"/>
  <c r="Q4941" i="1"/>
  <c r="Q4152" i="1"/>
  <c r="Q4945" i="1"/>
  <c r="Q1808" i="1"/>
  <c r="Q713" i="1"/>
  <c r="Q4953" i="1"/>
  <c r="Q4955" i="1"/>
  <c r="Q431" i="1"/>
  <c r="Q717" i="1"/>
  <c r="Q5509" i="1"/>
  <c r="Q5520" i="1"/>
  <c r="Q5530" i="1"/>
  <c r="Q1817" i="1"/>
  <c r="Q2761" i="1"/>
  <c r="Q435" i="2" s="1"/>
  <c r="Q5376" i="1"/>
  <c r="Q47" i="1"/>
  <c r="Q4164" i="1"/>
  <c r="Q1647" i="1"/>
  <c r="Q5545" i="1"/>
  <c r="Q2707" i="1"/>
  <c r="Q4170" i="1"/>
  <c r="Q1975" i="1"/>
  <c r="Q2319" i="1"/>
  <c r="Q2578" i="1"/>
  <c r="Q4970" i="1"/>
  <c r="Q2708" i="1"/>
  <c r="Q3421" i="1"/>
  <c r="Q943" i="1"/>
  <c r="Q4973" i="1"/>
  <c r="Q5557" i="1"/>
  <c r="Q4183" i="1"/>
  <c r="Q3233" i="1"/>
  <c r="Q321" i="1"/>
  <c r="Q961" i="1"/>
  <c r="Q4190" i="1"/>
  <c r="Q98" i="1"/>
  <c r="Q108" i="1"/>
  <c r="Q4981" i="1"/>
  <c r="Q4982" i="1"/>
  <c r="Q2765" i="1"/>
  <c r="Q5561" i="1"/>
  <c r="Q1983" i="1"/>
  <c r="Q5325" i="1"/>
  <c r="Q3238" i="1"/>
  <c r="Q5261" i="1"/>
  <c r="Q5270" i="1"/>
  <c r="Q4987" i="1"/>
  <c r="Q5572" i="1"/>
  <c r="Q4202" i="1"/>
  <c r="Q2585" i="1"/>
  <c r="Q5575" i="1"/>
  <c r="Q724" i="1"/>
  <c r="Q6009" i="1"/>
  <c r="Q5275" i="1"/>
  <c r="Q5335" i="1"/>
  <c r="Q1992" i="1"/>
  <c r="Q4999" i="1"/>
  <c r="Q6346" i="1"/>
  <c r="Q6355" i="1"/>
  <c r="Q4208" i="1"/>
  <c r="Q965" i="1"/>
  <c r="Q322" i="1"/>
  <c r="Q341" i="2" s="1"/>
  <c r="Q5004" i="1"/>
  <c r="Q5006" i="1"/>
  <c r="Q1842" i="1"/>
  <c r="Q6015" i="1"/>
  <c r="Q735" i="1"/>
  <c r="Q4214" i="1"/>
  <c r="Q2641" i="1"/>
  <c r="Q1843" i="1"/>
  <c r="Q6018" i="1"/>
  <c r="Q6020" i="1"/>
  <c r="Q5281" i="1"/>
  <c r="Q1845" i="1"/>
  <c r="Q5018" i="1"/>
  <c r="Q2601" i="1"/>
  <c r="Q2001" i="1"/>
  <c r="Q4224" i="1"/>
  <c r="Q2325" i="1"/>
  <c r="Q2005" i="1"/>
  <c r="Q1846" i="1"/>
  <c r="Q1945" i="1"/>
  <c r="Q4782" i="1"/>
  <c r="Q2733" i="1"/>
  <c r="Q701" i="1"/>
  <c r="Q5958" i="1"/>
  <c r="Q4803" i="1"/>
  <c r="Q744" i="2" s="1"/>
  <c r="Q3081" i="1"/>
  <c r="Q3091" i="1"/>
  <c r="Q3110" i="1"/>
  <c r="Q3125" i="1"/>
  <c r="Q3138" i="1"/>
  <c r="Q3154" i="1"/>
  <c r="Q3168" i="1"/>
  <c r="Q4079" i="1"/>
  <c r="Q4813" i="1"/>
  <c r="Q5963" i="1"/>
  <c r="Q5968" i="1"/>
  <c r="Q5970" i="1"/>
  <c r="Q5973" i="1"/>
  <c r="Q4082" i="1"/>
  <c r="Q2251" i="1"/>
  <c r="Q3406" i="1"/>
  <c r="Q5359" i="1"/>
  <c r="Q4091" i="1"/>
  <c r="Q4095" i="1"/>
  <c r="Q3197" i="1"/>
  <c r="Q4100" i="1"/>
  <c r="Q4843" i="1"/>
  <c r="Q2273" i="1"/>
  <c r="Q2289" i="1"/>
  <c r="Q4846" i="1"/>
  <c r="Q4856" i="1"/>
  <c r="Q4104" i="1"/>
  <c r="Q5370" i="1"/>
  <c r="Q311" i="1"/>
  <c r="Q5477" i="1"/>
  <c r="Q4876" i="1"/>
  <c r="Q4879" i="1"/>
  <c r="Q65" i="1"/>
  <c r="Q4884" i="1"/>
  <c r="Q1644" i="1"/>
  <c r="Q4122" i="1"/>
  <c r="Q4902" i="1"/>
  <c r="Q4124" i="1"/>
  <c r="Q30" i="1"/>
  <c r="Q42" i="1"/>
  <c r="Q411" i="1"/>
  <c r="Q417" i="1"/>
  <c r="Q2702" i="1"/>
  <c r="Q6196" i="1"/>
  <c r="Q2757" i="1"/>
  <c r="Q6340" i="1"/>
  <c r="Q4140" i="1"/>
  <c r="Q1961" i="1"/>
  <c r="Q4926" i="1"/>
  <c r="Q5994" i="1"/>
  <c r="Q1805" i="1"/>
  <c r="Q2945" i="1"/>
  <c r="Q2801" i="1"/>
  <c r="Q6201" i="1"/>
  <c r="Q4946" i="1"/>
  <c r="Q1811" i="1"/>
  <c r="Q714" i="1"/>
  <c r="Q2532" i="1"/>
  <c r="Q427" i="1"/>
  <c r="Q4957" i="1"/>
  <c r="Q718" i="1"/>
  <c r="Q5511" i="1"/>
  <c r="Q5521" i="1"/>
  <c r="Q5531" i="1"/>
  <c r="Q6005" i="1"/>
  <c r="Q2762" i="1"/>
  <c r="Q5377" i="1"/>
  <c r="Q3228" i="1"/>
  <c r="Q4165" i="1"/>
  <c r="Q5536" i="1"/>
  <c r="Q5547" i="1"/>
  <c r="Q5483" i="1"/>
  <c r="Q4171" i="1"/>
  <c r="Q1976" i="1"/>
  <c r="Q433" i="1"/>
  <c r="Q2580" i="1"/>
  <c r="Q4971" i="1"/>
  <c r="Q5381" i="1"/>
  <c r="Q3422" i="1"/>
  <c r="Q944" i="1"/>
  <c r="Q2663" i="2" s="1"/>
  <c r="Q818" i="1"/>
  <c r="Q6211" i="1"/>
  <c r="Q3234" i="1"/>
  <c r="Q953" i="1"/>
  <c r="Q962" i="1"/>
  <c r="Q4980" i="1"/>
  <c r="Q5559" i="1"/>
  <c r="Q109" i="1"/>
  <c r="Q986" i="2" s="1"/>
  <c r="Q4194" i="1"/>
  <c r="Q1826" i="1"/>
  <c r="Q2767" i="1"/>
  <c r="Q5562" i="1"/>
  <c r="Q3237" i="1"/>
  <c r="Q5326" i="1"/>
  <c r="Q5253" i="1"/>
  <c r="Q5262" i="1"/>
  <c r="Q5271" i="1"/>
  <c r="Q4200" i="1"/>
  <c r="Q5573" i="1"/>
  <c r="Q5334" i="1"/>
  <c r="Q4204" i="1"/>
  <c r="Q5576" i="1"/>
  <c r="Q4992" i="1"/>
  <c r="Q5272" i="1"/>
  <c r="Q5277" i="1"/>
  <c r="Q3423" i="1"/>
  <c r="Q1993" i="1"/>
  <c r="Q5000" i="1"/>
  <c r="Q6347" i="1"/>
  <c r="Q6356" i="1"/>
  <c r="Q5001" i="1"/>
  <c r="Q1833" i="1"/>
  <c r="Q1106" i="1"/>
  <c r="Q5485" i="1"/>
  <c r="Q2587" i="1"/>
  <c r="Q443" i="1"/>
  <c r="Q737" i="1"/>
  <c r="Q4215" i="1"/>
  <c r="Q2642" i="1"/>
  <c r="Q1844" i="1"/>
  <c r="Q6019" i="1"/>
  <c r="Q967" i="1"/>
  <c r="Q792" i="1"/>
  <c r="Q5016" i="1"/>
  <c r="Q6219" i="1"/>
  <c r="Q2853" i="1"/>
  <c r="Q4225" i="1"/>
  <c r="Q323" i="1"/>
  <c r="Q1098" i="2" s="1"/>
  <c r="Q1682" i="1"/>
  <c r="Q5032" i="1"/>
  <c r="Q1847" i="1"/>
  <c r="Q1770" i="1"/>
  <c r="Q399" i="1"/>
  <c r="Q2734" i="1"/>
  <c r="Q4795" i="1"/>
  <c r="Q5959" i="1"/>
  <c r="Q4804" i="1"/>
  <c r="Q3082" i="1"/>
  <c r="Q3093" i="1"/>
  <c r="Q3111" i="1"/>
  <c r="Q3127" i="1"/>
  <c r="Q3141" i="1"/>
  <c r="Q3155" i="1"/>
  <c r="Q3170" i="1"/>
  <c r="Q3180" i="1"/>
  <c r="Q1952" i="1"/>
  <c r="Q4816" i="1"/>
  <c r="Q2566" i="1"/>
  <c r="Q2928" i="1"/>
  <c r="Q4826" i="1"/>
  <c r="Q5358" i="1"/>
  <c r="Q2252" i="1"/>
  <c r="Q240" i="1"/>
  <c r="Q2744" i="1"/>
  <c r="Q2570" i="1"/>
  <c r="Q4097" i="1"/>
  <c r="Q3198" i="1"/>
  <c r="Q4838" i="1"/>
  <c r="Q2749" i="1"/>
  <c r="Q709" i="1"/>
  <c r="Q2275" i="1"/>
  <c r="Q2290" i="1"/>
  <c r="Q4848" i="1"/>
  <c r="Q4858" i="1"/>
  <c r="Q4106" i="1"/>
  <c r="Q5371" i="1"/>
  <c r="Q313" i="1"/>
  <c r="Q2056" i="2" s="1"/>
  <c r="Q4871" i="1"/>
  <c r="Q3208" i="1"/>
  <c r="Q4112" i="1"/>
  <c r="Q2297" i="1"/>
  <c r="Q4885" i="1"/>
  <c r="Q4893" i="1"/>
  <c r="Q4903" i="1"/>
  <c r="Q4907" i="1"/>
  <c r="Q32" i="1"/>
  <c r="Q43" i="1"/>
  <c r="Q2301" i="1"/>
  <c r="Q419" i="1"/>
  <c r="Q2703" i="1"/>
  <c r="Q4914" i="1"/>
  <c r="Q2759" i="1"/>
  <c r="Q4917" i="1"/>
  <c r="Q4141" i="1"/>
  <c r="Q2305" i="1"/>
  <c r="Q4927" i="1"/>
  <c r="Q250" i="1"/>
  <c r="Q2947" i="1"/>
  <c r="Q251" i="1"/>
  <c r="Q4944" i="1"/>
  <c r="Q4947" i="1"/>
  <c r="Q1812" i="1"/>
  <c r="Q1814" i="1"/>
  <c r="Q3221" i="1"/>
  <c r="Q428" i="1"/>
  <c r="Q4959" i="1"/>
  <c r="Q719" i="1"/>
  <c r="Q5502" i="1"/>
  <c r="Q5512" i="1"/>
  <c r="Q5522" i="1"/>
  <c r="Q5533" i="1"/>
  <c r="Q2927" i="1"/>
  <c r="Q2311" i="1"/>
  <c r="Q1965" i="1"/>
  <c r="Q2313" i="1"/>
  <c r="Q4166" i="1"/>
  <c r="Q5537" i="1"/>
  <c r="Q5548" i="1"/>
  <c r="Q5551" i="1"/>
  <c r="Q1978" i="1"/>
  <c r="Q6206" i="1"/>
  <c r="Q2581" i="1"/>
  <c r="Q6208" i="1"/>
  <c r="Q6210" i="1"/>
  <c r="Q1147" i="1"/>
  <c r="Q945" i="1"/>
  <c r="Q4177" i="1"/>
  <c r="Q4178" i="1"/>
  <c r="Q435" i="1"/>
  <c r="Q3235" i="1"/>
  <c r="Q954" i="1"/>
  <c r="Q963" i="1"/>
  <c r="Q2953" i="1"/>
  <c r="Q5560" i="1"/>
  <c r="Q1821" i="1"/>
  <c r="Q4983" i="1"/>
  <c r="Q2955" i="1"/>
  <c r="Q5563" i="1"/>
  <c r="Q437" i="1"/>
  <c r="Q5327" i="1"/>
  <c r="Q5254" i="1"/>
  <c r="Q5263" i="1"/>
  <c r="Q4196" i="1"/>
  <c r="Q4201" i="1"/>
  <c r="Q5574" i="1"/>
  <c r="Q6212" i="1"/>
  <c r="Q4205" i="1"/>
  <c r="Q5577" i="1"/>
  <c r="Q1832" i="1"/>
  <c r="Q5274" i="1"/>
  <c r="Q5278" i="1"/>
  <c r="Q5280" i="1"/>
  <c r="Q1994" i="1"/>
  <c r="Q2477" i="1"/>
  <c r="Q6348" i="1"/>
  <c r="Q1230" i="1"/>
  <c r="Q1153" i="1"/>
  <c r="Q1834" i="1"/>
  <c r="Q2729" i="2" s="1"/>
  <c r="Q1107" i="1"/>
  <c r="Q6216" i="1"/>
  <c r="Q2588" i="1"/>
  <c r="Q729" i="1"/>
  <c r="Q738" i="1"/>
  <c r="Q4216" i="1"/>
  <c r="Q5013" i="1"/>
  <c r="Q2478" i="1"/>
  <c r="Q1998" i="1"/>
  <c r="Q968" i="1"/>
  <c r="Q4219" i="1"/>
  <c r="Q5017" i="1"/>
  <c r="Q891" i="1"/>
  <c r="Q5019" i="1"/>
  <c r="Q2854" i="1"/>
  <c r="Q2489" i="2" s="1"/>
  <c r="Q4226" i="1"/>
  <c r="Q5026" i="1"/>
  <c r="Q5029" i="1"/>
  <c r="Q5033" i="1"/>
  <c r="Q448" i="1"/>
  <c r="Q5035" i="1"/>
  <c r="Q5588" i="1"/>
  <c r="Q4237" i="1"/>
  <c r="Q4242" i="1"/>
  <c r="Q5037" i="1"/>
  <c r="Q5600" i="1"/>
  <c r="Q5609" i="1"/>
  <c r="Q5618" i="1"/>
  <c r="Q5627" i="1"/>
  <c r="Q5637" i="1"/>
  <c r="Q1676" i="1"/>
  <c r="Q5652" i="1"/>
  <c r="Q2644" i="1"/>
  <c r="Q5654" i="1"/>
  <c r="Q4256" i="1"/>
  <c r="Q452" i="1"/>
  <c r="Q5658" i="1"/>
  <c r="Q5040" i="1"/>
  <c r="Q5664" i="1"/>
  <c r="Q5673" i="1"/>
  <c r="Q1070" i="1"/>
  <c r="Q2710" i="1"/>
  <c r="Q5052" i="1"/>
  <c r="Q5304" i="1"/>
  <c r="Q4269" i="1"/>
  <c r="Q2863" i="1"/>
  <c r="Q4273" i="1"/>
  <c r="Q5676" i="1"/>
  <c r="Q2870" i="1"/>
  <c r="Q5063" i="1"/>
  <c r="Q1072" i="1"/>
  <c r="Q5679" i="1"/>
  <c r="Q4289" i="1"/>
  <c r="Q741" i="1"/>
  <c r="Q5688" i="1"/>
  <c r="Q5693" i="1"/>
  <c r="Q5695" i="1"/>
  <c r="Q4293" i="1"/>
  <c r="Q1854" i="1"/>
  <c r="Q797" i="1"/>
  <c r="Q2938" i="1"/>
  <c r="Q2560" i="1"/>
  <c r="Q1776" i="1"/>
  <c r="Q2736" i="1"/>
  <c r="Q6329" i="1"/>
  <c r="Q4797" i="1"/>
  <c r="Q4806" i="1"/>
  <c r="Q4808" i="1"/>
  <c r="Q3095" i="1"/>
  <c r="Q3113" i="1"/>
  <c r="Q3128" i="1"/>
  <c r="Q3143" i="1"/>
  <c r="Q3157" i="1"/>
  <c r="Q3173" i="1"/>
  <c r="Q4815" i="1"/>
  <c r="Q5252" i="1"/>
  <c r="Q2742" i="1"/>
  <c r="Q3186" i="1"/>
  <c r="Q2929" i="1"/>
  <c r="Q4827" i="1"/>
  <c r="Q4830" i="1"/>
  <c r="Q2253" i="1"/>
  <c r="Q242" i="1"/>
  <c r="Q4833" i="1"/>
  <c r="Q2571" i="1"/>
  <c r="Q5361" i="1"/>
  <c r="Q3199" i="1"/>
  <c r="Q5362" i="1"/>
  <c r="Q5978" i="1"/>
  <c r="Q2277" i="1"/>
  <c r="Q2291" i="1"/>
  <c r="Q335" i="1"/>
  <c r="Q4103" i="1"/>
  <c r="Q4107" i="1"/>
  <c r="Q5373" i="1"/>
  <c r="Q314" i="1"/>
  <c r="Q5979" i="1"/>
  <c r="Q2825" i="1"/>
  <c r="Q4880" i="1"/>
  <c r="Q2298" i="1"/>
  <c r="Q4116" i="1"/>
  <c r="Q4888" i="1"/>
  <c r="Q4894" i="1"/>
  <c r="Q4905" i="1"/>
  <c r="Q4125" i="1"/>
  <c r="Q33" i="1"/>
  <c r="Q4908" i="1"/>
  <c r="Q3210" i="1"/>
  <c r="Q421" i="1"/>
  <c r="Q2574" i="1"/>
  <c r="Q4132" i="1"/>
  <c r="Q1104" i="1"/>
  <c r="Q4920" i="1"/>
  <c r="Q4142" i="1"/>
  <c r="Q2306" i="1"/>
  <c r="Q4929" i="1"/>
  <c r="Q5995" i="1"/>
  <c r="Q2949" i="1"/>
  <c r="Q4943" i="1"/>
  <c r="Q1806" i="1"/>
  <c r="Q6203" i="1"/>
  <c r="Q3215" i="1"/>
  <c r="Q429" i="1"/>
  <c r="Q6000" i="1"/>
  <c r="Q6003" i="1"/>
  <c r="Q5503" i="1"/>
  <c r="Q5513" i="1"/>
  <c r="Q5523" i="1"/>
  <c r="Q5534" i="1"/>
  <c r="Q1507" i="1"/>
  <c r="Q2312" i="1"/>
  <c r="Q80" i="1"/>
  <c r="Q2314" i="1"/>
  <c r="Q1969" i="1"/>
  <c r="Q5539" i="1"/>
  <c r="Q5549" i="1"/>
  <c r="Q5550" i="1"/>
  <c r="Q1972" i="1"/>
  <c r="Q1980" i="1"/>
  <c r="Q4968" i="1"/>
  <c r="Q2582" i="1"/>
  <c r="Q6209" i="1"/>
  <c r="Q1064" i="1"/>
  <c r="Q1148" i="1"/>
  <c r="Q947" i="1"/>
  <c r="Q4974" i="1"/>
  <c r="Q4179" i="1"/>
  <c r="Q3236" i="1"/>
  <c r="Q955" i="1"/>
  <c r="Q6270" i="1"/>
  <c r="Q2954" i="1"/>
  <c r="Q1067" i="1"/>
  <c r="Q102" i="1"/>
  <c r="Q1822" i="1"/>
  <c r="Q259" i="1"/>
  <c r="Q2956" i="1"/>
  <c r="Q5564" i="1"/>
  <c r="Q438" i="1"/>
  <c r="Q5328" i="1"/>
  <c r="Q5255" i="1"/>
  <c r="Q5265" i="1"/>
  <c r="Q4197" i="1"/>
  <c r="Q1984" i="1"/>
  <c r="Q1986" i="1"/>
  <c r="Q1504" i="1"/>
  <c r="Q2475" i="1"/>
  <c r="Q5578" i="1"/>
  <c r="Q2802" i="1"/>
  <c r="Q3241" i="1"/>
  <c r="Q2930" i="1"/>
  <c r="Q6215" i="1"/>
  <c r="Q4997" i="1"/>
  <c r="Q6011" i="1"/>
  <c r="Q6349" i="1"/>
  <c r="Q5583" i="1"/>
  <c r="Q1154" i="1"/>
  <c r="Q727" i="1"/>
  <c r="Q1835" i="1"/>
  <c r="Q1108" i="1"/>
  <c r="Q441" i="1"/>
  <c r="Q2324" i="1"/>
  <c r="Q730" i="1"/>
  <c r="Q4213" i="1"/>
  <c r="Q5014" i="1"/>
  <c r="Q571" i="2" s="1"/>
  <c r="Q2589" i="1"/>
  <c r="Q1999" i="1"/>
  <c r="Q2633" i="1"/>
  <c r="Q4220" i="1"/>
  <c r="Q446" i="1"/>
  <c r="Q4221" i="1"/>
  <c r="Q5020" i="1"/>
  <c r="Q2855" i="1"/>
  <c r="Q4227" i="1"/>
  <c r="Q5027" i="1"/>
  <c r="Q261" i="1"/>
  <c r="Q324" i="1"/>
  <c r="Q449" i="1"/>
  <c r="Q4232" i="1"/>
  <c r="Q5590" i="1"/>
  <c r="Q5591" i="1"/>
  <c r="Q4243" i="1"/>
  <c r="Q6026" i="1"/>
  <c r="Q5601" i="1"/>
  <c r="Q5610" i="1"/>
  <c r="Q5619" i="1"/>
  <c r="Q5629" i="1"/>
  <c r="Q5638" i="1"/>
  <c r="Q5646" i="1"/>
  <c r="Q2544" i="1"/>
  <c r="Q2327" i="1"/>
  <c r="Q5655" i="1"/>
  <c r="Q4257" i="1"/>
  <c r="Q794" i="1"/>
  <c r="Q5659" i="1"/>
  <c r="Q264" i="1"/>
  <c r="Q5665" i="1"/>
  <c r="Q3243" i="1"/>
  <c r="Q5046" i="1"/>
  <c r="Q5049" i="1"/>
  <c r="Q5054" i="1"/>
  <c r="Q4270" i="1"/>
  <c r="Q2864" i="1"/>
  <c r="Q5057" i="1"/>
  <c r="Q745" i="2" s="1"/>
  <c r="Q4275" i="1"/>
  <c r="Q455" i="1"/>
  <c r="Q5353" i="1"/>
  <c r="Q4773" i="1"/>
  <c r="Q4072" i="1"/>
  <c r="Q6315" i="1"/>
  <c r="Q6331" i="1"/>
  <c r="Q2562" i="1"/>
  <c r="Q3083" i="1"/>
  <c r="Q3097" i="1"/>
  <c r="Q3115" i="1"/>
  <c r="Q3129" i="1"/>
  <c r="Q3145" i="1"/>
  <c r="Q3159" i="1"/>
  <c r="Q3174" i="1"/>
  <c r="Q1781" i="1"/>
  <c r="Q3420" i="1"/>
  <c r="Q807" i="1"/>
  <c r="Q5965" i="1"/>
  <c r="Q3187" i="1"/>
  <c r="Q4821" i="1"/>
  <c r="Q5975" i="1"/>
  <c r="Q2241" i="1"/>
  <c r="Q2255" i="1"/>
  <c r="Q243" i="1"/>
  <c r="Q6188" i="1"/>
  <c r="Q2573" i="1"/>
  <c r="Q4835" i="1"/>
  <c r="Q3201" i="1"/>
  <c r="Q5977" i="1"/>
  <c r="Q5364" i="1"/>
  <c r="Q2264" i="1"/>
  <c r="Q2280" i="1"/>
  <c r="Q2293" i="1"/>
  <c r="Q4850" i="1"/>
  <c r="Q4860" i="1"/>
  <c r="Q4108" i="1"/>
  <c r="Q5374" i="1"/>
  <c r="Q1642" i="1"/>
  <c r="Q5980" i="1"/>
  <c r="Q2826" i="1"/>
  <c r="Q1615" i="2" s="1"/>
  <c r="Q4113" i="1"/>
  <c r="Q2299" i="1"/>
  <c r="Q247" i="1"/>
  <c r="Q4118" i="1"/>
  <c r="Q4906" i="1"/>
  <c r="Q816" i="1"/>
  <c r="Q34" i="1"/>
  <c r="Q5987" i="1"/>
  <c r="Q413" i="1"/>
  <c r="Q1061" i="1"/>
  <c r="Q2575" i="1"/>
  <c r="Q3212" i="1"/>
  <c r="Q2832" i="1"/>
  <c r="Q4921" i="1"/>
  <c r="Q2302" i="1"/>
  <c r="Q4143" i="1"/>
  <c r="Q4930" i="1"/>
  <c r="Q4937" i="1"/>
  <c r="Q4939" i="1"/>
  <c r="Q2760" i="1"/>
  <c r="Q4148" i="1"/>
  <c r="Q4949" i="1"/>
  <c r="Q3217" i="1"/>
  <c r="Q3223" i="1"/>
  <c r="Q1162" i="2" s="1"/>
  <c r="Q1815" i="1"/>
  <c r="Q6001" i="1"/>
  <c r="Q2705" i="1"/>
  <c r="Q5504" i="1"/>
  <c r="Q5514" i="1"/>
  <c r="Q5525" i="1"/>
  <c r="Q5535" i="1"/>
  <c r="Q1508" i="1"/>
  <c r="Q4160" i="1"/>
  <c r="Q2315" i="1"/>
  <c r="Q5540" i="1"/>
  <c r="Q2763" i="1"/>
  <c r="Q4965" i="1"/>
  <c r="Q3229" i="1"/>
  <c r="Q1981" i="1"/>
  <c r="Q1819" i="1"/>
  <c r="Q3230" i="1"/>
  <c r="Q3231" i="1"/>
  <c r="Q1065" i="1"/>
  <c r="Q1149" i="1"/>
  <c r="Q949" i="1"/>
  <c r="Q5552" i="1"/>
  <c r="Q254" i="1"/>
  <c r="Q436" i="1"/>
  <c r="Q1673" i="1"/>
  <c r="Q956" i="1"/>
  <c r="Q255" i="1"/>
  <c r="Q4186" i="1"/>
  <c r="Q1068" i="1"/>
  <c r="Q1824" i="1"/>
  <c r="Q2957" i="1"/>
  <c r="Q5565" i="1"/>
  <c r="Q1828" i="1"/>
  <c r="Q5329" i="1"/>
  <c r="Q5257" i="1"/>
  <c r="Q5266" i="1"/>
  <c r="Q4198" i="1"/>
  <c r="Q1892" i="1"/>
  <c r="Q5303" i="1"/>
  <c r="Q4989" i="1"/>
  <c r="Q2476" i="1"/>
  <c r="Q5580" i="1"/>
  <c r="Q6213" i="1"/>
  <c r="Q4" i="1"/>
  <c r="Q260" i="1"/>
  <c r="Q6010" i="1"/>
  <c r="Q4998" i="1"/>
  <c r="Q6012" i="1"/>
  <c r="Q6351" i="1"/>
  <c r="Q1705" i="1"/>
  <c r="Q1155" i="1"/>
  <c r="Q5002" i="1"/>
  <c r="Q1836" i="1"/>
  <c r="Q1109" i="1"/>
  <c r="Q1652" i="1"/>
  <c r="Q6014" i="1"/>
  <c r="Q731" i="1"/>
  <c r="Q1997" i="1"/>
  <c r="Q5336" i="1"/>
  <c r="Q5015" i="1"/>
  <c r="Q2590" i="1"/>
  <c r="Q2852" i="1"/>
  <c r="Q2634" i="1"/>
  <c r="Q2479" i="1"/>
  <c r="Q2596" i="1"/>
  <c r="Q1110" i="1"/>
  <c r="Q5024" i="1"/>
  <c r="Q6377" i="1"/>
  <c r="Q5030" i="1"/>
  <c r="Q895" i="1"/>
  <c r="Q2709" i="1"/>
  <c r="Q263" i="1"/>
  <c r="Q5036" i="1"/>
  <c r="Q5592" i="1"/>
  <c r="Q4244" i="1"/>
  <c r="Q6027" i="1"/>
  <c r="Q5602" i="1"/>
  <c r="Q5611" i="1"/>
  <c r="Q5621" i="1"/>
  <c r="Q5630" i="1"/>
  <c r="Q5639" i="1"/>
  <c r="Q5647" i="1"/>
  <c r="Q6028" i="1"/>
  <c r="Q969" i="1"/>
  <c r="Q5656" i="1"/>
  <c r="Q5657" i="1"/>
  <c r="Q739" i="1"/>
  <c r="Q5660" i="1"/>
  <c r="Q5041" i="1"/>
  <c r="Q1225" i="1"/>
  <c r="Q2732" i="1"/>
  <c r="Q5956" i="1"/>
  <c r="Q6318" i="1"/>
  <c r="Q6334" i="1"/>
  <c r="Q5472" i="1"/>
  <c r="Q2565" i="1"/>
  <c r="Q4077" i="1"/>
  <c r="Q3101" i="1"/>
  <c r="Q3118" i="1"/>
  <c r="Q3131" i="1"/>
  <c r="Q3146" i="1"/>
  <c r="Q3161" i="1"/>
  <c r="Q3175" i="1"/>
  <c r="Q1951" i="1"/>
  <c r="Q2155" i="2" s="1"/>
  <c r="Q3182" i="1"/>
  <c r="Q6187" i="1"/>
  <c r="Q704" i="1"/>
  <c r="Q3188" i="1"/>
  <c r="Q4823" i="1"/>
  <c r="Q5475" i="1"/>
  <c r="Q2243" i="1"/>
  <c r="Q2257" i="1"/>
  <c r="Q244" i="1"/>
  <c r="Q4089" i="1"/>
  <c r="Q2638" i="1"/>
  <c r="Q4836" i="1"/>
  <c r="Q3204" i="1"/>
  <c r="Q4839" i="1"/>
  <c r="Q5366" i="1"/>
  <c r="Q2266" i="1"/>
  <c r="Q2281" i="1"/>
  <c r="Q4845" i="1"/>
  <c r="Q4851" i="1"/>
  <c r="Q4862" i="1"/>
  <c r="Q4110" i="1"/>
  <c r="Q305" i="1"/>
  <c r="Q1643" i="1"/>
  <c r="Q4111" i="1"/>
  <c r="Q2827" i="1"/>
  <c r="Q712" i="1"/>
  <c r="Q5983" i="1"/>
  <c r="Q6192" i="1"/>
  <c r="Q4119" i="1"/>
  <c r="Q4896" i="1"/>
  <c r="Q1229" i="1"/>
  <c r="Q817" i="1"/>
  <c r="Q36" i="1"/>
  <c r="Q4129" i="1"/>
  <c r="Q1800" i="1"/>
  <c r="Q4910" i="1"/>
  <c r="Q4913" i="1"/>
  <c r="Q3213" i="1"/>
  <c r="Q1645" i="1"/>
  <c r="Q4922" i="1"/>
  <c r="Q5990" i="1"/>
  <c r="Q2704" i="1"/>
  <c r="Q4932" i="1"/>
  <c r="Q4938" i="1"/>
  <c r="Q2308" i="1"/>
  <c r="Q2950" i="1"/>
  <c r="Q4149" i="1"/>
  <c r="Q6202" i="1"/>
  <c r="Q5997" i="1"/>
  <c r="Q3219" i="1"/>
  <c r="Q5999" i="1"/>
  <c r="Q4157" i="1"/>
  <c r="Q4960" i="1"/>
  <c r="Q1816" i="1"/>
  <c r="Q5505" i="1"/>
  <c r="Q5515" i="1"/>
  <c r="Q5526" i="1"/>
  <c r="Q6004" i="1"/>
  <c r="Q3227" i="1"/>
  <c r="Q4161" i="1"/>
  <c r="Q44" i="1"/>
  <c r="Q6006" i="1"/>
  <c r="Q1970" i="1"/>
  <c r="Q2363" i="2" s="1"/>
  <c r="Q5541" i="1"/>
  <c r="Q1818" i="1"/>
  <c r="Q6205" i="1"/>
  <c r="Q4966" i="1"/>
  <c r="Q1510" i="1"/>
  <c r="Q434" i="1"/>
  <c r="Q6007" i="1"/>
  <c r="Q253" i="1"/>
  <c r="Q1820" i="1"/>
  <c r="Q1152" i="1"/>
  <c r="Q950" i="1"/>
  <c r="Q5553" i="1"/>
  <c r="Q4181" i="1"/>
  <c r="Q1066" i="1"/>
  <c r="Q5484" i="1"/>
  <c r="Q957" i="1"/>
  <c r="Q4979" i="1"/>
  <c r="Q4187" i="1"/>
  <c r="Q4192" i="1"/>
  <c r="Q95" i="1"/>
  <c r="Q1825" i="1"/>
  <c r="Q882" i="1"/>
  <c r="Q2958" i="1"/>
  <c r="Q5566" i="1"/>
  <c r="Q5321" i="1"/>
  <c r="Q5331" i="1"/>
  <c r="Q5258" i="1"/>
  <c r="Q5267" i="1"/>
  <c r="Q4199" i="1"/>
  <c r="Q1893" i="1"/>
  <c r="Q1069" i="1"/>
  <c r="Q4203" i="1"/>
  <c r="Q1831" i="1"/>
  <c r="Q2597" i="2" s="1"/>
  <c r="Q5581" i="1"/>
  <c r="Q4206" i="1"/>
  <c r="Q439" i="1"/>
  <c r="Q5279" i="1"/>
  <c r="Q725" i="1"/>
  <c r="Q726" i="1"/>
  <c r="Q6343" i="1"/>
  <c r="Q6352" i="1"/>
  <c r="Q1706" i="1"/>
  <c r="Q1156" i="1"/>
  <c r="Q5003" i="1"/>
  <c r="Q1837" i="1"/>
  <c r="Q5007" i="1"/>
  <c r="Q5008" i="1"/>
  <c r="Q732" i="1"/>
  <c r="Q5010" i="1"/>
  <c r="Q49" i="1"/>
  <c r="Q4217" i="1"/>
  <c r="Q2592" i="1"/>
  <c r="Q2635" i="1"/>
  <c r="Q5584" i="1"/>
  <c r="Q6218" i="1"/>
  <c r="Q2597" i="1"/>
  <c r="Q2618" i="2" s="1"/>
  <c r="Q1111" i="1"/>
  <c r="Q2003" i="1"/>
  <c r="Q5025" i="1"/>
  <c r="Q5031" i="1"/>
  <c r="Q154" i="1"/>
  <c r="Q6021" i="1"/>
  <c r="Q2856" i="1"/>
  <c r="Q2326" i="1"/>
  <c r="Q6023" i="1"/>
  <c r="Q5593" i="1"/>
  <c r="Q4245" i="1"/>
  <c r="Q5594" i="1"/>
  <c r="Q5603" i="1"/>
  <c r="Q5613" i="1"/>
  <c r="Q5622" i="1"/>
  <c r="Q5631" i="1"/>
  <c r="Q5640" i="1"/>
  <c r="Q4056" i="1"/>
  <c r="Q4777" i="1"/>
  <c r="Q4791" i="1"/>
  <c r="Q6319" i="1"/>
  <c r="Q6336" i="1"/>
  <c r="Q5473" i="1"/>
  <c r="Q6186" i="1"/>
  <c r="Q4078" i="1"/>
  <c r="Q3102" i="1"/>
  <c r="Q3119" i="1"/>
  <c r="Q3134" i="1"/>
  <c r="Q3147" i="1"/>
  <c r="Q3163" i="1"/>
  <c r="Q3177" i="1"/>
  <c r="Q4080" i="1"/>
  <c r="Q3184" i="1"/>
  <c r="Q403" i="1"/>
  <c r="Q1784" i="1"/>
  <c r="Q1641" i="1"/>
  <c r="Q5971" i="1"/>
  <c r="Q2568" i="1"/>
  <c r="Q2244" i="1"/>
  <c r="Q1246" i="1"/>
  <c r="Q4084" i="1"/>
  <c r="Q4092" i="1"/>
  <c r="Q3190" i="1"/>
  <c r="Q2824" i="1"/>
  <c r="Q1794" i="1"/>
  <c r="Q2750" i="1"/>
  <c r="Q2268" i="1"/>
  <c r="Q2282" i="1"/>
  <c r="Q710" i="1"/>
  <c r="Q4853" i="1"/>
  <c r="Q4864" i="1"/>
  <c r="Q4868" i="1"/>
  <c r="Q307" i="1"/>
  <c r="Q316" i="1"/>
  <c r="Q4872" i="1"/>
  <c r="Q2829" i="1"/>
  <c r="Q2753" i="1"/>
  <c r="Q5984" i="1"/>
  <c r="Q6193" i="1"/>
  <c r="Q4120" i="1"/>
  <c r="Q4897" i="1"/>
  <c r="Q5985" i="1"/>
  <c r="Q4127" i="1"/>
  <c r="Q38" i="1"/>
  <c r="Q4131" i="1"/>
  <c r="Q6195" i="1"/>
  <c r="Q422" i="1"/>
  <c r="Q1803" i="1"/>
  <c r="Q423" i="1"/>
  <c r="Q4135" i="1"/>
  <c r="Q4923" i="1"/>
  <c r="Q4144" i="1"/>
  <c r="Q3214" i="1"/>
  <c r="Q1804" i="1"/>
  <c r="Q2309" i="1"/>
  <c r="Q2952" i="1"/>
  <c r="Q4150" i="1"/>
  <c r="Q4155" i="1"/>
  <c r="Q5998" i="1"/>
  <c r="Q3220" i="1"/>
  <c r="Q2018" i="2" s="1"/>
  <c r="Q1671" i="1"/>
  <c r="Q3224" i="1"/>
  <c r="Q5480" i="1"/>
  <c r="Q722" i="1"/>
  <c r="Q5506" i="1"/>
  <c r="Q5517" i="1"/>
  <c r="Q5527" i="1"/>
  <c r="Q432" i="1"/>
  <c r="Q319" i="1"/>
  <c r="Q169" i="2" s="1"/>
  <c r="Q4162" i="1"/>
  <c r="Q45" i="1"/>
  <c r="Q4963" i="1"/>
  <c r="Q4964" i="1"/>
  <c r="Q5542" i="1"/>
  <c r="Q5379" i="1"/>
  <c r="Q4168" i="1"/>
  <c r="Q1973" i="1"/>
  <c r="Q1788" i="2" s="1"/>
  <c r="Q1511" i="1"/>
  <c r="Q2576" i="1"/>
  <c r="Q4173" i="1"/>
  <c r="Q1650" i="1"/>
  <c r="Q820" i="1"/>
  <c r="Q951" i="1"/>
  <c r="Q5554" i="1"/>
  <c r="Q4182" i="1"/>
  <c r="Q3232" i="1"/>
  <c r="Q952" i="1"/>
  <c r="Q959" i="1"/>
  <c r="Q4188" i="1"/>
  <c r="Q124" i="1"/>
  <c r="Q257" i="1"/>
  <c r="Q883" i="1"/>
  <c r="Q2959" i="1"/>
  <c r="Q2365" i="2" s="1"/>
  <c r="Q5567" i="1"/>
  <c r="Q5323" i="1"/>
  <c r="Q5332" i="1"/>
  <c r="Q5259" i="1"/>
  <c r="Q5268" i="1"/>
  <c r="Q4985" i="1"/>
  <c r="Q1985" i="1"/>
  <c r="Q2834" i="1"/>
  <c r="Q2477" i="2" s="1"/>
  <c r="Q2583" i="1"/>
  <c r="Q3239" i="1"/>
  <c r="Q3240" i="1"/>
  <c r="Q4994" i="1"/>
  <c r="Q4995" i="1"/>
  <c r="Q1988" i="1"/>
  <c r="Q2322" i="1"/>
  <c r="Q1995" i="1"/>
  <c r="Q6344" i="1"/>
  <c r="Q6353" i="1"/>
  <c r="Q1707" i="1"/>
  <c r="Q1157" i="1"/>
  <c r="Q4209" i="1"/>
  <c r="Q1838" i="1"/>
  <c r="Q4210" i="1"/>
  <c r="Q4212" i="1"/>
  <c r="Q5009" i="1"/>
  <c r="Q733" i="1"/>
  <c r="Q5011" i="1"/>
  <c r="Q50" i="1"/>
  <c r="Q4218" i="1"/>
  <c r="Q2593" i="1"/>
  <c r="Q2636" i="1"/>
  <c r="Q5585" i="1"/>
  <c r="Q2598" i="1"/>
  <c r="Q5022" i="1"/>
  <c r="Q4222" i="1"/>
  <c r="Q1680" i="1"/>
  <c r="Q137" i="1"/>
  <c r="Q1112" i="1"/>
  <c r="Q4230" i="1"/>
  <c r="Q6221" i="1"/>
  <c r="Q1848" i="1"/>
  <c r="Q1849" i="1"/>
  <c r="Q4246" i="1"/>
  <c r="Q5595" i="1"/>
  <c r="Q5605" i="1"/>
  <c r="Q5614" i="1"/>
  <c r="Q5623" i="1"/>
  <c r="Q5632" i="1"/>
  <c r="Q5641" i="1"/>
  <c r="Q336" i="1"/>
  <c r="Q6030" i="1"/>
  <c r="Q4249" i="1"/>
  <c r="Q4252" i="1"/>
  <c r="Q1683" i="1"/>
  <c r="Q5039" i="1"/>
  <c r="Q5043" i="1"/>
  <c r="Q5668" i="1"/>
  <c r="Q4261" i="1"/>
  <c r="Q4265" i="1"/>
  <c r="Q2711" i="1"/>
  <c r="Q6226" i="1"/>
  <c r="Q266" i="1"/>
  <c r="Q2858" i="1"/>
  <c r="Q3245" i="1"/>
  <c r="Q4274" i="1"/>
  <c r="Q2866" i="1"/>
  <c r="Q6232" i="1"/>
  <c r="Q4278" i="1"/>
  <c r="Q3251" i="1"/>
  <c r="Q4284" i="1"/>
  <c r="Q5683" i="1"/>
  <c r="Q745" i="1"/>
  <c r="Q2768" i="1"/>
  <c r="Q5069" i="1"/>
  <c r="Q4297" i="1"/>
  <c r="Q6275" i="1"/>
  <c r="Q5072" i="1"/>
  <c r="Q5081" i="1"/>
  <c r="Q5282" i="1"/>
  <c r="Q5092" i="1"/>
  <c r="Q6035" i="1"/>
  <c r="Q5702" i="1"/>
  <c r="Q4301" i="1"/>
  <c r="Q4305" i="1"/>
  <c r="Q6236" i="1"/>
  <c r="Q6245" i="1"/>
  <c r="Q1115" i="1"/>
  <c r="Q5107" i="1"/>
  <c r="Q4309" i="1"/>
  <c r="Q5705" i="1"/>
  <c r="Q6037" i="1"/>
  <c r="Q2882" i="1"/>
  <c r="Q5730" i="1"/>
  <c r="Q1856" i="1"/>
  <c r="Q6041" i="1"/>
  <c r="Q5732" i="1"/>
  <c r="Q4311" i="1"/>
  <c r="Q5289" i="1"/>
  <c r="Q1861" i="1"/>
  <c r="Q5307" i="1"/>
  <c r="Q4320" i="1"/>
  <c r="Q2489" i="1"/>
  <c r="Q269" i="1"/>
  <c r="Q2393" i="1"/>
  <c r="Q5735" i="1"/>
  <c r="Q3410" i="1"/>
  <c r="Q2480" i="1"/>
  <c r="Q1532" i="1"/>
  <c r="Q1540" i="1"/>
  <c r="Q1548" i="1"/>
  <c r="Q1556" i="1"/>
  <c r="Q1563" i="1"/>
  <c r="Q1571" i="1"/>
  <c r="Q3259" i="1"/>
  <c r="Q6046" i="1"/>
  <c r="Q272" i="1"/>
  <c r="Q5737" i="1"/>
  <c r="Q2341" i="1"/>
  <c r="Q4334" i="1"/>
  <c r="Q2490" i="1"/>
  <c r="Q5492" i="1"/>
  <c r="Q5142" i="1"/>
  <c r="Q5743" i="1"/>
  <c r="Q5147" i="1"/>
  <c r="Q2021" i="1"/>
  <c r="Q974" i="1"/>
  <c r="Q6358" i="1"/>
  <c r="Q6365" i="1"/>
  <c r="Q5150" i="1"/>
  <c r="Q5301" i="1"/>
  <c r="Q3262" i="1"/>
  <c r="Q5153" i="1"/>
  <c r="Q6261" i="1"/>
  <c r="Q6057" i="1"/>
  <c r="Q5157" i="1"/>
  <c r="Q2842" i="1"/>
  <c r="Q5158" i="1"/>
  <c r="Q2348" i="1"/>
  <c r="Q1871" i="1"/>
  <c r="Q1899" i="1"/>
  <c r="Q1428" i="1"/>
  <c r="Q173" i="1"/>
  <c r="Q5165" i="1"/>
  <c r="Q1088" i="1"/>
  <c r="Q5168" i="1"/>
  <c r="Q1873" i="1"/>
  <c r="Q4353" i="1"/>
  <c r="Q4356" i="1"/>
  <c r="Q2902" i="1"/>
  <c r="Q190" i="1"/>
  <c r="Q1584" i="1"/>
  <c r="Q3269" i="1"/>
  <c r="Q463" i="1"/>
  <c r="Q2536" i="1"/>
  <c r="Q5174" i="1"/>
  <c r="Q4359" i="1"/>
  <c r="Q467" i="1"/>
  <c r="Q2612" i="1"/>
  <c r="Q1593" i="1"/>
  <c r="Q1596" i="1"/>
  <c r="Q761" i="1"/>
  <c r="Q762" i="1"/>
  <c r="Q1875" i="1"/>
  <c r="Q2617" i="1"/>
  <c r="Q2356" i="1"/>
  <c r="Q469" i="1"/>
  <c r="Q5182" i="1"/>
  <c r="Q3279" i="1"/>
  <c r="Q1600" i="1"/>
  <c r="Q2906" i="1"/>
  <c r="Q2910" i="1"/>
  <c r="Q4372" i="1"/>
  <c r="Q771" i="1"/>
  <c r="Q5186" i="1"/>
  <c r="Q775" i="1"/>
  <c r="Q1254" i="1"/>
  <c r="Q5315" i="1"/>
  <c r="Q479" i="1"/>
  <c r="Q483" i="1"/>
  <c r="Q491" i="1"/>
  <c r="Q499" i="1"/>
  <c r="Q5317" i="1"/>
  <c r="Q2719" i="1"/>
  <c r="Q3289" i="1"/>
  <c r="Q3297" i="1"/>
  <c r="Q3304" i="1"/>
  <c r="Q3312" i="1"/>
  <c r="Q3320" i="1"/>
  <c r="Q3328" i="1"/>
  <c r="Q3336" i="1"/>
  <c r="Q3344" i="1"/>
  <c r="Q3352" i="1"/>
  <c r="Q779" i="1"/>
  <c r="Q2621" i="1"/>
  <c r="Q6373" i="1"/>
  <c r="Q989" i="1"/>
  <c r="Q994" i="1"/>
  <c r="Q1002" i="1"/>
  <c r="Q4379" i="1"/>
  <c r="Q1259" i="1"/>
  <c r="Q1518" i="1"/>
  <c r="Q1526" i="1"/>
  <c r="Q5387" i="1"/>
  <c r="Q503" i="1"/>
  <c r="Q5197" i="1"/>
  <c r="Q3354" i="1"/>
  <c r="Q279" i="1"/>
  <c r="Q5198" i="1"/>
  <c r="Q6379" i="1"/>
  <c r="Q1022" i="1"/>
  <c r="Q5769" i="1"/>
  <c r="Q2506" i="1"/>
  <c r="Q3363" i="1"/>
  <c r="Q2483" i="1"/>
  <c r="Q1616" i="1"/>
  <c r="Q6068" i="1"/>
  <c r="Q4397" i="1"/>
  <c r="Q4398" i="1"/>
  <c r="Q511" i="1"/>
  <c r="Q2367" i="1"/>
  <c r="Q5294" i="1"/>
  <c r="Q2487" i="1"/>
  <c r="Q4402" i="1"/>
  <c r="Q2922" i="1"/>
  <c r="Q6280" i="1"/>
  <c r="Q4405" i="1"/>
  <c r="Q5242" i="1"/>
  <c r="Q2374" i="1"/>
  <c r="Q5800" i="1"/>
  <c r="Q5808" i="1"/>
  <c r="Q282" i="1"/>
  <c r="Q3367" i="1"/>
  <c r="Q3375" i="1"/>
  <c r="Q4411" i="1"/>
  <c r="Q2508" i="1"/>
  <c r="Q4416" i="1"/>
  <c r="Q1884" i="1"/>
  <c r="Q1232" i="1"/>
  <c r="Q4421" i="1"/>
  <c r="Q2925" i="1"/>
  <c r="Q2628" i="1"/>
  <c r="Q4424" i="1"/>
  <c r="Q5778" i="1"/>
  <c r="Q5339" i="1"/>
  <c r="Q520" i="1"/>
  <c r="Q524" i="1"/>
  <c r="Q532" i="1"/>
  <c r="Q540" i="1"/>
  <c r="Q548" i="1"/>
  <c r="Q555" i="1"/>
  <c r="Q563" i="1"/>
  <c r="Q568" i="1"/>
  <c r="Q2378" i="1"/>
  <c r="Q5218" i="1"/>
  <c r="Q1888" i="1"/>
  <c r="Q2721" i="1"/>
  <c r="Q5341" i="1"/>
  <c r="Q1132" i="1"/>
  <c r="Q4442" i="1"/>
  <c r="Q4450" i="1"/>
  <c r="Q4458" i="1"/>
  <c r="Q4234" i="1"/>
  <c r="Q5597" i="1"/>
  <c r="Q5617" i="1"/>
  <c r="Q5643" i="1"/>
  <c r="Q5653" i="1"/>
  <c r="Q4254" i="1"/>
  <c r="Q740" i="1"/>
  <c r="Q5662" i="1"/>
  <c r="Q6223" i="1"/>
  <c r="Q5048" i="1"/>
  <c r="Q5053" i="1"/>
  <c r="Q4271" i="1"/>
  <c r="Q3247" i="1"/>
  <c r="Q5062" i="1"/>
  <c r="Q2545" i="1"/>
  <c r="Q795" i="1"/>
  <c r="Q4285" i="1"/>
  <c r="Q4290" i="1"/>
  <c r="Q5690" i="1"/>
  <c r="Q4291" i="1"/>
  <c r="Q6273" i="1"/>
  <c r="Q3252" i="1"/>
  <c r="Q5083" i="1"/>
  <c r="Q5284" i="1"/>
  <c r="Q2010" i="1"/>
  <c r="Q2011" i="1"/>
  <c r="Q1073" i="1"/>
  <c r="Q4304" i="1"/>
  <c r="Q6237" i="1"/>
  <c r="Q6247" i="1"/>
  <c r="Q2872" i="1"/>
  <c r="Q2335" i="1"/>
  <c r="Q5113" i="1"/>
  <c r="Q5116" i="1"/>
  <c r="Q1520" i="2" s="1"/>
  <c r="Q5713" i="1"/>
  <c r="Q5722" i="1"/>
  <c r="Q6253" i="1"/>
  <c r="Q749" i="1"/>
  <c r="Q2883" i="1"/>
  <c r="Q457" i="1"/>
  <c r="Q6042" i="1"/>
  <c r="Q1860" i="1"/>
  <c r="Q5308" i="1"/>
  <c r="Q1862" i="1"/>
  <c r="Q1076" i="1"/>
  <c r="Q3256" i="1"/>
  <c r="Q6257" i="1"/>
  <c r="Q1081" i="1"/>
  <c r="Q1534" i="1"/>
  <c r="Q1543" i="1"/>
  <c r="Q1552" i="1"/>
  <c r="Q1560" i="1"/>
  <c r="Q1569" i="1"/>
  <c r="Q5135" i="1"/>
  <c r="Q6047" i="1"/>
  <c r="Q459" i="1"/>
  <c r="Q1082" i="1"/>
  <c r="Q2890" i="1"/>
  <c r="Q1800" i="2" s="1"/>
  <c r="Q5740" i="1"/>
  <c r="Q5141" i="1"/>
  <c r="Q2606" i="1"/>
  <c r="Q4340" i="1"/>
  <c r="Q2024" i="1"/>
  <c r="Q2893" i="1"/>
  <c r="Q2899" i="1"/>
  <c r="Q6364" i="1"/>
  <c r="Q1529" i="2" s="1"/>
  <c r="Q3261" i="1"/>
  <c r="Q2028" i="1"/>
  <c r="Q1573" i="1"/>
  <c r="Q6054" i="1"/>
  <c r="Q5155" i="1"/>
  <c r="Q2841" i="1"/>
  <c r="Q2346" i="1"/>
  <c r="Q2350" i="1"/>
  <c r="Q5161" i="1"/>
  <c r="Q328" i="2" s="1"/>
  <c r="Q5163" i="1"/>
  <c r="Q2030" i="1"/>
  <c r="Q1087" i="1"/>
  <c r="Q1089" i="1"/>
  <c r="Q5169" i="1"/>
  <c r="Q2497" i="1"/>
  <c r="Q188" i="1"/>
  <c r="Q1583" i="1"/>
  <c r="Q5171" i="1"/>
  <c r="Q5749" i="1"/>
  <c r="Q464" i="1"/>
  <c r="Q5236" i="1"/>
  <c r="Q4360" i="1"/>
  <c r="Q3271" i="1"/>
  <c r="Q2846" i="1"/>
  <c r="Q1594" i="1"/>
  <c r="Q5177" i="1"/>
  <c r="Q2353" i="1"/>
  <c r="Q3277" i="1"/>
  <c r="Q978" i="1"/>
  <c r="Q4368" i="1"/>
  <c r="Q328" i="1"/>
  <c r="Q470" i="1"/>
  <c r="Q5313" i="1"/>
  <c r="Q452" i="2" s="1"/>
  <c r="Q5496" i="1"/>
  <c r="Q331" i="1"/>
  <c r="Q3281" i="1"/>
  <c r="Q5238" i="1"/>
  <c r="Q5185" i="1"/>
  <c r="Q4373" i="1"/>
  <c r="Q5290" i="1"/>
  <c r="Q6062" i="1"/>
  <c r="Q1480" i="1"/>
  <c r="Q476" i="1"/>
  <c r="Q481" i="1"/>
  <c r="Q490" i="1"/>
  <c r="Q500" i="1"/>
  <c r="Q3284" i="1"/>
  <c r="Q3293" i="1"/>
  <c r="Q333" i="1"/>
  <c r="Q3310" i="1"/>
  <c r="Q3319" i="1"/>
  <c r="Q3329" i="1"/>
  <c r="Q3338" i="1"/>
  <c r="Q3347" i="1"/>
  <c r="Q1124" i="1"/>
  <c r="Q5190" i="1"/>
  <c r="Q1877" i="1"/>
  <c r="Q1090" i="1"/>
  <c r="Q2503" i="1"/>
  <c r="Q996" i="1"/>
  <c r="Q1005" i="1"/>
  <c r="Q1011" i="1"/>
  <c r="Q1016" i="1"/>
  <c r="Q1525" i="1"/>
  <c r="Q5388" i="1"/>
  <c r="Q1879" i="1"/>
  <c r="Q2361" i="1"/>
  <c r="Q3358" i="1"/>
  <c r="Q507" i="1"/>
  <c r="Q5767" i="1"/>
  <c r="Q1530" i="1"/>
  <c r="Q2363" i="1"/>
  <c r="Q1609" i="1"/>
  <c r="Q5770" i="1"/>
  <c r="Q4388" i="1"/>
  <c r="Q1614" i="1"/>
  <c r="Q4389" i="1"/>
  <c r="Q5499" i="1"/>
  <c r="Q281" i="1"/>
  <c r="Q514" i="1"/>
  <c r="Q2932" i="1"/>
  <c r="Q5207" i="1"/>
  <c r="Q4400" i="1"/>
  <c r="Q2921" i="1"/>
  <c r="Q2538" i="1"/>
  <c r="Q5587" i="1"/>
  <c r="Q4247" i="1"/>
  <c r="Q5624" i="1"/>
  <c r="Q5648" i="1"/>
  <c r="Q325" i="1"/>
  <c r="Q5230" i="1"/>
  <c r="Q1853" i="1"/>
  <c r="Q5672" i="1"/>
  <c r="Q6225" i="1"/>
  <c r="Q6227" i="1"/>
  <c r="Q2859" i="1"/>
  <c r="Q5058" i="1"/>
  <c r="Q6230" i="1"/>
  <c r="Q4280" i="1"/>
  <c r="Q5681" i="1"/>
  <c r="Q5686" i="1"/>
  <c r="Q1113" i="1"/>
  <c r="Q5694" i="1"/>
  <c r="Q4296" i="1"/>
  <c r="Q796" i="1"/>
  <c r="Q2556" i="2" s="1"/>
  <c r="Q5078" i="1"/>
  <c r="Q5283" i="1"/>
  <c r="Q2009" i="1"/>
  <c r="Q5701" i="1"/>
  <c r="Q4302" i="1"/>
  <c r="Q2014" i="1"/>
  <c r="Q6241" i="1"/>
  <c r="Q267" i="1"/>
  <c r="Q2332" i="1"/>
  <c r="Q5112" i="1"/>
  <c r="Q5704" i="1"/>
  <c r="Q5715" i="1"/>
  <c r="Q5725" i="1"/>
  <c r="Q5119" i="1"/>
  <c r="Q2533" i="1"/>
  <c r="Q2886" i="1"/>
  <c r="Q6255" i="1"/>
  <c r="Q3255" i="1"/>
  <c r="Q5310" i="1"/>
  <c r="Q5312" i="1"/>
  <c r="Q2337" i="1"/>
  <c r="Q3257" i="1"/>
  <c r="Q4322" i="1"/>
  <c r="Q5130" i="1"/>
  <c r="Q1536" i="1"/>
  <c r="Q1546" i="1"/>
  <c r="Q1557" i="1"/>
  <c r="Q1566" i="1"/>
  <c r="Q5134" i="1"/>
  <c r="Q6045" i="1"/>
  <c r="Q1249" i="1"/>
  <c r="Q2338" i="1"/>
  <c r="Q5738" i="1"/>
  <c r="Q5739" i="1"/>
  <c r="Q5139" i="1"/>
  <c r="Q2482" i="1"/>
  <c r="Q2605" i="1"/>
  <c r="Q1128" i="1"/>
  <c r="Q2026" i="1"/>
  <c r="Q975" i="1"/>
  <c r="Q2900" i="1"/>
  <c r="Q6370" i="1"/>
  <c r="Q5300" i="1"/>
  <c r="Q51" i="1"/>
  <c r="Q1085" i="1"/>
  <c r="Q6056" i="1"/>
  <c r="Q1894" i="1"/>
  <c r="Q1868" i="1"/>
  <c r="Q2571" i="2" s="1"/>
  <c r="Q2931" i="1"/>
  <c r="Q5160" i="1"/>
  <c r="Q5162" i="1"/>
  <c r="Q5166" i="1"/>
  <c r="Q327" i="1"/>
  <c r="Q1581" i="1"/>
  <c r="Q4354" i="1"/>
  <c r="Q189" i="1"/>
  <c r="Q1586" i="1"/>
  <c r="Q754" i="1"/>
  <c r="Q5753" i="1"/>
  <c r="Q465" i="1"/>
  <c r="Q338" i="1"/>
  <c r="Q2845" i="1"/>
  <c r="Q760" i="1"/>
  <c r="Q4361" i="1"/>
  <c r="Q4365" i="1"/>
  <c r="Q3278" i="1"/>
  <c r="Q468" i="1"/>
  <c r="Q5314" i="1"/>
  <c r="Q4370" i="1"/>
  <c r="Q1599" i="1"/>
  <c r="Q2908" i="1"/>
  <c r="Q770" i="1"/>
  <c r="Q2911" i="1"/>
  <c r="Q341" i="1"/>
  <c r="Q473" i="1"/>
  <c r="Q1258" i="1"/>
  <c r="Q480" i="1"/>
  <c r="Q486" i="1"/>
  <c r="Q496" i="1"/>
  <c r="Q2358" i="1"/>
  <c r="Q3283" i="1"/>
  <c r="Q3294" i="1"/>
  <c r="Q3303" i="1"/>
  <c r="Q3314" i="1"/>
  <c r="Q3324" i="1"/>
  <c r="Q3334" i="1"/>
  <c r="Q3345" i="1"/>
  <c r="Q1123" i="1"/>
  <c r="Q1604" i="1"/>
  <c r="Q5192" i="1"/>
  <c r="Q5760" i="1"/>
  <c r="Q991" i="1"/>
  <c r="Q1001" i="1"/>
  <c r="Q5194" i="1"/>
  <c r="Q1015" i="1"/>
  <c r="Q1517" i="1"/>
  <c r="Q1528" i="1"/>
  <c r="Q5391" i="1"/>
  <c r="Q4384" i="1"/>
  <c r="Q3355" i="1"/>
  <c r="Q2773" i="1"/>
  <c r="Q1020" i="1"/>
  <c r="Q984" i="1"/>
  <c r="Q508" i="1"/>
  <c r="Q4386" i="1"/>
  <c r="Q4387" i="1"/>
  <c r="Q1612" i="1"/>
  <c r="Q5774" i="1"/>
  <c r="Q4233" i="1"/>
  <c r="Q5598" i="1"/>
  <c r="Q5625" i="1"/>
  <c r="Q337" i="1"/>
  <c r="Q2542" i="1"/>
  <c r="Q5231" i="1"/>
  <c r="Q5042" i="1"/>
  <c r="Q819" i="1"/>
  <c r="Q2329" i="1"/>
  <c r="Q6228" i="1"/>
  <c r="Q2861" i="1"/>
  <c r="Q2372" i="2" s="1"/>
  <c r="Q2865" i="1"/>
  <c r="Q6231" i="1"/>
  <c r="Q4281" i="1"/>
  <c r="Q4283" i="1"/>
  <c r="Q5066" i="1"/>
  <c r="Q2769" i="1"/>
  <c r="Q5697" i="1"/>
  <c r="Q4298" i="1"/>
  <c r="Q798" i="1"/>
  <c r="Q2681" i="2" s="1"/>
  <c r="Q5079" i="1"/>
  <c r="Q5090" i="1"/>
  <c r="Q5093" i="1"/>
  <c r="Q5488" i="1"/>
  <c r="Q6233" i="1"/>
  <c r="Q5103" i="1"/>
  <c r="Q6242" i="1"/>
  <c r="Q456" i="1"/>
  <c r="Q2333" i="1"/>
  <c r="Q5114" i="1"/>
  <c r="Q5707" i="1"/>
  <c r="Q5716" i="1"/>
  <c r="Q5726" i="1"/>
  <c r="Q3253" i="1"/>
  <c r="Q5348" i="1"/>
  <c r="Q5306" i="1"/>
  <c r="Q5337" i="1"/>
  <c r="Q4314" i="1"/>
  <c r="Q5311" i="1"/>
  <c r="Q5127" i="1"/>
  <c r="Q2015" i="1"/>
  <c r="Q5128" i="1"/>
  <c r="Q4323" i="1"/>
  <c r="Q5131" i="1"/>
  <c r="Q1537" i="1"/>
  <c r="Q1547" i="1"/>
  <c r="Q1558" i="1"/>
  <c r="Q1567" i="1"/>
  <c r="Q3258" i="1"/>
  <c r="Q6048" i="1"/>
  <c r="Q4332" i="1"/>
  <c r="Q2339" i="1"/>
  <c r="Q4335" i="1"/>
  <c r="Q2492" i="1"/>
  <c r="Q460" i="1"/>
  <c r="Q6049" i="1"/>
  <c r="Q2607" i="1"/>
  <c r="Q1129" i="1"/>
  <c r="Q274" i="1"/>
  <c r="Q976" i="1"/>
  <c r="Q6361" i="1"/>
  <c r="Q6371" i="1"/>
  <c r="Q2837" i="1"/>
  <c r="Q1086" i="1"/>
  <c r="Q2345" i="1"/>
  <c r="Q5338" i="1"/>
  <c r="Q2347" i="1"/>
  <c r="Q3266" i="1"/>
  <c r="Q1577" i="1"/>
  <c r="Q1872" i="1"/>
  <c r="Q2031" i="1"/>
  <c r="Q2496" i="1"/>
  <c r="Q5234" i="1"/>
  <c r="Q191" i="1"/>
  <c r="Q1587" i="1"/>
  <c r="Q755" i="1"/>
  <c r="Q5754" i="1"/>
  <c r="Q977" i="1"/>
  <c r="Q757" i="1"/>
  <c r="Q2613" i="1"/>
  <c r="Q2615" i="1"/>
  <c r="Q2771" i="1"/>
  <c r="Q3274" i="1"/>
  <c r="Q764" i="1"/>
  <c r="Q4366" i="1"/>
  <c r="Q2903" i="1"/>
  <c r="Q471" i="1"/>
  <c r="Q339" i="1"/>
  <c r="Q2962" i="1"/>
  <c r="Q1601" i="1"/>
  <c r="Q2909" i="1"/>
  <c r="Q1580" i="2" s="1"/>
  <c r="Q1654" i="1"/>
  <c r="Q5759" i="1"/>
  <c r="Q5291" i="1"/>
  <c r="Q474" i="1"/>
  <c r="Q2913" i="1"/>
  <c r="Q776" i="1"/>
  <c r="Q487" i="1"/>
  <c r="Q497" i="1"/>
  <c r="Q342" i="1"/>
  <c r="Q3285" i="1"/>
  <c r="Q3295" i="1"/>
  <c r="Q3305" i="1"/>
  <c r="Q3315" i="1"/>
  <c r="Q3325" i="1"/>
  <c r="Q3335" i="1"/>
  <c r="Q3346" i="1"/>
  <c r="Q1125" i="1"/>
  <c r="Q5191" i="1"/>
  <c r="Q1605" i="1"/>
  <c r="Q343" i="1"/>
  <c r="Q992" i="1"/>
  <c r="Q1003" i="1"/>
  <c r="Q1010" i="1"/>
  <c r="Q4382" i="1"/>
  <c r="Q1519" i="1"/>
  <c r="Q1529" i="1"/>
  <c r="Q5392" i="1"/>
  <c r="Q1880" i="1"/>
  <c r="Q3356" i="1"/>
  <c r="Q506" i="1"/>
  <c r="Q2915" i="1"/>
  <c r="Q985" i="1"/>
  <c r="Q1531" i="1"/>
  <c r="Q3362" i="1"/>
  <c r="Q346" i="1"/>
  <c r="Q3365" i="1"/>
  <c r="Q1613" i="1"/>
  <c r="Q4390" i="1"/>
  <c r="Q6069" i="1"/>
  <c r="Q4235" i="1"/>
  <c r="Q5599" i="1"/>
  <c r="Q5626" i="1"/>
  <c r="Q5650" i="1"/>
  <c r="Q1850" i="1"/>
  <c r="Q4259" i="1"/>
  <c r="Q5044" i="1"/>
  <c r="Q4262" i="1"/>
  <c r="Q5050" i="1"/>
  <c r="Q5055" i="1"/>
  <c r="Q2862" i="1"/>
  <c r="Q3249" i="1"/>
  <c r="Q6032" i="1"/>
  <c r="Q2330" i="1"/>
  <c r="Q4287" i="1"/>
  <c r="Q742" i="1"/>
  <c r="Q5382" i="1"/>
  <c r="Q2770" i="1"/>
  <c r="Q4299" i="1"/>
  <c r="Q799" i="1"/>
  <c r="Q5082" i="1"/>
  <c r="Q5091" i="1"/>
  <c r="Q5094" i="1"/>
  <c r="Q1855" i="1"/>
  <c r="Q748" i="1"/>
  <c r="Q5104" i="1"/>
  <c r="Q6244" i="1"/>
  <c r="Q2871" i="1"/>
  <c r="Q4307" i="1"/>
  <c r="Q4308" i="1"/>
  <c r="Q5708" i="1"/>
  <c r="Q5717" i="1"/>
  <c r="Q5728" i="1"/>
  <c r="Q1857" i="1"/>
  <c r="Q2621" i="2" s="1"/>
  <c r="Q5305" i="1"/>
  <c r="Q2887" i="1"/>
  <c r="Q4315" i="1"/>
  <c r="Q5125" i="1"/>
  <c r="Q973" i="1"/>
  <c r="Q2016" i="1"/>
  <c r="Q5129" i="1"/>
  <c r="Q4324" i="1"/>
  <c r="Q2019" i="1"/>
  <c r="Q4329" i="1"/>
  <c r="Q1538" i="1"/>
  <c r="Q1549" i="1"/>
  <c r="Q1559" i="1"/>
  <c r="Q1568" i="1"/>
  <c r="Q750" i="1"/>
  <c r="Q270" i="1"/>
  <c r="Q2481" i="1"/>
  <c r="Q2340" i="1"/>
  <c r="Q2604" i="1"/>
  <c r="Q2493" i="1"/>
  <c r="Q5140" i="1"/>
  <c r="Q5145" i="1"/>
  <c r="Q2608" i="1"/>
  <c r="Q1083" i="1"/>
  <c r="Q2896" i="1"/>
  <c r="Q6362" i="1"/>
  <c r="Q6372" i="1"/>
  <c r="Q2838" i="1"/>
  <c r="Q6260" i="1"/>
  <c r="Q4345" i="1"/>
  <c r="Q1867" i="1"/>
  <c r="Q2721" i="2" s="1"/>
  <c r="Q5495" i="1"/>
  <c r="Q2349" i="1"/>
  <c r="Q1895" i="1"/>
  <c r="Q174" i="1"/>
  <c r="Q2901" i="1"/>
  <c r="Q6278" i="1"/>
  <c r="Q4348" i="1"/>
  <c r="Q2498" i="1"/>
  <c r="Q3267" i="1"/>
  <c r="Q192" i="1"/>
  <c r="Q1588" i="1"/>
  <c r="Q4357" i="1"/>
  <c r="Q1874" i="1"/>
  <c r="Q5235" i="1"/>
  <c r="Q758" i="1"/>
  <c r="Q2614" i="1"/>
  <c r="Q2033" i="1"/>
  <c r="Q2772" i="1"/>
  <c r="Q763" i="1"/>
  <c r="Q1597" i="1"/>
  <c r="Q4367" i="1"/>
  <c r="Q2961" i="1"/>
  <c r="Q472" i="1"/>
  <c r="Q340" i="1"/>
  <c r="Q5183" i="1"/>
  <c r="Q1602" i="1"/>
  <c r="Q4371" i="1"/>
  <c r="Q5184" i="1"/>
  <c r="Q4374" i="1"/>
  <c r="Q5292" i="1"/>
  <c r="Q475" i="1"/>
  <c r="Q5316" i="1"/>
  <c r="Q4376" i="1"/>
  <c r="Q488" i="1"/>
  <c r="Q498" i="1"/>
  <c r="Q3286" i="1"/>
  <c r="Q3296" i="1"/>
  <c r="Q3306" i="1"/>
  <c r="Q3316" i="1"/>
  <c r="Q3326" i="1"/>
  <c r="Q3337" i="1"/>
  <c r="Q3348" i="1"/>
  <c r="Q777" i="1"/>
  <c r="Q2620" i="1"/>
  <c r="Q1606" i="1"/>
  <c r="Q344" i="1"/>
  <c r="Q993" i="1"/>
  <c r="Q1004" i="1"/>
  <c r="Q1012" i="1"/>
  <c r="Q1091" i="1"/>
  <c r="Q1520" i="1"/>
  <c r="Q2504" i="1"/>
  <c r="Q5195" i="1"/>
  <c r="Q5393" i="1"/>
  <c r="Q3357" i="1"/>
  <c r="Q277" i="1"/>
  <c r="Q2040" i="1"/>
  <c r="Q986" i="1"/>
  <c r="Q6066" i="1"/>
  <c r="Q5768" i="1"/>
  <c r="Q347" i="1"/>
  <c r="Q5201" i="1"/>
  <c r="Q1615" i="1"/>
  <c r="Q4391" i="1"/>
  <c r="Q6070" i="1"/>
  <c r="Q2622" i="1"/>
  <c r="Q2368" i="1"/>
  <c r="Q5297" i="1"/>
  <c r="Q4399" i="1"/>
  <c r="Q2923" i="1"/>
  <c r="Q5241" i="1"/>
  <c r="Q2715" i="1"/>
  <c r="Q5210" i="1"/>
  <c r="Q5798" i="1"/>
  <c r="Q5807" i="1"/>
  <c r="Q5811" i="1"/>
  <c r="Q3369" i="1"/>
  <c r="Q3378" i="1"/>
  <c r="Q2507" i="1"/>
  <c r="Q4413" i="1"/>
  <c r="Q1882" i="1"/>
  <c r="Q1231" i="1"/>
  <c r="Q4422" i="1"/>
  <c r="Q2043" i="1"/>
  <c r="Q5215" i="1"/>
  <c r="Q4427" i="1"/>
  <c r="Q518" i="1"/>
  <c r="Q523" i="1"/>
  <c r="Q533" i="1"/>
  <c r="Q542" i="1"/>
  <c r="Q551" i="1"/>
  <c r="Q559" i="1"/>
  <c r="Q4429" i="1"/>
  <c r="Q2376" i="1"/>
  <c r="Q570" i="1"/>
  <c r="Q2381" i="1"/>
  <c r="Q4434" i="1"/>
  <c r="Q3386" i="1"/>
  <c r="Q4447" i="1"/>
  <c r="Q4456" i="1"/>
  <c r="Q5222" i="1"/>
  <c r="Q5783" i="1"/>
  <c r="Q5791" i="1"/>
  <c r="Q1889" i="1"/>
  <c r="Q3388" i="1"/>
  <c r="Q5792" i="1"/>
  <c r="Q3389" i="1"/>
  <c r="Q1677" i="1"/>
  <c r="Q3391" i="1"/>
  <c r="Q810" i="1"/>
  <c r="Q578" i="1"/>
  <c r="Q2049" i="1"/>
  <c r="Q582" i="1"/>
  <c r="Q1098" i="1"/>
  <c r="Q5229" i="1"/>
  <c r="Q6269" i="1"/>
  <c r="Q4238" i="1"/>
  <c r="Q5606" i="1"/>
  <c r="Q5633" i="1"/>
  <c r="Q5651" i="1"/>
  <c r="Q4251" i="1"/>
  <c r="Q158" i="1"/>
  <c r="Q5663" i="1"/>
  <c r="Q6224" i="1"/>
  <c r="Q2712" i="1"/>
  <c r="Q265" i="1"/>
  <c r="Q454" i="1"/>
  <c r="Q5675" i="1"/>
  <c r="Q6033" i="1"/>
  <c r="Q2006" i="1"/>
  <c r="Q4288" i="1"/>
  <c r="Q743" i="1"/>
  <c r="Q5692" i="1"/>
  <c r="Q5068" i="1"/>
  <c r="Q5699" i="1"/>
  <c r="Q5700" i="1"/>
  <c r="Q5084" i="1"/>
  <c r="Q5285" i="1"/>
  <c r="Q6034" i="1"/>
  <c r="Q5097" i="1"/>
  <c r="Q2012" i="1"/>
  <c r="Q1114" i="1"/>
  <c r="Q6246" i="1"/>
  <c r="Q2873" i="1"/>
  <c r="Q5105" i="1"/>
  <c r="Q2878" i="1"/>
  <c r="Q5709" i="1"/>
  <c r="Q5718" i="1"/>
  <c r="Q5729" i="1"/>
  <c r="Q1858" i="1"/>
  <c r="Q1859" i="1"/>
  <c r="Q1117" i="1"/>
  <c r="Q5123" i="1"/>
  <c r="Q4316" i="1"/>
  <c r="Q5126" i="1"/>
  <c r="Q1074" i="1"/>
  <c r="Q1863" i="1"/>
  <c r="Q5734" i="1"/>
  <c r="Q5736" i="1"/>
  <c r="Q326" i="1"/>
  <c r="Q1864" i="1"/>
  <c r="Q1539" i="1"/>
  <c r="Q1550" i="1"/>
  <c r="Q1119" i="1"/>
  <c r="Q1570" i="1"/>
  <c r="Q751" i="1"/>
  <c r="Q271" i="1"/>
  <c r="Q2020" i="1"/>
  <c r="Q1662" i="2" s="1"/>
  <c r="Q2342" i="1"/>
  <c r="Q6259" i="1"/>
  <c r="Q2494" i="1"/>
  <c r="Q5143" i="1"/>
  <c r="Q4339" i="1"/>
  <c r="Q2609" i="1"/>
  <c r="Q1084" i="1"/>
  <c r="Q4341" i="1"/>
  <c r="Q2897" i="1"/>
  <c r="Q6363" i="1"/>
  <c r="Q461" i="1"/>
  <c r="Q2027" i="1"/>
  <c r="Q4344" i="1"/>
  <c r="Q6050" i="1"/>
  <c r="Q1121" i="1"/>
  <c r="Q2839" i="1"/>
  <c r="Q5745" i="1"/>
  <c r="Q1574" i="1"/>
  <c r="Q1896" i="1"/>
  <c r="Q175" i="1"/>
  <c r="Q5746" i="1"/>
  <c r="Q6279" i="1"/>
  <c r="Q1578" i="1"/>
  <c r="Q4349" i="1"/>
  <c r="Q276" i="1"/>
  <c r="Q183" i="1"/>
  <c r="Q1515" i="1"/>
  <c r="Q4358" i="1"/>
  <c r="Q5173" i="1"/>
  <c r="Q2611" i="1"/>
  <c r="Q2351" i="1"/>
  <c r="Q1589" i="1"/>
  <c r="Q3272" i="1"/>
  <c r="Q1653" i="1"/>
  <c r="Q3275" i="1"/>
  <c r="Q5179" i="1"/>
  <c r="Q2616" i="1"/>
  <c r="Q2034" i="1"/>
  <c r="Q2501" i="1"/>
  <c r="Q766" i="1"/>
  <c r="Q3280" i="1"/>
  <c r="Q1603" i="1"/>
  <c r="Q2395" i="1"/>
  <c r="Q6060" i="1"/>
  <c r="Q1253" i="1"/>
  <c r="Q772" i="1"/>
  <c r="Q4375" i="1"/>
  <c r="Q5385" i="1"/>
  <c r="Q4377" i="1"/>
  <c r="Q489" i="1"/>
  <c r="Q501" i="1"/>
  <c r="Q6063" i="1"/>
  <c r="Q3287" i="1"/>
  <c r="Q3298" i="1"/>
  <c r="Q3307" i="1"/>
  <c r="Q3317" i="1"/>
  <c r="Q3327" i="1"/>
  <c r="Q3339" i="1"/>
  <c r="Q3349" i="1"/>
  <c r="Q778" i="1"/>
  <c r="Q1607" i="1"/>
  <c r="Q345" i="1"/>
  <c r="Q995" i="1"/>
  <c r="Q1006" i="1"/>
  <c r="Q1785" i="2" s="1"/>
  <c r="Q4381" i="1"/>
  <c r="Q5764" i="1"/>
  <c r="Q1521" i="1"/>
  <c r="Q5766" i="1"/>
  <c r="Q6263" i="1"/>
  <c r="Q2360" i="1"/>
  <c r="Q3359" i="1"/>
  <c r="Q278" i="1"/>
  <c r="Q5199" i="1"/>
  <c r="Q987" i="1"/>
  <c r="Q782" i="1"/>
  <c r="Q5497" i="1"/>
  <c r="Q5394" i="1"/>
  <c r="Q2713" i="1"/>
  <c r="Q1617" i="1"/>
  <c r="Q4392" i="1"/>
  <c r="Q1023" i="1"/>
  <c r="Q510" i="1"/>
  <c r="Q2369" i="1"/>
  <c r="Q2370" i="1"/>
  <c r="Q4401" i="1"/>
  <c r="Q2714" i="1"/>
  <c r="Q988" i="1"/>
  <c r="Q4407" i="1"/>
  <c r="Q2372" i="1"/>
  <c r="Q5799" i="1"/>
  <c r="Q5809" i="1"/>
  <c r="Q5812" i="1"/>
  <c r="Q3370" i="1"/>
  <c r="Q3379" i="1"/>
  <c r="Q5776" i="1"/>
  <c r="Q4414" i="1"/>
  <c r="Q1883" i="1"/>
  <c r="Q1233" i="1"/>
  <c r="Q1660" i="1"/>
  <c r="Q2044" i="1"/>
  <c r="Q2509" i="1"/>
  <c r="Q4428" i="1"/>
  <c r="Q519" i="1"/>
  <c r="Q525" i="1"/>
  <c r="Q534" i="1"/>
  <c r="Q543" i="1"/>
  <c r="Q552" i="1"/>
  <c r="Q560" i="1"/>
  <c r="Q4430" i="1"/>
  <c r="Q2377" i="1"/>
  <c r="Q5219" i="1"/>
  <c r="Q571" i="1"/>
  <c r="Q2382" i="1"/>
  <c r="Q4435" i="1"/>
  <c r="Q6077" i="1"/>
  <c r="Q4448" i="1"/>
  <c r="Q4457" i="1"/>
  <c r="Q5223" i="1"/>
  <c r="Q5784" i="1"/>
  <c r="Q1096" i="1"/>
  <c r="Q4470" i="1"/>
  <c r="Q2926" i="1"/>
  <c r="Q576" i="1"/>
  <c r="Q2386" i="1"/>
  <c r="Q3392" i="1"/>
  <c r="Q2963" i="1"/>
  <c r="Q579" i="1"/>
  <c r="Q583" i="1"/>
  <c r="Q811" i="1"/>
  <c r="Q585" i="1"/>
  <c r="Q1127" i="1"/>
  <c r="Q6220" i="1"/>
  <c r="Q4239" i="1"/>
  <c r="Q5607" i="1"/>
  <c r="Q5634" i="1"/>
  <c r="Q6029" i="1"/>
  <c r="Q4253" i="1"/>
  <c r="Q1851" i="1"/>
  <c r="Q5666" i="1"/>
  <c r="Q822" i="1"/>
  <c r="Q1071" i="1"/>
  <c r="Q6271" i="1"/>
  <c r="Q3244" i="1"/>
  <c r="Q5060" i="1"/>
  <c r="Q1685" i="1"/>
  <c r="Q5232" i="1"/>
  <c r="Q5064" i="1"/>
  <c r="Q746" i="1"/>
  <c r="Q5070" i="1"/>
  <c r="Q6272" i="1"/>
  <c r="Q5074" i="1"/>
  <c r="Q5085" i="1"/>
  <c r="Q5287" i="1"/>
  <c r="Q6036" i="1"/>
  <c r="Q5099" i="1"/>
  <c r="Q2013" i="1"/>
  <c r="Q6234" i="1"/>
  <c r="Q6248" i="1"/>
  <c r="Q2875" i="1"/>
  <c r="Q5106" i="1"/>
  <c r="Q2880" i="1"/>
  <c r="Q2634" i="2" s="1"/>
  <c r="Q5710" i="1"/>
  <c r="Q5719" i="1"/>
  <c r="Q1709" i="1"/>
  <c r="Q6038" i="1"/>
  <c r="Q2884" i="1"/>
  <c r="Q3254" i="1"/>
  <c r="Q268" i="1"/>
  <c r="Q4317" i="1"/>
  <c r="Q4319" i="1"/>
  <c r="Q1075" i="1"/>
  <c r="Q6276" i="1"/>
  <c r="Q6277" i="1"/>
  <c r="Q2018" i="1"/>
  <c r="Q1865" i="1"/>
  <c r="Q1541" i="1"/>
  <c r="Q1551" i="1"/>
  <c r="Q1561" i="1"/>
  <c r="Q752" i="1"/>
  <c r="Q4330" i="1"/>
  <c r="Q4333" i="1"/>
  <c r="Q2343" i="1"/>
  <c r="Q273" i="1"/>
  <c r="Q5491" i="1"/>
  <c r="Q5144" i="1"/>
  <c r="Q2960" i="1"/>
  <c r="Q2610" i="1"/>
  <c r="Q2495" i="1"/>
  <c r="Q5494" i="1"/>
  <c r="Q2898" i="1"/>
  <c r="Q6366" i="1"/>
  <c r="Q462" i="1"/>
  <c r="Q5151" i="1"/>
  <c r="Q5152" i="1"/>
  <c r="Q6051" i="1"/>
  <c r="Q3264" i="1"/>
  <c r="Q2840" i="1"/>
  <c r="Q2029" i="1"/>
  <c r="Q1575" i="1"/>
  <c r="Q1897" i="1"/>
  <c r="Q1429" i="1"/>
  <c r="Q176" i="1"/>
  <c r="Q5167" i="1"/>
  <c r="Q2394" i="1"/>
  <c r="Q5246" i="1"/>
  <c r="Q4350" i="1"/>
  <c r="Q4355" i="1"/>
  <c r="Q184" i="1"/>
  <c r="Q1516" i="1"/>
  <c r="Q5170" i="1"/>
  <c r="Q5748" i="1"/>
  <c r="Q756" i="1"/>
  <c r="Q1131" i="1"/>
  <c r="Q2500" i="1"/>
  <c r="Q3270" i="1"/>
  <c r="Q1590" i="1"/>
  <c r="Q1250" i="1"/>
  <c r="Q5178" i="1"/>
  <c r="Q3276" i="1"/>
  <c r="Q979" i="1"/>
  <c r="Q2618" i="1"/>
  <c r="Q2035" i="1"/>
  <c r="Q2530" i="1"/>
  <c r="Q5181" i="1"/>
  <c r="Q329" i="1"/>
  <c r="Q768" i="1"/>
  <c r="Q2537" i="1"/>
  <c r="Q1251" i="1"/>
  <c r="Q2039" i="1"/>
  <c r="Q773" i="1"/>
  <c r="Q1255" i="1"/>
  <c r="Q5187" i="1"/>
  <c r="Q655" i="2" s="1"/>
  <c r="Q981" i="1"/>
  <c r="Q492" i="1"/>
  <c r="Q502" i="1"/>
  <c r="Q1657" i="1"/>
  <c r="Q3288" i="1"/>
  <c r="Q3299" i="1"/>
  <c r="Q3308" i="1"/>
  <c r="Q3318" i="1"/>
  <c r="Q3330" i="1"/>
  <c r="Q3340" i="1"/>
  <c r="Q3350" i="1"/>
  <c r="Q780" i="1"/>
  <c r="Q1608" i="1"/>
  <c r="Q5761" i="1"/>
  <c r="Q997" i="1"/>
  <c r="Q1007" i="1"/>
  <c r="Q1778" i="2" s="1"/>
  <c r="Q5765" i="1"/>
  <c r="Q1522" i="1"/>
  <c r="Q6065" i="1"/>
  <c r="Q2359" i="1"/>
  <c r="Q2362" i="1"/>
  <c r="Q3360" i="1"/>
  <c r="Q280" i="1"/>
  <c r="Q1021" i="1"/>
  <c r="Q6264" i="1"/>
  <c r="Q1675" i="1"/>
  <c r="Q5498" i="1"/>
  <c r="Q5771" i="1"/>
  <c r="Q6067" i="1"/>
  <c r="Q1618" i="1"/>
  <c r="Q4393" i="1"/>
  <c r="Q1024" i="1"/>
  <c r="Q512" i="1"/>
  <c r="Q2041" i="1"/>
  <c r="Q2485" i="1"/>
  <c r="Q4403" i="1"/>
  <c r="Q1228" i="1"/>
  <c r="Q348" i="1"/>
  <c r="Q4408" i="1"/>
  <c r="Q2373" i="1"/>
  <c r="Q5801" i="1"/>
  <c r="Q5810" i="1"/>
  <c r="Q5813" i="1"/>
  <c r="Q3371" i="1"/>
  <c r="Q3380" i="1"/>
  <c r="Q5777" i="1"/>
  <c r="Q4415" i="1"/>
  <c r="Q1885" i="1"/>
  <c r="Q2623" i="1"/>
  <c r="Q5212" i="1"/>
  <c r="Q2045" i="1"/>
  <c r="Q1661" i="1"/>
  <c r="Q5818" i="1"/>
  <c r="Q521" i="1"/>
  <c r="Q526" i="1"/>
  <c r="Q535" i="1"/>
  <c r="Q544" i="1"/>
  <c r="Q2375" i="1"/>
  <c r="Q561" i="1"/>
  <c r="Q567" i="1"/>
  <c r="Q2379" i="1"/>
  <c r="Q5220" i="1"/>
  <c r="Q572" i="1"/>
  <c r="Q2383" i="1"/>
  <c r="Q4436" i="1"/>
  <c r="Q4440" i="1"/>
  <c r="Q4449" i="1"/>
  <c r="Q4459" i="1"/>
  <c r="Q4465" i="1"/>
  <c r="Q5785" i="1"/>
  <c r="Q4466" i="1"/>
  <c r="Q4471" i="1"/>
  <c r="Q5793" i="1"/>
  <c r="Q3390" i="1"/>
  <c r="Q2387" i="1"/>
  <c r="Q3393" i="1"/>
  <c r="Q8" i="1"/>
  <c r="Q354" i="1"/>
  <c r="Q940" i="1"/>
  <c r="Q3394" i="1"/>
  <c r="Q812" i="1"/>
  <c r="Q1099" i="1"/>
  <c r="Q1503" i="1"/>
  <c r="Q4241" i="1"/>
  <c r="Q5608" i="1"/>
  <c r="Q5635" i="1"/>
  <c r="Q5038" i="1"/>
  <c r="Q4255" i="1"/>
  <c r="Q5661" i="1"/>
  <c r="Q5667" i="1"/>
  <c r="Q5047" i="1"/>
  <c r="Q5051" i="1"/>
  <c r="Q5056" i="1"/>
  <c r="Q5674" i="1"/>
  <c r="Q2867" i="1"/>
  <c r="Q4276" i="1"/>
  <c r="Q2603" i="1"/>
  <c r="Q2373" i="2" s="1"/>
  <c r="Q5065" i="1"/>
  <c r="Q747" i="1"/>
  <c r="Q5071" i="1"/>
  <c r="Q6274" i="1"/>
  <c r="Q5075" i="1"/>
  <c r="Q5086" i="1"/>
  <c r="Q5288" i="1"/>
  <c r="Q5095" i="1"/>
  <c r="Q383" i="2" s="1"/>
  <c r="Q5100" i="1"/>
  <c r="Q1513" i="1"/>
  <c r="Q6238" i="1"/>
  <c r="Q6249" i="1"/>
  <c r="Q2876" i="1"/>
  <c r="Q5108" i="1"/>
  <c r="Q2881" i="1"/>
  <c r="Q5711" i="1"/>
  <c r="Q5721" i="1"/>
  <c r="Q5117" i="1"/>
  <c r="Q4310" i="1"/>
  <c r="Q5731" i="1"/>
  <c r="Q4312" i="1"/>
  <c r="Q5733" i="1"/>
  <c r="Q4318" i="1"/>
  <c r="Q4321" i="1"/>
  <c r="Q1077" i="1"/>
  <c r="Q2534" i="1"/>
  <c r="Q458" i="1"/>
  <c r="Q4325" i="1"/>
  <c r="Q4326" i="1"/>
  <c r="Q1118" i="1"/>
  <c r="Q1542" i="1"/>
  <c r="Q1553" i="1"/>
  <c r="Q1562" i="1"/>
  <c r="Q5490" i="1"/>
  <c r="Q6258" i="1"/>
  <c r="Q2344" i="1"/>
  <c r="Q2891" i="1"/>
  <c r="Q4336" i="1"/>
  <c r="Q5493" i="1"/>
  <c r="Q5146" i="1"/>
  <c r="Q2022" i="1"/>
  <c r="Q2892" i="1"/>
  <c r="Q6357" i="1"/>
  <c r="Q6367" i="1"/>
  <c r="Q4342" i="1"/>
  <c r="Q5154" i="1"/>
  <c r="Q6052" i="1"/>
  <c r="Q3265" i="1"/>
  <c r="Q2843" i="1"/>
  <c r="Q1869" i="1"/>
  <c r="Q1576" i="1"/>
  <c r="Q1898" i="1"/>
  <c r="Q177" i="1"/>
  <c r="Q4347" i="1"/>
  <c r="Q1514" i="1"/>
  <c r="Q4351" i="1"/>
  <c r="Q2032" i="1"/>
  <c r="Q185" i="1"/>
  <c r="Q3268" i="1"/>
  <c r="Q5750" i="1"/>
  <c r="Q5245" i="1"/>
  <c r="Q5755" i="1"/>
  <c r="Q5237" i="1"/>
  <c r="Q1591" i="1"/>
  <c r="Q1595" i="1"/>
  <c r="Q3273" i="1"/>
  <c r="Q1122" i="1"/>
  <c r="Q4362" i="1"/>
  <c r="Q2619" i="1"/>
  <c r="Q2036" i="1"/>
  <c r="Q5383" i="1"/>
  <c r="Q1202" i="2" s="1"/>
  <c r="Q330" i="1"/>
  <c r="Q2904" i="1"/>
  <c r="Q6058" i="1"/>
  <c r="Q1252" i="1"/>
  <c r="Q980" i="1"/>
  <c r="Q774" i="1"/>
  <c r="Q1256" i="1"/>
  <c r="Q1158" i="1"/>
  <c r="Q482" i="1"/>
  <c r="Q493" i="1"/>
  <c r="Q1655" i="1"/>
  <c r="Q1658" i="1"/>
  <c r="Q3290" i="1"/>
  <c r="Q3300" i="1"/>
  <c r="Q3309" i="1"/>
  <c r="Q3321" i="1"/>
  <c r="Q3331" i="1"/>
  <c r="Q3341" i="1"/>
  <c r="Q3351" i="1"/>
  <c r="Q781" i="1"/>
  <c r="Q982" i="1"/>
  <c r="Q5762" i="1"/>
  <c r="Q998" i="1"/>
  <c r="Q1008" i="1"/>
  <c r="Q4383" i="1"/>
  <c r="Q1523" i="1"/>
  <c r="Q5386" i="1"/>
  <c r="Q983" i="1"/>
  <c r="Q4385" i="1"/>
  <c r="Q3361" i="1"/>
  <c r="Q1017" i="1"/>
  <c r="Q2505" i="1"/>
  <c r="Q2199" i="2" s="1"/>
  <c r="Q6265" i="1"/>
  <c r="Q2916" i="1"/>
  <c r="Q1610" i="1"/>
  <c r="Q5772" i="1"/>
  <c r="Q5202" i="1"/>
  <c r="Q1619" i="1"/>
  <c r="Q4394" i="1"/>
  <c r="Q1025" i="1"/>
  <c r="Q513" i="1"/>
  <c r="Q5205" i="1"/>
  <c r="Q2486" i="1"/>
  <c r="Q4404" i="1"/>
  <c r="Q6375" i="1"/>
  <c r="Q2042" i="1"/>
  <c r="Q4409" i="1"/>
  <c r="Q5802" i="1"/>
  <c r="Q783" i="1"/>
  <c r="Q5814" i="1"/>
  <c r="Q3372" i="1"/>
  <c r="Q516" i="1"/>
  <c r="Q5817" i="1"/>
  <c r="Q2720" i="1"/>
  <c r="Q1886" i="1"/>
  <c r="Q2624" i="1"/>
  <c r="Q5213" i="1"/>
  <c r="Q2625" i="1"/>
  <c r="Q334" i="1"/>
  <c r="Q517" i="1"/>
  <c r="Q2776" i="1"/>
  <c r="Q522" i="1"/>
  <c r="Q527" i="1"/>
  <c r="Q536" i="1"/>
  <c r="Q545" i="1"/>
  <c r="Q553" i="1"/>
  <c r="Q562" i="1"/>
  <c r="Q2380" i="1"/>
  <c r="Q4431" i="1"/>
  <c r="Q1026" i="1"/>
  <c r="Q4437" i="1"/>
  <c r="Q4441" i="1"/>
  <c r="Q4451" i="1"/>
  <c r="Q4460" i="1"/>
  <c r="Q574" i="1"/>
  <c r="Q5786" i="1"/>
  <c r="Q4467" i="1"/>
  <c r="Q5225" i="1"/>
  <c r="Q5244" i="1"/>
  <c r="Q2388" i="1"/>
  <c r="Q5228" i="1"/>
  <c r="Q450" i="1"/>
  <c r="Q6024" i="1"/>
  <c r="Q5615" i="1"/>
  <c r="Q5642" i="1"/>
  <c r="Q2643" i="1"/>
  <c r="Q2857" i="1"/>
  <c r="Q5670" i="1"/>
  <c r="Q4264" i="1"/>
  <c r="Q1242" i="1"/>
  <c r="Q4268" i="1"/>
  <c r="Q3248" i="1"/>
  <c r="Q2868" i="1"/>
  <c r="Q4277" i="1"/>
  <c r="Q5678" i="1"/>
  <c r="Q5682" i="1"/>
  <c r="Q5687" i="1"/>
  <c r="Q4294" i="1"/>
  <c r="Q4300" i="1"/>
  <c r="Q5076" i="1"/>
  <c r="Q5087" i="1"/>
  <c r="Q2007" i="1"/>
  <c r="Q5096" i="1"/>
  <c r="Q5101" i="1"/>
  <c r="Q5703" i="1"/>
  <c r="Q6239" i="1"/>
  <c r="Q6250" i="1"/>
  <c r="Q2877" i="1"/>
  <c r="Q5109" i="1"/>
  <c r="Q5115" i="1"/>
  <c r="Q5712" i="1"/>
  <c r="Q5723" i="1"/>
  <c r="Q5118" i="1"/>
  <c r="Q6039" i="1"/>
  <c r="Q5120" i="1"/>
  <c r="Q5121" i="1"/>
  <c r="Q5124" i="1"/>
  <c r="Q2888" i="1"/>
  <c r="Q2889" i="1"/>
  <c r="Q1078" i="1"/>
  <c r="Q2535" i="1"/>
  <c r="Q1079" i="1"/>
  <c r="Q4327" i="1"/>
  <c r="Q1533" i="1"/>
  <c r="Q1544" i="1"/>
  <c r="Q1554" i="1"/>
  <c r="Q1564" i="1"/>
  <c r="Q5132" i="1"/>
  <c r="Q1215" i="2" s="1"/>
  <c r="Q6043" i="1"/>
  <c r="Q866" i="2" s="1"/>
  <c r="Q5233" i="1"/>
  <c r="Q1866" i="1"/>
  <c r="Q5137" i="1"/>
  <c r="Q4337" i="1"/>
  <c r="Q5741" i="1"/>
  <c r="Q5148" i="1"/>
  <c r="Q2023" i="1"/>
  <c r="Q2894" i="1"/>
  <c r="Q6359" i="1"/>
  <c r="Q6368" i="1"/>
  <c r="Q5298" i="1"/>
  <c r="Q4343" i="1"/>
  <c r="Q1120" i="1"/>
  <c r="Q6053" i="1"/>
  <c r="Q5156" i="1"/>
  <c r="Q2844" i="1"/>
  <c r="Q2622" i="2" s="1"/>
  <c r="Q1870" i="1"/>
  <c r="Q5159" i="1"/>
  <c r="Q1900" i="1"/>
  <c r="Q5164" i="1"/>
  <c r="Q275" i="1"/>
  <c r="Q5747" i="1"/>
  <c r="Q1579" i="1"/>
  <c r="Q4352" i="1"/>
  <c r="Q186" i="1"/>
  <c r="Q1582" i="1"/>
  <c r="Q5172" i="1"/>
  <c r="Q5751" i="1"/>
  <c r="Q466" i="1"/>
  <c r="Q5756" i="1"/>
  <c r="Q759" i="1"/>
  <c r="Q1592" i="1"/>
  <c r="Q5176" i="1"/>
  <c r="Q2354" i="1"/>
  <c r="Q52" i="1"/>
  <c r="Q4363" i="1"/>
  <c r="Q2355" i="1"/>
  <c r="Q765" i="1"/>
  <c r="Q5384" i="1"/>
  <c r="Q332" i="1"/>
  <c r="Q859" i="2" s="1"/>
  <c r="Q2905" i="1"/>
  <c r="Q6059" i="1"/>
  <c r="Q2037" i="1"/>
  <c r="Q1876" i="1"/>
  <c r="Q2912" i="1"/>
  <c r="Q2847" i="1"/>
  <c r="Q477" i="1"/>
  <c r="Q2403" i="2" s="1"/>
  <c r="Q484" i="1"/>
  <c r="Q494" i="1"/>
  <c r="Q1656" i="1"/>
  <c r="Q1659" i="1"/>
  <c r="Q3291" i="1"/>
  <c r="Q3301" i="1"/>
  <c r="Q3311" i="1"/>
  <c r="Q3322" i="1"/>
  <c r="Q3332" i="1"/>
  <c r="Q3342" i="1"/>
  <c r="Q3353" i="1"/>
  <c r="Q6262" i="1"/>
  <c r="Q6374" i="1"/>
  <c r="Q5763" i="1"/>
  <c r="Q999" i="1"/>
  <c r="Q1009" i="1"/>
  <c r="Q1013" i="1"/>
  <c r="Q2914" i="1"/>
  <c r="Q1524" i="1"/>
  <c r="Q5389" i="1"/>
  <c r="Q1092" i="1"/>
  <c r="Q504" i="1"/>
  <c r="Q1018" i="1"/>
  <c r="Q2364" i="1"/>
  <c r="Q1611" i="1"/>
  <c r="Q5773" i="1"/>
  <c r="Q5203" i="1"/>
  <c r="Q1620" i="1"/>
  <c r="Q4395" i="1"/>
  <c r="Q2484" i="1"/>
  <c r="Q515" i="1"/>
  <c r="Q5206" i="1"/>
  <c r="Q2488" i="1"/>
  <c r="Q6073" i="1"/>
  <c r="Q6376" i="1"/>
  <c r="Q2371" i="1"/>
  <c r="Q5208" i="1"/>
  <c r="Q5794" i="1"/>
  <c r="Q5803" i="1"/>
  <c r="Q5501" i="1"/>
  <c r="Q5815" i="1"/>
  <c r="Q3373" i="1"/>
  <c r="Q4410" i="1"/>
  <c r="Q2774" i="1"/>
  <c r="Q4417" i="1"/>
  <c r="Q6" i="1"/>
  <c r="Q1126" i="1"/>
  <c r="Q2626" i="1"/>
  <c r="Q4423" i="1"/>
  <c r="Q5779" i="1"/>
  <c r="Q2510" i="1"/>
  <c r="Q6074" i="1"/>
  <c r="Q528" i="1"/>
  <c r="Q537" i="1"/>
  <c r="Q546" i="1"/>
  <c r="Q451" i="1"/>
  <c r="Q2602" i="1"/>
  <c r="Q2412" i="2" s="1"/>
  <c r="Q5616" i="1"/>
  <c r="Q5645" i="1"/>
  <c r="Q5" i="1"/>
  <c r="Q1684" i="1"/>
  <c r="Q2521" i="1"/>
  <c r="Q5671" i="1"/>
  <c r="Q4266" i="1"/>
  <c r="Q5486" i="1"/>
  <c r="Q4272" i="1"/>
  <c r="Q2869" i="1"/>
  <c r="Q4279" i="1"/>
  <c r="Q5680" i="1"/>
  <c r="Q5685" i="1"/>
  <c r="Q5689" i="1"/>
  <c r="Q5067" i="1"/>
  <c r="Q4295" i="1"/>
  <c r="Q1227" i="1"/>
  <c r="Q5077" i="1"/>
  <c r="Q5089" i="1"/>
  <c r="Q2008" i="1"/>
  <c r="Q972" i="1"/>
  <c r="Q2331" i="1"/>
  <c r="Q5102" i="1"/>
  <c r="Q6240" i="1"/>
  <c r="Q2731" i="2" s="1"/>
  <c r="Q6252" i="1"/>
  <c r="Q5111" i="1"/>
  <c r="Q5489" i="1"/>
  <c r="Q1116" i="1"/>
  <c r="Q5724" i="1"/>
  <c r="Q6254" i="1"/>
  <c r="Q6040" i="1"/>
  <c r="Q2885" i="1"/>
  <c r="Q5122" i="1"/>
  <c r="Q4313" i="1"/>
  <c r="Q5309" i="1"/>
  <c r="Q6256" i="1"/>
  <c r="Q2336" i="1"/>
  <c r="Q2017" i="1"/>
  <c r="Q1080" i="1"/>
  <c r="Q903" i="1"/>
  <c r="Q4328" i="1"/>
  <c r="Q1535" i="1"/>
  <c r="Q1545" i="1"/>
  <c r="Q1555" i="1"/>
  <c r="Q1565" i="1"/>
  <c r="Q5133" i="1"/>
  <c r="Q6044" i="1"/>
  <c r="Q4331" i="1"/>
  <c r="Q5136" i="1"/>
  <c r="Q3260" i="1"/>
  <c r="Q2491" i="1"/>
  <c r="Q5138" i="1"/>
  <c r="Q4338" i="1"/>
  <c r="Q5742" i="1"/>
  <c r="Q5149" i="1"/>
  <c r="Q2025" i="1"/>
  <c r="Q2895" i="1"/>
  <c r="Q6360" i="1"/>
  <c r="Q6369" i="1"/>
  <c r="Q5299" i="1"/>
  <c r="Q3263" i="1"/>
  <c r="Q1572" i="1"/>
  <c r="Q6055" i="1"/>
  <c r="Q5744" i="1"/>
  <c r="Q4346" i="1"/>
  <c r="Q2803" i="1"/>
  <c r="Q6378" i="1"/>
  <c r="Q1901" i="1"/>
  <c r="Q169" i="1"/>
  <c r="Q1902" i="1"/>
  <c r="Q1130" i="1"/>
  <c r="Q1685" i="2" s="1"/>
  <c r="Q1580" i="1"/>
  <c r="Q181" i="1"/>
  <c r="Q187" i="1"/>
  <c r="Q1585" i="1"/>
  <c r="Q753" i="1"/>
  <c r="Q5752" i="1"/>
  <c r="Q2499" i="1"/>
  <c r="Q5757" i="1"/>
  <c r="Q5175" i="1"/>
  <c r="Q2352" i="1"/>
  <c r="Q5758" i="1"/>
  <c r="Q53" i="1"/>
  <c r="Q4364" i="1"/>
  <c r="Q4369" i="1"/>
  <c r="Q5180" i="1"/>
  <c r="Q2357" i="1"/>
  <c r="Q767" i="1"/>
  <c r="Q1598" i="1"/>
  <c r="Q2907" i="1"/>
  <c r="Q769" i="1"/>
  <c r="Q2038" i="1"/>
  <c r="Q2502" i="1"/>
  <c r="Q6061" i="1"/>
  <c r="Q1257" i="1"/>
  <c r="Q478" i="1"/>
  <c r="Q485" i="1"/>
  <c r="Q495" i="1"/>
  <c r="Q5188" i="1"/>
  <c r="Q3282" i="1"/>
  <c r="Q3292" i="1"/>
  <c r="Q3302" i="1"/>
  <c r="Q3313" i="1"/>
  <c r="Q3323" i="1"/>
  <c r="Q3333" i="1"/>
  <c r="Q3343" i="1"/>
  <c r="Q5189" i="1"/>
  <c r="Q6064" i="1"/>
  <c r="Q4378" i="1"/>
  <c r="Q5193" i="1"/>
  <c r="Q990" i="1"/>
  <c r="Q1000" i="1"/>
  <c r="Q4380" i="1"/>
  <c r="Q1014" i="1"/>
  <c r="Q1878" i="1"/>
  <c r="Q1527" i="1"/>
  <c r="Q5390" i="1"/>
  <c r="Q5196" i="1"/>
  <c r="Q505" i="1"/>
  <c r="Q2693" i="2" s="1"/>
  <c r="Q5318" i="1"/>
  <c r="Q1783" i="2" s="1"/>
  <c r="Q1019" i="1"/>
  <c r="Q5200" i="1"/>
  <c r="Q2365" i="1"/>
  <c r="Q2917" i="1"/>
  <c r="Q3364" i="1"/>
  <c r="Q5204" i="1"/>
  <c r="Q3366" i="1"/>
  <c r="Q4396" i="1"/>
  <c r="Q509" i="1"/>
  <c r="Q2848" i="1"/>
  <c r="Q5293" i="1"/>
  <c r="Q6266" i="1"/>
  <c r="Q2918" i="1"/>
  <c r="Q5239" i="1"/>
  <c r="Q2924" i="1"/>
  <c r="Q2521" i="2" s="1"/>
  <c r="Q5209" i="1"/>
  <c r="Q5795" i="1"/>
  <c r="Q5804" i="1"/>
  <c r="Q784" i="1"/>
  <c r="Q5816" i="1"/>
  <c r="Q3374" i="1"/>
  <c r="Q3381" i="1"/>
  <c r="Q5211" i="1"/>
  <c r="Q4418" i="1"/>
  <c r="Q2850" i="1"/>
  <c r="Q2627" i="1"/>
  <c r="Q1093" i="1"/>
  <c r="Q2717" i="1"/>
  <c r="Q6075" i="1"/>
  <c r="Q529" i="1"/>
  <c r="Q538" i="1"/>
  <c r="Q547" i="1"/>
  <c r="Q556" i="1"/>
  <c r="Q565" i="1"/>
  <c r="Q1094" i="1"/>
  <c r="Q786" i="1"/>
  <c r="Q4433" i="1"/>
  <c r="Q2047" i="1"/>
  <c r="Q5340" i="1"/>
  <c r="Q1133" i="1"/>
  <c r="Q4444" i="1"/>
  <c r="Q4453" i="1"/>
  <c r="Q4462" i="1"/>
  <c r="Q5780" i="1"/>
  <c r="Q5788" i="1"/>
  <c r="Q7" i="1"/>
  <c r="Q575" i="1"/>
  <c r="Q5227" i="1"/>
  <c r="Q2512" i="1"/>
  <c r="Q6078" i="1"/>
  <c r="Q351" i="1"/>
  <c r="Q2391" i="1"/>
  <c r="Q5820" i="1"/>
  <c r="Q790" i="1"/>
  <c r="Q6079" i="1"/>
  <c r="Q2519" i="1"/>
  <c r="Q2397" i="1"/>
  <c r="Q2366" i="1"/>
  <c r="Q5240" i="1"/>
  <c r="Q5806" i="1"/>
  <c r="Q5319" i="1"/>
  <c r="Q4420" i="1"/>
  <c r="Q4426" i="1"/>
  <c r="Q541" i="1"/>
  <c r="Q5395" i="1"/>
  <c r="Q3384" i="1"/>
  <c r="Q4438" i="1"/>
  <c r="Q4455" i="1"/>
  <c r="Q5789" i="1"/>
  <c r="Q5226" i="1"/>
  <c r="Q2514" i="1"/>
  <c r="Q2392" i="1"/>
  <c r="Q1891" i="1"/>
  <c r="Q5295" i="1"/>
  <c r="Q5500" i="1"/>
  <c r="Q4412" i="1"/>
  <c r="Q3383" i="1"/>
  <c r="Q1662" i="1"/>
  <c r="Q549" i="1"/>
  <c r="Q3385" i="1"/>
  <c r="Q1134" i="1"/>
  <c r="Q4461" i="1"/>
  <c r="Q5790" i="1"/>
  <c r="Q2384" i="1"/>
  <c r="Q2389" i="1"/>
  <c r="Q577" i="1"/>
  <c r="Q581" i="1"/>
  <c r="Q791" i="1"/>
  <c r="Q5296" i="1"/>
  <c r="Q4406" i="1"/>
  <c r="Q3382" i="1"/>
  <c r="Q5214" i="1"/>
  <c r="Q1887" i="1"/>
  <c r="Q550" i="1"/>
  <c r="Q1095" i="1"/>
  <c r="Q2046" i="1"/>
  <c r="Q4439" i="1"/>
  <c r="Q4463" i="1"/>
  <c r="Q349" i="1"/>
  <c r="Q2385" i="1"/>
  <c r="Q2515" i="1"/>
  <c r="Q2631" i="1"/>
  <c r="Q2516" i="1"/>
  <c r="Q2539" i="1"/>
  <c r="Q6071" i="1"/>
  <c r="Q6267" i="1"/>
  <c r="Q5775" i="1"/>
  <c r="Q2629" i="1"/>
  <c r="Q5216" i="1"/>
  <c r="Q554" i="1"/>
  <c r="Q6076" i="1"/>
  <c r="Q2048" i="1"/>
  <c r="Q4443" i="1"/>
  <c r="Q4464" i="1"/>
  <c r="Q4468" i="1"/>
  <c r="Q2511" i="1"/>
  <c r="Q350" i="1"/>
  <c r="Q5819" i="1"/>
  <c r="Q2517" i="1"/>
  <c r="Q2540" i="1"/>
  <c r="Q1881" i="1"/>
  <c r="Q6072" i="1"/>
  <c r="Q6268" i="1"/>
  <c r="Q3368" i="1"/>
  <c r="Q2775" i="1"/>
  <c r="Q2630" i="1"/>
  <c r="Q5217" i="1"/>
  <c r="Q557" i="1"/>
  <c r="Q785" i="1"/>
  <c r="Q2777" i="1"/>
  <c r="Q4445" i="1"/>
  <c r="Q5224" i="1"/>
  <c r="Q4469" i="1"/>
  <c r="Q1027" i="1"/>
  <c r="Q789" i="1"/>
  <c r="Q4472" i="1"/>
  <c r="Q584" i="1"/>
  <c r="Q2398" i="1"/>
  <c r="Q2919" i="1"/>
  <c r="Q5796" i="1"/>
  <c r="Q3376" i="1"/>
  <c r="Q530" i="1"/>
  <c r="Q558" i="1"/>
  <c r="Q787" i="1"/>
  <c r="Q2718" i="1"/>
  <c r="Q4446" i="1"/>
  <c r="Q5781" i="1"/>
  <c r="Q788" i="1"/>
  <c r="Q352" i="1"/>
  <c r="Q580" i="1"/>
  <c r="Q1097" i="1"/>
  <c r="Q814" i="1"/>
  <c r="Q2920" i="1"/>
  <c r="Q5797" i="1"/>
  <c r="Q3377" i="1"/>
  <c r="Q2716" i="1"/>
  <c r="Q531" i="1"/>
  <c r="Q564" i="1"/>
  <c r="Q569" i="1"/>
  <c r="Q573" i="1"/>
  <c r="Q4452" i="1"/>
  <c r="Q5782" i="1"/>
  <c r="Q1135" i="1"/>
  <c r="Q2722" i="1"/>
  <c r="Q353" i="1"/>
  <c r="Q813" i="1"/>
  <c r="Q2849" i="1"/>
  <c r="Q2396" i="1"/>
  <c r="Q5805" i="1"/>
  <c r="Q5243" i="1"/>
  <c r="Q4419" i="1"/>
  <c r="Q4425" i="1"/>
  <c r="Q539" i="1"/>
  <c r="Q566" i="1"/>
  <c r="Q4432" i="1"/>
  <c r="Q5221" i="1"/>
  <c r="Q4454" i="1"/>
  <c r="Q5787" i="1"/>
  <c r="Q3387" i="1"/>
  <c r="Q2513" i="1"/>
  <c r="Q2390" i="1"/>
  <c r="Q1890" i="1"/>
  <c r="Q2518" i="1"/>
  <c r="Q1379" i="2"/>
  <c r="Q360" i="2"/>
  <c r="Q171" i="2"/>
  <c r="Q1247" i="2"/>
  <c r="Q5" i="2"/>
  <c r="Q2126" i="2"/>
  <c r="Q217" i="2"/>
  <c r="Q251" i="2"/>
  <c r="Q420" i="2"/>
  <c r="Q2159" i="2"/>
  <c r="Q2170" i="2"/>
  <c r="Q1438" i="2"/>
  <c r="Q463" i="2"/>
  <c r="Q1935" i="2"/>
  <c r="Q1414" i="2"/>
  <c r="Q2707" i="2"/>
  <c r="Q1648" i="2"/>
  <c r="Q2453" i="2"/>
  <c r="Q382" i="2"/>
  <c r="Q1592" i="2"/>
  <c r="Q2273" i="2"/>
  <c r="Q631" i="2"/>
  <c r="Q1157" i="2"/>
  <c r="Q2303" i="2"/>
  <c r="Q1206" i="2"/>
  <c r="Q1186" i="2"/>
  <c r="Q149" i="2"/>
  <c r="Q1722" i="2"/>
  <c r="Q1962" i="2"/>
  <c r="Q1242" i="2"/>
  <c r="Q1525" i="2"/>
  <c r="Q1845" i="2"/>
  <c r="Q982" i="2"/>
  <c r="Q1348" i="2"/>
  <c r="Q484" i="2"/>
  <c r="Q2423" i="2"/>
  <c r="Q1629" i="2"/>
  <c r="Q651" i="2"/>
  <c r="Q2339" i="2"/>
  <c r="Q1148" i="2"/>
  <c r="Q1136" i="2"/>
  <c r="Q1307" i="2"/>
  <c r="Q2441" i="2"/>
  <c r="Q154" i="2"/>
  <c r="Q643" i="2"/>
  <c r="Q1401" i="2"/>
  <c r="Q1683" i="2"/>
  <c r="Q900" i="2"/>
  <c r="Q228" i="2"/>
  <c r="Q358" i="2"/>
  <c r="Q645" i="2"/>
  <c r="Q1723" i="2"/>
  <c r="Q696" i="2"/>
  <c r="Q2601" i="2"/>
  <c r="Q1347" i="2"/>
  <c r="Q1172" i="2"/>
  <c r="Q981" i="2"/>
  <c r="Q2134" i="2"/>
  <c r="Q1562" i="2"/>
  <c r="Q1586" i="2"/>
  <c r="Q728" i="2"/>
  <c r="Q1018" i="2"/>
  <c r="Q2118" i="2"/>
  <c r="Q1609" i="2"/>
  <c r="Q2190" i="2"/>
  <c r="Q2329" i="2"/>
  <c r="Q1127" i="2"/>
  <c r="Q1716" i="2"/>
  <c r="Q2246" i="2"/>
  <c r="Q2732" i="2"/>
  <c r="Q2445" i="2"/>
  <c r="Q2586" i="2"/>
  <c r="Q2475" i="2"/>
  <c r="Q1644" i="2"/>
  <c r="Q1956" i="2"/>
  <c r="Q853" i="2"/>
  <c r="Q2416" i="2"/>
  <c r="Q2063" i="2"/>
  <c r="Q2679" i="2"/>
  <c r="Q1674" i="2"/>
  <c r="Q1753" i="2"/>
  <c r="Q877" i="2"/>
  <c r="Q1766" i="2"/>
  <c r="Q713" i="2"/>
  <c r="Q637" i="2"/>
  <c r="Q2247" i="2"/>
  <c r="Q1691" i="2"/>
  <c r="Q276" i="2"/>
  <c r="Q2497" i="2"/>
  <c r="Q2189" i="2"/>
  <c r="Q2255" i="2"/>
  <c r="Q1743" i="2"/>
  <c r="Q928" i="2"/>
  <c r="Q1690" i="2"/>
  <c r="Q2010" i="2"/>
  <c r="Q2565" i="2"/>
  <c r="Q2309" i="2"/>
  <c r="Q1689" i="2"/>
  <c r="Q1406" i="2"/>
  <c r="Q2590" i="2"/>
  <c r="Q1475" i="2"/>
  <c r="Q2541" i="2"/>
  <c r="Q2297" i="2"/>
  <c r="Q2223" i="2"/>
  <c r="Q873" i="2"/>
  <c r="Q327" i="2"/>
  <c r="Q339" i="2"/>
  <c r="Q58" i="2"/>
  <c r="Q459" i="2"/>
  <c r="Q741" i="2"/>
  <c r="Q2305" i="2"/>
  <c r="Q1446" i="2"/>
  <c r="Q1910" i="2"/>
  <c r="Q219" i="2"/>
  <c r="Q2098" i="2"/>
  <c r="Q2713" i="2"/>
  <c r="Q2633" i="2"/>
  <c r="Q833" i="2"/>
  <c r="Q1308" i="2"/>
  <c r="Q1936" i="2"/>
  <c r="Q1350" i="2"/>
  <c r="Q2631" i="2"/>
  <c r="Q1646" i="2"/>
  <c r="Q2341" i="2"/>
  <c r="Q1085" i="2"/>
  <c r="Q257" i="2"/>
  <c r="Q525" i="2"/>
  <c r="Q1400" i="2"/>
  <c r="Q920" i="2"/>
  <c r="Q1294" i="2"/>
  <c r="Q1485" i="2"/>
  <c r="Q852" i="2"/>
  <c r="Q1084" i="2"/>
  <c r="Q2632" i="2"/>
  <c r="Q585" i="2"/>
  <c r="Q599" i="2"/>
  <c r="Q962" i="2"/>
  <c r="Q2639" i="2"/>
  <c r="Q2551" i="2"/>
  <c r="Q267" i="2"/>
  <c r="Q2314" i="2"/>
  <c r="Q1149" i="2"/>
  <c r="Q2629" i="2"/>
  <c r="Q491" i="2"/>
  <c r="Q2368" i="2"/>
  <c r="Q1064" i="2"/>
  <c r="Q1714" i="2"/>
  <c r="Q1904" i="2"/>
  <c r="Q2607" i="2"/>
  <c r="Q1804" i="2"/>
  <c r="Q460" i="2"/>
  <c r="Q2020" i="2"/>
  <c r="Q2615" i="2"/>
  <c r="Q1950" i="2"/>
  <c r="Q2102" i="2"/>
  <c r="Q737" i="2"/>
  <c r="Q2401" i="2"/>
  <c r="Q1081" i="2"/>
  <c r="Q2672" i="2"/>
  <c r="Q1410" i="2"/>
  <c r="Q1682" i="2"/>
  <c r="Q895" i="2"/>
  <c r="Q1360" i="2"/>
  <c r="Q1670" i="2"/>
  <c r="Q1106" i="2"/>
  <c r="Q1982" i="2"/>
  <c r="Q2007" i="2"/>
  <c r="Q2587" i="2"/>
  <c r="Q1028" i="2"/>
  <c r="Q1017" i="2"/>
  <c r="Q1805" i="2"/>
  <c r="Q1653" i="2"/>
  <c r="Q2376" i="2"/>
  <c r="Q752" i="2"/>
  <c r="Q292" i="2"/>
  <c r="Q1703" i="2"/>
  <c r="Q2582" i="2"/>
  <c r="Q1265" i="2"/>
  <c r="Q2504" i="2"/>
  <c r="Q2547" i="2"/>
  <c r="Q774" i="2"/>
  <c r="Q2716" i="2"/>
  <c r="Q2152" i="2"/>
  <c r="Q724" i="2"/>
  <c r="Q2692" i="2"/>
  <c r="Q1505" i="2"/>
  <c r="Q2290" i="2"/>
  <c r="Q307" i="2"/>
  <c r="Q1775" i="2"/>
  <c r="Q1194" i="2"/>
  <c r="Q37" i="2"/>
  <c r="Q1488" i="2"/>
  <c r="Q1366" i="2"/>
  <c r="Q2052" i="2"/>
  <c r="Q185" i="2"/>
  <c r="Q207" i="2"/>
  <c r="Q1171" i="2"/>
  <c r="Q2446" i="2"/>
  <c r="Q973" i="2"/>
  <c r="Q1764" i="2"/>
  <c r="Q1236" i="2"/>
  <c r="Q1357" i="2"/>
  <c r="Q1585" i="2"/>
  <c r="Q1792" i="2"/>
  <c r="Q2506" i="2"/>
  <c r="Q115" i="2"/>
  <c r="Q1693" i="2"/>
  <c r="Q1261" i="2"/>
  <c r="Q1669" i="2"/>
  <c r="Q1860" i="2"/>
  <c r="Q1893" i="2"/>
  <c r="Q1346" i="2"/>
  <c r="Q559" i="2"/>
  <c r="Q151" i="2"/>
  <c r="Q61" i="2"/>
  <c r="Q1676" i="2"/>
  <c r="Q2359" i="2"/>
  <c r="Q220" i="2"/>
  <c r="Q1119" i="2"/>
  <c r="Q2674" i="2"/>
  <c r="Q1403" i="2"/>
  <c r="Q2193" i="2"/>
  <c r="Q961" i="2"/>
  <c r="Q2045" i="2"/>
  <c r="Q1241" i="2"/>
  <c r="Q2176" i="2"/>
  <c r="Q2714" i="2"/>
  <c r="Q2141" i="2"/>
  <c r="Q405" i="2"/>
  <c r="Q899" i="2"/>
  <c r="Q309" i="2"/>
  <c r="Q1626" i="2"/>
  <c r="Q1605" i="2"/>
  <c r="Q69" i="2"/>
  <c r="Q1838" i="2"/>
  <c r="Q2362" i="2"/>
  <c r="Q1000" i="2"/>
  <c r="Q1372" i="2"/>
  <c r="Q1121" i="2"/>
  <c r="Q616" i="2"/>
  <c r="Q2012" i="2"/>
  <c r="Q1177" i="2"/>
  <c r="Q477" i="2"/>
  <c r="Q709" i="2"/>
  <c r="Q1489" i="2"/>
  <c r="Q989" i="2"/>
  <c r="Q2389" i="2"/>
  <c r="Q2021" i="2"/>
  <c r="Q2242" i="2"/>
  <c r="Q588" i="2"/>
  <c r="Q1922" i="2"/>
  <c r="Q2456" i="2"/>
  <c r="Q1022" i="2"/>
  <c r="Q1748" i="2"/>
  <c r="Q489" i="2"/>
  <c r="Q549" i="2"/>
  <c r="Q1145" i="2"/>
  <c r="Q2676" i="2"/>
  <c r="Q1597" i="2"/>
  <c r="Q1741" i="2"/>
  <c r="Q2201" i="2"/>
  <c r="Q2406" i="2"/>
  <c r="Q1364" i="2"/>
  <c r="Q1396" i="2"/>
  <c r="Q1426" i="2"/>
  <c r="Q445" i="2"/>
  <c r="Q250" i="2"/>
  <c r="Q999" i="2"/>
  <c r="Q495" i="2"/>
  <c r="Q453" i="2"/>
  <c r="Q1989" i="2"/>
  <c r="Q85" i="2"/>
  <c r="Q1413" i="2"/>
  <c r="Q2237" i="2"/>
  <c r="Q1851" i="2"/>
  <c r="Q1380" i="2"/>
  <c r="Q792" i="2"/>
  <c r="Q1498" i="2"/>
  <c r="Q2530" i="2"/>
  <c r="Q2653" i="2"/>
  <c r="Q279" i="2"/>
  <c r="Q712" i="2"/>
  <c r="Q1895" i="2"/>
  <c r="Q305" i="2"/>
  <c r="Q127" i="2"/>
  <c r="Q2225" i="2"/>
  <c r="Q1620" i="2"/>
  <c r="Q736" i="2"/>
  <c r="Q1320" i="2"/>
  <c r="Q2630" i="2"/>
  <c r="Q311" i="2"/>
  <c r="Q2016" i="2"/>
  <c r="Q1105" i="2"/>
  <c r="Q1040" i="2"/>
  <c r="Q252" i="2"/>
  <c r="Q1036" i="2"/>
  <c r="Q499" i="2"/>
  <c r="Q2696" i="2"/>
  <c r="Q922" i="2"/>
  <c r="Q717" i="2"/>
  <c r="Q1770" i="2"/>
  <c r="Q1632" i="2"/>
  <c r="Q2482" i="2"/>
  <c r="Q397" i="2"/>
  <c r="Q955" i="2"/>
  <c r="Q528" i="2"/>
  <c r="Q2111" i="2"/>
  <c r="Q820" i="2"/>
  <c r="Q2680" i="2"/>
  <c r="Q1828" i="2"/>
  <c r="Q2221" i="2"/>
  <c r="Q2135" i="2"/>
  <c r="Q1478" i="2"/>
  <c r="Q2467" i="2"/>
  <c r="Q2298" i="2"/>
  <c r="Q2572" i="2"/>
  <c r="Q2687" i="2"/>
  <c r="Q2284" i="2"/>
  <c r="Q1239" i="2"/>
  <c r="Q706" i="2"/>
  <c r="Q2216" i="2"/>
  <c r="Q1053" i="2"/>
  <c r="Q667" i="2"/>
  <c r="Q1432" i="2"/>
  <c r="Q1495" i="2"/>
  <c r="Q189" i="2"/>
  <c r="Q888" i="2"/>
  <c r="Q772" i="2"/>
  <c r="Q2097" i="2"/>
  <c r="Q1976" i="2"/>
  <c r="Q729" i="2"/>
  <c r="Q1897" i="2"/>
  <c r="Q1326" i="2"/>
  <c r="Q2276" i="2"/>
  <c r="Q1146" i="2"/>
  <c r="Q913" i="2"/>
  <c r="Q783" i="2"/>
  <c r="Q2433" i="2"/>
  <c r="Q2277" i="2"/>
  <c r="Q148" i="2"/>
  <c r="Q1606" i="2"/>
  <c r="Q2353" i="2"/>
  <c r="Q617" i="2"/>
  <c r="Q777" i="2"/>
  <c r="Q1176" i="2"/>
  <c r="Q1282" i="2"/>
  <c r="Q984" i="2"/>
  <c r="Q1455" i="2"/>
  <c r="Q975" i="2"/>
  <c r="Q1941" i="2"/>
  <c r="Q13" i="2"/>
  <c r="Q1955" i="2"/>
  <c r="Q1858" i="2"/>
  <c r="Q788" i="2"/>
  <c r="Q1549" i="2"/>
  <c r="Q2142" i="2"/>
  <c r="Q2465" i="2"/>
  <c r="Q2733" i="2"/>
  <c r="Q2167" i="2"/>
  <c r="Q2549" i="2"/>
  <c r="Q2334" i="2"/>
  <c r="Q1680" i="2"/>
  <c r="Q2728" i="2"/>
  <c r="Q2153" i="2"/>
  <c r="Q2566" i="2"/>
  <c r="Q2062" i="2"/>
  <c r="Q924" i="2"/>
  <c r="Q483" i="2"/>
  <c r="Q508" i="2"/>
  <c r="Q1726" i="2"/>
  <c r="Q603" i="2"/>
  <c r="Q505" i="2"/>
  <c r="Q2610" i="2"/>
  <c r="Q1575" i="2"/>
  <c r="Q1153" i="2"/>
  <c r="Q448" i="2"/>
  <c r="Q1117" i="2"/>
  <c r="Q2647" i="2"/>
  <c r="Q1631" i="2"/>
  <c r="Q1639" i="2"/>
  <c r="Q1066" i="2"/>
  <c r="Q935" i="2"/>
  <c r="Q1070" i="2"/>
  <c r="Q1732" i="2"/>
  <c r="Q1706" i="2"/>
  <c r="Q1570" i="2"/>
  <c r="Q979" i="2"/>
  <c r="Q1456" i="2"/>
  <c r="Q1709" i="2"/>
  <c r="Q809" i="2"/>
  <c r="Q2068" i="2"/>
  <c r="Q1047" i="2"/>
  <c r="Q2474" i="2"/>
  <c r="Q2236" i="2"/>
  <c r="Q1204" i="2"/>
  <c r="Q766" i="2"/>
  <c r="Q527" i="2"/>
  <c r="Q2180" i="2"/>
  <c r="Q1874" i="2"/>
  <c r="Q2083" i="2"/>
  <c r="Q1842" i="2"/>
  <c r="Q2054" i="2"/>
  <c r="Q2077" i="2"/>
  <c r="Q1175" i="2"/>
  <c r="Q233" i="2"/>
  <c r="Q944" i="2"/>
  <c r="Q2666" i="2"/>
  <c r="Q1362" i="2"/>
  <c r="Q1306" i="2"/>
  <c r="Q404" i="2"/>
  <c r="Q1159" i="2"/>
  <c r="Q949" i="2"/>
  <c r="Q918" i="2"/>
  <c r="Q1045" i="2"/>
  <c r="Q898" i="2"/>
  <c r="Q621" i="2"/>
  <c r="Q2286" i="2"/>
  <c r="Q2161" i="2"/>
  <c r="Q925" i="2"/>
  <c r="Q1122" i="2"/>
  <c r="Q2233" i="2"/>
  <c r="Q2655" i="2"/>
  <c r="Q2545" i="2"/>
  <c r="Q2293" i="2"/>
  <c r="Q494" i="2"/>
  <c r="Q881" i="2"/>
  <c r="Q2278" i="2"/>
  <c r="Q1627" i="2"/>
  <c r="Q1255" i="2"/>
  <c r="Q517" i="2"/>
  <c r="Q2140" i="2"/>
  <c r="Q703" i="2"/>
  <c r="Q1191" i="2"/>
  <c r="Q1189" i="2"/>
  <c r="Q1661" i="2"/>
  <c r="Q381" i="2"/>
  <c r="Q173" i="2"/>
  <c r="Q1021" i="2"/>
  <c r="F504" i="2"/>
  <c r="F1037" i="2"/>
  <c r="F1714" i="2"/>
  <c r="F2563" i="2"/>
  <c r="F826" i="2"/>
  <c r="F1091" i="2"/>
  <c r="F12" i="2"/>
  <c r="F1083" i="2"/>
  <c r="F1154" i="2"/>
  <c r="F2398" i="2"/>
  <c r="F60" i="2"/>
  <c r="F1156" i="2"/>
  <c r="F345" i="2"/>
  <c r="F1435" i="2"/>
  <c r="F696" i="2"/>
  <c r="F1245" i="2"/>
  <c r="F913" i="2"/>
  <c r="F1529" i="2"/>
  <c r="F1167" i="2"/>
  <c r="F152" i="2"/>
  <c r="F2426" i="2"/>
  <c r="F2005" i="2"/>
  <c r="F1902" i="2"/>
  <c r="F1197" i="2"/>
  <c r="F678" i="2"/>
  <c r="F555" i="2"/>
  <c r="F2514" i="2"/>
  <c r="F796" i="2"/>
  <c r="F1363" i="2"/>
  <c r="F1355" i="2"/>
  <c r="F591" i="2"/>
  <c r="F419" i="2"/>
  <c r="F47" i="2"/>
  <c r="F862" i="2"/>
  <c r="F2051" i="2"/>
  <c r="F1650" i="2"/>
  <c r="F2462" i="2"/>
  <c r="F989" i="2"/>
  <c r="F952" i="2"/>
  <c r="F1447" i="2"/>
  <c r="F2015" i="2"/>
  <c r="F2404" i="2"/>
  <c r="F998" i="2"/>
  <c r="F2141" i="2"/>
  <c r="F2659" i="2"/>
  <c r="F423" i="2"/>
  <c r="F2720" i="2"/>
  <c r="F1019" i="2"/>
  <c r="F1462" i="2"/>
  <c r="F957" i="2"/>
  <c r="F1796" i="2"/>
  <c r="F2073" i="2"/>
  <c r="F2024" i="2"/>
  <c r="F2097" i="2"/>
  <c r="F2575" i="2"/>
  <c r="F1415" i="2"/>
  <c r="F62" i="2"/>
  <c r="F1968" i="2"/>
  <c r="F2194" i="2"/>
  <c r="F1668" i="2"/>
  <c r="F617" i="2"/>
  <c r="F1867" i="2"/>
  <c r="F2079" i="2"/>
  <c r="F903" i="2"/>
  <c r="F2050" i="2"/>
  <c r="F2642" i="2"/>
  <c r="F2650" i="2"/>
  <c r="F961" i="2"/>
  <c r="F2441" i="2"/>
  <c r="F787" i="2"/>
  <c r="F186" i="2"/>
  <c r="F1676" i="2"/>
  <c r="F2596" i="2"/>
  <c r="F1791" i="2"/>
  <c r="F1654" i="2"/>
  <c r="F1128" i="2"/>
  <c r="F2461" i="2"/>
  <c r="F736" i="2"/>
  <c r="F300" i="2"/>
  <c r="F2510" i="2"/>
  <c r="F1630" i="2"/>
  <c r="T1" i="1"/>
  <c r="V1" i="1"/>
  <c r="P1487" i="1" l="1"/>
  <c r="Q1487" i="1"/>
  <c r="P1447" i="1"/>
  <c r="Q1447" i="1"/>
  <c r="P911" i="1"/>
  <c r="Q911" i="1"/>
  <c r="P1411" i="1"/>
  <c r="Q1411" i="1"/>
  <c r="P83" i="1"/>
  <c r="Q83" i="1"/>
  <c r="P860" i="1"/>
  <c r="Q860" i="1"/>
  <c r="P835" i="1"/>
  <c r="Q835" i="1"/>
  <c r="P1283" i="1"/>
  <c r="Q1283" i="1"/>
  <c r="P1490" i="1"/>
  <c r="Q1490" i="1"/>
  <c r="P1446" i="1"/>
  <c r="Q1446" i="1"/>
  <c r="P910" i="1"/>
  <c r="Q910" i="1"/>
  <c r="P1410" i="1"/>
  <c r="Q1410" i="1"/>
  <c r="P93" i="1"/>
  <c r="Q93" i="1"/>
  <c r="P1361" i="1"/>
  <c r="Q1361" i="1"/>
  <c r="P1297" i="1"/>
  <c r="Q1297" i="1"/>
  <c r="P1493" i="1"/>
  <c r="Q1493" i="1"/>
  <c r="P1445" i="1"/>
  <c r="Q1445" i="1"/>
  <c r="P904" i="1"/>
  <c r="Q904" i="1"/>
  <c r="P1407" i="1"/>
  <c r="Q1407" i="1"/>
  <c r="P73" i="1"/>
  <c r="Q73" i="1"/>
  <c r="P1369" i="1"/>
  <c r="Q1369" i="1"/>
  <c r="P1325" i="1"/>
  <c r="Q1325" i="1"/>
  <c r="P1260" i="1"/>
  <c r="Q1260" i="1"/>
  <c r="P1468" i="1"/>
  <c r="Q1468" i="1"/>
  <c r="P919" i="1"/>
  <c r="Q919" i="1"/>
  <c r="P913" i="1"/>
  <c r="Q913" i="1"/>
  <c r="P878" i="1"/>
  <c r="Q878" i="1"/>
  <c r="P77" i="1"/>
  <c r="Q77" i="1"/>
  <c r="P1394" i="1"/>
  <c r="Q1394" i="1"/>
  <c r="P1350" i="1"/>
  <c r="Q1350" i="1"/>
  <c r="P1327" i="1"/>
  <c r="Q1327" i="1"/>
  <c r="P830" i="1"/>
  <c r="Q830" i="1"/>
  <c r="P1475" i="1"/>
  <c r="Q1475" i="1"/>
  <c r="P182" i="1"/>
  <c r="Q182" i="1"/>
  <c r="P147" i="1"/>
  <c r="Q147" i="1"/>
  <c r="P106" i="1"/>
  <c r="Q106" i="1"/>
  <c r="P856" i="1"/>
  <c r="Q856" i="1"/>
  <c r="P847" i="1"/>
  <c r="Q847" i="1"/>
  <c r="P1302" i="1"/>
  <c r="Q1302" i="1"/>
  <c r="P935" i="1"/>
  <c r="Q935" i="1"/>
  <c r="P1458" i="1"/>
  <c r="Q1458" i="1"/>
  <c r="P1424" i="1"/>
  <c r="Q1424" i="1"/>
  <c r="P1414" i="1"/>
  <c r="Q1414" i="1"/>
  <c r="P1404" i="1"/>
  <c r="Q1404" i="1"/>
  <c r="P851" i="1"/>
  <c r="Q851" i="1"/>
  <c r="P1316" i="1"/>
  <c r="Q1316" i="1"/>
  <c r="P1267" i="1"/>
  <c r="Q1267" i="1"/>
  <c r="P226" i="1"/>
  <c r="Q226" i="1"/>
  <c r="P204" i="1"/>
  <c r="Q204" i="1"/>
  <c r="P900" i="1"/>
  <c r="Q900" i="1"/>
  <c r="P120" i="1"/>
  <c r="Q120" i="1"/>
  <c r="P1402" i="1"/>
  <c r="Q1402" i="1"/>
  <c r="Q347" i="2" s="1"/>
  <c r="P850" i="1"/>
  <c r="Q850" i="1"/>
  <c r="P1323" i="1"/>
  <c r="Q1323" i="1"/>
  <c r="P1266" i="1"/>
  <c r="Q1266" i="1"/>
  <c r="P1486" i="1"/>
  <c r="Q1486" i="1"/>
  <c r="P203" i="1"/>
  <c r="Q203" i="1"/>
  <c r="P1419" i="1"/>
  <c r="Q1419" i="1"/>
  <c r="P887" i="1"/>
  <c r="Q887" i="1"/>
  <c r="P87" i="1"/>
  <c r="Q87" i="1"/>
  <c r="P1363" i="1"/>
  <c r="Q1363" i="1"/>
  <c r="P1306" i="1"/>
  <c r="Q1306" i="1"/>
  <c r="P1485" i="1"/>
  <c r="Q1485" i="1"/>
  <c r="P218" i="1"/>
  <c r="Q218" i="1"/>
  <c r="P906" i="1"/>
  <c r="Q906" i="1"/>
  <c r="P881" i="1"/>
  <c r="Q881" i="1"/>
  <c r="P74" i="1"/>
  <c r="Q74" i="1"/>
  <c r="P848" i="1"/>
  <c r="Q848" i="1"/>
  <c r="P1330" i="1"/>
  <c r="Q1330" i="1"/>
  <c r="P834" i="1"/>
  <c r="Q834" i="1"/>
  <c r="P1489" i="1"/>
  <c r="Q1489" i="1"/>
  <c r="P217" i="1"/>
  <c r="Q217" i="1"/>
  <c r="P905" i="1"/>
  <c r="Q905" i="1"/>
  <c r="P134" i="1"/>
  <c r="Q134" i="1"/>
  <c r="P84" i="1"/>
  <c r="Q84" i="1"/>
  <c r="P1352" i="1"/>
  <c r="Q1352" i="1"/>
  <c r="Q345" i="2" s="1"/>
  <c r="P1281" i="1"/>
  <c r="Q1281" i="1"/>
  <c r="P925" i="1"/>
  <c r="Q925" i="1"/>
  <c r="P216" i="1"/>
  <c r="Q216" i="1"/>
  <c r="Q1813" i="2" s="1"/>
  <c r="P162" i="1"/>
  <c r="Q162" i="1"/>
  <c r="P879" i="1"/>
  <c r="Q879" i="1"/>
  <c r="P1400" i="1"/>
  <c r="Q1400" i="1"/>
  <c r="P1360" i="1"/>
  <c r="Q1360" i="1"/>
  <c r="P1319" i="1"/>
  <c r="Q1319" i="1"/>
  <c r="P942" i="1"/>
  <c r="Q942" i="1"/>
  <c r="P1460" i="1"/>
  <c r="Q1460" i="1"/>
  <c r="P193" i="1"/>
  <c r="Q193" i="1"/>
  <c r="P1421" i="1"/>
  <c r="Q1421" i="1"/>
  <c r="P131" i="1"/>
  <c r="Q131" i="1"/>
  <c r="P72" i="1"/>
  <c r="Q72" i="1"/>
  <c r="P1393" i="1"/>
  <c r="Q1393" i="1"/>
  <c r="P1349" i="1"/>
  <c r="Q1349" i="1"/>
  <c r="P1318" i="1"/>
  <c r="Q1318" i="1"/>
  <c r="P232" i="1"/>
  <c r="Q232" i="1"/>
  <c r="P1467" i="1"/>
  <c r="Q1467" i="1"/>
  <c r="P1434" i="1"/>
  <c r="Q1434" i="1"/>
  <c r="P139" i="1"/>
  <c r="Q139" i="1"/>
  <c r="P90" i="1"/>
  <c r="Q90" i="1"/>
  <c r="P1379" i="1"/>
  <c r="Q1379" i="1"/>
  <c r="P1340" i="1"/>
  <c r="Q1340" i="1"/>
  <c r="P1294" i="1"/>
  <c r="Q1294" i="1"/>
  <c r="P930" i="1"/>
  <c r="Q930" i="1"/>
  <c r="P1450" i="1"/>
  <c r="Q1450" i="1"/>
  <c r="P1423" i="1"/>
  <c r="Q1423" i="1"/>
  <c r="P876" i="1"/>
  <c r="Q876" i="1"/>
  <c r="P75" i="1"/>
  <c r="Q75" i="1"/>
  <c r="P1373" i="1"/>
  <c r="Q1373" i="1"/>
  <c r="P1308" i="1"/>
  <c r="Q1308" i="1"/>
  <c r="P828" i="1"/>
  <c r="Q828" i="1"/>
  <c r="P224" i="1"/>
  <c r="Q224" i="1"/>
  <c r="P198" i="1"/>
  <c r="Q198" i="1"/>
  <c r="P896" i="1"/>
  <c r="Q896" i="1"/>
  <c r="P112" i="1"/>
  <c r="Q112" i="1"/>
  <c r="P62" i="1"/>
  <c r="Q62" i="1"/>
  <c r="P1372" i="1"/>
  <c r="Q1372" i="1"/>
  <c r="P1315" i="1"/>
  <c r="Q1315" i="1"/>
  <c r="P827" i="1"/>
  <c r="Q827" i="1"/>
  <c r="P1479" i="1"/>
  <c r="Q1479" i="1"/>
  <c r="P197" i="1"/>
  <c r="Q197" i="1"/>
  <c r="P908" i="1"/>
  <c r="Q908" i="1"/>
  <c r="P884" i="1"/>
  <c r="Q884" i="1"/>
  <c r="P86" i="1"/>
  <c r="Q86" i="1"/>
  <c r="P1354" i="1"/>
  <c r="Q1354" i="1"/>
  <c r="P1299" i="1"/>
  <c r="Q1299" i="1"/>
  <c r="P1481" i="1"/>
  <c r="Q1481" i="1"/>
  <c r="P210" i="1"/>
  <c r="Q210" i="1"/>
  <c r="P164" i="1"/>
  <c r="Q164" i="1"/>
  <c r="P873" i="1"/>
  <c r="Q873" i="1"/>
  <c r="P870" i="1"/>
  <c r="Q870" i="1"/>
  <c r="P1377" i="1"/>
  <c r="Q1377" i="1"/>
  <c r="P1328" i="1"/>
  <c r="Q1328" i="1"/>
  <c r="Q1311" i="2" s="1"/>
  <c r="P1264" i="1"/>
  <c r="Q1264" i="1"/>
  <c r="P926" i="1"/>
  <c r="Q926" i="1"/>
  <c r="P209" i="1"/>
  <c r="Q209" i="1"/>
  <c r="P163" i="1"/>
  <c r="Q163" i="1"/>
  <c r="P880" i="1"/>
  <c r="Q880" i="1"/>
  <c r="P79" i="1"/>
  <c r="Q79" i="1"/>
  <c r="P844" i="1"/>
  <c r="Q844" i="1"/>
  <c r="P1276" i="1"/>
  <c r="Q1276" i="1"/>
  <c r="P923" i="1"/>
  <c r="Q923" i="1"/>
  <c r="P208" i="1"/>
  <c r="Q208" i="1"/>
  <c r="P159" i="1"/>
  <c r="Q159" i="1"/>
  <c r="P132" i="1"/>
  <c r="Q132" i="1"/>
  <c r="Q2514" i="2" s="1"/>
  <c r="P1396" i="1"/>
  <c r="Q1396" i="1"/>
  <c r="P1359" i="1"/>
  <c r="Q1359" i="1"/>
  <c r="Q1311" i="1"/>
  <c r="P1311" i="1"/>
  <c r="P937" i="1"/>
  <c r="Q937" i="1"/>
  <c r="P1452" i="1"/>
  <c r="Q1452" i="1"/>
  <c r="P1436" i="1"/>
  <c r="Q1436" i="1"/>
  <c r="P1417" i="1"/>
  <c r="Q1417" i="1"/>
  <c r="Q418" i="2" s="1"/>
  <c r="P123" i="1"/>
  <c r="Q123" i="1"/>
  <c r="Q1771" i="2" s="1"/>
  <c r="P68" i="1"/>
  <c r="Q68" i="1"/>
  <c r="P1388" i="1"/>
  <c r="Q1388" i="1"/>
  <c r="P1348" i="1"/>
  <c r="Q1348" i="1"/>
  <c r="P1310" i="1"/>
  <c r="Q1310" i="1"/>
  <c r="Q2397" i="2" s="1"/>
  <c r="P230" i="1"/>
  <c r="Q230" i="1"/>
  <c r="P1459" i="1"/>
  <c r="Q1459" i="1"/>
  <c r="P168" i="1"/>
  <c r="Q168" i="1"/>
  <c r="Q1719" i="2" s="1"/>
  <c r="P1415" i="1"/>
  <c r="Q1415" i="1"/>
  <c r="P76" i="1"/>
  <c r="Q76" i="1"/>
  <c r="P852" i="1"/>
  <c r="Q852" i="1"/>
  <c r="P1339" i="1"/>
  <c r="Q1339" i="1"/>
  <c r="P1287" i="1"/>
  <c r="Q1287" i="1"/>
  <c r="P928" i="1"/>
  <c r="Q928" i="1"/>
  <c r="P221" i="1"/>
  <c r="Q221" i="1"/>
  <c r="P901" i="1"/>
  <c r="Q901" i="1"/>
  <c r="P129" i="1"/>
  <c r="Q129" i="1"/>
  <c r="P70" i="1"/>
  <c r="Q70" i="1"/>
  <c r="P1367" i="1"/>
  <c r="Q1367" i="1"/>
  <c r="P1301" i="1"/>
  <c r="Q1301" i="1"/>
  <c r="P941" i="1"/>
  <c r="Q941" i="1"/>
  <c r="P1473" i="1"/>
  <c r="Q1473" i="1"/>
  <c r="P915" i="1"/>
  <c r="Q915" i="1"/>
  <c r="P153" i="1"/>
  <c r="Q153" i="1"/>
  <c r="P104" i="1"/>
  <c r="Q104" i="1"/>
  <c r="P1391" i="1"/>
  <c r="Q1391" i="1"/>
  <c r="P1364" i="1"/>
  <c r="Q1364" i="1"/>
  <c r="P1307" i="1"/>
  <c r="Q1307" i="1"/>
  <c r="P825" i="1"/>
  <c r="Q825" i="1"/>
  <c r="P1472" i="1"/>
  <c r="Q1472" i="1"/>
  <c r="P196" i="1"/>
  <c r="Q196" i="1"/>
  <c r="P907" i="1"/>
  <c r="Q907" i="1"/>
  <c r="P1412" i="1"/>
  <c r="Q1412" i="1"/>
  <c r="P1401" i="1"/>
  <c r="Q1401" i="1"/>
  <c r="P1344" i="1"/>
  <c r="Q1344" i="1"/>
  <c r="P1291" i="1"/>
  <c r="Q1291" i="1"/>
  <c r="P922" i="1"/>
  <c r="Q922" i="1"/>
  <c r="P202" i="1"/>
  <c r="Q202" i="1"/>
  <c r="Q1168" i="2" s="1"/>
  <c r="P151" i="1"/>
  <c r="Q151" i="1"/>
  <c r="P126" i="1"/>
  <c r="Q126" i="1"/>
  <c r="P66" i="1"/>
  <c r="Q66" i="1"/>
  <c r="P1370" i="1"/>
  <c r="Q1370" i="1"/>
  <c r="P1321" i="1"/>
  <c r="Q1321" i="1"/>
  <c r="P1262" i="1"/>
  <c r="Q1262" i="1"/>
  <c r="Q40" i="2" s="1"/>
  <c r="P1484" i="1"/>
  <c r="Q1484" i="1"/>
  <c r="Q2360" i="2" s="1"/>
  <c r="P201" i="1"/>
  <c r="Q201" i="1"/>
  <c r="P150" i="1"/>
  <c r="Q150" i="1"/>
  <c r="P872" i="1"/>
  <c r="Q872" i="1"/>
  <c r="P1397" i="1"/>
  <c r="Q1397" i="1"/>
  <c r="P841" i="1"/>
  <c r="Q841" i="1"/>
  <c r="Q2588" i="2" s="1"/>
  <c r="P1271" i="1"/>
  <c r="Q1271" i="1"/>
  <c r="P920" i="1"/>
  <c r="Q920" i="1"/>
  <c r="P200" i="1"/>
  <c r="Q200" i="1"/>
  <c r="P157" i="1"/>
  <c r="Q157" i="1"/>
  <c r="P116" i="1"/>
  <c r="Q116" i="1"/>
  <c r="P1389" i="1"/>
  <c r="Q1389" i="1"/>
  <c r="P1351" i="1"/>
  <c r="Q1351" i="1"/>
  <c r="P1304" i="1"/>
  <c r="Q1304" i="1"/>
  <c r="P932" i="1"/>
  <c r="Q932" i="1"/>
  <c r="P1444" i="1"/>
  <c r="Q1444" i="1"/>
  <c r="P918" i="1"/>
  <c r="Q918" i="1"/>
  <c r="P161" i="1"/>
  <c r="Q161" i="1"/>
  <c r="P115" i="1"/>
  <c r="Q115" i="1"/>
  <c r="P64" i="1"/>
  <c r="Q64" i="1"/>
  <c r="P865" i="1"/>
  <c r="Q865" i="1"/>
  <c r="P846" i="1"/>
  <c r="Q846" i="1"/>
  <c r="P1303" i="1"/>
  <c r="Q1303" i="1"/>
  <c r="P936" i="1"/>
  <c r="Q936" i="1"/>
  <c r="P1451" i="1"/>
  <c r="Q1451" i="1"/>
  <c r="P1420" i="1"/>
  <c r="Q1420" i="1"/>
  <c r="Q1769" i="2" s="1"/>
  <c r="P135" i="1"/>
  <c r="Q135" i="1"/>
  <c r="P71" i="1"/>
  <c r="Q71" i="1"/>
  <c r="P1374" i="1"/>
  <c r="Q1374" i="1"/>
  <c r="P1336" i="1"/>
  <c r="Q1336" i="1"/>
  <c r="P1279" i="1"/>
  <c r="Q1279" i="1"/>
  <c r="Q439" i="2" s="1"/>
  <c r="P227" i="1"/>
  <c r="Q227" i="1"/>
  <c r="Q1393" i="2" s="1"/>
  <c r="P213" i="1"/>
  <c r="Q213" i="1"/>
  <c r="Q1759" i="2" s="1"/>
  <c r="P898" i="1"/>
  <c r="Q898" i="1"/>
  <c r="P121" i="1"/>
  <c r="Q121" i="1"/>
  <c r="P868" i="1"/>
  <c r="Q868" i="1"/>
  <c r="P1356" i="1"/>
  <c r="Q1356" i="1"/>
  <c r="P1293" i="1"/>
  <c r="Q1293" i="1"/>
  <c r="P1501" i="1"/>
  <c r="Q1501" i="1"/>
  <c r="P1465" i="1"/>
  <c r="Q1465" i="1"/>
  <c r="P180" i="1"/>
  <c r="Q180" i="1"/>
  <c r="P145" i="1"/>
  <c r="Q145" i="1"/>
  <c r="P96" i="1"/>
  <c r="Q96" i="1"/>
  <c r="P61" i="1"/>
  <c r="Q61" i="1"/>
  <c r="P1355" i="1"/>
  <c r="Q1355" i="1"/>
  <c r="P1300" i="1"/>
  <c r="Q1300" i="1"/>
  <c r="P1498" i="1"/>
  <c r="Q1498" i="1"/>
  <c r="P1464" i="1"/>
  <c r="Q1464" i="1"/>
  <c r="Q1538" i="2" s="1"/>
  <c r="P179" i="1"/>
  <c r="Q179" i="1"/>
  <c r="P899" i="1"/>
  <c r="Q899" i="1"/>
  <c r="P874" i="1"/>
  <c r="Q874" i="1"/>
  <c r="P60" i="1"/>
  <c r="Q60" i="1"/>
  <c r="Q1776" i="2" s="1"/>
  <c r="P838" i="1"/>
  <c r="Q838" i="1"/>
  <c r="P1284" i="1"/>
  <c r="Q1284" i="1"/>
  <c r="Q24" i="2" s="1"/>
  <c r="P1478" i="1"/>
  <c r="Q1478" i="1"/>
  <c r="Q1193" i="2" s="1"/>
  <c r="P1441" i="1"/>
  <c r="Q1441" i="1"/>
  <c r="Q1677" i="2" s="1"/>
  <c r="P143" i="1"/>
  <c r="Q143" i="1"/>
  <c r="Q1638" i="2" s="1"/>
  <c r="P118" i="1"/>
  <c r="Q118" i="1"/>
  <c r="Q945" i="2" s="1"/>
  <c r="P1398" i="1"/>
  <c r="Q1398" i="1"/>
  <c r="P1362" i="1"/>
  <c r="Q1362" i="1"/>
  <c r="P1313" i="1"/>
  <c r="Q1313" i="1"/>
  <c r="P833" i="1"/>
  <c r="Q833" i="1"/>
  <c r="P921" i="1"/>
  <c r="Q921" i="1"/>
  <c r="P1440" i="1"/>
  <c r="Q1440" i="1"/>
  <c r="Q619" i="2" s="1"/>
  <c r="P142" i="1"/>
  <c r="Q142" i="1"/>
  <c r="P133" i="1"/>
  <c r="Q133" i="1"/>
  <c r="P58" i="1"/>
  <c r="Q58" i="1"/>
  <c r="Q1623" i="2" s="1"/>
  <c r="P837" i="1"/>
  <c r="Q837" i="1"/>
  <c r="P1261" i="1"/>
  <c r="Q1261" i="1"/>
  <c r="P1477" i="1"/>
  <c r="Q1477" i="1"/>
  <c r="P1439" i="1"/>
  <c r="Q1439" i="1"/>
  <c r="P149" i="1"/>
  <c r="Q149" i="1"/>
  <c r="Q1253" i="2" s="1"/>
  <c r="P100" i="1"/>
  <c r="Q100" i="1"/>
  <c r="Q1116" i="2" s="1"/>
  <c r="P866" i="1"/>
  <c r="Q866" i="1"/>
  <c r="P57" i="1"/>
  <c r="Q57" i="1"/>
  <c r="P1296" i="1"/>
  <c r="Q1296" i="1"/>
  <c r="P1492" i="1"/>
  <c r="Q1492" i="1"/>
  <c r="P215" i="1"/>
  <c r="Q215" i="1"/>
  <c r="P917" i="1"/>
  <c r="Q917" i="1"/>
  <c r="Q2014" i="2" s="1"/>
  <c r="P156" i="1"/>
  <c r="Q156" i="1"/>
  <c r="Q892" i="2" s="1"/>
  <c r="P107" i="1"/>
  <c r="Q107" i="1"/>
  <c r="P1399" i="1"/>
  <c r="Q1399" i="1"/>
  <c r="P1382" i="1"/>
  <c r="Q1382" i="1"/>
  <c r="P839" i="1"/>
  <c r="Q839" i="1"/>
  <c r="P1295" i="1"/>
  <c r="Q1295" i="1"/>
  <c r="P931" i="1"/>
  <c r="Q931" i="1"/>
  <c r="P222" i="1"/>
  <c r="Q222" i="1"/>
  <c r="P1418" i="1"/>
  <c r="Q1418" i="1"/>
  <c r="Q264" i="2" s="1"/>
  <c r="P877" i="1"/>
  <c r="Q877" i="1"/>
  <c r="P67" i="1"/>
  <c r="Q67" i="1"/>
  <c r="P1368" i="1"/>
  <c r="Q1368" i="1"/>
  <c r="Q177" i="2" s="1"/>
  <c r="P1331" i="1"/>
  <c r="Q1331" i="1"/>
  <c r="P1273" i="1"/>
  <c r="Q1273" i="1"/>
  <c r="P225" i="1"/>
  <c r="Q225" i="1"/>
  <c r="P205" i="1"/>
  <c r="Q205" i="1"/>
  <c r="P897" i="1"/>
  <c r="Q897" i="1"/>
  <c r="Q1944" i="2" s="1"/>
  <c r="P113" i="1"/>
  <c r="Q113" i="1"/>
  <c r="Q867" i="2" s="1"/>
  <c r="P1387" i="1"/>
  <c r="Q1387" i="1"/>
  <c r="Q262" i="2" s="1"/>
  <c r="P1346" i="1"/>
  <c r="Q1346" i="1"/>
  <c r="P1286" i="1"/>
  <c r="Q1286" i="1"/>
  <c r="P231" i="1"/>
  <c r="Q231" i="1"/>
  <c r="P1457" i="1"/>
  <c r="Q1457" i="1"/>
  <c r="P1432" i="1"/>
  <c r="Q1432" i="1"/>
  <c r="Q1873" i="2" s="1"/>
  <c r="P136" i="1"/>
  <c r="Q136" i="1"/>
  <c r="P82" i="1"/>
  <c r="Q82" i="1"/>
  <c r="P1386" i="1"/>
  <c r="Q1386" i="1"/>
  <c r="Q263" i="2" s="1"/>
  <c r="P1345" i="1"/>
  <c r="Q1345" i="1"/>
  <c r="Q1057" i="2" s="1"/>
  <c r="P1292" i="1"/>
  <c r="Q1292" i="1"/>
  <c r="Q2144" i="2" s="1"/>
  <c r="P1496" i="1"/>
  <c r="Q1496" i="1"/>
  <c r="P1456" i="1"/>
  <c r="Q1456" i="1"/>
  <c r="P1431" i="1"/>
  <c r="Q1431" i="1"/>
  <c r="P165" i="1"/>
  <c r="Q165" i="1"/>
  <c r="Q1170" i="2" s="1"/>
  <c r="P127" i="1"/>
  <c r="Q127" i="1"/>
  <c r="P1385" i="1"/>
  <c r="Q1385" i="1"/>
  <c r="P55" i="1"/>
  <c r="Q55" i="1"/>
  <c r="P1282" i="1"/>
  <c r="Q1282" i="1"/>
  <c r="Q597" i="2" s="1"/>
  <c r="P939" i="1"/>
  <c r="Q939" i="1"/>
  <c r="P1471" i="1"/>
  <c r="Q1471" i="1"/>
  <c r="Q976" i="2" s="1"/>
  <c r="P195" i="1"/>
  <c r="Q195" i="1"/>
  <c r="Q1535" i="2" s="1"/>
  <c r="P893" i="1"/>
  <c r="Q893" i="1"/>
  <c r="P110" i="1"/>
  <c r="Q110" i="1"/>
  <c r="Q124" i="2" s="1"/>
  <c r="P1390" i="1"/>
  <c r="Q1390" i="1"/>
  <c r="Q565" i="2" s="1"/>
  <c r="P1353" i="1"/>
  <c r="Q1353" i="1"/>
  <c r="P1305" i="1"/>
  <c r="Q1305" i="1"/>
  <c r="Q2364" i="2" s="1"/>
  <c r="P831" i="1"/>
  <c r="Q831" i="1"/>
  <c r="P1470" i="1"/>
  <c r="Q1470" i="1"/>
  <c r="P1437" i="1"/>
  <c r="Q1437" i="1"/>
  <c r="Q1539" i="2" s="1"/>
  <c r="P892" i="1"/>
  <c r="Q892" i="1"/>
  <c r="Q2169" i="2" s="1"/>
  <c r="P125" i="1"/>
  <c r="Q125" i="1"/>
  <c r="Q1078" i="2" s="1"/>
  <c r="P1381" i="1"/>
  <c r="Q1381" i="1"/>
  <c r="P1341" i="1"/>
  <c r="Q1341" i="1"/>
  <c r="P832" i="1"/>
  <c r="Q832" i="1"/>
  <c r="Q1465" i="2" s="1"/>
  <c r="P1469" i="1"/>
  <c r="Q1469" i="1"/>
  <c r="Q1323" i="2" s="1"/>
  <c r="P194" i="1"/>
  <c r="Q194" i="1"/>
  <c r="P141" i="1"/>
  <c r="Q141" i="1"/>
  <c r="Q1439" i="2" s="1"/>
  <c r="P92" i="1"/>
  <c r="Q92" i="1"/>
  <c r="P1380" i="1"/>
  <c r="Q1380" i="1"/>
  <c r="P840" i="1"/>
  <c r="Q840" i="1"/>
  <c r="Q1921" i="2" s="1"/>
  <c r="Q1289" i="1"/>
  <c r="Q234" i="2" s="1"/>
  <c r="P1289" i="1"/>
  <c r="P924" i="1"/>
  <c r="Q924" i="1"/>
  <c r="P207" i="1"/>
  <c r="Q207" i="1"/>
  <c r="Q1534" i="2" s="1"/>
  <c r="P1435" i="1"/>
  <c r="Q1435" i="1"/>
  <c r="Q753" i="2" s="1"/>
  <c r="P148" i="1"/>
  <c r="Q148" i="1"/>
  <c r="Q1184" i="2" s="1"/>
  <c r="P99" i="1"/>
  <c r="Q99" i="1"/>
  <c r="Q1073" i="2" s="1"/>
  <c r="P867" i="1"/>
  <c r="Q867" i="1"/>
  <c r="P857" i="1"/>
  <c r="Q857" i="1"/>
  <c r="P1337" i="1"/>
  <c r="Q1337" i="1"/>
  <c r="P1288" i="1"/>
  <c r="Q1288" i="1"/>
  <c r="P929" i="1"/>
  <c r="Q929" i="1"/>
  <c r="P214" i="1"/>
  <c r="Q214" i="1"/>
  <c r="P902" i="1"/>
  <c r="Q902" i="1"/>
  <c r="Q1756" i="2" s="1"/>
  <c r="P130" i="1"/>
  <c r="Q130" i="1"/>
  <c r="Q1984" i="2" s="1"/>
  <c r="P869" i="1"/>
  <c r="Q869" i="1"/>
  <c r="P1365" i="1"/>
  <c r="Q1365" i="1"/>
  <c r="P1326" i="1"/>
  <c r="Q1326" i="1"/>
  <c r="Q1697" i="2" s="1"/>
  <c r="P1268" i="1"/>
  <c r="Q1268" i="1"/>
  <c r="Q321" i="2" s="1"/>
  <c r="P223" i="1"/>
  <c r="Q223" i="1"/>
  <c r="Q2473" i="2" s="1"/>
  <c r="P199" i="1"/>
  <c r="Q199" i="1"/>
  <c r="P146" i="1"/>
  <c r="Q146" i="1"/>
  <c r="P105" i="1"/>
  <c r="Q105" i="1"/>
  <c r="Q1382" i="2" s="1"/>
  <c r="P863" i="1"/>
  <c r="Q863" i="1"/>
  <c r="P843" i="1"/>
  <c r="Q843" i="1"/>
  <c r="P1278" i="1"/>
  <c r="Q1278" i="1"/>
  <c r="P1499" i="1"/>
  <c r="Q1499" i="1"/>
  <c r="P1449" i="1"/>
  <c r="Q1449" i="1"/>
  <c r="Q533" i="2" s="1"/>
  <c r="P1430" i="1"/>
  <c r="Q1430" i="1"/>
  <c r="P1413" i="1"/>
  <c r="Q1413" i="1"/>
  <c r="Q1949" i="2" s="1"/>
  <c r="P1406" i="1"/>
  <c r="Q1406" i="1"/>
  <c r="P1383" i="1"/>
  <c r="Q1383" i="1"/>
  <c r="Q2626" i="2" s="1"/>
  <c r="P845" i="1"/>
  <c r="Q845" i="1"/>
  <c r="P1285" i="1"/>
  <c r="Q1285" i="1"/>
  <c r="P1494" i="1"/>
  <c r="Q1494" i="1"/>
  <c r="P1448" i="1"/>
  <c r="Q1448" i="1"/>
  <c r="Q573" i="2" s="1"/>
  <c r="P914" i="1"/>
  <c r="Q914" i="1"/>
  <c r="P152" i="1"/>
  <c r="Q152" i="1"/>
  <c r="P119" i="1"/>
  <c r="Q119" i="1"/>
  <c r="Q947" i="2" s="1"/>
  <c r="P861" i="1"/>
  <c r="Q861" i="1"/>
  <c r="P1329" i="1"/>
  <c r="Q1329" i="1"/>
  <c r="Q1313" i="2" s="1"/>
  <c r="P1265" i="1"/>
  <c r="Q1265" i="1"/>
  <c r="P1497" i="1"/>
  <c r="Q1497" i="1"/>
  <c r="P1463" i="1"/>
  <c r="Q1463" i="1"/>
  <c r="Q1536" i="2" s="1"/>
  <c r="P178" i="1"/>
  <c r="Q178" i="1"/>
  <c r="P888" i="1"/>
  <c r="Q888" i="1"/>
  <c r="P94" i="1"/>
  <c r="Q94" i="1"/>
  <c r="P59" i="1"/>
  <c r="Q59" i="1"/>
  <c r="P1342" i="1"/>
  <c r="Q1342" i="1"/>
  <c r="P1298" i="1"/>
  <c r="Q1298" i="1"/>
  <c r="Q1060" i="2" s="1"/>
  <c r="P823" i="1"/>
  <c r="Q823" i="1"/>
  <c r="Q1946" i="2" s="1"/>
  <c r="P1462" i="1"/>
  <c r="Q1462" i="1"/>
  <c r="P172" i="1"/>
  <c r="Q172" i="1"/>
  <c r="P890" i="1"/>
  <c r="Q890" i="1"/>
  <c r="P117" i="1"/>
  <c r="Q117" i="1"/>
  <c r="Q389" i="2" s="1"/>
  <c r="P859" i="1"/>
  <c r="Q859" i="1"/>
  <c r="P1320" i="1"/>
  <c r="Q1320" i="1"/>
  <c r="P938" i="1"/>
  <c r="Q938" i="1"/>
  <c r="P1461" i="1"/>
  <c r="Q1461" i="1"/>
  <c r="P171" i="1"/>
  <c r="Q171" i="1"/>
  <c r="P1416" i="1"/>
  <c r="Q1416" i="1"/>
  <c r="P1403" i="1"/>
  <c r="Q1403" i="1"/>
  <c r="P858" i="1"/>
  <c r="Q858" i="1"/>
  <c r="P1338" i="1"/>
  <c r="Q1338" i="1"/>
  <c r="P1269" i="1"/>
  <c r="Q1269" i="1"/>
  <c r="P1483" i="1"/>
  <c r="Q1483" i="1"/>
  <c r="Q903" i="2" s="1"/>
  <c r="P1443" i="1"/>
  <c r="Q1443" i="1"/>
  <c r="P170" i="1"/>
  <c r="Q170" i="1"/>
  <c r="P140" i="1"/>
  <c r="Q140" i="1"/>
  <c r="Q1329" i="2" s="1"/>
  <c r="P91" i="1"/>
  <c r="Q91" i="1"/>
  <c r="Q1934" i="2" s="1"/>
  <c r="P63" i="1"/>
  <c r="Q63" i="1"/>
  <c r="P1375" i="1"/>
  <c r="Q1375" i="1"/>
  <c r="P56" i="1"/>
  <c r="Q56" i="1"/>
  <c r="Q1363" i="2" s="1"/>
  <c r="P1280" i="1"/>
  <c r="Q1280" i="1"/>
  <c r="P1491" i="1"/>
  <c r="Q1491" i="1"/>
  <c r="P206" i="1"/>
  <c r="Q206" i="1"/>
  <c r="Q2449" i="2" s="1"/>
  <c r="P160" i="1"/>
  <c r="Q160" i="1"/>
  <c r="P122" i="1"/>
  <c r="Q122" i="1"/>
  <c r="Q1637" i="2" s="1"/>
  <c r="P1392" i="1"/>
  <c r="Q1392" i="1"/>
  <c r="P1357" i="1"/>
  <c r="Q1357" i="1"/>
  <c r="Q557" i="2" s="1"/>
  <c r="P1317" i="1"/>
  <c r="Q1317" i="1"/>
  <c r="P829" i="1"/>
  <c r="Q829" i="1"/>
  <c r="P1474" i="1"/>
  <c r="Q1474" i="1"/>
  <c r="P916" i="1"/>
  <c r="Q916" i="1"/>
  <c r="P138" i="1"/>
  <c r="Q138" i="1"/>
  <c r="P89" i="1"/>
  <c r="Q89" i="1"/>
  <c r="Q1492" i="2" s="1"/>
  <c r="P855" i="1"/>
  <c r="Q855" i="1"/>
  <c r="P1335" i="1"/>
  <c r="Q1335" i="1"/>
  <c r="Q816" i="2" s="1"/>
  <c r="P1275" i="1"/>
  <c r="Q1275" i="1"/>
  <c r="P1495" i="1"/>
  <c r="Q1495" i="1"/>
  <c r="P220" i="1"/>
  <c r="Q220" i="1"/>
  <c r="Q1854" i="2" s="1"/>
  <c r="P1422" i="1"/>
  <c r="Q1422" i="1"/>
  <c r="P875" i="1"/>
  <c r="Q875" i="1"/>
  <c r="P81" i="1"/>
  <c r="Q81" i="1"/>
  <c r="P862" i="1"/>
  <c r="Q862" i="1"/>
  <c r="P1334" i="1"/>
  <c r="Q1334" i="1"/>
  <c r="P1277" i="1"/>
  <c r="Q1277" i="1"/>
  <c r="P933" i="1"/>
  <c r="Q933" i="1"/>
  <c r="P219" i="1"/>
  <c r="Q219" i="1"/>
  <c r="P167" i="1"/>
  <c r="Q167" i="1"/>
  <c r="Q1013" i="2" s="1"/>
  <c r="P144" i="1"/>
  <c r="Q144" i="1"/>
  <c r="Q2080" i="2" s="1"/>
  <c r="P111" i="1"/>
  <c r="Q111" i="1"/>
  <c r="P849" i="1"/>
  <c r="Q849" i="1"/>
  <c r="P1322" i="1"/>
  <c r="Q1322" i="1"/>
  <c r="P826" i="1"/>
  <c r="Q826" i="1"/>
  <c r="Q1593" i="2" s="1"/>
  <c r="P927" i="1"/>
  <c r="Q927" i="1"/>
  <c r="P1455" i="1"/>
  <c r="Q1455" i="1"/>
  <c r="Q2192" i="2" s="1"/>
  <c r="P166" i="1"/>
  <c r="Q166" i="1"/>
  <c r="Q1012" i="2" s="1"/>
  <c r="P886" i="1"/>
  <c r="Q886" i="1"/>
  <c r="P85" i="1"/>
  <c r="Q85" i="1"/>
  <c r="P1384" i="1"/>
  <c r="Q1384" i="1"/>
  <c r="P54" i="1"/>
  <c r="Q54" i="1"/>
  <c r="Q523" i="2" s="1"/>
  <c r="P1290" i="1"/>
  <c r="Q1290" i="1"/>
  <c r="Q997" i="2" s="1"/>
  <c r="P229" i="1"/>
  <c r="Q229" i="1"/>
  <c r="P1454" i="1"/>
  <c r="Q1454" i="1"/>
  <c r="P1427" i="1"/>
  <c r="Q1427" i="1"/>
  <c r="Q2535" i="2" s="1"/>
  <c r="P885" i="1"/>
  <c r="Q885" i="1"/>
  <c r="P101" i="1"/>
  <c r="Q101" i="1"/>
  <c r="P1366" i="1"/>
  <c r="Q1366" i="1"/>
  <c r="Q388" i="2" s="1"/>
  <c r="P1312" i="1"/>
  <c r="Q1312" i="1"/>
  <c r="P228" i="1"/>
  <c r="Q228" i="1"/>
  <c r="P1453" i="1"/>
  <c r="Q1453" i="1"/>
  <c r="P1426" i="1"/>
  <c r="Q1426" i="1"/>
  <c r="Q1987" i="2" s="1"/>
  <c r="P1409" i="1"/>
  <c r="Q1409" i="1"/>
  <c r="P78" i="1"/>
  <c r="Q78" i="1"/>
  <c r="P1376" i="1"/>
  <c r="Q1376" i="1"/>
  <c r="P1333" i="1"/>
  <c r="Q1333" i="1"/>
  <c r="Q662" i="2" s="1"/>
  <c r="P1263" i="1"/>
  <c r="Q1263" i="1"/>
  <c r="P1476" i="1"/>
  <c r="Q1476" i="1"/>
  <c r="P1438" i="1"/>
  <c r="Q1438" i="1"/>
  <c r="Q2110" i="2" s="1"/>
  <c r="P1425" i="1"/>
  <c r="Q1425" i="1"/>
  <c r="P1408" i="1"/>
  <c r="Q1408" i="1"/>
  <c r="P871" i="1"/>
  <c r="Q871" i="1"/>
  <c r="P1395" i="1"/>
  <c r="Q1395" i="1"/>
  <c r="Q333" i="2" s="1"/>
  <c r="P1358" i="1"/>
  <c r="Q1358" i="1"/>
  <c r="Q340" i="2" s="1"/>
  <c r="P1332" i="1"/>
  <c r="Q1332" i="1"/>
  <c r="Q660" i="2" s="1"/>
  <c r="P1274" i="1"/>
  <c r="Q1274" i="1"/>
  <c r="P1482" i="1"/>
  <c r="Q1482" i="1"/>
  <c r="P1442" i="1"/>
  <c r="Q1442" i="1"/>
  <c r="P155" i="1"/>
  <c r="Q155" i="1"/>
  <c r="P114" i="1"/>
  <c r="Q114" i="1"/>
  <c r="Q391" i="2" s="1"/>
  <c r="P864" i="1"/>
  <c r="Q864" i="1"/>
  <c r="P1347" i="1"/>
  <c r="Q1347" i="1"/>
  <c r="P1309" i="1"/>
  <c r="Q1309" i="1"/>
  <c r="P1500" i="1"/>
  <c r="Q1500" i="1"/>
  <c r="P1466" i="1"/>
  <c r="Q1466" i="1"/>
  <c r="Q1167" i="2" s="1"/>
  <c r="P1433" i="1"/>
  <c r="Q1433" i="1"/>
  <c r="P889" i="1"/>
  <c r="Q889" i="1"/>
  <c r="P1405" i="1"/>
  <c r="Q1405" i="1"/>
  <c r="P853" i="1"/>
  <c r="Q853" i="1"/>
  <c r="Q1907" i="2" s="1"/>
  <c r="P1324" i="1"/>
  <c r="Q1324" i="1"/>
  <c r="P1272" i="1"/>
  <c r="Q1272" i="1"/>
  <c r="Q372" i="2" s="1"/>
  <c r="P934" i="1"/>
  <c r="Q934" i="1"/>
  <c r="P212" i="1"/>
  <c r="Q212" i="1"/>
  <c r="P909" i="1"/>
  <c r="Q909" i="1"/>
  <c r="Q1496" i="2" s="1"/>
  <c r="P128" i="1"/>
  <c r="Q128" i="1"/>
  <c r="Q914" i="2" s="1"/>
  <c r="P69" i="1"/>
  <c r="Q69" i="1"/>
  <c r="Q1598" i="2" s="1"/>
  <c r="P1378" i="1"/>
  <c r="Q1378" i="1"/>
  <c r="Q1544" i="2" s="1"/>
  <c r="P836" i="1"/>
  <c r="Q836" i="1"/>
  <c r="P1270" i="1"/>
  <c r="Q1270" i="1"/>
  <c r="P1488" i="1"/>
  <c r="Q1488" i="1"/>
  <c r="Q2463" i="2" s="1"/>
  <c r="P211" i="1"/>
  <c r="Q211" i="1"/>
  <c r="P912" i="1"/>
  <c r="Q912" i="1"/>
  <c r="Q2480" i="2" s="1"/>
  <c r="P894" i="1"/>
  <c r="Q894" i="1"/>
  <c r="Q2612" i="2" s="1"/>
  <c r="P103" i="1"/>
  <c r="Q103" i="1"/>
  <c r="P1371" i="1"/>
  <c r="Q1371" i="1"/>
  <c r="P1314" i="1"/>
  <c r="Q1314" i="1"/>
  <c r="P824" i="1"/>
  <c r="Q824" i="1"/>
  <c r="Q1031" i="2"/>
  <c r="Q1034" i="2"/>
  <c r="Q2370" i="2"/>
  <c r="Q2553" i="2"/>
  <c r="Q2072" i="2"/>
  <c r="Q6" i="2"/>
  <c r="Q1330" i="2"/>
  <c r="Q354" i="2"/>
  <c r="Q1985" i="2"/>
  <c r="Q2194" i="2"/>
  <c r="Q2174" i="2"/>
  <c r="Q2557" i="2"/>
  <c r="Q2294" i="2"/>
  <c r="Q1210" i="2"/>
  <c r="Q1419" i="2"/>
  <c r="Q2528" i="2"/>
  <c r="Q1925" i="2"/>
  <c r="Q1812" i="2"/>
  <c r="Q1819" i="2"/>
  <c r="Q1205" i="2"/>
  <c r="Q1707" i="2"/>
  <c r="Q1715" i="2"/>
  <c r="Q356" i="2"/>
  <c r="Q2525" i="2"/>
  <c r="Q2175" i="2"/>
  <c r="Q1209" i="2"/>
  <c r="Q334" i="2"/>
  <c r="Q1279" i="2"/>
  <c r="Q1433" i="2"/>
  <c r="Q1415" i="2"/>
  <c r="Q1448" i="2"/>
  <c r="Q2436" i="2"/>
  <c r="Q2069" i="2"/>
  <c r="Q2563" i="2"/>
  <c r="Q1231" i="2"/>
  <c r="Q2479" i="2"/>
  <c r="Q1336" i="2"/>
  <c r="Q1166" i="2"/>
  <c r="Q2044" i="2"/>
  <c r="Q2315" i="2"/>
  <c r="Q1890" i="2"/>
  <c r="Q498" i="2"/>
  <c r="Q346" i="2"/>
  <c r="Q1138" i="2"/>
  <c r="Q868" i="2"/>
  <c r="Q2319" i="2"/>
  <c r="Q2086" i="2"/>
  <c r="Q2472" i="2"/>
  <c r="Q1220" i="2"/>
  <c r="Q2656" i="2"/>
  <c r="Q863" i="2"/>
  <c r="Q2231" i="2"/>
  <c r="Q1531" i="2"/>
  <c r="Q2377" i="2"/>
  <c r="Q350" i="2"/>
  <c r="Q331" i="2"/>
  <c r="Q1642" i="2"/>
  <c r="Q231" i="2"/>
  <c r="Q1983" i="2"/>
  <c r="Q2413" i="2"/>
  <c r="Q1986" i="2"/>
  <c r="Q1708" i="2"/>
  <c r="Q2085" i="2"/>
  <c r="Q1007" i="2"/>
  <c r="Q1932" i="2"/>
  <c r="Q441" i="2"/>
  <c r="Q2139" i="2"/>
  <c r="Q237" i="2"/>
  <c r="Q1395" i="2"/>
  <c r="Q2160" i="2"/>
  <c r="Q357" i="2"/>
  <c r="Q1533" i="2"/>
  <c r="Q2017" i="2"/>
  <c r="Q604" i="2"/>
  <c r="Q293" i="2"/>
  <c r="Q2546" i="2"/>
  <c r="Q1386" i="2"/>
  <c r="Q2344" i="2"/>
  <c r="Q1169" i="2"/>
  <c r="Q351" i="2"/>
  <c r="Q2536" i="2"/>
  <c r="Q1222" i="2"/>
  <c r="Q577" i="2"/>
  <c r="Q1916" i="2"/>
  <c r="Q433" i="2"/>
  <c r="Q375" i="2"/>
  <c r="Q34" i="2"/>
  <c r="Q2288" i="2"/>
  <c r="Q2358" i="2"/>
  <c r="Q594" i="2"/>
  <c r="Q1652" i="2"/>
  <c r="Q1870" i="2"/>
  <c r="Q1499" i="2"/>
  <c r="Q1763" i="2"/>
  <c r="Q1666" i="2"/>
  <c r="Q1809" i="2"/>
  <c r="Q1487" i="2"/>
  <c r="Q2335" i="2"/>
  <c r="Q1163" i="2"/>
  <c r="Q1269" i="2"/>
  <c r="Q794" i="2"/>
  <c r="Q94" i="2"/>
  <c r="Q1224" i="2"/>
  <c r="Q2462" i="2"/>
  <c r="Q2076" i="2"/>
  <c r="Q352" i="2"/>
  <c r="Q1443" i="2"/>
  <c r="Q2041" i="2"/>
  <c r="Q668" i="2"/>
  <c r="Q2269" i="2"/>
  <c r="Q870" i="2"/>
  <c r="Q514" i="2"/>
  <c r="Q2240" i="2"/>
  <c r="Q1516" i="2"/>
  <c r="Q2270" i="2"/>
  <c r="Q1020" i="2"/>
  <c r="Q952" i="2"/>
  <c r="Q1246" i="2"/>
  <c r="Q1144" i="2"/>
  <c r="Q513" i="2"/>
  <c r="Q2178" i="2"/>
  <c r="Q1953" i="2"/>
  <c r="Q1844" i="2"/>
  <c r="Q1602" i="2"/>
  <c r="Q1914" i="2"/>
  <c r="Q1309" i="2"/>
  <c r="Q1423" i="2"/>
  <c r="Q1156" i="2"/>
  <c r="Q1797" i="2"/>
  <c r="Q1288" i="2"/>
  <c r="Q857" i="2"/>
  <c r="Q1458" i="2"/>
  <c r="Q1436" i="2"/>
  <c r="Q443" i="2"/>
  <c r="Q1312" i="2"/>
  <c r="Q1466" i="2"/>
  <c r="Q803" i="2"/>
  <c r="Q1304" i="2"/>
  <c r="Q2023" i="2"/>
  <c r="Q2065" i="2"/>
  <c r="Q1493" i="2"/>
  <c r="Q1823" i="2"/>
  <c r="Q2032" i="2"/>
  <c r="Q2143" i="2"/>
  <c r="Q1491" i="2"/>
  <c r="Q1139" i="2"/>
  <c r="Q869" i="2"/>
  <c r="Q512" i="2"/>
  <c r="Q1915" i="2"/>
  <c r="Q521" i="2"/>
  <c r="Q908" i="2"/>
  <c r="Q1339" i="2"/>
  <c r="Q1408" i="2"/>
  <c r="Q906" i="2"/>
  <c r="Q739" i="2"/>
  <c r="Q1970" i="2"/>
  <c r="Q1272" i="2"/>
  <c r="Q951" i="2"/>
  <c r="Q2006" i="2"/>
  <c r="Q817" i="2"/>
  <c r="Q1305" i="2"/>
  <c r="Q2217" i="2"/>
  <c r="Q1768" i="2"/>
  <c r="Q1032" i="2"/>
  <c r="Q957" i="2"/>
  <c r="Q904" i="2"/>
  <c r="Q1292" i="2"/>
  <c r="Q2005" i="2"/>
  <c r="Q1343" i="2"/>
  <c r="Q956" i="2"/>
  <c r="Q1297" i="2"/>
  <c r="Q1437" i="2"/>
  <c r="Q469" i="2"/>
  <c r="Q882" i="2"/>
  <c r="Q1260" i="2"/>
  <c r="Q1459" i="2"/>
  <c r="Q854" i="2"/>
  <c r="Q2311" i="2"/>
  <c r="Q787" i="2"/>
  <c r="Q1569" i="2"/>
  <c r="Q2100" i="2"/>
  <c r="Q939" i="2"/>
  <c r="Q874" i="2"/>
  <c r="Q1290" i="2"/>
  <c r="Q1072" i="2"/>
  <c r="Q2109" i="2"/>
  <c r="Q756" i="2"/>
  <c r="Q1219" i="2"/>
  <c r="Q2317" i="2"/>
  <c r="Q731" i="2"/>
  <c r="Q1734" i="2"/>
  <c r="Q1727" i="2"/>
  <c r="Q2000" i="2"/>
  <c r="Q1787" i="2"/>
  <c r="Q442" i="2"/>
  <c r="Q1322" i="2"/>
  <c r="Q1409" i="2"/>
  <c r="Q1942" i="2"/>
  <c r="Q1141" i="2"/>
  <c r="Q1065" i="2"/>
  <c r="Q1238" i="2"/>
  <c r="Q468" i="2"/>
  <c r="Q1739" i="2"/>
  <c r="Q1155" i="2"/>
  <c r="Q1235" i="2"/>
  <c r="Q1325" i="2"/>
  <c r="Q2001" i="2"/>
  <c r="Q2088" i="2"/>
  <c r="Q946" i="2"/>
  <c r="Q628" i="2"/>
  <c r="Q611" i="2"/>
  <c r="Q835" i="2"/>
  <c r="Q623" i="2"/>
  <c r="Q1560" i="2"/>
  <c r="Q2352" i="2"/>
  <c r="Q1029" i="2"/>
  <c r="Q1918" i="2"/>
  <c r="Q1275" i="2"/>
  <c r="Q2331" i="2"/>
  <c r="Q1604" i="2"/>
  <c r="Q2108" i="2"/>
  <c r="Q403" i="2"/>
  <c r="Q1420" i="2"/>
  <c r="Q1508" i="2"/>
  <c r="Q2053" i="2"/>
  <c r="Q1519" i="2"/>
  <c r="Q1991" i="2"/>
  <c r="Q1293" i="2"/>
  <c r="Q1355" i="2"/>
  <c r="Q811" i="2"/>
  <c r="Q1299" i="2"/>
  <c r="Q2034" i="2"/>
  <c r="Q629" i="2"/>
  <c r="Q1086" i="2"/>
  <c r="Q730" i="2"/>
  <c r="Q2047" i="2"/>
  <c r="Q627" i="2"/>
  <c r="Q765" i="2"/>
  <c r="Q1407" i="2"/>
  <c r="Q2287" i="2"/>
  <c r="Q2066" i="2"/>
  <c r="Q1699" i="2"/>
  <c r="Q213" i="2"/>
  <c r="Q953" i="2"/>
  <c r="Q1880" i="2"/>
  <c r="Q1660" i="2"/>
  <c r="Q1589" i="2"/>
  <c r="Q1370" i="2"/>
  <c r="Q871" i="2"/>
  <c r="Q1005" i="2"/>
  <c r="Q861" i="2"/>
  <c r="Q446" i="2"/>
  <c r="Q2272" i="2"/>
  <c r="Q1225" i="2"/>
  <c r="Q1291" i="2"/>
  <c r="Q1129" i="2"/>
  <c r="Q1283" i="2"/>
  <c r="Q1310" i="2"/>
  <c r="Q2191" i="2"/>
  <c r="Q862" i="2"/>
  <c r="Q1591" i="2"/>
  <c r="Q1187" i="2"/>
  <c r="Q1387" i="2"/>
  <c r="Q1524" i="2"/>
  <c r="Q1503" i="2"/>
  <c r="Q959" i="2"/>
  <c r="Q261" i="2"/>
  <c r="Q1532" i="2"/>
  <c r="Q467" i="2"/>
  <c r="Q1103" i="2"/>
  <c r="Q1643" i="2"/>
  <c r="Q1335" i="2"/>
  <c r="Q1188" i="2"/>
  <c r="Q456" i="2"/>
  <c r="Q958" i="2"/>
  <c r="Q751" i="2"/>
  <c r="Q795" i="2"/>
  <c r="Q1951" i="2"/>
  <c r="Q742" i="2"/>
  <c r="Q1974" i="2"/>
  <c r="Q1807" i="2"/>
  <c r="Q819" i="2"/>
  <c r="Q929" i="2"/>
  <c r="Q633" i="2"/>
  <c r="Q934" i="2"/>
  <c r="Q813" i="2"/>
  <c r="Q1381" i="2"/>
  <c r="Q1179" i="2"/>
  <c r="Q444" i="2"/>
  <c r="Q1271" i="2"/>
  <c r="Q2437" i="2"/>
  <c r="Q1126" i="2"/>
  <c r="Q2049" i="2"/>
  <c r="Q2095" i="2"/>
  <c r="Q865" i="2"/>
  <c r="Q1612" i="2"/>
  <c r="Q1992" i="2"/>
  <c r="Q1938" i="2"/>
  <c r="Q1494" i="2"/>
  <c r="Q1822" i="2"/>
  <c r="Q260" i="2"/>
  <c r="Q138" i="2"/>
  <c r="Q2410" i="2"/>
  <c r="Q1180" i="2"/>
  <c r="Q827" i="2"/>
  <c r="Q1199" i="2"/>
  <c r="Q1952" i="2"/>
  <c r="Q2163" i="2"/>
  <c r="Q1083" i="2"/>
  <c r="Q679" i="2"/>
  <c r="Q104" i="2"/>
  <c r="Q1376" i="2"/>
  <c r="Q413" i="2"/>
  <c r="Q847" i="2"/>
  <c r="Q1332" i="2"/>
  <c r="Q86" i="2"/>
  <c r="Q990" i="2"/>
  <c r="Q1945" i="2"/>
  <c r="Q624" i="2"/>
  <c r="Q2308" i="2"/>
  <c r="Q860" i="2"/>
  <c r="Q1093" i="2"/>
  <c r="Q187" i="2"/>
  <c r="Q1479" i="2"/>
  <c r="Q1229" i="2"/>
  <c r="Q209" i="2"/>
  <c r="Q179" i="2"/>
  <c r="Q613" i="2"/>
  <c r="Q1006" i="2"/>
  <c r="Q748" i="2"/>
  <c r="Q89" i="2"/>
  <c r="Q1506" i="2"/>
  <c r="Q2188" i="2"/>
  <c r="Q55" i="2"/>
  <c r="Q1140" i="2"/>
  <c r="Q2422" i="2"/>
  <c r="Q123" i="2"/>
  <c r="Q680" i="2"/>
  <c r="Q988" i="2"/>
  <c r="Q964" i="2"/>
  <c r="Q183" i="2"/>
  <c r="Q1647" i="2"/>
  <c r="Q1757" i="2"/>
  <c r="Q140" i="2"/>
  <c r="Q2316" i="2"/>
  <c r="Q828" i="2"/>
  <c r="Q432" i="2"/>
  <c r="Q933" i="2"/>
  <c r="Q1510" i="2"/>
  <c r="Q590" i="2"/>
  <c r="Q63" i="2"/>
  <c r="Q2195" i="2"/>
  <c r="Q1675" i="2"/>
  <c r="Q656" i="2"/>
  <c r="Q1109" i="2"/>
  <c r="Q2580" i="2"/>
  <c r="Q971" i="2"/>
  <c r="Q366" i="2"/>
  <c r="Q20" i="2"/>
  <c r="Q1076" i="2"/>
  <c r="Q222" i="2"/>
  <c r="Q106" i="2"/>
  <c r="Q226" i="2"/>
  <c r="Q82" i="2"/>
  <c r="Q823" i="2"/>
  <c r="Q522" i="2"/>
  <c r="Q2605" i="2"/>
  <c r="Q48" i="2"/>
  <c r="Q297" i="2"/>
  <c r="Q158" i="2"/>
  <c r="Q103" i="2"/>
  <c r="Q1872" i="2"/>
  <c r="Q1058" i="2"/>
  <c r="Q763" i="2"/>
  <c r="Q1862" i="2"/>
  <c r="Q270" i="2"/>
  <c r="Q41" i="2"/>
  <c r="Q363" i="2"/>
  <c r="Q8" i="2"/>
  <c r="Q1095" i="2"/>
  <c r="Q33" i="2"/>
  <c r="Q131" i="2"/>
  <c r="Q614" i="2"/>
  <c r="Q1453" i="2"/>
  <c r="Q110" i="2"/>
  <c r="Q301" i="2"/>
  <c r="Q1793" i="2"/>
  <c r="Q669" i="2"/>
  <c r="Q654" i="2"/>
  <c r="Q59" i="2"/>
  <c r="Q168" i="2"/>
  <c r="Q1720" i="2"/>
  <c r="Q77" i="2"/>
  <c r="Q701" i="2"/>
  <c r="Q2268" i="2"/>
  <c r="Q10" i="2"/>
  <c r="Q681" i="2"/>
  <c r="Q368" i="2"/>
  <c r="Q27" i="2"/>
  <c r="Q49" i="2"/>
  <c r="Q136" i="2"/>
  <c r="Q801" i="2"/>
  <c r="Q16" i="2"/>
  <c r="Q393" i="2"/>
  <c r="Q688" i="2"/>
  <c r="Q139" i="2"/>
  <c r="Q2289" i="2"/>
  <c r="Q246" i="2"/>
  <c r="Q2162" i="2"/>
  <c r="Q2151" i="2"/>
  <c r="Q749" i="2"/>
  <c r="Q125" i="2"/>
  <c r="Q18" i="2"/>
  <c r="Q162" i="2"/>
  <c r="Q1681" i="2"/>
  <c r="Q394" i="2"/>
  <c r="Q2181" i="2"/>
  <c r="Q1929" i="2"/>
  <c r="Q317" i="2"/>
  <c r="Q461" i="2"/>
  <c r="Q2478" i="2"/>
  <c r="Q196" i="2"/>
  <c r="Q548" i="2"/>
  <c r="Q299" i="2"/>
  <c r="Q2104" i="2"/>
  <c r="Q119" i="2"/>
  <c r="Q11" i="2"/>
  <c r="Q502" i="2"/>
  <c r="Q683" i="2"/>
  <c r="Q109" i="2"/>
  <c r="Q466" i="2"/>
  <c r="Q1824" i="2"/>
  <c r="Q1097" i="2"/>
  <c r="Q1625" i="2"/>
  <c r="Q4" i="2"/>
  <c r="Q1068" i="2"/>
  <c r="Q609" i="2"/>
  <c r="Q1024" i="2"/>
  <c r="Q1383" i="2"/>
  <c r="Q132" i="2"/>
  <c r="Q326" i="2"/>
  <c r="Q878" i="2"/>
  <c r="Q805" i="2"/>
  <c r="Q1374" i="2"/>
  <c r="Q1859" i="2"/>
  <c r="Q281" i="2"/>
  <c r="Q625" i="2"/>
  <c r="Q174" i="2"/>
  <c r="Q1286" i="2"/>
  <c r="Q62" i="2"/>
  <c r="Q182" i="2"/>
  <c r="Q518" i="2"/>
  <c r="Q193" i="2"/>
  <c r="Q343" i="2"/>
  <c r="Q2037" i="2"/>
  <c r="Q806" i="2"/>
  <c r="Q78" i="2"/>
  <c r="Q412" i="2"/>
  <c r="Q1939" i="2"/>
  <c r="Q1454" i="2"/>
  <c r="Q180" i="2"/>
  <c r="Q821" i="2"/>
  <c r="Q1128" i="2"/>
  <c r="Q915" i="2"/>
  <c r="Q1772" i="2"/>
  <c r="Q2222" i="2"/>
  <c r="Q53" i="2"/>
  <c r="Q157" i="2"/>
  <c r="Q230" i="2"/>
  <c r="Q2165" i="2"/>
  <c r="Q740" i="2"/>
  <c r="Q553" i="2"/>
  <c r="Q295" i="2"/>
  <c r="Q1342" i="2"/>
  <c r="Q954" i="2"/>
  <c r="Q1558" i="2"/>
  <c r="Q113" i="2"/>
  <c r="Q457" i="2"/>
  <c r="Q1333" i="2"/>
  <c r="Q1019" i="2"/>
  <c r="Q612" i="2"/>
  <c r="Q118" i="2"/>
  <c r="Q578" i="2"/>
  <c r="Q95" i="2"/>
  <c r="Q1137" i="2"/>
  <c r="Q1228" i="2"/>
  <c r="Q75" i="2"/>
  <c r="Q540" i="2"/>
  <c r="Q212" i="2"/>
  <c r="Q2013" i="2"/>
  <c r="Q313" i="2"/>
  <c r="Q786" i="2"/>
  <c r="Q785" i="2"/>
  <c r="Q1526" i="2"/>
  <c r="Q195" i="2"/>
  <c r="Q2129" i="2"/>
  <c r="Q199" i="2"/>
  <c r="Q364" i="2"/>
  <c r="Q429" i="2"/>
  <c r="Q2011" i="2"/>
  <c r="Q197" i="2"/>
  <c r="Q176" i="2"/>
  <c r="Q1541" i="2"/>
  <c r="Q100" i="2"/>
  <c r="Q79" i="2"/>
  <c r="Q1853" i="2"/>
  <c r="Q285" i="2"/>
  <c r="Q1665" i="2"/>
  <c r="Q799" i="2"/>
  <c r="Q80" i="2"/>
  <c r="Q829" i="2"/>
  <c r="Q1636" i="2"/>
  <c r="Q815" i="2"/>
  <c r="Q449" i="2"/>
  <c r="Q1388" i="2"/>
  <c r="Q1902" i="2"/>
  <c r="Q395" i="2"/>
  <c r="Q842" i="2"/>
  <c r="Q721" i="2"/>
  <c r="Q1464" i="2"/>
  <c r="Q1997" i="2"/>
  <c r="Q275" i="2"/>
  <c r="Q759" i="2"/>
  <c r="Q90" i="2"/>
  <c r="Q796" i="2"/>
  <c r="Q218" i="2"/>
  <c r="Q401" i="2"/>
  <c r="Q1375" i="2"/>
  <c r="Q121" i="2"/>
  <c r="Q1208" i="2"/>
  <c r="Q2391" i="2"/>
  <c r="Q996" i="2"/>
  <c r="Q243" i="2"/>
  <c r="Q163" i="2"/>
  <c r="Q47" i="2"/>
  <c r="Q1091" i="2"/>
  <c r="Q178" i="2"/>
  <c r="Q826" i="2"/>
  <c r="Q425" i="2"/>
  <c r="Q1067" i="2"/>
  <c r="Q733" i="2"/>
  <c r="Q120" i="2"/>
  <c r="Q28" i="2"/>
  <c r="Q83" i="2"/>
  <c r="Q831" i="2"/>
  <c r="Q1270" i="2"/>
  <c r="Q1948" i="2"/>
  <c r="Q2427" i="2"/>
  <c r="Q2089" i="2"/>
  <c r="Q137" i="2"/>
  <c r="Q225" i="2"/>
  <c r="Q1601" i="2"/>
  <c r="Q620" i="2"/>
  <c r="Q74" i="2"/>
  <c r="Q598" i="2"/>
  <c r="Q1908" i="2"/>
  <c r="Q44" i="2"/>
  <c r="Q1331" i="2"/>
  <c r="Q141" i="2"/>
  <c r="Q147" i="2"/>
  <c r="Q67" i="2"/>
  <c r="Q545" i="2"/>
  <c r="Q42" i="2"/>
  <c r="Q539" i="2"/>
  <c r="Q758" i="2"/>
  <c r="Q716" i="2"/>
  <c r="Q2327" i="2"/>
  <c r="Q1733" i="2"/>
  <c r="Q1039" i="2"/>
  <c r="Q1762" i="2"/>
  <c r="Q2003" i="2"/>
  <c r="Q1268" i="2"/>
  <c r="Q638" i="2"/>
  <c r="Q1889" i="2"/>
  <c r="Q232" i="2"/>
  <c r="Q1431" i="2"/>
  <c r="Q1161" i="2"/>
  <c r="Q192" i="2"/>
  <c r="Q995" i="2"/>
  <c r="Q1923" i="2"/>
  <c r="Q902" i="2"/>
  <c r="Q2186" i="2"/>
  <c r="Q840" i="2"/>
  <c r="Q1881" i="2"/>
  <c r="Q210" i="2"/>
  <c r="Q1700" i="2"/>
  <c r="Q1069" i="2"/>
  <c r="Q122" i="2"/>
  <c r="Q1090" i="2"/>
  <c r="Q1673" i="2"/>
  <c r="Q314" i="2"/>
  <c r="Q674" i="2"/>
  <c r="Q1284" i="2"/>
  <c r="Q316" i="2"/>
  <c r="Q537" i="2"/>
  <c r="Q2312" i="2"/>
  <c r="Q2495" i="2"/>
  <c r="Q2348" i="2"/>
  <c r="Q802" i="2"/>
  <c r="Q21" i="2"/>
  <c r="Q678" i="2"/>
  <c r="Q1994" i="2"/>
  <c r="Q43" i="2"/>
  <c r="Q541" i="2"/>
  <c r="Q242" i="2"/>
  <c r="Q1779" i="2"/>
  <c r="Q2304" i="2"/>
  <c r="Q687" i="2"/>
  <c r="Q536" i="2"/>
  <c r="Q2559" i="2"/>
  <c r="Q165" i="2"/>
  <c r="Q129" i="2"/>
  <c r="Q1528" i="2"/>
  <c r="Q30" i="2"/>
  <c r="Q601" i="2"/>
  <c r="Q2659" i="2"/>
  <c r="Q164" i="2"/>
  <c r="Q15" i="2"/>
  <c r="Q161" i="2"/>
  <c r="Q689" i="2"/>
  <c r="Q2101" i="2"/>
  <c r="Q2440" i="2"/>
  <c r="Q1930" i="2"/>
  <c r="Q776" i="2"/>
  <c r="Q227" i="2"/>
  <c r="Q3" i="2"/>
  <c r="Q538" i="2"/>
  <c r="Q102" i="2"/>
  <c r="Q475" i="2"/>
  <c r="Q1572" i="2"/>
  <c r="Q542" i="2"/>
  <c r="Q17" i="2"/>
  <c r="Q1092" i="2"/>
  <c r="Q428" i="2"/>
  <c r="Q1573" i="2"/>
  <c r="Q72" i="2"/>
  <c r="Q472" i="2"/>
  <c r="Q1197" i="2"/>
  <c r="Q967" i="2"/>
  <c r="Q323" i="2"/>
  <c r="Q1356" i="2"/>
  <c r="Q738" i="2"/>
  <c r="Q2513" i="2"/>
  <c r="Q700" i="2"/>
  <c r="Q2569" i="2"/>
  <c r="Q2260" i="2"/>
  <c r="Q29" i="2"/>
  <c r="Q1378" i="2"/>
  <c r="Q546" i="2"/>
  <c r="Q2330" i="2"/>
  <c r="Q2508" i="2"/>
  <c r="Q682" i="2"/>
  <c r="Q2517" i="2"/>
  <c r="Q544" i="2"/>
  <c r="Q283" i="2"/>
  <c r="Q1552" i="2"/>
  <c r="Q1371" i="2"/>
  <c r="Q830" i="2"/>
  <c r="Q2306" i="2"/>
  <c r="Q2537" i="2"/>
  <c r="Q2600" i="2"/>
  <c r="Q399" i="2"/>
  <c r="Q143" i="2"/>
  <c r="Q114" i="2"/>
  <c r="Q618" i="2"/>
  <c r="Q107" i="2"/>
  <c r="Q1120" i="2"/>
  <c r="Q130" i="2"/>
  <c r="Q253" i="2"/>
  <c r="Q708" i="2"/>
  <c r="Q2239" i="2"/>
  <c r="Q686" i="2"/>
  <c r="Q98" i="2"/>
  <c r="Q1447" i="2"/>
  <c r="Q2094" i="2"/>
  <c r="Q825" i="2"/>
  <c r="Q142" i="2"/>
  <c r="Q1547" i="2"/>
  <c r="Q1001" i="2"/>
  <c r="Q615" i="2"/>
  <c r="Q1094" i="2"/>
  <c r="Q133" i="2"/>
  <c r="Q2544" i="2"/>
  <c r="Q720" i="2"/>
  <c r="Q2264" i="2"/>
  <c r="Q1463" i="2"/>
  <c r="Q400" i="2"/>
  <c r="Q46" i="2"/>
  <c r="Q886" i="2"/>
  <c r="Q1959" i="2"/>
  <c r="Q2468" i="2"/>
  <c r="Q64" i="2"/>
  <c r="Q96" i="2"/>
  <c r="Q54" i="2"/>
  <c r="Q800" i="2"/>
  <c r="Q1614" i="2"/>
  <c r="Q289" i="2"/>
  <c r="Q547" i="2"/>
  <c r="Q188" i="2"/>
  <c r="Q434" i="2"/>
  <c r="Q2498" i="2"/>
  <c r="Q211" i="2"/>
  <c r="Q2507" i="2"/>
  <c r="Q68" i="2"/>
  <c r="Q824" i="2"/>
  <c r="Q2224" i="2"/>
  <c r="Q2307" i="2"/>
  <c r="Q782" i="2"/>
  <c r="Q1906" i="2"/>
  <c r="Q771" i="2"/>
  <c r="Q159" i="2"/>
  <c r="Q76" i="2"/>
  <c r="Q992" i="2"/>
  <c r="Q1692" i="2"/>
  <c r="Q658" i="2"/>
  <c r="Q424" i="2"/>
  <c r="Q194" i="2"/>
  <c r="Q600" i="2"/>
  <c r="Q2279" i="2"/>
  <c r="Q315" i="2"/>
  <c r="Q1972" i="2"/>
  <c r="Q832" i="2"/>
  <c r="Q1468" i="2"/>
  <c r="Q50" i="2"/>
  <c r="Q66" i="2"/>
  <c r="Q23" i="2"/>
  <c r="Q370" i="2"/>
  <c r="Q398" i="2"/>
  <c r="Q897" i="2"/>
  <c r="Q7" i="2"/>
  <c r="Q51" i="2"/>
  <c r="Q221" i="2"/>
  <c r="Q994" i="2"/>
  <c r="Q45" i="2"/>
  <c r="Q32" i="2"/>
  <c r="Q846" i="2"/>
  <c r="Q2150" i="2"/>
  <c r="Q87" i="2"/>
  <c r="Q543" i="2"/>
  <c r="Q1773" i="2"/>
  <c r="Q417" i="2"/>
  <c r="Q1600" i="2"/>
  <c r="Q101" i="2"/>
  <c r="Q181" i="2"/>
  <c r="Q1735" i="2"/>
  <c r="Q175" i="2"/>
  <c r="Q52" i="2"/>
  <c r="Q626" i="2"/>
  <c r="Q92" i="2"/>
  <c r="Q1857" i="2"/>
  <c r="Q1405" i="2"/>
  <c r="Q65" i="2"/>
  <c r="Q223" i="2"/>
  <c r="Q666" i="2"/>
  <c r="Q844" i="2"/>
  <c r="Q780" i="2"/>
  <c r="Q2105" i="2"/>
  <c r="Q519" i="2"/>
  <c r="Q1476" i="2"/>
  <c r="Q2046" i="2"/>
  <c r="Q2" i="2"/>
  <c r="Q734" i="2"/>
  <c r="Q685" i="2"/>
  <c r="Q1249" i="2"/>
  <c r="Q84" i="2"/>
  <c r="Q1014" i="2"/>
  <c r="Q677" i="2"/>
  <c r="Q1521" i="2"/>
  <c r="Q2384" i="2"/>
  <c r="Q1901" i="2"/>
  <c r="Q97" i="2"/>
  <c r="Q2641" i="2"/>
  <c r="Q386" i="2"/>
  <c r="Q19" i="2"/>
  <c r="Q1077" i="2"/>
  <c r="Q497" i="2"/>
  <c r="Q298" i="2"/>
  <c r="Q647" i="2"/>
  <c r="Q134" i="2"/>
  <c r="Q851" i="2"/>
  <c r="Q695" i="2"/>
  <c r="Q2361" i="2"/>
  <c r="Q1467" i="2"/>
  <c r="Q144" i="2"/>
  <c r="Q2158" i="2"/>
  <c r="Q1924" i="2"/>
  <c r="Q245" i="2"/>
  <c r="Q919" i="2"/>
  <c r="Q31" i="2"/>
  <c r="Q2534" i="2"/>
  <c r="Q1421" i="2"/>
  <c r="Q2280" i="2"/>
  <c r="Q244" i="2"/>
  <c r="Q396" i="2"/>
  <c r="Q284" i="2"/>
  <c r="Q342" i="2"/>
  <c r="Q1337" i="2"/>
  <c r="Q2533" i="2"/>
  <c r="Q781" i="2"/>
  <c r="Q965" i="2"/>
  <c r="Q167" i="2"/>
  <c r="Q57" i="2"/>
  <c r="Q2107" i="2"/>
  <c r="Q208" i="2"/>
  <c r="Q2526" i="2"/>
  <c r="Q198" i="2"/>
  <c r="Q2295" i="2"/>
  <c r="Q1849" i="2"/>
  <c r="Q9" i="2"/>
  <c r="Q186" i="2"/>
  <c r="Q423" i="2"/>
  <c r="Q108" i="2"/>
  <c r="Q2061" i="2"/>
  <c r="Q2432" i="2"/>
  <c r="Q998" i="2"/>
  <c r="Q287" i="2"/>
  <c r="Q684" i="2"/>
  <c r="Q81" i="2"/>
  <c r="Q146" i="2"/>
  <c r="Q2419" i="2"/>
  <c r="Q558" i="2"/>
  <c r="Q365" i="2"/>
  <c r="Q431" i="2"/>
  <c r="Q1344" i="2"/>
  <c r="Q190" i="2"/>
  <c r="Q2350" i="2"/>
  <c r="Q1263" i="2"/>
  <c r="Q2524" i="2"/>
  <c r="Q88" i="2"/>
  <c r="Q1507" i="2"/>
  <c r="Q39" i="2"/>
  <c r="Q1298" i="2"/>
  <c r="Q56" i="2"/>
  <c r="Q2281" i="2"/>
  <c r="Q735" i="2"/>
  <c r="Q723" i="2"/>
  <c r="Q474" i="2"/>
  <c r="Q804" i="2"/>
  <c r="Q2357" i="2"/>
  <c r="Q789" i="2"/>
  <c r="Q2113" i="2"/>
  <c r="Q99" i="2"/>
  <c r="Q1133" i="2"/>
  <c r="Q520" i="2"/>
  <c r="Q1472" i="2"/>
  <c r="Q426" i="2"/>
  <c r="Q367" i="2"/>
  <c r="Q22" i="2"/>
  <c r="Q2662" i="2"/>
  <c r="Q2257" i="2"/>
  <c r="Q310" i="2"/>
  <c r="Q1655" i="2"/>
  <c r="Q676" i="2"/>
  <c r="Q1618" i="2"/>
  <c r="Q407" i="2"/>
  <c r="Q2511" i="2"/>
  <c r="Q1248" i="2"/>
  <c r="Q2599" i="2"/>
  <c r="Q2670" i="2"/>
  <c r="Q2031" i="2"/>
  <c r="Q2002" i="2"/>
  <c r="Q296" i="2"/>
  <c r="Q1201" i="2"/>
  <c r="Q2164" i="2"/>
  <c r="Q1514" i="2"/>
  <c r="Q1645" i="2"/>
  <c r="Q1501" i="2"/>
  <c r="Q2215" i="2"/>
  <c r="Q111" i="2"/>
  <c r="Q152" i="2"/>
  <c r="Q2643" i="2"/>
  <c r="Q905" i="2"/>
  <c r="Q2578" i="2"/>
  <c r="Q1834" i="2"/>
  <c r="Q1118" i="2"/>
  <c r="Q1868" i="2"/>
  <c r="Q1940" i="2"/>
  <c r="Q2429" i="2"/>
  <c r="Q1244" i="2"/>
  <c r="Q2689" i="2"/>
  <c r="Q490" i="2"/>
  <c r="Q2719" i="2"/>
  <c r="Q1816" i="2"/>
  <c r="Q2609" i="2"/>
  <c r="Q2156" i="2"/>
  <c r="Q1829" i="2"/>
  <c r="Q1385" i="2"/>
  <c r="Q2700" i="2"/>
  <c r="Q2388" i="2"/>
  <c r="Q2040" i="2"/>
  <c r="Q2542" i="2"/>
  <c r="Q1352" i="2"/>
  <c r="S651" i="2"/>
  <c r="S809" i="2"/>
  <c r="S199" i="2"/>
  <c r="Q2265" i="2"/>
  <c r="Q1861" i="2"/>
  <c r="Q1416" i="2"/>
  <c r="Q2645" i="2"/>
  <c r="Q606" i="2"/>
  <c r="Q2505" i="2"/>
  <c r="Q2561" i="2"/>
  <c r="Q1634" i="2"/>
  <c r="Q1795" i="2"/>
  <c r="Q1546" i="2"/>
  <c r="Q2668" i="2"/>
  <c r="Q2451" i="2"/>
  <c r="Q2382" i="2"/>
  <c r="Q2387" i="2"/>
  <c r="Q1579" i="2"/>
  <c r="Q1200" i="2"/>
  <c r="Q1746" i="2"/>
  <c r="Q848" i="2"/>
  <c r="Q480" i="2"/>
  <c r="Q2404" i="2"/>
  <c r="Q1745" i="2"/>
  <c r="Q1469" i="2"/>
  <c r="Q1658" i="2"/>
  <c r="Q1365" i="2"/>
  <c r="Q2596" i="2"/>
  <c r="Q1230" i="2"/>
  <c r="Q702" i="2"/>
  <c r="Q705" i="2"/>
  <c r="Q722" i="2"/>
  <c r="Q1810" i="2"/>
  <c r="Q2090" i="2"/>
  <c r="Q2206" i="2"/>
  <c r="Q1990" i="2"/>
  <c r="Q940" i="2"/>
  <c r="Q414" i="2"/>
  <c r="Q691" i="2"/>
  <c r="Q2117" i="2"/>
  <c r="Q636" i="2"/>
  <c r="Q2060" i="2"/>
  <c r="Q1833" i="2"/>
  <c r="Q1566" i="2"/>
  <c r="Q1852" i="2"/>
  <c r="Q650" i="2"/>
  <c r="Q1340" i="2"/>
  <c r="Q2333" i="2"/>
  <c r="Q2325" i="2"/>
  <c r="Q1877" i="2"/>
  <c r="Q300" i="2"/>
  <c r="Q421" i="2"/>
  <c r="Q2710" i="2"/>
  <c r="Q561" i="2"/>
  <c r="Q1830" i="2"/>
  <c r="Q1831" i="2"/>
  <c r="Q834" i="2"/>
  <c r="Q1583" i="2"/>
  <c r="Q839" i="2"/>
  <c r="Q1052" i="2"/>
  <c r="Q2550" i="2"/>
  <c r="Q1451" i="2"/>
  <c r="Q2684" i="2"/>
  <c r="Q1411" i="2"/>
  <c r="Q1266" i="2"/>
  <c r="Q1143" i="2"/>
  <c r="Q312" i="2"/>
  <c r="Q2393" i="2"/>
  <c r="Q506" i="2"/>
  <c r="Q2336" i="2"/>
  <c r="Q1836" i="2"/>
  <c r="Q1203" i="2"/>
  <c r="Q718" i="2"/>
  <c r="Q1351" i="2"/>
  <c r="Q1694" i="2"/>
  <c r="Q2059" i="2"/>
  <c r="Q2324" i="2"/>
  <c r="Q1353" i="2"/>
  <c r="Q70" i="2"/>
  <c r="Q1318" i="2"/>
  <c r="Q567" i="2"/>
  <c r="Q1919" i="2"/>
  <c r="Q485" i="2"/>
  <c r="Q1511" i="2"/>
  <c r="Q1724" i="2"/>
  <c r="Q1656" i="2"/>
  <c r="Q1276" i="2"/>
  <c r="Q1892" i="2"/>
  <c r="Q942" i="2"/>
  <c r="Q1123" i="2"/>
  <c r="Q2099" i="2"/>
  <c r="Q1509" i="2"/>
  <c r="Q2033" i="2"/>
  <c r="Q259" i="2"/>
  <c r="Q1725" i="2"/>
  <c r="Q932" i="2"/>
  <c r="Q1183" i="2"/>
  <c r="Q837" i="2"/>
  <c r="Q1721" i="2"/>
  <c r="Q1154" i="2"/>
  <c r="Q112" i="2"/>
  <c r="Q447" i="2"/>
  <c r="Q2091" i="2"/>
  <c r="Q1730" i="2"/>
  <c r="Q1452" i="2"/>
  <c r="Q2627" i="2"/>
  <c r="Q1826" i="2"/>
  <c r="Q492" i="2"/>
  <c r="Q2106" i="2"/>
  <c r="Q1082" i="2"/>
  <c r="Q1442" i="2"/>
  <c r="Q2591" i="2"/>
  <c r="Q1846" i="2"/>
  <c r="Q608" i="2"/>
  <c r="Q1784" i="2"/>
  <c r="Q593" i="2"/>
  <c r="Q454" i="2"/>
  <c r="Q1973" i="2"/>
  <c r="Q156" i="2"/>
  <c r="Q1089" i="2"/>
  <c r="Q1871" i="2"/>
  <c r="Q630" i="2"/>
  <c r="Q926" i="2"/>
  <c r="Q1806" i="2"/>
  <c r="Q747" i="2"/>
  <c r="Q1471" i="2"/>
  <c r="Q872" i="2"/>
  <c r="Q1257" i="2"/>
  <c r="Q2210" i="2"/>
  <c r="Q2644" i="2"/>
  <c r="Q1296" i="2"/>
  <c r="Q653" i="2"/>
  <c r="Q566" i="2"/>
  <c r="Q2584" i="2"/>
  <c r="Q596" i="2"/>
  <c r="Q465" i="2"/>
  <c r="Q2698" i="2"/>
  <c r="Q322" i="2"/>
  <c r="Q2408" i="2"/>
  <c r="Q25" i="2"/>
  <c r="Q1695" i="2"/>
  <c r="Q843" i="2"/>
  <c r="Q60" i="2"/>
  <c r="Q1254" i="2"/>
  <c r="Q371" i="2"/>
  <c r="Q1780" i="2"/>
  <c r="Q302" i="2"/>
  <c r="Q1096" i="2"/>
  <c r="Q534" i="2"/>
  <c r="Q2146" i="2"/>
  <c r="Q605" i="2"/>
  <c r="Q610" i="2"/>
  <c r="Q2079" i="2"/>
  <c r="Q1561" i="2"/>
  <c r="Q271" i="2"/>
  <c r="Q1617" i="2"/>
  <c r="Q2487" i="2"/>
  <c r="Q670" i="2"/>
  <c r="Q1321" i="2"/>
  <c r="Q1963" i="2"/>
  <c r="Q1046" i="2"/>
  <c r="Q2669" i="2"/>
  <c r="Q1277" i="2"/>
  <c r="Q1392" i="2"/>
  <c r="Q770" i="2"/>
  <c r="Q1278" i="2"/>
  <c r="Q325" i="2"/>
  <c r="Q337" i="2"/>
  <c r="Q1240" i="2"/>
  <c r="Q2149" i="2"/>
  <c r="Q907" i="2"/>
  <c r="Q1559" i="2"/>
  <c r="Q1213" i="2"/>
  <c r="Q2275" i="2"/>
  <c r="Q2198" i="2"/>
  <c r="Q2386" i="2"/>
  <c r="Q1811" i="2"/>
  <c r="Q963" i="2"/>
  <c r="Q1794" i="2"/>
  <c r="Q570" i="2"/>
  <c r="Q1611" i="2"/>
  <c r="Q336" i="2"/>
  <c r="Q2712" i="2"/>
  <c r="Q864" i="2"/>
  <c r="Q2371" i="2"/>
  <c r="Q2036" i="2"/>
  <c r="Q2147" i="2"/>
  <c r="Q972" i="2"/>
  <c r="Q1616" i="2"/>
  <c r="Q419" i="2"/>
  <c r="Q1259" i="2"/>
  <c r="Q2425" i="2"/>
  <c r="Q880" i="2"/>
  <c r="Q486" i="2"/>
  <c r="Q2503" i="2"/>
  <c r="Q562" i="2"/>
  <c r="Q1334" i="2"/>
  <c r="Q1429" i="2"/>
  <c r="Q2346" i="2"/>
  <c r="Q2008" i="2"/>
  <c r="Q203" i="2"/>
  <c r="Q1198" i="2"/>
  <c r="Q1444" i="2"/>
  <c r="Q2261" i="2"/>
  <c r="Q991" i="2"/>
  <c r="Q269" i="2"/>
  <c r="Q2575" i="2"/>
  <c r="Q1790" i="2"/>
  <c r="Q2055" i="2"/>
  <c r="Q2399" i="2"/>
  <c r="Q2519" i="2"/>
  <c r="Q1115" i="2"/>
  <c r="Q2378" i="2"/>
  <c r="Q2594" i="2"/>
  <c r="Q2121" i="2"/>
  <c r="Q406" i="2"/>
  <c r="Q214" i="2"/>
  <c r="Q856" i="2"/>
  <c r="Q2154" i="2"/>
  <c r="Q2131" i="2"/>
  <c r="Q1711" i="2"/>
  <c r="Q2734" i="2"/>
  <c r="Q1434" i="2"/>
  <c r="Q71" i="2"/>
  <c r="Q437" i="2"/>
  <c r="Q1888" i="2"/>
  <c r="Q240" i="2"/>
  <c r="Q1300" i="2"/>
  <c r="Q2253" i="2"/>
  <c r="Q1999" i="2"/>
  <c r="Q2071" i="2"/>
  <c r="Q478" i="2"/>
  <c r="Q1564" i="2"/>
  <c r="Q1678" i="2"/>
  <c r="Q883" i="2"/>
  <c r="Q725" i="2"/>
  <c r="Q1587" i="2"/>
  <c r="Q1108" i="2"/>
  <c r="Q1280" i="2"/>
  <c r="Q2125" i="2"/>
  <c r="Q1548" i="2"/>
  <c r="Q1696" i="2"/>
  <c r="Q1821" i="2"/>
  <c r="Q2205" i="2"/>
  <c r="Q1281" i="2"/>
  <c r="Q2355" i="2"/>
  <c r="Q1349" i="2"/>
  <c r="Q693" i="2"/>
  <c r="Q941" i="2"/>
  <c r="Q255" i="2"/>
  <c r="Q622" i="2"/>
  <c r="Q2084" i="2"/>
  <c r="Q692" i="2"/>
  <c r="Q1594" i="2"/>
  <c r="Q910" i="2"/>
  <c r="Q1774" i="2"/>
  <c r="Q1755" i="2"/>
  <c r="Q2725" i="2"/>
  <c r="Q1841" i="2"/>
  <c r="Q2285" i="2"/>
  <c r="Q1504" i="2"/>
  <c r="Q885" i="2"/>
  <c r="Q879" i="2"/>
  <c r="Q2619" i="2"/>
  <c r="Q1523" i="2"/>
  <c r="Q2614" i="2"/>
  <c r="Q1151" i="2"/>
  <c r="Q1450" i="2"/>
  <c r="Q91" i="2"/>
  <c r="Q569" i="2"/>
  <c r="Q2735" i="2"/>
  <c r="Q746" i="2"/>
  <c r="Q2244" i="2"/>
  <c r="Q891" i="2"/>
  <c r="Q2200" i="2"/>
  <c r="Q1050" i="2"/>
  <c r="Q1815" i="2"/>
  <c r="Q937" i="2"/>
  <c r="Q2431" i="2"/>
  <c r="Q2499" i="2"/>
  <c r="Q308" i="2"/>
  <c r="Q2266" i="2"/>
  <c r="Q14" i="2"/>
  <c r="Q1132" i="2"/>
  <c r="Q422" i="2"/>
  <c r="Q1114" i="2"/>
  <c r="Q1848" i="2"/>
  <c r="Q930" i="2"/>
  <c r="Q2671" i="2"/>
  <c r="Q2396" i="2"/>
  <c r="Q1713" i="2"/>
  <c r="Q568" i="2"/>
  <c r="Q715" i="2"/>
  <c r="Q1550" i="2"/>
  <c r="Q1555" i="2"/>
  <c r="Q1233" i="2"/>
  <c r="Q1449" i="2"/>
  <c r="Q1903" i="2"/>
  <c r="Q2183" i="2"/>
  <c r="Q1882" i="2"/>
  <c r="Q1737" i="2"/>
  <c r="Q481" i="2"/>
  <c r="Q779" i="2"/>
  <c r="Q710" i="2"/>
  <c r="Q1422" i="2"/>
  <c r="Q2238" i="2"/>
  <c r="Q2381" i="2"/>
  <c r="Q875" i="2"/>
  <c r="Q376" i="2"/>
  <c r="Q1686" i="2"/>
  <c r="Q2227" i="2"/>
  <c r="Q2602" i="2"/>
  <c r="Q726" i="2"/>
  <c r="Q1553" i="2"/>
  <c r="Q504" i="2"/>
  <c r="Q2520" i="2"/>
  <c r="Q2122" i="2"/>
  <c r="Q1801" i="2"/>
  <c r="Q812" i="2"/>
  <c r="Q1791" i="2"/>
  <c r="Q762" i="2"/>
  <c r="Q191" i="2"/>
  <c r="Q1752" i="2"/>
  <c r="Q1866" i="2"/>
  <c r="Q2028" i="2"/>
  <c r="Q1173" i="2"/>
  <c r="Q1964" i="2"/>
  <c r="Q850" i="2"/>
  <c r="Q1998" i="2"/>
  <c r="Q1966" i="2"/>
  <c r="Q353" i="2"/>
  <c r="Q1928" i="2"/>
  <c r="Q2522" i="2"/>
  <c r="Q2438" i="2"/>
  <c r="Q912" i="2"/>
  <c r="Q2616" i="2"/>
  <c r="Q1988" i="2"/>
  <c r="Q977" i="2"/>
  <c r="Q2458" i="2"/>
  <c r="Q1026" i="2"/>
  <c r="Q2667" i="2"/>
  <c r="Q529" i="2"/>
  <c r="Q1195" i="2"/>
  <c r="Q808" i="2"/>
  <c r="Q2064" i="2"/>
  <c r="Q2493" i="2"/>
  <c r="Q1577" i="2"/>
  <c r="Q2695" i="2"/>
  <c r="Q775" i="2"/>
  <c r="Q303" i="2"/>
  <c r="Q458" i="2"/>
  <c r="Q2332" i="2"/>
  <c r="Q1038" i="2"/>
  <c r="Q1214" i="2"/>
  <c r="Q455" i="2"/>
  <c r="Q784" i="2"/>
  <c r="Q911" i="2"/>
  <c r="Q2123" i="2"/>
  <c r="Q1112" i="2"/>
  <c r="Q304" i="2"/>
  <c r="Q640" i="2"/>
  <c r="Q2435" i="2"/>
  <c r="Q564" i="2"/>
  <c r="Q584" i="2"/>
  <c r="Q2581" i="2"/>
  <c r="Q1664" i="2"/>
  <c r="Q1237" i="2"/>
  <c r="Q2697" i="2"/>
  <c r="Q1671" i="2"/>
  <c r="Q657" i="2"/>
  <c r="Q1965" i="2"/>
  <c r="Q1107" i="2"/>
  <c r="Q2623" i="2"/>
  <c r="Q2540" i="2"/>
  <c r="Q1640" i="2"/>
  <c r="Q1926" i="2"/>
  <c r="Q876" i="2"/>
  <c r="Q2724" i="2"/>
  <c r="Q1947" i="2"/>
  <c r="Q1008" i="2"/>
  <c r="Q646" i="2"/>
  <c r="Q938" i="2"/>
  <c r="Q2349" i="2"/>
  <c r="Q2481" i="2"/>
  <c r="Q387" i="2"/>
  <c r="Q1517" i="2"/>
  <c r="Q1712" i="2"/>
  <c r="Q699" i="2"/>
  <c r="Q38" i="2"/>
  <c r="Q462" i="2"/>
  <c r="Q1571" i="2"/>
  <c r="Q2652" i="2"/>
  <c r="Q2485" i="2"/>
  <c r="Q1071" i="2"/>
  <c r="Q26" i="2"/>
  <c r="Q1131" i="2"/>
  <c r="Q1319" i="2"/>
  <c r="Q2323" i="2"/>
  <c r="Q2262" i="2"/>
  <c r="Q1554" i="2"/>
  <c r="Q652" i="2"/>
  <c r="Q1055" i="2"/>
  <c r="Q1751" i="2"/>
  <c r="Q1367" i="2"/>
  <c r="Q572" i="2"/>
  <c r="Q1158" i="2"/>
  <c r="Q1545" i="2"/>
  <c r="Q2026" i="2"/>
  <c r="Q2235" i="2"/>
  <c r="Q511" i="2"/>
  <c r="Q1654" i="2"/>
  <c r="Q1315" i="2"/>
  <c r="Q560" i="2"/>
  <c r="Q948" i="2"/>
  <c r="Q2484" i="2"/>
  <c r="Q1147" i="2"/>
  <c r="Q378" i="2"/>
  <c r="Q970" i="2"/>
  <c r="Q2356" i="2"/>
  <c r="Q1867" i="2"/>
  <c r="Q1581" i="2"/>
  <c r="Q2501" i="2"/>
  <c r="Q1513" i="2"/>
  <c r="Q675" i="2"/>
  <c r="Q2555" i="2"/>
  <c r="Q415" i="2"/>
  <c r="Q1898" i="2"/>
  <c r="Q1622" i="2"/>
  <c r="Q1102" i="2"/>
  <c r="Q2292" i="2"/>
  <c r="Q1273" i="2"/>
  <c r="Q2057" i="2"/>
  <c r="Q2187" i="2"/>
  <c r="Q2203" i="2"/>
  <c r="Q266" i="2"/>
  <c r="Q369" i="2"/>
  <c r="Q1373" i="2"/>
  <c r="Q1875" i="2"/>
  <c r="Q2491" i="2"/>
  <c r="Q2282" i="2"/>
  <c r="Q1899" i="2"/>
  <c r="Q1968" i="2"/>
  <c r="Q2608" i="2"/>
  <c r="Q274" i="2"/>
  <c r="Q2650" i="2"/>
  <c r="Q2617" i="2"/>
  <c r="Q983" i="2"/>
  <c r="Q2552" i="2"/>
  <c r="Q1595" i="2"/>
  <c r="Q1056" i="2"/>
  <c r="Q2439" i="2"/>
  <c r="Q36" i="2"/>
  <c r="Q1474" i="2"/>
  <c r="Q379" i="2"/>
  <c r="Q471" i="2"/>
  <c r="Q822" i="2"/>
  <c r="Q1227" i="2"/>
  <c r="Q451" i="2"/>
  <c r="Q1980" i="2"/>
  <c r="Q2274" i="2"/>
  <c r="Q2092" i="2"/>
  <c r="Q2081" i="2"/>
  <c r="Q1490" i="2"/>
  <c r="Q2704" i="2"/>
  <c r="Q2523" i="2"/>
  <c r="Q361" i="2"/>
  <c r="Q2177" i="2"/>
  <c r="Q818" i="2"/>
  <c r="Q464" i="2"/>
  <c r="Q172" i="2"/>
  <c r="Q2127" i="2"/>
  <c r="Q2394" i="2"/>
  <c r="Q2022" i="2"/>
  <c r="Q526" i="2"/>
  <c r="Q1445" i="2"/>
  <c r="Q2214" i="2"/>
  <c r="Q1430" i="2"/>
  <c r="Q150" i="2"/>
  <c r="Q649" i="2"/>
  <c r="Q294" i="2"/>
  <c r="Q1635" i="2"/>
  <c r="Q2577" i="2"/>
  <c r="Q690" i="2"/>
  <c r="Q858" i="2"/>
  <c r="Q2490" i="2"/>
  <c r="Q216" i="2"/>
  <c r="Q2130" i="2"/>
  <c r="Q1610" i="2"/>
  <c r="Q1243" i="2"/>
  <c r="Q1221" i="2"/>
  <c r="Q2411" i="2"/>
  <c r="Q1512" i="2"/>
  <c r="Q916" i="2"/>
  <c r="Q1847" i="2"/>
  <c r="Q1879" i="2"/>
  <c r="Q1608" i="2"/>
  <c r="Q1582" i="2"/>
  <c r="Q1418" i="2"/>
  <c r="Q1099" i="2"/>
  <c r="Q344" i="2"/>
  <c r="Q2271" i="2"/>
  <c r="Q2302" i="2"/>
  <c r="Q2145" i="2"/>
  <c r="Q1483" i="2"/>
  <c r="Q128" i="2"/>
  <c r="Q595" i="2"/>
  <c r="Q2024" i="2"/>
  <c r="Q2709" i="2"/>
  <c r="Q2058" i="2"/>
  <c r="Q116" i="2"/>
  <c r="Q408" i="2"/>
  <c r="Q587" i="2"/>
  <c r="Q362" i="2"/>
  <c r="Q1603" i="2"/>
  <c r="Q2120" i="2"/>
  <c r="Q373" i="2"/>
  <c r="Q1688" i="2"/>
  <c r="Q1628" i="2"/>
  <c r="Q1799" i="2"/>
  <c r="Q2635" i="2"/>
  <c r="Q282" i="2"/>
  <c r="Q635" i="2"/>
  <c r="Q493" i="2"/>
  <c r="Q2249" i="2"/>
  <c r="Q1079" i="2"/>
  <c r="Q2310" i="2"/>
  <c r="Q2470" i="2"/>
  <c r="Q2708" i="2"/>
  <c r="Q1427" i="2"/>
  <c r="Q35" i="2"/>
  <c r="Q2657" i="2"/>
  <c r="Q1911" i="2"/>
  <c r="Q2326" i="2"/>
  <c r="Q2636" i="2"/>
  <c r="Q1740" i="2"/>
  <c r="Q256" i="2"/>
  <c r="Q1502" i="2"/>
  <c r="Q1747" i="2"/>
  <c r="Q644" i="2"/>
  <c r="Q2250" i="2"/>
  <c r="Q2723" i="2"/>
  <c r="Q1563" i="2"/>
  <c r="Q290" i="2"/>
  <c r="Q1909" i="2"/>
  <c r="Q2004" i="2"/>
  <c r="Q1894" i="2"/>
  <c r="Q1876" i="2"/>
  <c r="Q487" i="2"/>
  <c r="Q1104" i="2"/>
  <c r="Q1391" i="2"/>
  <c r="Q2027" i="2"/>
  <c r="Q2686" i="2"/>
  <c r="Q845" i="2"/>
  <c r="Q2048" i="2"/>
  <c r="Q1295" i="2"/>
  <c r="Q889" i="2"/>
  <c r="Q750" i="2"/>
  <c r="Q2379" i="2"/>
  <c r="Q1457" i="2"/>
  <c r="Q2230" i="2"/>
  <c r="Q1316" i="2"/>
  <c r="Q2683" i="2"/>
  <c r="Q1679" i="2"/>
  <c r="Q1049" i="2"/>
  <c r="Q1619" i="2"/>
  <c r="Q2720" i="2"/>
  <c r="Q2070" i="2"/>
  <c r="Q2207" i="2"/>
  <c r="Q2706" i="2"/>
  <c r="Q384" i="2"/>
  <c r="Q923" i="2"/>
  <c r="Q901" i="2"/>
  <c r="Q2263" i="2"/>
  <c r="Q2722" i="2"/>
  <c r="Q1461" i="2"/>
  <c r="Q1633" i="2"/>
  <c r="Q409" i="2"/>
  <c r="Q1515" i="2"/>
  <c r="Q768" i="2"/>
  <c r="Q338" i="2"/>
  <c r="Q1687" i="2"/>
  <c r="Q2115" i="2"/>
  <c r="Q2648" i="2"/>
  <c r="Q931" i="2"/>
  <c r="Q1518" i="2"/>
  <c r="Q430" i="2"/>
  <c r="Q2343" i="2"/>
  <c r="Q2415" i="2"/>
  <c r="Q849" i="2"/>
  <c r="Q1262" i="2"/>
  <c r="Q2611" i="2"/>
  <c r="Q2375" i="2"/>
  <c r="Q2452" i="2"/>
  <c r="Q215" i="2"/>
  <c r="Q663" i="2"/>
  <c r="Q2576" i="2"/>
  <c r="Q1736" i="2"/>
  <c r="Q288" i="2"/>
  <c r="Q496" i="2"/>
  <c r="Q1817" i="2"/>
  <c r="Q2620" i="2"/>
  <c r="Q488" i="2"/>
  <c r="Q1390" i="2"/>
  <c r="Q2642" i="2"/>
  <c r="Q1835" i="2"/>
  <c r="Q2464" i="2"/>
  <c r="Q206" i="2"/>
  <c r="Q392" i="2"/>
  <c r="Q1856" i="2"/>
  <c r="Q1482" i="2"/>
  <c r="Q1274" i="2"/>
  <c r="Q2374" i="2"/>
  <c r="Q1900" i="2"/>
  <c r="Q1134" i="2"/>
  <c r="Q760" i="2"/>
  <c r="Q2717" i="2"/>
  <c r="Q1702" i="2"/>
  <c r="Q554" i="2"/>
  <c r="Q427" i="2"/>
  <c r="Q2583" i="2"/>
  <c r="Q160" i="2"/>
  <c r="Q385" i="2"/>
  <c r="Q1568" i="2"/>
  <c r="Q2638" i="2"/>
  <c r="Q2168" i="2"/>
  <c r="Q205" i="2"/>
  <c r="Q2184" i="2"/>
  <c r="Q1368" i="2"/>
  <c r="Q241" i="2"/>
  <c r="Q579" i="2"/>
  <c r="Q501" i="2"/>
  <c r="Q2283" i="2"/>
  <c r="Q73" i="2"/>
  <c r="Q1789" i="2"/>
  <c r="Q550" i="2"/>
  <c r="Q2390" i="2"/>
  <c r="Q1412" i="2"/>
  <c r="Q1863" i="2"/>
  <c r="Q1765" i="2"/>
  <c r="Q2398" i="2"/>
  <c r="Q1839" i="2"/>
  <c r="Q1630" i="2"/>
  <c r="Q2699" i="2"/>
  <c r="Q1302" i="2"/>
  <c r="Q632" i="2"/>
  <c r="Q1978" i="2"/>
  <c r="Q248" i="2"/>
  <c r="Q2705" i="2"/>
  <c r="Q1705" i="2"/>
  <c r="Q2025" i="2"/>
  <c r="Q349" i="2"/>
  <c r="Q2148" i="2"/>
  <c r="Q1016" i="2"/>
  <c r="Q1111" i="2"/>
  <c r="Q767" i="2"/>
  <c r="Q155" i="2"/>
  <c r="Q1142" i="2"/>
  <c r="Q1803" i="2"/>
  <c r="Q1101" i="2"/>
  <c r="Q2029" i="2"/>
  <c r="Q1667" i="2"/>
  <c r="Q2103" i="2"/>
  <c r="Q2539" i="2"/>
  <c r="Q1110" i="2"/>
  <c r="Q2424" i="2"/>
  <c r="Q507" i="2"/>
  <c r="Q697" i="2"/>
  <c r="Q2166" i="2"/>
  <c r="Q592" i="2"/>
  <c r="Q1054" i="2"/>
  <c r="Q1920" i="2"/>
  <c r="Q2096" i="2"/>
  <c r="Q634" i="2"/>
  <c r="Q2595" i="2"/>
  <c r="Q2444" i="2"/>
  <c r="Q2476" i="2"/>
  <c r="Q1441" i="2"/>
  <c r="Q2488" i="2"/>
  <c r="Q202" i="2"/>
  <c r="Q2457" i="2"/>
  <c r="Q2685" i="2"/>
  <c r="Q1267" i="2"/>
  <c r="Q641" i="2"/>
  <c r="Q1578" i="2"/>
  <c r="Q950" i="2"/>
  <c r="Q2678" i="2"/>
  <c r="Q1477" i="2"/>
  <c r="Q1160" i="2"/>
  <c r="Q1480" i="2"/>
  <c r="Q1896" i="2"/>
  <c r="Q1704" i="2"/>
  <c r="Q1995" i="2"/>
  <c r="Q1649" i="2"/>
  <c r="Q2414" i="2"/>
  <c r="Q985" i="2"/>
  <c r="Q2727" i="2"/>
  <c r="Q1051" i="2"/>
  <c r="Q2486" i="2"/>
  <c r="Q2119" i="2"/>
  <c r="Q2420" i="2"/>
  <c r="Q2213" i="2"/>
  <c r="Q2718" i="2"/>
  <c r="Q1796" i="2"/>
  <c r="Q711" i="2"/>
  <c r="Q757" i="2"/>
  <c r="Q254" i="2"/>
  <c r="Q482" i="2"/>
  <c r="Q2254" i="2"/>
  <c r="Q1174" i="2"/>
  <c r="Q921" i="2"/>
  <c r="Q755" i="2"/>
  <c r="Q2466" i="2"/>
  <c r="Q580" i="2"/>
  <c r="Q2469" i="2"/>
  <c r="Q2500" i="2"/>
  <c r="Q841" i="2"/>
  <c r="Q258" i="2"/>
  <c r="Q1540" i="2"/>
  <c r="Q2443" i="2"/>
  <c r="Q2209" i="2"/>
  <c r="Q1025" i="2"/>
  <c r="Q2664" i="2"/>
  <c r="Q659" i="2"/>
  <c r="Q1891" i="2"/>
  <c r="Q1820" i="2"/>
  <c r="Q2039" i="2"/>
  <c r="Q2592" i="2"/>
  <c r="Q754" i="2"/>
  <c r="Q797" i="2"/>
  <c r="Q2204" i="2"/>
  <c r="Q2300" i="2"/>
  <c r="Q374" i="2"/>
  <c r="Q1061" i="2"/>
  <c r="Q1245" i="2"/>
  <c r="Q1967" i="2"/>
  <c r="Q1621" i="2"/>
  <c r="Q1742" i="2"/>
  <c r="Q2538" i="2"/>
  <c r="Q2564" i="2"/>
  <c r="Q2050" i="2"/>
  <c r="Q1135" i="2"/>
  <c r="Q583" i="2"/>
  <c r="Q2711" i="2"/>
  <c r="Q306" i="2"/>
  <c r="Q335" i="2"/>
  <c r="Q589" i="2"/>
  <c r="Q727" i="2"/>
  <c r="Q277" i="2"/>
  <c r="Q153" i="2"/>
  <c r="Q1798" i="2"/>
  <c r="Q184" i="2"/>
  <c r="Q2251" i="2"/>
  <c r="Q1314" i="2"/>
  <c r="Q980" i="2"/>
  <c r="Q2078" i="2"/>
  <c r="Q1341" i="2"/>
  <c r="Q2301" i="2"/>
  <c r="Q2434" i="2"/>
  <c r="Q1324" i="2"/>
  <c r="Q2182" i="2"/>
  <c r="Q1864" i="2"/>
  <c r="Q2658" i="2"/>
  <c r="Q2509" i="2"/>
  <c r="Q761" i="2"/>
  <c r="Q2562" i="2"/>
  <c r="Q2496" i="2"/>
  <c r="Q239" i="2"/>
  <c r="Q1782" i="2"/>
  <c r="Q2075" i="2"/>
  <c r="Q1650" i="2"/>
  <c r="Q402" i="2"/>
  <c r="Q2082" i="2"/>
  <c r="Q516" i="2"/>
  <c r="Q1825" i="2"/>
  <c r="Q2447" i="2"/>
  <c r="Q1840" i="2"/>
  <c r="Q2715" i="2"/>
  <c r="Q470" i="2"/>
  <c r="Q1931" i="2"/>
  <c r="Q1977" i="2"/>
  <c r="Q2267" i="2"/>
  <c r="Q1250" i="2"/>
  <c r="Q2570" i="2"/>
  <c r="Q1975" i="2"/>
  <c r="Q1497" i="2"/>
  <c r="Q1584" i="2"/>
  <c r="Q1599" i="2"/>
  <c r="Q2726" i="2"/>
  <c r="Q1486" i="2"/>
  <c r="Q769" i="2"/>
  <c r="Q1059" i="2"/>
  <c r="Q909" i="2"/>
  <c r="Q1150" i="2"/>
  <c r="Q2665" i="2"/>
  <c r="Q1425" i="2"/>
  <c r="Q1417" i="2"/>
  <c r="Q2291" i="2"/>
  <c r="Q330" i="2"/>
  <c r="Q1710" i="2"/>
  <c r="Q602" i="2"/>
  <c r="Q586" i="2"/>
  <c r="Q1744" i="2"/>
  <c r="Q1500" i="2"/>
  <c r="Q581" i="2"/>
  <c r="Q1943" i="2"/>
  <c r="Q1398" i="2"/>
  <c r="Q893" i="2"/>
  <c r="Q1087" i="2"/>
  <c r="Q2688" i="2"/>
  <c r="Q2409" i="2"/>
  <c r="Q1004" i="2"/>
  <c r="Q2454" i="2"/>
  <c r="Q1011" i="2"/>
  <c r="Q1359" i="2"/>
  <c r="Q1192" i="2"/>
  <c r="Q1211" i="2"/>
  <c r="Q1226" i="2"/>
  <c r="Q2043" i="2"/>
  <c r="Q515" i="2"/>
  <c r="Q2606" i="2"/>
  <c r="Q1178" i="2"/>
  <c r="Q2172" i="2"/>
  <c r="Q2518" i="2"/>
  <c r="Q2701" i="2"/>
  <c r="Q2646" i="2"/>
  <c r="Q166" i="2"/>
  <c r="Q320" i="2"/>
  <c r="Q1358" i="2"/>
  <c r="Q2369" i="2"/>
  <c r="Q2318" i="2"/>
  <c r="Q1659" i="2"/>
  <c r="Q1043" i="2"/>
  <c r="Q416" i="2"/>
  <c r="Q943" i="2"/>
  <c r="Q105" i="2"/>
  <c r="Q2087" i="2"/>
  <c r="Q1207" i="2"/>
  <c r="Q2259" i="2"/>
  <c r="Q1232" i="2"/>
  <c r="Q2185" i="2"/>
  <c r="Q2455" i="2"/>
  <c r="Q1196" i="2"/>
  <c r="Q1377" i="2"/>
  <c r="Q665" i="2"/>
  <c r="Q1701" i="2"/>
  <c r="Q2345" i="2"/>
  <c r="Q732" i="2"/>
  <c r="Q1100" i="2"/>
  <c r="Q1212" i="2"/>
  <c r="Q2442" i="2"/>
  <c r="Q1543" i="2"/>
  <c r="Q1354" i="2"/>
  <c r="Q1971" i="2"/>
  <c r="Q2114" i="2"/>
  <c r="Q2367" i="2"/>
  <c r="Q1542" i="2"/>
  <c r="Q2568" i="2"/>
  <c r="Q2354" i="2"/>
  <c r="Q2691" i="2"/>
  <c r="Q1960" i="2"/>
  <c r="Q200" i="2"/>
  <c r="Q380" i="2"/>
  <c r="Q2228" i="2"/>
  <c r="Q2351" i="2"/>
  <c r="Q1009" i="2"/>
  <c r="Q1917" i="2"/>
  <c r="Q272" i="2"/>
  <c r="Q1473" i="2"/>
  <c r="Q1567" i="2"/>
  <c r="Q2661" i="2"/>
  <c r="Q117" i="2"/>
  <c r="Q2133" i="2"/>
  <c r="Q1818" i="2"/>
  <c r="Q791" i="2"/>
  <c r="Q2573" i="2"/>
  <c r="Q1435" i="2"/>
  <c r="Q1802" i="2"/>
  <c r="Q1883" i="2"/>
  <c r="Q1827" i="2"/>
  <c r="Q2256" i="2"/>
  <c r="Q2093" i="2"/>
  <c r="Q773" i="2"/>
  <c r="Q790" i="2"/>
  <c r="Q204" i="2"/>
  <c r="Q377" i="2"/>
  <c r="Q2212" i="2"/>
  <c r="Q1576" i="2"/>
  <c r="Q1369" i="2"/>
  <c r="Q1613" i="2"/>
  <c r="Q582" i="2"/>
  <c r="Q1750" i="2"/>
  <c r="Q1749" i="2"/>
  <c r="Q1522" i="2"/>
  <c r="Q1574" i="2"/>
  <c r="Q2337" i="2"/>
  <c r="Q1663" i="2"/>
  <c r="Q764" i="2"/>
  <c r="Q535" i="2"/>
  <c r="Q1786" i="2"/>
  <c r="Q1957" i="2"/>
  <c r="Q890" i="2"/>
  <c r="Q1565" i="2"/>
  <c r="Q743" i="2"/>
  <c r="Q1252" i="2"/>
  <c r="Q1728" i="2"/>
  <c r="Q278" i="2"/>
  <c r="Q2171" i="2"/>
  <c r="Q2640" i="2"/>
  <c r="Q2589" i="2"/>
  <c r="Q2366" i="2"/>
  <c r="Q1624" i="2"/>
  <c r="Q2673" i="2"/>
  <c r="Q855" i="2"/>
  <c r="Q2074" i="2"/>
  <c r="Q348" i="2"/>
  <c r="Q2208" i="2"/>
  <c r="Q1080" i="2"/>
  <c r="Q1885" i="2"/>
  <c r="Q1152" i="2"/>
  <c r="Q1234" i="2"/>
  <c r="Q707" i="2"/>
  <c r="Q2585" i="2"/>
  <c r="Q1913" i="2"/>
  <c r="Q2702" i="2"/>
  <c r="Q2218" i="2"/>
  <c r="Q673" i="2"/>
  <c r="Q2116" i="2"/>
  <c r="Q1781" i="2"/>
  <c r="Q2417" i="2"/>
  <c r="Q2338" i="2"/>
  <c r="Q2137" i="2"/>
  <c r="Q1912" i="2"/>
  <c r="Q1969" i="2"/>
  <c r="Q2471" i="2"/>
  <c r="Q273" i="2"/>
  <c r="Q2128" i="2"/>
  <c r="Q476" i="2"/>
  <c r="Q2624" i="2"/>
  <c r="Q1303" i="2"/>
  <c r="Q2543" i="2"/>
  <c r="Q719" i="2"/>
  <c r="Q2073" i="2"/>
  <c r="Q2252" i="2"/>
  <c r="Q1887" i="2"/>
  <c r="Q2234" i="2"/>
  <c r="Q1130" i="2"/>
  <c r="Q1641" i="2"/>
  <c r="Q1754" i="2"/>
  <c r="Q966" i="2"/>
  <c r="Q2385" i="2"/>
  <c r="Q1256" i="2"/>
  <c r="Q2220" i="2"/>
  <c r="Q2579" i="2"/>
  <c r="Q1607" i="2"/>
  <c r="Q291" i="2"/>
  <c r="Q648" i="2"/>
  <c r="Q2694" i="2"/>
  <c r="Q836" i="2"/>
  <c r="Q286" i="2"/>
  <c r="Q1328" i="2"/>
  <c r="Q2426" i="2"/>
  <c r="Q2015" i="2"/>
  <c r="Q1462" i="2"/>
  <c r="Q1731" i="2"/>
  <c r="Q552" i="2"/>
  <c r="Q1937" i="2"/>
  <c r="Q2229" i="2"/>
  <c r="Q2211" i="2"/>
  <c r="Q2243" i="2"/>
  <c r="Q642" i="2"/>
  <c r="Q2613" i="2"/>
  <c r="Q896" i="2"/>
  <c r="Q1404" i="2"/>
  <c r="Q1088" i="2"/>
  <c r="Q500" i="2"/>
  <c r="Q2703" i="2"/>
  <c r="Q2219" i="2"/>
  <c r="Q1527" i="2"/>
  <c r="Q1961" i="2"/>
  <c r="Q1428" i="2"/>
  <c r="Q2197" i="2"/>
  <c r="Q1361" i="2"/>
  <c r="Q2558" i="2"/>
  <c r="Q2628" i="2"/>
  <c r="Q1389" i="2"/>
  <c r="Q2637" i="2"/>
  <c r="Q2512" i="2"/>
  <c r="Q126" i="2"/>
  <c r="Q2313" i="2"/>
  <c r="Q1384" i="2"/>
  <c r="Q917" i="2"/>
  <c r="Q2531" i="2"/>
  <c r="Q201" i="2"/>
  <c r="Q1958" i="2"/>
  <c r="Q551" i="2"/>
  <c r="Q2460" i="2"/>
  <c r="Q2660" i="2"/>
  <c r="Q2459" i="2"/>
  <c r="Q2690" i="2"/>
  <c r="Q268" i="2"/>
  <c r="Q503" i="2"/>
  <c r="Q510" i="2"/>
  <c r="Q1397" i="2"/>
  <c r="Q2402" i="2"/>
  <c r="Q1837" i="2"/>
  <c r="Q1003" i="2"/>
  <c r="Q2202" i="2"/>
  <c r="Q2124" i="2"/>
  <c r="Q894" i="2"/>
  <c r="Q2554" i="2"/>
  <c r="Q2138" i="2"/>
  <c r="Q607" i="2"/>
  <c r="Q1285" i="2"/>
  <c r="Q249" i="2"/>
  <c r="Q838" i="2"/>
  <c r="Q807" i="2"/>
  <c r="Q145" i="2"/>
  <c r="Q2328" i="2"/>
  <c r="Q969" i="2"/>
  <c r="Q1460" i="2"/>
  <c r="Q1338" i="2"/>
  <c r="Q1042" i="2"/>
  <c r="Q2651" i="2"/>
  <c r="Q2347" i="2"/>
  <c r="Q1044" i="2"/>
  <c r="Q2654" i="2"/>
  <c r="Q1399" i="2"/>
  <c r="Q2245" i="2"/>
  <c r="Q1996" i="2"/>
  <c r="Q1113" i="2"/>
  <c r="Q2567" i="2"/>
  <c r="Q814" i="2"/>
  <c r="Q2604" i="2"/>
  <c r="Q1657" i="2"/>
  <c r="Q2009" i="2"/>
  <c r="S845" i="2"/>
  <c r="S1577" i="2"/>
  <c r="S2534" i="2"/>
  <c r="S665" i="2"/>
  <c r="S2695" i="2"/>
  <c r="S624" i="2"/>
  <c r="S2667" i="2"/>
  <c r="S256" i="2"/>
  <c r="S1822" i="2"/>
  <c r="S39" i="2"/>
  <c r="S303" i="2"/>
  <c r="S1720" i="2"/>
  <c r="S947" i="2"/>
  <c r="S2198" i="2"/>
  <c r="S1072" i="2"/>
  <c r="S2355" i="2"/>
  <c r="S1614" i="2"/>
  <c r="S1414" i="2"/>
  <c r="S715" i="2"/>
  <c r="S187" i="2"/>
  <c r="S2489" i="2"/>
  <c r="S1621" i="2"/>
  <c r="S955" i="2"/>
  <c r="S596" i="2"/>
  <c r="S1780" i="2"/>
  <c r="S1828" i="2"/>
  <c r="S882" i="2"/>
  <c r="S2476" i="2"/>
  <c r="S1802" i="2"/>
  <c r="S1816" i="2"/>
  <c r="S1888" i="2"/>
  <c r="S566" i="2"/>
  <c r="S270" i="2"/>
  <c r="S911" i="2"/>
  <c r="S1639" i="2"/>
  <c r="S2209" i="2"/>
  <c r="S2330" i="2"/>
  <c r="S892" i="2"/>
  <c r="S823" i="2"/>
  <c r="S747" i="2"/>
  <c r="S2108" i="2"/>
  <c r="S1594" i="2"/>
  <c r="S1135" i="2"/>
  <c r="S1980" i="2"/>
  <c r="S540" i="2"/>
  <c r="S1225" i="2"/>
  <c r="S70" i="2"/>
  <c r="S2564" i="2"/>
  <c r="S1088" i="2"/>
  <c r="S884" i="2"/>
  <c r="S32" i="2"/>
  <c r="S2334" i="2"/>
  <c r="S2527" i="2"/>
  <c r="S102" i="2"/>
  <c r="S664" i="2"/>
  <c r="S1481" i="2"/>
  <c r="S2324" i="2"/>
  <c r="S194" i="2"/>
  <c r="S1470" i="2"/>
  <c r="S810" i="2"/>
  <c r="S1601" i="2"/>
  <c r="S2561" i="2"/>
  <c r="S1776" i="2"/>
  <c r="S573" i="2"/>
  <c r="S2617" i="2"/>
  <c r="S178" i="2"/>
  <c r="S694" i="2"/>
  <c r="S1970" i="2"/>
  <c r="S2678" i="2"/>
  <c r="S2473" i="2"/>
  <c r="S1738" i="2"/>
  <c r="S2718" i="2"/>
  <c r="S1035" i="2"/>
  <c r="S75" i="2"/>
  <c r="S880" i="2"/>
  <c r="S2498" i="2"/>
  <c r="S971" i="2"/>
  <c r="S702" i="2"/>
  <c r="S481" i="2"/>
  <c r="S918" i="2"/>
  <c r="S1837" i="2"/>
  <c r="S669" i="2"/>
  <c r="S1658" i="2"/>
  <c r="S2383" i="2"/>
  <c r="S2700" i="2"/>
  <c r="S1053" i="2"/>
  <c r="S698" i="2"/>
  <c r="S364" i="2"/>
  <c r="S1274" i="2"/>
  <c r="S2033" i="2"/>
  <c r="S2208" i="2"/>
  <c r="S440" i="2"/>
  <c r="S295" i="2"/>
  <c r="S1136" i="2"/>
  <c r="S623" i="2"/>
  <c r="S740" i="2"/>
  <c r="S1423" i="2"/>
  <c r="S1825" i="2"/>
  <c r="S2513" i="2"/>
  <c r="S1279" i="2"/>
  <c r="S2029" i="2"/>
  <c r="S380" i="2"/>
  <c r="S910" i="2"/>
  <c r="S201" i="2"/>
  <c r="S994" i="2"/>
  <c r="S767" i="2"/>
  <c r="S2464" i="2"/>
  <c r="S1068" i="2"/>
  <c r="S155" i="2"/>
  <c r="S2103" i="2"/>
  <c r="S2572" i="2"/>
  <c r="S942" i="2"/>
  <c r="S2238" i="2"/>
  <c r="S734" i="2"/>
  <c r="S2010" i="2"/>
  <c r="S1390" i="2"/>
  <c r="S2570" i="2"/>
  <c r="S584" i="2"/>
  <c r="S656" i="2"/>
  <c r="S2559" i="2"/>
  <c r="S211" i="2"/>
  <c r="S1347" i="2"/>
  <c r="S1669" i="2"/>
  <c r="S30" i="2"/>
  <c r="S1141" i="2"/>
  <c r="S1012" i="2"/>
  <c r="S2036" i="2"/>
  <c r="S2356" i="2"/>
  <c r="S271" i="2"/>
  <c r="S965" i="2"/>
  <c r="S2716" i="2"/>
  <c r="S1182" i="2"/>
  <c r="S1714" i="2"/>
  <c r="S886" i="2"/>
  <c r="S1839" i="2"/>
  <c r="S427" i="2"/>
  <c r="S906" i="2"/>
  <c r="S1794" i="2"/>
  <c r="S1889" i="2"/>
  <c r="S119" i="2"/>
  <c r="S2441" i="2"/>
  <c r="S257" i="2"/>
  <c r="S1894" i="2"/>
  <c r="S613" i="2"/>
  <c r="S266" i="2"/>
  <c r="S2219" i="2"/>
  <c r="S369" i="2"/>
  <c r="S69" i="2"/>
  <c r="S744" i="2"/>
  <c r="S2495" i="2"/>
  <c r="S1026" i="2"/>
  <c r="S2525" i="2"/>
  <c r="S2417" i="2"/>
  <c r="S254" i="2"/>
  <c r="S15" i="2"/>
  <c r="S1615" i="2"/>
  <c r="S2240" i="2"/>
  <c r="S2377" i="2"/>
  <c r="S2194" i="2"/>
  <c r="S2634" i="2"/>
  <c r="S2505" i="2"/>
  <c r="S2175" i="2"/>
  <c r="S445" i="2"/>
  <c r="S471" i="2"/>
  <c r="S2350" i="2"/>
  <c r="S83" i="2"/>
  <c r="S1089" i="2"/>
  <c r="S2444" i="2"/>
  <c r="S1871" i="2"/>
  <c r="S1175" i="2"/>
  <c r="S1585" i="2"/>
  <c r="S263" i="2"/>
  <c r="S1932" i="2"/>
  <c r="S1762" i="2"/>
  <c r="S2397" i="2"/>
  <c r="S469" i="2"/>
  <c r="S580" i="2"/>
  <c r="S799" i="2"/>
  <c r="S1364" i="2"/>
  <c r="S1193" i="2"/>
  <c r="S284" i="2"/>
  <c r="S1560" i="2"/>
  <c r="S1113" i="2"/>
  <c r="S2146" i="2"/>
  <c r="S833" i="2"/>
  <c r="S2346" i="2"/>
  <c r="S1898" i="2"/>
  <c r="S2037" i="2"/>
  <c r="S1830" i="2"/>
  <c r="S1864" i="2"/>
  <c r="S861" i="2"/>
  <c r="S1946" i="2"/>
  <c r="S907" i="2"/>
  <c r="S2431" i="2"/>
  <c r="S569" i="2"/>
  <c r="S2299" i="2"/>
  <c r="S2296" i="2"/>
  <c r="S2297" i="2"/>
  <c r="S1818" i="2"/>
  <c r="S1300" i="2"/>
  <c r="S1869" i="2"/>
  <c r="S379" i="2"/>
  <c r="S1798" i="2"/>
  <c r="S2169" i="2"/>
  <c r="S1748" i="2"/>
  <c r="S1688" i="2"/>
  <c r="S2070" i="2"/>
  <c r="S499" i="2"/>
  <c r="S327" i="2"/>
  <c r="S1556" i="2"/>
  <c r="S962" i="2"/>
  <c r="S416" i="2"/>
  <c r="S927" i="2"/>
  <c r="S1573" i="2"/>
  <c r="S1337" i="2"/>
  <c r="S2512" i="2"/>
  <c r="S2563" i="2"/>
  <c r="S2065" i="2"/>
  <c r="S2342" i="2"/>
  <c r="S2262" i="2"/>
  <c r="S1676" i="2"/>
  <c r="S739" i="2"/>
  <c r="S2530" i="2"/>
  <c r="S2715" i="2"/>
  <c r="S830" i="2"/>
  <c r="S2472" i="2"/>
  <c r="S631" i="2"/>
  <c r="S501" i="2"/>
  <c r="S207" i="2"/>
  <c r="S1491" i="2"/>
  <c r="S251" i="2"/>
  <c r="S1443" i="2"/>
  <c r="S2212" i="2"/>
  <c r="S2303" i="2"/>
  <c r="S2656" i="2"/>
  <c r="S2111" i="2"/>
  <c r="S1288" i="2"/>
  <c r="S1664" i="2"/>
  <c r="S2129" i="2"/>
  <c r="S738" i="2"/>
  <c r="S721" i="2"/>
  <c r="S185" i="2"/>
  <c r="S2201" i="2"/>
  <c r="S1495" i="2"/>
  <c r="S2062" i="2"/>
  <c r="S1260" i="2"/>
  <c r="S1217" i="2"/>
  <c r="S813" i="2"/>
  <c r="S2004" i="2"/>
  <c r="S977" i="2"/>
  <c r="S1988" i="2"/>
  <c r="S1376" i="2"/>
  <c r="S811" i="2"/>
  <c r="S318" i="2"/>
  <c r="S2074" i="2"/>
  <c r="S157" i="2"/>
  <c r="S2293" i="2"/>
  <c r="S1891" i="2"/>
  <c r="S2266" i="2"/>
  <c r="S997" i="2"/>
  <c r="S1467" i="2"/>
  <c r="S470" i="2"/>
  <c r="S2664" i="2"/>
  <c r="S352" i="2"/>
  <c r="S2433" i="2"/>
  <c r="S1804" i="2"/>
  <c r="S281" i="2"/>
  <c r="S192" i="2"/>
  <c r="S1165" i="2"/>
  <c r="S888" i="2"/>
  <c r="S1514" i="2"/>
  <c r="S2623" i="2"/>
  <c r="S838" i="2"/>
  <c r="S2060" i="2"/>
  <c r="S1489" i="2"/>
  <c r="S152" i="2"/>
  <c r="S1426" i="2"/>
  <c r="S1345" i="2"/>
  <c r="S217" i="2"/>
  <c r="S359" i="2"/>
  <c r="S862" i="2"/>
  <c r="S191" i="2"/>
  <c r="S1073" i="2"/>
  <c r="S1882" i="2"/>
  <c r="S963" i="2"/>
  <c r="S629" i="2"/>
  <c r="S428" i="2"/>
  <c r="S2508" i="2"/>
  <c r="S293" i="2"/>
  <c r="S683" i="2"/>
  <c r="S505" i="2"/>
  <c r="S2682" i="2"/>
  <c r="S1298" i="2"/>
  <c r="S2388" i="2"/>
  <c r="S424" i="2"/>
  <c r="S951" i="2"/>
  <c r="S1233" i="2"/>
  <c r="S1811" i="2"/>
  <c r="S2684" i="2"/>
  <c r="S826" i="2"/>
  <c r="S2606" i="2"/>
  <c r="S1584" i="2"/>
  <c r="S1474" i="2"/>
  <c r="S492" i="2"/>
  <c r="S1985" i="2"/>
  <c r="S2049" i="2"/>
  <c r="S1478" i="2"/>
  <c r="S1314" i="2"/>
  <c r="S1583" i="2"/>
  <c r="S2395" i="2"/>
  <c r="S1044" i="2"/>
  <c r="S2734" i="2"/>
  <c r="S1286" i="2"/>
  <c r="S750" i="2"/>
  <c r="S1969" i="2"/>
  <c r="S1036" i="2"/>
  <c r="S1010" i="2"/>
  <c r="S976" i="2"/>
  <c r="S1915" i="2"/>
  <c r="S1441" i="2"/>
  <c r="S840" i="2"/>
  <c r="S814" i="2"/>
  <c r="S1920" i="2"/>
  <c r="S1566" i="2"/>
  <c r="S312" i="2"/>
  <c r="S1935" i="2"/>
  <c r="S2307" i="2"/>
  <c r="S1108" i="2"/>
  <c r="S1682" i="2"/>
  <c r="S1842" i="2"/>
  <c r="S356" i="2"/>
  <c r="S2358" i="2"/>
  <c r="S2471" i="2"/>
  <c r="S1139" i="2"/>
  <c r="S1724" i="2"/>
  <c r="S551" i="2"/>
  <c r="S341" i="2"/>
  <c r="S2172" i="2"/>
  <c r="S2478" i="2"/>
  <c r="S1369" i="2"/>
  <c r="S1510" i="2"/>
  <c r="S825" i="2"/>
  <c r="S46" i="2"/>
  <c r="S1302" i="2"/>
  <c r="S2705" i="2"/>
  <c r="S1685" i="2"/>
  <c r="S491" i="2"/>
  <c r="S2502" i="2"/>
  <c r="S1039" i="2"/>
  <c r="S1284" i="2"/>
  <c r="S710" i="2"/>
  <c r="S1205" i="2"/>
  <c r="S831" i="2"/>
  <c r="S2714" i="2"/>
  <c r="S822" i="2"/>
  <c r="S662" i="2"/>
  <c r="S1079" i="2"/>
  <c r="S793" i="2"/>
  <c r="S778" i="2"/>
  <c r="S1000" i="2"/>
  <c r="S2008" i="2"/>
  <c r="S1790" i="2"/>
  <c r="S2660" i="2"/>
  <c r="S2308" i="2"/>
  <c r="S1823" i="2"/>
  <c r="S1640" i="2"/>
  <c r="S647" i="2"/>
  <c r="S1198" i="2"/>
  <c r="S1879" i="2"/>
  <c r="S22" i="2"/>
  <c r="S1293" i="2"/>
  <c r="S984" i="2"/>
  <c r="S1223" i="2"/>
  <c r="S2582" i="2"/>
  <c r="S2402" i="2"/>
  <c r="S1667" i="2"/>
  <c r="S1769" i="2"/>
  <c r="S982" i="2"/>
  <c r="S442" i="2"/>
  <c r="S2265" i="2"/>
  <c r="S231" i="2"/>
  <c r="S2528" i="2"/>
  <c r="S1964" i="2"/>
  <c r="S878" i="2"/>
  <c r="S1128" i="2"/>
  <c r="S1048" i="2"/>
  <c r="S1875" i="2"/>
  <c r="S532" i="2"/>
  <c r="S2089" i="2"/>
  <c r="S2081" i="2"/>
  <c r="S14" i="2"/>
  <c r="S527" i="2"/>
  <c r="S1881" i="2"/>
  <c r="S274" i="2"/>
  <c r="S916" i="2"/>
  <c r="S127" i="2"/>
  <c r="S210" i="2"/>
  <c r="S507" i="2"/>
  <c r="S2084" i="2"/>
  <c r="S189" i="2"/>
  <c r="S1867" i="2"/>
  <c r="S287" i="2"/>
  <c r="S1391" i="2"/>
  <c r="S1085" i="2"/>
  <c r="S2469" i="2"/>
  <c r="S600" i="2"/>
  <c r="S2732" i="2"/>
  <c r="S1333" i="2"/>
  <c r="S786" i="2"/>
  <c r="S372" i="2"/>
  <c r="S2730" i="2"/>
  <c r="S563" i="2"/>
  <c r="S1385" i="2"/>
  <c r="S1049" i="2"/>
  <c r="S497" i="2"/>
  <c r="S1519" i="2"/>
  <c r="S2368" i="2"/>
  <c r="S926" i="2"/>
  <c r="S874" i="2"/>
  <c r="S323" i="2"/>
  <c r="S797" i="2"/>
  <c r="S1144" i="2"/>
  <c r="S1899" i="2"/>
  <c r="S2326" i="2"/>
  <c r="S1813" i="2"/>
  <c r="S1768" i="2"/>
  <c r="S828" i="2"/>
  <c r="S410" i="2"/>
  <c r="S2149" i="2"/>
  <c r="S307" i="2"/>
  <c r="S1557" i="2"/>
  <c r="S2156" i="2"/>
  <c r="S2373" i="2"/>
  <c r="S2274" i="2"/>
  <c r="S105" i="2"/>
  <c r="S1190" i="2"/>
  <c r="S1947" i="2"/>
  <c r="S269" i="2"/>
  <c r="S2543" i="2"/>
  <c r="S1176" i="2"/>
  <c r="S905" i="2"/>
  <c r="S1230" i="2"/>
  <c r="S1590" i="2"/>
  <c r="S518" i="2"/>
  <c r="S1735" i="2"/>
  <c r="S675" i="2"/>
  <c r="S601" i="2"/>
  <c r="S437" i="2"/>
  <c r="S1944" i="2"/>
  <c r="S2501" i="2"/>
  <c r="S1276" i="2"/>
  <c r="S1996" i="2"/>
  <c r="S1680" i="2"/>
  <c r="S1401" i="2"/>
  <c r="S40" i="2"/>
  <c r="S2449" i="2"/>
  <c r="S2414" i="2"/>
  <c r="S167" i="2"/>
  <c r="S60" i="2"/>
  <c r="S172" i="2"/>
  <c r="S1773" i="2"/>
  <c r="S1686" i="2"/>
  <c r="S2443" i="2"/>
  <c r="S1536" i="2"/>
  <c r="S2078" i="2"/>
  <c r="S1154" i="2"/>
  <c r="S2050" i="2"/>
  <c r="S1604" i="2"/>
  <c r="S1637" i="2"/>
  <c r="S1855" i="2"/>
  <c r="S1294" i="2"/>
  <c r="S1393" i="2"/>
  <c r="S1114" i="2"/>
  <c r="S1029" i="2"/>
  <c r="S1874" i="2"/>
  <c r="S2555" i="2"/>
  <c r="S1289" i="2"/>
  <c r="S1457" i="2"/>
  <c r="S1011" i="2"/>
  <c r="S475" i="2"/>
  <c r="S1532" i="2"/>
  <c r="S2338" i="2"/>
  <c r="S820" i="2"/>
  <c r="S2415" i="2"/>
  <c r="S1469" i="2"/>
  <c r="S2051" i="2"/>
  <c r="S2025" i="2"/>
  <c r="S1251" i="2"/>
  <c r="S1602" i="2"/>
  <c r="S2386" i="2"/>
  <c r="S449" i="2"/>
  <c r="S2579" i="2"/>
  <c r="S2109" i="2"/>
  <c r="S2567" i="2"/>
  <c r="S2071" i="2"/>
  <c r="S2493" i="2"/>
  <c r="S1646" i="2"/>
  <c r="S2735" i="2"/>
  <c r="S1743" i="2"/>
  <c r="S2509" i="2"/>
  <c r="S1455" i="2"/>
  <c r="S2607" i="2"/>
  <c r="S1663" i="2"/>
  <c r="S1990" i="2"/>
  <c r="S494" i="2"/>
  <c r="S1651" i="2"/>
  <c r="S2457" i="2"/>
  <c r="S220" i="2"/>
  <c r="S2551" i="2"/>
  <c r="S228" i="2"/>
  <c r="S2110" i="2"/>
  <c r="S1411" i="2"/>
  <c r="S1507" i="2"/>
  <c r="S1407" i="2"/>
  <c r="S1311" i="2"/>
  <c r="S586" i="2"/>
  <c r="S184" i="2"/>
  <c r="S1606" i="2"/>
  <c r="S291" i="2"/>
  <c r="S1860" i="2"/>
  <c r="S817" i="2"/>
  <c r="S2380" i="2"/>
  <c r="S2098" i="2"/>
  <c r="S1527" i="2"/>
  <c r="S2157" i="2"/>
  <c r="S535" i="2"/>
  <c r="S489" i="2"/>
  <c r="S1540" i="2"/>
  <c r="S1424" i="2"/>
  <c r="S348" i="2"/>
  <c r="S65" i="2"/>
  <c r="S1472" i="2"/>
  <c r="S2155" i="2"/>
  <c r="S1403" i="2"/>
  <c r="S832" i="2"/>
  <c r="S1788" i="2"/>
  <c r="S1157" i="2"/>
  <c r="S173" i="2"/>
  <c r="S1097" i="2"/>
  <c r="S1928" i="2"/>
  <c r="S1013" i="2"/>
  <c r="S1782" i="2"/>
  <c r="S2526" i="2"/>
  <c r="S1002" i="2"/>
  <c r="S1976" i="2"/>
  <c r="S1897" i="2"/>
  <c r="S197" i="2"/>
  <c r="S1317" i="2"/>
  <c r="S209" i="2"/>
  <c r="S28" i="2"/>
  <c r="S1074" i="2"/>
  <c r="S1360" i="2"/>
  <c r="S2094" i="2"/>
  <c r="S816" i="2"/>
  <c r="S2396" i="2"/>
  <c r="S37" i="2"/>
  <c r="S2632" i="2"/>
  <c r="S1354" i="2"/>
  <c r="S1379" i="2"/>
  <c r="S2642" i="2"/>
  <c r="S1632" i="2"/>
  <c r="S2347" i="2"/>
  <c r="S175" i="2"/>
  <c r="S654" i="2"/>
  <c r="S2021" i="2"/>
  <c r="S1810" i="2"/>
  <c r="S2451" i="2"/>
  <c r="S805" i="2"/>
  <c r="S215" i="2"/>
  <c r="S1438" i="2"/>
  <c r="S1995" i="2"/>
  <c r="S1210" i="2"/>
  <c r="S1954" i="2"/>
  <c r="S363" i="2"/>
  <c r="S640" i="2"/>
  <c r="S1071" i="2"/>
  <c r="S238" i="2"/>
  <c r="S1410" i="2"/>
  <c r="S1675" i="2"/>
  <c r="S711" i="2"/>
  <c r="S2727" i="2"/>
  <c r="S476" i="2"/>
  <c r="S941" i="2"/>
  <c r="S285" i="2"/>
  <c r="S1093" i="2"/>
  <c r="S1653" i="2"/>
  <c r="S2288" i="2"/>
  <c r="S1570" i="2"/>
  <c r="S438" i="2"/>
  <c r="S829" i="2"/>
  <c r="S1758" i="2"/>
  <c r="S2703" i="2"/>
  <c r="S2179" i="2"/>
  <c r="S1943" i="2"/>
  <c r="S19" i="2"/>
  <c r="S1772" i="2"/>
  <c r="S2248" i="2"/>
  <c r="S1052" i="2"/>
  <c r="S2154" i="2"/>
  <c r="S1082" i="2"/>
  <c r="S1409" i="2"/>
  <c r="S523" i="2"/>
  <c r="S545" i="2"/>
  <c r="S1854" i="2"/>
  <c r="S1949" i="2"/>
  <c r="S1246" i="2"/>
  <c r="S1343" i="2"/>
  <c r="S20" i="2"/>
  <c r="S10" i="2"/>
  <c r="S1067" i="2"/>
  <c r="S2550" i="2"/>
  <c r="S241" i="2"/>
  <c r="S1126" i="2"/>
  <c r="S1699" i="2"/>
  <c r="S423" i="2"/>
  <c r="S1494" i="2"/>
  <c r="S94" i="2"/>
  <c r="S1501" i="2"/>
  <c r="S2181" i="2"/>
  <c r="S2537" i="2"/>
  <c r="S972" i="2"/>
  <c r="S444" i="2"/>
  <c r="S52" i="2"/>
  <c r="S2547" i="2"/>
  <c r="S853" i="2"/>
  <c r="S2609" i="2"/>
  <c r="S346" i="2"/>
  <c r="S34" i="2"/>
  <c r="S752" i="2"/>
  <c r="S1550" i="2"/>
  <c r="S1104" i="2"/>
  <c r="S1303" i="2"/>
  <c r="S1702" i="2"/>
  <c r="S839" i="2"/>
  <c r="S407" i="2"/>
  <c r="S2361" i="2"/>
  <c r="S2233" i="2"/>
  <c r="S733" i="2"/>
  <c r="S1442" i="2"/>
  <c r="S612" i="2"/>
  <c r="S714" i="2"/>
  <c r="S1575" i="2"/>
  <c r="S1463" i="2"/>
  <c r="S2426" i="2"/>
  <c r="S1934" i="2"/>
  <c r="S63" i="2"/>
  <c r="S891" i="2"/>
  <c r="S783" i="2"/>
  <c r="S2631" i="2"/>
  <c r="S1167" i="2"/>
  <c r="S2401" i="2"/>
  <c r="S2422" i="2"/>
  <c r="S1292" i="2"/>
  <c r="S1112" i="2"/>
  <c r="S749" i="2"/>
  <c r="S939" i="2"/>
  <c r="S723" i="2"/>
  <c r="S1350" i="2"/>
  <c r="S727" i="2"/>
  <c r="S1972" i="2"/>
  <c r="S1650" i="2"/>
  <c r="S186" i="2"/>
  <c r="S1063" i="2"/>
  <c r="S2128" i="2"/>
  <c r="S170" i="2"/>
  <c r="S478" i="2"/>
  <c r="S292" i="2"/>
  <c r="S2459" i="2"/>
  <c r="S620" i="2"/>
  <c r="S1224" i="2"/>
  <c r="S1709" i="2"/>
  <c r="S2391" i="2"/>
  <c r="S2710" i="2"/>
  <c r="S1238" i="2"/>
  <c r="S801" i="2"/>
  <c r="S2255" i="2"/>
  <c r="S2709" i="2"/>
  <c r="S1169" i="2"/>
  <c r="S1793" i="2"/>
  <c r="S1344" i="2"/>
  <c r="S1546" i="2"/>
  <c r="S1740" i="2"/>
  <c r="S2192" i="2"/>
  <c r="S2164" i="2"/>
  <c r="S1367" i="2"/>
  <c r="S1705" i="2"/>
  <c r="S2120" i="2"/>
  <c r="S2557" i="2"/>
  <c r="S946" i="2"/>
  <c r="S229" i="2"/>
  <c r="S2053" i="2"/>
  <c r="S1502" i="2"/>
  <c r="S614" i="2"/>
  <c r="S230" i="2"/>
  <c r="S1216" i="2"/>
  <c r="S2214" i="2"/>
  <c r="S676" i="2"/>
  <c r="S889" i="2"/>
  <c r="S1760" i="2"/>
  <c r="S935" i="2"/>
  <c r="S2260" i="2"/>
  <c r="S390" i="2"/>
  <c r="S567" i="2"/>
  <c r="S1076" i="2"/>
  <c r="S255" i="2"/>
  <c r="S275" i="2"/>
  <c r="S2370" i="2"/>
  <c r="S1025" i="2"/>
  <c r="S2445" i="2"/>
  <c r="S1537" i="2"/>
  <c r="S1396" i="2"/>
  <c r="S2454" i="2"/>
  <c r="S1883" i="2"/>
  <c r="S1683" i="2"/>
  <c r="S406" i="2"/>
  <c r="S1493" i="2"/>
  <c r="S1046" i="2"/>
  <c r="S2360" i="2"/>
  <c r="S846" i="2"/>
  <c r="S2315" i="2"/>
  <c r="S66" i="2"/>
  <c r="S1723" i="2"/>
  <c r="S821" i="2"/>
  <c r="S633" i="2"/>
  <c r="S320" i="2"/>
  <c r="S753" i="2"/>
  <c r="S713" i="2"/>
  <c r="S2453" i="2"/>
  <c r="S696" i="2"/>
  <c r="S755" i="2"/>
  <c r="S355" i="2"/>
  <c r="S133" i="2"/>
  <c r="S2000" i="2"/>
  <c r="S1913" i="2"/>
  <c r="S413" i="2"/>
  <c r="S2237" i="2"/>
  <c r="S1803" i="2"/>
  <c r="S1439" i="2"/>
  <c r="S960" i="2"/>
  <c r="S690" i="2"/>
  <c r="S1574" i="2"/>
  <c r="S1287" i="2"/>
  <c r="S252" i="2"/>
  <c r="S2302" i="2"/>
  <c r="S1487" i="2"/>
  <c r="S42" i="2"/>
  <c r="S456" i="2"/>
  <c r="S1120" i="2"/>
  <c r="S934" i="2"/>
  <c r="S605" i="2"/>
  <c r="S1975" i="2"/>
  <c r="S1533" i="2"/>
  <c r="S236" i="2"/>
  <c r="S1077" i="2"/>
  <c r="S909" i="2"/>
  <c r="S1538" i="2"/>
  <c r="S827" i="2"/>
  <c r="S240" i="2"/>
  <c r="S177" i="2"/>
  <c r="S2171" i="2"/>
  <c r="S219" i="2"/>
  <c r="S1703" i="2"/>
  <c r="S2605" i="2"/>
  <c r="S1355" i="2"/>
  <c r="S1656" i="2"/>
  <c r="S396" i="2"/>
  <c r="S1942" i="2"/>
  <c r="S1620" i="2"/>
  <c r="S1447" i="2"/>
  <c r="S900" i="2"/>
  <c r="S165" i="2"/>
  <c r="S1549" i="2"/>
  <c r="S1206" i="2"/>
  <c r="S529" i="2"/>
  <c r="S1929" i="2"/>
  <c r="S2182" i="2"/>
  <c r="S4" i="2"/>
  <c r="S486" i="2"/>
  <c r="S2701" i="2"/>
  <c r="S343" i="2"/>
  <c r="S957" i="2"/>
  <c r="S709" i="2"/>
  <c r="S725" i="2"/>
  <c r="S564" i="2"/>
  <c r="S2067" i="2"/>
  <c r="S310" i="2"/>
  <c r="S1042" i="2"/>
  <c r="S2167" i="2"/>
  <c r="S483" i="2"/>
  <c r="S1671" i="2"/>
  <c r="S2544" i="2"/>
  <c r="S850" i="2"/>
  <c r="S589" i="2"/>
  <c r="S92" i="2"/>
  <c r="S100" i="2"/>
  <c r="S2511" i="2"/>
  <c r="S62" i="2"/>
  <c r="S1213" i="2"/>
  <c r="S2286" i="2"/>
  <c r="S16" i="2"/>
  <c r="S1659" i="2"/>
  <c r="S1785" i="2"/>
  <c r="S1558" i="2"/>
  <c r="S1272" i="2"/>
  <c r="S1014" i="2"/>
  <c r="S23" i="2"/>
  <c r="S1930" i="2"/>
  <c r="S1918" i="2"/>
  <c r="S1227" i="2"/>
  <c r="S1184" i="2"/>
  <c r="S2349" i="2"/>
  <c r="S1075" i="2"/>
  <c r="S615" i="2"/>
  <c r="S190" i="2"/>
  <c r="S280" i="2"/>
  <c r="S2436" i="2"/>
  <c r="S2158" i="2"/>
  <c r="S1111" i="2"/>
  <c r="S808" i="2"/>
  <c r="S1630" i="2"/>
  <c r="S216" i="2"/>
  <c r="S1058" i="2"/>
  <c r="S212" i="2"/>
  <c r="S1691" i="2"/>
  <c r="S2207" i="2"/>
  <c r="S279" i="2"/>
  <c r="S1764" i="2"/>
  <c r="S2577" i="2"/>
  <c r="S1115" i="2"/>
  <c r="S1622" i="2"/>
  <c r="S2095" i="2"/>
  <c r="S2708" i="2"/>
  <c r="S930" i="2"/>
  <c r="S366" i="2"/>
  <c r="S1341" i="2"/>
  <c r="S81" i="2"/>
  <c r="S1984" i="2"/>
  <c r="S2583" i="2"/>
  <c r="S1552" i="2"/>
  <c r="S1917" i="2"/>
  <c r="S408" i="2"/>
  <c r="S480" i="2"/>
  <c r="S2566" i="2"/>
  <c r="S1609" i="2"/>
  <c r="S2556" i="2"/>
  <c r="S1846" i="2"/>
  <c r="S1462" i="2"/>
  <c r="S1460" i="2"/>
  <c r="S168" i="2"/>
  <c r="S2466" i="2"/>
  <c r="S1644" i="2"/>
  <c r="S1884" i="2"/>
  <c r="S716" i="2"/>
  <c r="S474" i="2"/>
  <c r="S2554" i="2"/>
  <c r="S1677" i="2"/>
  <c r="S339" i="2"/>
  <c r="S1865" i="2"/>
  <c r="S176" i="2"/>
  <c r="S1486" i="2"/>
  <c r="S1912" i="2"/>
  <c r="S136" i="2"/>
  <c r="S685" i="2"/>
  <c r="S1906" i="2"/>
  <c r="S2143" i="2"/>
  <c r="S2728" i="2"/>
  <c r="S487" i="2"/>
  <c r="S2042" i="2"/>
  <c r="S2290" i="2"/>
  <c r="S1453" i="2"/>
  <c r="S766" i="2"/>
  <c r="S1207" i="2"/>
  <c r="S1359" i="2"/>
  <c r="S2613" i="2"/>
  <c r="S1812" i="2"/>
  <c r="S2075" i="2"/>
  <c r="S1561" i="2"/>
  <c r="S895" i="2"/>
  <c r="S1181" i="2"/>
  <c r="S1353" i="2"/>
  <c r="S1687" i="2"/>
  <c r="S121" i="2"/>
  <c r="S2676" i="2"/>
  <c r="S1148" i="2"/>
  <c r="S1404" i="2"/>
  <c r="S2034" i="2"/>
  <c r="S1338" i="2"/>
  <c r="S922" i="2"/>
  <c r="S692" i="2"/>
  <c r="S2692" i="2"/>
  <c r="S2719" i="2"/>
  <c r="S1492" i="2"/>
  <c r="S1627" i="2"/>
  <c r="S1765" i="2"/>
  <c r="S1508" i="2"/>
  <c r="S2586" i="2"/>
  <c r="S1377" i="2"/>
  <c r="S1267" i="2"/>
  <c r="S232" i="2"/>
  <c r="S953" i="2"/>
  <c r="S1704" i="2"/>
  <c r="S577" i="2"/>
  <c r="S1296" i="2"/>
  <c r="S2077" i="2"/>
  <c r="S1019" i="2"/>
  <c r="S1191" i="2"/>
  <c r="S1229" i="2"/>
  <c r="S106" i="2"/>
  <c r="S1402" i="2"/>
  <c r="S851" i="2"/>
  <c r="S2085" i="2"/>
  <c r="S2202" i="2"/>
  <c r="S1787" i="2"/>
  <c r="S1259" i="2"/>
  <c r="S1197" i="2"/>
  <c r="S261" i="2"/>
  <c r="S31" i="2"/>
  <c r="S400" i="2"/>
  <c r="S758" i="2"/>
  <c r="S1548" i="2"/>
  <c r="S772" i="2"/>
  <c r="S2494" i="2"/>
  <c r="S2697" i="2"/>
  <c r="S1101" i="2"/>
  <c r="S149" i="2"/>
  <c r="S2394" i="2"/>
  <c r="S2675" i="2"/>
  <c r="S1795" i="2"/>
  <c r="S1641" i="2"/>
  <c r="S1618" i="2"/>
  <c r="S388" i="2"/>
  <c r="S940" i="2"/>
  <c r="S682" i="2"/>
  <c r="S1968" i="2"/>
  <c r="S1056" i="2"/>
  <c r="S2522" i="2"/>
  <c r="S2729" i="2"/>
  <c r="S1381" i="2"/>
  <c r="S2114" i="2"/>
  <c r="S506" i="2"/>
  <c r="S872" i="2"/>
  <c r="S1444" i="2"/>
  <c r="S80" i="2"/>
  <c r="S383" i="2"/>
  <c r="S415" i="2"/>
  <c r="S1866" i="2"/>
  <c r="S158" i="2"/>
  <c r="S2043" i="2"/>
  <c r="S2327" i="2"/>
  <c r="S1231" i="2"/>
  <c r="S2499" i="2"/>
  <c r="S719" i="2"/>
  <c r="S1479" i="2"/>
  <c r="S2048" i="2"/>
  <c r="S2685" i="2"/>
  <c r="S1503" i="2"/>
  <c r="S819" i="2"/>
  <c r="S693" i="2"/>
  <c r="S2028" i="2"/>
  <c r="S468" i="2"/>
  <c r="S1517" i="2"/>
  <c r="S2205" i="2"/>
  <c r="S1040" i="2"/>
  <c r="S1031" i="2"/>
  <c r="S326" i="2"/>
  <c r="S169" i="2"/>
  <c r="S1262" i="2"/>
  <c r="S1094" i="2"/>
  <c r="S221" i="2"/>
  <c r="S2079" i="2"/>
  <c r="S2439" i="2"/>
  <c r="S1579" i="2"/>
  <c r="S2518" i="2"/>
  <c r="S618" i="2"/>
  <c r="S2353" i="2"/>
  <c r="S317" i="2"/>
  <c r="S1755" i="2"/>
  <c r="S1030" i="2"/>
  <c r="S1902" i="2"/>
  <c r="S1844" i="2"/>
  <c r="S1636" i="2"/>
  <c r="S1194" i="2"/>
  <c r="S1189" i="2"/>
  <c r="S2681" i="2"/>
  <c r="S1320" i="2"/>
  <c r="S1473" i="2"/>
  <c r="S1541" i="2"/>
  <c r="S730" i="2"/>
  <c r="S1252" i="2"/>
  <c r="S1712" i="2"/>
  <c r="S925" i="2"/>
  <c r="S981" i="2"/>
  <c r="S2507" i="2"/>
  <c r="S159" i="2"/>
  <c r="S2009" i="2"/>
  <c r="S463" i="2"/>
  <c r="S2430" i="2"/>
  <c r="S502" i="2"/>
  <c r="S574" i="2"/>
  <c r="S115" i="2"/>
  <c r="S2497" i="2"/>
  <c r="S595" i="2"/>
  <c r="S2232" i="2"/>
  <c r="S2724" i="2"/>
  <c r="S1047" i="2"/>
  <c r="S289" i="2"/>
  <c r="S1092" i="2"/>
  <c r="S2517" i="2"/>
  <c r="S163" i="2"/>
  <c r="S2520" i="2"/>
  <c r="S509" i="2"/>
  <c r="S2140" i="2"/>
  <c r="S1178" i="2"/>
  <c r="S2468" i="2"/>
  <c r="S628" i="2"/>
  <c r="S2671" i="2"/>
  <c r="S2481" i="2"/>
  <c r="S655" i="2"/>
  <c r="S1418" i="2"/>
  <c r="S1007" i="2"/>
  <c r="S213" i="2"/>
  <c r="S265" i="2"/>
  <c r="S2016" i="2"/>
  <c r="S2552" i="2"/>
  <c r="S198" i="2"/>
  <c r="S264" i="2"/>
  <c r="S1363" i="2"/>
  <c r="S1905" i="2"/>
  <c r="S25" i="2"/>
  <c r="S666" i="2"/>
  <c r="S2289" i="2"/>
  <c r="S5" i="2"/>
  <c r="S1024" i="2"/>
  <c r="S382" i="2"/>
  <c r="S2105" i="2"/>
  <c r="S2168" i="2"/>
  <c r="S2173" i="2"/>
  <c r="S2123" i="2"/>
  <c r="S401" i="2"/>
  <c r="S2636" i="2"/>
  <c r="S140" i="2"/>
  <c r="S1589" i="2"/>
  <c r="S1766" i="2"/>
  <c r="S2115" i="2"/>
  <c r="S516" i="2"/>
  <c r="S2539" i="2"/>
  <c r="S617" i="2"/>
  <c r="S2257" i="2"/>
  <c r="S1690" i="2"/>
  <c r="S1143" i="2"/>
  <c r="S1853" i="2"/>
  <c r="S1387" i="2"/>
  <c r="S12" i="2"/>
  <c r="S956" i="2"/>
  <c r="S1051" i="2"/>
  <c r="S1180" i="2"/>
  <c r="S1562" i="2"/>
  <c r="S2448" i="2"/>
  <c r="S1062" i="2"/>
  <c r="S1211" i="2"/>
  <c r="S674" i="2"/>
  <c r="S1322" i="2"/>
  <c r="S1485" i="2"/>
  <c r="S2584" i="2"/>
  <c r="S2320" i="2"/>
  <c r="S2096" i="2"/>
  <c r="S1305" i="2"/>
  <c r="S1824" i="2"/>
  <c r="S2633" i="2"/>
  <c r="S978" i="2"/>
  <c r="S2023" i="2"/>
  <c r="S1008" i="2"/>
  <c r="S1186" i="2"/>
  <c r="S1775" i="2"/>
  <c r="S1767" i="2"/>
  <c r="S1147" i="2"/>
  <c r="S680" i="2"/>
  <c r="S181" i="2"/>
  <c r="S2602" i="2"/>
  <c r="S294" i="2"/>
  <c r="S2731" i="2"/>
  <c r="S345" i="2"/>
  <c r="S1020" i="2"/>
  <c r="S9" i="2"/>
  <c r="S422" i="2"/>
  <c r="S1149" i="2"/>
  <c r="S1432" i="2"/>
  <c r="S985" i="2"/>
  <c r="S2301" i="2"/>
  <c r="S132" i="2"/>
  <c r="S1006" i="2"/>
  <c r="S393" i="2"/>
  <c r="S538" i="2"/>
  <c r="S921" i="2"/>
  <c r="S803" i="2"/>
  <c r="S588" i="2"/>
  <c r="S365" i="2"/>
  <c r="S2283" i="2"/>
  <c r="S1957" i="2"/>
  <c r="S1028" i="2"/>
  <c r="S1859" i="2"/>
  <c r="S1771" i="2"/>
  <c r="S1919" i="2"/>
  <c r="S689" i="2"/>
  <c r="S1801" i="2"/>
  <c r="S959" i="2"/>
  <c r="S996" i="2"/>
  <c r="S1069" i="2"/>
  <c r="S1335" i="2"/>
  <c r="S2432" i="2"/>
  <c r="S2304" i="2"/>
  <c r="S2057" i="2"/>
  <c r="S2553" i="2"/>
  <c r="S2282" i="2"/>
  <c r="S2372" i="2"/>
  <c r="S2151" i="2"/>
  <c r="S2076" i="2"/>
  <c r="S1192" i="2"/>
  <c r="S1015" i="2"/>
  <c r="S788" i="2"/>
  <c r="S2200" i="2"/>
  <c r="S48" i="2"/>
  <c r="S1421" i="2"/>
  <c r="S299" i="2"/>
  <c r="S1199" i="2"/>
  <c r="S267" i="2"/>
  <c r="S1525" i="2"/>
  <c r="S1449" i="2"/>
  <c r="S392" i="2"/>
  <c r="S855" i="2"/>
  <c r="S1863" i="2"/>
  <c r="S2328" i="2"/>
  <c r="S1953" i="2"/>
  <c r="S544" i="2"/>
  <c r="S515" i="2"/>
  <c r="S599" i="2"/>
  <c r="S857" i="2"/>
  <c r="S2276" i="2"/>
  <c r="S571" i="2"/>
  <c r="S1817" i="2"/>
  <c r="S357" i="2"/>
  <c r="S2365" i="2"/>
  <c r="S472" i="2"/>
  <c r="S1412" i="2"/>
  <c r="S1868" i="2"/>
  <c r="S1005" i="2"/>
  <c r="S1037" i="2"/>
  <c r="S1987" i="2"/>
  <c r="S1429" i="2"/>
  <c r="S2385" i="2"/>
  <c r="S1164" i="2"/>
  <c r="S1384" i="2"/>
  <c r="S798" i="2"/>
  <c r="S2620" i="2"/>
  <c r="S514" i="2"/>
  <c r="S517" i="2"/>
  <c r="S2571" i="2"/>
  <c r="S1389" i="2"/>
  <c r="S2622" i="2"/>
  <c r="S58" i="2"/>
  <c r="S1070" i="2"/>
  <c r="S2141" i="2"/>
  <c r="S901" i="2"/>
  <c r="S1901" i="2"/>
  <c r="S938" i="2"/>
  <c r="S1202" i="2"/>
  <c r="S2427" i="2"/>
  <c r="S677" i="2"/>
  <c r="S1713" i="2"/>
  <c r="S2270" i="2"/>
  <c r="S2272" i="2"/>
  <c r="S630" i="2"/>
  <c r="S2589" i="2"/>
  <c r="S649" i="2"/>
  <c r="S2275" i="2"/>
  <c r="S1159" i="2"/>
  <c r="S885" i="2"/>
  <c r="S2506" i="2"/>
  <c r="S182" i="2"/>
  <c r="S1258" i="2"/>
  <c r="S1133" i="2"/>
  <c r="S309" i="2"/>
  <c r="S460" i="2"/>
  <c r="S2185" i="2"/>
  <c r="S2480" i="2"/>
  <c r="S932" i="2"/>
  <c r="S748" i="2"/>
  <c r="S1374" i="2"/>
  <c r="S701" i="2"/>
  <c r="S1836" i="2"/>
  <c r="S1786" i="2"/>
  <c r="S530" i="2"/>
  <c r="S2440" i="2"/>
  <c r="S1422" i="2"/>
  <c r="S35" i="2"/>
  <c r="S425" i="2"/>
  <c r="S2434" i="2"/>
  <c r="S961" i="2"/>
  <c r="S1332" i="2"/>
  <c r="S952" i="2"/>
  <c r="S2336" i="2"/>
  <c r="S1998" i="2"/>
  <c r="S943" i="2"/>
  <c r="S2470" i="2"/>
  <c r="S1718" i="2"/>
  <c r="S2409" i="2"/>
  <c r="S367" i="2"/>
  <c r="S8" i="2"/>
  <c r="S1940" i="2"/>
  <c r="S2628" i="2"/>
  <c r="S195" i="2"/>
  <c r="S1672" i="2"/>
  <c r="S1392" i="2"/>
  <c r="S745" i="2"/>
  <c r="S1398" i="2"/>
  <c r="S1346" i="2"/>
  <c r="S435" i="2"/>
  <c r="S510" i="2"/>
  <c r="S2560" i="2"/>
  <c r="S464" i="2"/>
  <c r="S277" i="2"/>
  <c r="S1779" i="2"/>
  <c r="S259" i="2"/>
  <c r="S2104" i="2"/>
  <c r="S2376" i="2"/>
  <c r="S2644" i="2"/>
  <c r="S1440" i="2"/>
  <c r="S107" i="2"/>
  <c r="S85" i="2"/>
  <c r="S980" i="2"/>
  <c r="S865" i="2"/>
  <c r="S1498" i="2"/>
  <c r="S594" i="2"/>
  <c r="S1591" i="2"/>
  <c r="S870" i="2"/>
  <c r="S1959" i="2"/>
  <c r="S2428" i="2"/>
  <c r="S1420" i="2"/>
  <c r="S333" i="2"/>
  <c r="S113" i="2"/>
  <c r="S2450" i="2"/>
  <c r="S2073" i="2"/>
  <c r="S2591" i="2"/>
  <c r="S2249" i="2"/>
  <c r="S1413" i="2"/>
  <c r="S1572" i="2"/>
  <c r="S1378" i="2"/>
  <c r="S61" i="2"/>
  <c r="S2323" i="2"/>
  <c r="S637" i="2"/>
  <c r="S1435" i="2"/>
  <c r="S2629" i="2"/>
  <c r="S1805" i="2"/>
  <c r="S1518" i="2"/>
  <c r="S1593" i="2"/>
  <c r="S2250" i="2"/>
  <c r="S2211" i="2"/>
  <c r="S411" i="2"/>
  <c r="S1955" i="2"/>
  <c r="S1445" i="2"/>
  <c r="S603" i="2"/>
  <c r="S126" i="2"/>
  <c r="S2575" i="2"/>
  <c r="S741" i="2"/>
  <c r="S641" i="2"/>
  <c r="S473" i="2"/>
  <c r="S1950" i="2"/>
  <c r="S999" i="2"/>
  <c r="S1910" i="2"/>
  <c r="S2704" i="2"/>
  <c r="S1722" i="2"/>
  <c r="S2691" i="2"/>
  <c r="S1754" i="2"/>
  <c r="S2390" i="2"/>
  <c r="S2193" i="2"/>
  <c r="S534" i="2"/>
  <c r="S1417" i="2"/>
  <c r="S2138" i="2"/>
  <c r="S914" i="2"/>
  <c r="S1140" i="2"/>
  <c r="S1329" i="2"/>
  <c r="S2180" i="2"/>
  <c r="S2088" i="2"/>
  <c r="S2419" i="2"/>
  <c r="S1924" i="2"/>
  <c r="S49" i="2"/>
  <c r="S1454" i="2"/>
  <c r="S1835" i="2"/>
  <c r="S162" i="2"/>
  <c r="S1153" i="2"/>
  <c r="S1649" i="2"/>
  <c r="S1553" i="2"/>
  <c r="S124" i="2"/>
  <c r="S1370" i="2"/>
  <c r="S2615" i="2"/>
  <c r="S625" i="2"/>
  <c r="S1588" i="2"/>
  <c r="S1819" i="2"/>
  <c r="S519" i="2"/>
  <c r="S2162" i="2"/>
  <c r="S824" i="2"/>
  <c r="S746" i="2"/>
  <c r="S1783" i="2"/>
  <c r="S1877" i="2"/>
  <c r="S1806" i="2"/>
  <c r="S639" i="2"/>
  <c r="S2018" i="2"/>
  <c r="S879" i="2"/>
  <c r="S2578" i="2"/>
  <c r="S706" i="2"/>
  <c r="S2203" i="2"/>
  <c r="S418" i="2"/>
  <c r="S638" i="2"/>
  <c r="S477" i="2"/>
  <c r="S1580" i="2"/>
  <c r="S322" i="2"/>
  <c r="S2287" i="2"/>
  <c r="S1967" i="2"/>
  <c r="S316" i="2"/>
  <c r="S1840" i="2"/>
  <c r="S1208" i="2"/>
  <c r="S2163" i="2"/>
  <c r="S2400" i="2"/>
  <c r="S2663" i="2"/>
  <c r="S338" i="2"/>
  <c r="S1597" i="2"/>
  <c r="S1209" i="2"/>
  <c r="S2574" i="2"/>
  <c r="S1017" i="2"/>
  <c r="S397" i="2"/>
  <c r="S1693" i="2"/>
  <c r="S2012" i="2"/>
  <c r="S2635" i="2"/>
  <c r="S2210" i="2"/>
  <c r="S553" i="2"/>
  <c r="S1018" i="2"/>
  <c r="S2467" i="2"/>
  <c r="S2213" i="2"/>
  <c r="S920" i="2"/>
  <c r="S2723" i="2"/>
  <c r="S782" i="2"/>
  <c r="S2007" i="2"/>
  <c r="S2121" i="2"/>
  <c r="S1701" i="2"/>
  <c r="S1616" i="2"/>
  <c r="S311" i="2"/>
  <c r="S2576" i="2"/>
  <c r="S847" i="2"/>
  <c r="S933" i="2"/>
  <c r="S1368" i="2"/>
  <c r="S958" i="2"/>
  <c r="S1596" i="2"/>
  <c r="S1496" i="2"/>
  <c r="S543" i="2"/>
  <c r="S111" i="2"/>
  <c r="S2132" i="2"/>
  <c r="S2080" i="2"/>
  <c r="S1247" i="2"/>
  <c r="S391" i="2"/>
  <c r="S2280" i="2"/>
  <c r="S2485" i="2"/>
  <c r="S2726" i="2"/>
  <c r="S2190" i="2"/>
  <c r="S1962" i="2"/>
  <c r="S1236" i="2"/>
  <c r="S1306" i="2"/>
  <c r="S108" i="2"/>
  <c r="S2653" i="2"/>
  <c r="S1848" i="2"/>
  <c r="S1458" i="2"/>
  <c r="S525" i="2"/>
  <c r="S120" i="2"/>
  <c r="S1110" i="2"/>
  <c r="S785" i="2"/>
  <c r="S373" i="2"/>
  <c r="S2325" i="2"/>
  <c r="S780" i="2"/>
  <c r="S2686" i="2"/>
  <c r="S2218" i="2"/>
  <c r="S2521" i="2"/>
  <c r="S2187" i="2"/>
  <c r="S268" i="2"/>
  <c r="S368" i="2"/>
  <c r="S64" i="2"/>
  <c r="S1647" i="2"/>
  <c r="S606" i="2"/>
  <c r="S242" i="2"/>
  <c r="S2382" i="2"/>
  <c r="S1245" i="2"/>
  <c r="S1534" i="2"/>
  <c r="S1717" i="2"/>
  <c r="S1611" i="2"/>
  <c r="S1958" i="2"/>
  <c r="S2458" i="2"/>
  <c r="S2294" i="2"/>
  <c r="S684" i="2"/>
  <c r="S2406" i="2"/>
  <c r="S673" i="2"/>
  <c r="S1155" i="2"/>
  <c r="S138" i="2"/>
  <c r="S1304" i="2"/>
  <c r="S1936" i="2"/>
  <c r="S2117" i="2"/>
  <c r="S2687" i="2"/>
  <c r="S395" i="2"/>
  <c r="S1945" i="2"/>
  <c r="S179" i="2"/>
  <c r="S109" i="2"/>
  <c r="S351" i="2"/>
  <c r="S1269" i="2"/>
  <c r="S704" i="2"/>
  <c r="S206" i="2"/>
  <c r="S1307" i="2"/>
  <c r="S1887" i="2"/>
  <c r="S2332" i="2"/>
  <c r="S433" i="2"/>
  <c r="S2032" i="2"/>
  <c r="S1965" i="2"/>
  <c r="S794" i="2"/>
  <c r="S2343" i="2"/>
  <c r="S233" i="2"/>
  <c r="S2298" i="2"/>
  <c r="S95" i="2"/>
  <c r="S2569" i="2"/>
  <c r="S2462" i="2"/>
  <c r="S171" i="2"/>
  <c r="S1001" i="2"/>
  <c r="S1516" i="2"/>
  <c r="S724" i="2"/>
  <c r="S2014" i="2"/>
  <c r="S305" i="2"/>
  <c r="S429" i="2"/>
  <c r="S729" i="2"/>
  <c r="S404" i="2"/>
  <c r="S2252" i="2"/>
  <c r="S1100" i="2"/>
  <c r="S1916" i="2"/>
  <c r="S1174" i="2"/>
  <c r="S2174" i="2"/>
  <c r="S484" i="2"/>
  <c r="S559" i="2"/>
  <c r="S912" i="2"/>
  <c r="S378" i="2"/>
  <c r="S193" i="2"/>
  <c r="S465" i="2"/>
  <c r="S1173" i="2"/>
  <c r="S2035" i="2"/>
  <c r="S2256" i="2"/>
  <c r="S1163" i="2"/>
  <c r="S1678" i="2"/>
  <c r="S1188" i="2"/>
  <c r="S44" i="2"/>
  <c r="S208" i="2"/>
  <c r="S224" i="2"/>
  <c r="S520" i="2"/>
  <c r="S174" i="2"/>
  <c r="S2278" i="2"/>
  <c r="S2580" i="2"/>
  <c r="S245" i="2"/>
  <c r="S1543" i="2"/>
  <c r="S361" i="2"/>
  <c r="S1125" i="2"/>
  <c r="S720" i="2"/>
  <c r="S164" i="2"/>
  <c r="S1926" i="2"/>
  <c r="S96" i="2"/>
  <c r="S1774" i="2"/>
  <c r="S1043" i="2"/>
  <c r="S2637" i="2"/>
  <c r="S2005" i="2"/>
  <c r="S2091" i="2"/>
  <c r="S866" i="2"/>
  <c r="S1845" i="2"/>
  <c r="S781" i="2"/>
  <c r="S1220" i="2"/>
  <c r="S2618" i="2"/>
  <c r="S2488" i="2"/>
  <c r="S587" i="2"/>
  <c r="S616" i="2"/>
  <c r="S1160" i="2"/>
  <c r="S188" i="2"/>
  <c r="S1554" i="2"/>
  <c r="S795" i="2"/>
  <c r="S2118" i="2"/>
  <c r="S1582" i="2"/>
  <c r="S1099" i="2"/>
  <c r="S1452" i="2"/>
  <c r="S276" i="2"/>
  <c r="S2661" i="2"/>
  <c r="S1856" i="2"/>
  <c r="S196" i="2"/>
  <c r="S1038" i="2"/>
  <c r="S1933" i="2"/>
  <c r="S852" i="2"/>
  <c r="S98" i="2"/>
  <c r="S278" i="2"/>
  <c r="S244" i="2"/>
  <c r="S118" i="2"/>
  <c r="S2281" i="2"/>
  <c r="S358" i="2"/>
  <c r="S454" i="2"/>
  <c r="S441" i="2"/>
  <c r="S2228" i="2"/>
  <c r="S420" i="2"/>
  <c r="S2351" i="2"/>
  <c r="S1152" i="2"/>
  <c r="S807" i="2"/>
  <c r="S1973" i="2"/>
  <c r="S1796" i="2"/>
  <c r="S1634" i="2"/>
  <c r="S668" i="2"/>
  <c r="S1482" i="2"/>
  <c r="S286" i="2"/>
  <c r="S1763" i="2"/>
  <c r="S2003" i="2"/>
  <c r="S1603" i="2"/>
  <c r="S608" i="2"/>
  <c r="S558" i="2"/>
  <c r="S1032" i="2"/>
  <c r="S2626" i="2"/>
  <c r="S1745" i="2"/>
  <c r="S763" i="2"/>
  <c r="S1330" i="2"/>
  <c r="S528" i="2"/>
  <c r="S790" i="2"/>
  <c r="S394" i="2"/>
  <c r="S2024" i="2"/>
  <c r="S1382" i="2"/>
  <c r="S315" i="2"/>
  <c r="S537" i="2"/>
  <c r="S1737" i="2"/>
  <c r="S2654" i="2"/>
  <c r="S2339" i="2"/>
  <c r="S1515" i="2"/>
  <c r="S1318" i="2"/>
  <c r="S1951" i="2"/>
  <c r="S1253" i="2"/>
  <c r="S223" i="2"/>
  <c r="S145" i="2"/>
  <c r="S1241" i="2"/>
  <c r="S2523" i="2"/>
  <c r="S2621" i="2"/>
  <c r="S672" i="2"/>
  <c r="S1681" i="2"/>
  <c r="S1921" i="2"/>
  <c r="S308" i="2"/>
  <c r="S1004" i="2"/>
  <c r="S1742" i="2"/>
  <c r="S1336" i="2"/>
  <c r="S1349" i="2"/>
  <c r="S180" i="2"/>
  <c r="S533" i="2"/>
  <c r="S304" i="2"/>
  <c r="S2306" i="2"/>
  <c r="S635" i="2"/>
  <c r="S26" i="2"/>
  <c r="S147" i="2"/>
  <c r="S1500" i="2"/>
  <c r="S2425" i="2"/>
  <c r="S1129" i="2"/>
  <c r="S1261" i="2"/>
  <c r="S1660" i="2"/>
  <c r="S1963" i="2"/>
  <c r="S1668" i="2"/>
  <c r="S883" i="2"/>
  <c r="S2546" i="2"/>
  <c r="S347" i="2"/>
  <c r="S2295" i="2"/>
  <c r="S1665" i="2"/>
  <c r="S2693" i="2"/>
  <c r="S2720" i="2"/>
  <c r="S324" i="2"/>
  <c r="S2150" i="2"/>
  <c r="S784" i="2"/>
  <c r="S1858" i="2"/>
  <c r="S648" i="2"/>
  <c r="S2142" i="2"/>
  <c r="S1118" i="2"/>
  <c r="S2279" i="2"/>
  <c r="S993" i="2"/>
  <c r="S2387" i="2"/>
  <c r="S2595" i="2"/>
  <c r="S743" i="2"/>
  <c r="S2268" i="2"/>
  <c r="S2013" i="2"/>
  <c r="S2220" i="2"/>
  <c r="S21" i="2"/>
  <c r="S2540" i="2"/>
  <c r="S1728" i="2"/>
  <c r="S858" i="2"/>
  <c r="S2487" i="2"/>
  <c r="S2199" i="2"/>
  <c r="S1600" i="2"/>
  <c r="S1362" i="2"/>
  <c r="S1281" i="2"/>
  <c r="S77" i="2"/>
  <c r="S59" i="2"/>
  <c r="S2160" i="2"/>
  <c r="S2657" i="2"/>
  <c r="S1448" i="2"/>
  <c r="S1356" i="2"/>
  <c r="S329" i="2"/>
  <c r="S450" i="2"/>
  <c r="S330" i="2"/>
  <c r="S1526" i="2"/>
  <c r="S1628" i="2"/>
  <c r="S1895" i="2"/>
  <c r="S2226" i="2"/>
  <c r="S1145" i="2"/>
  <c r="S1586" i="2"/>
  <c r="S2604" i="2"/>
  <c r="S2375" i="2"/>
  <c r="S1547" i="2"/>
  <c r="S2608" i="2"/>
  <c r="S451" i="2"/>
  <c r="S542" i="2"/>
  <c r="S893" i="2"/>
  <c r="S405" i="2"/>
  <c r="S705" i="2"/>
  <c r="S512" i="2"/>
  <c r="S1885" i="2"/>
  <c r="S2269" i="2"/>
  <c r="S2484" i="2"/>
  <c r="S834" i="2"/>
  <c r="S1268" i="2"/>
  <c r="S2733" i="2"/>
  <c r="S1592" i="2"/>
  <c r="S1366" i="2"/>
  <c r="S699" i="2"/>
  <c r="S1610" i="2"/>
  <c r="S875" i="2"/>
  <c r="S2465" i="2"/>
  <c r="S1565" i="2"/>
  <c r="S1325" i="2"/>
  <c r="S1334" i="2"/>
  <c r="S2064" i="2"/>
  <c r="S1357" i="2"/>
  <c r="S2374" i="2"/>
  <c r="S732" i="2"/>
  <c r="S678" i="2"/>
  <c r="S78" i="2"/>
  <c r="S421" i="2"/>
  <c r="S112" i="2"/>
  <c r="S204" i="2"/>
  <c r="S1545" i="2"/>
  <c r="S923" i="2"/>
  <c r="S1214" i="2"/>
  <c r="S2694" i="2"/>
  <c r="S1908" i="2"/>
  <c r="S1843" i="2"/>
  <c r="S340" i="2"/>
  <c r="S479" i="2"/>
  <c r="S1427" i="2"/>
  <c r="S2456" i="2"/>
  <c r="S1642" i="2"/>
  <c r="S455" i="2"/>
  <c r="S582" i="2"/>
  <c r="S377" i="2"/>
  <c r="S1022" i="2"/>
  <c r="S1352" i="2"/>
  <c r="S1484" i="2"/>
  <c r="S759" i="2"/>
  <c r="S1757" i="2"/>
  <c r="S526" i="2"/>
  <c r="S1876" i="2"/>
  <c r="S1673" i="2"/>
  <c r="S2107" i="2"/>
  <c r="S321" i="2"/>
  <c r="S602" i="2"/>
  <c r="S2230" i="2"/>
  <c r="S998" i="2"/>
  <c r="S1372" i="2"/>
  <c r="S2590" i="2"/>
  <c r="S1711" i="2"/>
  <c r="S1321" i="2"/>
  <c r="S2090" i="2"/>
  <c r="S1797" i="2"/>
  <c r="S2245" i="2"/>
  <c r="S536" i="2"/>
  <c r="S76" i="2"/>
  <c r="S1250" i="2"/>
  <c r="S490" i="2"/>
  <c r="S1896" i="2"/>
  <c r="S2072" i="2"/>
  <c r="S1107" i="2"/>
  <c r="S24" i="2"/>
  <c r="S1257" i="2"/>
  <c r="S103" i="2"/>
  <c r="S2040" i="2"/>
  <c r="S1778" i="2"/>
  <c r="S1784" i="2"/>
  <c r="S679" i="2"/>
  <c r="S1280" i="2"/>
  <c r="S2100" i="2"/>
  <c r="S1522" i="2"/>
  <c r="S2562" i="2"/>
  <c r="S1849" i="2"/>
  <c r="S1696" i="2"/>
  <c r="S2655" i="2"/>
  <c r="S904" i="2"/>
  <c r="S524" i="2"/>
  <c r="S776" i="2"/>
  <c r="S1531" i="2"/>
  <c r="S876" i="2"/>
  <c r="S2" i="2"/>
  <c r="S1694" i="2"/>
  <c r="S2273" i="2"/>
  <c r="S806" i="2"/>
  <c r="S789" i="2"/>
  <c r="S2479" i="2"/>
  <c r="S871" i="2"/>
  <c r="S2463" i="2"/>
  <c r="S150" i="2"/>
  <c r="S1509" i="2"/>
  <c r="S360" i="2"/>
  <c r="S1971" i="2"/>
  <c r="S1770" i="2"/>
  <c r="S2665" i="2"/>
  <c r="S1185" i="2"/>
  <c r="S2418" i="2"/>
  <c r="S2612" i="2"/>
  <c r="S657" i="2"/>
  <c r="S644" i="2"/>
  <c r="S557" i="2"/>
  <c r="S436" i="2"/>
  <c r="S592" i="2"/>
  <c r="S2006" i="2"/>
  <c r="S1635" i="2"/>
  <c r="S1400" i="2"/>
  <c r="S283" i="2"/>
  <c r="S597" i="2"/>
  <c r="S1103" i="2"/>
  <c r="S2243" i="2"/>
  <c r="S902" i="2"/>
  <c r="S1922" i="2"/>
  <c r="S1679" i="2"/>
  <c r="S969" i="2"/>
  <c r="S652" i="2"/>
  <c r="S332" i="2"/>
  <c r="S877" i="2"/>
  <c r="S1266" i="2"/>
  <c r="S688" i="2"/>
  <c r="S791" i="2"/>
  <c r="S860" i="2"/>
  <c r="S2122" i="2"/>
  <c r="S2670" i="2"/>
  <c r="S1736" i="2"/>
  <c r="S1373" i="2"/>
  <c r="S2206" i="2"/>
  <c r="S2389" i="2"/>
  <c r="S848" i="2"/>
  <c r="S1981" i="2"/>
  <c r="S1569" i="2"/>
  <c r="S2247" i="2"/>
  <c r="S2619" i="2"/>
  <c r="S1994" i="2"/>
  <c r="S2712" i="2"/>
  <c r="S2659" i="2"/>
  <c r="S2596" i="2"/>
  <c r="S775" i="2"/>
  <c r="S1535" i="2"/>
  <c r="S869" i="2"/>
  <c r="S1937" i="2"/>
  <c r="S712" i="2"/>
  <c r="S2271" i="2"/>
  <c r="S1416" i="2"/>
  <c r="S2592" i="2"/>
  <c r="S1530" i="2"/>
  <c r="S104" i="2"/>
  <c r="S38" i="2"/>
  <c r="S1826" i="2"/>
  <c r="S1914" i="2"/>
  <c r="S1177" i="2"/>
  <c r="S142" i="2"/>
  <c r="S1792" i="2"/>
  <c r="S2340" i="2"/>
  <c r="S1961" i="2"/>
  <c r="S1313" i="2"/>
  <c r="S928" i="2"/>
  <c r="S670" i="2"/>
  <c r="S2152" i="2"/>
  <c r="S2533" i="2"/>
  <c r="S1923" i="2"/>
  <c r="S335" i="2"/>
  <c r="S945" i="2"/>
  <c r="S50" i="2"/>
  <c r="S1900" i="2"/>
  <c r="S1348" i="2"/>
  <c r="S591" i="2"/>
  <c r="S151" i="2"/>
  <c r="S966" i="2"/>
  <c r="S1648" i="2"/>
  <c r="S2148" i="2"/>
  <c r="S1698" i="2"/>
  <c r="S1623" i="2"/>
  <c r="S2254" i="2"/>
  <c r="S2170" i="2"/>
  <c r="S488" i="2"/>
  <c r="S2680" i="2"/>
  <c r="S1065" i="2"/>
  <c r="S2424" i="2"/>
  <c r="S717" i="2"/>
  <c r="S1751" i="2"/>
  <c r="S1283" i="2"/>
  <c r="S2573" i="2"/>
  <c r="S1263" i="2"/>
  <c r="S700" i="2"/>
  <c r="S867" i="2"/>
  <c r="S1719" i="2"/>
  <c r="S887" i="2"/>
  <c r="S1221" i="2"/>
  <c r="S983" i="2"/>
  <c r="S1158" i="2"/>
  <c r="S1631" i="2"/>
  <c r="S125" i="2"/>
  <c r="S697" i="2"/>
  <c r="S511" i="2"/>
  <c r="S1041" i="2"/>
  <c r="S53" i="2"/>
  <c r="S547" i="2"/>
  <c r="S453" i="2"/>
  <c r="S1697" i="2"/>
  <c r="S1084" i="2"/>
  <c r="S84" i="2"/>
  <c r="S2020" i="2"/>
  <c r="S1146" i="2"/>
  <c r="S2603" i="2"/>
  <c r="S2345" i="2"/>
  <c r="S2357" i="2"/>
  <c r="S777" i="2"/>
  <c r="S568" i="2"/>
  <c r="S859" i="2"/>
  <c r="S2722" i="2"/>
  <c r="S1431" i="2"/>
  <c r="S353" i="2"/>
  <c r="S1086" i="2"/>
  <c r="S898" i="2"/>
  <c r="S1324" i="2"/>
  <c r="S1138" i="2"/>
  <c r="S1106" i="2"/>
  <c r="S2144" i="2"/>
  <c r="S2638" i="2"/>
  <c r="S2371" i="2"/>
  <c r="S2061" i="2"/>
  <c r="S2515" i="2"/>
  <c r="S1277" i="2"/>
  <c r="S611" i="2"/>
  <c r="S344" i="2"/>
  <c r="S854" i="2"/>
  <c r="S1661" i="2"/>
  <c r="S2063" i="2"/>
  <c r="S1746" i="2"/>
  <c r="S74" i="2"/>
  <c r="S897" i="2"/>
  <c r="S417" i="2"/>
  <c r="S2225" i="2"/>
  <c r="S770" i="2"/>
  <c r="S2702" i="2"/>
  <c r="S1977" i="2"/>
  <c r="S29" i="2"/>
  <c r="S2312" i="2"/>
  <c r="S135" i="2"/>
  <c r="S593" i="2"/>
  <c r="S728" i="2"/>
  <c r="S1907" i="2"/>
  <c r="S1060" i="2"/>
  <c r="S2447" i="2"/>
  <c r="S2130" i="2"/>
  <c r="S1215" i="2"/>
  <c r="S650" i="2"/>
  <c r="S1799" i="2"/>
  <c r="S792" i="2"/>
  <c r="S2359" i="2"/>
  <c r="S1119" i="2"/>
  <c r="S2496" i="2"/>
  <c r="S2504" i="2"/>
  <c r="S2311" i="2"/>
  <c r="S243" i="2"/>
  <c r="S1016" i="2"/>
  <c r="S1979" i="2"/>
  <c r="S2421" i="2"/>
  <c r="S1405" i="2"/>
  <c r="S1831" i="2"/>
  <c r="S913" i="2"/>
  <c r="S1371" i="2"/>
  <c r="S1581" i="2"/>
  <c r="S2011" i="2"/>
  <c r="S2725" i="2"/>
  <c r="S2548" i="2"/>
  <c r="S1127" i="2"/>
  <c r="S1254" i="2"/>
  <c r="S272" i="2"/>
  <c r="S1727" i="2"/>
  <c r="S667" i="2"/>
  <c r="S686" i="2"/>
  <c r="S2412" i="2"/>
  <c r="S1232" i="2"/>
  <c r="S419" i="2"/>
  <c r="S2041" i="2"/>
  <c r="S57" i="2"/>
  <c r="S91" i="2"/>
  <c r="S1271" i="2"/>
  <c r="S546" i="2"/>
  <c r="S2131" i="2"/>
  <c r="S604" i="2"/>
  <c r="S1312" i="2"/>
  <c r="S376" i="2"/>
  <c r="S1172" i="2"/>
  <c r="S2305" i="2"/>
  <c r="S3" i="2"/>
  <c r="S2650" i="2"/>
  <c r="S1576" i="2"/>
  <c r="S1394" i="2"/>
  <c r="S2313" i="2"/>
  <c r="S403" i="2"/>
  <c r="S2594" i="2"/>
  <c r="S760" i="2"/>
  <c r="S2002" i="2"/>
  <c r="S1430" i="2"/>
  <c r="S2178" i="2"/>
  <c r="S1365" i="2"/>
  <c r="S1520" i="2"/>
  <c r="S2652" i="2"/>
  <c r="S496" i="2"/>
  <c r="S2593" i="2"/>
  <c r="S1488" i="2"/>
  <c r="S1993" i="2"/>
  <c r="S47" i="2"/>
  <c r="S504" i="2"/>
  <c r="S432" i="2"/>
  <c r="S1523" i="2"/>
  <c r="S2124" i="2"/>
  <c r="S948" i="2"/>
  <c r="S1800" i="2"/>
  <c r="S2482" i="2"/>
  <c r="S1134" i="2"/>
  <c r="S1464" i="2"/>
  <c r="S815" i="2"/>
  <c r="S2403" i="2"/>
  <c r="S2423" i="2"/>
  <c r="S1340" i="2"/>
  <c r="S1132" i="2"/>
  <c r="S18" i="2"/>
  <c r="S896" i="2"/>
  <c r="S1732" i="2"/>
  <c r="S556" i="2"/>
  <c r="S967" i="2"/>
  <c r="S2015" i="2"/>
  <c r="S768" i="2"/>
  <c r="S1170" i="2"/>
  <c r="S43" i="2"/>
  <c r="S1465" i="2"/>
  <c r="S779" i="2"/>
  <c r="S72" i="2"/>
  <c r="S1196" i="2"/>
  <c r="S258" i="2"/>
  <c r="S166" i="2"/>
  <c r="S658" i="2"/>
  <c r="S2379" i="2"/>
  <c r="S843" i="2"/>
  <c r="S313" i="2"/>
  <c r="S143" i="2"/>
  <c r="S1870" i="2"/>
  <c r="S389" i="2"/>
  <c r="S541" i="2"/>
  <c r="S1814" i="2"/>
  <c r="S2610" i="2"/>
  <c r="S549" i="2"/>
  <c r="S249" i="2"/>
  <c r="S2510" i="2"/>
  <c r="S2135" i="2"/>
  <c r="S116" i="2"/>
  <c r="S555" i="2"/>
  <c r="S2490" i="2"/>
  <c r="S812" i="2"/>
  <c r="S1098" i="2"/>
  <c r="S466" i="2"/>
  <c r="S99" i="2"/>
  <c r="S844" i="2"/>
  <c r="S2429" i="2"/>
  <c r="S1791" i="2"/>
  <c r="S384" i="2"/>
  <c r="S1511" i="2"/>
  <c r="S2438" i="2"/>
  <c r="S661" i="2"/>
  <c r="S452" i="2"/>
  <c r="S590" i="2"/>
  <c r="S1938" i="2"/>
  <c r="S205" i="2"/>
  <c r="S1235" i="2"/>
  <c r="S2106" i="2"/>
  <c r="S1290" i="2"/>
  <c r="S2519" i="2"/>
  <c r="S498" i="2"/>
  <c r="S988" i="2"/>
  <c r="S548" i="2"/>
  <c r="S2668" i="2"/>
  <c r="S2585" i="2"/>
  <c r="S97" i="2"/>
  <c r="S1815" i="2"/>
  <c r="S1468" i="2"/>
  <c r="S1490" i="2"/>
  <c r="S36" i="2"/>
  <c r="S2683" i="2"/>
  <c r="S1446" i="2"/>
  <c r="S45" i="2"/>
  <c r="S495" i="2"/>
  <c r="S1739" i="2"/>
  <c r="S1689" i="2"/>
  <c r="S130" i="2"/>
  <c r="S328" i="2"/>
  <c r="S560" i="2"/>
  <c r="S1406" i="2"/>
  <c r="S1255" i="2"/>
  <c r="S931" i="2"/>
  <c r="S2251" i="2"/>
  <c r="S1700" i="2"/>
  <c r="S1695" i="2"/>
  <c r="S2698" i="2"/>
  <c r="S2679" i="2"/>
  <c r="S156" i="2"/>
  <c r="S989" i="2"/>
  <c r="S1909" i="2"/>
  <c r="S1833" i="2"/>
  <c r="S2054" i="2"/>
  <c r="S90" i="2"/>
  <c r="S1911" i="2"/>
  <c r="S462" i="2"/>
  <c r="S1297" i="2"/>
  <c r="S2362" i="2"/>
  <c r="S2027" i="2"/>
  <c r="S2568" i="2"/>
  <c r="S1471" i="2"/>
  <c r="S1624" i="2"/>
  <c r="S2565" i="2"/>
  <c r="S1323" i="2"/>
  <c r="S1121" i="2"/>
  <c r="S2354" i="2"/>
  <c r="S2536" i="2"/>
  <c r="S774" i="2"/>
  <c r="S2598" i="2"/>
  <c r="S554" i="2"/>
  <c r="S273" i="2"/>
  <c r="S1130" i="2"/>
  <c r="S1095" i="2"/>
  <c r="S1684" i="2"/>
  <c r="S802" i="2"/>
  <c r="S1122" i="2"/>
  <c r="S1608" i="2"/>
  <c r="S970" i="2"/>
  <c r="S1045" i="2"/>
  <c r="S968" i="2"/>
  <c r="S917" i="2"/>
  <c r="S1023" i="2"/>
  <c r="S1234" i="2"/>
  <c r="S2420" i="2"/>
  <c r="S2363" i="2"/>
  <c r="S1670" i="2"/>
  <c r="S137" i="2"/>
  <c r="S1759" i="2"/>
  <c r="S1542" i="2"/>
  <c r="S2696" i="2"/>
  <c r="S643" i="2"/>
  <c r="S1941" i="2"/>
  <c r="S992" i="2"/>
  <c r="S87" i="2"/>
  <c r="S2666" i="2"/>
  <c r="S93" i="2"/>
  <c r="S2022" i="2"/>
  <c r="S2460" i="2"/>
  <c r="S2529" i="2"/>
  <c r="S203" i="2"/>
  <c r="S200" i="2"/>
  <c r="S576" i="2"/>
  <c r="S387" i="2"/>
  <c r="S485" i="2"/>
  <c r="S398" i="2"/>
  <c r="S2116" i="2"/>
  <c r="S89" i="2"/>
  <c r="S1821" i="2"/>
  <c r="S2378" i="2"/>
  <c r="S402" i="2"/>
  <c r="S128" i="2"/>
  <c r="S134" i="2"/>
  <c r="S122" i="2"/>
  <c r="S562" i="2"/>
  <c r="S979" i="2"/>
  <c r="S301" i="2"/>
  <c r="S903" i="2"/>
  <c r="S1466" i="2"/>
  <c r="S2717" i="2"/>
  <c r="S550" i="2"/>
  <c r="S2331" i="2"/>
  <c r="S610" i="2"/>
  <c r="S707" i="2"/>
  <c r="S2264" i="2"/>
  <c r="S1475" i="2"/>
  <c r="S1851" i="2"/>
  <c r="S2136" i="2"/>
  <c r="S2066" i="2"/>
  <c r="S2092" i="2"/>
  <c r="S1264" i="2"/>
  <c r="S2597" i="2"/>
  <c r="S141" i="2"/>
  <c r="S2581" i="2"/>
  <c r="S1415" i="2"/>
  <c r="S1061" i="2"/>
  <c r="S626" i="2"/>
  <c r="S337" i="2"/>
  <c r="S1852" i="2"/>
  <c r="S2126" i="2"/>
  <c r="S1428" i="2"/>
  <c r="S2674" i="2"/>
  <c r="S1991" i="2"/>
  <c r="S448" i="2"/>
  <c r="S1240" i="2"/>
  <c r="S2300" i="2"/>
  <c r="S1285" i="2"/>
  <c r="S2166" i="2"/>
  <c r="S1301" i="2"/>
  <c r="S1752" i="2"/>
  <c r="S2216" i="2"/>
  <c r="S1662" i="2"/>
  <c r="S2404" i="2"/>
  <c r="S260" i="2"/>
  <c r="S572" i="2"/>
  <c r="S2197" i="2"/>
  <c r="S1716" i="2"/>
  <c r="S1789" i="2"/>
  <c r="S1903" i="2"/>
  <c r="S1142" i="2"/>
  <c r="S1033" i="2"/>
  <c r="S868" i="2"/>
  <c r="S2113" i="2"/>
  <c r="S636" i="2"/>
  <c r="S2381" i="2"/>
  <c r="S2599" i="2"/>
  <c r="S787" i="2"/>
  <c r="S54" i="2"/>
  <c r="S71" i="2"/>
  <c r="S482" i="2"/>
  <c r="S1568" i="2"/>
  <c r="S2097" i="2"/>
  <c r="S2435" i="2"/>
  <c r="S2204" i="2"/>
  <c r="S1578" i="2"/>
  <c r="S1239" i="2"/>
  <c r="S2627" i="2"/>
  <c r="S2227" i="2"/>
  <c r="S2649" i="2"/>
  <c r="S1756" i="2"/>
  <c r="S101" i="2"/>
  <c r="S2137" i="2"/>
  <c r="S1707" i="2"/>
  <c r="S1059" i="2"/>
  <c r="S1708" i="2"/>
  <c r="S2614" i="2"/>
  <c r="S908" i="2"/>
  <c r="S1137" i="2"/>
  <c r="S1309" i="2"/>
  <c r="S1299" i="2"/>
  <c r="S2291" i="2"/>
  <c r="S447" i="2"/>
  <c r="S1873" i="2"/>
  <c r="S1721" i="2"/>
  <c r="S1212" i="2"/>
  <c r="S13" i="2"/>
  <c r="S297" i="2"/>
  <c r="S342" i="2"/>
  <c r="S842" i="2"/>
  <c r="S561" i="2"/>
  <c r="S1218" i="2"/>
  <c r="S1057" i="2"/>
  <c r="S2321" i="2"/>
  <c r="S183" i="2"/>
  <c r="S1179" i="2"/>
  <c r="S731" i="2"/>
  <c r="S2407" i="2"/>
  <c r="S899" i="2"/>
  <c r="S33" i="2"/>
  <c r="S1195" i="2"/>
  <c r="S1310" i="2"/>
  <c r="S1477" i="2"/>
  <c r="S302" i="2"/>
  <c r="S737" i="2"/>
  <c r="S2258" i="2"/>
  <c r="S2001" i="2"/>
  <c r="S681" i="2"/>
  <c r="S2699" i="2"/>
  <c r="S354" i="2"/>
  <c r="S2119" i="2"/>
  <c r="S2491" i="2"/>
  <c r="S248" i="2"/>
  <c r="S350" i="2"/>
  <c r="S1960" i="2"/>
  <c r="S1265" i="2"/>
  <c r="S2393" i="2"/>
  <c r="S2492" i="2"/>
  <c r="S2706" i="2"/>
  <c r="S894" i="2"/>
  <c r="S1829" i="2"/>
  <c r="S2186" i="2"/>
  <c r="S1643" i="2"/>
  <c r="S2410" i="2"/>
  <c r="S412" i="2"/>
  <c r="S1966" i="2"/>
  <c r="S374" i="2"/>
  <c r="S575" i="2"/>
  <c r="S2352" i="2"/>
  <c r="S2234" i="2"/>
  <c r="S1559" i="2"/>
  <c r="S1380" i="2"/>
  <c r="S663" i="2"/>
  <c r="S769" i="2"/>
  <c r="S1456" i="2"/>
  <c r="S642" i="2"/>
  <c r="S804" i="2"/>
  <c r="S2651" i="2"/>
  <c r="S2707" i="2"/>
  <c r="S722" i="2"/>
  <c r="S300" i="2"/>
  <c r="S995" i="2"/>
  <c r="S1256" i="2"/>
  <c r="S73" i="2"/>
  <c r="S1983" i="2"/>
  <c r="S1203" i="2"/>
  <c r="S1753" i="2"/>
  <c r="S2442" i="2"/>
  <c r="S1619" i="2"/>
  <c r="S153" i="2"/>
  <c r="S2648" i="2"/>
  <c r="S1161" i="2"/>
  <c r="S964" i="2"/>
  <c r="S56" i="2"/>
  <c r="S2195" i="2"/>
  <c r="S1733" i="2"/>
  <c r="S500" i="2"/>
  <c r="S1200" i="2"/>
  <c r="S2244" i="2"/>
  <c r="S2177" i="2"/>
  <c r="S2217" i="2"/>
  <c r="S7" i="2"/>
  <c r="S2483" i="2"/>
  <c r="S1339" i="2"/>
  <c r="S622" i="2"/>
  <c r="S414" i="2"/>
  <c r="S2437" i="2"/>
  <c r="S253" i="2"/>
  <c r="S2645" i="2"/>
  <c r="S2017" i="2"/>
  <c r="S765" i="2"/>
  <c r="S1726" i="2"/>
  <c r="S1291" i="2"/>
  <c r="S2587" i="2"/>
  <c r="S1731" i="2"/>
  <c r="S1150" i="2"/>
  <c r="S82" i="2"/>
  <c r="S1997" i="2"/>
  <c r="S1171" i="2"/>
  <c r="S2161" i="2"/>
  <c r="S2038" i="2"/>
  <c r="S773" i="2"/>
  <c r="S2039" i="2"/>
  <c r="S2284" i="2"/>
  <c r="S1626" i="2"/>
  <c r="S1512" i="2"/>
  <c r="S634" i="2"/>
  <c r="S986" i="2"/>
  <c r="S154" i="2"/>
  <c r="S800" i="2"/>
  <c r="S2558" i="2"/>
  <c r="S565" i="2"/>
  <c r="S1102" i="2"/>
  <c r="S1563" i="2"/>
  <c r="S1295" i="2"/>
  <c r="S2235" i="2"/>
  <c r="S1847" i="2"/>
  <c r="S1055" i="2"/>
  <c r="S362" i="2"/>
  <c r="S161" i="2"/>
  <c r="S1939" i="2"/>
  <c r="S2147" i="2"/>
  <c r="S2477" i="2"/>
  <c r="S726" i="2"/>
  <c r="S1893" i="2"/>
  <c r="S621" i="2"/>
  <c r="S1168" i="2"/>
  <c r="S1850" i="2"/>
  <c r="S2086" i="2"/>
  <c r="S1931" i="2"/>
  <c r="S1808" i="2"/>
  <c r="S1087" i="2"/>
  <c r="S2102" i="2"/>
  <c r="S2045" i="2"/>
  <c r="S2367" i="2"/>
  <c r="S1504" i="2"/>
  <c r="S459" i="2"/>
  <c r="S2099" i="2"/>
  <c r="S2399" i="2"/>
  <c r="S645" i="2"/>
  <c r="S1480" i="2"/>
  <c r="S1476" i="2"/>
  <c r="S1761" i="2"/>
  <c r="S1857" i="2"/>
  <c r="S1425" i="2"/>
  <c r="S735" i="2"/>
  <c r="S288" i="2"/>
  <c r="S881" i="2"/>
  <c r="S1706" i="2"/>
  <c r="S1383" i="2"/>
  <c r="S1734" i="2"/>
  <c r="S585" i="2"/>
  <c r="S2474" i="2"/>
  <c r="S975" i="2"/>
  <c r="S409" i="2"/>
  <c r="S51" i="2"/>
  <c r="S991" i="2"/>
  <c r="S247" i="2"/>
  <c r="S1123" i="2"/>
  <c r="S2044" i="2"/>
  <c r="S117" i="2"/>
  <c r="S1925" i="2"/>
  <c r="S2524" i="2"/>
  <c r="S1183" i="2"/>
  <c r="S2616" i="2"/>
  <c r="S2337" i="2"/>
  <c r="S2549" i="2"/>
  <c r="S2690" i="2"/>
  <c r="S1275" i="2"/>
  <c r="S2316" i="2"/>
  <c r="S331" i="2"/>
  <c r="S1244" i="2"/>
  <c r="S1328" i="2"/>
  <c r="S1505" i="2"/>
  <c r="S2223" i="2"/>
  <c r="S974" i="2"/>
  <c r="S2647" i="2"/>
  <c r="S1617" i="2"/>
  <c r="S385" i="2"/>
  <c r="S1521" i="2"/>
  <c r="S583" i="2"/>
  <c r="S660" i="2"/>
  <c r="S1544" i="2"/>
  <c r="S2176" i="2"/>
  <c r="S1872" i="2"/>
  <c r="S325" i="2"/>
  <c r="S2541" i="2"/>
  <c r="S306" i="2"/>
  <c r="S2333" i="2"/>
  <c r="S1715" i="2"/>
  <c r="S282" i="2"/>
  <c r="S1587" i="2"/>
  <c r="S1625" i="2"/>
  <c r="S1270" i="2"/>
  <c r="S1890" i="2"/>
  <c r="S1528" i="2"/>
  <c r="S2314" i="2"/>
  <c r="S1282" i="2"/>
  <c r="S1408" i="2"/>
  <c r="S2601" i="2"/>
  <c r="S1880" i="2"/>
  <c r="S1316" i="2"/>
  <c r="S235" i="2"/>
  <c r="S1078" i="2"/>
  <c r="S653" i="2"/>
  <c r="S27" i="2"/>
  <c r="S1820" i="2"/>
  <c r="S2673" i="2"/>
  <c r="S1096" i="2"/>
  <c r="S2082" i="2"/>
  <c r="S1571" i="2"/>
  <c r="S856" i="2"/>
  <c r="S314" i="2"/>
  <c r="S2196" i="2"/>
  <c r="S607" i="2"/>
  <c r="S754" i="2"/>
  <c r="S2261" i="2"/>
  <c r="S1862" i="2"/>
  <c r="S1834" i="2"/>
  <c r="S1948" i="2"/>
  <c r="S1982" i="2"/>
  <c r="S1278" i="2"/>
  <c r="S2532" i="2"/>
  <c r="S1629" i="2"/>
  <c r="S2224" i="2"/>
  <c r="S2669" i="2"/>
  <c r="S458" i="2"/>
  <c r="S461" i="2"/>
  <c r="S1351" i="2"/>
  <c r="S2318" i="2"/>
  <c r="S937" i="2"/>
  <c r="S2538" i="2"/>
  <c r="S1524" i="2"/>
  <c r="S1607" i="2"/>
  <c r="S1156" i="2"/>
  <c r="S375" i="2"/>
  <c r="S2317" i="2"/>
  <c r="S2344" i="2"/>
  <c r="S2087" i="2"/>
  <c r="S1749" i="2"/>
  <c r="S1399" i="2"/>
  <c r="S1612" i="2"/>
  <c r="S2672" i="2"/>
  <c r="S762" i="2"/>
  <c r="S2052" i="2"/>
  <c r="S837" i="2"/>
  <c r="S2341" i="2"/>
  <c r="S148" i="2"/>
  <c r="S632" i="2"/>
  <c r="S2263" i="2"/>
  <c r="S718" i="2"/>
  <c r="S950" i="2"/>
  <c r="S2309" i="2"/>
  <c r="S990" i="2"/>
  <c r="S2231" i="2"/>
  <c r="S2236" i="2"/>
  <c r="S864" i="2"/>
  <c r="S1116" i="2"/>
  <c r="S1666" i="2"/>
  <c r="S2319" i="2"/>
  <c r="S237" i="2"/>
  <c r="S2405" i="2"/>
  <c r="S214" i="2"/>
  <c r="S2222" i="2"/>
  <c r="S2292" i="2"/>
  <c r="S1450" i="2"/>
  <c r="S146" i="2"/>
  <c r="S2242" i="2"/>
  <c r="S1081" i="2"/>
  <c r="S1989" i="2"/>
  <c r="S129" i="2"/>
  <c r="S578" i="2"/>
  <c r="S1807" i="2"/>
  <c r="S1744" i="2"/>
  <c r="S2191" i="2"/>
  <c r="S2646" i="2"/>
  <c r="S2229" i="2"/>
  <c r="S2611" i="2"/>
  <c r="S123" i="2"/>
  <c r="S17" i="2"/>
  <c r="S1064" i="2"/>
  <c r="S1219" i="2"/>
  <c r="S110" i="2"/>
  <c r="S1436" i="2"/>
  <c r="S1555" i="2"/>
  <c r="S1838" i="2"/>
  <c r="S1904" i="2"/>
  <c r="S919" i="2"/>
  <c r="S691" i="2"/>
  <c r="S2019" i="2"/>
  <c r="S1459" i="2"/>
  <c r="S2215" i="2"/>
  <c r="S250" i="2"/>
  <c r="S1105" i="2"/>
  <c r="S1109" i="2"/>
  <c r="S1483" i="2"/>
  <c r="S2322" i="2"/>
  <c r="S2069" i="2"/>
  <c r="S1750" i="2"/>
  <c r="S1083" i="2"/>
  <c r="S1692" i="2"/>
  <c r="S290" i="2"/>
  <c r="S426" i="2"/>
  <c r="S2068" i="2"/>
  <c r="S1892" i="2"/>
  <c r="S225" i="2"/>
  <c r="S1437" i="2"/>
  <c r="S1388" i="2"/>
  <c r="S539" i="2"/>
  <c r="S222" i="2"/>
  <c r="S1027" i="2"/>
  <c r="S1513" i="2"/>
  <c r="S2112" i="2"/>
  <c r="S2461" i="2"/>
  <c r="S2711" i="2"/>
  <c r="S296" i="2"/>
  <c r="S1397" i="2"/>
  <c r="S239" i="2"/>
  <c r="S2713" i="2"/>
  <c r="S1974" i="2"/>
  <c r="S751" i="2"/>
  <c r="S1375" i="2"/>
  <c r="S1878" i="2"/>
  <c r="S627" i="2"/>
  <c r="S2101" i="2"/>
  <c r="S1861" i="2"/>
  <c r="S2677" i="2"/>
  <c r="S2059" i="2"/>
  <c r="S2253" i="2"/>
  <c r="S2542" i="2"/>
  <c r="S2145" i="2"/>
  <c r="S2531" i="2"/>
  <c r="S936" i="2"/>
  <c r="S79" i="2"/>
  <c r="S2165" i="2"/>
  <c r="S2384" i="2"/>
  <c r="S2721" i="2"/>
  <c r="S944" i="2"/>
  <c r="S2446" i="2"/>
  <c r="S2056" i="2"/>
  <c r="S708" i="2"/>
  <c r="S2641" i="2"/>
  <c r="S2127" i="2"/>
  <c r="S2093" i="2"/>
  <c r="S1080" i="2"/>
  <c r="S841" i="2"/>
  <c r="S1131" i="2"/>
  <c r="S349" i="2"/>
  <c r="S2662" i="2"/>
  <c r="S2031" i="2"/>
  <c r="S55" i="2"/>
  <c r="S2083" i="2"/>
  <c r="S226" i="2"/>
  <c r="S1327" i="2"/>
  <c r="S695" i="2"/>
  <c r="S2503" i="2"/>
  <c r="S513" i="2"/>
  <c r="S2514" i="2"/>
  <c r="S1117" i="2"/>
  <c r="S1091" i="2"/>
  <c r="S836" i="2"/>
  <c r="S2658" i="2"/>
  <c r="S1654" i="2"/>
  <c r="S1598" i="2"/>
  <c r="S1461" i="2"/>
  <c r="S1497" i="2"/>
  <c r="S508" i="2"/>
  <c r="S835" i="2"/>
  <c r="S467" i="2"/>
  <c r="S973" i="2"/>
  <c r="S581" i="2"/>
  <c r="S2184" i="2"/>
  <c r="S2239" i="2"/>
  <c r="S1021" i="2"/>
  <c r="S336" i="2"/>
  <c r="S431" i="2"/>
  <c r="S873" i="2"/>
  <c r="S2125" i="2"/>
  <c r="S1386" i="2"/>
  <c r="S1633" i="2"/>
  <c r="S1564" i="2"/>
  <c r="S1187" i="2"/>
  <c r="S646" i="2"/>
  <c r="S386" i="2"/>
  <c r="S2221" i="2"/>
  <c r="S1124" i="2"/>
  <c r="S1226" i="2"/>
  <c r="S742" i="2"/>
  <c r="S41" i="2"/>
  <c r="S1710" i="2"/>
  <c r="S929" i="2"/>
  <c r="S1725" i="2"/>
  <c r="S1599" i="2"/>
  <c r="S2416" i="2"/>
  <c r="S1986" i="2"/>
  <c r="S160" i="2"/>
  <c r="S849" i="2"/>
  <c r="S924" i="2"/>
  <c r="S370" i="2"/>
  <c r="S298" i="2"/>
  <c r="S1741" i="2"/>
  <c r="S863" i="2"/>
  <c r="S2500" i="2"/>
  <c r="S1003" i="2"/>
  <c r="S88" i="2"/>
  <c r="S1978" i="2"/>
  <c r="S2625" i="2"/>
  <c r="S1499" i="2"/>
  <c r="S1242" i="2"/>
  <c r="S1201" i="2"/>
  <c r="S1638" i="2"/>
  <c r="S1927" i="2"/>
  <c r="S1652" i="2"/>
  <c r="S1729" i="2"/>
  <c r="S503" i="2"/>
  <c r="S319" i="2"/>
  <c r="S771" i="2"/>
  <c r="S2189" i="2"/>
  <c r="S262" i="2"/>
  <c r="S756" i="2"/>
  <c r="S1747" i="2"/>
  <c r="S2046" i="2"/>
  <c r="S1151" i="2"/>
  <c r="S1595" i="2"/>
  <c r="S796" i="2"/>
  <c r="S2058" i="2"/>
  <c r="S1009" i="2"/>
  <c r="S2133" i="2"/>
  <c r="S1992" i="2"/>
  <c r="S399" i="2"/>
  <c r="S2335" i="2"/>
  <c r="S1034" i="2"/>
  <c r="S949" i="2"/>
  <c r="S2134" i="2"/>
  <c r="S68" i="2"/>
  <c r="S2241" i="2"/>
  <c r="S1539" i="2"/>
  <c r="S2348" i="2"/>
  <c r="S1342" i="2"/>
  <c r="S371" i="2"/>
  <c r="S687" i="2"/>
  <c r="S86" i="2"/>
  <c r="S1319" i="2"/>
  <c r="S757" i="2"/>
  <c r="S1674" i="2"/>
  <c r="S434" i="2"/>
  <c r="S1730" i="2"/>
  <c r="S2475" i="2"/>
  <c r="S1066" i="2"/>
  <c r="S1273" i="2"/>
  <c r="S1567" i="2"/>
  <c r="S671" i="2"/>
  <c r="S987" i="2"/>
  <c r="S1204" i="2"/>
  <c r="S1243" i="2"/>
  <c r="S2639" i="2"/>
  <c r="S1162" i="2"/>
  <c r="S2486" i="2"/>
  <c r="S552" i="2"/>
  <c r="S430" i="2"/>
  <c r="S227" i="2"/>
  <c r="S1529" i="2"/>
  <c r="S659" i="2"/>
  <c r="S493" i="2"/>
  <c r="S144" i="2"/>
  <c r="S1331" i="2"/>
  <c r="S2183" i="2"/>
  <c r="S2139" i="2"/>
  <c r="S1358" i="2"/>
  <c r="S1228" i="2"/>
  <c r="S2277" i="2"/>
  <c r="S1952" i="2"/>
  <c r="S1809" i="2"/>
  <c r="S439" i="2"/>
  <c r="S1777" i="2"/>
  <c r="S2408" i="2"/>
  <c r="S114" i="2"/>
  <c r="S2364" i="2"/>
  <c r="S446" i="2"/>
  <c r="S764" i="2"/>
  <c r="S202" i="2"/>
  <c r="S2545" i="2"/>
  <c r="S246" i="2"/>
  <c r="S2159" i="2"/>
  <c r="S2030" i="2"/>
  <c r="S139" i="2"/>
  <c r="S609" i="2"/>
  <c r="S1827" i="2"/>
  <c r="S1551" i="2"/>
  <c r="S1655" i="2"/>
  <c r="S218" i="2"/>
  <c r="S1326" i="2"/>
  <c r="S2369" i="2"/>
  <c r="S1657" i="2"/>
  <c r="S1419" i="2"/>
  <c r="S1050" i="2"/>
  <c r="S1237" i="2"/>
  <c r="S67" i="2"/>
  <c r="S570" i="2"/>
  <c r="S522" i="2"/>
  <c r="S2310" i="2"/>
  <c r="S1166" i="2"/>
  <c r="S2047" i="2"/>
  <c r="S598" i="2"/>
  <c r="S2259" i="2"/>
  <c r="S521" i="2"/>
  <c r="S1781" i="2"/>
  <c r="S1433" i="2"/>
  <c r="S2516" i="2"/>
  <c r="S2588" i="2"/>
  <c r="S1451" i="2"/>
  <c r="S703" i="2"/>
  <c r="S2329" i="2"/>
  <c r="S1249" i="2"/>
  <c r="S531" i="2"/>
  <c r="S1395" i="2"/>
  <c r="S2455" i="2"/>
  <c r="S2366" i="2"/>
  <c r="S2452" i="2"/>
  <c r="S1613" i="2"/>
  <c r="S2285" i="2"/>
  <c r="S2055" i="2"/>
  <c r="S1841" i="2"/>
  <c r="S1222" i="2"/>
  <c r="S1361" i="2"/>
  <c r="S2535" i="2"/>
  <c r="S619" i="2"/>
  <c r="S1999" i="2"/>
  <c r="S579" i="2"/>
  <c r="S131" i="2"/>
  <c r="S1605" i="2"/>
  <c r="S234" i="2"/>
  <c r="S2392" i="2"/>
  <c r="S2643" i="2"/>
  <c r="S761" i="2"/>
  <c r="S2267" i="2"/>
  <c r="S736" i="2"/>
  <c r="S2624" i="2"/>
  <c r="S1434" i="2"/>
  <c r="S1645" i="2"/>
  <c r="S2640" i="2"/>
  <c r="S1886" i="2"/>
  <c r="S1956" i="2"/>
  <c r="S890" i="2"/>
  <c r="S2413" i="2"/>
  <c r="S443" i="2"/>
  <c r="S818" i="2"/>
  <c r="S1248" i="2"/>
  <c r="S1308" i="2"/>
  <c r="S1506" i="2"/>
  <c r="S2411" i="2"/>
  <c r="S1054" i="2"/>
  <c r="S2188" i="2"/>
  <c r="S11" i="2"/>
  <c r="S2153" i="2"/>
  <c r="S2026" i="2"/>
  <c r="S2600" i="2"/>
  <c r="S915" i="2"/>
  <c r="S2246" i="2"/>
  <c r="S1832" i="2"/>
  <c r="S2630" i="2"/>
  <c r="S2398" i="2"/>
  <c r="S6" i="2"/>
  <c r="S2688" i="2"/>
  <c r="S954" i="2"/>
  <c r="S334" i="2"/>
  <c r="S457" i="2"/>
  <c r="S2689" i="2"/>
  <c r="S1315" i="2"/>
  <c r="S381" i="2"/>
  <c r="S1090" i="2"/>
  <c r="W1" i="1"/>
  <c r="Q1758" i="2" l="1"/>
  <c r="Q1729" i="2"/>
  <c r="Q318" i="2"/>
  <c r="Q1668" i="2"/>
  <c r="Q1002" i="2"/>
  <c r="Q532" i="2"/>
  <c r="Q2226" i="2"/>
  <c r="Q661" i="2"/>
  <c r="Q1251" i="2"/>
  <c r="Q778" i="2"/>
  <c r="Q1181" i="2"/>
  <c r="Q1551" i="2"/>
  <c r="Q1556" i="2"/>
  <c r="Q1317" i="2"/>
  <c r="Q576" i="2"/>
  <c r="Q265" i="2"/>
  <c r="Q2035" i="2"/>
  <c r="Q1760" i="2"/>
  <c r="Q2502" i="2"/>
  <c r="Q235" i="2"/>
  <c r="Q2395" i="2"/>
  <c r="Q1394" i="2"/>
  <c r="Q2248" i="2"/>
  <c r="Q968" i="2"/>
  <c r="Q2405" i="2"/>
  <c r="Q1185" i="2"/>
  <c r="Q1075" i="2"/>
  <c r="Q555" i="2"/>
  <c r="Q2407" i="2"/>
  <c r="Q2527" i="2"/>
  <c r="Q1223" i="2"/>
  <c r="Q1954" i="2"/>
  <c r="Q1182" i="2"/>
  <c r="Q2649" i="2"/>
  <c r="Q1777" i="2"/>
  <c r="Q2067" i="2"/>
  <c r="Q2515" i="2"/>
  <c r="Q1165" i="2"/>
  <c r="Q438" i="2"/>
  <c r="Q1588" i="2"/>
  <c r="Q1537" i="2"/>
  <c r="Q440" i="2"/>
  <c r="Q1738" i="2"/>
  <c r="Q1905" i="2"/>
  <c r="Q450" i="2"/>
  <c r="Q2593" i="2"/>
  <c r="Q2179" i="2"/>
  <c r="Q1063" i="2"/>
  <c r="Q591" i="2"/>
  <c r="Q2322" i="2"/>
  <c r="Q2299" i="2"/>
  <c r="Q2196" i="2"/>
  <c r="Q93" i="2"/>
  <c r="Q556" i="2"/>
  <c r="Q987" i="2"/>
  <c r="Q531" i="2"/>
  <c r="Q1855" i="2"/>
  <c r="Q2232" i="2"/>
  <c r="Q1218" i="2"/>
  <c r="Q1927" i="2"/>
  <c r="Q2529" i="2"/>
  <c r="Q1041" i="2"/>
  <c r="Q332" i="2"/>
  <c r="Q1481" i="2"/>
  <c r="Q2428" i="2"/>
  <c r="Q698" i="2"/>
  <c r="Q355" i="2"/>
  <c r="Q1010" i="2"/>
  <c r="Q1345" i="2"/>
  <c r="Q671" i="2"/>
  <c r="Q1027" i="2"/>
  <c r="Q2418" i="2"/>
  <c r="Q1718" i="2"/>
  <c r="Q329" i="2"/>
  <c r="Q575" i="2"/>
  <c r="Q1979" i="2"/>
  <c r="Q1470" i="2"/>
  <c r="Q1289" i="2"/>
  <c r="Q1402" i="2"/>
  <c r="Q2448" i="2"/>
  <c r="Q2603" i="2"/>
  <c r="Q247" i="2"/>
  <c r="Q563" i="2"/>
  <c r="Q1190" i="2"/>
  <c r="Q978" i="2"/>
  <c r="Q2320" i="2"/>
  <c r="Q2136" i="2"/>
  <c r="Q793" i="2"/>
  <c r="Q714" i="2"/>
  <c r="Q2677" i="2"/>
  <c r="Q1301" i="2"/>
  <c r="Q280" i="2"/>
  <c r="Q1062" i="2"/>
  <c r="Q936" i="2"/>
  <c r="Q2038" i="2"/>
  <c r="Q2675" i="2"/>
  <c r="Q1440" i="2"/>
  <c r="Q1074" i="2"/>
  <c r="Q1993" i="2"/>
  <c r="Q224" i="2"/>
  <c r="Q2340" i="2"/>
  <c r="Q1981" i="2"/>
  <c r="Q1886" i="2"/>
  <c r="Q2030" i="2"/>
  <c r="Q390" i="2"/>
  <c r="Q1814" i="2"/>
  <c r="Q1015" i="2"/>
  <c r="Q2132" i="2"/>
  <c r="Q1217" i="2"/>
  <c r="Q1761" i="2"/>
  <c r="Q694" i="2"/>
  <c r="Q1850" i="2"/>
  <c r="Q884" i="2"/>
  <c r="Q1878" i="2"/>
  <c r="Q2241" i="2"/>
  <c r="Q2173" i="2"/>
  <c r="Q2258" i="2"/>
  <c r="Q1832" i="2"/>
  <c r="Q1164" i="2"/>
  <c r="Q135" i="2"/>
  <c r="Q1327" i="2"/>
  <c r="Q1216" i="2"/>
  <c r="Q2682" i="2"/>
  <c r="Q1933" i="2"/>
  <c r="Q2574" i="2"/>
  <c r="Q2598" i="2"/>
  <c r="Q1124" i="2"/>
  <c r="Q810" i="2"/>
  <c r="Q2516" i="2"/>
  <c r="Q2380" i="2"/>
  <c r="Q2450" i="2"/>
  <c r="Q672" i="2"/>
  <c r="Q993" i="2"/>
  <c r="Q1717" i="2"/>
  <c r="Q1557" i="2"/>
  <c r="Q1698" i="2"/>
  <c r="Q2296" i="2"/>
  <c r="Q2112" i="2"/>
  <c r="Q2321" i="2"/>
  <c r="Q473" i="2"/>
  <c r="Q887" i="2"/>
  <c r="Q1808" i="2"/>
  <c r="Q1530" i="2"/>
  <c r="Q1035" i="2"/>
  <c r="Q1037" i="2"/>
  <c r="Q1484" i="2"/>
  <c r="Q2400" i="2"/>
  <c r="Q2483" i="2"/>
  <c r="Q1424" i="2"/>
  <c r="Q2560" i="2"/>
  <c r="Q524" i="2"/>
  <c r="Q974" i="2"/>
  <c r="Q1884" i="2"/>
  <c r="Q1030" i="2"/>
  <c r="Q664" i="2"/>
  <c r="Q1843" i="2"/>
  <c r="Q324" i="2"/>
  <c r="Q359" i="2"/>
  <c r="Q12" i="2"/>
  <c r="Q574" i="2"/>
  <c r="Q2157" i="2"/>
  <c r="Q319" i="2"/>
  <c r="Q960" i="2"/>
  <c r="Q1590" i="2"/>
  <c r="Q2461" i="2"/>
  <c r="Q2042" i="2"/>
  <c r="Q2510" i="2"/>
  <c r="Q1033" i="2"/>
  <c r="Q530" i="2"/>
  <c r="Q436" i="2"/>
  <c r="Q2383" i="2"/>
  <c r="Q236" i="2"/>
  <c r="Q1869" i="2"/>
  <c r="Q2430" i="2"/>
  <c r="Q1287" i="2"/>
  <c r="Q1125" i="2"/>
  <c r="Q238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B9934AE-6176-4043-A306-5A881223DC09}" keepAlive="1" name="10.62.0.32 NopCommerceTT Blagovna izdelek" type="5" refreshedVersion="8" background="1" refreshOnLoad="1" saveData="1">
    <dbPr connection="Provider=SQLOLEDB.1;Integrated Security=SSPI;Persist Security Info=True;Initial Catalog=NopCommerceTT;Data Source=10.62.0.32;Use Procedure for Prepare=1;Auto Translate=True;Packet Size=4096;Workstation ID=PRODAJA-VODJA2;Use Encryption for Data=False;Tag with column collation when possible=False" command="&quot;NopCommerceTT&quot;.&quot;dbo&quot;.&quot;Manufacturer&quot;" commandType="3"/>
  </connection>
  <connection id="2" xr16:uid="{6A183B25-54B1-4406-8B2E-7987FB2BAB81}" keepAlive="1" name="10.62.0.32 NopCommerceTT Blagovna izdelek1" type="5" refreshedVersion="8" background="1" refreshOnLoad="1" saveData="1">
    <dbPr connection="Provider=SQLOLEDB.1;Integrated Security=SSPI;Persist Security Info=True;Initial Catalog=NopCommerceTT;Data Source=10.62.0.32;Use Procedure for Prepare=1;Auto Translate=True;Packet Size=4096;Workstation ID=PRODAJA-VODJA2;Use Encryption for Data=False;Tag with column collation when possible=False" command="&quot;NopCommerceTT&quot;.&quot;dbo&quot;.&quot;Product_Manufacturer_Mapping&quot;" commandType="3"/>
  </connection>
  <connection id="3" xr16:uid="{7DA29DD5-4F15-473E-9DC6-0811D8690DCE}" keepAlive="1" name="10.62.0.32 NopCommerceTT Popusti" type="5" refreshedVersion="8" background="1" refreshOnLoad="1" saveData="1">
    <dbPr connection="Provider=SQLOLEDB.1;Integrated Security=SSPI;Persist Security Info=True;Initial Catalog=NopCommerceTT;Data Source=10.62.0.32;Use Procedure for Prepare=1;Auto Translate=True;Packet Size=4096;Workstation ID=PRODAJA-VODJA2;Use Encryption for Data=False;Tag with column collation when possible=False" command="&quot;NopCommerceTT&quot;.&quot;dbo&quot;.&quot;Discount&quot;" commandType="3"/>
  </connection>
  <connection id="4" xr16:uid="{89BC6BF2-F52E-45BE-AA38-3A3D0E77841B}" keepAlive="1" interval="60" name="10.62.0.32 NopCommerceTT Product2" type="5" refreshedVersion="8" background="1" refreshOnLoad="1" saveData="1">
    <dbPr connection="Provider=SQLOLEDB.1;Integrated Security=SSPI;Persist Security Info=True;Initial Catalog=NopCommerceTT;Data Source=10.62.0.32;Use Procedure for Prepare=1;Auto Translate=True;Packet Size=4096;Workstation ID=PRODAJA-VODJA2;Use Encryption for Data=False;Tag with column collation when possible=False" command="&quot;NopCommerceTT&quot;.&quot;dbo&quot;.&quot;Product&quot;" commandType="3"/>
  </connection>
  <connection id="5" xr16:uid="{5DF142DA-7182-4F2C-A63A-885EBD17B70E}" keepAlive="1" name="10.62.0.32 NopCommerceTT Rabat Izdelek" type="5" refreshedVersion="8" background="1" refreshOnLoad="1" saveData="1">
    <dbPr connection="Provider=SQLOLEDB.1;Integrated Security=SSPI;Persist Security Info=True;Initial Catalog=NopCommerceTT;Data Source=10.62.0.32;Use Procedure for Prepare=1;Auto Translate=True;Packet Size=4096;Workstation ID=PRODAJA-VODJA2;Use Encryption for Data=False;Tag with column collation when possible=False" command="&quot;NopCommerceTT&quot;.&quot;dbo&quot;.&quot;Discount_AppliedToProducts&quot;" commandType="3"/>
  </connection>
</connections>
</file>

<file path=xl/sharedStrings.xml><?xml version="1.0" encoding="utf-8"?>
<sst xmlns="http://schemas.openxmlformats.org/spreadsheetml/2006/main" count="29380" uniqueCount="15688">
  <si>
    <t>Name</t>
  </si>
  <si>
    <t>Sku</t>
  </si>
  <si>
    <t>StockQuantity</t>
  </si>
  <si>
    <t>Price</t>
  </si>
  <si>
    <t>Delock avdio stikalo 2:1 Jack 3,5mm 87699</t>
  </si>
  <si>
    <t>8715003</t>
  </si>
  <si>
    <t>Delock adapter AVDIO 2xRCA Ž-Jack M 65365</t>
  </si>
  <si>
    <t>9701039</t>
  </si>
  <si>
    <t>SBOX adapter AVDIO 3,5Ž/3,5Ž stereo</t>
  </si>
  <si>
    <t>9701041</t>
  </si>
  <si>
    <t>Delock adapter AVDIO Jack 3,5M-2x3,5Ž stereo 25cm 65356</t>
  </si>
  <si>
    <t>9701043</t>
  </si>
  <si>
    <t>Delock adapter AVDIO Jack 3,5M 4-pin-2x 3,5Ž 20cm CTIA 65447</t>
  </si>
  <si>
    <t>9701037</t>
  </si>
  <si>
    <t>Delock adapter AVDIO Jack 3,5M 4-pin-2x 3,5Ž stereo OMTP 65344</t>
  </si>
  <si>
    <t>9701029</t>
  </si>
  <si>
    <t>Delock adapter AVDIO Jack 3,5Ž-2,5M kotni 14cm 65397</t>
  </si>
  <si>
    <t>9701030</t>
  </si>
  <si>
    <t>9701032</t>
  </si>
  <si>
    <t>Delock adapter AVDIO Jack 3,5Ž-6,35M 65361</t>
  </si>
  <si>
    <t>9701033</t>
  </si>
  <si>
    <t>Delock adapter AVDIO Jack 3,5Ž 4-pin-2x 3,5M stereo CTIA 65459</t>
  </si>
  <si>
    <t>9701038</t>
  </si>
  <si>
    <t>Delock adapter AVDIO Toslink/SPDIF modul Ž-Ž 86337</t>
  </si>
  <si>
    <t>9701044</t>
  </si>
  <si>
    <t>Delock brezžična antena-kabel N-TIP m/ rsma ž 1m 88938</t>
  </si>
  <si>
    <t>9109075</t>
  </si>
  <si>
    <t>Delock brezžična antena-kabel N-TIP m/ rsma ž 2m 88940</t>
  </si>
  <si>
    <t>9109076</t>
  </si>
  <si>
    <t>Delock brezžična antena-kabel N-TIP m/ sma m 7,5m 89419</t>
  </si>
  <si>
    <t>9109077</t>
  </si>
  <si>
    <t>Mikrotik antena 2,4Ghz Dipol 5dbi zunanja ACOMNIRPSMA</t>
  </si>
  <si>
    <t>9109084</t>
  </si>
  <si>
    <t>Digitus brezžična antena 2,4Ghz 9dbi Dipol DN-70105</t>
  </si>
  <si>
    <t>9109085</t>
  </si>
  <si>
    <t>Delock brezžična antena-kabel rpsma m/ rpsma ž 10m 88432</t>
  </si>
  <si>
    <t>9109083</t>
  </si>
  <si>
    <t>Digitus brezžična antena-kabel rsma m/ rsma ž 5m AK-560200-050-S</t>
  </si>
  <si>
    <t>9110004</t>
  </si>
  <si>
    <t>Delock brezžična antena-kabel sma m/sma ž 7,5m CFD200 89426</t>
  </si>
  <si>
    <t>9109080</t>
  </si>
  <si>
    <t>9108057</t>
  </si>
  <si>
    <t>9108030</t>
  </si>
  <si>
    <t>Tenda dostopna točka Wi-Fi 300Mb repeater AP4</t>
  </si>
  <si>
    <t>9108027</t>
  </si>
  <si>
    <t>Tenda dostopna točka Wi-Fi 300Mb repeater AP5</t>
  </si>
  <si>
    <t>9108044</t>
  </si>
  <si>
    <t>9108051</t>
  </si>
  <si>
    <t>9108059</t>
  </si>
  <si>
    <t>9108071</t>
  </si>
  <si>
    <t>9108054</t>
  </si>
  <si>
    <t>9108055</t>
  </si>
  <si>
    <t>9108070</t>
  </si>
  <si>
    <t>9108047</t>
  </si>
  <si>
    <t>9108039</t>
  </si>
  <si>
    <t>9108066</t>
  </si>
  <si>
    <t>Mikrotik dostopna točka Wi-Fi LHG 5 bridge zunanja RBLHG-5nD</t>
  </si>
  <si>
    <t>9108037</t>
  </si>
  <si>
    <t>9108067</t>
  </si>
  <si>
    <t>9108045</t>
  </si>
  <si>
    <t>9108052</t>
  </si>
  <si>
    <t>9108063</t>
  </si>
  <si>
    <t>9108064</t>
  </si>
  <si>
    <t>Tenda Wi-Fi USB adapter 150Mb 6dBi U2</t>
  </si>
  <si>
    <t>9118031</t>
  </si>
  <si>
    <t>Tenda Wi-Fi USB adapter 150Mb nano W311MI</t>
  </si>
  <si>
    <t>9118018</t>
  </si>
  <si>
    <t>Tenda Wi-Fi USB adapter 150Mb mini W311M</t>
  </si>
  <si>
    <t>9118008</t>
  </si>
  <si>
    <t>Tenda Wi-Fi USB adapter 300Mb 3,5dBi s snemljivo anteno U1</t>
  </si>
  <si>
    <t>9118028</t>
  </si>
  <si>
    <t>Digitus brezžični USB adapter 300Mb s snemljivo anteno DN-70543</t>
  </si>
  <si>
    <t>9118021</t>
  </si>
  <si>
    <t>Delock antena omni LTE/GSM/UMTS/WLAN magnetna s kablom 2m 12416</t>
  </si>
  <si>
    <t>9102025</t>
  </si>
  <si>
    <t>9116049</t>
  </si>
  <si>
    <t>Mikrotik usmerjevalnik Wi-Fi  300Mb Giga RB2011UiAS-2HnD-IN</t>
  </si>
  <si>
    <t>9116047</t>
  </si>
  <si>
    <t>Mikrotik usmerjevalnik Wi-Fi  300Mb hAP mini RB931-2nD</t>
  </si>
  <si>
    <t>9116065</t>
  </si>
  <si>
    <t>9116046</t>
  </si>
  <si>
    <t>9116032</t>
  </si>
  <si>
    <t>9116034</t>
  </si>
  <si>
    <t>9116061</t>
  </si>
  <si>
    <t>9116045</t>
  </si>
  <si>
    <t>Tenda usmerjevalnik AC 1200Mb Dual-Band AC6</t>
  </si>
  <si>
    <t>9116062</t>
  </si>
  <si>
    <t>9116063</t>
  </si>
  <si>
    <t>9116053</t>
  </si>
  <si>
    <t>9116055</t>
  </si>
  <si>
    <t>EFB BNC I člen RG 59/62</t>
  </si>
  <si>
    <t>9080004</t>
  </si>
  <si>
    <t>BNC T člen</t>
  </si>
  <si>
    <t>7819001</t>
  </si>
  <si>
    <t>EFB zaščitna plastika za BNC konektor RG 58 črna</t>
  </si>
  <si>
    <t>9080005</t>
  </si>
  <si>
    <t>9030018</t>
  </si>
  <si>
    <t>9030009</t>
  </si>
  <si>
    <t>9030010</t>
  </si>
  <si>
    <t>9045005</t>
  </si>
  <si>
    <t>9320108</t>
  </si>
  <si>
    <t>9317031</t>
  </si>
  <si>
    <t>9317013</t>
  </si>
  <si>
    <t>9320012</t>
  </si>
  <si>
    <t>9317004</t>
  </si>
  <si>
    <t>Bachmann CONI vgradni razdelilec 217mm 1x220V, 2xprazen 912.002</t>
  </si>
  <si>
    <t>9317053</t>
  </si>
  <si>
    <t>Bachmann CONI vgradni razdelilec 217mm 2x220V, 1xprazen 912.003</t>
  </si>
  <si>
    <t>9317002</t>
  </si>
  <si>
    <t>Bachmann CONI vgradni razdelilec 217mm 2x220V, 2xUSB 5,2V 2,15A, 912.0156</t>
  </si>
  <si>
    <t>9320034</t>
  </si>
  <si>
    <t>Bachmann CONI vgradni razdelilec 217mm 3x220V 333.1007</t>
  </si>
  <si>
    <t>9317025</t>
  </si>
  <si>
    <t>Bachmann CONI vgradni razdelilec 217mm 3xprazen 912.000</t>
  </si>
  <si>
    <t>9320022</t>
  </si>
  <si>
    <t>Bachmann CONI vgradni razdelilec 356mm 1x220V, 5xprazen 912.004</t>
  </si>
  <si>
    <t>9320082</t>
  </si>
  <si>
    <t>Bachmann CONI vgradni razdelilec 356mm 2x220V, 4xprazen 912.005</t>
  </si>
  <si>
    <t>9317006</t>
  </si>
  <si>
    <t>Bachmann CONI vgradni razdelilec 356mm 3x220V, 3xprazen 912.006</t>
  </si>
  <si>
    <t>9317014</t>
  </si>
  <si>
    <t>Bachmann CONI vgradni razdelilec 356mm 4x220V, 2xprazen 912.007</t>
  </si>
  <si>
    <t>9317009</t>
  </si>
  <si>
    <t>Bachmann CONI vgradni razdelilec 356mm 5x220V, 1xprazen 912.008</t>
  </si>
  <si>
    <t>9317033</t>
  </si>
  <si>
    <t>Bachmann CONI vgradno ohišje 356mm za razdelilce bel 911.001</t>
  </si>
  <si>
    <t>9317032</t>
  </si>
  <si>
    <t>Bachmann CONI vgradno ohišje 356mm za razdelilce črn 911.003</t>
  </si>
  <si>
    <t>9320025</t>
  </si>
  <si>
    <t>Bachmann CONI vgradno ohišje 356mm za razdelilce srebrno 338.0205</t>
  </si>
  <si>
    <t>9317005</t>
  </si>
  <si>
    <t>Bachmann CONI vgradno ohišje 217mm za razdelilce bel 911.000</t>
  </si>
  <si>
    <t>9320044</t>
  </si>
  <si>
    <t>Bachmann CONI vgradno ohišje 217mm za razdelilce nerjaveče jeklo 911.004</t>
  </si>
  <si>
    <t>9320084</t>
  </si>
  <si>
    <t>Bachmann CONI vgradno ohišje 217mm za razdelilce srebrn 338.0203</t>
  </si>
  <si>
    <t>9317001</t>
  </si>
  <si>
    <t>Bachmann DESK 1 namizni razdelilec 2x220V, 2xprazen 902.011</t>
  </si>
  <si>
    <t>9320042</t>
  </si>
  <si>
    <t>Bachmann DESK 1 namizni razdelilec 2x220V, 2xUSB, 1xprazen 902.0182</t>
  </si>
  <si>
    <t>9320040</t>
  </si>
  <si>
    <t>Bachmann DESK 1 namizni razdelilec 2x220V, 2xUSB, 2xprazen 902.0183</t>
  </si>
  <si>
    <t>9320039</t>
  </si>
  <si>
    <t>Bachmann DESK 1 namizni razdelilec 3x220V 902.0048</t>
  </si>
  <si>
    <t>9320090</t>
  </si>
  <si>
    <t>Bachmann DESK 1 namizni razdelilec 3x220V, 1xprazen 902.000</t>
  </si>
  <si>
    <t>9320011</t>
  </si>
  <si>
    <t>Bachmann DESK 1 namizni razdelilec 3x220V, 3xprazen 902.002</t>
  </si>
  <si>
    <t>9317029</t>
  </si>
  <si>
    <t>Bachmann DESK 1 namizni razdelilec 4x220V 902.0049</t>
  </si>
  <si>
    <t>9317035</t>
  </si>
  <si>
    <t>Bachmann DESK 1 nosilec z vijakom za pritrditev na mizo slimline 918.001</t>
  </si>
  <si>
    <t>9317034</t>
  </si>
  <si>
    <t>Bachmann DESK 1 nosilec za pritrditev na mizo 930.182</t>
  </si>
  <si>
    <t>9317030</t>
  </si>
  <si>
    <t>BAC-ELEVATOR potopni stebriček 1x 240V, 2xUTP CAT6 Bachmann</t>
  </si>
  <si>
    <t>9306008</t>
  </si>
  <si>
    <t>Bachmann ELEVATOR potopni stebriček 2x240V 928.002</t>
  </si>
  <si>
    <t>9320085</t>
  </si>
  <si>
    <t>Bachmann Kit CONEO 1x220V, 2xUSB, 2xprazen srebrn 900.408</t>
  </si>
  <si>
    <t>9320101</t>
  </si>
  <si>
    <t>Bachmann Kit CONEO 2x220V, 2xprazen srebrn 900.402</t>
  </si>
  <si>
    <t>9320098</t>
  </si>
  <si>
    <t>Bachmann Kit CONEO 2x220V, 2xUSB, 1xprazen srebrn 900.406</t>
  </si>
  <si>
    <t>9320100</t>
  </si>
  <si>
    <t>Bachmann Kit CONEO 3x220V, 1xprazen srebrn 900.400</t>
  </si>
  <si>
    <t>9320099</t>
  </si>
  <si>
    <t>Bachmann modul 1xXLR 917.024</t>
  </si>
  <si>
    <t>9320096</t>
  </si>
  <si>
    <t>Bachmann modul avdio 6,3mm Stereo 917.036</t>
  </si>
  <si>
    <t>9320109</t>
  </si>
  <si>
    <t>Bachmann modul prazen slepi 917.009</t>
  </si>
  <si>
    <t>9317008</t>
  </si>
  <si>
    <t>Bachmann modul USB 3.0 A-A 917.120</t>
  </si>
  <si>
    <t>9317042</t>
  </si>
  <si>
    <t>Bachmann modul VGA 15Ž + Avdio 3,5mm Ž / terminal block 917.071</t>
  </si>
  <si>
    <t>9317011</t>
  </si>
  <si>
    <t>Bachmann modul VGA 15Ž + Avdio 3,5mm Ž 917.045</t>
  </si>
  <si>
    <t>9317028</t>
  </si>
  <si>
    <t>Bachmann modul VGA 15Ž-15Ž 917.011</t>
  </si>
  <si>
    <t>9317010</t>
  </si>
  <si>
    <t>Bachmann montažni okvirček 1xRJ45 modul 917.001</t>
  </si>
  <si>
    <t>9317007</t>
  </si>
  <si>
    <t>Bachmann montažni okvirček 1xRJ45 modul z nosilcem 917.062</t>
  </si>
  <si>
    <t>9320030</t>
  </si>
  <si>
    <t>Bachmann montažni okvirček 2xRJ45 modul 917.000</t>
  </si>
  <si>
    <t>9317003</t>
  </si>
  <si>
    <t>Bachmann montažni okvirček 2xRJ45 z kovinskimi nosilci modul 917.061</t>
  </si>
  <si>
    <t>9320093</t>
  </si>
  <si>
    <t>Bachmann montažni okvirček AVDIO modul 917.023</t>
  </si>
  <si>
    <t>9317017</t>
  </si>
  <si>
    <t>Bachmann montažni okvirček DisplayPort modul 917.145</t>
  </si>
  <si>
    <t>9317018</t>
  </si>
  <si>
    <t>Bachmann namizni organizator kablov 54x23mm 72 cm 930.030</t>
  </si>
  <si>
    <t>9317021</t>
  </si>
  <si>
    <t>9320067</t>
  </si>
  <si>
    <t>9320020</t>
  </si>
  <si>
    <t>Bachmann adapter povezovalni Easy-Connect 930.026</t>
  </si>
  <si>
    <t>9320018</t>
  </si>
  <si>
    <t>Bachmann organizator Easy Desk 3G 930.025</t>
  </si>
  <si>
    <t>9320016</t>
  </si>
  <si>
    <t>Bachmann organizator kablov Flex II srebrn 930.021</t>
  </si>
  <si>
    <t>9320014</t>
  </si>
  <si>
    <t>Bachmann organizator kablov Quadro SET črn 930.016</t>
  </si>
  <si>
    <t>9320031</t>
  </si>
  <si>
    <t>Bachmann organizator palica Easy Steel 930.024</t>
  </si>
  <si>
    <t>9320015</t>
  </si>
  <si>
    <t>Bachmann PIX vgradna vtičnica 1x220V črna 2m 926.001</t>
  </si>
  <si>
    <t>9320056</t>
  </si>
  <si>
    <t>Bachmann POWER FRAME montažni okvirček 220mm črn za razdelilce 915.000</t>
  </si>
  <si>
    <t>9317015</t>
  </si>
  <si>
    <t>Bachmann POWER FRAME montažni okvirček 220mm srebrn za razdelilce 317.000</t>
  </si>
  <si>
    <t>9320036</t>
  </si>
  <si>
    <t>Bachmann POWER FRAME montažni okvirček 262mm črn za razdelilce 915.004</t>
  </si>
  <si>
    <t>9317046</t>
  </si>
  <si>
    <t>Bachmann POWER FRAME montažni okvirček 262mm srebrn za razdelilce 317.006</t>
  </si>
  <si>
    <t>9320043</t>
  </si>
  <si>
    <t>Bachmann POWER FRAME montažni okvirček 350mm črn za razdelilce 915.006</t>
  </si>
  <si>
    <t>9320033</t>
  </si>
  <si>
    <t>Bachmann POWER FRAME montažni okvirček 350mm srebrn za razdelilce 317.007</t>
  </si>
  <si>
    <t>9320041</t>
  </si>
  <si>
    <t>Bachmann POWER FRAME vgradni razdelilec 217mm 1x220V, 2xprazen 916.001</t>
  </si>
  <si>
    <t>9320028</t>
  </si>
  <si>
    <t>Bachmann POWER FRAME vgradni razdelilec 220mm 2x220V, 1xprazen 916.000</t>
  </si>
  <si>
    <t>9320017</t>
  </si>
  <si>
    <t>Bachmann POWER FRAME vgradni razdelilec 220mm 3x220V 317.100</t>
  </si>
  <si>
    <t>9320035</t>
  </si>
  <si>
    <t>Bachmann POWER FRAME vgradni razdelilec 220mm 3xprazen 916.010</t>
  </si>
  <si>
    <t>9320026</t>
  </si>
  <si>
    <t>Bachmann POWER FRAME vgradni razdelilec 262mm 2x230V, 2xprazen 916.0601</t>
  </si>
  <si>
    <t>9317045</t>
  </si>
  <si>
    <t>Bachmann POWER FRAME vgradni razdelilec 350mm 2x220V, 4xprazen 916.025</t>
  </si>
  <si>
    <t>9320032</t>
  </si>
  <si>
    <t>Bachmann POWER FRAME vgradni razdelilec 350mm 4x220V, 2xprazen 916.030</t>
  </si>
  <si>
    <t>9320037</t>
  </si>
  <si>
    <t>9317039</t>
  </si>
  <si>
    <t>9317026</t>
  </si>
  <si>
    <t>9317027</t>
  </si>
  <si>
    <t>9320091</t>
  </si>
  <si>
    <t>Bachmann TWIST vgradna vtičnica mat krom za kuh.pult 2x220V 931.021</t>
  </si>
  <si>
    <t>9320092</t>
  </si>
  <si>
    <t>Bachmann TWIST vgradna vtičnica srebrna za kuh.pult 2x220V 931.000</t>
  </si>
  <si>
    <t>9317037</t>
  </si>
  <si>
    <t>Bachmann TWIST vgradna vtičnica mat krom za kuh.pult 1x220V 1x prazen 931.001</t>
  </si>
  <si>
    <t>9320023</t>
  </si>
  <si>
    <t>Bachmann modul napajalni 2xUSB-A 917.224</t>
  </si>
  <si>
    <t>9320095</t>
  </si>
  <si>
    <t>Bachmann uvodnica 1xKBD 917.032</t>
  </si>
  <si>
    <t>9320003</t>
  </si>
  <si>
    <t>Triton 250mm kabinet 4U 248x310x260 siv sestavljen</t>
  </si>
  <si>
    <t>9410007</t>
  </si>
  <si>
    <t>Triton 250mm kabinet 6U 337x310x260 bel sestavljen</t>
  </si>
  <si>
    <t>9410017</t>
  </si>
  <si>
    <t>Triton 250mm kabinet 6U 337x310x260 siv sestavljen</t>
  </si>
  <si>
    <t>9410001</t>
  </si>
  <si>
    <t>Triton 250mm kabinet 9U 470x310x260 siv sestavljen</t>
  </si>
  <si>
    <t>9410027</t>
  </si>
  <si>
    <t>Digitus 250mm panel 12-port CAT.5e 1U UTP DN-91512U</t>
  </si>
  <si>
    <t>9410023</t>
  </si>
  <si>
    <t>Digitus 250mm panel 12-port CAT.6 1U FTP DN-91612S</t>
  </si>
  <si>
    <t>9410020</t>
  </si>
  <si>
    <t>Digitus 250mm panel 8-port CAT.5e 1U FTP DN-91508S</t>
  </si>
  <si>
    <t>9410024</t>
  </si>
  <si>
    <t>Digitus 250mm panel 8-port CAT.6 1U FTP DN-91608S</t>
  </si>
  <si>
    <t>9410025</t>
  </si>
  <si>
    <t>EFB čistilec optičnih konektorjev LC</t>
  </si>
  <si>
    <t>1380002</t>
  </si>
  <si>
    <t>EFB čistilec optičnih konektorjev ST/SC</t>
  </si>
  <si>
    <t>1380003</t>
  </si>
  <si>
    <t>EFB čistilec optičnih konektorjev UNI rezervni trak</t>
  </si>
  <si>
    <t>1380005</t>
  </si>
  <si>
    <t>EFB čistilec optičnih konektorjev UNI trak</t>
  </si>
  <si>
    <t>1380004</t>
  </si>
  <si>
    <t>GP alkalna baterija 9V ULTRA PLUS</t>
  </si>
  <si>
    <t>9906015</t>
  </si>
  <si>
    <t>GP alkalna baterija AA 4 kom ULTRA PLUS</t>
  </si>
  <si>
    <t>9702007</t>
  </si>
  <si>
    <t>Maxell baterija alkalna AA 4kom</t>
  </si>
  <si>
    <t>2120020</t>
  </si>
  <si>
    <t>Maxell baterija alkalna AAA 4kom</t>
  </si>
  <si>
    <t>2120019</t>
  </si>
  <si>
    <t>GP alkalna baterija AAA 4kom ULTRA PLUS</t>
  </si>
  <si>
    <t>9702006</t>
  </si>
  <si>
    <t>GP alkalna baterija GP23A 12V</t>
  </si>
  <si>
    <t>9702003</t>
  </si>
  <si>
    <t>GP alkalna baterija TipC GP14a 2 kom Ultra Plus</t>
  </si>
  <si>
    <t>2120008</t>
  </si>
  <si>
    <t>GP alkalna baterija tip-D GP13a 2 kom Ultra Plus</t>
  </si>
  <si>
    <t>9702005</t>
  </si>
  <si>
    <t>GP cink kloridna baterija 9V GreenCell</t>
  </si>
  <si>
    <t>9906002</t>
  </si>
  <si>
    <t>GP cink kloridna baterija  AA 4 kom GreenCell</t>
  </si>
  <si>
    <t>9906003</t>
  </si>
  <si>
    <t>GP cink kloridna baterija AAA 4kom GreenCell</t>
  </si>
  <si>
    <t>9906004</t>
  </si>
  <si>
    <t>GP gumb baterija 389</t>
  </si>
  <si>
    <t>9906008</t>
  </si>
  <si>
    <t>GP gumb baterija 392</t>
  </si>
  <si>
    <t>9906006</t>
  </si>
  <si>
    <t>GP gumb alkalna baterija LR44 GPA76</t>
  </si>
  <si>
    <t>9702002</t>
  </si>
  <si>
    <t>GP gumb litijeva baterija CR1616 3V</t>
  </si>
  <si>
    <t>9906012</t>
  </si>
  <si>
    <t>GP gumb litijeva baterija CR2016 3V</t>
  </si>
  <si>
    <t>9702001</t>
  </si>
  <si>
    <t>GP gumb litijeva baterija CR2025 3V</t>
  </si>
  <si>
    <t>2800600</t>
  </si>
  <si>
    <t>GP gumb litijeva baterija CR2032 3V</t>
  </si>
  <si>
    <t>2800300</t>
  </si>
  <si>
    <t>GP litijeva baterija 9V CR-V9 LITHIUM</t>
  </si>
  <si>
    <t>2120001</t>
  </si>
  <si>
    <t>9906011</t>
  </si>
  <si>
    <t>2120022</t>
  </si>
  <si>
    <t>9906017</t>
  </si>
  <si>
    <t>GP litijeva baterija Foto CR2</t>
  </si>
  <si>
    <t>2120009</t>
  </si>
  <si>
    <t>GP polnilna baterija 9V-200 mAh Ni-Mh</t>
  </si>
  <si>
    <t>2807300</t>
  </si>
  <si>
    <t>GP polnilna baterija AA-2600 mAh Ni-Mh 4 kom</t>
  </si>
  <si>
    <t>9701003</t>
  </si>
  <si>
    <t>GP polnilna baterija AAA-950 mAh Ni-Mh 4 kom</t>
  </si>
  <si>
    <t>9701005</t>
  </si>
  <si>
    <t>GP polnilna baterija tip C 1,2V-3000 mAh 2 kom 300CHCB Ni-Mh ReCyko</t>
  </si>
  <si>
    <t>2120017</t>
  </si>
  <si>
    <t>GP polnilna baterija tip-D 1,2V-5700 mAh 2 kom 570DHCB Ni-Mh ReCyko</t>
  </si>
  <si>
    <t>2120018</t>
  </si>
  <si>
    <t>NITECOR NEW polnilec za baterije inteligenten za Li-Ion, LiFePO4 in Ni-Mh</t>
  </si>
  <si>
    <t>2160005</t>
  </si>
  <si>
    <t>GP polnilec za baterije univerzalni PB S320</t>
  </si>
  <si>
    <t>2160003</t>
  </si>
  <si>
    <t>9932020</t>
  </si>
  <si>
    <t>9932010</t>
  </si>
  <si>
    <t>9932028</t>
  </si>
  <si>
    <t>9932002</t>
  </si>
  <si>
    <t>9932004</t>
  </si>
  <si>
    <t>9932011</t>
  </si>
  <si>
    <t>2801300</t>
  </si>
  <si>
    <t>9932031</t>
  </si>
  <si>
    <t>9932003</t>
  </si>
  <si>
    <t>2801400</t>
  </si>
  <si>
    <t>FIAMM akumulator 12V/12 Ah ciklična 6/Z8009C</t>
  </si>
  <si>
    <t>9932012</t>
  </si>
  <si>
    <t>9932009</t>
  </si>
  <si>
    <t>SINERGY akumulator  6V/4.5Ah BATSIN6-4,5</t>
  </si>
  <si>
    <t>9932013</t>
  </si>
  <si>
    <t>9932025</t>
  </si>
  <si>
    <t>SINERGY akumulator 12V/ 5Ah BATSIN12-5</t>
  </si>
  <si>
    <t>9932026</t>
  </si>
  <si>
    <t>9932014</t>
  </si>
  <si>
    <t>SINERGY akumulator 12V/ 9Ah ciklična BATSIN12-9</t>
  </si>
  <si>
    <t>9932015</t>
  </si>
  <si>
    <t>SINERGY akumulator 12V/12Ah BATSIN12-12</t>
  </si>
  <si>
    <t>9932016</t>
  </si>
  <si>
    <t>SINERGY akumulator 12V/20Ah BATSIN12-20</t>
  </si>
  <si>
    <t>9932017</t>
  </si>
  <si>
    <t>BROTHER DK11201 29x90mm termične nalepke</t>
  </si>
  <si>
    <t>1314001</t>
  </si>
  <si>
    <t>BROTHER DK11202 termične nalepke za odpremo 62x100mm</t>
  </si>
  <si>
    <t>1314002</t>
  </si>
  <si>
    <t>BROTHER DK11209 termične manjše nalepke 26x62mm</t>
  </si>
  <si>
    <t>1314007</t>
  </si>
  <si>
    <t>BROTHER DK22205 termične neskončne nalepke - papir 62mm x 30,48m</t>
  </si>
  <si>
    <t>1314008</t>
  </si>
  <si>
    <t>BROTHER DK22211 termične neskončne nalepke - film 29mm x 15,24m</t>
  </si>
  <si>
    <t>1314010</t>
  </si>
  <si>
    <t>BROTHER tiskalnik nalepk PT D450VP</t>
  </si>
  <si>
    <t>2070006</t>
  </si>
  <si>
    <t>BROTHER tiskalnik nalepk PT E110VP</t>
  </si>
  <si>
    <t>2070012</t>
  </si>
  <si>
    <t>BROTHER tiskalnik nalepk PT E300VP</t>
  </si>
  <si>
    <t>1311008</t>
  </si>
  <si>
    <t>BROTHER tiskalnik nalepk PT E550WVP 2x dodana trakova</t>
  </si>
  <si>
    <t>1311009</t>
  </si>
  <si>
    <t>BROTHER tiskalnik nalepk PT H500</t>
  </si>
  <si>
    <t>2070001</t>
  </si>
  <si>
    <t>2050001</t>
  </si>
  <si>
    <t>BROTHER trak HSE221 bel/črn  8,8mm termo skrčljiv</t>
  </si>
  <si>
    <t>1301058</t>
  </si>
  <si>
    <t>BROTHER trak HSE231 bel/črn 11,7mm termo skrčljiv</t>
  </si>
  <si>
    <t>1301061</t>
  </si>
  <si>
    <t>BROTHER trak HSE241 bel/črn 17,7mm termo skrčljiv</t>
  </si>
  <si>
    <t>1301060</t>
  </si>
  <si>
    <t>BROTHER trak HSE251 bel/črn 23,6mm termo skrčljiv</t>
  </si>
  <si>
    <t>1301059</t>
  </si>
  <si>
    <t>BROTHER trak MK221 bel/črn  9mm</t>
  </si>
  <si>
    <t>1301050</t>
  </si>
  <si>
    <t>BROTHER trak MK231 bel/črn 12mm</t>
  </si>
  <si>
    <t>1301033</t>
  </si>
  <si>
    <t>BROTHER trak TC291 bel/črn 9mm</t>
  </si>
  <si>
    <t>2050003</t>
  </si>
  <si>
    <t>BROTHER trak TZe FX631 Flexi rumen/črn 12mm</t>
  </si>
  <si>
    <t>1301052</t>
  </si>
  <si>
    <t>BROTHER trak TZe 111 proz./črn  6mm</t>
  </si>
  <si>
    <t>1301057</t>
  </si>
  <si>
    <t>BROTHER trak TZe 121 prozoren/črn 9mm</t>
  </si>
  <si>
    <t>1301021</t>
  </si>
  <si>
    <t>BROTHER trak TZe 131 proz./črn 12mm</t>
  </si>
  <si>
    <t>1301049</t>
  </si>
  <si>
    <t>BROTHER trak TZe 133 proz./moder 12mm</t>
  </si>
  <si>
    <t>1301038</t>
  </si>
  <si>
    <t>BROTHER trak TZe 135 prozoren/bel 12mm</t>
  </si>
  <si>
    <t>1301029</t>
  </si>
  <si>
    <t>BROTHER trak TZe 211 bel/črn  6mm</t>
  </si>
  <si>
    <t>1301009</t>
  </si>
  <si>
    <t>BROTHER trak TZe 221 bel/črn  9mm</t>
  </si>
  <si>
    <t>1301010</t>
  </si>
  <si>
    <t>BROTHER trak TZe 222 bel/rdeč  9mm</t>
  </si>
  <si>
    <t>1301035</t>
  </si>
  <si>
    <t>BROTHER trak TZe 231 bel/črn 12mm</t>
  </si>
  <si>
    <t>1301011</t>
  </si>
  <si>
    <t>BROTHER trak TZe 232 bel/rdeč 12mm</t>
  </si>
  <si>
    <t>1301013</t>
  </si>
  <si>
    <t>BROTHER trak TZe 233 bel/moder 12mm</t>
  </si>
  <si>
    <t>1301037</t>
  </si>
  <si>
    <t>BROTHER trak TZe 241 bel/črn 18mm</t>
  </si>
  <si>
    <t>1301028</t>
  </si>
  <si>
    <t>BROTHER trak TZe 242 bel/rdeč 18mm</t>
  </si>
  <si>
    <t>1301034</t>
  </si>
  <si>
    <t>BROTHER trak TZe 251 bel/črn 24mm</t>
  </si>
  <si>
    <t>1301025</t>
  </si>
  <si>
    <t>BROTHER trak TZe 252 bel/rdeč 24mm</t>
  </si>
  <si>
    <t>1301040</t>
  </si>
  <si>
    <t>BROTHER trak TZe 261 bel/črn 36mm</t>
  </si>
  <si>
    <t>2050005</t>
  </si>
  <si>
    <t>BROTHER trak TZe 315 črn/bel  6mm</t>
  </si>
  <si>
    <t>1301056</t>
  </si>
  <si>
    <t>BROTHER trak TZe 325 črn/bel  9mm</t>
  </si>
  <si>
    <t>1301019</t>
  </si>
  <si>
    <t>BROTHER trak TZe 335 črn/bel 12mm</t>
  </si>
  <si>
    <t>1301048</t>
  </si>
  <si>
    <t>BROTHER trak TZe 421 rdeč/črn  9mm</t>
  </si>
  <si>
    <t>1301014</t>
  </si>
  <si>
    <t>BROTHER trak TZe 431 rdeč/črn 12mm</t>
  </si>
  <si>
    <t>1301020</t>
  </si>
  <si>
    <t>BROTHER trak TZe 435 rdeč/bel 12mm</t>
  </si>
  <si>
    <t>1301015</t>
  </si>
  <si>
    <t>BROTHER trak TZe 441 rdeč/črn 18mm</t>
  </si>
  <si>
    <t>2050016</t>
  </si>
  <si>
    <t>BROTHER trak TZe 451 rdeč/črn 24mm</t>
  </si>
  <si>
    <t>1301039</t>
  </si>
  <si>
    <t>BROTHER trak TZe 521 moder/črn  9mm</t>
  </si>
  <si>
    <t>1301016</t>
  </si>
  <si>
    <t>BROTHER trak TZe 531 moder/črn 12mm</t>
  </si>
  <si>
    <t>1301042</t>
  </si>
  <si>
    <t>BROTHER trak TZe 535 moder/bel 12mm</t>
  </si>
  <si>
    <t>1301027</t>
  </si>
  <si>
    <t>BROTHER trak TZe 611 rumen/črn  6mm</t>
  </si>
  <si>
    <t>1301022</t>
  </si>
  <si>
    <t>BROTHER trak TZe 621 rumen/črn  9mm</t>
  </si>
  <si>
    <t>1301036</t>
  </si>
  <si>
    <t>BROTHER trak TZe 631 rumen/črn 12mm</t>
  </si>
  <si>
    <t>1301023</t>
  </si>
  <si>
    <t>BROTHER trak TZe 641 rumen/črn 18mm</t>
  </si>
  <si>
    <t>1301032</t>
  </si>
  <si>
    <t>BROTHER trak TZe 651 rumen/črn 24mm</t>
  </si>
  <si>
    <t>1301026</t>
  </si>
  <si>
    <t>BROTHER trak TZe 661 rumen/črn 36mm</t>
  </si>
  <si>
    <t>2050015</t>
  </si>
  <si>
    <t>BROTHER trak TZe 721 zelen/črn  9mm</t>
  </si>
  <si>
    <t>1301017</t>
  </si>
  <si>
    <t>BROTHER trak TZe 731 zelen/črn 12mm</t>
  </si>
  <si>
    <t>1301045</t>
  </si>
  <si>
    <t>BROTHER trak TZe 741 zelen/črn 18mm</t>
  </si>
  <si>
    <t>1301046</t>
  </si>
  <si>
    <t>BROTHER trak TZe B31 fluo oranžen/črn 12mm</t>
  </si>
  <si>
    <t>1301044</t>
  </si>
  <si>
    <t>BROTHER trak TZe FX231 Flexi bel/črn 12mm</t>
  </si>
  <si>
    <t>1301051</t>
  </si>
  <si>
    <t>BROTHER trak TZe FX251 Flexi bel/črn 24mm</t>
  </si>
  <si>
    <t>1301053</t>
  </si>
  <si>
    <t>BROTHER trak TZe FX621 Flexi rumen/črn 9mm</t>
  </si>
  <si>
    <t>1301030</t>
  </si>
  <si>
    <t>BROTHER trak TZe FX641 Flexi rumen/črn 18mm</t>
  </si>
  <si>
    <t>1301031</t>
  </si>
  <si>
    <t>BROTHER trak TZe FX651 Flexi rumen/črn 24mm</t>
  </si>
  <si>
    <t>1301054</t>
  </si>
  <si>
    <t>BROTHER trak TZe S121 prozoren/črn 9mm</t>
  </si>
  <si>
    <t>2050007</t>
  </si>
  <si>
    <t>BROTHER trak TZe S141 prozoren/črn 18mm</t>
  </si>
  <si>
    <t>2050008</t>
  </si>
  <si>
    <t>BROTHER trak TZe S221 bel/črn 9mm</t>
  </si>
  <si>
    <t>2050009</t>
  </si>
  <si>
    <t>BROTHER trak TZe S241 bel/črn 18mm</t>
  </si>
  <si>
    <t>2050010</t>
  </si>
  <si>
    <t>BROTHER trak TZe S621 rumen/črn 9mm</t>
  </si>
  <si>
    <t>2050011</t>
  </si>
  <si>
    <t>BROTHER trak TZe S631 rumen/črn 12mm</t>
  </si>
  <si>
    <t>1301041</t>
  </si>
  <si>
    <t>BROTHER trak TZe S641 rumen/črn 18mm</t>
  </si>
  <si>
    <t>2050012</t>
  </si>
  <si>
    <t>9760006</t>
  </si>
  <si>
    <t>Delock adapter slot DB9 prazen Low Profile 82713</t>
  </si>
  <si>
    <t>9707009</t>
  </si>
  <si>
    <t>Digitus adapter slot 2x USB AK-430400-002-S</t>
  </si>
  <si>
    <t>9707002</t>
  </si>
  <si>
    <t>Digitus adapter slot 4x USB AK-300301-002-E</t>
  </si>
  <si>
    <t>9707008</t>
  </si>
  <si>
    <t>Digitus adapter slot-Paralelni DB25 AK-300304-002-E</t>
  </si>
  <si>
    <t>9707005</t>
  </si>
  <si>
    <t>Delock adapter slot-Serijski DB9 82768</t>
  </si>
  <si>
    <t>9707011</t>
  </si>
  <si>
    <t>Delock adapter slot-Serijski DB9 Low Profile 89300</t>
  </si>
  <si>
    <t>9707007</t>
  </si>
  <si>
    <t>9703012</t>
  </si>
  <si>
    <t>2133000</t>
  </si>
  <si>
    <t>2143000</t>
  </si>
  <si>
    <t>9703013</t>
  </si>
  <si>
    <t>Delock adapter DisplayPortM-DisplayPortŽ kotni levi 65377</t>
  </si>
  <si>
    <t>9704054</t>
  </si>
  <si>
    <t>9704030</t>
  </si>
  <si>
    <t>Delock adapter DisplayPort mini Ž-Delock DisplayPort mini Ž 65450</t>
  </si>
  <si>
    <t>9704039</t>
  </si>
  <si>
    <t>Delock adapter DisplayPortŽ-DisplayPortŽ 65374</t>
  </si>
  <si>
    <t>9704042</t>
  </si>
  <si>
    <t>9704055</t>
  </si>
  <si>
    <t>9704029</t>
  </si>
  <si>
    <t>Delock adapter DVI-D 24+1M/VGA HD15Ž Aktivni 65658</t>
  </si>
  <si>
    <t>9704049</t>
  </si>
  <si>
    <t>9704016</t>
  </si>
  <si>
    <t>9702019</t>
  </si>
  <si>
    <t>9702018</t>
  </si>
  <si>
    <t>9704038</t>
  </si>
  <si>
    <t>9702032</t>
  </si>
  <si>
    <t>9704023</t>
  </si>
  <si>
    <t>Digitus adapter HDMI M - DVI-I Ž 24+5 AK-330505-000-S</t>
  </si>
  <si>
    <t>9702023</t>
  </si>
  <si>
    <t>9704031</t>
  </si>
  <si>
    <t>9702020</t>
  </si>
  <si>
    <t>9702031</t>
  </si>
  <si>
    <t>9702024</t>
  </si>
  <si>
    <t>Digitus adapter HDMI Ž - DVI-D M 18+1 AK-320500-000-S</t>
  </si>
  <si>
    <t>9702017</t>
  </si>
  <si>
    <t>9704040</t>
  </si>
  <si>
    <t>9704025</t>
  </si>
  <si>
    <t>9702021</t>
  </si>
  <si>
    <t>9702030</t>
  </si>
  <si>
    <t>9704027</t>
  </si>
  <si>
    <t>9704022</t>
  </si>
  <si>
    <t>9704051</t>
  </si>
  <si>
    <t>9704037</t>
  </si>
  <si>
    <t>9702033</t>
  </si>
  <si>
    <t>9704024</t>
  </si>
  <si>
    <t>Digitus adapter HDMI-D Mikro M-VGA Ž 10cm AK-330500-000-S</t>
  </si>
  <si>
    <t>9724008</t>
  </si>
  <si>
    <t>Digitus adapter VGA 2XŽ-VGA M AK-310400-002-S</t>
  </si>
  <si>
    <t>9702022</t>
  </si>
  <si>
    <t>9702034</t>
  </si>
  <si>
    <t>9704026</t>
  </si>
  <si>
    <t>9704032</t>
  </si>
  <si>
    <t>9704033</t>
  </si>
  <si>
    <t>Delock adapter HDD IDE 6cm Ž / SATA M 61987</t>
  </si>
  <si>
    <t>9760010</t>
  </si>
  <si>
    <t>9760013</t>
  </si>
  <si>
    <t>9760012</t>
  </si>
  <si>
    <t>9760011</t>
  </si>
  <si>
    <t>Delock adapter SATA M 22-pin/IDE M44-pin 62686</t>
  </si>
  <si>
    <t>9760014</t>
  </si>
  <si>
    <t>Delock adapter SATA M 22-pin/Mikro SATA 16-pin 61675</t>
  </si>
  <si>
    <t>9760015</t>
  </si>
  <si>
    <t>Digitus adapter DC 1x Molex M - 1x Molex Ž +3pin AK-430302-002-M</t>
  </si>
  <si>
    <t>9710010</t>
  </si>
  <si>
    <t>Delock adapter DC Molex M - 2x Molex Ž napajalni 82100</t>
  </si>
  <si>
    <t>9765021</t>
  </si>
  <si>
    <t>Delock adapter DC 2x Molex M - 6pin za PCIe grafične kart. 0,15m 82315</t>
  </si>
  <si>
    <t>9765015</t>
  </si>
  <si>
    <t>Delock adapter DC 2x Molex M - 8pin EPS 83410</t>
  </si>
  <si>
    <t>9765016</t>
  </si>
  <si>
    <t>Delock adapter DC 2x Molex M - 8pin za grafične kart. PCI-express 0,15m 83705</t>
  </si>
  <si>
    <t>9765012</t>
  </si>
  <si>
    <t>Delock adapter DC 6pin na 8pin za grafične kart. PCI-express 0,2m 83775</t>
  </si>
  <si>
    <t>9765011</t>
  </si>
  <si>
    <t>Delock adapter DC 4pin - Molex M 0,15m 82391</t>
  </si>
  <si>
    <t>9765010</t>
  </si>
  <si>
    <t>Delock adapter DC P4 na P8 EPS 0,15m 82405</t>
  </si>
  <si>
    <t>9710011</t>
  </si>
  <si>
    <t>9710012</t>
  </si>
  <si>
    <t>Delock adapter podaljšek 8pin EPS M - 8-pin EPS Ž 30cm 83702</t>
  </si>
  <si>
    <t>9765014</t>
  </si>
  <si>
    <t>Delock adapter SATA M + 1x Molex M 60120</t>
  </si>
  <si>
    <t>9765006</t>
  </si>
  <si>
    <t>9765005</t>
  </si>
  <si>
    <t>Roline adapter SATA + 3x Molex Ž</t>
  </si>
  <si>
    <t>9765002</t>
  </si>
  <si>
    <t>Delock adapter SATA M kotni + 1x Molex M 60101</t>
  </si>
  <si>
    <t>9765007</t>
  </si>
  <si>
    <t>Delock adapter SATA M + 2x Molex Ž 65159</t>
  </si>
  <si>
    <t>9765008</t>
  </si>
  <si>
    <t>Delock adapter SATA M + 2x SATA Ž 60105</t>
  </si>
  <si>
    <t>9765009</t>
  </si>
  <si>
    <t>Delock adapter SATA M + 2x SATA Ž kotni 60128</t>
  </si>
  <si>
    <t>9765020</t>
  </si>
  <si>
    <t>Digitus adapter SATA 2x + 1x Molex M AK-430300-002-M</t>
  </si>
  <si>
    <t>9765004</t>
  </si>
  <si>
    <t>Delock adapter SATA M - 6pin za grafične kartice PCI-express 0,2m 82924</t>
  </si>
  <si>
    <t>9770003</t>
  </si>
  <si>
    <t>9781001</t>
  </si>
  <si>
    <t>Delock adapter USB 3.0 Ž-USB M interni 8pin 30cm 83095</t>
  </si>
  <si>
    <t>9781002</t>
  </si>
  <si>
    <t>9749012</t>
  </si>
  <si>
    <t>Delock adapter USB mikro-B Ž-USB 3.1 C M 65678</t>
  </si>
  <si>
    <t>9749028</t>
  </si>
  <si>
    <t>SBOX adapter USB mikro-B Ž-USB 3.1 TipC OTG</t>
  </si>
  <si>
    <t>9749036</t>
  </si>
  <si>
    <t>SBOX adapter USB mikro-B Ž-USB 3.1 TipC bel</t>
  </si>
  <si>
    <t>9749034</t>
  </si>
  <si>
    <t>Delock adapter USB TipC M-USB 2.0 mikro-B Ž 65677</t>
  </si>
  <si>
    <t>9749029</t>
  </si>
  <si>
    <t>Delock adapter USB TipC M-USB 2.0 mikro-B Ž na kablu 65578</t>
  </si>
  <si>
    <t>9749026</t>
  </si>
  <si>
    <t>Digitus adapter USB 3.1 TipC-USB-A 3.0 Ž OTG AK-300315-001-S</t>
  </si>
  <si>
    <t>9749023</t>
  </si>
  <si>
    <t>Delock adapter USB 3.1 TipC M-USB-A Ž 3A 65634</t>
  </si>
  <si>
    <t>9749027</t>
  </si>
  <si>
    <t>Delock adapter USB mini M-USB mikro-B Ž 65155</t>
  </si>
  <si>
    <t>9749022</t>
  </si>
  <si>
    <t>9749020</t>
  </si>
  <si>
    <t>Delock adapter USB mini Ž-USB-A M 65094</t>
  </si>
  <si>
    <t>9749037</t>
  </si>
  <si>
    <t>Delock adapter USB mini Ž-USB mikro-B M 5-pin 65063</t>
  </si>
  <si>
    <t>9749019</t>
  </si>
  <si>
    <t>Delock adapter USB Ž-USB Ž vgradni 65559</t>
  </si>
  <si>
    <t>9749021</t>
  </si>
  <si>
    <t>Delock adapter USB-A 3.0 M-USB-A Ž kotni 65339</t>
  </si>
  <si>
    <t>9749017</t>
  </si>
  <si>
    <t>Delock adapter USB-A 3.0 Ž-USB-A Ž 65175</t>
  </si>
  <si>
    <t>9749018</t>
  </si>
  <si>
    <t>Delock adapter USB-A M-USB-A Ž pregibni 180°/360° 65260</t>
  </si>
  <si>
    <t>9749033</t>
  </si>
  <si>
    <t>Delock adapter USB-A Ž USB mikro-B M 65474</t>
  </si>
  <si>
    <t>9749025</t>
  </si>
  <si>
    <t>Delock adapter USB-A Ž-USB-A Ž 65012</t>
  </si>
  <si>
    <t>9749032</t>
  </si>
  <si>
    <t>Digitus bluetooth adapter USB A2DP mini 10m BT 4.0 DN-30210-1</t>
  </si>
  <si>
    <t>7510011</t>
  </si>
  <si>
    <t>Logitech Bluetooth avdio sprejemnik 980-000912</t>
  </si>
  <si>
    <t>9780001</t>
  </si>
  <si>
    <t>9724039</t>
  </si>
  <si>
    <t>Roline centronics kabel  1,8m</t>
  </si>
  <si>
    <t>8502005</t>
  </si>
  <si>
    <t>Roline centronics kabel  3m</t>
  </si>
  <si>
    <t>8502004</t>
  </si>
  <si>
    <t>Delock adapter 1xeSATAp M/1xeSATA Ž+1x USB-A Ž 65119</t>
  </si>
  <si>
    <t>8514031</t>
  </si>
  <si>
    <t>Ednet vlažni robčki OFFICE 63001</t>
  </si>
  <si>
    <t>2006016</t>
  </si>
  <si>
    <t>SBOX vlažni robčki neutral CS-08N</t>
  </si>
  <si>
    <t>1510005</t>
  </si>
  <si>
    <t>Ednet čistilni gel s krpico 63026</t>
  </si>
  <si>
    <t>2006017</t>
  </si>
  <si>
    <t>SBOX čistilni set za ekran zelen CS-02</t>
  </si>
  <si>
    <t>2006023</t>
  </si>
  <si>
    <t>SBOX čistilni set za ekran moder CS-5005</t>
  </si>
  <si>
    <t>1510009</t>
  </si>
  <si>
    <t>SBOX čistilni set za ekran roza CS-5005</t>
  </si>
  <si>
    <t>1510001</t>
  </si>
  <si>
    <t>SBOX čistilni set za ekran vijola CS-5005U</t>
  </si>
  <si>
    <t>1510003</t>
  </si>
  <si>
    <t>SBOX čistilni set za ekran zelen CS-5005</t>
  </si>
  <si>
    <t>1510002</t>
  </si>
  <si>
    <t>Ednet stisnjen zrak v dozi 63004</t>
  </si>
  <si>
    <t>2006013</t>
  </si>
  <si>
    <t>SBOX stisnjen zrak v dozi CS-400</t>
  </si>
  <si>
    <t>2006022</t>
  </si>
  <si>
    <t>Ednet čistilo za CD/DVD rom enoto 63010</t>
  </si>
  <si>
    <t>1510004</t>
  </si>
  <si>
    <t>Digitus čitalec diskov USB 3.0 SATA adapter DA-70326</t>
  </si>
  <si>
    <t>9853004</t>
  </si>
  <si>
    <t>Fantec čitalec diskov USB SATA namizni 1442 HDD-Sneaker</t>
  </si>
  <si>
    <t>9816009</t>
  </si>
  <si>
    <t>Fantec čitalec in presnemovalec diskov USB AluDOCK-2X 2xSATA</t>
  </si>
  <si>
    <t>9550010</t>
  </si>
  <si>
    <t>Delock čitalec kartic USB 3.0 1xCFast 91686</t>
  </si>
  <si>
    <t>9575004</t>
  </si>
  <si>
    <t>Delock čitalec kartic zunanji 57/1 91443</t>
  </si>
  <si>
    <t>9575008</t>
  </si>
  <si>
    <t>Delock čitalec kartic USB 3.0 zunanji 64/1 91704</t>
  </si>
  <si>
    <t>9575006</t>
  </si>
  <si>
    <t>Čitalec pametnih kartic HID Omnikey 3121 USB</t>
  </si>
  <si>
    <t>9801004</t>
  </si>
  <si>
    <t>Čitalec za Barcode - stojalo Champtek</t>
  </si>
  <si>
    <t>9560008</t>
  </si>
  <si>
    <t>Čitalec za Barcode - stojalo za čitalce Champtek serije 700/710</t>
  </si>
  <si>
    <t>9560010</t>
  </si>
  <si>
    <t>Čitalec za Barcode do 50 cm USB IP54 SG700 bež Champtek</t>
  </si>
  <si>
    <t>9560012</t>
  </si>
  <si>
    <t>Čitalec za Barcode do 50 cm USB SG300 črn Champtek</t>
  </si>
  <si>
    <t>9560002</t>
  </si>
  <si>
    <t>ATEN HDMI stikalo 4x1 VS481B 4K</t>
  </si>
  <si>
    <t>8714012</t>
  </si>
  <si>
    <t>ATEN HDMI stikalo 4x2 VS482</t>
  </si>
  <si>
    <t>8714004</t>
  </si>
  <si>
    <t>HDMI  stikalo 5:1 DS-49304 4K Digitus</t>
  </si>
  <si>
    <t>8714016</t>
  </si>
  <si>
    <t>8709007</t>
  </si>
  <si>
    <t>HDMI stikalo 4x4 Matrix Video Wall Aten VM3404H Seamless</t>
  </si>
  <si>
    <t>8714018</t>
  </si>
  <si>
    <t>Tenda elektro LAN 200Mbps mini set P200 KIT</t>
  </si>
  <si>
    <t>8613006</t>
  </si>
  <si>
    <t>9414021</t>
  </si>
  <si>
    <t>Triton hladilna enota zg/sp 60W 4x vent. siva</t>
  </si>
  <si>
    <t>1854900</t>
  </si>
  <si>
    <t>9703006</t>
  </si>
  <si>
    <t>9703004</t>
  </si>
  <si>
    <t>9703009</t>
  </si>
  <si>
    <t>9703010</t>
  </si>
  <si>
    <t>9703011</t>
  </si>
  <si>
    <t>9704017</t>
  </si>
  <si>
    <t>9704014</t>
  </si>
  <si>
    <t>9704009</t>
  </si>
  <si>
    <t>Delock adapter DisplayPort-HDMI aktivni 4K 60Hz 20cm 62734</t>
  </si>
  <si>
    <t>9704050</t>
  </si>
  <si>
    <t>Digitus adapter DisplayPort-VGA 15cm črn črn AK-340403-001-S</t>
  </si>
  <si>
    <t>8531027</t>
  </si>
  <si>
    <t>9704005</t>
  </si>
  <si>
    <t>9704008</t>
  </si>
  <si>
    <t>Delock adapter DisplayPort mini-HDMI 4K 62611</t>
  </si>
  <si>
    <t>9704043</t>
  </si>
  <si>
    <t>Delock adapter DisplayPort mini-HDMI aktivni 4K 60Hz 62735</t>
  </si>
  <si>
    <t>9704044</t>
  </si>
  <si>
    <t>9704007</t>
  </si>
  <si>
    <t>9704010</t>
  </si>
  <si>
    <t>9704011</t>
  </si>
  <si>
    <t>Delock kabel DisplayPort-DVI 2m 82591</t>
  </si>
  <si>
    <t>8531041</t>
  </si>
  <si>
    <t>Digitus kabel DisplayPort-DVI kabel 2m AK-340306-020-S</t>
  </si>
  <si>
    <t>8531030</t>
  </si>
  <si>
    <t>Digitus kabel DisplayPort-DVI kabel 3m AK-340306-030-S</t>
  </si>
  <si>
    <t>8531029</t>
  </si>
  <si>
    <t>Digitus kabel DisplayPort-DVI kabel 5m AK-340301-050-S</t>
  </si>
  <si>
    <t>8531032</t>
  </si>
  <si>
    <t>8531034</t>
  </si>
  <si>
    <t>8531035</t>
  </si>
  <si>
    <t>SBOX kabel DisplayPort- HDMI  2m</t>
  </si>
  <si>
    <t>8531049</t>
  </si>
  <si>
    <t>8531036</t>
  </si>
  <si>
    <t>8531037</t>
  </si>
  <si>
    <t>Delock kabel DisplayPort 1m 4K 60Hz črn 83805</t>
  </si>
  <si>
    <t>8531047</t>
  </si>
  <si>
    <t>8531017</t>
  </si>
  <si>
    <t>Delock kabel DisplayPort 2m 4K 60Hz črn 83806</t>
  </si>
  <si>
    <t>8531048</t>
  </si>
  <si>
    <t>8531018</t>
  </si>
  <si>
    <t>Delock kabel DisplayPort 3m 4K 60Hz črn 83807</t>
  </si>
  <si>
    <t>8531055</t>
  </si>
  <si>
    <t>8531019</t>
  </si>
  <si>
    <t>8531040</t>
  </si>
  <si>
    <t>Digitus kabel DisplayPort 10m črn AK-340100-100-S</t>
  </si>
  <si>
    <t>8531039</t>
  </si>
  <si>
    <t>Digitus kabel DisplayPort 15m črn AK-340100-150-S</t>
  </si>
  <si>
    <t>8531038</t>
  </si>
  <si>
    <t>8531022</t>
  </si>
  <si>
    <t>SBOX kabel DisplayPort mini- HDMI  2m</t>
  </si>
  <si>
    <t>8530075</t>
  </si>
  <si>
    <t>Delock kabel miniDisplayPort-DisplayPort 1m 4K 60Hz 82698</t>
  </si>
  <si>
    <t>8531053</t>
  </si>
  <si>
    <t>Delock kabel miniDisplayPort-DisplayPort 2m 4K 60Hz črn vijačenje 83722</t>
  </si>
  <si>
    <t>8531046</t>
  </si>
  <si>
    <t>Delock kabel miniDisplayPort-DisplayPort 3m 4K 60Hz črn 82699</t>
  </si>
  <si>
    <t>8531054</t>
  </si>
  <si>
    <t>8531014</t>
  </si>
  <si>
    <t>8531015</t>
  </si>
  <si>
    <t>8531016</t>
  </si>
  <si>
    <t>Digitus podaljšek DVI digital-digital 2m AK-320200-020-S</t>
  </si>
  <si>
    <t>8503022</t>
  </si>
  <si>
    <t>Digitus podaljšek DVI digital-digital 3m AK-320200-030-S</t>
  </si>
  <si>
    <t>8503023</t>
  </si>
  <si>
    <t>Digitus podaljšek DVI digital-digital 5m AK-320200-050-S</t>
  </si>
  <si>
    <t>8503024</t>
  </si>
  <si>
    <t>8503019</t>
  </si>
  <si>
    <t>Delock kabel DVI digital-digital 1m 83189</t>
  </si>
  <si>
    <t>8503034</t>
  </si>
  <si>
    <t>Digitus kabel DVI digital-digital 2m s feritom AK-320101-020-S</t>
  </si>
  <si>
    <t>8503020</t>
  </si>
  <si>
    <t>Digitus kabel DVI digital-digital 3m s feritom AK-320101-030-S</t>
  </si>
  <si>
    <t>8503025</t>
  </si>
  <si>
    <t>Digitus kabel DVI digital-digital 5m s feritom AK-320101-050-S</t>
  </si>
  <si>
    <t>8503026</t>
  </si>
  <si>
    <t>Digitus kabel DVI digital-digital 10m s feritom AK-320101-100-S</t>
  </si>
  <si>
    <t>8503027</t>
  </si>
  <si>
    <t>DVI kabel digital-digital 20m EFB</t>
  </si>
  <si>
    <t>8503033</t>
  </si>
  <si>
    <t>Digitus kabel DVI-I  digital-VGA 2m s feritom AK-320300-020-S</t>
  </si>
  <si>
    <t>8503021</t>
  </si>
  <si>
    <t>8530060</t>
  </si>
  <si>
    <t>Delock kabel HDMI 3D 4K slim 0,5m 84786</t>
  </si>
  <si>
    <t>8530080</t>
  </si>
  <si>
    <t>8552030</t>
  </si>
  <si>
    <t>8530070</t>
  </si>
  <si>
    <t>Delock kabel HDMI 3D 4K slim 1,5m 84772</t>
  </si>
  <si>
    <t>8530071</t>
  </si>
  <si>
    <t>Delock kabel HDMI 4K  2m 84714</t>
  </si>
  <si>
    <t>8530076</t>
  </si>
  <si>
    <t>8552012</t>
  </si>
  <si>
    <t>8552013</t>
  </si>
  <si>
    <t>8552014</t>
  </si>
  <si>
    <t>Digitus kabel HDMI 10m AK-330107-100-S</t>
  </si>
  <si>
    <t>8552015</t>
  </si>
  <si>
    <t>SBOX kabel HDMI 4K 3m črn</t>
  </si>
  <si>
    <t>8530063</t>
  </si>
  <si>
    <t>SBOX kabel HDMI 4K 5m črn</t>
  </si>
  <si>
    <t>8530064</t>
  </si>
  <si>
    <t>SBOX kabel HDMI 4K 1,5m kotni črn</t>
  </si>
  <si>
    <t>8530069</t>
  </si>
  <si>
    <t>Delock kabel HDMI kotni 4K rdeč 1m 82685</t>
  </si>
  <si>
    <t>8530081</t>
  </si>
  <si>
    <t>Delock kabel HDMI kotni 4K zelen 1m 82951</t>
  </si>
  <si>
    <t>8530059</t>
  </si>
  <si>
    <t>Delock kabel HDMI kotni 4K rdeč 3m 82687</t>
  </si>
  <si>
    <t>8530082</t>
  </si>
  <si>
    <t>Delock kabel HDMI kotni 4K rdeč 5m 82688</t>
  </si>
  <si>
    <t>8530083</t>
  </si>
  <si>
    <t>Digitus kabel HDMI z ojačevalcem 10m AK-330105-100-S</t>
  </si>
  <si>
    <t>8557005</t>
  </si>
  <si>
    <t>Digitus kabel HDMI z ojačevalcem 15m AK-330105-150-S</t>
  </si>
  <si>
    <t>8557006</t>
  </si>
  <si>
    <t>Digitus kabel HDMI z ojačevalcem 20m AK-330105-200-S</t>
  </si>
  <si>
    <t>8557007</t>
  </si>
  <si>
    <t>Digitus kabel HDMI z ojačevalcem 30m AK-330105-300-S</t>
  </si>
  <si>
    <t>8557008</t>
  </si>
  <si>
    <t>Digitus kabel HDMI z ojačevalcem 40m AK-330105-400-S</t>
  </si>
  <si>
    <t>8557009</t>
  </si>
  <si>
    <t>8557001</t>
  </si>
  <si>
    <t>8557002</t>
  </si>
  <si>
    <t>8557003</t>
  </si>
  <si>
    <t>8557004</t>
  </si>
  <si>
    <t>SBOX kabel HDMI-DVI-D 24+1  2m črn</t>
  </si>
  <si>
    <t>8530065</t>
  </si>
  <si>
    <t>Roline kabel HDMI HighSpeed 2m</t>
  </si>
  <si>
    <t>8530048</t>
  </si>
  <si>
    <t>Roline kabel HDMI HighSpeed 3m</t>
  </si>
  <si>
    <t>8530040</t>
  </si>
  <si>
    <t>Roline kabel HDMI HighSpeed 5m</t>
  </si>
  <si>
    <t>8530038</t>
  </si>
  <si>
    <t>EFB kabel HDMI/mini  1m K5428.1</t>
  </si>
  <si>
    <t>8530050</t>
  </si>
  <si>
    <t>Digitus kabel HDMI/mini  2m 4K AK-330106-020-S</t>
  </si>
  <si>
    <t>8538005</t>
  </si>
  <si>
    <t>Digitus kabel HDMI/mini  3m 4K AK-330106-030-S</t>
  </si>
  <si>
    <t>8538006</t>
  </si>
  <si>
    <t>Delock HDMI podaljšek vgradni 4K 1m 85102</t>
  </si>
  <si>
    <t>8530072</t>
  </si>
  <si>
    <t>Digitus HDMI podaljšek 4K 2m AK-330201-020-S</t>
  </si>
  <si>
    <t>8552029</t>
  </si>
  <si>
    <t>Digitus HDMI podaljšek 4K 5m AK-330201-050-S</t>
  </si>
  <si>
    <t>8530078</t>
  </si>
  <si>
    <t>Digitus kabel HDMI/D mikro  1m 4K črn AK-330109-010-S</t>
  </si>
  <si>
    <t>8551004</t>
  </si>
  <si>
    <t>Digitus kabel HDMI/D mikro  2m 4K črn AK-330109-020-S</t>
  </si>
  <si>
    <t>8551005</t>
  </si>
  <si>
    <t>SBOX kabel AVDIO 2xChinch M-2xChinch M 1,5m RCA-101/R</t>
  </si>
  <si>
    <t>8505058</t>
  </si>
  <si>
    <t>Roline kabel AVDIO 2xChinch M-2xChinch M 5m</t>
  </si>
  <si>
    <t>8505054</t>
  </si>
  <si>
    <t>Digitus kabel AVDIO 3.5M-2xChinchM 1,5m</t>
  </si>
  <si>
    <t>8505043</t>
  </si>
  <si>
    <t>Digitus kabel AVDIO 3.5M-2xChinchM 2,5m</t>
  </si>
  <si>
    <t>8505044</t>
  </si>
  <si>
    <t>Digitus kabel AVDIO 3.5M-2xChinchM 5m</t>
  </si>
  <si>
    <t>8505045</t>
  </si>
  <si>
    <t>Delock kabel AVDIO 3.5M-2xChinchM 10m 84277</t>
  </si>
  <si>
    <t>8505061</t>
  </si>
  <si>
    <t>Digitus kabel AVDIO 3.5M-3.5M  1,5m</t>
  </si>
  <si>
    <t>8505047</t>
  </si>
  <si>
    <t>Delock kabel AVDIO 3.5M-3.5M  2m kotni 83756</t>
  </si>
  <si>
    <t>8505059</t>
  </si>
  <si>
    <t>Digitus kabel AVDIO 3.5M-3.5M 2,5m</t>
  </si>
  <si>
    <t>8505042</t>
  </si>
  <si>
    <t>Delock kabel AVDIO 3.5M-3.5M 5m 84438</t>
  </si>
  <si>
    <t>8505048</t>
  </si>
  <si>
    <t>Digitus podaljšek AVDIO 3.5M-3.5Ž 1,5m</t>
  </si>
  <si>
    <t>8505026</t>
  </si>
  <si>
    <t>Digitus podaljšek AVDIO 3.5M-3.5Ž 2,5m</t>
  </si>
  <si>
    <t>8505027</t>
  </si>
  <si>
    <t>Value kabel podaljšek AVDIO 3.5M-3.5Ž 5m</t>
  </si>
  <si>
    <t>8505023</t>
  </si>
  <si>
    <t>Value kabel podaljšek AVDIO 3.5M-3.5Ž 10m</t>
  </si>
  <si>
    <t>8505049</t>
  </si>
  <si>
    <t>Delock optični kabel AVDIO SPDIF 1m TOSLINK  82879</t>
  </si>
  <si>
    <t>8528021</t>
  </si>
  <si>
    <t>Delock optični kabel AVDIO SPDIF 2m TOSLINK 82880</t>
  </si>
  <si>
    <t>8528016</t>
  </si>
  <si>
    <t>Value optični kabel AVDIO SPDIF TOSLINK 10m</t>
  </si>
  <si>
    <t>8528024</t>
  </si>
  <si>
    <t>Delock kabel avd/vid 3.5M/4pinKotni-3x Chinch 1,5m 84724</t>
  </si>
  <si>
    <t>8506034</t>
  </si>
  <si>
    <t>Value kabel VIDEO RCA M/M 2,5m</t>
  </si>
  <si>
    <t>8506037</t>
  </si>
  <si>
    <t>Value kabel VIDEO RCA M/M 5m</t>
  </si>
  <si>
    <t>8506038</t>
  </si>
  <si>
    <t>Value kabel VIDEO RCA M/M 10m</t>
  </si>
  <si>
    <t>8506039</t>
  </si>
  <si>
    <t>Value kabel VIDEO SVHS-SVHS 3m</t>
  </si>
  <si>
    <t>8506035</t>
  </si>
  <si>
    <t>Value kabel VIDEO SVHS-SVHS 5m</t>
  </si>
  <si>
    <t>8516011</t>
  </si>
  <si>
    <t>Value kabel VIDEO SVHS-SVHS 10m</t>
  </si>
  <si>
    <t>8506036</t>
  </si>
  <si>
    <t>Delock kabel VIDEO TV Antenski M/Ž 2m 88946</t>
  </si>
  <si>
    <t>8506041</t>
  </si>
  <si>
    <t>Delock kabel VIDEO TV Antenski M/Ž 3m 88947</t>
  </si>
  <si>
    <t>8506042</t>
  </si>
  <si>
    <t>Digitus kabel Flat AWG 26-4 črn 100m kolut</t>
  </si>
  <si>
    <t>7805004</t>
  </si>
  <si>
    <t>Digitus kabel Flat AWG 26-6 črn 100m kolut</t>
  </si>
  <si>
    <t>7805003</t>
  </si>
  <si>
    <t>Digitus kabel Flat AWG 26-8 črn 100m kolut</t>
  </si>
  <si>
    <t>7805002</t>
  </si>
  <si>
    <t>Kabel koaksialni kombo RG59/3.7, 2X 0,5 bel 100m kolut DO</t>
  </si>
  <si>
    <t>7806006</t>
  </si>
  <si>
    <t>Value kabel koaksialni RG-59 B/U 100m kolut</t>
  </si>
  <si>
    <t>9070001</t>
  </si>
  <si>
    <t>8025008</t>
  </si>
  <si>
    <t>8025009</t>
  </si>
  <si>
    <t>KELine kabel CAT.5e FTP Eca 100m Euroclass  zunanji</t>
  </si>
  <si>
    <t>9001012</t>
  </si>
  <si>
    <t>9001028</t>
  </si>
  <si>
    <t>Digitus kabel CAT.5e SF/UTP flex  100m DK-1531-P-1-1</t>
  </si>
  <si>
    <t>9001024</t>
  </si>
  <si>
    <t>Digitus kabel CAT.5e SF/UTP flex  305m DK-1531-P-305</t>
  </si>
  <si>
    <t>9001005</t>
  </si>
  <si>
    <t>KELine kabel CAT.5e UTP Dca 305m LSOH  Euroclass</t>
  </si>
  <si>
    <t>9001014</t>
  </si>
  <si>
    <t>KELine kabel CAT.5e UTP Eca 305m Euroclass</t>
  </si>
  <si>
    <t>9001016</t>
  </si>
  <si>
    <t>Digitus kabel CAT.5e UTP Eca 305m PVC SOHO ACU-4511-305</t>
  </si>
  <si>
    <t>9055005</t>
  </si>
  <si>
    <t>Leviton kabel CAT.5e UTP Eca 305m vijoličen</t>
  </si>
  <si>
    <t>9022007</t>
  </si>
  <si>
    <t>KELine kabel CAT.6  UTP Eca 305m PVC Euroclass</t>
  </si>
  <si>
    <t>9001018</t>
  </si>
  <si>
    <t>Digitus kabel CAT.6 UTP flex  305m DK-1613-P-305</t>
  </si>
  <si>
    <t>9001027</t>
  </si>
  <si>
    <t>Digitus kabel CAT.6  UTP Eca 305m PVC SOHO ACU-4611-305</t>
  </si>
  <si>
    <t>9056002</t>
  </si>
  <si>
    <t>Digitus kabel CAT.6  F/UTP  Eca 305m DK-1623-VH-305</t>
  </si>
  <si>
    <t>9023013</t>
  </si>
  <si>
    <t>Leviton kabel CAT.6+ F/FTP Eca 500m vijoličen</t>
  </si>
  <si>
    <t>9023007</t>
  </si>
  <si>
    <t>Leviton kabel CAT.6+ F/UTP Eca 500m vijoličen</t>
  </si>
  <si>
    <t>9023008</t>
  </si>
  <si>
    <t>Leviton kabel CAT.6+ U/FTP Eca 500m vijoličen</t>
  </si>
  <si>
    <t>9023012</t>
  </si>
  <si>
    <t>Leviton kabel CAT.6+ UTP Eca 305m vijoličen</t>
  </si>
  <si>
    <t>9023006</t>
  </si>
  <si>
    <t>Leviton kabel CAT.6A U/FTP Eca  500m vijoličen</t>
  </si>
  <si>
    <t>9024002</t>
  </si>
  <si>
    <t>Leviton kabel CAT.6A ZONE U/FTP Eca 500m vijoličen</t>
  </si>
  <si>
    <t>9024005</t>
  </si>
  <si>
    <t>Leviton kabel CAT.6A ZONE U/FTP Eca 1000m vijoličen</t>
  </si>
  <si>
    <t>9024003</t>
  </si>
  <si>
    <t>KELine kabel CAT.6A STP Eca 100m Euroclass  zunanji</t>
  </si>
  <si>
    <t>9001020</t>
  </si>
  <si>
    <t>KELine kabel CAT.7 SFTP 1000Mhz Dca-s2- d1-a1 500m Euroclass</t>
  </si>
  <si>
    <t>9001021</t>
  </si>
  <si>
    <t>Leviton kabel CAT.7 SFTP Eca 1000m vijoličen</t>
  </si>
  <si>
    <t>9001011</t>
  </si>
  <si>
    <t>Leviton kabel CAT.7 SFTP Eca 500m vijoličen</t>
  </si>
  <si>
    <t>9936001</t>
  </si>
  <si>
    <t>Leviton kabel CAT.7 SFTP Eca 1000m vijoličen zunanji</t>
  </si>
  <si>
    <t>9004061</t>
  </si>
  <si>
    <t>Kanal NIK 2 30x17 bel</t>
  </si>
  <si>
    <t>9970500</t>
  </si>
  <si>
    <t>Kanal NIK 3 30x30 bel</t>
  </si>
  <si>
    <t>9970300</t>
  </si>
  <si>
    <t>9315001</t>
  </si>
  <si>
    <t>Kanal NIK 5 40x25 bel</t>
  </si>
  <si>
    <t>9970400</t>
  </si>
  <si>
    <t>Kanal NIK 6 60x40 bel</t>
  </si>
  <si>
    <t>9970700</t>
  </si>
  <si>
    <t>Kanal NIK 8 80x60 bel</t>
  </si>
  <si>
    <t>9315002</t>
  </si>
  <si>
    <t>Kanal NIK 0S 15x10 samolepilni bel</t>
  </si>
  <si>
    <t>9970800</t>
  </si>
  <si>
    <t>Kanal NIK 1S 15x17 samolepilni bel</t>
  </si>
  <si>
    <t>9970100</t>
  </si>
  <si>
    <t>Kanal NIK 2S 30x17 samolepilni bel</t>
  </si>
  <si>
    <t>9970200</t>
  </si>
  <si>
    <t>Kanal NIK pohodni 52x14 rjav</t>
  </si>
  <si>
    <t>9970900</t>
  </si>
  <si>
    <t>Kanal NIK pohodni 52x14 siv</t>
  </si>
  <si>
    <t>9009006</t>
  </si>
  <si>
    <t>Triton kabinet SNA/RNA okvir 216mm X01</t>
  </si>
  <si>
    <t>9450014</t>
  </si>
  <si>
    <t>Triton kabinet SNA/RNA okvir 383mm X02</t>
  </si>
  <si>
    <t>9450015</t>
  </si>
  <si>
    <t>Triton ključavnica za kabinet</t>
  </si>
  <si>
    <t>9490049</t>
  </si>
  <si>
    <t>Triton kabinet 15U 770 600x600 siv sestavljen</t>
  </si>
  <si>
    <t>9440004</t>
  </si>
  <si>
    <t>Triton kabinet 18U 900 600x600 siv sestavljen</t>
  </si>
  <si>
    <t>9430000</t>
  </si>
  <si>
    <t>Triton kabinet 18U 900 600x600 črn sestavljen</t>
  </si>
  <si>
    <t>9403003</t>
  </si>
  <si>
    <t>Triton kabinet 22U 1080 600x600 siv sestavljen</t>
  </si>
  <si>
    <t>9430100</t>
  </si>
  <si>
    <t>Triton kabinet 27U 1300 600x600 siv sestavljen</t>
  </si>
  <si>
    <t>9430200</t>
  </si>
  <si>
    <t>Triton kabinet 32U 1525 600x600 siv sestavljen</t>
  </si>
  <si>
    <t>9430300</t>
  </si>
  <si>
    <t>Triton kabinet 42U 1970 600x600 siv sestavljen</t>
  </si>
  <si>
    <t>9430500</t>
  </si>
  <si>
    <t>Triton kabinet 42U 1970 600x600 črn sestavljen</t>
  </si>
  <si>
    <t>9408003</t>
  </si>
  <si>
    <t>Triton kabinet 45U 2105 600x600 siv sestavljen</t>
  </si>
  <si>
    <t>9430600</t>
  </si>
  <si>
    <t>9430700</t>
  </si>
  <si>
    <t>Triton kabinet 42U 1970 600x800 siv sestavljen</t>
  </si>
  <si>
    <t>9430900</t>
  </si>
  <si>
    <t>Triton kabinet 42U 1970 600x800 siv sestavljen perforirana vrata</t>
  </si>
  <si>
    <t>9440017</t>
  </si>
  <si>
    <t>Triton kabinet 18U 900 600x900 črn sestavljen perforirana vrata</t>
  </si>
  <si>
    <t>9440025</t>
  </si>
  <si>
    <t>Triton kabinet 22U 1080 600x900 siv sestavljen</t>
  </si>
  <si>
    <t>9405002</t>
  </si>
  <si>
    <t>Triton kabinet 37U 1750 600x900 siv sestavljen</t>
  </si>
  <si>
    <t>9431600</t>
  </si>
  <si>
    <t>Triton kabinet 45U 2105 600x900  siv sestavljen</t>
  </si>
  <si>
    <t>9431700</t>
  </si>
  <si>
    <t>Triton kabinet 12U 620 600x1000 črn sestavljen s kolesi</t>
  </si>
  <si>
    <t>9411008</t>
  </si>
  <si>
    <t>Triton kabinet 27U 1300 800x800 siv sestavljen</t>
  </si>
  <si>
    <t>9405001</t>
  </si>
  <si>
    <t>Triton kabinet 42U 1970 800x800 siv sestavljen</t>
  </si>
  <si>
    <t>9431300</t>
  </si>
  <si>
    <t>TOTEN kabinet 42U  800x800 2055 siv G788429000</t>
  </si>
  <si>
    <t>9440052</t>
  </si>
  <si>
    <t>Triton kabinet 45U 2105 800x800 siv sestavljen</t>
  </si>
  <si>
    <t>9431400</t>
  </si>
  <si>
    <t>Triton kabinet 27U 1300 800x1000 siv sestavljen</t>
  </si>
  <si>
    <t>9432200</t>
  </si>
  <si>
    <t>9440003</t>
  </si>
  <si>
    <t>Triton kabinet 45U 2105 800x1000 siv sestavljen</t>
  </si>
  <si>
    <t>9432500</t>
  </si>
  <si>
    <t>Triton kabinet RNA hibridni 166x500x110 izbočena vrata</t>
  </si>
  <si>
    <t>9450002</t>
  </si>
  <si>
    <t>Triton kabinet SNA elektro 166x500x110 izbočena vrata</t>
  </si>
  <si>
    <t>9450008</t>
  </si>
  <si>
    <t>Triton kabinet SNA elektro 166x500x110 ravna vrata</t>
  </si>
  <si>
    <t>9450011</t>
  </si>
  <si>
    <t>Triton kabinet SNA elektro 333x500x110 izbočena vrata</t>
  </si>
  <si>
    <t>9450009</t>
  </si>
  <si>
    <t>Triton kabinet SNA elektro 333x500x110 ravna vrata</t>
  </si>
  <si>
    <t>9450012</t>
  </si>
  <si>
    <t>Triton kabinet SNA elektro 500x500x110 izbočena vrata</t>
  </si>
  <si>
    <t>9450010</t>
  </si>
  <si>
    <t>9402028</t>
  </si>
  <si>
    <t>9402031</t>
  </si>
  <si>
    <t>Triton kabinet zidni  4U 760 620x250 siv nadometni hibridni</t>
  </si>
  <si>
    <t>9402035</t>
  </si>
  <si>
    <t>9402006</t>
  </si>
  <si>
    <t>9440100</t>
  </si>
  <si>
    <t>Triton kabinet zidni  6U 370 600x500 siv sestavljen snemljive stranice</t>
  </si>
  <si>
    <t>9435008</t>
  </si>
  <si>
    <t>9402038</t>
  </si>
  <si>
    <t>9402037</t>
  </si>
  <si>
    <t>9402007</t>
  </si>
  <si>
    <t>Triton kabinet zidni 12U 635 600x400 siv sestavljen</t>
  </si>
  <si>
    <t>9440200</t>
  </si>
  <si>
    <t>Triton kabinet zidni 12U 635 600x600 siv sestavljen</t>
  </si>
  <si>
    <t>9435014</t>
  </si>
  <si>
    <t>9402033</t>
  </si>
  <si>
    <t>Triton kabinet zidni 18U 900 600x400 siv sestavljen</t>
  </si>
  <si>
    <t>9440300</t>
  </si>
  <si>
    <t>Triton kabinet zidni 18U 900 600x500 siv sestavljen perforirana vrata</t>
  </si>
  <si>
    <t>9435013</t>
  </si>
  <si>
    <t>Triton kabinet zidni 18U 900 600x500 siv sestavljen snemljive stranice</t>
  </si>
  <si>
    <t>9435010</t>
  </si>
  <si>
    <t>Triton kabinet zidni 18U 900 600x600 siv sestavljen</t>
  </si>
  <si>
    <t>9435005</t>
  </si>
  <si>
    <t>Leviton optični kabel  2x08 SM duplex- DUP</t>
  </si>
  <si>
    <t>7901008</t>
  </si>
  <si>
    <t>7901003</t>
  </si>
  <si>
    <t>7901004</t>
  </si>
  <si>
    <t>7901013</t>
  </si>
  <si>
    <t>7901017</t>
  </si>
  <si>
    <t>7901016</t>
  </si>
  <si>
    <t>7901005</t>
  </si>
  <si>
    <t>7901015</t>
  </si>
  <si>
    <t>Leviton optični kabel 12x50 MM UNI</t>
  </si>
  <si>
    <t>7901001</t>
  </si>
  <si>
    <t>7901009</t>
  </si>
  <si>
    <t>7901018</t>
  </si>
  <si>
    <t>7901006</t>
  </si>
  <si>
    <t>Leviton optični kabel 48x08 (4x12) SM OS2 MTE02</t>
  </si>
  <si>
    <t>7901010</t>
  </si>
  <si>
    <t>Leviton optični kabel 72x08 (6x12) SM OS2 MTE02</t>
  </si>
  <si>
    <t>7901011</t>
  </si>
  <si>
    <t>Value klešče KRONE/LSA 25.99.8799-20</t>
  </si>
  <si>
    <t>1305007</t>
  </si>
  <si>
    <t>EFB klešče ščipalke male rdeče 39912.1</t>
  </si>
  <si>
    <t>1340006</t>
  </si>
  <si>
    <t>Digitus klešče za BNC RG58/59/62 konektorje DN-94009</t>
  </si>
  <si>
    <t>1340007</t>
  </si>
  <si>
    <t>Digitus klešče univerzalne za RJ konektorje DN-94004</t>
  </si>
  <si>
    <t>1340001</t>
  </si>
  <si>
    <t>Secomp klešče profi za RJ konektorje HT-2008AR 19.06.1048-10</t>
  </si>
  <si>
    <t>1316001</t>
  </si>
  <si>
    <t>Digitus klešče za RJ45 konektorje DN-94005</t>
  </si>
  <si>
    <t>1316002</t>
  </si>
  <si>
    <t>SIMC klešče-ročaj za spojne nastavke+ nož 110 CH100</t>
  </si>
  <si>
    <t>1305003</t>
  </si>
  <si>
    <t>SIMC klešče-spojni nastavek 110+nož CH10</t>
  </si>
  <si>
    <t>1305002</t>
  </si>
  <si>
    <t>FLUKE spojni nastavek LSA+nož D814/D914/D914S</t>
  </si>
  <si>
    <t>9015003</t>
  </si>
  <si>
    <t>Izolirni trak 15mm/10m bel</t>
  </si>
  <si>
    <t>1310005</t>
  </si>
  <si>
    <t>Izolirni trak 15mm/10m črn</t>
  </si>
  <si>
    <t>1310004</t>
  </si>
  <si>
    <t>9535002</t>
  </si>
  <si>
    <t>Delock kartica PCIe 1xPCI 32bit + Low Profile 89223</t>
  </si>
  <si>
    <t>9510016</t>
  </si>
  <si>
    <t>Digitus kartica PCIe Firewire 800 TI Low Profile DS-30203-2</t>
  </si>
  <si>
    <t>9510015</t>
  </si>
  <si>
    <t>9510031</t>
  </si>
  <si>
    <t>9510009</t>
  </si>
  <si>
    <t>Delock kartica PCIe Serijska 2x RS232 + Low Profile 89555</t>
  </si>
  <si>
    <t>9510039</t>
  </si>
  <si>
    <t>Delock kartica PCIe Serijska 6x RS232 + Low Profile 89347</t>
  </si>
  <si>
    <t>9508010</t>
  </si>
  <si>
    <t>Delock kartica PCIe Serijska 8x RS232 + Low Profile 89336</t>
  </si>
  <si>
    <t>9510012</t>
  </si>
  <si>
    <t>Digitus kartica PCIe Serijska + Low Profile DS-30000-1</t>
  </si>
  <si>
    <t>9508008</t>
  </si>
  <si>
    <t>Delock kartica PCIe USB 3.0 2xA + 2xSATA III 89359</t>
  </si>
  <si>
    <t>9510021</t>
  </si>
  <si>
    <t>Digitus kartica PCIe USB 3.0 4xA DS-30221-1</t>
  </si>
  <si>
    <t>9510038</t>
  </si>
  <si>
    <t>Delock kartica ExpressCard Serijska 66211</t>
  </si>
  <si>
    <t>9515006</t>
  </si>
  <si>
    <t>ATEN hub USB 4xA+AC adapter-slim UH-275</t>
  </si>
  <si>
    <t>3205200</t>
  </si>
  <si>
    <t>SBOX hub USB 4xA H-204W bel</t>
  </si>
  <si>
    <t>9530009</t>
  </si>
  <si>
    <t>SBOX hub USB 4xA H-204 črn</t>
  </si>
  <si>
    <t>9530006</t>
  </si>
  <si>
    <t>SBOX hub USB 4xA H-204BL moder</t>
  </si>
  <si>
    <t>9530010</t>
  </si>
  <si>
    <t>Hub USB  4xA mikro SBOX H-204 rdeč</t>
  </si>
  <si>
    <t>9530011</t>
  </si>
  <si>
    <t>Digitus hub USB 4xA žepni DA-70217</t>
  </si>
  <si>
    <t>9502034</t>
  </si>
  <si>
    <t>9502035</t>
  </si>
  <si>
    <t>Delock hub USB 2xA notranji+kontrola ventilatorjev 62714</t>
  </si>
  <si>
    <t>9530013</t>
  </si>
  <si>
    <t>9530014</t>
  </si>
  <si>
    <t>9517003</t>
  </si>
  <si>
    <t>Delock hub USB na kablu 3xA mini USB 61724</t>
  </si>
  <si>
    <t>9530007</t>
  </si>
  <si>
    <t>Delock kabel USB A-B 11m z ojačevalcem 82915</t>
  </si>
  <si>
    <t>8560036</t>
  </si>
  <si>
    <t>Roline kabel 1:1 PS2 m-m 1,8m</t>
  </si>
  <si>
    <t>8513018</t>
  </si>
  <si>
    <t>Digitus kabel 1:1 PS2 m-m 2m</t>
  </si>
  <si>
    <t>8513010</t>
  </si>
  <si>
    <t>Delock kabel eSATA-SATA 22pin + Molex M 1m 84412</t>
  </si>
  <si>
    <t>8514033</t>
  </si>
  <si>
    <t>Delock kabel eSATAp - SATA 22-pin 1m 84397</t>
  </si>
  <si>
    <t>8514026</t>
  </si>
  <si>
    <t>Delock kabel SATA Slim-SATA 7-pin+ napajanje 30cm 84390</t>
  </si>
  <si>
    <t>8514037</t>
  </si>
  <si>
    <t>Delock kabel Thunderbolt 2  2m črn 83150</t>
  </si>
  <si>
    <t>8561001</t>
  </si>
  <si>
    <t>Delock kabel Thunderbolt 2  3m črn 83151</t>
  </si>
  <si>
    <t>8561002</t>
  </si>
  <si>
    <t>Digitus kabel USB 2.0 A-C 1,8m črn</t>
  </si>
  <si>
    <t>8519113</t>
  </si>
  <si>
    <t>Delock kabel USB 2.0 A-USB UC-E6 Nikon 1,8m 82414</t>
  </si>
  <si>
    <t>8519107</t>
  </si>
  <si>
    <t>Delock kabel USB 3.0 A-A Data-Link 1,5m črn 83647</t>
  </si>
  <si>
    <t>8519137</t>
  </si>
  <si>
    <t>Delock kabel USB 3.0 A-A 0,5m črn 85059</t>
  </si>
  <si>
    <t>8519140</t>
  </si>
  <si>
    <t>Delock kabel USB 3.0 A-A 1m moder 82534</t>
  </si>
  <si>
    <t>8519124</t>
  </si>
  <si>
    <t>Digitus kabel USB 3.0 A-B mikro 0,25m črn</t>
  </si>
  <si>
    <t>8537006</t>
  </si>
  <si>
    <t>Digitus kabel USB 3.0 A-B mikro 1m črn</t>
  </si>
  <si>
    <t>8537004</t>
  </si>
  <si>
    <t>Digitus kabel USB 3.0 A-B mikro 1,8m črn</t>
  </si>
  <si>
    <t>8537005</t>
  </si>
  <si>
    <t>Delock kabel USB 3.0 A-B mikro OTG 0,2m 83469</t>
  </si>
  <si>
    <t>8537007</t>
  </si>
  <si>
    <t>Delock kabel USB 3.0 Y 2xA-B mikro 20cm 82909</t>
  </si>
  <si>
    <t>8519067</t>
  </si>
  <si>
    <t>Delock kabel USB 3.1 A-C 0,5m črn 83869</t>
  </si>
  <si>
    <t>8519103</t>
  </si>
  <si>
    <t>SBOX kabel USB 3.1 A-C 1,5m črn</t>
  </si>
  <si>
    <t>8519125</t>
  </si>
  <si>
    <t>Delock kabel USB 3.1 A-C 1m črn 83870</t>
  </si>
  <si>
    <t>8519102</t>
  </si>
  <si>
    <t>SBOX kabel USB 3.1 A-C 1m črn</t>
  </si>
  <si>
    <t>8519123</t>
  </si>
  <si>
    <t>Delock kabel USB A kotni-B mini EASY 1m obojestranski 83543</t>
  </si>
  <si>
    <t>8519142</t>
  </si>
  <si>
    <t>EFB kabel USB A-A 0,5m črn K5253SW.0,5</t>
  </si>
  <si>
    <t>8519100</t>
  </si>
  <si>
    <t>EFB kabel USB A-A 0,5m siv K5253.0,5</t>
  </si>
  <si>
    <t>8519083</t>
  </si>
  <si>
    <t>Digitus kabel USB A-A 1m črn dvojno oklopljen</t>
  </si>
  <si>
    <t>8519047</t>
  </si>
  <si>
    <t>Digitus kabel USB A-A 1,8m črn dvojno oklopljen</t>
  </si>
  <si>
    <t>8519048</t>
  </si>
  <si>
    <t>Kabel USB A-A  1,8m Digitus HQ dvojno oklopljen črn</t>
  </si>
  <si>
    <t>8519065</t>
  </si>
  <si>
    <t>Digitus kabel USB A-A 3m črn dvojno oklopljen</t>
  </si>
  <si>
    <t>8519049</t>
  </si>
  <si>
    <t>Digitus kabel USB A-A 5m črn dvojno oklopljen</t>
  </si>
  <si>
    <t>8519050</t>
  </si>
  <si>
    <t>Digitus kabel USB A-B 0,5m črn dvojno oklopljen</t>
  </si>
  <si>
    <t>8519105</t>
  </si>
  <si>
    <t>Delock kabel USB A-B 1m dvojno oklopljen transparent 83892</t>
  </si>
  <si>
    <t>8519129</t>
  </si>
  <si>
    <t>Digitus kabel USB A-B 1m črn dvojno oklopljen</t>
  </si>
  <si>
    <t>8519051</t>
  </si>
  <si>
    <t>Digitus kabel USB A-B 1m siv dvojno oklopljen</t>
  </si>
  <si>
    <t>8519066</t>
  </si>
  <si>
    <t>8519126</t>
  </si>
  <si>
    <t>Digitus kabel USB A-B 1,8m siv</t>
  </si>
  <si>
    <t>8519063</t>
  </si>
  <si>
    <t>Digitus kabel USB A-B 1,8m črn dvojno oklopljen</t>
  </si>
  <si>
    <t>8519052</t>
  </si>
  <si>
    <t>Digitus kabel USB A-B 1,8m siv dvojno oklopljen</t>
  </si>
  <si>
    <t>8519058</t>
  </si>
  <si>
    <t>Digitus kabel USB A-B 2,5m siv dvojno oklopljen</t>
  </si>
  <si>
    <t>8519064</t>
  </si>
  <si>
    <t>Digitus kabel USB A-B 3m črn dvojno oklopljen</t>
  </si>
  <si>
    <t>8519053</t>
  </si>
  <si>
    <t>Digitus kabel USB A-B 3m siv dvojno oklopljen</t>
  </si>
  <si>
    <t>8519059</t>
  </si>
  <si>
    <t>Digitus kabel USB A-B 5m siv dvojno oklopljen</t>
  </si>
  <si>
    <t>8519061</t>
  </si>
  <si>
    <t>EFB kabel USB A-B mikro 0,5m črn K5228SW.0,5V2</t>
  </si>
  <si>
    <t>8536019</t>
  </si>
  <si>
    <t>Digitus kabel USB A-B mikro 1m dvojno oklopljen črn</t>
  </si>
  <si>
    <t>8536007</t>
  </si>
  <si>
    <t>SBOX kabel USB A-B mikro 1m črn bombažna zaščita</t>
  </si>
  <si>
    <t>8519109</t>
  </si>
  <si>
    <t>SBOX kabel USB A-B mikro 1m črn</t>
  </si>
  <si>
    <t>8519136</t>
  </si>
  <si>
    <t>SBOX kabel USB A-B mikro 1,5m črn bombažna zaščita</t>
  </si>
  <si>
    <t>8519115</t>
  </si>
  <si>
    <t>SBOX kabel USB A-B mikro 1,5m moder bombažna zaščita</t>
  </si>
  <si>
    <t>8519118</t>
  </si>
  <si>
    <t>SBOX kabel USB A-B mikro 1,5m rdeč bombažna zaščita</t>
  </si>
  <si>
    <t>8519117</t>
  </si>
  <si>
    <t>SBOX kabel USB A-B mikro 1,5m roza bombažna zaščita</t>
  </si>
  <si>
    <t>8519120</t>
  </si>
  <si>
    <t>SBOX kabel USB A-B mikro 1,5m srebrn bombažna zaščita</t>
  </si>
  <si>
    <t>8519116</t>
  </si>
  <si>
    <t>Digitus kabel USB A-B mikro 1,8m črn</t>
  </si>
  <si>
    <t>8536008</t>
  </si>
  <si>
    <t>Digitus kabel USB A-B mikro 3m črn</t>
  </si>
  <si>
    <t>8519098</t>
  </si>
  <si>
    <t>Delock kabel USB A-B mikro EASY 1m 83366</t>
  </si>
  <si>
    <t>8536020</t>
  </si>
  <si>
    <t>Delock kabel USB A-B mikro kotni-90st. desni 1m 83147</t>
  </si>
  <si>
    <t>8536021</t>
  </si>
  <si>
    <t>Digitus kabel USB A-B mikro OTG 0,2m</t>
  </si>
  <si>
    <t>8536009</t>
  </si>
  <si>
    <t>Digitus kabel USB A-B mikro OTG 0,2m kotni</t>
  </si>
  <si>
    <t>8536016</t>
  </si>
  <si>
    <t>Delock kabel USB A-B mikro spirala do 0,6m 83162</t>
  </si>
  <si>
    <t>8536022</t>
  </si>
  <si>
    <t>Delock kabel USB A-B mini 1m dvojno oklopljen transparent 83905</t>
  </si>
  <si>
    <t>8519130</t>
  </si>
  <si>
    <t>Digitus kabel USB A-B mini 1m črn dvojno oklopljen</t>
  </si>
  <si>
    <t>8536011</t>
  </si>
  <si>
    <t>Digitus kabel USB A-B mini 1,8m dvojno oklopljen črn</t>
  </si>
  <si>
    <t>8536012</t>
  </si>
  <si>
    <t>Digitus kabel USB A-B mini 3m črn dvojno oklopljen</t>
  </si>
  <si>
    <t>8536013</t>
  </si>
  <si>
    <t>Delock kabel USB A-B mini kotni-horiz. 0,5m 82680</t>
  </si>
  <si>
    <t>8536023</t>
  </si>
  <si>
    <t>Delock kabel USB A-B mini kotni-horiz.2m 82682</t>
  </si>
  <si>
    <t>8519088</t>
  </si>
  <si>
    <t>Delock kabel USB A-B mini kotni-horiz.3m 82683</t>
  </si>
  <si>
    <t>8519106</t>
  </si>
  <si>
    <t>Delock kabel USB B mikro-B mikro 0,3m+ USB power sharing 83570</t>
  </si>
  <si>
    <t>8519081</t>
  </si>
  <si>
    <t>Delock kabel USB Y 2xB mikro M-B mikro Ž 20cm 65440</t>
  </si>
  <si>
    <t>8536024</t>
  </si>
  <si>
    <t>Delock kabel 1:1 SVGA 15 m-m 1m 82556</t>
  </si>
  <si>
    <t>8520014</t>
  </si>
  <si>
    <t>8520008</t>
  </si>
  <si>
    <t>8517038</t>
  </si>
  <si>
    <t>EFB kabel 1:1 SVGA 15 m-m  2m EK324.2</t>
  </si>
  <si>
    <t>8520007</t>
  </si>
  <si>
    <t>8517039</t>
  </si>
  <si>
    <t>Delock kabel 1:1 SVGA 15 m-m 5m+AVDIO 3,5mm Stereo 84454</t>
  </si>
  <si>
    <t>8520009</t>
  </si>
  <si>
    <t>8520006</t>
  </si>
  <si>
    <t>8517040</t>
  </si>
  <si>
    <t>Kabel 1:1 SVGA 15 m-m 10m 14 kontaktov siv Digitus</t>
  </si>
  <si>
    <t>8520010</t>
  </si>
  <si>
    <t>8517041</t>
  </si>
  <si>
    <t>8517042</t>
  </si>
  <si>
    <t>EFB kabel 1:1 SVGA 15m-m 30m črn 14 kontaktov K5326SW.30</t>
  </si>
  <si>
    <t>8520005</t>
  </si>
  <si>
    <t>ATEN KVM stikalo 2x1 DisplayPort/USB 4K s kabli CS782DP</t>
  </si>
  <si>
    <t>8704074</t>
  </si>
  <si>
    <t>ATEN KVM stikalo 2x1 mini DVI/USB s kabli CS22D</t>
  </si>
  <si>
    <t>8704072</t>
  </si>
  <si>
    <t>ATEN KVM stikalo 2x1 mini DVI/USB/AVDIO s kabli CS682</t>
  </si>
  <si>
    <t>8704042</t>
  </si>
  <si>
    <t>ATEN KVM stikalo 2x1 namizni Dual View KVMP CS1642A</t>
  </si>
  <si>
    <t>8704075</t>
  </si>
  <si>
    <t>ATEN KVM stikalo 2x1 namizni DVI/USB/ AVDIO+ USB HUB s kabli CS1782A</t>
  </si>
  <si>
    <t>8704058</t>
  </si>
  <si>
    <t>ATEN KVM stikalo 2x1 namizni DVI/USB/ AVDIO s kabli CS1762A</t>
  </si>
  <si>
    <t>2611000</t>
  </si>
  <si>
    <t>ATEN KVM stikalo 4x1 namizni DVI/USB/ AVDIO+ USB HUB s kabli CS1784A</t>
  </si>
  <si>
    <t>8703008</t>
  </si>
  <si>
    <t>ATEN KVM stikalo 2x1 mini HDMI/USB/AVDIO s kabli CS692</t>
  </si>
  <si>
    <t>8704044</t>
  </si>
  <si>
    <t>ATEN KVM stikalo 4x1 namizni HDMI/USB/ AVDIO KVMP CS1794</t>
  </si>
  <si>
    <t>8703010</t>
  </si>
  <si>
    <t>ATEN KVM stikalo rack 16x1 HDMI USB AVDIO CS17916</t>
  </si>
  <si>
    <t>8704071</t>
  </si>
  <si>
    <t>ATEN modul za KVM stikalo KA7570 VGA USB</t>
  </si>
  <si>
    <t>8711014</t>
  </si>
  <si>
    <t>Mikrotik modul za upravljanje naprav Woobm-USB</t>
  </si>
  <si>
    <t>8711027</t>
  </si>
  <si>
    <t>ATEN KVM stikalo 2x1 mini VGA/PS2/AVDIO s kabli CS62A</t>
  </si>
  <si>
    <t>2617000</t>
  </si>
  <si>
    <t>ATEN KVM stikalo 2x1 mini VGA/USB s kabli CS22U</t>
  </si>
  <si>
    <t>8704061</t>
  </si>
  <si>
    <t>ATEN KVM stikalo 2x1 namizni VGA/PS2-USB s kabli CS82U</t>
  </si>
  <si>
    <t>8704043</t>
  </si>
  <si>
    <t>ATEN KVM stikalo 2x1 namizni VGA/USB/ AVDIO+množilnik+USB hub CS1742</t>
  </si>
  <si>
    <t>2617700</t>
  </si>
  <si>
    <t>ATEN KVM stikalo 2x1 namizni VGA/USB/ AVDIO s kabli CS72U</t>
  </si>
  <si>
    <t>8704060</t>
  </si>
  <si>
    <t>ATEN KVM stikalo 4x1 mini VGA/PS2/AVDIO s kabli CS64A</t>
  </si>
  <si>
    <t>2617400</t>
  </si>
  <si>
    <t>ATEN KVM stikalo 4x1 mini VGA/USB/ AVDIO s kabli CS64US</t>
  </si>
  <si>
    <t>8703006</t>
  </si>
  <si>
    <t>ATEN KVM stikalo 4x1 namizni VGA/PS2-USB s kabli CS84U</t>
  </si>
  <si>
    <t>8703005</t>
  </si>
  <si>
    <t>ATEN KVM stikalo 4x1 VGA/USB/AVDIO s kabli CS74U</t>
  </si>
  <si>
    <t>8703015</t>
  </si>
  <si>
    <t>Altusen KVM stikalo rack  8x1 RJ45 KH1508Ai KVM net</t>
  </si>
  <si>
    <t>8709012</t>
  </si>
  <si>
    <t>ATEN KVM stikalo rack  8x1 VGA/PS2-USB CS1308</t>
  </si>
  <si>
    <t>8709010</t>
  </si>
  <si>
    <t>ATEN KVM stikalo rack  8x1 VGA/USB CS1708A</t>
  </si>
  <si>
    <t>8704006</t>
  </si>
  <si>
    <t>ATEN KVM stikalo rack  8x1 VGA/USB CS1708i</t>
  </si>
  <si>
    <t>8709006</t>
  </si>
  <si>
    <t>Altusen KVM stikalo rack 16x1 RJ45 KH1516Ai KVM net</t>
  </si>
  <si>
    <t>8706011</t>
  </si>
  <si>
    <t>ATEN KVM stikalo rack 16x1 VGA/PS2,USB CS1316</t>
  </si>
  <si>
    <t>8706009</t>
  </si>
  <si>
    <t>ATEN KVM stikalo rack 16x1 VGA/PS2,USB CS1716A</t>
  </si>
  <si>
    <t>8706007</t>
  </si>
  <si>
    <t>Altusen KVM stikalo rack 16x2 RJ45 KH2516A</t>
  </si>
  <si>
    <t>8706003</t>
  </si>
  <si>
    <t>Altusen KVM stikalo rack  8x1 19'' LCD KL1508AN</t>
  </si>
  <si>
    <t>8720006</t>
  </si>
  <si>
    <t>Altusen KVM stikalo rack 16x1 LCD NET KL9116M</t>
  </si>
  <si>
    <t>8707008</t>
  </si>
  <si>
    <t>Delock množilnik DisplayPort 2x1 4K 87665</t>
  </si>
  <si>
    <t>8702018</t>
  </si>
  <si>
    <t>Delock množilnik DisplayPort mini 2x1 4K 87695</t>
  </si>
  <si>
    <t>8702019</t>
  </si>
  <si>
    <t>ATEN množilnik HDMI 2x1 4K VS182A</t>
  </si>
  <si>
    <t>8702012</t>
  </si>
  <si>
    <t>ATEN množilnik HDMI 4x1 4K VS184A</t>
  </si>
  <si>
    <t>8702017</t>
  </si>
  <si>
    <t>ATEN množilnik SVGA 2mon-1pc 350mhz VS92A</t>
  </si>
  <si>
    <t>8702003</t>
  </si>
  <si>
    <t>ATEN množilnik SVGA 4mon-1pc 350mhz VS94A</t>
  </si>
  <si>
    <t>8702001</t>
  </si>
  <si>
    <t>SBOX nosilec za zvočnike SB-20 HDC-2562B črn</t>
  </si>
  <si>
    <t>7710002</t>
  </si>
  <si>
    <t>7702041</t>
  </si>
  <si>
    <t>7702059</t>
  </si>
  <si>
    <t>7702042</t>
  </si>
  <si>
    <t>7702053</t>
  </si>
  <si>
    <t>7702060</t>
  </si>
  <si>
    <t>SBOX namizni nosilec za monitor črn LCD-351/1</t>
  </si>
  <si>
    <t>7702043</t>
  </si>
  <si>
    <t>SBOX stenski nosilec za monitor LCD-100 črn</t>
  </si>
  <si>
    <t>7702057</t>
  </si>
  <si>
    <t>SBOX stenski nosilec za monitor LCD-221 črn</t>
  </si>
  <si>
    <t>7702044</t>
  </si>
  <si>
    <t>SBOX stenski nosilec za monitor LCD-223 črn</t>
  </si>
  <si>
    <t>7702045</t>
  </si>
  <si>
    <t>7702040</t>
  </si>
  <si>
    <t>SBOX stenski nosilec za monitor LCD-2901 črn</t>
  </si>
  <si>
    <t>7702039</t>
  </si>
  <si>
    <t>SBOX stenski nosilec za monitor LCD-2903 črn</t>
  </si>
  <si>
    <t>7702038</t>
  </si>
  <si>
    <t>SBOX stenski nosilec za monitor LCD-900B črn</t>
  </si>
  <si>
    <t>7702034</t>
  </si>
  <si>
    <t>7702035</t>
  </si>
  <si>
    <t>Digitus stenski nosilec monitor s flex polico srebrn DA-90354</t>
  </si>
  <si>
    <t>7702055</t>
  </si>
  <si>
    <t>SBOX stenski nosilec za projektor črn PM-300</t>
  </si>
  <si>
    <t>7706020</t>
  </si>
  <si>
    <t>SBOX nosilec za projektor PM-18 bel</t>
  </si>
  <si>
    <t>7706016</t>
  </si>
  <si>
    <t>SBOX nosilec za projektor PM-18S srebrn</t>
  </si>
  <si>
    <t>7706019</t>
  </si>
  <si>
    <t>SBOX nosilec za projektor PM-200XL srebrn</t>
  </si>
  <si>
    <t>7706017</t>
  </si>
  <si>
    <t>SBOX samostoječi nosilec za TV FS-400</t>
  </si>
  <si>
    <t>7709052</t>
  </si>
  <si>
    <t>SBOX samostoječi nosilec za TV FS-401</t>
  </si>
  <si>
    <t>7709039</t>
  </si>
  <si>
    <t>SBOX samostoječi nosilec za TV FS-446</t>
  </si>
  <si>
    <t>7709054</t>
  </si>
  <si>
    <t>7709058</t>
  </si>
  <si>
    <t>SBOX stenski nosilec za TV PLB-2222F črn</t>
  </si>
  <si>
    <t>7709040</t>
  </si>
  <si>
    <t>SBOX stenski nosilec za TV PLB-2264F črn</t>
  </si>
  <si>
    <t>7709041</t>
  </si>
  <si>
    <t>SBOX stenski nosilec za TV PLB-2522F črn</t>
  </si>
  <si>
    <t>7709059</t>
  </si>
  <si>
    <t>SBOX stenski nosilec za TV PLB-2522T črn</t>
  </si>
  <si>
    <t>7709060</t>
  </si>
  <si>
    <t>SBOX stenski nosilec za TV PLB-3422T črn</t>
  </si>
  <si>
    <t>7709047</t>
  </si>
  <si>
    <t>SBOX stenski nosilec za TV PLB-3446T črn</t>
  </si>
  <si>
    <t>7709032</t>
  </si>
  <si>
    <t>SBOX stenski nosilec za TV PLB-3644 črn</t>
  </si>
  <si>
    <t>7709033</t>
  </si>
  <si>
    <t>SBOX stenski nosilec za TV PLB-3646 črn</t>
  </si>
  <si>
    <t>7709034</t>
  </si>
  <si>
    <t>SBOX stenski nosilec za TV PLB-3769 črn</t>
  </si>
  <si>
    <t>7709061</t>
  </si>
  <si>
    <t>SBOX stropni nosilec za TV črn CPLB-102M</t>
  </si>
  <si>
    <t>7709044</t>
  </si>
  <si>
    <t>SBOX stropni nosilec za TV črn CPLB-28S</t>
  </si>
  <si>
    <t>7709051</t>
  </si>
  <si>
    <t>SBOX stropni nosilec za TV črn CPLB-9441</t>
  </si>
  <si>
    <t>7709045</t>
  </si>
  <si>
    <t>Nalepka "VIDEO" A6 (134x95) bela</t>
  </si>
  <si>
    <t>8011010</t>
  </si>
  <si>
    <t>Nalepka "VIDEO" A6 (134x95) prozorna</t>
  </si>
  <si>
    <t>8011013</t>
  </si>
  <si>
    <t>Nalepka "VIDEONADZOR" A4 (263x183) bela</t>
  </si>
  <si>
    <t>8011019</t>
  </si>
  <si>
    <t>Nalepka "VIDEONADZOR" A5 (190x133) bela</t>
  </si>
  <si>
    <t>8011017</t>
  </si>
  <si>
    <t>Nalepka "VIDEONADZOR" A5 (190x133) prozorna</t>
  </si>
  <si>
    <t>8011018</t>
  </si>
  <si>
    <t>Nalepka "VIDEONADZOR" A6 (134x95) bela</t>
  </si>
  <si>
    <t>8011015</t>
  </si>
  <si>
    <t>Nalepka "VIDEONADZOR" A6 134x95 prozorna</t>
  </si>
  <si>
    <t>8011016</t>
  </si>
  <si>
    <t>8021002</t>
  </si>
  <si>
    <t>8021003</t>
  </si>
  <si>
    <t>8021004</t>
  </si>
  <si>
    <t>Ubiquiti nosilec univerzalni za montažo anten/dostopnih točk UB-AM</t>
  </si>
  <si>
    <t>9108060</t>
  </si>
  <si>
    <t>9109078</t>
  </si>
  <si>
    <t>Mikrotik nosilec za anteno quick MOUNT PRO QMP</t>
  </si>
  <si>
    <t>9109079</t>
  </si>
  <si>
    <t>Delock mrežna kartica PCIe 2xSFP 89376</t>
  </si>
  <si>
    <t>9121007</t>
  </si>
  <si>
    <t>Digitus mrežna kartica Giga PCI Low Profile DN-10110</t>
  </si>
  <si>
    <t>9114005</t>
  </si>
  <si>
    <t>Mrežni strežnik 4xUSB brezžični DN-13023 Digitus</t>
  </si>
  <si>
    <t>9103016</t>
  </si>
  <si>
    <t>Digitus mrežni tiskalniški strežnik LPT bel DN-13001-1</t>
  </si>
  <si>
    <t>9103012</t>
  </si>
  <si>
    <t>Digitus mrežni tiskalniški strežnik 2xUSB 1xLPT bel DN-13006-1</t>
  </si>
  <si>
    <t>9103013</t>
  </si>
  <si>
    <t>Delock konektor 3,5mm stereo M 65534</t>
  </si>
  <si>
    <t>7811003</t>
  </si>
  <si>
    <t>EFB konektor DB09M za kabel</t>
  </si>
  <si>
    <t>9080007</t>
  </si>
  <si>
    <t>EFB konektor DB09Ž za kabel</t>
  </si>
  <si>
    <t>9080008</t>
  </si>
  <si>
    <t>EFB konektor DB15 VGA M</t>
  </si>
  <si>
    <t>9080009</t>
  </si>
  <si>
    <t>EFB konektor DB15 VGA Ž</t>
  </si>
  <si>
    <t>9080010</t>
  </si>
  <si>
    <t>Konektor DB25M za kabel</t>
  </si>
  <si>
    <t>9080002</t>
  </si>
  <si>
    <t>Konektor DB25Ž za kabel</t>
  </si>
  <si>
    <t>7803005</t>
  </si>
  <si>
    <t>Delock konektor DC 1,3/3,5mm za hitri priklop 65434</t>
  </si>
  <si>
    <t>9080011</t>
  </si>
  <si>
    <t>Delock konektor DC 2,1/5,5mm vtičnica za hitri priklop 65421</t>
  </si>
  <si>
    <t>7811004</t>
  </si>
  <si>
    <t>Delock konektor DC 2,1/5,5mm vtikač za hitri priklop 65396</t>
  </si>
  <si>
    <t>7811005</t>
  </si>
  <si>
    <t>Konektor EURO C13 Ž</t>
  </si>
  <si>
    <t>9080003</t>
  </si>
  <si>
    <t>Konektor EURO C14 M</t>
  </si>
  <si>
    <t>9080001</t>
  </si>
  <si>
    <t>9910020</t>
  </si>
  <si>
    <t>9910019</t>
  </si>
  <si>
    <t>Konektor RCA M rdeč</t>
  </si>
  <si>
    <t>9910009</t>
  </si>
  <si>
    <t>Delock konektor RCA M terminal block 65417</t>
  </si>
  <si>
    <t>9080016</t>
  </si>
  <si>
    <t>Digitus modul CAT.5e FTP toolless DN-93512</t>
  </si>
  <si>
    <t>9090003</t>
  </si>
  <si>
    <t>KELine modul CAT.5e FTP toolless KEJ-C5E-S-TL</t>
  </si>
  <si>
    <t>9090024</t>
  </si>
  <si>
    <t>9019012</t>
  </si>
  <si>
    <t>9090009</t>
  </si>
  <si>
    <t>Leviton modul CAT.5e UTP toolless GPCJAKU002</t>
  </si>
  <si>
    <t>9003009</t>
  </si>
  <si>
    <t>KELine modul CAT.5e UTP toolless KEJ-C5E-U-TL</t>
  </si>
  <si>
    <t>9090026</t>
  </si>
  <si>
    <t>Digitus modul CAT.6  FTP toolless DN-93612-1</t>
  </si>
  <si>
    <t>9090004</t>
  </si>
  <si>
    <t>9020007</t>
  </si>
  <si>
    <t>KELine modul CAT.6 FTP toolless KEJ-C6-S-TL</t>
  </si>
  <si>
    <t>9090027</t>
  </si>
  <si>
    <t>KELine modul CAT.6 UTP 110 KEJ-C6-U-WH</t>
  </si>
  <si>
    <t>9090028</t>
  </si>
  <si>
    <t>9090021</t>
  </si>
  <si>
    <t>KELine modul CAT.6 UTP toolless KEJ-C6-U-TL</t>
  </si>
  <si>
    <t>9090029</t>
  </si>
  <si>
    <t>Leviton modul CAT.6+  FTP toolless C6CJAKS000DC</t>
  </si>
  <si>
    <t>9090006</t>
  </si>
  <si>
    <t>Leviton modul CAT.6A 10G FTP toolless DC AC6JAKS000DC</t>
  </si>
  <si>
    <t>9090008</t>
  </si>
  <si>
    <t>Digitus modul CAT.6A 10G FTP toolless DN-93615</t>
  </si>
  <si>
    <t>9090007</t>
  </si>
  <si>
    <t>Digitus modul CAT.6A 10G FTP toolless DN-93617</t>
  </si>
  <si>
    <t>9090005</t>
  </si>
  <si>
    <t>Leviton modul CAT.6A 10G UTP toolless AC6JAKU002</t>
  </si>
  <si>
    <t>9021003</t>
  </si>
  <si>
    <t>Digitus modul CAT.6A 10G UTP toolless DN-93606</t>
  </si>
  <si>
    <t>9090002</t>
  </si>
  <si>
    <t>KELine modul CAT.6A FTP HD toolless z vratci KEJ-C6A-S-HD</t>
  </si>
  <si>
    <t>9090030</t>
  </si>
  <si>
    <t>KELine I člen spojnik 110 blok FTP CAT6A tool-free KE-EXT-HD</t>
  </si>
  <si>
    <t>9090031</t>
  </si>
  <si>
    <t>9090015</t>
  </si>
  <si>
    <t>KELine modul CAT.6A/EA FTP toolless KEJ-CEA-S-10G</t>
  </si>
  <si>
    <t>9090032</t>
  </si>
  <si>
    <t>Leviton modul 25x50 kotni za USB/HDMI 62571</t>
  </si>
  <si>
    <t>9330012</t>
  </si>
  <si>
    <t>Leviton modul 25x50 protiprašni UTP/FTP ELBA 22571</t>
  </si>
  <si>
    <t>5060000</t>
  </si>
  <si>
    <t>9330007</t>
  </si>
  <si>
    <t>Leviton montažni okvir z rozeto dvojni za 45x45 module KR445/9</t>
  </si>
  <si>
    <t>9330002</t>
  </si>
  <si>
    <t>Leviton montažni okvir z rozeto za 45x45 module KR245/9</t>
  </si>
  <si>
    <t>5061000</t>
  </si>
  <si>
    <t>9330001</t>
  </si>
  <si>
    <t>5065000</t>
  </si>
  <si>
    <t>SIMC podometna vgradna doza</t>
  </si>
  <si>
    <t>9330009</t>
  </si>
  <si>
    <t>Delock modul HDMI Ž/Ž 20cm 110° 86326</t>
  </si>
  <si>
    <t>9317049</t>
  </si>
  <si>
    <t>Delock modul HDMI Ž/Ž 20cm 250° 86328</t>
  </si>
  <si>
    <t>9317048</t>
  </si>
  <si>
    <t>Delock modul USB Ž/M 20cm 250° USB 3.0 86375</t>
  </si>
  <si>
    <t>9340002</t>
  </si>
  <si>
    <t>Delock modul USB Ž/Ž 20cm 110° 86327</t>
  </si>
  <si>
    <t>9317051</t>
  </si>
  <si>
    <t>Delock modul USB Ž/Ž 20cm 250° 86329</t>
  </si>
  <si>
    <t>9317050</t>
  </si>
  <si>
    <t>Digitus podstavek za nadometno montažo 80x80 DN-93803</t>
  </si>
  <si>
    <t>9028018</t>
  </si>
  <si>
    <t>Triton kolesa z zavorami 2x+2x</t>
  </si>
  <si>
    <t>1856200</t>
  </si>
  <si>
    <t>Triton matica vijak podložka set/20kos</t>
  </si>
  <si>
    <t>9417012</t>
  </si>
  <si>
    <t>ATEN merilna IP naprava EC1000 EnergyBox</t>
  </si>
  <si>
    <t>9428002</t>
  </si>
  <si>
    <t>Triton navpično vodilo - raster 42U</t>
  </si>
  <si>
    <t>9422002</t>
  </si>
  <si>
    <t>SBOX adapter NON-VESA za zaslone 13-27"</t>
  </si>
  <si>
    <t>7716002</t>
  </si>
  <si>
    <t>7907004</t>
  </si>
  <si>
    <t>Digitus optični adapter I člen LC Duplex MM DN-96008-1</t>
  </si>
  <si>
    <t>7801026</t>
  </si>
  <si>
    <t>Triton optična omarica nadometna dvokrilna</t>
  </si>
  <si>
    <t>7910001</t>
  </si>
  <si>
    <t>EFB optična-splice kaseta PRO pokrov kasete 53100.110</t>
  </si>
  <si>
    <t>7918010</t>
  </si>
  <si>
    <t>EFB optična-splice kaseta PRO 24 vlaken 53100.10</t>
  </si>
  <si>
    <t>7918011</t>
  </si>
  <si>
    <t>Digitus Optična-Splice kaseta vlakno 12x DN-96101</t>
  </si>
  <si>
    <t>7918001</t>
  </si>
  <si>
    <t>Digitus Optična-Splice kaseta vlakno 24x DN-96103</t>
  </si>
  <si>
    <t>7918002</t>
  </si>
  <si>
    <t>EFB silikonska zaščita optičnega zvara 45mm pak/100</t>
  </si>
  <si>
    <t>7918009</t>
  </si>
  <si>
    <t>7918008</t>
  </si>
  <si>
    <t>Leviton vtičnica 100x50 montažni okvir z rozeto</t>
  </si>
  <si>
    <t>9010400</t>
  </si>
  <si>
    <t>Leviton vtičnica 100x50 podstavek nadometni</t>
  </si>
  <si>
    <t>9010500</t>
  </si>
  <si>
    <t>Fantec ohišje izmenljivo MR 3.5 HDD SATA črno 1860</t>
  </si>
  <si>
    <t>8905001</t>
  </si>
  <si>
    <t>2150004</t>
  </si>
  <si>
    <t>SBOX napajalnik univerzalni za prenosnik 90W</t>
  </si>
  <si>
    <t>2150006</t>
  </si>
  <si>
    <t>SBOX napajalnik za prenosnike HP 65W</t>
  </si>
  <si>
    <t>2150009</t>
  </si>
  <si>
    <t>Napajalnik za prenosnike HP 90W PSUP-NBT-HP41</t>
  </si>
  <si>
    <t>2150005</t>
  </si>
  <si>
    <t>BROTHER napajalnik za tiskalnike PT1010/ 1280DT/7500/7600/H105WB/H110</t>
  </si>
  <si>
    <t>2180003</t>
  </si>
  <si>
    <t>SBOX nahrbtnik TORONTO 15,6" črn NSS-19044</t>
  </si>
  <si>
    <t>9606025</t>
  </si>
  <si>
    <t>SBOX nahrbtnik BOSTON 15,6" črn NSS-19056</t>
  </si>
  <si>
    <t>9606027</t>
  </si>
  <si>
    <t>Secomp nosilec za PC ohišje na koleščkih siv 17.05.1516-5</t>
  </si>
  <si>
    <t>7715004</t>
  </si>
  <si>
    <t>Value nosilec za tablice namizni 17.99.1151-5</t>
  </si>
  <si>
    <t>5505021</t>
  </si>
  <si>
    <t>Nalepka za zapiranje embalaže, fi 30mm, 40 kos/A4</t>
  </si>
  <si>
    <t>8390005</t>
  </si>
  <si>
    <t>Secomp nosilec za HDD-6cm na 9cm</t>
  </si>
  <si>
    <t>9760005</t>
  </si>
  <si>
    <t>Secomp nosilec za HDD-9cm na 13cm</t>
  </si>
  <si>
    <t>9760003</t>
  </si>
  <si>
    <t>Delock nosilec za HDD-12,5mm za prenosnike 61993</t>
  </si>
  <si>
    <t>8909021</t>
  </si>
  <si>
    <t>Digitus nosilec za HDD-12,7mm-prenosnike DA-71109</t>
  </si>
  <si>
    <t>8909028</t>
  </si>
  <si>
    <t>Digitus nosilec za HDD-9,5mm-prenosnike DA-71108</t>
  </si>
  <si>
    <t>8909026</t>
  </si>
  <si>
    <t>Roline nosilec za SSD/HDD 2x disk- 6cm na 9cm</t>
  </si>
  <si>
    <t>9760004</t>
  </si>
  <si>
    <t>Digitus ohišje SSD USB 3.0 M.2 SATA črno DA-71111</t>
  </si>
  <si>
    <t>8940037</t>
  </si>
  <si>
    <t>Delock ohišje 5cm-1,8" USB 3.0 42487</t>
  </si>
  <si>
    <t>8940001</t>
  </si>
  <si>
    <t>Ohišje 6cm SATA/USB 3.0 prenosno, izmenljivo Delock</t>
  </si>
  <si>
    <t>8940035</t>
  </si>
  <si>
    <t>Fantec ohišje 6cm ALU-15MMU3 srebrno žepna izvedba 1785</t>
  </si>
  <si>
    <t>8940018</t>
  </si>
  <si>
    <t>Fantec ohišje 6cm ALU-7MMU3 srebrno 1784</t>
  </si>
  <si>
    <t>8940017</t>
  </si>
  <si>
    <t>SBOX ohišje 6cm USB 3.0 HDC-2562 ALU črn</t>
  </si>
  <si>
    <t>8940021</t>
  </si>
  <si>
    <t>Fantec ohišje 6cm TipC ALU-25U31 srebrno 1795</t>
  </si>
  <si>
    <t>8940019</t>
  </si>
  <si>
    <t>Fantec ohišje 9cm USB DB-ALU3 1434</t>
  </si>
  <si>
    <t>8908010</t>
  </si>
  <si>
    <t>Fantec ohišje 9cm USB DB-AluSky U3-6G</t>
  </si>
  <si>
    <t>8940022</t>
  </si>
  <si>
    <t>Fantec ohišje 9cm USB eSATA DB-ALU3e črno 1479</t>
  </si>
  <si>
    <t>8908021</t>
  </si>
  <si>
    <t>Fantec ohišje 9cm USB SATA QB-X2US3R RAID</t>
  </si>
  <si>
    <t>8940036</t>
  </si>
  <si>
    <t>Logitech presenter R400 brezžični USB 910-001356</t>
  </si>
  <si>
    <t>5530054</t>
  </si>
  <si>
    <t>Logitech presenter R700 professional USB 910-003506</t>
  </si>
  <si>
    <t>5530019</t>
  </si>
  <si>
    <t>Logitech miška M171 brezžična črna 910-004424</t>
  </si>
  <si>
    <t>5530022</t>
  </si>
  <si>
    <t>Logitech miška M185 brezžična črna 910-002238</t>
  </si>
  <si>
    <t>5530001</t>
  </si>
  <si>
    <t>Logitech miška M187 brezžična črna 910-002731</t>
  </si>
  <si>
    <t>7527006</t>
  </si>
  <si>
    <t>Logitech miška M220 Silent Plus brezžična črna 910-004878</t>
  </si>
  <si>
    <t>5530053</t>
  </si>
  <si>
    <t>5530033</t>
  </si>
  <si>
    <t>Logitech miška M330 Silent Plus brezžična črna 910-004909</t>
  </si>
  <si>
    <t>5530051</t>
  </si>
  <si>
    <t>Miška Logitech M545 Brezžična Unifying,</t>
  </si>
  <si>
    <t>5530065</t>
  </si>
  <si>
    <t>Logitech miška M705 Marathon brezžična Unifying črna 910-001949</t>
  </si>
  <si>
    <t>7527009</t>
  </si>
  <si>
    <t>Logitech miška M720 Triathlon brezžična Unifying črna 910-004791</t>
  </si>
  <si>
    <t>5530057</t>
  </si>
  <si>
    <t>Logitech miška B100 OEM USB bela 910-003360</t>
  </si>
  <si>
    <t>5530032</t>
  </si>
  <si>
    <t>Logitech miška B100 OEM USB črna 910-003357</t>
  </si>
  <si>
    <t>5530031</t>
  </si>
  <si>
    <t>Logitech miška B170 OEM brezžična črna 910-004798</t>
  </si>
  <si>
    <t>5530050</t>
  </si>
  <si>
    <t>SBOX miška brezžična USB WM-106 črna</t>
  </si>
  <si>
    <t>5530035</t>
  </si>
  <si>
    <t>SBOX miška brezžična USB WM-106 modra</t>
  </si>
  <si>
    <t>5530037</t>
  </si>
  <si>
    <t>SBOX miška brezžična USB WM-106 rdeča</t>
  </si>
  <si>
    <t>5530038</t>
  </si>
  <si>
    <t>Digitus miška vertikalna brezžična USB črna DA-20155</t>
  </si>
  <si>
    <t>5530056</t>
  </si>
  <si>
    <t>Nalepka za tipkovnico SLO vsi znaki-beli</t>
  </si>
  <si>
    <t>5555001</t>
  </si>
  <si>
    <t>Nalepka za tipkovnico SLO vsi znaki-črni</t>
  </si>
  <si>
    <t>5555002</t>
  </si>
  <si>
    <t>Nalepka za tipkovnico SLO znaki-beli prozorna</t>
  </si>
  <si>
    <t>7710001</t>
  </si>
  <si>
    <t>Nalepka za tipkovnico SLO znaki-črni sijaj</t>
  </si>
  <si>
    <t>7509002</t>
  </si>
  <si>
    <t>Nalepka za tipkovnico US vsi znaki-beli</t>
  </si>
  <si>
    <t>5555003</t>
  </si>
  <si>
    <t>Xilence napajalnik ATX  400W RedWing R7 Series XN051</t>
  </si>
  <si>
    <t>8120011</t>
  </si>
  <si>
    <t>Xilence napajalnik ATX  500W RedWing R7 Series XN052</t>
  </si>
  <si>
    <t>8120012</t>
  </si>
  <si>
    <t>Xilence napajalnik ATX  600W RedWing R7 Series XN053</t>
  </si>
  <si>
    <t>8120013</t>
  </si>
  <si>
    <t>Xilence napajalnik ATX  700W RedWing R7 Series XN054</t>
  </si>
  <si>
    <t>8120016</t>
  </si>
  <si>
    <t>Fantec industrijsko ohišje PC 4U rack g.528mm 2995 TCG-4860KX07-1</t>
  </si>
  <si>
    <t>8906012</t>
  </si>
  <si>
    <t>Fantec industrijsko ohišje PC 4U rack g.688mm 1921 TCG-4880X07-1</t>
  </si>
  <si>
    <t>8906013</t>
  </si>
  <si>
    <t>Fantec industrijsko ohišje PC 4U rack g.688mm 3214 TCG-4860X07-1</t>
  </si>
  <si>
    <t>7503003</t>
  </si>
  <si>
    <t>Triton mrežica za ventilator 120x120mm</t>
  </si>
  <si>
    <t>8104006</t>
  </si>
  <si>
    <t>Multimedijski upravljalnik Fly Mouse MK705</t>
  </si>
  <si>
    <t>5511008</t>
  </si>
  <si>
    <t>Value napajalni kabel 220V 1,8m  BIPOLAR C7 črn</t>
  </si>
  <si>
    <t>8510046</t>
  </si>
  <si>
    <t>EFB napajalni kabel 220V 3m C7 BIPOLAR</t>
  </si>
  <si>
    <t>8510047</t>
  </si>
  <si>
    <t>EFB napajalni kabel 220V 5m C7 BIPOLAR</t>
  </si>
  <si>
    <t>8510048</t>
  </si>
  <si>
    <t>Digitus napajalni kabel 220V 1,8m C5 TRIPOLAR</t>
  </si>
  <si>
    <t>8510030</t>
  </si>
  <si>
    <t>EFB napajalni kabel 220V 1,8m C5 TRIPOLAR kotni</t>
  </si>
  <si>
    <t>8510063</t>
  </si>
  <si>
    <t>EFB napajalni kabel 220V podaljšek 1,8m C13-C20 črn</t>
  </si>
  <si>
    <t>8510058</t>
  </si>
  <si>
    <t>EFB napajalni kabel 220V podaljšek 1,8m C19-C20 črn</t>
  </si>
  <si>
    <t>8510044</t>
  </si>
  <si>
    <t>EFB napajalni kabel 220V C19 1,8m črn</t>
  </si>
  <si>
    <t>8510043</t>
  </si>
  <si>
    <t>Digitus napajalni kabel 220V EURO 1,8m</t>
  </si>
  <si>
    <t>8510031</t>
  </si>
  <si>
    <t>Value napajalni kabel 220V EURO 1,8m</t>
  </si>
  <si>
    <t>8510062</t>
  </si>
  <si>
    <t>Digitus napajalni kabel 220V EURO 2,5m</t>
  </si>
  <si>
    <t>8510032</t>
  </si>
  <si>
    <t>EFB napajalni kabel 220V EURO 3m kotni črn</t>
  </si>
  <si>
    <t>8510059</t>
  </si>
  <si>
    <t>Roline napajalni kabel 220V EURO 3m</t>
  </si>
  <si>
    <t>8510053</t>
  </si>
  <si>
    <t>Digitus napajalni kabel 220V EURO 5m</t>
  </si>
  <si>
    <t>8510033</t>
  </si>
  <si>
    <t>EFB napajalni kabel 220V EURO 0,5m</t>
  </si>
  <si>
    <t>8510056</t>
  </si>
  <si>
    <t>Digitus napajalni kabel 220V podaljšek 1,2m C13-C14</t>
  </si>
  <si>
    <t>8510034</t>
  </si>
  <si>
    <t>Digitus napajalni kabel 220V EURO 1xC14 - Y 2xC13 1,7m</t>
  </si>
  <si>
    <t>8510040</t>
  </si>
  <si>
    <t>Digitus napajalni kabel 220V podaljšek 1,8m C13-C14</t>
  </si>
  <si>
    <t>8510035</t>
  </si>
  <si>
    <t>Value napajalni kabel 220V podaljšek 3m C13-C14</t>
  </si>
  <si>
    <t>8510039</t>
  </si>
  <si>
    <t>Digitus napajalni kabel 220V podaljšek 5m  C13-C14</t>
  </si>
  <si>
    <t>8510036</t>
  </si>
  <si>
    <t>8611019</t>
  </si>
  <si>
    <t>8560016</t>
  </si>
  <si>
    <t>ATEN line extender USB Cat 5 do 60m aktiven UCE260-A7-G</t>
  </si>
  <si>
    <t>8560011</t>
  </si>
  <si>
    <t>ATEN line extender USB Cat 5 do 60m UCE60-AT</t>
  </si>
  <si>
    <t>8518001</t>
  </si>
  <si>
    <t>Line extender HDMI RJ45 TCP/IP SET Delock</t>
  </si>
  <si>
    <t>8560022</t>
  </si>
  <si>
    <t>3250500</t>
  </si>
  <si>
    <t>Digitus line extender/repeater USB  5m DA-70130-4</t>
  </si>
  <si>
    <t>8611014</t>
  </si>
  <si>
    <t>Delock line extender/repeater USB do 10m +hub 82748</t>
  </si>
  <si>
    <t>8560017</t>
  </si>
  <si>
    <t>Digitus line extender/repeater USB 10m DA-73100-1</t>
  </si>
  <si>
    <t>8611017</t>
  </si>
  <si>
    <t>Digitus line extender/repeater USB 15m DA-73101</t>
  </si>
  <si>
    <t>8611016</t>
  </si>
  <si>
    <t>Digitus line extender/repeater USB 20m DA-73102</t>
  </si>
  <si>
    <t>8611013</t>
  </si>
  <si>
    <t>Digitus line extender/repeater USB 3.0 do 5m DA-73104</t>
  </si>
  <si>
    <t>8611018</t>
  </si>
  <si>
    <t>ATEN line extender DVI DualLink CE604</t>
  </si>
  <si>
    <t>8560015</t>
  </si>
  <si>
    <t>ATEN line extender DVI USB AVDIO CE620</t>
  </si>
  <si>
    <t>8560033</t>
  </si>
  <si>
    <t>ATEN line extender DVI-DVI mini VE066</t>
  </si>
  <si>
    <t>8621001</t>
  </si>
  <si>
    <t>ATEN line extender DVI-RJ45-RJ45 VE600A</t>
  </si>
  <si>
    <t>8621002</t>
  </si>
  <si>
    <t>ATEN line extender HDMI+IR RJ45-RJ45 VE802R</t>
  </si>
  <si>
    <t>8740001</t>
  </si>
  <si>
    <t>ATEN line extender HDMI+IR RJ45-RJ45 VE810</t>
  </si>
  <si>
    <t>8620001</t>
  </si>
  <si>
    <t>ATEN line extender HDMI+USB RJ45-RJ45 VE803</t>
  </si>
  <si>
    <t>8620012</t>
  </si>
  <si>
    <t>ATEN line extender HDMI FO-FO VE882</t>
  </si>
  <si>
    <t>8620007</t>
  </si>
  <si>
    <t>ATEN line extender HDMI HDBT Lite VE801</t>
  </si>
  <si>
    <t>8560005</t>
  </si>
  <si>
    <t>ATEN line extender HDMI RJ45-RJ45 VE800A</t>
  </si>
  <si>
    <t>8710002</t>
  </si>
  <si>
    <t>ATEN line extender HDMI RJ45-RJ45 VE812</t>
  </si>
  <si>
    <t>8620010</t>
  </si>
  <si>
    <t>ATEN line extender HDMI+USB RJ45-RJ45 HDBaseT VE813</t>
  </si>
  <si>
    <t>8560004</t>
  </si>
  <si>
    <t>ATEN line extender VGA monitor RJ45-RJ45 CE250A</t>
  </si>
  <si>
    <t>8740000</t>
  </si>
  <si>
    <t>ATEN line extender VGA-USB-RS232-Avdio CE770</t>
  </si>
  <si>
    <t>8608005</t>
  </si>
  <si>
    <t>ATEN line extender VGA-USB CE100 mini</t>
  </si>
  <si>
    <t>8609001</t>
  </si>
  <si>
    <t>ATEN line extender VGA-USB CE700A</t>
  </si>
  <si>
    <t>8704005</t>
  </si>
  <si>
    <t>ATEN line extender VGA-VGA+AVDIO RJ45 -RJ45 mini  VE022</t>
  </si>
  <si>
    <t>8608001</t>
  </si>
  <si>
    <t>ATEN line extender VGA-VGA RJ45-RJ45 VE150A</t>
  </si>
  <si>
    <t>8608008</t>
  </si>
  <si>
    <t>Digitus line repeater HDMI-HDMI 4K 30Hz DS-55900-1</t>
  </si>
  <si>
    <t>8560030</t>
  </si>
  <si>
    <t>Line repeater VGA-VGA VB100 Aten</t>
  </si>
  <si>
    <t>8608010</t>
  </si>
  <si>
    <t>Digitus modem kabel DB25M-25Ž  2m</t>
  </si>
  <si>
    <t>8509005</t>
  </si>
  <si>
    <t>Digitus modem kabel DB25M-25Ž  3m</t>
  </si>
  <si>
    <t>8509006</t>
  </si>
  <si>
    <t>8516013</t>
  </si>
  <si>
    <t>Digitus modem kabel DB25M-25Ž 10m</t>
  </si>
  <si>
    <t>8516014</t>
  </si>
  <si>
    <t>EFB null modem kabel DB9Ž-DB9Ž 2m K5166.2</t>
  </si>
  <si>
    <t>8516010</t>
  </si>
  <si>
    <t>8516008</t>
  </si>
  <si>
    <t>Digitus pretvornik AVDIO SPDIF/Digital Koax-AVDIO Analog 2xRCA Ž DS-40133</t>
  </si>
  <si>
    <t>9720002</t>
  </si>
  <si>
    <t>ATEN pretvornik 3G-SDI-HDMI+Avdio VC480</t>
  </si>
  <si>
    <t>9723009</t>
  </si>
  <si>
    <t>8015012</t>
  </si>
  <si>
    <t>8015025</t>
  </si>
  <si>
    <t>8015026</t>
  </si>
  <si>
    <t>Digitus PoE napajalni delilnik UTP pasivni DN-95002</t>
  </si>
  <si>
    <t>8015008</t>
  </si>
  <si>
    <t>8015007</t>
  </si>
  <si>
    <t>8015024</t>
  </si>
  <si>
    <t>Tenda PoE-napajanje preko UTP 15W IEEE802.3af POE15F</t>
  </si>
  <si>
    <t>8015015</t>
  </si>
  <si>
    <t>8015018</t>
  </si>
  <si>
    <t>8015014</t>
  </si>
  <si>
    <t>8015021</t>
  </si>
  <si>
    <t>8015020</t>
  </si>
  <si>
    <t>KELine panel CAT.3  telefonski 25-port</t>
  </si>
  <si>
    <t>9014027</t>
  </si>
  <si>
    <t>KELine panel CAT.3  telefonski 50-port</t>
  </si>
  <si>
    <t>9014028</t>
  </si>
  <si>
    <t>Digitus panel CAT.5e FTP 16-port 568B lsa+ DN-91516S</t>
  </si>
  <si>
    <t>9016012</t>
  </si>
  <si>
    <t>Digitus panel CAT.5e FTP 24-port 568B lsa+ DN-91524S</t>
  </si>
  <si>
    <t>9016010</t>
  </si>
  <si>
    <t>Leviton panel CAT.5e FTP 24-port GPCPNLF240K2M</t>
  </si>
  <si>
    <t>5042000</t>
  </si>
  <si>
    <t>KELine panel CAT.5e FTP 24-port</t>
  </si>
  <si>
    <t>9014029</t>
  </si>
  <si>
    <t>Digitus panel CAT.5e UTP 24-port 568B lsa+ DN-91524U</t>
  </si>
  <si>
    <t>9014014</t>
  </si>
  <si>
    <t>Leviton panel CAT.5e UTP 24-port GPCPNLU24002</t>
  </si>
  <si>
    <t>5032000</t>
  </si>
  <si>
    <t>KELine panel CAT.5e UTP 24-port</t>
  </si>
  <si>
    <t>9014030</t>
  </si>
  <si>
    <t>Digitus panel CAT.5e/6/6A 16-port modularen DN-91400</t>
  </si>
  <si>
    <t>9014013</t>
  </si>
  <si>
    <t>Leviton panel CAT.5e/6/6A 24-port modularen MMCPNLX24SIJ2</t>
  </si>
  <si>
    <t>9003010</t>
  </si>
  <si>
    <t>Digitus panel CAT.5e/6/6A 24-port modularen DN-91411</t>
  </si>
  <si>
    <t>9014012</t>
  </si>
  <si>
    <t>Leviton panel CAT.5e/6/6A 24-port modularen+nosilec kablov</t>
  </si>
  <si>
    <t>9918003</t>
  </si>
  <si>
    <t>Leviton panel CAT.5e/6/6A 24-port modularen+nosilec kablov  V12</t>
  </si>
  <si>
    <t>9003008</t>
  </si>
  <si>
    <t>Panel CAT.5e/6/6A 24-P modularen+nosilec kablov, V12, Digitus</t>
  </si>
  <si>
    <t>9016011</t>
  </si>
  <si>
    <t>Leviton panel CAT.5e/6/6A 48-port modularen MMCPNLX48SIJ1U2</t>
  </si>
  <si>
    <t>9014022</t>
  </si>
  <si>
    <t>KELine panel CAT.6  FTP 24-port toolless</t>
  </si>
  <si>
    <t>9014031</t>
  </si>
  <si>
    <t>Digitus panel CAT.6 UTP 16-port DN-91616U</t>
  </si>
  <si>
    <t>9014015</t>
  </si>
  <si>
    <t>Digitus panel CAT.6  UTP 24-port DN-91624U</t>
  </si>
  <si>
    <t>9014010</t>
  </si>
  <si>
    <t>KELine panel CAT.6  UTP 24-port</t>
  </si>
  <si>
    <t>9014032</t>
  </si>
  <si>
    <t>9014016</t>
  </si>
  <si>
    <t>Leviton panel CAT.6+ FTP 24-port C6CPNLF240K2M</t>
  </si>
  <si>
    <t>6031000</t>
  </si>
  <si>
    <t>Leviton panel CAT.6+ UTP 24-port C6CPNLU24012M</t>
  </si>
  <si>
    <t>6041000</t>
  </si>
  <si>
    <t>KELine panel CAT.6A  FTP 24-port HD toolless</t>
  </si>
  <si>
    <t>9014033</t>
  </si>
  <si>
    <t>Leviton panel CAT.6A FTP 24-port 10GPlus 4x6 modul AC6PNLF240K2M</t>
  </si>
  <si>
    <t>9018001</t>
  </si>
  <si>
    <t>KELine panel CAT.6A/EA  FTP 24-port toolless</t>
  </si>
  <si>
    <t>9014034</t>
  </si>
  <si>
    <t>Digitus panel CAT.6A/EA FTP 24-port DN-91624S-EA</t>
  </si>
  <si>
    <t>9014023</t>
  </si>
  <si>
    <t>Digitus nadometni panel CAT.5e UTP 8- port DN-10001</t>
  </si>
  <si>
    <t>9014036</t>
  </si>
  <si>
    <t>9014035</t>
  </si>
  <si>
    <t>Digitus nadometni panel CAT.6A FTP 12- port DN-91612SD-EA</t>
  </si>
  <si>
    <t>9014024</t>
  </si>
  <si>
    <t>9485002</t>
  </si>
  <si>
    <t>9485020</t>
  </si>
  <si>
    <t>Triton organizator 2U rack s pokrovom dvostranski</t>
  </si>
  <si>
    <t>9485005</t>
  </si>
  <si>
    <t>9485003</t>
  </si>
  <si>
    <t>9485021</t>
  </si>
  <si>
    <t>Triton organizator 1U rack 30x35mm črn</t>
  </si>
  <si>
    <t>1870100</t>
  </si>
  <si>
    <t>Triton organizator 1U rack 30x35mm siv</t>
  </si>
  <si>
    <t>9485018</t>
  </si>
  <si>
    <t>Triton organizator 1U rack 30x65mm črn</t>
  </si>
  <si>
    <t>9416015</t>
  </si>
  <si>
    <t>Triton organizator 1U rack 30x65mm z luknjami siv</t>
  </si>
  <si>
    <t>9485006</t>
  </si>
  <si>
    <t>Leviton organizator rack 1U kovinski MMCACCCM001</t>
  </si>
  <si>
    <t>5021000</t>
  </si>
  <si>
    <t>Triton organizator 1U rack plastičen s pokrovom črn</t>
  </si>
  <si>
    <t>9485013</t>
  </si>
  <si>
    <t>Leviton organizator rack 1U zaprt z metlico MMCACCCM006</t>
  </si>
  <si>
    <t>5024000</t>
  </si>
  <si>
    <t>Triton organizator 1U rack z metlico</t>
  </si>
  <si>
    <t>1870200</t>
  </si>
  <si>
    <t>Triton organizator 2U rack plastičen s s pokrovom črn</t>
  </si>
  <si>
    <t>9485014</t>
  </si>
  <si>
    <t>Triton organizator rack rezerve kabla 440mm</t>
  </si>
  <si>
    <t>9485012</t>
  </si>
  <si>
    <t>Triton organizator 4x4 vertikalni tip D1</t>
  </si>
  <si>
    <t>1870600</t>
  </si>
  <si>
    <t>Triton organizator 4x4 vertikalni tip D3</t>
  </si>
  <si>
    <t>9416026</t>
  </si>
  <si>
    <t>Triton organizator 4x8 vertikalni tip D1</t>
  </si>
  <si>
    <t>1870700</t>
  </si>
  <si>
    <t>Triton organizator 4x8 vertikalni tip D2</t>
  </si>
  <si>
    <t>9485017</t>
  </si>
  <si>
    <t>Triton organizator 4x8 vertikalni tip D3</t>
  </si>
  <si>
    <t>9485007</t>
  </si>
  <si>
    <t>Triton organizator 8x8 vertikalni tip D1</t>
  </si>
  <si>
    <t>9485016</t>
  </si>
  <si>
    <t>Triton organizator 8x8 vertikalni tip D2</t>
  </si>
  <si>
    <t>9416006</t>
  </si>
  <si>
    <t>9485001</t>
  </si>
  <si>
    <t>Digitus polica 25cm 1U 150mm siva DN-10 TRAY-1</t>
  </si>
  <si>
    <t>9418053</t>
  </si>
  <si>
    <t>Digitus polica rack 2U 370mm - 20kg črna DN-19 TRAY-2-SW</t>
  </si>
  <si>
    <t>9418049</t>
  </si>
  <si>
    <t>Digitus polica rack 2U 370mm - 20kg siva DN-97610</t>
  </si>
  <si>
    <t>9418052</t>
  </si>
  <si>
    <t>Digitus polica rack 2U 550mm - 20kg črna DN-19 TRAY-2-55-SW</t>
  </si>
  <si>
    <t>9418050</t>
  </si>
  <si>
    <t>Digitus polica rack 2U 550mm - 20kg siva DN-19 TRAY-2-55</t>
  </si>
  <si>
    <t>9418051</t>
  </si>
  <si>
    <t>9418055</t>
  </si>
  <si>
    <t>9418056</t>
  </si>
  <si>
    <t>9418020</t>
  </si>
  <si>
    <t>9418021</t>
  </si>
  <si>
    <t>Triton polica rack 1U 250mm - 15kg črna</t>
  </si>
  <si>
    <t>1880100</t>
  </si>
  <si>
    <t>1880200</t>
  </si>
  <si>
    <t>Triton polica rack 1U 450mm -  80kg črna</t>
  </si>
  <si>
    <t>9418039</t>
  </si>
  <si>
    <t>Triton polica rack 1U 450mm - 150kg črna</t>
  </si>
  <si>
    <t>1890300</t>
  </si>
  <si>
    <t>1880400</t>
  </si>
  <si>
    <t>1890500</t>
  </si>
  <si>
    <t>Triton polica rack 1U 650mm - 80kg črna</t>
  </si>
  <si>
    <t>1880500</t>
  </si>
  <si>
    <t>Triton polica rack 1U 650mm - 80kg siva</t>
  </si>
  <si>
    <t>9418043</t>
  </si>
  <si>
    <t>Triton polica rack 1U 750mm - 40kg črna</t>
  </si>
  <si>
    <t>9418042</t>
  </si>
  <si>
    <t>Triton polica rack 1U 750mm - 80kg črna</t>
  </si>
  <si>
    <t>9418038</t>
  </si>
  <si>
    <t>Triton polica rack izvlečna 350mm - 30kg siva</t>
  </si>
  <si>
    <t>9418022</t>
  </si>
  <si>
    <t>9418017</t>
  </si>
  <si>
    <t>EFB optični adapter I člen LC OM3 MM Duplex pak/12 53357.2</t>
  </si>
  <si>
    <t>7930006</t>
  </si>
  <si>
    <t>Digitus optični adapter I člen LC Duplex SM DN-96007-1</t>
  </si>
  <si>
    <t>7801014</t>
  </si>
  <si>
    <t>Digitus optični adapter I člen SC MM Duplex DN-96004-1</t>
  </si>
  <si>
    <t>7930002</t>
  </si>
  <si>
    <t>Digitus optični adapter I člen SC Duplex SM DN-96003-1</t>
  </si>
  <si>
    <t>7801012</t>
  </si>
  <si>
    <t>7907002</t>
  </si>
  <si>
    <t>2320600</t>
  </si>
  <si>
    <t>Digitus optični adapter I člen ST MM DN-96002-1</t>
  </si>
  <si>
    <t>7930001</t>
  </si>
  <si>
    <t>Digitus optični adapter I člen ST SM DN-96001-1</t>
  </si>
  <si>
    <t>7930004</t>
  </si>
  <si>
    <t>7930005</t>
  </si>
  <si>
    <t>7930007</t>
  </si>
  <si>
    <t>7930008</t>
  </si>
  <si>
    <t>7930009</t>
  </si>
  <si>
    <t>Leviton optični konektor SC Duplex MM FOCDCEPMM001</t>
  </si>
  <si>
    <t>2325300</t>
  </si>
  <si>
    <t>Leviton optični konektor ST MM FOCSTEPMM001</t>
  </si>
  <si>
    <t>2325400</t>
  </si>
  <si>
    <t>7916001</t>
  </si>
  <si>
    <t>Digitus optični panel prazen 12xST QL DN-96204-QL</t>
  </si>
  <si>
    <t>7916003</t>
  </si>
  <si>
    <t>7916002</t>
  </si>
  <si>
    <t>Digitus optični panel prazen 24xST QL DN-96205-QL</t>
  </si>
  <si>
    <t>7916004</t>
  </si>
  <si>
    <t>Leviton optični panel LC  6x Duplex adapter SM  FPCC1SXSM12LC2</t>
  </si>
  <si>
    <t>7940007</t>
  </si>
  <si>
    <t>Leviton optični panel LC 12x Duplex adapter MM  FPCC1SXMM24LC2</t>
  </si>
  <si>
    <t>7902004</t>
  </si>
  <si>
    <t>Leviton optični panel LC 12x Duplex adapter SM  FPCC1SXSM24LC2</t>
  </si>
  <si>
    <t>7940010</t>
  </si>
  <si>
    <t>Leviton optični panel LC 12x Quad ada.SM 48xPigtail SM LC 2m FPCPC100848LC2</t>
  </si>
  <si>
    <t>7914003</t>
  </si>
  <si>
    <t>Leviton optični panel LC 24x Duplex adapter MM  FPCC1SXMM48LC2</t>
  </si>
  <si>
    <t>7902005</t>
  </si>
  <si>
    <t>Leviton optični panel LC 24x Duplex adapter SM  FPCC1SXSM48LC2</t>
  </si>
  <si>
    <t>7940009</t>
  </si>
  <si>
    <t>7940006</t>
  </si>
  <si>
    <t>Leviton optični panel SC  8x Duplex adapter MM OM2 FPCC1SXMM16DC2</t>
  </si>
  <si>
    <t>2321100</t>
  </si>
  <si>
    <t>Leviton optični panel SC 12x Duplex adapter MM OM2</t>
  </si>
  <si>
    <t>2321200</t>
  </si>
  <si>
    <t>Leviton optični panel SC 12x Simplex adapter  MM OM2 FPCC1SXMM24SC2</t>
  </si>
  <si>
    <t>7913001</t>
  </si>
  <si>
    <t>Leviton optični panel ST  6x adapter MM OM2 FPCC1SXMM06ST</t>
  </si>
  <si>
    <t>2320700</t>
  </si>
  <si>
    <t>Leviton optični panel ST 12x adapter MM OM2 FPCC1SXMM12ST2</t>
  </si>
  <si>
    <t>2320800</t>
  </si>
  <si>
    <t>Leviton optični panel ST 24x adapter MM OM2 FPCC1SXMM24ST2</t>
  </si>
  <si>
    <t>2320900</t>
  </si>
  <si>
    <t>7940001</t>
  </si>
  <si>
    <t>7940002</t>
  </si>
  <si>
    <t>7940004</t>
  </si>
  <si>
    <t>Digitus optični panel ST 12x adapter kaseta Pigtails OM2 DN-96310</t>
  </si>
  <si>
    <t>7902009</t>
  </si>
  <si>
    <t>Digitus optični panel ST 24x adapter kaseta Pigtails OM2 DN-96311</t>
  </si>
  <si>
    <t>7902010</t>
  </si>
  <si>
    <t>Optični panel 48cm ST 24x adapter prazen KELine</t>
  </si>
  <si>
    <t>7940014</t>
  </si>
  <si>
    <t>Digitus optični panel DIN Rail 6xSC/DX DN-96890</t>
  </si>
  <si>
    <t>7940008</t>
  </si>
  <si>
    <t>Digitus optični panel DIN Rail 8xLC/DX DN-96891</t>
  </si>
  <si>
    <t>7940016</t>
  </si>
  <si>
    <t>KELine optični panel nadometni 8x ST/FC prazen</t>
  </si>
  <si>
    <t>7940013</t>
  </si>
  <si>
    <t>7940015</t>
  </si>
  <si>
    <t>Digitus optični patch MM LC/LC 1m OM2</t>
  </si>
  <si>
    <t>7909019</t>
  </si>
  <si>
    <t>Digitus optični patch MM LC/LC 2m OM2</t>
  </si>
  <si>
    <t>7909020</t>
  </si>
  <si>
    <t>Digitus optični patch MM LC/LC 3m OM2</t>
  </si>
  <si>
    <t>7909021</t>
  </si>
  <si>
    <t>Digitus optični patch MM LC/LC 5m OM2</t>
  </si>
  <si>
    <t>7909022</t>
  </si>
  <si>
    <t>Digitus optični patch MM LC/LC 7m OM2</t>
  </si>
  <si>
    <t>7909023</t>
  </si>
  <si>
    <t>Digitus optični patch MM LC/LC 10m OM2</t>
  </si>
  <si>
    <t>7909024</t>
  </si>
  <si>
    <t>Digitus optični patch MM LC/LC 1m OM3</t>
  </si>
  <si>
    <t>7950001</t>
  </si>
  <si>
    <t>Digitus optični patch MM LC/LC 2m OM3</t>
  </si>
  <si>
    <t>7950002</t>
  </si>
  <si>
    <t>Digitus optični patch MM LC/LC 3m OM3</t>
  </si>
  <si>
    <t>7950003</t>
  </si>
  <si>
    <t>Digitus optični patch MM LC/LC 5m OM3</t>
  </si>
  <si>
    <t>7950004</t>
  </si>
  <si>
    <t>Digitus optični patch MM LC/LC 10m OM3</t>
  </si>
  <si>
    <t>7950031</t>
  </si>
  <si>
    <t>Digitus optični patch MM LC/LC 15m OM3</t>
  </si>
  <si>
    <t>7950032</t>
  </si>
  <si>
    <t>Digitus optični patch MM LC/LC 1m OM4</t>
  </si>
  <si>
    <t>7950008</t>
  </si>
  <si>
    <t>Digitus optični patch MM LC/LC 2m OM4</t>
  </si>
  <si>
    <t>7950009</t>
  </si>
  <si>
    <t>Digitus optični patch MM LC/LC 3m OM4</t>
  </si>
  <si>
    <t>7950010</t>
  </si>
  <si>
    <t>Digitus optični patch MM LC/LC 5m OM4</t>
  </si>
  <si>
    <t>7950011</t>
  </si>
  <si>
    <t>EFB optični patch MM LC/LC OM4 10m</t>
  </si>
  <si>
    <t>7950028</t>
  </si>
  <si>
    <t>EFB optični patch MM LC/LC OM4 15m</t>
  </si>
  <si>
    <t>7950029</t>
  </si>
  <si>
    <t>Digitus optični patch MM LC/SC 1m OM2</t>
  </si>
  <si>
    <t>7909025</t>
  </si>
  <si>
    <t>Digitus optični patch MM LC/SC 2m OM2</t>
  </si>
  <si>
    <t>7909026</t>
  </si>
  <si>
    <t>Digitus optični patch MM LC/SC 3m OM2</t>
  </si>
  <si>
    <t>7909027</t>
  </si>
  <si>
    <t>Digitus optični patch MM LC/SC 5m OM2</t>
  </si>
  <si>
    <t>7909028</t>
  </si>
  <si>
    <t>Optični patch MM 50.0 LC/SC  7m Digitus</t>
  </si>
  <si>
    <t>7909029</t>
  </si>
  <si>
    <t>Digitus optični patch MM LC/SC 10m OM2</t>
  </si>
  <si>
    <t>7909030</t>
  </si>
  <si>
    <t>Digitus optični patch MM LC/SC 1m OM3</t>
  </si>
  <si>
    <t>7950005</t>
  </si>
  <si>
    <t>Digitus optični patch MM LC/SC 2m OM3</t>
  </si>
  <si>
    <t>7950006</t>
  </si>
  <si>
    <t>Digitus optični patch MM LC/SC 3m OM3</t>
  </si>
  <si>
    <t>7950007</t>
  </si>
  <si>
    <t>Digitus optični patch MM LC/ST 1m OM2</t>
  </si>
  <si>
    <t>7909031</t>
  </si>
  <si>
    <t>Digitus optični patch MM LC/ST 2m OM2</t>
  </si>
  <si>
    <t>7909032</t>
  </si>
  <si>
    <t>Digitus optični patch MM LC/ST 3m OM2</t>
  </si>
  <si>
    <t>7909033</t>
  </si>
  <si>
    <t>Digitus optični patch MM LC/ST 5m OM2</t>
  </si>
  <si>
    <t>7909034</t>
  </si>
  <si>
    <t>Digitus optični patch MM LC/ST 10m OM2</t>
  </si>
  <si>
    <t>7909036</t>
  </si>
  <si>
    <t>Digitus optični patch MM LC/ST 5m OM3</t>
  </si>
  <si>
    <t>7950050</t>
  </si>
  <si>
    <t>Leviton optični patch MM LC-LC 1m HOPLC050010LC293</t>
  </si>
  <si>
    <t>7903016</t>
  </si>
  <si>
    <t>Leviton optični patch MM LC-LC 2m HOPLC050020LC293</t>
  </si>
  <si>
    <t>7909005</t>
  </si>
  <si>
    <t>Leviton optični patch MM LC-LC 3m HOPLC050030LC293</t>
  </si>
  <si>
    <t>7903017</t>
  </si>
  <si>
    <t>KELine optični patch MM 50.0 LC-LC 2m</t>
  </si>
  <si>
    <t>7950045</t>
  </si>
  <si>
    <t>7909057</t>
  </si>
  <si>
    <t>7909058</t>
  </si>
  <si>
    <t>KELine optični patch MM 50.0 LC-LC OM3 2m</t>
  </si>
  <si>
    <t>7950046</t>
  </si>
  <si>
    <t>7909059</t>
  </si>
  <si>
    <t>7909060</t>
  </si>
  <si>
    <t>Leviton optični patch MM LC-SC 1m HOPLC050010SC293</t>
  </si>
  <si>
    <t>7903008</t>
  </si>
  <si>
    <t>Leviton optični patch MM LC-SC 2m HOPLC050020SC293</t>
  </si>
  <si>
    <t>7904016</t>
  </si>
  <si>
    <t>7903010</t>
  </si>
  <si>
    <t>Leviton optični patch MM LC-SC 5m HOPLC050050SC293</t>
  </si>
  <si>
    <t>7903011</t>
  </si>
  <si>
    <t>Digitus optični patch MM LC-SC 1m OM4</t>
  </si>
  <si>
    <t>7950052</t>
  </si>
  <si>
    <t>Digitus optični patch MM LC-SC 2m OM4</t>
  </si>
  <si>
    <t>7950053</t>
  </si>
  <si>
    <t>Leviton optični patch MM LC-ST 3m HOPLC050030ST293</t>
  </si>
  <si>
    <t>7903014</t>
  </si>
  <si>
    <t>Digitus optični patch MM SC/SC 2m OM2</t>
  </si>
  <si>
    <t>7904020</t>
  </si>
  <si>
    <t>Digitus optični patch MM SC/SC 3m OM2</t>
  </si>
  <si>
    <t>7904021</t>
  </si>
  <si>
    <t>Optični patch MM 50.0 SC/SC  7m Digitus</t>
  </si>
  <si>
    <t>7904023</t>
  </si>
  <si>
    <t>EFB optični patch MM SC/SC 10m</t>
  </si>
  <si>
    <t>7950040</t>
  </si>
  <si>
    <t>EFB optični patch MM SC/SC 25m</t>
  </si>
  <si>
    <t>7950039</t>
  </si>
  <si>
    <t>Digitus optični patch MM SC/SC 1m OM3</t>
  </si>
  <si>
    <t>7950036</t>
  </si>
  <si>
    <t>Leviton optični patch MM SC-SC 2m HOPSC050020SC291</t>
  </si>
  <si>
    <t>7904006</t>
  </si>
  <si>
    <t>Leviton optični patch MM SC-SC 3m HOPSC050030SC291</t>
  </si>
  <si>
    <t>7904007</t>
  </si>
  <si>
    <t>Leviton optični patch MM SC-SC 5m HOPSC050050SC291</t>
  </si>
  <si>
    <t>7904008</t>
  </si>
  <si>
    <t>Digitus optični patch MM ST/SC 1m OM2</t>
  </si>
  <si>
    <t>7903031</t>
  </si>
  <si>
    <t>Digitus optični patch MM ST/SC 2m OM2</t>
  </si>
  <si>
    <t>7903032</t>
  </si>
  <si>
    <t>Digitus optični patch MM ST/SC 3m OM2</t>
  </si>
  <si>
    <t>7903033</t>
  </si>
  <si>
    <t>Optični patch MM 50.0 ST/SC 10m Digitus</t>
  </si>
  <si>
    <t>7903036</t>
  </si>
  <si>
    <t>EFB optični patch MM ST/SC 10m</t>
  </si>
  <si>
    <t>7950054</t>
  </si>
  <si>
    <t>Digitus optični patch MM ST/ST 3m OM2</t>
  </si>
  <si>
    <t>7903039</t>
  </si>
  <si>
    <t>Optični patch MM 50.0 ST/ST  5m Digitus</t>
  </si>
  <si>
    <t>7903040</t>
  </si>
  <si>
    <t>EFB optični patch MM ST/ST OM4 2m</t>
  </si>
  <si>
    <t>7950034</t>
  </si>
  <si>
    <t>EFB optični patch MM ST/ST 15m</t>
  </si>
  <si>
    <t>7950033</t>
  </si>
  <si>
    <t>Digitus optični patch MM ST/ST 3m OM3</t>
  </si>
  <si>
    <t>7950051</t>
  </si>
  <si>
    <t>Leviton optični patch MM ST-SC 2m HOPSC050020ST291</t>
  </si>
  <si>
    <t>2306200</t>
  </si>
  <si>
    <t>EFB optični patch SM LC/APC-LC/APC 1m</t>
  </si>
  <si>
    <t>7950018</t>
  </si>
  <si>
    <t>EFB optični patch SM LC/APC-LC/APC 2m</t>
  </si>
  <si>
    <t>7950019</t>
  </si>
  <si>
    <t>EFB optični patch SM LC/APC-LC/APC 3m</t>
  </si>
  <si>
    <t>7950020</t>
  </si>
  <si>
    <t>EFB optični patch SM LC/APC-LC/APC 5m</t>
  </si>
  <si>
    <t>7950021</t>
  </si>
  <si>
    <t>EFB optični patch SM PK-9 LC(APC)/LC 1m</t>
  </si>
  <si>
    <t>7950012</t>
  </si>
  <si>
    <t>EFB optični patch SM PK-9 LC(APC)/LC 2m</t>
  </si>
  <si>
    <t>7950013</t>
  </si>
  <si>
    <t>EFB optični patch SM PK-9 LC(APC)/LC 3m</t>
  </si>
  <si>
    <t>7950022</t>
  </si>
  <si>
    <t>EFB optični patch SM PK-9 LC(APC)/LC 5m</t>
  </si>
  <si>
    <t>7950023</t>
  </si>
  <si>
    <t>Digitus optični patch SM PK-9 LC/LC 1m OS2</t>
  </si>
  <si>
    <t>7909037</t>
  </si>
  <si>
    <t>Digitus optični patch SM PK-9 LC/LC 2m OS2</t>
  </si>
  <si>
    <t>7909038</t>
  </si>
  <si>
    <t>Digitus optični patch SM PK-9 LC/LC 3m OS2</t>
  </si>
  <si>
    <t>7909039</t>
  </si>
  <si>
    <t>Digitus optični patch SM PK-9 LC/LC 5m OS2</t>
  </si>
  <si>
    <t>7909040</t>
  </si>
  <si>
    <t>Digitus optični patch SM PK-9 LC/LC 10m OS2</t>
  </si>
  <si>
    <t>7909042</t>
  </si>
  <si>
    <t>Digitus optični patch SM PK-9 LC/SC 1m OS2</t>
  </si>
  <si>
    <t>7909043</t>
  </si>
  <si>
    <t>Digitus optični patch SM PK-9 LC/SC 2m OS2</t>
  </si>
  <si>
    <t>7909044</t>
  </si>
  <si>
    <t>Digitus optični patch SM PK-9 LC/SC 3m OS2</t>
  </si>
  <si>
    <t>7909045</t>
  </si>
  <si>
    <t>Digitus optični patch SM PK-9 LC/SC 5m OS2</t>
  </si>
  <si>
    <t>7909046</t>
  </si>
  <si>
    <t>Digitus optični patch SM PK-9 LC/SC 10m OS2</t>
  </si>
  <si>
    <t>7909048</t>
  </si>
  <si>
    <t>Leviton optični patch SM PK-9 LC-FC 2m Duplex VPC-S2D1LCCF0020</t>
  </si>
  <si>
    <t>7909004</t>
  </si>
  <si>
    <t>EFB optični patch SM PK-9 LC-FC 3m Duplex</t>
  </si>
  <si>
    <t>7950026</t>
  </si>
  <si>
    <t>Leviton optični patch SM PK-9 LC-LC 1m VPC-S2D1LCLC0010</t>
  </si>
  <si>
    <t>7909049</t>
  </si>
  <si>
    <t>Leviton optični patch SM PK-9 LC-LC 2m Duplex VPC-S2D1LCLC0020</t>
  </si>
  <si>
    <t>7909002</t>
  </si>
  <si>
    <t>KELine optični patch SM PK-9 LC-LC 2m (ITU-T G.652.D)</t>
  </si>
  <si>
    <t>7950047</t>
  </si>
  <si>
    <t>Leviton optični patch SM PK-9 LC-LC 3m Duplex VPC-S2D1LCLC0030</t>
  </si>
  <si>
    <t>7909016</t>
  </si>
  <si>
    <t>Leviton optični patch SM PK-9 LC-LC 5m Duplex VPC-S2D1LCLC0050</t>
  </si>
  <si>
    <t>7909050</t>
  </si>
  <si>
    <t>Leviton optični patch SM PK-9 LC-SC 1m Duplex HOPLC008010SC203</t>
  </si>
  <si>
    <t>7909054</t>
  </si>
  <si>
    <t>Leviton optični patch SM PK-9 LC-SC 2m Duplex HOPLC008020SC203</t>
  </si>
  <si>
    <t>7909001</t>
  </si>
  <si>
    <t>Leviton optični patch SM PK-9 LC-SC 5m Duplex HOPLC008050SC203</t>
  </si>
  <si>
    <t>7909056</t>
  </si>
  <si>
    <t>7909051</t>
  </si>
  <si>
    <t>7909003</t>
  </si>
  <si>
    <t>7909052</t>
  </si>
  <si>
    <t>7909053</t>
  </si>
  <si>
    <t>Digitus optični patch SM PK-9 SC/SC 2m OS2</t>
  </si>
  <si>
    <t>7950030</t>
  </si>
  <si>
    <t>7904028</t>
  </si>
  <si>
    <t>Leviton optični patch SM PK-9 SC-SC  2m Duplex VPC-S2D1SCS0020</t>
  </si>
  <si>
    <t>7904009</t>
  </si>
  <si>
    <t>7904029</t>
  </si>
  <si>
    <t>Leviton optični patch SM PK-9 SC-SC  5m Duplex HOPSC008050SC201</t>
  </si>
  <si>
    <t>7904030</t>
  </si>
  <si>
    <t>Leviton optični patch SM PK-9 SC-ST  1m Duplex HOPSC008010ST201</t>
  </si>
  <si>
    <t>7904025</t>
  </si>
  <si>
    <t>Leviton optični patch SM PK-9 SC-ST  2m Duplex HOPSC008020ST201</t>
  </si>
  <si>
    <t>7904010</t>
  </si>
  <si>
    <t>Leviton optični patch SM PK-9 SC-ST  3m Duplex HOPSC008030ST201</t>
  </si>
  <si>
    <t>7904026</t>
  </si>
  <si>
    <t>Leviton optični patch SM PK-9 SC-ST  5m Duplex HOPSC008050ST201</t>
  </si>
  <si>
    <t>7904027</t>
  </si>
  <si>
    <t>EFB optični patch SM SC/APC-SC/APC 6m</t>
  </si>
  <si>
    <t>7950044</t>
  </si>
  <si>
    <t>EFB optični patch SM SC/APC-SC/APC 15m</t>
  </si>
  <si>
    <t>7950042</t>
  </si>
  <si>
    <t>EFB optični patch SM SC/APC-SC/APC 20m</t>
  </si>
  <si>
    <t>7950041</t>
  </si>
  <si>
    <t>Digitus optični pigtail MM LC OM2 12kos DK-25332-02</t>
  </si>
  <si>
    <t>7912008</t>
  </si>
  <si>
    <t>7912007</t>
  </si>
  <si>
    <t>Digitus optični pigtail MM 50.0 LC OM3 12kos DK-25332-02/3</t>
  </si>
  <si>
    <t>7955001</t>
  </si>
  <si>
    <t>Digitus optični pigtail MM 50.0 LC OM3 v kaseti 12kos A-96533-02-UPC-3</t>
  </si>
  <si>
    <t>7955002</t>
  </si>
  <si>
    <t>Digitus optični pigtail MM SC OM2 12kos DK-25221-02</t>
  </si>
  <si>
    <t>7912010</t>
  </si>
  <si>
    <t>Leviton optični pigtail MM SC OM3 2m HOTSCOM3002</t>
  </si>
  <si>
    <t>7912005</t>
  </si>
  <si>
    <t>Digitus optični pigtail MM 50.0 SC OM3 v kaseti 12 kos A-96522-02-UPC-3</t>
  </si>
  <si>
    <t>7955006</t>
  </si>
  <si>
    <t>Leviton optični pigtail MM ST OM3 2m VPS-M39ST0100-02</t>
  </si>
  <si>
    <t>7912006</t>
  </si>
  <si>
    <t>KELine optični pigtail MM 50/125 LC OM2 2m PIG05-LC-020</t>
  </si>
  <si>
    <t>7955007</t>
  </si>
  <si>
    <t>KELine optični pigtail MM 50/125 LC OM3 2m PIGOM3-LC-020</t>
  </si>
  <si>
    <t>7955008</t>
  </si>
  <si>
    <t>KELine optični pigtail MM 50/125 SC OM2 2m PIG05-SC-020</t>
  </si>
  <si>
    <t>7955009</t>
  </si>
  <si>
    <t>KELine optični pigtail MM 50/125 SC OM3 2m PIGOM3-SC-020</t>
  </si>
  <si>
    <t>7955010</t>
  </si>
  <si>
    <t>KELine optični pigtail SM 9/125 LC OS2 2m PIG09-LC-020</t>
  </si>
  <si>
    <t>7955011</t>
  </si>
  <si>
    <t>KELine optični pigtail SM 9/125 SC OS2 2m PIG09-SC-020</t>
  </si>
  <si>
    <t>7955012</t>
  </si>
  <si>
    <t>EFB optični patch pigtail SM FC/PC</t>
  </si>
  <si>
    <t>7955005</t>
  </si>
  <si>
    <t>7912004</t>
  </si>
  <si>
    <t>Digitus optični pigtail SM ZK-9 LC 12kos DK-29332-02</t>
  </si>
  <si>
    <t>7912009</t>
  </si>
  <si>
    <t>Digitus optični pigtail SM ZK-9 SC 12kos DK-29221-02</t>
  </si>
  <si>
    <t>7912011</t>
  </si>
  <si>
    <t>Digitus optični pigtail SM ZK-9 ST 12kos DK-29112-02</t>
  </si>
  <si>
    <t>7912013</t>
  </si>
  <si>
    <t>Leviton držalo za osnovni element črn MMCJH002</t>
  </si>
  <si>
    <t>9015004</t>
  </si>
  <si>
    <t>EFB tester mrežni+orodje kit 3-delno 39919.1</t>
  </si>
  <si>
    <t>1385001</t>
  </si>
  <si>
    <t>Secomp orodje kit 145-delni 19.06.2031-5</t>
  </si>
  <si>
    <t>1307003</t>
  </si>
  <si>
    <t>Digitus klešče-striper za optiko 3mm 900µm/250µm ASK-HT-S144H</t>
  </si>
  <si>
    <t>1319009</t>
  </si>
  <si>
    <t>Bachmann podaljšek 220V kabel  2m bel 341.200S</t>
  </si>
  <si>
    <t>8203022</t>
  </si>
  <si>
    <t>Bachmann podaljšek 220V kabel  3m bel 341.201S</t>
  </si>
  <si>
    <t>8203023</t>
  </si>
  <si>
    <t>Bachmann podaljšek 220V kabel  5m bel 341.202S</t>
  </si>
  <si>
    <t>8203024</t>
  </si>
  <si>
    <t>Bachmann podaljšek 220V kabel 10m bel 341.203S</t>
  </si>
  <si>
    <t>8203025</t>
  </si>
  <si>
    <t>Bachmann podaljšek kabelski 3x220V 1,5m bel 388.270</t>
  </si>
  <si>
    <t>8203030</t>
  </si>
  <si>
    <t>Bachmann podaljšek kabelski 3x220V 1,5m črn 388.170</t>
  </si>
  <si>
    <t>8203039</t>
  </si>
  <si>
    <t>Bachmann podaljšek kabelski 3x220V 3m bel 388.271</t>
  </si>
  <si>
    <t>8203041</t>
  </si>
  <si>
    <t>Bachmann podaljšek kabelski 3x220V 3m črn 388.171</t>
  </si>
  <si>
    <t>8203040</t>
  </si>
  <si>
    <t>Bachmann podaljšek kabelski 3x220V 5m črn 387.172</t>
  </si>
  <si>
    <t>8203003</t>
  </si>
  <si>
    <t>Bachmann podaljšek kabelski 3x220V 3m bel 387.271</t>
  </si>
  <si>
    <t>8203050</t>
  </si>
  <si>
    <t>Bachmann podaljšek kabelski 4x220V 1,5m bel 381.221K</t>
  </si>
  <si>
    <t>8203031</t>
  </si>
  <si>
    <t>Bachmann podaljšek kabelski 4x220V 1,5m črn 381.121K</t>
  </si>
  <si>
    <t>8203032</t>
  </si>
  <si>
    <t>Bachmann podaljšek kabelski 4x220V 1,5m s stikalom bel 381.230K</t>
  </si>
  <si>
    <t>8203005</t>
  </si>
  <si>
    <t>Bachmann podaljšek kabelski 6x220V 1,5m s stikalom bel 381.250K</t>
  </si>
  <si>
    <t>8203029</t>
  </si>
  <si>
    <t>Bachmann podaljšek kabelski 6x220V 1,5m s stikalom bel SELLY 381.244S</t>
  </si>
  <si>
    <t>8203051</t>
  </si>
  <si>
    <t>Bachmann podaljšek kabelski 6x220V 1,5m s stikalom črn SELLY 381.144S</t>
  </si>
  <si>
    <t>8203052</t>
  </si>
  <si>
    <t>Bachmann podaljšek kabelski 6x220V 3m s stikalom bel 381.251K</t>
  </si>
  <si>
    <t>8203006</t>
  </si>
  <si>
    <t>Bachmann podaljšek kabelski 6x220V 5m s stikalom bel 381.252K</t>
  </si>
  <si>
    <t>8203007</t>
  </si>
  <si>
    <t>Bachmann podaljšek s ploščatim vtikačem 3x220V 1,5m FLAT PLUG bel 933.006</t>
  </si>
  <si>
    <t>8203045</t>
  </si>
  <si>
    <t>Bachmann podaljšek s ploščatim vtikačem 3x220V 1,5m FLAT PLUG bel 933.007</t>
  </si>
  <si>
    <t>8203046</t>
  </si>
  <si>
    <t>Bachmann prenapetostna zaščita 6x220V s stikalom 381.2501K</t>
  </si>
  <si>
    <t>8202008</t>
  </si>
  <si>
    <t>EFB prenapetostna zaščita EURO 6s/1,5m+ 2xRJ45/11+2xUSB siv EK610</t>
  </si>
  <si>
    <t>8203047</t>
  </si>
  <si>
    <t>Prenapetostna zaščita za RJ11 6P4C AXON DO</t>
  </si>
  <si>
    <t>8203035</t>
  </si>
  <si>
    <t>Prenapetostna zaščita za telekomuni. OT-1 DO</t>
  </si>
  <si>
    <t>8203036</t>
  </si>
  <si>
    <t>Polnilec akumulatorjev 6/12V DFC150 mikroprocesorski 2-65 Ah</t>
  </si>
  <si>
    <t>9946001</t>
  </si>
  <si>
    <t>Ednet plastifikator A4 bel 91610</t>
  </si>
  <si>
    <t>1550005</t>
  </si>
  <si>
    <t>APACER RAM DDR-3 2GB PC10600 256x8 1333 Mhz 240PIN CL9 AU02GFA33C9QBGC</t>
  </si>
  <si>
    <t>9843009</t>
  </si>
  <si>
    <t>APACER RAM DDR-3 4GB PC12800 512x8 1600 Mhz 240PIN CL11 AU04GFA60CATBGC</t>
  </si>
  <si>
    <t>8990010</t>
  </si>
  <si>
    <t>APACER RAM DDR-3 8GB PC12800 512x8 1600 Mhz 240PIN CL11 AU08GFA60CATBGC</t>
  </si>
  <si>
    <t>8990011</t>
  </si>
  <si>
    <t>APACER microSD HC  16GB spominska kart. UHS-I U1 Class 10 AP16GMCSH10U1-R</t>
  </si>
  <si>
    <t>9802039</t>
  </si>
  <si>
    <t>APACER microSD HC  32GB spominska kart. UHS-I U1 Class 10 AP32GMCSH10U1</t>
  </si>
  <si>
    <t>9802040</t>
  </si>
  <si>
    <t>APACER microSD XC  64GB spominska kart. UHS-I U1 Class10 AP64GMCSX10U1-R</t>
  </si>
  <si>
    <t>9802041</t>
  </si>
  <si>
    <t>8930007</t>
  </si>
  <si>
    <t>APACER SD HC 16GB spominska kartica UHS-I U1 Class 10 AP16GSDHC10U1-R</t>
  </si>
  <si>
    <t>9811007</t>
  </si>
  <si>
    <t>APACER SD HC 32GB spominska kartica UHS-I U1 Class 10 AP32GSDHC10U1-R</t>
  </si>
  <si>
    <t>9811008</t>
  </si>
  <si>
    <t>APACER SD XC 64GB spominska kartica UHS-I U1 Class 10 AP64GSDXC10U1-R</t>
  </si>
  <si>
    <t>9811009</t>
  </si>
  <si>
    <t>Pametna kartica HID z medprogramjem HID ActivClient</t>
  </si>
  <si>
    <t>9801002</t>
  </si>
  <si>
    <t>Pametni ključ USB HID ActivKey in ActivClient</t>
  </si>
  <si>
    <t>3701000</t>
  </si>
  <si>
    <t>Ednet podloga za miško gelware črna 64020</t>
  </si>
  <si>
    <t>7503021</t>
  </si>
  <si>
    <t>Ednet podloga za miško gelware modra 64218</t>
  </si>
  <si>
    <t>7503022</t>
  </si>
  <si>
    <t>WHITE SHARK podloga za miško črno/rdeča GMP-1699 SKY WALKER L</t>
  </si>
  <si>
    <t>5570006</t>
  </si>
  <si>
    <t>WHITE SHARK podloga za miško črno/rdeča GMP-1699 SKYWALKER M</t>
  </si>
  <si>
    <t>5570001</t>
  </si>
  <si>
    <t>SBOX podloga za prenosnik 1x ventilator 13x13cm CP-12</t>
  </si>
  <si>
    <t>8150001</t>
  </si>
  <si>
    <t>SBOX podloga za prenosnik 1x ventilator 14x14cm CP-19</t>
  </si>
  <si>
    <t>7530003</t>
  </si>
  <si>
    <t>SBOX podloga za prenosnik 2x ventilator 14x14cm CP-101</t>
  </si>
  <si>
    <t>8150003</t>
  </si>
  <si>
    <t>WHITE SHARK podloga za prenosnik 4x ventilator CP-25 ICE WARRIOR</t>
  </si>
  <si>
    <t>8150004</t>
  </si>
  <si>
    <t>Delock pretvornik 9cm SATA 22pin / SFF- 8643 NVMe 1x M.2 Key M+B 62704</t>
  </si>
  <si>
    <t>9760016</t>
  </si>
  <si>
    <t>Roline podaljšek za tipkovnico in miško PS2 3m</t>
  </si>
  <si>
    <t>8513019</t>
  </si>
  <si>
    <t>Roline podaljšek za miško DB9M-DB9Ž 1,8m</t>
  </si>
  <si>
    <t>8513007</t>
  </si>
  <si>
    <t>Digitus podaljšek za miško DB9M-DB9Ž  2m</t>
  </si>
  <si>
    <t>8513014</t>
  </si>
  <si>
    <t>Digitus podaljšek za miško DB9M-DB9Ž  3m</t>
  </si>
  <si>
    <t>8513012</t>
  </si>
  <si>
    <t>Digitus podaljšek za miško DB9M-DB9Ž  5m</t>
  </si>
  <si>
    <t>8513015</t>
  </si>
  <si>
    <t>Digitus podaljšek za miško DB9M-DB9Ž 10m</t>
  </si>
  <si>
    <t>8516012</t>
  </si>
  <si>
    <t>Delock podaljšek USB 3.0 A-A  15cm črn 82776</t>
  </si>
  <si>
    <t>8519068</t>
  </si>
  <si>
    <t>Value podaljšek USB 3.0 A-A 0,8m bel</t>
  </si>
  <si>
    <t>8535015</t>
  </si>
  <si>
    <t>Digitus podaljšek USB 3.0 A-A 1,8m črn</t>
  </si>
  <si>
    <t>8535011</t>
  </si>
  <si>
    <t>Digitus podaljšek USB 3.0 A-A 3m črn</t>
  </si>
  <si>
    <t>8535016</t>
  </si>
  <si>
    <t>EFB podaljšek USB A-A 0,5m črn dvojno oklopljen K5248SW.0,5V2</t>
  </si>
  <si>
    <t>8519079</t>
  </si>
  <si>
    <t>EFB podaljšek USB A-A 0,5m vgradni črn dvojno oklopljen K5291SW.0,5V2</t>
  </si>
  <si>
    <t>8519040</t>
  </si>
  <si>
    <t>EFB podaljšek USB A-A 1,5m črn dvojno oklopljen K5248SW.1,5</t>
  </si>
  <si>
    <t>8519144</t>
  </si>
  <si>
    <t>Delock podaljšek USB A-A 1m dvojno oklopljen transparent 83881</t>
  </si>
  <si>
    <t>8519104</t>
  </si>
  <si>
    <t>Delock podaljšek USB A-A 1m vgradni črn 85106</t>
  </si>
  <si>
    <t>8519127</t>
  </si>
  <si>
    <t>Digitus podaljšek USB A-A 1,8m dvojno oklopljen črn</t>
  </si>
  <si>
    <t>8519060</t>
  </si>
  <si>
    <t>Digitus podaljšek USB A-A 1,8m dvojno oklopljen siv</t>
  </si>
  <si>
    <t>8519054</t>
  </si>
  <si>
    <t>Digitus podaljšek USB A-A 3m dvojno oklopljen črn</t>
  </si>
  <si>
    <t>8519062</t>
  </si>
  <si>
    <t>Delock podaljšek USB Mikro B-m Mikro B-ž 0,5m črn 83567</t>
  </si>
  <si>
    <t>8519128</t>
  </si>
  <si>
    <t>Digitus podaljšek za SVGA monitor  1,8m siv</t>
  </si>
  <si>
    <t>8517044</t>
  </si>
  <si>
    <t>Digitus podaljšek za SVGA monitor  3m siv</t>
  </si>
  <si>
    <t>8517045</t>
  </si>
  <si>
    <t>Digitus podaljšek za SVGA monitor  5m siv</t>
  </si>
  <si>
    <t>8517046</t>
  </si>
  <si>
    <t>Digitus podaljšek za SVGA monitor 10m siv</t>
  </si>
  <si>
    <t>8517036</t>
  </si>
  <si>
    <t>Digitus podaljšek za SVGA monitor 15m siv</t>
  </si>
  <si>
    <t>8517047</t>
  </si>
  <si>
    <t>ATEN set kablov 2L-2402A VGA/AVDIO 1.8m</t>
  </si>
  <si>
    <t>8705002</t>
  </si>
  <si>
    <t>Set kablov ATEN 2L-5002P/C VGA/PS2 1,8m</t>
  </si>
  <si>
    <t>8705024</t>
  </si>
  <si>
    <t>ATEN set kablov 2L-5003P/C VGA/PS2 3m</t>
  </si>
  <si>
    <t>2615900</t>
  </si>
  <si>
    <t>ATEN set kablov 2L-5202U VGA/USB 1,8m</t>
  </si>
  <si>
    <t>8705014</t>
  </si>
  <si>
    <t>ATEN set kablov 2L-5203B VGA/AVDIO 3m</t>
  </si>
  <si>
    <t>8705040</t>
  </si>
  <si>
    <t>ATEN set kablov 2L-5203U VGA/USB 3m</t>
  </si>
  <si>
    <t>8705001</t>
  </si>
  <si>
    <t>ATEN set kablov 2L-5203UP VGA/USB 3m</t>
  </si>
  <si>
    <t>8705008</t>
  </si>
  <si>
    <t>ATEN set kablov 2L-5205U VGA/USB 5m</t>
  </si>
  <si>
    <t>8705017</t>
  </si>
  <si>
    <t>ATEN set kablov 2L-5303P VGA/PS2/AVDIO 3m</t>
  </si>
  <si>
    <t>8700200</t>
  </si>
  <si>
    <t>ATEN set kablov 2L-5303U VGA/USB/AVDIO 3m</t>
  </si>
  <si>
    <t>8700100</t>
  </si>
  <si>
    <t>ATEN set kablov 2L-5503UP VGA/USB 3m</t>
  </si>
  <si>
    <t>8705003</t>
  </si>
  <si>
    <t>ATEN set kablov 2L-7D02U DVI/USB/AVDIO 2m</t>
  </si>
  <si>
    <t>8705036</t>
  </si>
  <si>
    <t>ATEN set kablov 2L-7D02UI DVI-I/USB/ AVDIO 1,8m</t>
  </si>
  <si>
    <t>8705033</t>
  </si>
  <si>
    <t>ATEN set kablov 2L-7D03U DVI/USB/AVDIO 3m</t>
  </si>
  <si>
    <t>8700400</t>
  </si>
  <si>
    <t>SBOX projekcijsko platno 200x200cm z motorjem avtomatsko PSA-112</t>
  </si>
  <si>
    <t>7711003</t>
  </si>
  <si>
    <t>SBOX projekcijsko platno 213x213cm PSM-118</t>
  </si>
  <si>
    <t>7711002</t>
  </si>
  <si>
    <t>ATEN pretvornik HDMI-3G-SDI+Avdio VC840</t>
  </si>
  <si>
    <t>9723010</t>
  </si>
  <si>
    <t>ATEN pretvornik HDMI-VGA VC812</t>
  </si>
  <si>
    <t>9723001</t>
  </si>
  <si>
    <t>ATEN pretvornik VGA - DVI VC160A-AT-G</t>
  </si>
  <si>
    <t>9723008</t>
  </si>
  <si>
    <t>Pretvornik UTP-RS232/485 10/100 Aten</t>
  </si>
  <si>
    <t>9102012</t>
  </si>
  <si>
    <t>Digitus RJ45 adapter 2xRJ45Ž-RJ45M DN-93904</t>
  </si>
  <si>
    <t>9705003</t>
  </si>
  <si>
    <t>EFB adapter triplex RJ45 2Žx1Ž 37526.1</t>
  </si>
  <si>
    <t>9060008</t>
  </si>
  <si>
    <t>Digitus RJ45 adapter triplex FTP 2žx1ž AT-AG 2X8/8</t>
  </si>
  <si>
    <t>9060003</t>
  </si>
  <si>
    <t>Digitus I člen spojnik RJ45 UTP CAT5e plastik AT-A 8/8</t>
  </si>
  <si>
    <t>9060004</t>
  </si>
  <si>
    <t>Digitus I člen spojnik RJ45 FTP CAT5e za panel DN-93513</t>
  </si>
  <si>
    <t>9705004</t>
  </si>
  <si>
    <t>Digitus I člen spojnik RJ45 FTP CAT6 za panel DN-93613-1</t>
  </si>
  <si>
    <t>9706004</t>
  </si>
  <si>
    <t>EFB I člen spojnik RJ45 UTP CAT5e</t>
  </si>
  <si>
    <t>9060005</t>
  </si>
  <si>
    <t>Roline I člen spojnik 110 blok UTP CAT5e 21.17.3036-200</t>
  </si>
  <si>
    <t>9705001</t>
  </si>
  <si>
    <t>Digitus I člen spojnik KRONE blok FTP CAT6 DN-93903</t>
  </si>
  <si>
    <t>9060009</t>
  </si>
  <si>
    <t>9060002</t>
  </si>
  <si>
    <t>Delock I člen spojnik Krone blok CAT6 UTP tool-free 86167</t>
  </si>
  <si>
    <t>9060001</t>
  </si>
  <si>
    <t>EFB konektor RJ11 pak/100</t>
  </si>
  <si>
    <t>9080013</t>
  </si>
  <si>
    <t>Digitus konektor RJ12 6p6k A-MO 6/6 SF</t>
  </si>
  <si>
    <t>7812003</t>
  </si>
  <si>
    <t>EFB konektor RJ12 pak/100</t>
  </si>
  <si>
    <t>9080014</t>
  </si>
  <si>
    <t>Digitus RJ45 konektor CAT.6+ FTP mehki kabel AK-219603 (pak/10)</t>
  </si>
  <si>
    <t>7809001</t>
  </si>
  <si>
    <t>Digitus RJ45 konektor CAT.6+ UTP mehki kabel AK-219602 (pak/10)</t>
  </si>
  <si>
    <t>9081001</t>
  </si>
  <si>
    <t>Intellinet RJ45 konektor CAT.6+ UTP trdi kabel pak/10 790604</t>
  </si>
  <si>
    <t>9081025</t>
  </si>
  <si>
    <t>Hirose RJ45 konektor CAT.6A FTP mehki kabel TM31 A-MO6A 8/8 HRS</t>
  </si>
  <si>
    <t>9081013</t>
  </si>
  <si>
    <t>Digitus RJ45 konektor CAT.6A FTP sestavljiv DN-93631</t>
  </si>
  <si>
    <t>9081026</t>
  </si>
  <si>
    <t>Digitus RJ45 konektor CAT.6A FTP sestavljiv A-MFP6A 8-8 TG</t>
  </si>
  <si>
    <t>9081027</t>
  </si>
  <si>
    <t>Digitus RJ45 konektor CAT.5e FTP mehki kabel A-MO 8/8 SRS (pak/10)</t>
  </si>
  <si>
    <t>9081014</t>
  </si>
  <si>
    <t>Digitus RJ45 konektor CAT.5e FTP mehki kabel A-MO 8/8 SRS (pak/100)</t>
  </si>
  <si>
    <t>9081006</t>
  </si>
  <si>
    <t>Ubiquiti RJ45 konektor CAT.5e FTP trdi kabel pak/10 TC-CON</t>
  </si>
  <si>
    <t>9081029</t>
  </si>
  <si>
    <t>Ubiquiti RJ45 konektor CAT.5e FTP trdi kabel pak/100 TC-CON</t>
  </si>
  <si>
    <t>9081028</t>
  </si>
  <si>
    <t>Digitus RJ45 konektor CAT.5e UTP mehki kabel A-MO 8/8 SR (pak/10)</t>
  </si>
  <si>
    <t>9081015</t>
  </si>
  <si>
    <t>Digitus RJ45 konektor CAT.5e UTP mehki kabel A-MO 8/8 SR (pak/100)</t>
  </si>
  <si>
    <t>9081007</t>
  </si>
  <si>
    <t>Delock set za popravilo RJ45 konektorjev večbarvni pak/16 86420</t>
  </si>
  <si>
    <t>9081020</t>
  </si>
  <si>
    <t>Digitus patch SFTP CAT.5e  0,5m rdeč</t>
  </si>
  <si>
    <t>9031056</t>
  </si>
  <si>
    <t>Digitus patch SFTP CAT.5e  0,5m rumen</t>
  </si>
  <si>
    <t>9031057</t>
  </si>
  <si>
    <t>Delock patch SFTP CAT.5e 0,5m siv kotni 83514</t>
  </si>
  <si>
    <t>9030079</t>
  </si>
  <si>
    <t>Digitus patch SFTP CAT.5e  0,5m siv</t>
  </si>
  <si>
    <t>9031080</t>
  </si>
  <si>
    <t>Digitus patch SFTP CAT.5e  0,5m zelen</t>
  </si>
  <si>
    <t>9031058</t>
  </si>
  <si>
    <t>Digitus patch SFTP CAT.5e  1m črn</t>
  </si>
  <si>
    <t>9031059</t>
  </si>
  <si>
    <t>Digitus patch SFTP CAT.5e  1m moder</t>
  </si>
  <si>
    <t>9031060</t>
  </si>
  <si>
    <t>Digitus patch SFTP CAT.5e  1m rdeč</t>
  </si>
  <si>
    <t>9031061</t>
  </si>
  <si>
    <t>Digitus patch SFTP CAT.5e  1m rumen</t>
  </si>
  <si>
    <t>9031062</t>
  </si>
  <si>
    <t>Digitus patch SFTP CAT.5e  1m siv</t>
  </si>
  <si>
    <t>9031081</t>
  </si>
  <si>
    <t>KELine patch SFTP CAT.5e 1m -siv KEN-C5E-T-010</t>
  </si>
  <si>
    <t>9030120</t>
  </si>
  <si>
    <t>Digitus patch SFTP CAT.5e  1m zelen</t>
  </si>
  <si>
    <t>9031063</t>
  </si>
  <si>
    <t>Digitus patch SFTP CAT.5e  2m črn</t>
  </si>
  <si>
    <t>9031064</t>
  </si>
  <si>
    <t>Digitus patch SFTP CAT.5e  2m moder</t>
  </si>
  <si>
    <t>9031065</t>
  </si>
  <si>
    <t>Digitus patch SFTP CAT.5e  2m rdeč</t>
  </si>
  <si>
    <t>9031066</t>
  </si>
  <si>
    <t>Digitus patch SFTP CAT.5e  2m rumen</t>
  </si>
  <si>
    <t>9031067</t>
  </si>
  <si>
    <t>Digitus patch SFTP CAT.5e  2m siv</t>
  </si>
  <si>
    <t>9031082</t>
  </si>
  <si>
    <t>EFB patch SFTP CAT.5e  2m -siv</t>
  </si>
  <si>
    <t>9030060</t>
  </si>
  <si>
    <t>KELine patch SFTP CAT.5e 2m -siv KEN-C5E-T-020</t>
  </si>
  <si>
    <t>9030121</t>
  </si>
  <si>
    <t>Digitus patch SFTP CAT.5e  2m zelen</t>
  </si>
  <si>
    <t>9031083</t>
  </si>
  <si>
    <t>Digitus patch SFTP CAT.5e  3m črn</t>
  </si>
  <si>
    <t>9031068</t>
  </si>
  <si>
    <t>Digitus patch SFTP CAT.5e  3m moder</t>
  </si>
  <si>
    <t>9031069</t>
  </si>
  <si>
    <t>Digitus patch SFTP CAT.5e  3m rdeč</t>
  </si>
  <si>
    <t>9031070</t>
  </si>
  <si>
    <t>Digitus patch SFTP CAT.5e  3m rumen</t>
  </si>
  <si>
    <t>9031071</t>
  </si>
  <si>
    <t>Digitus patch SFTP CAT.5e  3m siv</t>
  </si>
  <si>
    <t>9031084</t>
  </si>
  <si>
    <t>KELine patch SFTP CAT.5e 3m -siv KEN-C5E-T-030</t>
  </si>
  <si>
    <t>9030122</t>
  </si>
  <si>
    <t>Digitus patch SFTP CAT.5e  3m zelen</t>
  </si>
  <si>
    <t>9031085</t>
  </si>
  <si>
    <t>Digitus patch SFTP CAT.5e  5m črn</t>
  </si>
  <si>
    <t>9031072</t>
  </si>
  <si>
    <t>Digitus patch SFTP CAT.5e  5m moder</t>
  </si>
  <si>
    <t>9031073</t>
  </si>
  <si>
    <t>Digitus patch SFTP CAT.5e  5m rdeč</t>
  </si>
  <si>
    <t>9031074</t>
  </si>
  <si>
    <t>Digitus patch SFTP CAT.5e  5m rumen</t>
  </si>
  <si>
    <t>9031075</t>
  </si>
  <si>
    <t>Digitus patch SFTP CAT.5e  5m siv</t>
  </si>
  <si>
    <t>9031086</t>
  </si>
  <si>
    <t>Digitus patch SFTP CAT.5e  5m zelen</t>
  </si>
  <si>
    <t>9031087</t>
  </si>
  <si>
    <t>EFB patch SFTP CAT.5e  7,5m moder</t>
  </si>
  <si>
    <t>9030069</t>
  </si>
  <si>
    <t>EFB patch SFTP CAT.5e  7,5m zelen</t>
  </si>
  <si>
    <t>9030037</t>
  </si>
  <si>
    <t>Digitus patch SFTP CAT.5e  7m siv</t>
  </si>
  <si>
    <t>9031088</t>
  </si>
  <si>
    <t>Digitus patch SFTP CAT.5e 10m črn</t>
  </si>
  <si>
    <t>9031076</t>
  </si>
  <si>
    <t>Digitus patch SFTP CAT.5e 10m moder</t>
  </si>
  <si>
    <t>9031093</t>
  </si>
  <si>
    <t>Digitus patch SFTP CAT.5e 10m rdeč</t>
  </si>
  <si>
    <t>9031077</t>
  </si>
  <si>
    <t>Digitus patch SFTP CAT.5e 10m rumen</t>
  </si>
  <si>
    <t>9031094</t>
  </si>
  <si>
    <t>Digitus patch SFTP CAT.5e 10m siv</t>
  </si>
  <si>
    <t>9031092</t>
  </si>
  <si>
    <t>Digitus patch SFTP CAT.5e 10m zelen</t>
  </si>
  <si>
    <t>9031078</t>
  </si>
  <si>
    <t>EFB patch SFTP CAT.5e 15m rdeč</t>
  </si>
  <si>
    <t>9030038</t>
  </si>
  <si>
    <t>Digitus patch SFTP CAT.5e 15m siv</t>
  </si>
  <si>
    <t>9031095</t>
  </si>
  <si>
    <t>Digitus patch SFTP CAT.5e 20m rdeč</t>
  </si>
  <si>
    <t>9031104</t>
  </si>
  <si>
    <t>Digitus patch SFTP CAT.5e 20m rumen</t>
  </si>
  <si>
    <t>9031102</t>
  </si>
  <si>
    <t>Digitus patch SFTP CAT.5e 20m siv</t>
  </si>
  <si>
    <t>9031100</t>
  </si>
  <si>
    <t>EFB patch SFTP CAT.5e 25m siv</t>
  </si>
  <si>
    <t>9030104</t>
  </si>
  <si>
    <t>Digitus patch SFTP CAT.5e 30m siv</t>
  </si>
  <si>
    <t>9031106</t>
  </si>
  <si>
    <t>Digitus patch SFTP CAT.6  0,25m siv</t>
  </si>
  <si>
    <t>9030070</t>
  </si>
  <si>
    <t>Digitus patch SFTP CAT.6  0,5m siv</t>
  </si>
  <si>
    <t>9032038</t>
  </si>
  <si>
    <t>Digitus patch SFTP CAT.6  0,5m črn</t>
  </si>
  <si>
    <t>9032063</t>
  </si>
  <si>
    <t>Digitus patch SFTP CAT.6  0,5m moder</t>
  </si>
  <si>
    <t>9032015</t>
  </si>
  <si>
    <t>Digitus patch SFTP CAT.6  0,5m rdeč</t>
  </si>
  <si>
    <t>9032016</t>
  </si>
  <si>
    <t>Digitus patch SFTP CAT.6  0,5m rumen</t>
  </si>
  <si>
    <t>9032017</t>
  </si>
  <si>
    <t>Delock patch  SFTP CAT.6 0,5m siv kotni 83520</t>
  </si>
  <si>
    <t>9030002</t>
  </si>
  <si>
    <t>Digitus patch SFTP CAT.6  0,5m zelen</t>
  </si>
  <si>
    <t>9032018</t>
  </si>
  <si>
    <t>Digitus patch SFTP CAT.6  1,5m siv</t>
  </si>
  <si>
    <t>9030152</t>
  </si>
  <si>
    <t>Digitus patch SFTP CAT.6  1m siv</t>
  </si>
  <si>
    <t>9032040</t>
  </si>
  <si>
    <t>KELine patch SFTP CAT.6 1m  siv PC-C6-S-010</t>
  </si>
  <si>
    <t>9030123</t>
  </si>
  <si>
    <t>6050000</t>
  </si>
  <si>
    <t>Digitus patch SFTP CAT.6  1m črn</t>
  </si>
  <si>
    <t>9032043</t>
  </si>
  <si>
    <t>Digitus patch SFTP CAT.6  1m moder</t>
  </si>
  <si>
    <t>9032041</t>
  </si>
  <si>
    <t>Digitus patch SFTP CAT.6  1m rdeč</t>
  </si>
  <si>
    <t>9032042</t>
  </si>
  <si>
    <t>Digitus patch SFTP CAT.6  1m rumen</t>
  </si>
  <si>
    <t>9032019</t>
  </si>
  <si>
    <t>Digitus patch SFTP CAT.6  1m zelen</t>
  </si>
  <si>
    <t>9032020</t>
  </si>
  <si>
    <t>Digitus patch SFTP CAT.6  2m siv</t>
  </si>
  <si>
    <t>9032044</t>
  </si>
  <si>
    <t>KELine patch SFTP CAT.6 2m  siv PC-C6-S-020</t>
  </si>
  <si>
    <t>9030124</t>
  </si>
  <si>
    <t>6060000</t>
  </si>
  <si>
    <t>Digitus patch SFTP CAT.6  2m črn</t>
  </si>
  <si>
    <t>9032021</t>
  </si>
  <si>
    <t>Digitus patch SFTP CAT.6  2m moder</t>
  </si>
  <si>
    <t>9032022</t>
  </si>
  <si>
    <t>Digitus patch SFTP CAT.6  2m rdeč</t>
  </si>
  <si>
    <t>9032061</t>
  </si>
  <si>
    <t>Digitus patch SFTP CAT.6  2m rumen</t>
  </si>
  <si>
    <t>9032024</t>
  </si>
  <si>
    <t>Digitus patch SFTP CAT.6  2m zelen</t>
  </si>
  <si>
    <t>9032062</t>
  </si>
  <si>
    <t>Digitus patch SFTP CAT.6  3m siv</t>
  </si>
  <si>
    <t>9032045</t>
  </si>
  <si>
    <t>KELine patch SFTP CAT.6 3m  siv PC-C6-S-030</t>
  </si>
  <si>
    <t>9030125</t>
  </si>
  <si>
    <t>6070000</t>
  </si>
  <si>
    <t>Digitus patch SFTP CAT.6  3m črn</t>
  </si>
  <si>
    <t>9032026</t>
  </si>
  <si>
    <t>Digitus patch SFTP CAT.6  3m moder</t>
  </si>
  <si>
    <t>9032027</t>
  </si>
  <si>
    <t>Digitus patch SFTP CAT.6  3m rdeč</t>
  </si>
  <si>
    <t>9032028</t>
  </si>
  <si>
    <t>Digitus patch SFTP CAT.6  3m rumen</t>
  </si>
  <si>
    <t>9032029</t>
  </si>
  <si>
    <t>Digitus patch SFTP CAT.6  3m zelen</t>
  </si>
  <si>
    <t>9032030</t>
  </si>
  <si>
    <t>Digitus patch SFTP CAT.6  5m siv</t>
  </si>
  <si>
    <t>9032046</t>
  </si>
  <si>
    <t>6080000</t>
  </si>
  <si>
    <t>Digitus patch SFTP CAT.6  5m črn</t>
  </si>
  <si>
    <t>9032047</t>
  </si>
  <si>
    <t>Digitus patch SFTP CAT.6  5m moder</t>
  </si>
  <si>
    <t>9032031</t>
  </si>
  <si>
    <t>Digitus patch SFTP CAT.6  5m rdeč</t>
  </si>
  <si>
    <t>9032032</t>
  </si>
  <si>
    <t>Digitus patch SFTP CAT.6  5m rumen</t>
  </si>
  <si>
    <t>9032033</t>
  </si>
  <si>
    <t>Digitus patch SFTP CAT.6  5m zelen</t>
  </si>
  <si>
    <t>9032034</t>
  </si>
  <si>
    <t>Digitus patch SFTP CAT.6  7m črn</t>
  </si>
  <si>
    <t>9032064</t>
  </si>
  <si>
    <t>Digitus patch SFTP CAT.6  7m moder</t>
  </si>
  <si>
    <t>9032049</t>
  </si>
  <si>
    <t>Digitus patch SFTP CAT.6  7m rumen</t>
  </si>
  <si>
    <t>9032050</t>
  </si>
  <si>
    <t>Digitus patch SFTP CAT.6  7m siv</t>
  </si>
  <si>
    <t>9032048</t>
  </si>
  <si>
    <t>Digitus patch SFTP CAT.6  7m zelen</t>
  </si>
  <si>
    <t>9030071</t>
  </si>
  <si>
    <t>Digitus patch SFTP CAT.6 10m siv</t>
  </si>
  <si>
    <t>9032059</t>
  </si>
  <si>
    <t>Digitus patch SFTP CAT.6 10m črn</t>
  </si>
  <si>
    <t>9032057</t>
  </si>
  <si>
    <t>Digitus patch SFTP CAT.6 10m moder</t>
  </si>
  <si>
    <t>9032054</t>
  </si>
  <si>
    <t>Digitus patch SFTP CAT.6 10m rdeč</t>
  </si>
  <si>
    <t>9032035</t>
  </si>
  <si>
    <t>Digitus patch SFTP CAT.6 10m rumen</t>
  </si>
  <si>
    <t>9032055</t>
  </si>
  <si>
    <t>Digitus patch SFTP CAT.6 10m zelen</t>
  </si>
  <si>
    <t>9032056</t>
  </si>
  <si>
    <t>Digitus patch SFTP CAT.6 15m siv</t>
  </si>
  <si>
    <t>9032036</t>
  </si>
  <si>
    <t>Digitus patch SFTP CAT.6 20m siv</t>
  </si>
  <si>
    <t>9032060</t>
  </si>
  <si>
    <t>EFB patch SFTP CAT.6 20m črn</t>
  </si>
  <si>
    <t>9030019</t>
  </si>
  <si>
    <t>EFB patch SFTP CAT.6 20m moder</t>
  </si>
  <si>
    <t>9030033</t>
  </si>
  <si>
    <t>EFB patch SFTP CAT.6 20m rdeč</t>
  </si>
  <si>
    <t>9030022</t>
  </si>
  <si>
    <t>EFB patch SFTP CAT.6 20m rumen</t>
  </si>
  <si>
    <t>9030025</t>
  </si>
  <si>
    <t>EFB patch SFTP CAT.6 20m zelen</t>
  </si>
  <si>
    <t>9030030</t>
  </si>
  <si>
    <t>Digitus patch SFTP CAT.6 30m siv</t>
  </si>
  <si>
    <t>9032058</t>
  </si>
  <si>
    <t>Leviton patch SFTP CAT.6A 10G  1m siv AC6PCG010-888HB</t>
  </si>
  <si>
    <t>9007001</t>
  </si>
  <si>
    <t>Leviton patch SFTP CAT.6A 10G  1m moder AC6PCG010-488HB</t>
  </si>
  <si>
    <t>9007005</t>
  </si>
  <si>
    <t>Leviton patch SFTP CAT.6A 10G  2m siv AC6PCG020-888HB</t>
  </si>
  <si>
    <t>9007002</t>
  </si>
  <si>
    <t>Leviton patch SFTP CAT.6A 10G  3m siv AC6PCG030-888HB</t>
  </si>
  <si>
    <t>9007003</t>
  </si>
  <si>
    <t>Leviton patch SFTP CAT.6A 10G  3m moder AC6PCG030-488HB</t>
  </si>
  <si>
    <t>9030110</t>
  </si>
  <si>
    <t>Leviton patch SFTP CAT.6A 10G  5m siv AC6PCG050-888HB</t>
  </si>
  <si>
    <t>9007004</t>
  </si>
  <si>
    <t>Leviton patch SFTP CAT.6A 10G  5m moder AC6PCG050-488HB</t>
  </si>
  <si>
    <t>9032005</t>
  </si>
  <si>
    <t>Leviton patch SFTP CAT.6A 10G 10m siv AC6PCG100-888HB</t>
  </si>
  <si>
    <t>9030111</t>
  </si>
  <si>
    <t>Digitus patch SFTP CAT.6A  0,5m siv</t>
  </si>
  <si>
    <t>9007006</t>
  </si>
  <si>
    <t>Digitus patch SFTP CAT.6A  1m moder</t>
  </si>
  <si>
    <t>9030155</t>
  </si>
  <si>
    <t>Digitus patch SFTP CAT.6A  1m rdeč</t>
  </si>
  <si>
    <t>9030076</t>
  </si>
  <si>
    <t>Digitus patch SFTP CAT.6A  1m siv</t>
  </si>
  <si>
    <t>9007007</t>
  </si>
  <si>
    <t>KELine patch SFTP CAT.6A 1m siv KEL-C6A-P-010</t>
  </si>
  <si>
    <t>9030126</t>
  </si>
  <si>
    <t>Digitus patch SFTP CAT.6A  2m moder</t>
  </si>
  <si>
    <t>9030154</t>
  </si>
  <si>
    <t>Digitus patch SFTP CAT.6A  2m rdeč</t>
  </si>
  <si>
    <t>9030077</t>
  </si>
  <si>
    <t>Digitus patch SFTP CAT.6A  2m siv</t>
  </si>
  <si>
    <t>9007008</t>
  </si>
  <si>
    <t>KELine patch SFTP CAT.6A 2m siv KEL-C6A-P-020</t>
  </si>
  <si>
    <t>9030127</t>
  </si>
  <si>
    <t>Digitus patch SFTP CAT.6A  2m zelen</t>
  </si>
  <si>
    <t>9030153</t>
  </si>
  <si>
    <t>Digitus patch SFTP CAT.6A  3m črn</t>
  </si>
  <si>
    <t>9030020</t>
  </si>
  <si>
    <t>Digitus patch SFTP CAT.6A  3m moder</t>
  </si>
  <si>
    <t>9030031</t>
  </si>
  <si>
    <t>Digitus patch SFTP CAT.6A  3m rdeč</t>
  </si>
  <si>
    <t>9030023</t>
  </si>
  <si>
    <t>Digitus patch SFTP CAT.6A  3m rumen</t>
  </si>
  <si>
    <t>9030026</t>
  </si>
  <si>
    <t>Digitus patch SFTP CAT.6A  3m siv</t>
  </si>
  <si>
    <t>9007009</t>
  </si>
  <si>
    <t>KELine patch SFTP CAT.6A 3m siv KEL-C6A-P-030</t>
  </si>
  <si>
    <t>9030128</t>
  </si>
  <si>
    <t>Digitus patch SFTP CAT.6A  3m zelen</t>
  </si>
  <si>
    <t>9030028</t>
  </si>
  <si>
    <t>Digitus patch SFTP CAT.6A  5m črn</t>
  </si>
  <si>
    <t>9030021</t>
  </si>
  <si>
    <t>Digitus patch SFTP CAT.6A  5m moder</t>
  </si>
  <si>
    <t>9030032</t>
  </si>
  <si>
    <t>Digitus patch SFTP CAT.6A  5m rdeč</t>
  </si>
  <si>
    <t>9030024</t>
  </si>
  <si>
    <t>Digitus patch SFTP CAT.6A  5m rumen</t>
  </si>
  <si>
    <t>9030027</t>
  </si>
  <si>
    <t>Digitus patch SFTP CAT.6A  5m siv</t>
  </si>
  <si>
    <t>9007010</t>
  </si>
  <si>
    <t>Digitus patch SFTP CAT.6A  5m zelen</t>
  </si>
  <si>
    <t>9030029</t>
  </si>
  <si>
    <t>Digitus patch SFTP CAT.6A  7m siv</t>
  </si>
  <si>
    <t>9007011</t>
  </si>
  <si>
    <t>Digitus patch SFTP CAT.6A 10m rdeč</t>
  </si>
  <si>
    <t>9030078</t>
  </si>
  <si>
    <t>Digitus patch SFTP CAT.6A 10m siv</t>
  </si>
  <si>
    <t>9030014</t>
  </si>
  <si>
    <t>Digitus patch SFTP CAT.6A 15m siv</t>
  </si>
  <si>
    <t>9030001</t>
  </si>
  <si>
    <t>Digitus patch SFTP CAT.6A 20m siv</t>
  </si>
  <si>
    <t>9030068</t>
  </si>
  <si>
    <t>EFB patch SFTP CAT.6A 90m na kolutu</t>
  </si>
  <si>
    <t>9030012</t>
  </si>
  <si>
    <t>8089000</t>
  </si>
  <si>
    <t>9308004</t>
  </si>
  <si>
    <t>9315009</t>
  </si>
  <si>
    <t>9080300</t>
  </si>
  <si>
    <t>9302001</t>
  </si>
  <si>
    <t>SIMC-kanal koleno notranje za TK130</t>
  </si>
  <si>
    <t>9302004</t>
  </si>
  <si>
    <t>SIMC-kanal končni element za TK130</t>
  </si>
  <si>
    <t>9302005</t>
  </si>
  <si>
    <t>SIMC kanal končni element za TK90</t>
  </si>
  <si>
    <t>9302006</t>
  </si>
  <si>
    <t>SIMC kanal spojnik kanala notranji za TK90/130</t>
  </si>
  <si>
    <t>9081000</t>
  </si>
  <si>
    <t>SIMC 45x22,5 - USB-A s konektorji bel</t>
  </si>
  <si>
    <t>9316001</t>
  </si>
  <si>
    <t>9316004</t>
  </si>
  <si>
    <t>SIMC 45x22,5 HDMI modul</t>
  </si>
  <si>
    <t>9316007</t>
  </si>
  <si>
    <t>SIMC 45x22,5 HDMI modul črn</t>
  </si>
  <si>
    <t>9330005</t>
  </si>
  <si>
    <t>SIMC 45x22,5 modul 2xRCA chinch s konektorji</t>
  </si>
  <si>
    <t>9316008</t>
  </si>
  <si>
    <t>SIMC 45x22,5 modul slepi pokrovček bel</t>
  </si>
  <si>
    <t>9305010</t>
  </si>
  <si>
    <t>SIMC 45x45 modul 1x220V grafitna</t>
  </si>
  <si>
    <t>8013000</t>
  </si>
  <si>
    <t>SIMC 45x45 modul 1x220V FTC bel</t>
  </si>
  <si>
    <t>9081200</t>
  </si>
  <si>
    <t>SIMC 45x45 modul 1x220V FTC črn</t>
  </si>
  <si>
    <t>9305016</t>
  </si>
  <si>
    <t>SIMC 45x45 modul USB 5V+USB mikro kabel</t>
  </si>
  <si>
    <t>9330010</t>
  </si>
  <si>
    <t>Leviton adapter 45x45 RJ45 za modul SIMC</t>
  </si>
  <si>
    <t>8062000</t>
  </si>
  <si>
    <t>SIMC 45x45 slepi pokrovček bel</t>
  </si>
  <si>
    <t>9305011</t>
  </si>
  <si>
    <t>SIMC 45x45 slepi pokrovček črn</t>
  </si>
  <si>
    <t>9305013</t>
  </si>
  <si>
    <t>SIMC 45x45 spojnik za povezavo 220V FTC vtičnic</t>
  </si>
  <si>
    <t>9080000</t>
  </si>
  <si>
    <t>SIMC adapter vert. 2x 45x45 module</t>
  </si>
  <si>
    <t>9081500</t>
  </si>
  <si>
    <t>SIMC modul 220V 16A dvojni bel</t>
  </si>
  <si>
    <t>8050000</t>
  </si>
  <si>
    <t>SIMC modul 220V 16A dvojni črn</t>
  </si>
  <si>
    <t>9082000</t>
  </si>
  <si>
    <t>SIMC modul slepi bel</t>
  </si>
  <si>
    <t>8052000</t>
  </si>
  <si>
    <t>SIMC modul za 4xRJ45 vtičnice bel</t>
  </si>
  <si>
    <t>8055000</t>
  </si>
  <si>
    <t>SIMC nadometno ohišje belo-6 modulov</t>
  </si>
  <si>
    <t>9304001</t>
  </si>
  <si>
    <t>SIMC pokrov odprtine kablov-miza ts10</t>
  </si>
  <si>
    <t>8088000</t>
  </si>
  <si>
    <t>SIMC talna doza vgradno ohišje 2-estrih C5</t>
  </si>
  <si>
    <t>9330008</t>
  </si>
  <si>
    <t>SIMC talna doza vgradno ohišje 4-estrih</t>
  </si>
  <si>
    <t>9308025</t>
  </si>
  <si>
    <t>SIMC talna doza vgradno ohišje 6-estrih</t>
  </si>
  <si>
    <t>9081400</t>
  </si>
  <si>
    <t>SIMC talna doza za  6x modul globina 90-120 mm, siva</t>
  </si>
  <si>
    <t>9308026</t>
  </si>
  <si>
    <t>SIMC talna doza zunanja IP66  1x220V modul + 1x RJ45 cat5 UTP</t>
  </si>
  <si>
    <t>9313002</t>
  </si>
  <si>
    <t>SIMC talna doza zunanja IP66  1x220V modul 45x45</t>
  </si>
  <si>
    <t>9308007</t>
  </si>
  <si>
    <t>Triton razdelilec 250mm 4x220V ALU črn</t>
  </si>
  <si>
    <t>8201026</t>
  </si>
  <si>
    <t>9415008</t>
  </si>
  <si>
    <t>Mikrotik pretvornik FO SFP Mini-GBIC 10 Giga  Multimode S+85DLC03D</t>
  </si>
  <si>
    <t>7948015</t>
  </si>
  <si>
    <t>Digitus pretvornik FO SFP Mini-GBIC Giga MM DN-81000</t>
  </si>
  <si>
    <t>9102014</t>
  </si>
  <si>
    <t>Mikrotik pretvornik FO SFP Mini-GBIC Giga Multimode S-85DLC05D</t>
  </si>
  <si>
    <t>7948001</t>
  </si>
  <si>
    <t>Ubiquiti pretvornik FO SFP Mini-GBIC set MM UACC-OM-MM-1G-D-2 / UF-MM-1G</t>
  </si>
  <si>
    <t>7948017</t>
  </si>
  <si>
    <t>Mikrotik pretvornik FO SFP Mini-GBIC Giga Singlemode S-31DLC20D</t>
  </si>
  <si>
    <t>7948008</t>
  </si>
  <si>
    <t>Mikrotik pretvornik FO SFP Mini-GBIC Giga Singlemode set S-3553LC20D</t>
  </si>
  <si>
    <t>7948009</t>
  </si>
  <si>
    <t>Ubiquiti pretvornik FO SFP Mini-GBIC set SM UACC-OM-SM-1G-S-2</t>
  </si>
  <si>
    <t>7948020</t>
  </si>
  <si>
    <t>Digitus pretvornik FO-UTP 10/100 SC MM DN-82020-1</t>
  </si>
  <si>
    <t>7948007</t>
  </si>
  <si>
    <t>Digitus pretvornik FO-UTP 10/100 SC  SM DN-82021-1</t>
  </si>
  <si>
    <t>9102020</t>
  </si>
  <si>
    <t>Digitus pretvornik FO-UTP 10/100 ST MM DN-82010-1</t>
  </si>
  <si>
    <t>7948005</t>
  </si>
  <si>
    <t>Digitus pretvornik FO-UTP 10/100/1000 SFP prazen DN-82130</t>
  </si>
  <si>
    <t>7948006</t>
  </si>
  <si>
    <t>Mikrotik pretvornik FO-UTP Giga SFP prazen RBFTC11</t>
  </si>
  <si>
    <t>7948011</t>
  </si>
  <si>
    <t>Digitus pretvornik FO-UTP 1000/1000 SC MM DN-82120-1</t>
  </si>
  <si>
    <t>9102017</t>
  </si>
  <si>
    <t>Digitus pretvornik FO-UTP 1000/1000 SC SM DN-82121-1</t>
  </si>
  <si>
    <t>7948002</t>
  </si>
  <si>
    <t>2190019</t>
  </si>
  <si>
    <t>SBOX polnilec USB 2xTipA bel HC-21</t>
  </si>
  <si>
    <t>2190003</t>
  </si>
  <si>
    <t>Fantec polnilec USB TipA TipC QC 3A črn 1952</t>
  </si>
  <si>
    <t>2190024</t>
  </si>
  <si>
    <t>Bachmann pritrdilni komplet za mizo 919.273</t>
  </si>
  <si>
    <t>8203014</t>
  </si>
  <si>
    <t>Bachmann adapter 2x euro 220V 921.271</t>
  </si>
  <si>
    <t>8203009</t>
  </si>
  <si>
    <t>Bachmann razdelilec z varovalko 3x220V UPS 330.300</t>
  </si>
  <si>
    <t>8203021</t>
  </si>
  <si>
    <t>9415005</t>
  </si>
  <si>
    <t>8201008</t>
  </si>
  <si>
    <t>Triton razdelilec 14xEuro rack C13 ALU+ UPS črn</t>
  </si>
  <si>
    <t>8201023</t>
  </si>
  <si>
    <t>9415009</t>
  </si>
  <si>
    <t>8201012</t>
  </si>
  <si>
    <t>9415011</t>
  </si>
  <si>
    <t>8201018</t>
  </si>
  <si>
    <t>9415007</t>
  </si>
  <si>
    <t>Triton razdelilec 8x220V rack ALU+LED črn</t>
  </si>
  <si>
    <t>8201021</t>
  </si>
  <si>
    <t>8201016</t>
  </si>
  <si>
    <t>Triton razdelilec 8x220V rack ALU + stikalo črn</t>
  </si>
  <si>
    <t>8201020</t>
  </si>
  <si>
    <t>Triton razdelilec 8x220V rack ALU črn</t>
  </si>
  <si>
    <t>8201019</t>
  </si>
  <si>
    <t>8202002</t>
  </si>
  <si>
    <t>9415002</t>
  </si>
  <si>
    <t>9415006</t>
  </si>
  <si>
    <t>9415003</t>
  </si>
  <si>
    <t>9415010</t>
  </si>
  <si>
    <t>9415022</t>
  </si>
  <si>
    <t>9415004</t>
  </si>
  <si>
    <t>8201009</t>
  </si>
  <si>
    <t>Triton razdelilec 7x220V rack ALU+prena. zaščita + stikalo črna</t>
  </si>
  <si>
    <t>8201025</t>
  </si>
  <si>
    <t>8202006</t>
  </si>
  <si>
    <t>8201010</t>
  </si>
  <si>
    <t>Triton razdelilec 8x220V rack ALU+prena. zaščita črna</t>
  </si>
  <si>
    <t>8201022</t>
  </si>
  <si>
    <t>Bachmann razdelilec PDU 12x220V ALU vertikalni 565mm 333.413</t>
  </si>
  <si>
    <t>9415016</t>
  </si>
  <si>
    <t>Bachmann razdelilec PDU 12x220V PVC 90° vertikalni 300.002</t>
  </si>
  <si>
    <t>8203017</t>
  </si>
  <si>
    <t>8201014</t>
  </si>
  <si>
    <t>8201015</t>
  </si>
  <si>
    <t>Delock čitalec kartic USB mikro zunanji OTG 91730</t>
  </si>
  <si>
    <t>9805031</t>
  </si>
  <si>
    <t>Programska oprema HID ActivClient</t>
  </si>
  <si>
    <t>9808002</t>
  </si>
  <si>
    <t>Rikomagic MK39 Hexa Core Android PC 32GB Android 9.0</t>
  </si>
  <si>
    <t>5511051</t>
  </si>
  <si>
    <t>ATEN pretvornik RS232-422/485 IC485S-AT-G</t>
  </si>
  <si>
    <t>2260000</t>
  </si>
  <si>
    <t>ATEN pretvornik RS232-422/485 IC485SI</t>
  </si>
  <si>
    <t>2262000</t>
  </si>
  <si>
    <t>Digitus pretvornik USB-Serial RS485 FTDI DA-70157</t>
  </si>
  <si>
    <t>9724023</t>
  </si>
  <si>
    <t>Digitus pretvornik USB-Serial DB09 FTDI DA-70156</t>
  </si>
  <si>
    <t>9724004</t>
  </si>
  <si>
    <t>Delock pretvornik USB-1xSerial DB09 FTDI 61460</t>
  </si>
  <si>
    <t>9724013</t>
  </si>
  <si>
    <t>Digitus pretvornik USB-2xSerial DB09 FTDI DA-70158</t>
  </si>
  <si>
    <t>8604040</t>
  </si>
  <si>
    <t>Digitus pretvornik USB-4xSerial DB09 FTDI DA-70159</t>
  </si>
  <si>
    <t>8604039</t>
  </si>
  <si>
    <t>Digitus pretvornik USB/UTP mrežni 100 Mbps DN-10050-1</t>
  </si>
  <si>
    <t>8619003</t>
  </si>
  <si>
    <t>8640000</t>
  </si>
  <si>
    <t>Digitus pretvornik USB-Paralel C36M IEEE 1284 DC USB-PM1</t>
  </si>
  <si>
    <t>8623003</t>
  </si>
  <si>
    <t>Delock pretvornik USB-Paralel DB25 61509</t>
  </si>
  <si>
    <t>9724038</t>
  </si>
  <si>
    <t>9724012</t>
  </si>
  <si>
    <t>Digitus pretvornik USB 3.0-Mrežni UTP Giga+Hub USB DA-70250-1</t>
  </si>
  <si>
    <t>9724030</t>
  </si>
  <si>
    <t>Digitus pretvornik USB 3.0/UTP mrežni Giga DN-3023</t>
  </si>
  <si>
    <t>8619000</t>
  </si>
  <si>
    <t>Digitus pretvornik USB 3.1 TipC-Display Port 4K 30Hz DA-70844</t>
  </si>
  <si>
    <t>9724034</t>
  </si>
  <si>
    <t>Digitus pretvornik USB 3.0 TipC-HDMI 4K 30Hz DA-70836</t>
  </si>
  <si>
    <t>9724020</t>
  </si>
  <si>
    <t>Digitus priklopna postaja USB 3.1 TipC 11-port 4K bela DA-70861</t>
  </si>
  <si>
    <t>9724026</t>
  </si>
  <si>
    <t>9724017</t>
  </si>
  <si>
    <t>Digitus priklopna postaja USB 3.1 TipC 3-port VGA DA-70839</t>
  </si>
  <si>
    <t>9724021</t>
  </si>
  <si>
    <t>Digitus pretvornik USB 3.1 TipC-VGA DA-70837</t>
  </si>
  <si>
    <t>9724018</t>
  </si>
  <si>
    <t>Delock SAS kabel-Mini SAS HD SFF-8644&gt; Mini SAS HD SFF-8644 2m 83395</t>
  </si>
  <si>
    <t>8514039</t>
  </si>
  <si>
    <t>Delock SAS kabel-Mini SAS HD SFF-8644&gt; Mini SAS SFF-8088 2m 83572</t>
  </si>
  <si>
    <t>8514036</t>
  </si>
  <si>
    <t>Delock SAS kabel-Mini SAS SFF-8088&gt;Mini SAS SFF-8088 2m 83571</t>
  </si>
  <si>
    <t>8514038</t>
  </si>
  <si>
    <t>Delock podaljšek SATA z napajanjem 0,2m 22-pin 84362</t>
  </si>
  <si>
    <t>8514027</t>
  </si>
  <si>
    <t>Digitus kabel SATA 0,5m</t>
  </si>
  <si>
    <t>8514023</t>
  </si>
  <si>
    <t>Digitus kabel SATA kotni  90° 0,5m</t>
  </si>
  <si>
    <t>8514021</t>
  </si>
  <si>
    <t>Delock kabel SATA kotni desni 0,7m 83970</t>
  </si>
  <si>
    <t>8514032</t>
  </si>
  <si>
    <t>Delock podaljšek SATA 0,3m 82855</t>
  </si>
  <si>
    <t>8514035</t>
  </si>
  <si>
    <t>Delock kabel SFF 8643 M-U.2 SFF 8639Ž+ SATA napajanje 0,75m 84821</t>
  </si>
  <si>
    <t>8514034</t>
  </si>
  <si>
    <t>Digitus serijski kabel 1:1 DB9Ž-DB9Ž 2m siv</t>
  </si>
  <si>
    <t>8516006</t>
  </si>
  <si>
    <t>Digitus serijski kabel 1:1 DB9Ž-DB9Ž 3m siv</t>
  </si>
  <si>
    <t>8516016</t>
  </si>
  <si>
    <t>Digitus serijski kabel 1:1 DB9Ž-DB9Ž 5m siv</t>
  </si>
  <si>
    <t>8516004</t>
  </si>
  <si>
    <t>8516005</t>
  </si>
  <si>
    <t>SIMC talna doza zunanja IP66  1x45x45 prazna</t>
  </si>
  <si>
    <t>9308006</t>
  </si>
  <si>
    <t>SIMC talna doza zunanja IP66 spojnik</t>
  </si>
  <si>
    <t>9313001</t>
  </si>
  <si>
    <t>SIMC talna doza zunanja IP66 vgradno vodoodporno ohišje</t>
  </si>
  <si>
    <t>9308012</t>
  </si>
  <si>
    <t>Triton slepi panel 1U rack črn</t>
  </si>
  <si>
    <t>1895000</t>
  </si>
  <si>
    <t>Triton slepi panel 1U rack siv</t>
  </si>
  <si>
    <t>9485009</t>
  </si>
  <si>
    <t>Triton slepi panel 2U rack črn</t>
  </si>
  <si>
    <t>1895100</t>
  </si>
  <si>
    <t>Triton slepi panel 2U rack siv</t>
  </si>
  <si>
    <t>9485010</t>
  </si>
  <si>
    <t>Triton slepi panel 3U rack črn</t>
  </si>
  <si>
    <t>9416012</t>
  </si>
  <si>
    <t>Triton slepi panel 3U rack siv</t>
  </si>
  <si>
    <t>9485011</t>
  </si>
  <si>
    <t>Logitech slušalke+mikrofon H110 sive 981-000271</t>
  </si>
  <si>
    <t>7620028</t>
  </si>
  <si>
    <t>Logitech slušalke+mikrofon H390 črne 981-000406</t>
  </si>
  <si>
    <t>7620029</t>
  </si>
  <si>
    <t>7512030</t>
  </si>
  <si>
    <t>Fantec slušalke+mikrofon SHP-3 črno/bele 1813</t>
  </si>
  <si>
    <t>7620035</t>
  </si>
  <si>
    <t>Fantec slušalke SHP-250AJ črno/rumene 1689</t>
  </si>
  <si>
    <t>7620004</t>
  </si>
  <si>
    <t>7620020</t>
  </si>
  <si>
    <t>7620021</t>
  </si>
  <si>
    <t>7620019</t>
  </si>
  <si>
    <t>Spenjalna cev LTC tekstilna fi 25-40mm črna 2m LTC5110</t>
  </si>
  <si>
    <t>8501012</t>
  </si>
  <si>
    <t>Spenjalna cev Tons plastična 20m fi 8mm prozorna</t>
  </si>
  <si>
    <t>1330007</t>
  </si>
  <si>
    <t>Logitech spletna kamera C270 HD USB 960-001063</t>
  </si>
  <si>
    <t>7630009</t>
  </si>
  <si>
    <t>Logitech spletna kamera USB C920 15MP črna 960-001055</t>
  </si>
  <si>
    <t>7630007</t>
  </si>
  <si>
    <t>Logitech sprejemnik Unifying 910-005931</t>
  </si>
  <si>
    <t>5530061</t>
  </si>
  <si>
    <t>Tenda stikalo 100M  5-port 4xPoE Mini kovinsko ohišje TEF1105P-4-63Wv2.0</t>
  </si>
  <si>
    <t>9104050</t>
  </si>
  <si>
    <t>Intellinet stikalo 100M 5-port kovinsko ohišje 523301</t>
  </si>
  <si>
    <t>9104019</t>
  </si>
  <si>
    <t>Tenda stikalo 100M  5-port mini S105</t>
  </si>
  <si>
    <t>9104046</t>
  </si>
  <si>
    <t>9104043</t>
  </si>
  <si>
    <t>9104064</t>
  </si>
  <si>
    <t>Intellinet stikalo 100M 8-port kovinsko ohišje 523318</t>
  </si>
  <si>
    <t>9104020</t>
  </si>
  <si>
    <t>Tenda stikalo 100M  8-port mini S108</t>
  </si>
  <si>
    <t>9104045</t>
  </si>
  <si>
    <t>Tenda stikalo 100M 16-port namizni S16</t>
  </si>
  <si>
    <t>9104027</t>
  </si>
  <si>
    <t>Tenda stikalo 100M 18-port 16x PoE 1xSFP 2xGiga WebSmart TEF1218P-16-250W-3.0V</t>
  </si>
  <si>
    <t>9104061</t>
  </si>
  <si>
    <t>Tenda stikalo 100M 16-port rack/namizni TEF1016D</t>
  </si>
  <si>
    <t>9104079</t>
  </si>
  <si>
    <t>9104077</t>
  </si>
  <si>
    <t>Stikalo 100M 48cm 24xRJ45 24x PoE 2x SFP 2x Giga Digitus Web Smart</t>
  </si>
  <si>
    <t>9104040</t>
  </si>
  <si>
    <t>Tenda stikalo 100M 24-port rack/namizni TEF1024D</t>
  </si>
  <si>
    <t>9104080</t>
  </si>
  <si>
    <t>9104063</t>
  </si>
  <si>
    <t>9104083</t>
  </si>
  <si>
    <t>Intellinet stikalo Giga 5-port kovinsko ohišje 530378</t>
  </si>
  <si>
    <t>9104021</t>
  </si>
  <si>
    <t>Tenda stikalo Giga  5-port SG105</t>
  </si>
  <si>
    <t>9104055</t>
  </si>
  <si>
    <t>9104062</t>
  </si>
  <si>
    <t>Intellinet stikalo Giga 8-port kovinsko ohišje 530347</t>
  </si>
  <si>
    <t>9104022</t>
  </si>
  <si>
    <t>Tenda stikalo Giga  8-port SG108</t>
  </si>
  <si>
    <t>9104056</t>
  </si>
  <si>
    <t>9104086</t>
  </si>
  <si>
    <t>Ubiquiti stikalo Giga  4-port rack 12xSFP EdgeSwitch ES-12F</t>
  </si>
  <si>
    <t>9104084</t>
  </si>
  <si>
    <t>Tenda stikalo Giga 16-port rack/namizni TEG1016D</t>
  </si>
  <si>
    <t>9104052</t>
  </si>
  <si>
    <t>9104071</t>
  </si>
  <si>
    <t>9104075</t>
  </si>
  <si>
    <t>Mikrotik stikalo Giga 24-port rack 2xSFP + CRS326-24G-2S+RM</t>
  </si>
  <si>
    <t>9104082</t>
  </si>
  <si>
    <t>Mikrotik stikalo Giga 24-port rack 2xSFP + CSS326-24G-2S+RM</t>
  </si>
  <si>
    <t>9104073</t>
  </si>
  <si>
    <t>9104072</t>
  </si>
  <si>
    <t>9104085</t>
  </si>
  <si>
    <t>Tenda stikalo Giga 24-port rack/namizni TEG1024D</t>
  </si>
  <si>
    <t>9120011</t>
  </si>
  <si>
    <t>9104070</t>
  </si>
  <si>
    <t>1340010</t>
  </si>
  <si>
    <t>EFB striper za koaxialni kabel 52536.2</t>
  </si>
  <si>
    <t>1340009</t>
  </si>
  <si>
    <t>Digitus striper za UTP/FTP kabel DN-94001</t>
  </si>
  <si>
    <t>1340005</t>
  </si>
  <si>
    <t>Števec in razvrstilec kovancev SE900</t>
  </si>
  <si>
    <t>8360005</t>
  </si>
  <si>
    <t>1320001</t>
  </si>
  <si>
    <t>Digitus telefonski kabel spirala 0,3m (2,0m) črn</t>
  </si>
  <si>
    <t>8534001</t>
  </si>
  <si>
    <t>Digitus telefonski kabel spirala 0,6m (4,0m) črn</t>
  </si>
  <si>
    <t>8534004</t>
  </si>
  <si>
    <t>Digitus telefonski priključni kabel RJ11 RJ11 3m</t>
  </si>
  <si>
    <t>8534002</t>
  </si>
  <si>
    <t>Termo skrčljiva cev fi 3,5 mm  1m</t>
  </si>
  <si>
    <t>1310002</t>
  </si>
  <si>
    <t>Termometer ethernet TCP/IP, TH2E_EU Server</t>
  </si>
  <si>
    <t>9414018</t>
  </si>
  <si>
    <t>Termometer ethernet TCP/IP, TME_C_EU</t>
  </si>
  <si>
    <t>9414009</t>
  </si>
  <si>
    <t>Termometer ethernet TH2E_EU - kabel  3m SNS_THE_3M-Sonda</t>
  </si>
  <si>
    <t>9428001</t>
  </si>
  <si>
    <t>Termometer ethernet TH2E_EU - kabel 10m SNS_THE_10M-Sonda</t>
  </si>
  <si>
    <t>9414019</t>
  </si>
  <si>
    <t>ATEN termometer in senzor vlažnosti za 3m EA1240</t>
  </si>
  <si>
    <t>9428003</t>
  </si>
  <si>
    <t>Termometer TM-RS232 DB9</t>
  </si>
  <si>
    <t>9414017</t>
  </si>
  <si>
    <t>Termometer USB TMU_C_1 na kablu 3m</t>
  </si>
  <si>
    <t>9414016</t>
  </si>
  <si>
    <t>Triton termostat za hladilno enoto analogni</t>
  </si>
  <si>
    <t>9490002</t>
  </si>
  <si>
    <t>FLUKE MicroScanner2 tester mrežni</t>
  </si>
  <si>
    <t>1306006</t>
  </si>
  <si>
    <t>FLUKE MicroScanner2 kit mrežni tester FLUNXCOPPR000107</t>
  </si>
  <si>
    <t>1306010</t>
  </si>
  <si>
    <t>FLUKE Networks DSX 5000 mrežni tester Versiv Main&amp;Remote+DSX Copper DSX 5000</t>
  </si>
  <si>
    <t>1306008</t>
  </si>
  <si>
    <t>Value tester mrežni RJ11/12/45 digitalni Cat5e Cat6 Cat6a Coax 13.99.3002-1</t>
  </si>
  <si>
    <t>1306005</t>
  </si>
  <si>
    <t>Value tester mrežni RJ45 13.99.3001-5</t>
  </si>
  <si>
    <t>1390005</t>
  </si>
  <si>
    <t>Value tester mrežni za kable RJ45+PoE 13.99.3003-5</t>
  </si>
  <si>
    <t>1390003</t>
  </si>
  <si>
    <t>FLUKE FTK1000 optični tester Multimode Networks</t>
  </si>
  <si>
    <t>1319010</t>
  </si>
  <si>
    <t>FLUKE FTK2000 optični tester Multimode Networks</t>
  </si>
  <si>
    <t>1319011</t>
  </si>
  <si>
    <t>Hobbes tester preiskovalni in tonski generator 13.01.1555</t>
  </si>
  <si>
    <t>1390002</t>
  </si>
  <si>
    <t>Delock tester USB napajanja 65569</t>
  </si>
  <si>
    <t>1350002</t>
  </si>
  <si>
    <t>Logitech tipkovnica &amp; miška MK120 SLO Desktop USB 920-002549</t>
  </si>
  <si>
    <t>5540005</t>
  </si>
  <si>
    <t>Logitech tipkovnica &amp; miška MK235 SLO brezžična 920-008031</t>
  </si>
  <si>
    <t>5540002</t>
  </si>
  <si>
    <t>Logitech tipkovnica &amp; miška MK240 SLO brezžična 920-008383</t>
  </si>
  <si>
    <t>5540004</t>
  </si>
  <si>
    <t>Logitech tipkovnica &amp; miška MK330 SLO brezžična 920-003997</t>
  </si>
  <si>
    <t>7533001</t>
  </si>
  <si>
    <t>Logitech tipkovnica K120 USB SLO OEM 920-002642</t>
  </si>
  <si>
    <t>7506009</t>
  </si>
  <si>
    <t>Logitech tipkovnica K280e USB SLO OEM 920-005217</t>
  </si>
  <si>
    <t>5550018</t>
  </si>
  <si>
    <t>Logitech tipkovnica K400 Plus SLO brezžična Touch Unifying bela 920-007146</t>
  </si>
  <si>
    <t>5550015</t>
  </si>
  <si>
    <t>Logitech tipkovnica K400 Plus SLO brezžična Touch Unifying črna 920-008385</t>
  </si>
  <si>
    <t>5550013</t>
  </si>
  <si>
    <t>7506014</t>
  </si>
  <si>
    <t>SBOX torba NEW YORK 15,6'' črna NLS-3015B</t>
  </si>
  <si>
    <t>9606013</t>
  </si>
  <si>
    <t>SBOX torba NEW YORK 15,6'' mornarsko modra NLS-3015N</t>
  </si>
  <si>
    <t>9601026</t>
  </si>
  <si>
    <t>SBOX torba WALL STREET 17,3" črna NSS-88120</t>
  </si>
  <si>
    <t>9601025</t>
  </si>
  <si>
    <t>SBOX torba HONG KONG 17,3'' črna NSS-88123</t>
  </si>
  <si>
    <t>9601023</t>
  </si>
  <si>
    <t>Seagate Barracuda 2TB trdi disk 6cm 5400 128MB SATA ST2000LM015</t>
  </si>
  <si>
    <t>8907087</t>
  </si>
  <si>
    <t>Seagate Barracuda 1TB trdi disk 9cm 7200 64MB SATA ST1000DM010</t>
  </si>
  <si>
    <t>8907093</t>
  </si>
  <si>
    <t>WD BLUE 1TB trdi disk 9cm 7200 64MB SATA WD10EZEX</t>
  </si>
  <si>
    <t>8907057</t>
  </si>
  <si>
    <t>WD PURPLE 1TB trdi disk 9cm 5400 64MB SATA WD10PURZ</t>
  </si>
  <si>
    <t>8907089</t>
  </si>
  <si>
    <t>WD RED 1TB trdi disk 9cm 5400 64MB SATA WD10EFRX</t>
  </si>
  <si>
    <t>8907055</t>
  </si>
  <si>
    <t>APACER USB 3.2 Gen1 ključ  16GB AH155 super mini srebrno/moder</t>
  </si>
  <si>
    <t>8920018</t>
  </si>
  <si>
    <t>APACER USB 3.2 Gen1 ključ  16GB AH350 črno/bel</t>
  </si>
  <si>
    <t>8920030</t>
  </si>
  <si>
    <t>APACER USB 3.2 Gen1 ključ  16GB AH353 srebrno/črn</t>
  </si>
  <si>
    <t>8920012</t>
  </si>
  <si>
    <t>APACER USB 3.2 Gen1 ključ  32GB AH350 črno/bel</t>
  </si>
  <si>
    <t>8920031</t>
  </si>
  <si>
    <t>APACER USB 3.2 Gen1 ključ  32GB AH353 srebrno/črn</t>
  </si>
  <si>
    <t>8920013</t>
  </si>
  <si>
    <t>APACER USB 3.2 Gen1 ključ  64GB AH350 črno/bel</t>
  </si>
  <si>
    <t>8920032</t>
  </si>
  <si>
    <t>APACER USB 3.2 Gen1 ključ 128GB AH350 črno/bel</t>
  </si>
  <si>
    <t>8920033</t>
  </si>
  <si>
    <t>APACER USB 3.2 TipC ključ  32GB AH180 OTG rdeč</t>
  </si>
  <si>
    <t>8920075</t>
  </si>
  <si>
    <t>APACER USB 3.2 TipC ključ  64GB AH180 OTG rdeč</t>
  </si>
  <si>
    <t>8920076</t>
  </si>
  <si>
    <t>APACER USB ključ 16GB AH111 super mini srebrno/moder</t>
  </si>
  <si>
    <t>8920024</t>
  </si>
  <si>
    <t>APACER USB ključ 16GB AH112 super mini srebrno/rdeč</t>
  </si>
  <si>
    <t>8920015</t>
  </si>
  <si>
    <t>APACER USB ključ 16GB AH115 super mini srebrn</t>
  </si>
  <si>
    <t>8920058</t>
  </si>
  <si>
    <t>APACER USB ključ 16GB AH333 bel</t>
  </si>
  <si>
    <t>8920046</t>
  </si>
  <si>
    <t>APACER USB ključ 16GB AH333 črn</t>
  </si>
  <si>
    <t>8920042</t>
  </si>
  <si>
    <t>APACER USB ključ 16GB AH334 moder</t>
  </si>
  <si>
    <t>8920050</t>
  </si>
  <si>
    <t>APACER USB ključ 32GB AH111 super mini srebrno/moder</t>
  </si>
  <si>
    <t>8920025</t>
  </si>
  <si>
    <t>APACER USB ključ 32GB AH115 super mini srebrn</t>
  </si>
  <si>
    <t>8920059</t>
  </si>
  <si>
    <t>APACER USB ključ 32GB AH116 super mini črn</t>
  </si>
  <si>
    <t>8920063</t>
  </si>
  <si>
    <t>APACER USB ključ 32GB AH333 bel</t>
  </si>
  <si>
    <t>8920047</t>
  </si>
  <si>
    <t>APACER USB ključ 32GB AH333 črn</t>
  </si>
  <si>
    <t>8920043</t>
  </si>
  <si>
    <t>APACER USB ključ 32GB AH334 moder</t>
  </si>
  <si>
    <t>8920051</t>
  </si>
  <si>
    <t>APACER USB ključ 64GB AH333 črn</t>
  </si>
  <si>
    <t>8920044</t>
  </si>
  <si>
    <t>APACER USB ključ 64GB AH334 moder</t>
  </si>
  <si>
    <t>8920052</t>
  </si>
  <si>
    <t>APACER USB ključ 64GB AH334 roza</t>
  </si>
  <si>
    <t>8920056</t>
  </si>
  <si>
    <t>ATEN USB stikalo 2x1 US221A</t>
  </si>
  <si>
    <t>2622100</t>
  </si>
  <si>
    <t>ATEN USB stikalo 2x4 US224</t>
  </si>
  <si>
    <t>8716006</t>
  </si>
  <si>
    <t>ATEN USB stikalo 4x1 US421A</t>
  </si>
  <si>
    <t>2642100</t>
  </si>
  <si>
    <t>Ubiquiti usmerjevalnik  3-port Giga UBNT UniFi Security Gateway USG</t>
  </si>
  <si>
    <t>9106029</t>
  </si>
  <si>
    <t>9106030</t>
  </si>
  <si>
    <t>Mikrotik usmerjevalnik   5-port 100 RB750r2hEX lite RB750R2</t>
  </si>
  <si>
    <t>9106006</t>
  </si>
  <si>
    <t>Ubiquiti usmerjevalnik  5-port Giga1xSFP EdgeRouter ER-X-SFP</t>
  </si>
  <si>
    <t>9106026</t>
  </si>
  <si>
    <t>9106028</t>
  </si>
  <si>
    <t>Ubiquiti usmerjevalnik  5-port Giga POE EdgeRouter ERPOE-5</t>
  </si>
  <si>
    <t>9106027</t>
  </si>
  <si>
    <t>Mikrotik usmerjevalnik   5-port Giga hEX RB750Gr3</t>
  </si>
  <si>
    <t>9106015</t>
  </si>
  <si>
    <t>Mikrotik usmerjevalnik   5-port Giga hEX PoE RB960PGS</t>
  </si>
  <si>
    <t>9106016</t>
  </si>
  <si>
    <t>Mikrotik usmerjevalnik 12xSFP 1xSFP+ rack CCR1016-12S-1S+</t>
  </si>
  <si>
    <t>9106017</t>
  </si>
  <si>
    <t>9106032</t>
  </si>
  <si>
    <t>Digitus patch UTP CAT.5e  0,25m siv</t>
  </si>
  <si>
    <t>9025247</t>
  </si>
  <si>
    <t>Digitus patch UTP CAT.5e  0,5m bel</t>
  </si>
  <si>
    <t>9025190</t>
  </si>
  <si>
    <t>Leviton patch UTP CAT.5e  0,5m siv GPCPCU005-888HB</t>
  </si>
  <si>
    <t>5070000</t>
  </si>
  <si>
    <t>Digitus patch UTP CAT.5e  0,5m črn</t>
  </si>
  <si>
    <t>9025189</t>
  </si>
  <si>
    <t>Digitus patch UTP CAT.5e  0,5m moder</t>
  </si>
  <si>
    <t>9025178</t>
  </si>
  <si>
    <t>Digitus patch UTP CAT.5e  0,5m rdeč</t>
  </si>
  <si>
    <t>9025188</t>
  </si>
  <si>
    <t>Digitus patch UTP CAT.5e  0,5m rumen</t>
  </si>
  <si>
    <t>9025186</t>
  </si>
  <si>
    <t>Digitus patch UTP CAT.5e  0,5m siv</t>
  </si>
  <si>
    <t>9025179</t>
  </si>
  <si>
    <t>Digitus patch UTP CAT.5e  0,5m zelen</t>
  </si>
  <si>
    <t>9025187</t>
  </si>
  <si>
    <t>Leviton patch UTP CAT.5e  1,5m siv GPCPCU015-888HB</t>
  </si>
  <si>
    <t>5080000</t>
  </si>
  <si>
    <t>Leviton patch UTP CAT.5e  1,5m moder GPCPCU015-444HB</t>
  </si>
  <si>
    <t>9025174</t>
  </si>
  <si>
    <t>Leviton patch UTP CAT.5e  1,5m rdeč GPCPCU015-111HB</t>
  </si>
  <si>
    <t>9025165</t>
  </si>
  <si>
    <t>Leviton patch UTP CAT.5e  1,5m rumen GPCPCU015-666HB</t>
  </si>
  <si>
    <t>9025172</t>
  </si>
  <si>
    <t>Leviton patch UTP CAT.5e  1,5m zelen GPCPCU015-555HB</t>
  </si>
  <si>
    <t>9025173</t>
  </si>
  <si>
    <t>Leviton patch UTP CAT.5e  1m siv GPCPCU010-888HB</t>
  </si>
  <si>
    <t>5090000</t>
  </si>
  <si>
    <t>Leviton patch UTP CAT.5e  1m moder GPCPCU010-444HB</t>
  </si>
  <si>
    <t>9025030</t>
  </si>
  <si>
    <t>Leviton patch UTP CAT.5e  1m rdeč GPCPCU010-111HB</t>
  </si>
  <si>
    <t>9025032</t>
  </si>
  <si>
    <t>Leviton patch UTP CAT.5e  1m rumen GPCPCU010-666HB</t>
  </si>
  <si>
    <t>9025035</t>
  </si>
  <si>
    <t>Leviton patch UTP CAT.5e  1m zelen GPCPCU010-555HB</t>
  </si>
  <si>
    <t>9025185</t>
  </si>
  <si>
    <t>Digitus patch UTP CAT.5e  1m bel</t>
  </si>
  <si>
    <t>9025194</t>
  </si>
  <si>
    <t>Digitus patch UTP CAT.5e  1m črn</t>
  </si>
  <si>
    <t>9025180</t>
  </si>
  <si>
    <t>Digitus patch UTP CAT.5e  1m moder</t>
  </si>
  <si>
    <t>9025191</t>
  </si>
  <si>
    <t>Digitus patch UTP CAT.5e  1m rdeč</t>
  </si>
  <si>
    <t>9025181</t>
  </si>
  <si>
    <t>Digitus patch UTP CAT.5e  1m rumen</t>
  </si>
  <si>
    <t>9025192</t>
  </si>
  <si>
    <t>Digitus patch UTP CAT.5e  1m siv</t>
  </si>
  <si>
    <t>9025182</t>
  </si>
  <si>
    <t>KELine patch UTP CAT.5e 1m siv KEN-C5E-U-010</t>
  </si>
  <si>
    <t>9030129</t>
  </si>
  <si>
    <t>Digitus patch UTP CAT.5e  1m zelen</t>
  </si>
  <si>
    <t>9025193</t>
  </si>
  <si>
    <t>Leviton patch UTP CAT.5e  2m moder GPCPCU020-444HB</t>
  </si>
  <si>
    <t>9025031</t>
  </si>
  <si>
    <t>Leviton patch UTP CAT.5e  2m rdeč GPCPCU020-111HB</t>
  </si>
  <si>
    <t>9025033</t>
  </si>
  <si>
    <t>Leviton patch UTP CAT.5e  2m rumen GPCPCU020-666HB</t>
  </si>
  <si>
    <t>9025036</t>
  </si>
  <si>
    <t>Leviton patch UTP CAT.5e  2m zelen GPCPCU020-555HB</t>
  </si>
  <si>
    <t>9025028</t>
  </si>
  <si>
    <t>Digitus patch UTP CAT.5e  2m bel</t>
  </si>
  <si>
    <t>9025201</t>
  </si>
  <si>
    <t>Digitus patch UTP CAT.5e  2m črn</t>
  </si>
  <si>
    <t>9025200</t>
  </si>
  <si>
    <t>Digitus patch UTP CAT.5e  2m moder</t>
  </si>
  <si>
    <t>9025196</t>
  </si>
  <si>
    <t>Digitus patch UTP CAT.5e  2m rdeč</t>
  </si>
  <si>
    <t>9025199</t>
  </si>
  <si>
    <t>Digitus patch UTP CAT.5e  2m rumen</t>
  </si>
  <si>
    <t>9025197</t>
  </si>
  <si>
    <t>Digitus patch UTP CAT.5e  2m siv</t>
  </si>
  <si>
    <t>9025195</t>
  </si>
  <si>
    <t>KELine patch UTP CAT.5e 2m siv KEN-C5E-U-020</t>
  </si>
  <si>
    <t>9030130</t>
  </si>
  <si>
    <t>Digitus patch UTP CAT.5e  2m zelen</t>
  </si>
  <si>
    <t>9025198</t>
  </si>
  <si>
    <t>Leviton patch UTP CAT.5e  3m siv GPCPCU030-888HB</t>
  </si>
  <si>
    <t>5110000</t>
  </si>
  <si>
    <t>Leviton patch UTP CAT.5e  3m moder GPCPCU030-444HB</t>
  </si>
  <si>
    <t>9025038</t>
  </si>
  <si>
    <t>Leviton patch UTP CAT.5e  3m rdeč GPCPCU030-111HB</t>
  </si>
  <si>
    <t>9025034</t>
  </si>
  <si>
    <t>Leviton patch UTP CAT.5e  3m rumen GPCPCU030-666HB</t>
  </si>
  <si>
    <t>9025037</t>
  </si>
  <si>
    <t>Leviton patch UTP CAT.5e  3m zelen GPCPCU030-555HB</t>
  </si>
  <si>
    <t>9025029</t>
  </si>
  <si>
    <t>Digitus patch UTP CAT.5e  3m bel</t>
  </si>
  <si>
    <t>9025208</t>
  </si>
  <si>
    <t>Digitus patch UTP CAT.5e  3m črn</t>
  </si>
  <si>
    <t>9025207</t>
  </si>
  <si>
    <t>Digitus patch UTP CAT.5e  3m moder</t>
  </si>
  <si>
    <t>9025203</t>
  </si>
  <si>
    <t>Digitus patch UTP CAT.5e  3m rdeč</t>
  </si>
  <si>
    <t>9025206</t>
  </si>
  <si>
    <t>Digitus patch UTP CAT.5e  3m rumen</t>
  </si>
  <si>
    <t>9025204</t>
  </si>
  <si>
    <t>Digitus patch UTP CAT.5e  3m siv</t>
  </si>
  <si>
    <t>9025202</t>
  </si>
  <si>
    <t>KELine patch UTP CAT.5e 3m siv KEN-C5E-U-030</t>
  </si>
  <si>
    <t>9030131</t>
  </si>
  <si>
    <t>Digitus patch UTP CAT.5e  3m zelen</t>
  </si>
  <si>
    <t>9025205</t>
  </si>
  <si>
    <t>Leviton patch UTP CAT.5e  5m siv GPCPCU050-888HB</t>
  </si>
  <si>
    <t>5120000</t>
  </si>
  <si>
    <t>Leviton patch UTP CAT.5e  5m moder GPCPCU050-444HB</t>
  </si>
  <si>
    <t>9025018</t>
  </si>
  <si>
    <t>Leviton patch UTP CAT.5e  5m rdeč GPCPCU050-111HB</t>
  </si>
  <si>
    <t>9025043</t>
  </si>
  <si>
    <t>Leviton patch UTP CAT.5e  5m rumen GPCPCU050-666HB</t>
  </si>
  <si>
    <t>9025044</t>
  </si>
  <si>
    <t>Digitus patch UTP CAT.5e  5m bel</t>
  </si>
  <si>
    <t>9025214</t>
  </si>
  <si>
    <t>Digitus patch UTP CAT.5e  5m črn</t>
  </si>
  <si>
    <t>9025213</t>
  </si>
  <si>
    <t>Digitus patch UTP CAT.5e  5m moder</t>
  </si>
  <si>
    <t>9025209</t>
  </si>
  <si>
    <t>Digitus patch UTP CAT.5e  5m rdeč</t>
  </si>
  <si>
    <t>9025212</t>
  </si>
  <si>
    <t>Digitus patch UTP CAT.5e  5m siv</t>
  </si>
  <si>
    <t>9025183</t>
  </si>
  <si>
    <t>Digitus patch UTP CAT.5e  5m zelen</t>
  </si>
  <si>
    <t>9025211</t>
  </si>
  <si>
    <t>EFB patch UTP CAT.5e  7,5m črn</t>
  </si>
  <si>
    <t>9030041</t>
  </si>
  <si>
    <t>EFB patch UTP CAT.5e  7,5m moder</t>
  </si>
  <si>
    <t>9030042</t>
  </si>
  <si>
    <t>EFB patch UTP CAT.5e  7,5m rumen</t>
  </si>
  <si>
    <t>9030062</t>
  </si>
  <si>
    <t>EFB patch UTP CAT.5e  7,5m zelen</t>
  </si>
  <si>
    <t>9030074</t>
  </si>
  <si>
    <t>Leviton patch UTP CAT.5e  7m siv GPCPCU070-888HB</t>
  </si>
  <si>
    <t>5130000</t>
  </si>
  <si>
    <t>Leviton patch UTP CAT.5e  7m moder GPCPCU070-444HB</t>
  </si>
  <si>
    <t>9025039</t>
  </si>
  <si>
    <t>Leviton patch UTP CAT.5e  7m rdeč GPCPCU070-111HB</t>
  </si>
  <si>
    <t>9025042</t>
  </si>
  <si>
    <t>Leviton patch UTP CAT.5e  7m rumen GPCPCU070-666HB</t>
  </si>
  <si>
    <t>9025045</t>
  </si>
  <si>
    <t>Digitus patch UTP CAT.5e  7m siv</t>
  </si>
  <si>
    <t>9025215</t>
  </si>
  <si>
    <t>Leviton patch UTP CAT.5e 10m siv GPCPCU100-888HB</t>
  </si>
  <si>
    <t>5140000</t>
  </si>
  <si>
    <t>Leviton patch UTP CAT.5e 10m moder GPCPCU100-444HB</t>
  </si>
  <si>
    <t>9025040</t>
  </si>
  <si>
    <t>Leviton patch UTP CAT.5e 10m rdeč GPCPCU100-111HB</t>
  </si>
  <si>
    <t>9025041</t>
  </si>
  <si>
    <t>Leviton patch UTP CAT.5e 10m rumen GPCPCU100-666HB</t>
  </si>
  <si>
    <t>9025046</t>
  </si>
  <si>
    <t>Digitus patch UTP CAT.5e 10m bel</t>
  </si>
  <si>
    <t>9025225</t>
  </si>
  <si>
    <t>Digitus patch UTP CAT.5e 10m črn</t>
  </si>
  <si>
    <t>9025224</t>
  </si>
  <si>
    <t>Digitus patch UTP CAT.5e 10m moder</t>
  </si>
  <si>
    <t>9025220</t>
  </si>
  <si>
    <t>Digitus patch UTP CAT.5e 10m rdeč</t>
  </si>
  <si>
    <t>9025223</t>
  </si>
  <si>
    <t>EFB patch UTP CAT.5e 10m rumen</t>
  </si>
  <si>
    <t>9030067</t>
  </si>
  <si>
    <t>Digitus patch UTP CAT.5e 10m siv</t>
  </si>
  <si>
    <t>9025221</t>
  </si>
  <si>
    <t>Digitus patch UTP CAT.5e 10m zelen</t>
  </si>
  <si>
    <t>9025222</t>
  </si>
  <si>
    <t>EFB patch UTP CAT.5e 15m črn</t>
  </si>
  <si>
    <t>9030090</t>
  </si>
  <si>
    <t>EFB patch UTP CAT.5e 15m moder</t>
  </si>
  <si>
    <t>9030043</t>
  </si>
  <si>
    <t>Digitus patch UTP CAT.5e 15m rdeč</t>
  </si>
  <si>
    <t>9025229</t>
  </si>
  <si>
    <t>Digitus patch UTP CAT.5e 15m siv</t>
  </si>
  <si>
    <t>9025226</t>
  </si>
  <si>
    <t>Leviton patch UTP CAT.5e 20m rumen GPCPCU200-666HB</t>
  </si>
  <si>
    <t>9025245</t>
  </si>
  <si>
    <t>EFB patch UTP CAT.5e 20m bel</t>
  </si>
  <si>
    <t>9030044</t>
  </si>
  <si>
    <t>EFB patch UTP CAT.5e 20m črn</t>
  </si>
  <si>
    <t>9030045</t>
  </si>
  <si>
    <t>EFB patch UTP CAT.5e 20m moder</t>
  </si>
  <si>
    <t>9030046</t>
  </si>
  <si>
    <t>EFB patch UTP CAT.5e 20m rdeč</t>
  </si>
  <si>
    <t>9030047</t>
  </si>
  <si>
    <t>EFB patch UTP CAT.5e 20m rumen</t>
  </si>
  <si>
    <t>9030048</t>
  </si>
  <si>
    <t>Digitus patch UTP CAT.5e 20m siv</t>
  </si>
  <si>
    <t>9025231</t>
  </si>
  <si>
    <t>Digitus patch UTP CAT.5e 25m siv</t>
  </si>
  <si>
    <t>9025237</t>
  </si>
  <si>
    <t>Digitus patch UTP CAT.5e 30m siv</t>
  </si>
  <si>
    <t>9025238</t>
  </si>
  <si>
    <t>Digitus patch UTP CAT.6  0,25m rumen</t>
  </si>
  <si>
    <t>9030091</t>
  </si>
  <si>
    <t>Digitus patch UTP CAT.6  0,25m siv</t>
  </si>
  <si>
    <t>9030108</t>
  </si>
  <si>
    <t>EFB patch UTP CAT.6  0,5m bel</t>
  </si>
  <si>
    <t>9030083</t>
  </si>
  <si>
    <t>Delock patch UTP CAT.6 0,5m bel slim 83780</t>
  </si>
  <si>
    <t>9030156</t>
  </si>
  <si>
    <t>Leviton patch UTP CAT.6   0,5m moder C6CPCU005-444BB</t>
  </si>
  <si>
    <t>9030063</t>
  </si>
  <si>
    <t>Digitus patch UTP CAT.6  0,5m črn</t>
  </si>
  <si>
    <t>9030093</t>
  </si>
  <si>
    <t>Digitus patch UTP CAT.6  0,5m moder</t>
  </si>
  <si>
    <t>9030085</t>
  </si>
  <si>
    <t>Digitus patch UTP CAT.6  0,5m rdeč</t>
  </si>
  <si>
    <t>9030105</t>
  </si>
  <si>
    <t>Digitus patch UTP CAT.6  0,5m rumen</t>
  </si>
  <si>
    <t>9030081</t>
  </si>
  <si>
    <t>EFB patch UTP CAT.6  0,5m rumen</t>
  </si>
  <si>
    <t>9030084</t>
  </si>
  <si>
    <t>Digitus patch UTP CAT.6  0,5m siv</t>
  </si>
  <si>
    <t>9030098</t>
  </si>
  <si>
    <t>Digitus patch UTP CAT.6  0,5m zelen</t>
  </si>
  <si>
    <t>9030099</t>
  </si>
  <si>
    <t>Digitus patch UTP CAT.6  1m bel</t>
  </si>
  <si>
    <t>9030112</t>
  </si>
  <si>
    <t>Leviton patch UTP CAT.6   1m siv C6CPCU010-888BB</t>
  </si>
  <si>
    <t>6140000</t>
  </si>
  <si>
    <t>Leviton patch UTP CAT.6   1m moder C6CPCU010-444BB</t>
  </si>
  <si>
    <t>9026012</t>
  </si>
  <si>
    <t>Leviton patch UTP CAT.6   1m rdeč C6CPCU010-111BB</t>
  </si>
  <si>
    <t>9026011</t>
  </si>
  <si>
    <t>Leviton patch UTP CAT.6   1m rumen C6CPCU010-666BB</t>
  </si>
  <si>
    <t>9026014</t>
  </si>
  <si>
    <t>Leviton patch UTP CAT.6   1m zelen C6CPCU010-555BB</t>
  </si>
  <si>
    <t>9026013</t>
  </si>
  <si>
    <t>Digitus patch UTP CAT.6  1m črn</t>
  </si>
  <si>
    <t>9030106</t>
  </si>
  <si>
    <t>Digitus patch UTP CAT.6  1m moder</t>
  </si>
  <si>
    <t>9030100</t>
  </si>
  <si>
    <t>Digitus patch UTP CAT.6  1m rdeč</t>
  </si>
  <si>
    <t>9030072</t>
  </si>
  <si>
    <t>Digitus patch UTP CAT.6  1m rumen</t>
  </si>
  <si>
    <t>9030118</t>
  </si>
  <si>
    <t>Digitus patch UTP CAT.6  1m siv</t>
  </si>
  <si>
    <t>9030113</t>
  </si>
  <si>
    <t>KELine patch UTP CAT.6 1m siv KEN-C6-U-010</t>
  </si>
  <si>
    <t>9030132</t>
  </si>
  <si>
    <t>Digitus patch UTP CAT.6  1m zelen</t>
  </si>
  <si>
    <t>9030103</t>
  </si>
  <si>
    <t>Leviton patch UTP CAT.6   1,5m siv C6CPCU015-888BB</t>
  </si>
  <si>
    <t>9030015</t>
  </si>
  <si>
    <t>Digitus patch UTP CAT.6  1,5m siv</t>
  </si>
  <si>
    <t>9030151</t>
  </si>
  <si>
    <t>Digitus patch UTP CAT.6  2m bel</t>
  </si>
  <si>
    <t>9030137</t>
  </si>
  <si>
    <t>Leviton patch UTP CAT.6   2m siv C6CPCU020-888BB</t>
  </si>
  <si>
    <t>6150000</t>
  </si>
  <si>
    <t>Leviton patch UTP CAT.6   2m moder C6CPCU020-444BB</t>
  </si>
  <si>
    <t>9026017</t>
  </si>
  <si>
    <t>Leviton patch UTP CAT.6   2m rdeč C6CPCU020-111BB</t>
  </si>
  <si>
    <t>9026018</t>
  </si>
  <si>
    <t>Leviton patch UTP CAT.6   2m rumen C6CPCU020-666BB</t>
  </si>
  <si>
    <t>9026015</t>
  </si>
  <si>
    <t>Leviton patch UTP CAT.6   2m zelen C6CPCU020-555BB</t>
  </si>
  <si>
    <t>9026016</t>
  </si>
  <si>
    <t>Digitus patch UTP CAT.6  2m moder</t>
  </si>
  <si>
    <t>9030158</t>
  </si>
  <si>
    <t>Digitus patch UTP CAT.6  2m rdeč</t>
  </si>
  <si>
    <t>9030139</t>
  </si>
  <si>
    <t>Digitus patch UTP CAT.6  2m rumen</t>
  </si>
  <si>
    <t>9030140</t>
  </si>
  <si>
    <t>KELine patch UTP CAT.6 2m siv KEN-C6-U-020</t>
  </si>
  <si>
    <t>9030133</t>
  </si>
  <si>
    <t>Digitus patch UTP CAT.6  3m bel</t>
  </si>
  <si>
    <t>9030094</t>
  </si>
  <si>
    <t>Leviton patch UTP CAT.6   3m siv C6CPCU030-888BB</t>
  </si>
  <si>
    <t>6160000</t>
  </si>
  <si>
    <t>Leviton patch UTP CAT.6   3m moder C6CPCU030-444BB</t>
  </si>
  <si>
    <t>9026158</t>
  </si>
  <si>
    <t>Leviton patch UTP CAT.6   3m rdeč C6CPCU030-111BB</t>
  </si>
  <si>
    <t>9026157</t>
  </si>
  <si>
    <t>Leviton patch UTP CAT.6   3m rumen C6CPCU030-666BB</t>
  </si>
  <si>
    <t>9026159</t>
  </si>
  <si>
    <t>Leviton patch UTP CAT.6   3m zelen C6CPCU030-555BB</t>
  </si>
  <si>
    <t>9026160</t>
  </si>
  <si>
    <t>Digitus patch UTP CAT.6  3m črn</t>
  </si>
  <si>
    <t>9030146</t>
  </si>
  <si>
    <t>Digitus patch UTP CAT.6  3m moder</t>
  </si>
  <si>
    <t>9030147</t>
  </si>
  <si>
    <t>Digitus patch UTP CAT.6  3m siv</t>
  </si>
  <si>
    <t>9030115</t>
  </si>
  <si>
    <t>KELine patch UTP CAT.6 3m siv KEN-C6-U-030</t>
  </si>
  <si>
    <t>9030134</t>
  </si>
  <si>
    <t>Digitus patch UTP CAT.6  5m bel</t>
  </si>
  <si>
    <t>9030086</t>
  </si>
  <si>
    <t>Leviton patch UTP CAT.6   5m siv C6CPCU050-888BB</t>
  </si>
  <si>
    <t>6170000</t>
  </si>
  <si>
    <t>Leviton patch UTP CAT.6   5m moder C6CPCU050-444BB</t>
  </si>
  <si>
    <t>9026145</t>
  </si>
  <si>
    <t>Leviton patch UTP CAT.6   5m rdeč C6CPCU050-111BB</t>
  </si>
  <si>
    <t>9026144</t>
  </si>
  <si>
    <t>Leviton patch UTP CAT.6   5m rumen C6CPCU050-666BB</t>
  </si>
  <si>
    <t>9026143</t>
  </si>
  <si>
    <t>Leviton patch UTP CAT.6   5m zelen C6CPCU050-555BB</t>
  </si>
  <si>
    <t>9026146</t>
  </si>
  <si>
    <t>Digitus patch UTP CAT.6  5m črn</t>
  </si>
  <si>
    <t>9030087</t>
  </si>
  <si>
    <t>Digitus patch UTP CAT.6  5m moder</t>
  </si>
  <si>
    <t>9030149</t>
  </si>
  <si>
    <t>Digitus patch UTP CAT.6  5m rdeč</t>
  </si>
  <si>
    <t>9030092</t>
  </si>
  <si>
    <t>Digitus patch UTP CAT.6  5m siv</t>
  </si>
  <si>
    <t>9030116</t>
  </si>
  <si>
    <t>Digitus patch UTP CAT.6  5m zelen</t>
  </si>
  <si>
    <t>9030109</t>
  </si>
  <si>
    <t>EFB patch UTP CAT.6  7,5m bel</t>
  </si>
  <si>
    <t>9030049</t>
  </si>
  <si>
    <t>EFB patch UTP CAT.6  7,5m črn</t>
  </si>
  <si>
    <t>9030013</t>
  </si>
  <si>
    <t>EFB patch UTP CAT.6  7,5m moder</t>
  </si>
  <si>
    <t>9030050</t>
  </si>
  <si>
    <t>EFB patch UTP CAT.6  7,5m rdeč</t>
  </si>
  <si>
    <t>9030051</t>
  </si>
  <si>
    <t>EFB patch UTP CAT.6  7,5m rumen</t>
  </si>
  <si>
    <t>9030052</t>
  </si>
  <si>
    <t>EFB patch UTP CAT.6  7,5m zelen</t>
  </si>
  <si>
    <t>9030053</t>
  </si>
  <si>
    <t>Leviton patch UTP CAT.6   7m siv C6CPCU070-888BB</t>
  </si>
  <si>
    <t>9030064</t>
  </si>
  <si>
    <t>Digitus patch UTP CAT.6  7m siv</t>
  </si>
  <si>
    <t>9030144</t>
  </si>
  <si>
    <t>Digitus patch UTP CAT.6 10m bel</t>
  </si>
  <si>
    <t>9030073</t>
  </si>
  <si>
    <t>Leviton patch UTP CAT.6  10m črn C6CPCU100-222BB REVA</t>
  </si>
  <si>
    <t>9026200</t>
  </si>
  <si>
    <t>Leviton patch UTP CAT.6  10m zelena C6CPCU100-555BB REVA</t>
  </si>
  <si>
    <t>9026201</t>
  </si>
  <si>
    <t>Digitus patch UTP CAT.6 10m črn</t>
  </si>
  <si>
    <t>9030095</t>
  </si>
  <si>
    <t>Digitus patch UTP CAT.6 10m moder</t>
  </si>
  <si>
    <t>9030088</t>
  </si>
  <si>
    <t>Digitus patch UTP CAT.6 10m rdeč</t>
  </si>
  <si>
    <t>9030150</t>
  </si>
  <si>
    <t>Digitus patch UTP CAT.6 10m rumen</t>
  </si>
  <si>
    <t>9030136</t>
  </si>
  <si>
    <t>Digitus patch UTP CAT.6 10m siv</t>
  </si>
  <si>
    <t>9030143</t>
  </si>
  <si>
    <t>Digitus patch UTP CAT.6 10m zelen</t>
  </si>
  <si>
    <t>9030142</t>
  </si>
  <si>
    <t>Digitus patch UTP CAT.6 15m siv</t>
  </si>
  <si>
    <t>9030135</t>
  </si>
  <si>
    <t>Leviton patch UTP CAT.6  20m rdeč C6CPCU200-111BB</t>
  </si>
  <si>
    <t>9026238</t>
  </si>
  <si>
    <t>Leviton patch UTP CAT.6  20m rumen C6CPCU200-666BB REVA</t>
  </si>
  <si>
    <t>9026199</t>
  </si>
  <si>
    <t>Leviton patch UTP CAT.6  20m zelen C6CPCU200-555BB REVA</t>
  </si>
  <si>
    <t>9026198</t>
  </si>
  <si>
    <t>Digitus patch UTP CAT.6 20m siv</t>
  </si>
  <si>
    <t>9030119</t>
  </si>
  <si>
    <t>Digitus patch UTP CAT.6 25m siv</t>
  </si>
  <si>
    <t>9030141</t>
  </si>
  <si>
    <t>Digitus patch UTP CAT.6 30m siv</t>
  </si>
  <si>
    <t>9030089</t>
  </si>
  <si>
    <t>Xilence ventilator  4x4x1cm 12v 3pin WhiteBox XF031</t>
  </si>
  <si>
    <t>8130006</t>
  </si>
  <si>
    <t>Spire ventilator 5x5x1,5cm 12v 3p SP05015S1M3</t>
  </si>
  <si>
    <t>8121001</t>
  </si>
  <si>
    <t>Xilence ventilator  6x6x1,5cm 12v 3pin WhiteBox XF032</t>
  </si>
  <si>
    <t>8130003</t>
  </si>
  <si>
    <t>Xilence ventilator  8x8x2,5cm 12v 3/4p RedWing XF037</t>
  </si>
  <si>
    <t>8130005</t>
  </si>
  <si>
    <t>Xilence ventilator  8x8x2,5cm 12v 4p RedWing PWM XF040</t>
  </si>
  <si>
    <t>8107020</t>
  </si>
  <si>
    <t>Xilence ventilator  9,2x9,2x2,5cm12v 3/4p RedWing Performance C XF038</t>
  </si>
  <si>
    <t>8130011</t>
  </si>
  <si>
    <t>Xilence ventilator  9,2x9,2x2,5cm 12v 4p RedWing PWM XF041</t>
  </si>
  <si>
    <t>8130007</t>
  </si>
  <si>
    <t>Xilence ventilator 12x12x2,5cm 12v 3/4p RedWing Performance C XF039</t>
  </si>
  <si>
    <t>8130002</t>
  </si>
  <si>
    <t>Xilence ventilator 12x12x2,5cm 12v 3/4p RedWing PWM XF042</t>
  </si>
  <si>
    <t>8130010</t>
  </si>
  <si>
    <t>Xilence ventilator 14x14x2,5cm 12v 3/4p RedWing Performance C XF050</t>
  </si>
  <si>
    <t>8130008</t>
  </si>
  <si>
    <t>Xilence ventilator 14x14x2,5cm 12v 3/4p RedWing PWM XF051</t>
  </si>
  <si>
    <t>8130009</t>
  </si>
  <si>
    <t>GW vezice 100x2,5mm črne UV pak/100 k10025-0002</t>
  </si>
  <si>
    <t>1330012</t>
  </si>
  <si>
    <t>GW vezice 160x2,5mm bele pak/100 k25160-0001</t>
  </si>
  <si>
    <t>1330013</t>
  </si>
  <si>
    <t>GW vezice 160x2,5mm črne UV pak/100 k25160-0002</t>
  </si>
  <si>
    <t>1330014</t>
  </si>
  <si>
    <t>GW vezice 200x3,6mm bele pak/100 K20036-0001</t>
  </si>
  <si>
    <t>1330017</t>
  </si>
  <si>
    <t>GW vezice 200x3,6mm črne UV pak/100 K20036-0002</t>
  </si>
  <si>
    <t>1330018</t>
  </si>
  <si>
    <t>GW vezice 200x4,8mm bele pak/100 k20048-0001</t>
  </si>
  <si>
    <t>1330023</t>
  </si>
  <si>
    <t>GW vezice 200x4,8mm črne UV pak/100 k20048-0002</t>
  </si>
  <si>
    <t>1330024</t>
  </si>
  <si>
    <t>GW vezice 250x2,8mm bele pak/100 k25028-0001</t>
  </si>
  <si>
    <t>1330015</t>
  </si>
  <si>
    <t>GW vezice 250x2,8mm črne UV pak/100 k25028-0002</t>
  </si>
  <si>
    <t>1330016</t>
  </si>
  <si>
    <t>GW vezice 300x3,6mm bele pak/100 k30036-0001</t>
  </si>
  <si>
    <t>1330019</t>
  </si>
  <si>
    <t>GW vezice 300x3,6mm črne UV pak/100 k30036-0002</t>
  </si>
  <si>
    <t>1330020</t>
  </si>
  <si>
    <t>GW vezice 300x4,8mm bele pak/100 k30048-0001</t>
  </si>
  <si>
    <t>1330025</t>
  </si>
  <si>
    <t>GW vezice 300x4,8mm črne UV pak/100 k30048-0002</t>
  </si>
  <si>
    <t>1330026</t>
  </si>
  <si>
    <t>GW vezice 370x3,6mm bele pak/100 k37036-0001</t>
  </si>
  <si>
    <t>1330021</t>
  </si>
  <si>
    <t>GW vezice 370x3,6mm črne UV pak/100 k37036-0002</t>
  </si>
  <si>
    <t>1330022</t>
  </si>
  <si>
    <t>GW vezice 370x4,8mm bele pak/100 k37048-0001</t>
  </si>
  <si>
    <t>1330027</t>
  </si>
  <si>
    <t>GW vezice 370x4,8mm črne UV pak/100 k37048-0002</t>
  </si>
  <si>
    <t>1330028</t>
  </si>
  <si>
    <t>GW vezice 450x4,8mm bele pak/100 k45048-0001</t>
  </si>
  <si>
    <t>1330029</t>
  </si>
  <si>
    <t>GW vezice 450x4,8mm črne UV pak/100 k45048-0002</t>
  </si>
  <si>
    <t>1330030</t>
  </si>
  <si>
    <t>GW vezice 550x7,6mm bele pak/100 k55076-0001</t>
  </si>
  <si>
    <t>1330031</t>
  </si>
  <si>
    <t>GW vezice 550x7,6mm črne UV pak/100 k55076-0002</t>
  </si>
  <si>
    <t>1330032</t>
  </si>
  <si>
    <t>1304015</t>
  </si>
  <si>
    <t>1304014</t>
  </si>
  <si>
    <t>1304020</t>
  </si>
  <si>
    <t>1304019</t>
  </si>
  <si>
    <t>1304018</t>
  </si>
  <si>
    <t>1304016</t>
  </si>
  <si>
    <t>1304017</t>
  </si>
  <si>
    <t>1304023</t>
  </si>
  <si>
    <t>1304022</t>
  </si>
  <si>
    <t>EFB vezice označevalne 100mm bele pak/100 81132.100</t>
  </si>
  <si>
    <t>1330001</t>
  </si>
  <si>
    <t>Secomp vezice označevalne 300mm bele pak/80 19.08.3276-80</t>
  </si>
  <si>
    <t>1330008</t>
  </si>
  <si>
    <t>1304011</t>
  </si>
  <si>
    <t>ATEN stikalo 2x1 VGA za monitor+ ojačevalec VS201</t>
  </si>
  <si>
    <t>2610200</t>
  </si>
  <si>
    <t>ATEN stikalo 2x1 VGA za monitor VS291</t>
  </si>
  <si>
    <t>2610000</t>
  </si>
  <si>
    <t>ATEN video stikalo 2x2 VGA/AVDIO matrix VS0202</t>
  </si>
  <si>
    <t>8707001</t>
  </si>
  <si>
    <t>ATEN video stikalo 4x1 VGA za monitor VS491</t>
  </si>
  <si>
    <t>8707002</t>
  </si>
  <si>
    <t>ATEN stikalo 8x1 VGA za monitor VS881</t>
  </si>
  <si>
    <t>2610100</t>
  </si>
  <si>
    <t>8025006</t>
  </si>
  <si>
    <t>Video napajalnik 12V/5A DO</t>
  </si>
  <si>
    <t>8025007</t>
  </si>
  <si>
    <t>Video pretvornik UTP-1x BNC, napajanje (set/2kom) 1080p DO</t>
  </si>
  <si>
    <t>8003041</t>
  </si>
  <si>
    <t>Video pretvornik UTP-1x BNC,napajanje (set/2kom) DO</t>
  </si>
  <si>
    <t>8003039</t>
  </si>
  <si>
    <t>Video pretvornik UTP-1x BNC,napajanje avdio (set/2kom) balun DO</t>
  </si>
  <si>
    <t>8003040</t>
  </si>
  <si>
    <t>Triton vrata perforirana 15U 600mm za samostoječi kabinet</t>
  </si>
  <si>
    <t>9435017</t>
  </si>
  <si>
    <t>Toten vrata perforirana 32U širine 800mm dvojna za kabinet</t>
  </si>
  <si>
    <t>9490030</t>
  </si>
  <si>
    <t>Triton vrata preforirana 45U širina800mm za kabinet desna vrata</t>
  </si>
  <si>
    <t>9490034</t>
  </si>
  <si>
    <t>Triton vrata steklena  4U, širina 600mm za zidni kabinet</t>
  </si>
  <si>
    <t>9419012</t>
  </si>
  <si>
    <t>Triton vrata steklena 18U širina 600mm za kabinet</t>
  </si>
  <si>
    <t>9419005</t>
  </si>
  <si>
    <t>Triton vrata steklena 27U širina 600mm za kabinet</t>
  </si>
  <si>
    <t>9419008</t>
  </si>
  <si>
    <t>Triton vrata steklena 42U širina 600mm za kabinet</t>
  </si>
  <si>
    <t>9419014</t>
  </si>
  <si>
    <t>Toten vrata steklena 42U, širine 600mm za kabinet A21642900</t>
  </si>
  <si>
    <t>9419019</t>
  </si>
  <si>
    <t>Toten vrata steklena 42U, širine 800mm za kabinet A21842700</t>
  </si>
  <si>
    <t>9419009</t>
  </si>
  <si>
    <t>Toten vrata steklena 42U, širine 800mm za kabinet</t>
  </si>
  <si>
    <t>9490009</t>
  </si>
  <si>
    <t>Digitus nadometna vtičnica 6x RJ45 DN-93705</t>
  </si>
  <si>
    <t>9028016</t>
  </si>
  <si>
    <t>Digitus podometna vtičnica 1x RJ45 kotna 80x80 DN-93811</t>
  </si>
  <si>
    <t>9028020</t>
  </si>
  <si>
    <t>Delock podometna vtičnica 2x RJ45 kotna 80x80 86202</t>
  </si>
  <si>
    <t>9028022</t>
  </si>
  <si>
    <t>Digitus podometna vtičnica 2x RJ45 kotna 80x80 DN-93801-1</t>
  </si>
  <si>
    <t>9028019</t>
  </si>
  <si>
    <t>KELine nadometna vtičnica 2x RJ45 601140-AP</t>
  </si>
  <si>
    <t>9340007</t>
  </si>
  <si>
    <t>Digitus nadometna vtičnica 2x RJ45 mini AT-AG 302A-WH</t>
  </si>
  <si>
    <t>9028017</t>
  </si>
  <si>
    <t>KELine nadometna vtičnica 2x RJ45 mini KE-SMB02-W</t>
  </si>
  <si>
    <t>9340008</t>
  </si>
  <si>
    <t>KELine podometna vtičnica 2x RJ45 kotna 80x80 601140-UP</t>
  </si>
  <si>
    <t>9340009</t>
  </si>
  <si>
    <t>Digitus podometna vtičnica 3x RJ45 kotna 80x80 DN-93821</t>
  </si>
  <si>
    <t>9028021</t>
  </si>
  <si>
    <t>Bachmann FLAT PLUG  ploščat vtikač 220V bel 933.002</t>
  </si>
  <si>
    <t>8203043</t>
  </si>
  <si>
    <t>Bachmann vtikač 220V ploščat s kablom 1,5m FLAT PLUG bel 933.004</t>
  </si>
  <si>
    <t>8203044</t>
  </si>
  <si>
    <t>Ednet zaščita s ključavnico numerična za prenosnik srebrna 1,5m 64134</t>
  </si>
  <si>
    <t>7528002</t>
  </si>
  <si>
    <t>Ednet zaščita s ključavnico za prenosnik srebrna 1,5m 64135</t>
  </si>
  <si>
    <t>7528003</t>
  </si>
  <si>
    <t>Fantec zaščitna guma za HDD 9cm črna</t>
  </si>
  <si>
    <t>8908023</t>
  </si>
  <si>
    <t>Fantec zaščitna guma za HDD 9cm oranžna 1868</t>
  </si>
  <si>
    <t>8907018</t>
  </si>
  <si>
    <t>Triton zaščitna protiprašna krtača za kabinet, 370x90mm</t>
  </si>
  <si>
    <t>9433002</t>
  </si>
  <si>
    <t>Digitus zaščita za RJ45 konektorje črna A-MOT 8/8 (pak/100)</t>
  </si>
  <si>
    <t>9081008</t>
  </si>
  <si>
    <t>Digitus zaščita za RJ45 konektorje rdeča A-MOT/R 8/8 (pak/100)</t>
  </si>
  <si>
    <t>9081010</t>
  </si>
  <si>
    <t>Digitus zaščita za RJ45 konektorje siva A-MOT/E 8/8 (pak/10)</t>
  </si>
  <si>
    <t>9081017</t>
  </si>
  <si>
    <t>Digitus zaščita za RJ45 konektorje siva A-MOT/E 8/8 (pak/100)</t>
  </si>
  <si>
    <t>7810001</t>
  </si>
  <si>
    <t>Triton zaščitna uvodnica kablov v kabinet, 370x90mm</t>
  </si>
  <si>
    <t>9433001</t>
  </si>
  <si>
    <t>8914064</t>
  </si>
  <si>
    <t>WD MY Book 4TB zunanji disk 9cm črn USB 3.0 WDBBGB0040HBK-EESN</t>
  </si>
  <si>
    <t>8945023</t>
  </si>
  <si>
    <t>Logitech zvočniki 2.0 S120 OEM 980-000010</t>
  </si>
  <si>
    <t>7610011</t>
  </si>
  <si>
    <t>Logitech zvočniki 2.0 Z150 črni 980-000814</t>
  </si>
  <si>
    <t>7610012</t>
  </si>
  <si>
    <t>Logitech zvočniki 2.0 Z200 črni 980-000810</t>
  </si>
  <si>
    <t>7610020</t>
  </si>
  <si>
    <t>Logitech zvočniki 2.1 Z313 črni 980-000413</t>
  </si>
  <si>
    <t>7610013</t>
  </si>
  <si>
    <t>Logitech zvočniki 2.1 Z333 črni 980-001202</t>
  </si>
  <si>
    <t>7610014</t>
  </si>
  <si>
    <t>SBOX zvočnik prenosni črni SP-02</t>
  </si>
  <si>
    <t>7515030</t>
  </si>
  <si>
    <t>WHITE SHARK zvočniki 2.0 črni GSP-602 RHYTHMUS</t>
  </si>
  <si>
    <t>7610022</t>
  </si>
  <si>
    <t>2180002</t>
  </si>
  <si>
    <t>Renata baterija gumb litijeva CR1632</t>
  </si>
  <si>
    <t>2120024</t>
  </si>
  <si>
    <t>9108073</t>
  </si>
  <si>
    <t>9108069</t>
  </si>
  <si>
    <t>9108072</t>
  </si>
  <si>
    <t>9116066</t>
  </si>
  <si>
    <t>SBOX adapter HDMI M VGA Ž HD15 aktivni na kablu 15cm</t>
  </si>
  <si>
    <t>9704056</t>
  </si>
  <si>
    <t>SBOX kabel USB A-C 1,5m bel</t>
  </si>
  <si>
    <t>8519149</t>
  </si>
  <si>
    <t>SBOX kabel USB A-C 1,5m črn</t>
  </si>
  <si>
    <t>8519145</t>
  </si>
  <si>
    <t>SBOX kabel USB A-C 1,5m moder</t>
  </si>
  <si>
    <t>8519146</t>
  </si>
  <si>
    <t>SBOX kabel USB A-C 1,5m rdeč</t>
  </si>
  <si>
    <t>8519148</t>
  </si>
  <si>
    <t>SBOX kabel USB A-C 1,5m zlat</t>
  </si>
  <si>
    <t>8519147</t>
  </si>
  <si>
    <t>SBOX miška brezžična USB WM-373 črna</t>
  </si>
  <si>
    <t>5530067</t>
  </si>
  <si>
    <t>SBOX miška brezžična USB WM-373 siva</t>
  </si>
  <si>
    <t>5530069</t>
  </si>
  <si>
    <t>SBOX napajalni kabel 220V EURO 2m-kotni črn</t>
  </si>
  <si>
    <t>8510064</t>
  </si>
  <si>
    <t>SBOX ohišje 6cm USB 3.0 HDC-2562 ALU siv</t>
  </si>
  <si>
    <t>8940039</t>
  </si>
  <si>
    <t>Navilock polnilec USB TipA QC črn 62968</t>
  </si>
  <si>
    <t>2190025</t>
  </si>
  <si>
    <t>9108074</t>
  </si>
  <si>
    <t>Mikrotik pretvornik RJ45 SFP Mini-GBIC Giga S-RJ01</t>
  </si>
  <si>
    <t>7948021</t>
  </si>
  <si>
    <t>EFB patch SFTP CAT.5e 15m moder</t>
  </si>
  <si>
    <t>9030159</t>
  </si>
  <si>
    <t>Digitus adapter DC Molex M - 2x Molex Ž napajalni AK-430400-002-M</t>
  </si>
  <si>
    <t>9765023</t>
  </si>
  <si>
    <t>Digitus čitalec diskov USB/IDE-SATA adapter DA-70148-4</t>
  </si>
  <si>
    <t>9550020</t>
  </si>
  <si>
    <t>Digitus delovna postaja-ročni dvig do 46cm višine črna DA-90380-1</t>
  </si>
  <si>
    <t>7715008</t>
  </si>
  <si>
    <t>SBOX kabel Apple USB/Lightning 1,5m črn IPH7-B</t>
  </si>
  <si>
    <t>8556016</t>
  </si>
  <si>
    <t>SBOX kabel Apple USB/Lightning 1,5m roza IPH7-RG</t>
  </si>
  <si>
    <t>8556019</t>
  </si>
  <si>
    <t>SBOX kabel Apple USB/Lightning 1,5m siv IPH7-GR</t>
  </si>
  <si>
    <t>8556018</t>
  </si>
  <si>
    <t>SBOX kabel Apple USB/Lightning 1,5m srebrn IPH7-S</t>
  </si>
  <si>
    <t>8556020</t>
  </si>
  <si>
    <t>SBOX kabel Apple USB/Lightning 1,5m zlat IPH7-G</t>
  </si>
  <si>
    <t>8556017</t>
  </si>
  <si>
    <t>Digitus patch SFTP CAT.5e  0,5m črn</t>
  </si>
  <si>
    <t>9031111</t>
  </si>
  <si>
    <t>Digitus patch SFTP CAT.5e  0,5m moder</t>
  </si>
  <si>
    <t>9031055</t>
  </si>
  <si>
    <t>Digitus patch UTP CAT.6  2m siv</t>
  </si>
  <si>
    <t>9030114</t>
  </si>
  <si>
    <t>9510048</t>
  </si>
  <si>
    <t>Delock kabel DVI dual-link 24+5 2m 83111</t>
  </si>
  <si>
    <t>8503038</t>
  </si>
  <si>
    <t>Delock kabel USB 3.0 A-B mikro 1m moder 82531</t>
  </si>
  <si>
    <t>8519152</t>
  </si>
  <si>
    <t>Delock kartica PCIe Paralelna + Low Profile 89445</t>
  </si>
  <si>
    <t>9510049</t>
  </si>
  <si>
    <t>Delock kartica PCI Paralelna Low profile  89362</t>
  </si>
  <si>
    <t>9510047</t>
  </si>
  <si>
    <t>Delock mikrofon USB 2.0 status LED 65868</t>
  </si>
  <si>
    <t>7620040</t>
  </si>
  <si>
    <t>Delock RJ45 set za zaklep konektorjev pak/40 86446</t>
  </si>
  <si>
    <t>9081030</t>
  </si>
  <si>
    <t>BROTHER trak TZe S651 rumen/črn 24mm</t>
  </si>
  <si>
    <t>2050018</t>
  </si>
  <si>
    <t>Bachmann POWER FRAME vgradni razdelilec 262mm 1x220V, 2xUSB, 2xprazen 916.0041</t>
  </si>
  <si>
    <t>9320075</t>
  </si>
  <si>
    <t>Delock kartica PCIe Serijsko/Paralelna + Low Profile 89556</t>
  </si>
  <si>
    <t>9510050</t>
  </si>
  <si>
    <t>9104088</t>
  </si>
  <si>
    <t>Števec in razvrstilec kovancev CC604</t>
  </si>
  <si>
    <t>8360006</t>
  </si>
  <si>
    <t>SIMC 45x45 modul 1x220V rdeč</t>
  </si>
  <si>
    <t>9330013</t>
  </si>
  <si>
    <t>Digitus patch UTP CAT.6  2m zelen</t>
  </si>
  <si>
    <t>9030157</t>
  </si>
  <si>
    <t>7620038</t>
  </si>
  <si>
    <t>9108076</t>
  </si>
  <si>
    <t>9108077</t>
  </si>
  <si>
    <t>7620039</t>
  </si>
  <si>
    <t>9724041</t>
  </si>
  <si>
    <t>Delock kabel DisplayPort 10m 4K 60Hz 21,6Gb/s črn 84862</t>
  </si>
  <si>
    <t>8531057</t>
  </si>
  <si>
    <t>Delock adapter DC 3pin 6x ventilator 5V/ 12V 25218</t>
  </si>
  <si>
    <t>9765025</t>
  </si>
  <si>
    <t>SBOX adapter antenski F Ž-RF M</t>
  </si>
  <si>
    <t>9080020</t>
  </si>
  <si>
    <t>SBOX adapter AVDIO 3,5M 4pin-2x3,5Ž stereo</t>
  </si>
  <si>
    <t>9701046</t>
  </si>
  <si>
    <t>Ubiquiti PoE-prenapetostna zaščita RJ45 ETH-SP-G2</t>
  </si>
  <si>
    <t>8203053</t>
  </si>
  <si>
    <t>SBOX kabel HDMI 4K 1,5m flat črn</t>
  </si>
  <si>
    <t>8530084</t>
  </si>
  <si>
    <t>EFB optični patch SM PK-9 LC-SC 1m 1,2mm Duplex</t>
  </si>
  <si>
    <t>7950056</t>
  </si>
  <si>
    <t>SBOX konektor koax F-RG-6 18mm</t>
  </si>
  <si>
    <t>9080021</t>
  </si>
  <si>
    <t>SBOX konektor koax RF M kotni</t>
  </si>
  <si>
    <t>9080023</t>
  </si>
  <si>
    <t>SBOX konektor koax RF Ž kotni</t>
  </si>
  <si>
    <t>9080022</t>
  </si>
  <si>
    <t>SBOX stenski nosilec za TV LCD-441 črn</t>
  </si>
  <si>
    <t>7709066</t>
  </si>
  <si>
    <t>SBOX stenski nosilec za TV LCD-443 črn</t>
  </si>
  <si>
    <t>7709067</t>
  </si>
  <si>
    <t>SBOX polnilec USB 2xTipA bel kotni HC-23</t>
  </si>
  <si>
    <t>2190027</t>
  </si>
  <si>
    <t>SBOX stenski nosilec za TV PLB-2546F črn</t>
  </si>
  <si>
    <t>7709068</t>
  </si>
  <si>
    <t>EFB napajalni kabel 220V C19 3m črn</t>
  </si>
  <si>
    <t>8510065</t>
  </si>
  <si>
    <t>Mikrotik mrežna kartica mini PCIe LTE modem R11e-LTE</t>
  </si>
  <si>
    <t>9121013</t>
  </si>
  <si>
    <t>7930010</t>
  </si>
  <si>
    <t>EFB optični panel SC 48x duplex adapter 2U prazen siv 53602.3</t>
  </si>
  <si>
    <t>7940017</t>
  </si>
  <si>
    <t>HiLook nadzorna kamera 1MP THC-T110-P</t>
  </si>
  <si>
    <t>8050009</t>
  </si>
  <si>
    <t>8020013</t>
  </si>
  <si>
    <t>8020014</t>
  </si>
  <si>
    <t>8020015</t>
  </si>
  <si>
    <t>EFB optični pigtail SM ZK-9 LC 12kos O0481.2</t>
  </si>
  <si>
    <t>7955013</t>
  </si>
  <si>
    <t>Kabel USB A-B mikro EASY 1,5m obojestranski SBOX</t>
  </si>
  <si>
    <t>8519154</t>
  </si>
  <si>
    <t>Delock HDMI podaljšek 4K 30Hz 2m 83080</t>
  </si>
  <si>
    <t>8530085</t>
  </si>
  <si>
    <t>Delock HDMI podaljšek 4K 30Hz 3m 83081</t>
  </si>
  <si>
    <t>8530086</t>
  </si>
  <si>
    <t>Delock HDMI podaljšek 4K 30Hz 5m 83082</t>
  </si>
  <si>
    <t>8530087</t>
  </si>
  <si>
    <t>Delock adapter USB 3.1 TipC-USB-A 3.0 Ž 65519</t>
  </si>
  <si>
    <t>9749040</t>
  </si>
  <si>
    <t>Rikomagic V3 Quad Core 8GB MINI PC Android 7.1</t>
  </si>
  <si>
    <t>5511053</t>
  </si>
  <si>
    <t>Delock antena omni LTE/GSM/UMTS/WLAN magnetna s kablom 3m 12419</t>
  </si>
  <si>
    <t>9102027</t>
  </si>
  <si>
    <t>Digitus patch SFTP CAT.6A  1m zelen</t>
  </si>
  <si>
    <t>9030160</t>
  </si>
  <si>
    <t>Tenda stikalo 100M  9-port 8x PoE mini kovinsko ohišje TEF1109P-8-63W</t>
  </si>
  <si>
    <t>9104089</t>
  </si>
  <si>
    <t>9104090</t>
  </si>
  <si>
    <t>Tenda stikalo 100M 18-port 16x PoE 1xSFP 2xGiga rack / namizni TEF1118P-16-150W</t>
  </si>
  <si>
    <t>9104091</t>
  </si>
  <si>
    <t>Tenda elektro LAN 1000Mbps set PH3 KIT</t>
  </si>
  <si>
    <t>9122007</t>
  </si>
  <si>
    <t>Tenda elektro LAN 1000Mbps shuko set PH6 KIT</t>
  </si>
  <si>
    <t>9122008</t>
  </si>
  <si>
    <t>Mikrotik stikalo Giga 24-port rack 24x PoE 4xSFP+ CRS328-24P-4S+RM</t>
  </si>
  <si>
    <t>9104092</t>
  </si>
  <si>
    <t>9703015</t>
  </si>
  <si>
    <t>SIMC modul 220V 16A dvojni bel C5</t>
  </si>
  <si>
    <t>9330018</t>
  </si>
  <si>
    <t>SIMC modul 220V 16A dvojni rdeč C5</t>
  </si>
  <si>
    <t>9330019</t>
  </si>
  <si>
    <t>SIMC modul slepi bel C5</t>
  </si>
  <si>
    <t>9330020</t>
  </si>
  <si>
    <t>SIMC 50x50 modul 1xRJ45 bel C5</t>
  </si>
  <si>
    <t>9330021</t>
  </si>
  <si>
    <t>SIMC 50x50 modul 2xRJ45 bel C5</t>
  </si>
  <si>
    <t>9330022</t>
  </si>
  <si>
    <t>SIMC talna doza za  2x modul globina 90-120 mm, siva C5</t>
  </si>
  <si>
    <t>9330015</t>
  </si>
  <si>
    <t>SIMC 50x50 modul 1xRJ45 bel kotni C5</t>
  </si>
  <si>
    <t>9330023</t>
  </si>
  <si>
    <t>SIMC nadometno ohišje belo-2 modula C5</t>
  </si>
  <si>
    <t>9330025</t>
  </si>
  <si>
    <t>SIMC nadometno ohišje belo-3 moduli C5</t>
  </si>
  <si>
    <t>9330026</t>
  </si>
  <si>
    <t>SIMC nadometno ohišje belo-6 modulov C5</t>
  </si>
  <si>
    <t>9330027</t>
  </si>
  <si>
    <t>SIMC talna doza za  1x modul globina 90-120 mm, siva C5</t>
  </si>
  <si>
    <t>9330028</t>
  </si>
  <si>
    <t>SIMC talna doza za  3x modul globina 90-120 mm, siva C5</t>
  </si>
  <si>
    <t>9330030</t>
  </si>
  <si>
    <t>SIMC talna doza za  4x modul globina 90-120 mm, siva C5</t>
  </si>
  <si>
    <t>9330031</t>
  </si>
  <si>
    <t>SIMC talna doza vgradno ohišje 1-estrih C5</t>
  </si>
  <si>
    <t>9330034</t>
  </si>
  <si>
    <t>SIMC talna doza vgradno ohišje 3-estrih C5</t>
  </si>
  <si>
    <t>9330035</t>
  </si>
  <si>
    <t>SIMC talna doza vgradno ohišje 4-estrih C5</t>
  </si>
  <si>
    <t>9330036</t>
  </si>
  <si>
    <t>Roline kabel HDMI HighSpeed 7,5m</t>
  </si>
  <si>
    <t>8530088</t>
  </si>
  <si>
    <t>Mikrotik dostopna točka Wi-Fi 733Mb wsAP ac lite RBwsAP-5Hac2nD</t>
  </si>
  <si>
    <t>9108080</t>
  </si>
  <si>
    <t>Mikrotik napajalnik univerzalni 1460mA 48V</t>
  </si>
  <si>
    <t>2180004</t>
  </si>
  <si>
    <t>Delock serijski kabel DB9M-DB9M  1m 82980</t>
  </si>
  <si>
    <t>8516017</t>
  </si>
  <si>
    <t>Delock serijski kabel DB9M-DB9M  2m 82981</t>
  </si>
  <si>
    <t>8516018</t>
  </si>
  <si>
    <t>Delock serijski kabel DB9M-DB9M  3m 84228</t>
  </si>
  <si>
    <t>8516019</t>
  </si>
  <si>
    <t>Delock serijski kabel DB9M-DB9M  5m 82982</t>
  </si>
  <si>
    <t>8516020</t>
  </si>
  <si>
    <t>Navilock polnilec USB TipA QC bel 62969</t>
  </si>
  <si>
    <t>2190026</t>
  </si>
  <si>
    <t>Digitus patch UTP CAT.6  0,25m zelen</t>
  </si>
  <si>
    <t>9030162</t>
  </si>
  <si>
    <t>Digitus patch UTP CAT.6  0,25m moder</t>
  </si>
  <si>
    <t>9030163</t>
  </si>
  <si>
    <t>Digitus patch UTP CAT.6  0,25m rdeč</t>
  </si>
  <si>
    <t>9030164</t>
  </si>
  <si>
    <t>Digitus patch UTP CAT.6  0,25m črn</t>
  </si>
  <si>
    <t>9030165</t>
  </si>
  <si>
    <t>Triton vrata steklena 45U širina 600mm za kabinet</t>
  </si>
  <si>
    <t>9490052</t>
  </si>
  <si>
    <t>Delock kabel HDMI 4K 20m 83452</t>
  </si>
  <si>
    <t>8530089</t>
  </si>
  <si>
    <t>Delock kabel HDMI 4K 15m 82710</t>
  </si>
  <si>
    <t>8530090</t>
  </si>
  <si>
    <t>Delock antena LoRa 868MHZ 3dBi OMNI 32cm 89583</t>
  </si>
  <si>
    <t>9109087</t>
  </si>
  <si>
    <t>Delock adapter DC Molex M - Molex Ž + 3pin M 83658</t>
  </si>
  <si>
    <t>9765026</t>
  </si>
  <si>
    <t>8201032</t>
  </si>
  <si>
    <t>9108081</t>
  </si>
  <si>
    <t>7702062</t>
  </si>
  <si>
    <t>Triton polica rack izvlečna 350mm - 30kg črna</t>
  </si>
  <si>
    <t>9418057</t>
  </si>
  <si>
    <t>Delock podaljšek USB A-A 3m dvojno oklopljen transparent 83884</t>
  </si>
  <si>
    <t>8519159</t>
  </si>
  <si>
    <t>Delock kabel USB A-B 0,5m dvojno oklopljen transparent 82057</t>
  </si>
  <si>
    <t>8519160</t>
  </si>
  <si>
    <t>8519161</t>
  </si>
  <si>
    <t>Mikrotik usmerjevalnik   5-port Giga hEX S  RB760IGS</t>
  </si>
  <si>
    <t>9106034</t>
  </si>
  <si>
    <t>9104093</t>
  </si>
  <si>
    <t>EFB optični patch SM SC-SC 7,5m Simplex</t>
  </si>
  <si>
    <t>7950063</t>
  </si>
  <si>
    <t>EFB optični patch SM SC-SC 10m Simplex</t>
  </si>
  <si>
    <t>7950064</t>
  </si>
  <si>
    <t>EFB optični patch SM SC-SC 15m Simplex</t>
  </si>
  <si>
    <t>7950065</t>
  </si>
  <si>
    <t>EFB optični patch SM SC-SC 20m Simplex</t>
  </si>
  <si>
    <t>7950066</t>
  </si>
  <si>
    <t>Leviton kabel CAT.6+ UTP Eca 500m vijoličen</t>
  </si>
  <si>
    <t>9001029</t>
  </si>
  <si>
    <t>Digitus line extender HDMI+IR RJ45-RJ45 do 50m DS-55100-1</t>
  </si>
  <si>
    <t>8560042</t>
  </si>
  <si>
    <t>Digitus line extender HDMI+IR RJ45-RJ45 do 60m 4K2K/60Hz DS-55204</t>
  </si>
  <si>
    <t>8560044</t>
  </si>
  <si>
    <t>Digitus patch SFTP CAT.6A 30m siv</t>
  </si>
  <si>
    <t>9030167</t>
  </si>
  <si>
    <t>8519163</t>
  </si>
  <si>
    <t>Delock HDMI podaljšek vgradni 4K 2m 85464</t>
  </si>
  <si>
    <t>8530091</t>
  </si>
  <si>
    <t>9116068</t>
  </si>
  <si>
    <t>Delock podaljšek AVDIO 3.5M-3.5Ž  4pin 2m vijola 85624</t>
  </si>
  <si>
    <t>8505064</t>
  </si>
  <si>
    <t>8530092</t>
  </si>
  <si>
    <t>8530093</t>
  </si>
  <si>
    <t>Tenda Wi-Fi USB adapter 300Mb 6dBi U6</t>
  </si>
  <si>
    <t>9118033</t>
  </si>
  <si>
    <t>9108083</t>
  </si>
  <si>
    <t>Digitus patch UTP CAT.6  2m črn</t>
  </si>
  <si>
    <t>9030138</t>
  </si>
  <si>
    <t>5530073</t>
  </si>
  <si>
    <t>Delock adapter DisplayPort mini-VGA/HDMI /DVI črn 62631</t>
  </si>
  <si>
    <t>9704057</t>
  </si>
  <si>
    <t>Mikrotik pretvornik RJ45 SFP Mini-GBIC 10Giga S+RJ10</t>
  </si>
  <si>
    <t>7948018</t>
  </si>
  <si>
    <t>9116067</t>
  </si>
  <si>
    <t>Delock kabel USB A-B 2m dvojno oklopljen transparent 83894</t>
  </si>
  <si>
    <t>8519164</t>
  </si>
  <si>
    <t>Ubiquiti pretvornik FO SFP Mini-GBIC 10G MM UACC-OM-MM-10G-D-2</t>
  </si>
  <si>
    <t>7948022</t>
  </si>
  <si>
    <t>Digitus panel CAT.6  FTP 24-port DN-91624S</t>
  </si>
  <si>
    <t>9014037</t>
  </si>
  <si>
    <t>Miška vertikalna Ewent optična USB črna</t>
  </si>
  <si>
    <t>5530074</t>
  </si>
  <si>
    <t>Delock tester mrežni+orodje kit 3-delno 86105</t>
  </si>
  <si>
    <t>1385005</t>
  </si>
  <si>
    <t>Delock pretvornik USB TipC-Serial DB09 62740</t>
  </si>
  <si>
    <t>9724031</t>
  </si>
  <si>
    <t>EFB podaljšek USB A-A 1m črn dvojno oklopljen K5248SW.1</t>
  </si>
  <si>
    <t>8519131</t>
  </si>
  <si>
    <t>Digitus pretvornik USB 3.1 TipC-Mrežni UTP Giga DN-3024</t>
  </si>
  <si>
    <t>9724027</t>
  </si>
  <si>
    <t>8510052</t>
  </si>
  <si>
    <t>7940018</t>
  </si>
  <si>
    <t>Bachmann CONI vgradno ohišje 356mm za razdelilce antracit 338.0206</t>
  </si>
  <si>
    <t>9320088</t>
  </si>
  <si>
    <t>Izolirni trak 15mm/10m rumen</t>
  </si>
  <si>
    <t>1310006</t>
  </si>
  <si>
    <t>Logitech tipkovnica &amp; miška MK540 SLO advanced brezžična Unifying 920-008692</t>
  </si>
  <si>
    <t>5540007</t>
  </si>
  <si>
    <t>5550029</t>
  </si>
  <si>
    <t>Digitus polica rack 1U 350-500mm siva DN-97644</t>
  </si>
  <si>
    <t>9418058</t>
  </si>
  <si>
    <t>Digitus polica rack 1U 350-500mm črna DN-97645</t>
  </si>
  <si>
    <t>9418059</t>
  </si>
  <si>
    <t>Digitus polica rack 1U 500-700mm siva DN-97646</t>
  </si>
  <si>
    <t>9418060</t>
  </si>
  <si>
    <t>Digitus polica rack 1U 500-700mm črna DN-97647</t>
  </si>
  <si>
    <t>9418061</t>
  </si>
  <si>
    <t>Digitus polica rack 1U 250mm-15kg siva DN-97609</t>
  </si>
  <si>
    <t>9418064</t>
  </si>
  <si>
    <t>9418065</t>
  </si>
  <si>
    <t>9490053</t>
  </si>
  <si>
    <t>9490054</t>
  </si>
  <si>
    <t>9435024</t>
  </si>
  <si>
    <t>Digitus zidni kabinet 12U 638 600x450 siv sestavljen DN-19 12-U-EC</t>
  </si>
  <si>
    <t>9435025</t>
  </si>
  <si>
    <t>Digitus kabel CAT.5e UTP flex  305m DK-1511-P-305-1</t>
  </si>
  <si>
    <t>9001030</t>
  </si>
  <si>
    <t>EFB napajalni kabel 220V podaljšek 2m C14-C15 črn</t>
  </si>
  <si>
    <t>8510067</t>
  </si>
  <si>
    <t>Digitus hub USB 3.0 7xA +AC adapter ALU DA-70241-1</t>
  </si>
  <si>
    <t>9530015</t>
  </si>
  <si>
    <t>Digitus organizator 1U rack 40x60mm siv DN-97601</t>
  </si>
  <si>
    <t>9485024</t>
  </si>
  <si>
    <t>Digitus kabinet 22U 1155 600x600 siv sestavljen DN-19 22U-6/6-D</t>
  </si>
  <si>
    <t>9440303</t>
  </si>
  <si>
    <t>Digitus mrežni tiskalniški strežnik USB bel DN-13003-2</t>
  </si>
  <si>
    <t>9103017</t>
  </si>
  <si>
    <t>SBOX podloga za miško gelware rdeča</t>
  </si>
  <si>
    <t>5570007</t>
  </si>
  <si>
    <t>Digitus RJ45 konektor CAT.6A UTP sestavljiv DN-93633</t>
  </si>
  <si>
    <t>9081501</t>
  </si>
  <si>
    <t>Leviton kabel CAT.6A ZONE U/FTP Eca 305m vijoličen</t>
  </si>
  <si>
    <t>9001031</t>
  </si>
  <si>
    <t>Bachmann TWIST vgradna vtičnica srebrna za kuh.pult 220V 2xUSB polnilec 931.031</t>
  </si>
  <si>
    <t>9320116</t>
  </si>
  <si>
    <t>Digitus organizator 1U rack 40x60mm črn DN-97602</t>
  </si>
  <si>
    <t>9485025</t>
  </si>
  <si>
    <t>8530095</t>
  </si>
  <si>
    <t>Delock podaljšek USB A-A 0,5m dvojno oklopljen črn 85461</t>
  </si>
  <si>
    <t>8519168</t>
  </si>
  <si>
    <t>Delock kabel HDMI 3D 4K 1m 84713</t>
  </si>
  <si>
    <t>8530096</t>
  </si>
  <si>
    <t>9704060</t>
  </si>
  <si>
    <t>8530097</t>
  </si>
  <si>
    <t>Delock podaljšek USB A-A 5m dvojno oklopljen transparent 83885</t>
  </si>
  <si>
    <t>8519169</t>
  </si>
  <si>
    <t>Delock pretvornik USB serijsko/paralelni 61516</t>
  </si>
  <si>
    <t>9724044</t>
  </si>
  <si>
    <t>Digitus patch SFTP CAT.6A  1m rumen</t>
  </si>
  <si>
    <t>9030171</t>
  </si>
  <si>
    <t>Digitus HDMI stikalo 5x1 600MHz z IR daljincem DS-45317</t>
  </si>
  <si>
    <t>8714028</t>
  </si>
  <si>
    <t>8530098</t>
  </si>
  <si>
    <t>EFB patch UTP CAT.5e 15m rumen</t>
  </si>
  <si>
    <t>9030172</t>
  </si>
  <si>
    <t>STANLEY olfa nož  9 mm</t>
  </si>
  <si>
    <t>1320007</t>
  </si>
  <si>
    <t>STANLEY olfa nož 18 mm</t>
  </si>
  <si>
    <t>1320008</t>
  </si>
  <si>
    <t>STANLEY olfa nož 18 mm + 3x rezilo</t>
  </si>
  <si>
    <t>1320009</t>
  </si>
  <si>
    <t>STANLEY tester napetosti ST-STHT0-62685</t>
  </si>
  <si>
    <t>1350003</t>
  </si>
  <si>
    <t>STANLEY izvijač KPL 6 kos, 4-, 2+</t>
  </si>
  <si>
    <t>1320010</t>
  </si>
  <si>
    <t>STANLEY izvijač KPL 6 kos, 4-, 2+ kovinski</t>
  </si>
  <si>
    <t>1320011</t>
  </si>
  <si>
    <t>STANLEY ključi imbus set-10 kos</t>
  </si>
  <si>
    <t>1320012</t>
  </si>
  <si>
    <t>STANLEY ključi imbus set-8 kos</t>
  </si>
  <si>
    <t>1320013</t>
  </si>
  <si>
    <t>1380006</t>
  </si>
  <si>
    <t>STANLEY ključi torx set 8-kos</t>
  </si>
  <si>
    <t>1320014</t>
  </si>
  <si>
    <t>8510068</t>
  </si>
  <si>
    <t>Delock pretvornik USB-Serial RS232 RJ45 FTDI 1,8m 62960</t>
  </si>
  <si>
    <t>9724046</t>
  </si>
  <si>
    <t>Delock serijski kabel DB9Ž-RJ45 1m 63341</t>
  </si>
  <si>
    <t>8516021</t>
  </si>
  <si>
    <t>9701047</t>
  </si>
  <si>
    <t>9701048</t>
  </si>
  <si>
    <t>Digitus slepi panel 4U rack črn DN-19 BPN-04-SW</t>
  </si>
  <si>
    <t>9485027</t>
  </si>
  <si>
    <t>9485028</t>
  </si>
  <si>
    <t>Digitus slepi panel 2U rack črn DN-19 BPN-02-SW</t>
  </si>
  <si>
    <t>9485029</t>
  </si>
  <si>
    <t>Digitus slepi panel 1U rack črn DN-19 BPN-01-SW</t>
  </si>
  <si>
    <t>9485030</t>
  </si>
  <si>
    <t>Bachmann TWIST vgradna vtičnica črna za kuh.pult 1x220V 1x prazen 931.133</t>
  </si>
  <si>
    <t>9320120</t>
  </si>
  <si>
    <t>Delock kabel USB 2.0 A-B 0,5m kotni 84811</t>
  </si>
  <si>
    <t>8519170</t>
  </si>
  <si>
    <t>8531058</t>
  </si>
  <si>
    <t>Digitus pretvornik USB-Serial DB09 0,8m PL2303RA DA-70155-1</t>
  </si>
  <si>
    <t>9724047</t>
  </si>
  <si>
    <t>Delock kabel DisplayPort 5m 4K 60Hz 21,6Gb/s črn 83808</t>
  </si>
  <si>
    <t>8531059</t>
  </si>
  <si>
    <t>STANLEY lomljiva rezila 18 mm 10kom</t>
  </si>
  <si>
    <t>1320015</t>
  </si>
  <si>
    <t>Digitus zidni kabinet 2U/3U 145x525x475 siv DN-19 04U-PB</t>
  </si>
  <si>
    <t>9435027</t>
  </si>
  <si>
    <t>Digitus UPS 600VA DN-170063</t>
  </si>
  <si>
    <t>9903015</t>
  </si>
  <si>
    <t>Digitus UPS 1000VA smart DN-170074</t>
  </si>
  <si>
    <t>9903016</t>
  </si>
  <si>
    <t>Digitus UPS 1500VA smart DN-170075</t>
  </si>
  <si>
    <t>9903014</t>
  </si>
  <si>
    <t>Digitus UPS 2000VA smart DN-170076</t>
  </si>
  <si>
    <t>9903013</t>
  </si>
  <si>
    <t>Digitus modul HDMI 2.0 Ž/Ž DN-93401</t>
  </si>
  <si>
    <t>9340013</t>
  </si>
  <si>
    <t>Tenda Wi-Fi USB adapter AC1300 U12</t>
  </si>
  <si>
    <t>9118034</t>
  </si>
  <si>
    <t>Tenda usmerjevalnik Wi-Fi AC wave2 1200Mb Giga Dual-Band AC10U</t>
  </si>
  <si>
    <t>9116070</t>
  </si>
  <si>
    <t>Tenda stikalo Giga  5-port 4x PoE mini kovinsko ohišje TEG1105P-4-63W</t>
  </si>
  <si>
    <t>9104100</t>
  </si>
  <si>
    <t>9116071</t>
  </si>
  <si>
    <t>9116072</t>
  </si>
  <si>
    <t>Tenda usmerjevalnik MESH AC 1200Mb MW3</t>
  </si>
  <si>
    <t>9116073</t>
  </si>
  <si>
    <t>Tenda usmerjevalnik MESH AC wave2 1200Mb set-3 kos MW6</t>
  </si>
  <si>
    <t>9116076</t>
  </si>
  <si>
    <t>Tenda usmerjevalnik MESH AC wave2 1200Mb set-2 kos MW6</t>
  </si>
  <si>
    <t>9116077</t>
  </si>
  <si>
    <t>Tenda usmerjevalnik MESH AC wave2 1200Mb MW6</t>
  </si>
  <si>
    <t>9116078</t>
  </si>
  <si>
    <t>Digitus tester PoE RJ45 802.03at/af DN-95210</t>
  </si>
  <si>
    <t>1350004</t>
  </si>
  <si>
    <t>Digitus pretvornik FO-FO 10/100/1000 MM- SM SFP prazen DN-82133</t>
  </si>
  <si>
    <t>7948026</t>
  </si>
  <si>
    <t>Digitus pretvornik FO-FO 10/100/1000 SC MM/SM DN-82124</t>
  </si>
  <si>
    <t>7948025</t>
  </si>
  <si>
    <t>Digitus pretvornik FO-FO 10/100 SC MM/SM DN-82024</t>
  </si>
  <si>
    <t>7948024</t>
  </si>
  <si>
    <t>Digitus modul USB 3.0 DN-93404</t>
  </si>
  <si>
    <t>9340014</t>
  </si>
  <si>
    <t>Digitus nadometna vtičnica 2x RJ45 CAT.6A FTP DN-93713</t>
  </si>
  <si>
    <t>9340012</t>
  </si>
  <si>
    <t>Digitus nadometna vtičnica 2x RJ45 CAT.6 FTP DN-93711</t>
  </si>
  <si>
    <t>9340011</t>
  </si>
  <si>
    <t>Digitus pretvornik USB TipC-Serial DB09 FTDI 1m DA-70166</t>
  </si>
  <si>
    <t>9724048</t>
  </si>
  <si>
    <t>Digitus čitalec kartic dongle 24/1 DA-70310-3</t>
  </si>
  <si>
    <t>9575009</t>
  </si>
  <si>
    <t>9704061</t>
  </si>
  <si>
    <t>SBOX magnetni nosilec za telefone črn PSM-200</t>
  </si>
  <si>
    <t>5560009</t>
  </si>
  <si>
    <t>5550030</t>
  </si>
  <si>
    <t>GP polnilna baterija AA-2000 mAh Ni-Mh ReCyko+ Pro 2 kom</t>
  </si>
  <si>
    <t>2120025</t>
  </si>
  <si>
    <t>Delock kabel HDMI 4K slim 4,5m 84775</t>
  </si>
  <si>
    <t>8530103</t>
  </si>
  <si>
    <t>Digitus patch SFTP CAT.6A  0,5m rumen</t>
  </si>
  <si>
    <t>9030174</t>
  </si>
  <si>
    <t>Digitus patch SFTP CAT.6A  0,5m zelen</t>
  </si>
  <si>
    <t>9030175</t>
  </si>
  <si>
    <t>Digitus patch SFTP CAT.6A  1m črn</t>
  </si>
  <si>
    <t>9030176</t>
  </si>
  <si>
    <t>Mikrotik usmerjevalnik 13-port Giga Dude Edition rack RB1100AHx4</t>
  </si>
  <si>
    <t>9106037</t>
  </si>
  <si>
    <t>CRUCIAL SSD disk 240 GB BX500 SATA 3 TLC 3D CT240BX500SSD1</t>
  </si>
  <si>
    <t>8943076</t>
  </si>
  <si>
    <t>Digitus kabel USB 3.1 A-C 1m črn</t>
  </si>
  <si>
    <t>8519172</t>
  </si>
  <si>
    <t>Delock kabel miniDisplayPort-DisplayPort 5m 4K 60Hz črn 83479</t>
  </si>
  <si>
    <t>8531060</t>
  </si>
  <si>
    <t>Ubiquiti stikalo Giga 16-port rack 2xSFP 16x PoE EdgeSwitch ES-16-150W</t>
  </si>
  <si>
    <t>9104101</t>
  </si>
  <si>
    <t>9108088</t>
  </si>
  <si>
    <t>Delock kabel HDMI 3D 4K slim 1m 84771</t>
  </si>
  <si>
    <t>8530104</t>
  </si>
  <si>
    <t>Delock adapter DisplayPort-VGA 61848</t>
  </si>
  <si>
    <t>9704062</t>
  </si>
  <si>
    <t>SBOX napajalnik za prenosnike Lenovo 45W</t>
  </si>
  <si>
    <t>2150014</t>
  </si>
  <si>
    <t>8001112</t>
  </si>
  <si>
    <t>BROTHER trak TZe 334 črn/zlat 12mm</t>
  </si>
  <si>
    <t>2050020</t>
  </si>
  <si>
    <t>8020024</t>
  </si>
  <si>
    <t>8020025</t>
  </si>
  <si>
    <t>8020026</t>
  </si>
  <si>
    <t>8020027</t>
  </si>
  <si>
    <t>9104103</t>
  </si>
  <si>
    <t>Delock adapter SATA 7pin+2pin Ž- 1x SATA kotni 20cm 85241</t>
  </si>
  <si>
    <t>8514042</t>
  </si>
  <si>
    <t>Delock ohišje SSD USB 3.1 TIP C M.2 NVMe PCIe 42600</t>
  </si>
  <si>
    <t>8940201</t>
  </si>
  <si>
    <t>Delock kabel DisplayPort 1m 8K 60Hz črn 85658</t>
  </si>
  <si>
    <t>8531062</t>
  </si>
  <si>
    <t>Delock kabel DisplayPort 2m 8K 60Hz črn 85660</t>
  </si>
  <si>
    <t>8531065</t>
  </si>
  <si>
    <t>Delock kabel DisplayPort 3m 8K 60Hz črn 85661</t>
  </si>
  <si>
    <t>8531063</t>
  </si>
  <si>
    <t>Delock kabel DisplayPort 5m 8K 60Hz črn 85663</t>
  </si>
  <si>
    <t>8531064</t>
  </si>
  <si>
    <t>Digitus optični patch MM LC/ST 2m OM3</t>
  </si>
  <si>
    <t>7950068</t>
  </si>
  <si>
    <t>Digitus patch SFTP CAT.6A  0,5m črn</t>
  </si>
  <si>
    <t>9030177</t>
  </si>
  <si>
    <t>Value napajalni kabel 220V podaljšek 0,5m  C13-C14</t>
  </si>
  <si>
    <t>8510070</t>
  </si>
  <si>
    <t>Delock adapter AVDIO RCA rdeč Keystone 86308</t>
  </si>
  <si>
    <t>9701049</t>
  </si>
  <si>
    <t>Delock adapter AVDIO RCA bel Keystone 86310</t>
  </si>
  <si>
    <t>9701050</t>
  </si>
  <si>
    <t>Digitus optični patch MM ST/SC 2m OM3</t>
  </si>
  <si>
    <t>7950070</t>
  </si>
  <si>
    <t>Delock adapter SATA Mikro 16-pin/ SATA Ž 22pin 61695</t>
  </si>
  <si>
    <t>9760018</t>
  </si>
  <si>
    <t>8201034</t>
  </si>
  <si>
    <t>9704064</t>
  </si>
  <si>
    <t>2150015</t>
  </si>
  <si>
    <t>Delock kartica PCIe kontroler  x4 1xM.2 NVMe + 1xM.2 NGFF + Low Profile</t>
  </si>
  <si>
    <t>9510063</t>
  </si>
  <si>
    <t>Delock zaščitni pokrovček univerzalni za spletne kamere (set/3kos) 20652</t>
  </si>
  <si>
    <t>7630011</t>
  </si>
  <si>
    <t>9704063</t>
  </si>
  <si>
    <t>1330038</t>
  </si>
  <si>
    <t>1330037</t>
  </si>
  <si>
    <t>Delock vezice 300x7,6mm za večkratno uporabo rumene pak/100 18761</t>
  </si>
  <si>
    <t>1330039</t>
  </si>
  <si>
    <t>Delock adapter USB C 3.1 Gen 2 M-USB C Ž kotni 65914</t>
  </si>
  <si>
    <t>9749041</t>
  </si>
  <si>
    <t>Delock adapter USB C 3.1 Gen 2 M-USB C Ž kotni-horiz. 65915</t>
  </si>
  <si>
    <t>9749042</t>
  </si>
  <si>
    <t>Bachmann POWER FRAME pokrov 220mm srebrn za razdelilce 915.500</t>
  </si>
  <si>
    <t>9320123</t>
  </si>
  <si>
    <t>Delock adapter DisplayPort-HDMI pasivni 4K 30Hz 20cm 62609</t>
  </si>
  <si>
    <t>9704065</t>
  </si>
  <si>
    <t>9108090</t>
  </si>
  <si>
    <t>Delock kabel HDMI kotni 4K zelen 3m 82953</t>
  </si>
  <si>
    <t>8530105</t>
  </si>
  <si>
    <t>Delock kabel HDMI kotni 4K vijola 3m 82957</t>
  </si>
  <si>
    <t>8530106</t>
  </si>
  <si>
    <t>Delock kabel HDMI kotni 4K zelen 5m 82954</t>
  </si>
  <si>
    <t>8530107</t>
  </si>
  <si>
    <t>Delock kabel HDMI kotni 4K vijola 5m 82958</t>
  </si>
  <si>
    <t>8530108</t>
  </si>
  <si>
    <t>Logitech slušalke+mikrofon H151 črne 981-000589</t>
  </si>
  <si>
    <t>7620045</t>
  </si>
  <si>
    <t>Logitech slušalke+mikrofon H540 stereo USB črne 981-000480</t>
  </si>
  <si>
    <t>7620044</t>
  </si>
  <si>
    <t>Logitech slušalke+mikrofon H340 črne 981-000475</t>
  </si>
  <si>
    <t>7620043</t>
  </si>
  <si>
    <t>BROTHER tiskalnik nalepk PT E550WSP 4x dodani trakovi</t>
  </si>
  <si>
    <t>2070013</t>
  </si>
  <si>
    <t>ATEN pretvornik USB TipC HDMI video grabber UC3020</t>
  </si>
  <si>
    <t>9723011</t>
  </si>
  <si>
    <t>EFB serijski kabel 1:1 DB9Ž-DB9Ž 5m siv EK152.5</t>
  </si>
  <si>
    <t>8516022</t>
  </si>
  <si>
    <t>SBOX samostoječi nosilec za TV FS-3610</t>
  </si>
  <si>
    <t>7709071</t>
  </si>
  <si>
    <t>Delock kabel SATA kotni  90° 0,5m 83979</t>
  </si>
  <si>
    <t>8514044</t>
  </si>
  <si>
    <t>Delock adapter DisplayPort-DVI 12cm 61847</t>
  </si>
  <si>
    <t>9704067</t>
  </si>
  <si>
    <t>Secomp podloga-počivalnik za roke Silikon transparentno moder 18.02.3033-2</t>
  </si>
  <si>
    <t>5570014</t>
  </si>
  <si>
    <t>Cablexpert HDMI stikalo 5x1 4K DSW-HDMI-53</t>
  </si>
  <si>
    <t>8714029</t>
  </si>
  <si>
    <t>Energenie UPS 1200VA EG-UPS-033</t>
  </si>
  <si>
    <t>9903026</t>
  </si>
  <si>
    <t>Energenie UPS 1500VA EG-UPS-034</t>
  </si>
  <si>
    <t>9903027</t>
  </si>
  <si>
    <t>Energenie UPS 2000VA čisti sinus EG-UPS-PS2000-01</t>
  </si>
  <si>
    <t>9903030</t>
  </si>
  <si>
    <t>Gembird nosilec za HDD 12,7mm slim MF-95-02</t>
  </si>
  <si>
    <t>8909032</t>
  </si>
  <si>
    <t>Gembird mikrofon s stojalom MIC-D-03</t>
  </si>
  <si>
    <t>7620049</t>
  </si>
  <si>
    <t>8510071</t>
  </si>
  <si>
    <t>Gembird zvočna kartica USB zunanja SC-USB2.0-01</t>
  </si>
  <si>
    <t>9535003</t>
  </si>
  <si>
    <t>Gembird prenapetostna zaščita 5x220V 3m s stikalom bela SPG3-B-10C</t>
  </si>
  <si>
    <t>8203054</t>
  </si>
  <si>
    <t>Gembird prenapetostna zaščita 5x220V 4,5 m s stikalom bela SPG3-B-15C</t>
  </si>
  <si>
    <t>8203055</t>
  </si>
  <si>
    <t>Gembird prenapetostna zaščita 5x220V 1,8 m s stikalom bela SPG3-B-6C</t>
  </si>
  <si>
    <t>8203056</t>
  </si>
  <si>
    <t>Energenie prenapetostna zaščita 5x220V 3m s stikalom črna SPG5-C-10</t>
  </si>
  <si>
    <t>8203057</t>
  </si>
  <si>
    <t>Energenie prenapetostna zaščita 5x220V 4,5m s stikalom črna SPG5-C-15</t>
  </si>
  <si>
    <t>8203058</t>
  </si>
  <si>
    <t>Energenie prenapetostna zaščita 5x220V 1,5m s stikalom črna</t>
  </si>
  <si>
    <t>8203059</t>
  </si>
  <si>
    <t>8203060</t>
  </si>
  <si>
    <t>Energenie nosilec za telefon s QI 10W brezžičnim polnjenjem TA-CHWCQI-01</t>
  </si>
  <si>
    <t>5560019</t>
  </si>
  <si>
    <t>Energenie UPS  650VA UPS-PC-652A</t>
  </si>
  <si>
    <t>9903031</t>
  </si>
  <si>
    <t>Energenie UPS  850VA UPS-PC-850AP</t>
  </si>
  <si>
    <t>9903032</t>
  </si>
  <si>
    <t>Energenie UPS rack 1500VA UPS-RACK-1500</t>
  </si>
  <si>
    <t>9903033</t>
  </si>
  <si>
    <t>Gembird laserski presenter WP-L-02</t>
  </si>
  <si>
    <t>5548005</t>
  </si>
  <si>
    <t>Cablexpert adapter-AVDIO Jack 3,5M/3,5Ž kotni stereo A-3.5M-3.5FL</t>
  </si>
  <si>
    <t>9701051</t>
  </si>
  <si>
    <t>Cablexpert pretvornik USB 3.1 TipC-UTP mrežni Giga A-CM-LAN-01</t>
  </si>
  <si>
    <t>9724049</t>
  </si>
  <si>
    <t>8514043</t>
  </si>
  <si>
    <t>Cablexpert adapter USB TipC/Lightning A-USB-CF8PM-01</t>
  </si>
  <si>
    <t>9749043</t>
  </si>
  <si>
    <t>Cablexpert kabel AVDIO 3.5M/3.5M 1,8m spirala CCA-405-6</t>
  </si>
  <si>
    <t>8505066</t>
  </si>
  <si>
    <t>Digitus patch SFTP CAT.6A  2m črn</t>
  </si>
  <si>
    <t>9030178</t>
  </si>
  <si>
    <t>BROTHER tiskalnik nalepk PT H110</t>
  </si>
  <si>
    <t>2070009</t>
  </si>
  <si>
    <t>Delock kabel USB 2.0 A-C 3m črn 85209</t>
  </si>
  <si>
    <t>8519175</t>
  </si>
  <si>
    <t>EFB napajalni kabel 220V 2m C7 BIPOLAR kotni</t>
  </si>
  <si>
    <t>8510072</t>
  </si>
  <si>
    <t>ATEN set kablov 2L-5005P/C VGA/PS2 5m</t>
  </si>
  <si>
    <t>2609400</t>
  </si>
  <si>
    <t>Bachmann POWER FRAME pokrov 382mm ALU/srebrn za razdelilce 915.504</t>
  </si>
  <si>
    <t>9320124</t>
  </si>
  <si>
    <t>SIMC 50x50 adapter na 45x45</t>
  </si>
  <si>
    <t>9330039</t>
  </si>
  <si>
    <t>Mikrotik nosilec za stensko montažo za usmerjevalnik RB4011 WMK4011</t>
  </si>
  <si>
    <t>7715009</t>
  </si>
  <si>
    <t>Cablexpert kabel CAT.5e UTP flex 100m SOHO UPC-5004E-L/100</t>
  </si>
  <si>
    <t>9001032</t>
  </si>
  <si>
    <t>Line extender-VGA-PS2+AVDIO CE350 Aten</t>
  </si>
  <si>
    <t>8560029</t>
  </si>
  <si>
    <t>Delock kabel HDMI-DVI-D 2m HighSpeed rdeč 84342</t>
  </si>
  <si>
    <t>8530101</t>
  </si>
  <si>
    <t>Delock pretvornik USB 3.1 M-USB 3.1 TipC 65698</t>
  </si>
  <si>
    <t>9724042</t>
  </si>
  <si>
    <t>Delock pretvornik USB 3.1 TipC-DVI 24+5 4K 30Hz 61213</t>
  </si>
  <si>
    <t>9724043</t>
  </si>
  <si>
    <t>Izolirni trak 15mm/10m rdeč</t>
  </si>
  <si>
    <t>1310009</t>
  </si>
  <si>
    <t>Izolirni trak 15mm/10m zelen</t>
  </si>
  <si>
    <t>1310007</t>
  </si>
  <si>
    <t>Digitus kabel USB 3.0 A-B mikro 0,5m črn</t>
  </si>
  <si>
    <t>8519165</t>
  </si>
  <si>
    <t>Bachmann CONI vgradni razdelilec 356mm 2x220V, 2x220V UPS, 2xprazen 912.025</t>
  </si>
  <si>
    <t>9320119</t>
  </si>
  <si>
    <t>9724045</t>
  </si>
  <si>
    <t>Optični patch MM 62.5/125 LC/LC OM1 1m Digitus</t>
  </si>
  <si>
    <t>7950067</t>
  </si>
  <si>
    <t>Digitus patch SFTP CAT.6A 25m siv</t>
  </si>
  <si>
    <t>9030107</t>
  </si>
  <si>
    <t>Digitus patch UTP CAT.6  3m rdeč</t>
  </si>
  <si>
    <t>9001022</t>
  </si>
  <si>
    <t>Digitus patch UTP CAT.6  3m rumen</t>
  </si>
  <si>
    <t>9030173</t>
  </si>
  <si>
    <t>Digitus patch UTP CAT.6  3m zelen</t>
  </si>
  <si>
    <t>9030148</t>
  </si>
  <si>
    <t>Digitus patch UTP CAT.6  5m rumen</t>
  </si>
  <si>
    <t>9030145</t>
  </si>
  <si>
    <t>Secomp kabel USB A-B 1,8m siv S31020-250</t>
  </si>
  <si>
    <t>8519158</t>
  </si>
  <si>
    <t>SBOX kabel DisplayPort-DisplayPort mini 2m</t>
  </si>
  <si>
    <t>8531066</t>
  </si>
  <si>
    <t>SBOX univerzalni nosilec za telefone črn PS-11</t>
  </si>
  <si>
    <t>5560008</t>
  </si>
  <si>
    <t>SBOX polnilec avtomobilski USB 2xTipA bel CC-221W</t>
  </si>
  <si>
    <t>2190029</t>
  </si>
  <si>
    <t>SBOX polnilec avtomobilski USB 2xTipA črn CC-221B</t>
  </si>
  <si>
    <t>2190030</t>
  </si>
  <si>
    <t>Tenda dostopna točka Wi-Fi 300Mb stropna PoE I9</t>
  </si>
  <si>
    <t>9108086</t>
  </si>
  <si>
    <t>Tenda stikalo Giga 16-port rack TEG1016Gv8.0</t>
  </si>
  <si>
    <t>9105005</t>
  </si>
  <si>
    <t>9105006</t>
  </si>
  <si>
    <t>8530100</t>
  </si>
  <si>
    <t>8530094</t>
  </si>
  <si>
    <t>8530102</t>
  </si>
  <si>
    <t>8503040</t>
  </si>
  <si>
    <t>Delock kabel miniDisplayPort-DisplayPort 2m 4K 60Hz črn 82438</t>
  </si>
  <si>
    <t>8531056</t>
  </si>
  <si>
    <t>Delock kabel DisplayPortmini-DisplayPort mini 3m 4K črn 83476</t>
  </si>
  <si>
    <t>9704070</t>
  </si>
  <si>
    <t>Delock kabel DisplayPort mini - DisplayPort mini 2m 4K črn 83475</t>
  </si>
  <si>
    <t>9704058</t>
  </si>
  <si>
    <t>Delock kabel DisplayPortmini-DisplayPort mini 1m 4K črn 83473</t>
  </si>
  <si>
    <t>9704069</t>
  </si>
  <si>
    <t>Delock adapter VGA 15Ž / terminal block 65170</t>
  </si>
  <si>
    <t>9704018</t>
  </si>
  <si>
    <t>Delock adapter VGA 15M / terminal block 65424</t>
  </si>
  <si>
    <t>9704019</t>
  </si>
  <si>
    <t>Logitech miška B110 Silent Plus USB črna 910-005508</t>
  </si>
  <si>
    <t>5530078</t>
  </si>
  <si>
    <t>Logitech miška M235 brezžična siva 910-002201</t>
  </si>
  <si>
    <t>5530052</t>
  </si>
  <si>
    <t>Delock adapter USB-A Ž-USB-A Ž Keystone 86367</t>
  </si>
  <si>
    <t>9749044</t>
  </si>
  <si>
    <t>Logitech tipkovnica &amp; miška MK710 SLO brezžična Unifying 920-002440</t>
  </si>
  <si>
    <t>5540008</t>
  </si>
  <si>
    <t>Delock adapter kotni USB-A Ž-USBA 270° M 65342</t>
  </si>
  <si>
    <t>9749039</t>
  </si>
  <si>
    <t>Delock adapter kotni USB-Ž/A  90° M 65341</t>
  </si>
  <si>
    <t>9749038</t>
  </si>
  <si>
    <t>Logitech tipkovnica &amp; miška MK850 SLO brezžična Unifying 920-008226</t>
  </si>
  <si>
    <t>5540009</t>
  </si>
  <si>
    <t>9749045</t>
  </si>
  <si>
    <t>Logitech zvočniki Logitech S150 2.0, USB 980-000029</t>
  </si>
  <si>
    <t>7610031</t>
  </si>
  <si>
    <t>Mikrotik usmerjevalnik 10-port Giga +1xSFP+ rack RB4011iGS+RM</t>
  </si>
  <si>
    <t>9106035</t>
  </si>
  <si>
    <t>9116079</t>
  </si>
  <si>
    <t>8020017</t>
  </si>
  <si>
    <t>8020020</t>
  </si>
  <si>
    <t>8020021</t>
  </si>
  <si>
    <t>9108084</t>
  </si>
  <si>
    <t>8020022</t>
  </si>
  <si>
    <t>Mikrotik kabel sma m/sma m 1m za antene SMASMA</t>
  </si>
  <si>
    <t>9109089</t>
  </si>
  <si>
    <t>8020018</t>
  </si>
  <si>
    <t>Mikrotik kabel pigtail U.FL ž/SMA ž za anteno ACSMAUFL</t>
  </si>
  <si>
    <t>9109090</t>
  </si>
  <si>
    <t>8020019</t>
  </si>
  <si>
    <t>8020016</t>
  </si>
  <si>
    <t>Mikrotik antena omni mANT LTE 5o MTAO-LTE-5D-SQ</t>
  </si>
  <si>
    <t>9109088</t>
  </si>
  <si>
    <t>9104094</t>
  </si>
  <si>
    <t>9108061</t>
  </si>
  <si>
    <t>9108065</t>
  </si>
  <si>
    <t>Digitus kabel USB A-B 5m črn dvojno oklopljen</t>
  </si>
  <si>
    <t>8519176</t>
  </si>
  <si>
    <t>Digitus pretvornik USB 3.0-VGA DA-70840</t>
  </si>
  <si>
    <t>9724051</t>
  </si>
  <si>
    <t>LED svetilka naglavna MTFHL0011 modra</t>
  </si>
  <si>
    <t>1305020</t>
  </si>
  <si>
    <t>Delock kabel USB A kotni-B mikro EASY 1m obojestranski 83382</t>
  </si>
  <si>
    <t>8519177</t>
  </si>
  <si>
    <t>Delock kabel USB A kotni-B mikro EASY 0,5m obojestranski 85163</t>
  </si>
  <si>
    <t>8519178</t>
  </si>
  <si>
    <t>Delock kabel USB A kotni-B mikro EASY 0,5m obojestranski 85203</t>
  </si>
  <si>
    <t>8519179</t>
  </si>
  <si>
    <t>Bachmann DESK 2 namizni razdelilec 3x220V, 2xprazen 902.401</t>
  </si>
  <si>
    <t>9320125</t>
  </si>
  <si>
    <t>WD PURPLE 3TB trdi disk 9cm 5400 64MB SATA III WD30PURZ</t>
  </si>
  <si>
    <t>8907099</t>
  </si>
  <si>
    <t>Digitus kabel DisplayPort z ojačevalcem 15m 4K 60Hz črn AK-340105-150-S</t>
  </si>
  <si>
    <t>8531067</t>
  </si>
  <si>
    <t>Digitus kabel DisplayPort z ojačevalcem 20m 4K 60Hz črn AK-340105-200-S</t>
  </si>
  <si>
    <t>8531068</t>
  </si>
  <si>
    <t>Gembird ventilator  4x4x1cm 12v 3pin D40SM-12A</t>
  </si>
  <si>
    <t>8130012</t>
  </si>
  <si>
    <t>Gembird ventilator  7x7x1,5cm 12v 3p D7015SM-3</t>
  </si>
  <si>
    <t>8130013</t>
  </si>
  <si>
    <t>Gembird ventilator 12x12x2,5cm 12v 3p FANCASE3</t>
  </si>
  <si>
    <t>8130014</t>
  </si>
  <si>
    <t>8150005</t>
  </si>
  <si>
    <t>Nahrbtnik WHITE SHARK GBP-002 DARK NOMAD črn</t>
  </si>
  <si>
    <t>9606032</t>
  </si>
  <si>
    <t>7620057</t>
  </si>
  <si>
    <t>WHITE SHARK slušalke+mikrofon črno/rdeče GH-1644 TIGER</t>
  </si>
  <si>
    <t>7620059</t>
  </si>
  <si>
    <t>EFB patch SFTP CAT.6 1m črn</t>
  </si>
  <si>
    <t>9030179</t>
  </si>
  <si>
    <t>Digitus kabel DVI digital-digital 2m AK-320108-020-S</t>
  </si>
  <si>
    <t>8503035</t>
  </si>
  <si>
    <t>SBOX kabel HDMI-HDMI mini  4K 2m</t>
  </si>
  <si>
    <t>8530110</t>
  </si>
  <si>
    <t>SBOX kabel HDMI-HDMI mikro  4K 2m črn</t>
  </si>
  <si>
    <t>8530111</t>
  </si>
  <si>
    <t>Delock podloga za miško tekstil gaming črna 12557</t>
  </si>
  <si>
    <t>5570021</t>
  </si>
  <si>
    <t>Delock orodje kit 31-delni za M.2 SSD module 18288</t>
  </si>
  <si>
    <t>1385010</t>
  </si>
  <si>
    <t>Digitus optični patch MM LC/ST 1m OM3</t>
  </si>
  <si>
    <t>7950071</t>
  </si>
  <si>
    <t>8120020</t>
  </si>
  <si>
    <t>Xilence napajalnik ATX  850W RedWing Performance X modularni XN074</t>
  </si>
  <si>
    <t>8120021</t>
  </si>
  <si>
    <t>Xilence napajalnik ATX 1250W RedWing Performance X modularni XN078</t>
  </si>
  <si>
    <t>8120023</t>
  </si>
  <si>
    <t>ATEN USB stikalo 3.1 4x4 US434</t>
  </si>
  <si>
    <t>8716008</t>
  </si>
  <si>
    <t>9932033</t>
  </si>
  <si>
    <t>8519181</t>
  </si>
  <si>
    <t>GP gumb litijeva baterija CR2450 3V</t>
  </si>
  <si>
    <t>2120029</t>
  </si>
  <si>
    <t>ATEN line extender HDMI IP RJ45 1080p sprejemnik VE8900R</t>
  </si>
  <si>
    <t>8560049</t>
  </si>
  <si>
    <t>ATEN line extender HDMI IP RJ45 1080p oddajnik VE8900T</t>
  </si>
  <si>
    <t>8560050</t>
  </si>
  <si>
    <t>ATEN line extender HDMI IP RJ45 4K sprejemnik VE8950R</t>
  </si>
  <si>
    <t>8560051</t>
  </si>
  <si>
    <t>ATEN line extender HDMI IP RJ45 4K oddajnik VE8950T</t>
  </si>
  <si>
    <t>8560052</t>
  </si>
  <si>
    <t>8530112</t>
  </si>
  <si>
    <t>Delock HDMI podaljšek vgradni kotni 110° 4K 0,5m 85467</t>
  </si>
  <si>
    <t>8530113</t>
  </si>
  <si>
    <t>Logitech miška vertikalna MX Vertical brezžična 910-005448</t>
  </si>
  <si>
    <t>5530087</t>
  </si>
  <si>
    <t>SBOX kabel HDMI 4K HQ1,5m flat črno/zlat</t>
  </si>
  <si>
    <t>8530114</t>
  </si>
  <si>
    <t>Delock kartica PCIe USB 3.0 4xA + 1xSATA 89365</t>
  </si>
  <si>
    <t>9510067</t>
  </si>
  <si>
    <t>Delock video stikalo 2:1 DisplayPort 4K dvosmerno 60Hz 18750</t>
  </si>
  <si>
    <t>8740201</t>
  </si>
  <si>
    <t>Delock video stikalo 2:1 DisplayPort 1.2 DisplayPort 4K 87697</t>
  </si>
  <si>
    <t>8740202</t>
  </si>
  <si>
    <t>Delock video stikalo 2:1 DisplayPort 1.4 87668</t>
  </si>
  <si>
    <t>8740203</t>
  </si>
  <si>
    <t>Ubiquiti pretvornik FO SFP Mini-GBIC 10G set SM UACC-OM-SM-10G-D-2/UF-SM-10G</t>
  </si>
  <si>
    <t>7948027</t>
  </si>
  <si>
    <t>Digitus stenski nosilec za monitor črn DA-90310-1</t>
  </si>
  <si>
    <t>7702064</t>
  </si>
  <si>
    <t>Delock podaljšek USB 3.1 C-C 2m črn 85542</t>
  </si>
  <si>
    <t>8519182</t>
  </si>
  <si>
    <t>Ubiquiti kontroler UniFi Cloud Key UCK-G2</t>
  </si>
  <si>
    <t>9106039</t>
  </si>
  <si>
    <t>9106040</t>
  </si>
  <si>
    <t>7948028</t>
  </si>
  <si>
    <t>Mikrotik nosilec za montažo v kabinet za usmerjevalnik RB4011 K-65</t>
  </si>
  <si>
    <t>7715010</t>
  </si>
  <si>
    <t>8531069</t>
  </si>
  <si>
    <t>Delock adapter DisplayPort-HDMI 4K 60Hz 20cm 62719</t>
  </si>
  <si>
    <t>9704072</t>
  </si>
  <si>
    <t>Delock adapter DisplayPort-HDMI 4K 30Hz 65571</t>
  </si>
  <si>
    <t>9704073</t>
  </si>
  <si>
    <t>9090033</t>
  </si>
  <si>
    <t>Digitus ohišje SSD USB 3.1 TipC M.2 SATA DA-71115 črno</t>
  </si>
  <si>
    <t>8940206</t>
  </si>
  <si>
    <t>Digitus čitalec diskov USB TipC 3.1 SATA adapter DA-70327</t>
  </si>
  <si>
    <t>9550023</t>
  </si>
  <si>
    <t>Digitus podaljšek USB 3.1 C-C 0,7m črn</t>
  </si>
  <si>
    <t>8519183</t>
  </si>
  <si>
    <t>ATEN KVM stikalo 2x1 miniDisplayPort/USB s kabli CS22DP</t>
  </si>
  <si>
    <t>8704085</t>
  </si>
  <si>
    <t>Bachmann TWIST vgradna vtičnica mat črna za kuh.pult 2x220V 931.150</t>
  </si>
  <si>
    <t>9320127</t>
  </si>
  <si>
    <t>Fantec ohišje 6cm DB225U3-6G črno 1661</t>
  </si>
  <si>
    <t>8940207</t>
  </si>
  <si>
    <t>Bachmann POWER FRAME vgradni razdelilec 350mm 3x220V, 3xprazen 916.007</t>
  </si>
  <si>
    <t>9320128</t>
  </si>
  <si>
    <t>Digitus razdelilec rack 10xEuro C13 ALU UPS črno/siv DN-95404</t>
  </si>
  <si>
    <t>8201036</t>
  </si>
  <si>
    <t>9703016</t>
  </si>
  <si>
    <t>8503042</t>
  </si>
  <si>
    <t>Delock adapter USB mikro-B M-USB 2.0 Tip C Ž 65927</t>
  </si>
  <si>
    <t>9749047</t>
  </si>
  <si>
    <t>Delock podaljšek USB A-A 0,5m vgradni črn vgradni 85459</t>
  </si>
  <si>
    <t>8519186</t>
  </si>
  <si>
    <t>Delock adapter DisplayPortŽ-DisplayPortŽ vgradni 85123</t>
  </si>
  <si>
    <t>9704074</t>
  </si>
  <si>
    <t>Delock kabel DisplayPort-DVI 1m 82590</t>
  </si>
  <si>
    <t>8531070</t>
  </si>
  <si>
    <t>Digitus podometna vtičnica 1x 220V + 2x USB 2.1A DA-70613</t>
  </si>
  <si>
    <t>9340015</t>
  </si>
  <si>
    <t>Nalepka za tipkovnico SLO+US -beli znaki</t>
  </si>
  <si>
    <t>5555004</t>
  </si>
  <si>
    <t>Delock kabel AVDIO 3.5M-3.5M 2,5m 84001</t>
  </si>
  <si>
    <t>8505067</t>
  </si>
  <si>
    <t>BROTHER trak HGE231 bel/črn 12mm visokoločljivi trak (pak/5kos)</t>
  </si>
  <si>
    <t>2050022</t>
  </si>
  <si>
    <t>SBOX nosilec za projektor PM-102XL črn</t>
  </si>
  <si>
    <t>7706021</t>
  </si>
  <si>
    <t>Gembird termična pasta 1,5g TG-G1.5-01</t>
  </si>
  <si>
    <t>8160003</t>
  </si>
  <si>
    <t>Gembird termična pasta 3g TG-G3.0-01</t>
  </si>
  <si>
    <t>8160004</t>
  </si>
  <si>
    <t>Gembird termična pasta blazinica TG-P-01</t>
  </si>
  <si>
    <t>8160005</t>
  </si>
  <si>
    <t>Zvočnik Gembird Bluetooth SPK-BT-04 črn</t>
  </si>
  <si>
    <t>7610034</t>
  </si>
  <si>
    <t>Gembird RJ45 konektor CAT.5e UTP trdi kabel pak/100 LC-8P8C-001/100</t>
  </si>
  <si>
    <t>9081502</t>
  </si>
  <si>
    <t>Gembird RJ45 konektor CAT.5e UTP trdi kabel pak/10 LC-8P8C-001/10</t>
  </si>
  <si>
    <t>9081503</t>
  </si>
  <si>
    <t>APACER USB 3.2 Gen1 ključ  16GB AH356 črn</t>
  </si>
  <si>
    <t>8920087</t>
  </si>
  <si>
    <t>APACER USB 3.2 Gen1 ključ  32GB AH356 črn</t>
  </si>
  <si>
    <t>8920088</t>
  </si>
  <si>
    <t>APACER USB 3.2 Gen1 ključ  64GB AH356 črn</t>
  </si>
  <si>
    <t>8920089</t>
  </si>
  <si>
    <t>APACER USB 3.2 Gen1 ključ  16GB AH357 belo/moder</t>
  </si>
  <si>
    <t>8920090</t>
  </si>
  <si>
    <t>APACER USB 3.2 Gen1 ključ  32GB AH357 belo/moder</t>
  </si>
  <si>
    <t>8920091</t>
  </si>
  <si>
    <t>APACER USB 3.2 Gen1 ključ  64GB AH357 belo/moder</t>
  </si>
  <si>
    <t>8920092</t>
  </si>
  <si>
    <t>APACER USB 3.2 Gen1 ključ  32GB AH360 siv</t>
  </si>
  <si>
    <t>8920097</t>
  </si>
  <si>
    <t>APACER USB 3.2 Gen1 ključ  64GB AH360 siv</t>
  </si>
  <si>
    <t>8920098</t>
  </si>
  <si>
    <t>APACER USB 3.2 Gen1 ključ  16GB AH25B rdeč</t>
  </si>
  <si>
    <t>8920102</t>
  </si>
  <si>
    <t>APACER USB 3.2 Gen1 ključ  32GB AH25B rdeč</t>
  </si>
  <si>
    <t>8920103</t>
  </si>
  <si>
    <t>APACER USB 3.2 Gen1 ključ  64GB AH25B rdeč</t>
  </si>
  <si>
    <t>8920104</t>
  </si>
  <si>
    <t>APACER USB 3.2 Gen1 ključ 128GB AH25B rdeč</t>
  </si>
  <si>
    <t>8920105</t>
  </si>
  <si>
    <t>Triton kabinet zidni 12U 635 600x600 črn sestavljen</t>
  </si>
  <si>
    <t>9435034</t>
  </si>
  <si>
    <t>Delock kabel HDMI kotni 4K zelen 2m 82952</t>
  </si>
  <si>
    <t>8530115</t>
  </si>
  <si>
    <t>APACER zunanji disk 1TB AC630 USB 3.1 odporen na udarce črno/oranžen</t>
  </si>
  <si>
    <t>8945029</t>
  </si>
  <si>
    <t>APACER zunanji disk 2TB AC631 USB 3.1 odporen na udarce črno/moder</t>
  </si>
  <si>
    <t>8945030</t>
  </si>
  <si>
    <t>8930013</t>
  </si>
  <si>
    <t>8930014</t>
  </si>
  <si>
    <t>8930015</t>
  </si>
  <si>
    <t>APACER microSD XC  64GB spominska kart. UHS-I U3 R100 V30 AP64GMCSX10U7-R</t>
  </si>
  <si>
    <t>8930016</t>
  </si>
  <si>
    <t>APACER microSD XC 128GB spominska kart. UHS-I U3 R100 V30 AP128GMCSX10U7-R</t>
  </si>
  <si>
    <t>8930017</t>
  </si>
  <si>
    <t>APACER USB ključ 32GB AH335 zelen</t>
  </si>
  <si>
    <t>8920106</t>
  </si>
  <si>
    <t>APACER USB ključ 64GB AH335 zelen</t>
  </si>
  <si>
    <t>8920107</t>
  </si>
  <si>
    <t>APACER USB ključ 32GB AH336 črn</t>
  </si>
  <si>
    <t>8920108</t>
  </si>
  <si>
    <t>APACER USB ključ 64GB AH336 črn</t>
  </si>
  <si>
    <t>8920109</t>
  </si>
  <si>
    <t>APACER USB ključ 32GB AH336 bel</t>
  </si>
  <si>
    <t>8920110</t>
  </si>
  <si>
    <t>APACER USB ključ 64GB AH336 bel</t>
  </si>
  <si>
    <t>8920111</t>
  </si>
  <si>
    <t>SBOX konektor koax F-RG-6 18mm pak/10</t>
  </si>
  <si>
    <t>9080902</t>
  </si>
  <si>
    <t>Logitech slušalke+mikrofon PC 960 OEM 981-000100</t>
  </si>
  <si>
    <t>7620060</t>
  </si>
  <si>
    <t>Delock nosilec za SSD/HDD 1x disk- 6cm PC Slot 18212</t>
  </si>
  <si>
    <t>8909033</t>
  </si>
  <si>
    <t>Digitus napajalni kabel 220V 0,75m C5 TRIPOLAR</t>
  </si>
  <si>
    <t>8510073</t>
  </si>
  <si>
    <t>Bachmann TWIST vgradna vtičnica mat črna za kuh.pult 220V 2xUSB polnilec 931.131</t>
  </si>
  <si>
    <t>9320129</t>
  </si>
  <si>
    <t>Bachmann TWIST vgradna vtičnica mat bela za kuh.pult 2x220V 931.250</t>
  </si>
  <si>
    <t>9320130</t>
  </si>
  <si>
    <t>BROTHER trak TZe MQG35 mat bel/zelen 12mm</t>
  </si>
  <si>
    <t>2050024</t>
  </si>
  <si>
    <t>Delock kabel USB 3.1 C-C PD 5A 2m črn 85527</t>
  </si>
  <si>
    <t>8519187</t>
  </si>
  <si>
    <t>8531071</t>
  </si>
  <si>
    <t>SBOX čitalec kartic USB zunanji dongle CR-01</t>
  </si>
  <si>
    <t>9575014</t>
  </si>
  <si>
    <t>9108093</t>
  </si>
  <si>
    <t>BROTHER FLE trak za PT zastavica bel/črn 24mm</t>
  </si>
  <si>
    <t>2050025</t>
  </si>
  <si>
    <t>Fantec industrijsko ohišje PC 2U rack g.528mm 2054 TCG-2811X03-1</t>
  </si>
  <si>
    <t>8410011</t>
  </si>
  <si>
    <t>BROTHER FLE trak za PT zastavica rumen/črn 24mm</t>
  </si>
  <si>
    <t>2050026</t>
  </si>
  <si>
    <t>BROTHER FLE trak za PT zastavica zelen/črn 24mm</t>
  </si>
  <si>
    <t>2050027</t>
  </si>
  <si>
    <t>Delock kabel HDMI 8K 60Hz eARC 1m črn/ oranžen 85727</t>
  </si>
  <si>
    <t>8530116</t>
  </si>
  <si>
    <t>Delock kabel HDMI 8K 60Hz eARC 2m 85729</t>
  </si>
  <si>
    <t>8530117</t>
  </si>
  <si>
    <t>Gembird podloga za miško gelware siva MP-GEL-GR</t>
  </si>
  <si>
    <t>5570022</t>
  </si>
  <si>
    <t>Gembird miška vertikalna brezžična USB črna MUSW-ERGO-01</t>
  </si>
  <si>
    <t>5530088</t>
  </si>
  <si>
    <t>Gembird miška vertikalna USB črna MUS-ERGO-01</t>
  </si>
  <si>
    <t>5530089</t>
  </si>
  <si>
    <t>Delock kabel USB A-A 1,5m dvojno oklopljen transparent 83888</t>
  </si>
  <si>
    <t>8519188</t>
  </si>
  <si>
    <t>Delock kabel USB A-A 2m dvojno oklopljen transparent 83889</t>
  </si>
  <si>
    <t>8519189</t>
  </si>
  <si>
    <t>Delock kabel USB A-A 3m dvojno oklopljen transparent 83890</t>
  </si>
  <si>
    <t>8519190</t>
  </si>
  <si>
    <t>8516023</t>
  </si>
  <si>
    <t>8516024</t>
  </si>
  <si>
    <t>Delock kabel DisplayPort-DVI 3m 4K 30Hz pasivni 85314</t>
  </si>
  <si>
    <t>8531072</t>
  </si>
  <si>
    <t>ATEN množilnik HDMI 2x1 True 4K VS182B</t>
  </si>
  <si>
    <t>8702027</t>
  </si>
  <si>
    <t>ATEN množilnik HDMI 4x1 True 4K VS184B</t>
  </si>
  <si>
    <t>8702028</t>
  </si>
  <si>
    <t>8020028</t>
  </si>
  <si>
    <t>8020029</t>
  </si>
  <si>
    <t>8020030</t>
  </si>
  <si>
    <t>8020031</t>
  </si>
  <si>
    <t>ATEN KVM stikalo 2x1 namizni DisplayPort 4K USB 3.0 Dual Display CS1942DP</t>
  </si>
  <si>
    <t>8704087</t>
  </si>
  <si>
    <t>Samsung SSD disk 250GB NVME M.2 EV0 970 PLUS MZ-V7S250BW</t>
  </si>
  <si>
    <t>8943083</t>
  </si>
  <si>
    <t>Mikrotik licenca za opremo Level 4 SWL4/CHR P1-Perpetua</t>
  </si>
  <si>
    <t>8021005</t>
  </si>
  <si>
    <t>Mikrotik licenca za opremo Level 5 SWL5/CHR P10-Perpetual</t>
  </si>
  <si>
    <t>8021006</t>
  </si>
  <si>
    <t>Mikrotik licenca za opremo Level 6 SWL6/CHR P-Unlimited</t>
  </si>
  <si>
    <t>8021007</t>
  </si>
  <si>
    <t>EFB patch UTP CAT.6 15m črn</t>
  </si>
  <si>
    <t>9030184</t>
  </si>
  <si>
    <t>EFB patch UTP CAT.6 15m moder</t>
  </si>
  <si>
    <t>9030180</t>
  </si>
  <si>
    <t>EFB patch UTP CAT.6 15m rdeč</t>
  </si>
  <si>
    <t>9030182</t>
  </si>
  <si>
    <t>EFB patch UTP CAT.6 15m rumen</t>
  </si>
  <si>
    <t>9030183</t>
  </si>
  <si>
    <t>EFB patch UTP CAT.6 15m zelen</t>
  </si>
  <si>
    <t>9030181</t>
  </si>
  <si>
    <t>Ubiquiti usmerjevalnik  3-port Giga + SFP EdgeRouter ER-4</t>
  </si>
  <si>
    <t>9116081</t>
  </si>
  <si>
    <t>Delock podaljšek USB A-A 0,5m dvojno oklopljen transparent 83880</t>
  </si>
  <si>
    <t>8519191</t>
  </si>
  <si>
    <t>Delock miška vertikalna brezžična USB za levičarje 12552</t>
  </si>
  <si>
    <t>5530090</t>
  </si>
  <si>
    <t>KELine optični kabel 8x50/125 MM Duct Grade UNI Keline</t>
  </si>
  <si>
    <t>7901019</t>
  </si>
  <si>
    <t>EFB patch SFTP CAT.7  2m siv</t>
  </si>
  <si>
    <t>9030185</t>
  </si>
  <si>
    <t>EFB patch SFTP CAT.7 10m siv</t>
  </si>
  <si>
    <t>9030186</t>
  </si>
  <si>
    <t>7940019</t>
  </si>
  <si>
    <t>7940020</t>
  </si>
  <si>
    <t>7940021</t>
  </si>
  <si>
    <t>EFB optični patch SM PK-9 LC-LC 1m 1,2mm Duplex</t>
  </si>
  <si>
    <t>7950072</t>
  </si>
  <si>
    <t>9440324</t>
  </si>
  <si>
    <t>EFB patch SFTP CAT.7  0,25m siv</t>
  </si>
  <si>
    <t>9030187</t>
  </si>
  <si>
    <t>EFB patch SFTP CAT.7  0,25m črn</t>
  </si>
  <si>
    <t>9030188</t>
  </si>
  <si>
    <t>EFB patch SFTP CAT.7  0,25m moder</t>
  </si>
  <si>
    <t>9030189</t>
  </si>
  <si>
    <t>EFB patch SFTP CAT.7  0,25m zelen</t>
  </si>
  <si>
    <t>9030190</t>
  </si>
  <si>
    <t>EFB patch SFTP CAT.7  0,25m rdeč</t>
  </si>
  <si>
    <t>9030191</t>
  </si>
  <si>
    <t>EFB patch SFTP CAT.7  0,25m bel</t>
  </si>
  <si>
    <t>9030192</t>
  </si>
  <si>
    <t>EFB patch SFTP CAT.7  0,25m rumen</t>
  </si>
  <si>
    <t>9030193</t>
  </si>
  <si>
    <t>EFB patch SFTP CAT.7  0,25m oranžen</t>
  </si>
  <si>
    <t>9030194</t>
  </si>
  <si>
    <t>EFB patch SFTP CAT.7  0,5m siv</t>
  </si>
  <si>
    <t>9030195</t>
  </si>
  <si>
    <t>EFB patch SFTP CAT.7  0,5m črn</t>
  </si>
  <si>
    <t>9030196</t>
  </si>
  <si>
    <t>EFB patch SFTP CAT.7  0,5m moder</t>
  </si>
  <si>
    <t>9030197</t>
  </si>
  <si>
    <t>EFB patch SFTP CAT.7  0,5m zelen</t>
  </si>
  <si>
    <t>9030198</t>
  </si>
  <si>
    <t>EFB patch SFTP CAT.7  0,5m rdeč</t>
  </si>
  <si>
    <t>9030199</t>
  </si>
  <si>
    <t>EFB patch SFTP CAT.7  0,5m bel</t>
  </si>
  <si>
    <t>9030200</t>
  </si>
  <si>
    <t>EFB patch SFTP CAT.7  0,5m rumen</t>
  </si>
  <si>
    <t>9030201</t>
  </si>
  <si>
    <t>EFB patch SFTP CAT.7  0,5m oranžen</t>
  </si>
  <si>
    <t>9030202</t>
  </si>
  <si>
    <t>EFB patch SFTP CAT.7  1m siv</t>
  </si>
  <si>
    <t>9030203</t>
  </si>
  <si>
    <t>EFB patch SFTP CAT.7  1m črn</t>
  </si>
  <si>
    <t>9030204</t>
  </si>
  <si>
    <t>EFB patch SFTP CAT.7  1m moder</t>
  </si>
  <si>
    <t>9030205</t>
  </si>
  <si>
    <t>EFB patch SFTP CAT.7  1m zelen</t>
  </si>
  <si>
    <t>9030206</t>
  </si>
  <si>
    <t>EFB patch SFTP CAT.7  1m rdeč</t>
  </si>
  <si>
    <t>9030207</t>
  </si>
  <si>
    <t>EFB patch SFTP CAT.7  1m bel</t>
  </si>
  <si>
    <t>9030208</t>
  </si>
  <si>
    <t>EFB patch SFTP CAT.7  1m rumen</t>
  </si>
  <si>
    <t>9030209</t>
  </si>
  <si>
    <t>EFB patch SFTP CAT.7  1m oranžen</t>
  </si>
  <si>
    <t>9030210</t>
  </si>
  <si>
    <t>EFB patch SFTP CAT.7  2m črn</t>
  </si>
  <si>
    <t>9030211</t>
  </si>
  <si>
    <t>EFB patch SFTP CAT.7  2m moder</t>
  </si>
  <si>
    <t>9030212</t>
  </si>
  <si>
    <t>EFB patch SFTP CAT.7  2m zelen</t>
  </si>
  <si>
    <t>9030213</t>
  </si>
  <si>
    <t>EFB patch SFTP CAT.7  2m rdeč</t>
  </si>
  <si>
    <t>9030214</t>
  </si>
  <si>
    <t>EFB patch SFTP CAT.7  2m bel</t>
  </si>
  <si>
    <t>9030215</t>
  </si>
  <si>
    <t>EFB patch SFTP CAT.7  2m rumen</t>
  </si>
  <si>
    <t>9030216</t>
  </si>
  <si>
    <t>EFB patch SFTP CAT.7  2m oranžen</t>
  </si>
  <si>
    <t>9030217</t>
  </si>
  <si>
    <t>EFB patch SFTP CAT.7  3m siv</t>
  </si>
  <si>
    <t>9030218</t>
  </si>
  <si>
    <t>EFB patch SFTP CAT.7  3m črn</t>
  </si>
  <si>
    <t>9030219</t>
  </si>
  <si>
    <t>EFB patch SFTP CAT.7  3m moder</t>
  </si>
  <si>
    <t>9030220</t>
  </si>
  <si>
    <t>EFB patch SFTP CAT.7  3m zelen</t>
  </si>
  <si>
    <t>9030221</t>
  </si>
  <si>
    <t>EFB patch SFTP CAT.7  3m rdeč</t>
  </si>
  <si>
    <t>9030222</t>
  </si>
  <si>
    <t>EFB patch SFTP CAT.7  3m bel</t>
  </si>
  <si>
    <t>9030223</t>
  </si>
  <si>
    <t>EFB patch SFTP CAT.7  3m rumen</t>
  </si>
  <si>
    <t>9030224</t>
  </si>
  <si>
    <t>EFB patch SFTP CAT.7  3m oranžen</t>
  </si>
  <si>
    <t>9030225</t>
  </si>
  <si>
    <t>EFB patch SFTP CAT.7  5m siv</t>
  </si>
  <si>
    <t>9030226</t>
  </si>
  <si>
    <t>EFB patch SFTP CAT.7  5m črn</t>
  </si>
  <si>
    <t>9030227</t>
  </si>
  <si>
    <t>EFB patch SFTP CAT.7  5m moder</t>
  </si>
  <si>
    <t>9030228</t>
  </si>
  <si>
    <t>EFB patch SFTP CAT.7  5m zelen</t>
  </si>
  <si>
    <t>9030229</t>
  </si>
  <si>
    <t>EFB patch SFTP CAT.7  5m rdeč</t>
  </si>
  <si>
    <t>9030230</t>
  </si>
  <si>
    <t>EFB patch SFTP CAT.7  5m bel</t>
  </si>
  <si>
    <t>9030231</t>
  </si>
  <si>
    <t>EFB patch SFTP CAT.7  5m rumen</t>
  </si>
  <si>
    <t>9030232</t>
  </si>
  <si>
    <t>EFB patch SFTP CAT.7  5m oranžen</t>
  </si>
  <si>
    <t>9030233</t>
  </si>
  <si>
    <t>EFB patch SFTP CAT.7  7,5m siv</t>
  </si>
  <si>
    <t>9030234</t>
  </si>
  <si>
    <t>EFB patch SFTP CAT.7  7,5m črn</t>
  </si>
  <si>
    <t>9030235</t>
  </si>
  <si>
    <t>EFB patch SFTP CAT.7  7,5m moder</t>
  </si>
  <si>
    <t>9030236</t>
  </si>
  <si>
    <t>EFB patch SFTP CAT.7  7,5m zelen</t>
  </si>
  <si>
    <t>9030237</t>
  </si>
  <si>
    <t>EFB patch SFTP CAT.7  7,5m rdeč</t>
  </si>
  <si>
    <t>9030238</t>
  </si>
  <si>
    <t>EFB patch SFTP CAT.7  7,5m bel</t>
  </si>
  <si>
    <t>9030239</t>
  </si>
  <si>
    <t>EFB patch SFTP CAT.7  7,5m rumen</t>
  </si>
  <si>
    <t>9030240</t>
  </si>
  <si>
    <t>EFB patch SFTP CAT.7  7,5m oranžen</t>
  </si>
  <si>
    <t>9030241</t>
  </si>
  <si>
    <t>EFB patch SFTP CAT.7 10m črn</t>
  </si>
  <si>
    <t>9030242</t>
  </si>
  <si>
    <t>EFB patch SFTP CAT.7 10m moder</t>
  </si>
  <si>
    <t>9030243</t>
  </si>
  <si>
    <t>EFB patch SFTP CAT.7 10m zelen</t>
  </si>
  <si>
    <t>9030244</t>
  </si>
  <si>
    <t>EFB patch SFTP CAT.7 10m rdeč</t>
  </si>
  <si>
    <t>9030245</t>
  </si>
  <si>
    <t>EFB patch SFTP CAT.7 10m bel</t>
  </si>
  <si>
    <t>9030246</t>
  </si>
  <si>
    <t>EFB patch SFTP CAT.7 10m rumen</t>
  </si>
  <si>
    <t>9030247</t>
  </si>
  <si>
    <t>EFB patch SFTP CAT.7 10m oranžen</t>
  </si>
  <si>
    <t>9030248</t>
  </si>
  <si>
    <t>EFB patch SFTP CAT.7 15m siv</t>
  </si>
  <si>
    <t>9030249</t>
  </si>
  <si>
    <t>EFB patch SFTP CAT.7 15m črn</t>
  </si>
  <si>
    <t>9030250</t>
  </si>
  <si>
    <t>EFB patch SFTP CAT.7 15m moder</t>
  </si>
  <si>
    <t>9030251</t>
  </si>
  <si>
    <t>EFB patch SFTP CAT.7 15m zelen</t>
  </si>
  <si>
    <t>9030252</t>
  </si>
  <si>
    <t>EFB patch SFTP CAT.7 15m rdeč</t>
  </si>
  <si>
    <t>9030253</t>
  </si>
  <si>
    <t>EFB patch SFTP CAT.7 15m bel</t>
  </si>
  <si>
    <t>9030254</t>
  </si>
  <si>
    <t>EFB patch SFTP CAT.7 15m rumen</t>
  </si>
  <si>
    <t>9030255</t>
  </si>
  <si>
    <t>EFB patch SFTP CAT.7 15m oranžen</t>
  </si>
  <si>
    <t>9030256</t>
  </si>
  <si>
    <t>EFB patch SFTP CAT.7 20m siv</t>
  </si>
  <si>
    <t>9030257</t>
  </si>
  <si>
    <t>EFB patch SFTP CAT.7 20m črn</t>
  </si>
  <si>
    <t>9030258</t>
  </si>
  <si>
    <t>EFB patch SFTP CAT.7 20m moder</t>
  </si>
  <si>
    <t>9030259</t>
  </si>
  <si>
    <t>EFB patch SFTP CAT.7 20m zelen</t>
  </si>
  <si>
    <t>9030260</t>
  </si>
  <si>
    <t>EFB patch SFTP CAT.7 20m rdeč</t>
  </si>
  <si>
    <t>9030261</t>
  </si>
  <si>
    <t>EFB patch SFTP CAT.7 20m bel</t>
  </si>
  <si>
    <t>9030262</t>
  </si>
  <si>
    <t>EFB patch SFTP CAT.7 20m rumen</t>
  </si>
  <si>
    <t>9030263</t>
  </si>
  <si>
    <t>EFB patch SFTP CAT.7 20m oranžen</t>
  </si>
  <si>
    <t>9030264</t>
  </si>
  <si>
    <t>EFB patch SFTP CAT.7 25m siv</t>
  </si>
  <si>
    <t>9030265</t>
  </si>
  <si>
    <t>EFB patch SFTP CAT.7 25m črn</t>
  </si>
  <si>
    <t>9030266</t>
  </si>
  <si>
    <t>EFB patch SFTP CAT.7 25m moder</t>
  </si>
  <si>
    <t>9030267</t>
  </si>
  <si>
    <t>EFB patch SFTP CAT.7 25m zelen</t>
  </si>
  <si>
    <t>9030268</t>
  </si>
  <si>
    <t>EFB patch SFTP CAT.7 25m rdeč</t>
  </si>
  <si>
    <t>9030269</t>
  </si>
  <si>
    <t>EFB patch SFTP CAT.7 25m bel</t>
  </si>
  <si>
    <t>9030270</t>
  </si>
  <si>
    <t>EFB patch SFTP CAT.7 25m rumen</t>
  </si>
  <si>
    <t>9030271</t>
  </si>
  <si>
    <t>EFB patch SFTP CAT.7 25m oranžen</t>
  </si>
  <si>
    <t>9030272</t>
  </si>
  <si>
    <t>EFB patch SFTP CAT.7 30m siv</t>
  </si>
  <si>
    <t>9030273</t>
  </si>
  <si>
    <t>EFB patch SFTP CAT.7 30m črn</t>
  </si>
  <si>
    <t>9030274</t>
  </si>
  <si>
    <t>EFB patch SFTP CAT.7 30m moder</t>
  </si>
  <si>
    <t>9030275</t>
  </si>
  <si>
    <t>EFB patch SFTP CAT.7 30m zelen</t>
  </si>
  <si>
    <t>9030276</t>
  </si>
  <si>
    <t>EFB patch SFTP CAT.7 30m rdeč</t>
  </si>
  <si>
    <t>9030277</t>
  </si>
  <si>
    <t>EFB patch SFTP CAT.7 30m bel</t>
  </si>
  <si>
    <t>9030278</t>
  </si>
  <si>
    <t>EFB patch SFTP CAT.7 30m rumen</t>
  </si>
  <si>
    <t>9030279</t>
  </si>
  <si>
    <t>EFB patch SFTP CAT.7 30m oranžen</t>
  </si>
  <si>
    <t>9030280</t>
  </si>
  <si>
    <t>Bachmann TWIST vgradna vtičnica bela za kuh.pult 1x220V 2xUSB polnilec 931.231</t>
  </si>
  <si>
    <t>9320131</t>
  </si>
  <si>
    <t>9130001</t>
  </si>
  <si>
    <t>Samsung SSD disk 500GB NVME M.2 EVO 970 PLUS MZ-V7S500BW</t>
  </si>
  <si>
    <t>8943084</t>
  </si>
  <si>
    <t>Digitus adapter HDMI M-HDMI Ž 4K EDID Emulator DA-70466</t>
  </si>
  <si>
    <t>9707015</t>
  </si>
  <si>
    <t>EFB modul CAT.6 UTP ECOLAN toolless</t>
  </si>
  <si>
    <t>9090034</t>
  </si>
  <si>
    <t>Bachmann CONI vgradno ohišje 356mm za razdelilce nerjaveče jeklo 911.005</t>
  </si>
  <si>
    <t>9320132</t>
  </si>
  <si>
    <t>SBOX stenski nosilec VideoWall VW02-46F</t>
  </si>
  <si>
    <t>7709063</t>
  </si>
  <si>
    <t>Intellinet RJ45 konektor CAT.5e UTP trdi kabel pak/100 502399</t>
  </si>
  <si>
    <t>7808001</t>
  </si>
  <si>
    <t>Intellinet RJ45 konektor CAT.5e UTP trdi kabel pak/10 502399</t>
  </si>
  <si>
    <t>9081016</t>
  </si>
  <si>
    <t>Mikrotik majica rdeča M,L,XL,XXL velikost označi v opombah - DARILO</t>
  </si>
  <si>
    <t>8303009</t>
  </si>
  <si>
    <t>Delock HDMI podaljšek vgradni 4K 0,25m 85100</t>
  </si>
  <si>
    <t>8530118</t>
  </si>
  <si>
    <t>Logitech tipkovnica &amp; miška MK345 SLO brezžična 920-006489</t>
  </si>
  <si>
    <t>5540014</t>
  </si>
  <si>
    <t>Digitus pretvornik FO-UTP 1000/1000 SC simplex SM DN-82122</t>
  </si>
  <si>
    <t>7948029</t>
  </si>
  <si>
    <t>Digitus priklopna postaja USB 3.1 TipC 6-port 4K potovalna DA-70867</t>
  </si>
  <si>
    <t>9801005</t>
  </si>
  <si>
    <t>Mikrotik PoE-mrežni Giga podaljševalec GPeR</t>
  </si>
  <si>
    <t>9130003</t>
  </si>
  <si>
    <t>Delock kabel DisplayPort mini-DVI 2m aktivni 4K vgradni 83726</t>
  </si>
  <si>
    <t>8531075</t>
  </si>
  <si>
    <t>Delock kabel DisplayPort mini-DVI 3m aktivni 4K vgradni 83727</t>
  </si>
  <si>
    <t>8531076</t>
  </si>
  <si>
    <t>9705005</t>
  </si>
  <si>
    <t>9705006</t>
  </si>
  <si>
    <t>Delock serijski kabel DB9M-DB9M 10m 82983</t>
  </si>
  <si>
    <t>8516025</t>
  </si>
  <si>
    <t>Logitech presenter Spotlight brezžični USB 910-004861</t>
  </si>
  <si>
    <t>5548006</t>
  </si>
  <si>
    <t>Delock kabel DVI digital-digital 3m premium s feritno dušilko 84346</t>
  </si>
  <si>
    <t>8503044</t>
  </si>
  <si>
    <t>Kabel koaksialni kombo RG59/3.7, 2X 0,5 bel 200m kolut DO</t>
  </si>
  <si>
    <t>8020032</t>
  </si>
  <si>
    <t>BROTHER DK22225 neskončne nalepke - papir 38mm x 30,48m</t>
  </si>
  <si>
    <t>2050029</t>
  </si>
  <si>
    <t>EFB patch UTP CAT.6  0,25m oranžen</t>
  </si>
  <si>
    <t>9030281</t>
  </si>
  <si>
    <t>EFB patch UTP CAT.6  0,5m oranžen</t>
  </si>
  <si>
    <t>9030282</t>
  </si>
  <si>
    <t>EFB patch UTP CAT.6  1m oranžen</t>
  </si>
  <si>
    <t>9030283</t>
  </si>
  <si>
    <t>EFB patch UTP CAT.6  2m oranžen</t>
  </si>
  <si>
    <t>9030284</t>
  </si>
  <si>
    <t>EFB patch UTP CAT.6  3m oranžen</t>
  </si>
  <si>
    <t>9030285</t>
  </si>
  <si>
    <t>Seagate Barracuda 1TB trdi disk 6cm 5400 128MB SATA ST1000LM048</t>
  </si>
  <si>
    <t>8907100</t>
  </si>
  <si>
    <t>Bachmann POWER FRAME vgradni razdelilec 260mm 1x220V, 3xprazen 909.002</t>
  </si>
  <si>
    <t>9320136</t>
  </si>
  <si>
    <t>Bachmann POWER FRAME vgradni razdelilec 260mm 2x220V, 2xprazen 909.003</t>
  </si>
  <si>
    <t>9320137</t>
  </si>
  <si>
    <t>Triton kabinet zidni 18U 900 600x400 črn sestavljen</t>
  </si>
  <si>
    <t>9435036</t>
  </si>
  <si>
    <t>Bachmann DESK 1 namizni razdelilec 3x220V 902.1310</t>
  </si>
  <si>
    <t>9320138</t>
  </si>
  <si>
    <t>Delock kabel HDMI 4K 10m 82709</t>
  </si>
  <si>
    <t>8530119</t>
  </si>
  <si>
    <t>TOTEN polica rack 1U 475mm 2 kos črna SG.0147.1901</t>
  </si>
  <si>
    <t>9418076</t>
  </si>
  <si>
    <t>9418077</t>
  </si>
  <si>
    <t>TOTEN polica rack 2U 550mm 2 kos črna SA22801901</t>
  </si>
  <si>
    <t>9418080</t>
  </si>
  <si>
    <t>Toten vrata perforirana 42U širine 600mm za kabinet črna</t>
  </si>
  <si>
    <t>9490058</t>
  </si>
  <si>
    <t>ATEN line extender HDMI+VGA RJ45-RJ45 oddajnik 4K VE2812T</t>
  </si>
  <si>
    <t>8560061</t>
  </si>
  <si>
    <t>9108095</t>
  </si>
  <si>
    <t>Ubiquiti antena 5GHz 19dbi sektorska simetrična 30° PRISMAP-5-30</t>
  </si>
  <si>
    <t>9109092</t>
  </si>
  <si>
    <t>Ubiquiti antena 5GHz 13dbi sektorska asimetrična 90° PRISMAP-5-90</t>
  </si>
  <si>
    <t>9109091</t>
  </si>
  <si>
    <t>9030286</t>
  </si>
  <si>
    <t>Leviton patch UTP CAT.6   0,5m siv C6CPCU005-888BB</t>
  </si>
  <si>
    <t>9030287</t>
  </si>
  <si>
    <t>Delock kabel DisplayPort mini-DVI 5m aktivni 4K vgradni 85637</t>
  </si>
  <si>
    <t>8531078</t>
  </si>
  <si>
    <t>SBOX miška USB M-958 črna</t>
  </si>
  <si>
    <t>5530091</t>
  </si>
  <si>
    <t>SBOX miška USB M-958 modra</t>
  </si>
  <si>
    <t>5530092</t>
  </si>
  <si>
    <t>SBOX miška USB M-958 rdeča</t>
  </si>
  <si>
    <t>5530093</t>
  </si>
  <si>
    <t>SBOX miška brezžična USB WM-911 črna</t>
  </si>
  <si>
    <t>5530094</t>
  </si>
  <si>
    <t>Gembird adapter USB TipC M-USB-A 2.0Ž CC-USB2-CMAF-A</t>
  </si>
  <si>
    <t>9749048</t>
  </si>
  <si>
    <t>Nahrbtnik WHITE SHARK GBP-003 THE SHIELD črn</t>
  </si>
  <si>
    <t>9606033</t>
  </si>
  <si>
    <t>Bachmann podaljšek kolut PVC 4x220V 25m črn IP20 392.180</t>
  </si>
  <si>
    <t>8203061</t>
  </si>
  <si>
    <t>Bachmann podaljšek kolut PVC 4x220V 10m črn IP20 393.002</t>
  </si>
  <si>
    <t>8203062</t>
  </si>
  <si>
    <t>Triton okvir 45U 2165 600x800 dvojni siv</t>
  </si>
  <si>
    <t>9490060</t>
  </si>
  <si>
    <t>Ohišje za konektor DB09</t>
  </si>
  <si>
    <t>3010001</t>
  </si>
  <si>
    <t>9108096</t>
  </si>
  <si>
    <t>9108097</t>
  </si>
  <si>
    <t>Mikrotik antena GPS zunanja 26dbi ACGPSA</t>
  </si>
  <si>
    <t>9109093</t>
  </si>
  <si>
    <t>LED svetilka Bachmann</t>
  </si>
  <si>
    <t>8316003</t>
  </si>
  <si>
    <t>Logitech miška MX Ergo Trackball brezžična  Bluetooth grafitna 910-005179</t>
  </si>
  <si>
    <t>5530095</t>
  </si>
  <si>
    <t>Bachmann CASIA namizni razdelilec 4x220V, 1x stikalo, 2xUSB 923.008</t>
  </si>
  <si>
    <t>9320139</t>
  </si>
  <si>
    <t>Bachmann TWIST vgradna vtičnica mat bela za kuh.pult 1x220V 1x prazen 931.233</t>
  </si>
  <si>
    <t>9320140</t>
  </si>
  <si>
    <t>8020033</t>
  </si>
  <si>
    <t>Delock priklopna postaja USB TipC Thunderbolt 5K 87740</t>
  </si>
  <si>
    <t>9801007</t>
  </si>
  <si>
    <t>Ednet podloga za miško tekstil črna 64216</t>
  </si>
  <si>
    <t>5570023</t>
  </si>
  <si>
    <t>EFB napajalni kabel 220V EURO 2m ravni črn</t>
  </si>
  <si>
    <t>8510076</t>
  </si>
  <si>
    <t>EFB napajalni kabel 220V EURO 2m kotni črn</t>
  </si>
  <si>
    <t>8510077</t>
  </si>
  <si>
    <t>EFB optični patch MM LC/LC OM3 30m</t>
  </si>
  <si>
    <t>7950073</t>
  </si>
  <si>
    <t>Triton kabinet 27U 1300 600x900 črn sestavljen perforirana sp./zd. vrata</t>
  </si>
  <si>
    <t>9440325</t>
  </si>
  <si>
    <t>Secomp nosilec za PC ohišje pritrjen pod mizo siv 17.03.1128</t>
  </si>
  <si>
    <t>7716003</t>
  </si>
  <si>
    <t>9109094</t>
  </si>
  <si>
    <t>9108098</t>
  </si>
  <si>
    <t>Mikrotik pretvornik FO QSFP+ 40Giga Multimode Q+85MP01D*</t>
  </si>
  <si>
    <t>9803099</t>
  </si>
  <si>
    <t>Mikrotik stikalo Giga rack 24xSFP+ 2x QSFP+ CRS326-24S+2Q+RM</t>
  </si>
  <si>
    <t>9104106</t>
  </si>
  <si>
    <t>9104105</t>
  </si>
  <si>
    <t>Bachmann Kit 3x220V, 2xRJ45, 1x 4K HDMI, 1x VGA, vgradni, z napajalnim kablom 2m</t>
  </si>
  <si>
    <t>9320141</t>
  </si>
  <si>
    <t>Tipkovnica eShark ESL-K1 KODACHI</t>
  </si>
  <si>
    <t>6006001</t>
  </si>
  <si>
    <t>6003022</t>
  </si>
  <si>
    <t>eShark podloga-počivalnik za roke ESL-KP1 YUGAKE</t>
  </si>
  <si>
    <t>6003023</t>
  </si>
  <si>
    <t>Delock kabel DisplayPortmini-DisplayPort mini 7m Premium 83478</t>
  </si>
  <si>
    <t>8519194</t>
  </si>
  <si>
    <t>Delock kabel DisplayPortmini-DisplayPort 7m Premium 83480</t>
  </si>
  <si>
    <t>8531079</t>
  </si>
  <si>
    <t>Delock kabel USB 3.0 A-B 5m Premium 82759</t>
  </si>
  <si>
    <t>8519195</t>
  </si>
  <si>
    <t>Delock kabel USB 3.0 A-B mikro 1m 82760</t>
  </si>
  <si>
    <t>8519196</t>
  </si>
  <si>
    <t>Delock kabel USB A-B mini 2m dvojno oklopljen črn 84914</t>
  </si>
  <si>
    <t>8519197</t>
  </si>
  <si>
    <t>Bachmann modul HDMI 2.0 4K Ž/Ž 918.041</t>
  </si>
  <si>
    <t>9320111</t>
  </si>
  <si>
    <t>Intellinet RJ45 konektor CAT.6+ UTP trdi kabel pak/90 790604</t>
  </si>
  <si>
    <t>9081018</t>
  </si>
  <si>
    <t>Bachmann I člen spojnik RJ45 FTP CAT6 za panel 940.083</t>
  </si>
  <si>
    <t>9060006</t>
  </si>
  <si>
    <t>EFB kabel Flat AWG 26-4 črn 500m 91104.500</t>
  </si>
  <si>
    <t>9070005</t>
  </si>
  <si>
    <t>Delock adapter 2xUSB 3.0 M-USB 3.0 Ž 19p interni  25cm 83910</t>
  </si>
  <si>
    <t>9781004</t>
  </si>
  <si>
    <t>Delock pretvornik USB 3.1 TipC-Display Port 4K 60Hz 63312</t>
  </si>
  <si>
    <t>9801008</t>
  </si>
  <si>
    <t>Bachmann ELEVATOR potopni stebriček 2xSchuko-C 1xSchuko-F 928.003</t>
  </si>
  <si>
    <t>9320105</t>
  </si>
  <si>
    <t>Bachmann PIX vgradna vtičnica 1xprazen črna 926.010</t>
  </si>
  <si>
    <t>9320076</t>
  </si>
  <si>
    <t>Delock kabel DVI digital-digital 2m premium s feritno dušilko 84345</t>
  </si>
  <si>
    <t>8503043</t>
  </si>
  <si>
    <t>9510054</t>
  </si>
  <si>
    <t>Bachmann PIX vgradna vtičnica 1x220V črna 0,2m + GST 926.000</t>
  </si>
  <si>
    <t>9320068</t>
  </si>
  <si>
    <t>9320078</t>
  </si>
  <si>
    <t>Mikrotik dostopna točka OmniTik 5 PoE ac zunanja RBOmniTikPG-5HacD</t>
  </si>
  <si>
    <t>9108094</t>
  </si>
  <si>
    <t>BROTHER trak TZe 263 bel/moder 36mm</t>
  </si>
  <si>
    <t>2050023</t>
  </si>
  <si>
    <t>8020035</t>
  </si>
  <si>
    <t>8020034</t>
  </si>
  <si>
    <t>Leviton kabel CAT.6+ UTP Eca 1000m vijoličen</t>
  </si>
  <si>
    <t>9001008</t>
  </si>
  <si>
    <t>8519138</t>
  </si>
  <si>
    <t>Delock kabel USB A-B mikro kotni EASY 2m obojestranski 83853</t>
  </si>
  <si>
    <t>8519162</t>
  </si>
  <si>
    <t>Triton kabinet 42U 1970 800x800 črn sestavljen</t>
  </si>
  <si>
    <t>9440322</t>
  </si>
  <si>
    <t>Digitus pretvornik FO-UTP 1000/1000 SC simplex SM DN-82123</t>
  </si>
  <si>
    <t>7948030</t>
  </si>
  <si>
    <t>Cablexpert kabel USB 3.0 A-B 3m moder CCP-USB3-AMBM-10</t>
  </si>
  <si>
    <t>8519199</t>
  </si>
  <si>
    <t>Cablexpert kabel USB 3.0 A-C 1m črn CCP-USB3-AMCM-1M</t>
  </si>
  <si>
    <t>8519198</t>
  </si>
  <si>
    <t>Gembird ventilator 12x12x2,5cm 12v 3p ball FANCASE3</t>
  </si>
  <si>
    <t>8130015</t>
  </si>
  <si>
    <t>Delock kabel USB 3.0 A-A 3m moder 82536</t>
  </si>
  <si>
    <t>8519201</t>
  </si>
  <si>
    <t>Leviton patch UTP CAT.6 0,6m rdeč 3,8mm HighFlex 6H460-02R</t>
  </si>
  <si>
    <t>9030290</t>
  </si>
  <si>
    <t>Leviton patch UTP CAT.6 0,6m črn 3,8mm HighFlex 6H460-02E</t>
  </si>
  <si>
    <t>9030294</t>
  </si>
  <si>
    <t>Leviton patch UTP CAT.6 1,5m siv 3,8mm HighFlex 116-6H460-05S</t>
  </si>
  <si>
    <t>9030307</t>
  </si>
  <si>
    <t>Leviton patch UTP CAT.6 1,5m zelen 3,8mm HighFlex 6H460-05G</t>
  </si>
  <si>
    <t>9030306</t>
  </si>
  <si>
    <t>Leviton patch UTP CAT.6 1,5m črn 3,8mm HighFlex 150-6H460-05E</t>
  </si>
  <si>
    <t>9030308</t>
  </si>
  <si>
    <t>Leviton patch UTP CAT.6 1,5m rdeč 3,8mm HighFlex 6H460-05R</t>
  </si>
  <si>
    <t>9030304</t>
  </si>
  <si>
    <t>Leviton patch UTP CAT.6 1,5m rumen 3,8mm HighFlex 136-6H460-05Y</t>
  </si>
  <si>
    <t>9030303</t>
  </si>
  <si>
    <t>Leviton patch UTP CAT.6 1,5m bel 3,8mm HighFlex 126-6H460-05W</t>
  </si>
  <si>
    <t>9030302</t>
  </si>
  <si>
    <t>Leviton patch UTP CAT.6 0,9m črn 3,8mm HighFlex 149-6H460-03E</t>
  </si>
  <si>
    <t>9030301</t>
  </si>
  <si>
    <t>Leviton patch UTP CAT.6 0,9m siv 3,8mm HighFlex 114-6H460-03S</t>
  </si>
  <si>
    <t>9030300</t>
  </si>
  <si>
    <t>Leviton patch UTP CAT.6 0,9m zelen 3,8mm HighFlex 6H460-03G</t>
  </si>
  <si>
    <t>9030299</t>
  </si>
  <si>
    <t>Leviton patch UTP CAT.6 0,9m moder 3,8mm HighFlex 103-6H460-03L</t>
  </si>
  <si>
    <t>9030298</t>
  </si>
  <si>
    <t>Leviton patch UTP CAT.6 0,9m rdeč 3,8mm HighFlex 6H460-03R</t>
  </si>
  <si>
    <t>9030297</t>
  </si>
  <si>
    <t>Leviton patch UTP CAT.6 0,9m rumen 3,8mm HighFlex 134-6H460-03Y</t>
  </si>
  <si>
    <t>9030296</t>
  </si>
  <si>
    <t>Leviton patch UTP CAT.6 0,9m bel 3,8mm HighFlex 124-6H460-03W</t>
  </si>
  <si>
    <t>9030295</t>
  </si>
  <si>
    <t>Leviton patch UTP CAT.6 0,6m siv 3,8mm HighFlex 113-6H460-02S</t>
  </si>
  <si>
    <t>9030293</t>
  </si>
  <si>
    <t>Leviton patch UTP CAT.6 0,6m zelen 3,8mm HighFlex 6H460-02G</t>
  </si>
  <si>
    <t>9030292</t>
  </si>
  <si>
    <t>Leviton patch UTP CAT.6 0,6m moder 3,8mm HighFlex 102-6H460-02L</t>
  </si>
  <si>
    <t>9030291</t>
  </si>
  <si>
    <t>Leviton patch UTP CAT.6 0,6m rumen 3,8mm HighFlex 133-6H460-02Y</t>
  </si>
  <si>
    <t>9030289</t>
  </si>
  <si>
    <t>Leviton patch UTP CAT.6 0,6m bel 3,8mm HighFlex 123-6H460-02W</t>
  </si>
  <si>
    <t>9030288</t>
  </si>
  <si>
    <t>Seagate SkyHawk 2TB trdi disk 9cm 5900 64MB SATA ST2000VX008</t>
  </si>
  <si>
    <t>8907101</t>
  </si>
  <si>
    <t>Seagate SkyHawk 6TB trdi disk 9cm 7200 256MB SATA ST6000VX001</t>
  </si>
  <si>
    <t>8907103</t>
  </si>
  <si>
    <t>Seagate IronWolf 2TB trdi disk 9cm 5900 64MB SATA ST2000VN004</t>
  </si>
  <si>
    <t>8907104</t>
  </si>
  <si>
    <t>WD BLUE 2TB trdi disk 9cm 5400 64MB SATA WD20EZRZ</t>
  </si>
  <si>
    <t>8907107</t>
  </si>
  <si>
    <t>Ednet podloga za miško tekstil modra 64221</t>
  </si>
  <si>
    <t>5570024</t>
  </si>
  <si>
    <t>Ednet podloga za miško tekstil rdeča 64215</t>
  </si>
  <si>
    <t>5570025</t>
  </si>
  <si>
    <t>Ednet podloga za miško tekstil siva 64217</t>
  </si>
  <si>
    <t>5570026</t>
  </si>
  <si>
    <t>WD BLUE 4TB trdi disk 9cm 5400 64MB SATA WD40EZRZ</t>
  </si>
  <si>
    <t>8907108</t>
  </si>
  <si>
    <t>WD Elements 4TB zunanji disk 6cm črn USB 3.0 WDBU6Y0040BBK-WESN</t>
  </si>
  <si>
    <t>8907109</t>
  </si>
  <si>
    <t>WD MY Book 6TB zunanji disk 9cm črn USB 3.0 WDBBGB0060HBK-EESN</t>
  </si>
  <si>
    <t>8907112</t>
  </si>
  <si>
    <t>WD Elements 4TB zunanji disk 9cm črn USB 3.0 WDBWLG0040HBK-EESN</t>
  </si>
  <si>
    <t>8907111</t>
  </si>
  <si>
    <t>Zunanji disk 3TB WD Elements 9cm črn USB 3.0 WDBWLG0030HBK-EESN</t>
  </si>
  <si>
    <t>8907110</t>
  </si>
  <si>
    <t>9030313</t>
  </si>
  <si>
    <t>9030310</t>
  </si>
  <si>
    <t>Digitus patch SFTP CAT.6  0,25m rdeč</t>
  </si>
  <si>
    <t>9030311</t>
  </si>
  <si>
    <t>Digitus patch SFTP CAT.6  0,25m rumen</t>
  </si>
  <si>
    <t>9030312</t>
  </si>
  <si>
    <t>Digitus patch SFTP CAT.6  0,25m zelen</t>
  </si>
  <si>
    <t>9030309</t>
  </si>
  <si>
    <t>Delock spenjalna cev tekstilna 19mm 2m črna 18855</t>
  </si>
  <si>
    <t>1330040</t>
  </si>
  <si>
    <t>Delock podaljšek AVDIO 3.5M-3.5Ž  4pin 5m vijola 85626</t>
  </si>
  <si>
    <t>8505069</t>
  </si>
  <si>
    <t>Cablexpert kabel CAT.5e UTP 100m SOHO UPC-5004E-SOL/100</t>
  </si>
  <si>
    <t>9001041</t>
  </si>
  <si>
    <t>Gembird mrežna kartica 10/100PCI realtek NIC-R1</t>
  </si>
  <si>
    <t>9118035</t>
  </si>
  <si>
    <t>Digitus kabel CAT.6A U/FTP Eca 305m DK-1623-A-VH-305</t>
  </si>
  <si>
    <t>9001042</t>
  </si>
  <si>
    <t>Leviton patch UTP CAT.6 1,5m moder 3,8mm HighFlex 105-6H460-05L</t>
  </si>
  <si>
    <t>9030305</t>
  </si>
  <si>
    <t>Delock kabel USB 3.1 Tip C-20pin 0,45m za matično ploščo 85326</t>
  </si>
  <si>
    <t>8519204</t>
  </si>
  <si>
    <t>Gembird adapter USB-IrDA UIR-33</t>
  </si>
  <si>
    <t>9749049</t>
  </si>
  <si>
    <t>ATEN KVM stikalo 4x1 namizni DP/USB/AVD Dual View s kabli CS1944DP</t>
  </si>
  <si>
    <t>8704090</t>
  </si>
  <si>
    <t>Leviton kabel CAT.8 SFTP CMR/LSHF/LSHFZ EuroClas Dca 500m moder</t>
  </si>
  <si>
    <t>9001043</t>
  </si>
  <si>
    <t>Digitus optični patch MM LC/LC 7m OM5</t>
  </si>
  <si>
    <t>7950074</t>
  </si>
  <si>
    <t>Stikalo 100M 48cm 26xRJ45 24x PoE 2x SFP 2x Giga uplink Tenda Web Smart</t>
  </si>
  <si>
    <t>9104109</t>
  </si>
  <si>
    <t>9108099</t>
  </si>
  <si>
    <t>Gembird RJ45 konektor CAT.6 UTP trdi kabel pak/100 LC-8P8C-002/100</t>
  </si>
  <si>
    <t>9060011</t>
  </si>
  <si>
    <t>Gembird RJ45 konektor CAT.6 FTP trdi kabel pak/50 PLUG6SP/50</t>
  </si>
  <si>
    <t>9060012</t>
  </si>
  <si>
    <t>9116083</t>
  </si>
  <si>
    <t>Digitus adapter DisplayPort-DVI 15cm AK-340401-001-S</t>
  </si>
  <si>
    <t>9705007</t>
  </si>
  <si>
    <t>9435037</t>
  </si>
  <si>
    <t>Nosilec za IP kamero DOME stenski T2 HIA-B401-110T HiLook</t>
  </si>
  <si>
    <t>8020036</t>
  </si>
  <si>
    <t>8020037</t>
  </si>
  <si>
    <t>8020038</t>
  </si>
  <si>
    <t>8020039</t>
  </si>
  <si>
    <t>8020040</t>
  </si>
  <si>
    <t>Hikvision pametna tipkovnica RFID črna brezžična DS-PKA-WLM-868</t>
  </si>
  <si>
    <t>9948030</t>
  </si>
  <si>
    <t>Hikvision pametna tipkovnica RFID bela brezžična  DS-PKA-WLM-868</t>
  </si>
  <si>
    <t>9948031</t>
  </si>
  <si>
    <t>Hikvision pametna sirena notranja brezžična 110dB DS-PSG-WI-868</t>
  </si>
  <si>
    <t>9948035</t>
  </si>
  <si>
    <t>Digitus patch UTP CAT.6  0,5m bel</t>
  </si>
  <si>
    <t>9030314</t>
  </si>
  <si>
    <t>Leviton RJ45 konektor CAT.6A FTP sestavljiv 6APLG-S6A</t>
  </si>
  <si>
    <t>9060013</t>
  </si>
  <si>
    <t>Cablexpert kabel HDMI 4K Premium 10m High Speed črn CCBP-HDMI-10M</t>
  </si>
  <si>
    <t>8530125</t>
  </si>
  <si>
    <t>Digitus kabel CAT.7 SFTP PE/HG Eca 1000m zunanji DK-1741-VH-10-OD</t>
  </si>
  <si>
    <t>9001044</t>
  </si>
  <si>
    <t>Digitus namizni nosilec za monitor srebrno/črn DA-90351</t>
  </si>
  <si>
    <t>7702065</t>
  </si>
  <si>
    <t>7702066</t>
  </si>
  <si>
    <t>Digitus stenski nosilec za monitor/miška tipkovnica črn DA-90372</t>
  </si>
  <si>
    <t>7702067</t>
  </si>
  <si>
    <t>Digitus namizni podstavek ALU za monitor srebrn DA-90369</t>
  </si>
  <si>
    <t>7716006</t>
  </si>
  <si>
    <t>Digitus namizni podstavek PVC za monitor črn DA-90458</t>
  </si>
  <si>
    <t>7716007</t>
  </si>
  <si>
    <t>Cablexpert kabel USB Lightning/mikro/ TipC 1m črn za napajanje CC-USB2-AM31-1M</t>
  </si>
  <si>
    <t>8519205</t>
  </si>
  <si>
    <t>8909034</t>
  </si>
  <si>
    <t>Delock kabel HDMI mini-DVI 24+1  1m 83582</t>
  </si>
  <si>
    <t>8530129</t>
  </si>
  <si>
    <t>Delock kabel HDMI mini-DVI 24+1  2m 83583</t>
  </si>
  <si>
    <t>8530130</t>
  </si>
  <si>
    <t>Delock kabel HDMI mini-DVI 24+1  3m 83584</t>
  </si>
  <si>
    <t>8530131</t>
  </si>
  <si>
    <t>7950075</t>
  </si>
  <si>
    <t>7950076</t>
  </si>
  <si>
    <t>7950077</t>
  </si>
  <si>
    <t>7950078</t>
  </si>
  <si>
    <t>7950079</t>
  </si>
  <si>
    <t>EFB optični patch MM LC/LC 20m</t>
  </si>
  <si>
    <t>7950083</t>
  </si>
  <si>
    <t>EFB optični patch MM LC/LC 30m</t>
  </si>
  <si>
    <t>7950084</t>
  </si>
  <si>
    <t>EFB optični patch MM LC/LC 40m</t>
  </si>
  <si>
    <t>7950086</t>
  </si>
  <si>
    <t>EFB optični patch MM LC/LC 50m</t>
  </si>
  <si>
    <t>7950085</t>
  </si>
  <si>
    <t>EFB optični patch MM LC/LC OM3 20m</t>
  </si>
  <si>
    <t>7950080</t>
  </si>
  <si>
    <t>EFB optični patch MM LC/LC OM3 40m</t>
  </si>
  <si>
    <t>7950081</t>
  </si>
  <si>
    <t>EFB optični patch MM LC/LC OM3 50m</t>
  </si>
  <si>
    <t>7950082</t>
  </si>
  <si>
    <t>EFB optični patch MM LC/LC OM4 20m</t>
  </si>
  <si>
    <t>7950087</t>
  </si>
  <si>
    <t>EFB optični patch MM LC/LC OM4 30m</t>
  </si>
  <si>
    <t>7950088</t>
  </si>
  <si>
    <t>EFB optični patch MM LC/LC OM4 50m</t>
  </si>
  <si>
    <t>7950089</t>
  </si>
  <si>
    <t>Delock kabel VIDEO TV SCART-VGA 2m 65028</t>
  </si>
  <si>
    <t>8507001</t>
  </si>
  <si>
    <t>Fantec predvajalnik Android Smart TV 4K Media HDR&amp;3D 1827</t>
  </si>
  <si>
    <t>5511071</t>
  </si>
  <si>
    <t>Leviton kabel CAT.6+ U/FTP Eca 305m vijoličen</t>
  </si>
  <si>
    <t>9001045</t>
  </si>
  <si>
    <t>Digitus kabel CAT.7 SFTP PE/HG Eca 100m zunanji DK-1741-VH-1-OD</t>
  </si>
  <si>
    <t>9001046</t>
  </si>
  <si>
    <t>Xilence ventilator-CPU AMD AM/FM+Intel LGA Performance C Heatpipe XC029</t>
  </si>
  <si>
    <t>8130016</t>
  </si>
  <si>
    <t>9530017</t>
  </si>
  <si>
    <t>Mikrotik zunanje ohišje za GPeR IP67 GPeR-IP67-Case</t>
  </si>
  <si>
    <t>9116085</t>
  </si>
  <si>
    <t>Trdi disk 9cm 6TB WD RED Intellipower 64MB, SATA III</t>
  </si>
  <si>
    <t>8907113</t>
  </si>
  <si>
    <t>Delock adapter HDMI Ž/Ž vgradni 85125</t>
  </si>
  <si>
    <t>8530132</t>
  </si>
  <si>
    <t>Logitech tipkovnica &amp; miška MK470 SLO slim brezžična grafitna 920-009264</t>
  </si>
  <si>
    <t>5540015</t>
  </si>
  <si>
    <t>9108102</t>
  </si>
  <si>
    <t>8201039</t>
  </si>
  <si>
    <t>Delock mikrofon s sponko 1,8m 66279</t>
  </si>
  <si>
    <t>7620061</t>
  </si>
  <si>
    <t>Delock kabel AVDIO 3.5M-3.5M 0,5m 83742</t>
  </si>
  <si>
    <t>8505070</t>
  </si>
  <si>
    <t>Delock adapter DisplayPort-VGA 20cm 62967</t>
  </si>
  <si>
    <t>9705008</t>
  </si>
  <si>
    <t>Mikrotik modul za upravljanje naprav MQS Wi-Fi RBMQS</t>
  </si>
  <si>
    <t>9116084</t>
  </si>
  <si>
    <t>EFB razdelilec rack 9x220V ALU 2m črn EK631DE.1</t>
  </si>
  <si>
    <t>8201044</t>
  </si>
  <si>
    <t>EFB razdelilec rack 8x220V PVC 2m s stikalom EK622DE.2</t>
  </si>
  <si>
    <t>8201043</t>
  </si>
  <si>
    <t>EFB razdelilec rack 8x220V ALU+stikalo črn EK631DE.2</t>
  </si>
  <si>
    <t>8201042</t>
  </si>
  <si>
    <t>Delock antena omni LTE/GSM/UMTS/WLAN magnetna s kablom 3m 12417</t>
  </si>
  <si>
    <t>9109095</t>
  </si>
  <si>
    <t>SBOX potovalni adapter EU USA UK AU CN TH JP TA-23</t>
  </si>
  <si>
    <t>8203065</t>
  </si>
  <si>
    <t>Gembird zaščita za RJ45 konektorje siva pak/100 BT5GY/100</t>
  </si>
  <si>
    <t>9060015</t>
  </si>
  <si>
    <t>KELine kabel CAT.5e FTP Eca 500m Euroclass  zunanji</t>
  </si>
  <si>
    <t>9001047</t>
  </si>
  <si>
    <t>9001048</t>
  </si>
  <si>
    <t>8530133</t>
  </si>
  <si>
    <t>8530134</t>
  </si>
  <si>
    <t>8530135</t>
  </si>
  <si>
    <t>8530136</t>
  </si>
  <si>
    <t>8530137</t>
  </si>
  <si>
    <t>Gembird Bluetooth avdio sprejemnik BTR-05</t>
  </si>
  <si>
    <t>9802042</t>
  </si>
  <si>
    <t>9707017</t>
  </si>
  <si>
    <t>Triton kabinet 12U 620 600x1000 siv sestavljen s kolesi</t>
  </si>
  <si>
    <t>9440326</t>
  </si>
  <si>
    <t>Triton okvir 42U 2005 600x600 dvojni siv</t>
  </si>
  <si>
    <t>9490062</t>
  </si>
  <si>
    <t>ATEN KVM konzola rack LCD CL1000N 19" monitor</t>
  </si>
  <si>
    <t>8704091</t>
  </si>
  <si>
    <t>7948032</t>
  </si>
  <si>
    <t>Delock adapter slot-USB 3.2 Gen2 TipC 84929</t>
  </si>
  <si>
    <t>9749050</t>
  </si>
  <si>
    <t>Altusen KVM stikalo rack 16x1 RJ45 KH1516A  KVM net</t>
  </si>
  <si>
    <t>8704092</t>
  </si>
  <si>
    <t>Triton hladilna enota zg/sp 60W 6x vent. siva</t>
  </si>
  <si>
    <t>9489005</t>
  </si>
  <si>
    <t>Delock podaljšek DisplayPort 1m 4K 60Hz Črn 83809</t>
  </si>
  <si>
    <t>8531080</t>
  </si>
  <si>
    <t>Bachmann modul VGA 15Ž + HDMI Ž 917.226</t>
  </si>
  <si>
    <t>9320110</t>
  </si>
  <si>
    <t>Leviton patch UTP CAT.6 1,2m bel 3,8mm HighFlex 125-6H460-04W</t>
  </si>
  <si>
    <t>9030318</t>
  </si>
  <si>
    <t>Leviton patch UTP CAT.6 1,2m rumen 3,8mm HighFlex 135-6H460-04Y</t>
  </si>
  <si>
    <t>9030319</t>
  </si>
  <si>
    <t>Leviton patch UTP CAT.6 1,2m moder 3,8mm HighFlex 104-6H460-04L</t>
  </si>
  <si>
    <t>9030320</t>
  </si>
  <si>
    <t>Leviton patch UTP CAT.6 1,2m siv 3,8mm HighFlex 115-6H460-04S</t>
  </si>
  <si>
    <t>9030321</t>
  </si>
  <si>
    <t>Leviton patch UTP CAT.6 2,1m bel 3,8mm HighFlex 127-6H460-07W</t>
  </si>
  <si>
    <t>9030322</t>
  </si>
  <si>
    <t>Leviton patch UTP CAT.6 2,1m rumen 3,8mm HighFlex 137-6H460-07Y</t>
  </si>
  <si>
    <t>9030323</t>
  </si>
  <si>
    <t>Leviton patch UTP CAT.6 2,1m rdeč 3,8mm HighFlex 158-6H460-07R</t>
  </si>
  <si>
    <t>9030324</t>
  </si>
  <si>
    <t>Leviton patch UTP CAT.6 2,1m moder 3,8mm HighFlex 106-6H460-07L</t>
  </si>
  <si>
    <t>9030325</t>
  </si>
  <si>
    <t>Leviton patch UTP CAT.6 2,1m zelen 3,8mm HighFlex 144-6H460-07G</t>
  </si>
  <si>
    <t>9030326</t>
  </si>
  <si>
    <t>Leviton patch UTP CAT.6 2,1m siv 3,8mm HighFlex 117-6H460-07S</t>
  </si>
  <si>
    <t>9030327</t>
  </si>
  <si>
    <t>Leviton patch UTP CAT.6 2,1m črn 3,8mm HighFlex 151-6H460-07E</t>
  </si>
  <si>
    <t>9030328</t>
  </si>
  <si>
    <t>Leviton patch UTP CAT.6 3m bel 3,8mm HighFlex 128-6H460-10W</t>
  </si>
  <si>
    <t>9030329</t>
  </si>
  <si>
    <t>Leviton patch UTP CAT.6 3m rumen 3,8mm HighFlex 138-6H460-10Y</t>
  </si>
  <si>
    <t>9030330</t>
  </si>
  <si>
    <t>Leviton patch UTP CAT.6 3m rdeč 3,8mm HighFlex 159-6H460-10R</t>
  </si>
  <si>
    <t>9030331</t>
  </si>
  <si>
    <t>Leviton patch UTP CAT.6 3m moder 3,8mm HighFlex 107-6H460-10L</t>
  </si>
  <si>
    <t>9030332</t>
  </si>
  <si>
    <t>Leviton patch UTP CAT.6 3m zelen 3,8mm HighFlex 145-6H460-10G</t>
  </si>
  <si>
    <t>9030333</t>
  </si>
  <si>
    <t>Leviton patch UTP CAT.6 3m siv 3,8mm HighFlex 118-6H460-10S</t>
  </si>
  <si>
    <t>9030334</t>
  </si>
  <si>
    <t>Leviton patch UTP CAT.6 3m črn 3,8mm HighFlex 152-6H460-10E</t>
  </si>
  <si>
    <t>9030335</t>
  </si>
  <si>
    <t>Leviton patch UTP CAT.6 4,6m bel 3,8mm HighFlex 129-6H460-15W</t>
  </si>
  <si>
    <t>9030336</t>
  </si>
  <si>
    <t>Leviton patch UTP CAT.6 4,6m rumen 3,8mm HighFlex 139-6H460-15Y</t>
  </si>
  <si>
    <t>9030337</t>
  </si>
  <si>
    <t>Leviton patch UTP CAT.6 4,6m rdeč 3,8mm HighFlex 160-6H460-15R</t>
  </si>
  <si>
    <t>9030338</t>
  </si>
  <si>
    <t>Leviton patch UTP CAT.6 4,6m moder 3,8mm HighFlex 108-6H460-15L</t>
  </si>
  <si>
    <t>9030339</t>
  </si>
  <si>
    <t>Leviton patch UTP CAT.6 4,6m zelen 3,8mm HighFlex 146-6H460-15G</t>
  </si>
  <si>
    <t>9030340</t>
  </si>
  <si>
    <t>Leviton patch UTP CAT.6 4,6m siv 3,8mm HighFlex 119-6H460-15S</t>
  </si>
  <si>
    <t>9030341</t>
  </si>
  <si>
    <t>Leviton patch UTP CAT.6 4,6m črn 3,8mm HighFlex 153-6H460-15E</t>
  </si>
  <si>
    <t>9030342</t>
  </si>
  <si>
    <t>Leviton patch UTP CAT.6 6,1m bel 3,8mm HighFlex 130-6H460-20W</t>
  </si>
  <si>
    <t>9030343</t>
  </si>
  <si>
    <t>Leviton patch UTP CAT.6 6,1m rumen 3,8mm HighFlex 140-6H460-20Y</t>
  </si>
  <si>
    <t>9030344</t>
  </si>
  <si>
    <t>Leviton patch UTP CAT.6 6,1m rdeč 3,8mm HighFlex 161-6H460-20R</t>
  </si>
  <si>
    <t>9030345</t>
  </si>
  <si>
    <t>Leviton patch UTP CAT.6 6,1m moder 3,8mm HighFlex 109-6H460-20L</t>
  </si>
  <si>
    <t>9030346</t>
  </si>
  <si>
    <t>Leviton patch UTP CAT.6 6,1m zelen 3,8mm HighFlex 147-6H460-20G</t>
  </si>
  <si>
    <t>9030347</t>
  </si>
  <si>
    <t>Leviton patch UTP CAT.6 6,1m siv 3,8mm HighFlex 120-6H460-20S</t>
  </si>
  <si>
    <t>9030348</t>
  </si>
  <si>
    <t>Leviton patch UTP CAT.6 6,1m črn 3,8mm HighFlex 154-6H460-20E</t>
  </si>
  <si>
    <t>9030349</t>
  </si>
  <si>
    <t>Delock patch SFTP CAT.5e 2m siv kotni 83436</t>
  </si>
  <si>
    <t>9030350</t>
  </si>
  <si>
    <t>ATEN modul za KVM stikalo KA7189 DP/USB</t>
  </si>
  <si>
    <t>8711031</t>
  </si>
  <si>
    <t>Triton filter za ventilator 120x120mm</t>
  </si>
  <si>
    <t>8160006</t>
  </si>
  <si>
    <t>Logitech miška G300s Gaming USB črna 910-004345</t>
  </si>
  <si>
    <t>5530096</t>
  </si>
  <si>
    <t>Logitech miška G402 Delta Zero Hyperion Fury Gaming USB črna 910-004067</t>
  </si>
  <si>
    <t>6002008</t>
  </si>
  <si>
    <t>Digitus optični patch SM PK-9 SC/SC 10m OS2</t>
  </si>
  <si>
    <t>7950090</t>
  </si>
  <si>
    <t>KELine kabel CAT.5e FTP Dca 500m Euroclass</t>
  </si>
  <si>
    <t>9001049</t>
  </si>
  <si>
    <t>Delock kabel DisplayPort-DVI 2m 4K 30Hz pasivni 85313</t>
  </si>
  <si>
    <t>8531082</t>
  </si>
  <si>
    <t>Delock optični kabel AVDIO SPDIF mini 3,5mm 1m 82875</t>
  </si>
  <si>
    <t>8528025</t>
  </si>
  <si>
    <t>8528026</t>
  </si>
  <si>
    <t>Delock kabel HDMI 3D 4K slim 0,25m 85117</t>
  </si>
  <si>
    <t>8530079</t>
  </si>
  <si>
    <t>Multimeter digitalni UNI-T UT131D</t>
  </si>
  <si>
    <t>1350009</t>
  </si>
  <si>
    <t>8530138</t>
  </si>
  <si>
    <t>8530139</t>
  </si>
  <si>
    <t>8530140</t>
  </si>
  <si>
    <t>Digitus patch SFTP CAT.6A  0,25m moder</t>
  </si>
  <si>
    <t>9030351</t>
  </si>
  <si>
    <t>8530141</t>
  </si>
  <si>
    <t>Delock podaljšek SATA Ž z napajanjem 0,2m 22-pin 84406</t>
  </si>
  <si>
    <t>8514046</t>
  </si>
  <si>
    <t>9550026</t>
  </si>
  <si>
    <t>BROTHER trak TZe 151 prozoren/črn 24mm</t>
  </si>
  <si>
    <t>2050033</t>
  </si>
  <si>
    <t>Delock kabel HDMI 8K eARC 60Hz 3m 85295</t>
  </si>
  <si>
    <t>8530142</t>
  </si>
  <si>
    <t>Delock SSD disk 512GB NVME 54080</t>
  </si>
  <si>
    <t>8943090</t>
  </si>
  <si>
    <t>Delock SSD disk 1TB NVME 54081</t>
  </si>
  <si>
    <t>8943091</t>
  </si>
  <si>
    <t>8909036</t>
  </si>
  <si>
    <t>Logitech tipkovnica &amp; miška MK270 SLO brezžična 920-004532</t>
  </si>
  <si>
    <t>5540016</t>
  </si>
  <si>
    <t>Digitus zaščita za RJ45 konektorje črna A-MOT 8/8 (pak/10)</t>
  </si>
  <si>
    <t>9060017</t>
  </si>
  <si>
    <t>Delock serijsko stikalo 4x1 RS232/422/485 87589</t>
  </si>
  <si>
    <t>8704093</t>
  </si>
  <si>
    <t>8702029</t>
  </si>
  <si>
    <t>Delock kartica PCIe kontroler x16 1xM.2 NVMe 90303</t>
  </si>
  <si>
    <t>9510070</t>
  </si>
  <si>
    <t>Delock kabel USB A-B mikro EASY 2m obojestranski 83367</t>
  </si>
  <si>
    <t>8519206</t>
  </si>
  <si>
    <t>Delock podaljšek USB A-B 1m vgradni črn črn 85108</t>
  </si>
  <si>
    <t>8519207</t>
  </si>
  <si>
    <t>Delock pretvornik AVDIO SPDIF/Digitalni/ Koax/AVDIO Analog 2xRCA HD stereo 63477</t>
  </si>
  <si>
    <t>9803100</t>
  </si>
  <si>
    <t>Delock pretvornik AVDIO Analog 2xRCA Ž-SPDIF Digitalni/Koax HD stereo 63468</t>
  </si>
  <si>
    <t>9803101</t>
  </si>
  <si>
    <t>Delock kabel USB A-B mikro EASY 5m obojestranski 83369</t>
  </si>
  <si>
    <t>8519208</t>
  </si>
  <si>
    <t>GP litijeva baterija CR-P2 6V</t>
  </si>
  <si>
    <t>4011003</t>
  </si>
  <si>
    <t>Rikomagic MK25 Hexa Core Android PC 32G Android 9.0</t>
  </si>
  <si>
    <t>5511073</t>
  </si>
  <si>
    <t>8015028</t>
  </si>
  <si>
    <t>9705009</t>
  </si>
  <si>
    <t>Digitus kabel HDMI AOC hibridni optični 10m UHD 4K AK-330125-100-S</t>
  </si>
  <si>
    <t>8530143</t>
  </si>
  <si>
    <t>Digitus kabel HDMI AOC hibridni optični 15m UHD 4K AK-330125-150-S</t>
  </si>
  <si>
    <t>8530144</t>
  </si>
  <si>
    <t>Digitus kabel HDMI AOC hibridni optični 20m UHD 4K AK-330125-200-S</t>
  </si>
  <si>
    <t>8530145</t>
  </si>
  <si>
    <t>Digitus kabel HDMI AOC hibridni optični 30m UHD 4K AK-330125-300-S</t>
  </si>
  <si>
    <t>8530146</t>
  </si>
  <si>
    <t>Digitus stikalo 100M  5-port Industrijsko DIN DN-650105</t>
  </si>
  <si>
    <t>9104114</t>
  </si>
  <si>
    <t>Digitus stikalo 100M  8-port Industrijsko DIN DN-650106</t>
  </si>
  <si>
    <t>9104115</t>
  </si>
  <si>
    <t>8730003</t>
  </si>
  <si>
    <t>Gembird zvočnik Bluetooth Soundbar črn SPK-BT-BAR400-01</t>
  </si>
  <si>
    <t>7610041</t>
  </si>
  <si>
    <t>Cablexpert kabel USB 3.0 A-C 1,8m bel CCP-USB3-AMCM-6-W</t>
  </si>
  <si>
    <t>8519210</t>
  </si>
  <si>
    <t>Cablexpert kabel USB Lightning bombažna zaščita vijoličen 2m CC-USB2B-AMLM-2M-PW</t>
  </si>
  <si>
    <t>8519211</t>
  </si>
  <si>
    <t>Cablexpert kabel USB Lightning bombažna zaščita siv 2m CC-USB2B-AMLM-2M-WB2</t>
  </si>
  <si>
    <t>8519212</t>
  </si>
  <si>
    <t>Cablexpert kabel USB Lightning bombažna zaščita bel 2m CC-USB2B-AMLM-2M-BW2</t>
  </si>
  <si>
    <t>8519213</t>
  </si>
  <si>
    <t>Cablexpert kabel USB A-C 2m bombažna zaščita bel CC-USB2B-AMCM-2M-BW2</t>
  </si>
  <si>
    <t>8519214</t>
  </si>
  <si>
    <t>Cablexpert kabel USB A-C 2m bombažna zaščita vijoličen CC-USB2B-AMCM-2M-PW</t>
  </si>
  <si>
    <t>8519215</t>
  </si>
  <si>
    <t>Cablexpert kabel USB A-C 2m bombažna zaščita siv CC-USB2B-AMCM-2M-WB2</t>
  </si>
  <si>
    <t>8519216</t>
  </si>
  <si>
    <t>Cablexpert kabel USB 3.1 A-C 1m bel CCP-USB3-AMCM-1M-W</t>
  </si>
  <si>
    <t>8519217</t>
  </si>
  <si>
    <t>Value orodje kit 24-delni 19.99.2047-10</t>
  </si>
  <si>
    <t>1385014</t>
  </si>
  <si>
    <t>Value adapter USB C 3.2 Gen 1 TipC-USB A Ž</t>
  </si>
  <si>
    <t>9749052</t>
  </si>
  <si>
    <t>Value adapter pasivni DisplayPort-HDMI 2K 60Hz 12.99.3158-10</t>
  </si>
  <si>
    <t>9705010</t>
  </si>
  <si>
    <t>Value adapter DisplayPort Ž-DisplayPort Ž 12.99.3165-10</t>
  </si>
  <si>
    <t>9705011</t>
  </si>
  <si>
    <t>Value adapter DisplayPort-DVI 12.99.3157-10</t>
  </si>
  <si>
    <t>9705012</t>
  </si>
  <si>
    <t>Value adapter DisplayPort-VGA črn 12.99.3156-10</t>
  </si>
  <si>
    <t>9705013</t>
  </si>
  <si>
    <t>Value adapter DisplayPort mini-VGA/HDMI/ DVI bel 12.99.3155-10</t>
  </si>
  <si>
    <t>9705014</t>
  </si>
  <si>
    <t>8530147</t>
  </si>
  <si>
    <t>Value priklopna postaja USB 3.2 Gen 1 TipC 4K</t>
  </si>
  <si>
    <t>9801012</t>
  </si>
  <si>
    <t>Value hub USB 3.2 TipC-3xA+HDMI + LAN 12.99.1043-5</t>
  </si>
  <si>
    <t>9801013</t>
  </si>
  <si>
    <t>Value organizator rack 1U kovinski</t>
  </si>
  <si>
    <t>9485040</t>
  </si>
  <si>
    <t>Value adapter USB A M 3.2 Gen 1-USB TipC Ž 3.2 Gen 1</t>
  </si>
  <si>
    <t>9749053</t>
  </si>
  <si>
    <t>Roline kabel Thunderbolt 3 0,5m 40 Giga 5A črn</t>
  </si>
  <si>
    <t>8531083</t>
  </si>
  <si>
    <t>8556026</t>
  </si>
  <si>
    <t>Value kabel USB 3.2 Gen 2 C-C PD 5A 1m bel</t>
  </si>
  <si>
    <t>8519218</t>
  </si>
  <si>
    <t>Value kabel USB TipC-DisplayPort 2m 4k črn 11.99.5846-10</t>
  </si>
  <si>
    <t>8531084</t>
  </si>
  <si>
    <t>Delock kabel USB A-A mikro kotni 3m 82389</t>
  </si>
  <si>
    <t>8519219</t>
  </si>
  <si>
    <t>Triton okvir 27U 1300 600x600 enojni siv</t>
  </si>
  <si>
    <t>9490067</t>
  </si>
  <si>
    <t>Delock ohišje SSD USB 3.1 TIP C M.2 SATA 42597</t>
  </si>
  <si>
    <t>8909037</t>
  </si>
  <si>
    <t>BROTHER trak TZe S151 prozoren/črn 24mm</t>
  </si>
  <si>
    <t>2050035</t>
  </si>
  <si>
    <t>BROTHER trak TZe S231 bel/črn 12mm</t>
  </si>
  <si>
    <t>2050034</t>
  </si>
  <si>
    <t>Delock mikrofon kondenzatorski USB set za Podcast in Gaming 66300</t>
  </si>
  <si>
    <t>7620062</t>
  </si>
  <si>
    <t>Bachmann pokrov za odprtine kablov LOOP ROUND črn 930.302</t>
  </si>
  <si>
    <t>9320142</t>
  </si>
  <si>
    <t>Bachmann LOOP ROUND pokrov za odprtine kablov bel 930.303</t>
  </si>
  <si>
    <t>9320143</t>
  </si>
  <si>
    <t>Bachmann PIX pokrovček črn 926.101</t>
  </si>
  <si>
    <t>9320144</t>
  </si>
  <si>
    <t>Bachmann PIX pokrovček bel 926.102</t>
  </si>
  <si>
    <t>9320145</t>
  </si>
  <si>
    <t>Digitus priklopna postaja USB 3.1 TipC 4-port 4K Mobilni DA-70883*</t>
  </si>
  <si>
    <t>9801020</t>
  </si>
  <si>
    <t>Delock kabel DisplayPort-DVI 1m 4K 85312</t>
  </si>
  <si>
    <t>8531087</t>
  </si>
  <si>
    <t>Delock kabel USB A-B mikro kotni EASY 3m obojestranski 83857</t>
  </si>
  <si>
    <t>8519220</t>
  </si>
  <si>
    <t>Delock kabel DisplayPort optični 8K 10m 85885</t>
  </si>
  <si>
    <t>8531088</t>
  </si>
  <si>
    <t>Delock kabel DisplayPort optični 8K 15m 85886</t>
  </si>
  <si>
    <t>8531089</t>
  </si>
  <si>
    <t>8531090</t>
  </si>
  <si>
    <t>Delock adapter DisplayPort 1.4-HDMI  HDR aktivni 4K 60Hz bel 63936</t>
  </si>
  <si>
    <t>9705015</t>
  </si>
  <si>
    <t>EFB optični patch MM LC/SC OM4 15m</t>
  </si>
  <si>
    <t>7950091</t>
  </si>
  <si>
    <t>Delock RJ45 set ključev za odklepanje konektorjev 86412</t>
  </si>
  <si>
    <t>9060019</t>
  </si>
  <si>
    <t>9801021</t>
  </si>
  <si>
    <t>9801022</t>
  </si>
  <si>
    <t>Fantec hub USB 3.0 4xA UMP-4U 1957</t>
  </si>
  <si>
    <t>9530018</t>
  </si>
  <si>
    <t>Fantec polnilec 60W USB 6xTipA QC bel 1955</t>
  </si>
  <si>
    <t>2190037</t>
  </si>
  <si>
    <t>Fantec čitalec diskov SATA adapter 1817</t>
  </si>
  <si>
    <t>9550027</t>
  </si>
  <si>
    <t>8909038</t>
  </si>
  <si>
    <t>8909039</t>
  </si>
  <si>
    <t>9104118</t>
  </si>
  <si>
    <t>9104119</t>
  </si>
  <si>
    <t>Delock adapter RP-SMA Ž / SMA Ž 10GHz 89976</t>
  </si>
  <si>
    <t>9109096</t>
  </si>
  <si>
    <t>Digitus KVM stikalo rack 8x1 LCD DS-72210-2US</t>
  </si>
  <si>
    <t>8704095</t>
  </si>
  <si>
    <t>Kartica PCI Express kontroler  x1 Delock 2x SATA 6Gb/s + Low Profile</t>
  </si>
  <si>
    <t>9510072</t>
  </si>
  <si>
    <t>7948033</t>
  </si>
  <si>
    <t>Logitech miška M350 Pebble brezžična Bluetooth siva 910-005718</t>
  </si>
  <si>
    <t>5530099</t>
  </si>
  <si>
    <t>Digitus kabel USB 3.0 A-B 1,8m črn</t>
  </si>
  <si>
    <t>8519221</t>
  </si>
  <si>
    <t>9402036</t>
  </si>
  <si>
    <t>Gembird podloga za miško gelware črna MP-GEL-BK</t>
  </si>
  <si>
    <t>5570028</t>
  </si>
  <si>
    <t>Digitus patch crossover FTP CAT.5e 10m sivo/zelen</t>
  </si>
  <si>
    <t>9030352</t>
  </si>
  <si>
    <t>WD My Passport 4TB zunanji disk 6cm črn USB 3.0 WDBPKJ0040BBK</t>
  </si>
  <si>
    <t>8907118</t>
  </si>
  <si>
    <t>6006002</t>
  </si>
  <si>
    <t>WHITE SHARK tipkovnica USB metal SLO GK-1926 LEGIONNAIRE</t>
  </si>
  <si>
    <t>6006003</t>
  </si>
  <si>
    <t>Spenjalna cev Tons plastična  2m fi 8mm prozorna</t>
  </si>
  <si>
    <t>1330041</t>
  </si>
  <si>
    <t>9090038</t>
  </si>
  <si>
    <t>9090039</t>
  </si>
  <si>
    <t>Leviton panel nadometni 110 blok Cat.6A 64 par 41D6A-1F4</t>
  </si>
  <si>
    <t>9014039</t>
  </si>
  <si>
    <t>Orodje QuickPort za terminacijo modulov Leviton</t>
  </si>
  <si>
    <t>1385015</t>
  </si>
  <si>
    <t>Delock adapter AVDIO 2xRCA M-Jack 3,5Ž 20cm 85806</t>
  </si>
  <si>
    <t>9701056</t>
  </si>
  <si>
    <t>Bachmann KAPSA X-small vgradni razdelilec 151mm 2x220v 927.209</t>
  </si>
  <si>
    <t>9320146</t>
  </si>
  <si>
    <t>Bachmann KAPSA X-small pokrov 151mm črn 927.301</t>
  </si>
  <si>
    <t>9320147</t>
  </si>
  <si>
    <t>8510078</t>
  </si>
  <si>
    <t>Ednet čitalec kartic USB 3.0 zunanji dongle 85240</t>
  </si>
  <si>
    <t>9550029</t>
  </si>
  <si>
    <t>Delock klešče za RJ45 sestavljive konektorje 86475</t>
  </si>
  <si>
    <t>1385016</t>
  </si>
  <si>
    <t>Delock termo skrčke set 230 kos barvne 86278</t>
  </si>
  <si>
    <t>1310018</t>
  </si>
  <si>
    <t>Delock termo skrčke set 100 kos barvne 86264</t>
  </si>
  <si>
    <t>1310017</t>
  </si>
  <si>
    <t>Delock termo skrčke set 100 kos črne 86271</t>
  </si>
  <si>
    <t>1310016</t>
  </si>
  <si>
    <t>Digitus line extender/repeater USB 3.0 do 10m DA-73105</t>
  </si>
  <si>
    <t>8560068</t>
  </si>
  <si>
    <t>Digitus line extender/repeater USB 3.0 do 15m DA-73106</t>
  </si>
  <si>
    <t>8560069</t>
  </si>
  <si>
    <t>Digitus line extender/repeater USB 3.0 do 20m DA-73107</t>
  </si>
  <si>
    <t>8560070</t>
  </si>
  <si>
    <t>WD RED 2TB trdi disk 9cm 5400 256MB SATA WD20EFAX</t>
  </si>
  <si>
    <t>8907120</t>
  </si>
  <si>
    <t>ATEN Avdio-Video večkanalni mešalnik StreamLive HD</t>
  </si>
  <si>
    <t>9801018</t>
  </si>
  <si>
    <t>Delock adapter slot 1x SATA 22 pin 90418</t>
  </si>
  <si>
    <t>9703017</t>
  </si>
  <si>
    <t>ATEN pretvornik PHANTOM-S gaming za igralne konzole - tipkovnica, miška UC34</t>
  </si>
  <si>
    <t>9801014</t>
  </si>
  <si>
    <t>Pretvornik USB Tip-C 4K gaming mini Dock za mobilne naprave Aten</t>
  </si>
  <si>
    <t>9801016</t>
  </si>
  <si>
    <t>GP polnilna baterija AA-2600 mAh Ni-Mh ReCyko+ Pro Photo Flash LSD 4kos</t>
  </si>
  <si>
    <t>4010001</t>
  </si>
  <si>
    <t>7620063</t>
  </si>
  <si>
    <t>Delock adapter DC Molex M - Molex Ž + 3pin Ž za SATA DOM  54063</t>
  </si>
  <si>
    <t>9765028</t>
  </si>
  <si>
    <t>Roline podaljšek za miško DB9M-DB9Ž 3m</t>
  </si>
  <si>
    <t>8516028</t>
  </si>
  <si>
    <t>7711004</t>
  </si>
  <si>
    <t>Delock kartica mini PCIe modul 1x19pin USB 3.0 Pin Header moški 95234</t>
  </si>
  <si>
    <t>9510075</t>
  </si>
  <si>
    <t>Delock kartica mini PCIe modul 1xUSB TipC 3.1 Gen 2 ženski 95259</t>
  </si>
  <si>
    <t>9510076</t>
  </si>
  <si>
    <t>Digitus posoda za shranjevanje kablov L bela DA-90501</t>
  </si>
  <si>
    <t>7716008</t>
  </si>
  <si>
    <t>Digitus namizni podstavek za prenosnik nastavljiv DA-90368</t>
  </si>
  <si>
    <t>7716010</t>
  </si>
  <si>
    <t>Digitus uničevalec dokumentov X7CD DA-81607</t>
  </si>
  <si>
    <t>1540008</t>
  </si>
  <si>
    <t>Leviton kabel CAT.6+ UTP B2ca 305m oranžen</t>
  </si>
  <si>
    <t>9001052</t>
  </si>
  <si>
    <t>Delock adapter slot 2x Mini SAS SFF-8087 Ž-2xMini SAS SFF-8088Ž Low Profile 62658</t>
  </si>
  <si>
    <t>9703018</t>
  </si>
  <si>
    <t>Delock kabel AVDIO 3,5M-3,5M 4pin 1m črn 83435</t>
  </si>
  <si>
    <t>8505071</t>
  </si>
  <si>
    <t>Digitus RJ45 konektor CAT.6+ FTP mehki kabel AK-219603 (pak/100)</t>
  </si>
  <si>
    <t>9060021</t>
  </si>
  <si>
    <t>Digitus RJ45 konektor CAT.6+ UTP mehki kabel AK-219602 (pak/100)</t>
  </si>
  <si>
    <t>9060020</t>
  </si>
  <si>
    <t>Delock DIN montažna letev ALU 35x15mm 50cm 66180</t>
  </si>
  <si>
    <t>9485044</t>
  </si>
  <si>
    <t>Delock DIN montažni nosilec 48x27mm za DIN letev 35mm 65991</t>
  </si>
  <si>
    <t>9485041</t>
  </si>
  <si>
    <t>Delock DIN montažni nosilec 48x54mm za DIN letev 35mm 65992</t>
  </si>
  <si>
    <t>9485042</t>
  </si>
  <si>
    <t>Delock DIN montažni nosilec 114x40mm za DIN letev 35mm 66332</t>
  </si>
  <si>
    <t>9485043</t>
  </si>
  <si>
    <t>6005006</t>
  </si>
  <si>
    <t>Synology NAS DS420j za 4 diske</t>
  </si>
  <si>
    <t>8910015</t>
  </si>
  <si>
    <t>Delock optični panel DIN Rail  2xSC/LC 85922</t>
  </si>
  <si>
    <t>7940023</t>
  </si>
  <si>
    <t>Delock optični panel DIN Rail  4xSC/LC 85921</t>
  </si>
  <si>
    <t>7940022</t>
  </si>
  <si>
    <t>Delock vezice označevalne 180mm barvne pak/10 18825</t>
  </si>
  <si>
    <t>1330042</t>
  </si>
  <si>
    <t>Delock vezice jeklene 200x7,9mm pak/10 18771</t>
  </si>
  <si>
    <t>1330043</t>
  </si>
  <si>
    <t>Delock vezice jeklene 300x7,9mm pak/10 18772</t>
  </si>
  <si>
    <t>1330044</t>
  </si>
  <si>
    <t>Delock vezice jeklene 400x7,9mm pak/10 18773</t>
  </si>
  <si>
    <t>1330045</t>
  </si>
  <si>
    <t>Delock vezice jeklene 500x7,9mm pak/10 18774</t>
  </si>
  <si>
    <t>1330046</t>
  </si>
  <si>
    <t>Delock posoda za shranjevanje kablov belo/siva 18290</t>
  </si>
  <si>
    <t>7716012</t>
  </si>
  <si>
    <t>Delock klešče za zategovanje plastičnih vezic 2,4-4,8mm 86178</t>
  </si>
  <si>
    <t>1385017</t>
  </si>
  <si>
    <t>Delock klešče za zategovanje jeklenih vezic 4,6-7,9mm 86503</t>
  </si>
  <si>
    <t>1385018</t>
  </si>
  <si>
    <t>Delock laserski meter do razdalje 40m 64071</t>
  </si>
  <si>
    <t>1385019</t>
  </si>
  <si>
    <t>Slušalke + mikrofon Sennheiser PC 8 stereo USB črne</t>
  </si>
  <si>
    <t>7620064</t>
  </si>
  <si>
    <t>Ubiquiti nosilec za kontroler UniFiCloud Key G2 PLUS HDD CKG2-RM</t>
  </si>
  <si>
    <t>7716011</t>
  </si>
  <si>
    <t>Logitech spletna kamera C925e USB Full HD 960-001076</t>
  </si>
  <si>
    <t>7630013</t>
  </si>
  <si>
    <t>Bachmann vgradna vtičnica za LOOP IN črna 938.001</t>
  </si>
  <si>
    <t>9320149</t>
  </si>
  <si>
    <t>9014038</t>
  </si>
  <si>
    <t>SBOX kabel HDMI 4K 1,5m črn</t>
  </si>
  <si>
    <t>8530149</t>
  </si>
  <si>
    <t>Digitus spenjalna cev plastična 130cm vertikalna črna DA-90505</t>
  </si>
  <si>
    <t>1330047</t>
  </si>
  <si>
    <t>Digitus spenjalna cev plastična 130cm vertikalna srebrna DA-90506</t>
  </si>
  <si>
    <t>1330048</t>
  </si>
  <si>
    <t>Delock kabel DisplayPort 1m 4K 60Hz 20-pin povezan črn 82423</t>
  </si>
  <si>
    <t>8531091</t>
  </si>
  <si>
    <t>7940024</t>
  </si>
  <si>
    <t>7940025</t>
  </si>
  <si>
    <t>Bachmann CONI vgradno ohišje 217mm za razdelilce črn 911.002</t>
  </si>
  <si>
    <t>9320115</t>
  </si>
  <si>
    <t>Čitalec za Barcode USB LASER TS-160 brezžični črn Themis</t>
  </si>
  <si>
    <t>9550030</t>
  </si>
  <si>
    <t>Čitalec za Barcode 2D LASER TS-260 brezžični črn Themis</t>
  </si>
  <si>
    <t>9550031</t>
  </si>
  <si>
    <t>Digitus UPS 800VA All-in-One namizni DN-170111</t>
  </si>
  <si>
    <t>9903034</t>
  </si>
  <si>
    <t>Mikrotik usmerjevalnik Wi-Fi AC hAP ac3 LTE RBD53GR-5HacD2HnD&amp;R11e-LTE6</t>
  </si>
  <si>
    <t>9116087</t>
  </si>
  <si>
    <t>9116088</t>
  </si>
  <si>
    <t>Xilence ventilator-CPU AMD AM/FM+Intel LGA Performance A+ Heatpipe XC051</t>
  </si>
  <si>
    <t>8130017</t>
  </si>
  <si>
    <t>Xilence ventilator-CPU AMD AM/FM+Intel LGA Performance A+ Heatpipe XC054</t>
  </si>
  <si>
    <t>8130018</t>
  </si>
  <si>
    <t>Xilence ventilator-CPU AMD AM+Intel LGA Performance A+ Heatpipe XC055</t>
  </si>
  <si>
    <t>8130019</t>
  </si>
  <si>
    <t>Xilence ventilator-CPU AMD AM/FM+Intel LGA Performance C Heatpipe XC129</t>
  </si>
  <si>
    <t>8130020</t>
  </si>
  <si>
    <t>Xilence ventilator-CPU AMD AM/FM+Intel LGA Performance C Heatpipe XC044</t>
  </si>
  <si>
    <t>8130021</t>
  </si>
  <si>
    <t>Xilence ventilator-CPU AMD AM/FM Performance C Heatpipe XC025</t>
  </si>
  <si>
    <t>8130022</t>
  </si>
  <si>
    <t>Xilence ventilator-CPU AMD AM/FM Performance C Heatpipe XC040</t>
  </si>
  <si>
    <t>8130023</t>
  </si>
  <si>
    <t>Xilence ventilator-CPU Intel LGA Performance C Heatpipe XC026</t>
  </si>
  <si>
    <t>8130024</t>
  </si>
  <si>
    <t>Xilence ventilator-CPU Intel LGA Performance C Heatpipe XC041</t>
  </si>
  <si>
    <t>8130025</t>
  </si>
  <si>
    <t>Xilence ventilator-CPU Intel LGA Performance C Heatpipe XC032</t>
  </si>
  <si>
    <t>8130026</t>
  </si>
  <si>
    <t>Xilence ventilator-CPU Intel LGA Performance C Heatpipe XC030</t>
  </si>
  <si>
    <t>8130027</t>
  </si>
  <si>
    <t>Xilence ventilator-CPU AMD AM/FM Performance C Heatpipe XC035</t>
  </si>
  <si>
    <t>8130028</t>
  </si>
  <si>
    <t>Xilence ventilator-CPU AMD AM/FM Performance C Heatpipe XC033</t>
  </si>
  <si>
    <t>8130029</t>
  </si>
  <si>
    <t>Xilence ventilator-CPU AMD AM/FM/TR+ Intel LGA vodno hlajenje XC971</t>
  </si>
  <si>
    <t>8130030</t>
  </si>
  <si>
    <t>Xilence ventilator-CPU AMD AM/FM/TR+ Intel LGA vodno hlajenje XC975</t>
  </si>
  <si>
    <t>8130031</t>
  </si>
  <si>
    <t>Xilence ventilator-CPU AMD AM/FM/TR+ Intel LGA vodno hlajenje XC976</t>
  </si>
  <si>
    <t>8130032</t>
  </si>
  <si>
    <t>7940026</t>
  </si>
  <si>
    <t>Ubiquiti stikalo Giga 24-port rack 2xSFP 24x PoE EdgeSwitch ES-24-250W</t>
  </si>
  <si>
    <t>9104120</t>
  </si>
  <si>
    <t>Delock kabel HDMI 4K slim 3m 84774</t>
  </si>
  <si>
    <t>8530150</t>
  </si>
  <si>
    <t>Bachmann CONI vgradni razdelilec 356mm 2x220V, 2xUSB 5,2V, 3xprazen 912.0168</t>
  </si>
  <si>
    <t>9320113</t>
  </si>
  <si>
    <t>Digitus uničevalec dokumentov S5 DA-81604</t>
  </si>
  <si>
    <t>1540009</t>
  </si>
  <si>
    <t>Bachmann CONNECT line razdelilec 6x220V 420.0018</t>
  </si>
  <si>
    <t>9320154</t>
  </si>
  <si>
    <t>9118036</t>
  </si>
  <si>
    <t>Delock patch UTP CAT.6 3m bel slim 83783</t>
  </si>
  <si>
    <t>9030353</t>
  </si>
  <si>
    <t>Logitech tipkovnica MX Keys osvetljena SLO brezžična 920-009415</t>
  </si>
  <si>
    <t>5550039</t>
  </si>
  <si>
    <t>9116089</t>
  </si>
  <si>
    <t>9116090</t>
  </si>
  <si>
    <t>9116091</t>
  </si>
  <si>
    <t>9014040</t>
  </si>
  <si>
    <t>EFB patch SFTP CAT.5e 20m rdeč</t>
  </si>
  <si>
    <t>9030354</t>
  </si>
  <si>
    <t>9108105</t>
  </si>
  <si>
    <t>7948034</t>
  </si>
  <si>
    <t>Mikrotik usmerjevalnik 12xSFP+2xSFP28 rack CCR2004-1G-12S+2XS</t>
  </si>
  <si>
    <t>9116092</t>
  </si>
  <si>
    <t>Digitus zidni kabinet 16U 820 600x450 siv sestavljen DN-19 16-U</t>
  </si>
  <si>
    <t>9435038</t>
  </si>
  <si>
    <t>Digitus zidni kabinet 20U 998 600x450 siv sestavljen DN-19 20-U</t>
  </si>
  <si>
    <t>9435039</t>
  </si>
  <si>
    <t>9104121</t>
  </si>
  <si>
    <t>9104122</t>
  </si>
  <si>
    <t>9104123</t>
  </si>
  <si>
    <t>9104124</t>
  </si>
  <si>
    <t>9104125</t>
  </si>
  <si>
    <t>9104126</t>
  </si>
  <si>
    <t>9104127</t>
  </si>
  <si>
    <t>7948035</t>
  </si>
  <si>
    <t>PVC tabla POZOR! OBJEKT JE VIDEO NADZOROVAN 200x300mm bela</t>
  </si>
  <si>
    <t>8011020</t>
  </si>
  <si>
    <t>PVC tabla POZOR! OBJEKT JE VIDEO NADZOROVAN 300x400mm bela</t>
  </si>
  <si>
    <t>8011021</t>
  </si>
  <si>
    <t>Delock napajalni adapter QC 3.0 PD za Apple 64079</t>
  </si>
  <si>
    <t>2190038</t>
  </si>
  <si>
    <t>ATEN množilnik DisplayPort 4x1 4K VS194</t>
  </si>
  <si>
    <t>8702031</t>
  </si>
  <si>
    <t>Delock HDMI podaljšek 4K 30Hz 1m 83079</t>
  </si>
  <si>
    <t>8530151</t>
  </si>
  <si>
    <t>9108089</t>
  </si>
  <si>
    <t>9703019</t>
  </si>
  <si>
    <t>GP gumb litijeva baterija CR2430 3V</t>
  </si>
  <si>
    <t>4011004</t>
  </si>
  <si>
    <t>GP LED svetilka ročna Discovery CK12</t>
  </si>
  <si>
    <t>4015001</t>
  </si>
  <si>
    <t>GP LED svetilka ročna C32</t>
  </si>
  <si>
    <t>4015002</t>
  </si>
  <si>
    <t>EFB optični patch SM SC/APC-SC/APC 1m</t>
  </si>
  <si>
    <t>7950092</t>
  </si>
  <si>
    <t>9104130</t>
  </si>
  <si>
    <t>HiLook stikalo 100M 24-port PoE rack + SFP 1xGiga uplink NS-0326P-230(B)</t>
  </si>
  <si>
    <t>9104132</t>
  </si>
  <si>
    <t>7930011</t>
  </si>
  <si>
    <t>8911006</t>
  </si>
  <si>
    <t>Bachmann modul USB 2.0 A-B 917.018</t>
  </si>
  <si>
    <t>9320159</t>
  </si>
  <si>
    <t>9108103</t>
  </si>
  <si>
    <t>Mikrotik dostopna točka Wi-Fi wAP LoRa8 zunanja kit 2,4GHz RBwAPR-2nD&amp;R11e-LR8</t>
  </si>
  <si>
    <t>9108100</t>
  </si>
  <si>
    <t>Izolirni trak 15mm/10m zeleno/rumen</t>
  </si>
  <si>
    <t>1310008</t>
  </si>
  <si>
    <t>Cablexpert kabel USB 3.1 C-C 1m črn CCP-USB3.1-CMCM-1M</t>
  </si>
  <si>
    <t>8519222</t>
  </si>
  <si>
    <t>ATEN KVM stikalo 4x1 DisplayPort 4K USB CS1924</t>
  </si>
  <si>
    <t>8704096</t>
  </si>
  <si>
    <t>8702024</t>
  </si>
  <si>
    <t>ATEN modul za upravljanje strežnika VGA USB +Dp in HDMI adapter CV211CP</t>
  </si>
  <si>
    <t>8711030</t>
  </si>
  <si>
    <t>Digitus optični patch MM LC/LC 10m OM4</t>
  </si>
  <si>
    <t>7950027</t>
  </si>
  <si>
    <t>Digitus optični pigtail SM ZK-9 SC APC 12kos DK-292219-02-APC</t>
  </si>
  <si>
    <t>7955015</t>
  </si>
  <si>
    <t>EFB optični patch SM SC/APC-SC/APC 10m</t>
  </si>
  <si>
    <t>7950043</t>
  </si>
  <si>
    <t>EFB razdelilec rack 7x220V ALU prenapetostna zaščita EK631DE.3</t>
  </si>
  <si>
    <t>8201041</t>
  </si>
  <si>
    <t>Mikrotik usmerjevalnik   5-port Giga PRO PowerBox RB960PGS-PB</t>
  </si>
  <si>
    <t>9116086</t>
  </si>
  <si>
    <t>Delock patch UTP CAT.6 2m bel slim 83782</t>
  </si>
  <si>
    <t>9030169</t>
  </si>
  <si>
    <t>Gembird nosilec univerzalni za 3D polnila črn 3DP-AFH-01</t>
  </si>
  <si>
    <t>7716014</t>
  </si>
  <si>
    <t>Gembird polnilo ABS Natural 1,75mm 0,6kg FF-3DP-ABS1.75-02-NAT</t>
  </si>
  <si>
    <t>2040001</t>
  </si>
  <si>
    <t>Gembird polnilo ABS rumeno 1,75mm 0,6kg FF-3DP-ABS1.75-02-Y</t>
  </si>
  <si>
    <t>2040002</t>
  </si>
  <si>
    <t>Gembird polnilo ABS rdeče 1,75mm 0,6kg FF-3DP-ABS1.75-02-R</t>
  </si>
  <si>
    <t>2040003</t>
  </si>
  <si>
    <t>Gembird polnilo ABS belo 1,75mm 1,0kg 3DP-ABS1.75-01-W</t>
  </si>
  <si>
    <t>2040005</t>
  </si>
  <si>
    <t>Gembird polnilo ABS črno 1,75mm 1,0kg 3DP-ABS1.75-01-BK</t>
  </si>
  <si>
    <t>2040006</t>
  </si>
  <si>
    <t>Synology NAS DS420+ za 4 diske</t>
  </si>
  <si>
    <t>8910017</t>
  </si>
  <si>
    <t>Fantec slušalke SHP-250AJ črno/črna 2470</t>
  </si>
  <si>
    <t>7620065</t>
  </si>
  <si>
    <t>Delock adapter HDMI M / terminal block kovinsko ohišje 65201</t>
  </si>
  <si>
    <t>9707018</t>
  </si>
  <si>
    <t>WD RED 4TB trdi disk 9cm 5400 256MB SATA WD40EFAX</t>
  </si>
  <si>
    <t>8907121</t>
  </si>
  <si>
    <t>Roline stenski nosilec za monitor natičn VESA 100</t>
  </si>
  <si>
    <t>7702069</t>
  </si>
  <si>
    <t>Ubiquiti IP kamera Unifi 2.0MP zunanja PoE 2.8mm UVC-G3-PRO</t>
  </si>
  <si>
    <t>8001136</t>
  </si>
  <si>
    <t>Ubiquiti IP kamera Unifi 2.0MP zunanja PoE 2.8mm UVC-G3-FLEX</t>
  </si>
  <si>
    <t>8001145</t>
  </si>
  <si>
    <t>Ubiquiti IP kamera Unifi 8.0MP zunanja PoE 4-12mm UVC-G4-PRO</t>
  </si>
  <si>
    <t>8001146</t>
  </si>
  <si>
    <t>8010067</t>
  </si>
  <si>
    <t>APACER microSD XC 256GB spominska kart. UHS-I U3 R100 V30 AP256GMCSX10U7-R</t>
  </si>
  <si>
    <t>8930023</t>
  </si>
  <si>
    <t>Delock line extender/repeater USB 3.0 do 10m 83415</t>
  </si>
  <si>
    <t>8560071</t>
  </si>
  <si>
    <t>1385021</t>
  </si>
  <si>
    <t>9060023</t>
  </si>
  <si>
    <t>9060025</t>
  </si>
  <si>
    <t>9060026</t>
  </si>
  <si>
    <t>9060027</t>
  </si>
  <si>
    <t>9440330</t>
  </si>
  <si>
    <t>Digitus zidni kabinet 2U/3U 145x525x475 črn DN-19 04U-PB-B</t>
  </si>
  <si>
    <t>9435040</t>
  </si>
  <si>
    <t>9435041</t>
  </si>
  <si>
    <t>9435042</t>
  </si>
  <si>
    <t>Digitus zidni kabinet 12U 638 600x450 črn sestavljen DN-19 12-U-EC-SW</t>
  </si>
  <si>
    <t>9435043</t>
  </si>
  <si>
    <t>Digitus zidni kabinet 16U 820 600x450 črn sestavljen DN-19 16-U-SW</t>
  </si>
  <si>
    <t>9435044</t>
  </si>
  <si>
    <t>Digitus zidni kabinet 20U 998 600x450 črn sestavljen DN-19 20-U-SW</t>
  </si>
  <si>
    <t>9435045</t>
  </si>
  <si>
    <t>9435046</t>
  </si>
  <si>
    <t>9435047</t>
  </si>
  <si>
    <t>WD PURPLE microSD HC 32GB spominska kartica QD101 UHS-I Class 10</t>
  </si>
  <si>
    <t>8930024</t>
  </si>
  <si>
    <t>Leviton kabel CAT.6A ZONE U/FTP Cca 305m zelen</t>
  </si>
  <si>
    <t>9001053</t>
  </si>
  <si>
    <t>Leviton kabel CAT.6A ZONE U/FTP Cca 500m zelen</t>
  </si>
  <si>
    <t>9001054</t>
  </si>
  <si>
    <t>Bachmann LOOP SQUARE uvodnica za kable 120mm 930.310</t>
  </si>
  <si>
    <t>9320155</t>
  </si>
  <si>
    <t>Delock adapter DMS59-2xDisplayPort 25cm 65354</t>
  </si>
  <si>
    <t>8531092</t>
  </si>
  <si>
    <t>BROTHER tiskalnik nalepk PT D210VP s kovčkom</t>
  </si>
  <si>
    <t>2050039</t>
  </si>
  <si>
    <t>Bachmann modul RJ45 UTP Cat.6 940.112</t>
  </si>
  <si>
    <t>9320161</t>
  </si>
  <si>
    <t>Bachmann TOP FRAME vgradni razdelilec X-large 5x220V, 3xprazen 909.008</t>
  </si>
  <si>
    <t>9320162</t>
  </si>
  <si>
    <t>Logitech slušalke+mikrofon H111 temno sive 981-000593</t>
  </si>
  <si>
    <t>7620066</t>
  </si>
  <si>
    <t>Logitech slušalke+mikrofon H570e mono črne 981-000571</t>
  </si>
  <si>
    <t>7620067</t>
  </si>
  <si>
    <t>Leviton kabel CAT.6+ UTP Cca 305m zelen</t>
  </si>
  <si>
    <t>9001055</t>
  </si>
  <si>
    <t>Leviton kabel CAT.6+ UTP Cca 500m zelen</t>
  </si>
  <si>
    <t>9001056</t>
  </si>
  <si>
    <t>Leviton kabel CAT.7 SFTP Cca 500m zelen</t>
  </si>
  <si>
    <t>9001057</t>
  </si>
  <si>
    <t>Digitus optična-splice kaseta za 24x vlakno črna DN-96104</t>
  </si>
  <si>
    <t>7940027</t>
  </si>
  <si>
    <t>Delock ohišje SSD USB 3.1 TIP C M.2 NVMe PCIe ali SATA SSD 42633</t>
  </si>
  <si>
    <t>8909041</t>
  </si>
  <si>
    <t>GP alkalna baterija AAAA  ULTRA 25A 2 kom</t>
  </si>
  <si>
    <t>4011006</t>
  </si>
  <si>
    <t>Digitus podometna vtičnica 2xUSB A+1xUSB TipC+3100 mA DA-70618</t>
  </si>
  <si>
    <t>9330043</t>
  </si>
  <si>
    <t>Digitus podometna vtičnica 1x220V+1xUSB TipC+1xUSBA 2.8A DA-70615</t>
  </si>
  <si>
    <t>9330044</t>
  </si>
  <si>
    <t>Digitus prenapetostna zaščita 1x220V 16A 3500W DN-95400</t>
  </si>
  <si>
    <t>8203067</t>
  </si>
  <si>
    <t>KELine kabel CAT.6A STP Dca 500m Euroclass</t>
  </si>
  <si>
    <t>9001058</t>
  </si>
  <si>
    <t>Delock video priključni kabel BNC  1m 80081</t>
  </si>
  <si>
    <t>8020043</t>
  </si>
  <si>
    <t>Delock video priključni kabel BNC  2m 80082</t>
  </si>
  <si>
    <t>8020044</t>
  </si>
  <si>
    <t>Delock video priključni kabel BNC  3m 80083</t>
  </si>
  <si>
    <t>8020045</t>
  </si>
  <si>
    <t>Delock video priključni kabel BNC  5m 80084</t>
  </si>
  <si>
    <t>8020046</t>
  </si>
  <si>
    <t>Delock video priključni kabel BNC 10m 80085</t>
  </si>
  <si>
    <t>8020047</t>
  </si>
  <si>
    <t>Delock video priključni kabel BNC 15m 80086</t>
  </si>
  <si>
    <t>8020048</t>
  </si>
  <si>
    <t>Delock video priključni kabel BNC 20m 80087</t>
  </si>
  <si>
    <t>8020049</t>
  </si>
  <si>
    <t>Delock video priključni kabel BNC 25m 80088</t>
  </si>
  <si>
    <t>8020050</t>
  </si>
  <si>
    <t>Delock brezžična antena-kabel rpsma m/ rpsma ž 2m CFD200 88430</t>
  </si>
  <si>
    <t>9109098</t>
  </si>
  <si>
    <t>9030355</t>
  </si>
  <si>
    <t>Delock mikrofon za konferenčne klice USB 20672</t>
  </si>
  <si>
    <t>7610046</t>
  </si>
  <si>
    <t>Delock tester mrežni RJ45, POE, DC digitalni 63110</t>
  </si>
  <si>
    <t>1350010</t>
  </si>
  <si>
    <t>Bachmann modul napajalni 1xUSB-A 1xUSB-C 917.227</t>
  </si>
  <si>
    <t>9320163</t>
  </si>
  <si>
    <t>Bachmann modul USB 3.1 TipC 917.121</t>
  </si>
  <si>
    <t>9320164</t>
  </si>
  <si>
    <t>Logitech tipkovnica &amp; miška MK295 SLO Silent brezžična grafitna 920-009809</t>
  </si>
  <si>
    <t>5540017</t>
  </si>
  <si>
    <t>Trdi disk 9cm 8TB WD PURPLE IntelliPower 256MB, SATA III</t>
  </si>
  <si>
    <t>8907124</t>
  </si>
  <si>
    <t>Bachmann PIX MINI vgradna vtičnica 1xprazen črn 942.000</t>
  </si>
  <si>
    <t>9320165</t>
  </si>
  <si>
    <t>Delock adapter USB-A M 3.1 Gen 2-USB 3.1 TipC Ž Gen 2 Aktivni ET 65689</t>
  </si>
  <si>
    <t>9749055</t>
  </si>
  <si>
    <t>Delock adapter USB-A M 3.1 Gen 2-USB 3.1 TipC Ž Gen 2 Aktivni TI 65696</t>
  </si>
  <si>
    <t>9749054</t>
  </si>
  <si>
    <t>Delock I člen spojnik RJ45 FTP CAT.6A vodoodporen IP68 86693</t>
  </si>
  <si>
    <t>9060028</t>
  </si>
  <si>
    <t>9104133</t>
  </si>
  <si>
    <t>FLUKE 107 digitalni Multimeter</t>
  </si>
  <si>
    <t>1350011</t>
  </si>
  <si>
    <t>FLUKE 3000 FC digitalni Multimeter True RMS</t>
  </si>
  <si>
    <t>1350012</t>
  </si>
  <si>
    <t>FLUKE 179-2 IMSK digitalni multimeter True RMS</t>
  </si>
  <si>
    <t>1350013</t>
  </si>
  <si>
    <t>FLUKE 87V IMSK digitalni  Multimeter True RMS</t>
  </si>
  <si>
    <t>1350014</t>
  </si>
  <si>
    <t>Mikrotik napajalnik univerzalni 1200mA 24V kotni SAW30-240-1200GR2A</t>
  </si>
  <si>
    <t>9130005</t>
  </si>
  <si>
    <t>ATEN hub USB 4xA magnetni UH 284</t>
  </si>
  <si>
    <t>9530019</t>
  </si>
  <si>
    <t>6002011</t>
  </si>
  <si>
    <t>6002012</t>
  </si>
  <si>
    <t>Delock pretvornik USB 3.1 TipA-Mrežni 2.5Gbps 66299</t>
  </si>
  <si>
    <t>9801024</t>
  </si>
  <si>
    <t>ATEN KVM stikalo 4x1 namizni HDMI 4K USB 3.0 Avdio KVMP CS1824</t>
  </si>
  <si>
    <t>8704098</t>
  </si>
  <si>
    <t>7901028</t>
  </si>
  <si>
    <t>7901029</t>
  </si>
  <si>
    <t>7901030</t>
  </si>
  <si>
    <t>7901031</t>
  </si>
  <si>
    <t>Digitus optični pigtail MM 50.0 LC OM4 12kos DK-25332-02-4</t>
  </si>
  <si>
    <t>7955016</t>
  </si>
  <si>
    <t>Energenie UPS  650VA namizni EG-UPS-001</t>
  </si>
  <si>
    <t>9903035</t>
  </si>
  <si>
    <t>Energenie UPS  850VA namizni EG-UPS-002</t>
  </si>
  <si>
    <t>9903036</t>
  </si>
  <si>
    <t>Energenie UPS  650VA EG-UPS-B650</t>
  </si>
  <si>
    <t>9903037</t>
  </si>
  <si>
    <t>Energenie UPS  850VA EG-UPS-B850</t>
  </si>
  <si>
    <t>9903038</t>
  </si>
  <si>
    <t>Energenie UPS rack 2000VA EG-UPSRACK-12</t>
  </si>
  <si>
    <t>9903039</t>
  </si>
  <si>
    <t>Energenie UPS rack 3000VA EG-UPSRACK-13</t>
  </si>
  <si>
    <t>9903040</t>
  </si>
  <si>
    <t>Gembird Bluetooth avdio avtoinštalacija BTCC-03</t>
  </si>
  <si>
    <t>9802043</t>
  </si>
  <si>
    <t>Energenie regulator in stabilizator 220V napetosti 500VA EG-AVR-0501</t>
  </si>
  <si>
    <t>8203068</t>
  </si>
  <si>
    <t>Energenie regulator in stabilizator 220V napetosti 1000VA EG-AVR-1001</t>
  </si>
  <si>
    <t>8203069</t>
  </si>
  <si>
    <t>Energenie polnilec USB 4xTipA bel EG-U4AC-02</t>
  </si>
  <si>
    <t>2190040</t>
  </si>
  <si>
    <t>ATEN KVM stikalo 4x1 DisplayPort USB3.0 s kabli CS1914</t>
  </si>
  <si>
    <t>8704099</t>
  </si>
  <si>
    <t>8531093</t>
  </si>
  <si>
    <t>8531094</t>
  </si>
  <si>
    <t>8531095</t>
  </si>
  <si>
    <t>9903043</t>
  </si>
  <si>
    <t>WD PURPLE microSD XC 64GB spominska kartica QD101 UHS-I Class 10</t>
  </si>
  <si>
    <t>8930025</t>
  </si>
  <si>
    <t>Delock kabel HDMI 4K z ojačevalcem 15m 85285</t>
  </si>
  <si>
    <t>8530152</t>
  </si>
  <si>
    <t>9320168</t>
  </si>
  <si>
    <t>KELine nadometna vtičnica 1x RJ45 mini KE-SMB01-W</t>
  </si>
  <si>
    <t>9340017</t>
  </si>
  <si>
    <t>Digitus kabel CAT.6  UTP  Eca 305m DK-1613-VH-305</t>
  </si>
  <si>
    <t>9001059</t>
  </si>
  <si>
    <t>Digitus kabel CAT.6A UTP  Eca 305m DK-1613-A-VH-305</t>
  </si>
  <si>
    <t>9001060</t>
  </si>
  <si>
    <t>9001061</t>
  </si>
  <si>
    <t>Fantec ohišje izmenljivo za HDD/SSD SAS I,II+SATA MR-25DUAL</t>
  </si>
  <si>
    <t>8909043</t>
  </si>
  <si>
    <t>Digitus line extender HDMI+IR RJ45-RJ45 do 120m DS-55120</t>
  </si>
  <si>
    <t>8560072</t>
  </si>
  <si>
    <t>7940028</t>
  </si>
  <si>
    <t>ATEN line extender DisplayPort + USB RJ45-RJ45 HDBaseT CE920</t>
  </si>
  <si>
    <t>8560073</t>
  </si>
  <si>
    <t>Digitus kabel USB TipC-DisplayPort 1,8m črn</t>
  </si>
  <si>
    <t>8531096</t>
  </si>
  <si>
    <t>7930012</t>
  </si>
  <si>
    <t>Delock adapter Slim SATA M 13-pin/IDE M 44-pin 62687</t>
  </si>
  <si>
    <t>9702036</t>
  </si>
  <si>
    <t>WHITE SHARK spletna kamera 1080p Full HD USB GWC-004 OWL</t>
  </si>
  <si>
    <t>7630017</t>
  </si>
  <si>
    <t>Tipkovnica WHITE SHARK USB GK-2022 SHINOBI bela US</t>
  </si>
  <si>
    <t>6006006</t>
  </si>
  <si>
    <t>6005011</t>
  </si>
  <si>
    <t>WHITE SHARK podloga za prenosnik 5x ventilator  GCP-33 ICE MASTER</t>
  </si>
  <si>
    <t>6003024</t>
  </si>
  <si>
    <t>WHITE SHARK igralni plošček črn GPW-4003 ARMAGEDDON</t>
  </si>
  <si>
    <t>5520005</t>
  </si>
  <si>
    <t>Rikomagic MK902II Quad Core Android PC 16GB Android 7.1</t>
  </si>
  <si>
    <t>5511075</t>
  </si>
  <si>
    <t>KELine optični kabel 8x09/125 SM OS2 Eca 100m</t>
  </si>
  <si>
    <t>7901032</t>
  </si>
  <si>
    <t>Rikomagic V5 Quad Core 16GB MINI PC Android 7.1</t>
  </si>
  <si>
    <t>5511076</t>
  </si>
  <si>
    <t>Delock adapter 2xUSB 3.0 41865</t>
  </si>
  <si>
    <t>9749056</t>
  </si>
  <si>
    <t>Delock podaljšek interni 19pin USB 3.0 82943</t>
  </si>
  <si>
    <t>9703020</t>
  </si>
  <si>
    <t>Delock modul keystone UTP/FTP 86213</t>
  </si>
  <si>
    <t>9340018</t>
  </si>
  <si>
    <t>Kanal NIK 0 15x10 bel</t>
  </si>
  <si>
    <t>9315021</t>
  </si>
  <si>
    <t>Mikrotik stikalo Giga 24-port 2xSFP+ CRS326-24G-2S+IN</t>
  </si>
  <si>
    <t>9104134</t>
  </si>
  <si>
    <t>Mikrotik dostopna točka Wi-Fi mANTBox 52 15s PoE zunanja RBD22UGS-5HPacD2HnD-1</t>
  </si>
  <si>
    <t>9108109</t>
  </si>
  <si>
    <t>9116095</t>
  </si>
  <si>
    <t>ATEN line extender DisplayPort HDBaseT Lite VE901</t>
  </si>
  <si>
    <t>8560074</t>
  </si>
  <si>
    <t>Value napajalni kabel 220V C13 180° UK 1,95m</t>
  </si>
  <si>
    <t>8510079</t>
  </si>
  <si>
    <t>9749057</t>
  </si>
  <si>
    <t>9116094</t>
  </si>
  <si>
    <t>7948036</t>
  </si>
  <si>
    <t>7948037</t>
  </si>
  <si>
    <t>9108110</t>
  </si>
  <si>
    <t>Mikrotik dostopna točka Wi-Fi wAP ac r2 črna zunanja RBwAPG-5HacD2HnD-BE</t>
  </si>
  <si>
    <t>9108111</t>
  </si>
  <si>
    <t>9116093</t>
  </si>
  <si>
    <t>ATEN KVM stikalo 8x1 DisplayPort 4K USB 3.0 Dual Display CS19208</t>
  </si>
  <si>
    <t>8704100</t>
  </si>
  <si>
    <t>Delock kartica PCIe kontroler x8 2xM.2 NVMe + Low Profile 90305</t>
  </si>
  <si>
    <t>9510082</t>
  </si>
  <si>
    <t>9707019</t>
  </si>
  <si>
    <t>8201045</t>
  </si>
  <si>
    <t>8201046</t>
  </si>
  <si>
    <t>Mikrotik napajalnik notranji 24V4APOW 24V4APOW</t>
  </si>
  <si>
    <t>9130006</t>
  </si>
  <si>
    <t>WHITE SHARK mikrofon kondenzatorski na roki za Podcast in Streaming DSM-01</t>
  </si>
  <si>
    <t>7620068</t>
  </si>
  <si>
    <t>Delock kartica ExpressCard 1xUSB 3.0 61872</t>
  </si>
  <si>
    <t>9520005</t>
  </si>
  <si>
    <t>Triton kabinet zidni 12U 635 600x400 siv sestavljen snemljive stranice</t>
  </si>
  <si>
    <t>9435054</t>
  </si>
  <si>
    <t>Triton kabinet 12U 620 600x800 črn sestavljen s kolesi</t>
  </si>
  <si>
    <t>9440333</t>
  </si>
  <si>
    <t>Triton kabinet 12U 620 600x900 črn sestavljen s kolesi</t>
  </si>
  <si>
    <t>9440334</t>
  </si>
  <si>
    <t>Mikrotik napajalnik univerzalni 2000mA 48V 48V2A96W</t>
  </si>
  <si>
    <t>9130007</t>
  </si>
  <si>
    <t>EFB patch SFTP CAT.6 40m oranžen</t>
  </si>
  <si>
    <t>9030360</t>
  </si>
  <si>
    <t>EFB patch SFTP CAT.6 40m rjav</t>
  </si>
  <si>
    <t>9030356</t>
  </si>
  <si>
    <t>EFB patch SFTP CAT.6 40m roza</t>
  </si>
  <si>
    <t>9030357</t>
  </si>
  <si>
    <t>EFB patch SFTP CAT.6 40m rumen</t>
  </si>
  <si>
    <t>9030359</t>
  </si>
  <si>
    <t>EFB patch SFTP CAT.6 40m siv</t>
  </si>
  <si>
    <t>9030358</t>
  </si>
  <si>
    <t>EFB patch SFTP CAT.6 40m zelen</t>
  </si>
  <si>
    <t>9030361</t>
  </si>
  <si>
    <t>Delock kabel USB 3.0 A-B 3m moder 82581</t>
  </si>
  <si>
    <t>8519224</t>
  </si>
  <si>
    <t>Delock adapter DisplayPort-HDMI aktivni 4K 30Hz 20cm 62607</t>
  </si>
  <si>
    <t>9704066</t>
  </si>
  <si>
    <t>Delock polnilec 40W TipC PD GaN za apple bel 41446</t>
  </si>
  <si>
    <t>2190041</t>
  </si>
  <si>
    <t>Delock polnilec 60W TipC PD GaN za Apple bel 41447</t>
  </si>
  <si>
    <t>2190042</t>
  </si>
  <si>
    <t>Napajalnik za prenosnike HP/DELL 90W PSUPNBTPA05</t>
  </si>
  <si>
    <t>8805003</t>
  </si>
  <si>
    <t>EFB patch SFTP CAT.6 40m moder</t>
  </si>
  <si>
    <t>9030362</t>
  </si>
  <si>
    <t>EFB patch SFTP CAT.6 40m rdeč</t>
  </si>
  <si>
    <t>9030363</t>
  </si>
  <si>
    <t>WHITE SHARK gaming stol RED DEVIL rdeče/ črn</t>
  </si>
  <si>
    <t>6004001</t>
  </si>
  <si>
    <t>EFB napajalni kabel 220V EURO 5m</t>
  </si>
  <si>
    <t>8510080</t>
  </si>
  <si>
    <t>9320175</t>
  </si>
  <si>
    <t>Rikomagic polnilec brezžični 10W QI za Apple 4v1 črn C356-BL</t>
  </si>
  <si>
    <t>2170008</t>
  </si>
  <si>
    <t>Rikomagic polnilec brezžični 10W QI za Apple 4v1 bel C356-WH</t>
  </si>
  <si>
    <t>2170009</t>
  </si>
  <si>
    <t>Rikomagic polnilec brezžični 2x10W QI dvojni črn C263-BL</t>
  </si>
  <si>
    <t>2170010</t>
  </si>
  <si>
    <t>Rikomagic polnilec brezžični 2x10W QI dvojni bel C263-WH</t>
  </si>
  <si>
    <t>2170011</t>
  </si>
  <si>
    <t>Delock priklopna postaja USB 3.1 TipC 4K 87743</t>
  </si>
  <si>
    <t>9801028</t>
  </si>
  <si>
    <t>8015029</t>
  </si>
  <si>
    <t>9108112</t>
  </si>
  <si>
    <t>9108113</t>
  </si>
  <si>
    <t>9108114</t>
  </si>
  <si>
    <t>9108115</t>
  </si>
  <si>
    <t>8530153</t>
  </si>
  <si>
    <t>Mikrotik pretvornik FO SFP Mini-GBIC 25Giga Singlemode XS+31LC10D</t>
  </si>
  <si>
    <t>9803102</t>
  </si>
  <si>
    <t>Digitus kabel USB A-A 1m črn</t>
  </si>
  <si>
    <t>8519225</t>
  </si>
  <si>
    <t>EFB optični patch SM SC/APC-SC/APC 2m</t>
  </si>
  <si>
    <t>7950093</t>
  </si>
  <si>
    <t>EFB optični patch SM SC/APC-SC/APC 3m</t>
  </si>
  <si>
    <t>7950094</t>
  </si>
  <si>
    <t>EFB optični patch SM SC/APC-SC/APC 5m</t>
  </si>
  <si>
    <t>7950095</t>
  </si>
  <si>
    <t>8015027</t>
  </si>
  <si>
    <t>Logitech miška MX Master 2S brezžična DarkField polnilna črna grafit 910-00596</t>
  </si>
  <si>
    <t>5530103</t>
  </si>
  <si>
    <t>8530154</t>
  </si>
  <si>
    <t>Delock pretvornik USB 3.2 TipC-Mrežni Giga+TipC  66644</t>
  </si>
  <si>
    <t>9801029</t>
  </si>
  <si>
    <t>Delock kabel AVDIO 3,5M-3,5M 4pin 2m črn</t>
  </si>
  <si>
    <t>8505073</t>
  </si>
  <si>
    <t>Bachmann CONI vgradno ohišje 217mm za razdelilce antracit 338.0204</t>
  </si>
  <si>
    <t>9320172</t>
  </si>
  <si>
    <t>Bachmann organizator kablov Quadro srebrn 930.019</t>
  </si>
  <si>
    <t>9320167</t>
  </si>
  <si>
    <t>Bachmann LOOP ROUND pokrov za odprtine kablov srebrn 930.300</t>
  </si>
  <si>
    <t>9320148</t>
  </si>
  <si>
    <t>9765019</t>
  </si>
  <si>
    <t>Synology NAS DS1621+ za 6 diskov</t>
  </si>
  <si>
    <t>8910021</t>
  </si>
  <si>
    <t>BROTHER trak TZe 355 črn/bel 24mm</t>
  </si>
  <si>
    <t>2050021</t>
  </si>
  <si>
    <t>BROTHER trak TZe 345 črn/bel 18mm</t>
  </si>
  <si>
    <t>2050032</t>
  </si>
  <si>
    <t>Triton organizator kablov vertikalni 27U</t>
  </si>
  <si>
    <t>9490070</t>
  </si>
  <si>
    <t>Triton nosilec 2U za vertikalno napajaln</t>
  </si>
  <si>
    <t>9490071</t>
  </si>
  <si>
    <t>Triton polica rack izvlečna 450mm A1 siva</t>
  </si>
  <si>
    <t>9418083</t>
  </si>
  <si>
    <t>Triton polica rack 1U 450mm A1 RAC-UP-450-A1</t>
  </si>
  <si>
    <t>9418084</t>
  </si>
  <si>
    <t>Triton 250mm panel 10-P modularni</t>
  </si>
  <si>
    <t>9485046</t>
  </si>
  <si>
    <t>Triton organizator 1U rack 70x40mm kovinski</t>
  </si>
  <si>
    <t>9485047</t>
  </si>
  <si>
    <t>Bachmann modul avdio 3,5mm Stereo 917.157</t>
  </si>
  <si>
    <t>9320166</t>
  </si>
  <si>
    <t>GP polnilna baterija AA-2000 mAh Ni-Mh ReCyko+ Pro 4 kom</t>
  </si>
  <si>
    <t>4010003</t>
  </si>
  <si>
    <t>Mikrotik antena wAP LoRa8 kit 6.51dBi 49,5cm 868_Omni_antenna</t>
  </si>
  <si>
    <t>9108101</t>
  </si>
  <si>
    <t>Triton vrata perforirana 27U 800mm za kabinet</t>
  </si>
  <si>
    <t>9490040</t>
  </si>
  <si>
    <t>Stol gamerski WHITE SHARK NITRO-GT črno/bel</t>
  </si>
  <si>
    <t>7533012</t>
  </si>
  <si>
    <t>WHITE SHARK gaming stol MONZA-R rdeč</t>
  </si>
  <si>
    <t>6004002</t>
  </si>
  <si>
    <t>WHITE SHARK gaming stol MONZA-Y rumen</t>
  </si>
  <si>
    <t>6004003</t>
  </si>
  <si>
    <t>WHITE SHARK miza gamerska FIRE SHADOW 120x60x18cm</t>
  </si>
  <si>
    <t>6004004</t>
  </si>
  <si>
    <t>Triton polica rack izvlečna 650mm 45kg črna</t>
  </si>
  <si>
    <t>9418085</t>
  </si>
  <si>
    <t>Baseus organizator kablov magnetni črni ACWDJ-01</t>
  </si>
  <si>
    <t>1330051</t>
  </si>
  <si>
    <t>Baseus organizator kablov magnetni moder ACWDJ-03</t>
  </si>
  <si>
    <t>1330052</t>
  </si>
  <si>
    <t>Baseus organizator kablov magnetni rdeč ACWDJ-09</t>
  </si>
  <si>
    <t>1330053</t>
  </si>
  <si>
    <t>Baseus kabel USB/Lightning  1m 2A spiralni črn CALSR-01</t>
  </si>
  <si>
    <t>8556030</t>
  </si>
  <si>
    <t>Baseus kabel USB/Lightning  1m 2A spiralni rdeč CALSR-09</t>
  </si>
  <si>
    <t>8556031</t>
  </si>
  <si>
    <t>Baseus kabel USB A-C 2m 40W LED kotni črn CAT7C-C01</t>
  </si>
  <si>
    <t>8519229</t>
  </si>
  <si>
    <t>Baseus kabel USB A-C 1m 2A spiralni črn CATSR-01</t>
  </si>
  <si>
    <t>8519233</t>
  </si>
  <si>
    <t>Baseus kabel USB A-C 1m 2A spiralni rdeč CATSR-09</t>
  </si>
  <si>
    <t>8519234</t>
  </si>
  <si>
    <t>Baseus polnilec brezžični 10W QC Simple transparent CCALL-AJK01</t>
  </si>
  <si>
    <t>2190044</t>
  </si>
  <si>
    <t>2190045</t>
  </si>
  <si>
    <t>Baseus polnilec brezžični 10W QC Simple črn CCALL-JK01</t>
  </si>
  <si>
    <t>2190046</t>
  </si>
  <si>
    <t>2190055</t>
  </si>
  <si>
    <t>Baseus polnilec avtomobilski 12V 4xTipA 5.5A črn CCTON-01</t>
  </si>
  <si>
    <t>2190056</t>
  </si>
  <si>
    <t>Baseus polnilec avtomobilski 12V 4xTipA 5.5A, črno/siv CCTON-0G</t>
  </si>
  <si>
    <t>2190057</t>
  </si>
  <si>
    <t>Baseus polnilec brezžični 15W Qi Simple bel WXJK-B02</t>
  </si>
  <si>
    <t>2190060</t>
  </si>
  <si>
    <t>Baseus polnilec brezžični 15W Qi Simple transparent WXJK-BA02</t>
  </si>
  <si>
    <t>2190061</t>
  </si>
  <si>
    <t>Baseus polnilec brezžični 15W Qi magsafe iPhone črn WXJK-F01</t>
  </si>
  <si>
    <t>2190062</t>
  </si>
  <si>
    <t>Baseus polnilec brezžični 15W Qi magsafe iPhone bel WXJK-F02</t>
  </si>
  <si>
    <t>2190063</t>
  </si>
  <si>
    <t>Baseus polnilec brezžični 24W Qi 2v1 črn za Apple črn WXPL-B01</t>
  </si>
  <si>
    <t>2190064</t>
  </si>
  <si>
    <t>Baseus polnilec brezžični 24W Qi 2v1 bel za Apple WXPL-B02</t>
  </si>
  <si>
    <t>2190065</t>
  </si>
  <si>
    <t>Baseus polnilec brezžični 15W Qi magsafe iPhone stojalo črn WXSW-01</t>
  </si>
  <si>
    <t>2190066</t>
  </si>
  <si>
    <t>Baseus polnilec brezžični 15W Qi magsafe iPhone stojalo bel WXSW-02</t>
  </si>
  <si>
    <t>2190067</t>
  </si>
  <si>
    <t>2190068</t>
  </si>
  <si>
    <t>9802044</t>
  </si>
  <si>
    <t>Baseus bluetooth Avdio avtoinštalacija F40 4v1 FM BT MP3 CCF40-01</t>
  </si>
  <si>
    <t>9802045</t>
  </si>
  <si>
    <t>9802046</t>
  </si>
  <si>
    <t>Baseus nosilec univerzalni za telefone Simplism gravitacijski črn SUYL-JY01</t>
  </si>
  <si>
    <t>7716016</t>
  </si>
  <si>
    <t>Baseus nosilec univerzalni za telefone Simplism gravitacijski siv SUYL-JY0S</t>
  </si>
  <si>
    <t>7716017</t>
  </si>
  <si>
    <t>Baseus nosilec univerzalni za telefone Glaze gravitacijski črn SUYL-LG01</t>
  </si>
  <si>
    <t>7716018</t>
  </si>
  <si>
    <t>Baseus prenosna baterija 10.000mAh 22,5W PowerBank PD QC3 SCP črna PPIMDA-B0A</t>
  </si>
  <si>
    <t>2140032</t>
  </si>
  <si>
    <t>4015003</t>
  </si>
  <si>
    <t>Baseus laserski presenter Orange Dot brezžični ACFYB-0G</t>
  </si>
  <si>
    <t>5548008</t>
  </si>
  <si>
    <t>Baseus akumulatorska zračna tlačilka CRCQB02-0A</t>
  </si>
  <si>
    <t>1385023</t>
  </si>
  <si>
    <t>1560001</t>
  </si>
  <si>
    <t>Bachmann PIX nosilec enojni 926.501</t>
  </si>
  <si>
    <t>9320176</t>
  </si>
  <si>
    <t>KELine talni odvijalec kolutov kabla nastavljiv do 250kg ALU</t>
  </si>
  <si>
    <t>1307004</t>
  </si>
  <si>
    <t>Ubiquiti nosilec za montažo v kabinetUNI EdgeMax ER-RMKIT</t>
  </si>
  <si>
    <t>7716021</t>
  </si>
  <si>
    <t>2050040</t>
  </si>
  <si>
    <t>Klešče KRONE/LSA</t>
  </si>
  <si>
    <t>1385024</t>
  </si>
  <si>
    <t>Mikrotik dostopna točka Wi-Fi Wireless Wire zunanja CubeG-5ac60adpair</t>
  </si>
  <si>
    <t>9108116</t>
  </si>
  <si>
    <t>Bachmann pokrov TOP FRAME X-Large črn 925.0049</t>
  </si>
  <si>
    <t>9320156</t>
  </si>
  <si>
    <t>Extech EX 330 Multimeter digitalni</t>
  </si>
  <si>
    <t>1350015</t>
  </si>
  <si>
    <t>Samsung SSD disk 250GB SATA 3 V-NAND EVO 870 MZ-77E250B/EU</t>
  </si>
  <si>
    <t>8943098</t>
  </si>
  <si>
    <t>Samsung SSD disk 1TB SATA 3 V-NAND TLC EVO 870 MZ-77E1T0B/EU</t>
  </si>
  <si>
    <t>8943100</t>
  </si>
  <si>
    <t>Samsung SSD disk 500GB SATA 3 V-NAND EVO 870 MZ-77E500B/EU</t>
  </si>
  <si>
    <t>8943099</t>
  </si>
  <si>
    <t>8510081</t>
  </si>
  <si>
    <t>Delock HDMI podaljšek vgradni 4K 0,5m 85465</t>
  </si>
  <si>
    <t>8530155</t>
  </si>
  <si>
    <t>Value napajalni kabel 220V 1m BIPOLAR C7 bel</t>
  </si>
  <si>
    <t>8510082</t>
  </si>
  <si>
    <t>Value napajalni kabel 220V 1,8m  BIPOLAR C7 bel</t>
  </si>
  <si>
    <t>8510083</t>
  </si>
  <si>
    <t>Gembird napajalni kabel 220V 2,5m C7 bel BIPOLAR kotni PC-184L-VDE-2.5M-W</t>
  </si>
  <si>
    <t>8510085</t>
  </si>
  <si>
    <t>Gembird napajalni kabel 220V 1m C7 črn BIPOLAR kotni PC-184L</t>
  </si>
  <si>
    <t>8510086</t>
  </si>
  <si>
    <t>Leviton vtičnica 100x50 Hibridna</t>
  </si>
  <si>
    <t>7910002</t>
  </si>
  <si>
    <t>Leviton modul 25x50 protiprašni UTP/FTP kotni MMCANG0623</t>
  </si>
  <si>
    <t>9330045</t>
  </si>
  <si>
    <t>Digitus kabel CAT.5e UTP Eca 100m DK-1511-V-1-1</t>
  </si>
  <si>
    <t>9001064</t>
  </si>
  <si>
    <t>Digitus kabel CAT.6  UTP  Eca 100m DK-1613-VH-1</t>
  </si>
  <si>
    <t>9001063</t>
  </si>
  <si>
    <t>Digitus kabel CAT.6  F/UTP  Eca 100m DK-1623-VH-1</t>
  </si>
  <si>
    <t>9001065</t>
  </si>
  <si>
    <t>Digitus kabel CAT.5e F/UTP Eca 305m DK-1521-V-305</t>
  </si>
  <si>
    <t>9001066</t>
  </si>
  <si>
    <t>Digitus kabel CAT.5e F/UTP Eca 100m DK-1521-V-1</t>
  </si>
  <si>
    <t>9001067</t>
  </si>
  <si>
    <t>8531097</t>
  </si>
  <si>
    <t>8530156</t>
  </si>
  <si>
    <t>8530157</t>
  </si>
  <si>
    <t>Logitech tipkovnica &amp; miška MK295 SLO Silent brezžična bela 920-009824</t>
  </si>
  <si>
    <t>5540019</t>
  </si>
  <si>
    <t>Logitech tipkovnica K380 SLO brezžična Multi-Device temno siva 920-007582</t>
  </si>
  <si>
    <t>5550040</t>
  </si>
  <si>
    <t>Logitech tipkovnica &amp; miška MK470 SLO slim brezžična bela 920-009205</t>
  </si>
  <si>
    <t>5540018</t>
  </si>
  <si>
    <t>6006008</t>
  </si>
  <si>
    <t>6006009</t>
  </si>
  <si>
    <t>Xilence napajalnik ATX  550W Performance A+III polmodularni XN083</t>
  </si>
  <si>
    <t>8120028</t>
  </si>
  <si>
    <t>Xilence napajalnik ATX  650W Performance A+III polmodularni XN085</t>
  </si>
  <si>
    <t>8120029</t>
  </si>
  <si>
    <t>Xilence napajalnik ATX  750W Performance A+III polmodularni</t>
  </si>
  <si>
    <t>8120030</t>
  </si>
  <si>
    <t>Xilence napajalnik ATX  850W Performance A+III polmodularni</t>
  </si>
  <si>
    <t>8120031</t>
  </si>
  <si>
    <t>Xilence ventilator 12x12x2,5cm 12v 4p bel PWM ARGB XF064</t>
  </si>
  <si>
    <t>8130038</t>
  </si>
  <si>
    <t>EFB napajalni kabel 220V EURO 1,8m bel EK588WS.1,8</t>
  </si>
  <si>
    <t>8510087</t>
  </si>
  <si>
    <t>Roline podaljšek za tipkovnico in miško PS2 1,8m</t>
  </si>
  <si>
    <t>8513023</t>
  </si>
  <si>
    <t>Leviton optični patch MM SC-SC 1m OM4 HOPSCOM4010SC271</t>
  </si>
  <si>
    <t>7950096</t>
  </si>
  <si>
    <t>7930013</t>
  </si>
  <si>
    <t>Leviton optični patch MM SC-SC 2m OM4 HOPSCOM4020SC271</t>
  </si>
  <si>
    <t>7950097</t>
  </si>
  <si>
    <t>Bachmann TOP FRAME vgradni razdelilec X-large 4x220V, 4xprazen 909.007</t>
  </si>
  <si>
    <t>9320158</t>
  </si>
  <si>
    <t>9707020</t>
  </si>
  <si>
    <t>9090040</t>
  </si>
  <si>
    <t>Digitus patch SFTP CAT.8.1 1m siv DK-1844-010</t>
  </si>
  <si>
    <t>9030316</t>
  </si>
  <si>
    <t>9060014</t>
  </si>
  <si>
    <t>Logitech tipkovnica K380 SLO brezžična Multi-Device bela 920-009868</t>
  </si>
  <si>
    <t>5550041</t>
  </si>
  <si>
    <t>Digitus polica rack 1U 700-900mm siva DN-97648</t>
  </si>
  <si>
    <t>9418062</t>
  </si>
  <si>
    <t>Digitus polica rack 1U 700-900mm črna DN-97649</t>
  </si>
  <si>
    <t>9418063</t>
  </si>
  <si>
    <t>Logitech tipkovnica K380 SLO brezžična Multi-Device roza 920-009867</t>
  </si>
  <si>
    <t>5550042</t>
  </si>
  <si>
    <t>7702070</t>
  </si>
  <si>
    <t>9090041</t>
  </si>
  <si>
    <t>Logitech tipkovnica ERGO K860 SLO Unifying Bluetooth grafitna 920-01010</t>
  </si>
  <si>
    <t>5550044</t>
  </si>
  <si>
    <t>Delock matica, podložka za SMA in RP-SMA konektor (set/10) 89483</t>
  </si>
  <si>
    <t>9109099</t>
  </si>
  <si>
    <t>Leviton kabel CAT.6+ UTP Dca 500m moder</t>
  </si>
  <si>
    <t>9001068</t>
  </si>
  <si>
    <t>7620069</t>
  </si>
  <si>
    <t>9703021</t>
  </si>
  <si>
    <t>Baseus kabel USB C-C 1m 100W 20V 5A črn Tungsten pleten CATWJ-01</t>
  </si>
  <si>
    <t>8519236</t>
  </si>
  <si>
    <t>Baseus kabel USB C-C 2m 100W 20V 5A črn Tungsten pleten CATWJ-A01</t>
  </si>
  <si>
    <t>8519237</t>
  </si>
  <si>
    <t>Baseus kabel USB C-C 1m 100W 20V 5A Cafule Metal pleten črn CATJK-C01</t>
  </si>
  <si>
    <t>8519238</t>
  </si>
  <si>
    <t>Baseus kabel USB C-C 1m 100W 20V 5A Cafule Metal pleten bel CATJK-C02</t>
  </si>
  <si>
    <t>8519239</t>
  </si>
  <si>
    <t>Baseus kabel USB C-C 1m 100W 20V 5A Cafule Metal pleten zelen CATJK-C06</t>
  </si>
  <si>
    <t>8519241</t>
  </si>
  <si>
    <t>Baseus kabel USB C-C 2m 100W 20V 5A Cafule Metal pleten črn CATJK-D01</t>
  </si>
  <si>
    <t>8519242</t>
  </si>
  <si>
    <t>Baseus kabel USB C-C 2m 100W 20V 5A Cafule Metal pleten bel CATJK-D02</t>
  </si>
  <si>
    <t>8519243</t>
  </si>
  <si>
    <t>Baseus kabel USB C-C 2m 100W 20V 5A Cafule Metal pleten zelen CATJK-D06</t>
  </si>
  <si>
    <t>8519245</t>
  </si>
  <si>
    <t>Baseus kabel TipC/Lightning 1m 20W PD pleten bel CATLGD-02</t>
  </si>
  <si>
    <t>8556033</t>
  </si>
  <si>
    <t>Baseus kabel TipC/Lightning 2m 20W PD pleten bel CATLGD-A02</t>
  </si>
  <si>
    <t>8556034</t>
  </si>
  <si>
    <t>Baseus kabel TipC/Lightning 1m 20W PD Tungsten pleten črn CATLWJ-01</t>
  </si>
  <si>
    <t>8556035</t>
  </si>
  <si>
    <t>Baseus kabel TipC/Lightning 2m 20W PD Tungsten pleten črn CATLWJ-A01</t>
  </si>
  <si>
    <t>8556036</t>
  </si>
  <si>
    <t>Baseus kabel TipC/Lightning 1m 20W PD Cafule pleten rdeč/črn CATLKLF-91</t>
  </si>
  <si>
    <t>8556037</t>
  </si>
  <si>
    <t>Baseus kabel TipC/Lightning 1m 20W PD Cafule pleten siv/črn CATLKLF-G1</t>
  </si>
  <si>
    <t>8556038</t>
  </si>
  <si>
    <t>Gembird pretvornik USB-video grabber UVG-002</t>
  </si>
  <si>
    <t>9801030</t>
  </si>
  <si>
    <t>Mikrotik PoE-prenapetostna zaščita RJ45 z zunanjim ohišjem GESP</t>
  </si>
  <si>
    <t>9130009</t>
  </si>
  <si>
    <t>Cablexpert kabel HDMI Ultra HD 8K 1m High Speed črn CCBP-HDMI8K-1M</t>
  </si>
  <si>
    <t>8530158</t>
  </si>
  <si>
    <t>Cablexpert kabel HDMI Ultra HD 8K 2m High Speed črn CCBP-HDMI8K-2M</t>
  </si>
  <si>
    <t>8530159</t>
  </si>
  <si>
    <t>Cablexpert kabel HDMI Ultra HD 8K 3m High Speed črn CCBP-HDMI8K-3M</t>
  </si>
  <si>
    <t>8530160</t>
  </si>
  <si>
    <t>GP polnilec za baterije ReCyko B421 + 4x baterije AA 2700mAh</t>
  </si>
  <si>
    <t>4012001</t>
  </si>
  <si>
    <t>GP polnilec za baterije ReCyko hitri D451 + 4x baterije AA 2600mAh</t>
  </si>
  <si>
    <t>4012002</t>
  </si>
  <si>
    <t>BROTHER tiskalnik nalepk PT H107B</t>
  </si>
  <si>
    <t>2050041</t>
  </si>
  <si>
    <t>SBOX zvočnik Bluetooth črn BT-803</t>
  </si>
  <si>
    <t>7610051</t>
  </si>
  <si>
    <t>Baseus LED svetilka z vgrajeno baterijo DGIWK-A02</t>
  </si>
  <si>
    <t>4015004</t>
  </si>
  <si>
    <t>8519246</t>
  </si>
  <si>
    <t>Logitech miška M500s USB črna 910-005784</t>
  </si>
  <si>
    <t>5530106</t>
  </si>
  <si>
    <t>ATEN KVM stikalo 2x1 mini 4K HDMI/USB/ AVDIO s kabli CS22H</t>
  </si>
  <si>
    <t>8704101</t>
  </si>
  <si>
    <t>ATEN KVM stikalo 3x1 DisplayPort 4K USB TipC CS1953</t>
  </si>
  <si>
    <t>8704102</t>
  </si>
  <si>
    <t>Digitus kabel HDMI AOC hibridni optični 10m UHD 8K AK-330126-100-S</t>
  </si>
  <si>
    <t>8530161</t>
  </si>
  <si>
    <t>Digitus kabel HDMI AOC hibridni optični 15m UHD 8K AK-330126-150-S</t>
  </si>
  <si>
    <t>8530162</t>
  </si>
  <si>
    <t>Digitus kabel HDMI AOC hibridni optični 20m UHD 8K AK-330126-200-S</t>
  </si>
  <si>
    <t>8530163</t>
  </si>
  <si>
    <t>Digitus kabel HDMI AOC hibridni optični 30m UHD 8K AK-330126-300-S</t>
  </si>
  <si>
    <t>8530164</t>
  </si>
  <si>
    <t>7620071</t>
  </si>
  <si>
    <t>Logitech tipkovnica &amp; miška MK545 SLO brezžična Unifying 920-008923</t>
  </si>
  <si>
    <t>5540020</t>
  </si>
  <si>
    <t>APACER SSD disk 256GB NVME AP256GAS2280P4-1</t>
  </si>
  <si>
    <t>8943102</t>
  </si>
  <si>
    <t>APACER SSD disk 512GB NVME AP512GAS2280P4-1</t>
  </si>
  <si>
    <t>8943103</t>
  </si>
  <si>
    <t>9703022</t>
  </si>
  <si>
    <t>Delock orodje kit 23-delni 64066</t>
  </si>
  <si>
    <t>1385026</t>
  </si>
  <si>
    <t>Logitech miška G102 LIGHTSYNC Gaming črna 910-005823</t>
  </si>
  <si>
    <t>6002013</t>
  </si>
  <si>
    <t>Logitech miška G PRO brezžična gaming črna 910-005272</t>
  </si>
  <si>
    <t>5530104</t>
  </si>
  <si>
    <t>Logitech miška G502 HERO Gaming RGB USB črna 910-005470</t>
  </si>
  <si>
    <t>6002014</t>
  </si>
  <si>
    <t>Logitech tipkovnica G413 Carbon Gaming mehanska Romer-G USB SLO 920-008310</t>
  </si>
  <si>
    <t>6006010</t>
  </si>
  <si>
    <t>Logitech tipkovnica G613 SLO Gaming brezžična mehanska USB 920-008393</t>
  </si>
  <si>
    <t>6006011</t>
  </si>
  <si>
    <t>Logitech tipkovnica G915 LightSpeed SLO brezžična RGB mehanska 920-008962</t>
  </si>
  <si>
    <t>6006012</t>
  </si>
  <si>
    <t>Logitech slušalke G432 7.1 Gaming Leatherette 981-000770</t>
  </si>
  <si>
    <t>6005013</t>
  </si>
  <si>
    <t>Logitech slušalke G PRO X Gaming 981-000818</t>
  </si>
  <si>
    <t>6005005</t>
  </si>
  <si>
    <t>Logitech slušalke G935 LIGHTSYNC 7.1 981-000744</t>
  </si>
  <si>
    <t>6005014</t>
  </si>
  <si>
    <t>Samsung SSD disk 250GB NVME M.2 EVO 980 V-NAND PCI-e MZ-V8V250BW</t>
  </si>
  <si>
    <t>8943104</t>
  </si>
  <si>
    <t>Samsung SSD disk 500GB NVME M.2 EVO 980 V-NAND PCI-e MZ-V8V500BW</t>
  </si>
  <si>
    <t>8943105</t>
  </si>
  <si>
    <t>Leviton kabel CAT.6A U/FTP B2ca 500m oranžen</t>
  </si>
  <si>
    <t>9001071</t>
  </si>
  <si>
    <t>5530107</t>
  </si>
  <si>
    <t>Leviton patch UTP CAT.6  20m siv C6CPCU200-888BB REVA</t>
  </si>
  <si>
    <t>9030364</t>
  </si>
  <si>
    <t>9108117</t>
  </si>
  <si>
    <t>Digitus patch SFTP CAT.6A  0,5m rdeč</t>
  </si>
  <si>
    <t>9030365</t>
  </si>
  <si>
    <t>ATEN USB stikalo 3.1 2x4 US234</t>
  </si>
  <si>
    <t>8716009</t>
  </si>
  <si>
    <t>Delock adapter DC 6pin na 2x8pin za PCIe grafične kart. 0,3m 85455</t>
  </si>
  <si>
    <t>9765029</t>
  </si>
  <si>
    <t>Mikrotik kontroler IoT KNOT RB924i-2nD-BT5&amp;BG77</t>
  </si>
  <si>
    <t>9116098</t>
  </si>
  <si>
    <t>9108118</t>
  </si>
  <si>
    <t>9707021</t>
  </si>
  <si>
    <t>HiLook IP kamera 2.0MP IPC-D121H(C) zunanja</t>
  </si>
  <si>
    <t>8001150</t>
  </si>
  <si>
    <t>8010072</t>
  </si>
  <si>
    <t>HiLook video snemalnik 4-kanalni PoE NVR IP NVR-104MH-C/4P(C)</t>
  </si>
  <si>
    <t>8010073</t>
  </si>
  <si>
    <t>HiLook video snemalnik 8-kanalni PoE NVR IP NVR-108MH-C/8P(C)</t>
  </si>
  <si>
    <t>8010074</t>
  </si>
  <si>
    <t>HiLook video snemalnik 8-kanalni NVR IP NVR-108MH-C(C)</t>
  </si>
  <si>
    <t>8010075</t>
  </si>
  <si>
    <t>HiLook video snemalnik 16-kanalni NVR IP NVR-216MH-C(C)</t>
  </si>
  <si>
    <t>8010076</t>
  </si>
  <si>
    <t>9104136</t>
  </si>
  <si>
    <t>ATEN množilnik DVI 2x1 VS162</t>
  </si>
  <si>
    <t>8702033</t>
  </si>
  <si>
    <t>EFB optični patch MM LCx4/LCx4 OM4 140m</t>
  </si>
  <si>
    <t>7901033</t>
  </si>
  <si>
    <t>9320182</t>
  </si>
  <si>
    <t>Kabel USB A-B mikro  0,8m črn</t>
  </si>
  <si>
    <t>8519247</t>
  </si>
  <si>
    <t>WD RED PLUS CMR 2TB trdi disk 9cm 5400 128MB SATA WD20EFZX</t>
  </si>
  <si>
    <t>8907128</t>
  </si>
  <si>
    <t>Logitech skodelica keramična črna</t>
  </si>
  <si>
    <t>9955001</t>
  </si>
  <si>
    <t>8519248</t>
  </si>
  <si>
    <t>Delock kabel USB 3.0 A-B 1m moder 82580</t>
  </si>
  <si>
    <t>8519249</t>
  </si>
  <si>
    <t>Bachmann CONI vgradni razdelilec 217mm 1x220V, 2xUSB (A+C), 1x prazen 912.167</t>
  </si>
  <si>
    <t>9320183</t>
  </si>
  <si>
    <t>ATEN line extender/repeater USB 3.1 Gen1 5m</t>
  </si>
  <si>
    <t>8560075</t>
  </si>
  <si>
    <t>ATEN USB stikalo 3.2 2x4 US3324</t>
  </si>
  <si>
    <t>8716010</t>
  </si>
  <si>
    <t>EFB napajalni kabel 220V EURO 3m ravni črn EK508SW.3</t>
  </si>
  <si>
    <t>8510088</t>
  </si>
  <si>
    <t>WD PURPLE microSD XC 256GB spominska kartica QD101</t>
  </si>
  <si>
    <t>8930026</t>
  </si>
  <si>
    <t>Digitus PoE-prenapetostna zaščita RJ45 DIN DN-95421</t>
  </si>
  <si>
    <t>9130011</t>
  </si>
  <si>
    <t>Digitus adapter VGA M-HDMI Ž+avdio DA-70473</t>
  </si>
  <si>
    <t>9803104</t>
  </si>
  <si>
    <t>KELine optični kabel 4x09/125 SM OS2 G.652.D  100m</t>
  </si>
  <si>
    <t>7901034</t>
  </si>
  <si>
    <t>Digitus pretvornik HDMI-HDMI 4K /3,5mm/ TOSLINK/SPDIF Avdio Ekstraktor DA-70475</t>
  </si>
  <si>
    <t>9803105</t>
  </si>
  <si>
    <t>GP polnilna baterija AAA-800 mAh Ni-Mh ReCyko+ Pro 4 kom</t>
  </si>
  <si>
    <t>4010004</t>
  </si>
  <si>
    <t>Cablexpert množilnik HDMI  2x1 4K DSP-2PH4-03</t>
  </si>
  <si>
    <t>8702034</t>
  </si>
  <si>
    <t>ATEN razdelilec PDU 14xC13 2xC19 16A/20A M&amp;S TCP/IP vertikalni</t>
  </si>
  <si>
    <t>8201049</t>
  </si>
  <si>
    <t>Vtičnica 100x50 2x220V bela nadometna</t>
  </si>
  <si>
    <t>9330048</t>
  </si>
  <si>
    <t>9330047</t>
  </si>
  <si>
    <t>9108122</t>
  </si>
  <si>
    <t>Roline kabel USB 3.2 2x2 C-C PD 5A  0,5m črn</t>
  </si>
  <si>
    <t>8519250</t>
  </si>
  <si>
    <t>8519251</t>
  </si>
  <si>
    <t>Roline kabel USB 3.2 2x2 C-C PD 5A 1,5m črn</t>
  </si>
  <si>
    <t>8519252</t>
  </si>
  <si>
    <t>Roline ohišje SSD USB 3.2 2x2 TIP C M.2 NVMe PCIe</t>
  </si>
  <si>
    <t>8909046</t>
  </si>
  <si>
    <t>Sonda za vleko kablov 10m - foršpan DO</t>
  </si>
  <si>
    <t>1385028</t>
  </si>
  <si>
    <t>Sonda za vleko kablov 25m - foršpan DO</t>
  </si>
  <si>
    <t>1385029</t>
  </si>
  <si>
    <t>STANLEY izvijač z nastavki  ST-0-66-358 zaskočni mehanizem</t>
  </si>
  <si>
    <t>1385030</t>
  </si>
  <si>
    <t>STANLEY izvijač ploščat 2.5 ST-0-64-923</t>
  </si>
  <si>
    <t>1385031</t>
  </si>
  <si>
    <t>STANLEY izvijač ploščat 3 ST-0-64-924</t>
  </si>
  <si>
    <t>1385032</t>
  </si>
  <si>
    <t>STANLEY izvijač križni PH2 ST-0-64-940</t>
  </si>
  <si>
    <t>1385033</t>
  </si>
  <si>
    <t>1385034</t>
  </si>
  <si>
    <t>STANLEY izvijač križni PH1 ST-0-64-932</t>
  </si>
  <si>
    <t>1385035</t>
  </si>
  <si>
    <t>Termometer in senzor vlažnosti mini TFA</t>
  </si>
  <si>
    <t>9414003</t>
  </si>
  <si>
    <t>Termometer mini TFA</t>
  </si>
  <si>
    <t>9414002</t>
  </si>
  <si>
    <t>Teltonika adapter DC fi 5,5 x 2,1 mm-4 pin 0,1m PR2PD01B</t>
  </si>
  <si>
    <t>9765030</t>
  </si>
  <si>
    <t>9116103</t>
  </si>
  <si>
    <t>Teltonika DIN–montažni nosilec 70x25mm na DIN letev 35mm PR5MEC11</t>
  </si>
  <si>
    <t>9485049</t>
  </si>
  <si>
    <t>Teltonika DIN–montažni nosilec 82x46mm na DIN letev 35mm PR5MEC00</t>
  </si>
  <si>
    <t>9485050</t>
  </si>
  <si>
    <t>8510089</t>
  </si>
  <si>
    <t>Teltonika napajalnik univerzalni 1670mA 12V DIN Weho</t>
  </si>
  <si>
    <t>9130012</t>
  </si>
  <si>
    <t>Teltonika nosilec za stensko montažo usmerjevalnika PR5MEC22</t>
  </si>
  <si>
    <t>7716022</t>
  </si>
  <si>
    <t>Teltonika stikalo Giga 5-port 4x PoE 120W DIN Mini kovinsko ohišje TSW100</t>
  </si>
  <si>
    <t>9104138</t>
  </si>
  <si>
    <t>Teltonika usmerjevalnik 1-port Giga LTE USB DIN TRB140003000</t>
  </si>
  <si>
    <t>9116102</t>
  </si>
  <si>
    <t>Delock kabel USB A-B mikro kotni EASY 5m obojestranski 85562</t>
  </si>
  <si>
    <t>8519253</t>
  </si>
  <si>
    <t>Delock bluetooth adapter USB A2DP mini 20m BT 5.0 61012</t>
  </si>
  <si>
    <t>9802047</t>
  </si>
  <si>
    <t>Digitus delovna postaja-el.dvig do 128cm višine srebrna DA-90390</t>
  </si>
  <si>
    <t>7716023</t>
  </si>
  <si>
    <t>Čitalec za Barcode USB TS-210 v2 črn Themis</t>
  </si>
  <si>
    <t>9550033</t>
  </si>
  <si>
    <t>Digitus majica kolesarska-M,L,XL velikost označi v opombah-DARILO</t>
  </si>
  <si>
    <t>8318008</t>
  </si>
  <si>
    <t>8318006</t>
  </si>
  <si>
    <t>Delock kartica PCIe izmenljivo ohišje x4 M.2 NVMe + Low Profile 47003</t>
  </si>
  <si>
    <t>9510085</t>
  </si>
  <si>
    <t>Baseus kabel USB C-C 1m 100W 20V 5A kotni Legend pleten črn CATCS-01</t>
  </si>
  <si>
    <t>8519254</t>
  </si>
  <si>
    <t>2190070</t>
  </si>
  <si>
    <t>2190071</t>
  </si>
  <si>
    <t>1330055</t>
  </si>
  <si>
    <t>1330056</t>
  </si>
  <si>
    <t>Baseus kabel USB C-C 2m 100W 20V 5A kotni Legend pleten moder CACS000703</t>
  </si>
  <si>
    <t>8519255</t>
  </si>
  <si>
    <t>ATEN adapter DisplayPort-VGA VC925</t>
  </si>
  <si>
    <t>9705017</t>
  </si>
  <si>
    <t>Delock čitalec in presnemovalec diskov USB 3.2 TipC za M.2 NVMe PCIe SSD 63331</t>
  </si>
  <si>
    <t>9550034</t>
  </si>
  <si>
    <t>Digitus patch slim FTP CAT.6A  3m siv</t>
  </si>
  <si>
    <t>9030366</t>
  </si>
  <si>
    <t>Digitus patch slim FTP CAT.6A  5m siv</t>
  </si>
  <si>
    <t>9030367</t>
  </si>
  <si>
    <t>WD PURPLE 8TB trdi disk 9cm 5640 128MB SATA WD84PURZ</t>
  </si>
  <si>
    <t>8907132</t>
  </si>
  <si>
    <t>Digitus pretvornik USB-Mrežni USB A-UTP 2.5G USB-C + USB A DN-3028</t>
  </si>
  <si>
    <t>9801032</t>
  </si>
  <si>
    <t>Digitus delovna postaja-el.dvig do 121cm s predalom in USB polnilcem bela</t>
  </si>
  <si>
    <t>6004005</t>
  </si>
  <si>
    <t>Digitus delovna postaja-el.dvig do 123cm višine bela DA-90407</t>
  </si>
  <si>
    <t>6004006</t>
  </si>
  <si>
    <t>Delock pametna vtičnica z merilcem porabe MQTT 11827</t>
  </si>
  <si>
    <t>8202021</t>
  </si>
  <si>
    <t>9030368</t>
  </si>
  <si>
    <t>9030369</t>
  </si>
  <si>
    <t>9116106</t>
  </si>
  <si>
    <t>9104139</t>
  </si>
  <si>
    <t>1330054</t>
  </si>
  <si>
    <t>WHITE SHARK zvočniki 2.0 FLOW RGB USB črni GSP-634 FLOW</t>
  </si>
  <si>
    <t>7610053</t>
  </si>
  <si>
    <t>Ubiquiti kabel CAT.5e FTP 305m zunanji TC CARRIER</t>
  </si>
  <si>
    <t>9001072</t>
  </si>
  <si>
    <t>Ohišje za konektor DB25</t>
  </si>
  <si>
    <t>3010002</t>
  </si>
  <si>
    <t>EFB razdelilec rack 9x220V PVC 2m EK622DE.1</t>
  </si>
  <si>
    <t>8201050</t>
  </si>
  <si>
    <t>Leviton patch SFTP CAT.6A  2,1m rdeč 4,7mm HighFlex 045-H6A10-07R</t>
  </si>
  <si>
    <t>9030370</t>
  </si>
  <si>
    <t>Leviton patch SFTP CAT.6A  4,5m rumen 4,7mm HighFlex 026-H6A10-15Y</t>
  </si>
  <si>
    <t>9030371</t>
  </si>
  <si>
    <t>EFB patch UTP CAT.6A 2m bel ultra flex 3,6mm</t>
  </si>
  <si>
    <t>9030372</t>
  </si>
  <si>
    <t>EFB patch UTP CAT.6A 3m bel ultra flex 3,6mm</t>
  </si>
  <si>
    <t>9030373</t>
  </si>
  <si>
    <t>EFB patch UTP CAT.6A 5m bel ultra flex 3,6mm</t>
  </si>
  <si>
    <t>9030374</t>
  </si>
  <si>
    <t>EFB patch UTP CAT.6A 1m bel ultra flex 3,6mm</t>
  </si>
  <si>
    <t>9030375</t>
  </si>
  <si>
    <t>Rikomagic MK41 Quad Core 64GB Windows 10 MINI PC z VESA nosilcem</t>
  </si>
  <si>
    <t>8805004</t>
  </si>
  <si>
    <t>BROTHER tiskalnik nalepk PT P710BT CUBE PLUS bluetooth</t>
  </si>
  <si>
    <t>2030001</t>
  </si>
  <si>
    <t>Teltonika adapter DC 4pin z IO vmesnikom PR5MEC21</t>
  </si>
  <si>
    <t>9765032</t>
  </si>
  <si>
    <t>Delock podaljšek AVDIO 3.5M-3.5Ž  3pin 2m 83766</t>
  </si>
  <si>
    <t>8505074</t>
  </si>
  <si>
    <t>Delock podaljšek USB A-A 5m dvojno oklopljen črn 84887</t>
  </si>
  <si>
    <t>8519257</t>
  </si>
  <si>
    <t>Value napajalni kabel 220V 1,8m C5 UK TRIPOLAR 19.99.2016-50</t>
  </si>
  <si>
    <t>8510090</t>
  </si>
  <si>
    <t>Teltonika pametni senzor IoT BLE beacon 200m sledilni BLUE COIN ID PGEX00000770</t>
  </si>
  <si>
    <t>9948036</t>
  </si>
  <si>
    <t>Teltonika pametni senzor IoT BLE beacon 200m temp. BLUE COIN T PGEX00000580</t>
  </si>
  <si>
    <t>9948037</t>
  </si>
  <si>
    <t>Teltonika pametni senzor IoT BLE beacon 200m BLUE COIN MOV PPEX00000600</t>
  </si>
  <si>
    <t>9948038</t>
  </si>
  <si>
    <t>Teltonika pametni senzor IoT BLE beacon 200m magnetni BLUE COIN MAG PGEX00000620</t>
  </si>
  <si>
    <t>9948039</t>
  </si>
  <si>
    <t>Teltonika pametni senzor IoT BLE beacon 500m sledilni BLUE PUCK ID PGEX00000570</t>
  </si>
  <si>
    <t>9948040</t>
  </si>
  <si>
    <t>Teltonika pametni senzor IoT BLE beacon 500m temperat.BLUE PUCK T PGEX00000590</t>
  </si>
  <si>
    <t>9948041</t>
  </si>
  <si>
    <t>Teltonika pametni senzor IoT BLE beacon 500m temp. BLUE PUCK T EN12830</t>
  </si>
  <si>
    <t>9948042</t>
  </si>
  <si>
    <t>Teltonika pametni senzor IoT BLE beacon 500m gibanje BLUE PUCK MOV PGEX00000610</t>
  </si>
  <si>
    <t>9948043</t>
  </si>
  <si>
    <t>Teltonika pametni senzor IoT BLE beacon 500m magnetni BLUE PUCK MAG PGEX00000630</t>
  </si>
  <si>
    <t>9948044</t>
  </si>
  <si>
    <t>Teltonika pametni senzor IoT BLE beacon 500m temp/vlaga  BLUE PUCK RHT PGEX00640</t>
  </si>
  <si>
    <t>9948045</t>
  </si>
  <si>
    <t>Teltonika pametni senzor IoT BLE beacon 300m sledilni BLUE SLIM ID PGEX00000650</t>
  </si>
  <si>
    <t>9948046</t>
  </si>
  <si>
    <t>ASUS SDRW-08U7M-U zunanji zapisovalnik DVD-RW 8x USB Ultra Slim srebrn</t>
  </si>
  <si>
    <t>9550035</t>
  </si>
  <si>
    <t>WD RED PLUS CMR 3TB trdi disk 9cm 5400 128MB SATA WD30EFZX</t>
  </si>
  <si>
    <t>8907136</t>
  </si>
  <si>
    <t>WD RED 3TB trdi disk 9cm 5400 256MB SATA WD30EFAX</t>
  </si>
  <si>
    <t>8907137</t>
  </si>
  <si>
    <t>Delock pretvornik USB-Serial RS-422/485 87585</t>
  </si>
  <si>
    <t>9801033</t>
  </si>
  <si>
    <t>Tipkovnica WHITE SHARK USB GK-1925 SPARTAN metal US</t>
  </si>
  <si>
    <t>6006013</t>
  </si>
  <si>
    <t>Tipkovnica WHITE SHARK USB GK-1926 LEGIONNAIRE metal US</t>
  </si>
  <si>
    <t>6006014</t>
  </si>
  <si>
    <t>WHITE SHARK tipkovnica USB belo/modra mehanska stikala SLO GK-2022 SHINOBI-W</t>
  </si>
  <si>
    <t>6006015</t>
  </si>
  <si>
    <t>Delock kabel DisplayPort-DVI 5m 82593</t>
  </si>
  <si>
    <t>8531098</t>
  </si>
  <si>
    <t>Energenie polnilec USB namizni 3xTipA 3,1A črn EG-U3C3A-01-MX</t>
  </si>
  <si>
    <t>9530023</t>
  </si>
  <si>
    <t>Energenie polnilec USB namizni 3xTipA 3,1A bel EG-U3C3A-01-MX</t>
  </si>
  <si>
    <t>9530024</t>
  </si>
  <si>
    <t>Digitus počivalnik za noge črn DA-90412</t>
  </si>
  <si>
    <t>6004007</t>
  </si>
  <si>
    <t>Digitus LED svetilka namizna pisarniška z USB napajanjem DA-90414</t>
  </si>
  <si>
    <t>6004008</t>
  </si>
  <si>
    <t>Digitus stol ergonomski črn DA-90422</t>
  </si>
  <si>
    <t>6004009</t>
  </si>
  <si>
    <t>Digitus LED svetilka pritrditev na monitor DA-90415</t>
  </si>
  <si>
    <t>6004010</t>
  </si>
  <si>
    <t>Digitus nosilec za tablice/telefone ALU namizni DA-90419</t>
  </si>
  <si>
    <t>7716025</t>
  </si>
  <si>
    <t>Digitus nosilec za telefone ALU namizn DA-90418</t>
  </si>
  <si>
    <t>7716026</t>
  </si>
  <si>
    <t>7620073</t>
  </si>
  <si>
    <t>7620074</t>
  </si>
  <si>
    <t>Digitus nosilec za prenosne računalnike namizni USB TipC hub 5 port DA-90424</t>
  </si>
  <si>
    <t>7716027</t>
  </si>
  <si>
    <t>Nalepka trikotna "VIDEONADZOR" A5 (145x145)</t>
  </si>
  <si>
    <t>8011022</t>
  </si>
  <si>
    <t>Nalepka trikotna "VIDEONADZOR"  3 kos (60x60)</t>
  </si>
  <si>
    <t>8011023</t>
  </si>
  <si>
    <t>Digitus kabel 10GB SFP+ 10m DN-81231</t>
  </si>
  <si>
    <t>7948038</t>
  </si>
  <si>
    <t>WHITE SHARK tipkovnica USB črna SLO GK-1624 DAKOTA</t>
  </si>
  <si>
    <t>6006016</t>
  </si>
  <si>
    <t>WHITE SHARK tipkovnica USB siva/metal SLO GK-1624 VIKING-2</t>
  </si>
  <si>
    <t>6006017</t>
  </si>
  <si>
    <t>6006019</t>
  </si>
  <si>
    <t>WHITE SHARK tipkovnica USB črna/rdeča mehanska stikala SLO GK-2022 SHINOBI-B</t>
  </si>
  <si>
    <t>6006020</t>
  </si>
  <si>
    <t>WHITE SHARK tipkovnica USB črno/modra mehanska stikala SLO GK-2022 SHINOBI-B</t>
  </si>
  <si>
    <t>6006021</t>
  </si>
  <si>
    <t>6006022</t>
  </si>
  <si>
    <t>WHITE SHARK tipkovnica&amp;miška siva SLO GMK-1901 APACHE-2</t>
  </si>
  <si>
    <t>6001000</t>
  </si>
  <si>
    <t>Tipkovnica &amp; Miška &amp; Slušalke WHITE SHARK GC-4102 COMANCHE-2 črna SLO</t>
  </si>
  <si>
    <t>6001001</t>
  </si>
  <si>
    <t>WHITE SHARK tipkovnica&amp;miška&amp;slušalke črna SLO GC-4104 COMANCHE-3</t>
  </si>
  <si>
    <t>6001002</t>
  </si>
  <si>
    <t>WHITE SHARK tipkovnica&amp;miška&amp;slušalke črna SLO GC-4103 CHEYENNE</t>
  </si>
  <si>
    <t>6001003</t>
  </si>
  <si>
    <t>6002015</t>
  </si>
  <si>
    <t>WHITE SHARK miška črna GM-3006 HANNIBAL</t>
  </si>
  <si>
    <t>6002016</t>
  </si>
  <si>
    <t>6002018</t>
  </si>
  <si>
    <t>6002019</t>
  </si>
  <si>
    <t>6002020</t>
  </si>
  <si>
    <t>WHITE SHARK miška črna GM-5002 OCTAVIUS</t>
  </si>
  <si>
    <t>6002021</t>
  </si>
  <si>
    <t>6002022</t>
  </si>
  <si>
    <t>6002023</t>
  </si>
  <si>
    <t>6002024</t>
  </si>
  <si>
    <t>6002025</t>
  </si>
  <si>
    <t>WHITE SHARK miška črna GM-9009 MORHOLT</t>
  </si>
  <si>
    <t>6002027</t>
  </si>
  <si>
    <t>WHITE SHARK miška črna GM-9002 LANCELOT</t>
  </si>
  <si>
    <t>6002028</t>
  </si>
  <si>
    <t>6002029</t>
  </si>
  <si>
    <t>WHITE SHARK podloga za miško okrogla črna MP-1964 MINOTAUR</t>
  </si>
  <si>
    <t>5570029</t>
  </si>
  <si>
    <t>WHITE SHARK podloga-počivalnik za roke črna KP-1899</t>
  </si>
  <si>
    <t>5570030</t>
  </si>
  <si>
    <t>WHITE SHARK podloga za miško črna MP-1965 SHARK M</t>
  </si>
  <si>
    <t>5570031</t>
  </si>
  <si>
    <t>WHITE SHARK podloga za miško črna GMP-2101 BLACK-KNIGHT</t>
  </si>
  <si>
    <t>5570032</t>
  </si>
  <si>
    <t>WHITE SHARK podloga za miško črna/rdeča GMP-2102 RED-KNIGHT</t>
  </si>
  <si>
    <t>5570033</t>
  </si>
  <si>
    <t>WHITE SHARK podloga za miško črna/modra GMP-2103 BLUE-KNIGHT</t>
  </si>
  <si>
    <t>5570034</t>
  </si>
  <si>
    <t>WHITE SHARK podloga za miško MP-1897 UMETHON</t>
  </si>
  <si>
    <t>5570036</t>
  </si>
  <si>
    <t>WHITE SHARK podloga za miško roza MP-2100 LOTUS</t>
  </si>
  <si>
    <t>5570037</t>
  </si>
  <si>
    <t>WHITE SHARK podloga za miško črna MP-1966 SHARK L</t>
  </si>
  <si>
    <t>5570038</t>
  </si>
  <si>
    <t>6005015</t>
  </si>
  <si>
    <t>6005018</t>
  </si>
  <si>
    <t>6005019</t>
  </si>
  <si>
    <t>6005021</t>
  </si>
  <si>
    <t>6005022</t>
  </si>
  <si>
    <t>WHITE SHARK slušalke+mikrofon črne GH-2043 COYOTE</t>
  </si>
  <si>
    <t>6005023</t>
  </si>
  <si>
    <t>7620075</t>
  </si>
  <si>
    <t>7620076</t>
  </si>
  <si>
    <t>WHITE SHARK mikrofon kondenzatorski DSM-02 NAGARA</t>
  </si>
  <si>
    <t>7620077</t>
  </si>
  <si>
    <t>WHITE SHARK zvočniki 2.0 RGB GSP-619 BEAT</t>
  </si>
  <si>
    <t>7610054</t>
  </si>
  <si>
    <t>WHITE SHARK nosilec za slušalke HDS-12 MOHAWK</t>
  </si>
  <si>
    <t>7710004</t>
  </si>
  <si>
    <t>WHITE SHARK nahrbtnik črn GBP-008 NIGHT RIDER</t>
  </si>
  <si>
    <t>9606035</t>
  </si>
  <si>
    <t>WHITE SHARK gaming stol RACER-TWO črno/ rdeč</t>
  </si>
  <si>
    <t>6004016</t>
  </si>
  <si>
    <t>WHITE SHARK gaming stol THUNDERBOLT-RGB črn</t>
  </si>
  <si>
    <t>6004017</t>
  </si>
  <si>
    <t>WHITE SHARK podloga za prenosnik 1x ventilator GCP-03 GLACIER</t>
  </si>
  <si>
    <t>6003025</t>
  </si>
  <si>
    <t>Digitus mrežni multifunkcijski strežnik 1xUSB DN-13020  črn</t>
  </si>
  <si>
    <t>9118037</t>
  </si>
  <si>
    <t>Delock kabel HDMI 8K 60Hz eARC 1m 85293</t>
  </si>
  <si>
    <t>8530166</t>
  </si>
  <si>
    <t>7702071</t>
  </si>
  <si>
    <t>9108123</t>
  </si>
  <si>
    <t>9948047</t>
  </si>
  <si>
    <t>9948048</t>
  </si>
  <si>
    <t>9130013</t>
  </si>
  <si>
    <t>9130015</t>
  </si>
  <si>
    <t>WD PURPLE microSD XC 128GB spominska kartica QD101</t>
  </si>
  <si>
    <t>8930027</t>
  </si>
  <si>
    <t>9116105</t>
  </si>
  <si>
    <t>Delock podaljšek AVDIO 3.5M-3.5Ž  4pin 1m vijola 85623</t>
  </si>
  <si>
    <t>8505075</t>
  </si>
  <si>
    <t>9130016</t>
  </si>
  <si>
    <t>8531099</t>
  </si>
  <si>
    <t>WD Elements SSD 480GB SE USB 3.0 zunanji</t>
  </si>
  <si>
    <t>8943109</t>
  </si>
  <si>
    <t>WD Elements SSD 1TB zunanji SE USB 3.0</t>
  </si>
  <si>
    <t>8943110</t>
  </si>
  <si>
    <t>9108124</t>
  </si>
  <si>
    <t>Tenda dostopna točka Wi-Fi 1200Mb PoE I21</t>
  </si>
  <si>
    <t>9108125</t>
  </si>
  <si>
    <t>9116107</t>
  </si>
  <si>
    <t>9116108</t>
  </si>
  <si>
    <t>Tenda mrežna kartica WiFi AX 3000Mb+BT 5.0 PCIe + Low Profile E30</t>
  </si>
  <si>
    <t>9118038</t>
  </si>
  <si>
    <t>9122011</t>
  </si>
  <si>
    <t>Tenda stikalo Giga  9-port 8x PoE mini kovinsko ohišje TEG1109P-8-102W</t>
  </si>
  <si>
    <t>9104141</t>
  </si>
  <si>
    <t>Tenda stikalo 100M  6-port 4x PoE mini kovinsko ohišje TEF1106P</t>
  </si>
  <si>
    <t>9104142</t>
  </si>
  <si>
    <t>Tenda stikalo Giga 16-port 16x PoE rack/ namizni TEG1116P-16-150W</t>
  </si>
  <si>
    <t>9104143</t>
  </si>
  <si>
    <t>Tenda pametna vtičnica SP3</t>
  </si>
  <si>
    <t>8202022</t>
  </si>
  <si>
    <t>Tenda pametna vtičnica z merilcem porabe SP9</t>
  </si>
  <si>
    <t>8202023</t>
  </si>
  <si>
    <t>Tenda pametni razdelilec 3x220V 2xUSB SP15</t>
  </si>
  <si>
    <t>8202024</t>
  </si>
  <si>
    <t>Gembird polnilo PLA carbon 1,75mm 0,8kg 3DP-PLA1.75-02-CARBON</t>
  </si>
  <si>
    <t>2040010</t>
  </si>
  <si>
    <t>Gembird polnilo PLA črno 1,75mm 1,0kg 3DP-PLA1.75-01-BK</t>
  </si>
  <si>
    <t>2040007</t>
  </si>
  <si>
    <t>Gembird polnilo PLA fl.zelena 1,75mm 1kg 3DP-PLA1.75-01-FG</t>
  </si>
  <si>
    <t>2040009</t>
  </si>
  <si>
    <t>Gembird polnilo PLA natural 1,75mm 1,0kg 3DP-PLA1.75-01-NAT</t>
  </si>
  <si>
    <t>2040008</t>
  </si>
  <si>
    <t>2142006</t>
  </si>
  <si>
    <t>2142008</t>
  </si>
  <si>
    <t>2142007</t>
  </si>
  <si>
    <t>2142009</t>
  </si>
  <si>
    <t>2142010</t>
  </si>
  <si>
    <t>9130010</t>
  </si>
  <si>
    <t>Delock patch industrijski SFTP CAT.5e M12 8pin A-coded 2m 84923</t>
  </si>
  <si>
    <t>9030376</t>
  </si>
  <si>
    <t>Baseus kabel USB A-C 3m 2A Cafule rdeč+črn CATKLF-U91</t>
  </si>
  <si>
    <t>8519260</t>
  </si>
  <si>
    <t>Baseus kabel USB A-C 2m 2A Cafule rdeč+črn CATKLF-C91</t>
  </si>
  <si>
    <t>8519261</t>
  </si>
  <si>
    <t>Baseus kabel USB A-C 1m 3A Cafule rdeč+črn CATKLF-B91</t>
  </si>
  <si>
    <t>8519262</t>
  </si>
  <si>
    <t>Baseus kabel USB/Lightning 2m 1.5A Cafule rdeč/črn CALKLF-C19</t>
  </si>
  <si>
    <t>8556039</t>
  </si>
  <si>
    <t>Baseus kabel USB/Lightning 3m 2A Cafule rdeč/črn CALKLF-R91</t>
  </si>
  <si>
    <t>8556040</t>
  </si>
  <si>
    <t>Baseus kabel USB/Lightning  1m 2.4A Cafule rdeč/črn CALKLF-B19</t>
  </si>
  <si>
    <t>8556041</t>
  </si>
  <si>
    <t>Baseus kabel USB A-B mikro 1m 2.4A Cafule rdeč/črn CAMKLF-B91</t>
  </si>
  <si>
    <t>8519263</t>
  </si>
  <si>
    <t>Baseus kabel USB A-B mikro 3m 2A Cafule rdeč/črn CAMKLF-H91</t>
  </si>
  <si>
    <t>8519264</t>
  </si>
  <si>
    <t>2190072</t>
  </si>
  <si>
    <t>Logitech slušalke G332 Gaming Leatherette 981-000757</t>
  </si>
  <si>
    <t>6005024</t>
  </si>
  <si>
    <t>EFB optični patch SM SC-SC 2m Simplex</t>
  </si>
  <si>
    <t>7950098</t>
  </si>
  <si>
    <t>9108126</t>
  </si>
  <si>
    <t>9108127</t>
  </si>
  <si>
    <t>Mikrotik dostopna točka Wi-Fi LHG XL 2 bridge 21dBi zunanja RBLHG-2nD-XL</t>
  </si>
  <si>
    <t>9108128</t>
  </si>
  <si>
    <t>Cherry miška MC 1000 črna USB JM-0800-2</t>
  </si>
  <si>
    <t>5530110</t>
  </si>
  <si>
    <t>Cherry miška Gentix črna USB JM-0300-2</t>
  </si>
  <si>
    <t>5530113</t>
  </si>
  <si>
    <t>Cherry miška MW 2310 Brezžična 2.0 črna JW-T0320</t>
  </si>
  <si>
    <t>5530111</t>
  </si>
  <si>
    <t>Cherry miška MW 3000 Brezžična 2.0 črna JW-T0100</t>
  </si>
  <si>
    <t>5530112</t>
  </si>
  <si>
    <t>Cherry tipkovnica KC1000 črna USB SLO JK-0800SL-2</t>
  </si>
  <si>
    <t>5550046</t>
  </si>
  <si>
    <t>Cherry tipkovnica STREAM črna USB SLO JK-8500SL-2</t>
  </si>
  <si>
    <t>5550047</t>
  </si>
  <si>
    <t>Cherry tipkovnica STREAM bela USB SLO JK-8500SL-0</t>
  </si>
  <si>
    <t>5550050</t>
  </si>
  <si>
    <t>Cherry tipkovnica &amp; miška DC 2000 SLO črna USB JD-0800SL-2</t>
  </si>
  <si>
    <t>5540021</t>
  </si>
  <si>
    <t>Cherry tipkovnica &amp; miška DW 5100 SLO Brezžična črna JD-0520SL-2</t>
  </si>
  <si>
    <t>5540023</t>
  </si>
  <si>
    <t>Cherry tipkovnica &amp; miška DW 3000 SLO Brezžična črna JD-0710SL-2</t>
  </si>
  <si>
    <t>5540022</t>
  </si>
  <si>
    <t>Cherry tipkovnica KC 1068 IP68 zaščita črna USB UK SLO gravura JK-1068GB-2</t>
  </si>
  <si>
    <t>5550048</t>
  </si>
  <si>
    <t>Cherry tipkovnica KC 1068 IP68 zaščita bela USB UK SLO gravura JK-1068GB-0</t>
  </si>
  <si>
    <t>5550051</t>
  </si>
  <si>
    <t>Cherry tipkovnica KC 6000 Slim črna USB UK SLO gravura JK-1600GB-2</t>
  </si>
  <si>
    <t>5550052</t>
  </si>
  <si>
    <t>9030377</t>
  </si>
  <si>
    <t>DATECH polica za zidni kabinet 450mm 2kos siva FS.0045.9000</t>
  </si>
  <si>
    <t>9418087</t>
  </si>
  <si>
    <t>DATECH polica za zidni kabinet 450mm 2kos črna FS.0045.9001</t>
  </si>
  <si>
    <t>9418088</t>
  </si>
  <si>
    <t>DATECH polica za zidni kabinet 600mm 2kos siva FS.0060.9000</t>
  </si>
  <si>
    <t>9418090</t>
  </si>
  <si>
    <t>DATECH polica za zidni kabinet 450/600mm 2kos siva 2001130401</t>
  </si>
  <si>
    <t>9418091</t>
  </si>
  <si>
    <t>9435060</t>
  </si>
  <si>
    <t>9435061</t>
  </si>
  <si>
    <t>9435073</t>
  </si>
  <si>
    <t>9435063</t>
  </si>
  <si>
    <t>9435074</t>
  </si>
  <si>
    <t>9435064</t>
  </si>
  <si>
    <t>9435065</t>
  </si>
  <si>
    <t>9435075</t>
  </si>
  <si>
    <t>9435069</t>
  </si>
  <si>
    <t>9435068</t>
  </si>
  <si>
    <t>DATECH zidni kabinet 4U 280 600x450 siv DP.6404.9000</t>
  </si>
  <si>
    <t>9435072</t>
  </si>
  <si>
    <t>DATECH hladilna enota 1U s termostatom 980113078</t>
  </si>
  <si>
    <t>9489007</t>
  </si>
  <si>
    <t>DATECH kabinet 42U 2055 600x600 siv DT2.6642.9000</t>
  </si>
  <si>
    <t>9440339</t>
  </si>
  <si>
    <t>DATECH kabinet 42U 2055 800x800 siv DT2.8842.9000</t>
  </si>
  <si>
    <t>9440340</t>
  </si>
  <si>
    <t>DATECH kabinet 42U 2055 800x1000 črn DTS.8042.9001</t>
  </si>
  <si>
    <t>9440341</t>
  </si>
  <si>
    <t>9435076</t>
  </si>
  <si>
    <t>9435077</t>
  </si>
  <si>
    <t>Digitus zidni kabinet 12U 713 600x450 siv sestavljen zunanji IP55 DN-19 12U-I-</t>
  </si>
  <si>
    <t>9435078</t>
  </si>
  <si>
    <t>Digitus zidni kabinet 16U 891 600x450 siv sestavljen zunanji IP55 DN-19 16U-I-</t>
  </si>
  <si>
    <t>9435079</t>
  </si>
  <si>
    <t>Digitus pretvornik FO-UTP 1000 POE SFP prazen industrijski DIN DN-652104</t>
  </si>
  <si>
    <t>7948039</t>
  </si>
  <si>
    <t>Delock protiprašna zaščita za RJ45 priključke bela pak/10 86507</t>
  </si>
  <si>
    <t>9060029</t>
  </si>
  <si>
    <t>Delock antena omni LTE/GSM/UMTS/WLAN s kablom 2m 89493</t>
  </si>
  <si>
    <t>9109100</t>
  </si>
  <si>
    <t>Delock brezžična antena-kabel SMA na CRC 9 kotni 20cm 88466</t>
  </si>
  <si>
    <t>9109101</t>
  </si>
  <si>
    <t>Napajalnik industrijski DIN 480W 48V DC Single Output Planet</t>
  </si>
  <si>
    <t>9104146</t>
  </si>
  <si>
    <t>Digitus zidni kabinet 12U 638 600x600 črn sestavljen DN-19 12U-6/6-EC-SW</t>
  </si>
  <si>
    <t>9435080</t>
  </si>
  <si>
    <t>Digitus mrežna kartica Giga PCIe + Low Profile DN-10130-1</t>
  </si>
  <si>
    <t>9118039</t>
  </si>
  <si>
    <t>Logitech tipkovnica MX Keys Mini SLO brezžična osvetljena grafitna 920-010498</t>
  </si>
  <si>
    <t>5550053</t>
  </si>
  <si>
    <t>Microsoft Office 2021 Home &amp; Business, FPP - slovenski</t>
  </si>
  <si>
    <t>8021009</t>
  </si>
  <si>
    <t>Microsoft Windows Pro 11 DSP/OEM 64-bitni - slovenski</t>
  </si>
  <si>
    <t>8021008</t>
  </si>
  <si>
    <t>Logitech tipkovnica MX Keys Mini SLO brezžična osvetljena roza 920-010500</t>
  </si>
  <si>
    <t>5550054</t>
  </si>
  <si>
    <t>Baseus kabel USB A-C 0,5m 3A Cafule rdeč CATKLF-A09</t>
  </si>
  <si>
    <t>8519265</t>
  </si>
  <si>
    <t>Baseus kabel USB A-C 0,5m 3A Cafule rdeč/črn CATKLF-A91</t>
  </si>
  <si>
    <t>8519266</t>
  </si>
  <si>
    <t>Baseus kabel USB A-C 0,5m 3A Cafule siv/črn CATKLF-AG1</t>
  </si>
  <si>
    <t>8519267</t>
  </si>
  <si>
    <t>Baseus kabel USB A-C 1m 3A Cafule rdeč CATKLF-B09</t>
  </si>
  <si>
    <t>8519268</t>
  </si>
  <si>
    <t>Baseus kabel USB A-C 1m 3A Cafule siv/črn CATKLF-BG1</t>
  </si>
  <si>
    <t>8519269</t>
  </si>
  <si>
    <t>Logitech spletna kamera C505 HD USB 960-001364</t>
  </si>
  <si>
    <t>7630018</t>
  </si>
  <si>
    <t>CRUCIAL SSD disk 1TB BX500 SATA 3 TLC 3D CT1000BX500SSD1</t>
  </si>
  <si>
    <t>8943106</t>
  </si>
  <si>
    <t>Nalepka trikotna zrcalna "VIDEONADZOR"A5 (145x145) obojestranska</t>
  </si>
  <si>
    <t>8011024</t>
  </si>
  <si>
    <t>8909048</t>
  </si>
  <si>
    <t>Delock nadometna vtičnica 6x RJ45 86227</t>
  </si>
  <si>
    <t>9340019</t>
  </si>
  <si>
    <t>Mikrotik okvir 10U 318x511x507 Rack- holder SR-10U</t>
  </si>
  <si>
    <t>9435081</t>
  </si>
  <si>
    <t>Digitus slušalka+mikrofon Bluetooth in polnilna postaja DA-12211</t>
  </si>
  <si>
    <t>7620078</t>
  </si>
  <si>
    <t>Cherry tipkovnica &amp; miška DW 9100 črna Bluetooth UK SLO gravura JD-9100GB-2</t>
  </si>
  <si>
    <t>5540024</t>
  </si>
  <si>
    <t>ATEN napajalnik 0AD8-1605-24M1 DC 5.3 V, 2.4 A</t>
  </si>
  <si>
    <t>8711038</t>
  </si>
  <si>
    <t>Sandberg zunanji zapisovalnik Mini DVD- RW 8x USB Slim črn</t>
  </si>
  <si>
    <t>9550040</t>
  </si>
  <si>
    <t>Delock čitalec kartic SATA 3,5" 1xCFast 91680</t>
  </si>
  <si>
    <t>9550041</t>
  </si>
  <si>
    <t>8510092</t>
  </si>
  <si>
    <t>Logitech miška M220 Silent Plus brezžična bela 910-006128</t>
  </si>
  <si>
    <t>5530114</t>
  </si>
  <si>
    <t>HiLook IP kamera 2.0MP IPC-P120-D/W W brezžična, PT</t>
  </si>
  <si>
    <t>8001156</t>
  </si>
  <si>
    <t>HiLook IP kamera 2.0MP IPC-C120-D/W W brezžična</t>
  </si>
  <si>
    <t>8001157</t>
  </si>
  <si>
    <t>HiLook video snemalnik 8-kanalni NVR IP brezžični  NVR-108MH-D/W(C)</t>
  </si>
  <si>
    <t>8010081</t>
  </si>
  <si>
    <t>Digitus priklopna postaja USB 3.1 TipC 7-port 4K Smartphone DA-70882</t>
  </si>
  <si>
    <t>9801034</t>
  </si>
  <si>
    <t>Digitus priklopna postaja USB 3.1 TipC 11-port 4K siva DA-70875</t>
  </si>
  <si>
    <t>9801035</t>
  </si>
  <si>
    <t>KELine patch UTP CAT.6 1,5m siv KEN-C6-U-015</t>
  </si>
  <si>
    <t>9030378</t>
  </si>
  <si>
    <t>KELine patch UTP CAT.6  0,5m siv KEN-C6-U-005</t>
  </si>
  <si>
    <t>9030379</t>
  </si>
  <si>
    <t>9108131</t>
  </si>
  <si>
    <t>9108132</t>
  </si>
  <si>
    <t>EFB patch SFTP CAT.6A 50m na kolutu</t>
  </si>
  <si>
    <t>9030380</t>
  </si>
  <si>
    <t>9706005</t>
  </si>
  <si>
    <t>Baseus kabel USB A-C 2m 2A Cafule rdeč CATKLF-C09</t>
  </si>
  <si>
    <t>8519270</t>
  </si>
  <si>
    <t>Baseus kabel USB A-C 2m 2A Cafule siv/črn CATKLF-CG1</t>
  </si>
  <si>
    <t>8519271</t>
  </si>
  <si>
    <t>Baseus prenosna baterija 10.000mAh 15W PowerBank črna PPDML-I01</t>
  </si>
  <si>
    <t>2140038</t>
  </si>
  <si>
    <t>Baseus prenosna baterija 10.000mAh 15W PowerBank bela PPDML-I02</t>
  </si>
  <si>
    <t>2140039</t>
  </si>
  <si>
    <t>Baseus prenosna baterija 20.000mAh 15W PowerBank bela PPDML-J02</t>
  </si>
  <si>
    <t>2140040</t>
  </si>
  <si>
    <t>Baseus prenosna baterija 10.000mAh 20W PowerBank bela PPDML-01</t>
  </si>
  <si>
    <t>2140041</t>
  </si>
  <si>
    <t>Baseus prenosna baterija 10.000mAh 20W PowerBank magsafe modra PPMT-03</t>
  </si>
  <si>
    <t>2140042</t>
  </si>
  <si>
    <t>EFB optični patch MM LC/LC 15m</t>
  </si>
  <si>
    <t>7950099</t>
  </si>
  <si>
    <t>7930014</t>
  </si>
  <si>
    <t>Triton hladilna enota 4U s termostatom 2x vent. za zidni kabinet siva</t>
  </si>
  <si>
    <t>9489008</t>
  </si>
  <si>
    <t>Delock kabel SATA kotni  90° 0,1m 82469</t>
  </si>
  <si>
    <t>8514047</t>
  </si>
  <si>
    <t>8303013</t>
  </si>
  <si>
    <t>Delock hub USB 3.2 4xA +1xFast Charging Port 63262</t>
  </si>
  <si>
    <t>9530025</t>
  </si>
  <si>
    <t>9903044</t>
  </si>
  <si>
    <t>ATEN modul za KVM stikalo DisplayPort USB CV190</t>
  </si>
  <si>
    <t>8711039</t>
  </si>
  <si>
    <t>9440342</t>
  </si>
  <si>
    <t>Delock optični adapter I člen LC SM Duplex protiprašna vratca 85927</t>
  </si>
  <si>
    <t>7930015</t>
  </si>
  <si>
    <t>8020054</t>
  </si>
  <si>
    <t>9320187</t>
  </si>
  <si>
    <t>9435083</t>
  </si>
  <si>
    <t>9435084</t>
  </si>
  <si>
    <t>9435085</t>
  </si>
  <si>
    <t>Tester mrežni Cabel Master 600 EFB</t>
  </si>
  <si>
    <t>1350017</t>
  </si>
  <si>
    <t>Tester mrežni Cabel Master 650 EFB</t>
  </si>
  <si>
    <t>1350018</t>
  </si>
  <si>
    <t>9104148</t>
  </si>
  <si>
    <t>Delock hub USB 3.0 13xA+preklopnik 63738</t>
  </si>
  <si>
    <t>9530026</t>
  </si>
  <si>
    <t>Delock hub rack USB 3.0 13xA  3.1 industrijski 64039</t>
  </si>
  <si>
    <t>9530027</t>
  </si>
  <si>
    <t>9435087</t>
  </si>
  <si>
    <t>9435088</t>
  </si>
  <si>
    <t>9435089</t>
  </si>
  <si>
    <t>9435090</t>
  </si>
  <si>
    <t>Sennheiser slušalke+mikrofon EPOS - PC 8 stereo USB črne</t>
  </si>
  <si>
    <t>7620079</t>
  </si>
  <si>
    <t>WD Elements SSD 2TB zunanji SE USB 3.0</t>
  </si>
  <si>
    <t>8943111</t>
  </si>
  <si>
    <t>9440343</t>
  </si>
  <si>
    <t>Logitech zvočniki 2.0 Z207 2.0 Bluetooth črni 980-001295</t>
  </si>
  <si>
    <t>7610056</t>
  </si>
  <si>
    <t>Logitech presenter R500 brezžični USB 910-005843</t>
  </si>
  <si>
    <t>5548009</t>
  </si>
  <si>
    <t>ATEN line extender DVI D/Avdio RJ45-RJ45 VE602</t>
  </si>
  <si>
    <t>8560078</t>
  </si>
  <si>
    <t>Cherry miška vertikalna brezžična MW4500 optična ergonomska za levičarje JW-4550</t>
  </si>
  <si>
    <t>5530109</t>
  </si>
  <si>
    <t>Modul  USB 3.0 DO</t>
  </si>
  <si>
    <t>9340020</t>
  </si>
  <si>
    <t>9435086</t>
  </si>
  <si>
    <t>ATEN napajalnik 0AD8-1605-24MI DC 5.3 V, 2.4 A</t>
  </si>
  <si>
    <t>8711035</t>
  </si>
  <si>
    <t>Bachmann modul USB 3.0 A-B 917.401</t>
  </si>
  <si>
    <t>9320180</t>
  </si>
  <si>
    <t>Triton polica rack izvlečna 650mm 45kg siva</t>
  </si>
  <si>
    <t>9418082</t>
  </si>
  <si>
    <t>7901036</t>
  </si>
  <si>
    <t>Logitech zvočniki 2.0 Z207 2.0 Bluetooth beli 980-001292</t>
  </si>
  <si>
    <t>7610057</t>
  </si>
  <si>
    <t>Logitech tipkovnica K780 MultiDevice SLO brezžična Bluetooth siva/bela 920-008042</t>
  </si>
  <si>
    <t>5550045</t>
  </si>
  <si>
    <t>Logitech miška M705 brezžična Unifying črna Marathon OEM 910-006034</t>
  </si>
  <si>
    <t>5530115</t>
  </si>
  <si>
    <t>Logitech miška M185 brezžična rdeča 910-002240</t>
  </si>
  <si>
    <t>5530116</t>
  </si>
  <si>
    <t>Logitech tipkovnica G213 Prodigy Gaming membranska USB SLO 920-008085</t>
  </si>
  <si>
    <t>6006023</t>
  </si>
  <si>
    <t>Delock pretvornik USB-video grabber 88307</t>
  </si>
  <si>
    <t>9801038</t>
  </si>
  <si>
    <t>9801037</t>
  </si>
  <si>
    <t>9489010</t>
  </si>
  <si>
    <t>Digitus zidni kabinet 12U 638 600x600 siv sestavljen DN-19 12U-6/6-EC</t>
  </si>
  <si>
    <t>9435092</t>
  </si>
  <si>
    <t>Logitech miška M650 Signature velikost L brezžična Bluetooth grafitna 910-006236</t>
  </si>
  <si>
    <t>5530118</t>
  </si>
  <si>
    <t>Logitech miška M650 Signature velikost L brezžična Bluetooth bela 910-006238</t>
  </si>
  <si>
    <t>5530119</t>
  </si>
  <si>
    <t>Delock kartica Riser Card PCIe x16 na x16 ploščat kabel 30cm 85764</t>
  </si>
  <si>
    <t>9510086</t>
  </si>
  <si>
    <t>Delock kartica Riser Card PCIe x16 na x16 ploščat kabel 60cm 85765</t>
  </si>
  <si>
    <t>9510087</t>
  </si>
  <si>
    <t>7930017</t>
  </si>
  <si>
    <t>Bachmann PIX pokrovček nerjaveče jeklo 926.100</t>
  </si>
  <si>
    <t>9320189</t>
  </si>
  <si>
    <t>Bachmann pokrov za odprtine kablov LOOP ROUND nerjaveče jeklo 930.301</t>
  </si>
  <si>
    <t>9320188</t>
  </si>
  <si>
    <t>7948041</t>
  </si>
  <si>
    <t>8930030</t>
  </si>
  <si>
    <t>8930031</t>
  </si>
  <si>
    <t>APACER USB ključ 64GB AH115 super mini srebrn</t>
  </si>
  <si>
    <t>8920132</t>
  </si>
  <si>
    <t>APACER USB ključ 64GB AH111 super mini srebrno/moder</t>
  </si>
  <si>
    <t>8920133</t>
  </si>
  <si>
    <t>APACER USB ključ 32GB AH112 super mini srebrno/rdeč</t>
  </si>
  <si>
    <t>8920134</t>
  </si>
  <si>
    <t>APACER USB ključ 32GB AH116 super mini bel</t>
  </si>
  <si>
    <t>8920135</t>
  </si>
  <si>
    <t>APACER USB 3.2 Gen1 ključ  64GB AH155 super mini srebrno/moder</t>
  </si>
  <si>
    <t>8920136</t>
  </si>
  <si>
    <t>APACER USB 3.2 Gen1 ključ 128GB AH155 super mini srebrno/moder</t>
  </si>
  <si>
    <t>8920137</t>
  </si>
  <si>
    <t>APACER USB 3.2 Gen1 ključ  32GB AH155 super mini srebrno/moder</t>
  </si>
  <si>
    <t>8920138</t>
  </si>
  <si>
    <t>APACER USB 3.2 Gen1 ključ  32GB AH157 super mini moder</t>
  </si>
  <si>
    <t>8920139</t>
  </si>
  <si>
    <t>APACER USB 3.2 Gen1 ključ  64GB AH157 super mini rdeč</t>
  </si>
  <si>
    <t>8920140</t>
  </si>
  <si>
    <t>APACER USB 3.2 Gen1 ključ  64GB AH353 srebrno/črn</t>
  </si>
  <si>
    <t>8920141</t>
  </si>
  <si>
    <t>APACER USB 3.2 Gen1 ključ  64GB AH355 črn</t>
  </si>
  <si>
    <t>8920142</t>
  </si>
  <si>
    <t>APACER USB 3.2 Gen1 ključ 128GB AH355 črn</t>
  </si>
  <si>
    <t>8920143</t>
  </si>
  <si>
    <t>Sennheiser bluetooth USB Avdio BT T100 oddajnik</t>
  </si>
  <si>
    <t>9802049</t>
  </si>
  <si>
    <t>Baseus polnilec 30W USB TipC GaN3 Mini QC črn CCGN010101</t>
  </si>
  <si>
    <t>2190073</t>
  </si>
  <si>
    <t>Baseus polnilec 30W USB TipC GaN3 Mini QC bel CCGN010102</t>
  </si>
  <si>
    <t>2190074</t>
  </si>
  <si>
    <t>Kanal NIK 0S 15x10 samolepilni antracit</t>
  </si>
  <si>
    <t>9315022</t>
  </si>
  <si>
    <t>Kanal NIK 1S 15x17 samolepilni antracit</t>
  </si>
  <si>
    <t>9315023</t>
  </si>
  <si>
    <t>Kanal NIK 2S 30x17 samolepilni antracit</t>
  </si>
  <si>
    <t>9315024</t>
  </si>
  <si>
    <t>Kanal NIK pohodni 52x14 antracit</t>
  </si>
  <si>
    <t>9315025</t>
  </si>
  <si>
    <t>Digitus nosilec za mini PC ohišje multi črn DA-90360</t>
  </si>
  <si>
    <t>7716028</t>
  </si>
  <si>
    <t>Delock klešče univerzalne za RJ konektorje + mrežni tester 90510</t>
  </si>
  <si>
    <t>1385042</t>
  </si>
  <si>
    <t>Bachmann izvijač TORX T6 917.040</t>
  </si>
  <si>
    <t>1385043</t>
  </si>
  <si>
    <t>STANLEY klešče ščipalke velike 150 mm</t>
  </si>
  <si>
    <t>1385036</t>
  </si>
  <si>
    <t>STANLEY kladivo 300g</t>
  </si>
  <si>
    <t>1385037</t>
  </si>
  <si>
    <t>STANLEY klešče kombinirane 180 mm</t>
  </si>
  <si>
    <t>1385038</t>
  </si>
  <si>
    <t>STANLEY klešče podolgovate 150 mm</t>
  </si>
  <si>
    <t>1385039</t>
  </si>
  <si>
    <t>STANLEY libela-vodna tehtnica 40cm</t>
  </si>
  <si>
    <t>1385040</t>
  </si>
  <si>
    <t>Orodje za servisiranje telefonov/tablic DO</t>
  </si>
  <si>
    <t>1385041</t>
  </si>
  <si>
    <t>9104150</t>
  </si>
  <si>
    <t>Teltonika napajalnik 50V 2,6A 2pin PR318EUA</t>
  </si>
  <si>
    <t>9130017</t>
  </si>
  <si>
    <t>SBOX kabel USB 3v1 Lightning/TipC/mikro 2,4A 1m</t>
  </si>
  <si>
    <t>8510093</t>
  </si>
  <si>
    <t>WHITE SHARK USB LED trak RGB 5m HELIOS-5</t>
  </si>
  <si>
    <t>6004019</t>
  </si>
  <si>
    <t>Triton polica rack 1U 250mm - 15kg siva</t>
  </si>
  <si>
    <t>9418092</t>
  </si>
  <si>
    <t>Delock kabel HDMI kotni 4K siv 5m 83077</t>
  </si>
  <si>
    <t>8530167</t>
  </si>
  <si>
    <t>Delock kabel SATA kotni  90° 6Gb/s 0,3m 82806</t>
  </si>
  <si>
    <t>8514048</t>
  </si>
  <si>
    <t>Digitus 250mm panel 12-port modularni DN-91420</t>
  </si>
  <si>
    <t>9485051</t>
  </si>
  <si>
    <t>Fantec čitalec in presnemovalec diskov DS-X2U3-Alu 2492</t>
  </si>
  <si>
    <t>9550042</t>
  </si>
  <si>
    <t>Fantec čitalec in presnemovalec diskov DS-X2U3-Glanz 2494</t>
  </si>
  <si>
    <t>9550043</t>
  </si>
  <si>
    <t>Value kabel USB4 0,8m 40GBit/s 5A  črn</t>
  </si>
  <si>
    <t>8531100</t>
  </si>
  <si>
    <t>Mikrotik usmerjevalnik 12xSFP28 2xQSFP rack CCR2216-1G-12XS-2XQ</t>
  </si>
  <si>
    <t>9116111</t>
  </si>
  <si>
    <t>9116112</t>
  </si>
  <si>
    <t>Mikrotik usmerjevalnik   7-port Giga 1x2.5G 1xSFP+ RB5009UG+S+IN</t>
  </si>
  <si>
    <t>9116113</t>
  </si>
  <si>
    <t>Mikrotik mrežna kartica PCIe Giga 1xRJ45 2xQSFP28 CCR2004-1G-2XS-PCIe</t>
  </si>
  <si>
    <t>9118040</t>
  </si>
  <si>
    <t>Mikrotik antena Dual-band 2.4GHz 3.3dbi/ 5GHz5.5-7.1 dBi Zunanja HGO-antenna-OUT</t>
  </si>
  <si>
    <t>9109102</t>
  </si>
  <si>
    <t>Mikrotik antena 699MHz-3.8GHz 1.5-4dbi LTE, CAT-M/NB, LoRa zunanja HGO-LTE-W</t>
  </si>
  <si>
    <t>9109103</t>
  </si>
  <si>
    <t>9108133</t>
  </si>
  <si>
    <t>Mikrotik dostopna točka Wi-Fi CubeSA 60 PRO bridge ac zunanja CubeG-5ac60ay-SA</t>
  </si>
  <si>
    <t>9108134</t>
  </si>
  <si>
    <t>Delock adapter slot 2x USB 3.2 Gen1 84836</t>
  </si>
  <si>
    <t>9703024</t>
  </si>
  <si>
    <t>Synology NAS DS1821+ za 8 diskov</t>
  </si>
  <si>
    <t>8910023</t>
  </si>
  <si>
    <t>Synology NAS rack RS820+ za 4 diske SYNRS820+</t>
  </si>
  <si>
    <t>8910024</t>
  </si>
  <si>
    <t>Synology NAS rack RS1221+ za 8 diskov</t>
  </si>
  <si>
    <t>8910025</t>
  </si>
  <si>
    <t>Synology NAS rack RS2421RP+ za 12 diskov SYNRS2421RP+</t>
  </si>
  <si>
    <t>8910026</t>
  </si>
  <si>
    <t>WHITE SHARK nosilec namizni LCD 3xmonito Gaming črni GMS-3203 RHAMSES-III</t>
  </si>
  <si>
    <t>7702073</t>
  </si>
  <si>
    <t>7702074</t>
  </si>
  <si>
    <t>SBOX stenski nosilec za TV PLB-5948T črn</t>
  </si>
  <si>
    <t>7709076</t>
  </si>
  <si>
    <t>SBOX stenski nosilec za TV PLB-4269T črn</t>
  </si>
  <si>
    <t>7709077</t>
  </si>
  <si>
    <t>SBOX stenski nosilec za TV PLB-6546T črn</t>
  </si>
  <si>
    <t>7709078</t>
  </si>
  <si>
    <t>7709079</t>
  </si>
  <si>
    <t>SBOX stenski nosilec za TV PLB-1246F črn vrteči 360° črn</t>
  </si>
  <si>
    <t>7709080</t>
  </si>
  <si>
    <t>SBOX stenski nosilec za TV PLB-4986 črn</t>
  </si>
  <si>
    <t>7709081</t>
  </si>
  <si>
    <t>SBOX stenski nosilec za TV PLB-61486 črn</t>
  </si>
  <si>
    <t>7709082</t>
  </si>
  <si>
    <t>Delock adapter SATA - M.2 z ohišjem 62688</t>
  </si>
  <si>
    <t>9702037</t>
  </si>
  <si>
    <t>SBOX miška brezžična USB WM-549B črna</t>
  </si>
  <si>
    <t>5530120</t>
  </si>
  <si>
    <t>Digitus stikalo Giga 25,4cm 16x RJ45 DN-80115</t>
  </si>
  <si>
    <t>9104151</t>
  </si>
  <si>
    <t>Digitus zvočnik  konferenčni brezžični Bluetooth DA-12221</t>
  </si>
  <si>
    <t>7610060</t>
  </si>
  <si>
    <t>Delock bluetooth adapter USB A2DP mikro 20m BT 5.0 61014</t>
  </si>
  <si>
    <t>9802048</t>
  </si>
  <si>
    <t>BROTHER trak TZe 132 proz./rdeč 12mm</t>
  </si>
  <si>
    <t>2050042</t>
  </si>
  <si>
    <t>ATEN množilnik HDMI rack 10x1 4K VS0110HA</t>
  </si>
  <si>
    <t>8702036</t>
  </si>
  <si>
    <t>9108119</t>
  </si>
  <si>
    <t>9108120</t>
  </si>
  <si>
    <t>Roline kabel Thunderbolt 3 1m 20 Giga 5A črn</t>
  </si>
  <si>
    <t>8556042</t>
  </si>
  <si>
    <t>Delock kabel USB A-B mikro kotni-270st. 1m 83250</t>
  </si>
  <si>
    <t>8519272</t>
  </si>
  <si>
    <t>8516027</t>
  </si>
  <si>
    <t>8015030</t>
  </si>
  <si>
    <t>Mikrotik usmerjevalnik 16-port Giga +2x SFP+ rack CCR2004-16G-2S+</t>
  </si>
  <si>
    <t>9104140</t>
  </si>
  <si>
    <t>Hilook video nadzorni sistem WiFi set 2MP IK-4142B-MH/W</t>
  </si>
  <si>
    <t>8010082</t>
  </si>
  <si>
    <t>HiLook video snemalnik 4-kanalni PoE NVR IP NVR-104H-D/4P(C)</t>
  </si>
  <si>
    <t>8010083</t>
  </si>
  <si>
    <t>Leviton kabel CAT.6A ZONE U/FTP B2ca 500m oranžen</t>
  </si>
  <si>
    <t>9001073</t>
  </si>
  <si>
    <t>Leviton kabel CAT.6+ UTP B2ca 500m oranžen</t>
  </si>
  <si>
    <t>9001074</t>
  </si>
  <si>
    <t>Bachmann STEP 2U nosilec za montažo 940.097</t>
  </si>
  <si>
    <t>9320190</t>
  </si>
  <si>
    <t>Delock mrežna kartica PCIe 2xRJ45 GigaLAN i82576 89021</t>
  </si>
  <si>
    <t>9118041</t>
  </si>
  <si>
    <t>Delock mrežna kartica PCIe 2xRJ45 GigaLAN RTL8111 89346</t>
  </si>
  <si>
    <t>9118042</t>
  </si>
  <si>
    <t>ATEN množilnik HDMI rack  8x1 4K VS0108HB</t>
  </si>
  <si>
    <t>8702037</t>
  </si>
  <si>
    <t>Bachmann VENID vgradni razdelilec 229mm 2x220V 2x prazen 936.007</t>
  </si>
  <si>
    <t>9320191</t>
  </si>
  <si>
    <t>Ubiquiti omarica nadometna zunanja flex USW-FLEX-UTILITY</t>
  </si>
  <si>
    <t>9116114</t>
  </si>
  <si>
    <t>Garderobna omarica - gasilska IPC 1780x1000x600 Triton</t>
  </si>
  <si>
    <t>1560003</t>
  </si>
  <si>
    <t>Garderobna omarica - gasilska IPS 1780x1000x500 z držalom čelade Triton</t>
  </si>
  <si>
    <t>1560004</t>
  </si>
  <si>
    <t>Garderobna omarica - montažne noge 4kos Triton</t>
  </si>
  <si>
    <t>1560005</t>
  </si>
  <si>
    <t>Garderobna omarica - držalo čelade nagibno Triton</t>
  </si>
  <si>
    <t>1560006</t>
  </si>
  <si>
    <t>Garderobna omara-modular 1970x600x500 s ključavnico Triton</t>
  </si>
  <si>
    <t>9956001</t>
  </si>
  <si>
    <t>Garderobna omara-les/kovina 1970x420x500 s ključavnico Triton</t>
  </si>
  <si>
    <t>9956002</t>
  </si>
  <si>
    <t>Garderobna omara-kovina 1970x420x500 s ključavnico Triton</t>
  </si>
  <si>
    <t>9956003</t>
  </si>
  <si>
    <t>Garderobna omara-klop 460x350x1200 Triton</t>
  </si>
  <si>
    <t>9956004</t>
  </si>
  <si>
    <t>Garderobna omara-klop enojna z obešali 1800x43x1200 Triton</t>
  </si>
  <si>
    <t>9956005</t>
  </si>
  <si>
    <t>Stojalo za razkužilo 1350x300x400 Triton</t>
  </si>
  <si>
    <t>9956006</t>
  </si>
  <si>
    <t>Stojalo s policami-regal 2000x1000x400 Triton</t>
  </si>
  <si>
    <t>9956007</t>
  </si>
  <si>
    <t>Digitus napajalni kabel 220V EURO schuko Y 2xC13 1,7m AK-440401-017-S</t>
  </si>
  <si>
    <t>8510094</t>
  </si>
  <si>
    <t>Logitech miška M650 Signature velikost M brezžična Bluetooth grafitna 910-006253</t>
  </si>
  <si>
    <t>5530121</t>
  </si>
  <si>
    <t>Delock adapter slot 1x Mini SAS SFF-8643 Ž 89458</t>
  </si>
  <si>
    <t>9703025</t>
  </si>
  <si>
    <t>Delock SAS kabel-Mini SAS HD SFF-8644&gt; Mini SAS HD SFF-8643 0,5m 83386</t>
  </si>
  <si>
    <t>8514049</t>
  </si>
  <si>
    <t>EFB ohišje za konektor DB09/DB15 sivo 29416.1</t>
  </si>
  <si>
    <t>3010003</t>
  </si>
  <si>
    <t>9510089</t>
  </si>
  <si>
    <t>Digitus kabel CAT.7 SFTP Dca 25m oranžen DK-1743-VH-025</t>
  </si>
  <si>
    <t>9001075</t>
  </si>
  <si>
    <t>Digitus kabel CAT.7 SFTP Dca 50m oranžen DK-1743-VH-050</t>
  </si>
  <si>
    <t>9001076</t>
  </si>
  <si>
    <t>Digitus kabel CAT.7 SFTP Dca 250m oranžen DK-1743-VH-250</t>
  </si>
  <si>
    <t>9001077</t>
  </si>
  <si>
    <t>9116115</t>
  </si>
  <si>
    <t>Cherry podloga za miško tekstil MP 1000 Premium XL črna PADCHE001</t>
  </si>
  <si>
    <t>5570039</t>
  </si>
  <si>
    <t>Xilence kit za montažo podnožja LGA1700 XZ175</t>
  </si>
  <si>
    <t>8130039</t>
  </si>
  <si>
    <t>Xilence kit za montažo podnožja LGA1700 vodno hlajenje XZ176</t>
  </si>
  <si>
    <t>8130040</t>
  </si>
  <si>
    <t>7948042</t>
  </si>
  <si>
    <t>Hikvision IP kamera DS-2CV2021G2-IDW 2.0MP brezžična, zunanja</t>
  </si>
  <si>
    <t>8001165</t>
  </si>
  <si>
    <t>Hikvision IP kamera DS-2CV2041G2-IDW(D) 4.0MP brezžična, zunanja</t>
  </si>
  <si>
    <t>8001166</t>
  </si>
  <si>
    <t>Hikvision video snemalnik 32-kanalni NVR IP DS-7732NI-K4</t>
  </si>
  <si>
    <t>8010086</t>
  </si>
  <si>
    <t>Delock brezžična antena-kabel rpsma m/ MHF® 0,35m 90478</t>
  </si>
  <si>
    <t>9109105</t>
  </si>
  <si>
    <t>Delock kabel USB 2.0 A-B mikro 1m kotni 83148</t>
  </si>
  <si>
    <t>8519273</t>
  </si>
  <si>
    <t>Delock brezžična antena-kabel N-TIP m/ rsma ž 1,5m 88939</t>
  </si>
  <si>
    <t>9109106</t>
  </si>
  <si>
    <t>7950101</t>
  </si>
  <si>
    <t>Bachmann DESK 1 namizni razdelilec 2x220V, 2xUSB 902.0192</t>
  </si>
  <si>
    <t>9320192</t>
  </si>
  <si>
    <t>Digitus mrežna kartica PCIe 2xRJ45 + Low Profile DN-10132</t>
  </si>
  <si>
    <t>9118043</t>
  </si>
  <si>
    <t>Bachmann CONI vgradni razdelilec 356mm 2x220V, 1xUSB-C 80W, 2xprazen 912.169</t>
  </si>
  <si>
    <t>9320193</t>
  </si>
  <si>
    <t>9109107</t>
  </si>
  <si>
    <t>9108135</t>
  </si>
  <si>
    <t>KELine optični panel  rack 24x ST prazen RAB-FO-X15-SL</t>
  </si>
  <si>
    <t>7940029</t>
  </si>
  <si>
    <t>HiLook IP kamera 5.0MP IPC-D150H(C) zunanja</t>
  </si>
  <si>
    <t>8001167</t>
  </si>
  <si>
    <t>HiLook IP kamera 5.0MP IPC-B150H(C) zunanja</t>
  </si>
  <si>
    <t>8001168</t>
  </si>
  <si>
    <t>HiLook IP kamera 5.0MP IPC-T250H(C) zunanja</t>
  </si>
  <si>
    <t>8001169</t>
  </si>
  <si>
    <t>HiLook IP kamera 5.0MP IPC-B650H-Z(C) zunanja</t>
  </si>
  <si>
    <t>8001170</t>
  </si>
  <si>
    <t>HiLook IP kamera 5.0MP IPC-T651H-Z(C) zunanja</t>
  </si>
  <si>
    <t>8001171</t>
  </si>
  <si>
    <t>HiLook IP kamera 5.0MP IPC-D650H-Z(C) zunanja</t>
  </si>
  <si>
    <t>8001172</t>
  </si>
  <si>
    <t>Bachmann CONI COVER vgradno ohišje 356mm za razdelilce srebrn 338.0080</t>
  </si>
  <si>
    <t>9320194</t>
  </si>
  <si>
    <t>Bachmann CONI COVER kabelska polica za 356mm razdelilce 918.0750</t>
  </si>
  <si>
    <t>9320195</t>
  </si>
  <si>
    <t>Logitech miška vertikalna Lift brezžična grafitna 910-006473</t>
  </si>
  <si>
    <t>5530122</t>
  </si>
  <si>
    <t>Logitech miška vertikalna Lift brezžična bela 910-006475</t>
  </si>
  <si>
    <t>5530123</t>
  </si>
  <si>
    <t>Logitech miška vertikalna Lift brezžična roza 910-006478</t>
  </si>
  <si>
    <t>5530124</t>
  </si>
  <si>
    <t>EZVIZ IP kamera 4.0MP brezžična PT CS-C6W</t>
  </si>
  <si>
    <t>8001174</t>
  </si>
  <si>
    <t>9116116</t>
  </si>
  <si>
    <t>9108136</t>
  </si>
  <si>
    <t>Tenda mrežna kartica WiFi AC 1200Mb PCIe Low Profile E12</t>
  </si>
  <si>
    <t>9118044</t>
  </si>
  <si>
    <t>Bachmann LOOP SQUARE uvodnica za kable 240mm 930.320</t>
  </si>
  <si>
    <t>9320196</t>
  </si>
  <si>
    <t>Teltonika UPS-BAT120 BAT120000000</t>
  </si>
  <si>
    <t>9903047</t>
  </si>
  <si>
    <t>Teltonika napajalnik 54V 4,6A 2pin PR320EUA</t>
  </si>
  <si>
    <t>9130018</t>
  </si>
  <si>
    <t>HikVision HiWatch IP kamera HWI-B140H(C) 4.0MP zunanja</t>
  </si>
  <si>
    <t>8001177</t>
  </si>
  <si>
    <t>HikVision HiWatch IP kamera HWI-T240H(C) 4.0MP zunanja</t>
  </si>
  <si>
    <t>8001178</t>
  </si>
  <si>
    <t>HikVision HiWatch IP kamera HWI-D140H(C) 4.0MP zunanja</t>
  </si>
  <si>
    <t>8001179</t>
  </si>
  <si>
    <t>HikVision HiWatch IP kamera HWI-B640H-Z 4.0MP zunanja</t>
  </si>
  <si>
    <t>8001180</t>
  </si>
  <si>
    <t>HikVision HiWatch IP kamera HWI-T641H-Z (C) 4.0MP zunanja</t>
  </si>
  <si>
    <t>8001181</t>
  </si>
  <si>
    <t>RJ09 konektor 4p4k DO pak/100</t>
  </si>
  <si>
    <t>9060030</t>
  </si>
  <si>
    <t>DATECH kabinet 42U 2055 800x1000 siv DTS.8042.9000</t>
  </si>
  <si>
    <t>9440345</t>
  </si>
  <si>
    <t>9104152</t>
  </si>
  <si>
    <t>9104153</t>
  </si>
  <si>
    <t>9030381</t>
  </si>
  <si>
    <t>Digitus patch slim FTP CAT.6A 10m siv</t>
  </si>
  <si>
    <t>9030383</t>
  </si>
  <si>
    <t>Tenda stikalo 100M 24-port rack 2xSFP Giga combo uplink TEF1026F</t>
  </si>
  <si>
    <t>9104154</t>
  </si>
  <si>
    <t>8519274</t>
  </si>
  <si>
    <t>8519275</t>
  </si>
  <si>
    <t>7620083</t>
  </si>
  <si>
    <t>9104155</t>
  </si>
  <si>
    <t>9108137</t>
  </si>
  <si>
    <t>Delock čitalec in presnemovalec diskov USB 3.2 TipC za M.2 NVMe PCIe SSD 64177</t>
  </si>
  <si>
    <t>9550045</t>
  </si>
  <si>
    <t>9550046</t>
  </si>
  <si>
    <t>Ubiquiti stikalo Giga  5-port Unifi OEM USW-FLEX-MINI-5</t>
  </si>
  <si>
    <t>9104156</t>
  </si>
  <si>
    <t>KELine kabel CAT.6  UTP Dca 305m LSOH  Euroclass</t>
  </si>
  <si>
    <t>9001078</t>
  </si>
  <si>
    <t>ATEN kapa s šiltom roza U.V. protection</t>
  </si>
  <si>
    <t>8305001</t>
  </si>
  <si>
    <t>Tenda kapa s šiltom siva Cool Feeling</t>
  </si>
  <si>
    <t>8301001</t>
  </si>
  <si>
    <t>HiLook kapa s šiltom temno siva mikrofibra</t>
  </si>
  <si>
    <t>8313001</t>
  </si>
  <si>
    <t>Ubiquiti skodelica belo/modra 300ml</t>
  </si>
  <si>
    <t>8312001</t>
  </si>
  <si>
    <t>8519276</t>
  </si>
  <si>
    <t>Tenda stikalo Giga 24-port rack 24x PoE TEG1124P-24-250W</t>
  </si>
  <si>
    <t>9104157</t>
  </si>
  <si>
    <t>Tenda stikalo Giga 24-port rack 24x PoE 4xSFP TEG5328P-24-410W</t>
  </si>
  <si>
    <t>9104158</t>
  </si>
  <si>
    <t>7948044</t>
  </si>
  <si>
    <t>HiLook IP kamera 2.0MP PTZ-N4215I-DE(F) PTZ, 15x zoom</t>
  </si>
  <si>
    <t>8001160</t>
  </si>
  <si>
    <t>HiLook IP kamera 2.0MP PTZ-N4225I-DE(F) PTZ, 25x zoom</t>
  </si>
  <si>
    <t>8001161</t>
  </si>
  <si>
    <t>HiLook IP kamera 4.0MP PTZ-N2404I-DE3(F) PTZ, 4x zoom</t>
  </si>
  <si>
    <t>8001159</t>
  </si>
  <si>
    <t>HiLook IP kamera 8.0MP IPC-B180H(C) zunanja</t>
  </si>
  <si>
    <t>8001163</t>
  </si>
  <si>
    <t>HiLook IP kamera 8.0MP IPC-D180H(C) zunanja</t>
  </si>
  <si>
    <t>8001162</t>
  </si>
  <si>
    <t>HiLook IP kamera 8.0MP IPC-T280H(C) zunanja</t>
  </si>
  <si>
    <t>8001164</t>
  </si>
  <si>
    <t>ATEN razdelilec PDU  4xC14 IP ContorlBox PE4104G</t>
  </si>
  <si>
    <t>8201051</t>
  </si>
  <si>
    <t>Delock protiprašna zaščita za RJ45 priključke črna pak/10 86176</t>
  </si>
  <si>
    <t>9060031</t>
  </si>
  <si>
    <t>Delock adapter AVDIO Jack 3,5M 4-pin CTIA-Jack 3,5Ž 4-pin OMTP 65590</t>
  </si>
  <si>
    <t>9701057</t>
  </si>
  <si>
    <t>Synology NAS rack RS3621xs+ za 12 diskov</t>
  </si>
  <si>
    <t>8910027</t>
  </si>
  <si>
    <t>Synology NAS rack RS3618xs za 12 diskov</t>
  </si>
  <si>
    <t>8910028</t>
  </si>
  <si>
    <t>Delock klešče za RJ45 konektorje Easy Connect 90577</t>
  </si>
  <si>
    <t>1385044</t>
  </si>
  <si>
    <t>Delock RJ45 konektor CAT.6 FTP Easy Connect pak/50 66905</t>
  </si>
  <si>
    <t>9060032</t>
  </si>
  <si>
    <t>9060033</t>
  </si>
  <si>
    <t>Logitech miška MX Master 3S Performance brezžična LogiBolt grafitna 910-006559</t>
  </si>
  <si>
    <t>5530126</t>
  </si>
  <si>
    <t>EZVIZ solarni panel model D CS-CMT-SOLAR PANEL-D</t>
  </si>
  <si>
    <t>8020055</t>
  </si>
  <si>
    <t>EZVIZ IP kamera 4.0MP brezžična zunanja vgrajen akumulator CS-BC1C</t>
  </si>
  <si>
    <t>8001184</t>
  </si>
  <si>
    <t>EZVIZ IP kamera 2.0MP brezžična PT CS-TY2</t>
  </si>
  <si>
    <t>8001185</t>
  </si>
  <si>
    <t>Delock kartica PCIe kontroler x16 4xInt. NVMe M.2 Key M 89044</t>
  </si>
  <si>
    <t>9510091</t>
  </si>
  <si>
    <t>Logitech tipkovnica MX Mechanical SLO brezžična Logi Bolt osvetljena 920-01075</t>
  </si>
  <si>
    <t>5550060</t>
  </si>
  <si>
    <t>Logitech tipkovnica MX Mechanical MINI brezžična Logi Bolt osvetljena 920-01078</t>
  </si>
  <si>
    <t>5550061</t>
  </si>
  <si>
    <t>Digitus kabel HDMI 4v1 HDMI/DisplayPort/ mini DisplayPort/USB TipC 4K 60Hz</t>
  </si>
  <si>
    <t>8530169</t>
  </si>
  <si>
    <t>Digitus kabel HDMI 3v1 HDMI/DisplayPort/ mini DisplayPort 4K 60Hz 1,3m DS-45332</t>
  </si>
  <si>
    <t>8530168</t>
  </si>
  <si>
    <t>8519277</t>
  </si>
  <si>
    <t>Digitus kabel HDMI-DisplayPort  2m+USB napajanje AK-330111-020-S</t>
  </si>
  <si>
    <t>8531102</t>
  </si>
  <si>
    <t>Digitus adapter HDMI M-DisplayPort 4K 30Hz 20cm AK-330101-002-S</t>
  </si>
  <si>
    <t>9707022</t>
  </si>
  <si>
    <t>Digitus kabel USB TipC-DisplayPort 2m 8K 30Hz obojesmerni</t>
  </si>
  <si>
    <t>8531101</t>
  </si>
  <si>
    <t>Logitech miška vertikalna Lift LEFT brezžična grafitna 910-006474</t>
  </si>
  <si>
    <t>5530127</t>
  </si>
  <si>
    <t>AOC monitor 24B2XHM2 23,8'' 75Hz</t>
  </si>
  <si>
    <t>8704104</t>
  </si>
  <si>
    <t>Delock serijski kabel DB9M-DB9Ž 0,5m 86613</t>
  </si>
  <si>
    <t>8516029</t>
  </si>
  <si>
    <t>Philips monitor 327E8QJAB 31,5" IPS</t>
  </si>
  <si>
    <t>9958002</t>
  </si>
  <si>
    <t>Philips monitor 273V7QJAB 27" IPS</t>
  </si>
  <si>
    <t>9958001</t>
  </si>
  <si>
    <t>6003026</t>
  </si>
  <si>
    <t>Value adapter DisplayPort M-DisplayPortŽ 4K EDID Emulator 14.99.3446-10</t>
  </si>
  <si>
    <t>9705018</t>
  </si>
  <si>
    <t>Delock kabel USB A-B mikro 0,50m bel bombažna zaščita 83915</t>
  </si>
  <si>
    <t>8519278</t>
  </si>
  <si>
    <t>9485052</t>
  </si>
  <si>
    <t>Delock tipkovnica brezžična Touchpad DE razporeditev tipk črna 12454</t>
  </si>
  <si>
    <t>5550059</t>
  </si>
  <si>
    <t>Tenda usmerjevalnik Wi-Fi 4G LTE 300Mb 4G03</t>
  </si>
  <si>
    <t>9116117</t>
  </si>
  <si>
    <t>Tenda stikalo Giga 16-port rack 16x PoE 2xSFP TEG1118P-16-250W</t>
  </si>
  <si>
    <t>9104159</t>
  </si>
  <si>
    <t>Tenda stikalo Giga 24-port rack 4xSFP TEG3328F</t>
  </si>
  <si>
    <t>9104160</t>
  </si>
  <si>
    <t>Delock kabel USB 3.1 C-B mikro 0,5m črn 83676</t>
  </si>
  <si>
    <t>8519279</t>
  </si>
  <si>
    <t>Majica Leviton peščeno siva S,M,L,XL,2XL ,3XL, velikost označi v opombah - DARILO</t>
  </si>
  <si>
    <t>8303015</t>
  </si>
  <si>
    <t>Philips monitor 275E1S 27" IPS QHD</t>
  </si>
  <si>
    <t>9958003</t>
  </si>
  <si>
    <t>SanDisk SSD 1TB Portable zunanji USB 3.2 SANSD-1TB_PORT2</t>
  </si>
  <si>
    <t>8943118</t>
  </si>
  <si>
    <t>Delock kabel USB 2.0 A-B 2m kotni črn 83528</t>
  </si>
  <si>
    <t>8519280</t>
  </si>
  <si>
    <t>WD PURPLE 2TB trdi disk 9cm 5400 256MB SATA WD22PURZ</t>
  </si>
  <si>
    <t>8907139</t>
  </si>
  <si>
    <t>Delock mrežna kartica PCIe 4xRJ45 Gigabit PoE+ i350 88501</t>
  </si>
  <si>
    <t>9118045</t>
  </si>
  <si>
    <t>Delock mrežna kartica PCIe 4xRJ45 Gigabit RTL8111 89025</t>
  </si>
  <si>
    <t>9118046</t>
  </si>
  <si>
    <t>6002030</t>
  </si>
  <si>
    <t>6002031</t>
  </si>
  <si>
    <t>6006024</t>
  </si>
  <si>
    <t>6006025</t>
  </si>
  <si>
    <t>WHITE SHARK zvočniki 2.0 črni GSP-968 MOOD-B</t>
  </si>
  <si>
    <t>7610061</t>
  </si>
  <si>
    <t>WHITE SHARK zvočniki 2.0 beli GSP-968 MOOD-W</t>
  </si>
  <si>
    <t>7610062</t>
  </si>
  <si>
    <t>WHITE SHARK zvočnik Bluetooth črn GBT-808 CONGA</t>
  </si>
  <si>
    <t>7610063</t>
  </si>
  <si>
    <t>WHITE SHARK zvočnik Bluetooth črn GBT-58 TAMMA</t>
  </si>
  <si>
    <t>7610064</t>
  </si>
  <si>
    <t>WHITE SHARK nosilec za slušalke HDS-33 CREEK</t>
  </si>
  <si>
    <t>7716030</t>
  </si>
  <si>
    <t>WHITE SHARK igralni plošček bel GPW-4006 CENTURIUN-W</t>
  </si>
  <si>
    <t>5520006</t>
  </si>
  <si>
    <t>WHITE SHARK nahrbtnik črno/srebrn GBP-006 SCOUT-BS</t>
  </si>
  <si>
    <t>9606038</t>
  </si>
  <si>
    <t>WHITE SHARK nahrbtnik črn GBP-006 SCOUT</t>
  </si>
  <si>
    <t>9606037</t>
  </si>
  <si>
    <t>WHITE SHARK nahrbtnik črn GBP-007 RANGER</t>
  </si>
  <si>
    <t>9606036</t>
  </si>
  <si>
    <t>9606039</t>
  </si>
  <si>
    <t>WHITE SHARK gaming stol MONZA-W bel</t>
  </si>
  <si>
    <t>6004020</t>
  </si>
  <si>
    <t>WHITE SHARK gaming stol MONZA-BL moder</t>
  </si>
  <si>
    <t>6004021</t>
  </si>
  <si>
    <t>WHITE SHARK nosilec namizni LCD 2xmonito Gaming črn GMS-3202 RHAMSES-II</t>
  </si>
  <si>
    <t>7702075</t>
  </si>
  <si>
    <t>WHITE SHARK ventilator 12x12x2,5cm 12V Molex 1250-02B-F GRAVITY</t>
  </si>
  <si>
    <t>8130041</t>
  </si>
  <si>
    <t>WHITE SHARK ventilator 12x12x2,5cm 12V 1250-03B-F WORMHOLE</t>
  </si>
  <si>
    <t>8130042</t>
  </si>
  <si>
    <t>WHITE SHARK ventilator 12x12x2,5cm 12V 4p 1250-04-V ARGB PULSAR</t>
  </si>
  <si>
    <t>8130043</t>
  </si>
  <si>
    <t>WHITE SHARK ventilator 12x12x2,5cm 12V 4p 1262-04-V ARGB KIT NEBULA</t>
  </si>
  <si>
    <t>8130044</t>
  </si>
  <si>
    <t>Logitech konferenčna kamera Connect USB ConferenceCam 960-001034</t>
  </si>
  <si>
    <t>7630021</t>
  </si>
  <si>
    <t>9530028</t>
  </si>
  <si>
    <t>Delock priklopna postaja kit Premium Edition 18438</t>
  </si>
  <si>
    <t>9530029</t>
  </si>
  <si>
    <t>Value nosilec za tablice stenski 17.99.1150-5</t>
  </si>
  <si>
    <t>7716031</t>
  </si>
  <si>
    <t>Tenda stikalo Giga 10-port rack/namizni 2xSFP Web Smart TEG5312F</t>
  </si>
  <si>
    <t>9104161</t>
  </si>
  <si>
    <t>Bachmann nosilec namizni LCD 2xmonitor ZG2 945.011</t>
  </si>
  <si>
    <t>7702076</t>
  </si>
  <si>
    <t>Bachmann DESK 2 namizni razdelilec 3x220V, 3xprazen 902.202</t>
  </si>
  <si>
    <t>9320197</t>
  </si>
  <si>
    <t>Synology NAS DS1522+ za 5 diskov</t>
  </si>
  <si>
    <t>8910029</t>
  </si>
  <si>
    <t>Digitus kabinet 42U 2050 600x1000 črn sestavljen perf. vrata DN-19 SRV-42U-B-1</t>
  </si>
  <si>
    <t>9440344</t>
  </si>
  <si>
    <t>Mikrotik usmerjevalnik   7-port Giga PoE 1x2.5G 1xSFP+  RB5009UPr+S+IN</t>
  </si>
  <si>
    <t>9116118</t>
  </si>
  <si>
    <t>9104162</t>
  </si>
  <si>
    <t>9104163</t>
  </si>
  <si>
    <t>9108138</t>
  </si>
  <si>
    <t>GP alkalna baterija GP27A 12V</t>
  </si>
  <si>
    <t>4011011</t>
  </si>
  <si>
    <t>Delock optično stikalo 3:1 SPDIF Toslink avdio napajanje preko USB 63397</t>
  </si>
  <si>
    <t>8714031</t>
  </si>
  <si>
    <t>EZVIZ IP kamera 2.0MP brezžična zunanja CS-C3TN</t>
  </si>
  <si>
    <t>8001186</t>
  </si>
  <si>
    <t>Digitus kartica PCIe USB 3.0 2xA + Low Profile DS-30220-5</t>
  </si>
  <si>
    <t>9510092</t>
  </si>
  <si>
    <t>Digitus brezžična antena 2,4Ghz 5dbi Dipol DN-70100</t>
  </si>
  <si>
    <t>9109108</t>
  </si>
  <si>
    <t>ATEN kabel za povezavo KVM stikal Daisy Chain  0,6m 2L-1700</t>
  </si>
  <si>
    <t>8704108</t>
  </si>
  <si>
    <t>SanDisk SSD 1TB Extreme Portable zunanji USB 3.2 SANSD-1TB-EXTREME-61</t>
  </si>
  <si>
    <t>8943119</t>
  </si>
  <si>
    <t>Delock pretvornik USB-Serial DB09 M FTDI 1.8m 66282</t>
  </si>
  <si>
    <t>9801041</t>
  </si>
  <si>
    <t>Digitus mrežna kartica SNMP za UPS DN-170100</t>
  </si>
  <si>
    <t>9118047</t>
  </si>
  <si>
    <t>WD GREEN SSD disk 240GB SATA 3 3D NAND WDS240G3G0A</t>
  </si>
  <si>
    <t>8943120</t>
  </si>
  <si>
    <t>WD GREEN SSD disk 480GB SATA 3 3D NAND WDS480G3G0A</t>
  </si>
  <si>
    <t>8943121</t>
  </si>
  <si>
    <t>9340021</t>
  </si>
  <si>
    <t>ATEN KVM stikalo 2x1 mini DP/USB TipC s kabli CS52DP</t>
  </si>
  <si>
    <t>8704109</t>
  </si>
  <si>
    <t>9116120</t>
  </si>
  <si>
    <t>8015033</t>
  </si>
  <si>
    <t>Baseus polnilec 65W USB TipA 2xTipC GaN3 ProQC bel CCGP050102</t>
  </si>
  <si>
    <t>2190075</t>
  </si>
  <si>
    <t>Baseus prenosna baterija 20.000mAh 22,5W PowerBank TipC črna PPQD-I01</t>
  </si>
  <si>
    <t>2140043</t>
  </si>
  <si>
    <t>Baseus prenosna baterija 10.000mAh 20W PowerBank magsafe bela PPCX010102</t>
  </si>
  <si>
    <t>2140045</t>
  </si>
  <si>
    <t>Baseus prenosna baterija 20.000mAh 20W PowerBank bela PPDML-M02</t>
  </si>
  <si>
    <t>2140046</t>
  </si>
  <si>
    <t>9702038</t>
  </si>
  <si>
    <t>Bachmann POWER FRAME vgradni razdelilec 262mm 3x220V, 2xUSB 916.173</t>
  </si>
  <si>
    <t>9320198</t>
  </si>
  <si>
    <t>Mikrotik usmerjevalnik   5-port 100 hEX PoE lite RB750UPr2</t>
  </si>
  <si>
    <t>9116121</t>
  </si>
  <si>
    <t>Digitus stikalo Giga  4-port 1xSFP DN-80120</t>
  </si>
  <si>
    <t>9104164</t>
  </si>
  <si>
    <t>Digitus line extender HDMI brezžični oddajnik Click&amp;Present PRO</t>
  </si>
  <si>
    <t>8560080</t>
  </si>
  <si>
    <t>Digitus line extender HDMI brezžični SET Click &amp; Present MINI</t>
  </si>
  <si>
    <t>8560081</t>
  </si>
  <si>
    <t>Digitus line extender HDMI brezžični oddajnik Click&amp;Present MINI</t>
  </si>
  <si>
    <t>8560082</t>
  </si>
  <si>
    <t>Digitus line extender HDMI brezžični SET Click &amp; Present PRO</t>
  </si>
  <si>
    <t>8560079</t>
  </si>
  <si>
    <t>Baseus prenosna baterija 10.000mAh 20W PowerBank magsafe črna PPCX010103</t>
  </si>
  <si>
    <t>2140047</t>
  </si>
  <si>
    <t>Baseus prenosna baterija 10.000mAh 20W PowerBank črn PPBD040101</t>
  </si>
  <si>
    <t>2140048</t>
  </si>
  <si>
    <t>Baseus prenosna baterija 10.000mAh 20W PowerBank PRO bela PPBD040102</t>
  </si>
  <si>
    <t>2140049</t>
  </si>
  <si>
    <t>Mikrotik dostopna točka DISC Lite 5 bridge zunanja RBDisc-5nD</t>
  </si>
  <si>
    <t>9108139</t>
  </si>
  <si>
    <t>Digitus kapa s šiltom svetlo siva Atlantis Groovy</t>
  </si>
  <si>
    <t>8313002</t>
  </si>
  <si>
    <t>Digitus EM polnilec 5m ŠUKO-TIP2 prenos. TipF/4-EV UNI 1,8/2,3/2,8/3,7kW</t>
  </si>
  <si>
    <t>8601001</t>
  </si>
  <si>
    <t>8601002</t>
  </si>
  <si>
    <t>8601003</t>
  </si>
  <si>
    <t>8601004</t>
  </si>
  <si>
    <t>8601005</t>
  </si>
  <si>
    <t>8601006</t>
  </si>
  <si>
    <t>8601007</t>
  </si>
  <si>
    <t>8601008</t>
  </si>
  <si>
    <t>Bachmann spiralni električni kabel 0,5m 693.280</t>
  </si>
  <si>
    <t>9320199</t>
  </si>
  <si>
    <t>9320200</t>
  </si>
  <si>
    <t>HiLook IP kamera 8.0MP IPC-B480H(C) zunanja</t>
  </si>
  <si>
    <t>8001183</t>
  </si>
  <si>
    <t>9435096</t>
  </si>
  <si>
    <t>9510088</t>
  </si>
  <si>
    <t>Bachmann kronska žaga 105 mm 931.900</t>
  </si>
  <si>
    <t>1385045</t>
  </si>
  <si>
    <t>Bachmann nastavek za kronsko žago 918.900</t>
  </si>
  <si>
    <t>1385046</t>
  </si>
  <si>
    <t>Baseus avtomobilska zračna tlačilka mini CRCQ000001</t>
  </si>
  <si>
    <t>1385047</t>
  </si>
  <si>
    <t>Baseus prenosna baterija 10.000mAh 20W PowerBank Lightning vijola PPQD020005</t>
  </si>
  <si>
    <t>2140050</t>
  </si>
  <si>
    <t>Baseus prenosna baterija 10.000mAh 20W PowerBank magsafe bela PPCX000002</t>
  </si>
  <si>
    <t>2140052</t>
  </si>
  <si>
    <t>Baseus prenosna baterija 10.000mAh 20W PowerBank magsafe črna PPCX000003</t>
  </si>
  <si>
    <t>2140053</t>
  </si>
  <si>
    <t>Baseus prenosna baterija 10.000mAh 20W PowerBank magsafe roza PPCX000004</t>
  </si>
  <si>
    <t>2140054</t>
  </si>
  <si>
    <t>Baseus prenosna baterija 20.000mAh 20W PowerBank Lightning vijola PPQD-H05</t>
  </si>
  <si>
    <t>2140055</t>
  </si>
  <si>
    <t>Baseus prenosna baterija 20.000mAh 20W PowerBank Lightning črna PPQD-H01</t>
  </si>
  <si>
    <t>2140056</t>
  </si>
  <si>
    <t>Napajalnik mobilni Baseus Power Bank 20.000, 20W PPQD-H02 bel + Lightning kab</t>
  </si>
  <si>
    <t>2140057</t>
  </si>
  <si>
    <t>Napajalnik mobilni Baseus Power Bank 20.000, 22.5W PPQD-I05 vijoličen + Tip-C</t>
  </si>
  <si>
    <t>2140058</t>
  </si>
  <si>
    <t>Napajalnik mobilni Baseus Power Bank 10.000 20W, magsafe PPCX010105 vijoličen</t>
  </si>
  <si>
    <t>2140059</t>
  </si>
  <si>
    <t>Baseus prenosna baterija 10.000mAh 20W PowerBank PRO modra PPBD040103</t>
  </si>
  <si>
    <t>2140060</t>
  </si>
  <si>
    <t>2190076</t>
  </si>
  <si>
    <t>Baseus polnilec avtomobilski 12-24V 45W 2xTipA PD QC rdeč/moder CCMLC20A-09</t>
  </si>
  <si>
    <t>2190077</t>
  </si>
  <si>
    <t>Baseus LED svetilka mini z vgrajeno baterijo magnetna samolepilna DGSUN-RA02</t>
  </si>
  <si>
    <t>4015006</t>
  </si>
  <si>
    <t>Baseus zvočnik Bluetooth 5.0  WSVY000001</t>
  </si>
  <si>
    <t>7610065</t>
  </si>
  <si>
    <t>7620084</t>
  </si>
  <si>
    <t>7620085</t>
  </si>
  <si>
    <t>7620086</t>
  </si>
  <si>
    <t>7620087</t>
  </si>
  <si>
    <t>Baseus magnetni nosilec telefonov za ventilacijsko režo rdeč SUGX-A09</t>
  </si>
  <si>
    <t>7710007</t>
  </si>
  <si>
    <t>Baseus magnetni nosilec telefonov za ventilacijsko režo črn SUGX-A01</t>
  </si>
  <si>
    <t>7710008</t>
  </si>
  <si>
    <t>Baseus magnetni nosilec telefonov za ventilacijsko režo srebrn SUGX-A0S</t>
  </si>
  <si>
    <t>7710009</t>
  </si>
  <si>
    <t>7710010</t>
  </si>
  <si>
    <t>7710011</t>
  </si>
  <si>
    <t>Baseus magnetni nosilec za telefone samolepilni srebrn SUGENT-NT0S</t>
  </si>
  <si>
    <t>7710012</t>
  </si>
  <si>
    <t>Baseus magnetni nosilec za telefone samolepilni pink SUGENT-NT0R</t>
  </si>
  <si>
    <t>7710013</t>
  </si>
  <si>
    <t>Baseus kovinska ploščica magnetno avtomobilsko držalo srebrno ACDR-A0S</t>
  </si>
  <si>
    <t>7710014</t>
  </si>
  <si>
    <t>Baseus nosilec za telefone črn SUDZ-01</t>
  </si>
  <si>
    <t>7710017</t>
  </si>
  <si>
    <t>7710018</t>
  </si>
  <si>
    <t>Baseus podstavek ALU za prenosnik temno siv SUZC-0G</t>
  </si>
  <si>
    <t>7716032</t>
  </si>
  <si>
    <t>Baseus podstavek ALU za prenosnik srebrn SUZC-0S</t>
  </si>
  <si>
    <t>7716033</t>
  </si>
  <si>
    <t>Baseus podstavek ALU za prenosnik srebrn LUJS000012</t>
  </si>
  <si>
    <t>7716034</t>
  </si>
  <si>
    <t>Baseus polnilni kabel USB 3v1 Lightning/ TipC/Mikro 3.5A svetlo/moder 1,1m</t>
  </si>
  <si>
    <t>8519282</t>
  </si>
  <si>
    <t>Baseus polnilni kabel USB 3v1 Lightning/ TipC/Mikro 3.5A moder 1,2m CAMJ010003</t>
  </si>
  <si>
    <t>8519283</t>
  </si>
  <si>
    <t>Baseus polnilni kabel USB 3v1 Lightning/ TipC/Mikro 3.5A rumen 1,1m CAMJ010011</t>
  </si>
  <si>
    <t>8519284</t>
  </si>
  <si>
    <t>Baseus polnilni kabel USB 3v1 Lightning/ TipC/Mikro 3.5A vijoličen 1,1m CAMJ01000</t>
  </si>
  <si>
    <t>8519285</t>
  </si>
  <si>
    <t>Baseus polnilni kabel USB 3v1 Lightning/ TipC/Mikro 3.5A  zelen 1,1m CAMJ010006</t>
  </si>
  <si>
    <t>8519286</t>
  </si>
  <si>
    <t>Baseus polnilni kabel USB 3v1 Lightning/ TipC/Mikro 100W PD črn 1,2m CASS030001</t>
  </si>
  <si>
    <t>8519287</t>
  </si>
  <si>
    <t>Baseus polnilni kabel USB 3v1 Lightning/ TipC/Mikro 100W PD moder 1,2m CASS030003</t>
  </si>
  <si>
    <t>8519288</t>
  </si>
  <si>
    <t>Baseus polnilni kabel USB 3v1 Lightning/ TipC/Mikro 100W PD vijoličen 1,2m</t>
  </si>
  <si>
    <t>8519289</t>
  </si>
  <si>
    <t>Baseus polnilni kabel USB 3v1 Lightning/ TipC/Mikro 3.5A tri barve 1,2m</t>
  </si>
  <si>
    <t>8519290</t>
  </si>
  <si>
    <t>Baseus kabel USB/Lightning 1.2m 2.4A Silica gel moder CAGD000003</t>
  </si>
  <si>
    <t>8519291</t>
  </si>
  <si>
    <t>Baseus kabel USB/Lightning 1.2m 2.4A Silica gel roza CAGD000004</t>
  </si>
  <si>
    <t>8519292</t>
  </si>
  <si>
    <t>Baseus kabel USB/Lightning 1.2m 2.4A Silica gel črn CAGD000001</t>
  </si>
  <si>
    <t>8519293</t>
  </si>
  <si>
    <t>Baseus kabel USB C-C 1.2m 100W 20V 5A Silica gel črn CAGD030001</t>
  </si>
  <si>
    <t>8519294</t>
  </si>
  <si>
    <t>Baseus kabel TipC/Lightning 1.2m 20W PD Silica gel zelen CAGD020006</t>
  </si>
  <si>
    <t>8519295</t>
  </si>
  <si>
    <t>Baseus kabel USB C-C 1.2m 100W 20V 5A Silica gel moder CAGD030003</t>
  </si>
  <si>
    <t>8519296</t>
  </si>
  <si>
    <t>8519297</t>
  </si>
  <si>
    <t>Baseus kabel TipC/Lightning 1.2m 20W PD Silica gel črn CAGD020001</t>
  </si>
  <si>
    <t>8519298</t>
  </si>
  <si>
    <t>Baseus kabel TipC/Lightning 1.2m 20W PD Silica gel moder CAGD020003</t>
  </si>
  <si>
    <t>8519299</t>
  </si>
  <si>
    <t>Baseus kabel USB C-C 2m 100W 20V 5A Silica gel moder CAGD030103</t>
  </si>
  <si>
    <t>8519300</t>
  </si>
  <si>
    <t>Baseus kabel USB C-C 2m 100W 20V 5A Silica gel črn CAGD030101</t>
  </si>
  <si>
    <t>8519301</t>
  </si>
  <si>
    <t>Remax kabel Apple USB A/Lightning 1.2m 2.1A magnetni RC-125i</t>
  </si>
  <si>
    <t>8519303</t>
  </si>
  <si>
    <t>Baseus hub USB 3.0 4xTipA 1m črn CAHUB-AY01</t>
  </si>
  <si>
    <t>9530030</t>
  </si>
  <si>
    <t>9530031</t>
  </si>
  <si>
    <t>Baseus hub USB TipC 4xTipA 1xC 0.25m črn WKQX030301</t>
  </si>
  <si>
    <t>9530032</t>
  </si>
  <si>
    <t>Ugreen bluetooth Avdio sprejemnik BT 5.1 aptX</t>
  </si>
  <si>
    <t>9802050</t>
  </si>
  <si>
    <t>Ugreen bluetooth Avdio sprejemnik BT 5.0 aptX 2v1</t>
  </si>
  <si>
    <t>9802051</t>
  </si>
  <si>
    <t>9802052</t>
  </si>
  <si>
    <t>Baseus bluetooth avtoinštalacija FM BT MP3 CCALL-RH01</t>
  </si>
  <si>
    <t>9802053</t>
  </si>
  <si>
    <t>Baseus elektronski odštevalnik časa magnetni FMDS000013</t>
  </si>
  <si>
    <t>9948049</t>
  </si>
  <si>
    <t>Baseus prenosna baterija 10.000mAh 20W PowerBank Lightning modra PPQD020003</t>
  </si>
  <si>
    <t>2140061</t>
  </si>
  <si>
    <t>Hirose RJ45 konektor CAT.6 FTP mehki kabel TM21  A-MO6 8/8 HRS</t>
  </si>
  <si>
    <t>9060034</t>
  </si>
  <si>
    <t>Bachmann podaljšek 220V spiralni 0,5m bel 672.280</t>
  </si>
  <si>
    <t>8203070</t>
  </si>
  <si>
    <t>Bachmann podaljšek 220V spiralni 0,5m črn 672.180</t>
  </si>
  <si>
    <t>8203071</t>
  </si>
  <si>
    <t>Bachmann podaljšek 220V spiralni 1m bel 672.281</t>
  </si>
  <si>
    <t>8203072</t>
  </si>
  <si>
    <t>Bachmann podaljšek 220V spiralni 1m črn 672.181</t>
  </si>
  <si>
    <t>8203073</t>
  </si>
  <si>
    <t>Delock patch slim UTP CAT.6 1m bel 83781</t>
  </si>
  <si>
    <t>9030384</t>
  </si>
  <si>
    <t>2140062</t>
  </si>
  <si>
    <t>Hikvision video snemalnik 16-kanalni NVR IP DS-7616NI-K1(C)</t>
  </si>
  <si>
    <t>8010088</t>
  </si>
  <si>
    <t>8010089</t>
  </si>
  <si>
    <t>Majica Leviton temno modra S,L,XL,2XL, velikost označi v opombah - DARILO</t>
  </si>
  <si>
    <t>8303014</t>
  </si>
  <si>
    <t>Teltonika usmerjevalnik Wi-Fi 733Mb LTE6 TCR100000000</t>
  </si>
  <si>
    <t>9116122</t>
  </si>
  <si>
    <t>Tester Link Xpert TP LAN</t>
  </si>
  <si>
    <t>1350020</t>
  </si>
  <si>
    <t>Digitus ključavnica za kabinet DN-19 PHS</t>
  </si>
  <si>
    <t>9490078</t>
  </si>
  <si>
    <t>Digitus kljuka s ključavnico za kabinet DN-19-PHS-9473</t>
  </si>
  <si>
    <t>9490079</t>
  </si>
  <si>
    <t>Value I člen spojnik RJ45 FTP CAT.6A vodoodporen IP68 21.99.3007-20</t>
  </si>
  <si>
    <t>9060035</t>
  </si>
  <si>
    <t>Hobbes tester optičnih kablov 650nm do 3km 13.01.3377-5</t>
  </si>
  <si>
    <t>1350021</t>
  </si>
  <si>
    <t>Mikrotik usmerjevalnik 16-port Giga +2x SFP+ rack CCR2004-16G-2S+PC</t>
  </si>
  <si>
    <t>9116123</t>
  </si>
  <si>
    <t>Baseus elektronski odštevalnik časa magnetni ACDJS-01</t>
  </si>
  <si>
    <t>9948050</t>
  </si>
  <si>
    <t>Baseus kabel USB TipC/TipA 2v3 Lightning /TipC/Mikro 100W 1.2m črn CASS030101</t>
  </si>
  <si>
    <t>8519304</t>
  </si>
  <si>
    <t>Baseus kabel USB TipC/TipA 2v3 Lightning /TipC/Mikro 100W 1,2m vijola CASS030105</t>
  </si>
  <si>
    <t>8519305</t>
  </si>
  <si>
    <t>Digitus hladilna enota 2x ventilator s termostatom siva DN-19 FAN-2-WM-T</t>
  </si>
  <si>
    <t>9489015</t>
  </si>
  <si>
    <t>9489016</t>
  </si>
  <si>
    <t>9489011</t>
  </si>
  <si>
    <t>Digitus hladilna enota 2x ventilator s termo. strop/rack črna DN-19 FAN-2-HO-SW</t>
  </si>
  <si>
    <t>9489012</t>
  </si>
  <si>
    <t>Digitus hladilna enota 4x ventilator s termostatom siva DN-19 FAN-4-N</t>
  </si>
  <si>
    <t>9489013</t>
  </si>
  <si>
    <t>Digitus hladilna enota 4x ventilator s termostatom črna DN-19 FAN-4-B-N</t>
  </si>
  <si>
    <t>9489014</t>
  </si>
  <si>
    <t>Digitus kabel USB C-C 3m 15W 5V3A črn</t>
  </si>
  <si>
    <t>8519306</t>
  </si>
  <si>
    <t>Digitus kabel USB C-C 4m 15W 5V3A črn</t>
  </si>
  <si>
    <t>8519307</t>
  </si>
  <si>
    <t>Digitus adapter USB 3.0 4v1 komplet DB-300510-000-G</t>
  </si>
  <si>
    <t>9749060</t>
  </si>
  <si>
    <t>Baseus prenosna baterija 10.000mAh 20W PowerBank Lightning bela PPQD020002</t>
  </si>
  <si>
    <t>2140063</t>
  </si>
  <si>
    <t>EZVIZ IP kamera 4.0MP brezžična PT CS-TY1</t>
  </si>
  <si>
    <t>8001189</t>
  </si>
  <si>
    <t>9958005</t>
  </si>
  <si>
    <t>Philips monitor 24M1N3200ZA 23,8" IPS 165Hz Gaming</t>
  </si>
  <si>
    <t>9958006</t>
  </si>
  <si>
    <t>DELL monitor S2721DS IPS QHD</t>
  </si>
  <si>
    <t>9958007</t>
  </si>
  <si>
    <t>DELL monitor U4919DW 2x QHD ukrivljen</t>
  </si>
  <si>
    <t>9958008</t>
  </si>
  <si>
    <t>8001190</t>
  </si>
  <si>
    <t>7948045</t>
  </si>
  <si>
    <t>TP-Link stikalo Giga  8-port PoE namizni rack TL-SG1008MP</t>
  </si>
  <si>
    <t>9104166</t>
  </si>
  <si>
    <t>Triton kabinet 37U 1750 600x600 siv sestavljen snemljive stranice</t>
  </si>
  <si>
    <t>9440346</t>
  </si>
  <si>
    <t>Digitus kabel DisplayPort- HDMI 2m AK-340303-020-S</t>
  </si>
  <si>
    <t>8531103</t>
  </si>
  <si>
    <t>Delock podaljšek AVDIO 3.5M-3.5Ž  1m z navojem 85116</t>
  </si>
  <si>
    <t>8505076</t>
  </si>
  <si>
    <t>WHITE SHARK kapa s šiltom bela</t>
  </si>
  <si>
    <t>8318009</t>
  </si>
  <si>
    <t>Triton kabinet 27U 1300 600x900 črn sestavljen perforirana vrata -rahlo popr</t>
  </si>
  <si>
    <t>9440347</t>
  </si>
  <si>
    <t>9116124</t>
  </si>
  <si>
    <t>9116125</t>
  </si>
  <si>
    <t>Baseus pretvornik USB 3.1 TipA-Mrežni UTP GI bel WKQX000102</t>
  </si>
  <si>
    <t>9801048</t>
  </si>
  <si>
    <t>Baseus pretvornik USB 3.1 TipC-Mrežni UTP bel WKQX000202</t>
  </si>
  <si>
    <t>9801050</t>
  </si>
  <si>
    <t>Baseus pretvornik USB 3.1 TipC-Mrežni UTP črn WKQX000201</t>
  </si>
  <si>
    <t>9801051</t>
  </si>
  <si>
    <t>Baseus pretvornik USB 3.1 TipC-Mrežni UTP GI siv WKQX000213</t>
  </si>
  <si>
    <t>9801052</t>
  </si>
  <si>
    <t>Tenda stikalo Giga 24-port rack 24x PoE 2xSFP TEG1126P-24-410W</t>
  </si>
  <si>
    <t>9104167</t>
  </si>
  <si>
    <t>Tenda dostopna točka Wi-Fi 750Mb repeater A15</t>
  </si>
  <si>
    <t>9108140</t>
  </si>
  <si>
    <t>8015034</t>
  </si>
  <si>
    <t>ATEN KVM stikalo 2x1 Tipkovnica, Miška CS62KM</t>
  </si>
  <si>
    <t>8704110</t>
  </si>
  <si>
    <t>9116126</t>
  </si>
  <si>
    <t>Delock kartica PCIe USB 3.0 3xA + 1xA int. + Low Profile 89301</t>
  </si>
  <si>
    <t>9510094</t>
  </si>
  <si>
    <t>WD PURPLE 6TB trdi disk 9cm 5400 256MB SATA WD63PURZ</t>
  </si>
  <si>
    <t>8907141</t>
  </si>
  <si>
    <t>Delock patch podaljšek SFTP CAT.6A 0,5m črn 86999</t>
  </si>
  <si>
    <t>9030385</t>
  </si>
  <si>
    <t>9030386</t>
  </si>
  <si>
    <t>Delock patch podaljšek SFTP CAT.6A 2m črn 87002</t>
  </si>
  <si>
    <t>9030387</t>
  </si>
  <si>
    <t>Delock patch podaljšek SFTP CAT.6A 3m črn 87003</t>
  </si>
  <si>
    <t>9030388</t>
  </si>
  <si>
    <t>Delock patch podaljšek SFTP CAT.6A 5m črn 87005</t>
  </si>
  <si>
    <t>9030389</t>
  </si>
  <si>
    <t>Baseus kabel USB 3v1 Lightning/TipC/ Mikro 1.5m bel CAMLTYS-02</t>
  </si>
  <si>
    <t>8519308</t>
  </si>
  <si>
    <t>Baseus kabel USB 3v1 Lightning/TipC/ Mikro 1.5m moder CAMLTYS-03</t>
  </si>
  <si>
    <t>8519309</t>
  </si>
  <si>
    <t>Baseus kabel USB 3v1 Lightning/TipC/ Mikro 1.2m siv CAMLT-BYG1</t>
  </si>
  <si>
    <t>8519310</t>
  </si>
  <si>
    <t>Baseus kabel USB 3v1 Lightning/TipC/ Mikro 1.2m črn CAJS000001</t>
  </si>
  <si>
    <t>8519311</t>
  </si>
  <si>
    <t>Baseus kabel USB 3v1 Lightning/TipC/ Mikro 1.2m moder CAJS000003</t>
  </si>
  <si>
    <t>8519312</t>
  </si>
  <si>
    <t>Baseus varnostno kladivo-rdeč CRSFH-09</t>
  </si>
  <si>
    <t>1385048</t>
  </si>
  <si>
    <t>Baseus polnilec 65W USB 2xTipC TipA GaN5 ProQC črn CCGP120201</t>
  </si>
  <si>
    <t>2190078</t>
  </si>
  <si>
    <t>Baseus polnilec 65W USB 2xTipC TipA GaN5 ProQC bel CCGP120202</t>
  </si>
  <si>
    <t>2190079</t>
  </si>
  <si>
    <t>Baseus polnilec s kablom 20W TipC/ Lightning moder QC Super Si TZCCSUP-B03</t>
  </si>
  <si>
    <t>2190080</t>
  </si>
  <si>
    <t>Baseus slušalke+mikrofon Encok C17 bele z USB-C NGCR010002</t>
  </si>
  <si>
    <t>7620088</t>
  </si>
  <si>
    <t>Baseus adapter USB 3.1 TipC-TipA Ž 3.0 ZJJQ000001</t>
  </si>
  <si>
    <t>9749061</t>
  </si>
  <si>
    <t>2190081</t>
  </si>
  <si>
    <t>EFB patch UTP CAT.5e  1m bel</t>
  </si>
  <si>
    <t>9030390</t>
  </si>
  <si>
    <t>Čitalec pametnih kartic Thales CT30 USB</t>
  </si>
  <si>
    <t>9580001</t>
  </si>
  <si>
    <t>ATEN HDMI stikalo matrix 4x4 4K Scaler VM6404HB</t>
  </si>
  <si>
    <t>8714032</t>
  </si>
  <si>
    <t>Digitus UPS rack 3000VA/3000W OnLine DN-170096</t>
  </si>
  <si>
    <t>9903048</t>
  </si>
  <si>
    <t>Digitus UPS rack 6kVA/6kW OnLine 2U DN-170106</t>
  </si>
  <si>
    <t>9903049</t>
  </si>
  <si>
    <t>Digitus UPS rack 10kVA/10kW OnLine 2U DN-170107</t>
  </si>
  <si>
    <t>9903050</t>
  </si>
  <si>
    <t>ATEN HDMI stikalo 4x1 VS481C True 4K</t>
  </si>
  <si>
    <t>8714033</t>
  </si>
  <si>
    <t>Termometer in senzor vlažnosti TH-1014 bel</t>
  </si>
  <si>
    <t>9490080</t>
  </si>
  <si>
    <t>PVC tabla POZOR! OBJEKT, OKOLICA POD VIDEO NADZOROM 200x300mm</t>
  </si>
  <si>
    <t>8011025</t>
  </si>
  <si>
    <t>Delock adapter USB A-A Data Blocker 66529</t>
  </si>
  <si>
    <t>9749062</t>
  </si>
  <si>
    <t>Delock adapter USB A-TipC Data Blocker 66528</t>
  </si>
  <si>
    <t>9749063</t>
  </si>
  <si>
    <t>8702038</t>
  </si>
  <si>
    <t>8702039</t>
  </si>
  <si>
    <t>Digitus množilnik HDMI 16x1 4K DS-45328</t>
  </si>
  <si>
    <t>8702040</t>
  </si>
  <si>
    <t>8702041</t>
  </si>
  <si>
    <t>8714034</t>
  </si>
  <si>
    <t>Delock RJ45 konektor CAT.6A FTP sestavljiv 86965</t>
  </si>
  <si>
    <t>9060037</t>
  </si>
  <si>
    <t>GP gumb litijeva baterija CR2330 3V</t>
  </si>
  <si>
    <t>4011012</t>
  </si>
  <si>
    <t>Delock adapter USB3.0-A Ž-USB3.0-A Ž Keystone 86319</t>
  </si>
  <si>
    <t>9749064</t>
  </si>
  <si>
    <t>Leviton optični patch MM LC-LC OM4 3m VPC-M4D1LCLC0030</t>
  </si>
  <si>
    <t>7950102</t>
  </si>
  <si>
    <t>Leviton optični patch MM LC-LC OM4 5m VPC-M4D1LCLC0050</t>
  </si>
  <si>
    <t>7950103</t>
  </si>
  <si>
    <t>9801053</t>
  </si>
  <si>
    <t>Polnilna naglavna svetilka 300lm GP XPLOR PHR16</t>
  </si>
  <si>
    <t>4015008</t>
  </si>
  <si>
    <t>Polnilna naglavna svetilka 500lm GP XPLOR PHR17</t>
  </si>
  <si>
    <t>4015009</t>
  </si>
  <si>
    <t>Magnetna delovna svetilka 3W LED RING</t>
  </si>
  <si>
    <t>4015010</t>
  </si>
  <si>
    <t>Delock pretvornik USB-4xSerial RS-422/ 485 87587</t>
  </si>
  <si>
    <t>9801039</t>
  </si>
  <si>
    <t>Delock brezžična antena-kabel rpsma m/ MHF® 0,1m 12464</t>
  </si>
  <si>
    <t>9109104</t>
  </si>
  <si>
    <t>Digitus čitalec kartic USB zunanji DA-70322-2</t>
  </si>
  <si>
    <t>9550047</t>
  </si>
  <si>
    <t>5570040</t>
  </si>
  <si>
    <t>Secomp podometna vtičnica 2x RJ45 CAT.6A FTP 25.99.8490-20</t>
  </si>
  <si>
    <t>9340022</t>
  </si>
  <si>
    <t>BROTHER trak TZe 541 moder/črn 18mm</t>
  </si>
  <si>
    <t>2050044</t>
  </si>
  <si>
    <t>ATEN HDMI stikalo matrix 4x4 4k VM0404HB</t>
  </si>
  <si>
    <t>8714035</t>
  </si>
  <si>
    <t>Delock adapter aktivni DisplayPort-DVI 61855</t>
  </si>
  <si>
    <t>9705019</t>
  </si>
  <si>
    <t>ATEN modul za KVM stikalo HDMI USB KA7168</t>
  </si>
  <si>
    <t>8711042</t>
  </si>
  <si>
    <t>ATEN modul za KVM stikalo DVI USB KA7166</t>
  </si>
  <si>
    <t>8711043</t>
  </si>
  <si>
    <t>Samsung SSD disk 1TB zunanji T7 USB 3.1 V-NAND UASP moder MU-PC1T0H/WW</t>
  </si>
  <si>
    <t>8943122</t>
  </si>
  <si>
    <t>CRUCIAL SSD disk 2TB BX500 SATA 3 TLC 3D CT2000BX500SSD1</t>
  </si>
  <si>
    <t>8943107</t>
  </si>
  <si>
    <t>Delock adapter SATA 7pin+4pin floppy- 1x SATA 22pin 30cm 84852</t>
  </si>
  <si>
    <t>8514050</t>
  </si>
  <si>
    <t>8531104</t>
  </si>
  <si>
    <t>WD BLUE SSD disk 500GB SATA 3 3D NAND WDS500G3B0A</t>
  </si>
  <si>
    <t>8943123</t>
  </si>
  <si>
    <t>WD BLUE SSD disk 1TB SATA 3 3D NAND WDS100T3B0A</t>
  </si>
  <si>
    <t>8943124</t>
  </si>
  <si>
    <t>ASUS SDRW-08D2S-U zunanji zapisovalnik DVD-RW 8x USB Slim črn</t>
  </si>
  <si>
    <t>9550044</t>
  </si>
  <si>
    <t>9510095</t>
  </si>
  <si>
    <t>BROTHER tiskalnik nalepk termič.QL-800</t>
  </si>
  <si>
    <t>2050046</t>
  </si>
  <si>
    <t>Digitus zidni kabinet 9U 505 600x450 siv sestavljen - poškodovan</t>
  </si>
  <si>
    <t>9435097</t>
  </si>
  <si>
    <t>Digitus zidni kabinet 7U 416 600x450 siv sestavljen - poškodovan</t>
  </si>
  <si>
    <t>9435098</t>
  </si>
  <si>
    <t>Digitus zidni kabinet 12U 638 600x450 siv sestavljen- poškodovan</t>
  </si>
  <si>
    <t>9435099</t>
  </si>
  <si>
    <t>Digitus zidni kabinet 16U 820 600x450 črn sestavljen - poškodovan</t>
  </si>
  <si>
    <t>9435100</t>
  </si>
  <si>
    <t>Digitus kabinet 22U 1155 600x600 črn sestavljen - poškodovan</t>
  </si>
  <si>
    <t>9440348</t>
  </si>
  <si>
    <t>8010090</t>
  </si>
  <si>
    <t>8001191</t>
  </si>
  <si>
    <t>EZVIZ IP kamera 2.0MP brezžična PT zunanja C8C</t>
  </si>
  <si>
    <t>8001192</t>
  </si>
  <si>
    <t>EZVIZ video domofon DB1C s transformator -jem 2.0MP</t>
  </si>
  <si>
    <t>8001193</t>
  </si>
  <si>
    <t>EZVIZ video domofon DB2 2K z vgrajenim akumulatorjem 3.0MP</t>
  </si>
  <si>
    <t>8001194</t>
  </si>
  <si>
    <t>EZVIZ pametna vtičnica CS-T30-10A-EU</t>
  </si>
  <si>
    <t>8202025</t>
  </si>
  <si>
    <t>EZVIZ pametna vtičnica z merilcem porabe CS-T30-10B-EU</t>
  </si>
  <si>
    <t>8202026</t>
  </si>
  <si>
    <t>9104168</t>
  </si>
  <si>
    <t>EFB optični patch SM PK-9 SC/SC 20m</t>
  </si>
  <si>
    <t>7950106</t>
  </si>
  <si>
    <t>EFB optični patch SM PK-9 SC/SC 25m</t>
  </si>
  <si>
    <t>7950105</t>
  </si>
  <si>
    <t>EFB optični patch SM PK-9 SC/SC 30m</t>
  </si>
  <si>
    <t>7950104</t>
  </si>
  <si>
    <t>Baseus polnilec 30W USB/TipC ProQC bel Super Si CCSUPP-E02</t>
  </si>
  <si>
    <t>2190082</t>
  </si>
  <si>
    <t>EFB optična montažna plošča 6x SC/LC za DIN Rail ohišje 53705.3V2B</t>
  </si>
  <si>
    <t>7940030</t>
  </si>
  <si>
    <t>EFB optična montažna plošča 12x SC/LC za DIN Rail ohišje 53705.4V2B</t>
  </si>
  <si>
    <t>7940031</t>
  </si>
  <si>
    <t>Digitus line repeater HDMI-HDMI 4K 60Hz DS-55521</t>
  </si>
  <si>
    <t>8560083</t>
  </si>
  <si>
    <t>Delock kabel USB A-B mini 3m dvojno oklopljen črn 84915</t>
  </si>
  <si>
    <t>8519314</t>
  </si>
  <si>
    <t>Tenda stikalo 100M 18-port rack 16x PoE 1xSFP, 2xGiga TEF1118P-16-250W</t>
  </si>
  <si>
    <t>9104169</t>
  </si>
  <si>
    <t>Delock čitalec in presnemovalec diskov USB 3.2 TipC za M.2 SATA SSD 63334</t>
  </si>
  <si>
    <t>9550048</t>
  </si>
  <si>
    <t>Delock čitalec diskov USB 3.2 Gen2 TipC za M.2 NVMe PCIe SSD 64000</t>
  </si>
  <si>
    <t>9550049</t>
  </si>
  <si>
    <t>Digitus kartica PCIe Firewire 400 4/6 pin kabel 0,7m + LowProfile DS-30201-5</t>
  </si>
  <si>
    <t>9510096</t>
  </si>
  <si>
    <t>EZVIZ video domofon DB2 Pro z vgrajenim akumulatorjem 5.0MP</t>
  </si>
  <si>
    <t>8001195</t>
  </si>
  <si>
    <t>EFB optični panel DIN Rail-prazen 53705.1V3</t>
  </si>
  <si>
    <t>7940032</t>
  </si>
  <si>
    <t>Baseus prenosna baterija 10.000mAh 20W PowerBank magsafe roza PPCX000204</t>
  </si>
  <si>
    <t>2140064</t>
  </si>
  <si>
    <t>Baseus prenosna baterija 10.000mAh 20W PowerBank magsafe črna PPCX000203</t>
  </si>
  <si>
    <t>2140065</t>
  </si>
  <si>
    <t>Digitus UPS rack akumulatorski komplet za 6-10kVA UPS DN-170108</t>
  </si>
  <si>
    <t>9903051</t>
  </si>
  <si>
    <t>Delock zaščitna pletenica EMI 20mm 1m hook and loop 20841</t>
  </si>
  <si>
    <t>1330059</t>
  </si>
  <si>
    <t>Delock zaščitna pletenica EMI 50mm 1m hook and loop 20844</t>
  </si>
  <si>
    <t>1330060</t>
  </si>
  <si>
    <t>Delock zaščitna pletenica EMI 16mm 1m hook and loop 20840</t>
  </si>
  <si>
    <t>1330061</t>
  </si>
  <si>
    <t>EZVIZ pametna žarnica E27 LB1 bela CS-HAL-LB1-LWAW</t>
  </si>
  <si>
    <t>8202027</t>
  </si>
  <si>
    <t>EZVIZ pametna žarnica E27 LB1 RGB CS-HAL-LB1-LCAW</t>
  </si>
  <si>
    <t>8208001</t>
  </si>
  <si>
    <t>EZVIZ IP kamera 2.0MP brezžična CS-C1C</t>
  </si>
  <si>
    <t>8001198</t>
  </si>
  <si>
    <t>EZVIZ video otroška varuška CS-BM1 Modra vgrajen akumulator</t>
  </si>
  <si>
    <t>8001196</t>
  </si>
  <si>
    <t>EZVIZ video otroška varuška CS-BM1 Roza vgrajen akumulator</t>
  </si>
  <si>
    <t>8001197</t>
  </si>
  <si>
    <t>9130019</t>
  </si>
  <si>
    <t>ATEN KVM stikalo rack  8x1 IP 17"LCD monitor KL1508AIM</t>
  </si>
  <si>
    <t>8704111</t>
  </si>
  <si>
    <t>ATEN KVM stikalo rack  8x1 IP 19" LCD monitor KL1508AiN</t>
  </si>
  <si>
    <t>8704112</t>
  </si>
  <si>
    <t>ATEN KVM stikalo rack 16x1 IP 17"LCD monitor KL1516AIM</t>
  </si>
  <si>
    <t>8704113</t>
  </si>
  <si>
    <t>ATEN KVM stikalo rack 16x1 IP 19"LCD monitor KL1516AIN</t>
  </si>
  <si>
    <t>8704114</t>
  </si>
  <si>
    <t>Bachmann razdelilec ALU 4x220V z avtomatsko RCD varovalko 331.160</t>
  </si>
  <si>
    <t>9320206</t>
  </si>
  <si>
    <t>Bachmann razdelilec ALU 6x220V z avtomatsko RCD varovalko 331.035</t>
  </si>
  <si>
    <t>8203074</t>
  </si>
  <si>
    <t>1385049</t>
  </si>
  <si>
    <t>Delock hub USB 3.0 4xA DIN 15kV ESD zaščita 63309</t>
  </si>
  <si>
    <t>9530034</t>
  </si>
  <si>
    <t>EFB optični patch SM PK-9 LC-ST 15m Duplex</t>
  </si>
  <si>
    <t>7950107</t>
  </si>
  <si>
    <t>Digitalni multimeter PCW01B auto range true RMS</t>
  </si>
  <si>
    <t>1350024</t>
  </si>
  <si>
    <t>Digitus HDMI stikalo 2x1 8K 60Hz DS-45341</t>
  </si>
  <si>
    <t>8714036</t>
  </si>
  <si>
    <t>9060038</t>
  </si>
  <si>
    <t>Digitus LED svetilka s stojalom za snemanje z mobilnimi napravami</t>
  </si>
  <si>
    <t>4015011</t>
  </si>
  <si>
    <t>Digitus mikrofon USB kondenzatorski s stojalom Prof. za Podcast in Streaming</t>
  </si>
  <si>
    <t>6005025</t>
  </si>
  <si>
    <t>Digitus stojalo za mikrofon Podcast in streaming DA-20315</t>
  </si>
  <si>
    <t>6005026</t>
  </si>
  <si>
    <t>Digitus mikrofon USB kondenzatorski s stojalom Studio za Podcast in Streaming</t>
  </si>
  <si>
    <t>6005027</t>
  </si>
  <si>
    <t>Digitus line extender HDMI brezžični SET 50m DS-55318</t>
  </si>
  <si>
    <t>8560084</t>
  </si>
  <si>
    <t>Univerzalni napajalnik 1000mA-1500mA 9V- 24V</t>
  </si>
  <si>
    <t>8805007</t>
  </si>
  <si>
    <t>Leviton kabel CAT.6A S/FTP B2ca 500m oranžen</t>
  </si>
  <si>
    <t>9001079</t>
  </si>
  <si>
    <t>9104170</t>
  </si>
  <si>
    <t>5530128</t>
  </si>
  <si>
    <t>EFB optični patch SM ST-ST 2m Duplex</t>
  </si>
  <si>
    <t>7950108</t>
  </si>
  <si>
    <t>DELL monitor S2421HN FHD</t>
  </si>
  <si>
    <t>9958010</t>
  </si>
  <si>
    <t>DELL monitor S2721H FHD</t>
  </si>
  <si>
    <t>9958011</t>
  </si>
  <si>
    <t>HiLook IP kamera 4.0MP PTZ-N2C400M-DE F1</t>
  </si>
  <si>
    <t>8001199</t>
  </si>
  <si>
    <t>Baseus polnilec s kablom 25W TipC/TipC črn QC Super Si TZCCSUP-L01</t>
  </si>
  <si>
    <t>2190083</t>
  </si>
  <si>
    <t>Baseus polnilec s kablom 25W TipC/TipC bel QC Super Si TZCCSUP-L02</t>
  </si>
  <si>
    <t>2190084</t>
  </si>
  <si>
    <t>Baseus kabel HDMI 1m Cafule 4K 60Hz črn CADKLF-E01</t>
  </si>
  <si>
    <t>8530170</t>
  </si>
  <si>
    <t>Baseus kabel HDMI 2m Cafule 4K 60Hz črn CADKLF-F01</t>
  </si>
  <si>
    <t>8530171</t>
  </si>
  <si>
    <t>Baseus kabel HDMI 5m Cafule 4K 60Hz črn CADKLF-H01</t>
  </si>
  <si>
    <t>8530172</t>
  </si>
  <si>
    <t>Digitus line extender HDMI+IR RJ45-RJ45 do 70m 4K2K/30Hz DS-55519</t>
  </si>
  <si>
    <t>8560085</t>
  </si>
  <si>
    <t>8560086</t>
  </si>
  <si>
    <t>Digitus HDMI množilnik 2x1 4K 30Hz DS-45340</t>
  </si>
  <si>
    <t>8714037</t>
  </si>
  <si>
    <t>8702042</t>
  </si>
  <si>
    <t>8702043</t>
  </si>
  <si>
    <t>8702044</t>
  </si>
  <si>
    <t>8702045</t>
  </si>
  <si>
    <t>Delock kabel HSD Z Ž - USB TipA Ž 1m 90502</t>
  </si>
  <si>
    <t>8519316</t>
  </si>
  <si>
    <t>Delock kabel HSD Z Ž - USB TipA M 1m 90503</t>
  </si>
  <si>
    <t>8519317</t>
  </si>
  <si>
    <t>Baseus kabel HDMI 2m HD serija 4K 60Hz črn WKGQ02020</t>
  </si>
  <si>
    <t>8530173</t>
  </si>
  <si>
    <t>Baseus kabel HDMI 5m HD serija 4K 60Hz črn WKGQ020401</t>
  </si>
  <si>
    <t>8530174</t>
  </si>
  <si>
    <t>Baseus kabel HDMI 1m HD serija 8K 60Hz črn WKGQ000001</t>
  </si>
  <si>
    <t>8530175</t>
  </si>
  <si>
    <t>Baseus kabel HDMI 2m HD serija 8K 60Hz črn WKGQ000101</t>
  </si>
  <si>
    <t>8530176</t>
  </si>
  <si>
    <t>Baseus kabel HDMI 3m HD serija 8K 60Hz črn WKGQ000201</t>
  </si>
  <si>
    <t>8530177</t>
  </si>
  <si>
    <t>Digitus zidni kabinet 12U 638 600x600 črn sestavljen- poškodovan</t>
  </si>
  <si>
    <t>9435101</t>
  </si>
  <si>
    <t>Triton kabinet 12U 620 600x900 siv sestavljen s kolesi</t>
  </si>
  <si>
    <t>9440350</t>
  </si>
  <si>
    <t>Delock SAS kabel-Mini SAS HD SFF-80877- 4x SATA 7pin 1m 85731</t>
  </si>
  <si>
    <t>8514051</t>
  </si>
  <si>
    <t>Triton organizator kablov vertikalni 18U</t>
  </si>
  <si>
    <t>9490082</t>
  </si>
  <si>
    <t>Triton pokrov za vertikalni organizator 18U</t>
  </si>
  <si>
    <t>9485053</t>
  </si>
  <si>
    <t>Triton slepi panel perforiran 1U rack siv</t>
  </si>
  <si>
    <t>9485054</t>
  </si>
  <si>
    <t>Triton kabel za termostat</t>
  </si>
  <si>
    <t>9490083</t>
  </si>
  <si>
    <t>Triton zaščitna guma za odprtine kabinetov</t>
  </si>
  <si>
    <t>9490084</t>
  </si>
  <si>
    <t>9440349</t>
  </si>
  <si>
    <t>Baseus prenosna baterija 20.000mAh 20W PowerBank Lightning črna PPQD060201</t>
  </si>
  <si>
    <t>2140066</t>
  </si>
  <si>
    <t>Baseus prenosna baterija 20.000mAh 20W PowerBank Lightning bela PPQD060202</t>
  </si>
  <si>
    <t>2140067</t>
  </si>
  <si>
    <t>9859001</t>
  </si>
  <si>
    <t>Baseus priklopna postaja USB 3.1 TipC 6v1 siva WKWG030213</t>
  </si>
  <si>
    <t>9859002</t>
  </si>
  <si>
    <t>Baseus hub USB TipC 4xTipA srebrn WKWG070013</t>
  </si>
  <si>
    <t>9530035</t>
  </si>
  <si>
    <t>Synology NAS DS723+ za 2 diska</t>
  </si>
  <si>
    <t>8910030</t>
  </si>
  <si>
    <t>Gembird hub USB 3.1 7xA s stikali UHB-U3P7P-01</t>
  </si>
  <si>
    <t>9530036</t>
  </si>
  <si>
    <t>Gembird hub USB 3.1 4xA s stikali UHB-U3P4P-01</t>
  </si>
  <si>
    <t>9530037</t>
  </si>
  <si>
    <t>Cablexpert HDMI stikalo dvosmerno 2x1 4K 60Hz DSW-HDMI-21</t>
  </si>
  <si>
    <t>8714038</t>
  </si>
  <si>
    <t>9530038</t>
  </si>
  <si>
    <t>Baseus priklopna postaja USB 3.1 TipC 6v1 4K modra WKWG000003</t>
  </si>
  <si>
    <t>9859003</t>
  </si>
  <si>
    <t>WHITE SHARK LED svetilka s stojalom za snemanje z mobilnimi napravami RL-08</t>
  </si>
  <si>
    <t>4015013</t>
  </si>
  <si>
    <t>WHITE SHARK gaming stol MONZA-B črn</t>
  </si>
  <si>
    <t>6004022</t>
  </si>
  <si>
    <t>WHITE SHARK nahrbtnik moder GBP-007 RANGER-NB</t>
  </si>
  <si>
    <t>9606040</t>
  </si>
  <si>
    <t>WHITE SHARK tipkovnica USB črna/rjava mehanska stikala SLO GK-2022 SHINOBI-B</t>
  </si>
  <si>
    <t>6006026</t>
  </si>
  <si>
    <t>WHITE SHARK tipkovnica USB bela/rjava mehanska stikala SLO GK-2022 SHINOBI-W</t>
  </si>
  <si>
    <t>6006027</t>
  </si>
  <si>
    <t>6001004</t>
  </si>
  <si>
    <t>Delock nosilec montažni 25-48cm UNI za LAN stikala 66236</t>
  </si>
  <si>
    <t>7716035</t>
  </si>
  <si>
    <t>Baseus prenosna baterija 10.000mAh 20W PowerBank Lightning bela PPQD060002</t>
  </si>
  <si>
    <t>2140068</t>
  </si>
  <si>
    <t>Baseus prenosna baterija 10.000mAh 22,5W PowerBank črna PPQD060101</t>
  </si>
  <si>
    <t>2140069</t>
  </si>
  <si>
    <t>Baseus prenosna baterija 10.000mAh 22,5W PowerBank bela PPQD060102</t>
  </si>
  <si>
    <t>2140070</t>
  </si>
  <si>
    <t>Baseus prenosna baterija 10.000mAh 20W PowerBank Lightning črna  PPQD020001</t>
  </si>
  <si>
    <t>2140071</t>
  </si>
  <si>
    <t>Gembird LED namizna svetilka z ventilatorjem in brezžičnim polnilcem</t>
  </si>
  <si>
    <t>4015012</t>
  </si>
  <si>
    <t>Delock optični panel DIN Rail  4xSC/LC 86543</t>
  </si>
  <si>
    <t>7940033</t>
  </si>
  <si>
    <t>Delock kabel optični 20m 2x G657.A1 SM+ DIN vtičnica 2xSC/APC Simplex 85932</t>
  </si>
  <si>
    <t>7901037</t>
  </si>
  <si>
    <t>Delock kabel optični 30m 2x G657.A1 SM+ DIN vtičnica 2xSC/APC Simplex 85933</t>
  </si>
  <si>
    <t>7901038</t>
  </si>
  <si>
    <t>Delock kabel optični 40m 2x G657.A1 SM+ DIN vtičnica 2xSC/APC Simplex 85934</t>
  </si>
  <si>
    <t>7901039</t>
  </si>
  <si>
    <t>Digitus patch SFTP CAT.6A  0,25m siv</t>
  </si>
  <si>
    <t>9030391</t>
  </si>
  <si>
    <t>Digitus patch SFTP CAT.6A  0,25m črn</t>
  </si>
  <si>
    <t>9030392</t>
  </si>
  <si>
    <t>Digitus patch SFTP CAT.6A  0,25m zelen</t>
  </si>
  <si>
    <t>9030393</t>
  </si>
  <si>
    <t>Digitus patch SFTP CAT.6A  0,25m rdeč</t>
  </si>
  <si>
    <t>9030394</t>
  </si>
  <si>
    <t>Digitus patch SFTP CAT.6A  0,25m rumen</t>
  </si>
  <si>
    <t>9030395</t>
  </si>
  <si>
    <t>Digitus patch SFTP CAT.6A  0,5m moder</t>
  </si>
  <si>
    <t>9030396</t>
  </si>
  <si>
    <t>Digitus patch SFTP CAT.6A  2m rumen</t>
  </si>
  <si>
    <t>9030397</t>
  </si>
  <si>
    <t>Digitus pretvornik USB 3.0 TipC-2x HDMI 4K 30Hz DA-70828</t>
  </si>
  <si>
    <t>9801055</t>
  </si>
  <si>
    <t>Digitus kartica PCIe USB+Tip C DS-30225</t>
  </si>
  <si>
    <t>9510097</t>
  </si>
  <si>
    <t>Baseus prenosna avtomobilska zagonska baterija zračna tlačilka 2v1 CGCN000001</t>
  </si>
  <si>
    <t>2140072</t>
  </si>
  <si>
    <t>Baseus prenosna avtomobilska zagonska baterija PowerBank 12.000 mAh CRJS03-01</t>
  </si>
  <si>
    <t>2140073</t>
  </si>
  <si>
    <t>9116127</t>
  </si>
  <si>
    <t>8802190</t>
  </si>
  <si>
    <t>8802191</t>
  </si>
  <si>
    <t>ASUS prenosnik P1412CEA-EK0133 i3</t>
  </si>
  <si>
    <t>8802188</t>
  </si>
  <si>
    <t>8802189</t>
  </si>
  <si>
    <t>Digitus adapter USB mini OTG AK-300310-002-S</t>
  </si>
  <si>
    <t>9749065</t>
  </si>
  <si>
    <t>SIMC 45x45 modul protiprašni 1xRJ45 bel K45</t>
  </si>
  <si>
    <t>9330050</t>
  </si>
  <si>
    <t>SIMC 45x45 modul protiprašni 2xRJ45 bel K45</t>
  </si>
  <si>
    <t>9330051</t>
  </si>
  <si>
    <t>TP-Link stikalo 100M 16-port rack PoE+ 2xGiga 2xSFP TL-SL1218MP</t>
  </si>
  <si>
    <t>9104171</t>
  </si>
  <si>
    <t>TP-Link stikalo Giga 18-port rack 16x PoE+ 2xSFP TL-SG1218MPE</t>
  </si>
  <si>
    <t>9104172</t>
  </si>
  <si>
    <t>TP-Link stikalo Giga 28-port rack 24x PoE+ 4xSFP JetStream TL-SG2428P</t>
  </si>
  <si>
    <t>9104173</t>
  </si>
  <si>
    <t>TP-Link stikalo Giga 28-port rack 24x PoE+ 4xSFP JetStream TL-SG3428MP</t>
  </si>
  <si>
    <t>9104174</t>
  </si>
  <si>
    <t>Baseus priklopna postaja USB 3.0 TipC 11v1 siva CAHUB-CT0G</t>
  </si>
  <si>
    <t>9859004</t>
  </si>
  <si>
    <t>Delock klešče za matice M4-M6 66869</t>
  </si>
  <si>
    <t>1385050</t>
  </si>
  <si>
    <t>Delock spenjalna cev 16mm 2m črna 19024</t>
  </si>
  <si>
    <t>1330062</t>
  </si>
  <si>
    <t>EFB optični patch SM LC/APC-SC/UPC 1m</t>
  </si>
  <si>
    <t>7950109</t>
  </si>
  <si>
    <t>Delock izolator USB 5kV 62588</t>
  </si>
  <si>
    <t>9801056</t>
  </si>
  <si>
    <t>7930018</t>
  </si>
  <si>
    <t>7930019</t>
  </si>
  <si>
    <t>7930020</t>
  </si>
  <si>
    <t>7930021</t>
  </si>
  <si>
    <t>7930022</t>
  </si>
  <si>
    <t>7930023</t>
  </si>
  <si>
    <t>7930024</t>
  </si>
  <si>
    <t>7930025</t>
  </si>
  <si>
    <t>7930026</t>
  </si>
  <si>
    <t>7930027</t>
  </si>
  <si>
    <t>Delock samolepljive tekstilne blazinice 3m 19106</t>
  </si>
  <si>
    <t>1330063</t>
  </si>
  <si>
    <t>Delock samolepljive tekstilne blazinice 5m 19108</t>
  </si>
  <si>
    <t>1330064</t>
  </si>
  <si>
    <t>Delock modul Easy HDMI 45x45 81409</t>
  </si>
  <si>
    <t>9330052</t>
  </si>
  <si>
    <t>Delock modul Easy RJ45 45x45 81411</t>
  </si>
  <si>
    <t>9330053</t>
  </si>
  <si>
    <t>Delock modul Easy USB 45x45 81410</t>
  </si>
  <si>
    <t>9330054</t>
  </si>
  <si>
    <t>DATECH hladilna enota 2x ventilator siva FU.0002.901-B</t>
  </si>
  <si>
    <t>9489017</t>
  </si>
  <si>
    <t>9489018</t>
  </si>
  <si>
    <t>Delock spenjalna cev 10mm 2m črna 19014</t>
  </si>
  <si>
    <t>1330065</t>
  </si>
  <si>
    <t>DATECH kabinet 22U 1166 600x600 siv DT2.6622.9000</t>
  </si>
  <si>
    <t>9440351</t>
  </si>
  <si>
    <t>Delock spenjalna cev 12mm 2m črna 19015</t>
  </si>
  <si>
    <t>1330066</t>
  </si>
  <si>
    <t>DATECH kabinet 22U 1166 600x900 siv DT2.6922.9000</t>
  </si>
  <si>
    <t>9440352</t>
  </si>
  <si>
    <t>DATECH kabinet 32U 1610 600x600 siv DT2.6632.9000</t>
  </si>
  <si>
    <t>9440353</t>
  </si>
  <si>
    <t>DATECH kabinet 42U 2055 600x800 siv DT2.6842.9000</t>
  </si>
  <si>
    <t>9440354</t>
  </si>
  <si>
    <t>DATECH kabinet 32U 1610 600x900 siv DT2.6932.9000</t>
  </si>
  <si>
    <t>9440355</t>
  </si>
  <si>
    <t>Delock spenjalna cev 14mm 2m črna 19022</t>
  </si>
  <si>
    <t>1330067</t>
  </si>
  <si>
    <t>Logitech spletna kamera Brio 300 Full HD USB-C grafitna 960-001436</t>
  </si>
  <si>
    <t>7630022</t>
  </si>
  <si>
    <t>Logitech slušalke+mikrofon H390 bele 981-001286</t>
  </si>
  <si>
    <t>7620091</t>
  </si>
  <si>
    <t>Logitech slušalke+mikrofon H390 roza 981-001281</t>
  </si>
  <si>
    <t>7620092</t>
  </si>
  <si>
    <t>Logitech podloga za miško Desk Mat Studio Series roza 956-000053</t>
  </si>
  <si>
    <t>5570044</t>
  </si>
  <si>
    <t>Teltonika licenca za naprave–RMS mesečna za eno napravo RMSCREDIT000</t>
  </si>
  <si>
    <t>8021010</t>
  </si>
  <si>
    <t>Delock pokrov za odprtine kablov 300x120x28mm črn 66859</t>
  </si>
  <si>
    <t>9320203</t>
  </si>
  <si>
    <t>Delock pokrov za odprtine kablov 160x80x28mm srebrn 66861</t>
  </si>
  <si>
    <t>9320202</t>
  </si>
  <si>
    <t>9320177</t>
  </si>
  <si>
    <t>Bachmann STEP montažni pribor 918.025</t>
  </si>
  <si>
    <t>9320204</t>
  </si>
  <si>
    <t>Bachmann organizator kablov Quadro SET srebrn 930.017</t>
  </si>
  <si>
    <t>9320205</t>
  </si>
  <si>
    <t>Delock adapter AVDIO 3,5Ž-3,5Ž 4pin 13cm 65896</t>
  </si>
  <si>
    <t>9701059</t>
  </si>
  <si>
    <t>9510098</t>
  </si>
  <si>
    <t>9116128</t>
  </si>
  <si>
    <t>9116129</t>
  </si>
  <si>
    <t>Logitech tipkovnica K270 brezžična SLO Unifying 920-003738</t>
  </si>
  <si>
    <t>5550063</t>
  </si>
  <si>
    <t>Baseus svetilka kuža DGAM-B02</t>
  </si>
  <si>
    <t>4015014</t>
  </si>
  <si>
    <t>BROTHER tiskalnik nalepk QL-820NWBC</t>
  </si>
  <si>
    <t>2050047</t>
  </si>
  <si>
    <t>Baseus hub USB 3.0 4xTipA TipC 1m črn WKQX030101</t>
  </si>
  <si>
    <t>9859005</t>
  </si>
  <si>
    <t>9108143</t>
  </si>
  <si>
    <t>Delock klešče za RJ50/45/12/11 6P/4P 90523</t>
  </si>
  <si>
    <t>1385051</t>
  </si>
  <si>
    <t>Delock klešče ščipalke velike 90575</t>
  </si>
  <si>
    <t>1385052</t>
  </si>
  <si>
    <t>Delock tester mrežni+orodje kit 3-delno +konektorji 86696</t>
  </si>
  <si>
    <t>1385053</t>
  </si>
  <si>
    <t>Delock orodje za uvlek kablov v spenjalno cev 4kos 20839</t>
  </si>
  <si>
    <t>1385054</t>
  </si>
  <si>
    <t>Delock škarje za Kevlarska vlakna 90554</t>
  </si>
  <si>
    <t>1310023</t>
  </si>
  <si>
    <t>BNC konektor RG59/62 crimp pak25</t>
  </si>
  <si>
    <t>8020057</t>
  </si>
  <si>
    <t>9001080</t>
  </si>
  <si>
    <t>Digitus miška trackball brezžična USB črna DA-20156</t>
  </si>
  <si>
    <t>5530130</t>
  </si>
  <si>
    <t>Digitus podloga za miško DESK PAD 90x43 temno siva DA-51028</t>
  </si>
  <si>
    <t>5570045</t>
  </si>
  <si>
    <t>Digitus namizni organizator z brezžičnim Qi polnilcem DA-90442</t>
  </si>
  <si>
    <t>7716036</t>
  </si>
  <si>
    <t>8201052</t>
  </si>
  <si>
    <t>Triton vrata perforirana 12U 600mm</t>
  </si>
  <si>
    <t>9490085</t>
  </si>
  <si>
    <t>Logitech podloga za miško Desk Mat Studio Series siva 956-000052</t>
  </si>
  <si>
    <t>5570043</t>
  </si>
  <si>
    <t>Logitech podloga za miško Pad Studio Series roza 956-000050</t>
  </si>
  <si>
    <t>5570041</t>
  </si>
  <si>
    <t>Samsung SSD disk 1TB NVME M.2 EVO 980 MZ-V8V1T0BW</t>
  </si>
  <si>
    <t>8943117</t>
  </si>
  <si>
    <t>Digitus orodje kit 115-delni DA-70361</t>
  </si>
  <si>
    <t>1385055</t>
  </si>
  <si>
    <t>Digitus nož za optična vlakna DN-FO-FC</t>
  </si>
  <si>
    <t>1380007</t>
  </si>
  <si>
    <t>Digitus KVM stikalo 4x2 namizni HDMI/USB 4K DS-12883</t>
  </si>
  <si>
    <t>8704115</t>
  </si>
  <si>
    <t>Baseus hub USB 3.2 4xTipA 25cm bel WKQX030002</t>
  </si>
  <si>
    <t>9530039</t>
  </si>
  <si>
    <t>Delock pretvornik serial DB09-RJ45 20cm 63999</t>
  </si>
  <si>
    <t>9722001</t>
  </si>
  <si>
    <t>Logitech sprejemnik Bolt 956-000008</t>
  </si>
  <si>
    <t>5530132</t>
  </si>
  <si>
    <t>Delock izolator serial RS232 DB09 3kV 62921</t>
  </si>
  <si>
    <t>9801057</t>
  </si>
  <si>
    <t>Delock tester ATX napajanja 18159</t>
  </si>
  <si>
    <t>1350025</t>
  </si>
  <si>
    <t>Synology NAS DS923+ za 4 diske</t>
  </si>
  <si>
    <t>8910031</t>
  </si>
  <si>
    <t>ATEN modul za KVM stikalo VGA/USB/ pametne kartice KA7177</t>
  </si>
  <si>
    <t>8711044</t>
  </si>
  <si>
    <t>ATEN KVM stikalo IP 16-port KN1116VA</t>
  </si>
  <si>
    <t>8704116</t>
  </si>
  <si>
    <t>ATEN KVM konzola rack IP LCD 17" monitor CL6700MW</t>
  </si>
  <si>
    <t>8704117</t>
  </si>
  <si>
    <t>8714039</t>
  </si>
  <si>
    <t>ATEN line extender HDMI VGA VE2812AEUT</t>
  </si>
  <si>
    <t>8560087</t>
  </si>
  <si>
    <t>ATEN line extender HDMI IP RJ45 VE8952R</t>
  </si>
  <si>
    <t>8560088</t>
  </si>
  <si>
    <t>ATEN line extender HDMI IP RJ45 VE8952T</t>
  </si>
  <si>
    <t>8560089</t>
  </si>
  <si>
    <t>ATEN Dante Avdio 6x6 z HDMI VE66DTH</t>
  </si>
  <si>
    <t>8560090</t>
  </si>
  <si>
    <t>ATEN stikalo matrix 9x2 4K VP1920</t>
  </si>
  <si>
    <t>8714040</t>
  </si>
  <si>
    <t>ATEN stikalo matrix 4x2 True 4K VP1421</t>
  </si>
  <si>
    <t>8714041</t>
  </si>
  <si>
    <t>ATEN stikalo matrix 4x2 True 4K VP1420</t>
  </si>
  <si>
    <t>8714042</t>
  </si>
  <si>
    <t>ATEN sprejemnik HDMI 4K VE2812R</t>
  </si>
  <si>
    <t>8560091</t>
  </si>
  <si>
    <t>ATEN oddajnik DP/HDMI/VGA VE3912T</t>
  </si>
  <si>
    <t>8560092</t>
  </si>
  <si>
    <t>8714048</t>
  </si>
  <si>
    <t>ATEN HDMI stikalo matrix 8x8 True 4K VM0808HB</t>
  </si>
  <si>
    <t>8714043</t>
  </si>
  <si>
    <t>ATEN HDMI stikalo matrix 8x8 scaler VM5808HA</t>
  </si>
  <si>
    <t>8714044</t>
  </si>
  <si>
    <t>ATEN HDMI stikalo matrix 4x4 scaler VM5404HA</t>
  </si>
  <si>
    <t>8714045</t>
  </si>
  <si>
    <t>ATEN HDMI stikalo matrix 8x9 scaler 4K VM6809H</t>
  </si>
  <si>
    <t>8714046</t>
  </si>
  <si>
    <t>ATEN HDMI stikalo matrix 16x16 scaler VM51616H</t>
  </si>
  <si>
    <t>8714047</t>
  </si>
  <si>
    <t>WD RED PLUS CMR 8TB trdi disk 9cm 5640 128MB SATA WD80EFZZ</t>
  </si>
  <si>
    <t>8907142</t>
  </si>
  <si>
    <t>Synology NAS DS223 za 2 diska</t>
  </si>
  <si>
    <t>8910032</t>
  </si>
  <si>
    <t>9104175</t>
  </si>
  <si>
    <t>EZVIZ pametni termometer in senzor vlažnosti CS-T51C</t>
  </si>
  <si>
    <t>9948051</t>
  </si>
  <si>
    <t>EZVIZ pametni senzor kontaktni za vrata/ okna CS-T2C-A0-BG</t>
  </si>
  <si>
    <t>9948052</t>
  </si>
  <si>
    <t>EZVIZ pametni gumb CS-T3C-A0-BG</t>
  </si>
  <si>
    <t>9948053</t>
  </si>
  <si>
    <t>EZVIZ pametni senzor tekočine CS-T10C</t>
  </si>
  <si>
    <t>9948054</t>
  </si>
  <si>
    <t>9948055</t>
  </si>
  <si>
    <t>EZVIZ pametni senzor gibanja PIR CS-T1C-A0-BG</t>
  </si>
  <si>
    <t>9948056</t>
  </si>
  <si>
    <t>EZVIZ IP kamera 4.0MP brezžična zunanja - dodatna BC1 2K+ add-on</t>
  </si>
  <si>
    <t>8001200</t>
  </si>
  <si>
    <t>Tenda stikalo Giga  5-port kovinsko ohišje TEG1005D</t>
  </si>
  <si>
    <t>9104176</t>
  </si>
  <si>
    <t>Tenda stikalo Giga  8-port kovinsko ohišje TEG1008D</t>
  </si>
  <si>
    <t>9104177</t>
  </si>
  <si>
    <t>Leviton kabel CAT.6A SST U/UTP Eca 305m vijoličen</t>
  </si>
  <si>
    <t>9001081</t>
  </si>
  <si>
    <t>Leviton kabel CAT.6A SST U/UTP Dca 305m moder</t>
  </si>
  <si>
    <t>9001082</t>
  </si>
  <si>
    <t>Leviton kabel CAT.6A SST U/UTP Cca 305m zelen</t>
  </si>
  <si>
    <t>9001083</t>
  </si>
  <si>
    <t>Leviton kabel CAT.6A SST U/UTP B2ca 305m oranžen</t>
  </si>
  <si>
    <t>9001084</t>
  </si>
  <si>
    <t>Digitus delovna postaja-ročni dvig do 46cm višine bela DA-90380-2</t>
  </si>
  <si>
    <t>7716037</t>
  </si>
  <si>
    <t>Delock samolepilni tekstilni trak 25mm/25m črn 20911</t>
  </si>
  <si>
    <t>1310025</t>
  </si>
  <si>
    <t>Delock samolepilni tekstilni trak - neraztrgljiv 25mm/25m črn 20912</t>
  </si>
  <si>
    <t>1310026</t>
  </si>
  <si>
    <t>Delock panel prazen Easy 2U 10'' črn 81379</t>
  </si>
  <si>
    <t>9490087</t>
  </si>
  <si>
    <t>Delock panel prazen Easy 2U 19'' črn 81378</t>
  </si>
  <si>
    <t>9490086</t>
  </si>
  <si>
    <t>Delock patch STP CAT.6 1m vodoodporen priklop IP68 črn 80166</t>
  </si>
  <si>
    <t>9030398</t>
  </si>
  <si>
    <t>Delock patch STP CAT.6 2m vodoodporen priklop IP68 črn 80167</t>
  </si>
  <si>
    <t>9030399</t>
  </si>
  <si>
    <t>Delock patch STP CAT.6 3m vodoodporen priklop IP68 črn 80168</t>
  </si>
  <si>
    <t>9030400</t>
  </si>
  <si>
    <t>Delock kabel Firewire 9pin-6pin 2m črn 82596</t>
  </si>
  <si>
    <t>9510100</t>
  </si>
  <si>
    <t>Delock kartica PCIe Firewire 2x B + 1x A 89153</t>
  </si>
  <si>
    <t>9510099</t>
  </si>
  <si>
    <t>Delock zaščitna protiprašna krtača 1m 40mm ALU 66652</t>
  </si>
  <si>
    <t>9490088</t>
  </si>
  <si>
    <t>Digitus pretvornik FO-UTP PoE 10/100/1000 SC MM DN-82150</t>
  </si>
  <si>
    <t>7948048</t>
  </si>
  <si>
    <t>Digitus polica rack izvlečna 483mm-25kg siva DN-19 TRAY-2-800</t>
  </si>
  <si>
    <t>9418093</t>
  </si>
  <si>
    <t>9903052</t>
  </si>
  <si>
    <t>9903053</t>
  </si>
  <si>
    <t>EZVIZ solarni panel 100W DS-100W</t>
  </si>
  <si>
    <t>9904001</t>
  </si>
  <si>
    <t>EZVIZ solarni panel 200W DS-200W</t>
  </si>
  <si>
    <t>9904002</t>
  </si>
  <si>
    <t>Delock antena omni LTE/GSM/UMTS s kablom 2m 89494</t>
  </si>
  <si>
    <t>9109110</t>
  </si>
  <si>
    <t>BROTHER tiskalnik nalepk PT D610BTVP</t>
  </si>
  <si>
    <t>2050048</t>
  </si>
  <si>
    <t>8530178</t>
  </si>
  <si>
    <t>Baseus svetilka muca DGAM-A02</t>
  </si>
  <si>
    <t>4015015</t>
  </si>
  <si>
    <t>Baseus kabel USB/Lightning 1.2m 2.4A Crystal shine vijoličen CAJY000005</t>
  </si>
  <si>
    <t>8519318</t>
  </si>
  <si>
    <t>Baseus kabel TipC/Lightning 2m 20W C Crystal shine črn CAJY000301</t>
  </si>
  <si>
    <t>8519319</t>
  </si>
  <si>
    <t>Baseus kabel USB A-C 1.2m 100W PD Crystal shine črn CAJY000401</t>
  </si>
  <si>
    <t>8519320</t>
  </si>
  <si>
    <t>Baseus kabel USB A-C 2m 100W PD Crystal shine črn CAJY000501</t>
  </si>
  <si>
    <t>8519321</t>
  </si>
  <si>
    <t>Baseus kabel USB C-C 1.2m 100W PD Crystal shine črn CAJY000601</t>
  </si>
  <si>
    <t>8519322</t>
  </si>
  <si>
    <t>8519323</t>
  </si>
  <si>
    <t>Baseus kabel TipC/AVDIO 3.5M 1.2m jack  3,5mm črn CAM01-01</t>
  </si>
  <si>
    <t>8519324</t>
  </si>
  <si>
    <t>Baseus HDMI stikalo dvosmerno 2x1 4K 30Hz CAHUB-BC0G</t>
  </si>
  <si>
    <t>8714049</t>
  </si>
  <si>
    <t>Baseus adapter AVDIO USB TipC-Jack 3,5Ž stereo 9cm črn CATL54-0G</t>
  </si>
  <si>
    <t>9701060</t>
  </si>
  <si>
    <t>8519325</t>
  </si>
  <si>
    <t>Bachmann organizator kablov Flex II SET srebrn 930.023</t>
  </si>
  <si>
    <t>9320207</t>
  </si>
  <si>
    <t>Synology NAS DS423+ za 4 diske</t>
  </si>
  <si>
    <t>8910033</t>
  </si>
  <si>
    <t>Baseus polnilec 24W USB TipA QC bel CCALL-BX02</t>
  </si>
  <si>
    <t>2190085</t>
  </si>
  <si>
    <t>Baseus polnilec 100W USB 2xTipC 2xTipA GaN2 ProQC PD črn CCGAN2P-L01</t>
  </si>
  <si>
    <t>2190086</t>
  </si>
  <si>
    <t>Baseus polnilec 30W USB/TipC QC Super pro črn CCSUPP-E01</t>
  </si>
  <si>
    <t>2190087</t>
  </si>
  <si>
    <t>Baseus polnilec s kablom 20W TipC/ Lightning bel QC Super Si TZCCSUP-B02</t>
  </si>
  <si>
    <t>2190089</t>
  </si>
  <si>
    <t>Baseus hub USB TipC 4xTipA črn CAHUB-G01</t>
  </si>
  <si>
    <t>9530040</t>
  </si>
  <si>
    <t>Baseus hub USB 3.2 4xTipA 25cm črn WKQX030001</t>
  </si>
  <si>
    <t>9530041</t>
  </si>
  <si>
    <t>Baseus hub USB TipC 4xTipA bel CAHUB-G02</t>
  </si>
  <si>
    <t>9530042</t>
  </si>
  <si>
    <t>EZVIZ centralna enota + set senzorjev CS-B1-A0-A34</t>
  </si>
  <si>
    <t>9948057</t>
  </si>
  <si>
    <t>Baseus nosilec univerzalni za telefone Osculum gravitacijski črn SUYL-XP01</t>
  </si>
  <si>
    <t>7710019</t>
  </si>
  <si>
    <t>Baseus polnilec avtomobilski 12V 15W magsafe črn WXJN-01</t>
  </si>
  <si>
    <t>2190090</t>
  </si>
  <si>
    <t>9859006</t>
  </si>
  <si>
    <t>9859007</t>
  </si>
  <si>
    <t>Baseus priklopna postaja USB 3.2 TipC 6v1 4K črn WKQX050001</t>
  </si>
  <si>
    <t>9859008</t>
  </si>
  <si>
    <t>Baseus priklopna postaja USB 3.2 TipC 12v1 siva WKSX030213</t>
  </si>
  <si>
    <t>9859009</t>
  </si>
  <si>
    <t>Baseus priklopna postaja USB 3.2 TipC 9v1 4K siva WKWG060013</t>
  </si>
  <si>
    <t>9859010</t>
  </si>
  <si>
    <t>Baseus priklopna postaja USB 3.2 TipC 4v1 4K Padjoy siva WKWJ000013</t>
  </si>
  <si>
    <t>9859011</t>
  </si>
  <si>
    <t>Baseus priklopna postaja USB 3.2 TipC 6v1 4K Padjoy siva WKWJ000113</t>
  </si>
  <si>
    <t>9859012</t>
  </si>
  <si>
    <t>Kanal NIK 3 30x30 rjav</t>
  </si>
  <si>
    <t>9315026</t>
  </si>
  <si>
    <t>ATEN KVM stikalo 2x1 mini VGA/PS2 s kabli CS62S</t>
  </si>
  <si>
    <t>8704118</t>
  </si>
  <si>
    <t>8531105</t>
  </si>
  <si>
    <t>Delock kartica PCIe 2x Paralel 89125</t>
  </si>
  <si>
    <t>9510101</t>
  </si>
  <si>
    <t>9801058</t>
  </si>
  <si>
    <t>Delock kartica PCIe Paralelna x1 Low profile 90412</t>
  </si>
  <si>
    <t>9510102</t>
  </si>
  <si>
    <t>EFB optični patch MM ST/SC 3m OM2 Duplex</t>
  </si>
  <si>
    <t>7950110</t>
  </si>
  <si>
    <t>9108144</t>
  </si>
  <si>
    <t>9116130</t>
  </si>
  <si>
    <t>9116131</t>
  </si>
  <si>
    <t>Triton kabinet 12U 620 600x1000 črn sestavljen s kolesi perforirana vrata</t>
  </si>
  <si>
    <t>9440356</t>
  </si>
  <si>
    <t>Bachmann TWIST 2 vgradna vtičnica srebrna za kuh.pult 2x220V 946.000</t>
  </si>
  <si>
    <t>9320208</t>
  </si>
  <si>
    <t>9435103</t>
  </si>
  <si>
    <t>9320209</t>
  </si>
  <si>
    <t>Bachmann TWIST 2 vgradna vtičnica črna za kuh.pult 2x220V 946.100</t>
  </si>
  <si>
    <t>9320210</t>
  </si>
  <si>
    <t>9320211</t>
  </si>
  <si>
    <t>8802192</t>
  </si>
  <si>
    <t>Identifikator Cash tester CT 433 SD</t>
  </si>
  <si>
    <t>8360010</t>
  </si>
  <si>
    <t>sku</t>
  </si>
  <si>
    <t>product-id</t>
  </si>
  <si>
    <t>product-id-type</t>
  </si>
  <si>
    <t>description</t>
  </si>
  <si>
    <t>internal-description</t>
  </si>
  <si>
    <t>price</t>
  </si>
  <si>
    <t>price-additional-info</t>
  </si>
  <si>
    <t>quantity</t>
  </si>
  <si>
    <t>min-quantity-alert</t>
  </si>
  <si>
    <t>state</t>
  </si>
  <si>
    <t>available-start-date</t>
  </si>
  <si>
    <t>available-end-date</t>
  </si>
  <si>
    <t>logistic-class</t>
  </si>
  <si>
    <t>favorite-rank</t>
  </si>
  <si>
    <t>discount-start-date</t>
  </si>
  <si>
    <t>discount-end-date</t>
  </si>
  <si>
    <t>discount-price</t>
  </si>
  <si>
    <t>update-delete</t>
  </si>
  <si>
    <t>leadtime-to-ship</t>
  </si>
  <si>
    <t>min-order-quantity</t>
  </si>
  <si>
    <t>max-order-quantity</t>
  </si>
  <si>
    <t>20412286</t>
  </si>
  <si>
    <t>SKU</t>
  </si>
  <si>
    <t>S</t>
  </si>
  <si>
    <t>update</t>
  </si>
  <si>
    <t>20412285</t>
  </si>
  <si>
    <t>20399062</t>
  </si>
  <si>
    <t>20453732</t>
  </si>
  <si>
    <t>20399058</t>
  </si>
  <si>
    <t>20453740</t>
  </si>
  <si>
    <t>20453739</t>
  </si>
  <si>
    <t>20399076</t>
  </si>
  <si>
    <t>20399067</t>
  </si>
  <si>
    <t>20453731</t>
  </si>
  <si>
    <t>20453736</t>
  </si>
  <si>
    <t>20453735</t>
  </si>
  <si>
    <t>20410184</t>
  </si>
  <si>
    <t>20399075</t>
  </si>
  <si>
    <t>20399081</t>
  </si>
  <si>
    <t>20399069</t>
  </si>
  <si>
    <t>20399063</t>
  </si>
  <si>
    <t>20399059</t>
  </si>
  <si>
    <t>20399070</t>
  </si>
  <si>
    <t>20399079</t>
  </si>
  <si>
    <t>20399066</t>
  </si>
  <si>
    <t>20399064</t>
  </si>
  <si>
    <t>20453733</t>
  </si>
  <si>
    <t>20453741</t>
  </si>
  <si>
    <t>20410207</t>
  </si>
  <si>
    <t>20410283</t>
  </si>
  <si>
    <t>20378526</t>
  </si>
  <si>
    <t>20411734</t>
  </si>
  <si>
    <t>20411733</t>
  </si>
  <si>
    <t>20410282</t>
  </si>
  <si>
    <t>20411735</t>
  </si>
  <si>
    <t>20410191</t>
  </si>
  <si>
    <t>20411286</t>
  </si>
  <si>
    <t>20423940</t>
  </si>
  <si>
    <t>20412275</t>
  </si>
  <si>
    <t>20409723</t>
  </si>
  <si>
    <t>20409737</t>
  </si>
  <si>
    <t>20409707</t>
  </si>
  <si>
    <t>20409719</t>
  </si>
  <si>
    <t>20409725</t>
  </si>
  <si>
    <t>20409706</t>
  </si>
  <si>
    <t>20409724</t>
  </si>
  <si>
    <t>20409733</t>
  </si>
  <si>
    <t>20409728</t>
  </si>
  <si>
    <t>20409722</t>
  </si>
  <si>
    <t>20409720</t>
  </si>
  <si>
    <t>20409717</t>
  </si>
  <si>
    <t>20409716</t>
  </si>
  <si>
    <t>20409726</t>
  </si>
  <si>
    <t>20409714</t>
  </si>
  <si>
    <t>20409731</t>
  </si>
  <si>
    <t>20409734</t>
  </si>
  <si>
    <t>20409711</t>
  </si>
  <si>
    <t>20409718</t>
  </si>
  <si>
    <t>20453680</t>
  </si>
  <si>
    <t>20399010</t>
  </si>
  <si>
    <t>20399006</t>
  </si>
  <si>
    <t>20399031</t>
  </si>
  <si>
    <t>20399011</t>
  </si>
  <si>
    <t>20399001</t>
  </si>
  <si>
    <t>20399021</t>
  </si>
  <si>
    <t>20411114</t>
  </si>
  <si>
    <t>20411081</t>
  </si>
  <si>
    <t>20411074</t>
  </si>
  <si>
    <t>20434953</t>
  </si>
  <si>
    <t>20437272</t>
  </si>
  <si>
    <t>20434932</t>
  </si>
  <si>
    <t>20434982</t>
  </si>
  <si>
    <t>20437271</t>
  </si>
  <si>
    <t>20434979</t>
  </si>
  <si>
    <t>20434997</t>
  </si>
  <si>
    <t>20435028</t>
  </si>
  <si>
    <t>20437306</t>
  </si>
  <si>
    <t>20437308</t>
  </si>
  <si>
    <t>20434964</t>
  </si>
  <si>
    <t>20430024</t>
  </si>
  <si>
    <t>20434988</t>
  </si>
  <si>
    <t>20434978</t>
  </si>
  <si>
    <t>20434998</t>
  </si>
  <si>
    <t>20434955</t>
  </si>
  <si>
    <t>20437355</t>
  </si>
  <si>
    <t>20437238</t>
  </si>
  <si>
    <t>20437267</t>
  </si>
  <si>
    <t>20434948</t>
  </si>
  <si>
    <t>20437342</t>
  </si>
  <si>
    <t>20437265</t>
  </si>
  <si>
    <t>20435021</t>
  </si>
  <si>
    <t>20437251</t>
  </si>
  <si>
    <t>20437260</t>
  </si>
  <si>
    <t>20435236</t>
  </si>
  <si>
    <t>20435000</t>
  </si>
  <si>
    <t>20434986</t>
  </si>
  <si>
    <t>20431216</t>
  </si>
  <si>
    <t>20470149</t>
  </si>
  <si>
    <t>634725</t>
  </si>
  <si>
    <t>20304476</t>
  </si>
  <si>
    <t>20411283</t>
  </si>
  <si>
    <t>20411281</t>
  </si>
  <si>
    <t>20470135</t>
  </si>
  <si>
    <t>20411277</t>
  </si>
  <si>
    <t>20411256</t>
  </si>
  <si>
    <t>20411262</t>
  </si>
  <si>
    <t>20411250</t>
  </si>
  <si>
    <t>20411254</t>
  </si>
  <si>
    <t>20470139</t>
  </si>
  <si>
    <t>20470145</t>
  </si>
  <si>
    <t>20411270</t>
  </si>
  <si>
    <t>20411247</t>
  </si>
  <si>
    <t>20411261</t>
  </si>
  <si>
    <t>20411268</t>
  </si>
  <si>
    <t>20411278</t>
  </si>
  <si>
    <t>20470134</t>
  </si>
  <si>
    <t>20411260</t>
  </si>
  <si>
    <t>20411255</t>
  </si>
  <si>
    <t>20411273</t>
  </si>
  <si>
    <t>20411253</t>
  </si>
  <si>
    <t>20470138</t>
  </si>
  <si>
    <t>20470146</t>
  </si>
  <si>
    <t>20470148</t>
  </si>
  <si>
    <t>20411280</t>
  </si>
  <si>
    <t>20411266</t>
  </si>
  <si>
    <t>20411263</t>
  </si>
  <si>
    <t>20411279</t>
  </si>
  <si>
    <t>20409804</t>
  </si>
  <si>
    <t>634960</t>
  </si>
  <si>
    <t>20411282</t>
  </si>
  <si>
    <t>20410182</t>
  </si>
  <si>
    <t>20465579</t>
  </si>
  <si>
    <t>20465567</t>
  </si>
  <si>
    <t>20465580</t>
  </si>
  <si>
    <t>20465574</t>
  </si>
  <si>
    <t>20465563</t>
  </si>
  <si>
    <t>20465575</t>
  </si>
  <si>
    <t>20466211</t>
  </si>
  <si>
    <t>20466209</t>
  </si>
  <si>
    <t>20457947</t>
  </si>
  <si>
    <t>20457831</t>
  </si>
  <si>
    <t>20454591</t>
  </si>
  <si>
    <t>20465576</t>
  </si>
  <si>
    <t>20465583</t>
  </si>
  <si>
    <t>20433850</t>
  </si>
  <si>
    <t>20433846</t>
  </si>
  <si>
    <t>20433939</t>
  </si>
  <si>
    <t>20465548</t>
  </si>
  <si>
    <t>20458102</t>
  </si>
  <si>
    <t>20466208</t>
  </si>
  <si>
    <t>20466210</t>
  </si>
  <si>
    <t>20465551</t>
  </si>
  <si>
    <t>20466207</t>
  </si>
  <si>
    <t>20466212</t>
  </si>
  <si>
    <t>20466214</t>
  </si>
  <si>
    <t>20421929</t>
  </si>
  <si>
    <t>20433830</t>
  </si>
  <si>
    <t>20466213</t>
  </si>
  <si>
    <t>20457945</t>
  </si>
  <si>
    <t>20457895</t>
  </si>
  <si>
    <t>20421972</t>
  </si>
  <si>
    <t>20422017</t>
  </si>
  <si>
    <t>20465550</t>
  </si>
  <si>
    <t>20465549</t>
  </si>
  <si>
    <t>20416856</t>
  </si>
  <si>
    <t>20410755</t>
  </si>
  <si>
    <t>20410692</t>
  </si>
  <si>
    <t>20410681</t>
  </si>
  <si>
    <t>20410678</t>
  </si>
  <si>
    <t>20410696</t>
  </si>
  <si>
    <t>20423632</t>
  </si>
  <si>
    <t>20424213</t>
  </si>
  <si>
    <t>20423614</t>
  </si>
  <si>
    <t>20423677</t>
  </si>
  <si>
    <t>20431947</t>
  </si>
  <si>
    <t>20410800</t>
  </si>
  <si>
    <t>20410596</t>
  </si>
  <si>
    <t>20422161</t>
  </si>
  <si>
    <t>20422037</t>
  </si>
  <si>
    <t>20415104</t>
  </si>
  <si>
    <t>20415129</t>
  </si>
  <si>
    <t>20434488</t>
  </si>
  <si>
    <t>20415070</t>
  </si>
  <si>
    <t>20414067</t>
  </si>
  <si>
    <t>20415133</t>
  </si>
  <si>
    <t>20422160</t>
  </si>
  <si>
    <t>20410847</t>
  </si>
  <si>
    <t>20410818</t>
  </si>
  <si>
    <t>20410610</t>
  </si>
  <si>
    <t>20410699</t>
  </si>
  <si>
    <t>20410677</t>
  </si>
  <si>
    <t>20415962</t>
  </si>
  <si>
    <t>20417233</t>
  </si>
  <si>
    <t>20410844</t>
  </si>
  <si>
    <t>20410704</t>
  </si>
  <si>
    <t>20410739</t>
  </si>
  <si>
    <t>20410841</t>
  </si>
  <si>
    <t>20410733</t>
  </si>
  <si>
    <t>20410687</t>
  </si>
  <si>
    <t>20410574</t>
  </si>
  <si>
    <t>20410619</t>
  </si>
  <si>
    <t>20410572</t>
  </si>
  <si>
    <t>20410548</t>
  </si>
  <si>
    <t>20410585</t>
  </si>
  <si>
    <t>20410636</t>
  </si>
  <si>
    <t>20410633</t>
  </si>
  <si>
    <t>20410584</t>
  </si>
  <si>
    <t>20410757</t>
  </si>
  <si>
    <t>20421652</t>
  </si>
  <si>
    <t>20421759</t>
  </si>
  <si>
    <t>20416446</t>
  </si>
  <si>
    <t>20421568</t>
  </si>
  <si>
    <t>20421741</t>
  </si>
  <si>
    <t>20421573</t>
  </si>
  <si>
    <t>20421674</t>
  </si>
  <si>
    <t>20421706</t>
  </si>
  <si>
    <t>20421658</t>
  </si>
  <si>
    <t>20421675</t>
  </si>
  <si>
    <t>20421640</t>
  </si>
  <si>
    <t>20415776</t>
  </si>
  <si>
    <t>20416205</t>
  </si>
  <si>
    <t>20416399</t>
  </si>
  <si>
    <t>20417335</t>
  </si>
  <si>
    <t>20416080</t>
  </si>
  <si>
    <t>20410205</t>
  </si>
  <si>
    <t>20416461</t>
  </si>
  <si>
    <t>20424206</t>
  </si>
  <si>
    <t>20417413</t>
  </si>
  <si>
    <t>20416458</t>
  </si>
  <si>
    <t>20412266</t>
  </si>
  <si>
    <t>20410197</t>
  </si>
  <si>
    <t>20412269</t>
  </si>
  <si>
    <t>20424210</t>
  </si>
  <si>
    <t>20424216</t>
  </si>
  <si>
    <t>20414860</t>
  </si>
  <si>
    <t>20416416</t>
  </si>
  <si>
    <t>20416465</t>
  </si>
  <si>
    <t>20416079</t>
  </si>
  <si>
    <t>20421591</t>
  </si>
  <si>
    <t>20421534</t>
  </si>
  <si>
    <t>20416666</t>
  </si>
  <si>
    <t>20416439</t>
  </si>
  <si>
    <t>20416105</t>
  </si>
  <si>
    <t>20416150</t>
  </si>
  <si>
    <t>20416411</t>
  </si>
  <si>
    <t>20399008</t>
  </si>
  <si>
    <t>20399033</t>
  </si>
  <si>
    <t>20470294</t>
  </si>
  <si>
    <t>20399019</t>
  </si>
  <si>
    <t>20399040</t>
  </si>
  <si>
    <t>20399034</t>
  </si>
  <si>
    <t>20399028</t>
  </si>
  <si>
    <t>20470290</t>
  </si>
  <si>
    <t>20399041</t>
  </si>
  <si>
    <t>20448618</t>
  </si>
  <si>
    <t>20399002</t>
  </si>
  <si>
    <t>20399016</t>
  </si>
  <si>
    <t>20415774</t>
  </si>
  <si>
    <t>20470276</t>
  </si>
  <si>
    <t>20399037</t>
  </si>
  <si>
    <t>20399043</t>
  </si>
  <si>
    <t>20399030</t>
  </si>
  <si>
    <t>20399029</t>
  </si>
  <si>
    <t>20470344</t>
  </si>
  <si>
    <t>20399014</t>
  </si>
  <si>
    <t>20399004</t>
  </si>
  <si>
    <t>20399036</t>
  </si>
  <si>
    <t>20399035</t>
  </si>
  <si>
    <t>20399023</t>
  </si>
  <si>
    <t>20399009</t>
  </si>
  <si>
    <t>20399018</t>
  </si>
  <si>
    <t>20470291</t>
  </si>
  <si>
    <t>20470335</t>
  </si>
  <si>
    <t>20470266</t>
  </si>
  <si>
    <t>20470307</t>
  </si>
  <si>
    <t>20470347</t>
  </si>
  <si>
    <t>20470282</t>
  </si>
  <si>
    <t>20470323</t>
  </si>
  <si>
    <t>20399017</t>
  </si>
  <si>
    <t>20470324</t>
  </si>
  <si>
    <t>20470313</t>
  </si>
  <si>
    <t>20399044</t>
  </si>
  <si>
    <t>20470326</t>
  </si>
  <si>
    <t>20470297</t>
  </si>
  <si>
    <t>20416038</t>
  </si>
  <si>
    <t>20470287</t>
  </si>
  <si>
    <t>20470281</t>
  </si>
  <si>
    <t>20470304</t>
  </si>
  <si>
    <t>20470299</t>
  </si>
  <si>
    <t>20448623</t>
  </si>
  <si>
    <t>20416863</t>
  </si>
  <si>
    <t>20416935</t>
  </si>
  <si>
    <t>20421233</t>
  </si>
  <si>
    <t>20421332</t>
  </si>
  <si>
    <t>20423650</t>
  </si>
  <si>
    <t>20423620</t>
  </si>
  <si>
    <t>20423647</t>
  </si>
  <si>
    <t>20423662</t>
  </si>
  <si>
    <t>20423679</t>
  </si>
  <si>
    <t>20423627</t>
  </si>
  <si>
    <t>20423642</t>
  </si>
  <si>
    <t>20423657</t>
  </si>
  <si>
    <t>20419153</t>
  </si>
  <si>
    <t>20416499</t>
  </si>
  <si>
    <t>20423636</t>
  </si>
  <si>
    <t>20423634</t>
  </si>
  <si>
    <t>20416092</t>
  </si>
  <si>
    <t>20423663</t>
  </si>
  <si>
    <t>20419147</t>
  </si>
  <si>
    <t>20423646</t>
  </si>
  <si>
    <t>20423604</t>
  </si>
  <si>
    <t>20423610</t>
  </si>
  <si>
    <t>20417045</t>
  </si>
  <si>
    <t>20417283</t>
  </si>
  <si>
    <t>20423600</t>
  </si>
  <si>
    <t>20421464</t>
  </si>
  <si>
    <t>20423621</t>
  </si>
  <si>
    <t>20423670</t>
  </si>
  <si>
    <t>20418743</t>
  </si>
  <si>
    <t>20423673</t>
  </si>
  <si>
    <t>20423674</t>
  </si>
  <si>
    <t>20423608</t>
  </si>
  <si>
    <t>20423611</t>
  </si>
  <si>
    <t>20423615</t>
  </si>
  <si>
    <t>20423678</t>
  </si>
  <si>
    <t>20423652</t>
  </si>
  <si>
    <t>20423619</t>
  </si>
  <si>
    <t>20423659</t>
  </si>
  <si>
    <t>20423649</t>
  </si>
  <si>
    <t>20419137</t>
  </si>
  <si>
    <t>20423639</t>
  </si>
  <si>
    <t>20423641</t>
  </si>
  <si>
    <t>20423665</t>
  </si>
  <si>
    <t>20423666</t>
  </si>
  <si>
    <t>20423605</t>
  </si>
  <si>
    <t>20423625</t>
  </si>
  <si>
    <t>20423630</t>
  </si>
  <si>
    <t>20423599</t>
  </si>
  <si>
    <t>20423675</t>
  </si>
  <si>
    <t>20416869</t>
  </si>
  <si>
    <t>20416852</t>
  </si>
  <si>
    <t>20423658</t>
  </si>
  <si>
    <t>20423660</t>
  </si>
  <si>
    <t>20423607</t>
  </si>
  <si>
    <t>20423637</t>
  </si>
  <si>
    <t>20423622</t>
  </si>
  <si>
    <t>20423668</t>
  </si>
  <si>
    <t>20423656</t>
  </si>
  <si>
    <t>20423671</t>
  </si>
  <si>
    <t>20422222</t>
  </si>
  <si>
    <t>20422221</t>
  </si>
  <si>
    <t>20422220</t>
  </si>
  <si>
    <t>20417637</t>
  </si>
  <si>
    <t>20423616</t>
  </si>
  <si>
    <t>20423623</t>
  </si>
  <si>
    <t>20417026</t>
  </si>
  <si>
    <t>20423654</t>
  </si>
  <si>
    <t>20423669</t>
  </si>
  <si>
    <t>20423626</t>
  </si>
  <si>
    <t>20423618</t>
  </si>
  <si>
    <t>20416012</t>
  </si>
  <si>
    <t>20415961</t>
  </si>
  <si>
    <t>20415981</t>
  </si>
  <si>
    <t>20415950</t>
  </si>
  <si>
    <t>20423676</t>
  </si>
  <si>
    <t>20470343</t>
  </si>
  <si>
    <t>20470286</t>
  </si>
  <si>
    <t>20470337</t>
  </si>
  <si>
    <t>20470273</t>
  </si>
  <si>
    <t>20470349</t>
  </si>
  <si>
    <t>20470316</t>
  </si>
  <si>
    <t>20470345</t>
  </si>
  <si>
    <t>20410796</t>
  </si>
  <si>
    <t>20410807</t>
  </si>
  <si>
    <t>20410816</t>
  </si>
  <si>
    <t>20410815</t>
  </si>
  <si>
    <t>20410710</t>
  </si>
  <si>
    <t>20410806</t>
  </si>
  <si>
    <t>20410843</t>
  </si>
  <si>
    <t>20410784</t>
  </si>
  <si>
    <t>20410705</t>
  </si>
  <si>
    <t>20410690</t>
  </si>
  <si>
    <t>20410802</t>
  </si>
  <si>
    <t>20423643</t>
  </si>
  <si>
    <t>20423680</t>
  </si>
  <si>
    <t>20423631</t>
  </si>
  <si>
    <t>20423651</t>
  </si>
  <si>
    <t>20418774</t>
  </si>
  <si>
    <t>20410763</t>
  </si>
  <si>
    <t>20410846</t>
  </si>
  <si>
    <t>20423655</t>
  </si>
  <si>
    <t>20419598</t>
  </si>
  <si>
    <t>20423645</t>
  </si>
  <si>
    <t>20423638</t>
  </si>
  <si>
    <t>20423598</t>
  </si>
  <si>
    <t>20423644</t>
  </si>
  <si>
    <t>20423635</t>
  </si>
  <si>
    <t>20423667</t>
  </si>
  <si>
    <t>20423681</t>
  </si>
  <si>
    <t>20423629</t>
  </si>
  <si>
    <t>20423602</t>
  </si>
  <si>
    <t>20415200</t>
  </si>
  <si>
    <t>20423624</t>
  </si>
  <si>
    <t>20423603</t>
  </si>
  <si>
    <t>20423640</t>
  </si>
  <si>
    <t>20417728</t>
  </si>
  <si>
    <t>20417881</t>
  </si>
  <si>
    <t>20423601</t>
  </si>
  <si>
    <t>20415586</t>
  </si>
  <si>
    <t>20417627</t>
  </si>
  <si>
    <t>20423664</t>
  </si>
  <si>
    <t>20423613</t>
  </si>
  <si>
    <t>20418195</t>
  </si>
  <si>
    <t>20423648</t>
  </si>
  <si>
    <t>20421333</t>
  </si>
  <si>
    <t>20423628</t>
  </si>
  <si>
    <t>20423612</t>
  </si>
  <si>
    <t>20416911</t>
  </si>
  <si>
    <t>20423661</t>
  </si>
  <si>
    <t>20415664</t>
  </si>
  <si>
    <t>20423672</t>
  </si>
  <si>
    <t>20423597</t>
  </si>
  <si>
    <t>20423617</t>
  </si>
  <si>
    <t>20411137</t>
  </si>
  <si>
    <t>20411129</t>
  </si>
  <si>
    <t>20414822</t>
  </si>
  <si>
    <t>20410203</t>
  </si>
  <si>
    <t>20421737</t>
  </si>
  <si>
    <t>20414843</t>
  </si>
  <si>
    <t>20410750</t>
  </si>
  <si>
    <t>20410732</t>
  </si>
  <si>
    <t>20410769</t>
  </si>
  <si>
    <t>20410697</t>
  </si>
  <si>
    <t>20423633</t>
  </si>
  <si>
    <t>20410689</t>
  </si>
  <si>
    <t>20410540</t>
  </si>
  <si>
    <t>20410608</t>
  </si>
  <si>
    <t>20416773</t>
  </si>
  <si>
    <t>20410762</t>
  </si>
  <si>
    <t>20410194</t>
  </si>
  <si>
    <t>20412272</t>
  </si>
  <si>
    <t>20412268</t>
  </si>
  <si>
    <t>20470317</t>
  </si>
  <si>
    <t>20399045</t>
  </si>
  <si>
    <t>20399005</t>
  </si>
  <si>
    <t>20399015</t>
  </si>
  <si>
    <t>20399026</t>
  </si>
  <si>
    <t>20399038</t>
  </si>
  <si>
    <t>20470271</t>
  </si>
  <si>
    <t>20399027</t>
  </si>
  <si>
    <t>20399020</t>
  </si>
  <si>
    <t>20399007</t>
  </si>
  <si>
    <t>20399039</t>
  </si>
  <si>
    <t>20410679</t>
  </si>
  <si>
    <t>20410767</t>
  </si>
  <si>
    <t>20410726</t>
  </si>
  <si>
    <t>20410752</t>
  </si>
  <si>
    <t>20410682</t>
  </si>
  <si>
    <t>20410724</t>
  </si>
  <si>
    <t>20410770</t>
  </si>
  <si>
    <t>20410723</t>
  </si>
  <si>
    <t>20428694</t>
  </si>
  <si>
    <t>20430220</t>
  </si>
  <si>
    <t>20428554</t>
  </si>
  <si>
    <t>20430008</t>
  </si>
  <si>
    <t>20429876</t>
  </si>
  <si>
    <t>20428553</t>
  </si>
  <si>
    <t>20434716</t>
  </si>
  <si>
    <t>20460090</t>
  </si>
  <si>
    <t>20437643</t>
  </si>
  <si>
    <t>20434714</t>
  </si>
  <si>
    <t>20416224</t>
  </si>
  <si>
    <t>20416261</t>
  </si>
  <si>
    <t>20416255</t>
  </si>
  <si>
    <t>20417230</t>
  </si>
  <si>
    <t>20410834</t>
  </si>
  <si>
    <t>20416547</t>
  </si>
  <si>
    <t>20410720</t>
  </si>
  <si>
    <t>20410801</t>
  </si>
  <si>
    <t>20416455</t>
  </si>
  <si>
    <t>610181</t>
  </si>
  <si>
    <t>607068</t>
  </si>
  <si>
    <t>20417151</t>
  </si>
  <si>
    <t>20429955</t>
  </si>
  <si>
    <t>20409798</t>
  </si>
  <si>
    <t>20410706</t>
  </si>
  <si>
    <t>20449892</t>
  </si>
  <si>
    <t>20410777</t>
  </si>
  <si>
    <t>20410701</t>
  </si>
  <si>
    <t>20410730</t>
  </si>
  <si>
    <t>20410714</t>
  </si>
  <si>
    <t>20417619</t>
  </si>
  <si>
    <t>20417177</t>
  </si>
  <si>
    <t>20410621</t>
  </si>
  <si>
    <t>20442172</t>
  </si>
  <si>
    <t>20416732</t>
  </si>
  <si>
    <t>20417188</t>
  </si>
  <si>
    <t>20416940</t>
  </si>
  <si>
    <t>20416921</t>
  </si>
  <si>
    <t>20416948</t>
  </si>
  <si>
    <t>20416928</t>
  </si>
  <si>
    <t>20414902</t>
  </si>
  <si>
    <t>20414872</t>
  </si>
  <si>
    <t>20414821</t>
  </si>
  <si>
    <t>20414886</t>
  </si>
  <si>
    <t>20414911</t>
  </si>
  <si>
    <t>20414912</t>
  </si>
  <si>
    <t>20421708</t>
  </si>
  <si>
    <t>20414874</t>
  </si>
  <si>
    <t>20414834</t>
  </si>
  <si>
    <t>20414892</t>
  </si>
  <si>
    <t>20421727</t>
  </si>
  <si>
    <t>20415403</t>
  </si>
  <si>
    <t>20418625</t>
  </si>
  <si>
    <t>20418824</t>
  </si>
  <si>
    <t>20418855</t>
  </si>
  <si>
    <t>20418599</t>
  </si>
  <si>
    <t>20418805</t>
  </si>
  <si>
    <t>20414844</t>
  </si>
  <si>
    <t>20414870</t>
  </si>
  <si>
    <t>20414898</t>
  </si>
  <si>
    <t>20414835</t>
  </si>
  <si>
    <t>20421747</t>
  </si>
  <si>
    <t>20414879</t>
  </si>
  <si>
    <t>20421608</t>
  </si>
  <si>
    <t>20414099</t>
  </si>
  <si>
    <t>20414910</t>
  </si>
  <si>
    <t>20421660</t>
  </si>
  <si>
    <t>20415348</t>
  </si>
  <si>
    <t>20414915</t>
  </si>
  <si>
    <t>20414885</t>
  </si>
  <si>
    <t>20421718</t>
  </si>
  <si>
    <t>20414896</t>
  </si>
  <si>
    <t>20421717</t>
  </si>
  <si>
    <t>20415346</t>
  </si>
  <si>
    <t>20421641</t>
  </si>
  <si>
    <t>20416973</t>
  </si>
  <si>
    <t>20419574</t>
  </si>
  <si>
    <t>20416807</t>
  </si>
  <si>
    <t>20416813</t>
  </si>
  <si>
    <t>20416804</t>
  </si>
  <si>
    <t>20416890</t>
  </si>
  <si>
    <t>20416936</t>
  </si>
  <si>
    <t>20416834</t>
  </si>
  <si>
    <t>20416815</t>
  </si>
  <si>
    <t>20416915</t>
  </si>
  <si>
    <t>20416861</t>
  </si>
  <si>
    <t>20419567</t>
  </si>
  <si>
    <t>20418100</t>
  </si>
  <si>
    <t>20414840</t>
  </si>
  <si>
    <t>20414827</t>
  </si>
  <si>
    <t>20418077</t>
  </si>
  <si>
    <t>20418290</t>
  </si>
  <si>
    <t>20417593</t>
  </si>
  <si>
    <t>20421683</t>
  </si>
  <si>
    <t>20417848</t>
  </si>
  <si>
    <t>20421657</t>
  </si>
  <si>
    <t>20418022</t>
  </si>
  <si>
    <t>20417924</t>
  </si>
  <si>
    <t>20421682</t>
  </si>
  <si>
    <t>20418262</t>
  </si>
  <si>
    <t>20417763</t>
  </si>
  <si>
    <t>20417991</t>
  </si>
  <si>
    <t>20417868</t>
  </si>
  <si>
    <t>20416913</t>
  </si>
  <si>
    <t>20417878</t>
  </si>
  <si>
    <t>20421763</t>
  </si>
  <si>
    <t>20419579</t>
  </si>
  <si>
    <t>20417663</t>
  </si>
  <si>
    <t>20417670</t>
  </si>
  <si>
    <t>20417621</t>
  </si>
  <si>
    <t>20414906</t>
  </si>
  <si>
    <t>20414904</t>
  </si>
  <si>
    <t>20414851</t>
  </si>
  <si>
    <t>20414914</t>
  </si>
  <si>
    <t>20421744</t>
  </si>
  <si>
    <t>20418863</t>
  </si>
  <si>
    <t>20418845</t>
  </si>
  <si>
    <t>20421619</t>
  </si>
  <si>
    <t>20414882</t>
  </si>
  <si>
    <t>20414859</t>
  </si>
  <si>
    <t>20421738</t>
  </si>
  <si>
    <t>20414864</t>
  </si>
  <si>
    <t>20414862</t>
  </si>
  <si>
    <t>20414861</t>
  </si>
  <si>
    <t>20414869</t>
  </si>
  <si>
    <t>20415386</t>
  </si>
  <si>
    <t>20418700</t>
  </si>
  <si>
    <t>20421724</t>
  </si>
  <si>
    <t>20421776</t>
  </si>
  <si>
    <t>20415399</t>
  </si>
  <si>
    <t>20414838</t>
  </si>
  <si>
    <t>20414916</t>
  </si>
  <si>
    <t>20415430</t>
  </si>
  <si>
    <t>20415343</t>
  </si>
  <si>
    <t>20416912</t>
  </si>
  <si>
    <t>20416901</t>
  </si>
  <si>
    <t>20416902</t>
  </si>
  <si>
    <t>20416904</t>
  </si>
  <si>
    <t>20416812</t>
  </si>
  <si>
    <t>20416992</t>
  </si>
  <si>
    <t>20416919</t>
  </si>
  <si>
    <t>20460078</t>
  </si>
  <si>
    <t>20416746</t>
  </si>
  <si>
    <t>20410787</t>
  </si>
  <si>
    <t>20416028</t>
  </si>
  <si>
    <t>20429838</t>
  </si>
  <si>
    <t>20430118</t>
  </si>
  <si>
    <t>20417027</t>
  </si>
  <si>
    <t>20429881</t>
  </si>
  <si>
    <t>20430111</t>
  </si>
  <si>
    <t>20409771</t>
  </si>
  <si>
    <t>20409770</t>
  </si>
  <si>
    <t>20409781</t>
  </si>
  <si>
    <t>20409777</t>
  </si>
  <si>
    <t>20409788</t>
  </si>
  <si>
    <t>20409786</t>
  </si>
  <si>
    <t>20409772</t>
  </si>
  <si>
    <t>20409785</t>
  </si>
  <si>
    <t>20409774</t>
  </si>
  <si>
    <t>20409773</t>
  </si>
  <si>
    <t>20409776</t>
  </si>
  <si>
    <t>20409769</t>
  </si>
  <si>
    <t>20409789</t>
  </si>
  <si>
    <t>20409782</t>
  </si>
  <si>
    <t>20409780</t>
  </si>
  <si>
    <t>20409783</t>
  </si>
  <si>
    <t>20409790</t>
  </si>
  <si>
    <t>20409775</t>
  </si>
  <si>
    <t>20409794</t>
  </si>
  <si>
    <t>20409784</t>
  </si>
  <si>
    <t>20409791</t>
  </si>
  <si>
    <t>20409779</t>
  </si>
  <si>
    <t>20409793</t>
  </si>
  <si>
    <t>20409752</t>
  </si>
  <si>
    <t>20409751</t>
  </si>
  <si>
    <t>634390</t>
  </si>
  <si>
    <t>20409750</t>
  </si>
  <si>
    <t>20409755</t>
  </si>
  <si>
    <t>20320816</t>
  </si>
  <si>
    <t>20409761</t>
  </si>
  <si>
    <t>20409743</t>
  </si>
  <si>
    <t>20409742</t>
  </si>
  <si>
    <t>20410602</t>
  </si>
  <si>
    <t>20409741</t>
  </si>
  <si>
    <t>20409753</t>
  </si>
  <si>
    <t>20409744</t>
  </si>
  <si>
    <t>20409765</t>
  </si>
  <si>
    <t>20409747</t>
  </si>
  <si>
    <t>20409762</t>
  </si>
  <si>
    <t>20305366</t>
  </si>
  <si>
    <t>20409740</t>
  </si>
  <si>
    <t>20409759</t>
  </si>
  <si>
    <t>20409756</t>
  </si>
  <si>
    <t>20409745</t>
  </si>
  <si>
    <t>20409764</t>
  </si>
  <si>
    <t>20409748</t>
  </si>
  <si>
    <t>20409805</t>
  </si>
  <si>
    <t>20409796</t>
  </si>
  <si>
    <t>20409808</t>
  </si>
  <si>
    <t>20409801</t>
  </si>
  <si>
    <t>20409778</t>
  </si>
  <si>
    <t>20409800</t>
  </si>
  <si>
    <t>20409810</t>
  </si>
  <si>
    <t>20465577</t>
  </si>
  <si>
    <t>20430223</t>
  </si>
  <si>
    <t>20465536</t>
  </si>
  <si>
    <t>20465533</t>
  </si>
  <si>
    <t>20465584</t>
  </si>
  <si>
    <t>20465534</t>
  </si>
  <si>
    <t>20466215</t>
  </si>
  <si>
    <t>20457940</t>
  </si>
  <si>
    <t>20465564</t>
  </si>
  <si>
    <t>20457939</t>
  </si>
  <si>
    <t>20465570</t>
  </si>
  <si>
    <t>20465581</t>
  </si>
  <si>
    <t>20465582</t>
  </si>
  <si>
    <t>20465568</t>
  </si>
  <si>
    <t>20465573</t>
  </si>
  <si>
    <t>20430141</t>
  </si>
  <si>
    <t>20465535</t>
  </si>
  <si>
    <t>20465565</t>
  </si>
  <si>
    <t>20465572</t>
  </si>
  <si>
    <t>20465571</t>
  </si>
  <si>
    <t>20465569</t>
  </si>
  <si>
    <t>20465578</t>
  </si>
  <si>
    <t>20458060</t>
  </si>
  <si>
    <t>20465566</t>
  </si>
  <si>
    <t>20453690</t>
  </si>
  <si>
    <t>20453693</t>
  </si>
  <si>
    <t>20453691</t>
  </si>
  <si>
    <t>20453696</t>
  </si>
  <si>
    <t>20305535</t>
  </si>
  <si>
    <t>20412263</t>
  </si>
  <si>
    <t>20412262</t>
  </si>
  <si>
    <t>20410181</t>
  </si>
  <si>
    <t>20423938</t>
  </si>
  <si>
    <t>20411467</t>
  </si>
  <si>
    <t>20411424</t>
  </si>
  <si>
    <t>20410708</t>
  </si>
  <si>
    <t>20410593</t>
  </si>
  <si>
    <t>20410695</t>
  </si>
  <si>
    <t>20410676</t>
  </si>
  <si>
    <t>20410581</t>
  </si>
  <si>
    <t>20410597</t>
  </si>
  <si>
    <t>20427469</t>
  </si>
  <si>
    <t>20427533</t>
  </si>
  <si>
    <t>20410564</t>
  </si>
  <si>
    <t>20410781</t>
  </si>
  <si>
    <t>20410544</t>
  </si>
  <si>
    <t>20410764</t>
  </si>
  <si>
    <t>20430222</t>
  </si>
  <si>
    <t>20430085</t>
  </si>
  <si>
    <t>20427513</t>
  </si>
  <si>
    <t>20430185</t>
  </si>
  <si>
    <t>605372</t>
  </si>
  <si>
    <t>20427506</t>
  </si>
  <si>
    <t>20410553</t>
  </si>
  <si>
    <t>20418717</t>
  </si>
  <si>
    <t>20427529</t>
  </si>
  <si>
    <t>20427561</t>
  </si>
  <si>
    <t>20415530</t>
  </si>
  <si>
    <t>20424218</t>
  </si>
  <si>
    <t>20418979</t>
  </si>
  <si>
    <t>20415521</t>
  </si>
  <si>
    <t>20415524</t>
  </si>
  <si>
    <t>20416016</t>
  </si>
  <si>
    <t>20430149</t>
  </si>
  <si>
    <t>20410565</t>
  </si>
  <si>
    <t>20449895</t>
  </si>
  <si>
    <t>20429884</t>
  </si>
  <si>
    <t>20410715</t>
  </si>
  <si>
    <t>20410746</t>
  </si>
  <si>
    <t>20410810</t>
  </si>
  <si>
    <t>20421915</t>
  </si>
  <si>
    <t>20429824</t>
  </si>
  <si>
    <t>20427514</t>
  </si>
  <si>
    <t>20430025</t>
  </si>
  <si>
    <t>20430113</t>
  </si>
  <si>
    <t>20305533</t>
  </si>
  <si>
    <t>20427488</t>
  </si>
  <si>
    <t>20305534</t>
  </si>
  <si>
    <t>20305538</t>
  </si>
  <si>
    <t>20426483</t>
  </si>
  <si>
    <t>20430101</t>
  </si>
  <si>
    <t>20410725</t>
  </si>
  <si>
    <t>20430208</t>
  </si>
  <si>
    <t>20416142</t>
  </si>
  <si>
    <t>603969</t>
  </si>
  <si>
    <t>20430195</t>
  </si>
  <si>
    <t>20427494</t>
  </si>
  <si>
    <t>20427535</t>
  </si>
  <si>
    <t>20430232</t>
  </si>
  <si>
    <t>20430091</t>
  </si>
  <si>
    <t>20430017</t>
  </si>
  <si>
    <t>20429830</t>
  </si>
  <si>
    <t>20410600</t>
  </si>
  <si>
    <t>20422091</t>
  </si>
  <si>
    <t>20421997</t>
  </si>
  <si>
    <t>20430123</t>
  </si>
  <si>
    <t>20453846</t>
  </si>
  <si>
    <t>20453849</t>
  </si>
  <si>
    <t>20416189</t>
  </si>
  <si>
    <t>20453692</t>
  </si>
  <si>
    <t>20453694</t>
  </si>
  <si>
    <t>20453695</t>
  </si>
  <si>
    <t>20453698</t>
  </si>
  <si>
    <t>20453750</t>
  </si>
  <si>
    <t>20453761</t>
  </si>
  <si>
    <t>20453756</t>
  </si>
  <si>
    <t>20453753</t>
  </si>
  <si>
    <t>20453746</t>
  </si>
  <si>
    <t>20453751</t>
  </si>
  <si>
    <t>20453755</t>
  </si>
  <si>
    <t>20453757</t>
  </si>
  <si>
    <t>20453760</t>
  </si>
  <si>
    <t>20453762</t>
  </si>
  <si>
    <t>20453763</t>
  </si>
  <si>
    <t>20453752</t>
  </si>
  <si>
    <t>20453747</t>
  </si>
  <si>
    <t>20453758</t>
  </si>
  <si>
    <t>20453715</t>
  </si>
  <si>
    <t>20453713</t>
  </si>
  <si>
    <t>20453712</t>
  </si>
  <si>
    <t>20453718</t>
  </si>
  <si>
    <t>20453714</t>
  </si>
  <si>
    <t>20453716</t>
  </si>
  <si>
    <t>20453717</t>
  </si>
  <si>
    <t>Rabat</t>
  </si>
  <si>
    <t>Digitus adapter SATA + 1x Molex M</t>
  </si>
  <si>
    <t>Triton kabinet 18U 900 800x900 siv sestavljen perforirane stranice</t>
  </si>
  <si>
    <t>Bachmann TWIST 2 vgradna vtičnica srebrna kvadrat 2x220V 946.001</t>
  </si>
  <si>
    <t>Bachmann TWIST 2 vgradna vtičnica črna kvadrat 2x220V 946.101</t>
  </si>
  <si>
    <t>Triton organizator 8x8 vertikalni tip D3</t>
  </si>
  <si>
    <t>9108145</t>
  </si>
  <si>
    <t>8001203</t>
  </si>
  <si>
    <t>20399087</t>
  </si>
  <si>
    <t>20399109</t>
  </si>
  <si>
    <t>20399051</t>
  </si>
  <si>
    <t>20399126</t>
  </si>
  <si>
    <t>20399125</t>
  </si>
  <si>
    <t>20399112</t>
  </si>
  <si>
    <t>20399124</t>
  </si>
  <si>
    <t>20412309</t>
  </si>
  <si>
    <t>20399209</t>
  </si>
  <si>
    <t>20403837</t>
  </si>
  <si>
    <t>20399140</t>
  </si>
  <si>
    <t>20412287</t>
  </si>
  <si>
    <t>20399145</t>
  </si>
  <si>
    <t>20399138</t>
  </si>
  <si>
    <t>20410183</t>
  </si>
  <si>
    <t>20399152</t>
  </si>
  <si>
    <t>20399180</t>
  </si>
  <si>
    <t>20399086</t>
  </si>
  <si>
    <t>20399191</t>
  </si>
  <si>
    <t>20399184</t>
  </si>
  <si>
    <t>20399189</t>
  </si>
  <si>
    <t>20399115</t>
  </si>
  <si>
    <t>20399188</t>
  </si>
  <si>
    <t>20399155</t>
  </si>
  <si>
    <t>20399148</t>
  </si>
  <si>
    <t>20399167</t>
  </si>
  <si>
    <t>20399093</t>
  </si>
  <si>
    <t>20399192</t>
  </si>
  <si>
    <t>20399090</t>
  </si>
  <si>
    <t>20399111</t>
  </si>
  <si>
    <t>20399128</t>
  </si>
  <si>
    <t>20423737</t>
  </si>
  <si>
    <t>20399181</t>
  </si>
  <si>
    <t>20399185</t>
  </si>
  <si>
    <t>20399053</t>
  </si>
  <si>
    <t>20399052</t>
  </si>
  <si>
    <t>20399050</t>
  </si>
  <si>
    <t>20414478</t>
  </si>
  <si>
    <t>20399168</t>
  </si>
  <si>
    <t>20399144</t>
  </si>
  <si>
    <t>20399190</t>
  </si>
  <si>
    <t>20399194</t>
  </si>
  <si>
    <t>20399156</t>
  </si>
  <si>
    <t>20399153</t>
  </si>
  <si>
    <t>20399150</t>
  </si>
  <si>
    <t>20423736</t>
  </si>
  <si>
    <t>20399183</t>
  </si>
  <si>
    <t>20399166</t>
  </si>
  <si>
    <t>20410212</t>
  </si>
  <si>
    <t>20411732</t>
  </si>
  <si>
    <t>20423738</t>
  </si>
  <si>
    <t>20406068</t>
  </si>
  <si>
    <t>20406067</t>
  </si>
  <si>
    <t>20406072</t>
  </si>
  <si>
    <t>20406066</t>
  </si>
  <si>
    <t>20472691</t>
  </si>
  <si>
    <t>20472706</t>
  </si>
  <si>
    <t>20472690</t>
  </si>
  <si>
    <t>20472692</t>
  </si>
  <si>
    <t>20472694</t>
  </si>
  <si>
    <t>20472702</t>
  </si>
  <si>
    <t>20472711</t>
  </si>
  <si>
    <t>20472693</t>
  </si>
  <si>
    <t>20472704</t>
  </si>
  <si>
    <t>20472701</t>
  </si>
  <si>
    <t>20472708</t>
  </si>
  <si>
    <t>20472710</t>
  </si>
  <si>
    <t>20406070</t>
  </si>
  <si>
    <t>20406069</t>
  </si>
  <si>
    <t>20474290</t>
  </si>
  <si>
    <t>20474296</t>
  </si>
  <si>
    <t>20474286</t>
  </si>
  <si>
    <t>20474292</t>
  </si>
  <si>
    <t>20474308</t>
  </si>
  <si>
    <t>20472677</t>
  </si>
  <si>
    <t>20472676</t>
  </si>
  <si>
    <t>20474298</t>
  </si>
  <si>
    <t>20474295</t>
  </si>
  <si>
    <t>20474291</t>
  </si>
  <si>
    <t>20472667</t>
  </si>
  <si>
    <t>20474288</t>
  </si>
  <si>
    <t>20472661</t>
  </si>
  <si>
    <t>20474275</t>
  </si>
  <si>
    <t>20474273</t>
  </si>
  <si>
    <t>20474274</t>
  </si>
  <si>
    <t>20474289</t>
  </si>
  <si>
    <t>20474293</t>
  </si>
  <si>
    <t>2190088</t>
  </si>
  <si>
    <t>5530131</t>
  </si>
  <si>
    <t>5570042</t>
  </si>
  <si>
    <t>8001201</t>
  </si>
  <si>
    <t>8001202</t>
  </si>
  <si>
    <t>Synology</t>
  </si>
  <si>
    <t>8130045</t>
  </si>
  <si>
    <t>8307019</t>
  </si>
  <si>
    <t>8510095</t>
  </si>
  <si>
    <t>EFB napajalni kabel 220V EURO 1,0m</t>
  </si>
  <si>
    <t>8519315</t>
  </si>
  <si>
    <t>8716011</t>
  </si>
  <si>
    <t>Digitus USB stikalo 3.0 2:1 DA-73300-2</t>
  </si>
  <si>
    <t>8805008</t>
  </si>
  <si>
    <t>8943126</t>
  </si>
  <si>
    <t>9104178</t>
  </si>
  <si>
    <t>9320179</t>
  </si>
  <si>
    <t>9801031</t>
  </si>
  <si>
    <t>SBOX stenski nosilec za monitor LCD-2900B črn</t>
  </si>
  <si>
    <t>SBOX stenski nosilec za monitor LCD-901 črn</t>
  </si>
  <si>
    <t>Leviton optični adapter I člen LC Duplex MM BHCLCMM001</t>
  </si>
  <si>
    <t>Triton polica rack 1U 350mm - 50kg črna</t>
  </si>
  <si>
    <t>Leviton optični adapter I člen SC Simplex SM BHCSCSM001</t>
  </si>
  <si>
    <t>Delock optični adapter I člen Keystone LC Duplex 86347</t>
  </si>
  <si>
    <t>KELine optični adapter I člen LC Duplex OM2 MM</t>
  </si>
  <si>
    <t>KELine optični adapter I člen LC Duplex OM3 MM</t>
  </si>
  <si>
    <t>KELine optični adapter I člen LC Duplex OS2 SM</t>
  </si>
  <si>
    <t>Leviton optični pigtail SM ZK-9 LC 2m VPS-S29LC0100-02</t>
  </si>
  <si>
    <t>Delock klešče za RJ45 konektorje Crimp &amp; Cut + set konektorjev 86450</t>
  </si>
  <si>
    <t>Delock RJ45 konektor CAT.5e UTP Crimp &amp; Cut pak/20 86451</t>
  </si>
  <si>
    <t>Delock RJ45 konektor CAT.6 UTP Crimp &amp; Cut pak/20 86453</t>
  </si>
  <si>
    <t>Delock RJ45 konektor CAT.6 FTP Crimp &amp; Cut pak/20 86454</t>
  </si>
  <si>
    <t>Delock protiprašna zaščita za RJ45 konektorje Crimp &amp; Cut pak/20 86455</t>
  </si>
  <si>
    <t>Digitus optični adapter I člen LC Duplex OM4 MM DN-96019-1</t>
  </si>
  <si>
    <t>Leviton optični adapter I člen SC Duplex OM4 MM BHCDCMM001</t>
  </si>
  <si>
    <t>Delock optični adapter I člen Keystone LC črn Duplex 86719</t>
  </si>
  <si>
    <t>KELine optični adapter I člen LC Quad OM3 MM</t>
  </si>
  <si>
    <t>Delock optični I člen vodoodporen LC duplex SM APC 87874</t>
  </si>
  <si>
    <t>Delock optični I člen vodoodporen LC duplex MM OM2 87877</t>
  </si>
  <si>
    <t>Delock optični I člen vodoodporen LC duplex MM OM3 87878</t>
  </si>
  <si>
    <t>Delock optični I člen vodoodporen LC duplex MM OM4 87879</t>
  </si>
  <si>
    <t>Delock optični I člen vodoodporen LC duplex SM UPC 87873</t>
  </si>
  <si>
    <t>Delock optični I člen vodoodporen SC simplex SM APC 87869</t>
  </si>
  <si>
    <t>Delock optični I člen vodoodporen SC simplex MM OM2 87870</t>
  </si>
  <si>
    <t>Delock optični I člen vodoodporen SC simplex MM OM3 87871</t>
  </si>
  <si>
    <t>Delock optični I člen vodoodporen SC simplex MM OM4 87872</t>
  </si>
  <si>
    <t>Delock optični I člen vodoodporen SC simplex SM UPC 87868</t>
  </si>
  <si>
    <t>Roline adapter AVDIO Jack 3,5Ž-2,5M</t>
  </si>
  <si>
    <t>Mikrotik usmerjevalnik Wi-Fi  300Mb Giga RB951G-2HnD</t>
  </si>
  <si>
    <t>Delock adapter DB09M - 09Ž 65249</t>
  </si>
  <si>
    <t>Adapter DB09M - RJ45</t>
  </si>
  <si>
    <t>Adapter DB09Ž - RJ45</t>
  </si>
  <si>
    <t>Digitus adapter DB09Ž - RJ45 AK-610516-000-I</t>
  </si>
  <si>
    <t>Roline adapter DisplayPort mini M - DisplayPort Ž</t>
  </si>
  <si>
    <t>Delock adapter 1x DVI 24+1M / 2x DVI 24+1 Ž 65051</t>
  </si>
  <si>
    <t>Delock adapter DVI M 24+5 - DVI Ž 24+5 kotni 90°  65173</t>
  </si>
  <si>
    <t>Digitus adapter DVI - DVI 29Ž/29Ž 24+5 AK-320503-000-S</t>
  </si>
  <si>
    <t>Digitus adapter DVI - VGA DVI29M/HD15Ž 24+5 AK-320504-000-S</t>
  </si>
  <si>
    <t>Delock adapter HDMI M - Displayport 1.2 Aktivni 25cm 62667</t>
  </si>
  <si>
    <t>Delock adapter HDMI M - DVI-D Ž 24+5 20cm 65327</t>
  </si>
  <si>
    <t>Roline adapter HDMI M - DVI-D Ž  24+1</t>
  </si>
  <si>
    <t>Delock adapter HDMI M - HDMI Ž 19-pin kotni desni 65076</t>
  </si>
  <si>
    <t>Delock adapter HDMI M - VGA Ž Aktivni 65472</t>
  </si>
  <si>
    <t>Roline adapter HDMI M - VGA Ž HD15 Aktivni na kablu 15cm</t>
  </si>
  <si>
    <t>Delock adapter HDMI Ž - DVI-D M 24+1 65466</t>
  </si>
  <si>
    <t>Delock adapter HDMI Ž - HDMI Ž 19-pin 65313</t>
  </si>
  <si>
    <t>Digitus adapter HDMI Ž - HDMI Ž 19-pin AK-330500-000-S</t>
  </si>
  <si>
    <t>Delock adapter HDMI Ž - HDMI Ž 19-pin kotni 65075</t>
  </si>
  <si>
    <t>Delock adapter HDMI Ž - HDMI Ž 19-pin kotni vijačenje 65510</t>
  </si>
  <si>
    <t>Delock adapter HDMI-C Mini M - DVI-D Ž 24+5 20cm 65564</t>
  </si>
  <si>
    <t>Delock adapter HDMI-C Mini M - VGA Ž 65514</t>
  </si>
  <si>
    <t>Delock adapter HDMI-C Mini M / HDMI-D mikro M / HDMI Ž 65666</t>
  </si>
  <si>
    <t>Delock adapter HDMI-C Mini Ž - HDMI M 65262</t>
  </si>
  <si>
    <t>Delock adapter HDMI-D mikro M - DVI-D 24+5 Ž 20cm 65563</t>
  </si>
  <si>
    <t>Delock adapter VGA M - VGA Ž kotni 90° 65289</t>
  </si>
  <si>
    <t>Delock adapter VGA M - VGA Ž kotni 90° 65171</t>
  </si>
  <si>
    <t>Delock adapter VGA M - HDMI Ž Aktivni 25cm 62668</t>
  </si>
  <si>
    <t>Delock adapter HDD SATA - M.2 NGFF + 1x mSATA 62670</t>
  </si>
  <si>
    <t>Delock adapter HDD SATA - M.2 NGFF z okvirjem 62552</t>
  </si>
  <si>
    <t>Delock adapter HDD SATA - mSATA z okvirjem 6cm 61892</t>
  </si>
  <si>
    <t>Delock adapter HDMI Ž - USB M MHL 65680</t>
  </si>
  <si>
    <t>Triton hladilna enota zg/sp 60W 4x vent. črna</t>
  </si>
  <si>
    <t>EFB gender changer DB25M - 25M EB414</t>
  </si>
  <si>
    <t>Delock adapter DisplayPort - DisplayPort M/Ž kotni 65382</t>
  </si>
  <si>
    <t>Digitus adapter DisplayPort - DVI AK-340603-000-S</t>
  </si>
  <si>
    <t>Digitus adapter DisplayPort - HDMI 15cm AK-340400-001-S</t>
  </si>
  <si>
    <t>Digitus adapter DisplayPort mini - DVI/DP/HDMI bel AK-340509-002-W</t>
  </si>
  <si>
    <t>Digitus adapter DisplayPort mini - HDMI + Avdio bel AK-340411-001-W</t>
  </si>
  <si>
    <t>Digitus adapter DisplayPort mini - VGA aktivni bel AK-340411-001-W</t>
  </si>
  <si>
    <t>Digitus podaljšek DVI digital-digital 10m AK-320200-100-S*</t>
  </si>
  <si>
    <t>Kabel za napajanje, 2x kamera Delock 83286</t>
  </si>
  <si>
    <t>Kabel za napajanje, 5x kamera Delock 83288</t>
  </si>
  <si>
    <t>Delock kabel USB A-B 1,5m dvojno oklopljen črn s feritom 84896</t>
  </si>
  <si>
    <t>SBOX namizni nosilec za 2x monitor črn LCD-352/2</t>
  </si>
  <si>
    <t>Digitus DIN adapter za osnovne elemente UTP/FTP AN-25187</t>
  </si>
  <si>
    <t>Digitus line extender USB - RJ45 do 45m DA-70139-2</t>
  </si>
  <si>
    <t>Digitus line extender USB - RJ45 do 50m DA-70141</t>
  </si>
  <si>
    <t>Digitus optični panel LC 12x duplex kaseta Pigtails OM3 DN-96331/3</t>
  </si>
  <si>
    <t>Digitus optični panel LC 24x duplex kaseta Pigtails OM3 DN-96332/3</t>
  </si>
  <si>
    <t>Digitus optični panel LC 24x duplex kaseta Pigtails OM4 DN-96332-4</t>
  </si>
  <si>
    <t>SIMC 45x22,5 - 3,5mm stereo mini-jack konektor</t>
  </si>
  <si>
    <t>Video napajalnik 12V/2A vtični DO</t>
  </si>
  <si>
    <t>Adapter DB25M - RJ45</t>
  </si>
  <si>
    <t>Delock kabel USB A-B 3m dvojno oklopljen transparent s feritom 83895</t>
  </si>
  <si>
    <t>Delock adapter HDMI Ž - HDMI Ž 19-pin 4K 65659</t>
  </si>
  <si>
    <t>Delock adapter AVDIO USB TipC -Jack 3,5Ž stereo 14cm črn 65842</t>
  </si>
  <si>
    <t>Delock adapter AVDIO USB TipC -Jack 3,5Ž stereo 14cm bel 65913</t>
  </si>
  <si>
    <t>Delock adapter HDMI M - HDMI Ž 19-pin kotni 90° 65071</t>
  </si>
  <si>
    <t>Delock adapter HDMI M - HDMI Ž 19-pin kotni levi 65077</t>
  </si>
  <si>
    <t>Delock adapter HDMI M - VGA Ž + Avdio 3,5mm Ž aktivni 65895</t>
  </si>
  <si>
    <t>Cablexpert pretvornik USB 2.0 slim SATA A-USATA-01</t>
  </si>
  <si>
    <t>Delock podaljšek DVI digital-digital 2m s feritom 83186</t>
  </si>
  <si>
    <t>Delock adapter HDMI Ž - HDMI Ž Keystone 86366</t>
  </si>
  <si>
    <t>Delock kabel USB A-B 5m dvojno oklopljen transparent s feritom 83896</t>
  </si>
  <si>
    <t>Delock podaljšek DisplayPort 1m 4K 60Hz črn vgradni 85114</t>
  </si>
  <si>
    <t>Roline gender changer DB25M - 25M</t>
  </si>
  <si>
    <t>Digitus optični panel SM LC 12x duplex kaseta Pigtails OS2 DN-96331</t>
  </si>
  <si>
    <t>Digitus optični panel SM LC 24x duplex kaseta Pigtails OS2 DN-96332</t>
  </si>
  <si>
    <t>Delock adapter DisplayPort-HDMI s feritom 12cm 61849</t>
  </si>
  <si>
    <t>Delock adapter DisplayPort mini-HDMI s feritom 12cm 65099</t>
  </si>
  <si>
    <t>Digitus patch SFTP CAT.6  0,25m črn</t>
  </si>
  <si>
    <t>Digitus patch SFTP CAT.6  0,25m moder</t>
  </si>
  <si>
    <t>KELine kabel CAT.6A STP Eca 500m Euroclass zunanji</t>
  </si>
  <si>
    <t>Cablexpert kabel HDMI 4K Premium  1m High Speed črn CCBP-HDMI-1M</t>
  </si>
  <si>
    <t>Cablexpert kabel HDMI 4K Premium  2m High Speed črn CCBP-HDMI-2M</t>
  </si>
  <si>
    <t>Cablexpert kabel HDMI 4K Premium  3m High Speed črn CCBP-HDMI-3M</t>
  </si>
  <si>
    <t>Cablexpert kabel HDMI 4K Premium  5m High Speed črn CCBP-HDMI-5M</t>
  </si>
  <si>
    <t>Cablexpert kabel HDMI 4K Premium  7,5m High Speed črn CCBP-HDMI-7.5M</t>
  </si>
  <si>
    <t>Digitus optični panel SC 12x duplex kaseta Pigtails OM3 DN-96321/3</t>
  </si>
  <si>
    <t>Digitus optični panel SC 12x duplex kaseta Pigtails OS2 DN-96321/9</t>
  </si>
  <si>
    <t>Delock adapter slot - USB 3.2 Gen2 TipC 89936</t>
  </si>
  <si>
    <t>Digitus kabinet 22U 1155 600x600 črn sestavljen DN-19 22U-6/6-DB</t>
  </si>
  <si>
    <t>Delock adapter HDMI-C Mini M - HDMI Ž 4K 65665</t>
  </si>
  <si>
    <t>Digitus RJ45 konektor CAT.8.1 FTP sestavljiv DN-93835</t>
  </si>
  <si>
    <t>Roline gender changer DB09M - 09M</t>
  </si>
  <si>
    <t>EFB gender changer DB25Ž - 25Ž</t>
  </si>
  <si>
    <t>Delock adapter HDMI M - HDMI Ž 19-pin kotni 270° 65072</t>
  </si>
  <si>
    <t>Baseus slušalke Bowie E3 črne bluetooth NGTW080001</t>
  </si>
  <si>
    <t>Baseus slušalke Bowie E3 bele bluetooth NGTW080002</t>
  </si>
  <si>
    <t>DATECH zidni kabinet 6U 368 600x450 siv sestavljen + polica DW.6406.9000</t>
  </si>
  <si>
    <t>DATECH zidni kabinet 6U 368 600x450 črn sestavljen + polica DW.6406.9001</t>
  </si>
  <si>
    <t>DATECH zidni kabinet 6U 368 600x450 siv + polica DP.6406.9000</t>
  </si>
  <si>
    <t>DATECH zidni kabinet 9U 501 600x450 črn sestavljen + polica DW.6409.9001</t>
  </si>
  <si>
    <t>DATECH zidni kabinet 9U 501 600x450 siv + polica DP.6409.9000</t>
  </si>
  <si>
    <t>DATECH zidni kabinet 12U 635 600x450 siv sestavljen + polica DW.6412.9000</t>
  </si>
  <si>
    <t>DATECH zidni kabinet 12U 635 600x450 črn sestavljen + polica DW.6412.9001</t>
  </si>
  <si>
    <t>DATECH zidni kabinet 12U 635 600x450 siv + polica DP.6412.9000</t>
  </si>
  <si>
    <t>DATECH zidni kabinet 12U 635 600x600 črn sestavljen + polica DW.6612.9001</t>
  </si>
  <si>
    <t>DATECH zidni kabinet 9U 501 600x600 črn sestavljen + polica DW.6609.9001</t>
  </si>
  <si>
    <t>Delock adapter DVI M 24+1 - DVI Ž 24+5 EDID Emulator 63313</t>
  </si>
  <si>
    <t>Digitus kabinet 36U 1785 600x1000 črn sestavljen perf. vrata DN-19 SRV-36U-B-1</t>
  </si>
  <si>
    <t>DATECH zidni kabinet 12U 635 600x600 siv + polica DP.6612.9000</t>
  </si>
  <si>
    <t>DATECH zidni kabinet 18U 901 600x450 siv + polica DP.6418.9000</t>
  </si>
  <si>
    <t>DATECH zidni kabinet 18U 901 600x600 siv + polica DP.6618.9000</t>
  </si>
  <si>
    <t>DATECH zidni kabinet 27U 1388 600x600 siv + polica DP.6627.9000</t>
  </si>
  <si>
    <t>Baseus slušalke Bowie WM02 bele bluetooth z mikrofonom NGTW180002</t>
  </si>
  <si>
    <t>Leviton DIN adapter za osnovne elemente UTP/FTP QuickPort  42089-1DN</t>
  </si>
  <si>
    <t>Baseus slušalke Bowie E2 pink bluetooth z mikrofonom NGTW090004</t>
  </si>
  <si>
    <t>Baseus slušalke Bowie E2 bele bluetooth z mikrofonom NGTW090002</t>
  </si>
  <si>
    <t>Baseus slušalke Bowie E2 vijola bluetooth z mikrofonom NGTW090005</t>
  </si>
  <si>
    <t>Baseus slušalke Bowie E2 črne bluetooth z mikrofonom NGTW090001</t>
  </si>
  <si>
    <t>Philips monitor 273V7QDSB 27" IPS</t>
  </si>
  <si>
    <t>Delock patch podaljšek SFTP CAT.6A 1m črn 87001</t>
  </si>
  <si>
    <t>Digitus množilnik HDMI  4x1 4K/60Hz DS-45323</t>
  </si>
  <si>
    <t>Digitus množilnik HDMI  2x1 4K/60Hz DS-45322</t>
  </si>
  <si>
    <t>Digitus množilnik/hub DisplayPort 2x1 + HDMI MST 4K DS-45336</t>
  </si>
  <si>
    <t>Delock podaljšek DisplayPort 5m 4K 60Hz črn 80004</t>
  </si>
  <si>
    <t>EZVIZ IP kamera 4.0MP brezžična PT zunanja vgrajen akumulator HB8</t>
  </si>
  <si>
    <t>Hirose klešče za RJ konektorje Hirose TM21/TM31 19.06.1031-10</t>
  </si>
  <si>
    <t>Digitus RJ45 konektor CAT.8.1 FTP sestavljiv DN-93837</t>
  </si>
  <si>
    <t>Digitus množilnik USB C - 3x HDMI 4K/60Hz MST DS-45333</t>
  </si>
  <si>
    <t>Digitus množilnik USB C - 3x DisplayPort 4K/60Hz MST DS-45334</t>
  </si>
  <si>
    <t>Digitus množilnik USB C - 2x DisplayPort 4K/60Hz MST DS-45339</t>
  </si>
  <si>
    <t>Digitus množilnik USB C - 2x HDMI 4K/60Hz MST DS-45338</t>
  </si>
  <si>
    <t>ATEN razdelilec PDU 22xC13 2xC19 vertikalni 1200mm PE0324SG-AT</t>
  </si>
  <si>
    <t>ATEN HDMI stikalo 3x1 VS381B-AT 4K</t>
  </si>
  <si>
    <t>Delock podaljšek DisplayPort 3m 4K 60Hz črn 80003</t>
  </si>
  <si>
    <t>Digitus zidni kabinet 20U 998 600x450 črn sestavljen DN-19 20-U - poškodovan</t>
  </si>
  <si>
    <t>Mikrotik nosilec za montažo v kabinet za usmerjevalnik RB5009 K-79</t>
  </si>
  <si>
    <t>7716038</t>
  </si>
  <si>
    <t>8001204</t>
  </si>
  <si>
    <t>Baseus slušalke Bowie E9 črne bluetooth NGTW120001</t>
  </si>
  <si>
    <t>7620093</t>
  </si>
  <si>
    <t>Baseus slušalke Storm 1 bele bluetooth ANC NGTW140202</t>
  </si>
  <si>
    <t>7620094</t>
  </si>
  <si>
    <t>Delock pretvornik USB 3.0 slim SATA 64048</t>
  </si>
  <si>
    <t>9550050</t>
  </si>
  <si>
    <t>8001205</t>
  </si>
  <si>
    <t>EZVIZ solarni panel model E CS-CMT-SolarPanel-E</t>
  </si>
  <si>
    <t>8020058</t>
  </si>
  <si>
    <t>2140074</t>
  </si>
  <si>
    <t>9108146</t>
  </si>
  <si>
    <t>CRUCIAL SSD disk 500GB BX500 SATA 3 TLC 3D CT500BX500SSD1</t>
  </si>
  <si>
    <t>Synology 10Gbps RJ45 mrežni modul E10G22-T1-Mini</t>
  </si>
  <si>
    <t>8910034</t>
  </si>
  <si>
    <t>Digitus kabinet 32U 1609 600x800 črn sestavljen DN-19 32U-6/8-B-1</t>
  </si>
  <si>
    <t>9440357</t>
  </si>
  <si>
    <t>EFB napajalni kabel 220V podaljšek 3m C14-C15 črn</t>
  </si>
  <si>
    <t>8510096</t>
  </si>
  <si>
    <t>Digitus modul CAT.8.1 40G FTP toolless DN-93816</t>
  </si>
  <si>
    <t>9090042</t>
  </si>
  <si>
    <t>Delock patch podaljšek SFTP CAT.6A 1m črn za Easy Modul 45  87111</t>
  </si>
  <si>
    <t>9030401</t>
  </si>
  <si>
    <t>8531106</t>
  </si>
  <si>
    <t>ATEN stikalo za prezentacije brezžično 4x1 VP2021 4K</t>
  </si>
  <si>
    <t>8714050</t>
  </si>
  <si>
    <t>Bachmann ELEVATOR potopni stebriček 1x240V, 2x USB 928.020</t>
  </si>
  <si>
    <t>9320213</t>
  </si>
  <si>
    <t>Cherry miška Gentix brezžična Bluetooth črna JW-7500-2</t>
  </si>
  <si>
    <t>20453759</t>
  </si>
  <si>
    <t>20410793</t>
  </si>
  <si>
    <t>20416980</t>
  </si>
  <si>
    <t>20453748</t>
  </si>
  <si>
    <t>20511863</t>
  </si>
  <si>
    <t>20416836</t>
  </si>
  <si>
    <t>20416953</t>
  </si>
  <si>
    <t>20414878</t>
  </si>
  <si>
    <t>20416982</t>
  </si>
  <si>
    <t>20414081</t>
  </si>
  <si>
    <t>20511861</t>
  </si>
  <si>
    <t>Baseus LED svetilka pritrditev na monitor DGIWK-B01</t>
  </si>
  <si>
    <t>Leviton optični kabel  4x08 SM DuctGrade UNI OS2 Eca</t>
  </si>
  <si>
    <t>Leviton optični kabel  8x08 SM DuctGrade UNI OS2 Eca</t>
  </si>
  <si>
    <t>Leviton optični kabel  8x50 MM DuctGrade UNI OM2 Eca</t>
  </si>
  <si>
    <t>Leviton optični kabel  8x50 MM UNI OM3 Eca</t>
  </si>
  <si>
    <t>Leviton optični kabel  8x50 MM UNI Eca</t>
  </si>
  <si>
    <t>Leviton optični kabel 12x08 SM DuctGrade UNI OS2 Eca</t>
  </si>
  <si>
    <t>Leviton optični kabel 12x50 MM UNI OM3 Eca</t>
  </si>
  <si>
    <t>Leviton optični kabel 24x08 SM DuctGrade UNI OS2 Eca</t>
  </si>
  <si>
    <t>Leviton optični kabel 24x50 MM UNI OM3 Eca</t>
  </si>
  <si>
    <t>Leviton optični kabel 24x50 MM UNI Eca</t>
  </si>
  <si>
    <t>Leviton optični kabel  4x50 MM UNI OM4 Eca</t>
  </si>
  <si>
    <t>Leviton optični kabel  8x50 MM UNI OM4 Eca</t>
  </si>
  <si>
    <t>Leviton optični kabel 12x50 MM UNI OM4 Eca</t>
  </si>
  <si>
    <t>Leviton optični kabel 24x50 MM UNI OM4 Eca</t>
  </si>
  <si>
    <t>Leviton optični kabel  4x50 MM DuctGrade UNI OM2 Eca</t>
  </si>
  <si>
    <t>8301002</t>
  </si>
  <si>
    <t>EZVIZ IP kamera 3.0MP brezžična PT zunanja CS-H8c</t>
  </si>
  <si>
    <t>Delock pasivni hladilnik za M.2 NVMe SSD 70mm flat črn 18285</t>
  </si>
  <si>
    <t>Mikrotik pametni senzor IoT BLE beacon sledilni notranji TG-BT5-IN</t>
  </si>
  <si>
    <t>Mikrotik pametni senzor IoT BLE beacon sledilni zunanji TG-BT5-OUT</t>
  </si>
  <si>
    <t>Baseus prenosna baterija 10.000mAh 20W PowerBank PRO vijola PPBD040105</t>
  </si>
  <si>
    <t>Delock podaljšek DisplayPort 2m 4K 60Hz črn 80002</t>
  </si>
  <si>
    <t>8531107</t>
  </si>
  <si>
    <t>WD RED PLUS CMR 4TB trdi disk 9cm 5400 256MB SATA WD40EFPX</t>
  </si>
  <si>
    <t>8907143</t>
  </si>
  <si>
    <t>Baseus priklopna postaja USB TipC 7v1 4K Thunderbolt CAHUB-L0G</t>
  </si>
  <si>
    <t>Triton organizator 1U rack s pokrovom - enostranski siv</t>
  </si>
  <si>
    <t>Delock protiprašna zaščita za USB TipA črna pak/10 64009</t>
  </si>
  <si>
    <t>9060039</t>
  </si>
  <si>
    <t>Digitus kabinet 42U 2040 800x800 siv sestavljen DN-19 42U-8/8-D</t>
  </si>
  <si>
    <t>9440358</t>
  </si>
  <si>
    <t>9116134</t>
  </si>
  <si>
    <t>Mikrotik usmerjevalnik   8-port Giga rack L009UiGS-RM</t>
  </si>
  <si>
    <t>9116133</t>
  </si>
  <si>
    <t>Mikrotik dostopna točka Wi-Fi OmniTik 5 ac unanja RBOmniTikG-5HacD</t>
  </si>
  <si>
    <t>Bachmann adapter GST 18 1E/2A vertikalni 375.107</t>
  </si>
  <si>
    <t>Bachmann adapter GST 18 1E/2A horizontalni 375.102</t>
  </si>
  <si>
    <t>Bachmann priključni kabel GST 18-220V 2m 375.075</t>
  </si>
  <si>
    <t>Bachmann priključni kabel GST 18-220V 3m 375.003</t>
  </si>
  <si>
    <t>Bachmann priključni kabel GST 18-220V 4m 375.005</t>
  </si>
  <si>
    <t>Bachmann napajalni konektor GST 18/3 M črn 375.505</t>
  </si>
  <si>
    <t>Bachmann napajalni konektor GST 18/3 Ž črn 375.504</t>
  </si>
  <si>
    <t>Bachmann priključni kabel GST 18-GST 18 1m 375.053</t>
  </si>
  <si>
    <t>Bachmann priključni kabel GST 18-GST 18 3m 375.055</t>
  </si>
  <si>
    <t>Bachmann priključni kabel GST 18-GST 18 2m 375.038</t>
  </si>
  <si>
    <t>Digitus adapter USB - 2x PS2 DA-70118</t>
  </si>
  <si>
    <t>Delock kartica PCIe kontroler x1 USB 3.0 2xA + 2xSATA III Low profile 89389</t>
  </si>
  <si>
    <t>Delock kartica PCIe kontroler  x4 1x M.2 NVMe + Low Profile 89370</t>
  </si>
  <si>
    <t>Digitus modul Cat.5e UTP  DN-93501</t>
  </si>
  <si>
    <t>Leviton modul CAT.5e UTP eXtreme SPL00017A002</t>
  </si>
  <si>
    <t>Digitus modul CAT.6  UTP DN-93601</t>
  </si>
  <si>
    <t>Leviton modul CAT.6 UTP AtlasX1 toolless 122-61UJK-SW6</t>
  </si>
  <si>
    <t>Leviton modul CAT.6A UTP eXtreme 6110G-RE6</t>
  </si>
  <si>
    <t>Leviton optični patch SM PK-9 LC-ST  5m Duplex VPC-S2D1LCST0050</t>
  </si>
  <si>
    <t>Mikrotik stikalo Giga  5-port 1xSFP RB260GS CSS106-5G-1S</t>
  </si>
  <si>
    <t>Mikrotik stikalo Giga  5-port 1xSFP RB260GSP CSS106-1G-4P-1S</t>
  </si>
  <si>
    <t>Mikrotik stikalo Giga  1-port 6xSFP CRS106-1C-5S</t>
  </si>
  <si>
    <t>Mikrotik stikalo Giga  1-port rack 16xSFP+ CRS317-1G-16S+RM</t>
  </si>
  <si>
    <t>Mikrotik stikalo Giga  8-port 4xSFP CRS112-8G-4S-IN</t>
  </si>
  <si>
    <t>Delock adapter M.2 - PCIe x4 slot 62584</t>
  </si>
  <si>
    <t>Mikrotik stikalo Giga  8-port 8x PoE 4xSFP CRS112-8P-4S-IN</t>
  </si>
  <si>
    <t>Mikrotik stikalo Giga  4-port 20xSFP 4xSFP+ CRS328-4C-20S-4S+RM</t>
  </si>
  <si>
    <t>Mikrotik stikalo Giga  1-port 4xSFP+ CRS305-1G-4S+IN</t>
  </si>
  <si>
    <t>Delock vezice 150x7,5mm za večkratno uporabo rumene pak/100 18760</t>
  </si>
  <si>
    <t>Leviton modul CAT.5e UTP GigaMax 5G108-RW5</t>
  </si>
  <si>
    <t>Delock kartica PCIe 1x USB Tip C + 1xUSB TipC (DP) + 1xDisplyPort 89582</t>
  </si>
  <si>
    <t>Leviton modul CAT.6 UTP eXtreme 61110-RE6</t>
  </si>
  <si>
    <t>Leviton modul CAT.6 UTP eXtreme pak/150 +orodje 61110-JE6</t>
  </si>
  <si>
    <t>Mikrotik stikalo Giga  8-port 2xSFP+ CSS610-8G-2S+IN</t>
  </si>
  <si>
    <t>Bachmann priključni kabel GST 18-220V 5m 375.007</t>
  </si>
  <si>
    <t>EFB napajalni kabel 125V 1,8m C13 180° US</t>
  </si>
  <si>
    <t>Leviton modul CAT.6 UTP eXtreme pak/25 61110-BE6</t>
  </si>
  <si>
    <t>Digitus modul CAT.6  UTP toolless DN-93603</t>
  </si>
  <si>
    <t>Triton hladilna enota 1x ventilator 120 x 120 230V 23W 50Hz</t>
  </si>
  <si>
    <t>Delock kartica PCIe 2x PS2 + 1xUSB + Low Profile 90049</t>
  </si>
  <si>
    <t>Mikrotik stikalo Giga  1-port 5xSFP 4xSFP+ CRS310-1G-5S-4S+IN</t>
  </si>
  <si>
    <t>Mikrotik stikalo Giga  8-port 8x PoE 2xSFP+ CSS610-8P-2S+IN</t>
  </si>
  <si>
    <t>Bachmann adapter GST 18 1x In 5x Out 375.541</t>
  </si>
  <si>
    <t>Delock kartica PCIe 4x SATA 6Gbs RAID HyperDuo + Low Profile 89051</t>
  </si>
  <si>
    <t>Delock kartica PCIe 2x USB 3.2 Gen2 1xUSB TipC 1xint. 19pin USB 3.0 90492</t>
  </si>
  <si>
    <t>Delock kartica PCIe x8 2x M.2 NVMe Low Profile 89045</t>
  </si>
  <si>
    <t>Baseus kabel USB A-C 0,23m 2A Nimble flat črn CATMBJ-01</t>
  </si>
  <si>
    <t>7950111</t>
  </si>
  <si>
    <t>Digitus konferenčna kamera 4K All-In-One Video Bar DS-55580</t>
  </si>
  <si>
    <t>7630028</t>
  </si>
  <si>
    <t>Digitus konferenčna kamera 4K All-In-One Video Bar DS-55581</t>
  </si>
  <si>
    <t>7630029</t>
  </si>
  <si>
    <t>9485055</t>
  </si>
  <si>
    <t>9485056</t>
  </si>
  <si>
    <t>Digitus pretvornik FO SFP Mini-GBIC Giga MM 1310nm DN-81101</t>
  </si>
  <si>
    <t>7948049</t>
  </si>
  <si>
    <t>EZVIZ IP kamera 3.0MP brezžična zunanja CS-H3c</t>
  </si>
  <si>
    <t>Choetech solarni panel 120W SC008NEW</t>
  </si>
  <si>
    <t>9904003</t>
  </si>
  <si>
    <t>Choetech solarni panel 160W SC010</t>
  </si>
  <si>
    <t>9904004</t>
  </si>
  <si>
    <t>9904005</t>
  </si>
  <si>
    <t>9903054</t>
  </si>
  <si>
    <t>9903055</t>
  </si>
  <si>
    <t>1310027</t>
  </si>
  <si>
    <t>Digitus organizator vertikalni pak/10 siv DN-97687</t>
  </si>
  <si>
    <t>Digitus organizator vertikalni pak/10 črn DN-97688</t>
  </si>
  <si>
    <t>DATECH hladilna enota 1x ventilator 120 x 120 230V črn CF.BB11.01</t>
  </si>
  <si>
    <t>EFB optični patch SM PK-9 LC/LC  7,5m Duplex</t>
  </si>
  <si>
    <t>Digitus nosilec za HDD - 6cm na 9cm + napajalni kabel</t>
  </si>
  <si>
    <t>Leviton patch SFTP CAT.6  1m siv C6CPCS010-888HB</t>
  </si>
  <si>
    <t>Leviton patch SFTP CAT.6  2m siv C6CPCS020-888HB</t>
  </si>
  <si>
    <t>Leviton patch SFTP CAT.6  3m siv C6CPCS030-888HB</t>
  </si>
  <si>
    <t>Leviton patch SFTP CAT.6  5m siv C6CPCS050-888HB</t>
  </si>
  <si>
    <t>SIMC kanal pohodni  85x18 2m ALU</t>
  </si>
  <si>
    <t>SIMC kanal pohodni 130x18 2m ALU</t>
  </si>
  <si>
    <t>SIMC kanal pohodni 240x34 2m ALU</t>
  </si>
  <si>
    <t>SIMC kanal s pokrovom 130x55 PVC 2m TK130 dvojni</t>
  </si>
  <si>
    <t>SIMC kanal s pokrovom  90x55 PVC 2m TK90</t>
  </si>
  <si>
    <t>Leviton patch SFTP CAT.6  0,5m siv C6CPCS005-888HB</t>
  </si>
  <si>
    <t>Fantec pretvornik USB - mrežni UTP GIGA 1960</t>
  </si>
  <si>
    <t>Fantec hub 3x USB + mrežni UTP Giga 1959</t>
  </si>
  <si>
    <t>Fantec ohišje 9cm 4x SATA QB-35US3-6G JBOD 1695</t>
  </si>
  <si>
    <t>Delock adapter USB mikro Ž-USB-A M 65029</t>
  </si>
  <si>
    <t>9749066</t>
  </si>
  <si>
    <t>Digitus kabel USB C-C   0,5m 60W 3A črn DB-300220-005-S</t>
  </si>
  <si>
    <t>8519327</t>
  </si>
  <si>
    <t>Digitus kabel USB C-C 1m 60W 3A spiralni AK-300431-006-S</t>
  </si>
  <si>
    <t>8519328</t>
  </si>
  <si>
    <t>Digitus kabel USB C-Lightning 1m 20W 3A spiralni AK-600434-006-S</t>
  </si>
  <si>
    <t>8519329</t>
  </si>
  <si>
    <t>9108148</t>
  </si>
  <si>
    <t>EZVIZ solarni panel model F CS-CMT-SolarPanel-F</t>
  </si>
  <si>
    <t>8020059</t>
  </si>
  <si>
    <t>Triton organizator 1U rack s pokrovom - enostranski črno/siv</t>
  </si>
  <si>
    <t>Triton organizator 2U rack s pokrovom enostranski črno/siv</t>
  </si>
  <si>
    <t>STANLEY tračni meter na vzmet 5m x 19 mm</t>
  </si>
  <si>
    <t>Digitus line repeater DisplayPort 8K DS-55524</t>
  </si>
  <si>
    <t>Baseus priklopna postaja USB 3.1 TipC 5v1 4K črn WKQX040001</t>
  </si>
  <si>
    <t>DATECH kapa s šiltom črna, modra, siva  Cofee Collection</t>
  </si>
  <si>
    <t>ATEN KVM stikalo 4x1 namizni DVI/USB/ AVDIO + USB CS1764A-AT-G</t>
  </si>
  <si>
    <t>8704119</t>
  </si>
  <si>
    <t>9904006</t>
  </si>
  <si>
    <t>20504889</t>
  </si>
  <si>
    <t>Delock adapter HDMI-D mikro M - HDMI Ž 23cm  65391</t>
  </si>
  <si>
    <t>9707023</t>
  </si>
  <si>
    <t>9108149</t>
  </si>
  <si>
    <t>Joyroom bluetooth Avdio avtoinštalacija FM BT MP3 JR-CL18</t>
  </si>
  <si>
    <t>9802054</t>
  </si>
  <si>
    <t>Digitus kabel DisplayPort  1m črn AK-340100-010-S</t>
  </si>
  <si>
    <t>Digitus kabel DisplayPort  2m črn AK-340100-020-S</t>
  </si>
  <si>
    <t>Digitus kabel DisplayPort  3m črn AK-340100-030-S</t>
  </si>
  <si>
    <t>Digitus kabel DisplayPort  5m črn AK-340100-050-S</t>
  </si>
  <si>
    <t>EFB optični panel SC 48x duplex adapter 2U prazen siv 53610.3</t>
  </si>
  <si>
    <t>Delock kabel HDMI-DVI-D 18+1 10m 85587</t>
  </si>
  <si>
    <t>Delock kabel HDMI-DVI-D 18+1  2m 85584</t>
  </si>
  <si>
    <t>Delock kabel HDMI-DVI-D 18+1  1,5m 85583</t>
  </si>
  <si>
    <t>Delock kabel HDMI-DVI-D 18+1  0,5m 85581</t>
  </si>
  <si>
    <t>Delock kabel HDMI-DVI-D 18+1  1m 85582</t>
  </si>
  <si>
    <t>Digitus optični patch MM ST/ST 5m OM3</t>
  </si>
  <si>
    <t>Delock rezila za klešče Crimp &amp; Cut pak/5 86499</t>
  </si>
  <si>
    <t>Športni bidon 600ml rdeč</t>
  </si>
  <si>
    <t>Športni bidon 600ml rumen</t>
  </si>
  <si>
    <t>8307021</t>
  </si>
  <si>
    <t>Športni bidon 600ml bel</t>
  </si>
  <si>
    <t>8307022</t>
  </si>
  <si>
    <t>Trak za na roko MB043 TechTrade</t>
  </si>
  <si>
    <t>8307020</t>
  </si>
  <si>
    <t>Leviton optični kabel 12x08 SM OS2 G.657.A1 Central Dry Tube B2ca</t>
  </si>
  <si>
    <t>7901040</t>
  </si>
  <si>
    <t>Leviton optični kabel 24x08 SM OS2 G.657.A1 Central Dry Tube B2ca</t>
  </si>
  <si>
    <t>7901041</t>
  </si>
  <si>
    <t>WD RED PLUS CMR 6TB trdi disk 9cm 5400 256MB SATA WD60EFPX</t>
  </si>
  <si>
    <t>8907146</t>
  </si>
  <si>
    <t>Logitech miška M240 Silent Plus Bluetooth črna 910-007119</t>
  </si>
  <si>
    <t>5530133</t>
  </si>
  <si>
    <t>Logitech miška M240 Silent Plus Bluetooth bela 910-007120</t>
  </si>
  <si>
    <t>5530134</t>
  </si>
  <si>
    <t>Logitech miška M240 Silent Plus Bluetooth roza 910-007121</t>
  </si>
  <si>
    <t>5530135</t>
  </si>
  <si>
    <t>Roline kabel USB 3.2 2x2 C-C PD 5A  1m črn</t>
  </si>
  <si>
    <t>Mikrotik vrečka</t>
  </si>
  <si>
    <t>Baseus kabel TipA/Lightning 1m 2.4A Cafule moder CALKLF-BV3</t>
  </si>
  <si>
    <t>Mikrotik dostopna točka Wi-Fi LHG XL 52 ac bridge 27dBi zun. RBLHGG-5HPacD2HP-XL</t>
  </si>
  <si>
    <t>9108150</t>
  </si>
  <si>
    <t>EFB optični patch SM LC-SC/APC 1m</t>
  </si>
  <si>
    <t>7950112</t>
  </si>
  <si>
    <t>8802198</t>
  </si>
  <si>
    <t>2050049</t>
  </si>
  <si>
    <t>9030402</t>
  </si>
  <si>
    <t>EFB patch UTP CAT.6A  0,15m premium rdeč</t>
  </si>
  <si>
    <t>8802193</t>
  </si>
  <si>
    <t>HP prenosnik 15S-FQ5055nm i5</t>
  </si>
  <si>
    <t>8802195</t>
  </si>
  <si>
    <t>8802196</t>
  </si>
  <si>
    <t>9108147</t>
  </si>
  <si>
    <t>7948050</t>
  </si>
  <si>
    <t>9104182</t>
  </si>
  <si>
    <t>9104179</t>
  </si>
  <si>
    <t>9104180</t>
  </si>
  <si>
    <t>9104181</t>
  </si>
  <si>
    <t>9116137</t>
  </si>
  <si>
    <t>9116136</t>
  </si>
  <si>
    <t>9116135</t>
  </si>
  <si>
    <t>8907144</t>
  </si>
  <si>
    <t>20429991</t>
  </si>
  <si>
    <t>20543865</t>
  </si>
  <si>
    <t>20543843</t>
  </si>
  <si>
    <t>20543847</t>
  </si>
  <si>
    <t>20543831</t>
  </si>
  <si>
    <t>20543849</t>
  </si>
  <si>
    <t>20543837</t>
  </si>
  <si>
    <t>20543880</t>
  </si>
  <si>
    <t>20543872</t>
  </si>
  <si>
    <t>20543868</t>
  </si>
  <si>
    <t>20543886</t>
  </si>
  <si>
    <t>20543878</t>
  </si>
  <si>
    <t>20543896</t>
  </si>
  <si>
    <t>20543902</t>
  </si>
  <si>
    <t>20543876</t>
  </si>
  <si>
    <t>20543850</t>
  </si>
  <si>
    <t>20543836</t>
  </si>
  <si>
    <t>20543838</t>
  </si>
  <si>
    <t>20543835</t>
  </si>
  <si>
    <t>20543852</t>
  </si>
  <si>
    <t>20543854</t>
  </si>
  <si>
    <t>20543884</t>
  </si>
  <si>
    <t>20543890</t>
  </si>
  <si>
    <t>20543883</t>
  </si>
  <si>
    <t>20543869</t>
  </si>
  <si>
    <t>20543897</t>
  </si>
  <si>
    <t>20543885</t>
  </si>
  <si>
    <t>20543881</t>
  </si>
  <si>
    <t>20543870</t>
  </si>
  <si>
    <t>20543891</t>
  </si>
  <si>
    <t>20543882</t>
  </si>
  <si>
    <t>20543862</t>
  </si>
  <si>
    <t>20543875</t>
  </si>
  <si>
    <t>20543877</t>
  </si>
  <si>
    <t>20543892</t>
  </si>
  <si>
    <t>20543873</t>
  </si>
  <si>
    <t>20543901</t>
  </si>
  <si>
    <t>20543874</t>
  </si>
  <si>
    <t>20543864</t>
  </si>
  <si>
    <t>20543859</t>
  </si>
  <si>
    <t>20543841</t>
  </si>
  <si>
    <t>20543861</t>
  </si>
  <si>
    <t>20543858</t>
  </si>
  <si>
    <t>20543856</t>
  </si>
  <si>
    <t>20543900</t>
  </si>
  <si>
    <t>20543887</t>
  </si>
  <si>
    <t>20543899</t>
  </si>
  <si>
    <t>20543866</t>
  </si>
  <si>
    <t>Delock kabel HDMI 4K  0,5m 84751</t>
  </si>
  <si>
    <t>Delock kabel HDMI 4K  1,5m 84753</t>
  </si>
  <si>
    <t>SBOX slušalke + mikrofon črne HS-201</t>
  </si>
  <si>
    <t>SBOX slušalke + mikrofon črne EP-038B</t>
  </si>
  <si>
    <t>SBOX slušalke + mikrofon bele EP-038W</t>
  </si>
  <si>
    <t>SBOX slušalke + mikrofon bele EP-338W Sport</t>
  </si>
  <si>
    <t>LTC vezice ježek BASIC barvne pak/10 LTC1130</t>
  </si>
  <si>
    <t>LTC vezice ježek BASIC črne pak/10 LTC1110</t>
  </si>
  <si>
    <t>LTC vezice ježek MINI barvne pak/10 samolepljive LTC2530</t>
  </si>
  <si>
    <t>LTC vezice ježek MINI bele pak/10 samolepljive LTC2520</t>
  </si>
  <si>
    <t>LTC vezice ježek MINI črne pak/10 samolepljive LTC2510</t>
  </si>
  <si>
    <t>LTC vezice ježek ROLL črne 3m LTC1210</t>
  </si>
  <si>
    <t>LTC vezice ježek ROLLS barvne pak/4 LTC1230</t>
  </si>
  <si>
    <t>LTC vezice ježek WALL bele pak/10 samolepljive LTC3120</t>
  </si>
  <si>
    <t>LTC vezice ježek WALL črne pak/10 samolepljive LTC3110</t>
  </si>
  <si>
    <t>Digitus vezice ježek velcro tekstil 10m DN-CT-10M-20</t>
  </si>
  <si>
    <t>SBOX slušalke + mikrofon črne iEP-204B</t>
  </si>
  <si>
    <t>SBOX slušalke + mikrofon bele iEP-204W</t>
  </si>
  <si>
    <t>Delock kabel USB M - napajalni M DC 3,5 fi x 1,35mm kotni 1,5m 83577</t>
  </si>
  <si>
    <t>Delock kabel HDMI 4K  2m 82737</t>
  </si>
  <si>
    <t>Delock kabel HDMI 4K  3m 82738</t>
  </si>
  <si>
    <t>Delock kabel HDMI 4K  5m 82739</t>
  </si>
  <si>
    <t>HiLook IP kamera 2.0MP 4v1, PoE 4x zoom PTZ-P332ZI-DE3</t>
  </si>
  <si>
    <t>Delock vezice 200x7,5mm za večkratno uporabo rumene pak/100 18759</t>
  </si>
  <si>
    <t>Delock kabel USB TipC - DisplayPort 2m 4K 60Hz 85256</t>
  </si>
  <si>
    <t>Ubiquiti dostopna točka Wi-Fi  500Mb PrismStation PS-5AC</t>
  </si>
  <si>
    <t>Mikrotik stikalo Giga 48-port 4xSFP+ 2xQSFP+ CRS354-48G-4S+2Q+RM</t>
  </si>
  <si>
    <t>Mikrotik stikalo Giga 48-port rack 4xSFP 2xQSFP+ 48x PoE CRS354-48P-4S+2Q+RM</t>
  </si>
  <si>
    <t>SBOX slušalke + mikrofon črne HS-302</t>
  </si>
  <si>
    <t>SBOX projekcijsko platno 180x180cm PSM-100</t>
  </si>
  <si>
    <t>Digitus adapter USB-A M 3.2 Gen 1-USB Tip-C AK-300524-000-S</t>
  </si>
  <si>
    <t>Delock kabel USB TipC - DisplayPort 1,5m 8K 60Hz obojesmerni 86040</t>
  </si>
  <si>
    <t>SBOX slušalke + mikrofon črne HS-707</t>
  </si>
  <si>
    <t>Delock kabel USB M - napajalni M DC 4,0 fi x 1,7mm kotni 1,5m 85544</t>
  </si>
  <si>
    <t>Baseus slušalke+mikrofon Encok W04 bele bluetooth NGW04-02</t>
  </si>
  <si>
    <t>Delock kabel USB M - napajalni M DC 5,5 fi x 2,1mm 1m 82197</t>
  </si>
  <si>
    <t>Baseus vezice ježek rdeče 3m ACMGT-F09</t>
  </si>
  <si>
    <t>Baseus vezice ježek sive 3m ACMGT-F0G</t>
  </si>
  <si>
    <t>Digitus patch UTP CAT.6A  3m slim siv</t>
  </si>
  <si>
    <t>Digitus patch UTP CAT.6A  5m slim siv</t>
  </si>
  <si>
    <t>Baseus vezice ježek črne 3m ACMGT-F01</t>
  </si>
  <si>
    <t>Delock čitalec in presnemovalec diskov USB 3.2 TipC za M.2 NVMe PCIe+SATA 64138</t>
  </si>
  <si>
    <t>Delock kabel USB M - napajalni M DC 5,5 fi x 2,5mm 1,5m 85588</t>
  </si>
  <si>
    <t>Delock kabel HDMI 4K  3m 84334</t>
  </si>
  <si>
    <t>Logitech tipkovnica MX Keys S PLUS SLO brezžična 920-011589</t>
  </si>
  <si>
    <t>5550065</t>
  </si>
  <si>
    <t>EFB optični pigtail MM ST OM3 12kos O3305.2</t>
  </si>
  <si>
    <t>7955017</t>
  </si>
  <si>
    <t>Delock vezice 200x7,2mm za večkratno uporabo bele pak/100 18644</t>
  </si>
  <si>
    <t>1330068</t>
  </si>
  <si>
    <t>Delock vezice 200x7,5mm za večkratno uporabo črne pak/100 18757</t>
  </si>
  <si>
    <t>1330069</t>
  </si>
  <si>
    <t>SBOX namizni nosilec za telefone sivo bel PS-09</t>
  </si>
  <si>
    <t>7710020</t>
  </si>
  <si>
    <t>Baseus prenosna baterija 20.000mAh 65W PowerBank črna PPJL000001</t>
  </si>
  <si>
    <t>2140037</t>
  </si>
  <si>
    <t>8802199</t>
  </si>
  <si>
    <t>Baseus prenosna baterija 30.000mAh 65W PowerBank črna PPLG000101</t>
  </si>
  <si>
    <t>2140075</t>
  </si>
  <si>
    <t>9108151</t>
  </si>
  <si>
    <t>Nalepka "VIDEONADZOR" A5(190x133) rumena + 77. in 78. člen ZVOP-2</t>
  </si>
  <si>
    <t>8011026</t>
  </si>
  <si>
    <t>Nalepka "VIDEONADZOR" A5 (190x133) rdeča + 77. in 78. člen ZVOP-2</t>
  </si>
  <si>
    <t>8011027</t>
  </si>
  <si>
    <t>Digitus patch UTP CAT.6A 10m slim siv</t>
  </si>
  <si>
    <t>9030403</t>
  </si>
  <si>
    <t>Digitus patch UTP CAT.6A 15m slim siv</t>
  </si>
  <si>
    <t>9030404</t>
  </si>
  <si>
    <t>ATEN HDMI stikalo 2x1 HDMI/VGA VC1280</t>
  </si>
  <si>
    <t>8714051</t>
  </si>
  <si>
    <t>Digitus PoE napajalni delilnik UTP 802.3af USB DN-95208</t>
  </si>
  <si>
    <t>8015035</t>
  </si>
  <si>
    <t>Ednet čitalec kartic Lightning USB 3.0 zunanji 31521</t>
  </si>
  <si>
    <t>9550052</t>
  </si>
  <si>
    <t>Baseus polnilec 30W USB 2xTipA TipC QC bel CCXJ-E02</t>
  </si>
  <si>
    <t>LOGITECH kapa s šiltom črna Atlantis</t>
  </si>
  <si>
    <t>9955003</t>
  </si>
  <si>
    <t>GP litijeva baterija AA 2kom 1,5V LITHIUM</t>
  </si>
  <si>
    <t>GP litijeva baterija AAA 2kom 1,5V LITHIUM</t>
  </si>
  <si>
    <t>FIAMM akumulator 6V/12Ah 6/Z7995</t>
  </si>
  <si>
    <t>FIAMM akumulator 6V/ 7,2Ah 6/Z7993</t>
  </si>
  <si>
    <t>FIAMM akumulator 12V/ 3,4Ah 6/Z8005</t>
  </si>
  <si>
    <t>FIAMM akumulator 12V/ 4,5Ah 6/Z8006</t>
  </si>
  <si>
    <t>FIAMM akumulator 12V/ 5Ah 6/Z8006HL</t>
  </si>
  <si>
    <t>FIAMM akumulator 12V/ 5Ah Slim velik. 6/Z8006H</t>
  </si>
  <si>
    <t>FIAMM akumulator 12V/ 7,2Ah 6/Z8000U</t>
  </si>
  <si>
    <t>FIAMM akumulator 12V/ 7,2Ah - faston 4,8 6/Z8000</t>
  </si>
  <si>
    <t>FIAMM akumulator 12V/ 8,4Ah 6/Z8000FGHL</t>
  </si>
  <si>
    <t>FIAMM akumulator 12V/12Ah 6/Z8009</t>
  </si>
  <si>
    <t>FIAMM akumulator 12V/18Ah 6/Z8007</t>
  </si>
  <si>
    <t>SINERGY akumulator 12V/ 1,3Ah BATSIN12-1,3</t>
  </si>
  <si>
    <t>SINERGY akumulator 12V/ 7,2Ah BATSIN12-7,2</t>
  </si>
  <si>
    <t>Leviton optični pigtail MM LC OM3 2m VPS-M39LC0100-02</t>
  </si>
  <si>
    <t>Digitus slepi panel 3U rack črn DN-19 BPN-03-SW</t>
  </si>
  <si>
    <t>FIAMM akumulator 12V/ 1,2Ah 6/Z8002A</t>
  </si>
  <si>
    <t>FIAMM akumulator 12V/ 2Ah FG20201 6/Z8004</t>
  </si>
  <si>
    <t>Energenie pretvornik 12V/220V  150W EG-PWC150-01</t>
  </si>
  <si>
    <t>Energenie pretvornik 12V/220V  300W EG-PWC300-01</t>
  </si>
  <si>
    <t>Energenie pretvornik 12V/220V  800W EG-PWC800-01</t>
  </si>
  <si>
    <t>Energenie pretvornik 12V/220V 1200W EG-PWC1200-01</t>
  </si>
  <si>
    <t>FIAMM akumulator 12V/ 5Ah 6/Z8006HR</t>
  </si>
  <si>
    <t>Tenda IP kamera 3.0MP brezžična PT 2K CP6</t>
  </si>
  <si>
    <t>8001206</t>
  </si>
  <si>
    <t>Tenda IP kamera 3.0MP brezžična zunanja 2K CT6</t>
  </si>
  <si>
    <t>8001207</t>
  </si>
  <si>
    <t>Tenda IP kamera 4.0MP IT7-PRS-4 zunanja</t>
  </si>
  <si>
    <t>8001208</t>
  </si>
  <si>
    <t>Tenda IP kamera 4.0MP IC7-PRS-4</t>
  </si>
  <si>
    <t>8001209</t>
  </si>
  <si>
    <t>Tenda video snemalnik 4-kanalni NVR IP N3L-4HV2.0</t>
  </si>
  <si>
    <t>8010091</t>
  </si>
  <si>
    <t>Tenda video snemalnik 8-kanalni NVR IP N3L-8HV2.0</t>
  </si>
  <si>
    <t>8010092</t>
  </si>
  <si>
    <t>Logitech tipkovnica MX Keys S siva SLO brezžična 920-011588</t>
  </si>
  <si>
    <t>5550066</t>
  </si>
  <si>
    <t>Value adapter DisplayPort mini-HDMI 12.99.3159-10</t>
  </si>
  <si>
    <t>9705020</t>
  </si>
  <si>
    <t>SBOX adapter VESA za zaslone 32"-55" VESA-V2</t>
  </si>
  <si>
    <t>7716039</t>
  </si>
  <si>
    <t>ATEN line extender/repeater USB 2.0 do 5m</t>
  </si>
  <si>
    <t>Digitus modem kabel DB25M-25Ž  5m</t>
  </si>
  <si>
    <t>Leviton optični panel LC 24x Duplex / 24x SC Simplex prazen FPCC1SXXX48SC2</t>
  </si>
  <si>
    <t>ATEN pretvornik USB - Paralel C36M IEEE1284</t>
  </si>
  <si>
    <t>ATEN pretvornik USB - VGA EDID emulator DB15</t>
  </si>
  <si>
    <t>ATEN pretvornik USB - Serial DB09 UC232A-AT</t>
  </si>
  <si>
    <t>STANLEY izvijač križni PH0 ST-0-64-930 / ST-1-64-930</t>
  </si>
  <si>
    <t>Tenda elektro LAN 1000Mbps+Wi-Fi PH10 KIT set</t>
  </si>
  <si>
    <t>Mikrotik usmerjevalnik 12-port Giga 4xSFP+ CCR2116-12G-4S+</t>
  </si>
  <si>
    <t>Baseus polnilni kabel USB 3v1 Lightning/ TipC/Mikro 3.5A 1,1m črn CAMJ010001</t>
  </si>
  <si>
    <t>Logitech miška M90 USB črna 910-001793</t>
  </si>
  <si>
    <t>ATEN pretvornik USB - Serial RS-422/485 adapter UC485</t>
  </si>
  <si>
    <t>8601010</t>
  </si>
  <si>
    <t>8601011</t>
  </si>
  <si>
    <t>8601012</t>
  </si>
  <si>
    <t>KELine optični kabel 8x09/125 SM OS2 Eca 300m</t>
  </si>
  <si>
    <t>7901042</t>
  </si>
  <si>
    <t>Nalepka "POZOR VIDEO" A6 (134x95) rumena</t>
  </si>
  <si>
    <t>8011028</t>
  </si>
  <si>
    <t>Delock sponke za označevanje kablov A-Z rumene pak/260 18303</t>
  </si>
  <si>
    <t>1330070</t>
  </si>
  <si>
    <t>Delock sponke za označevanje kablov 0-9 pisane pak/100 18304</t>
  </si>
  <si>
    <t>1330071</t>
  </si>
  <si>
    <t>EFB optični patch SM PK-9 LC/LC 15m Duplex</t>
  </si>
  <si>
    <t>EFB optični patch SM PK-9 LC/LC 20m Duplex</t>
  </si>
  <si>
    <t>EFB optični patch SM PK-9 LC/LC 30m Duplex</t>
  </si>
  <si>
    <t>EFB optični patch SM PK-9 LC/LC 40m Duplex</t>
  </si>
  <si>
    <t>EFB optični patch SM PK-9 LC/LC 50m Duplex</t>
  </si>
  <si>
    <t>20636084</t>
  </si>
  <si>
    <t>20636088</t>
  </si>
  <si>
    <t>20636087</t>
  </si>
  <si>
    <t>20636091</t>
  </si>
  <si>
    <t>20636110</t>
  </si>
  <si>
    <t>20636106</t>
  </si>
  <si>
    <t>20636108</t>
  </si>
  <si>
    <t>20636086</t>
  </si>
  <si>
    <t>20636107</t>
  </si>
  <si>
    <t>20636105</t>
  </si>
  <si>
    <t>20636089</t>
  </si>
  <si>
    <t>20636092</t>
  </si>
  <si>
    <t>8716013</t>
  </si>
  <si>
    <t>Aten USB stikalo 3.2 4x4 US3344</t>
  </si>
  <si>
    <t>8716012</t>
  </si>
  <si>
    <t>Aten USB stikalo 4x4 US424</t>
  </si>
  <si>
    <t>9320216</t>
  </si>
  <si>
    <t>Bachmann adapter GST18/ST18 375.515</t>
  </si>
  <si>
    <t>9320217</t>
  </si>
  <si>
    <t>Bachmann adapter ST18/GST18 375.516</t>
  </si>
  <si>
    <t>9435093</t>
  </si>
  <si>
    <t>Bachmann razdelilec rack 5x220V 2xprazen UNI 922.0181</t>
  </si>
  <si>
    <t>Bachmann razdelilec 250mm rack 4x230V 1U 333.0122</t>
  </si>
  <si>
    <t>Bachmann razdelilec rack 9xEuro C13 ALU siv 333.539</t>
  </si>
  <si>
    <t>Bachmann razdelilec rack 12xEuro C13 ALU črno/siv 333.616</t>
  </si>
  <si>
    <t>Bachmann razdelilec rack 8x220V siv brez kabla* 333.416</t>
  </si>
  <si>
    <t>Bachmann razdelilec rack 6x220V PVC 90° s stikalom 2m črno/siv 300.003</t>
  </si>
  <si>
    <t>Bachmann razdelilec rack 6x220V PVC 90° 2m črno/siv 300.000</t>
  </si>
  <si>
    <t>Bachmann razdelilec rack 7x220V PVC siv s stikalom 2m 333.600</t>
  </si>
  <si>
    <t>Bachmann razdelilec rack 8x220V ALU + stikalo črn</t>
  </si>
  <si>
    <t>Bachmann razdelilec rack 8x220V ALU UPS C14 2m siv/rdeč 333.410</t>
  </si>
  <si>
    <t>Bachmann razdelilec rack 8x220V PVC 2m siv 333.601</t>
  </si>
  <si>
    <t>Bachmann razdelilec rack 8xEuro C13 ALU z varovalko siv 333.540</t>
  </si>
  <si>
    <t>Bachmann razdelilec rack 9x220V ALU 2m siv 333.401</t>
  </si>
  <si>
    <t>Bachmann razdelilec rack 9x220V ALU 2m črn 333.506</t>
  </si>
  <si>
    <t>Bachmann razdelilec rack 9x220V ALU 3m siv 333.4047</t>
  </si>
  <si>
    <t>Bachmann razdelilec rack 6x220V ALU siv prenapetostna zaščita + filter 333.402</t>
  </si>
  <si>
    <t>Bachmann razdelilec rack 7x220V ALU siv prenapetostna zaščita 2m 333.004</t>
  </si>
  <si>
    <t>Bachmann razdelilec rack 7x220V PVC siv prenapetostna zaščita 2m 333.604</t>
  </si>
  <si>
    <t>Bachmann razdelilec rack 8x220V ALU črn prenapetostna zaščita 2m 333.534</t>
  </si>
  <si>
    <t>Mikrotik usmerjevalnik 13-port Giga rack RB1100Ax4</t>
  </si>
  <si>
    <t>Bachmann razdelilec rack 5x220V Connect Line prenapetostna zaščita 2m 420.0022</t>
  </si>
  <si>
    <t>Mikrotik kabel  10GB SFP+ 5m aktivni S+AO0005</t>
  </si>
  <si>
    <t>Bachmann razdelilec rack 6x220V PVC 90° + stikalo 5m črno/siv 300.032</t>
  </si>
  <si>
    <t>Mikrotik kabel  40GB QSFP+ Brake-Out 4x1 4xSFP  Q+BC0003-S+*</t>
  </si>
  <si>
    <t>Mikrotik kabel  25GB SFP28 1m XS+DA0001</t>
  </si>
  <si>
    <t>Mikrotik kabel  25GB SFP28 3m XS+DA0003</t>
  </si>
  <si>
    <t>Bachmann razdelilec rack 8x220V ALU prenapetostna zaščita UPS 333.538</t>
  </si>
  <si>
    <t>Bachmann razdelilec rack 12xEuro C13 ALU - varovalka črno/siv 800.2284</t>
  </si>
  <si>
    <t>WHITE SHARK tipkovnica USB bela/rdeča mehanska stikala SLO GK-2022 SHINOBI-W</t>
  </si>
  <si>
    <t>9801059</t>
  </si>
  <si>
    <t>Mikrotik stikalo Giga rack 16x SFP28 + 2x QSFP28 CRS518-16XS-2XQ-RM</t>
  </si>
  <si>
    <t>9104183</t>
  </si>
  <si>
    <t>Mikrotik kabel 100GB QSFP28 3m XQ+DA0003</t>
  </si>
  <si>
    <t>7948051</t>
  </si>
  <si>
    <t>Synology NAS DS223j za 2 diska</t>
  </si>
  <si>
    <t>8910035</t>
  </si>
  <si>
    <t>9104184</t>
  </si>
  <si>
    <t>9116138</t>
  </si>
  <si>
    <t>9104185</t>
  </si>
  <si>
    <t>9104186</t>
  </si>
  <si>
    <t>9104187</t>
  </si>
  <si>
    <t>9104188</t>
  </si>
  <si>
    <t>9104189</t>
  </si>
  <si>
    <t>9104190</t>
  </si>
  <si>
    <t>9104191</t>
  </si>
  <si>
    <t>9104192</t>
  </si>
  <si>
    <t>9104193</t>
  </si>
  <si>
    <t>9104194</t>
  </si>
  <si>
    <t>9104195</t>
  </si>
  <si>
    <t>9104196</t>
  </si>
  <si>
    <t>9108152</t>
  </si>
  <si>
    <t>9108153</t>
  </si>
  <si>
    <t>9108154</t>
  </si>
  <si>
    <t>9108155</t>
  </si>
  <si>
    <t>9108156</t>
  </si>
  <si>
    <t>9108157</t>
  </si>
  <si>
    <t>9108158</t>
  </si>
  <si>
    <t>9116139</t>
  </si>
  <si>
    <t>9116140</t>
  </si>
  <si>
    <t>9116141</t>
  </si>
  <si>
    <t>9116142</t>
  </si>
  <si>
    <t>9116143</t>
  </si>
  <si>
    <t>9104197</t>
  </si>
  <si>
    <t>9104198</t>
  </si>
  <si>
    <t>Synology NAS DS224+ za 2 diska</t>
  </si>
  <si>
    <t>8910036</t>
  </si>
  <si>
    <t>9116144</t>
  </si>
  <si>
    <t>9116145</t>
  </si>
  <si>
    <t>9116146</t>
  </si>
  <si>
    <t>8015036</t>
  </si>
  <si>
    <t>8015037</t>
  </si>
  <si>
    <t>Tenda IP kamera 2.0MP brezžična PT zunanja CH3</t>
  </si>
  <si>
    <t>8001210</t>
  </si>
  <si>
    <t>Tenda stikalo Giga  5-port SG105M</t>
  </si>
  <si>
    <t>9104199</t>
  </si>
  <si>
    <t>Delock kabel DisplayPort  1m 10K 60Hz 80261</t>
  </si>
  <si>
    <t>8531108</t>
  </si>
  <si>
    <t>Delock kabel DisplayPort  2m 10K 60Hz 80262</t>
  </si>
  <si>
    <t>8531109</t>
  </si>
  <si>
    <t>Delock kabel DisplayPort  3m 10K 60Hz 80263</t>
  </si>
  <si>
    <t>8531110</t>
  </si>
  <si>
    <t>Triton kabinet 27U 1300 600x800 siv sestavljen</t>
  </si>
  <si>
    <t>Mikrotik nosilec za anteno quick MOUNT pro LHG QMP-LHG</t>
  </si>
  <si>
    <t>Mikrotik napajalnik univerzalni  800mA 24V 18POW</t>
  </si>
  <si>
    <t>Triton kabinet 45U 2105 600x800 siv sestavljen</t>
  </si>
  <si>
    <t>Mikrotik nosilec za anteno quick MOUNT QM-X</t>
  </si>
  <si>
    <t>Mikrotik nosilec za anteno solid MOUNT LGH serija</t>
  </si>
  <si>
    <t>EFB optični patch SM LC/APC-SC/APC 1m Simplex O2531.1</t>
  </si>
  <si>
    <t>7950113</t>
  </si>
  <si>
    <t>Delock kabel USB 3.2 A-C 3m črn 84006</t>
  </si>
  <si>
    <t>8519330</t>
  </si>
  <si>
    <t>EFB optični patch MM MTP-F/LC 8x OM4 10m</t>
  </si>
  <si>
    <t>7950114</t>
  </si>
  <si>
    <t>Triton kabinet 22U 1080 600x800 siv sestavljen</t>
  </si>
  <si>
    <t>9440360</t>
  </si>
  <si>
    <t>Triton kabinet 22U 1080 800x800 siv sestavljen</t>
  </si>
  <si>
    <t>9440361</t>
  </si>
  <si>
    <t>Triton kabinet 22U 1080 800x1000 siv sestavljen</t>
  </si>
  <si>
    <t>9440362</t>
  </si>
  <si>
    <t>BROTHER tiskalnik nalepk PT D460VP</t>
  </si>
  <si>
    <t>2050052</t>
  </si>
  <si>
    <t>Bachmann podaljšek 220V kabel 2m črn 341.184</t>
  </si>
  <si>
    <t>8203075</t>
  </si>
  <si>
    <t>Bachmann podaljšek 220V kabel 3m črn 341.185</t>
  </si>
  <si>
    <t>8203076</t>
  </si>
  <si>
    <t>Bachmann podaljšek 220V kabel 5m črn 341.186</t>
  </si>
  <si>
    <t>8203077</t>
  </si>
  <si>
    <t>Bachmann podaljšek 220V kabel 10m črn 341.189</t>
  </si>
  <si>
    <t>8203078</t>
  </si>
  <si>
    <t>Bachmann podaljšek 220V kabel 10m oranžen 341.879</t>
  </si>
  <si>
    <t>8203079</t>
  </si>
  <si>
    <t>Bachmann podaljšek 220V kabel 25m oranžen 341.870</t>
  </si>
  <si>
    <t>8203080</t>
  </si>
  <si>
    <t>WD PURPLE 4TB trdi disk 9cm 5400 256MB SATA WD43PURZ</t>
  </si>
  <si>
    <t>8907148</t>
  </si>
  <si>
    <t>9109111</t>
  </si>
  <si>
    <t>9116148</t>
  </si>
  <si>
    <t>9116147</t>
  </si>
  <si>
    <t>9108159</t>
  </si>
  <si>
    <t>WD PURPLE 2TB trdi disk 9cm 64MB SATA WD23PURZ</t>
  </si>
  <si>
    <t>8907149</t>
  </si>
  <si>
    <t>Bachmann ELEVATOR potopni stebriček 1x240V, 1x FTP, 1xHDMI 928.0062</t>
  </si>
  <si>
    <t>ATEN HDMI stikalo matrix 2x2 True 4K Avdio Ekstraktor VM0202HB</t>
  </si>
  <si>
    <t>9104200</t>
  </si>
  <si>
    <t>ATEN HDMI stikalo matrix 2x2 4K Video VM0202H</t>
  </si>
  <si>
    <t>8714030</t>
  </si>
  <si>
    <t>9116149</t>
  </si>
  <si>
    <t>WD Elements 1TB zunanji disk 6cm črn USB 3.0 WDBUZG0010BBK-WESN</t>
  </si>
  <si>
    <t>WD Elements 2TB zunanji disk 6cm črn USB 3.0 WDBU6Y0020BBK-WESN</t>
  </si>
  <si>
    <t>8907150</t>
  </si>
  <si>
    <t>Digitus kabinet 42U 2050 800x1000 črn sestavljen perf. vrata DN-19 SRV-42U-8-B</t>
  </si>
  <si>
    <t>9440363</t>
  </si>
  <si>
    <t>9104201</t>
  </si>
  <si>
    <t>Digitus kabel USB 4.0 C-C 8K 60Hz 100W 1m črn DB-300443-010-S</t>
  </si>
  <si>
    <t>8519331</t>
  </si>
  <si>
    <t>20460895</t>
  </si>
  <si>
    <t>20460987</t>
  </si>
  <si>
    <t>20442549</t>
  </si>
  <si>
    <t>20442459</t>
  </si>
  <si>
    <t>20441591</t>
  </si>
  <si>
    <t>20431696</t>
  </si>
  <si>
    <t>20432224</t>
  </si>
  <si>
    <t>20627846</t>
  </si>
  <si>
    <t>20414965</t>
  </si>
  <si>
    <t>20431693</t>
  </si>
  <si>
    <t>20431679</t>
  </si>
  <si>
    <t>20441844</t>
  </si>
  <si>
    <t>20627971</t>
  </si>
  <si>
    <t>20429860</t>
  </si>
  <si>
    <t>20441861</t>
  </si>
  <si>
    <t>20414954</t>
  </si>
  <si>
    <t>20628003</t>
  </si>
  <si>
    <t>20429502</t>
  </si>
  <si>
    <t>20429913</t>
  </si>
  <si>
    <t>20414946</t>
  </si>
  <si>
    <t>20627734</t>
  </si>
  <si>
    <t>20519047</t>
  </si>
  <si>
    <t>20627442</t>
  </si>
  <si>
    <t>20627584</t>
  </si>
  <si>
    <t>20433839</t>
  </si>
  <si>
    <t>20627630</t>
  </si>
  <si>
    <t>20429906</t>
  </si>
  <si>
    <t>20415578</t>
  </si>
  <si>
    <t>20627767</t>
  </si>
  <si>
    <t>20628008</t>
  </si>
  <si>
    <t>20640855</t>
  </si>
  <si>
    <t>20433811</t>
  </si>
  <si>
    <t>20279766</t>
  </si>
  <si>
    <t>20628774</t>
  </si>
  <si>
    <t>20433870</t>
  </si>
  <si>
    <t>20554591</t>
  </si>
  <si>
    <t>20633218</t>
  </si>
  <si>
    <t>20519363</t>
  </si>
  <si>
    <t>20519158</t>
  </si>
  <si>
    <t>20441561</t>
  </si>
  <si>
    <t>20410632</t>
  </si>
  <si>
    <t>20433812</t>
  </si>
  <si>
    <t>20554590</t>
  </si>
  <si>
    <t>20417665</t>
  </si>
  <si>
    <t>20613382</t>
  </si>
  <si>
    <t>670847</t>
  </si>
  <si>
    <t>20640859</t>
  </si>
  <si>
    <t>20519171</t>
  </si>
  <si>
    <t>20399068</t>
  </si>
  <si>
    <t>20399072</t>
  </si>
  <si>
    <t>20554563</t>
  </si>
  <si>
    <t>20554562</t>
  </si>
  <si>
    <t>20685958</t>
  </si>
  <si>
    <t>20519104</t>
  </si>
  <si>
    <t>20640858</t>
  </si>
  <si>
    <t>20628433</t>
  </si>
  <si>
    <t>20554567</t>
  </si>
  <si>
    <t>20518210</t>
  </si>
  <si>
    <t>20640861</t>
  </si>
  <si>
    <t>20519222</t>
  </si>
  <si>
    <t>20311364</t>
  </si>
  <si>
    <t>20554561</t>
  </si>
  <si>
    <t>20428600</t>
  </si>
  <si>
    <t>20554585</t>
  </si>
  <si>
    <t>20627931</t>
  </si>
  <si>
    <t>20554559</t>
  </si>
  <si>
    <t>20640856</t>
  </si>
  <si>
    <t>20667126</t>
  </si>
  <si>
    <t>696906</t>
  </si>
  <si>
    <t>20554569</t>
  </si>
  <si>
    <t>682935</t>
  </si>
  <si>
    <t>20554557</t>
  </si>
  <si>
    <t>20628793</t>
  </si>
  <si>
    <t>20414144</t>
  </si>
  <si>
    <t>20554578</t>
  </si>
  <si>
    <t>20554568</t>
  </si>
  <si>
    <t>20242079</t>
  </si>
  <si>
    <t>20276234</t>
  </si>
  <si>
    <t>20640860</t>
  </si>
  <si>
    <t>20196407</t>
  </si>
  <si>
    <t>20578088</t>
  </si>
  <si>
    <t>20578087</t>
  </si>
  <si>
    <t>20519113</t>
  </si>
  <si>
    <t>20270854</t>
  </si>
  <si>
    <t>20578089</t>
  </si>
  <si>
    <t>20554588</t>
  </si>
  <si>
    <t>20554558</t>
  </si>
  <si>
    <t>20554566</t>
  </si>
  <si>
    <t>20554573</t>
  </si>
  <si>
    <t>20308291</t>
  </si>
  <si>
    <t>20554582</t>
  </si>
  <si>
    <t>20554556</t>
  </si>
  <si>
    <t>20554571</t>
  </si>
  <si>
    <t>697253</t>
  </si>
  <si>
    <t>20554579</t>
  </si>
  <si>
    <t>20554584</t>
  </si>
  <si>
    <t>20554575</t>
  </si>
  <si>
    <t>20267640</t>
  </si>
  <si>
    <t>20554577</t>
  </si>
  <si>
    <t>20613383</t>
  </si>
  <si>
    <t>20554583</t>
  </si>
  <si>
    <t>20554554</t>
  </si>
  <si>
    <t>20554572</t>
  </si>
  <si>
    <t>20554586</t>
  </si>
  <si>
    <t>20554574</t>
  </si>
  <si>
    <t>20554589</t>
  </si>
  <si>
    <t>20554576</t>
  </si>
  <si>
    <t>8910037</t>
  </si>
  <si>
    <t>ATEN razdelilec PDU 16x EURO 240V vertikalni 680mm PE1216G-AX-G</t>
  </si>
  <si>
    <t>ATEN razdelilec PDU 24x EURO 240V vertikalni 1340mm PE1324G-AX</t>
  </si>
  <si>
    <t>SBOX namizni nosilec za monitor s polico za prenosnik črn LCD-LM01</t>
  </si>
  <si>
    <t>KELine RJ45 konektor CAT.6A FTP sestavljiv KE-SFT45-C6AS</t>
  </si>
  <si>
    <t>9060040</t>
  </si>
  <si>
    <t>Digitus uničevalec dokumentov S7CD DA-81605</t>
  </si>
  <si>
    <t>1540011</t>
  </si>
  <si>
    <t>Baseus bluetooth avtoinštalacija S-09 4v1 FM BT MP3 CCMT000301</t>
  </si>
  <si>
    <t>Digitus kabel USB 4.0 C-C 8K 60Hz 240W 1m črn AK-300343-008-S</t>
  </si>
  <si>
    <t>Baseus magnetni nosilec telefonov za ventilacijsko režo zlat SUGX020015</t>
  </si>
  <si>
    <t>Hikvision video snemalnik  4-kanalni NVR IP DS-7104NI-Q1(C)</t>
  </si>
  <si>
    <t>Baseus polnilec 65W USB TipC/TipA GaN5 Ultra slim PD siv CCGP150113</t>
  </si>
  <si>
    <t>2190091</t>
  </si>
  <si>
    <t>SBOX namizni nosilec za monitor printer pos črn PTM-02S</t>
  </si>
  <si>
    <t>7702077</t>
  </si>
  <si>
    <t>Nosilec za IP kamero s pritrdilnim elementom 1/4" TP-202</t>
  </si>
  <si>
    <t>8020060</t>
  </si>
  <si>
    <t>9703026</t>
  </si>
  <si>
    <t>SBOX stenski nosilec za TV PLB-7036F črn</t>
  </si>
  <si>
    <t>Choetech solarna prenosna baterija PD20W QC18W Qi10W 20.000mAh B657</t>
  </si>
  <si>
    <t>9030405</t>
  </si>
  <si>
    <t>9030406</t>
  </si>
  <si>
    <t>9030407</t>
  </si>
  <si>
    <t>9030408</t>
  </si>
  <si>
    <t>9030409</t>
  </si>
  <si>
    <t>9030410</t>
  </si>
  <si>
    <t>9030411</t>
  </si>
  <si>
    <t>SBOX stenski nosilec za TV PLB-7369F črn</t>
  </si>
  <si>
    <t>7709083</t>
  </si>
  <si>
    <t>Baseus polnilec 20W USB TipC Mini QC PD črn CCFS-SN01</t>
  </si>
  <si>
    <t>Baseus polnilec 20W USB TipC Mini QC PD bel CCFS-SN02</t>
  </si>
  <si>
    <t>Baseus polnilec avtomobilski 12V 30W QC PD TipA TipC črn CCYS-C01</t>
  </si>
  <si>
    <t>Digitus patch slim FTP CAT.6A  1m siv</t>
  </si>
  <si>
    <t>Baseus bluetooth adapter USB mini 20m BT 5.0 BA04 ZJBA000001</t>
  </si>
  <si>
    <t>SBOX namizni nosilec za pos univerzalen črn PTM-05</t>
  </si>
  <si>
    <t>7716040</t>
  </si>
  <si>
    <t>EFB patch UTP CAT.6  0,25m siv</t>
  </si>
  <si>
    <t>9030412</t>
  </si>
  <si>
    <t>Baseus bluetooth adapter USB mini 20m BT 5.3 BA07 ZJBA010001</t>
  </si>
  <si>
    <t>9802055</t>
  </si>
  <si>
    <t>Digitus optični patch MM LC/SC 3m OM4</t>
  </si>
  <si>
    <t>7950115</t>
  </si>
  <si>
    <t>Digitus optični patch MM LC/SC 5m OM4</t>
  </si>
  <si>
    <t>7950116</t>
  </si>
  <si>
    <t>8020061</t>
  </si>
  <si>
    <t>8704120</t>
  </si>
  <si>
    <t>WD PURPLE 6TB trdi disk 9cm 256MB SATA3 WD64PURZ</t>
  </si>
  <si>
    <t>8907151</t>
  </si>
  <si>
    <t>Digitus patch crossover FTP CAT.5e  1m sivo/zelen</t>
  </si>
  <si>
    <t>Digitus patch crossover FTP CAT.5e  3m sivo/zelen</t>
  </si>
  <si>
    <t>Digitus patch crossover FTP CAT.5e  5m sivo/zelen</t>
  </si>
  <si>
    <t>Digitus patch crossover FTP CAT.5e  2m zelen/siv</t>
  </si>
  <si>
    <t>Bachmann STEP razdelilec 3x220V 906.18818</t>
  </si>
  <si>
    <t>EZVIZ IP kamera 2.0MP brezžična PT CS-H6c (1080P)</t>
  </si>
  <si>
    <t>8001211</t>
  </si>
  <si>
    <t>EZVIZ IP kamera 4.0MP brezžična PT CS-H6c (4MP,W1)</t>
  </si>
  <si>
    <t>8001212</t>
  </si>
  <si>
    <t>Digitus kabel HDMI  1m UHD 4K AK-330107-010-S</t>
  </si>
  <si>
    <t>Digitus kabel HDMI  2m UHD 4K AK-330107-020-S</t>
  </si>
  <si>
    <t>Digitus kabel HDMI  3m UHD 4K AK-330107-030-S</t>
  </si>
  <si>
    <t>Digitus kabel HDMI  5m UHD 4K AK-330107-050-S</t>
  </si>
  <si>
    <t>Digitus kabel HDMI z ojačevalcem 10m UHD 4K AK-330118-100-S</t>
  </si>
  <si>
    <t>Digitus kabel HDMI z ojačevalcem 15m UHD 4K AK-330118-150-S</t>
  </si>
  <si>
    <t>Digitus kabel HDMI z ojačevalcem 20m UHD 4K AK-330118-200-S</t>
  </si>
  <si>
    <t>Digitus kabel HDMI z ojačevalcem 30m UHD 4K AK-330118-300-S</t>
  </si>
  <si>
    <t>Digitus hub USB 7xA + AC adapter DA-70222</t>
  </si>
  <si>
    <t>Digitus hub USB 3xA + TipC + čitalec kartic DA-70243</t>
  </si>
  <si>
    <t>Digitus hub USB 3.0 4xA + AC adapter črn DA-70231</t>
  </si>
  <si>
    <t>Digitus kabel 1:1 SVGA 15M-M  1,8m črn AK-310103-018-S</t>
  </si>
  <si>
    <t>Digitus kabel 1:1 SVGA 15M-M  1,8m siv</t>
  </si>
  <si>
    <t>Digitus kabel 1:1 SVGA 15M-M  3m siv</t>
  </si>
  <si>
    <t>Digitus kabel 1:1 SVGA 15M-M  5m črn AK-310103-050-S</t>
  </si>
  <si>
    <t>Digitus kabel 1:1 SVGA 15M-M  5m siv</t>
  </si>
  <si>
    <t>Digitus kabel 1:1 SVGA 15M-M 10m siv</t>
  </si>
  <si>
    <t>Digitus kabel 1:1 SVGA 15M-M 15m siv</t>
  </si>
  <si>
    <t>Leviton podstavek za nadometno montažo dvojni 80x80 R450/9</t>
  </si>
  <si>
    <t>Leviton podstavek za nadometno montažo 80x80 R250/9</t>
  </si>
  <si>
    <t>Digitus null modem kabel DB9Ž-DB9Ž 3m</t>
  </si>
  <si>
    <t>Triton polica rack 1U 550mm - 80kg črna</t>
  </si>
  <si>
    <t>Triton polica rack 1U 650mm - 150kg črna</t>
  </si>
  <si>
    <t>Digitus I člen spojnik KRONE blok FTP CAT.7 DN-93907-1</t>
  </si>
  <si>
    <t>Digitus serijski printer kabel RS232 DB09Ž-DB25M 3m</t>
  </si>
  <si>
    <t>Cherry miška vertikalna brezžična optična ergonomska MW4500 črna JW-4500</t>
  </si>
  <si>
    <t>Delock null modem kabel DB9Ž-DB9Ž 1,8m siv 84077</t>
  </si>
  <si>
    <t>Delock null modem kabel DB9Ž-DB9Ž 3m siv 84169</t>
  </si>
  <si>
    <t>Digitus hub USB 3.0 4xA + TipC srebrn DA-70242-1</t>
  </si>
  <si>
    <t>Delock serijsko stikalo 2x1 RS232/422/485 87729</t>
  </si>
  <si>
    <t>Digitus null modem kabel DB9Ž-DB9Ž 1,8m siv</t>
  </si>
  <si>
    <t>Digitus hladilna enota 2x ventilator s termostatom črna DN-19 FAN-2-WM-T-SW</t>
  </si>
  <si>
    <t>Digitus hladilna enota 2x ventilator s termo. strop/rack siva DN-19 FAN-2-HO</t>
  </si>
  <si>
    <t>Digitus stikalo Giga  3-port 2x PoE 1x SFP Industrijsko DIN DN-652120</t>
  </si>
  <si>
    <t>9116150</t>
  </si>
  <si>
    <t>Joyroom kabel USB/Lightning 1.2m 2.4A sound LED črn S-1230N16</t>
  </si>
  <si>
    <t>8519332</t>
  </si>
  <si>
    <t>Joyroom kabel USB A-C 1.2m 3A LED črn S-UC027A13B1</t>
  </si>
  <si>
    <t>8519333</t>
  </si>
  <si>
    <t>Baseus LED svetilka bralna z vgrajeno baterijo DGRAD-0G</t>
  </si>
  <si>
    <t>4015016</t>
  </si>
  <si>
    <t>Joyroom kabel USB A-C 2m 3A LED črn S-UC027A13B2</t>
  </si>
  <si>
    <t>8519334</t>
  </si>
  <si>
    <t>Joyroom kabel USB A-C 2m 3A LED bel S-UC027A13W2</t>
  </si>
  <si>
    <t>8519335</t>
  </si>
  <si>
    <t>Joyroom kabel USB A-C 1.2m 3A LED bel S-UC027A13W1</t>
  </si>
  <si>
    <t>8519336</t>
  </si>
  <si>
    <t>1560007</t>
  </si>
  <si>
    <t>BROTHER trak HSE221E bel/črn  9mm termo skrčljiv</t>
  </si>
  <si>
    <t>2050053</t>
  </si>
  <si>
    <t>2050054</t>
  </si>
  <si>
    <t>Digitus napajalnik za prenosnike 100W Tip C  DA-10072</t>
  </si>
  <si>
    <t>8805009</t>
  </si>
  <si>
    <t>9749067</t>
  </si>
  <si>
    <t>Delock optični konektor SC Simplex SM 87990</t>
  </si>
  <si>
    <t>7930028</t>
  </si>
  <si>
    <t>Delock optični konektor SC/APC Simplex SM 87989</t>
  </si>
  <si>
    <t>7930029</t>
  </si>
  <si>
    <t>Aten KVM stikalo rack 8x1 PS2 VGA 17" LCD monitor CL5708M</t>
  </si>
  <si>
    <t>Digitus adapter HDMI M - HDMI Ž 19-pin kotni AK-330502-000-S</t>
  </si>
  <si>
    <t>Delock adapter VGA M - VGA Ž kotni 270° 65247</t>
  </si>
  <si>
    <t>Digitus gender changer DB09M - 09M</t>
  </si>
  <si>
    <t>Roline gender changer DB09Ž - 09Ž</t>
  </si>
  <si>
    <t>Digitus gender changer DB15M - 15M HD VGA</t>
  </si>
  <si>
    <t>Digitus gender changer DB15Ž - 15Ž HD VGA</t>
  </si>
  <si>
    <t>Baseus hub USB Tip-C 4xA 1xC 0.25m bel WKQX030302</t>
  </si>
  <si>
    <t>Leviton patch FTP CAT.6A 10G Blade 1m siv AC6PCF010-8CCHB</t>
  </si>
  <si>
    <t>Leviton patch FTP CAT.6A 10G Blade 1m moder AC6PCF010-4CCHB</t>
  </si>
  <si>
    <t>Leviton patch FTP CAT.6A 10G Blade 2m siv AC6PCF020-8CCHB</t>
  </si>
  <si>
    <t>Leviton patch FTP CAT.6A 10G Blade 3m siv AC6PCF030-8CCHB</t>
  </si>
  <si>
    <t>Leviton patch FTP CAT.6A 10G Blade 5m moder AC6PCF050-4CCHB</t>
  </si>
  <si>
    <t>Leviton patch FTP CAT.6A 10G Blade 5m siv AC6PCF050-8CCHB</t>
  </si>
  <si>
    <t>Leviton patch FTP CAT.6A 10G Blade 10m siv AC6PCF100-8CCHB</t>
  </si>
  <si>
    <t>9116151</t>
  </si>
  <si>
    <t>Delock I člen spojnik RJ45 CAT.6A s tesnilnim pokrovom IP67 87246</t>
  </si>
  <si>
    <t>9060041</t>
  </si>
  <si>
    <t>Delock prehodni spojnik RJ45 IP67 86995</t>
  </si>
  <si>
    <t>9060042</t>
  </si>
  <si>
    <t>Delock I člen spojnik RJ45 CAT.6A z ohišjem in tesnilnim pokrovom IP67 86701</t>
  </si>
  <si>
    <t>9060043</t>
  </si>
  <si>
    <t>Delock I člen spojnik RJ45 CAT.6A s tesnilnim pokr. vodoodporen IP68 86695</t>
  </si>
  <si>
    <t>9060044</t>
  </si>
  <si>
    <t>Delock kartica PCIe 4x USB 10GBps (USB 3.2 Gen2) 90481</t>
  </si>
  <si>
    <t>9510103</t>
  </si>
  <si>
    <t>BROTHER trak HSE231E bel/črn 11,2mm termo skrčljiv</t>
  </si>
  <si>
    <t>2050055</t>
  </si>
  <si>
    <t>BROTHER DK44605 termične neskončne nalepke - papir rumen/črn 62mm x 30,48m</t>
  </si>
  <si>
    <t>20742863</t>
  </si>
  <si>
    <t>20742864</t>
  </si>
  <si>
    <t>20742862</t>
  </si>
  <si>
    <t>9320219</t>
  </si>
  <si>
    <t>9320220</t>
  </si>
  <si>
    <t>9320222</t>
  </si>
  <si>
    <t>9320221</t>
  </si>
  <si>
    <t>9320218</t>
  </si>
  <si>
    <t>7610067</t>
  </si>
  <si>
    <t>1307006</t>
  </si>
  <si>
    <t>8907152</t>
  </si>
  <si>
    <t>9606041</t>
  </si>
  <si>
    <t>Delock adapter kotni DB9M -DB9Ž 270° 65595</t>
  </si>
  <si>
    <t>Delock adapter kotni DB9 -DB9Ž  90° 65593</t>
  </si>
  <si>
    <t>Digitus optični patch MM LC/SC 5m OM3</t>
  </si>
  <si>
    <t>7950117</t>
  </si>
  <si>
    <t>Digitus optični patch MM LC/SC 10m OM3</t>
  </si>
  <si>
    <t>7950118</t>
  </si>
  <si>
    <t>KELine kabel CAT.5e F/UTP Eca 305m CCTV Euroclass</t>
  </si>
  <si>
    <t>9001085</t>
  </si>
  <si>
    <t>Bachmann priključni kabel GST 18-GST 18 5m 375.0053</t>
  </si>
  <si>
    <t>9320223</t>
  </si>
  <si>
    <t>Tenda usmerjevalnik MESH AX 3000Mb set- 2 kos MX12</t>
  </si>
  <si>
    <t>9116152</t>
  </si>
  <si>
    <t>Tenda usmerjevalnik MESH AX 3000Mb MX12</t>
  </si>
  <si>
    <t>9116153</t>
  </si>
  <si>
    <t>Delock SAS kabel-Mini HD SFF-8644 &gt; SFF-8088 1m 83734</t>
  </si>
  <si>
    <t>8514052</t>
  </si>
  <si>
    <t>Digitus optični patch MM LC/ST 10m OM3</t>
  </si>
  <si>
    <t>7950119</t>
  </si>
  <si>
    <t>9903056</t>
  </si>
  <si>
    <t>9116154</t>
  </si>
  <si>
    <t>Baseus hub USB TipA 4xTipA bel CAHUB-F02</t>
  </si>
  <si>
    <t>9530043</t>
  </si>
  <si>
    <t>Baseus slušalke+mikrofon bele Encok H17 NGCR020002</t>
  </si>
  <si>
    <t>7620096</t>
  </si>
  <si>
    <t>2190092</t>
  </si>
  <si>
    <t>HiLook IP kamera 4.0MP IPC-B140HA zunanja</t>
  </si>
  <si>
    <t>8001213</t>
  </si>
  <si>
    <t>HiLook IP kamera 4.0MP IPC-D140HA zunanja</t>
  </si>
  <si>
    <t>8001214</t>
  </si>
  <si>
    <t>8001215</t>
  </si>
  <si>
    <t>8001216</t>
  </si>
  <si>
    <t>HiLook IP kamera 4.0MP IPC-B640HA-Z zunanja</t>
  </si>
  <si>
    <t>8001217</t>
  </si>
  <si>
    <t>HiLook IP kamera 4.0MP IPC-T640HA-Z zunanja</t>
  </si>
  <si>
    <t>8001218</t>
  </si>
  <si>
    <t>HiLook IP kamera 4.0MP IPC-D640HA-Z zunanja</t>
  </si>
  <si>
    <t>BROTHER trak HGe261 bel/črn 36mm visokoločljivi trak (pak/5kos)</t>
  </si>
  <si>
    <t>Konektor RCA Ž črn vgradni</t>
  </si>
  <si>
    <t>Konektor RCA Ž rdeč vgradni</t>
  </si>
  <si>
    <t>Delock kabel HDMI-DVI-D 24+1  3m 84343</t>
  </si>
  <si>
    <t>Delock kabel HDMI-DVI-D 24+1  5m 84344</t>
  </si>
  <si>
    <t>ASUS prenosnik ExpertBook B1 15,6" B1500CEAE - BQ3074 i5</t>
  </si>
  <si>
    <t>ASUS prenosnik ExpertBook 15,6" B1500CEAE - EJ2005 i7</t>
  </si>
  <si>
    <t>ASUS prenosnik 15,6" P1512CEA-EJ0297 i5</t>
  </si>
  <si>
    <t>HP prenosnik 15,6" 250 G8 i3</t>
  </si>
  <si>
    <t>ASUS prenosnik Vivobook 15,6" X1502ZA - EJ1224 i3</t>
  </si>
  <si>
    <t>HP prenosnik 17.3" 470 G9 i5</t>
  </si>
  <si>
    <t>LENOVO prenosnik 15,6" V15 G2 ITL i5</t>
  </si>
  <si>
    <t>ASUS prenosnik ExpertBook B1 15,6" B1500CEAE - EJ2953 i5</t>
  </si>
  <si>
    <t>Delock hub USB 3.1 5x TipC 5/Gbps srebrn 64238</t>
  </si>
  <si>
    <t>9530044</t>
  </si>
  <si>
    <t>Delock hub USB 3.1 4x TipC 10/Gbps srebrn 64231</t>
  </si>
  <si>
    <t>9530045</t>
  </si>
  <si>
    <t>Delock priklopna postaja USB 3.1 4x TipC 10/Gbps PD 85W srebrn 64235</t>
  </si>
  <si>
    <t>9859013</t>
  </si>
  <si>
    <t>Delock adapter DB15M – 15Ž HD VGA 65250</t>
  </si>
  <si>
    <t>9703027</t>
  </si>
  <si>
    <t>Digitus modul CAT.6A 10G FTP toolless pak/24 DN-93619-24</t>
  </si>
  <si>
    <t>9090043</t>
  </si>
  <si>
    <t>Superfire LED svetilka delovna G21</t>
  </si>
  <si>
    <t>4015017</t>
  </si>
  <si>
    <t>Superfire LED svetilka delovna G7</t>
  </si>
  <si>
    <t>4015018</t>
  </si>
  <si>
    <t>ArmyTEK polnilec za baterije Uni C4 (Li-Ion, Ni-Mh) - 2A A04501C</t>
  </si>
  <si>
    <t>4012003</t>
  </si>
  <si>
    <t>Logitech spletna kamera Brio 100 Full HD USB-A grafitna 960-001585</t>
  </si>
  <si>
    <t>7630030</t>
  </si>
  <si>
    <t>Logitech miška MX Anywhere 3 Bluetooth brezžična, DarkField grafitna 910-005988</t>
  </si>
  <si>
    <t>5530139</t>
  </si>
  <si>
    <t>Logitech miška M350S Pebble 2 brezžična Bluetooth grafitna 910-007015</t>
  </si>
  <si>
    <t>5530136</t>
  </si>
  <si>
    <t>Logitech miška M350S Pebble 2 brezžična Bluetooth bela 910-007013</t>
  </si>
  <si>
    <t>5530137</t>
  </si>
  <si>
    <t>Logitech miška M350S Pebble 2 brezžična Bluetooth roza 910-007014</t>
  </si>
  <si>
    <t>5530138</t>
  </si>
  <si>
    <t>Logitech tipkovnica &amp; miška Pebble 2 Combo, Bluetooth grafitna 920-012239</t>
  </si>
  <si>
    <t>5540025</t>
  </si>
  <si>
    <t>WD PURPLE 1TB trdi disk 9cm 5400 64MB SATA WD11PURZ</t>
  </si>
  <si>
    <t>WHITE SHARK slušalke HYPERBEAT bele bluetooth z mikrofonom GEB-TWS37</t>
  </si>
  <si>
    <t>6005028</t>
  </si>
  <si>
    <t>WHITE SHARK slušalke HYPERBEAT črne bluetooth z mikrofonom GEB-TWS37</t>
  </si>
  <si>
    <t>6005029</t>
  </si>
  <si>
    <t>20627275</t>
  </si>
  <si>
    <t>3010004</t>
  </si>
  <si>
    <t>Konektor EURO C19 Ž</t>
  </si>
  <si>
    <t>3010005</t>
  </si>
  <si>
    <t>Konektor EURO C20 M</t>
  </si>
  <si>
    <t>Kanal NIK 4 40x17 bel s pregrado</t>
  </si>
  <si>
    <t>Talni odvijalec kolutov kabla nastavljiv 600mm nosilnost do 300 kg</t>
  </si>
  <si>
    <t>Delock optični adapter I člen Keystone SC Simplex 86331</t>
  </si>
  <si>
    <t>Delock miška ergonomska brezžična USB 12016</t>
  </si>
  <si>
    <t>Talni odvijalec kolutov kabla nastavljiv 1000mm nosilnost do 450 kg</t>
  </si>
  <si>
    <t>9118049</t>
  </si>
  <si>
    <t>Brother tiskalnik prenosni PJ863 Bluetooth</t>
  </si>
  <si>
    <t>EZVIZ video domofon z zaslonom HP7 3.0MP</t>
  </si>
  <si>
    <t>8001219</t>
  </si>
  <si>
    <t>8202028</t>
  </si>
  <si>
    <t>8202029</t>
  </si>
  <si>
    <t>1560008</t>
  </si>
  <si>
    <t>Teltonika usmerjevalnik 1-port Giga 5G DIN TRB500</t>
  </si>
  <si>
    <t>EZVIZ pametni termostat za radiator T55</t>
  </si>
  <si>
    <t>9948064</t>
  </si>
  <si>
    <t>EZVIZ čistilec zraka CS-EB250A</t>
  </si>
  <si>
    <t>1560010</t>
  </si>
  <si>
    <t>1560009</t>
  </si>
  <si>
    <t>EZVIZ čistilec zraka – filter CS-EB- FILTER002</t>
  </si>
  <si>
    <t>1560011</t>
  </si>
  <si>
    <t>Delock adapter DVI M 24+1 - DVI Ž 24+5 kotni 90° 65866</t>
  </si>
  <si>
    <t>Mikrotik usmerjevalnik Wi-Fi AC Chateau LTE6 5G D53G-5HacD2HnD-TC&amp;RG502Q-EA</t>
  </si>
  <si>
    <t>Ruijie Reyee stikalo Giga  8-port RG-ES08G</t>
  </si>
  <si>
    <t>Ruijie Reyee stikalo Giga  16-port kovinsko ohišje RG-ES116G</t>
  </si>
  <si>
    <t>Ruijie Reyee stikalo Giga  24-port kovinsko ohišje RG-ES124GD</t>
  </si>
  <si>
    <t>Ruijie Reyee stikalo Giga  10-port 8xPoE kovinsko ohišj Managed RG-ES210GC-LP</t>
  </si>
  <si>
    <t>Ruijie Reyee stikalo 100M 5-port RG-ES05</t>
  </si>
  <si>
    <t>Ruijie Reyee stikalo 100M 8-port PoE + 2x Giga kovinsko ohišje RG-ES110D-P</t>
  </si>
  <si>
    <t>Ruijie Reyee stikalo Giga  5-port RG-ES05G</t>
  </si>
  <si>
    <t>Ruijie Reyee stikalo Giga  6-port 4x PoE mini kovinsko ohišj Managed RG-ES206GC-P</t>
  </si>
  <si>
    <t>Joyroom zvočnik 40W Bluetooth 5.0 JR-MW02</t>
  </si>
  <si>
    <t>APACER USB ključ 64GB AH112 super mini srebrno/rdeč</t>
  </si>
  <si>
    <t>8920144</t>
  </si>
  <si>
    <t>APACER USB ključ 64GB AH116 super mini črn</t>
  </si>
  <si>
    <t>8920145</t>
  </si>
  <si>
    <t>APACER USB ključ 64GB AH333 bel</t>
  </si>
  <si>
    <t>8920147</t>
  </si>
  <si>
    <t>APACER USB 3.2 Gen1 ključ 256GB AH25B rdeč</t>
  </si>
  <si>
    <t>8920148</t>
  </si>
  <si>
    <t>EZVIZ pametna sirena zunanja brezžična T9C</t>
  </si>
  <si>
    <t>9948065</t>
  </si>
  <si>
    <t>APACER SSD 1TB zunanji  530MB/s USB 3.2 TipC AS721</t>
  </si>
  <si>
    <t>8943129</t>
  </si>
  <si>
    <t>APACER SSD 1TB zunanji 1000MB/s USB 3.2 TipC AS722</t>
  </si>
  <si>
    <t>8943130</t>
  </si>
  <si>
    <t>APACER USB 3.2 Gen1 ključ  64GB AH15J srebrno/rdeč</t>
  </si>
  <si>
    <t>8920150</t>
  </si>
  <si>
    <t>APACER USB 3.2 Gen1 ključ 256GB AH25C moder</t>
  </si>
  <si>
    <t>8920149</t>
  </si>
  <si>
    <t>APACER USB 3.2 Gen1 ključ 128GB AH15J srebrno/rdeč</t>
  </si>
  <si>
    <t>8920151</t>
  </si>
  <si>
    <t>8930032</t>
  </si>
  <si>
    <t>8930033</t>
  </si>
  <si>
    <t>8930034</t>
  </si>
  <si>
    <t>8930035</t>
  </si>
  <si>
    <t>8930036</t>
  </si>
  <si>
    <t>8930037</t>
  </si>
  <si>
    <t>APACER USB ključ 64GB AH116 super mini bel</t>
  </si>
  <si>
    <t>8920146</t>
  </si>
  <si>
    <t>9060045</t>
  </si>
  <si>
    <t>EFB organizator kablov vertikalni s pokrovom 42U</t>
  </si>
  <si>
    <t>9485057</t>
  </si>
  <si>
    <t>Ubiquiti RJ45 konektor CAT.5e FTP trdi kabel pak/100 UISP-Connector-SHD</t>
  </si>
  <si>
    <t>9060046</t>
  </si>
  <si>
    <t>Ubiquiti RJ45 konektor CAT.5e FTP trdi kabel pak/10 UISP-Connector-SHD</t>
  </si>
  <si>
    <t>9060047</t>
  </si>
  <si>
    <t>Dahle uničevalec dokumentov PaperSAFE PS60</t>
  </si>
  <si>
    <t>Dahle uničevalec dokumentov PaperSAFE PS120</t>
  </si>
  <si>
    <t>1540013</t>
  </si>
  <si>
    <t>Dahle uničevalec dokumentov PaperSAFE PS240</t>
  </si>
  <si>
    <t>1540014</t>
  </si>
  <si>
    <t>Dahle uničevalec dokumentov PaperSAFE PS380</t>
  </si>
  <si>
    <t>1540015</t>
  </si>
  <si>
    <t>9118050</t>
  </si>
  <si>
    <t>1540012</t>
  </si>
  <si>
    <t>5530140</t>
  </si>
  <si>
    <t>5530141</t>
  </si>
  <si>
    <t>Logitech podloga za miško Pad Studio Series grafitna 956-000049</t>
  </si>
  <si>
    <t>Delock antena WLAN s kablom 1m vgradna samolepilna 12609</t>
  </si>
  <si>
    <t>Digitus stikalo Giga 16-port Industrijsko DIN DN-651129</t>
  </si>
  <si>
    <t>Digitus zidni kabinet 12U 638 600x600 siv sestavljen - poškodovan</t>
  </si>
  <si>
    <t>Xilence ventilator-CPU Intel LGA Performance C Heatpipe XC232</t>
  </si>
  <si>
    <t>7955019</t>
  </si>
  <si>
    <t>7709084</t>
  </si>
  <si>
    <t>7709085</t>
  </si>
  <si>
    <t>8318013</t>
  </si>
  <si>
    <t>WHITE SHARK kemični svinčnik bel</t>
  </si>
  <si>
    <t>8318014</t>
  </si>
  <si>
    <t>WHITE SHARK kemični svinčnik črn</t>
  </si>
  <si>
    <t>8318012</t>
  </si>
  <si>
    <t>WHITE SHARK vrečka črna</t>
  </si>
  <si>
    <t>Logitech miška M650 Signature velikost M brezžična Bluetooth bela 910-006255</t>
  </si>
  <si>
    <t>5530142</t>
  </si>
  <si>
    <t>Fantec hub USB 3.0 4xA UMP-4U3-A 2568</t>
  </si>
  <si>
    <t>9530046</t>
  </si>
  <si>
    <t>Fantec hub USB TipC 4xTipA črn UMP-4U31-C 2569</t>
  </si>
  <si>
    <t>9530047</t>
  </si>
  <si>
    <t>Baseus hub USB TipC 3xTipA + RJ45 WKWG070113</t>
  </si>
  <si>
    <t>8601013</t>
  </si>
  <si>
    <t>8519338</t>
  </si>
  <si>
    <t>Delock kabel USB C-C 15cm 100W 5A bel 85357</t>
  </si>
  <si>
    <t>8519337</t>
  </si>
  <si>
    <t>Delock kabel HDMI 8K 60Hz Ultra HD 2m sivo/črn 83996</t>
  </si>
  <si>
    <t>8530179</t>
  </si>
  <si>
    <t>Synology NAS rack RS422+ za 4 diske SYNRS422+</t>
  </si>
  <si>
    <t>Bachmann nosilec za HDBaseT oddajnik 903.203</t>
  </si>
  <si>
    <t>Bachmann STEP zaključni pokrovček 375.529</t>
  </si>
  <si>
    <t>Leviton optični pigtail SM ZK-9 LC 2m 12kos VPK-S2TLC0000-02</t>
  </si>
  <si>
    <t>KELine optični panel nadometni 8x SC simplex/LC duplex prazen</t>
  </si>
  <si>
    <t>9550053</t>
  </si>
  <si>
    <t>Synology NAS DS423 za 4 diske</t>
  </si>
  <si>
    <t>8910038</t>
  </si>
  <si>
    <t>EFB optični patch MM LC/SC OM4  3m</t>
  </si>
  <si>
    <t>7950121</t>
  </si>
  <si>
    <t>EFB optični patch MM LC/SC OM4 20m</t>
  </si>
  <si>
    <t>7950120</t>
  </si>
  <si>
    <t>Digitus pretvornik FO SFP Mini-GBIC Giga SM simplex Tx1310nm/Rx1550nm DN-81003</t>
  </si>
  <si>
    <t>Digitus pretvornik FO SFP Mini-GBIC Giga SM simplex Tx1550nm/Rx1310nm DN-81004</t>
  </si>
  <si>
    <t>9705022</t>
  </si>
  <si>
    <t>Delock adapter DisplayPort-DVI 4K aktivni 20cm 62599</t>
  </si>
  <si>
    <t>9705021</t>
  </si>
  <si>
    <t>8514053</t>
  </si>
  <si>
    <t>Baseus adapter USB TipA-TipC Ž 2.0 CAAOTG-01</t>
  </si>
  <si>
    <t>9749068</t>
  </si>
  <si>
    <t>8601014</t>
  </si>
  <si>
    <t>SBOX stenski nosilec za TV PLB-2546F-2 črn</t>
  </si>
  <si>
    <t>5550067</t>
  </si>
  <si>
    <t>20327421</t>
  </si>
  <si>
    <t>589754</t>
  </si>
  <si>
    <t>20825759</t>
  </si>
  <si>
    <t>634209</t>
  </si>
  <si>
    <t>20274491</t>
  </si>
  <si>
    <t>634424</t>
  </si>
  <si>
    <t>616136</t>
  </si>
  <si>
    <t>606180</t>
  </si>
  <si>
    <t>571692</t>
  </si>
  <si>
    <t>20428402</t>
  </si>
  <si>
    <t>472952</t>
  </si>
  <si>
    <t>20484199</t>
  </si>
  <si>
    <t>20773763</t>
  </si>
  <si>
    <t>520826</t>
  </si>
  <si>
    <t>20463365</t>
  </si>
  <si>
    <t>690550</t>
  </si>
  <si>
    <t>634712</t>
  </si>
  <si>
    <t>20295100</t>
  </si>
  <si>
    <t>634535</t>
  </si>
  <si>
    <t>20443222</t>
  </si>
  <si>
    <t>634216</t>
  </si>
  <si>
    <t>634534</t>
  </si>
  <si>
    <t>595620</t>
  </si>
  <si>
    <t>20704020</t>
  </si>
  <si>
    <t>616356</t>
  </si>
  <si>
    <t>602345</t>
  </si>
  <si>
    <t>20827507</t>
  </si>
  <si>
    <t>609008</t>
  </si>
  <si>
    <t>20827537</t>
  </si>
  <si>
    <t>20827490</t>
  </si>
  <si>
    <t>20827489</t>
  </si>
  <si>
    <t>668417</t>
  </si>
  <si>
    <t>20691470</t>
  </si>
  <si>
    <t>20827518</t>
  </si>
  <si>
    <t>696957</t>
  </si>
  <si>
    <t>20827481</t>
  </si>
  <si>
    <t>20504358</t>
  </si>
  <si>
    <t>695060</t>
  </si>
  <si>
    <t>20310786</t>
  </si>
  <si>
    <t>20826952</t>
  </si>
  <si>
    <t>20826943</t>
  </si>
  <si>
    <t>20826945</t>
  </si>
  <si>
    <t>20826938</t>
  </si>
  <si>
    <t>492274</t>
  </si>
  <si>
    <t>20308296</t>
  </si>
  <si>
    <t>20825712</t>
  </si>
  <si>
    <t>20443919</t>
  </si>
  <si>
    <t>634281</t>
  </si>
  <si>
    <t>20825721</t>
  </si>
  <si>
    <t>620099</t>
  </si>
  <si>
    <t>20827458</t>
  </si>
  <si>
    <t>20393915</t>
  </si>
  <si>
    <t>20827460</t>
  </si>
  <si>
    <t>20827461</t>
  </si>
  <si>
    <t>20635532</t>
  </si>
  <si>
    <t>603628</t>
  </si>
  <si>
    <t>20776916</t>
  </si>
  <si>
    <t>20776938</t>
  </si>
  <si>
    <t>20776918</t>
  </si>
  <si>
    <t>20776947</t>
  </si>
  <si>
    <t>635983</t>
  </si>
  <si>
    <t>20827569</t>
  </si>
  <si>
    <t>20827505</t>
  </si>
  <si>
    <t>634810</t>
  </si>
  <si>
    <t>472953</t>
  </si>
  <si>
    <t>20827526</t>
  </si>
  <si>
    <t>20827588</t>
  </si>
  <si>
    <t>20827497</t>
  </si>
  <si>
    <t>20827538</t>
  </si>
  <si>
    <t>20827502</t>
  </si>
  <si>
    <t>577621</t>
  </si>
  <si>
    <t>20451608</t>
  </si>
  <si>
    <t>20827517</t>
  </si>
  <si>
    <t>20827587</t>
  </si>
  <si>
    <t>20827591</t>
  </si>
  <si>
    <t>20827472</t>
  </si>
  <si>
    <t>20827509</t>
  </si>
  <si>
    <t>20827550</t>
  </si>
  <si>
    <t>20827570</t>
  </si>
  <si>
    <t>20772706</t>
  </si>
  <si>
    <t>20826948</t>
  </si>
  <si>
    <t>20826942</t>
  </si>
  <si>
    <t>20826946</t>
  </si>
  <si>
    <t>696958</t>
  </si>
  <si>
    <t>20827543</t>
  </si>
  <si>
    <t>550949</t>
  </si>
  <si>
    <t>694037</t>
  </si>
  <si>
    <t>694040</t>
  </si>
  <si>
    <t>20439361</t>
  </si>
  <si>
    <t>493238</t>
  </si>
  <si>
    <t>20439362</t>
  </si>
  <si>
    <t>20827495</t>
  </si>
  <si>
    <t>20827568</t>
  </si>
  <si>
    <t>603627</t>
  </si>
  <si>
    <t>20827480</t>
  </si>
  <si>
    <t>20827501</t>
  </si>
  <si>
    <t>525149</t>
  </si>
  <si>
    <t>694041</t>
  </si>
  <si>
    <t>601950</t>
  </si>
  <si>
    <t>20827492</t>
  </si>
  <si>
    <t>20407300</t>
  </si>
  <si>
    <t>20827544</t>
  </si>
  <si>
    <t>592874</t>
  </si>
  <si>
    <t>20827527</t>
  </si>
  <si>
    <t>20827541</t>
  </si>
  <si>
    <t>20827545</t>
  </si>
  <si>
    <t>20827554</t>
  </si>
  <si>
    <t>20827528</t>
  </si>
  <si>
    <t>20827546</t>
  </si>
  <si>
    <t>20827534</t>
  </si>
  <si>
    <t>482986</t>
  </si>
  <si>
    <t>20827551</t>
  </si>
  <si>
    <t>20827519</t>
  </si>
  <si>
    <t>701259</t>
  </si>
  <si>
    <t>20827533</t>
  </si>
  <si>
    <t>20827571</t>
  </si>
  <si>
    <t>20827516</t>
  </si>
  <si>
    <t>20827473</t>
  </si>
  <si>
    <t>20827559</t>
  </si>
  <si>
    <t>20827466</t>
  </si>
  <si>
    <t>20827467</t>
  </si>
  <si>
    <t>20826949</t>
  </si>
  <si>
    <t>20827589</t>
  </si>
  <si>
    <t>20827582</t>
  </si>
  <si>
    <t>20827530</t>
  </si>
  <si>
    <t>20827514</t>
  </si>
  <si>
    <t>598114</t>
  </si>
  <si>
    <t>20619456</t>
  </si>
  <si>
    <t>20826953</t>
  </si>
  <si>
    <t>20827463</t>
  </si>
  <si>
    <t>20827547</t>
  </si>
  <si>
    <t>20827532</t>
  </si>
  <si>
    <t>696956</t>
  </si>
  <si>
    <t>473855</t>
  </si>
  <si>
    <t>20827553</t>
  </si>
  <si>
    <t>20827522</t>
  </si>
  <si>
    <t>20649561</t>
  </si>
  <si>
    <t>693489</t>
  </si>
  <si>
    <t>20827513</t>
  </si>
  <si>
    <t>20827560</t>
  </si>
  <si>
    <t>617961</t>
  </si>
  <si>
    <t>692948</t>
  </si>
  <si>
    <t>20827565</t>
  </si>
  <si>
    <t>20504357</t>
  </si>
  <si>
    <t>20827487</t>
  </si>
  <si>
    <t>687008</t>
  </si>
  <si>
    <t>20827536</t>
  </si>
  <si>
    <t>694038</t>
  </si>
  <si>
    <t>20827563</t>
  </si>
  <si>
    <t>20827500</t>
  </si>
  <si>
    <t>20827552</t>
  </si>
  <si>
    <t>592296</t>
  </si>
  <si>
    <t>20827493</t>
  </si>
  <si>
    <t>475617</t>
  </si>
  <si>
    <t>20635550</t>
  </si>
  <si>
    <t>20410226</t>
  </si>
  <si>
    <t>20681216</t>
  </si>
  <si>
    <t>20817585</t>
  </si>
  <si>
    <t>20776934</t>
  </si>
  <si>
    <t>20776954</t>
  </si>
  <si>
    <t>20776957</t>
  </si>
  <si>
    <t>20823203</t>
  </si>
  <si>
    <t>412992</t>
  </si>
  <si>
    <t>20773760</t>
  </si>
  <si>
    <t>20444625</t>
  </si>
  <si>
    <t>20641596</t>
  </si>
  <si>
    <t>683154</t>
  </si>
  <si>
    <t>20776940</t>
  </si>
  <si>
    <t>20823208</t>
  </si>
  <si>
    <t>634235</t>
  </si>
  <si>
    <t>20519709</t>
  </si>
  <si>
    <t>477351</t>
  </si>
  <si>
    <t>20541431</t>
  </si>
  <si>
    <t>20823139</t>
  </si>
  <si>
    <t>20826931</t>
  </si>
  <si>
    <t>20827456</t>
  </si>
  <si>
    <t>20827455</t>
  </si>
  <si>
    <t>20827521</t>
  </si>
  <si>
    <t>20827542</t>
  </si>
  <si>
    <t>20827496</t>
  </si>
  <si>
    <t>20827476</t>
  </si>
  <si>
    <t>20827503</t>
  </si>
  <si>
    <t>20827558</t>
  </si>
  <si>
    <t>634208</t>
  </si>
  <si>
    <t>20827590</t>
  </si>
  <si>
    <t>20827494</t>
  </si>
  <si>
    <t>20504348</t>
  </si>
  <si>
    <t>20827479</t>
  </si>
  <si>
    <t>20827523</t>
  </si>
  <si>
    <t>699453</t>
  </si>
  <si>
    <t>20827510</t>
  </si>
  <si>
    <t>20827464</t>
  </si>
  <si>
    <t>20827529</t>
  </si>
  <si>
    <t>20827539</t>
  </si>
  <si>
    <t>696860</t>
  </si>
  <si>
    <t>20827561</t>
  </si>
  <si>
    <t>20827548</t>
  </si>
  <si>
    <t>20827535</t>
  </si>
  <si>
    <t>663445</t>
  </si>
  <si>
    <t>20827564</t>
  </si>
  <si>
    <t>20827555</t>
  </si>
  <si>
    <t>20827486</t>
  </si>
  <si>
    <t>20827515</t>
  </si>
  <si>
    <t>20827465</t>
  </si>
  <si>
    <t>20827462</t>
  </si>
  <si>
    <t>20827459</t>
  </si>
  <si>
    <t>20827470</t>
  </si>
  <si>
    <t>20556785</t>
  </si>
  <si>
    <t>584859</t>
  </si>
  <si>
    <t>686581</t>
  </si>
  <si>
    <t>20827512</t>
  </si>
  <si>
    <t>696483</t>
  </si>
  <si>
    <t>20827488</t>
  </si>
  <si>
    <t>20827468</t>
  </si>
  <si>
    <t>20827531</t>
  </si>
  <si>
    <t>468691</t>
  </si>
  <si>
    <t>20827506</t>
  </si>
  <si>
    <t>20827525</t>
  </si>
  <si>
    <t>20619460</t>
  </si>
  <si>
    <t>20827491</t>
  </si>
  <si>
    <t>20827474</t>
  </si>
  <si>
    <t>635140</t>
  </si>
  <si>
    <t>689994</t>
  </si>
  <si>
    <t>20827499</t>
  </si>
  <si>
    <t>20264995</t>
  </si>
  <si>
    <t>20827549</t>
  </si>
  <si>
    <t>20619457</t>
  </si>
  <si>
    <t>20556331</t>
  </si>
  <si>
    <t>20827511</t>
  </si>
  <si>
    <t>20180546</t>
  </si>
  <si>
    <t>20827477</t>
  </si>
  <si>
    <t>20827504</t>
  </si>
  <si>
    <t>20827557</t>
  </si>
  <si>
    <t>580906</t>
  </si>
  <si>
    <t>20827540</t>
  </si>
  <si>
    <t>20827572</t>
  </si>
  <si>
    <t>20827484</t>
  </si>
  <si>
    <t>20826940</t>
  </si>
  <si>
    <t>20826951</t>
  </si>
  <si>
    <t>20827483</t>
  </si>
  <si>
    <t>20827482</t>
  </si>
  <si>
    <t>20464270</t>
  </si>
  <si>
    <t>HiLook IP kamera 4.0MP IPC-T240HA zunanja</t>
  </si>
  <si>
    <t>Mikrotik stikalo 100 Giga rack 4x QSFP28 CRS504-4XQ-IN</t>
  </si>
  <si>
    <t>9104203</t>
  </si>
  <si>
    <t>8909049</t>
  </si>
  <si>
    <t>Fantec ohišje 6cm ALU-25B31 srebrno 1836</t>
  </si>
  <si>
    <t>8909050</t>
  </si>
  <si>
    <t>Fantec ohišje 6cm 2x2,5” SATA RAID TipC mobiRAID X2U31 črno 2498</t>
  </si>
  <si>
    <t>8909051</t>
  </si>
  <si>
    <t>Fantec ohišje 6cm TipC PL-25U31 črno 2579</t>
  </si>
  <si>
    <t>8909052</t>
  </si>
  <si>
    <t>Fantec ohišje izmenljivo za 2x HDD/SSD USB 3.2 TipC + SATA MB-X2U31R 2523</t>
  </si>
  <si>
    <t>8909053</t>
  </si>
  <si>
    <t>Fantec ohišje izmenljivo za 4x HDD/SSD USB 3.2 TipC + SATA MB-X4U31 2528</t>
  </si>
  <si>
    <t>8909054</t>
  </si>
  <si>
    <t>Digitus optični pigtail SM LC/APC 12kos DK-29332-02/APC</t>
  </si>
  <si>
    <t>7955020</t>
  </si>
  <si>
    <t>9116155</t>
  </si>
  <si>
    <t>Gembird ohišje 6cm USB 3.0 transparentno EE2-U3S9-6</t>
  </si>
  <si>
    <t>Fantec ohišje SSD USB TipC M.2 NVMe črno 2171</t>
  </si>
  <si>
    <t>Fantec ohišje 9cm TipC DB-ALU31A črno 2168</t>
  </si>
  <si>
    <t>Seagate IronWolf 4TB trdi disk 9cm 5400 256MB SATA ST4000VN006</t>
  </si>
  <si>
    <t>Bachmann HDBaseT oddajnik 4port 2x HDMI 1xVGA + audio 1x DisplayPort 903.212</t>
  </si>
  <si>
    <t>Bachmann HDBaseT HDMI sprejemnik 903.201</t>
  </si>
  <si>
    <t>Fantec ohišje 9cm TipC DB-F35U3 črno 2480</t>
  </si>
  <si>
    <t>Cherry tipkovnica STREAM TKL črna USB SLO JK-8600SL-2</t>
  </si>
  <si>
    <t>BROTHER trak HSE251E bel/črn 21mm termo skrčljiv</t>
  </si>
  <si>
    <t>2050058</t>
  </si>
  <si>
    <t>Baseus prenosna baterija 10.000mAh 20W PowerBank magsafe bela PPCX000202</t>
  </si>
  <si>
    <t>2140076</t>
  </si>
  <si>
    <t>Delock KVM stikalo 2x1 DisplayPort/USB 8K 11482</t>
  </si>
  <si>
    <t>8704121</t>
  </si>
  <si>
    <t>Digitus čitalec za Barcode/QRcode 2D laser USB črn DA-81002</t>
  </si>
  <si>
    <t>Leviton kabel CAT.6A F/FTP Dca 1000m moder</t>
  </si>
  <si>
    <t>9001086</t>
  </si>
  <si>
    <t>Baseus polnilec brezžični 10W Qi LED zaslon bel WXSX-02</t>
  </si>
  <si>
    <t>WHITE SHARK majica kolesarska - S,M,L, XXL-velikost označi v opombah-DARILO</t>
  </si>
  <si>
    <t>Ubiquiti usmerjevalnik  5-port Giga POE + SFP EdgeRouter ER-6P</t>
  </si>
  <si>
    <t>Logitech tipkovnica &amp; miška MX Keys S COMBO grafitna SLO 920-011614</t>
  </si>
  <si>
    <t>5540026</t>
  </si>
  <si>
    <t>9108160</t>
  </si>
  <si>
    <t>Mikrotik nosilec za anteno quick MOUNT QME</t>
  </si>
  <si>
    <t>9109112</t>
  </si>
  <si>
    <t>FIAMM akumulator 12V/ 9Ah 6/Z8000FGH</t>
  </si>
  <si>
    <t>9903057</t>
  </si>
  <si>
    <t>Sennheiser slušalke HD 560S črne</t>
  </si>
  <si>
    <t>7620097</t>
  </si>
  <si>
    <t>Leviton optični patch MM LC-SC OM3 10m VPC-M3D1LCSC0100</t>
  </si>
  <si>
    <t>7950122</t>
  </si>
  <si>
    <t>7950123</t>
  </si>
  <si>
    <t>7950124</t>
  </si>
  <si>
    <t>Leviton optični patch MM LC-LC OM3 10m VPC-M3D1LCLC0100</t>
  </si>
  <si>
    <t>7950125</t>
  </si>
  <si>
    <t>9108161</t>
  </si>
  <si>
    <t>9108162</t>
  </si>
  <si>
    <t>9116156</t>
  </si>
  <si>
    <t>Mikrotik dostopna točka LHG LTE6 kit client zunanja RBLHGR&amp;R11e-LTE6</t>
  </si>
  <si>
    <t>Mikrotik dostopna točka LHG LTE kit client RBLHGR&amp;R11e-LTE</t>
  </si>
  <si>
    <t>Mikrotik dostopna točka LHG LTE18 zunanja kit client LHGGM&amp;EG18-EA</t>
  </si>
  <si>
    <t>Bachmann modul DisplayPort + stikalo HDBaseT 903.206</t>
  </si>
  <si>
    <t>Bachmann modul HDMI + stikalo HDBaseT 903.205</t>
  </si>
  <si>
    <t>Delock mrežna kartica PCIe x4 2xRJ45 GigaLAN I82576 89944</t>
  </si>
  <si>
    <t>9118051</t>
  </si>
  <si>
    <t>AOC monitor 24B2XH 23,8'' 75Hz IPS</t>
  </si>
  <si>
    <t>9958017</t>
  </si>
  <si>
    <t>Mikrotik dostopna točka SXT LTE6 zunanja kit client SXTR&amp;FG621-EA</t>
  </si>
  <si>
    <t>9108163</t>
  </si>
  <si>
    <t>Delock kabel SATA 6Gb/s 0,2m rumen 82808</t>
  </si>
  <si>
    <t>8514054</t>
  </si>
  <si>
    <t>EFB napajalni kabel 250V 5m C5 TRIPOLAR EK552.5V2</t>
  </si>
  <si>
    <t>8510100</t>
  </si>
  <si>
    <t>Delock BNC I člen Keystone 86351</t>
  </si>
  <si>
    <t>8020063</t>
  </si>
  <si>
    <t>Metron polnilni kabel Tip2 16A trifazni 5m črn CC05</t>
  </si>
  <si>
    <t>8601015</t>
  </si>
  <si>
    <t>Metron polnilni kabel Tip2 16A trifazni 7m črn CC05</t>
  </si>
  <si>
    <t>8601016</t>
  </si>
  <si>
    <t>Metron polnilni kabel Tip2 16A trifazni 5m oranžen CC05</t>
  </si>
  <si>
    <t>8601017</t>
  </si>
  <si>
    <t>Metron polnilni kabel Tip2 16A trifazni 7m oranžen CC05</t>
  </si>
  <si>
    <t>8601018</t>
  </si>
  <si>
    <t>Metron polnilni kabel Tip2 16A trifazni Tesla 5m črn CC05T</t>
  </si>
  <si>
    <t>8601019</t>
  </si>
  <si>
    <t>Metron polnilni kabel Tip2 16A trifazni Tesla 7m črn CC05T</t>
  </si>
  <si>
    <t>8601020</t>
  </si>
  <si>
    <t>8601021</t>
  </si>
  <si>
    <t>Digitus polnilna postaja zidna 11kW Tip2 trofazna z napajalnim kablom 5m</t>
  </si>
  <si>
    <t>Digitus polnilni kabel Tip2 16A trifazni 5m spiralni</t>
  </si>
  <si>
    <t>Digitus polnilni kabel Tip2 32A trifazni 5m spiralni</t>
  </si>
  <si>
    <t>Digitus polnilni kabel Tip2 32A enofazni 5m spiralni</t>
  </si>
  <si>
    <t>Digitus polnilni kabel Tip2 16A trifazni 7,5m spiralni</t>
  </si>
  <si>
    <t>Digitus polnilni kabel Tip2 32A trifazni 7,5m spiralni</t>
  </si>
  <si>
    <t>Digitus polnilni kabel Tip2 32A enofazni 7,5m spiralni</t>
  </si>
  <si>
    <t>Digitus polnilni kabel Tip2 32A enofazni 5m ravni</t>
  </si>
  <si>
    <t>Digitus polnilni kabel Tip2 16A trifazni 5m ravni</t>
  </si>
  <si>
    <t>Digitus polnilni kabel Tip2 32A trifazni 5m ravni</t>
  </si>
  <si>
    <t>Delock adapter RJ45 CAT.6 UTP kotni  90° 86424</t>
  </si>
  <si>
    <t>SBOX miška vertikalna brezžična USB črna VM-838B</t>
  </si>
  <si>
    <t>SBOX miška vertikalna brezžična USB bela VM-838W</t>
  </si>
  <si>
    <t>Digitus polnilna postaja prenosna 3,7kW Tip2 enofazna z napajalnim kablom 5m</t>
  </si>
  <si>
    <t>Metron polnilna postaja 11-22kW Tip2 trofazna STANDARD DUO</t>
  </si>
  <si>
    <t>Metron polnilni kabel Tip2 32A enofazni 5m oranžen CC04</t>
  </si>
  <si>
    <t>9550054</t>
  </si>
  <si>
    <t>Delock kabel miniDisplayPort-DisplayPort 1m 8K 60Hz 84927</t>
  </si>
  <si>
    <t>8531111</t>
  </si>
  <si>
    <t>Delock kabel miniDisplayPort-DisplayPort 2m 8K 60Hz 84928</t>
  </si>
  <si>
    <t>8531112</t>
  </si>
  <si>
    <t>WHITE SHARK skodelica 370ml bela</t>
  </si>
  <si>
    <t>8318024</t>
  </si>
  <si>
    <t>SBOX polnilec avtomobilski 12V 38W PD QC TipA TipC črn CC-038</t>
  </si>
  <si>
    <t>2190093</t>
  </si>
  <si>
    <t>SBOX stenski nosilec za TV PLB-79464 črn</t>
  </si>
  <si>
    <t>7709086</t>
  </si>
  <si>
    <t>SBOX samostoječi nosilec za TV FS-444</t>
  </si>
  <si>
    <t>7709087</t>
  </si>
  <si>
    <t>SBOX torba COPENHAGEN 15,6'' črna NSS-35100</t>
  </si>
  <si>
    <t>9601028</t>
  </si>
  <si>
    <t>SBOX torba ATHENS 15,6'' črna NSS-35117</t>
  </si>
  <si>
    <t>9601029</t>
  </si>
  <si>
    <t>SBOX torba HONG KONG 15,6'' črna NSE-2022</t>
  </si>
  <si>
    <t>9601030</t>
  </si>
  <si>
    <t>Delock adapter SATA M + 4x SATA Ž 60156</t>
  </si>
  <si>
    <t>9765033</t>
  </si>
  <si>
    <t>WHITE SHARK bidon 750m bel aluminij, plastika</t>
  </si>
  <si>
    <t>8318017</t>
  </si>
  <si>
    <t>WHITE SHARK brisača TW-01 STINGRAY 80x160cm</t>
  </si>
  <si>
    <t>8318015</t>
  </si>
  <si>
    <t>WHITE SHARK brisača TW-02 SAWFISH 80x160cm</t>
  </si>
  <si>
    <t>8318016</t>
  </si>
  <si>
    <t>8318018</t>
  </si>
  <si>
    <t>WHITE SHARK pulover s kapuco - S,M,L,XL, XXL -velikost označi v opombah rdeče/črn</t>
  </si>
  <si>
    <t>8318019</t>
  </si>
  <si>
    <t>WHITE SHARK pulover s kapuco - S,M,L,XL, XXL -velikost označi v opombah belo/siv</t>
  </si>
  <si>
    <t>8318020</t>
  </si>
  <si>
    <t>8318021</t>
  </si>
  <si>
    <t>8318023</t>
  </si>
  <si>
    <t>WD RED PLUS CMR 2TB trdi disk 9cm 5400 64MB SATA WD20EFPX</t>
  </si>
  <si>
    <t>8907153</t>
  </si>
  <si>
    <t>Logitech miška MX Master 2S brezžična Bluetooth Edition, grafitna 910-007224</t>
  </si>
  <si>
    <t>5530143</t>
  </si>
  <si>
    <t>Metron polnilna postaja 3,7-7,4kW Tip2 enofazna STANDARD</t>
  </si>
  <si>
    <t>8601022</t>
  </si>
  <si>
    <t>Delock adapter RJ45 CAT.6 UTP kotni 180° 86423</t>
  </si>
  <si>
    <t>9060048</t>
  </si>
  <si>
    <t>Delock adapter DC Molex M - Molex Ž + 4pin 82111</t>
  </si>
  <si>
    <t>9765034</t>
  </si>
  <si>
    <t>9108164</t>
  </si>
  <si>
    <t>9948066</t>
  </si>
  <si>
    <t>Baseus prenosna baterija 30.000mAh 65W PowerBank bela PPLG000102</t>
  </si>
  <si>
    <t>2140077</t>
  </si>
  <si>
    <t>Delock kabel SATA M + 4x SATA Ž 60395</t>
  </si>
  <si>
    <t>8514055</t>
  </si>
  <si>
    <t>Digitus KVM stikalo 4x1 namizni HDMI/USB 4K DS-12880</t>
  </si>
  <si>
    <t>8704122</t>
  </si>
  <si>
    <t>8307026</t>
  </si>
  <si>
    <t>Obesek za ključe Tech Trade - podolgovat</t>
  </si>
  <si>
    <t>8307027</t>
  </si>
  <si>
    <t>1560012</t>
  </si>
  <si>
    <t>4015019</t>
  </si>
  <si>
    <t>Value endoskopska kamera z LCD monitorjem 13.99.3008-5</t>
  </si>
  <si>
    <t>8001221</t>
  </si>
  <si>
    <t>9116157</t>
  </si>
  <si>
    <t>ASUS prenosnik Vivobook 16" K3604VA-L731W OLED i7</t>
  </si>
  <si>
    <t>8802204</t>
  </si>
  <si>
    <t>ASUS prenosnik TUF Gaming F15 FX507ZV4-HQ039W i7</t>
  </si>
  <si>
    <t>8802205</t>
  </si>
  <si>
    <t>LENOVO prenosnik 15,6" V15 G3 IAP i5</t>
  </si>
  <si>
    <t>8802203</t>
  </si>
  <si>
    <t>Delock nosilec adapterja DB9 - COM port 89108</t>
  </si>
  <si>
    <t>9510104</t>
  </si>
  <si>
    <t>TP-Link stikalo Giga 16-port Easy Smart SG116E V2</t>
  </si>
  <si>
    <t>20832503</t>
  </si>
  <si>
    <t>20836566</t>
  </si>
  <si>
    <t>20836562</t>
  </si>
  <si>
    <t>20832470</t>
  </si>
  <si>
    <t>20832468</t>
  </si>
  <si>
    <t>20832469</t>
  </si>
  <si>
    <t>20423684</t>
  </si>
  <si>
    <t>20832502</t>
  </si>
  <si>
    <t>20832501</t>
  </si>
  <si>
    <t>20832505</t>
  </si>
  <si>
    <t>20832475</t>
  </si>
  <si>
    <t>20848708</t>
  </si>
  <si>
    <t>20832474</t>
  </si>
  <si>
    <t>20832473</t>
  </si>
  <si>
    <t>20848703</t>
  </si>
  <si>
    <t>20832516</t>
  </si>
  <si>
    <t>20832515</t>
  </si>
  <si>
    <t>20832507</t>
  </si>
  <si>
    <t>20832513</t>
  </si>
  <si>
    <t>20828714</t>
  </si>
  <si>
    <t>20848707</t>
  </si>
  <si>
    <t>20848705</t>
  </si>
  <si>
    <t>20832500</t>
  </si>
  <si>
    <t>20832506</t>
  </si>
  <si>
    <t>20832499</t>
  </si>
  <si>
    <t>20848704</t>
  </si>
  <si>
    <t>20832467</t>
  </si>
  <si>
    <t>20832542</t>
  </si>
  <si>
    <t>20832466</t>
  </si>
  <si>
    <t>20831046</t>
  </si>
  <si>
    <t>20831048</t>
  </si>
  <si>
    <t>20831047</t>
  </si>
  <si>
    <t>20832546</t>
  </si>
  <si>
    <t>20832543</t>
  </si>
  <si>
    <t>20832545</t>
  </si>
  <si>
    <t>20832544</t>
  </si>
  <si>
    <t>SBOX stenski nosilec za TV PLB-3646-2 črn</t>
  </si>
  <si>
    <t>7709088</t>
  </si>
  <si>
    <t>7702078</t>
  </si>
  <si>
    <t>7702079</t>
  </si>
  <si>
    <t>SBOX stenski nosilec za TV PLB-2264F-2 črn</t>
  </si>
  <si>
    <t>7709089</t>
  </si>
  <si>
    <t>SBOX stenski nosilec za TV PLB-3422T-2 črn</t>
  </si>
  <si>
    <t>7709090</t>
  </si>
  <si>
    <t>Logitech tipkovnica MX Keys S osvetljena SLO brezžična grafitna 920-011591</t>
  </si>
  <si>
    <t>5550069</t>
  </si>
  <si>
    <t>Digitus line extender HDMI+IR RJ45-RJ45 do 120m DS-55517</t>
  </si>
  <si>
    <t>8560097</t>
  </si>
  <si>
    <t>9104204</t>
  </si>
  <si>
    <t>Obesek za ključe Tech Trade - romb</t>
  </si>
  <si>
    <t>9108165</t>
  </si>
  <si>
    <t>Tenda usmerjevalnik Wi-Fi6 AX 1800Mb Giga Dual-Band TX3</t>
  </si>
  <si>
    <t>Ruijie Reyee usmerjevalnik Wi-Fi6 MESH 1800Mb RG-M18</t>
  </si>
  <si>
    <t>8307028</t>
  </si>
  <si>
    <t>Darilo: Nogavice Techtrade m/ž</t>
  </si>
  <si>
    <t>Deko orodje kit 218-delni DKMT218</t>
  </si>
  <si>
    <t>1385056</t>
  </si>
  <si>
    <t>Leviton optični patch MM LC-SC 3m VPC-M3D1LCSC0030-02</t>
  </si>
  <si>
    <t>Samsung SSD disk 2TB zunanji T7 USB 3.1 V-NAND UASP moder MU-PC2T0H/WW</t>
  </si>
  <si>
    <t>Ruijie Reyee stikalo Giga 16-port PoE + 2x SFP kovinsko ohišje rack RG-ES118GS</t>
  </si>
  <si>
    <t>9104206</t>
  </si>
  <si>
    <t>9104207</t>
  </si>
  <si>
    <t>9104208</t>
  </si>
  <si>
    <t>8943131</t>
  </si>
  <si>
    <t>Delock adapter SATA + 1x Molex M</t>
  </si>
  <si>
    <t>9765035</t>
  </si>
  <si>
    <t>Digitus čitalec za Barcode USB laser črn DA-81001</t>
  </si>
  <si>
    <t>Digitus tiskalnik nalepk DA-81020</t>
  </si>
  <si>
    <t>2050059</t>
  </si>
  <si>
    <t>Digitus čitalec za Barcode/QRcode 2D laser brezžični/USB črn DA-81003</t>
  </si>
  <si>
    <t>9550055</t>
  </si>
  <si>
    <t>Digitus čitalec za Barcode/QRcode 2D laser USB namizni črn DA-81005</t>
  </si>
  <si>
    <t>9550056</t>
  </si>
  <si>
    <t>Digitus stenski nosilec za monitor črn DA-90307</t>
  </si>
  <si>
    <t>7702080</t>
  </si>
  <si>
    <t>8318022</t>
  </si>
  <si>
    <t>Baseus kabel TipC/Lightning 1.2m 20W PD Silica gel rjava CAGD020004</t>
  </si>
  <si>
    <t>Joyroom kabel HDMI-USB Lightning 3m 4K 60Hz SY-35L1</t>
  </si>
  <si>
    <t>8519339</t>
  </si>
  <si>
    <t>Digitus pretvornik USB 3.0-HDMI DA-70841</t>
  </si>
  <si>
    <t>Joyroom pretvornik USB Lightning-HDMI FullHD 60Hz bel S-H141</t>
  </si>
  <si>
    <t>9801061</t>
  </si>
  <si>
    <t>Joyroom čitalec kartic Hub USB lightning OTG S-H142</t>
  </si>
  <si>
    <t>9530048</t>
  </si>
  <si>
    <t>WD PURPLE 3TB trdi disk 9cm 5400 64MB SATA III WD33PURZ</t>
  </si>
  <si>
    <t>8907154</t>
  </si>
  <si>
    <t>Digitus kabel USB 3.1 C-C 4K 60Hz AOC 20m hibridni črn AK-330160-200-S</t>
  </si>
  <si>
    <t>8519340</t>
  </si>
  <si>
    <t>Digitus kabel USB 3.1 C-C 4K 60Hz AOC 10m hibridni črn AK-330160-100-S</t>
  </si>
  <si>
    <t>8519341</t>
  </si>
  <si>
    <t>Digitus kabel USB 3.1 C-C 4K 60Hz AOC 15m hibridni črn AK-330160-150-S</t>
  </si>
  <si>
    <t>5530144</t>
  </si>
  <si>
    <t>Tenda IP kamera 4.0MP brezžična PT zunanja CH7</t>
  </si>
  <si>
    <t>8001222</t>
  </si>
  <si>
    <t>Tenda stikalo 2,5 Giga 8-port 2x SFP TEM2010F</t>
  </si>
  <si>
    <t>9104209</t>
  </si>
  <si>
    <t>WHITE SHARK gaming stol ROXY roza</t>
  </si>
  <si>
    <t>6004023</t>
  </si>
  <si>
    <t>Logitech miška MX Anywhere 3S Bluetooth brezžična DarkField grafitna 910-006929</t>
  </si>
  <si>
    <t>Tenda IP kamera 2.0MP brezžična zunanja CT3-WCA</t>
  </si>
  <si>
    <t>8001223</t>
  </si>
  <si>
    <t>Logitech tipkovnica K480 SLO MultiDevice Bluetooth črna 920-006366</t>
  </si>
  <si>
    <t>DELL monitor S3422DW WQHD</t>
  </si>
  <si>
    <t>9958018</t>
  </si>
  <si>
    <t>SBOX stenski nosilec za TV PLB-1348 črn kotni</t>
  </si>
  <si>
    <t>EFB optični patch MM LCx4/LCx4 OM4 110m</t>
  </si>
  <si>
    <t>7950126</t>
  </si>
  <si>
    <t>EZVIZ IP kamera 5.0MP brezžična PT CS-H6 (5WF,4mm)</t>
  </si>
  <si>
    <t>8001220</t>
  </si>
  <si>
    <t>WHITE SHARK pulover s kapuco - S,M -velikost označi v opombah črn</t>
  </si>
  <si>
    <t>8318032</t>
  </si>
  <si>
    <t>8318031</t>
  </si>
  <si>
    <t>8318030</t>
  </si>
  <si>
    <t>8318033</t>
  </si>
  <si>
    <t>8318034</t>
  </si>
  <si>
    <t>8318027</t>
  </si>
  <si>
    <t>8318026</t>
  </si>
  <si>
    <t>8318025</t>
  </si>
  <si>
    <t>8318028</t>
  </si>
  <si>
    <t>8318029</t>
  </si>
  <si>
    <t>Samsung SSD disk 1TB NVME M.2 EVO 970 PLUS MZ-V7S1T0BW</t>
  </si>
  <si>
    <t>8943116</t>
  </si>
  <si>
    <t>WHITE SHARK pulover s kapuco - S,M -velikost označi v opombah bel</t>
  </si>
  <si>
    <t>Samsung SSD disk 2TB NVME M.2 EVO 970 PLUS MZ-V7S2T0BW</t>
  </si>
  <si>
    <t>8943132</t>
  </si>
  <si>
    <t>Tenda stikalo Giga  8-port SG108 V4.0</t>
  </si>
  <si>
    <t>9104210</t>
  </si>
  <si>
    <t>9108166</t>
  </si>
  <si>
    <t>9108167</t>
  </si>
  <si>
    <t>8015038</t>
  </si>
  <si>
    <t>7948052</t>
  </si>
  <si>
    <t>9104211</t>
  </si>
  <si>
    <t>9108168</t>
  </si>
  <si>
    <t>WHITE SHARK pulover s kapuco - M črno/siv</t>
  </si>
  <si>
    <t>WHITE SHARK pulover s kapuco - S</t>
  </si>
  <si>
    <t>WHITE SHARK pulover - L bel</t>
  </si>
  <si>
    <t>WHITE SHARK pulover - M bel</t>
  </si>
  <si>
    <t>WHITE SHARK pulover - S bel</t>
  </si>
  <si>
    <t>WHITE SHARK pulover - XL bel</t>
  </si>
  <si>
    <t>WHITE SHARK pulover - XXL bel</t>
  </si>
  <si>
    <t>WHITE SHARK športne hlače - L črne</t>
  </si>
  <si>
    <t>WHITE SHARK športne hlače - M črne</t>
  </si>
  <si>
    <t>WHITE SHARK športne hlače - S črne</t>
  </si>
  <si>
    <t>9108169</t>
  </si>
  <si>
    <t>WHITE SHARK športne hlače - XL črne</t>
  </si>
  <si>
    <t>WHITE SHARK športne hlače - XXL črne</t>
  </si>
  <si>
    <t>Delock kabel USB 2.0 TipA - 5 pin 0,7m bel 83078</t>
  </si>
  <si>
    <t>SBOX stenski nosilec za TV PLB-3644-2 črn</t>
  </si>
  <si>
    <t>8519342</t>
  </si>
  <si>
    <t>EFB patch FTP CAT.6A 2m moder FLAT 2,2mm</t>
  </si>
  <si>
    <t>9030413</t>
  </si>
  <si>
    <t>EFB patch FTP CAT.6A 2m zelen FLAT 2,2mm</t>
  </si>
  <si>
    <t>9030414</t>
  </si>
  <si>
    <t>Delock adapter DC 4 pin podaljšek 0,15m 82428</t>
  </si>
  <si>
    <t>9765036</t>
  </si>
  <si>
    <t>9765037</t>
  </si>
  <si>
    <t>Triton kabinet 42U 1970 800x800 črn N8 sestavljen</t>
  </si>
  <si>
    <t>9440364</t>
  </si>
  <si>
    <t>Triton kabinet 37U 1750 600x900 siv N8 sestavljen</t>
  </si>
  <si>
    <t>9440365</t>
  </si>
  <si>
    <t>Triton kabinet 22U 1080 600x900 siv N8 sestavljen</t>
  </si>
  <si>
    <t>9440366</t>
  </si>
  <si>
    <t>Digitus namizni nosilec za monitor črn DA-90426</t>
  </si>
  <si>
    <t>7702082</t>
  </si>
  <si>
    <t>7702083</t>
  </si>
  <si>
    <t>Delock podaljšek ATX 20pin M/Ž 20cm 82120</t>
  </si>
  <si>
    <t>Teltonika napajalni kabel 2m 4pin za hitri priklop PR2FK20M</t>
  </si>
  <si>
    <t>Delock adapter DC 4pin podaljšek 0,3m 84954</t>
  </si>
  <si>
    <t>Delock podaljšek ATX 24pin M/Ž 27cm 82989</t>
  </si>
  <si>
    <t>9116158</t>
  </si>
  <si>
    <t>Baseus priklopna postaja USB 3.0 TipC 5v1 črna WKJZ010113</t>
  </si>
  <si>
    <t>Baseus kabel USB C-C 1m 60W 20V 3A LED pleten črn CATGH-J01</t>
  </si>
  <si>
    <t>8519343</t>
  </si>
  <si>
    <t>Baseus kabel USB C-C 2m 60W 20V 3A LED pleten črn CATGH-K01</t>
  </si>
  <si>
    <t>8519344</t>
  </si>
  <si>
    <t>Baseus nosilec za telefone in tablice črn SUHZ-01</t>
  </si>
  <si>
    <t>9118052</t>
  </si>
  <si>
    <t>Baseus priklopna postaja USB 3.0 TipC 5v1 siva B00052801811-02</t>
  </si>
  <si>
    <t>9859014</t>
  </si>
  <si>
    <t>Baseus nosilec za telefone in tablice namizni bel LUZQ000012</t>
  </si>
  <si>
    <t>7710021</t>
  </si>
  <si>
    <t>Baseus nosilec za telefone in tablice namizni črn LUZQ000013</t>
  </si>
  <si>
    <t>7710022</t>
  </si>
  <si>
    <t>Baseus nosilec za telefone in tablice črn SUTQ000001</t>
  </si>
  <si>
    <t>7710023</t>
  </si>
  <si>
    <t>HP prenosnik 17.3" 470 G10 i5</t>
  </si>
  <si>
    <t>8802206</t>
  </si>
  <si>
    <t>9108170</t>
  </si>
  <si>
    <t>Delock kabel AVDIO 3,5M – terminal block adapter 4pin 20cm črn 66268</t>
  </si>
  <si>
    <t>8505077</t>
  </si>
  <si>
    <t>9108171</t>
  </si>
  <si>
    <t>Triton kabinet 15U 770 600x600 siv N8 sestavljen</t>
  </si>
  <si>
    <t>9440367</t>
  </si>
  <si>
    <t>Logitech miška M280 brezžična črna 910-004287</t>
  </si>
  <si>
    <t>20977627</t>
  </si>
  <si>
    <t>20977629</t>
  </si>
  <si>
    <t>20977626</t>
  </si>
  <si>
    <t>WHITE SHARK podloga za miško PAD 90x40cm ESL-MP1 KARUTA-XL</t>
  </si>
  <si>
    <t>WHITE SHARK podloga za miško PAD 45x40cm ESL-MP2 KARUTA-L</t>
  </si>
  <si>
    <t>6005030</t>
  </si>
  <si>
    <t>6005031</t>
  </si>
  <si>
    <t>SBOX tipkovnica brezžična črno siva SLO WK-26</t>
  </si>
  <si>
    <t>6006028</t>
  </si>
  <si>
    <t>Delock adapter HDMI-D mikro M - HDMI Ž kotni 65270</t>
  </si>
  <si>
    <t>9707024</t>
  </si>
  <si>
    <t>9108172</t>
  </si>
  <si>
    <t>Teltonika licenca za naprave–RMS 5-let za eno napravo RMSMP0500000</t>
  </si>
  <si>
    <t>8021011</t>
  </si>
  <si>
    <t>9958019</t>
  </si>
  <si>
    <t>9958020</t>
  </si>
  <si>
    <t>Energenie pretvornik 12V/220V  500W EG-PWC500-01</t>
  </si>
  <si>
    <t>9116159</t>
  </si>
  <si>
    <t>Deli orodje kit 28-delni EDL1028J</t>
  </si>
  <si>
    <t>1385057</t>
  </si>
  <si>
    <t>4015020</t>
  </si>
  <si>
    <t>SBOX namizni nosilec za TV črn FS-305-2</t>
  </si>
  <si>
    <t>WHITE SHARK podloga za prenosnik 5x ventilator gaming GCP-29 ICE WIZARD</t>
  </si>
  <si>
    <t>WHITE SHARK slušalke+mikrofon srebrno/ črne gaming GH-1841 LION</t>
  </si>
  <si>
    <t>WHITE SHARK tipkovnica USB metal SLO gaming GK-1925 SPARTAN</t>
  </si>
  <si>
    <t>WHITE SHARK slušalke+mikrofon črne gaming GH-2042 OCELOT</t>
  </si>
  <si>
    <t>WHITE SHARK tipkovnica USB črna SLO gaming GK-2101 SPARTAN X</t>
  </si>
  <si>
    <t>WHITE SHARK tipkovnica USB črna SLO gaming GK-2102 LEGIONNAIRE X</t>
  </si>
  <si>
    <t>WHITE SHARK miška črna GM-3001 CYRUS Gaming</t>
  </si>
  <si>
    <t>WHITE SHARK miška črna GM-5009 GARETH-B Gaming</t>
  </si>
  <si>
    <t>WHITE SHARK miška črna GM-5010 WARLOCK Gaming</t>
  </si>
  <si>
    <t>WHITE SHARK miška črna GM-5008 HECTOR Gaming</t>
  </si>
  <si>
    <t>WHITE SHARK miška črna GM-5011 GRIFLET Gaming</t>
  </si>
  <si>
    <t>WHITE SHARK miška roza GM-5007 GALAHAD-P Gaming</t>
  </si>
  <si>
    <t>WHITE SHARK miška črna GM-5003 AZARAH Gaming</t>
  </si>
  <si>
    <t>WHITE SHARK miška črna GM-9004 TRISTAN Gaming</t>
  </si>
  <si>
    <t>WHITE SHARK miška črna GM-9005 ARTHUR Gaming</t>
  </si>
  <si>
    <t>WHITE SHARK slušalke+mikrofon RGB črne gaming GH-2140 OX</t>
  </si>
  <si>
    <t>WHITE SHARK slušalke+mikrofon črne gaming GH-2041 WILDCAT</t>
  </si>
  <si>
    <t>WHITE SHARK ušesne slušalke črno/rdeče gaming GE-536 WHITE SHARK EAGLE</t>
  </si>
  <si>
    <t>WHITE SHARK miška črna GM-9006 MARROK-B Gaming</t>
  </si>
  <si>
    <t>WHITE SHARK miška bela GM-9006 MARROK-W Gaming</t>
  </si>
  <si>
    <t>WHITE SHARK podloga za miško črna gaming MP-1967 SHARK XL</t>
  </si>
  <si>
    <t>WHITE SHARK miška &amp; podloga modro/bela gaming GMP-2201 MEGALODON</t>
  </si>
  <si>
    <t>9550057</t>
  </si>
  <si>
    <t>Ubiquiti IP kamera Unifi 4.0MP zunanja PoE UVC-G4-Dome</t>
  </si>
  <si>
    <t>8001224</t>
  </si>
  <si>
    <t>Joyroom prenosna baterija 30.000mAh 22.5W PowerBank črn QP196</t>
  </si>
  <si>
    <t>2140078</t>
  </si>
  <si>
    <t>Ugreen torba prenosni računalnik 14.9" siva LP187</t>
  </si>
  <si>
    <t>9601031</t>
  </si>
  <si>
    <t>Triton kabinet 27U 1300 800x1000 siv N8 sestavljen</t>
  </si>
  <si>
    <t>9440370</t>
  </si>
  <si>
    <t>Digitus line extender HDMI KVM brezžični SET 200m DS-55321</t>
  </si>
  <si>
    <t>8560098</t>
  </si>
  <si>
    <t>Triton kabinet 27U 1300 600x800 siv N8 sestavljen</t>
  </si>
  <si>
    <t>9440371</t>
  </si>
  <si>
    <t>HiLook IP kamera 4.0MP IPC-D140HA-LU zunanja</t>
  </si>
  <si>
    <t>8001225</t>
  </si>
  <si>
    <t>Ubiquiti IP kamera Unifi 4.0MP zunanja AI PTZ 360° PoE UVC-AI-360</t>
  </si>
  <si>
    <t>8001226</t>
  </si>
  <si>
    <t>2190094</t>
  </si>
  <si>
    <t>Baseus polnilec brezžični 15W QC črn CCED000001</t>
  </si>
  <si>
    <t>2170012</t>
  </si>
  <si>
    <t>2170013</t>
  </si>
  <si>
    <t>Baseus magnetni nosilec telefonov avtomobilski magsafe črn C40141501113-00</t>
  </si>
  <si>
    <t>7710024</t>
  </si>
  <si>
    <t>Baseus polnilec brezžični 15W QI transparent CCJJ050001</t>
  </si>
  <si>
    <t>WHITE SHARK miška črna GM-5007 GALAHAD gaming</t>
  </si>
  <si>
    <t>WHITE SHARK miška bela GM-5007 GALAHAD gaming</t>
  </si>
  <si>
    <t>WHITE SHARK tipkovnica USB črna SLO gaming GK-2201 RONIN-B-HR</t>
  </si>
  <si>
    <t>WHITE SHARK tipkovnica USB bela SLO gaming GK-2201 RONIN-W-HR</t>
  </si>
  <si>
    <t>7702084</t>
  </si>
  <si>
    <t>SBOX samostoječi nosilec za TV FS-446-2</t>
  </si>
  <si>
    <t>7709092</t>
  </si>
  <si>
    <t>SBOX stenski nosilec za TV PLB-2222F-2 črn</t>
  </si>
  <si>
    <t>7709093</t>
  </si>
  <si>
    <t>Digitus namizni nosilec za 2x monitor črn DA-90427</t>
  </si>
  <si>
    <t>WHITE SHARK tipkovnica USB črno/modra mehanska stikala US GK-2202 ASHIKO-B</t>
  </si>
  <si>
    <t>6006029</t>
  </si>
  <si>
    <t>WHITE SHARK tipkovnica USB črno/rdeča mehanska stikala US GK-2202 ASHIKO-B</t>
  </si>
  <si>
    <t>6006030</t>
  </si>
  <si>
    <t>7950127</t>
  </si>
  <si>
    <t>EFB patch UTP CAT.6A  0,15m premium črn</t>
  </si>
  <si>
    <t>9030415</t>
  </si>
  <si>
    <t>DELL monitor S2421H FHD 210-AXKR</t>
  </si>
  <si>
    <t>9958014</t>
  </si>
  <si>
    <t>Triton kabinet 42U 1970 600x800 siv N8 sestavljen</t>
  </si>
  <si>
    <t>9440372</t>
  </si>
  <si>
    <t>Delock pretvornik DisplayPort-USB 3.0 4K 30Hz 62581</t>
  </si>
  <si>
    <t>9801060</t>
  </si>
  <si>
    <t>EFB napajalni kabel 250V 3m C5 TRIPOLAR EK552.3V2</t>
  </si>
  <si>
    <t>8510101</t>
  </si>
  <si>
    <t>SBOX nahrbtnik CASABLANCA 15,6" črn NSS-19160</t>
  </si>
  <si>
    <t>9601032</t>
  </si>
  <si>
    <t>WHITE SHARK miška črna GM-5014 GRAPHENE Gaming</t>
  </si>
  <si>
    <t>6002032</t>
  </si>
  <si>
    <t>WHITE SHARK miška bela GM-5014 GRAPHENE Gaming</t>
  </si>
  <si>
    <t>6002033</t>
  </si>
  <si>
    <t>WHITE SHARK miška roza GM-5014 GRAPHENE Gaming</t>
  </si>
  <si>
    <t>6002034</t>
  </si>
  <si>
    <t>7709094</t>
  </si>
  <si>
    <t>SBOX stenski nosilec VideoWall VW02-48T</t>
  </si>
  <si>
    <t>7709095</t>
  </si>
  <si>
    <t>WHITE SHARK nosilec za volan in stopalke RSC-A05 CONQUEROR-2</t>
  </si>
  <si>
    <t>7716041</t>
  </si>
  <si>
    <t>SBOX namizni nosilec za 3x monitor LCD-352/3 črn</t>
  </si>
  <si>
    <t>SBOX namizni nosilec za 4x monitor LCD-352/4 črn</t>
  </si>
  <si>
    <t>SBOX namizni nosilec za 4x monitor LCD-F047 črn</t>
  </si>
  <si>
    <t>SBOX namizni nosilec za 6x monitor LCD-352/6 črn</t>
  </si>
  <si>
    <t>SBOX namizni nosilec za monitor LCD-F012-2 črn</t>
  </si>
  <si>
    <t>SBOX namizni nosilec za 2x monitor LCD-352/2-2 črn</t>
  </si>
  <si>
    <t>SBOX namizni nosilec za monitor s polico za prenosnik LCD-LM01-2 črn</t>
  </si>
  <si>
    <t>SBOX namizni nosilec za 3x monitor LCD-352/3-2 črn</t>
  </si>
  <si>
    <t>Hilook nosilec za IP kamero PTZ stenski HIA-B472 / DS-1618ZJ</t>
  </si>
  <si>
    <t>Hikvision nosilec za IP kamero z dozo nadometno HIA-J104-DM21 / DS-1280ZJ-DM21</t>
  </si>
  <si>
    <t>Hilook nosilec za IP kamero DOME stenski D1 DS-1272ZJ-110</t>
  </si>
  <si>
    <t>Hikvision nosilec za IP kamero DOME stenski D6 DS-1473ZJ-135B</t>
  </si>
  <si>
    <t>Hilook nosilec za IP kamero z nadometno dozo DS-1280ZJ-S</t>
  </si>
  <si>
    <t>Hilook nosilec za IP kamero PANOVU DS-1294ZJ-TRL</t>
  </si>
  <si>
    <t>Hikvision nosilec za IP kamero DOME stenski D6 DS-1473ZJ-135</t>
  </si>
  <si>
    <t>Hikvision nosilec za IP kamero DS-1294ZJ</t>
  </si>
  <si>
    <t>WHITE SHARK nahrbtnik črn GBP-002 DARK NOMAD</t>
  </si>
  <si>
    <t>WHITE SHARK nahrbtnik črn GBP-009 TROOPER</t>
  </si>
  <si>
    <t>SBOX tipkovnica USB črna SLO K-14/HR</t>
  </si>
  <si>
    <t>WHITE SHARK slušalke+mikrofon črno/rdeče gaming GH-1949 CARACAL</t>
  </si>
  <si>
    <t>WHITE SHARK slušalke+mikrofon črno/rdeče gaming GH-2040 SERVAL</t>
  </si>
  <si>
    <t>WHITE SHARK slušalke+mikrofon črne gaming GH-1947 MARGAY</t>
  </si>
  <si>
    <t>WHITE SHARK slušalke+mikrofon črne gaming GH-2044 WOLF</t>
  </si>
  <si>
    <t>6002035</t>
  </si>
  <si>
    <t>6002036</t>
  </si>
  <si>
    <t>6002037</t>
  </si>
  <si>
    <t>WHITE SHARK gaming stol PHOENIX črn</t>
  </si>
  <si>
    <t>6004025</t>
  </si>
  <si>
    <t>WHITE SHARK gaming stol ZOLDER črn</t>
  </si>
  <si>
    <t>6004026</t>
  </si>
  <si>
    <t>6004027</t>
  </si>
  <si>
    <t>WHITE SHARK slušalke+mikrofon črne RGB 2x3,5mm + USB gaming GH-2342 FIREFLY</t>
  </si>
  <si>
    <t>6005032</t>
  </si>
  <si>
    <t>WHITE SHARK steklenica za vodo alu 650ml črna ANAPOS</t>
  </si>
  <si>
    <t>8318035</t>
  </si>
  <si>
    <t>WHITE SHARK steklenica za vodo alu 750ml bela TRITON</t>
  </si>
  <si>
    <t>8318036</t>
  </si>
  <si>
    <t>WHITE SHARK stojalo za mikrofon GMS-001 PROMETHEUS črno</t>
  </si>
  <si>
    <t>6005033</t>
  </si>
  <si>
    <t>WHITE SHARK miška brezžična črna RGB WGM-5012 LIONEL Gaming</t>
  </si>
  <si>
    <t>6002038</t>
  </si>
  <si>
    <t>WHITE SHARK miška brezžična bela RGB WGM-5012 LIONEL Gaming</t>
  </si>
  <si>
    <t>6002039</t>
  </si>
  <si>
    <t>WHITE SHARK miška brezžična roza RGB WGM-5012 LIONEL Gaming</t>
  </si>
  <si>
    <t>6002040</t>
  </si>
  <si>
    <t>7702089</t>
  </si>
  <si>
    <t>7702090</t>
  </si>
  <si>
    <t>WHITE SHARK slušalke+mikrofon črno/rdeče gaming GH-2341 GORILLA</t>
  </si>
  <si>
    <t>6005043</t>
  </si>
  <si>
    <t>WHITE SHARK slušalke+mikrofon črno/sive gaming GH-2341 GORILLA</t>
  </si>
  <si>
    <t>6005044</t>
  </si>
  <si>
    <t>8130046</t>
  </si>
  <si>
    <t>WHITE SHARK miška bela GM-5013 AZRAEL-W Gaming</t>
  </si>
  <si>
    <t>WHITE SHARK miška črna GM-5013 AZRAEL-B Gaming</t>
  </si>
  <si>
    <t>WHITE SHARK miška roza GM-5013 AZRAEL-P Gaming</t>
  </si>
  <si>
    <t>WHITE SHARK gaming stol LE MANS črno/ rdeč</t>
  </si>
  <si>
    <t>WHITE SHARK nosilec namizni LCD 2xmonito Gaming črn GMS-3208 NEFERITES-II</t>
  </si>
  <si>
    <t>WHITE SHARK podloga za prenosnik 5x ventilator gaming GCP-13 AURORA</t>
  </si>
  <si>
    <t>8150006</t>
  </si>
  <si>
    <t>WHITE SHARK igralni plošček brezžični transparent RGB GPW-8039 LEGION</t>
  </si>
  <si>
    <t>5520007</t>
  </si>
  <si>
    <t>WHITE SHARK miška črna GM-5010 BAGDEMAGUS gaming</t>
  </si>
  <si>
    <t>6002041</t>
  </si>
  <si>
    <t>WHITE SHARK miška bela GM-5010 BAGDEMAGUS gaming</t>
  </si>
  <si>
    <t>6002042</t>
  </si>
  <si>
    <t>SBOX miška brezžična USB WM-993 črna</t>
  </si>
  <si>
    <t>5530145</t>
  </si>
  <si>
    <t>SBOX miška brezžična USB WM-993 srebrna</t>
  </si>
  <si>
    <t>5530146</t>
  </si>
  <si>
    <t>SBOX miška brezžična USB WM-993 modra</t>
  </si>
  <si>
    <t>5530147</t>
  </si>
  <si>
    <t>SBOX miška brezžična USB WM-993 rdeča</t>
  </si>
  <si>
    <t>5530148</t>
  </si>
  <si>
    <t>SBOX miška brezžična USB WM-993 roza</t>
  </si>
  <si>
    <t>5530149</t>
  </si>
  <si>
    <t>SBOX zvočnik prenosni črni SP-203</t>
  </si>
  <si>
    <t>7610068</t>
  </si>
  <si>
    <t>SBOX zvočnik prenosni beli SP-203</t>
  </si>
  <si>
    <t>7610069</t>
  </si>
  <si>
    <t>SBOX čistilni set za ekrane in ostale steklene površine 200ml neutral CS-09</t>
  </si>
  <si>
    <t>2003024</t>
  </si>
  <si>
    <t>SBOX samostoječi nosilec za TV FS-1035</t>
  </si>
  <si>
    <t>7709096</t>
  </si>
  <si>
    <t>SBOX stenski nosilec za TV PLB-7486 črn</t>
  </si>
  <si>
    <t>7709097</t>
  </si>
  <si>
    <t>SBOX samostoječi nosilec za TV FS-224-2</t>
  </si>
  <si>
    <t>7709098</t>
  </si>
  <si>
    <t>SBOX namizni nosilec za 2x monitor LCD-S024-2 črn</t>
  </si>
  <si>
    <t>7702085</t>
  </si>
  <si>
    <t>SBOX tipkovnica brezžična ERGO bež SLO WK-905</t>
  </si>
  <si>
    <t>6006032</t>
  </si>
  <si>
    <t>SBOX namizni nosilec za monitor LCD-S012-2 črn</t>
  </si>
  <si>
    <t>7702086</t>
  </si>
  <si>
    <t>SBOX stenski nosilec za TV PLB-2546T-2 črn</t>
  </si>
  <si>
    <t>7709099</t>
  </si>
  <si>
    <t>SBOX stenski nosilec za TV PLB-2544T-2 črn</t>
  </si>
  <si>
    <t>7709100</t>
  </si>
  <si>
    <t>SBOX polnilec USB 1xTipA + 1xTipC bel HC-693</t>
  </si>
  <si>
    <t>2190095</t>
  </si>
  <si>
    <t>SBOX namizni nosilec za monitor/pos terminal/pos printer univerzalen PTM-02S</t>
  </si>
  <si>
    <t>7702087</t>
  </si>
  <si>
    <t>SBOX namizni nosilec za notesnik 360° rotacijski CP-31</t>
  </si>
  <si>
    <t>7702088</t>
  </si>
  <si>
    <t>SBOX slušalke črne bluetooth z mikrofonom EB-TWS99</t>
  </si>
  <si>
    <t>6005034</t>
  </si>
  <si>
    <t>SBOX slušalke bele bluetooth z mikrofonom EB-TWS99</t>
  </si>
  <si>
    <t>6005035</t>
  </si>
  <si>
    <t>SBOX slušalke črne bluetooth z mikrofonom EB-TWS538</t>
  </si>
  <si>
    <t>6005036</t>
  </si>
  <si>
    <t>SBOX slušalke bele bluetooth z mikrofonom EB-TWS538</t>
  </si>
  <si>
    <t>6005037</t>
  </si>
  <si>
    <t>SBOX slušalke črne bluetooth z mikrofonom EB-TWS101</t>
  </si>
  <si>
    <t>6005038</t>
  </si>
  <si>
    <t>SBOX slušalke bele bluetooth z mikrofonom EB-TWS101</t>
  </si>
  <si>
    <t>6005039</t>
  </si>
  <si>
    <t>SBOX miška brezžična USB WM-113 črna</t>
  </si>
  <si>
    <t>5530150</t>
  </si>
  <si>
    <t>SBOX tipkovnica brezžična metalna siva SLO WK-131</t>
  </si>
  <si>
    <t>6006033</t>
  </si>
  <si>
    <t>SBOX tipkovnica USB črna SLO K-33/HR</t>
  </si>
  <si>
    <t>6006034</t>
  </si>
  <si>
    <t>SBOX slušalke črne bluetooth z mikrofonom EB-TWS18</t>
  </si>
  <si>
    <t>6005045</t>
  </si>
  <si>
    <t>SBOX slušalke bele bluetooth z mikrofonom EB-TWS18</t>
  </si>
  <si>
    <t>6005046</t>
  </si>
  <si>
    <t>SBOX slušalke črne bluetooth z mikrofonom EB-TWS115</t>
  </si>
  <si>
    <t>6005040</t>
  </si>
  <si>
    <t>SBOX slušalke bele bluetooth z mikrofonom EB-TWS115</t>
  </si>
  <si>
    <t>6005041</t>
  </si>
  <si>
    <t>SBOX slušalke roza bluetooth z mikrofonom EB-TWS115</t>
  </si>
  <si>
    <t>6005042</t>
  </si>
  <si>
    <t>HiLook video snemalnik 4-kanalni NVR IP NVR-104MH-C(C)</t>
  </si>
  <si>
    <t>Fantec ohišje 9cm USB DB-G35U3-6G 2582</t>
  </si>
  <si>
    <t>8909055</t>
  </si>
  <si>
    <t>Fantec čitalec diskov SATA adapter z napajalnikom 2571</t>
  </si>
  <si>
    <t>9550058</t>
  </si>
  <si>
    <t>HiLook video snemalnik 4-kanalni NVR IP NVR-104MH-C(D)</t>
  </si>
  <si>
    <t>8010095</t>
  </si>
  <si>
    <t>HiLook video snemalnik 8-kanalni NVR IP NVR-108MH-C(D)</t>
  </si>
  <si>
    <t>8010094</t>
  </si>
  <si>
    <t>HiLook video snemalnik 8-kanalni PoE NVR IP NVR-108MH-C/8P(D)</t>
  </si>
  <si>
    <t>8010093</t>
  </si>
  <si>
    <t>9104212</t>
  </si>
  <si>
    <t>9108173</t>
  </si>
  <si>
    <t>Ruijie Reyee usmerjevalnik 5-port Giga Managed RG-EG105G V2</t>
  </si>
  <si>
    <t>9104213</t>
  </si>
  <si>
    <t>Ruijie Reyee usmerjevalnik 5-port 4xPoE Giga Managed RG-EG105G-P V2</t>
  </si>
  <si>
    <t>9104214</t>
  </si>
  <si>
    <t>7950128</t>
  </si>
  <si>
    <t>9104215</t>
  </si>
  <si>
    <t>9104217</t>
  </si>
  <si>
    <t>Triton kabinet 18U 900 600x600 črn N8 sestavljen</t>
  </si>
  <si>
    <t>9440373</t>
  </si>
  <si>
    <t>HiLook video snemalnik 16-kanalni NVR IP NVR-216MH-C(D)</t>
  </si>
  <si>
    <t>8010096</t>
  </si>
  <si>
    <t>Logitech priklopna postaja USB 3.0 TipC z zvočniki Logi Dock USB, DP, HDMI</t>
  </si>
  <si>
    <t>9859015</t>
  </si>
  <si>
    <t>Hilook nosilec za IP kamero PTZ stropni DS-1661ZJ</t>
  </si>
  <si>
    <t>Hikvision nosilec za IP kamero z dozo nadometno DS-1280ZJ-DM18</t>
  </si>
  <si>
    <t>Hilook nosilec za IP kamero z nadometno dozo DS-1280ZJ-M</t>
  </si>
  <si>
    <t>Hilook nosilec za IP kamero z nadometno dozo DS-1280ZJ-DM45</t>
  </si>
  <si>
    <t>Hilook nosilec za IP kamero kotni DS-1276ZJ-SUS</t>
  </si>
  <si>
    <t>Hilook nosilec za IP kamero DOME stenski D1 DS-1272ZJ-110B</t>
  </si>
  <si>
    <t>Hilook nosilec za IP kamero z nadometno dozo DS-1280ZJ-XS</t>
  </si>
  <si>
    <t>Hilook nosilec za IP kamero za montažo na drog DS-1275ZJ-SUS</t>
  </si>
  <si>
    <t>Hilook nosilec za IP kamero PTZ DS-1619ZJ</t>
  </si>
  <si>
    <t>Hilook nosilec za IP kamero PTZ mini DS-1294ZJ-PT</t>
  </si>
  <si>
    <t>Hilook nosilec za IP kamero stropni 15° naklon DS-1281ZJ-DM23</t>
  </si>
  <si>
    <t>Hilook nosilec za IP kamero PTZ stropni DS-1671ZJ-SDM9</t>
  </si>
  <si>
    <t>Hilook nosilec za IP kamero PTZ stropni DS-1663ZJ</t>
  </si>
  <si>
    <t>Hilook nosilec za IP kamero z nadometno dozo DS-1260ZJ</t>
  </si>
  <si>
    <t>HiLook protidežna zaščita za IP kamera dome DS-1250ZJ</t>
  </si>
  <si>
    <t>Hilook nosilec za IP kamero stropni 15° naklon DS-1281ZJ-M</t>
  </si>
  <si>
    <t>Hilook nosilec za IP kamero DOME stenski T6 DS-1273ZJ-130-TRL</t>
  </si>
  <si>
    <t>Hikvision nosilec za IP kamero DOME stenski DS-1258ZJ-L</t>
  </si>
  <si>
    <t>EFB napajalni kabel 220V 3m C5 TRIPOLAR kotni</t>
  </si>
  <si>
    <t>8510102</t>
  </si>
  <si>
    <t>9116160</t>
  </si>
  <si>
    <t>7948053</t>
  </si>
  <si>
    <t>Delock kabel USB TipC - HDMI 1m 4K 60Hz</t>
  </si>
  <si>
    <t>8530180</t>
  </si>
  <si>
    <t>Delock kabel USB TipC - HDMI 5m 4K 60Hz</t>
  </si>
  <si>
    <t>8530181</t>
  </si>
  <si>
    <t>Value kabel USB TipC - HDMI 2m 4K 60Hz</t>
  </si>
  <si>
    <t>WHITE SHARK ventilator 12x12x2,5cm 12V 4p 1250-04-V ARGB COMET</t>
  </si>
  <si>
    <t>WHITE SHARK gaming stol INDIANAPOLIS-RGB črn</t>
  </si>
  <si>
    <t>6004024</t>
  </si>
  <si>
    <t>Digitus kabel DisplayPort  1m 16K 60Hz 80Gps črn DB-340111-010-S</t>
  </si>
  <si>
    <t>8531113</t>
  </si>
  <si>
    <t>Gembird tipkovnica numerična KPD-U-03 črna</t>
  </si>
  <si>
    <t>5550070</t>
  </si>
  <si>
    <t>Gembird tipkovnica numerična brezžična KPD-W-02 črna</t>
  </si>
  <si>
    <t>5550071</t>
  </si>
  <si>
    <t>Seagate IronWolf 6TB trdi disk 9cm 5400 256MB SATA ST6000VN001</t>
  </si>
  <si>
    <t>8907155</t>
  </si>
  <si>
    <t>2190096</t>
  </si>
  <si>
    <t>Triton kabinet 27U 1300 600x900 črn N8 sestavljen perforirana sp./zd. vrata</t>
  </si>
  <si>
    <t>9440374</t>
  </si>
  <si>
    <t>8519346</t>
  </si>
  <si>
    <t>EFB napajalni kabel 220V 3m C7 BIPOLAR kotni</t>
  </si>
  <si>
    <t>8510103</t>
  </si>
  <si>
    <t>7709091</t>
  </si>
  <si>
    <t>5520008</t>
  </si>
  <si>
    <t>6006031</t>
  </si>
  <si>
    <t>21021296</t>
  </si>
  <si>
    <t>20412293</t>
  </si>
  <si>
    <t>21021286</t>
  </si>
  <si>
    <t>21021290</t>
  </si>
  <si>
    <t>21021293</t>
  </si>
  <si>
    <t>21021287</t>
  </si>
  <si>
    <t>21021288</t>
  </si>
  <si>
    <t>20810974</t>
  </si>
  <si>
    <t>20843612</t>
  </si>
  <si>
    <t>20843611</t>
  </si>
  <si>
    <t>20810975</t>
  </si>
  <si>
    <t>21024668</t>
  </si>
  <si>
    <t>21024661</t>
  </si>
  <si>
    <t>21024664</t>
  </si>
  <si>
    <t>21024660</t>
  </si>
  <si>
    <t>21024671</t>
  </si>
  <si>
    <t>21024659</t>
  </si>
  <si>
    <t>21024672</t>
  </si>
  <si>
    <t>21024674</t>
  </si>
  <si>
    <t>21024663</t>
  </si>
  <si>
    <t>21024662</t>
  </si>
  <si>
    <t>21024673</t>
  </si>
  <si>
    <t>21024667</t>
  </si>
  <si>
    <t>21024666</t>
  </si>
  <si>
    <t>21024670</t>
  </si>
  <si>
    <t>21024669</t>
  </si>
  <si>
    <t>21024665</t>
  </si>
  <si>
    <t>Baseus ročni akumulatorski sesalec A3 lite 100W črn VCAQ050001</t>
  </si>
  <si>
    <t>7901043</t>
  </si>
  <si>
    <t>Leviton optični kabel 8x08 SM OS2 G.657.A1 Central Dry Tube B2ca</t>
  </si>
  <si>
    <t>7901044</t>
  </si>
  <si>
    <t>Baseus ročni akumulatorski sesalec C1 mini Capsule CRXCQC1-01</t>
  </si>
  <si>
    <t>Baseus ročni akumulatorski sesalec A3 lite 100W bel VCAQ050002</t>
  </si>
  <si>
    <t>Baseus ročni akumulatorski sesalec A5 130W črn C30459500111-00</t>
  </si>
  <si>
    <t>1560013</t>
  </si>
  <si>
    <t>SBOX stenski nosilec za TV PLB-2522F-2 črn</t>
  </si>
  <si>
    <t>7709101</t>
  </si>
  <si>
    <t>WHITE SHARK nosilec namizni LCD 2xmonito Gaming črn GMS-3205 AMENHOTEP-II</t>
  </si>
  <si>
    <t>EFB optični patch MM LC/LC OM5 15m</t>
  </si>
  <si>
    <t>7950129</t>
  </si>
  <si>
    <t>Triton kabinet 18U 900 600x900 črn N8 sestavljen perforirana vrata</t>
  </si>
  <si>
    <t>9440375</t>
  </si>
  <si>
    <t>Triton kabinet 27U 1300 600x600 siv N8 sestavljen</t>
  </si>
  <si>
    <t>9440376</t>
  </si>
  <si>
    <t>21026545</t>
  </si>
  <si>
    <t>21026567</t>
  </si>
  <si>
    <t>20460100</t>
  </si>
  <si>
    <t>21026566</t>
  </si>
  <si>
    <t>21027991</t>
  </si>
  <si>
    <t>21028006</t>
  </si>
  <si>
    <t>21028035</t>
  </si>
  <si>
    <t>21028079</t>
  </si>
  <si>
    <t>21028086</t>
  </si>
  <si>
    <t>21028211</t>
  </si>
  <si>
    <t>21028189</t>
  </si>
  <si>
    <t>21028104</t>
  </si>
  <si>
    <t>21028155</t>
  </si>
  <si>
    <t>21028038</t>
  </si>
  <si>
    <t>21028215</t>
  </si>
  <si>
    <t>21028027</t>
  </si>
  <si>
    <t>21028202</t>
  </si>
  <si>
    <t>21028157</t>
  </si>
  <si>
    <t>21028060</t>
  </si>
  <si>
    <t>21028142</t>
  </si>
  <si>
    <t>21028040</t>
  </si>
  <si>
    <t>21028048</t>
  </si>
  <si>
    <t>21028203</t>
  </si>
  <si>
    <t>21028150</t>
  </si>
  <si>
    <t>21028061</t>
  </si>
  <si>
    <t>21028192</t>
  </si>
  <si>
    <t>21028122</t>
  </si>
  <si>
    <t>21028153</t>
  </si>
  <si>
    <t>21028089</t>
  </si>
  <si>
    <t>21028025</t>
  </si>
  <si>
    <t>21028082</t>
  </si>
  <si>
    <t>21028031</t>
  </si>
  <si>
    <t>21028195</t>
  </si>
  <si>
    <t>21028159</t>
  </si>
  <si>
    <t>21028093</t>
  </si>
  <si>
    <t>21028019</t>
  </si>
  <si>
    <t>21028016</t>
  </si>
  <si>
    <t>21027989</t>
  </si>
  <si>
    <t>21028022</t>
  </si>
  <si>
    <t>21027994</t>
  </si>
  <si>
    <t>21027990</t>
  </si>
  <si>
    <t>21027996</t>
  </si>
  <si>
    <t>21028012</t>
  </si>
  <si>
    <t>21028020</t>
  </si>
  <si>
    <t>21028007</t>
  </si>
  <si>
    <t>21028014</t>
  </si>
  <si>
    <t>21028015</t>
  </si>
  <si>
    <t>21027997</t>
  </si>
  <si>
    <t>21028013</t>
  </si>
  <si>
    <t>21028008</t>
  </si>
  <si>
    <t>21028023</t>
  </si>
  <si>
    <t>21027998</t>
  </si>
  <si>
    <t>21028017</t>
  </si>
  <si>
    <t>21028004</t>
  </si>
  <si>
    <t>21028003</t>
  </si>
  <si>
    <t>21028011</t>
  </si>
  <si>
    <t>21028072</t>
  </si>
  <si>
    <t>21028214</t>
  </si>
  <si>
    <t>21028190</t>
  </si>
  <si>
    <t>21028169</t>
  </si>
  <si>
    <t>21028083</t>
  </si>
  <si>
    <t>21028105</t>
  </si>
  <si>
    <t>21028161</t>
  </si>
  <si>
    <t>21028032</t>
  </si>
  <si>
    <t>21028053</t>
  </si>
  <si>
    <t>21028216</t>
  </si>
  <si>
    <t>21028087</t>
  </si>
  <si>
    <t>21028148</t>
  </si>
  <si>
    <t>21028126</t>
  </si>
  <si>
    <t>21028090</t>
  </si>
  <si>
    <t>21028194</t>
  </si>
  <si>
    <t>21028091</t>
  </si>
  <si>
    <t>21028139</t>
  </si>
  <si>
    <t>21028101</t>
  </si>
  <si>
    <t>21028160</t>
  </si>
  <si>
    <t>21028116</t>
  </si>
  <si>
    <t>21028208</t>
  </si>
  <si>
    <t>21028045</t>
  </si>
  <si>
    <t>21028185</t>
  </si>
  <si>
    <t>21028212</t>
  </si>
  <si>
    <t>21028052</t>
  </si>
  <si>
    <t>21028059</t>
  </si>
  <si>
    <t>21028067</t>
  </si>
  <si>
    <t>21028129</t>
  </si>
  <si>
    <t>21028069</t>
  </si>
  <si>
    <t>21028095</t>
  </si>
  <si>
    <t>21028201</t>
  </si>
  <si>
    <t>20432825</t>
  </si>
  <si>
    <t>21027999</t>
  </si>
  <si>
    <t>21028001</t>
  </si>
  <si>
    <t>21028010</t>
  </si>
  <si>
    <t>21027995</t>
  </si>
  <si>
    <t>20430126</t>
  </si>
  <si>
    <t>20430210</t>
  </si>
  <si>
    <t>21028184</t>
  </si>
  <si>
    <t>21028066</t>
  </si>
  <si>
    <t>21028220</t>
  </si>
  <si>
    <t>21028152</t>
  </si>
  <si>
    <t>21028200</t>
  </si>
  <si>
    <t>21028186</t>
  </si>
  <si>
    <t>20416181</t>
  </si>
  <si>
    <t>21028147</t>
  </si>
  <si>
    <t>21028119</t>
  </si>
  <si>
    <t>21028044</t>
  </si>
  <si>
    <t>21028172</t>
  </si>
  <si>
    <t>21028121</t>
  </si>
  <si>
    <t>21028080</t>
  </si>
  <si>
    <t>21028135</t>
  </si>
  <si>
    <t>21028111</t>
  </si>
  <si>
    <t>21028068</t>
  </si>
  <si>
    <t>21028036</t>
  </si>
  <si>
    <t>21028058</t>
  </si>
  <si>
    <t>21028219</t>
  </si>
  <si>
    <t>21028136</t>
  </si>
  <si>
    <t>21028028</t>
  </si>
  <si>
    <t>21028176</t>
  </si>
  <si>
    <t>21028210</t>
  </si>
  <si>
    <t>21028074</t>
  </si>
  <si>
    <t>21028149</t>
  </si>
  <si>
    <t>21028197</t>
  </si>
  <si>
    <t>21028171</t>
  </si>
  <si>
    <t>21028140</t>
  </si>
  <si>
    <t>21028218</t>
  </si>
  <si>
    <t>21028151</t>
  </si>
  <si>
    <t>21028158</t>
  </si>
  <si>
    <t>21028076</t>
  </si>
  <si>
    <t>21028084</t>
  </si>
  <si>
    <t>21028167</t>
  </si>
  <si>
    <t>21028133</t>
  </si>
  <si>
    <t>21028055</t>
  </si>
  <si>
    <t>21028107</t>
  </si>
  <si>
    <t>21028109</t>
  </si>
  <si>
    <t>21028199</t>
  </si>
  <si>
    <t>21028174</t>
  </si>
  <si>
    <t>21028165</t>
  </si>
  <si>
    <t>21028164</t>
  </si>
  <si>
    <t>21028050</t>
  </si>
  <si>
    <t>21028213</t>
  </si>
  <si>
    <t>21028078</t>
  </si>
  <si>
    <t>21028096</t>
  </si>
  <si>
    <t>21028041</t>
  </si>
  <si>
    <t>21028138</t>
  </si>
  <si>
    <t>21028205</t>
  </si>
  <si>
    <t>21028163</t>
  </si>
  <si>
    <t>21028042</t>
  </si>
  <si>
    <t>21028046</t>
  </si>
  <si>
    <t>21028073</t>
  </si>
  <si>
    <t>21028166</t>
  </si>
  <si>
    <t>21028134</t>
  </si>
  <si>
    <t>21028097</t>
  </si>
  <si>
    <t>21028130</t>
  </si>
  <si>
    <t>21028154</t>
  </si>
  <si>
    <t>21028005</t>
  </si>
  <si>
    <t>21028009</t>
  </si>
  <si>
    <t>21028002</t>
  </si>
  <si>
    <t>21028179</t>
  </si>
  <si>
    <t>21028183</t>
  </si>
  <si>
    <t>21028113</t>
  </si>
  <si>
    <t>21028034</t>
  </si>
  <si>
    <t>21028026</t>
  </si>
  <si>
    <t>21028182</t>
  </si>
  <si>
    <t>21028180</t>
  </si>
  <si>
    <t>21028092</t>
  </si>
  <si>
    <t>21028112</t>
  </si>
  <si>
    <t>21028170</t>
  </si>
  <si>
    <t>21028177</t>
  </si>
  <si>
    <t>21028081</t>
  </si>
  <si>
    <t>21028206</t>
  </si>
  <si>
    <t>21028075</t>
  </si>
  <si>
    <t>21028198</t>
  </si>
  <si>
    <t>21028217</t>
  </si>
  <si>
    <t>21028207</t>
  </si>
  <si>
    <t>21028100</t>
  </si>
  <si>
    <t>21028187</t>
  </si>
  <si>
    <t>21028191</t>
  </si>
  <si>
    <t>21028099</t>
  </si>
  <si>
    <t>21028168</t>
  </si>
  <si>
    <t>21028056</t>
  </si>
  <si>
    <t>21028173</t>
  </si>
  <si>
    <t>21028047</t>
  </si>
  <si>
    <t>21028057</t>
  </si>
  <si>
    <t>21028085</t>
  </si>
  <si>
    <t>21028125</t>
  </si>
  <si>
    <t>21028178</t>
  </si>
  <si>
    <t>21028110</t>
  </si>
  <si>
    <t>21028033</t>
  </si>
  <si>
    <t>21028062</t>
  </si>
  <si>
    <t>21028051</t>
  </si>
  <si>
    <t>21028145</t>
  </si>
  <si>
    <t>21028103</t>
  </si>
  <si>
    <t>21028049</t>
  </si>
  <si>
    <t>21028181</t>
  </si>
  <si>
    <t>21028088</t>
  </si>
  <si>
    <t>21028131</t>
  </si>
  <si>
    <t>21028162</t>
  </si>
  <si>
    <t>21028209</t>
  </si>
  <si>
    <t>21028064</t>
  </si>
  <si>
    <t>21028063</t>
  </si>
  <si>
    <t>20411634</t>
  </si>
  <si>
    <t>21028029</t>
  </si>
  <si>
    <t>21028127</t>
  </si>
  <si>
    <t>21028128</t>
  </si>
  <si>
    <t>21028204</t>
  </si>
  <si>
    <t>21028196</t>
  </si>
  <si>
    <t>21028132</t>
  </si>
  <si>
    <t>21028037</t>
  </si>
  <si>
    <t>21028188</t>
  </si>
  <si>
    <t>21028143</t>
  </si>
  <si>
    <t>21028156</t>
  </si>
  <si>
    <t>21028117</t>
  </si>
  <si>
    <t>21028054</t>
  </si>
  <si>
    <t>21028221</t>
  </si>
  <si>
    <t>21028124</t>
  </si>
  <si>
    <t>21028175</t>
  </si>
  <si>
    <t>21028094</t>
  </si>
  <si>
    <t>21028039</t>
  </si>
  <si>
    <t>21028024</t>
  </si>
  <si>
    <t>21028118</t>
  </si>
  <si>
    <t>21028065</t>
  </si>
  <si>
    <t>21028120</t>
  </si>
  <si>
    <t>21028077</t>
  </si>
  <si>
    <t>21028193</t>
  </si>
  <si>
    <t>21028108</t>
  </si>
  <si>
    <t>21028144</t>
  </si>
  <si>
    <t>21028030</t>
  </si>
  <si>
    <t>21028137</t>
  </si>
  <si>
    <t>21028043</t>
  </si>
  <si>
    <t>21028114</t>
  </si>
  <si>
    <t>21028071</t>
  </si>
  <si>
    <t>21028098</t>
  </si>
  <si>
    <t>21028070</t>
  </si>
  <si>
    <t>21028141</t>
  </si>
  <si>
    <t>21028146</t>
  </si>
  <si>
    <t>21028115</t>
  </si>
  <si>
    <t>21027993</t>
  </si>
  <si>
    <t>21028000</t>
  </si>
  <si>
    <t>21028021</t>
  </si>
  <si>
    <t>21027992</t>
  </si>
  <si>
    <t>20815273</t>
  </si>
  <si>
    <t>EFB tester mrežni+orodje kit 3-delno EC020700001</t>
  </si>
  <si>
    <t>1385058</t>
  </si>
  <si>
    <t>EFB patch SFTP CAT.5e 0,25m zelen</t>
  </si>
  <si>
    <t>9030416</t>
  </si>
  <si>
    <t>EFB patch SFTP CAT.5e 0,5m zelen</t>
  </si>
  <si>
    <t>9030417</t>
  </si>
  <si>
    <t>8910039</t>
  </si>
  <si>
    <t>2190097</t>
  </si>
  <si>
    <t>Xilence napajalnik  75W univerzalni za prenosnike mini XM008</t>
  </si>
  <si>
    <t>Xilence napajalnik 120W univerzalni za prenosnike XM012</t>
  </si>
  <si>
    <t>8805010</t>
  </si>
  <si>
    <t>Xilence termična pasta 1,5g XZ018</t>
  </si>
  <si>
    <t>8160007</t>
  </si>
  <si>
    <t>SBOX stenski nosilec za TV PLB-3446T-2 črn</t>
  </si>
  <si>
    <t>7702092</t>
  </si>
  <si>
    <t>Synology NAS ToGo BeeDrive 1TB BDS70-1T</t>
  </si>
  <si>
    <t>Triton kabinet 18U 900 600x600 siv N8 sestavljen</t>
  </si>
  <si>
    <t>9440378</t>
  </si>
  <si>
    <t>Ruijie klešče univerzalne za RJ45 konektorje</t>
  </si>
  <si>
    <t>1385059</t>
  </si>
  <si>
    <t>Delock kabel DisplayPort mini - DisplayPort mini 0,5m 4K črn 83472</t>
  </si>
  <si>
    <t>8531114</t>
  </si>
  <si>
    <t>9130021</t>
  </si>
  <si>
    <t>Teltonika stikalo 100M 5-port 1x PoE DIN mini kovinsko ohišje TSW010</t>
  </si>
  <si>
    <t>9104218</t>
  </si>
  <si>
    <t>Digitus polnilec 150W 2xTipC 2xTipA PD GaN DA-10181</t>
  </si>
  <si>
    <t>SBOX namizni nosilec za 4x monitor LCD-F048-2 črn</t>
  </si>
  <si>
    <t>9108174</t>
  </si>
  <si>
    <t>Joyroom polnilec avtomobilski 12V 15W magsafe JR-ZS291</t>
  </si>
  <si>
    <t>9435104</t>
  </si>
  <si>
    <t>9435105</t>
  </si>
  <si>
    <t>9435106</t>
  </si>
  <si>
    <t>9435107</t>
  </si>
  <si>
    <t>9435108</t>
  </si>
  <si>
    <t>9435109</t>
  </si>
  <si>
    <t>Hilook nosilec za IP kamero PTZ stenski DS-1604ZJ</t>
  </si>
  <si>
    <t>Digitus 250mm kabinet  6U 325x315x300 siv DN-49100</t>
  </si>
  <si>
    <t>Digitus 250mm kabinet  6U 325x315x300 črn DN-49101</t>
  </si>
  <si>
    <t>Digitus 250mm kabinet  9U 460x315x300 siv DN-49102</t>
  </si>
  <si>
    <t>Digitus 250mm kabinet  9U 460x315x300 črn DN-49103</t>
  </si>
  <si>
    <t>Digitus 250mm kabinet 12U 595x315x300 siv DN-49104</t>
  </si>
  <si>
    <t>Digitus 250mm kabinet 12U 595x315x300 črn DN-49105</t>
  </si>
  <si>
    <t>HiLook IP kamera 2.0MP PTZ-N4215I-DE(H) PTZ, 15x zoom</t>
  </si>
  <si>
    <t>8001228</t>
  </si>
  <si>
    <t>HiLook IP kamera 2.0MP PTZ-N4225I-DE(H) PTZ, 25x zoom</t>
  </si>
  <si>
    <t>8001227</t>
  </si>
  <si>
    <t>HiLook video snemalnik 4-kanalni PoE NVR IP NVR-104MH-C/4P(D)</t>
  </si>
  <si>
    <t>8010098</t>
  </si>
  <si>
    <t>HiLook video snemalnik 4-kanalni PoE NVR IP NVR-104H-D/4P(D)</t>
  </si>
  <si>
    <t>8010097</t>
  </si>
  <si>
    <t>Delock kabel USB 3.0 A-A 2m moder 82535</t>
  </si>
  <si>
    <t>9014041</t>
  </si>
  <si>
    <t>Digitus organizator 1U rack 31x85mm siv DN-97601-2</t>
  </si>
  <si>
    <t>9485058</t>
  </si>
  <si>
    <t>Baseus hub USB TipC 3xTipA + TipC PD WKJZ010313</t>
  </si>
  <si>
    <t>EFB optični patch MM MTP-F/LC 8x OM4  2m</t>
  </si>
  <si>
    <t>7950130</t>
  </si>
  <si>
    <t>EZVIZ IP kamera 3.0MP brezžična zunanja s svetilko EL3</t>
  </si>
  <si>
    <t>8001229</t>
  </si>
  <si>
    <t>Value nosilec za tablice namizni univ. 17.99.1194-20</t>
  </si>
  <si>
    <t>7710025</t>
  </si>
  <si>
    <t>Leviton patch UTP CAT.6   1,5m rdeč C6CPCU015-111BB</t>
  </si>
  <si>
    <t>9030418</t>
  </si>
  <si>
    <t>Energenie pametni razdelilec 6x220V 1xUSB EG-PMS2</t>
  </si>
  <si>
    <t>8202030</t>
  </si>
  <si>
    <t>Logitech miška M190 brezžična črno siva 910-005905</t>
  </si>
  <si>
    <t>5530151</t>
  </si>
  <si>
    <t>Logitech tipkovnica K650 SLO brezžična Signature grafitna 920-010945</t>
  </si>
  <si>
    <t>5550072</t>
  </si>
  <si>
    <t>Logitech slušalke grafitne Zone Vibe 100 981-001213</t>
  </si>
  <si>
    <t>7620098</t>
  </si>
  <si>
    <t>Digitus razdelilec rack 7x220V ALU+ stikalo črno/siv DN-95402</t>
  </si>
  <si>
    <t>9440379</t>
  </si>
  <si>
    <t>Triton kabinet 37U 1750 600x1000 siv sestavljen</t>
  </si>
  <si>
    <t>WHITE SHARK tipkovnica USB črna/metal SLO gaming GK-2104 TEMPLAR</t>
  </si>
  <si>
    <t>Leviton optični patch MM LC-SC OM3  2m VPC-M3D1LCSC0020</t>
  </si>
  <si>
    <t>Leviton optični patch MM LC-SC OM3  5m VPC-M3D1LCSC0050</t>
  </si>
  <si>
    <t>Leviton optični patch MM LC-SC OM3  3m VPC-M3D1LCSC0030</t>
  </si>
  <si>
    <t>Leviton optični patch MM LC-SC OM3  1m VPC-M3D1LCSC0010</t>
  </si>
  <si>
    <t>Leviton optični patch MM LC-LC OM3  1m VPC-M3D1LCLC0010</t>
  </si>
  <si>
    <t>Leviton optični patch MM LC-LC OM3  2m VPC-M3D1LCLC0020</t>
  </si>
  <si>
    <t>Leviton optični patch MM LC-LC OM3  3m HOPLCOM3030LC253</t>
  </si>
  <si>
    <t>Leviton optični patch MM LC-LC OM3  5m VPC-M3D1LCLC0050</t>
  </si>
  <si>
    <t>Digitus razdelilec rack 7x220V ALU+ stikalo preobremenitven črn/siv DN-95403</t>
  </si>
  <si>
    <t>Delock kabel USB C-C 1,2m 100W 5A PD LED črn 88288</t>
  </si>
  <si>
    <t>8519347</t>
  </si>
  <si>
    <t>9108175</t>
  </si>
  <si>
    <t>Ubiquiti kabel CAT.5e FTP 305m zunanji UISP Cable Pro</t>
  </si>
  <si>
    <t>9108176</t>
  </si>
  <si>
    <t>9108177</t>
  </si>
  <si>
    <t>9108178</t>
  </si>
  <si>
    <t>9108179</t>
  </si>
  <si>
    <t>2190098</t>
  </si>
  <si>
    <t>Intellinet stikalo 2,5 Giga 4-port + SFP 562058</t>
  </si>
  <si>
    <t>9104219</t>
  </si>
  <si>
    <t>9116161</t>
  </si>
  <si>
    <t>9116162</t>
  </si>
  <si>
    <t>9108180</t>
  </si>
  <si>
    <t>Delock kabel USB 2.0 TipA - 5pin 1,5m bakren/transparent 95986</t>
  </si>
  <si>
    <t>9440377</t>
  </si>
  <si>
    <t>Delock zvočna kartica USB zunanja  7.1 61645</t>
  </si>
  <si>
    <t>Leviton patch UTP CAT.6   1,5m moder C6CPCU015-444BB</t>
  </si>
  <si>
    <t>9030419</t>
  </si>
  <si>
    <t>Choetech kabel USB 2.0 C-C 240W 1m črn XCC-1035</t>
  </si>
  <si>
    <t>8519348</t>
  </si>
  <si>
    <t>Choetech kabel USB 2.0 C-C 240W 2m črn XCC-1036</t>
  </si>
  <si>
    <t>8519349</t>
  </si>
  <si>
    <t>Ugreen kabel AVDIO 6,35M - XLR (Ž) mikrofonski 2m 20719 AV131</t>
  </si>
  <si>
    <t>8505078</t>
  </si>
  <si>
    <t>9535004</t>
  </si>
  <si>
    <t>Baseus bluetooth Avdio sprejemnik Qiyin + Bluetooth 5.0 AUX WXQY010001</t>
  </si>
  <si>
    <t>Triton kabinet 42U 1970 600x1000 siv N8 sestavljen</t>
  </si>
  <si>
    <t>9440380</t>
  </si>
  <si>
    <t>Delock patch SFTP CAT.6A 3m črn slim kotni 80307</t>
  </si>
  <si>
    <t>9030420</t>
  </si>
  <si>
    <t>Delock čitalec diskov USB 3.0/IDE-SATA adapter 61486</t>
  </si>
  <si>
    <t>9550059</t>
  </si>
  <si>
    <t>Ubiquiti ohišje črno - dostopna točka U6 (pak/3)</t>
  </si>
  <si>
    <t>Ubiquiti ohišje temni les - dostopna točka U6 (pak/3)</t>
  </si>
  <si>
    <t>Delock adapter USB mini M 5-pin USB-A Ž 65277</t>
  </si>
  <si>
    <t>ATEN DisplayPort mini - DVI adapter bel VC960-AT</t>
  </si>
  <si>
    <t>ATEN DisplayPort mini - HDMI adapter + avdio bel VC980-AT</t>
  </si>
  <si>
    <t>Triton kabinet zidni  6U 370 600x400 siv sestavljen</t>
  </si>
  <si>
    <t>DATECH polica rack 1U 650mm 2 kos siva SG.0165.1900</t>
  </si>
  <si>
    <t>DATECH polica rack za tipkovnico- izvlečna siva SA42000000</t>
  </si>
  <si>
    <t>DATECH polica za zidni kabinet 600mm 2kos siva SA01621900</t>
  </si>
  <si>
    <t>Leviton optični patch SM PK-9 SC-SC  1m Duplex VPC-S2D1SCSC0010</t>
  </si>
  <si>
    <t>Leviton optični patch SM PK-9 SC-SC  3m Duplex VPC-S2D1SCSC0030</t>
  </si>
  <si>
    <t>Tenda stikalo 100M 10-port 8x PoE 2xGiga mini kovinsko ohišje TEF1110P-8-102W</t>
  </si>
  <si>
    <t>DATECH polica rack 1U 650mm 2 kos črna SG.0165.1901</t>
  </si>
  <si>
    <t>DATECH zidni kabinet 4U 280 600x450 črn + polica DP.6404.9001</t>
  </si>
  <si>
    <t>DATECH zidni kabinet 6U 368 600x450 črn + polica DP.6406.9001</t>
  </si>
  <si>
    <t>DATECH zidni kabinet 9U 501 600x450 črn + polica DP.6409.9001</t>
  </si>
  <si>
    <t>DATECH zidni kabinet 18U 901 600x450 črn + polica DP.6418.9001</t>
  </si>
  <si>
    <t>DATECH zidni kabinet 12U 635 600x450 črn + polica DP.6412.9001</t>
  </si>
  <si>
    <t>Delock pretvornik USB 3.1 TipC - DisplayPort 4K 60Hz 63928</t>
  </si>
  <si>
    <t>EZVIZ prenosna polnilna postaja  313Wh PS300</t>
  </si>
  <si>
    <t>EZVIZ prenosna polnilna postaja  607Wh PS600</t>
  </si>
  <si>
    <t>Choetech prenosna polnilna postaja 484Wh BS004</t>
  </si>
  <si>
    <t>Choetech prenosna polnilna postaja 281Wh BS002-V2</t>
  </si>
  <si>
    <t>Energenie UPS 12-15V 18W za DC naprave EG-UPS-DC18</t>
  </si>
  <si>
    <t>EZVIZ sesalec robotski baterijski RC3</t>
  </si>
  <si>
    <t>EZVIZ sesalec robotski baterijski RE4 Plus</t>
  </si>
  <si>
    <t>Superfire LED svetilka kolesarska ALU BL12</t>
  </si>
  <si>
    <t>Superfire LED svetilka kolesarska zadnja pametna BTL02</t>
  </si>
  <si>
    <t>Roline polnilec 60W USB 1xTipC 5xTipA QC PD bel</t>
  </si>
  <si>
    <t>Ubiquiti ohišje vojaško - dostopna točka U6 (pak/3)</t>
  </si>
  <si>
    <t>Ubiquiti ohišje beton sivo - dostopna točka U6 (pak/3)</t>
  </si>
  <si>
    <t>Ugreen zvočna kartica USB - Jack 3,5mm zunanja AUX adapter CM383</t>
  </si>
  <si>
    <t>Cablexpert pretvornik USB 3.1 TipA/TipC Mrežni UTP Giga A-USB3AC-LAN-01</t>
  </si>
  <si>
    <t>9801063</t>
  </si>
  <si>
    <t>Cablexpert pretvornik USB 3.1 TipC- Mrežni UTP Giga A-USB3C-LAN-01</t>
  </si>
  <si>
    <t>9801062</t>
  </si>
  <si>
    <t>BROTHER trak TZe 145 prozoren/bel 18mm</t>
  </si>
  <si>
    <t>2050060</t>
  </si>
  <si>
    <t>Triton vrata perforirana 42U 800mm za kabinet siva</t>
  </si>
  <si>
    <t>9490091</t>
  </si>
  <si>
    <t>9435110</t>
  </si>
  <si>
    <t>Energenie pretvornik 12V/220V 2000W čisti sinus EG-PWC-PS2000-01</t>
  </si>
  <si>
    <t>2142012</t>
  </si>
  <si>
    <t>Delock hub USB 3.2 4x TipA notranji 64166</t>
  </si>
  <si>
    <t>9530049</t>
  </si>
  <si>
    <t>EFB optični pigtail SM OS2 ST 12kos O1004.2</t>
  </si>
  <si>
    <t>7955021</t>
  </si>
  <si>
    <t>EFB optični patch SM ST/SC 2m OS2 Duplex O6503.2</t>
  </si>
  <si>
    <t>7950131</t>
  </si>
  <si>
    <t>Value optični kabel AVDIO SPDIF TOSLINK 1m</t>
  </si>
  <si>
    <t>8528027</t>
  </si>
  <si>
    <t>Value optični kabel AVDIO SPDIF TOSLINK 2m</t>
  </si>
  <si>
    <t>8528028</t>
  </si>
  <si>
    <t>Value optični kabel AVDIO SPDIF TOSLINK 3m</t>
  </si>
  <si>
    <t>8528029</t>
  </si>
  <si>
    <t>Value optični kabel AVDIO SPDIF TOSLINK 5m</t>
  </si>
  <si>
    <t>8528030</t>
  </si>
  <si>
    <t>9104221</t>
  </si>
  <si>
    <t>9104222</t>
  </si>
  <si>
    <t>9104223</t>
  </si>
  <si>
    <t>9104224</t>
  </si>
  <si>
    <t>9104225</t>
  </si>
  <si>
    <t>9116163</t>
  </si>
  <si>
    <t>Triton kabinet 42U 1970 800x800 črn sestavljen perforirana vrata</t>
  </si>
  <si>
    <t>9440381</t>
  </si>
  <si>
    <t>EFB optični patch SM LC/APC-SC/APC 5m Simplex O2531.5</t>
  </si>
  <si>
    <t>7950132</t>
  </si>
  <si>
    <t>EZVIZ sesalec robotski baterijski RS2</t>
  </si>
  <si>
    <t>1560014</t>
  </si>
  <si>
    <t>EZVIZ sesalec - set nadomestnih delov za RS2 CS-RA-KIT08</t>
  </si>
  <si>
    <t>1560015</t>
  </si>
  <si>
    <t>EZVIZ prenosna polnilna postaja 1324Wh PS1300</t>
  </si>
  <si>
    <t>2140079</t>
  </si>
  <si>
    <t>EZVIZ video domofon z zaslonom – solarna enota EP7 3.0MP</t>
  </si>
  <si>
    <t>9959001</t>
  </si>
  <si>
    <t>EZVIZ pametni zaslon za domofon/kamere SD7</t>
  </si>
  <si>
    <t>9959002</t>
  </si>
  <si>
    <t>EZVIZ sesalec - set nadomestnih delov za RE4 RE5 CS-RA-KIT06</t>
  </si>
  <si>
    <t>1560016</t>
  </si>
  <si>
    <t>8702046</t>
  </si>
  <si>
    <t>LENOVO prenosnik Thinkbook 16 G6 IRL i5 16GB 512GB SSD W11 PRO</t>
  </si>
  <si>
    <t>8802209</t>
  </si>
  <si>
    <t>DELL prenosnik 15,6" Vostro 3520 i7 512GB SSD W11 PRO</t>
  </si>
  <si>
    <t>8802208</t>
  </si>
  <si>
    <t>HP prenosnik 15,6" 255 G9 Athlon 16GB 512GB SSD W11 Home</t>
  </si>
  <si>
    <t>8802210</t>
  </si>
  <si>
    <t>EZVIZ sesalec pametni ročni RH2</t>
  </si>
  <si>
    <t>1560017</t>
  </si>
  <si>
    <t>Bachmann Loop in Charge vgradna vtičnica 220V + USB TipC/TipA črna 938.201</t>
  </si>
  <si>
    <t>9320225</t>
  </si>
  <si>
    <t>Bachmann Loop in Charge vgradna vtičnica 220V + USB TipC/TipA bela 938.301</t>
  </si>
  <si>
    <t>9320226</t>
  </si>
  <si>
    <t>Triton kabinet 42U 1970 600x600 siv N8 sestavljen</t>
  </si>
  <si>
    <t>9440382</t>
  </si>
  <si>
    <t>Triton kabinet 42U 1970 800x1000 siv N8 sestavljen</t>
  </si>
  <si>
    <t>9440383</t>
  </si>
  <si>
    <t>Roline kabel AVDIO 3.5M-2xChinchM 1,5m</t>
  </si>
  <si>
    <t>8505079</t>
  </si>
  <si>
    <t>8530184</t>
  </si>
  <si>
    <t>9801064</t>
  </si>
  <si>
    <t>Digitus delovna postaja-el.dvig do 127cm višine srebrna DA-90435</t>
  </si>
  <si>
    <t>7716042</t>
  </si>
  <si>
    <t>Bachmann podaljšek 220V kabel 15m bel 341.281</t>
  </si>
  <si>
    <t>8203081</t>
  </si>
  <si>
    <t>Seagate Barracuda 1TB trdi disk 9cm 5400 256MB SATA ST1000DM014</t>
  </si>
  <si>
    <t>8907157</t>
  </si>
  <si>
    <t>Seagate Barracuda 2TB trdi disk 9cm 7200 256MB SATA ST2000DM008</t>
  </si>
  <si>
    <t>8907158</t>
  </si>
  <si>
    <t>Logitech miška ERGO M575 Trackball brezžična  Bluetooth grafitna 910-005872</t>
  </si>
  <si>
    <t>5530152</t>
  </si>
  <si>
    <t>Logitech tipkovnica Wave Keys SLO brezžična, Bluetooth grafitna 920-012304</t>
  </si>
  <si>
    <t>5550073</t>
  </si>
  <si>
    <t>EZVIZ digitalno kukalo kamera z zaslonom CS-HP4</t>
  </si>
  <si>
    <t>9959003</t>
  </si>
  <si>
    <t>Baseus kabel USB/Lightning 1m 2.4A LED pleten črn CALGH-B01</t>
  </si>
  <si>
    <t>8519350</t>
  </si>
  <si>
    <t>Triton kabinet 27U 1300 800x800 siv N8 sestavljen</t>
  </si>
  <si>
    <t>9440384</t>
  </si>
  <si>
    <t>9060049</t>
  </si>
  <si>
    <t>9060050</t>
  </si>
  <si>
    <t>Seagate Barracuda 4TB trdi disk 9cm 5400 256MB SATA ST4000DM004</t>
  </si>
  <si>
    <t>8907159</t>
  </si>
  <si>
    <t>Logitech spletna kamera Brio 4K Stream Edition, USB-A 960-001194</t>
  </si>
  <si>
    <t>7630031</t>
  </si>
  <si>
    <t>Teltonika antena combo quad mimo LTE/ GNSS/SMA  PR1KCL28</t>
  </si>
  <si>
    <t>9109113</t>
  </si>
  <si>
    <t>Mikrotik dostopna točka LHGG LTE6 zunanja kit client LHGGR&amp;FG621-EA</t>
  </si>
  <si>
    <t>9108181</t>
  </si>
  <si>
    <t>Joyroom kabel USB/Lightning 0.25m 20W črn S-CL020A11</t>
  </si>
  <si>
    <t>8519351</t>
  </si>
  <si>
    <t>Delock podaljšek za tipkovnico in miško PS2 10m 84704</t>
  </si>
  <si>
    <t>6003027</t>
  </si>
  <si>
    <t>Ugreen slušalke HiTune T6 bele bluetooth ANC T6</t>
  </si>
  <si>
    <t>7620099</t>
  </si>
  <si>
    <t>DATECH kabinet 42U 2055 800x800 črn perf. vrata sp./zd.+polica DT3.8842.9001</t>
  </si>
  <si>
    <t>9440389</t>
  </si>
  <si>
    <t>DATECH kabinet 42U 2055 600x600 črn perf. vrata sp./zd.+polica DT3.6642.9001</t>
  </si>
  <si>
    <t>9440390</t>
  </si>
  <si>
    <t>DATECH kabinet 42U 2055 800x1000 črn perf. vrata sp./zd.+polica DT3.8042.9001</t>
  </si>
  <si>
    <t>9440391</t>
  </si>
  <si>
    <t>DO PoE napajalni delilnik UTP 802.3af</t>
  </si>
  <si>
    <t>Digitus PoE napajalni delilnik UTP kit pasivni DN-95001</t>
  </si>
  <si>
    <t>Mikrotik PoE napajanje GIGA pretvornik aktivni v pasivni RBGPOE-CON-HP</t>
  </si>
  <si>
    <t>Mikrotik stikalo 10 Giga rack 8-port 4x SFP+ CRS312-4C+8XG-RM</t>
  </si>
  <si>
    <t>Delock optični kabel AVDIO SPDIF mini 3,5mm 2m 82876</t>
  </si>
  <si>
    <t>WHITE SHARK ušesne slušalke črne gaming GE-537 WHITE SHARK BLACKBIRD</t>
  </si>
  <si>
    <t>Digitus 250mm organizator 1U z metlico DN-10-ORG-1-2U-B</t>
  </si>
  <si>
    <t>WHITE SHARK slušalke TITAN gaming bele bluetooth z mikrofonom GEB-TWS96</t>
  </si>
  <si>
    <t>WHITE SHARK slušalke TITAN gaming črne bluetooth z mikrofonom GEB-TWS96</t>
  </si>
  <si>
    <t>Triton kabinet 22U 1080 600x600 siv N8 sestavljen</t>
  </si>
  <si>
    <t>9440385</t>
  </si>
  <si>
    <t>Triton kabinet 37U 1750 600x600 siv N8 sestavljen</t>
  </si>
  <si>
    <t>9440386</t>
  </si>
  <si>
    <t>Triton kabinet 42U 1970 600x800 siv N8 sestavljen perforirana vrata</t>
  </si>
  <si>
    <t>9440387</t>
  </si>
  <si>
    <t>Triton kabinet 45U 2105 800x800 siv N8 sestavljen</t>
  </si>
  <si>
    <t>9440388</t>
  </si>
  <si>
    <t>EZVIZ sesalec - set nadomestnih delov za RC3 CS-RA-KIT05</t>
  </si>
  <si>
    <t>1560018</t>
  </si>
  <si>
    <t>8201053</t>
  </si>
  <si>
    <t>8201054</t>
  </si>
  <si>
    <t>Ubiquiti IP kamera Unifi 4.0MP zunanja PoE UVC-G5-Dome</t>
  </si>
  <si>
    <t>8001231</t>
  </si>
  <si>
    <t>8001232</t>
  </si>
  <si>
    <t>8001233</t>
  </si>
  <si>
    <t>Digitus 250mm organizator 1U črn DN-10-ORG-1U-B</t>
  </si>
  <si>
    <t>9485059</t>
  </si>
  <si>
    <t>Seagate SkyHawk 6TB trdi disk 9cm 5400 256MB SATA ST6000VX009</t>
  </si>
  <si>
    <t>8907162</t>
  </si>
  <si>
    <t>Seagate SkyHawk 4TB trdi disk 9cm 5900 256MB SATA ST4000VX016</t>
  </si>
  <si>
    <t>8907160</t>
  </si>
  <si>
    <t>Seagate SkyHawk 2TB trdi disk 9cm 5400 256MB SATA ST2000VX017</t>
  </si>
  <si>
    <t>8907161</t>
  </si>
  <si>
    <t>Fanec drsno vodilo za strežnik 51/86 cm</t>
  </si>
  <si>
    <t>9490092</t>
  </si>
  <si>
    <t>SBOX namizni nosilec za 2x monitor LCD-352/2V črn</t>
  </si>
  <si>
    <t>7702093</t>
  </si>
  <si>
    <t>Seagate IronWolf 8TB trdi disk 9cm 7200 256MB SATA ST8000VN004</t>
  </si>
  <si>
    <t>8907163</t>
  </si>
  <si>
    <t>Seagate SkyHawk 8TB trdi disk 9cm 7200 256MB SATA ST8000VE001</t>
  </si>
  <si>
    <t>EZVIZ IP kamera 2.0MP brezžična zunanja vgrajen akumulator CB3</t>
  </si>
  <si>
    <t>8001230</t>
  </si>
  <si>
    <t>20463480</t>
  </si>
  <si>
    <t>21159700</t>
  </si>
  <si>
    <t>21159692</t>
  </si>
  <si>
    <t>21159685</t>
  </si>
  <si>
    <t>21159699</t>
  </si>
  <si>
    <t>21159697</t>
  </si>
  <si>
    <t>21159686</t>
  </si>
  <si>
    <t>21064140</t>
  </si>
  <si>
    <t>586377</t>
  </si>
  <si>
    <t>20835052</t>
  </si>
  <si>
    <t>21064141</t>
  </si>
  <si>
    <t>691034</t>
  </si>
  <si>
    <t>21159682</t>
  </si>
  <si>
    <t>21159681</t>
  </si>
  <si>
    <t>20994894</t>
  </si>
  <si>
    <t>21159691</t>
  </si>
  <si>
    <t>20518644</t>
  </si>
  <si>
    <t>20329519</t>
  </si>
  <si>
    <t>21148596</t>
  </si>
  <si>
    <t>21159678</t>
  </si>
  <si>
    <t>601053</t>
  </si>
  <si>
    <t>21155548</t>
  </si>
  <si>
    <t>20977050</t>
  </si>
  <si>
    <t>696818</t>
  </si>
  <si>
    <t>21107160</t>
  </si>
  <si>
    <t>21124937</t>
  </si>
  <si>
    <t>21159696</t>
  </si>
  <si>
    <t>21159690</t>
  </si>
  <si>
    <t>21159695</t>
  </si>
  <si>
    <t>669448</t>
  </si>
  <si>
    <t>20317770</t>
  </si>
  <si>
    <t>21159703</t>
  </si>
  <si>
    <t>21122374</t>
  </si>
  <si>
    <t>668096</t>
  </si>
  <si>
    <t>20839274</t>
  </si>
  <si>
    <t>626590</t>
  </si>
  <si>
    <t>21159694</t>
  </si>
  <si>
    <t>21099172</t>
  </si>
  <si>
    <t>634385</t>
  </si>
  <si>
    <t>21122375</t>
  </si>
  <si>
    <t>21159688</t>
  </si>
  <si>
    <t>21159683</t>
  </si>
  <si>
    <t>21159680</t>
  </si>
  <si>
    <t>21159687</t>
  </si>
  <si>
    <t>21159677</t>
  </si>
  <si>
    <t>21159689</t>
  </si>
  <si>
    <t>21159702</t>
  </si>
  <si>
    <t>21159679</t>
  </si>
  <si>
    <t>21159698</t>
  </si>
  <si>
    <t>21159693</t>
  </si>
  <si>
    <t>20574231</t>
  </si>
  <si>
    <t>21159684</t>
  </si>
  <si>
    <t>585385</t>
  </si>
  <si>
    <t>21159701</t>
  </si>
  <si>
    <t>8560096</t>
  </si>
  <si>
    <t>9749069</t>
  </si>
  <si>
    <t>8530185</t>
  </si>
  <si>
    <t>7930030</t>
  </si>
  <si>
    <t>9130020</t>
  </si>
  <si>
    <t>7948046</t>
  </si>
  <si>
    <t>8907164</t>
  </si>
  <si>
    <t>9440368</t>
  </si>
  <si>
    <t>9440369</t>
  </si>
  <si>
    <t>9904007</t>
  </si>
  <si>
    <t>Choetech potovalni adapter + USB TipC TipA PD 45W polnilec EU USA UK AU PD6045</t>
  </si>
  <si>
    <t>8203082</t>
  </si>
  <si>
    <t>8203083</t>
  </si>
  <si>
    <t>Choetech solarni panel  36W USB TipC potovalni SC006</t>
  </si>
  <si>
    <t>Choetech solarni panel  14W USB TipA potovalni SC004</t>
  </si>
  <si>
    <t>Choetech solarni panel  40W USB TipC potovalni SC006-V5</t>
  </si>
  <si>
    <t>Cablexpert potovalni adapter iz UK na EU  A-AC-UKEU-001</t>
  </si>
  <si>
    <t>BROTHER napajalnik za tiskalnik nalepk PT E550WVP/PT-D600</t>
  </si>
  <si>
    <t>8519352</t>
  </si>
  <si>
    <t>21015764</t>
  </si>
  <si>
    <t>20444148</t>
  </si>
  <si>
    <t>20412264</t>
  </si>
  <si>
    <t>20447006</t>
  </si>
  <si>
    <t>20443176</t>
  </si>
  <si>
    <t>20627643</t>
  </si>
  <si>
    <t>20817236</t>
  </si>
  <si>
    <t>20776935</t>
  </si>
  <si>
    <t>20970454</t>
  </si>
  <si>
    <t>20417315</t>
  </si>
  <si>
    <t>20627976</t>
  </si>
  <si>
    <t>20416651</t>
  </si>
  <si>
    <t>20628148</t>
  </si>
  <si>
    <t>20417394</t>
  </si>
  <si>
    <t>20627853</t>
  </si>
  <si>
    <t>21090425</t>
  </si>
  <si>
    <t>20898235</t>
  </si>
  <si>
    <t>20418016</t>
  </si>
  <si>
    <t>20628097</t>
  </si>
  <si>
    <t>21124949</t>
  </si>
  <si>
    <t>21124941</t>
  </si>
  <si>
    <t>21101713</t>
  </si>
  <si>
    <t>20843613</t>
  </si>
  <si>
    <t>20532918</t>
  </si>
  <si>
    <t>20628058</t>
  </si>
  <si>
    <t>20519100</t>
  </si>
  <si>
    <t>20833370</t>
  </si>
  <si>
    <t>20786735</t>
  </si>
  <si>
    <t>21099238</t>
  </si>
  <si>
    <t>21062882</t>
  </si>
  <si>
    <t>21099250</t>
  </si>
  <si>
    <t>20655226</t>
  </si>
  <si>
    <t>20810978</t>
  </si>
  <si>
    <t>20817469</t>
  </si>
  <si>
    <t>20786738</t>
  </si>
  <si>
    <t>20776955</t>
  </si>
  <si>
    <t>21099240</t>
  </si>
  <si>
    <t>21101711</t>
  </si>
  <si>
    <t>20414968</t>
  </si>
  <si>
    <t>20630820</t>
  </si>
  <si>
    <t>20681469</t>
  </si>
  <si>
    <t>20938143</t>
  </si>
  <si>
    <t>20815281</t>
  </si>
  <si>
    <t>20441962</t>
  </si>
  <si>
    <t>20636329</t>
  </si>
  <si>
    <t>20633225</t>
  </si>
  <si>
    <t>20627876</t>
  </si>
  <si>
    <t>20441571</t>
  </si>
  <si>
    <t>20429463</t>
  </si>
  <si>
    <t>20305529</t>
  </si>
  <si>
    <t>21099241</t>
  </si>
  <si>
    <t>20429476</t>
  </si>
  <si>
    <t>20898238</t>
  </si>
  <si>
    <t>20419093</t>
  </si>
  <si>
    <t>20431607</t>
  </si>
  <si>
    <t>21101717</t>
  </si>
  <si>
    <t>21015763</t>
  </si>
  <si>
    <t>20425693</t>
  </si>
  <si>
    <t>21099233</t>
  </si>
  <si>
    <t>20418137</t>
  </si>
  <si>
    <t>20419129</t>
  </si>
  <si>
    <t>20457215</t>
  </si>
  <si>
    <t>20442103</t>
  </si>
  <si>
    <t>20431610</t>
  </si>
  <si>
    <t>20442485</t>
  </si>
  <si>
    <t>20811424</t>
  </si>
  <si>
    <t>21099247</t>
  </si>
  <si>
    <t>20462525</t>
  </si>
  <si>
    <t>21101718</t>
  </si>
  <si>
    <t>20414900</t>
  </si>
  <si>
    <t>21101712</t>
  </si>
  <si>
    <t>20414858</t>
  </si>
  <si>
    <t>21099239</t>
  </si>
  <si>
    <t>21101716</t>
  </si>
  <si>
    <t>20898218</t>
  </si>
  <si>
    <t>21101714</t>
  </si>
  <si>
    <t>21124946</t>
  </si>
  <si>
    <t>20421764</t>
  </si>
  <si>
    <t>20786964</t>
  </si>
  <si>
    <t>21090616</t>
  </si>
  <si>
    <t>20519149</t>
  </si>
  <si>
    <t>21090441</t>
  </si>
  <si>
    <t>20414833</t>
  </si>
  <si>
    <t>1385060</t>
  </si>
  <si>
    <t>EZVIZ IP kamera 3.0MP brezžična PT EB8 4G LTE + solarni panel E  CS-EB8/SP</t>
  </si>
  <si>
    <t>STANLEY olfa nož 18 mm kovinski</t>
  </si>
  <si>
    <t>Ubiquiti IP kamera Unifi 8.0MP zunanja PoE črna UVC-AI-Pro</t>
  </si>
  <si>
    <t>8001234</t>
  </si>
  <si>
    <t>Ubiquiti IP kamera Unifi 4.0MP notranja PoE UVC-G5-Dome-Ultra</t>
  </si>
  <si>
    <t>8001235</t>
  </si>
  <si>
    <t>Ubiquiti IP kamera Unifi 8.0MP zunanja PoE bela UVC-AI-Pro-WH</t>
  </si>
  <si>
    <t>8001236</t>
  </si>
  <si>
    <t>Ubiquiti UniFi UPS 950W USP-RPS</t>
  </si>
  <si>
    <t>9903058</t>
  </si>
  <si>
    <t>Ubiquiti UniFi UPS kabel USP-CABLE</t>
  </si>
  <si>
    <t>9903059</t>
  </si>
  <si>
    <t>Triton kabinet 42U 1970 800x800 siv N8 sestavljen</t>
  </si>
  <si>
    <t>9440392</t>
  </si>
  <si>
    <t>Digitus patch SFTP CAT.6A  7m zelen</t>
  </si>
  <si>
    <t>9030421</t>
  </si>
  <si>
    <t>Digitus patch SFTP CAT.6A 10m zelen</t>
  </si>
  <si>
    <t>9030422</t>
  </si>
  <si>
    <t>21166279</t>
  </si>
  <si>
    <t>21166136</t>
  </si>
  <si>
    <t>21166219</t>
  </si>
  <si>
    <t>21165131</t>
  </si>
  <si>
    <t>21166212</t>
  </si>
  <si>
    <t>21166251</t>
  </si>
  <si>
    <t>21165060</t>
  </si>
  <si>
    <t>21165119</t>
  </si>
  <si>
    <t>21165075</t>
  </si>
  <si>
    <t>21166194</t>
  </si>
  <si>
    <t>21166189</t>
  </si>
  <si>
    <t>21165192</t>
  </si>
  <si>
    <t>21166250</t>
  </si>
  <si>
    <t>21166186</t>
  </si>
  <si>
    <t>21166205</t>
  </si>
  <si>
    <t>21166222</t>
  </si>
  <si>
    <t>21166239</t>
  </si>
  <si>
    <t>21166217</t>
  </si>
  <si>
    <t>21166261</t>
  </si>
  <si>
    <t>21165061</t>
  </si>
  <si>
    <t>21165866</t>
  </si>
  <si>
    <t>21166195</t>
  </si>
  <si>
    <t>21166134</t>
  </si>
  <si>
    <t>21165221</t>
  </si>
  <si>
    <t>21165077</t>
  </si>
  <si>
    <t>21165054</t>
  </si>
  <si>
    <t>21165117</t>
  </si>
  <si>
    <t>21165073</t>
  </si>
  <si>
    <t>21165128</t>
  </si>
  <si>
    <t>21166232</t>
  </si>
  <si>
    <t>21166213</t>
  </si>
  <si>
    <t>21165080</t>
  </si>
  <si>
    <t>21166184</t>
  </si>
  <si>
    <t>21166231</t>
  </si>
  <si>
    <t>21166230</t>
  </si>
  <si>
    <t>21166241</t>
  </si>
  <si>
    <t>21165069</t>
  </si>
  <si>
    <t>21166193</t>
  </si>
  <si>
    <t>21166272</t>
  </si>
  <si>
    <t>21166200</t>
  </si>
  <si>
    <t>21166190</t>
  </si>
  <si>
    <t>21166268</t>
  </si>
  <si>
    <t>21166281</t>
  </si>
  <si>
    <t>21166196</t>
  </si>
  <si>
    <t>21166274</t>
  </si>
  <si>
    <t>21165121</t>
  </si>
  <si>
    <t>21166221</t>
  </si>
  <si>
    <t>21165196</t>
  </si>
  <si>
    <t>21166216</t>
  </si>
  <si>
    <t>21165064</t>
  </si>
  <si>
    <t>21166183</t>
  </si>
  <si>
    <t>21165065</t>
  </si>
  <si>
    <t>21166234</t>
  </si>
  <si>
    <t>21166131</t>
  </si>
  <si>
    <t>21165116</t>
  </si>
  <si>
    <t>21165058</t>
  </si>
  <si>
    <t>21166276</t>
  </si>
  <si>
    <t>21165132</t>
  </si>
  <si>
    <t>21166135</t>
  </si>
  <si>
    <t>21166210</t>
  </si>
  <si>
    <t>21166278</t>
  </si>
  <si>
    <t>21166185</t>
  </si>
  <si>
    <t>21166214</t>
  </si>
  <si>
    <t>21166227</t>
  </si>
  <si>
    <t>21166204</t>
  </si>
  <si>
    <t>21166245</t>
  </si>
  <si>
    <t>21166243</t>
  </si>
  <si>
    <t>21165220</t>
  </si>
  <si>
    <t>21166229</t>
  </si>
  <si>
    <t>21165114</t>
  </si>
  <si>
    <t>21165082</t>
  </si>
  <si>
    <t>21165195</t>
  </si>
  <si>
    <t>21165076</t>
  </si>
  <si>
    <t>21166202</t>
  </si>
  <si>
    <t>21166128</t>
  </si>
  <si>
    <t>21166266</t>
  </si>
  <si>
    <t>21165079</t>
  </si>
  <si>
    <t>21165865</t>
  </si>
  <si>
    <t>21165190</t>
  </si>
  <si>
    <t>21165068</t>
  </si>
  <si>
    <t>21166259</t>
  </si>
  <si>
    <t>21166130</t>
  </si>
  <si>
    <t>21166263</t>
  </si>
  <si>
    <t>21166233</t>
  </si>
  <si>
    <t>21166188</t>
  </si>
  <si>
    <t>21166247</t>
  </si>
  <si>
    <t>21165191</t>
  </si>
  <si>
    <t>21165078</t>
  </si>
  <si>
    <t>21166199</t>
  </si>
  <si>
    <t>21166258</t>
  </si>
  <si>
    <t>21166133</t>
  </si>
  <si>
    <t>21166235</t>
  </si>
  <si>
    <t>21166129</t>
  </si>
  <si>
    <t>21165074</t>
  </si>
  <si>
    <t>21165120</t>
  </si>
  <si>
    <t>21166270</t>
  </si>
  <si>
    <t>20305532</t>
  </si>
  <si>
    <t>21166181</t>
  </si>
  <si>
    <t>21165194</t>
  </si>
  <si>
    <t>21165070</t>
  </si>
  <si>
    <t>21166218</t>
  </si>
  <si>
    <t>21166236</t>
  </si>
  <si>
    <t>21166284</t>
  </si>
  <si>
    <t>21166201</t>
  </si>
  <si>
    <t>21166211</t>
  </si>
  <si>
    <t>21166244</t>
  </si>
  <si>
    <t>21166242</t>
  </si>
  <si>
    <t>21166224</t>
  </si>
  <si>
    <t>21166191</t>
  </si>
  <si>
    <t>21166209</t>
  </si>
  <si>
    <t>21166249</t>
  </si>
  <si>
    <t>21166265</t>
  </si>
  <si>
    <t>21165063</t>
  </si>
  <si>
    <t>21166182</t>
  </si>
  <si>
    <t>21166207</t>
  </si>
  <si>
    <t>21165118</t>
  </si>
  <si>
    <t>21166256</t>
  </si>
  <si>
    <t>21166198</t>
  </si>
  <si>
    <t>21166220</t>
  </si>
  <si>
    <t>21166206</t>
  </si>
  <si>
    <t>21165071</t>
  </si>
  <si>
    <t>21165059</t>
  </si>
  <si>
    <t>21166228</t>
  </si>
  <si>
    <t>21166192</t>
  </si>
  <si>
    <t>21166197</t>
  </si>
  <si>
    <t>21165115</t>
  </si>
  <si>
    <t>21166254</t>
  </si>
  <si>
    <t>21165081</t>
  </si>
  <si>
    <t>20305537</t>
  </si>
  <si>
    <t>21166237</t>
  </si>
  <si>
    <t>21166223</t>
  </si>
  <si>
    <t>21165188</t>
  </si>
  <si>
    <t>21165222</t>
  </si>
  <si>
    <t>21166215</t>
  </si>
  <si>
    <t>21166187</t>
  </si>
  <si>
    <t>21165067</t>
  </si>
  <si>
    <t>21165193</t>
  </si>
  <si>
    <t>21165113</t>
  </si>
  <si>
    <t>21165062</t>
  </si>
  <si>
    <t>21165129</t>
  </si>
  <si>
    <t>Ubiquiti kontroler + snemalnik UniFi Cloud Key PLUS HDD UCK-G2-PLUS</t>
  </si>
  <si>
    <t>Teltonika GSM 2G avtomobilski sledilnik 10-30V FMT100</t>
  </si>
  <si>
    <t>9948068</t>
  </si>
  <si>
    <t>9104226</t>
  </si>
  <si>
    <t>9104227</t>
  </si>
  <si>
    <t>9104228</t>
  </si>
  <si>
    <t>9104229</t>
  </si>
  <si>
    <t>9104230</t>
  </si>
  <si>
    <t>9104231</t>
  </si>
  <si>
    <t>9104232</t>
  </si>
  <si>
    <t>9104233</t>
  </si>
  <si>
    <t>9104234</t>
  </si>
  <si>
    <t>9104235</t>
  </si>
  <si>
    <t>9104236</t>
  </si>
  <si>
    <t>Ubiquiti IP kamera Unifi 4.0MP zunanja PoE UVC-G5-FLEX</t>
  </si>
  <si>
    <t>9116164</t>
  </si>
  <si>
    <t>9116165</t>
  </si>
  <si>
    <t>9116166</t>
  </si>
  <si>
    <t>9116167</t>
  </si>
  <si>
    <t>9116168</t>
  </si>
  <si>
    <t>9116169</t>
  </si>
  <si>
    <t>9116170</t>
  </si>
  <si>
    <t>Ubiquiti analizator spektra WiFiMan Wizard WM-W</t>
  </si>
  <si>
    <t>9116171</t>
  </si>
  <si>
    <t>Ubiquiti ohišje črno - dostopna točka U6 (pak/1)</t>
  </si>
  <si>
    <t>9108182</t>
  </si>
  <si>
    <t>Ubiquiti ohišje temni les - dostopna točka U6 (pak/1)</t>
  </si>
  <si>
    <t>9108183</t>
  </si>
  <si>
    <t>Ubiquiti ohišje vojaško - dostopna točka U6 (pak/1)</t>
  </si>
  <si>
    <t>9108184</t>
  </si>
  <si>
    <t>Bachmann CONI DUO short vgradno ohišje 217mm za razdelilce srebrn 911.026</t>
  </si>
  <si>
    <t>21205867</t>
  </si>
  <si>
    <t>21205872</t>
  </si>
  <si>
    <t>21205873</t>
  </si>
  <si>
    <t>21205870</t>
  </si>
  <si>
    <t>21205869</t>
  </si>
  <si>
    <t>21205871</t>
  </si>
  <si>
    <t>21205865</t>
  </si>
  <si>
    <t>21205868</t>
  </si>
  <si>
    <t>21205866</t>
  </si>
  <si>
    <t>21206368</t>
  </si>
  <si>
    <t>Roline optični patch MM LC/ST 2m OM3</t>
  </si>
  <si>
    <t>7950133</t>
  </si>
  <si>
    <t>Roline optični patch SM PK-9 LC/LC 3m OS2</t>
  </si>
  <si>
    <t>7950134</t>
  </si>
  <si>
    <t>Delock kabel SAS SFF-8482 - SATA 7-pin+ napajanje 50cm 82219</t>
  </si>
  <si>
    <t>8514057</t>
  </si>
  <si>
    <t>Leviton kabel CAT.7 SFTP Eca 500m bel</t>
  </si>
  <si>
    <t>9001087</t>
  </si>
  <si>
    <t>21208673</t>
  </si>
  <si>
    <t>21208675</t>
  </si>
  <si>
    <t>21209468</t>
  </si>
  <si>
    <t>21209458</t>
  </si>
  <si>
    <t>21209341</t>
  </si>
  <si>
    <t>21209432</t>
  </si>
  <si>
    <t>21209345</t>
  </si>
  <si>
    <t>21209405</t>
  </si>
  <si>
    <t>21209439</t>
  </si>
  <si>
    <t>21209431</t>
  </si>
  <si>
    <t>21208672</t>
  </si>
  <si>
    <t>21208676</t>
  </si>
  <si>
    <t>21208674</t>
  </si>
  <si>
    <t>21209473</t>
  </si>
  <si>
    <t>21209427</t>
  </si>
  <si>
    <t>21209340</t>
  </si>
  <si>
    <t>21209469</t>
  </si>
  <si>
    <t>21208677</t>
  </si>
  <si>
    <t>21209470</t>
  </si>
  <si>
    <t>21209465</t>
  </si>
  <si>
    <t>21209424</t>
  </si>
  <si>
    <t>21209461</t>
  </si>
  <si>
    <t>21209423</t>
  </si>
  <si>
    <t>21209421</t>
  </si>
  <si>
    <t>21209428</t>
  </si>
  <si>
    <t>21209426</t>
  </si>
  <si>
    <t>21209374</t>
  </si>
  <si>
    <t>21209364</t>
  </si>
  <si>
    <t>21209471</t>
  </si>
  <si>
    <t>21209400</t>
  </si>
  <si>
    <t>21209434</t>
  </si>
  <si>
    <t>21209393</t>
  </si>
  <si>
    <t>21209384</t>
  </si>
  <si>
    <t>21209388</t>
  </si>
  <si>
    <t>21209401</t>
  </si>
  <si>
    <t>21209381</t>
  </si>
  <si>
    <t>21209359</t>
  </si>
  <si>
    <t>21209377</t>
  </si>
  <si>
    <t>21209416</t>
  </si>
  <si>
    <t>21209435</t>
  </si>
  <si>
    <t>21209446</t>
  </si>
  <si>
    <t>21209449</t>
  </si>
  <si>
    <t>21209346</t>
  </si>
  <si>
    <t>21209342</t>
  </si>
  <si>
    <t>21209472</t>
  </si>
  <si>
    <t>21209448</t>
  </si>
  <si>
    <t>21209455</t>
  </si>
  <si>
    <t>21209437</t>
  </si>
  <si>
    <t>21209398</t>
  </si>
  <si>
    <t>21209390</t>
  </si>
  <si>
    <t>21209338</t>
  </si>
  <si>
    <t>21209361</t>
  </si>
  <si>
    <t>21209396</t>
  </si>
  <si>
    <t>21209356</t>
  </si>
  <si>
    <t>21040508</t>
  </si>
  <si>
    <t>21209474</t>
  </si>
  <si>
    <t>21209460</t>
  </si>
  <si>
    <t>21209430</t>
  </si>
  <si>
    <t>21209410</t>
  </si>
  <si>
    <t>21209395</t>
  </si>
  <si>
    <t>21209406</t>
  </si>
  <si>
    <t>21209394</t>
  </si>
  <si>
    <t>21000000</t>
  </si>
  <si>
    <t>21209404</t>
  </si>
  <si>
    <t>21209440</t>
  </si>
  <si>
    <t>21209459</t>
  </si>
  <si>
    <t>21209337</t>
  </si>
  <si>
    <t>21209352</t>
  </si>
  <si>
    <t>21209443</t>
  </si>
  <si>
    <t>21209420</t>
  </si>
  <si>
    <t>21209462</t>
  </si>
  <si>
    <t>21209408</t>
  </si>
  <si>
    <t>21209475</t>
  </si>
  <si>
    <t>21209392</t>
  </si>
  <si>
    <t>21209415</t>
  </si>
  <si>
    <t>21209441</t>
  </si>
  <si>
    <t>21209339</t>
  </si>
  <si>
    <t>21209452</t>
  </si>
  <si>
    <t>21209343</t>
  </si>
  <si>
    <t>21209451</t>
  </si>
  <si>
    <t>21209453</t>
  </si>
  <si>
    <t>21209344</t>
  </si>
  <si>
    <t>21209347</t>
  </si>
  <si>
    <t>21209433</t>
  </si>
  <si>
    <t>21209353</t>
  </si>
  <si>
    <t>21209463</t>
  </si>
  <si>
    <t>21209454</t>
  </si>
  <si>
    <t>21209412</t>
  </si>
  <si>
    <t>21209456</t>
  </si>
  <si>
    <t>21209376</t>
  </si>
  <si>
    <t>21209372</t>
  </si>
  <si>
    <t>21209403</t>
  </si>
  <si>
    <t>21209370</t>
  </si>
  <si>
    <t>21209389</t>
  </si>
  <si>
    <t>21209425</t>
  </si>
  <si>
    <t>634438</t>
  </si>
  <si>
    <t>21209357</t>
  </si>
  <si>
    <t>21209464</t>
  </si>
  <si>
    <t>21209444</t>
  </si>
  <si>
    <t>21209436</t>
  </si>
  <si>
    <t>21209447</t>
  </si>
  <si>
    <t>21209413</t>
  </si>
  <si>
    <t>21209422</t>
  </si>
  <si>
    <t>21209402</t>
  </si>
  <si>
    <t>21209362</t>
  </si>
  <si>
    <t>634721</t>
  </si>
  <si>
    <t>21209417</t>
  </si>
  <si>
    <t>21209386</t>
  </si>
  <si>
    <t>626589</t>
  </si>
  <si>
    <t>20311431</t>
  </si>
  <si>
    <t>626593</t>
  </si>
  <si>
    <t>21209466</t>
  </si>
  <si>
    <t>21209350</t>
  </si>
  <si>
    <t>21209348</t>
  </si>
  <si>
    <t>21209457</t>
  </si>
  <si>
    <t>20305536</t>
  </si>
  <si>
    <t>21209442</t>
  </si>
  <si>
    <t>21209450</t>
  </si>
  <si>
    <t>21209438</t>
  </si>
  <si>
    <t>21209467</t>
  </si>
  <si>
    <t>21209349</t>
  </si>
  <si>
    <t>21209429</t>
  </si>
  <si>
    <t>21209358</t>
  </si>
  <si>
    <t>21209366</t>
  </si>
  <si>
    <t>21209360</t>
  </si>
  <si>
    <t>21209397</t>
  </si>
  <si>
    <t>21209379</t>
  </si>
  <si>
    <t>21209399</t>
  </si>
  <si>
    <t>21209419</t>
  </si>
  <si>
    <t>Choetech polnilec 140W USB 2xTipC 2xTipA GaN PD črn PD6005</t>
  </si>
  <si>
    <t>2190099</t>
  </si>
  <si>
    <t>Ugreen torba multifunkcijski organizator za dodatke siva LP285</t>
  </si>
  <si>
    <t>9601034</t>
  </si>
  <si>
    <t>WHITE SHARK miška črna ESL-M56 SHURIKEN Gaming</t>
  </si>
  <si>
    <t>6002043</t>
  </si>
  <si>
    <t>6006035</t>
  </si>
  <si>
    <t>21099186</t>
  </si>
  <si>
    <t>21099181</t>
  </si>
  <si>
    <t>21209409</t>
  </si>
  <si>
    <t>609845</t>
  </si>
  <si>
    <t>21209418</t>
  </si>
  <si>
    <t>21209368</t>
  </si>
  <si>
    <t>20519526</t>
  </si>
  <si>
    <t>Bachmann podaljšek 220V spiralni 0,5m črn BM0010705</t>
  </si>
  <si>
    <t>8203084</t>
  </si>
  <si>
    <t>8530186</t>
  </si>
  <si>
    <t>8530187</t>
  </si>
  <si>
    <t>8530188</t>
  </si>
  <si>
    <t>Triton kabinet 22U 1080 800x800 siv N8 sestavljen</t>
  </si>
  <si>
    <t>9440393</t>
  </si>
  <si>
    <t>8802212</t>
  </si>
  <si>
    <t>20628367</t>
  </si>
  <si>
    <t>625542</t>
  </si>
  <si>
    <t>20479426</t>
  </si>
  <si>
    <t>20443901</t>
  </si>
  <si>
    <t>20442489</t>
  </si>
  <si>
    <t>20484105</t>
  </si>
  <si>
    <t>665591</t>
  </si>
  <si>
    <t>20451657</t>
  </si>
  <si>
    <t>665691</t>
  </si>
  <si>
    <t>623872</t>
  </si>
  <si>
    <t>20443403</t>
  </si>
  <si>
    <t>665597</t>
  </si>
  <si>
    <t>20442441</t>
  </si>
  <si>
    <t>20443402</t>
  </si>
  <si>
    <t>20412553</t>
  </si>
  <si>
    <t>20451672</t>
  </si>
  <si>
    <t>20455845</t>
  </si>
  <si>
    <t>665701</t>
  </si>
  <si>
    <t>20519076</t>
  </si>
  <si>
    <t>665690</t>
  </si>
  <si>
    <t>21165180</t>
  </si>
  <si>
    <t>21165176</t>
  </si>
  <si>
    <t>665600</t>
  </si>
  <si>
    <t>20427745</t>
  </si>
  <si>
    <t>20455864</t>
  </si>
  <si>
    <t>20296773</t>
  </si>
  <si>
    <t>665309</t>
  </si>
  <si>
    <t>20477273</t>
  </si>
  <si>
    <t>665594</t>
  </si>
  <si>
    <t>20519332</t>
  </si>
  <si>
    <t>20788773</t>
  </si>
  <si>
    <t>20442535</t>
  </si>
  <si>
    <t>20442521</t>
  </si>
  <si>
    <t>20389043</t>
  </si>
  <si>
    <t>20860921</t>
  </si>
  <si>
    <t>665308</t>
  </si>
  <si>
    <t>20479425</t>
  </si>
  <si>
    <t>665618</t>
  </si>
  <si>
    <t>9320227</t>
  </si>
  <si>
    <t>HiLook stikalo 100M  9-port 8x PoE mini kovinsko ohišje NS-0109P-60(B)</t>
  </si>
  <si>
    <t>HiLook stikalo 100M  6-port 4x PoE mini kovinsko ohišje NS-0106P-35</t>
  </si>
  <si>
    <t>Triton kabinet 45U 2105 600x800 siv N8 sestavljen</t>
  </si>
  <si>
    <t>9440394</t>
  </si>
  <si>
    <t>EFB patch SFTP CAT.6A PIMF  1m siv</t>
  </si>
  <si>
    <t>9030423</t>
  </si>
  <si>
    <t>EFB patch SFTP CAT.6A PIMF  2m siv</t>
  </si>
  <si>
    <t>9030424</t>
  </si>
  <si>
    <t>EFB patch SFTP CAT.6A PIMF  3m siv</t>
  </si>
  <si>
    <t>9030425</t>
  </si>
  <si>
    <t>EFB patch SFTP CAT.6A PIMF  5m siv</t>
  </si>
  <si>
    <t>9030426</t>
  </si>
  <si>
    <t>EFB patch SFTP CAT.6A PIMF 10m siv</t>
  </si>
  <si>
    <t>9030427</t>
  </si>
  <si>
    <t>EFB patch SFTP CAT.6A PIMF  1m bel</t>
  </si>
  <si>
    <t>9030428</t>
  </si>
  <si>
    <t>EFB patch SFTP CAT.6A PIMF  2m bel</t>
  </si>
  <si>
    <t>9030429</t>
  </si>
  <si>
    <t>EFB patch SFTP CAT.6A PIMF  3m bel</t>
  </si>
  <si>
    <t>9030430</t>
  </si>
  <si>
    <t>EFB patch SFTP CAT.6A PIMF  5m bel</t>
  </si>
  <si>
    <t>9030431</t>
  </si>
  <si>
    <t>EFB patch SFTP CAT.6A PIMF 10m bel</t>
  </si>
  <si>
    <t>9030432</t>
  </si>
  <si>
    <t>EFB patch SFTP CAT.6A PIMF  1m črn</t>
  </si>
  <si>
    <t>9030433</t>
  </si>
  <si>
    <t>EFB patch SFTP CAT.6A PIMF  2m črn</t>
  </si>
  <si>
    <t>9030434</t>
  </si>
  <si>
    <t>EFB patch SFTP CAT.6A PIMF  3m črn</t>
  </si>
  <si>
    <t>9030435</t>
  </si>
  <si>
    <t>EFB patch SFTP CAT.6A PIMF  5m črn</t>
  </si>
  <si>
    <t>9030436</t>
  </si>
  <si>
    <t>EFB patch SFTP CAT.6A PIMF 10m črn</t>
  </si>
  <si>
    <t>9030437</t>
  </si>
  <si>
    <t>EFB patch SFTP CAT.6A PIMF  1m rdeč</t>
  </si>
  <si>
    <t>9030438</t>
  </si>
  <si>
    <t>EFB patch SFTP CAT.6A PIMF  2m rdeč</t>
  </si>
  <si>
    <t>9030439</t>
  </si>
  <si>
    <t>EFB patch SFTP CAT.6A PIMF  3m rdeč</t>
  </si>
  <si>
    <t>9030440</t>
  </si>
  <si>
    <t>EFB patch SFTP CAT.6A PIMF  5m rdeč</t>
  </si>
  <si>
    <t>9030441</t>
  </si>
  <si>
    <t>EFB patch SFTP CAT.6A PIMF 10m rdeč</t>
  </si>
  <si>
    <t>9030442</t>
  </si>
  <si>
    <t>8531115</t>
  </si>
  <si>
    <t>EFB patch SFTP CAT.6A PIMF  1m rumen</t>
  </si>
  <si>
    <t>9030443</t>
  </si>
  <si>
    <t>EFB patch SFTP CAT.6A PIMF  2m rumen</t>
  </si>
  <si>
    <t>9030444</t>
  </si>
  <si>
    <t>EFB patch SFTP CAT.6A PIMF  3m rumen</t>
  </si>
  <si>
    <t>9030445</t>
  </si>
  <si>
    <t>EFB patch SFTP CAT.6A PIMF  5m rumen</t>
  </si>
  <si>
    <t>9030446</t>
  </si>
  <si>
    <t>EFB patch SFTP CAT.6A PIMF 10m rumen</t>
  </si>
  <si>
    <t>9030447</t>
  </si>
  <si>
    <t>EFB patch SFTP CAT.6A PIMF  1m zelen</t>
  </si>
  <si>
    <t>9030448</t>
  </si>
  <si>
    <t>EFB patch SFTP CAT.6A PIMF  2m zelen</t>
  </si>
  <si>
    <t>9030449</t>
  </si>
  <si>
    <t>EFB patch SFTP CAT.6A PIMF  3m zelen</t>
  </si>
  <si>
    <t>9030450</t>
  </si>
  <si>
    <t>EFB patch SFTP CAT.6A PIMF  5m zelen</t>
  </si>
  <si>
    <t>9030451</t>
  </si>
  <si>
    <t>EFB patch SFTP CAT.6A PIMF 10m zelen</t>
  </si>
  <si>
    <t>9030452</t>
  </si>
  <si>
    <t>EFB patch SFTP CAT.6A PIMF  1m moder</t>
  </si>
  <si>
    <t>9030453</t>
  </si>
  <si>
    <t>EFB patch SFTP CAT.6A PIMF  2m moder</t>
  </si>
  <si>
    <t>9030454</t>
  </si>
  <si>
    <t>EFB patch SFTP CAT.6A PIMF  3m moder</t>
  </si>
  <si>
    <t>9030455</t>
  </si>
  <si>
    <t>EFB patch SFTP CAT.6A PIMF  5m moder</t>
  </si>
  <si>
    <t>9030456</t>
  </si>
  <si>
    <t>EFB patch SFTP CAT.6A PIMF 10m moder</t>
  </si>
  <si>
    <t>9030457</t>
  </si>
  <si>
    <t>EFB patch SFTP CAT.6A PIMF  1m oranžen</t>
  </si>
  <si>
    <t>9030458</t>
  </si>
  <si>
    <t>EFB patch SFTP CAT.6A PIMF  2m oranžen</t>
  </si>
  <si>
    <t>9030459</t>
  </si>
  <si>
    <t>EFB patch SFTP CAT.6A PIMF  3m oranžen</t>
  </si>
  <si>
    <t>9030460</t>
  </si>
  <si>
    <t>EFB patch SFTP CAT.6A PIMF  5m oranžen</t>
  </si>
  <si>
    <t>9030461</t>
  </si>
  <si>
    <t>EFB patch SFTP CAT.6A PIMF 10m oranžen</t>
  </si>
  <si>
    <t>9030462</t>
  </si>
  <si>
    <t>EFB patch SFTP CAT.8 PIMF  1m siv</t>
  </si>
  <si>
    <t>9030463</t>
  </si>
  <si>
    <t>EFB patch SFTP CAT.8 PIMF  2m siv</t>
  </si>
  <si>
    <t>9030464</t>
  </si>
  <si>
    <t>EFB patch SFTP CAT.8 PIMF  3m siv</t>
  </si>
  <si>
    <t>9030465</t>
  </si>
  <si>
    <t>EFB patch SFTP CAT.8 PIMF  5m siv</t>
  </si>
  <si>
    <t>9030466</t>
  </si>
  <si>
    <t>EFB patch SFTP CAT.8 PIMF  1m bel</t>
  </si>
  <si>
    <t>9030467</t>
  </si>
  <si>
    <t>EFB patch SFTP CAT.8 PIMF  2m bel</t>
  </si>
  <si>
    <t>9030468</t>
  </si>
  <si>
    <t>EFB patch SFTP CAT.8 PIMF  3m bel</t>
  </si>
  <si>
    <t>9030469</t>
  </si>
  <si>
    <t>EFB patch SFTP CAT.8 PIMF  5m bel</t>
  </si>
  <si>
    <t>9030470</t>
  </si>
  <si>
    <t>EFB patch SFTP CAT.8 PIMF  1m črn</t>
  </si>
  <si>
    <t>9030471</t>
  </si>
  <si>
    <t>EFB patch SFTP CAT.8 PIMF  2m črn</t>
  </si>
  <si>
    <t>9030472</t>
  </si>
  <si>
    <t>EFB patch SFTP CAT.8 PIMF  3m črn</t>
  </si>
  <si>
    <t>9030473</t>
  </si>
  <si>
    <t>EFB patch SFTP CAT.8 PIMF  5m črn</t>
  </si>
  <si>
    <t>9030474</t>
  </si>
  <si>
    <t>EFB patch SFTP CAT.8 PIMF  1m zelen</t>
  </si>
  <si>
    <t>9030475</t>
  </si>
  <si>
    <t>EFB patch SFTP CAT.8 PIMF  2m zelen</t>
  </si>
  <si>
    <t>9030476</t>
  </si>
  <si>
    <t>EFB patch SFTP CAT.8 PIMF  3m zelen</t>
  </si>
  <si>
    <t>9030477</t>
  </si>
  <si>
    <t>EFB patch SFTP CAT.8 PIMF  5m zelen</t>
  </si>
  <si>
    <t>9030478</t>
  </si>
  <si>
    <t>EFB patch SFTP CAT.8 PIMF  1m rumen</t>
  </si>
  <si>
    <t>9030479</t>
  </si>
  <si>
    <t>EFB patch SFTP CAT.8 PIMF  2m rumen</t>
  </si>
  <si>
    <t>9030480</t>
  </si>
  <si>
    <t>EFB patch SFTP CAT.8 PIMF  3m rumen</t>
  </si>
  <si>
    <t>9030481</t>
  </si>
  <si>
    <t>EFB patch SFTP CAT.8 PIMF  5m rumen</t>
  </si>
  <si>
    <t>9030482</t>
  </si>
  <si>
    <t>EFB patch SFTP CAT.8 PIMF  1m moder</t>
  </si>
  <si>
    <t>9030483</t>
  </si>
  <si>
    <t>EFB patch SFTP CAT.8 PIMF  2m moder</t>
  </si>
  <si>
    <t>9030484</t>
  </si>
  <si>
    <t>EFB patch SFTP CAT.8 PIMF  3m moder</t>
  </si>
  <si>
    <t>9030485</t>
  </si>
  <si>
    <t>EFB patch SFTP CAT.8 PIMF  5m moder</t>
  </si>
  <si>
    <t>9030486</t>
  </si>
  <si>
    <t>EFB patch SFTP CAT.8 PIMF  1m rdeč</t>
  </si>
  <si>
    <t>9030487</t>
  </si>
  <si>
    <t>EFB patch SFTP CAT.8 PIMF  2m rdeč</t>
  </si>
  <si>
    <t>9030488</t>
  </si>
  <si>
    <t>EFB patch SFTP CAT.8 PIMF  3m rdeč</t>
  </si>
  <si>
    <t>9030489</t>
  </si>
  <si>
    <t>EFB patch SFTP CAT.8 PIMF  5m rdeč</t>
  </si>
  <si>
    <t>9030490</t>
  </si>
  <si>
    <t>EFB patch SFTP CAT.8 PIMF  1m oranžen</t>
  </si>
  <si>
    <t>9030491</t>
  </si>
  <si>
    <t>EFB patch SFTP CAT.8 PIMF  2m oranžen</t>
  </si>
  <si>
    <t>9030492</t>
  </si>
  <si>
    <t>EFB patch SFTP CAT.8 PIMF  3m oranžen</t>
  </si>
  <si>
    <t>9030493</t>
  </si>
  <si>
    <t>EFB patch SFTP CAT.8 PIMF  5m oranžen</t>
  </si>
  <si>
    <t>9030494</t>
  </si>
  <si>
    <t>21213330</t>
  </si>
  <si>
    <t>21213225</t>
  </si>
  <si>
    <t>21213329</t>
  </si>
  <si>
    <t>21217637</t>
  </si>
  <si>
    <t>21217657</t>
  </si>
  <si>
    <t>21217655</t>
  </si>
  <si>
    <t>21217676</t>
  </si>
  <si>
    <t>21218921</t>
  </si>
  <si>
    <t>21218912</t>
  </si>
  <si>
    <t>21218874</t>
  </si>
  <si>
    <t>21218886</t>
  </si>
  <si>
    <t>21218887</t>
  </si>
  <si>
    <t>21218917</t>
  </si>
  <si>
    <t>21218925</t>
  </si>
  <si>
    <t>21218881</t>
  </si>
  <si>
    <t>20817472</t>
  </si>
  <si>
    <t>21218935</t>
  </si>
  <si>
    <t>21218914</t>
  </si>
  <si>
    <t>21218918</t>
  </si>
  <si>
    <t>21218915</t>
  </si>
  <si>
    <t>21218919</t>
  </si>
  <si>
    <t>21218906</t>
  </si>
  <si>
    <t>21218928</t>
  </si>
  <si>
    <t>21218905</t>
  </si>
  <si>
    <t>21218934</t>
  </si>
  <si>
    <t>21218937</t>
  </si>
  <si>
    <t>21218883</t>
  </si>
  <si>
    <t>21218909</t>
  </si>
  <si>
    <t>21218931</t>
  </si>
  <si>
    <t>21218910</t>
  </si>
  <si>
    <t>21218873</t>
  </si>
  <si>
    <t>21218926</t>
  </si>
  <si>
    <t>21218924</t>
  </si>
  <si>
    <t>21218904</t>
  </si>
  <si>
    <t>21218884</t>
  </si>
  <si>
    <t>21218885</t>
  </si>
  <si>
    <t>21218890</t>
  </si>
  <si>
    <t>21218888</t>
  </si>
  <si>
    <t>21218875</t>
  </si>
  <si>
    <t>21218891</t>
  </si>
  <si>
    <t>21218877</t>
  </si>
  <si>
    <t>21218897</t>
  </si>
  <si>
    <t>21218876</t>
  </si>
  <si>
    <t>21218902</t>
  </si>
  <si>
    <t>21218893</t>
  </si>
  <si>
    <t>21218930</t>
  </si>
  <si>
    <t>21218880</t>
  </si>
  <si>
    <t>21218903</t>
  </si>
  <si>
    <t>21218895</t>
  </si>
  <si>
    <t>21218936</t>
  </si>
  <si>
    <t>21218908</t>
  </si>
  <si>
    <t>21218922</t>
  </si>
  <si>
    <t>21218871</t>
  </si>
  <si>
    <t>21218896</t>
  </si>
  <si>
    <t>21218920</t>
  </si>
  <si>
    <t>21218892</t>
  </si>
  <si>
    <t>21218894</t>
  </si>
  <si>
    <t>21218901</t>
  </si>
  <si>
    <t>21218927</t>
  </si>
  <si>
    <t>21218913</t>
  </si>
  <si>
    <t>21218872</t>
  </si>
  <si>
    <t>21218898</t>
  </si>
  <si>
    <t>21218882</t>
  </si>
  <si>
    <t>21218929</t>
  </si>
  <si>
    <t>21218907</t>
  </si>
  <si>
    <t>21218916</t>
  </si>
  <si>
    <t>21218911</t>
  </si>
  <si>
    <t>21218879</t>
  </si>
  <si>
    <t>21218923</t>
  </si>
  <si>
    <t>21218900</t>
  </si>
  <si>
    <t>21218899</t>
  </si>
  <si>
    <t>Delock RJ45 konektor CAT.7 SFTP (25/pak) 67018</t>
  </si>
  <si>
    <t>9060051</t>
  </si>
  <si>
    <t>20627273</t>
  </si>
  <si>
    <t>8907165</t>
  </si>
  <si>
    <t>8907166</t>
  </si>
  <si>
    <t>8907167</t>
  </si>
  <si>
    <t>Triton kabinet 22U 1080 600x800 siv N8 sestavljen</t>
  </si>
  <si>
    <t>Triton kabinet 22U 1080 800x1000 siv N8 sestavljen</t>
  </si>
  <si>
    <t>Triton kabinet 32U 1525 600x600 siv N8 sestavljen</t>
  </si>
  <si>
    <t>Bachmann CONI DUO long vgradno ohišje za razdelilce srebrn 911.025</t>
  </si>
  <si>
    <t>Delock adapter USB mini M-USB mini Ž kotni 65096</t>
  </si>
  <si>
    <t>Ruijie Reyee stikalo Giga  8-port + 2x SFP kovinsko Managed Industrijsko</t>
  </si>
  <si>
    <t>9104216</t>
  </si>
  <si>
    <t>SBOX namizni nosilec za 4x monitor LCD-352/4-2 črn</t>
  </si>
  <si>
    <t>7702091</t>
  </si>
  <si>
    <t>Hilook PoE-modul za IPC-B650 kamero DS-265F0</t>
  </si>
  <si>
    <t>WHITE SHARK igralni plošček črno/rdeč GP-2038 DECURION</t>
  </si>
  <si>
    <t>WHITE SHARK tipkovnica USB črna SLO gaming GK-001214 GLADIUS-HR</t>
  </si>
  <si>
    <t>SBOX namizni nosilec za monitor LCD-351/1-2 črn</t>
  </si>
  <si>
    <t>7702081</t>
  </si>
  <si>
    <t>SBOX torba NEVADA 15,6'' črna NSE-135</t>
  </si>
  <si>
    <t>9601033</t>
  </si>
  <si>
    <t>Digitus optični adapter I člen LC Duplex OM3 MM DN-96009-1</t>
  </si>
  <si>
    <t>Hilook nosilec za IP kamero DOME stenski DS-1272ZJ-110-TRS</t>
  </si>
  <si>
    <t>8020062</t>
  </si>
  <si>
    <t>Synology Plus NAS CMR 4TB trdi disk 9cm 5400 256MB SATA HDD HAT3300-4T</t>
  </si>
  <si>
    <t>Synology Plus NAS CMR 6TB trdi disk 9cm 5400 256MB SATA HDD HAT3300-6T</t>
  </si>
  <si>
    <t>Synology Plus NAS CMR 8TB trdi disk 9cm 7200 256MB SATA HDD HAT3300-8T</t>
  </si>
  <si>
    <t>21221498</t>
  </si>
  <si>
    <t>694913</t>
  </si>
  <si>
    <t>21221629</t>
  </si>
  <si>
    <t>21221640</t>
  </si>
  <si>
    <t>21221621</t>
  </si>
  <si>
    <t>21221643</t>
  </si>
  <si>
    <t>21221603</t>
  </si>
  <si>
    <t>694912</t>
  </si>
  <si>
    <t>21221636</t>
  </si>
  <si>
    <t>21221499</t>
  </si>
  <si>
    <t>21221641</t>
  </si>
  <si>
    <t>21221556</t>
  </si>
  <si>
    <t>21221594</t>
  </si>
  <si>
    <t>21221627</t>
  </si>
  <si>
    <t>21221628</t>
  </si>
  <si>
    <t>21221596</t>
  </si>
  <si>
    <t>21221554</t>
  </si>
  <si>
    <t>21221644</t>
  </si>
  <si>
    <t>21221637</t>
  </si>
  <si>
    <t>21221500</t>
  </si>
  <si>
    <t>21221592</t>
  </si>
  <si>
    <t>21221559</t>
  </si>
  <si>
    <t>21221567</t>
  </si>
  <si>
    <t>21221598</t>
  </si>
  <si>
    <t>21221555</t>
  </si>
  <si>
    <t>21221548</t>
  </si>
  <si>
    <t>21221552</t>
  </si>
  <si>
    <t>21221501</t>
  </si>
  <si>
    <t>21221625</t>
  </si>
  <si>
    <t>21221634</t>
  </si>
  <si>
    <t>21221617</t>
  </si>
  <si>
    <t>21221624</t>
  </si>
  <si>
    <t>21221622</t>
  </si>
  <si>
    <t>21221635</t>
  </si>
  <si>
    <t>21221612</t>
  </si>
  <si>
    <t>21221615</t>
  </si>
  <si>
    <t>21221590</t>
  </si>
  <si>
    <t>21221588</t>
  </si>
  <si>
    <t>21221613</t>
  </si>
  <si>
    <t>21221574</t>
  </si>
  <si>
    <t>21221568</t>
  </si>
  <si>
    <t>21221558</t>
  </si>
  <si>
    <t>21221578</t>
  </si>
  <si>
    <t>21221611</t>
  </si>
  <si>
    <t>21221589</t>
  </si>
  <si>
    <t>21221576</t>
  </si>
  <si>
    <t>21221606</t>
  </si>
  <si>
    <t>21221642</t>
  </si>
  <si>
    <t>21221582</t>
  </si>
  <si>
    <t>21221550</t>
  </si>
  <si>
    <t>21221571</t>
  </si>
  <si>
    <t>21221633</t>
  </si>
  <si>
    <t>21221563</t>
  </si>
  <si>
    <t>21221595</t>
  </si>
  <si>
    <t>21221620</t>
  </si>
  <si>
    <t>21221593</t>
  </si>
  <si>
    <t>21221587</t>
  </si>
  <si>
    <t>21221608</t>
  </si>
  <si>
    <t>21221560</t>
  </si>
  <si>
    <t>21221575</t>
  </si>
  <si>
    <t>21221570</t>
  </si>
  <si>
    <t>21221547</t>
  </si>
  <si>
    <t>21221630</t>
  </si>
  <si>
    <t>21221626</t>
  </si>
  <si>
    <t>21221604</t>
  </si>
  <si>
    <t>21221577</t>
  </si>
  <si>
    <t>21221597</t>
  </si>
  <si>
    <t>21221616</t>
  </si>
  <si>
    <t>21221610</t>
  </si>
  <si>
    <t>21221623</t>
  </si>
  <si>
    <t>21221632</t>
  </si>
  <si>
    <t>21221618</t>
  </si>
  <si>
    <t>21221605</t>
  </si>
  <si>
    <t>21221631</t>
  </si>
  <si>
    <t>21221619</t>
  </si>
  <si>
    <t>21221564</t>
  </si>
  <si>
    <t>21221562</t>
  </si>
  <si>
    <t>21221569</t>
  </si>
  <si>
    <t>21221602</t>
  </si>
  <si>
    <t>21221600</t>
  </si>
  <si>
    <t>21221614</t>
  </si>
  <si>
    <t>21221553</t>
  </si>
  <si>
    <t>21221566</t>
  </si>
  <si>
    <t>21221565</t>
  </si>
  <si>
    <t>21221529</t>
  </si>
  <si>
    <t>21221601</t>
  </si>
  <si>
    <t>21221526</t>
  </si>
  <si>
    <t>21221561</t>
  </si>
  <si>
    <t>21221557</t>
  </si>
  <si>
    <t>21221572</t>
  </si>
  <si>
    <t>21221586</t>
  </si>
  <si>
    <t>21221585</t>
  </si>
  <si>
    <t>21221609</t>
  </si>
  <si>
    <t>21221584</t>
  </si>
  <si>
    <t>21221607</t>
  </si>
  <si>
    <t>21221599</t>
  </si>
  <si>
    <t>21221580</t>
  </si>
  <si>
    <t>21221581</t>
  </si>
  <si>
    <t>21220965</t>
  </si>
  <si>
    <t>21221497</t>
  </si>
  <si>
    <t>21218932</t>
  </si>
  <si>
    <t>21221528</t>
  </si>
  <si>
    <t>DO</t>
  </si>
  <si>
    <t>Triton</t>
  </si>
  <si>
    <t>Delock kabel USB TipC 3v1 Lightning/TipC /Mikro 1m 86596</t>
  </si>
  <si>
    <t>8519353</t>
  </si>
  <si>
    <t>Value kabel DisplayPort  2m 8K 60Hz črn 11.99.5811-10</t>
  </si>
  <si>
    <t>9108185</t>
  </si>
  <si>
    <t>Roline kabel HDMI z ojačevalcem 10m 4K 60Hz 14.01.3451-5</t>
  </si>
  <si>
    <t>Roline kabel HDMI z ojačevalcem 15m 4K 60Hz 14.01.3452-5</t>
  </si>
  <si>
    <t>Roline kabel HDMI z ojačevalcem 20m 4K 60Hz 14.01.3455-5</t>
  </si>
  <si>
    <t>9104237</t>
  </si>
  <si>
    <t>9104238</t>
  </si>
  <si>
    <t>9104239</t>
  </si>
  <si>
    <t>9116172</t>
  </si>
  <si>
    <t>8805011</t>
  </si>
  <si>
    <t>APACER USB 3.2 Gen1 ključ 128GB AH353 srebrno/črn</t>
  </si>
  <si>
    <t>8920152</t>
  </si>
  <si>
    <t>APACER USB 3.2 Gen1 ključ 128GB AH357 belo/moder</t>
  </si>
  <si>
    <t>8920153</t>
  </si>
  <si>
    <t>Čitalec za Barcode do 30cm USB LASER TS-100 črn Themis</t>
  </si>
  <si>
    <t>Delock adapter M.2-PCIe x4 NVMe kotni 20cm 64132</t>
  </si>
  <si>
    <t>Delock kabel USB TipC 3v1 Lightning/TipC /Mikro 30cm 86820</t>
  </si>
  <si>
    <t>ATEN line extender USB HUB 4xA RJ45-RJ45 UEH4002A</t>
  </si>
  <si>
    <t>Delock kabel USB 3.2 A-B  0,5m kovinski ovoj 86777</t>
  </si>
  <si>
    <t>8519354</t>
  </si>
  <si>
    <t>PCEnergy univerzalni napajalnik 1000mA 3V-12V</t>
  </si>
  <si>
    <t>PCEnergy univerzalni napajalnik 2250mA 3V-12V</t>
  </si>
  <si>
    <t>Baseus kabel USB 3v1 Lightning/TipC/ Mikro 1.5m črn CAMLTWJ-01</t>
  </si>
  <si>
    <t>8519355</t>
  </si>
  <si>
    <t>Ugreen slušalke HiTune H5 bele bluetooth WS201</t>
  </si>
  <si>
    <t>7620100</t>
  </si>
  <si>
    <t>Ugreen slušalke HiTune Max5 bele bluetooth ANC HP202</t>
  </si>
  <si>
    <t>7620101</t>
  </si>
  <si>
    <t>Ugreen slušalke HiTune Max5 črne bluetooth ANC HP202</t>
  </si>
  <si>
    <t>7620102</t>
  </si>
  <si>
    <t>Baseus slušalke Bowie E18 črne bluetooth</t>
  </si>
  <si>
    <t>7620103</t>
  </si>
  <si>
    <t>Baseus slušalke Bowie E18 bele bluetooth</t>
  </si>
  <si>
    <t>7620104</t>
  </si>
  <si>
    <t>9903074</t>
  </si>
  <si>
    <t>7710026</t>
  </si>
  <si>
    <t>8519356</t>
  </si>
  <si>
    <t>Baseus polnilni kabel TipC 3v1 Lightning TipC/Mikro 20W PD 1,5m črn</t>
  </si>
  <si>
    <t>Joyroom kolesarski nosilec za telefon JR-OK7</t>
  </si>
  <si>
    <t>Baseus polnilni kabel TipC 3v1 Lightning TipC/Mikro 100W PD 1,5m moder</t>
  </si>
  <si>
    <t>Baseus polnilni kabel TipC 3v1 Lightning TipC/Mikro 20W PD 1,5m zelen</t>
  </si>
  <si>
    <t>8519357</t>
  </si>
  <si>
    <t>Tecnoware regulator in stabilizator 220V napetosti 2000VA FSTELPRE2000M</t>
  </si>
  <si>
    <t>9903073</t>
  </si>
  <si>
    <t>Tecnoware regulator in stabilizator 220V napetosti 1000VA FSTELPRE1000M</t>
  </si>
  <si>
    <t>9903072</t>
  </si>
  <si>
    <t>Tecnoware  UPS ERA PLUS 9-12V PoE 24-48V 25W za DC naprave FGCERAPLDC252</t>
  </si>
  <si>
    <t>9903060</t>
  </si>
  <si>
    <t>Tecnoware UPS ERA PLUS  800VA FGCERAPL802SCH</t>
  </si>
  <si>
    <t>9903062</t>
  </si>
  <si>
    <t>Tecnoware UPS ERA PLUS  950VA FGCERAPL952SCH</t>
  </si>
  <si>
    <t>9903063</t>
  </si>
  <si>
    <t>Tecnoware UPS ERA PLUS 1200VA FGCERAPL1202SCH</t>
  </si>
  <si>
    <t>9903064</t>
  </si>
  <si>
    <t>Tecnoware UPS ERA PLUS 2100VA FGCERAPL2102IEC</t>
  </si>
  <si>
    <t>9903065</t>
  </si>
  <si>
    <t>Tecnoware UPS ERA PLUS STRIP 1000VA namizni FGCERAPLS1002SCH</t>
  </si>
  <si>
    <t>9903070</t>
  </si>
  <si>
    <t>9903071</t>
  </si>
  <si>
    <t>9903066</t>
  </si>
  <si>
    <t>Tecnoware UPS LINE INTERACTIVE  800VA remote on/off FGCUPSLIAP0K80RO</t>
  </si>
  <si>
    <t>9903075</t>
  </si>
  <si>
    <t>Tecnoware UPS LINE INTERACTIVE 1500VA remote on/off FGCUPSLIAP3020RO</t>
  </si>
  <si>
    <t>9903076</t>
  </si>
  <si>
    <t>Tecnoware UPS rack Battery box prazno ohišje akumulat. za EVO DSP PLUS 3600VA</t>
  </si>
  <si>
    <t>9903069</t>
  </si>
  <si>
    <t>Tecnoware UPS rack ERA PLUS 1200VA FGCERAPL1202RSCH</t>
  </si>
  <si>
    <t>9903067</t>
  </si>
  <si>
    <t>9903068</t>
  </si>
  <si>
    <t>KELine slepi pokrovček pak/10kos Keystone 511119</t>
  </si>
  <si>
    <t>Delock podaljšek USB Mini B-m Mini B-ž 1m črn 82667</t>
  </si>
  <si>
    <t>Tecnoware bencinski agregat 4T 2200W 3200VA FGE3200M</t>
  </si>
  <si>
    <t>9960001</t>
  </si>
  <si>
    <t>Tecnoware napajalnik ATX 400W Bronze PSU HYPER STREAM FAL401HSB</t>
  </si>
  <si>
    <t>8120035</t>
  </si>
  <si>
    <t>Tecnoware napajalnik ATX 500W Bronze PSU HYPER STREAM FAL501HSB</t>
  </si>
  <si>
    <t>8120036</t>
  </si>
  <si>
    <t>Tecnoware napajalnik ATX 500W PSU FREE SILENT FAL506FS12B</t>
  </si>
  <si>
    <t>8120033</t>
  </si>
  <si>
    <t>Tecnoware napajalnik ATX 550W PSU FREE SILENT FAL550FS12</t>
  </si>
  <si>
    <t>8120034</t>
  </si>
  <si>
    <t>7930031</t>
  </si>
  <si>
    <t>Digitus LC duplex slepi pokrovček črn (100/pak) AL-BP-LCD</t>
  </si>
  <si>
    <t>9330055</t>
  </si>
  <si>
    <t>Delock podaljšek USB Mikro B-m Mikro B-ž 1m črn 83248</t>
  </si>
  <si>
    <t>8519358</t>
  </si>
  <si>
    <t>9903077</t>
  </si>
  <si>
    <t>Tecnoware UPS ERA PLUS ACTIVE 1200VA namizni FGCERAPLAT1202SCH</t>
  </si>
  <si>
    <t>Tecnoware UPS rack Battery box prazno ohišje akumulat. za EVO DSP PLUS 6000VA</t>
  </si>
  <si>
    <t>9903078</t>
  </si>
  <si>
    <t>Delock adapter SATA 7pin + 4pin Ž- 1x SATA 30cm 85234</t>
  </si>
  <si>
    <t>Digitus SC duplex slepi pokrovček črn (100/pak) AL-BP-SCD</t>
  </si>
  <si>
    <t>21233925</t>
  </si>
  <si>
    <t>21233923</t>
  </si>
  <si>
    <t>21233924</t>
  </si>
  <si>
    <t>21233854</t>
  </si>
  <si>
    <t>21233853</t>
  </si>
  <si>
    <t>21233849</t>
  </si>
  <si>
    <t>21233851</t>
  </si>
  <si>
    <t>21233855</t>
  </si>
  <si>
    <t>21233910</t>
  </si>
  <si>
    <t>21233912</t>
  </si>
  <si>
    <t>21233913</t>
  </si>
  <si>
    <t>21233922</t>
  </si>
  <si>
    <t>21233911</t>
  </si>
  <si>
    <t>21233794</t>
  </si>
  <si>
    <t>Cablexpert napajalni kabel 220V C14 SCHUKO Ž UPS adapter 15cm črn PC-SFC14M</t>
  </si>
  <si>
    <t>Tecnoware UPS ERA PLUS  600VA FGCERAPL602SCH</t>
  </si>
  <si>
    <t>9903061</t>
  </si>
  <si>
    <t>Digitus podloga za prenosnik oblazinjena DA-90441</t>
  </si>
  <si>
    <t>8150007</t>
  </si>
  <si>
    <t>SBOX stenski nosilec za TV PLB-1348-2 črn kotni</t>
  </si>
  <si>
    <t>7709102</t>
  </si>
  <si>
    <t>SBOX stenski nosilec za TV PLB-2522T-2 črn</t>
  </si>
  <si>
    <t>7709103</t>
  </si>
  <si>
    <t>SBOX projekcijsko platno 200x200cm z motorjem avtomatsko PSA-112-2</t>
  </si>
  <si>
    <t>7711005</t>
  </si>
  <si>
    <t>9903079</t>
  </si>
  <si>
    <t>9903080</t>
  </si>
  <si>
    <t>9903081</t>
  </si>
  <si>
    <t>Tecnoware UPS ERA PLUS 1600VA FGCERAPL1602SCH</t>
  </si>
  <si>
    <t>9903083</t>
  </si>
  <si>
    <t>Digitus napajalnik za prenosnike  65W Tip C  DA-10071</t>
  </si>
  <si>
    <t>8805012</t>
  </si>
  <si>
    <t>21233990</t>
  </si>
  <si>
    <t>21233916</t>
  </si>
  <si>
    <t>21233919</t>
  </si>
  <si>
    <t>21233933</t>
  </si>
  <si>
    <t>21233917</t>
  </si>
  <si>
    <t>21233915</t>
  </si>
  <si>
    <t>21233918</t>
  </si>
  <si>
    <t>21244098</t>
  </si>
  <si>
    <t>21244088</t>
  </si>
  <si>
    <t>21244065</t>
  </si>
  <si>
    <t>21244106</t>
  </si>
  <si>
    <t>21244089</t>
  </si>
  <si>
    <t>21244076</t>
  </si>
  <si>
    <t>21244096</t>
  </si>
  <si>
    <t>21244097</t>
  </si>
  <si>
    <t>21244082</t>
  </si>
  <si>
    <t>21244072</t>
  </si>
  <si>
    <t>21244102</t>
  </si>
  <si>
    <t>21244119</t>
  </si>
  <si>
    <t>21244091</t>
  </si>
  <si>
    <t>21244124</t>
  </si>
  <si>
    <t>21244099</t>
  </si>
  <si>
    <t>8907168</t>
  </si>
  <si>
    <t>9803106</t>
  </si>
  <si>
    <t>9903082</t>
  </si>
  <si>
    <t>21244074</t>
  </si>
  <si>
    <t>21244063</t>
  </si>
  <si>
    <t>21244060</t>
  </si>
  <si>
    <t>21244094</t>
  </si>
  <si>
    <t>21244066</t>
  </si>
  <si>
    <t>21244121</t>
  </si>
  <si>
    <t>21244103</t>
  </si>
  <si>
    <t>21244061</t>
  </si>
  <si>
    <t>21244112</t>
  </si>
  <si>
    <t>21244064</t>
  </si>
  <si>
    <t>21244101</t>
  </si>
  <si>
    <t>21244075</t>
  </si>
  <si>
    <t>21244084</t>
  </si>
  <si>
    <t>21244117</t>
  </si>
  <si>
    <t>21244115</t>
  </si>
  <si>
    <t>21244110</t>
  </si>
  <si>
    <t>21244093</t>
  </si>
  <si>
    <t>21244105</t>
  </si>
  <si>
    <t>21244058</t>
  </si>
  <si>
    <t>21244120</t>
  </si>
  <si>
    <t>21244108</t>
  </si>
  <si>
    <t>21244083</t>
  </si>
  <si>
    <t>21244107</t>
  </si>
  <si>
    <t>21244069</t>
  </si>
  <si>
    <t>21244059</t>
  </si>
  <si>
    <t>21244113</t>
  </si>
  <si>
    <t>21244095</t>
  </si>
  <si>
    <t>21244085</t>
  </si>
  <si>
    <t>21244062</t>
  </si>
  <si>
    <t>21244090</t>
  </si>
  <si>
    <t>21244100</t>
  </si>
  <si>
    <t>21244077</t>
  </si>
  <si>
    <t>21244081</t>
  </si>
  <si>
    <t>21244087</t>
  </si>
  <si>
    <t>21244080</t>
  </si>
  <si>
    <t>21244068</t>
  </si>
  <si>
    <t>21244116</t>
  </si>
  <si>
    <t>21244111</t>
  </si>
  <si>
    <t>21244092</t>
  </si>
  <si>
    <t>21244123</t>
  </si>
  <si>
    <t>21244073</t>
  </si>
  <si>
    <t>21244122</t>
  </si>
  <si>
    <t>21244114</t>
  </si>
  <si>
    <t>21244118</t>
  </si>
  <si>
    <t>21244079</t>
  </si>
  <si>
    <t>21244067</t>
  </si>
  <si>
    <t>21244078</t>
  </si>
  <si>
    <t>21244071</t>
  </si>
  <si>
    <t>21244109</t>
  </si>
  <si>
    <t>8307031</t>
  </si>
  <si>
    <t>Seagate IronWolf 2TB trdi disk 9cm 5400 256MB SATA ST2000VN003</t>
  </si>
  <si>
    <t>EZVIZ IP kamera 3.0MP brezžična PT EB8 4G LTE zunanja vgrajen akumulator EB8-4G</t>
  </si>
  <si>
    <t>Baseus prenosna baterija 30.000mAh 20W PowerBank Bipow bela PPBD050402</t>
  </si>
  <si>
    <t>2140080</t>
  </si>
  <si>
    <t>Digitus pretvornik FO SFP Mini-GBIC Giga SM DN-81001</t>
  </si>
  <si>
    <t>7948054</t>
  </si>
  <si>
    <t>EZVIZ IP kamera 4.0MP brezžična PT HB8 + solarni panel F  CS-HB8/SP</t>
  </si>
  <si>
    <t>8001237</t>
  </si>
  <si>
    <t>9108186</t>
  </si>
  <si>
    <t>9116173</t>
  </si>
  <si>
    <t>Digitus panel CAT.6 UTP 48-port 2U DN-91648U</t>
  </si>
  <si>
    <t>Samsung SSD disk 1TB zunanji T7 Shield USB 3.2 Gen2 NVMe, IP65 črn MU-PE1T0S</t>
  </si>
  <si>
    <t>8943133</t>
  </si>
  <si>
    <t>Samsung SSD disk 2TB zunanji T7 Shield USB 3.2 Gen2 NVMe, IP65 črn MU-PE2T0S/EU</t>
  </si>
  <si>
    <t>8943134</t>
  </si>
  <si>
    <t>Samsung SSD disk 1TB NVME M.2 EVO 990 PCI-e 5.0 x2 MZ-V9E1T0BW</t>
  </si>
  <si>
    <t>8943135</t>
  </si>
  <si>
    <t>Samsung SSD disk 2TB NVME M.2 EVO 990 PCI-e 5.0 x2 MZ-V9E2T0BW</t>
  </si>
  <si>
    <t>8943136</t>
  </si>
  <si>
    <t>SAMSUNG USB 3.1 ključ 64GB BAR PLUS siv MUF-64BE4/APC</t>
  </si>
  <si>
    <t>8920154</t>
  </si>
  <si>
    <t>SAMSUNG USB 3.1 ključ 128GB BAR PLUS siv MUF-128BE4/APC</t>
  </si>
  <si>
    <t>8920155</t>
  </si>
  <si>
    <t>SAMSUNG USB 3.1 ključ 256GB BAR PLUS siv MUF-256BE4/APC</t>
  </si>
  <si>
    <t>8920156</t>
  </si>
  <si>
    <t>SAMSUNG USB 3.1 Gen1 ključ 64GB TipC moder MUF-64DA/APC</t>
  </si>
  <si>
    <t>8920157</t>
  </si>
  <si>
    <t>SAMSUNG USB 3.1 Gen1 ključ 128GB TipC moder MUF-128DA/APC</t>
  </si>
  <si>
    <t>8920158</t>
  </si>
  <si>
    <t>SAMSUNG USB 3.1 Gen1 ključ 256GB TipC moder MUF-256DA/APC</t>
  </si>
  <si>
    <t>8920159</t>
  </si>
  <si>
    <t>Samsung microSD XC 64GB spominska kartica PRO Endurance MB-MJ64KA/EU</t>
  </si>
  <si>
    <t>8930040</t>
  </si>
  <si>
    <t>Samsung microSD XC 128GB spominska kartica PRO Endurance MB-MJ128KA/EU</t>
  </si>
  <si>
    <t>8930041</t>
  </si>
  <si>
    <t>Samsung microSD XC 256GB spominska kartica PRO Endurance MB-MJ256KA/EU</t>
  </si>
  <si>
    <t>8930042</t>
  </si>
  <si>
    <t>Joyroom kabel USB 4v1 Lightning/2xTipC/ Mikro 1.2m črn S-1T4018A18</t>
  </si>
  <si>
    <t>8519359</t>
  </si>
  <si>
    <t>Baseus kabel USB 4v1 Lightning/2xTipC/ Mikro 1.2m tri barve CA1T4-B01</t>
  </si>
  <si>
    <t>8519360</t>
  </si>
  <si>
    <t>20424936</t>
  </si>
  <si>
    <t>685159</t>
  </si>
  <si>
    <t>20599239</t>
  </si>
  <si>
    <t>685160</t>
  </si>
  <si>
    <t>690528</t>
  </si>
  <si>
    <t>685553</t>
  </si>
  <si>
    <t>20599237</t>
  </si>
  <si>
    <t>685281</t>
  </si>
  <si>
    <t>685522</t>
  </si>
  <si>
    <t>690530</t>
  </si>
  <si>
    <t>Bachmann TWIST 2 vgradna vtičnica črna 220V USB TipA TipC 946.104</t>
  </si>
  <si>
    <t>9320229</t>
  </si>
  <si>
    <t>8530189</t>
  </si>
  <si>
    <t>8530190</t>
  </si>
  <si>
    <t>8530191</t>
  </si>
  <si>
    <t>8530192</t>
  </si>
  <si>
    <t>8530193</t>
  </si>
  <si>
    <t>8530194</t>
  </si>
  <si>
    <t>8530195</t>
  </si>
  <si>
    <t>Digitus napajalnik za prenosnike  72W Tip C + 3x USB DA-10195</t>
  </si>
  <si>
    <t>Delock pretvornik HDMI-HDMI 4K /3,5mm/ TOSLINK/SPDIF Avdio Ekstraktor 62784</t>
  </si>
  <si>
    <t>Aten mrežni strežnik RS232/422/485 SN3401</t>
  </si>
  <si>
    <t>9118053</t>
  </si>
  <si>
    <t>Ubiquiti ohišje beton sivo - dostopna točka U6 (pak/1)</t>
  </si>
  <si>
    <t>9108187</t>
  </si>
  <si>
    <t>Leviton kabel CAT.5e UTP Eca 305m bel</t>
  </si>
  <si>
    <t>9001088</t>
  </si>
  <si>
    <t>Mikrotik pretvornik FO-UTP 10Giga SFP prazen FTC11XG</t>
  </si>
  <si>
    <t>7948055</t>
  </si>
  <si>
    <t>9116174</t>
  </si>
  <si>
    <t>8307036</t>
  </si>
  <si>
    <t>Delock adapter PCIe – PCI riser 13cm 41857</t>
  </si>
  <si>
    <t>9510105</t>
  </si>
  <si>
    <t>Bachmann STEP vgradni razdelilec 3x220V 906.18815</t>
  </si>
  <si>
    <t>Digitus hub USB 3.0 2xA + 2x TipC siv DA-70245</t>
  </si>
  <si>
    <t>9530050</t>
  </si>
  <si>
    <t>9116175</t>
  </si>
  <si>
    <t>Delock pretvornik USB 3.1 TipC - DisplayPort 8K 30Hz 60052</t>
  </si>
  <si>
    <t>9801065</t>
  </si>
  <si>
    <t>Tecnoware UPS EXA PLUS 1600VA gaming čisti sinus FGCEXAPL1602IEC</t>
  </si>
  <si>
    <t>Tecnoware UPS rack EVO DSP PLUS 6000VA čisti sinus On-Line brez akumulatorja</t>
  </si>
  <si>
    <t>Tecnoware UPS tower EVO DSP PLUS  800VA čisti sinus On-Line FGCEDP802IEC</t>
  </si>
  <si>
    <t>Tecnoware UPS tower EVO DSP PLUS 1200VA čisti sinus On-Line FGCEDP1202IEC</t>
  </si>
  <si>
    <t>Cablexpert pretvornik USB 3.1 TipA/TipC Mrežni UTP 2.5G  A-USB3AC-LAN2G-01</t>
  </si>
  <si>
    <t>9801066</t>
  </si>
  <si>
    <t>Tecnoware UPS rack tower EVO DSP PLUS 3600VA čisti sinus On-Line</t>
  </si>
  <si>
    <t>9440395</t>
  </si>
  <si>
    <t>9440396</t>
  </si>
  <si>
    <t>9440397</t>
  </si>
  <si>
    <t>Digitus pretvornik FO-UTP PoE 10/100/1000 SFP prazen industrijski DIN</t>
  </si>
  <si>
    <t>7948056</t>
  </si>
  <si>
    <t>Ubiquiti IP kamera Unifi 4.0MP zunanja PoE UVC-G5-Bullet</t>
  </si>
  <si>
    <t>8001238</t>
  </si>
  <si>
    <t>Ubiquiti IP kamera Unifi 8.0MP zunanja PoE UVC-G5-Pro</t>
  </si>
  <si>
    <t>8001239</t>
  </si>
  <si>
    <t>Teltonika usmerjevalnik 2-port 150Mb LTE 2xSIM zunanji OTD140</t>
  </si>
  <si>
    <t>21298893</t>
  </si>
  <si>
    <t>683196</t>
  </si>
  <si>
    <t>673612</t>
  </si>
  <si>
    <t>21298894</t>
  </si>
  <si>
    <t>21298898</t>
  </si>
  <si>
    <t>21298976</t>
  </si>
  <si>
    <t>21298900</t>
  </si>
  <si>
    <t>21298952</t>
  </si>
  <si>
    <t>21298934</t>
  </si>
  <si>
    <t>21298923</t>
  </si>
  <si>
    <t>21298972</t>
  </si>
  <si>
    <t>21298957</t>
  </si>
  <si>
    <t>21298927</t>
  </si>
  <si>
    <t>21298962</t>
  </si>
  <si>
    <t>21298911</t>
  </si>
  <si>
    <t>21298937</t>
  </si>
  <si>
    <t>21298979</t>
  </si>
  <si>
    <t>634240</t>
  </si>
  <si>
    <t>21298917</t>
  </si>
  <si>
    <t>21298921</t>
  </si>
  <si>
    <t>21298939</t>
  </si>
  <si>
    <t>21298920</t>
  </si>
  <si>
    <t>21298969</t>
  </si>
  <si>
    <t>21298936</t>
  </si>
  <si>
    <t>21298902</t>
  </si>
  <si>
    <t>21298953</t>
  </si>
  <si>
    <t>21298964</t>
  </si>
  <si>
    <t>21298942</t>
  </si>
  <si>
    <t>21298950</t>
  </si>
  <si>
    <t>21298965</t>
  </si>
  <si>
    <t>21298904</t>
  </si>
  <si>
    <t>21298892</t>
  </si>
  <si>
    <t>21298896</t>
  </si>
  <si>
    <t>21298916</t>
  </si>
  <si>
    <t>21298960</t>
  </si>
  <si>
    <t>21298908</t>
  </si>
  <si>
    <t>21298924</t>
  </si>
  <si>
    <t>21298890</t>
  </si>
  <si>
    <t>21298891</t>
  </si>
  <si>
    <t>21298913</t>
  </si>
  <si>
    <t>21298945</t>
  </si>
  <si>
    <t>21298956</t>
  </si>
  <si>
    <t>21298938</t>
  </si>
  <si>
    <t>21298961</t>
  </si>
  <si>
    <t>21298932</t>
  </si>
  <si>
    <t>21298971</t>
  </si>
  <si>
    <t>21298958</t>
  </si>
  <si>
    <t>21298940</t>
  </si>
  <si>
    <t>21298910</t>
  </si>
  <si>
    <t>21298941</t>
  </si>
  <si>
    <t>21298966</t>
  </si>
  <si>
    <t>21298949</t>
  </si>
  <si>
    <t>21298947</t>
  </si>
  <si>
    <t>21298914</t>
  </si>
  <si>
    <t>21298935</t>
  </si>
  <si>
    <t>21298970</t>
  </si>
  <si>
    <t>21298974</t>
  </si>
  <si>
    <t>21298977</t>
  </si>
  <si>
    <t>21298931</t>
  </si>
  <si>
    <t>21298930</t>
  </si>
  <si>
    <t>21298980</t>
  </si>
  <si>
    <t>21298948</t>
  </si>
  <si>
    <t>21298906</t>
  </si>
  <si>
    <t>21298954</t>
  </si>
  <si>
    <t>21298929</t>
  </si>
  <si>
    <t>21298925</t>
  </si>
  <si>
    <t>634293</t>
  </si>
  <si>
    <t>21298944</t>
  </si>
  <si>
    <t>EFB patch SFTP CAT.6A PIMF  7,5m siv</t>
  </si>
  <si>
    <t>9030495</t>
  </si>
  <si>
    <t>EFB patch SFTP CAT.6A PIMF  7,5m bel</t>
  </si>
  <si>
    <t>9030496</t>
  </si>
  <si>
    <t>EFB patch SFTP CAT.6A PIMF  7,5m črn</t>
  </si>
  <si>
    <t>9030497</t>
  </si>
  <si>
    <t>EFB patch SFTP CAT.6A PIMF  7,5m rdeč</t>
  </si>
  <si>
    <t>9030498</t>
  </si>
  <si>
    <t>EFB patch SFTP CAT.6A PIMF  7,5m zelen</t>
  </si>
  <si>
    <t>9030500</t>
  </si>
  <si>
    <t>EFB patch SFTP CAT.6A PIMF  7,5m rumen</t>
  </si>
  <si>
    <t>9030499</t>
  </si>
  <si>
    <t>EFB patch SFTP CAT.6A PIMF  7,5m moder</t>
  </si>
  <si>
    <t>9030501</t>
  </si>
  <si>
    <t>EFB patch SFTP CAT.6A PIMF  7,5m oranžen</t>
  </si>
  <si>
    <t>9030502</t>
  </si>
  <si>
    <t>SBOX zvočnik Bluetooth črn BT-60 TANGO-B</t>
  </si>
  <si>
    <t>7610070</t>
  </si>
  <si>
    <t>SBOX zvočnik Bluetooth bel BT-60 TANGO-W</t>
  </si>
  <si>
    <t>7610071</t>
  </si>
  <si>
    <t>8203085</t>
  </si>
  <si>
    <t>8560099</t>
  </si>
  <si>
    <t>Choetech potovalni adapter + USB TipC TipA PD 35W polnilec EU USA UK AU PD5008</t>
  </si>
  <si>
    <t>Gembird podloga za miško tekstilna črna MP-S-BK</t>
  </si>
  <si>
    <t>5570046</t>
  </si>
  <si>
    <t>Digitus PoE napajalnik UTP 30W IEEE802.3at Giga DN-95103-2</t>
  </si>
  <si>
    <t>Tenda PoE napajalnik UTP 30W IEEE802.3at Giga PoE30G-AT</t>
  </si>
  <si>
    <t>Digitus PoE napajalnik UTP 60W IEEE802.3 at Ultra Giga DN-95104</t>
  </si>
  <si>
    <t>Mikrotik PoE napajalnik UTP Giga pasivni stenski GPEN11</t>
  </si>
  <si>
    <t>Digitus PoE napajalnik UTP  15,4W IEEE802.3af Giga DN-95102-1</t>
  </si>
  <si>
    <t>Digitus PoE napajalnik UTP 85W IEEE802.3 bt PoE++ Giga DN-95109</t>
  </si>
  <si>
    <t>Mikrotik PoE napajalnik UTP Giga pasivni in prenape. zaščita GESP+PoE-IN</t>
  </si>
  <si>
    <t>Mikrotik PoE napajalnik UTP Pasivni RBPOE</t>
  </si>
  <si>
    <t>Mikrotik PoE napajalnik UTP Giga pasivni stenski GPEN21</t>
  </si>
  <si>
    <t>Mikrotik PoE napajalnik UTP Giga pretvornik pasivni RBGPOE</t>
  </si>
  <si>
    <t>IP-COM PoE napajalnik UTP 30W Giga IEEE802.3at</t>
  </si>
  <si>
    <t>Tecnoware UPS rack tower EVO DSP PLUS 2400VA čisti sinus On-Line</t>
  </si>
  <si>
    <t>7948057</t>
  </si>
  <si>
    <t>7948058</t>
  </si>
  <si>
    <t>WD Elements SE 1TB zunanji disk 6cm črn USB 3.0 WDBEPK0010BBK-WESN</t>
  </si>
  <si>
    <t>8907170</t>
  </si>
  <si>
    <t>WD Elements SE 2TB zunanji disk 6cm črn USB 3.0 WDBEPK0020BBK-WESN</t>
  </si>
  <si>
    <t>8907171</t>
  </si>
  <si>
    <t>WD Elements SE 4TB zunanji disk 6cm črn USB 3.0 WDBJRT0040BBK-WESN</t>
  </si>
  <si>
    <t>8907172</t>
  </si>
  <si>
    <t>WD Elements SE 5TB zunanji disk 6cm črn USB 3.0 WDBJRT0050BBK-WESN</t>
  </si>
  <si>
    <t>8907173</t>
  </si>
  <si>
    <t>Leviton kabinet 42U 2075 600x600 sestavljen</t>
  </si>
  <si>
    <t>Leviton kabinet 42U 2075 800x800 sestavljen</t>
  </si>
  <si>
    <t>Leviton kabinet 42U 2075 800x1000 sestavljen</t>
  </si>
  <si>
    <t>Cablexpert adapter VGA M-HDMI Ž+avdio A-VGA-HDMI-01</t>
  </si>
  <si>
    <t>Cablexpert kabel HDMI AOC hibridni optični 50m UHD 4K CCBP-HDMI-AOC-50M-02</t>
  </si>
  <si>
    <t>Cablexpert kabel HDMI AOC hibridni optični 80m UHD 4K CCBP-HDMI-AOC-80M-02</t>
  </si>
  <si>
    <t>Cablexpert kabel HDMI AOC hibridni optični 10m UHD 4K CCBP-HDMI-AOC-10M</t>
  </si>
  <si>
    <t>Cablexpert kabel HDMI AOC hibridni optični 20m UHD 4K CCBP-HDMI-AOC-20M-02</t>
  </si>
  <si>
    <t>Cablexpert kabel HDMI AOC hibridni optični 30m UHD 4K CCBP-HDMI-AOC-30M-02</t>
  </si>
  <si>
    <t>Cablexpert kabel HDMI AOC hibridni optični 5m UHD 8K CCBP-HDMI8K-AOC-5M</t>
  </si>
  <si>
    <t>Cablexpert kabel HDMI AOC hibridni optični 10m UHD 8K CCBP-HDMI8K-AOC-10M</t>
  </si>
  <si>
    <t>Cablexpert kabel HDMI AOC hibridni optični 20m UHD 8K CCBP-HDMI8K-AOC-20M</t>
  </si>
  <si>
    <t>Cablexpert kabel HDMI AOC hibridni optični 30m UHD 8K CCBP-HDMI8K-AOC-30M</t>
  </si>
  <si>
    <t>Tecnoware UPS ERA PLUS 2600VA FGCERAPL2602IEC</t>
  </si>
  <si>
    <t>9903084</t>
  </si>
  <si>
    <t>Tecnoware regulator in stabilizator 220V napetosti 3000VA FSTELPRE3000M</t>
  </si>
  <si>
    <t>9903085</t>
  </si>
  <si>
    <t>Tecnoware bencinski agregat 4T 3000W 4200VA FGE4200E</t>
  </si>
  <si>
    <t>9960002</t>
  </si>
  <si>
    <t>Tecnoware UPS rack tower EVO DSP PLUS 1200VA čisti sinus On-Line</t>
  </si>
  <si>
    <t>9903086</t>
  </si>
  <si>
    <t>Triton kabinet 42U 1970 800x1000 siv sestavljen s prasko</t>
  </si>
  <si>
    <t>Baseus prenosna baterija 20.000mAh 25W PowerBank Bipow črna PPBD020301</t>
  </si>
  <si>
    <t>2140081</t>
  </si>
  <si>
    <t>1560019</t>
  </si>
  <si>
    <t>Delock line extender USB set optični LC duplex do 100m 66466</t>
  </si>
  <si>
    <t>5550074</t>
  </si>
  <si>
    <t>20628431</t>
  </si>
  <si>
    <t>690526</t>
  </si>
  <si>
    <t>690529</t>
  </si>
  <si>
    <t>20599233</t>
  </si>
  <si>
    <t>Darilo:Nogavice stopalka Techtrade 1xPAR m/ž črne</t>
  </si>
  <si>
    <t>Delock kabel USB A-B mini kotni-horiz.1m 82681</t>
  </si>
  <si>
    <t>8519362</t>
  </si>
  <si>
    <t>20566160</t>
  </si>
  <si>
    <t>Tecnoware UPS tower EVO DSP PLUS 2400VA čisti sinus On-Line FGCEDP2402IEC</t>
  </si>
  <si>
    <t>Joyroom prenosna baterija 20.000mAh 65W PowerBank siva JR-PBF04</t>
  </si>
  <si>
    <t>2140082</t>
  </si>
  <si>
    <t>Id</t>
  </si>
  <si>
    <t>9116176</t>
  </si>
  <si>
    <t>Tenda stikalo Giga 8-port mini kovinsko ohišje TEG1008M</t>
  </si>
  <si>
    <t>9104240</t>
  </si>
  <si>
    <t>Tenda stikalo Giga 9-port 8x PoE + SFP kovinsko ohišje TEG1110PF-8-102W</t>
  </si>
  <si>
    <t>9104241</t>
  </si>
  <si>
    <t>9118054</t>
  </si>
  <si>
    <t>DiscountPercentage</t>
  </si>
  <si>
    <t>Superrabat kupca 1 %</t>
  </si>
  <si>
    <t>Superrabat kupca 2 %</t>
  </si>
  <si>
    <t>Superrabat kupca 3 %</t>
  </si>
  <si>
    <t>Superrabat kupca 4 %</t>
  </si>
  <si>
    <t>Superrabat kupca 5 %</t>
  </si>
  <si>
    <t>Superrabat kupca 6 %</t>
  </si>
  <si>
    <t>Superrabat kupca 7 %</t>
  </si>
  <si>
    <t>Superrabat kupca 8 %</t>
  </si>
  <si>
    <t>Rabat na izdelek 10 %</t>
  </si>
  <si>
    <t>Rabat na izdelek 4 %</t>
  </si>
  <si>
    <t>Rabat na izdelek 5 %</t>
  </si>
  <si>
    <t>Rabat na izdelek 8 %</t>
  </si>
  <si>
    <t>Rabat na izdelek 12 %</t>
  </si>
  <si>
    <t>Rabat na izdelek 15 %</t>
  </si>
  <si>
    <t>Rabat na izdelek 20 %</t>
  </si>
  <si>
    <t>Rabat na izdelek 25 %</t>
  </si>
  <si>
    <t>Rabat na izdelek 30 %</t>
  </si>
  <si>
    <t>Rabat na izdelek 100 %</t>
  </si>
  <si>
    <t>Rabat na izdelek 2%</t>
  </si>
  <si>
    <t>Elmaž-Tenda</t>
  </si>
  <si>
    <t>Elmaž-Toten</t>
  </si>
  <si>
    <t>KeLine</t>
  </si>
  <si>
    <t>SBOx-30</t>
  </si>
  <si>
    <t>Leviton</t>
  </si>
  <si>
    <t>Tenda-27</t>
  </si>
  <si>
    <t>Patch kabli</t>
  </si>
  <si>
    <t>Ubiquti-12</t>
  </si>
  <si>
    <t>Rabat Prenosniki 2%</t>
  </si>
  <si>
    <t>Sbox-35</t>
  </si>
  <si>
    <t>DARILNI BON</t>
  </si>
  <si>
    <t>VIP3</t>
  </si>
  <si>
    <t>White Shark Skodelica</t>
  </si>
  <si>
    <t>White Shark Kapa</t>
  </si>
  <si>
    <t>White Shark Kuli črne barve</t>
  </si>
  <si>
    <t>White Shark Kuli bele barve</t>
  </si>
  <si>
    <t>White Shark Vrečka</t>
  </si>
  <si>
    <t>VIP2</t>
  </si>
  <si>
    <t>DATECH KAPA</t>
  </si>
  <si>
    <t>RUIJIE -KLEŠČE</t>
  </si>
  <si>
    <t>RUJI Klešče</t>
  </si>
  <si>
    <t>Apacer</t>
  </si>
  <si>
    <t>Asus</t>
  </si>
  <si>
    <t>Aten</t>
  </si>
  <si>
    <t>Bachmann</t>
  </si>
  <si>
    <t>Brother</t>
  </si>
  <si>
    <t>Cablexpert</t>
  </si>
  <si>
    <t>Cash Tester</t>
  </si>
  <si>
    <t>Champtek</t>
  </si>
  <si>
    <t>Cherry</t>
  </si>
  <si>
    <t>Crucial</t>
  </si>
  <si>
    <t>Dell</t>
  </si>
  <si>
    <t>Delock</t>
  </si>
  <si>
    <t>Digitus</t>
  </si>
  <si>
    <t>Ednet</t>
  </si>
  <si>
    <t>EFB</t>
  </si>
  <si>
    <t>Energenie</t>
  </si>
  <si>
    <t>Fantec</t>
  </si>
  <si>
    <t>Fiamm</t>
  </si>
  <si>
    <t>Fluke</t>
  </si>
  <si>
    <t>Gembird</t>
  </si>
  <si>
    <t>GP</t>
  </si>
  <si>
    <t>HID</t>
  </si>
  <si>
    <t>HiLook</t>
  </si>
  <si>
    <t>Hobbes</t>
  </si>
  <si>
    <t>HP</t>
  </si>
  <si>
    <t>Intellinet</t>
  </si>
  <si>
    <t>KELine</t>
  </si>
  <si>
    <t>Label-The-Cable</t>
  </si>
  <si>
    <t>Lenovo</t>
  </si>
  <si>
    <t>Logitech</t>
  </si>
  <si>
    <t>Manhattan</t>
  </si>
  <si>
    <t>Maxell</t>
  </si>
  <si>
    <t>Mikrotik</t>
  </si>
  <si>
    <t>Navilock</t>
  </si>
  <si>
    <t>Netis</t>
  </si>
  <si>
    <t>NIK</t>
  </si>
  <si>
    <t>Papouch</t>
  </si>
  <si>
    <t>Planet</t>
  </si>
  <si>
    <t>Rikomagic</t>
  </si>
  <si>
    <t>Roline</t>
  </si>
  <si>
    <t>Samsung</t>
  </si>
  <si>
    <t>SBOX</t>
  </si>
  <si>
    <t>Seagate</t>
  </si>
  <si>
    <t>Secomp</t>
  </si>
  <si>
    <t>Simon Connect</t>
  </si>
  <si>
    <t>Sinergy</t>
  </si>
  <si>
    <t>Spire</t>
  </si>
  <si>
    <t>Stanley</t>
  </si>
  <si>
    <t>Tenda</t>
  </si>
  <si>
    <t>Themis</t>
  </si>
  <si>
    <t>Tons</t>
  </si>
  <si>
    <t>Toten</t>
  </si>
  <si>
    <t>Transmedia</t>
  </si>
  <si>
    <t>UBIQUITI</t>
  </si>
  <si>
    <t>WD</t>
  </si>
  <si>
    <t>White Shark</t>
  </si>
  <si>
    <t>Xilence</t>
  </si>
  <si>
    <t>Altusen</t>
  </si>
  <si>
    <t>Value</t>
  </si>
  <si>
    <t>GW</t>
  </si>
  <si>
    <t>Tech-Trade</t>
  </si>
  <si>
    <t>eShark</t>
  </si>
  <si>
    <t>Hikvision</t>
  </si>
  <si>
    <t>Sennheiser</t>
  </si>
  <si>
    <t>IP-COM</t>
  </si>
  <si>
    <t>Woodjeles</t>
  </si>
  <si>
    <t>Baseus</t>
  </si>
  <si>
    <t>Krone</t>
  </si>
  <si>
    <t>Extech</t>
  </si>
  <si>
    <t>Teltonika</t>
  </si>
  <si>
    <t>TFA</t>
  </si>
  <si>
    <t>Datech</t>
  </si>
  <si>
    <t>Sandberg</t>
  </si>
  <si>
    <t>Epos</t>
  </si>
  <si>
    <t>EZVIZ</t>
  </si>
  <si>
    <t>Hikvision HiWatch series</t>
  </si>
  <si>
    <t>TP-Link</t>
  </si>
  <si>
    <t>Hikvision/HiWatch/HiLook</t>
  </si>
  <si>
    <t>AOC</t>
  </si>
  <si>
    <t>Phillips</t>
  </si>
  <si>
    <t>Ugreen</t>
  </si>
  <si>
    <t>Remax</t>
  </si>
  <si>
    <t>Mercusys</t>
  </si>
  <si>
    <t>SanDisk</t>
  </si>
  <si>
    <t>Thales</t>
  </si>
  <si>
    <t>UNI-T</t>
  </si>
  <si>
    <t>PCWork</t>
  </si>
  <si>
    <t>Renata</t>
  </si>
  <si>
    <t>NITECOR</t>
  </si>
  <si>
    <t>FALCON EYE</t>
  </si>
  <si>
    <t>PROUSER</t>
  </si>
  <si>
    <t>Microsoft</t>
  </si>
  <si>
    <t>Hirose</t>
  </si>
  <si>
    <t>Choetech</t>
  </si>
  <si>
    <t>Joyroom</t>
  </si>
  <si>
    <t>Superfire</t>
  </si>
  <si>
    <t>Dahle</t>
  </si>
  <si>
    <t>Metron</t>
  </si>
  <si>
    <t>Deko</t>
  </si>
  <si>
    <t>Deli</t>
  </si>
  <si>
    <t>GMKtec</t>
  </si>
  <si>
    <t>Tecnoware</t>
  </si>
  <si>
    <t>Discount_Id</t>
  </si>
  <si>
    <t>Product_Id</t>
  </si>
  <si>
    <t>Column1</t>
  </si>
  <si>
    <t>ProductId</t>
  </si>
  <si>
    <t>ManufacturerId</t>
  </si>
  <si>
    <t>Blagovna znamka</t>
  </si>
  <si>
    <t>BB rabat</t>
  </si>
  <si>
    <t>BB cena</t>
  </si>
  <si>
    <t>1,22</t>
  </si>
  <si>
    <t>TTT PPC z DDV</t>
  </si>
  <si>
    <t>extra popust</t>
  </si>
  <si>
    <t>Preverba</t>
  </si>
  <si>
    <t>BB cena z Extra popustom</t>
  </si>
  <si>
    <t>Teltonika stikalo Giga 8-port 8x PoE 2xSFP 240W DIN Mini TSW200</t>
  </si>
  <si>
    <t>9116177</t>
  </si>
  <si>
    <t>9116178</t>
  </si>
  <si>
    <t>9116180</t>
  </si>
  <si>
    <t>Teltonika usmerjevalnik RUTM08</t>
  </si>
  <si>
    <t>9116179</t>
  </si>
  <si>
    <t>21333205</t>
  </si>
  <si>
    <t>20416376</t>
  </si>
  <si>
    <t>20627515</t>
  </si>
  <si>
    <t>20417164</t>
  </si>
  <si>
    <t>20421576</t>
  </si>
  <si>
    <t>20431590</t>
  </si>
  <si>
    <t>20431733</t>
  </si>
  <si>
    <t>20628113</t>
  </si>
  <si>
    <t>20605102</t>
  </si>
  <si>
    <t>21333206</t>
  </si>
  <si>
    <t>21206376</t>
  </si>
  <si>
    <t>20833378</t>
  </si>
  <si>
    <t>20417291</t>
  </si>
  <si>
    <t>20416969</t>
  </si>
  <si>
    <t>20421612</t>
  </si>
  <si>
    <t>21099177</t>
  </si>
  <si>
    <t>20637626</t>
  </si>
  <si>
    <t>20628005</t>
  </si>
  <si>
    <t>21217359</t>
  </si>
  <si>
    <t>21230347</t>
  </si>
  <si>
    <t>21227193</t>
  </si>
  <si>
    <t>20421571</t>
  </si>
  <si>
    <t>21230344</t>
  </si>
  <si>
    <t>21065554</t>
  </si>
  <si>
    <t>21091075</t>
  </si>
  <si>
    <t>20628036</t>
  </si>
  <si>
    <t>21230349</t>
  </si>
  <si>
    <t>21230342</t>
  </si>
  <si>
    <t>20432289</t>
  </si>
  <si>
    <t>20432270</t>
  </si>
  <si>
    <t>20421773</t>
  </si>
  <si>
    <t>21230348</t>
  </si>
  <si>
    <t>20627364</t>
  </si>
  <si>
    <t>20637628</t>
  </si>
  <si>
    <t>20419088</t>
  </si>
  <si>
    <t>20416854</t>
  </si>
  <si>
    <t>20421756</t>
  </si>
  <si>
    <t>20399114</t>
  </si>
  <si>
    <t>21090925</t>
  </si>
  <si>
    <t>20304470</t>
  </si>
  <si>
    <t>21350017</t>
  </si>
  <si>
    <t>21217365</t>
  </si>
  <si>
    <t>21099173</t>
  </si>
  <si>
    <t>21099244</t>
  </si>
  <si>
    <t>20519193</t>
  </si>
  <si>
    <t>21350016</t>
  </si>
  <si>
    <t>21350014</t>
  </si>
  <si>
    <t>21350018</t>
  </si>
  <si>
    <t>21350015</t>
  </si>
  <si>
    <t>20812208</t>
  </si>
  <si>
    <t>20457791</t>
  </si>
  <si>
    <t>20786680</t>
  </si>
  <si>
    <t>21099174</t>
  </si>
  <si>
    <t>21223382</t>
  </si>
  <si>
    <t>21099234</t>
  </si>
  <si>
    <t>20641206</t>
  </si>
  <si>
    <t>21099183</t>
  </si>
  <si>
    <t>20993174</t>
  </si>
  <si>
    <t>20891159</t>
  </si>
  <si>
    <t>20993378</t>
  </si>
  <si>
    <t>20993273</t>
  </si>
  <si>
    <t>20830929</t>
  </si>
  <si>
    <t>20891396</t>
  </si>
  <si>
    <t>21099242</t>
  </si>
  <si>
    <t>20788776</t>
  </si>
  <si>
    <t>21237719</t>
  </si>
  <si>
    <t>21217362</t>
  </si>
  <si>
    <t>21217361</t>
  </si>
  <si>
    <t>20828963</t>
  </si>
  <si>
    <t>20434616</t>
  </si>
  <si>
    <t>20460127</t>
  </si>
  <si>
    <t>21099231</t>
  </si>
  <si>
    <t>20519544</t>
  </si>
  <si>
    <t>20434983</t>
  </si>
  <si>
    <t>20434999</t>
  </si>
  <si>
    <t>21292639</t>
  </si>
  <si>
    <t>21292634</t>
  </si>
  <si>
    <t>20434046</t>
  </si>
  <si>
    <t>21225363</t>
  </si>
  <si>
    <t>21028123</t>
  </si>
  <si>
    <t>21166226</t>
  </si>
  <si>
    <t>21223177</t>
  </si>
  <si>
    <t>20434717</t>
  </si>
  <si>
    <t>21290764</t>
  </si>
  <si>
    <t>21028102</t>
  </si>
  <si>
    <t>21099176</t>
  </si>
  <si>
    <t>21099168</t>
  </si>
  <si>
    <t>21292636</t>
  </si>
  <si>
    <t>20640866</t>
  </si>
  <si>
    <t>21143397</t>
  </si>
  <si>
    <t>20437258</t>
  </si>
  <si>
    <t>20442254</t>
  </si>
  <si>
    <t>20434967</t>
  </si>
  <si>
    <t>21290796</t>
  </si>
  <si>
    <t>20457226</t>
  </si>
  <si>
    <t>21290794</t>
  </si>
  <si>
    <t>21217360</t>
  </si>
  <si>
    <t>21223152</t>
  </si>
  <si>
    <t>20434715</t>
  </si>
  <si>
    <t>21288005</t>
  </si>
  <si>
    <t>21166246</t>
  </si>
  <si>
    <t>21290793</t>
  </si>
  <si>
    <t>21292637</t>
  </si>
  <si>
    <t>20449897</t>
  </si>
  <si>
    <t>696910</t>
  </si>
  <si>
    <t>21290791</t>
  </si>
  <si>
    <t>20428677</t>
  </si>
  <si>
    <t>21290795</t>
  </si>
  <si>
    <t>20417396</t>
  </si>
  <si>
    <t>21288006</t>
  </si>
  <si>
    <t>8560100</t>
  </si>
  <si>
    <t>ATEN line extender HDMI 4K RJ45-RJ45 VE1821</t>
  </si>
  <si>
    <t>8560101</t>
  </si>
  <si>
    <t>7716043</t>
  </si>
  <si>
    <t>21371221</t>
  </si>
  <si>
    <t>21371220</t>
  </si>
  <si>
    <t>21371222</t>
  </si>
  <si>
    <t>21372771</t>
  </si>
  <si>
    <t>21371217</t>
  </si>
  <si>
    <t>21371219</t>
  </si>
  <si>
    <t>21382587</t>
  </si>
  <si>
    <t>21382580</t>
  </si>
  <si>
    <t>21382581</t>
  </si>
  <si>
    <t>671967</t>
  </si>
  <si>
    <t>21382578</t>
  </si>
  <si>
    <t>21382461</t>
  </si>
  <si>
    <t>21382584</t>
  </si>
  <si>
    <t>21371218</t>
  </si>
  <si>
    <t>21382548</t>
  </si>
  <si>
    <t>21382583</t>
  </si>
  <si>
    <t>21382519</t>
  </si>
  <si>
    <t>21382525</t>
  </si>
  <si>
    <t>21382474</t>
  </si>
  <si>
    <t>21382477</t>
  </si>
  <si>
    <t>21382497</t>
  </si>
  <si>
    <t>21382532</t>
  </si>
  <si>
    <t>21382557</t>
  </si>
  <si>
    <t>21382449</t>
  </si>
  <si>
    <t>21382524</t>
  </si>
  <si>
    <t>21382537</t>
  </si>
  <si>
    <t>21382534</t>
  </si>
  <si>
    <t>21382588</t>
  </si>
  <si>
    <t>21382527</t>
  </si>
  <si>
    <t>21382546</t>
  </si>
  <si>
    <t>21382561</t>
  </si>
  <si>
    <t>21382458</t>
  </si>
  <si>
    <t>21382511</t>
  </si>
  <si>
    <t>21382120</t>
  </si>
  <si>
    <t>21382467</t>
  </si>
  <si>
    <t>21382455</t>
  </si>
  <si>
    <t>21382472</t>
  </si>
  <si>
    <t>21382476</t>
  </si>
  <si>
    <t>21382515</t>
  </si>
  <si>
    <t>21382481</t>
  </si>
  <si>
    <t>21382570</t>
  </si>
  <si>
    <t>21382470</t>
  </si>
  <si>
    <t>21382568</t>
  </si>
  <si>
    <t>21382502</t>
  </si>
  <si>
    <t>21382510</t>
  </si>
  <si>
    <t>20306710</t>
  </si>
  <si>
    <t>21382492</t>
  </si>
  <si>
    <t>21382538</t>
  </si>
  <si>
    <t>21382450</t>
  </si>
  <si>
    <t>21382567</t>
  </si>
  <si>
    <t>21382533</t>
  </si>
  <si>
    <t>21382460</t>
  </si>
  <si>
    <t>21382509</t>
  </si>
  <si>
    <t>21382513</t>
  </si>
  <si>
    <t>21382565</t>
  </si>
  <si>
    <t>21382520</t>
  </si>
  <si>
    <t>21382464</t>
  </si>
  <si>
    <t>21382545</t>
  </si>
  <si>
    <t>21382463</t>
  </si>
  <si>
    <t>21382531</t>
  </si>
  <si>
    <t>21382490</t>
  </si>
  <si>
    <t>21382550</t>
  </si>
  <si>
    <t>21382529</t>
  </si>
  <si>
    <t>21382478</t>
  </si>
  <si>
    <t>21382556</t>
  </si>
  <si>
    <t>21382489</t>
  </si>
  <si>
    <t>21382544</t>
  </si>
  <si>
    <t>21382542</t>
  </si>
  <si>
    <t>21382564</t>
  </si>
  <si>
    <t>21382501</t>
  </si>
  <si>
    <t>21382574</t>
  </si>
  <si>
    <t>21382495</t>
  </si>
  <si>
    <t>21382543</t>
  </si>
  <si>
    <t>21382454</t>
  </si>
  <si>
    <t>21382540</t>
  </si>
  <si>
    <t>21382448</t>
  </si>
  <si>
    <t>21382484</t>
  </si>
  <si>
    <t>21382466</t>
  </si>
  <si>
    <t>21383106</t>
  </si>
  <si>
    <t>21382569</t>
  </si>
  <si>
    <t>21382576</t>
  </si>
  <si>
    <t>21382571</t>
  </si>
  <si>
    <t>21382547</t>
  </si>
  <si>
    <t>21382572</t>
  </si>
  <si>
    <t>21382462</t>
  </si>
  <si>
    <t>21382582</t>
  </si>
  <si>
    <t>21382575</t>
  </si>
  <si>
    <t>21382579</t>
  </si>
  <si>
    <t>21382585</t>
  </si>
  <si>
    <t>21382528</t>
  </si>
  <si>
    <t>21382536</t>
  </si>
  <si>
    <t>21382121</t>
  </si>
  <si>
    <t>21382122</t>
  </si>
  <si>
    <t>21382494</t>
  </si>
  <si>
    <t>21382486</t>
  </si>
  <si>
    <t>21382507</t>
  </si>
  <si>
    <t>21382498</t>
  </si>
  <si>
    <t>21382488</t>
  </si>
  <si>
    <t>21382551</t>
  </si>
  <si>
    <t>21382541</t>
  </si>
  <si>
    <t>21382573</t>
  </si>
  <si>
    <t>21382586</t>
  </si>
  <si>
    <t>21382554</t>
  </si>
  <si>
    <t>21382465</t>
  </si>
  <si>
    <t>21382535</t>
  </si>
  <si>
    <t>21382479</t>
  </si>
  <si>
    <t>21382485</t>
  </si>
  <si>
    <t>21382517</t>
  </si>
  <si>
    <t>21382522</t>
  </si>
  <si>
    <t>21382506</t>
  </si>
  <si>
    <t>21382499</t>
  </si>
  <si>
    <t>21382558</t>
  </si>
  <si>
    <t>21382451</t>
  </si>
  <si>
    <t>21382500</t>
  </si>
  <si>
    <t>21382473</t>
  </si>
  <si>
    <t>21382482</t>
  </si>
  <si>
    <t>21382518</t>
  </si>
  <si>
    <t>21382539</t>
  </si>
  <si>
    <t>21382447</t>
  </si>
  <si>
    <t>21382459</t>
  </si>
  <si>
    <t>21382512</t>
  </si>
  <si>
    <t>21382503</t>
  </si>
  <si>
    <t>21382480</t>
  </si>
  <si>
    <t>21382119</t>
  </si>
  <si>
    <t>21382526</t>
  </si>
  <si>
    <t>21382514</t>
  </si>
  <si>
    <t>21382469</t>
  </si>
  <si>
    <t>21382471</t>
  </si>
  <si>
    <t>21382468</t>
  </si>
  <si>
    <t>21382452</t>
  </si>
  <si>
    <t>21382560</t>
  </si>
  <si>
    <t>21382505</t>
  </si>
  <si>
    <t>21382491</t>
  </si>
  <si>
    <t>21382549</t>
  </si>
  <si>
    <t>21382562</t>
  </si>
  <si>
    <t>21382577</t>
  </si>
  <si>
    <t>21382516</t>
  </si>
  <si>
    <t>21382521</t>
  </si>
  <si>
    <t>21382475</t>
  </si>
  <si>
    <t>21382563</t>
  </si>
  <si>
    <t>21382483</t>
  </si>
  <si>
    <t>21382453</t>
  </si>
  <si>
    <t>21382456</t>
  </si>
  <si>
    <t>21382504</t>
  </si>
  <si>
    <t>21382555</t>
  </si>
  <si>
    <t>21382487</t>
  </si>
  <si>
    <t>21382552</t>
  </si>
  <si>
    <t>21382559</t>
  </si>
  <si>
    <t>21382457</t>
  </si>
  <si>
    <t>21382523</t>
  </si>
  <si>
    <t>DATECH polica rack 2U 550mm 2 kos siva</t>
  </si>
  <si>
    <t>Energenie podaljšek kabelski 5x220V+ 2xUSB 1,5m s stikalom črna SPG5-U2-5</t>
  </si>
  <si>
    <t>EFB adapter 220V napajalni TRIPOLAR EURO C5-C14</t>
  </si>
  <si>
    <t>Vtičnica 100x50 2x220V rdeča nadometna UPS</t>
  </si>
  <si>
    <t>Teltonika napajalnik 9,45V 9W PR3PREU6</t>
  </si>
  <si>
    <t>SBOX namizni nosilec za notesnik 360° rotacijski CP-32</t>
  </si>
  <si>
    <t>AOC monitor 22B2H 21,5' 75Hz</t>
  </si>
  <si>
    <t>9958022</t>
  </si>
  <si>
    <t>Samsung SSD disk 1TB zunanji T9 USB 3.2 Gen2x2 V-NAND UASP črn MU-PG1T0B/EU</t>
  </si>
  <si>
    <t>8943139</t>
  </si>
  <si>
    <t>Delock kartica PCIe Serijska 4x RS232 + Low Profile 89557</t>
  </si>
  <si>
    <t>9510107</t>
  </si>
  <si>
    <t>9104242</t>
  </si>
  <si>
    <t>Samsung SSD disk 2TB zunanji T5 EVO USB 3.2 NAND UASP črn MU-PH2T0S/EU</t>
  </si>
  <si>
    <t>8943138</t>
  </si>
  <si>
    <t>Bachmann POWER FRAME pokrov 220mm črn za razdelilce 915.033</t>
  </si>
  <si>
    <t>9320230</t>
  </si>
  <si>
    <t>Triton kabinet 42U 1970 800x600 siv N8 sestavljen</t>
  </si>
  <si>
    <t>9440399</t>
  </si>
  <si>
    <t>Renata baterija gumb 389</t>
  </si>
  <si>
    <t>4011016</t>
  </si>
  <si>
    <t>Tecnoware bencinski agregat 4T 2000W 2200VA tihi inverter FGEINV2200M</t>
  </si>
  <si>
    <t>9960003</t>
  </si>
  <si>
    <t>EZVIZ IP kamera 3.0MP brezžična zunanja vgrajen akumulator EB3</t>
  </si>
  <si>
    <t>8001240</t>
  </si>
  <si>
    <t>Leviton patch UTP CAT.6   1m oranžen C6CPCU010-999BB</t>
  </si>
  <si>
    <t>9030503</t>
  </si>
  <si>
    <t>Leviton patch UTP CAT.6   2m oranžen C6CPCU020-999BB</t>
  </si>
  <si>
    <t>9030504</t>
  </si>
  <si>
    <t>Leviton patch UTP CAT.6   3m oranžen C6CPCU030-999BB</t>
  </si>
  <si>
    <t>9030505</t>
  </si>
  <si>
    <t>Digitus zidni kabinet 20U 998 600x600 siv sestavljen DN-19 20U-6/6</t>
  </si>
  <si>
    <t>9435112</t>
  </si>
  <si>
    <t>8520015</t>
  </si>
  <si>
    <t>Baseus magnetni nosilec za telefone samolepilni zlat SUGENT-NT0V</t>
  </si>
  <si>
    <t>EFB kabel 1:1 SVGA 15m-m 15m črn 14 kontaktov K5326SW.15V2</t>
  </si>
  <si>
    <t>7710028</t>
  </si>
  <si>
    <t>7710029</t>
  </si>
  <si>
    <t>BROTHER tiskalnik nalepk PT-E560BTVP 2x dodana trakova</t>
  </si>
  <si>
    <t>2050064</t>
  </si>
  <si>
    <t>BROTHER tiskalnik nalepk PT-E560BTSP 4x dodani trakovi</t>
  </si>
  <si>
    <t>2050065</t>
  </si>
  <si>
    <t>Baseus magnetni nosilec telefonov za ventilacijsko režo zlat SUGX-A0V</t>
  </si>
  <si>
    <t>Delock pretvornik USB 3.1 TipC - HDMI 4K 60Hz 62730</t>
  </si>
  <si>
    <t>Delock kabel USB TipC - HDMI 2m 4K 60Hz 84905</t>
  </si>
  <si>
    <t>Delock pretvornik USB TipC- HDMI Video Grabber 88309</t>
  </si>
  <si>
    <t>Digitus pretvornik USB TipC - HDMI 4K 30Hz AK-300450-000-S</t>
  </si>
  <si>
    <t>Delock kabel USB TipC - HDMI 2m 8K 60Hz 80096</t>
  </si>
  <si>
    <t>Delock pretvornik USB TipC- HDMI 8K 60Hz 60053</t>
  </si>
  <si>
    <t>Delock kabel USB TipC - HDMI 3m 8K 60Hz 80097</t>
  </si>
  <si>
    <t>9116181</t>
  </si>
  <si>
    <t>9104243</t>
  </si>
  <si>
    <t>9104244</t>
  </si>
  <si>
    <t>Digitus kabel DisplayPort mini-DVI 2m bel AK-340305-020-W</t>
  </si>
  <si>
    <t>Digitus kabel DisplayPort mini-Display Port 1m bel AK-340102-010-W</t>
  </si>
  <si>
    <t>Digitus kabel DisplayPort mini-Display Port 2m bel AK-340102-020-W</t>
  </si>
  <si>
    <t>Digitus kabel DisplayPort mini-Display Port 3m bel AK-340102-030-W</t>
  </si>
  <si>
    <t>Delock adapter DisplayPort mini-DVI Aktivni 20cm 4k bel 62604</t>
  </si>
  <si>
    <t>Delock adapter DisplayPort mini-Display Port 8K 60Hz 65978</t>
  </si>
  <si>
    <t>Delock podaljšek DisplayPort 2m 8K 60Hz črn vgradni 87097</t>
  </si>
  <si>
    <t>Delock adapter DisplayPort mini-DVI aktivni 20cm 4K črn 62603</t>
  </si>
  <si>
    <t>EZVIZ IP kamera 2.0MP brezžična zunanja vgrajen akumulator CB3 + solarni panel D</t>
  </si>
  <si>
    <t>8001241</t>
  </si>
  <si>
    <t>SBOX projekcijsko platno 180x180cm PSM-100-2</t>
  </si>
  <si>
    <t>7711006</t>
  </si>
  <si>
    <t>Joyroom polnilec 140W USB 3xTipC TipA GaN PD + kabel črn JR-TCG05EU</t>
  </si>
  <si>
    <t>2190101</t>
  </si>
  <si>
    <t>Ugreen polnilec 30W USB TipC GaN QC Nexode bel CD319</t>
  </si>
  <si>
    <t>2190102</t>
  </si>
  <si>
    <t>Ugreen namizni nosilec za telefone sivo bel LP280</t>
  </si>
  <si>
    <t>7710030</t>
  </si>
  <si>
    <t>Cablexpert množilnik HDMI  8x1 4K DSP-8PH4-03</t>
  </si>
  <si>
    <t>9749070</t>
  </si>
  <si>
    <t>Baseus bluetooth avtoinštalacija 4v1 USB FM BT MP3 CCLH-01</t>
  </si>
  <si>
    <t>9802056</t>
  </si>
  <si>
    <t>Baseus polnilec 25W TipC črn QC Super Si CCSP020101</t>
  </si>
  <si>
    <t>2190103</t>
  </si>
  <si>
    <t>Baseus polnilec 25W TipC bel QC Super Si CCSP020102</t>
  </si>
  <si>
    <t>2190104</t>
  </si>
  <si>
    <t>Baseus kabel USB C-C 1m 100W izvlečni črn Free2Draw</t>
  </si>
  <si>
    <t>8519363</t>
  </si>
  <si>
    <t>EFB patch SFTP CAT.6A PIMF 15m siv</t>
  </si>
  <si>
    <t>9030506</t>
  </si>
  <si>
    <t>9030507</t>
  </si>
  <si>
    <t>Digitus optični patch MM SC/SC 2m OM3</t>
  </si>
  <si>
    <t>7950136</t>
  </si>
  <si>
    <t>EFB gender changer DB15M - 15M HD VGA EB418</t>
  </si>
  <si>
    <t>9703028</t>
  </si>
  <si>
    <t>Delock kabel DisplayPort 0,5m 4K 60Hz 85506</t>
  </si>
  <si>
    <t>Delock I člen spojnik RJ45 CAT.6A za panel 86996</t>
  </si>
  <si>
    <t>9060052</t>
  </si>
  <si>
    <t>Digitus I člen spojnik RJ45 FTP CAT6.A za panel DN-93906</t>
  </si>
  <si>
    <t>9060053</t>
  </si>
  <si>
    <t>4010005</t>
  </si>
  <si>
    <t>Bachmann podaljšek 220V spiralni 1m črn BM0010706</t>
  </si>
  <si>
    <t>8203086</t>
  </si>
  <si>
    <t>7930032</t>
  </si>
  <si>
    <t>KELine optični adapter I člen SC Simplex SM KE-SC-SM</t>
  </si>
  <si>
    <t>Delock brezžična antena-kabel N-TIP m/ rpsma 1m 88684</t>
  </si>
  <si>
    <t>9109114</t>
  </si>
  <si>
    <t>Delock brezžična antena-kabel N-TIP m/ rpsma 3m 88686</t>
  </si>
  <si>
    <t>9109115</t>
  </si>
  <si>
    <t>Delock patch SFTP CAT.6A 2m črn slim kotni 80306</t>
  </si>
  <si>
    <t>9030508</t>
  </si>
  <si>
    <t>9104245</t>
  </si>
  <si>
    <t>9104246</t>
  </si>
  <si>
    <t>9108189</t>
  </si>
  <si>
    <t>9108190</t>
  </si>
  <si>
    <t>9116182</t>
  </si>
  <si>
    <t>9104247</t>
  </si>
  <si>
    <t>9104248</t>
  </si>
  <si>
    <t>9104249</t>
  </si>
  <si>
    <t>9104250</t>
  </si>
  <si>
    <t>EFB patch SFTP CAT.6A PIMF 20m rdeč</t>
  </si>
  <si>
    <t>9030509</t>
  </si>
  <si>
    <t>Baseus prenosna avtomobilska zagonska baterija zračna tlačilka 4v1 C0024590211</t>
  </si>
  <si>
    <t>2140083</t>
  </si>
  <si>
    <t>Digitus line extender HDMI+IR RJ45-RJ45 sprejemnik DS-55518</t>
  </si>
  <si>
    <t>8560102</t>
  </si>
  <si>
    <t>Bachmann PIX vgradna vtičnica 1x220V bel bela 2m 926.301</t>
  </si>
  <si>
    <t>9320231</t>
  </si>
  <si>
    <t>TP-Link stikalo Giga  5-port Easy Smart SG105E kovinsko ohišje</t>
  </si>
  <si>
    <t>TP-Link stikalo Giga  8-port Easy Smart SG108E kovinsko ohišje</t>
  </si>
  <si>
    <t>Digitus optični panel LC 12x duplex kaseta Pigtails OM4 DN-96331-4</t>
  </si>
  <si>
    <t>7940036</t>
  </si>
  <si>
    <t>7940037</t>
  </si>
  <si>
    <t>7940038</t>
  </si>
  <si>
    <t>7940039</t>
  </si>
  <si>
    <t>Digitus optični panel-čelna plošča 12xSC duplex DN-96201-QL</t>
  </si>
  <si>
    <t>Digitus optični panel-čelna plošča 24xSC duplex DN-96202-QL</t>
  </si>
  <si>
    <t>Digitus optični panel-prazen brez čelne plošče QL DN-96200-QL</t>
  </si>
  <si>
    <t>Digitus optični panel-čelna plošča 24xLC duplex DN-96207-QL</t>
  </si>
  <si>
    <t>Digitus optični panel-čelna plošča 12xLC duplex DN-96206-QL</t>
  </si>
  <si>
    <t>Logitech skodelica</t>
  </si>
  <si>
    <t>Digitus zidni okvir  2U 106x505x250 siv DN-19 PB-2U</t>
  </si>
  <si>
    <t>Digitus zidni okvir  4U 195x505x250 siv DN-19 PB-4U</t>
  </si>
  <si>
    <t>Digitus zidni kabinet  9U 505 600x450 siv sestavljen DN-19 09-U-EC</t>
  </si>
  <si>
    <t>Digitus zidni kabinet  7U 416 600x450 siv sestavljen DN-19 07-U-EC</t>
  </si>
  <si>
    <t>Digitus zidni kabinet  7U 416 600x450 črn sestavljen DN-19 07-U-EC-SW</t>
  </si>
  <si>
    <t>Digitus zidni kabinet  9U 505 600x450 črn sestavljen DN-19 09-U-EC-SW</t>
  </si>
  <si>
    <t>Digitus zidni okvir  2U 106x505x250 črn DN-19 PB-2U-SW</t>
  </si>
  <si>
    <t>Digitus zidni okvir  4U 195x505x250 črn DN-19 PB-4U-SW</t>
  </si>
  <si>
    <t>Digitus zidni kabinet  7U 490 600x450 siv sestavljen zunanji IP55</t>
  </si>
  <si>
    <t>Digitus zidni kabinet  9U 579 600x450 siv sestavljen zunanji IP55</t>
  </si>
  <si>
    <t>Digitus zidni okvir  8U 375x505x250 črn DN-19 PB-8U-SW</t>
  </si>
  <si>
    <t>Digitus zidni okvir  4U 194x504x151 črn vertikalni DN-48004</t>
  </si>
  <si>
    <t>Digitus zidni kabinet  4U 240 540x400 siv DN-49200</t>
  </si>
  <si>
    <t>9435113</t>
  </si>
  <si>
    <t>Digitus zidni kabinet  7U 370 540x400 siv DN-49202</t>
  </si>
  <si>
    <t>9435114</t>
  </si>
  <si>
    <t>Digitus zidni kabinet  9U 460 540x400 siv DN-49204</t>
  </si>
  <si>
    <t>9435115</t>
  </si>
  <si>
    <t>Digitus zidni kabinet 12U 595 540x400 siv DN-49206</t>
  </si>
  <si>
    <t>9435116</t>
  </si>
  <si>
    <t>BROTHER tiskalnik nalepk CUBE PRO PT-P910BT</t>
  </si>
  <si>
    <t>2050067</t>
  </si>
  <si>
    <t>Mikrotik stikalo Giga 16-port rack QSFP28 + 4x SFP28 CRS520-4XS-16XQ-RM</t>
  </si>
  <si>
    <t>9104251</t>
  </si>
  <si>
    <t>1EZVIZ DOGODEK SUPER POPUST</t>
  </si>
  <si>
    <t>1TENDA DOGODEK SUPER POPUST</t>
  </si>
  <si>
    <t>Delock čitalec kartic + hub kit TipC Easy Edition 18437</t>
  </si>
  <si>
    <t>Bachmann TOP FRAME nosilec brez pokrova črn 925.100</t>
  </si>
  <si>
    <t>9320232</t>
  </si>
  <si>
    <t>Bachmann TOP FRAME pokrov anodiziran aluminij za razdelilce 925.0022</t>
  </si>
  <si>
    <t>9320233</t>
  </si>
  <si>
    <t>Tecnoware bencinski agregat 4T 5500W 7800VA FGE7800E</t>
  </si>
  <si>
    <t>9960004</t>
  </si>
  <si>
    <t>Tecnoware bencinski agregat 4T 6500W 9200VA FGE9200EA</t>
  </si>
  <si>
    <t>9960005</t>
  </si>
  <si>
    <t>Tecnoware samodejni zagonski sistem za agregat FGEATS9200</t>
  </si>
  <si>
    <t>9960006</t>
  </si>
  <si>
    <t>Digitus razdelilec rack 8x220V ALU črno/siv DN-95401</t>
  </si>
  <si>
    <t>8201055</t>
  </si>
  <si>
    <t>KELine nadometna vtičnica 2x Cat.6A RJ45 zunanja 601166-AP + KEJ-C6A-S-HD(2)</t>
  </si>
  <si>
    <t>9340023</t>
  </si>
  <si>
    <t>WD PURPLE 8TB trdi disk 9cm 5640 256MB SATA WD85PURZ</t>
  </si>
  <si>
    <t>8907174</t>
  </si>
  <si>
    <t>Ubiquiti kontroler + snemalnik UniFi Cloud Key+ PLUS SSD UCK-G2-SSD</t>
  </si>
  <si>
    <t>9116183</t>
  </si>
  <si>
    <t>SBOX podloga za miško gelware črna</t>
  </si>
  <si>
    <t>5570047</t>
  </si>
  <si>
    <t>SBOX podloga za miško gelware modra</t>
  </si>
  <si>
    <t>5570048</t>
  </si>
  <si>
    <t>8001242</t>
  </si>
  <si>
    <t>Leviton optični adapter I člen ST MM BHCSTMM001</t>
  </si>
  <si>
    <t>9116184</t>
  </si>
  <si>
    <t>9116185</t>
  </si>
  <si>
    <t>9116186</t>
  </si>
  <si>
    <t>9116187</t>
  </si>
  <si>
    <t>9707026</t>
  </si>
  <si>
    <t>Ubiquiti nosilec stenski za UCG-Max UACC-FM-17cm</t>
  </si>
  <si>
    <t>7716045</t>
  </si>
  <si>
    <t>Ubiquiti adapter za disk M.2 SSD UACC-SSD-Tray</t>
  </si>
  <si>
    <t>Fantec čitalec in presnemovalec diskov USB 3.2 TipC za M.2 NVMe PCIe SSD 2590</t>
  </si>
  <si>
    <t>9550061</t>
  </si>
  <si>
    <t>Fantec prenosna polnilna postaja 296Wh P PGS-300 2557</t>
  </si>
  <si>
    <t>9903087</t>
  </si>
  <si>
    <t>Leviton patch UTP CAT.6 3m rdeč 3,8mm HighFlex P24 6H4P0-10R</t>
  </si>
  <si>
    <t>9030511</t>
  </si>
  <si>
    <t>Leviton patch UTP CAT.6   1,5m siv P24 C6CPCU015-8CCBB-P24</t>
  </si>
  <si>
    <t>9030512</t>
  </si>
  <si>
    <t>9030513</t>
  </si>
  <si>
    <t>Leviton patch SFTP CAT.6  0,5m siv P24 C6CPCS005-8CCHB-P24</t>
  </si>
  <si>
    <t>9030510</t>
  </si>
  <si>
    <t>Logitech tipkovnica &amp; miška MK950 SLO brezžična grafitna 920-012490</t>
  </si>
  <si>
    <t>5540027</t>
  </si>
  <si>
    <t>Digitus optični panel SM LC  6x duplex kaseta Pigtails OS2 DN-96330</t>
  </si>
  <si>
    <t>Digitus optični panel SC  6x duplex kaseta Pigtails OM3 DN-96320/3</t>
  </si>
  <si>
    <t>Digitus optični panel LC  6x duplex kaseta Pigtails OM4 DN-96330-4</t>
  </si>
  <si>
    <t>SBOX tipkovnica bluetooth 3.0 črna BT-05S/HR</t>
  </si>
  <si>
    <t>8020065</t>
  </si>
  <si>
    <t>Sennheiser slušalke+mikrofon EPOS ADAPT 160T USB črne</t>
  </si>
  <si>
    <t>7620107</t>
  </si>
  <si>
    <t>Delock kartica PCIe 2x TipC 10Gbps 1x DisplayPort DP Alt Mode 90161</t>
  </si>
  <si>
    <t>9510108</t>
  </si>
  <si>
    <t>Delock adapter HDMI Mikro Ž - HDMI M 65507</t>
  </si>
  <si>
    <t>9707027</t>
  </si>
  <si>
    <t>DATECH ključavnica stranska za kabinet</t>
  </si>
  <si>
    <t>9490095</t>
  </si>
  <si>
    <t>DATECH ključavnica za zidni kabinet L.FD.WM</t>
  </si>
  <si>
    <t>9490096</t>
  </si>
  <si>
    <t>DATECH ključavnica za samostoječi kabinet L.FD.FSF</t>
  </si>
  <si>
    <t>DATECH polica rack za tipkovnico - izvlečna siva DT.KP00</t>
  </si>
  <si>
    <t>9418094</t>
  </si>
  <si>
    <t>DATECH polica rack za tipkovnico - izvlečna črna DT.KP01</t>
  </si>
  <si>
    <t>9418095</t>
  </si>
  <si>
    <t>21563976</t>
  </si>
  <si>
    <t>21557984</t>
  </si>
  <si>
    <t>21563978</t>
  </si>
  <si>
    <t>21563977</t>
  </si>
  <si>
    <t>9490097</t>
  </si>
  <si>
    <t>Leviton patch UTP CAT.6   3m siv P24 C6CPCU030-8CCBB-P24</t>
  </si>
  <si>
    <t>9030514</t>
  </si>
  <si>
    <t>Delock kabel USB 2.0 TipC - TipB Mikro 0,5m črn 83333</t>
  </si>
  <si>
    <t>8519361</t>
  </si>
  <si>
    <t>KELine nadometna vtičnica 2x Cat.6 RJ45 UTP 601140-AP + KEJ-C6-U-TL(2)</t>
  </si>
  <si>
    <t>9340024</t>
  </si>
  <si>
    <t>KELine nadometna vtičnica 2x Cat.6 RJ45 FTP 601140-AP + KEJ-C6-S-TL(2)</t>
  </si>
  <si>
    <t>9340025</t>
  </si>
  <si>
    <t>KELine nadometna vtičnica 2x Cat.6A RJ45 FTP 601140-AP + KEJ-C6A-S-HD(2)</t>
  </si>
  <si>
    <t>9340026</t>
  </si>
  <si>
    <t>KELine nadometna vtičnica 6x Cat.6A RJ45 FTP KE-SMB06-W + KEJ-C6A-S-HD(6)</t>
  </si>
  <si>
    <t>9340027</t>
  </si>
  <si>
    <t>ATEN kabel HDMI AOC hibridni optični 10m 4K VE7831A</t>
  </si>
  <si>
    <t>8530196</t>
  </si>
  <si>
    <t>Bachmann STEP vgradni razdelilec 3x220V s stikalom 906.18803</t>
  </si>
  <si>
    <t>9320234</t>
  </si>
  <si>
    <t>Bachmann DESK 2 namizni razdelilec bel 2x220V, 2xUSB (A+C), 1x prazen 902.3213</t>
  </si>
  <si>
    <t>9320235</t>
  </si>
  <si>
    <t>Digitus kabel USB C-C  0,5m 60W bel silikonski AK-300341-005-W</t>
  </si>
  <si>
    <t>8519364</t>
  </si>
  <si>
    <t>Digitus kabel USB C-C  0,5m 60W črn silikonski AK-300341-005-S</t>
  </si>
  <si>
    <t>8519365</t>
  </si>
  <si>
    <t>Digitus kabel USB C-C 1m 60W bel silikonski AK-300341-010-W</t>
  </si>
  <si>
    <t>8519366</t>
  </si>
  <si>
    <t>Digitus kabel USB C-C 1m 60W črn silikonski AK-300341-010-S</t>
  </si>
  <si>
    <t>8519367</t>
  </si>
  <si>
    <t>Digitus kabel USB C-C 2m 60W bel silikonski AK-300341-020-W</t>
  </si>
  <si>
    <t>8519368</t>
  </si>
  <si>
    <t>Digitus kabel USB C-C 2m 60W črn silikonski AK-300341-020-S</t>
  </si>
  <si>
    <t>8519369</t>
  </si>
  <si>
    <t>Bachmann podaljšek 220V spiralni 0,5m bel BM0010720</t>
  </si>
  <si>
    <t>8203087</t>
  </si>
  <si>
    <t>EZVIZ IP kamera 3.0MP brezžična PT Dual zunanja H9c Dual 3MP</t>
  </si>
  <si>
    <t>8001244</t>
  </si>
  <si>
    <t>EZVIZ IP kamera 4.0MP brezžična zunanja CS-H3c</t>
  </si>
  <si>
    <t>8001243</t>
  </si>
  <si>
    <t>EZVIZ IP kamera 4.0MP brezžična zunanja CS-H8c</t>
  </si>
  <si>
    <t>8001245</t>
  </si>
  <si>
    <t>EZVIZ IP kamera 8.0MP brezžična PT zunanja solar vgrajen akumulator EB5 4K</t>
  </si>
  <si>
    <t>8001246</t>
  </si>
  <si>
    <t>EZVIZ video domofon solarni z vgrajenim akumulatorjem EP3X Pro</t>
  </si>
  <si>
    <t>9959004</t>
  </si>
  <si>
    <t>9959005</t>
  </si>
  <si>
    <t>4010007</t>
  </si>
  <si>
    <t>SIMC kanal končni element za TK130</t>
  </si>
  <si>
    <t>9315027</t>
  </si>
  <si>
    <t>Tenda stikalo Giga 24-port rack TEG1024G</t>
  </si>
  <si>
    <t>APACER microSD XC  128GB spominska kart. UHS-I U1 Class 10 AP128GMCSX10U1-R</t>
  </si>
  <si>
    <t>APACER microSD HC   32GB spominska kart. UHS-I U1 R85 Class 10 AP32GMCSH10U5-R</t>
  </si>
  <si>
    <t>APACER microSD XC   64GB spominska kart. UHS-I U1 R85 Class 10 AP64GMCSX10U5-R</t>
  </si>
  <si>
    <t>APACER microSD XC  128GB spominska kart. UHS-I U1 R85 Class 10 AP128GMCSX10U5-R</t>
  </si>
  <si>
    <t>APACER microSD XC   64GB spominska kart. UHS-I U3 R100 V30 A2 AP64GMCSX10U8-R</t>
  </si>
  <si>
    <t>APACER microSD XC  128GB spominska kart. UHS-I U3 R100 V30 A2 AP128GMCSX10U8-R</t>
  </si>
  <si>
    <t>APACER microSD XC   64GB spominska kart. Class 30 Gaming AP64GMCSX10U7-RAGC</t>
  </si>
  <si>
    <t>APACER microSD XC  128GB spominska kart. Class 30 Gaming AP128GMCSX10U7-RAGC</t>
  </si>
  <si>
    <t>APACER microSD XC  256GB spominska kart. Class 30 Gaming AP256GMCSX10U7-RAGC</t>
  </si>
  <si>
    <t>APACER microSD XC  512GB spominska kart. Class 30 Gaming AP512GMCSX10U7-RAGC</t>
  </si>
  <si>
    <t>APACER microSD XC  256GB spominska kart. UHS-I U3 R100 V30 A2 AP256GMCSX10U8-R</t>
  </si>
  <si>
    <t>APACER microSD XC  512GB spominska kart. UHS-I U3 R100 V30 A2 AP512GMCSX10U8-R</t>
  </si>
  <si>
    <t>APACER microSD XC 1TB spominska kart. UHS-I U3 R100 V30 A2 AP1TBMCSX10U8-R</t>
  </si>
  <si>
    <t>8930043</t>
  </si>
  <si>
    <t>APACER microSD XC 2TB spominska kart. UHS-I U3 R100 V30 A2 AP2TBMCSX10U8-R</t>
  </si>
  <si>
    <t>8930044</t>
  </si>
  <si>
    <t>DELL prenosnik 15,6" Vostro 3520 i5 512GB SSD W11 PRO</t>
  </si>
  <si>
    <t>8802213</t>
  </si>
  <si>
    <t>LENOVO All-in-ONE IdeaCentre AIO 27IRH i5 16GB 512GB SSD 27" FHD WIN 11</t>
  </si>
  <si>
    <t>8801002</t>
  </si>
  <si>
    <t>ASUS prenosnik ExpertBook 15,6" B1502CVA-UI73D1 i7 16GB 1TB WIN 11 PRO</t>
  </si>
  <si>
    <t>8802214</t>
  </si>
  <si>
    <t>8801001</t>
  </si>
  <si>
    <t>9958023</t>
  </si>
  <si>
    <t>9958024</t>
  </si>
  <si>
    <t>9108192</t>
  </si>
  <si>
    <t>9859016</t>
  </si>
  <si>
    <t>8530197</t>
  </si>
  <si>
    <t>9014042</t>
  </si>
  <si>
    <t>EZVIZ IP kamera 4.0MP brezžična BC1C + solarni panel  CS-BC1C/SP</t>
  </si>
  <si>
    <t>Digitus nadometna vtičnica 1x RJ45 CAT.6A FTP DN-93712</t>
  </si>
  <si>
    <t>9340028</t>
  </si>
  <si>
    <t>EZVIZ IP kamera 8.0MP brezžična BC1C + solarni panel  CS-BC1C/SP (4K)</t>
  </si>
  <si>
    <t>8001247</t>
  </si>
  <si>
    <t>BROTHER trak TZe S211 bel/črn 6mm</t>
  </si>
  <si>
    <t>2050068</t>
  </si>
  <si>
    <t>Digitus kabinet 42U 2100 800x800 siv sestavljen IP55 DN-19 42U-I-8/8-1</t>
  </si>
  <si>
    <t>9440359</t>
  </si>
  <si>
    <t>Ugreen priklopna postaja USB TipC 6v1 4K Thunderbolt CM251</t>
  </si>
  <si>
    <t>GP polnilna baterija AAA-950 mAh Ni-Mh 6 kom</t>
  </si>
  <si>
    <t>HP Pro PC SFF 400 G9 i5 16GB 512GB SSD WIN 11 PRO</t>
  </si>
  <si>
    <t>4010006</t>
  </si>
  <si>
    <t>Logitech tipkovnica K380s SLO brezžična Pebble Keys 2 temno siva 920-011851</t>
  </si>
  <si>
    <t>Digitus zidni kabinet 16U 820 600x600 črn sestavljen DN-19 16U-6/6-SW</t>
  </si>
  <si>
    <t>9435117</t>
  </si>
  <si>
    <t>9435118</t>
  </si>
  <si>
    <t>Logitech tipkovnica K380s SLO brezžična Pebble Keys 2 roza 920-011853</t>
  </si>
  <si>
    <t>5550076</t>
  </si>
  <si>
    <t>Leviton patch UTP CAT.6   0,5m siv P24 C6CPCU005-8CCBB-P24</t>
  </si>
  <si>
    <t>9958025</t>
  </si>
  <si>
    <t>Delock adapter PCIe – 2x PCI riser 60cm 90066</t>
  </si>
  <si>
    <t>9510110</t>
  </si>
  <si>
    <t>Delock adapter PCIe – 2x PCI riser 9cm 41341</t>
  </si>
  <si>
    <t>9510109</t>
  </si>
  <si>
    <t>Delock kabel HDMI mini  3D 4K slim 2m čr 84778</t>
  </si>
  <si>
    <t>Delock kabel HDMI mini  3D 4K slim 3m aktivni črn 84779</t>
  </si>
  <si>
    <t>Delock kabel HDMI D-mikro  3D 4K slim 1,5m črn 84782</t>
  </si>
  <si>
    <t>Delock kabel HDMI mini  3D 4K 5m črn 84338</t>
  </si>
  <si>
    <t>Delock kabel HDMI mini  3D 4K 4,5m črn 84780</t>
  </si>
  <si>
    <t>ATEN KVM stikalo rack 16x1 IP VGA/PS2,USB CS1716i</t>
  </si>
  <si>
    <t>8704124</t>
  </si>
  <si>
    <t>ATEN KVM konzola rack LCD CL1000M 17" monitor</t>
  </si>
  <si>
    <t>8704125</t>
  </si>
  <si>
    <t>SBOX stenski nosilec VideoWall LVW13-46T</t>
  </si>
  <si>
    <t>EZVIZ centralna enota CS-A3</t>
  </si>
  <si>
    <t>EFB adapter 220V napajalni BIPOLAR EURO C7-C14</t>
  </si>
  <si>
    <t>9765038</t>
  </si>
  <si>
    <t>Leviton patch UTP CAT.6 1,5m zelen 3,8mm HighFlex P24 6H4P0-05G</t>
  </si>
  <si>
    <t>9030517</t>
  </si>
  <si>
    <t>Leviton patch UTP CAT.6 1,5m siv 3,8mm HighFlex P24 6H4P0-05S</t>
  </si>
  <si>
    <t>9030518</t>
  </si>
  <si>
    <t>Leviton patch UTP CAT.6 0,9m siv 3,8mm HighFlex P24 6H4P0-03S</t>
  </si>
  <si>
    <t>9030519</t>
  </si>
  <si>
    <t>Digitus kabel HDMI/D mikro  1m 4K črn AK-330115-010-S</t>
  </si>
  <si>
    <t>8530198</t>
  </si>
  <si>
    <t>Baracuda</t>
  </si>
  <si>
    <t>BARACUDA miška bela BGM-022 OCTOPUS-W Gaming</t>
  </si>
  <si>
    <t>6002045</t>
  </si>
  <si>
    <t>BARACUDA igralni plošček črn BGP-011 SQUID</t>
  </si>
  <si>
    <t>5520009</t>
  </si>
  <si>
    <t>BARACUDA miška bela BGM-032 CORAL-W Gaming</t>
  </si>
  <si>
    <t>6002050</t>
  </si>
  <si>
    <t>BARACUDA miška bela BGM-042 MANTA-W Gaming</t>
  </si>
  <si>
    <t>6002048</t>
  </si>
  <si>
    <t>6002053</t>
  </si>
  <si>
    <t>BARACUDA miška bela BGM-062 ANGLERFISH-W Gaming</t>
  </si>
  <si>
    <t>6002057</t>
  </si>
  <si>
    <t>BARACUDA miška črna BGM-011 NAUTILUS RGB Gaming</t>
  </si>
  <si>
    <t>6002051</t>
  </si>
  <si>
    <t>BARACUDA miška črna BGM-021 OCTOPUS-B Gaming</t>
  </si>
  <si>
    <t>6002044</t>
  </si>
  <si>
    <t>BARACUDA miška črna BGM-031 CORAL-B Gaming</t>
  </si>
  <si>
    <t>6002049</t>
  </si>
  <si>
    <t>BARACUDA miška črna BGM-041 MANTA-B Gaming</t>
  </si>
  <si>
    <t>6002046</t>
  </si>
  <si>
    <t>BARACUDA miška črna BGM-051 RAPTOR-B Gaming</t>
  </si>
  <si>
    <t>6002052</t>
  </si>
  <si>
    <t>BARACUDA miška črna BGM-071 PIRANHA-B Gaming</t>
  </si>
  <si>
    <t>6002054</t>
  </si>
  <si>
    <t>BARACUDA miška črna BGM-081 LOBSTER-B Gaming</t>
  </si>
  <si>
    <t>6002055</t>
  </si>
  <si>
    <t>BARACUDA miška roza BGM-084 LOBSTER-P Gaming</t>
  </si>
  <si>
    <t>6002056</t>
  </si>
  <si>
    <t>BARACUDA miška siva BGM-047 MANTA-G Gaming</t>
  </si>
  <si>
    <t>6002047</t>
  </si>
  <si>
    <t>BARACUDA slušalke+mikrofon črne gaming BGH-011 PEARL</t>
  </si>
  <si>
    <t>6005047</t>
  </si>
  <si>
    <t>BARACUDA slušalke+mikrofon črne gaming BGH-021 HYDRA</t>
  </si>
  <si>
    <t>6005048</t>
  </si>
  <si>
    <t>Triton kabinet 45U 2105 800x1000 siv N8 sestavljen</t>
  </si>
  <si>
    <t>9440401</t>
  </si>
  <si>
    <t>LOGITECH BLACK FRIDAY 20%</t>
  </si>
  <si>
    <t>Rabat na izdelek 35 %</t>
  </si>
  <si>
    <t>BARACUDA miška bela BGM-052 RAPTOR-W Gaming</t>
  </si>
  <si>
    <t>BROTHER tiskalnik nalepk PT E310BTVP</t>
  </si>
  <si>
    <t>Edicom-Leviton</t>
  </si>
  <si>
    <t>Triton kabinet 42U 1970 600x600 črn N8 sestavljen</t>
  </si>
  <si>
    <t>9440402</t>
  </si>
  <si>
    <t>WHITE SHARK gaming stol AUSTIN črn</t>
  </si>
  <si>
    <t>6004029</t>
  </si>
  <si>
    <t>WHITE SHARK gaming stol DARK DEVIL črno/rdeč</t>
  </si>
  <si>
    <t>6004028</t>
  </si>
  <si>
    <t>2050069</t>
  </si>
  <si>
    <t>WD RED PLUS CMR 8TB trdi disk 9cm 5640 256MB SATA WD80EFPX</t>
  </si>
  <si>
    <t>8907176</t>
  </si>
  <si>
    <t>Darilo: Nogavice Techtrade 2xPAR m/ž</t>
  </si>
  <si>
    <t>BARACUDA podloga za miško črna BGMP-031 REVENGE</t>
  </si>
  <si>
    <t>5570049</t>
  </si>
  <si>
    <t>BARACUDA podloga za miško črna BGMP-021 WALRUS L</t>
  </si>
  <si>
    <t>5570050</t>
  </si>
  <si>
    <t>BARACUDA podloga za miško črna BGMP-011 WALRUS XL</t>
  </si>
  <si>
    <t>5570051</t>
  </si>
  <si>
    <t>BARACUDA tipkovnica USB bela gaming BGK-01114 KRILL-W</t>
  </si>
  <si>
    <t>6006038</t>
  </si>
  <si>
    <t>BARACUDA tipkovnica USB črna gaming BGK-02114 STARFISH</t>
  </si>
  <si>
    <t>6006036</t>
  </si>
  <si>
    <t>BARACUDA tipkovnica USB črna gaming BGK-01114 KRILL-B</t>
  </si>
  <si>
    <t>6006037</t>
  </si>
  <si>
    <t>EFB patch SFTP CAT.6A PIMF  0,25m siv</t>
  </si>
  <si>
    <t>8519371</t>
  </si>
  <si>
    <t>EFB patch SFTP CAT.6A PIMF  0,25m oranžen</t>
  </si>
  <si>
    <t>9030526</t>
  </si>
  <si>
    <t>EFB patch SFTP CAT.6A PIMF  0,25m bel</t>
  </si>
  <si>
    <t>9030520</t>
  </si>
  <si>
    <t>EFB patch SFTP CAT.6A PIMF  0,25m črn</t>
  </si>
  <si>
    <t>9030521</t>
  </si>
  <si>
    <t>EFB patch SFTP CAT.6A PIMF  0,25m moder</t>
  </si>
  <si>
    <t>9030525</t>
  </si>
  <si>
    <t>EFB patch SFTP CAT.6A PIMF  0,25m rdeč</t>
  </si>
  <si>
    <t>9030522</t>
  </si>
  <si>
    <t>EFB patch SFTP CAT.6A PIMF  0,25m rumen</t>
  </si>
  <si>
    <t>9030523</t>
  </si>
  <si>
    <t>EFB patch SFTP CAT.6A PIMF  0,25m zelen</t>
  </si>
  <si>
    <t>9030524</t>
  </si>
  <si>
    <t>EFB patch SFTP CAT.6A PIMF  0,5m oranžen</t>
  </si>
  <si>
    <t>9030533</t>
  </si>
  <si>
    <t>EFB patch SFTP CAT.6A PIMF  0,5m bel</t>
  </si>
  <si>
    <t>9030528</t>
  </si>
  <si>
    <t>EFB patch SFTP CAT.6A PIMF  0,5m črn</t>
  </si>
  <si>
    <t>9030529</t>
  </si>
  <si>
    <t>EFB patch SFTP CAT.6A PIMF  0,5m rdeč</t>
  </si>
  <si>
    <t>9030530</t>
  </si>
  <si>
    <t>EFB patch SFTP CAT.6A PIMF  0,5m rumen</t>
  </si>
  <si>
    <t>9030531</t>
  </si>
  <si>
    <t>EFB patch SFTP CAT.6A PIMF  0,5m siv</t>
  </si>
  <si>
    <t>9030527</t>
  </si>
  <si>
    <t>EFB patch SFTP CAT.6A PIMF  0,5m zelen</t>
  </si>
  <si>
    <t>9030532</t>
  </si>
  <si>
    <t>9108193</t>
  </si>
  <si>
    <t>1</t>
  </si>
  <si>
    <t>21225511</t>
  </si>
  <si>
    <t>Triton kabinet zidni  4U 280 600x300 siv sestavljen dvojno odpiranje</t>
  </si>
  <si>
    <t>Triton kabinet zidni  4U 280 600x400 siv</t>
  </si>
  <si>
    <t>Triton kabinet zidni  6U 370 600x400 črn sestavljen</t>
  </si>
  <si>
    <t>Triton kabinet zidni  9U 500 600x400 črn sestavljen</t>
  </si>
  <si>
    <t>Triton kabinet zidni  9U 500 600x400 siv sestavljen</t>
  </si>
  <si>
    <t>Triton kabinet zidni 12U 635 600x400 črn sestavljen</t>
  </si>
  <si>
    <t>Triton kabinet zidni 15U 770 600x400 siv sestavljen</t>
  </si>
  <si>
    <t>Triton kabinet zidni  4U 770 670x150 siv podometni hibridni</t>
  </si>
  <si>
    <t>9118055</t>
  </si>
  <si>
    <t>Digitus priklopna postaja USB 3.2 TipC 8v1 4K siva DA-70915</t>
  </si>
  <si>
    <t>9859017</t>
  </si>
  <si>
    <t>EFB optični patch MM SC/SC 40m</t>
  </si>
  <si>
    <t>7950137</t>
  </si>
  <si>
    <t>Digitus polica rack 1U 400mm-15kg siva DN-97614</t>
  </si>
  <si>
    <t>Baseus kabel USB C-C 1m 100W 20V 5A Cafule pleten 2kos črn</t>
  </si>
  <si>
    <t>WHITE SHARK tipkovnica USB črna mehanska brezžična SLO gaming GK-003112 KAIKEN-HR</t>
  </si>
  <si>
    <t>Digitus napajalni kabel 220V EURO 1,8m črn kotni AK-440102-018-S</t>
  </si>
  <si>
    <t>9958026</t>
  </si>
  <si>
    <t>Choetech prenosna baterija 50.000mAh 22,5W PowerBank črna B732</t>
  </si>
  <si>
    <t>2140084</t>
  </si>
  <si>
    <t>Joyroom prenosna baterija 10.000mAh 22,5W PowerBank črna JR-PBF15</t>
  </si>
  <si>
    <t>2140085</t>
  </si>
  <si>
    <t>Baseus slušalke Bass črne bluetooth Bass 30 Max</t>
  </si>
  <si>
    <t>7620112</t>
  </si>
  <si>
    <t>7620113</t>
  </si>
  <si>
    <t>Baseus slušalke Bass bele bluetooth Bass 30 Max</t>
  </si>
  <si>
    <t>BARACUDA zvočniki 2.0 črni BGSP-011 SEASHELL</t>
  </si>
  <si>
    <t>7610072</t>
  </si>
  <si>
    <t>Joyroom prenosna baterija 20.000mAh 22,5W PowerBank črna JR-PBF16</t>
  </si>
  <si>
    <t>2140086</t>
  </si>
  <si>
    <t>Gembird podloga za miško gelware črna MP-ERGO-01</t>
  </si>
  <si>
    <t>5570052</t>
  </si>
  <si>
    <t>Delock kabel USB TipC - DisplayPort 0,5m 8K 60Hz obojesmerni 86037</t>
  </si>
  <si>
    <t>9707028</t>
  </si>
  <si>
    <t>Digitus napajalnik za prenosnike 100W Tip C  DA-10072 - poškodovana embalaža</t>
  </si>
  <si>
    <t>8805013</t>
  </si>
  <si>
    <t>EFB napajalni kabel 220V podaljšek 2,5m C19-C20 črn</t>
  </si>
  <si>
    <t>8510104</t>
  </si>
  <si>
    <t>9130024</t>
  </si>
  <si>
    <t>9130025</t>
  </si>
  <si>
    <t>Digitus napajalnik industrijski 2500mA 48V DIN DN-PWR12048</t>
  </si>
  <si>
    <t>9130022</t>
  </si>
  <si>
    <t>Digitus napajalnik industrijski 5A 48V DIN DN-PWR24048</t>
  </si>
  <si>
    <t>9130023</t>
  </si>
  <si>
    <t>8802215</t>
  </si>
  <si>
    <t>DATECH polica rack 1U 550mm 2 kos siva SG.0147.1900</t>
  </si>
  <si>
    <t>6004030</t>
  </si>
  <si>
    <t>9116188</t>
  </si>
  <si>
    <t>Tenda usmerjevalnik MESH AX 3000Mb set- 3 kos MX12</t>
  </si>
  <si>
    <t>9116189</t>
  </si>
  <si>
    <t>GMKtec računalnik mini PC G2 Intel N100 12GB RAM DDR5 256GB črn</t>
  </si>
  <si>
    <t>Gembird stenski nosilec za TV WM-70ST-01 črn</t>
  </si>
  <si>
    <t>7709104</t>
  </si>
  <si>
    <t>Mikrotik usmerjevalnik   5-port Giga hEX E50UG</t>
  </si>
  <si>
    <t>9116190</t>
  </si>
  <si>
    <t>9108194</t>
  </si>
  <si>
    <t>9104252</t>
  </si>
  <si>
    <t>9116191</t>
  </si>
  <si>
    <t>9104253</t>
  </si>
  <si>
    <t>9116192</t>
  </si>
  <si>
    <t>Tenda stikalo 2,5 Giga 8-port SM108</t>
  </si>
  <si>
    <t>9104254</t>
  </si>
  <si>
    <t>9108195</t>
  </si>
  <si>
    <t>GP baterija gumb litijeva CR1632</t>
  </si>
  <si>
    <t>4011020</t>
  </si>
  <si>
    <t>EZVIZ pametno stikalo T35W vgradno belo</t>
  </si>
  <si>
    <t>EZVIZ pametno stikalo T36 vgradno črno 2 kanala  z merilcem porabe</t>
  </si>
  <si>
    <t>Ubiquiti IP kamera Unifi 5.0MP brezžična zunanja 2.8mm UVC-G4-INS-EU</t>
  </si>
  <si>
    <t>Sencor</t>
  </si>
  <si>
    <t>Sencor zvočnik 80W Bluetooth 5.3 Resonex Midi</t>
  </si>
  <si>
    <t>7610073</t>
  </si>
  <si>
    <t>Sencor zvočnik 100W Bluetooth 5.3 Resonex Maxi</t>
  </si>
  <si>
    <t>7610074</t>
  </si>
  <si>
    <t>Sencor zvočnik 140W Bluetooth 5.3 Partycon Core</t>
  </si>
  <si>
    <t>7610075</t>
  </si>
  <si>
    <t>HiLook IP kamera 8.0MP IPC-T280HA-LU zunanja</t>
  </si>
  <si>
    <t>8001249</t>
  </si>
  <si>
    <t>8001248</t>
  </si>
  <si>
    <t>Števec bankovcev SH-27C-2CIS</t>
  </si>
  <si>
    <t>8360011</t>
  </si>
  <si>
    <t>Mikrotik stikalo Giga 16-port rack 16x PoE 4xSFP+ CRS320-8P-8B-4S+RM</t>
  </si>
  <si>
    <t>Mikrotik usmerjevalnik   7-port Giga 1x2.5G 1xSFP+ PoE zunanji RB5009UPr+S+OU</t>
  </si>
  <si>
    <t>Mikrotik stikalo 10 Giga 4-port CRS304-4XG-IN</t>
  </si>
  <si>
    <t>Digitus kabel HDMI AOC hibridni optični 10m 4K 60Hz AK-330127-100-S</t>
  </si>
  <si>
    <t>8530199</t>
  </si>
  <si>
    <t>Digitus kabel HDMI AOC hibridni optični 20m 4K 60Hz AK-330127-200-S</t>
  </si>
  <si>
    <t>8530200</t>
  </si>
  <si>
    <t>Digitus kabel HDMI AOC hibridni optični 30m 4K 60Hz AK-330127-300-S</t>
  </si>
  <si>
    <t>8530201</t>
  </si>
  <si>
    <t>Ubiquiti PoE napajalnik UTP 12W Pasivni POE-24-12W</t>
  </si>
  <si>
    <t>Digitus kabel HDMI AOC hibridni optični 15m 4K 60Hz AK-330127-150-S</t>
  </si>
  <si>
    <t>8530202</t>
  </si>
  <si>
    <t>Digitus zidni kabinet 12U 713 600x600 siv sestavljen zunanji IP55</t>
  </si>
  <si>
    <t>9435120</t>
  </si>
  <si>
    <t>Roline kabel Thunderbolt 3 2m 20 Giga 100W črn</t>
  </si>
  <si>
    <t>Leviton panel CAT.6+ UTP 24-port flat + nosilec kablov 69586-B24</t>
  </si>
  <si>
    <t>Leviton panel CAT.6+ UTP 24-port flat 69586-024</t>
  </si>
  <si>
    <t>Roline kabel Thunderbolt 4 2m 40 Giga 100W črn</t>
  </si>
  <si>
    <t>8556043</t>
  </si>
  <si>
    <t>Delock adapter DB09M - 09Ž null modem 65255</t>
  </si>
  <si>
    <t>9703029</t>
  </si>
  <si>
    <t>Delock nadometna vtičnica 2x RJ45 CAT.6 86269</t>
  </si>
  <si>
    <t>9340029</t>
  </si>
  <si>
    <t>Synology video snemalnik 8-kanalni NVR IP video analizator DVA-1622</t>
  </si>
  <si>
    <t>8010100</t>
  </si>
  <si>
    <t>Fantec ohišje izmenljivo za HDD SAS/SATA 9cm 2520</t>
  </si>
  <si>
    <t>8909058</t>
  </si>
  <si>
    <t>Digitus čitalec diskov USB 3.2 Gen2 TipC za M.2 SATA NVMe PCIe SSD DA-71547</t>
  </si>
  <si>
    <t>Digitus delovna postaja-el.dvig do 127cm višine bela DA-90433</t>
  </si>
  <si>
    <t>21372720</t>
  </si>
  <si>
    <t>21667906</t>
  </si>
  <si>
    <t>21667913</t>
  </si>
  <si>
    <t>21667924</t>
  </si>
  <si>
    <t>21667939</t>
  </si>
  <si>
    <t>21667911</t>
  </si>
  <si>
    <t>21667898</t>
  </si>
  <si>
    <t>21667932</t>
  </si>
  <si>
    <t>20453738</t>
  </si>
  <si>
    <t>20453743</t>
  </si>
  <si>
    <t>21580777</t>
  </si>
  <si>
    <t>21667912</t>
  </si>
  <si>
    <t>21667937</t>
  </si>
  <si>
    <t>21667896</t>
  </si>
  <si>
    <t>21667901</t>
  </si>
  <si>
    <t>21667916</t>
  </si>
  <si>
    <t>21667921</t>
  </si>
  <si>
    <t>21667934</t>
  </si>
  <si>
    <t>21667936</t>
  </si>
  <si>
    <t>21667894</t>
  </si>
  <si>
    <t>21667891</t>
  </si>
  <si>
    <t>21667917</t>
  </si>
  <si>
    <t>21667918</t>
  </si>
  <si>
    <t>21667938</t>
  </si>
  <si>
    <t>21667928</t>
  </si>
  <si>
    <t>20628769</t>
  </si>
  <si>
    <t>21065444</t>
  </si>
  <si>
    <t>21580871</t>
  </si>
  <si>
    <t>21667897</t>
  </si>
  <si>
    <t>21667902</t>
  </si>
  <si>
    <t>685165</t>
  </si>
  <si>
    <t>21533787</t>
  </si>
  <si>
    <t>21568958</t>
  </si>
  <si>
    <t>21667933</t>
  </si>
  <si>
    <t>21667909</t>
  </si>
  <si>
    <t>21667935</t>
  </si>
  <si>
    <t>21667942</t>
  </si>
  <si>
    <t>21667908</t>
  </si>
  <si>
    <t>21667944</t>
  </si>
  <si>
    <t>21358051</t>
  </si>
  <si>
    <t>21667919</t>
  </si>
  <si>
    <t>20330376</t>
  </si>
  <si>
    <t>21667923</t>
  </si>
  <si>
    <t>21667926</t>
  </si>
  <si>
    <t>21667922</t>
  </si>
  <si>
    <t>20836932</t>
  </si>
  <si>
    <t>21667892</t>
  </si>
  <si>
    <t>21667904</t>
  </si>
  <si>
    <t>21667903</t>
  </si>
  <si>
    <t>21667920</t>
  </si>
  <si>
    <t>21667893</t>
  </si>
  <si>
    <t>21667914</t>
  </si>
  <si>
    <t>21667941</t>
  </si>
  <si>
    <t>21667929</t>
  </si>
  <si>
    <t>21667925</t>
  </si>
  <si>
    <t>21667927</t>
  </si>
  <si>
    <t>21667899</t>
  </si>
  <si>
    <t>21667930</t>
  </si>
  <si>
    <t>21667931</t>
  </si>
  <si>
    <t>EFB patch SFTP CAT.6A PIMF  0,5m moder</t>
  </si>
  <si>
    <t>9030537</t>
  </si>
  <si>
    <t>EZVIZ sesalec - nadomestna vrečka 4l za RC3P, RE4P in RE5P</t>
  </si>
  <si>
    <t>1560020</t>
  </si>
  <si>
    <t>Delock kabel USB 3.0 A-B mikro 3m moder 82533</t>
  </si>
  <si>
    <t>8519373</t>
  </si>
  <si>
    <t>Logitech miška M196 Bluetooth grafitna 910-007459</t>
  </si>
  <si>
    <t>5530153</t>
  </si>
  <si>
    <t>Logitech miška M196 Bluetooth bela 910-007460</t>
  </si>
  <si>
    <t>5530154</t>
  </si>
  <si>
    <t>Logitech miška M196 Bluetooth roza 910-007461</t>
  </si>
  <si>
    <t>5530155</t>
  </si>
  <si>
    <t>Leviton optični patch SM PK-9 LC-ST  3m Duplex VPC-S2D1LCST0030</t>
  </si>
  <si>
    <t>HiLook IP kamera 4.0MP IPC-B640HA-LZU zunanja</t>
  </si>
  <si>
    <t>8001250</t>
  </si>
  <si>
    <t>8001251</t>
  </si>
  <si>
    <t>8001252</t>
  </si>
  <si>
    <t>8001253</t>
  </si>
  <si>
    <t>HiLook video snemalnik 4-kanalni NVR IP NVR-104MH-D(STD)(D)</t>
  </si>
  <si>
    <t>8010101</t>
  </si>
  <si>
    <t>HiLook video snemalnik 8-kanalni NVR IP NVR-108MH-D(STD)(D)</t>
  </si>
  <si>
    <t>8010102</t>
  </si>
  <si>
    <t>HiLook IP kamera 8.0MP IPC-B180HA-LU zunanja</t>
  </si>
  <si>
    <t>HiLook IP kamera 8.0MP IPC-D180HA-LU zunanja</t>
  </si>
  <si>
    <t>GOST PROMO KODA 2025</t>
  </si>
  <si>
    <t>Delock podaljšek DisplayPort 1m 4K 60Hz črn 80001</t>
  </si>
  <si>
    <t>8531116</t>
  </si>
  <si>
    <t>EZVIZ zvonec - dodatek CH1 za EP3X</t>
  </si>
  <si>
    <t>Digitus stikalo Giga 16-port PoE + 2x SFP Industrijsko DIN DN-651159</t>
  </si>
  <si>
    <t>Digitus stikalo Giga  8-port PoE + 2x SFP Industrijsko DIN DN-651157</t>
  </si>
  <si>
    <t>Joyroom polnilec 45W USB TipC QC PD SFC črn JR-TCG13</t>
  </si>
  <si>
    <t>2190106</t>
  </si>
  <si>
    <t>Roline razdelilec  3x220V s stikali 2xUSB TipA-C 1,5m 19.07.2344-20</t>
  </si>
  <si>
    <t>8203088</t>
  </si>
  <si>
    <t>Value razdelilec  4x220V s stikali 1,5m 19.99.0940-20</t>
  </si>
  <si>
    <t>8203089</t>
  </si>
  <si>
    <t>9859018</t>
  </si>
  <si>
    <t>9859019</t>
  </si>
  <si>
    <t>Tenda IP kamera 3.0MP brezžična PT Dual zunanja RH9-WCA</t>
  </si>
  <si>
    <t>8001254</t>
  </si>
  <si>
    <t>9118057</t>
  </si>
  <si>
    <t>Tenda stikalo 2,5 Giga 8-port 2x SFP+ TEM2010X</t>
  </si>
  <si>
    <t>9104255</t>
  </si>
  <si>
    <t>Tenda stikalo 2,5 Giga 5-port 2x SFP+ TEM2007X</t>
  </si>
  <si>
    <t>9104256</t>
  </si>
  <si>
    <t>Tenda IP kamera 3.0MP brezžična PT RP3</t>
  </si>
  <si>
    <t>8001255</t>
  </si>
  <si>
    <t>8001256</t>
  </si>
  <si>
    <t>9108196</t>
  </si>
  <si>
    <t>Tenda IP kamera 5.0MP brezžična PT RP7</t>
  </si>
  <si>
    <t>Ubiquiti IP kamera Unifi 4.0MP zunanja PoE bela UVC-G5-Turret-Ultra</t>
  </si>
  <si>
    <t>HiLook IP kamera 4.0MP IPC-T240HA-LUB (2.8mm) zunanja</t>
  </si>
  <si>
    <t>HiLook IP kamera 4.0MP IPC-T240HA-LU (4mm) zunanja</t>
  </si>
  <si>
    <t>HiLook IP kamera 4.0MP PTZ-N2C400I-W brezžična PT zunanja</t>
  </si>
  <si>
    <t>Baseus slušalke Bowie E19 črne bluetooth A00069600113-00</t>
  </si>
  <si>
    <t>7620114</t>
  </si>
  <si>
    <t>7620115</t>
  </si>
  <si>
    <t>Baseus slušalke Bowie E19 bele bluetooth A00069600223-00</t>
  </si>
  <si>
    <t>INCA LED svetilka namizna z vgrajeno baterijo</t>
  </si>
  <si>
    <t>4015021</t>
  </si>
  <si>
    <t>Digitus kabel AVDIO 3.5M-2xChinchM 3m</t>
  </si>
  <si>
    <t>8505080</t>
  </si>
  <si>
    <t>Digitus polica rack 1U 250mm-15kg črna DN-19 TRAY-1-SW</t>
  </si>
  <si>
    <t>9418096</t>
  </si>
  <si>
    <t>Digitus polica 25cm 1U 150mm črna DN-10 TRAY-1-B</t>
  </si>
  <si>
    <t>9418097</t>
  </si>
  <si>
    <t>Digitus polica rack 1U 400mm-15kg črna DN-19 TRAY-1-400-SW</t>
  </si>
  <si>
    <t>9418098</t>
  </si>
  <si>
    <t>Xilence napajalnik ATX  750W RedWing Performance X modularni XN173</t>
  </si>
  <si>
    <t>NOGAVICA 100% POPUST - DARILO</t>
  </si>
  <si>
    <t>8318037</t>
  </si>
  <si>
    <t>Cherry miška Stream Mouse Comfort črna JW-8550-2</t>
  </si>
  <si>
    <t>5530156</t>
  </si>
  <si>
    <t>Gembird podloga za miško gelware modra MP-GEL-B</t>
  </si>
  <si>
    <t>5570053</t>
  </si>
  <si>
    <t>7710031</t>
  </si>
  <si>
    <t>Triton organizator 2U rack s pokrovom enostranski siv</t>
  </si>
  <si>
    <t>BARACUDA / WHITE SHARK vrečka črna</t>
  </si>
  <si>
    <t>GP polnilna baterija AA-2600 mAh Ni-Mh 6 kom</t>
  </si>
  <si>
    <t>4010008</t>
  </si>
  <si>
    <t>8201056</t>
  </si>
  <si>
    <t>Digitus priklopna postaja USB 3.2 TipC 7v1 4K črna DA-70914</t>
  </si>
  <si>
    <t>Digitus priklopna postaja USB 3.2 TipC 11v1 4K črna DA-70917</t>
  </si>
  <si>
    <t>Joyroom nosilec univerzalni za telefone JR-ZS330</t>
  </si>
  <si>
    <t>Roline razdelilec PDU IP rack 19' 2x C20 / 6x C13 + 2x C19  19.07.3415</t>
  </si>
  <si>
    <t>9116193</t>
  </si>
  <si>
    <t>9108197</t>
  </si>
  <si>
    <t>9108188</t>
  </si>
  <si>
    <t>Ubiquiti centralna enota + starter kit za vrata UA-G3-SK</t>
  </si>
  <si>
    <t>9948072</t>
  </si>
  <si>
    <t>Ubiquiti IP kamera Unifi 8.0MP zunanja PoE bela UVC-AI-Turret-W</t>
  </si>
  <si>
    <t>8001257</t>
  </si>
  <si>
    <t>Ubiquiti IP kamera Unifi 4.0MP zunanja PoE PTZ bela UVC-G5-PTZ</t>
  </si>
  <si>
    <t>8001258</t>
  </si>
  <si>
    <t>Bachmann DUE vgradni razdelilec 2x220V 929.000</t>
  </si>
  <si>
    <t>9320236</t>
  </si>
  <si>
    <t>Bachmann DUE pokrov za razdelilec bel 929.102</t>
  </si>
  <si>
    <t>9320237</t>
  </si>
  <si>
    <t>Delock čitalec kartic USB TipC za SD in CF kartice 91005</t>
  </si>
  <si>
    <t>9550062</t>
  </si>
  <si>
    <t>Tenda dostopna točka WiFi 150Mb zunanja 2,4GH 12dBi O3</t>
  </si>
  <si>
    <t>Mikrotik dostopna točka WiFi  300Mb cAP 2nD RBcAP2nD</t>
  </si>
  <si>
    <t>Mikrotik dostopna točka WiFi  300Mb cAP lite RBcAPL-2nD</t>
  </si>
  <si>
    <t>Tenda dostopna točka WiFi 300Mb repeater A9</t>
  </si>
  <si>
    <t>Mikrotik dostopna točka WiFi mAP lite RBmAPL-2nD</t>
  </si>
  <si>
    <t>Ubiquiti dostopna točka WiFi airMAX BaseStation zunanja  AM-5G20-90</t>
  </si>
  <si>
    <t>Mikrotik dostopna točka WiFi metal 52 ac 6/8dBi zunanja RBMetalG-52SHPACn</t>
  </si>
  <si>
    <t>Mikrotik dostopna točka WiFi SXTsq brid ge Lite5 5GHz 16dBi zunanja RBSXTsq5nD</t>
  </si>
  <si>
    <t>Mikrotik dostopna točka WiFi wAP LTE 2,4GHz zunanja RBwAPR-2nD&amp;R11e-LTE</t>
  </si>
  <si>
    <t>Tenda usmerjevalnik WiFi 300Mb High Power FH456</t>
  </si>
  <si>
    <t>Mikrotik usmerjevalnik WiFi  300Mb hAP lite tower RB941-2nD-TC</t>
  </si>
  <si>
    <t>Mikrotik usmerjevalnik WiFi  300Mb RB951Ui-2HnD</t>
  </si>
  <si>
    <t>Mikrotik usmerjevalnik WiFi mAP  300Mb RBmAP2nD</t>
  </si>
  <si>
    <t>Tenda usmerjevalnik WiFi 300Mb N301</t>
  </si>
  <si>
    <t>Mikrotik usmerjevalnik WiFi AC hAP ac lite RB952Ui-5ac2nD-TC</t>
  </si>
  <si>
    <t>Mikrotik usmerjevalnik WiFi AC hAP ac lite RB952Ui-5ac2n</t>
  </si>
  <si>
    <t>Mikrotik usmerjevalnik WiFi AC hAP ac RB962UiGS-5HacT2HnT</t>
  </si>
  <si>
    <t>Mikrotik dostopna točka WiFi SXTsq 5ac bridge 5GHz 16dBi zunanja RBSXTsqG-5acD</t>
  </si>
  <si>
    <t>Mikrotik dostopna točka WiFi 1200Mb cAP ac RBcAPGi-5acD2nD</t>
  </si>
  <si>
    <t>Mikrotik dostopna točka WiFi wAP kit bridge Wireless Wire set RBwAPG-60adkit</t>
  </si>
  <si>
    <t>Mikrotik dostopna točka WiFi LHG kit bridge Wireless Wire Dish RBLHGG-60adkit</t>
  </si>
  <si>
    <t>Tenda usmerjevalnik WiFi 600Mb HighSpeed APP Remote F9</t>
  </si>
  <si>
    <t>Mikrotik usmerjevalnik WiFi AC hAP ac2 RBD52G-5HacD2HnD-TC</t>
  </si>
  <si>
    <t>Tenda usmerjevalnik MESH WiFi AC 1200Mb set-3 kos MW3</t>
  </si>
  <si>
    <t>Tenda usmerjevalnik MESH WiFi AC 1200Mb set-2 kos MW3</t>
  </si>
  <si>
    <t>Mikrotik usmerjevalnik WiFi 2033Mb RB4011iGS+5HacQ2HnD-IN</t>
  </si>
  <si>
    <t>Mikrotik dostopna točka WiFi SXTsq bridge Lite2 2,4GHz RBSXTsq2nD</t>
  </si>
  <si>
    <t>Mikrotik dostopna točka WiFi LtAP mini LTE kit RB912R-2ND-LTM&amp;R11E-LTE</t>
  </si>
  <si>
    <t>Mikrotik dostopna točka WiFi LtAP LTE kit  2,4GHz RBLtAP-2HnD&amp;R11e-LTE</t>
  </si>
  <si>
    <t>Mikrotik dostopna točka WiFi wAP AC LTE zunanja RBwAPGR-5HacD2HnD&amp;R11e-LTE</t>
  </si>
  <si>
    <t>Mikrotik usmerjevalnik WiFi 2033Mb Audience Mesh RBD25G-5HPacQD2HPnD</t>
  </si>
  <si>
    <t>Tenda dostopna točka WiFi 1200Mb PoE I24</t>
  </si>
  <si>
    <t>Mikrotik usmerjevalnik WiFi AC Chateau LTE12 RBD53G-5HacD2HnD-TC&amp;EG12-EA</t>
  </si>
  <si>
    <t>Tenda WiFi USB adapter AC650 U9</t>
  </si>
  <si>
    <t>Mikrotik dostopna točka WiFi wAP 60G AP bridge Wireless Wire RBwAPG-60ad-A</t>
  </si>
  <si>
    <t>Ubiquiti dostopna točka WiFi bridge Rocket5 zunanja R5AC-Lite</t>
  </si>
  <si>
    <t>Tenda usmerjevalnik WiFi  AC 1200Mb Dual-Band bel AC5V3</t>
  </si>
  <si>
    <t>IP-COM usmerjevalnik WiFi 1200Mb AC wave2 set EW9+EP9x2</t>
  </si>
  <si>
    <t>Mikrotik dostopna točka WiFi wAP ac r2 bela zunanja RBwAPG-5HacD2HnD</t>
  </si>
  <si>
    <t>Mikrotik usmerjevalnik WiFi AC hAP ac3 RBD53iG-5HacD2HnD</t>
  </si>
  <si>
    <t>Ubiquiti dostopna točka WiFi  600Mb bridge BaseStation zunanja LTU-ROCKET</t>
  </si>
  <si>
    <t>Ubiquiti dostopna točka WiFi bridge zunanja client LTU-LR</t>
  </si>
  <si>
    <t>Ubiquiti dostopna točka WiFi bridge zunanja client LTU-LITE</t>
  </si>
  <si>
    <t>Ubiquiti dostopna točka WiFi bridge zunanja client LTU-PRO</t>
  </si>
  <si>
    <t>Teltonika usmerjevalnik WiFi AC1200 LTE6 2xSIM BT GPS DIN RUTX11000000</t>
  </si>
  <si>
    <t>Tenda usmerjevalnik WiFi AC 1200Mb Dual-Band AC6 V5</t>
  </si>
  <si>
    <t>Mikrotik dostopna točka WiFi 1200Mb cAP XL ac RBcAPGi-5acD2nD-XL</t>
  </si>
  <si>
    <t>Teltonika usmerjevalnik WiFi Giga rack+2xSIM LTE6 AC1200 RUTXR1000000</t>
  </si>
  <si>
    <t>Tenda dostopna točka WiFi 1200Mb repeater A18</t>
  </si>
  <si>
    <t>Tenda usmerjevalnik WiFi6 AX 3000Mb PRO Giga Dual-Band TX9 PRO</t>
  </si>
  <si>
    <t>Ubiquiti dostopna točka WiFi bridge PowerBeam zunanja PBE-2AC-400</t>
  </si>
  <si>
    <t>Ubiquiti dostopna točka WiFi bridge PowerBeam zunanja PBE-5AC-500</t>
  </si>
  <si>
    <t>Mikrotik dostopna točka WiFi DynaDish 5 bridge 25dBi RBDynaDishG-5HacD</t>
  </si>
  <si>
    <t>Mikrotik dostopna točka WiFi mANTBox 19 s bridge zunanja19dBi RB921GS-5HPacD-19S</t>
  </si>
  <si>
    <t>Mikrotik dostopna točka WiFi Cube 60Pro bridge ac kit CubeG-5ac60aypair</t>
  </si>
  <si>
    <t>Ubiquiti dostopna točka WiFi bridge airFiber zunanja AF60-LR</t>
  </si>
  <si>
    <t>Tenda usmerjevalnik WiFi 4G LTE 300Mb VoLTE 4G06</t>
  </si>
  <si>
    <t>Tenda usmerjevalnik WiFi 4G LTE AC1200 4G07</t>
  </si>
  <si>
    <t>Tenda dostopna točka WiFi 2100Mb repeater A21</t>
  </si>
  <si>
    <t>Mikrotik usmerjevalnik WiFi6 AX hAP ax2 C52iG-5HaxD2HaxD-TC</t>
  </si>
  <si>
    <t>Mikrotik usmerjevalnik WiFi6 AX hAP ax3 C53UiG+5HPaxD2HPaxD</t>
  </si>
  <si>
    <t>Mikrotik usmerjevalnik WiFi6 AX Chateau 5G S53UG+M-5HaxD2HaxD-TC&amp;RG502Q-EA</t>
  </si>
  <si>
    <t>Mikrotik usmerjevalnik WiFi6 hAP ax lite L41G-2axD</t>
  </si>
  <si>
    <t>Teltonika usmerjevalnik WiFi 150Mb LTE 2xSIM RS232/RS485 RUT956</t>
  </si>
  <si>
    <t>Teltonika usmerjevalnik WiFi 150Mb LTE 2xSIM RUT951</t>
  </si>
  <si>
    <t>Mikrotik dostopna točka WiFi wAP AC LTE6 zunanja RBwAPGR-5HacD2HnD&amp;R11e-LTE6</t>
  </si>
  <si>
    <t>Mikrotik dostopna točka WiFi6 1800Mb cAP ax cAPGi-5HaxD2HaxD</t>
  </si>
  <si>
    <t>Tenda dostopna točka WiFi6 3000Mb PoE LR I29</t>
  </si>
  <si>
    <t>Mikrotik usmerjevalnik WiFi6 600Mb Giga L009UiGS-2HaxD-IN</t>
  </si>
  <si>
    <t>Mikrotik dostopna točka WiFi Groove 52 zunanja RBGroove52HPn</t>
  </si>
  <si>
    <t>Teltonika dostopna točka WiFi 300Mb TAP100001000</t>
  </si>
  <si>
    <t>Tenda usmerjevalnik WiFi 4G LTE 300Mb 4G05</t>
  </si>
  <si>
    <t>Mikrotik usmerjevalnik WiFi6 hAP ax lite LTE6 L41G-2axD&amp;FG621-EA</t>
  </si>
  <si>
    <t>Tenda usmerjevalnik WiFi 4G LTE 300Mb 4G06c</t>
  </si>
  <si>
    <t>Teltonika antena combo mimo omni 5G/GNSS /WiFi SMA s kablom 3m PR1KC640</t>
  </si>
  <si>
    <t>Teltonika usmerjevalnik WiFi 5G 2xSIM GPS DIN RUTX50</t>
  </si>
  <si>
    <t>Tenda WiFi6 AX USB adapter 300Mb nano W311MI</t>
  </si>
  <si>
    <t>Mikrotik usmerjevalnik WiFi6 AX Chateau LTE6 S53UG+5HaxD2HaxD-TC&amp;FG621-EA</t>
  </si>
  <si>
    <t>Mikrotik dostopna točka WiFi LHG LTE18 zunanja kit client ATLGM&amp;EG18-EA</t>
  </si>
  <si>
    <t>EZVIZ pametna ključavnica WiFi kit CS-DL01S/DL01CP/A3</t>
  </si>
  <si>
    <t>Mikrotik usmerjevalnik WiFi AC Chateau LTE6 D53G-5HacD2HnD-TC&amp;FG621-EA</t>
  </si>
  <si>
    <t>Baseus WiFi USB adapter 650Mb B01317600111-02</t>
  </si>
  <si>
    <t>Mikrotik dostopna točka WiFi LtAP LTE6 kit LtAP-2HnD&amp;FG621-EA</t>
  </si>
  <si>
    <t>Tenda usmerjevalnik WiFi AC 1200Mb Giga Dual-Band AC10</t>
  </si>
  <si>
    <t>Mikrotik dostopna točka WiFi6 mANTBox AX 15s PoE zunanja L22UGS-5HaxD2HaxD-15S</t>
  </si>
  <si>
    <t>Tenda usmerjevalnik WiFi6 AX 3000Mb Giga Dual-Band TX12 Pro</t>
  </si>
  <si>
    <t>Tenda usmerjevalnik MESH WiFi6 AX 1500Mb set- 3 kos EX3</t>
  </si>
  <si>
    <t>Tenda dostopna točka WiFi6 1500Mb repeater A23</t>
  </si>
  <si>
    <t>Teltonika usmerjevalnik WiFi 150Mb LTE 1xSIM RUT241</t>
  </si>
  <si>
    <t>Mikrotik dostopna točka WiFi wAP AC LTE zunanja wAPGR-5HacD2HnD&amp;EC200A-EU</t>
  </si>
  <si>
    <t>Tenda usmerjevalnik WiFi 4G LTE 300Mb prenosni 4G180 V4.0</t>
  </si>
  <si>
    <t>Mikrotik usmerjevalnik WiFi AC Chateau 5G R16  D53G-5HacD2HnD-TC&amp;RG520F-EU</t>
  </si>
  <si>
    <t>Tenda usmerjevalnik WiFi6 AX 1500Mb Giga Dual-Band TX2L Pro</t>
  </si>
  <si>
    <t>Tenda WiFi6 AX300 USB adapter 300Mb 6dBi U2</t>
  </si>
  <si>
    <t>Teltonika usmerjevalnik WiFi4 RS232 DIN RUT142</t>
  </si>
  <si>
    <t>Teltonika usmerjevalnik WiFi4 LTE RUT200</t>
  </si>
  <si>
    <t>Teltonika usmerjevalnik WiFi6 3000Mb 5G 2xSIM GPS RUTC50</t>
  </si>
  <si>
    <t>Teltonika usmerjevalnik WiFi 5G 2xSIM RUTM51</t>
  </si>
  <si>
    <t>Tenda usmerjevalnik MESH WiFi6 AX 1500Mb set- 2 kos EX3</t>
  </si>
  <si>
    <t>Mikrotik dostopna točka WiFi6 wAP AX bela zunanja wAPG-5HaxD2HaxD</t>
  </si>
  <si>
    <t>Mikrotik dostopna točka WiFi6 3600AX Chateau PRO H53UiG-5HaxQ2HaxQ</t>
  </si>
  <si>
    <t>Tenda usmerjevalnik WiFi6 AX 3000Mb Giga Dual-Band TX12L Pro</t>
  </si>
  <si>
    <t>Tenda dostopna točka WiFi 867Mb bridge 5GHz zunanja O1-5G</t>
  </si>
  <si>
    <t>Tenda WiFi6 AX900 USB adapter 900Mb U11</t>
  </si>
  <si>
    <t>Mikrotik usmerjevalnik WiFi  300Mb hAP lite desk RB941-2nD</t>
  </si>
  <si>
    <t>Delock adapter SATA M 22-pin/IDE M40-pin 62510</t>
  </si>
  <si>
    <t>9702040</t>
  </si>
  <si>
    <t>KELine optični kabel 4x50 MM UNI OM2 Eca 500m</t>
  </si>
  <si>
    <t>EFB optični adapter I člen LC Quad OS2 SM moder 53353.3</t>
  </si>
  <si>
    <t>Bachmann razdelilec rack 5x220V Connect Line 2x USB A 2m</t>
  </si>
  <si>
    <t>Bachmann razdelilec rack 5x220V Connect Line 2x USB A/C 2m</t>
  </si>
  <si>
    <t>9104257</t>
  </si>
  <si>
    <t>9104259</t>
  </si>
  <si>
    <t>9104258</t>
  </si>
  <si>
    <t>9104260</t>
  </si>
  <si>
    <t>7948060</t>
  </si>
  <si>
    <t>7948061</t>
  </si>
  <si>
    <t>7948062</t>
  </si>
  <si>
    <t>7948063</t>
  </si>
  <si>
    <t>7948064</t>
  </si>
  <si>
    <t>Ubiquiti kabinet 6U 519x460x351 mini rack s kolesi siv U-Rack-6U-TL</t>
  </si>
  <si>
    <t>9440403</t>
  </si>
  <si>
    <t>Ubiquiti nosilec za IP kamero črn UACC-Camera-JB-B</t>
  </si>
  <si>
    <t>7948065</t>
  </si>
  <si>
    <t>7948066</t>
  </si>
  <si>
    <t>7948067</t>
  </si>
  <si>
    <t>7948068</t>
  </si>
  <si>
    <t>7948069</t>
  </si>
  <si>
    <t>7948070</t>
  </si>
  <si>
    <t>7948071</t>
  </si>
  <si>
    <t>7948072</t>
  </si>
  <si>
    <t>7948073</t>
  </si>
  <si>
    <t>7948074</t>
  </si>
  <si>
    <t>7948075</t>
  </si>
  <si>
    <t>7948076</t>
  </si>
  <si>
    <t>7948077</t>
  </si>
  <si>
    <t>7948078</t>
  </si>
  <si>
    <t>7948079</t>
  </si>
  <si>
    <t>7948080</t>
  </si>
  <si>
    <t>Ubiquiti nosilec za IP kamero bel UACC-Camera-JB-W</t>
  </si>
  <si>
    <t>8020066</t>
  </si>
  <si>
    <t>Ubiquiti prikazovalnik HDMI 4K Display PRO UC-Cast-Pro</t>
  </si>
  <si>
    <t>8560103</t>
  </si>
  <si>
    <t>8560104</t>
  </si>
  <si>
    <t>Ubiquiti pretvornik FO SFP28 Mini-GBIC 25G MM UACC-OM-SFP28-SR</t>
  </si>
  <si>
    <t>Ubiquiti prikazovalnik HDMI Display Cast Lite UC-Cast-Lite</t>
  </si>
  <si>
    <t>Ubiquiti kabel  10G SFP+  1m UDC-1</t>
  </si>
  <si>
    <t>Ubiquiti kabel  10G SFP+  0,5m UC-DAC-SFP+</t>
  </si>
  <si>
    <t>Ubiquiti kabel  10G SFP+  3m UDC-3</t>
  </si>
  <si>
    <t>Ubiquiti kabel  10G SFP+  0,5m UACC-DAC-SFP10-0.5M</t>
  </si>
  <si>
    <t>Ubiquiti kabel  10G SFP+  1m UACC-DAC-SFP10-1M</t>
  </si>
  <si>
    <t>Ubiquiti kabel  10G SFP+  3m UACC-DAC-SFP10-3M</t>
  </si>
  <si>
    <t>Ubiquiti kabel  10G SFP+ 10m UACC-AOC-SFP10-10M</t>
  </si>
  <si>
    <t>Ubiquiti kabel  10G SFP+ 20m UACC-AOC-SFP10-20M</t>
  </si>
  <si>
    <t>Ubiquiti kabel  10G SFP+ 30m UACC-AOC-SFP10-30M</t>
  </si>
  <si>
    <t>Ubiquiti kabel  25G SFP28  1m UACC-DAC-SFP28-1M</t>
  </si>
  <si>
    <t>Ubiquiti kabel  25G SFP28  0,5m UC-DAC-SFP28</t>
  </si>
  <si>
    <t>Ubiquiti kabel  25G SFP28  0,5m UACC-DAC-SFP28-0.5M</t>
  </si>
  <si>
    <t>Ubiquiti kabel 100G QSFP28  0,5m UACC-DAC-QSFP28-0.5M</t>
  </si>
  <si>
    <t>Ubiquiti kabel  25G SFP28  3m UACC-DAC-SFP28-3M</t>
  </si>
  <si>
    <t>Ubiquiti kabel  25G SFP28  5m UACC-AOC-SFP28-5M</t>
  </si>
  <si>
    <t>Ubiquiti kabel  25G SFP28 10m UACC-AOC-SFP28-10M</t>
  </si>
  <si>
    <t>Ubiquiti kabel  25G SFP28 20m UACC-AOC-SFP28-20M</t>
  </si>
  <si>
    <t>Ubiquiti kabel  25G SFP28 30m UACC-AOC-SFP28-30M</t>
  </si>
  <si>
    <t>Ubiquiti kabel 100G QSFP28  1m UACC-DAC-QSFP28-1M</t>
  </si>
  <si>
    <t>Ubiquiti kabel 100G QSFP28  3m UACC-DAC-QSFP28-3M</t>
  </si>
  <si>
    <t>Ubiquiti kabel 100G QSFP28  5m UACC-AOC-QSFP28-5M</t>
  </si>
  <si>
    <t>Ubiquiti kabel 100G QSFP28 10m UACC-AOC-QSFP28-10M</t>
  </si>
  <si>
    <t>Leviton kabel CAT.6A RDT U/UTP Eca 305m vijoličen</t>
  </si>
  <si>
    <t>9001089</t>
  </si>
  <si>
    <t>9030539</t>
  </si>
  <si>
    <t>9030540</t>
  </si>
  <si>
    <t>9030541</t>
  </si>
  <si>
    <t>9030542</t>
  </si>
  <si>
    <t>9030543</t>
  </si>
  <si>
    <t>9030544</t>
  </si>
  <si>
    <t>9030545</t>
  </si>
  <si>
    <t>9030546</t>
  </si>
  <si>
    <t>9030547</t>
  </si>
  <si>
    <t>9030548</t>
  </si>
  <si>
    <t>9030549</t>
  </si>
  <si>
    <t>9030550</t>
  </si>
  <si>
    <t>Ubiquiti pretvornik PoE – USB TipC za napajanje UACC-Adapter-PoE-USBC</t>
  </si>
  <si>
    <t>9130026</t>
  </si>
  <si>
    <t>Mikrotik kabel  100G QSFP28 1m XQ+DA0001</t>
  </si>
  <si>
    <t>Ubiquiti kabel  25G SFP28  0,15m Uplink UACC-Uplink-SFP28-0.15M</t>
  </si>
  <si>
    <t>Mikrotik stikalo  2,5 Giga 8-port 2xSFP+ CRS310-8G+2S+IN</t>
  </si>
  <si>
    <t>Ubiquiti kabel  25G SFP28  3m Uplink UACC-Uplink-SFP28-3M</t>
  </si>
  <si>
    <t>7948081</t>
  </si>
  <si>
    <t>8531120</t>
  </si>
  <si>
    <t>Digitus zidni kabinet  3U 145 525x475 siv sestavljen DN-19 04U-PB</t>
  </si>
  <si>
    <t>9435121</t>
  </si>
  <si>
    <t>Digitus kabel USB 4.0 C-C 8K 60Hz 240W 2m črn silikonski AK-300344-020-S</t>
  </si>
  <si>
    <t>8519376</t>
  </si>
  <si>
    <t>9108199</t>
  </si>
  <si>
    <t>9108200</t>
  </si>
  <si>
    <t>SBOX slušalke bele bluetooth z mikrofonom ANC LCD zaslon EB-TWS08-W</t>
  </si>
  <si>
    <t>6005049</t>
  </si>
  <si>
    <t>SBOX slušalke črne bluetooth z mikrofonom ANC LCD zaslon EB-TWS08-B</t>
  </si>
  <si>
    <t>6005050</t>
  </si>
  <si>
    <t>Ubiquiti PoE napajalnik UTP 12W 1G Pasivni POE-24-12W-G</t>
  </si>
  <si>
    <t>Ubiquiti stikalo 1G 16-port rack 2xSFP 16x PoE Unifi US-16-150W</t>
  </si>
  <si>
    <t>Ubiquiti stikalo 1G  8-port 4x PoE Unifi US-8-60W</t>
  </si>
  <si>
    <t>Ubiquiti stikalo 1G 24-port rack 2xSFP EdgeSwitch ES-24-LITE</t>
  </si>
  <si>
    <t>Ubiquiti stikalo 1G 24-port rack 2xSFP UniFi UBNT-US-24</t>
  </si>
  <si>
    <t>Ubiquiti stikalo 1G 24-port rack 2xSFP 24x PoE EdgeSwitch ES-24-500W</t>
  </si>
  <si>
    <t>Ubiquiti stikalo 1G 24-port rack 2xSFP 24x PoE Unifi US-24-250W</t>
  </si>
  <si>
    <t>Ubiquiti stikalo 1G 48-port rack 2xSFP 2xSFP+ EdgeSwitch ES-48-LITE</t>
  </si>
  <si>
    <t>Ubiquiti usmerjevalnik  4-port 1G rack UniFi S Gateway USG-PRO-4</t>
  </si>
  <si>
    <t>Ubiquiti usmerjevalnik  5-port 1G Edge Router ER-X</t>
  </si>
  <si>
    <t>Ubiquiti stikalo 1G  8-port 8x PoE Unifi US-8-150W</t>
  </si>
  <si>
    <t>Ubiquiti usmerjevalnik 10-port 1G + 2xSFP+ EdgeRouter ER-12</t>
  </si>
  <si>
    <t>Ubiquiti stikalo 1G  4-port rack 12xSFP Unifi US-16-XG</t>
  </si>
  <si>
    <t>Ubiquiti stikalo 1G  5-port PoE Unifi zunanje USW-FLEX</t>
  </si>
  <si>
    <t>Ubiquiti stikalo 1G  5-port Unifi USW-FLEX-MINI</t>
  </si>
  <si>
    <t>Ubiquiti stikalo 1G 16-port rack 2xSFP 8x PoE Unifi Gen2 USW-16-POE</t>
  </si>
  <si>
    <t>Ubiquiti stikalo 1G 24-port rack 2xSFP 16x PoE Unifi Gen2 USW-24-POE</t>
  </si>
  <si>
    <t>Ubiquiti stikalo 1G 24-port rack 2xSFP 24x PoE Unifi Gen2 USW-Pro-24-PoE</t>
  </si>
  <si>
    <t>Ubiquiti stikalo 1G 24-port rack 2xSFP Unifi Gen2 USW-PRO-24</t>
  </si>
  <si>
    <t>Ubiquiti stikalo 1G  4-port NanoSwitch zunanje N-SW</t>
  </si>
  <si>
    <t>Ubiquiti stikalo 1G 48-port rack 4xSFP 32x PoE Unifi Gen2 USW-48-POE</t>
  </si>
  <si>
    <t>Ubiquiti pretvornik FO SFP GPON CPE 1G UBNT UF-Instant</t>
  </si>
  <si>
    <t>Ubiquiti pretvornik RJ45 SFP+ 10G UACC-CM-RJ45-10G</t>
  </si>
  <si>
    <t>Ubiquiti stikalo 1G 24-port rack 2xSFP Unifi Gen2 USW-24</t>
  </si>
  <si>
    <t>Ubiquiti pretvornik RJ45 SFP 1G UACC-CM-RJ45-1G</t>
  </si>
  <si>
    <t>Ubiquiti stikalo 1G 48-port rack 4xSFP 48x PoE Unifi Gen2 USW-PRO-48-POE</t>
  </si>
  <si>
    <t>Ubiquiti PoE napajalnik UTP 24W 1G Pasivni POE-24-24W-G</t>
  </si>
  <si>
    <t>Ubiquiti stikalo 1G 16-port 8x PoE Unifi USW-Lite-16-POE</t>
  </si>
  <si>
    <t>Ubiquiti stikalo 1G  8-port 4x PoE Unifi USW-Lite-8-POE</t>
  </si>
  <si>
    <t>Ubiquiti stikalo 24-port 8x 2,5G 16x 1G SFP+ manag PoE++ USW-PRO-MAX-24-POE</t>
  </si>
  <si>
    <t>Ubiquiti stikalo 48-port 16x 2,5G 32x 1G 4xSFP+ managed USW-PRO-MAX-48</t>
  </si>
  <si>
    <t>Ubiquiti stikalo 1G 8-port PoE+ Unifi USW-ULTRA</t>
  </si>
  <si>
    <t>Ubiquiti stikalo 1G 8-port PoE++ 60W Unifi USW-ULTRA-60W</t>
  </si>
  <si>
    <t>Ubiquiti stikalo 1G 8-port PoE++ 210W Unifi USW-ULTRA-210W</t>
  </si>
  <si>
    <t>Ubiquiti kabel  10G SFP+ 2m UDC-2</t>
  </si>
  <si>
    <t>Ubiquiti stikalo 1G 48-port rack 4xSFP Unifi Gen2 USW-48</t>
  </si>
  <si>
    <t>Ubiquiti usmerjevalnik  5-port 2,5G Cloud Gateway Max UCG-MAX-NS</t>
  </si>
  <si>
    <t>Ubiquiti usmerjevalnik  5-port 2,5G Cloud Gateway Max 512GB UCG-MAX</t>
  </si>
  <si>
    <t>Ubiquiti usmerjevalnik  5-port 2,5G Cloud Gateway Max 1TB UCG-MAX-1TB</t>
  </si>
  <si>
    <t>Ubiquiti usmerjevalnik  5-port 2,5G Cloud Gateway Max 2TB UCG-MAX-2TB</t>
  </si>
  <si>
    <t>Ubiquiti stikalo  5-port 2,5G Unifi USW-Flex-2.5G-5</t>
  </si>
  <si>
    <t>Ubiquiti pretvornik FO-UTP 1G SFP prazen F-POE-G2</t>
  </si>
  <si>
    <t>USB kabel 2.0 A-C 2m črn</t>
  </si>
  <si>
    <t>8519370</t>
  </si>
  <si>
    <t>Lucent polnilec 10W USB TipA črn</t>
  </si>
  <si>
    <t>2190105</t>
  </si>
  <si>
    <t>Bachmann slepi pokrovček pak/1kos Keystone črn 917.057</t>
  </si>
  <si>
    <t>7940035</t>
  </si>
  <si>
    <t>Delock množilnik DisplayPort 2x1 4K MST 87691</t>
  </si>
  <si>
    <t>Delock množilnik DisplayPort 4x1 4K MST 87694</t>
  </si>
  <si>
    <t>Digitus množilnik DisplayPort 2x1 4K MST DS-45404</t>
  </si>
  <si>
    <t>Ubiquiti stikalo 16-port 4x 2,5G 12x1G 2xSFP+ managed USW-PRO-MAX-16</t>
  </si>
  <si>
    <t>Ubiquiti stikalo 16-port 4x 2,5G 12x1G 2xSFP+ manag PoE+ USW-PRO-MAX-16-POE</t>
  </si>
  <si>
    <t>Ubiquiti stikalo 24-port 8x 2,5G 1G 2xSFP+ managed USW-PRO-MAX-24</t>
  </si>
  <si>
    <t>Ubiquiti stikalo 48-port 16x 2,5G 32x 1G 4xSFP+ managed USW-PRO-MAX-48-POE</t>
  </si>
  <si>
    <t>Ubiquiti stikalo  5-port 4x 10G 1x1G PoE Unifi managed USW-FLEX-XG</t>
  </si>
  <si>
    <t>Ubiquiti stikalo 10-port 2x 10G 8x1G PoE managed USW-Enterprise-8-PoE</t>
  </si>
  <si>
    <t>Ubiquiti stikalo  9-port 8x 2,5G 1x10G PoE++ Unifi USW-Flex-2.5G-8-PoE</t>
  </si>
  <si>
    <t>Ubiquiti stikalo  8-port 1G 2xSFP+PoE++ Unifi USW-Pro-8-PoE</t>
  </si>
  <si>
    <t>Ubiquiti patch UTP CAT.6 0,30m bel Etherlighting UniFi</t>
  </si>
  <si>
    <t>Ubiquiti patch UTP CAT.6 1m bel Etherlighting UniFi</t>
  </si>
  <si>
    <t>Ubiquiti patch UTP CAT.6 0,15m bel Etherlighting UniFi set/24kos</t>
  </si>
  <si>
    <t>Leviton patch UTP CAT.6   1,5m moder P24 C6CPCU015-444BB</t>
  </si>
  <si>
    <t>9030538</t>
  </si>
  <si>
    <t>Leviton patch UTP CAT.6  10m črn C6CPCU100-2CCBB</t>
  </si>
  <si>
    <t>9030536</t>
  </si>
  <si>
    <t>Leviton patch UTP CAT.6 0,9m črn 3,8mm P24 HighFlex 6H4P0-03E</t>
  </si>
  <si>
    <t>9030515</t>
  </si>
  <si>
    <t>Leviton patch UTP CAT.6 0,9m rdeč 3,8mm HighFlex P24 6H4P0-03R</t>
  </si>
  <si>
    <t>9030535</t>
  </si>
  <si>
    <t>Leviton patch UTP CAT.6 4,6m bel 3,8mm HighFlex P24 6H4P0-15W</t>
  </si>
  <si>
    <t>9030534</t>
  </si>
  <si>
    <t>Triton kabinet 45U 2105 600x600 siv sestavljen N8</t>
  </si>
  <si>
    <t>9440400</t>
  </si>
  <si>
    <t>Triton kabinet 45U 2105 600x900  siv N8 sestavljen</t>
  </si>
  <si>
    <t>9440398</t>
  </si>
  <si>
    <t>Triton kabinet RNA hibridni 500x500x110 izbočena vrata</t>
  </si>
  <si>
    <t>9435111</t>
  </si>
  <si>
    <t>9001090</t>
  </si>
  <si>
    <t>Ubiquiti kabel CAT.6A UTP 305m UniFi CMR UACC-Cable-C6A-CMR</t>
  </si>
  <si>
    <t>9001091</t>
  </si>
  <si>
    <t>Ubiquiti patch UTP CAT.6 0,10m bel upogljiv</t>
  </si>
  <si>
    <t>Ubiquiti patch UTP CAT.6 0,30m bel upogljiv</t>
  </si>
  <si>
    <t>Ubiquiti patch UTP CAT.6 1m bel upogljiv</t>
  </si>
  <si>
    <t>Ubiquiti patch UTP CAT.6 0,10m črn upogljiv</t>
  </si>
  <si>
    <t>Ubiquiti patch UTP CAT.6 0,30m črn upogljiv</t>
  </si>
  <si>
    <t>Ubiquiti patch UTP CAT.6 1m črn upogljiv</t>
  </si>
  <si>
    <t>Ubiquiti patch UTP CAT.6 0,10m moder upogljiv</t>
  </si>
  <si>
    <t>Ubiquiti patch UTP CAT.6 0,30m moder upogljiv</t>
  </si>
  <si>
    <t>Ubiquiti patch UTP CAT.6 1m moder upogljiv</t>
  </si>
  <si>
    <t>Synology licenca za dodatne kamere x 1 - paket</t>
  </si>
  <si>
    <t>Synology licenca za dodatne kamere x 4 - paket</t>
  </si>
  <si>
    <t>Synology licenca za dodatne kamere x 8 - paket</t>
  </si>
  <si>
    <t>Manhattan napajalni adapter DC 1x Molex M - 2x Molex Ž</t>
  </si>
  <si>
    <t>Delock HDMI podaljšek vgradni Keystone 20cm 86973</t>
  </si>
  <si>
    <t>8530203</t>
  </si>
  <si>
    <t>8531119</t>
  </si>
  <si>
    <t>Delock kabel USB 3.0 A-B mikro 1m kotni vgradni 80483</t>
  </si>
  <si>
    <t>8519374</t>
  </si>
  <si>
    <t>Digitus mrežna kartica SNMP za UPS DN-170100-1</t>
  </si>
  <si>
    <t>9118056</t>
  </si>
  <si>
    <t>Digitus stenski nosilec za monitor črn DA-90303-1</t>
  </si>
  <si>
    <t>7702094</t>
  </si>
  <si>
    <t>Digitus zidni kabinet 20U 998 600x450 črn sestavljen poškodovan</t>
  </si>
  <si>
    <t>9435119</t>
  </si>
  <si>
    <t>EFB kabel USB A-A 1m siv K5253.1</t>
  </si>
  <si>
    <t>8519372</t>
  </si>
  <si>
    <t>EFB patch SFTP CAT.6A PIMF 20m bel</t>
  </si>
  <si>
    <t>9030516</t>
  </si>
  <si>
    <t>Mikrotik kabel 100GB QSFP28 na 4xSFP28 3m XQ+BC0003-XS+</t>
  </si>
  <si>
    <t>7948059</t>
  </si>
  <si>
    <t>SBOX stenski nosilec za monitor LCD-221-2 črn</t>
  </si>
  <si>
    <t>7702095</t>
  </si>
  <si>
    <t>9108191</t>
  </si>
  <si>
    <t>9108198</t>
  </si>
  <si>
    <t>WHITE SHARK zvočnik Bluetooth črn GBT-876 MADAL</t>
  </si>
  <si>
    <t>7610077</t>
  </si>
  <si>
    <t>Logitech tipkovnica &amp; miška MK470 SLO slim brezžična roza 920-011322</t>
  </si>
  <si>
    <t>5540029</t>
  </si>
  <si>
    <t>Logitech spletna kamera Brio 100 Full HD USB-A roza 960-001623</t>
  </si>
  <si>
    <t>7630032</t>
  </si>
  <si>
    <t>5530157</t>
  </si>
  <si>
    <t>Digitus zidni kabinet 20U 998 600x600 črn sestavljen DN-19 20U-6/6-SW</t>
  </si>
  <si>
    <t>Logitech miška M650 Signature velikost M brezžična Bluetooth roza 910-006254</t>
  </si>
  <si>
    <t>8802216</t>
  </si>
  <si>
    <t>Gembird zaščita s ključavnico za prenosnik srebrna 1,8m</t>
  </si>
  <si>
    <t>8150008</t>
  </si>
  <si>
    <t>Leviton patch UTP CAT.6   0,5m moder P24 C6CPCU005-4CCBB-P24</t>
  </si>
  <si>
    <t>9030555</t>
  </si>
  <si>
    <t>Leviton patch FTP CAT.6A 10G Blade 1m siv  P24 AC6PCF010-8CCHB</t>
  </si>
  <si>
    <t>9030556</t>
  </si>
  <si>
    <t>Leviton optični patch SM PK-9 LC-ST  1m Duplex VPC-S2D1LCST0010</t>
  </si>
  <si>
    <t>Leviton patch UTP CAT.6 2,1m moder 3,8mm HighFlex 6H4P0-07L</t>
  </si>
  <si>
    <t>9030557</t>
  </si>
  <si>
    <t>Ubiquiti dostopna točka WiFi7 U7 PRO</t>
  </si>
  <si>
    <t>Ubiquiti dostopna točka WiFi7 U7 PRO Max</t>
  </si>
  <si>
    <t>Ubiquiti dostopna točka WiFi7 U7 PRO WALL</t>
  </si>
  <si>
    <t>Ubiquiti dostopna točka WiFi7 U7 Outdoor zunanja</t>
  </si>
  <si>
    <t>Ubiquiti usmerjevalnik WiFi UDM Dream Machine UniFi</t>
  </si>
  <si>
    <t>Ubiquiti usmerjevalnik WiFi6 UDR Dream Router UniFi</t>
  </si>
  <si>
    <t>Ubiquiti usmerjevalnik+snemalnik UDM PRO 10-port 1G rack 2xSFP UniFi</t>
  </si>
  <si>
    <t>Ubiquiti video snemalnik 50-kanalni UNVR 4K UniFi</t>
  </si>
  <si>
    <t>Ubiquiti usmerjevalnik WiFi6 UX Express Cloud Gateway UniFi UBNT-UX</t>
  </si>
  <si>
    <t>Ubiquiti usmerjevalnik 18-port 10G SFP+ Dream Wall UDW UniFi</t>
  </si>
  <si>
    <t>Ubiquiti usmerjevalnik 4G LTE Backup PRO U-LTE-PRO</t>
  </si>
  <si>
    <t>Ubiquiti usmerjevalnik WiFi 4G LTE UMR</t>
  </si>
  <si>
    <t>Ubiquiti kabel CAT.6 UTP 305m UniFi bel CMR U-Cable-C6-CMR</t>
  </si>
  <si>
    <t>Ubiquiti dostopna točka WiFi airMAX M5 Loco NanoStation bridge LocoM5 zunanja</t>
  </si>
  <si>
    <t>Ubiquiti dostopna točka WiFi AC Mesh UAP-AC-M zunanja</t>
  </si>
  <si>
    <t>Ubiquiti dostopna točka WiFi AC Lite UAP-AC LITE</t>
  </si>
  <si>
    <t>Ubiquiti dostopna točka WiFi AC Long Range UAP-AC-LR</t>
  </si>
  <si>
    <t>Ubiquiti dostopna točka WiFi AC Mesh Pro PoE UAP-AC-M-PRO</t>
  </si>
  <si>
    <t>Ubiquiti dostopna točka WiFi airMAX Lite Beam bridge LBE-M5-23 zunanja</t>
  </si>
  <si>
    <t>Ubiquiti dostopna točka WiFi airCube Home ACB-AC</t>
  </si>
  <si>
    <t>Ubiquiti dostopna točka WiFi AC In-Wall UAP-AC-IW</t>
  </si>
  <si>
    <t>Ubiquiti dostopna točka WiFi AC HD UAP-AC-HD</t>
  </si>
  <si>
    <t>Ubiquiti dostopna točka WiFi airCube ISP ACB-ISP</t>
  </si>
  <si>
    <t>Ubiquiti dostopna točka WiFi airMAX 5AC NanoStation bridge Loco5AC zunanja</t>
  </si>
  <si>
    <t>Ubiquiti dostopna točka WiFi airMAX M2 Loco NanoStation bridge LocoM2 zunanja</t>
  </si>
  <si>
    <t>Ubiquiti dostopna točka WiFi AC Pro UAP-AC-PRO</t>
  </si>
  <si>
    <t>Ubiquiti dostopna točka WiFi airMAX 5AC NanoBeam bridge NBE-5AC-GEN2 zunanja</t>
  </si>
  <si>
    <t>Ubiquiti dostopna točka WiFi airMAX M2 NanoStation bridge NSM2 zunanja</t>
  </si>
  <si>
    <t>Ubiquiti dostopna točka WiFi airMAX M5 NanoStation bridge NSM5 zunanja</t>
  </si>
  <si>
    <t>Ubiquiti dostopna točka WiFi FlexHD UAP-FlexHD</t>
  </si>
  <si>
    <t>Ubiquiti dostopna točka WiFi U6 Lite U6-LITE</t>
  </si>
  <si>
    <t>Ubiquiti dostopna točka WiFi6 U6 Long Range U6-LR</t>
  </si>
  <si>
    <t>Ubiquiti dostopna točka WiFi6 U6 Pro U6-PRO</t>
  </si>
  <si>
    <t>Ubiquiti dostopna točka WiFi6 U6 Mesh U6-MESH</t>
  </si>
  <si>
    <t>Ubiquiti dostopna točka WiFi airMAX Giga Beam GBE zunanja</t>
  </si>
  <si>
    <t>Ubiquiti dostopna točka WiFi6 U6+</t>
  </si>
  <si>
    <t>Ubiquiti dostopna točka WiFi Swiss Army Knife UK-Ultra zunanja</t>
  </si>
  <si>
    <t>Ubiquiti dostopna točka WiFi6 U6 Extend U6-Extender</t>
  </si>
  <si>
    <t>Ubiquiti dostopna točka WiFi6 U6 Mesh Pro U6-Mesh-Pro zunanja</t>
  </si>
  <si>
    <t>Ubiquiti dostopna točka WiFi AC Mesh Pro UAP-AC-M-PRO</t>
  </si>
  <si>
    <t>Ubiquiti dostopna točka WiFi Building Bridge set/2 UBB zunanja</t>
  </si>
  <si>
    <t>Ubiquiti dostopna točka WiFi Device Bridge Pro UDB-Pro zunanja</t>
  </si>
  <si>
    <t>Ubiquiti dostopna točka WiFi AC Mesh Pro set/5 UAP-AC-M-PRO-5</t>
  </si>
  <si>
    <t>Rabat na izdelek 50 %</t>
  </si>
  <si>
    <t>Ubiquiti stikalo 10G 24-port rack 2x 25G SFP28 Unifi managed USW-ENTERPRISEXG-24</t>
  </si>
  <si>
    <t>Delock RJ45 konektor CAT.6A, CAT.7 FTP pak/25 66903</t>
  </si>
  <si>
    <t>Cablexpert kabel Displayport 1,8m 4K 60Hz bel CC-DP2-6-W</t>
  </si>
  <si>
    <t>Leviton optični patch SM PK-9 LC-ST  2m Duplex VPC-S2D1LCST0020</t>
  </si>
  <si>
    <t>Tecnoware mrežna kartica SNMP za UPS FGCNETAG7</t>
  </si>
  <si>
    <t>9903088</t>
  </si>
  <si>
    <t>Naglavna svetilka GP DISCOVERY Tough Motion Sensor Work CHW54</t>
  </si>
  <si>
    <t>4015022</t>
  </si>
  <si>
    <t>Cherry tipkovnica &amp; miška DW 3000 SLO g. Brezžična črna JD-0710GB-2</t>
  </si>
  <si>
    <t>5540030</t>
  </si>
  <si>
    <t>Cherry tipkovnica KC1000 črna USB SLO g. JK-0800GB-2</t>
  </si>
  <si>
    <t>5550078</t>
  </si>
  <si>
    <t>9104262</t>
  </si>
  <si>
    <t>Delock kabel DisplayPort-HDMI  1m 82586</t>
  </si>
  <si>
    <t>Delock kabel DisplayPort-HDMI  2m 82587</t>
  </si>
  <si>
    <t>Delock kabel DisplayPort-HDMI  3m 82435</t>
  </si>
  <si>
    <t>Delock kabel DisplayPort-HDMI  5m 82441</t>
  </si>
  <si>
    <t>Delock kabel DisplayPort-HDMI  5m 4K 60Hz 85958</t>
  </si>
  <si>
    <t>Delock kabel DisplayPort-HDMI  7m 4K 60Hz 85959</t>
  </si>
  <si>
    <t>Delock kabel DisplayPort-HDMI 10m 4K 60Hz 85960</t>
  </si>
  <si>
    <t>Delock kabel DisplayPort-HDMI  2m 4K 60Hz 85956</t>
  </si>
  <si>
    <t>Delock kabel DisplayPort-HDMI  3m 4K 60Hz 85957</t>
  </si>
  <si>
    <t>Delock kabel DisplayPort-HDMI  1m 4K 60Hz 85955</t>
  </si>
  <si>
    <t>8531121</t>
  </si>
  <si>
    <t>Ubiquiti stikalo  9-port 8x 2,5G 1x10G Unifi USW-Flex-2.5G-8</t>
  </si>
  <si>
    <t>9030561</t>
  </si>
  <si>
    <t>9030559</t>
  </si>
  <si>
    <t>9030560</t>
  </si>
  <si>
    <t>9030563</t>
  </si>
  <si>
    <t>9030564</t>
  </si>
  <si>
    <t>4015023</t>
  </si>
  <si>
    <t>Digitus kabel CAT.7 SFTP LSZH Dca 305m SOHO DK-1743-VH-305-MF-W</t>
  </si>
  <si>
    <t>4015024</t>
  </si>
  <si>
    <t>Superfire LED svetilka ročna solarna D30</t>
  </si>
  <si>
    <t>4015025</t>
  </si>
  <si>
    <t>GP litijeva baterija CR123A 3V</t>
  </si>
  <si>
    <t>Digitus množilnik HDMI  8x1 DS-43302</t>
  </si>
  <si>
    <t>8702048</t>
  </si>
  <si>
    <t>EFB napajalni kabel 220V EURO 5m kotni črn</t>
  </si>
  <si>
    <t>8510105</t>
  </si>
  <si>
    <t>Digitus patch slim FTP CAT.6A  0,5m črn</t>
  </si>
  <si>
    <t>Digitus patch slim FTP CAT.6A  0,5m siv</t>
  </si>
  <si>
    <t>Digitus patch slim FTP CAT.6A  0,5m moder</t>
  </si>
  <si>
    <t>Digitus patch slim FTP CAT.6A  0,5m rdeč</t>
  </si>
  <si>
    <t>Digitus patch slim FTP CAT.6A  0,5m rumen</t>
  </si>
  <si>
    <t>Bachmann DESK 1 namizni razdelilec 2x220V, 2xUSB 1xprazen 902.0182</t>
  </si>
  <si>
    <t>9320239</t>
  </si>
  <si>
    <t>9030565</t>
  </si>
  <si>
    <t>Digitus patch slim FTP CAT.6A  1m moder</t>
  </si>
  <si>
    <t>9030566</t>
  </si>
  <si>
    <t>Digitus patch slim FTP CAT.6A  1m črn</t>
  </si>
  <si>
    <t>9030567</t>
  </si>
  <si>
    <t>Digitus patch slim FTP CAT.6A  1m zelen</t>
  </si>
  <si>
    <t>9030568</t>
  </si>
  <si>
    <t>Digitus patch slim FTP CAT.6A  1m rdeč</t>
  </si>
  <si>
    <t>9030569</t>
  </si>
  <si>
    <t>Digitus patch slim FTP CAT.6A  1m rumen</t>
  </si>
  <si>
    <t>9030570</t>
  </si>
  <si>
    <t>Digitus patch slim FTP CAT.6A  2m siv</t>
  </si>
  <si>
    <t>9030571</t>
  </si>
  <si>
    <t>Digitus patch slim FTP CAT.6A  2m moder</t>
  </si>
  <si>
    <t>9030572</t>
  </si>
  <si>
    <t>Digitus patch slim FTP CAT.6A  2m črn</t>
  </si>
  <si>
    <t>9030573</t>
  </si>
  <si>
    <t>Digitus patch slim FTP CAT.6A  2m zelen</t>
  </si>
  <si>
    <t>9030574</t>
  </si>
  <si>
    <t>Digitus patch slim FTP CAT.6A  2m rdeč</t>
  </si>
  <si>
    <t>9030575</t>
  </si>
  <si>
    <t>Digitus patch slim FTP CAT.6A  2m rumen</t>
  </si>
  <si>
    <t>9030576</t>
  </si>
  <si>
    <t>9030577</t>
  </si>
  <si>
    <t>Digitus patch slim FTP CAT.6A  3m moder</t>
  </si>
  <si>
    <t>9030578</t>
  </si>
  <si>
    <t>Digitus patch slim FTP CAT.6A  3m črn</t>
  </si>
  <si>
    <t>9030579</t>
  </si>
  <si>
    <t>Digitus patch slim FTP CAT.6A  3m zelen</t>
  </si>
  <si>
    <t>9030580</t>
  </si>
  <si>
    <t>Digitus patch slim FTP CAT.6A  3m rdeč</t>
  </si>
  <si>
    <t>9030581</t>
  </si>
  <si>
    <t>Digitus patch slim FTP CAT.6A  3m rumen</t>
  </si>
  <si>
    <t>9030582</t>
  </si>
  <si>
    <t>9030583</t>
  </si>
  <si>
    <t>Digitus patch slim FTP CAT.6A  5m moder</t>
  </si>
  <si>
    <t>9030584</t>
  </si>
  <si>
    <t>Digitus patch slim FTP CAT.6A  5m črn</t>
  </si>
  <si>
    <t>9030585</t>
  </si>
  <si>
    <t>Digitus patch slim FTP CAT.6A  5m zelen</t>
  </si>
  <si>
    <t>9030586</t>
  </si>
  <si>
    <t>Digitus patch slim FTP CAT.6A  5m rdeč</t>
  </si>
  <si>
    <t>9030587</t>
  </si>
  <si>
    <t>Digitus patch slim FTP CAT.6A  5m rumen</t>
  </si>
  <si>
    <t>9030588</t>
  </si>
  <si>
    <t>Delock kabel DisplayPort mini-HDMI  2m aktivni 4K vgradni 83730</t>
  </si>
  <si>
    <t>Digitus zidni kabinet  9U 505 600x600 črn sestavljen DN-19 09U-6/6-EC-SW</t>
  </si>
  <si>
    <t>9435122</t>
  </si>
  <si>
    <t>Delock adapter USB 2.0 1,25mm 4pin Ž - USB 2.0 Ž 15cm 84834</t>
  </si>
  <si>
    <t>9749072</t>
  </si>
  <si>
    <t>Delock patch SFTP CAT.6A 2m črn slim kotni navzgor 80288</t>
  </si>
  <si>
    <t>9030589</t>
  </si>
  <si>
    <t>Digitus zidni kabinet 12U 643 600x600 črn sestavljen Unique DN-19 12U-6/6-SW</t>
  </si>
  <si>
    <t>9435123</t>
  </si>
  <si>
    <t>Digitus nadometni panel CAT.6 FTP 8-port DN-91608SD</t>
  </si>
  <si>
    <t>Ubiquiti patch UTP CAT.6 0,15m bel Etherlighting UniFi</t>
  </si>
  <si>
    <t>9030590</t>
  </si>
  <si>
    <t>Delock spenjalna cev 15mm 2,5m bela 18839</t>
  </si>
  <si>
    <t>1330072</t>
  </si>
  <si>
    <t>Tecnoware set rack nosilcev za UPS FGCKITEVORT</t>
  </si>
  <si>
    <t>Baseus polnilec brezžični 20W magsafe iPhone stojalo Swan Pro Air</t>
  </si>
  <si>
    <t>2190107</t>
  </si>
  <si>
    <t>Baseus polnilec brezžični 20W magsafe iPhone stojalo Swan 3v1</t>
  </si>
  <si>
    <t>2190108</t>
  </si>
  <si>
    <t>Baseus polnilec 45W USB TipC QC PD roza PicoGo</t>
  </si>
  <si>
    <t>2190109</t>
  </si>
  <si>
    <t>Baseus polnilec 45W USB TipC QC PD bel PicoGo</t>
  </si>
  <si>
    <t>2190110</t>
  </si>
  <si>
    <t>Baseus polnilec 45W USB TipC QC PD kozmik črna PicoGo</t>
  </si>
  <si>
    <t>2190111</t>
  </si>
  <si>
    <t>Baseus polnilec avtomobilski 12-24V 60W TipC PD QC črn Enjoyment Pro</t>
  </si>
  <si>
    <t>2190112</t>
  </si>
  <si>
    <t>Baseus kabel USB C-C 1m 100W 20V 5A pleten bel Dynamic 4</t>
  </si>
  <si>
    <t>8519377</t>
  </si>
  <si>
    <t>Baseus kabel USB C-C 2m 100W 20V 5A pleten moder Dynamic 4</t>
  </si>
  <si>
    <t>8519378</t>
  </si>
  <si>
    <t>Baseus kabel USB C-C 1m 100W 20V 5A pleten kozmik črna Dynamic 4</t>
  </si>
  <si>
    <t>8519379</t>
  </si>
  <si>
    <t>Baseus kabel USB C-C 2m 100W 20V 5A pleten roza Dynamic 4</t>
  </si>
  <si>
    <t>8519380</t>
  </si>
  <si>
    <t>Baseus IP kamera 3.0MP brezžična zunanja vgrajen akumulator S0ST002130</t>
  </si>
  <si>
    <t>8001260</t>
  </si>
  <si>
    <t>Baseus IP kamera 5.0MP brezžična PT S0TV022132</t>
  </si>
  <si>
    <t>8001261</t>
  </si>
  <si>
    <t>20627277</t>
  </si>
  <si>
    <t>20636255</t>
  </si>
  <si>
    <t>Darilo: Kapa Ruijie Cofee rdeča</t>
  </si>
  <si>
    <t>8307038</t>
  </si>
  <si>
    <t>Digitus line extender/repeater USB 3.2 Tip-C  5m DA-73108</t>
  </si>
  <si>
    <t>8560106</t>
  </si>
  <si>
    <t>Digitus line extender/repeater USB 3.2 Tip-C 10m DA-73109</t>
  </si>
  <si>
    <t>8560107</t>
  </si>
  <si>
    <t>ATEN HDMI stikalo 8x1 VS0801H</t>
  </si>
  <si>
    <t>ATEN HDMI stikalo 8x1 4K VS0801HB</t>
  </si>
  <si>
    <t>Ugreen torba prenosni računalnik 13-13.9 siva LP187</t>
  </si>
  <si>
    <t>9601035</t>
  </si>
  <si>
    <t>7702096</t>
  </si>
  <si>
    <t>8560108</t>
  </si>
  <si>
    <t>Digitus line extender TipC - HDMI RJ45-RJ45 do 30m 4K/120Hz DS-55343</t>
  </si>
  <si>
    <t>8560110</t>
  </si>
  <si>
    <t>Mikrotik stikalo Giga 16-port rack 2xSFP+ CSS318-16G-2S+IN</t>
  </si>
  <si>
    <t>9104263</t>
  </si>
  <si>
    <t>SBOX nahrbtnik JAKARTA 15,6" bež vodoodporen NSS-19368BE</t>
  </si>
  <si>
    <t>9601037</t>
  </si>
  <si>
    <t>9601038</t>
  </si>
  <si>
    <t>SBOX nahrbtnik JAKARTA 15,6" črn vodoodporen NSS-19368B</t>
  </si>
  <si>
    <t>9601039</t>
  </si>
  <si>
    <t>SBOX nahrbtnik JAKARTA 15,6" oranžen vodoodporen NSS-19368O</t>
  </si>
  <si>
    <t>9601036</t>
  </si>
  <si>
    <t>Ubiquiti usmerjevalnik WiFi7 UDR7 Dream Router UniFi</t>
  </si>
  <si>
    <t>9116197</t>
  </si>
  <si>
    <t>4015026</t>
  </si>
  <si>
    <t>EFB napajalni kabel 220V EURO 1,8m rdeč EK588RT.1,8V2</t>
  </si>
  <si>
    <t>8510106</t>
  </si>
  <si>
    <t>EFB napajalni kabel 220V EURO 3m rdeč EK588RT.3V2</t>
  </si>
  <si>
    <t>8510107</t>
  </si>
  <si>
    <t>9859020</t>
  </si>
  <si>
    <t>Digitus priklopna postaja USB 3.2 TipC 7v1 4K črna potovalna DA-70916</t>
  </si>
  <si>
    <t>9859021</t>
  </si>
  <si>
    <t>Digitus priklopna postaja USB 3.2 TipC 13v1 4K črna DA-70918</t>
  </si>
  <si>
    <t>Delock adapter HDMI M - DVI-D Ž 24+1 65020</t>
  </si>
  <si>
    <t>9707029</t>
  </si>
  <si>
    <t>Delock adapter DisplayPort M-DisplayPort mini Ž 65237</t>
  </si>
  <si>
    <t>9705023</t>
  </si>
  <si>
    <t>Delock adapter DisplayPort-HDMI aktivni 8K 60Hz 61055</t>
  </si>
  <si>
    <t>9707030</t>
  </si>
  <si>
    <t>Ubiquiti PoE napajalnik UTP 24W 1G Pasivni POE-48-24W-G</t>
  </si>
  <si>
    <t>Ubiquiti PoE napajalnik UTP 60W 1G Pasivni POE-50-60W</t>
  </si>
  <si>
    <t>Ubiquiti PoE napajalnik UTP 15W 1G Pasivni U-POE-AF</t>
  </si>
  <si>
    <t>Ubiquiti PoE napajalnik UTP 30W 1G Pasivni U-POE-AT</t>
  </si>
  <si>
    <t>Digitus line extender HDMI množilnik brezžični SET 100m DS-55346</t>
  </si>
  <si>
    <t>Leviton patch FTP CAT.6A 10G Blade 2m siv P24 AC6PCF020-8CCHB-P24</t>
  </si>
  <si>
    <t>9030591</t>
  </si>
  <si>
    <t>Leviton patch FTP CAT.6A 10G Blade 3m siv P24  AC6PCF030-8CCHB-P24</t>
  </si>
  <si>
    <t>9030592</t>
  </si>
  <si>
    <t>8010103</t>
  </si>
  <si>
    <t>EZVIZ digitalno kukalo kamera z zaslonom CS-HP4 - odprta embalaža</t>
  </si>
  <si>
    <t>9959006</t>
  </si>
  <si>
    <t>2140088</t>
  </si>
  <si>
    <t>9859022</t>
  </si>
  <si>
    <t>Joyroom kabel USB C-C 2m 60W bež silikonski luminescent S-A53</t>
  </si>
  <si>
    <t>8519381</t>
  </si>
  <si>
    <t>Joyroom kabel TipC/Lightning 2m 30W bež silikonski luminescent S-A53</t>
  </si>
  <si>
    <t>8519382</t>
  </si>
  <si>
    <t>EZVIZ video nadzor brezžični kit BC1-B2 4.0MP kamera vgrajen akumulator</t>
  </si>
  <si>
    <t>Naglavna svetilka Superfire 220lm polnilna HL75-X</t>
  </si>
  <si>
    <t>Naglavna svetilka Superfire 350lm polnilna HL75-S</t>
  </si>
  <si>
    <t>Baseus video nadzor brezžični kit N1 2-Cam 3.0MP kamera vgrajen akumulator</t>
  </si>
  <si>
    <t>Tecnoware UPS ERA PLUS 5-20V 25W TipC za DC naprave FGCERAPLDC253C</t>
  </si>
  <si>
    <t>9903089</t>
  </si>
  <si>
    <t>Baseus polnilec 67W 2xTipC TipA HDMI docking GaN5 Pro CCGP110201</t>
  </si>
  <si>
    <t>Triton organizator 1U rack 30x65mm z luknjami črn</t>
  </si>
  <si>
    <t>9485060</t>
  </si>
  <si>
    <t>EFB napajalni kabel 220V podaljšek  1m C14-C15 črn</t>
  </si>
  <si>
    <t>EFB napajalni kabel 220V podaljšek 5m C19-C20 črn</t>
  </si>
  <si>
    <t>8510108</t>
  </si>
  <si>
    <t>Ubiquiti dostopna točka WiFi7 U7 Lite</t>
  </si>
  <si>
    <t>9108201</t>
  </si>
  <si>
    <t>7950138</t>
  </si>
  <si>
    <t>Leviton panel CAT.5e/6/6A 48-port modularen Atlas-X1 4S255-D48</t>
  </si>
  <si>
    <t>Baseus prenosna baterija  6.000mAh 20W PowerBank magsafe bela mini PPCXM06A</t>
  </si>
  <si>
    <t>Value striper univerzalni 25.99.8793-15</t>
  </si>
  <si>
    <t>DELL monitor S3422DWG WQHD LED GAMING ukrivljen 210-AZZE</t>
  </si>
  <si>
    <t>9958027</t>
  </si>
  <si>
    <t>DELL monitor U3824DW QHD 37,5"</t>
  </si>
  <si>
    <t>DELL monitor U4924DW 2x QHD 48,9"</t>
  </si>
  <si>
    <t>DELL monitor P2725H FHD 27'' 100Hz 210-BMGC</t>
  </si>
  <si>
    <t>DELL monitor S2725DS QHD 27" 100Hz 210-BMHF</t>
  </si>
  <si>
    <t>DELL monitor S2425HS FHD 23,8" 100Hz 210-BMHH</t>
  </si>
  <si>
    <t>DELL monitor P3424WE UWQHD 34'' 210-BGTY</t>
  </si>
  <si>
    <t>8802217</t>
  </si>
  <si>
    <t>Bachmann podaljšek 220V spiralni 1m bel BM0010721</t>
  </si>
  <si>
    <t>8203090</t>
  </si>
  <si>
    <t>Joyroom prenosna baterija 10.000mAh 20W PowerBank magsafe siva JR-PBM08</t>
  </si>
  <si>
    <t>2140089</t>
  </si>
  <si>
    <t>Joyroom polnilec brezžični za Apple Watch prenosni PowerBank črn JR-W09</t>
  </si>
  <si>
    <t>2190113</t>
  </si>
  <si>
    <t>7716046</t>
  </si>
  <si>
    <t>GMKtec računalnik mini PC G5 Intel N97 12GB RAM DDR5 256GB črn NucBox</t>
  </si>
  <si>
    <t>GMKtec računalnik mini PC G2 Intel N150 12GB RAM DDR5 256GB črn NucBox</t>
  </si>
  <si>
    <t>Leviton modul CAT.6A 10G FTP AtlasX1 toolless črn 6ASJK-RE6</t>
  </si>
  <si>
    <t>9090044</t>
  </si>
  <si>
    <t>Leviton modul CAT.6A 10G FTP AtlasX1 toolless rdeč 6ASJK-RR6</t>
  </si>
  <si>
    <t>9090045</t>
  </si>
  <si>
    <t>Leviton modul CAT.6A 10G FTP AtlasX1 toolless moder 6ASJK-RL6</t>
  </si>
  <si>
    <t>9090046</t>
  </si>
  <si>
    <t>Leviton modul CAT.6A 10G FTP AtlasX1 toolless zelen 6ASJK-RV6</t>
  </si>
  <si>
    <t>9090047</t>
  </si>
  <si>
    <t>SBOX nahrbtnik JAKARTA 15,6" bordo rdeč vodoodporen NSS-19368D</t>
  </si>
  <si>
    <t>WHITE SHARK hub USB 3.1 TipC 3xA + HDMI HEXAGON</t>
  </si>
  <si>
    <t>WHITE SHARK gaming stol IMOLA sivo/črn</t>
  </si>
  <si>
    <t>6004031</t>
  </si>
  <si>
    <t>Delock adapter USB 3.0 M-USB Ž interni 9pin 30cm napajalni 83281</t>
  </si>
  <si>
    <t>Joyroom polnilec 30W USB TipC GaN QC PD bel JR-TCG15</t>
  </si>
  <si>
    <t>2190114</t>
  </si>
  <si>
    <t>8519383</t>
  </si>
  <si>
    <t>Ugreen kabel USB 3.2 C-C PD 3A 60W 5m črn Oculus Link US551</t>
  </si>
  <si>
    <t>EFB patch UTP CAT.6A 0,15m bel ultra flex 3,6mm</t>
  </si>
  <si>
    <t>9030593</t>
  </si>
  <si>
    <t>EFB patch UTP CAT.6A 0,5m bel ultra flex 3,6mm</t>
  </si>
  <si>
    <t>9030594</t>
  </si>
  <si>
    <t>EFB patch UTP CAT.6A 0,25m bel ultra flex 3,6mm</t>
  </si>
  <si>
    <t>9030595</t>
  </si>
  <si>
    <t>PULUZ</t>
  </si>
  <si>
    <t>Delock patch podaljšek SFTP CAT.6A 0,25m črn 86998</t>
  </si>
  <si>
    <t>9030596</t>
  </si>
  <si>
    <t>PULUZ vrtljivo stojalo 360° 15cm PU3048B</t>
  </si>
  <si>
    <t>Triton kabinet 22U 1080 600x900 siv N8 sestavljen perforirana sp./zd. vrata</t>
  </si>
  <si>
    <t>9440405</t>
  </si>
  <si>
    <t>9060054</t>
  </si>
  <si>
    <t>9060055</t>
  </si>
  <si>
    <t>9060056</t>
  </si>
  <si>
    <t>2003025</t>
  </si>
  <si>
    <t>EMOS adapter 2x euro 230V 3680W P00252N</t>
  </si>
  <si>
    <t>8203091</t>
  </si>
  <si>
    <t>EMOS adapter 3x euro 230V 2300W P00242</t>
  </si>
  <si>
    <t>8203092</t>
  </si>
  <si>
    <t>EMOS</t>
  </si>
  <si>
    <t>Ruijie-Reyee</t>
  </si>
  <si>
    <t>SBOX stenski nosilec za TV PLB-6546T-2 črn</t>
  </si>
  <si>
    <t>7709105</t>
  </si>
  <si>
    <t>Ugreen RJ45 konektor CAT.6 UTP trdi kabel pak/100 NW120-100</t>
  </si>
  <si>
    <t>Ugreen RJ45 konektor CAT.6 UTP trdi kabel pak/50 NW120-50</t>
  </si>
  <si>
    <t>Ugreen RJ45 konektor CAT.6 FTP trdi kabel pak/10 NW111</t>
  </si>
  <si>
    <t>Ruijie-Reyee usmerjevalnik  5-port 4xPoE Giga Managed RG-EG305GH-P-E</t>
  </si>
  <si>
    <t>Ruijie-Reyee usmerjevalnik WiFi AC 1267Mb RG-EG105GW(T)</t>
  </si>
  <si>
    <t>Ruijie-Reyee stikalo 100M 8-port RG-ES08</t>
  </si>
  <si>
    <t>Ruijie-Reyee stikalo Giga  8-port kovinsko ohišje RG-ES108GD</t>
  </si>
  <si>
    <t>Ruijie-Reyee stikalo 100M 16-port PoE + 2xGiga 2x SFP kovinsko ohiš RG-ES118S-LP</t>
  </si>
  <si>
    <t>Ruijie-Reyee stikalo Giga  5-port Managed RG-ES205GC</t>
  </si>
  <si>
    <t>Ruijie-Reyee stikalo Giga  5-port 4x PoE kovinsko ohišje Managed RG-ES205GC-P</t>
  </si>
  <si>
    <t>Ruijie-Reyee stikalo Giga  9-port 8x PoE kovinsko ohišje Managed RG-ES209GC-P</t>
  </si>
  <si>
    <t>Ruijie-Reyee stikalo Giga  16-port Managed rack RG-ES216GC</t>
  </si>
  <si>
    <t>Ruijie-Reyee stikalo Giga  24-port Managed rack RG-ES224GC</t>
  </si>
  <si>
    <t>Ruijie-Reyee dostopna točka WiFi 867Mb bridge zunanja set/2 RG-EST350 V2</t>
  </si>
  <si>
    <t>Ruijie-Reyee dostopna točka WiFi 1200Mb repeater Mesh Dual-Band RG-EW1200R</t>
  </si>
  <si>
    <t>Ruijie-Reyee dostopna točka WiFi 300Mb repeater RG-EW300R</t>
  </si>
  <si>
    <t>Ruijie-Reyee dostopna točka WiFi 1267Mb AC Giga stropna RG-RAP2200E</t>
  </si>
  <si>
    <t>Ruijie-Reyee dostopna točka WiFi 1267Mb AC stropna RG-RAP2200(F)</t>
  </si>
  <si>
    <t>Ruijie-Reyee dostopna točka WiFi6 3000Mb AX SFP Giga stropna RG-AP820-L/V3</t>
  </si>
  <si>
    <t>Ruijie-Reyee dostopna točka WiFi 1300Mb AC Omni zunanja RG-RAP6202(G)</t>
  </si>
  <si>
    <t>Ruijie-Reyee usmerjevalnik WiFi AC 1200Mb Dual-Band RG-EW1200</t>
  </si>
  <si>
    <t>Ruijie-Reyee usmerjevalnik WiFi AC PRO 1200Mb Giga Dual-Band RG-EW1200G Pro</t>
  </si>
  <si>
    <t>Ruijie-Reyee usmerjevalnik WiFi 300Mb RG-EW300 PRO</t>
  </si>
  <si>
    <t>Ruijie-Reyee usmerjevalnik WiFi6 MESH 3200Mb RG-M32</t>
  </si>
  <si>
    <t>Ruijie-Reyee usmerjevalnik WiFi6 AX 3000Mb RG-EG105GW-X</t>
  </si>
  <si>
    <t>Ruijie-Reyee usmerjevalnik  9-port SFP Giga Managed RG-EG209GS</t>
  </si>
  <si>
    <t>Ruijie-Reyee stikalo 100M 6-port 4x PoE mini kovinsko ohišje RG-ES106D-P V2</t>
  </si>
  <si>
    <t>Ruijie-Reyee usmerjevalnik WiFi6 AX 3200Mb RG-EW3200GX PRO</t>
  </si>
  <si>
    <t>Ruijie-Reyee dostopna točka WiFi6 1800Mb AX Giga stropna RG-RAP2260(G)</t>
  </si>
  <si>
    <t>Ruijie-Reyee usmerjevalnik 10-port Giga rack RG-EG310GH-E</t>
  </si>
  <si>
    <t>Ruijie-Reyee usmerjevalnik WiFi6 MESH 3200Mb set- 2 kos RG-M32</t>
  </si>
  <si>
    <t>Ruijie-Reyee usmerjevalnik WiFi6 AX 1800Mb Giga Dual-Band RG-EW1800GX PRO</t>
  </si>
  <si>
    <t>Ruijie-Reyee PoE napajalnik UTP 15,4W Giga RG-POE-AF15</t>
  </si>
  <si>
    <t>Ruijie-Reyee PoE napajalnik UTP 30W Giga RG-POE-AT30</t>
  </si>
  <si>
    <t>Ruijie-Reyee stikalo Giga 24-port rack 24x 4xSFP+ Managed RG-NBS5200-24GT4XS</t>
  </si>
  <si>
    <t>Ruijie-Reyee pretvornik FO SFP Mini-GBIC Giga Multimode 850-nm MINI-GBIC-SX-MM850</t>
  </si>
  <si>
    <t>Ruijie-Reyee dostopna točka WiFi 300Mb bridge 2.4GHz zunanja set/2 RG-EST100</t>
  </si>
  <si>
    <t>Ruijie-Reyee dostopna točka WiFi 867Mb bridge 5GHz zunanja set/2 RG-EST310 V2</t>
  </si>
  <si>
    <t>Ruijie-Reyee usmerjevalnik WiFi6 AX 3000Mb Gaming RG-EW3000GX PRO</t>
  </si>
  <si>
    <t>Ruijie-Reyee dostopna točka WiFi6 3000Mb AX 2,5 Giga stropna RG-RAP2260</t>
  </si>
  <si>
    <t>Ruijie-Reyee dostopna točka WiFi AC1300 Giga zunanja RG-RAP52-OD</t>
  </si>
  <si>
    <t>Ruijie-Reyee stikalo Giga 24-port PoE+2x SFP kovinsko ohišje Managed RG-ES226GC-P</t>
  </si>
  <si>
    <t>Ruijie-Reyee stikalo Giga 24-port PoE + 4x SFP kovinsko Managed rack</t>
  </si>
  <si>
    <t>Ruijie-Reyee dostopna točka WiFi6 1800Mb AX Omni zunanja RG-RAP6262(G)</t>
  </si>
  <si>
    <t>Ruijie-Reyee dostopna točka WiFi6 1800Mb AX Giga Dual-Band zunanja</t>
  </si>
  <si>
    <t>Ruijie-Reyee PoE napajalnik UTP 30W IEEE802.3at Giga RG-E-130</t>
  </si>
  <si>
    <t>Ruijie-Reyee pretvornik FO SFP Mini-GBIC Giga Singlemode 1310nm MINI-GBIC-LX-SM13</t>
  </si>
  <si>
    <t>Ruijie-Reyee stikalo Giga 24-port rack 24x PoE 4xSFP Managed RG-S2915-24GT4MS-P</t>
  </si>
  <si>
    <t>Ruijie-Reyee dostopna točka WiFi6 2400Mb AX SFP Giga Dual-Band zunanja</t>
  </si>
  <si>
    <t>Ruijie-Reyee dostopna točka WiFi6 1775Mb AX 5x Giga Dual-Band RG-AP180</t>
  </si>
  <si>
    <t>Ruijie-Reyee stikalo Giga 16-port PoE +  2x SFP managed rack RG-ES218GC-P</t>
  </si>
  <si>
    <t>Ruijie-Reyee dostopna točka WiFi6 3000Mb AX Giga stropna RG-RAP2266</t>
  </si>
  <si>
    <t>Ruijie-Reyee stikalo Giga  8-port + 4x SFP kovinsko Managed Industrijsko</t>
  </si>
  <si>
    <t>Ruijie-Reyee stikalo Giga  4-port + 2x SFP kovinsko Managed Industrijsko</t>
  </si>
  <si>
    <t>Ruijie-Reyee usmerjevalnik WiFi 300Mb RG-EW300N</t>
  </si>
  <si>
    <t>Ruijie-Reyee pretvornik RJ45 SFP Mini-GBIC-GT Giga</t>
  </si>
  <si>
    <t>Ruijie-Reyee stikalo Giga  6-port 4x PoE SFP kovinsko ohišj Managed RG-ES206GS-P</t>
  </si>
  <si>
    <t>Ruijie-Reyee stikalo Giga  5-port RG-ES05G-L</t>
  </si>
  <si>
    <t>Ruijie-Reyee stikalo 100M 8-port RG-ES08F</t>
  </si>
  <si>
    <t>Ruijie-Reyee stikalo Giga 10-port 8xPoE kovinsko ohišj Managed RG-ES210GS-P</t>
  </si>
  <si>
    <t>Ruijie-Reyee stikalo 100M 5-port RG-ES05F</t>
  </si>
  <si>
    <t>Ruijie-Reyee usmerjevalnik WiFi AC 1300Mb Dual-Band RG-EW1300G</t>
  </si>
  <si>
    <t>Ruijie-Reyee dostopna točka WiFi7 19000Mb BE 10 Giga stropna RG-RAP73HD</t>
  </si>
  <si>
    <t>Ruijie-Reyee usmerjevalnik 5-port Giga Managed RG-EG105G-V3</t>
  </si>
  <si>
    <t>Ruijie-Reyee stikalo Giga 16-port PoE + 2x SFP kovinsko ohiš rack RG-ES118GS-P-L</t>
  </si>
  <si>
    <t>Ruijie-Reyee stikalo Giga 8-port RG-ES08G-L</t>
  </si>
  <si>
    <t>Ruijie-Reyee usmerjevalnik 10-port 2x SFP+ 10Giga RG-EG1510XS</t>
  </si>
  <si>
    <t>Ruijie-Reyee stikalo Giga 28-port 24x PoE+2x SFP kovinsko ohišje Managed</t>
  </si>
  <si>
    <t>Ruijie-Reyee stikalo Giga 20-port 16x PoE+2x SFP kovinsko ohišje Managed</t>
  </si>
  <si>
    <t>Ruijie-Reyee usmerjevalnik  5-port 4xPoE Giga Managed RG-EG105G-P-V3</t>
  </si>
  <si>
    <t>Ruijie-Reyee stikalo Giga  24-port kovinsko ohišje RG-ES124G-L</t>
  </si>
  <si>
    <t>Ruijie-Reyee dostopna točka WiFi6 AX3000 Giga zunanja RG-RAP62-OD</t>
  </si>
  <si>
    <t>Ruijie-Reyee dostopna točka WiFi7 5040Mb 2,5 Giga stropna RG-RAP72Pro</t>
  </si>
  <si>
    <t>Ruijie-Reyee usmerjevalnik WiFi 4G LTE 300Mb RG-EW300T</t>
  </si>
  <si>
    <t>Ruijie-Reyee stikalo 100M 10-port 8xPoE kovinsko ohišje RG-ES110F-P</t>
  </si>
  <si>
    <t>Ruijie-Reyee stikalo 100M 8-port PoE + 2x Giga kovinsko ohišje RG-ES110FG-P</t>
  </si>
  <si>
    <t>Ruijie-Reyee stikalo Giga 9-port 8xPoE + SFP RG-ES110GS-P-L</t>
  </si>
  <si>
    <t>Ruijie-Reyee stikalo 100M 6-port 4xPoE kovinsko ohišje RG-ES106F-P</t>
  </si>
  <si>
    <t>Leviton patch UTP CAT.6   1m siv P24 C6CPCU010-8CCBB-P24</t>
  </si>
  <si>
    <t>9030598</t>
  </si>
  <si>
    <t>Leviton patch UTP CAT.6 1,2m siv 3,8mm HighFlex P24 6H4P0-04S</t>
  </si>
  <si>
    <t>9030599</t>
  </si>
  <si>
    <t>Leviton patch UTP CAT.6 1,5m črn 3,8mm HighFlex P24 6H4P0-05E</t>
  </si>
  <si>
    <t>9030600</t>
  </si>
  <si>
    <t>GMKtec računalnik mini PC M5 AMD Ryzen7 32GB RAM 1TB SSD NucBox</t>
  </si>
  <si>
    <t>EFB optični patch SM LC-SC/APC 2m Simplex</t>
  </si>
  <si>
    <t>Ubiquiti dostopna točka WiFi nanoHD PoE UAP-nanoHD</t>
  </si>
  <si>
    <t>EFB silikonska zaščita optičnega zvara 60mm pak/100 5310060-100</t>
  </si>
  <si>
    <t>Ubiquiti IP kamera Unifi 8.0MP zunanja PoE bela UVC-G6-Turret-W</t>
  </si>
  <si>
    <t>8001263</t>
  </si>
  <si>
    <t>Ubiquiti IP kamera Unifi 8.0MP zunanja PoE bela UVC-G6-Bullet-W</t>
  </si>
  <si>
    <t>8001264</t>
  </si>
  <si>
    <t>Ubiquiti IP kamera Unifi 8.0MP brezžična zunanja bela UVC-G6-INS-W</t>
  </si>
  <si>
    <t>8001265</t>
  </si>
  <si>
    <t>Ugreen adapter AVDIO USB Lightning-Jack 3,5Ž črn US211</t>
  </si>
  <si>
    <t>9701061</t>
  </si>
  <si>
    <t>Hilook nosilec za IP kamero PTZ stenski DS-1602ZJ</t>
  </si>
  <si>
    <t>8020067</t>
  </si>
  <si>
    <t>BARACUDA tipkovnica USB črna/rdeča mehanska stikala gaming BGK-03111 DOLPHI</t>
  </si>
  <si>
    <t>6006040</t>
  </si>
  <si>
    <t>6006041</t>
  </si>
  <si>
    <t>BARACUDA tipkovnica USB bela/rdeča mehanska stikala gaming BGK-03211 DOLPHI</t>
  </si>
  <si>
    <t>Digitus mrežni multifunkcijski strežnik WiFi 2x USB bel DN-13024</t>
  </si>
  <si>
    <t>Digitus mrežni multifunkcijski strežnik USB črn DN-13020</t>
  </si>
  <si>
    <t>9118059</t>
  </si>
  <si>
    <t>Ubiquiti dostopna točka WiFi nanoHD UAP-nanoHD</t>
  </si>
  <si>
    <t>9108202</t>
  </si>
  <si>
    <t>Logitech miška ERGO M575 S Trackball brezžična  Bluetooth grafitna 910-007029</t>
  </si>
  <si>
    <t>5530159</t>
  </si>
  <si>
    <t>Tenda dostopna točka WiFi6 3000Mb PoE I27</t>
  </si>
  <si>
    <t>9108203</t>
  </si>
  <si>
    <t>Tenda dostopna točka WiFi 1200Mb zunanja OAP1200</t>
  </si>
  <si>
    <t>9108204</t>
  </si>
  <si>
    <t>Tenda stikalo Giga 18-port rack 16x PoE 2xSFP TEG1120P-16-150W</t>
  </si>
  <si>
    <t>9104264</t>
  </si>
  <si>
    <t>Mikrotik strežnik ROSE Data Server RDS2216-2XG-4S+4XS-2XQ</t>
  </si>
  <si>
    <t>8910041</t>
  </si>
  <si>
    <t>Triton okvir 27U 1340 600x600 dvojni siv</t>
  </si>
  <si>
    <t>9490102</t>
  </si>
  <si>
    <t>Mikrotik stikalo Giga  8-port 8x PoE 2x SFP netPower Lite 7R zunanje</t>
  </si>
  <si>
    <t>9104265</t>
  </si>
  <si>
    <t>Ubiquiti nosilec za montažo v kabinet Pro Max 16 UACC-Pro-Max-16-RM</t>
  </si>
  <si>
    <t>7716047</t>
  </si>
  <si>
    <t>9108205</t>
  </si>
  <si>
    <t>Ubiquiti video domofon WiFi G4 Doorbell Pro</t>
  </si>
  <si>
    <t>9959008</t>
  </si>
  <si>
    <t>EFB patch SFTP CAT.6A PIMF 20m siv</t>
  </si>
  <si>
    <t>9030601</t>
  </si>
  <si>
    <t>Ubiquiti dostopna točka WiFi7 10G U7 Pro-XG</t>
  </si>
  <si>
    <t>Keline akcija -10%</t>
  </si>
  <si>
    <t>Joyroom prenosna baterija 10.000mAh PowerBank črna JR-PBF12</t>
  </si>
  <si>
    <t>2140090</t>
  </si>
  <si>
    <t>Joyroom prenosna baterija 10.000mAh PowerBank bela JR-PBF12</t>
  </si>
  <si>
    <t>2140091</t>
  </si>
  <si>
    <t>Ednet polnilec avtomobilski 12V 24V USB 2xTipA QC črn 84103</t>
  </si>
  <si>
    <t>Baseus polnilec avtomobilski 12V 24V 30W PD QC TipA TipC črn CCALL-AS01</t>
  </si>
  <si>
    <t>Baseus polnilec avtomobilski 12V 24V 45W PD QC TipA TipC črn CCMLC20C-01</t>
  </si>
  <si>
    <t>Baseus polnilec avtomobilski 12V 24V 40W 2xTipC PD QC moder CGJP000003</t>
  </si>
  <si>
    <t>Baseus polnilec avtomobilski 12V 24V 40W TipC TipA PD QC siv TZCCJD-0G</t>
  </si>
  <si>
    <t>Joyroom polnilec avtomobilski 12V 24V 120W PD QC TipA TipC črn JR-CCN07</t>
  </si>
  <si>
    <t>Azdome avtomobilska kamera M330 FHD WiFi</t>
  </si>
  <si>
    <t>8001266</t>
  </si>
  <si>
    <t>EFB napajalni kabel 220V C15 2m črn</t>
  </si>
  <si>
    <t>Ubiquiti usmerjevalnik WiFi 4G LTE industrijski UMR-Industrial</t>
  </si>
  <si>
    <t>9116199</t>
  </si>
  <si>
    <t>8307039</t>
  </si>
  <si>
    <t>8307040</t>
  </si>
  <si>
    <t>2003026</t>
  </si>
  <si>
    <t>2003027</t>
  </si>
  <si>
    <t>2003028</t>
  </si>
  <si>
    <t>Joyroom prenosna baterija 10.000mAh 22,5W PowerBank črna JR-PBF19</t>
  </si>
  <si>
    <t>2140092</t>
  </si>
  <si>
    <t>Joyroom prenosna baterija 75.000mAh 100W PowerBank army JR-PBF10</t>
  </si>
  <si>
    <t>2140093</t>
  </si>
  <si>
    <t>TKK tehnični sprej MULTIPURPOSE SILICONE CLEAN PROTECT 400ML</t>
  </si>
  <si>
    <t>TKK tehnični sprej OZNAČEVALNI RDEČ CLEAN PROTECT 400ML</t>
  </si>
  <si>
    <t>TKK tehnični sprej DEGRIP ČISTILO IN RAZMAŠČEVALEC CLEAN PROTECT 400ML</t>
  </si>
  <si>
    <t>Superfire LED svetilka otroška - zajec RAB-02</t>
  </si>
  <si>
    <t>Digitus RJ45 konektor CAT.6A FTP trdi kabel AK-219604 (pak/100) hirose</t>
  </si>
  <si>
    <t>Digitus RJ45 konektor CAT.6A FTP trdi kabel AK-219604 (pak/10) hirose</t>
  </si>
  <si>
    <t>Tenda stikalo Giga 9-port 8x PoE + SFP kovinsko ohišje TEG1110PF-8-120W</t>
  </si>
  <si>
    <t>9104266</t>
  </si>
  <si>
    <t>Triton kabinet 42U 1970 600x800 črn N8 perforirana vrata</t>
  </si>
  <si>
    <t>9440406</t>
  </si>
  <si>
    <t>AZDOME</t>
  </si>
  <si>
    <t>Delock kabel USB C-C 15cm 100W 5A črn 85356</t>
  </si>
  <si>
    <t>8519384</t>
  </si>
  <si>
    <t>Ubiquiti usmerjevalnik  5-port 1G Cloud Gateway Ultra UCG-Ultra</t>
  </si>
  <si>
    <t>Ubiquiti usmerjevalnik  2-port 1G 2xSFP+ Gateway PRO UXG-PRO</t>
  </si>
  <si>
    <t>Ubiquiti usmerjevalnik  9-port 1G+snem. Dream Machine Pro Max UDM-PRO-MAX</t>
  </si>
  <si>
    <t>Ubiquiti usmerjevalnik  9-port 1G+snem. Dream Machine Special UDM-SE</t>
  </si>
  <si>
    <t>Ubiquiti usmerjevalnik  5-port 2,5G 2x 10G SFP+ Cloud Gateway Fiber UCG-Fiber</t>
  </si>
  <si>
    <t>9116200</t>
  </si>
  <si>
    <t>Darilo: Majica Leviton modra</t>
  </si>
  <si>
    <t>Darilo: Brisača TechTrade zelena 100% bombaž 140x70 cm</t>
  </si>
  <si>
    <t>8307041</t>
  </si>
  <si>
    <t>HP prenosnik 250 G10 i3-1315U</t>
  </si>
  <si>
    <t>8802218</t>
  </si>
  <si>
    <t>HP prenosnik ProBook 450 G10 i7-1355U</t>
  </si>
  <si>
    <t>8802219</t>
  </si>
  <si>
    <t>Lenovo prenosnik Thinkbook 16 G6 IRL i5</t>
  </si>
  <si>
    <t>8802220</t>
  </si>
  <si>
    <t>Lenovo prenosnik V15 G4 i7-13620H</t>
  </si>
  <si>
    <t>8802221</t>
  </si>
  <si>
    <t>Darilo:Leviton majica S,M,L,XL,2XL,3XL modra, Napiši željeno velikost majice</t>
  </si>
  <si>
    <t>Darilo: Mikrotik majica S,M,L,XL,2XL,3XL siva, Napiši željeno velikost majice</t>
  </si>
  <si>
    <t>TKK tehnični sprej BELA MAST UNIVERSAL WHITE GREASE CLEAN PROTECT 400ML</t>
  </si>
  <si>
    <t>2003029</t>
  </si>
  <si>
    <t>Aten pretvornik USB-Serial FTDI UC232AF</t>
  </si>
  <si>
    <t>9801067</t>
  </si>
  <si>
    <t>TKK</t>
  </si>
  <si>
    <t>Digitus namizni nosilec za 2x monitor srebrno/črn DA-90353</t>
  </si>
  <si>
    <t>Digitus namizni nosilec za 2x monitor črn DA-90400</t>
  </si>
  <si>
    <t>Digitus namizni nosilec za 3x monitor srebrno/črn DA-90363</t>
  </si>
  <si>
    <t>Synology NAS DS925+ za 4 diske</t>
  </si>
  <si>
    <t>8910042</t>
  </si>
  <si>
    <t>TKK tehnični kontakt sprej CONTACT CLEANER CLEAN PROTECT 400ML</t>
  </si>
  <si>
    <t>Bachmann STEP vgradni razdelilec 2x220V 1xprazen 220mm 906.09528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</si>
</sst>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2"/>
      <color theme="1"/>
      <name val="Calibri"/>
      <family val="2"/>
      <charset val="238"/>
      <scheme val="minor"/>
    </font>
    <font>
      <b/>
      <sz val="11"/>
      <color indexed="9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2"/>
      <color indexed="9"/>
      <name val="Calibri"/>
      <family val="2"/>
      <charset val="238"/>
    </font>
    <font>
      <sz val="11"/>
      <color indexed="8"/>
      <name val="Calibri"/>
      <family val="2"/>
      <scheme val="minor"/>
    </font>
    <font>
      <sz val="8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1563A3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4" fillId="0" borderId="0"/>
    <xf numFmtId="9" fontId="5" fillId="0" borderId="0" applyFont="0" applyFill="0" applyBorder="0" applyAlignment="0" applyProtection="0"/>
    <xf numFmtId="0" fontId="7" fillId="0" borderId="0"/>
  </cellStyleXfs>
  <cellXfs count="18">
    <xf numFmtId="0" fontId="0" fillId="0" borderId="0" xfId="0"/>
    <xf numFmtId="0" fontId="1" fillId="2" borderId="0" xfId="0" applyFont="1" applyFill="1"/>
    <xf numFmtId="2" fontId="0" fillId="0" borderId="0" xfId="0" applyNumberFormat="1"/>
    <xf numFmtId="4" fontId="0" fillId="0" borderId="0" xfId="0" applyNumberFormat="1"/>
    <xf numFmtId="0" fontId="2" fillId="2" borderId="0" xfId="0" applyFont="1" applyFill="1"/>
    <xf numFmtId="14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0" fillId="0" borderId="0" xfId="2" applyNumberFormat="1" applyFont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right"/>
    </xf>
    <xf numFmtId="0" fontId="6" fillId="2" borderId="0" xfId="0" applyFont="1" applyFill="1" applyAlignment="1">
      <alignment horizontal="right" vertical="center" wrapText="1"/>
    </xf>
    <xf numFmtId="14" fontId="0" fillId="0" borderId="0" xfId="0" applyNumberFormat="1" applyAlignment="1">
      <alignment horizontal="right"/>
    </xf>
    <xf numFmtId="20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right"/>
    </xf>
    <xf numFmtId="164" fontId="0" fillId="0" borderId="0" xfId="0" applyNumberFormat="1"/>
  </cellXfs>
  <cellStyles count="4">
    <cellStyle name="Normal" xfId="0" builtinId="0"/>
    <cellStyle name="Normal 2" xfId="1" xr:uid="{00000000-0005-0000-0000-000001000000}"/>
    <cellStyle name="Normal 3" xfId="3" xr:uid="{C488AB7E-8E7F-46C4-AF5A-23D3A7FB3EED}"/>
    <cellStyle name="Per cent" xfId="2" builtinId="5"/>
  </cellStyles>
  <dxfs count="26">
    <dxf>
      <numFmt numFmtId="2" formatCode="0.0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</dxf>
    <dxf>
      <numFmt numFmtId="2" formatCode="0.00"/>
    </dxf>
    <dxf>
      <numFmt numFmtId="164" formatCode="0.0%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4" formatCode="0.0%"/>
    </dxf>
    <dxf>
      <numFmt numFmtId="2" formatCode="0.00"/>
    </dxf>
    <dxf>
      <numFmt numFmtId="2" formatCode="0.0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  <alignment horizontal="right" vertical="bottom" textRotation="0" wrapText="0" indent="0" justifyLastLine="0" shrinkToFit="0" readingOrder="0"/>
    </dxf>
    <dxf>
      <numFmt numFmtId="2" formatCode="0.00"/>
    </dxf>
    <dxf>
      <fill>
        <patternFill>
          <bgColor rgb="FF00B05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refreshOnLoad="1" connectionId="4" xr16:uid="{FA507365-F546-4FF9-A080-9857DBC6B9E3}" autoFormatId="16" applyNumberFormats="0" applyBorderFormats="0" applyFontFormats="0" applyPatternFormats="0" applyAlignmentFormats="0" applyWidthHeightFormats="0">
  <queryTableRefresh nextId="128" unboundColumnsRight="11">
    <queryTableFields count="17">
      <queryTableField id="22" name="Sku" tableColumnId="22"/>
      <queryTableField id="5" name="Name" tableColumnId="5"/>
      <queryTableField id="1" name="Id" tableColumnId="1"/>
      <queryTableField id="78" name="Price" tableColumnId="78"/>
      <queryTableField id="107" dataBound="0" tableColumnId="2"/>
      <queryTableField id="60" name="StockQuantity" tableColumnId="60"/>
      <queryTableField id="108" dataBound="0" tableColumnId="3"/>
      <queryTableField id="112" dataBound="0" tableColumnId="4"/>
      <queryTableField id="113" dataBound="0" tableColumnId="6"/>
      <queryTableField id="114" dataBound="0" tableColumnId="7"/>
      <queryTableField id="115" dataBound="0" tableColumnId="8"/>
      <queryTableField id="116" dataBound="0" tableColumnId="9"/>
      <queryTableField id="117" dataBound="0" tableColumnId="10"/>
      <queryTableField id="118" dataBound="0" tableColumnId="11"/>
      <queryTableField id="119" dataBound="0" tableColumnId="12"/>
      <queryTableField id="120" dataBound="0" tableColumnId="13"/>
      <queryTableField id="121" dataBound="0" tableColumnId="14"/>
    </queryTableFields>
    <queryTableDeletedFields count="99">
      <deletedField name="ProductTypeId"/>
      <deletedField name="ParentGroupedProductId"/>
      <deletedField name="VisibleIndividually"/>
      <deletedField name="ShortDescription"/>
      <deletedField name="FullDescription"/>
      <deletedField name="AdminComment"/>
      <deletedField name="ProductTemplateId"/>
      <deletedField name="VendorId"/>
      <deletedField name="ShowOnHomePage"/>
      <deletedField name="MetaKeywords"/>
      <deletedField name="MetaDescription"/>
      <deletedField name="MetaTitle"/>
      <deletedField name="AllowCustomerReviews"/>
      <deletedField name="ApprovedRatingSum"/>
      <deletedField name="NotApprovedRatingSum"/>
      <deletedField name="ApprovedTotalReviews"/>
      <deletedField name="NotApprovedTotalReviews"/>
      <deletedField name="SubjectToAcl"/>
      <deletedField name="LimitedToStores"/>
      <deletedField name="ManufacturerPartNumber"/>
      <deletedField name="Gtin"/>
      <deletedField name="IsGiftCard"/>
      <deletedField name="GiftCardTypeId"/>
      <deletedField name="OverriddenGiftCardAmount"/>
      <deletedField name="RequireOtherProducts"/>
      <deletedField name="AutomaticallyAddRequiredProducts"/>
      <deletedField name="IsDownload"/>
      <deletedField name="DownloadId"/>
      <deletedField name="UnlimitedDownloads"/>
      <deletedField name="MaxNumberOfDownloads"/>
      <deletedField name="DownloadExpirationDays"/>
      <deletedField name="DownloadActivationTypeId"/>
      <deletedField name="HasSampleDownload"/>
      <deletedField name="SampleDownloadId"/>
      <deletedField name="HasUserAgreement"/>
      <deletedField name="UserAgreementText"/>
      <deletedField name="IsRecurring"/>
      <deletedField name="RecurringCycleLength"/>
      <deletedField name="RecurringCyclePeriodId"/>
      <deletedField name="RecurringTotalCycles"/>
      <deletedField name="IsRental"/>
      <deletedField name="RentalPriceLength"/>
      <deletedField name="RentalPricePeriodId"/>
      <deletedField name="IsShipEnabled"/>
      <deletedField name="IsFreeShipping"/>
      <deletedField name="ShipSeparately"/>
      <deletedField name="AdditionalShippingCharge"/>
      <deletedField name="DeliveryDateId"/>
      <deletedField name="IsTaxExempt"/>
      <deletedField name="TaxCategoryId"/>
      <deletedField name="IsTelecommunicationsOrBroadcastingOrElectronicServices"/>
      <deletedField name="ManageInventoryMethodId"/>
      <deletedField name="ProductAvailabilityRangeId"/>
      <deletedField name="UseMultipleWarehouses"/>
      <deletedField name="WarehouseId"/>
      <deletedField name="DisplayStockAvailability"/>
      <deletedField name="DisplayStockQuantity"/>
      <deletedField name="MinStockQuantity"/>
      <deletedField name="LowStockActivityId"/>
      <deletedField name="NotifyAdminForQuantityBelow"/>
      <deletedField name="BackorderModeId"/>
      <deletedField name="AllowBackInStockSubscriptions"/>
      <deletedField name="OrderMinimumQuantity"/>
      <deletedField name="OrderMaximumQuantity"/>
      <deletedField name="AllowedQuantities"/>
      <deletedField name="AllowAddingOnlyExistingAttributeCombinations"/>
      <deletedField name="NotReturnable"/>
      <deletedField name="DisableBuyButton"/>
      <deletedField name="DisableWishlistButton"/>
      <deletedField name="AvailableForPreOrder"/>
      <deletedField name="PreOrderAvailabilityStartDateTimeUtc"/>
      <deletedField name="CallForPrice"/>
      <deletedField name="OldPrice"/>
      <deletedField name="ProductCost"/>
      <deletedField name="CustomerEntersPrice"/>
      <deletedField name="MinimumCustomerEnteredPrice"/>
      <deletedField name="MaximumCustomerEnteredPrice"/>
      <deletedField name="BasepriceEnabled"/>
      <deletedField name="BasepriceAmount"/>
      <deletedField name="BasepriceUnitId"/>
      <deletedField name="BasepriceBaseAmount"/>
      <deletedField name="BasepriceBaseUnitId"/>
      <deletedField name="MarkAsNew"/>
      <deletedField name="MarkAsNewStartDateTimeUtc"/>
      <deletedField name="MarkAsNewEndDateTimeUtc"/>
      <deletedField name="HasTierPrices"/>
      <deletedField name="HasDiscountsApplied"/>
      <deletedField name="Weight"/>
      <deletedField name="Length"/>
      <deletedField name="Width"/>
      <deletedField name="Height"/>
      <deletedField name="AvailableStartDateTimeUtc"/>
      <deletedField name="AvailableEndDateTimeUtc"/>
      <deletedField name="DisplayOrder"/>
      <deletedField name="Published"/>
      <deletedField name="Deleted"/>
      <deletedField name="CreatedOnUtc"/>
      <deletedField name="UpdatedOnUtc"/>
      <deletedField name="RequiredProductIds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refreshOnLoad="1" connectionId="5" xr16:uid="{CF92DC94-C363-442C-A7FB-E432B8CB740E}" autoFormatId="16" applyNumberFormats="0" applyBorderFormats="0" applyFontFormats="0" applyPatternFormats="0" applyAlignmentFormats="0" applyWidthHeightFormats="0">
  <queryTableRefresh nextId="129" unboundColumnsRight="1">
    <queryTableFields count="3">
      <queryTableField id="127" name="Discount_Id" tableColumnId="127"/>
      <queryTableField id="128" name="Product_Id" tableColumnId="128"/>
      <queryTableField id="107" dataBound="0" tableColumnId="10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refreshOnLoad="1" connectionId="2" xr16:uid="{4B70414D-F619-4F1D-88BF-4D436F14744D}" autoFormatId="16" applyNumberFormats="0" applyBorderFormats="0" applyFontFormats="0" applyPatternFormats="0" applyAlignmentFormats="0" applyWidthHeightFormats="0">
  <queryTableRefresh nextId="7" unboundColumnsRight="1">
    <queryTableFields count="3">
      <queryTableField id="2" name="ProductId" tableColumnId="2"/>
      <queryTableField id="3" name="ManufacturerId" tableColumnId="3"/>
      <queryTableField id="6" dataBound="0" tableColumnId="6"/>
    </queryTableFields>
    <queryTableDeletedFields count="3">
      <deletedField name="Id"/>
      <deletedField name="IsFeaturedProduct"/>
      <deletedField name="DisplayOrder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refreshOnLoad="1" connectionId="3" xr16:uid="{F9A4435C-43BC-4D96-BA62-B9AA91850BA9}" autoFormatId="16" applyNumberFormats="0" applyBorderFormats="0" applyFontFormats="0" applyPatternFormats="0" applyAlignmentFormats="0" applyWidthHeightFormats="0">
  <queryTableRefresh nextId="19">
    <queryTableFields count="3">
      <queryTableField id="3" name="Id" tableColumnId="3"/>
      <queryTableField id="4" name="Name" tableColumnId="4"/>
      <queryTableField id="7" name="DiscountPercentage" tableColumnId="7"/>
    </queryTableFields>
    <queryTableDeletedFields count="13">
      <deletedField name="DiscountAmount"/>
      <deletedField name="MaximumDiscountAmount"/>
      <deletedField name="StartDateUtc"/>
      <deletedField name="EndDateUtc"/>
      <deletedField name="RequiresCouponCode"/>
      <deletedField name="CouponCode"/>
      <deletedField name="IsCumulative"/>
      <deletedField name="DiscountLimitationId"/>
      <deletedField name="LimitationTimes"/>
      <deletedField name="MaximumDiscountedQuantity"/>
      <deletedField name="AppliedToSubCategories"/>
      <deletedField name="UsePercentage"/>
      <deletedField name="DiscountTypeId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refreshOnLoad="1" connectionId="1" xr16:uid="{A1D36753-17B2-465E-A14C-B997DAD7EFE1}" autoFormatId="16" applyNumberFormats="0" applyBorderFormats="0" applyFontFormats="0" applyPatternFormats="0" applyAlignmentFormats="0" applyWidthHeightFormats="0">
  <queryTableRefresh nextId="24">
    <queryTableFields count="2">
      <queryTableField id="1" name="Id" tableColumnId="1"/>
      <queryTableField id="23" name="Name" tableColumnId="23"/>
    </queryTableFields>
    <queryTableDeletedFields count="17">
      <deletedField name="Description"/>
      <deletedField name="ManufacturerTemplateId"/>
      <deletedField name="MetaKeywords"/>
      <deletedField name="MetaDescription"/>
      <deletedField name="MetaTitle"/>
      <deletedField name="PictureId"/>
      <deletedField name="PageSize"/>
      <deletedField name="AllowCustomersToSelectPageSize"/>
      <deletedField name="PageSizeOptions"/>
      <deletedField name="PriceRanges"/>
      <deletedField name="SubjectToAcl"/>
      <deletedField name="LimitedToStores"/>
      <deletedField name="Published"/>
      <deletedField name="Deleted"/>
      <deletedField name="DisplayOrder"/>
      <deletedField name="CreatedOnUtc"/>
      <deletedField name="UpdatedOnUtc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640589A-1DDE-419F-8667-394CFF92DC3D}" name="Table_ExternalData_15" displayName="Table_ExternalData_15" ref="A2:Q6384" tableType="queryTable" totalsRowCount="1" headerRowDxfId="25">
  <sortState xmlns:xlrd2="http://schemas.microsoft.com/office/spreadsheetml/2017/richdata2" ref="A3:Q6383">
    <sortCondition descending="1" ref="G315:G6383"/>
  </sortState>
  <tableColumns count="17">
    <tableColumn id="22" xr3:uid="{49F183B4-9020-4EB6-A18C-A5B70FB014CE}" uniqueName="22" name="Sku" queryTableFieldId="22"/>
    <tableColumn id="5" xr3:uid="{A529D0B7-D972-49E5-8888-CC61FBB391CD}" uniqueName="5" name="Name" queryTableFieldId="5"/>
    <tableColumn id="1" xr3:uid="{95350622-3515-4524-B200-BBEC304F5F4D}" uniqueName="1" name="Id" queryTableFieldId="1"/>
    <tableColumn id="78" xr3:uid="{407F5099-2790-43D1-BD13-0333A36EA29C}" uniqueName="78" name="Price" queryTableFieldId="78"/>
    <tableColumn id="2" xr3:uid="{29BF3C4C-F280-4FF4-A7D9-8596B2E69EE4}" uniqueName="2" name="Rabat" queryTableFieldId="107" dataDxfId="24">
      <calculatedColumnFormula>IFERROR(VLOOKUP(Table_ExternalData_15[[#This Row],[Id]],Rabati!B:C,2,0),0)</calculatedColumnFormula>
    </tableColumn>
    <tableColumn id="60" xr3:uid="{145ABFFD-E4CD-448F-ACF2-ABE4B3273EA9}" uniqueName="60" name="StockQuantity" totalsRowFunction="sum" queryTableFieldId="60"/>
    <tableColumn id="3" xr3:uid="{DD16C956-49AF-4EB8-BF3E-BB1E64C42425}" uniqueName="3" name="Blagovna znamka" queryTableFieldId="108" dataDxfId="23">
      <calculatedColumnFormula>VLOOKUP(Table_ExternalData_15[[#This Row],[Id]],'Blagovna izdelek'!A:C,3,0)</calculatedColumnFormula>
    </tableColumn>
    <tableColumn id="4" xr3:uid="{BC10BD2B-EFBB-45FF-B8A8-0C8017E418F1}" uniqueName="4" name="BB rabat" queryTableFieldId="112" dataDxfId="22">
      <calculatedColumnFormula>Table_ExternalData_15[[#This Row],[Rabat]]*0.2</calculatedColumnFormula>
    </tableColumn>
    <tableColumn id="6" xr3:uid="{A5B2CF67-99F5-4705-B908-604A91DE78D9}" uniqueName="6" name="BB cena" queryTableFieldId="113" dataDxfId="7" totalsRowDxfId="8">
      <calculatedColumnFormula>Table_ExternalData_15[[#This Row],[Price]]-(Table_ExternalData_15[[#This Row],[Price]]*Table_ExternalData_15[[#This Row],[BB rabat]])/100</calculatedColumnFormula>
    </tableColumn>
    <tableColumn id="7" xr3:uid="{87958FE7-86EE-4C0E-8D48-65DEDE2032D3}" uniqueName="7" name="1,22" queryTableFieldId="114" dataDxfId="6" totalsRowDxfId="9">
      <calculatedColumnFormula>Table_ExternalData_15[[#This Row],[BB cena]]*Table_ExternalData_15[[#Headers],[1,22]]</calculatedColumnFormula>
    </tableColumn>
    <tableColumn id="8" xr3:uid="{3381E8B3-3AEB-41CC-87A5-604DBF717087}" uniqueName="8" name="TTT PPC z DDV" queryTableFieldId="115" dataDxfId="21">
      <calculatedColumnFormula>Table_ExternalData_15[[#This Row],[Price]]*Table_ExternalData_15[[#Headers],[1,22]]</calculatedColumnFormula>
    </tableColumn>
    <tableColumn id="9" xr3:uid="{EB679033-7F8E-49BB-AC86-AD0F7D177B8B}" uniqueName="9" name="extra popust" queryTableFieldId="116" dataDxfId="5" totalsRowDxfId="10" dataCellStyle="Per cent">
      <calculatedColumnFormula>IF(G3="White Shark",E3*0.5,IF(G3="Sbox",E3*0.5,IF(G3="Tenda",E3*0.5,E3*0.2)))/100</calculatedColumnFormula>
    </tableColumn>
    <tableColumn id="10" xr3:uid="{2115BFE3-87E9-4D63-BDEB-484C529B0D4B}" uniqueName="10" name="BB cena z Extra popustom" queryTableFieldId="117" dataDxfId="4" totalsRowDxfId="11">
      <calculatedColumnFormula>Table_ExternalData_15[[#This Row],[Price]]-Table_ExternalData_15[[#This Row],[Price]]*Table_ExternalData_15[[#This Row],[extra popust]]</calculatedColumnFormula>
    </tableColumn>
    <tableColumn id="11" xr3:uid="{0022DD53-6227-4339-98DB-0324A8FB5D43}" uniqueName="11" name="Preverba" queryTableFieldId="118" dataDxfId="3" totalsRowDxfId="12">
      <calculatedColumnFormula>IF(M3&lt;I3,M3,I3)</calculatedColumnFormula>
    </tableColumn>
    <tableColumn id="12" xr3:uid="{EB690BD8-AFD2-4E0E-A57F-8AD32BBE4C60}" uniqueName="12" name="discount-start-date" queryTableFieldId="119" dataDxfId="2" totalsRowDxfId="13">
      <calculatedColumnFormula>IF(N3&lt;I3,$U$1," ")</calculatedColumnFormula>
    </tableColumn>
    <tableColumn id="13" xr3:uid="{6BF41B5B-066C-4E7F-B813-8530BF015D3A}" uniqueName="13" name="discount-end-date" queryTableFieldId="120" dataDxfId="1" totalsRowDxfId="14">
      <calculatedColumnFormula>IFERROR((O3+30)," ")</calculatedColumnFormula>
    </tableColumn>
    <tableColumn id="14" xr3:uid="{7EDE3D9B-558A-4B79-A037-83FAD31ECFB6}" uniqueName="14" name="discount-price" queryTableFieldId="121" dataDxfId="0" totalsRowDxfId="15">
      <calculatedColumnFormula>IF(O3=$U$1,N3,"0")*1.22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B7945EA-72E5-4E4E-BC2B-CCDDE47CA4A3}" name="Table_ExternalData_1" displayName="Table_ExternalData_1" ref="A1:C6194" tableType="queryTable" totalsRowShown="0">
  <autoFilter ref="A1:C6194" xr:uid="{FB7945EA-72E5-4E4E-BC2B-CCDDE47CA4A3}"/>
  <tableColumns count="3">
    <tableColumn id="127" xr3:uid="{3D616B06-E15A-4CDB-A8DC-B075A75440ED}" uniqueName="127" name="Discount_Id" queryTableFieldId="127" dataDxfId="20"/>
    <tableColumn id="128" xr3:uid="{6554B3A1-6C20-4D4E-968E-971740B9763F}" uniqueName="128" name="Product_Id" queryTableFieldId="128" dataDxfId="19"/>
    <tableColumn id="107" xr3:uid="{4AB357A6-8302-43E7-8C6B-1D713A22731E}" uniqueName="107" name="Column1" queryTableFieldId="107" dataDxfId="18">
      <calculatedColumnFormula>VLOOKUP(Table_ExternalData_1[[#This Row],[Discount_Id]],Popusti!A:C,3,0)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7183589-E37A-4A10-A88E-32853D0973C6}" name="Table_ExternalData_16" displayName="Table_ExternalData_16" ref="A1:C6386" tableType="queryTable" totalsRowShown="0">
  <autoFilter ref="A1:C6386" xr:uid="{07183589-E37A-4A10-A88E-32853D0973C6}"/>
  <tableColumns count="3">
    <tableColumn id="2" xr3:uid="{DDBEFF43-C1DE-4820-A3A7-48F960DF16A4}" uniqueName="2" name="ProductId" queryTableFieldId="2"/>
    <tableColumn id="3" xr3:uid="{12A50CF6-A7E6-4842-A33E-99163EDA9544}" uniqueName="3" name="ManufacturerId" queryTableFieldId="3"/>
    <tableColumn id="6" xr3:uid="{CCE37865-1E02-4B73-AF6D-93C290E8DFF5}" uniqueName="6" name="Column1" queryTableFieldId="6" dataDxfId="17">
      <calculatedColumnFormula>VLOOKUP(Table_ExternalData_16[[#This Row],[ManufacturerId]],Blagovna!A:B,2,0)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E0B1C1C-C2F1-46F6-91C8-4A01AA665398}" name="Table_ExternalData_14" displayName="Table_ExternalData_14" ref="A1:C53" tableType="queryTable" totalsRowShown="0">
  <autoFilter ref="A1:C53" xr:uid="{3E0B1C1C-C2F1-46F6-91C8-4A01AA665398}"/>
  <tableColumns count="3">
    <tableColumn id="3" xr3:uid="{AE5E882D-4DAC-4346-9A39-35AFE3E10788}" uniqueName="3" name="Id" queryTableFieldId="3"/>
    <tableColumn id="4" xr3:uid="{634CC716-495E-41D2-A33B-6DEE23336C8A}" uniqueName="4" name="Name" queryTableFieldId="4"/>
    <tableColumn id="7" xr3:uid="{0C43DB7D-FB87-4335-91A2-CFAD34205DAE}" uniqueName="7" name="DiscountPercentage" queryTableFieldId="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ABF8CFD-B482-44A9-87C0-15E81FF7D6BF}" name="Table_ExternalData_13" displayName="Table_ExternalData_13" ref="A1:B114" tableType="queryTable" totalsRowShown="0">
  <autoFilter ref="A1:B114" xr:uid="{EABF8CFD-B482-44A9-87C0-15E81FF7D6BF}"/>
  <tableColumns count="2">
    <tableColumn id="1" xr3:uid="{8CD70D6E-363C-45AC-BAB1-6160258DC41F}" uniqueName="1" name="Id" queryTableFieldId="1"/>
    <tableColumn id="23" xr3:uid="{D27E7D6B-A1E7-4AA5-BCE3-4FC4E2A40F43}" uniqueName="23" name="Name" queryTableFieldId="2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U2735"/>
  <sheetViews>
    <sheetView tabSelected="1" workbookViewId="0">
      <pane ySplit="1" topLeftCell="A2453" activePane="bottomLeft" state="frozen"/>
      <selection pane="bottomLeft" activeCell="A638" sqref="A638:XFD638"/>
    </sheetView>
  </sheetViews>
  <sheetFormatPr defaultColWidth="7.625" defaultRowHeight="15.75" x14ac:dyDescent="0.25"/>
  <cols>
    <col min="1" max="1" width="7.875" bestFit="1" customWidth="1"/>
    <col min="2" max="2" width="9" bestFit="1" customWidth="1"/>
    <col min="3" max="3" width="13.25" bestFit="1" customWidth="1"/>
    <col min="4" max="4" width="9.625" bestFit="1" customWidth="1"/>
    <col min="5" max="5" width="16.5" bestFit="1" customWidth="1"/>
    <col min="6" max="6" width="7.875" bestFit="1" customWidth="1"/>
    <col min="7" max="7" width="17.25" bestFit="1" customWidth="1"/>
    <col min="8" max="8" width="7.375" bestFit="1" customWidth="1"/>
    <col min="9" max="9" width="15.375" bestFit="1" customWidth="1"/>
    <col min="10" max="10" width="4.75" bestFit="1" customWidth="1"/>
    <col min="11" max="11" width="16.25" bestFit="1" customWidth="1"/>
    <col min="12" max="12" width="15.75" bestFit="1" customWidth="1"/>
    <col min="13" max="13" width="10.625" bestFit="1" customWidth="1"/>
    <col min="14" max="14" width="11" bestFit="1" customWidth="1"/>
    <col min="15" max="15" width="15.875" bestFit="1" customWidth="1"/>
    <col min="16" max="16" width="15.375" bestFit="1" customWidth="1"/>
    <col min="17" max="17" width="12" bestFit="1" customWidth="1"/>
    <col min="18" max="18" width="12.125" bestFit="1" customWidth="1"/>
    <col min="19" max="19" width="14.125" bestFit="1" customWidth="1"/>
    <col min="20" max="20" width="16" bestFit="1" customWidth="1"/>
    <col min="21" max="21" width="16.25" bestFit="1" customWidth="1"/>
  </cols>
  <sheetData>
    <row r="1" spans="1:21" x14ac:dyDescent="0.25">
      <c r="A1" s="1" t="s">
        <v>8686</v>
      </c>
      <c r="B1" s="1" t="s">
        <v>8687</v>
      </c>
      <c r="C1" s="1" t="s">
        <v>8688</v>
      </c>
      <c r="D1" s="1" t="s">
        <v>8689</v>
      </c>
      <c r="E1" s="1" t="s">
        <v>8690</v>
      </c>
      <c r="F1" s="1" t="s">
        <v>8691</v>
      </c>
      <c r="G1" s="1" t="s">
        <v>8692</v>
      </c>
      <c r="H1" s="1" t="s">
        <v>8693</v>
      </c>
      <c r="I1" s="1" t="s">
        <v>8694</v>
      </c>
      <c r="J1" s="1" t="s">
        <v>8695</v>
      </c>
      <c r="K1" s="1" t="s">
        <v>8696</v>
      </c>
      <c r="L1" s="1" t="s">
        <v>8697</v>
      </c>
      <c r="M1" s="1" t="s">
        <v>8698</v>
      </c>
      <c r="N1" s="1" t="s">
        <v>8699</v>
      </c>
      <c r="O1" s="1" t="s">
        <v>8700</v>
      </c>
      <c r="P1" s="1" t="s">
        <v>8701</v>
      </c>
      <c r="Q1" s="4" t="s">
        <v>8702</v>
      </c>
      <c r="R1" s="4" t="s">
        <v>8703</v>
      </c>
      <c r="S1" s="4" t="s">
        <v>8704</v>
      </c>
      <c r="T1" s="4" t="s">
        <v>8705</v>
      </c>
      <c r="U1" s="4" t="s">
        <v>8706</v>
      </c>
    </row>
    <row r="2" spans="1:21" x14ac:dyDescent="0.25">
      <c r="A2" t="s">
        <v>1210</v>
      </c>
      <c r="B2" t="s">
        <v>13893</v>
      </c>
      <c r="C2" t="s">
        <v>8708</v>
      </c>
      <c r="F2" s="2">
        <f>VLOOKUP(A2,Izračun!A:J,10,0)</f>
        <v>1.1812040000000001</v>
      </c>
      <c r="H2">
        <f>VLOOKUP(A2,Izračun!A:F,6,0)</f>
        <v>63</v>
      </c>
      <c r="J2" t="s">
        <v>14574</v>
      </c>
      <c r="M2" t="s">
        <v>8709</v>
      </c>
      <c r="Q2" s="3" t="str">
        <f ca="1">IF(VLOOKUP(A2,Izračun!A:Q,17,0)=0," ",VLOOKUP(A2,Izračun!A:Q,17,0))</f>
        <v xml:space="preserve"> </v>
      </c>
      <c r="R2" t="s">
        <v>8710</v>
      </c>
      <c r="S2" t="str">
        <f ca="1">Izračun!$T$1</f>
        <v>0</v>
      </c>
    </row>
    <row r="3" spans="1:21" x14ac:dyDescent="0.25">
      <c r="A3" t="s">
        <v>3281</v>
      </c>
      <c r="B3" t="s">
        <v>9241</v>
      </c>
      <c r="C3" t="s">
        <v>8708</v>
      </c>
      <c r="F3" s="2">
        <f>VLOOKUP(A3,Izračun!A:J,10,0)</f>
        <v>1.2500119999999999</v>
      </c>
      <c r="H3">
        <f>VLOOKUP(A3,Izračun!A:F,6,0)</f>
        <v>1361</v>
      </c>
      <c r="J3" t="s">
        <v>14574</v>
      </c>
      <c r="M3" t="s">
        <v>8709</v>
      </c>
      <c r="Q3" s="3" t="str">
        <f ca="1">IF(VLOOKUP(A3,Izračun!A:Q,17,0)=0," ",VLOOKUP(A3,Izračun!A:Q,17,0))</f>
        <v xml:space="preserve"> </v>
      </c>
      <c r="R3" t="s">
        <v>8710</v>
      </c>
      <c r="S3" t="str">
        <f ca="1">Izračun!$T$1</f>
        <v>0</v>
      </c>
    </row>
    <row r="4" spans="1:21" x14ac:dyDescent="0.25">
      <c r="A4" t="s">
        <v>1219</v>
      </c>
      <c r="B4" t="s">
        <v>8924</v>
      </c>
      <c r="C4" t="s">
        <v>8708</v>
      </c>
      <c r="F4" s="2">
        <f>VLOOKUP(A4,Izračun!A:J,10,0)</f>
        <v>1.3417559999999997</v>
      </c>
      <c r="H4">
        <f>VLOOKUP(A4,Izračun!A:F,6,0)</f>
        <v>0</v>
      </c>
      <c r="J4" t="s">
        <v>14574</v>
      </c>
      <c r="M4" t="s">
        <v>8709</v>
      </c>
      <c r="Q4" s="3" t="str">
        <f ca="1">IF(VLOOKUP(A4,Izračun!A:Q,17,0)=0," ",VLOOKUP(A4,Izračun!A:Q,17,0))</f>
        <v xml:space="preserve"> </v>
      </c>
      <c r="R4" t="s">
        <v>8710</v>
      </c>
      <c r="S4" t="str">
        <f ca="1">Izračun!$T$1</f>
        <v>0</v>
      </c>
    </row>
    <row r="5" spans="1:21" x14ac:dyDescent="0.25">
      <c r="A5" t="s">
        <v>886</v>
      </c>
      <c r="B5" t="s">
        <v>13891</v>
      </c>
      <c r="C5" t="s">
        <v>8708</v>
      </c>
      <c r="F5" s="2">
        <f>VLOOKUP(A5,Izračun!A:J,10,0)</f>
        <v>1.3761599999999998</v>
      </c>
      <c r="H5">
        <f>VLOOKUP(A5,Izračun!A:F,6,0)</f>
        <v>9</v>
      </c>
      <c r="J5" t="s">
        <v>14574</v>
      </c>
      <c r="M5" t="s">
        <v>8709</v>
      </c>
      <c r="Q5" s="3" t="str">
        <f ca="1">IF(VLOOKUP(A5,Izračun!A:Q,17,0)=0," ",VLOOKUP(A5,Izračun!A:Q,17,0))</f>
        <v xml:space="preserve"> </v>
      </c>
      <c r="R5" t="s">
        <v>8710</v>
      </c>
      <c r="S5" t="str">
        <f ca="1">Izračun!$T$1</f>
        <v>0</v>
      </c>
    </row>
    <row r="6" spans="1:21" x14ac:dyDescent="0.25">
      <c r="A6" t="s">
        <v>1237</v>
      </c>
      <c r="B6" t="s">
        <v>12617</v>
      </c>
      <c r="C6" t="s">
        <v>8708</v>
      </c>
      <c r="F6" s="2">
        <f>VLOOKUP(A6,Izračun!A:J,10,0)</f>
        <v>1.3761599999999998</v>
      </c>
      <c r="H6">
        <f>VLOOKUP(A6,Izračun!A:F,6,0)</f>
        <v>20</v>
      </c>
      <c r="J6" t="s">
        <v>14574</v>
      </c>
      <c r="M6" t="s">
        <v>8709</v>
      </c>
      <c r="Q6" s="3">
        <f ca="1">IF(VLOOKUP(A6,Izračun!A:Q,17,0)=0," ",VLOOKUP(A6,Izračun!A:Q,17,0))</f>
        <v>1.2444</v>
      </c>
      <c r="R6" t="s">
        <v>8710</v>
      </c>
      <c r="S6" t="str">
        <f ca="1">Izračun!$T$1</f>
        <v>0</v>
      </c>
    </row>
    <row r="7" spans="1:21" x14ac:dyDescent="0.25">
      <c r="A7" t="s">
        <v>4016</v>
      </c>
      <c r="B7" t="s">
        <v>12799</v>
      </c>
      <c r="C7" t="s">
        <v>8708</v>
      </c>
      <c r="F7" s="2">
        <f>VLOOKUP(A7,Izračun!A:J,10,0)</f>
        <v>1.4335</v>
      </c>
      <c r="H7">
        <f>VLOOKUP(A7,Izračun!A:F,6,0)</f>
        <v>296</v>
      </c>
      <c r="J7" t="s">
        <v>14574</v>
      </c>
      <c r="M7" t="s">
        <v>8709</v>
      </c>
      <c r="Q7" s="3" t="str">
        <f ca="1">IF(VLOOKUP(A7,Izračun!A:Q,17,0)=0," ",VLOOKUP(A7,Izračun!A:Q,17,0))</f>
        <v xml:space="preserve"> </v>
      </c>
      <c r="R7" t="s">
        <v>8710</v>
      </c>
      <c r="S7" t="str">
        <f ca="1">Izračun!$T$1</f>
        <v>0</v>
      </c>
    </row>
    <row r="8" spans="1:21" x14ac:dyDescent="0.25">
      <c r="A8" t="s">
        <v>4018</v>
      </c>
      <c r="B8" t="s">
        <v>13103</v>
      </c>
      <c r="C8" t="s">
        <v>8708</v>
      </c>
      <c r="F8" s="2">
        <f>VLOOKUP(A8,Izračun!A:J,10,0)</f>
        <v>1.4335</v>
      </c>
      <c r="H8">
        <f>VLOOKUP(A8,Izračun!A:F,6,0)</f>
        <v>908</v>
      </c>
      <c r="J8" t="s">
        <v>14574</v>
      </c>
      <c r="M8" t="s">
        <v>8709</v>
      </c>
      <c r="Q8" s="3" t="str">
        <f ca="1">IF(VLOOKUP(A8,Izračun!A:Q,17,0)=0," ",VLOOKUP(A8,Izračun!A:Q,17,0))</f>
        <v xml:space="preserve"> </v>
      </c>
      <c r="R8" t="s">
        <v>8710</v>
      </c>
      <c r="S8" t="str">
        <f ca="1">Izračun!$T$1</f>
        <v>0</v>
      </c>
    </row>
    <row r="9" spans="1:21" x14ac:dyDescent="0.25">
      <c r="A9" t="s">
        <v>3471</v>
      </c>
      <c r="B9" t="s">
        <v>13069</v>
      </c>
      <c r="C9" t="s">
        <v>8708</v>
      </c>
      <c r="F9" s="2">
        <f>VLOOKUP(A9,Izračun!A:J,10,0)</f>
        <v>1.4335</v>
      </c>
      <c r="H9">
        <f>VLOOKUP(A9,Izračun!A:F,6,0)</f>
        <v>635</v>
      </c>
      <c r="J9" t="s">
        <v>14574</v>
      </c>
      <c r="M9" t="s">
        <v>8709</v>
      </c>
      <c r="Q9" s="3" t="str">
        <f ca="1">IF(VLOOKUP(A9,Izračun!A:Q,17,0)=0," ",VLOOKUP(A9,Izračun!A:Q,17,0))</f>
        <v xml:space="preserve"> </v>
      </c>
      <c r="R9" t="s">
        <v>8710</v>
      </c>
      <c r="S9" t="str">
        <f ca="1">Izračun!$T$1</f>
        <v>0</v>
      </c>
    </row>
    <row r="10" spans="1:21" x14ac:dyDescent="0.25">
      <c r="A10" t="s">
        <v>4020</v>
      </c>
      <c r="B10" t="s">
        <v>13070</v>
      </c>
      <c r="C10" t="s">
        <v>8708</v>
      </c>
      <c r="F10" s="2">
        <f>VLOOKUP(A10,Izračun!A:J,10,0)</f>
        <v>1.4335</v>
      </c>
      <c r="H10">
        <f>VLOOKUP(A10,Izračun!A:F,6,0)</f>
        <v>1034</v>
      </c>
      <c r="J10" t="s">
        <v>14574</v>
      </c>
      <c r="M10" t="s">
        <v>8709</v>
      </c>
      <c r="Q10" s="3" t="str">
        <f ca="1">IF(VLOOKUP(A10,Izračun!A:Q,17,0)=0," ",VLOOKUP(A10,Izračun!A:Q,17,0))</f>
        <v xml:space="preserve"> </v>
      </c>
      <c r="R10" t="s">
        <v>8710</v>
      </c>
      <c r="S10" t="str">
        <f ca="1">Izračun!$T$1</f>
        <v>0</v>
      </c>
    </row>
    <row r="11" spans="1:21" x14ac:dyDescent="0.25">
      <c r="A11" t="s">
        <v>3473</v>
      </c>
      <c r="B11" t="s">
        <v>12478</v>
      </c>
      <c r="C11" t="s">
        <v>8708</v>
      </c>
      <c r="F11" s="2">
        <f>VLOOKUP(A11,Izračun!A:J,10,0)</f>
        <v>1.4335</v>
      </c>
      <c r="H11">
        <f>VLOOKUP(A11,Izračun!A:F,6,0)</f>
        <v>1248</v>
      </c>
      <c r="J11" t="s">
        <v>14574</v>
      </c>
      <c r="M11" t="s">
        <v>8709</v>
      </c>
      <c r="Q11" s="3" t="str">
        <f ca="1">IF(VLOOKUP(A11,Izračun!A:Q,17,0)=0," ",VLOOKUP(A11,Izračun!A:Q,17,0))</f>
        <v xml:space="preserve"> </v>
      </c>
      <c r="R11" t="s">
        <v>8710</v>
      </c>
      <c r="S11" t="str">
        <f ca="1">Izračun!$T$1</f>
        <v>0</v>
      </c>
    </row>
    <row r="12" spans="1:21" x14ac:dyDescent="0.25">
      <c r="A12" t="s">
        <v>4022</v>
      </c>
      <c r="B12" t="s">
        <v>13067</v>
      </c>
      <c r="C12" t="s">
        <v>8708</v>
      </c>
      <c r="F12" s="2">
        <f>VLOOKUP(A12,Izračun!A:J,10,0)</f>
        <v>1.4335</v>
      </c>
      <c r="H12">
        <f>VLOOKUP(A12,Izračun!A:F,6,0)</f>
        <v>70</v>
      </c>
      <c r="J12" t="s">
        <v>14574</v>
      </c>
      <c r="M12" t="s">
        <v>8709</v>
      </c>
      <c r="Q12" s="3" t="str">
        <f ca="1">IF(VLOOKUP(A12,Izračun!A:Q,17,0)=0," ",VLOOKUP(A12,Izračun!A:Q,17,0))</f>
        <v xml:space="preserve"> </v>
      </c>
      <c r="R12" t="s">
        <v>8710</v>
      </c>
      <c r="S12" t="str">
        <f ca="1">Izračun!$T$1</f>
        <v>0</v>
      </c>
    </row>
    <row r="13" spans="1:21" x14ac:dyDescent="0.25">
      <c r="A13" t="s">
        <v>5262</v>
      </c>
      <c r="B13" t="s">
        <v>10361</v>
      </c>
      <c r="C13" t="s">
        <v>8708</v>
      </c>
      <c r="F13" s="2">
        <f>VLOOKUP(A13,Izračun!A:J,10,0)</f>
        <v>1.44875</v>
      </c>
      <c r="H13">
        <f>VLOOKUP(A13,Izračun!A:F,6,0)</f>
        <v>0</v>
      </c>
      <c r="J13" t="s">
        <v>14574</v>
      </c>
      <c r="M13" t="s">
        <v>8709</v>
      </c>
      <c r="Q13" s="3" t="str">
        <f ca="1">IF(VLOOKUP(A13,Izračun!A:Q,17,0)=0," ",VLOOKUP(A13,Izračun!A:Q,17,0))</f>
        <v xml:space="preserve"> </v>
      </c>
      <c r="R13" t="s">
        <v>8710</v>
      </c>
      <c r="S13" t="str">
        <f ca="1">Izračun!$T$1</f>
        <v>0</v>
      </c>
    </row>
    <row r="14" spans="1:21" x14ac:dyDescent="0.25">
      <c r="A14" t="s">
        <v>5260</v>
      </c>
      <c r="B14" t="s">
        <v>13064</v>
      </c>
      <c r="C14" t="s">
        <v>8708</v>
      </c>
      <c r="F14" s="2">
        <f>VLOOKUP(A14,Izračun!A:J,10,0)</f>
        <v>1.44875</v>
      </c>
      <c r="H14">
        <f>VLOOKUP(A14,Izračun!A:F,6,0)</f>
        <v>1</v>
      </c>
      <c r="J14" t="s">
        <v>14574</v>
      </c>
      <c r="M14" t="s">
        <v>8709</v>
      </c>
      <c r="Q14" s="3" t="str">
        <f ca="1">IF(VLOOKUP(A14,Izračun!A:Q,17,0)=0," ",VLOOKUP(A14,Izračun!A:Q,17,0))</f>
        <v xml:space="preserve"> </v>
      </c>
      <c r="R14" t="s">
        <v>8710</v>
      </c>
      <c r="S14" t="str">
        <f ca="1">Izračun!$T$1</f>
        <v>0</v>
      </c>
    </row>
    <row r="15" spans="1:21" x14ac:dyDescent="0.25">
      <c r="A15" t="s">
        <v>3283</v>
      </c>
      <c r="B15" t="s">
        <v>12522</v>
      </c>
      <c r="C15" t="s">
        <v>8708</v>
      </c>
      <c r="F15" s="2">
        <f>VLOOKUP(A15,Izračun!A:J,10,0)</f>
        <v>1.4564359999999998</v>
      </c>
      <c r="H15">
        <f>VLOOKUP(A15,Izračun!A:F,6,0)</f>
        <v>1116</v>
      </c>
      <c r="J15" t="s">
        <v>14574</v>
      </c>
      <c r="M15" t="s">
        <v>8709</v>
      </c>
      <c r="Q15" s="3" t="str">
        <f ca="1">IF(VLOOKUP(A15,Izračun!A:Q,17,0)=0," ",VLOOKUP(A15,Izračun!A:Q,17,0))</f>
        <v xml:space="preserve"> </v>
      </c>
      <c r="R15" t="s">
        <v>8710</v>
      </c>
      <c r="S15" t="str">
        <f ca="1">Izračun!$T$1</f>
        <v>0</v>
      </c>
    </row>
    <row r="16" spans="1:21" x14ac:dyDescent="0.25">
      <c r="A16" t="s">
        <v>3287</v>
      </c>
      <c r="B16" t="s">
        <v>12487</v>
      </c>
      <c r="C16" t="s">
        <v>8708</v>
      </c>
      <c r="F16" s="2">
        <f>VLOOKUP(A16,Izračun!A:J,10,0)</f>
        <v>1.4564359999999998</v>
      </c>
      <c r="H16">
        <f>VLOOKUP(A16,Izračun!A:F,6,0)</f>
        <v>1103</v>
      </c>
      <c r="J16" t="s">
        <v>14574</v>
      </c>
      <c r="M16" t="s">
        <v>8709</v>
      </c>
      <c r="Q16" s="3" t="str">
        <f ca="1">IF(VLOOKUP(A16,Izračun!A:Q,17,0)=0," ",VLOOKUP(A16,Izračun!A:Q,17,0))</f>
        <v xml:space="preserve"> </v>
      </c>
      <c r="R16" t="s">
        <v>8710</v>
      </c>
      <c r="S16" t="str">
        <f ca="1">Izračun!$T$1</f>
        <v>0</v>
      </c>
    </row>
    <row r="17" spans="1:19" x14ac:dyDescent="0.25">
      <c r="A17" t="s">
        <v>3293</v>
      </c>
      <c r="B17" t="s">
        <v>9213</v>
      </c>
      <c r="C17" t="s">
        <v>8708</v>
      </c>
      <c r="F17" s="2">
        <f>VLOOKUP(A17,Izračun!A:J,10,0)</f>
        <v>1.4564359999999998</v>
      </c>
      <c r="H17">
        <f>VLOOKUP(A17,Izračun!A:F,6,0)</f>
        <v>109</v>
      </c>
      <c r="J17" t="s">
        <v>14574</v>
      </c>
      <c r="M17" t="s">
        <v>8709</v>
      </c>
      <c r="Q17" s="3" t="str">
        <f ca="1">IF(VLOOKUP(A17,Izračun!A:Q,17,0)=0," ",VLOOKUP(A17,Izračun!A:Q,17,0))</f>
        <v xml:space="preserve"> </v>
      </c>
      <c r="R17" t="s">
        <v>8710</v>
      </c>
      <c r="S17" t="str">
        <f ca="1">Izračun!$T$1</f>
        <v>0</v>
      </c>
    </row>
    <row r="18" spans="1:19" x14ac:dyDescent="0.25">
      <c r="A18" t="s">
        <v>3297</v>
      </c>
      <c r="B18" t="s">
        <v>9214</v>
      </c>
      <c r="C18" t="s">
        <v>8708</v>
      </c>
      <c r="F18" s="2">
        <f>VLOOKUP(A18,Izračun!A:J,10,0)</f>
        <v>1.4564359999999998</v>
      </c>
      <c r="H18">
        <f>VLOOKUP(A18,Izračun!A:F,6,0)</f>
        <v>726</v>
      </c>
      <c r="J18" t="s">
        <v>14574</v>
      </c>
      <c r="M18" t="s">
        <v>8709</v>
      </c>
      <c r="Q18" s="3" t="str">
        <f ca="1">IF(VLOOKUP(A18,Izračun!A:Q,17,0)=0," ",VLOOKUP(A18,Izračun!A:Q,17,0))</f>
        <v xml:space="preserve"> </v>
      </c>
      <c r="R18" t="s">
        <v>8710</v>
      </c>
      <c r="S18" t="str">
        <f ca="1">Izračun!$T$1</f>
        <v>0</v>
      </c>
    </row>
    <row r="19" spans="1:19" x14ac:dyDescent="0.25">
      <c r="A19" t="s">
        <v>3295</v>
      </c>
      <c r="B19" t="s">
        <v>9208</v>
      </c>
      <c r="C19" t="s">
        <v>8708</v>
      </c>
      <c r="F19" s="2">
        <f>VLOOKUP(A19,Izračun!A:J,10,0)</f>
        <v>1.4564359999999998</v>
      </c>
      <c r="H19">
        <f>VLOOKUP(A19,Izračun!A:F,6,0)</f>
        <v>2663</v>
      </c>
      <c r="J19" t="s">
        <v>14574</v>
      </c>
      <c r="M19" t="s">
        <v>8709</v>
      </c>
      <c r="Q19" s="3" t="str">
        <f ca="1">IF(VLOOKUP(A19,Izračun!A:Q,17,0)=0," ",VLOOKUP(A19,Izračun!A:Q,17,0))</f>
        <v xml:space="preserve"> </v>
      </c>
      <c r="R19" t="s">
        <v>8710</v>
      </c>
      <c r="S19" t="str">
        <f ca="1">Izračun!$T$1</f>
        <v>0</v>
      </c>
    </row>
    <row r="20" spans="1:19" x14ac:dyDescent="0.25">
      <c r="A20" t="s">
        <v>3289</v>
      </c>
      <c r="B20" t="s">
        <v>9207</v>
      </c>
      <c r="C20" t="s">
        <v>8708</v>
      </c>
      <c r="F20" s="2">
        <f>VLOOKUP(A20,Izračun!A:J,10,0)</f>
        <v>1.4564359999999998</v>
      </c>
      <c r="H20">
        <f>VLOOKUP(A20,Izračun!A:F,6,0)</f>
        <v>651</v>
      </c>
      <c r="J20" t="s">
        <v>14574</v>
      </c>
      <c r="M20" t="s">
        <v>8709</v>
      </c>
      <c r="Q20" s="3" t="str">
        <f ca="1">IF(VLOOKUP(A20,Izračun!A:Q,17,0)=0," ",VLOOKUP(A20,Izračun!A:Q,17,0))</f>
        <v xml:space="preserve"> </v>
      </c>
      <c r="R20" t="s">
        <v>8710</v>
      </c>
      <c r="S20" t="str">
        <f ca="1">Izračun!$T$1</f>
        <v>0</v>
      </c>
    </row>
    <row r="21" spans="1:19" x14ac:dyDescent="0.25">
      <c r="A21" t="s">
        <v>3291</v>
      </c>
      <c r="B21" t="s">
        <v>9215</v>
      </c>
      <c r="C21" t="s">
        <v>8708</v>
      </c>
      <c r="F21" s="2">
        <f>VLOOKUP(A21,Izračun!A:J,10,0)</f>
        <v>1.4564359999999998</v>
      </c>
      <c r="H21">
        <f>VLOOKUP(A21,Izračun!A:F,6,0)</f>
        <v>394</v>
      </c>
      <c r="J21" t="s">
        <v>14574</v>
      </c>
      <c r="M21" t="s">
        <v>8709</v>
      </c>
      <c r="Q21" s="3" t="str">
        <f ca="1">IF(VLOOKUP(A21,Izračun!A:Q,17,0)=0," ",VLOOKUP(A21,Izračun!A:Q,17,0))</f>
        <v xml:space="preserve"> </v>
      </c>
      <c r="R21" t="s">
        <v>8710</v>
      </c>
      <c r="S21" t="str">
        <f ca="1">Izračun!$T$1</f>
        <v>0</v>
      </c>
    </row>
    <row r="22" spans="1:19" x14ac:dyDescent="0.25">
      <c r="A22" t="s">
        <v>4410</v>
      </c>
      <c r="B22" t="s">
        <v>10363</v>
      </c>
      <c r="C22" t="s">
        <v>8708</v>
      </c>
      <c r="F22" s="2">
        <f>VLOOKUP(A22,Izračun!A:J,10,0)</f>
        <v>1.4908399999999999</v>
      </c>
      <c r="H22">
        <f>VLOOKUP(A22,Izračun!A:F,6,0)</f>
        <v>56</v>
      </c>
      <c r="J22" t="s">
        <v>14574</v>
      </c>
      <c r="M22" t="s">
        <v>8709</v>
      </c>
      <c r="Q22" s="3" t="str">
        <f ca="1">IF(VLOOKUP(A22,Izračun!A:Q,17,0)=0," ",VLOOKUP(A22,Izračun!A:Q,17,0))</f>
        <v xml:space="preserve"> </v>
      </c>
      <c r="R22" t="s">
        <v>8710</v>
      </c>
      <c r="S22" t="str">
        <f ca="1">Izračun!$T$1</f>
        <v>0</v>
      </c>
    </row>
    <row r="23" spans="1:19" x14ac:dyDescent="0.25">
      <c r="A23" t="s">
        <v>1200</v>
      </c>
      <c r="B23" t="s">
        <v>13877</v>
      </c>
      <c r="C23" t="s">
        <v>8708</v>
      </c>
      <c r="F23" s="2">
        <f>VLOOKUP(A23,Izračun!A:J,10,0)</f>
        <v>1.525244</v>
      </c>
      <c r="H23">
        <f>VLOOKUP(A23,Izračun!A:F,6,0)</f>
        <v>0</v>
      </c>
      <c r="J23" t="s">
        <v>14574</v>
      </c>
      <c r="M23" t="s">
        <v>8709</v>
      </c>
      <c r="Q23" s="3" t="str">
        <f ca="1">IF(VLOOKUP(A23,Izračun!A:Q,17,0)=0," ",VLOOKUP(A23,Izračun!A:Q,17,0))</f>
        <v xml:space="preserve"> </v>
      </c>
      <c r="R23" t="s">
        <v>8710</v>
      </c>
      <c r="S23" t="str">
        <f ca="1">Izračun!$T$1</f>
        <v>0</v>
      </c>
    </row>
    <row r="24" spans="1:19" x14ac:dyDescent="0.25">
      <c r="A24" t="s">
        <v>1239</v>
      </c>
      <c r="B24" t="s">
        <v>13988</v>
      </c>
      <c r="C24" t="s">
        <v>8708</v>
      </c>
      <c r="F24" s="2">
        <f>VLOOKUP(A24,Izračun!A:J,10,0)</f>
        <v>1.5367120000000001</v>
      </c>
      <c r="H24">
        <f>VLOOKUP(A24,Izračun!A:F,6,0)</f>
        <v>22</v>
      </c>
      <c r="J24" t="s">
        <v>14574</v>
      </c>
      <c r="M24" t="s">
        <v>8709</v>
      </c>
      <c r="Q24" s="3">
        <f ca="1">IF(VLOOKUP(A24,Izračun!A:Q,17,0)=0," ",VLOOKUP(A24,Izračun!A:Q,17,0))</f>
        <v>1.38958</v>
      </c>
      <c r="R24" t="s">
        <v>8710</v>
      </c>
      <c r="S24" t="str">
        <f ca="1">Izračun!$T$1</f>
        <v>0</v>
      </c>
    </row>
    <row r="25" spans="1:19" x14ac:dyDescent="0.25">
      <c r="A25" t="s">
        <v>7446</v>
      </c>
      <c r="B25" t="s">
        <v>11053</v>
      </c>
      <c r="C25" t="s">
        <v>8708</v>
      </c>
      <c r="F25" s="2">
        <f>VLOOKUP(A25,Izračun!A:J,10,0)</f>
        <v>1.5371999999999999</v>
      </c>
      <c r="H25">
        <f>VLOOKUP(A25,Izračun!A:F,6,0)</f>
        <v>0</v>
      </c>
      <c r="J25" t="s">
        <v>14574</v>
      </c>
      <c r="M25" t="s">
        <v>8709</v>
      </c>
      <c r="Q25" s="3" t="str">
        <f ca="1">IF(VLOOKUP(A25,Izračun!A:Q,17,0)=0," ",VLOOKUP(A25,Izračun!A:Q,17,0))</f>
        <v xml:space="preserve"> </v>
      </c>
      <c r="R25" t="s">
        <v>8710</v>
      </c>
      <c r="S25" t="str">
        <f ca="1">Izračun!$T$1</f>
        <v>0</v>
      </c>
    </row>
    <row r="26" spans="1:19" x14ac:dyDescent="0.25">
      <c r="A26" t="s">
        <v>18</v>
      </c>
      <c r="B26" t="s">
        <v>12787</v>
      </c>
      <c r="C26" t="s">
        <v>8708</v>
      </c>
      <c r="F26" s="2">
        <f>VLOOKUP(A26,Izračun!A:J,10,0)</f>
        <v>1.5481800000000001</v>
      </c>
      <c r="H26">
        <f>VLOOKUP(A26,Izračun!A:F,6,0)</f>
        <v>2</v>
      </c>
      <c r="J26" t="s">
        <v>14574</v>
      </c>
      <c r="M26" t="s">
        <v>8709</v>
      </c>
      <c r="Q26" s="3" t="str">
        <f ca="1">IF(VLOOKUP(A26,Izračun!A:Q,17,0)=0," ",VLOOKUP(A26,Izračun!A:Q,17,0))</f>
        <v xml:space="preserve"> </v>
      </c>
      <c r="R26" t="s">
        <v>8710</v>
      </c>
      <c r="S26" t="str">
        <f ca="1">Izračun!$T$1</f>
        <v>0</v>
      </c>
    </row>
    <row r="27" spans="1:19" x14ac:dyDescent="0.25">
      <c r="A27" t="s">
        <v>6276</v>
      </c>
      <c r="B27" t="s">
        <v>12592</v>
      </c>
      <c r="C27" t="s">
        <v>8708</v>
      </c>
      <c r="F27" s="2">
        <f>VLOOKUP(A27,Izračun!A:J,10,0)</f>
        <v>1.5481800000000001</v>
      </c>
      <c r="H27">
        <f>VLOOKUP(A27,Izračun!A:F,6,0)</f>
        <v>49</v>
      </c>
      <c r="J27" t="s">
        <v>14574</v>
      </c>
      <c r="M27" t="s">
        <v>8709</v>
      </c>
      <c r="Q27" s="3" t="str">
        <f ca="1">IF(VLOOKUP(A27,Izračun!A:Q,17,0)=0," ",VLOOKUP(A27,Izračun!A:Q,17,0))</f>
        <v xml:space="preserve"> </v>
      </c>
      <c r="R27" t="s">
        <v>8710</v>
      </c>
      <c r="S27" t="str">
        <f ca="1">Izračun!$T$1</f>
        <v>0</v>
      </c>
    </row>
    <row r="28" spans="1:19" x14ac:dyDescent="0.25">
      <c r="A28" t="s">
        <v>3863</v>
      </c>
      <c r="B28" t="s">
        <v>12784</v>
      </c>
      <c r="C28" t="s">
        <v>8708</v>
      </c>
      <c r="F28" s="2">
        <f>VLOOKUP(A28,Izračun!A:J,10,0)</f>
        <v>1.5825839999999998</v>
      </c>
      <c r="H28">
        <f>VLOOKUP(A28,Izračun!A:F,6,0)</f>
        <v>0</v>
      </c>
      <c r="J28" t="s">
        <v>14574</v>
      </c>
      <c r="M28" t="s">
        <v>8709</v>
      </c>
      <c r="Q28" s="3" t="str">
        <f ca="1">IF(VLOOKUP(A28,Izračun!A:Q,17,0)=0," ",VLOOKUP(A28,Izračun!A:Q,17,0))</f>
        <v xml:space="preserve"> </v>
      </c>
      <c r="R28" t="s">
        <v>8710</v>
      </c>
      <c r="S28" t="str">
        <f ca="1">Izračun!$T$1</f>
        <v>0</v>
      </c>
    </row>
    <row r="29" spans="1:19" x14ac:dyDescent="0.25">
      <c r="A29" t="s">
        <v>3861</v>
      </c>
      <c r="B29" t="s">
        <v>9805</v>
      </c>
      <c r="C29" t="s">
        <v>8708</v>
      </c>
      <c r="F29" s="2">
        <f>VLOOKUP(A29,Izračun!A:J,10,0)</f>
        <v>1.5825839999999998</v>
      </c>
      <c r="H29">
        <f>VLOOKUP(A29,Izračun!A:F,6,0)</f>
        <v>520</v>
      </c>
      <c r="J29" t="s">
        <v>14574</v>
      </c>
      <c r="M29" t="s">
        <v>8709</v>
      </c>
      <c r="Q29" s="3" t="str">
        <f ca="1">IF(VLOOKUP(A29,Izračun!A:Q,17,0)=0," ",VLOOKUP(A29,Izračun!A:Q,17,0))</f>
        <v xml:space="preserve"> </v>
      </c>
      <c r="R29" t="s">
        <v>8710</v>
      </c>
      <c r="S29" t="str">
        <f ca="1">Izračun!$T$1</f>
        <v>0</v>
      </c>
    </row>
    <row r="30" spans="1:19" x14ac:dyDescent="0.25">
      <c r="A30" t="s">
        <v>2537</v>
      </c>
      <c r="B30" t="s">
        <v>12542</v>
      </c>
      <c r="C30" t="s">
        <v>8708</v>
      </c>
      <c r="F30" s="2">
        <f>VLOOKUP(A30,Izračun!A:J,10,0)</f>
        <v>1.5825839999999998</v>
      </c>
      <c r="H30">
        <f>VLOOKUP(A30,Izračun!A:F,6,0)</f>
        <v>14</v>
      </c>
      <c r="J30" t="s">
        <v>14574</v>
      </c>
      <c r="M30" t="s">
        <v>8709</v>
      </c>
      <c r="Q30" s="3" t="str">
        <f ca="1">IF(VLOOKUP(A30,Izračun!A:Q,17,0)=0," ",VLOOKUP(A30,Izračun!A:Q,17,0))</f>
        <v xml:space="preserve"> </v>
      </c>
      <c r="R30" t="s">
        <v>8710</v>
      </c>
      <c r="S30" t="str">
        <f ca="1">Izračun!$T$1</f>
        <v>0</v>
      </c>
    </row>
    <row r="31" spans="1:19" x14ac:dyDescent="0.25">
      <c r="A31" t="s">
        <v>2543</v>
      </c>
      <c r="B31" t="s">
        <v>9278</v>
      </c>
      <c r="C31" t="s">
        <v>8708</v>
      </c>
      <c r="F31" s="2">
        <f>VLOOKUP(A31,Izračun!A:J,10,0)</f>
        <v>1.5825839999999998</v>
      </c>
      <c r="H31">
        <f>VLOOKUP(A31,Izračun!A:F,6,0)</f>
        <v>24</v>
      </c>
      <c r="J31" t="s">
        <v>14574</v>
      </c>
      <c r="M31" t="s">
        <v>8709</v>
      </c>
      <c r="Q31" s="3" t="str">
        <f ca="1">IF(VLOOKUP(A31,Izračun!A:Q,17,0)=0," ",VLOOKUP(A31,Izračun!A:Q,17,0))</f>
        <v xml:space="preserve"> </v>
      </c>
      <c r="R31" t="s">
        <v>8710</v>
      </c>
      <c r="S31" t="str">
        <f ca="1">Izračun!$T$1</f>
        <v>0</v>
      </c>
    </row>
    <row r="32" spans="1:19" x14ac:dyDescent="0.25">
      <c r="A32" t="s">
        <v>2535</v>
      </c>
      <c r="B32" t="s">
        <v>9277</v>
      </c>
      <c r="C32" t="s">
        <v>8708</v>
      </c>
      <c r="F32" s="2">
        <f>VLOOKUP(A32,Izračun!A:J,10,0)</f>
        <v>1.5825839999999998</v>
      </c>
      <c r="H32">
        <f>VLOOKUP(A32,Izračun!A:F,6,0)</f>
        <v>5</v>
      </c>
      <c r="J32" t="s">
        <v>14574</v>
      </c>
      <c r="M32" t="s">
        <v>8709</v>
      </c>
      <c r="Q32" s="3" t="str">
        <f ca="1">IF(VLOOKUP(A32,Izračun!A:Q,17,0)=0," ",VLOOKUP(A32,Izračun!A:Q,17,0))</f>
        <v xml:space="preserve"> </v>
      </c>
      <c r="R32" t="s">
        <v>8710</v>
      </c>
      <c r="S32" t="str">
        <f ca="1">Izračun!$T$1</f>
        <v>0</v>
      </c>
    </row>
    <row r="33" spans="1:19" x14ac:dyDescent="0.25">
      <c r="A33" t="s">
        <v>2541</v>
      </c>
      <c r="B33" t="s">
        <v>13080</v>
      </c>
      <c r="C33" t="s">
        <v>8708</v>
      </c>
      <c r="F33" s="2">
        <f>VLOOKUP(A33,Izračun!A:J,10,0)</f>
        <v>1.5825839999999998</v>
      </c>
      <c r="H33">
        <f>VLOOKUP(A33,Izračun!A:F,6,0)</f>
        <v>335</v>
      </c>
      <c r="J33" t="s">
        <v>14574</v>
      </c>
      <c r="M33" t="s">
        <v>8709</v>
      </c>
      <c r="Q33" s="3" t="str">
        <f ca="1">IF(VLOOKUP(A33,Izračun!A:Q,17,0)=0," ",VLOOKUP(A33,Izračun!A:Q,17,0))</f>
        <v xml:space="preserve"> </v>
      </c>
      <c r="R33" t="s">
        <v>8710</v>
      </c>
      <c r="S33" t="str">
        <f ca="1">Izračun!$T$1</f>
        <v>0</v>
      </c>
    </row>
    <row r="34" spans="1:19" x14ac:dyDescent="0.25">
      <c r="A34" t="s">
        <v>9</v>
      </c>
      <c r="B34" t="s">
        <v>12686</v>
      </c>
      <c r="C34" t="s">
        <v>8708</v>
      </c>
      <c r="F34" s="2">
        <f>VLOOKUP(A34,Izračun!A:J,10,0)</f>
        <v>1.5825839999999998</v>
      </c>
      <c r="H34">
        <f>VLOOKUP(A34,Izračun!A:F,6,0)</f>
        <v>7</v>
      </c>
      <c r="J34" t="s">
        <v>14574</v>
      </c>
      <c r="M34" t="s">
        <v>8709</v>
      </c>
      <c r="Q34" s="3">
        <f ca="1">IF(VLOOKUP(A34,Izračun!A:Q,17,0)=0," ",VLOOKUP(A34,Izračun!A:Q,17,0))</f>
        <v>1.4310599999999998</v>
      </c>
      <c r="R34" t="s">
        <v>8710</v>
      </c>
      <c r="S34" t="str">
        <f ca="1">Izračun!$T$1</f>
        <v>0</v>
      </c>
    </row>
    <row r="35" spans="1:19" x14ac:dyDescent="0.25">
      <c r="A35" t="s">
        <v>3475</v>
      </c>
      <c r="B35" t="s">
        <v>13428</v>
      </c>
      <c r="C35" t="s">
        <v>8708</v>
      </c>
      <c r="F35" s="2">
        <f>VLOOKUP(A35,Izračun!A:J,10,0)</f>
        <v>1.6055199999999998</v>
      </c>
      <c r="H35">
        <f>VLOOKUP(A35,Izračun!A:F,6,0)</f>
        <v>22</v>
      </c>
      <c r="J35" t="s">
        <v>14574</v>
      </c>
      <c r="M35" t="s">
        <v>8709</v>
      </c>
      <c r="Q35" s="3" t="str">
        <f ca="1">IF(VLOOKUP(A35,Izračun!A:Q,17,0)=0," ",VLOOKUP(A35,Izračun!A:Q,17,0))</f>
        <v xml:space="preserve"> </v>
      </c>
      <c r="R35" t="s">
        <v>8710</v>
      </c>
      <c r="S35" t="str">
        <f ca="1">Izračun!$T$1</f>
        <v>0</v>
      </c>
    </row>
    <row r="36" spans="1:19" x14ac:dyDescent="0.25">
      <c r="A36" t="s">
        <v>3489</v>
      </c>
      <c r="B36" t="s">
        <v>13402</v>
      </c>
      <c r="C36" t="s">
        <v>8708</v>
      </c>
      <c r="F36" s="2">
        <f>VLOOKUP(A36,Izračun!A:J,10,0)</f>
        <v>1.6055199999999998</v>
      </c>
      <c r="H36">
        <f>VLOOKUP(A36,Izračun!A:F,6,0)</f>
        <v>0</v>
      </c>
      <c r="J36" t="s">
        <v>14574</v>
      </c>
      <c r="M36" t="s">
        <v>8709</v>
      </c>
      <c r="Q36" s="3" t="str">
        <f ca="1">IF(VLOOKUP(A36,Izračun!A:Q,17,0)=0," ",VLOOKUP(A36,Izračun!A:Q,17,0))</f>
        <v xml:space="preserve"> </v>
      </c>
      <c r="R36" t="s">
        <v>8710</v>
      </c>
      <c r="S36" t="str">
        <f ca="1">Izračun!$T$1</f>
        <v>0</v>
      </c>
    </row>
    <row r="37" spans="1:19" x14ac:dyDescent="0.25">
      <c r="A37" t="s">
        <v>5055</v>
      </c>
      <c r="B37" t="s">
        <v>12636</v>
      </c>
      <c r="C37" t="s">
        <v>8708</v>
      </c>
      <c r="F37" s="2">
        <f>VLOOKUP(A37,Izračun!A:J,10,0)</f>
        <v>1.6055199999999998</v>
      </c>
      <c r="H37">
        <f>VLOOKUP(A37,Izračun!A:F,6,0)</f>
        <v>28</v>
      </c>
      <c r="J37" t="s">
        <v>14574</v>
      </c>
      <c r="M37" t="s">
        <v>8709</v>
      </c>
      <c r="Q37" s="3" t="str">
        <f ca="1">IF(VLOOKUP(A37,Izračun!A:Q,17,0)=0," ",VLOOKUP(A37,Izračun!A:Q,17,0))</f>
        <v xml:space="preserve"> </v>
      </c>
      <c r="R37" t="s">
        <v>8710</v>
      </c>
      <c r="S37" t="str">
        <f ca="1">Izračun!$T$1</f>
        <v>0</v>
      </c>
    </row>
    <row r="38" spans="1:19" x14ac:dyDescent="0.25">
      <c r="A38" t="s">
        <v>2925</v>
      </c>
      <c r="B38" t="s">
        <v>12532</v>
      </c>
      <c r="C38" t="s">
        <v>8708</v>
      </c>
      <c r="F38" s="2">
        <f>VLOOKUP(A38,Izračun!A:J,10,0)</f>
        <v>1.6162559999999999</v>
      </c>
      <c r="H38">
        <f>VLOOKUP(A38,Izračun!A:F,6,0)</f>
        <v>34</v>
      </c>
      <c r="J38" t="s">
        <v>14574</v>
      </c>
      <c r="M38" t="s">
        <v>8709</v>
      </c>
      <c r="Q38" s="3" t="str">
        <f ca="1">IF(VLOOKUP(A38,Izračun!A:Q,17,0)=0," ",VLOOKUP(A38,Izračun!A:Q,17,0))</f>
        <v xml:space="preserve"> </v>
      </c>
      <c r="R38" t="s">
        <v>8710</v>
      </c>
      <c r="S38" t="str">
        <f ca="1">Izračun!$T$1</f>
        <v>0</v>
      </c>
    </row>
    <row r="39" spans="1:19" x14ac:dyDescent="0.25">
      <c r="A39" t="s">
        <v>1267</v>
      </c>
      <c r="B39" t="s">
        <v>13867</v>
      </c>
      <c r="C39" t="s">
        <v>8708</v>
      </c>
      <c r="F39" s="2">
        <f>VLOOKUP(A39,Izračun!A:J,10,0)</f>
        <v>1.6169879999999999</v>
      </c>
      <c r="H39">
        <f>VLOOKUP(A39,Izračun!A:F,6,0)</f>
        <v>68</v>
      </c>
      <c r="J39" t="s">
        <v>14574</v>
      </c>
      <c r="M39" t="s">
        <v>8709</v>
      </c>
      <c r="Q39" s="3" t="str">
        <f ca="1">IF(VLOOKUP(A39,Izračun!A:Q,17,0)=0," ",VLOOKUP(A39,Izračun!A:Q,17,0))</f>
        <v xml:space="preserve"> </v>
      </c>
      <c r="R39" t="s">
        <v>8710</v>
      </c>
      <c r="S39" t="str">
        <f ca="1">Izračun!$T$1</f>
        <v>0</v>
      </c>
    </row>
    <row r="40" spans="1:19" x14ac:dyDescent="0.25">
      <c r="A40" t="s">
        <v>604</v>
      </c>
      <c r="B40" t="s">
        <v>12622</v>
      </c>
      <c r="C40" t="s">
        <v>8708</v>
      </c>
      <c r="F40" s="2">
        <f>VLOOKUP(A40,Izračun!A:J,10,0)</f>
        <v>1.6284559999999999</v>
      </c>
      <c r="H40">
        <f>VLOOKUP(A40,Izračun!A:F,6,0)</f>
        <v>13</v>
      </c>
      <c r="J40" t="s">
        <v>14574</v>
      </c>
      <c r="M40" t="s">
        <v>8709</v>
      </c>
      <c r="Q40" s="3">
        <f ca="1">IF(VLOOKUP(A40,Izračun!A:Q,17,0)=0," ",VLOOKUP(A40,Izračun!A:Q,17,0))</f>
        <v>1.4725399999999997</v>
      </c>
      <c r="R40" t="s">
        <v>8710</v>
      </c>
      <c r="S40" t="str">
        <f ca="1">Izračun!$T$1</f>
        <v>0</v>
      </c>
    </row>
    <row r="41" spans="1:19" x14ac:dyDescent="0.25">
      <c r="A41" t="s">
        <v>3329</v>
      </c>
      <c r="B41" t="s">
        <v>9211</v>
      </c>
      <c r="C41" t="s">
        <v>8708</v>
      </c>
      <c r="F41" s="2">
        <f>VLOOKUP(A41,Izračun!A:J,10,0)</f>
        <v>1.6513919999999997</v>
      </c>
      <c r="H41">
        <f>VLOOKUP(A41,Izračun!A:F,6,0)</f>
        <v>3101</v>
      </c>
      <c r="J41" t="s">
        <v>14574</v>
      </c>
      <c r="M41" t="s">
        <v>8709</v>
      </c>
      <c r="Q41" s="3" t="str">
        <f ca="1">IF(VLOOKUP(A41,Izračun!A:Q,17,0)=0," ",VLOOKUP(A41,Izračun!A:Q,17,0))</f>
        <v xml:space="preserve"> </v>
      </c>
      <c r="R41" t="s">
        <v>8710</v>
      </c>
      <c r="S41" t="str">
        <f ca="1">Izračun!$T$1</f>
        <v>0</v>
      </c>
    </row>
    <row r="42" spans="1:19" x14ac:dyDescent="0.25">
      <c r="A42" t="s">
        <v>3325</v>
      </c>
      <c r="B42" t="s">
        <v>9210</v>
      </c>
      <c r="C42" t="s">
        <v>8708</v>
      </c>
      <c r="F42" s="2">
        <f>VLOOKUP(A42,Izračun!A:J,10,0)</f>
        <v>1.6513919999999997</v>
      </c>
      <c r="H42">
        <f>VLOOKUP(A42,Izračun!A:F,6,0)</f>
        <v>234</v>
      </c>
      <c r="J42" t="s">
        <v>14574</v>
      </c>
      <c r="M42" t="s">
        <v>8709</v>
      </c>
      <c r="Q42" s="3" t="str">
        <f ca="1">IF(VLOOKUP(A42,Izračun!A:Q,17,0)=0," ",VLOOKUP(A42,Izračun!A:Q,17,0))</f>
        <v xml:space="preserve"> </v>
      </c>
      <c r="R42" t="s">
        <v>8710</v>
      </c>
      <c r="S42" t="str">
        <f ca="1">Izračun!$T$1</f>
        <v>0</v>
      </c>
    </row>
    <row r="43" spans="1:19" x14ac:dyDescent="0.25">
      <c r="A43" t="s">
        <v>3323</v>
      </c>
      <c r="B43" t="s">
        <v>9216</v>
      </c>
      <c r="C43" t="s">
        <v>8708</v>
      </c>
      <c r="F43" s="2">
        <f>VLOOKUP(A43,Izračun!A:J,10,0)</f>
        <v>1.6513919999999997</v>
      </c>
      <c r="H43">
        <f>VLOOKUP(A43,Izračun!A:F,6,0)</f>
        <v>0</v>
      </c>
      <c r="J43" t="s">
        <v>14574</v>
      </c>
      <c r="M43" t="s">
        <v>8709</v>
      </c>
      <c r="Q43" s="3" t="str">
        <f ca="1">IF(VLOOKUP(A43,Izračun!A:Q,17,0)=0," ",VLOOKUP(A43,Izračun!A:Q,17,0))</f>
        <v xml:space="preserve"> </v>
      </c>
      <c r="R43" t="s">
        <v>8710</v>
      </c>
      <c r="S43" t="str">
        <f ca="1">Izračun!$T$1</f>
        <v>0</v>
      </c>
    </row>
    <row r="44" spans="1:19" x14ac:dyDescent="0.25">
      <c r="A44" t="s">
        <v>3333</v>
      </c>
      <c r="B44" t="s">
        <v>9217</v>
      </c>
      <c r="C44" t="s">
        <v>8708</v>
      </c>
      <c r="F44" s="2">
        <f>VLOOKUP(A44,Izračun!A:J,10,0)</f>
        <v>1.6513919999999997</v>
      </c>
      <c r="H44">
        <f>VLOOKUP(A44,Izračun!A:F,6,0)</f>
        <v>971</v>
      </c>
      <c r="J44" t="s">
        <v>14574</v>
      </c>
      <c r="M44" t="s">
        <v>8709</v>
      </c>
      <c r="Q44" s="3" t="str">
        <f ca="1">IF(VLOOKUP(A44,Izračun!A:Q,17,0)=0," ",VLOOKUP(A44,Izračun!A:Q,17,0))</f>
        <v xml:space="preserve"> </v>
      </c>
      <c r="R44" t="s">
        <v>8710</v>
      </c>
      <c r="S44" t="str">
        <f ca="1">Izračun!$T$1</f>
        <v>0</v>
      </c>
    </row>
    <row r="45" spans="1:19" x14ac:dyDescent="0.25">
      <c r="A45" t="s">
        <v>3321</v>
      </c>
      <c r="B45" t="s">
        <v>9209</v>
      </c>
      <c r="C45" t="s">
        <v>8708</v>
      </c>
      <c r="F45" s="2">
        <f>VLOOKUP(A45,Izračun!A:J,10,0)</f>
        <v>1.6513919999999997</v>
      </c>
      <c r="H45">
        <f>VLOOKUP(A45,Izračun!A:F,6,0)</f>
        <v>309</v>
      </c>
      <c r="J45" t="s">
        <v>14574</v>
      </c>
      <c r="M45" t="s">
        <v>8709</v>
      </c>
      <c r="Q45" s="3" t="str">
        <f ca="1">IF(VLOOKUP(A45,Izračun!A:Q,17,0)=0," ",VLOOKUP(A45,Izračun!A:Q,17,0))</f>
        <v xml:space="preserve"> </v>
      </c>
      <c r="R45" t="s">
        <v>8710</v>
      </c>
      <c r="S45" t="str">
        <f ca="1">Izračun!$T$1</f>
        <v>0</v>
      </c>
    </row>
    <row r="46" spans="1:19" x14ac:dyDescent="0.25">
      <c r="A46" t="s">
        <v>3319</v>
      </c>
      <c r="B46" t="s">
        <v>12468</v>
      </c>
      <c r="C46" t="s">
        <v>8708</v>
      </c>
      <c r="F46" s="2">
        <f>VLOOKUP(A46,Izračun!A:J,10,0)</f>
        <v>1.6513919999999997</v>
      </c>
      <c r="H46">
        <f>VLOOKUP(A46,Izračun!A:F,6,0)</f>
        <v>405</v>
      </c>
      <c r="J46" t="s">
        <v>14574</v>
      </c>
      <c r="M46" t="s">
        <v>8709</v>
      </c>
      <c r="Q46" s="3" t="str">
        <f ca="1">IF(VLOOKUP(A46,Izračun!A:Q,17,0)=0," ",VLOOKUP(A46,Izračun!A:Q,17,0))</f>
        <v xml:space="preserve"> </v>
      </c>
      <c r="R46" t="s">
        <v>8710</v>
      </c>
      <c r="S46" t="str">
        <f ca="1">Izračun!$T$1</f>
        <v>0</v>
      </c>
    </row>
    <row r="47" spans="1:19" x14ac:dyDescent="0.25">
      <c r="A47" t="s">
        <v>3327</v>
      </c>
      <c r="B47" t="s">
        <v>12746</v>
      </c>
      <c r="C47" t="s">
        <v>8708</v>
      </c>
      <c r="F47" s="2">
        <f>VLOOKUP(A47,Izračun!A:J,10,0)</f>
        <v>1.6513919999999997</v>
      </c>
      <c r="H47">
        <f>VLOOKUP(A47,Izračun!A:F,6,0)</f>
        <v>87</v>
      </c>
      <c r="J47" t="s">
        <v>14574</v>
      </c>
      <c r="M47" t="s">
        <v>8709</v>
      </c>
      <c r="Q47" s="3" t="str">
        <f ca="1">IF(VLOOKUP(A47,Izračun!A:Q,17,0)=0," ",VLOOKUP(A47,Izračun!A:Q,17,0))</f>
        <v xml:space="preserve"> </v>
      </c>
      <c r="R47" t="s">
        <v>8710</v>
      </c>
      <c r="S47" t="str">
        <f ca="1">Izračun!$T$1</f>
        <v>0</v>
      </c>
    </row>
    <row r="48" spans="1:19" x14ac:dyDescent="0.25">
      <c r="A48" t="s">
        <v>3485</v>
      </c>
      <c r="B48" t="s">
        <v>12801</v>
      </c>
      <c r="C48" t="s">
        <v>8708</v>
      </c>
      <c r="F48" s="2">
        <f>VLOOKUP(A48,Izračun!A:J,10,0)</f>
        <v>1.66286</v>
      </c>
      <c r="H48">
        <f>VLOOKUP(A48,Izračun!A:F,6,0)</f>
        <v>206</v>
      </c>
      <c r="J48" t="s">
        <v>14574</v>
      </c>
      <c r="M48" t="s">
        <v>8709</v>
      </c>
      <c r="Q48" s="3" t="str">
        <f ca="1">IF(VLOOKUP(A48,Izračun!A:Q,17,0)=0," ",VLOOKUP(A48,Izračun!A:Q,17,0))</f>
        <v xml:space="preserve"> </v>
      </c>
      <c r="R48" t="s">
        <v>8710</v>
      </c>
      <c r="S48" t="str">
        <f ca="1">Izračun!$T$1</f>
        <v>0</v>
      </c>
    </row>
    <row r="49" spans="1:19" x14ac:dyDescent="0.25">
      <c r="A49" t="s">
        <v>3481</v>
      </c>
      <c r="B49" t="s">
        <v>12798</v>
      </c>
      <c r="C49" t="s">
        <v>8708</v>
      </c>
      <c r="F49" s="2">
        <f>VLOOKUP(A49,Izračun!A:J,10,0)</f>
        <v>1.66286</v>
      </c>
      <c r="H49">
        <f>VLOOKUP(A49,Izračun!A:F,6,0)</f>
        <v>119</v>
      </c>
      <c r="J49" t="s">
        <v>14574</v>
      </c>
      <c r="M49" t="s">
        <v>8709</v>
      </c>
      <c r="Q49" s="3" t="str">
        <f ca="1">IF(VLOOKUP(A49,Izračun!A:Q,17,0)=0," ",VLOOKUP(A49,Izračun!A:Q,17,0))</f>
        <v xml:space="preserve"> </v>
      </c>
      <c r="R49" t="s">
        <v>8710</v>
      </c>
      <c r="S49" t="str">
        <f ca="1">Izračun!$T$1</f>
        <v>0</v>
      </c>
    </row>
    <row r="50" spans="1:19" x14ac:dyDescent="0.25">
      <c r="A50" t="s">
        <v>1216</v>
      </c>
      <c r="B50" t="s">
        <v>8925</v>
      </c>
      <c r="C50" t="s">
        <v>8708</v>
      </c>
      <c r="F50" s="2">
        <f>VLOOKUP(A50,Izračun!A:J,10,0)</f>
        <v>1.66286</v>
      </c>
      <c r="H50">
        <f>VLOOKUP(A50,Izračun!A:F,6,0)</f>
        <v>40</v>
      </c>
      <c r="J50" t="s">
        <v>14574</v>
      </c>
      <c r="M50" t="s">
        <v>8709</v>
      </c>
      <c r="Q50" s="3" t="str">
        <f ca="1">IF(VLOOKUP(A50,Izračun!A:Q,17,0)=0," ",VLOOKUP(A50,Izračun!A:Q,17,0))</f>
        <v xml:space="preserve"> </v>
      </c>
      <c r="R50" t="s">
        <v>8710</v>
      </c>
      <c r="S50" t="str">
        <f ca="1">Izračun!$T$1</f>
        <v>0</v>
      </c>
    </row>
    <row r="51" spans="1:19" x14ac:dyDescent="0.25">
      <c r="A51" t="s">
        <v>1235</v>
      </c>
      <c r="B51" t="s">
        <v>9131</v>
      </c>
      <c r="C51" t="s">
        <v>8708</v>
      </c>
      <c r="F51" s="2">
        <f>VLOOKUP(A51,Izračun!A:J,10,0)</f>
        <v>1.66286</v>
      </c>
      <c r="H51">
        <f>VLOOKUP(A51,Izračun!A:F,6,0)</f>
        <v>0</v>
      </c>
      <c r="J51" t="s">
        <v>14574</v>
      </c>
      <c r="M51" t="s">
        <v>8709</v>
      </c>
      <c r="Q51" s="3" t="str">
        <f ca="1">IF(VLOOKUP(A51,Izračun!A:Q,17,0)=0," ",VLOOKUP(A51,Izračun!A:Q,17,0))</f>
        <v xml:space="preserve"> </v>
      </c>
      <c r="R51" t="s">
        <v>8710</v>
      </c>
      <c r="S51" t="str">
        <f ca="1">Izračun!$T$1</f>
        <v>0</v>
      </c>
    </row>
    <row r="52" spans="1:19" x14ac:dyDescent="0.25">
      <c r="A52" t="s">
        <v>3493</v>
      </c>
      <c r="B52" t="s">
        <v>12703</v>
      </c>
      <c r="C52" t="s">
        <v>8708</v>
      </c>
      <c r="F52" s="2">
        <f>VLOOKUP(A52,Izračun!A:J,10,0)</f>
        <v>1.66286</v>
      </c>
      <c r="H52">
        <f>VLOOKUP(A52,Izračun!A:F,6,0)</f>
        <v>439</v>
      </c>
      <c r="J52" t="s">
        <v>14574</v>
      </c>
      <c r="M52" t="s">
        <v>8709</v>
      </c>
      <c r="Q52" s="3" t="str">
        <f ca="1">IF(VLOOKUP(A52,Izračun!A:Q,17,0)=0," ",VLOOKUP(A52,Izračun!A:Q,17,0))</f>
        <v xml:space="preserve"> </v>
      </c>
      <c r="R52" t="s">
        <v>8710</v>
      </c>
      <c r="S52" t="str">
        <f ca="1">Izračun!$T$1</f>
        <v>0</v>
      </c>
    </row>
    <row r="53" spans="1:19" x14ac:dyDescent="0.25">
      <c r="A53" t="s">
        <v>1214</v>
      </c>
      <c r="B53" t="s">
        <v>8916</v>
      </c>
      <c r="C53" t="s">
        <v>8708</v>
      </c>
      <c r="F53" s="2">
        <f>VLOOKUP(A53,Izračun!A:J,10,0)</f>
        <v>1.66286</v>
      </c>
      <c r="H53">
        <f>VLOOKUP(A53,Izračun!A:F,6,0)</f>
        <v>91</v>
      </c>
      <c r="J53" t="s">
        <v>14574</v>
      </c>
      <c r="M53" t="s">
        <v>8709</v>
      </c>
      <c r="Q53" s="3" t="str">
        <f ca="1">IF(VLOOKUP(A53,Izračun!A:Q,17,0)=0," ",VLOOKUP(A53,Izračun!A:Q,17,0))</f>
        <v xml:space="preserve"> </v>
      </c>
      <c r="R53" t="s">
        <v>8710</v>
      </c>
      <c r="S53" t="str">
        <f ca="1">Izračun!$T$1</f>
        <v>0</v>
      </c>
    </row>
    <row r="54" spans="1:19" x14ac:dyDescent="0.25">
      <c r="A54" t="s">
        <v>3483</v>
      </c>
      <c r="B54" t="s">
        <v>13068</v>
      </c>
      <c r="C54" t="s">
        <v>8708</v>
      </c>
      <c r="F54" s="2">
        <f>VLOOKUP(A54,Izračun!A:J,10,0)</f>
        <v>1.66286</v>
      </c>
      <c r="H54">
        <f>VLOOKUP(A54,Izračun!A:F,6,0)</f>
        <v>800</v>
      </c>
      <c r="J54" t="s">
        <v>14574</v>
      </c>
      <c r="M54" t="s">
        <v>8709</v>
      </c>
      <c r="Q54" s="3" t="str">
        <f ca="1">IF(VLOOKUP(A54,Izračun!A:Q,17,0)=0," ",VLOOKUP(A54,Izračun!A:Q,17,0))</f>
        <v xml:space="preserve"> </v>
      </c>
      <c r="R54" t="s">
        <v>8710</v>
      </c>
      <c r="S54" t="str">
        <f ca="1">Izračun!$T$1</f>
        <v>0</v>
      </c>
    </row>
    <row r="55" spans="1:19" x14ac:dyDescent="0.25">
      <c r="A55" t="s">
        <v>5327</v>
      </c>
      <c r="B55" t="s">
        <v>12789</v>
      </c>
      <c r="C55" t="s">
        <v>8708</v>
      </c>
      <c r="F55" s="2">
        <f>VLOOKUP(A55,Izračun!A:J,10,0)</f>
        <v>1.66286</v>
      </c>
      <c r="H55">
        <f>VLOOKUP(A55,Izračun!A:F,6,0)</f>
        <v>1551</v>
      </c>
      <c r="J55" t="s">
        <v>14574</v>
      </c>
      <c r="M55" t="s">
        <v>8709</v>
      </c>
      <c r="Q55" s="3" t="str">
        <f ca="1">IF(VLOOKUP(A55,Izračun!A:Q,17,0)=0," ",VLOOKUP(A55,Izračun!A:Q,17,0))</f>
        <v xml:space="preserve"> </v>
      </c>
      <c r="R55" t="s">
        <v>8710</v>
      </c>
      <c r="S55" t="str">
        <f ca="1">Izračun!$T$1</f>
        <v>0</v>
      </c>
    </row>
    <row r="56" spans="1:19" x14ac:dyDescent="0.25">
      <c r="A56" t="s">
        <v>3487</v>
      </c>
      <c r="B56" t="s">
        <v>13081</v>
      </c>
      <c r="C56" t="s">
        <v>8708</v>
      </c>
      <c r="F56" s="2">
        <f>VLOOKUP(A56,Izračun!A:J,10,0)</f>
        <v>1.66286</v>
      </c>
      <c r="H56">
        <f>VLOOKUP(A56,Izračun!A:F,6,0)</f>
        <v>162</v>
      </c>
      <c r="J56" t="s">
        <v>14574</v>
      </c>
      <c r="M56" t="s">
        <v>8709</v>
      </c>
      <c r="Q56" s="3" t="str">
        <f ca="1">IF(VLOOKUP(A56,Izračun!A:Q,17,0)=0," ",VLOOKUP(A56,Izračun!A:Q,17,0))</f>
        <v xml:space="preserve"> </v>
      </c>
      <c r="R56" t="s">
        <v>8710</v>
      </c>
      <c r="S56" t="str">
        <f ca="1">Izračun!$T$1</f>
        <v>0</v>
      </c>
    </row>
    <row r="57" spans="1:19" x14ac:dyDescent="0.25">
      <c r="A57" t="s">
        <v>3491</v>
      </c>
      <c r="B57" t="s">
        <v>12722</v>
      </c>
      <c r="C57" t="s">
        <v>8708</v>
      </c>
      <c r="F57" s="2">
        <f>VLOOKUP(A57,Izračun!A:J,10,0)</f>
        <v>1.66286</v>
      </c>
      <c r="H57">
        <f>VLOOKUP(A57,Izračun!A:F,6,0)</f>
        <v>525</v>
      </c>
      <c r="J57" t="s">
        <v>14574</v>
      </c>
      <c r="M57" t="s">
        <v>8709</v>
      </c>
      <c r="Q57" s="3" t="str">
        <f ca="1">IF(VLOOKUP(A57,Izračun!A:Q,17,0)=0," ",VLOOKUP(A57,Izračun!A:Q,17,0))</f>
        <v xml:space="preserve"> </v>
      </c>
      <c r="R57" t="s">
        <v>8710</v>
      </c>
      <c r="S57" t="str">
        <f ca="1">Izračun!$T$1</f>
        <v>0</v>
      </c>
    </row>
    <row r="58" spans="1:19" x14ac:dyDescent="0.25">
      <c r="A58" t="s">
        <v>5102</v>
      </c>
      <c r="B58" t="s">
        <v>10364</v>
      </c>
      <c r="C58" t="s">
        <v>8708</v>
      </c>
      <c r="F58" s="2">
        <f>VLOOKUP(A58,Izračun!A:J,10,0)</f>
        <v>1.6857959999999999</v>
      </c>
      <c r="H58">
        <f>VLOOKUP(A58,Izračun!A:F,6,0)</f>
        <v>29</v>
      </c>
      <c r="J58" t="s">
        <v>14574</v>
      </c>
      <c r="M58" t="s">
        <v>8709</v>
      </c>
      <c r="Q58" s="3" t="str">
        <f ca="1">IF(VLOOKUP(A58,Izračun!A:Q,17,0)=0," ",VLOOKUP(A58,Izračun!A:Q,17,0))</f>
        <v xml:space="preserve"> </v>
      </c>
      <c r="R58" t="s">
        <v>8710</v>
      </c>
      <c r="S58" t="str">
        <f ca="1">Izračun!$T$1</f>
        <v>0</v>
      </c>
    </row>
    <row r="59" spans="1:19" x14ac:dyDescent="0.25">
      <c r="A59" t="s">
        <v>1261</v>
      </c>
      <c r="B59" t="s">
        <v>13985</v>
      </c>
      <c r="C59" t="s">
        <v>8708</v>
      </c>
      <c r="F59" s="2">
        <f>VLOOKUP(A59,Izračun!A:J,10,0)</f>
        <v>1.7202</v>
      </c>
      <c r="H59">
        <f>VLOOKUP(A59,Izračun!A:F,6,0)</f>
        <v>8</v>
      </c>
      <c r="J59" t="s">
        <v>14574</v>
      </c>
      <c r="M59" t="s">
        <v>8709</v>
      </c>
      <c r="Q59" s="3" t="str">
        <f ca="1">IF(VLOOKUP(A59,Izračun!A:Q,17,0)=0," ",VLOOKUP(A59,Izračun!A:Q,17,0))</f>
        <v xml:space="preserve"> </v>
      </c>
      <c r="R59" t="s">
        <v>8710</v>
      </c>
      <c r="S59" t="str">
        <f ca="1">Izračun!$T$1</f>
        <v>0</v>
      </c>
    </row>
    <row r="60" spans="1:19" x14ac:dyDescent="0.25">
      <c r="A60" t="s">
        <v>888</v>
      </c>
      <c r="B60" t="s">
        <v>13868</v>
      </c>
      <c r="C60" t="s">
        <v>8708</v>
      </c>
      <c r="F60" s="2">
        <f>VLOOKUP(A60,Izračun!A:J,10,0)</f>
        <v>1.7202</v>
      </c>
      <c r="H60">
        <f>VLOOKUP(A60,Izračun!A:F,6,0)</f>
        <v>10</v>
      </c>
      <c r="J60" t="s">
        <v>14574</v>
      </c>
      <c r="M60" t="s">
        <v>8709</v>
      </c>
      <c r="Q60" s="3" t="str">
        <f ca="1">IF(VLOOKUP(A60,Izračun!A:Q,17,0)=0," ",VLOOKUP(A60,Izračun!A:Q,17,0))</f>
        <v xml:space="preserve"> </v>
      </c>
      <c r="R60" t="s">
        <v>8710</v>
      </c>
      <c r="S60" t="str">
        <f ca="1">Izračun!$T$1</f>
        <v>0</v>
      </c>
    </row>
    <row r="61" spans="1:19" x14ac:dyDescent="0.25">
      <c r="A61" t="s">
        <v>5129</v>
      </c>
      <c r="B61" t="s">
        <v>10362</v>
      </c>
      <c r="C61" t="s">
        <v>8708</v>
      </c>
      <c r="F61" s="2">
        <f>VLOOKUP(A61,Izračun!A:J,10,0)</f>
        <v>1.7384999999999999</v>
      </c>
      <c r="H61">
        <f>VLOOKUP(A61,Izračun!A:F,6,0)</f>
        <v>0</v>
      </c>
      <c r="J61" t="s">
        <v>14574</v>
      </c>
      <c r="M61" t="s">
        <v>8709</v>
      </c>
      <c r="Q61" s="3" t="str">
        <f ca="1">IF(VLOOKUP(A61,Izračun!A:Q,17,0)=0," ",VLOOKUP(A61,Izračun!A:Q,17,0))</f>
        <v xml:space="preserve"> </v>
      </c>
      <c r="R61" t="s">
        <v>8710</v>
      </c>
      <c r="S61" t="str">
        <f ca="1">Izračun!$T$1</f>
        <v>0</v>
      </c>
    </row>
    <row r="62" spans="1:19" x14ac:dyDescent="0.25">
      <c r="A62" t="s">
        <v>2633</v>
      </c>
      <c r="B62" t="s">
        <v>12800</v>
      </c>
      <c r="C62" t="s">
        <v>8708</v>
      </c>
      <c r="F62" s="2">
        <f>VLOOKUP(A62,Izračun!A:J,10,0)</f>
        <v>1.743136</v>
      </c>
      <c r="H62">
        <f>VLOOKUP(A62,Izračun!A:F,6,0)</f>
        <v>318</v>
      </c>
      <c r="J62" t="s">
        <v>14574</v>
      </c>
      <c r="M62" t="s">
        <v>8709</v>
      </c>
      <c r="Q62" s="3" t="str">
        <f ca="1">IF(VLOOKUP(A62,Izračun!A:Q,17,0)=0," ",VLOOKUP(A62,Izračun!A:Q,17,0))</f>
        <v xml:space="preserve"> </v>
      </c>
      <c r="R62" t="s">
        <v>8710</v>
      </c>
      <c r="S62" t="str">
        <f ca="1">Izračun!$T$1</f>
        <v>0</v>
      </c>
    </row>
    <row r="63" spans="1:19" x14ac:dyDescent="0.25">
      <c r="A63" t="s">
        <v>5280</v>
      </c>
      <c r="B63" t="s">
        <v>12528</v>
      </c>
      <c r="C63" t="s">
        <v>8708</v>
      </c>
      <c r="F63" s="2">
        <f>VLOOKUP(A63,Izračun!A:J,10,0)</f>
        <v>1.743136</v>
      </c>
      <c r="H63">
        <f>VLOOKUP(A63,Izračun!A:F,6,0)</f>
        <v>11</v>
      </c>
      <c r="J63" t="s">
        <v>14574</v>
      </c>
      <c r="M63" t="s">
        <v>8709</v>
      </c>
      <c r="Q63" s="3" t="str">
        <f ca="1">IF(VLOOKUP(A63,Izračun!A:Q,17,0)=0," ",VLOOKUP(A63,Izračun!A:Q,17,0))</f>
        <v xml:space="preserve"> </v>
      </c>
      <c r="R63" t="s">
        <v>8710</v>
      </c>
      <c r="S63" t="str">
        <f ca="1">Izračun!$T$1</f>
        <v>0</v>
      </c>
    </row>
    <row r="64" spans="1:19" x14ac:dyDescent="0.25">
      <c r="A64" t="s">
        <v>5278</v>
      </c>
      <c r="B64" t="s">
        <v>12717</v>
      </c>
      <c r="C64" t="s">
        <v>8708</v>
      </c>
      <c r="F64" s="2">
        <f>VLOOKUP(A64,Izračun!A:J,10,0)</f>
        <v>1.743136</v>
      </c>
      <c r="H64">
        <f>VLOOKUP(A64,Izračun!A:F,6,0)</f>
        <v>46</v>
      </c>
      <c r="J64" t="s">
        <v>14574</v>
      </c>
      <c r="M64" t="s">
        <v>8709</v>
      </c>
      <c r="Q64" s="3" t="str">
        <f ca="1">IF(VLOOKUP(A64,Izračun!A:Q,17,0)=0," ",VLOOKUP(A64,Izračun!A:Q,17,0))</f>
        <v xml:space="preserve"> </v>
      </c>
      <c r="R64" t="s">
        <v>8710</v>
      </c>
      <c r="S64" t="str">
        <f ca="1">Izračun!$T$1</f>
        <v>0</v>
      </c>
    </row>
    <row r="65" spans="1:19" x14ac:dyDescent="0.25">
      <c r="A65" t="s">
        <v>5276</v>
      </c>
      <c r="B65" t="s">
        <v>12719</v>
      </c>
      <c r="C65" t="s">
        <v>8708</v>
      </c>
      <c r="F65" s="2">
        <f>VLOOKUP(A65,Izračun!A:J,10,0)</f>
        <v>1.743136</v>
      </c>
      <c r="H65">
        <f>VLOOKUP(A65,Izračun!A:F,6,0)</f>
        <v>8</v>
      </c>
      <c r="J65" t="s">
        <v>14574</v>
      </c>
      <c r="M65" t="s">
        <v>8709</v>
      </c>
      <c r="Q65" s="3" t="str">
        <f ca="1">IF(VLOOKUP(A65,Izračun!A:Q,17,0)=0," ",VLOOKUP(A65,Izračun!A:Q,17,0))</f>
        <v xml:space="preserve"> </v>
      </c>
      <c r="R65" t="s">
        <v>8710</v>
      </c>
      <c r="S65" t="str">
        <f ca="1">Izračun!$T$1</f>
        <v>0</v>
      </c>
    </row>
    <row r="66" spans="1:19" x14ac:dyDescent="0.25">
      <c r="A66" t="s">
        <v>5273</v>
      </c>
      <c r="B66" t="s">
        <v>9272</v>
      </c>
      <c r="C66" t="s">
        <v>8708</v>
      </c>
      <c r="F66" s="2">
        <f>VLOOKUP(A66,Izračun!A:J,10,0)</f>
        <v>1.743136</v>
      </c>
      <c r="H66">
        <f>VLOOKUP(A66,Izračun!A:F,6,0)</f>
        <v>398</v>
      </c>
      <c r="J66" t="s">
        <v>14574</v>
      </c>
      <c r="M66" t="s">
        <v>8709</v>
      </c>
      <c r="Q66" s="3" t="str">
        <f ca="1">IF(VLOOKUP(A66,Izračun!A:Q,17,0)=0," ",VLOOKUP(A66,Izračun!A:Q,17,0))</f>
        <v xml:space="preserve"> </v>
      </c>
      <c r="R66" t="s">
        <v>8710</v>
      </c>
      <c r="S66" t="str">
        <f ca="1">Izračun!$T$1</f>
        <v>0</v>
      </c>
    </row>
    <row r="67" spans="1:19" x14ac:dyDescent="0.25">
      <c r="A67" t="s">
        <v>5274</v>
      </c>
      <c r="B67" t="s">
        <v>12438</v>
      </c>
      <c r="C67" t="s">
        <v>8708</v>
      </c>
      <c r="F67" s="2">
        <f>VLOOKUP(A67,Izračun!A:J,10,0)</f>
        <v>1.743136</v>
      </c>
      <c r="H67">
        <f>VLOOKUP(A67,Izračun!A:F,6,0)</f>
        <v>66</v>
      </c>
      <c r="J67" t="s">
        <v>14574</v>
      </c>
      <c r="M67" t="s">
        <v>8709</v>
      </c>
      <c r="Q67" s="3" t="str">
        <f ca="1">IF(VLOOKUP(A67,Izračun!A:Q,17,0)=0," ",VLOOKUP(A67,Izračun!A:Q,17,0))</f>
        <v xml:space="preserve"> </v>
      </c>
      <c r="R67" t="s">
        <v>8710</v>
      </c>
      <c r="S67" t="str">
        <f ca="1">Izračun!$T$1</f>
        <v>0</v>
      </c>
    </row>
    <row r="68" spans="1:19" x14ac:dyDescent="0.25">
      <c r="A68" t="s">
        <v>3016</v>
      </c>
      <c r="B68" t="s">
        <v>8896</v>
      </c>
      <c r="C68" t="s">
        <v>8708</v>
      </c>
      <c r="F68" s="2">
        <f>VLOOKUP(A68,Izračun!A:J,10,0)</f>
        <v>1.7546040000000001</v>
      </c>
      <c r="H68">
        <f>VLOOKUP(A68,Izračun!A:F,6,0)</f>
        <v>90</v>
      </c>
      <c r="J68" t="s">
        <v>14574</v>
      </c>
      <c r="M68" t="s">
        <v>8709</v>
      </c>
      <c r="Q68" s="3" t="str">
        <f ca="1">IF(VLOOKUP(A68,Izračun!A:Q,17,0)=0," ",VLOOKUP(A68,Izračun!A:Q,17,0))</f>
        <v xml:space="preserve"> </v>
      </c>
      <c r="R68" t="s">
        <v>8710</v>
      </c>
      <c r="S68" t="str">
        <f ca="1">Izračun!$T$1</f>
        <v>0</v>
      </c>
    </row>
    <row r="69" spans="1:19" x14ac:dyDescent="0.25">
      <c r="A69" t="s">
        <v>8030</v>
      </c>
      <c r="B69" t="s">
        <v>12706</v>
      </c>
      <c r="C69" t="s">
        <v>8708</v>
      </c>
      <c r="F69" s="2">
        <f>VLOOKUP(A69,Izračun!A:J,10,0)</f>
        <v>1.7660719999999999</v>
      </c>
      <c r="H69">
        <f>VLOOKUP(A69,Izračun!A:F,6,0)</f>
        <v>75</v>
      </c>
      <c r="J69" t="s">
        <v>14574</v>
      </c>
      <c r="M69" t="s">
        <v>8709</v>
      </c>
      <c r="Q69" s="3" t="str">
        <f ca="1">IF(VLOOKUP(A69,Izračun!A:Q,17,0)=0," ",VLOOKUP(A69,Izračun!A:Q,17,0))</f>
        <v xml:space="preserve"> </v>
      </c>
      <c r="R69" t="s">
        <v>8710</v>
      </c>
      <c r="S69" t="str">
        <f ca="1">Izračun!$T$1</f>
        <v>0</v>
      </c>
    </row>
    <row r="70" spans="1:19" x14ac:dyDescent="0.25">
      <c r="A70" t="s">
        <v>12041</v>
      </c>
      <c r="B70" t="s">
        <v>13408</v>
      </c>
      <c r="C70" t="s">
        <v>8708</v>
      </c>
      <c r="F70" s="2">
        <f>VLOOKUP(A70,Izračun!A:J,10,0)</f>
        <v>1.7775400000000001</v>
      </c>
      <c r="H70">
        <f>VLOOKUP(A70,Izračun!A:F,6,0)</f>
        <v>7</v>
      </c>
      <c r="J70" t="s">
        <v>14574</v>
      </c>
      <c r="M70" t="s">
        <v>8709</v>
      </c>
      <c r="Q70" s="3" t="str">
        <f ca="1">IF(VLOOKUP(A70,Izračun!A:Q,17,0)=0," ",VLOOKUP(A70,Izračun!A:Q,17,0))</f>
        <v xml:space="preserve"> </v>
      </c>
      <c r="R70" t="s">
        <v>8710</v>
      </c>
      <c r="S70" t="str">
        <f ca="1">Izračun!$T$1</f>
        <v>0</v>
      </c>
    </row>
    <row r="71" spans="1:19" x14ac:dyDescent="0.25">
      <c r="A71" t="s">
        <v>5053</v>
      </c>
      <c r="B71" t="s">
        <v>12613</v>
      </c>
      <c r="C71" t="s">
        <v>8708</v>
      </c>
      <c r="F71" s="2">
        <f>VLOOKUP(A71,Izračun!A:J,10,0)</f>
        <v>1.800476</v>
      </c>
      <c r="H71">
        <f>VLOOKUP(A71,Izračun!A:F,6,0)</f>
        <v>20</v>
      </c>
      <c r="J71" t="s">
        <v>14574</v>
      </c>
      <c r="M71" t="s">
        <v>8709</v>
      </c>
      <c r="Q71" s="3" t="str">
        <f ca="1">IF(VLOOKUP(A71,Izračun!A:Q,17,0)=0," ",VLOOKUP(A71,Izračun!A:Q,17,0))</f>
        <v xml:space="preserve"> </v>
      </c>
      <c r="R71" t="s">
        <v>8710</v>
      </c>
      <c r="S71" t="str">
        <f ca="1">Izračun!$T$1</f>
        <v>0</v>
      </c>
    </row>
    <row r="72" spans="1:19" x14ac:dyDescent="0.25">
      <c r="A72" t="s">
        <v>1202</v>
      </c>
      <c r="B72" t="s">
        <v>8914</v>
      </c>
      <c r="C72" t="s">
        <v>8708</v>
      </c>
      <c r="F72" s="2">
        <f>VLOOKUP(A72,Izračun!A:J,10,0)</f>
        <v>1.8234120000000003</v>
      </c>
      <c r="H72">
        <f>VLOOKUP(A72,Izračun!A:F,6,0)</f>
        <v>56</v>
      </c>
      <c r="J72" t="s">
        <v>14574</v>
      </c>
      <c r="M72" t="s">
        <v>8709</v>
      </c>
      <c r="Q72" s="3" t="str">
        <f ca="1">IF(VLOOKUP(A72,Izračun!A:Q,17,0)=0," ",VLOOKUP(A72,Izračun!A:Q,17,0))</f>
        <v xml:space="preserve"> </v>
      </c>
      <c r="R72" t="s">
        <v>8710</v>
      </c>
      <c r="S72" t="str">
        <f ca="1">Izračun!$T$1</f>
        <v>0</v>
      </c>
    </row>
    <row r="73" spans="1:19" x14ac:dyDescent="0.25">
      <c r="A73" t="s">
        <v>4405</v>
      </c>
      <c r="B73" t="s">
        <v>10365</v>
      </c>
      <c r="C73" t="s">
        <v>8708</v>
      </c>
      <c r="F73" s="2">
        <f>VLOOKUP(A73,Izračun!A:J,10,0)</f>
        <v>1.8348800000000001</v>
      </c>
      <c r="H73">
        <f>VLOOKUP(A73,Izračun!A:F,6,0)</f>
        <v>35</v>
      </c>
      <c r="J73" t="s">
        <v>14574</v>
      </c>
      <c r="M73" t="s">
        <v>8709</v>
      </c>
      <c r="Q73" s="3" t="str">
        <f ca="1">IF(VLOOKUP(A73,Izračun!A:Q,17,0)=0," ",VLOOKUP(A73,Izračun!A:Q,17,0))</f>
        <v xml:space="preserve"> </v>
      </c>
      <c r="R73" t="s">
        <v>8710</v>
      </c>
      <c r="S73" t="str">
        <f ca="1">Izračun!$T$1</f>
        <v>0</v>
      </c>
    </row>
    <row r="74" spans="1:19" x14ac:dyDescent="0.25">
      <c r="A74" t="s">
        <v>3351</v>
      </c>
      <c r="B74" t="s">
        <v>9220</v>
      </c>
      <c r="C74" t="s">
        <v>8708</v>
      </c>
      <c r="F74" s="2">
        <f>VLOOKUP(A74,Izračun!A:J,10,0)</f>
        <v>1.8463480000000001</v>
      </c>
      <c r="H74">
        <f>VLOOKUP(A74,Izračun!A:F,6,0)</f>
        <v>337</v>
      </c>
      <c r="J74" t="s">
        <v>14574</v>
      </c>
      <c r="M74" t="s">
        <v>8709</v>
      </c>
      <c r="Q74" s="3" t="str">
        <f ca="1">IF(VLOOKUP(A74,Izračun!A:Q,17,0)=0," ",VLOOKUP(A74,Izračun!A:Q,17,0))</f>
        <v xml:space="preserve"> </v>
      </c>
      <c r="R74" t="s">
        <v>8710</v>
      </c>
      <c r="S74" t="str">
        <f ca="1">Izračun!$T$1</f>
        <v>0</v>
      </c>
    </row>
    <row r="75" spans="1:19" x14ac:dyDescent="0.25">
      <c r="A75" t="s">
        <v>3343</v>
      </c>
      <c r="B75" t="s">
        <v>12465</v>
      </c>
      <c r="C75" t="s">
        <v>8708</v>
      </c>
      <c r="F75" s="2">
        <f>VLOOKUP(A75,Izračun!A:J,10,0)</f>
        <v>1.8463480000000001</v>
      </c>
      <c r="H75">
        <f>VLOOKUP(A75,Izračun!A:F,6,0)</f>
        <v>137</v>
      </c>
      <c r="J75" t="s">
        <v>14574</v>
      </c>
      <c r="M75" t="s">
        <v>8709</v>
      </c>
      <c r="Q75" s="3" t="str">
        <f ca="1">IF(VLOOKUP(A75,Izračun!A:Q,17,0)=0," ",VLOOKUP(A75,Izračun!A:Q,17,0))</f>
        <v xml:space="preserve"> </v>
      </c>
      <c r="R75" t="s">
        <v>8710</v>
      </c>
      <c r="S75" t="str">
        <f ca="1">Izračun!$T$1</f>
        <v>0</v>
      </c>
    </row>
    <row r="76" spans="1:19" x14ac:dyDescent="0.25">
      <c r="A76" t="s">
        <v>3345</v>
      </c>
      <c r="B76" t="s">
        <v>9223</v>
      </c>
      <c r="C76" t="s">
        <v>8708</v>
      </c>
      <c r="F76" s="2">
        <f>VLOOKUP(A76,Izračun!A:J,10,0)</f>
        <v>1.8463480000000001</v>
      </c>
      <c r="H76">
        <f>VLOOKUP(A76,Izračun!A:F,6,0)</f>
        <v>124</v>
      </c>
      <c r="J76" t="s">
        <v>14574</v>
      </c>
      <c r="M76" t="s">
        <v>8709</v>
      </c>
      <c r="Q76" s="3" t="str">
        <f ca="1">IF(VLOOKUP(A76,Izračun!A:Q,17,0)=0," ",VLOOKUP(A76,Izračun!A:Q,17,0))</f>
        <v xml:space="preserve"> </v>
      </c>
      <c r="R76" t="s">
        <v>8710</v>
      </c>
      <c r="S76" t="str">
        <f ca="1">Izračun!$T$1</f>
        <v>0</v>
      </c>
    </row>
    <row r="77" spans="1:19" x14ac:dyDescent="0.25">
      <c r="A77" t="s">
        <v>3347</v>
      </c>
      <c r="B77" t="s">
        <v>9219</v>
      </c>
      <c r="C77" t="s">
        <v>8708</v>
      </c>
      <c r="F77" s="2">
        <f>VLOOKUP(A77,Izračun!A:J,10,0)</f>
        <v>1.8463480000000001</v>
      </c>
      <c r="H77">
        <f>VLOOKUP(A77,Izračun!A:F,6,0)</f>
        <v>2696</v>
      </c>
      <c r="J77" t="s">
        <v>14574</v>
      </c>
      <c r="M77" t="s">
        <v>8709</v>
      </c>
      <c r="Q77" s="3" t="str">
        <f ca="1">IF(VLOOKUP(A77,Izračun!A:Q,17,0)=0," ",VLOOKUP(A77,Izračun!A:Q,17,0))</f>
        <v xml:space="preserve"> </v>
      </c>
      <c r="R77" t="s">
        <v>8710</v>
      </c>
      <c r="S77" t="str">
        <f ca="1">Izračun!$T$1</f>
        <v>0</v>
      </c>
    </row>
    <row r="78" spans="1:19" x14ac:dyDescent="0.25">
      <c r="A78" t="s">
        <v>3353</v>
      </c>
      <c r="B78" t="s">
        <v>9218</v>
      </c>
      <c r="C78" t="s">
        <v>8708</v>
      </c>
      <c r="F78" s="2">
        <f>VLOOKUP(A78,Izračun!A:J,10,0)</f>
        <v>1.8463480000000001</v>
      </c>
      <c r="H78">
        <f>VLOOKUP(A78,Izračun!A:F,6,0)</f>
        <v>1439</v>
      </c>
      <c r="J78" t="s">
        <v>14574</v>
      </c>
      <c r="M78" t="s">
        <v>8709</v>
      </c>
      <c r="Q78" s="3" t="str">
        <f ca="1">IF(VLOOKUP(A78,Izračun!A:Q,17,0)=0," ",VLOOKUP(A78,Izračun!A:Q,17,0))</f>
        <v xml:space="preserve"> </v>
      </c>
      <c r="R78" t="s">
        <v>8710</v>
      </c>
      <c r="S78" t="str">
        <f ca="1">Izračun!$T$1</f>
        <v>0</v>
      </c>
    </row>
    <row r="79" spans="1:19" x14ac:dyDescent="0.25">
      <c r="A79" t="s">
        <v>3349</v>
      </c>
      <c r="B79" t="s">
        <v>9222</v>
      </c>
      <c r="C79" t="s">
        <v>8708</v>
      </c>
      <c r="F79" s="2">
        <f>VLOOKUP(A79,Izračun!A:J,10,0)</f>
        <v>1.8463480000000001</v>
      </c>
      <c r="H79">
        <f>VLOOKUP(A79,Izračun!A:F,6,0)</f>
        <v>61</v>
      </c>
      <c r="J79" t="s">
        <v>14574</v>
      </c>
      <c r="M79" t="s">
        <v>8709</v>
      </c>
      <c r="Q79" s="3" t="str">
        <f ca="1">IF(VLOOKUP(A79,Izračun!A:Q,17,0)=0," ",VLOOKUP(A79,Izračun!A:Q,17,0))</f>
        <v xml:space="preserve"> </v>
      </c>
      <c r="R79" t="s">
        <v>8710</v>
      </c>
      <c r="S79" t="str">
        <f ca="1">Izračun!$T$1</f>
        <v>0</v>
      </c>
    </row>
    <row r="80" spans="1:19" x14ac:dyDescent="0.25">
      <c r="A80" t="s">
        <v>3357</v>
      </c>
      <c r="B80" t="s">
        <v>9221</v>
      </c>
      <c r="C80" t="s">
        <v>8708</v>
      </c>
      <c r="F80" s="2">
        <f>VLOOKUP(A80,Izračun!A:J,10,0)</f>
        <v>1.8463480000000001</v>
      </c>
      <c r="H80">
        <f>VLOOKUP(A80,Izračun!A:F,6,0)</f>
        <v>6</v>
      </c>
      <c r="J80" t="s">
        <v>14574</v>
      </c>
      <c r="M80" t="s">
        <v>8709</v>
      </c>
      <c r="Q80" s="3" t="str">
        <f ca="1">IF(VLOOKUP(A80,Izračun!A:Q,17,0)=0," ",VLOOKUP(A80,Izračun!A:Q,17,0))</f>
        <v xml:space="preserve"> </v>
      </c>
      <c r="R80" t="s">
        <v>8710</v>
      </c>
      <c r="S80" t="str">
        <f ca="1">Izračun!$T$1</f>
        <v>0</v>
      </c>
    </row>
    <row r="81" spans="1:19" x14ac:dyDescent="0.25">
      <c r="A81" t="s">
        <v>1223</v>
      </c>
      <c r="B81" t="s">
        <v>8920</v>
      </c>
      <c r="C81" t="s">
        <v>8708</v>
      </c>
      <c r="F81" s="2">
        <f>VLOOKUP(A81,Izračun!A:J,10,0)</f>
        <v>1.8922199999999998</v>
      </c>
      <c r="H81">
        <f>VLOOKUP(A81,Izračun!A:F,6,0)</f>
        <v>131</v>
      </c>
      <c r="J81" t="s">
        <v>14574</v>
      </c>
      <c r="M81" t="s">
        <v>8709</v>
      </c>
      <c r="Q81" s="3" t="str">
        <f ca="1">IF(VLOOKUP(A81,Izračun!A:Q,17,0)=0," ",VLOOKUP(A81,Izračun!A:Q,17,0))</f>
        <v xml:space="preserve"> </v>
      </c>
      <c r="R81" t="s">
        <v>8710</v>
      </c>
      <c r="S81" t="str">
        <f ca="1">Izračun!$T$1</f>
        <v>0</v>
      </c>
    </row>
    <row r="82" spans="1:19" x14ac:dyDescent="0.25">
      <c r="A82" t="s">
        <v>3509</v>
      </c>
      <c r="B82" t="s">
        <v>12431</v>
      </c>
      <c r="C82" t="s">
        <v>8708</v>
      </c>
      <c r="F82" s="2">
        <f>VLOOKUP(A82,Izračun!A:J,10,0)</f>
        <v>1.8922199999999998</v>
      </c>
      <c r="H82">
        <f>VLOOKUP(A82,Izračun!A:F,6,0)</f>
        <v>642</v>
      </c>
      <c r="J82" t="s">
        <v>14574</v>
      </c>
      <c r="M82" t="s">
        <v>8709</v>
      </c>
      <c r="Q82" s="3" t="str">
        <f ca="1">IF(VLOOKUP(A82,Izračun!A:Q,17,0)=0," ",VLOOKUP(A82,Izračun!A:Q,17,0))</f>
        <v xml:space="preserve"> </v>
      </c>
      <c r="R82" t="s">
        <v>8710</v>
      </c>
      <c r="S82" t="str">
        <f ca="1">Izračun!$T$1</f>
        <v>0</v>
      </c>
    </row>
    <row r="83" spans="1:19" x14ac:dyDescent="0.25">
      <c r="A83" t="s">
        <v>3495</v>
      </c>
      <c r="B83" t="s">
        <v>12819</v>
      </c>
      <c r="C83" t="s">
        <v>8708</v>
      </c>
      <c r="F83" s="2">
        <f>VLOOKUP(A83,Izračun!A:J,10,0)</f>
        <v>1.8922199999999998</v>
      </c>
      <c r="H83">
        <f>VLOOKUP(A83,Izračun!A:F,6,0)</f>
        <v>659</v>
      </c>
      <c r="J83" t="s">
        <v>14574</v>
      </c>
      <c r="M83" t="s">
        <v>8709</v>
      </c>
      <c r="Q83" s="3" t="str">
        <f ca="1">IF(VLOOKUP(A83,Izračun!A:Q,17,0)=0," ",VLOOKUP(A83,Izračun!A:Q,17,0))</f>
        <v xml:space="preserve"> </v>
      </c>
      <c r="R83" t="s">
        <v>8710</v>
      </c>
      <c r="S83" t="str">
        <f ca="1">Izračun!$T$1</f>
        <v>0</v>
      </c>
    </row>
    <row r="84" spans="1:19" x14ac:dyDescent="0.25">
      <c r="A84" t="s">
        <v>3511</v>
      </c>
      <c r="B84" t="s">
        <v>13071</v>
      </c>
      <c r="C84" t="s">
        <v>8708</v>
      </c>
      <c r="F84" s="2">
        <f>VLOOKUP(A84,Izračun!A:J,10,0)</f>
        <v>1.8922199999999998</v>
      </c>
      <c r="H84">
        <f>VLOOKUP(A84,Izračun!A:F,6,0)</f>
        <v>816</v>
      </c>
      <c r="J84" t="s">
        <v>14574</v>
      </c>
      <c r="M84" t="s">
        <v>8709</v>
      </c>
      <c r="Q84" s="3" t="str">
        <f ca="1">IF(VLOOKUP(A84,Izračun!A:Q,17,0)=0," ",VLOOKUP(A84,Izračun!A:Q,17,0))</f>
        <v xml:space="preserve"> </v>
      </c>
      <c r="R84" t="s">
        <v>8710</v>
      </c>
      <c r="S84" t="str">
        <f ca="1">Izračun!$T$1</f>
        <v>0</v>
      </c>
    </row>
    <row r="85" spans="1:19" x14ac:dyDescent="0.25">
      <c r="A85" t="s">
        <v>874</v>
      </c>
      <c r="B85" t="s">
        <v>10366</v>
      </c>
      <c r="C85" t="s">
        <v>8708</v>
      </c>
      <c r="F85" s="2">
        <f>VLOOKUP(A85,Izračun!A:J,10,0)</f>
        <v>1.8922199999999998</v>
      </c>
      <c r="H85">
        <f>VLOOKUP(A85,Izračun!A:F,6,0)</f>
        <v>42</v>
      </c>
      <c r="J85" t="s">
        <v>14574</v>
      </c>
      <c r="M85" t="s">
        <v>8709</v>
      </c>
      <c r="Q85" s="3" t="str">
        <f ca="1">IF(VLOOKUP(A85,Izračun!A:Q,17,0)=0," ",VLOOKUP(A85,Izračun!A:Q,17,0))</f>
        <v xml:space="preserve"> </v>
      </c>
      <c r="R85" t="s">
        <v>8710</v>
      </c>
      <c r="S85" t="str">
        <f ca="1">Izračun!$T$1</f>
        <v>0</v>
      </c>
    </row>
    <row r="86" spans="1:19" x14ac:dyDescent="0.25">
      <c r="A86" t="s">
        <v>3519</v>
      </c>
      <c r="B86" t="s">
        <v>9256</v>
      </c>
      <c r="C86" t="s">
        <v>8708</v>
      </c>
      <c r="F86" s="2">
        <f>VLOOKUP(A86,Izračun!A:J,10,0)</f>
        <v>1.8922199999999998</v>
      </c>
      <c r="H86">
        <f>VLOOKUP(A86,Izračun!A:F,6,0)</f>
        <v>997</v>
      </c>
      <c r="J86" t="s">
        <v>14574</v>
      </c>
      <c r="M86" t="s">
        <v>8709</v>
      </c>
      <c r="Q86" s="3" t="str">
        <f ca="1">IF(VLOOKUP(A86,Izračun!A:Q,17,0)=0," ",VLOOKUP(A86,Izračun!A:Q,17,0))</f>
        <v xml:space="preserve"> </v>
      </c>
      <c r="R86" t="s">
        <v>8710</v>
      </c>
      <c r="S86" t="str">
        <f ca="1">Izračun!$T$1</f>
        <v>0</v>
      </c>
    </row>
    <row r="87" spans="1:19" x14ac:dyDescent="0.25">
      <c r="A87" t="s">
        <v>3513</v>
      </c>
      <c r="B87" t="s">
        <v>12476</v>
      </c>
      <c r="C87" t="s">
        <v>8708</v>
      </c>
      <c r="F87" s="2">
        <f>VLOOKUP(A87,Izračun!A:J,10,0)</f>
        <v>1.8922199999999998</v>
      </c>
      <c r="H87">
        <f>VLOOKUP(A87,Izračun!A:F,6,0)</f>
        <v>611</v>
      </c>
      <c r="J87" t="s">
        <v>14574</v>
      </c>
      <c r="M87" t="s">
        <v>8709</v>
      </c>
      <c r="Q87" s="3" t="str">
        <f ca="1">IF(VLOOKUP(A87,Izračun!A:Q,17,0)=0," ",VLOOKUP(A87,Izračun!A:Q,17,0))</f>
        <v xml:space="preserve"> </v>
      </c>
      <c r="R87" t="s">
        <v>8710</v>
      </c>
      <c r="S87" t="str">
        <f ca="1">Izračun!$T$1</f>
        <v>0</v>
      </c>
    </row>
    <row r="88" spans="1:19" x14ac:dyDescent="0.25">
      <c r="A88" t="s">
        <v>3515</v>
      </c>
      <c r="B88" t="s">
        <v>12818</v>
      </c>
      <c r="C88" t="s">
        <v>8708</v>
      </c>
      <c r="F88" s="2">
        <f>VLOOKUP(A88,Izračun!A:J,10,0)</f>
        <v>1.8922199999999998</v>
      </c>
      <c r="H88">
        <f>VLOOKUP(A88,Izračun!A:F,6,0)</f>
        <v>248</v>
      </c>
      <c r="J88" t="s">
        <v>14574</v>
      </c>
      <c r="M88" t="s">
        <v>8709</v>
      </c>
      <c r="Q88" s="3" t="str">
        <f ca="1">IF(VLOOKUP(A88,Izračun!A:Q,17,0)=0," ",VLOOKUP(A88,Izračun!A:Q,17,0))</f>
        <v xml:space="preserve"> </v>
      </c>
      <c r="R88" t="s">
        <v>8710</v>
      </c>
      <c r="S88" t="str">
        <f ca="1">Izračun!$T$1</f>
        <v>0</v>
      </c>
    </row>
    <row r="89" spans="1:19" x14ac:dyDescent="0.25">
      <c r="A89" t="s">
        <v>3507</v>
      </c>
      <c r="B89" t="s">
        <v>12729</v>
      </c>
      <c r="C89" t="s">
        <v>8708</v>
      </c>
      <c r="F89" s="2">
        <f>VLOOKUP(A89,Izračun!A:J,10,0)</f>
        <v>1.8922199999999998</v>
      </c>
      <c r="H89">
        <f>VLOOKUP(A89,Izračun!A:F,6,0)</f>
        <v>526</v>
      </c>
      <c r="J89" t="s">
        <v>14574</v>
      </c>
      <c r="M89" t="s">
        <v>8709</v>
      </c>
      <c r="Q89" s="3" t="str">
        <f ca="1">IF(VLOOKUP(A89,Izračun!A:Q,17,0)=0," ",VLOOKUP(A89,Izračun!A:Q,17,0))</f>
        <v xml:space="preserve"> </v>
      </c>
      <c r="R89" t="s">
        <v>8710</v>
      </c>
      <c r="S89" t="str">
        <f ca="1">Izračun!$T$1</f>
        <v>0</v>
      </c>
    </row>
    <row r="90" spans="1:19" x14ac:dyDescent="0.25">
      <c r="A90" t="s">
        <v>1269</v>
      </c>
      <c r="B90" t="s">
        <v>9132</v>
      </c>
      <c r="C90" t="s">
        <v>8708</v>
      </c>
      <c r="F90" s="2">
        <f>VLOOKUP(A90,Izračun!A:J,10,0)</f>
        <v>1.903688</v>
      </c>
      <c r="H90">
        <f>VLOOKUP(A90,Izračun!A:F,6,0)</f>
        <v>600</v>
      </c>
      <c r="J90" t="s">
        <v>14574</v>
      </c>
      <c r="M90" t="s">
        <v>8709</v>
      </c>
      <c r="Q90" s="3" t="str">
        <f ca="1">IF(VLOOKUP(A90,Izračun!A:Q,17,0)=0," ",VLOOKUP(A90,Izračun!A:Q,17,0))</f>
        <v xml:space="preserve"> </v>
      </c>
      <c r="R90" t="s">
        <v>8710</v>
      </c>
      <c r="S90" t="str">
        <f ca="1">Izračun!$T$1</f>
        <v>0</v>
      </c>
    </row>
    <row r="91" spans="1:19" x14ac:dyDescent="0.25">
      <c r="A91" t="s">
        <v>4549</v>
      </c>
      <c r="B91" t="s">
        <v>13043</v>
      </c>
      <c r="C91" t="s">
        <v>8708</v>
      </c>
      <c r="F91" s="2">
        <f>VLOOKUP(A91,Izračun!A:J,10,0)</f>
        <v>1.9090559999999999</v>
      </c>
      <c r="H91">
        <f>VLOOKUP(A91,Izračun!A:F,6,0)</f>
        <v>2</v>
      </c>
      <c r="J91" t="s">
        <v>14574</v>
      </c>
      <c r="M91" t="s">
        <v>8709</v>
      </c>
      <c r="Q91" s="3" t="str">
        <f ca="1">IF(VLOOKUP(A91,Izračun!A:Q,17,0)=0," ",VLOOKUP(A91,Izračun!A:Q,17,0))</f>
        <v xml:space="preserve"> </v>
      </c>
      <c r="R91" t="s">
        <v>8710</v>
      </c>
      <c r="S91" t="str">
        <f ca="1">Izračun!$T$1</f>
        <v>0</v>
      </c>
    </row>
    <row r="92" spans="1:19" x14ac:dyDescent="0.25">
      <c r="A92" t="s">
        <v>3018</v>
      </c>
      <c r="B92" t="s">
        <v>8895</v>
      </c>
      <c r="C92" t="s">
        <v>8708</v>
      </c>
      <c r="F92" s="2">
        <f>VLOOKUP(A92,Izračun!A:J,10,0)</f>
        <v>1.9151559999999999</v>
      </c>
      <c r="H92">
        <f>VLOOKUP(A92,Izračun!A:F,6,0)</f>
        <v>10</v>
      </c>
      <c r="J92" t="s">
        <v>14574</v>
      </c>
      <c r="M92" t="s">
        <v>8709</v>
      </c>
      <c r="Q92" s="3" t="str">
        <f ca="1">IF(VLOOKUP(A92,Izračun!A:Q,17,0)=0," ",VLOOKUP(A92,Izračun!A:Q,17,0))</f>
        <v xml:space="preserve"> </v>
      </c>
      <c r="R92" t="s">
        <v>8710</v>
      </c>
      <c r="S92" t="str">
        <f ca="1">Izračun!$T$1</f>
        <v>0</v>
      </c>
    </row>
    <row r="93" spans="1:19" x14ac:dyDescent="0.25">
      <c r="A93" t="s">
        <v>11631</v>
      </c>
      <c r="B93" t="s">
        <v>14005</v>
      </c>
      <c r="C93" t="s">
        <v>8708</v>
      </c>
      <c r="F93" s="2">
        <f>VLOOKUP(A93,Izračun!A:J,10,0)</f>
        <v>1.9702999999999999</v>
      </c>
      <c r="H93">
        <f>VLOOKUP(A93,Izračun!A:F,6,0)</f>
        <v>29</v>
      </c>
      <c r="J93" t="s">
        <v>14574</v>
      </c>
      <c r="M93" t="s">
        <v>8709</v>
      </c>
      <c r="Q93" s="3">
        <f ca="1">IF(VLOOKUP(A93,Izračun!A:Q,17,0)=0," ",VLOOKUP(A93,Izračun!A:Q,17,0))</f>
        <v>1.8147500000000001</v>
      </c>
      <c r="R93" t="s">
        <v>8710</v>
      </c>
      <c r="S93" t="str">
        <f ca="1">Izračun!$T$1</f>
        <v>0</v>
      </c>
    </row>
    <row r="94" spans="1:19" x14ac:dyDescent="0.25">
      <c r="A94" t="s">
        <v>850</v>
      </c>
      <c r="B94" t="s">
        <v>12533</v>
      </c>
      <c r="C94" t="s">
        <v>8708</v>
      </c>
      <c r="F94" s="2">
        <f>VLOOKUP(A94,Izračun!A:J,10,0)</f>
        <v>2.0068999999999999</v>
      </c>
      <c r="H94">
        <f>VLOOKUP(A94,Izračun!A:F,6,0)</f>
        <v>32</v>
      </c>
      <c r="J94" t="s">
        <v>14574</v>
      </c>
      <c r="M94" t="s">
        <v>8709</v>
      </c>
      <c r="Q94" s="3">
        <f ca="1">IF(VLOOKUP(A94,Izračun!A:Q,17,0)=0," ",VLOOKUP(A94,Izračun!A:Q,17,0))</f>
        <v>1.8147500000000001</v>
      </c>
      <c r="R94" t="s">
        <v>8710</v>
      </c>
      <c r="S94" t="str">
        <f ca="1">Izračun!$T$1</f>
        <v>0</v>
      </c>
    </row>
    <row r="95" spans="1:19" x14ac:dyDescent="0.25">
      <c r="A95" t="s">
        <v>2426</v>
      </c>
      <c r="B95" t="s">
        <v>8919</v>
      </c>
      <c r="C95" t="s">
        <v>8708</v>
      </c>
      <c r="F95" s="2">
        <f>VLOOKUP(A95,Izračun!A:J,10,0)</f>
        <v>2.0183680000000002</v>
      </c>
      <c r="H95">
        <f>VLOOKUP(A95,Izračun!A:F,6,0)</f>
        <v>36</v>
      </c>
      <c r="J95" t="s">
        <v>14574</v>
      </c>
      <c r="M95" t="s">
        <v>8709</v>
      </c>
      <c r="Q95" s="3" t="str">
        <f ca="1">IF(VLOOKUP(A95,Izračun!A:Q,17,0)=0," ",VLOOKUP(A95,Izračun!A:Q,17,0))</f>
        <v xml:space="preserve"> </v>
      </c>
      <c r="R95" t="s">
        <v>8710</v>
      </c>
      <c r="S95" t="str">
        <f ca="1">Izračun!$T$1</f>
        <v>0</v>
      </c>
    </row>
    <row r="96" spans="1:19" x14ac:dyDescent="0.25">
      <c r="A96" t="s">
        <v>2424</v>
      </c>
      <c r="B96" t="s">
        <v>8921</v>
      </c>
      <c r="C96" t="s">
        <v>8708</v>
      </c>
      <c r="F96" s="2">
        <f>VLOOKUP(A96,Izračun!A:J,10,0)</f>
        <v>2.0183680000000002</v>
      </c>
      <c r="H96">
        <f>VLOOKUP(A96,Izračun!A:F,6,0)</f>
        <v>78</v>
      </c>
      <c r="J96" t="s">
        <v>14574</v>
      </c>
      <c r="M96" t="s">
        <v>8709</v>
      </c>
      <c r="Q96" s="3" t="str">
        <f ca="1">IF(VLOOKUP(A96,Izračun!A:Q,17,0)=0," ",VLOOKUP(A96,Izračun!A:Q,17,0))</f>
        <v xml:space="preserve"> </v>
      </c>
      <c r="R96" t="s">
        <v>8710</v>
      </c>
      <c r="S96" t="str">
        <f ca="1">Izračun!$T$1</f>
        <v>0</v>
      </c>
    </row>
    <row r="97" spans="1:19" x14ac:dyDescent="0.25">
      <c r="A97" t="s">
        <v>2635</v>
      </c>
      <c r="B97" t="s">
        <v>12426</v>
      </c>
      <c r="C97" t="s">
        <v>8708</v>
      </c>
      <c r="F97" s="2">
        <f>VLOOKUP(A97,Izračun!A:J,10,0)</f>
        <v>2.0413039999999998</v>
      </c>
      <c r="H97">
        <f>VLOOKUP(A97,Izračun!A:F,6,0)</f>
        <v>122</v>
      </c>
      <c r="J97" t="s">
        <v>14574</v>
      </c>
      <c r="M97" t="s">
        <v>8709</v>
      </c>
      <c r="Q97" s="3" t="str">
        <f ca="1">IF(VLOOKUP(A97,Izračun!A:Q,17,0)=0," ",VLOOKUP(A97,Izračun!A:Q,17,0))</f>
        <v xml:space="preserve"> </v>
      </c>
      <c r="R97" t="s">
        <v>8710</v>
      </c>
      <c r="S97" t="str">
        <f ca="1">Izračun!$T$1</f>
        <v>0</v>
      </c>
    </row>
    <row r="98" spans="1:19" x14ac:dyDescent="0.25">
      <c r="A98" t="s">
        <v>2647</v>
      </c>
      <c r="B98" t="s">
        <v>12484</v>
      </c>
      <c r="C98" t="s">
        <v>8708</v>
      </c>
      <c r="F98" s="2">
        <f>VLOOKUP(A98,Izračun!A:J,10,0)</f>
        <v>2.0413039999999998</v>
      </c>
      <c r="H98">
        <f>VLOOKUP(A98,Izračun!A:F,6,0)</f>
        <v>297</v>
      </c>
      <c r="J98" t="s">
        <v>14574</v>
      </c>
      <c r="M98" t="s">
        <v>8709</v>
      </c>
      <c r="Q98" s="3" t="str">
        <f ca="1">IF(VLOOKUP(A98,Izračun!A:Q,17,0)=0," ",VLOOKUP(A98,Izračun!A:Q,17,0))</f>
        <v xml:space="preserve"> </v>
      </c>
      <c r="R98" t="s">
        <v>8710</v>
      </c>
      <c r="S98" t="str">
        <f ca="1">Izračun!$T$1</f>
        <v>0</v>
      </c>
    </row>
    <row r="99" spans="1:19" x14ac:dyDescent="0.25">
      <c r="A99" t="s">
        <v>2639</v>
      </c>
      <c r="B99" t="s">
        <v>12483</v>
      </c>
      <c r="C99" t="s">
        <v>8708</v>
      </c>
      <c r="F99" s="2">
        <f>VLOOKUP(A99,Izračun!A:J,10,0)</f>
        <v>2.0413039999999998</v>
      </c>
      <c r="H99">
        <f>VLOOKUP(A99,Izračun!A:F,6,0)</f>
        <v>50</v>
      </c>
      <c r="J99" t="s">
        <v>14574</v>
      </c>
      <c r="M99" t="s">
        <v>8709</v>
      </c>
      <c r="Q99" s="3" t="str">
        <f ca="1">IF(VLOOKUP(A99,Izračun!A:Q,17,0)=0," ",VLOOKUP(A99,Izračun!A:Q,17,0))</f>
        <v xml:space="preserve"> </v>
      </c>
      <c r="R99" t="s">
        <v>8710</v>
      </c>
      <c r="S99" t="str">
        <f ca="1">Izračun!$T$1</f>
        <v>0</v>
      </c>
    </row>
    <row r="100" spans="1:19" x14ac:dyDescent="0.25">
      <c r="A100" t="s">
        <v>2643</v>
      </c>
      <c r="B100" t="s">
        <v>13100</v>
      </c>
      <c r="C100" t="s">
        <v>8708</v>
      </c>
      <c r="F100" s="2">
        <f>VLOOKUP(A100,Izračun!A:J,10,0)</f>
        <v>2.0413039999999998</v>
      </c>
      <c r="H100">
        <f>VLOOKUP(A100,Izračun!A:F,6,0)</f>
        <v>90</v>
      </c>
      <c r="J100" t="s">
        <v>14574</v>
      </c>
      <c r="M100" t="s">
        <v>8709</v>
      </c>
      <c r="Q100" s="3" t="str">
        <f ca="1">IF(VLOOKUP(A100,Izračun!A:Q,17,0)=0," ",VLOOKUP(A100,Izračun!A:Q,17,0))</f>
        <v xml:space="preserve"> </v>
      </c>
      <c r="R100" t="s">
        <v>8710</v>
      </c>
      <c r="S100" t="str">
        <f ca="1">Izračun!$T$1</f>
        <v>0</v>
      </c>
    </row>
    <row r="101" spans="1:19" x14ac:dyDescent="0.25">
      <c r="A101" t="s">
        <v>2637</v>
      </c>
      <c r="B101" t="s">
        <v>9309</v>
      </c>
      <c r="C101" t="s">
        <v>8708</v>
      </c>
      <c r="F101" s="2">
        <f>VLOOKUP(A101,Izračun!A:J,10,0)</f>
        <v>2.0413039999999998</v>
      </c>
      <c r="H101">
        <f>VLOOKUP(A101,Izračun!A:F,6,0)</f>
        <v>225</v>
      </c>
      <c r="J101" t="s">
        <v>14574</v>
      </c>
      <c r="M101" t="s">
        <v>8709</v>
      </c>
      <c r="Q101" s="3" t="str">
        <f ca="1">IF(VLOOKUP(A101,Izračun!A:Q,17,0)=0," ",VLOOKUP(A101,Izračun!A:Q,17,0))</f>
        <v xml:space="preserve"> </v>
      </c>
      <c r="R101" t="s">
        <v>8710</v>
      </c>
      <c r="S101" t="str">
        <f ca="1">Izračun!$T$1</f>
        <v>0</v>
      </c>
    </row>
    <row r="102" spans="1:19" x14ac:dyDescent="0.25">
      <c r="A102" t="s">
        <v>2641</v>
      </c>
      <c r="B102" t="s">
        <v>13084</v>
      </c>
      <c r="C102" t="s">
        <v>8708</v>
      </c>
      <c r="F102" s="2">
        <f>VLOOKUP(A102,Izračun!A:J,10,0)</f>
        <v>2.0413039999999998</v>
      </c>
      <c r="H102">
        <f>VLOOKUP(A102,Izračun!A:F,6,0)</f>
        <v>14</v>
      </c>
      <c r="J102" t="s">
        <v>14574</v>
      </c>
      <c r="M102" t="s">
        <v>8709</v>
      </c>
      <c r="Q102" s="3" t="str">
        <f ca="1">IF(VLOOKUP(A102,Izračun!A:Q,17,0)=0," ",VLOOKUP(A102,Izračun!A:Q,17,0))</f>
        <v xml:space="preserve"> </v>
      </c>
      <c r="R102" t="s">
        <v>8710</v>
      </c>
      <c r="S102" t="str">
        <f ca="1">Izračun!$T$1</f>
        <v>0</v>
      </c>
    </row>
    <row r="103" spans="1:19" x14ac:dyDescent="0.25">
      <c r="A103" t="s">
        <v>1221</v>
      </c>
      <c r="B103" t="s">
        <v>8917</v>
      </c>
      <c r="C103" t="s">
        <v>8708</v>
      </c>
      <c r="F103" s="2">
        <f>VLOOKUP(A103,Izračun!A:J,10,0)</f>
        <v>2.0871759999999999</v>
      </c>
      <c r="H103">
        <f>VLOOKUP(A103,Izračun!A:F,6,0)</f>
        <v>197</v>
      </c>
      <c r="J103" t="s">
        <v>14574</v>
      </c>
      <c r="M103" t="s">
        <v>8709</v>
      </c>
      <c r="Q103" s="3" t="str">
        <f ca="1">IF(VLOOKUP(A103,Izračun!A:Q,17,0)=0," ",VLOOKUP(A103,Izračun!A:Q,17,0))</f>
        <v xml:space="preserve"> </v>
      </c>
      <c r="R103" t="s">
        <v>8710</v>
      </c>
      <c r="S103" t="str">
        <f ca="1">Izračun!$T$1</f>
        <v>0</v>
      </c>
    </row>
    <row r="104" spans="1:19" x14ac:dyDescent="0.25">
      <c r="A104" t="s">
        <v>2547</v>
      </c>
      <c r="B104" t="s">
        <v>9279</v>
      </c>
      <c r="C104" t="s">
        <v>8708</v>
      </c>
      <c r="F104" s="2">
        <f>VLOOKUP(A104,Izračun!A:J,10,0)</f>
        <v>2.110112</v>
      </c>
      <c r="H104">
        <f>VLOOKUP(A104,Izračun!A:F,6,0)</f>
        <v>277</v>
      </c>
      <c r="J104" t="s">
        <v>14574</v>
      </c>
      <c r="M104" t="s">
        <v>8709</v>
      </c>
      <c r="Q104" s="3" t="str">
        <f ca="1">IF(VLOOKUP(A104,Izračun!A:Q,17,0)=0," ",VLOOKUP(A104,Izračun!A:Q,17,0))</f>
        <v xml:space="preserve"> </v>
      </c>
      <c r="R104" t="s">
        <v>8710</v>
      </c>
      <c r="S104" t="str">
        <f ca="1">Izračun!$T$1</f>
        <v>0</v>
      </c>
    </row>
    <row r="105" spans="1:19" x14ac:dyDescent="0.25">
      <c r="A105" t="s">
        <v>4412</v>
      </c>
      <c r="B105" t="s">
        <v>12411</v>
      </c>
      <c r="C105" t="s">
        <v>8708</v>
      </c>
      <c r="F105" s="2">
        <f>VLOOKUP(A105,Izračun!A:J,10,0)</f>
        <v>2.110112</v>
      </c>
      <c r="H105">
        <f>VLOOKUP(A105,Izračun!A:F,6,0)</f>
        <v>29</v>
      </c>
      <c r="J105" t="s">
        <v>14574</v>
      </c>
      <c r="M105" t="s">
        <v>8709</v>
      </c>
      <c r="Q105" s="3" t="str">
        <f ca="1">IF(VLOOKUP(A105,Izračun!A:Q,17,0)=0," ",VLOOKUP(A105,Izračun!A:Q,17,0))</f>
        <v xml:space="preserve"> </v>
      </c>
      <c r="R105" t="s">
        <v>8710</v>
      </c>
      <c r="S105" t="str">
        <f ca="1">Izračun!$T$1</f>
        <v>0</v>
      </c>
    </row>
    <row r="106" spans="1:19" x14ac:dyDescent="0.25">
      <c r="A106" t="s">
        <v>2557</v>
      </c>
      <c r="B106" t="s">
        <v>12765</v>
      </c>
      <c r="C106" t="s">
        <v>8708</v>
      </c>
      <c r="F106" s="2">
        <f>VLOOKUP(A106,Izračun!A:J,10,0)</f>
        <v>2.110112</v>
      </c>
      <c r="H106">
        <f>VLOOKUP(A106,Izračun!A:F,6,0)</f>
        <v>0</v>
      </c>
      <c r="J106" t="s">
        <v>14574</v>
      </c>
      <c r="M106" t="s">
        <v>8709</v>
      </c>
      <c r="Q106" s="3" t="str">
        <f ca="1">IF(VLOOKUP(A106,Izračun!A:Q,17,0)=0," ",VLOOKUP(A106,Izračun!A:Q,17,0))</f>
        <v xml:space="preserve"> </v>
      </c>
      <c r="R106" t="s">
        <v>8710</v>
      </c>
      <c r="S106" t="str">
        <f ca="1">Izračun!$T$1</f>
        <v>0</v>
      </c>
    </row>
    <row r="107" spans="1:19" x14ac:dyDescent="0.25">
      <c r="A107" t="s">
        <v>2545</v>
      </c>
      <c r="B107" t="s">
        <v>13066</v>
      </c>
      <c r="C107" t="s">
        <v>8708</v>
      </c>
      <c r="F107" s="2">
        <f>VLOOKUP(A107,Izračun!A:J,10,0)</f>
        <v>2.110112</v>
      </c>
      <c r="H107">
        <f>VLOOKUP(A107,Izračun!A:F,6,0)</f>
        <v>497</v>
      </c>
      <c r="J107" t="s">
        <v>14574</v>
      </c>
      <c r="M107" t="s">
        <v>8709</v>
      </c>
      <c r="Q107" s="3" t="str">
        <f ca="1">IF(VLOOKUP(A107,Izračun!A:Q,17,0)=0," ",VLOOKUP(A107,Izračun!A:Q,17,0))</f>
        <v xml:space="preserve"> </v>
      </c>
      <c r="R107" t="s">
        <v>8710</v>
      </c>
      <c r="S107" t="str">
        <f ca="1">Izračun!$T$1</f>
        <v>0</v>
      </c>
    </row>
    <row r="108" spans="1:19" x14ac:dyDescent="0.25">
      <c r="A108" t="s">
        <v>2551</v>
      </c>
      <c r="B108" t="s">
        <v>9281</v>
      </c>
      <c r="C108" t="s">
        <v>8708</v>
      </c>
      <c r="F108" s="2">
        <f>VLOOKUP(A108,Izračun!A:J,10,0)</f>
        <v>2.110112</v>
      </c>
      <c r="H108">
        <f>VLOOKUP(A108,Izračun!A:F,6,0)</f>
        <v>0</v>
      </c>
      <c r="J108" t="s">
        <v>14574</v>
      </c>
      <c r="M108" t="s">
        <v>8709</v>
      </c>
      <c r="Q108" s="3" t="str">
        <f ca="1">IF(VLOOKUP(A108,Izračun!A:Q,17,0)=0," ",VLOOKUP(A108,Izračun!A:Q,17,0))</f>
        <v xml:space="preserve"> </v>
      </c>
      <c r="R108" t="s">
        <v>8710</v>
      </c>
      <c r="S108" t="str">
        <f ca="1">Izračun!$T$1</f>
        <v>0</v>
      </c>
    </row>
    <row r="109" spans="1:19" x14ac:dyDescent="0.25">
      <c r="A109" t="s">
        <v>2549</v>
      </c>
      <c r="B109" t="s">
        <v>9280</v>
      </c>
      <c r="C109" t="s">
        <v>8708</v>
      </c>
      <c r="F109" s="2">
        <f>VLOOKUP(A109,Izračun!A:J,10,0)</f>
        <v>2.110112</v>
      </c>
      <c r="H109">
        <f>VLOOKUP(A109,Izračun!A:F,6,0)</f>
        <v>32</v>
      </c>
      <c r="J109" t="s">
        <v>14574</v>
      </c>
      <c r="M109" t="s">
        <v>8709</v>
      </c>
      <c r="Q109" s="3" t="str">
        <f ca="1">IF(VLOOKUP(A109,Izračun!A:Q,17,0)=0," ",VLOOKUP(A109,Izračun!A:Q,17,0))</f>
        <v xml:space="preserve"> </v>
      </c>
      <c r="R109" t="s">
        <v>8710</v>
      </c>
      <c r="S109" t="str">
        <f ca="1">Izračun!$T$1</f>
        <v>0</v>
      </c>
    </row>
    <row r="110" spans="1:19" x14ac:dyDescent="0.25">
      <c r="A110" t="s">
        <v>2553</v>
      </c>
      <c r="B110" t="s">
        <v>9291</v>
      </c>
      <c r="C110" t="s">
        <v>8708</v>
      </c>
      <c r="F110" s="2">
        <f>VLOOKUP(A110,Izračun!A:J,10,0)</f>
        <v>2.110112</v>
      </c>
      <c r="H110">
        <f>VLOOKUP(A110,Izračun!A:F,6,0)</f>
        <v>4180</v>
      </c>
      <c r="J110" t="s">
        <v>14574</v>
      </c>
      <c r="M110" t="s">
        <v>8709</v>
      </c>
      <c r="Q110" s="3" t="str">
        <f ca="1">IF(VLOOKUP(A110,Izračun!A:Q,17,0)=0," ",VLOOKUP(A110,Izračun!A:Q,17,0))</f>
        <v xml:space="preserve"> </v>
      </c>
      <c r="R110" t="s">
        <v>8710</v>
      </c>
      <c r="S110" t="str">
        <f ca="1">Izračun!$T$1</f>
        <v>0</v>
      </c>
    </row>
    <row r="111" spans="1:19" x14ac:dyDescent="0.25">
      <c r="A111" t="s">
        <v>7157</v>
      </c>
      <c r="B111" t="s">
        <v>11817</v>
      </c>
      <c r="C111" t="s">
        <v>8708</v>
      </c>
      <c r="F111" s="2">
        <f>VLOOKUP(A111,Izračun!A:J,10,0)</f>
        <v>2.1215800000000002</v>
      </c>
      <c r="H111">
        <f>VLOOKUP(A111,Izračun!A:F,6,0)</f>
        <v>0</v>
      </c>
      <c r="J111" t="s">
        <v>14574</v>
      </c>
      <c r="M111" t="s">
        <v>8709</v>
      </c>
      <c r="Q111" s="3" t="str">
        <f ca="1">IF(VLOOKUP(A111,Izračun!A:Q,17,0)=0," ",VLOOKUP(A111,Izračun!A:Q,17,0))</f>
        <v xml:space="preserve"> </v>
      </c>
      <c r="R111" t="s">
        <v>8710</v>
      </c>
      <c r="S111" t="str">
        <f ca="1">Izračun!$T$1</f>
        <v>0</v>
      </c>
    </row>
    <row r="112" spans="1:19" x14ac:dyDescent="0.25">
      <c r="A112" t="s">
        <v>4663</v>
      </c>
      <c r="B112" t="s">
        <v>13963</v>
      </c>
      <c r="C112" t="s">
        <v>8708</v>
      </c>
      <c r="F112" s="2">
        <f>VLOOKUP(A112,Izračun!A:J,10,0)</f>
        <v>2.2018559999999998</v>
      </c>
      <c r="H112">
        <f>VLOOKUP(A112,Izračun!A:F,6,0)</f>
        <v>30</v>
      </c>
      <c r="J112" t="s">
        <v>14574</v>
      </c>
      <c r="M112" t="s">
        <v>8709</v>
      </c>
      <c r="Q112" s="3" t="str">
        <f ca="1">IF(VLOOKUP(A112,Izračun!A:Q,17,0)=0," ",VLOOKUP(A112,Izračun!A:Q,17,0))</f>
        <v xml:space="preserve"> </v>
      </c>
      <c r="R112" t="s">
        <v>8710</v>
      </c>
      <c r="S112" t="str">
        <f ca="1">Izračun!$T$1</f>
        <v>0</v>
      </c>
    </row>
    <row r="113" spans="1:19" x14ac:dyDescent="0.25">
      <c r="A113" t="s">
        <v>8359</v>
      </c>
      <c r="B113" t="s">
        <v>9462</v>
      </c>
      <c r="C113" t="s">
        <v>8708</v>
      </c>
      <c r="F113" s="2">
        <f>VLOOKUP(A113,Izračun!A:J,10,0)</f>
        <v>2.2362599999999997</v>
      </c>
      <c r="H113">
        <f>VLOOKUP(A113,Izračun!A:F,6,0)</f>
        <v>22</v>
      </c>
      <c r="J113" t="s">
        <v>14574</v>
      </c>
      <c r="M113" t="s">
        <v>8709</v>
      </c>
      <c r="Q113" s="3" t="str">
        <f ca="1">IF(VLOOKUP(A113,Izračun!A:Q,17,0)=0," ",VLOOKUP(A113,Izračun!A:Q,17,0))</f>
        <v xml:space="preserve"> </v>
      </c>
      <c r="R113" t="s">
        <v>8710</v>
      </c>
      <c r="S113" t="str">
        <f ca="1">Izračun!$T$1</f>
        <v>0</v>
      </c>
    </row>
    <row r="114" spans="1:19" x14ac:dyDescent="0.25">
      <c r="A114" t="s">
        <v>862</v>
      </c>
      <c r="B114" t="s">
        <v>13989</v>
      </c>
      <c r="C114" t="s">
        <v>8708</v>
      </c>
      <c r="F114" s="2">
        <f>VLOOKUP(A114,Izračun!A:J,10,0)</f>
        <v>2.2362599999999997</v>
      </c>
      <c r="H114">
        <f>VLOOKUP(A114,Izračun!A:F,6,0)</f>
        <v>232</v>
      </c>
      <c r="J114" t="s">
        <v>14574</v>
      </c>
      <c r="M114" t="s">
        <v>8709</v>
      </c>
      <c r="Q114" s="3" t="str">
        <f ca="1">IF(VLOOKUP(A114,Izračun!A:Q,17,0)=0," ",VLOOKUP(A114,Izračun!A:Q,17,0))</f>
        <v xml:space="preserve"> </v>
      </c>
      <c r="R114" t="s">
        <v>8710</v>
      </c>
      <c r="S114" t="str">
        <f ca="1">Izračun!$T$1</f>
        <v>0</v>
      </c>
    </row>
    <row r="115" spans="1:19" x14ac:dyDescent="0.25">
      <c r="A115" t="s">
        <v>12043</v>
      </c>
      <c r="B115" t="s">
        <v>12437</v>
      </c>
      <c r="C115" t="s">
        <v>8708</v>
      </c>
      <c r="F115" s="2">
        <f>VLOOKUP(A115,Izračun!A:J,10,0)</f>
        <v>2.2362599999999997</v>
      </c>
      <c r="H115">
        <f>VLOOKUP(A115,Izračun!A:F,6,0)</f>
        <v>4</v>
      </c>
      <c r="J115" t="s">
        <v>14574</v>
      </c>
      <c r="M115" t="s">
        <v>8709</v>
      </c>
      <c r="Q115" s="3" t="str">
        <f ca="1">IF(VLOOKUP(A115,Izračun!A:Q,17,0)=0," ",VLOOKUP(A115,Izračun!A:Q,17,0))</f>
        <v xml:space="preserve"> </v>
      </c>
      <c r="R115" t="s">
        <v>8710</v>
      </c>
      <c r="S115" t="str">
        <f ca="1">Izračun!$T$1</f>
        <v>0</v>
      </c>
    </row>
    <row r="116" spans="1:19" x14ac:dyDescent="0.25">
      <c r="A116" t="s">
        <v>1486</v>
      </c>
      <c r="B116" t="s">
        <v>12378</v>
      </c>
      <c r="C116" t="s">
        <v>8708</v>
      </c>
      <c r="F116" s="2">
        <f>VLOOKUP(A116,Izračun!A:J,10,0)</f>
        <v>2.2838399999999996</v>
      </c>
      <c r="H116">
        <f>VLOOKUP(A116,Izračun!A:F,6,0)</f>
        <v>12</v>
      </c>
      <c r="J116" t="s">
        <v>14574</v>
      </c>
      <c r="M116" t="s">
        <v>8709</v>
      </c>
      <c r="Q116" s="3" t="str">
        <f ca="1">IF(VLOOKUP(A116,Izračun!A:Q,17,0)=0," ",VLOOKUP(A116,Izračun!A:Q,17,0))</f>
        <v xml:space="preserve"> </v>
      </c>
      <c r="R116" t="s">
        <v>8710</v>
      </c>
      <c r="S116" t="str">
        <f ca="1">Izračun!$T$1</f>
        <v>0</v>
      </c>
    </row>
    <row r="117" spans="1:19" x14ac:dyDescent="0.25">
      <c r="A117" t="s">
        <v>3635</v>
      </c>
      <c r="B117" t="s">
        <v>11035</v>
      </c>
      <c r="C117" t="s">
        <v>8708</v>
      </c>
      <c r="F117" s="2">
        <f>VLOOKUP(A117,Izračun!A:J,10,0)</f>
        <v>2.3189760000000001</v>
      </c>
      <c r="H117">
        <f>VLOOKUP(A117,Izračun!A:F,6,0)</f>
        <v>65</v>
      </c>
      <c r="J117" t="s">
        <v>14574</v>
      </c>
      <c r="M117" t="s">
        <v>8709</v>
      </c>
      <c r="Q117" s="3" t="str">
        <f ca="1">IF(VLOOKUP(A117,Izračun!A:Q,17,0)=0," ",VLOOKUP(A117,Izračun!A:Q,17,0))</f>
        <v xml:space="preserve"> </v>
      </c>
      <c r="R117" t="s">
        <v>8710</v>
      </c>
      <c r="S117" t="str">
        <f ca="1">Izračun!$T$1</f>
        <v>0</v>
      </c>
    </row>
    <row r="118" spans="1:19" x14ac:dyDescent="0.25">
      <c r="A118" t="s">
        <v>8331</v>
      </c>
      <c r="B118" t="s">
        <v>13101</v>
      </c>
      <c r="C118" t="s">
        <v>8708</v>
      </c>
      <c r="F118" s="2">
        <f>VLOOKUP(A118,Izračun!A:J,10,0)</f>
        <v>2.3738759999999997</v>
      </c>
      <c r="H118">
        <f>VLOOKUP(A118,Izračun!A:F,6,0)</f>
        <v>386</v>
      </c>
      <c r="J118" t="s">
        <v>14574</v>
      </c>
      <c r="M118" t="s">
        <v>8709</v>
      </c>
      <c r="Q118" s="3" t="str">
        <f ca="1">IF(VLOOKUP(A118,Izračun!A:Q,17,0)=0," ",VLOOKUP(A118,Izračun!A:Q,17,0))</f>
        <v xml:space="preserve"> </v>
      </c>
      <c r="R118" t="s">
        <v>8710</v>
      </c>
      <c r="S118" t="str">
        <f ca="1">Izračun!$T$1</f>
        <v>0</v>
      </c>
    </row>
    <row r="119" spans="1:19" x14ac:dyDescent="0.25">
      <c r="A119" t="s">
        <v>8335</v>
      </c>
      <c r="B119" t="s">
        <v>13102</v>
      </c>
      <c r="C119" t="s">
        <v>8708</v>
      </c>
      <c r="F119" s="2">
        <f>VLOOKUP(A119,Izračun!A:J,10,0)</f>
        <v>2.3738759999999997</v>
      </c>
      <c r="H119">
        <f>VLOOKUP(A119,Izračun!A:F,6,0)</f>
        <v>20</v>
      </c>
      <c r="J119" t="s">
        <v>14574</v>
      </c>
      <c r="M119" t="s">
        <v>8709</v>
      </c>
      <c r="Q119" s="3" t="str">
        <f ca="1">IF(VLOOKUP(A119,Izračun!A:Q,17,0)=0," ",VLOOKUP(A119,Izračun!A:Q,17,0))</f>
        <v xml:space="preserve"> </v>
      </c>
      <c r="R119" t="s">
        <v>8710</v>
      </c>
      <c r="S119" t="str">
        <f ca="1">Izračun!$T$1</f>
        <v>0</v>
      </c>
    </row>
    <row r="120" spans="1:19" x14ac:dyDescent="0.25">
      <c r="A120" t="s">
        <v>5537</v>
      </c>
      <c r="B120" t="s">
        <v>13049</v>
      </c>
      <c r="C120" t="s">
        <v>8708</v>
      </c>
      <c r="F120" s="2">
        <f>VLOOKUP(A120,Izračun!A:J,10,0)</f>
        <v>2.3738759999999997</v>
      </c>
      <c r="H120">
        <f>VLOOKUP(A120,Izračun!A:F,6,0)</f>
        <v>30</v>
      </c>
      <c r="J120" t="s">
        <v>14574</v>
      </c>
      <c r="M120" t="s">
        <v>8709</v>
      </c>
      <c r="Q120" s="3" t="str">
        <f ca="1">IF(VLOOKUP(A120,Izračun!A:Q,17,0)=0," ",VLOOKUP(A120,Izračun!A:Q,17,0))</f>
        <v xml:space="preserve"> </v>
      </c>
      <c r="R120" t="s">
        <v>8710</v>
      </c>
      <c r="S120" t="str">
        <f ca="1">Izračun!$T$1</f>
        <v>0</v>
      </c>
    </row>
    <row r="121" spans="1:19" x14ac:dyDescent="0.25">
      <c r="A121" t="s">
        <v>8333</v>
      </c>
      <c r="B121" t="s">
        <v>13053</v>
      </c>
      <c r="C121" t="s">
        <v>8708</v>
      </c>
      <c r="F121" s="2">
        <f>VLOOKUP(A121,Izračun!A:J,10,0)</f>
        <v>2.3738759999999997</v>
      </c>
      <c r="H121">
        <f>VLOOKUP(A121,Izračun!A:F,6,0)</f>
        <v>902</v>
      </c>
      <c r="J121" t="s">
        <v>14574</v>
      </c>
      <c r="M121" t="s">
        <v>8709</v>
      </c>
      <c r="Q121" s="3" t="str">
        <f ca="1">IF(VLOOKUP(A121,Izračun!A:Q,17,0)=0," ",VLOOKUP(A121,Izračun!A:Q,17,0))</f>
        <v xml:space="preserve"> </v>
      </c>
      <c r="R121" t="s">
        <v>8710</v>
      </c>
      <c r="S121" t="str">
        <f ca="1">Izračun!$T$1</f>
        <v>0</v>
      </c>
    </row>
    <row r="122" spans="1:19" x14ac:dyDescent="0.25">
      <c r="A122" t="s">
        <v>8339</v>
      </c>
      <c r="B122" t="s">
        <v>13086</v>
      </c>
      <c r="C122" t="s">
        <v>8708</v>
      </c>
      <c r="F122" s="2">
        <f>VLOOKUP(A122,Izračun!A:J,10,0)</f>
        <v>2.3738759999999997</v>
      </c>
      <c r="H122">
        <f>VLOOKUP(A122,Izračun!A:F,6,0)</f>
        <v>46</v>
      </c>
      <c r="J122" t="s">
        <v>14574</v>
      </c>
      <c r="M122" t="s">
        <v>8709</v>
      </c>
      <c r="Q122" s="3" t="str">
        <f ca="1">IF(VLOOKUP(A122,Izračun!A:Q,17,0)=0," ",VLOOKUP(A122,Izračun!A:Q,17,0))</f>
        <v xml:space="preserve"> </v>
      </c>
      <c r="R122" t="s">
        <v>8710</v>
      </c>
      <c r="S122" t="str">
        <f ca="1">Izračun!$T$1</f>
        <v>0</v>
      </c>
    </row>
    <row r="123" spans="1:19" x14ac:dyDescent="0.25">
      <c r="A123" t="s">
        <v>8337</v>
      </c>
      <c r="B123" t="s">
        <v>14077</v>
      </c>
      <c r="C123" t="s">
        <v>8708</v>
      </c>
      <c r="F123" s="2">
        <f>VLOOKUP(A123,Izračun!A:J,10,0)</f>
        <v>2.3738759999999997</v>
      </c>
      <c r="H123">
        <f>VLOOKUP(A123,Izračun!A:F,6,0)</f>
        <v>3</v>
      </c>
      <c r="J123" t="s">
        <v>14574</v>
      </c>
      <c r="M123" t="s">
        <v>8709</v>
      </c>
      <c r="Q123" s="3" t="str">
        <f ca="1">IF(VLOOKUP(A123,Izračun!A:Q,17,0)=0," ",VLOOKUP(A123,Izračun!A:Q,17,0))</f>
        <v xml:space="preserve"> </v>
      </c>
      <c r="R123" t="s">
        <v>8710</v>
      </c>
      <c r="S123" t="str">
        <f ca="1">Izračun!$T$1</f>
        <v>0</v>
      </c>
    </row>
    <row r="124" spans="1:19" x14ac:dyDescent="0.25">
      <c r="A124" t="s">
        <v>6879</v>
      </c>
      <c r="B124" t="s">
        <v>11251</v>
      </c>
      <c r="C124" t="s">
        <v>8708</v>
      </c>
      <c r="F124" s="2">
        <f>VLOOKUP(A124,Izračun!A:J,10,0)</f>
        <v>2.3759499999999996</v>
      </c>
      <c r="H124">
        <f>VLOOKUP(A124,Izračun!A:F,6,0)</f>
        <v>4</v>
      </c>
      <c r="J124" t="s">
        <v>14574</v>
      </c>
      <c r="M124" t="s">
        <v>8709</v>
      </c>
      <c r="Q124" s="3">
        <f ca="1">IF(VLOOKUP(A124,Izračun!A:Q,17,0)=0," ",VLOOKUP(A124,Izračun!A:Q,17,0))</f>
        <v>2.1883749999999997</v>
      </c>
      <c r="R124" t="s">
        <v>8710</v>
      </c>
      <c r="S124" t="str">
        <f ca="1">Izračun!$T$1</f>
        <v>0</v>
      </c>
    </row>
    <row r="125" spans="1:19" x14ac:dyDescent="0.25">
      <c r="A125" t="s">
        <v>854</v>
      </c>
      <c r="B125" t="s">
        <v>13992</v>
      </c>
      <c r="C125" t="s">
        <v>8708</v>
      </c>
      <c r="F125" s="2">
        <f>VLOOKUP(A125,Izračun!A:J,10,0)</f>
        <v>2.3968119999999997</v>
      </c>
      <c r="H125">
        <f>VLOOKUP(A125,Izračun!A:F,6,0)</f>
        <v>0</v>
      </c>
      <c r="J125" t="s">
        <v>14574</v>
      </c>
      <c r="M125" t="s">
        <v>8709</v>
      </c>
      <c r="Q125" s="3" t="str">
        <f ca="1">IF(VLOOKUP(A125,Izračun!A:Q,17,0)=0," ",VLOOKUP(A125,Izračun!A:Q,17,0))</f>
        <v xml:space="preserve"> </v>
      </c>
      <c r="R125" t="s">
        <v>8710</v>
      </c>
      <c r="S125" t="str">
        <f ca="1">Izračun!$T$1</f>
        <v>0</v>
      </c>
    </row>
    <row r="126" spans="1:19" x14ac:dyDescent="0.25">
      <c r="A126" t="s">
        <v>5059</v>
      </c>
      <c r="B126" t="s">
        <v>12544</v>
      </c>
      <c r="C126" t="s">
        <v>8708</v>
      </c>
      <c r="F126" s="2">
        <f>VLOOKUP(A126,Izračun!A:J,10,0)</f>
        <v>2.3968119999999997</v>
      </c>
      <c r="H126">
        <f>VLOOKUP(A126,Izračun!A:F,6,0)</f>
        <v>24</v>
      </c>
      <c r="J126" t="s">
        <v>14574</v>
      </c>
      <c r="M126" t="s">
        <v>8709</v>
      </c>
      <c r="Q126" s="3" t="str">
        <f ca="1">IF(VLOOKUP(A126,Izračun!A:Q,17,0)=0," ",VLOOKUP(A126,Izračun!A:Q,17,0))</f>
        <v xml:space="preserve"> </v>
      </c>
      <c r="R126" t="s">
        <v>8710</v>
      </c>
      <c r="S126" t="str">
        <f ca="1">Izračun!$T$1</f>
        <v>0</v>
      </c>
    </row>
    <row r="127" spans="1:19" x14ac:dyDescent="0.25">
      <c r="A127" t="s">
        <v>5057</v>
      </c>
      <c r="B127" t="s">
        <v>12612</v>
      </c>
      <c r="C127" t="s">
        <v>8708</v>
      </c>
      <c r="F127" s="2">
        <f>VLOOKUP(A127,Izračun!A:J,10,0)</f>
        <v>2.3968119999999997</v>
      </c>
      <c r="H127">
        <f>VLOOKUP(A127,Izračun!A:F,6,0)</f>
        <v>2</v>
      </c>
      <c r="J127" t="s">
        <v>14574</v>
      </c>
      <c r="M127" t="s">
        <v>8709</v>
      </c>
      <c r="Q127" s="3" t="str">
        <f ca="1">IF(VLOOKUP(A127,Izračun!A:Q,17,0)=0," ",VLOOKUP(A127,Izračun!A:Q,17,0))</f>
        <v xml:space="preserve"> </v>
      </c>
      <c r="R127" t="s">
        <v>8710</v>
      </c>
      <c r="S127" t="str">
        <f ca="1">Izračun!$T$1</f>
        <v>0</v>
      </c>
    </row>
    <row r="128" spans="1:19" x14ac:dyDescent="0.25">
      <c r="A128" t="s">
        <v>2569</v>
      </c>
      <c r="B128" t="s">
        <v>12488</v>
      </c>
      <c r="C128" t="s">
        <v>8708</v>
      </c>
      <c r="F128" s="2">
        <f>VLOOKUP(A128,Izračun!A:J,10,0)</f>
        <v>2.40828</v>
      </c>
      <c r="H128">
        <f>VLOOKUP(A128,Izračun!A:F,6,0)</f>
        <v>175</v>
      </c>
      <c r="J128" t="s">
        <v>14574</v>
      </c>
      <c r="M128" t="s">
        <v>8709</v>
      </c>
      <c r="Q128" s="3" t="str">
        <f ca="1">IF(VLOOKUP(A128,Izračun!A:Q,17,0)=0," ",VLOOKUP(A128,Izračun!A:Q,17,0))</f>
        <v xml:space="preserve"> </v>
      </c>
      <c r="R128" t="s">
        <v>8710</v>
      </c>
      <c r="S128" t="str">
        <f ca="1">Izračun!$T$1</f>
        <v>0</v>
      </c>
    </row>
    <row r="129" spans="1:19" x14ac:dyDescent="0.25">
      <c r="A129" t="s">
        <v>3525</v>
      </c>
      <c r="B129" t="s">
        <v>9262</v>
      </c>
      <c r="C129" t="s">
        <v>8708</v>
      </c>
      <c r="F129" s="2">
        <f>VLOOKUP(A129,Izračun!A:J,10,0)</f>
        <v>2.40828</v>
      </c>
      <c r="H129">
        <f>VLOOKUP(A129,Izračun!A:F,6,0)</f>
        <v>742</v>
      </c>
      <c r="J129" t="s">
        <v>14574</v>
      </c>
      <c r="M129" t="s">
        <v>8709</v>
      </c>
      <c r="Q129" s="3" t="str">
        <f ca="1">IF(VLOOKUP(A129,Izračun!A:Q,17,0)=0," ",VLOOKUP(A129,Izračun!A:Q,17,0))</f>
        <v xml:space="preserve"> </v>
      </c>
      <c r="R129" t="s">
        <v>8710</v>
      </c>
      <c r="S129" t="str">
        <f ca="1">Izračun!$T$1</f>
        <v>0</v>
      </c>
    </row>
    <row r="130" spans="1:19" x14ac:dyDescent="0.25">
      <c r="A130" t="s">
        <v>4074</v>
      </c>
      <c r="B130" t="s">
        <v>12766</v>
      </c>
      <c r="C130" t="s">
        <v>8708</v>
      </c>
      <c r="F130" s="2">
        <f>VLOOKUP(A130,Izračun!A:J,10,0)</f>
        <v>2.40828</v>
      </c>
      <c r="H130">
        <f>VLOOKUP(A130,Izračun!A:F,6,0)</f>
        <v>229</v>
      </c>
      <c r="J130" t="s">
        <v>14574</v>
      </c>
      <c r="M130" t="s">
        <v>8709</v>
      </c>
      <c r="Q130" s="3" t="str">
        <f ca="1">IF(VLOOKUP(A130,Izračun!A:Q,17,0)=0," ",VLOOKUP(A130,Izračun!A:Q,17,0))</f>
        <v xml:space="preserve"> </v>
      </c>
      <c r="R130" t="s">
        <v>8710</v>
      </c>
      <c r="S130" t="str">
        <f ca="1">Izračun!$T$1</f>
        <v>0</v>
      </c>
    </row>
    <row r="131" spans="1:19" x14ac:dyDescent="0.25">
      <c r="A131" t="s">
        <v>3891</v>
      </c>
      <c r="B131" t="s">
        <v>12447</v>
      </c>
      <c r="C131" t="s">
        <v>8708</v>
      </c>
      <c r="F131" s="2">
        <f>VLOOKUP(A131,Izračun!A:J,10,0)</f>
        <v>2.40828</v>
      </c>
      <c r="H131">
        <f>VLOOKUP(A131,Izračun!A:F,6,0)</f>
        <v>722</v>
      </c>
      <c r="J131" t="s">
        <v>14574</v>
      </c>
      <c r="M131" t="s">
        <v>8709</v>
      </c>
      <c r="Q131" s="3" t="str">
        <f ca="1">IF(VLOOKUP(A131,Izračun!A:Q,17,0)=0," ",VLOOKUP(A131,Izračun!A:Q,17,0))</f>
        <v xml:space="preserve"> </v>
      </c>
      <c r="R131" t="s">
        <v>8710</v>
      </c>
      <c r="S131" t="str">
        <f ca="1">Izračun!$T$1</f>
        <v>0</v>
      </c>
    </row>
    <row r="132" spans="1:19" x14ac:dyDescent="0.25">
      <c r="A132" t="s">
        <v>560</v>
      </c>
      <c r="B132" t="s">
        <v>9440</v>
      </c>
      <c r="C132" t="s">
        <v>8708</v>
      </c>
      <c r="F132" s="2">
        <f>VLOOKUP(A132,Izračun!A:J,10,0)</f>
        <v>2.40828</v>
      </c>
      <c r="H132">
        <f>VLOOKUP(A132,Izračun!A:F,6,0)</f>
        <v>9</v>
      </c>
      <c r="J132" t="s">
        <v>14574</v>
      </c>
      <c r="M132" t="s">
        <v>8709</v>
      </c>
      <c r="Q132" s="3" t="str">
        <f ca="1">IF(VLOOKUP(A132,Izračun!A:Q,17,0)=0," ",VLOOKUP(A132,Izračun!A:Q,17,0))</f>
        <v xml:space="preserve"> </v>
      </c>
      <c r="R132" t="s">
        <v>8710</v>
      </c>
      <c r="S132" t="str">
        <f ca="1">Izračun!$T$1</f>
        <v>0</v>
      </c>
    </row>
    <row r="133" spans="1:19" x14ac:dyDescent="0.25">
      <c r="A133" t="s">
        <v>3537</v>
      </c>
      <c r="B133" t="s">
        <v>12446</v>
      </c>
      <c r="C133" t="s">
        <v>8708</v>
      </c>
      <c r="F133" s="2">
        <f>VLOOKUP(A133,Izračun!A:J,10,0)</f>
        <v>2.40828</v>
      </c>
      <c r="H133">
        <f>VLOOKUP(A133,Izračun!A:F,6,0)</f>
        <v>678</v>
      </c>
      <c r="J133" t="s">
        <v>14574</v>
      </c>
      <c r="M133" t="s">
        <v>8709</v>
      </c>
      <c r="Q133" s="3" t="str">
        <f ca="1">IF(VLOOKUP(A133,Izračun!A:Q,17,0)=0," ",VLOOKUP(A133,Izračun!A:Q,17,0))</f>
        <v xml:space="preserve"> </v>
      </c>
      <c r="R133" t="s">
        <v>8710</v>
      </c>
      <c r="S133" t="str">
        <f ca="1">Izračun!$T$1</f>
        <v>0</v>
      </c>
    </row>
    <row r="134" spans="1:19" x14ac:dyDescent="0.25">
      <c r="A134" t="s">
        <v>3539</v>
      </c>
      <c r="B134" t="s">
        <v>9263</v>
      </c>
      <c r="C134" t="s">
        <v>8708</v>
      </c>
      <c r="F134" s="2">
        <f>VLOOKUP(A134,Izračun!A:J,10,0)</f>
        <v>2.40828</v>
      </c>
      <c r="H134">
        <f>VLOOKUP(A134,Izračun!A:F,6,0)</f>
        <v>342</v>
      </c>
      <c r="J134" t="s">
        <v>14574</v>
      </c>
      <c r="M134" t="s">
        <v>8709</v>
      </c>
      <c r="Q134" s="3" t="str">
        <f ca="1">IF(VLOOKUP(A134,Izračun!A:Q,17,0)=0," ",VLOOKUP(A134,Izračun!A:Q,17,0))</f>
        <v xml:space="preserve"> </v>
      </c>
      <c r="R134" t="s">
        <v>8710</v>
      </c>
      <c r="S134" t="str">
        <f ca="1">Izračun!$T$1</f>
        <v>0</v>
      </c>
    </row>
    <row r="135" spans="1:19" x14ac:dyDescent="0.25">
      <c r="A135" t="s">
        <v>2418</v>
      </c>
      <c r="B135" t="s">
        <v>13548</v>
      </c>
      <c r="C135" t="s">
        <v>8708</v>
      </c>
      <c r="F135" s="2">
        <f>VLOOKUP(A135,Izračun!A:J,10,0)</f>
        <v>2.40828</v>
      </c>
      <c r="H135">
        <f>VLOOKUP(A135,Izračun!A:F,6,0)</f>
        <v>22</v>
      </c>
      <c r="J135" t="s">
        <v>14574</v>
      </c>
      <c r="M135" t="s">
        <v>8709</v>
      </c>
      <c r="Q135" s="3" t="str">
        <f ca="1">IF(VLOOKUP(A135,Izračun!A:Q,17,0)=0," ",VLOOKUP(A135,Izračun!A:Q,17,0))</f>
        <v xml:space="preserve"> </v>
      </c>
      <c r="R135" t="s">
        <v>8710</v>
      </c>
      <c r="S135" t="str">
        <f ca="1">Izračun!$T$1</f>
        <v>0</v>
      </c>
    </row>
    <row r="136" spans="1:19" x14ac:dyDescent="0.25">
      <c r="A136" t="s">
        <v>3865</v>
      </c>
      <c r="B136" t="s">
        <v>12410</v>
      </c>
      <c r="C136" t="s">
        <v>8708</v>
      </c>
      <c r="F136" s="2">
        <f>VLOOKUP(A136,Izračun!A:J,10,0)</f>
        <v>2.40828</v>
      </c>
      <c r="H136">
        <f>VLOOKUP(A136,Izračun!A:F,6,0)</f>
        <v>226</v>
      </c>
      <c r="J136" t="s">
        <v>14574</v>
      </c>
      <c r="M136" t="s">
        <v>8709</v>
      </c>
      <c r="Q136" s="3" t="str">
        <f ca="1">IF(VLOOKUP(A136,Izračun!A:Q,17,0)=0," ",VLOOKUP(A136,Izračun!A:Q,17,0))</f>
        <v xml:space="preserve"> </v>
      </c>
      <c r="R136" t="s">
        <v>8710</v>
      </c>
      <c r="S136" t="str">
        <f ca="1">Izračun!$T$1</f>
        <v>0</v>
      </c>
    </row>
    <row r="137" spans="1:19" x14ac:dyDescent="0.25">
      <c r="A137" t="s">
        <v>3541</v>
      </c>
      <c r="B137" t="s">
        <v>12480</v>
      </c>
      <c r="C137" t="s">
        <v>8708</v>
      </c>
      <c r="F137" s="2">
        <f>VLOOKUP(A137,Izračun!A:J,10,0)</f>
        <v>2.40828</v>
      </c>
      <c r="H137">
        <f>VLOOKUP(A137,Izračun!A:F,6,0)</f>
        <v>425</v>
      </c>
      <c r="J137" t="s">
        <v>14574</v>
      </c>
      <c r="M137" t="s">
        <v>8709</v>
      </c>
      <c r="Q137" s="3" t="str">
        <f ca="1">IF(VLOOKUP(A137,Izračun!A:Q,17,0)=0," ",VLOOKUP(A137,Izračun!A:Q,17,0))</f>
        <v xml:space="preserve"> </v>
      </c>
      <c r="R137" t="s">
        <v>8710</v>
      </c>
      <c r="S137" t="str">
        <f ca="1">Izračun!$T$1</f>
        <v>0</v>
      </c>
    </row>
    <row r="138" spans="1:19" x14ac:dyDescent="0.25">
      <c r="A138" t="s">
        <v>3131</v>
      </c>
      <c r="B138" t="s">
        <v>9129</v>
      </c>
      <c r="C138" t="s">
        <v>8708</v>
      </c>
      <c r="F138" s="2">
        <f>VLOOKUP(A138,Izračun!A:J,10,0)</f>
        <v>2.431216</v>
      </c>
      <c r="H138">
        <f>VLOOKUP(A138,Izračun!A:F,6,0)</f>
        <v>43</v>
      </c>
      <c r="J138" t="s">
        <v>14574</v>
      </c>
      <c r="M138" t="s">
        <v>8709</v>
      </c>
      <c r="Q138" s="3" t="str">
        <f ca="1">IF(VLOOKUP(A138,Izračun!A:Q,17,0)=0," ",VLOOKUP(A138,Izračun!A:Q,17,0))</f>
        <v xml:space="preserve"> </v>
      </c>
      <c r="R138" t="s">
        <v>8710</v>
      </c>
      <c r="S138" t="str">
        <f ca="1">Izračun!$T$1</f>
        <v>0</v>
      </c>
    </row>
    <row r="139" spans="1:19" x14ac:dyDescent="0.25">
      <c r="A139" t="s">
        <v>2664</v>
      </c>
      <c r="B139" t="s">
        <v>13107</v>
      </c>
      <c r="C139" t="s">
        <v>8708</v>
      </c>
      <c r="F139" s="2">
        <f>VLOOKUP(A139,Izračun!A:J,10,0)</f>
        <v>2.4426839999999999</v>
      </c>
      <c r="H139">
        <f>VLOOKUP(A139,Izračun!A:F,6,0)</f>
        <v>165</v>
      </c>
      <c r="J139" t="s">
        <v>14574</v>
      </c>
      <c r="M139" t="s">
        <v>8709</v>
      </c>
      <c r="Q139" s="3" t="str">
        <f ca="1">IF(VLOOKUP(A139,Izračun!A:Q,17,0)=0," ",VLOOKUP(A139,Izračun!A:Q,17,0))</f>
        <v xml:space="preserve"> </v>
      </c>
      <c r="R139" t="s">
        <v>8710</v>
      </c>
      <c r="S139" t="str">
        <f ca="1">Izračun!$T$1</f>
        <v>0</v>
      </c>
    </row>
    <row r="140" spans="1:19" x14ac:dyDescent="0.25">
      <c r="A140" t="s">
        <v>2660</v>
      </c>
      <c r="B140" t="s">
        <v>14047</v>
      </c>
      <c r="C140" t="s">
        <v>8708</v>
      </c>
      <c r="F140" s="2">
        <f>VLOOKUP(A140,Izračun!A:J,10,0)</f>
        <v>2.4426839999999999</v>
      </c>
      <c r="H140">
        <f>VLOOKUP(A140,Izračun!A:F,6,0)</f>
        <v>231</v>
      </c>
      <c r="J140" t="s">
        <v>14574</v>
      </c>
      <c r="M140" t="s">
        <v>8709</v>
      </c>
      <c r="Q140" s="3" t="str">
        <f ca="1">IF(VLOOKUP(A140,Izračun!A:Q,17,0)=0," ",VLOOKUP(A140,Izračun!A:Q,17,0))</f>
        <v xml:space="preserve"> </v>
      </c>
      <c r="R140" t="s">
        <v>8710</v>
      </c>
      <c r="S140" t="str">
        <f ca="1">Izračun!$T$1</f>
        <v>0</v>
      </c>
    </row>
    <row r="141" spans="1:19" x14ac:dyDescent="0.25">
      <c r="A141" t="s">
        <v>2658</v>
      </c>
      <c r="B141" t="s">
        <v>9303</v>
      </c>
      <c r="C141" t="s">
        <v>8708</v>
      </c>
      <c r="F141" s="2">
        <f>VLOOKUP(A141,Izračun!A:J,10,0)</f>
        <v>2.4426839999999999</v>
      </c>
      <c r="H141">
        <f>VLOOKUP(A141,Izračun!A:F,6,0)</f>
        <v>141</v>
      </c>
      <c r="J141" t="s">
        <v>14574</v>
      </c>
      <c r="M141" t="s">
        <v>8709</v>
      </c>
      <c r="Q141" s="3" t="str">
        <f ca="1">IF(VLOOKUP(A141,Izračun!A:Q,17,0)=0," ",VLOOKUP(A141,Izračun!A:Q,17,0))</f>
        <v xml:space="preserve"> </v>
      </c>
      <c r="R141" t="s">
        <v>8710</v>
      </c>
      <c r="S141" t="str">
        <f ca="1">Izračun!$T$1</f>
        <v>0</v>
      </c>
    </row>
    <row r="142" spans="1:19" x14ac:dyDescent="0.25">
      <c r="A142" t="s">
        <v>2656</v>
      </c>
      <c r="B142" t="s">
        <v>13074</v>
      </c>
      <c r="C142" t="s">
        <v>8708</v>
      </c>
      <c r="F142" s="2">
        <f>VLOOKUP(A142,Izračun!A:J,10,0)</f>
        <v>2.4426839999999999</v>
      </c>
      <c r="H142">
        <f>VLOOKUP(A142,Izračun!A:F,6,0)</f>
        <v>57</v>
      </c>
      <c r="J142" t="s">
        <v>14574</v>
      </c>
      <c r="M142" t="s">
        <v>8709</v>
      </c>
      <c r="Q142" s="3" t="str">
        <f ca="1">IF(VLOOKUP(A142,Izračun!A:Q,17,0)=0," ",VLOOKUP(A142,Izračun!A:Q,17,0))</f>
        <v xml:space="preserve"> </v>
      </c>
      <c r="R142" t="s">
        <v>8710</v>
      </c>
      <c r="S142" t="str">
        <f ca="1">Izračun!$T$1</f>
        <v>0</v>
      </c>
    </row>
    <row r="143" spans="1:19" x14ac:dyDescent="0.25">
      <c r="A143" t="s">
        <v>2662</v>
      </c>
      <c r="B143" t="s">
        <v>13057</v>
      </c>
      <c r="C143" t="s">
        <v>8708</v>
      </c>
      <c r="F143" s="2">
        <f>VLOOKUP(A143,Izračun!A:J,10,0)</f>
        <v>2.4426839999999999</v>
      </c>
      <c r="H143">
        <f>VLOOKUP(A143,Izračun!A:F,6,0)</f>
        <v>163</v>
      </c>
      <c r="J143" t="s">
        <v>14574</v>
      </c>
      <c r="M143" t="s">
        <v>8709</v>
      </c>
      <c r="Q143" s="3" t="str">
        <f ca="1">IF(VLOOKUP(A143,Izračun!A:Q,17,0)=0," ",VLOOKUP(A143,Izračun!A:Q,17,0))</f>
        <v xml:space="preserve"> </v>
      </c>
      <c r="R143" t="s">
        <v>8710</v>
      </c>
      <c r="S143" t="str">
        <f ca="1">Izračun!$T$1</f>
        <v>0</v>
      </c>
    </row>
    <row r="144" spans="1:19" x14ac:dyDescent="0.25">
      <c r="A144" t="s">
        <v>2651</v>
      </c>
      <c r="B144" t="s">
        <v>13076</v>
      </c>
      <c r="C144" t="s">
        <v>8708</v>
      </c>
      <c r="F144" s="2">
        <f>VLOOKUP(A144,Izračun!A:J,10,0)</f>
        <v>2.4426839999999999</v>
      </c>
      <c r="H144">
        <f>VLOOKUP(A144,Izračun!A:F,6,0)</f>
        <v>847</v>
      </c>
      <c r="J144" t="s">
        <v>14574</v>
      </c>
      <c r="M144" t="s">
        <v>8709</v>
      </c>
      <c r="Q144" s="3" t="str">
        <f ca="1">IF(VLOOKUP(A144,Izračun!A:Q,17,0)=0," ",VLOOKUP(A144,Izračun!A:Q,17,0))</f>
        <v xml:space="preserve"> </v>
      </c>
      <c r="R144" t="s">
        <v>8710</v>
      </c>
      <c r="S144" t="str">
        <f ca="1">Izračun!$T$1</f>
        <v>0</v>
      </c>
    </row>
    <row r="145" spans="1:19" x14ac:dyDescent="0.25">
      <c r="A145" t="s">
        <v>492</v>
      </c>
      <c r="B145" t="s">
        <v>11837</v>
      </c>
      <c r="C145" t="s">
        <v>8708</v>
      </c>
      <c r="F145" s="2">
        <f>VLOOKUP(A145,Izračun!A:J,10,0)</f>
        <v>2.4541520000000001</v>
      </c>
      <c r="H145">
        <f>VLOOKUP(A145,Izračun!A:F,6,0)</f>
        <v>0</v>
      </c>
      <c r="J145" t="s">
        <v>14574</v>
      </c>
      <c r="M145" t="s">
        <v>8709</v>
      </c>
      <c r="Q145" s="3" t="str">
        <f ca="1">IF(VLOOKUP(A145,Izračun!A:Q,17,0)=0," ",VLOOKUP(A145,Izračun!A:Q,17,0))</f>
        <v xml:space="preserve"> </v>
      </c>
      <c r="R145" t="s">
        <v>8710</v>
      </c>
      <c r="S145" t="str">
        <f ca="1">Izračun!$T$1</f>
        <v>0</v>
      </c>
    </row>
    <row r="146" spans="1:19" x14ac:dyDescent="0.25">
      <c r="A146" t="s">
        <v>1206</v>
      </c>
      <c r="B146" t="s">
        <v>13884</v>
      </c>
      <c r="C146" t="s">
        <v>8708</v>
      </c>
      <c r="F146" s="2">
        <f>VLOOKUP(A146,Izračun!A:J,10,0)</f>
        <v>2.4541520000000001</v>
      </c>
      <c r="H146">
        <f>VLOOKUP(A146,Izračun!A:F,6,0)</f>
        <v>0</v>
      </c>
      <c r="J146" t="s">
        <v>14574</v>
      </c>
      <c r="M146" t="s">
        <v>8709</v>
      </c>
      <c r="Q146" s="3" t="str">
        <f ca="1">IF(VLOOKUP(A146,Izračun!A:Q,17,0)=0," ",VLOOKUP(A146,Izračun!A:Q,17,0))</f>
        <v xml:space="preserve"> </v>
      </c>
      <c r="R146" t="s">
        <v>8710</v>
      </c>
      <c r="S146" t="str">
        <f ca="1">Izračun!$T$1</f>
        <v>0</v>
      </c>
    </row>
    <row r="147" spans="1:19" x14ac:dyDescent="0.25">
      <c r="A147" t="s">
        <v>2428</v>
      </c>
      <c r="B147" t="s">
        <v>8923</v>
      </c>
      <c r="C147" t="s">
        <v>8708</v>
      </c>
      <c r="F147" s="2">
        <f>VLOOKUP(A147,Izračun!A:J,10,0)</f>
        <v>2.4656199999999999</v>
      </c>
      <c r="H147">
        <f>VLOOKUP(A147,Izračun!A:F,6,0)</f>
        <v>94</v>
      </c>
      <c r="J147" t="s">
        <v>14574</v>
      </c>
      <c r="M147" t="s">
        <v>8709</v>
      </c>
      <c r="Q147" s="3" t="str">
        <f ca="1">IF(VLOOKUP(A147,Izračun!A:Q,17,0)=0," ",VLOOKUP(A147,Izračun!A:Q,17,0))</f>
        <v xml:space="preserve"> </v>
      </c>
      <c r="R147" t="s">
        <v>8710</v>
      </c>
      <c r="S147" t="str">
        <f ca="1">Izračun!$T$1</f>
        <v>0</v>
      </c>
    </row>
    <row r="148" spans="1:19" x14ac:dyDescent="0.25">
      <c r="A148" t="s">
        <v>840</v>
      </c>
      <c r="B148" t="s">
        <v>9009</v>
      </c>
      <c r="C148" t="s">
        <v>8708</v>
      </c>
      <c r="F148" s="2">
        <f>VLOOKUP(A148,Izračun!A:J,10,0)</f>
        <v>2.4887999999999999</v>
      </c>
      <c r="H148">
        <f>VLOOKUP(A148,Izračun!A:F,6,0)</f>
        <v>14</v>
      </c>
      <c r="J148" t="s">
        <v>14574</v>
      </c>
      <c r="M148" t="s">
        <v>8709</v>
      </c>
      <c r="Q148" s="3" t="str">
        <f ca="1">IF(VLOOKUP(A148,Izračun!A:Q,17,0)=0," ",VLOOKUP(A148,Izračun!A:Q,17,0))</f>
        <v xml:space="preserve"> </v>
      </c>
      <c r="R148" t="s">
        <v>8710</v>
      </c>
      <c r="S148" t="str">
        <f ca="1">Izračun!$T$1</f>
        <v>0</v>
      </c>
    </row>
    <row r="149" spans="1:19" x14ac:dyDescent="0.25">
      <c r="A149" t="s">
        <v>4830</v>
      </c>
      <c r="B149" t="s">
        <v>12530</v>
      </c>
      <c r="C149" t="s">
        <v>8708</v>
      </c>
      <c r="F149" s="2">
        <f>VLOOKUP(A149,Izračun!A:J,10,0)</f>
        <v>2.5229599999999999</v>
      </c>
      <c r="H149">
        <f>VLOOKUP(A149,Izračun!A:F,6,0)</f>
        <v>0</v>
      </c>
      <c r="J149" t="s">
        <v>14574</v>
      </c>
      <c r="M149" t="s">
        <v>8709</v>
      </c>
      <c r="Q149" s="3" t="str">
        <f ca="1">IF(VLOOKUP(A149,Izračun!A:Q,17,0)=0," ",VLOOKUP(A149,Izračun!A:Q,17,0))</f>
        <v xml:space="preserve"> </v>
      </c>
      <c r="R149" t="s">
        <v>8710</v>
      </c>
      <c r="S149" t="str">
        <f ca="1">Izračun!$T$1</f>
        <v>0</v>
      </c>
    </row>
    <row r="150" spans="1:19" x14ac:dyDescent="0.25">
      <c r="A150" t="s">
        <v>4832</v>
      </c>
      <c r="B150" t="s">
        <v>12517</v>
      </c>
      <c r="C150" t="s">
        <v>8708</v>
      </c>
      <c r="F150" s="2">
        <f>VLOOKUP(A150,Izračun!A:J,10,0)</f>
        <v>2.5229599999999999</v>
      </c>
      <c r="H150">
        <f>VLOOKUP(A150,Izračun!A:F,6,0)</f>
        <v>29</v>
      </c>
      <c r="J150" t="s">
        <v>14574</v>
      </c>
      <c r="M150" t="s">
        <v>8709</v>
      </c>
      <c r="Q150" s="3" t="str">
        <f ca="1">IF(VLOOKUP(A150,Izračun!A:Q,17,0)=0," ",VLOOKUP(A150,Izračun!A:Q,17,0))</f>
        <v xml:space="preserve"> </v>
      </c>
      <c r="R150" t="s">
        <v>8710</v>
      </c>
      <c r="S150" t="str">
        <f ca="1">Izračun!$T$1</f>
        <v>0</v>
      </c>
    </row>
    <row r="151" spans="1:19" x14ac:dyDescent="0.25">
      <c r="A151" t="s">
        <v>4820</v>
      </c>
      <c r="B151" t="s">
        <v>12547</v>
      </c>
      <c r="C151" t="s">
        <v>8708</v>
      </c>
      <c r="F151" s="2">
        <f>VLOOKUP(A151,Izračun!A:J,10,0)</f>
        <v>2.5229599999999999</v>
      </c>
      <c r="H151">
        <f>VLOOKUP(A151,Izračun!A:F,6,0)</f>
        <v>0</v>
      </c>
      <c r="J151" t="s">
        <v>14574</v>
      </c>
      <c r="M151" t="s">
        <v>8709</v>
      </c>
      <c r="Q151" s="3" t="str">
        <f ca="1">IF(VLOOKUP(A151,Izračun!A:Q,17,0)=0," ",VLOOKUP(A151,Izračun!A:Q,17,0))</f>
        <v xml:space="preserve"> </v>
      </c>
      <c r="R151" t="s">
        <v>8710</v>
      </c>
      <c r="S151" t="str">
        <f ca="1">Izračun!$T$1</f>
        <v>0</v>
      </c>
    </row>
    <row r="152" spans="1:19" x14ac:dyDescent="0.25">
      <c r="A152" t="s">
        <v>4826</v>
      </c>
      <c r="B152" t="s">
        <v>12646</v>
      </c>
      <c r="C152" t="s">
        <v>8708</v>
      </c>
      <c r="F152" s="2">
        <f>VLOOKUP(A152,Izračun!A:J,10,0)</f>
        <v>2.5229599999999999</v>
      </c>
      <c r="H152">
        <f>VLOOKUP(A152,Izračun!A:F,6,0)</f>
        <v>9</v>
      </c>
      <c r="J152" t="s">
        <v>14574</v>
      </c>
      <c r="M152" t="s">
        <v>8709</v>
      </c>
      <c r="Q152" s="3" t="str">
        <f ca="1">IF(VLOOKUP(A152,Izračun!A:Q,17,0)=0," ",VLOOKUP(A152,Izračun!A:Q,17,0))</f>
        <v xml:space="preserve"> </v>
      </c>
      <c r="R152" t="s">
        <v>8710</v>
      </c>
      <c r="S152" t="str">
        <f ca="1">Izračun!$T$1</f>
        <v>0</v>
      </c>
    </row>
    <row r="153" spans="1:19" x14ac:dyDescent="0.25">
      <c r="A153" t="s">
        <v>4822</v>
      </c>
      <c r="B153" t="s">
        <v>13440</v>
      </c>
      <c r="C153" t="s">
        <v>8708</v>
      </c>
      <c r="F153" s="2">
        <f>VLOOKUP(A153,Izračun!A:J,10,0)</f>
        <v>2.5229599999999999</v>
      </c>
      <c r="H153">
        <f>VLOOKUP(A153,Izračun!A:F,6,0)</f>
        <v>13</v>
      </c>
      <c r="J153" t="s">
        <v>14574</v>
      </c>
      <c r="M153" t="s">
        <v>8709</v>
      </c>
      <c r="Q153" s="3" t="str">
        <f ca="1">IF(VLOOKUP(A153,Izračun!A:Q,17,0)=0," ",VLOOKUP(A153,Izračun!A:Q,17,0))</f>
        <v xml:space="preserve"> </v>
      </c>
      <c r="R153" t="s">
        <v>8710</v>
      </c>
      <c r="S153" t="str">
        <f ca="1">Izračun!$T$1</f>
        <v>0</v>
      </c>
    </row>
    <row r="154" spans="1:19" x14ac:dyDescent="0.25">
      <c r="A154" t="s">
        <v>4828</v>
      </c>
      <c r="B154" t="s">
        <v>12628</v>
      </c>
      <c r="C154" t="s">
        <v>8708</v>
      </c>
      <c r="F154" s="2">
        <f>VLOOKUP(A154,Izračun!A:J,10,0)</f>
        <v>2.5229599999999999</v>
      </c>
      <c r="H154">
        <f>VLOOKUP(A154,Izračun!A:F,6,0)</f>
        <v>2</v>
      </c>
      <c r="J154" t="s">
        <v>14574</v>
      </c>
      <c r="M154" t="s">
        <v>8709</v>
      </c>
      <c r="Q154" s="3" t="str">
        <f ca="1">IF(VLOOKUP(A154,Izračun!A:Q,17,0)=0," ",VLOOKUP(A154,Izračun!A:Q,17,0))</f>
        <v xml:space="preserve"> </v>
      </c>
      <c r="R154" t="s">
        <v>8710</v>
      </c>
      <c r="S154" t="str">
        <f ca="1">Izračun!$T$1</f>
        <v>0</v>
      </c>
    </row>
    <row r="155" spans="1:19" x14ac:dyDescent="0.25">
      <c r="A155" t="s">
        <v>4824</v>
      </c>
      <c r="B155" t="s">
        <v>13394</v>
      </c>
      <c r="C155" t="s">
        <v>8708</v>
      </c>
      <c r="F155" s="2">
        <f>VLOOKUP(A155,Izračun!A:J,10,0)</f>
        <v>2.5229599999999999</v>
      </c>
      <c r="H155">
        <f>VLOOKUP(A155,Izračun!A:F,6,0)</f>
        <v>0</v>
      </c>
      <c r="J155" t="s">
        <v>14574</v>
      </c>
      <c r="M155" t="s">
        <v>8709</v>
      </c>
      <c r="Q155" s="3" t="str">
        <f ca="1">IF(VLOOKUP(A155,Izračun!A:Q,17,0)=0," ",VLOOKUP(A155,Izračun!A:Q,17,0))</f>
        <v xml:space="preserve"> </v>
      </c>
      <c r="R155" t="s">
        <v>8710</v>
      </c>
      <c r="S155" t="str">
        <f ca="1">Izračun!$T$1</f>
        <v>0</v>
      </c>
    </row>
    <row r="156" spans="1:19" x14ac:dyDescent="0.25">
      <c r="A156" t="s">
        <v>6680</v>
      </c>
      <c r="B156" t="s">
        <v>11074</v>
      </c>
      <c r="C156" t="s">
        <v>8708</v>
      </c>
      <c r="F156" s="2">
        <f>VLOOKUP(A156,Izračun!A:J,10,0)</f>
        <v>2.5363800000000003</v>
      </c>
      <c r="H156">
        <f>VLOOKUP(A156,Izračun!A:F,6,0)</f>
        <v>0</v>
      </c>
      <c r="J156" t="s">
        <v>14574</v>
      </c>
      <c r="M156" t="s">
        <v>8709</v>
      </c>
      <c r="Q156" s="3" t="str">
        <f ca="1">IF(VLOOKUP(A156,Izračun!A:Q,17,0)=0," ",VLOOKUP(A156,Izračun!A:Q,17,0))</f>
        <v xml:space="preserve"> </v>
      </c>
      <c r="R156" t="s">
        <v>8710</v>
      </c>
      <c r="S156" t="str">
        <f ca="1">Izračun!$T$1</f>
        <v>0</v>
      </c>
    </row>
    <row r="157" spans="1:19" x14ac:dyDescent="0.25">
      <c r="A157" t="s">
        <v>1227</v>
      </c>
      <c r="B157" t="s">
        <v>8918</v>
      </c>
      <c r="C157" t="s">
        <v>8708</v>
      </c>
      <c r="F157" s="2">
        <f>VLOOKUP(A157,Izračun!A:J,10,0)</f>
        <v>2.5688320000000004</v>
      </c>
      <c r="H157">
        <f>VLOOKUP(A157,Izračun!A:F,6,0)</f>
        <v>32</v>
      </c>
      <c r="J157" t="s">
        <v>14574</v>
      </c>
      <c r="M157" t="s">
        <v>8709</v>
      </c>
      <c r="Q157" s="3" t="str">
        <f ca="1">IF(VLOOKUP(A157,Izračun!A:Q,17,0)=0," ",VLOOKUP(A157,Izračun!A:Q,17,0))</f>
        <v xml:space="preserve"> </v>
      </c>
      <c r="R157" t="s">
        <v>8710</v>
      </c>
      <c r="S157" t="str">
        <f ca="1">Izračun!$T$1</f>
        <v>0</v>
      </c>
    </row>
    <row r="158" spans="1:19" x14ac:dyDescent="0.25">
      <c r="A158" t="s">
        <v>1271</v>
      </c>
      <c r="B158" t="s">
        <v>9133</v>
      </c>
      <c r="C158" t="s">
        <v>8708</v>
      </c>
      <c r="F158" s="2">
        <f>VLOOKUP(A158,Izračun!A:J,10,0)</f>
        <v>2.5688320000000004</v>
      </c>
      <c r="H158">
        <f>VLOOKUP(A158,Izračun!A:F,6,0)</f>
        <v>17</v>
      </c>
      <c r="J158" t="s">
        <v>14574</v>
      </c>
      <c r="M158" t="s">
        <v>8709</v>
      </c>
      <c r="Q158" s="3" t="str">
        <f ca="1">IF(VLOOKUP(A158,Izračun!A:Q,17,0)=0," ",VLOOKUP(A158,Izračun!A:Q,17,0))</f>
        <v xml:space="preserve"> </v>
      </c>
      <c r="R158" t="s">
        <v>8710</v>
      </c>
      <c r="S158" t="str">
        <f ca="1">Izračun!$T$1</f>
        <v>0</v>
      </c>
    </row>
    <row r="159" spans="1:19" x14ac:dyDescent="0.25">
      <c r="A159" t="s">
        <v>3523</v>
      </c>
      <c r="B159" t="s">
        <v>12781</v>
      </c>
      <c r="C159" t="s">
        <v>8708</v>
      </c>
      <c r="F159" s="2">
        <f>VLOOKUP(A159,Izračun!A:J,10,0)</f>
        <v>2.5688320000000004</v>
      </c>
      <c r="H159">
        <f>VLOOKUP(A159,Izračun!A:F,6,0)</f>
        <v>97</v>
      </c>
      <c r="J159" t="s">
        <v>14574</v>
      </c>
      <c r="M159" t="s">
        <v>8709</v>
      </c>
      <c r="Q159" s="3" t="str">
        <f ca="1">IF(VLOOKUP(A159,Izračun!A:Q,17,0)=0," ",VLOOKUP(A159,Izračun!A:Q,17,0))</f>
        <v xml:space="preserve"> </v>
      </c>
      <c r="R159" t="s">
        <v>8710</v>
      </c>
      <c r="S159" t="str">
        <f ca="1">Izračun!$T$1</f>
        <v>0</v>
      </c>
    </row>
    <row r="160" spans="1:19" x14ac:dyDescent="0.25">
      <c r="A160" t="s">
        <v>876</v>
      </c>
      <c r="B160" t="s">
        <v>10367</v>
      </c>
      <c r="C160" t="s">
        <v>8708</v>
      </c>
      <c r="F160" s="2">
        <f>VLOOKUP(A160,Izračun!A:J,10,0)</f>
        <v>2.5803000000000003</v>
      </c>
      <c r="H160">
        <f>VLOOKUP(A160,Izračun!A:F,6,0)</f>
        <v>25</v>
      </c>
      <c r="J160" t="s">
        <v>14574</v>
      </c>
      <c r="M160" t="s">
        <v>8709</v>
      </c>
      <c r="Q160" s="3" t="str">
        <f ca="1">IF(VLOOKUP(A160,Izračun!A:Q,17,0)=0," ",VLOOKUP(A160,Izračun!A:Q,17,0))</f>
        <v xml:space="preserve"> </v>
      </c>
      <c r="R160" t="s">
        <v>8710</v>
      </c>
      <c r="S160" t="str">
        <f ca="1">Izračun!$T$1</f>
        <v>0</v>
      </c>
    </row>
    <row r="161" spans="1:19" x14ac:dyDescent="0.25">
      <c r="A161" t="s">
        <v>2763</v>
      </c>
      <c r="B161" t="s">
        <v>9203</v>
      </c>
      <c r="C161" t="s">
        <v>8708</v>
      </c>
      <c r="F161" s="2">
        <f>VLOOKUP(A161,Izračun!A:J,10,0)</f>
        <v>2.6147039999999997</v>
      </c>
      <c r="H161">
        <f>VLOOKUP(A161,Izračun!A:F,6,0)</f>
        <v>175</v>
      </c>
      <c r="J161" t="s">
        <v>14574</v>
      </c>
      <c r="M161" t="s">
        <v>8709</v>
      </c>
      <c r="Q161" s="3" t="str">
        <f ca="1">IF(VLOOKUP(A161,Izračun!A:Q,17,0)=0," ",VLOOKUP(A161,Izračun!A:Q,17,0))</f>
        <v xml:space="preserve"> </v>
      </c>
      <c r="R161" t="s">
        <v>8710</v>
      </c>
      <c r="S161" t="str">
        <f ca="1">Izračun!$T$1</f>
        <v>0</v>
      </c>
    </row>
    <row r="162" spans="1:19" x14ac:dyDescent="0.25">
      <c r="A162" t="s">
        <v>8341</v>
      </c>
      <c r="B162" t="s">
        <v>13079</v>
      </c>
      <c r="C162" t="s">
        <v>8708</v>
      </c>
      <c r="F162" s="2">
        <f>VLOOKUP(A162,Izračun!A:J,10,0)</f>
        <v>2.6147039999999997</v>
      </c>
      <c r="H162">
        <f>VLOOKUP(A162,Izračun!A:F,6,0)</f>
        <v>50</v>
      </c>
      <c r="J162" t="s">
        <v>14574</v>
      </c>
      <c r="M162" t="s">
        <v>8709</v>
      </c>
      <c r="Q162" s="3" t="str">
        <f ca="1">IF(VLOOKUP(A162,Izračun!A:Q,17,0)=0," ",VLOOKUP(A162,Izračun!A:Q,17,0))</f>
        <v xml:space="preserve"> </v>
      </c>
      <c r="R162" t="s">
        <v>8710</v>
      </c>
      <c r="S162" t="str">
        <f ca="1">Izračun!$T$1</f>
        <v>0</v>
      </c>
    </row>
    <row r="163" spans="1:19" x14ac:dyDescent="0.25">
      <c r="A163" t="s">
        <v>6598</v>
      </c>
      <c r="B163" t="s">
        <v>13082</v>
      </c>
      <c r="C163" t="s">
        <v>8708</v>
      </c>
      <c r="F163" s="2">
        <f>VLOOKUP(A163,Izračun!A:J,10,0)</f>
        <v>2.6147039999999997</v>
      </c>
      <c r="H163">
        <f>VLOOKUP(A163,Izračun!A:F,6,0)</f>
        <v>188</v>
      </c>
      <c r="J163" t="s">
        <v>14574</v>
      </c>
      <c r="M163" t="s">
        <v>8709</v>
      </c>
      <c r="Q163" s="3" t="str">
        <f ca="1">IF(VLOOKUP(A163,Izračun!A:Q,17,0)=0," ",VLOOKUP(A163,Izračun!A:Q,17,0))</f>
        <v xml:space="preserve"> </v>
      </c>
      <c r="R163" t="s">
        <v>8710</v>
      </c>
      <c r="S163" t="str">
        <f ca="1">Izračun!$T$1</f>
        <v>0</v>
      </c>
    </row>
    <row r="164" spans="1:19" x14ac:dyDescent="0.25">
      <c r="A164" t="s">
        <v>4263</v>
      </c>
      <c r="B164" t="s">
        <v>12740</v>
      </c>
      <c r="C164" t="s">
        <v>8708</v>
      </c>
      <c r="F164" s="2">
        <f>VLOOKUP(A164,Izračun!A:J,10,0)</f>
        <v>2.6147039999999997</v>
      </c>
      <c r="H164">
        <f>VLOOKUP(A164,Izračun!A:F,6,0)</f>
        <v>182</v>
      </c>
      <c r="J164" t="s">
        <v>14574</v>
      </c>
      <c r="M164" t="s">
        <v>8709</v>
      </c>
      <c r="Q164" s="3" t="str">
        <f ca="1">IF(VLOOKUP(A164,Izračun!A:Q,17,0)=0," ",VLOOKUP(A164,Izračun!A:Q,17,0))</f>
        <v xml:space="preserve"> </v>
      </c>
      <c r="R164" t="s">
        <v>8710</v>
      </c>
      <c r="S164" t="str">
        <f ca="1">Izračun!$T$1</f>
        <v>0</v>
      </c>
    </row>
    <row r="165" spans="1:19" x14ac:dyDescent="0.25">
      <c r="A165" t="s">
        <v>4306</v>
      </c>
      <c r="B165" t="s">
        <v>14112</v>
      </c>
      <c r="C165" t="s">
        <v>8708</v>
      </c>
      <c r="F165" s="2">
        <f>VLOOKUP(A165,Izračun!A:J,10,0)</f>
        <v>2.6147039999999997</v>
      </c>
      <c r="H165">
        <f>VLOOKUP(A165,Izračun!A:F,6,0)</f>
        <v>51</v>
      </c>
      <c r="J165" t="s">
        <v>14574</v>
      </c>
      <c r="M165" t="s">
        <v>8709</v>
      </c>
      <c r="Q165" s="3" t="str">
        <f ca="1">IF(VLOOKUP(A165,Izračun!A:Q,17,0)=0," ",VLOOKUP(A165,Izračun!A:Q,17,0))</f>
        <v xml:space="preserve"> </v>
      </c>
      <c r="R165" t="s">
        <v>8710</v>
      </c>
      <c r="S165" t="str">
        <f ca="1">Izračun!$T$1</f>
        <v>0</v>
      </c>
    </row>
    <row r="166" spans="1:19" x14ac:dyDescent="0.25">
      <c r="A166" t="s">
        <v>1498</v>
      </c>
      <c r="B166" t="s">
        <v>9314</v>
      </c>
      <c r="C166" t="s">
        <v>8708</v>
      </c>
      <c r="F166" s="2">
        <f>VLOOKUP(A166,Izračun!A:J,10,0)</f>
        <v>2.6193399999999998</v>
      </c>
      <c r="H166">
        <f>VLOOKUP(A166,Izračun!A:F,6,0)</f>
        <v>0</v>
      </c>
      <c r="J166" t="s">
        <v>14574</v>
      </c>
      <c r="M166" t="s">
        <v>8709</v>
      </c>
      <c r="Q166" s="3" t="str">
        <f ca="1">IF(VLOOKUP(A166,Izračun!A:Q,17,0)=0," ",VLOOKUP(A166,Izračun!A:Q,17,0))</f>
        <v xml:space="preserve"> </v>
      </c>
      <c r="R166" t="s">
        <v>8710</v>
      </c>
      <c r="S166" t="str">
        <f ca="1">Izračun!$T$1</f>
        <v>0</v>
      </c>
    </row>
    <row r="167" spans="1:19" x14ac:dyDescent="0.25">
      <c r="A167" t="s">
        <v>1251</v>
      </c>
      <c r="B167" t="s">
        <v>14033</v>
      </c>
      <c r="C167" t="s">
        <v>8708</v>
      </c>
      <c r="F167" s="2">
        <f>VLOOKUP(A167,Izračun!A:J,10,0)</f>
        <v>2.6949800000000002</v>
      </c>
      <c r="H167">
        <f>VLOOKUP(A167,Izračun!A:F,6,0)</f>
        <v>75</v>
      </c>
      <c r="J167" t="s">
        <v>14574</v>
      </c>
      <c r="M167" t="s">
        <v>8709</v>
      </c>
      <c r="Q167" s="3" t="str">
        <f ca="1">IF(VLOOKUP(A167,Izračun!A:Q,17,0)=0," ",VLOOKUP(A167,Izračun!A:Q,17,0))</f>
        <v xml:space="preserve"> </v>
      </c>
      <c r="R167" t="s">
        <v>8710</v>
      </c>
      <c r="S167" t="str">
        <f ca="1">Izračun!$T$1</f>
        <v>0</v>
      </c>
    </row>
    <row r="168" spans="1:19" x14ac:dyDescent="0.25">
      <c r="A168" t="s">
        <v>534</v>
      </c>
      <c r="B168" t="s">
        <v>9408</v>
      </c>
      <c r="C168" t="s">
        <v>8708</v>
      </c>
      <c r="F168" s="2">
        <f>VLOOKUP(A168,Izračun!A:J,10,0)</f>
        <v>2.6949800000000002</v>
      </c>
      <c r="H168">
        <f>VLOOKUP(A168,Izračun!A:F,6,0)</f>
        <v>51</v>
      </c>
      <c r="J168" t="s">
        <v>14574</v>
      </c>
      <c r="M168" t="s">
        <v>8709</v>
      </c>
      <c r="Q168" s="3" t="str">
        <f ca="1">IF(VLOOKUP(A168,Izračun!A:Q,17,0)=0," ",VLOOKUP(A168,Izračun!A:Q,17,0))</f>
        <v xml:space="preserve"> </v>
      </c>
      <c r="R168" t="s">
        <v>8710</v>
      </c>
      <c r="S168" t="str">
        <f ca="1">Izračun!$T$1</f>
        <v>0</v>
      </c>
    </row>
    <row r="169" spans="1:19" x14ac:dyDescent="0.25">
      <c r="A169" t="s">
        <v>6420</v>
      </c>
      <c r="B169" t="s">
        <v>10369</v>
      </c>
      <c r="C169" t="s">
        <v>8708</v>
      </c>
      <c r="F169" s="2">
        <f>VLOOKUP(A169,Izračun!A:J,10,0)</f>
        <v>2.706448</v>
      </c>
      <c r="H169">
        <f>VLOOKUP(A169,Izračun!A:F,6,0)</f>
        <v>6</v>
      </c>
      <c r="J169" t="s">
        <v>14574</v>
      </c>
      <c r="M169" t="s">
        <v>8709</v>
      </c>
      <c r="Q169" s="3" t="str">
        <f ca="1">IF(VLOOKUP(A169,Izračun!A:Q,17,0)=0," ",VLOOKUP(A169,Izračun!A:Q,17,0))</f>
        <v xml:space="preserve"> </v>
      </c>
      <c r="R169" t="s">
        <v>8710</v>
      </c>
      <c r="S169" t="str">
        <f ca="1">Izračun!$T$1</f>
        <v>0</v>
      </c>
    </row>
    <row r="170" spans="1:19" x14ac:dyDescent="0.25">
      <c r="A170" t="s">
        <v>4551</v>
      </c>
      <c r="B170" t="s">
        <v>13045</v>
      </c>
      <c r="C170" t="s">
        <v>8708</v>
      </c>
      <c r="F170" s="2">
        <f>VLOOKUP(A170,Izračun!A:J,10,0)</f>
        <v>2.7171839999999996</v>
      </c>
      <c r="H170">
        <f>VLOOKUP(A170,Izračun!A:F,6,0)</f>
        <v>40</v>
      </c>
      <c r="J170" t="s">
        <v>14574</v>
      </c>
      <c r="M170" t="s">
        <v>8709</v>
      </c>
      <c r="Q170" s="3" t="str">
        <f ca="1">IF(VLOOKUP(A170,Izračun!A:Q,17,0)=0," ",VLOOKUP(A170,Izračun!A:Q,17,0))</f>
        <v xml:space="preserve"> </v>
      </c>
      <c r="R170" t="s">
        <v>8710</v>
      </c>
      <c r="S170" t="str">
        <f ca="1">Izračun!$T$1</f>
        <v>0</v>
      </c>
    </row>
    <row r="171" spans="1:19" x14ac:dyDescent="0.25">
      <c r="A171" t="s">
        <v>182</v>
      </c>
      <c r="B171" t="s">
        <v>13921</v>
      </c>
      <c r="C171" t="s">
        <v>8708</v>
      </c>
      <c r="F171" s="2">
        <f>VLOOKUP(A171,Izračun!A:J,10,0)</f>
        <v>2.7182380799999999</v>
      </c>
      <c r="H171">
        <f>VLOOKUP(A171,Izračun!A:F,6,0)</f>
        <v>19</v>
      </c>
      <c r="J171" t="s">
        <v>14574</v>
      </c>
      <c r="M171" t="s">
        <v>8709</v>
      </c>
      <c r="Q171" s="3" t="str">
        <f ca="1">IF(VLOOKUP(A171,Izračun!A:Q,17,0)=0," ",VLOOKUP(A171,Izračun!A:Q,17,0))</f>
        <v xml:space="preserve"> </v>
      </c>
      <c r="R171" t="s">
        <v>8710</v>
      </c>
      <c r="S171" t="str">
        <f ca="1">Izračun!$T$1</f>
        <v>0</v>
      </c>
    </row>
    <row r="172" spans="1:19" x14ac:dyDescent="0.25">
      <c r="A172" t="s">
        <v>172</v>
      </c>
      <c r="B172" t="s">
        <v>13922</v>
      </c>
      <c r="C172" t="s">
        <v>8708</v>
      </c>
      <c r="F172" s="2">
        <f>VLOOKUP(A172,Izračun!A:J,10,0)</f>
        <v>2.7182380799999999</v>
      </c>
      <c r="H172">
        <f>VLOOKUP(A172,Izračun!A:F,6,0)</f>
        <v>18</v>
      </c>
      <c r="J172" t="s">
        <v>14574</v>
      </c>
      <c r="M172" t="s">
        <v>8709</v>
      </c>
      <c r="Q172" s="3" t="str">
        <f ca="1">IF(VLOOKUP(A172,Izračun!A:Q,17,0)=0," ",VLOOKUP(A172,Izračun!A:Q,17,0))</f>
        <v xml:space="preserve"> </v>
      </c>
      <c r="R172" t="s">
        <v>8710</v>
      </c>
      <c r="S172" t="str">
        <f ca="1">Izračun!$T$1</f>
        <v>0</v>
      </c>
    </row>
    <row r="173" spans="1:19" x14ac:dyDescent="0.25">
      <c r="A173" t="s">
        <v>186</v>
      </c>
      <c r="B173" t="s">
        <v>13920</v>
      </c>
      <c r="C173" t="s">
        <v>8708</v>
      </c>
      <c r="F173" s="2">
        <f>VLOOKUP(A173,Izračun!A:J,10,0)</f>
        <v>2.7182380799999999</v>
      </c>
      <c r="H173">
        <f>VLOOKUP(A173,Izračun!A:F,6,0)</f>
        <v>35</v>
      </c>
      <c r="J173" t="s">
        <v>14574</v>
      </c>
      <c r="M173" t="s">
        <v>8709</v>
      </c>
      <c r="Q173" s="3" t="str">
        <f ca="1">IF(VLOOKUP(A173,Izračun!A:Q,17,0)=0," ",VLOOKUP(A173,Izračun!A:Q,17,0))</f>
        <v xml:space="preserve"> </v>
      </c>
      <c r="R173" t="s">
        <v>8710</v>
      </c>
      <c r="S173" t="str">
        <f ca="1">Izračun!$T$1</f>
        <v>0</v>
      </c>
    </row>
    <row r="174" spans="1:19" x14ac:dyDescent="0.25">
      <c r="A174" t="s">
        <v>3379</v>
      </c>
      <c r="B174" t="s">
        <v>9224</v>
      </c>
      <c r="C174" t="s">
        <v>8708</v>
      </c>
      <c r="F174" s="2">
        <f>VLOOKUP(A174,Izračun!A:J,10,0)</f>
        <v>2.7752559999999997</v>
      </c>
      <c r="H174">
        <f>VLOOKUP(A174,Izračun!A:F,6,0)</f>
        <v>0</v>
      </c>
      <c r="J174" t="s">
        <v>14574</v>
      </c>
      <c r="M174" t="s">
        <v>8709</v>
      </c>
      <c r="Q174" s="3" t="str">
        <f ca="1">IF(VLOOKUP(A174,Izračun!A:Q,17,0)=0," ",VLOOKUP(A174,Izračun!A:Q,17,0))</f>
        <v xml:space="preserve"> </v>
      </c>
      <c r="R174" t="s">
        <v>8710</v>
      </c>
      <c r="S174" t="str">
        <f ca="1">Izračun!$T$1</f>
        <v>0</v>
      </c>
    </row>
    <row r="175" spans="1:19" x14ac:dyDescent="0.25">
      <c r="A175" t="s">
        <v>3383</v>
      </c>
      <c r="B175" t="s">
        <v>9227</v>
      </c>
      <c r="C175" t="s">
        <v>8708</v>
      </c>
      <c r="F175" s="2">
        <f>VLOOKUP(A175,Izračun!A:J,10,0)</f>
        <v>2.7752559999999997</v>
      </c>
      <c r="H175">
        <f>VLOOKUP(A175,Izračun!A:F,6,0)</f>
        <v>128</v>
      </c>
      <c r="J175" t="s">
        <v>14574</v>
      </c>
      <c r="M175" t="s">
        <v>8709</v>
      </c>
      <c r="Q175" s="3" t="str">
        <f ca="1">IF(VLOOKUP(A175,Izračun!A:Q,17,0)=0," ",VLOOKUP(A175,Izračun!A:Q,17,0))</f>
        <v xml:space="preserve"> </v>
      </c>
      <c r="R175" t="s">
        <v>8710</v>
      </c>
      <c r="S175" t="str">
        <f ca="1">Izračun!$T$1</f>
        <v>0</v>
      </c>
    </row>
    <row r="176" spans="1:19" x14ac:dyDescent="0.25">
      <c r="A176" t="s">
        <v>3369</v>
      </c>
      <c r="B176" t="s">
        <v>12692</v>
      </c>
      <c r="C176" t="s">
        <v>8708</v>
      </c>
      <c r="F176" s="2">
        <f>VLOOKUP(A176,Izračun!A:J,10,0)</f>
        <v>2.7752559999999997</v>
      </c>
      <c r="H176">
        <f>VLOOKUP(A176,Izračun!A:F,6,0)</f>
        <v>335</v>
      </c>
      <c r="J176" t="s">
        <v>14574</v>
      </c>
      <c r="M176" t="s">
        <v>8709</v>
      </c>
      <c r="Q176" s="3" t="str">
        <f ca="1">IF(VLOOKUP(A176,Izračun!A:Q,17,0)=0," ",VLOOKUP(A176,Izračun!A:Q,17,0))</f>
        <v xml:space="preserve"> </v>
      </c>
      <c r="R176" t="s">
        <v>8710</v>
      </c>
      <c r="S176" t="str">
        <f ca="1">Izračun!$T$1</f>
        <v>0</v>
      </c>
    </row>
    <row r="177" spans="1:19" x14ac:dyDescent="0.25">
      <c r="A177" t="s">
        <v>3904</v>
      </c>
      <c r="B177" t="s">
        <v>12688</v>
      </c>
      <c r="C177" t="s">
        <v>8708</v>
      </c>
      <c r="F177" s="2">
        <f>VLOOKUP(A177,Izračun!A:J,10,0)</f>
        <v>2.7752559999999997</v>
      </c>
      <c r="H177">
        <f>VLOOKUP(A177,Izračun!A:F,6,0)</f>
        <v>8</v>
      </c>
      <c r="J177" t="s">
        <v>14574</v>
      </c>
      <c r="M177" t="s">
        <v>8709</v>
      </c>
      <c r="Q177" s="3">
        <f ca="1">IF(VLOOKUP(A177,Izračun!A:Q,17,0)=0," ",VLOOKUP(A177,Izračun!A:Q,17,0))</f>
        <v>2.5095399999999999</v>
      </c>
      <c r="R177" t="s">
        <v>8710</v>
      </c>
      <c r="S177" t="str">
        <f ca="1">Izračun!$T$1</f>
        <v>0</v>
      </c>
    </row>
    <row r="178" spans="1:19" x14ac:dyDescent="0.25">
      <c r="A178" t="s">
        <v>3377</v>
      </c>
      <c r="B178" t="s">
        <v>9226</v>
      </c>
      <c r="C178" t="s">
        <v>8708</v>
      </c>
      <c r="F178" s="2">
        <f>VLOOKUP(A178,Izračun!A:J,10,0)</f>
        <v>2.7752559999999997</v>
      </c>
      <c r="H178">
        <f>VLOOKUP(A178,Izračun!A:F,6,0)</f>
        <v>294</v>
      </c>
      <c r="J178" t="s">
        <v>14574</v>
      </c>
      <c r="M178" t="s">
        <v>8709</v>
      </c>
      <c r="Q178" s="3" t="str">
        <f ca="1">IF(VLOOKUP(A178,Izračun!A:Q,17,0)=0," ",VLOOKUP(A178,Izračun!A:Q,17,0))</f>
        <v xml:space="preserve"> </v>
      </c>
      <c r="R178" t="s">
        <v>8710</v>
      </c>
      <c r="S178" t="str">
        <f ca="1">Izračun!$T$1</f>
        <v>0</v>
      </c>
    </row>
    <row r="179" spans="1:19" x14ac:dyDescent="0.25">
      <c r="A179" t="s">
        <v>3371</v>
      </c>
      <c r="B179" t="s">
        <v>9229</v>
      </c>
      <c r="C179" t="s">
        <v>8708</v>
      </c>
      <c r="F179" s="2">
        <f>VLOOKUP(A179,Izračun!A:J,10,0)</f>
        <v>2.7752559999999997</v>
      </c>
      <c r="H179">
        <f>VLOOKUP(A179,Izračun!A:F,6,0)</f>
        <v>335</v>
      </c>
      <c r="J179" t="s">
        <v>14574</v>
      </c>
      <c r="M179" t="s">
        <v>8709</v>
      </c>
      <c r="Q179" s="3" t="str">
        <f ca="1">IF(VLOOKUP(A179,Izračun!A:Q,17,0)=0," ",VLOOKUP(A179,Izračun!A:Q,17,0))</f>
        <v xml:space="preserve"> </v>
      </c>
      <c r="R179" t="s">
        <v>8710</v>
      </c>
      <c r="S179" t="str">
        <f ca="1">Izračun!$T$1</f>
        <v>0</v>
      </c>
    </row>
    <row r="180" spans="1:19" x14ac:dyDescent="0.25">
      <c r="A180" t="s">
        <v>3373</v>
      </c>
      <c r="B180" t="s">
        <v>9225</v>
      </c>
      <c r="C180" t="s">
        <v>8708</v>
      </c>
      <c r="F180" s="2">
        <f>VLOOKUP(A180,Izračun!A:J,10,0)</f>
        <v>2.7752559999999997</v>
      </c>
      <c r="H180">
        <f>VLOOKUP(A180,Izračun!A:F,6,0)</f>
        <v>424</v>
      </c>
      <c r="J180" t="s">
        <v>14574</v>
      </c>
      <c r="M180" t="s">
        <v>8709</v>
      </c>
      <c r="Q180" s="3" t="str">
        <f ca="1">IF(VLOOKUP(A180,Izračun!A:Q,17,0)=0," ",VLOOKUP(A180,Izračun!A:Q,17,0))</f>
        <v xml:space="preserve"> </v>
      </c>
      <c r="R180" t="s">
        <v>8710</v>
      </c>
      <c r="S180" t="str">
        <f ca="1">Izračun!$T$1</f>
        <v>0</v>
      </c>
    </row>
    <row r="181" spans="1:19" x14ac:dyDescent="0.25">
      <c r="A181" t="s">
        <v>3375</v>
      </c>
      <c r="B181" t="s">
        <v>9228</v>
      </c>
      <c r="C181" t="s">
        <v>8708</v>
      </c>
      <c r="F181" s="2">
        <f>VLOOKUP(A181,Izračun!A:J,10,0)</f>
        <v>2.7752559999999997</v>
      </c>
      <c r="H181">
        <f>VLOOKUP(A181,Izračun!A:F,6,0)</f>
        <v>296</v>
      </c>
      <c r="J181" t="s">
        <v>14574</v>
      </c>
      <c r="M181" t="s">
        <v>8709</v>
      </c>
      <c r="Q181" s="3" t="str">
        <f ca="1">IF(VLOOKUP(A181,Izračun!A:Q,17,0)=0," ",VLOOKUP(A181,Izračun!A:Q,17,0))</f>
        <v xml:space="preserve"> </v>
      </c>
      <c r="R181" t="s">
        <v>8710</v>
      </c>
      <c r="S181" t="str">
        <f ca="1">Izračun!$T$1</f>
        <v>0</v>
      </c>
    </row>
    <row r="182" spans="1:19" x14ac:dyDescent="0.25">
      <c r="A182" t="s">
        <v>2490</v>
      </c>
      <c r="B182" t="s">
        <v>9433</v>
      </c>
      <c r="C182" t="s">
        <v>8708</v>
      </c>
      <c r="F182" s="2">
        <f>VLOOKUP(A182,Izračun!A:J,10,0)</f>
        <v>2.7815999999999996</v>
      </c>
      <c r="H182">
        <f>VLOOKUP(A182,Izračun!A:F,6,0)</f>
        <v>242</v>
      </c>
      <c r="J182" t="s">
        <v>14574</v>
      </c>
      <c r="M182" t="s">
        <v>8709</v>
      </c>
      <c r="Q182" s="3" t="str">
        <f ca="1">IF(VLOOKUP(A182,Izračun!A:Q,17,0)=0," ",VLOOKUP(A182,Izračun!A:Q,17,0))</f>
        <v xml:space="preserve"> </v>
      </c>
      <c r="R182" t="s">
        <v>8710</v>
      </c>
      <c r="S182" t="str">
        <f ca="1">Izračun!$T$1</f>
        <v>0</v>
      </c>
    </row>
    <row r="183" spans="1:19" x14ac:dyDescent="0.25">
      <c r="A183" t="s">
        <v>527</v>
      </c>
      <c r="B183" t="s">
        <v>9407</v>
      </c>
      <c r="C183" t="s">
        <v>8708</v>
      </c>
      <c r="F183" s="2">
        <f>VLOOKUP(A183,Izračun!A:J,10,0)</f>
        <v>2.7981920000000002</v>
      </c>
      <c r="H183">
        <f>VLOOKUP(A183,Izračun!A:F,6,0)</f>
        <v>13</v>
      </c>
      <c r="J183" t="s">
        <v>14574</v>
      </c>
      <c r="M183" t="s">
        <v>8709</v>
      </c>
      <c r="Q183" s="3" t="str">
        <f ca="1">IF(VLOOKUP(A183,Izračun!A:Q,17,0)=0," ",VLOOKUP(A183,Izračun!A:Q,17,0))</f>
        <v xml:space="preserve"> </v>
      </c>
      <c r="R183" t="s">
        <v>8710</v>
      </c>
      <c r="S183" t="str">
        <f ca="1">Izračun!$T$1</f>
        <v>0</v>
      </c>
    </row>
    <row r="184" spans="1:19" x14ac:dyDescent="0.25">
      <c r="A184" t="s">
        <v>3639</v>
      </c>
      <c r="B184" t="s">
        <v>10969</v>
      </c>
      <c r="C184" t="s">
        <v>8708</v>
      </c>
      <c r="F184" s="2">
        <f>VLOOKUP(A184,Izračun!A:J,10,0)</f>
        <v>2.8108799999999996</v>
      </c>
      <c r="H184">
        <f>VLOOKUP(A184,Izračun!A:F,6,0)</f>
        <v>88</v>
      </c>
      <c r="J184" t="s">
        <v>14574</v>
      </c>
      <c r="M184" t="s">
        <v>8709</v>
      </c>
      <c r="Q184" s="3" t="str">
        <f ca="1">IF(VLOOKUP(A184,Izračun!A:Q,17,0)=0," ",VLOOKUP(A184,Izračun!A:Q,17,0))</f>
        <v xml:space="preserve"> </v>
      </c>
      <c r="R184" t="s">
        <v>8710</v>
      </c>
      <c r="S184" t="str">
        <f ca="1">Izračun!$T$1</f>
        <v>0</v>
      </c>
    </row>
    <row r="185" spans="1:19" x14ac:dyDescent="0.25">
      <c r="A185" t="s">
        <v>4561</v>
      </c>
      <c r="B185" t="s">
        <v>13416</v>
      </c>
      <c r="C185" t="s">
        <v>8708</v>
      </c>
      <c r="F185" s="2">
        <f>VLOOKUP(A185,Izračun!A:J,10,0)</f>
        <v>2.867</v>
      </c>
      <c r="H185">
        <f>VLOOKUP(A185,Izračun!A:F,6,0)</f>
        <v>44</v>
      </c>
      <c r="J185" t="s">
        <v>14574</v>
      </c>
      <c r="M185" t="s">
        <v>8709</v>
      </c>
      <c r="Q185" s="3" t="str">
        <f ca="1">IF(VLOOKUP(A185,Izračun!A:Q,17,0)=0," ",VLOOKUP(A185,Izračun!A:Q,17,0))</f>
        <v xml:space="preserve"> </v>
      </c>
      <c r="R185" t="s">
        <v>8710</v>
      </c>
      <c r="S185" t="str">
        <f ca="1">Izračun!$T$1</f>
        <v>0</v>
      </c>
    </row>
    <row r="186" spans="1:19" x14ac:dyDescent="0.25">
      <c r="A186" t="s">
        <v>592</v>
      </c>
      <c r="B186" t="s">
        <v>9463</v>
      </c>
      <c r="C186" t="s">
        <v>8708</v>
      </c>
      <c r="F186" s="2">
        <f>VLOOKUP(A186,Izračun!A:J,10,0)</f>
        <v>2.867</v>
      </c>
      <c r="H186">
        <f>VLOOKUP(A186,Izračun!A:F,6,0)</f>
        <v>0</v>
      </c>
      <c r="J186" t="s">
        <v>14574</v>
      </c>
      <c r="M186" t="s">
        <v>8709</v>
      </c>
      <c r="Q186" s="3" t="str">
        <f ca="1">IF(VLOOKUP(A186,Izračun!A:Q,17,0)=0," ",VLOOKUP(A186,Izračun!A:Q,17,0))</f>
        <v xml:space="preserve"> </v>
      </c>
      <c r="R186" t="s">
        <v>8710</v>
      </c>
      <c r="S186" t="str">
        <f ca="1">Izračun!$T$1</f>
        <v>0</v>
      </c>
    </row>
    <row r="187" spans="1:19" x14ac:dyDescent="0.25">
      <c r="A187" t="s">
        <v>866</v>
      </c>
      <c r="B187" t="s">
        <v>8880</v>
      </c>
      <c r="C187" t="s">
        <v>8708</v>
      </c>
      <c r="F187" s="2">
        <f>VLOOKUP(A187,Izračun!A:J,10,0)</f>
        <v>2.8899360000000001</v>
      </c>
      <c r="H187">
        <f>VLOOKUP(A187,Izračun!A:F,6,0)</f>
        <v>282</v>
      </c>
      <c r="J187" t="s">
        <v>14574</v>
      </c>
      <c r="M187" t="s">
        <v>8709</v>
      </c>
      <c r="Q187" s="3" t="str">
        <f ca="1">IF(VLOOKUP(A187,Izračun!A:Q,17,0)=0," ",VLOOKUP(A187,Izračun!A:Q,17,0))</f>
        <v xml:space="preserve"> </v>
      </c>
      <c r="R187" t="s">
        <v>8710</v>
      </c>
      <c r="S187" t="str">
        <f ca="1">Izračun!$T$1</f>
        <v>0</v>
      </c>
    </row>
    <row r="188" spans="1:19" x14ac:dyDescent="0.25">
      <c r="A188" t="s">
        <v>3133</v>
      </c>
      <c r="B188" t="s">
        <v>9130</v>
      </c>
      <c r="C188" t="s">
        <v>8708</v>
      </c>
      <c r="F188" s="2">
        <f>VLOOKUP(A188,Izračun!A:J,10,0)</f>
        <v>2.8899360000000001</v>
      </c>
      <c r="H188">
        <f>VLOOKUP(A188,Izračun!A:F,6,0)</f>
        <v>43</v>
      </c>
      <c r="J188" t="s">
        <v>14574</v>
      </c>
      <c r="M188" t="s">
        <v>8709</v>
      </c>
      <c r="Q188" s="3" t="str">
        <f ca="1">IF(VLOOKUP(A188,Izračun!A:Q,17,0)=0," ",VLOOKUP(A188,Izračun!A:Q,17,0))</f>
        <v xml:space="preserve"> </v>
      </c>
      <c r="R188" t="s">
        <v>8710</v>
      </c>
      <c r="S188" t="str">
        <f ca="1">Izračun!$T$1</f>
        <v>0</v>
      </c>
    </row>
    <row r="189" spans="1:19" x14ac:dyDescent="0.25">
      <c r="A189" t="s">
        <v>584</v>
      </c>
      <c r="B189" t="s">
        <v>12365</v>
      </c>
      <c r="C189" t="s">
        <v>8708</v>
      </c>
      <c r="F189" s="2">
        <f>VLOOKUP(A189,Izračun!A:J,10,0)</f>
        <v>2.9014039999999994</v>
      </c>
      <c r="H189">
        <f>VLOOKUP(A189,Izračun!A:F,6,0)</f>
        <v>6</v>
      </c>
      <c r="J189" t="s">
        <v>14574</v>
      </c>
      <c r="M189" t="s">
        <v>8709</v>
      </c>
      <c r="Q189" s="3" t="str">
        <f ca="1">IF(VLOOKUP(A189,Izračun!A:Q,17,0)=0," ",VLOOKUP(A189,Izračun!A:Q,17,0))</f>
        <v xml:space="preserve"> </v>
      </c>
      <c r="R189" t="s">
        <v>8710</v>
      </c>
      <c r="S189" t="str">
        <f ca="1">Izračun!$T$1</f>
        <v>0</v>
      </c>
    </row>
    <row r="190" spans="1:19" x14ac:dyDescent="0.25">
      <c r="A190" t="s">
        <v>2649</v>
      </c>
      <c r="B190" t="s">
        <v>13077</v>
      </c>
      <c r="C190" t="s">
        <v>8708</v>
      </c>
      <c r="F190" s="2">
        <f>VLOOKUP(A190,Izračun!A:J,10,0)</f>
        <v>2.9014039999999994</v>
      </c>
      <c r="H190">
        <f>VLOOKUP(A190,Izračun!A:F,6,0)</f>
        <v>49</v>
      </c>
      <c r="J190" t="s">
        <v>14574</v>
      </c>
      <c r="M190" t="s">
        <v>8709</v>
      </c>
      <c r="Q190" s="3" t="str">
        <f ca="1">IF(VLOOKUP(A190,Izračun!A:Q,17,0)=0," ",VLOOKUP(A190,Izračun!A:Q,17,0))</f>
        <v xml:space="preserve"> </v>
      </c>
      <c r="R190" t="s">
        <v>8710</v>
      </c>
      <c r="S190" t="str">
        <f ca="1">Izračun!$T$1</f>
        <v>0</v>
      </c>
    </row>
    <row r="191" spans="1:19" x14ac:dyDescent="0.25">
      <c r="A191" t="s">
        <v>1712</v>
      </c>
      <c r="B191" t="s">
        <v>13599</v>
      </c>
      <c r="C191" t="s">
        <v>8708</v>
      </c>
      <c r="F191" s="2">
        <f>VLOOKUP(A191,Izračun!A:J,10,0)</f>
        <v>2.9014039999999994</v>
      </c>
      <c r="H191">
        <f>VLOOKUP(A191,Izračun!A:F,6,0)</f>
        <v>80</v>
      </c>
      <c r="J191" t="s">
        <v>14574</v>
      </c>
      <c r="M191" t="s">
        <v>8709</v>
      </c>
      <c r="Q191" s="3" t="str">
        <f ca="1">IF(VLOOKUP(A191,Izračun!A:Q,17,0)=0," ",VLOOKUP(A191,Izračun!A:Q,17,0))</f>
        <v xml:space="preserve"> </v>
      </c>
      <c r="R191" t="s">
        <v>8710</v>
      </c>
      <c r="S191" t="str">
        <f ca="1">Izračun!$T$1</f>
        <v>0</v>
      </c>
    </row>
    <row r="192" spans="1:19" x14ac:dyDescent="0.25">
      <c r="A192" t="s">
        <v>1253</v>
      </c>
      <c r="B192" t="s">
        <v>13899</v>
      </c>
      <c r="C192" t="s">
        <v>8708</v>
      </c>
      <c r="F192" s="2">
        <f>VLOOKUP(A192,Izračun!A:J,10,0)</f>
        <v>2.9243399999999995</v>
      </c>
      <c r="H192">
        <f>VLOOKUP(A192,Izračun!A:F,6,0)</f>
        <v>18</v>
      </c>
      <c r="J192" t="s">
        <v>14574</v>
      </c>
      <c r="M192" t="s">
        <v>8709</v>
      </c>
      <c r="Q192" s="3" t="str">
        <f ca="1">IF(VLOOKUP(A192,Izračun!A:Q,17,0)=0," ",VLOOKUP(A192,Izračun!A:Q,17,0))</f>
        <v xml:space="preserve"> </v>
      </c>
      <c r="R192" t="s">
        <v>8710</v>
      </c>
      <c r="S192" t="str">
        <f ca="1">Izračun!$T$1</f>
        <v>0</v>
      </c>
    </row>
    <row r="193" spans="1:19" x14ac:dyDescent="0.25">
      <c r="A193" t="s">
        <v>3559</v>
      </c>
      <c r="B193" t="s">
        <v>12778</v>
      </c>
      <c r="C193" t="s">
        <v>8708</v>
      </c>
      <c r="F193" s="2">
        <f>VLOOKUP(A193,Izračun!A:J,10,0)</f>
        <v>2.9358080000000002</v>
      </c>
      <c r="H193">
        <f>VLOOKUP(A193,Izračun!A:F,6,0)</f>
        <v>816</v>
      </c>
      <c r="J193" t="s">
        <v>14574</v>
      </c>
      <c r="M193" t="s">
        <v>8709</v>
      </c>
      <c r="Q193" s="3" t="str">
        <f ca="1">IF(VLOOKUP(A193,Izračun!A:Q,17,0)=0," ",VLOOKUP(A193,Izračun!A:Q,17,0))</f>
        <v xml:space="preserve"> </v>
      </c>
      <c r="R193" t="s">
        <v>8710</v>
      </c>
      <c r="S193" t="str">
        <f ca="1">Izračun!$T$1</f>
        <v>0</v>
      </c>
    </row>
    <row r="194" spans="1:19" x14ac:dyDescent="0.25">
      <c r="A194" t="s">
        <v>3561</v>
      </c>
      <c r="B194" t="s">
        <v>9258</v>
      </c>
      <c r="C194" t="s">
        <v>8708</v>
      </c>
      <c r="F194" s="2">
        <f>VLOOKUP(A194,Izračun!A:J,10,0)</f>
        <v>2.9358080000000002</v>
      </c>
      <c r="H194">
        <f>VLOOKUP(A194,Izračun!A:F,6,0)</f>
        <v>172</v>
      </c>
      <c r="J194" t="s">
        <v>14574</v>
      </c>
      <c r="M194" t="s">
        <v>8709</v>
      </c>
      <c r="Q194" s="3" t="str">
        <f ca="1">IF(VLOOKUP(A194,Izračun!A:Q,17,0)=0," ",VLOOKUP(A194,Izračun!A:Q,17,0))</f>
        <v xml:space="preserve"> </v>
      </c>
      <c r="R194" t="s">
        <v>8710</v>
      </c>
      <c r="S194" t="str">
        <f ca="1">Izračun!$T$1</f>
        <v>0</v>
      </c>
    </row>
    <row r="195" spans="1:19" x14ac:dyDescent="0.25">
      <c r="A195" t="s">
        <v>4457</v>
      </c>
      <c r="B195" t="s">
        <v>12817</v>
      </c>
      <c r="C195" t="s">
        <v>8708</v>
      </c>
      <c r="F195" s="2">
        <f>VLOOKUP(A195,Izračun!A:J,10,0)</f>
        <v>2.9358080000000002</v>
      </c>
      <c r="H195">
        <f>VLOOKUP(A195,Izračun!A:F,6,0)</f>
        <v>265</v>
      </c>
      <c r="J195" t="s">
        <v>14574</v>
      </c>
      <c r="M195" t="s">
        <v>8709</v>
      </c>
      <c r="Q195" s="3" t="str">
        <f ca="1">IF(VLOOKUP(A195,Izračun!A:Q,17,0)=0," ",VLOOKUP(A195,Izračun!A:Q,17,0))</f>
        <v xml:space="preserve"> </v>
      </c>
      <c r="R195" t="s">
        <v>8710</v>
      </c>
      <c r="S195" t="str">
        <f ca="1">Izračun!$T$1</f>
        <v>0</v>
      </c>
    </row>
    <row r="196" spans="1:19" x14ac:dyDescent="0.25">
      <c r="A196" t="s">
        <v>3545</v>
      </c>
      <c r="B196" t="s">
        <v>12440</v>
      </c>
      <c r="C196" t="s">
        <v>8708</v>
      </c>
      <c r="F196" s="2">
        <f>VLOOKUP(A196,Izračun!A:J,10,0)</f>
        <v>2.9358080000000002</v>
      </c>
      <c r="H196">
        <f>VLOOKUP(A196,Izračun!A:F,6,0)</f>
        <v>650</v>
      </c>
      <c r="J196" t="s">
        <v>14574</v>
      </c>
      <c r="M196" t="s">
        <v>8709</v>
      </c>
      <c r="Q196" s="3" t="str">
        <f ca="1">IF(VLOOKUP(A196,Izračun!A:Q,17,0)=0," ",VLOOKUP(A196,Izračun!A:Q,17,0))</f>
        <v xml:space="preserve"> </v>
      </c>
      <c r="R196" t="s">
        <v>8710</v>
      </c>
      <c r="S196" t="str">
        <f ca="1">Izračun!$T$1</f>
        <v>0</v>
      </c>
    </row>
    <row r="197" spans="1:19" x14ac:dyDescent="0.25">
      <c r="A197" t="s">
        <v>4455</v>
      </c>
      <c r="B197" t="s">
        <v>9271</v>
      </c>
      <c r="C197" t="s">
        <v>8708</v>
      </c>
      <c r="F197" s="2">
        <f>VLOOKUP(A197,Izračun!A:J,10,0)</f>
        <v>2.9358080000000002</v>
      </c>
      <c r="H197">
        <f>VLOOKUP(A197,Izračun!A:F,6,0)</f>
        <v>370</v>
      </c>
      <c r="J197" t="s">
        <v>14574</v>
      </c>
      <c r="M197" t="s">
        <v>8709</v>
      </c>
      <c r="Q197" s="3" t="str">
        <f ca="1">IF(VLOOKUP(A197,Izračun!A:Q,17,0)=0," ",VLOOKUP(A197,Izračun!A:Q,17,0))</f>
        <v xml:space="preserve"> </v>
      </c>
      <c r="R197" t="s">
        <v>8710</v>
      </c>
      <c r="S197" t="str">
        <f ca="1">Izračun!$T$1</f>
        <v>0</v>
      </c>
    </row>
    <row r="198" spans="1:19" x14ac:dyDescent="0.25">
      <c r="A198" t="s">
        <v>4453</v>
      </c>
      <c r="B198" t="s">
        <v>14089</v>
      </c>
      <c r="C198" t="s">
        <v>8708</v>
      </c>
      <c r="F198" s="2">
        <f>VLOOKUP(A198,Izračun!A:J,10,0)</f>
        <v>2.9358080000000002</v>
      </c>
      <c r="H198">
        <f>VLOOKUP(A198,Izračun!A:F,6,0)</f>
        <v>420</v>
      </c>
      <c r="J198" t="s">
        <v>14574</v>
      </c>
      <c r="M198" t="s">
        <v>8709</v>
      </c>
      <c r="Q198" s="3" t="str">
        <f ca="1">IF(VLOOKUP(A198,Izračun!A:Q,17,0)=0," ",VLOOKUP(A198,Izračun!A:Q,17,0))</f>
        <v xml:space="preserve"> </v>
      </c>
      <c r="R198" t="s">
        <v>8710</v>
      </c>
      <c r="S198" t="str">
        <f ca="1">Izračun!$T$1</f>
        <v>0</v>
      </c>
    </row>
    <row r="199" spans="1:19" x14ac:dyDescent="0.25">
      <c r="A199" t="s">
        <v>3557</v>
      </c>
      <c r="B199" t="s">
        <v>12731</v>
      </c>
      <c r="C199" t="s">
        <v>8708</v>
      </c>
      <c r="F199" s="2">
        <f>VLOOKUP(A199,Izračun!A:J,10,0)</f>
        <v>2.9358080000000002</v>
      </c>
      <c r="H199">
        <f>VLOOKUP(A199,Izračun!A:F,6,0)</f>
        <v>855</v>
      </c>
      <c r="J199" t="s">
        <v>14574</v>
      </c>
      <c r="M199" t="s">
        <v>8709</v>
      </c>
      <c r="Q199" s="3" t="str">
        <f ca="1">IF(VLOOKUP(A199,Izračun!A:Q,17,0)=0," ",VLOOKUP(A199,Izračun!A:Q,17,0))</f>
        <v xml:space="preserve"> </v>
      </c>
      <c r="R199" t="s">
        <v>8710</v>
      </c>
      <c r="S199" t="str">
        <f ca="1">Izračun!$T$1</f>
        <v>0</v>
      </c>
    </row>
    <row r="200" spans="1:19" x14ac:dyDescent="0.25">
      <c r="A200" t="s">
        <v>4846</v>
      </c>
      <c r="B200" t="s">
        <v>12516</v>
      </c>
      <c r="C200" t="s">
        <v>8708</v>
      </c>
      <c r="F200" s="2">
        <f>VLOOKUP(A200,Izračun!A:J,10,0)</f>
        <v>2.947276</v>
      </c>
      <c r="H200">
        <f>VLOOKUP(A200,Izračun!A:F,6,0)</f>
        <v>0</v>
      </c>
      <c r="J200" t="s">
        <v>14574</v>
      </c>
      <c r="M200" t="s">
        <v>8709</v>
      </c>
      <c r="Q200" s="3" t="str">
        <f ca="1">IF(VLOOKUP(A200,Izračun!A:Q,17,0)=0," ",VLOOKUP(A200,Izračun!A:Q,17,0))</f>
        <v xml:space="preserve"> </v>
      </c>
      <c r="R200" t="s">
        <v>8710</v>
      </c>
      <c r="S200" t="str">
        <f ca="1">Izračun!$T$1</f>
        <v>0</v>
      </c>
    </row>
    <row r="201" spans="1:19" x14ac:dyDescent="0.25">
      <c r="A201" t="s">
        <v>4850</v>
      </c>
      <c r="B201" t="s">
        <v>13417</v>
      </c>
      <c r="C201" t="s">
        <v>8708</v>
      </c>
      <c r="F201" s="2">
        <f>VLOOKUP(A201,Izračun!A:J,10,0)</f>
        <v>2.947276</v>
      </c>
      <c r="H201">
        <f>VLOOKUP(A201,Izračun!A:F,6,0)</f>
        <v>31</v>
      </c>
      <c r="J201" t="s">
        <v>14574</v>
      </c>
      <c r="M201" t="s">
        <v>8709</v>
      </c>
      <c r="Q201" s="3" t="str">
        <f ca="1">IF(VLOOKUP(A201,Izračun!A:Q,17,0)=0," ",VLOOKUP(A201,Izračun!A:Q,17,0))</f>
        <v xml:space="preserve"> </v>
      </c>
      <c r="R201" t="s">
        <v>8710</v>
      </c>
      <c r="S201" t="str">
        <f ca="1">Izračun!$T$1</f>
        <v>0</v>
      </c>
    </row>
    <row r="202" spans="1:19" x14ac:dyDescent="0.25">
      <c r="A202" t="s">
        <v>4844</v>
      </c>
      <c r="B202" t="s">
        <v>13386</v>
      </c>
      <c r="C202" t="s">
        <v>8708</v>
      </c>
      <c r="F202" s="2">
        <f>VLOOKUP(A202,Izračun!A:J,10,0)</f>
        <v>2.947276</v>
      </c>
      <c r="H202">
        <f>VLOOKUP(A202,Izračun!A:F,6,0)</f>
        <v>17</v>
      </c>
      <c r="J202" t="s">
        <v>14574</v>
      </c>
      <c r="M202" t="s">
        <v>8709</v>
      </c>
      <c r="Q202" s="3" t="str">
        <f ca="1">IF(VLOOKUP(A202,Izračun!A:Q,17,0)=0," ",VLOOKUP(A202,Izračun!A:Q,17,0))</f>
        <v xml:space="preserve"> </v>
      </c>
      <c r="R202" t="s">
        <v>8710</v>
      </c>
      <c r="S202" t="str">
        <f ca="1">Izračun!$T$1</f>
        <v>0</v>
      </c>
    </row>
    <row r="203" spans="1:19" x14ac:dyDescent="0.25">
      <c r="A203" t="s">
        <v>6766</v>
      </c>
      <c r="B203" t="s">
        <v>13389</v>
      </c>
      <c r="C203" t="s">
        <v>8708</v>
      </c>
      <c r="F203" s="2">
        <f>VLOOKUP(A203,Izračun!A:J,10,0)</f>
        <v>2.947276</v>
      </c>
      <c r="H203">
        <f>VLOOKUP(A203,Izračun!A:F,6,0)</f>
        <v>10</v>
      </c>
      <c r="J203" t="s">
        <v>14574</v>
      </c>
      <c r="M203" t="s">
        <v>8709</v>
      </c>
      <c r="Q203" s="3" t="str">
        <f ca="1">IF(VLOOKUP(A203,Izračun!A:Q,17,0)=0," ",VLOOKUP(A203,Izračun!A:Q,17,0))</f>
        <v xml:space="preserve"> </v>
      </c>
      <c r="R203" t="s">
        <v>8710</v>
      </c>
      <c r="S203" t="str">
        <f ca="1">Izračun!$T$1</f>
        <v>0</v>
      </c>
    </row>
    <row r="204" spans="1:19" x14ac:dyDescent="0.25">
      <c r="A204" t="s">
        <v>4840</v>
      </c>
      <c r="B204" t="s">
        <v>13431</v>
      </c>
      <c r="C204" t="s">
        <v>8708</v>
      </c>
      <c r="F204" s="2">
        <f>VLOOKUP(A204,Izračun!A:J,10,0)</f>
        <v>2.947276</v>
      </c>
      <c r="H204">
        <f>VLOOKUP(A204,Izračun!A:F,6,0)</f>
        <v>0</v>
      </c>
      <c r="J204" t="s">
        <v>14574</v>
      </c>
      <c r="M204" t="s">
        <v>8709</v>
      </c>
      <c r="Q204" s="3" t="str">
        <f ca="1">IF(VLOOKUP(A204,Izračun!A:Q,17,0)=0," ",VLOOKUP(A204,Izračun!A:Q,17,0))</f>
        <v xml:space="preserve"> </v>
      </c>
      <c r="R204" t="s">
        <v>8710</v>
      </c>
      <c r="S204" t="str">
        <f ca="1">Izračun!$T$1</f>
        <v>0</v>
      </c>
    </row>
    <row r="205" spans="1:19" x14ac:dyDescent="0.25">
      <c r="A205" t="s">
        <v>4842</v>
      </c>
      <c r="B205" t="s">
        <v>12641</v>
      </c>
      <c r="C205" t="s">
        <v>8708</v>
      </c>
      <c r="F205" s="2">
        <f>VLOOKUP(A205,Izračun!A:J,10,0)</f>
        <v>2.947276</v>
      </c>
      <c r="H205">
        <f>VLOOKUP(A205,Izračun!A:F,6,0)</f>
        <v>41</v>
      </c>
      <c r="J205" t="s">
        <v>14574</v>
      </c>
      <c r="M205" t="s">
        <v>8709</v>
      </c>
      <c r="Q205" s="3" t="str">
        <f ca="1">IF(VLOOKUP(A205,Izračun!A:Q,17,0)=0," ",VLOOKUP(A205,Izračun!A:Q,17,0))</f>
        <v xml:space="preserve"> </v>
      </c>
      <c r="R205" t="s">
        <v>8710</v>
      </c>
      <c r="S205" t="str">
        <f ca="1">Izračun!$T$1</f>
        <v>0</v>
      </c>
    </row>
    <row r="206" spans="1:19" x14ac:dyDescent="0.25">
      <c r="A206" t="s">
        <v>4838</v>
      </c>
      <c r="B206" t="s">
        <v>13382</v>
      </c>
      <c r="C206" t="s">
        <v>8708</v>
      </c>
      <c r="F206" s="2">
        <f>VLOOKUP(A206,Izračun!A:J,10,0)</f>
        <v>2.947276</v>
      </c>
      <c r="H206">
        <f>VLOOKUP(A206,Izračun!A:F,6,0)</f>
        <v>2</v>
      </c>
      <c r="J206" t="s">
        <v>14574</v>
      </c>
      <c r="M206" t="s">
        <v>8709</v>
      </c>
      <c r="Q206" s="3" t="str">
        <f ca="1">IF(VLOOKUP(A206,Izračun!A:Q,17,0)=0," ",VLOOKUP(A206,Izračun!A:Q,17,0))</f>
        <v xml:space="preserve"> </v>
      </c>
      <c r="R206" t="s">
        <v>8710</v>
      </c>
      <c r="S206" t="str">
        <f ca="1">Izračun!$T$1</f>
        <v>0</v>
      </c>
    </row>
    <row r="207" spans="1:19" x14ac:dyDescent="0.25">
      <c r="A207" t="s">
        <v>4848</v>
      </c>
      <c r="B207" t="s">
        <v>13377</v>
      </c>
      <c r="C207" t="s">
        <v>8708</v>
      </c>
      <c r="F207" s="2">
        <f>VLOOKUP(A207,Izračun!A:J,10,0)</f>
        <v>2.947276</v>
      </c>
      <c r="H207">
        <f>VLOOKUP(A207,Izračun!A:F,6,0)</f>
        <v>30</v>
      </c>
      <c r="J207" t="s">
        <v>14574</v>
      </c>
      <c r="M207" t="s">
        <v>8709</v>
      </c>
      <c r="Q207" s="3" t="str">
        <f ca="1">IF(VLOOKUP(A207,Izračun!A:Q,17,0)=0," ",VLOOKUP(A207,Izračun!A:Q,17,0))</f>
        <v xml:space="preserve"> </v>
      </c>
      <c r="R207" t="s">
        <v>8710</v>
      </c>
      <c r="S207" t="str">
        <f ca="1">Izračun!$T$1</f>
        <v>0</v>
      </c>
    </row>
    <row r="208" spans="1:19" x14ac:dyDescent="0.25">
      <c r="A208" t="s">
        <v>2559</v>
      </c>
      <c r="B208" t="s">
        <v>9282</v>
      </c>
      <c r="C208" t="s">
        <v>8708</v>
      </c>
      <c r="F208" s="2">
        <f>VLOOKUP(A208,Izračun!A:J,10,0)</f>
        <v>2.9702119999999996</v>
      </c>
      <c r="H208">
        <f>VLOOKUP(A208,Izračun!A:F,6,0)</f>
        <v>315</v>
      </c>
      <c r="J208" t="s">
        <v>14574</v>
      </c>
      <c r="M208" t="s">
        <v>8709</v>
      </c>
      <c r="Q208" s="3" t="str">
        <f ca="1">IF(VLOOKUP(A208,Izračun!A:Q,17,0)=0," ",VLOOKUP(A208,Izračun!A:Q,17,0))</f>
        <v xml:space="preserve"> </v>
      </c>
      <c r="R208" t="s">
        <v>8710</v>
      </c>
      <c r="S208" t="str">
        <f ca="1">Izračun!$T$1</f>
        <v>0</v>
      </c>
    </row>
    <row r="209" spans="1:19" x14ac:dyDescent="0.25">
      <c r="A209" t="s">
        <v>2567</v>
      </c>
      <c r="B209" t="s">
        <v>9292</v>
      </c>
      <c r="C209" t="s">
        <v>8708</v>
      </c>
      <c r="F209" s="2">
        <f>VLOOKUP(A209,Izračun!A:J,10,0)</f>
        <v>2.9702119999999996</v>
      </c>
      <c r="H209">
        <f>VLOOKUP(A209,Izračun!A:F,6,0)</f>
        <v>412</v>
      </c>
      <c r="J209" t="s">
        <v>14574</v>
      </c>
      <c r="M209" t="s">
        <v>8709</v>
      </c>
      <c r="Q209" s="3" t="str">
        <f ca="1">IF(VLOOKUP(A209,Izračun!A:Q,17,0)=0," ",VLOOKUP(A209,Izračun!A:Q,17,0))</f>
        <v xml:space="preserve"> </v>
      </c>
      <c r="R209" t="s">
        <v>8710</v>
      </c>
      <c r="S209" t="str">
        <f ca="1">Izračun!$T$1</f>
        <v>0</v>
      </c>
    </row>
    <row r="210" spans="1:19" x14ac:dyDescent="0.25">
      <c r="A210" t="s">
        <v>2565</v>
      </c>
      <c r="B210" t="s">
        <v>9283</v>
      </c>
      <c r="C210" t="s">
        <v>8708</v>
      </c>
      <c r="F210" s="2">
        <f>VLOOKUP(A210,Izračun!A:J,10,0)</f>
        <v>2.9702119999999996</v>
      </c>
      <c r="H210">
        <f>VLOOKUP(A210,Izračun!A:F,6,0)</f>
        <v>1</v>
      </c>
      <c r="J210" t="s">
        <v>14574</v>
      </c>
      <c r="M210" t="s">
        <v>8709</v>
      </c>
      <c r="Q210" s="3" t="str">
        <f ca="1">IF(VLOOKUP(A210,Izračun!A:Q,17,0)=0," ",VLOOKUP(A210,Izračun!A:Q,17,0))</f>
        <v xml:space="preserve"> </v>
      </c>
      <c r="R210" t="s">
        <v>8710</v>
      </c>
      <c r="S210" t="str">
        <f ca="1">Izračun!$T$1</f>
        <v>0</v>
      </c>
    </row>
    <row r="211" spans="1:19" x14ac:dyDescent="0.25">
      <c r="A211" t="s">
        <v>2573</v>
      </c>
      <c r="B211" t="s">
        <v>9293</v>
      </c>
      <c r="C211" t="s">
        <v>8708</v>
      </c>
      <c r="F211" s="2">
        <f>VLOOKUP(A211,Izračun!A:J,10,0)</f>
        <v>2.9702119999999996</v>
      </c>
      <c r="H211">
        <f>VLOOKUP(A211,Izračun!A:F,6,0)</f>
        <v>95</v>
      </c>
      <c r="J211" t="s">
        <v>14574</v>
      </c>
      <c r="M211" t="s">
        <v>8709</v>
      </c>
      <c r="Q211" s="3" t="str">
        <f ca="1">IF(VLOOKUP(A211,Izračun!A:Q,17,0)=0," ",VLOOKUP(A211,Izračun!A:Q,17,0))</f>
        <v xml:space="preserve"> </v>
      </c>
      <c r="R211" t="s">
        <v>8710</v>
      </c>
      <c r="S211" t="str">
        <f ca="1">Izračun!$T$1</f>
        <v>0</v>
      </c>
    </row>
    <row r="212" spans="1:19" x14ac:dyDescent="0.25">
      <c r="A212" t="s">
        <v>2561</v>
      </c>
      <c r="B212" t="s">
        <v>13078</v>
      </c>
      <c r="C212" t="s">
        <v>8708</v>
      </c>
      <c r="F212" s="2">
        <f>VLOOKUP(A212,Izračun!A:J,10,0)</f>
        <v>2.9702119999999996</v>
      </c>
      <c r="H212">
        <f>VLOOKUP(A212,Izračun!A:F,6,0)</f>
        <v>5</v>
      </c>
      <c r="J212" t="s">
        <v>14574</v>
      </c>
      <c r="M212" t="s">
        <v>8709</v>
      </c>
      <c r="Q212" s="3" t="str">
        <f ca="1">IF(VLOOKUP(A212,Izračun!A:Q,17,0)=0," ",VLOOKUP(A212,Izračun!A:Q,17,0))</f>
        <v xml:space="preserve"> </v>
      </c>
      <c r="R212" t="s">
        <v>8710</v>
      </c>
      <c r="S212" t="str">
        <f ca="1">Izračun!$T$1</f>
        <v>0</v>
      </c>
    </row>
    <row r="213" spans="1:19" x14ac:dyDescent="0.25">
      <c r="A213" t="s">
        <v>7829</v>
      </c>
      <c r="B213" t="s">
        <v>10368</v>
      </c>
      <c r="C213" t="s">
        <v>8708</v>
      </c>
      <c r="F213" s="2">
        <f>VLOOKUP(A213,Izračun!A:J,10,0)</f>
        <v>2.9786299999999999</v>
      </c>
      <c r="H213">
        <f>VLOOKUP(A213,Izračun!A:F,6,0)</f>
        <v>15</v>
      </c>
      <c r="J213" t="s">
        <v>14574</v>
      </c>
      <c r="M213" t="s">
        <v>8709</v>
      </c>
      <c r="Q213" s="3" t="str">
        <f ca="1">IF(VLOOKUP(A213,Izračun!A:Q,17,0)=0," ",VLOOKUP(A213,Izračun!A:Q,17,0))</f>
        <v xml:space="preserve"> </v>
      </c>
      <c r="R213" t="s">
        <v>8710</v>
      </c>
      <c r="S213" t="str">
        <f ca="1">Izračun!$T$1</f>
        <v>0</v>
      </c>
    </row>
    <row r="214" spans="1:19" x14ac:dyDescent="0.25">
      <c r="A214" t="s">
        <v>3022</v>
      </c>
      <c r="B214" t="s">
        <v>12342</v>
      </c>
      <c r="C214" t="s">
        <v>8708</v>
      </c>
      <c r="F214" s="2">
        <f>VLOOKUP(A214,Izračun!A:J,10,0)</f>
        <v>2.9816799999999999</v>
      </c>
      <c r="H214">
        <f>VLOOKUP(A214,Izračun!A:F,6,0)</f>
        <v>0</v>
      </c>
      <c r="J214" t="s">
        <v>14574</v>
      </c>
      <c r="M214" t="s">
        <v>8709</v>
      </c>
      <c r="Q214" s="3" t="str">
        <f ca="1">IF(VLOOKUP(A214,Izračun!A:Q,17,0)=0," ",VLOOKUP(A214,Izračun!A:Q,17,0))</f>
        <v xml:space="preserve"> </v>
      </c>
      <c r="R214" t="s">
        <v>8710</v>
      </c>
      <c r="S214" t="str">
        <f ca="1">Izračun!$T$1</f>
        <v>0</v>
      </c>
    </row>
    <row r="215" spans="1:19" x14ac:dyDescent="0.25">
      <c r="A215" t="s">
        <v>4032</v>
      </c>
      <c r="B215" t="s">
        <v>12379</v>
      </c>
      <c r="C215" t="s">
        <v>8708</v>
      </c>
      <c r="F215" s="2">
        <f>VLOOKUP(A215,Izračun!A:J,10,0)</f>
        <v>2.9816799999999999</v>
      </c>
      <c r="H215">
        <f>VLOOKUP(A215,Izračun!A:F,6,0)</f>
        <v>5</v>
      </c>
      <c r="J215" t="s">
        <v>14574</v>
      </c>
      <c r="M215" t="s">
        <v>8709</v>
      </c>
      <c r="Q215" s="3" t="str">
        <f ca="1">IF(VLOOKUP(A215,Izračun!A:Q,17,0)=0," ",VLOOKUP(A215,Izračun!A:Q,17,0))</f>
        <v xml:space="preserve"> </v>
      </c>
      <c r="R215" t="s">
        <v>8710</v>
      </c>
      <c r="S215" t="str">
        <f ca="1">Izračun!$T$1</f>
        <v>0</v>
      </c>
    </row>
    <row r="216" spans="1:19" x14ac:dyDescent="0.25">
      <c r="A216" t="s">
        <v>5716</v>
      </c>
      <c r="B216" t="s">
        <v>11906</v>
      </c>
      <c r="C216" t="s">
        <v>8708</v>
      </c>
      <c r="F216" s="2">
        <f>VLOOKUP(A216,Izračun!A:J,10,0)</f>
        <v>2.9816799999999999</v>
      </c>
      <c r="H216">
        <f>VLOOKUP(A216,Izračun!A:F,6,0)</f>
        <v>15</v>
      </c>
      <c r="J216" t="s">
        <v>14574</v>
      </c>
      <c r="M216" t="s">
        <v>8709</v>
      </c>
      <c r="Q216" s="3" t="str">
        <f ca="1">IF(VLOOKUP(A216,Izračun!A:Q,17,0)=0," ",VLOOKUP(A216,Izračun!A:Q,17,0))</f>
        <v xml:space="preserve"> </v>
      </c>
      <c r="R216" t="s">
        <v>8710</v>
      </c>
      <c r="S216" t="str">
        <f ca="1">Izračun!$T$1</f>
        <v>0</v>
      </c>
    </row>
    <row r="217" spans="1:19" x14ac:dyDescent="0.25">
      <c r="A217" t="s">
        <v>890</v>
      </c>
      <c r="B217" t="s">
        <v>13892</v>
      </c>
      <c r="C217" t="s">
        <v>8708</v>
      </c>
      <c r="F217" s="2">
        <f>VLOOKUP(A217,Izračun!A:J,10,0)</f>
        <v>3.0390200000000003</v>
      </c>
      <c r="H217">
        <f>VLOOKUP(A217,Izračun!A:F,6,0)</f>
        <v>1</v>
      </c>
      <c r="J217" t="s">
        <v>14574</v>
      </c>
      <c r="M217" t="s">
        <v>8709</v>
      </c>
      <c r="Q217" s="3" t="str">
        <f ca="1">IF(VLOOKUP(A217,Izračun!A:Q,17,0)=0," ",VLOOKUP(A217,Izračun!A:Q,17,0))</f>
        <v xml:space="preserve"> </v>
      </c>
      <c r="R217" t="s">
        <v>8710</v>
      </c>
      <c r="S217" t="str">
        <f ca="1">Izračun!$T$1</f>
        <v>0</v>
      </c>
    </row>
    <row r="218" spans="1:19" x14ac:dyDescent="0.25">
      <c r="A218" t="s">
        <v>498</v>
      </c>
      <c r="B218" t="s">
        <v>9438</v>
      </c>
      <c r="C218" t="s">
        <v>8708</v>
      </c>
      <c r="F218" s="2">
        <f>VLOOKUP(A218,Izračun!A:J,10,0)</f>
        <v>3.0619559999999999</v>
      </c>
      <c r="H218">
        <f>VLOOKUP(A218,Izračun!A:F,6,0)</f>
        <v>1</v>
      </c>
      <c r="J218" t="s">
        <v>14574</v>
      </c>
      <c r="M218" t="s">
        <v>8709</v>
      </c>
      <c r="Q218" s="3" t="str">
        <f ca="1">IF(VLOOKUP(A218,Izračun!A:Q,17,0)=0," ",VLOOKUP(A218,Izračun!A:Q,17,0))</f>
        <v xml:space="preserve"> </v>
      </c>
      <c r="R218" t="s">
        <v>8710</v>
      </c>
      <c r="S218" t="str">
        <f ca="1">Izračun!$T$1</f>
        <v>0</v>
      </c>
    </row>
    <row r="219" spans="1:19" x14ac:dyDescent="0.25">
      <c r="A219" t="s">
        <v>5061</v>
      </c>
      <c r="B219" t="s">
        <v>13401</v>
      </c>
      <c r="C219" t="s">
        <v>8708</v>
      </c>
      <c r="F219" s="2">
        <f>VLOOKUP(A219,Izračun!A:J,10,0)</f>
        <v>3.0734240000000002</v>
      </c>
      <c r="H219">
        <f>VLOOKUP(A219,Izračun!A:F,6,0)</f>
        <v>14</v>
      </c>
      <c r="J219" t="s">
        <v>14574</v>
      </c>
      <c r="M219" t="s">
        <v>8709</v>
      </c>
      <c r="Q219" s="3" t="str">
        <f ca="1">IF(VLOOKUP(A219,Izračun!A:Q,17,0)=0," ",VLOOKUP(A219,Izračun!A:Q,17,0))</f>
        <v xml:space="preserve"> </v>
      </c>
      <c r="R219" t="s">
        <v>8710</v>
      </c>
      <c r="S219" t="str">
        <f ca="1">Izračun!$T$1</f>
        <v>0</v>
      </c>
    </row>
    <row r="220" spans="1:19" x14ac:dyDescent="0.25">
      <c r="A220" t="s">
        <v>4205</v>
      </c>
      <c r="B220" t="s">
        <v>10961</v>
      </c>
      <c r="C220" t="s">
        <v>8708</v>
      </c>
      <c r="F220" s="2">
        <f>VLOOKUP(A220,Izračun!A:J,10,0)</f>
        <v>3.0798899999999998</v>
      </c>
      <c r="H220">
        <f>VLOOKUP(A220,Izračun!A:F,6,0)</f>
        <v>8</v>
      </c>
      <c r="J220" t="s">
        <v>14574</v>
      </c>
      <c r="M220" t="s">
        <v>8709</v>
      </c>
      <c r="Q220" s="3" t="str">
        <f ca="1">IF(VLOOKUP(A220,Izračun!A:Q,17,0)=0," ",VLOOKUP(A220,Izračun!A:Q,17,0))</f>
        <v xml:space="preserve"> </v>
      </c>
      <c r="R220" t="s">
        <v>8710</v>
      </c>
      <c r="S220" t="str">
        <f ca="1">Izračun!$T$1</f>
        <v>0</v>
      </c>
    </row>
    <row r="221" spans="1:19" x14ac:dyDescent="0.25">
      <c r="A221" t="s">
        <v>2769</v>
      </c>
      <c r="B221" t="s">
        <v>9804</v>
      </c>
      <c r="C221" t="s">
        <v>8708</v>
      </c>
      <c r="F221" s="2">
        <f>VLOOKUP(A221,Izračun!A:J,10,0)</f>
        <v>3.0963600000000002</v>
      </c>
      <c r="H221">
        <f>VLOOKUP(A221,Izračun!A:F,6,0)</f>
        <v>880</v>
      </c>
      <c r="J221" t="s">
        <v>14574</v>
      </c>
      <c r="M221" t="s">
        <v>8709</v>
      </c>
      <c r="Q221" s="3" t="str">
        <f ca="1">IF(VLOOKUP(A221,Izračun!A:Q,17,0)=0," ",VLOOKUP(A221,Izračun!A:Q,17,0))</f>
        <v xml:space="preserve"> </v>
      </c>
      <c r="R221" t="s">
        <v>8710</v>
      </c>
      <c r="S221" t="str">
        <f ca="1">Izračun!$T$1</f>
        <v>0</v>
      </c>
    </row>
    <row r="222" spans="1:19" x14ac:dyDescent="0.25">
      <c r="A222" t="s">
        <v>2767</v>
      </c>
      <c r="B222" t="s">
        <v>13052</v>
      </c>
      <c r="C222" t="s">
        <v>8708</v>
      </c>
      <c r="F222" s="2">
        <f>VLOOKUP(A222,Izračun!A:J,10,0)</f>
        <v>3.0963600000000002</v>
      </c>
      <c r="H222">
        <f>VLOOKUP(A222,Izračun!A:F,6,0)</f>
        <v>129</v>
      </c>
      <c r="J222" t="s">
        <v>14574</v>
      </c>
      <c r="M222" t="s">
        <v>8709</v>
      </c>
      <c r="Q222" s="3" t="str">
        <f ca="1">IF(VLOOKUP(A222,Izračun!A:Q,17,0)=0," ",VLOOKUP(A222,Izračun!A:Q,17,0))</f>
        <v xml:space="preserve"> </v>
      </c>
      <c r="R222" t="s">
        <v>8710</v>
      </c>
      <c r="S222" t="str">
        <f ca="1">Izračun!$T$1</f>
        <v>0</v>
      </c>
    </row>
    <row r="223" spans="1:19" x14ac:dyDescent="0.25">
      <c r="A223" t="s">
        <v>3954</v>
      </c>
      <c r="B223" t="s">
        <v>13051</v>
      </c>
      <c r="C223" t="s">
        <v>8708</v>
      </c>
      <c r="F223" s="2">
        <f>VLOOKUP(A223,Izračun!A:J,10,0)</f>
        <v>3.0963600000000002</v>
      </c>
      <c r="H223">
        <f>VLOOKUP(A223,Izračun!A:F,6,0)</f>
        <v>86</v>
      </c>
      <c r="J223" t="s">
        <v>14574</v>
      </c>
      <c r="M223" t="s">
        <v>8709</v>
      </c>
      <c r="Q223" s="3" t="str">
        <f ca="1">IF(VLOOKUP(A223,Izračun!A:Q,17,0)=0," ",VLOOKUP(A223,Izračun!A:Q,17,0))</f>
        <v xml:space="preserve"> </v>
      </c>
      <c r="R223" t="s">
        <v>8710</v>
      </c>
      <c r="S223" t="str">
        <f ca="1">Izračun!$T$1</f>
        <v>0</v>
      </c>
    </row>
    <row r="224" spans="1:19" x14ac:dyDescent="0.25">
      <c r="A224" t="s">
        <v>4156</v>
      </c>
      <c r="B224" t="s">
        <v>13058</v>
      </c>
      <c r="C224" t="s">
        <v>8708</v>
      </c>
      <c r="F224" s="2">
        <f>VLOOKUP(A224,Izračun!A:J,10,0)</f>
        <v>3.0963600000000002</v>
      </c>
      <c r="H224">
        <f>VLOOKUP(A224,Izračun!A:F,6,0)</f>
        <v>150</v>
      </c>
      <c r="J224" t="s">
        <v>14574</v>
      </c>
      <c r="M224" t="s">
        <v>8709</v>
      </c>
      <c r="Q224" s="3" t="str">
        <f ca="1">IF(VLOOKUP(A224,Izračun!A:Q,17,0)=0," ",VLOOKUP(A224,Izračun!A:Q,17,0))</f>
        <v xml:space="preserve"> </v>
      </c>
      <c r="R224" t="s">
        <v>8710</v>
      </c>
      <c r="S224" t="str">
        <f ca="1">Izračun!$T$1</f>
        <v>0</v>
      </c>
    </row>
    <row r="225" spans="1:19" x14ac:dyDescent="0.25">
      <c r="A225" t="s">
        <v>2765</v>
      </c>
      <c r="B225" t="s">
        <v>14063</v>
      </c>
      <c r="C225" t="s">
        <v>8708</v>
      </c>
      <c r="F225" s="2">
        <f>VLOOKUP(A225,Izračun!A:J,10,0)</f>
        <v>3.0963600000000002</v>
      </c>
      <c r="H225">
        <f>VLOOKUP(A225,Izračun!A:F,6,0)</f>
        <v>107</v>
      </c>
      <c r="J225" t="s">
        <v>14574</v>
      </c>
      <c r="M225" t="s">
        <v>8709</v>
      </c>
      <c r="Q225" s="3" t="str">
        <f ca="1">IF(VLOOKUP(A225,Izračun!A:Q,17,0)=0," ",VLOOKUP(A225,Izračun!A:Q,17,0))</f>
        <v xml:space="preserve"> </v>
      </c>
      <c r="R225" t="s">
        <v>8710</v>
      </c>
      <c r="S225" t="str">
        <f ca="1">Izračun!$T$1</f>
        <v>0</v>
      </c>
    </row>
    <row r="226" spans="1:19" x14ac:dyDescent="0.25">
      <c r="A226" t="s">
        <v>4265</v>
      </c>
      <c r="B226" t="s">
        <v>13088</v>
      </c>
      <c r="C226" t="s">
        <v>8708</v>
      </c>
      <c r="F226" s="2">
        <f>VLOOKUP(A226,Izračun!A:J,10,0)</f>
        <v>3.0963600000000002</v>
      </c>
      <c r="H226">
        <f>VLOOKUP(A226,Izračun!A:F,6,0)</f>
        <v>115</v>
      </c>
      <c r="J226" t="s">
        <v>14574</v>
      </c>
      <c r="M226" t="s">
        <v>8709</v>
      </c>
      <c r="Q226" s="3" t="str">
        <f ca="1">IF(VLOOKUP(A226,Izračun!A:Q,17,0)=0," ",VLOOKUP(A226,Izračun!A:Q,17,0))</f>
        <v xml:space="preserve"> </v>
      </c>
      <c r="R226" t="s">
        <v>8710</v>
      </c>
      <c r="S226" t="str">
        <f ca="1">Izračun!$T$1</f>
        <v>0</v>
      </c>
    </row>
    <row r="227" spans="1:19" x14ac:dyDescent="0.25">
      <c r="A227" t="s">
        <v>3758</v>
      </c>
      <c r="B227" t="s">
        <v>12763</v>
      </c>
      <c r="C227" t="s">
        <v>8708</v>
      </c>
      <c r="F227" s="2">
        <f>VLOOKUP(A227,Izračun!A:J,10,0)</f>
        <v>3.1388159999999998</v>
      </c>
      <c r="H227">
        <f>VLOOKUP(A227,Izračun!A:F,6,0)</f>
        <v>22</v>
      </c>
      <c r="J227" t="s">
        <v>14574</v>
      </c>
      <c r="M227" t="s">
        <v>8709</v>
      </c>
      <c r="Q227" s="3" t="str">
        <f ca="1">IF(VLOOKUP(A227,Izračun!A:Q,17,0)=0," ",VLOOKUP(A227,Izračun!A:Q,17,0))</f>
        <v xml:space="preserve"> </v>
      </c>
      <c r="R227" t="s">
        <v>8710</v>
      </c>
      <c r="S227" t="str">
        <f ca="1">Izračun!$T$1</f>
        <v>0</v>
      </c>
    </row>
    <row r="228" spans="1:19" x14ac:dyDescent="0.25">
      <c r="A228" t="s">
        <v>4169</v>
      </c>
      <c r="B228" t="s">
        <v>10974</v>
      </c>
      <c r="C228" t="s">
        <v>8708</v>
      </c>
      <c r="F228" s="2">
        <f>VLOOKUP(A228,Izračun!A:J,10,0)</f>
        <v>3.5026199999999998</v>
      </c>
      <c r="H228">
        <f>VLOOKUP(A228,Izračun!A:F,6,0)</f>
        <v>14</v>
      </c>
      <c r="J228" t="s">
        <v>14574</v>
      </c>
      <c r="M228" t="s">
        <v>8709</v>
      </c>
      <c r="Q228" s="3" t="str">
        <f ca="1">IF(VLOOKUP(A228,Izračun!A:Q,17,0)=0," ",VLOOKUP(A228,Izračun!A:Q,17,0))</f>
        <v xml:space="preserve"> </v>
      </c>
      <c r="R228" t="s">
        <v>8710</v>
      </c>
      <c r="S228" t="str">
        <f ca="1">Izračun!$T$1</f>
        <v>0</v>
      </c>
    </row>
    <row r="229" spans="1:19" x14ac:dyDescent="0.25">
      <c r="A229" t="s">
        <v>570</v>
      </c>
      <c r="B229" t="s">
        <v>9464</v>
      </c>
      <c r="C229" t="s">
        <v>8708</v>
      </c>
      <c r="F229" s="2">
        <f>VLOOKUP(A229,Izračun!A:J,10,0)</f>
        <v>3.1536999999999997</v>
      </c>
      <c r="H229">
        <f>VLOOKUP(A229,Izračun!A:F,6,0)</f>
        <v>42</v>
      </c>
      <c r="J229" t="s">
        <v>14574</v>
      </c>
      <c r="M229" t="s">
        <v>8709</v>
      </c>
      <c r="Q229" s="3" t="str">
        <f ca="1">IF(VLOOKUP(A229,Izračun!A:Q,17,0)=0," ",VLOOKUP(A229,Izračun!A:Q,17,0))</f>
        <v xml:space="preserve"> </v>
      </c>
      <c r="R229" t="s">
        <v>8710</v>
      </c>
      <c r="S229" t="str">
        <f ca="1">Izračun!$T$1</f>
        <v>0</v>
      </c>
    </row>
    <row r="230" spans="1:19" x14ac:dyDescent="0.25">
      <c r="A230" t="s">
        <v>856</v>
      </c>
      <c r="B230" t="s">
        <v>14062</v>
      </c>
      <c r="C230" t="s">
        <v>8708</v>
      </c>
      <c r="F230" s="2">
        <f>VLOOKUP(A230,Izračun!A:J,10,0)</f>
        <v>3.1536999999999997</v>
      </c>
      <c r="H230">
        <f>VLOOKUP(A230,Izračun!A:F,6,0)</f>
        <v>0</v>
      </c>
      <c r="J230" t="s">
        <v>14574</v>
      </c>
      <c r="M230" t="s">
        <v>8709</v>
      </c>
      <c r="Q230" s="3" t="str">
        <f ca="1">IF(VLOOKUP(A230,Izračun!A:Q,17,0)=0," ",VLOOKUP(A230,Izračun!A:Q,17,0))</f>
        <v xml:space="preserve"> </v>
      </c>
      <c r="R230" t="s">
        <v>8710</v>
      </c>
      <c r="S230" t="str">
        <f ca="1">Izračun!$T$1</f>
        <v>0</v>
      </c>
    </row>
    <row r="231" spans="1:19" x14ac:dyDescent="0.25">
      <c r="A231" t="s">
        <v>602</v>
      </c>
      <c r="B231" t="s">
        <v>12546</v>
      </c>
      <c r="C231" t="s">
        <v>8708</v>
      </c>
      <c r="F231" s="2">
        <f>VLOOKUP(A231,Izračun!A:J,10,0)</f>
        <v>3.1651679999999995</v>
      </c>
      <c r="H231">
        <f>VLOOKUP(A231,Izračun!A:F,6,0)</f>
        <v>6</v>
      </c>
      <c r="J231" t="s">
        <v>14574</v>
      </c>
      <c r="M231" t="s">
        <v>8709</v>
      </c>
      <c r="Q231" s="3">
        <f ca="1">IF(VLOOKUP(A231,Izračun!A:Q,17,0)=0," ",VLOOKUP(A231,Izračun!A:Q,17,0))</f>
        <v>2.8621199999999996</v>
      </c>
      <c r="R231" t="s">
        <v>8710</v>
      </c>
      <c r="S231" t="str">
        <f ca="1">Izračun!$T$1</f>
        <v>0</v>
      </c>
    </row>
    <row r="232" spans="1:19" x14ac:dyDescent="0.25">
      <c r="A232" t="s">
        <v>99</v>
      </c>
      <c r="B232" t="s">
        <v>9310</v>
      </c>
      <c r="C232" t="s">
        <v>8708</v>
      </c>
      <c r="F232" s="2">
        <f>VLOOKUP(A232,Izračun!A:J,10,0)</f>
        <v>3.188104</v>
      </c>
      <c r="H232">
        <f>VLOOKUP(A232,Izračun!A:F,6,0)</f>
        <v>4</v>
      </c>
      <c r="J232" t="s">
        <v>14574</v>
      </c>
      <c r="M232" t="s">
        <v>8709</v>
      </c>
      <c r="Q232" s="3" t="str">
        <f ca="1">IF(VLOOKUP(A232,Izračun!A:Q,17,0)=0," ",VLOOKUP(A232,Izračun!A:Q,17,0))</f>
        <v xml:space="preserve"> </v>
      </c>
      <c r="R232" t="s">
        <v>8710</v>
      </c>
      <c r="S232" t="str">
        <f ca="1">Izračun!$T$1</f>
        <v>0</v>
      </c>
    </row>
    <row r="233" spans="1:19" x14ac:dyDescent="0.25">
      <c r="A233" t="s">
        <v>5296</v>
      </c>
      <c r="B233" t="s">
        <v>12815</v>
      </c>
      <c r="C233" t="s">
        <v>8708</v>
      </c>
      <c r="F233" s="2">
        <f>VLOOKUP(A233,Izračun!A:J,10,0)</f>
        <v>3.1988399999999997</v>
      </c>
      <c r="H233">
        <f>VLOOKUP(A233,Izračun!A:F,6,0)</f>
        <v>0</v>
      </c>
      <c r="J233" t="s">
        <v>14574</v>
      </c>
      <c r="M233" t="s">
        <v>8709</v>
      </c>
      <c r="Q233" s="3" t="str">
        <f ca="1">IF(VLOOKUP(A233,Izračun!A:Q,17,0)=0," ",VLOOKUP(A233,Izračun!A:Q,17,0))</f>
        <v xml:space="preserve"> </v>
      </c>
      <c r="R233" t="s">
        <v>8710</v>
      </c>
      <c r="S233" t="str">
        <f ca="1">Izračun!$T$1</f>
        <v>0</v>
      </c>
    </row>
    <row r="234" spans="1:19" x14ac:dyDescent="0.25">
      <c r="A234" t="s">
        <v>1249</v>
      </c>
      <c r="B234" t="s">
        <v>8930</v>
      </c>
      <c r="C234" t="s">
        <v>8708</v>
      </c>
      <c r="F234" s="2">
        <f>VLOOKUP(A234,Izračun!A:J,10,0)</f>
        <v>3.2569119999999998</v>
      </c>
      <c r="H234">
        <f>VLOOKUP(A234,Izračun!A:F,6,0)</f>
        <v>0</v>
      </c>
      <c r="J234" t="s">
        <v>14574</v>
      </c>
      <c r="M234" t="s">
        <v>8709</v>
      </c>
      <c r="Q234" s="3">
        <f ca="1">IF(VLOOKUP(A234,Izračun!A:Q,17,0)=0," ",VLOOKUP(A234,Izračun!A:Q,17,0))</f>
        <v>2.9450799999999995</v>
      </c>
      <c r="R234" t="s">
        <v>8710</v>
      </c>
      <c r="S234" t="str">
        <f ca="1">Izračun!$T$1</f>
        <v>0</v>
      </c>
    </row>
    <row r="235" spans="1:19" x14ac:dyDescent="0.25">
      <c r="A235" t="s">
        <v>1241</v>
      </c>
      <c r="B235" t="s">
        <v>12691</v>
      </c>
      <c r="C235" t="s">
        <v>8708</v>
      </c>
      <c r="F235" s="2">
        <f>VLOOKUP(A235,Izračun!A:J,10,0)</f>
        <v>3.2569119999999998</v>
      </c>
      <c r="H235">
        <f>VLOOKUP(A235,Izračun!A:F,6,0)</f>
        <v>3</v>
      </c>
      <c r="J235" t="s">
        <v>14574</v>
      </c>
      <c r="M235" t="s">
        <v>8709</v>
      </c>
      <c r="Q235" s="3">
        <f ca="1">IF(VLOOKUP(A235,Izračun!A:Q,17,0)=0," ",VLOOKUP(A235,Izračun!A:Q,17,0))</f>
        <v>2.9450799999999995</v>
      </c>
      <c r="R235" t="s">
        <v>8710</v>
      </c>
      <c r="S235" t="str">
        <f ca="1">Izračun!$T$1</f>
        <v>0</v>
      </c>
    </row>
    <row r="236" spans="1:19" x14ac:dyDescent="0.25">
      <c r="A236" t="s">
        <v>1247</v>
      </c>
      <c r="B236" t="s">
        <v>12683</v>
      </c>
      <c r="C236" t="s">
        <v>8708</v>
      </c>
      <c r="F236" s="2">
        <f>VLOOKUP(A236,Izračun!A:J,10,0)</f>
        <v>3.2569119999999998</v>
      </c>
      <c r="H236">
        <f>VLOOKUP(A236,Izračun!A:F,6,0)</f>
        <v>5</v>
      </c>
      <c r="J236" t="s">
        <v>14574</v>
      </c>
      <c r="M236" t="s">
        <v>8709</v>
      </c>
      <c r="Q236" s="3">
        <f ca="1">IF(VLOOKUP(A236,Izračun!A:Q,17,0)=0," ",VLOOKUP(A236,Izračun!A:Q,17,0))</f>
        <v>2.9450799999999995</v>
      </c>
      <c r="R236" t="s">
        <v>8710</v>
      </c>
      <c r="S236" t="str">
        <f ca="1">Izračun!$T$1</f>
        <v>0</v>
      </c>
    </row>
    <row r="237" spans="1:19" x14ac:dyDescent="0.25">
      <c r="A237" t="s">
        <v>1245</v>
      </c>
      <c r="B237" t="s">
        <v>12443</v>
      </c>
      <c r="C237" t="s">
        <v>8708</v>
      </c>
      <c r="F237" s="2">
        <f>VLOOKUP(A237,Izračun!A:J,10,0)</f>
        <v>3.2569119999999998</v>
      </c>
      <c r="H237">
        <f>VLOOKUP(A237,Izračun!A:F,6,0)</f>
        <v>3</v>
      </c>
      <c r="J237" t="s">
        <v>14574</v>
      </c>
      <c r="M237" t="s">
        <v>8709</v>
      </c>
      <c r="Q237" s="3">
        <f ca="1">IF(VLOOKUP(A237,Izračun!A:Q,17,0)=0," ",VLOOKUP(A237,Izračun!A:Q,17,0))</f>
        <v>2.9450799999999995</v>
      </c>
      <c r="R237" t="s">
        <v>8710</v>
      </c>
      <c r="S237" t="str">
        <f ca="1">Izračun!$T$1</f>
        <v>0</v>
      </c>
    </row>
    <row r="238" spans="1:19" x14ac:dyDescent="0.25">
      <c r="A238" t="s">
        <v>1243</v>
      </c>
      <c r="B238" t="s">
        <v>12685</v>
      </c>
      <c r="C238" t="s">
        <v>8708</v>
      </c>
      <c r="F238" s="2">
        <f>VLOOKUP(A238,Izračun!A:J,10,0)</f>
        <v>3.2569119999999998</v>
      </c>
      <c r="H238">
        <f>VLOOKUP(A238,Izračun!A:F,6,0)</f>
        <v>10</v>
      </c>
      <c r="J238" t="s">
        <v>14574</v>
      </c>
      <c r="M238" t="s">
        <v>8709</v>
      </c>
      <c r="Q238" s="3">
        <f ca="1">IF(VLOOKUP(A238,Izračun!A:Q,17,0)=0," ",VLOOKUP(A238,Izračun!A:Q,17,0))</f>
        <v>2.9450799999999995</v>
      </c>
      <c r="R238" t="s">
        <v>8710</v>
      </c>
      <c r="S238" t="str">
        <f ca="1">Izračun!$T$1</f>
        <v>0</v>
      </c>
    </row>
    <row r="239" spans="1:19" x14ac:dyDescent="0.25">
      <c r="A239" t="s">
        <v>1488</v>
      </c>
      <c r="B239" t="s">
        <v>14061</v>
      </c>
      <c r="C239" t="s">
        <v>8708</v>
      </c>
      <c r="F239" s="2">
        <f>VLOOKUP(A239,Izračun!A:J,10,0)</f>
        <v>3.2793599999999996</v>
      </c>
      <c r="H239">
        <f>VLOOKUP(A239,Izračun!A:F,6,0)</f>
        <v>42</v>
      </c>
      <c r="J239" t="s">
        <v>14574</v>
      </c>
      <c r="M239" t="s">
        <v>8709</v>
      </c>
      <c r="Q239" s="3" t="str">
        <f ca="1">IF(VLOOKUP(A239,Izračun!A:Q,17,0)=0," ",VLOOKUP(A239,Izračun!A:Q,17,0))</f>
        <v xml:space="preserve"> </v>
      </c>
      <c r="R239" t="s">
        <v>8710</v>
      </c>
      <c r="S239" t="str">
        <f ca="1">Izračun!$T$1</f>
        <v>0</v>
      </c>
    </row>
    <row r="240" spans="1:19" x14ac:dyDescent="0.25">
      <c r="A240" t="s">
        <v>7</v>
      </c>
      <c r="B240" t="s">
        <v>11893</v>
      </c>
      <c r="C240" t="s">
        <v>8708</v>
      </c>
      <c r="F240" s="2">
        <f>VLOOKUP(A240,Izračun!A:J,10,0)</f>
        <v>3.2798479999999994</v>
      </c>
      <c r="H240">
        <f>VLOOKUP(A240,Izračun!A:F,6,0)</f>
        <v>10</v>
      </c>
      <c r="J240" t="s">
        <v>14574</v>
      </c>
      <c r="M240" t="s">
        <v>8709</v>
      </c>
      <c r="Q240" s="3" t="str">
        <f ca="1">IF(VLOOKUP(A240,Izračun!A:Q,17,0)=0," ",VLOOKUP(A240,Izračun!A:Q,17,0))</f>
        <v xml:space="preserve"> </v>
      </c>
      <c r="R240" t="s">
        <v>8710</v>
      </c>
      <c r="S240" t="str">
        <f ca="1">Izračun!$T$1</f>
        <v>0</v>
      </c>
    </row>
    <row r="241" spans="1:19" x14ac:dyDescent="0.25">
      <c r="A241" t="s">
        <v>7674</v>
      </c>
      <c r="B241" t="s">
        <v>9552</v>
      </c>
      <c r="C241" t="s">
        <v>8708</v>
      </c>
      <c r="F241" s="2">
        <f>VLOOKUP(A241,Izračun!A:J,10,0)</f>
        <v>3.294</v>
      </c>
      <c r="H241">
        <f>VLOOKUP(A241,Izračun!A:F,6,0)</f>
        <v>0</v>
      </c>
      <c r="J241" t="s">
        <v>14574</v>
      </c>
      <c r="M241" t="s">
        <v>8709</v>
      </c>
      <c r="Q241" s="3" t="str">
        <f ca="1">IF(VLOOKUP(A241,Izračun!A:Q,17,0)=0," ",VLOOKUP(A241,Izračun!A:Q,17,0))</f>
        <v xml:space="preserve"> </v>
      </c>
      <c r="R241" t="s">
        <v>8710</v>
      </c>
      <c r="S241" t="str">
        <f ca="1">Izračun!$T$1</f>
        <v>0</v>
      </c>
    </row>
    <row r="242" spans="1:19" x14ac:dyDescent="0.25">
      <c r="A242" t="s">
        <v>2577</v>
      </c>
      <c r="B242" t="s">
        <v>9285</v>
      </c>
      <c r="C242" t="s">
        <v>8708</v>
      </c>
      <c r="F242" s="2">
        <f>VLOOKUP(A242,Izračun!A:J,10,0)</f>
        <v>3.3027839999999995</v>
      </c>
      <c r="H242">
        <f>VLOOKUP(A242,Izračun!A:F,6,0)</f>
        <v>15</v>
      </c>
      <c r="J242" t="s">
        <v>14574</v>
      </c>
      <c r="M242" t="s">
        <v>8709</v>
      </c>
      <c r="Q242" s="3" t="str">
        <f ca="1">IF(VLOOKUP(A242,Izračun!A:Q,17,0)=0," ",VLOOKUP(A242,Izračun!A:Q,17,0))</f>
        <v xml:space="preserve"> </v>
      </c>
      <c r="R242" t="s">
        <v>8710</v>
      </c>
      <c r="S242" t="str">
        <f ca="1">Izračun!$T$1</f>
        <v>0</v>
      </c>
    </row>
    <row r="243" spans="1:19" x14ac:dyDescent="0.25">
      <c r="A243" t="s">
        <v>2581</v>
      </c>
      <c r="B243" t="s">
        <v>9287</v>
      </c>
      <c r="C243" t="s">
        <v>8708</v>
      </c>
      <c r="F243" s="2">
        <f>VLOOKUP(A243,Izračun!A:J,10,0)</f>
        <v>3.3027839999999995</v>
      </c>
      <c r="H243">
        <f>VLOOKUP(A243,Izračun!A:F,6,0)</f>
        <v>0</v>
      </c>
      <c r="J243" t="s">
        <v>14574</v>
      </c>
      <c r="M243" t="s">
        <v>8709</v>
      </c>
      <c r="Q243" s="3" t="str">
        <f ca="1">IF(VLOOKUP(A243,Izračun!A:Q,17,0)=0," ",VLOOKUP(A243,Izračun!A:Q,17,0))</f>
        <v xml:space="preserve"> </v>
      </c>
      <c r="R243" t="s">
        <v>8710</v>
      </c>
      <c r="S243" t="str">
        <f ca="1">Izračun!$T$1</f>
        <v>0</v>
      </c>
    </row>
    <row r="244" spans="1:19" x14ac:dyDescent="0.25">
      <c r="A244" t="s">
        <v>2583</v>
      </c>
      <c r="B244" t="s">
        <v>9294</v>
      </c>
      <c r="C244" t="s">
        <v>8708</v>
      </c>
      <c r="F244" s="2">
        <f>VLOOKUP(A244,Izračun!A:J,10,0)</f>
        <v>3.3027839999999995</v>
      </c>
      <c r="H244">
        <f>VLOOKUP(A244,Izračun!A:F,6,0)</f>
        <v>350</v>
      </c>
      <c r="J244" t="s">
        <v>14574</v>
      </c>
      <c r="M244" t="s">
        <v>8709</v>
      </c>
      <c r="Q244" s="3" t="str">
        <f ca="1">IF(VLOOKUP(A244,Izračun!A:Q,17,0)=0," ",VLOOKUP(A244,Izračun!A:Q,17,0))</f>
        <v xml:space="preserve"> </v>
      </c>
      <c r="R244" t="s">
        <v>8710</v>
      </c>
      <c r="S244" t="str">
        <f ca="1">Izračun!$T$1</f>
        <v>0</v>
      </c>
    </row>
    <row r="245" spans="1:19" x14ac:dyDescent="0.25">
      <c r="A245" t="s">
        <v>2579</v>
      </c>
      <c r="B245" t="s">
        <v>9286</v>
      </c>
      <c r="C245" t="s">
        <v>8708</v>
      </c>
      <c r="F245" s="2">
        <f>VLOOKUP(A245,Izračun!A:J,10,0)</f>
        <v>3.3027839999999995</v>
      </c>
      <c r="H245">
        <f>VLOOKUP(A245,Izračun!A:F,6,0)</f>
        <v>125</v>
      </c>
      <c r="J245" t="s">
        <v>14574</v>
      </c>
      <c r="M245" t="s">
        <v>8709</v>
      </c>
      <c r="Q245" s="3" t="str">
        <f ca="1">IF(VLOOKUP(A245,Izračun!A:Q,17,0)=0," ",VLOOKUP(A245,Izračun!A:Q,17,0))</f>
        <v xml:space="preserve"> </v>
      </c>
      <c r="R245" t="s">
        <v>8710</v>
      </c>
      <c r="S245" t="str">
        <f ca="1">Izračun!$T$1</f>
        <v>0</v>
      </c>
    </row>
    <row r="246" spans="1:19" x14ac:dyDescent="0.25">
      <c r="A246" t="s">
        <v>2587</v>
      </c>
      <c r="B246" t="s">
        <v>9295</v>
      </c>
      <c r="C246" t="s">
        <v>8708</v>
      </c>
      <c r="F246" s="2">
        <f>VLOOKUP(A246,Izračun!A:J,10,0)</f>
        <v>3.3027839999999995</v>
      </c>
      <c r="H246">
        <f>VLOOKUP(A246,Izračun!A:F,6,0)</f>
        <v>1</v>
      </c>
      <c r="J246" t="s">
        <v>14574</v>
      </c>
      <c r="M246" t="s">
        <v>8709</v>
      </c>
      <c r="Q246" s="3" t="str">
        <f ca="1">IF(VLOOKUP(A246,Izračun!A:Q,17,0)=0," ",VLOOKUP(A246,Izračun!A:Q,17,0))</f>
        <v xml:space="preserve"> </v>
      </c>
      <c r="R246" t="s">
        <v>8710</v>
      </c>
      <c r="S246" t="str">
        <f ca="1">Izračun!$T$1</f>
        <v>0</v>
      </c>
    </row>
    <row r="247" spans="1:19" x14ac:dyDescent="0.25">
      <c r="A247" t="s">
        <v>2575</v>
      </c>
      <c r="B247" t="s">
        <v>9284</v>
      </c>
      <c r="C247" t="s">
        <v>8708</v>
      </c>
      <c r="F247" s="2">
        <f>VLOOKUP(A247,Izračun!A:J,10,0)</f>
        <v>3.3027839999999995</v>
      </c>
      <c r="H247">
        <f>VLOOKUP(A247,Izračun!A:F,6,0)</f>
        <v>101</v>
      </c>
      <c r="J247" t="s">
        <v>14574</v>
      </c>
      <c r="M247" t="s">
        <v>8709</v>
      </c>
      <c r="Q247" s="3" t="str">
        <f ca="1">IF(VLOOKUP(A247,Izračun!A:Q,17,0)=0," ",VLOOKUP(A247,Izračun!A:Q,17,0))</f>
        <v xml:space="preserve"> </v>
      </c>
      <c r="R247" t="s">
        <v>8710</v>
      </c>
      <c r="S247" t="str">
        <f ca="1">Izračun!$T$1</f>
        <v>0</v>
      </c>
    </row>
    <row r="248" spans="1:19" x14ac:dyDescent="0.25">
      <c r="A248" t="s">
        <v>12403</v>
      </c>
      <c r="B248" t="s">
        <v>14094</v>
      </c>
      <c r="C248" t="s">
        <v>8708</v>
      </c>
      <c r="F248" s="2">
        <f>VLOOKUP(A248,Izračun!A:J,10,0)</f>
        <v>3.38306</v>
      </c>
      <c r="H248">
        <f>VLOOKUP(A248,Izračun!A:F,6,0)</f>
        <v>0</v>
      </c>
      <c r="J248" t="s">
        <v>14574</v>
      </c>
      <c r="M248" t="s">
        <v>8709</v>
      </c>
      <c r="Q248" s="3" t="str">
        <f ca="1">IF(VLOOKUP(A248,Izračun!A:Q,17,0)=0," ",VLOOKUP(A248,Izračun!A:Q,17,0))</f>
        <v xml:space="preserve"> </v>
      </c>
      <c r="R248" t="s">
        <v>8710</v>
      </c>
      <c r="S248" t="str">
        <f ca="1">Izračun!$T$1</f>
        <v>0</v>
      </c>
    </row>
    <row r="249" spans="1:19" x14ac:dyDescent="0.25">
      <c r="A249" t="s">
        <v>4804</v>
      </c>
      <c r="B249" t="s">
        <v>11948</v>
      </c>
      <c r="C249" t="s">
        <v>8708</v>
      </c>
      <c r="F249" s="2">
        <f>VLOOKUP(A249,Izračun!A:J,10,0)</f>
        <v>3.4174640000000003</v>
      </c>
      <c r="H249">
        <f>VLOOKUP(A249,Izračun!A:F,6,0)</f>
        <v>74</v>
      </c>
      <c r="J249" t="s">
        <v>14574</v>
      </c>
      <c r="M249" t="s">
        <v>8709</v>
      </c>
      <c r="Q249" s="3" t="str">
        <f ca="1">IF(VLOOKUP(A249,Izračun!A:Q,17,0)=0," ",VLOOKUP(A249,Izračun!A:Q,17,0))</f>
        <v xml:space="preserve"> </v>
      </c>
      <c r="R249" t="s">
        <v>8710</v>
      </c>
      <c r="S249" t="str">
        <f ca="1">Izračun!$T$1</f>
        <v>0</v>
      </c>
    </row>
    <row r="250" spans="1:19" x14ac:dyDescent="0.25">
      <c r="A250" t="s">
        <v>1263</v>
      </c>
      <c r="B250" t="s">
        <v>11850</v>
      </c>
      <c r="C250" t="s">
        <v>8708</v>
      </c>
      <c r="F250" s="2">
        <f>VLOOKUP(A250,Izračun!A:J,10,0)</f>
        <v>3.4174640000000003</v>
      </c>
      <c r="H250">
        <f>VLOOKUP(A250,Izračun!A:F,6,0)</f>
        <v>2</v>
      </c>
      <c r="J250" t="s">
        <v>14574</v>
      </c>
      <c r="M250" t="s">
        <v>8709</v>
      </c>
      <c r="Q250" s="3" t="str">
        <f ca="1">IF(VLOOKUP(A250,Izračun!A:Q,17,0)=0," ",VLOOKUP(A250,Izračun!A:Q,17,0))</f>
        <v xml:space="preserve"> </v>
      </c>
      <c r="R250" t="s">
        <v>8710</v>
      </c>
      <c r="S250" t="str">
        <f ca="1">Izračun!$T$1</f>
        <v>0</v>
      </c>
    </row>
    <row r="251" spans="1:19" x14ac:dyDescent="0.25">
      <c r="A251" t="s">
        <v>572</v>
      </c>
      <c r="B251" t="s">
        <v>12341</v>
      </c>
      <c r="C251" t="s">
        <v>8708</v>
      </c>
      <c r="F251" s="2">
        <f>VLOOKUP(A251,Izračun!A:J,10,0)</f>
        <v>3.4174640000000003</v>
      </c>
      <c r="H251">
        <f>VLOOKUP(A251,Izračun!A:F,6,0)</f>
        <v>6</v>
      </c>
      <c r="J251" t="s">
        <v>14574</v>
      </c>
      <c r="M251" t="s">
        <v>8709</v>
      </c>
      <c r="Q251" s="3" t="str">
        <f ca="1">IF(VLOOKUP(A251,Izračun!A:Q,17,0)=0," ",VLOOKUP(A251,Izračun!A:Q,17,0))</f>
        <v xml:space="preserve"> </v>
      </c>
      <c r="R251" t="s">
        <v>8710</v>
      </c>
      <c r="S251" t="str">
        <f ca="1">Izračun!$T$1</f>
        <v>0</v>
      </c>
    </row>
    <row r="252" spans="1:19" x14ac:dyDescent="0.25">
      <c r="A252" t="s">
        <v>5194</v>
      </c>
      <c r="B252" t="s">
        <v>11825</v>
      </c>
      <c r="C252" t="s">
        <v>8708</v>
      </c>
      <c r="F252" s="2">
        <f>VLOOKUP(A252,Izračun!A:J,10,0)</f>
        <v>3.4174640000000003</v>
      </c>
      <c r="H252">
        <f>VLOOKUP(A252,Izračun!A:F,6,0)</f>
        <v>0</v>
      </c>
      <c r="J252" t="s">
        <v>14574</v>
      </c>
      <c r="M252" t="s">
        <v>8709</v>
      </c>
      <c r="Q252" s="3" t="str">
        <f ca="1">IF(VLOOKUP(A252,Izračun!A:Q,17,0)=0," ",VLOOKUP(A252,Izračun!A:Q,17,0))</f>
        <v xml:space="preserve"> </v>
      </c>
      <c r="R252" t="s">
        <v>8710</v>
      </c>
      <c r="S252" t="str">
        <f ca="1">Izračun!$T$1</f>
        <v>0</v>
      </c>
    </row>
    <row r="253" spans="1:19" x14ac:dyDescent="0.25">
      <c r="A253" t="s">
        <v>1208</v>
      </c>
      <c r="B253" t="s">
        <v>8915</v>
      </c>
      <c r="C253" t="s">
        <v>8708</v>
      </c>
      <c r="F253" s="2">
        <f>VLOOKUP(A253,Izračun!A:J,10,0)</f>
        <v>3.4174640000000003</v>
      </c>
      <c r="H253">
        <f>VLOOKUP(A253,Izračun!A:F,6,0)</f>
        <v>28</v>
      </c>
      <c r="J253" t="s">
        <v>14574</v>
      </c>
      <c r="M253" t="s">
        <v>8709</v>
      </c>
      <c r="Q253" s="3" t="str">
        <f ca="1">IF(VLOOKUP(A253,Izračun!A:Q,17,0)=0," ",VLOOKUP(A253,Izračun!A:Q,17,0))</f>
        <v xml:space="preserve"> </v>
      </c>
      <c r="R253" t="s">
        <v>8710</v>
      </c>
      <c r="S253" t="str">
        <f ca="1">Izračun!$T$1</f>
        <v>0</v>
      </c>
    </row>
    <row r="254" spans="1:19" x14ac:dyDescent="0.25">
      <c r="A254" t="s">
        <v>575</v>
      </c>
      <c r="B254" t="s">
        <v>11904</v>
      </c>
      <c r="C254" t="s">
        <v>8708</v>
      </c>
      <c r="F254" s="2">
        <f>VLOOKUP(A254,Izračun!A:J,10,0)</f>
        <v>3.4174640000000003</v>
      </c>
      <c r="H254">
        <f>VLOOKUP(A254,Izračun!A:F,6,0)</f>
        <v>6</v>
      </c>
      <c r="J254" t="s">
        <v>14574</v>
      </c>
      <c r="M254" t="s">
        <v>8709</v>
      </c>
      <c r="Q254" s="3" t="str">
        <f ca="1">IF(VLOOKUP(A254,Izračun!A:Q,17,0)=0," ",VLOOKUP(A254,Izračun!A:Q,17,0))</f>
        <v xml:space="preserve"> </v>
      </c>
      <c r="R254" t="s">
        <v>8710</v>
      </c>
      <c r="S254" t="str">
        <f ca="1">Izračun!$T$1</f>
        <v>0</v>
      </c>
    </row>
    <row r="255" spans="1:19" x14ac:dyDescent="0.25">
      <c r="A255" t="s">
        <v>892</v>
      </c>
      <c r="B255" t="s">
        <v>10370</v>
      </c>
      <c r="C255" t="s">
        <v>8708</v>
      </c>
      <c r="F255" s="2">
        <f>VLOOKUP(A255,Izračun!A:J,10,0)</f>
        <v>3.4174640000000003</v>
      </c>
      <c r="H255">
        <f>VLOOKUP(A255,Izračun!A:F,6,0)</f>
        <v>1</v>
      </c>
      <c r="J255" t="s">
        <v>14574</v>
      </c>
      <c r="M255" t="s">
        <v>8709</v>
      </c>
      <c r="Q255" s="3" t="str">
        <f ca="1">IF(VLOOKUP(A255,Izračun!A:Q,17,0)=0," ",VLOOKUP(A255,Izračun!A:Q,17,0))</f>
        <v xml:space="preserve"> </v>
      </c>
      <c r="R255" t="s">
        <v>8710</v>
      </c>
      <c r="S255" t="str">
        <f ca="1">Izračun!$T$1</f>
        <v>0</v>
      </c>
    </row>
    <row r="256" spans="1:19" x14ac:dyDescent="0.25">
      <c r="A256" t="s">
        <v>564</v>
      </c>
      <c r="B256" t="s">
        <v>11959</v>
      </c>
      <c r="C256" t="s">
        <v>8708</v>
      </c>
      <c r="F256" s="2">
        <f>VLOOKUP(A256,Izračun!A:J,10,0)</f>
        <v>3.4174640000000003</v>
      </c>
      <c r="H256">
        <f>VLOOKUP(A256,Izračun!A:F,6,0)</f>
        <v>7</v>
      </c>
      <c r="J256" t="s">
        <v>14574</v>
      </c>
      <c r="M256" t="s">
        <v>8709</v>
      </c>
      <c r="Q256" s="3" t="str">
        <f ca="1">IF(VLOOKUP(A256,Izračun!A:Q,17,0)=0," ",VLOOKUP(A256,Izračun!A:Q,17,0))</f>
        <v xml:space="preserve"> </v>
      </c>
      <c r="R256" t="s">
        <v>8710</v>
      </c>
      <c r="S256" t="str">
        <f ca="1">Izračun!$T$1</f>
        <v>0</v>
      </c>
    </row>
    <row r="257" spans="1:19" x14ac:dyDescent="0.25">
      <c r="A257" t="s">
        <v>631</v>
      </c>
      <c r="B257" t="s">
        <v>11960</v>
      </c>
      <c r="C257" t="s">
        <v>8708</v>
      </c>
      <c r="F257" s="2">
        <f>VLOOKUP(A257,Izračun!A:J,10,0)</f>
        <v>3.4174640000000003</v>
      </c>
      <c r="H257">
        <f>VLOOKUP(A257,Izračun!A:F,6,0)</f>
        <v>7</v>
      </c>
      <c r="J257" t="s">
        <v>14574</v>
      </c>
      <c r="M257" t="s">
        <v>8709</v>
      </c>
      <c r="Q257" s="3" t="str">
        <f ca="1">IF(VLOOKUP(A257,Izračun!A:Q,17,0)=0," ",VLOOKUP(A257,Izračun!A:Q,17,0))</f>
        <v xml:space="preserve"> </v>
      </c>
      <c r="R257" t="s">
        <v>8710</v>
      </c>
      <c r="S257" t="str">
        <f ca="1">Izračun!$T$1</f>
        <v>0</v>
      </c>
    </row>
    <row r="258" spans="1:19" x14ac:dyDescent="0.25">
      <c r="A258" t="s">
        <v>11148</v>
      </c>
      <c r="B258" t="s">
        <v>12339</v>
      </c>
      <c r="C258" t="s">
        <v>8708</v>
      </c>
      <c r="F258" s="2">
        <f>VLOOKUP(A258,Izračun!A:J,10,0)</f>
        <v>3.4174640000000003</v>
      </c>
      <c r="H258">
        <f>VLOOKUP(A258,Izračun!A:F,6,0)</f>
        <v>39</v>
      </c>
      <c r="J258" t="s">
        <v>14574</v>
      </c>
      <c r="M258" t="s">
        <v>8709</v>
      </c>
      <c r="Q258" s="3" t="str">
        <f ca="1">IF(VLOOKUP(A258,Izračun!A:Q,17,0)=0," ",VLOOKUP(A258,Izračun!A:Q,17,0))</f>
        <v xml:space="preserve"> </v>
      </c>
      <c r="R258" t="s">
        <v>8710</v>
      </c>
      <c r="S258" t="str">
        <f ca="1">Izračun!$T$1</f>
        <v>0</v>
      </c>
    </row>
    <row r="259" spans="1:19" x14ac:dyDescent="0.25">
      <c r="A259" t="s">
        <v>11316</v>
      </c>
      <c r="B259" t="s">
        <v>12381</v>
      </c>
      <c r="C259" t="s">
        <v>8708</v>
      </c>
      <c r="F259" s="2">
        <f>VLOOKUP(A259,Izračun!A:J,10,0)</f>
        <v>3.4174640000000003</v>
      </c>
      <c r="H259">
        <f>VLOOKUP(A259,Izračun!A:F,6,0)</f>
        <v>75</v>
      </c>
      <c r="J259" t="s">
        <v>14574</v>
      </c>
      <c r="M259" t="s">
        <v>8709</v>
      </c>
      <c r="Q259" s="3" t="str">
        <f ca="1">IF(VLOOKUP(A259,Izračun!A:Q,17,0)=0," ",VLOOKUP(A259,Izračun!A:Q,17,0))</f>
        <v xml:space="preserve"> </v>
      </c>
      <c r="R259" t="s">
        <v>8710</v>
      </c>
      <c r="S259" t="str">
        <f ca="1">Izračun!$T$1</f>
        <v>0</v>
      </c>
    </row>
    <row r="260" spans="1:19" x14ac:dyDescent="0.25">
      <c r="A260" t="s">
        <v>6746</v>
      </c>
      <c r="B260" t="s">
        <v>10373</v>
      </c>
      <c r="C260" t="s">
        <v>8708</v>
      </c>
      <c r="F260" s="2">
        <f>VLOOKUP(A260,Izračun!A:J,10,0)</f>
        <v>3.4190500000000004</v>
      </c>
      <c r="H260">
        <f>VLOOKUP(A260,Izračun!A:F,6,0)</f>
        <v>117</v>
      </c>
      <c r="J260" t="s">
        <v>14574</v>
      </c>
      <c r="M260" t="s">
        <v>8709</v>
      </c>
      <c r="Q260" s="3" t="str">
        <f ca="1">IF(VLOOKUP(A260,Izračun!A:Q,17,0)=0," ",VLOOKUP(A260,Izračun!A:Q,17,0))</f>
        <v xml:space="preserve"> </v>
      </c>
      <c r="R260" t="s">
        <v>8710</v>
      </c>
      <c r="S260" t="str">
        <f ca="1">Izračun!$T$1</f>
        <v>0</v>
      </c>
    </row>
    <row r="261" spans="1:19" x14ac:dyDescent="0.25">
      <c r="A261" t="s">
        <v>6721</v>
      </c>
      <c r="B261" t="s">
        <v>13880</v>
      </c>
      <c r="C261" t="s">
        <v>8708</v>
      </c>
      <c r="F261" s="2">
        <f>VLOOKUP(A261,Izračun!A:J,10,0)</f>
        <v>3.4190500000000004</v>
      </c>
      <c r="H261">
        <f>VLOOKUP(A261,Izračun!A:F,6,0)</f>
        <v>110</v>
      </c>
      <c r="J261" t="s">
        <v>14574</v>
      </c>
      <c r="M261" t="s">
        <v>8709</v>
      </c>
      <c r="Q261" s="3" t="str">
        <f ca="1">IF(VLOOKUP(A261,Izračun!A:Q,17,0)=0," ",VLOOKUP(A261,Izračun!A:Q,17,0))</f>
        <v xml:space="preserve"> </v>
      </c>
      <c r="R261" t="s">
        <v>8710</v>
      </c>
      <c r="S261" t="str">
        <f ca="1">Izračun!$T$1</f>
        <v>0</v>
      </c>
    </row>
    <row r="262" spans="1:19" x14ac:dyDescent="0.25">
      <c r="A262" t="s">
        <v>4469</v>
      </c>
      <c r="B262" t="s">
        <v>11252</v>
      </c>
      <c r="C262" t="s">
        <v>8708</v>
      </c>
      <c r="F262" s="2">
        <f>VLOOKUP(A262,Izračun!A:J,10,0)</f>
        <v>3.4538199999999999</v>
      </c>
      <c r="H262">
        <f>VLOOKUP(A262,Izračun!A:F,6,0)</f>
        <v>10</v>
      </c>
      <c r="J262" t="s">
        <v>14574</v>
      </c>
      <c r="M262" t="s">
        <v>8709</v>
      </c>
      <c r="Q262" s="3">
        <f ca="1">IF(VLOOKUP(A262,Izračun!A:Q,17,0)=0," ",VLOOKUP(A262,Izračun!A:Q,17,0))</f>
        <v>3.1811499999999997</v>
      </c>
      <c r="R262" t="s">
        <v>8710</v>
      </c>
      <c r="S262" t="str">
        <f ca="1">Izračun!$T$1</f>
        <v>0</v>
      </c>
    </row>
    <row r="263" spans="1:19" x14ac:dyDescent="0.25">
      <c r="A263" t="s">
        <v>4467</v>
      </c>
      <c r="B263" t="s">
        <v>11253</v>
      </c>
      <c r="C263" t="s">
        <v>8708</v>
      </c>
      <c r="F263" s="2">
        <f>VLOOKUP(A263,Izračun!A:J,10,0)</f>
        <v>3.4538199999999999</v>
      </c>
      <c r="H263">
        <f>VLOOKUP(A263,Izračun!A:F,6,0)</f>
        <v>15</v>
      </c>
      <c r="J263" t="s">
        <v>14574</v>
      </c>
      <c r="M263" t="s">
        <v>8709</v>
      </c>
      <c r="Q263" s="3">
        <f ca="1">IF(VLOOKUP(A263,Izračun!A:Q,17,0)=0," ",VLOOKUP(A263,Izračun!A:Q,17,0))</f>
        <v>3.1811499999999997</v>
      </c>
      <c r="R263" t="s">
        <v>8710</v>
      </c>
      <c r="S263" t="str">
        <f ca="1">Izračun!$T$1</f>
        <v>0</v>
      </c>
    </row>
    <row r="264" spans="1:19" x14ac:dyDescent="0.25">
      <c r="A264" t="s">
        <v>10176</v>
      </c>
      <c r="B264" t="s">
        <v>14001</v>
      </c>
      <c r="C264" t="s">
        <v>8708</v>
      </c>
      <c r="F264" s="2">
        <f>VLOOKUP(A264,Izračun!A:J,10,0)</f>
        <v>3.4538199999999999</v>
      </c>
      <c r="H264">
        <f>VLOOKUP(A264,Izračun!A:F,6,0)</f>
        <v>3</v>
      </c>
      <c r="J264" t="s">
        <v>14574</v>
      </c>
      <c r="M264" t="s">
        <v>8709</v>
      </c>
      <c r="Q264" s="3">
        <f ca="1">IF(VLOOKUP(A264,Izračun!A:Q,17,0)=0," ",VLOOKUP(A264,Izračun!A:Q,17,0))</f>
        <v>3.1811499999999997</v>
      </c>
      <c r="R264" t="s">
        <v>8710</v>
      </c>
      <c r="S264" t="str">
        <f ca="1">Izračun!$T$1</f>
        <v>0</v>
      </c>
    </row>
    <row r="265" spans="1:19" x14ac:dyDescent="0.25">
      <c r="A265" t="s">
        <v>650</v>
      </c>
      <c r="B265" t="s">
        <v>8711</v>
      </c>
      <c r="C265" t="s">
        <v>8708</v>
      </c>
      <c r="F265" s="2">
        <f>VLOOKUP(A265,Izračun!A:J,10,0)</f>
        <v>3.4538199999999999</v>
      </c>
      <c r="H265">
        <f>VLOOKUP(A265,Izračun!A:F,6,0)</f>
        <v>26</v>
      </c>
      <c r="J265" t="s">
        <v>14574</v>
      </c>
      <c r="M265" t="s">
        <v>8709</v>
      </c>
      <c r="Q265" s="3">
        <f ca="1">IF(VLOOKUP(A265,Izračun!A:Q,17,0)=0," ",VLOOKUP(A265,Izračun!A:Q,17,0))</f>
        <v>3.1811499999999997</v>
      </c>
      <c r="R265" t="s">
        <v>8710</v>
      </c>
      <c r="S265" t="str">
        <f ca="1">Izračun!$T$1</f>
        <v>0</v>
      </c>
    </row>
    <row r="266" spans="1:19" x14ac:dyDescent="0.25">
      <c r="A266" t="s">
        <v>4165</v>
      </c>
      <c r="B266" t="s">
        <v>10905</v>
      </c>
      <c r="C266" t="s">
        <v>8708</v>
      </c>
      <c r="F266" s="2">
        <f>VLOOKUP(A266,Izračun!A:J,10,0)</f>
        <v>3.5630100000000002</v>
      </c>
      <c r="H266">
        <f>VLOOKUP(A266,Izračun!A:F,6,0)</f>
        <v>13</v>
      </c>
      <c r="J266" t="s">
        <v>14574</v>
      </c>
      <c r="M266" t="s">
        <v>8709</v>
      </c>
      <c r="Q266" s="3" t="str">
        <f ca="1">IF(VLOOKUP(A266,Izračun!A:Q,17,0)=0," ",VLOOKUP(A266,Izračun!A:Q,17,0))</f>
        <v xml:space="preserve"> </v>
      </c>
      <c r="R266" t="s">
        <v>8710</v>
      </c>
      <c r="S266" t="str">
        <f ca="1">Izračun!$T$1</f>
        <v>0</v>
      </c>
    </row>
    <row r="267" spans="1:19" x14ac:dyDescent="0.25">
      <c r="A267" t="s">
        <v>5140</v>
      </c>
      <c r="B267" t="s">
        <v>13206</v>
      </c>
      <c r="C267" t="s">
        <v>8708</v>
      </c>
      <c r="F267" s="2">
        <f>VLOOKUP(A267,Izračun!A:J,10,0)</f>
        <v>3.4765900799999998</v>
      </c>
      <c r="H267">
        <f>VLOOKUP(A267,Izračun!A:F,6,0)</f>
        <v>24</v>
      </c>
      <c r="J267" t="s">
        <v>14574</v>
      </c>
      <c r="M267" t="s">
        <v>8709</v>
      </c>
      <c r="Q267" s="3" t="str">
        <f ca="1">IF(VLOOKUP(A267,Izračun!A:Q,17,0)=0," ",VLOOKUP(A267,Izračun!A:Q,17,0))</f>
        <v xml:space="preserve"> </v>
      </c>
      <c r="R267" t="s">
        <v>8710</v>
      </c>
      <c r="S267" t="str">
        <f ca="1">Izračun!$T$1</f>
        <v>0</v>
      </c>
    </row>
    <row r="268" spans="1:19" x14ac:dyDescent="0.25">
      <c r="A268" t="s">
        <v>3641</v>
      </c>
      <c r="B268" t="s">
        <v>10946</v>
      </c>
      <c r="C268" t="s">
        <v>8708</v>
      </c>
      <c r="F268" s="2">
        <f>VLOOKUP(A268,Izračun!A:J,10,0)</f>
        <v>3.4901759999999995</v>
      </c>
      <c r="H268">
        <f>VLOOKUP(A268,Izračun!A:F,6,0)</f>
        <v>146</v>
      </c>
      <c r="J268" t="s">
        <v>14574</v>
      </c>
      <c r="M268" t="s">
        <v>8709</v>
      </c>
      <c r="Q268" s="3" t="str">
        <f ca="1">IF(VLOOKUP(A268,Izračun!A:Q,17,0)=0," ",VLOOKUP(A268,Izračun!A:Q,17,0))</f>
        <v xml:space="preserve"> </v>
      </c>
      <c r="R268" t="s">
        <v>8710</v>
      </c>
      <c r="S268" t="str">
        <f ca="1">Izračun!$T$1</f>
        <v>0</v>
      </c>
    </row>
    <row r="269" spans="1:19" x14ac:dyDescent="0.25">
      <c r="A269" t="s">
        <v>17</v>
      </c>
      <c r="B269" t="s">
        <v>11962</v>
      </c>
      <c r="C269" t="s">
        <v>8708</v>
      </c>
      <c r="F269" s="2">
        <f>VLOOKUP(A269,Izračun!A:J,10,0)</f>
        <v>3.5550800000000002</v>
      </c>
      <c r="H269">
        <f>VLOOKUP(A269,Izračun!A:F,6,0)</f>
        <v>4</v>
      </c>
      <c r="J269" t="s">
        <v>14574</v>
      </c>
      <c r="M269" t="s">
        <v>8709</v>
      </c>
      <c r="Q269" s="3" t="str">
        <f ca="1">IF(VLOOKUP(A269,Izračun!A:Q,17,0)=0," ",VLOOKUP(A269,Izračun!A:Q,17,0))</f>
        <v xml:space="preserve"> </v>
      </c>
      <c r="R269" t="s">
        <v>8710</v>
      </c>
      <c r="S269" t="str">
        <f ca="1">Izračun!$T$1</f>
        <v>0</v>
      </c>
    </row>
    <row r="270" spans="1:19" x14ac:dyDescent="0.25">
      <c r="A270" t="s">
        <v>4529</v>
      </c>
      <c r="B270" t="s">
        <v>8940</v>
      </c>
      <c r="C270" t="s">
        <v>8708</v>
      </c>
      <c r="F270" s="2">
        <f>VLOOKUP(A270,Izračun!A:J,10,0)</f>
        <v>3.5550800000000002</v>
      </c>
      <c r="H270">
        <f>VLOOKUP(A270,Izračun!A:F,6,0)</f>
        <v>44</v>
      </c>
      <c r="J270" t="s">
        <v>14574</v>
      </c>
      <c r="M270" t="s">
        <v>8709</v>
      </c>
      <c r="Q270" s="3" t="str">
        <f ca="1">IF(VLOOKUP(A270,Izračun!A:Q,17,0)=0," ",VLOOKUP(A270,Izračun!A:Q,17,0))</f>
        <v xml:space="preserve"> </v>
      </c>
      <c r="R270" t="s">
        <v>8710</v>
      </c>
      <c r="S270" t="str">
        <f ca="1">Izračun!$T$1</f>
        <v>0</v>
      </c>
    </row>
    <row r="271" spans="1:19" x14ac:dyDescent="0.25">
      <c r="A271" t="s">
        <v>1740</v>
      </c>
      <c r="B271" t="s">
        <v>12556</v>
      </c>
      <c r="C271" t="s">
        <v>8708</v>
      </c>
      <c r="F271" s="2">
        <f>VLOOKUP(A271,Izračun!A:J,10,0)</f>
        <v>3.5550800000000002</v>
      </c>
      <c r="H271">
        <f>VLOOKUP(A271,Izračun!A:F,6,0)</f>
        <v>154</v>
      </c>
      <c r="J271" t="s">
        <v>14574</v>
      </c>
      <c r="M271" t="s">
        <v>8709</v>
      </c>
      <c r="Q271" s="3" t="str">
        <f ca="1">IF(VLOOKUP(A271,Izračun!A:Q,17,0)=0," ",VLOOKUP(A271,Izračun!A:Q,17,0))</f>
        <v xml:space="preserve"> </v>
      </c>
      <c r="R271" t="s">
        <v>8710</v>
      </c>
      <c r="S271" t="str">
        <f ca="1">Izračun!$T$1</f>
        <v>0</v>
      </c>
    </row>
    <row r="272" spans="1:19" x14ac:dyDescent="0.25">
      <c r="A272" t="s">
        <v>3020</v>
      </c>
      <c r="B272" t="s">
        <v>11885</v>
      </c>
      <c r="C272" t="s">
        <v>8708</v>
      </c>
      <c r="F272" s="2">
        <f>VLOOKUP(A272,Izračun!A:J,10,0)</f>
        <v>3.5665480000000001</v>
      </c>
      <c r="H272">
        <f>VLOOKUP(A272,Izračun!A:F,6,0)</f>
        <v>0</v>
      </c>
      <c r="J272" t="s">
        <v>14574</v>
      </c>
      <c r="M272" t="s">
        <v>8709</v>
      </c>
      <c r="Q272" s="3" t="str">
        <f ca="1">IF(VLOOKUP(A272,Izračun!A:Q,17,0)=0," ",VLOOKUP(A272,Izračun!A:Q,17,0))</f>
        <v xml:space="preserve"> </v>
      </c>
      <c r="R272" t="s">
        <v>8710</v>
      </c>
      <c r="S272" t="str">
        <f ca="1">Izračun!$T$1</f>
        <v>0</v>
      </c>
    </row>
    <row r="273" spans="1:19" x14ac:dyDescent="0.25">
      <c r="A273" t="s">
        <v>4198</v>
      </c>
      <c r="B273" t="s">
        <v>11972</v>
      </c>
      <c r="C273" t="s">
        <v>8708</v>
      </c>
      <c r="F273" s="2">
        <f>VLOOKUP(A273,Izračun!A:J,10,0)</f>
        <v>3.5665480000000001</v>
      </c>
      <c r="H273">
        <f>VLOOKUP(A273,Izračun!A:F,6,0)</f>
        <v>21</v>
      </c>
      <c r="J273" t="s">
        <v>14574</v>
      </c>
      <c r="M273" t="s">
        <v>8709</v>
      </c>
      <c r="Q273" s="3" t="str">
        <f ca="1">IF(VLOOKUP(A273,Izračun!A:Q,17,0)=0," ",VLOOKUP(A273,Izračun!A:Q,17,0))</f>
        <v xml:space="preserve"> </v>
      </c>
      <c r="R273" t="s">
        <v>8710</v>
      </c>
      <c r="S273" t="str">
        <f ca="1">Izračun!$T$1</f>
        <v>0</v>
      </c>
    </row>
    <row r="274" spans="1:19" x14ac:dyDescent="0.25">
      <c r="A274" t="s">
        <v>619</v>
      </c>
      <c r="B274" t="s">
        <v>11882</v>
      </c>
      <c r="C274" t="s">
        <v>8708</v>
      </c>
      <c r="F274" s="2">
        <f>VLOOKUP(A274,Izračun!A:J,10,0)</f>
        <v>3.6009519999999999</v>
      </c>
      <c r="H274">
        <f>VLOOKUP(A274,Izračun!A:F,6,0)</f>
        <v>3</v>
      </c>
      <c r="J274" t="s">
        <v>14574</v>
      </c>
      <c r="M274" t="s">
        <v>8709</v>
      </c>
      <c r="Q274" s="3" t="str">
        <f ca="1">IF(VLOOKUP(A274,Izračun!A:Q,17,0)=0," ",VLOOKUP(A274,Izračun!A:Q,17,0))</f>
        <v xml:space="preserve"> </v>
      </c>
      <c r="R274" t="s">
        <v>8710</v>
      </c>
      <c r="S274" t="str">
        <f ca="1">Izračun!$T$1</f>
        <v>0</v>
      </c>
    </row>
    <row r="275" spans="1:19" x14ac:dyDescent="0.25">
      <c r="A275" t="s">
        <v>1176</v>
      </c>
      <c r="B275" t="s">
        <v>14008</v>
      </c>
      <c r="C275" t="s">
        <v>8708</v>
      </c>
      <c r="F275" s="2">
        <f>VLOOKUP(A275,Izračun!A:J,10,0)</f>
        <v>3.623888</v>
      </c>
      <c r="H275">
        <f>VLOOKUP(A275,Izračun!A:F,6,0)</f>
        <v>11</v>
      </c>
      <c r="J275" t="s">
        <v>14574</v>
      </c>
      <c r="M275" t="s">
        <v>8709</v>
      </c>
      <c r="Q275" s="3" t="str">
        <f ca="1">IF(VLOOKUP(A275,Izračun!A:Q,17,0)=0," ",VLOOKUP(A275,Izračun!A:Q,17,0))</f>
        <v xml:space="preserve"> </v>
      </c>
      <c r="R275" t="s">
        <v>8710</v>
      </c>
      <c r="S275" t="str">
        <f ca="1">Izračun!$T$1</f>
        <v>0</v>
      </c>
    </row>
    <row r="276" spans="1:19" x14ac:dyDescent="0.25">
      <c r="A276" t="s">
        <v>7308</v>
      </c>
      <c r="B276" t="s">
        <v>12390</v>
      </c>
      <c r="C276" t="s">
        <v>8708</v>
      </c>
      <c r="F276" s="2">
        <f>VLOOKUP(A276,Izračun!A:J,10,0)</f>
        <v>3.623888</v>
      </c>
      <c r="H276">
        <f>VLOOKUP(A276,Izračun!A:F,6,0)</f>
        <v>10</v>
      </c>
      <c r="J276" t="s">
        <v>14574</v>
      </c>
      <c r="M276" t="s">
        <v>8709</v>
      </c>
      <c r="Q276" s="3" t="str">
        <f ca="1">IF(VLOOKUP(A276,Izračun!A:Q,17,0)=0," ",VLOOKUP(A276,Izračun!A:Q,17,0))</f>
        <v xml:space="preserve"> </v>
      </c>
      <c r="R276" t="s">
        <v>8710</v>
      </c>
      <c r="S276" t="str">
        <f ca="1">Izračun!$T$1</f>
        <v>0</v>
      </c>
    </row>
    <row r="277" spans="1:19" x14ac:dyDescent="0.25">
      <c r="A277" t="s">
        <v>566</v>
      </c>
      <c r="B277" t="s">
        <v>11903</v>
      </c>
      <c r="C277" t="s">
        <v>8708</v>
      </c>
      <c r="F277" s="2">
        <f>VLOOKUP(A277,Izračun!A:J,10,0)</f>
        <v>3.623888</v>
      </c>
      <c r="H277">
        <f>VLOOKUP(A277,Izračun!A:F,6,0)</f>
        <v>0</v>
      </c>
      <c r="J277" t="s">
        <v>14574</v>
      </c>
      <c r="M277" t="s">
        <v>8709</v>
      </c>
      <c r="Q277" s="3" t="str">
        <f ca="1">IF(VLOOKUP(A277,Izračun!A:Q,17,0)=0," ",VLOOKUP(A277,Izračun!A:Q,17,0))</f>
        <v xml:space="preserve"> </v>
      </c>
      <c r="R277" t="s">
        <v>8710</v>
      </c>
      <c r="S277" t="str">
        <f ca="1">Izračun!$T$1</f>
        <v>0</v>
      </c>
    </row>
    <row r="278" spans="1:19" x14ac:dyDescent="0.25">
      <c r="A278" t="s">
        <v>6422</v>
      </c>
      <c r="B278" t="s">
        <v>13570</v>
      </c>
      <c r="C278" t="s">
        <v>8708</v>
      </c>
      <c r="F278" s="2">
        <f>VLOOKUP(A278,Izračun!A:J,10,0)</f>
        <v>3.623888</v>
      </c>
      <c r="H278">
        <f>VLOOKUP(A278,Izračun!A:F,6,0)</f>
        <v>1</v>
      </c>
      <c r="J278" t="s">
        <v>14574</v>
      </c>
      <c r="M278" t="s">
        <v>8709</v>
      </c>
      <c r="Q278" s="3" t="str">
        <f ca="1">IF(VLOOKUP(A278,Izračun!A:Q,17,0)=0," ",VLOOKUP(A278,Izračun!A:Q,17,0))</f>
        <v xml:space="preserve"> </v>
      </c>
      <c r="R278" t="s">
        <v>8710</v>
      </c>
      <c r="S278" t="str">
        <f ca="1">Izračun!$T$1</f>
        <v>0</v>
      </c>
    </row>
    <row r="279" spans="1:19" x14ac:dyDescent="0.25">
      <c r="A279" t="s">
        <v>3645</v>
      </c>
      <c r="B279" t="s">
        <v>10923</v>
      </c>
      <c r="C279" t="s">
        <v>8708</v>
      </c>
      <c r="F279" s="2">
        <f>VLOOKUP(A279,Izračun!A:J,10,0)</f>
        <v>3.6307199999999997</v>
      </c>
      <c r="H279">
        <f>VLOOKUP(A279,Izračun!A:F,6,0)</f>
        <v>47</v>
      </c>
      <c r="J279" t="s">
        <v>14574</v>
      </c>
      <c r="M279" t="s">
        <v>8709</v>
      </c>
      <c r="Q279" s="3" t="str">
        <f ca="1">IF(VLOOKUP(A279,Izračun!A:Q,17,0)=0," ",VLOOKUP(A279,Izračun!A:Q,17,0))</f>
        <v xml:space="preserve"> </v>
      </c>
      <c r="R279" t="s">
        <v>8710</v>
      </c>
      <c r="S279" t="str">
        <f ca="1">Izračun!$T$1</f>
        <v>0</v>
      </c>
    </row>
    <row r="280" spans="1:19" x14ac:dyDescent="0.25">
      <c r="A280" t="s">
        <v>2492</v>
      </c>
      <c r="B280" t="s">
        <v>9436</v>
      </c>
      <c r="C280" t="s">
        <v>8708</v>
      </c>
      <c r="F280" s="2">
        <f>VLOOKUP(A280,Izračun!A:J,10,0)</f>
        <v>3.6624400000000001</v>
      </c>
      <c r="H280">
        <f>VLOOKUP(A280,Izračun!A:F,6,0)</f>
        <v>548</v>
      </c>
      <c r="J280" t="s">
        <v>14574</v>
      </c>
      <c r="M280" t="s">
        <v>8709</v>
      </c>
      <c r="Q280" s="3" t="str">
        <f ca="1">IF(VLOOKUP(A280,Izračun!A:Q,17,0)=0," ",VLOOKUP(A280,Izračun!A:Q,17,0))</f>
        <v xml:space="preserve"> </v>
      </c>
      <c r="R280" t="s">
        <v>8710</v>
      </c>
      <c r="S280" t="str">
        <f ca="1">Izračun!$T$1</f>
        <v>0</v>
      </c>
    </row>
    <row r="281" spans="1:19" x14ac:dyDescent="0.25">
      <c r="A281" t="s">
        <v>2671</v>
      </c>
      <c r="B281" t="s">
        <v>13104</v>
      </c>
      <c r="C281" t="s">
        <v>8708</v>
      </c>
      <c r="F281" s="2">
        <f>VLOOKUP(A281,Izračun!A:J,10,0)</f>
        <v>3.7385679999999999</v>
      </c>
      <c r="H281">
        <f>VLOOKUP(A281,Izračun!A:F,6,0)</f>
        <v>55</v>
      </c>
      <c r="J281" t="s">
        <v>14574</v>
      </c>
      <c r="M281" t="s">
        <v>8709</v>
      </c>
      <c r="Q281" s="3" t="str">
        <f ca="1">IF(VLOOKUP(A281,Izračun!A:Q,17,0)=0," ",VLOOKUP(A281,Izračun!A:Q,17,0))</f>
        <v xml:space="preserve"> </v>
      </c>
      <c r="R281" t="s">
        <v>8710</v>
      </c>
      <c r="S281" t="str">
        <f ca="1">Izračun!$T$1</f>
        <v>0</v>
      </c>
    </row>
    <row r="282" spans="1:19" x14ac:dyDescent="0.25">
      <c r="A282" t="s">
        <v>4308</v>
      </c>
      <c r="B282" t="s">
        <v>12771</v>
      </c>
      <c r="C282" t="s">
        <v>8708</v>
      </c>
      <c r="F282" s="2">
        <f>VLOOKUP(A282,Izračun!A:J,10,0)</f>
        <v>3.7385679999999999</v>
      </c>
      <c r="H282">
        <f>VLOOKUP(A282,Izračun!A:F,6,0)</f>
        <v>60</v>
      </c>
      <c r="J282" t="s">
        <v>14574</v>
      </c>
      <c r="M282" t="s">
        <v>8709</v>
      </c>
      <c r="Q282" s="3" t="str">
        <f ca="1">IF(VLOOKUP(A282,Izračun!A:Q,17,0)=0," ",VLOOKUP(A282,Izračun!A:Q,17,0))</f>
        <v xml:space="preserve"> </v>
      </c>
      <c r="R282" t="s">
        <v>8710</v>
      </c>
      <c r="S282" t="str">
        <f ca="1">Izračun!$T$1</f>
        <v>0</v>
      </c>
    </row>
    <row r="283" spans="1:19" x14ac:dyDescent="0.25">
      <c r="A283" t="s">
        <v>1231</v>
      </c>
      <c r="B283" t="s">
        <v>8922</v>
      </c>
      <c r="C283" t="s">
        <v>8708</v>
      </c>
      <c r="F283" s="2">
        <f>VLOOKUP(A283,Izračun!A:J,10,0)</f>
        <v>3.7385679999999999</v>
      </c>
      <c r="H283">
        <f>VLOOKUP(A283,Izračun!A:F,6,0)</f>
        <v>0</v>
      </c>
      <c r="J283" t="s">
        <v>14574</v>
      </c>
      <c r="M283" t="s">
        <v>8709</v>
      </c>
      <c r="Q283" s="3" t="str">
        <f ca="1">IF(VLOOKUP(A283,Izračun!A:Q,17,0)=0," ",VLOOKUP(A283,Izračun!A:Q,17,0))</f>
        <v xml:space="preserve"> </v>
      </c>
      <c r="R283" t="s">
        <v>8710</v>
      </c>
      <c r="S283" t="str">
        <f ca="1">Izračun!$T$1</f>
        <v>0</v>
      </c>
    </row>
    <row r="284" spans="1:19" x14ac:dyDescent="0.25">
      <c r="A284" t="s">
        <v>2677</v>
      </c>
      <c r="B284" t="s">
        <v>13095</v>
      </c>
      <c r="C284" t="s">
        <v>8708</v>
      </c>
      <c r="F284" s="2">
        <f>VLOOKUP(A284,Izračun!A:J,10,0)</f>
        <v>3.7385679999999999</v>
      </c>
      <c r="H284">
        <f>VLOOKUP(A284,Izračun!A:F,6,0)</f>
        <v>50</v>
      </c>
      <c r="J284" t="s">
        <v>14574</v>
      </c>
      <c r="M284" t="s">
        <v>8709</v>
      </c>
      <c r="Q284" s="3" t="str">
        <f ca="1">IF(VLOOKUP(A284,Izračun!A:Q,17,0)=0," ",VLOOKUP(A284,Izračun!A:Q,17,0))</f>
        <v xml:space="preserve"> </v>
      </c>
      <c r="R284" t="s">
        <v>8710</v>
      </c>
      <c r="S284" t="str">
        <f ca="1">Izračun!$T$1</f>
        <v>0</v>
      </c>
    </row>
    <row r="285" spans="1:19" x14ac:dyDescent="0.25">
      <c r="A285" t="s">
        <v>2675</v>
      </c>
      <c r="B285" t="s">
        <v>13098</v>
      </c>
      <c r="C285" t="s">
        <v>8708</v>
      </c>
      <c r="F285" s="2">
        <f>VLOOKUP(A285,Izračun!A:J,10,0)</f>
        <v>3.7385679999999999</v>
      </c>
      <c r="H285">
        <f>VLOOKUP(A285,Izračun!A:F,6,0)</f>
        <v>155</v>
      </c>
      <c r="J285" t="s">
        <v>14574</v>
      </c>
      <c r="M285" t="s">
        <v>8709</v>
      </c>
      <c r="Q285" s="3" t="str">
        <f ca="1">IF(VLOOKUP(A285,Izračun!A:Q,17,0)=0," ",VLOOKUP(A285,Izračun!A:Q,17,0))</f>
        <v xml:space="preserve"> </v>
      </c>
      <c r="R285" t="s">
        <v>8710</v>
      </c>
      <c r="S285" t="str">
        <f ca="1">Izračun!$T$1</f>
        <v>0</v>
      </c>
    </row>
    <row r="286" spans="1:19" x14ac:dyDescent="0.25">
      <c r="A286" t="s">
        <v>503</v>
      </c>
      <c r="B286" t="s">
        <v>11871</v>
      </c>
      <c r="C286" t="s">
        <v>8708</v>
      </c>
      <c r="F286" s="2">
        <f>VLOOKUP(A286,Izračun!A:J,10,0)</f>
        <v>3.7385679999999999</v>
      </c>
      <c r="H286">
        <f>VLOOKUP(A286,Izračun!A:F,6,0)</f>
        <v>7</v>
      </c>
      <c r="J286" t="s">
        <v>14574</v>
      </c>
      <c r="M286" t="s">
        <v>8709</v>
      </c>
      <c r="Q286" s="3" t="str">
        <f ca="1">IF(VLOOKUP(A286,Izračun!A:Q,17,0)=0," ",VLOOKUP(A286,Izračun!A:Q,17,0))</f>
        <v xml:space="preserve"> </v>
      </c>
      <c r="R286" t="s">
        <v>8710</v>
      </c>
      <c r="S286" t="str">
        <f ca="1">Izračun!$T$1</f>
        <v>0</v>
      </c>
    </row>
    <row r="287" spans="1:19" x14ac:dyDescent="0.25">
      <c r="A287" t="s">
        <v>2679</v>
      </c>
      <c r="B287" t="s">
        <v>12466</v>
      </c>
      <c r="C287" t="s">
        <v>8708</v>
      </c>
      <c r="F287" s="2">
        <f>VLOOKUP(A287,Izračun!A:J,10,0)</f>
        <v>3.7385679999999999</v>
      </c>
      <c r="H287">
        <f>VLOOKUP(A287,Izračun!A:F,6,0)</f>
        <v>100</v>
      </c>
      <c r="J287" t="s">
        <v>14574</v>
      </c>
      <c r="M287" t="s">
        <v>8709</v>
      </c>
      <c r="Q287" s="3" t="str">
        <f ca="1">IF(VLOOKUP(A287,Izračun!A:Q,17,0)=0," ",VLOOKUP(A287,Izračun!A:Q,17,0))</f>
        <v xml:space="preserve"> </v>
      </c>
      <c r="R287" t="s">
        <v>8710</v>
      </c>
      <c r="S287" t="str">
        <f ca="1">Izračun!$T$1</f>
        <v>0</v>
      </c>
    </row>
    <row r="288" spans="1:19" x14ac:dyDescent="0.25">
      <c r="A288" t="s">
        <v>579</v>
      </c>
      <c r="B288" t="s">
        <v>12388</v>
      </c>
      <c r="C288" t="s">
        <v>8708</v>
      </c>
      <c r="F288" s="2">
        <f>VLOOKUP(A288,Izračun!A:J,10,0)</f>
        <v>3.7385679999999999</v>
      </c>
      <c r="H288">
        <f>VLOOKUP(A288,Izračun!A:F,6,0)</f>
        <v>4</v>
      </c>
      <c r="J288" t="s">
        <v>14574</v>
      </c>
      <c r="M288" t="s">
        <v>8709</v>
      </c>
      <c r="Q288" s="3" t="str">
        <f ca="1">IF(VLOOKUP(A288,Izračun!A:Q,17,0)=0," ",VLOOKUP(A288,Izračun!A:Q,17,0))</f>
        <v xml:space="preserve"> </v>
      </c>
      <c r="R288" t="s">
        <v>8710</v>
      </c>
      <c r="S288" t="str">
        <f ca="1">Izračun!$T$1</f>
        <v>0</v>
      </c>
    </row>
    <row r="289" spans="1:19" x14ac:dyDescent="0.25">
      <c r="A289" t="s">
        <v>2398</v>
      </c>
      <c r="B289" t="s">
        <v>8893</v>
      </c>
      <c r="C289" t="s">
        <v>8708</v>
      </c>
      <c r="F289" s="2">
        <f>VLOOKUP(A289,Izračun!A:J,10,0)</f>
        <v>3.7385679999999999</v>
      </c>
      <c r="H289">
        <f>VLOOKUP(A289,Izračun!A:F,6,0)</f>
        <v>157</v>
      </c>
      <c r="J289" t="s">
        <v>14574</v>
      </c>
      <c r="M289" t="s">
        <v>8709</v>
      </c>
      <c r="Q289" s="3" t="str">
        <f ca="1">IF(VLOOKUP(A289,Izračun!A:Q,17,0)=0," ",VLOOKUP(A289,Izračun!A:Q,17,0))</f>
        <v xml:space="preserve"> </v>
      </c>
      <c r="R289" t="s">
        <v>8710</v>
      </c>
      <c r="S289" t="str">
        <f ca="1">Izračun!$T$1</f>
        <v>0</v>
      </c>
    </row>
    <row r="290" spans="1:19" x14ac:dyDescent="0.25">
      <c r="A290" t="s">
        <v>5401</v>
      </c>
      <c r="B290" t="s">
        <v>11818</v>
      </c>
      <c r="C290" t="s">
        <v>8708</v>
      </c>
      <c r="F290" s="2">
        <f>VLOOKUP(A290,Izračun!A:J,10,0)</f>
        <v>3.7385679999999999</v>
      </c>
      <c r="H290">
        <f>VLOOKUP(A290,Izračun!A:F,6,0)</f>
        <v>4</v>
      </c>
      <c r="J290" t="s">
        <v>14574</v>
      </c>
      <c r="M290" t="s">
        <v>8709</v>
      </c>
      <c r="Q290" s="3" t="str">
        <f ca="1">IF(VLOOKUP(A290,Izračun!A:Q,17,0)=0," ",VLOOKUP(A290,Izračun!A:Q,17,0))</f>
        <v xml:space="preserve"> </v>
      </c>
      <c r="R290" t="s">
        <v>8710</v>
      </c>
      <c r="S290" t="str">
        <f ca="1">Izračun!$T$1</f>
        <v>0</v>
      </c>
    </row>
    <row r="291" spans="1:19" x14ac:dyDescent="0.25">
      <c r="A291" t="s">
        <v>6465</v>
      </c>
      <c r="B291" t="s">
        <v>12427</v>
      </c>
      <c r="C291" t="s">
        <v>8708</v>
      </c>
      <c r="F291" s="2">
        <f>VLOOKUP(A291,Izračun!A:J,10,0)</f>
        <v>3.7385679999999999</v>
      </c>
      <c r="H291">
        <f>VLOOKUP(A291,Izračun!A:F,6,0)</f>
        <v>13</v>
      </c>
      <c r="J291" t="s">
        <v>14574</v>
      </c>
      <c r="M291" t="s">
        <v>8709</v>
      </c>
      <c r="Q291" s="3" t="str">
        <f ca="1">IF(VLOOKUP(A291,Izračun!A:Q,17,0)=0," ",VLOOKUP(A291,Izračun!A:Q,17,0))</f>
        <v xml:space="preserve"> </v>
      </c>
      <c r="R291" t="s">
        <v>8710</v>
      </c>
      <c r="S291" t="str">
        <f ca="1">Izračun!$T$1</f>
        <v>0</v>
      </c>
    </row>
    <row r="292" spans="1:19" x14ac:dyDescent="0.25">
      <c r="A292" t="s">
        <v>6426</v>
      </c>
      <c r="B292" t="s">
        <v>12757</v>
      </c>
      <c r="C292" t="s">
        <v>8708</v>
      </c>
      <c r="F292" s="2">
        <f>VLOOKUP(A292,Izračun!A:J,10,0)</f>
        <v>3.7385679999999999</v>
      </c>
      <c r="H292">
        <f>VLOOKUP(A292,Izračun!A:F,6,0)</f>
        <v>0</v>
      </c>
      <c r="J292" t="s">
        <v>14574</v>
      </c>
      <c r="M292" t="s">
        <v>8709</v>
      </c>
      <c r="Q292" s="3" t="str">
        <f ca="1">IF(VLOOKUP(A292,Izračun!A:Q,17,0)=0," ",VLOOKUP(A292,Izračun!A:Q,17,0))</f>
        <v xml:space="preserve"> </v>
      </c>
      <c r="R292" t="s">
        <v>8710</v>
      </c>
      <c r="S292" t="str">
        <f ca="1">Izračun!$T$1</f>
        <v>0</v>
      </c>
    </row>
    <row r="293" spans="1:19" x14ac:dyDescent="0.25">
      <c r="A293" t="s">
        <v>802</v>
      </c>
      <c r="B293" t="s">
        <v>9006</v>
      </c>
      <c r="C293" t="s">
        <v>8708</v>
      </c>
      <c r="F293" s="2">
        <f>VLOOKUP(A293,Izračun!A:J,10,0)</f>
        <v>3.7385679999999999</v>
      </c>
      <c r="H293">
        <f>VLOOKUP(A293,Izračun!A:F,6,0)</f>
        <v>14</v>
      </c>
      <c r="J293" t="s">
        <v>14574</v>
      </c>
      <c r="M293" t="s">
        <v>8709</v>
      </c>
      <c r="Q293" s="3">
        <f ca="1">IF(VLOOKUP(A293,Izračun!A:Q,17,0)=0," ",VLOOKUP(A293,Izračun!A:Q,17,0))</f>
        <v>3.38062</v>
      </c>
      <c r="R293" t="s">
        <v>8710</v>
      </c>
      <c r="S293" t="str">
        <f ca="1">Izračun!$T$1</f>
        <v>0</v>
      </c>
    </row>
    <row r="294" spans="1:19" x14ac:dyDescent="0.25">
      <c r="A294" t="s">
        <v>4361</v>
      </c>
      <c r="B294" t="s">
        <v>12380</v>
      </c>
      <c r="C294" t="s">
        <v>8708</v>
      </c>
      <c r="F294" s="2">
        <f>VLOOKUP(A294,Izračun!A:J,10,0)</f>
        <v>3.7385679999999999</v>
      </c>
      <c r="H294">
        <f>VLOOKUP(A294,Izračun!A:F,6,0)</f>
        <v>11</v>
      </c>
      <c r="J294" t="s">
        <v>14574</v>
      </c>
      <c r="M294" t="s">
        <v>8709</v>
      </c>
      <c r="Q294" s="3" t="str">
        <f ca="1">IF(VLOOKUP(A294,Izračun!A:Q,17,0)=0," ",VLOOKUP(A294,Izračun!A:Q,17,0))</f>
        <v xml:space="preserve"> </v>
      </c>
      <c r="R294" t="s">
        <v>8710</v>
      </c>
      <c r="S294" t="str">
        <f ca="1">Izračun!$T$1</f>
        <v>0</v>
      </c>
    </row>
    <row r="295" spans="1:19" x14ac:dyDescent="0.25">
      <c r="A295" t="s">
        <v>520</v>
      </c>
      <c r="B295" t="s">
        <v>9405</v>
      </c>
      <c r="C295" t="s">
        <v>8708</v>
      </c>
      <c r="F295" s="2">
        <f>VLOOKUP(A295,Izračun!A:J,10,0)</f>
        <v>3.7385679999999999</v>
      </c>
      <c r="H295">
        <f>VLOOKUP(A295,Izračun!A:F,6,0)</f>
        <v>0</v>
      </c>
      <c r="J295" t="s">
        <v>14574</v>
      </c>
      <c r="M295" t="s">
        <v>8709</v>
      </c>
      <c r="Q295" s="3" t="str">
        <f ca="1">IF(VLOOKUP(A295,Izračun!A:Q,17,0)=0," ",VLOOKUP(A295,Izračun!A:Q,17,0))</f>
        <v xml:space="preserve"> </v>
      </c>
      <c r="R295" t="s">
        <v>8710</v>
      </c>
      <c r="S295" t="str">
        <f ca="1">Izračun!$T$1</f>
        <v>0</v>
      </c>
    </row>
    <row r="296" spans="1:19" x14ac:dyDescent="0.25">
      <c r="A296" t="s">
        <v>8098</v>
      </c>
      <c r="B296" t="s">
        <v>11836</v>
      </c>
      <c r="C296" t="s">
        <v>8708</v>
      </c>
      <c r="F296" s="2">
        <f>VLOOKUP(A296,Izračun!A:J,10,0)</f>
        <v>3.7385679999999999</v>
      </c>
      <c r="H296">
        <f>VLOOKUP(A296,Izračun!A:F,6,0)</f>
        <v>0</v>
      </c>
      <c r="J296" t="s">
        <v>14574</v>
      </c>
      <c r="M296" t="s">
        <v>8709</v>
      </c>
      <c r="Q296" s="3" t="str">
        <f ca="1">IF(VLOOKUP(A296,Izračun!A:Q,17,0)=0," ",VLOOKUP(A296,Izračun!A:Q,17,0))</f>
        <v xml:space="preserve"> </v>
      </c>
      <c r="R296" t="s">
        <v>8710</v>
      </c>
      <c r="S296" t="str">
        <f ca="1">Izračun!$T$1</f>
        <v>0</v>
      </c>
    </row>
    <row r="297" spans="1:19" x14ac:dyDescent="0.25">
      <c r="A297" t="s">
        <v>703</v>
      </c>
      <c r="B297" t="s">
        <v>9411</v>
      </c>
      <c r="C297" t="s">
        <v>8708</v>
      </c>
      <c r="F297" s="2">
        <f>VLOOKUP(A297,Izračun!A:J,10,0)</f>
        <v>3.7385679999999999</v>
      </c>
      <c r="H297">
        <f>VLOOKUP(A297,Izračun!A:F,6,0)</f>
        <v>0</v>
      </c>
      <c r="J297" t="s">
        <v>14574</v>
      </c>
      <c r="M297" t="s">
        <v>8709</v>
      </c>
      <c r="Q297" s="3" t="str">
        <f ca="1">IF(VLOOKUP(A297,Izračun!A:Q,17,0)=0," ",VLOOKUP(A297,Izračun!A:Q,17,0))</f>
        <v xml:space="preserve"> </v>
      </c>
      <c r="R297" t="s">
        <v>8710</v>
      </c>
      <c r="S297" t="str">
        <f ca="1">Izračun!$T$1</f>
        <v>0</v>
      </c>
    </row>
    <row r="298" spans="1:19" x14ac:dyDescent="0.25">
      <c r="A298" t="s">
        <v>2673</v>
      </c>
      <c r="B298" t="s">
        <v>13073</v>
      </c>
      <c r="C298" t="s">
        <v>8708</v>
      </c>
      <c r="F298" s="2">
        <f>VLOOKUP(A298,Izračun!A:J,10,0)</f>
        <v>3.7385679999999999</v>
      </c>
      <c r="H298">
        <f>VLOOKUP(A298,Izračun!A:F,6,0)</f>
        <v>35</v>
      </c>
      <c r="J298" t="s">
        <v>14574</v>
      </c>
      <c r="M298" t="s">
        <v>8709</v>
      </c>
      <c r="Q298" s="3" t="str">
        <f ca="1">IF(VLOOKUP(A298,Izračun!A:Q,17,0)=0," ",VLOOKUP(A298,Izračun!A:Q,17,0))</f>
        <v xml:space="preserve"> </v>
      </c>
      <c r="R298" t="s">
        <v>8710</v>
      </c>
      <c r="S298" t="str">
        <f ca="1">Izračun!$T$1</f>
        <v>0</v>
      </c>
    </row>
    <row r="299" spans="1:19" x14ac:dyDescent="0.25">
      <c r="A299" t="s">
        <v>2666</v>
      </c>
      <c r="B299" t="s">
        <v>13060</v>
      </c>
      <c r="C299" t="s">
        <v>8708</v>
      </c>
      <c r="F299" s="2">
        <f>VLOOKUP(A299,Izračun!A:J,10,0)</f>
        <v>3.7385679999999999</v>
      </c>
      <c r="H299">
        <f>VLOOKUP(A299,Izračun!A:F,6,0)</f>
        <v>256</v>
      </c>
      <c r="J299" t="s">
        <v>14574</v>
      </c>
      <c r="M299" t="s">
        <v>8709</v>
      </c>
      <c r="Q299" s="3" t="str">
        <f ca="1">IF(VLOOKUP(A299,Izračun!A:Q,17,0)=0," ",VLOOKUP(A299,Izračun!A:Q,17,0))</f>
        <v xml:space="preserve"> </v>
      </c>
      <c r="R299" t="s">
        <v>8710</v>
      </c>
      <c r="S299" t="str">
        <f ca="1">Izračun!$T$1</f>
        <v>0</v>
      </c>
    </row>
    <row r="300" spans="1:19" x14ac:dyDescent="0.25">
      <c r="A300" t="s">
        <v>629</v>
      </c>
      <c r="B300" t="s">
        <v>12026</v>
      </c>
      <c r="C300" t="s">
        <v>8708</v>
      </c>
      <c r="F300" s="2">
        <f>VLOOKUP(A300,Izračun!A:J,10,0)</f>
        <v>3.7385679999999999</v>
      </c>
      <c r="H300">
        <f>VLOOKUP(A300,Izračun!A:F,6,0)</f>
        <v>4</v>
      </c>
      <c r="J300" t="s">
        <v>14574</v>
      </c>
      <c r="M300" t="s">
        <v>8709</v>
      </c>
      <c r="Q300" s="3" t="str">
        <f ca="1">IF(VLOOKUP(A300,Izračun!A:Q,17,0)=0," ",VLOOKUP(A300,Izračun!A:Q,17,0))</f>
        <v xml:space="preserve"> </v>
      </c>
      <c r="R300" t="s">
        <v>8710</v>
      </c>
      <c r="S300" t="str">
        <f ca="1">Izračun!$T$1</f>
        <v>0</v>
      </c>
    </row>
    <row r="301" spans="1:19" x14ac:dyDescent="0.25">
      <c r="A301" t="s">
        <v>4732</v>
      </c>
      <c r="B301" t="s">
        <v>8889</v>
      </c>
      <c r="C301" t="s">
        <v>8708</v>
      </c>
      <c r="F301" s="2">
        <f>VLOOKUP(A301,Izračun!A:J,10,0)</f>
        <v>3.7385679999999999</v>
      </c>
      <c r="H301">
        <f>VLOOKUP(A301,Izračun!A:F,6,0)</f>
        <v>56</v>
      </c>
      <c r="J301" t="s">
        <v>14574</v>
      </c>
      <c r="M301" t="s">
        <v>8709</v>
      </c>
      <c r="Q301" s="3" t="str">
        <f ca="1">IF(VLOOKUP(A301,Izračun!A:Q,17,0)=0," ",VLOOKUP(A301,Izračun!A:Q,17,0))</f>
        <v xml:space="preserve"> </v>
      </c>
      <c r="R301" t="s">
        <v>8710</v>
      </c>
      <c r="S301" t="str">
        <f ca="1">Izračun!$T$1</f>
        <v>0</v>
      </c>
    </row>
    <row r="302" spans="1:19" x14ac:dyDescent="0.25">
      <c r="A302" t="s">
        <v>4041</v>
      </c>
      <c r="B302" t="s">
        <v>11920</v>
      </c>
      <c r="C302" t="s">
        <v>8708</v>
      </c>
      <c r="F302" s="2">
        <f>VLOOKUP(A302,Izračun!A:J,10,0)</f>
        <v>3.7385679999999999</v>
      </c>
      <c r="H302">
        <f>VLOOKUP(A302,Izračun!A:F,6,0)</f>
        <v>13</v>
      </c>
      <c r="J302" t="s">
        <v>14574</v>
      </c>
      <c r="M302" t="s">
        <v>8709</v>
      </c>
      <c r="Q302" s="3" t="str">
        <f ca="1">IF(VLOOKUP(A302,Izračun!A:Q,17,0)=0," ",VLOOKUP(A302,Izračun!A:Q,17,0))</f>
        <v xml:space="preserve"> </v>
      </c>
      <c r="R302" t="s">
        <v>8710</v>
      </c>
      <c r="S302" t="str">
        <f ca="1">Izračun!$T$1</f>
        <v>0</v>
      </c>
    </row>
    <row r="303" spans="1:19" x14ac:dyDescent="0.25">
      <c r="A303" t="s">
        <v>20</v>
      </c>
      <c r="B303" t="s">
        <v>11842</v>
      </c>
      <c r="C303" t="s">
        <v>8708</v>
      </c>
      <c r="F303" s="2">
        <f>VLOOKUP(A303,Izračun!A:J,10,0)</f>
        <v>3.84178</v>
      </c>
      <c r="H303">
        <f>VLOOKUP(A303,Izračun!A:F,6,0)</f>
        <v>30</v>
      </c>
      <c r="J303" t="s">
        <v>14574</v>
      </c>
      <c r="M303" t="s">
        <v>8709</v>
      </c>
      <c r="Q303" s="3" t="str">
        <f ca="1">IF(VLOOKUP(A303,Izračun!A:Q,17,0)=0," ",VLOOKUP(A303,Izračun!A:Q,17,0))</f>
        <v xml:space="preserve"> </v>
      </c>
      <c r="R303" t="s">
        <v>8710</v>
      </c>
      <c r="S303" t="str">
        <f ca="1">Izračun!$T$1</f>
        <v>0</v>
      </c>
    </row>
    <row r="304" spans="1:19" x14ac:dyDescent="0.25">
      <c r="A304" t="s">
        <v>617</v>
      </c>
      <c r="B304" t="s">
        <v>11946</v>
      </c>
      <c r="C304" t="s">
        <v>8708</v>
      </c>
      <c r="F304" s="2">
        <f>VLOOKUP(A304,Izračun!A:J,10,0)</f>
        <v>3.864716</v>
      </c>
      <c r="H304">
        <f>VLOOKUP(A304,Izračun!A:F,6,0)</f>
        <v>0</v>
      </c>
      <c r="J304" t="s">
        <v>14574</v>
      </c>
      <c r="M304" t="s">
        <v>8709</v>
      </c>
      <c r="Q304" s="3" t="str">
        <f ca="1">IF(VLOOKUP(A304,Izračun!A:Q,17,0)=0," ",VLOOKUP(A304,Izračun!A:Q,17,0))</f>
        <v xml:space="preserve"> </v>
      </c>
      <c r="R304" t="s">
        <v>8710</v>
      </c>
      <c r="S304" t="str">
        <f ca="1">Izračun!$T$1</f>
        <v>0</v>
      </c>
    </row>
    <row r="305" spans="1:19" x14ac:dyDescent="0.25">
      <c r="A305" t="s">
        <v>4856</v>
      </c>
      <c r="B305" t="s">
        <v>13425</v>
      </c>
      <c r="C305" t="s">
        <v>8708</v>
      </c>
      <c r="F305" s="2">
        <f>VLOOKUP(A305,Izračun!A:J,10,0)</f>
        <v>3.8761839999999999</v>
      </c>
      <c r="H305">
        <f>VLOOKUP(A305,Izračun!A:F,6,0)</f>
        <v>0</v>
      </c>
      <c r="J305" t="s">
        <v>14574</v>
      </c>
      <c r="M305" t="s">
        <v>8709</v>
      </c>
      <c r="Q305" s="3" t="str">
        <f ca="1">IF(VLOOKUP(A305,Izračun!A:Q,17,0)=0," ",VLOOKUP(A305,Izračun!A:Q,17,0))</f>
        <v xml:space="preserve"> </v>
      </c>
      <c r="R305" t="s">
        <v>8710</v>
      </c>
      <c r="S305" t="str">
        <f ca="1">Izračun!$T$1</f>
        <v>0</v>
      </c>
    </row>
    <row r="306" spans="1:19" x14ac:dyDescent="0.25">
      <c r="A306" t="s">
        <v>4858</v>
      </c>
      <c r="B306" t="s">
        <v>13380</v>
      </c>
      <c r="C306" t="s">
        <v>8708</v>
      </c>
      <c r="F306" s="2">
        <f>VLOOKUP(A306,Izračun!A:J,10,0)</f>
        <v>3.8761839999999999</v>
      </c>
      <c r="H306">
        <f>VLOOKUP(A306,Izračun!A:F,6,0)</f>
        <v>34</v>
      </c>
      <c r="J306" t="s">
        <v>14574</v>
      </c>
      <c r="M306" t="s">
        <v>8709</v>
      </c>
      <c r="Q306" s="3" t="str">
        <f ca="1">IF(VLOOKUP(A306,Izračun!A:Q,17,0)=0," ",VLOOKUP(A306,Izračun!A:Q,17,0))</f>
        <v xml:space="preserve"> </v>
      </c>
      <c r="R306" t="s">
        <v>8710</v>
      </c>
      <c r="S306" t="str">
        <f ca="1">Izračun!$T$1</f>
        <v>0</v>
      </c>
    </row>
    <row r="307" spans="1:19" x14ac:dyDescent="0.25">
      <c r="A307" t="s">
        <v>4854</v>
      </c>
      <c r="B307" t="s">
        <v>13419</v>
      </c>
      <c r="C307" t="s">
        <v>8708</v>
      </c>
      <c r="F307" s="2">
        <f>VLOOKUP(A307,Izračun!A:J,10,0)</f>
        <v>3.8761839999999999</v>
      </c>
      <c r="H307">
        <f>VLOOKUP(A307,Izračun!A:F,6,0)</f>
        <v>11</v>
      </c>
      <c r="J307" t="s">
        <v>14574</v>
      </c>
      <c r="M307" t="s">
        <v>8709</v>
      </c>
      <c r="Q307" s="3" t="str">
        <f ca="1">IF(VLOOKUP(A307,Izračun!A:Q,17,0)=0," ",VLOOKUP(A307,Izračun!A:Q,17,0))</f>
        <v xml:space="preserve"> </v>
      </c>
      <c r="R307" t="s">
        <v>8710</v>
      </c>
      <c r="S307" t="str">
        <f ca="1">Izračun!$T$1</f>
        <v>0</v>
      </c>
    </row>
    <row r="308" spans="1:19" x14ac:dyDescent="0.25">
      <c r="A308" t="s">
        <v>4860</v>
      </c>
      <c r="B308" t="s">
        <v>12429</v>
      </c>
      <c r="C308" t="s">
        <v>8708</v>
      </c>
      <c r="F308" s="2">
        <f>VLOOKUP(A308,Izračun!A:J,10,0)</f>
        <v>3.8761839999999999</v>
      </c>
      <c r="H308">
        <f>VLOOKUP(A308,Izračun!A:F,6,0)</f>
        <v>32</v>
      </c>
      <c r="J308" t="s">
        <v>14574</v>
      </c>
      <c r="M308" t="s">
        <v>8709</v>
      </c>
      <c r="Q308" s="3" t="str">
        <f ca="1">IF(VLOOKUP(A308,Izračun!A:Q,17,0)=0," ",VLOOKUP(A308,Izračun!A:Q,17,0))</f>
        <v xml:space="preserve"> </v>
      </c>
      <c r="R308" t="s">
        <v>8710</v>
      </c>
      <c r="S308" t="str">
        <f ca="1">Izračun!$T$1</f>
        <v>0</v>
      </c>
    </row>
    <row r="309" spans="1:19" x14ac:dyDescent="0.25">
      <c r="A309" t="s">
        <v>4862</v>
      </c>
      <c r="B309" t="s">
        <v>13395</v>
      </c>
      <c r="C309" t="s">
        <v>8708</v>
      </c>
      <c r="F309" s="2">
        <f>VLOOKUP(A309,Izračun!A:J,10,0)</f>
        <v>3.8761839999999999</v>
      </c>
      <c r="H309">
        <f>VLOOKUP(A309,Izračun!A:F,6,0)</f>
        <v>13</v>
      </c>
      <c r="J309" t="s">
        <v>14574</v>
      </c>
      <c r="M309" t="s">
        <v>8709</v>
      </c>
      <c r="Q309" s="3" t="str">
        <f ca="1">IF(VLOOKUP(A309,Izračun!A:Q,17,0)=0," ",VLOOKUP(A309,Izračun!A:Q,17,0))</f>
        <v xml:space="preserve"> </v>
      </c>
      <c r="R309" t="s">
        <v>8710</v>
      </c>
      <c r="S309" t="str">
        <f ca="1">Izračun!$T$1</f>
        <v>0</v>
      </c>
    </row>
    <row r="310" spans="1:19" x14ac:dyDescent="0.25">
      <c r="A310" t="s">
        <v>4852</v>
      </c>
      <c r="B310" t="s">
        <v>13396</v>
      </c>
      <c r="C310" t="s">
        <v>8708</v>
      </c>
      <c r="F310" s="2">
        <f>VLOOKUP(A310,Izračun!A:J,10,0)</f>
        <v>3.8761839999999999</v>
      </c>
      <c r="H310">
        <f>VLOOKUP(A310,Izračun!A:F,6,0)</f>
        <v>2</v>
      </c>
      <c r="J310" t="s">
        <v>14574</v>
      </c>
      <c r="M310" t="s">
        <v>8709</v>
      </c>
      <c r="Q310" s="3" t="str">
        <f ca="1">IF(VLOOKUP(A310,Izračun!A:Q,17,0)=0," ",VLOOKUP(A310,Izračun!A:Q,17,0))</f>
        <v xml:space="preserve"> </v>
      </c>
      <c r="R310" t="s">
        <v>8710</v>
      </c>
      <c r="S310" t="str">
        <f ca="1">Izračun!$T$1</f>
        <v>0</v>
      </c>
    </row>
    <row r="311" spans="1:19" x14ac:dyDescent="0.25">
      <c r="A311" t="s">
        <v>4864</v>
      </c>
      <c r="B311" t="s">
        <v>13397</v>
      </c>
      <c r="C311" t="s">
        <v>8708</v>
      </c>
      <c r="F311" s="2">
        <f>VLOOKUP(A311,Izračun!A:J,10,0)</f>
        <v>3.8761839999999999</v>
      </c>
      <c r="H311">
        <f>VLOOKUP(A311,Izračun!A:F,6,0)</f>
        <v>0</v>
      </c>
      <c r="J311" t="s">
        <v>14574</v>
      </c>
      <c r="M311" t="s">
        <v>8709</v>
      </c>
      <c r="Q311" s="3" t="str">
        <f ca="1">IF(VLOOKUP(A311,Izračun!A:Q,17,0)=0," ",VLOOKUP(A311,Izračun!A:Q,17,0))</f>
        <v xml:space="preserve"> </v>
      </c>
      <c r="R311" t="s">
        <v>8710</v>
      </c>
      <c r="S311" t="str">
        <f ca="1">Izračun!$T$1</f>
        <v>0</v>
      </c>
    </row>
    <row r="312" spans="1:19" x14ac:dyDescent="0.25">
      <c r="A312" t="s">
        <v>4866</v>
      </c>
      <c r="B312" t="s">
        <v>13398</v>
      </c>
      <c r="C312" t="s">
        <v>8708</v>
      </c>
      <c r="F312" s="2">
        <f>VLOOKUP(A312,Izračun!A:J,10,0)</f>
        <v>3.8761839999999999</v>
      </c>
      <c r="H312">
        <f>VLOOKUP(A312,Izračun!A:F,6,0)</f>
        <v>25</v>
      </c>
      <c r="J312" t="s">
        <v>14574</v>
      </c>
      <c r="M312" t="s">
        <v>8709</v>
      </c>
      <c r="Q312" s="3" t="str">
        <f ca="1">IF(VLOOKUP(A312,Izračun!A:Q,17,0)=0," ",VLOOKUP(A312,Izračun!A:Q,17,0))</f>
        <v xml:space="preserve"> </v>
      </c>
      <c r="R312" t="s">
        <v>8710</v>
      </c>
      <c r="S312" t="str">
        <f ca="1">Izračun!$T$1</f>
        <v>0</v>
      </c>
    </row>
    <row r="313" spans="1:19" x14ac:dyDescent="0.25">
      <c r="A313" t="s">
        <v>3393</v>
      </c>
      <c r="B313" t="s">
        <v>12786</v>
      </c>
      <c r="C313" t="s">
        <v>8708</v>
      </c>
      <c r="F313" s="2">
        <f>VLOOKUP(A313,Izračun!A:J,10,0)</f>
        <v>3.8876520000000001</v>
      </c>
      <c r="H313">
        <f>VLOOKUP(A313,Izračun!A:F,6,0)</f>
        <v>360</v>
      </c>
      <c r="J313" t="s">
        <v>14574</v>
      </c>
      <c r="M313" t="s">
        <v>8709</v>
      </c>
      <c r="Q313" s="3" t="str">
        <f ca="1">IF(VLOOKUP(A313,Izračun!A:Q,17,0)=0," ",VLOOKUP(A313,Izračun!A:Q,17,0))</f>
        <v xml:space="preserve"> </v>
      </c>
      <c r="R313" t="s">
        <v>8710</v>
      </c>
      <c r="S313" t="str">
        <f ca="1">Izračun!$T$1</f>
        <v>0</v>
      </c>
    </row>
    <row r="314" spans="1:19" x14ac:dyDescent="0.25">
      <c r="A314" t="s">
        <v>3399</v>
      </c>
      <c r="B314" t="s">
        <v>9232</v>
      </c>
      <c r="C314" t="s">
        <v>8708</v>
      </c>
      <c r="F314" s="2">
        <f>VLOOKUP(A314,Izračun!A:J,10,0)</f>
        <v>3.8876520000000001</v>
      </c>
      <c r="H314">
        <f>VLOOKUP(A314,Izračun!A:F,6,0)</f>
        <v>11</v>
      </c>
      <c r="J314" t="s">
        <v>14574</v>
      </c>
      <c r="M314" t="s">
        <v>8709</v>
      </c>
      <c r="Q314" s="3" t="str">
        <f ca="1">IF(VLOOKUP(A314,Izračun!A:Q,17,0)=0," ",VLOOKUP(A314,Izračun!A:Q,17,0))</f>
        <v xml:space="preserve"> </v>
      </c>
      <c r="R314" t="s">
        <v>8710</v>
      </c>
      <c r="S314" t="str">
        <f ca="1">Izračun!$T$1</f>
        <v>0</v>
      </c>
    </row>
    <row r="315" spans="1:19" x14ac:dyDescent="0.25">
      <c r="A315" t="s">
        <v>3403</v>
      </c>
      <c r="B315" t="s">
        <v>9231</v>
      </c>
      <c r="C315" t="s">
        <v>8708</v>
      </c>
      <c r="F315" s="2">
        <f>VLOOKUP(A315,Izračun!A:J,10,0)</f>
        <v>3.8876520000000001</v>
      </c>
      <c r="H315">
        <f>VLOOKUP(A315,Izračun!A:F,6,0)</f>
        <v>254</v>
      </c>
      <c r="J315" t="s">
        <v>14574</v>
      </c>
      <c r="M315" t="s">
        <v>8709</v>
      </c>
      <c r="Q315" s="3" t="str">
        <f ca="1">IF(VLOOKUP(A315,Izračun!A:Q,17,0)=0," ",VLOOKUP(A315,Izračun!A:Q,17,0))</f>
        <v xml:space="preserve"> </v>
      </c>
      <c r="R315" t="s">
        <v>8710</v>
      </c>
      <c r="S315" t="str">
        <f ca="1">Izračun!$T$1</f>
        <v>0</v>
      </c>
    </row>
    <row r="316" spans="1:19" x14ac:dyDescent="0.25">
      <c r="A316" t="s">
        <v>3397</v>
      </c>
      <c r="B316" t="s">
        <v>9230</v>
      </c>
      <c r="C316" t="s">
        <v>8708</v>
      </c>
      <c r="F316" s="2">
        <f>VLOOKUP(A316,Izračun!A:J,10,0)</f>
        <v>3.8876520000000001</v>
      </c>
      <c r="H316">
        <f>VLOOKUP(A316,Izračun!A:F,6,0)</f>
        <v>283</v>
      </c>
      <c r="J316" t="s">
        <v>14574</v>
      </c>
      <c r="M316" t="s">
        <v>8709</v>
      </c>
      <c r="Q316" s="3" t="str">
        <f ca="1">IF(VLOOKUP(A316,Izračun!A:Q,17,0)=0," ",VLOOKUP(A316,Izračun!A:Q,17,0))</f>
        <v xml:space="preserve"> </v>
      </c>
      <c r="R316" t="s">
        <v>8710</v>
      </c>
      <c r="S316" t="str">
        <f ca="1">Izračun!$T$1</f>
        <v>0</v>
      </c>
    </row>
    <row r="317" spans="1:19" x14ac:dyDescent="0.25">
      <c r="A317" t="s">
        <v>3395</v>
      </c>
      <c r="B317" t="s">
        <v>9233</v>
      </c>
      <c r="C317" t="s">
        <v>8708</v>
      </c>
      <c r="F317" s="2">
        <f>VLOOKUP(A317,Izračun!A:J,10,0)</f>
        <v>3.8876520000000001</v>
      </c>
      <c r="H317">
        <f>VLOOKUP(A317,Izračun!A:F,6,0)</f>
        <v>253</v>
      </c>
      <c r="J317" t="s">
        <v>14574</v>
      </c>
      <c r="M317" t="s">
        <v>8709</v>
      </c>
      <c r="Q317" s="3" t="str">
        <f ca="1">IF(VLOOKUP(A317,Izračun!A:Q,17,0)=0," ",VLOOKUP(A317,Izračun!A:Q,17,0))</f>
        <v xml:space="preserve"> </v>
      </c>
      <c r="R317" t="s">
        <v>8710</v>
      </c>
      <c r="S317" t="str">
        <f ca="1">Izračun!$T$1</f>
        <v>0</v>
      </c>
    </row>
    <row r="318" spans="1:19" x14ac:dyDescent="0.25">
      <c r="A318" t="s">
        <v>3401</v>
      </c>
      <c r="B318" t="s">
        <v>9212</v>
      </c>
      <c r="C318" t="s">
        <v>8708</v>
      </c>
      <c r="F318" s="2">
        <f>VLOOKUP(A318,Izračun!A:J,10,0)</f>
        <v>3.8876520000000001</v>
      </c>
      <c r="H318">
        <f>VLOOKUP(A318,Izračun!A:F,6,0)</f>
        <v>1319</v>
      </c>
      <c r="J318" t="s">
        <v>14574</v>
      </c>
      <c r="M318" t="s">
        <v>8709</v>
      </c>
      <c r="Q318" s="3" t="str">
        <f ca="1">IF(VLOOKUP(A318,Izračun!A:Q,17,0)=0," ",VLOOKUP(A318,Izračun!A:Q,17,0))</f>
        <v xml:space="preserve"> </v>
      </c>
      <c r="R318" t="s">
        <v>8710</v>
      </c>
      <c r="S318" t="str">
        <f ca="1">Izračun!$T$1</f>
        <v>0</v>
      </c>
    </row>
    <row r="319" spans="1:19" x14ac:dyDescent="0.25">
      <c r="A319" t="s">
        <v>652</v>
      </c>
      <c r="B319" t="s">
        <v>13994</v>
      </c>
      <c r="C319" t="s">
        <v>8708</v>
      </c>
      <c r="F319" s="2">
        <f>VLOOKUP(A319,Izračun!A:J,10,0)</f>
        <v>3.8942399999999995</v>
      </c>
      <c r="H319">
        <f>VLOOKUP(A319,Izračun!A:F,6,0)</f>
        <v>35</v>
      </c>
      <c r="J319" t="s">
        <v>14574</v>
      </c>
      <c r="M319" t="s">
        <v>8709</v>
      </c>
      <c r="Q319" s="3">
        <f ca="1">IF(VLOOKUP(A319,Izračun!A:Q,17,0)=0," ",VLOOKUP(A319,Izračun!A:Q,17,0))</f>
        <v>3.5867999999999998</v>
      </c>
      <c r="R319" t="s">
        <v>8710</v>
      </c>
      <c r="S319" t="str">
        <f ca="1">Izračun!$T$1</f>
        <v>0</v>
      </c>
    </row>
    <row r="320" spans="1:19" x14ac:dyDescent="0.25">
      <c r="A320" t="s">
        <v>10681</v>
      </c>
      <c r="B320" t="s">
        <v>12023</v>
      </c>
      <c r="C320" t="s">
        <v>8708</v>
      </c>
      <c r="F320" s="2">
        <f>VLOOKUP(A320,Izračun!A:J,10,0)</f>
        <v>3.8991199999999995</v>
      </c>
      <c r="H320">
        <f>VLOOKUP(A320,Izračun!A:F,6,0)</f>
        <v>0</v>
      </c>
      <c r="J320" t="s">
        <v>14574</v>
      </c>
      <c r="M320" t="s">
        <v>8709</v>
      </c>
      <c r="Q320" s="3" t="str">
        <f ca="1">IF(VLOOKUP(A320,Izračun!A:Q,17,0)=0," ",VLOOKUP(A320,Izračun!A:Q,17,0))</f>
        <v xml:space="preserve"> </v>
      </c>
      <c r="R320" t="s">
        <v>8710</v>
      </c>
      <c r="S320" t="str">
        <f ca="1">Izračun!$T$1</f>
        <v>0</v>
      </c>
    </row>
    <row r="321" spans="1:19" x14ac:dyDescent="0.25">
      <c r="A321" t="s">
        <v>658</v>
      </c>
      <c r="B321" t="s">
        <v>14101</v>
      </c>
      <c r="C321" t="s">
        <v>8708</v>
      </c>
      <c r="F321" s="2">
        <f>VLOOKUP(A321,Izračun!A:J,10,0)</f>
        <v>3.9058300000000004</v>
      </c>
      <c r="H321">
        <f>VLOOKUP(A321,Izračun!A:F,6,0)</f>
        <v>42</v>
      </c>
      <c r="J321" t="s">
        <v>14574</v>
      </c>
      <c r="M321" t="s">
        <v>8709</v>
      </c>
      <c r="Q321" s="3">
        <f ca="1">IF(VLOOKUP(A321,Izračun!A:Q,17,0)=0," ",VLOOKUP(A321,Izračun!A:Q,17,0))</f>
        <v>3.5974749999999998</v>
      </c>
      <c r="R321" t="s">
        <v>8710</v>
      </c>
      <c r="S321" t="str">
        <f ca="1">Izračun!$T$1</f>
        <v>0</v>
      </c>
    </row>
    <row r="322" spans="1:19" x14ac:dyDescent="0.25">
      <c r="A322" t="s">
        <v>878</v>
      </c>
      <c r="B322" t="s">
        <v>14107</v>
      </c>
      <c r="C322" t="s">
        <v>8708</v>
      </c>
      <c r="F322" s="2">
        <f>VLOOKUP(A322,Izračun!A:J,10,0)</f>
        <v>3.9105879999999997</v>
      </c>
      <c r="H322">
        <f>VLOOKUP(A322,Izračun!A:F,6,0)</f>
        <v>30</v>
      </c>
      <c r="J322" t="s">
        <v>14574</v>
      </c>
      <c r="M322" t="s">
        <v>8709</v>
      </c>
      <c r="Q322" s="3" t="str">
        <f ca="1">IF(VLOOKUP(A322,Izračun!A:Q,17,0)=0," ",VLOOKUP(A322,Izračun!A:Q,17,0))</f>
        <v xml:space="preserve"> </v>
      </c>
      <c r="R322" t="s">
        <v>8710</v>
      </c>
      <c r="S322" t="str">
        <f ca="1">Izračun!$T$1</f>
        <v>0</v>
      </c>
    </row>
    <row r="323" spans="1:19" x14ac:dyDescent="0.25">
      <c r="A323" t="s">
        <v>786</v>
      </c>
      <c r="B323" t="s">
        <v>9144</v>
      </c>
      <c r="C323" t="s">
        <v>8708</v>
      </c>
      <c r="F323" s="2">
        <f>VLOOKUP(A323,Izračun!A:J,10,0)</f>
        <v>3.9335240000000002</v>
      </c>
      <c r="H323">
        <f>VLOOKUP(A323,Izračun!A:F,6,0)</f>
        <v>176</v>
      </c>
      <c r="J323" t="s">
        <v>14574</v>
      </c>
      <c r="M323" t="s">
        <v>8709</v>
      </c>
      <c r="Q323" s="3" t="str">
        <f ca="1">IF(VLOOKUP(A323,Izračun!A:Q,17,0)=0," ",VLOOKUP(A323,Izračun!A:Q,17,0))</f>
        <v xml:space="preserve"> </v>
      </c>
      <c r="R323" t="s">
        <v>8710</v>
      </c>
      <c r="S323" t="str">
        <f ca="1">Izračun!$T$1</f>
        <v>0</v>
      </c>
    </row>
    <row r="324" spans="1:19" x14ac:dyDescent="0.25">
      <c r="A324" t="s">
        <v>2420</v>
      </c>
      <c r="B324" t="s">
        <v>11921</v>
      </c>
      <c r="C324" t="s">
        <v>8708</v>
      </c>
      <c r="F324" s="2">
        <f>VLOOKUP(A324,Izračun!A:J,10,0)</f>
        <v>3.9564600000000003</v>
      </c>
      <c r="H324">
        <f>VLOOKUP(A324,Izračun!A:F,6,0)</f>
        <v>7</v>
      </c>
      <c r="J324" t="s">
        <v>14574</v>
      </c>
      <c r="M324" t="s">
        <v>8709</v>
      </c>
      <c r="Q324" s="3" t="str">
        <f ca="1">IF(VLOOKUP(A324,Izračun!A:Q,17,0)=0," ",VLOOKUP(A324,Izračun!A:Q,17,0))</f>
        <v xml:space="preserve"> </v>
      </c>
      <c r="R324" t="s">
        <v>8710</v>
      </c>
      <c r="S324" t="str">
        <f ca="1">Izračun!$T$1</f>
        <v>0</v>
      </c>
    </row>
    <row r="325" spans="1:19" x14ac:dyDescent="0.25">
      <c r="A325" t="s">
        <v>4665</v>
      </c>
      <c r="B325" t="s">
        <v>13943</v>
      </c>
      <c r="C325" t="s">
        <v>8708</v>
      </c>
      <c r="F325" s="2">
        <f>VLOOKUP(A325,Izračun!A:J,10,0)</f>
        <v>3.9586559999999995</v>
      </c>
      <c r="H325">
        <f>VLOOKUP(A325,Izračun!A:F,6,0)</f>
        <v>53</v>
      </c>
      <c r="J325" t="s">
        <v>14574</v>
      </c>
      <c r="M325" t="s">
        <v>8709</v>
      </c>
      <c r="Q325" s="3" t="str">
        <f ca="1">IF(VLOOKUP(A325,Izračun!A:Q,17,0)=0," ",VLOOKUP(A325,Izračun!A:Q,17,0))</f>
        <v xml:space="preserve"> </v>
      </c>
      <c r="R325" t="s">
        <v>8710</v>
      </c>
      <c r="S325" t="str">
        <f ca="1">Izračun!$T$1</f>
        <v>0</v>
      </c>
    </row>
    <row r="326" spans="1:19" x14ac:dyDescent="0.25">
      <c r="A326" t="s">
        <v>4137</v>
      </c>
      <c r="B326" t="s">
        <v>9316</v>
      </c>
      <c r="C326" t="s">
        <v>8708</v>
      </c>
      <c r="F326" s="2">
        <f>VLOOKUP(A326,Izračun!A:J,10,0)</f>
        <v>3.9753700000000003</v>
      </c>
      <c r="H326">
        <f>VLOOKUP(A326,Izračun!A:F,6,0)</f>
        <v>559</v>
      </c>
      <c r="J326" t="s">
        <v>14574</v>
      </c>
      <c r="M326" t="s">
        <v>8709</v>
      </c>
      <c r="Q326" s="3" t="str">
        <f ca="1">IF(VLOOKUP(A326,Izračun!A:Q,17,0)=0," ",VLOOKUP(A326,Izračun!A:Q,17,0))</f>
        <v xml:space="preserve"> </v>
      </c>
      <c r="R326" t="s">
        <v>8710</v>
      </c>
      <c r="S326" t="str">
        <f ca="1">Izračun!$T$1</f>
        <v>0</v>
      </c>
    </row>
    <row r="327" spans="1:19" x14ac:dyDescent="0.25">
      <c r="A327" t="s">
        <v>5540</v>
      </c>
      <c r="B327" t="s">
        <v>11982</v>
      </c>
      <c r="C327" t="s">
        <v>8708</v>
      </c>
      <c r="F327" s="2">
        <f>VLOOKUP(A327,Izračun!A:J,10,0)</f>
        <v>4.002332</v>
      </c>
      <c r="H327">
        <f>VLOOKUP(A327,Izračun!A:F,6,0)</f>
        <v>0</v>
      </c>
      <c r="J327" t="s">
        <v>14574</v>
      </c>
      <c r="M327" t="s">
        <v>8709</v>
      </c>
      <c r="Q327" s="3" t="str">
        <f ca="1">IF(VLOOKUP(A327,Izračun!A:Q,17,0)=0," ",VLOOKUP(A327,Izračun!A:Q,17,0))</f>
        <v xml:space="preserve"> </v>
      </c>
      <c r="R327" t="s">
        <v>8710</v>
      </c>
      <c r="S327" t="str">
        <f ca="1">Izračun!$T$1</f>
        <v>0</v>
      </c>
    </row>
    <row r="328" spans="1:19" x14ac:dyDescent="0.25">
      <c r="A328" t="s">
        <v>11152</v>
      </c>
      <c r="B328" t="s">
        <v>14059</v>
      </c>
      <c r="C328" t="s">
        <v>8708</v>
      </c>
      <c r="F328" s="2">
        <f>VLOOKUP(A328,Izračun!A:J,10,0)</f>
        <v>4.0406400000000007</v>
      </c>
      <c r="H328">
        <f>VLOOKUP(A328,Izračun!A:F,6,0)</f>
        <v>0</v>
      </c>
      <c r="J328" t="s">
        <v>14574</v>
      </c>
      <c r="M328" t="s">
        <v>8709</v>
      </c>
      <c r="Q328" s="3" t="str">
        <f ca="1">IF(VLOOKUP(A328,Izračun!A:Q,17,0)=0," ",VLOOKUP(A328,Izračun!A:Q,17,0))</f>
        <v xml:space="preserve"> </v>
      </c>
      <c r="R328" t="s">
        <v>8710</v>
      </c>
      <c r="S328" t="str">
        <f ca="1">Izračun!$T$1</f>
        <v>0</v>
      </c>
    </row>
    <row r="329" spans="1:19" x14ac:dyDescent="0.25">
      <c r="A329" t="s">
        <v>3059</v>
      </c>
      <c r="B329" t="s">
        <v>11254</v>
      </c>
      <c r="C329" t="s">
        <v>8708</v>
      </c>
      <c r="F329" s="2">
        <f>VLOOKUP(A329,Izračun!A:J,10,0)</f>
        <v>4.0564999999999998</v>
      </c>
      <c r="H329">
        <f>VLOOKUP(A329,Izračun!A:F,6,0)</f>
        <v>0</v>
      </c>
      <c r="J329" t="s">
        <v>14574</v>
      </c>
      <c r="M329" t="s">
        <v>8709</v>
      </c>
      <c r="Q329" s="3">
        <f ca="1">IF(VLOOKUP(A329,Izračun!A:Q,17,0)=0," ",VLOOKUP(A329,Izračun!A:Q,17,0))</f>
        <v>3.7362500000000001</v>
      </c>
      <c r="R329" t="s">
        <v>8710</v>
      </c>
      <c r="S329" t="str">
        <f ca="1">Izračun!$T$1</f>
        <v>0</v>
      </c>
    </row>
    <row r="330" spans="1:19" x14ac:dyDescent="0.25">
      <c r="A330" t="s">
        <v>9597</v>
      </c>
      <c r="B330" t="s">
        <v>14025</v>
      </c>
      <c r="C330" t="s">
        <v>8708</v>
      </c>
      <c r="F330" s="2">
        <f>VLOOKUP(A330,Izračun!A:J,10,0)</f>
        <v>4.0711399999999998</v>
      </c>
      <c r="H330">
        <f>VLOOKUP(A330,Izračun!A:F,6,0)</f>
        <v>60</v>
      </c>
      <c r="J330" t="s">
        <v>14574</v>
      </c>
      <c r="M330" t="s">
        <v>8709</v>
      </c>
      <c r="Q330" s="3" t="str">
        <f ca="1">IF(VLOOKUP(A330,Izračun!A:Q,17,0)=0," ",VLOOKUP(A330,Izračun!A:Q,17,0))</f>
        <v xml:space="preserve"> </v>
      </c>
      <c r="R330" t="s">
        <v>8710</v>
      </c>
      <c r="S330" t="str">
        <f ca="1">Izračun!$T$1</f>
        <v>0</v>
      </c>
    </row>
    <row r="331" spans="1:19" x14ac:dyDescent="0.25">
      <c r="A331" t="s">
        <v>3060</v>
      </c>
      <c r="B331" t="s">
        <v>11255</v>
      </c>
      <c r="C331" t="s">
        <v>8708</v>
      </c>
      <c r="F331" s="2">
        <f>VLOOKUP(A331,Izračun!A:J,10,0)</f>
        <v>4.1028599999999997</v>
      </c>
      <c r="H331">
        <f>VLOOKUP(A331,Izračun!A:F,6,0)</f>
        <v>6</v>
      </c>
      <c r="J331" t="s">
        <v>14574</v>
      </c>
      <c r="M331" t="s">
        <v>8709</v>
      </c>
      <c r="Q331" s="3">
        <f ca="1">IF(VLOOKUP(A331,Izračun!A:Q,17,0)=0," ",VLOOKUP(A331,Izračun!A:Q,17,0))</f>
        <v>3.77895</v>
      </c>
      <c r="R331" t="s">
        <v>8710</v>
      </c>
      <c r="S331" t="str">
        <f ca="1">Izračun!$T$1</f>
        <v>0</v>
      </c>
    </row>
    <row r="332" spans="1:19" x14ac:dyDescent="0.25">
      <c r="A332" t="s">
        <v>5098</v>
      </c>
      <c r="B332" t="s">
        <v>8739</v>
      </c>
      <c r="C332" t="s">
        <v>8708</v>
      </c>
      <c r="F332" s="2">
        <f>VLOOKUP(A332,Izračun!A:J,10,0)</f>
        <v>4.1144499999999997</v>
      </c>
      <c r="H332">
        <f>VLOOKUP(A332,Izračun!A:F,6,0)</f>
        <v>5</v>
      </c>
      <c r="J332" t="s">
        <v>14574</v>
      </c>
      <c r="M332" t="s">
        <v>8709</v>
      </c>
      <c r="Q332" s="3">
        <f ca="1">IF(VLOOKUP(A332,Izračun!A:Q,17,0)=0," ",VLOOKUP(A332,Izračun!A:Q,17,0))</f>
        <v>3.7896249999999996</v>
      </c>
      <c r="R332" t="s">
        <v>8710</v>
      </c>
      <c r="S332" t="str">
        <f ca="1">Izračun!$T$1</f>
        <v>0</v>
      </c>
    </row>
    <row r="333" spans="1:19" x14ac:dyDescent="0.25">
      <c r="A333" t="s">
        <v>5094</v>
      </c>
      <c r="B333" t="s">
        <v>8737</v>
      </c>
      <c r="C333" t="s">
        <v>8708</v>
      </c>
      <c r="F333" s="2">
        <f>VLOOKUP(A333,Izračun!A:J,10,0)</f>
        <v>4.1144499999999997</v>
      </c>
      <c r="H333">
        <f>VLOOKUP(A333,Izračun!A:F,6,0)</f>
        <v>44</v>
      </c>
      <c r="J333" t="s">
        <v>14574</v>
      </c>
      <c r="M333" t="s">
        <v>8709</v>
      </c>
      <c r="Q333" s="3">
        <f ca="1">IF(VLOOKUP(A333,Izračun!A:Q,17,0)=0," ",VLOOKUP(A333,Izračun!A:Q,17,0))</f>
        <v>3.7896249999999996</v>
      </c>
      <c r="R333" t="s">
        <v>8710</v>
      </c>
      <c r="S333" t="str">
        <f ca="1">Izračun!$T$1</f>
        <v>0</v>
      </c>
    </row>
    <row r="334" spans="1:19" x14ac:dyDescent="0.25">
      <c r="A334" t="s">
        <v>5096</v>
      </c>
      <c r="B334" t="s">
        <v>8738</v>
      </c>
      <c r="C334" t="s">
        <v>8708</v>
      </c>
      <c r="F334" s="2">
        <f>VLOOKUP(A334,Izračun!A:J,10,0)</f>
        <v>4.1144499999999997</v>
      </c>
      <c r="H334">
        <f>VLOOKUP(A334,Izračun!A:F,6,0)</f>
        <v>4</v>
      </c>
      <c r="J334" t="s">
        <v>14574</v>
      </c>
      <c r="M334" t="s">
        <v>8709</v>
      </c>
      <c r="Q334" s="3">
        <f ca="1">IF(VLOOKUP(A334,Izračun!A:Q,17,0)=0," ",VLOOKUP(A334,Izračun!A:Q,17,0))</f>
        <v>3.7896249999999996</v>
      </c>
      <c r="R334" t="s">
        <v>8710</v>
      </c>
      <c r="S334" t="str">
        <f ca="1">Izračun!$T$1</f>
        <v>0</v>
      </c>
    </row>
    <row r="335" spans="1:19" x14ac:dyDescent="0.25">
      <c r="A335" t="s">
        <v>615</v>
      </c>
      <c r="B335" t="s">
        <v>11942</v>
      </c>
      <c r="C335" t="s">
        <v>8708</v>
      </c>
      <c r="F335" s="2">
        <f>VLOOKUP(A335,Izračun!A:J,10,0)</f>
        <v>4.1170119999999999</v>
      </c>
      <c r="H335">
        <f>VLOOKUP(A335,Izračun!A:F,6,0)</f>
        <v>4</v>
      </c>
      <c r="J335" t="s">
        <v>14574</v>
      </c>
      <c r="M335" t="s">
        <v>8709</v>
      </c>
      <c r="Q335" s="3" t="str">
        <f ca="1">IF(VLOOKUP(A335,Izračun!A:Q,17,0)=0," ",VLOOKUP(A335,Izračun!A:Q,17,0))</f>
        <v xml:space="preserve"> </v>
      </c>
      <c r="R335" t="s">
        <v>8710</v>
      </c>
      <c r="S335" t="str">
        <f ca="1">Izračun!$T$1</f>
        <v>0</v>
      </c>
    </row>
    <row r="336" spans="1:19" x14ac:dyDescent="0.25">
      <c r="A336" t="s">
        <v>11225</v>
      </c>
      <c r="B336" t="s">
        <v>12363</v>
      </c>
      <c r="C336" t="s">
        <v>8708</v>
      </c>
      <c r="F336" s="2">
        <f>VLOOKUP(A336,Izračun!A:J,10,0)</f>
        <v>4.1284799999999997</v>
      </c>
      <c r="H336">
        <f>VLOOKUP(A336,Izračun!A:F,6,0)</f>
        <v>0</v>
      </c>
      <c r="J336" t="s">
        <v>14574</v>
      </c>
      <c r="M336" t="s">
        <v>8709</v>
      </c>
      <c r="Q336" s="3" t="str">
        <f ca="1">IF(VLOOKUP(A336,Izračun!A:Q,17,0)=0," ",VLOOKUP(A336,Izračun!A:Q,17,0))</f>
        <v xml:space="preserve"> </v>
      </c>
      <c r="R336" t="s">
        <v>8710</v>
      </c>
      <c r="S336" t="str">
        <f ca="1">Izračun!$T$1</f>
        <v>0</v>
      </c>
    </row>
    <row r="337" spans="1:19" x14ac:dyDescent="0.25">
      <c r="A337" t="s">
        <v>6774</v>
      </c>
      <c r="B337" t="s">
        <v>11915</v>
      </c>
      <c r="C337" t="s">
        <v>8708</v>
      </c>
      <c r="F337" s="2">
        <f>VLOOKUP(A337,Izračun!A:J,10,0)</f>
        <v>4.5298600000000002</v>
      </c>
      <c r="H337">
        <f>VLOOKUP(A337,Izračun!A:F,6,0)</f>
        <v>16</v>
      </c>
      <c r="J337" t="s">
        <v>14574</v>
      </c>
      <c r="M337" t="s">
        <v>8709</v>
      </c>
      <c r="Q337" s="3" t="str">
        <f ca="1">IF(VLOOKUP(A337,Izračun!A:Q,17,0)=0," ",VLOOKUP(A337,Izračun!A:Q,17,0))</f>
        <v xml:space="preserve"> </v>
      </c>
      <c r="R337" t="s">
        <v>8710</v>
      </c>
      <c r="S337" t="str">
        <f ca="1">Izračun!$T$1</f>
        <v>0</v>
      </c>
    </row>
    <row r="338" spans="1:19" x14ac:dyDescent="0.25">
      <c r="A338" t="s">
        <v>1212</v>
      </c>
      <c r="B338" t="s">
        <v>11974</v>
      </c>
      <c r="C338" t="s">
        <v>8708</v>
      </c>
      <c r="F338" s="2">
        <f>VLOOKUP(A338,Izračun!A:J,10,0)</f>
        <v>4.1858199999999997</v>
      </c>
      <c r="H338">
        <f>VLOOKUP(A338,Izračun!A:F,6,0)</f>
        <v>8</v>
      </c>
      <c r="J338" t="s">
        <v>14574</v>
      </c>
      <c r="M338" t="s">
        <v>8709</v>
      </c>
      <c r="Q338" s="3" t="str">
        <f ca="1">IF(VLOOKUP(A338,Izračun!A:Q,17,0)=0," ",VLOOKUP(A338,Izračun!A:Q,17,0))</f>
        <v xml:space="preserve"> </v>
      </c>
      <c r="R338" t="s">
        <v>8710</v>
      </c>
      <c r="S338" t="str">
        <f ca="1">Izračun!$T$1</f>
        <v>0</v>
      </c>
    </row>
    <row r="339" spans="1:19" x14ac:dyDescent="0.25">
      <c r="A339" t="s">
        <v>2430</v>
      </c>
      <c r="B339" t="s">
        <v>12020</v>
      </c>
      <c r="C339" t="s">
        <v>8708</v>
      </c>
      <c r="F339" s="2">
        <f>VLOOKUP(A339,Izračun!A:J,10,0)</f>
        <v>4.2087559999999993</v>
      </c>
      <c r="H339">
        <f>VLOOKUP(A339,Izračun!A:F,6,0)</f>
        <v>0</v>
      </c>
      <c r="J339" t="s">
        <v>14574</v>
      </c>
      <c r="M339" t="s">
        <v>8709</v>
      </c>
      <c r="Q339" s="3" t="str">
        <f ca="1">IF(VLOOKUP(A339,Izračun!A:Q,17,0)=0," ",VLOOKUP(A339,Izračun!A:Q,17,0))</f>
        <v xml:space="preserve"> </v>
      </c>
      <c r="R339" t="s">
        <v>8710</v>
      </c>
      <c r="S339" t="str">
        <f ca="1">Izračun!$T$1</f>
        <v>0</v>
      </c>
    </row>
    <row r="340" spans="1:19" x14ac:dyDescent="0.25">
      <c r="A340" t="s">
        <v>3834</v>
      </c>
      <c r="B340" t="s">
        <v>12689</v>
      </c>
      <c r="C340" t="s">
        <v>8708</v>
      </c>
      <c r="F340" s="2">
        <f>VLOOKUP(A340,Izračun!A:J,10,0)</f>
        <v>4.220224</v>
      </c>
      <c r="H340">
        <f>VLOOKUP(A340,Izračun!A:F,6,0)</f>
        <v>2</v>
      </c>
      <c r="J340" t="s">
        <v>14574</v>
      </c>
      <c r="M340" t="s">
        <v>8709</v>
      </c>
      <c r="Q340" s="3">
        <f ca="1">IF(VLOOKUP(A340,Izračun!A:Q,17,0)=0," ",VLOOKUP(A340,Izračun!A:Q,17,0))</f>
        <v>3.81616</v>
      </c>
      <c r="R340" t="s">
        <v>8710</v>
      </c>
      <c r="S340" t="str">
        <f ca="1">Izračun!$T$1</f>
        <v>0</v>
      </c>
    </row>
    <row r="341" spans="1:19" x14ac:dyDescent="0.25">
      <c r="A341" t="s">
        <v>7316</v>
      </c>
      <c r="B341" t="s">
        <v>14116</v>
      </c>
      <c r="C341" t="s">
        <v>8708</v>
      </c>
      <c r="F341" s="2">
        <f>VLOOKUP(A341,Izračun!A:J,10,0)</f>
        <v>4.220224</v>
      </c>
      <c r="H341">
        <f>VLOOKUP(A341,Izračun!A:F,6,0)</f>
        <v>0</v>
      </c>
      <c r="J341" t="s">
        <v>14574</v>
      </c>
      <c r="M341" t="s">
        <v>8709</v>
      </c>
      <c r="Q341" s="3" t="str">
        <f ca="1">IF(VLOOKUP(A341,Izračun!A:Q,17,0)=0," ",VLOOKUP(A341,Izračun!A:Q,17,0))</f>
        <v xml:space="preserve"> </v>
      </c>
      <c r="R341" t="s">
        <v>8710</v>
      </c>
      <c r="S341" t="str">
        <f ca="1">Izračun!$T$1</f>
        <v>0</v>
      </c>
    </row>
    <row r="342" spans="1:19" x14ac:dyDescent="0.25">
      <c r="A342" t="s">
        <v>494</v>
      </c>
      <c r="B342" t="s">
        <v>9437</v>
      </c>
      <c r="C342" t="s">
        <v>8708</v>
      </c>
      <c r="F342" s="2">
        <f>VLOOKUP(A342,Izračun!A:J,10,0)</f>
        <v>4.2431600000000005</v>
      </c>
      <c r="H342">
        <f>VLOOKUP(A342,Izračun!A:F,6,0)</f>
        <v>3</v>
      </c>
      <c r="J342" t="s">
        <v>14574</v>
      </c>
      <c r="M342" t="s">
        <v>8709</v>
      </c>
      <c r="Q342" s="3" t="str">
        <f ca="1">IF(VLOOKUP(A342,Izračun!A:Q,17,0)=0," ",VLOOKUP(A342,Izračun!A:Q,17,0))</f>
        <v xml:space="preserve"> </v>
      </c>
      <c r="R342" t="s">
        <v>8710</v>
      </c>
      <c r="S342" t="str">
        <f ca="1">Izračun!$T$1</f>
        <v>0</v>
      </c>
    </row>
    <row r="343" spans="1:19" x14ac:dyDescent="0.25">
      <c r="A343" t="s">
        <v>2400</v>
      </c>
      <c r="B343" t="s">
        <v>8892</v>
      </c>
      <c r="C343" t="s">
        <v>8708</v>
      </c>
      <c r="F343" s="2">
        <f>VLOOKUP(A343,Izračun!A:J,10,0)</f>
        <v>4.2431600000000005</v>
      </c>
      <c r="H343">
        <f>VLOOKUP(A343,Izračun!A:F,6,0)</f>
        <v>28</v>
      </c>
      <c r="J343" t="s">
        <v>14574</v>
      </c>
      <c r="M343" t="s">
        <v>8709</v>
      </c>
      <c r="Q343" s="3" t="str">
        <f ca="1">IF(VLOOKUP(A343,Izračun!A:Q,17,0)=0," ",VLOOKUP(A343,Izračun!A:Q,17,0))</f>
        <v xml:space="preserve"> </v>
      </c>
      <c r="R343" t="s">
        <v>8710</v>
      </c>
      <c r="S343" t="str">
        <f ca="1">Izračun!$T$1</f>
        <v>0</v>
      </c>
    </row>
    <row r="344" spans="1:19" x14ac:dyDescent="0.25">
      <c r="A344" t="s">
        <v>5610</v>
      </c>
      <c r="B344" t="s">
        <v>13563</v>
      </c>
      <c r="C344" t="s">
        <v>8708</v>
      </c>
      <c r="F344" s="2">
        <f>VLOOKUP(A344,Izračun!A:J,10,0)</f>
        <v>4.2775639999999999</v>
      </c>
      <c r="H344">
        <f>VLOOKUP(A344,Izračun!A:F,6,0)</f>
        <v>25</v>
      </c>
      <c r="J344" t="s">
        <v>14574</v>
      </c>
      <c r="M344" t="s">
        <v>8709</v>
      </c>
      <c r="Q344" s="3" t="str">
        <f ca="1">IF(VLOOKUP(A344,Izračun!A:Q,17,0)=0," ",VLOOKUP(A344,Izračun!A:Q,17,0))</f>
        <v xml:space="preserve"> </v>
      </c>
      <c r="R344" t="s">
        <v>8710</v>
      </c>
      <c r="S344" t="str">
        <f ca="1">Izračun!$T$1</f>
        <v>0</v>
      </c>
    </row>
    <row r="345" spans="1:19" x14ac:dyDescent="0.25">
      <c r="A345" t="s">
        <v>3822</v>
      </c>
      <c r="B345" t="s">
        <v>8935</v>
      </c>
      <c r="C345" t="s">
        <v>8708</v>
      </c>
      <c r="F345" s="2">
        <f>VLOOKUP(A345,Izračun!A:J,10,0)</f>
        <v>4.3004999999999995</v>
      </c>
      <c r="H345">
        <f>VLOOKUP(A345,Izračun!A:F,6,0)</f>
        <v>21</v>
      </c>
      <c r="J345" t="s">
        <v>14574</v>
      </c>
      <c r="M345" t="s">
        <v>8709</v>
      </c>
      <c r="Q345" s="3">
        <f ca="1">IF(VLOOKUP(A345,Izračun!A:Q,17,0)=0," ",VLOOKUP(A345,Izračun!A:Q,17,0))</f>
        <v>3.8887499999999999</v>
      </c>
      <c r="R345" t="s">
        <v>8710</v>
      </c>
      <c r="S345" t="str">
        <f ca="1">Izračun!$T$1</f>
        <v>0</v>
      </c>
    </row>
    <row r="346" spans="1:19" x14ac:dyDescent="0.25">
      <c r="A346" t="s">
        <v>3820</v>
      </c>
      <c r="B346" t="s">
        <v>8937</v>
      </c>
      <c r="C346" t="s">
        <v>8708</v>
      </c>
      <c r="F346" s="2">
        <f>VLOOKUP(A346,Izračun!A:J,10,0)</f>
        <v>4.3004999999999995</v>
      </c>
      <c r="H346">
        <f>VLOOKUP(A346,Izračun!A:F,6,0)</f>
        <v>15</v>
      </c>
      <c r="J346" t="s">
        <v>14574</v>
      </c>
      <c r="M346" t="s">
        <v>8709</v>
      </c>
      <c r="Q346" s="3">
        <f ca="1">IF(VLOOKUP(A346,Izračun!A:Q,17,0)=0," ",VLOOKUP(A346,Izračun!A:Q,17,0))</f>
        <v>3.8887499999999999</v>
      </c>
      <c r="R346" t="s">
        <v>8710</v>
      </c>
      <c r="S346" t="str">
        <f ca="1">Izračun!$T$1</f>
        <v>0</v>
      </c>
    </row>
    <row r="347" spans="1:19" x14ac:dyDescent="0.25">
      <c r="A347" t="s">
        <v>5819</v>
      </c>
      <c r="B347" t="s">
        <v>9059</v>
      </c>
      <c r="C347" t="s">
        <v>8708</v>
      </c>
      <c r="F347" s="2">
        <f>VLOOKUP(A347,Izračun!A:J,10,0)</f>
        <v>4.3004999999999995</v>
      </c>
      <c r="H347">
        <f>VLOOKUP(A347,Izračun!A:F,6,0)</f>
        <v>71</v>
      </c>
      <c r="J347" t="s">
        <v>14574</v>
      </c>
      <c r="M347" t="s">
        <v>8709</v>
      </c>
      <c r="Q347" s="3">
        <f ca="1">IF(VLOOKUP(A347,Izračun!A:Q,17,0)=0," ",VLOOKUP(A347,Izračun!A:Q,17,0))</f>
        <v>3.8887499999999999</v>
      </c>
      <c r="R347" t="s">
        <v>8710</v>
      </c>
      <c r="S347" t="str">
        <f ca="1">Izračun!$T$1</f>
        <v>0</v>
      </c>
    </row>
    <row r="348" spans="1:19" x14ac:dyDescent="0.25">
      <c r="A348" t="s">
        <v>884</v>
      </c>
      <c r="B348" t="s">
        <v>11813</v>
      </c>
      <c r="C348" t="s">
        <v>8708</v>
      </c>
      <c r="F348" s="2">
        <f>VLOOKUP(A348,Izračun!A:J,10,0)</f>
        <v>4.3004999999999995</v>
      </c>
      <c r="H348">
        <f>VLOOKUP(A348,Izračun!A:F,6,0)</f>
        <v>2</v>
      </c>
      <c r="J348" t="s">
        <v>14574</v>
      </c>
      <c r="M348" t="s">
        <v>8709</v>
      </c>
      <c r="Q348" s="3" t="str">
        <f ca="1">IF(VLOOKUP(A348,Izračun!A:Q,17,0)=0," ",VLOOKUP(A348,Izračun!A:Q,17,0))</f>
        <v xml:space="preserve"> </v>
      </c>
      <c r="R348" t="s">
        <v>8710</v>
      </c>
      <c r="S348" t="str">
        <f ca="1">Izračun!$T$1</f>
        <v>0</v>
      </c>
    </row>
    <row r="349" spans="1:19" x14ac:dyDescent="0.25">
      <c r="A349" t="s">
        <v>4318</v>
      </c>
      <c r="B349" t="s">
        <v>11898</v>
      </c>
      <c r="C349" t="s">
        <v>8708</v>
      </c>
      <c r="F349" s="2">
        <f>VLOOKUP(A349,Izračun!A:J,10,0)</f>
        <v>4.3004999999999995</v>
      </c>
      <c r="H349">
        <f>VLOOKUP(A349,Izračun!A:F,6,0)</f>
        <v>5</v>
      </c>
      <c r="J349" t="s">
        <v>14574</v>
      </c>
      <c r="M349" t="s">
        <v>8709</v>
      </c>
      <c r="Q349" s="3" t="str">
        <f ca="1">IF(VLOOKUP(A349,Izračun!A:Q,17,0)=0," ",VLOOKUP(A349,Izračun!A:Q,17,0))</f>
        <v xml:space="preserve"> </v>
      </c>
      <c r="R349" t="s">
        <v>8710</v>
      </c>
      <c r="S349" t="str">
        <f ca="1">Izračun!$T$1</f>
        <v>0</v>
      </c>
    </row>
    <row r="350" spans="1:19" x14ac:dyDescent="0.25">
      <c r="A350" t="s">
        <v>3826</v>
      </c>
      <c r="B350" t="s">
        <v>8936</v>
      </c>
      <c r="C350" t="s">
        <v>8708</v>
      </c>
      <c r="F350" s="2">
        <f>VLOOKUP(A350,Izračun!A:J,10,0)</f>
        <v>4.3004999999999995</v>
      </c>
      <c r="H350">
        <f>VLOOKUP(A350,Izračun!A:F,6,0)</f>
        <v>10</v>
      </c>
      <c r="J350" t="s">
        <v>14574</v>
      </c>
      <c r="M350" t="s">
        <v>8709</v>
      </c>
      <c r="Q350" s="3">
        <f ca="1">IF(VLOOKUP(A350,Izračun!A:Q,17,0)=0," ",VLOOKUP(A350,Izračun!A:Q,17,0))</f>
        <v>3.8887499999999999</v>
      </c>
      <c r="R350" t="s">
        <v>8710</v>
      </c>
      <c r="S350" t="str">
        <f ca="1">Izračun!$T$1</f>
        <v>0</v>
      </c>
    </row>
    <row r="351" spans="1:19" x14ac:dyDescent="0.25">
      <c r="A351" t="s">
        <v>3828</v>
      </c>
      <c r="B351" t="s">
        <v>12687</v>
      </c>
      <c r="C351" t="s">
        <v>8708</v>
      </c>
      <c r="F351" s="2">
        <f>VLOOKUP(A351,Izračun!A:J,10,0)</f>
        <v>4.3004999999999995</v>
      </c>
      <c r="H351">
        <f>VLOOKUP(A351,Izračun!A:F,6,0)</f>
        <v>2</v>
      </c>
      <c r="J351" t="s">
        <v>14574</v>
      </c>
      <c r="M351" t="s">
        <v>8709</v>
      </c>
      <c r="Q351" s="3">
        <f ca="1">IF(VLOOKUP(A351,Izračun!A:Q,17,0)=0," ",VLOOKUP(A351,Izračun!A:Q,17,0))</f>
        <v>3.8887499999999999</v>
      </c>
      <c r="R351" t="s">
        <v>8710</v>
      </c>
      <c r="S351" t="str">
        <f ca="1">Izračun!$T$1</f>
        <v>0</v>
      </c>
    </row>
    <row r="352" spans="1:19" x14ac:dyDescent="0.25">
      <c r="A352" t="s">
        <v>3851</v>
      </c>
      <c r="B352" t="s">
        <v>13350</v>
      </c>
      <c r="C352" t="s">
        <v>8708</v>
      </c>
      <c r="F352" s="2">
        <f>VLOOKUP(A352,Izračun!A:J,10,0)</f>
        <v>4.3119679999999994</v>
      </c>
      <c r="H352">
        <f>VLOOKUP(A352,Izračun!A:F,6,0)</f>
        <v>14</v>
      </c>
      <c r="J352" t="s">
        <v>14574</v>
      </c>
      <c r="M352" t="s">
        <v>8709</v>
      </c>
      <c r="Q352" s="3">
        <f ca="1">IF(VLOOKUP(A352,Izračun!A:Q,17,0)=0," ",VLOOKUP(A352,Izračun!A:Q,17,0))</f>
        <v>3.8991199999999995</v>
      </c>
      <c r="R352" t="s">
        <v>8710</v>
      </c>
      <c r="S352" t="str">
        <f ca="1">Izračun!$T$1</f>
        <v>0</v>
      </c>
    </row>
    <row r="353" spans="1:19" x14ac:dyDescent="0.25">
      <c r="A353" t="s">
        <v>4310</v>
      </c>
      <c r="B353" t="s">
        <v>9403</v>
      </c>
      <c r="C353" t="s">
        <v>8708</v>
      </c>
      <c r="F353" s="2">
        <f>VLOOKUP(A353,Izračun!A:J,10,0)</f>
        <v>4.3349039999999999</v>
      </c>
      <c r="H353">
        <f>VLOOKUP(A353,Izračun!A:F,6,0)</f>
        <v>0</v>
      </c>
      <c r="J353" t="s">
        <v>14574</v>
      </c>
      <c r="M353" t="s">
        <v>8709</v>
      </c>
      <c r="Q353" s="3" t="str">
        <f ca="1">IF(VLOOKUP(A353,Izračun!A:Q,17,0)=0," ",VLOOKUP(A353,Izračun!A:Q,17,0))</f>
        <v xml:space="preserve"> </v>
      </c>
      <c r="R353" t="s">
        <v>8710</v>
      </c>
      <c r="S353" t="str">
        <f ca="1">Izračun!$T$1</f>
        <v>0</v>
      </c>
    </row>
    <row r="354" spans="1:19" x14ac:dyDescent="0.25">
      <c r="A354" t="s">
        <v>3054</v>
      </c>
      <c r="B354" t="s">
        <v>11013</v>
      </c>
      <c r="C354" t="s">
        <v>8708</v>
      </c>
      <c r="F354" s="2">
        <f>VLOOKUP(A354,Izračun!A:J,10,0)</f>
        <v>4.3578399999999995</v>
      </c>
      <c r="H354">
        <f>VLOOKUP(A354,Izračun!A:F,6,0)</f>
        <v>9</v>
      </c>
      <c r="J354" t="s">
        <v>14574</v>
      </c>
      <c r="M354" t="s">
        <v>8709</v>
      </c>
      <c r="Q354" s="3">
        <f ca="1">IF(VLOOKUP(A354,Izračun!A:Q,17,0)=0," ",VLOOKUP(A354,Izračun!A:Q,17,0))</f>
        <v>4.0137999999999998</v>
      </c>
      <c r="R354" t="s">
        <v>8710</v>
      </c>
      <c r="S354" t="str">
        <f ca="1">Izračun!$T$1</f>
        <v>0</v>
      </c>
    </row>
    <row r="355" spans="1:19" x14ac:dyDescent="0.25">
      <c r="A355" t="s">
        <v>3857</v>
      </c>
      <c r="B355" t="s">
        <v>13369</v>
      </c>
      <c r="C355" t="s">
        <v>8708</v>
      </c>
      <c r="F355" s="2">
        <f>VLOOKUP(A355,Izračun!A:J,10,0)</f>
        <v>4.3578400000000004</v>
      </c>
      <c r="H355">
        <f>VLOOKUP(A355,Izračun!A:F,6,0)</f>
        <v>14</v>
      </c>
      <c r="J355" t="s">
        <v>14574</v>
      </c>
      <c r="M355" t="s">
        <v>8709</v>
      </c>
      <c r="Q355" s="3">
        <f ca="1">IF(VLOOKUP(A355,Izračun!A:Q,17,0)=0," ",VLOOKUP(A355,Izračun!A:Q,17,0))</f>
        <v>3.9405999999999999</v>
      </c>
      <c r="R355" t="s">
        <v>8710</v>
      </c>
      <c r="S355" t="str">
        <f ca="1">Izračun!$T$1</f>
        <v>0</v>
      </c>
    </row>
    <row r="356" spans="1:19" x14ac:dyDescent="0.25">
      <c r="A356" t="s">
        <v>3855</v>
      </c>
      <c r="B356" t="s">
        <v>9146</v>
      </c>
      <c r="C356" t="s">
        <v>8708</v>
      </c>
      <c r="F356" s="2">
        <f>VLOOKUP(A356,Izračun!A:J,10,0)</f>
        <v>4.3578400000000004</v>
      </c>
      <c r="H356">
        <f>VLOOKUP(A356,Izračun!A:F,6,0)</f>
        <v>0</v>
      </c>
      <c r="J356" t="s">
        <v>14574</v>
      </c>
      <c r="M356" t="s">
        <v>8709</v>
      </c>
      <c r="Q356" s="3">
        <f ca="1">IF(VLOOKUP(A356,Izračun!A:Q,17,0)=0," ",VLOOKUP(A356,Izračun!A:Q,17,0))</f>
        <v>3.9405999999999999</v>
      </c>
      <c r="R356" t="s">
        <v>8710</v>
      </c>
      <c r="S356" t="str">
        <f ca="1">Izračun!$T$1</f>
        <v>0</v>
      </c>
    </row>
    <row r="357" spans="1:19" x14ac:dyDescent="0.25">
      <c r="A357" t="s">
        <v>3859</v>
      </c>
      <c r="B357" t="s">
        <v>9145</v>
      </c>
      <c r="C357" t="s">
        <v>8708</v>
      </c>
      <c r="F357" s="2">
        <f>VLOOKUP(A357,Izračun!A:J,10,0)</f>
        <v>4.3578400000000004</v>
      </c>
      <c r="H357">
        <f>VLOOKUP(A357,Izračun!A:F,6,0)</f>
        <v>10</v>
      </c>
      <c r="J357" t="s">
        <v>14574</v>
      </c>
      <c r="M357" t="s">
        <v>8709</v>
      </c>
      <c r="Q357" s="3">
        <f ca="1">IF(VLOOKUP(A357,Izračun!A:Q,17,0)=0," ",VLOOKUP(A357,Izračun!A:Q,17,0))</f>
        <v>3.9405999999999999</v>
      </c>
      <c r="R357" t="s">
        <v>8710</v>
      </c>
      <c r="S357" t="str">
        <f ca="1">Izračun!$T$1</f>
        <v>0</v>
      </c>
    </row>
    <row r="358" spans="1:19" x14ac:dyDescent="0.25">
      <c r="A358" t="s">
        <v>4378</v>
      </c>
      <c r="B358" t="s">
        <v>12439</v>
      </c>
      <c r="C358" t="s">
        <v>8708</v>
      </c>
      <c r="F358" s="2">
        <f>VLOOKUP(A358,Izračun!A:J,10,0)</f>
        <v>4.3578400000000004</v>
      </c>
      <c r="H358">
        <f>VLOOKUP(A358,Izračun!A:F,6,0)</f>
        <v>0</v>
      </c>
      <c r="J358" t="s">
        <v>14574</v>
      </c>
      <c r="M358" t="s">
        <v>8709</v>
      </c>
      <c r="Q358" s="3" t="str">
        <f ca="1">IF(VLOOKUP(A358,Izračun!A:Q,17,0)=0," ",VLOOKUP(A358,Izračun!A:Q,17,0))</f>
        <v xml:space="preserve"> </v>
      </c>
      <c r="R358" t="s">
        <v>8710</v>
      </c>
      <c r="S358" t="str">
        <f ca="1">Izračun!$T$1</f>
        <v>0</v>
      </c>
    </row>
    <row r="359" spans="1:19" x14ac:dyDescent="0.25">
      <c r="A359" t="s">
        <v>3853</v>
      </c>
      <c r="B359" t="s">
        <v>9147</v>
      </c>
      <c r="C359" t="s">
        <v>8708</v>
      </c>
      <c r="F359" s="2">
        <f>VLOOKUP(A359,Izračun!A:J,10,0)</f>
        <v>4.3578400000000004</v>
      </c>
      <c r="H359">
        <f>VLOOKUP(A359,Izračun!A:F,6,0)</f>
        <v>2</v>
      </c>
      <c r="J359" t="s">
        <v>14574</v>
      </c>
      <c r="M359" t="s">
        <v>8709</v>
      </c>
      <c r="Q359" s="3">
        <f ca="1">IF(VLOOKUP(A359,Izračun!A:Q,17,0)=0," ",VLOOKUP(A359,Izračun!A:Q,17,0))</f>
        <v>3.9405999999999999</v>
      </c>
      <c r="R359" t="s">
        <v>8710</v>
      </c>
      <c r="S359" t="str">
        <f ca="1">Izračun!$T$1</f>
        <v>0</v>
      </c>
    </row>
    <row r="360" spans="1:19" x14ac:dyDescent="0.25">
      <c r="A360" t="s">
        <v>574</v>
      </c>
      <c r="B360" t="s">
        <v>12364</v>
      </c>
      <c r="C360" t="s">
        <v>8708</v>
      </c>
      <c r="F360" s="2">
        <f>VLOOKUP(A360,Izračun!A:J,10,0)</f>
        <v>4.3922439999999998</v>
      </c>
      <c r="H360">
        <f>VLOOKUP(A360,Izračun!A:F,6,0)</f>
        <v>2</v>
      </c>
      <c r="J360" t="s">
        <v>14574</v>
      </c>
      <c r="M360" t="s">
        <v>8709</v>
      </c>
      <c r="Q360" s="3" t="str">
        <f ca="1">IF(VLOOKUP(A360,Izračun!A:Q,17,0)=0," ",VLOOKUP(A360,Izračun!A:Q,17,0))</f>
        <v xml:space="preserve"> </v>
      </c>
      <c r="R360" t="s">
        <v>8710</v>
      </c>
      <c r="S360" t="str">
        <f ca="1">Izračun!$T$1</f>
        <v>0</v>
      </c>
    </row>
    <row r="361" spans="1:19" x14ac:dyDescent="0.25">
      <c r="A361" t="s">
        <v>894</v>
      </c>
      <c r="B361" t="s">
        <v>10371</v>
      </c>
      <c r="C361" t="s">
        <v>8708</v>
      </c>
      <c r="F361" s="2">
        <f>VLOOKUP(A361,Izračun!A:J,10,0)</f>
        <v>4.3922439999999998</v>
      </c>
      <c r="H361">
        <f>VLOOKUP(A361,Izračun!A:F,6,0)</f>
        <v>5</v>
      </c>
      <c r="J361" t="s">
        <v>14574</v>
      </c>
      <c r="M361" t="s">
        <v>8709</v>
      </c>
      <c r="Q361" s="3" t="str">
        <f ca="1">IF(VLOOKUP(A361,Izračun!A:Q,17,0)=0," ",VLOOKUP(A361,Izračun!A:Q,17,0))</f>
        <v xml:space="preserve"> </v>
      </c>
      <c r="R361" t="s">
        <v>8710</v>
      </c>
      <c r="S361" t="str">
        <f ca="1">Izračun!$T$1</f>
        <v>0</v>
      </c>
    </row>
    <row r="362" spans="1:19" x14ac:dyDescent="0.25">
      <c r="A362" t="s">
        <v>5204</v>
      </c>
      <c r="B362" t="s">
        <v>12489</v>
      </c>
      <c r="C362" t="s">
        <v>8708</v>
      </c>
      <c r="F362" s="2">
        <f>VLOOKUP(A362,Izračun!A:J,10,0)</f>
        <v>4.4037119999999996</v>
      </c>
      <c r="H362">
        <f>VLOOKUP(A362,Izračun!A:F,6,0)</f>
        <v>34</v>
      </c>
      <c r="J362" t="s">
        <v>14574</v>
      </c>
      <c r="M362" t="s">
        <v>8709</v>
      </c>
      <c r="Q362" s="3" t="str">
        <f ca="1">IF(VLOOKUP(A362,Izračun!A:Q,17,0)=0," ",VLOOKUP(A362,Izračun!A:Q,17,0))</f>
        <v xml:space="preserve"> </v>
      </c>
      <c r="R362" t="s">
        <v>8710</v>
      </c>
      <c r="S362" t="str">
        <f ca="1">Izračun!$T$1</f>
        <v>0</v>
      </c>
    </row>
    <row r="363" spans="1:19" x14ac:dyDescent="0.25">
      <c r="A363" t="s">
        <v>2509</v>
      </c>
      <c r="B363" t="s">
        <v>13948</v>
      </c>
      <c r="C363" t="s">
        <v>8708</v>
      </c>
      <c r="F363" s="2">
        <f>VLOOKUP(A363,Izračun!A:J,10,0)</f>
        <v>4.4041999999999994</v>
      </c>
      <c r="H363">
        <f>VLOOKUP(A363,Izračun!A:F,6,0)</f>
        <v>65</v>
      </c>
      <c r="J363" t="s">
        <v>14574</v>
      </c>
      <c r="M363" t="s">
        <v>8709</v>
      </c>
      <c r="Q363" s="3" t="str">
        <f ca="1">IF(VLOOKUP(A363,Izračun!A:Q,17,0)=0," ",VLOOKUP(A363,Izračun!A:Q,17,0))</f>
        <v xml:space="preserve"> </v>
      </c>
      <c r="R363" t="s">
        <v>8710</v>
      </c>
      <c r="S363" t="str">
        <f ca="1">Izračun!$T$1</f>
        <v>0</v>
      </c>
    </row>
    <row r="364" spans="1:19" x14ac:dyDescent="0.25">
      <c r="A364" t="s">
        <v>2781</v>
      </c>
      <c r="B364" t="s">
        <v>13097</v>
      </c>
      <c r="C364" t="s">
        <v>8708</v>
      </c>
      <c r="F364" s="2">
        <f>VLOOKUP(A364,Izračun!A:J,10,0)</f>
        <v>4.4151800000000003</v>
      </c>
      <c r="H364">
        <f>VLOOKUP(A364,Izračun!A:F,6,0)</f>
        <v>217</v>
      </c>
      <c r="J364" t="s">
        <v>14574</v>
      </c>
      <c r="M364" t="s">
        <v>8709</v>
      </c>
      <c r="Q364" s="3" t="str">
        <f ca="1">IF(VLOOKUP(A364,Izračun!A:Q,17,0)=0," ",VLOOKUP(A364,Izračun!A:Q,17,0))</f>
        <v xml:space="preserve"> </v>
      </c>
      <c r="R364" t="s">
        <v>8710</v>
      </c>
      <c r="S364" t="str">
        <f ca="1">Izračun!$T$1</f>
        <v>0</v>
      </c>
    </row>
    <row r="365" spans="1:19" x14ac:dyDescent="0.25">
      <c r="A365" t="s">
        <v>4414</v>
      </c>
      <c r="B365" t="s">
        <v>14057</v>
      </c>
      <c r="C365" t="s">
        <v>8708</v>
      </c>
      <c r="F365" s="2">
        <f>VLOOKUP(A365,Izračun!A:J,10,0)</f>
        <v>4.4151800000000003</v>
      </c>
      <c r="H365">
        <f>VLOOKUP(A365,Izračun!A:F,6,0)</f>
        <v>182</v>
      </c>
      <c r="J365" t="s">
        <v>14574</v>
      </c>
      <c r="M365" t="s">
        <v>8709</v>
      </c>
      <c r="Q365" s="3" t="str">
        <f ca="1">IF(VLOOKUP(A365,Izračun!A:Q,17,0)=0," ",VLOOKUP(A365,Izračun!A:Q,17,0))</f>
        <v xml:space="preserve"> </v>
      </c>
      <c r="R365" t="s">
        <v>8710</v>
      </c>
      <c r="S365" t="str">
        <f ca="1">Izračun!$T$1</f>
        <v>0</v>
      </c>
    </row>
    <row r="366" spans="1:19" x14ac:dyDescent="0.25">
      <c r="A366" t="s">
        <v>2775</v>
      </c>
      <c r="B366" t="s">
        <v>13063</v>
      </c>
      <c r="C366" t="s">
        <v>8708</v>
      </c>
      <c r="F366" s="2">
        <f>VLOOKUP(A366,Izračun!A:J,10,0)</f>
        <v>4.4151800000000003</v>
      </c>
      <c r="H366">
        <f>VLOOKUP(A366,Izračun!A:F,6,0)</f>
        <v>160</v>
      </c>
      <c r="J366" t="s">
        <v>14574</v>
      </c>
      <c r="M366" t="s">
        <v>8709</v>
      </c>
      <c r="Q366" s="3" t="str">
        <f ca="1">IF(VLOOKUP(A366,Izračun!A:Q,17,0)=0," ",VLOOKUP(A366,Izračun!A:Q,17,0))</f>
        <v xml:space="preserve"> </v>
      </c>
      <c r="R366" t="s">
        <v>8710</v>
      </c>
      <c r="S366" t="str">
        <f ca="1">Izračun!$T$1</f>
        <v>0</v>
      </c>
    </row>
    <row r="367" spans="1:19" x14ac:dyDescent="0.25">
      <c r="A367" t="s">
        <v>2773</v>
      </c>
      <c r="B367" t="s">
        <v>13047</v>
      </c>
      <c r="C367" t="s">
        <v>8708</v>
      </c>
      <c r="F367" s="2">
        <f>VLOOKUP(A367,Izračun!A:J,10,0)</f>
        <v>4.4151800000000003</v>
      </c>
      <c r="H367">
        <f>VLOOKUP(A367,Izračun!A:F,6,0)</f>
        <v>177</v>
      </c>
      <c r="J367" t="s">
        <v>14574</v>
      </c>
      <c r="M367" t="s">
        <v>8709</v>
      </c>
      <c r="Q367" s="3" t="str">
        <f ca="1">IF(VLOOKUP(A367,Izračun!A:Q,17,0)=0," ",VLOOKUP(A367,Izračun!A:Q,17,0))</f>
        <v xml:space="preserve"> </v>
      </c>
      <c r="R367" t="s">
        <v>8710</v>
      </c>
      <c r="S367" t="str">
        <f ca="1">Izračun!$T$1</f>
        <v>0</v>
      </c>
    </row>
    <row r="368" spans="1:19" x14ac:dyDescent="0.25">
      <c r="A368" t="s">
        <v>8343</v>
      </c>
      <c r="B368" t="s">
        <v>13072</v>
      </c>
      <c r="C368" t="s">
        <v>8708</v>
      </c>
      <c r="F368" s="2">
        <f>VLOOKUP(A368,Izračun!A:J,10,0)</f>
        <v>4.4151800000000003</v>
      </c>
      <c r="H368">
        <f>VLOOKUP(A368,Izračun!A:F,6,0)</f>
        <v>72</v>
      </c>
      <c r="J368" t="s">
        <v>14574</v>
      </c>
      <c r="M368" t="s">
        <v>8709</v>
      </c>
      <c r="Q368" s="3" t="str">
        <f ca="1">IF(VLOOKUP(A368,Izračun!A:Q,17,0)=0," ",VLOOKUP(A368,Izračun!A:Q,17,0))</f>
        <v xml:space="preserve"> </v>
      </c>
      <c r="R368" t="s">
        <v>8710</v>
      </c>
      <c r="S368" t="str">
        <f ca="1">Izračun!$T$1</f>
        <v>0</v>
      </c>
    </row>
    <row r="369" spans="1:19" x14ac:dyDescent="0.25">
      <c r="A369" t="s">
        <v>5527</v>
      </c>
      <c r="B369" t="s">
        <v>14111</v>
      </c>
      <c r="C369" t="s">
        <v>8708</v>
      </c>
      <c r="F369" s="2">
        <f>VLOOKUP(A369,Izračun!A:J,10,0)</f>
        <v>4.4151800000000003</v>
      </c>
      <c r="H369">
        <f>VLOOKUP(A369,Izračun!A:F,6,0)</f>
        <v>6</v>
      </c>
      <c r="J369" t="s">
        <v>14574</v>
      </c>
      <c r="M369" t="s">
        <v>8709</v>
      </c>
      <c r="Q369" s="3" t="str">
        <f ca="1">IF(VLOOKUP(A369,Izračun!A:Q,17,0)=0," ",VLOOKUP(A369,Izračun!A:Q,17,0))</f>
        <v xml:space="preserve"> </v>
      </c>
      <c r="R369" t="s">
        <v>8710</v>
      </c>
      <c r="S369" t="str">
        <f ca="1">Izračun!$T$1</f>
        <v>0</v>
      </c>
    </row>
    <row r="370" spans="1:19" x14ac:dyDescent="0.25">
      <c r="A370" t="s">
        <v>2777</v>
      </c>
      <c r="B370" t="s">
        <v>9204</v>
      </c>
      <c r="C370" t="s">
        <v>8708</v>
      </c>
      <c r="F370" s="2">
        <f>VLOOKUP(A370,Izračun!A:J,10,0)</f>
        <v>4.4151800000000003</v>
      </c>
      <c r="H370">
        <f>VLOOKUP(A370,Izračun!A:F,6,0)</f>
        <v>293</v>
      </c>
      <c r="J370" t="s">
        <v>14574</v>
      </c>
      <c r="M370" t="s">
        <v>8709</v>
      </c>
      <c r="Q370" s="3" t="str">
        <f ca="1">IF(VLOOKUP(A370,Izračun!A:Q,17,0)=0," ",VLOOKUP(A370,Izračun!A:Q,17,0))</f>
        <v xml:space="preserve"> </v>
      </c>
      <c r="R370" t="s">
        <v>8710</v>
      </c>
      <c r="S370" t="str">
        <f ca="1">Izračun!$T$1</f>
        <v>0</v>
      </c>
    </row>
    <row r="371" spans="1:19" x14ac:dyDescent="0.25">
      <c r="A371" t="s">
        <v>5606</v>
      </c>
      <c r="B371" t="s">
        <v>12474</v>
      </c>
      <c r="C371" t="s">
        <v>8708</v>
      </c>
      <c r="F371" s="2">
        <f>VLOOKUP(A371,Izračun!A:J,10,0)</f>
        <v>4.4151800000000003</v>
      </c>
      <c r="H371">
        <f>VLOOKUP(A371,Izračun!A:F,6,0)</f>
        <v>71</v>
      </c>
      <c r="J371" t="s">
        <v>14574</v>
      </c>
      <c r="M371" t="s">
        <v>8709</v>
      </c>
      <c r="Q371" s="3" t="str">
        <f ca="1">IF(VLOOKUP(A371,Izračun!A:Q,17,0)=0," ",VLOOKUP(A371,Izračun!A:Q,17,0))</f>
        <v xml:space="preserve"> </v>
      </c>
      <c r="R371" t="s">
        <v>8710</v>
      </c>
      <c r="S371" t="str">
        <f ca="1">Izračun!$T$1</f>
        <v>0</v>
      </c>
    </row>
    <row r="372" spans="1:19" x14ac:dyDescent="0.25">
      <c r="A372" t="s">
        <v>798</v>
      </c>
      <c r="B372" t="s">
        <v>9003</v>
      </c>
      <c r="C372" t="s">
        <v>8708</v>
      </c>
      <c r="F372" s="2">
        <f>VLOOKUP(A372,Izračun!A:J,10,0)</f>
        <v>4.4381159999999999</v>
      </c>
      <c r="H372">
        <f>VLOOKUP(A372,Izračun!A:F,6,0)</f>
        <v>89</v>
      </c>
      <c r="J372" t="s">
        <v>14574</v>
      </c>
      <c r="M372" t="s">
        <v>8709</v>
      </c>
      <c r="Q372" s="3">
        <f ca="1">IF(VLOOKUP(A372,Izračun!A:Q,17,0)=0," ",VLOOKUP(A372,Izračun!A:Q,17,0))</f>
        <v>4.0131900000000007</v>
      </c>
      <c r="R372" t="s">
        <v>8710</v>
      </c>
      <c r="S372" t="str">
        <f ca="1">Izračun!$T$1</f>
        <v>0</v>
      </c>
    </row>
    <row r="373" spans="1:19" x14ac:dyDescent="0.25">
      <c r="A373" t="s">
        <v>526</v>
      </c>
      <c r="B373" t="s">
        <v>11979</v>
      </c>
      <c r="C373" t="s">
        <v>8708</v>
      </c>
      <c r="F373" s="2">
        <f>VLOOKUP(A373,Izračun!A:J,10,0)</f>
        <v>4.4495839999999998</v>
      </c>
      <c r="H373">
        <f>VLOOKUP(A373,Izračun!A:F,6,0)</f>
        <v>3</v>
      </c>
      <c r="J373" t="s">
        <v>14574</v>
      </c>
      <c r="M373" t="s">
        <v>8709</v>
      </c>
      <c r="Q373" s="3" t="str">
        <f ca="1">IF(VLOOKUP(A373,Izračun!A:Q,17,0)=0," ",VLOOKUP(A373,Izračun!A:Q,17,0))</f>
        <v xml:space="preserve"> </v>
      </c>
      <c r="R373" t="s">
        <v>8710</v>
      </c>
      <c r="S373" t="str">
        <f ca="1">Izračun!$T$1</f>
        <v>0</v>
      </c>
    </row>
    <row r="374" spans="1:19" x14ac:dyDescent="0.25">
      <c r="A374" t="s">
        <v>3405</v>
      </c>
      <c r="B374" t="s">
        <v>13423</v>
      </c>
      <c r="C374" t="s">
        <v>8708</v>
      </c>
      <c r="F374" s="2">
        <f>VLOOKUP(A374,Izračun!A:J,10,0)</f>
        <v>4.5642639999999997</v>
      </c>
      <c r="H374">
        <f>VLOOKUP(A374,Izračun!A:F,6,0)</f>
        <v>3</v>
      </c>
      <c r="J374" t="s">
        <v>14574</v>
      </c>
      <c r="M374" t="s">
        <v>8709</v>
      </c>
      <c r="Q374" s="3" t="str">
        <f ca="1">IF(VLOOKUP(A374,Izračun!A:Q,17,0)=0," ",VLOOKUP(A374,Izračun!A:Q,17,0))</f>
        <v xml:space="preserve"> </v>
      </c>
      <c r="R374" t="s">
        <v>8710</v>
      </c>
      <c r="S374" t="str">
        <f ca="1">Izračun!$T$1</f>
        <v>0</v>
      </c>
    </row>
    <row r="375" spans="1:19" x14ac:dyDescent="0.25">
      <c r="A375" t="s">
        <v>3908</v>
      </c>
      <c r="B375" t="s">
        <v>9017</v>
      </c>
      <c r="C375" t="s">
        <v>8708</v>
      </c>
      <c r="F375" s="2">
        <f>VLOOKUP(A375,Izračun!A:J,10,0)</f>
        <v>4.5642639999999997</v>
      </c>
      <c r="H375">
        <f>VLOOKUP(A375,Izračun!A:F,6,0)</f>
        <v>10</v>
      </c>
      <c r="J375" t="s">
        <v>14574</v>
      </c>
      <c r="M375" t="s">
        <v>8709</v>
      </c>
      <c r="Q375" s="3">
        <f ca="1">IF(VLOOKUP(A375,Izračun!A:Q,17,0)=0," ",VLOOKUP(A375,Izračun!A:Q,17,0))</f>
        <v>4.1272599999999997</v>
      </c>
      <c r="R375" t="s">
        <v>8710</v>
      </c>
      <c r="S375" t="str">
        <f ca="1">Izračun!$T$1</f>
        <v>0</v>
      </c>
    </row>
    <row r="376" spans="1:19" x14ac:dyDescent="0.25">
      <c r="A376" t="s">
        <v>3411</v>
      </c>
      <c r="B376" t="s">
        <v>13409</v>
      </c>
      <c r="C376" t="s">
        <v>8708</v>
      </c>
      <c r="F376" s="2">
        <f>VLOOKUP(A376,Izračun!A:J,10,0)</f>
        <v>4.5642639999999997</v>
      </c>
      <c r="H376">
        <f>VLOOKUP(A376,Izračun!A:F,6,0)</f>
        <v>4</v>
      </c>
      <c r="J376" t="s">
        <v>14574</v>
      </c>
      <c r="M376" t="s">
        <v>8709</v>
      </c>
      <c r="Q376" s="3" t="str">
        <f ca="1">IF(VLOOKUP(A376,Izračun!A:Q,17,0)=0," ",VLOOKUP(A376,Izračun!A:Q,17,0))</f>
        <v xml:space="preserve"> </v>
      </c>
      <c r="R376" t="s">
        <v>8710</v>
      </c>
      <c r="S376" t="str">
        <f ca="1">Izračun!$T$1</f>
        <v>0</v>
      </c>
    </row>
    <row r="377" spans="1:19" x14ac:dyDescent="0.25">
      <c r="A377" t="s">
        <v>4657</v>
      </c>
      <c r="B377" t="s">
        <v>11867</v>
      </c>
      <c r="C377" t="s">
        <v>8708</v>
      </c>
      <c r="F377" s="2">
        <f>VLOOKUP(A377,Izračun!A:J,10,0)</f>
        <v>4.5642639999999997</v>
      </c>
      <c r="H377">
        <f>VLOOKUP(A377,Izračun!A:F,6,0)</f>
        <v>10</v>
      </c>
      <c r="J377" t="s">
        <v>14574</v>
      </c>
      <c r="M377" t="s">
        <v>8709</v>
      </c>
      <c r="Q377" s="3" t="str">
        <f ca="1">IF(VLOOKUP(A377,Izračun!A:Q,17,0)=0," ",VLOOKUP(A377,Izračun!A:Q,17,0))</f>
        <v xml:space="preserve"> </v>
      </c>
      <c r="R377" t="s">
        <v>8710</v>
      </c>
      <c r="S377" t="str">
        <f ca="1">Izračun!$T$1</f>
        <v>0</v>
      </c>
    </row>
    <row r="378" spans="1:19" x14ac:dyDescent="0.25">
      <c r="A378" t="s">
        <v>6933</v>
      </c>
      <c r="B378" t="s">
        <v>11833</v>
      </c>
      <c r="C378" t="s">
        <v>8708</v>
      </c>
      <c r="F378" s="2">
        <f>VLOOKUP(A378,Izračun!A:J,10,0)</f>
        <v>4.5642639999999997</v>
      </c>
      <c r="H378">
        <f>VLOOKUP(A378,Izračun!A:F,6,0)</f>
        <v>0</v>
      </c>
      <c r="J378" t="s">
        <v>14574</v>
      </c>
      <c r="M378" t="s">
        <v>8709</v>
      </c>
      <c r="Q378" s="3" t="str">
        <f ca="1">IF(VLOOKUP(A378,Izračun!A:Q,17,0)=0," ",VLOOKUP(A378,Izračun!A:Q,17,0))</f>
        <v xml:space="preserve"> </v>
      </c>
      <c r="R378" t="s">
        <v>8710</v>
      </c>
      <c r="S378" t="str">
        <f ca="1">Izračun!$T$1</f>
        <v>0</v>
      </c>
    </row>
    <row r="379" spans="1:19" x14ac:dyDescent="0.25">
      <c r="A379" t="s">
        <v>10572</v>
      </c>
      <c r="B379" t="s">
        <v>10614</v>
      </c>
      <c r="C379" t="s">
        <v>8708</v>
      </c>
      <c r="F379" s="2">
        <f>VLOOKUP(A379,Izračun!A:J,10,0)</f>
        <v>4.5642639999999997</v>
      </c>
      <c r="H379">
        <f>VLOOKUP(A379,Izračun!A:F,6,0)</f>
        <v>0</v>
      </c>
      <c r="J379" t="s">
        <v>14574</v>
      </c>
      <c r="M379" t="s">
        <v>8709</v>
      </c>
      <c r="Q379" s="3" t="str">
        <f ca="1">IF(VLOOKUP(A379,Izračun!A:Q,17,0)=0," ",VLOOKUP(A379,Izračun!A:Q,17,0))</f>
        <v xml:space="preserve"> </v>
      </c>
      <c r="R379" t="s">
        <v>8710</v>
      </c>
      <c r="S379" t="str">
        <f ca="1">Izračun!$T$1</f>
        <v>0</v>
      </c>
    </row>
    <row r="380" spans="1:19" x14ac:dyDescent="0.25">
      <c r="A380" t="s">
        <v>3407</v>
      </c>
      <c r="B380" t="s">
        <v>13429</v>
      </c>
      <c r="C380" t="s">
        <v>8708</v>
      </c>
      <c r="F380" s="2">
        <f>VLOOKUP(A380,Izračun!A:J,10,0)</f>
        <v>4.5642639999999997</v>
      </c>
      <c r="H380">
        <f>VLOOKUP(A380,Izračun!A:F,6,0)</f>
        <v>13</v>
      </c>
      <c r="J380" t="s">
        <v>14574</v>
      </c>
      <c r="M380" t="s">
        <v>8709</v>
      </c>
      <c r="Q380" s="3" t="str">
        <f ca="1">IF(VLOOKUP(A380,Izračun!A:Q,17,0)=0," ",VLOOKUP(A380,Izračun!A:Q,17,0))</f>
        <v xml:space="preserve"> </v>
      </c>
      <c r="R380" t="s">
        <v>8710</v>
      </c>
      <c r="S380" t="str">
        <f ca="1">Izračun!$T$1</f>
        <v>0</v>
      </c>
    </row>
    <row r="381" spans="1:19" x14ac:dyDescent="0.25">
      <c r="A381" t="s">
        <v>22</v>
      </c>
      <c r="B381" t="s">
        <v>11807</v>
      </c>
      <c r="C381" t="s">
        <v>8708</v>
      </c>
      <c r="F381" s="2">
        <f>VLOOKUP(A381,Izračun!A:J,10,0)</f>
        <v>4.5642639999999997</v>
      </c>
      <c r="H381">
        <f>VLOOKUP(A381,Izračun!A:F,6,0)</f>
        <v>17</v>
      </c>
      <c r="J381" t="s">
        <v>14574</v>
      </c>
      <c r="M381" t="s">
        <v>8709</v>
      </c>
      <c r="Q381" s="3" t="str">
        <f ca="1">IF(VLOOKUP(A381,Izračun!A:Q,17,0)=0," ",VLOOKUP(A381,Izračun!A:Q,17,0))</f>
        <v xml:space="preserve"> </v>
      </c>
      <c r="R381" t="s">
        <v>8710</v>
      </c>
      <c r="S381" t="str">
        <f ca="1">Izračun!$T$1</f>
        <v>0</v>
      </c>
    </row>
    <row r="382" spans="1:19" x14ac:dyDescent="0.25">
      <c r="A382" t="s">
        <v>3409</v>
      </c>
      <c r="B382" t="s">
        <v>13405</v>
      </c>
      <c r="C382" t="s">
        <v>8708</v>
      </c>
      <c r="F382" s="2">
        <f>VLOOKUP(A382,Izračun!A:J,10,0)</f>
        <v>4.5642639999999997</v>
      </c>
      <c r="H382">
        <f>VLOOKUP(A382,Izračun!A:F,6,0)</f>
        <v>5</v>
      </c>
      <c r="J382" t="s">
        <v>14574</v>
      </c>
      <c r="M382" t="s">
        <v>8709</v>
      </c>
      <c r="Q382" s="3" t="str">
        <f ca="1">IF(VLOOKUP(A382,Izračun!A:Q,17,0)=0," ",VLOOKUP(A382,Izračun!A:Q,17,0))</f>
        <v xml:space="preserve"> </v>
      </c>
      <c r="R382" t="s">
        <v>8710</v>
      </c>
      <c r="S382" t="str">
        <f ca="1">Izračun!$T$1</f>
        <v>0</v>
      </c>
    </row>
    <row r="383" spans="1:19" x14ac:dyDescent="0.25">
      <c r="A383" t="s">
        <v>8441</v>
      </c>
      <c r="B383" t="s">
        <v>11923</v>
      </c>
      <c r="C383" t="s">
        <v>8708</v>
      </c>
      <c r="F383" s="2">
        <f>VLOOKUP(A383,Izračun!A:J,10,0)</f>
        <v>4.5642639999999997</v>
      </c>
      <c r="H383">
        <f>VLOOKUP(A383,Izračun!A:F,6,0)</f>
        <v>6</v>
      </c>
      <c r="J383" t="s">
        <v>14574</v>
      </c>
      <c r="M383" t="s">
        <v>8709</v>
      </c>
      <c r="Q383" s="3" t="str">
        <f ca="1">IF(VLOOKUP(A383,Izračun!A:Q,17,0)=0," ",VLOOKUP(A383,Izračun!A:Q,17,0))</f>
        <v xml:space="preserve"> </v>
      </c>
      <c r="R383" t="s">
        <v>8710</v>
      </c>
      <c r="S383" t="str">
        <f ca="1">Izračun!$T$1</f>
        <v>0</v>
      </c>
    </row>
    <row r="384" spans="1:19" x14ac:dyDescent="0.25">
      <c r="A384" t="s">
        <v>11405</v>
      </c>
      <c r="B384" t="s">
        <v>12377</v>
      </c>
      <c r="C384" t="s">
        <v>8708</v>
      </c>
      <c r="F384" s="2">
        <f>VLOOKUP(A384,Izračun!A:J,10,0)</f>
        <v>4.5642639999999997</v>
      </c>
      <c r="H384">
        <f>VLOOKUP(A384,Izračun!A:F,6,0)</f>
        <v>0</v>
      </c>
      <c r="J384" t="s">
        <v>14574</v>
      </c>
      <c r="M384" t="s">
        <v>8709</v>
      </c>
      <c r="Q384" s="3" t="str">
        <f ca="1">IF(VLOOKUP(A384,Izračun!A:Q,17,0)=0," ",VLOOKUP(A384,Izračun!A:Q,17,0))</f>
        <v xml:space="preserve"> </v>
      </c>
      <c r="R384" t="s">
        <v>8710</v>
      </c>
      <c r="S384" t="str">
        <f ca="1">Izračun!$T$1</f>
        <v>0</v>
      </c>
    </row>
    <row r="385" spans="1:19" x14ac:dyDescent="0.25">
      <c r="A385" t="s">
        <v>4312</v>
      </c>
      <c r="B385" t="s">
        <v>9404</v>
      </c>
      <c r="C385" t="s">
        <v>8708</v>
      </c>
      <c r="F385" s="2">
        <f>VLOOKUP(A385,Izračun!A:J,10,0)</f>
        <v>4.5642639999999997</v>
      </c>
      <c r="H385">
        <f>VLOOKUP(A385,Izračun!A:F,6,0)</f>
        <v>0</v>
      </c>
      <c r="J385" t="s">
        <v>14574</v>
      </c>
      <c r="M385" t="s">
        <v>8709</v>
      </c>
      <c r="Q385" s="3" t="str">
        <f ca="1">IF(VLOOKUP(A385,Izračun!A:Q,17,0)=0," ",VLOOKUP(A385,Izračun!A:Q,17,0))</f>
        <v xml:space="preserve"> </v>
      </c>
      <c r="R385" t="s">
        <v>8710</v>
      </c>
      <c r="S385" t="str">
        <f ca="1">Izračun!$T$1</f>
        <v>0</v>
      </c>
    </row>
    <row r="386" spans="1:19" x14ac:dyDescent="0.25">
      <c r="A386" t="s">
        <v>858</v>
      </c>
      <c r="B386" t="s">
        <v>14065</v>
      </c>
      <c r="C386" t="s">
        <v>8708</v>
      </c>
      <c r="F386" s="2">
        <f>VLOOKUP(A386,Izračun!A:J,10,0)</f>
        <v>4.5642639999999997</v>
      </c>
      <c r="H386">
        <f>VLOOKUP(A386,Izračun!A:F,6,0)</f>
        <v>0</v>
      </c>
      <c r="J386" t="s">
        <v>14574</v>
      </c>
      <c r="M386" t="s">
        <v>8709</v>
      </c>
      <c r="Q386" s="3" t="str">
        <f ca="1">IF(VLOOKUP(A386,Izračun!A:Q,17,0)=0," ",VLOOKUP(A386,Izračun!A:Q,17,0))</f>
        <v xml:space="preserve"> </v>
      </c>
      <c r="R386" t="s">
        <v>8710</v>
      </c>
      <c r="S386" t="str">
        <f ca="1">Izračun!$T$1</f>
        <v>0</v>
      </c>
    </row>
    <row r="387" spans="1:19" x14ac:dyDescent="0.25">
      <c r="A387" t="s">
        <v>10564</v>
      </c>
      <c r="B387" t="s">
        <v>10615</v>
      </c>
      <c r="C387" t="s">
        <v>8708</v>
      </c>
      <c r="F387" s="2">
        <f>VLOOKUP(A387,Izračun!A:J,10,0)</f>
        <v>4.5642639999999997</v>
      </c>
      <c r="H387">
        <f>VLOOKUP(A387,Izračun!A:F,6,0)</f>
        <v>0</v>
      </c>
      <c r="J387" t="s">
        <v>14574</v>
      </c>
      <c r="M387" t="s">
        <v>8709</v>
      </c>
      <c r="Q387" s="3" t="str">
        <f ca="1">IF(VLOOKUP(A387,Izračun!A:Q,17,0)=0," ",VLOOKUP(A387,Izračun!A:Q,17,0))</f>
        <v xml:space="preserve"> </v>
      </c>
      <c r="R387" t="s">
        <v>8710</v>
      </c>
      <c r="S387" t="str">
        <f ca="1">Izračun!$T$1</f>
        <v>0</v>
      </c>
    </row>
    <row r="388" spans="1:19" x14ac:dyDescent="0.25">
      <c r="A388" t="s">
        <v>3895</v>
      </c>
      <c r="B388" t="s">
        <v>11256</v>
      </c>
      <c r="C388" t="s">
        <v>8708</v>
      </c>
      <c r="F388" s="2">
        <f>VLOOKUP(A388,Izračun!A:J,10,0)</f>
        <v>4.6128200000000001</v>
      </c>
      <c r="H388">
        <f>VLOOKUP(A388,Izračun!A:F,6,0)</f>
        <v>9</v>
      </c>
      <c r="J388" t="s">
        <v>14574</v>
      </c>
      <c r="M388" t="s">
        <v>8709</v>
      </c>
      <c r="Q388" s="3">
        <f ca="1">IF(VLOOKUP(A388,Izračun!A:Q,17,0)=0," ",VLOOKUP(A388,Izračun!A:Q,17,0))</f>
        <v>4.2486499999999996</v>
      </c>
      <c r="R388" t="s">
        <v>8710</v>
      </c>
      <c r="S388" t="str">
        <f ca="1">Izračun!$T$1</f>
        <v>0</v>
      </c>
    </row>
    <row r="389" spans="1:19" x14ac:dyDescent="0.25">
      <c r="A389" t="s">
        <v>6893</v>
      </c>
      <c r="B389" t="s">
        <v>11259</v>
      </c>
      <c r="C389" t="s">
        <v>8708</v>
      </c>
      <c r="F389" s="2">
        <f>VLOOKUP(A389,Izračun!A:J,10,0)</f>
        <v>4.6128200000000001</v>
      </c>
      <c r="H389">
        <f>VLOOKUP(A389,Izračun!A:F,6,0)</f>
        <v>0</v>
      </c>
      <c r="J389" t="s">
        <v>14574</v>
      </c>
      <c r="M389" t="s">
        <v>8709</v>
      </c>
      <c r="Q389" s="3">
        <f ca="1">IF(VLOOKUP(A389,Izračun!A:Q,17,0)=0," ",VLOOKUP(A389,Izračun!A:Q,17,0))</f>
        <v>4.2486499999999996</v>
      </c>
      <c r="R389" t="s">
        <v>8710</v>
      </c>
      <c r="S389" t="str">
        <f ca="1">Izračun!$T$1</f>
        <v>0</v>
      </c>
    </row>
    <row r="390" spans="1:19" x14ac:dyDescent="0.25">
      <c r="A390" t="s">
        <v>3892</v>
      </c>
      <c r="B390" t="s">
        <v>11257</v>
      </c>
      <c r="C390" t="s">
        <v>8708</v>
      </c>
      <c r="F390" s="2">
        <f>VLOOKUP(A390,Izračun!A:J,10,0)</f>
        <v>4.6128200000000001</v>
      </c>
      <c r="H390">
        <f>VLOOKUP(A390,Izračun!A:F,6,0)</f>
        <v>7</v>
      </c>
      <c r="J390" t="s">
        <v>14574</v>
      </c>
      <c r="M390" t="s">
        <v>8709</v>
      </c>
      <c r="Q390" s="3">
        <f ca="1">IF(VLOOKUP(A390,Izračun!A:Q,17,0)=0," ",VLOOKUP(A390,Izračun!A:Q,17,0))</f>
        <v>4.2486499999999996</v>
      </c>
      <c r="R390" t="s">
        <v>8710</v>
      </c>
      <c r="S390" t="str">
        <f ca="1">Izračun!$T$1</f>
        <v>0</v>
      </c>
    </row>
    <row r="391" spans="1:19" x14ac:dyDescent="0.25">
      <c r="A391" t="s">
        <v>6887</v>
      </c>
      <c r="B391" t="s">
        <v>11258</v>
      </c>
      <c r="C391" t="s">
        <v>8708</v>
      </c>
      <c r="F391" s="2">
        <f>VLOOKUP(A391,Izračun!A:J,10,0)</f>
        <v>4.6128200000000001</v>
      </c>
      <c r="H391">
        <f>VLOOKUP(A391,Izračun!A:F,6,0)</f>
        <v>9</v>
      </c>
      <c r="J391" t="s">
        <v>14574</v>
      </c>
      <c r="M391" t="s">
        <v>8709</v>
      </c>
      <c r="Q391" s="3">
        <f ca="1">IF(VLOOKUP(A391,Izračun!A:Q,17,0)=0," ",VLOOKUP(A391,Izračun!A:Q,17,0))</f>
        <v>4.2486499999999996</v>
      </c>
      <c r="R391" t="s">
        <v>8710</v>
      </c>
      <c r="S391" t="str">
        <f ca="1">Izračun!$T$1</f>
        <v>0</v>
      </c>
    </row>
    <row r="392" spans="1:19" x14ac:dyDescent="0.25">
      <c r="A392" t="s">
        <v>4553</v>
      </c>
      <c r="B392" t="s">
        <v>13044</v>
      </c>
      <c r="C392" t="s">
        <v>8708</v>
      </c>
      <c r="F392" s="2">
        <f>VLOOKUP(A392,Izračun!A:J,10,0)</f>
        <v>4.6613759999999997</v>
      </c>
      <c r="H392">
        <f>VLOOKUP(A392,Izračun!A:F,6,0)</f>
        <v>19</v>
      </c>
      <c r="J392" t="s">
        <v>14574</v>
      </c>
      <c r="M392" t="s">
        <v>8709</v>
      </c>
      <c r="Q392" s="3" t="str">
        <f ca="1">IF(VLOOKUP(A392,Izračun!A:Q,17,0)=0," ",VLOOKUP(A392,Izračun!A:Q,17,0))</f>
        <v xml:space="preserve"> </v>
      </c>
      <c r="R392" t="s">
        <v>8710</v>
      </c>
      <c r="S392" t="str">
        <f ca="1">Izračun!$T$1</f>
        <v>0</v>
      </c>
    </row>
    <row r="393" spans="1:19" x14ac:dyDescent="0.25">
      <c r="A393" t="s">
        <v>2054</v>
      </c>
      <c r="B393" t="s">
        <v>8786</v>
      </c>
      <c r="C393" t="s">
        <v>8708</v>
      </c>
      <c r="F393" s="2">
        <f>VLOOKUP(A393,Izračun!A:J,10,0)</f>
        <v>4.6613759999999997</v>
      </c>
      <c r="H393">
        <f>VLOOKUP(A393,Izračun!A:F,6,0)</f>
        <v>23</v>
      </c>
      <c r="J393" t="s">
        <v>14574</v>
      </c>
      <c r="M393" t="s">
        <v>8709</v>
      </c>
      <c r="Q393" s="3" t="str">
        <f ca="1">IF(VLOOKUP(A393,Izračun!A:Q,17,0)=0," ",VLOOKUP(A393,Izračun!A:Q,17,0))</f>
        <v xml:space="preserve"> </v>
      </c>
      <c r="R393" t="s">
        <v>8710</v>
      </c>
      <c r="S393" t="str">
        <f ca="1">Izračun!$T$1</f>
        <v>0</v>
      </c>
    </row>
    <row r="394" spans="1:19" x14ac:dyDescent="0.25">
      <c r="A394" t="s">
        <v>2688</v>
      </c>
      <c r="B394" t="s">
        <v>13106</v>
      </c>
      <c r="C394" t="s">
        <v>8708</v>
      </c>
      <c r="F394" s="2">
        <f>VLOOKUP(A394,Izračun!A:J,10,0)</f>
        <v>4.6789439999999995</v>
      </c>
      <c r="H394">
        <f>VLOOKUP(A394,Izračun!A:F,6,0)</f>
        <v>0</v>
      </c>
      <c r="J394" t="s">
        <v>14574</v>
      </c>
      <c r="M394" t="s">
        <v>8709</v>
      </c>
      <c r="Q394" s="3" t="str">
        <f ca="1">IF(VLOOKUP(A394,Izračun!A:Q,17,0)=0," ",VLOOKUP(A394,Izračun!A:Q,17,0))</f>
        <v xml:space="preserve"> </v>
      </c>
      <c r="R394" t="s">
        <v>8710</v>
      </c>
      <c r="S394" t="str">
        <f ca="1">Izračun!$T$1</f>
        <v>0</v>
      </c>
    </row>
    <row r="395" spans="1:19" x14ac:dyDescent="0.25">
      <c r="A395" t="s">
        <v>792</v>
      </c>
      <c r="B395" t="s">
        <v>9139</v>
      </c>
      <c r="C395" t="s">
        <v>8708</v>
      </c>
      <c r="F395" s="2">
        <f>VLOOKUP(A395,Izračun!A:J,10,0)</f>
        <v>4.6789439999999995</v>
      </c>
      <c r="H395">
        <f>VLOOKUP(A395,Izračun!A:F,6,0)</f>
        <v>237</v>
      </c>
      <c r="J395" t="s">
        <v>14574</v>
      </c>
      <c r="M395" t="s">
        <v>8709</v>
      </c>
      <c r="Q395" s="3" t="str">
        <f ca="1">IF(VLOOKUP(A395,Izračun!A:Q,17,0)=0," ",VLOOKUP(A395,Izračun!A:Q,17,0))</f>
        <v xml:space="preserve"> </v>
      </c>
      <c r="R395" t="s">
        <v>8710</v>
      </c>
      <c r="S395" t="str">
        <f ca="1">Izračun!$T$1</f>
        <v>0</v>
      </c>
    </row>
    <row r="396" spans="1:19" x14ac:dyDescent="0.25">
      <c r="A396" t="s">
        <v>3028</v>
      </c>
      <c r="B396" t="s">
        <v>8902</v>
      </c>
      <c r="C396" t="s">
        <v>8708</v>
      </c>
      <c r="F396" s="2">
        <f>VLOOKUP(A396,Izračun!A:J,10,0)</f>
        <v>4.6789439999999995</v>
      </c>
      <c r="H396">
        <f>VLOOKUP(A396,Izračun!A:F,6,0)</f>
        <v>0</v>
      </c>
      <c r="J396" t="s">
        <v>14574</v>
      </c>
      <c r="M396" t="s">
        <v>8709</v>
      </c>
      <c r="Q396" s="3" t="str">
        <f ca="1">IF(VLOOKUP(A396,Izračun!A:Q,17,0)=0," ",VLOOKUP(A396,Izračun!A:Q,17,0))</f>
        <v xml:space="preserve"> </v>
      </c>
      <c r="R396" t="s">
        <v>8710</v>
      </c>
      <c r="S396" t="str">
        <f ca="1">Izračun!$T$1</f>
        <v>0</v>
      </c>
    </row>
    <row r="397" spans="1:19" x14ac:dyDescent="0.25">
      <c r="A397" t="s">
        <v>5598</v>
      </c>
      <c r="B397" t="s">
        <v>12575</v>
      </c>
      <c r="C397" t="s">
        <v>8708</v>
      </c>
      <c r="F397" s="2">
        <f>VLOOKUP(A397,Izračun!A:J,10,0)</f>
        <v>4.6789439999999995</v>
      </c>
      <c r="H397">
        <f>VLOOKUP(A397,Izračun!A:F,6,0)</f>
        <v>6</v>
      </c>
      <c r="J397" t="s">
        <v>14574</v>
      </c>
      <c r="M397" t="s">
        <v>8709</v>
      </c>
      <c r="Q397" s="3" t="str">
        <f ca="1">IF(VLOOKUP(A397,Izračun!A:Q,17,0)=0," ",VLOOKUP(A397,Izračun!A:Q,17,0))</f>
        <v xml:space="preserve"> </v>
      </c>
      <c r="R397" t="s">
        <v>8710</v>
      </c>
      <c r="S397" t="str">
        <f ca="1">Izračun!$T$1</f>
        <v>0</v>
      </c>
    </row>
    <row r="398" spans="1:19" x14ac:dyDescent="0.25">
      <c r="A398" t="s">
        <v>2681</v>
      </c>
      <c r="B398" t="s">
        <v>13094</v>
      </c>
      <c r="C398" t="s">
        <v>8708</v>
      </c>
      <c r="F398" s="2">
        <f>VLOOKUP(A398,Izračun!A:J,10,0)</f>
        <v>4.6789439999999995</v>
      </c>
      <c r="H398">
        <f>VLOOKUP(A398,Izračun!A:F,6,0)</f>
        <v>27</v>
      </c>
      <c r="J398" t="s">
        <v>14574</v>
      </c>
      <c r="M398" t="s">
        <v>8709</v>
      </c>
      <c r="Q398" s="3" t="str">
        <f ca="1">IF(VLOOKUP(A398,Izračun!A:Q,17,0)=0," ",VLOOKUP(A398,Izračun!A:Q,17,0))</f>
        <v xml:space="preserve"> </v>
      </c>
      <c r="R398" t="s">
        <v>8710</v>
      </c>
      <c r="S398" t="str">
        <f ca="1">Izračun!$T$1</f>
        <v>0</v>
      </c>
    </row>
    <row r="399" spans="1:19" x14ac:dyDescent="0.25">
      <c r="A399" t="s">
        <v>2692</v>
      </c>
      <c r="B399" t="s">
        <v>13109</v>
      </c>
      <c r="C399" t="s">
        <v>8708</v>
      </c>
      <c r="F399" s="2">
        <f>VLOOKUP(A399,Izračun!A:J,10,0)</f>
        <v>4.6789439999999995</v>
      </c>
      <c r="H399">
        <f>VLOOKUP(A399,Izračun!A:F,6,0)</f>
        <v>11</v>
      </c>
      <c r="J399" t="s">
        <v>14574</v>
      </c>
      <c r="M399" t="s">
        <v>8709</v>
      </c>
      <c r="Q399" s="3" t="str">
        <f ca="1">IF(VLOOKUP(A399,Izračun!A:Q,17,0)=0," ",VLOOKUP(A399,Izračun!A:Q,17,0))</f>
        <v xml:space="preserve"> </v>
      </c>
      <c r="R399" t="s">
        <v>8710</v>
      </c>
      <c r="S399" t="str">
        <f ca="1">Izračun!$T$1</f>
        <v>0</v>
      </c>
    </row>
    <row r="400" spans="1:19" x14ac:dyDescent="0.25">
      <c r="A400" t="s">
        <v>525</v>
      </c>
      <c r="B400" t="s">
        <v>9410</v>
      </c>
      <c r="C400" t="s">
        <v>8708</v>
      </c>
      <c r="F400" s="2">
        <f>VLOOKUP(A400,Izračun!A:J,10,0)</f>
        <v>4.6789439999999995</v>
      </c>
      <c r="H400">
        <f>VLOOKUP(A400,Izračun!A:F,6,0)</f>
        <v>8</v>
      </c>
      <c r="J400" t="s">
        <v>14574</v>
      </c>
      <c r="M400" t="s">
        <v>8709</v>
      </c>
      <c r="Q400" s="3" t="str">
        <f ca="1">IF(VLOOKUP(A400,Izračun!A:Q,17,0)=0," ",VLOOKUP(A400,Izračun!A:Q,17,0))</f>
        <v xml:space="preserve"> </v>
      </c>
      <c r="R400" t="s">
        <v>8710</v>
      </c>
      <c r="S400" t="str">
        <f ca="1">Izračun!$T$1</f>
        <v>0</v>
      </c>
    </row>
    <row r="401" spans="1:19" x14ac:dyDescent="0.25">
      <c r="A401" t="s">
        <v>2690</v>
      </c>
      <c r="B401" t="s">
        <v>13059</v>
      </c>
      <c r="C401" t="s">
        <v>8708</v>
      </c>
      <c r="F401" s="2">
        <f>VLOOKUP(A401,Izračun!A:J,10,0)</f>
        <v>4.6789439999999995</v>
      </c>
      <c r="H401">
        <f>VLOOKUP(A401,Izračun!A:F,6,0)</f>
        <v>15</v>
      </c>
      <c r="J401" t="s">
        <v>14574</v>
      </c>
      <c r="M401" t="s">
        <v>8709</v>
      </c>
      <c r="Q401" s="3" t="str">
        <f ca="1">IF(VLOOKUP(A401,Izračun!A:Q,17,0)=0," ",VLOOKUP(A401,Izračun!A:Q,17,0))</f>
        <v xml:space="preserve"> </v>
      </c>
      <c r="R401" t="s">
        <v>8710</v>
      </c>
      <c r="S401" t="str">
        <f ca="1">Izračun!$T$1</f>
        <v>0</v>
      </c>
    </row>
    <row r="402" spans="1:19" x14ac:dyDescent="0.25">
      <c r="A402" t="s">
        <v>15</v>
      </c>
      <c r="B402" t="s">
        <v>11826</v>
      </c>
      <c r="C402" t="s">
        <v>8708</v>
      </c>
      <c r="F402" s="2">
        <f>VLOOKUP(A402,Izračun!A:J,10,0)</f>
        <v>4.6789439999999995</v>
      </c>
      <c r="H402">
        <f>VLOOKUP(A402,Izračun!A:F,6,0)</f>
        <v>14</v>
      </c>
      <c r="J402" t="s">
        <v>14574</v>
      </c>
      <c r="M402" t="s">
        <v>8709</v>
      </c>
      <c r="Q402" s="3" t="str">
        <f ca="1">IF(VLOOKUP(A402,Izračun!A:Q,17,0)=0," ",VLOOKUP(A402,Izračun!A:Q,17,0))</f>
        <v xml:space="preserve"> </v>
      </c>
      <c r="R402" t="s">
        <v>8710</v>
      </c>
      <c r="S402" t="str">
        <f ca="1">Izračun!$T$1</f>
        <v>0</v>
      </c>
    </row>
    <row r="403" spans="1:19" x14ac:dyDescent="0.25">
      <c r="A403" t="s">
        <v>6989</v>
      </c>
      <c r="B403" t="s">
        <v>8967</v>
      </c>
      <c r="C403" t="s">
        <v>8708</v>
      </c>
      <c r="F403" s="2">
        <f>VLOOKUP(A403,Izračun!A:J,10,0)</f>
        <v>4.6789439999999995</v>
      </c>
      <c r="H403">
        <f>VLOOKUP(A403,Izračun!A:F,6,0)</f>
        <v>79</v>
      </c>
      <c r="J403" t="s">
        <v>14574</v>
      </c>
      <c r="M403" t="s">
        <v>8709</v>
      </c>
      <c r="Q403" s="3" t="str">
        <f ca="1">IF(VLOOKUP(A403,Izračun!A:Q,17,0)=0," ",VLOOKUP(A403,Izračun!A:Q,17,0))</f>
        <v xml:space="preserve"> </v>
      </c>
      <c r="R403" t="s">
        <v>8710</v>
      </c>
      <c r="S403" t="str">
        <f ca="1">Izračun!$T$1</f>
        <v>0</v>
      </c>
    </row>
    <row r="404" spans="1:19" x14ac:dyDescent="0.25">
      <c r="A404" t="s">
        <v>5602</v>
      </c>
      <c r="B404" t="s">
        <v>12550</v>
      </c>
      <c r="C404" t="s">
        <v>8708</v>
      </c>
      <c r="F404" s="2">
        <f>VLOOKUP(A404,Izračun!A:J,10,0)</f>
        <v>4.6789439999999995</v>
      </c>
      <c r="H404">
        <f>VLOOKUP(A404,Izračun!A:F,6,0)</f>
        <v>8</v>
      </c>
      <c r="J404" t="s">
        <v>14574</v>
      </c>
      <c r="M404" t="s">
        <v>8709</v>
      </c>
      <c r="Q404" s="3" t="str">
        <f ca="1">IF(VLOOKUP(A404,Izračun!A:Q,17,0)=0," ",VLOOKUP(A404,Izračun!A:Q,17,0))</f>
        <v xml:space="preserve"> </v>
      </c>
      <c r="R404" t="s">
        <v>8710</v>
      </c>
      <c r="S404" t="str">
        <f ca="1">Izračun!$T$1</f>
        <v>0</v>
      </c>
    </row>
    <row r="405" spans="1:19" x14ac:dyDescent="0.25">
      <c r="A405" t="s">
        <v>5594</v>
      </c>
      <c r="B405" t="s">
        <v>12600</v>
      </c>
      <c r="C405" t="s">
        <v>8708</v>
      </c>
      <c r="F405" s="2">
        <f>VLOOKUP(A405,Izračun!A:J,10,0)</f>
        <v>4.6789439999999995</v>
      </c>
      <c r="H405">
        <f>VLOOKUP(A405,Izračun!A:F,6,0)</f>
        <v>5</v>
      </c>
      <c r="J405" t="s">
        <v>14574</v>
      </c>
      <c r="M405" t="s">
        <v>8709</v>
      </c>
      <c r="Q405" s="3" t="str">
        <f ca="1">IF(VLOOKUP(A405,Izračun!A:Q,17,0)=0," ",VLOOKUP(A405,Izračun!A:Q,17,0))</f>
        <v xml:space="preserve"> </v>
      </c>
      <c r="R405" t="s">
        <v>8710</v>
      </c>
      <c r="S405" t="str">
        <f ca="1">Izračun!$T$1</f>
        <v>0</v>
      </c>
    </row>
    <row r="406" spans="1:19" x14ac:dyDescent="0.25">
      <c r="A406" t="s">
        <v>5600</v>
      </c>
      <c r="B406" t="s">
        <v>10372</v>
      </c>
      <c r="C406" t="s">
        <v>8708</v>
      </c>
      <c r="F406" s="2">
        <f>VLOOKUP(A406,Izračun!A:J,10,0)</f>
        <v>4.6789439999999995</v>
      </c>
      <c r="H406">
        <f>VLOOKUP(A406,Izračun!A:F,6,0)</f>
        <v>29</v>
      </c>
      <c r="J406" t="s">
        <v>14574</v>
      </c>
      <c r="M406" t="s">
        <v>8709</v>
      </c>
      <c r="Q406" s="3" t="str">
        <f ca="1">IF(VLOOKUP(A406,Izračun!A:Q,17,0)=0," ",VLOOKUP(A406,Izračun!A:Q,17,0))</f>
        <v xml:space="preserve"> </v>
      </c>
      <c r="R406" t="s">
        <v>8710</v>
      </c>
      <c r="S406" t="str">
        <f ca="1">Izračun!$T$1</f>
        <v>0</v>
      </c>
    </row>
    <row r="407" spans="1:19" x14ac:dyDescent="0.25">
      <c r="A407" t="s">
        <v>5604</v>
      </c>
      <c r="B407" t="s">
        <v>12629</v>
      </c>
      <c r="C407" t="s">
        <v>8708</v>
      </c>
      <c r="F407" s="2">
        <f>VLOOKUP(A407,Izračun!A:J,10,0)</f>
        <v>4.6789439999999995</v>
      </c>
      <c r="H407">
        <f>VLOOKUP(A407,Izračun!A:F,6,0)</f>
        <v>10</v>
      </c>
      <c r="J407" t="s">
        <v>14574</v>
      </c>
      <c r="M407" t="s">
        <v>8709</v>
      </c>
      <c r="Q407" s="3" t="str">
        <f ca="1">IF(VLOOKUP(A407,Izračun!A:Q,17,0)=0," ",VLOOKUP(A407,Izračun!A:Q,17,0))</f>
        <v xml:space="preserve"> </v>
      </c>
      <c r="R407" t="s">
        <v>8710</v>
      </c>
      <c r="S407" t="str">
        <f ca="1">Izračun!$T$1</f>
        <v>0</v>
      </c>
    </row>
    <row r="408" spans="1:19" x14ac:dyDescent="0.25">
      <c r="A408" t="s">
        <v>7376</v>
      </c>
      <c r="B408" t="s">
        <v>11919</v>
      </c>
      <c r="C408" t="s">
        <v>8708</v>
      </c>
      <c r="F408" s="2">
        <f>VLOOKUP(A408,Izračun!A:J,10,0)</f>
        <v>4.6789439999999995</v>
      </c>
      <c r="H408">
        <f>VLOOKUP(A408,Izračun!A:F,6,0)</f>
        <v>0</v>
      </c>
      <c r="J408" t="s">
        <v>14574</v>
      </c>
      <c r="M408" t="s">
        <v>8709</v>
      </c>
      <c r="Q408" s="3" t="str">
        <f ca="1">IF(VLOOKUP(A408,Izračun!A:Q,17,0)=0," ",VLOOKUP(A408,Izračun!A:Q,17,0))</f>
        <v xml:space="preserve"> </v>
      </c>
      <c r="R408" t="s">
        <v>8710</v>
      </c>
      <c r="S408" t="str">
        <f ca="1">Izračun!$T$1</f>
        <v>0</v>
      </c>
    </row>
    <row r="409" spans="1:19" x14ac:dyDescent="0.25">
      <c r="A409" t="s">
        <v>625</v>
      </c>
      <c r="B409" t="s">
        <v>11843</v>
      </c>
      <c r="C409" t="s">
        <v>8708</v>
      </c>
      <c r="F409" s="2">
        <f>VLOOKUP(A409,Izračun!A:J,10,0)</f>
        <v>4.6789439999999995</v>
      </c>
      <c r="H409">
        <f>VLOOKUP(A409,Izračun!A:F,6,0)</f>
        <v>14</v>
      </c>
      <c r="J409" t="s">
        <v>14574</v>
      </c>
      <c r="M409" t="s">
        <v>8709</v>
      </c>
      <c r="Q409" s="3" t="str">
        <f ca="1">IF(VLOOKUP(A409,Izračun!A:Q,17,0)=0," ",VLOOKUP(A409,Izračun!A:Q,17,0))</f>
        <v xml:space="preserve"> </v>
      </c>
      <c r="R409" t="s">
        <v>8710</v>
      </c>
      <c r="S409" t="str">
        <f ca="1">Izračun!$T$1</f>
        <v>0</v>
      </c>
    </row>
    <row r="410" spans="1:19" x14ac:dyDescent="0.25">
      <c r="A410" t="s">
        <v>594</v>
      </c>
      <c r="B410" t="s">
        <v>12352</v>
      </c>
      <c r="C410" t="s">
        <v>8708</v>
      </c>
      <c r="F410" s="2">
        <f>VLOOKUP(A410,Izračun!A:J,10,0)</f>
        <v>4.6789439999999995</v>
      </c>
      <c r="H410">
        <f>VLOOKUP(A410,Izračun!A:F,6,0)</f>
        <v>16</v>
      </c>
      <c r="J410" t="s">
        <v>14574</v>
      </c>
      <c r="M410" t="s">
        <v>8709</v>
      </c>
      <c r="Q410" s="3" t="str">
        <f ca="1">IF(VLOOKUP(A410,Izračun!A:Q,17,0)=0," ",VLOOKUP(A410,Izračun!A:Q,17,0))</f>
        <v xml:space="preserve"> </v>
      </c>
      <c r="R410" t="s">
        <v>8710</v>
      </c>
      <c r="S410" t="str">
        <f ca="1">Izračun!$T$1</f>
        <v>0</v>
      </c>
    </row>
    <row r="411" spans="1:19" x14ac:dyDescent="0.25">
      <c r="A411" t="s">
        <v>868</v>
      </c>
      <c r="B411" t="s">
        <v>11987</v>
      </c>
      <c r="C411" t="s">
        <v>8708</v>
      </c>
      <c r="F411" s="2">
        <f>VLOOKUP(A411,Izračun!A:J,10,0)</f>
        <v>4.6789439999999995</v>
      </c>
      <c r="H411">
        <f>VLOOKUP(A411,Izračun!A:F,6,0)</f>
        <v>29</v>
      </c>
      <c r="J411" t="s">
        <v>14574</v>
      </c>
      <c r="M411" t="s">
        <v>8709</v>
      </c>
      <c r="Q411" s="3" t="str">
        <f ca="1">IF(VLOOKUP(A411,Izračun!A:Q,17,0)=0," ",VLOOKUP(A411,Izračun!A:Q,17,0))</f>
        <v xml:space="preserve"> </v>
      </c>
      <c r="R411" t="s">
        <v>8710</v>
      </c>
      <c r="S411" t="str">
        <f ca="1">Izračun!$T$1</f>
        <v>0</v>
      </c>
    </row>
    <row r="412" spans="1:19" x14ac:dyDescent="0.25">
      <c r="A412" t="s">
        <v>2694</v>
      </c>
      <c r="B412" t="s">
        <v>12618</v>
      </c>
      <c r="C412" t="s">
        <v>8708</v>
      </c>
      <c r="F412" s="2">
        <f>VLOOKUP(A412,Izračun!A:J,10,0)</f>
        <v>4.6789439999999995</v>
      </c>
      <c r="H412">
        <f>VLOOKUP(A412,Izračun!A:F,6,0)</f>
        <v>29</v>
      </c>
      <c r="J412" t="s">
        <v>14574</v>
      </c>
      <c r="M412" t="s">
        <v>8709</v>
      </c>
      <c r="Q412" s="3" t="str">
        <f ca="1">IF(VLOOKUP(A412,Izračun!A:Q,17,0)=0," ",VLOOKUP(A412,Izračun!A:Q,17,0))</f>
        <v xml:space="preserve"> </v>
      </c>
      <c r="R412" t="s">
        <v>8710</v>
      </c>
      <c r="S412" t="str">
        <f ca="1">Izračun!$T$1</f>
        <v>0</v>
      </c>
    </row>
    <row r="413" spans="1:19" x14ac:dyDescent="0.25">
      <c r="A413" t="s">
        <v>2686</v>
      </c>
      <c r="B413" t="s">
        <v>13083</v>
      </c>
      <c r="C413" t="s">
        <v>8708</v>
      </c>
      <c r="F413" s="2">
        <f>VLOOKUP(A413,Izračun!A:J,10,0)</f>
        <v>4.6789439999999995</v>
      </c>
      <c r="H413">
        <f>VLOOKUP(A413,Izračun!A:F,6,0)</f>
        <v>200</v>
      </c>
      <c r="J413" t="s">
        <v>14574</v>
      </c>
      <c r="M413" t="s">
        <v>8709</v>
      </c>
      <c r="Q413" s="3" t="str">
        <f ca="1">IF(VLOOKUP(A413,Izračun!A:Q,17,0)=0," ",VLOOKUP(A413,Izračun!A:Q,17,0))</f>
        <v xml:space="preserve"> </v>
      </c>
      <c r="R413" t="s">
        <v>8710</v>
      </c>
      <c r="S413" t="str">
        <f ca="1">Izračun!$T$1</f>
        <v>0</v>
      </c>
    </row>
    <row r="414" spans="1:19" x14ac:dyDescent="0.25">
      <c r="A414" t="s">
        <v>5596</v>
      </c>
      <c r="B414" t="s">
        <v>12578</v>
      </c>
      <c r="C414" t="s">
        <v>8708</v>
      </c>
      <c r="F414" s="2">
        <f>VLOOKUP(A414,Izračun!A:J,10,0)</f>
        <v>4.6789439999999995</v>
      </c>
      <c r="H414">
        <f>VLOOKUP(A414,Izračun!A:F,6,0)</f>
        <v>24</v>
      </c>
      <c r="J414" t="s">
        <v>14574</v>
      </c>
      <c r="M414" t="s">
        <v>8709</v>
      </c>
      <c r="Q414" s="3" t="str">
        <f ca="1">IF(VLOOKUP(A414,Izračun!A:Q,17,0)=0," ",VLOOKUP(A414,Izračun!A:Q,17,0))</f>
        <v xml:space="preserve"> </v>
      </c>
      <c r="R414" t="s">
        <v>8710</v>
      </c>
      <c r="S414" t="str">
        <f ca="1">Izračun!$T$1</f>
        <v>0</v>
      </c>
    </row>
    <row r="415" spans="1:19" x14ac:dyDescent="0.25">
      <c r="A415" t="s">
        <v>6928</v>
      </c>
      <c r="B415" t="s">
        <v>10872</v>
      </c>
      <c r="C415" t="s">
        <v>8708</v>
      </c>
      <c r="F415" s="2">
        <f>VLOOKUP(A415,Izračun!A:J,10,0)</f>
        <v>4.7418959999999997</v>
      </c>
      <c r="H415">
        <f>VLOOKUP(A415,Izračun!A:F,6,0)</f>
        <v>20</v>
      </c>
      <c r="J415" t="s">
        <v>14574</v>
      </c>
      <c r="M415" t="s">
        <v>8709</v>
      </c>
      <c r="Q415" s="3" t="str">
        <f ca="1">IF(VLOOKUP(A415,Izračun!A:Q,17,0)=0," ",VLOOKUP(A415,Izračun!A:Q,17,0))</f>
        <v xml:space="preserve"> </v>
      </c>
      <c r="R415" t="s">
        <v>8710</v>
      </c>
      <c r="S415" t="str">
        <f ca="1">Izračun!$T$1</f>
        <v>0</v>
      </c>
    </row>
    <row r="416" spans="1:19" x14ac:dyDescent="0.25">
      <c r="A416" t="s">
        <v>4706</v>
      </c>
      <c r="B416" t="s">
        <v>10050</v>
      </c>
      <c r="C416" t="s">
        <v>8708</v>
      </c>
      <c r="F416" s="2">
        <f>VLOOKUP(A416,Izračun!A:J,10,0)</f>
        <v>4.7584879999999998</v>
      </c>
      <c r="H416">
        <f>VLOOKUP(A416,Izračun!A:F,6,0)</f>
        <v>0</v>
      </c>
      <c r="J416" t="s">
        <v>14574</v>
      </c>
      <c r="M416" t="s">
        <v>8709</v>
      </c>
      <c r="Q416" s="3" t="str">
        <f ca="1">IF(VLOOKUP(A416,Izračun!A:Q,17,0)=0," ",VLOOKUP(A416,Izračun!A:Q,17,0))</f>
        <v xml:space="preserve"> </v>
      </c>
      <c r="R416" t="s">
        <v>8710</v>
      </c>
      <c r="S416" t="str">
        <f ca="1">Izračun!$T$1</f>
        <v>0</v>
      </c>
    </row>
    <row r="417" spans="1:19" x14ac:dyDescent="0.25">
      <c r="A417" t="s">
        <v>2191</v>
      </c>
      <c r="B417" t="s">
        <v>8775</v>
      </c>
      <c r="C417" t="s">
        <v>8708</v>
      </c>
      <c r="F417" s="2">
        <f>VLOOKUP(A417,Izračun!A:J,10,0)</f>
        <v>4.7784960000000005</v>
      </c>
      <c r="H417">
        <f>VLOOKUP(A417,Izračun!A:F,6,0)</f>
        <v>100</v>
      </c>
      <c r="J417" t="s">
        <v>14574</v>
      </c>
      <c r="M417" t="s">
        <v>8709</v>
      </c>
      <c r="Q417" s="3" t="str">
        <f ca="1">IF(VLOOKUP(A417,Izračun!A:Q,17,0)=0," ",VLOOKUP(A417,Izračun!A:Q,17,0))</f>
        <v xml:space="preserve"> </v>
      </c>
      <c r="R417" t="s">
        <v>8710</v>
      </c>
      <c r="S417" t="str">
        <f ca="1">Izračun!$T$1</f>
        <v>0</v>
      </c>
    </row>
    <row r="418" spans="1:19" x14ac:dyDescent="0.25">
      <c r="A418" t="s">
        <v>10111</v>
      </c>
      <c r="B418" t="s">
        <v>14685</v>
      </c>
      <c r="C418" t="s">
        <v>8708</v>
      </c>
      <c r="F418" s="2">
        <f>VLOOKUP(A418,Izračun!A:J,10,0)</f>
        <v>4.7784960000000005</v>
      </c>
      <c r="H418">
        <f>VLOOKUP(A418,Izračun!A:F,6,0)</f>
        <v>3</v>
      </c>
      <c r="J418" t="s">
        <v>14574</v>
      </c>
      <c r="M418" t="s">
        <v>8709</v>
      </c>
      <c r="Q418" s="3">
        <f ca="1">IF(VLOOKUP(A418,Izračun!A:Q,17,0)=0," ",VLOOKUP(A418,Izračun!A:Q,17,0))</f>
        <v>4.4798400000000003</v>
      </c>
      <c r="R418" t="s">
        <v>8710</v>
      </c>
      <c r="S418" t="str">
        <f ca="1">Izračun!$T$1</f>
        <v>0</v>
      </c>
    </row>
    <row r="419" spans="1:19" x14ac:dyDescent="0.25">
      <c r="A419" t="s">
        <v>3649</v>
      </c>
      <c r="B419" t="s">
        <v>11036</v>
      </c>
      <c r="C419" t="s">
        <v>8708</v>
      </c>
      <c r="F419" s="2">
        <f>VLOOKUP(A419,Izračun!A:J,10,0)</f>
        <v>4.7784960000000005</v>
      </c>
      <c r="H419">
        <f>VLOOKUP(A419,Izračun!A:F,6,0)</f>
        <v>78</v>
      </c>
      <c r="J419" t="s">
        <v>14574</v>
      </c>
      <c r="M419" t="s">
        <v>8709</v>
      </c>
      <c r="Q419" s="3" t="str">
        <f ca="1">IF(VLOOKUP(A419,Izračun!A:Q,17,0)=0," ",VLOOKUP(A419,Izračun!A:Q,17,0))</f>
        <v xml:space="preserve"> </v>
      </c>
      <c r="R419" t="s">
        <v>8710</v>
      </c>
      <c r="S419" t="str">
        <f ca="1">Izračun!$T$1</f>
        <v>0</v>
      </c>
    </row>
    <row r="420" spans="1:19" x14ac:dyDescent="0.25">
      <c r="A420" t="s">
        <v>1265</v>
      </c>
      <c r="B420" t="s">
        <v>11922</v>
      </c>
      <c r="C420" t="s">
        <v>8708</v>
      </c>
      <c r="F420" s="2">
        <f>VLOOKUP(A420,Izračun!A:J,10,0)</f>
        <v>4.7936239999999994</v>
      </c>
      <c r="H420">
        <f>VLOOKUP(A420,Izračun!A:F,6,0)</f>
        <v>16</v>
      </c>
      <c r="J420" t="s">
        <v>14574</v>
      </c>
      <c r="M420" t="s">
        <v>8709</v>
      </c>
      <c r="Q420" s="3" t="str">
        <f ca="1">IF(VLOOKUP(A420,Izračun!A:Q,17,0)=0," ",VLOOKUP(A420,Izračun!A:Q,17,0))</f>
        <v xml:space="preserve"> </v>
      </c>
      <c r="R420" t="s">
        <v>8710</v>
      </c>
      <c r="S420" t="str">
        <f ca="1">Izračun!$T$1</f>
        <v>0</v>
      </c>
    </row>
    <row r="421" spans="1:19" x14ac:dyDescent="0.25">
      <c r="A421" t="s">
        <v>5629</v>
      </c>
      <c r="B421" t="s">
        <v>10374</v>
      </c>
      <c r="C421" t="s">
        <v>8708</v>
      </c>
      <c r="F421" s="2">
        <f>VLOOKUP(A421,Izračun!A:J,10,0)</f>
        <v>4.7936239999999994</v>
      </c>
      <c r="H421">
        <f>VLOOKUP(A421,Izračun!A:F,6,0)</f>
        <v>35</v>
      </c>
      <c r="J421" t="s">
        <v>14574</v>
      </c>
      <c r="M421" t="s">
        <v>8709</v>
      </c>
      <c r="Q421" s="3" t="str">
        <f ca="1">IF(VLOOKUP(A421,Izračun!A:Q,17,0)=0," ",VLOOKUP(A421,Izračun!A:Q,17,0))</f>
        <v xml:space="preserve"> </v>
      </c>
      <c r="R421" t="s">
        <v>8710</v>
      </c>
      <c r="S421" t="str">
        <f ca="1">Izračun!$T$1</f>
        <v>0</v>
      </c>
    </row>
    <row r="422" spans="1:19" x14ac:dyDescent="0.25">
      <c r="A422" t="s">
        <v>4535</v>
      </c>
      <c r="B422" t="s">
        <v>8941</v>
      </c>
      <c r="C422" t="s">
        <v>8708</v>
      </c>
      <c r="F422" s="2">
        <f>VLOOKUP(A422,Izračun!A:J,10,0)</f>
        <v>4.8050920000000001</v>
      </c>
      <c r="H422">
        <f>VLOOKUP(A422,Izračun!A:F,6,0)</f>
        <v>0</v>
      </c>
      <c r="J422" t="s">
        <v>14574</v>
      </c>
      <c r="M422" t="s">
        <v>8709</v>
      </c>
      <c r="Q422" s="3" t="str">
        <f ca="1">IF(VLOOKUP(A422,Izračun!A:Q,17,0)=0," ",VLOOKUP(A422,Izračun!A:Q,17,0))</f>
        <v xml:space="preserve"> </v>
      </c>
      <c r="R422" t="s">
        <v>8710</v>
      </c>
      <c r="S422" t="str">
        <f ca="1">Izračun!$T$1</f>
        <v>0</v>
      </c>
    </row>
    <row r="423" spans="1:19" x14ac:dyDescent="0.25">
      <c r="A423" t="s">
        <v>2589</v>
      </c>
      <c r="B423" t="s">
        <v>12720</v>
      </c>
      <c r="C423" t="s">
        <v>8708</v>
      </c>
      <c r="F423" s="2">
        <f>VLOOKUP(A423,Izračun!A:J,10,0)</f>
        <v>4.81656</v>
      </c>
      <c r="H423">
        <f>VLOOKUP(A423,Izračun!A:F,6,0)</f>
        <v>140</v>
      </c>
      <c r="J423" t="s">
        <v>14574</v>
      </c>
      <c r="M423" t="s">
        <v>8709</v>
      </c>
      <c r="Q423" s="3" t="str">
        <f ca="1">IF(VLOOKUP(A423,Izračun!A:Q,17,0)=0," ",VLOOKUP(A423,Izračun!A:Q,17,0))</f>
        <v xml:space="preserve"> </v>
      </c>
      <c r="R423" t="s">
        <v>8710</v>
      </c>
      <c r="S423" t="str">
        <f ca="1">Izračun!$T$1</f>
        <v>0</v>
      </c>
    </row>
    <row r="424" spans="1:19" x14ac:dyDescent="0.25">
      <c r="A424" t="s">
        <v>2597</v>
      </c>
      <c r="B424" t="s">
        <v>13062</v>
      </c>
      <c r="C424" t="s">
        <v>8708</v>
      </c>
      <c r="F424" s="2">
        <f>VLOOKUP(A424,Izračun!A:J,10,0)</f>
        <v>4.81656</v>
      </c>
      <c r="H424">
        <f>VLOOKUP(A424,Izračun!A:F,6,0)</f>
        <v>643</v>
      </c>
      <c r="J424" t="s">
        <v>14574</v>
      </c>
      <c r="M424" t="s">
        <v>8709</v>
      </c>
      <c r="Q424" s="3" t="str">
        <f ca="1">IF(VLOOKUP(A424,Izračun!A:Q,17,0)=0," ",VLOOKUP(A424,Izračun!A:Q,17,0))</f>
        <v xml:space="preserve"> </v>
      </c>
      <c r="R424" t="s">
        <v>8710</v>
      </c>
      <c r="S424" t="str">
        <f ca="1">Izračun!$T$1</f>
        <v>0</v>
      </c>
    </row>
    <row r="425" spans="1:19" x14ac:dyDescent="0.25">
      <c r="A425" t="s">
        <v>2595</v>
      </c>
      <c r="B425" t="s">
        <v>9289</v>
      </c>
      <c r="C425" t="s">
        <v>8708</v>
      </c>
      <c r="F425" s="2">
        <f>VLOOKUP(A425,Izračun!A:J,10,0)</f>
        <v>4.81656</v>
      </c>
      <c r="H425">
        <f>VLOOKUP(A425,Izračun!A:F,6,0)</f>
        <v>10</v>
      </c>
      <c r="J425" t="s">
        <v>14574</v>
      </c>
      <c r="M425" t="s">
        <v>8709</v>
      </c>
      <c r="Q425" s="3" t="str">
        <f ca="1">IF(VLOOKUP(A425,Izračun!A:Q,17,0)=0," ",VLOOKUP(A425,Izračun!A:Q,17,0))</f>
        <v xml:space="preserve"> </v>
      </c>
      <c r="R425" t="s">
        <v>8710</v>
      </c>
      <c r="S425" t="str">
        <f ca="1">Izračun!$T$1</f>
        <v>0</v>
      </c>
    </row>
    <row r="426" spans="1:19" x14ac:dyDescent="0.25">
      <c r="A426" t="s">
        <v>2593</v>
      </c>
      <c r="B426" t="s">
        <v>9288</v>
      </c>
      <c r="C426" t="s">
        <v>8708</v>
      </c>
      <c r="F426" s="2">
        <f>VLOOKUP(A426,Izračun!A:J,10,0)</f>
        <v>4.81656</v>
      </c>
      <c r="H426">
        <f>VLOOKUP(A426,Izračun!A:F,6,0)</f>
        <v>21</v>
      </c>
      <c r="J426" t="s">
        <v>14574</v>
      </c>
      <c r="M426" t="s">
        <v>8709</v>
      </c>
      <c r="Q426" s="3" t="str">
        <f ca="1">IF(VLOOKUP(A426,Izračun!A:Q,17,0)=0," ",VLOOKUP(A426,Izračun!A:Q,17,0))</f>
        <v xml:space="preserve"> </v>
      </c>
      <c r="R426" t="s">
        <v>8710</v>
      </c>
      <c r="S426" t="str">
        <f ca="1">Izračun!$T$1</f>
        <v>0</v>
      </c>
    </row>
    <row r="427" spans="1:19" x14ac:dyDescent="0.25">
      <c r="A427" t="s">
        <v>6544</v>
      </c>
      <c r="B427" t="s">
        <v>12007</v>
      </c>
      <c r="C427" t="s">
        <v>8708</v>
      </c>
      <c r="F427" s="2">
        <f>VLOOKUP(A427,Izračun!A:J,10,0)</f>
        <v>4.81656</v>
      </c>
      <c r="H427">
        <f>VLOOKUP(A427,Izračun!A:F,6,0)</f>
        <v>2</v>
      </c>
      <c r="J427" t="s">
        <v>14574</v>
      </c>
      <c r="M427" t="s">
        <v>8709</v>
      </c>
      <c r="Q427" s="3" t="str">
        <f ca="1">IF(VLOOKUP(A427,Izračun!A:Q,17,0)=0," ",VLOOKUP(A427,Izračun!A:Q,17,0))</f>
        <v xml:space="preserve"> </v>
      </c>
      <c r="R427" t="s">
        <v>8710</v>
      </c>
      <c r="S427" t="str">
        <f ca="1">Izračun!$T$1</f>
        <v>0</v>
      </c>
    </row>
    <row r="428" spans="1:19" x14ac:dyDescent="0.25">
      <c r="A428" t="s">
        <v>2599</v>
      </c>
      <c r="B428" t="s">
        <v>12492</v>
      </c>
      <c r="C428" t="s">
        <v>8708</v>
      </c>
      <c r="F428" s="2">
        <f>VLOOKUP(A428,Izračun!A:J,10,0)</f>
        <v>4.81656</v>
      </c>
      <c r="H428">
        <f>VLOOKUP(A428,Izračun!A:F,6,0)</f>
        <v>0</v>
      </c>
      <c r="J428" t="s">
        <v>14574</v>
      </c>
      <c r="M428" t="s">
        <v>8709</v>
      </c>
      <c r="Q428" s="3" t="str">
        <f ca="1">IF(VLOOKUP(A428,Izračun!A:Q,17,0)=0," ",VLOOKUP(A428,Izračun!A:Q,17,0))</f>
        <v xml:space="preserve"> </v>
      </c>
      <c r="R428" t="s">
        <v>8710</v>
      </c>
      <c r="S428" t="str">
        <f ca="1">Izračun!$T$1</f>
        <v>0</v>
      </c>
    </row>
    <row r="429" spans="1:19" x14ac:dyDescent="0.25">
      <c r="A429" t="s">
        <v>2591</v>
      </c>
      <c r="B429" t="s">
        <v>12479</v>
      </c>
      <c r="C429" t="s">
        <v>8708</v>
      </c>
      <c r="F429" s="2">
        <f>VLOOKUP(A429,Izračun!A:J,10,0)</f>
        <v>4.81656</v>
      </c>
      <c r="H429">
        <f>VLOOKUP(A429,Izračun!A:F,6,0)</f>
        <v>8</v>
      </c>
      <c r="J429" t="s">
        <v>14574</v>
      </c>
      <c r="M429" t="s">
        <v>8709</v>
      </c>
      <c r="Q429" s="3" t="str">
        <f ca="1">IF(VLOOKUP(A429,Izračun!A:Q,17,0)=0," ",VLOOKUP(A429,Izračun!A:Q,17,0))</f>
        <v xml:space="preserve"> </v>
      </c>
      <c r="R429" t="s">
        <v>8710</v>
      </c>
      <c r="S429" t="str">
        <f ca="1">Izračun!$T$1</f>
        <v>0</v>
      </c>
    </row>
    <row r="430" spans="1:19" x14ac:dyDescent="0.25">
      <c r="A430" t="s">
        <v>5860</v>
      </c>
      <c r="B430" t="s">
        <v>10907</v>
      </c>
      <c r="C430" t="s">
        <v>8708</v>
      </c>
      <c r="F430" s="2">
        <f>VLOOKUP(A430,Izračun!A:J,10,0)</f>
        <v>4.8311999999999999</v>
      </c>
      <c r="H430">
        <f>VLOOKUP(A430,Izračun!A:F,6,0)</f>
        <v>0</v>
      </c>
      <c r="J430" t="s">
        <v>14574</v>
      </c>
      <c r="M430" t="s">
        <v>8709</v>
      </c>
      <c r="Q430" s="3" t="str">
        <f ca="1">IF(VLOOKUP(A430,Izračun!A:Q,17,0)=0," ",VLOOKUP(A430,Izračun!A:Q,17,0))</f>
        <v xml:space="preserve"> </v>
      </c>
      <c r="R430" t="s">
        <v>8710</v>
      </c>
      <c r="S430" t="str">
        <f ca="1">Izračun!$T$1</f>
        <v>0</v>
      </c>
    </row>
    <row r="431" spans="1:19" x14ac:dyDescent="0.25">
      <c r="A431" t="s">
        <v>2042</v>
      </c>
      <c r="B431" t="s">
        <v>13926</v>
      </c>
      <c r="C431" t="s">
        <v>8708</v>
      </c>
      <c r="F431" s="2">
        <f>VLOOKUP(A431,Izračun!A:J,10,0)</f>
        <v>4.8370559999999996</v>
      </c>
      <c r="H431">
        <f>VLOOKUP(A431,Izračun!A:F,6,0)</f>
        <v>0</v>
      </c>
      <c r="J431" t="s">
        <v>14574</v>
      </c>
      <c r="M431" t="s">
        <v>8709</v>
      </c>
      <c r="Q431" s="3" t="str">
        <f ca="1">IF(VLOOKUP(A431,Izračun!A:Q,17,0)=0," ",VLOOKUP(A431,Izračun!A:Q,17,0))</f>
        <v xml:space="preserve"> </v>
      </c>
      <c r="R431" t="s">
        <v>8710</v>
      </c>
      <c r="S431" t="str">
        <f ca="1">Izračun!$T$1</f>
        <v>0</v>
      </c>
    </row>
    <row r="432" spans="1:19" x14ac:dyDescent="0.25">
      <c r="A432" t="s">
        <v>2499</v>
      </c>
      <c r="B432" t="s">
        <v>9311</v>
      </c>
      <c r="C432" t="s">
        <v>8708</v>
      </c>
      <c r="F432" s="2">
        <f>VLOOKUP(A432,Izračun!A:J,10,0)</f>
        <v>4.844619999999999</v>
      </c>
      <c r="H432">
        <f>VLOOKUP(A432,Izračun!A:F,6,0)</f>
        <v>44</v>
      </c>
      <c r="J432" t="s">
        <v>14574</v>
      </c>
      <c r="M432" t="s">
        <v>8709</v>
      </c>
      <c r="Q432" s="3" t="str">
        <f ca="1">IF(VLOOKUP(A432,Izračun!A:Q,17,0)=0," ",VLOOKUP(A432,Izračun!A:Q,17,0))</f>
        <v xml:space="preserve"> </v>
      </c>
      <c r="R432" t="s">
        <v>8710</v>
      </c>
      <c r="S432" t="str">
        <f ca="1">Izračun!$T$1</f>
        <v>0</v>
      </c>
    </row>
    <row r="433" spans="1:19" x14ac:dyDescent="0.25">
      <c r="A433" t="s">
        <v>7300</v>
      </c>
      <c r="B433" t="s">
        <v>14012</v>
      </c>
      <c r="C433" t="s">
        <v>8708</v>
      </c>
      <c r="F433" s="2">
        <f>VLOOKUP(A433,Izračun!A:J,10,0)</f>
        <v>4.8509640000000003</v>
      </c>
      <c r="H433">
        <f>VLOOKUP(A433,Izračun!A:F,6,0)</f>
        <v>11</v>
      </c>
      <c r="J433" t="s">
        <v>14574</v>
      </c>
      <c r="M433" t="s">
        <v>8709</v>
      </c>
      <c r="Q433" s="3">
        <f ca="1">IF(VLOOKUP(A433,Izračun!A:Q,17,0)=0," ",VLOOKUP(A433,Izračun!A:Q,17,0))</f>
        <v>4.3865100000000004</v>
      </c>
      <c r="R433" t="s">
        <v>8710</v>
      </c>
      <c r="S433" t="str">
        <f ca="1">Izračun!$T$1</f>
        <v>0</v>
      </c>
    </row>
    <row r="434" spans="1:19" x14ac:dyDescent="0.25">
      <c r="A434" t="s">
        <v>3031</v>
      </c>
      <c r="B434" t="s">
        <v>8899</v>
      </c>
      <c r="C434" t="s">
        <v>8708</v>
      </c>
      <c r="F434" s="2">
        <f>VLOOKUP(A434,Izračun!A:J,10,0)</f>
        <v>4.8509640000000003</v>
      </c>
      <c r="H434">
        <f>VLOOKUP(A434,Izračun!A:F,6,0)</f>
        <v>0</v>
      </c>
      <c r="J434" t="s">
        <v>14574</v>
      </c>
      <c r="M434" t="s">
        <v>8709</v>
      </c>
      <c r="Q434" s="3" t="str">
        <f ca="1">IF(VLOOKUP(A434,Izračun!A:Q,17,0)=0," ",VLOOKUP(A434,Izračun!A:Q,17,0))</f>
        <v xml:space="preserve"> </v>
      </c>
      <c r="R434" t="s">
        <v>8710</v>
      </c>
      <c r="S434" t="str">
        <f ca="1">Izračun!$T$1</f>
        <v>0</v>
      </c>
    </row>
    <row r="435" spans="1:19" x14ac:dyDescent="0.25">
      <c r="A435" t="s">
        <v>6424</v>
      </c>
      <c r="B435" t="s">
        <v>12710</v>
      </c>
      <c r="C435" t="s">
        <v>8708</v>
      </c>
      <c r="F435" s="2">
        <f>VLOOKUP(A435,Izračun!A:J,10,0)</f>
        <v>4.8509640000000003</v>
      </c>
      <c r="H435">
        <f>VLOOKUP(A435,Izračun!A:F,6,0)</f>
        <v>4</v>
      </c>
      <c r="J435" t="s">
        <v>14574</v>
      </c>
      <c r="M435" t="s">
        <v>8709</v>
      </c>
      <c r="Q435" s="3" t="str">
        <f ca="1">IF(VLOOKUP(A435,Izračun!A:Q,17,0)=0," ",VLOOKUP(A435,Izračun!A:Q,17,0))</f>
        <v xml:space="preserve"> </v>
      </c>
      <c r="R435" t="s">
        <v>8710</v>
      </c>
      <c r="S435" t="str">
        <f ca="1">Izračun!$T$1</f>
        <v>0</v>
      </c>
    </row>
    <row r="436" spans="1:19" x14ac:dyDescent="0.25">
      <c r="A436" t="s">
        <v>2382</v>
      </c>
      <c r="B436" t="s">
        <v>9551</v>
      </c>
      <c r="C436" t="s">
        <v>8708</v>
      </c>
      <c r="F436" s="2">
        <f>VLOOKUP(A436,Izračun!A:J,10,0)</f>
        <v>4.8677999999999999</v>
      </c>
      <c r="H436">
        <f>VLOOKUP(A436,Izračun!A:F,6,0)</f>
        <v>5</v>
      </c>
      <c r="J436" t="s">
        <v>14574</v>
      </c>
      <c r="M436" t="s">
        <v>8709</v>
      </c>
      <c r="Q436" s="3">
        <f ca="1">IF(VLOOKUP(A436,Izračun!A:Q,17,0)=0," ",VLOOKUP(A436,Izračun!A:Q,17,0))</f>
        <v>4.4835000000000003</v>
      </c>
      <c r="R436" t="s">
        <v>8710</v>
      </c>
      <c r="S436" t="str">
        <f ca="1">Izračun!$T$1</f>
        <v>0</v>
      </c>
    </row>
    <row r="437" spans="1:19" x14ac:dyDescent="0.25">
      <c r="A437" t="s">
        <v>880</v>
      </c>
      <c r="B437" t="s">
        <v>14007</v>
      </c>
      <c r="C437" t="s">
        <v>8708</v>
      </c>
      <c r="F437" s="2">
        <f>VLOOKUP(A437,Izračun!A:J,10,0)</f>
        <v>4.8853679999999997</v>
      </c>
      <c r="H437">
        <f>VLOOKUP(A437,Izračun!A:F,6,0)</f>
        <v>27</v>
      </c>
      <c r="J437" t="s">
        <v>14574</v>
      </c>
      <c r="M437" t="s">
        <v>8709</v>
      </c>
      <c r="Q437" s="3" t="str">
        <f ca="1">IF(VLOOKUP(A437,Izračun!A:Q,17,0)=0," ",VLOOKUP(A437,Izračun!A:Q,17,0))</f>
        <v xml:space="preserve"> </v>
      </c>
      <c r="R437" t="s">
        <v>8710</v>
      </c>
      <c r="S437" t="str">
        <f ca="1">Izračun!$T$1</f>
        <v>0</v>
      </c>
    </row>
    <row r="438" spans="1:19" x14ac:dyDescent="0.25">
      <c r="A438" t="s">
        <v>1133</v>
      </c>
      <c r="B438" t="s">
        <v>11264</v>
      </c>
      <c r="C438" t="s">
        <v>8708</v>
      </c>
      <c r="F438" s="2">
        <f>VLOOKUP(A438,Izračun!A:J,10,0)</f>
        <v>4.9190399999999999</v>
      </c>
      <c r="H438">
        <f>VLOOKUP(A438,Izračun!A:F,6,0)</f>
        <v>19</v>
      </c>
      <c r="J438" t="s">
        <v>14574</v>
      </c>
      <c r="M438" t="s">
        <v>8709</v>
      </c>
      <c r="Q438" s="3">
        <f ca="1">IF(VLOOKUP(A438,Izračun!A:Q,17,0)=0," ",VLOOKUP(A438,Izračun!A:Q,17,0))</f>
        <v>4.6116000000000001</v>
      </c>
      <c r="R438" t="s">
        <v>8710</v>
      </c>
      <c r="S438" t="str">
        <f ca="1">Izračun!$T$1</f>
        <v>0</v>
      </c>
    </row>
    <row r="439" spans="1:19" x14ac:dyDescent="0.25">
      <c r="A439" t="s">
        <v>1137</v>
      </c>
      <c r="B439" t="s">
        <v>11261</v>
      </c>
      <c r="C439" t="s">
        <v>8708</v>
      </c>
      <c r="F439" s="2">
        <f>VLOOKUP(A439,Izračun!A:J,10,0)</f>
        <v>4.9190399999999999</v>
      </c>
      <c r="H439">
        <f>VLOOKUP(A439,Izračun!A:F,6,0)</f>
        <v>17</v>
      </c>
      <c r="J439" t="s">
        <v>14574</v>
      </c>
      <c r="M439" t="s">
        <v>8709</v>
      </c>
      <c r="Q439" s="3">
        <f ca="1">IF(VLOOKUP(A439,Izračun!A:Q,17,0)=0," ",VLOOKUP(A439,Izračun!A:Q,17,0))</f>
        <v>4.6116000000000001</v>
      </c>
      <c r="R439" t="s">
        <v>8710</v>
      </c>
      <c r="S439" t="str">
        <f ca="1">Izračun!$T$1</f>
        <v>0</v>
      </c>
    </row>
    <row r="440" spans="1:19" x14ac:dyDescent="0.25">
      <c r="A440" t="s">
        <v>1135</v>
      </c>
      <c r="B440" t="s">
        <v>11263</v>
      </c>
      <c r="C440" t="s">
        <v>8708</v>
      </c>
      <c r="F440" s="2">
        <f>VLOOKUP(A440,Izračun!A:J,10,0)</f>
        <v>4.9190399999999999</v>
      </c>
      <c r="H440">
        <f>VLOOKUP(A440,Izračun!A:F,6,0)</f>
        <v>77</v>
      </c>
      <c r="J440" t="s">
        <v>14574</v>
      </c>
      <c r="M440" t="s">
        <v>8709</v>
      </c>
      <c r="Q440" s="3">
        <f ca="1">IF(VLOOKUP(A440,Izračun!A:Q,17,0)=0," ",VLOOKUP(A440,Izračun!A:Q,17,0))</f>
        <v>4.6116000000000001</v>
      </c>
      <c r="R440" t="s">
        <v>8710</v>
      </c>
      <c r="S440" t="str">
        <f ca="1">Izračun!$T$1</f>
        <v>0</v>
      </c>
    </row>
    <row r="441" spans="1:19" x14ac:dyDescent="0.25">
      <c r="A441" t="s">
        <v>4135</v>
      </c>
      <c r="B441" t="s">
        <v>11260</v>
      </c>
      <c r="C441" t="s">
        <v>8708</v>
      </c>
      <c r="F441" s="2">
        <f>VLOOKUP(A441,Izračun!A:J,10,0)</f>
        <v>4.9257499999999999</v>
      </c>
      <c r="H441">
        <f>VLOOKUP(A441,Izračun!A:F,6,0)</f>
        <v>45</v>
      </c>
      <c r="J441" t="s">
        <v>14574</v>
      </c>
      <c r="M441" t="s">
        <v>8709</v>
      </c>
      <c r="Q441" s="3">
        <f ca="1">IF(VLOOKUP(A441,Izračun!A:Q,17,0)=0," ",VLOOKUP(A441,Izračun!A:Q,17,0))</f>
        <v>4.5368750000000002</v>
      </c>
      <c r="R441" t="s">
        <v>8710</v>
      </c>
      <c r="S441" t="str">
        <f ca="1">Izračun!$T$1</f>
        <v>0</v>
      </c>
    </row>
    <row r="442" spans="1:19" x14ac:dyDescent="0.25">
      <c r="A442" t="s">
        <v>7085</v>
      </c>
      <c r="B442" t="s">
        <v>8969</v>
      </c>
      <c r="C442" t="s">
        <v>8708</v>
      </c>
      <c r="F442" s="2">
        <f>VLOOKUP(A442,Izračun!A:J,10,0)</f>
        <v>4.9312399999999998</v>
      </c>
      <c r="H442">
        <f>VLOOKUP(A442,Izračun!A:F,6,0)</f>
        <v>18</v>
      </c>
      <c r="J442" t="s">
        <v>14574</v>
      </c>
      <c r="M442" t="s">
        <v>8709</v>
      </c>
      <c r="Q442" s="3" t="str">
        <f ca="1">IF(VLOOKUP(A442,Izračun!A:Q,17,0)=0," ",VLOOKUP(A442,Izračun!A:Q,17,0))</f>
        <v xml:space="preserve"> </v>
      </c>
      <c r="R442" t="s">
        <v>8710</v>
      </c>
      <c r="S442" t="str">
        <f ca="1">Izračun!$T$1</f>
        <v>0</v>
      </c>
    </row>
    <row r="443" spans="1:19" x14ac:dyDescent="0.25">
      <c r="A443" t="s">
        <v>8615</v>
      </c>
      <c r="B443" t="s">
        <v>11262</v>
      </c>
      <c r="C443" t="s">
        <v>8708</v>
      </c>
      <c r="F443" s="2">
        <f>VLOOKUP(A443,Izračun!A:J,10,0)</f>
        <v>4.9312399999999998</v>
      </c>
      <c r="H443">
        <f>VLOOKUP(A443,Izračun!A:F,6,0)</f>
        <v>31</v>
      </c>
      <c r="J443" t="s">
        <v>14574</v>
      </c>
      <c r="M443" t="s">
        <v>8709</v>
      </c>
      <c r="Q443" s="3" t="str">
        <f ca="1">IF(VLOOKUP(A443,Izračun!A:Q,17,0)=0," ",VLOOKUP(A443,Izračun!A:Q,17,0))</f>
        <v xml:space="preserve"> </v>
      </c>
      <c r="R443" t="s">
        <v>8710</v>
      </c>
      <c r="S443" t="str">
        <f ca="1">Izračun!$T$1</f>
        <v>0</v>
      </c>
    </row>
    <row r="444" spans="1:19" x14ac:dyDescent="0.25">
      <c r="A444" t="s">
        <v>6987</v>
      </c>
      <c r="B444" t="s">
        <v>9158</v>
      </c>
      <c r="C444" t="s">
        <v>8708</v>
      </c>
      <c r="F444" s="2">
        <f>VLOOKUP(A444,Izračun!A:J,10,0)</f>
        <v>4.9312399999999998</v>
      </c>
      <c r="H444">
        <f>VLOOKUP(A444,Izračun!A:F,6,0)</f>
        <v>76</v>
      </c>
      <c r="J444" t="s">
        <v>14574</v>
      </c>
      <c r="M444" t="s">
        <v>8709</v>
      </c>
      <c r="Q444" s="3" t="str">
        <f ca="1">IF(VLOOKUP(A444,Izračun!A:Q,17,0)=0," ",VLOOKUP(A444,Izračun!A:Q,17,0))</f>
        <v xml:space="preserve"> </v>
      </c>
      <c r="R444" t="s">
        <v>8710</v>
      </c>
      <c r="S444" t="str">
        <f ca="1">Izračun!$T$1</f>
        <v>0</v>
      </c>
    </row>
    <row r="445" spans="1:19" x14ac:dyDescent="0.25">
      <c r="A445" t="s">
        <v>614</v>
      </c>
      <c r="B445" t="s">
        <v>11955</v>
      </c>
      <c r="C445" t="s">
        <v>8708</v>
      </c>
      <c r="F445" s="2">
        <f>VLOOKUP(A445,Izračun!A:J,10,0)</f>
        <v>4.9312399999999998</v>
      </c>
      <c r="H445">
        <f>VLOOKUP(A445,Izračun!A:F,6,0)</f>
        <v>0</v>
      </c>
      <c r="J445" t="s">
        <v>14574</v>
      </c>
      <c r="M445" t="s">
        <v>8709</v>
      </c>
      <c r="Q445" s="3" t="str">
        <f ca="1">IF(VLOOKUP(A445,Izračun!A:Q,17,0)=0," ",VLOOKUP(A445,Izračun!A:Q,17,0))</f>
        <v xml:space="preserve"> </v>
      </c>
      <c r="R445" t="s">
        <v>8710</v>
      </c>
      <c r="S445" t="str">
        <f ca="1">Izračun!$T$1</f>
        <v>0</v>
      </c>
    </row>
    <row r="446" spans="1:19" x14ac:dyDescent="0.25">
      <c r="A446" t="s">
        <v>7089</v>
      </c>
      <c r="B446" t="s">
        <v>8971</v>
      </c>
      <c r="C446" t="s">
        <v>8708</v>
      </c>
      <c r="F446" s="2">
        <f>VLOOKUP(A446,Izračun!A:J,10,0)</f>
        <v>4.9312399999999998</v>
      </c>
      <c r="H446">
        <f>VLOOKUP(A446,Izračun!A:F,6,0)</f>
        <v>86</v>
      </c>
      <c r="J446" t="s">
        <v>14574</v>
      </c>
      <c r="M446" t="s">
        <v>8709</v>
      </c>
      <c r="Q446" s="3" t="str">
        <f ca="1">IF(VLOOKUP(A446,Izračun!A:Q,17,0)=0," ",VLOOKUP(A446,Izračun!A:Q,17,0))</f>
        <v xml:space="preserve"> </v>
      </c>
      <c r="R446" t="s">
        <v>8710</v>
      </c>
      <c r="S446" t="str">
        <f ca="1">Izračun!$T$1</f>
        <v>0</v>
      </c>
    </row>
    <row r="447" spans="1:19" x14ac:dyDescent="0.25">
      <c r="A447" t="s">
        <v>5206</v>
      </c>
      <c r="B447" t="s">
        <v>13046</v>
      </c>
      <c r="C447" t="s">
        <v>8708</v>
      </c>
      <c r="F447" s="2">
        <f>VLOOKUP(A447,Izračun!A:J,10,0)</f>
        <v>4.9541760000000004</v>
      </c>
      <c r="H447">
        <f>VLOOKUP(A447,Izračun!A:F,6,0)</f>
        <v>57</v>
      </c>
      <c r="J447" t="s">
        <v>14574</v>
      </c>
      <c r="M447" t="s">
        <v>8709</v>
      </c>
      <c r="Q447" s="3" t="str">
        <f ca="1">IF(VLOOKUP(A447,Izračun!A:Q,17,0)=0," ",VLOOKUP(A447,Izračun!A:Q,17,0))</f>
        <v xml:space="preserve"> </v>
      </c>
      <c r="R447" t="s">
        <v>8710</v>
      </c>
      <c r="S447" t="str">
        <f ca="1">Izračun!$T$1</f>
        <v>0</v>
      </c>
    </row>
    <row r="448" spans="1:19" x14ac:dyDescent="0.25">
      <c r="A448" t="s">
        <v>5344</v>
      </c>
      <c r="B448" t="s">
        <v>10375</v>
      </c>
      <c r="C448" t="s">
        <v>8708</v>
      </c>
      <c r="F448" s="2">
        <f>VLOOKUP(A448,Izračun!A:J,10,0)</f>
        <v>4.977112</v>
      </c>
      <c r="H448">
        <f>VLOOKUP(A448,Izračun!A:F,6,0)</f>
        <v>7</v>
      </c>
      <c r="J448" t="s">
        <v>14574</v>
      </c>
      <c r="M448" t="s">
        <v>8709</v>
      </c>
      <c r="Q448" s="3" t="str">
        <f ca="1">IF(VLOOKUP(A448,Izračun!A:Q,17,0)=0," ",VLOOKUP(A448,Izračun!A:Q,17,0))</f>
        <v xml:space="preserve"> </v>
      </c>
      <c r="R448" t="s">
        <v>8710</v>
      </c>
      <c r="S448" t="str">
        <f ca="1">Izračun!$T$1</f>
        <v>0</v>
      </c>
    </row>
    <row r="449" spans="1:19" x14ac:dyDescent="0.25">
      <c r="A449" t="s">
        <v>1178</v>
      </c>
      <c r="B449" t="s">
        <v>9134</v>
      </c>
      <c r="C449" t="s">
        <v>8708</v>
      </c>
      <c r="F449" s="2">
        <f>VLOOKUP(A449,Izračun!A:J,10,0)</f>
        <v>5.0344519999999999</v>
      </c>
      <c r="H449">
        <f>VLOOKUP(A449,Izračun!A:F,6,0)</f>
        <v>14</v>
      </c>
      <c r="J449" t="s">
        <v>14574</v>
      </c>
      <c r="M449" t="s">
        <v>8709</v>
      </c>
      <c r="Q449" s="3" t="str">
        <f ca="1">IF(VLOOKUP(A449,Izračun!A:Q,17,0)=0," ",VLOOKUP(A449,Izračun!A:Q,17,0))</f>
        <v xml:space="preserve"> </v>
      </c>
      <c r="R449" t="s">
        <v>8710</v>
      </c>
      <c r="S449" t="str">
        <f ca="1">Izračun!$T$1</f>
        <v>0</v>
      </c>
    </row>
    <row r="450" spans="1:19" x14ac:dyDescent="0.25">
      <c r="A450" t="s">
        <v>4565</v>
      </c>
      <c r="B450" t="s">
        <v>9037</v>
      </c>
      <c r="C450" t="s">
        <v>8708</v>
      </c>
      <c r="F450" s="2">
        <f>VLOOKUP(A450,Izračun!A:J,10,0)</f>
        <v>5.0344519999999999</v>
      </c>
      <c r="H450">
        <f>VLOOKUP(A450,Izračun!A:F,6,0)</f>
        <v>14</v>
      </c>
      <c r="J450" t="s">
        <v>14574</v>
      </c>
      <c r="M450" t="s">
        <v>8709</v>
      </c>
      <c r="Q450" s="3">
        <f ca="1">IF(VLOOKUP(A450,Izračun!A:Q,17,0)=0," ",VLOOKUP(A450,Izračun!A:Q,17,0))</f>
        <v>4.5524299999999993</v>
      </c>
      <c r="R450" t="s">
        <v>8710</v>
      </c>
      <c r="S450" t="str">
        <f ca="1">Izračun!$T$1</f>
        <v>0</v>
      </c>
    </row>
    <row r="451" spans="1:19" x14ac:dyDescent="0.25">
      <c r="A451" t="s">
        <v>5864</v>
      </c>
      <c r="B451" t="s">
        <v>11073</v>
      </c>
      <c r="C451" t="s">
        <v>8708</v>
      </c>
      <c r="F451" s="2">
        <f>VLOOKUP(A451,Izračun!A:J,10,0)</f>
        <v>4.9409999999999998</v>
      </c>
      <c r="H451">
        <f>VLOOKUP(A451,Izračun!A:F,6,0)</f>
        <v>4</v>
      </c>
      <c r="J451" t="s">
        <v>14574</v>
      </c>
      <c r="M451" t="s">
        <v>8709</v>
      </c>
      <c r="Q451" s="3" t="str">
        <f ca="1">IF(VLOOKUP(A451,Izračun!A:Q,17,0)=0," ",VLOOKUP(A451,Izračun!A:Q,17,0))</f>
        <v xml:space="preserve"> </v>
      </c>
      <c r="R451" t="s">
        <v>8710</v>
      </c>
      <c r="S451" t="str">
        <f ca="1">Izračun!$T$1</f>
        <v>0</v>
      </c>
    </row>
    <row r="452" spans="1:19" x14ac:dyDescent="0.25">
      <c r="A452" t="s">
        <v>12142</v>
      </c>
      <c r="B452" t="s">
        <v>12491</v>
      </c>
      <c r="C452" t="s">
        <v>8708</v>
      </c>
      <c r="F452" s="2">
        <f>VLOOKUP(A452,Izračun!A:J,10,0)</f>
        <v>5.0459199999999997</v>
      </c>
      <c r="H452">
        <f>VLOOKUP(A452,Izračun!A:F,6,0)</f>
        <v>0</v>
      </c>
      <c r="J452" t="s">
        <v>14574</v>
      </c>
      <c r="M452" t="s">
        <v>8709</v>
      </c>
      <c r="Q452" s="3" t="str">
        <f ca="1">IF(VLOOKUP(A452,Izračun!A:Q,17,0)=0," ",VLOOKUP(A452,Izračun!A:Q,17,0))</f>
        <v xml:space="preserve"> </v>
      </c>
      <c r="R452" t="s">
        <v>8710</v>
      </c>
      <c r="S452" t="str">
        <f ca="1">Izračun!$T$1</f>
        <v>0</v>
      </c>
    </row>
    <row r="453" spans="1:19" x14ac:dyDescent="0.25">
      <c r="A453" t="s">
        <v>13</v>
      </c>
      <c r="B453" t="s">
        <v>11863</v>
      </c>
      <c r="C453" t="s">
        <v>8708</v>
      </c>
      <c r="F453" s="2">
        <f>VLOOKUP(A453,Izračun!A:J,10,0)</f>
        <v>5.0459199999999997</v>
      </c>
      <c r="H453">
        <f>VLOOKUP(A453,Izračun!A:F,6,0)</f>
        <v>6</v>
      </c>
      <c r="J453" t="s">
        <v>14574</v>
      </c>
      <c r="M453" t="s">
        <v>8709</v>
      </c>
      <c r="Q453" s="3" t="str">
        <f ca="1">IF(VLOOKUP(A453,Izračun!A:Q,17,0)=0," ",VLOOKUP(A453,Izračun!A:Q,17,0))</f>
        <v xml:space="preserve"> </v>
      </c>
      <c r="R453" t="s">
        <v>8710</v>
      </c>
      <c r="S453" t="str">
        <f ca="1">Izračun!$T$1</f>
        <v>0</v>
      </c>
    </row>
    <row r="454" spans="1:19" x14ac:dyDescent="0.25">
      <c r="A454" t="s">
        <v>11455</v>
      </c>
      <c r="B454" t="s">
        <v>11970</v>
      </c>
      <c r="C454" t="s">
        <v>8708</v>
      </c>
      <c r="F454" s="2">
        <f>VLOOKUP(A454,Izračun!A:J,10,0)</f>
        <v>5.0459199999999997</v>
      </c>
      <c r="H454">
        <f>VLOOKUP(A454,Izračun!A:F,6,0)</f>
        <v>0</v>
      </c>
      <c r="J454" t="s">
        <v>14574</v>
      </c>
      <c r="M454" t="s">
        <v>8709</v>
      </c>
      <c r="Q454" s="3" t="str">
        <f ca="1">IF(VLOOKUP(A454,Izračun!A:Q,17,0)=0," ",VLOOKUP(A454,Izračun!A:Q,17,0))</f>
        <v xml:space="preserve"> </v>
      </c>
      <c r="R454" t="s">
        <v>8710</v>
      </c>
      <c r="S454" t="str">
        <f ca="1">Izračun!$T$1</f>
        <v>0</v>
      </c>
    </row>
    <row r="455" spans="1:19" x14ac:dyDescent="0.25">
      <c r="A455" t="s">
        <v>13330</v>
      </c>
      <c r="B455" t="s">
        <v>14018</v>
      </c>
      <c r="C455" t="s">
        <v>8708</v>
      </c>
      <c r="F455" s="2">
        <f>VLOOKUP(A455,Izračun!A:J,10,0)</f>
        <v>5.0917920000000008</v>
      </c>
      <c r="H455">
        <f>VLOOKUP(A455,Izračun!A:F,6,0)</f>
        <v>3</v>
      </c>
      <c r="J455" t="s">
        <v>14574</v>
      </c>
      <c r="M455" t="s">
        <v>8709</v>
      </c>
      <c r="Q455" s="3" t="str">
        <f ca="1">IF(VLOOKUP(A455,Izračun!A:Q,17,0)=0," ",VLOOKUP(A455,Izračun!A:Q,17,0))</f>
        <v xml:space="preserve"> </v>
      </c>
      <c r="R455" t="s">
        <v>8710</v>
      </c>
      <c r="S455" t="str">
        <f ca="1">Izračun!$T$1</f>
        <v>0</v>
      </c>
    </row>
    <row r="456" spans="1:19" x14ac:dyDescent="0.25">
      <c r="A456" t="s">
        <v>7087</v>
      </c>
      <c r="B456" t="s">
        <v>8970</v>
      </c>
      <c r="C456" t="s">
        <v>8708</v>
      </c>
      <c r="F456" s="2">
        <f>VLOOKUP(A456,Izračun!A:J,10,0)</f>
        <v>5.1032599999999997</v>
      </c>
      <c r="H456">
        <f>VLOOKUP(A456,Izračun!A:F,6,0)</f>
        <v>35</v>
      </c>
      <c r="J456" t="s">
        <v>14574</v>
      </c>
      <c r="M456" t="s">
        <v>8709</v>
      </c>
      <c r="Q456" s="3" t="str">
        <f ca="1">IF(VLOOKUP(A456,Izračun!A:Q,17,0)=0," ",VLOOKUP(A456,Izračun!A:Q,17,0))</f>
        <v xml:space="preserve"> </v>
      </c>
      <c r="R456" t="s">
        <v>8710</v>
      </c>
      <c r="S456" t="str">
        <f ca="1">Izračun!$T$1</f>
        <v>0</v>
      </c>
    </row>
    <row r="457" spans="1:19" x14ac:dyDescent="0.25">
      <c r="A457" t="s">
        <v>7377</v>
      </c>
      <c r="B457" t="s">
        <v>8903</v>
      </c>
      <c r="C457" t="s">
        <v>8708</v>
      </c>
      <c r="F457" s="2">
        <f>VLOOKUP(A457,Izračun!A:J,10,0)</f>
        <v>5.1032599999999997</v>
      </c>
      <c r="H457">
        <f>VLOOKUP(A457,Izračun!A:F,6,0)</f>
        <v>0</v>
      </c>
      <c r="J457" t="s">
        <v>14574</v>
      </c>
      <c r="M457" t="s">
        <v>8709</v>
      </c>
      <c r="Q457" s="3" t="str">
        <f ca="1">IF(VLOOKUP(A457,Izračun!A:Q,17,0)=0," ",VLOOKUP(A457,Izračun!A:Q,17,0))</f>
        <v xml:space="preserve"> </v>
      </c>
      <c r="R457" t="s">
        <v>8710</v>
      </c>
      <c r="S457" t="str">
        <f ca="1">Izračun!$T$1</f>
        <v>0</v>
      </c>
    </row>
    <row r="458" spans="1:19" x14ac:dyDescent="0.25">
      <c r="A458" t="s">
        <v>621</v>
      </c>
      <c r="B458" t="s">
        <v>12012</v>
      </c>
      <c r="C458" t="s">
        <v>8708</v>
      </c>
      <c r="F458" s="2">
        <f>VLOOKUP(A458,Izračun!A:J,10,0)</f>
        <v>5.1032599999999997</v>
      </c>
      <c r="H458">
        <f>VLOOKUP(A458,Izračun!A:F,6,0)</f>
        <v>0</v>
      </c>
      <c r="J458" t="s">
        <v>14574</v>
      </c>
      <c r="M458" t="s">
        <v>8709</v>
      </c>
      <c r="Q458" s="3" t="str">
        <f ca="1">IF(VLOOKUP(A458,Izračun!A:Q,17,0)=0," ",VLOOKUP(A458,Izračun!A:Q,17,0))</f>
        <v xml:space="preserve"> </v>
      </c>
      <c r="R458" t="s">
        <v>8710</v>
      </c>
      <c r="S458" t="str">
        <f ca="1">Izračun!$T$1</f>
        <v>0</v>
      </c>
    </row>
    <row r="459" spans="1:19" x14ac:dyDescent="0.25">
      <c r="A459" t="s">
        <v>7241</v>
      </c>
      <c r="B459" t="s">
        <v>10034</v>
      </c>
      <c r="C459" t="s">
        <v>8708</v>
      </c>
      <c r="F459" s="2">
        <f>VLOOKUP(A459,Izračun!A:J,10,0)</f>
        <v>5.1171679999999995</v>
      </c>
      <c r="H459">
        <f>VLOOKUP(A459,Izračun!A:F,6,0)</f>
        <v>0</v>
      </c>
      <c r="J459" t="s">
        <v>14574</v>
      </c>
      <c r="M459" t="s">
        <v>8709</v>
      </c>
      <c r="Q459" s="3" t="str">
        <f ca="1">IF(VLOOKUP(A459,Izračun!A:Q,17,0)=0," ",VLOOKUP(A459,Izračun!A:Q,17,0))</f>
        <v xml:space="preserve"> </v>
      </c>
      <c r="R459" t="s">
        <v>8710</v>
      </c>
      <c r="S459" t="str">
        <f ca="1">Izračun!$T$1</f>
        <v>0</v>
      </c>
    </row>
    <row r="460" spans="1:19" x14ac:dyDescent="0.25">
      <c r="A460" t="s">
        <v>7546</v>
      </c>
      <c r="B460" t="s">
        <v>11908</v>
      </c>
      <c r="C460" t="s">
        <v>8708</v>
      </c>
      <c r="F460" s="2">
        <f>VLOOKUP(A460,Izračun!A:J,10,0)</f>
        <v>5.1261959999999993</v>
      </c>
      <c r="H460">
        <f>VLOOKUP(A460,Izračun!A:F,6,0)</f>
        <v>5</v>
      </c>
      <c r="J460" t="s">
        <v>14574</v>
      </c>
      <c r="M460" t="s">
        <v>8709</v>
      </c>
      <c r="Q460" s="3" t="str">
        <f ca="1">IF(VLOOKUP(A460,Izračun!A:Q,17,0)=0," ",VLOOKUP(A460,Izračun!A:Q,17,0))</f>
        <v xml:space="preserve"> </v>
      </c>
      <c r="R460" t="s">
        <v>8710</v>
      </c>
      <c r="S460" t="str">
        <f ca="1">Izračun!$T$1</f>
        <v>0</v>
      </c>
    </row>
    <row r="461" spans="1:19" x14ac:dyDescent="0.25">
      <c r="A461" t="s">
        <v>1742</v>
      </c>
      <c r="B461" t="s">
        <v>9807</v>
      </c>
      <c r="C461" t="s">
        <v>8708</v>
      </c>
      <c r="F461" s="2">
        <f>VLOOKUP(A461,Izračun!A:J,10,0)</f>
        <v>5.1491319999999998</v>
      </c>
      <c r="H461">
        <f>VLOOKUP(A461,Izračun!A:F,6,0)</f>
        <v>42</v>
      </c>
      <c r="J461" t="s">
        <v>14574</v>
      </c>
      <c r="M461" t="s">
        <v>8709</v>
      </c>
      <c r="Q461" s="3" t="str">
        <f ca="1">IF(VLOOKUP(A461,Izračun!A:Q,17,0)=0," ",VLOOKUP(A461,Izračun!A:Q,17,0))</f>
        <v xml:space="preserve"> </v>
      </c>
      <c r="R461" t="s">
        <v>8710</v>
      </c>
      <c r="S461" t="str">
        <f ca="1">Izračun!$T$1</f>
        <v>0</v>
      </c>
    </row>
    <row r="462" spans="1:19" x14ac:dyDescent="0.25">
      <c r="A462" t="s">
        <v>5528</v>
      </c>
      <c r="B462" t="s">
        <v>14045</v>
      </c>
      <c r="C462" t="s">
        <v>8708</v>
      </c>
      <c r="F462" s="2">
        <f>VLOOKUP(A462,Izračun!A:J,10,0)</f>
        <v>5.1606000000000005</v>
      </c>
      <c r="H462">
        <f>VLOOKUP(A462,Izračun!A:F,6,0)</f>
        <v>9</v>
      </c>
      <c r="J462" t="s">
        <v>14574</v>
      </c>
      <c r="M462" t="s">
        <v>8709</v>
      </c>
      <c r="Q462" s="3" t="str">
        <f ca="1">IF(VLOOKUP(A462,Izračun!A:Q,17,0)=0," ",VLOOKUP(A462,Izračun!A:Q,17,0))</f>
        <v xml:space="preserve"> </v>
      </c>
      <c r="R462" t="s">
        <v>8710</v>
      </c>
      <c r="S462" t="str">
        <f ca="1">Izračun!$T$1</f>
        <v>0</v>
      </c>
    </row>
    <row r="463" spans="1:19" x14ac:dyDescent="0.25">
      <c r="A463" t="s">
        <v>1255</v>
      </c>
      <c r="B463" t="s">
        <v>11829</v>
      </c>
      <c r="C463" t="s">
        <v>8708</v>
      </c>
      <c r="F463" s="2">
        <f>VLOOKUP(A463,Izračun!A:J,10,0)</f>
        <v>5.1606000000000005</v>
      </c>
      <c r="H463">
        <f>VLOOKUP(A463,Izračun!A:F,6,0)</f>
        <v>0</v>
      </c>
      <c r="J463" t="s">
        <v>14574</v>
      </c>
      <c r="M463" t="s">
        <v>8709</v>
      </c>
      <c r="Q463" s="3" t="str">
        <f ca="1">IF(VLOOKUP(A463,Izračun!A:Q,17,0)=0," ",VLOOKUP(A463,Izračun!A:Q,17,0))</f>
        <v xml:space="preserve"> </v>
      </c>
      <c r="R463" t="s">
        <v>8710</v>
      </c>
      <c r="S463" t="str">
        <f ca="1">Izračun!$T$1</f>
        <v>0</v>
      </c>
    </row>
    <row r="464" spans="1:19" x14ac:dyDescent="0.25">
      <c r="A464" t="s">
        <v>597</v>
      </c>
      <c r="B464" t="s">
        <v>11844</v>
      </c>
      <c r="C464" t="s">
        <v>8708</v>
      </c>
      <c r="F464" s="2">
        <f>VLOOKUP(A464,Izračun!A:J,10,0)</f>
        <v>5.1606000000000005</v>
      </c>
      <c r="H464">
        <f>VLOOKUP(A464,Izračun!A:F,6,0)</f>
        <v>0</v>
      </c>
      <c r="J464" t="s">
        <v>14574</v>
      </c>
      <c r="M464" t="s">
        <v>8709</v>
      </c>
      <c r="Q464" s="3" t="str">
        <f ca="1">IF(VLOOKUP(A464,Izračun!A:Q,17,0)=0," ",VLOOKUP(A464,Izračun!A:Q,17,0))</f>
        <v xml:space="preserve"> </v>
      </c>
      <c r="R464" t="s">
        <v>8710</v>
      </c>
      <c r="S464" t="str">
        <f ca="1">Izračun!$T$1</f>
        <v>0</v>
      </c>
    </row>
    <row r="465" spans="1:19" x14ac:dyDescent="0.25">
      <c r="A465" t="s">
        <v>1730</v>
      </c>
      <c r="B465" t="s">
        <v>10376</v>
      </c>
      <c r="C465" t="s">
        <v>8708</v>
      </c>
      <c r="F465" s="2">
        <f>VLOOKUP(A465,Izračun!A:J,10,0)</f>
        <v>5.1606000000000005</v>
      </c>
      <c r="H465">
        <f>VLOOKUP(A465,Izračun!A:F,6,0)</f>
        <v>160</v>
      </c>
      <c r="J465" t="s">
        <v>14574</v>
      </c>
      <c r="M465" t="s">
        <v>8709</v>
      </c>
      <c r="Q465" s="3" t="str">
        <f ca="1">IF(VLOOKUP(A465,Izračun!A:Q,17,0)=0," ",VLOOKUP(A465,Izračun!A:Q,17,0))</f>
        <v xml:space="preserve"> </v>
      </c>
      <c r="R465" t="s">
        <v>8710</v>
      </c>
      <c r="S465" t="str">
        <f ca="1">Izračun!$T$1</f>
        <v>0</v>
      </c>
    </row>
    <row r="466" spans="1:19" x14ac:dyDescent="0.25">
      <c r="A466" t="s">
        <v>3421</v>
      </c>
      <c r="B466" t="s">
        <v>9234</v>
      </c>
      <c r="C466" t="s">
        <v>8708</v>
      </c>
      <c r="F466" s="2">
        <f>VLOOKUP(A466,Izračun!A:J,10,0)</f>
        <v>5.2064719999999998</v>
      </c>
      <c r="H466">
        <f>VLOOKUP(A466,Izračun!A:F,6,0)</f>
        <v>512</v>
      </c>
      <c r="J466" t="s">
        <v>14574</v>
      </c>
      <c r="M466" t="s">
        <v>8709</v>
      </c>
      <c r="Q466" s="3" t="str">
        <f ca="1">IF(VLOOKUP(A466,Izračun!A:Q,17,0)=0," ",VLOOKUP(A466,Izračun!A:Q,17,0))</f>
        <v xml:space="preserve"> </v>
      </c>
      <c r="R466" t="s">
        <v>8710</v>
      </c>
      <c r="S466" t="str">
        <f ca="1">Izračun!$T$1</f>
        <v>0</v>
      </c>
    </row>
    <row r="467" spans="1:19" x14ac:dyDescent="0.25">
      <c r="A467" t="s">
        <v>6339</v>
      </c>
      <c r="B467" t="s">
        <v>9586</v>
      </c>
      <c r="C467" t="s">
        <v>8708</v>
      </c>
      <c r="F467" s="2">
        <f>VLOOKUP(A467,Izračun!A:J,10,0)</f>
        <v>5.2155000000000005</v>
      </c>
      <c r="H467">
        <f>VLOOKUP(A467,Izračun!A:F,6,0)</f>
        <v>53</v>
      </c>
      <c r="J467" t="s">
        <v>14574</v>
      </c>
      <c r="M467" t="s">
        <v>8709</v>
      </c>
      <c r="Q467" s="3" t="str">
        <f ca="1">IF(VLOOKUP(A467,Izračun!A:Q,17,0)=0," ",VLOOKUP(A467,Izračun!A:Q,17,0))</f>
        <v xml:space="preserve"> </v>
      </c>
      <c r="R467" t="s">
        <v>8710</v>
      </c>
      <c r="S467" t="str">
        <f ca="1">Izračun!$T$1</f>
        <v>0</v>
      </c>
    </row>
    <row r="468" spans="1:19" x14ac:dyDescent="0.25">
      <c r="A468" t="s">
        <v>6335</v>
      </c>
      <c r="B468" t="s">
        <v>9585</v>
      </c>
      <c r="C468" t="s">
        <v>8708</v>
      </c>
      <c r="F468" s="2">
        <f>VLOOKUP(A468,Izračun!A:J,10,0)</f>
        <v>5.2155000000000005</v>
      </c>
      <c r="H468">
        <f>VLOOKUP(A468,Izračun!A:F,6,0)</f>
        <v>15</v>
      </c>
      <c r="J468" t="s">
        <v>14574</v>
      </c>
      <c r="M468" t="s">
        <v>8709</v>
      </c>
      <c r="Q468" s="3" t="str">
        <f ca="1">IF(VLOOKUP(A468,Izračun!A:Q,17,0)=0," ",VLOOKUP(A468,Izračun!A:Q,17,0))</f>
        <v xml:space="preserve"> </v>
      </c>
      <c r="R468" t="s">
        <v>8710</v>
      </c>
      <c r="S468" t="str">
        <f ca="1">Izračun!$T$1</f>
        <v>0</v>
      </c>
    </row>
    <row r="469" spans="1:19" x14ac:dyDescent="0.25">
      <c r="A469" t="s">
        <v>6337</v>
      </c>
      <c r="B469" t="s">
        <v>9584</v>
      </c>
      <c r="C469" t="s">
        <v>8708</v>
      </c>
      <c r="F469" s="2">
        <f>VLOOKUP(A469,Izračun!A:J,10,0)</f>
        <v>5.2155000000000005</v>
      </c>
      <c r="H469">
        <f>VLOOKUP(A469,Izračun!A:F,6,0)</f>
        <v>0</v>
      </c>
      <c r="J469" t="s">
        <v>14574</v>
      </c>
      <c r="M469" t="s">
        <v>8709</v>
      </c>
      <c r="Q469" s="3" t="str">
        <f ca="1">IF(VLOOKUP(A469,Izračun!A:Q,17,0)=0," ",VLOOKUP(A469,Izračun!A:Q,17,0))</f>
        <v xml:space="preserve"> </v>
      </c>
      <c r="R469" t="s">
        <v>8710</v>
      </c>
      <c r="S469" t="str">
        <f ca="1">Izračun!$T$1</f>
        <v>0</v>
      </c>
    </row>
    <row r="470" spans="1:19" x14ac:dyDescent="0.25">
      <c r="A470" t="s">
        <v>13689</v>
      </c>
      <c r="B470" t="s">
        <v>13971</v>
      </c>
      <c r="C470" t="s">
        <v>8708</v>
      </c>
      <c r="F470" s="2">
        <f>VLOOKUP(A470,Izračun!A:J,10,0)</f>
        <v>5.2179400000000005</v>
      </c>
      <c r="H470">
        <f>VLOOKUP(A470,Izračun!A:F,6,0)</f>
        <v>0</v>
      </c>
      <c r="J470" t="s">
        <v>14574</v>
      </c>
      <c r="M470" t="s">
        <v>8709</v>
      </c>
      <c r="Q470" s="3" t="str">
        <f ca="1">IF(VLOOKUP(A470,Izračun!A:Q,17,0)=0," ",VLOOKUP(A470,Izračun!A:Q,17,0))</f>
        <v xml:space="preserve"> </v>
      </c>
      <c r="R470" t="s">
        <v>8710</v>
      </c>
      <c r="S470" t="str">
        <f ca="1">Izračun!$T$1</f>
        <v>0</v>
      </c>
    </row>
    <row r="471" spans="1:19" x14ac:dyDescent="0.25">
      <c r="A471" t="s">
        <v>1275</v>
      </c>
      <c r="B471" t="s">
        <v>8928</v>
      </c>
      <c r="C471" t="s">
        <v>8708</v>
      </c>
      <c r="F471" s="2">
        <f>VLOOKUP(A471,Izračun!A:J,10,0)</f>
        <v>5.2179400000000005</v>
      </c>
      <c r="H471">
        <f>VLOOKUP(A471,Izračun!A:F,6,0)</f>
        <v>5</v>
      </c>
      <c r="J471" t="s">
        <v>14574</v>
      </c>
      <c r="M471" t="s">
        <v>8709</v>
      </c>
      <c r="Q471" s="3" t="str">
        <f ca="1">IF(VLOOKUP(A471,Izračun!A:Q,17,0)=0," ",VLOOKUP(A471,Izračun!A:Q,17,0))</f>
        <v xml:space="preserve"> </v>
      </c>
      <c r="R471" t="s">
        <v>8710</v>
      </c>
      <c r="S471" t="str">
        <f ca="1">Izračun!$T$1</f>
        <v>0</v>
      </c>
    </row>
    <row r="472" spans="1:19" x14ac:dyDescent="0.25">
      <c r="A472" t="s">
        <v>1821</v>
      </c>
      <c r="B472" t="s">
        <v>8900</v>
      </c>
      <c r="C472" t="s">
        <v>8708</v>
      </c>
      <c r="F472" s="2">
        <f>VLOOKUP(A472,Izračun!A:J,10,0)</f>
        <v>5.2179400000000005</v>
      </c>
      <c r="H472">
        <f>VLOOKUP(A472,Izračun!A:F,6,0)</f>
        <v>7</v>
      </c>
      <c r="J472" t="s">
        <v>14574</v>
      </c>
      <c r="M472" t="s">
        <v>8709</v>
      </c>
      <c r="Q472" s="3" t="str">
        <f ca="1">IF(VLOOKUP(A472,Izračun!A:Q,17,0)=0," ",VLOOKUP(A472,Izračun!A:Q,17,0))</f>
        <v xml:space="preserve"> </v>
      </c>
      <c r="R472" t="s">
        <v>8710</v>
      </c>
      <c r="S472" t="str">
        <f ca="1">Izračun!$T$1</f>
        <v>0</v>
      </c>
    </row>
    <row r="473" spans="1:19" x14ac:dyDescent="0.25">
      <c r="A473" t="s">
        <v>502</v>
      </c>
      <c r="B473" t="s">
        <v>11918</v>
      </c>
      <c r="C473" t="s">
        <v>8708</v>
      </c>
      <c r="F473" s="2">
        <f>VLOOKUP(A473,Izračun!A:J,10,0)</f>
        <v>5.2179400000000005</v>
      </c>
      <c r="H473">
        <f>VLOOKUP(A473,Izračun!A:F,6,0)</f>
        <v>10</v>
      </c>
      <c r="J473" t="s">
        <v>14574</v>
      </c>
      <c r="M473" t="s">
        <v>8709</v>
      </c>
      <c r="Q473" s="3" t="str">
        <f ca="1">IF(VLOOKUP(A473,Izračun!A:Q,17,0)=0," ",VLOOKUP(A473,Izračun!A:Q,17,0))</f>
        <v xml:space="preserve"> </v>
      </c>
      <c r="R473" t="s">
        <v>8710</v>
      </c>
      <c r="S473" t="str">
        <f ca="1">Izračun!$T$1</f>
        <v>0</v>
      </c>
    </row>
    <row r="474" spans="1:19" x14ac:dyDescent="0.25">
      <c r="A474" t="s">
        <v>519</v>
      </c>
      <c r="B474" t="s">
        <v>9406</v>
      </c>
      <c r="C474" t="s">
        <v>8708</v>
      </c>
      <c r="F474" s="2">
        <f>VLOOKUP(A474,Izračun!A:J,10,0)</f>
        <v>5.2294079999999994</v>
      </c>
      <c r="H474">
        <f>VLOOKUP(A474,Izračun!A:F,6,0)</f>
        <v>3</v>
      </c>
      <c r="J474" t="s">
        <v>14574</v>
      </c>
      <c r="M474" t="s">
        <v>8709</v>
      </c>
      <c r="Q474" s="3" t="str">
        <f ca="1">IF(VLOOKUP(A474,Izračun!A:Q,17,0)=0," ",VLOOKUP(A474,Izračun!A:Q,17,0))</f>
        <v xml:space="preserve"> </v>
      </c>
      <c r="R474" t="s">
        <v>8710</v>
      </c>
      <c r="S474" t="str">
        <f ca="1">Izračun!$T$1</f>
        <v>0</v>
      </c>
    </row>
    <row r="475" spans="1:19" x14ac:dyDescent="0.25">
      <c r="A475" t="s">
        <v>2410</v>
      </c>
      <c r="B475" t="s">
        <v>14105</v>
      </c>
      <c r="C475" t="s">
        <v>8708</v>
      </c>
      <c r="F475" s="2">
        <f>VLOOKUP(A475,Izračun!A:J,10,0)</f>
        <v>5.2294079999999994</v>
      </c>
      <c r="H475">
        <f>VLOOKUP(A475,Izračun!A:F,6,0)</f>
        <v>67</v>
      </c>
      <c r="J475" t="s">
        <v>14574</v>
      </c>
      <c r="M475" t="s">
        <v>8709</v>
      </c>
      <c r="Q475" s="3" t="str">
        <f ca="1">IF(VLOOKUP(A475,Izračun!A:Q,17,0)=0," ",VLOOKUP(A475,Izračun!A:Q,17,0))</f>
        <v xml:space="preserve"> </v>
      </c>
      <c r="R475" t="s">
        <v>8710</v>
      </c>
      <c r="S475" t="str">
        <f ca="1">Izračun!$T$1</f>
        <v>0</v>
      </c>
    </row>
    <row r="476" spans="1:19" x14ac:dyDescent="0.25">
      <c r="A476" t="s">
        <v>3244</v>
      </c>
      <c r="B476" t="s">
        <v>10022</v>
      </c>
      <c r="C476" t="s">
        <v>8708</v>
      </c>
      <c r="F476" s="2">
        <f>VLOOKUP(A476,Izračun!A:J,10,0)</f>
        <v>5.2606400000000004</v>
      </c>
      <c r="H476">
        <f>VLOOKUP(A476,Izračun!A:F,6,0)</f>
        <v>0</v>
      </c>
      <c r="J476" t="s">
        <v>14574</v>
      </c>
      <c r="M476" t="s">
        <v>8709</v>
      </c>
      <c r="Q476" s="3" t="str">
        <f ca="1">IF(VLOOKUP(A476,Izračun!A:Q,17,0)=0," ",VLOOKUP(A476,Izračun!A:Q,17,0))</f>
        <v xml:space="preserve"> </v>
      </c>
      <c r="R476" t="s">
        <v>8710</v>
      </c>
      <c r="S476" t="str">
        <f ca="1">Izračun!$T$1</f>
        <v>0</v>
      </c>
    </row>
    <row r="477" spans="1:19" x14ac:dyDescent="0.25">
      <c r="A477" t="s">
        <v>4722</v>
      </c>
      <c r="B477" t="s">
        <v>10035</v>
      </c>
      <c r="C477" t="s">
        <v>8708</v>
      </c>
      <c r="F477" s="2">
        <f>VLOOKUP(A477,Izračun!A:J,10,0)</f>
        <v>4.72262</v>
      </c>
      <c r="H477">
        <f>VLOOKUP(A477,Izračun!A:F,6,0)</f>
        <v>63</v>
      </c>
      <c r="J477" t="s">
        <v>14574</v>
      </c>
      <c r="M477" t="s">
        <v>8709</v>
      </c>
      <c r="Q477" s="3" t="str">
        <f ca="1">IF(VLOOKUP(A477,Izračun!A:Q,17,0)=0," ",VLOOKUP(A477,Izračun!A:Q,17,0))</f>
        <v xml:space="preserve"> </v>
      </c>
      <c r="R477" t="s">
        <v>8710</v>
      </c>
      <c r="S477" t="str">
        <f ca="1">Izračun!$T$1</f>
        <v>0</v>
      </c>
    </row>
    <row r="478" spans="1:19" x14ac:dyDescent="0.25">
      <c r="A478" t="s">
        <v>4718</v>
      </c>
      <c r="B478" t="s">
        <v>10031</v>
      </c>
      <c r="C478" t="s">
        <v>8708</v>
      </c>
      <c r="F478" s="2">
        <f>VLOOKUP(A478,Izračun!A:J,10,0)</f>
        <v>4.72262</v>
      </c>
      <c r="H478">
        <f>VLOOKUP(A478,Izračun!A:F,6,0)</f>
        <v>64</v>
      </c>
      <c r="J478" t="s">
        <v>14574</v>
      </c>
      <c r="M478" t="s">
        <v>8709</v>
      </c>
      <c r="Q478" s="3" t="str">
        <f ca="1">IF(VLOOKUP(A478,Izračun!A:Q,17,0)=0," ",VLOOKUP(A478,Izračun!A:Q,17,0))</f>
        <v xml:space="preserve"> </v>
      </c>
      <c r="R478" t="s">
        <v>8710</v>
      </c>
      <c r="S478" t="str">
        <f ca="1">Izračun!$T$1</f>
        <v>0</v>
      </c>
    </row>
    <row r="479" spans="1:19" x14ac:dyDescent="0.25">
      <c r="A479" t="s">
        <v>3242</v>
      </c>
      <c r="B479" t="s">
        <v>10011</v>
      </c>
      <c r="C479" t="s">
        <v>8708</v>
      </c>
      <c r="F479" s="2">
        <f>VLOOKUP(A479,Izračun!A:J,10,0)</f>
        <v>5.2606400000000004</v>
      </c>
      <c r="H479">
        <f>VLOOKUP(A479,Izračun!A:F,6,0)</f>
        <v>0</v>
      </c>
      <c r="J479" t="s">
        <v>14574</v>
      </c>
      <c r="M479" t="s">
        <v>8709</v>
      </c>
      <c r="Q479" s="3" t="str">
        <f ca="1">IF(VLOOKUP(A479,Izračun!A:Q,17,0)=0," ",VLOOKUP(A479,Izračun!A:Q,17,0))</f>
        <v xml:space="preserve"> </v>
      </c>
      <c r="R479" t="s">
        <v>8710</v>
      </c>
      <c r="S479" t="str">
        <f ca="1">Izračun!$T$1</f>
        <v>0</v>
      </c>
    </row>
    <row r="480" spans="1:19" x14ac:dyDescent="0.25">
      <c r="A480" t="s">
        <v>3248</v>
      </c>
      <c r="B480" t="s">
        <v>10053</v>
      </c>
      <c r="C480" t="s">
        <v>8708</v>
      </c>
      <c r="F480" s="2">
        <f>VLOOKUP(A480,Izračun!A:J,10,0)</f>
        <v>4.72262</v>
      </c>
      <c r="H480">
        <f>VLOOKUP(A480,Izračun!A:F,6,0)</f>
        <v>120</v>
      </c>
      <c r="J480" t="s">
        <v>14574</v>
      </c>
      <c r="M480" t="s">
        <v>8709</v>
      </c>
      <c r="Q480" s="3" t="str">
        <f ca="1">IF(VLOOKUP(A480,Izračun!A:Q,17,0)=0," ",VLOOKUP(A480,Izračun!A:Q,17,0))</f>
        <v xml:space="preserve"> </v>
      </c>
      <c r="R480" t="s">
        <v>8710</v>
      </c>
      <c r="S480" t="str">
        <f ca="1">Izračun!$T$1</f>
        <v>0</v>
      </c>
    </row>
    <row r="481" spans="1:19" x14ac:dyDescent="0.25">
      <c r="A481" t="s">
        <v>4714</v>
      </c>
      <c r="B481" t="s">
        <v>10057</v>
      </c>
      <c r="C481" t="s">
        <v>8708</v>
      </c>
      <c r="F481" s="2">
        <f>VLOOKUP(A481,Izračun!A:J,10,0)</f>
        <v>4.72262</v>
      </c>
      <c r="H481">
        <f>VLOOKUP(A481,Izračun!A:F,6,0)</f>
        <v>55</v>
      </c>
      <c r="J481" t="s">
        <v>14574</v>
      </c>
      <c r="M481" t="s">
        <v>8709</v>
      </c>
      <c r="Q481" s="3" t="str">
        <f ca="1">IF(VLOOKUP(A481,Izračun!A:Q,17,0)=0," ",VLOOKUP(A481,Izračun!A:Q,17,0))</f>
        <v xml:space="preserve"> </v>
      </c>
      <c r="R481" t="s">
        <v>8710</v>
      </c>
      <c r="S481" t="str">
        <f ca="1">Izračun!$T$1</f>
        <v>0</v>
      </c>
    </row>
    <row r="482" spans="1:19" x14ac:dyDescent="0.25">
      <c r="A482" t="s">
        <v>7247</v>
      </c>
      <c r="B482" t="s">
        <v>10044</v>
      </c>
      <c r="C482" t="s">
        <v>8708</v>
      </c>
      <c r="F482" s="2">
        <f>VLOOKUP(A482,Izračun!A:J,10,0)</f>
        <v>5.2606400000000004</v>
      </c>
      <c r="H482">
        <f>VLOOKUP(A482,Izračun!A:F,6,0)</f>
        <v>0</v>
      </c>
      <c r="J482" t="s">
        <v>14574</v>
      </c>
      <c r="M482" t="s">
        <v>8709</v>
      </c>
      <c r="Q482" s="3" t="str">
        <f ca="1">IF(VLOOKUP(A482,Izračun!A:Q,17,0)=0," ",VLOOKUP(A482,Izračun!A:Q,17,0))</f>
        <v xml:space="preserve"> </v>
      </c>
      <c r="R482" t="s">
        <v>8710</v>
      </c>
      <c r="S482" t="str">
        <f ca="1">Izračun!$T$1</f>
        <v>0</v>
      </c>
    </row>
    <row r="483" spans="1:19" x14ac:dyDescent="0.25">
      <c r="A483" t="s">
        <v>3250</v>
      </c>
      <c r="B483" t="s">
        <v>10047</v>
      </c>
      <c r="C483" t="s">
        <v>8708</v>
      </c>
      <c r="F483" s="2">
        <f>VLOOKUP(A483,Izračun!A:J,10,0)</f>
        <v>4.72262</v>
      </c>
      <c r="H483">
        <f>VLOOKUP(A483,Izračun!A:F,6,0)</f>
        <v>30</v>
      </c>
      <c r="J483" t="s">
        <v>14574</v>
      </c>
      <c r="M483" t="s">
        <v>8709</v>
      </c>
      <c r="Q483" s="3" t="str">
        <f ca="1">IF(VLOOKUP(A483,Izračun!A:Q,17,0)=0," ",VLOOKUP(A483,Izračun!A:Q,17,0))</f>
        <v xml:space="preserve"> </v>
      </c>
      <c r="R483" t="s">
        <v>8710</v>
      </c>
      <c r="S483" t="str">
        <f ca="1">Izračun!$T$1</f>
        <v>0</v>
      </c>
    </row>
    <row r="484" spans="1:19" x14ac:dyDescent="0.25">
      <c r="A484" t="s">
        <v>3246</v>
      </c>
      <c r="B484" t="s">
        <v>10041</v>
      </c>
      <c r="C484" t="s">
        <v>8708</v>
      </c>
      <c r="F484" s="2">
        <f>VLOOKUP(A484,Izračun!A:J,10,0)</f>
        <v>4.72262</v>
      </c>
      <c r="H484">
        <f>VLOOKUP(A484,Izračun!A:F,6,0)</f>
        <v>63</v>
      </c>
      <c r="J484" t="s">
        <v>14574</v>
      </c>
      <c r="M484" t="s">
        <v>8709</v>
      </c>
      <c r="Q484" s="3" t="str">
        <f ca="1">IF(VLOOKUP(A484,Izračun!A:Q,17,0)=0," ",VLOOKUP(A484,Izračun!A:Q,17,0))</f>
        <v xml:space="preserve"> </v>
      </c>
      <c r="R484" t="s">
        <v>8710</v>
      </c>
      <c r="S484" t="str">
        <f ca="1">Izračun!$T$1</f>
        <v>0</v>
      </c>
    </row>
    <row r="485" spans="1:19" x14ac:dyDescent="0.25">
      <c r="A485" t="s">
        <v>7245</v>
      </c>
      <c r="B485" t="s">
        <v>10040</v>
      </c>
      <c r="C485" t="s">
        <v>8708</v>
      </c>
      <c r="F485" s="2">
        <f>VLOOKUP(A485,Izračun!A:J,10,0)</f>
        <v>4.72262</v>
      </c>
      <c r="H485">
        <f>VLOOKUP(A485,Izračun!A:F,6,0)</f>
        <v>45</v>
      </c>
      <c r="J485" t="s">
        <v>14574</v>
      </c>
      <c r="M485" t="s">
        <v>8709</v>
      </c>
      <c r="Q485" s="3" t="str">
        <f ca="1">IF(VLOOKUP(A485,Izračun!A:Q,17,0)=0," ",VLOOKUP(A485,Izračun!A:Q,17,0))</f>
        <v xml:space="preserve"> </v>
      </c>
      <c r="R485" t="s">
        <v>8710</v>
      </c>
      <c r="S485" t="str">
        <f ca="1">Izračun!$T$1</f>
        <v>0</v>
      </c>
    </row>
    <row r="486" spans="1:19" x14ac:dyDescent="0.25">
      <c r="A486" t="s">
        <v>3240</v>
      </c>
      <c r="B486" t="s">
        <v>10023</v>
      </c>
      <c r="C486" t="s">
        <v>8708</v>
      </c>
      <c r="F486" s="2">
        <f>VLOOKUP(A486,Izračun!A:J,10,0)</f>
        <v>4.72262</v>
      </c>
      <c r="H486">
        <f>VLOOKUP(A486,Izračun!A:F,6,0)</f>
        <v>134</v>
      </c>
      <c r="J486" t="s">
        <v>14574</v>
      </c>
      <c r="M486" t="s">
        <v>8709</v>
      </c>
      <c r="Q486" s="3" t="str">
        <f ca="1">IF(VLOOKUP(A486,Izračun!A:Q,17,0)=0," ",VLOOKUP(A486,Izračun!A:Q,17,0))</f>
        <v xml:space="preserve"> </v>
      </c>
      <c r="R486" t="s">
        <v>8710</v>
      </c>
      <c r="S486" t="str">
        <f ca="1">Izračun!$T$1</f>
        <v>0</v>
      </c>
    </row>
    <row r="487" spans="1:19" x14ac:dyDescent="0.25">
      <c r="A487" t="s">
        <v>590</v>
      </c>
      <c r="B487" t="s">
        <v>12356</v>
      </c>
      <c r="C487" t="s">
        <v>8708</v>
      </c>
      <c r="F487" s="2">
        <f>VLOOKUP(A487,Izračun!A:J,10,0)</f>
        <v>5.2752799999999995</v>
      </c>
      <c r="H487">
        <f>VLOOKUP(A487,Izračun!A:F,6,0)</f>
        <v>13</v>
      </c>
      <c r="J487" t="s">
        <v>14574</v>
      </c>
      <c r="M487" t="s">
        <v>8709</v>
      </c>
      <c r="Q487" s="3" t="str">
        <f ca="1">IF(VLOOKUP(A487,Izračun!A:Q,17,0)=0," ",VLOOKUP(A487,Izračun!A:Q,17,0))</f>
        <v xml:space="preserve"> </v>
      </c>
      <c r="R487" t="s">
        <v>8710</v>
      </c>
      <c r="S487" t="str">
        <f ca="1">Izračun!$T$1</f>
        <v>0</v>
      </c>
    </row>
    <row r="488" spans="1:19" x14ac:dyDescent="0.25">
      <c r="A488" t="s">
        <v>4880</v>
      </c>
      <c r="B488" t="s">
        <v>13432</v>
      </c>
      <c r="C488" t="s">
        <v>8708</v>
      </c>
      <c r="F488" s="2">
        <f>VLOOKUP(A488,Izračun!A:J,10,0)</f>
        <v>5.2867480000000002</v>
      </c>
      <c r="H488">
        <f>VLOOKUP(A488,Izračun!A:F,6,0)</f>
        <v>30</v>
      </c>
      <c r="J488" t="s">
        <v>14574</v>
      </c>
      <c r="M488" t="s">
        <v>8709</v>
      </c>
      <c r="Q488" s="3" t="str">
        <f ca="1">IF(VLOOKUP(A488,Izračun!A:Q,17,0)=0," ",VLOOKUP(A488,Izračun!A:Q,17,0))</f>
        <v xml:space="preserve"> </v>
      </c>
      <c r="R488" t="s">
        <v>8710</v>
      </c>
      <c r="S488" t="str">
        <f ca="1">Izračun!$T$1</f>
        <v>0</v>
      </c>
    </row>
    <row r="489" spans="1:19" x14ac:dyDescent="0.25">
      <c r="A489" t="s">
        <v>4876</v>
      </c>
      <c r="B489" t="s">
        <v>12552</v>
      </c>
      <c r="C489" t="s">
        <v>8708</v>
      </c>
      <c r="F489" s="2">
        <f>VLOOKUP(A489,Izračun!A:J,10,0)</f>
        <v>5.2867480000000002</v>
      </c>
      <c r="H489">
        <f>VLOOKUP(A489,Izračun!A:F,6,0)</f>
        <v>36</v>
      </c>
      <c r="J489" t="s">
        <v>14574</v>
      </c>
      <c r="M489" t="s">
        <v>8709</v>
      </c>
      <c r="Q489" s="3" t="str">
        <f ca="1">IF(VLOOKUP(A489,Izračun!A:Q,17,0)=0," ",VLOOKUP(A489,Izračun!A:Q,17,0))</f>
        <v xml:space="preserve"> </v>
      </c>
      <c r="R489" t="s">
        <v>8710</v>
      </c>
      <c r="S489" t="str">
        <f ca="1">Izračun!$T$1</f>
        <v>0</v>
      </c>
    </row>
    <row r="490" spans="1:19" x14ac:dyDescent="0.25">
      <c r="A490" t="s">
        <v>4878</v>
      </c>
      <c r="B490" t="s">
        <v>13434</v>
      </c>
      <c r="C490" t="s">
        <v>8708</v>
      </c>
      <c r="F490" s="2">
        <f>VLOOKUP(A490,Izračun!A:J,10,0)</f>
        <v>5.2867480000000002</v>
      </c>
      <c r="H490">
        <f>VLOOKUP(A490,Izračun!A:F,6,0)</f>
        <v>26</v>
      </c>
      <c r="J490" t="s">
        <v>14574</v>
      </c>
      <c r="M490" t="s">
        <v>8709</v>
      </c>
      <c r="Q490" s="3" t="str">
        <f ca="1">IF(VLOOKUP(A490,Izračun!A:Q,17,0)=0," ",VLOOKUP(A490,Izračun!A:Q,17,0))</f>
        <v xml:space="preserve"> </v>
      </c>
      <c r="R490" t="s">
        <v>8710</v>
      </c>
      <c r="S490" t="str">
        <f ca="1">Izračun!$T$1</f>
        <v>0</v>
      </c>
    </row>
    <row r="491" spans="1:19" x14ac:dyDescent="0.25">
      <c r="A491" t="s">
        <v>4868</v>
      </c>
      <c r="B491" t="s">
        <v>13383</v>
      </c>
      <c r="C491" t="s">
        <v>8708</v>
      </c>
      <c r="F491" s="2">
        <f>VLOOKUP(A491,Izračun!A:J,10,0)</f>
        <v>5.2867480000000002</v>
      </c>
      <c r="H491">
        <f>VLOOKUP(A491,Izračun!A:F,6,0)</f>
        <v>11</v>
      </c>
      <c r="J491" t="s">
        <v>14574</v>
      </c>
      <c r="M491" t="s">
        <v>8709</v>
      </c>
      <c r="Q491" s="3" t="str">
        <f ca="1">IF(VLOOKUP(A491,Izračun!A:Q,17,0)=0," ",VLOOKUP(A491,Izračun!A:Q,17,0))</f>
        <v xml:space="preserve"> </v>
      </c>
      <c r="R491" t="s">
        <v>8710</v>
      </c>
      <c r="S491" t="str">
        <f ca="1">Izračun!$T$1</f>
        <v>0</v>
      </c>
    </row>
    <row r="492" spans="1:19" x14ac:dyDescent="0.25">
      <c r="A492" t="s">
        <v>4810</v>
      </c>
      <c r="B492" t="s">
        <v>12601</v>
      </c>
      <c r="C492" t="s">
        <v>8708</v>
      </c>
      <c r="F492" s="2">
        <f>VLOOKUP(A492,Izračun!A:J,10,0)</f>
        <v>5.2867480000000002</v>
      </c>
      <c r="H492">
        <f>VLOOKUP(A492,Izračun!A:F,6,0)</f>
        <v>0</v>
      </c>
      <c r="J492" t="s">
        <v>14574</v>
      </c>
      <c r="M492" t="s">
        <v>8709</v>
      </c>
      <c r="Q492" s="3" t="str">
        <f ca="1">IF(VLOOKUP(A492,Izračun!A:Q,17,0)=0," ",VLOOKUP(A492,Izračun!A:Q,17,0))</f>
        <v xml:space="preserve"> </v>
      </c>
      <c r="R492" t="s">
        <v>8710</v>
      </c>
      <c r="S492" t="str">
        <f ca="1">Izračun!$T$1</f>
        <v>0</v>
      </c>
    </row>
    <row r="493" spans="1:19" x14ac:dyDescent="0.25">
      <c r="A493" t="s">
        <v>4872</v>
      </c>
      <c r="B493" t="s">
        <v>13400</v>
      </c>
      <c r="C493" t="s">
        <v>8708</v>
      </c>
      <c r="F493" s="2">
        <f>VLOOKUP(A493,Izračun!A:J,10,0)</f>
        <v>5.2867480000000002</v>
      </c>
      <c r="H493">
        <f>VLOOKUP(A493,Izračun!A:F,6,0)</f>
        <v>13</v>
      </c>
      <c r="J493" t="s">
        <v>14574</v>
      </c>
      <c r="M493" t="s">
        <v>8709</v>
      </c>
      <c r="Q493" s="3" t="str">
        <f ca="1">IF(VLOOKUP(A493,Izračun!A:Q,17,0)=0," ",VLOOKUP(A493,Izračun!A:Q,17,0))</f>
        <v xml:space="preserve"> </v>
      </c>
      <c r="R493" t="s">
        <v>8710</v>
      </c>
      <c r="S493" t="str">
        <f ca="1">Izračun!$T$1</f>
        <v>0</v>
      </c>
    </row>
    <row r="494" spans="1:19" x14ac:dyDescent="0.25">
      <c r="A494" t="s">
        <v>562</v>
      </c>
      <c r="B494" t="s">
        <v>12368</v>
      </c>
      <c r="C494" t="s">
        <v>8708</v>
      </c>
      <c r="F494" s="2">
        <f>VLOOKUP(A494,Izračun!A:J,10,0)</f>
        <v>5.3326200000000004</v>
      </c>
      <c r="H494">
        <f>VLOOKUP(A494,Izračun!A:F,6,0)</f>
        <v>0</v>
      </c>
      <c r="J494" t="s">
        <v>14574</v>
      </c>
      <c r="M494" t="s">
        <v>8709</v>
      </c>
      <c r="Q494" s="3" t="str">
        <f ca="1">IF(VLOOKUP(A494,Izračun!A:Q,17,0)=0," ",VLOOKUP(A494,Izračun!A:Q,17,0))</f>
        <v xml:space="preserve"> </v>
      </c>
      <c r="R494" t="s">
        <v>8710</v>
      </c>
      <c r="S494" t="str">
        <f ca="1">Izračun!$T$1</f>
        <v>0</v>
      </c>
    </row>
    <row r="495" spans="1:19" x14ac:dyDescent="0.25">
      <c r="A495" t="s">
        <v>1217</v>
      </c>
      <c r="B495" t="s">
        <v>8932</v>
      </c>
      <c r="C495" t="s">
        <v>8708</v>
      </c>
      <c r="F495" s="2">
        <f>VLOOKUP(A495,Izračun!A:J,10,0)</f>
        <v>5.3326200000000004</v>
      </c>
      <c r="H495">
        <f>VLOOKUP(A495,Izračun!A:F,6,0)</f>
        <v>74</v>
      </c>
      <c r="J495" t="s">
        <v>14574</v>
      </c>
      <c r="M495" t="s">
        <v>8709</v>
      </c>
      <c r="Q495" s="3" t="str">
        <f ca="1">IF(VLOOKUP(A495,Izračun!A:Q,17,0)=0," ",VLOOKUP(A495,Izračun!A:Q,17,0))</f>
        <v xml:space="preserve"> </v>
      </c>
      <c r="R495" t="s">
        <v>8710</v>
      </c>
      <c r="S495" t="str">
        <f ca="1">Izračun!$T$1</f>
        <v>0</v>
      </c>
    </row>
    <row r="496" spans="1:19" x14ac:dyDescent="0.25">
      <c r="A496" t="s">
        <v>536</v>
      </c>
      <c r="B496" t="s">
        <v>9420</v>
      </c>
      <c r="C496" t="s">
        <v>8708</v>
      </c>
      <c r="F496" s="2">
        <f>VLOOKUP(A496,Izračun!A:J,10,0)</f>
        <v>5.3326200000000004</v>
      </c>
      <c r="H496">
        <f>VLOOKUP(A496,Izračun!A:F,6,0)</f>
        <v>3</v>
      </c>
      <c r="J496" t="s">
        <v>14574</v>
      </c>
      <c r="M496" t="s">
        <v>8709</v>
      </c>
      <c r="Q496" s="3" t="str">
        <f ca="1">IF(VLOOKUP(A496,Izračun!A:Q,17,0)=0," ",VLOOKUP(A496,Izračun!A:Q,17,0))</f>
        <v xml:space="preserve"> </v>
      </c>
      <c r="R496" t="s">
        <v>8710</v>
      </c>
      <c r="S496" t="str">
        <f ca="1">Izračun!$T$1</f>
        <v>0</v>
      </c>
    </row>
    <row r="497" spans="1:19" x14ac:dyDescent="0.25">
      <c r="A497" t="s">
        <v>7521</v>
      </c>
      <c r="B497" t="s">
        <v>9276</v>
      </c>
      <c r="C497" t="s">
        <v>8708</v>
      </c>
      <c r="F497" s="2">
        <f>VLOOKUP(A497,Izračun!A:J,10,0)</f>
        <v>5.355556</v>
      </c>
      <c r="H497">
        <f>VLOOKUP(A497,Izračun!A:F,6,0)</f>
        <v>1</v>
      </c>
      <c r="J497" t="s">
        <v>14574</v>
      </c>
      <c r="M497" t="s">
        <v>8709</v>
      </c>
      <c r="Q497" s="3" t="str">
        <f ca="1">IF(VLOOKUP(A497,Izračun!A:Q,17,0)=0," ",VLOOKUP(A497,Izračun!A:Q,17,0))</f>
        <v xml:space="preserve"> </v>
      </c>
      <c r="R497" t="s">
        <v>8710</v>
      </c>
      <c r="S497" t="str">
        <f ca="1">Izračun!$T$1</f>
        <v>0</v>
      </c>
    </row>
    <row r="498" spans="1:19" x14ac:dyDescent="0.25">
      <c r="A498" t="s">
        <v>4567</v>
      </c>
      <c r="B498" t="s">
        <v>9038</v>
      </c>
      <c r="C498" t="s">
        <v>8708</v>
      </c>
      <c r="F498" s="2">
        <f>VLOOKUP(A498,Izračun!A:J,10,0)</f>
        <v>5.3670239999999989</v>
      </c>
      <c r="H498">
        <f>VLOOKUP(A498,Izračun!A:F,6,0)</f>
        <v>30</v>
      </c>
      <c r="J498" t="s">
        <v>14574</v>
      </c>
      <c r="M498" t="s">
        <v>8709</v>
      </c>
      <c r="Q498" s="3">
        <f ca="1">IF(VLOOKUP(A498,Izračun!A:Q,17,0)=0," ",VLOOKUP(A498,Izračun!A:Q,17,0))</f>
        <v>4.8531599999999999</v>
      </c>
      <c r="R498" t="s">
        <v>8710</v>
      </c>
      <c r="S498" t="str">
        <f ca="1">Izračun!$T$1</f>
        <v>0</v>
      </c>
    </row>
    <row r="499" spans="1:19" x14ac:dyDescent="0.25">
      <c r="A499" t="s">
        <v>5614</v>
      </c>
      <c r="B499" t="s">
        <v>14039</v>
      </c>
      <c r="C499" t="s">
        <v>8708</v>
      </c>
      <c r="F499" s="2">
        <f>VLOOKUP(A499,Izračun!A:J,10,0)</f>
        <v>5.3784920000000005</v>
      </c>
      <c r="H499">
        <f>VLOOKUP(A499,Izračun!A:F,6,0)</f>
        <v>17</v>
      </c>
      <c r="J499" t="s">
        <v>14574</v>
      </c>
      <c r="M499" t="s">
        <v>8709</v>
      </c>
      <c r="Q499" s="3" t="str">
        <f ca="1">IF(VLOOKUP(A499,Izračun!A:Q,17,0)=0," ",VLOOKUP(A499,Izračun!A:Q,17,0))</f>
        <v xml:space="preserve"> </v>
      </c>
      <c r="R499" t="s">
        <v>8710</v>
      </c>
      <c r="S499" t="str">
        <f ca="1">Izračun!$T$1</f>
        <v>0</v>
      </c>
    </row>
    <row r="500" spans="1:19" x14ac:dyDescent="0.25">
      <c r="A500" t="s">
        <v>1160</v>
      </c>
      <c r="B500" t="s">
        <v>12350</v>
      </c>
      <c r="C500" t="s">
        <v>8708</v>
      </c>
      <c r="F500" s="2">
        <f>VLOOKUP(A500,Izračun!A:J,10,0)</f>
        <v>5.3784920000000005</v>
      </c>
      <c r="H500">
        <f>VLOOKUP(A500,Izračun!A:F,6,0)</f>
        <v>0</v>
      </c>
      <c r="J500" t="s">
        <v>14574</v>
      </c>
      <c r="M500" t="s">
        <v>8709</v>
      </c>
      <c r="Q500" s="3" t="str">
        <f ca="1">IF(VLOOKUP(A500,Izračun!A:Q,17,0)=0," ",VLOOKUP(A500,Izračun!A:Q,17,0))</f>
        <v xml:space="preserve"> </v>
      </c>
      <c r="R500" t="s">
        <v>8710</v>
      </c>
      <c r="S500" t="str">
        <f ca="1">Izračun!$T$1</f>
        <v>0</v>
      </c>
    </row>
    <row r="501" spans="1:19" x14ac:dyDescent="0.25">
      <c r="A501" t="s">
        <v>5592</v>
      </c>
      <c r="B501" t="s">
        <v>12551</v>
      </c>
      <c r="C501" t="s">
        <v>8708</v>
      </c>
      <c r="F501" s="2">
        <f>VLOOKUP(A501,Izračun!A:J,10,0)</f>
        <v>5.3899600000000003</v>
      </c>
      <c r="H501">
        <f>VLOOKUP(A501,Izračun!A:F,6,0)</f>
        <v>0</v>
      </c>
      <c r="J501" t="s">
        <v>14574</v>
      </c>
      <c r="M501" t="s">
        <v>8709</v>
      </c>
      <c r="Q501" s="3" t="str">
        <f ca="1">IF(VLOOKUP(A501,Izračun!A:Q,17,0)=0," ",VLOOKUP(A501,Izračun!A:Q,17,0))</f>
        <v xml:space="preserve"> </v>
      </c>
      <c r="R501" t="s">
        <v>8710</v>
      </c>
      <c r="S501" t="str">
        <f ca="1">Izračun!$T$1</f>
        <v>0</v>
      </c>
    </row>
    <row r="502" spans="1:19" x14ac:dyDescent="0.25">
      <c r="A502" t="s">
        <v>2482</v>
      </c>
      <c r="B502" t="s">
        <v>9432</v>
      </c>
      <c r="C502" t="s">
        <v>8708</v>
      </c>
      <c r="F502" s="2">
        <f>VLOOKUP(A502,Izračun!A:J,10,0)</f>
        <v>5.4125299999999994</v>
      </c>
      <c r="H502">
        <f>VLOOKUP(A502,Izračun!A:F,6,0)</f>
        <v>30</v>
      </c>
      <c r="J502" t="s">
        <v>14574</v>
      </c>
      <c r="M502" t="s">
        <v>8709</v>
      </c>
      <c r="Q502" s="3" t="str">
        <f ca="1">IF(VLOOKUP(A502,Izračun!A:Q,17,0)=0," ",VLOOKUP(A502,Izračun!A:Q,17,0))</f>
        <v xml:space="preserve"> </v>
      </c>
      <c r="R502" t="s">
        <v>8710</v>
      </c>
      <c r="S502" t="str">
        <f ca="1">Izračun!$T$1</f>
        <v>0</v>
      </c>
    </row>
    <row r="503" spans="1:19" x14ac:dyDescent="0.25">
      <c r="A503" t="s">
        <v>6861</v>
      </c>
      <c r="B503" t="s">
        <v>9548</v>
      </c>
      <c r="C503" t="s">
        <v>8708</v>
      </c>
      <c r="F503" s="2">
        <f>VLOOKUP(A503,Izračun!A:J,10,0)</f>
        <v>5.4168000000000003</v>
      </c>
      <c r="H503">
        <f>VLOOKUP(A503,Izračun!A:F,6,0)</f>
        <v>0</v>
      </c>
      <c r="J503" t="s">
        <v>14574</v>
      </c>
      <c r="M503" t="s">
        <v>8709</v>
      </c>
      <c r="Q503" s="3" t="str">
        <f ca="1">IF(VLOOKUP(A503,Izračun!A:Q,17,0)=0," ",VLOOKUP(A503,Izračun!A:Q,17,0))</f>
        <v xml:space="preserve"> </v>
      </c>
      <c r="R503" t="s">
        <v>8710</v>
      </c>
      <c r="S503" t="str">
        <f ca="1">Izračun!$T$1</f>
        <v>0</v>
      </c>
    </row>
    <row r="504" spans="1:19" x14ac:dyDescent="0.25">
      <c r="A504" t="s">
        <v>1273</v>
      </c>
      <c r="B504" t="s">
        <v>12385</v>
      </c>
      <c r="C504" t="s">
        <v>8708</v>
      </c>
      <c r="F504" s="2">
        <f>VLOOKUP(A504,Izračun!A:J,10,0)</f>
        <v>5.4472999999999994</v>
      </c>
      <c r="H504">
        <f>VLOOKUP(A504,Izračun!A:F,6,0)</f>
        <v>5</v>
      </c>
      <c r="J504" t="s">
        <v>14574</v>
      </c>
      <c r="M504" t="s">
        <v>8709</v>
      </c>
      <c r="Q504" s="3" t="str">
        <f ca="1">IF(VLOOKUP(A504,Izračun!A:Q,17,0)=0," ",VLOOKUP(A504,Izračun!A:Q,17,0))</f>
        <v xml:space="preserve"> </v>
      </c>
      <c r="R504" t="s">
        <v>8710</v>
      </c>
      <c r="S504" t="str">
        <f ca="1">Izračun!$T$1</f>
        <v>0</v>
      </c>
    </row>
    <row r="505" spans="1:19" x14ac:dyDescent="0.25">
      <c r="A505" t="s">
        <v>4764</v>
      </c>
      <c r="B505" t="s">
        <v>11969</v>
      </c>
      <c r="C505" t="s">
        <v>8708</v>
      </c>
      <c r="F505" s="2">
        <f>VLOOKUP(A505,Izračun!A:J,10,0)</f>
        <v>5.4472999999999994</v>
      </c>
      <c r="H505">
        <f>VLOOKUP(A505,Izračun!A:F,6,0)</f>
        <v>12</v>
      </c>
      <c r="J505" t="s">
        <v>14574</v>
      </c>
      <c r="M505" t="s">
        <v>8709</v>
      </c>
      <c r="Q505" s="3" t="str">
        <f ca="1">IF(VLOOKUP(A505,Izračun!A:Q,17,0)=0," ",VLOOKUP(A505,Izračun!A:Q,17,0))</f>
        <v xml:space="preserve"> </v>
      </c>
      <c r="R505" t="s">
        <v>8710</v>
      </c>
      <c r="S505" t="str">
        <f ca="1">Izračun!$T$1</f>
        <v>0</v>
      </c>
    </row>
    <row r="506" spans="1:19" x14ac:dyDescent="0.25">
      <c r="A506" t="s">
        <v>12252</v>
      </c>
      <c r="B506" t="s">
        <v>13869</v>
      </c>
      <c r="C506" t="s">
        <v>8708</v>
      </c>
      <c r="F506" s="2">
        <f>VLOOKUP(A506,Izračun!A:J,10,0)</f>
        <v>5.4472999999999994</v>
      </c>
      <c r="H506">
        <f>VLOOKUP(A506,Izračun!A:F,6,0)</f>
        <v>10</v>
      </c>
      <c r="J506" t="s">
        <v>14574</v>
      </c>
      <c r="M506" t="s">
        <v>8709</v>
      </c>
      <c r="Q506" s="3" t="str">
        <f ca="1">IF(VLOOKUP(A506,Izračun!A:Q,17,0)=0," ",VLOOKUP(A506,Izračun!A:Q,17,0))</f>
        <v xml:space="preserve"> </v>
      </c>
      <c r="R506" t="s">
        <v>8710</v>
      </c>
      <c r="S506" t="str">
        <f ca="1">Izračun!$T$1</f>
        <v>0</v>
      </c>
    </row>
    <row r="507" spans="1:19" x14ac:dyDescent="0.25">
      <c r="A507" t="s">
        <v>4537</v>
      </c>
      <c r="B507" t="s">
        <v>11992</v>
      </c>
      <c r="C507" t="s">
        <v>8708</v>
      </c>
      <c r="F507" s="2">
        <f>VLOOKUP(A507,Izračun!A:J,10,0)</f>
        <v>5.4587680000000001</v>
      </c>
      <c r="H507">
        <f>VLOOKUP(A507,Izračun!A:F,6,0)</f>
        <v>0</v>
      </c>
      <c r="J507" t="s">
        <v>14574</v>
      </c>
      <c r="M507" t="s">
        <v>8709</v>
      </c>
      <c r="Q507" s="3" t="str">
        <f ca="1">IF(VLOOKUP(A507,Izračun!A:Q,17,0)=0," ",VLOOKUP(A507,Izračun!A:Q,17,0))</f>
        <v xml:space="preserve"> </v>
      </c>
      <c r="R507" t="s">
        <v>8710</v>
      </c>
      <c r="S507" t="str">
        <f ca="1">Izračun!$T$1</f>
        <v>0</v>
      </c>
    </row>
    <row r="508" spans="1:19" x14ac:dyDescent="0.25">
      <c r="A508" t="s">
        <v>4539</v>
      </c>
      <c r="B508" t="s">
        <v>12030</v>
      </c>
      <c r="C508" t="s">
        <v>8708</v>
      </c>
      <c r="F508" s="2">
        <f>VLOOKUP(A508,Izračun!A:J,10,0)</f>
        <v>5.4587680000000001</v>
      </c>
      <c r="H508">
        <f>VLOOKUP(A508,Izračun!A:F,6,0)</f>
        <v>0</v>
      </c>
      <c r="J508" t="s">
        <v>14574</v>
      </c>
      <c r="M508" t="s">
        <v>8709</v>
      </c>
      <c r="Q508" s="3" t="str">
        <f ca="1">IF(VLOOKUP(A508,Izračun!A:Q,17,0)=0," ",VLOOKUP(A508,Izračun!A:Q,17,0))</f>
        <v xml:space="preserve"> </v>
      </c>
      <c r="R508" t="s">
        <v>8710</v>
      </c>
      <c r="S508" t="str">
        <f ca="1">Izračun!$T$1</f>
        <v>0</v>
      </c>
    </row>
    <row r="509" spans="1:19" x14ac:dyDescent="0.25">
      <c r="A509" t="s">
        <v>5378</v>
      </c>
      <c r="B509" t="s">
        <v>11929</v>
      </c>
      <c r="C509" t="s">
        <v>8708</v>
      </c>
      <c r="F509" s="2">
        <f>VLOOKUP(A509,Izračun!A:J,10,0)</f>
        <v>5.470235999999999</v>
      </c>
      <c r="H509">
        <f>VLOOKUP(A509,Izračun!A:F,6,0)</f>
        <v>0</v>
      </c>
      <c r="J509" t="s">
        <v>14574</v>
      </c>
      <c r="M509" t="s">
        <v>8709</v>
      </c>
      <c r="Q509" s="3" t="str">
        <f ca="1">IF(VLOOKUP(A509,Izračun!A:Q,17,0)=0," ",VLOOKUP(A509,Izračun!A:Q,17,0))</f>
        <v xml:space="preserve"> </v>
      </c>
      <c r="R509" t="s">
        <v>8710</v>
      </c>
      <c r="S509" t="str">
        <f ca="1">Izračun!$T$1</f>
        <v>0</v>
      </c>
    </row>
    <row r="510" spans="1:19" x14ac:dyDescent="0.25">
      <c r="A510" t="s">
        <v>1257</v>
      </c>
      <c r="B510" t="s">
        <v>11888</v>
      </c>
      <c r="C510" t="s">
        <v>8708</v>
      </c>
      <c r="F510" s="2">
        <f>VLOOKUP(A510,Izračun!A:J,10,0)</f>
        <v>5.5046399999999993</v>
      </c>
      <c r="H510">
        <f>VLOOKUP(A510,Izračun!A:F,6,0)</f>
        <v>5</v>
      </c>
      <c r="J510" t="s">
        <v>14574</v>
      </c>
      <c r="M510" t="s">
        <v>8709</v>
      </c>
      <c r="Q510" s="3" t="str">
        <f ca="1">IF(VLOOKUP(A510,Izračun!A:Q,17,0)=0," ",VLOOKUP(A510,Izračun!A:Q,17,0))</f>
        <v xml:space="preserve"> </v>
      </c>
      <c r="R510" t="s">
        <v>8710</v>
      </c>
      <c r="S510" t="str">
        <f ca="1">Izračun!$T$1</f>
        <v>0</v>
      </c>
    </row>
    <row r="511" spans="1:19" x14ac:dyDescent="0.25">
      <c r="A511" t="s">
        <v>568</v>
      </c>
      <c r="B511" t="s">
        <v>12343</v>
      </c>
      <c r="C511" t="s">
        <v>8708</v>
      </c>
      <c r="F511" s="2">
        <f>VLOOKUP(A511,Izračun!A:J,10,0)</f>
        <v>5.5046399999999993</v>
      </c>
      <c r="H511">
        <f>VLOOKUP(A511,Izračun!A:F,6,0)</f>
        <v>2</v>
      </c>
      <c r="J511" t="s">
        <v>14574</v>
      </c>
      <c r="M511" t="s">
        <v>8709</v>
      </c>
      <c r="Q511" s="3" t="str">
        <f ca="1">IF(VLOOKUP(A511,Izračun!A:Q,17,0)=0," ",VLOOKUP(A511,Izračun!A:Q,17,0))</f>
        <v xml:space="preserve"> </v>
      </c>
      <c r="R511" t="s">
        <v>8710</v>
      </c>
      <c r="S511" t="str">
        <f ca="1">Izračun!$T$1</f>
        <v>0</v>
      </c>
    </row>
    <row r="512" spans="1:19" x14ac:dyDescent="0.25">
      <c r="A512" t="s">
        <v>6981</v>
      </c>
      <c r="B512" t="s">
        <v>8966</v>
      </c>
      <c r="C512" t="s">
        <v>8708</v>
      </c>
      <c r="F512" s="2">
        <f>VLOOKUP(A512,Izračun!A:J,10,0)</f>
        <v>5.5046399999999993</v>
      </c>
      <c r="H512">
        <f>VLOOKUP(A512,Izračun!A:F,6,0)</f>
        <v>86</v>
      </c>
      <c r="J512" t="s">
        <v>14574</v>
      </c>
      <c r="M512" t="s">
        <v>8709</v>
      </c>
      <c r="Q512" s="3" t="str">
        <f ca="1">IF(VLOOKUP(A512,Izračun!A:Q,17,0)=0," ",VLOOKUP(A512,Izračun!A:Q,17,0))</f>
        <v xml:space="preserve"> </v>
      </c>
      <c r="R512" t="s">
        <v>8710</v>
      </c>
      <c r="S512" t="str">
        <f ca="1">Izračun!$T$1</f>
        <v>0</v>
      </c>
    </row>
    <row r="513" spans="1:19" x14ac:dyDescent="0.25">
      <c r="A513" t="s">
        <v>7093</v>
      </c>
      <c r="B513" t="s">
        <v>8973</v>
      </c>
      <c r="C513" t="s">
        <v>8708</v>
      </c>
      <c r="F513" s="2">
        <f>VLOOKUP(A513,Izračun!A:J,10,0)</f>
        <v>5.5046399999999993</v>
      </c>
      <c r="H513">
        <f>VLOOKUP(A513,Izračun!A:F,6,0)</f>
        <v>123</v>
      </c>
      <c r="J513" t="s">
        <v>14574</v>
      </c>
      <c r="M513" t="s">
        <v>8709</v>
      </c>
      <c r="Q513" s="3" t="str">
        <f ca="1">IF(VLOOKUP(A513,Izračun!A:Q,17,0)=0," ",VLOOKUP(A513,Izračun!A:Q,17,0))</f>
        <v xml:space="preserve"> </v>
      </c>
      <c r="R513" t="s">
        <v>8710</v>
      </c>
      <c r="S513" t="str">
        <f ca="1">Izračun!$T$1</f>
        <v>0</v>
      </c>
    </row>
    <row r="514" spans="1:19" x14ac:dyDescent="0.25">
      <c r="A514" t="s">
        <v>12270</v>
      </c>
      <c r="B514" t="s">
        <v>13169</v>
      </c>
      <c r="C514" t="s">
        <v>8708</v>
      </c>
      <c r="F514" s="2">
        <f>VLOOKUP(A514,Izračun!A:J,10,0)</f>
        <v>5.5046399999999993</v>
      </c>
      <c r="H514">
        <f>VLOOKUP(A514,Izračun!A:F,6,0)</f>
        <v>0</v>
      </c>
      <c r="J514" t="s">
        <v>14574</v>
      </c>
      <c r="M514" t="s">
        <v>8709</v>
      </c>
      <c r="Q514" s="3" t="str">
        <f ca="1">IF(VLOOKUP(A514,Izračun!A:Q,17,0)=0," ",VLOOKUP(A514,Izračun!A:Q,17,0))</f>
        <v xml:space="preserve"> </v>
      </c>
      <c r="R514" t="s">
        <v>8710</v>
      </c>
      <c r="S514" t="str">
        <f ca="1">Izračun!$T$1</f>
        <v>0</v>
      </c>
    </row>
    <row r="515" spans="1:19" x14ac:dyDescent="0.25">
      <c r="A515" t="s">
        <v>2601</v>
      </c>
      <c r="B515" t="s">
        <v>13412</v>
      </c>
      <c r="C515" t="s">
        <v>8708</v>
      </c>
      <c r="F515" s="2">
        <f>VLOOKUP(A515,Izračun!A:J,10,0)</f>
        <v>5.5619799999999993</v>
      </c>
      <c r="H515">
        <f>VLOOKUP(A515,Izračun!A:F,6,0)</f>
        <v>20</v>
      </c>
      <c r="J515" t="s">
        <v>14574</v>
      </c>
      <c r="M515" t="s">
        <v>8709</v>
      </c>
      <c r="Q515" s="3" t="str">
        <f ca="1">IF(VLOOKUP(A515,Izračun!A:Q,17,0)=0," ",VLOOKUP(A515,Izračun!A:Q,17,0))</f>
        <v xml:space="preserve"> </v>
      </c>
      <c r="R515" t="s">
        <v>8710</v>
      </c>
      <c r="S515" t="str">
        <f ca="1">Izračun!$T$1</f>
        <v>0</v>
      </c>
    </row>
    <row r="516" spans="1:19" x14ac:dyDescent="0.25">
      <c r="A516" t="s">
        <v>2603</v>
      </c>
      <c r="B516" t="s">
        <v>13435</v>
      </c>
      <c r="C516" t="s">
        <v>8708</v>
      </c>
      <c r="F516" s="2">
        <f>VLOOKUP(A516,Izračun!A:J,10,0)</f>
        <v>5.5619799999999993</v>
      </c>
      <c r="H516">
        <f>VLOOKUP(A516,Izračun!A:F,6,0)</f>
        <v>2</v>
      </c>
      <c r="J516" t="s">
        <v>14574</v>
      </c>
      <c r="M516" t="s">
        <v>8709</v>
      </c>
      <c r="Q516" s="3" t="str">
        <f ca="1">IF(VLOOKUP(A516,Izračun!A:Q,17,0)=0," ",VLOOKUP(A516,Izračun!A:Q,17,0))</f>
        <v xml:space="preserve"> </v>
      </c>
      <c r="R516" t="s">
        <v>8710</v>
      </c>
      <c r="S516" t="str">
        <f ca="1">Izračun!$T$1</f>
        <v>0</v>
      </c>
    </row>
    <row r="517" spans="1:19" x14ac:dyDescent="0.25">
      <c r="A517" t="s">
        <v>3643</v>
      </c>
      <c r="B517" t="s">
        <v>10867</v>
      </c>
      <c r="C517" t="s">
        <v>8708</v>
      </c>
      <c r="F517" s="2">
        <f>VLOOKUP(A517,Izračun!A:J,10,0)</f>
        <v>5.5631999999999993</v>
      </c>
      <c r="H517">
        <f>VLOOKUP(A517,Izračun!A:F,6,0)</f>
        <v>34</v>
      </c>
      <c r="J517" t="s">
        <v>14574</v>
      </c>
      <c r="M517" t="s">
        <v>8709</v>
      </c>
      <c r="Q517" s="3" t="str">
        <f ca="1">IF(VLOOKUP(A517,Izračun!A:Q,17,0)=0," ",VLOOKUP(A517,Izračun!A:Q,17,0))</f>
        <v xml:space="preserve"> </v>
      </c>
      <c r="R517" t="s">
        <v>8710</v>
      </c>
      <c r="S517" t="str">
        <f ca="1">Izračun!$T$1</f>
        <v>0</v>
      </c>
    </row>
    <row r="518" spans="1:19" x14ac:dyDescent="0.25">
      <c r="A518" t="s">
        <v>5696</v>
      </c>
      <c r="B518" t="s">
        <v>8949</v>
      </c>
      <c r="C518" t="s">
        <v>8708</v>
      </c>
      <c r="F518" s="2">
        <f>VLOOKUP(A518,Izračun!A:J,10,0)</f>
        <v>5.5734480000000008</v>
      </c>
      <c r="H518">
        <f>VLOOKUP(A518,Izračun!A:F,6,0)</f>
        <v>0</v>
      </c>
      <c r="J518" t="s">
        <v>14574</v>
      </c>
      <c r="M518" t="s">
        <v>8709</v>
      </c>
      <c r="Q518" s="3" t="str">
        <f ca="1">IF(VLOOKUP(A518,Izračun!A:Q,17,0)=0," ",VLOOKUP(A518,Izračun!A:Q,17,0))</f>
        <v xml:space="preserve"> </v>
      </c>
      <c r="R518" t="s">
        <v>8710</v>
      </c>
      <c r="S518" t="str">
        <f ca="1">Izračun!$T$1</f>
        <v>0</v>
      </c>
    </row>
    <row r="519" spans="1:19" x14ac:dyDescent="0.25">
      <c r="A519" t="s">
        <v>2402</v>
      </c>
      <c r="B519" t="s">
        <v>8894</v>
      </c>
      <c r="C519" t="s">
        <v>8708</v>
      </c>
      <c r="F519" s="2">
        <f>VLOOKUP(A519,Izračun!A:J,10,0)</f>
        <v>5.5963840000000005</v>
      </c>
      <c r="H519">
        <f>VLOOKUP(A519,Izračun!A:F,6,0)</f>
        <v>24</v>
      </c>
      <c r="J519" t="s">
        <v>14574</v>
      </c>
      <c r="M519" t="s">
        <v>8709</v>
      </c>
      <c r="Q519" s="3" t="str">
        <f ca="1">IF(VLOOKUP(A519,Izračun!A:Q,17,0)=0," ",VLOOKUP(A519,Izračun!A:Q,17,0))</f>
        <v xml:space="preserve"> </v>
      </c>
      <c r="R519" t="s">
        <v>8710</v>
      </c>
      <c r="S519" t="str">
        <f ca="1">Izračun!$T$1</f>
        <v>0</v>
      </c>
    </row>
    <row r="520" spans="1:19" x14ac:dyDescent="0.25">
      <c r="A520" t="s">
        <v>738</v>
      </c>
      <c r="B520" t="s">
        <v>9081</v>
      </c>
      <c r="C520" t="s">
        <v>8708</v>
      </c>
      <c r="F520" s="2">
        <f>VLOOKUP(A520,Izračun!A:J,10,0)</f>
        <v>5.6193200000000001</v>
      </c>
      <c r="H520">
        <f>VLOOKUP(A520,Izračun!A:F,6,0)</f>
        <v>102</v>
      </c>
      <c r="J520" t="s">
        <v>14574</v>
      </c>
      <c r="M520" t="s">
        <v>8709</v>
      </c>
      <c r="Q520" s="3" t="str">
        <f ca="1">IF(VLOOKUP(A520,Izračun!A:Q,17,0)=0," ",VLOOKUP(A520,Izračun!A:Q,17,0))</f>
        <v xml:space="preserve"> </v>
      </c>
      <c r="R520" t="s">
        <v>8710</v>
      </c>
      <c r="S520" t="str">
        <f ca="1">Izračun!$T$1</f>
        <v>0</v>
      </c>
    </row>
    <row r="521" spans="1:19" x14ac:dyDescent="0.25">
      <c r="A521" t="s">
        <v>8610</v>
      </c>
      <c r="B521" t="s">
        <v>10386</v>
      </c>
      <c r="C521" t="s">
        <v>8708</v>
      </c>
      <c r="F521" s="2">
        <f>VLOOKUP(A521,Izračun!A:J,10,0)</f>
        <v>6.8234599999999999</v>
      </c>
      <c r="H521">
        <f>VLOOKUP(A521,Izračun!A:F,6,0)</f>
        <v>55</v>
      </c>
      <c r="J521" t="s">
        <v>14574</v>
      </c>
      <c r="M521" t="s">
        <v>8709</v>
      </c>
      <c r="Q521" s="3" t="str">
        <f ca="1">IF(VLOOKUP(A521,Izračun!A:Q,17,0)=0," ",VLOOKUP(A521,Izračun!A:Q,17,0))</f>
        <v xml:space="preserve"> </v>
      </c>
      <c r="R521" t="s">
        <v>8710</v>
      </c>
      <c r="S521" t="str">
        <f ca="1">Izračun!$T$1</f>
        <v>0</v>
      </c>
    </row>
    <row r="522" spans="1:19" x14ac:dyDescent="0.25">
      <c r="A522" t="s">
        <v>2078</v>
      </c>
      <c r="B522" t="s">
        <v>13934</v>
      </c>
      <c r="C522" t="s">
        <v>8708</v>
      </c>
      <c r="F522" s="2">
        <f>VLOOKUP(A522,Izračun!A:J,10,0)</f>
        <v>5.6686079999999999</v>
      </c>
      <c r="H522">
        <f>VLOOKUP(A522,Izračun!A:F,6,0)</f>
        <v>0</v>
      </c>
      <c r="J522" t="s">
        <v>14574</v>
      </c>
      <c r="M522" t="s">
        <v>8709</v>
      </c>
      <c r="Q522" s="3" t="str">
        <f ca="1">IF(VLOOKUP(A522,Izračun!A:Q,17,0)=0," ",VLOOKUP(A522,Izračun!A:Q,17,0))</f>
        <v xml:space="preserve"> </v>
      </c>
      <c r="R522" t="s">
        <v>8710</v>
      </c>
      <c r="S522" t="str">
        <f ca="1">Izračun!$T$1</f>
        <v>0</v>
      </c>
    </row>
    <row r="523" spans="1:19" x14ac:dyDescent="0.25">
      <c r="A523" t="s">
        <v>2380</v>
      </c>
      <c r="B523" t="s">
        <v>9550</v>
      </c>
      <c r="C523" t="s">
        <v>8708</v>
      </c>
      <c r="F523" s="2">
        <f>VLOOKUP(A523,Izračun!A:J,10,0)</f>
        <v>5.67666</v>
      </c>
      <c r="H523">
        <f>VLOOKUP(A523,Izračun!A:F,6,0)</f>
        <v>0</v>
      </c>
      <c r="J523" t="s">
        <v>14574</v>
      </c>
      <c r="M523" t="s">
        <v>8709</v>
      </c>
      <c r="Q523" s="3">
        <f ca="1">IF(VLOOKUP(A523,Izračun!A:Q,17,0)=0," ",VLOOKUP(A523,Izračun!A:Q,17,0))</f>
        <v>5.5906500000000001</v>
      </c>
      <c r="R523" t="s">
        <v>8710</v>
      </c>
      <c r="S523" t="str">
        <f ca="1">Izračun!$T$1</f>
        <v>0</v>
      </c>
    </row>
    <row r="524" spans="1:19" x14ac:dyDescent="0.25">
      <c r="A524" t="s">
        <v>2201</v>
      </c>
      <c r="B524" t="s">
        <v>8780</v>
      </c>
      <c r="C524" t="s">
        <v>8708</v>
      </c>
      <c r="F524" s="2">
        <f>VLOOKUP(A524,Izračun!A:J,10,0)</f>
        <v>5.6920320000000002</v>
      </c>
      <c r="H524">
        <f>VLOOKUP(A524,Izračun!A:F,6,0)</f>
        <v>33</v>
      </c>
      <c r="J524" t="s">
        <v>14574</v>
      </c>
      <c r="M524" t="s">
        <v>8709</v>
      </c>
      <c r="Q524" s="3" t="str">
        <f ca="1">IF(VLOOKUP(A524,Izračun!A:Q,17,0)=0," ",VLOOKUP(A524,Izračun!A:Q,17,0))</f>
        <v xml:space="preserve"> </v>
      </c>
      <c r="R524" t="s">
        <v>8710</v>
      </c>
      <c r="S524" t="str">
        <f ca="1">Izračun!$T$1</f>
        <v>0</v>
      </c>
    </row>
    <row r="525" spans="1:19" x14ac:dyDescent="0.25">
      <c r="A525" t="s">
        <v>500</v>
      </c>
      <c r="B525" t="s">
        <v>11941</v>
      </c>
      <c r="C525" t="s">
        <v>8708</v>
      </c>
      <c r="F525" s="2">
        <f>VLOOKUP(A525,Izračun!A:J,10,0)</f>
        <v>5.7225319999999993</v>
      </c>
      <c r="H525">
        <f>VLOOKUP(A525,Izračun!A:F,6,0)</f>
        <v>2</v>
      </c>
      <c r="J525" t="s">
        <v>14574</v>
      </c>
      <c r="M525" t="s">
        <v>8709</v>
      </c>
      <c r="Q525" s="3" t="str">
        <f ca="1">IF(VLOOKUP(A525,Izračun!A:Q,17,0)=0," ",VLOOKUP(A525,Izračun!A:Q,17,0))</f>
        <v xml:space="preserve"> </v>
      </c>
      <c r="R525" t="s">
        <v>8710</v>
      </c>
      <c r="S525" t="str">
        <f ca="1">Izračun!$T$1</f>
        <v>0</v>
      </c>
    </row>
    <row r="526" spans="1:19" x14ac:dyDescent="0.25">
      <c r="A526" t="s">
        <v>4082</v>
      </c>
      <c r="B526" t="s">
        <v>8939</v>
      </c>
      <c r="C526" t="s">
        <v>8708</v>
      </c>
      <c r="F526" s="2">
        <f>VLOOKUP(A526,Izračun!A:J,10,0)</f>
        <v>5.7225319999999993</v>
      </c>
      <c r="H526">
        <f>VLOOKUP(A526,Izračun!A:F,6,0)</f>
        <v>92</v>
      </c>
      <c r="J526" t="s">
        <v>14574</v>
      </c>
      <c r="M526" t="s">
        <v>8709</v>
      </c>
      <c r="Q526" s="3" t="str">
        <f ca="1">IF(VLOOKUP(A526,Izračun!A:Q,17,0)=0," ",VLOOKUP(A526,Izračun!A:Q,17,0))</f>
        <v xml:space="preserve"> </v>
      </c>
      <c r="R526" t="s">
        <v>8710</v>
      </c>
      <c r="S526" t="str">
        <f ca="1">Izračun!$T$1</f>
        <v>0</v>
      </c>
    </row>
    <row r="527" spans="1:19" x14ac:dyDescent="0.25">
      <c r="A527" t="s">
        <v>586</v>
      </c>
      <c r="B527" t="s">
        <v>12340</v>
      </c>
      <c r="C527" t="s">
        <v>8708</v>
      </c>
      <c r="F527" s="2">
        <f>VLOOKUP(A527,Izračun!A:J,10,0)</f>
        <v>5.7225319999999993</v>
      </c>
      <c r="H527">
        <f>VLOOKUP(A527,Izračun!A:F,6,0)</f>
        <v>12</v>
      </c>
      <c r="J527" t="s">
        <v>14574</v>
      </c>
      <c r="M527" t="s">
        <v>8709</v>
      </c>
      <c r="Q527" s="3" t="str">
        <f ca="1">IF(VLOOKUP(A527,Izračun!A:Q,17,0)=0," ",VLOOKUP(A527,Izračun!A:Q,17,0))</f>
        <v xml:space="preserve"> </v>
      </c>
      <c r="R527" t="s">
        <v>8710</v>
      </c>
      <c r="S527" t="str">
        <f ca="1">Izračun!$T$1</f>
        <v>0</v>
      </c>
    </row>
    <row r="528" spans="1:19" x14ac:dyDescent="0.25">
      <c r="A528" t="s">
        <v>5202</v>
      </c>
      <c r="B528" t="s">
        <v>12642</v>
      </c>
      <c r="C528" t="s">
        <v>8708</v>
      </c>
      <c r="F528" s="2">
        <f>VLOOKUP(A528,Izračun!A:J,10,0)</f>
        <v>5.7225319999999993</v>
      </c>
      <c r="H528">
        <f>VLOOKUP(A528,Izračun!A:F,6,0)</f>
        <v>4</v>
      </c>
      <c r="J528" t="s">
        <v>14574</v>
      </c>
      <c r="M528" t="s">
        <v>8709</v>
      </c>
      <c r="Q528" s="3" t="str">
        <f ca="1">IF(VLOOKUP(A528,Izračun!A:Q,17,0)=0," ",VLOOKUP(A528,Izračun!A:Q,17,0))</f>
        <v xml:space="preserve"> </v>
      </c>
      <c r="R528" t="s">
        <v>8710</v>
      </c>
      <c r="S528" t="str">
        <f ca="1">Izračun!$T$1</f>
        <v>0</v>
      </c>
    </row>
    <row r="529" spans="1:19" x14ac:dyDescent="0.25">
      <c r="A529" t="s">
        <v>4292</v>
      </c>
      <c r="B529" t="s">
        <v>12028</v>
      </c>
      <c r="C529" t="s">
        <v>8708</v>
      </c>
      <c r="F529" s="2">
        <f>VLOOKUP(A529,Izračun!A:J,10,0)</f>
        <v>5.7225319999999993</v>
      </c>
      <c r="H529">
        <f>VLOOKUP(A529,Izračun!A:F,6,0)</f>
        <v>0</v>
      </c>
      <c r="J529" t="s">
        <v>14574</v>
      </c>
      <c r="M529" t="s">
        <v>8709</v>
      </c>
      <c r="Q529" s="3" t="str">
        <f ca="1">IF(VLOOKUP(A529,Izračun!A:Q,17,0)=0," ",VLOOKUP(A529,Izračun!A:Q,17,0))</f>
        <v xml:space="preserve"> </v>
      </c>
      <c r="R529" t="s">
        <v>8710</v>
      </c>
      <c r="S529" t="str">
        <f ca="1">Izračun!$T$1</f>
        <v>0</v>
      </c>
    </row>
    <row r="530" spans="1:19" x14ac:dyDescent="0.25">
      <c r="A530" t="s">
        <v>8027</v>
      </c>
      <c r="B530" t="s">
        <v>12475</v>
      </c>
      <c r="C530" t="s">
        <v>8708</v>
      </c>
      <c r="F530" s="2">
        <f>VLOOKUP(A530,Izračun!A:J,10,0)</f>
        <v>5.7225319999999993</v>
      </c>
      <c r="H530">
        <f>VLOOKUP(A530,Izračun!A:F,6,0)</f>
        <v>36</v>
      </c>
      <c r="J530" t="s">
        <v>14574</v>
      </c>
      <c r="M530" t="s">
        <v>8709</v>
      </c>
      <c r="Q530" s="3" t="str">
        <f ca="1">IF(VLOOKUP(A530,Izračun!A:Q,17,0)=0," ",VLOOKUP(A530,Izračun!A:Q,17,0))</f>
        <v xml:space="preserve"> </v>
      </c>
      <c r="R530" t="s">
        <v>8710</v>
      </c>
      <c r="S530" t="str">
        <f ca="1">Izračun!$T$1</f>
        <v>0</v>
      </c>
    </row>
    <row r="531" spans="1:19" x14ac:dyDescent="0.25">
      <c r="A531" t="s">
        <v>3807</v>
      </c>
      <c r="B531" t="s">
        <v>11270</v>
      </c>
      <c r="C531" t="s">
        <v>8708</v>
      </c>
      <c r="F531" s="2">
        <f>VLOOKUP(A531,Izračun!A:J,10,0)</f>
        <v>5.7834099999999999</v>
      </c>
      <c r="H531">
        <f>VLOOKUP(A531,Izračun!A:F,6,0)</f>
        <v>0</v>
      </c>
      <c r="J531" t="s">
        <v>14574</v>
      </c>
      <c r="M531" t="s">
        <v>8709</v>
      </c>
      <c r="Q531" s="3">
        <f ca="1">IF(VLOOKUP(A531,Izračun!A:Q,17,0)=0," ",VLOOKUP(A531,Izračun!A:Q,17,0))</f>
        <v>5.3268249999999995</v>
      </c>
      <c r="R531" t="s">
        <v>8710</v>
      </c>
      <c r="S531" t="str">
        <f ca="1">Izračun!$T$1</f>
        <v>0</v>
      </c>
    </row>
    <row r="532" spans="1:19" x14ac:dyDescent="0.25">
      <c r="A532" t="s">
        <v>11629</v>
      </c>
      <c r="B532" t="s">
        <v>13998</v>
      </c>
      <c r="C532" t="s">
        <v>8708</v>
      </c>
      <c r="F532" s="2">
        <f>VLOOKUP(A532,Izračun!A:J,10,0)</f>
        <v>5.7834099999999999</v>
      </c>
      <c r="H532">
        <f>VLOOKUP(A532,Izračun!A:F,6,0)</f>
        <v>4</v>
      </c>
      <c r="J532" t="s">
        <v>14574</v>
      </c>
      <c r="M532" t="s">
        <v>8709</v>
      </c>
      <c r="Q532" s="3">
        <f ca="1">IF(VLOOKUP(A532,Izračun!A:Q,17,0)=0," ",VLOOKUP(A532,Izračun!A:Q,17,0))</f>
        <v>5.3268249999999995</v>
      </c>
      <c r="R532" t="s">
        <v>8710</v>
      </c>
      <c r="S532" t="str">
        <f ca="1">Izračun!$T$1</f>
        <v>0</v>
      </c>
    </row>
    <row r="533" spans="1:19" x14ac:dyDescent="0.25">
      <c r="A533" t="s">
        <v>11627</v>
      </c>
      <c r="B533" t="s">
        <v>13571</v>
      </c>
      <c r="C533" t="s">
        <v>8708</v>
      </c>
      <c r="F533" s="2">
        <f>VLOOKUP(A533,Izračun!A:J,10,0)</f>
        <v>5.7834099999999999</v>
      </c>
      <c r="H533">
        <f>VLOOKUP(A533,Izračun!A:F,6,0)</f>
        <v>8</v>
      </c>
      <c r="J533" t="s">
        <v>14574</v>
      </c>
      <c r="M533" t="s">
        <v>8709</v>
      </c>
      <c r="Q533" s="3">
        <f ca="1">IF(VLOOKUP(A533,Izračun!A:Q,17,0)=0," ",VLOOKUP(A533,Izračun!A:Q,17,0))</f>
        <v>5.3268249999999995</v>
      </c>
      <c r="R533" t="s">
        <v>8710</v>
      </c>
      <c r="S533" t="str">
        <f ca="1">Izračun!$T$1</f>
        <v>0</v>
      </c>
    </row>
    <row r="534" spans="1:19" x14ac:dyDescent="0.25">
      <c r="A534" t="s">
        <v>595</v>
      </c>
      <c r="B534" t="s">
        <v>11846</v>
      </c>
      <c r="C534" t="s">
        <v>8708</v>
      </c>
      <c r="F534" s="2">
        <f>VLOOKUP(A534,Izračun!A:J,10,0)</f>
        <v>5.7913399999999999</v>
      </c>
      <c r="H534">
        <f>VLOOKUP(A534,Izračun!A:F,6,0)</f>
        <v>4</v>
      </c>
      <c r="J534" t="s">
        <v>14574</v>
      </c>
      <c r="M534" t="s">
        <v>8709</v>
      </c>
      <c r="Q534" s="3" t="str">
        <f ca="1">IF(VLOOKUP(A534,Izračun!A:Q,17,0)=0," ",VLOOKUP(A534,Izračun!A:Q,17,0))</f>
        <v xml:space="preserve"> </v>
      </c>
      <c r="R534" t="s">
        <v>8710</v>
      </c>
      <c r="S534" t="str">
        <f ca="1">Izračun!$T$1</f>
        <v>0</v>
      </c>
    </row>
    <row r="535" spans="1:19" x14ac:dyDescent="0.25">
      <c r="A535" t="s">
        <v>3039</v>
      </c>
      <c r="B535" t="s">
        <v>13956</v>
      </c>
      <c r="C535" t="s">
        <v>8708</v>
      </c>
      <c r="F535" s="2">
        <f>VLOOKUP(A535,Izračun!A:J,10,0)</f>
        <v>5.7949999999999999</v>
      </c>
      <c r="H535">
        <f>VLOOKUP(A535,Izračun!A:F,6,0)</f>
        <v>35</v>
      </c>
      <c r="J535" t="s">
        <v>14574</v>
      </c>
      <c r="M535" t="s">
        <v>8709</v>
      </c>
      <c r="Q535" s="3" t="str">
        <f ca="1">IF(VLOOKUP(A535,Izračun!A:Q,17,0)=0," ",VLOOKUP(A535,Izračun!A:Q,17,0))</f>
        <v xml:space="preserve"> </v>
      </c>
      <c r="R535" t="s">
        <v>8710</v>
      </c>
      <c r="S535" t="str">
        <f ca="1">Izračun!$T$1</f>
        <v>0</v>
      </c>
    </row>
    <row r="536" spans="1:19" x14ac:dyDescent="0.25">
      <c r="A536" t="s">
        <v>2783</v>
      </c>
      <c r="B536" t="s">
        <v>13091</v>
      </c>
      <c r="C536" t="s">
        <v>8708</v>
      </c>
      <c r="F536" s="2">
        <f>VLOOKUP(A536,Izračun!A:J,10,0)</f>
        <v>5.8028079999999989</v>
      </c>
      <c r="H536">
        <f>VLOOKUP(A536,Izračun!A:F,6,0)</f>
        <v>97</v>
      </c>
      <c r="J536" t="s">
        <v>14574</v>
      </c>
      <c r="M536" t="s">
        <v>8709</v>
      </c>
      <c r="Q536" s="3" t="str">
        <f ca="1">IF(VLOOKUP(A536,Izračun!A:Q,17,0)=0," ",VLOOKUP(A536,Izračun!A:Q,17,0))</f>
        <v xml:space="preserve"> </v>
      </c>
      <c r="R536" t="s">
        <v>8710</v>
      </c>
      <c r="S536" t="str">
        <f ca="1">Izračun!$T$1</f>
        <v>0</v>
      </c>
    </row>
    <row r="537" spans="1:19" x14ac:dyDescent="0.25">
      <c r="A537" t="s">
        <v>2791</v>
      </c>
      <c r="B537" t="s">
        <v>9205</v>
      </c>
      <c r="C537" t="s">
        <v>8708</v>
      </c>
      <c r="F537" s="2">
        <f>VLOOKUP(A537,Izračun!A:J,10,0)</f>
        <v>5.8028079999999989</v>
      </c>
      <c r="H537">
        <f>VLOOKUP(A537,Izračun!A:F,6,0)</f>
        <v>457</v>
      </c>
      <c r="J537" t="s">
        <v>14574</v>
      </c>
      <c r="M537" t="s">
        <v>8709</v>
      </c>
      <c r="Q537" s="3" t="str">
        <f ca="1">IF(VLOOKUP(A537,Izračun!A:Q,17,0)=0," ",VLOOKUP(A537,Izračun!A:Q,17,0))</f>
        <v xml:space="preserve"> </v>
      </c>
      <c r="R537" t="s">
        <v>8710</v>
      </c>
      <c r="S537" t="str">
        <f ca="1">Izračun!$T$1</f>
        <v>0</v>
      </c>
    </row>
    <row r="538" spans="1:19" x14ac:dyDescent="0.25">
      <c r="A538" t="s">
        <v>2795</v>
      </c>
      <c r="B538" t="s">
        <v>9248</v>
      </c>
      <c r="C538" t="s">
        <v>8708</v>
      </c>
      <c r="F538" s="2">
        <f>VLOOKUP(A538,Izračun!A:J,10,0)</f>
        <v>5.8028079999999989</v>
      </c>
      <c r="H538">
        <f>VLOOKUP(A538,Izračun!A:F,6,0)</f>
        <v>150</v>
      </c>
      <c r="J538" t="s">
        <v>14574</v>
      </c>
      <c r="M538" t="s">
        <v>8709</v>
      </c>
      <c r="Q538" s="3" t="str">
        <f ca="1">IF(VLOOKUP(A538,Izračun!A:Q,17,0)=0," ",VLOOKUP(A538,Izračun!A:Q,17,0))</f>
        <v xml:space="preserve"> </v>
      </c>
      <c r="R538" t="s">
        <v>8710</v>
      </c>
      <c r="S538" t="str">
        <f ca="1">Izračun!$T$1</f>
        <v>0</v>
      </c>
    </row>
    <row r="539" spans="1:19" x14ac:dyDescent="0.25">
      <c r="A539" t="s">
        <v>2787</v>
      </c>
      <c r="B539" t="s">
        <v>9245</v>
      </c>
      <c r="C539" t="s">
        <v>8708</v>
      </c>
      <c r="F539" s="2">
        <f>VLOOKUP(A539,Izračun!A:J,10,0)</f>
        <v>5.8028079999999989</v>
      </c>
      <c r="H539">
        <f>VLOOKUP(A539,Izračun!A:F,6,0)</f>
        <v>139</v>
      </c>
      <c r="J539" t="s">
        <v>14574</v>
      </c>
      <c r="M539" t="s">
        <v>8709</v>
      </c>
      <c r="Q539" s="3" t="str">
        <f ca="1">IF(VLOOKUP(A539,Izračun!A:Q,17,0)=0," ",VLOOKUP(A539,Izračun!A:Q,17,0))</f>
        <v xml:space="preserve"> </v>
      </c>
      <c r="R539" t="s">
        <v>8710</v>
      </c>
      <c r="S539" t="str">
        <f ca="1">Izračun!$T$1</f>
        <v>0</v>
      </c>
    </row>
    <row r="540" spans="1:19" x14ac:dyDescent="0.25">
      <c r="A540" t="s">
        <v>2789</v>
      </c>
      <c r="B540" t="s">
        <v>13054</v>
      </c>
      <c r="C540" t="s">
        <v>8708</v>
      </c>
      <c r="F540" s="2">
        <f>VLOOKUP(A540,Izračun!A:J,10,0)</f>
        <v>5.8028079999999989</v>
      </c>
      <c r="H540">
        <f>VLOOKUP(A540,Izračun!A:F,6,0)</f>
        <v>2</v>
      </c>
      <c r="J540" t="s">
        <v>14574</v>
      </c>
      <c r="M540" t="s">
        <v>8709</v>
      </c>
      <c r="Q540" s="3" t="str">
        <f ca="1">IF(VLOOKUP(A540,Izračun!A:Q,17,0)=0," ",VLOOKUP(A540,Izračun!A:Q,17,0))</f>
        <v xml:space="preserve"> </v>
      </c>
      <c r="R540" t="s">
        <v>8710</v>
      </c>
      <c r="S540" t="str">
        <f ca="1">Izračun!$T$1</f>
        <v>0</v>
      </c>
    </row>
    <row r="541" spans="1:19" x14ac:dyDescent="0.25">
      <c r="A541" t="s">
        <v>2785</v>
      </c>
      <c r="B541" t="s">
        <v>13050</v>
      </c>
      <c r="C541" t="s">
        <v>8708</v>
      </c>
      <c r="F541" s="2">
        <f>VLOOKUP(A541,Izračun!A:J,10,0)</f>
        <v>5.8028079999999989</v>
      </c>
      <c r="H541">
        <f>VLOOKUP(A541,Izračun!A:F,6,0)</f>
        <v>39</v>
      </c>
      <c r="J541" t="s">
        <v>14574</v>
      </c>
      <c r="M541" t="s">
        <v>8709</v>
      </c>
      <c r="Q541" s="3" t="str">
        <f ca="1">IF(VLOOKUP(A541,Izračun!A:Q,17,0)=0," ",VLOOKUP(A541,Izračun!A:Q,17,0))</f>
        <v xml:space="preserve"> </v>
      </c>
      <c r="R541" t="s">
        <v>8710</v>
      </c>
      <c r="S541" t="str">
        <f ca="1">Izračun!$T$1</f>
        <v>0</v>
      </c>
    </row>
    <row r="542" spans="1:19" x14ac:dyDescent="0.25">
      <c r="A542" t="s">
        <v>3565</v>
      </c>
      <c r="B542" t="s">
        <v>9254</v>
      </c>
      <c r="C542" t="s">
        <v>8708</v>
      </c>
      <c r="F542" s="2">
        <f>VLOOKUP(A542,Izračun!A:J,10,0)</f>
        <v>5.8142760000000004</v>
      </c>
      <c r="H542">
        <f>VLOOKUP(A542,Izračun!A:F,6,0)</f>
        <v>1563</v>
      </c>
      <c r="J542" t="s">
        <v>14574</v>
      </c>
      <c r="M542" t="s">
        <v>8709</v>
      </c>
      <c r="Q542" s="3" t="str">
        <f ca="1">IF(VLOOKUP(A542,Izračun!A:Q,17,0)=0," ",VLOOKUP(A542,Izračun!A:Q,17,0))</f>
        <v xml:space="preserve"> </v>
      </c>
      <c r="R542" t="s">
        <v>8710</v>
      </c>
      <c r="S542" t="str">
        <f ca="1">Izračun!$T$1</f>
        <v>0</v>
      </c>
    </row>
    <row r="543" spans="1:19" x14ac:dyDescent="0.25">
      <c r="A543" t="s">
        <v>3585</v>
      </c>
      <c r="B543" t="s">
        <v>9257</v>
      </c>
      <c r="C543" t="s">
        <v>8708</v>
      </c>
      <c r="F543" s="2">
        <f>VLOOKUP(A543,Izračun!A:J,10,0)</f>
        <v>5.8142760000000004</v>
      </c>
      <c r="H543">
        <f>VLOOKUP(A543,Izračun!A:F,6,0)</f>
        <v>398</v>
      </c>
      <c r="J543" t="s">
        <v>14574</v>
      </c>
      <c r="M543" t="s">
        <v>8709</v>
      </c>
      <c r="Q543" s="3" t="str">
        <f ca="1">IF(VLOOKUP(A543,Izračun!A:Q,17,0)=0," ",VLOOKUP(A543,Izračun!A:Q,17,0))</f>
        <v xml:space="preserve"> </v>
      </c>
      <c r="R543" t="s">
        <v>8710</v>
      </c>
      <c r="S543" t="str">
        <f ca="1">Izračun!$T$1</f>
        <v>0</v>
      </c>
    </row>
    <row r="544" spans="1:19" x14ac:dyDescent="0.25">
      <c r="A544" t="s">
        <v>4459</v>
      </c>
      <c r="B544" t="s">
        <v>9267</v>
      </c>
      <c r="C544" t="s">
        <v>8708</v>
      </c>
      <c r="F544" s="2">
        <f>VLOOKUP(A544,Izračun!A:J,10,0)</f>
        <v>5.8142760000000004</v>
      </c>
      <c r="H544">
        <f>VLOOKUP(A544,Izračun!A:F,6,0)</f>
        <v>252</v>
      </c>
      <c r="J544" t="s">
        <v>14574</v>
      </c>
      <c r="M544" t="s">
        <v>8709</v>
      </c>
      <c r="Q544" s="3" t="str">
        <f ca="1">IF(VLOOKUP(A544,Izračun!A:Q,17,0)=0," ",VLOOKUP(A544,Izračun!A:Q,17,0))</f>
        <v xml:space="preserve"> </v>
      </c>
      <c r="R544" t="s">
        <v>8710</v>
      </c>
      <c r="S544" t="str">
        <f ca="1">Izračun!$T$1</f>
        <v>0</v>
      </c>
    </row>
    <row r="545" spans="1:19" x14ac:dyDescent="0.25">
      <c r="A545" t="s">
        <v>3581</v>
      </c>
      <c r="B545" t="s">
        <v>12820</v>
      </c>
      <c r="C545" t="s">
        <v>8708</v>
      </c>
      <c r="F545" s="2">
        <f>VLOOKUP(A545,Izračun!A:J,10,0)</f>
        <v>5.8142760000000004</v>
      </c>
      <c r="H545">
        <f>VLOOKUP(A545,Izračun!A:F,6,0)</f>
        <v>152</v>
      </c>
      <c r="J545" t="s">
        <v>14574</v>
      </c>
      <c r="M545" t="s">
        <v>8709</v>
      </c>
      <c r="Q545" s="3" t="str">
        <f ca="1">IF(VLOOKUP(A545,Izračun!A:Q,17,0)=0," ",VLOOKUP(A545,Izračun!A:Q,17,0))</f>
        <v xml:space="preserve"> </v>
      </c>
      <c r="R545" t="s">
        <v>8710</v>
      </c>
      <c r="S545" t="str">
        <f ca="1">Izračun!$T$1</f>
        <v>0</v>
      </c>
    </row>
    <row r="546" spans="1:19" x14ac:dyDescent="0.25">
      <c r="A546" t="s">
        <v>3579</v>
      </c>
      <c r="B546" t="s">
        <v>9268</v>
      </c>
      <c r="C546" t="s">
        <v>8708</v>
      </c>
      <c r="F546" s="2">
        <f>VLOOKUP(A546,Izračun!A:J,10,0)</f>
        <v>5.8142760000000004</v>
      </c>
      <c r="H546">
        <f>VLOOKUP(A546,Izračun!A:F,6,0)</f>
        <v>225</v>
      </c>
      <c r="J546" t="s">
        <v>14574</v>
      </c>
      <c r="M546" t="s">
        <v>8709</v>
      </c>
      <c r="Q546" s="3" t="str">
        <f ca="1">IF(VLOOKUP(A546,Izračun!A:Q,17,0)=0," ",VLOOKUP(A546,Izračun!A:Q,17,0))</f>
        <v xml:space="preserve"> </v>
      </c>
      <c r="R546" t="s">
        <v>8710</v>
      </c>
      <c r="S546" t="str">
        <f ca="1">Izračun!$T$1</f>
        <v>0</v>
      </c>
    </row>
    <row r="547" spans="1:19" x14ac:dyDescent="0.25">
      <c r="A547" t="s">
        <v>3583</v>
      </c>
      <c r="B547" t="s">
        <v>12748</v>
      </c>
      <c r="C547" t="s">
        <v>8708</v>
      </c>
      <c r="F547" s="2">
        <f>VLOOKUP(A547,Izračun!A:J,10,0)</f>
        <v>5.8142760000000004</v>
      </c>
      <c r="H547">
        <f>VLOOKUP(A547,Izračun!A:F,6,0)</f>
        <v>798</v>
      </c>
      <c r="J547" t="s">
        <v>14574</v>
      </c>
      <c r="M547" t="s">
        <v>8709</v>
      </c>
      <c r="Q547" s="3" t="str">
        <f ca="1">IF(VLOOKUP(A547,Izračun!A:Q,17,0)=0," ",VLOOKUP(A547,Izračun!A:Q,17,0))</f>
        <v xml:space="preserve"> </v>
      </c>
      <c r="R547" t="s">
        <v>8710</v>
      </c>
      <c r="S547" t="str">
        <f ca="1">Izračun!$T$1</f>
        <v>0</v>
      </c>
    </row>
    <row r="548" spans="1:19" x14ac:dyDescent="0.25">
      <c r="A548" t="s">
        <v>3577</v>
      </c>
      <c r="B548" t="s">
        <v>12747</v>
      </c>
      <c r="C548" t="s">
        <v>8708</v>
      </c>
      <c r="F548" s="2">
        <f>VLOOKUP(A548,Izračun!A:J,10,0)</f>
        <v>5.8142760000000004</v>
      </c>
      <c r="H548">
        <f>VLOOKUP(A548,Izračun!A:F,6,0)</f>
        <v>683</v>
      </c>
      <c r="J548" t="s">
        <v>14574</v>
      </c>
      <c r="M548" t="s">
        <v>8709</v>
      </c>
      <c r="Q548" s="3" t="str">
        <f ca="1">IF(VLOOKUP(A548,Izračun!A:Q,17,0)=0," ",VLOOKUP(A548,Izračun!A:Q,17,0))</f>
        <v xml:space="preserve"> </v>
      </c>
      <c r="R548" t="s">
        <v>8710</v>
      </c>
      <c r="S548" t="str">
        <f ca="1">Izračun!$T$1</f>
        <v>0</v>
      </c>
    </row>
    <row r="549" spans="1:19" x14ac:dyDescent="0.25">
      <c r="A549" t="s">
        <v>3647</v>
      </c>
      <c r="B549" t="s">
        <v>10985</v>
      </c>
      <c r="C549" t="s">
        <v>8708</v>
      </c>
      <c r="F549" s="2">
        <f>VLOOKUP(A549,Izračun!A:J,10,0)</f>
        <v>6.0902399999999997</v>
      </c>
      <c r="H549">
        <f>VLOOKUP(A549,Izračun!A:F,6,0)</f>
        <v>156</v>
      </c>
      <c r="J549" t="s">
        <v>14574</v>
      </c>
      <c r="M549" t="s">
        <v>8709</v>
      </c>
      <c r="Q549" s="3" t="str">
        <f ca="1">IF(VLOOKUP(A549,Izračun!A:Q,17,0)=0," ",VLOOKUP(A549,Izračun!A:Q,17,0))</f>
        <v xml:space="preserve"> </v>
      </c>
      <c r="R549" t="s">
        <v>8710</v>
      </c>
      <c r="S549" t="str">
        <f ca="1">Izračun!$T$1</f>
        <v>0</v>
      </c>
    </row>
    <row r="550" spans="1:19" x14ac:dyDescent="0.25">
      <c r="A550" t="s">
        <v>860</v>
      </c>
      <c r="B550" t="s">
        <v>11938</v>
      </c>
      <c r="C550" t="s">
        <v>8708</v>
      </c>
      <c r="F550" s="2">
        <f>VLOOKUP(A550,Izračun!A:J,10,0)</f>
        <v>5.848679999999999</v>
      </c>
      <c r="H550">
        <f>VLOOKUP(A550,Izračun!A:F,6,0)</f>
        <v>6</v>
      </c>
      <c r="J550" t="s">
        <v>14574</v>
      </c>
      <c r="M550" t="s">
        <v>8709</v>
      </c>
      <c r="Q550" s="3" t="str">
        <f ca="1">IF(VLOOKUP(A550,Izračun!A:Q,17,0)=0," ",VLOOKUP(A550,Izračun!A:Q,17,0))</f>
        <v xml:space="preserve"> </v>
      </c>
      <c r="R550" t="s">
        <v>8710</v>
      </c>
      <c r="S550" t="str">
        <f ca="1">Izračun!$T$1</f>
        <v>0</v>
      </c>
    </row>
    <row r="551" spans="1:19" x14ac:dyDescent="0.25">
      <c r="A551" t="s">
        <v>4181</v>
      </c>
      <c r="B551" t="s">
        <v>12564</v>
      </c>
      <c r="C551" t="s">
        <v>8708</v>
      </c>
      <c r="F551" s="2">
        <f>VLOOKUP(A551,Izračun!A:J,10,0)</f>
        <v>5.848679999999999</v>
      </c>
      <c r="H551">
        <f>VLOOKUP(A551,Izračun!A:F,6,0)</f>
        <v>18</v>
      </c>
      <c r="J551" t="s">
        <v>14574</v>
      </c>
      <c r="M551" t="s">
        <v>8709</v>
      </c>
      <c r="Q551" s="3" t="str">
        <f ca="1">IF(VLOOKUP(A551,Izračun!A:Q,17,0)=0," ",VLOOKUP(A551,Izračun!A:Q,17,0))</f>
        <v xml:space="preserve"> </v>
      </c>
      <c r="R551" t="s">
        <v>8710</v>
      </c>
      <c r="S551" t="str">
        <f ca="1">Izračun!$T$1</f>
        <v>0</v>
      </c>
    </row>
    <row r="552" spans="1:19" x14ac:dyDescent="0.25">
      <c r="A552" t="s">
        <v>7970</v>
      </c>
      <c r="B552" t="s">
        <v>11895</v>
      </c>
      <c r="C552" t="s">
        <v>8708</v>
      </c>
      <c r="F552" s="2">
        <f>VLOOKUP(A552,Izračun!A:J,10,0)</f>
        <v>5.848679999999999</v>
      </c>
      <c r="H552">
        <f>VLOOKUP(A552,Izračun!A:F,6,0)</f>
        <v>10</v>
      </c>
      <c r="J552" t="s">
        <v>14574</v>
      </c>
      <c r="M552" t="s">
        <v>8709</v>
      </c>
      <c r="Q552" s="3" t="str">
        <f ca="1">IF(VLOOKUP(A552,Izračun!A:Q,17,0)=0," ",VLOOKUP(A552,Izračun!A:Q,17,0))</f>
        <v xml:space="preserve"> </v>
      </c>
      <c r="R552" t="s">
        <v>8710</v>
      </c>
      <c r="S552" t="str">
        <f ca="1">Izračun!$T$1</f>
        <v>0</v>
      </c>
    </row>
    <row r="553" spans="1:19" x14ac:dyDescent="0.25">
      <c r="A553" t="s">
        <v>793</v>
      </c>
      <c r="B553" t="s">
        <v>9140</v>
      </c>
      <c r="C553" t="s">
        <v>8708</v>
      </c>
      <c r="F553" s="2">
        <f>VLOOKUP(A553,Izračun!A:J,10,0)</f>
        <v>5.848679999999999</v>
      </c>
      <c r="H553">
        <f>VLOOKUP(A553,Izračun!A:F,6,0)</f>
        <v>58</v>
      </c>
      <c r="J553" t="s">
        <v>14574</v>
      </c>
      <c r="M553" t="s">
        <v>8709</v>
      </c>
      <c r="Q553" s="3" t="str">
        <f ca="1">IF(VLOOKUP(A553,Izračun!A:Q,17,0)=0," ",VLOOKUP(A553,Izračun!A:Q,17,0))</f>
        <v xml:space="preserve"> </v>
      </c>
      <c r="R553" t="s">
        <v>8710</v>
      </c>
      <c r="S553" t="str">
        <f ca="1">Izračun!$T$1</f>
        <v>0</v>
      </c>
    </row>
    <row r="554" spans="1:19" x14ac:dyDescent="0.25">
      <c r="A554" t="s">
        <v>2422</v>
      </c>
      <c r="B554" t="s">
        <v>8933</v>
      </c>
      <c r="C554" t="s">
        <v>8708</v>
      </c>
      <c r="F554" s="2">
        <f>VLOOKUP(A554,Izračun!A:J,10,0)</f>
        <v>5.9060199999999998</v>
      </c>
      <c r="H554">
        <f>VLOOKUP(A554,Izračun!A:F,6,0)</f>
        <v>15</v>
      </c>
      <c r="J554" t="s">
        <v>14574</v>
      </c>
      <c r="M554" t="s">
        <v>8709</v>
      </c>
      <c r="Q554" s="3" t="str">
        <f ca="1">IF(VLOOKUP(A554,Izračun!A:Q,17,0)=0," ",VLOOKUP(A554,Izračun!A:Q,17,0))</f>
        <v xml:space="preserve"> </v>
      </c>
      <c r="R554" t="s">
        <v>8710</v>
      </c>
      <c r="S554" t="str">
        <f ca="1">Izračun!$T$1</f>
        <v>0</v>
      </c>
    </row>
    <row r="555" spans="1:19" x14ac:dyDescent="0.25">
      <c r="A555" t="s">
        <v>11190</v>
      </c>
      <c r="B555" t="s">
        <v>13204</v>
      </c>
      <c r="C555" t="s">
        <v>8708</v>
      </c>
      <c r="F555" s="2">
        <f>VLOOKUP(A555,Izračun!A:J,10,0)</f>
        <v>5.9108999999999998</v>
      </c>
      <c r="H555">
        <f>VLOOKUP(A555,Izračun!A:F,6,0)</f>
        <v>39</v>
      </c>
      <c r="J555" t="s">
        <v>14574</v>
      </c>
      <c r="M555" t="s">
        <v>8709</v>
      </c>
      <c r="Q555" s="3">
        <f ca="1">IF(VLOOKUP(A555,Izračun!A:Q,17,0)=0," ",VLOOKUP(A555,Izračun!A:Q,17,0))</f>
        <v>5.4442499999999994</v>
      </c>
      <c r="R555" t="s">
        <v>8710</v>
      </c>
      <c r="S555" t="str">
        <f ca="1">Izračun!$T$1</f>
        <v>0</v>
      </c>
    </row>
    <row r="556" spans="1:19" x14ac:dyDescent="0.25">
      <c r="A556" t="s">
        <v>3830</v>
      </c>
      <c r="B556" t="s">
        <v>11267</v>
      </c>
      <c r="C556" t="s">
        <v>8708</v>
      </c>
      <c r="F556" s="2">
        <f>VLOOKUP(A556,Izračun!A:J,10,0)</f>
        <v>5.9108999999999998</v>
      </c>
      <c r="H556">
        <f>VLOOKUP(A556,Izračun!A:F,6,0)</f>
        <v>0</v>
      </c>
      <c r="J556" t="s">
        <v>14574</v>
      </c>
      <c r="M556" t="s">
        <v>8709</v>
      </c>
      <c r="Q556" s="3">
        <f ca="1">IF(VLOOKUP(A556,Izračun!A:Q,17,0)=0," ",VLOOKUP(A556,Izračun!A:Q,17,0))</f>
        <v>5.4442499999999994</v>
      </c>
      <c r="R556" t="s">
        <v>8710</v>
      </c>
      <c r="S556" t="str">
        <f ca="1">Izračun!$T$1</f>
        <v>0</v>
      </c>
    </row>
    <row r="557" spans="1:19" x14ac:dyDescent="0.25">
      <c r="A557" t="s">
        <v>3832</v>
      </c>
      <c r="B557" t="s">
        <v>11266</v>
      </c>
      <c r="C557" t="s">
        <v>8708</v>
      </c>
      <c r="F557" s="2">
        <f>VLOOKUP(A557,Izračun!A:J,10,0)</f>
        <v>4.9257499999999999</v>
      </c>
      <c r="H557">
        <f>VLOOKUP(A557,Izračun!A:F,6,0)</f>
        <v>12</v>
      </c>
      <c r="J557" t="s">
        <v>14574</v>
      </c>
      <c r="M557" t="s">
        <v>8709</v>
      </c>
      <c r="Q557" s="3">
        <f ca="1">IF(VLOOKUP(A557,Izračun!A:Q,17,0)=0," ",VLOOKUP(A557,Izračun!A:Q,17,0))</f>
        <v>4.5368750000000002</v>
      </c>
      <c r="R557" t="s">
        <v>8710</v>
      </c>
      <c r="S557" t="str">
        <f ca="1">Izračun!$T$1</f>
        <v>0</v>
      </c>
    </row>
    <row r="558" spans="1:19" x14ac:dyDescent="0.25">
      <c r="A558" t="s">
        <v>4573</v>
      </c>
      <c r="B558" t="s">
        <v>8800</v>
      </c>
      <c r="C558" t="s">
        <v>8708</v>
      </c>
      <c r="F558" s="2">
        <f>VLOOKUP(A558,Izračun!A:J,10,0)</f>
        <v>5.9614079999999996</v>
      </c>
      <c r="H558">
        <f>VLOOKUP(A558,Izračun!A:F,6,0)</f>
        <v>11</v>
      </c>
      <c r="J558" t="s">
        <v>14574</v>
      </c>
      <c r="M558" t="s">
        <v>8709</v>
      </c>
      <c r="Q558" s="3" t="str">
        <f ca="1">IF(VLOOKUP(A558,Izračun!A:Q,17,0)=0," ",VLOOKUP(A558,Izračun!A:Q,17,0))</f>
        <v xml:space="preserve"> </v>
      </c>
      <c r="R558" t="s">
        <v>8710</v>
      </c>
      <c r="S558" t="str">
        <f ca="1">Izračun!$T$1</f>
        <v>0</v>
      </c>
    </row>
    <row r="559" spans="1:19" x14ac:dyDescent="0.25">
      <c r="A559" t="s">
        <v>5612</v>
      </c>
      <c r="B559" t="s">
        <v>10378</v>
      </c>
      <c r="C559" t="s">
        <v>8708</v>
      </c>
      <c r="F559" s="2">
        <f>VLOOKUP(A559,Izračun!A:J,10,0)</f>
        <v>5.9633599999999998</v>
      </c>
      <c r="H559">
        <f>VLOOKUP(A559,Izračun!A:F,6,0)</f>
        <v>158</v>
      </c>
      <c r="J559" t="s">
        <v>14574</v>
      </c>
      <c r="M559" t="s">
        <v>8709</v>
      </c>
      <c r="Q559" s="3" t="str">
        <f ca="1">IF(VLOOKUP(A559,Izračun!A:Q,17,0)=0," ",VLOOKUP(A559,Izračun!A:Q,17,0))</f>
        <v xml:space="preserve"> </v>
      </c>
      <c r="R559" t="s">
        <v>8710</v>
      </c>
      <c r="S559" t="str">
        <f ca="1">Izračun!$T$1</f>
        <v>0</v>
      </c>
    </row>
    <row r="560" spans="1:19" x14ac:dyDescent="0.25">
      <c r="A560" t="s">
        <v>4677</v>
      </c>
      <c r="B560" t="s">
        <v>10015</v>
      </c>
      <c r="C560" t="s">
        <v>8708</v>
      </c>
      <c r="F560" s="2">
        <f>VLOOKUP(A560,Izračun!A:J,10,0)</f>
        <v>5.3204199999999995</v>
      </c>
      <c r="H560">
        <f>VLOOKUP(A560,Izračun!A:F,6,0)</f>
        <v>77</v>
      </c>
      <c r="J560" t="s">
        <v>14574</v>
      </c>
      <c r="M560" t="s">
        <v>8709</v>
      </c>
      <c r="Q560" s="3" t="str">
        <f ca="1">IF(VLOOKUP(A560,Izračun!A:Q,17,0)=0," ",VLOOKUP(A560,Izračun!A:Q,17,0))</f>
        <v xml:space="preserve"> </v>
      </c>
      <c r="R560" t="s">
        <v>8710</v>
      </c>
      <c r="S560" t="str">
        <f ca="1">Izračun!$T$1</f>
        <v>0</v>
      </c>
    </row>
    <row r="561" spans="1:19" x14ac:dyDescent="0.25">
      <c r="A561" t="s">
        <v>3218</v>
      </c>
      <c r="B561" t="s">
        <v>10025</v>
      </c>
      <c r="C561" t="s">
        <v>8708</v>
      </c>
      <c r="F561" s="2">
        <f>VLOOKUP(A561,Izračun!A:J,10,0)</f>
        <v>5.9182199999999998</v>
      </c>
      <c r="H561">
        <f>VLOOKUP(A561,Izračun!A:F,6,0)</f>
        <v>89</v>
      </c>
      <c r="J561" t="s">
        <v>14574</v>
      </c>
      <c r="M561" t="s">
        <v>8709</v>
      </c>
      <c r="Q561" s="3" t="str">
        <f ca="1">IF(VLOOKUP(A561,Izračun!A:Q,17,0)=0," ",VLOOKUP(A561,Izračun!A:Q,17,0))</f>
        <v xml:space="preserve"> </v>
      </c>
      <c r="R561" t="s">
        <v>8710</v>
      </c>
      <c r="S561" t="str">
        <f ca="1">Izračun!$T$1</f>
        <v>0</v>
      </c>
    </row>
    <row r="562" spans="1:19" x14ac:dyDescent="0.25">
      <c r="A562" t="s">
        <v>4683</v>
      </c>
      <c r="B562" t="s">
        <v>10029</v>
      </c>
      <c r="C562" t="s">
        <v>8708</v>
      </c>
      <c r="F562" s="2">
        <f>VLOOKUP(A562,Izračun!A:J,10,0)</f>
        <v>4.6628400000000001</v>
      </c>
      <c r="H562">
        <f>VLOOKUP(A562,Izračun!A:F,6,0)</f>
        <v>38</v>
      </c>
      <c r="J562" t="s">
        <v>14574</v>
      </c>
      <c r="M562" t="s">
        <v>8709</v>
      </c>
      <c r="Q562" s="3" t="str">
        <f ca="1">IF(VLOOKUP(A562,Izračun!A:Q,17,0)=0," ",VLOOKUP(A562,Izračun!A:Q,17,0))</f>
        <v xml:space="preserve"> </v>
      </c>
      <c r="R562" t="s">
        <v>8710</v>
      </c>
      <c r="S562" t="str">
        <f ca="1">Izračun!$T$1</f>
        <v>0</v>
      </c>
    </row>
    <row r="563" spans="1:19" x14ac:dyDescent="0.25">
      <c r="A563" t="s">
        <v>826</v>
      </c>
      <c r="B563" t="s">
        <v>9005</v>
      </c>
      <c r="C563" t="s">
        <v>8708</v>
      </c>
      <c r="F563" s="2">
        <f>VLOOKUP(A563,Izračun!A:J,10,0)</f>
        <v>5.9748280000000005</v>
      </c>
      <c r="H563">
        <f>VLOOKUP(A563,Izračun!A:F,6,0)</f>
        <v>115</v>
      </c>
      <c r="J563" t="s">
        <v>14574</v>
      </c>
      <c r="M563" t="s">
        <v>8709</v>
      </c>
      <c r="Q563" s="3">
        <f ca="1">IF(VLOOKUP(A563,Izračun!A:Q,17,0)=0," ",VLOOKUP(A563,Izračun!A:Q,17,0))</f>
        <v>5.4027699999999994</v>
      </c>
      <c r="R563" t="s">
        <v>8710</v>
      </c>
      <c r="S563" t="str">
        <f ca="1">Izračun!$T$1</f>
        <v>0</v>
      </c>
    </row>
    <row r="564" spans="1:19" x14ac:dyDescent="0.25">
      <c r="A564" t="s">
        <v>6762</v>
      </c>
      <c r="B564" t="s">
        <v>12554</v>
      </c>
      <c r="C564" t="s">
        <v>8708</v>
      </c>
      <c r="F564" s="2">
        <f>VLOOKUP(A564,Izračun!A:J,10,0)</f>
        <v>5.9748280000000005</v>
      </c>
      <c r="H564">
        <f>VLOOKUP(A564,Izračun!A:F,6,0)</f>
        <v>23</v>
      </c>
      <c r="J564" t="s">
        <v>14574</v>
      </c>
      <c r="M564" t="s">
        <v>8709</v>
      </c>
      <c r="Q564" s="3" t="str">
        <f ca="1">IF(VLOOKUP(A564,Izračun!A:Q,17,0)=0," ",VLOOKUP(A564,Izračun!A:Q,17,0))</f>
        <v xml:space="preserve"> </v>
      </c>
      <c r="R564" t="s">
        <v>8710</v>
      </c>
      <c r="S564" t="str">
        <f ca="1">Izračun!$T$1</f>
        <v>0</v>
      </c>
    </row>
    <row r="565" spans="1:19" x14ac:dyDescent="0.25">
      <c r="A565" t="s">
        <v>4599</v>
      </c>
      <c r="B565" t="s">
        <v>9040</v>
      </c>
      <c r="C565" t="s">
        <v>8708</v>
      </c>
      <c r="F565" s="2">
        <f>VLOOKUP(A565,Izračun!A:J,10,0)</f>
        <v>6.0206999999999997</v>
      </c>
      <c r="H565">
        <f>VLOOKUP(A565,Izračun!A:F,6,0)</f>
        <v>18</v>
      </c>
      <c r="J565" t="s">
        <v>14574</v>
      </c>
      <c r="M565" t="s">
        <v>8709</v>
      </c>
      <c r="Q565" s="3">
        <f ca="1">IF(VLOOKUP(A565,Izračun!A:Q,17,0)=0," ",VLOOKUP(A565,Izračun!A:Q,17,0))</f>
        <v>5.4442500000000003</v>
      </c>
      <c r="R565" t="s">
        <v>8710</v>
      </c>
      <c r="S565" t="str">
        <f ca="1">Izračun!$T$1</f>
        <v>0</v>
      </c>
    </row>
    <row r="566" spans="1:19" x14ac:dyDescent="0.25">
      <c r="A566" t="s">
        <v>5771</v>
      </c>
      <c r="B566" t="s">
        <v>11840</v>
      </c>
      <c r="C566" t="s">
        <v>8708</v>
      </c>
      <c r="F566" s="2">
        <f>VLOOKUP(A566,Izračun!A:J,10,0)</f>
        <v>6.0206999999999997</v>
      </c>
      <c r="H566">
        <f>VLOOKUP(A566,Izračun!A:F,6,0)</f>
        <v>0</v>
      </c>
      <c r="J566" t="s">
        <v>14574</v>
      </c>
      <c r="M566" t="s">
        <v>8709</v>
      </c>
      <c r="Q566" s="3" t="str">
        <f ca="1">IF(VLOOKUP(A566,Izračun!A:Q,17,0)=0," ",VLOOKUP(A566,Izračun!A:Q,17,0))</f>
        <v xml:space="preserve"> </v>
      </c>
      <c r="R566" t="s">
        <v>8710</v>
      </c>
      <c r="S566" t="str">
        <f ca="1">Izračun!$T$1</f>
        <v>0</v>
      </c>
    </row>
    <row r="567" spans="1:19" x14ac:dyDescent="0.25">
      <c r="A567" t="s">
        <v>4171</v>
      </c>
      <c r="B567" t="s">
        <v>11268</v>
      </c>
      <c r="C567" t="s">
        <v>8708</v>
      </c>
      <c r="F567" s="2">
        <f>VLOOKUP(A567,Izračun!A:J,10,0)</f>
        <v>6.0269219999999999</v>
      </c>
      <c r="H567">
        <f>VLOOKUP(A567,Izračun!A:F,6,0)</f>
        <v>2</v>
      </c>
      <c r="J567" t="s">
        <v>14574</v>
      </c>
      <c r="M567" t="s">
        <v>8709</v>
      </c>
      <c r="Q567" s="3" t="str">
        <f ca="1">IF(VLOOKUP(A567,Izračun!A:Q,17,0)=0," ",VLOOKUP(A567,Izračun!A:Q,17,0))</f>
        <v xml:space="preserve"> </v>
      </c>
      <c r="R567" t="s">
        <v>8710</v>
      </c>
      <c r="S567" t="str">
        <f ca="1">Izračun!$T$1</f>
        <v>0</v>
      </c>
    </row>
    <row r="568" spans="1:19" x14ac:dyDescent="0.25">
      <c r="A568" t="s">
        <v>4693</v>
      </c>
      <c r="B568" t="s">
        <v>10013</v>
      </c>
      <c r="C568" t="s">
        <v>8708</v>
      </c>
      <c r="F568" s="2">
        <f>VLOOKUP(A568,Izračun!A:J,10,0)</f>
        <v>5.3204199999999995</v>
      </c>
      <c r="H568">
        <f>VLOOKUP(A568,Izračun!A:F,6,0)</f>
        <v>49</v>
      </c>
      <c r="J568" t="s">
        <v>14574</v>
      </c>
      <c r="M568" t="s">
        <v>8709</v>
      </c>
      <c r="Q568" s="3" t="str">
        <f ca="1">IF(VLOOKUP(A568,Izračun!A:Q,17,0)=0," ",VLOOKUP(A568,Izračun!A:Q,17,0))</f>
        <v xml:space="preserve"> </v>
      </c>
      <c r="R568" t="s">
        <v>8710</v>
      </c>
      <c r="S568" t="str">
        <f ca="1">Izračun!$T$1</f>
        <v>0</v>
      </c>
    </row>
    <row r="569" spans="1:19" x14ac:dyDescent="0.25">
      <c r="A569" t="s">
        <v>3216</v>
      </c>
      <c r="B569" t="s">
        <v>10052</v>
      </c>
      <c r="C569" t="s">
        <v>8708</v>
      </c>
      <c r="F569" s="2">
        <f>VLOOKUP(A569,Izračun!A:J,10,0)</f>
        <v>5.3204199999999995</v>
      </c>
      <c r="H569">
        <f>VLOOKUP(A569,Izračun!A:F,6,0)</f>
        <v>74</v>
      </c>
      <c r="J569" t="s">
        <v>14574</v>
      </c>
      <c r="M569" t="s">
        <v>8709</v>
      </c>
      <c r="Q569" s="3" t="str">
        <f ca="1">IF(VLOOKUP(A569,Izračun!A:Q,17,0)=0," ",VLOOKUP(A569,Izračun!A:Q,17,0))</f>
        <v xml:space="preserve"> </v>
      </c>
      <c r="R569" t="s">
        <v>8710</v>
      </c>
      <c r="S569" t="str">
        <f ca="1">Izračun!$T$1</f>
        <v>0</v>
      </c>
    </row>
    <row r="570" spans="1:19" x14ac:dyDescent="0.25">
      <c r="A570" t="s">
        <v>2394</v>
      </c>
      <c r="B570" t="s">
        <v>12469</v>
      </c>
      <c r="C570" t="s">
        <v>8708</v>
      </c>
      <c r="F570" s="2">
        <f>VLOOKUP(A570,Izračun!A:J,10,0)</f>
        <v>6.0436359999999993</v>
      </c>
      <c r="H570">
        <f>VLOOKUP(A570,Izračun!A:F,6,0)</f>
        <v>1</v>
      </c>
      <c r="J570" t="s">
        <v>14574</v>
      </c>
      <c r="M570" t="s">
        <v>8709</v>
      </c>
      <c r="Q570" s="3" t="str">
        <f ca="1">IF(VLOOKUP(A570,Izračun!A:Q,17,0)=0," ",VLOOKUP(A570,Izračun!A:Q,17,0))</f>
        <v xml:space="preserve"> </v>
      </c>
      <c r="R570" t="s">
        <v>8710</v>
      </c>
      <c r="S570" t="str">
        <f ca="1">Izračun!$T$1</f>
        <v>0</v>
      </c>
    </row>
    <row r="571" spans="1:19" x14ac:dyDescent="0.25">
      <c r="A571" t="s">
        <v>7457</v>
      </c>
      <c r="B571" t="s">
        <v>11887</v>
      </c>
      <c r="C571" t="s">
        <v>8708</v>
      </c>
      <c r="F571" s="2">
        <f>VLOOKUP(A571,Izračun!A:J,10,0)</f>
        <v>6.0780400000000006</v>
      </c>
      <c r="H571">
        <f>VLOOKUP(A571,Izračun!A:F,6,0)</f>
        <v>0</v>
      </c>
      <c r="J571" t="s">
        <v>14574</v>
      </c>
      <c r="M571" t="s">
        <v>8709</v>
      </c>
      <c r="Q571" s="3" t="str">
        <f ca="1">IF(VLOOKUP(A571,Izračun!A:Q,17,0)=0," ",VLOOKUP(A571,Izračun!A:Q,17,0))</f>
        <v xml:space="preserve"> </v>
      </c>
      <c r="R571" t="s">
        <v>8710</v>
      </c>
      <c r="S571" t="str">
        <f ca="1">Izračun!$T$1</f>
        <v>0</v>
      </c>
    </row>
    <row r="572" spans="1:19" x14ac:dyDescent="0.25">
      <c r="A572" t="s">
        <v>1194</v>
      </c>
      <c r="B572" t="s">
        <v>12024</v>
      </c>
      <c r="C572" t="s">
        <v>8708</v>
      </c>
      <c r="F572" s="2">
        <f>VLOOKUP(A572,Izračun!A:J,10,0)</f>
        <v>6.0780400000000006</v>
      </c>
      <c r="H572">
        <f>VLOOKUP(A572,Izračun!A:F,6,0)</f>
        <v>2</v>
      </c>
      <c r="J572" t="s">
        <v>14574</v>
      </c>
      <c r="M572" t="s">
        <v>8709</v>
      </c>
      <c r="Q572" s="3" t="str">
        <f ca="1">IF(VLOOKUP(A572,Izračun!A:Q,17,0)=0," ",VLOOKUP(A572,Izračun!A:Q,17,0))</f>
        <v xml:space="preserve"> </v>
      </c>
      <c r="R572" t="s">
        <v>8710</v>
      </c>
      <c r="S572" t="str">
        <f ca="1">Izračun!$T$1</f>
        <v>0</v>
      </c>
    </row>
    <row r="573" spans="1:19" x14ac:dyDescent="0.25">
      <c r="A573" t="s">
        <v>11625</v>
      </c>
      <c r="B573" t="s">
        <v>12702</v>
      </c>
      <c r="C573" t="s">
        <v>8708</v>
      </c>
      <c r="F573" s="2">
        <f>VLOOKUP(A573,Izračun!A:J,10,0)</f>
        <v>6.0847499999999997</v>
      </c>
      <c r="H573">
        <f>VLOOKUP(A573,Izračun!A:F,6,0)</f>
        <v>4</v>
      </c>
      <c r="J573" t="s">
        <v>14574</v>
      </c>
      <c r="M573" t="s">
        <v>8709</v>
      </c>
      <c r="Q573" s="3">
        <f ca="1">IF(VLOOKUP(A573,Izračun!A:Q,17,0)=0," ",VLOOKUP(A573,Izračun!A:Q,17,0))</f>
        <v>5.6043750000000001</v>
      </c>
      <c r="R573" t="s">
        <v>8710</v>
      </c>
      <c r="S573" t="str">
        <f ca="1">Izračun!$T$1</f>
        <v>0</v>
      </c>
    </row>
    <row r="574" spans="1:19" x14ac:dyDescent="0.25">
      <c r="A574" t="s">
        <v>11617</v>
      </c>
      <c r="B574" t="s">
        <v>12711</v>
      </c>
      <c r="C574" t="s">
        <v>8708</v>
      </c>
      <c r="F574" s="2">
        <f>VLOOKUP(A574,Izračun!A:J,10,0)</f>
        <v>6.0847499999999997</v>
      </c>
      <c r="H574">
        <f>VLOOKUP(A574,Izračun!A:F,6,0)</f>
        <v>80</v>
      </c>
      <c r="J574" t="s">
        <v>14574</v>
      </c>
      <c r="M574" t="s">
        <v>8709</v>
      </c>
      <c r="Q574" s="3">
        <f ca="1">IF(VLOOKUP(A574,Izračun!A:Q,17,0)=0," ",VLOOKUP(A574,Izračun!A:Q,17,0))</f>
        <v>5.6043750000000001</v>
      </c>
      <c r="R574" t="s">
        <v>8710</v>
      </c>
      <c r="S574" t="str">
        <f ca="1">Izračun!$T$1</f>
        <v>0</v>
      </c>
    </row>
    <row r="575" spans="1:19" x14ac:dyDescent="0.25">
      <c r="A575" t="s">
        <v>11623</v>
      </c>
      <c r="B575" t="s">
        <v>12712</v>
      </c>
      <c r="C575" t="s">
        <v>8708</v>
      </c>
      <c r="F575" s="2">
        <f>VLOOKUP(A575,Izračun!A:J,10,0)</f>
        <v>6.0847499999999997</v>
      </c>
      <c r="H575">
        <f>VLOOKUP(A575,Izračun!A:F,6,0)</f>
        <v>7</v>
      </c>
      <c r="J575" t="s">
        <v>14574</v>
      </c>
      <c r="M575" t="s">
        <v>8709</v>
      </c>
      <c r="Q575" s="3">
        <f ca="1">IF(VLOOKUP(A575,Izračun!A:Q,17,0)=0," ",VLOOKUP(A575,Izračun!A:Q,17,0))</f>
        <v>5.6043750000000001</v>
      </c>
      <c r="R575" t="s">
        <v>8710</v>
      </c>
      <c r="S575" t="str">
        <f ca="1">Izračun!$T$1</f>
        <v>0</v>
      </c>
    </row>
    <row r="576" spans="1:19" x14ac:dyDescent="0.25">
      <c r="A576" t="s">
        <v>11619</v>
      </c>
      <c r="B576" t="s">
        <v>12701</v>
      </c>
      <c r="C576" t="s">
        <v>8708</v>
      </c>
      <c r="F576" s="2">
        <f>VLOOKUP(A576,Izračun!A:J,10,0)</f>
        <v>6.0847499999999997</v>
      </c>
      <c r="H576">
        <f>VLOOKUP(A576,Izračun!A:F,6,0)</f>
        <v>5</v>
      </c>
      <c r="J576" t="s">
        <v>14574</v>
      </c>
      <c r="M576" t="s">
        <v>8709</v>
      </c>
      <c r="Q576" s="3">
        <f ca="1">IF(VLOOKUP(A576,Izračun!A:Q,17,0)=0," ",VLOOKUP(A576,Izračun!A:Q,17,0))</f>
        <v>5.6043750000000001</v>
      </c>
      <c r="R576" t="s">
        <v>8710</v>
      </c>
      <c r="S576" t="str">
        <f ca="1">Izračun!$T$1</f>
        <v>0</v>
      </c>
    </row>
    <row r="577" spans="1:19" x14ac:dyDescent="0.25">
      <c r="A577" t="s">
        <v>11621</v>
      </c>
      <c r="B577" t="s">
        <v>12718</v>
      </c>
      <c r="C577" t="s">
        <v>8708</v>
      </c>
      <c r="F577" s="2">
        <f>VLOOKUP(A577,Izračun!A:J,10,0)</f>
        <v>6.0847499999999997</v>
      </c>
      <c r="H577">
        <f>VLOOKUP(A577,Izračun!A:F,6,0)</f>
        <v>4</v>
      </c>
      <c r="J577" t="s">
        <v>14574</v>
      </c>
      <c r="M577" t="s">
        <v>8709</v>
      </c>
      <c r="Q577" s="3">
        <f ca="1">IF(VLOOKUP(A577,Izračun!A:Q,17,0)=0," ",VLOOKUP(A577,Izračun!A:Q,17,0))</f>
        <v>5.6043750000000001</v>
      </c>
      <c r="R577" t="s">
        <v>8710</v>
      </c>
      <c r="S577" t="str">
        <f ca="1">Izračun!$T$1</f>
        <v>0</v>
      </c>
    </row>
    <row r="578" spans="1:19" x14ac:dyDescent="0.25">
      <c r="A578" t="s">
        <v>6729</v>
      </c>
      <c r="B578" t="s">
        <v>9274</v>
      </c>
      <c r="C578" t="s">
        <v>8708</v>
      </c>
      <c r="F578" s="2">
        <f>VLOOKUP(A578,Izračun!A:J,10,0)</f>
        <v>6.0895079999999995</v>
      </c>
      <c r="H578">
        <f>VLOOKUP(A578,Izračun!A:F,6,0)</f>
        <v>0</v>
      </c>
      <c r="J578" t="s">
        <v>14574</v>
      </c>
      <c r="M578" t="s">
        <v>8709</v>
      </c>
      <c r="Q578" s="3" t="str">
        <f ca="1">IF(VLOOKUP(A578,Izračun!A:Q,17,0)=0," ",VLOOKUP(A578,Izračun!A:Q,17,0))</f>
        <v xml:space="preserve"> </v>
      </c>
      <c r="R578" t="s">
        <v>8710</v>
      </c>
      <c r="S578" t="str">
        <f ca="1">Izračun!$T$1</f>
        <v>0</v>
      </c>
    </row>
    <row r="579" spans="1:19" x14ac:dyDescent="0.25">
      <c r="A579" t="s">
        <v>3252</v>
      </c>
      <c r="B579" t="s">
        <v>10021</v>
      </c>
      <c r="C579" t="s">
        <v>8708</v>
      </c>
      <c r="F579" s="2">
        <f>VLOOKUP(A579,Izračun!A:J,10,0)</f>
        <v>6.0975599999999988</v>
      </c>
      <c r="H579">
        <f>VLOOKUP(A579,Izračun!A:F,6,0)</f>
        <v>30</v>
      </c>
      <c r="J579" t="s">
        <v>14574</v>
      </c>
      <c r="M579" t="s">
        <v>8709</v>
      </c>
      <c r="Q579" s="3" t="str">
        <f ca="1">IF(VLOOKUP(A579,Izračun!A:Q,17,0)=0," ",VLOOKUP(A579,Izračun!A:Q,17,0))</f>
        <v xml:space="preserve"> </v>
      </c>
      <c r="R579" t="s">
        <v>8710</v>
      </c>
      <c r="S579" t="str">
        <f ca="1">Izračun!$T$1</f>
        <v>0</v>
      </c>
    </row>
    <row r="580" spans="1:19" x14ac:dyDescent="0.25">
      <c r="A580" t="s">
        <v>3254</v>
      </c>
      <c r="B580" t="s">
        <v>10024</v>
      </c>
      <c r="C580" t="s">
        <v>8708</v>
      </c>
      <c r="F580" s="2">
        <f>VLOOKUP(A580,Izračun!A:J,10,0)</f>
        <v>5.3204199999999995</v>
      </c>
      <c r="H580">
        <f>VLOOKUP(A580,Izračun!A:F,6,0)</f>
        <v>42</v>
      </c>
      <c r="J580" t="s">
        <v>14574</v>
      </c>
      <c r="M580" t="s">
        <v>8709</v>
      </c>
      <c r="Q580" s="3" t="str">
        <f ca="1">IF(VLOOKUP(A580,Izračun!A:Q,17,0)=0," ",VLOOKUP(A580,Izračun!A:Q,17,0))</f>
        <v xml:space="preserve"> </v>
      </c>
      <c r="R580" t="s">
        <v>8710</v>
      </c>
      <c r="S580" t="str">
        <f ca="1">Izračun!$T$1</f>
        <v>0</v>
      </c>
    </row>
    <row r="581" spans="1:19" x14ac:dyDescent="0.25">
      <c r="A581" t="s">
        <v>10770</v>
      </c>
      <c r="B581" t="s">
        <v>12726</v>
      </c>
      <c r="C581" t="s">
        <v>8708</v>
      </c>
      <c r="F581" s="2">
        <f>VLOOKUP(A581,Izračun!A:J,10,0)</f>
        <v>6.0975599999999988</v>
      </c>
      <c r="H581">
        <f>VLOOKUP(A581,Izračun!A:F,6,0)</f>
        <v>0</v>
      </c>
      <c r="J581" t="s">
        <v>14574</v>
      </c>
      <c r="M581" t="s">
        <v>8709</v>
      </c>
      <c r="Q581" s="3" t="str">
        <f ca="1">IF(VLOOKUP(A581,Izračun!A:Q,17,0)=0," ",VLOOKUP(A581,Izračun!A:Q,17,0))</f>
        <v xml:space="preserve"> </v>
      </c>
      <c r="R581" t="s">
        <v>8710</v>
      </c>
      <c r="S581" t="str">
        <f ca="1">Izračun!$T$1</f>
        <v>0</v>
      </c>
    </row>
    <row r="582" spans="1:19" x14ac:dyDescent="0.25">
      <c r="A582" t="s">
        <v>10746</v>
      </c>
      <c r="B582" t="s">
        <v>12723</v>
      </c>
      <c r="C582" t="s">
        <v>8708</v>
      </c>
      <c r="F582" s="2">
        <f>VLOOKUP(A582,Izračun!A:J,10,0)</f>
        <v>6.0975599999999988</v>
      </c>
      <c r="H582">
        <f>VLOOKUP(A582,Izračun!A:F,6,0)</f>
        <v>0</v>
      </c>
      <c r="J582" t="s">
        <v>14574</v>
      </c>
      <c r="M582" t="s">
        <v>8709</v>
      </c>
      <c r="Q582" s="3" t="str">
        <f ca="1">IF(VLOOKUP(A582,Izračun!A:Q,17,0)=0," ",VLOOKUP(A582,Izračun!A:Q,17,0))</f>
        <v xml:space="preserve"> </v>
      </c>
      <c r="R582" t="s">
        <v>8710</v>
      </c>
      <c r="S582" t="str">
        <f ca="1">Izračun!$T$1</f>
        <v>0</v>
      </c>
    </row>
    <row r="583" spans="1:19" x14ac:dyDescent="0.25">
      <c r="A583" t="s">
        <v>10748</v>
      </c>
      <c r="B583" t="s">
        <v>12721</v>
      </c>
      <c r="C583" t="s">
        <v>8708</v>
      </c>
      <c r="F583" s="2">
        <f>VLOOKUP(A583,Izračun!A:J,10,0)</f>
        <v>5.3204199999999995</v>
      </c>
      <c r="H583">
        <f>VLOOKUP(A583,Izračun!A:F,6,0)</f>
        <v>60</v>
      </c>
      <c r="J583" t="s">
        <v>14574</v>
      </c>
      <c r="M583" t="s">
        <v>8709</v>
      </c>
      <c r="Q583" s="3" t="str">
        <f ca="1">IF(VLOOKUP(A583,Izračun!A:Q,17,0)=0," ",VLOOKUP(A583,Izračun!A:Q,17,0))</f>
        <v xml:space="preserve"> </v>
      </c>
      <c r="R583" t="s">
        <v>8710</v>
      </c>
      <c r="S583" t="str">
        <f ca="1">Izračun!$T$1</f>
        <v>0</v>
      </c>
    </row>
    <row r="584" spans="1:19" x14ac:dyDescent="0.25">
      <c r="A584" t="s">
        <v>7243</v>
      </c>
      <c r="B584" t="s">
        <v>10032</v>
      </c>
      <c r="C584" t="s">
        <v>8708</v>
      </c>
      <c r="F584" s="2">
        <f>VLOOKUP(A584,Izračun!A:J,10,0)</f>
        <v>6.0975599999999988</v>
      </c>
      <c r="H584">
        <f>VLOOKUP(A584,Izračun!A:F,6,0)</f>
        <v>30</v>
      </c>
      <c r="J584" t="s">
        <v>14574</v>
      </c>
      <c r="M584" t="s">
        <v>8709</v>
      </c>
      <c r="Q584" s="3" t="str">
        <f ca="1">IF(VLOOKUP(A584,Izračun!A:Q,17,0)=0," ",VLOOKUP(A584,Izračun!A:Q,17,0))</f>
        <v xml:space="preserve"> </v>
      </c>
      <c r="R584" t="s">
        <v>8710</v>
      </c>
      <c r="S584" t="str">
        <f ca="1">Izračun!$T$1</f>
        <v>0</v>
      </c>
    </row>
    <row r="585" spans="1:19" x14ac:dyDescent="0.25">
      <c r="A585" t="s">
        <v>4716</v>
      </c>
      <c r="B585" t="s">
        <v>10019</v>
      </c>
      <c r="C585" t="s">
        <v>8708</v>
      </c>
      <c r="F585" s="2">
        <f>VLOOKUP(A585,Izračun!A:J,10,0)</f>
        <v>6.0975599999999988</v>
      </c>
      <c r="H585">
        <f>VLOOKUP(A585,Izračun!A:F,6,0)</f>
        <v>0</v>
      </c>
      <c r="J585" t="s">
        <v>14574</v>
      </c>
      <c r="M585" t="s">
        <v>8709</v>
      </c>
      <c r="Q585" s="3" t="str">
        <f ca="1">IF(VLOOKUP(A585,Izračun!A:Q,17,0)=0," ",VLOOKUP(A585,Izračun!A:Q,17,0))</f>
        <v xml:space="preserve"> </v>
      </c>
      <c r="R585" t="s">
        <v>8710</v>
      </c>
      <c r="S585" t="str">
        <f ca="1">Izračun!$T$1</f>
        <v>0</v>
      </c>
    </row>
    <row r="586" spans="1:19" x14ac:dyDescent="0.25">
      <c r="A586" t="s">
        <v>3256</v>
      </c>
      <c r="B586" t="s">
        <v>10056</v>
      </c>
      <c r="C586" t="s">
        <v>8708</v>
      </c>
      <c r="F586" s="2">
        <f>VLOOKUP(A586,Izračun!A:J,10,0)</f>
        <v>6.0975599999999988</v>
      </c>
      <c r="H586">
        <f>VLOOKUP(A586,Izračun!A:F,6,0)</f>
        <v>26</v>
      </c>
      <c r="J586" t="s">
        <v>14574</v>
      </c>
      <c r="M586" t="s">
        <v>8709</v>
      </c>
      <c r="Q586" s="3" t="str">
        <f ca="1">IF(VLOOKUP(A586,Izračun!A:Q,17,0)=0," ",VLOOKUP(A586,Izračun!A:Q,17,0))</f>
        <v xml:space="preserve"> </v>
      </c>
      <c r="R586" t="s">
        <v>8710</v>
      </c>
      <c r="S586" t="str">
        <f ca="1">Izračun!$T$1</f>
        <v>0</v>
      </c>
    </row>
    <row r="587" spans="1:19" x14ac:dyDescent="0.25">
      <c r="A587" t="s">
        <v>4720</v>
      </c>
      <c r="B587" t="s">
        <v>10049</v>
      </c>
      <c r="C587" t="s">
        <v>8708</v>
      </c>
      <c r="F587" s="2">
        <f>VLOOKUP(A587,Izračun!A:J,10,0)</f>
        <v>5.3204199999999995</v>
      </c>
      <c r="H587">
        <f>VLOOKUP(A587,Izračun!A:F,6,0)</f>
        <v>39</v>
      </c>
      <c r="J587" t="s">
        <v>14574</v>
      </c>
      <c r="M587" t="s">
        <v>8709</v>
      </c>
      <c r="Q587" s="3" t="str">
        <f ca="1">IF(VLOOKUP(A587,Izračun!A:Q,17,0)=0," ",VLOOKUP(A587,Izračun!A:Q,17,0))</f>
        <v xml:space="preserve"> </v>
      </c>
      <c r="R587" t="s">
        <v>8710</v>
      </c>
      <c r="S587" t="str">
        <f ca="1">Izračun!$T$1</f>
        <v>0</v>
      </c>
    </row>
    <row r="588" spans="1:19" x14ac:dyDescent="0.25">
      <c r="A588" t="s">
        <v>10744</v>
      </c>
      <c r="B588" t="s">
        <v>12822</v>
      </c>
      <c r="C588" t="s">
        <v>8708</v>
      </c>
      <c r="F588" s="2">
        <f>VLOOKUP(A588,Izračun!A:J,10,0)</f>
        <v>6.0975599999999988</v>
      </c>
      <c r="H588">
        <f>VLOOKUP(A588,Izračun!A:F,6,0)</f>
        <v>13</v>
      </c>
      <c r="J588" t="s">
        <v>14574</v>
      </c>
      <c r="M588" t="s">
        <v>8709</v>
      </c>
      <c r="Q588" s="3" t="str">
        <f ca="1">IF(VLOOKUP(A588,Izračun!A:Q,17,0)=0," ",VLOOKUP(A588,Izračun!A:Q,17,0))</f>
        <v xml:space="preserve"> </v>
      </c>
      <c r="R588" t="s">
        <v>8710</v>
      </c>
      <c r="S588" t="str">
        <f ca="1">Izračun!$T$1</f>
        <v>0</v>
      </c>
    </row>
    <row r="589" spans="1:19" x14ac:dyDescent="0.25">
      <c r="A589" t="s">
        <v>4724</v>
      </c>
      <c r="B589" t="s">
        <v>10046</v>
      </c>
      <c r="C589" t="s">
        <v>8708</v>
      </c>
      <c r="F589" s="2">
        <f>VLOOKUP(A589,Izračun!A:J,10,0)</f>
        <v>6.0975599999999988</v>
      </c>
      <c r="H589">
        <f>VLOOKUP(A589,Izračun!A:F,6,0)</f>
        <v>49</v>
      </c>
      <c r="J589" t="s">
        <v>14574</v>
      </c>
      <c r="M589" t="s">
        <v>8709</v>
      </c>
      <c r="Q589" s="3" t="str">
        <f ca="1">IF(VLOOKUP(A589,Izračun!A:Q,17,0)=0," ",VLOOKUP(A589,Izračun!A:Q,17,0))</f>
        <v xml:space="preserve"> </v>
      </c>
      <c r="R589" t="s">
        <v>8710</v>
      </c>
      <c r="S589" t="str">
        <f ca="1">Izračun!$T$1</f>
        <v>0</v>
      </c>
    </row>
    <row r="590" spans="1:19" x14ac:dyDescent="0.25">
      <c r="A590" t="s">
        <v>2203</v>
      </c>
      <c r="B590" t="s">
        <v>8781</v>
      </c>
      <c r="C590" t="s">
        <v>8708</v>
      </c>
      <c r="F590" s="2">
        <f>VLOOKUP(A590,Izračun!A:J,10,0)</f>
        <v>6.1370880000000003</v>
      </c>
      <c r="H590">
        <f>VLOOKUP(A590,Izračun!A:F,6,0)</f>
        <v>20</v>
      </c>
      <c r="J590" t="s">
        <v>14574</v>
      </c>
      <c r="M590" t="s">
        <v>8709</v>
      </c>
      <c r="Q590" s="3" t="str">
        <f ca="1">IF(VLOOKUP(A590,Izračun!A:Q,17,0)=0," ",VLOOKUP(A590,Izračun!A:Q,17,0))</f>
        <v xml:space="preserve"> </v>
      </c>
      <c r="R590" t="s">
        <v>8710</v>
      </c>
      <c r="S590" t="str">
        <f ca="1">Izračun!$T$1</f>
        <v>0</v>
      </c>
    </row>
    <row r="591" spans="1:19" x14ac:dyDescent="0.25">
      <c r="A591" t="s">
        <v>662</v>
      </c>
      <c r="B591" t="s">
        <v>8707</v>
      </c>
      <c r="C591" t="s">
        <v>8708</v>
      </c>
      <c r="F591" s="2">
        <f>VLOOKUP(A591,Izračun!A:J,10,0)</f>
        <v>6.1426999999999996</v>
      </c>
      <c r="H591">
        <f>VLOOKUP(A591,Izračun!A:F,6,0)</f>
        <v>17</v>
      </c>
      <c r="J591" t="s">
        <v>14574</v>
      </c>
      <c r="M591" t="s">
        <v>8709</v>
      </c>
      <c r="Q591" s="3">
        <f ca="1">IF(VLOOKUP(A591,Izračun!A:Q,17,0)=0," ",VLOOKUP(A591,Izračun!A:Q,17,0))</f>
        <v>5.6577500000000001</v>
      </c>
      <c r="R591" t="s">
        <v>8710</v>
      </c>
      <c r="S591" t="str">
        <f ca="1">Izračun!$T$1</f>
        <v>0</v>
      </c>
    </row>
    <row r="592" spans="1:19" x14ac:dyDescent="0.25">
      <c r="A592" t="s">
        <v>1279</v>
      </c>
      <c r="B592" t="s">
        <v>8927</v>
      </c>
      <c r="C592" t="s">
        <v>8708</v>
      </c>
      <c r="F592" s="2">
        <f>VLOOKUP(A592,Izračun!A:J,10,0)</f>
        <v>6.2041879999999994</v>
      </c>
      <c r="H592">
        <f>VLOOKUP(A592,Izračun!A:F,6,0)</f>
        <v>1</v>
      </c>
      <c r="J592" t="s">
        <v>14574</v>
      </c>
      <c r="M592" t="s">
        <v>8709</v>
      </c>
      <c r="Q592" s="3" t="str">
        <f ca="1">IF(VLOOKUP(A592,Izračun!A:Q,17,0)=0," ",VLOOKUP(A592,Izračun!A:Q,17,0))</f>
        <v xml:space="preserve"> </v>
      </c>
      <c r="R592" t="s">
        <v>8710</v>
      </c>
      <c r="S592" t="str">
        <f ca="1">Izračun!$T$1</f>
        <v>0</v>
      </c>
    </row>
    <row r="593" spans="1:19" x14ac:dyDescent="0.25">
      <c r="A593" t="s">
        <v>864</v>
      </c>
      <c r="B593" t="s">
        <v>12002</v>
      </c>
      <c r="C593" t="s">
        <v>8708</v>
      </c>
      <c r="F593" s="2">
        <f>VLOOKUP(A593,Izračun!A:J,10,0)</f>
        <v>6.2041879999999994</v>
      </c>
      <c r="H593">
        <f>VLOOKUP(A593,Izračun!A:F,6,0)</f>
        <v>4</v>
      </c>
      <c r="J593" t="s">
        <v>14574</v>
      </c>
      <c r="M593" t="s">
        <v>8709</v>
      </c>
      <c r="Q593" s="3" t="str">
        <f ca="1">IF(VLOOKUP(A593,Izračun!A:Q,17,0)=0," ",VLOOKUP(A593,Izračun!A:Q,17,0))</f>
        <v xml:space="preserve"> </v>
      </c>
      <c r="R593" t="s">
        <v>8710</v>
      </c>
      <c r="S593" t="str">
        <f ca="1">Izračun!$T$1</f>
        <v>0</v>
      </c>
    </row>
    <row r="594" spans="1:19" x14ac:dyDescent="0.25">
      <c r="A594" t="s">
        <v>800</v>
      </c>
      <c r="B594" t="s">
        <v>9004</v>
      </c>
      <c r="C594" t="s">
        <v>8708</v>
      </c>
      <c r="F594" s="2">
        <f>VLOOKUP(A594,Izračun!A:J,10,0)</f>
        <v>6.2385919999999997</v>
      </c>
      <c r="H594">
        <f>VLOOKUP(A594,Izračun!A:F,6,0)</f>
        <v>0</v>
      </c>
      <c r="J594" t="s">
        <v>14574</v>
      </c>
      <c r="M594" t="s">
        <v>8709</v>
      </c>
      <c r="Q594" s="3">
        <f ca="1">IF(VLOOKUP(A594,Izračun!A:Q,17,0)=0," ",VLOOKUP(A594,Izračun!A:Q,17,0))</f>
        <v>5.641280000000001</v>
      </c>
      <c r="R594" t="s">
        <v>8710</v>
      </c>
      <c r="S594" t="str">
        <f ca="1">Izračun!$T$1</f>
        <v>0</v>
      </c>
    </row>
    <row r="595" spans="1:19" x14ac:dyDescent="0.25">
      <c r="A595" t="s">
        <v>5163</v>
      </c>
      <c r="B595" t="s">
        <v>8946</v>
      </c>
      <c r="C595" t="s">
        <v>8708</v>
      </c>
      <c r="F595" s="2">
        <f>VLOOKUP(A595,Izračun!A:J,10,0)</f>
        <v>6.2500600000000004</v>
      </c>
      <c r="H595">
        <f>VLOOKUP(A595,Izračun!A:F,6,0)</f>
        <v>11</v>
      </c>
      <c r="J595" t="s">
        <v>14574</v>
      </c>
      <c r="M595" t="s">
        <v>8709</v>
      </c>
      <c r="Q595" s="3" t="str">
        <f ca="1">IF(VLOOKUP(A595,Izračun!A:Q,17,0)=0," ",VLOOKUP(A595,Izračun!A:Q,17,0))</f>
        <v xml:space="preserve"> </v>
      </c>
      <c r="R595" t="s">
        <v>8710</v>
      </c>
      <c r="S595" t="str">
        <f ca="1">Izračun!$T$1</f>
        <v>0</v>
      </c>
    </row>
    <row r="596" spans="1:19" x14ac:dyDescent="0.25">
      <c r="A596" t="s">
        <v>6630</v>
      </c>
      <c r="B596" t="s">
        <v>11815</v>
      </c>
      <c r="C596" t="s">
        <v>8708</v>
      </c>
      <c r="F596" s="2">
        <f>VLOOKUP(A596,Izračun!A:J,10,0)</f>
        <v>6.2500600000000004</v>
      </c>
      <c r="H596">
        <f>VLOOKUP(A596,Izračun!A:F,6,0)</f>
        <v>1</v>
      </c>
      <c r="J596" t="s">
        <v>14574</v>
      </c>
      <c r="M596" t="s">
        <v>8709</v>
      </c>
      <c r="Q596" s="3" t="str">
        <f ca="1">IF(VLOOKUP(A596,Izračun!A:Q,17,0)=0," ",VLOOKUP(A596,Izračun!A:Q,17,0))</f>
        <v xml:space="preserve"> </v>
      </c>
      <c r="R596" t="s">
        <v>8710</v>
      </c>
      <c r="S596" t="str">
        <f ca="1">Izračun!$T$1</f>
        <v>0</v>
      </c>
    </row>
    <row r="597" spans="1:19" x14ac:dyDescent="0.25">
      <c r="A597" t="s">
        <v>1192</v>
      </c>
      <c r="B597" t="s">
        <v>12690</v>
      </c>
      <c r="C597" t="s">
        <v>8708</v>
      </c>
      <c r="F597" s="2">
        <f>VLOOKUP(A597,Izračun!A:J,10,0)</f>
        <v>6.2615279999999993</v>
      </c>
      <c r="H597">
        <f>VLOOKUP(A597,Izračun!A:F,6,0)</f>
        <v>5</v>
      </c>
      <c r="J597" t="s">
        <v>14574</v>
      </c>
      <c r="M597" t="s">
        <v>8709</v>
      </c>
      <c r="Q597" s="3">
        <f ca="1">IF(VLOOKUP(A597,Izračun!A:Q,17,0)=0," ",VLOOKUP(A597,Izračun!A:Q,17,0))</f>
        <v>5.6620200000000001</v>
      </c>
      <c r="R597" t="s">
        <v>8710</v>
      </c>
      <c r="S597" t="str">
        <f ca="1">Izračun!$T$1</f>
        <v>0</v>
      </c>
    </row>
    <row r="598" spans="1:19" x14ac:dyDescent="0.25">
      <c r="A598" t="s">
        <v>2235</v>
      </c>
      <c r="B598" t="s">
        <v>8797</v>
      </c>
      <c r="C598" t="s">
        <v>8708</v>
      </c>
      <c r="F598" s="2">
        <f>VLOOKUP(A598,Izračun!A:J,10,0)</f>
        <v>6.2659199999999986</v>
      </c>
      <c r="H598">
        <f>VLOOKUP(A598,Izračun!A:F,6,0)</f>
        <v>20</v>
      </c>
      <c r="J598" t="s">
        <v>14574</v>
      </c>
      <c r="M598" t="s">
        <v>8709</v>
      </c>
      <c r="Q598" s="3" t="str">
        <f ca="1">IF(VLOOKUP(A598,Izračun!A:Q,17,0)=0," ",VLOOKUP(A598,Izračun!A:Q,17,0))</f>
        <v xml:space="preserve"> </v>
      </c>
      <c r="R598" t="s">
        <v>8710</v>
      </c>
      <c r="S598" t="str">
        <f ca="1">Izračun!$T$1</f>
        <v>0</v>
      </c>
    </row>
    <row r="599" spans="1:19" x14ac:dyDescent="0.25">
      <c r="A599" t="s">
        <v>5563</v>
      </c>
      <c r="B599" t="s">
        <v>11810</v>
      </c>
      <c r="C599" t="s">
        <v>8708</v>
      </c>
      <c r="F599" s="2">
        <f>VLOOKUP(A599,Izračun!A:J,10,0)</f>
        <v>6.272996</v>
      </c>
      <c r="H599">
        <f>VLOOKUP(A599,Izračun!A:F,6,0)</f>
        <v>0</v>
      </c>
      <c r="J599" t="s">
        <v>14574</v>
      </c>
      <c r="M599" t="s">
        <v>8709</v>
      </c>
      <c r="Q599" s="3" t="str">
        <f ca="1">IF(VLOOKUP(A599,Izračun!A:Q,17,0)=0," ",VLOOKUP(A599,Izračun!A:Q,17,0))</f>
        <v xml:space="preserve"> </v>
      </c>
      <c r="R599" t="s">
        <v>8710</v>
      </c>
      <c r="S599" t="str">
        <f ca="1">Izračun!$T$1</f>
        <v>0</v>
      </c>
    </row>
    <row r="600" spans="1:19" x14ac:dyDescent="0.25">
      <c r="A600" t="s">
        <v>836</v>
      </c>
      <c r="B600" t="s">
        <v>9135</v>
      </c>
      <c r="C600" t="s">
        <v>8708</v>
      </c>
      <c r="F600" s="2">
        <f>VLOOKUP(A600,Izračun!A:J,10,0)</f>
        <v>6.272996</v>
      </c>
      <c r="H600">
        <f>VLOOKUP(A600,Izračun!A:F,6,0)</f>
        <v>8</v>
      </c>
      <c r="J600" t="s">
        <v>14574</v>
      </c>
      <c r="M600" t="s">
        <v>8709</v>
      </c>
      <c r="Q600" s="3" t="str">
        <f ca="1">IF(VLOOKUP(A600,Izračun!A:Q,17,0)=0," ",VLOOKUP(A600,Izračun!A:Q,17,0))</f>
        <v xml:space="preserve"> </v>
      </c>
      <c r="R600" t="s">
        <v>8710</v>
      </c>
      <c r="S600" t="str">
        <f ca="1">Izračun!$T$1</f>
        <v>0</v>
      </c>
    </row>
    <row r="601" spans="1:19" x14ac:dyDescent="0.25">
      <c r="A601" t="s">
        <v>1718</v>
      </c>
      <c r="B601" t="s">
        <v>8883</v>
      </c>
      <c r="C601" t="s">
        <v>8708</v>
      </c>
      <c r="F601" s="2">
        <f>VLOOKUP(A601,Izračun!A:J,10,0)</f>
        <v>6.272996</v>
      </c>
      <c r="H601">
        <f>VLOOKUP(A601,Izračun!A:F,6,0)</f>
        <v>102</v>
      </c>
      <c r="J601" t="s">
        <v>14574</v>
      </c>
      <c r="M601" t="s">
        <v>8709</v>
      </c>
      <c r="Q601" s="3" t="str">
        <f ca="1">IF(VLOOKUP(A601,Izračun!A:Q,17,0)=0," ",VLOOKUP(A601,Izračun!A:Q,17,0))</f>
        <v xml:space="preserve"> </v>
      </c>
      <c r="R601" t="s">
        <v>8710</v>
      </c>
      <c r="S601" t="str">
        <f ca="1">Izračun!$T$1</f>
        <v>0</v>
      </c>
    </row>
    <row r="602" spans="1:19" x14ac:dyDescent="0.25">
      <c r="A602" t="s">
        <v>4042</v>
      </c>
      <c r="B602" t="s">
        <v>12006</v>
      </c>
      <c r="C602" t="s">
        <v>8708</v>
      </c>
      <c r="F602" s="2">
        <f>VLOOKUP(A602,Izračun!A:J,10,0)</f>
        <v>6.3188679999999993</v>
      </c>
      <c r="H602">
        <f>VLOOKUP(A602,Izračun!A:F,6,0)</f>
        <v>35</v>
      </c>
      <c r="J602" t="s">
        <v>14574</v>
      </c>
      <c r="M602" t="s">
        <v>8709</v>
      </c>
      <c r="Q602" s="3" t="str">
        <f ca="1">IF(VLOOKUP(A602,Izračun!A:Q,17,0)=0," ",VLOOKUP(A602,Izračun!A:Q,17,0))</f>
        <v xml:space="preserve"> </v>
      </c>
      <c r="R602" t="s">
        <v>8710</v>
      </c>
      <c r="S602" t="str">
        <f ca="1">Izračun!$T$1</f>
        <v>0</v>
      </c>
    </row>
    <row r="603" spans="1:19" x14ac:dyDescent="0.25">
      <c r="A603" t="s">
        <v>1714</v>
      </c>
      <c r="B603" t="s">
        <v>13596</v>
      </c>
      <c r="C603" t="s">
        <v>8708</v>
      </c>
      <c r="F603" s="2">
        <f>VLOOKUP(A603,Izračun!A:J,10,0)</f>
        <v>6.3647399999999994</v>
      </c>
      <c r="H603">
        <f>VLOOKUP(A603,Izračun!A:F,6,0)</f>
        <v>0</v>
      </c>
      <c r="J603" t="s">
        <v>14574</v>
      </c>
      <c r="M603" t="s">
        <v>8709</v>
      </c>
      <c r="Q603" s="3" t="str">
        <f ca="1">IF(VLOOKUP(A603,Izračun!A:Q,17,0)=0," ",VLOOKUP(A603,Izračun!A:Q,17,0))</f>
        <v xml:space="preserve"> </v>
      </c>
      <c r="R603" t="s">
        <v>8710</v>
      </c>
      <c r="S603" t="str">
        <f ca="1">Izračun!$T$1</f>
        <v>0</v>
      </c>
    </row>
    <row r="604" spans="1:19" x14ac:dyDescent="0.25">
      <c r="A604" t="s">
        <v>3190</v>
      </c>
      <c r="B604" t="s">
        <v>8741</v>
      </c>
      <c r="C604" t="s">
        <v>8708</v>
      </c>
      <c r="F604" s="2">
        <f>VLOOKUP(A604,Izračun!A:J,10,0)</f>
        <v>6.3744999999999994</v>
      </c>
      <c r="H604">
        <f>VLOOKUP(A604,Izračun!A:F,6,0)</f>
        <v>68</v>
      </c>
      <c r="J604" t="s">
        <v>14574</v>
      </c>
      <c r="M604" t="s">
        <v>8709</v>
      </c>
      <c r="Q604" s="3">
        <f ca="1">IF(VLOOKUP(A604,Izračun!A:Q,17,0)=0," ",VLOOKUP(A604,Izračun!A:Q,17,0))</f>
        <v>5.8712499999999999</v>
      </c>
      <c r="R604" t="s">
        <v>8710</v>
      </c>
      <c r="S604" t="str">
        <f ca="1">Izračun!$T$1</f>
        <v>0</v>
      </c>
    </row>
    <row r="605" spans="1:19" x14ac:dyDescent="0.25">
      <c r="A605" t="s">
        <v>3948</v>
      </c>
      <c r="B605" t="s">
        <v>12015</v>
      </c>
      <c r="C605" t="s">
        <v>8708</v>
      </c>
      <c r="F605" s="2">
        <f>VLOOKUP(A605,Izračun!A:J,10,0)</f>
        <v>6.3762080000000001</v>
      </c>
      <c r="H605">
        <f>VLOOKUP(A605,Izračun!A:F,6,0)</f>
        <v>75</v>
      </c>
      <c r="J605" t="s">
        <v>14574</v>
      </c>
      <c r="M605" t="s">
        <v>8709</v>
      </c>
      <c r="Q605" s="3" t="str">
        <f ca="1">IF(VLOOKUP(A605,Izračun!A:Q,17,0)=0," ",VLOOKUP(A605,Izračun!A:Q,17,0))</f>
        <v xml:space="preserve"> </v>
      </c>
      <c r="R605" t="s">
        <v>8710</v>
      </c>
      <c r="S605" t="str">
        <f ca="1">Izračun!$T$1</f>
        <v>0</v>
      </c>
    </row>
    <row r="606" spans="1:19" x14ac:dyDescent="0.25">
      <c r="A606" t="s">
        <v>5421</v>
      </c>
      <c r="B606" t="s">
        <v>9047</v>
      </c>
      <c r="C606" t="s">
        <v>8708</v>
      </c>
      <c r="F606" s="2">
        <f>VLOOKUP(A606,Izračun!A:J,10,0)</f>
        <v>6.3876759999999999</v>
      </c>
      <c r="H606">
        <f>VLOOKUP(A606,Izračun!A:F,6,0)</f>
        <v>40</v>
      </c>
      <c r="J606" t="s">
        <v>14574</v>
      </c>
      <c r="M606" t="s">
        <v>8709</v>
      </c>
      <c r="Q606" s="3" t="str">
        <f ca="1">IF(VLOOKUP(A606,Izračun!A:Q,17,0)=0," ",VLOOKUP(A606,Izračun!A:Q,17,0))</f>
        <v xml:space="preserve"> </v>
      </c>
      <c r="R606" t="s">
        <v>8710</v>
      </c>
      <c r="S606" t="str">
        <f ca="1">Izračun!$T$1</f>
        <v>0</v>
      </c>
    </row>
    <row r="607" spans="1:19" x14ac:dyDescent="0.25">
      <c r="A607" t="s">
        <v>1277</v>
      </c>
      <c r="B607" t="s">
        <v>11983</v>
      </c>
      <c r="C607" t="s">
        <v>8708</v>
      </c>
      <c r="F607" s="2">
        <f>VLOOKUP(A607,Izračun!A:J,10,0)</f>
        <v>6.4220799999999993</v>
      </c>
      <c r="H607">
        <f>VLOOKUP(A607,Izračun!A:F,6,0)</f>
        <v>9</v>
      </c>
      <c r="J607" t="s">
        <v>14574</v>
      </c>
      <c r="M607" t="s">
        <v>8709</v>
      </c>
      <c r="Q607" s="3" t="str">
        <f ca="1">IF(VLOOKUP(A607,Izračun!A:Q,17,0)=0," ",VLOOKUP(A607,Izračun!A:Q,17,0))</f>
        <v xml:space="preserve"> </v>
      </c>
      <c r="R607" t="s">
        <v>8710</v>
      </c>
      <c r="S607" t="str">
        <f ca="1">Izračun!$T$1</f>
        <v>0</v>
      </c>
    </row>
    <row r="608" spans="1:19" x14ac:dyDescent="0.25">
      <c r="A608" t="s">
        <v>532</v>
      </c>
      <c r="B608" t="s">
        <v>11803</v>
      </c>
      <c r="C608" t="s">
        <v>8708</v>
      </c>
      <c r="F608" s="2">
        <f>VLOOKUP(A608,Izračun!A:J,10,0)</f>
        <v>6.4220799999999993</v>
      </c>
      <c r="H608">
        <f>VLOOKUP(A608,Izračun!A:F,6,0)</f>
        <v>40</v>
      </c>
      <c r="J608" t="s">
        <v>14574</v>
      </c>
      <c r="M608" t="s">
        <v>8709</v>
      </c>
      <c r="Q608" s="3" t="str">
        <f ca="1">IF(VLOOKUP(A608,Izračun!A:Q,17,0)=0," ",VLOOKUP(A608,Izračun!A:Q,17,0))</f>
        <v xml:space="preserve"> </v>
      </c>
      <c r="R608" t="s">
        <v>8710</v>
      </c>
      <c r="S608" t="str">
        <f ca="1">Izračun!$T$1</f>
        <v>0</v>
      </c>
    </row>
    <row r="609" spans="1:19" x14ac:dyDescent="0.25">
      <c r="A609" t="s">
        <v>842</v>
      </c>
      <c r="B609" t="s">
        <v>9143</v>
      </c>
      <c r="C609" t="s">
        <v>8708</v>
      </c>
      <c r="F609" s="2">
        <f>VLOOKUP(A609,Izračun!A:J,10,0)</f>
        <v>6.4564840000000006</v>
      </c>
      <c r="H609">
        <f>VLOOKUP(A609,Izračun!A:F,6,0)</f>
        <v>18</v>
      </c>
      <c r="J609" t="s">
        <v>14574</v>
      </c>
      <c r="M609" t="s">
        <v>8709</v>
      </c>
      <c r="Q609" s="3" t="str">
        <f ca="1">IF(VLOOKUP(A609,Izračun!A:Q,17,0)=0," ",VLOOKUP(A609,Izračun!A:Q,17,0))</f>
        <v xml:space="preserve"> </v>
      </c>
      <c r="R609" t="s">
        <v>8710</v>
      </c>
      <c r="S609" t="str">
        <f ca="1">Izračun!$T$1</f>
        <v>0</v>
      </c>
    </row>
    <row r="610" spans="1:19" x14ac:dyDescent="0.25">
      <c r="A610" t="s">
        <v>4707</v>
      </c>
      <c r="B610" t="s">
        <v>10026</v>
      </c>
      <c r="C610" t="s">
        <v>8708</v>
      </c>
      <c r="F610" s="2">
        <f>VLOOKUP(A610,Izračun!A:J,10,0)</f>
        <v>6.4562400000000011</v>
      </c>
      <c r="H610">
        <f>VLOOKUP(A610,Izračun!A:F,6,0)</f>
        <v>107</v>
      </c>
      <c r="J610" t="s">
        <v>14574</v>
      </c>
      <c r="M610" t="s">
        <v>8709</v>
      </c>
      <c r="Q610" s="3" t="str">
        <f ca="1">IF(VLOOKUP(A610,Izračun!A:Q,17,0)=0," ",VLOOKUP(A610,Izračun!A:Q,17,0))</f>
        <v xml:space="preserve"> </v>
      </c>
      <c r="R610" t="s">
        <v>8710</v>
      </c>
      <c r="S610" t="str">
        <f ca="1">Izračun!$T$1</f>
        <v>0</v>
      </c>
    </row>
    <row r="611" spans="1:19" x14ac:dyDescent="0.25">
      <c r="A611" t="s">
        <v>10648</v>
      </c>
      <c r="B611" t="s">
        <v>12418</v>
      </c>
      <c r="C611" t="s">
        <v>8708</v>
      </c>
      <c r="F611" s="2">
        <f>VLOOKUP(A611,Izračun!A:J,10,0)</f>
        <v>6.5135800000000001</v>
      </c>
      <c r="H611">
        <f>VLOOKUP(A611,Izračun!A:F,6,0)</f>
        <v>20</v>
      </c>
      <c r="J611" t="s">
        <v>14574</v>
      </c>
      <c r="M611" t="s">
        <v>8709</v>
      </c>
      <c r="Q611" s="3" t="str">
        <f ca="1">IF(VLOOKUP(A611,Izračun!A:Q,17,0)=0," ",VLOOKUP(A611,Izračun!A:Q,17,0))</f>
        <v xml:space="preserve"> </v>
      </c>
      <c r="R611" t="s">
        <v>8710</v>
      </c>
      <c r="S611" t="str">
        <f ca="1">Izračun!$T$1</f>
        <v>0</v>
      </c>
    </row>
    <row r="612" spans="1:19" x14ac:dyDescent="0.25">
      <c r="A612" t="s">
        <v>7115</v>
      </c>
      <c r="B612" t="s">
        <v>8890</v>
      </c>
      <c r="C612" t="s">
        <v>8708</v>
      </c>
      <c r="F612" s="2">
        <f>VLOOKUP(A612,Izračun!A:J,10,0)</f>
        <v>6.5138239999999996</v>
      </c>
      <c r="H612">
        <f>VLOOKUP(A612,Izračun!A:F,6,0)</f>
        <v>29</v>
      </c>
      <c r="J612" t="s">
        <v>14574</v>
      </c>
      <c r="M612" t="s">
        <v>8709</v>
      </c>
      <c r="Q612" s="3" t="str">
        <f ca="1">IF(VLOOKUP(A612,Izračun!A:Q,17,0)=0," ",VLOOKUP(A612,Izračun!A:Q,17,0))</f>
        <v xml:space="preserve"> </v>
      </c>
      <c r="R612" t="s">
        <v>8710</v>
      </c>
      <c r="S612" t="str">
        <f ca="1">Izračun!$T$1</f>
        <v>0</v>
      </c>
    </row>
    <row r="613" spans="1:19" x14ac:dyDescent="0.25">
      <c r="A613" t="s">
        <v>846</v>
      </c>
      <c r="B613" t="s">
        <v>9137</v>
      </c>
      <c r="C613" t="s">
        <v>8708</v>
      </c>
      <c r="F613" s="2">
        <f>VLOOKUP(A613,Izračun!A:J,10,0)</f>
        <v>6.5138239999999996</v>
      </c>
      <c r="H613">
        <f>VLOOKUP(A613,Izračun!A:F,6,0)</f>
        <v>0</v>
      </c>
      <c r="J613" t="s">
        <v>14574</v>
      </c>
      <c r="M613" t="s">
        <v>8709</v>
      </c>
      <c r="Q613" s="3" t="str">
        <f ca="1">IF(VLOOKUP(A613,Izračun!A:Q,17,0)=0," ",VLOOKUP(A613,Izračun!A:Q,17,0))</f>
        <v xml:space="preserve"> </v>
      </c>
      <c r="R613" t="s">
        <v>8710</v>
      </c>
      <c r="S613" t="str">
        <f ca="1">Izračun!$T$1</f>
        <v>0</v>
      </c>
    </row>
    <row r="614" spans="1:19" x14ac:dyDescent="0.25">
      <c r="A614" t="s">
        <v>2432</v>
      </c>
      <c r="B614" t="s">
        <v>8909</v>
      </c>
      <c r="C614" t="s">
        <v>8708</v>
      </c>
      <c r="F614" s="2">
        <f>VLOOKUP(A614,Izračun!A:J,10,0)</f>
        <v>6.5367600000000001</v>
      </c>
      <c r="H614">
        <f>VLOOKUP(A614,Izračun!A:F,6,0)</f>
        <v>0</v>
      </c>
      <c r="J614" t="s">
        <v>14574</v>
      </c>
      <c r="M614" t="s">
        <v>8709</v>
      </c>
      <c r="Q614" s="3" t="str">
        <f ca="1">IF(VLOOKUP(A614,Izračun!A:Q,17,0)=0," ",VLOOKUP(A614,Izračun!A:Q,17,0))</f>
        <v xml:space="preserve"> </v>
      </c>
      <c r="R614" t="s">
        <v>8710</v>
      </c>
      <c r="S614" t="str">
        <f ca="1">Izračun!$T$1</f>
        <v>0</v>
      </c>
    </row>
    <row r="615" spans="1:19" x14ac:dyDescent="0.25">
      <c r="A615" t="s">
        <v>1813</v>
      </c>
      <c r="B615" t="s">
        <v>8881</v>
      </c>
      <c r="C615" t="s">
        <v>8708</v>
      </c>
      <c r="F615" s="2">
        <f>VLOOKUP(A615,Izračun!A:J,10,0)</f>
        <v>6.5367600000000001</v>
      </c>
      <c r="H615">
        <f>VLOOKUP(A615,Izračun!A:F,6,0)</f>
        <v>15</v>
      </c>
      <c r="J615" t="s">
        <v>14574</v>
      </c>
      <c r="M615" t="s">
        <v>8709</v>
      </c>
      <c r="Q615" s="3" t="str">
        <f ca="1">IF(VLOOKUP(A615,Izračun!A:Q,17,0)=0," ",VLOOKUP(A615,Izračun!A:Q,17,0))</f>
        <v xml:space="preserve"> </v>
      </c>
      <c r="R615" t="s">
        <v>8710</v>
      </c>
      <c r="S615" t="str">
        <f ca="1">Izračun!$T$1</f>
        <v>0</v>
      </c>
    </row>
    <row r="616" spans="1:19" x14ac:dyDescent="0.25">
      <c r="A616" t="s">
        <v>852</v>
      </c>
      <c r="B616" t="s">
        <v>12464</v>
      </c>
      <c r="C616" t="s">
        <v>8708</v>
      </c>
      <c r="F616" s="2">
        <f>VLOOKUP(A616,Izračun!A:J,10,0)</f>
        <v>6.5596959999999989</v>
      </c>
      <c r="H616">
        <f>VLOOKUP(A616,Izračun!A:F,6,0)</f>
        <v>15</v>
      </c>
      <c r="J616" t="s">
        <v>14574</v>
      </c>
      <c r="M616" t="s">
        <v>8709</v>
      </c>
      <c r="Q616" s="3" t="str">
        <f ca="1">IF(VLOOKUP(A616,Izračun!A:Q,17,0)=0," ",VLOOKUP(A616,Izračun!A:Q,17,0))</f>
        <v xml:space="preserve"> </v>
      </c>
      <c r="R616" t="s">
        <v>8710</v>
      </c>
      <c r="S616" t="str">
        <f ca="1">Izračun!$T$1</f>
        <v>0</v>
      </c>
    </row>
    <row r="617" spans="1:19" x14ac:dyDescent="0.25">
      <c r="A617" t="s">
        <v>1625</v>
      </c>
      <c r="B617" t="s">
        <v>13166</v>
      </c>
      <c r="C617" t="s">
        <v>8708</v>
      </c>
      <c r="F617" s="2">
        <f>VLOOKUP(A617,Izračun!A:J,10,0)</f>
        <v>6.5599399999999992</v>
      </c>
      <c r="H617">
        <f>VLOOKUP(A617,Izračun!A:F,6,0)</f>
        <v>10</v>
      </c>
      <c r="J617" t="s">
        <v>14574</v>
      </c>
      <c r="M617" t="s">
        <v>8709</v>
      </c>
      <c r="Q617" s="3" t="str">
        <f ca="1">IF(VLOOKUP(A617,Izračun!A:Q,17,0)=0," ",VLOOKUP(A617,Izračun!A:Q,17,0))</f>
        <v xml:space="preserve"> </v>
      </c>
      <c r="R617" t="s">
        <v>8710</v>
      </c>
      <c r="S617" t="str">
        <f ca="1">Izračun!$T$1</f>
        <v>0</v>
      </c>
    </row>
    <row r="618" spans="1:19" x14ac:dyDescent="0.25">
      <c r="A618" t="s">
        <v>2082</v>
      </c>
      <c r="B618" t="s">
        <v>8774</v>
      </c>
      <c r="C618" t="s">
        <v>8708</v>
      </c>
      <c r="F618" s="2">
        <f>VLOOKUP(A618,Izračun!A:J,10,0)</f>
        <v>6.5704320000000003</v>
      </c>
      <c r="H618">
        <f>VLOOKUP(A618,Izračun!A:F,6,0)</f>
        <v>0</v>
      </c>
      <c r="J618" t="s">
        <v>14574</v>
      </c>
      <c r="M618" t="s">
        <v>8709</v>
      </c>
      <c r="Q618" s="3" t="str">
        <f ca="1">IF(VLOOKUP(A618,Izračun!A:Q,17,0)=0," ",VLOOKUP(A618,Izračun!A:Q,17,0))</f>
        <v xml:space="preserve"> </v>
      </c>
      <c r="R618" t="s">
        <v>8710</v>
      </c>
      <c r="S618" t="str">
        <f ca="1">Izračun!$T$1</f>
        <v>0</v>
      </c>
    </row>
    <row r="619" spans="1:19" x14ac:dyDescent="0.25">
      <c r="A619" t="s">
        <v>11521</v>
      </c>
      <c r="B619" t="s">
        <v>13168</v>
      </c>
      <c r="C619" t="s">
        <v>8708</v>
      </c>
      <c r="F619" s="2">
        <f>VLOOKUP(A619,Izračun!A:J,10,0)</f>
        <v>6.5938559999999997</v>
      </c>
      <c r="H619">
        <f>VLOOKUP(A619,Izračun!A:F,6,0)</f>
        <v>5</v>
      </c>
      <c r="J619" t="s">
        <v>14574</v>
      </c>
      <c r="M619" t="s">
        <v>8709</v>
      </c>
      <c r="Q619" s="3">
        <f ca="1">IF(VLOOKUP(A619,Izračun!A:Q,17,0)=0," ",VLOOKUP(A619,Izračun!A:Q,17,0))</f>
        <v>6.1817400000000005</v>
      </c>
      <c r="R619" t="s">
        <v>8710</v>
      </c>
      <c r="S619" t="str">
        <f ca="1">Izračun!$T$1</f>
        <v>0</v>
      </c>
    </row>
    <row r="620" spans="1:19" x14ac:dyDescent="0.25">
      <c r="A620" t="s">
        <v>4304</v>
      </c>
      <c r="B620" t="s">
        <v>13916</v>
      </c>
      <c r="C620" t="s">
        <v>8708</v>
      </c>
      <c r="F620" s="2">
        <f>VLOOKUP(A620,Izračun!A:J,10,0)</f>
        <v>6.5938559999999997</v>
      </c>
      <c r="H620">
        <f>VLOOKUP(A620,Izračun!A:F,6,0)</f>
        <v>14</v>
      </c>
      <c r="J620" t="s">
        <v>14574</v>
      </c>
      <c r="M620" t="s">
        <v>8709</v>
      </c>
      <c r="Q620" s="3" t="str">
        <f ca="1">IF(VLOOKUP(A620,Izračun!A:Q,17,0)=0," ",VLOOKUP(A620,Izračun!A:Q,17,0))</f>
        <v xml:space="preserve"> </v>
      </c>
      <c r="R620" t="s">
        <v>8710</v>
      </c>
      <c r="S620" t="str">
        <f ca="1">Izračun!$T$1</f>
        <v>0</v>
      </c>
    </row>
    <row r="621" spans="1:19" x14ac:dyDescent="0.25">
      <c r="A621" t="s">
        <v>3653</v>
      </c>
      <c r="B621" t="s">
        <v>11032</v>
      </c>
      <c r="C621" t="s">
        <v>8708</v>
      </c>
      <c r="F621" s="2">
        <f>VLOOKUP(A621,Izračun!A:J,10,0)</f>
        <v>6.6172800000000001</v>
      </c>
      <c r="H621">
        <f>VLOOKUP(A621,Izračun!A:F,6,0)</f>
        <v>18</v>
      </c>
      <c r="J621" t="s">
        <v>14574</v>
      </c>
      <c r="M621" t="s">
        <v>8709</v>
      </c>
      <c r="Q621" s="3" t="str">
        <f ca="1">IF(VLOOKUP(A621,Izračun!A:Q,17,0)=0," ",VLOOKUP(A621,Izračun!A:Q,17,0))</f>
        <v xml:space="preserve"> </v>
      </c>
      <c r="R621" t="s">
        <v>8710</v>
      </c>
      <c r="S621" t="str">
        <f ca="1">Izračun!$T$1</f>
        <v>0</v>
      </c>
    </row>
    <row r="622" spans="1:19" x14ac:dyDescent="0.25">
      <c r="A622" t="s">
        <v>4146</v>
      </c>
      <c r="B622" t="s">
        <v>11868</v>
      </c>
      <c r="C622" t="s">
        <v>8708</v>
      </c>
      <c r="F622" s="2">
        <f>VLOOKUP(A622,Izračun!A:J,10,0)</f>
        <v>6.6399719999999993</v>
      </c>
      <c r="H622">
        <f>VLOOKUP(A622,Izračun!A:F,6,0)</f>
        <v>52</v>
      </c>
      <c r="J622" t="s">
        <v>14574</v>
      </c>
      <c r="M622" t="s">
        <v>8709</v>
      </c>
      <c r="Q622" s="3" t="str">
        <f ca="1">IF(VLOOKUP(A622,Izračun!A:Q,17,0)=0," ",VLOOKUP(A622,Izračun!A:Q,17,0))</f>
        <v xml:space="preserve"> </v>
      </c>
      <c r="R622" t="s">
        <v>8710</v>
      </c>
      <c r="S622" t="str">
        <f ca="1">Izračun!$T$1</f>
        <v>0</v>
      </c>
    </row>
    <row r="623" spans="1:19" x14ac:dyDescent="0.25">
      <c r="A623" t="s">
        <v>7091</v>
      </c>
      <c r="B623" t="s">
        <v>8972</v>
      </c>
      <c r="C623" t="s">
        <v>8708</v>
      </c>
      <c r="F623" s="2">
        <f>VLOOKUP(A623,Izračun!A:J,10,0)</f>
        <v>6.65144</v>
      </c>
      <c r="H623">
        <f>VLOOKUP(A623,Izračun!A:F,6,0)</f>
        <v>32</v>
      </c>
      <c r="J623" t="s">
        <v>14574</v>
      </c>
      <c r="M623" t="s">
        <v>8709</v>
      </c>
      <c r="Q623" s="3" t="str">
        <f ca="1">IF(VLOOKUP(A623,Izračun!A:Q,17,0)=0," ",VLOOKUP(A623,Izračun!A:Q,17,0))</f>
        <v xml:space="preserve"> </v>
      </c>
      <c r="R623" t="s">
        <v>8710</v>
      </c>
      <c r="S623" t="str">
        <f ca="1">Izračun!$T$1</f>
        <v>0</v>
      </c>
    </row>
    <row r="624" spans="1:19" x14ac:dyDescent="0.25">
      <c r="A624" t="s">
        <v>6197</v>
      </c>
      <c r="B624" t="s">
        <v>9461</v>
      </c>
      <c r="C624" t="s">
        <v>8708</v>
      </c>
      <c r="F624" s="2">
        <f>VLOOKUP(A624,Izračun!A:J,10,0)</f>
        <v>6.65144</v>
      </c>
      <c r="H624">
        <f>VLOOKUP(A624,Izračun!A:F,6,0)</f>
        <v>31</v>
      </c>
      <c r="J624" t="s">
        <v>14574</v>
      </c>
      <c r="M624" t="s">
        <v>8709</v>
      </c>
      <c r="Q624" s="3" t="str">
        <f ca="1">IF(VLOOKUP(A624,Izračun!A:Q,17,0)=0," ",VLOOKUP(A624,Izračun!A:Q,17,0))</f>
        <v xml:space="preserve"> </v>
      </c>
      <c r="R624" t="s">
        <v>8710</v>
      </c>
      <c r="S624" t="str">
        <f ca="1">Izračun!$T$1</f>
        <v>0</v>
      </c>
    </row>
    <row r="625" spans="1:19" x14ac:dyDescent="0.25">
      <c r="A625" t="s">
        <v>2092</v>
      </c>
      <c r="B625" t="s">
        <v>8790</v>
      </c>
      <c r="C625" t="s">
        <v>8708</v>
      </c>
      <c r="F625" s="2">
        <f>VLOOKUP(A625,Izračun!A:J,10,0)</f>
        <v>5.9731199999999998</v>
      </c>
      <c r="H625">
        <f>VLOOKUP(A625,Izračun!A:F,6,0)</f>
        <v>21</v>
      </c>
      <c r="J625" t="s">
        <v>14574</v>
      </c>
      <c r="M625" t="s">
        <v>8709</v>
      </c>
      <c r="Q625" s="3" t="str">
        <f ca="1">IF(VLOOKUP(A625,Izračun!A:Q,17,0)=0," ",VLOOKUP(A625,Izračun!A:Q,17,0))</f>
        <v xml:space="preserve"> </v>
      </c>
      <c r="R625" t="s">
        <v>8710</v>
      </c>
      <c r="S625" t="str">
        <f ca="1">Izračun!$T$1</f>
        <v>0</v>
      </c>
    </row>
    <row r="626" spans="1:19" x14ac:dyDescent="0.25">
      <c r="A626" t="s">
        <v>759</v>
      </c>
      <c r="B626" t="s">
        <v>9078</v>
      </c>
      <c r="C626" t="s">
        <v>8708</v>
      </c>
      <c r="F626" s="2">
        <f>VLOOKUP(A626,Izračun!A:J,10,0)</f>
        <v>6.6629079999999989</v>
      </c>
      <c r="H626">
        <f>VLOOKUP(A626,Izračun!A:F,6,0)</f>
        <v>0</v>
      </c>
      <c r="J626" t="s">
        <v>14574</v>
      </c>
      <c r="M626" t="s">
        <v>8709</v>
      </c>
      <c r="Q626" s="3" t="str">
        <f ca="1">IF(VLOOKUP(A626,Izračun!A:Q,17,0)=0," ",VLOOKUP(A626,Izračun!A:Q,17,0))</f>
        <v xml:space="preserve"> </v>
      </c>
      <c r="R626" t="s">
        <v>8710</v>
      </c>
      <c r="S626" t="str">
        <f ca="1">Izračun!$T$1</f>
        <v>0</v>
      </c>
    </row>
    <row r="627" spans="1:19" x14ac:dyDescent="0.25">
      <c r="A627" t="s">
        <v>6979</v>
      </c>
      <c r="B627" t="s">
        <v>8965</v>
      </c>
      <c r="C627" t="s">
        <v>8708</v>
      </c>
      <c r="F627" s="2">
        <f>VLOOKUP(A627,Izračun!A:J,10,0)</f>
        <v>6.6743760000000005</v>
      </c>
      <c r="H627">
        <f>VLOOKUP(A627,Izračun!A:F,6,0)</f>
        <v>41</v>
      </c>
      <c r="J627" t="s">
        <v>14574</v>
      </c>
      <c r="M627" t="s">
        <v>8709</v>
      </c>
      <c r="Q627" s="3" t="str">
        <f ca="1">IF(VLOOKUP(A627,Izračun!A:Q,17,0)=0," ",VLOOKUP(A627,Izračun!A:Q,17,0))</f>
        <v xml:space="preserve"> </v>
      </c>
      <c r="R627" t="s">
        <v>8710</v>
      </c>
      <c r="S627" t="str">
        <f ca="1">Izračun!$T$1</f>
        <v>0</v>
      </c>
    </row>
    <row r="628" spans="1:19" x14ac:dyDescent="0.25">
      <c r="A628" t="s">
        <v>7138</v>
      </c>
      <c r="B628" t="s">
        <v>8974</v>
      </c>
      <c r="C628" t="s">
        <v>8708</v>
      </c>
      <c r="F628" s="2">
        <f>VLOOKUP(A628,Izračun!A:J,10,0)</f>
        <v>6.6743760000000005</v>
      </c>
      <c r="H628">
        <f>VLOOKUP(A628,Izračun!A:F,6,0)</f>
        <v>21</v>
      </c>
      <c r="J628" t="s">
        <v>14574</v>
      </c>
      <c r="M628" t="s">
        <v>8709</v>
      </c>
      <c r="Q628" s="3" t="str">
        <f ca="1">IF(VLOOKUP(A628,Izračun!A:Q,17,0)=0," ",VLOOKUP(A628,Izračun!A:Q,17,0))</f>
        <v xml:space="preserve"> </v>
      </c>
      <c r="R628" t="s">
        <v>8710</v>
      </c>
      <c r="S628" t="str">
        <f ca="1">Izračun!$T$1</f>
        <v>0</v>
      </c>
    </row>
    <row r="629" spans="1:19" x14ac:dyDescent="0.25">
      <c r="A629" t="s">
        <v>6983</v>
      </c>
      <c r="B629" t="s">
        <v>9156</v>
      </c>
      <c r="C629" t="s">
        <v>8708</v>
      </c>
      <c r="F629" s="2">
        <f>VLOOKUP(A629,Izračun!A:J,10,0)</f>
        <v>6.6743760000000005</v>
      </c>
      <c r="H629">
        <f>VLOOKUP(A629,Izračun!A:F,6,0)</f>
        <v>51</v>
      </c>
      <c r="J629" t="s">
        <v>14574</v>
      </c>
      <c r="M629" t="s">
        <v>8709</v>
      </c>
      <c r="Q629" s="3" t="str">
        <f ca="1">IF(VLOOKUP(A629,Izračun!A:Q,17,0)=0," ",VLOOKUP(A629,Izračun!A:Q,17,0))</f>
        <v xml:space="preserve"> </v>
      </c>
      <c r="R629" t="s">
        <v>8710</v>
      </c>
      <c r="S629" t="str">
        <f ca="1">Izračun!$T$1</f>
        <v>0</v>
      </c>
    </row>
    <row r="630" spans="1:19" x14ac:dyDescent="0.25">
      <c r="A630" t="s">
        <v>5133</v>
      </c>
      <c r="B630" t="s">
        <v>14103</v>
      </c>
      <c r="C630" t="s">
        <v>8708</v>
      </c>
      <c r="F630" s="2">
        <f>VLOOKUP(A630,Izračun!A:J,10,0)</f>
        <v>6.6858439999999995</v>
      </c>
      <c r="H630">
        <f>VLOOKUP(A630,Izračun!A:F,6,0)</f>
        <v>5</v>
      </c>
      <c r="J630" t="s">
        <v>14574</v>
      </c>
      <c r="M630" t="s">
        <v>8709</v>
      </c>
      <c r="Q630" s="3" t="str">
        <f ca="1">IF(VLOOKUP(A630,Izračun!A:Q,17,0)=0," ",VLOOKUP(A630,Izračun!A:Q,17,0))</f>
        <v xml:space="preserve"> </v>
      </c>
      <c r="R630" t="s">
        <v>8710</v>
      </c>
      <c r="S630" t="str">
        <f ca="1">Izračun!$T$1</f>
        <v>0</v>
      </c>
    </row>
    <row r="631" spans="1:19" x14ac:dyDescent="0.25">
      <c r="A631" t="s">
        <v>2539</v>
      </c>
      <c r="B631" t="s">
        <v>9253</v>
      </c>
      <c r="C631" t="s">
        <v>8708</v>
      </c>
      <c r="F631" s="2">
        <f>VLOOKUP(A631,Izračun!A:J,10,0)</f>
        <v>6.6973120000000002</v>
      </c>
      <c r="H631">
        <f>VLOOKUP(A631,Izračun!A:F,6,0)</f>
        <v>12</v>
      </c>
      <c r="J631" t="s">
        <v>14574</v>
      </c>
      <c r="M631" t="s">
        <v>8709</v>
      </c>
      <c r="Q631" s="3" t="str">
        <f ca="1">IF(VLOOKUP(A631,Izračun!A:Q,17,0)=0," ",VLOOKUP(A631,Izračun!A:Q,17,0))</f>
        <v xml:space="preserve"> </v>
      </c>
      <c r="R631" t="s">
        <v>8710</v>
      </c>
      <c r="S631" t="str">
        <f ca="1">Izračun!$T$1</f>
        <v>0</v>
      </c>
    </row>
    <row r="632" spans="1:19" x14ac:dyDescent="0.25">
      <c r="A632" t="s">
        <v>4178</v>
      </c>
      <c r="B632" t="s">
        <v>10987</v>
      </c>
      <c r="C632" t="s">
        <v>8708</v>
      </c>
      <c r="F632" s="2">
        <f>VLOOKUP(A632,Izračun!A:J,10,0)</f>
        <v>6.7032899999999991</v>
      </c>
      <c r="H632">
        <f>VLOOKUP(A632,Izračun!A:F,6,0)</f>
        <v>13</v>
      </c>
      <c r="J632" t="s">
        <v>14574</v>
      </c>
      <c r="M632" t="s">
        <v>8709</v>
      </c>
      <c r="Q632" s="3" t="str">
        <f ca="1">IF(VLOOKUP(A632,Izračun!A:Q,17,0)=0," ",VLOOKUP(A632,Izračun!A:Q,17,0))</f>
        <v xml:space="preserve"> </v>
      </c>
      <c r="R632" t="s">
        <v>8710</v>
      </c>
      <c r="S632" t="str">
        <f ca="1">Izračun!$T$1</f>
        <v>0</v>
      </c>
    </row>
    <row r="633" spans="1:19" x14ac:dyDescent="0.25">
      <c r="A633" t="s">
        <v>7140</v>
      </c>
      <c r="B633" t="s">
        <v>8975</v>
      </c>
      <c r="C633" t="s">
        <v>8708</v>
      </c>
      <c r="F633" s="2">
        <f>VLOOKUP(A633,Izračun!A:J,10,0)</f>
        <v>6.7087799999999991</v>
      </c>
      <c r="H633">
        <f>VLOOKUP(A633,Izračun!A:F,6,0)</f>
        <v>58</v>
      </c>
      <c r="J633" t="s">
        <v>14574</v>
      </c>
      <c r="M633" t="s">
        <v>8709</v>
      </c>
      <c r="Q633" s="3" t="str">
        <f ca="1">IF(VLOOKUP(A633,Izračun!A:Q,17,0)=0," ",VLOOKUP(A633,Izračun!A:Q,17,0))</f>
        <v xml:space="preserve"> </v>
      </c>
      <c r="R633" t="s">
        <v>8710</v>
      </c>
      <c r="S633" t="str">
        <f ca="1">Izračun!$T$1</f>
        <v>0</v>
      </c>
    </row>
    <row r="634" spans="1:19" x14ac:dyDescent="0.25">
      <c r="A634" t="s">
        <v>5389</v>
      </c>
      <c r="B634" t="s">
        <v>13219</v>
      </c>
      <c r="C634" t="s">
        <v>8708</v>
      </c>
      <c r="F634" s="2">
        <f>VLOOKUP(A634,Izračun!A:J,10,0)</f>
        <v>6.71908656</v>
      </c>
      <c r="H634">
        <f>VLOOKUP(A634,Izračun!A:F,6,0)</f>
        <v>0</v>
      </c>
      <c r="J634" t="s">
        <v>14574</v>
      </c>
      <c r="M634" t="s">
        <v>8709</v>
      </c>
      <c r="Q634" s="3" t="str">
        <f ca="1">IF(VLOOKUP(A634,Izračun!A:Q,17,0)=0," ",VLOOKUP(A634,Izračun!A:Q,17,0))</f>
        <v xml:space="preserve"> </v>
      </c>
      <c r="R634" t="s">
        <v>8710</v>
      </c>
      <c r="S634" t="str">
        <f ca="1">Izračun!$T$1</f>
        <v>0</v>
      </c>
    </row>
    <row r="635" spans="1:19" x14ac:dyDescent="0.25">
      <c r="A635" t="s">
        <v>7569</v>
      </c>
      <c r="B635" t="s">
        <v>11847</v>
      </c>
      <c r="C635" t="s">
        <v>8708</v>
      </c>
      <c r="F635" s="2">
        <f>VLOOKUP(A635,Izračun!A:J,10,0)</f>
        <v>6.7317160000000005</v>
      </c>
      <c r="H635">
        <f>VLOOKUP(A635,Izračun!A:F,6,0)</f>
        <v>3</v>
      </c>
      <c r="J635" t="s">
        <v>14574</v>
      </c>
      <c r="M635" t="s">
        <v>8709</v>
      </c>
      <c r="Q635" s="3" t="str">
        <f ca="1">IF(VLOOKUP(A635,Izračun!A:Q,17,0)=0," ",VLOOKUP(A635,Izračun!A:Q,17,0))</f>
        <v xml:space="preserve"> </v>
      </c>
      <c r="R635" t="s">
        <v>8710</v>
      </c>
      <c r="S635" t="str">
        <f ca="1">Izračun!$T$1</f>
        <v>0</v>
      </c>
    </row>
    <row r="636" spans="1:19" x14ac:dyDescent="0.25">
      <c r="A636" t="s">
        <v>5131</v>
      </c>
      <c r="B636" t="s">
        <v>13604</v>
      </c>
      <c r="C636" t="s">
        <v>8708</v>
      </c>
      <c r="F636" s="2">
        <f>VLOOKUP(A636,Izračun!A:J,10,0)</f>
        <v>6.7431839999999994</v>
      </c>
      <c r="H636">
        <f>VLOOKUP(A636,Izračun!A:F,6,0)</f>
        <v>0</v>
      </c>
      <c r="J636" t="s">
        <v>14574</v>
      </c>
      <c r="M636" t="s">
        <v>8709</v>
      </c>
      <c r="Q636" s="3" t="str">
        <f ca="1">IF(VLOOKUP(A636,Izračun!A:Q,17,0)=0," ",VLOOKUP(A636,Izračun!A:Q,17,0))</f>
        <v xml:space="preserve"> </v>
      </c>
      <c r="R636" t="s">
        <v>8710</v>
      </c>
      <c r="S636" t="str">
        <f ca="1">Izračun!$T$1</f>
        <v>0</v>
      </c>
    </row>
    <row r="637" spans="1:19" x14ac:dyDescent="0.25">
      <c r="A637" t="s">
        <v>9929</v>
      </c>
      <c r="B637" t="s">
        <v>11851</v>
      </c>
      <c r="C637" t="s">
        <v>8708</v>
      </c>
      <c r="F637" s="2">
        <f>VLOOKUP(A637,Izračun!A:J,10,0)</f>
        <v>6.7661199999999999</v>
      </c>
      <c r="H637">
        <f>VLOOKUP(A637,Izračun!A:F,6,0)</f>
        <v>4</v>
      </c>
      <c r="J637" t="s">
        <v>14574</v>
      </c>
      <c r="M637" t="s">
        <v>8709</v>
      </c>
      <c r="Q637" s="3" t="str">
        <f ca="1">IF(VLOOKUP(A637,Izračun!A:Q,17,0)=0," ",VLOOKUP(A637,Izračun!A:Q,17,0))</f>
        <v xml:space="preserve"> </v>
      </c>
      <c r="R637" t="s">
        <v>8710</v>
      </c>
      <c r="S637" t="str">
        <f ca="1">Izračun!$T$1</f>
        <v>0</v>
      </c>
    </row>
    <row r="638" spans="1:19" x14ac:dyDescent="0.25">
      <c r="A638" t="s">
        <v>610</v>
      </c>
      <c r="B638" t="s">
        <v>9456</v>
      </c>
      <c r="C638" t="s">
        <v>8708</v>
      </c>
      <c r="F638" s="2">
        <f>VLOOKUP(A638,Izračun!A:J,10,0)</f>
        <v>6.7661199999999999</v>
      </c>
      <c r="H638">
        <f>VLOOKUP(A638,Izračun!A:F,6,0)</f>
        <v>64</v>
      </c>
      <c r="J638" t="s">
        <v>14574</v>
      </c>
      <c r="M638" t="s">
        <v>8709</v>
      </c>
      <c r="Q638" s="3" t="str">
        <f ca="1">IF(VLOOKUP(A638,Izračun!A:Q,17,0)=0," ",VLOOKUP(A638,Izračun!A:Q,17,0))</f>
        <v xml:space="preserve"> </v>
      </c>
      <c r="R638" t="s">
        <v>8710</v>
      </c>
      <c r="S638" t="str">
        <f ca="1">Izračun!$T$1</f>
        <v>0</v>
      </c>
    </row>
    <row r="639" spans="1:19" x14ac:dyDescent="0.25">
      <c r="A639" t="s">
        <v>600</v>
      </c>
      <c r="B639" t="s">
        <v>9458</v>
      </c>
      <c r="C639" t="s">
        <v>8708</v>
      </c>
      <c r="F639" s="2">
        <f>VLOOKUP(A639,Izračun!A:J,10,0)</f>
        <v>6.7661199999999999</v>
      </c>
      <c r="H639">
        <f>VLOOKUP(A639,Izračun!A:F,6,0)</f>
        <v>0</v>
      </c>
      <c r="J639" t="s">
        <v>14574</v>
      </c>
      <c r="M639" t="s">
        <v>8709</v>
      </c>
      <c r="Q639" s="3" t="str">
        <f ca="1">IF(VLOOKUP(A639,Izračun!A:Q,17,0)=0," ",VLOOKUP(A639,Izračun!A:Q,17,0))</f>
        <v xml:space="preserve"> </v>
      </c>
      <c r="R639" t="s">
        <v>8710</v>
      </c>
      <c r="S639" t="str">
        <f ca="1">Izračun!$T$1</f>
        <v>0</v>
      </c>
    </row>
    <row r="640" spans="1:19" x14ac:dyDescent="0.25">
      <c r="A640" t="s">
        <v>4884</v>
      </c>
      <c r="B640" t="s">
        <v>13424</v>
      </c>
      <c r="C640" t="s">
        <v>8708</v>
      </c>
      <c r="F640" s="2">
        <f>VLOOKUP(A640,Izračun!A:J,10,0)</f>
        <v>6.8234599999999999</v>
      </c>
      <c r="H640">
        <f>VLOOKUP(A640,Izračun!A:F,6,0)</f>
        <v>0</v>
      </c>
      <c r="J640" t="s">
        <v>14574</v>
      </c>
      <c r="M640" t="s">
        <v>8709</v>
      </c>
      <c r="Q640" s="3" t="str">
        <f ca="1">IF(VLOOKUP(A640,Izračun!A:Q,17,0)=0," ",VLOOKUP(A640,Izračun!A:Q,17,0))</f>
        <v xml:space="preserve"> </v>
      </c>
      <c r="R640" t="s">
        <v>8710</v>
      </c>
      <c r="S640" t="str">
        <f ca="1">Izračun!$T$1</f>
        <v>0</v>
      </c>
    </row>
    <row r="641" spans="1:19" x14ac:dyDescent="0.25">
      <c r="A641" t="s">
        <v>4888</v>
      </c>
      <c r="B641" t="s">
        <v>12574</v>
      </c>
      <c r="C641" t="s">
        <v>8708</v>
      </c>
      <c r="F641" s="2">
        <f>VLOOKUP(A641,Izračun!A:J,10,0)</f>
        <v>6.8234599999999999</v>
      </c>
      <c r="H641">
        <f>VLOOKUP(A641,Izračun!A:F,6,0)</f>
        <v>25</v>
      </c>
      <c r="J641" t="s">
        <v>14574</v>
      </c>
      <c r="M641" t="s">
        <v>8709</v>
      </c>
      <c r="Q641" s="3" t="str">
        <f ca="1">IF(VLOOKUP(A641,Izračun!A:Q,17,0)=0," ",VLOOKUP(A641,Izračun!A:Q,17,0))</f>
        <v xml:space="preserve"> </v>
      </c>
      <c r="R641" t="s">
        <v>8710</v>
      </c>
      <c r="S641" t="str">
        <f ca="1">Izračun!$T$1</f>
        <v>0</v>
      </c>
    </row>
    <row r="642" spans="1:19" x14ac:dyDescent="0.25">
      <c r="A642" t="s">
        <v>4882</v>
      </c>
      <c r="B642" t="s">
        <v>12486</v>
      </c>
      <c r="C642" t="s">
        <v>8708</v>
      </c>
      <c r="F642" s="2">
        <f>VLOOKUP(A642,Izračun!A:J,10,0)</f>
        <v>6.8234599999999999</v>
      </c>
      <c r="H642">
        <f>VLOOKUP(A642,Izračun!A:F,6,0)</f>
        <v>24</v>
      </c>
      <c r="J642" t="s">
        <v>14574</v>
      </c>
      <c r="M642" t="s">
        <v>8709</v>
      </c>
      <c r="Q642" s="3" t="str">
        <f ca="1">IF(VLOOKUP(A642,Izračun!A:Q,17,0)=0," ",VLOOKUP(A642,Izračun!A:Q,17,0))</f>
        <v xml:space="preserve"> </v>
      </c>
      <c r="R642" t="s">
        <v>8710</v>
      </c>
      <c r="S642" t="str">
        <f ca="1">Izračun!$T$1</f>
        <v>0</v>
      </c>
    </row>
    <row r="643" spans="1:19" x14ac:dyDescent="0.25">
      <c r="A643" t="s">
        <v>4894</v>
      </c>
      <c r="B643" t="s">
        <v>13379</v>
      </c>
      <c r="C643" t="s">
        <v>8708</v>
      </c>
      <c r="F643" s="2">
        <f>VLOOKUP(A643,Izračun!A:J,10,0)</f>
        <v>6.8234599999999999</v>
      </c>
      <c r="H643">
        <f>VLOOKUP(A643,Izračun!A:F,6,0)</f>
        <v>32</v>
      </c>
      <c r="J643" t="s">
        <v>14574</v>
      </c>
      <c r="M643" t="s">
        <v>8709</v>
      </c>
      <c r="Q643" s="3" t="str">
        <f ca="1">IF(VLOOKUP(A643,Izračun!A:Q,17,0)=0," ",VLOOKUP(A643,Izračun!A:Q,17,0))</f>
        <v xml:space="preserve"> </v>
      </c>
      <c r="R643" t="s">
        <v>8710</v>
      </c>
      <c r="S643" t="str">
        <f ca="1">Izračun!$T$1</f>
        <v>0</v>
      </c>
    </row>
    <row r="644" spans="1:19" x14ac:dyDescent="0.25">
      <c r="A644" t="s">
        <v>4886</v>
      </c>
      <c r="B644" t="s">
        <v>12714</v>
      </c>
      <c r="C644" t="s">
        <v>8708</v>
      </c>
      <c r="F644" s="2">
        <f>VLOOKUP(A644,Izračun!A:J,10,0)</f>
        <v>6.8234599999999999</v>
      </c>
      <c r="H644">
        <f>VLOOKUP(A644,Izračun!A:F,6,0)</f>
        <v>27</v>
      </c>
      <c r="J644" t="s">
        <v>14574</v>
      </c>
      <c r="M644" t="s">
        <v>8709</v>
      </c>
      <c r="Q644" s="3" t="str">
        <f ca="1">IF(VLOOKUP(A644,Izračun!A:Q,17,0)=0," ",VLOOKUP(A644,Izračun!A:Q,17,0))</f>
        <v xml:space="preserve"> </v>
      </c>
      <c r="R644" t="s">
        <v>8710</v>
      </c>
      <c r="S644" t="str">
        <f ca="1">Izračun!$T$1</f>
        <v>0</v>
      </c>
    </row>
    <row r="645" spans="1:19" x14ac:dyDescent="0.25">
      <c r="A645" t="s">
        <v>4896</v>
      </c>
      <c r="B645" t="s">
        <v>13413</v>
      </c>
      <c r="C645" t="s">
        <v>8708</v>
      </c>
      <c r="F645" s="2">
        <f>VLOOKUP(A645,Izračun!A:J,10,0)</f>
        <v>6.8234599999999999</v>
      </c>
      <c r="H645">
        <f>VLOOKUP(A645,Izračun!A:F,6,0)</f>
        <v>6</v>
      </c>
      <c r="J645" t="s">
        <v>14574</v>
      </c>
      <c r="M645" t="s">
        <v>8709</v>
      </c>
      <c r="Q645" s="3" t="str">
        <f ca="1">IF(VLOOKUP(A645,Izračun!A:Q,17,0)=0," ",VLOOKUP(A645,Izračun!A:Q,17,0))</f>
        <v xml:space="preserve"> </v>
      </c>
      <c r="R645" t="s">
        <v>8710</v>
      </c>
      <c r="S645" t="str">
        <f ca="1">Izračun!$T$1</f>
        <v>0</v>
      </c>
    </row>
    <row r="646" spans="1:19" x14ac:dyDescent="0.25">
      <c r="A646" t="s">
        <v>2396</v>
      </c>
      <c r="B646" t="s">
        <v>12470</v>
      </c>
      <c r="C646" t="s">
        <v>8708</v>
      </c>
      <c r="F646" s="2">
        <f>VLOOKUP(A646,Izračun!A:J,10,0)</f>
        <v>6.8234599999999999</v>
      </c>
      <c r="H646">
        <f>VLOOKUP(A646,Izračun!A:F,6,0)</f>
        <v>276</v>
      </c>
      <c r="J646" t="s">
        <v>14574</v>
      </c>
      <c r="M646" t="s">
        <v>8709</v>
      </c>
      <c r="Q646" s="3" t="str">
        <f ca="1">IF(VLOOKUP(A646,Izračun!A:Q,17,0)=0," ",VLOOKUP(A646,Izračun!A:Q,17,0))</f>
        <v xml:space="preserve"> </v>
      </c>
      <c r="R646" t="s">
        <v>8710</v>
      </c>
      <c r="S646" t="str">
        <f ca="1">Izračun!$T$1</f>
        <v>0</v>
      </c>
    </row>
    <row r="647" spans="1:19" x14ac:dyDescent="0.25">
      <c r="A647" t="s">
        <v>2605</v>
      </c>
      <c r="B647" t="s">
        <v>9296</v>
      </c>
      <c r="C647" t="s">
        <v>8708</v>
      </c>
      <c r="F647" s="2">
        <f>VLOOKUP(A647,Izračun!A:J,10,0)</f>
        <v>6.8234599999999999</v>
      </c>
      <c r="H647">
        <f>VLOOKUP(A647,Izračun!A:F,6,0)</f>
        <v>70</v>
      </c>
      <c r="J647" t="s">
        <v>14574</v>
      </c>
      <c r="M647" t="s">
        <v>8709</v>
      </c>
      <c r="Q647" s="3" t="str">
        <f ca="1">IF(VLOOKUP(A647,Izračun!A:Q,17,0)=0," ",VLOOKUP(A647,Izračun!A:Q,17,0))</f>
        <v xml:space="preserve"> </v>
      </c>
      <c r="R647" t="s">
        <v>8710</v>
      </c>
      <c r="S647" t="str">
        <f ca="1">Izračun!$T$1</f>
        <v>0</v>
      </c>
    </row>
    <row r="648" spans="1:19" x14ac:dyDescent="0.25">
      <c r="A648" t="s">
        <v>1172</v>
      </c>
      <c r="B648" t="s">
        <v>8934</v>
      </c>
      <c r="C648" t="s">
        <v>8708</v>
      </c>
      <c r="F648" s="2">
        <f>VLOOKUP(A648,Izračun!A:J,10,0)</f>
        <v>6.8234599999999999</v>
      </c>
      <c r="H648">
        <f>VLOOKUP(A648,Izračun!A:F,6,0)</f>
        <v>2</v>
      </c>
      <c r="J648" t="s">
        <v>14574</v>
      </c>
      <c r="M648" t="s">
        <v>8709</v>
      </c>
      <c r="Q648" s="3" t="str">
        <f ca="1">IF(VLOOKUP(A648,Izračun!A:Q,17,0)=0," ",VLOOKUP(A648,Izračun!A:Q,17,0))</f>
        <v xml:space="preserve"> </v>
      </c>
      <c r="R648" t="s">
        <v>8710</v>
      </c>
      <c r="S648" t="str">
        <f ca="1">Izračun!$T$1</f>
        <v>0</v>
      </c>
    </row>
    <row r="649" spans="1:19" x14ac:dyDescent="0.25">
      <c r="A649" t="s">
        <v>4062</v>
      </c>
      <c r="B649" t="s">
        <v>12003</v>
      </c>
      <c r="C649" t="s">
        <v>8708</v>
      </c>
      <c r="F649" s="2">
        <f>VLOOKUP(A649,Izračun!A:J,10,0)</f>
        <v>6.8234599999999999</v>
      </c>
      <c r="H649">
        <f>VLOOKUP(A649,Izračun!A:F,6,0)</f>
        <v>6</v>
      </c>
      <c r="J649" t="s">
        <v>14574</v>
      </c>
      <c r="M649" t="s">
        <v>8709</v>
      </c>
      <c r="Q649" s="3" t="str">
        <f ca="1">IF(VLOOKUP(A649,Izračun!A:Q,17,0)=0," ",VLOOKUP(A649,Izračun!A:Q,17,0))</f>
        <v xml:space="preserve"> </v>
      </c>
      <c r="R649" t="s">
        <v>8710</v>
      </c>
      <c r="S649" t="str">
        <f ca="1">Izračun!$T$1</f>
        <v>0</v>
      </c>
    </row>
    <row r="650" spans="1:19" x14ac:dyDescent="0.25">
      <c r="A650" t="s">
        <v>4892</v>
      </c>
      <c r="B650" t="s">
        <v>13437</v>
      </c>
      <c r="C650" t="s">
        <v>8708</v>
      </c>
      <c r="F650" s="2">
        <f>VLOOKUP(A650,Izračun!A:J,10,0)</f>
        <v>6.8234599999999999</v>
      </c>
      <c r="H650">
        <f>VLOOKUP(A650,Izračun!A:F,6,0)</f>
        <v>29</v>
      </c>
      <c r="J650" t="s">
        <v>14574</v>
      </c>
      <c r="M650" t="s">
        <v>8709</v>
      </c>
      <c r="Q650" s="3" t="str">
        <f ca="1">IF(VLOOKUP(A650,Izračun!A:Q,17,0)=0," ",VLOOKUP(A650,Izračun!A:Q,17,0))</f>
        <v xml:space="preserve"> </v>
      </c>
      <c r="R650" t="s">
        <v>8710</v>
      </c>
      <c r="S650" t="str">
        <f ca="1">Izračun!$T$1</f>
        <v>0</v>
      </c>
    </row>
    <row r="651" spans="1:19" x14ac:dyDescent="0.25">
      <c r="A651" t="s">
        <v>4039</v>
      </c>
      <c r="B651" t="s">
        <v>11860</v>
      </c>
      <c r="C651" t="s">
        <v>8708</v>
      </c>
      <c r="F651" s="2">
        <f>VLOOKUP(A651,Izračun!A:J,10,0)</f>
        <v>6.8234599999999999</v>
      </c>
      <c r="H651">
        <f>VLOOKUP(A651,Izračun!A:F,6,0)</f>
        <v>25</v>
      </c>
      <c r="J651" t="s">
        <v>14574</v>
      </c>
      <c r="M651" t="s">
        <v>8709</v>
      </c>
      <c r="Q651" s="3" t="str">
        <f ca="1">IF(VLOOKUP(A651,Izračun!A:Q,17,0)=0," ",VLOOKUP(A651,Izračun!A:Q,17,0))</f>
        <v xml:space="preserve"> </v>
      </c>
      <c r="R651" t="s">
        <v>8710</v>
      </c>
      <c r="S651" t="str">
        <f ca="1">Izračun!$T$1</f>
        <v>0</v>
      </c>
    </row>
    <row r="652" spans="1:19" x14ac:dyDescent="0.25">
      <c r="A652" t="s">
        <v>3651</v>
      </c>
      <c r="B652" t="s">
        <v>10943</v>
      </c>
      <c r="C652" t="s">
        <v>8708</v>
      </c>
      <c r="F652" s="2">
        <f>VLOOKUP(A652,Izračun!A:J,10,0)</f>
        <v>6.8398079999999997</v>
      </c>
      <c r="H652">
        <f>VLOOKUP(A652,Izračun!A:F,6,0)</f>
        <v>32</v>
      </c>
      <c r="J652" t="s">
        <v>14574</v>
      </c>
      <c r="M652" t="s">
        <v>8709</v>
      </c>
      <c r="Q652" s="3" t="str">
        <f ca="1">IF(VLOOKUP(A652,Izračun!A:Q,17,0)=0," ",VLOOKUP(A652,Izračun!A:Q,17,0))</f>
        <v xml:space="preserve"> </v>
      </c>
      <c r="R652" t="s">
        <v>8710</v>
      </c>
      <c r="S652" t="str">
        <f ca="1">Izračun!$T$1</f>
        <v>0</v>
      </c>
    </row>
    <row r="653" spans="1:19" x14ac:dyDescent="0.25">
      <c r="A653" t="s">
        <v>6973</v>
      </c>
      <c r="B653" t="s">
        <v>11049</v>
      </c>
      <c r="C653" t="s">
        <v>8708</v>
      </c>
      <c r="F653" s="2">
        <f>VLOOKUP(A653,Izračun!A:J,10,0)</f>
        <v>6.8427360000000004</v>
      </c>
      <c r="H653">
        <f>VLOOKUP(A653,Izračun!A:F,6,0)</f>
        <v>14</v>
      </c>
      <c r="J653" t="s">
        <v>14574</v>
      </c>
      <c r="M653" t="s">
        <v>8709</v>
      </c>
      <c r="Q653" s="3" t="str">
        <f ca="1">IF(VLOOKUP(A653,Izračun!A:Q,17,0)=0," ",VLOOKUP(A653,Izračun!A:Q,17,0))</f>
        <v xml:space="preserve"> </v>
      </c>
      <c r="R653" t="s">
        <v>8710</v>
      </c>
      <c r="S653" t="str">
        <f ca="1">Izračun!$T$1</f>
        <v>0</v>
      </c>
    </row>
    <row r="654" spans="1:19" x14ac:dyDescent="0.25">
      <c r="A654" t="s">
        <v>2066</v>
      </c>
      <c r="B654" t="s">
        <v>8792</v>
      </c>
      <c r="C654" t="s">
        <v>8708</v>
      </c>
      <c r="F654" s="2">
        <f>VLOOKUP(A654,Izračun!A:J,10,0)</f>
        <v>6.8515199999999998</v>
      </c>
      <c r="H654">
        <f>VLOOKUP(A654,Izračun!A:F,6,0)</f>
        <v>119</v>
      </c>
      <c r="J654" t="s">
        <v>14574</v>
      </c>
      <c r="M654" t="s">
        <v>8709</v>
      </c>
      <c r="Q654" s="3" t="str">
        <f ca="1">IF(VLOOKUP(A654,Izračun!A:Q,17,0)=0," ",VLOOKUP(A654,Izračun!A:Q,17,0))</f>
        <v xml:space="preserve"> </v>
      </c>
      <c r="R654" t="s">
        <v>8710</v>
      </c>
      <c r="S654" t="str">
        <f ca="1">Izračun!$T$1</f>
        <v>0</v>
      </c>
    </row>
    <row r="655" spans="1:19" x14ac:dyDescent="0.25">
      <c r="A655" t="s">
        <v>12409</v>
      </c>
      <c r="B655" t="s">
        <v>14035</v>
      </c>
      <c r="C655" t="s">
        <v>8708</v>
      </c>
      <c r="F655" s="2">
        <f>VLOOKUP(A655,Izračun!A:J,10,0)</f>
        <v>6.8578640000000002</v>
      </c>
      <c r="H655">
        <f>VLOOKUP(A655,Izračun!A:F,6,0)</f>
        <v>1</v>
      </c>
      <c r="J655" t="s">
        <v>14574</v>
      </c>
      <c r="M655" t="s">
        <v>8709</v>
      </c>
      <c r="Q655" s="3" t="str">
        <f ca="1">IF(VLOOKUP(A655,Izračun!A:Q,17,0)=0," ",VLOOKUP(A655,Izračun!A:Q,17,0))</f>
        <v xml:space="preserve"> </v>
      </c>
      <c r="R655" t="s">
        <v>8710</v>
      </c>
      <c r="S655" t="str">
        <f ca="1">Izračun!$T$1</f>
        <v>0</v>
      </c>
    </row>
    <row r="656" spans="1:19" x14ac:dyDescent="0.25">
      <c r="A656" t="s">
        <v>2412</v>
      </c>
      <c r="B656" t="s">
        <v>14080</v>
      </c>
      <c r="C656" t="s">
        <v>8708</v>
      </c>
      <c r="F656" s="2">
        <f>VLOOKUP(A656,Izračun!A:J,10,0)</f>
        <v>6.8578640000000002</v>
      </c>
      <c r="H656">
        <f>VLOOKUP(A656,Izračun!A:F,6,0)</f>
        <v>32</v>
      </c>
      <c r="J656" t="s">
        <v>14574</v>
      </c>
      <c r="M656" t="s">
        <v>8709</v>
      </c>
      <c r="Q656" s="3" t="str">
        <f ca="1">IF(VLOOKUP(A656,Izračun!A:Q,17,0)=0," ",VLOOKUP(A656,Izračun!A:Q,17,0))</f>
        <v xml:space="preserve"> </v>
      </c>
      <c r="R656" t="s">
        <v>8710</v>
      </c>
      <c r="S656" t="str">
        <f ca="1">Izračun!$T$1</f>
        <v>0</v>
      </c>
    </row>
    <row r="657" spans="1:19" x14ac:dyDescent="0.25">
      <c r="A657" t="s">
        <v>24</v>
      </c>
      <c r="B657" t="s">
        <v>11816</v>
      </c>
      <c r="C657" t="s">
        <v>8708</v>
      </c>
      <c r="F657" s="2">
        <f>VLOOKUP(A657,Izračun!A:J,10,0)</f>
        <v>6.8578640000000002</v>
      </c>
      <c r="H657">
        <f>VLOOKUP(A657,Izračun!A:F,6,0)</f>
        <v>0</v>
      </c>
      <c r="J657" t="s">
        <v>14574</v>
      </c>
      <c r="M657" t="s">
        <v>8709</v>
      </c>
      <c r="Q657" s="3" t="str">
        <f ca="1">IF(VLOOKUP(A657,Izračun!A:Q,17,0)=0," ",VLOOKUP(A657,Izračun!A:Q,17,0))</f>
        <v xml:space="preserve"> </v>
      </c>
      <c r="R657" t="s">
        <v>8710</v>
      </c>
      <c r="S657" t="str">
        <f ca="1">Izračun!$T$1</f>
        <v>0</v>
      </c>
    </row>
    <row r="658" spans="1:19" x14ac:dyDescent="0.25">
      <c r="A658" t="s">
        <v>848</v>
      </c>
      <c r="B658" t="s">
        <v>9138</v>
      </c>
      <c r="C658" t="s">
        <v>8708</v>
      </c>
      <c r="F658" s="2">
        <f>VLOOKUP(A658,Izračun!A:J,10,0)</f>
        <v>6.8578640000000002</v>
      </c>
      <c r="H658">
        <f>VLOOKUP(A658,Izračun!A:F,6,0)</f>
        <v>1</v>
      </c>
      <c r="J658" t="s">
        <v>14574</v>
      </c>
      <c r="M658" t="s">
        <v>8709</v>
      </c>
      <c r="Q658" s="3" t="str">
        <f ca="1">IF(VLOOKUP(A658,Izračun!A:Q,17,0)=0," ",VLOOKUP(A658,Izračun!A:Q,17,0))</f>
        <v xml:space="preserve"> </v>
      </c>
      <c r="R658" t="s">
        <v>8710</v>
      </c>
      <c r="S658" t="str">
        <f ca="1">Izračun!$T$1</f>
        <v>0</v>
      </c>
    </row>
    <row r="659" spans="1:19" x14ac:dyDescent="0.25">
      <c r="A659" t="s">
        <v>6602</v>
      </c>
      <c r="B659" t="s">
        <v>12349</v>
      </c>
      <c r="C659" t="s">
        <v>8708</v>
      </c>
      <c r="F659" s="2">
        <f>VLOOKUP(A659,Izračun!A:J,10,0)</f>
        <v>6.8578640000000002</v>
      </c>
      <c r="H659">
        <f>VLOOKUP(A659,Izračun!A:F,6,0)</f>
        <v>3</v>
      </c>
      <c r="J659" t="s">
        <v>14574</v>
      </c>
      <c r="M659" t="s">
        <v>8709</v>
      </c>
      <c r="Q659" s="3" t="str">
        <f ca="1">IF(VLOOKUP(A659,Izračun!A:Q,17,0)=0," ",VLOOKUP(A659,Izračun!A:Q,17,0))</f>
        <v xml:space="preserve"> </v>
      </c>
      <c r="R659" t="s">
        <v>8710</v>
      </c>
      <c r="S659" t="str">
        <f ca="1">Izračun!$T$1</f>
        <v>0</v>
      </c>
    </row>
    <row r="660" spans="1:19" x14ac:dyDescent="0.25">
      <c r="A660" t="s">
        <v>1678</v>
      </c>
      <c r="B660" t="s">
        <v>8735</v>
      </c>
      <c r="C660" t="s">
        <v>8708</v>
      </c>
      <c r="F660" s="2">
        <f>VLOOKUP(A660,Izračun!A:J,10,0)</f>
        <v>6.8960499999999998</v>
      </c>
      <c r="H660">
        <f>VLOOKUP(A660,Izračun!A:F,6,0)</f>
        <v>0</v>
      </c>
      <c r="J660" t="s">
        <v>14574</v>
      </c>
      <c r="M660" t="s">
        <v>8709</v>
      </c>
      <c r="Q660" s="3">
        <f ca="1">IF(VLOOKUP(A660,Izračun!A:Q,17,0)=0," ",VLOOKUP(A660,Izračun!A:Q,17,0))</f>
        <v>6.3516249999999994</v>
      </c>
      <c r="R660" t="s">
        <v>8710</v>
      </c>
      <c r="S660" t="str">
        <f ca="1">Izračun!$T$1</f>
        <v>0</v>
      </c>
    </row>
    <row r="661" spans="1:19" x14ac:dyDescent="0.25">
      <c r="A661" t="s">
        <v>1676</v>
      </c>
      <c r="B661" t="s">
        <v>10996</v>
      </c>
      <c r="C661" t="s">
        <v>8708</v>
      </c>
      <c r="F661" s="2">
        <f>VLOOKUP(A661,Izračun!A:J,10,0)</f>
        <v>6.8960499999999998</v>
      </c>
      <c r="H661">
        <f>VLOOKUP(A661,Izračun!A:F,6,0)</f>
        <v>0</v>
      </c>
      <c r="J661" t="s">
        <v>14574</v>
      </c>
      <c r="M661" t="s">
        <v>8709</v>
      </c>
      <c r="Q661" s="3">
        <f ca="1">IF(VLOOKUP(A661,Izračun!A:Q,17,0)=0," ",VLOOKUP(A661,Izračun!A:Q,17,0))</f>
        <v>6.3516249999999994</v>
      </c>
      <c r="R661" t="s">
        <v>8710</v>
      </c>
      <c r="S661" t="str">
        <f ca="1">Izračun!$T$1</f>
        <v>0</v>
      </c>
    </row>
    <row r="662" spans="1:19" x14ac:dyDescent="0.25">
      <c r="A662" t="s">
        <v>1680</v>
      </c>
      <c r="B662" t="s">
        <v>11269</v>
      </c>
      <c r="C662" t="s">
        <v>8708</v>
      </c>
      <c r="F662" s="2">
        <f>VLOOKUP(A662,Izračun!A:J,10,0)</f>
        <v>6.8960499999999998</v>
      </c>
      <c r="H662">
        <f>VLOOKUP(A662,Izračun!A:F,6,0)</f>
        <v>5</v>
      </c>
      <c r="J662" t="s">
        <v>14574</v>
      </c>
      <c r="M662" t="s">
        <v>8709</v>
      </c>
      <c r="Q662" s="3">
        <f ca="1">IF(VLOOKUP(A662,Izračun!A:Q,17,0)=0," ",VLOOKUP(A662,Izračun!A:Q,17,0))</f>
        <v>6.3516249999999994</v>
      </c>
      <c r="R662" t="s">
        <v>8710</v>
      </c>
      <c r="S662" t="str">
        <f ca="1">Izračun!$T$1</f>
        <v>0</v>
      </c>
    </row>
    <row r="663" spans="1:19" x14ac:dyDescent="0.25">
      <c r="A663" t="s">
        <v>1182</v>
      </c>
      <c r="B663" t="s">
        <v>11937</v>
      </c>
      <c r="C663" t="s">
        <v>8708</v>
      </c>
      <c r="F663" s="2">
        <f>VLOOKUP(A663,Izračun!A:J,10,0)</f>
        <v>6.9381399999999989</v>
      </c>
      <c r="H663">
        <f>VLOOKUP(A663,Izračun!A:F,6,0)</f>
        <v>0</v>
      </c>
      <c r="J663" t="s">
        <v>14574</v>
      </c>
      <c r="M663" t="s">
        <v>8709</v>
      </c>
      <c r="Q663" s="3" t="str">
        <f ca="1">IF(VLOOKUP(A663,Izračun!A:Q,17,0)=0," ",VLOOKUP(A663,Izračun!A:Q,17,0))</f>
        <v xml:space="preserve"> </v>
      </c>
      <c r="R663" t="s">
        <v>8710</v>
      </c>
      <c r="S663" t="str">
        <f ca="1">Izračun!$T$1</f>
        <v>0</v>
      </c>
    </row>
    <row r="664" spans="1:19" x14ac:dyDescent="0.25">
      <c r="A664" t="s">
        <v>8621</v>
      </c>
      <c r="B664" t="s">
        <v>10377</v>
      </c>
      <c r="C664" t="s">
        <v>8708</v>
      </c>
      <c r="F664" s="2">
        <f>VLOOKUP(A664,Izračun!A:J,10,0)</f>
        <v>6.9381399999999989</v>
      </c>
      <c r="H664">
        <f>VLOOKUP(A664,Izračun!A:F,6,0)</f>
        <v>37</v>
      </c>
      <c r="J664" t="s">
        <v>14574</v>
      </c>
      <c r="M664" t="s">
        <v>8709</v>
      </c>
      <c r="Q664" s="3" t="str">
        <f ca="1">IF(VLOOKUP(A664,Izračun!A:Q,17,0)=0," ",VLOOKUP(A664,Izračun!A:Q,17,0))</f>
        <v xml:space="preserve"> </v>
      </c>
      <c r="R664" t="s">
        <v>8710</v>
      </c>
      <c r="S664" t="str">
        <f ca="1">Izračun!$T$1</f>
        <v>0</v>
      </c>
    </row>
    <row r="665" spans="1:19" x14ac:dyDescent="0.25">
      <c r="A665" t="s">
        <v>7637</v>
      </c>
      <c r="B665" t="s">
        <v>11805</v>
      </c>
      <c r="C665" t="s">
        <v>8708</v>
      </c>
      <c r="F665" s="2">
        <f>VLOOKUP(A665,Izračun!A:J,10,0)</f>
        <v>6.9610760000000003</v>
      </c>
      <c r="H665">
        <f>VLOOKUP(A665,Izračun!A:F,6,0)</f>
        <v>14</v>
      </c>
      <c r="J665" t="s">
        <v>14574</v>
      </c>
      <c r="M665" t="s">
        <v>8709</v>
      </c>
      <c r="Q665" s="3" t="str">
        <f ca="1">IF(VLOOKUP(A665,Izračun!A:Q,17,0)=0," ",VLOOKUP(A665,Izračun!A:Q,17,0))</f>
        <v xml:space="preserve"> </v>
      </c>
      <c r="R665" t="s">
        <v>8710</v>
      </c>
      <c r="S665" t="str">
        <f ca="1">Izračun!$T$1</f>
        <v>0</v>
      </c>
    </row>
    <row r="666" spans="1:19" x14ac:dyDescent="0.25">
      <c r="A666" t="s">
        <v>1831</v>
      </c>
      <c r="B666" t="s">
        <v>14034</v>
      </c>
      <c r="C666" t="s">
        <v>8708</v>
      </c>
      <c r="F666" s="2">
        <f>VLOOKUP(A666,Izračun!A:J,10,0)</f>
        <v>6.9686399999999997</v>
      </c>
      <c r="H666">
        <f>VLOOKUP(A666,Izračun!A:F,6,0)</f>
        <v>10</v>
      </c>
      <c r="J666" t="s">
        <v>14574</v>
      </c>
      <c r="M666" t="s">
        <v>8709</v>
      </c>
      <c r="Q666" s="3" t="str">
        <f ca="1">IF(VLOOKUP(A666,Izračun!A:Q,17,0)=0," ",VLOOKUP(A666,Izračun!A:Q,17,0))</f>
        <v xml:space="preserve"> </v>
      </c>
      <c r="R666" t="s">
        <v>8710</v>
      </c>
      <c r="S666" t="str">
        <f ca="1">Izračun!$T$1</f>
        <v>0</v>
      </c>
    </row>
    <row r="667" spans="1:19" x14ac:dyDescent="0.25">
      <c r="A667" t="s">
        <v>11741</v>
      </c>
      <c r="B667" t="s">
        <v>12433</v>
      </c>
      <c r="C667" t="s">
        <v>8708</v>
      </c>
      <c r="F667" s="2">
        <f>VLOOKUP(A667,Izračun!A:J,10,0)</f>
        <v>6.9686399999999997</v>
      </c>
      <c r="H667">
        <f>VLOOKUP(A667,Izračun!A:F,6,0)</f>
        <v>9</v>
      </c>
      <c r="J667" t="s">
        <v>14574</v>
      </c>
      <c r="M667" t="s">
        <v>8709</v>
      </c>
      <c r="Q667" s="3" t="str">
        <f ca="1">IF(VLOOKUP(A667,Izračun!A:Q,17,0)=0," ",VLOOKUP(A667,Izračun!A:Q,17,0))</f>
        <v xml:space="preserve"> </v>
      </c>
      <c r="R667" t="s">
        <v>8710</v>
      </c>
      <c r="S667" t="str">
        <f ca="1">Izračun!$T$1</f>
        <v>0</v>
      </c>
    </row>
    <row r="668" spans="1:19" x14ac:dyDescent="0.25">
      <c r="A668" t="s">
        <v>11649</v>
      </c>
      <c r="B668" t="s">
        <v>13184</v>
      </c>
      <c r="C668" t="s">
        <v>8708</v>
      </c>
      <c r="F668" s="2">
        <f>VLOOKUP(A668,Izračun!A:J,10,0)</f>
        <v>6.9686399999999997</v>
      </c>
      <c r="H668">
        <f>VLOOKUP(A668,Izračun!A:F,6,0)</f>
        <v>71</v>
      </c>
      <c r="J668" t="s">
        <v>14574</v>
      </c>
      <c r="M668" t="s">
        <v>8709</v>
      </c>
      <c r="Q668" s="3">
        <f ca="1">IF(VLOOKUP(A668,Izračun!A:Q,17,0)=0," ",VLOOKUP(A668,Izračun!A:Q,17,0))</f>
        <v>6.5331000000000001</v>
      </c>
      <c r="R668" t="s">
        <v>8710</v>
      </c>
      <c r="S668" t="str">
        <f ca="1">Izračun!$T$1</f>
        <v>0</v>
      </c>
    </row>
    <row r="669" spans="1:19" x14ac:dyDescent="0.25">
      <c r="A669" t="s">
        <v>2056</v>
      </c>
      <c r="B669" t="s">
        <v>8787</v>
      </c>
      <c r="C669" t="s">
        <v>8708</v>
      </c>
      <c r="F669" s="2">
        <f>VLOOKUP(A669,Izračun!A:J,10,0)</f>
        <v>6.9686399999999997</v>
      </c>
      <c r="H669">
        <f>VLOOKUP(A669,Izračun!A:F,6,0)</f>
        <v>142</v>
      </c>
      <c r="J669" t="s">
        <v>14574</v>
      </c>
      <c r="M669" t="s">
        <v>8709</v>
      </c>
      <c r="Q669" s="3" t="str">
        <f ca="1">IF(VLOOKUP(A669,Izračun!A:Q,17,0)=0," ",VLOOKUP(A669,Izračun!A:Q,17,0))</f>
        <v xml:space="preserve"> </v>
      </c>
      <c r="R669" t="s">
        <v>8710</v>
      </c>
      <c r="S669" t="str">
        <f ca="1">Izračun!$T$1</f>
        <v>0</v>
      </c>
    </row>
    <row r="670" spans="1:19" x14ac:dyDescent="0.25">
      <c r="A670" t="s">
        <v>1748</v>
      </c>
      <c r="B670" t="s">
        <v>10380</v>
      </c>
      <c r="C670" t="s">
        <v>8708</v>
      </c>
      <c r="F670" s="2">
        <f>VLOOKUP(A670,Izračun!A:J,10,0)</f>
        <v>6.9954799999999997</v>
      </c>
      <c r="H670">
        <f>VLOOKUP(A670,Izračun!A:F,6,0)</f>
        <v>109</v>
      </c>
      <c r="J670" t="s">
        <v>14574</v>
      </c>
      <c r="M670" t="s">
        <v>8709</v>
      </c>
      <c r="Q670" s="3" t="str">
        <f ca="1">IF(VLOOKUP(A670,Izračun!A:Q,17,0)=0," ",VLOOKUP(A670,Izračun!A:Q,17,0))</f>
        <v xml:space="preserve"> </v>
      </c>
      <c r="R670" t="s">
        <v>8710</v>
      </c>
      <c r="S670" t="str">
        <f ca="1">Izračun!$T$1</f>
        <v>0</v>
      </c>
    </row>
    <row r="671" spans="1:19" x14ac:dyDescent="0.25">
      <c r="A671" t="s">
        <v>68</v>
      </c>
      <c r="B671" t="s">
        <v>9363</v>
      </c>
      <c r="C671" t="s">
        <v>8708</v>
      </c>
      <c r="F671" s="2">
        <f>VLOOKUP(A671,Izračun!A:J,10,0)</f>
        <v>7.0037760000000002</v>
      </c>
      <c r="H671">
        <f>VLOOKUP(A671,Izračun!A:F,6,0)</f>
        <v>0</v>
      </c>
      <c r="J671" t="s">
        <v>14574</v>
      </c>
      <c r="M671" t="s">
        <v>8709</v>
      </c>
      <c r="Q671" s="3">
        <f ca="1">IF(VLOOKUP(A671,Izračun!A:Q,17,0)=0," ",VLOOKUP(A671,Izračun!A:Q,17,0))</f>
        <v>6.5660400000000001</v>
      </c>
      <c r="R671" t="s">
        <v>8710</v>
      </c>
      <c r="S671" t="str">
        <f ca="1">Izračun!$T$1</f>
        <v>0</v>
      </c>
    </row>
    <row r="672" spans="1:19" x14ac:dyDescent="0.25">
      <c r="A672" t="s">
        <v>2193</v>
      </c>
      <c r="B672" t="s">
        <v>8776</v>
      </c>
      <c r="C672" t="s">
        <v>8708</v>
      </c>
      <c r="F672" s="2">
        <f>VLOOKUP(A672,Izračun!A:J,10,0)</f>
        <v>7.0037760000000002</v>
      </c>
      <c r="H672">
        <f>VLOOKUP(A672,Izračun!A:F,6,0)</f>
        <v>71</v>
      </c>
      <c r="J672" t="s">
        <v>14574</v>
      </c>
      <c r="M672" t="s">
        <v>8709</v>
      </c>
      <c r="Q672" s="3" t="str">
        <f ca="1">IF(VLOOKUP(A672,Izračun!A:Q,17,0)=0," ",VLOOKUP(A672,Izračun!A:Q,17,0))</f>
        <v xml:space="preserve"> </v>
      </c>
      <c r="R672" t="s">
        <v>8710</v>
      </c>
      <c r="S672" t="str">
        <f ca="1">Izračun!$T$1</f>
        <v>0</v>
      </c>
    </row>
    <row r="673" spans="1:19" x14ac:dyDescent="0.25">
      <c r="A673" t="s">
        <v>5997</v>
      </c>
      <c r="B673" t="s">
        <v>13972</v>
      </c>
      <c r="C673" t="s">
        <v>8708</v>
      </c>
      <c r="F673" s="2">
        <f>VLOOKUP(A673,Izračun!A:J,10,0)</f>
        <v>7.0698999999999996</v>
      </c>
      <c r="H673">
        <f>VLOOKUP(A673,Izračun!A:F,6,0)</f>
        <v>0</v>
      </c>
      <c r="J673" t="s">
        <v>14574</v>
      </c>
      <c r="M673" t="s">
        <v>8709</v>
      </c>
      <c r="Q673" s="3" t="str">
        <f ca="1">IF(VLOOKUP(A673,Izračun!A:Q,17,0)=0," ",VLOOKUP(A673,Izračun!A:Q,17,0))</f>
        <v xml:space="preserve"> </v>
      </c>
      <c r="R673" t="s">
        <v>8710</v>
      </c>
      <c r="S673" t="str">
        <f ca="1">Izračun!$T$1</f>
        <v>0</v>
      </c>
    </row>
    <row r="674" spans="1:19" x14ac:dyDescent="0.25">
      <c r="A674" t="s">
        <v>2068</v>
      </c>
      <c r="B674" t="s">
        <v>8793</v>
      </c>
      <c r="C674" t="s">
        <v>8708</v>
      </c>
      <c r="F674" s="2">
        <f>VLOOKUP(A674,Izračun!A:J,10,0)</f>
        <v>7.0857599999999996</v>
      </c>
      <c r="H674">
        <f>VLOOKUP(A674,Izračun!A:F,6,0)</f>
        <v>32</v>
      </c>
      <c r="J674" t="s">
        <v>14574</v>
      </c>
      <c r="M674" t="s">
        <v>8709</v>
      </c>
      <c r="Q674" s="3" t="str">
        <f ca="1">IF(VLOOKUP(A674,Izračun!A:Q,17,0)=0," ",VLOOKUP(A674,Izračun!A:Q,17,0))</f>
        <v xml:space="preserve"> </v>
      </c>
      <c r="R674" t="s">
        <v>8710</v>
      </c>
      <c r="S674" t="str">
        <f ca="1">Izračun!$T$1</f>
        <v>0</v>
      </c>
    </row>
    <row r="675" spans="1:19" x14ac:dyDescent="0.25">
      <c r="A675" t="s">
        <v>12144</v>
      </c>
      <c r="B675" t="s">
        <v>12425</v>
      </c>
      <c r="C675" t="s">
        <v>8708</v>
      </c>
      <c r="F675" s="2">
        <f>VLOOKUP(A675,Izračun!A:J,10,0)</f>
        <v>7.1101600000000005</v>
      </c>
      <c r="H675">
        <f>VLOOKUP(A675,Izračun!A:F,6,0)</f>
        <v>45</v>
      </c>
      <c r="J675" t="s">
        <v>14574</v>
      </c>
      <c r="M675" t="s">
        <v>8709</v>
      </c>
      <c r="Q675" s="3" t="str">
        <f ca="1">IF(VLOOKUP(A675,Izračun!A:Q,17,0)=0," ",VLOOKUP(A675,Izračun!A:Q,17,0))</f>
        <v xml:space="preserve"> </v>
      </c>
      <c r="R675" t="s">
        <v>8710</v>
      </c>
      <c r="S675" t="str">
        <f ca="1">Izračun!$T$1</f>
        <v>0</v>
      </c>
    </row>
    <row r="676" spans="1:19" x14ac:dyDescent="0.25">
      <c r="A676" t="s">
        <v>6778</v>
      </c>
      <c r="B676" t="s">
        <v>12812</v>
      </c>
      <c r="C676" t="s">
        <v>8708</v>
      </c>
      <c r="F676" s="2">
        <f>VLOOKUP(A676,Izračun!A:J,10,0)</f>
        <v>7.1101600000000005</v>
      </c>
      <c r="H676">
        <f>VLOOKUP(A676,Izračun!A:F,6,0)</f>
        <v>5</v>
      </c>
      <c r="J676" t="s">
        <v>14574</v>
      </c>
      <c r="M676" t="s">
        <v>8709</v>
      </c>
      <c r="Q676" s="3" t="str">
        <f ca="1">IF(VLOOKUP(A676,Izračun!A:Q,17,0)=0," ",VLOOKUP(A676,Izračun!A:Q,17,0))</f>
        <v xml:space="preserve"> </v>
      </c>
      <c r="R676" t="s">
        <v>8710</v>
      </c>
      <c r="S676" t="str">
        <f ca="1">Izračun!$T$1</f>
        <v>0</v>
      </c>
    </row>
    <row r="677" spans="1:19" x14ac:dyDescent="0.25">
      <c r="A677" t="s">
        <v>2696</v>
      </c>
      <c r="B677" t="s">
        <v>13108</v>
      </c>
      <c r="C677" t="s">
        <v>8708</v>
      </c>
      <c r="F677" s="2">
        <f>VLOOKUP(A677,Izračun!A:J,10,0)</f>
        <v>7.1216279999999994</v>
      </c>
      <c r="H677">
        <f>VLOOKUP(A677,Izračun!A:F,6,0)</f>
        <v>206</v>
      </c>
      <c r="J677" t="s">
        <v>14574</v>
      </c>
      <c r="M677" t="s">
        <v>8709</v>
      </c>
      <c r="Q677" s="3" t="str">
        <f ca="1">IF(VLOOKUP(A677,Izračun!A:Q,17,0)=0," ",VLOOKUP(A677,Izračun!A:Q,17,0))</f>
        <v xml:space="preserve"> </v>
      </c>
      <c r="R677" t="s">
        <v>8710</v>
      </c>
      <c r="S677" t="str">
        <f ca="1">Izračun!$T$1</f>
        <v>0</v>
      </c>
    </row>
    <row r="678" spans="1:19" x14ac:dyDescent="0.25">
      <c r="A678" t="s">
        <v>2703</v>
      </c>
      <c r="B678" t="s">
        <v>13096</v>
      </c>
      <c r="C678" t="s">
        <v>8708</v>
      </c>
      <c r="F678" s="2">
        <f>VLOOKUP(A678,Izračun!A:J,10,0)</f>
        <v>7.1216279999999994</v>
      </c>
      <c r="H678">
        <f>VLOOKUP(A678,Izračun!A:F,6,0)</f>
        <v>17</v>
      </c>
      <c r="J678" t="s">
        <v>14574</v>
      </c>
      <c r="M678" t="s">
        <v>8709</v>
      </c>
      <c r="Q678" s="3" t="str">
        <f ca="1">IF(VLOOKUP(A678,Izračun!A:Q,17,0)=0," ",VLOOKUP(A678,Izračun!A:Q,17,0))</f>
        <v xml:space="preserve"> </v>
      </c>
      <c r="R678" t="s">
        <v>8710</v>
      </c>
      <c r="S678" t="str">
        <f ca="1">Izračun!$T$1</f>
        <v>0</v>
      </c>
    </row>
    <row r="679" spans="1:19" x14ac:dyDescent="0.25">
      <c r="A679" t="s">
        <v>2707</v>
      </c>
      <c r="B679" t="s">
        <v>9301</v>
      </c>
      <c r="C679" t="s">
        <v>8708</v>
      </c>
      <c r="F679" s="2">
        <f>VLOOKUP(A679,Izračun!A:J,10,0)</f>
        <v>7.1216279999999994</v>
      </c>
      <c r="H679">
        <f>VLOOKUP(A679,Izračun!A:F,6,0)</f>
        <v>45</v>
      </c>
      <c r="J679" t="s">
        <v>14574</v>
      </c>
      <c r="M679" t="s">
        <v>8709</v>
      </c>
      <c r="Q679" s="3" t="str">
        <f ca="1">IF(VLOOKUP(A679,Izračun!A:Q,17,0)=0," ",VLOOKUP(A679,Izračun!A:Q,17,0))</f>
        <v xml:space="preserve"> </v>
      </c>
      <c r="R679" t="s">
        <v>8710</v>
      </c>
      <c r="S679" t="str">
        <f ca="1">Izračun!$T$1</f>
        <v>0</v>
      </c>
    </row>
    <row r="680" spans="1:19" x14ac:dyDescent="0.25">
      <c r="A680" t="s">
        <v>3437</v>
      </c>
      <c r="B680" t="s">
        <v>9237</v>
      </c>
      <c r="C680" t="s">
        <v>8708</v>
      </c>
      <c r="F680" s="2">
        <f>VLOOKUP(A680,Izračun!A:J,10,0)</f>
        <v>7.1216279999999994</v>
      </c>
      <c r="H680">
        <f>VLOOKUP(A680,Izračun!A:F,6,0)</f>
        <v>42</v>
      </c>
      <c r="J680" t="s">
        <v>14574</v>
      </c>
      <c r="M680" t="s">
        <v>8709</v>
      </c>
      <c r="Q680" s="3" t="str">
        <f ca="1">IF(VLOOKUP(A680,Izračun!A:Q,17,0)=0," ",VLOOKUP(A680,Izračun!A:Q,17,0))</f>
        <v xml:space="preserve"> </v>
      </c>
      <c r="R680" t="s">
        <v>8710</v>
      </c>
      <c r="S680" t="str">
        <f ca="1">Izračun!$T$1</f>
        <v>0</v>
      </c>
    </row>
    <row r="681" spans="1:19" x14ac:dyDescent="0.25">
      <c r="A681" t="s">
        <v>2705</v>
      </c>
      <c r="B681" t="s">
        <v>13099</v>
      </c>
      <c r="C681" t="s">
        <v>8708</v>
      </c>
      <c r="F681" s="2">
        <f>VLOOKUP(A681,Izračun!A:J,10,0)</f>
        <v>7.1216279999999994</v>
      </c>
      <c r="H681">
        <f>VLOOKUP(A681,Izračun!A:F,6,0)</f>
        <v>26</v>
      </c>
      <c r="J681" t="s">
        <v>14574</v>
      </c>
      <c r="M681" t="s">
        <v>8709</v>
      </c>
      <c r="Q681" s="3" t="str">
        <f ca="1">IF(VLOOKUP(A681,Izračun!A:Q,17,0)=0," ",VLOOKUP(A681,Izračun!A:Q,17,0))</f>
        <v xml:space="preserve"> </v>
      </c>
      <c r="R681" t="s">
        <v>8710</v>
      </c>
      <c r="S681" t="str">
        <f ca="1">Izračun!$T$1</f>
        <v>0</v>
      </c>
    </row>
    <row r="682" spans="1:19" x14ac:dyDescent="0.25">
      <c r="A682" t="s">
        <v>3431</v>
      </c>
      <c r="B682" t="s">
        <v>9238</v>
      </c>
      <c r="C682" t="s">
        <v>8708</v>
      </c>
      <c r="F682" s="2">
        <f>VLOOKUP(A682,Izračun!A:J,10,0)</f>
        <v>7.1216279999999994</v>
      </c>
      <c r="H682">
        <f>VLOOKUP(A682,Izračun!A:F,6,0)</f>
        <v>301</v>
      </c>
      <c r="J682" t="s">
        <v>14574</v>
      </c>
      <c r="M682" t="s">
        <v>8709</v>
      </c>
      <c r="Q682" s="3" t="str">
        <f ca="1">IF(VLOOKUP(A682,Izračun!A:Q,17,0)=0," ",VLOOKUP(A682,Izračun!A:Q,17,0))</f>
        <v xml:space="preserve"> </v>
      </c>
      <c r="R682" t="s">
        <v>8710</v>
      </c>
      <c r="S682" t="str">
        <f ca="1">Izračun!$T$1</f>
        <v>0</v>
      </c>
    </row>
    <row r="683" spans="1:19" x14ac:dyDescent="0.25">
      <c r="A683" t="s">
        <v>3435</v>
      </c>
      <c r="B683" t="s">
        <v>9235</v>
      </c>
      <c r="C683" t="s">
        <v>8708</v>
      </c>
      <c r="F683" s="2">
        <f>VLOOKUP(A683,Izračun!A:J,10,0)</f>
        <v>7.1216279999999994</v>
      </c>
      <c r="H683">
        <f>VLOOKUP(A683,Izračun!A:F,6,0)</f>
        <v>53</v>
      </c>
      <c r="J683" t="s">
        <v>14574</v>
      </c>
      <c r="M683" t="s">
        <v>8709</v>
      </c>
      <c r="Q683" s="3" t="str">
        <f ca="1">IF(VLOOKUP(A683,Izračun!A:Q,17,0)=0," ",VLOOKUP(A683,Izračun!A:Q,17,0))</f>
        <v xml:space="preserve"> </v>
      </c>
      <c r="R683" t="s">
        <v>8710</v>
      </c>
      <c r="S683" t="str">
        <f ca="1">Izračun!$T$1</f>
        <v>0</v>
      </c>
    </row>
    <row r="684" spans="1:19" x14ac:dyDescent="0.25">
      <c r="A684" t="s">
        <v>2699</v>
      </c>
      <c r="B684" t="s">
        <v>14106</v>
      </c>
      <c r="C684" t="s">
        <v>8708</v>
      </c>
      <c r="F684" s="2">
        <f>VLOOKUP(A684,Izračun!A:J,10,0)</f>
        <v>7.1216279999999994</v>
      </c>
      <c r="H684">
        <f>VLOOKUP(A684,Izračun!A:F,6,0)</f>
        <v>175</v>
      </c>
      <c r="J684" t="s">
        <v>14574</v>
      </c>
      <c r="M684" t="s">
        <v>8709</v>
      </c>
      <c r="Q684" s="3" t="str">
        <f ca="1">IF(VLOOKUP(A684,Izračun!A:Q,17,0)=0," ",VLOOKUP(A684,Izračun!A:Q,17,0))</f>
        <v xml:space="preserve"> </v>
      </c>
      <c r="R684" t="s">
        <v>8710</v>
      </c>
      <c r="S684" t="str">
        <f ca="1">Izračun!$T$1</f>
        <v>0</v>
      </c>
    </row>
    <row r="685" spans="1:19" x14ac:dyDescent="0.25">
      <c r="A685" t="s">
        <v>2701</v>
      </c>
      <c r="B685" t="s">
        <v>13085</v>
      </c>
      <c r="C685" t="s">
        <v>8708</v>
      </c>
      <c r="F685" s="2">
        <f>VLOOKUP(A685,Izračun!A:J,10,0)</f>
        <v>7.1216279999999994</v>
      </c>
      <c r="H685">
        <f>VLOOKUP(A685,Izračun!A:F,6,0)</f>
        <v>45</v>
      </c>
      <c r="J685" t="s">
        <v>14574</v>
      </c>
      <c r="M685" t="s">
        <v>8709</v>
      </c>
      <c r="Q685" s="3" t="str">
        <f ca="1">IF(VLOOKUP(A685,Izračun!A:Q,17,0)=0," ",VLOOKUP(A685,Izračun!A:Q,17,0))</f>
        <v xml:space="preserve"> </v>
      </c>
      <c r="R685" t="s">
        <v>8710</v>
      </c>
      <c r="S685" t="str">
        <f ca="1">Izračun!$T$1</f>
        <v>0</v>
      </c>
    </row>
    <row r="686" spans="1:19" x14ac:dyDescent="0.25">
      <c r="A686" t="s">
        <v>3433</v>
      </c>
      <c r="B686" t="s">
        <v>12481</v>
      </c>
      <c r="C686" t="s">
        <v>8708</v>
      </c>
      <c r="F686" s="2">
        <f>VLOOKUP(A686,Izračun!A:J,10,0)</f>
        <v>7.1216279999999994</v>
      </c>
      <c r="H686">
        <f>VLOOKUP(A686,Izračun!A:F,6,0)</f>
        <v>19</v>
      </c>
      <c r="J686" t="s">
        <v>14574</v>
      </c>
      <c r="M686" t="s">
        <v>8709</v>
      </c>
      <c r="Q686" s="3" t="str">
        <f ca="1">IF(VLOOKUP(A686,Izračun!A:Q,17,0)=0," ",VLOOKUP(A686,Izračun!A:Q,17,0))</f>
        <v xml:space="preserve"> </v>
      </c>
      <c r="R686" t="s">
        <v>8710</v>
      </c>
      <c r="S686" t="str">
        <f ca="1">Izračun!$T$1</f>
        <v>0</v>
      </c>
    </row>
    <row r="687" spans="1:19" x14ac:dyDescent="0.25">
      <c r="A687" t="s">
        <v>3443</v>
      </c>
      <c r="B687" t="s">
        <v>9236</v>
      </c>
      <c r="C687" t="s">
        <v>8708</v>
      </c>
      <c r="F687" s="2">
        <f>VLOOKUP(A687,Izračun!A:J,10,0)</f>
        <v>7.1216279999999994</v>
      </c>
      <c r="H687">
        <f>VLOOKUP(A687,Izračun!A:F,6,0)</f>
        <v>52</v>
      </c>
      <c r="J687" t="s">
        <v>14574</v>
      </c>
      <c r="M687" t="s">
        <v>8709</v>
      </c>
      <c r="Q687" s="3" t="str">
        <f ca="1">IF(VLOOKUP(A687,Izračun!A:Q,17,0)=0," ",VLOOKUP(A687,Izračun!A:Q,17,0))</f>
        <v xml:space="preserve"> </v>
      </c>
      <c r="R687" t="s">
        <v>8710</v>
      </c>
      <c r="S687" t="str">
        <f ca="1">Izračun!$T$1</f>
        <v>0</v>
      </c>
    </row>
    <row r="688" spans="1:19" x14ac:dyDescent="0.25">
      <c r="A688" t="s">
        <v>3441</v>
      </c>
      <c r="B688" t="s">
        <v>12482</v>
      </c>
      <c r="C688" t="s">
        <v>8708</v>
      </c>
      <c r="F688" s="2">
        <f>VLOOKUP(A688,Izračun!A:J,10,0)</f>
        <v>7.1216279999999994</v>
      </c>
      <c r="H688">
        <f>VLOOKUP(A688,Izračun!A:F,6,0)</f>
        <v>384</v>
      </c>
      <c r="J688" t="s">
        <v>14574</v>
      </c>
      <c r="M688" t="s">
        <v>8709</v>
      </c>
      <c r="Q688" s="3" t="str">
        <f ca="1">IF(VLOOKUP(A688,Izračun!A:Q,17,0)=0," ",VLOOKUP(A688,Izračun!A:Q,17,0))</f>
        <v xml:space="preserve"> </v>
      </c>
      <c r="R688" t="s">
        <v>8710</v>
      </c>
      <c r="S688" t="str">
        <f ca="1">Izračun!$T$1</f>
        <v>0</v>
      </c>
    </row>
    <row r="689" spans="1:19" x14ac:dyDescent="0.25">
      <c r="A689" t="s">
        <v>2207</v>
      </c>
      <c r="B689" t="s">
        <v>8783</v>
      </c>
      <c r="C689" t="s">
        <v>8708</v>
      </c>
      <c r="F689" s="2">
        <f>VLOOKUP(A689,Izračun!A:J,10,0)</f>
        <v>7.1326080000000003</v>
      </c>
      <c r="H689">
        <f>VLOOKUP(A689,Izračun!A:F,6,0)</f>
        <v>14</v>
      </c>
      <c r="J689" t="s">
        <v>14574</v>
      </c>
      <c r="M689" t="s">
        <v>8709</v>
      </c>
      <c r="Q689" s="3" t="str">
        <f ca="1">IF(VLOOKUP(A689,Izračun!A:Q,17,0)=0," ",VLOOKUP(A689,Izračun!A:Q,17,0))</f>
        <v xml:space="preserve"> </v>
      </c>
      <c r="R689" t="s">
        <v>8710</v>
      </c>
      <c r="S689" t="str">
        <f ca="1">Izračun!$T$1</f>
        <v>0</v>
      </c>
    </row>
    <row r="690" spans="1:19" x14ac:dyDescent="0.25">
      <c r="A690" t="s">
        <v>3439</v>
      </c>
      <c r="B690" t="s">
        <v>13439</v>
      </c>
      <c r="C690" t="s">
        <v>8708</v>
      </c>
      <c r="F690" s="2">
        <f>VLOOKUP(A690,Izračun!A:J,10,0)</f>
        <v>7.1330960000000001</v>
      </c>
      <c r="H690">
        <f>VLOOKUP(A690,Izračun!A:F,6,0)</f>
        <v>0</v>
      </c>
      <c r="J690" t="s">
        <v>14574</v>
      </c>
      <c r="M690" t="s">
        <v>8709</v>
      </c>
      <c r="Q690" s="3" t="str">
        <f ca="1">IF(VLOOKUP(A690,Izračun!A:Q,17,0)=0," ",VLOOKUP(A690,Izračun!A:Q,17,0))</f>
        <v xml:space="preserve"> </v>
      </c>
      <c r="R690" t="s">
        <v>8710</v>
      </c>
      <c r="S690" t="str">
        <f ca="1">Izračun!$T$1</f>
        <v>0</v>
      </c>
    </row>
    <row r="691" spans="1:19" x14ac:dyDescent="0.25">
      <c r="A691" t="s">
        <v>4332</v>
      </c>
      <c r="B691" t="s">
        <v>12014</v>
      </c>
      <c r="C691" t="s">
        <v>8708</v>
      </c>
      <c r="F691" s="2">
        <f>VLOOKUP(A691,Izračun!A:J,10,0)</f>
        <v>7.1330960000000001</v>
      </c>
      <c r="H691">
        <f>VLOOKUP(A691,Izračun!A:F,6,0)</f>
        <v>30</v>
      </c>
      <c r="J691" t="s">
        <v>14574</v>
      </c>
      <c r="M691" t="s">
        <v>8709</v>
      </c>
      <c r="Q691" s="3" t="str">
        <f ca="1">IF(VLOOKUP(A691,Izračun!A:Q,17,0)=0," ",VLOOKUP(A691,Izračun!A:Q,17,0))</f>
        <v xml:space="preserve"> </v>
      </c>
      <c r="R691" t="s">
        <v>8710</v>
      </c>
      <c r="S691" t="str">
        <f ca="1">Izračun!$T$1</f>
        <v>0</v>
      </c>
    </row>
    <row r="692" spans="1:19" x14ac:dyDescent="0.25">
      <c r="A692" t="s">
        <v>11537</v>
      </c>
      <c r="B692" t="s">
        <v>13560</v>
      </c>
      <c r="C692" t="s">
        <v>8708</v>
      </c>
      <c r="F692" s="2">
        <f>VLOOKUP(A692,Izračun!A:J,10,0)</f>
        <v>7.1674999999999995</v>
      </c>
      <c r="H692">
        <f>VLOOKUP(A692,Izračun!A:F,6,0)</f>
        <v>2</v>
      </c>
      <c r="J692" t="s">
        <v>14574</v>
      </c>
      <c r="M692" t="s">
        <v>8709</v>
      </c>
      <c r="Q692" s="3" t="str">
        <f ca="1">IF(VLOOKUP(A692,Izračun!A:Q,17,0)=0," ",VLOOKUP(A692,Izračun!A:Q,17,0))</f>
        <v xml:space="preserve"> </v>
      </c>
      <c r="R692" t="s">
        <v>8710</v>
      </c>
      <c r="S692" t="str">
        <f ca="1">Izračun!$T$1</f>
        <v>0</v>
      </c>
    </row>
    <row r="693" spans="1:19" x14ac:dyDescent="0.25">
      <c r="A693" t="s">
        <v>2301</v>
      </c>
      <c r="B693" t="s">
        <v>8850</v>
      </c>
      <c r="C693" t="s">
        <v>8708</v>
      </c>
      <c r="F693" s="2">
        <f>VLOOKUP(A693,Izračun!A:J,10,0)</f>
        <v>7.1751225599999993</v>
      </c>
      <c r="H693">
        <f>VLOOKUP(A693,Izračun!A:F,6,0)</f>
        <v>5</v>
      </c>
      <c r="J693" t="s">
        <v>14574</v>
      </c>
      <c r="M693" t="s">
        <v>8709</v>
      </c>
      <c r="Q693" s="3" t="str">
        <f ca="1">IF(VLOOKUP(A693,Izračun!A:Q,17,0)=0," ",VLOOKUP(A693,Izračun!A:Q,17,0))</f>
        <v xml:space="preserve"> </v>
      </c>
      <c r="R693" t="s">
        <v>8710</v>
      </c>
      <c r="S693" t="str">
        <f ca="1">Izračun!$T$1</f>
        <v>0</v>
      </c>
    </row>
    <row r="694" spans="1:19" x14ac:dyDescent="0.25">
      <c r="A694" t="s">
        <v>32</v>
      </c>
      <c r="B694" t="s">
        <v>13569</v>
      </c>
      <c r="C694" t="s">
        <v>8708</v>
      </c>
      <c r="F694" s="2">
        <f>VLOOKUP(A694,Izračun!A:J,10,0)</f>
        <v>7.178870400000001</v>
      </c>
      <c r="H694">
        <f>VLOOKUP(A694,Izračun!A:F,6,0)</f>
        <v>13</v>
      </c>
      <c r="J694" t="s">
        <v>14574</v>
      </c>
      <c r="M694" t="s">
        <v>8709</v>
      </c>
      <c r="Q694" s="3" t="str">
        <f ca="1">IF(VLOOKUP(A694,Izračun!A:Q,17,0)=0," ",VLOOKUP(A694,Izračun!A:Q,17,0))</f>
        <v xml:space="preserve"> </v>
      </c>
      <c r="R694" t="s">
        <v>8710</v>
      </c>
      <c r="S694" t="str">
        <f ca="1">Izračun!$T$1</f>
        <v>0</v>
      </c>
    </row>
    <row r="695" spans="1:19" x14ac:dyDescent="0.25">
      <c r="A695" t="s">
        <v>838</v>
      </c>
      <c r="B695" t="s">
        <v>9136</v>
      </c>
      <c r="C695" t="s">
        <v>8708</v>
      </c>
      <c r="F695" s="2">
        <f>VLOOKUP(A695,Izračun!A:J,10,0)</f>
        <v>7.1789679999999993</v>
      </c>
      <c r="H695">
        <f>VLOOKUP(A695,Izračun!A:F,6,0)</f>
        <v>0</v>
      </c>
      <c r="J695" t="s">
        <v>14574</v>
      </c>
      <c r="M695" t="s">
        <v>8709</v>
      </c>
      <c r="Q695" s="3" t="str">
        <f ca="1">IF(VLOOKUP(A695,Izračun!A:Q,17,0)=0," ",VLOOKUP(A695,Izračun!A:Q,17,0))</f>
        <v xml:space="preserve"> </v>
      </c>
      <c r="R695" t="s">
        <v>8710</v>
      </c>
      <c r="S695" t="str">
        <f ca="1">Izračun!$T$1</f>
        <v>0</v>
      </c>
    </row>
    <row r="696" spans="1:19" x14ac:dyDescent="0.25">
      <c r="A696" t="s">
        <v>4175</v>
      </c>
      <c r="B696" t="s">
        <v>10931</v>
      </c>
      <c r="C696" t="s">
        <v>8708</v>
      </c>
      <c r="F696" s="2">
        <f>VLOOKUP(A696,Izračun!A:J,10,0)</f>
        <v>7.1864100000000004</v>
      </c>
      <c r="H696">
        <f>VLOOKUP(A696,Izračun!A:F,6,0)</f>
        <v>4</v>
      </c>
      <c r="J696" t="s">
        <v>14574</v>
      </c>
      <c r="M696" t="s">
        <v>8709</v>
      </c>
      <c r="Q696" s="3" t="str">
        <f ca="1">IF(VLOOKUP(A696,Izračun!A:Q,17,0)=0," ",VLOOKUP(A696,Izračun!A:Q,17,0))</f>
        <v xml:space="preserve"> </v>
      </c>
      <c r="R696" t="s">
        <v>8710</v>
      </c>
      <c r="S696" t="str">
        <f ca="1">Izračun!$T$1</f>
        <v>0</v>
      </c>
    </row>
    <row r="697" spans="1:19" x14ac:dyDescent="0.25">
      <c r="A697" t="s">
        <v>5752</v>
      </c>
      <c r="B697" t="s">
        <v>11876</v>
      </c>
      <c r="C697" t="s">
        <v>8708</v>
      </c>
      <c r="F697" s="2">
        <f>VLOOKUP(A697,Izračun!A:J,10,0)</f>
        <v>7.1904359999999992</v>
      </c>
      <c r="H697">
        <f>VLOOKUP(A697,Izračun!A:F,6,0)</f>
        <v>2</v>
      </c>
      <c r="J697" t="s">
        <v>14574</v>
      </c>
      <c r="M697" t="s">
        <v>8709</v>
      </c>
      <c r="Q697" s="3" t="str">
        <f ca="1">IF(VLOOKUP(A697,Izračun!A:Q,17,0)=0," ",VLOOKUP(A697,Izračun!A:Q,17,0))</f>
        <v xml:space="preserve"> </v>
      </c>
      <c r="R697" t="s">
        <v>8710</v>
      </c>
      <c r="S697" t="str">
        <f ca="1">Izračun!$T$1</f>
        <v>0</v>
      </c>
    </row>
    <row r="698" spans="1:19" x14ac:dyDescent="0.25">
      <c r="A698" t="s">
        <v>588</v>
      </c>
      <c r="B698" t="s">
        <v>12383</v>
      </c>
      <c r="C698" t="s">
        <v>8708</v>
      </c>
      <c r="F698" s="2">
        <f>VLOOKUP(A698,Izračun!A:J,10,0)</f>
        <v>7.2019039999999999</v>
      </c>
      <c r="H698">
        <f>VLOOKUP(A698,Izračun!A:F,6,0)</f>
        <v>12</v>
      </c>
      <c r="J698" t="s">
        <v>14574</v>
      </c>
      <c r="M698" t="s">
        <v>8709</v>
      </c>
      <c r="Q698" s="3" t="str">
        <f ca="1">IF(VLOOKUP(A698,Izračun!A:Q,17,0)=0," ",VLOOKUP(A698,Izračun!A:Q,17,0))</f>
        <v xml:space="preserve"> </v>
      </c>
      <c r="R698" t="s">
        <v>8710</v>
      </c>
      <c r="S698" t="str">
        <f ca="1">Izračun!$T$1</f>
        <v>0</v>
      </c>
    </row>
    <row r="699" spans="1:19" x14ac:dyDescent="0.25">
      <c r="A699" t="s">
        <v>4330</v>
      </c>
      <c r="B699" t="s">
        <v>11928</v>
      </c>
      <c r="C699" t="s">
        <v>8708</v>
      </c>
      <c r="F699" s="2">
        <f>VLOOKUP(A699,Izračun!A:J,10,0)</f>
        <v>7.2133720000000006</v>
      </c>
      <c r="H699">
        <f>VLOOKUP(A699,Izračun!A:F,6,0)</f>
        <v>0</v>
      </c>
      <c r="J699" t="s">
        <v>14574</v>
      </c>
      <c r="M699" t="s">
        <v>8709</v>
      </c>
      <c r="Q699" s="3" t="str">
        <f ca="1">IF(VLOOKUP(A699,Izračun!A:Q,17,0)=0," ",VLOOKUP(A699,Izračun!A:Q,17,0))</f>
        <v xml:space="preserve"> </v>
      </c>
      <c r="R699" t="s">
        <v>8710</v>
      </c>
      <c r="S699" t="str">
        <f ca="1">Izračun!$T$1</f>
        <v>0</v>
      </c>
    </row>
    <row r="700" spans="1:19" x14ac:dyDescent="0.25">
      <c r="A700" t="s">
        <v>741</v>
      </c>
      <c r="B700" t="s">
        <v>9082</v>
      </c>
      <c r="C700" t="s">
        <v>8708</v>
      </c>
      <c r="F700" s="2">
        <f>VLOOKUP(A700,Izračun!A:J,10,0)</f>
        <v>7.2248399999999995</v>
      </c>
      <c r="H700">
        <f>VLOOKUP(A700,Izračun!A:F,6,0)</f>
        <v>668</v>
      </c>
      <c r="J700" t="s">
        <v>14574</v>
      </c>
      <c r="M700" t="s">
        <v>8709</v>
      </c>
      <c r="Q700" s="3" t="str">
        <f ca="1">IF(VLOOKUP(A700,Izračun!A:Q,17,0)=0," ",VLOOKUP(A700,Izračun!A:Q,17,0))</f>
        <v xml:space="preserve"> </v>
      </c>
      <c r="R700" t="s">
        <v>8710</v>
      </c>
      <c r="S700" t="str">
        <f ca="1">Izračun!$T$1</f>
        <v>0</v>
      </c>
    </row>
    <row r="701" spans="1:19" x14ac:dyDescent="0.25">
      <c r="A701" t="s">
        <v>2094</v>
      </c>
      <c r="B701" t="s">
        <v>8791</v>
      </c>
      <c r="C701" t="s">
        <v>8708</v>
      </c>
      <c r="F701" s="2">
        <f>VLOOKUP(A701,Izračun!A:J,10,0)</f>
        <v>7.2380159999999991</v>
      </c>
      <c r="H701">
        <f>VLOOKUP(A701,Izračun!A:F,6,0)</f>
        <v>2</v>
      </c>
      <c r="J701" t="s">
        <v>14574</v>
      </c>
      <c r="M701" t="s">
        <v>8709</v>
      </c>
      <c r="Q701" s="3" t="str">
        <f ca="1">IF(VLOOKUP(A701,Izračun!A:Q,17,0)=0," ",VLOOKUP(A701,Izračun!A:Q,17,0))</f>
        <v xml:space="preserve"> </v>
      </c>
      <c r="R701" t="s">
        <v>8710</v>
      </c>
      <c r="S701" t="str">
        <f ca="1">Izračun!$T$1</f>
        <v>0</v>
      </c>
    </row>
    <row r="702" spans="1:19" x14ac:dyDescent="0.25">
      <c r="A702" t="s">
        <v>2376</v>
      </c>
      <c r="B702" t="s">
        <v>13238</v>
      </c>
      <c r="C702" t="s">
        <v>8708</v>
      </c>
      <c r="F702" s="2">
        <f>VLOOKUP(A702,Izračun!A:J,10,0)</f>
        <v>7.2437499999999995</v>
      </c>
      <c r="H702">
        <f>VLOOKUP(A702,Izračun!A:F,6,0)</f>
        <v>0</v>
      </c>
      <c r="J702" t="s">
        <v>14574</v>
      </c>
      <c r="M702" t="s">
        <v>8709</v>
      </c>
      <c r="Q702" s="3" t="str">
        <f ca="1">IF(VLOOKUP(A702,Izračun!A:Q,17,0)=0," ",VLOOKUP(A702,Izračun!A:Q,17,0))</f>
        <v xml:space="preserve"> </v>
      </c>
      <c r="R702" t="s">
        <v>8710</v>
      </c>
      <c r="S702" t="str">
        <f ca="1">Izračun!$T$1</f>
        <v>0</v>
      </c>
    </row>
    <row r="703" spans="1:19" x14ac:dyDescent="0.25">
      <c r="A703" t="s">
        <v>4758</v>
      </c>
      <c r="B703" t="s">
        <v>13608</v>
      </c>
      <c r="C703" t="s">
        <v>8708</v>
      </c>
      <c r="F703" s="2">
        <f>VLOOKUP(A703,Izračun!A:J,10,0)</f>
        <v>7.2437499999999995</v>
      </c>
      <c r="H703">
        <f>VLOOKUP(A703,Izračun!A:F,6,0)</f>
        <v>22</v>
      </c>
      <c r="J703" t="s">
        <v>14574</v>
      </c>
      <c r="M703" t="s">
        <v>8709</v>
      </c>
      <c r="Q703" s="3" t="str">
        <f ca="1">IF(VLOOKUP(A703,Izračun!A:Q,17,0)=0," ",VLOOKUP(A703,Izračun!A:Q,17,0))</f>
        <v xml:space="preserve"> </v>
      </c>
      <c r="R703" t="s">
        <v>8710</v>
      </c>
      <c r="S703" t="str">
        <f ca="1">Izračun!$T$1</f>
        <v>0</v>
      </c>
    </row>
    <row r="704" spans="1:19" x14ac:dyDescent="0.25">
      <c r="A704" t="s">
        <v>2378</v>
      </c>
      <c r="B704" t="s">
        <v>13239</v>
      </c>
      <c r="C704" t="s">
        <v>8708</v>
      </c>
      <c r="F704" s="2">
        <f>VLOOKUP(A704,Izračun!A:J,10,0)</f>
        <v>7.2437499999999995</v>
      </c>
      <c r="H704">
        <f>VLOOKUP(A704,Izračun!A:F,6,0)</f>
        <v>0</v>
      </c>
      <c r="J704" t="s">
        <v>14574</v>
      </c>
      <c r="M704" t="s">
        <v>8709</v>
      </c>
      <c r="Q704" s="3" t="str">
        <f ca="1">IF(VLOOKUP(A704,Izračun!A:Q,17,0)=0," ",VLOOKUP(A704,Izračun!A:Q,17,0))</f>
        <v xml:space="preserve"> </v>
      </c>
      <c r="R704" t="s">
        <v>8710</v>
      </c>
      <c r="S704" t="str">
        <f ca="1">Izračun!$T$1</f>
        <v>0</v>
      </c>
    </row>
    <row r="705" spans="1:19" x14ac:dyDescent="0.25">
      <c r="A705" t="s">
        <v>5699</v>
      </c>
      <c r="B705" t="s">
        <v>12457</v>
      </c>
      <c r="C705" t="s">
        <v>8708</v>
      </c>
      <c r="F705" s="2">
        <f>VLOOKUP(A705,Izračun!A:J,10,0)</f>
        <v>7.2437499999999995</v>
      </c>
      <c r="H705">
        <f>VLOOKUP(A705,Izračun!A:F,6,0)</f>
        <v>58</v>
      </c>
      <c r="J705" t="s">
        <v>14574</v>
      </c>
      <c r="M705" t="s">
        <v>8709</v>
      </c>
      <c r="Q705" s="3" t="str">
        <f ca="1">IF(VLOOKUP(A705,Izračun!A:Q,17,0)=0," ",VLOOKUP(A705,Izračun!A:Q,17,0))</f>
        <v xml:space="preserve"> </v>
      </c>
      <c r="R705" t="s">
        <v>8710</v>
      </c>
      <c r="S705" t="str">
        <f ca="1">Izračun!$T$1</f>
        <v>0</v>
      </c>
    </row>
    <row r="706" spans="1:19" x14ac:dyDescent="0.25">
      <c r="A706" t="s">
        <v>10174</v>
      </c>
      <c r="B706" t="s">
        <v>10379</v>
      </c>
      <c r="C706" t="s">
        <v>8708</v>
      </c>
      <c r="F706" s="2">
        <f>VLOOKUP(A706,Izračun!A:J,10,0)</f>
        <v>7.2707119999999996</v>
      </c>
      <c r="H706">
        <f>VLOOKUP(A706,Izračun!A:F,6,0)</f>
        <v>12</v>
      </c>
      <c r="J706" t="s">
        <v>14574</v>
      </c>
      <c r="M706" t="s">
        <v>8709</v>
      </c>
      <c r="Q706" s="3" t="str">
        <f ca="1">IF(VLOOKUP(A706,Izračun!A:Q,17,0)=0," ",VLOOKUP(A706,Izračun!A:Q,17,0))</f>
        <v xml:space="preserve"> </v>
      </c>
      <c r="R706" t="s">
        <v>8710</v>
      </c>
      <c r="S706" t="str">
        <f ca="1">Izračun!$T$1</f>
        <v>0</v>
      </c>
    </row>
    <row r="707" spans="1:19" x14ac:dyDescent="0.25">
      <c r="A707" t="s">
        <v>5616</v>
      </c>
      <c r="B707" t="s">
        <v>10388</v>
      </c>
      <c r="C707" t="s">
        <v>8708</v>
      </c>
      <c r="F707" s="2">
        <f>VLOOKUP(A707,Izračun!A:J,10,0)</f>
        <v>7.2821799999999994</v>
      </c>
      <c r="H707">
        <f>VLOOKUP(A707,Izračun!A:F,6,0)</f>
        <v>26</v>
      </c>
      <c r="J707" t="s">
        <v>14574</v>
      </c>
      <c r="M707" t="s">
        <v>8709</v>
      </c>
      <c r="Q707" s="3" t="str">
        <f ca="1">IF(VLOOKUP(A707,Izračun!A:Q,17,0)=0," ",VLOOKUP(A707,Izračun!A:Q,17,0))</f>
        <v xml:space="preserve"> </v>
      </c>
      <c r="R707" t="s">
        <v>8710</v>
      </c>
      <c r="S707" t="str">
        <f ca="1">Izračun!$T$1</f>
        <v>0</v>
      </c>
    </row>
    <row r="708" spans="1:19" x14ac:dyDescent="0.25">
      <c r="A708" t="s">
        <v>2195</v>
      </c>
      <c r="B708" t="s">
        <v>8777</v>
      </c>
      <c r="C708" t="s">
        <v>8708</v>
      </c>
      <c r="F708" s="2">
        <f>VLOOKUP(A708,Izračun!A:J,10,0)</f>
        <v>7.2848639999999998</v>
      </c>
      <c r="H708">
        <f>VLOOKUP(A708,Izračun!A:F,6,0)</f>
        <v>79</v>
      </c>
      <c r="J708" t="s">
        <v>14574</v>
      </c>
      <c r="M708" t="s">
        <v>8709</v>
      </c>
      <c r="Q708" s="3" t="str">
        <f ca="1">IF(VLOOKUP(A708,Izračun!A:Q,17,0)=0," ",VLOOKUP(A708,Izračun!A:Q,17,0))</f>
        <v xml:space="preserve"> </v>
      </c>
      <c r="R708" t="s">
        <v>8710</v>
      </c>
      <c r="S708" t="str">
        <f ca="1">Izračun!$T$1</f>
        <v>0</v>
      </c>
    </row>
    <row r="709" spans="1:19" x14ac:dyDescent="0.25">
      <c r="A709" t="s">
        <v>7261</v>
      </c>
      <c r="B709" t="s">
        <v>10036</v>
      </c>
      <c r="C709" t="s">
        <v>8708</v>
      </c>
      <c r="F709" s="2">
        <f>VLOOKUP(A709,Izračun!A:J,10,0)</f>
        <v>5.9182199999999998</v>
      </c>
      <c r="H709">
        <f>VLOOKUP(A709,Izračun!A:F,6,0)</f>
        <v>45</v>
      </c>
      <c r="J709" t="s">
        <v>14574</v>
      </c>
      <c r="M709" t="s">
        <v>8709</v>
      </c>
      <c r="Q709" s="3" t="str">
        <f ca="1">IF(VLOOKUP(A709,Izračun!A:Q,17,0)=0," ",VLOOKUP(A709,Izračun!A:Q,17,0))</f>
        <v xml:space="preserve"> </v>
      </c>
      <c r="R709" t="s">
        <v>8710</v>
      </c>
      <c r="S709" t="str">
        <f ca="1">Izračun!$T$1</f>
        <v>0</v>
      </c>
    </row>
    <row r="710" spans="1:19" x14ac:dyDescent="0.25">
      <c r="A710" t="s">
        <v>3220</v>
      </c>
      <c r="B710" t="s">
        <v>10030</v>
      </c>
      <c r="C710" t="s">
        <v>8708</v>
      </c>
      <c r="F710" s="2">
        <f>VLOOKUP(A710,Izračun!A:J,10,0)</f>
        <v>7.2931599999999994</v>
      </c>
      <c r="H710">
        <f>VLOOKUP(A710,Izračun!A:F,6,0)</f>
        <v>30</v>
      </c>
      <c r="J710" t="s">
        <v>14574</v>
      </c>
      <c r="M710" t="s">
        <v>8709</v>
      </c>
      <c r="Q710" s="3" t="str">
        <f ca="1">IF(VLOOKUP(A710,Izračun!A:Q,17,0)=0," ",VLOOKUP(A710,Izračun!A:Q,17,0))</f>
        <v xml:space="preserve"> </v>
      </c>
      <c r="R710" t="s">
        <v>8710</v>
      </c>
      <c r="S710" t="str">
        <f ca="1">Izračun!$T$1</f>
        <v>0</v>
      </c>
    </row>
    <row r="711" spans="1:19" x14ac:dyDescent="0.25">
      <c r="A711" t="s">
        <v>4695</v>
      </c>
      <c r="B711" t="s">
        <v>10017</v>
      </c>
      <c r="C711" t="s">
        <v>8708</v>
      </c>
      <c r="F711" s="2">
        <f>VLOOKUP(A711,Izračun!A:J,10,0)</f>
        <v>7.2931599999999994</v>
      </c>
      <c r="H711">
        <f>VLOOKUP(A711,Izračun!A:F,6,0)</f>
        <v>74</v>
      </c>
      <c r="J711" t="s">
        <v>14574</v>
      </c>
      <c r="M711" t="s">
        <v>8709</v>
      </c>
      <c r="Q711" s="3" t="str">
        <f ca="1">IF(VLOOKUP(A711,Izračun!A:Q,17,0)=0," ",VLOOKUP(A711,Izračun!A:Q,17,0))</f>
        <v xml:space="preserve"> </v>
      </c>
      <c r="R711" t="s">
        <v>8710</v>
      </c>
      <c r="S711" t="str">
        <f ca="1">Izračun!$T$1</f>
        <v>0</v>
      </c>
    </row>
    <row r="712" spans="1:19" x14ac:dyDescent="0.25">
      <c r="A712" t="s">
        <v>4685</v>
      </c>
      <c r="B712" t="s">
        <v>10018</v>
      </c>
      <c r="C712" t="s">
        <v>8708</v>
      </c>
      <c r="F712" s="2">
        <f>VLOOKUP(A712,Izračun!A:J,10,0)</f>
        <v>7.2931599999999994</v>
      </c>
      <c r="H712">
        <f>VLOOKUP(A712,Izračun!A:F,6,0)</f>
        <v>46</v>
      </c>
      <c r="J712" t="s">
        <v>14574</v>
      </c>
      <c r="M712" t="s">
        <v>8709</v>
      </c>
      <c r="Q712" s="3" t="str">
        <f ca="1">IF(VLOOKUP(A712,Izračun!A:Q,17,0)=0," ",VLOOKUP(A712,Izračun!A:Q,17,0))</f>
        <v xml:space="preserve"> </v>
      </c>
      <c r="R712" t="s">
        <v>8710</v>
      </c>
      <c r="S712" t="str">
        <f ca="1">Izračun!$T$1</f>
        <v>0</v>
      </c>
    </row>
    <row r="713" spans="1:19" x14ac:dyDescent="0.25">
      <c r="A713" t="s">
        <v>7259</v>
      </c>
      <c r="B713" t="s">
        <v>10045</v>
      </c>
      <c r="C713" t="s">
        <v>8708</v>
      </c>
      <c r="F713" s="2">
        <f>VLOOKUP(A713,Izračun!A:J,10,0)</f>
        <v>5.798659999999999</v>
      </c>
      <c r="H713">
        <f>VLOOKUP(A713,Izračun!A:F,6,0)</f>
        <v>61</v>
      </c>
      <c r="J713" t="s">
        <v>14574</v>
      </c>
      <c r="M713" t="s">
        <v>8709</v>
      </c>
      <c r="Q713" s="3" t="str">
        <f ca="1">IF(VLOOKUP(A713,Izračun!A:Q,17,0)=0," ",VLOOKUP(A713,Izračun!A:Q,17,0))</f>
        <v xml:space="preserve"> </v>
      </c>
      <c r="R713" t="s">
        <v>8710</v>
      </c>
      <c r="S713" t="str">
        <f ca="1">Izračun!$T$1</f>
        <v>0</v>
      </c>
    </row>
    <row r="714" spans="1:19" x14ac:dyDescent="0.25">
      <c r="A714" t="s">
        <v>4679</v>
      </c>
      <c r="B714" t="s">
        <v>10048</v>
      </c>
      <c r="C714" t="s">
        <v>8708</v>
      </c>
      <c r="F714" s="2">
        <f>VLOOKUP(A714,Izračun!A:J,10,0)</f>
        <v>7.2931599999999994</v>
      </c>
      <c r="H714">
        <f>VLOOKUP(A714,Izračun!A:F,6,0)</f>
        <v>80</v>
      </c>
      <c r="J714" t="s">
        <v>14574</v>
      </c>
      <c r="M714" t="s">
        <v>8709</v>
      </c>
      <c r="Q714" s="3" t="str">
        <f ca="1">IF(VLOOKUP(A714,Izračun!A:Q,17,0)=0," ",VLOOKUP(A714,Izračun!A:Q,17,0))</f>
        <v xml:space="preserve"> </v>
      </c>
      <c r="R714" t="s">
        <v>8710</v>
      </c>
      <c r="S714" t="str">
        <f ca="1">Izračun!$T$1</f>
        <v>0</v>
      </c>
    </row>
    <row r="715" spans="1:19" x14ac:dyDescent="0.25">
      <c r="A715" t="s">
        <v>606</v>
      </c>
      <c r="B715" t="s">
        <v>9459</v>
      </c>
      <c r="C715" t="s">
        <v>8708</v>
      </c>
      <c r="F715" s="2">
        <f>VLOOKUP(A715,Izračun!A:J,10,0)</f>
        <v>7.3165839999999989</v>
      </c>
      <c r="H715">
        <f>VLOOKUP(A715,Izračun!A:F,6,0)</f>
        <v>1</v>
      </c>
      <c r="J715" t="s">
        <v>14574</v>
      </c>
      <c r="M715" t="s">
        <v>8709</v>
      </c>
      <c r="Q715" s="3" t="str">
        <f ca="1">IF(VLOOKUP(A715,Izračun!A:Q,17,0)=0," ",VLOOKUP(A715,Izračun!A:Q,17,0))</f>
        <v xml:space="preserve"> </v>
      </c>
      <c r="R715" t="s">
        <v>8710</v>
      </c>
      <c r="S715" t="str">
        <f ca="1">Izračun!$T$1</f>
        <v>0</v>
      </c>
    </row>
    <row r="716" spans="1:19" x14ac:dyDescent="0.25">
      <c r="A716" t="s">
        <v>2070</v>
      </c>
      <c r="B716" t="s">
        <v>8794</v>
      </c>
      <c r="C716" t="s">
        <v>8708</v>
      </c>
      <c r="F716" s="2">
        <f>VLOOKUP(A716,Izračun!A:J,10,0)</f>
        <v>7.32</v>
      </c>
      <c r="H716">
        <f>VLOOKUP(A716,Izračun!A:F,6,0)</f>
        <v>0</v>
      </c>
      <c r="J716" t="s">
        <v>14574</v>
      </c>
      <c r="M716" t="s">
        <v>8709</v>
      </c>
      <c r="Q716" s="3" t="str">
        <f ca="1">IF(VLOOKUP(A716,Izračun!A:Q,17,0)=0," ",VLOOKUP(A716,Izračun!A:Q,17,0))</f>
        <v xml:space="preserve"> </v>
      </c>
      <c r="R716" t="s">
        <v>8710</v>
      </c>
      <c r="S716" t="str">
        <f ca="1">Izračun!$T$1</f>
        <v>0</v>
      </c>
    </row>
    <row r="717" spans="1:19" x14ac:dyDescent="0.25">
      <c r="A717" t="s">
        <v>5422</v>
      </c>
      <c r="B717" t="s">
        <v>9048</v>
      </c>
      <c r="C717" t="s">
        <v>8708</v>
      </c>
      <c r="F717" s="2">
        <f>VLOOKUP(A717,Izračun!A:J,10,0)</f>
        <v>7.3968600000000002</v>
      </c>
      <c r="H717">
        <f>VLOOKUP(A717,Izračun!A:F,6,0)</f>
        <v>106</v>
      </c>
      <c r="J717" t="s">
        <v>14574</v>
      </c>
      <c r="M717" t="s">
        <v>8709</v>
      </c>
      <c r="Q717" s="3" t="str">
        <f ca="1">IF(VLOOKUP(A717,Izračun!A:Q,17,0)=0," ",VLOOKUP(A717,Izračun!A:Q,17,0))</f>
        <v xml:space="preserve"> </v>
      </c>
      <c r="R717" t="s">
        <v>8710</v>
      </c>
      <c r="S717" t="str">
        <f ca="1">Izračun!$T$1</f>
        <v>0</v>
      </c>
    </row>
    <row r="718" spans="1:19" x14ac:dyDescent="0.25">
      <c r="A718" t="s">
        <v>608</v>
      </c>
      <c r="B718" t="s">
        <v>12029</v>
      </c>
      <c r="C718" t="s">
        <v>8708</v>
      </c>
      <c r="F718" s="2">
        <f>VLOOKUP(A718,Izračun!A:J,10,0)</f>
        <v>7.3968600000000002</v>
      </c>
      <c r="H718">
        <f>VLOOKUP(A718,Izračun!A:F,6,0)</f>
        <v>0</v>
      </c>
      <c r="J718" t="s">
        <v>14574</v>
      </c>
      <c r="M718" t="s">
        <v>8709</v>
      </c>
      <c r="Q718" s="3" t="str">
        <f ca="1">IF(VLOOKUP(A718,Izračun!A:Q,17,0)=0," ",VLOOKUP(A718,Izračun!A:Q,17,0))</f>
        <v xml:space="preserve"> </v>
      </c>
      <c r="R718" t="s">
        <v>8710</v>
      </c>
      <c r="S718" t="str">
        <f ca="1">Izračun!$T$1</f>
        <v>0</v>
      </c>
    </row>
    <row r="719" spans="1:19" x14ac:dyDescent="0.25">
      <c r="A719" t="s">
        <v>3045</v>
      </c>
      <c r="B719" t="s">
        <v>13968</v>
      </c>
      <c r="C719" t="s">
        <v>8708</v>
      </c>
      <c r="F719" s="2">
        <f>VLOOKUP(A719,Izračun!A:J,10,0)</f>
        <v>7.4176000000000002</v>
      </c>
      <c r="H719">
        <f>VLOOKUP(A719,Izračun!A:F,6,0)</f>
        <v>6</v>
      </c>
      <c r="J719" t="s">
        <v>14574</v>
      </c>
      <c r="M719" t="s">
        <v>8709</v>
      </c>
      <c r="Q719" s="3" t="str">
        <f ca="1">IF(VLOOKUP(A719,Izračun!A:Q,17,0)=0," ",VLOOKUP(A719,Izračun!A:Q,17,0))</f>
        <v xml:space="preserve"> </v>
      </c>
      <c r="R719" t="s">
        <v>8710</v>
      </c>
      <c r="S719" t="str">
        <f ca="1">Izračun!$T$1</f>
        <v>0</v>
      </c>
    </row>
    <row r="720" spans="1:19" x14ac:dyDescent="0.25">
      <c r="A720" t="s">
        <v>4271</v>
      </c>
      <c r="B720" t="s">
        <v>13061</v>
      </c>
      <c r="C720" t="s">
        <v>8708</v>
      </c>
      <c r="F720" s="2">
        <f>VLOOKUP(A720,Izračun!A:J,10,0)</f>
        <v>7.4312640000000005</v>
      </c>
      <c r="H720">
        <f>VLOOKUP(A720,Izračun!A:F,6,0)</f>
        <v>19</v>
      </c>
      <c r="J720" t="s">
        <v>14574</v>
      </c>
      <c r="M720" t="s">
        <v>8709</v>
      </c>
      <c r="Q720" s="3" t="str">
        <f ca="1">IF(VLOOKUP(A720,Izračun!A:Q,17,0)=0," ",VLOOKUP(A720,Izračun!A:Q,17,0))</f>
        <v xml:space="preserve"> </v>
      </c>
      <c r="R720" t="s">
        <v>8710</v>
      </c>
      <c r="S720" t="str">
        <f ca="1">Izračun!$T$1</f>
        <v>0</v>
      </c>
    </row>
    <row r="721" spans="1:19" x14ac:dyDescent="0.25">
      <c r="A721" t="s">
        <v>2205</v>
      </c>
      <c r="B721" t="s">
        <v>8782</v>
      </c>
      <c r="C721" t="s">
        <v>8708</v>
      </c>
      <c r="F721" s="2">
        <f>VLOOKUP(A721,Izračun!A:J,10,0)</f>
        <v>7.4371200000000002</v>
      </c>
      <c r="H721">
        <f>VLOOKUP(A721,Izračun!A:F,6,0)</f>
        <v>8</v>
      </c>
      <c r="J721" t="s">
        <v>14574</v>
      </c>
      <c r="M721" t="s">
        <v>8709</v>
      </c>
      <c r="Q721" s="3" t="str">
        <f ca="1">IF(VLOOKUP(A721,Izračun!A:Q,17,0)=0," ",VLOOKUP(A721,Izračun!A:Q,17,0))</f>
        <v xml:space="preserve"> </v>
      </c>
      <c r="R721" t="s">
        <v>8710</v>
      </c>
      <c r="S721" t="str">
        <f ca="1">Izračun!$T$1</f>
        <v>0</v>
      </c>
    </row>
    <row r="722" spans="1:19" x14ac:dyDescent="0.25">
      <c r="A722" t="s">
        <v>3587</v>
      </c>
      <c r="B722" t="s">
        <v>13415</v>
      </c>
      <c r="C722" t="s">
        <v>8708</v>
      </c>
      <c r="F722" s="2">
        <f>VLOOKUP(A722,Izračun!A:J,10,0)</f>
        <v>7.4542000000000002</v>
      </c>
      <c r="H722">
        <f>VLOOKUP(A722,Izračun!A:F,6,0)</f>
        <v>0</v>
      </c>
      <c r="J722" t="s">
        <v>14574</v>
      </c>
      <c r="M722" t="s">
        <v>8709</v>
      </c>
      <c r="Q722" s="3" t="str">
        <f ca="1">IF(VLOOKUP(A722,Izračun!A:Q,17,0)=0," ",VLOOKUP(A722,Izračun!A:Q,17,0))</f>
        <v xml:space="preserve"> </v>
      </c>
      <c r="R722" t="s">
        <v>8710</v>
      </c>
      <c r="S722" t="str">
        <f ca="1">Izračun!$T$1</f>
        <v>0</v>
      </c>
    </row>
    <row r="723" spans="1:19" x14ac:dyDescent="0.25">
      <c r="A723" t="s">
        <v>3601</v>
      </c>
      <c r="B723" t="s">
        <v>9266</v>
      </c>
      <c r="C723" t="s">
        <v>8708</v>
      </c>
      <c r="F723" s="2">
        <f>VLOOKUP(A723,Izračun!A:J,10,0)</f>
        <v>7.4542000000000002</v>
      </c>
      <c r="H723">
        <f>VLOOKUP(A723,Izračun!A:F,6,0)</f>
        <v>125</v>
      </c>
      <c r="J723" t="s">
        <v>14574</v>
      </c>
      <c r="M723" t="s">
        <v>8709</v>
      </c>
      <c r="Q723" s="3" t="str">
        <f ca="1">IF(VLOOKUP(A723,Izračun!A:Q,17,0)=0," ",VLOOKUP(A723,Izračun!A:Q,17,0))</f>
        <v xml:space="preserve"> </v>
      </c>
      <c r="R723" t="s">
        <v>8710</v>
      </c>
      <c r="S723" t="str">
        <f ca="1">Izračun!$T$1</f>
        <v>0</v>
      </c>
    </row>
    <row r="724" spans="1:19" x14ac:dyDescent="0.25">
      <c r="A724" t="s">
        <v>3597</v>
      </c>
      <c r="B724" t="s">
        <v>12616</v>
      </c>
      <c r="C724" t="s">
        <v>8708</v>
      </c>
      <c r="F724" s="2">
        <f>VLOOKUP(A724,Izračun!A:J,10,0)</f>
        <v>7.4542000000000002</v>
      </c>
      <c r="H724">
        <f>VLOOKUP(A724,Izračun!A:F,6,0)</f>
        <v>14</v>
      </c>
      <c r="J724" t="s">
        <v>14574</v>
      </c>
      <c r="M724" t="s">
        <v>8709</v>
      </c>
      <c r="Q724" s="3" t="str">
        <f ca="1">IF(VLOOKUP(A724,Izračun!A:Q,17,0)=0," ",VLOOKUP(A724,Izračun!A:Q,17,0))</f>
        <v xml:space="preserve"> </v>
      </c>
      <c r="R724" t="s">
        <v>8710</v>
      </c>
      <c r="S724" t="str">
        <f ca="1">Izračun!$T$1</f>
        <v>0</v>
      </c>
    </row>
    <row r="725" spans="1:19" x14ac:dyDescent="0.25">
      <c r="A725" t="s">
        <v>3591</v>
      </c>
      <c r="B725" t="s">
        <v>13403</v>
      </c>
      <c r="C725" t="s">
        <v>8708</v>
      </c>
      <c r="F725" s="2">
        <f>VLOOKUP(A725,Izračun!A:J,10,0)</f>
        <v>7.4542000000000002</v>
      </c>
      <c r="H725">
        <f>VLOOKUP(A725,Izračun!A:F,6,0)</f>
        <v>4</v>
      </c>
      <c r="J725" t="s">
        <v>14574</v>
      </c>
      <c r="M725" t="s">
        <v>8709</v>
      </c>
      <c r="Q725" s="3" t="str">
        <f ca="1">IF(VLOOKUP(A725,Izračun!A:Q,17,0)=0," ",VLOOKUP(A725,Izračun!A:Q,17,0))</f>
        <v xml:space="preserve"> </v>
      </c>
      <c r="R725" t="s">
        <v>8710</v>
      </c>
      <c r="S725" t="str">
        <f ca="1">Izračun!$T$1</f>
        <v>0</v>
      </c>
    </row>
    <row r="726" spans="1:19" x14ac:dyDescent="0.25">
      <c r="A726" t="s">
        <v>3589</v>
      </c>
      <c r="B726" t="s">
        <v>12620</v>
      </c>
      <c r="C726" t="s">
        <v>8708</v>
      </c>
      <c r="F726" s="2">
        <f>VLOOKUP(A726,Izračun!A:J,10,0)</f>
        <v>7.4542000000000002</v>
      </c>
      <c r="H726">
        <f>VLOOKUP(A726,Izračun!A:F,6,0)</f>
        <v>9</v>
      </c>
      <c r="J726" t="s">
        <v>14574</v>
      </c>
      <c r="M726" t="s">
        <v>8709</v>
      </c>
      <c r="Q726" s="3" t="str">
        <f ca="1">IF(VLOOKUP(A726,Izračun!A:Q,17,0)=0," ",VLOOKUP(A726,Izračun!A:Q,17,0))</f>
        <v xml:space="preserve"> </v>
      </c>
      <c r="R726" t="s">
        <v>8710</v>
      </c>
      <c r="S726" t="str">
        <f ca="1">Izračun!$T$1</f>
        <v>0</v>
      </c>
    </row>
    <row r="727" spans="1:19" x14ac:dyDescent="0.25">
      <c r="A727" t="s">
        <v>3595</v>
      </c>
      <c r="B727" t="s">
        <v>13436</v>
      </c>
      <c r="C727" t="s">
        <v>8708</v>
      </c>
      <c r="F727" s="2">
        <f>VLOOKUP(A727,Izračun!A:J,10,0)</f>
        <v>7.4542000000000002</v>
      </c>
      <c r="H727">
        <f>VLOOKUP(A727,Izračun!A:F,6,0)</f>
        <v>4</v>
      </c>
      <c r="J727" t="s">
        <v>14574</v>
      </c>
      <c r="M727" t="s">
        <v>8709</v>
      </c>
      <c r="Q727" s="3" t="str">
        <f ca="1">IF(VLOOKUP(A727,Izračun!A:Q,17,0)=0," ",VLOOKUP(A727,Izračun!A:Q,17,0))</f>
        <v xml:space="preserve"> </v>
      </c>
      <c r="R727" t="s">
        <v>8710</v>
      </c>
      <c r="S727" t="str">
        <f ca="1">Izračun!$T$1</f>
        <v>0</v>
      </c>
    </row>
    <row r="728" spans="1:19" x14ac:dyDescent="0.25">
      <c r="A728" t="s">
        <v>3593</v>
      </c>
      <c r="B728" t="s">
        <v>13376</v>
      </c>
      <c r="C728" t="s">
        <v>8708</v>
      </c>
      <c r="F728" s="2">
        <f>VLOOKUP(A728,Izračun!A:J,10,0)</f>
        <v>7.4542000000000002</v>
      </c>
      <c r="H728">
        <f>VLOOKUP(A728,Izračun!A:F,6,0)</f>
        <v>4</v>
      </c>
      <c r="J728" t="s">
        <v>14574</v>
      </c>
      <c r="M728" t="s">
        <v>8709</v>
      </c>
      <c r="Q728" s="3" t="str">
        <f ca="1">IF(VLOOKUP(A728,Izračun!A:Q,17,0)=0," ",VLOOKUP(A728,Izračun!A:Q,17,0))</f>
        <v xml:space="preserve"> </v>
      </c>
      <c r="R728" t="s">
        <v>8710</v>
      </c>
      <c r="S728" t="str">
        <f ca="1">Izračun!$T$1</f>
        <v>0</v>
      </c>
    </row>
    <row r="729" spans="1:19" x14ac:dyDescent="0.25">
      <c r="A729" t="s">
        <v>5561</v>
      </c>
      <c r="B729" t="s">
        <v>11914</v>
      </c>
      <c r="C729" t="s">
        <v>8708</v>
      </c>
      <c r="F729" s="2">
        <f>VLOOKUP(A729,Izračun!A:J,10,0)</f>
        <v>7.4886040000000005</v>
      </c>
      <c r="H729">
        <f>VLOOKUP(A729,Izračun!A:F,6,0)</f>
        <v>33</v>
      </c>
      <c r="J729" t="s">
        <v>14574</v>
      </c>
      <c r="M729" t="s">
        <v>8709</v>
      </c>
      <c r="Q729" s="3" t="str">
        <f ca="1">IF(VLOOKUP(A729,Izračun!A:Q,17,0)=0," ",VLOOKUP(A729,Izračun!A:Q,17,0))</f>
        <v xml:space="preserve"> </v>
      </c>
      <c r="R729" t="s">
        <v>8710</v>
      </c>
      <c r="S729" t="str">
        <f ca="1">Izračun!$T$1</f>
        <v>0</v>
      </c>
    </row>
    <row r="730" spans="1:19" x14ac:dyDescent="0.25">
      <c r="A730" t="s">
        <v>8009</v>
      </c>
      <c r="B730" t="s">
        <v>8992</v>
      </c>
      <c r="C730" t="s">
        <v>8708</v>
      </c>
      <c r="F730" s="2">
        <f>VLOOKUP(A730,Izračun!A:J,10,0)</f>
        <v>7.5000719999999994</v>
      </c>
      <c r="H730">
        <f>VLOOKUP(A730,Izračun!A:F,6,0)</f>
        <v>65</v>
      </c>
      <c r="J730" t="s">
        <v>14574</v>
      </c>
      <c r="M730" t="s">
        <v>8709</v>
      </c>
      <c r="Q730" s="3" t="str">
        <f ca="1">IF(VLOOKUP(A730,Izračun!A:Q,17,0)=0," ",VLOOKUP(A730,Izračun!A:Q,17,0))</f>
        <v xml:space="preserve"> </v>
      </c>
      <c r="R730" t="s">
        <v>8710</v>
      </c>
      <c r="S730" t="str">
        <f ca="1">Izračun!$T$1</f>
        <v>0</v>
      </c>
    </row>
    <row r="731" spans="1:19" x14ac:dyDescent="0.25">
      <c r="A731" t="s">
        <v>8007</v>
      </c>
      <c r="B731" t="s">
        <v>8991</v>
      </c>
      <c r="C731" t="s">
        <v>8708</v>
      </c>
      <c r="F731" s="2">
        <f>VLOOKUP(A731,Izračun!A:J,10,0)</f>
        <v>7.5000719999999994</v>
      </c>
      <c r="H731">
        <f>VLOOKUP(A731,Izračun!A:F,6,0)</f>
        <v>25</v>
      </c>
      <c r="J731" t="s">
        <v>14574</v>
      </c>
      <c r="M731" t="s">
        <v>8709</v>
      </c>
      <c r="Q731" s="3" t="str">
        <f ca="1">IF(VLOOKUP(A731,Izračun!A:Q,17,0)=0," ",VLOOKUP(A731,Izračun!A:Q,17,0))</f>
        <v xml:space="preserve"> </v>
      </c>
      <c r="R731" t="s">
        <v>8710</v>
      </c>
      <c r="S731" t="str">
        <f ca="1">Izračun!$T$1</f>
        <v>0</v>
      </c>
    </row>
    <row r="732" spans="1:19" x14ac:dyDescent="0.25">
      <c r="A732" t="s">
        <v>4647</v>
      </c>
      <c r="B732" t="s">
        <v>11977</v>
      </c>
      <c r="C732" t="s">
        <v>8708</v>
      </c>
      <c r="F732" s="2">
        <f>VLOOKUP(A732,Izračun!A:J,10,0)</f>
        <v>7.523007999999999</v>
      </c>
      <c r="H732">
        <f>VLOOKUP(A732,Izračun!A:F,6,0)</f>
        <v>0</v>
      </c>
      <c r="J732" t="s">
        <v>14574</v>
      </c>
      <c r="M732" t="s">
        <v>8709</v>
      </c>
      <c r="Q732" s="3" t="str">
        <f ca="1">IF(VLOOKUP(A732,Izračun!A:Q,17,0)=0," ",VLOOKUP(A732,Izračun!A:Q,17,0))</f>
        <v xml:space="preserve"> </v>
      </c>
      <c r="R732" t="s">
        <v>8710</v>
      </c>
      <c r="S732" t="str">
        <f ca="1">Izračun!$T$1</f>
        <v>0</v>
      </c>
    </row>
    <row r="733" spans="1:19" x14ac:dyDescent="0.25">
      <c r="A733" t="s">
        <v>2058</v>
      </c>
      <c r="B733" t="s">
        <v>8788</v>
      </c>
      <c r="C733" t="s">
        <v>8708</v>
      </c>
      <c r="F733" s="2">
        <f>VLOOKUP(A733,Izračun!A:J,10,0)</f>
        <v>7.5542400000000001</v>
      </c>
      <c r="H733">
        <f>VLOOKUP(A733,Izračun!A:F,6,0)</f>
        <v>0</v>
      </c>
      <c r="J733" t="s">
        <v>14574</v>
      </c>
      <c r="M733" t="s">
        <v>8709</v>
      </c>
      <c r="Q733" s="3" t="str">
        <f ca="1">IF(VLOOKUP(A733,Izračun!A:Q,17,0)=0," ",VLOOKUP(A733,Izračun!A:Q,17,0))</f>
        <v xml:space="preserve"> </v>
      </c>
      <c r="R733" t="s">
        <v>8710</v>
      </c>
      <c r="S733" t="str">
        <f ca="1">Izračun!$T$1</f>
        <v>0</v>
      </c>
    </row>
    <row r="734" spans="1:19" x14ac:dyDescent="0.25">
      <c r="A734" t="s">
        <v>2486</v>
      </c>
      <c r="B734" t="s">
        <v>9312</v>
      </c>
      <c r="C734" t="s">
        <v>8708</v>
      </c>
      <c r="F734" s="2">
        <f>VLOOKUP(A734,Izračun!A:J,10,0)</f>
        <v>7.5566800000000001</v>
      </c>
      <c r="H734">
        <f>VLOOKUP(A734,Izračun!A:F,6,0)</f>
        <v>26</v>
      </c>
      <c r="J734" t="s">
        <v>14574</v>
      </c>
      <c r="M734" t="s">
        <v>8709</v>
      </c>
      <c r="Q734" s="3" t="str">
        <f ca="1">IF(VLOOKUP(A734,Izračun!A:Q,17,0)=0," ",VLOOKUP(A734,Izračun!A:Q,17,0))</f>
        <v xml:space="preserve"> </v>
      </c>
      <c r="R734" t="s">
        <v>8710</v>
      </c>
      <c r="S734" t="str">
        <f ca="1">Izračun!$T$1</f>
        <v>0</v>
      </c>
    </row>
    <row r="735" spans="1:19" x14ac:dyDescent="0.25">
      <c r="A735" t="s">
        <v>4563</v>
      </c>
      <c r="B735" t="s">
        <v>8876</v>
      </c>
      <c r="C735" t="s">
        <v>8708</v>
      </c>
      <c r="F735" s="2">
        <f>VLOOKUP(A735,Izračun!A:J,10,0)</f>
        <v>7.5574119999999994</v>
      </c>
      <c r="H735">
        <f>VLOOKUP(A735,Izračun!A:F,6,0)</f>
        <v>11</v>
      </c>
      <c r="J735" t="s">
        <v>14574</v>
      </c>
      <c r="M735" t="s">
        <v>8709</v>
      </c>
      <c r="Q735" s="3" t="str">
        <f ca="1">IF(VLOOKUP(A735,Izračun!A:Q,17,0)=0," ",VLOOKUP(A735,Izračun!A:Q,17,0))</f>
        <v xml:space="preserve"> </v>
      </c>
      <c r="R735" t="s">
        <v>8710</v>
      </c>
      <c r="S735" t="str">
        <f ca="1">Izračun!$T$1</f>
        <v>0</v>
      </c>
    </row>
    <row r="736" spans="1:19" x14ac:dyDescent="0.25">
      <c r="A736" t="s">
        <v>5862</v>
      </c>
      <c r="B736" t="s">
        <v>10916</v>
      </c>
      <c r="C736" t="s">
        <v>8708</v>
      </c>
      <c r="F736" s="2">
        <f>VLOOKUP(A736,Izračun!A:J,10,0)</f>
        <v>6.9173999999999998</v>
      </c>
      <c r="H736">
        <f>VLOOKUP(A736,Izračun!A:F,6,0)</f>
        <v>3</v>
      </c>
      <c r="J736" t="s">
        <v>14574</v>
      </c>
      <c r="M736" t="s">
        <v>8709</v>
      </c>
      <c r="Q736" s="3" t="str">
        <f ca="1">IF(VLOOKUP(A736,Izračun!A:Q,17,0)=0," ",VLOOKUP(A736,Izračun!A:Q,17,0))</f>
        <v xml:space="preserve"> </v>
      </c>
      <c r="R736" t="s">
        <v>8710</v>
      </c>
      <c r="S736" t="str">
        <f ca="1">Izračun!$T$1</f>
        <v>0</v>
      </c>
    </row>
    <row r="737" spans="1:19" x14ac:dyDescent="0.25">
      <c r="A737" t="s">
        <v>11399</v>
      </c>
      <c r="B737" t="s">
        <v>11947</v>
      </c>
      <c r="C737" t="s">
        <v>8708</v>
      </c>
      <c r="F737" s="2">
        <f>VLOOKUP(A737,Izračun!A:J,10,0)</f>
        <v>7.5688799999999992</v>
      </c>
      <c r="H737">
        <f>VLOOKUP(A737,Izračun!A:F,6,0)</f>
        <v>6</v>
      </c>
      <c r="J737" t="s">
        <v>14574</v>
      </c>
      <c r="M737" t="s">
        <v>8709</v>
      </c>
      <c r="Q737" s="3" t="str">
        <f ca="1">IF(VLOOKUP(A737,Izračun!A:Q,17,0)=0," ",VLOOKUP(A737,Izračun!A:Q,17,0))</f>
        <v xml:space="preserve"> </v>
      </c>
      <c r="R737" t="s">
        <v>8710</v>
      </c>
      <c r="S737" t="str">
        <f ca="1">Izračun!$T$1</f>
        <v>0</v>
      </c>
    </row>
    <row r="738" spans="1:19" x14ac:dyDescent="0.25">
      <c r="A738" t="s">
        <v>1285</v>
      </c>
      <c r="B738" t="s">
        <v>8905</v>
      </c>
      <c r="C738" t="s">
        <v>8708</v>
      </c>
      <c r="F738" s="2">
        <f>VLOOKUP(A738,Izračun!A:J,10,0)</f>
        <v>7.5688799999999992</v>
      </c>
      <c r="H738">
        <f>VLOOKUP(A738,Izračun!A:F,6,0)</f>
        <v>5</v>
      </c>
      <c r="J738" t="s">
        <v>14574</v>
      </c>
      <c r="M738" t="s">
        <v>8709</v>
      </c>
      <c r="Q738" s="3" t="str">
        <f ca="1">IF(VLOOKUP(A738,Izračun!A:Q,17,0)=0," ",VLOOKUP(A738,Izračun!A:Q,17,0))</f>
        <v xml:space="preserve"> </v>
      </c>
      <c r="R738" t="s">
        <v>8710</v>
      </c>
      <c r="S738" t="str">
        <f ca="1">Izračun!$T$1</f>
        <v>0</v>
      </c>
    </row>
    <row r="739" spans="1:19" x14ac:dyDescent="0.25">
      <c r="A739" t="s">
        <v>6991</v>
      </c>
      <c r="B739" t="s">
        <v>8968</v>
      </c>
      <c r="C739" t="s">
        <v>8708</v>
      </c>
      <c r="F739" s="2">
        <f>VLOOKUP(A739,Izračun!A:J,10,0)</f>
        <v>7.5688799999999992</v>
      </c>
      <c r="H739">
        <f>VLOOKUP(A739,Izračun!A:F,6,0)</f>
        <v>26</v>
      </c>
      <c r="J739" t="s">
        <v>14574</v>
      </c>
      <c r="M739" t="s">
        <v>8709</v>
      </c>
      <c r="Q739" s="3" t="str">
        <f ca="1">IF(VLOOKUP(A739,Izračun!A:Q,17,0)=0," ",VLOOKUP(A739,Izračun!A:Q,17,0))</f>
        <v xml:space="preserve"> </v>
      </c>
      <c r="R739" t="s">
        <v>8710</v>
      </c>
      <c r="S739" t="str">
        <f ca="1">Izračun!$T$1</f>
        <v>0</v>
      </c>
    </row>
    <row r="740" spans="1:19" x14ac:dyDescent="0.25">
      <c r="A740" t="s">
        <v>1284</v>
      </c>
      <c r="B740" t="s">
        <v>8997</v>
      </c>
      <c r="C740" t="s">
        <v>8708</v>
      </c>
      <c r="F740" s="2">
        <f>VLOOKUP(A740,Izračun!A:J,10,0)</f>
        <v>7.5688799999999992</v>
      </c>
      <c r="H740">
        <f>VLOOKUP(A740,Izračun!A:F,6,0)</f>
        <v>0</v>
      </c>
      <c r="J740" t="s">
        <v>14574</v>
      </c>
      <c r="M740" t="s">
        <v>8709</v>
      </c>
      <c r="Q740" s="3" t="str">
        <f ca="1">IF(VLOOKUP(A740,Izračun!A:Q,17,0)=0," ",VLOOKUP(A740,Izračun!A:Q,17,0))</f>
        <v xml:space="preserve"> </v>
      </c>
      <c r="R740" t="s">
        <v>8710</v>
      </c>
      <c r="S740" t="str">
        <f ca="1">Izračun!$T$1</f>
        <v>0</v>
      </c>
    </row>
    <row r="741" spans="1:19" x14ac:dyDescent="0.25">
      <c r="A741" t="s">
        <v>4766</v>
      </c>
      <c r="B741" t="s">
        <v>10382</v>
      </c>
      <c r="C741" t="s">
        <v>8708</v>
      </c>
      <c r="F741" s="2">
        <f>VLOOKUP(A741,Izračun!A:J,10,0)</f>
        <v>7.5688799999999992</v>
      </c>
      <c r="H741">
        <f>VLOOKUP(A741,Izračun!A:F,6,0)</f>
        <v>14</v>
      </c>
      <c r="J741" t="s">
        <v>14574</v>
      </c>
      <c r="M741" t="s">
        <v>8709</v>
      </c>
      <c r="Q741" s="3" t="str">
        <f ca="1">IF(VLOOKUP(A741,Izračun!A:Q,17,0)=0," ",VLOOKUP(A741,Izračun!A:Q,17,0))</f>
        <v xml:space="preserve"> </v>
      </c>
      <c r="R741" t="s">
        <v>8710</v>
      </c>
      <c r="S741" t="str">
        <f ca="1">Izračun!$T$1</f>
        <v>0</v>
      </c>
    </row>
    <row r="742" spans="1:19" x14ac:dyDescent="0.25">
      <c r="A742" t="s">
        <v>8617</v>
      </c>
      <c r="B742" t="s">
        <v>10381</v>
      </c>
      <c r="C742" t="s">
        <v>8708</v>
      </c>
      <c r="F742" s="2">
        <f>VLOOKUP(A742,Izračun!A:J,10,0)</f>
        <v>7.5688799999999992</v>
      </c>
      <c r="H742">
        <f>VLOOKUP(A742,Izračun!A:F,6,0)</f>
        <v>17</v>
      </c>
      <c r="J742" t="s">
        <v>14574</v>
      </c>
      <c r="M742" t="s">
        <v>8709</v>
      </c>
      <c r="Q742" s="3" t="str">
        <f ca="1">IF(VLOOKUP(A742,Izračun!A:Q,17,0)=0," ",VLOOKUP(A742,Izračun!A:Q,17,0))</f>
        <v xml:space="preserve"> </v>
      </c>
      <c r="R742" t="s">
        <v>8710</v>
      </c>
      <c r="S742" t="str">
        <f ca="1">Izračun!$T$1</f>
        <v>0</v>
      </c>
    </row>
    <row r="743" spans="1:19" x14ac:dyDescent="0.25">
      <c r="A743" t="s">
        <v>627</v>
      </c>
      <c r="B743" t="s">
        <v>11916</v>
      </c>
      <c r="C743" t="s">
        <v>8708</v>
      </c>
      <c r="F743" s="2">
        <f>VLOOKUP(A743,Izračun!A:J,10,0)</f>
        <v>7.62622</v>
      </c>
      <c r="H743">
        <f>VLOOKUP(A743,Izračun!A:F,6,0)</f>
        <v>1</v>
      </c>
      <c r="J743" t="s">
        <v>14574</v>
      </c>
      <c r="M743" t="s">
        <v>8709</v>
      </c>
      <c r="Q743" s="3" t="str">
        <f ca="1">IF(VLOOKUP(A743,Izračun!A:Q,17,0)=0," ",VLOOKUP(A743,Izračun!A:Q,17,0))</f>
        <v xml:space="preserve"> </v>
      </c>
      <c r="R743" t="s">
        <v>8710</v>
      </c>
      <c r="S743" t="str">
        <f ca="1">Izračun!$T$1</f>
        <v>0</v>
      </c>
    </row>
    <row r="744" spans="1:19" x14ac:dyDescent="0.25">
      <c r="A744" t="s">
        <v>4768</v>
      </c>
      <c r="B744" t="s">
        <v>11965</v>
      </c>
      <c r="C744" t="s">
        <v>8708</v>
      </c>
      <c r="F744" s="2">
        <f>VLOOKUP(A744,Izračun!A:J,10,0)</f>
        <v>7.6606239999999994</v>
      </c>
      <c r="H744">
        <f>VLOOKUP(A744,Izračun!A:F,6,0)</f>
        <v>0</v>
      </c>
      <c r="J744" t="s">
        <v>14574</v>
      </c>
      <c r="M744" t="s">
        <v>8709</v>
      </c>
      <c r="Q744" s="3" t="str">
        <f ca="1">IF(VLOOKUP(A744,Izračun!A:Q,17,0)=0," ",VLOOKUP(A744,Izračun!A:Q,17,0))</f>
        <v xml:space="preserve"> </v>
      </c>
      <c r="R744" t="s">
        <v>8710</v>
      </c>
      <c r="S744" t="str">
        <f ca="1">Izračun!$T$1</f>
        <v>0</v>
      </c>
    </row>
    <row r="745" spans="1:19" x14ac:dyDescent="0.25">
      <c r="A745" t="s">
        <v>8147</v>
      </c>
      <c r="B745" t="s">
        <v>8995</v>
      </c>
      <c r="C745" t="s">
        <v>8708</v>
      </c>
      <c r="F745" s="2">
        <f>VLOOKUP(A745,Izračun!A:J,10,0)</f>
        <v>7.672092000000001</v>
      </c>
      <c r="H745">
        <f>VLOOKUP(A745,Izračun!A:F,6,0)</f>
        <v>0</v>
      </c>
      <c r="J745" t="s">
        <v>14574</v>
      </c>
      <c r="M745" t="s">
        <v>8709</v>
      </c>
      <c r="Q745" s="3" t="str">
        <f ca="1">IF(VLOOKUP(A745,Izračun!A:Q,17,0)=0," ",VLOOKUP(A745,Izračun!A:Q,17,0))</f>
        <v xml:space="preserve"> </v>
      </c>
      <c r="R745" t="s">
        <v>8710</v>
      </c>
      <c r="S745" t="str">
        <f ca="1">Izračun!$T$1</f>
        <v>0</v>
      </c>
    </row>
    <row r="746" spans="1:19" x14ac:dyDescent="0.25">
      <c r="A746" t="s">
        <v>1281</v>
      </c>
      <c r="B746" t="s">
        <v>11881</v>
      </c>
      <c r="C746" t="s">
        <v>8708</v>
      </c>
      <c r="F746" s="2">
        <f>VLOOKUP(A746,Izračun!A:J,10,0)</f>
        <v>7.6835599999999999</v>
      </c>
      <c r="H746">
        <f>VLOOKUP(A746,Izračun!A:F,6,0)</f>
        <v>0</v>
      </c>
      <c r="J746" t="s">
        <v>14574</v>
      </c>
      <c r="M746" t="s">
        <v>8709</v>
      </c>
      <c r="Q746" s="3" t="str">
        <f ca="1">IF(VLOOKUP(A746,Izračun!A:Q,17,0)=0," ",VLOOKUP(A746,Izračun!A:Q,17,0))</f>
        <v xml:space="preserve"> </v>
      </c>
      <c r="R746" t="s">
        <v>8710</v>
      </c>
      <c r="S746" t="str">
        <f ca="1">Izračun!$T$1</f>
        <v>0</v>
      </c>
    </row>
    <row r="747" spans="1:19" x14ac:dyDescent="0.25">
      <c r="A747" t="s">
        <v>6290</v>
      </c>
      <c r="B747" t="s">
        <v>11995</v>
      </c>
      <c r="C747" t="s">
        <v>8708</v>
      </c>
      <c r="F747" s="2">
        <f>VLOOKUP(A747,Izračun!A:J,10,0)</f>
        <v>7.6835599999999999</v>
      </c>
      <c r="H747">
        <f>VLOOKUP(A747,Izračun!A:F,6,0)</f>
        <v>5</v>
      </c>
      <c r="J747" t="s">
        <v>14574</v>
      </c>
      <c r="M747" t="s">
        <v>8709</v>
      </c>
      <c r="Q747" s="3" t="str">
        <f ca="1">IF(VLOOKUP(A747,Izračun!A:Q,17,0)=0," ",VLOOKUP(A747,Izračun!A:Q,17,0))</f>
        <v xml:space="preserve"> </v>
      </c>
      <c r="R747" t="s">
        <v>8710</v>
      </c>
      <c r="S747" t="str">
        <f ca="1">Izračun!$T$1</f>
        <v>0</v>
      </c>
    </row>
    <row r="748" spans="1:19" x14ac:dyDescent="0.25">
      <c r="A748" t="s">
        <v>1288</v>
      </c>
      <c r="B748" t="s">
        <v>8906</v>
      </c>
      <c r="C748" t="s">
        <v>8708</v>
      </c>
      <c r="F748" s="2">
        <f>VLOOKUP(A748,Izračun!A:J,10,0)</f>
        <v>7.7408999999999999</v>
      </c>
      <c r="H748">
        <f>VLOOKUP(A748,Izračun!A:F,6,0)</f>
        <v>8</v>
      </c>
      <c r="J748" t="s">
        <v>14574</v>
      </c>
      <c r="M748" t="s">
        <v>8709</v>
      </c>
      <c r="Q748" s="3" t="str">
        <f ca="1">IF(VLOOKUP(A748,Izračun!A:Q,17,0)=0," ",VLOOKUP(A748,Izračun!A:Q,17,0))</f>
        <v xml:space="preserve"> </v>
      </c>
      <c r="R748" t="s">
        <v>8710</v>
      </c>
      <c r="S748" t="str">
        <f ca="1">Izračun!$T$1</f>
        <v>0</v>
      </c>
    </row>
    <row r="749" spans="1:19" x14ac:dyDescent="0.25">
      <c r="A749" t="s">
        <v>598</v>
      </c>
      <c r="B749" t="s">
        <v>9454</v>
      </c>
      <c r="C749" t="s">
        <v>8708</v>
      </c>
      <c r="F749" s="2">
        <f>VLOOKUP(A749,Izračun!A:J,10,0)</f>
        <v>7.7408999999999999</v>
      </c>
      <c r="H749">
        <f>VLOOKUP(A749,Izračun!A:F,6,0)</f>
        <v>20</v>
      </c>
      <c r="J749" t="s">
        <v>14574</v>
      </c>
      <c r="M749" t="s">
        <v>8709</v>
      </c>
      <c r="Q749" s="3" t="str">
        <f ca="1">IF(VLOOKUP(A749,Izračun!A:Q,17,0)=0," ",VLOOKUP(A749,Izračun!A:Q,17,0))</f>
        <v xml:space="preserve"> </v>
      </c>
      <c r="R749" t="s">
        <v>8710</v>
      </c>
      <c r="S749" t="str">
        <f ca="1">Izračun!$T$1</f>
        <v>0</v>
      </c>
    </row>
    <row r="750" spans="1:19" x14ac:dyDescent="0.25">
      <c r="A750" t="s">
        <v>5618</v>
      </c>
      <c r="B750" t="s">
        <v>10387</v>
      </c>
      <c r="C750" t="s">
        <v>8708</v>
      </c>
      <c r="F750" s="2">
        <f>VLOOKUP(A750,Izračun!A:J,10,0)</f>
        <v>7.7408999999999999</v>
      </c>
      <c r="H750">
        <f>VLOOKUP(A750,Izračun!A:F,6,0)</f>
        <v>31</v>
      </c>
      <c r="J750" t="s">
        <v>14574</v>
      </c>
      <c r="M750" t="s">
        <v>8709</v>
      </c>
      <c r="Q750" s="3" t="str">
        <f ca="1">IF(VLOOKUP(A750,Izračun!A:Q,17,0)=0," ",VLOOKUP(A750,Izračun!A:Q,17,0))</f>
        <v xml:space="preserve"> </v>
      </c>
      <c r="R750" t="s">
        <v>8710</v>
      </c>
      <c r="S750" t="str">
        <f ca="1">Izračun!$T$1</f>
        <v>0</v>
      </c>
    </row>
    <row r="751" spans="1:19" x14ac:dyDescent="0.25">
      <c r="A751" t="s">
        <v>8606</v>
      </c>
      <c r="B751" t="s">
        <v>10384</v>
      </c>
      <c r="C751" t="s">
        <v>8708</v>
      </c>
      <c r="F751" s="2">
        <f>VLOOKUP(A751,Izračun!A:J,10,0)</f>
        <v>7.7408999999999999</v>
      </c>
      <c r="H751">
        <f>VLOOKUP(A751,Izračun!A:F,6,0)</f>
        <v>16</v>
      </c>
      <c r="J751" t="s">
        <v>14574</v>
      </c>
      <c r="M751" t="s">
        <v>8709</v>
      </c>
      <c r="Q751" s="3" t="str">
        <f ca="1">IF(VLOOKUP(A751,Izračun!A:Q,17,0)=0," ",VLOOKUP(A751,Izračun!A:Q,17,0))</f>
        <v xml:space="preserve"> </v>
      </c>
      <c r="R751" t="s">
        <v>8710</v>
      </c>
      <c r="S751" t="str">
        <f ca="1">Izračun!$T$1</f>
        <v>0</v>
      </c>
    </row>
    <row r="752" spans="1:19" x14ac:dyDescent="0.25">
      <c r="A752" t="s">
        <v>6606</v>
      </c>
      <c r="B752" t="s">
        <v>11990</v>
      </c>
      <c r="C752" t="s">
        <v>8708</v>
      </c>
      <c r="F752" s="2">
        <f>VLOOKUP(A752,Izračun!A:J,10,0)</f>
        <v>7.7753040000000002</v>
      </c>
      <c r="H752">
        <f>VLOOKUP(A752,Izračun!A:F,6,0)</f>
        <v>2</v>
      </c>
      <c r="J752" t="s">
        <v>14574</v>
      </c>
      <c r="M752" t="s">
        <v>8709</v>
      </c>
      <c r="Q752" s="3" t="str">
        <f ca="1">IF(VLOOKUP(A752,Izračun!A:Q,17,0)=0," ",VLOOKUP(A752,Izračun!A:Q,17,0))</f>
        <v xml:space="preserve"> </v>
      </c>
      <c r="R752" t="s">
        <v>8710</v>
      </c>
      <c r="S752" t="str">
        <f ca="1">Izračun!$T$1</f>
        <v>0</v>
      </c>
    </row>
    <row r="753" spans="1:19" x14ac:dyDescent="0.25">
      <c r="A753" t="s">
        <v>11294</v>
      </c>
      <c r="B753" t="s">
        <v>13193</v>
      </c>
      <c r="C753" t="s">
        <v>8708</v>
      </c>
      <c r="F753" s="2">
        <f>VLOOKUP(A753,Izračun!A:J,10,0)</f>
        <v>7.7767679999999997</v>
      </c>
      <c r="H753">
        <f>VLOOKUP(A753,Izračun!A:F,6,0)</f>
        <v>31</v>
      </c>
      <c r="J753" t="s">
        <v>14574</v>
      </c>
      <c r="M753" t="s">
        <v>8709</v>
      </c>
      <c r="Q753" s="3">
        <f ca="1">IF(VLOOKUP(A753,Izračun!A:Q,17,0)=0," ",VLOOKUP(A753,Izračun!A:Q,17,0))</f>
        <v>7.2907199999999994</v>
      </c>
      <c r="R753" t="s">
        <v>8710</v>
      </c>
      <c r="S753" t="str">
        <f ca="1">Izračun!$T$1</f>
        <v>0</v>
      </c>
    </row>
    <row r="754" spans="1:19" x14ac:dyDescent="0.25">
      <c r="A754" t="s">
        <v>5858</v>
      </c>
      <c r="B754" t="s">
        <v>10904</v>
      </c>
      <c r="C754" t="s">
        <v>8708</v>
      </c>
      <c r="F754" s="2">
        <f>VLOOKUP(A754,Izračun!A:J,10,0)</f>
        <v>7.7957999999999998</v>
      </c>
      <c r="H754">
        <f>VLOOKUP(A754,Izračun!A:F,6,0)</f>
        <v>0</v>
      </c>
      <c r="J754" t="s">
        <v>14574</v>
      </c>
      <c r="M754" t="s">
        <v>8709</v>
      </c>
      <c r="Q754" s="3" t="str">
        <f ca="1">IF(VLOOKUP(A754,Izračun!A:Q,17,0)=0," ",VLOOKUP(A754,Izračun!A:Q,17,0))</f>
        <v xml:space="preserve"> </v>
      </c>
      <c r="R754" t="s">
        <v>8710</v>
      </c>
      <c r="S754" t="str">
        <f ca="1">Izračun!$T$1</f>
        <v>0</v>
      </c>
    </row>
    <row r="755" spans="1:19" x14ac:dyDescent="0.25">
      <c r="A755" t="s">
        <v>5721</v>
      </c>
      <c r="B755" t="s">
        <v>13592</v>
      </c>
      <c r="C755" t="s">
        <v>8708</v>
      </c>
      <c r="F755" s="2">
        <f>VLOOKUP(A755,Izračun!A:J,10,0)</f>
        <v>7.798239999999999</v>
      </c>
      <c r="H755">
        <f>VLOOKUP(A755,Izračun!A:F,6,0)</f>
        <v>20</v>
      </c>
      <c r="J755" t="s">
        <v>14574</v>
      </c>
      <c r="M755" t="s">
        <v>8709</v>
      </c>
      <c r="Q755" s="3" t="str">
        <f ca="1">IF(VLOOKUP(A755,Izračun!A:Q,17,0)=0," ",VLOOKUP(A755,Izračun!A:Q,17,0))</f>
        <v xml:space="preserve"> </v>
      </c>
      <c r="R755" t="s">
        <v>8710</v>
      </c>
      <c r="S755" t="str">
        <f ca="1">Izračun!$T$1</f>
        <v>0</v>
      </c>
    </row>
    <row r="756" spans="1:19" x14ac:dyDescent="0.25">
      <c r="A756" t="s">
        <v>8234</v>
      </c>
      <c r="B756" t="s">
        <v>9071</v>
      </c>
      <c r="C756" t="s">
        <v>8708</v>
      </c>
      <c r="F756" s="2">
        <f>VLOOKUP(A756,Izračun!A:J,10,0)</f>
        <v>7.798239999999999</v>
      </c>
      <c r="H756">
        <f>VLOOKUP(A756,Izračun!A:F,6,0)</f>
        <v>18</v>
      </c>
      <c r="J756" t="s">
        <v>14574</v>
      </c>
      <c r="M756" t="s">
        <v>8709</v>
      </c>
      <c r="Q756" s="3" t="str">
        <f ca="1">IF(VLOOKUP(A756,Izračun!A:Q,17,0)=0," ",VLOOKUP(A756,Izračun!A:Q,17,0))</f>
        <v xml:space="preserve"> </v>
      </c>
      <c r="R756" t="s">
        <v>8710</v>
      </c>
      <c r="S756" t="str">
        <f ca="1">Izračun!$T$1</f>
        <v>0</v>
      </c>
    </row>
    <row r="757" spans="1:19" x14ac:dyDescent="0.25">
      <c r="A757" t="s">
        <v>10486</v>
      </c>
      <c r="B757" t="s">
        <v>11892</v>
      </c>
      <c r="C757" t="s">
        <v>8708</v>
      </c>
      <c r="F757" s="2">
        <f>VLOOKUP(A757,Izračun!A:J,10,0)</f>
        <v>7.798239999999999</v>
      </c>
      <c r="H757">
        <f>VLOOKUP(A757,Izračun!A:F,6,0)</f>
        <v>69</v>
      </c>
      <c r="J757" t="s">
        <v>14574</v>
      </c>
      <c r="M757" t="s">
        <v>8709</v>
      </c>
      <c r="Q757" s="3" t="str">
        <f ca="1">IF(VLOOKUP(A757,Izračun!A:Q,17,0)=0," ",VLOOKUP(A757,Izračun!A:Q,17,0))</f>
        <v xml:space="preserve"> </v>
      </c>
      <c r="R757" t="s">
        <v>8710</v>
      </c>
      <c r="S757" t="str">
        <f ca="1">Izračun!$T$1</f>
        <v>0</v>
      </c>
    </row>
    <row r="758" spans="1:19" x14ac:dyDescent="0.25">
      <c r="A758" t="s">
        <v>1141</v>
      </c>
      <c r="B758" t="s">
        <v>12548</v>
      </c>
      <c r="C758" t="s">
        <v>8708</v>
      </c>
      <c r="F758" s="2">
        <f>VLOOKUP(A758,Izračun!A:J,10,0)</f>
        <v>7.8236159999999995</v>
      </c>
      <c r="H758">
        <f>VLOOKUP(A758,Izračun!A:F,6,0)</f>
        <v>9</v>
      </c>
      <c r="J758" t="s">
        <v>14574</v>
      </c>
      <c r="M758" t="s">
        <v>8709</v>
      </c>
      <c r="Q758" s="3" t="str">
        <f ca="1">IF(VLOOKUP(A758,Izračun!A:Q,17,0)=0," ",VLOOKUP(A758,Izračun!A:Q,17,0))</f>
        <v xml:space="preserve"> </v>
      </c>
      <c r="R758" t="s">
        <v>8710</v>
      </c>
      <c r="S758" t="str">
        <f ca="1">Izračun!$T$1</f>
        <v>0</v>
      </c>
    </row>
    <row r="759" spans="1:19" x14ac:dyDescent="0.25">
      <c r="A759" t="s">
        <v>794</v>
      </c>
      <c r="B759" t="s">
        <v>9141</v>
      </c>
      <c r="C759" t="s">
        <v>8708</v>
      </c>
      <c r="F759" s="2">
        <f>VLOOKUP(A759,Izračun!A:J,10,0)</f>
        <v>7.844112</v>
      </c>
      <c r="H759">
        <f>VLOOKUP(A759,Izračun!A:F,6,0)</f>
        <v>63</v>
      </c>
      <c r="J759" t="s">
        <v>14574</v>
      </c>
      <c r="M759" t="s">
        <v>8709</v>
      </c>
      <c r="Q759" s="3" t="str">
        <f ca="1">IF(VLOOKUP(A759,Izračun!A:Q,17,0)=0," ",VLOOKUP(A759,Izračun!A:Q,17,0))</f>
        <v xml:space="preserve"> </v>
      </c>
      <c r="R759" t="s">
        <v>8710</v>
      </c>
      <c r="S759" t="str">
        <f ca="1">Izračun!$T$1</f>
        <v>0</v>
      </c>
    </row>
    <row r="760" spans="1:19" x14ac:dyDescent="0.25">
      <c r="A760" t="s">
        <v>1672</v>
      </c>
      <c r="B760" t="s">
        <v>10847</v>
      </c>
      <c r="C760" t="s">
        <v>8708</v>
      </c>
      <c r="F760" s="2">
        <f>VLOOKUP(A760,Izračun!A:J,10,0)</f>
        <v>7.8506999999999998</v>
      </c>
      <c r="H760">
        <f>VLOOKUP(A760,Izračun!A:F,6,0)</f>
        <v>92</v>
      </c>
      <c r="J760" t="s">
        <v>14574</v>
      </c>
      <c r="M760" t="s">
        <v>8709</v>
      </c>
      <c r="Q760" s="3" t="str">
        <f ca="1">IF(VLOOKUP(A760,Izračun!A:Q,17,0)=0," ",VLOOKUP(A760,Izračun!A:Q,17,0))</f>
        <v xml:space="preserve"> </v>
      </c>
      <c r="R760" t="s">
        <v>8710</v>
      </c>
      <c r="S760" t="str">
        <f ca="1">Izračun!$T$1</f>
        <v>0</v>
      </c>
    </row>
    <row r="761" spans="1:19" x14ac:dyDescent="0.25">
      <c r="A761" t="s">
        <v>8050</v>
      </c>
      <c r="B761" t="s">
        <v>11943</v>
      </c>
      <c r="C761" t="s">
        <v>8708</v>
      </c>
      <c r="F761" s="2">
        <f>VLOOKUP(A761,Izračun!A:J,10,0)</f>
        <v>7.8555799999999998</v>
      </c>
      <c r="H761">
        <f>VLOOKUP(A761,Izračun!A:F,6,0)</f>
        <v>0</v>
      </c>
      <c r="J761" t="s">
        <v>14574</v>
      </c>
      <c r="M761" t="s">
        <v>8709</v>
      </c>
      <c r="Q761" s="3" t="str">
        <f ca="1">IF(VLOOKUP(A761,Izračun!A:Q,17,0)=0," ",VLOOKUP(A761,Izračun!A:Q,17,0))</f>
        <v xml:space="preserve"> </v>
      </c>
      <c r="R761" t="s">
        <v>8710</v>
      </c>
      <c r="S761" t="str">
        <f ca="1">Izračun!$T$1</f>
        <v>0</v>
      </c>
    </row>
    <row r="762" spans="1:19" x14ac:dyDescent="0.25">
      <c r="A762" t="s">
        <v>4517</v>
      </c>
      <c r="B762" t="s">
        <v>13556</v>
      </c>
      <c r="C762" t="s">
        <v>8708</v>
      </c>
      <c r="F762" s="2">
        <f>VLOOKUP(A762,Izračun!A:J,10,0)</f>
        <v>7.8925557599999996</v>
      </c>
      <c r="H762">
        <f>VLOOKUP(A762,Izračun!A:F,6,0)</f>
        <v>13</v>
      </c>
      <c r="J762" t="s">
        <v>14574</v>
      </c>
      <c r="M762" t="s">
        <v>8709</v>
      </c>
      <c r="Q762" s="3" t="str">
        <f ca="1">IF(VLOOKUP(A762,Izračun!A:Q,17,0)=0," ",VLOOKUP(A762,Izračun!A:Q,17,0))</f>
        <v xml:space="preserve"> </v>
      </c>
      <c r="R762" t="s">
        <v>8710</v>
      </c>
      <c r="S762" t="str">
        <f ca="1">Izračun!$T$1</f>
        <v>0</v>
      </c>
    </row>
    <row r="763" spans="1:19" x14ac:dyDescent="0.25">
      <c r="A763" t="s">
        <v>1728</v>
      </c>
      <c r="B763" t="s">
        <v>8884</v>
      </c>
      <c r="C763" t="s">
        <v>8708</v>
      </c>
      <c r="F763" s="2">
        <f>VLOOKUP(A763,Izračun!A:J,10,0)</f>
        <v>7.9129200000000006</v>
      </c>
      <c r="H763">
        <f>VLOOKUP(A763,Izračun!A:F,6,0)</f>
        <v>55</v>
      </c>
      <c r="J763" t="s">
        <v>14574</v>
      </c>
      <c r="M763" t="s">
        <v>8709</v>
      </c>
      <c r="Q763" s="3" t="str">
        <f ca="1">IF(VLOOKUP(A763,Izračun!A:Q,17,0)=0," ",VLOOKUP(A763,Izračun!A:Q,17,0))</f>
        <v xml:space="preserve"> </v>
      </c>
      <c r="R763" t="s">
        <v>8710</v>
      </c>
      <c r="S763" t="str">
        <f ca="1">Izračun!$T$1</f>
        <v>0</v>
      </c>
    </row>
    <row r="764" spans="1:19" x14ac:dyDescent="0.25">
      <c r="A764" t="s">
        <v>13280</v>
      </c>
      <c r="B764" t="s">
        <v>14705</v>
      </c>
      <c r="C764" t="s">
        <v>8708</v>
      </c>
      <c r="F764" s="2">
        <f>VLOOKUP(A764,Izračun!A:J,10,0)</f>
        <v>7.9641599999999997</v>
      </c>
      <c r="H764">
        <f>VLOOKUP(A764,Izračun!A:F,6,0)</f>
        <v>1</v>
      </c>
      <c r="J764" t="s">
        <v>14574</v>
      </c>
      <c r="M764" t="s">
        <v>8709</v>
      </c>
      <c r="Q764" s="3" t="str">
        <f ca="1">IF(VLOOKUP(A764,Izračun!A:Q,17,0)=0," ",VLOOKUP(A764,Izračun!A:Q,17,0))</f>
        <v xml:space="preserve"> </v>
      </c>
      <c r="R764" t="s">
        <v>8710</v>
      </c>
      <c r="S764" t="str">
        <f ca="1">Izračun!$T$1</f>
        <v>0</v>
      </c>
    </row>
    <row r="765" spans="1:19" x14ac:dyDescent="0.25">
      <c r="A765" t="s">
        <v>6341</v>
      </c>
      <c r="B765" t="s">
        <v>9148</v>
      </c>
      <c r="C765" t="s">
        <v>8708</v>
      </c>
      <c r="F765" s="2">
        <f>VLOOKUP(A765,Izračun!A:J,10,0)</f>
        <v>7.9702600000000006</v>
      </c>
      <c r="H765">
        <f>VLOOKUP(A765,Izračun!A:F,6,0)</f>
        <v>3</v>
      </c>
      <c r="J765" t="s">
        <v>14574</v>
      </c>
      <c r="M765" t="s">
        <v>8709</v>
      </c>
      <c r="Q765" s="3" t="str">
        <f ca="1">IF(VLOOKUP(A765,Izračun!A:Q,17,0)=0," ",VLOOKUP(A765,Izračun!A:Q,17,0))</f>
        <v xml:space="preserve"> </v>
      </c>
      <c r="R765" t="s">
        <v>8710</v>
      </c>
      <c r="S765" t="str">
        <f ca="1">Izračun!$T$1</f>
        <v>0</v>
      </c>
    </row>
    <row r="766" spans="1:19" x14ac:dyDescent="0.25">
      <c r="A766" t="s">
        <v>5754</v>
      </c>
      <c r="B766" t="s">
        <v>13897</v>
      </c>
      <c r="C766" t="s">
        <v>8708</v>
      </c>
      <c r="F766" s="2">
        <f>VLOOKUP(A766,Izračun!A:J,10,0)</f>
        <v>7.9702600000000006</v>
      </c>
      <c r="H766">
        <f>VLOOKUP(A766,Izračun!A:F,6,0)</f>
        <v>8</v>
      </c>
      <c r="J766" t="s">
        <v>14574</v>
      </c>
      <c r="M766" t="s">
        <v>8709</v>
      </c>
      <c r="Q766" s="3" t="str">
        <f ca="1">IF(VLOOKUP(A766,Izračun!A:Q,17,0)=0," ",VLOOKUP(A766,Izračun!A:Q,17,0))</f>
        <v xml:space="preserve"> </v>
      </c>
      <c r="R766" t="s">
        <v>8710</v>
      </c>
      <c r="S766" t="str">
        <f ca="1">Izračun!$T$1</f>
        <v>0</v>
      </c>
    </row>
    <row r="767" spans="1:19" x14ac:dyDescent="0.25">
      <c r="A767" t="s">
        <v>12935</v>
      </c>
      <c r="B767" t="s">
        <v>14028</v>
      </c>
      <c r="C767" t="s">
        <v>8708</v>
      </c>
      <c r="F767" s="2">
        <f>VLOOKUP(A767,Izračun!A:J,10,0)</f>
        <v>7.9702600000000006</v>
      </c>
      <c r="H767">
        <f>VLOOKUP(A767,Izračun!A:F,6,0)</f>
        <v>87</v>
      </c>
      <c r="J767" t="s">
        <v>14574</v>
      </c>
      <c r="M767" t="s">
        <v>8709</v>
      </c>
      <c r="Q767" s="3" t="str">
        <f ca="1">IF(VLOOKUP(A767,Izračun!A:Q,17,0)=0," ",VLOOKUP(A767,Izračun!A:Q,17,0))</f>
        <v xml:space="preserve"> </v>
      </c>
      <c r="R767" t="s">
        <v>8710</v>
      </c>
      <c r="S767" t="str">
        <f ca="1">Izračun!$T$1</f>
        <v>0</v>
      </c>
    </row>
    <row r="768" spans="1:19" x14ac:dyDescent="0.25">
      <c r="A768" t="s">
        <v>1716</v>
      </c>
      <c r="B768" t="s">
        <v>13042</v>
      </c>
      <c r="C768" t="s">
        <v>8708</v>
      </c>
      <c r="F768" s="2">
        <f>VLOOKUP(A768,Izračun!A:J,10,0)</f>
        <v>7.9702600000000006</v>
      </c>
      <c r="H768">
        <f>VLOOKUP(A768,Izračun!A:F,6,0)</f>
        <v>12</v>
      </c>
      <c r="J768" t="s">
        <v>14574</v>
      </c>
      <c r="M768" t="s">
        <v>8709</v>
      </c>
      <c r="Q768" s="3" t="str">
        <f ca="1">IF(VLOOKUP(A768,Izračun!A:Q,17,0)=0," ",VLOOKUP(A768,Izračun!A:Q,17,0))</f>
        <v xml:space="preserve"> </v>
      </c>
      <c r="R768" t="s">
        <v>8710</v>
      </c>
      <c r="S768" t="str">
        <f ca="1">Izračun!$T$1</f>
        <v>0</v>
      </c>
    </row>
    <row r="769" spans="1:19" x14ac:dyDescent="0.25">
      <c r="A769" t="s">
        <v>10562</v>
      </c>
      <c r="B769" t="s">
        <v>10613</v>
      </c>
      <c r="C769" t="s">
        <v>8708</v>
      </c>
      <c r="F769" s="2">
        <f>VLOOKUP(A769,Izračun!A:J,10,0)</f>
        <v>7.9702600000000006</v>
      </c>
      <c r="H769">
        <f>VLOOKUP(A769,Izračun!A:F,6,0)</f>
        <v>0</v>
      </c>
      <c r="J769" t="s">
        <v>14574</v>
      </c>
      <c r="M769" t="s">
        <v>8709</v>
      </c>
      <c r="Q769" s="3" t="str">
        <f ca="1">IF(VLOOKUP(A769,Izračun!A:Q,17,0)=0," ",VLOOKUP(A769,Izračun!A:Q,17,0))</f>
        <v xml:space="preserve"> </v>
      </c>
      <c r="R769" t="s">
        <v>8710</v>
      </c>
      <c r="S769" t="str">
        <f ca="1">Izračun!$T$1</f>
        <v>0</v>
      </c>
    </row>
    <row r="770" spans="1:19" x14ac:dyDescent="0.25">
      <c r="A770" t="s">
        <v>4252</v>
      </c>
      <c r="B770" t="s">
        <v>11939</v>
      </c>
      <c r="C770" t="s">
        <v>8708</v>
      </c>
      <c r="F770" s="2">
        <f>VLOOKUP(A770,Izračun!A:J,10,0)</f>
        <v>7.9702600000000006</v>
      </c>
      <c r="H770">
        <f>VLOOKUP(A770,Izračun!A:F,6,0)</f>
        <v>5</v>
      </c>
      <c r="J770" t="s">
        <v>14574</v>
      </c>
      <c r="M770" t="s">
        <v>8709</v>
      </c>
      <c r="Q770" s="3" t="str">
        <f ca="1">IF(VLOOKUP(A770,Izračun!A:Q,17,0)=0," ",VLOOKUP(A770,Izračun!A:Q,17,0))</f>
        <v xml:space="preserve"> </v>
      </c>
      <c r="R770" t="s">
        <v>8710</v>
      </c>
      <c r="S770" t="str">
        <f ca="1">Izračun!$T$1</f>
        <v>0</v>
      </c>
    </row>
    <row r="771" spans="1:19" x14ac:dyDescent="0.25">
      <c r="A771" t="s">
        <v>760</v>
      </c>
      <c r="B771" t="s">
        <v>9079</v>
      </c>
      <c r="C771" t="s">
        <v>8708</v>
      </c>
      <c r="F771" s="2">
        <f>VLOOKUP(A771,Izračun!A:J,10,0)</f>
        <v>8.004664</v>
      </c>
      <c r="H771">
        <f>VLOOKUP(A771,Izračun!A:F,6,0)</f>
        <v>34</v>
      </c>
      <c r="J771" t="s">
        <v>14574</v>
      </c>
      <c r="M771" t="s">
        <v>8709</v>
      </c>
      <c r="Q771" s="3" t="str">
        <f ca="1">IF(VLOOKUP(A771,Izračun!A:Q,17,0)=0," ",VLOOKUP(A771,Izračun!A:Q,17,0))</f>
        <v xml:space="preserve"> </v>
      </c>
      <c r="R771" t="s">
        <v>8710</v>
      </c>
      <c r="S771" t="str">
        <f ca="1">Izračun!$T$1</f>
        <v>0</v>
      </c>
    </row>
    <row r="772" spans="1:19" x14ac:dyDescent="0.25">
      <c r="A772" t="s">
        <v>3014</v>
      </c>
      <c r="B772" t="s">
        <v>11821</v>
      </c>
      <c r="C772" t="s">
        <v>8708</v>
      </c>
      <c r="F772" s="2">
        <f>VLOOKUP(A772,Izračun!A:J,10,0)</f>
        <v>8.004664</v>
      </c>
      <c r="H772">
        <f>VLOOKUP(A772,Izračun!A:F,6,0)</f>
        <v>8</v>
      </c>
      <c r="J772" t="s">
        <v>14574</v>
      </c>
      <c r="M772" t="s">
        <v>8709</v>
      </c>
      <c r="Q772" s="3" t="str">
        <f ca="1">IF(VLOOKUP(A772,Izračun!A:Q,17,0)=0," ",VLOOKUP(A772,Izračun!A:Q,17,0))</f>
        <v xml:space="preserve"> </v>
      </c>
      <c r="R772" t="s">
        <v>8710</v>
      </c>
      <c r="S772" t="str">
        <f ca="1">Izračun!$T$1</f>
        <v>0</v>
      </c>
    </row>
    <row r="773" spans="1:19" x14ac:dyDescent="0.25">
      <c r="A773" t="s">
        <v>6764</v>
      </c>
      <c r="B773" t="s">
        <v>12558</v>
      </c>
      <c r="C773" t="s">
        <v>8708</v>
      </c>
      <c r="F773" s="2">
        <f>VLOOKUP(A773,Izračun!A:J,10,0)</f>
        <v>8.004664</v>
      </c>
      <c r="H773">
        <f>VLOOKUP(A773,Izračun!A:F,6,0)</f>
        <v>7</v>
      </c>
      <c r="J773" t="s">
        <v>14574</v>
      </c>
      <c r="M773" t="s">
        <v>8709</v>
      </c>
      <c r="Q773" s="3" t="str">
        <f ca="1">IF(VLOOKUP(A773,Izračun!A:Q,17,0)=0," ",VLOOKUP(A773,Izračun!A:Q,17,0))</f>
        <v xml:space="preserve"> </v>
      </c>
      <c r="R773" t="s">
        <v>8710</v>
      </c>
      <c r="S773" t="str">
        <f ca="1">Izračun!$T$1</f>
        <v>0</v>
      </c>
    </row>
    <row r="774" spans="1:19" x14ac:dyDescent="0.25">
      <c r="A774" t="s">
        <v>10579</v>
      </c>
      <c r="B774" t="s">
        <v>11891</v>
      </c>
      <c r="C774" t="s">
        <v>8708</v>
      </c>
      <c r="F774" s="2">
        <f>VLOOKUP(A774,Izračun!A:J,10,0)</f>
        <v>8.004664</v>
      </c>
      <c r="H774">
        <f>VLOOKUP(A774,Izračun!A:F,6,0)</f>
        <v>0</v>
      </c>
      <c r="J774" t="s">
        <v>14574</v>
      </c>
      <c r="M774" t="s">
        <v>8709</v>
      </c>
      <c r="Q774" s="3" t="str">
        <f ca="1">IF(VLOOKUP(A774,Izračun!A:Q,17,0)=0," ",VLOOKUP(A774,Izračun!A:Q,17,0))</f>
        <v xml:space="preserve"> </v>
      </c>
      <c r="R774" t="s">
        <v>8710</v>
      </c>
      <c r="S774" t="str">
        <f ca="1">Izračun!$T$1</f>
        <v>0</v>
      </c>
    </row>
    <row r="775" spans="1:19" x14ac:dyDescent="0.25">
      <c r="A775" t="s">
        <v>547</v>
      </c>
      <c r="B775" t="s">
        <v>12008</v>
      </c>
      <c r="C775" t="s">
        <v>8708</v>
      </c>
      <c r="F775" s="2">
        <f>VLOOKUP(A775,Izračun!A:J,10,0)</f>
        <v>8.004664</v>
      </c>
      <c r="H775">
        <f>VLOOKUP(A775,Izračun!A:F,6,0)</f>
        <v>0</v>
      </c>
      <c r="J775" t="s">
        <v>14574</v>
      </c>
      <c r="M775" t="s">
        <v>8709</v>
      </c>
      <c r="Q775" s="3" t="str">
        <f ca="1">IF(VLOOKUP(A775,Izračun!A:Q,17,0)=0," ",VLOOKUP(A775,Izračun!A:Q,17,0))</f>
        <v xml:space="preserve"> </v>
      </c>
      <c r="R775" t="s">
        <v>8710</v>
      </c>
      <c r="S775" t="str">
        <f ca="1">Izračun!$T$1</f>
        <v>0</v>
      </c>
    </row>
    <row r="776" spans="1:19" x14ac:dyDescent="0.25">
      <c r="A776" t="s">
        <v>4245</v>
      </c>
      <c r="B776" t="s">
        <v>12838</v>
      </c>
      <c r="C776" t="s">
        <v>8708</v>
      </c>
      <c r="F776" s="2">
        <f>VLOOKUP(A776,Izračun!A:J,10,0)</f>
        <v>8.0227199999999996</v>
      </c>
      <c r="H776">
        <f>VLOOKUP(A776,Izračun!A:F,6,0)</f>
        <v>21</v>
      </c>
      <c r="J776" t="s">
        <v>14574</v>
      </c>
      <c r="M776" t="s">
        <v>8709</v>
      </c>
      <c r="Q776" s="3" t="str">
        <f ca="1">IF(VLOOKUP(A776,Izračun!A:Q,17,0)=0," ",VLOOKUP(A776,Izračun!A:Q,17,0))</f>
        <v xml:space="preserve"> </v>
      </c>
      <c r="R776" t="s">
        <v>8710</v>
      </c>
      <c r="S776" t="str">
        <f ca="1">Izračun!$T$1</f>
        <v>0</v>
      </c>
    </row>
    <row r="777" spans="1:19" x14ac:dyDescent="0.25">
      <c r="A777" t="s">
        <v>2368</v>
      </c>
      <c r="B777" t="s">
        <v>10012</v>
      </c>
      <c r="C777" t="s">
        <v>8708</v>
      </c>
      <c r="F777" s="2">
        <f>VLOOKUP(A777,Izračun!A:J,10,0)</f>
        <v>8.058344</v>
      </c>
      <c r="H777">
        <f>VLOOKUP(A777,Izračun!A:F,6,0)</f>
        <v>104</v>
      </c>
      <c r="J777" t="s">
        <v>14574</v>
      </c>
      <c r="M777" t="s">
        <v>8709</v>
      </c>
      <c r="Q777" s="3" t="str">
        <f ca="1">IF(VLOOKUP(A777,Izračun!A:Q,17,0)=0," ",VLOOKUP(A777,Izračun!A:Q,17,0))</f>
        <v xml:space="preserve"> </v>
      </c>
      <c r="R777" t="s">
        <v>8710</v>
      </c>
      <c r="S777" t="str">
        <f ca="1">Izračun!$T$1</f>
        <v>0</v>
      </c>
    </row>
    <row r="778" spans="1:19" x14ac:dyDescent="0.25">
      <c r="A778" t="s">
        <v>5100</v>
      </c>
      <c r="B778" t="s">
        <v>8740</v>
      </c>
      <c r="C778" t="s">
        <v>8708</v>
      </c>
      <c r="F778" s="2">
        <f>VLOOKUP(A778,Izračun!A:J,10,0)</f>
        <v>8.0898199999999996</v>
      </c>
      <c r="H778">
        <f>VLOOKUP(A778,Izračun!A:F,6,0)</f>
        <v>11</v>
      </c>
      <c r="J778" t="s">
        <v>14574</v>
      </c>
      <c r="M778" t="s">
        <v>8709</v>
      </c>
      <c r="Q778" s="3">
        <f ca="1">IF(VLOOKUP(A778,Izračun!A:Q,17,0)=0," ",VLOOKUP(A778,Izračun!A:Q,17,0))</f>
        <v>7.4511500000000002</v>
      </c>
      <c r="R778" t="s">
        <v>8710</v>
      </c>
      <c r="S778" t="str">
        <f ca="1">Izračun!$T$1</f>
        <v>0</v>
      </c>
    </row>
    <row r="779" spans="1:19" x14ac:dyDescent="0.25">
      <c r="A779" t="s">
        <v>1670</v>
      </c>
      <c r="B779" t="s">
        <v>10845</v>
      </c>
      <c r="C779" t="s">
        <v>8708</v>
      </c>
      <c r="F779" s="2">
        <f>VLOOKUP(A779,Izračun!A:J,10,0)</f>
        <v>8.0922599999999996</v>
      </c>
      <c r="H779">
        <f>VLOOKUP(A779,Izračun!A:F,6,0)</f>
        <v>0</v>
      </c>
      <c r="J779" t="s">
        <v>14574</v>
      </c>
      <c r="M779" t="s">
        <v>8709</v>
      </c>
      <c r="Q779" s="3" t="str">
        <f ca="1">IF(VLOOKUP(A779,Izračun!A:Q,17,0)=0," ",VLOOKUP(A779,Izračun!A:Q,17,0))</f>
        <v xml:space="preserve"> </v>
      </c>
      <c r="R779" t="s">
        <v>8710</v>
      </c>
      <c r="S779" t="str">
        <f ca="1">Izračun!$T$1</f>
        <v>0</v>
      </c>
    </row>
    <row r="780" spans="1:19" x14ac:dyDescent="0.25">
      <c r="A780" t="s">
        <v>1744</v>
      </c>
      <c r="B780" t="s">
        <v>8888</v>
      </c>
      <c r="C780" t="s">
        <v>8708</v>
      </c>
      <c r="F780" s="2">
        <f>VLOOKUP(A780,Izračun!A:J,10,0)</f>
        <v>8.107876000000001</v>
      </c>
      <c r="H780">
        <f>VLOOKUP(A780,Izračun!A:F,6,0)</f>
        <v>26</v>
      </c>
      <c r="J780" t="s">
        <v>14574</v>
      </c>
      <c r="M780" t="s">
        <v>8709</v>
      </c>
      <c r="Q780" s="3" t="str">
        <f ca="1">IF(VLOOKUP(A780,Izračun!A:Q,17,0)=0," ",VLOOKUP(A780,Izračun!A:Q,17,0))</f>
        <v xml:space="preserve"> </v>
      </c>
      <c r="R780" t="s">
        <v>8710</v>
      </c>
      <c r="S780" t="str">
        <f ca="1">Izračun!$T$1</f>
        <v>0</v>
      </c>
    </row>
    <row r="781" spans="1:19" x14ac:dyDescent="0.25">
      <c r="A781" t="s">
        <v>2609</v>
      </c>
      <c r="B781" t="s">
        <v>12580</v>
      </c>
      <c r="C781" t="s">
        <v>8708</v>
      </c>
      <c r="F781" s="2">
        <f>VLOOKUP(A781,Izračun!A:J,10,0)</f>
        <v>8.1422799999999995</v>
      </c>
      <c r="H781">
        <f>VLOOKUP(A781,Izračun!A:F,6,0)</f>
        <v>33</v>
      </c>
      <c r="J781" t="s">
        <v>14574</v>
      </c>
      <c r="M781" t="s">
        <v>8709</v>
      </c>
      <c r="Q781" s="3" t="str">
        <f ca="1">IF(VLOOKUP(A781,Izračun!A:Q,17,0)=0," ",VLOOKUP(A781,Izračun!A:Q,17,0))</f>
        <v xml:space="preserve"> </v>
      </c>
      <c r="R781" t="s">
        <v>8710</v>
      </c>
      <c r="S781" t="str">
        <f ca="1">Izračun!$T$1</f>
        <v>0</v>
      </c>
    </row>
    <row r="782" spans="1:19" x14ac:dyDescent="0.25">
      <c r="A782" t="s">
        <v>2615</v>
      </c>
      <c r="B782" t="s">
        <v>9297</v>
      </c>
      <c r="C782" t="s">
        <v>8708</v>
      </c>
      <c r="F782" s="2">
        <f>VLOOKUP(A782,Izračun!A:J,10,0)</f>
        <v>8.1422799999999995</v>
      </c>
      <c r="H782">
        <f>VLOOKUP(A782,Izračun!A:F,6,0)</f>
        <v>171</v>
      </c>
      <c r="J782" t="s">
        <v>14574</v>
      </c>
      <c r="M782" t="s">
        <v>8709</v>
      </c>
      <c r="Q782" s="3" t="str">
        <f ca="1">IF(VLOOKUP(A782,Izračun!A:Q,17,0)=0," ",VLOOKUP(A782,Izračun!A:Q,17,0))</f>
        <v xml:space="preserve"> </v>
      </c>
      <c r="R782" t="s">
        <v>8710</v>
      </c>
      <c r="S782" t="str">
        <f ca="1">Izračun!$T$1</f>
        <v>0</v>
      </c>
    </row>
    <row r="783" spans="1:19" x14ac:dyDescent="0.25">
      <c r="A783" t="s">
        <v>540</v>
      </c>
      <c r="B783" t="s">
        <v>11819</v>
      </c>
      <c r="C783" t="s">
        <v>8708</v>
      </c>
      <c r="F783" s="2">
        <f>VLOOKUP(A783,Izračun!A:J,10,0)</f>
        <v>8.1422799999999995</v>
      </c>
      <c r="H783">
        <f>VLOOKUP(A783,Izračun!A:F,6,0)</f>
        <v>4</v>
      </c>
      <c r="J783" t="s">
        <v>14574</v>
      </c>
      <c r="M783" t="s">
        <v>8709</v>
      </c>
      <c r="Q783" s="3" t="str">
        <f ca="1">IF(VLOOKUP(A783,Izračun!A:Q,17,0)=0," ",VLOOKUP(A783,Izračun!A:Q,17,0))</f>
        <v xml:space="preserve"> </v>
      </c>
      <c r="R783" t="s">
        <v>8710</v>
      </c>
      <c r="S783" t="str">
        <f ca="1">Izračun!$T$1</f>
        <v>0</v>
      </c>
    </row>
    <row r="784" spans="1:19" x14ac:dyDescent="0.25">
      <c r="A784" t="s">
        <v>11231</v>
      </c>
      <c r="B784" t="s">
        <v>12382</v>
      </c>
      <c r="C784" t="s">
        <v>8708</v>
      </c>
      <c r="F784" s="2">
        <f>VLOOKUP(A784,Izračun!A:J,10,0)</f>
        <v>8.1422799999999995</v>
      </c>
      <c r="H784">
        <f>VLOOKUP(A784,Izračun!A:F,6,0)</f>
        <v>0</v>
      </c>
      <c r="J784" t="s">
        <v>14574</v>
      </c>
      <c r="M784" t="s">
        <v>8709</v>
      </c>
      <c r="Q784" s="3" t="str">
        <f ca="1">IF(VLOOKUP(A784,Izračun!A:Q,17,0)=0," ",VLOOKUP(A784,Izračun!A:Q,17,0))</f>
        <v xml:space="preserve"> </v>
      </c>
      <c r="R784" t="s">
        <v>8710</v>
      </c>
      <c r="S784" t="str">
        <f ca="1">Izračun!$T$1</f>
        <v>0</v>
      </c>
    </row>
    <row r="785" spans="1:19" x14ac:dyDescent="0.25">
      <c r="A785" t="s">
        <v>2611</v>
      </c>
      <c r="B785" t="s">
        <v>12630</v>
      </c>
      <c r="C785" t="s">
        <v>8708</v>
      </c>
      <c r="F785" s="2">
        <f>VLOOKUP(A785,Izračun!A:J,10,0)</f>
        <v>8.1422799999999995</v>
      </c>
      <c r="H785">
        <f>VLOOKUP(A785,Izračun!A:F,6,0)</f>
        <v>5</v>
      </c>
      <c r="J785" t="s">
        <v>14574</v>
      </c>
      <c r="M785" t="s">
        <v>8709</v>
      </c>
      <c r="Q785" s="3" t="str">
        <f ca="1">IF(VLOOKUP(A785,Izračun!A:Q,17,0)=0," ",VLOOKUP(A785,Izračun!A:Q,17,0))</f>
        <v xml:space="preserve"> </v>
      </c>
      <c r="R785" t="s">
        <v>8710</v>
      </c>
      <c r="S785" t="str">
        <f ca="1">Izračun!$T$1</f>
        <v>0</v>
      </c>
    </row>
    <row r="786" spans="1:19" x14ac:dyDescent="0.25">
      <c r="A786" t="s">
        <v>2613</v>
      </c>
      <c r="B786" t="s">
        <v>9298</v>
      </c>
      <c r="C786" t="s">
        <v>8708</v>
      </c>
      <c r="F786" s="2">
        <f>VLOOKUP(A786,Izračun!A:J,10,0)</f>
        <v>8.1422799999999995</v>
      </c>
      <c r="H786">
        <f>VLOOKUP(A786,Izračun!A:F,6,0)</f>
        <v>25</v>
      </c>
      <c r="J786" t="s">
        <v>14574</v>
      </c>
      <c r="M786" t="s">
        <v>8709</v>
      </c>
      <c r="Q786" s="3" t="str">
        <f ca="1">IF(VLOOKUP(A786,Izračun!A:Q,17,0)=0," ",VLOOKUP(A786,Izračun!A:Q,17,0))</f>
        <v xml:space="preserve"> </v>
      </c>
      <c r="R786" t="s">
        <v>8710</v>
      </c>
      <c r="S786" t="str">
        <f ca="1">Izračun!$T$1</f>
        <v>0</v>
      </c>
    </row>
    <row r="787" spans="1:19" x14ac:dyDescent="0.25">
      <c r="A787" t="s">
        <v>7856</v>
      </c>
      <c r="B787" t="s">
        <v>8984</v>
      </c>
      <c r="C787" t="s">
        <v>8708</v>
      </c>
      <c r="F787" s="2">
        <f>VLOOKUP(A787,Izračun!A:J,10,0)</f>
        <v>8.1422799999999995</v>
      </c>
      <c r="H787">
        <f>VLOOKUP(A787,Izračun!A:F,6,0)</f>
        <v>27</v>
      </c>
      <c r="J787" t="s">
        <v>14574</v>
      </c>
      <c r="M787" t="s">
        <v>8709</v>
      </c>
      <c r="Q787" s="3" t="str">
        <f ca="1">IF(VLOOKUP(A787,Izračun!A:Q,17,0)=0," ",VLOOKUP(A787,Izračun!A:Q,17,0))</f>
        <v xml:space="preserve"> </v>
      </c>
      <c r="R787" t="s">
        <v>8710</v>
      </c>
      <c r="S787" t="str">
        <f ca="1">Izračun!$T$1</f>
        <v>0</v>
      </c>
    </row>
    <row r="788" spans="1:19" x14ac:dyDescent="0.25">
      <c r="A788" t="s">
        <v>5393</v>
      </c>
      <c r="B788" t="s">
        <v>11912</v>
      </c>
      <c r="C788" t="s">
        <v>8708</v>
      </c>
      <c r="F788" s="2">
        <f>VLOOKUP(A788,Izračun!A:J,10,0)</f>
        <v>8.1652159999999991</v>
      </c>
      <c r="H788">
        <f>VLOOKUP(A788,Izračun!A:F,6,0)</f>
        <v>0</v>
      </c>
      <c r="J788" t="s">
        <v>14574</v>
      </c>
      <c r="M788" t="s">
        <v>8709</v>
      </c>
      <c r="Q788" s="3" t="str">
        <f ca="1">IF(VLOOKUP(A788,Izračun!A:Q,17,0)=0," ",VLOOKUP(A788,Izračun!A:Q,17,0))</f>
        <v xml:space="preserve"> </v>
      </c>
      <c r="R788" t="s">
        <v>8710</v>
      </c>
      <c r="S788" t="str">
        <f ca="1">Izračun!$T$1</f>
        <v>0</v>
      </c>
    </row>
    <row r="789" spans="1:19" x14ac:dyDescent="0.25">
      <c r="A789" t="s">
        <v>2197</v>
      </c>
      <c r="B789" t="s">
        <v>8778</v>
      </c>
      <c r="C789" t="s">
        <v>8708</v>
      </c>
      <c r="F789" s="2">
        <f>VLOOKUP(A789,Izračun!A:J,10,0)</f>
        <v>8.1749759999999991</v>
      </c>
      <c r="H789">
        <f>VLOOKUP(A789,Izračun!A:F,6,0)</f>
        <v>52</v>
      </c>
      <c r="J789" t="s">
        <v>14574</v>
      </c>
      <c r="M789" t="s">
        <v>8709</v>
      </c>
      <c r="Q789" s="3" t="str">
        <f ca="1">IF(VLOOKUP(A789,Izračun!A:Q,17,0)=0," ",VLOOKUP(A789,Izračun!A:Q,17,0))</f>
        <v xml:space="preserve"> </v>
      </c>
      <c r="R789" t="s">
        <v>8710</v>
      </c>
      <c r="S789" t="str">
        <f ca="1">Izračun!$T$1</f>
        <v>0</v>
      </c>
    </row>
    <row r="790" spans="1:19" x14ac:dyDescent="0.25">
      <c r="A790" t="s">
        <v>828</v>
      </c>
      <c r="B790" t="s">
        <v>9000</v>
      </c>
      <c r="C790" t="s">
        <v>8708</v>
      </c>
      <c r="F790" s="2">
        <f>VLOOKUP(A790,Izračun!A:J,10,0)</f>
        <v>8.1996199999999995</v>
      </c>
      <c r="H790">
        <f>VLOOKUP(A790,Izračun!A:F,6,0)</f>
        <v>58</v>
      </c>
      <c r="J790" t="s">
        <v>14574</v>
      </c>
      <c r="M790" t="s">
        <v>8709</v>
      </c>
      <c r="Q790" s="3" t="str">
        <f ca="1">IF(VLOOKUP(A790,Izračun!A:Q,17,0)=0," ",VLOOKUP(A790,Izračun!A:Q,17,0))</f>
        <v xml:space="preserve"> </v>
      </c>
      <c r="R790" t="s">
        <v>8710</v>
      </c>
      <c r="S790" t="str">
        <f ca="1">Izračun!$T$1</f>
        <v>0</v>
      </c>
    </row>
    <row r="791" spans="1:19" x14ac:dyDescent="0.25">
      <c r="A791" t="s">
        <v>535</v>
      </c>
      <c r="B791" t="s">
        <v>11964</v>
      </c>
      <c r="C791" t="s">
        <v>8708</v>
      </c>
      <c r="F791" s="2">
        <f>VLOOKUP(A791,Izračun!A:J,10,0)</f>
        <v>8.1996199999999995</v>
      </c>
      <c r="H791">
        <f>VLOOKUP(A791,Izračun!A:F,6,0)</f>
        <v>6</v>
      </c>
      <c r="J791" t="s">
        <v>14574</v>
      </c>
      <c r="M791" t="s">
        <v>8709</v>
      </c>
      <c r="Q791" s="3" t="str">
        <f ca="1">IF(VLOOKUP(A791,Izračun!A:Q,17,0)=0," ",VLOOKUP(A791,Izračun!A:Q,17,0))</f>
        <v xml:space="preserve"> </v>
      </c>
      <c r="R791" t="s">
        <v>8710</v>
      </c>
      <c r="S791" t="str">
        <f ca="1">Izračun!$T$1</f>
        <v>0</v>
      </c>
    </row>
    <row r="792" spans="1:19" x14ac:dyDescent="0.25">
      <c r="A792" t="s">
        <v>1458</v>
      </c>
      <c r="B792" t="s">
        <v>13218</v>
      </c>
      <c r="C792" t="s">
        <v>8708</v>
      </c>
      <c r="F792" s="2">
        <f>VLOOKUP(A792,Izračun!A:J,10,0)</f>
        <v>8.2232879999999984</v>
      </c>
      <c r="H792">
        <f>VLOOKUP(A792,Izračun!A:F,6,0)</f>
        <v>32</v>
      </c>
      <c r="J792" t="s">
        <v>14574</v>
      </c>
      <c r="M792" t="s">
        <v>8709</v>
      </c>
      <c r="Q792" s="3" t="str">
        <f ca="1">IF(VLOOKUP(A792,Izračun!A:Q,17,0)=0," ",VLOOKUP(A792,Izračun!A:Q,17,0))</f>
        <v xml:space="preserve"> </v>
      </c>
      <c r="R792" t="s">
        <v>8710</v>
      </c>
      <c r="S792" t="str">
        <f ca="1">Izračun!$T$1</f>
        <v>0</v>
      </c>
    </row>
    <row r="793" spans="1:19" x14ac:dyDescent="0.25">
      <c r="A793" t="s">
        <v>7614</v>
      </c>
      <c r="B793" t="s">
        <v>11802</v>
      </c>
      <c r="C793" t="s">
        <v>8708</v>
      </c>
      <c r="F793" s="2">
        <f>VLOOKUP(A793,Izračun!A:J,10,0)</f>
        <v>8.2288999999999994</v>
      </c>
      <c r="H793">
        <f>VLOOKUP(A793,Izračun!A:F,6,0)</f>
        <v>9</v>
      </c>
      <c r="J793" t="s">
        <v>14574</v>
      </c>
      <c r="M793" t="s">
        <v>8709</v>
      </c>
      <c r="Q793" s="3">
        <f ca="1">IF(VLOOKUP(A793,Izračun!A:Q,17,0)=0," ",VLOOKUP(A793,Izračun!A:Q,17,0))</f>
        <v>7.5792499999999992</v>
      </c>
      <c r="R793" t="s">
        <v>8710</v>
      </c>
      <c r="S793" t="str">
        <f ca="1">Izračun!$T$1</f>
        <v>0</v>
      </c>
    </row>
    <row r="794" spans="1:19" x14ac:dyDescent="0.25">
      <c r="A794" t="s">
        <v>1188</v>
      </c>
      <c r="B794" t="s">
        <v>12634</v>
      </c>
      <c r="C794" t="s">
        <v>8708</v>
      </c>
      <c r="F794" s="2">
        <f>VLOOKUP(A794,Izračun!A:J,10,0)</f>
        <v>8.279895999999999</v>
      </c>
      <c r="H794">
        <f>VLOOKUP(A794,Izračun!A:F,6,0)</f>
        <v>11</v>
      </c>
      <c r="J794" t="s">
        <v>14574</v>
      </c>
      <c r="M794" t="s">
        <v>8709</v>
      </c>
      <c r="Q794" s="3">
        <f ca="1">IF(VLOOKUP(A794,Izračun!A:Q,17,0)=0," ",VLOOKUP(A794,Izračun!A:Q,17,0))</f>
        <v>7.4871399999999992</v>
      </c>
      <c r="R794" t="s">
        <v>8710</v>
      </c>
      <c r="S794" t="str">
        <f ca="1">Izračun!$T$1</f>
        <v>0</v>
      </c>
    </row>
    <row r="795" spans="1:19" x14ac:dyDescent="0.25">
      <c r="A795" t="s">
        <v>7889</v>
      </c>
      <c r="B795" t="s">
        <v>12882</v>
      </c>
      <c r="C795" t="s">
        <v>8708</v>
      </c>
      <c r="F795" s="2">
        <f>VLOOKUP(A795,Izračun!A:J,10,0)</f>
        <v>8.2868500000000012</v>
      </c>
      <c r="H795">
        <f>VLOOKUP(A795,Izračun!A:F,6,0)</f>
        <v>63</v>
      </c>
      <c r="J795" t="s">
        <v>14574</v>
      </c>
      <c r="M795" t="s">
        <v>8709</v>
      </c>
      <c r="Q795" s="3" t="str">
        <f ca="1">IF(VLOOKUP(A795,Izračun!A:Q,17,0)=0," ",VLOOKUP(A795,Izračun!A:Q,17,0))</f>
        <v xml:space="preserve"> </v>
      </c>
      <c r="R795" t="s">
        <v>8710</v>
      </c>
      <c r="S795" t="str">
        <f ca="1">Izračun!$T$1</f>
        <v>0</v>
      </c>
    </row>
    <row r="796" spans="1:19" x14ac:dyDescent="0.25">
      <c r="A796" t="s">
        <v>782</v>
      </c>
      <c r="B796" t="s">
        <v>8871</v>
      </c>
      <c r="C796" t="s">
        <v>8708</v>
      </c>
      <c r="F796" s="2">
        <f>VLOOKUP(A796,Izračun!A:J,10,0)</f>
        <v>8.3028320000000004</v>
      </c>
      <c r="H796">
        <f>VLOOKUP(A796,Izračun!A:F,6,0)</f>
        <v>13</v>
      </c>
      <c r="J796" t="s">
        <v>14574</v>
      </c>
      <c r="M796" t="s">
        <v>8709</v>
      </c>
      <c r="Q796" s="3" t="str">
        <f ca="1">IF(VLOOKUP(A796,Izračun!A:Q,17,0)=0," ",VLOOKUP(A796,Izračun!A:Q,17,0))</f>
        <v xml:space="preserve"> </v>
      </c>
      <c r="R796" t="s">
        <v>8710</v>
      </c>
      <c r="S796" t="str">
        <f ca="1">Izračun!$T$1</f>
        <v>0</v>
      </c>
    </row>
    <row r="797" spans="1:19" x14ac:dyDescent="0.25">
      <c r="A797" t="s">
        <v>10763</v>
      </c>
      <c r="B797" t="s">
        <v>12523</v>
      </c>
      <c r="C797" t="s">
        <v>8708</v>
      </c>
      <c r="F797" s="2">
        <f>VLOOKUP(A797,Izračun!A:J,10,0)</f>
        <v>7.4725000000000001</v>
      </c>
      <c r="H797">
        <f>VLOOKUP(A797,Izračun!A:F,6,0)</f>
        <v>22</v>
      </c>
      <c r="J797" t="s">
        <v>14574</v>
      </c>
      <c r="M797" t="s">
        <v>8709</v>
      </c>
      <c r="Q797" s="3" t="str">
        <f ca="1">IF(VLOOKUP(A797,Izračun!A:Q,17,0)=0," ",VLOOKUP(A797,Izračun!A:Q,17,0))</f>
        <v xml:space="preserve"> </v>
      </c>
      <c r="R797" t="s">
        <v>8710</v>
      </c>
      <c r="S797" t="str">
        <f ca="1">Izračun!$T$1</f>
        <v>0</v>
      </c>
    </row>
    <row r="798" spans="1:19" x14ac:dyDescent="0.25">
      <c r="A798" t="s">
        <v>4593</v>
      </c>
      <c r="B798" t="s">
        <v>9039</v>
      </c>
      <c r="C798" t="s">
        <v>8708</v>
      </c>
      <c r="F798" s="2">
        <f>VLOOKUP(A798,Izračun!A:J,10,0)</f>
        <v>8.3143000000000011</v>
      </c>
      <c r="H798">
        <f>VLOOKUP(A798,Izračun!A:F,6,0)</f>
        <v>6</v>
      </c>
      <c r="J798" t="s">
        <v>14574</v>
      </c>
      <c r="M798" t="s">
        <v>8709</v>
      </c>
      <c r="Q798" s="3" t="str">
        <f ca="1">IF(VLOOKUP(A798,Izračun!A:Q,17,0)=0," ",VLOOKUP(A798,Izračun!A:Q,17,0))</f>
        <v xml:space="preserve"> </v>
      </c>
      <c r="R798" t="s">
        <v>8710</v>
      </c>
      <c r="S798" t="str">
        <f ca="1">Izračun!$T$1</f>
        <v>0</v>
      </c>
    </row>
    <row r="799" spans="1:19" x14ac:dyDescent="0.25">
      <c r="A799" t="s">
        <v>3613</v>
      </c>
      <c r="B799" t="s">
        <v>9269</v>
      </c>
      <c r="C799" t="s">
        <v>8708</v>
      </c>
      <c r="F799" s="2">
        <f>VLOOKUP(A799,Izračun!A:J,10,0)</f>
        <v>8.3143000000000011</v>
      </c>
      <c r="H799">
        <f>VLOOKUP(A799,Izračun!A:F,6,0)</f>
        <v>110</v>
      </c>
      <c r="J799" t="s">
        <v>14574</v>
      </c>
      <c r="M799" t="s">
        <v>8709</v>
      </c>
      <c r="Q799" s="3" t="str">
        <f ca="1">IF(VLOOKUP(A799,Izračun!A:Q,17,0)=0," ",VLOOKUP(A799,Izračun!A:Q,17,0))</f>
        <v xml:space="preserve"> </v>
      </c>
      <c r="R799" t="s">
        <v>8710</v>
      </c>
      <c r="S799" t="str">
        <f ca="1">Izračun!$T$1</f>
        <v>0</v>
      </c>
    </row>
    <row r="800" spans="1:19" x14ac:dyDescent="0.25">
      <c r="A800" t="s">
        <v>3615</v>
      </c>
      <c r="B800" t="s">
        <v>9261</v>
      </c>
      <c r="C800" t="s">
        <v>8708</v>
      </c>
      <c r="F800" s="2">
        <f>VLOOKUP(A800,Izračun!A:J,10,0)</f>
        <v>8.3143000000000011</v>
      </c>
      <c r="H800">
        <f>VLOOKUP(A800,Izračun!A:F,6,0)</f>
        <v>91</v>
      </c>
      <c r="J800" t="s">
        <v>14574</v>
      </c>
      <c r="M800" t="s">
        <v>8709</v>
      </c>
      <c r="Q800" s="3" t="str">
        <f ca="1">IF(VLOOKUP(A800,Izračun!A:Q,17,0)=0," ",VLOOKUP(A800,Izračun!A:Q,17,0))</f>
        <v xml:space="preserve"> </v>
      </c>
      <c r="R800" t="s">
        <v>8710</v>
      </c>
      <c r="S800" t="str">
        <f ca="1">Izračun!$T$1</f>
        <v>0</v>
      </c>
    </row>
    <row r="801" spans="1:19" x14ac:dyDescent="0.25">
      <c r="A801" t="s">
        <v>3611</v>
      </c>
      <c r="B801" t="s">
        <v>9255</v>
      </c>
      <c r="C801" t="s">
        <v>8708</v>
      </c>
      <c r="F801" s="2">
        <f>VLOOKUP(A801,Izračun!A:J,10,0)</f>
        <v>8.3143000000000011</v>
      </c>
      <c r="H801">
        <f>VLOOKUP(A801,Izračun!A:F,6,0)</f>
        <v>95</v>
      </c>
      <c r="J801" t="s">
        <v>14574</v>
      </c>
      <c r="M801" t="s">
        <v>8709</v>
      </c>
      <c r="Q801" s="3" t="str">
        <f ca="1">IF(VLOOKUP(A801,Izračun!A:Q,17,0)=0," ",VLOOKUP(A801,Izračun!A:Q,17,0))</f>
        <v xml:space="preserve"> </v>
      </c>
      <c r="R801" t="s">
        <v>8710</v>
      </c>
      <c r="S801" t="str">
        <f ca="1">Izračun!$T$1</f>
        <v>0</v>
      </c>
    </row>
    <row r="802" spans="1:19" x14ac:dyDescent="0.25">
      <c r="A802" t="s">
        <v>3617</v>
      </c>
      <c r="B802" t="s">
        <v>9265</v>
      </c>
      <c r="C802" t="s">
        <v>8708</v>
      </c>
      <c r="F802" s="2">
        <f>VLOOKUP(A802,Izračun!A:J,10,0)</f>
        <v>8.3143000000000011</v>
      </c>
      <c r="H802">
        <f>VLOOKUP(A802,Izračun!A:F,6,0)</f>
        <v>80</v>
      </c>
      <c r="J802" t="s">
        <v>14574</v>
      </c>
      <c r="M802" t="s">
        <v>8709</v>
      </c>
      <c r="Q802" s="3" t="str">
        <f ca="1">IF(VLOOKUP(A802,Izračun!A:Q,17,0)=0," ",VLOOKUP(A802,Izračun!A:Q,17,0))</f>
        <v xml:space="preserve"> </v>
      </c>
      <c r="R802" t="s">
        <v>8710</v>
      </c>
      <c r="S802" t="str">
        <f ca="1">Izračun!$T$1</f>
        <v>0</v>
      </c>
    </row>
    <row r="803" spans="1:19" x14ac:dyDescent="0.25">
      <c r="A803" t="s">
        <v>7862</v>
      </c>
      <c r="B803" t="s">
        <v>10383</v>
      </c>
      <c r="C803" t="s">
        <v>8708</v>
      </c>
      <c r="F803" s="2">
        <f>VLOOKUP(A803,Izračun!A:J,10,0)</f>
        <v>8.3143000000000011</v>
      </c>
      <c r="H803">
        <f>VLOOKUP(A803,Izračun!A:F,6,0)</f>
        <v>13</v>
      </c>
      <c r="J803" t="s">
        <v>14574</v>
      </c>
      <c r="M803" t="s">
        <v>8709</v>
      </c>
      <c r="Q803" s="3" t="str">
        <f ca="1">IF(VLOOKUP(A803,Izračun!A:Q,17,0)=0," ",VLOOKUP(A803,Izračun!A:Q,17,0))</f>
        <v xml:space="preserve"> </v>
      </c>
      <c r="R803" t="s">
        <v>8710</v>
      </c>
      <c r="S803" t="str">
        <f ca="1">Izračun!$T$1</f>
        <v>0</v>
      </c>
    </row>
    <row r="804" spans="1:19" x14ac:dyDescent="0.25">
      <c r="A804" t="s">
        <v>3619</v>
      </c>
      <c r="B804" t="s">
        <v>9264</v>
      </c>
      <c r="C804" t="s">
        <v>8708</v>
      </c>
      <c r="F804" s="2">
        <f>VLOOKUP(A804,Izračun!A:J,10,0)</f>
        <v>8.3143000000000011</v>
      </c>
      <c r="H804">
        <f>VLOOKUP(A804,Izračun!A:F,6,0)</f>
        <v>135</v>
      </c>
      <c r="J804" t="s">
        <v>14574</v>
      </c>
      <c r="M804" t="s">
        <v>8709</v>
      </c>
      <c r="Q804" s="3" t="str">
        <f ca="1">IF(VLOOKUP(A804,Izračun!A:Q,17,0)=0," ",VLOOKUP(A804,Izračun!A:Q,17,0))</f>
        <v xml:space="preserve"> </v>
      </c>
      <c r="R804" t="s">
        <v>8710</v>
      </c>
      <c r="S804" t="str">
        <f ca="1">Izračun!$T$1</f>
        <v>0</v>
      </c>
    </row>
    <row r="805" spans="1:19" x14ac:dyDescent="0.25">
      <c r="A805" t="s">
        <v>3603</v>
      </c>
      <c r="B805" t="s">
        <v>12776</v>
      </c>
      <c r="C805" t="s">
        <v>8708</v>
      </c>
      <c r="F805" s="2">
        <f>VLOOKUP(A805,Izračun!A:J,10,0)</f>
        <v>8.3143000000000011</v>
      </c>
      <c r="H805">
        <f>VLOOKUP(A805,Izračun!A:F,6,0)</f>
        <v>199</v>
      </c>
      <c r="J805" t="s">
        <v>14574</v>
      </c>
      <c r="M805" t="s">
        <v>8709</v>
      </c>
      <c r="Q805" s="3" t="str">
        <f ca="1">IF(VLOOKUP(A805,Izračun!A:Q,17,0)=0," ",VLOOKUP(A805,Izračun!A:Q,17,0))</f>
        <v xml:space="preserve"> </v>
      </c>
      <c r="R805" t="s">
        <v>8710</v>
      </c>
      <c r="S805" t="str">
        <f ca="1">Izračun!$T$1</f>
        <v>0</v>
      </c>
    </row>
    <row r="806" spans="1:19" x14ac:dyDescent="0.25">
      <c r="A806" t="s">
        <v>3609</v>
      </c>
      <c r="B806" t="s">
        <v>12741</v>
      </c>
      <c r="C806" t="s">
        <v>8708</v>
      </c>
      <c r="F806" s="2">
        <f>VLOOKUP(A806,Izračun!A:J,10,0)</f>
        <v>8.3143000000000011</v>
      </c>
      <c r="H806">
        <f>VLOOKUP(A806,Izračun!A:F,6,0)</f>
        <v>181</v>
      </c>
      <c r="J806" t="s">
        <v>14574</v>
      </c>
      <c r="M806" t="s">
        <v>8709</v>
      </c>
      <c r="Q806" s="3" t="str">
        <f ca="1">IF(VLOOKUP(A806,Izračun!A:Q,17,0)=0," ",VLOOKUP(A806,Izračun!A:Q,17,0))</f>
        <v xml:space="preserve"> </v>
      </c>
      <c r="R806" t="s">
        <v>8710</v>
      </c>
      <c r="S806" t="str">
        <f ca="1">Izračun!$T$1</f>
        <v>0</v>
      </c>
    </row>
    <row r="807" spans="1:19" x14ac:dyDescent="0.25">
      <c r="A807" t="s">
        <v>1456</v>
      </c>
      <c r="B807" t="s">
        <v>13230</v>
      </c>
      <c r="C807" t="s">
        <v>8708</v>
      </c>
      <c r="F807" s="2">
        <f>VLOOKUP(A807,Izračun!A:J,10,0)</f>
        <v>8.3361331199999995</v>
      </c>
      <c r="H807">
        <f>VLOOKUP(A807,Izračun!A:F,6,0)</f>
        <v>9</v>
      </c>
      <c r="J807" t="s">
        <v>14574</v>
      </c>
      <c r="M807" t="s">
        <v>8709</v>
      </c>
      <c r="Q807" s="3" t="str">
        <f ca="1">IF(VLOOKUP(A807,Izračun!A:Q,17,0)=0," ",VLOOKUP(A807,Izračun!A:Q,17,0))</f>
        <v xml:space="preserve"> </v>
      </c>
      <c r="R807" t="s">
        <v>8710</v>
      </c>
      <c r="S807" t="str">
        <f ca="1">Izračun!$T$1</f>
        <v>0</v>
      </c>
    </row>
    <row r="808" spans="1:19" x14ac:dyDescent="0.25">
      <c r="A808" t="s">
        <v>7253</v>
      </c>
      <c r="B808" t="s">
        <v>10051</v>
      </c>
      <c r="C808" t="s">
        <v>8708</v>
      </c>
      <c r="F808" s="2">
        <f>VLOOKUP(A808,Izračun!A:J,10,0)</f>
        <v>8.5485400000000009</v>
      </c>
      <c r="H808">
        <f>VLOOKUP(A808,Izračun!A:F,6,0)</f>
        <v>54</v>
      </c>
      <c r="J808" t="s">
        <v>14574</v>
      </c>
      <c r="M808" t="s">
        <v>8709</v>
      </c>
      <c r="Q808" s="3" t="str">
        <f ca="1">IF(VLOOKUP(A808,Izračun!A:Q,17,0)=0," ",VLOOKUP(A808,Izračun!A:Q,17,0))</f>
        <v xml:space="preserve"> </v>
      </c>
      <c r="R808" t="s">
        <v>8710</v>
      </c>
      <c r="S808" t="str">
        <f ca="1">Izračun!$T$1</f>
        <v>0</v>
      </c>
    </row>
    <row r="809" spans="1:19" x14ac:dyDescent="0.25">
      <c r="A809" t="s">
        <v>4645</v>
      </c>
      <c r="B809" t="s">
        <v>11861</v>
      </c>
      <c r="C809" t="s">
        <v>8708</v>
      </c>
      <c r="F809" s="2">
        <f>VLOOKUP(A809,Izračun!A:J,10,0)</f>
        <v>8.3716399999999993</v>
      </c>
      <c r="H809">
        <f>VLOOKUP(A809,Izračun!A:F,6,0)</f>
        <v>11</v>
      </c>
      <c r="J809" t="s">
        <v>14574</v>
      </c>
      <c r="M809" t="s">
        <v>8709</v>
      </c>
      <c r="Q809" s="3" t="str">
        <f ca="1">IF(VLOOKUP(A809,Izračun!A:Q,17,0)=0," ",VLOOKUP(A809,Izračun!A:Q,17,0))</f>
        <v xml:space="preserve"> </v>
      </c>
      <c r="R809" t="s">
        <v>8710</v>
      </c>
      <c r="S809" t="str">
        <f ca="1">Izračun!$T$1</f>
        <v>0</v>
      </c>
    </row>
    <row r="810" spans="1:19" x14ac:dyDescent="0.25">
      <c r="A810" t="s">
        <v>4496</v>
      </c>
      <c r="B810" t="s">
        <v>12000</v>
      </c>
      <c r="C810" t="s">
        <v>8708</v>
      </c>
      <c r="F810" s="2">
        <f>VLOOKUP(A810,Izračun!A:J,10,0)</f>
        <v>8.4175119999999986</v>
      </c>
      <c r="H810">
        <f>VLOOKUP(A810,Izračun!A:F,6,0)</f>
        <v>5</v>
      </c>
      <c r="J810" t="s">
        <v>14574</v>
      </c>
      <c r="M810" t="s">
        <v>8709</v>
      </c>
      <c r="Q810" s="3" t="str">
        <f ca="1">IF(VLOOKUP(A810,Izračun!A:Q,17,0)=0," ",VLOOKUP(A810,Izračun!A:Q,17,0))</f>
        <v xml:space="preserve"> </v>
      </c>
      <c r="R810" t="s">
        <v>8710</v>
      </c>
      <c r="S810" t="str">
        <f ca="1">Izračun!$T$1</f>
        <v>0</v>
      </c>
    </row>
    <row r="811" spans="1:19" x14ac:dyDescent="0.25">
      <c r="A811" t="s">
        <v>8614</v>
      </c>
      <c r="B811" t="s">
        <v>10389</v>
      </c>
      <c r="C811" t="s">
        <v>8708</v>
      </c>
      <c r="F811" s="2">
        <f>VLOOKUP(A811,Izračun!A:J,10,0)</f>
        <v>8.4289799999999993</v>
      </c>
      <c r="H811">
        <f>VLOOKUP(A811,Izračun!A:F,6,0)</f>
        <v>26</v>
      </c>
      <c r="J811" t="s">
        <v>14574</v>
      </c>
      <c r="M811" t="s">
        <v>8709</v>
      </c>
      <c r="Q811" s="3" t="str">
        <f ca="1">IF(VLOOKUP(A811,Izračun!A:Q,17,0)=0," ",VLOOKUP(A811,Izračun!A:Q,17,0))</f>
        <v xml:space="preserve"> </v>
      </c>
      <c r="R811" t="s">
        <v>8710</v>
      </c>
      <c r="S811" t="str">
        <f ca="1">Izračun!$T$1</f>
        <v>0</v>
      </c>
    </row>
    <row r="812" spans="1:19" x14ac:dyDescent="0.25">
      <c r="A812" t="s">
        <v>11202</v>
      </c>
      <c r="B812" t="s">
        <v>12005</v>
      </c>
      <c r="C812" t="s">
        <v>8708</v>
      </c>
      <c r="F812" s="2">
        <f>VLOOKUP(A812,Izračun!A:J,10,0)</f>
        <v>8.4289799999999993</v>
      </c>
      <c r="H812">
        <f>VLOOKUP(A812,Izračun!A:F,6,0)</f>
        <v>5</v>
      </c>
      <c r="J812" t="s">
        <v>14574</v>
      </c>
      <c r="M812" t="s">
        <v>8709</v>
      </c>
      <c r="Q812" s="3" t="str">
        <f ca="1">IF(VLOOKUP(A812,Izračun!A:Q,17,0)=0," ",VLOOKUP(A812,Izračun!A:Q,17,0))</f>
        <v xml:space="preserve"> </v>
      </c>
      <c r="R812" t="s">
        <v>8710</v>
      </c>
      <c r="S812" t="str">
        <f ca="1">Izračun!$T$1</f>
        <v>0</v>
      </c>
    </row>
    <row r="813" spans="1:19" x14ac:dyDescent="0.25">
      <c r="A813" t="s">
        <v>6497</v>
      </c>
      <c r="B813" t="s">
        <v>8953</v>
      </c>
      <c r="C813" t="s">
        <v>8708</v>
      </c>
      <c r="F813" s="2">
        <f>VLOOKUP(A813,Izračun!A:J,10,0)</f>
        <v>8.4289799999999993</v>
      </c>
      <c r="H813">
        <f>VLOOKUP(A813,Izračun!A:F,6,0)</f>
        <v>63</v>
      </c>
      <c r="J813" t="s">
        <v>14574</v>
      </c>
      <c r="M813" t="s">
        <v>8709</v>
      </c>
      <c r="Q813" s="3" t="str">
        <f ca="1">IF(VLOOKUP(A813,Izračun!A:Q,17,0)=0," ",VLOOKUP(A813,Izračun!A:Q,17,0))</f>
        <v xml:space="preserve"> </v>
      </c>
      <c r="R813" t="s">
        <v>8710</v>
      </c>
      <c r="S813" t="str">
        <f ca="1">Izračun!$T$1</f>
        <v>0</v>
      </c>
    </row>
    <row r="814" spans="1:19" x14ac:dyDescent="0.25">
      <c r="A814" t="s">
        <v>4520</v>
      </c>
      <c r="B814" t="s">
        <v>13600</v>
      </c>
      <c r="C814" t="s">
        <v>8708</v>
      </c>
      <c r="F814" s="2">
        <f>VLOOKUP(A814,Izračun!A:J,10,0)</f>
        <v>8.4633839999999996</v>
      </c>
      <c r="H814">
        <f>VLOOKUP(A814,Izračun!A:F,6,0)</f>
        <v>32</v>
      </c>
      <c r="J814" t="s">
        <v>14574</v>
      </c>
      <c r="M814" t="s">
        <v>8709</v>
      </c>
      <c r="Q814" s="3" t="str">
        <f ca="1">IF(VLOOKUP(A814,Izračun!A:Q,17,0)=0," ",VLOOKUP(A814,Izračun!A:Q,17,0))</f>
        <v xml:space="preserve"> </v>
      </c>
      <c r="R814" t="s">
        <v>8710</v>
      </c>
      <c r="S814" t="str">
        <f ca="1">Izračun!$T$1</f>
        <v>0</v>
      </c>
    </row>
    <row r="815" spans="1:19" x14ac:dyDescent="0.25">
      <c r="A815" t="s">
        <v>2060</v>
      </c>
      <c r="B815" t="s">
        <v>8789</v>
      </c>
      <c r="C815" t="s">
        <v>8708</v>
      </c>
      <c r="F815" s="2">
        <f>VLOOKUP(A815,Izračun!A:J,10,0)</f>
        <v>8.5029120000000002</v>
      </c>
      <c r="H815">
        <f>VLOOKUP(A815,Izračun!A:F,6,0)</f>
        <v>21</v>
      </c>
      <c r="J815" t="s">
        <v>14574</v>
      </c>
      <c r="M815" t="s">
        <v>8709</v>
      </c>
      <c r="Q815" s="3" t="str">
        <f ca="1">IF(VLOOKUP(A815,Izračun!A:Q,17,0)=0," ",VLOOKUP(A815,Izračun!A:Q,17,0))</f>
        <v xml:space="preserve"> </v>
      </c>
      <c r="R815" t="s">
        <v>8710</v>
      </c>
      <c r="S815" t="str">
        <f ca="1">Izračun!$T$1</f>
        <v>0</v>
      </c>
    </row>
    <row r="816" spans="1:19" x14ac:dyDescent="0.25">
      <c r="A816" t="s">
        <v>2386</v>
      </c>
      <c r="B816" t="s">
        <v>13055</v>
      </c>
      <c r="C816" t="s">
        <v>8708</v>
      </c>
      <c r="F816" s="2">
        <f>VLOOKUP(A816,Izračun!A:J,10,0)</f>
        <v>8.5186499999999992</v>
      </c>
      <c r="H816">
        <f>VLOOKUP(A816,Izračun!A:F,6,0)</f>
        <v>7</v>
      </c>
      <c r="J816" t="s">
        <v>14574</v>
      </c>
      <c r="M816" t="s">
        <v>8709</v>
      </c>
      <c r="Q816" s="3">
        <f ca="1">IF(VLOOKUP(A816,Izračun!A:Q,17,0)=0," ",VLOOKUP(A816,Izračun!A:Q,17,0))</f>
        <v>7.8461249999999989</v>
      </c>
      <c r="R816" t="s">
        <v>8710</v>
      </c>
      <c r="S816" t="str">
        <f ca="1">Izračun!$T$1</f>
        <v>0</v>
      </c>
    </row>
    <row r="817" spans="1:19" x14ac:dyDescent="0.25">
      <c r="A817" t="s">
        <v>6985</v>
      </c>
      <c r="B817" t="s">
        <v>9157</v>
      </c>
      <c r="C817" t="s">
        <v>8708</v>
      </c>
      <c r="F817" s="2">
        <f>VLOOKUP(A817,Izračun!A:J,10,0)</f>
        <v>8.5321920000000002</v>
      </c>
      <c r="H817">
        <f>VLOOKUP(A817,Izračun!A:F,6,0)</f>
        <v>11</v>
      </c>
      <c r="J817" t="s">
        <v>14574</v>
      </c>
      <c r="M817" t="s">
        <v>8709</v>
      </c>
      <c r="Q817" s="3" t="str">
        <f ca="1">IF(VLOOKUP(A817,Izračun!A:Q,17,0)=0," ",VLOOKUP(A817,Izračun!A:Q,17,0))</f>
        <v xml:space="preserve"> </v>
      </c>
      <c r="R817" t="s">
        <v>8710</v>
      </c>
      <c r="S817" t="str">
        <f ca="1">Izračun!$T$1</f>
        <v>0</v>
      </c>
    </row>
    <row r="818" spans="1:19" x14ac:dyDescent="0.25">
      <c r="A818" t="s">
        <v>6297</v>
      </c>
      <c r="B818" t="s">
        <v>11975</v>
      </c>
      <c r="C818" t="s">
        <v>8708</v>
      </c>
      <c r="F818" s="2">
        <f>VLOOKUP(A818,Izračun!A:J,10,0)</f>
        <v>8.5436599999999991</v>
      </c>
      <c r="H818">
        <f>VLOOKUP(A818,Izračun!A:F,6,0)</f>
        <v>8</v>
      </c>
      <c r="J818" t="s">
        <v>14574</v>
      </c>
      <c r="M818" t="s">
        <v>8709</v>
      </c>
      <c r="Q818" s="3" t="str">
        <f ca="1">IF(VLOOKUP(A818,Izračun!A:Q,17,0)=0," ",VLOOKUP(A818,Izračun!A:Q,17,0))</f>
        <v xml:space="preserve"> </v>
      </c>
      <c r="R818" t="s">
        <v>8710</v>
      </c>
      <c r="S818" t="str">
        <f ca="1">Izračun!$T$1</f>
        <v>0</v>
      </c>
    </row>
    <row r="819" spans="1:19" x14ac:dyDescent="0.25">
      <c r="A819" t="s">
        <v>8612</v>
      </c>
      <c r="B819" t="s">
        <v>11271</v>
      </c>
      <c r="C819" t="s">
        <v>8708</v>
      </c>
      <c r="F819" s="2">
        <f>VLOOKUP(A819,Izračun!A:J,10,0)</f>
        <v>8.5436599999999991</v>
      </c>
      <c r="H819">
        <f>VLOOKUP(A819,Izračun!A:F,6,0)</f>
        <v>55</v>
      </c>
      <c r="J819" t="s">
        <v>14574</v>
      </c>
      <c r="M819" t="s">
        <v>8709</v>
      </c>
      <c r="Q819" s="3" t="str">
        <f ca="1">IF(VLOOKUP(A819,Izračun!A:Q,17,0)=0," ",VLOOKUP(A819,Izračun!A:Q,17,0))</f>
        <v xml:space="preserve"> </v>
      </c>
      <c r="R819" t="s">
        <v>8710</v>
      </c>
      <c r="S819" t="str">
        <f ca="1">Izračun!$T$1</f>
        <v>0</v>
      </c>
    </row>
    <row r="820" spans="1:19" x14ac:dyDescent="0.25">
      <c r="A820" t="s">
        <v>6196</v>
      </c>
      <c r="B820" t="s">
        <v>12449</v>
      </c>
      <c r="C820" t="s">
        <v>8708</v>
      </c>
      <c r="F820" s="2">
        <f>VLOOKUP(A820,Izračun!A:J,10,0)</f>
        <v>8.5436599999999991</v>
      </c>
      <c r="H820">
        <f>VLOOKUP(A820,Izračun!A:F,6,0)</f>
        <v>0</v>
      </c>
      <c r="J820" t="s">
        <v>14574</v>
      </c>
      <c r="M820" t="s">
        <v>8709</v>
      </c>
      <c r="Q820" s="3" t="str">
        <f ca="1">IF(VLOOKUP(A820,Izračun!A:Q,17,0)=0," ",VLOOKUP(A820,Izračun!A:Q,17,0))</f>
        <v xml:space="preserve"> </v>
      </c>
      <c r="R820" t="s">
        <v>8710</v>
      </c>
      <c r="S820" t="str">
        <f ca="1">Izračun!$T$1</f>
        <v>0</v>
      </c>
    </row>
    <row r="821" spans="1:19" x14ac:dyDescent="0.25">
      <c r="A821" t="s">
        <v>1732</v>
      </c>
      <c r="B821" t="s">
        <v>8885</v>
      </c>
      <c r="C821" t="s">
        <v>8708</v>
      </c>
      <c r="F821" s="2">
        <f>VLOOKUP(A821,Izračun!A:J,10,0)</f>
        <v>8.5436599999999991</v>
      </c>
      <c r="H821">
        <f>VLOOKUP(A821,Izračun!A:F,6,0)</f>
        <v>29</v>
      </c>
      <c r="J821" t="s">
        <v>14574</v>
      </c>
      <c r="M821" t="s">
        <v>8709</v>
      </c>
      <c r="Q821" s="3" t="str">
        <f ca="1">IF(VLOOKUP(A821,Izračun!A:Q,17,0)=0," ",VLOOKUP(A821,Izračun!A:Q,17,0))</f>
        <v xml:space="preserve"> </v>
      </c>
      <c r="R821" t="s">
        <v>8710</v>
      </c>
      <c r="S821" t="str">
        <f ca="1">Izračun!$T$1</f>
        <v>0</v>
      </c>
    </row>
    <row r="822" spans="1:19" x14ac:dyDescent="0.25">
      <c r="A822" t="s">
        <v>7238</v>
      </c>
      <c r="B822" t="s">
        <v>10027</v>
      </c>
      <c r="C822" t="s">
        <v>8708</v>
      </c>
      <c r="F822" s="2">
        <f>VLOOKUP(A822,Izračun!A:J,10,0)</f>
        <v>8.6681000000000008</v>
      </c>
      <c r="H822">
        <f>VLOOKUP(A822,Izračun!A:F,6,0)</f>
        <v>61</v>
      </c>
      <c r="J822" t="s">
        <v>14574</v>
      </c>
      <c r="M822" t="s">
        <v>8709</v>
      </c>
      <c r="Q822" s="3" t="str">
        <f ca="1">IF(VLOOKUP(A822,Izračun!A:Q,17,0)=0," ",VLOOKUP(A822,Izračun!A:Q,17,0))</f>
        <v xml:space="preserve"> </v>
      </c>
      <c r="R822" t="s">
        <v>8710</v>
      </c>
      <c r="S822" t="str">
        <f ca="1">Izračun!$T$1</f>
        <v>0</v>
      </c>
    </row>
    <row r="823" spans="1:19" x14ac:dyDescent="0.25">
      <c r="A823" t="s">
        <v>2715</v>
      </c>
      <c r="B823" t="s">
        <v>13092</v>
      </c>
      <c r="C823" t="s">
        <v>8708</v>
      </c>
      <c r="F823" s="2">
        <f>VLOOKUP(A823,Izračun!A:J,10,0)</f>
        <v>8.5780639999999995</v>
      </c>
      <c r="H823">
        <f>VLOOKUP(A823,Izračun!A:F,6,0)</f>
        <v>264</v>
      </c>
      <c r="J823" t="s">
        <v>14574</v>
      </c>
      <c r="M823" t="s">
        <v>8709</v>
      </c>
      <c r="Q823" s="3" t="str">
        <f ca="1">IF(VLOOKUP(A823,Izračun!A:Q,17,0)=0," ",VLOOKUP(A823,Izračun!A:Q,17,0))</f>
        <v xml:space="preserve"> </v>
      </c>
      <c r="R823" t="s">
        <v>8710</v>
      </c>
      <c r="S823" t="str">
        <f ca="1">Izračun!$T$1</f>
        <v>0</v>
      </c>
    </row>
    <row r="824" spans="1:19" x14ac:dyDescent="0.25">
      <c r="A824" t="s">
        <v>2709</v>
      </c>
      <c r="B824" t="s">
        <v>13110</v>
      </c>
      <c r="C824" t="s">
        <v>8708</v>
      </c>
      <c r="F824" s="2">
        <f>VLOOKUP(A824,Izračun!A:J,10,0)</f>
        <v>8.5780639999999995</v>
      </c>
      <c r="H824">
        <f>VLOOKUP(A824,Izračun!A:F,6,0)</f>
        <v>113</v>
      </c>
      <c r="J824" t="s">
        <v>14574</v>
      </c>
      <c r="M824" t="s">
        <v>8709</v>
      </c>
      <c r="Q824" s="3" t="str">
        <f ca="1">IF(VLOOKUP(A824,Izračun!A:Q,17,0)=0," ",VLOOKUP(A824,Izračun!A:Q,17,0))</f>
        <v xml:space="preserve"> </v>
      </c>
      <c r="R824" t="s">
        <v>8710</v>
      </c>
      <c r="S824" t="str">
        <f ca="1">Izračun!$T$1</f>
        <v>0</v>
      </c>
    </row>
    <row r="825" spans="1:19" x14ac:dyDescent="0.25">
      <c r="A825" t="s">
        <v>2797</v>
      </c>
      <c r="B825" t="s">
        <v>13105</v>
      </c>
      <c r="C825" t="s">
        <v>8708</v>
      </c>
      <c r="F825" s="2">
        <f>VLOOKUP(A825,Izračun!A:J,10,0)</f>
        <v>8.5780639999999995</v>
      </c>
      <c r="H825">
        <f>VLOOKUP(A825,Izračun!A:F,6,0)</f>
        <v>213</v>
      </c>
      <c r="J825" t="s">
        <v>14574</v>
      </c>
      <c r="M825" t="s">
        <v>8709</v>
      </c>
      <c r="Q825" s="3" t="str">
        <f ca="1">IF(VLOOKUP(A825,Izračun!A:Q,17,0)=0," ",VLOOKUP(A825,Izračun!A:Q,17,0))</f>
        <v xml:space="preserve"> </v>
      </c>
      <c r="R825" t="s">
        <v>8710</v>
      </c>
      <c r="S825" t="str">
        <f ca="1">Izračun!$T$1</f>
        <v>0</v>
      </c>
    </row>
    <row r="826" spans="1:19" x14ac:dyDescent="0.25">
      <c r="A826" t="s">
        <v>2805</v>
      </c>
      <c r="B826" t="s">
        <v>9806</v>
      </c>
      <c r="C826" t="s">
        <v>8708</v>
      </c>
      <c r="F826" s="2">
        <f>VLOOKUP(A826,Izračun!A:J,10,0)</f>
        <v>8.5780639999999995</v>
      </c>
      <c r="H826">
        <f>VLOOKUP(A826,Izračun!A:F,6,0)</f>
        <v>318</v>
      </c>
      <c r="J826" t="s">
        <v>14574</v>
      </c>
      <c r="M826" t="s">
        <v>8709</v>
      </c>
      <c r="Q826" s="3" t="str">
        <f ca="1">IF(VLOOKUP(A826,Izračun!A:Q,17,0)=0," ",VLOOKUP(A826,Izračun!A:Q,17,0))</f>
        <v xml:space="preserve"> </v>
      </c>
      <c r="R826" t="s">
        <v>8710</v>
      </c>
      <c r="S826" t="str">
        <f ca="1">Izračun!$T$1</f>
        <v>0</v>
      </c>
    </row>
    <row r="827" spans="1:19" x14ac:dyDescent="0.25">
      <c r="A827" t="s">
        <v>2713</v>
      </c>
      <c r="B827" t="s">
        <v>9304</v>
      </c>
      <c r="C827" t="s">
        <v>8708</v>
      </c>
      <c r="F827" s="2">
        <f>VLOOKUP(A827,Izračun!A:J,10,0)</f>
        <v>8.5780639999999995</v>
      </c>
      <c r="H827">
        <f>VLOOKUP(A827,Izračun!A:F,6,0)</f>
        <v>0</v>
      </c>
      <c r="J827" t="s">
        <v>14574</v>
      </c>
      <c r="M827" t="s">
        <v>8709</v>
      </c>
      <c r="Q827" s="3" t="str">
        <f ca="1">IF(VLOOKUP(A827,Izračun!A:Q,17,0)=0," ",VLOOKUP(A827,Izračun!A:Q,17,0))</f>
        <v xml:space="preserve"> </v>
      </c>
      <c r="R827" t="s">
        <v>8710</v>
      </c>
      <c r="S827" t="str">
        <f ca="1">Izračun!$T$1</f>
        <v>0</v>
      </c>
    </row>
    <row r="828" spans="1:19" x14ac:dyDescent="0.25">
      <c r="A828" t="s">
        <v>2799</v>
      </c>
      <c r="B828" t="s">
        <v>9250</v>
      </c>
      <c r="C828" t="s">
        <v>8708</v>
      </c>
      <c r="F828" s="2">
        <f>VLOOKUP(A828,Izračun!A:J,10,0)</f>
        <v>8.5780639999999995</v>
      </c>
      <c r="H828">
        <f>VLOOKUP(A828,Izračun!A:F,6,0)</f>
        <v>174</v>
      </c>
      <c r="J828" t="s">
        <v>14574</v>
      </c>
      <c r="M828" t="s">
        <v>8709</v>
      </c>
      <c r="Q828" s="3" t="str">
        <f ca="1">IF(VLOOKUP(A828,Izračun!A:Q,17,0)=0," ",VLOOKUP(A828,Izračun!A:Q,17,0))</f>
        <v xml:space="preserve"> </v>
      </c>
      <c r="R828" t="s">
        <v>8710</v>
      </c>
      <c r="S828" t="str">
        <f ca="1">Izračun!$T$1</f>
        <v>0</v>
      </c>
    </row>
    <row r="829" spans="1:19" x14ac:dyDescent="0.25">
      <c r="A829" t="s">
        <v>2803</v>
      </c>
      <c r="B829" t="s">
        <v>9247</v>
      </c>
      <c r="C829" t="s">
        <v>8708</v>
      </c>
      <c r="F829" s="2">
        <f>VLOOKUP(A829,Izračun!A:J,10,0)</f>
        <v>8.5780639999999995</v>
      </c>
      <c r="H829">
        <f>VLOOKUP(A829,Izračun!A:F,6,0)</f>
        <v>99</v>
      </c>
      <c r="J829" t="s">
        <v>14574</v>
      </c>
      <c r="M829" t="s">
        <v>8709</v>
      </c>
      <c r="Q829" s="3" t="str">
        <f ca="1">IF(VLOOKUP(A829,Izračun!A:Q,17,0)=0," ",VLOOKUP(A829,Izračun!A:Q,17,0))</f>
        <v xml:space="preserve"> </v>
      </c>
      <c r="R829" t="s">
        <v>8710</v>
      </c>
      <c r="S829" t="str">
        <f ca="1">Izračun!$T$1</f>
        <v>0</v>
      </c>
    </row>
    <row r="830" spans="1:19" x14ac:dyDescent="0.25">
      <c r="A830" t="s">
        <v>2807</v>
      </c>
      <c r="B830" t="s">
        <v>9249</v>
      </c>
      <c r="C830" t="s">
        <v>8708</v>
      </c>
      <c r="F830" s="2">
        <f>VLOOKUP(A830,Izračun!A:J,10,0)</f>
        <v>8.5780639999999995</v>
      </c>
      <c r="H830">
        <f>VLOOKUP(A830,Izračun!A:F,6,0)</f>
        <v>94</v>
      </c>
      <c r="J830" t="s">
        <v>14574</v>
      </c>
      <c r="M830" t="s">
        <v>8709</v>
      </c>
      <c r="Q830" s="3" t="str">
        <f ca="1">IF(VLOOKUP(A830,Izračun!A:Q,17,0)=0," ",VLOOKUP(A830,Izračun!A:Q,17,0))</f>
        <v xml:space="preserve"> </v>
      </c>
      <c r="R830" t="s">
        <v>8710</v>
      </c>
      <c r="S830" t="str">
        <f ca="1">Izračun!$T$1</f>
        <v>0</v>
      </c>
    </row>
    <row r="831" spans="1:19" x14ac:dyDescent="0.25">
      <c r="A831" t="s">
        <v>2801</v>
      </c>
      <c r="B831" t="s">
        <v>9246</v>
      </c>
      <c r="C831" t="s">
        <v>8708</v>
      </c>
      <c r="F831" s="2">
        <f>VLOOKUP(A831,Izračun!A:J,10,0)</f>
        <v>8.5780639999999995</v>
      </c>
      <c r="H831">
        <f>VLOOKUP(A831,Izračun!A:F,6,0)</f>
        <v>87</v>
      </c>
      <c r="J831" t="s">
        <v>14574</v>
      </c>
      <c r="M831" t="s">
        <v>8709</v>
      </c>
      <c r="Q831" s="3" t="str">
        <f ca="1">IF(VLOOKUP(A831,Izračun!A:Q,17,0)=0," ",VLOOKUP(A831,Izračun!A:Q,17,0))</f>
        <v xml:space="preserve"> </v>
      </c>
      <c r="R831" t="s">
        <v>8710</v>
      </c>
      <c r="S831" t="str">
        <f ca="1">Izračun!$T$1</f>
        <v>0</v>
      </c>
    </row>
    <row r="832" spans="1:19" x14ac:dyDescent="0.25">
      <c r="A832" t="s">
        <v>2711</v>
      </c>
      <c r="B832" t="s">
        <v>9803</v>
      </c>
      <c r="C832" t="s">
        <v>8708</v>
      </c>
      <c r="F832" s="2">
        <f>VLOOKUP(A832,Izračun!A:J,10,0)</f>
        <v>8.5780639999999995</v>
      </c>
      <c r="H832">
        <f>VLOOKUP(A832,Izračun!A:F,6,0)</f>
        <v>0</v>
      </c>
      <c r="J832" t="s">
        <v>14574</v>
      </c>
      <c r="M832" t="s">
        <v>8709</v>
      </c>
      <c r="Q832" s="3" t="str">
        <f ca="1">IF(VLOOKUP(A832,Izračun!A:Q,17,0)=0," ",VLOOKUP(A832,Izračun!A:Q,17,0))</f>
        <v xml:space="preserve"> </v>
      </c>
      <c r="R832" t="s">
        <v>8710</v>
      </c>
      <c r="S832" t="str">
        <f ca="1">Izračun!$T$1</f>
        <v>0</v>
      </c>
    </row>
    <row r="833" spans="1:19" x14ac:dyDescent="0.25">
      <c r="A833" t="s">
        <v>1168</v>
      </c>
      <c r="B833" t="s">
        <v>11954</v>
      </c>
      <c r="C833" t="s">
        <v>8708</v>
      </c>
      <c r="F833" s="2">
        <f>VLOOKUP(A833,Izračun!A:J,10,0)</f>
        <v>8.6009999999999991</v>
      </c>
      <c r="H833">
        <f>VLOOKUP(A833,Izračun!A:F,6,0)</f>
        <v>8</v>
      </c>
      <c r="J833" t="s">
        <v>14574</v>
      </c>
      <c r="M833" t="s">
        <v>8709</v>
      </c>
      <c r="Q833" s="3" t="str">
        <f ca="1">IF(VLOOKUP(A833,Izračun!A:Q,17,0)=0," ",VLOOKUP(A833,Izračun!A:Q,17,0))</f>
        <v xml:space="preserve"> </v>
      </c>
      <c r="R833" t="s">
        <v>8710</v>
      </c>
      <c r="S833" t="str">
        <f ca="1">Izračun!$T$1</f>
        <v>0</v>
      </c>
    </row>
    <row r="834" spans="1:19" x14ac:dyDescent="0.25">
      <c r="A834" t="s">
        <v>523</v>
      </c>
      <c r="B834" t="s">
        <v>12458</v>
      </c>
      <c r="C834" t="s">
        <v>8708</v>
      </c>
      <c r="F834" s="2">
        <f>VLOOKUP(A834,Izračun!A:J,10,0)</f>
        <v>8.6009999999999991</v>
      </c>
      <c r="H834">
        <f>VLOOKUP(A834,Izračun!A:F,6,0)</f>
        <v>4</v>
      </c>
      <c r="J834" t="s">
        <v>14574</v>
      </c>
      <c r="M834" t="s">
        <v>8709</v>
      </c>
      <c r="Q834" s="3" t="str">
        <f ca="1">IF(VLOOKUP(A834,Izračun!A:Q,17,0)=0," ",VLOOKUP(A834,Izračun!A:Q,17,0))</f>
        <v xml:space="preserve"> </v>
      </c>
      <c r="R834" t="s">
        <v>8710</v>
      </c>
      <c r="S834" t="str">
        <f ca="1">Izračun!$T$1</f>
        <v>0</v>
      </c>
    </row>
    <row r="835" spans="1:19" x14ac:dyDescent="0.25">
      <c r="A835" t="s">
        <v>8025</v>
      </c>
      <c r="B835" t="s">
        <v>9581</v>
      </c>
      <c r="C835" t="s">
        <v>8708</v>
      </c>
      <c r="F835" s="2">
        <f>VLOOKUP(A835,Izračun!A:J,10,0)</f>
        <v>8.6345500000000008</v>
      </c>
      <c r="H835">
        <f>VLOOKUP(A835,Izračun!A:F,6,0)</f>
        <v>13</v>
      </c>
      <c r="J835" t="s">
        <v>14574</v>
      </c>
      <c r="M835" t="s">
        <v>8709</v>
      </c>
      <c r="Q835" s="3" t="str">
        <f ca="1">IF(VLOOKUP(A835,Izračun!A:Q,17,0)=0," ",VLOOKUP(A835,Izračun!A:Q,17,0))</f>
        <v xml:space="preserve"> </v>
      </c>
      <c r="R835" t="s">
        <v>8710</v>
      </c>
      <c r="S835" t="str">
        <f ca="1">Izračun!$T$1</f>
        <v>0</v>
      </c>
    </row>
    <row r="836" spans="1:19" x14ac:dyDescent="0.25">
      <c r="A836" t="s">
        <v>7255</v>
      </c>
      <c r="B836" t="s">
        <v>10033</v>
      </c>
      <c r="C836" t="s">
        <v>8708</v>
      </c>
      <c r="F836" s="2">
        <f>VLOOKUP(A836,Izračun!A:J,10,0)</f>
        <v>8.6920119999999983</v>
      </c>
      <c r="H836">
        <f>VLOOKUP(A836,Izračun!A:F,6,0)</f>
        <v>0</v>
      </c>
      <c r="J836" t="s">
        <v>14574</v>
      </c>
      <c r="M836" t="s">
        <v>8709</v>
      </c>
      <c r="Q836" s="3" t="str">
        <f ca="1">IF(VLOOKUP(A836,Izračun!A:Q,17,0)=0," ",VLOOKUP(A836,Izračun!A:Q,17,0))</f>
        <v xml:space="preserve"> </v>
      </c>
      <c r="R836" t="s">
        <v>8710</v>
      </c>
      <c r="S836" t="str">
        <f ca="1">Izračun!$T$1</f>
        <v>0</v>
      </c>
    </row>
    <row r="837" spans="1:19" x14ac:dyDescent="0.25">
      <c r="A837" t="s">
        <v>2406</v>
      </c>
      <c r="B837" t="s">
        <v>12016</v>
      </c>
      <c r="C837" t="s">
        <v>8708</v>
      </c>
      <c r="F837" s="2">
        <f>VLOOKUP(A837,Izračun!A:J,10,0)</f>
        <v>8.7156800000000008</v>
      </c>
      <c r="H837">
        <f>VLOOKUP(A837,Izračun!A:F,6,0)</f>
        <v>28</v>
      </c>
      <c r="J837" t="s">
        <v>14574</v>
      </c>
      <c r="M837" t="s">
        <v>8709</v>
      </c>
      <c r="Q837" s="3" t="str">
        <f ca="1">IF(VLOOKUP(A837,Izračun!A:Q,17,0)=0," ",VLOOKUP(A837,Izračun!A:Q,17,0))</f>
        <v xml:space="preserve"> </v>
      </c>
      <c r="R837" t="s">
        <v>8710</v>
      </c>
      <c r="S837" t="str">
        <f ca="1">Izračun!$T$1</f>
        <v>0</v>
      </c>
    </row>
    <row r="838" spans="1:19" x14ac:dyDescent="0.25">
      <c r="A838" t="s">
        <v>5116</v>
      </c>
      <c r="B838" t="s">
        <v>13567</v>
      </c>
      <c r="C838" t="s">
        <v>8708</v>
      </c>
      <c r="F838" s="2">
        <f>VLOOKUP(A838,Izračun!A:J,10,0)</f>
        <v>8.8163251200000001</v>
      </c>
      <c r="H838">
        <f>VLOOKUP(A838,Izračun!A:F,6,0)</f>
        <v>2</v>
      </c>
      <c r="J838" t="s">
        <v>14574</v>
      </c>
      <c r="M838" t="s">
        <v>8709</v>
      </c>
      <c r="Q838" s="3" t="str">
        <f ca="1">IF(VLOOKUP(A838,Izračun!A:Q,17,0)=0," ",VLOOKUP(A838,Izračun!A:Q,17,0))</f>
        <v xml:space="preserve"> </v>
      </c>
      <c r="R838" t="s">
        <v>8710</v>
      </c>
      <c r="S838" t="str">
        <f ca="1">Izračun!$T$1</f>
        <v>0</v>
      </c>
    </row>
    <row r="839" spans="1:19" x14ac:dyDescent="0.25">
      <c r="A839" t="s">
        <v>10833</v>
      </c>
      <c r="B839" t="s">
        <v>12019</v>
      </c>
      <c r="C839" t="s">
        <v>8708</v>
      </c>
      <c r="F839" s="2">
        <f>VLOOKUP(A839,Izračun!A:J,10,0)</f>
        <v>8.8303600000000007</v>
      </c>
      <c r="H839">
        <f>VLOOKUP(A839,Izračun!A:F,6,0)</f>
        <v>47</v>
      </c>
      <c r="J839" t="s">
        <v>14574</v>
      </c>
      <c r="M839" t="s">
        <v>8709</v>
      </c>
      <c r="Q839" s="3" t="str">
        <f ca="1">IF(VLOOKUP(A839,Izračun!A:Q,17,0)=0," ",VLOOKUP(A839,Izračun!A:Q,17,0))</f>
        <v xml:space="preserve"> </v>
      </c>
      <c r="R839" t="s">
        <v>8710</v>
      </c>
      <c r="S839" t="str">
        <f ca="1">Izračun!$T$1</f>
        <v>0</v>
      </c>
    </row>
    <row r="840" spans="1:19" x14ac:dyDescent="0.25">
      <c r="A840" t="s">
        <v>2199</v>
      </c>
      <c r="B840" t="s">
        <v>8779</v>
      </c>
      <c r="C840" t="s">
        <v>8708</v>
      </c>
      <c r="F840" s="2">
        <f>VLOOKUP(A840,Izračun!A:J,10,0)</f>
        <v>8.8659839999999992</v>
      </c>
      <c r="H840">
        <f>VLOOKUP(A840,Izračun!A:F,6,0)</f>
        <v>21</v>
      </c>
      <c r="J840" t="s">
        <v>14574</v>
      </c>
      <c r="M840" t="s">
        <v>8709</v>
      </c>
      <c r="Q840" s="3" t="str">
        <f ca="1">IF(VLOOKUP(A840,Izračun!A:Q,17,0)=0," ",VLOOKUP(A840,Izračun!A:Q,17,0))</f>
        <v xml:space="preserve"> </v>
      </c>
      <c r="R840" t="s">
        <v>8710</v>
      </c>
      <c r="S840" t="str">
        <f ca="1">Izračun!$T$1</f>
        <v>0</v>
      </c>
    </row>
    <row r="841" spans="1:19" x14ac:dyDescent="0.25">
      <c r="A841" t="s">
        <v>4167</v>
      </c>
      <c r="B841" t="s">
        <v>10912</v>
      </c>
      <c r="C841" t="s">
        <v>8708</v>
      </c>
      <c r="F841" s="2">
        <f>VLOOKUP(A841,Izračun!A:J,10,0)</f>
        <v>8.8773299999999988</v>
      </c>
      <c r="H841">
        <f>VLOOKUP(A841,Izračun!A:F,6,0)</f>
        <v>0</v>
      </c>
      <c r="J841" t="s">
        <v>14574</v>
      </c>
      <c r="M841" t="s">
        <v>8709</v>
      </c>
      <c r="Q841" s="3" t="str">
        <f ca="1">IF(VLOOKUP(A841,Izračun!A:Q,17,0)=0," ",VLOOKUP(A841,Izračun!A:Q,17,0))</f>
        <v xml:space="preserve"> </v>
      </c>
      <c r="R841" t="s">
        <v>8710</v>
      </c>
      <c r="S841" t="str">
        <f ca="1">Izračun!$T$1</f>
        <v>0</v>
      </c>
    </row>
    <row r="842" spans="1:19" x14ac:dyDescent="0.25">
      <c r="A842" t="s">
        <v>761</v>
      </c>
      <c r="B842" t="s">
        <v>9080</v>
      </c>
      <c r="C842" t="s">
        <v>8708</v>
      </c>
      <c r="F842" s="2">
        <f>VLOOKUP(A842,Izračun!A:J,10,0)</f>
        <v>8.8877000000000006</v>
      </c>
      <c r="H842">
        <f>VLOOKUP(A842,Izračun!A:F,6,0)</f>
        <v>27</v>
      </c>
      <c r="J842" t="s">
        <v>14574</v>
      </c>
      <c r="M842" t="s">
        <v>8709</v>
      </c>
      <c r="Q842" s="3" t="str">
        <f ca="1">IF(VLOOKUP(A842,Izračun!A:Q,17,0)=0," ",VLOOKUP(A842,Izračun!A:Q,17,0))</f>
        <v xml:space="preserve"> </v>
      </c>
      <c r="R842" t="s">
        <v>8710</v>
      </c>
      <c r="S842" t="str">
        <f ca="1">Izračun!$T$1</f>
        <v>0</v>
      </c>
    </row>
    <row r="843" spans="1:19" x14ac:dyDescent="0.25">
      <c r="A843" t="s">
        <v>770</v>
      </c>
      <c r="B843" t="s">
        <v>11897</v>
      </c>
      <c r="C843" t="s">
        <v>8708</v>
      </c>
      <c r="F843" s="2">
        <f>VLOOKUP(A843,Izračun!A:J,10,0)</f>
        <v>8.9450399999999988</v>
      </c>
      <c r="H843">
        <f>VLOOKUP(A843,Izračun!A:F,6,0)</f>
        <v>0</v>
      </c>
      <c r="J843" t="s">
        <v>14574</v>
      </c>
      <c r="M843" t="s">
        <v>8709</v>
      </c>
      <c r="Q843" s="3" t="str">
        <f ca="1">IF(VLOOKUP(A843,Izračun!A:Q,17,0)=0," ",VLOOKUP(A843,Izračun!A:Q,17,0))</f>
        <v xml:space="preserve"> </v>
      </c>
      <c r="R843" t="s">
        <v>8710</v>
      </c>
      <c r="S843" t="str">
        <f ca="1">Izračun!$T$1</f>
        <v>0</v>
      </c>
    </row>
    <row r="844" spans="1:19" x14ac:dyDescent="0.25">
      <c r="A844" t="s">
        <v>7945</v>
      </c>
      <c r="B844" t="s">
        <v>8990</v>
      </c>
      <c r="C844" t="s">
        <v>8708</v>
      </c>
      <c r="F844" s="2">
        <f>VLOOKUP(A844,Izračun!A:J,10,0)</f>
        <v>8.9450399999999988</v>
      </c>
      <c r="H844">
        <f>VLOOKUP(A844,Izračun!A:F,6,0)</f>
        <v>16</v>
      </c>
      <c r="J844" t="s">
        <v>14574</v>
      </c>
      <c r="M844" t="s">
        <v>8709</v>
      </c>
      <c r="Q844" s="3" t="str">
        <f ca="1">IF(VLOOKUP(A844,Izračun!A:Q,17,0)=0," ",VLOOKUP(A844,Izračun!A:Q,17,0))</f>
        <v xml:space="preserve"> </v>
      </c>
      <c r="R844" t="s">
        <v>8710</v>
      </c>
      <c r="S844" t="str">
        <f ca="1">Izračun!$T$1</f>
        <v>0</v>
      </c>
    </row>
    <row r="845" spans="1:19" x14ac:dyDescent="0.25">
      <c r="A845" t="s">
        <v>1174</v>
      </c>
      <c r="B845" t="s">
        <v>8931</v>
      </c>
      <c r="C845" t="s">
        <v>8708</v>
      </c>
      <c r="F845" s="2">
        <f>VLOOKUP(A845,Izračun!A:J,10,0)</f>
        <v>9.0023799999999987</v>
      </c>
      <c r="H845">
        <f>VLOOKUP(A845,Izračun!A:F,6,0)</f>
        <v>24</v>
      </c>
      <c r="J845" t="s">
        <v>14574</v>
      </c>
      <c r="M845" t="s">
        <v>8709</v>
      </c>
      <c r="Q845" s="3" t="str">
        <f ca="1">IF(VLOOKUP(A845,Izračun!A:Q,17,0)=0," ",VLOOKUP(A845,Izračun!A:Q,17,0))</f>
        <v xml:space="preserve"> </v>
      </c>
      <c r="R845" t="s">
        <v>8710</v>
      </c>
      <c r="S845" t="str">
        <f ca="1">Izračun!$T$1</f>
        <v>0</v>
      </c>
    </row>
    <row r="846" spans="1:19" x14ac:dyDescent="0.25">
      <c r="A846" t="s">
        <v>2434</v>
      </c>
      <c r="B846" t="s">
        <v>8910</v>
      </c>
      <c r="C846" t="s">
        <v>8708</v>
      </c>
      <c r="F846" s="2">
        <f>VLOOKUP(A846,Izračun!A:J,10,0)</f>
        <v>9.0023799999999987</v>
      </c>
      <c r="H846">
        <f>VLOOKUP(A846,Izračun!A:F,6,0)</f>
        <v>0</v>
      </c>
      <c r="J846" t="s">
        <v>14574</v>
      </c>
      <c r="M846" t="s">
        <v>8709</v>
      </c>
      <c r="Q846" s="3" t="str">
        <f ca="1">IF(VLOOKUP(A846,Izračun!A:Q,17,0)=0," ",VLOOKUP(A846,Izračun!A:Q,17,0))</f>
        <v xml:space="preserve"> </v>
      </c>
      <c r="R846" t="s">
        <v>8710</v>
      </c>
      <c r="S846" t="str">
        <f ca="1">Izračun!$T$1</f>
        <v>0</v>
      </c>
    </row>
    <row r="847" spans="1:19" x14ac:dyDescent="0.25">
      <c r="A847" t="s">
        <v>772</v>
      </c>
      <c r="B847" t="s">
        <v>8870</v>
      </c>
      <c r="C847" t="s">
        <v>8708</v>
      </c>
      <c r="F847" s="2">
        <f>VLOOKUP(A847,Izračun!A:J,10,0)</f>
        <v>9.0023799999999987</v>
      </c>
      <c r="H847">
        <f>VLOOKUP(A847,Izračun!A:F,6,0)</f>
        <v>11</v>
      </c>
      <c r="J847" t="s">
        <v>14574</v>
      </c>
      <c r="M847" t="s">
        <v>8709</v>
      </c>
      <c r="Q847" s="3" t="str">
        <f ca="1">IF(VLOOKUP(A847,Izračun!A:Q,17,0)=0," ",VLOOKUP(A847,Izračun!A:Q,17,0))</f>
        <v xml:space="preserve"> </v>
      </c>
      <c r="R847" t="s">
        <v>8710</v>
      </c>
      <c r="S847" t="str">
        <f ca="1">Izračun!$T$1</f>
        <v>0</v>
      </c>
    </row>
    <row r="848" spans="1:19" x14ac:dyDescent="0.25">
      <c r="A848" t="s">
        <v>2645</v>
      </c>
      <c r="B848" t="s">
        <v>9243</v>
      </c>
      <c r="C848" t="s">
        <v>8708</v>
      </c>
      <c r="F848" s="2">
        <f>VLOOKUP(A848,Izračun!A:J,10,0)</f>
        <v>9.036783999999999</v>
      </c>
      <c r="H848">
        <f>VLOOKUP(A848,Izračun!A:F,6,0)</f>
        <v>0</v>
      </c>
      <c r="J848" t="s">
        <v>14574</v>
      </c>
      <c r="M848" t="s">
        <v>8709</v>
      </c>
      <c r="Q848" s="3" t="str">
        <f ca="1">IF(VLOOKUP(A848,Izračun!A:Q,17,0)=0," ",VLOOKUP(A848,Izračun!A:Q,17,0))</f>
        <v xml:space="preserve"> </v>
      </c>
      <c r="R848" t="s">
        <v>8710</v>
      </c>
      <c r="S848" t="str">
        <f ca="1">Izračun!$T$1</f>
        <v>0</v>
      </c>
    </row>
    <row r="849" spans="1:19" x14ac:dyDescent="0.25">
      <c r="A849" t="s">
        <v>7257</v>
      </c>
      <c r="B849" t="s">
        <v>10055</v>
      </c>
      <c r="C849" t="s">
        <v>8708</v>
      </c>
      <c r="F849" s="2">
        <f>VLOOKUP(A849,Izračun!A:J,10,0)</f>
        <v>9.0387359999999983</v>
      </c>
      <c r="H849">
        <f>VLOOKUP(A849,Izračun!A:F,6,0)</f>
        <v>0</v>
      </c>
      <c r="J849" t="s">
        <v>14574</v>
      </c>
      <c r="M849" t="s">
        <v>8709</v>
      </c>
      <c r="Q849" s="3" t="str">
        <f ca="1">IF(VLOOKUP(A849,Izračun!A:Q,17,0)=0," ",VLOOKUP(A849,Izračun!A:Q,17,0))</f>
        <v xml:space="preserve"> </v>
      </c>
      <c r="R849" t="s">
        <v>8710</v>
      </c>
      <c r="S849" t="str">
        <f ca="1">Izračun!$T$1</f>
        <v>0</v>
      </c>
    </row>
    <row r="850" spans="1:19" x14ac:dyDescent="0.25">
      <c r="A850" t="s">
        <v>3655</v>
      </c>
      <c r="B850" t="s">
        <v>11064</v>
      </c>
      <c r="C850" t="s">
        <v>8708</v>
      </c>
      <c r="F850" s="2">
        <f>VLOOKUP(A850,Izračun!A:J,10,0)</f>
        <v>9.0533760000000001</v>
      </c>
      <c r="H850">
        <f>VLOOKUP(A850,Izračun!A:F,6,0)</f>
        <v>7</v>
      </c>
      <c r="J850" t="s">
        <v>14574</v>
      </c>
      <c r="M850" t="s">
        <v>8709</v>
      </c>
      <c r="Q850" s="3" t="str">
        <f ca="1">IF(VLOOKUP(A850,Izračun!A:Q,17,0)=0," ",VLOOKUP(A850,Izračun!A:Q,17,0))</f>
        <v xml:space="preserve"> </v>
      </c>
      <c r="R850" t="s">
        <v>8710</v>
      </c>
      <c r="S850" t="str">
        <f ca="1">Izračun!$T$1</f>
        <v>0</v>
      </c>
    </row>
    <row r="851" spans="1:19" x14ac:dyDescent="0.25">
      <c r="A851" t="s">
        <v>1815</v>
      </c>
      <c r="B851" t="s">
        <v>8882</v>
      </c>
      <c r="C851" t="s">
        <v>8708</v>
      </c>
      <c r="F851" s="2">
        <f>VLOOKUP(A851,Izračun!A:J,10,0)</f>
        <v>9.0597200000000004</v>
      </c>
      <c r="H851">
        <f>VLOOKUP(A851,Izračun!A:F,6,0)</f>
        <v>1</v>
      </c>
      <c r="J851" t="s">
        <v>14574</v>
      </c>
      <c r="M851" t="s">
        <v>8709</v>
      </c>
      <c r="Q851" s="3" t="str">
        <f ca="1">IF(VLOOKUP(A851,Izračun!A:Q,17,0)=0," ",VLOOKUP(A851,Izračun!A:Q,17,0))</f>
        <v xml:space="preserve"> </v>
      </c>
      <c r="R851" t="s">
        <v>8710</v>
      </c>
      <c r="S851" t="str">
        <f ca="1">Izračun!$T$1</f>
        <v>0</v>
      </c>
    </row>
    <row r="852" spans="1:19" x14ac:dyDescent="0.25">
      <c r="A852" t="s">
        <v>4316</v>
      </c>
      <c r="B852" t="s">
        <v>11902</v>
      </c>
      <c r="C852" t="s">
        <v>8708</v>
      </c>
      <c r="F852" s="2">
        <f>VLOOKUP(A852,Izračun!A:J,10,0)</f>
        <v>9.1055919999999997</v>
      </c>
      <c r="H852">
        <f>VLOOKUP(A852,Izračun!A:F,6,0)</f>
        <v>0</v>
      </c>
      <c r="J852" t="s">
        <v>14574</v>
      </c>
      <c r="M852" t="s">
        <v>8709</v>
      </c>
      <c r="Q852" s="3" t="str">
        <f ca="1">IF(VLOOKUP(A852,Izračun!A:Q,17,0)=0," ",VLOOKUP(A852,Izračun!A:Q,17,0))</f>
        <v xml:space="preserve"> </v>
      </c>
      <c r="R852" t="s">
        <v>8710</v>
      </c>
      <c r="S852" t="str">
        <f ca="1">Izračun!$T$1</f>
        <v>0</v>
      </c>
    </row>
    <row r="853" spans="1:19" x14ac:dyDescent="0.25">
      <c r="A853" t="s">
        <v>9595</v>
      </c>
      <c r="B853" t="s">
        <v>10942</v>
      </c>
      <c r="C853" t="s">
        <v>8708</v>
      </c>
      <c r="F853" s="2">
        <f>VLOOKUP(A853,Izračun!A:J,10,0)</f>
        <v>9.1133999999999986</v>
      </c>
      <c r="H853">
        <f>VLOOKUP(A853,Izračun!A:F,6,0)</f>
        <v>0</v>
      </c>
      <c r="J853" t="s">
        <v>14574</v>
      </c>
      <c r="M853" t="s">
        <v>8709</v>
      </c>
      <c r="Q853" s="3" t="str">
        <f ca="1">IF(VLOOKUP(A853,Izračun!A:Q,17,0)=0," ",VLOOKUP(A853,Izračun!A:Q,17,0))</f>
        <v xml:space="preserve"> </v>
      </c>
      <c r="R853" t="s">
        <v>8710</v>
      </c>
      <c r="S853" t="str">
        <f ca="1">Izračun!$T$1</f>
        <v>0</v>
      </c>
    </row>
    <row r="854" spans="1:19" x14ac:dyDescent="0.25">
      <c r="A854" t="s">
        <v>6523</v>
      </c>
      <c r="B854" t="s">
        <v>9155</v>
      </c>
      <c r="C854" t="s">
        <v>8708</v>
      </c>
      <c r="F854" s="2">
        <f>VLOOKUP(A854,Izračun!A:J,10,0)</f>
        <v>9.1170600000000004</v>
      </c>
      <c r="H854">
        <f>VLOOKUP(A854,Izračun!A:F,6,0)</f>
        <v>32</v>
      </c>
      <c r="J854" t="s">
        <v>14574</v>
      </c>
      <c r="M854" t="s">
        <v>8709</v>
      </c>
      <c r="Q854" s="3" t="str">
        <f ca="1">IF(VLOOKUP(A854,Izračun!A:Q,17,0)=0," ",VLOOKUP(A854,Izračun!A:Q,17,0))</f>
        <v xml:space="preserve"> </v>
      </c>
      <c r="R854" t="s">
        <v>8710</v>
      </c>
      <c r="S854" t="str">
        <f ca="1">Izračun!$T$1</f>
        <v>0</v>
      </c>
    </row>
    <row r="855" spans="1:19" x14ac:dyDescent="0.25">
      <c r="A855" t="s">
        <v>533</v>
      </c>
      <c r="B855" t="s">
        <v>11857</v>
      </c>
      <c r="C855" t="s">
        <v>8708</v>
      </c>
      <c r="F855" s="2">
        <f>VLOOKUP(A855,Izračun!A:J,10,0)</f>
        <v>9.1170600000000004</v>
      </c>
      <c r="H855">
        <f>VLOOKUP(A855,Izračun!A:F,6,0)</f>
        <v>12</v>
      </c>
      <c r="J855" t="s">
        <v>14574</v>
      </c>
      <c r="M855" t="s">
        <v>8709</v>
      </c>
      <c r="Q855" s="3" t="str">
        <f ca="1">IF(VLOOKUP(A855,Izračun!A:Q,17,0)=0," ",VLOOKUP(A855,Izračun!A:Q,17,0))</f>
        <v xml:space="preserve"> </v>
      </c>
      <c r="R855" t="s">
        <v>8710</v>
      </c>
      <c r="S855" t="str">
        <f ca="1">Izračun!$T$1</f>
        <v>0</v>
      </c>
    </row>
    <row r="856" spans="1:19" x14ac:dyDescent="0.25">
      <c r="A856" t="s">
        <v>10813</v>
      </c>
      <c r="B856" t="s">
        <v>11832</v>
      </c>
      <c r="C856" t="s">
        <v>8708</v>
      </c>
      <c r="F856" s="2">
        <f>VLOOKUP(A856,Izračun!A:J,10,0)</f>
        <v>9.1170600000000004</v>
      </c>
      <c r="H856">
        <f>VLOOKUP(A856,Izračun!A:F,6,0)</f>
        <v>1</v>
      </c>
      <c r="J856" t="s">
        <v>14574</v>
      </c>
      <c r="M856" t="s">
        <v>8709</v>
      </c>
      <c r="Q856" s="3" t="str">
        <f ca="1">IF(VLOOKUP(A856,Izračun!A:Q,17,0)=0," ",VLOOKUP(A856,Izračun!A:Q,17,0))</f>
        <v xml:space="preserve"> </v>
      </c>
      <c r="R856" t="s">
        <v>8710</v>
      </c>
      <c r="S856" t="str">
        <f ca="1">Izračun!$T$1</f>
        <v>0</v>
      </c>
    </row>
    <row r="857" spans="1:19" x14ac:dyDescent="0.25">
      <c r="A857" t="s">
        <v>6521</v>
      </c>
      <c r="B857" t="s">
        <v>9154</v>
      </c>
      <c r="C857" t="s">
        <v>8708</v>
      </c>
      <c r="F857" s="2">
        <f>VLOOKUP(A857,Izračun!A:J,10,0)</f>
        <v>9.1170600000000004</v>
      </c>
      <c r="H857">
        <f>VLOOKUP(A857,Izračun!A:F,6,0)</f>
        <v>17</v>
      </c>
      <c r="J857" t="s">
        <v>14574</v>
      </c>
      <c r="M857" t="s">
        <v>8709</v>
      </c>
      <c r="Q857" s="3" t="str">
        <f ca="1">IF(VLOOKUP(A857,Izračun!A:Q,17,0)=0," ",VLOOKUP(A857,Izračun!A:Q,17,0))</f>
        <v xml:space="preserve"> </v>
      </c>
      <c r="R857" t="s">
        <v>8710</v>
      </c>
      <c r="S857" t="str">
        <f ca="1">Izračun!$T$1</f>
        <v>0</v>
      </c>
    </row>
    <row r="858" spans="1:19" x14ac:dyDescent="0.25">
      <c r="A858" t="s">
        <v>636</v>
      </c>
      <c r="B858" t="s">
        <v>9449</v>
      </c>
      <c r="C858" t="s">
        <v>8708</v>
      </c>
      <c r="F858" s="2">
        <f>VLOOKUP(A858,Izračun!A:J,10,0)</f>
        <v>9.1170600000000004</v>
      </c>
      <c r="H858">
        <f>VLOOKUP(A858,Izračun!A:F,6,0)</f>
        <v>3</v>
      </c>
      <c r="J858" t="s">
        <v>14574</v>
      </c>
      <c r="M858" t="s">
        <v>8709</v>
      </c>
      <c r="Q858" s="3" t="str">
        <f ca="1">IF(VLOOKUP(A858,Izračun!A:Q,17,0)=0," ",VLOOKUP(A858,Izračun!A:Q,17,0))</f>
        <v xml:space="preserve"> </v>
      </c>
      <c r="R858" t="s">
        <v>8710</v>
      </c>
      <c r="S858" t="str">
        <f ca="1">Izračun!$T$1</f>
        <v>0</v>
      </c>
    </row>
    <row r="859" spans="1:19" x14ac:dyDescent="0.25">
      <c r="A859" t="s">
        <v>12211</v>
      </c>
      <c r="B859" t="s">
        <v>12473</v>
      </c>
      <c r="C859" t="s">
        <v>8708</v>
      </c>
      <c r="F859" s="2">
        <f>VLOOKUP(A859,Izračun!A:J,10,0)</f>
        <v>9.1170600000000004</v>
      </c>
      <c r="H859">
        <f>VLOOKUP(A859,Izračun!A:F,6,0)</f>
        <v>10</v>
      </c>
      <c r="J859" t="s">
        <v>14574</v>
      </c>
      <c r="M859" t="s">
        <v>8709</v>
      </c>
      <c r="Q859" s="3" t="str">
        <f ca="1">IF(VLOOKUP(A859,Izračun!A:Q,17,0)=0," ",VLOOKUP(A859,Izračun!A:Q,17,0))</f>
        <v xml:space="preserve"> </v>
      </c>
      <c r="R859" t="s">
        <v>8710</v>
      </c>
      <c r="S859" t="str">
        <f ca="1">Izračun!$T$1</f>
        <v>0</v>
      </c>
    </row>
    <row r="860" spans="1:19" x14ac:dyDescent="0.25">
      <c r="A860" t="s">
        <v>744</v>
      </c>
      <c r="B860" t="s">
        <v>9083</v>
      </c>
      <c r="C860" t="s">
        <v>8708</v>
      </c>
      <c r="F860" s="2">
        <f>VLOOKUP(A860,Izračun!A:J,10,0)</f>
        <v>9.1170600000000004</v>
      </c>
      <c r="H860">
        <f>VLOOKUP(A860,Izračun!A:F,6,0)</f>
        <v>133</v>
      </c>
      <c r="J860" t="s">
        <v>14574</v>
      </c>
      <c r="M860" t="s">
        <v>8709</v>
      </c>
      <c r="Q860" s="3" t="str">
        <f ca="1">IF(VLOOKUP(A860,Izračun!A:Q,17,0)=0," ",VLOOKUP(A860,Izračun!A:Q,17,0))</f>
        <v xml:space="preserve"> </v>
      </c>
      <c r="R860" t="s">
        <v>8710</v>
      </c>
      <c r="S860" t="str">
        <f ca="1">Izračun!$T$1</f>
        <v>0</v>
      </c>
    </row>
    <row r="861" spans="1:19" x14ac:dyDescent="0.25">
      <c r="A861" t="s">
        <v>6513</v>
      </c>
      <c r="B861" t="s">
        <v>9150</v>
      </c>
      <c r="C861" t="s">
        <v>8708</v>
      </c>
      <c r="F861" s="2">
        <f>VLOOKUP(A861,Izračun!A:J,10,0)</f>
        <v>9.1170600000000004</v>
      </c>
      <c r="H861">
        <f>VLOOKUP(A861,Izračun!A:F,6,0)</f>
        <v>41</v>
      </c>
      <c r="J861" t="s">
        <v>14574</v>
      </c>
      <c r="M861" t="s">
        <v>8709</v>
      </c>
      <c r="Q861" s="3" t="str">
        <f ca="1">IF(VLOOKUP(A861,Izračun!A:Q,17,0)=0," ",VLOOKUP(A861,Izračun!A:Q,17,0))</f>
        <v xml:space="preserve"> </v>
      </c>
      <c r="R861" t="s">
        <v>8710</v>
      </c>
      <c r="S861" t="str">
        <f ca="1">Izračun!$T$1</f>
        <v>0</v>
      </c>
    </row>
    <row r="862" spans="1:19" x14ac:dyDescent="0.25">
      <c r="A862" t="s">
        <v>6517</v>
      </c>
      <c r="B862" t="s">
        <v>9152</v>
      </c>
      <c r="C862" t="s">
        <v>8708</v>
      </c>
      <c r="F862" s="2">
        <f>VLOOKUP(A862,Izračun!A:J,10,0)</f>
        <v>9.1170600000000004</v>
      </c>
      <c r="H862">
        <f>VLOOKUP(A862,Izračun!A:F,6,0)</f>
        <v>17</v>
      </c>
      <c r="J862" t="s">
        <v>14574</v>
      </c>
      <c r="M862" t="s">
        <v>8709</v>
      </c>
      <c r="Q862" s="3" t="str">
        <f ca="1">IF(VLOOKUP(A862,Izračun!A:Q,17,0)=0," ",VLOOKUP(A862,Izračun!A:Q,17,0))</f>
        <v xml:space="preserve"> </v>
      </c>
      <c r="R862" t="s">
        <v>8710</v>
      </c>
      <c r="S862" t="str">
        <f ca="1">Izračun!$T$1</f>
        <v>0</v>
      </c>
    </row>
    <row r="863" spans="1:19" x14ac:dyDescent="0.25">
      <c r="A863" t="s">
        <v>64</v>
      </c>
      <c r="B863" t="s">
        <v>9364</v>
      </c>
      <c r="C863" t="s">
        <v>8708</v>
      </c>
      <c r="F863" s="2">
        <f>VLOOKUP(A863,Izračun!A:J,10,0)</f>
        <v>9.1236479999999993</v>
      </c>
      <c r="H863">
        <f>VLOOKUP(A863,Izračun!A:F,6,0)</f>
        <v>0</v>
      </c>
      <c r="J863" t="s">
        <v>14574</v>
      </c>
      <c r="M863" t="s">
        <v>8709</v>
      </c>
      <c r="Q863" s="3">
        <f ca="1">IF(VLOOKUP(A863,Izračun!A:Q,17,0)=0," ",VLOOKUP(A863,Izračun!A:Q,17,0))</f>
        <v>8.5534199999999991</v>
      </c>
      <c r="R863" t="s">
        <v>8710</v>
      </c>
      <c r="S863" t="str">
        <f ca="1">Izračun!$T$1</f>
        <v>0</v>
      </c>
    </row>
    <row r="864" spans="1:19" x14ac:dyDescent="0.25">
      <c r="A864" t="s">
        <v>5423</v>
      </c>
      <c r="B864" t="s">
        <v>9049</v>
      </c>
      <c r="C864" t="s">
        <v>8708</v>
      </c>
      <c r="F864" s="2">
        <f>VLOOKUP(A864,Izračun!A:J,10,0)</f>
        <v>9.1285279999999993</v>
      </c>
      <c r="H864">
        <f>VLOOKUP(A864,Izračun!A:F,6,0)</f>
        <v>107</v>
      </c>
      <c r="J864" t="s">
        <v>14574</v>
      </c>
      <c r="M864" t="s">
        <v>8709</v>
      </c>
      <c r="Q864" s="3" t="str">
        <f ca="1">IF(VLOOKUP(A864,Izračun!A:Q,17,0)=0," ",VLOOKUP(A864,Izračun!A:Q,17,0))</f>
        <v xml:space="preserve"> </v>
      </c>
      <c r="R864" t="s">
        <v>8710</v>
      </c>
      <c r="S864" t="str">
        <f ca="1">Izračun!$T$1</f>
        <v>0</v>
      </c>
    </row>
    <row r="865" spans="1:19" x14ac:dyDescent="0.25">
      <c r="A865" t="s">
        <v>8622</v>
      </c>
      <c r="B865" t="s">
        <v>11265</v>
      </c>
      <c r="C865" t="s">
        <v>8708</v>
      </c>
      <c r="F865" s="2">
        <f>VLOOKUP(A865,Izračun!A:J,10,0)</f>
        <v>9.2088039999999989</v>
      </c>
      <c r="H865">
        <f>VLOOKUP(A865,Izračun!A:F,6,0)</f>
        <v>37</v>
      </c>
      <c r="J865" t="s">
        <v>14574</v>
      </c>
      <c r="M865" t="s">
        <v>8709</v>
      </c>
      <c r="Q865" s="3" t="str">
        <f ca="1">IF(VLOOKUP(A865,Izračun!A:Q,17,0)=0," ",VLOOKUP(A865,Izračun!A:Q,17,0))</f>
        <v xml:space="preserve"> </v>
      </c>
      <c r="R865" t="s">
        <v>8710</v>
      </c>
      <c r="S865" t="str">
        <f ca="1">Izračun!$T$1</f>
        <v>0</v>
      </c>
    </row>
    <row r="866" spans="1:19" x14ac:dyDescent="0.25">
      <c r="A866" t="s">
        <v>10328</v>
      </c>
      <c r="B866" t="s">
        <v>10385</v>
      </c>
      <c r="C866" t="s">
        <v>8708</v>
      </c>
      <c r="F866" s="2">
        <f>VLOOKUP(A866,Izračun!A:J,10,0)</f>
        <v>9.2322182399999999</v>
      </c>
      <c r="H866">
        <f>VLOOKUP(A866,Izračun!A:F,6,0)</f>
        <v>10</v>
      </c>
      <c r="J866" t="s">
        <v>14574</v>
      </c>
      <c r="M866" t="s">
        <v>8709</v>
      </c>
      <c r="Q866" s="3" t="str">
        <f ca="1">IF(VLOOKUP(A866,Izračun!A:Q,17,0)=0," ",VLOOKUP(A866,Izračun!A:Q,17,0))</f>
        <v xml:space="preserve"> </v>
      </c>
      <c r="R866" t="s">
        <v>8710</v>
      </c>
      <c r="S866" t="str">
        <f ca="1">Izračun!$T$1</f>
        <v>0</v>
      </c>
    </row>
    <row r="867" spans="1:19" x14ac:dyDescent="0.25">
      <c r="A867" t="s">
        <v>6885</v>
      </c>
      <c r="B867" t="s">
        <v>11273</v>
      </c>
      <c r="C867" t="s">
        <v>8708</v>
      </c>
      <c r="F867" s="2">
        <f>VLOOKUP(A867,Izračun!A:J,10,0)</f>
        <v>9.2604100000000003</v>
      </c>
      <c r="H867">
        <f>VLOOKUP(A867,Izračun!A:F,6,0)</f>
        <v>7</v>
      </c>
      <c r="J867" t="s">
        <v>14574</v>
      </c>
      <c r="M867" t="s">
        <v>8709</v>
      </c>
      <c r="Q867" s="3">
        <f ca="1">IF(VLOOKUP(A867,Izračun!A:Q,17,0)=0," ",VLOOKUP(A867,Izračun!A:Q,17,0))</f>
        <v>8.529325</v>
      </c>
      <c r="R867" t="s">
        <v>8710</v>
      </c>
      <c r="S867" t="str">
        <f ca="1">Izračun!$T$1</f>
        <v>0</v>
      </c>
    </row>
    <row r="868" spans="1:19" x14ac:dyDescent="0.25">
      <c r="A868" t="s">
        <v>6889</v>
      </c>
      <c r="B868" t="s">
        <v>11274</v>
      </c>
      <c r="C868" t="s">
        <v>8708</v>
      </c>
      <c r="F868" s="2">
        <f>VLOOKUP(A868,Izračun!A:J,10,0)</f>
        <v>4.9257499999999999</v>
      </c>
      <c r="H868">
        <f>VLOOKUP(A868,Izračun!A:F,6,0)</f>
        <v>12</v>
      </c>
      <c r="J868" t="s">
        <v>14574</v>
      </c>
      <c r="M868" t="s">
        <v>8709</v>
      </c>
      <c r="Q868" s="3">
        <f ca="1">IF(VLOOKUP(A868,Izračun!A:Q,17,0)=0," ",VLOOKUP(A868,Izračun!A:Q,17,0))</f>
        <v>4.5368750000000002</v>
      </c>
      <c r="R868" t="s">
        <v>8710</v>
      </c>
      <c r="S868" t="str">
        <f ca="1">Izračun!$T$1</f>
        <v>0</v>
      </c>
    </row>
    <row r="869" spans="1:19" x14ac:dyDescent="0.25">
      <c r="A869" t="s">
        <v>6349</v>
      </c>
      <c r="B869" t="s">
        <v>8952</v>
      </c>
      <c r="C869" t="s">
        <v>8708</v>
      </c>
      <c r="F869" s="2">
        <f>VLOOKUP(A869,Izračun!A:J,10,0)</f>
        <v>9.2890800000000002</v>
      </c>
      <c r="H869">
        <f>VLOOKUP(A869,Izračun!A:F,6,0)</f>
        <v>2</v>
      </c>
      <c r="J869" t="s">
        <v>14574</v>
      </c>
      <c r="M869" t="s">
        <v>8709</v>
      </c>
      <c r="Q869" s="3" t="str">
        <f ca="1">IF(VLOOKUP(A869,Izračun!A:Q,17,0)=0," ",VLOOKUP(A869,Izračun!A:Q,17,0))</f>
        <v xml:space="preserve"> </v>
      </c>
      <c r="R869" t="s">
        <v>8710</v>
      </c>
      <c r="S869" t="str">
        <f ca="1">Izračun!$T$1</f>
        <v>0</v>
      </c>
    </row>
    <row r="870" spans="1:19" x14ac:dyDescent="0.25">
      <c r="A870" t="s">
        <v>8013</v>
      </c>
      <c r="B870" t="s">
        <v>8994</v>
      </c>
      <c r="C870" t="s">
        <v>8708</v>
      </c>
      <c r="F870" s="2">
        <f>VLOOKUP(A870,Izračun!A:J,10,0)</f>
        <v>9.2890800000000002</v>
      </c>
      <c r="H870">
        <f>VLOOKUP(A870,Izračun!A:F,6,0)</f>
        <v>0</v>
      </c>
      <c r="J870" t="s">
        <v>14574</v>
      </c>
      <c r="M870" t="s">
        <v>8709</v>
      </c>
      <c r="Q870" s="3" t="str">
        <f ca="1">IF(VLOOKUP(A870,Izračun!A:Q,17,0)=0," ",VLOOKUP(A870,Izračun!A:Q,17,0))</f>
        <v xml:space="preserve"> </v>
      </c>
      <c r="R870" t="s">
        <v>8710</v>
      </c>
      <c r="S870" t="str">
        <f ca="1">Izračun!$T$1</f>
        <v>0</v>
      </c>
    </row>
    <row r="871" spans="1:19" x14ac:dyDescent="0.25">
      <c r="A871" t="s">
        <v>6347</v>
      </c>
      <c r="B871" t="s">
        <v>8951</v>
      </c>
      <c r="C871" t="s">
        <v>8708</v>
      </c>
      <c r="F871" s="2">
        <f>VLOOKUP(A871,Izračun!A:J,10,0)</f>
        <v>9.2890800000000002</v>
      </c>
      <c r="H871">
        <f>VLOOKUP(A871,Izračun!A:F,6,0)</f>
        <v>10</v>
      </c>
      <c r="J871" t="s">
        <v>14574</v>
      </c>
      <c r="M871" t="s">
        <v>8709</v>
      </c>
      <c r="Q871" s="3" t="str">
        <f ca="1">IF(VLOOKUP(A871,Izračun!A:Q,17,0)=0," ",VLOOKUP(A871,Izračun!A:Q,17,0))</f>
        <v xml:space="preserve"> </v>
      </c>
      <c r="R871" t="s">
        <v>8710</v>
      </c>
      <c r="S871" t="str">
        <f ca="1">Izračun!$T$1</f>
        <v>0</v>
      </c>
    </row>
    <row r="872" spans="1:19" x14ac:dyDescent="0.25">
      <c r="A872" t="s">
        <v>9950</v>
      </c>
      <c r="B872" t="s">
        <v>12022</v>
      </c>
      <c r="C872" t="s">
        <v>8708</v>
      </c>
      <c r="F872" s="2">
        <f>VLOOKUP(A872,Izračun!A:J,10,0)</f>
        <v>9.2890800000000002</v>
      </c>
      <c r="H872">
        <f>VLOOKUP(A872,Izračun!A:F,6,0)</f>
        <v>9</v>
      </c>
      <c r="J872" t="s">
        <v>14574</v>
      </c>
      <c r="M872" t="s">
        <v>8709</v>
      </c>
      <c r="Q872" s="3" t="str">
        <f ca="1">IF(VLOOKUP(A872,Izračun!A:Q,17,0)=0," ",VLOOKUP(A872,Izračun!A:Q,17,0))</f>
        <v xml:space="preserve"> </v>
      </c>
      <c r="R872" t="s">
        <v>8710</v>
      </c>
      <c r="S872" t="str">
        <f ca="1">Izračun!$T$1</f>
        <v>0</v>
      </c>
    </row>
    <row r="873" spans="1:19" x14ac:dyDescent="0.25">
      <c r="A873" t="s">
        <v>518</v>
      </c>
      <c r="B873" t="s">
        <v>11890</v>
      </c>
      <c r="C873" t="s">
        <v>8708</v>
      </c>
      <c r="F873" s="2">
        <f>VLOOKUP(A873,Izračun!A:J,10,0)</f>
        <v>9.3005479999999991</v>
      </c>
      <c r="H873">
        <f>VLOOKUP(A873,Izračun!A:F,6,0)</f>
        <v>0</v>
      </c>
      <c r="J873" t="s">
        <v>14574</v>
      </c>
      <c r="M873" t="s">
        <v>8709</v>
      </c>
      <c r="Q873" s="3" t="str">
        <f ca="1">IF(VLOOKUP(A873,Izračun!A:Q,17,0)=0," ",VLOOKUP(A873,Izračun!A:Q,17,0))</f>
        <v xml:space="preserve"> </v>
      </c>
      <c r="R873" t="s">
        <v>8710</v>
      </c>
      <c r="S873" t="str">
        <f ca="1">Izračun!$T$1</f>
        <v>0</v>
      </c>
    </row>
    <row r="874" spans="1:19" x14ac:dyDescent="0.25">
      <c r="A874" t="s">
        <v>6343</v>
      </c>
      <c r="B874" t="s">
        <v>9149</v>
      </c>
      <c r="C874" t="s">
        <v>8708</v>
      </c>
      <c r="F874" s="2">
        <f>VLOOKUP(A874,Izračun!A:J,10,0)</f>
        <v>9.3005479999999991</v>
      </c>
      <c r="H874">
        <f>VLOOKUP(A874,Izračun!A:F,6,0)</f>
        <v>25</v>
      </c>
      <c r="J874" t="s">
        <v>14574</v>
      </c>
      <c r="M874" t="s">
        <v>8709</v>
      </c>
      <c r="Q874" s="3" t="str">
        <f ca="1">IF(VLOOKUP(A874,Izračun!A:Q,17,0)=0," ",VLOOKUP(A874,Izračun!A:Q,17,0))</f>
        <v xml:space="preserve"> </v>
      </c>
      <c r="R874" t="s">
        <v>8710</v>
      </c>
      <c r="S874" t="str">
        <f ca="1">Izračun!$T$1</f>
        <v>0</v>
      </c>
    </row>
    <row r="875" spans="1:19" x14ac:dyDescent="0.25">
      <c r="A875" t="s">
        <v>12833</v>
      </c>
      <c r="B875" t="s">
        <v>13871</v>
      </c>
      <c r="C875" t="s">
        <v>8708</v>
      </c>
      <c r="F875" s="2">
        <f>VLOOKUP(A875,Izračun!A:J,10,0)</f>
        <v>9.3110400000000002</v>
      </c>
      <c r="H875">
        <f>VLOOKUP(A875,Izračun!A:F,6,0)</f>
        <v>17</v>
      </c>
      <c r="J875" t="s">
        <v>14574</v>
      </c>
      <c r="M875" t="s">
        <v>8709</v>
      </c>
      <c r="Q875" s="3" t="str">
        <f ca="1">IF(VLOOKUP(A875,Izračun!A:Q,17,0)=0," ",VLOOKUP(A875,Izračun!A:Q,17,0))</f>
        <v xml:space="preserve"> </v>
      </c>
      <c r="R875" t="s">
        <v>8710</v>
      </c>
      <c r="S875" t="str">
        <f ca="1">Izračun!$T$1</f>
        <v>0</v>
      </c>
    </row>
    <row r="876" spans="1:19" x14ac:dyDescent="0.25">
      <c r="A876" t="s">
        <v>11743</v>
      </c>
      <c r="B876" t="s">
        <v>13575</v>
      </c>
      <c r="C876" t="s">
        <v>8708</v>
      </c>
      <c r="F876" s="2">
        <f>VLOOKUP(A876,Izračun!A:J,10,0)</f>
        <v>9.3110400000000002</v>
      </c>
      <c r="H876">
        <f>VLOOKUP(A876,Izračun!A:F,6,0)</f>
        <v>13</v>
      </c>
      <c r="J876" t="s">
        <v>14574</v>
      </c>
      <c r="M876" t="s">
        <v>8709</v>
      </c>
      <c r="Q876" s="3" t="str">
        <f ca="1">IF(VLOOKUP(A876,Izračun!A:Q,17,0)=0," ",VLOOKUP(A876,Izračun!A:Q,17,0))</f>
        <v xml:space="preserve"> </v>
      </c>
      <c r="R876" t="s">
        <v>8710</v>
      </c>
      <c r="S876" t="str">
        <f ca="1">Izračun!$T$1</f>
        <v>0</v>
      </c>
    </row>
    <row r="877" spans="1:19" x14ac:dyDescent="0.25">
      <c r="A877" t="s">
        <v>6183</v>
      </c>
      <c r="B877" t="s">
        <v>11934</v>
      </c>
      <c r="C877" t="s">
        <v>8708</v>
      </c>
      <c r="F877" s="2">
        <f>VLOOKUP(A877,Izračun!A:J,10,0)</f>
        <v>9.3349519999999995</v>
      </c>
      <c r="H877">
        <f>VLOOKUP(A877,Izračun!A:F,6,0)</f>
        <v>0</v>
      </c>
      <c r="J877" t="s">
        <v>14574</v>
      </c>
      <c r="M877" t="s">
        <v>8709</v>
      </c>
      <c r="Q877" s="3" t="str">
        <f ca="1">IF(VLOOKUP(A877,Izračun!A:Q,17,0)=0," ",VLOOKUP(A877,Izračun!A:Q,17,0))</f>
        <v xml:space="preserve"> </v>
      </c>
      <c r="R877" t="s">
        <v>8710</v>
      </c>
      <c r="S877" t="str">
        <f ca="1">Izračun!$T$1</f>
        <v>0</v>
      </c>
    </row>
    <row r="878" spans="1:19" x14ac:dyDescent="0.25">
      <c r="A878" t="s">
        <v>7424</v>
      </c>
      <c r="B878" t="s">
        <v>8891</v>
      </c>
      <c r="C878" t="s">
        <v>8708</v>
      </c>
      <c r="F878" s="2">
        <f>VLOOKUP(A878,Izračun!A:J,10,0)</f>
        <v>9.3349519999999995</v>
      </c>
      <c r="H878">
        <f>VLOOKUP(A878,Izračun!A:F,6,0)</f>
        <v>2</v>
      </c>
      <c r="J878" t="s">
        <v>14574</v>
      </c>
      <c r="M878" t="s">
        <v>8709</v>
      </c>
      <c r="Q878" s="3" t="str">
        <f ca="1">IF(VLOOKUP(A878,Izračun!A:Q,17,0)=0," ",VLOOKUP(A878,Izračun!A:Q,17,0))</f>
        <v xml:space="preserve"> </v>
      </c>
      <c r="R878" t="s">
        <v>8710</v>
      </c>
      <c r="S878" t="str">
        <f ca="1">Izračun!$T$1</f>
        <v>0</v>
      </c>
    </row>
    <row r="879" spans="1:19" x14ac:dyDescent="0.25">
      <c r="A879" t="s">
        <v>511</v>
      </c>
      <c r="B879" t="s">
        <v>9423</v>
      </c>
      <c r="C879" t="s">
        <v>8708</v>
      </c>
      <c r="F879" s="2">
        <f>VLOOKUP(A879,Izračun!A:J,10,0)</f>
        <v>9.3349519999999995</v>
      </c>
      <c r="H879">
        <f>VLOOKUP(A879,Izračun!A:F,6,0)</f>
        <v>0</v>
      </c>
      <c r="J879" t="s">
        <v>14574</v>
      </c>
      <c r="M879" t="s">
        <v>8709</v>
      </c>
      <c r="Q879" s="3" t="str">
        <f ca="1">IF(VLOOKUP(A879,Izračun!A:Q,17,0)=0," ",VLOOKUP(A879,Izračun!A:Q,17,0))</f>
        <v xml:space="preserve"> </v>
      </c>
      <c r="R879" t="s">
        <v>8710</v>
      </c>
      <c r="S879" t="str">
        <f ca="1">Izračun!$T$1</f>
        <v>0</v>
      </c>
    </row>
    <row r="880" spans="1:19" x14ac:dyDescent="0.25">
      <c r="A880" t="s">
        <v>6181</v>
      </c>
      <c r="B880" t="s">
        <v>12013</v>
      </c>
      <c r="C880" t="s">
        <v>8708</v>
      </c>
      <c r="F880" s="2">
        <f>VLOOKUP(A880,Izračun!A:J,10,0)</f>
        <v>9.3349519999999995</v>
      </c>
      <c r="H880">
        <f>VLOOKUP(A880,Izračun!A:F,6,0)</f>
        <v>0</v>
      </c>
      <c r="J880" t="s">
        <v>14574</v>
      </c>
      <c r="M880" t="s">
        <v>8709</v>
      </c>
      <c r="Q880" s="3" t="str">
        <f ca="1">IF(VLOOKUP(A880,Izračun!A:Q,17,0)=0," ",VLOOKUP(A880,Izračun!A:Q,17,0))</f>
        <v xml:space="preserve"> </v>
      </c>
      <c r="R880" t="s">
        <v>8710</v>
      </c>
      <c r="S880" t="str">
        <f ca="1">Izračun!$T$1</f>
        <v>0</v>
      </c>
    </row>
    <row r="881" spans="1:19" x14ac:dyDescent="0.25">
      <c r="A881" t="s">
        <v>4408</v>
      </c>
      <c r="B881" t="s">
        <v>14049</v>
      </c>
      <c r="C881" t="s">
        <v>8708</v>
      </c>
      <c r="F881" s="2">
        <f>VLOOKUP(A881,Izračun!A:J,10,0)</f>
        <v>9.3464200000000002</v>
      </c>
      <c r="H881">
        <f>VLOOKUP(A881,Izračun!A:F,6,0)</f>
        <v>14</v>
      </c>
      <c r="J881" t="s">
        <v>14574</v>
      </c>
      <c r="M881" t="s">
        <v>8709</v>
      </c>
      <c r="Q881" s="3" t="str">
        <f ca="1">IF(VLOOKUP(A881,Izračun!A:Q,17,0)=0," ",VLOOKUP(A881,Izračun!A:Q,17,0))</f>
        <v xml:space="preserve"> </v>
      </c>
      <c r="R881" t="s">
        <v>8710</v>
      </c>
      <c r="S881" t="str">
        <f ca="1">Izračun!$T$1</f>
        <v>0</v>
      </c>
    </row>
    <row r="882" spans="1:19" x14ac:dyDescent="0.25">
      <c r="A882" t="s">
        <v>13484</v>
      </c>
      <c r="B882" t="s">
        <v>13865</v>
      </c>
      <c r="C882" t="s">
        <v>8708</v>
      </c>
      <c r="F882" s="2">
        <f>VLOOKUP(A882,Izračun!A:J,10,0)</f>
        <v>9.3464200000000002</v>
      </c>
      <c r="H882">
        <f>VLOOKUP(A882,Izračun!A:F,6,0)</f>
        <v>15</v>
      </c>
      <c r="J882" t="s">
        <v>14574</v>
      </c>
      <c r="M882" t="s">
        <v>8709</v>
      </c>
      <c r="Q882" s="3" t="str">
        <f ca="1">IF(VLOOKUP(A882,Izračun!A:Q,17,0)=0," ",VLOOKUP(A882,Izračun!A:Q,17,0))</f>
        <v xml:space="preserve"> </v>
      </c>
      <c r="R882" t="s">
        <v>8710</v>
      </c>
      <c r="S882" t="str">
        <f ca="1">Izračun!$T$1</f>
        <v>0</v>
      </c>
    </row>
    <row r="883" spans="1:19" x14ac:dyDescent="0.25">
      <c r="A883" t="s">
        <v>2991</v>
      </c>
      <c r="B883" t="s">
        <v>9443</v>
      </c>
      <c r="C883" t="s">
        <v>8708</v>
      </c>
      <c r="F883" s="2">
        <f>VLOOKUP(A883,Izračun!A:J,10,0)</f>
        <v>9.3629241599999986</v>
      </c>
      <c r="H883">
        <f>VLOOKUP(A883,Izračun!A:F,6,0)</f>
        <v>0</v>
      </c>
      <c r="J883" t="s">
        <v>14574</v>
      </c>
      <c r="M883" t="s">
        <v>8709</v>
      </c>
      <c r="Q883" s="3" t="str">
        <f ca="1">IF(VLOOKUP(A883,Izračun!A:Q,17,0)=0," ",VLOOKUP(A883,Izračun!A:Q,17,0))</f>
        <v xml:space="preserve"> </v>
      </c>
      <c r="R883" t="s">
        <v>8710</v>
      </c>
      <c r="S883" t="str">
        <f ca="1">Izračun!$T$1</f>
        <v>0</v>
      </c>
    </row>
    <row r="884" spans="1:19" x14ac:dyDescent="0.25">
      <c r="A884" t="s">
        <v>1621</v>
      </c>
      <c r="B884" t="s">
        <v>13150</v>
      </c>
      <c r="C884" t="s">
        <v>8708</v>
      </c>
      <c r="F884" s="2">
        <f>VLOOKUP(A884,Izračun!A:J,10,0)</f>
        <v>9.3696000000000002</v>
      </c>
      <c r="H884">
        <f>VLOOKUP(A884,Izračun!A:F,6,0)</f>
        <v>0</v>
      </c>
      <c r="J884" t="s">
        <v>14574</v>
      </c>
      <c r="M884" t="s">
        <v>8709</v>
      </c>
      <c r="Q884" s="3" t="str">
        <f ca="1">IF(VLOOKUP(A884,Izračun!A:Q,17,0)=0," ",VLOOKUP(A884,Izračun!A:Q,17,0))</f>
        <v xml:space="preserve"> </v>
      </c>
      <c r="R884" t="s">
        <v>8710</v>
      </c>
      <c r="S884" t="str">
        <f ca="1">Izračun!$T$1</f>
        <v>0</v>
      </c>
    </row>
    <row r="885" spans="1:19" x14ac:dyDescent="0.25">
      <c r="A885" t="s">
        <v>7263</v>
      </c>
      <c r="B885" t="s">
        <v>10043</v>
      </c>
      <c r="C885" t="s">
        <v>8708</v>
      </c>
      <c r="F885" s="2">
        <f>VLOOKUP(A885,Izračun!A:J,10,0)</f>
        <v>9.1463400000000004</v>
      </c>
      <c r="H885">
        <f>VLOOKUP(A885,Izračun!A:F,6,0)</f>
        <v>59</v>
      </c>
      <c r="J885" t="s">
        <v>14574</v>
      </c>
      <c r="M885" t="s">
        <v>8709</v>
      </c>
      <c r="Q885" s="3" t="str">
        <f ca="1">IF(VLOOKUP(A885,Izračun!A:Q,17,0)=0," ",VLOOKUP(A885,Izračun!A:Q,17,0))</f>
        <v xml:space="preserve"> </v>
      </c>
      <c r="R885" t="s">
        <v>8710</v>
      </c>
      <c r="S885" t="str">
        <f ca="1">Izračun!$T$1</f>
        <v>0</v>
      </c>
    </row>
    <row r="886" spans="1:19" x14ac:dyDescent="0.25">
      <c r="A886" t="s">
        <v>721</v>
      </c>
      <c r="B886" t="s">
        <v>9415</v>
      </c>
      <c r="C886" t="s">
        <v>8708</v>
      </c>
      <c r="F886" s="2">
        <f>VLOOKUP(A886,Izračun!A:J,10,0)</f>
        <v>9.3808239999999987</v>
      </c>
      <c r="H886">
        <f>VLOOKUP(A886,Izračun!A:F,6,0)</f>
        <v>3</v>
      </c>
      <c r="J886" t="s">
        <v>14574</v>
      </c>
      <c r="M886" t="s">
        <v>8709</v>
      </c>
      <c r="Q886" s="3" t="str">
        <f ca="1">IF(VLOOKUP(A886,Izračun!A:Q,17,0)=0," ",VLOOKUP(A886,Izračun!A:Q,17,0))</f>
        <v xml:space="preserve"> </v>
      </c>
      <c r="R886" t="s">
        <v>8710</v>
      </c>
      <c r="S886" t="str">
        <f ca="1">Izračun!$T$1</f>
        <v>0</v>
      </c>
    </row>
    <row r="887" spans="1:19" x14ac:dyDescent="0.25">
      <c r="A887" t="s">
        <v>3818</v>
      </c>
      <c r="B887" t="s">
        <v>12684</v>
      </c>
      <c r="C887" t="s">
        <v>8708</v>
      </c>
      <c r="F887" s="2">
        <f>VLOOKUP(A887,Izračun!A:J,10,0)</f>
        <v>9.3808239999999987</v>
      </c>
      <c r="H887">
        <f>VLOOKUP(A887,Izračun!A:F,6,0)</f>
        <v>67</v>
      </c>
      <c r="J887" t="s">
        <v>14574</v>
      </c>
      <c r="M887" t="s">
        <v>8709</v>
      </c>
      <c r="Q887" s="3">
        <f ca="1">IF(VLOOKUP(A887,Izračun!A:Q,17,0)=0," ",VLOOKUP(A887,Izračun!A:Q,17,0))</f>
        <v>8.4826599999999992</v>
      </c>
      <c r="R887" t="s">
        <v>8710</v>
      </c>
      <c r="S887" t="str">
        <f ca="1">Izračun!$T$1</f>
        <v>0</v>
      </c>
    </row>
    <row r="888" spans="1:19" x14ac:dyDescent="0.25">
      <c r="A888" t="s">
        <v>783</v>
      </c>
      <c r="B888" t="s">
        <v>9002</v>
      </c>
      <c r="C888" t="s">
        <v>8708</v>
      </c>
      <c r="F888" s="2">
        <f>VLOOKUP(A888,Izračun!A:J,10,0)</f>
        <v>9.3808239999999987</v>
      </c>
      <c r="H888">
        <f>VLOOKUP(A888,Izračun!A:F,6,0)</f>
        <v>29</v>
      </c>
      <c r="J888" t="s">
        <v>14574</v>
      </c>
      <c r="M888" t="s">
        <v>8709</v>
      </c>
      <c r="Q888" s="3" t="str">
        <f ca="1">IF(VLOOKUP(A888,Izračun!A:Q,17,0)=0," ",VLOOKUP(A888,Izračun!A:Q,17,0))</f>
        <v xml:space="preserve"> </v>
      </c>
      <c r="R888" t="s">
        <v>8710</v>
      </c>
      <c r="S888" t="str">
        <f ca="1">Izračun!$T$1</f>
        <v>0</v>
      </c>
    </row>
    <row r="889" spans="1:19" x14ac:dyDescent="0.25">
      <c r="A889" t="s">
        <v>11122</v>
      </c>
      <c r="B889" t="s">
        <v>13211</v>
      </c>
      <c r="C889" t="s">
        <v>8708</v>
      </c>
      <c r="F889" s="2">
        <f>VLOOKUP(A889,Izračun!A:J,10,0)</f>
        <v>9.423767999999999</v>
      </c>
      <c r="H889">
        <f>VLOOKUP(A889,Izračun!A:F,6,0)</f>
        <v>0</v>
      </c>
      <c r="J889" t="s">
        <v>14574</v>
      </c>
      <c r="M889" t="s">
        <v>8709</v>
      </c>
      <c r="Q889" s="3" t="str">
        <f ca="1">IF(VLOOKUP(A889,Izračun!A:Q,17,0)=0," ",VLOOKUP(A889,Izračun!A:Q,17,0))</f>
        <v xml:space="preserve"> </v>
      </c>
      <c r="R889" t="s">
        <v>8710</v>
      </c>
      <c r="S889" t="str">
        <f ca="1">Izračun!$T$1</f>
        <v>0</v>
      </c>
    </row>
    <row r="890" spans="1:19" x14ac:dyDescent="0.25">
      <c r="A890" t="s">
        <v>4173</v>
      </c>
      <c r="B890" t="s">
        <v>10962</v>
      </c>
      <c r="C890" t="s">
        <v>8708</v>
      </c>
      <c r="F890" s="2">
        <f>VLOOKUP(A890,Izračun!A:J,10,0)</f>
        <v>9.4449959999999997</v>
      </c>
      <c r="H890">
        <f>VLOOKUP(A890,Izračun!A:F,6,0)</f>
        <v>8</v>
      </c>
      <c r="J890" t="s">
        <v>14574</v>
      </c>
      <c r="M890" t="s">
        <v>8709</v>
      </c>
      <c r="Q890" s="3" t="str">
        <f ca="1">IF(VLOOKUP(A890,Izračun!A:Q,17,0)=0," ",VLOOKUP(A890,Izračun!A:Q,17,0))</f>
        <v xml:space="preserve"> </v>
      </c>
      <c r="R890" t="s">
        <v>8710</v>
      </c>
      <c r="S890" t="str">
        <f ca="1">Izračun!$T$1</f>
        <v>0</v>
      </c>
    </row>
    <row r="891" spans="1:19" x14ac:dyDescent="0.25">
      <c r="A891" t="s">
        <v>4386</v>
      </c>
      <c r="B891" t="s">
        <v>12540</v>
      </c>
      <c r="C891" t="s">
        <v>8708</v>
      </c>
      <c r="F891" s="2">
        <f>VLOOKUP(A891,Izračun!A:J,10,0)</f>
        <v>9.4458500000000001</v>
      </c>
      <c r="H891">
        <f>VLOOKUP(A891,Izračun!A:F,6,0)</f>
        <v>33</v>
      </c>
      <c r="J891" t="s">
        <v>14574</v>
      </c>
      <c r="M891" t="s">
        <v>8709</v>
      </c>
      <c r="Q891" s="3" t="str">
        <f ca="1">IF(VLOOKUP(A891,Izračun!A:Q,17,0)=0," ",VLOOKUP(A891,Izračun!A:Q,17,0))</f>
        <v xml:space="preserve"> </v>
      </c>
      <c r="R891" t="s">
        <v>8710</v>
      </c>
      <c r="S891" t="str">
        <f ca="1">Izračun!$T$1</f>
        <v>0</v>
      </c>
    </row>
    <row r="892" spans="1:19" x14ac:dyDescent="0.25">
      <c r="A892" t="s">
        <v>7678</v>
      </c>
      <c r="B892" t="s">
        <v>9547</v>
      </c>
      <c r="C892" t="s">
        <v>8708</v>
      </c>
      <c r="F892" s="2">
        <f>VLOOKUP(A892,Izračun!A:J,10,0)</f>
        <v>9.4458500000000001</v>
      </c>
      <c r="H892">
        <f>VLOOKUP(A892,Izračun!A:F,6,0)</f>
        <v>6</v>
      </c>
      <c r="J892" t="s">
        <v>14574</v>
      </c>
      <c r="M892" t="s">
        <v>8709</v>
      </c>
      <c r="Q892" s="3">
        <f ca="1">IF(VLOOKUP(A892,Izračun!A:Q,17,0)=0," ",VLOOKUP(A892,Izračun!A:Q,17,0))</f>
        <v>8.7001249999999999</v>
      </c>
      <c r="R892" t="s">
        <v>8710</v>
      </c>
      <c r="S892" t="str">
        <f ca="1">Izračun!$T$1</f>
        <v>0</v>
      </c>
    </row>
    <row r="893" spans="1:19" x14ac:dyDescent="0.25">
      <c r="A893" t="s">
        <v>1832</v>
      </c>
      <c r="B893" t="s">
        <v>10844</v>
      </c>
      <c r="C893" t="s">
        <v>8708</v>
      </c>
      <c r="F893" s="2">
        <f>VLOOKUP(A893,Izračun!A:J,10,0)</f>
        <v>9.50502</v>
      </c>
      <c r="H893">
        <f>VLOOKUP(A893,Izračun!A:F,6,0)</f>
        <v>16</v>
      </c>
      <c r="J893" t="s">
        <v>14574</v>
      </c>
      <c r="M893" t="s">
        <v>8709</v>
      </c>
      <c r="Q893" s="3" t="str">
        <f ca="1">IF(VLOOKUP(A893,Izračun!A:Q,17,0)=0," ",VLOOKUP(A893,Izračun!A:Q,17,0))</f>
        <v xml:space="preserve"> </v>
      </c>
      <c r="R893" t="s">
        <v>8710</v>
      </c>
      <c r="S893" t="str">
        <f ca="1">Izračun!$T$1</f>
        <v>0</v>
      </c>
    </row>
    <row r="894" spans="1:19" x14ac:dyDescent="0.25">
      <c r="A894" t="s">
        <v>787</v>
      </c>
      <c r="B894" t="s">
        <v>9007</v>
      </c>
      <c r="C894" t="s">
        <v>8708</v>
      </c>
      <c r="F894" s="2">
        <f>VLOOKUP(A894,Izračun!A:J,10,0)</f>
        <v>9.51844</v>
      </c>
      <c r="H894">
        <f>VLOOKUP(A894,Izračun!A:F,6,0)</f>
        <v>10</v>
      </c>
      <c r="J894" t="s">
        <v>14574</v>
      </c>
      <c r="M894" t="s">
        <v>8709</v>
      </c>
      <c r="Q894" s="3" t="str">
        <f ca="1">IF(VLOOKUP(A894,Izračun!A:Q,17,0)=0," ",VLOOKUP(A894,Izračun!A:Q,17,0))</f>
        <v xml:space="preserve"> </v>
      </c>
      <c r="R894" t="s">
        <v>8710</v>
      </c>
      <c r="S894" t="str">
        <f ca="1">Izračun!$T$1</f>
        <v>0</v>
      </c>
    </row>
    <row r="895" spans="1:19" x14ac:dyDescent="0.25">
      <c r="A895" t="s">
        <v>546</v>
      </c>
      <c r="B895" t="s">
        <v>11986</v>
      </c>
      <c r="C895" t="s">
        <v>8708</v>
      </c>
      <c r="F895" s="2">
        <f>VLOOKUP(A895,Izračun!A:J,10,0)</f>
        <v>9.51844</v>
      </c>
      <c r="H895">
        <f>VLOOKUP(A895,Izračun!A:F,6,0)</f>
        <v>0</v>
      </c>
      <c r="J895" t="s">
        <v>14574</v>
      </c>
      <c r="M895" t="s">
        <v>8709</v>
      </c>
      <c r="Q895" s="3" t="str">
        <f ca="1">IF(VLOOKUP(A895,Izračun!A:Q,17,0)=0," ",VLOOKUP(A895,Izračun!A:Q,17,0))</f>
        <v xml:space="preserve"> </v>
      </c>
      <c r="R895" t="s">
        <v>8710</v>
      </c>
      <c r="S895" t="str">
        <f ca="1">Izračun!$T$1</f>
        <v>0</v>
      </c>
    </row>
    <row r="896" spans="1:19" x14ac:dyDescent="0.25">
      <c r="A896" t="s">
        <v>5638</v>
      </c>
      <c r="B896" t="s">
        <v>11853</v>
      </c>
      <c r="C896" t="s">
        <v>8708</v>
      </c>
      <c r="F896" s="2">
        <f>VLOOKUP(A896,Izračun!A:J,10,0)</f>
        <v>9.5299080000000007</v>
      </c>
      <c r="H896">
        <f>VLOOKUP(A896,Izračun!A:F,6,0)</f>
        <v>0</v>
      </c>
      <c r="J896" t="s">
        <v>14574</v>
      </c>
      <c r="M896" t="s">
        <v>8709</v>
      </c>
      <c r="Q896" s="3" t="str">
        <f ca="1">IF(VLOOKUP(A896,Izračun!A:Q,17,0)=0," ",VLOOKUP(A896,Izračun!A:Q,17,0))</f>
        <v xml:space="preserve"> </v>
      </c>
      <c r="R896" t="s">
        <v>8710</v>
      </c>
      <c r="S896" t="str">
        <f ca="1">Izračun!$T$1</f>
        <v>0</v>
      </c>
    </row>
    <row r="897" spans="1:19" x14ac:dyDescent="0.25">
      <c r="A897" t="s">
        <v>2062</v>
      </c>
      <c r="B897" t="s">
        <v>8798</v>
      </c>
      <c r="C897" t="s">
        <v>8708</v>
      </c>
      <c r="F897" s="2">
        <f>VLOOKUP(A897,Izračun!A:J,10,0)</f>
        <v>9.5335680000000007</v>
      </c>
      <c r="H897">
        <f>VLOOKUP(A897,Izračun!A:F,6,0)</f>
        <v>17</v>
      </c>
      <c r="J897" t="s">
        <v>14574</v>
      </c>
      <c r="M897" t="s">
        <v>8709</v>
      </c>
      <c r="Q897" s="3" t="str">
        <f ca="1">IF(VLOOKUP(A897,Izračun!A:Q,17,0)=0," ",VLOOKUP(A897,Izračun!A:Q,17,0))</f>
        <v xml:space="preserve"> </v>
      </c>
      <c r="R897" t="s">
        <v>8710</v>
      </c>
      <c r="S897" t="str">
        <f ca="1">Izračun!$T$1</f>
        <v>0</v>
      </c>
    </row>
    <row r="898" spans="1:19" x14ac:dyDescent="0.25">
      <c r="A898" t="s">
        <v>537</v>
      </c>
      <c r="B898" t="s">
        <v>9418</v>
      </c>
      <c r="C898" t="s">
        <v>8708</v>
      </c>
      <c r="F898" s="2">
        <f>VLOOKUP(A898,Izračun!A:J,10,0)</f>
        <v>9.57578</v>
      </c>
      <c r="H898">
        <f>VLOOKUP(A898,Izračun!A:F,6,0)</f>
        <v>0</v>
      </c>
      <c r="J898" t="s">
        <v>14574</v>
      </c>
      <c r="M898" t="s">
        <v>8709</v>
      </c>
      <c r="Q898" s="3" t="str">
        <f ca="1">IF(VLOOKUP(A898,Izračun!A:Q,17,0)=0," ",VLOOKUP(A898,Izračun!A:Q,17,0))</f>
        <v xml:space="preserve"> </v>
      </c>
      <c r="R898" t="s">
        <v>8710</v>
      </c>
      <c r="S898" t="str">
        <f ca="1">Izračun!$T$1</f>
        <v>0</v>
      </c>
    </row>
    <row r="899" spans="1:19" x14ac:dyDescent="0.25">
      <c r="A899" t="s">
        <v>6818</v>
      </c>
      <c r="B899" t="s">
        <v>10858</v>
      </c>
      <c r="C899" t="s">
        <v>8708</v>
      </c>
      <c r="F899" s="2">
        <f>VLOOKUP(A899,Izračun!A:J,10,0)</f>
        <v>9.5804159999999996</v>
      </c>
      <c r="H899">
        <f>VLOOKUP(A899,Izračun!A:F,6,0)</f>
        <v>0</v>
      </c>
      <c r="J899" t="s">
        <v>14574</v>
      </c>
      <c r="M899" t="s">
        <v>8709</v>
      </c>
      <c r="Q899" s="3" t="str">
        <f ca="1">IF(VLOOKUP(A899,Izračun!A:Q,17,0)=0," ",VLOOKUP(A899,Izračun!A:Q,17,0))</f>
        <v xml:space="preserve"> </v>
      </c>
      <c r="R899" t="s">
        <v>8710</v>
      </c>
      <c r="S899" t="str">
        <f ca="1">Izračun!$T$1</f>
        <v>0</v>
      </c>
    </row>
    <row r="900" spans="1:19" x14ac:dyDescent="0.25">
      <c r="A900" t="s">
        <v>6820</v>
      </c>
      <c r="B900" t="s">
        <v>10858</v>
      </c>
      <c r="C900" t="s">
        <v>8708</v>
      </c>
      <c r="F900" s="2">
        <f>VLOOKUP(A900,Izračun!A:J,10,0)</f>
        <v>9.5804159999999996</v>
      </c>
      <c r="H900">
        <f>VLOOKUP(A900,Izračun!A:F,6,0)</f>
        <v>0</v>
      </c>
      <c r="J900" t="s">
        <v>14574</v>
      </c>
      <c r="M900" t="s">
        <v>8709</v>
      </c>
      <c r="Q900" s="3" t="str">
        <f ca="1">IF(VLOOKUP(A900,Izračun!A:Q,17,0)=0," ",VLOOKUP(A900,Izračun!A:Q,17,0))</f>
        <v xml:space="preserve"> </v>
      </c>
      <c r="R900" t="s">
        <v>8710</v>
      </c>
      <c r="S900" t="str">
        <f ca="1">Izračun!$T$1</f>
        <v>0</v>
      </c>
    </row>
    <row r="901" spans="1:19" x14ac:dyDescent="0.25">
      <c r="A901" t="s">
        <v>548</v>
      </c>
      <c r="B901" t="s">
        <v>11926</v>
      </c>
      <c r="C901" t="s">
        <v>8708</v>
      </c>
      <c r="F901" s="2">
        <f>VLOOKUP(A901,Izračun!A:J,10,0)</f>
        <v>9.5987159999999978</v>
      </c>
      <c r="H901">
        <f>VLOOKUP(A901,Izračun!A:F,6,0)</f>
        <v>0</v>
      </c>
      <c r="J901" t="s">
        <v>14574</v>
      </c>
      <c r="M901" t="s">
        <v>8709</v>
      </c>
      <c r="Q901" s="3" t="str">
        <f ca="1">IF(VLOOKUP(A901,Izračun!A:Q,17,0)=0," ",VLOOKUP(A901,Izračun!A:Q,17,0))</f>
        <v xml:space="preserve"> </v>
      </c>
      <c r="R901" t="s">
        <v>8710</v>
      </c>
      <c r="S901" t="str">
        <f ca="1">Izračun!$T$1</f>
        <v>0</v>
      </c>
    </row>
    <row r="902" spans="1:19" x14ac:dyDescent="0.25">
      <c r="A902" t="s">
        <v>9933</v>
      </c>
      <c r="B902" t="s">
        <v>10391</v>
      </c>
      <c r="C902" t="s">
        <v>8708</v>
      </c>
      <c r="F902" s="2">
        <f>VLOOKUP(A902,Izračun!A:J,10,0)</f>
        <v>9.6445880000000006</v>
      </c>
      <c r="H902">
        <f>VLOOKUP(A902,Izračun!A:F,6,0)</f>
        <v>7</v>
      </c>
      <c r="J902" t="s">
        <v>14574</v>
      </c>
      <c r="M902" t="s">
        <v>8709</v>
      </c>
      <c r="Q902" s="3" t="str">
        <f ca="1">IF(VLOOKUP(A902,Izračun!A:Q,17,0)=0," ",VLOOKUP(A902,Izračun!A:Q,17,0))</f>
        <v xml:space="preserve"> </v>
      </c>
      <c r="R902" t="s">
        <v>8710</v>
      </c>
      <c r="S902" t="str">
        <f ca="1">Izračun!$T$1</f>
        <v>0</v>
      </c>
    </row>
    <row r="903" spans="1:19" x14ac:dyDescent="0.25">
      <c r="A903" t="s">
        <v>13132</v>
      </c>
      <c r="B903" t="s">
        <v>13910</v>
      </c>
      <c r="C903" t="s">
        <v>8708</v>
      </c>
      <c r="F903" s="2">
        <f>VLOOKUP(A903,Izračun!A:J,10,0)</f>
        <v>9.6776499999999981</v>
      </c>
      <c r="H903">
        <f>VLOOKUP(A903,Izračun!A:F,6,0)</f>
        <v>10</v>
      </c>
      <c r="J903" t="s">
        <v>14574</v>
      </c>
      <c r="M903" t="s">
        <v>8709</v>
      </c>
      <c r="Q903" s="3">
        <f ca="1">IF(VLOOKUP(A903,Izračun!A:Q,17,0)=0," ",VLOOKUP(A903,Izračun!A:Q,17,0))</f>
        <v>8.9136249999999997</v>
      </c>
      <c r="R903" t="s">
        <v>8710</v>
      </c>
      <c r="S903" t="str">
        <f ca="1">Izračun!$T$1</f>
        <v>0</v>
      </c>
    </row>
    <row r="904" spans="1:19" x14ac:dyDescent="0.25">
      <c r="A904" t="s">
        <v>8644</v>
      </c>
      <c r="B904" t="s">
        <v>10390</v>
      </c>
      <c r="C904" t="s">
        <v>8708</v>
      </c>
      <c r="F904" s="2">
        <f>VLOOKUP(A904,Izračun!A:J,10,0)</f>
        <v>9.6776499999999981</v>
      </c>
      <c r="H904">
        <f>VLOOKUP(A904,Izračun!A:F,6,0)</f>
        <v>22</v>
      </c>
      <c r="J904" t="s">
        <v>14574</v>
      </c>
      <c r="M904" t="s">
        <v>8709</v>
      </c>
      <c r="Q904" s="3" t="str">
        <f ca="1">IF(VLOOKUP(A904,Izračun!A:Q,17,0)=0," ",VLOOKUP(A904,Izračun!A:Q,17,0))</f>
        <v xml:space="preserve"> </v>
      </c>
      <c r="R904" t="s">
        <v>8710</v>
      </c>
      <c r="S904" t="str">
        <f ca="1">Izračun!$T$1</f>
        <v>0</v>
      </c>
    </row>
    <row r="905" spans="1:19" x14ac:dyDescent="0.25">
      <c r="A905" t="s">
        <v>7782</v>
      </c>
      <c r="B905" t="s">
        <v>13912</v>
      </c>
      <c r="C905" t="s">
        <v>8708</v>
      </c>
      <c r="F905" s="2">
        <f>VLOOKUP(A905,Izračun!A:J,10,0)</f>
        <v>9.6865559999999995</v>
      </c>
      <c r="H905">
        <f>VLOOKUP(A905,Izračun!A:F,6,0)</f>
        <v>0</v>
      </c>
      <c r="J905" t="s">
        <v>14574</v>
      </c>
      <c r="M905" t="s">
        <v>8709</v>
      </c>
      <c r="Q905" s="3" t="str">
        <f ca="1">IF(VLOOKUP(A905,Izračun!A:Q,17,0)=0," ",VLOOKUP(A905,Izračun!A:Q,17,0))</f>
        <v xml:space="preserve"> </v>
      </c>
      <c r="R905" t="s">
        <v>8710</v>
      </c>
      <c r="S905" t="str">
        <f ca="1">Izračun!$T$1</f>
        <v>0</v>
      </c>
    </row>
    <row r="906" spans="1:19" x14ac:dyDescent="0.25">
      <c r="A906" t="s">
        <v>8608</v>
      </c>
      <c r="B906" t="s">
        <v>11272</v>
      </c>
      <c r="C906" t="s">
        <v>8708</v>
      </c>
      <c r="F906" s="2">
        <f>VLOOKUP(A906,Izračun!A:J,10,0)</f>
        <v>9.7248640000000002</v>
      </c>
      <c r="H906">
        <f>VLOOKUP(A906,Izračun!A:F,6,0)</f>
        <v>9</v>
      </c>
      <c r="J906" t="s">
        <v>14574</v>
      </c>
      <c r="M906" t="s">
        <v>8709</v>
      </c>
      <c r="Q906" s="3" t="str">
        <f ca="1">IF(VLOOKUP(A906,Izračun!A:Q,17,0)=0," ",VLOOKUP(A906,Izračun!A:Q,17,0))</f>
        <v xml:space="preserve"> </v>
      </c>
      <c r="R906" t="s">
        <v>8710</v>
      </c>
      <c r="S906" t="str">
        <f ca="1">Izračun!$T$1</f>
        <v>0</v>
      </c>
    </row>
    <row r="907" spans="1:19" x14ac:dyDescent="0.25">
      <c r="A907" t="s">
        <v>7249</v>
      </c>
      <c r="B907" t="s">
        <v>10042</v>
      </c>
      <c r="C907" t="s">
        <v>8708</v>
      </c>
      <c r="F907" s="2">
        <f>VLOOKUP(A907,Izračun!A:J,10,0)</f>
        <v>9.7321840000000002</v>
      </c>
      <c r="H907">
        <f>VLOOKUP(A907,Izračun!A:F,6,0)</f>
        <v>56</v>
      </c>
      <c r="J907" t="s">
        <v>14574</v>
      </c>
      <c r="M907" t="s">
        <v>8709</v>
      </c>
      <c r="Q907" s="3" t="str">
        <f ca="1">IF(VLOOKUP(A907,Izračun!A:Q,17,0)=0," ",VLOOKUP(A907,Izračun!A:Q,17,0))</f>
        <v xml:space="preserve"> </v>
      </c>
      <c r="R907" t="s">
        <v>8710</v>
      </c>
      <c r="S907" t="str">
        <f ca="1">Izračun!$T$1</f>
        <v>0</v>
      </c>
    </row>
    <row r="908" spans="1:19" x14ac:dyDescent="0.25">
      <c r="A908" t="s">
        <v>6977</v>
      </c>
      <c r="B908" t="s">
        <v>8964</v>
      </c>
      <c r="C908" t="s">
        <v>8708</v>
      </c>
      <c r="F908" s="2">
        <f>VLOOKUP(A908,Izračun!A:J,10,0)</f>
        <v>9.7477999999999998</v>
      </c>
      <c r="H908">
        <f>VLOOKUP(A908,Izračun!A:F,6,0)</f>
        <v>31</v>
      </c>
      <c r="J908" t="s">
        <v>14574</v>
      </c>
      <c r="M908" t="s">
        <v>8709</v>
      </c>
      <c r="Q908" s="3" t="str">
        <f ca="1">IF(VLOOKUP(A908,Izračun!A:Q,17,0)=0," ",VLOOKUP(A908,Izračun!A:Q,17,0))</f>
        <v xml:space="preserve"> </v>
      </c>
      <c r="R908" t="s">
        <v>8710</v>
      </c>
      <c r="S908" t="str">
        <f ca="1">Izračun!$T$1</f>
        <v>0</v>
      </c>
    </row>
    <row r="909" spans="1:19" x14ac:dyDescent="0.25">
      <c r="A909" t="s">
        <v>3445</v>
      </c>
      <c r="B909" t="s">
        <v>12514</v>
      </c>
      <c r="C909" t="s">
        <v>8708</v>
      </c>
      <c r="F909" s="2">
        <f>VLOOKUP(A909,Izračun!A:J,10,0)</f>
        <v>9.7707359999999994</v>
      </c>
      <c r="H909">
        <f>VLOOKUP(A909,Izračun!A:F,6,0)</f>
        <v>8</v>
      </c>
      <c r="J909" t="s">
        <v>14574</v>
      </c>
      <c r="M909" t="s">
        <v>8709</v>
      </c>
      <c r="Q909" s="3" t="str">
        <f ca="1">IF(VLOOKUP(A909,Izračun!A:Q,17,0)=0," ",VLOOKUP(A909,Izračun!A:Q,17,0))</f>
        <v xml:space="preserve"> </v>
      </c>
      <c r="R909" t="s">
        <v>8710</v>
      </c>
      <c r="S909" t="str">
        <f ca="1">Izračun!$T$1</f>
        <v>0</v>
      </c>
    </row>
    <row r="910" spans="1:19" x14ac:dyDescent="0.25">
      <c r="A910" t="s">
        <v>3447</v>
      </c>
      <c r="B910" t="s">
        <v>12553</v>
      </c>
      <c r="C910" t="s">
        <v>8708</v>
      </c>
      <c r="F910" s="2">
        <f>VLOOKUP(A910,Izračun!A:J,10,0)</f>
        <v>9.7707359999999994</v>
      </c>
      <c r="H910">
        <f>VLOOKUP(A910,Izračun!A:F,6,0)</f>
        <v>5</v>
      </c>
      <c r="J910" t="s">
        <v>14574</v>
      </c>
      <c r="M910" t="s">
        <v>8709</v>
      </c>
      <c r="Q910" s="3" t="str">
        <f ca="1">IF(VLOOKUP(A910,Izračun!A:Q,17,0)=0," ",VLOOKUP(A910,Izračun!A:Q,17,0))</f>
        <v xml:space="preserve"> </v>
      </c>
      <c r="R910" t="s">
        <v>8710</v>
      </c>
      <c r="S910" t="str">
        <f ca="1">Izračun!$T$1</f>
        <v>0</v>
      </c>
    </row>
    <row r="911" spans="1:19" x14ac:dyDescent="0.25">
      <c r="A911" t="s">
        <v>898</v>
      </c>
      <c r="B911" t="s">
        <v>11953</v>
      </c>
      <c r="C911" t="s">
        <v>8708</v>
      </c>
      <c r="F911" s="2">
        <f>VLOOKUP(A911,Izračun!A:J,10,0)</f>
        <v>9.7707359999999994</v>
      </c>
      <c r="H911">
        <f>VLOOKUP(A911,Izračun!A:F,6,0)</f>
        <v>0</v>
      </c>
      <c r="J911" t="s">
        <v>14574</v>
      </c>
      <c r="M911" t="s">
        <v>8709</v>
      </c>
      <c r="Q911" s="3" t="str">
        <f ca="1">IF(VLOOKUP(A911,Izračun!A:Q,17,0)=0," ",VLOOKUP(A911,Izračun!A:Q,17,0))</f>
        <v xml:space="preserve"> </v>
      </c>
      <c r="R911" t="s">
        <v>8710</v>
      </c>
      <c r="S911" t="str">
        <f ca="1">Izračun!$T$1</f>
        <v>0</v>
      </c>
    </row>
    <row r="912" spans="1:19" x14ac:dyDescent="0.25">
      <c r="A912" t="s">
        <v>4161</v>
      </c>
      <c r="B912" t="s">
        <v>12594</v>
      </c>
      <c r="C912" t="s">
        <v>8708</v>
      </c>
      <c r="F912" s="2">
        <f>VLOOKUP(A912,Izračun!A:J,10,0)</f>
        <v>9.7707359999999994</v>
      </c>
      <c r="H912">
        <f>VLOOKUP(A912,Izračun!A:F,6,0)</f>
        <v>6</v>
      </c>
      <c r="J912" t="s">
        <v>14574</v>
      </c>
      <c r="M912" t="s">
        <v>8709</v>
      </c>
      <c r="Q912" s="3" t="str">
        <f ca="1">IF(VLOOKUP(A912,Izračun!A:Q,17,0)=0," ",VLOOKUP(A912,Izračun!A:Q,17,0))</f>
        <v xml:space="preserve"> </v>
      </c>
      <c r="R912" t="s">
        <v>8710</v>
      </c>
      <c r="S912" t="str">
        <f ca="1">Izračun!$T$1</f>
        <v>0</v>
      </c>
    </row>
    <row r="913" spans="1:19" x14ac:dyDescent="0.25">
      <c r="A913" t="s">
        <v>4392</v>
      </c>
      <c r="B913" t="s">
        <v>11004</v>
      </c>
      <c r="C913" t="s">
        <v>8708</v>
      </c>
      <c r="F913" s="2">
        <f>VLOOKUP(A913,Izračun!A:J,10,0)</f>
        <v>9.7935499999999998</v>
      </c>
      <c r="H913">
        <f>VLOOKUP(A913,Izračun!A:F,6,0)</f>
        <v>0</v>
      </c>
      <c r="J913" t="s">
        <v>14574</v>
      </c>
      <c r="M913" t="s">
        <v>8709</v>
      </c>
      <c r="Q913" s="3" t="str">
        <f ca="1">IF(VLOOKUP(A913,Izračun!A:Q,17,0)=0," ",VLOOKUP(A913,Izračun!A:Q,17,0))</f>
        <v xml:space="preserve"> </v>
      </c>
      <c r="R913" t="s">
        <v>8710</v>
      </c>
      <c r="S913" t="str">
        <f ca="1">Izračun!$T$1</f>
        <v>0</v>
      </c>
    </row>
    <row r="914" spans="1:19" x14ac:dyDescent="0.25">
      <c r="A914" t="s">
        <v>6908</v>
      </c>
      <c r="B914" t="s">
        <v>9549</v>
      </c>
      <c r="C914" t="s">
        <v>8708</v>
      </c>
      <c r="F914" s="2">
        <f>VLOOKUP(A914,Izračun!A:J,10,0)</f>
        <v>9.8167299999999997</v>
      </c>
      <c r="H914">
        <f>VLOOKUP(A914,Izračun!A:F,6,0)</f>
        <v>5</v>
      </c>
      <c r="J914" t="s">
        <v>14574</v>
      </c>
      <c r="M914" t="s">
        <v>8709</v>
      </c>
      <c r="Q914" s="3">
        <f ca="1">IF(VLOOKUP(A914,Izračun!A:Q,17,0)=0," ",VLOOKUP(A914,Izračun!A:Q,17,0))</f>
        <v>9.0417250000000013</v>
      </c>
      <c r="R914" t="s">
        <v>8710</v>
      </c>
      <c r="S914" t="str">
        <f ca="1">Izračun!$T$1</f>
        <v>0</v>
      </c>
    </row>
    <row r="915" spans="1:19" x14ac:dyDescent="0.25">
      <c r="A915" t="s">
        <v>496</v>
      </c>
      <c r="B915" t="s">
        <v>9439</v>
      </c>
      <c r="C915" t="s">
        <v>8708</v>
      </c>
      <c r="F915" s="2">
        <f>VLOOKUP(A915,Izračun!A:J,10,0)</f>
        <v>9.8280759999999994</v>
      </c>
      <c r="H915">
        <f>VLOOKUP(A915,Izračun!A:F,6,0)</f>
        <v>0</v>
      </c>
      <c r="J915" t="s">
        <v>14574</v>
      </c>
      <c r="M915" t="s">
        <v>8709</v>
      </c>
      <c r="Q915" s="3" t="str">
        <f ca="1">IF(VLOOKUP(A915,Izračun!A:Q,17,0)=0," ",VLOOKUP(A915,Izračun!A:Q,17,0))</f>
        <v xml:space="preserve"> </v>
      </c>
      <c r="R915" t="s">
        <v>8710</v>
      </c>
      <c r="S915" t="str">
        <f ca="1">Izračun!$T$1</f>
        <v>0</v>
      </c>
    </row>
    <row r="916" spans="1:19" x14ac:dyDescent="0.25">
      <c r="A916" t="s">
        <v>4582</v>
      </c>
      <c r="B916" t="s">
        <v>11951</v>
      </c>
      <c r="C916" t="s">
        <v>8708</v>
      </c>
      <c r="F916" s="2">
        <f>VLOOKUP(A916,Izračun!A:J,10,0)</f>
        <v>9.8624799999999997</v>
      </c>
      <c r="H916">
        <f>VLOOKUP(A916,Izračun!A:F,6,0)</f>
        <v>42</v>
      </c>
      <c r="J916" t="s">
        <v>14574</v>
      </c>
      <c r="M916" t="s">
        <v>8709</v>
      </c>
      <c r="Q916" s="3" t="str">
        <f ca="1">IF(VLOOKUP(A916,Izračun!A:Q,17,0)=0," ",VLOOKUP(A916,Izračun!A:Q,17,0))</f>
        <v xml:space="preserve"> </v>
      </c>
      <c r="R916" t="s">
        <v>8710</v>
      </c>
      <c r="S916" t="str">
        <f ca="1">Izračun!$T$1</f>
        <v>0</v>
      </c>
    </row>
    <row r="917" spans="1:19" x14ac:dyDescent="0.25">
      <c r="A917" t="s">
        <v>6491</v>
      </c>
      <c r="B917" t="s">
        <v>13586</v>
      </c>
      <c r="C917" t="s">
        <v>8708</v>
      </c>
      <c r="F917" s="2">
        <f>VLOOKUP(A917,Izračun!A:J,10,0)</f>
        <v>9.8966399999999997</v>
      </c>
      <c r="H917">
        <f>VLOOKUP(A917,Izračun!A:F,6,0)</f>
        <v>2</v>
      </c>
      <c r="J917" t="s">
        <v>14574</v>
      </c>
      <c r="M917" t="s">
        <v>8709</v>
      </c>
      <c r="Q917" s="3" t="str">
        <f ca="1">IF(VLOOKUP(A917,Izračun!A:Q,17,0)=0," ",VLOOKUP(A917,Izračun!A:Q,17,0))</f>
        <v xml:space="preserve"> </v>
      </c>
      <c r="R917" t="s">
        <v>8710</v>
      </c>
      <c r="S917" t="str">
        <f ca="1">Izračun!$T$1</f>
        <v>0</v>
      </c>
    </row>
    <row r="918" spans="1:19" x14ac:dyDescent="0.25">
      <c r="A918" t="s">
        <v>4477</v>
      </c>
      <c r="B918" t="s">
        <v>9033</v>
      </c>
      <c r="C918" t="s">
        <v>8708</v>
      </c>
      <c r="F918" s="2">
        <f>VLOOKUP(A918,Izračun!A:J,10,0)</f>
        <v>9.9198199999999996</v>
      </c>
      <c r="H918">
        <f>VLOOKUP(A918,Izračun!A:F,6,0)</f>
        <v>11</v>
      </c>
      <c r="J918" t="s">
        <v>14574</v>
      </c>
      <c r="M918" t="s">
        <v>8709</v>
      </c>
      <c r="Q918" s="3" t="str">
        <f ca="1">IF(VLOOKUP(A918,Izračun!A:Q,17,0)=0," ",VLOOKUP(A918,Izračun!A:Q,17,0))</f>
        <v xml:space="preserve"> </v>
      </c>
      <c r="R918" t="s">
        <v>8710</v>
      </c>
      <c r="S918" t="str">
        <f ca="1">Izračun!$T$1</f>
        <v>0</v>
      </c>
    </row>
    <row r="919" spans="1:19" x14ac:dyDescent="0.25">
      <c r="A919" t="s">
        <v>1166</v>
      </c>
      <c r="B919" t="s">
        <v>8929</v>
      </c>
      <c r="C919" t="s">
        <v>8708</v>
      </c>
      <c r="F919" s="2">
        <f>VLOOKUP(A919,Izračun!A:J,10,0)</f>
        <v>9.954224</v>
      </c>
      <c r="H919">
        <f>VLOOKUP(A919,Izračun!A:F,6,0)</f>
        <v>0</v>
      </c>
      <c r="J919" t="s">
        <v>14574</v>
      </c>
      <c r="M919" t="s">
        <v>8709</v>
      </c>
      <c r="Q919" s="3" t="str">
        <f ca="1">IF(VLOOKUP(A919,Izračun!A:Q,17,0)=0," ",VLOOKUP(A919,Izračun!A:Q,17,0))</f>
        <v xml:space="preserve"> </v>
      </c>
      <c r="R919" t="s">
        <v>8710</v>
      </c>
      <c r="S919" t="str">
        <f ca="1">Izračun!$T$1</f>
        <v>0</v>
      </c>
    </row>
    <row r="920" spans="1:19" x14ac:dyDescent="0.25">
      <c r="A920" t="s">
        <v>3870</v>
      </c>
      <c r="B920" t="s">
        <v>8938</v>
      </c>
      <c r="C920" t="s">
        <v>8708</v>
      </c>
      <c r="F920" s="2">
        <f>VLOOKUP(A920,Izračun!A:J,10,0)</f>
        <v>9.954224</v>
      </c>
      <c r="H920">
        <f>VLOOKUP(A920,Izračun!A:F,6,0)</f>
        <v>0</v>
      </c>
      <c r="J920" t="s">
        <v>14574</v>
      </c>
      <c r="M920" t="s">
        <v>8709</v>
      </c>
      <c r="Q920" s="3" t="str">
        <f ca="1">IF(VLOOKUP(A920,Izračun!A:Q,17,0)=0," ",VLOOKUP(A920,Izračun!A:Q,17,0))</f>
        <v xml:space="preserve"> </v>
      </c>
      <c r="R920" t="s">
        <v>8710</v>
      </c>
      <c r="S920" t="str">
        <f ca="1">Izračun!$T$1</f>
        <v>0</v>
      </c>
    </row>
    <row r="921" spans="1:19" x14ac:dyDescent="0.25">
      <c r="A921" t="s">
        <v>13258</v>
      </c>
      <c r="B921" t="s">
        <v>14075</v>
      </c>
      <c r="C921" t="s">
        <v>8708</v>
      </c>
      <c r="F921" s="2">
        <f>VLOOKUP(A921,Izračun!A:J,10,0)</f>
        <v>9.1463400000000004</v>
      </c>
      <c r="H921">
        <f>VLOOKUP(A921,Izračun!A:F,6,0)</f>
        <v>30</v>
      </c>
      <c r="J921" t="s">
        <v>14574</v>
      </c>
      <c r="M921" t="s">
        <v>8709</v>
      </c>
      <c r="Q921" s="3" t="str">
        <f ca="1">IF(VLOOKUP(A921,Izračun!A:Q,17,0)=0," ",VLOOKUP(A921,Izračun!A:Q,17,0))</f>
        <v xml:space="preserve"> </v>
      </c>
      <c r="R921" t="s">
        <v>8710</v>
      </c>
      <c r="S921" t="str">
        <f ca="1">Izračun!$T$1</f>
        <v>0</v>
      </c>
    </row>
    <row r="922" spans="1:19" x14ac:dyDescent="0.25">
      <c r="A922" t="s">
        <v>6134</v>
      </c>
      <c r="B922" t="s">
        <v>11003</v>
      </c>
      <c r="C922" t="s">
        <v>8708</v>
      </c>
      <c r="F922" s="2">
        <f>VLOOKUP(A922,Izračun!A:J,10,0)</f>
        <v>9.9786239999999999</v>
      </c>
      <c r="H922">
        <f>VLOOKUP(A922,Izračun!A:F,6,0)</f>
        <v>12</v>
      </c>
      <c r="J922" t="s">
        <v>14574</v>
      </c>
      <c r="M922" t="s">
        <v>8709</v>
      </c>
      <c r="Q922" s="3" t="str">
        <f ca="1">IF(VLOOKUP(A922,Izračun!A:Q,17,0)=0," ",VLOOKUP(A922,Izračun!A:Q,17,0))</f>
        <v xml:space="preserve"> </v>
      </c>
      <c r="R922" t="s">
        <v>8710</v>
      </c>
      <c r="S922" t="str">
        <f ca="1">Izračun!$T$1</f>
        <v>0</v>
      </c>
    </row>
    <row r="923" spans="1:19" x14ac:dyDescent="0.25">
      <c r="A923" t="s">
        <v>1455</v>
      </c>
      <c r="B923" t="s">
        <v>13577</v>
      </c>
      <c r="C923" t="s">
        <v>8708</v>
      </c>
      <c r="F923" s="2">
        <f>VLOOKUP(A923,Izračun!A:J,10,0)</f>
        <v>9.9832599999999996</v>
      </c>
      <c r="H923">
        <f>VLOOKUP(A923,Izračun!A:F,6,0)</f>
        <v>15</v>
      </c>
      <c r="J923" t="s">
        <v>14574</v>
      </c>
      <c r="M923" t="s">
        <v>8709</v>
      </c>
      <c r="Q923" s="3" t="str">
        <f ca="1">IF(VLOOKUP(A923,Izračun!A:Q,17,0)=0," ",VLOOKUP(A923,Izračun!A:Q,17,0))</f>
        <v xml:space="preserve"> </v>
      </c>
      <c r="R923" t="s">
        <v>8710</v>
      </c>
      <c r="S923" t="str">
        <f ca="1">Izračun!$T$1</f>
        <v>0</v>
      </c>
    </row>
    <row r="924" spans="1:19" x14ac:dyDescent="0.25">
      <c r="A924" t="s">
        <v>2303</v>
      </c>
      <c r="B924" t="s">
        <v>8851</v>
      </c>
      <c r="C924" t="s">
        <v>8708</v>
      </c>
      <c r="F924" s="2">
        <f>VLOOKUP(A924,Izračun!A:J,10,0)</f>
        <v>9.9913900800000004</v>
      </c>
      <c r="H924">
        <f>VLOOKUP(A924,Izračun!A:F,6,0)</f>
        <v>9</v>
      </c>
      <c r="J924" t="s">
        <v>14574</v>
      </c>
      <c r="M924" t="s">
        <v>8709</v>
      </c>
      <c r="Q924" s="3" t="str">
        <f ca="1">IF(VLOOKUP(A924,Izračun!A:Q,17,0)=0," ",VLOOKUP(A924,Izračun!A:Q,17,0))</f>
        <v xml:space="preserve"> </v>
      </c>
      <c r="R924" t="s">
        <v>8710</v>
      </c>
      <c r="S924" t="str">
        <f ca="1">Izračun!$T$1</f>
        <v>0</v>
      </c>
    </row>
    <row r="925" spans="1:19" x14ac:dyDescent="0.25">
      <c r="A925" t="s">
        <v>200</v>
      </c>
      <c r="B925" t="s">
        <v>9373</v>
      </c>
      <c r="C925" t="s">
        <v>8708</v>
      </c>
      <c r="F925" s="2">
        <f>VLOOKUP(A925,Izračun!A:J,10,0)</f>
        <v>10.01586816</v>
      </c>
      <c r="H925">
        <f>VLOOKUP(A925,Izračun!A:F,6,0)</f>
        <v>5</v>
      </c>
      <c r="J925" t="s">
        <v>14574</v>
      </c>
      <c r="M925" t="s">
        <v>8709</v>
      </c>
      <c r="Q925" s="3" t="str">
        <f ca="1">IF(VLOOKUP(A925,Izračun!A:Q,17,0)=0," ",VLOOKUP(A925,Izračun!A:Q,17,0))</f>
        <v xml:space="preserve"> </v>
      </c>
      <c r="R925" t="s">
        <v>8710</v>
      </c>
      <c r="S925" t="str">
        <f ca="1">Izračun!$T$1</f>
        <v>0</v>
      </c>
    </row>
    <row r="926" spans="1:19" x14ac:dyDescent="0.25">
      <c r="A926" t="s">
        <v>1726</v>
      </c>
      <c r="B926" t="s">
        <v>12525</v>
      </c>
      <c r="C926" t="s">
        <v>8708</v>
      </c>
      <c r="F926" s="2">
        <f>VLOOKUP(A926,Izračun!A:J,10,0)</f>
        <v>10.0345</v>
      </c>
      <c r="H926">
        <f>VLOOKUP(A926,Izračun!A:F,6,0)</f>
        <v>45</v>
      </c>
      <c r="J926" t="s">
        <v>14574</v>
      </c>
      <c r="M926" t="s">
        <v>8709</v>
      </c>
      <c r="Q926" s="3" t="str">
        <f ca="1">IF(VLOOKUP(A926,Izračun!A:Q,17,0)=0," ",VLOOKUP(A926,Izračun!A:Q,17,0))</f>
        <v xml:space="preserve"> </v>
      </c>
      <c r="R926" t="s">
        <v>8710</v>
      </c>
      <c r="S926" t="str">
        <f ca="1">Izračun!$T$1</f>
        <v>0</v>
      </c>
    </row>
    <row r="927" spans="1:19" x14ac:dyDescent="0.25">
      <c r="A927" t="s">
        <v>623</v>
      </c>
      <c r="B927" t="s">
        <v>9455</v>
      </c>
      <c r="C927" t="s">
        <v>8708</v>
      </c>
      <c r="F927" s="2">
        <f>VLOOKUP(A927,Izračun!A:J,10,0)</f>
        <v>10.091839999999999</v>
      </c>
      <c r="H927">
        <f>VLOOKUP(A927,Izračun!A:F,6,0)</f>
        <v>14</v>
      </c>
      <c r="J927" t="s">
        <v>14574</v>
      </c>
      <c r="M927" t="s">
        <v>8709</v>
      </c>
      <c r="Q927" s="3" t="str">
        <f ca="1">IF(VLOOKUP(A927,Izračun!A:Q,17,0)=0," ",VLOOKUP(A927,Izračun!A:Q,17,0))</f>
        <v xml:space="preserve"> </v>
      </c>
      <c r="R927" t="s">
        <v>8710</v>
      </c>
      <c r="S927" t="str">
        <f ca="1">Izračun!$T$1</f>
        <v>0</v>
      </c>
    </row>
    <row r="928" spans="1:19" x14ac:dyDescent="0.25">
      <c r="A928" t="s">
        <v>8220</v>
      </c>
      <c r="B928" t="s">
        <v>10885</v>
      </c>
      <c r="C928" t="s">
        <v>8708</v>
      </c>
      <c r="F928" s="2">
        <f>VLOOKUP(A928,Izračun!A:J,10,0)</f>
        <v>10.145520000000001</v>
      </c>
      <c r="H928">
        <f>VLOOKUP(A928,Izračun!A:F,6,0)</f>
        <v>9</v>
      </c>
      <c r="J928" t="s">
        <v>14574</v>
      </c>
      <c r="M928" t="s">
        <v>8709</v>
      </c>
      <c r="Q928" s="3" t="str">
        <f ca="1">IF(VLOOKUP(A928,Izračun!A:Q,17,0)=0," ",VLOOKUP(A928,Izračun!A:Q,17,0))</f>
        <v xml:space="preserve"> </v>
      </c>
      <c r="R928" t="s">
        <v>8710</v>
      </c>
      <c r="S928" t="str">
        <f ca="1">Izračun!$T$1</f>
        <v>0</v>
      </c>
    </row>
    <row r="929" spans="1:19" x14ac:dyDescent="0.25">
      <c r="A929" t="s">
        <v>6499</v>
      </c>
      <c r="B929" t="s">
        <v>8954</v>
      </c>
      <c r="C929" t="s">
        <v>8708</v>
      </c>
      <c r="F929" s="2">
        <f>VLOOKUP(A929,Izračun!A:J,10,0)</f>
        <v>11.043684000000001</v>
      </c>
      <c r="H929">
        <f>VLOOKUP(A929,Izračun!A:F,6,0)</f>
        <v>38</v>
      </c>
      <c r="J929" t="s">
        <v>14574</v>
      </c>
      <c r="M929" t="s">
        <v>8709</v>
      </c>
      <c r="Q929" s="3" t="str">
        <f ca="1">IF(VLOOKUP(A929,Izračun!A:Q,17,0)=0," ",VLOOKUP(A929,Izračun!A:Q,17,0))</f>
        <v xml:space="preserve"> </v>
      </c>
      <c r="R929" t="s">
        <v>8710</v>
      </c>
      <c r="S929" t="str">
        <f ca="1">Izračun!$T$1</f>
        <v>0</v>
      </c>
    </row>
    <row r="930" spans="1:19" x14ac:dyDescent="0.25">
      <c r="A930" t="s">
        <v>10758</v>
      </c>
      <c r="B930" t="s">
        <v>12803</v>
      </c>
      <c r="C930" t="s">
        <v>8708</v>
      </c>
      <c r="F930" s="2">
        <f>VLOOKUP(A930,Izračun!A:J,10,0)</f>
        <v>10.150644</v>
      </c>
      <c r="H930">
        <f>VLOOKUP(A930,Izračun!A:F,6,0)</f>
        <v>27</v>
      </c>
      <c r="J930" t="s">
        <v>14574</v>
      </c>
      <c r="M930" t="s">
        <v>8709</v>
      </c>
      <c r="Q930" s="3" t="str">
        <f ca="1">IF(VLOOKUP(A930,Izračun!A:Q,17,0)=0," ",VLOOKUP(A930,Izračun!A:Q,17,0))</f>
        <v xml:space="preserve"> </v>
      </c>
      <c r="R930" t="s">
        <v>8710</v>
      </c>
      <c r="S930" t="str">
        <f ca="1">Izračun!$T$1</f>
        <v>0</v>
      </c>
    </row>
    <row r="931" spans="1:19" x14ac:dyDescent="0.25">
      <c r="A931" t="s">
        <v>5196</v>
      </c>
      <c r="B931" t="s">
        <v>11956</v>
      </c>
      <c r="C931" t="s">
        <v>8708</v>
      </c>
      <c r="F931" s="2">
        <f>VLOOKUP(A931,Izračun!A:J,10,0)</f>
        <v>10.160648</v>
      </c>
      <c r="H931">
        <f>VLOOKUP(A931,Izračun!A:F,6,0)</f>
        <v>0</v>
      </c>
      <c r="J931" t="s">
        <v>14574</v>
      </c>
      <c r="M931" t="s">
        <v>8709</v>
      </c>
      <c r="Q931" s="3" t="str">
        <f ca="1">IF(VLOOKUP(A931,Izračun!A:Q,17,0)=0," ",VLOOKUP(A931,Izračun!A:Q,17,0))</f>
        <v xml:space="preserve"> </v>
      </c>
      <c r="R931" t="s">
        <v>8710</v>
      </c>
      <c r="S931" t="str">
        <f ca="1">Izračun!$T$1</f>
        <v>0</v>
      </c>
    </row>
    <row r="932" spans="1:19" x14ac:dyDescent="0.25">
      <c r="A932" t="s">
        <v>2309</v>
      </c>
      <c r="B932" t="s">
        <v>8855</v>
      </c>
      <c r="C932" t="s">
        <v>8708</v>
      </c>
      <c r="F932" s="2">
        <f>VLOOKUP(A932,Izračun!A:J,10,0)</f>
        <v>10.16273664</v>
      </c>
      <c r="H932">
        <f>VLOOKUP(A932,Izračun!A:F,6,0)</f>
        <v>11</v>
      </c>
      <c r="J932" t="s">
        <v>14574</v>
      </c>
      <c r="M932" t="s">
        <v>8709</v>
      </c>
      <c r="Q932" s="3" t="str">
        <f ca="1">IF(VLOOKUP(A932,Izračun!A:Q,17,0)=0," ",VLOOKUP(A932,Izračun!A:Q,17,0))</f>
        <v xml:space="preserve"> </v>
      </c>
      <c r="R932" t="s">
        <v>8710</v>
      </c>
      <c r="S932" t="str">
        <f ca="1">Izračun!$T$1</f>
        <v>0</v>
      </c>
    </row>
    <row r="933" spans="1:19" x14ac:dyDescent="0.25">
      <c r="A933" t="s">
        <v>844</v>
      </c>
      <c r="B933" t="s">
        <v>9012</v>
      </c>
      <c r="C933" t="s">
        <v>8708</v>
      </c>
      <c r="F933" s="2">
        <f>VLOOKUP(A933,Izračun!A:J,10,0)</f>
        <v>10.217988</v>
      </c>
      <c r="H933">
        <f>VLOOKUP(A933,Izračun!A:F,6,0)</f>
        <v>35</v>
      </c>
      <c r="J933" t="s">
        <v>14574</v>
      </c>
      <c r="M933" t="s">
        <v>8709</v>
      </c>
      <c r="Q933" s="3" t="str">
        <f ca="1">IF(VLOOKUP(A933,Izračun!A:Q,17,0)=0," ",VLOOKUP(A933,Izračun!A:Q,17,0))</f>
        <v xml:space="preserve"> </v>
      </c>
      <c r="R933" t="s">
        <v>8710</v>
      </c>
      <c r="S933" t="str">
        <f ca="1">Izračun!$T$1</f>
        <v>0</v>
      </c>
    </row>
    <row r="934" spans="1:19" x14ac:dyDescent="0.25">
      <c r="A934" t="s">
        <v>6507</v>
      </c>
      <c r="B934" t="s">
        <v>8957</v>
      </c>
      <c r="C934" t="s">
        <v>8708</v>
      </c>
      <c r="F934" s="2">
        <f>VLOOKUP(A934,Izračun!A:J,10,0)</f>
        <v>10.263859999999999</v>
      </c>
      <c r="H934">
        <f>VLOOKUP(A934,Izračun!A:F,6,0)</f>
        <v>9</v>
      </c>
      <c r="J934" t="s">
        <v>14574</v>
      </c>
      <c r="M934" t="s">
        <v>8709</v>
      </c>
      <c r="Q934" s="3" t="str">
        <f ca="1">IF(VLOOKUP(A934,Izračun!A:Q,17,0)=0," ",VLOOKUP(A934,Izračun!A:Q,17,0))</f>
        <v xml:space="preserve"> </v>
      </c>
      <c r="R934" t="s">
        <v>8710</v>
      </c>
      <c r="S934" t="str">
        <f ca="1">Izračun!$T$1</f>
        <v>0</v>
      </c>
    </row>
    <row r="935" spans="1:19" x14ac:dyDescent="0.25">
      <c r="A935" t="s">
        <v>806</v>
      </c>
      <c r="B935" t="s">
        <v>9001</v>
      </c>
      <c r="C935" t="s">
        <v>8708</v>
      </c>
      <c r="F935" s="2">
        <f>VLOOKUP(A935,Izračun!A:J,10,0)</f>
        <v>10.263859999999999</v>
      </c>
      <c r="H935">
        <f>VLOOKUP(A935,Izračun!A:F,6,0)</f>
        <v>1</v>
      </c>
      <c r="J935" t="s">
        <v>14574</v>
      </c>
      <c r="M935" t="s">
        <v>8709</v>
      </c>
      <c r="Q935" s="3" t="str">
        <f ca="1">IF(VLOOKUP(A935,Izračun!A:Q,17,0)=0," ",VLOOKUP(A935,Izračun!A:Q,17,0))</f>
        <v xml:space="preserve"> </v>
      </c>
      <c r="R935" t="s">
        <v>8710</v>
      </c>
      <c r="S935" t="str">
        <f ca="1">Izračun!$T$1</f>
        <v>0</v>
      </c>
    </row>
    <row r="936" spans="1:19" x14ac:dyDescent="0.25">
      <c r="A936" t="s">
        <v>541</v>
      </c>
      <c r="B936" t="s">
        <v>9419</v>
      </c>
      <c r="C936" t="s">
        <v>8708</v>
      </c>
      <c r="F936" s="2">
        <f>VLOOKUP(A936,Izračun!A:J,10,0)</f>
        <v>10.263859999999999</v>
      </c>
      <c r="H936">
        <f>VLOOKUP(A936,Izračun!A:F,6,0)</f>
        <v>0</v>
      </c>
      <c r="J936" t="s">
        <v>14574</v>
      </c>
      <c r="M936" t="s">
        <v>8709</v>
      </c>
      <c r="Q936" s="3" t="str">
        <f ca="1">IF(VLOOKUP(A936,Izračun!A:Q,17,0)=0," ",VLOOKUP(A936,Izračun!A:Q,17,0))</f>
        <v xml:space="preserve"> </v>
      </c>
      <c r="R936" t="s">
        <v>8710</v>
      </c>
      <c r="S936" t="str">
        <f ca="1">Izračun!$T$1</f>
        <v>0</v>
      </c>
    </row>
    <row r="937" spans="1:19" x14ac:dyDescent="0.25">
      <c r="A937" t="s">
        <v>4420</v>
      </c>
      <c r="B937" t="s">
        <v>12625</v>
      </c>
      <c r="C937" t="s">
        <v>8708</v>
      </c>
      <c r="F937" s="2">
        <f>VLOOKUP(A937,Izračun!A:J,10,0)</f>
        <v>10.263859999999999</v>
      </c>
      <c r="H937">
        <f>VLOOKUP(A937,Izračun!A:F,6,0)</f>
        <v>5</v>
      </c>
      <c r="J937" t="s">
        <v>14574</v>
      </c>
      <c r="M937" t="s">
        <v>8709</v>
      </c>
      <c r="Q937" s="3" t="str">
        <f ca="1">IF(VLOOKUP(A937,Izračun!A:Q,17,0)=0," ",VLOOKUP(A937,Izračun!A:Q,17,0))</f>
        <v xml:space="preserve"> </v>
      </c>
      <c r="R937" t="s">
        <v>8710</v>
      </c>
      <c r="S937" t="str">
        <f ca="1">Izračun!$T$1</f>
        <v>0</v>
      </c>
    </row>
    <row r="938" spans="1:19" x14ac:dyDescent="0.25">
      <c r="A938" t="s">
        <v>4649</v>
      </c>
      <c r="B938" t="s">
        <v>11925</v>
      </c>
      <c r="C938" t="s">
        <v>8708</v>
      </c>
      <c r="F938" s="2">
        <f>VLOOKUP(A938,Izračun!A:J,10,0)</f>
        <v>10.275328000000002</v>
      </c>
      <c r="H938">
        <f>VLOOKUP(A938,Izračun!A:F,6,0)</f>
        <v>0</v>
      </c>
      <c r="J938" t="s">
        <v>14574</v>
      </c>
      <c r="M938" t="s">
        <v>8709</v>
      </c>
      <c r="Q938" s="3" t="str">
        <f ca="1">IF(VLOOKUP(A938,Izračun!A:Q,17,0)=0," ",VLOOKUP(A938,Izračun!A:Q,17,0))</f>
        <v xml:space="preserve"> </v>
      </c>
      <c r="R938" t="s">
        <v>8710</v>
      </c>
      <c r="S938" t="str">
        <f ca="1">Izračun!$T$1</f>
        <v>0</v>
      </c>
    </row>
    <row r="939" spans="1:19" x14ac:dyDescent="0.25">
      <c r="A939" t="s">
        <v>6501</v>
      </c>
      <c r="B939" t="s">
        <v>8955</v>
      </c>
      <c r="C939" t="s">
        <v>8708</v>
      </c>
      <c r="F939" s="2">
        <f>VLOOKUP(A939,Izračun!A:J,10,0)</f>
        <v>10.275328000000002</v>
      </c>
      <c r="H939">
        <f>VLOOKUP(A939,Izračun!A:F,6,0)</f>
        <v>80</v>
      </c>
      <c r="J939" t="s">
        <v>14574</v>
      </c>
      <c r="M939" t="s">
        <v>8709</v>
      </c>
      <c r="Q939" s="3" t="str">
        <f ca="1">IF(VLOOKUP(A939,Izračun!A:Q,17,0)=0," ",VLOOKUP(A939,Izračun!A:Q,17,0))</f>
        <v xml:space="preserve"> </v>
      </c>
      <c r="R939" t="s">
        <v>8710</v>
      </c>
      <c r="S939" t="str">
        <f ca="1">Izračun!$T$1</f>
        <v>0</v>
      </c>
    </row>
    <row r="940" spans="1:19" x14ac:dyDescent="0.25">
      <c r="A940" t="s">
        <v>4152</v>
      </c>
      <c r="B940" t="s">
        <v>11952</v>
      </c>
      <c r="C940" t="s">
        <v>8708</v>
      </c>
      <c r="F940" s="2">
        <f>VLOOKUP(A940,Izračun!A:J,10,0)</f>
        <v>10.275328000000002</v>
      </c>
      <c r="H940">
        <f>VLOOKUP(A940,Izračun!A:F,6,0)</f>
        <v>44</v>
      </c>
      <c r="J940" t="s">
        <v>14574</v>
      </c>
      <c r="M940" t="s">
        <v>8709</v>
      </c>
      <c r="Q940" s="3" t="str">
        <f ca="1">IF(VLOOKUP(A940,Izračun!A:Q,17,0)=0," ",VLOOKUP(A940,Izračun!A:Q,17,0))</f>
        <v xml:space="preserve"> </v>
      </c>
      <c r="R940" t="s">
        <v>8710</v>
      </c>
      <c r="S940" t="str">
        <f ca="1">Izračun!$T$1</f>
        <v>0</v>
      </c>
    </row>
    <row r="941" spans="1:19" x14ac:dyDescent="0.25">
      <c r="A941" t="s">
        <v>9591</v>
      </c>
      <c r="B941" t="s">
        <v>10926</v>
      </c>
      <c r="C941" t="s">
        <v>8708</v>
      </c>
      <c r="F941" s="2">
        <f>VLOOKUP(A941,Izračun!A:J,10,0)</f>
        <v>10.282159999999999</v>
      </c>
      <c r="H941">
        <f>VLOOKUP(A941,Izračun!A:F,6,0)</f>
        <v>6</v>
      </c>
      <c r="J941" t="s">
        <v>14574</v>
      </c>
      <c r="M941" t="s">
        <v>8709</v>
      </c>
      <c r="Q941" s="3" t="str">
        <f ca="1">IF(VLOOKUP(A941,Izračun!A:Q,17,0)=0," ",VLOOKUP(A941,Izračun!A:Q,17,0))</f>
        <v xml:space="preserve"> </v>
      </c>
      <c r="R941" t="s">
        <v>8710</v>
      </c>
      <c r="S941" t="str">
        <f ca="1">Izračun!$T$1</f>
        <v>0</v>
      </c>
    </row>
    <row r="942" spans="1:19" x14ac:dyDescent="0.25">
      <c r="A942" t="s">
        <v>8479</v>
      </c>
      <c r="B942" t="s">
        <v>10936</v>
      </c>
      <c r="C942" t="s">
        <v>8708</v>
      </c>
      <c r="F942" s="2">
        <f>VLOOKUP(A942,Izračun!A:J,10,0)</f>
        <v>10.282159999999999</v>
      </c>
      <c r="H942">
        <f>VLOOKUP(A942,Izračun!A:F,6,0)</f>
        <v>4</v>
      </c>
      <c r="J942" t="s">
        <v>14574</v>
      </c>
      <c r="M942" t="s">
        <v>8709</v>
      </c>
      <c r="Q942" s="3" t="str">
        <f ca="1">IF(VLOOKUP(A942,Izračun!A:Q,17,0)=0," ",VLOOKUP(A942,Izračun!A:Q,17,0))</f>
        <v xml:space="preserve"> </v>
      </c>
      <c r="R942" t="s">
        <v>8710</v>
      </c>
      <c r="S942" t="str">
        <f ca="1">Izračun!$T$1</f>
        <v>0</v>
      </c>
    </row>
    <row r="943" spans="1:19" x14ac:dyDescent="0.25">
      <c r="A943" t="s">
        <v>5173</v>
      </c>
      <c r="B943" t="s">
        <v>9465</v>
      </c>
      <c r="C943" t="s">
        <v>8708</v>
      </c>
      <c r="F943" s="2">
        <f>VLOOKUP(A943,Izračun!A:J,10,0)</f>
        <v>10.298264</v>
      </c>
      <c r="H943">
        <f>VLOOKUP(A943,Izračun!A:F,6,0)</f>
        <v>0</v>
      </c>
      <c r="J943" t="s">
        <v>14574</v>
      </c>
      <c r="M943" t="s">
        <v>8709</v>
      </c>
      <c r="Q943" s="3" t="str">
        <f ca="1">IF(VLOOKUP(A943,Izračun!A:Q,17,0)=0," ",VLOOKUP(A943,Izračun!A:Q,17,0))</f>
        <v xml:space="preserve"> </v>
      </c>
      <c r="R943" t="s">
        <v>8710</v>
      </c>
      <c r="S943" t="str">
        <f ca="1">Izračun!$T$1</f>
        <v>0</v>
      </c>
    </row>
    <row r="944" spans="1:19" x14ac:dyDescent="0.25">
      <c r="A944" t="s">
        <v>6673</v>
      </c>
      <c r="B944" t="s">
        <v>10954</v>
      </c>
      <c r="C944" t="s">
        <v>8708</v>
      </c>
      <c r="F944" s="2">
        <f>VLOOKUP(A944,Izračun!A:J,10,0)</f>
        <v>10.326690000000001</v>
      </c>
      <c r="H944">
        <f>VLOOKUP(A944,Izračun!A:F,6,0)</f>
        <v>9</v>
      </c>
      <c r="J944" t="s">
        <v>14574</v>
      </c>
      <c r="M944" t="s">
        <v>8709</v>
      </c>
      <c r="Q944" s="3" t="str">
        <f ca="1">IF(VLOOKUP(A944,Izračun!A:Q,17,0)=0," ",VLOOKUP(A944,Izračun!A:Q,17,0))</f>
        <v xml:space="preserve"> </v>
      </c>
      <c r="R944" t="s">
        <v>8710</v>
      </c>
      <c r="S944" t="str">
        <f ca="1">Izračun!$T$1</f>
        <v>0</v>
      </c>
    </row>
    <row r="945" spans="1:19" x14ac:dyDescent="0.25">
      <c r="A945" t="s">
        <v>6895</v>
      </c>
      <c r="B945" t="s">
        <v>11275</v>
      </c>
      <c r="C945" t="s">
        <v>8708</v>
      </c>
      <c r="F945" s="2">
        <f>VLOOKUP(A945,Izračun!A:J,10,0)</f>
        <v>10.349869999999999</v>
      </c>
      <c r="H945">
        <f>VLOOKUP(A945,Izračun!A:F,6,0)</f>
        <v>10</v>
      </c>
      <c r="J945" t="s">
        <v>14574</v>
      </c>
      <c r="M945" t="s">
        <v>8709</v>
      </c>
      <c r="Q945" s="3">
        <f ca="1">IF(VLOOKUP(A945,Izračun!A:Q,17,0)=0," ",VLOOKUP(A945,Izračun!A:Q,17,0))</f>
        <v>9.5327749999999991</v>
      </c>
      <c r="R945" t="s">
        <v>8710</v>
      </c>
      <c r="S945" t="str">
        <f ca="1">Izračun!$T$1</f>
        <v>0</v>
      </c>
    </row>
    <row r="946" spans="1:19" x14ac:dyDescent="0.25">
      <c r="A946" t="s">
        <v>7822</v>
      </c>
      <c r="B946" t="s">
        <v>8764</v>
      </c>
      <c r="C946" t="s">
        <v>8708</v>
      </c>
      <c r="F946" s="2">
        <f>VLOOKUP(A946,Izračun!A:J,10,0)</f>
        <v>10.373049999999999</v>
      </c>
      <c r="H946">
        <f>VLOOKUP(A946,Izračun!A:F,6,0)</f>
        <v>0</v>
      </c>
      <c r="J946" t="s">
        <v>14574</v>
      </c>
      <c r="M946" t="s">
        <v>8709</v>
      </c>
      <c r="Q946" s="3" t="str">
        <f ca="1">IF(VLOOKUP(A946,Izračun!A:Q,17,0)=0," ",VLOOKUP(A946,Izračun!A:Q,17,0))</f>
        <v xml:space="preserve"> </v>
      </c>
      <c r="R946" t="s">
        <v>8710</v>
      </c>
      <c r="S946" t="str">
        <f ca="1">Izračun!$T$1</f>
        <v>0</v>
      </c>
    </row>
    <row r="947" spans="1:19" x14ac:dyDescent="0.25">
      <c r="A947" t="s">
        <v>6896</v>
      </c>
      <c r="B947" t="s">
        <v>9546</v>
      </c>
      <c r="C947" t="s">
        <v>8708</v>
      </c>
      <c r="F947" s="2">
        <f>VLOOKUP(A947,Izračun!A:J,10,0)</f>
        <v>10.407820000000001</v>
      </c>
      <c r="H947">
        <f>VLOOKUP(A947,Izračun!A:F,6,0)</f>
        <v>0</v>
      </c>
      <c r="J947" t="s">
        <v>14574</v>
      </c>
      <c r="M947" t="s">
        <v>8709</v>
      </c>
      <c r="Q947" s="3">
        <f ca="1">IF(VLOOKUP(A947,Izračun!A:Q,17,0)=0," ",VLOOKUP(A947,Izračun!A:Q,17,0))</f>
        <v>9.5861499999999999</v>
      </c>
      <c r="R947" t="s">
        <v>8710</v>
      </c>
      <c r="S947" t="str">
        <f ca="1">Izračun!$T$1</f>
        <v>0</v>
      </c>
    </row>
    <row r="948" spans="1:19" x14ac:dyDescent="0.25">
      <c r="A948" t="s">
        <v>2619</v>
      </c>
      <c r="B948" t="s">
        <v>12521</v>
      </c>
      <c r="C948" t="s">
        <v>8708</v>
      </c>
      <c r="F948" s="2">
        <f>VLOOKUP(A948,Izračun!A:J,10,0)</f>
        <v>10.435880000000001</v>
      </c>
      <c r="H948">
        <f>VLOOKUP(A948,Izračun!A:F,6,0)</f>
        <v>0</v>
      </c>
      <c r="J948" t="s">
        <v>14574</v>
      </c>
      <c r="M948" t="s">
        <v>8709</v>
      </c>
      <c r="Q948" s="3" t="str">
        <f ca="1">IF(VLOOKUP(A948,Izračun!A:Q,17,0)=0," ",VLOOKUP(A948,Izračun!A:Q,17,0))</f>
        <v xml:space="preserve"> </v>
      </c>
      <c r="R948" t="s">
        <v>8710</v>
      </c>
      <c r="S948" t="str">
        <f ca="1">Izračun!$T$1</f>
        <v>0</v>
      </c>
    </row>
    <row r="949" spans="1:19" x14ac:dyDescent="0.25">
      <c r="A949" t="s">
        <v>577</v>
      </c>
      <c r="B949" t="s">
        <v>11996</v>
      </c>
      <c r="C949" t="s">
        <v>8708</v>
      </c>
      <c r="F949" s="2">
        <f>VLOOKUP(A949,Izračun!A:J,10,0)</f>
        <v>10.481752</v>
      </c>
      <c r="H949">
        <f>VLOOKUP(A949,Izračun!A:F,6,0)</f>
        <v>3</v>
      </c>
      <c r="J949" t="s">
        <v>14574</v>
      </c>
      <c r="M949" t="s">
        <v>8709</v>
      </c>
      <c r="Q949" s="3" t="str">
        <f ca="1">IF(VLOOKUP(A949,Izračun!A:Q,17,0)=0," ",VLOOKUP(A949,Izračun!A:Q,17,0))</f>
        <v xml:space="preserve"> </v>
      </c>
      <c r="R949" t="s">
        <v>8710</v>
      </c>
      <c r="S949" t="str">
        <f ca="1">Izračun!$T$1</f>
        <v>0</v>
      </c>
    </row>
    <row r="950" spans="1:19" x14ac:dyDescent="0.25">
      <c r="A950" t="s">
        <v>5427</v>
      </c>
      <c r="B950" t="s">
        <v>13954</v>
      </c>
      <c r="C950" t="s">
        <v>8708</v>
      </c>
      <c r="F950" s="2">
        <f>VLOOKUP(A950,Izračun!A:J,10,0)</f>
        <v>10.482239999999999</v>
      </c>
      <c r="H950">
        <f>VLOOKUP(A950,Izračun!A:F,6,0)</f>
        <v>0</v>
      </c>
      <c r="J950" t="s">
        <v>14574</v>
      </c>
      <c r="M950" t="s">
        <v>8709</v>
      </c>
      <c r="Q950" s="3" t="str">
        <f ca="1">IF(VLOOKUP(A950,Izračun!A:Q,17,0)=0," ",VLOOKUP(A950,Izračun!A:Q,17,0))</f>
        <v xml:space="preserve"> </v>
      </c>
      <c r="R950" t="s">
        <v>8710</v>
      </c>
      <c r="S950" t="str">
        <f ca="1">Izračun!$T$1</f>
        <v>0</v>
      </c>
    </row>
    <row r="951" spans="1:19" x14ac:dyDescent="0.25">
      <c r="A951" t="s">
        <v>7871</v>
      </c>
      <c r="B951" t="s">
        <v>8985</v>
      </c>
      <c r="C951" t="s">
        <v>8708</v>
      </c>
      <c r="F951" s="2">
        <f>VLOOKUP(A951,Izračun!A:J,10,0)</f>
        <v>10.493220000000001</v>
      </c>
      <c r="H951">
        <f>VLOOKUP(A951,Izračun!A:F,6,0)</f>
        <v>6</v>
      </c>
      <c r="J951" t="s">
        <v>14574</v>
      </c>
      <c r="M951" t="s">
        <v>8709</v>
      </c>
      <c r="Q951" s="3" t="str">
        <f ca="1">IF(VLOOKUP(A951,Izračun!A:Q,17,0)=0," ",VLOOKUP(A951,Izračun!A:Q,17,0))</f>
        <v xml:space="preserve"> </v>
      </c>
      <c r="R951" t="s">
        <v>8710</v>
      </c>
      <c r="S951" t="str">
        <f ca="1">Izračun!$T$1</f>
        <v>0</v>
      </c>
    </row>
    <row r="952" spans="1:19" x14ac:dyDescent="0.25">
      <c r="A952" t="s">
        <v>7869</v>
      </c>
      <c r="B952" t="s">
        <v>11276</v>
      </c>
      <c r="C952" t="s">
        <v>8708</v>
      </c>
      <c r="F952" s="2">
        <f>VLOOKUP(A952,Izračun!A:J,10,0)</f>
        <v>10.493220000000001</v>
      </c>
      <c r="H952">
        <f>VLOOKUP(A952,Izračun!A:F,6,0)</f>
        <v>2</v>
      </c>
      <c r="J952" t="s">
        <v>14574</v>
      </c>
      <c r="M952" t="s">
        <v>8709</v>
      </c>
      <c r="Q952" s="3" t="str">
        <f ca="1">IF(VLOOKUP(A952,Izračun!A:Q,17,0)=0," ",VLOOKUP(A952,Izračun!A:Q,17,0))</f>
        <v xml:space="preserve"> </v>
      </c>
      <c r="R952" t="s">
        <v>8710</v>
      </c>
      <c r="S952" t="str">
        <f ca="1">Izračun!$T$1</f>
        <v>0</v>
      </c>
    </row>
    <row r="953" spans="1:19" x14ac:dyDescent="0.25">
      <c r="A953" t="s">
        <v>7873</v>
      </c>
      <c r="B953" t="s">
        <v>8986</v>
      </c>
      <c r="C953" t="s">
        <v>8708</v>
      </c>
      <c r="F953" s="2">
        <f>VLOOKUP(A953,Izračun!A:J,10,0)</f>
        <v>10.493220000000001</v>
      </c>
      <c r="H953">
        <f>VLOOKUP(A953,Izračun!A:F,6,0)</f>
        <v>5</v>
      </c>
      <c r="J953" t="s">
        <v>14574</v>
      </c>
      <c r="M953" t="s">
        <v>8709</v>
      </c>
      <c r="Q953" s="3" t="str">
        <f ca="1">IF(VLOOKUP(A953,Izračun!A:Q,17,0)=0," ",VLOOKUP(A953,Izračun!A:Q,17,0))</f>
        <v xml:space="preserve"> </v>
      </c>
      <c r="R953" t="s">
        <v>8710</v>
      </c>
      <c r="S953" t="str">
        <f ca="1">Izračun!$T$1</f>
        <v>0</v>
      </c>
    </row>
    <row r="954" spans="1:19" x14ac:dyDescent="0.25">
      <c r="A954" t="s">
        <v>10628</v>
      </c>
      <c r="B954" t="s">
        <v>13937</v>
      </c>
      <c r="C954" t="s">
        <v>8708</v>
      </c>
      <c r="F954" s="2">
        <f>VLOOKUP(A954,Izračun!A:J,10,0)</f>
        <v>10.517376000000001</v>
      </c>
      <c r="H954">
        <f>VLOOKUP(A954,Izračun!A:F,6,0)</f>
        <v>4</v>
      </c>
      <c r="J954" t="s">
        <v>14574</v>
      </c>
      <c r="M954" t="s">
        <v>8709</v>
      </c>
      <c r="Q954" s="3" t="str">
        <f ca="1">IF(VLOOKUP(A954,Izračun!A:Q,17,0)=0," ",VLOOKUP(A954,Izračun!A:Q,17,0))</f>
        <v xml:space="preserve"> </v>
      </c>
      <c r="R954" t="s">
        <v>8710</v>
      </c>
      <c r="S954" t="str">
        <f ca="1">Izračun!$T$1</f>
        <v>0</v>
      </c>
    </row>
    <row r="955" spans="1:19" x14ac:dyDescent="0.25">
      <c r="A955" t="s">
        <v>5027</v>
      </c>
      <c r="B955" t="s">
        <v>12017</v>
      </c>
      <c r="C955" t="s">
        <v>8708</v>
      </c>
      <c r="F955" s="2">
        <f>VLOOKUP(A955,Izračun!A:J,10,0)</f>
        <v>10.527623999999999</v>
      </c>
      <c r="H955">
        <f>VLOOKUP(A955,Izračun!A:F,6,0)</f>
        <v>0</v>
      </c>
      <c r="J955" t="s">
        <v>14574</v>
      </c>
      <c r="M955" t="s">
        <v>8709</v>
      </c>
      <c r="Q955" s="3" t="str">
        <f ca="1">IF(VLOOKUP(A955,Izračun!A:Q,17,0)=0," ",VLOOKUP(A955,Izračun!A:Q,17,0))</f>
        <v xml:space="preserve"> </v>
      </c>
      <c r="R955" t="s">
        <v>8710</v>
      </c>
      <c r="S955" t="str">
        <f ca="1">Izračun!$T$1</f>
        <v>0</v>
      </c>
    </row>
    <row r="956" spans="1:19" x14ac:dyDescent="0.25">
      <c r="A956" t="s">
        <v>14163</v>
      </c>
      <c r="B956" t="s">
        <v>14704</v>
      </c>
      <c r="C956" t="s">
        <v>8708</v>
      </c>
      <c r="F956" s="2">
        <f>VLOOKUP(A956,Izračun!A:J,10,0)</f>
        <v>10.546899999999999</v>
      </c>
      <c r="H956">
        <f>VLOOKUP(A956,Izračun!A:F,6,0)</f>
        <v>6</v>
      </c>
      <c r="J956" t="s">
        <v>14574</v>
      </c>
      <c r="M956" t="s">
        <v>8709</v>
      </c>
      <c r="Q956" s="3" t="str">
        <f ca="1">IF(VLOOKUP(A956,Izračun!A:Q,17,0)=0," ",VLOOKUP(A956,Izračun!A:Q,17,0))</f>
        <v xml:space="preserve"> </v>
      </c>
      <c r="R956" t="s">
        <v>8710</v>
      </c>
      <c r="S956" t="str">
        <f ca="1">Izračun!$T$1</f>
        <v>0</v>
      </c>
    </row>
    <row r="957" spans="1:19" x14ac:dyDescent="0.25">
      <c r="A957" t="s">
        <v>14164</v>
      </c>
      <c r="B957" t="s">
        <v>14735</v>
      </c>
      <c r="C957" t="s">
        <v>8708</v>
      </c>
      <c r="F957" s="2">
        <f>VLOOKUP(A957,Izračun!A:J,10,0)</f>
        <v>10.546899999999999</v>
      </c>
      <c r="H957">
        <f>VLOOKUP(A957,Izračun!A:F,6,0)</f>
        <v>9</v>
      </c>
      <c r="J957" t="s">
        <v>14574</v>
      </c>
      <c r="M957" t="s">
        <v>8709</v>
      </c>
      <c r="Q957" s="3" t="str">
        <f ca="1">IF(VLOOKUP(A957,Izračun!A:Q,17,0)=0," ",VLOOKUP(A957,Izračun!A:Q,17,0))</f>
        <v xml:space="preserve"> </v>
      </c>
      <c r="R957" t="s">
        <v>8710</v>
      </c>
      <c r="S957" t="str">
        <f ca="1">Izračun!$T$1</f>
        <v>0</v>
      </c>
    </row>
    <row r="958" spans="1:19" x14ac:dyDescent="0.25">
      <c r="A958" t="s">
        <v>6503</v>
      </c>
      <c r="B958" t="s">
        <v>8956</v>
      </c>
      <c r="C958" t="s">
        <v>8708</v>
      </c>
      <c r="F958" s="2">
        <f>VLOOKUP(A958,Izračun!A:J,10,0)</f>
        <v>10.550559999999999</v>
      </c>
      <c r="H958">
        <f>VLOOKUP(A958,Izračun!A:F,6,0)</f>
        <v>37</v>
      </c>
      <c r="J958" t="s">
        <v>14574</v>
      </c>
      <c r="M958" t="s">
        <v>8709</v>
      </c>
      <c r="Q958" s="3" t="str">
        <f ca="1">IF(VLOOKUP(A958,Izračun!A:Q,17,0)=0," ",VLOOKUP(A958,Izračun!A:Q,17,0))</f>
        <v xml:space="preserve"> </v>
      </c>
      <c r="R958" t="s">
        <v>8710</v>
      </c>
      <c r="S958" t="str">
        <f ca="1">Izračun!$T$1</f>
        <v>0</v>
      </c>
    </row>
    <row r="959" spans="1:19" x14ac:dyDescent="0.25">
      <c r="A959" t="s">
        <v>8236</v>
      </c>
      <c r="B959" t="s">
        <v>9072</v>
      </c>
      <c r="C959" t="s">
        <v>8708</v>
      </c>
      <c r="F959" s="2">
        <f>VLOOKUP(A959,Izračun!A:J,10,0)</f>
        <v>10.550559999999999</v>
      </c>
      <c r="H959">
        <f>VLOOKUP(A959,Izračun!A:F,6,0)</f>
        <v>113</v>
      </c>
      <c r="J959" t="s">
        <v>14574</v>
      </c>
      <c r="M959" t="s">
        <v>8709</v>
      </c>
      <c r="Q959" s="3" t="str">
        <f ca="1">IF(VLOOKUP(A959,Izračun!A:Q,17,0)=0," ",VLOOKUP(A959,Izračun!A:Q,17,0))</f>
        <v xml:space="preserve"> </v>
      </c>
      <c r="R959" t="s">
        <v>8710</v>
      </c>
      <c r="S959" t="str">
        <f ca="1">Izračun!$T$1</f>
        <v>0</v>
      </c>
    </row>
    <row r="960" spans="1:19" x14ac:dyDescent="0.25">
      <c r="A960" t="s">
        <v>5743</v>
      </c>
      <c r="B960" t="s">
        <v>12004</v>
      </c>
      <c r="C960" t="s">
        <v>8708</v>
      </c>
      <c r="F960" s="2">
        <f>VLOOKUP(A960,Izračun!A:J,10,0)</f>
        <v>10.562028000000002</v>
      </c>
      <c r="H960">
        <f>VLOOKUP(A960,Izračun!A:F,6,0)</f>
        <v>3</v>
      </c>
      <c r="J960" t="s">
        <v>14574</v>
      </c>
      <c r="M960" t="s">
        <v>8709</v>
      </c>
      <c r="Q960" s="3" t="str">
        <f ca="1">IF(VLOOKUP(A960,Izračun!A:Q,17,0)=0," ",VLOOKUP(A960,Izračun!A:Q,17,0))</f>
        <v xml:space="preserve"> </v>
      </c>
      <c r="R960" t="s">
        <v>8710</v>
      </c>
      <c r="S960" t="str">
        <f ca="1">Izračun!$T$1</f>
        <v>0</v>
      </c>
    </row>
    <row r="961" spans="1:19" x14ac:dyDescent="0.25">
      <c r="A961" t="s">
        <v>8173</v>
      </c>
      <c r="B961" t="s">
        <v>9562</v>
      </c>
      <c r="C961" t="s">
        <v>8708</v>
      </c>
      <c r="F961" s="2">
        <f>VLOOKUP(A961,Izračun!A:J,10,0)</f>
        <v>10.567762</v>
      </c>
      <c r="H961">
        <f>VLOOKUP(A961,Izračun!A:F,6,0)</f>
        <v>21</v>
      </c>
      <c r="J961" t="s">
        <v>14574</v>
      </c>
      <c r="M961" t="s">
        <v>8709</v>
      </c>
      <c r="Q961" s="3" t="str">
        <f ca="1">IF(VLOOKUP(A961,Izračun!A:Q,17,0)=0," ",VLOOKUP(A961,Izračun!A:Q,17,0))</f>
        <v xml:space="preserve"> </v>
      </c>
      <c r="R961" t="s">
        <v>8710</v>
      </c>
      <c r="S961" t="str">
        <f ca="1">Izračun!$T$1</f>
        <v>0</v>
      </c>
    </row>
    <row r="962" spans="1:19" x14ac:dyDescent="0.25">
      <c r="A962" t="s">
        <v>4177</v>
      </c>
      <c r="B962" t="s">
        <v>10900</v>
      </c>
      <c r="C962" t="s">
        <v>8708</v>
      </c>
      <c r="F962" s="2">
        <f>VLOOKUP(A962,Izračun!A:J,10,0)</f>
        <v>10.568249999999999</v>
      </c>
      <c r="H962">
        <f>VLOOKUP(A962,Izračun!A:F,6,0)</f>
        <v>5</v>
      </c>
      <c r="J962" t="s">
        <v>14574</v>
      </c>
      <c r="M962" t="s">
        <v>8709</v>
      </c>
      <c r="Q962" s="3" t="str">
        <f ca="1">IF(VLOOKUP(A962,Izračun!A:Q,17,0)=0," ",VLOOKUP(A962,Izračun!A:Q,17,0))</f>
        <v xml:space="preserve"> </v>
      </c>
      <c r="R962" t="s">
        <v>8710</v>
      </c>
      <c r="S962" t="str">
        <f ca="1">Izračun!$T$1</f>
        <v>0</v>
      </c>
    </row>
    <row r="963" spans="1:19" x14ac:dyDescent="0.25">
      <c r="A963" t="s">
        <v>3224</v>
      </c>
      <c r="B963" t="s">
        <v>10054</v>
      </c>
      <c r="C963" t="s">
        <v>8708</v>
      </c>
      <c r="F963" s="2">
        <f>VLOOKUP(A963,Izračun!A:J,10,0)</f>
        <v>10.616928000000001</v>
      </c>
      <c r="H963">
        <f>VLOOKUP(A963,Izračun!A:F,6,0)</f>
        <v>66</v>
      </c>
      <c r="J963" t="s">
        <v>14574</v>
      </c>
      <c r="M963" t="s">
        <v>8709</v>
      </c>
      <c r="Q963" s="3" t="str">
        <f ca="1">IF(VLOOKUP(A963,Izračun!A:Q,17,0)=0," ",VLOOKUP(A963,Izračun!A:Q,17,0))</f>
        <v xml:space="preserve"> </v>
      </c>
      <c r="R963" t="s">
        <v>8710</v>
      </c>
      <c r="S963" t="str">
        <f ca="1">Izračun!$T$1</f>
        <v>0</v>
      </c>
    </row>
    <row r="964" spans="1:19" x14ac:dyDescent="0.25">
      <c r="A964" t="s">
        <v>763</v>
      </c>
      <c r="B964" t="s">
        <v>12758</v>
      </c>
      <c r="C964" t="s">
        <v>8708</v>
      </c>
      <c r="F964" s="2">
        <f>VLOOKUP(A964,Izračun!A:J,10,0)</f>
        <v>10.619368</v>
      </c>
      <c r="H964">
        <f>VLOOKUP(A964,Izračun!A:F,6,0)</f>
        <v>1</v>
      </c>
      <c r="J964" t="s">
        <v>14574</v>
      </c>
      <c r="M964" t="s">
        <v>8709</v>
      </c>
      <c r="Q964" s="3" t="str">
        <f ca="1">IF(VLOOKUP(A964,Izračun!A:Q,17,0)=0," ",VLOOKUP(A964,Izračun!A:Q,17,0))</f>
        <v xml:space="preserve"> </v>
      </c>
      <c r="R964" t="s">
        <v>8710</v>
      </c>
      <c r="S964" t="str">
        <f ca="1">Izračun!$T$1</f>
        <v>0</v>
      </c>
    </row>
    <row r="965" spans="1:19" x14ac:dyDescent="0.25">
      <c r="A965" t="s">
        <v>2617</v>
      </c>
      <c r="B965" t="s">
        <v>9290</v>
      </c>
      <c r="C965" t="s">
        <v>8708</v>
      </c>
      <c r="F965" s="2">
        <f>VLOOKUP(A965,Izračun!A:J,10,0)</f>
        <v>10.619368</v>
      </c>
      <c r="H965">
        <f>VLOOKUP(A965,Izračun!A:F,6,0)</f>
        <v>0</v>
      </c>
      <c r="J965" t="s">
        <v>14574</v>
      </c>
      <c r="M965" t="s">
        <v>8709</v>
      </c>
      <c r="Q965" s="3" t="str">
        <f ca="1">IF(VLOOKUP(A965,Izračun!A:Q,17,0)=0," ",VLOOKUP(A965,Izračun!A:Q,17,0))</f>
        <v xml:space="preserve"> </v>
      </c>
      <c r="R965" t="s">
        <v>8710</v>
      </c>
      <c r="S965" t="str">
        <f ca="1">Izračun!$T$1</f>
        <v>0</v>
      </c>
    </row>
    <row r="966" spans="1:19" x14ac:dyDescent="0.25">
      <c r="A966" t="s">
        <v>6632</v>
      </c>
      <c r="B966" t="s">
        <v>8960</v>
      </c>
      <c r="C966" t="s">
        <v>8708</v>
      </c>
      <c r="F966" s="2">
        <f>VLOOKUP(A966,Izračun!A:J,10,0)</f>
        <v>10.619368</v>
      </c>
      <c r="H966">
        <f>VLOOKUP(A966,Izračun!A:F,6,0)</f>
        <v>6</v>
      </c>
      <c r="J966" t="s">
        <v>14574</v>
      </c>
      <c r="M966" t="s">
        <v>8709</v>
      </c>
      <c r="Q966" s="3" t="str">
        <f ca="1">IF(VLOOKUP(A966,Izračun!A:Q,17,0)=0," ",VLOOKUP(A966,Izračun!A:Q,17,0))</f>
        <v xml:space="preserve"> </v>
      </c>
      <c r="R966" t="s">
        <v>8710</v>
      </c>
      <c r="S966" t="str">
        <f ca="1">Izračun!$T$1</f>
        <v>0</v>
      </c>
    </row>
    <row r="967" spans="1:19" x14ac:dyDescent="0.25">
      <c r="A967" t="s">
        <v>725</v>
      </c>
      <c r="B967" t="s">
        <v>9087</v>
      </c>
      <c r="C967" t="s">
        <v>8708</v>
      </c>
      <c r="F967" s="2">
        <f>VLOOKUP(A967,Izračun!A:J,10,0)</f>
        <v>10.630835999999999</v>
      </c>
      <c r="H967">
        <f>VLOOKUP(A967,Izračun!A:F,6,0)</f>
        <v>66</v>
      </c>
      <c r="J967" t="s">
        <v>14574</v>
      </c>
      <c r="M967" t="s">
        <v>8709</v>
      </c>
      <c r="Q967" s="3" t="str">
        <f ca="1">IF(VLOOKUP(A967,Izračun!A:Q,17,0)=0," ",VLOOKUP(A967,Izračun!A:Q,17,0))</f>
        <v xml:space="preserve"> </v>
      </c>
      <c r="R967" t="s">
        <v>8710</v>
      </c>
      <c r="S967" t="str">
        <f ca="1">Izračun!$T$1</f>
        <v>0</v>
      </c>
    </row>
    <row r="968" spans="1:19" x14ac:dyDescent="0.25">
      <c r="A968" t="s">
        <v>5750</v>
      </c>
      <c r="B968" t="s">
        <v>8742</v>
      </c>
      <c r="C968" t="s">
        <v>8708</v>
      </c>
      <c r="F968" s="2">
        <f>VLOOKUP(A968,Izračun!A:J,10,0)</f>
        <v>10.662799999999997</v>
      </c>
      <c r="H968">
        <f>VLOOKUP(A968,Izračun!A:F,6,0)</f>
        <v>3</v>
      </c>
      <c r="J968" t="s">
        <v>14574</v>
      </c>
      <c r="M968" t="s">
        <v>8709</v>
      </c>
      <c r="Q968" s="3">
        <f ca="1">IF(VLOOKUP(A968,Izračun!A:Q,17,0)=0," ",VLOOKUP(A968,Izračun!A:Q,17,0))</f>
        <v>9.820999999999998</v>
      </c>
      <c r="R968" t="s">
        <v>8710</v>
      </c>
      <c r="S968" t="str">
        <f ca="1">Izračun!$T$1</f>
        <v>0</v>
      </c>
    </row>
    <row r="969" spans="1:19" x14ac:dyDescent="0.25">
      <c r="A969" t="s">
        <v>4762</v>
      </c>
      <c r="B969" t="s">
        <v>12436</v>
      </c>
      <c r="C969" t="s">
        <v>8708</v>
      </c>
      <c r="F969" s="2">
        <f>VLOOKUP(A969,Izračun!A:J,10,0)</f>
        <v>10.662799999999997</v>
      </c>
      <c r="H969">
        <f>VLOOKUP(A969,Izračun!A:F,6,0)</f>
        <v>42</v>
      </c>
      <c r="J969" t="s">
        <v>14574</v>
      </c>
      <c r="M969" t="s">
        <v>8709</v>
      </c>
      <c r="Q969" s="3" t="str">
        <f ca="1">IF(VLOOKUP(A969,Izračun!A:Q,17,0)=0," ",VLOOKUP(A969,Izračun!A:Q,17,0))</f>
        <v xml:space="preserve"> </v>
      </c>
      <c r="R969" t="s">
        <v>8710</v>
      </c>
      <c r="S969" t="str">
        <f ca="1">Izračun!$T$1</f>
        <v>0</v>
      </c>
    </row>
    <row r="970" spans="1:19" x14ac:dyDescent="0.25">
      <c r="A970" t="s">
        <v>830</v>
      </c>
      <c r="B970" t="s">
        <v>8999</v>
      </c>
      <c r="C970" t="s">
        <v>8708</v>
      </c>
      <c r="F970" s="2">
        <f>VLOOKUP(A970,Izračun!A:J,10,0)</f>
        <v>10.665240000000001</v>
      </c>
      <c r="H970">
        <f>VLOOKUP(A970,Izračun!A:F,6,0)</f>
        <v>57</v>
      </c>
      <c r="J970" t="s">
        <v>14574</v>
      </c>
      <c r="M970" t="s">
        <v>8709</v>
      </c>
      <c r="Q970" s="3" t="str">
        <f ca="1">IF(VLOOKUP(A970,Izračun!A:Q,17,0)=0," ",VLOOKUP(A970,Izračun!A:Q,17,0))</f>
        <v xml:space="preserve"> </v>
      </c>
      <c r="R970" t="s">
        <v>8710</v>
      </c>
      <c r="S970" t="str">
        <f ca="1">Izračun!$T$1</f>
        <v>0</v>
      </c>
    </row>
    <row r="971" spans="1:19" x14ac:dyDescent="0.25">
      <c r="A971" t="s">
        <v>3451</v>
      </c>
      <c r="B971" t="s">
        <v>12709</v>
      </c>
      <c r="C971" t="s">
        <v>8708</v>
      </c>
      <c r="F971" s="2">
        <f>VLOOKUP(A971,Izračun!A:J,10,0)</f>
        <v>10.688175999999999</v>
      </c>
      <c r="H971">
        <f>VLOOKUP(A971,Izračun!A:F,6,0)</f>
        <v>136</v>
      </c>
      <c r="J971" t="s">
        <v>14574</v>
      </c>
      <c r="M971" t="s">
        <v>8709</v>
      </c>
      <c r="Q971" s="3" t="str">
        <f ca="1">IF(VLOOKUP(A971,Izračun!A:Q,17,0)=0," ",VLOOKUP(A971,Izračun!A:Q,17,0))</f>
        <v xml:space="preserve"> </v>
      </c>
      <c r="R971" t="s">
        <v>8710</v>
      </c>
      <c r="S971" t="str">
        <f ca="1">Izračun!$T$1</f>
        <v>0</v>
      </c>
    </row>
    <row r="972" spans="1:19" x14ac:dyDescent="0.25">
      <c r="A972" t="s">
        <v>9768</v>
      </c>
      <c r="B972" t="s">
        <v>13194</v>
      </c>
      <c r="C972" t="s">
        <v>8708</v>
      </c>
      <c r="F972" s="2">
        <f>VLOOKUP(A972,Izračun!A:J,10,0)</f>
        <v>10.6962768</v>
      </c>
      <c r="H972">
        <f>VLOOKUP(A972,Izračun!A:F,6,0)</f>
        <v>6</v>
      </c>
      <c r="J972" t="s">
        <v>14574</v>
      </c>
      <c r="M972" t="s">
        <v>8709</v>
      </c>
      <c r="Q972" s="3" t="str">
        <f ca="1">IF(VLOOKUP(A972,Izračun!A:Q,17,0)=0," ",VLOOKUP(A972,Izračun!A:Q,17,0))</f>
        <v xml:space="preserve"> </v>
      </c>
      <c r="R972" t="s">
        <v>8710</v>
      </c>
      <c r="S972" t="str">
        <f ca="1">Izračun!$T$1</f>
        <v>0</v>
      </c>
    </row>
    <row r="973" spans="1:19" x14ac:dyDescent="0.25">
      <c r="A973" t="s">
        <v>7327</v>
      </c>
      <c r="B973" t="s">
        <v>13549</v>
      </c>
      <c r="C973" t="s">
        <v>8708</v>
      </c>
      <c r="F973" s="2">
        <f>VLOOKUP(A973,Izračun!A:J,10,0)</f>
        <v>10.698677760000001</v>
      </c>
      <c r="H973">
        <f>VLOOKUP(A973,Izračun!A:F,6,0)</f>
        <v>11</v>
      </c>
      <c r="J973" t="s">
        <v>14574</v>
      </c>
      <c r="M973" t="s">
        <v>8709</v>
      </c>
      <c r="Q973" s="3" t="str">
        <f ca="1">IF(VLOOKUP(A973,Izračun!A:Q,17,0)=0," ",VLOOKUP(A973,Izračun!A:Q,17,0))</f>
        <v xml:space="preserve"> </v>
      </c>
      <c r="R973" t="s">
        <v>8710</v>
      </c>
      <c r="S973" t="str">
        <f ca="1">Izračun!$T$1</f>
        <v>0</v>
      </c>
    </row>
    <row r="974" spans="1:19" x14ac:dyDescent="0.25">
      <c r="A974" t="s">
        <v>6494</v>
      </c>
      <c r="B974" t="s">
        <v>8743</v>
      </c>
      <c r="C974" t="s">
        <v>8708</v>
      </c>
      <c r="F974" s="2">
        <f>VLOOKUP(A974,Izračun!A:J,10,0)</f>
        <v>10.732340000000001</v>
      </c>
      <c r="H974">
        <f>VLOOKUP(A974,Izračun!A:F,6,0)</f>
        <v>19</v>
      </c>
      <c r="J974" t="s">
        <v>14574</v>
      </c>
      <c r="M974" t="s">
        <v>8709</v>
      </c>
      <c r="Q974" s="3">
        <f ca="1">IF(VLOOKUP(A974,Izračun!A:Q,17,0)=0," ",VLOOKUP(A974,Izračun!A:Q,17,0))</f>
        <v>9.8850499999999979</v>
      </c>
      <c r="R974" t="s">
        <v>8710</v>
      </c>
      <c r="S974" t="str">
        <f ca="1">Izračun!$T$1</f>
        <v>0</v>
      </c>
    </row>
    <row r="975" spans="1:19" x14ac:dyDescent="0.25">
      <c r="A975" t="s">
        <v>5125</v>
      </c>
      <c r="B975" t="s">
        <v>14029</v>
      </c>
      <c r="C975" t="s">
        <v>8708</v>
      </c>
      <c r="F975" s="2">
        <f>VLOOKUP(A975,Izračun!A:J,10,0)</f>
        <v>10.775039999999999</v>
      </c>
      <c r="H975">
        <f>VLOOKUP(A975,Izračun!A:F,6,0)</f>
        <v>3</v>
      </c>
      <c r="J975" t="s">
        <v>14574</v>
      </c>
      <c r="M975" t="s">
        <v>8709</v>
      </c>
      <c r="Q975" s="3" t="str">
        <f ca="1">IF(VLOOKUP(A975,Izračun!A:Q,17,0)=0," ",VLOOKUP(A975,Izračun!A:Q,17,0))</f>
        <v xml:space="preserve"> </v>
      </c>
      <c r="R975" t="s">
        <v>8710</v>
      </c>
      <c r="S975" t="str">
        <f ca="1">Izračun!$T$1</f>
        <v>0</v>
      </c>
    </row>
    <row r="976" spans="1:19" x14ac:dyDescent="0.25">
      <c r="A976" t="s">
        <v>11671</v>
      </c>
      <c r="B976" t="s">
        <v>13982</v>
      </c>
      <c r="C976" t="s">
        <v>8708</v>
      </c>
      <c r="F976" s="2">
        <f>VLOOKUP(A976,Izračun!A:J,10,0)</f>
        <v>10.778700000000001</v>
      </c>
      <c r="H976">
        <f>VLOOKUP(A976,Izračun!A:F,6,0)</f>
        <v>22</v>
      </c>
      <c r="J976" t="s">
        <v>14574</v>
      </c>
      <c r="M976" t="s">
        <v>8709</v>
      </c>
      <c r="Q976" s="3">
        <f ca="1">IF(VLOOKUP(A976,Izračun!A:Q,17,0)=0," ",VLOOKUP(A976,Izračun!A:Q,17,0))</f>
        <v>9.9277500000000014</v>
      </c>
      <c r="R976" t="s">
        <v>8710</v>
      </c>
      <c r="S976" t="str">
        <f ca="1">Izračun!$T$1</f>
        <v>0</v>
      </c>
    </row>
    <row r="977" spans="1:19" x14ac:dyDescent="0.25">
      <c r="A977" t="s">
        <v>5511</v>
      </c>
      <c r="B977" t="s">
        <v>9273</v>
      </c>
      <c r="C977" t="s">
        <v>8708</v>
      </c>
      <c r="F977" s="2">
        <f>VLOOKUP(A977,Izračun!A:J,10,0)</f>
        <v>10.825792</v>
      </c>
      <c r="H977">
        <f>VLOOKUP(A977,Izračun!A:F,6,0)</f>
        <v>12</v>
      </c>
      <c r="J977" t="s">
        <v>14574</v>
      </c>
      <c r="M977" t="s">
        <v>8709</v>
      </c>
      <c r="Q977" s="3" t="str">
        <f ca="1">IF(VLOOKUP(A977,Izračun!A:Q,17,0)=0," ",VLOOKUP(A977,Izračun!A:Q,17,0))</f>
        <v xml:space="preserve"> </v>
      </c>
      <c r="R977" t="s">
        <v>8710</v>
      </c>
      <c r="S977" t="str">
        <f ca="1">Izračun!$T$1</f>
        <v>0</v>
      </c>
    </row>
    <row r="978" spans="1:19" x14ac:dyDescent="0.25">
      <c r="A978" t="s">
        <v>4476</v>
      </c>
      <c r="B978" t="s">
        <v>9026</v>
      </c>
      <c r="C978" t="s">
        <v>8708</v>
      </c>
      <c r="F978" s="2">
        <f>VLOOKUP(A978,Izračun!A:J,10,0)</f>
        <v>10.837259999999999</v>
      </c>
      <c r="H978">
        <f>VLOOKUP(A978,Izračun!A:F,6,0)</f>
        <v>13</v>
      </c>
      <c r="J978" t="s">
        <v>14574</v>
      </c>
      <c r="M978" t="s">
        <v>8709</v>
      </c>
      <c r="Q978" s="3" t="str">
        <f ca="1">IF(VLOOKUP(A978,Izračun!A:Q,17,0)=0," ",VLOOKUP(A978,Izračun!A:Q,17,0))</f>
        <v xml:space="preserve"> </v>
      </c>
      <c r="R978" t="s">
        <v>8710</v>
      </c>
      <c r="S978" t="str">
        <f ca="1">Izračun!$T$1</f>
        <v>0</v>
      </c>
    </row>
    <row r="979" spans="1:19" x14ac:dyDescent="0.25">
      <c r="A979" t="s">
        <v>2311</v>
      </c>
      <c r="B979" t="s">
        <v>8858</v>
      </c>
      <c r="C979" t="s">
        <v>8708</v>
      </c>
      <c r="F979" s="2">
        <f>VLOOKUP(A979,Izračun!A:J,10,0)</f>
        <v>10.87295232</v>
      </c>
      <c r="H979">
        <f>VLOOKUP(A979,Izračun!A:F,6,0)</f>
        <v>4</v>
      </c>
      <c r="J979" t="s">
        <v>14574</v>
      </c>
      <c r="M979" t="s">
        <v>8709</v>
      </c>
      <c r="Q979" s="3" t="str">
        <f ca="1">IF(VLOOKUP(A979,Izračun!A:Q,17,0)=0," ",VLOOKUP(A979,Izračun!A:Q,17,0))</f>
        <v xml:space="preserve"> </v>
      </c>
      <c r="R979" t="s">
        <v>8710</v>
      </c>
      <c r="S979" t="str">
        <f ca="1">Izračun!$T$1</f>
        <v>0</v>
      </c>
    </row>
    <row r="980" spans="1:19" x14ac:dyDescent="0.25">
      <c r="A980" t="s">
        <v>3810</v>
      </c>
      <c r="B980" t="s">
        <v>13183</v>
      </c>
      <c r="C980" t="s">
        <v>8708</v>
      </c>
      <c r="F980" s="2">
        <f>VLOOKUP(A980,Izračun!A:J,10,0)</f>
        <v>10.892160000000001</v>
      </c>
      <c r="H980">
        <f>VLOOKUP(A980,Izračun!A:F,6,0)</f>
        <v>16</v>
      </c>
      <c r="J980" t="s">
        <v>14574</v>
      </c>
      <c r="M980" t="s">
        <v>8709</v>
      </c>
      <c r="Q980" s="3" t="str">
        <f ca="1">IF(VLOOKUP(A980,Izračun!A:Q,17,0)=0," ",VLOOKUP(A980,Izračun!A:Q,17,0))</f>
        <v xml:space="preserve"> </v>
      </c>
      <c r="R980" t="s">
        <v>8710</v>
      </c>
      <c r="S980" t="str">
        <f ca="1">Izračun!$T$1</f>
        <v>0</v>
      </c>
    </row>
    <row r="981" spans="1:19" x14ac:dyDescent="0.25">
      <c r="A981" t="s">
        <v>4908</v>
      </c>
      <c r="B981" t="s">
        <v>12529</v>
      </c>
      <c r="C981" t="s">
        <v>8708</v>
      </c>
      <c r="F981" s="2">
        <f>VLOOKUP(A981,Izračun!A:J,10,0)</f>
        <v>10.894599999999999</v>
      </c>
      <c r="H981">
        <f>VLOOKUP(A981,Izračun!A:F,6,0)</f>
        <v>29</v>
      </c>
      <c r="J981" t="s">
        <v>14574</v>
      </c>
      <c r="M981" t="s">
        <v>8709</v>
      </c>
      <c r="Q981" s="3" t="str">
        <f ca="1">IF(VLOOKUP(A981,Izračun!A:Q,17,0)=0," ",VLOOKUP(A981,Izračun!A:Q,17,0))</f>
        <v xml:space="preserve"> </v>
      </c>
      <c r="R981" t="s">
        <v>8710</v>
      </c>
      <c r="S981" t="str">
        <f ca="1">Izračun!$T$1</f>
        <v>0</v>
      </c>
    </row>
    <row r="982" spans="1:19" x14ac:dyDescent="0.25">
      <c r="A982" t="s">
        <v>4910</v>
      </c>
      <c r="B982" t="s">
        <v>13421</v>
      </c>
      <c r="C982" t="s">
        <v>8708</v>
      </c>
      <c r="F982" s="2">
        <f>VLOOKUP(A982,Izračun!A:J,10,0)</f>
        <v>10.894599999999999</v>
      </c>
      <c r="H982">
        <f>VLOOKUP(A982,Izračun!A:F,6,0)</f>
        <v>33</v>
      </c>
      <c r="J982" t="s">
        <v>14574</v>
      </c>
      <c r="M982" t="s">
        <v>8709</v>
      </c>
      <c r="Q982" s="3" t="str">
        <f ca="1">IF(VLOOKUP(A982,Izračun!A:Q,17,0)=0," ",VLOOKUP(A982,Izračun!A:Q,17,0))</f>
        <v xml:space="preserve"> </v>
      </c>
      <c r="R982" t="s">
        <v>8710</v>
      </c>
      <c r="S982" t="str">
        <f ca="1">Izračun!$T$1</f>
        <v>0</v>
      </c>
    </row>
    <row r="983" spans="1:19" x14ac:dyDescent="0.25">
      <c r="A983" t="s">
        <v>4912</v>
      </c>
      <c r="B983" t="s">
        <v>13420</v>
      </c>
      <c r="C983" t="s">
        <v>8708</v>
      </c>
      <c r="F983" s="2">
        <f>VLOOKUP(A983,Izračun!A:J,10,0)</f>
        <v>10.894599999999999</v>
      </c>
      <c r="H983">
        <f>VLOOKUP(A983,Izračun!A:F,6,0)</f>
        <v>32</v>
      </c>
      <c r="J983" t="s">
        <v>14574</v>
      </c>
      <c r="M983" t="s">
        <v>8709</v>
      </c>
      <c r="Q983" s="3" t="str">
        <f ca="1">IF(VLOOKUP(A983,Izračun!A:Q,17,0)=0," ",VLOOKUP(A983,Izračun!A:Q,17,0))</f>
        <v xml:space="preserve"> </v>
      </c>
      <c r="R983" t="s">
        <v>8710</v>
      </c>
      <c r="S983" t="str">
        <f ca="1">Izračun!$T$1</f>
        <v>0</v>
      </c>
    </row>
    <row r="984" spans="1:19" x14ac:dyDescent="0.25">
      <c r="A984" t="s">
        <v>4904</v>
      </c>
      <c r="B984" t="s">
        <v>13381</v>
      </c>
      <c r="C984" t="s">
        <v>8708</v>
      </c>
      <c r="F984" s="2">
        <f>VLOOKUP(A984,Izračun!A:J,10,0)</f>
        <v>10.894599999999999</v>
      </c>
      <c r="H984">
        <f>VLOOKUP(A984,Izračun!A:F,6,0)</f>
        <v>38</v>
      </c>
      <c r="J984" t="s">
        <v>14574</v>
      </c>
      <c r="M984" t="s">
        <v>8709</v>
      </c>
      <c r="Q984" s="3" t="str">
        <f ca="1">IF(VLOOKUP(A984,Izračun!A:Q,17,0)=0," ",VLOOKUP(A984,Izračun!A:Q,17,0))</f>
        <v xml:space="preserve"> </v>
      </c>
      <c r="R984" t="s">
        <v>8710</v>
      </c>
      <c r="S984" t="str">
        <f ca="1">Izračun!$T$1</f>
        <v>0</v>
      </c>
    </row>
    <row r="985" spans="1:19" x14ac:dyDescent="0.25">
      <c r="A985" t="s">
        <v>4900</v>
      </c>
      <c r="B985" t="s">
        <v>12638</v>
      </c>
      <c r="C985" t="s">
        <v>8708</v>
      </c>
      <c r="F985" s="2">
        <f>VLOOKUP(A985,Izračun!A:J,10,0)</f>
        <v>10.894599999999999</v>
      </c>
      <c r="H985">
        <f>VLOOKUP(A985,Izračun!A:F,6,0)</f>
        <v>26</v>
      </c>
      <c r="J985" t="s">
        <v>14574</v>
      </c>
      <c r="M985" t="s">
        <v>8709</v>
      </c>
      <c r="Q985" s="3" t="str">
        <f ca="1">IF(VLOOKUP(A985,Izračun!A:Q,17,0)=0," ",VLOOKUP(A985,Izračun!A:Q,17,0))</f>
        <v xml:space="preserve"> </v>
      </c>
      <c r="R985" t="s">
        <v>8710</v>
      </c>
      <c r="S985" t="str">
        <f ca="1">Izračun!$T$1</f>
        <v>0</v>
      </c>
    </row>
    <row r="986" spans="1:19" x14ac:dyDescent="0.25">
      <c r="A986" t="s">
        <v>6877</v>
      </c>
      <c r="B986" t="s">
        <v>9518</v>
      </c>
      <c r="C986" t="s">
        <v>8708</v>
      </c>
      <c r="F986" s="2">
        <f>VLOOKUP(A986,Izračun!A:J,10,0)</f>
        <v>10.918999999999999</v>
      </c>
      <c r="H986">
        <f>VLOOKUP(A986,Izračun!A:F,6,0)</f>
        <v>0</v>
      </c>
      <c r="J986" t="s">
        <v>14574</v>
      </c>
      <c r="M986" t="s">
        <v>8709</v>
      </c>
      <c r="Q986" s="3" t="str">
        <f ca="1">IF(VLOOKUP(A986,Izračun!A:Q,17,0)=0," ",VLOOKUP(A986,Izračun!A:Q,17,0))</f>
        <v xml:space="preserve"> </v>
      </c>
      <c r="R986" t="s">
        <v>8710</v>
      </c>
      <c r="S986" t="str">
        <f ca="1">Izračun!$T$1</f>
        <v>0</v>
      </c>
    </row>
    <row r="987" spans="1:19" x14ac:dyDescent="0.25">
      <c r="A987" t="s">
        <v>5415</v>
      </c>
      <c r="B987" t="s">
        <v>10994</v>
      </c>
      <c r="C987" t="s">
        <v>8708</v>
      </c>
      <c r="F987" s="2">
        <f>VLOOKUP(A987,Izračun!A:J,10,0)</f>
        <v>10.929003999999999</v>
      </c>
      <c r="H987">
        <f>VLOOKUP(A987,Izračun!A:F,6,0)</f>
        <v>70</v>
      </c>
      <c r="J987" t="s">
        <v>14574</v>
      </c>
      <c r="M987" t="s">
        <v>8709</v>
      </c>
      <c r="Q987" s="3">
        <f ca="1">IF(VLOOKUP(A987,Izračun!A:Q,17,0)=0," ",VLOOKUP(A987,Izračun!A:Q,17,0))</f>
        <v>9.8826099999999997</v>
      </c>
      <c r="R987" t="s">
        <v>8710</v>
      </c>
      <c r="S987" t="str">
        <f ca="1">Izračun!$T$1</f>
        <v>0</v>
      </c>
    </row>
    <row r="988" spans="1:19" x14ac:dyDescent="0.25">
      <c r="A988" t="s">
        <v>1292</v>
      </c>
      <c r="B988" t="s">
        <v>8907</v>
      </c>
      <c r="C988" t="s">
        <v>8708</v>
      </c>
      <c r="F988" s="2">
        <f>VLOOKUP(A988,Izračun!A:J,10,0)</f>
        <v>10.940471999999998</v>
      </c>
      <c r="H988">
        <f>VLOOKUP(A988,Izračun!A:F,6,0)</f>
        <v>9</v>
      </c>
      <c r="J988" t="s">
        <v>14574</v>
      </c>
      <c r="M988" t="s">
        <v>8709</v>
      </c>
      <c r="Q988" s="3" t="str">
        <f ca="1">IF(VLOOKUP(A988,Izračun!A:Q,17,0)=0," ",VLOOKUP(A988,Izračun!A:Q,17,0))</f>
        <v xml:space="preserve"> </v>
      </c>
      <c r="R988" t="s">
        <v>8710</v>
      </c>
      <c r="S988" t="str">
        <f ca="1">Izračun!$T$1</f>
        <v>0</v>
      </c>
    </row>
    <row r="989" spans="1:19" x14ac:dyDescent="0.25">
      <c r="A989" t="s">
        <v>7325</v>
      </c>
      <c r="B989" t="s">
        <v>13553</v>
      </c>
      <c r="C989" t="s">
        <v>8708</v>
      </c>
      <c r="F989" s="2">
        <f>VLOOKUP(A989,Izračun!A:J,10,0)</f>
        <v>10.948377599999999</v>
      </c>
      <c r="H989">
        <f>VLOOKUP(A989,Izračun!A:F,6,0)</f>
        <v>13</v>
      </c>
      <c r="J989" t="s">
        <v>14574</v>
      </c>
      <c r="M989" t="s">
        <v>8709</v>
      </c>
      <c r="Q989" s="3" t="str">
        <f ca="1">IF(VLOOKUP(A989,Izračun!A:Q,17,0)=0," ",VLOOKUP(A989,Izračun!A:Q,17,0))</f>
        <v xml:space="preserve"> </v>
      </c>
      <c r="R989" t="s">
        <v>8710</v>
      </c>
      <c r="S989" t="str">
        <f ca="1">Izračun!$T$1</f>
        <v>0</v>
      </c>
    </row>
    <row r="990" spans="1:19" x14ac:dyDescent="0.25">
      <c r="A990" t="s">
        <v>720</v>
      </c>
      <c r="B990" t="s">
        <v>9414</v>
      </c>
      <c r="C990" t="s">
        <v>8708</v>
      </c>
      <c r="F990" s="2">
        <f>VLOOKUP(A990,Izračun!A:J,10,0)</f>
        <v>10.95194</v>
      </c>
      <c r="H990">
        <f>VLOOKUP(A990,Izračun!A:F,6,0)</f>
        <v>45</v>
      </c>
      <c r="J990" t="s">
        <v>14574</v>
      </c>
      <c r="M990" t="s">
        <v>8709</v>
      </c>
      <c r="Q990" s="3" t="str">
        <f ca="1">IF(VLOOKUP(A990,Izračun!A:Q,17,0)=0," ",VLOOKUP(A990,Izračun!A:Q,17,0))</f>
        <v xml:space="preserve"> </v>
      </c>
      <c r="R990" t="s">
        <v>8710</v>
      </c>
      <c r="S990" t="str">
        <f ca="1">Izračun!$T$1</f>
        <v>0</v>
      </c>
    </row>
    <row r="991" spans="1:19" x14ac:dyDescent="0.25">
      <c r="A991" t="s">
        <v>558</v>
      </c>
      <c r="B991" t="s">
        <v>11865</v>
      </c>
      <c r="C991" t="s">
        <v>8708</v>
      </c>
      <c r="F991" s="2">
        <f>VLOOKUP(A991,Izračun!A:J,10,0)</f>
        <v>10.997812</v>
      </c>
      <c r="H991">
        <f>VLOOKUP(A991,Izračun!A:F,6,0)</f>
        <v>0</v>
      </c>
      <c r="J991" t="s">
        <v>14574</v>
      </c>
      <c r="M991" t="s">
        <v>8709</v>
      </c>
      <c r="Q991" s="3" t="str">
        <f ca="1">IF(VLOOKUP(A991,Izračun!A:Q,17,0)=0," ",VLOOKUP(A991,Izračun!A:Q,17,0))</f>
        <v xml:space="preserve"> </v>
      </c>
      <c r="R991" t="s">
        <v>8710</v>
      </c>
      <c r="S991" t="str">
        <f ca="1">Izračun!$T$1</f>
        <v>0</v>
      </c>
    </row>
    <row r="992" spans="1:19" x14ac:dyDescent="0.25">
      <c r="A992" t="s">
        <v>545</v>
      </c>
      <c r="B992" t="s">
        <v>9409</v>
      </c>
      <c r="C992" t="s">
        <v>8708</v>
      </c>
      <c r="F992" s="2">
        <f>VLOOKUP(A992,Izračun!A:J,10,0)</f>
        <v>10.997812</v>
      </c>
      <c r="H992">
        <f>VLOOKUP(A992,Izračun!A:F,6,0)</f>
        <v>3</v>
      </c>
      <c r="J992" t="s">
        <v>14574</v>
      </c>
      <c r="M992" t="s">
        <v>8709</v>
      </c>
      <c r="Q992" s="3" t="str">
        <f ca="1">IF(VLOOKUP(A992,Izračun!A:Q,17,0)=0," ",VLOOKUP(A992,Izračun!A:Q,17,0))</f>
        <v xml:space="preserve"> </v>
      </c>
      <c r="R992" t="s">
        <v>8710</v>
      </c>
      <c r="S992" t="str">
        <f ca="1">Izračun!$T$1</f>
        <v>0</v>
      </c>
    </row>
    <row r="993" spans="1:19" x14ac:dyDescent="0.25">
      <c r="A993" t="s">
        <v>4463</v>
      </c>
      <c r="B993" t="s">
        <v>9110</v>
      </c>
      <c r="C993" t="s">
        <v>8708</v>
      </c>
      <c r="F993" s="2">
        <f>VLOOKUP(A993,Izračun!A:J,10,0)</f>
        <v>11.066619999999999</v>
      </c>
      <c r="H993">
        <f>VLOOKUP(A993,Izračun!A:F,6,0)</f>
        <v>51</v>
      </c>
      <c r="J993" t="s">
        <v>14574</v>
      </c>
      <c r="M993" t="s">
        <v>8709</v>
      </c>
      <c r="Q993" s="3">
        <f ca="1">IF(VLOOKUP(A993,Izračun!A:Q,17,0)=0," ",VLOOKUP(A993,Izračun!A:Q,17,0))</f>
        <v>10.007050000000001</v>
      </c>
      <c r="R993" t="s">
        <v>8710</v>
      </c>
      <c r="S993" t="str">
        <f ca="1">Izračun!$T$1</f>
        <v>0</v>
      </c>
    </row>
    <row r="994" spans="1:19" x14ac:dyDescent="0.25">
      <c r="A994" t="s">
        <v>2517</v>
      </c>
      <c r="B994" t="s">
        <v>9315</v>
      </c>
      <c r="C994" t="s">
        <v>8708</v>
      </c>
      <c r="F994" s="2">
        <f>VLOOKUP(A994,Izračun!A:J,10,0)</f>
        <v>11.11481</v>
      </c>
      <c r="H994">
        <f>VLOOKUP(A994,Izračun!A:F,6,0)</f>
        <v>241</v>
      </c>
      <c r="J994" t="s">
        <v>14574</v>
      </c>
      <c r="M994" t="s">
        <v>8709</v>
      </c>
      <c r="Q994" s="3" t="str">
        <f ca="1">IF(VLOOKUP(A994,Izračun!A:Q,17,0)=0," ",VLOOKUP(A994,Izračun!A:Q,17,0))</f>
        <v xml:space="preserve"> </v>
      </c>
      <c r="R994" t="s">
        <v>8710</v>
      </c>
      <c r="S994" t="str">
        <f ca="1">Izračun!$T$1</f>
        <v>0</v>
      </c>
    </row>
    <row r="995" spans="1:19" x14ac:dyDescent="0.25">
      <c r="A995" t="s">
        <v>12509</v>
      </c>
      <c r="B995" t="s">
        <v>13898</v>
      </c>
      <c r="C995" t="s">
        <v>8708</v>
      </c>
      <c r="F995" s="2">
        <f>VLOOKUP(A995,Izračun!A:J,10,0)</f>
        <v>11.146896000000002</v>
      </c>
      <c r="H995">
        <f>VLOOKUP(A995,Izračun!A:F,6,0)</f>
        <v>88</v>
      </c>
      <c r="J995" t="s">
        <v>14574</v>
      </c>
      <c r="M995" t="s">
        <v>8709</v>
      </c>
      <c r="Q995" s="3" t="str">
        <f ca="1">IF(VLOOKUP(A995,Izračun!A:Q,17,0)=0," ",VLOOKUP(A995,Izračun!A:Q,17,0))</f>
        <v xml:space="preserve"> </v>
      </c>
      <c r="R995" t="s">
        <v>8710</v>
      </c>
      <c r="S995" t="str">
        <f ca="1">Izračun!$T$1</f>
        <v>0</v>
      </c>
    </row>
    <row r="996" spans="1:19" x14ac:dyDescent="0.25">
      <c r="A996" t="s">
        <v>2809</v>
      </c>
      <c r="B996" t="s">
        <v>9206</v>
      </c>
      <c r="C996" t="s">
        <v>8708</v>
      </c>
      <c r="F996" s="2">
        <f>VLOOKUP(A996,Izračun!A:J,10,0)</f>
        <v>11.146896000000002</v>
      </c>
      <c r="H996">
        <f>VLOOKUP(A996,Izračun!A:F,6,0)</f>
        <v>113</v>
      </c>
      <c r="J996" t="s">
        <v>14574</v>
      </c>
      <c r="M996" t="s">
        <v>8709</v>
      </c>
      <c r="Q996" s="3" t="str">
        <f ca="1">IF(VLOOKUP(A996,Izračun!A:Q,17,0)=0," ",VLOOKUP(A996,Izračun!A:Q,17,0))</f>
        <v xml:space="preserve"> </v>
      </c>
      <c r="R996" t="s">
        <v>8710</v>
      </c>
      <c r="S996" t="str">
        <f ca="1">Izračun!$T$1</f>
        <v>0</v>
      </c>
    </row>
    <row r="997" spans="1:19" x14ac:dyDescent="0.25">
      <c r="A997" t="s">
        <v>1374</v>
      </c>
      <c r="B997" t="s">
        <v>14036</v>
      </c>
      <c r="C997" t="s">
        <v>8708</v>
      </c>
      <c r="F997" s="2">
        <f>VLOOKUP(A997,Izračun!A:J,10,0)</f>
        <v>11.149823999999999</v>
      </c>
      <c r="H997">
        <f>VLOOKUP(A997,Izračun!A:F,6,0)</f>
        <v>3</v>
      </c>
      <c r="J997" t="s">
        <v>14574</v>
      </c>
      <c r="M997" t="s">
        <v>8709</v>
      </c>
      <c r="Q997" s="3">
        <f ca="1">IF(VLOOKUP(A997,Izračun!A:Q,17,0)=0," ",VLOOKUP(A997,Izračun!A:Q,17,0))</f>
        <v>10.452959999999999</v>
      </c>
      <c r="R997" t="s">
        <v>8710</v>
      </c>
      <c r="S997" t="str">
        <f ca="1">Izračun!$T$1</f>
        <v>0</v>
      </c>
    </row>
    <row r="998" spans="1:19" x14ac:dyDescent="0.25">
      <c r="A998" t="s">
        <v>5312</v>
      </c>
      <c r="B998" t="s">
        <v>9434</v>
      </c>
      <c r="C998" t="s">
        <v>8708</v>
      </c>
      <c r="F998" s="2">
        <f>VLOOKUP(A998,Izračun!A:J,10,0)</f>
        <v>11.181299999999998</v>
      </c>
      <c r="H998">
        <f>VLOOKUP(A998,Izračun!A:F,6,0)</f>
        <v>33</v>
      </c>
      <c r="J998" t="s">
        <v>14574</v>
      </c>
      <c r="M998" t="s">
        <v>8709</v>
      </c>
      <c r="Q998" s="3" t="str">
        <f ca="1">IF(VLOOKUP(A998,Izračun!A:Q,17,0)=0," ",VLOOKUP(A998,Izračun!A:Q,17,0))</f>
        <v xml:space="preserve"> </v>
      </c>
      <c r="R998" t="s">
        <v>8710</v>
      </c>
      <c r="S998" t="str">
        <f ca="1">Izračun!$T$1</f>
        <v>0</v>
      </c>
    </row>
    <row r="999" spans="1:19" x14ac:dyDescent="0.25">
      <c r="A999" t="s">
        <v>508</v>
      </c>
      <c r="B999" t="s">
        <v>11968</v>
      </c>
      <c r="C999" t="s">
        <v>8708</v>
      </c>
      <c r="F999" s="2">
        <f>VLOOKUP(A999,Izračun!A:J,10,0)</f>
        <v>11.181299999999998</v>
      </c>
      <c r="H999">
        <f>VLOOKUP(A999,Izračun!A:F,6,0)</f>
        <v>13</v>
      </c>
      <c r="J999" t="s">
        <v>14574</v>
      </c>
      <c r="M999" t="s">
        <v>8709</v>
      </c>
      <c r="Q999" s="3" t="str">
        <f ca="1">IF(VLOOKUP(A999,Izračun!A:Q,17,0)=0," ",VLOOKUP(A999,Izračun!A:Q,17,0))</f>
        <v xml:space="preserve"> </v>
      </c>
      <c r="R999" t="s">
        <v>8710</v>
      </c>
      <c r="S999" t="str">
        <f ca="1">Izračun!$T$1</f>
        <v>0</v>
      </c>
    </row>
    <row r="1000" spans="1:19" x14ac:dyDescent="0.25">
      <c r="A1000" t="s">
        <v>1674</v>
      </c>
      <c r="B1000" t="s">
        <v>10941</v>
      </c>
      <c r="C1000" t="s">
        <v>8708</v>
      </c>
      <c r="F1000" s="2">
        <f>VLOOKUP(A1000,Izračun!A:J,10,0)</f>
        <v>11.184228000000001</v>
      </c>
      <c r="H1000">
        <f>VLOOKUP(A1000,Izračun!A:F,6,0)</f>
        <v>29</v>
      </c>
      <c r="J1000" t="s">
        <v>14574</v>
      </c>
      <c r="M1000" t="s">
        <v>8709</v>
      </c>
      <c r="Q1000" s="3" t="str">
        <f ca="1">IF(VLOOKUP(A1000,Izračun!A:Q,17,0)=0," ",VLOOKUP(A1000,Izračun!A:Q,17,0))</f>
        <v xml:space="preserve"> </v>
      </c>
      <c r="R1000" t="s">
        <v>8710</v>
      </c>
      <c r="S1000" t="str">
        <f ca="1">Izračun!$T$1</f>
        <v>0</v>
      </c>
    </row>
    <row r="1001" spans="1:19" x14ac:dyDescent="0.25">
      <c r="A1001" t="s">
        <v>745</v>
      </c>
      <c r="B1001" t="s">
        <v>9095</v>
      </c>
      <c r="C1001" t="s">
        <v>8708</v>
      </c>
      <c r="F1001" s="2">
        <f>VLOOKUP(A1001,Izračun!A:J,10,0)</f>
        <v>11.192768000000001</v>
      </c>
      <c r="H1001">
        <f>VLOOKUP(A1001,Izračun!A:F,6,0)</f>
        <v>18</v>
      </c>
      <c r="J1001" t="s">
        <v>14574</v>
      </c>
      <c r="M1001" t="s">
        <v>8709</v>
      </c>
      <c r="Q1001" s="3" t="str">
        <f ca="1">IF(VLOOKUP(A1001,Izračun!A:Q,17,0)=0," ",VLOOKUP(A1001,Izračun!A:Q,17,0))</f>
        <v xml:space="preserve"> </v>
      </c>
      <c r="R1001" t="s">
        <v>8710</v>
      </c>
      <c r="S1001" t="str">
        <f ca="1">Izračun!$T$1</f>
        <v>0</v>
      </c>
    </row>
    <row r="1002" spans="1:19" x14ac:dyDescent="0.25">
      <c r="A1002" t="s">
        <v>4611</v>
      </c>
      <c r="B1002" t="s">
        <v>14053</v>
      </c>
      <c r="C1002" t="s">
        <v>8708</v>
      </c>
      <c r="F1002" s="2">
        <f>VLOOKUP(A1002,Izračun!A:J,10,0)</f>
        <v>11.231808000000001</v>
      </c>
      <c r="H1002">
        <f>VLOOKUP(A1002,Izračun!A:F,6,0)</f>
        <v>18</v>
      </c>
      <c r="J1002" t="s">
        <v>14574</v>
      </c>
      <c r="M1002" t="s">
        <v>8709</v>
      </c>
      <c r="Q1002" s="3" t="str">
        <f ca="1">IF(VLOOKUP(A1002,Izračun!A:Q,17,0)=0," ",VLOOKUP(A1002,Izračun!A:Q,17,0))</f>
        <v xml:space="preserve"> </v>
      </c>
      <c r="R1002" t="s">
        <v>8710</v>
      </c>
      <c r="S1002" t="str">
        <f ca="1">Izračun!$T$1</f>
        <v>0</v>
      </c>
    </row>
    <row r="1003" spans="1:19" x14ac:dyDescent="0.25">
      <c r="A1003" t="s">
        <v>1734</v>
      </c>
      <c r="B1003" t="s">
        <v>13605</v>
      </c>
      <c r="C1003" t="s">
        <v>8708</v>
      </c>
      <c r="F1003" s="2">
        <f>VLOOKUP(A1003,Izračun!A:J,10,0)</f>
        <v>11.23864</v>
      </c>
      <c r="H1003">
        <f>VLOOKUP(A1003,Izračun!A:F,6,0)</f>
        <v>27</v>
      </c>
      <c r="J1003" t="s">
        <v>14574</v>
      </c>
      <c r="M1003" t="s">
        <v>8709</v>
      </c>
      <c r="Q1003" s="3" t="str">
        <f ca="1">IF(VLOOKUP(A1003,Izračun!A:Q,17,0)=0," ",VLOOKUP(A1003,Izračun!A:Q,17,0))</f>
        <v xml:space="preserve"> </v>
      </c>
      <c r="R1003" t="s">
        <v>8710</v>
      </c>
      <c r="S1003" t="str">
        <f ca="1">Izračun!$T$1</f>
        <v>0</v>
      </c>
    </row>
    <row r="1004" spans="1:19" x14ac:dyDescent="0.25">
      <c r="A1004" t="s">
        <v>6776</v>
      </c>
      <c r="B1004" t="s">
        <v>8963</v>
      </c>
      <c r="C1004" t="s">
        <v>8708</v>
      </c>
      <c r="F1004" s="2">
        <f>VLOOKUP(A1004,Izračun!A:J,10,0)</f>
        <v>11.23864</v>
      </c>
      <c r="H1004">
        <f>VLOOKUP(A1004,Izračun!A:F,6,0)</f>
        <v>15</v>
      </c>
      <c r="J1004" t="s">
        <v>14574</v>
      </c>
      <c r="M1004" t="s">
        <v>8709</v>
      </c>
      <c r="Q1004" s="3" t="str">
        <f ca="1">IF(VLOOKUP(A1004,Izračun!A:Q,17,0)=0," ",VLOOKUP(A1004,Izračun!A:Q,17,0))</f>
        <v xml:space="preserve"> </v>
      </c>
      <c r="R1004" t="s">
        <v>8710</v>
      </c>
      <c r="S1004" t="str">
        <f ca="1">Izračun!$T$1</f>
        <v>0</v>
      </c>
    </row>
    <row r="1005" spans="1:19" x14ac:dyDescent="0.25">
      <c r="A1005" t="s">
        <v>6515</v>
      </c>
      <c r="B1005" t="s">
        <v>9151</v>
      </c>
      <c r="C1005" t="s">
        <v>8708</v>
      </c>
      <c r="F1005" s="2">
        <f>VLOOKUP(A1005,Izračun!A:J,10,0)</f>
        <v>11.23864</v>
      </c>
      <c r="H1005">
        <f>VLOOKUP(A1005,Izračun!A:F,6,0)</f>
        <v>0</v>
      </c>
      <c r="J1005" t="s">
        <v>14574</v>
      </c>
      <c r="M1005" t="s">
        <v>8709</v>
      </c>
      <c r="Q1005" s="3" t="str">
        <f ca="1">IF(VLOOKUP(A1005,Izračun!A:Q,17,0)=0," ",VLOOKUP(A1005,Izračun!A:Q,17,0))</f>
        <v xml:space="preserve"> </v>
      </c>
      <c r="R1005" t="s">
        <v>8710</v>
      </c>
      <c r="S1005" t="str">
        <f ca="1">Izračun!$T$1</f>
        <v>0</v>
      </c>
    </row>
    <row r="1006" spans="1:19" x14ac:dyDescent="0.25">
      <c r="A1006" t="s">
        <v>2531</v>
      </c>
      <c r="B1006" t="s">
        <v>13905</v>
      </c>
      <c r="C1006" t="s">
        <v>8708</v>
      </c>
      <c r="F1006" s="2">
        <f>VLOOKUP(A1006,Izračun!A:J,10,0)</f>
        <v>11.2423</v>
      </c>
      <c r="H1006">
        <f>VLOOKUP(A1006,Izračun!A:F,6,0)</f>
        <v>8</v>
      </c>
      <c r="J1006" t="s">
        <v>14574</v>
      </c>
      <c r="M1006" t="s">
        <v>8709</v>
      </c>
      <c r="Q1006" s="3" t="str">
        <f ca="1">IF(VLOOKUP(A1006,Izračun!A:Q,17,0)=0," ",VLOOKUP(A1006,Izračun!A:Q,17,0))</f>
        <v xml:space="preserve"> </v>
      </c>
      <c r="R1006" t="s">
        <v>8710</v>
      </c>
      <c r="S1006" t="str">
        <f ca="1">Izračun!$T$1</f>
        <v>0</v>
      </c>
    </row>
    <row r="1007" spans="1:19" x14ac:dyDescent="0.25">
      <c r="A1007" t="s">
        <v>11292</v>
      </c>
      <c r="B1007" t="s">
        <v>12432</v>
      </c>
      <c r="C1007" t="s">
        <v>8708</v>
      </c>
      <c r="F1007" s="2">
        <f>VLOOKUP(A1007,Izračun!A:J,10,0)</f>
        <v>11.243519999999998</v>
      </c>
      <c r="H1007">
        <f>VLOOKUP(A1007,Izračun!A:F,6,0)</f>
        <v>23</v>
      </c>
      <c r="J1007" t="s">
        <v>14574</v>
      </c>
      <c r="M1007" t="s">
        <v>8709</v>
      </c>
      <c r="Q1007" s="3">
        <f ca="1">IF(VLOOKUP(A1007,Izračun!A:Q,17,0)=0," ",VLOOKUP(A1007,Izračun!A:Q,17,0))</f>
        <v>10.540800000000001</v>
      </c>
      <c r="R1007" t="s">
        <v>8710</v>
      </c>
      <c r="S1007" t="str">
        <f ca="1">Izračun!$T$1</f>
        <v>0</v>
      </c>
    </row>
    <row r="1008" spans="1:19" x14ac:dyDescent="0.25">
      <c r="A1008" t="s">
        <v>6354</v>
      </c>
      <c r="B1008" t="s">
        <v>8724</v>
      </c>
      <c r="C1008" t="s">
        <v>8708</v>
      </c>
      <c r="F1008" s="2">
        <f>VLOOKUP(A1008,Izračun!A:J,10,0)</f>
        <v>11.2728</v>
      </c>
      <c r="H1008">
        <f>VLOOKUP(A1008,Izračun!A:F,6,0)</f>
        <v>0</v>
      </c>
      <c r="J1008" t="s">
        <v>14574</v>
      </c>
      <c r="M1008" t="s">
        <v>8709</v>
      </c>
      <c r="Q1008" s="3" t="str">
        <f ca="1">IF(VLOOKUP(A1008,Izračun!A:Q,17,0)=0," ",VLOOKUP(A1008,Izračun!A:Q,17,0))</f>
        <v xml:space="preserve"> </v>
      </c>
      <c r="R1008" t="s">
        <v>8710</v>
      </c>
      <c r="S1008" t="str">
        <f ca="1">Izračun!$T$1</f>
        <v>0</v>
      </c>
    </row>
    <row r="1009" spans="1:19" x14ac:dyDescent="0.25">
      <c r="A1009" t="s">
        <v>6351</v>
      </c>
      <c r="B1009" t="s">
        <v>9580</v>
      </c>
      <c r="C1009" t="s">
        <v>8708</v>
      </c>
      <c r="F1009" s="2">
        <f>VLOOKUP(A1009,Izračun!A:J,10,0)</f>
        <v>11.2728</v>
      </c>
      <c r="H1009">
        <f>VLOOKUP(A1009,Izračun!A:F,6,0)</f>
        <v>0</v>
      </c>
      <c r="J1009" t="s">
        <v>14574</v>
      </c>
      <c r="M1009" t="s">
        <v>8709</v>
      </c>
      <c r="Q1009" s="3" t="str">
        <f ca="1">IF(VLOOKUP(A1009,Izračun!A:Q,17,0)=0," ",VLOOKUP(A1009,Izračun!A:Q,17,0))</f>
        <v xml:space="preserve"> </v>
      </c>
      <c r="R1009" t="s">
        <v>8710</v>
      </c>
      <c r="S1009" t="str">
        <f ca="1">Izračun!$T$1</f>
        <v>0</v>
      </c>
    </row>
    <row r="1010" spans="1:19" x14ac:dyDescent="0.25">
      <c r="A1010" t="s">
        <v>11</v>
      </c>
      <c r="B1010" t="s">
        <v>11811</v>
      </c>
      <c r="C1010" t="s">
        <v>8708</v>
      </c>
      <c r="F1010" s="2">
        <f>VLOOKUP(A1010,Izračun!A:J,10,0)</f>
        <v>11.273043999999999</v>
      </c>
      <c r="H1010">
        <f>VLOOKUP(A1010,Izračun!A:F,6,0)</f>
        <v>10</v>
      </c>
      <c r="J1010" t="s">
        <v>14574</v>
      </c>
      <c r="M1010" t="s">
        <v>8709</v>
      </c>
      <c r="Q1010" s="3" t="str">
        <f ca="1">IF(VLOOKUP(A1010,Izračun!A:Q,17,0)=0," ",VLOOKUP(A1010,Izračun!A:Q,17,0))</f>
        <v xml:space="preserve"> </v>
      </c>
      <c r="R1010" t="s">
        <v>8710</v>
      </c>
      <c r="S1010" t="str">
        <f ca="1">Izračun!$T$1</f>
        <v>0</v>
      </c>
    </row>
    <row r="1011" spans="1:19" x14ac:dyDescent="0.25">
      <c r="A1011" t="s">
        <v>4478</v>
      </c>
      <c r="B1011" t="s">
        <v>11967</v>
      </c>
      <c r="C1011" t="s">
        <v>8708</v>
      </c>
      <c r="F1011" s="2">
        <f>VLOOKUP(A1011,Izračun!A:J,10,0)</f>
        <v>11.29598</v>
      </c>
      <c r="H1011">
        <f>VLOOKUP(A1011,Izračun!A:F,6,0)</f>
        <v>0</v>
      </c>
      <c r="J1011" t="s">
        <v>14574</v>
      </c>
      <c r="M1011" t="s">
        <v>8709</v>
      </c>
      <c r="Q1011" s="3" t="str">
        <f ca="1">IF(VLOOKUP(A1011,Izračun!A:Q,17,0)=0," ",VLOOKUP(A1011,Izračun!A:Q,17,0))</f>
        <v xml:space="preserve"> </v>
      </c>
      <c r="R1011" t="s">
        <v>8710</v>
      </c>
      <c r="S1011" t="str">
        <f ca="1">Izračun!$T$1</f>
        <v>0</v>
      </c>
    </row>
    <row r="1012" spans="1:19" x14ac:dyDescent="0.25">
      <c r="A1012" t="s">
        <v>10704</v>
      </c>
      <c r="B1012" t="s">
        <v>10951</v>
      </c>
      <c r="C1012" t="s">
        <v>8708</v>
      </c>
      <c r="F1012" s="2">
        <f>VLOOKUP(A1012,Izračun!A:J,10,0)</f>
        <v>11.3582</v>
      </c>
      <c r="H1012">
        <f>VLOOKUP(A1012,Izračun!A:F,6,0)</f>
        <v>7</v>
      </c>
      <c r="J1012" t="s">
        <v>14574</v>
      </c>
      <c r="M1012" t="s">
        <v>8709</v>
      </c>
      <c r="Q1012" s="3">
        <f ca="1">IF(VLOOKUP(A1012,Izračun!A:Q,17,0)=0," ",VLOOKUP(A1012,Izračun!A:Q,17,0))</f>
        <v>10.461500000000001</v>
      </c>
      <c r="R1012" t="s">
        <v>8710</v>
      </c>
      <c r="S1012" t="str">
        <f ca="1">Izračun!$T$1</f>
        <v>0</v>
      </c>
    </row>
    <row r="1013" spans="1:19" x14ac:dyDescent="0.25">
      <c r="A1013" t="s">
        <v>10706</v>
      </c>
      <c r="B1013" t="s">
        <v>11771</v>
      </c>
      <c r="C1013" t="s">
        <v>8708</v>
      </c>
      <c r="F1013" s="2">
        <f>VLOOKUP(A1013,Izračun!A:J,10,0)</f>
        <v>11.3582</v>
      </c>
      <c r="H1013">
        <f>VLOOKUP(A1013,Izračun!A:F,6,0)</f>
        <v>6</v>
      </c>
      <c r="J1013" t="s">
        <v>14574</v>
      </c>
      <c r="M1013" t="s">
        <v>8709</v>
      </c>
      <c r="Q1013" s="3">
        <f ca="1">IF(VLOOKUP(A1013,Izračun!A:Q,17,0)=0," ",VLOOKUP(A1013,Izračun!A:Q,17,0))</f>
        <v>10.461500000000001</v>
      </c>
      <c r="R1013" t="s">
        <v>8710</v>
      </c>
      <c r="S1013" t="str">
        <f ca="1">Izračun!$T$1</f>
        <v>0</v>
      </c>
    </row>
    <row r="1014" spans="1:19" x14ac:dyDescent="0.25">
      <c r="A1014" t="s">
        <v>2621</v>
      </c>
      <c r="B1014" t="s">
        <v>9299</v>
      </c>
      <c r="C1014" t="s">
        <v>8708</v>
      </c>
      <c r="F1014" s="2">
        <f>VLOOKUP(A1014,Izračun!A:J,10,0)</f>
        <v>11.41066</v>
      </c>
      <c r="H1014">
        <f>VLOOKUP(A1014,Izračun!A:F,6,0)</f>
        <v>13</v>
      </c>
      <c r="J1014" t="s">
        <v>14574</v>
      </c>
      <c r="M1014" t="s">
        <v>8709</v>
      </c>
      <c r="Q1014" s="3" t="str">
        <f ca="1">IF(VLOOKUP(A1014,Izračun!A:Q,17,0)=0," ",VLOOKUP(A1014,Izračun!A:Q,17,0))</f>
        <v xml:space="preserve"> </v>
      </c>
      <c r="R1014" t="s">
        <v>8710</v>
      </c>
      <c r="S1014" t="str">
        <f ca="1">Izračun!$T$1</f>
        <v>0</v>
      </c>
    </row>
    <row r="1015" spans="1:19" x14ac:dyDescent="0.25">
      <c r="A1015" t="s">
        <v>4631</v>
      </c>
      <c r="B1015" t="s">
        <v>8943</v>
      </c>
      <c r="C1015" t="s">
        <v>8708</v>
      </c>
      <c r="F1015" s="2">
        <f>VLOOKUP(A1015,Izračun!A:J,10,0)</f>
        <v>11.41066</v>
      </c>
      <c r="H1015">
        <f>VLOOKUP(A1015,Izračun!A:F,6,0)</f>
        <v>37</v>
      </c>
      <c r="J1015" t="s">
        <v>14574</v>
      </c>
      <c r="M1015" t="s">
        <v>8709</v>
      </c>
      <c r="Q1015" s="3" t="str">
        <f ca="1">IF(VLOOKUP(A1015,Izračun!A:Q,17,0)=0," ",VLOOKUP(A1015,Izračun!A:Q,17,0))</f>
        <v xml:space="preserve"> </v>
      </c>
      <c r="R1015" t="s">
        <v>8710</v>
      </c>
      <c r="S1015" t="str">
        <f ca="1">Izračun!$T$1</f>
        <v>0</v>
      </c>
    </row>
    <row r="1016" spans="1:19" x14ac:dyDescent="0.25">
      <c r="A1016" t="s">
        <v>4697</v>
      </c>
      <c r="B1016" t="s">
        <v>10020</v>
      </c>
      <c r="C1016" t="s">
        <v>8708</v>
      </c>
      <c r="F1016" s="2">
        <f>VLOOKUP(A1016,Izračun!A:J,10,0)</f>
        <v>11.41798</v>
      </c>
      <c r="H1016">
        <f>VLOOKUP(A1016,Izračun!A:F,6,0)</f>
        <v>65</v>
      </c>
      <c r="J1016" t="s">
        <v>14574</v>
      </c>
      <c r="M1016" t="s">
        <v>8709</v>
      </c>
      <c r="Q1016" s="3" t="str">
        <f ca="1">IF(VLOOKUP(A1016,Izračun!A:Q,17,0)=0," ",VLOOKUP(A1016,Izračun!A:Q,17,0))</f>
        <v xml:space="preserve"> </v>
      </c>
      <c r="R1016" t="s">
        <v>8710</v>
      </c>
      <c r="S1016" t="str">
        <f ca="1">Izračun!$T$1</f>
        <v>0</v>
      </c>
    </row>
    <row r="1017" spans="1:19" x14ac:dyDescent="0.25">
      <c r="A1017" t="s">
        <v>3222</v>
      </c>
      <c r="B1017" t="s">
        <v>10037</v>
      </c>
      <c r="C1017" t="s">
        <v>8708</v>
      </c>
      <c r="F1017" s="2">
        <f>VLOOKUP(A1017,Izračun!A:J,10,0)</f>
        <v>11.41798</v>
      </c>
      <c r="H1017">
        <f>VLOOKUP(A1017,Izračun!A:F,6,0)</f>
        <v>39</v>
      </c>
      <c r="J1017" t="s">
        <v>14574</v>
      </c>
      <c r="M1017" t="s">
        <v>8709</v>
      </c>
      <c r="Q1017" s="3" t="str">
        <f ca="1">IF(VLOOKUP(A1017,Izračun!A:Q,17,0)=0," ",VLOOKUP(A1017,Izračun!A:Q,17,0))</f>
        <v xml:space="preserve"> </v>
      </c>
      <c r="R1017" t="s">
        <v>8710</v>
      </c>
      <c r="S1017" t="str">
        <f ca="1">Izračun!$T$1</f>
        <v>0</v>
      </c>
    </row>
    <row r="1018" spans="1:19" x14ac:dyDescent="0.25">
      <c r="A1018" t="s">
        <v>5288</v>
      </c>
      <c r="B1018" t="s">
        <v>13182</v>
      </c>
      <c r="C1018" t="s">
        <v>8708</v>
      </c>
      <c r="F1018" s="2">
        <f>VLOOKUP(A1018,Izračun!A:J,10,0)</f>
        <v>11.419199999999998</v>
      </c>
      <c r="H1018">
        <f>VLOOKUP(A1018,Izračun!A:F,6,0)</f>
        <v>6</v>
      </c>
      <c r="J1018" t="s">
        <v>14574</v>
      </c>
      <c r="M1018" t="s">
        <v>8709</v>
      </c>
      <c r="Q1018" s="3" t="str">
        <f ca="1">IF(VLOOKUP(A1018,Izračun!A:Q,17,0)=0," ",VLOOKUP(A1018,Izračun!A:Q,17,0))</f>
        <v xml:space="preserve"> </v>
      </c>
      <c r="R1018" t="s">
        <v>8710</v>
      </c>
      <c r="S1018" t="str">
        <f ca="1">Izračun!$T$1</f>
        <v>0</v>
      </c>
    </row>
    <row r="1019" spans="1:19" x14ac:dyDescent="0.25">
      <c r="A1019" t="s">
        <v>6743</v>
      </c>
      <c r="B1019" t="s">
        <v>9275</v>
      </c>
      <c r="C1019" t="s">
        <v>8708</v>
      </c>
      <c r="F1019" s="2">
        <f>VLOOKUP(A1019,Izračun!A:J,10,0)</f>
        <v>11.445063999999999</v>
      </c>
      <c r="H1019">
        <f>VLOOKUP(A1019,Izračun!A:F,6,0)</f>
        <v>5</v>
      </c>
      <c r="J1019" t="s">
        <v>14574</v>
      </c>
      <c r="M1019" t="s">
        <v>8709</v>
      </c>
      <c r="Q1019" s="3" t="str">
        <f ca="1">IF(VLOOKUP(A1019,Izračun!A:Q,17,0)=0," ",VLOOKUP(A1019,Izračun!A:Q,17,0))</f>
        <v xml:space="preserve"> </v>
      </c>
      <c r="R1019" t="s">
        <v>8710</v>
      </c>
      <c r="S1019" t="str">
        <f ca="1">Izračun!$T$1</f>
        <v>0</v>
      </c>
    </row>
    <row r="1020" spans="1:19" x14ac:dyDescent="0.25">
      <c r="A1020" t="s">
        <v>8253</v>
      </c>
      <c r="B1020" t="s">
        <v>9074</v>
      </c>
      <c r="C1020" t="s">
        <v>8708</v>
      </c>
      <c r="F1020" s="2">
        <f>VLOOKUP(A1020,Izračun!A:J,10,0)</f>
        <v>11.445063999999999</v>
      </c>
      <c r="H1020">
        <f>VLOOKUP(A1020,Izračun!A:F,6,0)</f>
        <v>0</v>
      </c>
      <c r="J1020" t="s">
        <v>14574</v>
      </c>
      <c r="M1020" t="s">
        <v>8709</v>
      </c>
      <c r="Q1020" s="3" t="str">
        <f ca="1">IF(VLOOKUP(A1020,Izračun!A:Q,17,0)=0," ",VLOOKUP(A1020,Izračun!A:Q,17,0))</f>
        <v xml:space="preserve"> </v>
      </c>
      <c r="R1020" t="s">
        <v>8710</v>
      </c>
      <c r="S1020" t="str">
        <f ca="1">Izračun!$T$1</f>
        <v>0</v>
      </c>
    </row>
    <row r="1021" spans="1:19" x14ac:dyDescent="0.25">
      <c r="A1021" t="s">
        <v>804</v>
      </c>
      <c r="B1021" t="s">
        <v>11866</v>
      </c>
      <c r="C1021" t="s">
        <v>8708</v>
      </c>
      <c r="F1021" s="2">
        <f>VLOOKUP(A1021,Izračun!A:J,10,0)</f>
        <v>11.445063999999999</v>
      </c>
      <c r="H1021">
        <f>VLOOKUP(A1021,Izračun!A:F,6,0)</f>
        <v>2</v>
      </c>
      <c r="J1021" t="s">
        <v>14574</v>
      </c>
      <c r="M1021" t="s">
        <v>8709</v>
      </c>
      <c r="Q1021" s="3" t="str">
        <f ca="1">IF(VLOOKUP(A1021,Izračun!A:Q,17,0)=0," ",VLOOKUP(A1021,Izračun!A:Q,17,0))</f>
        <v xml:space="preserve"> </v>
      </c>
      <c r="R1021" t="s">
        <v>8710</v>
      </c>
      <c r="S1021" t="str">
        <f ca="1">Izračun!$T$1</f>
        <v>0</v>
      </c>
    </row>
    <row r="1022" spans="1:19" x14ac:dyDescent="0.25">
      <c r="A1022" t="s">
        <v>1186</v>
      </c>
      <c r="B1022" t="s">
        <v>11874</v>
      </c>
      <c r="C1022" t="s">
        <v>8708</v>
      </c>
      <c r="F1022" s="2">
        <f>VLOOKUP(A1022,Izračun!A:J,10,0)</f>
        <v>11.445063999999999</v>
      </c>
      <c r="H1022">
        <f>VLOOKUP(A1022,Izračun!A:F,6,0)</f>
        <v>22</v>
      </c>
      <c r="J1022" t="s">
        <v>14574</v>
      </c>
      <c r="M1022" t="s">
        <v>8709</v>
      </c>
      <c r="Q1022" s="3" t="str">
        <f ca="1">IF(VLOOKUP(A1022,Izračun!A:Q,17,0)=0," ",VLOOKUP(A1022,Izračun!A:Q,17,0))</f>
        <v xml:space="preserve"> </v>
      </c>
      <c r="R1022" t="s">
        <v>8710</v>
      </c>
      <c r="S1022" t="str">
        <f ca="1">Izračun!$T$1</f>
        <v>0</v>
      </c>
    </row>
    <row r="1023" spans="1:19" x14ac:dyDescent="0.25">
      <c r="A1023" t="s">
        <v>6662</v>
      </c>
      <c r="B1023" t="s">
        <v>12423</v>
      </c>
      <c r="C1023" t="s">
        <v>8708</v>
      </c>
      <c r="F1023" s="2">
        <f>VLOOKUP(A1023,Izračun!A:J,10,0)</f>
        <v>11.445063999999999</v>
      </c>
      <c r="H1023">
        <f>VLOOKUP(A1023,Izračun!A:F,6,0)</f>
        <v>18</v>
      </c>
      <c r="J1023" t="s">
        <v>14574</v>
      </c>
      <c r="M1023" t="s">
        <v>8709</v>
      </c>
      <c r="Q1023" s="3" t="str">
        <f ca="1">IF(VLOOKUP(A1023,Izračun!A:Q,17,0)=0," ",VLOOKUP(A1023,Izračun!A:Q,17,0))</f>
        <v xml:space="preserve"> </v>
      </c>
      <c r="R1023" t="s">
        <v>8710</v>
      </c>
      <c r="S1023" t="str">
        <f ca="1">Izračun!$T$1</f>
        <v>0</v>
      </c>
    </row>
    <row r="1024" spans="1:19" x14ac:dyDescent="0.25">
      <c r="A1024" t="s">
        <v>708</v>
      </c>
      <c r="B1024" t="s">
        <v>9413</v>
      </c>
      <c r="C1024" t="s">
        <v>8708</v>
      </c>
      <c r="F1024" s="2">
        <f>VLOOKUP(A1024,Izračun!A:J,10,0)</f>
        <v>11.445063999999999</v>
      </c>
      <c r="H1024">
        <f>VLOOKUP(A1024,Izračun!A:F,6,0)</f>
        <v>616</v>
      </c>
      <c r="J1024" t="s">
        <v>14574</v>
      </c>
      <c r="M1024" t="s">
        <v>8709</v>
      </c>
      <c r="Q1024" s="3" t="str">
        <f ca="1">IF(VLOOKUP(A1024,Izračun!A:Q,17,0)=0," ",VLOOKUP(A1024,Izračun!A:Q,17,0))</f>
        <v xml:space="preserve"> </v>
      </c>
      <c r="R1024" t="s">
        <v>8710</v>
      </c>
      <c r="S1024" t="str">
        <f ca="1">Izračun!$T$1</f>
        <v>0</v>
      </c>
    </row>
    <row r="1025" spans="1:19" x14ac:dyDescent="0.25">
      <c r="A1025" t="s">
        <v>612</v>
      </c>
      <c r="B1025" t="s">
        <v>9457</v>
      </c>
      <c r="C1025" t="s">
        <v>8708</v>
      </c>
      <c r="F1025" s="2">
        <f>VLOOKUP(A1025,Izračun!A:J,10,0)</f>
        <v>11.445063999999999</v>
      </c>
      <c r="H1025">
        <f>VLOOKUP(A1025,Izračun!A:F,6,0)</f>
        <v>12</v>
      </c>
      <c r="J1025" t="s">
        <v>14574</v>
      </c>
      <c r="M1025" t="s">
        <v>8709</v>
      </c>
      <c r="Q1025" s="3" t="str">
        <f ca="1">IF(VLOOKUP(A1025,Izračun!A:Q,17,0)=0," ",VLOOKUP(A1025,Izračun!A:Q,17,0))</f>
        <v xml:space="preserve"> </v>
      </c>
      <c r="R1025" t="s">
        <v>8710</v>
      </c>
      <c r="S1025" t="str">
        <f ca="1">Izračun!$T$1</f>
        <v>0</v>
      </c>
    </row>
    <row r="1026" spans="1:19" x14ac:dyDescent="0.25">
      <c r="A1026" t="s">
        <v>6640</v>
      </c>
      <c r="B1026" t="s">
        <v>13552</v>
      </c>
      <c r="C1026" t="s">
        <v>8708</v>
      </c>
      <c r="F1026" s="2">
        <f>VLOOKUP(A1026,Izračun!A:J,10,0)</f>
        <v>11.445063999999999</v>
      </c>
      <c r="H1026">
        <f>VLOOKUP(A1026,Izračun!A:F,6,0)</f>
        <v>51</v>
      </c>
      <c r="J1026" t="s">
        <v>14574</v>
      </c>
      <c r="M1026" t="s">
        <v>8709</v>
      </c>
      <c r="Q1026" s="3" t="str">
        <f ca="1">IF(VLOOKUP(A1026,Izračun!A:Q,17,0)=0," ",VLOOKUP(A1026,Izračun!A:Q,17,0))</f>
        <v xml:space="preserve"> </v>
      </c>
      <c r="R1026" t="s">
        <v>8710</v>
      </c>
      <c r="S1026" t="str">
        <f ca="1">Izračun!$T$1</f>
        <v>0</v>
      </c>
    </row>
    <row r="1027" spans="1:19" x14ac:dyDescent="0.25">
      <c r="A1027" t="s">
        <v>3077</v>
      </c>
      <c r="B1027" t="s">
        <v>9319</v>
      </c>
      <c r="C1027" t="s">
        <v>8708</v>
      </c>
      <c r="F1027" s="2">
        <f>VLOOKUP(A1027,Izračun!A:J,10,0)</f>
        <v>9.54528</v>
      </c>
      <c r="H1027">
        <f>VLOOKUP(A1027,Izračun!A:F,6,0)</f>
        <v>310</v>
      </c>
      <c r="J1027" t="s">
        <v>14574</v>
      </c>
      <c r="M1027" t="s">
        <v>8709</v>
      </c>
      <c r="Q1027" s="3">
        <f ca="1">IF(VLOOKUP(A1027,Izračun!A:Q,17,0)=0," ",VLOOKUP(A1027,Izračun!A:Q,17,0))</f>
        <v>8.9487000000000005</v>
      </c>
      <c r="R1027" t="s">
        <v>8710</v>
      </c>
      <c r="S1027" t="str">
        <f ca="1">Izračun!$T$1</f>
        <v>0</v>
      </c>
    </row>
    <row r="1028" spans="1:19" x14ac:dyDescent="0.25">
      <c r="A1028" t="s">
        <v>2917</v>
      </c>
      <c r="B1028" t="s">
        <v>13235</v>
      </c>
      <c r="C1028" t="s">
        <v>8708</v>
      </c>
      <c r="F1028" s="2">
        <f>VLOOKUP(A1028,Izračun!A:J,10,0)</f>
        <v>11.532049999999998</v>
      </c>
      <c r="H1028">
        <f>VLOOKUP(A1028,Izračun!A:F,6,0)</f>
        <v>16</v>
      </c>
      <c r="J1028" t="s">
        <v>14574</v>
      </c>
      <c r="M1028" t="s">
        <v>8709</v>
      </c>
      <c r="Q1028" s="3" t="str">
        <f ca="1">IF(VLOOKUP(A1028,Izračun!A:Q,17,0)=0," ",VLOOKUP(A1028,Izračun!A:Q,17,0))</f>
        <v xml:space="preserve"> </v>
      </c>
      <c r="R1028" t="s">
        <v>8710</v>
      </c>
      <c r="S1028" t="str">
        <f ca="1">Izračun!$T$1</f>
        <v>0</v>
      </c>
    </row>
    <row r="1029" spans="1:19" x14ac:dyDescent="0.25">
      <c r="A1029" t="s">
        <v>10646</v>
      </c>
      <c r="B1029" t="s">
        <v>12445</v>
      </c>
      <c r="C1029" t="s">
        <v>8708</v>
      </c>
      <c r="F1029" s="2">
        <f>VLOOKUP(A1029,Izračun!A:J,10,0)</f>
        <v>11.532049999999998</v>
      </c>
      <c r="H1029">
        <f>VLOOKUP(A1029,Izračun!A:F,6,0)</f>
        <v>0</v>
      </c>
      <c r="J1029" t="s">
        <v>14574</v>
      </c>
      <c r="M1029" t="s">
        <v>8709</v>
      </c>
      <c r="Q1029" s="3" t="str">
        <f ca="1">IF(VLOOKUP(A1029,Izračun!A:Q,17,0)=0," ",VLOOKUP(A1029,Izračun!A:Q,17,0))</f>
        <v xml:space="preserve"> </v>
      </c>
      <c r="R1029" t="s">
        <v>8710</v>
      </c>
      <c r="S1029" t="str">
        <f ca="1">Izračun!$T$1</f>
        <v>0</v>
      </c>
    </row>
    <row r="1030" spans="1:19" x14ac:dyDescent="0.25">
      <c r="A1030" t="s">
        <v>11673</v>
      </c>
      <c r="B1030" t="s">
        <v>12519</v>
      </c>
      <c r="C1030" t="s">
        <v>8708</v>
      </c>
      <c r="F1030" s="2">
        <f>VLOOKUP(A1030,Izračun!A:J,10,0)</f>
        <v>11.56682</v>
      </c>
      <c r="H1030">
        <f>VLOOKUP(A1030,Izračun!A:F,6,0)</f>
        <v>4</v>
      </c>
      <c r="J1030" t="s">
        <v>14574</v>
      </c>
      <c r="M1030" t="s">
        <v>8709</v>
      </c>
      <c r="Q1030" s="3">
        <f ca="1">IF(VLOOKUP(A1030,Izračun!A:Q,17,0)=0," ",VLOOKUP(A1030,Izračun!A:Q,17,0))</f>
        <v>10.653649999999999</v>
      </c>
      <c r="R1030" t="s">
        <v>8710</v>
      </c>
      <c r="S1030" t="str">
        <f ca="1">Izračun!$T$1</f>
        <v>0</v>
      </c>
    </row>
    <row r="1031" spans="1:19" x14ac:dyDescent="0.25">
      <c r="A1031" t="s">
        <v>11675</v>
      </c>
      <c r="B1031" t="s">
        <v>12557</v>
      </c>
      <c r="C1031" t="s">
        <v>8708</v>
      </c>
      <c r="F1031" s="2">
        <f>VLOOKUP(A1031,Izračun!A:J,10,0)</f>
        <v>11.56682</v>
      </c>
      <c r="H1031">
        <f>VLOOKUP(A1031,Izračun!A:F,6,0)</f>
        <v>6</v>
      </c>
      <c r="J1031" t="s">
        <v>14574</v>
      </c>
      <c r="M1031" t="s">
        <v>8709</v>
      </c>
      <c r="Q1031" s="3">
        <f ca="1">IF(VLOOKUP(A1031,Izračun!A:Q,17,0)=0," ",VLOOKUP(A1031,Izračun!A:Q,17,0))</f>
        <v>10.653649999999999</v>
      </c>
      <c r="R1031" t="s">
        <v>8710</v>
      </c>
      <c r="S1031" t="str">
        <f ca="1">Izračun!$T$1</f>
        <v>0</v>
      </c>
    </row>
    <row r="1032" spans="1:19" x14ac:dyDescent="0.25">
      <c r="A1032" t="s">
        <v>7881</v>
      </c>
      <c r="B1032" t="s">
        <v>9394</v>
      </c>
      <c r="C1032" t="s">
        <v>8708</v>
      </c>
      <c r="F1032" s="2">
        <f>VLOOKUP(A1032,Izračun!A:J,10,0)</f>
        <v>11.56682</v>
      </c>
      <c r="H1032">
        <f>VLOOKUP(A1032,Izračun!A:F,6,0)</f>
        <v>77</v>
      </c>
      <c r="J1032" t="s">
        <v>14574</v>
      </c>
      <c r="M1032" t="s">
        <v>8709</v>
      </c>
      <c r="Q1032" s="3" t="str">
        <f ca="1">IF(VLOOKUP(A1032,Izračun!A:Q,17,0)=0," ",VLOOKUP(A1032,Izračun!A:Q,17,0))</f>
        <v xml:space="preserve"> </v>
      </c>
      <c r="R1032" t="s">
        <v>8710</v>
      </c>
      <c r="S1032" t="str">
        <f ca="1">Izračun!$T$1</f>
        <v>0</v>
      </c>
    </row>
    <row r="1033" spans="1:19" x14ac:dyDescent="0.25">
      <c r="A1033" t="s">
        <v>11677</v>
      </c>
      <c r="B1033" t="s">
        <v>12627</v>
      </c>
      <c r="C1033" t="s">
        <v>8708</v>
      </c>
      <c r="F1033" s="2">
        <f>VLOOKUP(A1033,Izračun!A:J,10,0)</f>
        <v>11.56682</v>
      </c>
      <c r="H1033">
        <f>VLOOKUP(A1033,Izračun!A:F,6,0)</f>
        <v>3</v>
      </c>
      <c r="J1033" t="s">
        <v>14574</v>
      </c>
      <c r="M1033" t="s">
        <v>8709</v>
      </c>
      <c r="Q1033" s="3">
        <f ca="1">IF(VLOOKUP(A1033,Izračun!A:Q,17,0)=0," ",VLOOKUP(A1033,Izračun!A:Q,17,0))</f>
        <v>10.653649999999999</v>
      </c>
      <c r="R1033" t="s">
        <v>8710</v>
      </c>
      <c r="S1033" t="str">
        <f ca="1">Izračun!$T$1</f>
        <v>0</v>
      </c>
    </row>
    <row r="1034" spans="1:19" x14ac:dyDescent="0.25">
      <c r="A1034" t="s">
        <v>11679</v>
      </c>
      <c r="B1034" t="s">
        <v>12637</v>
      </c>
      <c r="C1034" t="s">
        <v>8708</v>
      </c>
      <c r="F1034" s="2">
        <f>VLOOKUP(A1034,Izračun!A:J,10,0)</f>
        <v>11.56682</v>
      </c>
      <c r="H1034">
        <f>VLOOKUP(A1034,Izračun!A:F,6,0)</f>
        <v>6</v>
      </c>
      <c r="J1034" t="s">
        <v>14574</v>
      </c>
      <c r="M1034" t="s">
        <v>8709</v>
      </c>
      <c r="Q1034" s="3">
        <f ca="1">IF(VLOOKUP(A1034,Izračun!A:Q,17,0)=0," ",VLOOKUP(A1034,Izračun!A:Q,17,0))</f>
        <v>10.653649999999999</v>
      </c>
      <c r="R1034" t="s">
        <v>8710</v>
      </c>
      <c r="S1034" t="str">
        <f ca="1">Izračun!$T$1</f>
        <v>0</v>
      </c>
    </row>
    <row r="1035" spans="1:19" x14ac:dyDescent="0.25">
      <c r="A1035" t="s">
        <v>5151</v>
      </c>
      <c r="B1035" t="s">
        <v>11800</v>
      </c>
      <c r="C1035" t="s">
        <v>8708</v>
      </c>
      <c r="F1035" s="2">
        <f>VLOOKUP(A1035,Izračun!A:J,10,0)</f>
        <v>11.56682</v>
      </c>
      <c r="H1035">
        <f>VLOOKUP(A1035,Izračun!A:F,6,0)</f>
        <v>18</v>
      </c>
      <c r="J1035" t="s">
        <v>14574</v>
      </c>
      <c r="M1035" t="s">
        <v>8709</v>
      </c>
      <c r="Q1035" s="3">
        <f ca="1">IF(VLOOKUP(A1035,Izračun!A:Q,17,0)=0," ",VLOOKUP(A1035,Izračun!A:Q,17,0))</f>
        <v>10.653649999999999</v>
      </c>
      <c r="R1035" t="s">
        <v>8710</v>
      </c>
      <c r="S1035" t="str">
        <f ca="1">Izračun!$T$1</f>
        <v>0</v>
      </c>
    </row>
    <row r="1036" spans="1:19" x14ac:dyDescent="0.25">
      <c r="A1036" t="s">
        <v>5347</v>
      </c>
      <c r="B1036" t="s">
        <v>9045</v>
      </c>
      <c r="C1036" t="s">
        <v>8708</v>
      </c>
      <c r="F1036" s="2">
        <f>VLOOKUP(A1036,Izračun!A:J,10,0)</f>
        <v>11.617084000000002</v>
      </c>
      <c r="H1036">
        <f>VLOOKUP(A1036,Izračun!A:F,6,0)</f>
        <v>0</v>
      </c>
      <c r="J1036" t="s">
        <v>14574</v>
      </c>
      <c r="M1036" t="s">
        <v>8709</v>
      </c>
      <c r="Q1036" s="3" t="str">
        <f ca="1">IF(VLOOKUP(A1036,Izračun!A:Q,17,0)=0," ",VLOOKUP(A1036,Izračun!A:Q,17,0))</f>
        <v xml:space="preserve"> </v>
      </c>
      <c r="R1036" t="s">
        <v>8710</v>
      </c>
      <c r="S1036" t="str">
        <f ca="1">Izračun!$T$1</f>
        <v>0</v>
      </c>
    </row>
    <row r="1037" spans="1:19" x14ac:dyDescent="0.25">
      <c r="A1037" t="s">
        <v>5942</v>
      </c>
      <c r="B1037" t="s">
        <v>12453</v>
      </c>
      <c r="C1037" t="s">
        <v>8708</v>
      </c>
      <c r="F1037" s="2">
        <f>VLOOKUP(A1037,Izračun!A:J,10,0)</f>
        <v>11.64002</v>
      </c>
      <c r="H1037">
        <f>VLOOKUP(A1037,Izračun!A:F,6,0)</f>
        <v>9</v>
      </c>
      <c r="J1037" t="s">
        <v>14574</v>
      </c>
      <c r="M1037" t="s">
        <v>8709</v>
      </c>
      <c r="Q1037" s="3" t="str">
        <f ca="1">IF(VLOOKUP(A1037,Izračun!A:Q,17,0)=0," ",VLOOKUP(A1037,Izračun!A:Q,17,0))</f>
        <v xml:space="preserve"> </v>
      </c>
      <c r="R1037" t="s">
        <v>8710</v>
      </c>
      <c r="S1037" t="str">
        <f ca="1">Izračun!$T$1</f>
        <v>0</v>
      </c>
    </row>
    <row r="1038" spans="1:19" x14ac:dyDescent="0.25">
      <c r="A1038" t="s">
        <v>11749</v>
      </c>
      <c r="B1038" t="s">
        <v>13864</v>
      </c>
      <c r="C1038" t="s">
        <v>8708</v>
      </c>
      <c r="F1038" s="2">
        <f>VLOOKUP(A1038,Izračun!A:J,10,0)</f>
        <v>11.662955999999999</v>
      </c>
      <c r="H1038">
        <f>VLOOKUP(A1038,Izračun!A:F,6,0)</f>
        <v>27</v>
      </c>
      <c r="J1038" t="s">
        <v>14574</v>
      </c>
      <c r="M1038" t="s">
        <v>8709</v>
      </c>
      <c r="Q1038" s="3" t="str">
        <f ca="1">IF(VLOOKUP(A1038,Izračun!A:Q,17,0)=0," ",VLOOKUP(A1038,Izračun!A:Q,17,0))</f>
        <v xml:space="preserve"> </v>
      </c>
      <c r="R1038" t="s">
        <v>8710</v>
      </c>
      <c r="S1038" t="str">
        <f ca="1">Izračun!$T$1</f>
        <v>0</v>
      </c>
    </row>
    <row r="1039" spans="1:19" x14ac:dyDescent="0.25">
      <c r="A1039" t="s">
        <v>765</v>
      </c>
      <c r="B1039" t="s">
        <v>12780</v>
      </c>
      <c r="C1039" t="s">
        <v>8708</v>
      </c>
      <c r="F1039" s="2">
        <f>VLOOKUP(A1039,Izračun!A:J,10,0)</f>
        <v>11.674424</v>
      </c>
      <c r="H1039">
        <f>VLOOKUP(A1039,Izračun!A:F,6,0)</f>
        <v>1</v>
      </c>
      <c r="J1039" t="s">
        <v>14574</v>
      </c>
      <c r="M1039" t="s">
        <v>8709</v>
      </c>
      <c r="Q1039" s="3" t="str">
        <f ca="1">IF(VLOOKUP(A1039,Izračun!A:Q,17,0)=0," ",VLOOKUP(A1039,Izračun!A:Q,17,0))</f>
        <v xml:space="preserve"> </v>
      </c>
      <c r="R1039" t="s">
        <v>8710</v>
      </c>
      <c r="S1039" t="str">
        <f ca="1">Izračun!$T$1</f>
        <v>0</v>
      </c>
    </row>
    <row r="1040" spans="1:19" x14ac:dyDescent="0.25">
      <c r="A1040" t="s">
        <v>4643</v>
      </c>
      <c r="B1040" t="s">
        <v>8878</v>
      </c>
      <c r="C1040" t="s">
        <v>8708</v>
      </c>
      <c r="F1040" s="2">
        <f>VLOOKUP(A1040,Izračun!A:J,10,0)</f>
        <v>11.685891999999999</v>
      </c>
      <c r="H1040">
        <f>VLOOKUP(A1040,Izračun!A:F,6,0)</f>
        <v>3</v>
      </c>
      <c r="J1040" t="s">
        <v>14574</v>
      </c>
      <c r="M1040" t="s">
        <v>8709</v>
      </c>
      <c r="Q1040" s="3" t="str">
        <f ca="1">IF(VLOOKUP(A1040,Izračun!A:Q,17,0)=0," ",VLOOKUP(A1040,Izračun!A:Q,17,0))</f>
        <v xml:space="preserve"> </v>
      </c>
      <c r="R1040" t="s">
        <v>8710</v>
      </c>
      <c r="S1040" t="str">
        <f ca="1">Izračun!$T$1</f>
        <v>0</v>
      </c>
    </row>
    <row r="1041" spans="1:19" x14ac:dyDescent="0.25">
      <c r="A1041" t="s">
        <v>10642</v>
      </c>
      <c r="B1041" t="s">
        <v>13955</v>
      </c>
      <c r="C1041" t="s">
        <v>8708</v>
      </c>
      <c r="F1041" s="2">
        <f>VLOOKUP(A1041,Izračun!A:J,10,0)</f>
        <v>11.688575999999999</v>
      </c>
      <c r="H1041">
        <f>VLOOKUP(A1041,Izračun!A:F,6,0)</f>
        <v>10</v>
      </c>
      <c r="J1041" t="s">
        <v>14574</v>
      </c>
      <c r="M1041" t="s">
        <v>8709</v>
      </c>
      <c r="Q1041" s="3" t="str">
        <f ca="1">IF(VLOOKUP(A1041,Izračun!A:Q,17,0)=0," ",VLOOKUP(A1041,Izračun!A:Q,17,0))</f>
        <v xml:space="preserve"> </v>
      </c>
      <c r="R1041" t="s">
        <v>8710</v>
      </c>
      <c r="S1041" t="str">
        <f ca="1">Izračun!$T$1</f>
        <v>0</v>
      </c>
    </row>
    <row r="1042" spans="1:19" x14ac:dyDescent="0.25">
      <c r="A1042" t="s">
        <v>7378</v>
      </c>
      <c r="B1042" t="s">
        <v>10393</v>
      </c>
      <c r="C1042" t="s">
        <v>8708</v>
      </c>
      <c r="F1042" s="2">
        <f>VLOOKUP(A1042,Izračun!A:J,10,0)</f>
        <v>11.716880000000002</v>
      </c>
      <c r="H1042">
        <f>VLOOKUP(A1042,Izračun!A:F,6,0)</f>
        <v>28</v>
      </c>
      <c r="J1042" t="s">
        <v>14574</v>
      </c>
      <c r="M1042" t="s">
        <v>8709</v>
      </c>
      <c r="Q1042" s="3" t="str">
        <f ca="1">IF(VLOOKUP(A1042,Izračun!A:Q,17,0)=0," ",VLOOKUP(A1042,Izračun!A:Q,17,0))</f>
        <v xml:space="preserve"> </v>
      </c>
      <c r="R1042" t="s">
        <v>8710</v>
      </c>
      <c r="S1042" t="str">
        <f ca="1">Izračun!$T$1</f>
        <v>0</v>
      </c>
    </row>
    <row r="1043" spans="1:19" x14ac:dyDescent="0.25">
      <c r="A1043" t="s">
        <v>3463</v>
      </c>
      <c r="B1043" t="s">
        <v>13378</v>
      </c>
      <c r="C1043" t="s">
        <v>8708</v>
      </c>
      <c r="F1043" s="2">
        <f>VLOOKUP(A1043,Izračun!A:J,10,0)</f>
        <v>11.731764</v>
      </c>
      <c r="H1043">
        <f>VLOOKUP(A1043,Izračun!A:F,6,0)</f>
        <v>2</v>
      </c>
      <c r="J1043" t="s">
        <v>14574</v>
      </c>
      <c r="M1043" t="s">
        <v>8709</v>
      </c>
      <c r="Q1043" s="3" t="str">
        <f ca="1">IF(VLOOKUP(A1043,Izračun!A:Q,17,0)=0," ",VLOOKUP(A1043,Izračun!A:Q,17,0))</f>
        <v xml:space="preserve"> </v>
      </c>
      <c r="R1043" t="s">
        <v>8710</v>
      </c>
      <c r="S1043" t="str">
        <f ca="1">Izračun!$T$1</f>
        <v>0</v>
      </c>
    </row>
    <row r="1044" spans="1:19" x14ac:dyDescent="0.25">
      <c r="A1044" t="s">
        <v>3455</v>
      </c>
      <c r="B1044" t="s">
        <v>12549</v>
      </c>
      <c r="C1044" t="s">
        <v>8708</v>
      </c>
      <c r="F1044" s="2">
        <f>VLOOKUP(A1044,Izračun!A:J,10,0)</f>
        <v>11.731764</v>
      </c>
      <c r="H1044">
        <f>VLOOKUP(A1044,Izračun!A:F,6,0)</f>
        <v>3</v>
      </c>
      <c r="J1044" t="s">
        <v>14574</v>
      </c>
      <c r="M1044" t="s">
        <v>8709</v>
      </c>
      <c r="Q1044" s="3" t="str">
        <f ca="1">IF(VLOOKUP(A1044,Izračun!A:Q,17,0)=0," ",VLOOKUP(A1044,Izračun!A:Q,17,0))</f>
        <v xml:space="preserve"> </v>
      </c>
      <c r="R1044" t="s">
        <v>8710</v>
      </c>
      <c r="S1044" t="str">
        <f ca="1">Izračun!$T$1</f>
        <v>0</v>
      </c>
    </row>
    <row r="1045" spans="1:19" x14ac:dyDescent="0.25">
      <c r="A1045" t="s">
        <v>3457</v>
      </c>
      <c r="B1045" t="s">
        <v>13404</v>
      </c>
      <c r="C1045" t="s">
        <v>8708</v>
      </c>
      <c r="F1045" s="2">
        <f>VLOOKUP(A1045,Izračun!A:J,10,0)</f>
        <v>11.731764</v>
      </c>
      <c r="H1045">
        <f>VLOOKUP(A1045,Izračun!A:F,6,0)</f>
        <v>2</v>
      </c>
      <c r="J1045" t="s">
        <v>14574</v>
      </c>
      <c r="M1045" t="s">
        <v>8709</v>
      </c>
      <c r="Q1045" s="3" t="str">
        <f ca="1">IF(VLOOKUP(A1045,Izračun!A:Q,17,0)=0," ",VLOOKUP(A1045,Izračun!A:Q,17,0))</f>
        <v xml:space="preserve"> </v>
      </c>
      <c r="R1045" t="s">
        <v>8710</v>
      </c>
      <c r="S1045" t="str">
        <f ca="1">Izračun!$T$1</f>
        <v>0</v>
      </c>
    </row>
    <row r="1046" spans="1:19" x14ac:dyDescent="0.25">
      <c r="A1046" t="s">
        <v>3461</v>
      </c>
      <c r="B1046" t="s">
        <v>13406</v>
      </c>
      <c r="C1046" t="s">
        <v>8708</v>
      </c>
      <c r="F1046" s="2">
        <f>VLOOKUP(A1046,Izračun!A:J,10,0)</f>
        <v>11.731764</v>
      </c>
      <c r="H1046">
        <f>VLOOKUP(A1046,Izračun!A:F,6,0)</f>
        <v>2</v>
      </c>
      <c r="J1046" t="s">
        <v>14574</v>
      </c>
      <c r="M1046" t="s">
        <v>8709</v>
      </c>
      <c r="Q1046" s="3" t="str">
        <f ca="1">IF(VLOOKUP(A1046,Izračun!A:Q,17,0)=0," ",VLOOKUP(A1046,Izračun!A:Q,17,0))</f>
        <v xml:space="preserve"> </v>
      </c>
      <c r="R1046" t="s">
        <v>8710</v>
      </c>
      <c r="S1046" t="str">
        <f ca="1">Izračun!$T$1</f>
        <v>0</v>
      </c>
    </row>
    <row r="1047" spans="1:19" x14ac:dyDescent="0.25">
      <c r="A1047" t="s">
        <v>5662</v>
      </c>
      <c r="B1047" t="s">
        <v>11961</v>
      </c>
      <c r="C1047" t="s">
        <v>8708</v>
      </c>
      <c r="F1047" s="2">
        <f>VLOOKUP(A1047,Izračun!A:J,10,0)</f>
        <v>11.731764</v>
      </c>
      <c r="H1047">
        <f>VLOOKUP(A1047,Izračun!A:F,6,0)</f>
        <v>1</v>
      </c>
      <c r="J1047" t="s">
        <v>14574</v>
      </c>
      <c r="M1047" t="s">
        <v>8709</v>
      </c>
      <c r="Q1047" s="3" t="str">
        <f ca="1">IF(VLOOKUP(A1047,Izračun!A:Q,17,0)=0," ",VLOOKUP(A1047,Izračun!A:Q,17,0))</f>
        <v xml:space="preserve"> </v>
      </c>
      <c r="R1047" t="s">
        <v>8710</v>
      </c>
      <c r="S1047" t="str">
        <f ca="1">Izračun!$T$1</f>
        <v>0</v>
      </c>
    </row>
    <row r="1048" spans="1:19" x14ac:dyDescent="0.25">
      <c r="A1048" t="s">
        <v>3459</v>
      </c>
      <c r="B1048" t="s">
        <v>13399</v>
      </c>
      <c r="C1048" t="s">
        <v>8708</v>
      </c>
      <c r="F1048" s="2">
        <f>VLOOKUP(A1048,Izračun!A:J,10,0)</f>
        <v>11.731764</v>
      </c>
      <c r="H1048">
        <f>VLOOKUP(A1048,Izračun!A:F,6,0)</f>
        <v>5</v>
      </c>
      <c r="J1048" t="s">
        <v>14574</v>
      </c>
      <c r="M1048" t="s">
        <v>8709</v>
      </c>
      <c r="Q1048" s="3" t="str">
        <f ca="1">IF(VLOOKUP(A1048,Izračun!A:Q,17,0)=0," ",VLOOKUP(A1048,Izračun!A:Q,17,0))</f>
        <v xml:space="preserve"> </v>
      </c>
      <c r="R1048" t="s">
        <v>8710</v>
      </c>
      <c r="S1048" t="str">
        <f ca="1">Izračun!$T$1</f>
        <v>0</v>
      </c>
    </row>
    <row r="1049" spans="1:19" x14ac:dyDescent="0.25">
      <c r="A1049" t="s">
        <v>7069</v>
      </c>
      <c r="B1049" t="s">
        <v>13562</v>
      </c>
      <c r="C1049" t="s">
        <v>8708</v>
      </c>
      <c r="F1049" s="2">
        <f>VLOOKUP(A1049,Izračun!A:J,10,0)</f>
        <v>11.782272000000001</v>
      </c>
      <c r="H1049">
        <f>VLOOKUP(A1049,Izračun!A:F,6,0)</f>
        <v>0</v>
      </c>
      <c r="J1049" t="s">
        <v>14574</v>
      </c>
      <c r="M1049" t="s">
        <v>8709</v>
      </c>
      <c r="Q1049" s="3" t="str">
        <f ca="1">IF(VLOOKUP(A1049,Izračun!A:Q,17,0)=0," ",VLOOKUP(A1049,Izračun!A:Q,17,0))</f>
        <v xml:space="preserve"> </v>
      </c>
      <c r="R1049" t="s">
        <v>8710</v>
      </c>
      <c r="S1049" t="str">
        <f ca="1">Izračun!$T$1</f>
        <v>0</v>
      </c>
    </row>
    <row r="1050" spans="1:19" x14ac:dyDescent="0.25">
      <c r="A1050" t="s">
        <v>1283</v>
      </c>
      <c r="B1050" t="s">
        <v>12373</v>
      </c>
      <c r="C1050" t="s">
        <v>8708</v>
      </c>
      <c r="F1050" s="2">
        <f>VLOOKUP(A1050,Izračun!A:J,10,0)</f>
        <v>11.789104</v>
      </c>
      <c r="H1050">
        <f>VLOOKUP(A1050,Izračun!A:F,6,0)</f>
        <v>2</v>
      </c>
      <c r="J1050" t="s">
        <v>14574</v>
      </c>
      <c r="M1050" t="s">
        <v>8709</v>
      </c>
      <c r="Q1050" s="3" t="str">
        <f ca="1">IF(VLOOKUP(A1050,Izračun!A:Q,17,0)=0," ",VLOOKUP(A1050,Izračun!A:Q,17,0))</f>
        <v xml:space="preserve"> </v>
      </c>
      <c r="R1050" t="s">
        <v>8710</v>
      </c>
      <c r="S1050" t="str">
        <f ca="1">Izračun!$T$1</f>
        <v>0</v>
      </c>
    </row>
    <row r="1051" spans="1:19" x14ac:dyDescent="0.25">
      <c r="A1051" t="s">
        <v>7644</v>
      </c>
      <c r="B1051" t="s">
        <v>9521</v>
      </c>
      <c r="C1051" t="s">
        <v>8708</v>
      </c>
      <c r="F1051" s="2">
        <f>VLOOKUP(A1051,Izračun!A:J,10,0)</f>
        <v>11.7974</v>
      </c>
      <c r="H1051">
        <f>VLOOKUP(A1051,Izračun!A:F,6,0)</f>
        <v>0</v>
      </c>
      <c r="J1051" t="s">
        <v>14574</v>
      </c>
      <c r="M1051" t="s">
        <v>8709</v>
      </c>
      <c r="Q1051" s="3" t="str">
        <f ca="1">IF(VLOOKUP(A1051,Izračun!A:Q,17,0)=0," ",VLOOKUP(A1051,Izračun!A:Q,17,0))</f>
        <v xml:space="preserve"> </v>
      </c>
      <c r="R1051" t="s">
        <v>8710</v>
      </c>
      <c r="S1051" t="str">
        <f ca="1">Izračun!$T$1</f>
        <v>0</v>
      </c>
    </row>
    <row r="1052" spans="1:19" x14ac:dyDescent="0.25">
      <c r="A1052" t="s">
        <v>13264</v>
      </c>
      <c r="B1052" t="s">
        <v>14119</v>
      </c>
      <c r="C1052" t="s">
        <v>8708</v>
      </c>
      <c r="F1052" s="2">
        <f>VLOOKUP(A1052,Izračun!A:J,10,0)</f>
        <v>11.857911999999999</v>
      </c>
      <c r="H1052">
        <f>VLOOKUP(A1052,Izračun!A:F,6,0)</f>
        <v>61</v>
      </c>
      <c r="J1052" t="s">
        <v>14574</v>
      </c>
      <c r="M1052" t="s">
        <v>8709</v>
      </c>
      <c r="Q1052" s="3" t="str">
        <f ca="1">IF(VLOOKUP(A1052,Izračun!A:Q,17,0)=0," ",VLOOKUP(A1052,Izračun!A:Q,17,0))</f>
        <v xml:space="preserve"> </v>
      </c>
      <c r="R1052" t="s">
        <v>8710</v>
      </c>
      <c r="S1052" t="str">
        <f ca="1">Izračun!$T$1</f>
        <v>0</v>
      </c>
    </row>
    <row r="1053" spans="1:19" x14ac:dyDescent="0.25">
      <c r="A1053" t="s">
        <v>8128</v>
      </c>
      <c r="B1053" t="s">
        <v>9565</v>
      </c>
      <c r="C1053" t="s">
        <v>8708</v>
      </c>
      <c r="F1053" s="2">
        <f>VLOOKUP(A1053,Izračun!A:J,10,0)</f>
        <v>11.89622</v>
      </c>
      <c r="H1053">
        <f>VLOOKUP(A1053,Izračun!A:F,6,0)</f>
        <v>15</v>
      </c>
      <c r="J1053" t="s">
        <v>14574</v>
      </c>
      <c r="M1053" t="s">
        <v>8709</v>
      </c>
      <c r="Q1053" s="3" t="str">
        <f ca="1">IF(VLOOKUP(A1053,Izračun!A:Q,17,0)=0," ",VLOOKUP(A1053,Izračun!A:Q,17,0))</f>
        <v xml:space="preserve"> </v>
      </c>
      <c r="R1053" t="s">
        <v>8710</v>
      </c>
      <c r="S1053" t="str">
        <f ca="1">Izračun!$T$1</f>
        <v>0</v>
      </c>
    </row>
    <row r="1054" spans="1:19" x14ac:dyDescent="0.25">
      <c r="A1054" t="s">
        <v>10330</v>
      </c>
      <c r="B1054" t="s">
        <v>10392</v>
      </c>
      <c r="C1054" t="s">
        <v>8708</v>
      </c>
      <c r="F1054" s="2">
        <f>VLOOKUP(A1054,Izračun!A:J,10,0)</f>
        <v>11.901500159999998</v>
      </c>
      <c r="H1054">
        <f>VLOOKUP(A1054,Izračun!A:F,6,0)</f>
        <v>4</v>
      </c>
      <c r="J1054" t="s">
        <v>14574</v>
      </c>
      <c r="M1054" t="s">
        <v>8709</v>
      </c>
      <c r="Q1054" s="3" t="str">
        <f ca="1">IF(VLOOKUP(A1054,Izračun!A:Q,17,0)=0," ",VLOOKUP(A1054,Izračun!A:Q,17,0))</f>
        <v xml:space="preserve"> </v>
      </c>
      <c r="R1054" t="s">
        <v>8710</v>
      </c>
      <c r="S1054" t="str">
        <f ca="1">Izračun!$T$1</f>
        <v>0</v>
      </c>
    </row>
    <row r="1055" spans="1:19" x14ac:dyDescent="0.25">
      <c r="A1055" t="s">
        <v>6529</v>
      </c>
      <c r="B1055" t="s">
        <v>9063</v>
      </c>
      <c r="C1055" t="s">
        <v>8708</v>
      </c>
      <c r="F1055" s="2">
        <f>VLOOKUP(A1055,Izračun!A:J,10,0)</f>
        <v>11.915252000000001</v>
      </c>
      <c r="H1055">
        <f>VLOOKUP(A1055,Izračun!A:F,6,0)</f>
        <v>19</v>
      </c>
      <c r="J1055" t="s">
        <v>14574</v>
      </c>
      <c r="M1055" t="s">
        <v>8709</v>
      </c>
      <c r="Q1055" s="3" t="str">
        <f ca="1">IF(VLOOKUP(A1055,Izračun!A:Q,17,0)=0," ",VLOOKUP(A1055,Izračun!A:Q,17,0))</f>
        <v xml:space="preserve"> </v>
      </c>
      <c r="R1055" t="s">
        <v>8710</v>
      </c>
      <c r="S1055" t="str">
        <f ca="1">Izračun!$T$1</f>
        <v>0</v>
      </c>
    </row>
    <row r="1056" spans="1:19" x14ac:dyDescent="0.25">
      <c r="A1056" t="s">
        <v>2319</v>
      </c>
      <c r="B1056" t="s">
        <v>8863</v>
      </c>
      <c r="C1056" t="s">
        <v>8708</v>
      </c>
      <c r="F1056" s="2">
        <f>VLOOKUP(A1056,Izračun!A:J,10,0)</f>
        <v>11.925978239999999</v>
      </c>
      <c r="H1056">
        <f>VLOOKUP(A1056,Izračun!A:F,6,0)</f>
        <v>23</v>
      </c>
      <c r="J1056" t="s">
        <v>14574</v>
      </c>
      <c r="M1056" t="s">
        <v>8709</v>
      </c>
      <c r="Q1056" s="3" t="str">
        <f ca="1">IF(VLOOKUP(A1056,Izračun!A:Q,17,0)=0," ",VLOOKUP(A1056,Izračun!A:Q,17,0))</f>
        <v xml:space="preserve"> </v>
      </c>
      <c r="R1056" t="s">
        <v>8710</v>
      </c>
      <c r="S1056" t="str">
        <f ca="1">Izračun!$T$1</f>
        <v>0</v>
      </c>
    </row>
    <row r="1057" spans="1:19" x14ac:dyDescent="0.25">
      <c r="A1057" t="s">
        <v>3192</v>
      </c>
      <c r="B1057" t="s">
        <v>9400</v>
      </c>
      <c r="C1057" t="s">
        <v>8708</v>
      </c>
      <c r="F1057" s="2">
        <f>VLOOKUP(A1057,Izračun!A:J,10,0)</f>
        <v>11.96088</v>
      </c>
      <c r="H1057">
        <f>VLOOKUP(A1057,Izračun!A:F,6,0)</f>
        <v>0</v>
      </c>
      <c r="J1057" t="s">
        <v>14574</v>
      </c>
      <c r="M1057" t="s">
        <v>8709</v>
      </c>
      <c r="Q1057" s="3">
        <f ca="1">IF(VLOOKUP(A1057,Izračun!A:Q,17,0)=0," ",VLOOKUP(A1057,Izračun!A:Q,17,0))</f>
        <v>11.0166</v>
      </c>
      <c r="R1057" t="s">
        <v>8710</v>
      </c>
      <c r="S1057" t="str">
        <f ca="1">Izračun!$T$1</f>
        <v>0</v>
      </c>
    </row>
    <row r="1058" spans="1:19" x14ac:dyDescent="0.25">
      <c r="A1058" t="s">
        <v>7460</v>
      </c>
      <c r="B1058" t="s">
        <v>8801</v>
      </c>
      <c r="C1058" t="s">
        <v>8708</v>
      </c>
      <c r="F1058" s="2">
        <f>VLOOKUP(A1058,Izračun!A:J,10,0)</f>
        <v>11.969664000000002</v>
      </c>
      <c r="H1058">
        <f>VLOOKUP(A1058,Izračun!A:F,6,0)</f>
        <v>0</v>
      </c>
      <c r="J1058" t="s">
        <v>14574</v>
      </c>
      <c r="M1058" t="s">
        <v>8709</v>
      </c>
      <c r="Q1058" s="3" t="str">
        <f ca="1">IF(VLOOKUP(A1058,Izračun!A:Q,17,0)=0," ",VLOOKUP(A1058,Izračun!A:Q,17,0))</f>
        <v xml:space="preserve"> </v>
      </c>
      <c r="R1058" t="s">
        <v>8710</v>
      </c>
      <c r="S1058" t="str">
        <f ca="1">Izračun!$T$1</f>
        <v>0</v>
      </c>
    </row>
    <row r="1059" spans="1:19" x14ac:dyDescent="0.25">
      <c r="A1059" t="s">
        <v>7291</v>
      </c>
      <c r="B1059" t="s">
        <v>10978</v>
      </c>
      <c r="C1059" t="s">
        <v>8708</v>
      </c>
      <c r="F1059" s="2">
        <f>VLOOKUP(A1059,Izračun!A:J,10,0)</f>
        <v>12.053844</v>
      </c>
      <c r="H1059">
        <f>VLOOKUP(A1059,Izračun!A:F,6,0)</f>
        <v>3</v>
      </c>
      <c r="J1059" t="s">
        <v>14574</v>
      </c>
      <c r="M1059" t="s">
        <v>8709</v>
      </c>
      <c r="Q1059" s="3" t="str">
        <f ca="1">IF(VLOOKUP(A1059,Izračun!A:Q,17,0)=0," ",VLOOKUP(A1059,Izračun!A:Q,17,0))</f>
        <v xml:space="preserve"> </v>
      </c>
      <c r="R1059" t="s">
        <v>8710</v>
      </c>
      <c r="S1059" t="str">
        <f ca="1">Izračun!$T$1</f>
        <v>0</v>
      </c>
    </row>
    <row r="1060" spans="1:19" x14ac:dyDescent="0.25">
      <c r="A1060" t="s">
        <v>1385</v>
      </c>
      <c r="B1060" t="s">
        <v>8744</v>
      </c>
      <c r="C1060" t="s">
        <v>8708</v>
      </c>
      <c r="F1060" s="2">
        <f>VLOOKUP(A1060,Izračun!A:J,10,0)</f>
        <v>12.086784</v>
      </c>
      <c r="H1060">
        <f>VLOOKUP(A1060,Izračun!A:F,6,0)</f>
        <v>0</v>
      </c>
      <c r="J1060" t="s">
        <v>14574</v>
      </c>
      <c r="M1060" t="s">
        <v>8709</v>
      </c>
      <c r="Q1060" s="3">
        <f ca="1">IF(VLOOKUP(A1060,Izračun!A:Q,17,0)=0," ",VLOOKUP(A1060,Izračun!A:Q,17,0))</f>
        <v>11.33136</v>
      </c>
      <c r="R1060" t="s">
        <v>8710</v>
      </c>
      <c r="S1060" t="str">
        <f ca="1">Izračun!$T$1</f>
        <v>0</v>
      </c>
    </row>
    <row r="1061" spans="1:19" x14ac:dyDescent="0.25">
      <c r="A1061" t="s">
        <v>4620</v>
      </c>
      <c r="B1061" t="s">
        <v>9113</v>
      </c>
      <c r="C1061" t="s">
        <v>8708</v>
      </c>
      <c r="F1061" s="2">
        <f>VLOOKUP(A1061,Izračun!A:J,10,0)</f>
        <v>12.098740000000001</v>
      </c>
      <c r="H1061">
        <f>VLOOKUP(A1061,Izračun!A:F,6,0)</f>
        <v>76</v>
      </c>
      <c r="J1061" t="s">
        <v>14574</v>
      </c>
      <c r="M1061" t="s">
        <v>8709</v>
      </c>
      <c r="Q1061" s="3" t="str">
        <f ca="1">IF(VLOOKUP(A1061,Izračun!A:Q,17,0)=0," ",VLOOKUP(A1061,Izračun!A:Q,17,0))</f>
        <v xml:space="preserve"> </v>
      </c>
      <c r="R1061" t="s">
        <v>8710</v>
      </c>
      <c r="S1061" t="str">
        <f ca="1">Izračun!$T$1</f>
        <v>0</v>
      </c>
    </row>
    <row r="1062" spans="1:19" x14ac:dyDescent="0.25">
      <c r="A1062" t="s">
        <v>6904</v>
      </c>
      <c r="B1062" t="s">
        <v>9545</v>
      </c>
      <c r="C1062" t="s">
        <v>8708</v>
      </c>
      <c r="F1062" s="2">
        <f>VLOOKUP(A1062,Izračun!A:J,10,0)</f>
        <v>12.123140000000001</v>
      </c>
      <c r="H1062">
        <f>VLOOKUP(A1062,Izračun!A:F,6,0)</f>
        <v>3</v>
      </c>
      <c r="J1062" t="s">
        <v>14574</v>
      </c>
      <c r="M1062" t="s">
        <v>8709</v>
      </c>
      <c r="Q1062" s="3">
        <f ca="1">IF(VLOOKUP(A1062,Izračun!A:Q,17,0)=0," ",VLOOKUP(A1062,Izračun!A:Q,17,0))</f>
        <v>11.16605</v>
      </c>
      <c r="R1062" t="s">
        <v>8710</v>
      </c>
      <c r="S1062" t="str">
        <f ca="1">Izračun!$T$1</f>
        <v>0</v>
      </c>
    </row>
    <row r="1063" spans="1:19" x14ac:dyDescent="0.25">
      <c r="A1063" t="s">
        <v>2388</v>
      </c>
      <c r="B1063" t="s">
        <v>8836</v>
      </c>
      <c r="C1063" t="s">
        <v>8708</v>
      </c>
      <c r="F1063" s="2">
        <f>VLOOKUP(A1063,Izračun!A:J,10,0)</f>
        <v>12.169499999999999</v>
      </c>
      <c r="H1063">
        <f>VLOOKUP(A1063,Izračun!A:F,6,0)</f>
        <v>40</v>
      </c>
      <c r="J1063" t="s">
        <v>14574</v>
      </c>
      <c r="M1063" t="s">
        <v>8709</v>
      </c>
      <c r="Q1063" s="3">
        <f ca="1">IF(VLOOKUP(A1063,Izračun!A:Q,17,0)=0," ",VLOOKUP(A1063,Izračun!A:Q,17,0))</f>
        <v>11.20875</v>
      </c>
      <c r="R1063" t="s">
        <v>8710</v>
      </c>
      <c r="S1063" t="str">
        <f ca="1">Izračun!$T$1</f>
        <v>0</v>
      </c>
    </row>
    <row r="1064" spans="1:19" x14ac:dyDescent="0.25">
      <c r="A1064" t="s">
        <v>6463</v>
      </c>
      <c r="B1064" t="s">
        <v>12596</v>
      </c>
      <c r="C1064" t="s">
        <v>8708</v>
      </c>
      <c r="F1064" s="2">
        <f>VLOOKUP(A1064,Izračun!A:J,10,0)</f>
        <v>12.179015999999999</v>
      </c>
      <c r="H1064">
        <f>VLOOKUP(A1064,Izračun!A:F,6,0)</f>
        <v>1</v>
      </c>
      <c r="J1064" t="s">
        <v>14574</v>
      </c>
      <c r="M1064" t="s">
        <v>8709</v>
      </c>
      <c r="Q1064" s="3" t="str">
        <f ca="1">IF(VLOOKUP(A1064,Izračun!A:Q,17,0)=0," ",VLOOKUP(A1064,Izračun!A:Q,17,0))</f>
        <v xml:space="preserve"> </v>
      </c>
      <c r="R1064" t="s">
        <v>8710</v>
      </c>
      <c r="S1064" t="str">
        <f ca="1">Izračun!$T$1</f>
        <v>0</v>
      </c>
    </row>
    <row r="1065" spans="1:19" x14ac:dyDescent="0.25">
      <c r="A1065" t="s">
        <v>6519</v>
      </c>
      <c r="B1065" t="s">
        <v>9153</v>
      </c>
      <c r="C1065" t="s">
        <v>8708</v>
      </c>
      <c r="F1065" s="2">
        <f>VLOOKUP(A1065,Izračun!A:J,10,0)</f>
        <v>12.190484</v>
      </c>
      <c r="H1065">
        <f>VLOOKUP(A1065,Izračun!A:F,6,0)</f>
        <v>10</v>
      </c>
      <c r="J1065" t="s">
        <v>14574</v>
      </c>
      <c r="M1065" t="s">
        <v>8709</v>
      </c>
      <c r="Q1065" s="3" t="str">
        <f ca="1">IF(VLOOKUP(A1065,Izračun!A:Q,17,0)=0," ",VLOOKUP(A1065,Izračun!A:Q,17,0))</f>
        <v xml:space="preserve"> </v>
      </c>
      <c r="R1065" t="s">
        <v>8710</v>
      </c>
      <c r="S1065" t="str">
        <f ca="1">Izračun!$T$1</f>
        <v>0</v>
      </c>
    </row>
    <row r="1066" spans="1:19" x14ac:dyDescent="0.25">
      <c r="A1066" t="s">
        <v>344</v>
      </c>
      <c r="B1066" t="s">
        <v>9487</v>
      </c>
      <c r="C1066" t="s">
        <v>8708</v>
      </c>
      <c r="F1066" s="2">
        <f>VLOOKUP(A1066,Izračun!A:J,10,0)</f>
        <v>12.213420000000001</v>
      </c>
      <c r="H1066">
        <f>VLOOKUP(A1066,Izračun!A:F,6,0)</f>
        <v>44</v>
      </c>
      <c r="J1066" t="s">
        <v>14574</v>
      </c>
      <c r="M1066" t="s">
        <v>8709</v>
      </c>
      <c r="Q1066" s="3" t="str">
        <f ca="1">IF(VLOOKUP(A1066,Izračun!A:Q,17,0)=0," ",VLOOKUP(A1066,Izračun!A:Q,17,0))</f>
        <v xml:space="preserve"> </v>
      </c>
      <c r="R1066" t="s">
        <v>8710</v>
      </c>
      <c r="S1066" t="str">
        <f ca="1">Izračun!$T$1</f>
        <v>0</v>
      </c>
    </row>
    <row r="1067" spans="1:19" x14ac:dyDescent="0.25">
      <c r="A1067" t="s">
        <v>2436</v>
      </c>
      <c r="B1067" t="s">
        <v>8911</v>
      </c>
      <c r="C1067" t="s">
        <v>8708</v>
      </c>
      <c r="F1067" s="2">
        <f>VLOOKUP(A1067,Izračun!A:J,10,0)</f>
        <v>12.213420000000001</v>
      </c>
      <c r="H1067">
        <f>VLOOKUP(A1067,Izračun!A:F,6,0)</f>
        <v>0</v>
      </c>
      <c r="J1067" t="s">
        <v>14574</v>
      </c>
      <c r="M1067" t="s">
        <v>8709</v>
      </c>
      <c r="Q1067" s="3" t="str">
        <f ca="1">IF(VLOOKUP(A1067,Izračun!A:Q,17,0)=0," ",VLOOKUP(A1067,Izračun!A:Q,17,0))</f>
        <v xml:space="preserve"> </v>
      </c>
      <c r="R1067" t="s">
        <v>8710</v>
      </c>
      <c r="S1067" t="str">
        <f ca="1">Izračun!$T$1</f>
        <v>0</v>
      </c>
    </row>
    <row r="1068" spans="1:19" x14ac:dyDescent="0.25">
      <c r="A1068" t="s">
        <v>774</v>
      </c>
      <c r="B1068" t="s">
        <v>8873</v>
      </c>
      <c r="C1068" t="s">
        <v>8708</v>
      </c>
      <c r="F1068" s="2">
        <f>VLOOKUP(A1068,Izračun!A:J,10,0)</f>
        <v>12.213420000000001</v>
      </c>
      <c r="H1068">
        <f>VLOOKUP(A1068,Izračun!A:F,6,0)</f>
        <v>15</v>
      </c>
      <c r="J1068" t="s">
        <v>14574</v>
      </c>
      <c r="M1068" t="s">
        <v>8709</v>
      </c>
      <c r="Q1068" s="3" t="str">
        <f ca="1">IF(VLOOKUP(A1068,Izračun!A:Q,17,0)=0," ",VLOOKUP(A1068,Izračun!A:Q,17,0))</f>
        <v xml:space="preserve"> </v>
      </c>
      <c r="R1068" t="s">
        <v>8710</v>
      </c>
      <c r="S1068" t="str">
        <f ca="1">Izračun!$T$1</f>
        <v>0</v>
      </c>
    </row>
    <row r="1069" spans="1:19" x14ac:dyDescent="0.25">
      <c r="A1069" t="s">
        <v>3621</v>
      </c>
      <c r="B1069" t="s">
        <v>9260</v>
      </c>
      <c r="C1069" t="s">
        <v>8708</v>
      </c>
      <c r="F1069" s="2">
        <f>VLOOKUP(A1069,Izračun!A:J,10,0)</f>
        <v>12.213420000000001</v>
      </c>
      <c r="H1069">
        <f>VLOOKUP(A1069,Izračun!A:F,6,0)</f>
        <v>74</v>
      </c>
      <c r="J1069" t="s">
        <v>14574</v>
      </c>
      <c r="M1069" t="s">
        <v>8709</v>
      </c>
      <c r="Q1069" s="3" t="str">
        <f ca="1">IF(VLOOKUP(A1069,Izračun!A:Q,17,0)=0," ",VLOOKUP(A1069,Izračun!A:Q,17,0))</f>
        <v xml:space="preserve"> </v>
      </c>
      <c r="R1069" t="s">
        <v>8710</v>
      </c>
      <c r="S1069" t="str">
        <f ca="1">Izračun!$T$1</f>
        <v>0</v>
      </c>
    </row>
    <row r="1070" spans="1:19" x14ac:dyDescent="0.25">
      <c r="A1070" t="s">
        <v>1722</v>
      </c>
      <c r="B1070" t="s">
        <v>12626</v>
      </c>
      <c r="C1070" t="s">
        <v>8708</v>
      </c>
      <c r="F1070" s="2">
        <f>VLOOKUP(A1070,Izračun!A:J,10,0)</f>
        <v>12.213420000000001</v>
      </c>
      <c r="H1070">
        <f>VLOOKUP(A1070,Izračun!A:F,6,0)</f>
        <v>12</v>
      </c>
      <c r="J1070" t="s">
        <v>14574</v>
      </c>
      <c r="M1070" t="s">
        <v>8709</v>
      </c>
      <c r="Q1070" s="3" t="str">
        <f ca="1">IF(VLOOKUP(A1070,Izračun!A:Q,17,0)=0," ",VLOOKUP(A1070,Izračun!A:Q,17,0))</f>
        <v xml:space="preserve"> </v>
      </c>
      <c r="R1070" t="s">
        <v>8710</v>
      </c>
      <c r="S1070" t="str">
        <f ca="1">Izračun!$T$1</f>
        <v>0</v>
      </c>
    </row>
    <row r="1071" spans="1:19" x14ac:dyDescent="0.25">
      <c r="A1071" t="s">
        <v>539</v>
      </c>
      <c r="B1071" t="s">
        <v>11980</v>
      </c>
      <c r="C1071" t="s">
        <v>8708</v>
      </c>
      <c r="F1071" s="2">
        <f>VLOOKUP(A1071,Izračun!A:J,10,0)</f>
        <v>12.213420000000001</v>
      </c>
      <c r="H1071">
        <f>VLOOKUP(A1071,Izračun!A:F,6,0)</f>
        <v>5</v>
      </c>
      <c r="J1071" t="s">
        <v>14574</v>
      </c>
      <c r="M1071" t="s">
        <v>8709</v>
      </c>
      <c r="Q1071" s="3" t="str">
        <f ca="1">IF(VLOOKUP(A1071,Izračun!A:Q,17,0)=0," ",VLOOKUP(A1071,Izračun!A:Q,17,0))</f>
        <v xml:space="preserve"> </v>
      </c>
      <c r="R1071" t="s">
        <v>8710</v>
      </c>
      <c r="S1071" t="str">
        <f ca="1">Izračun!$T$1</f>
        <v>0</v>
      </c>
    </row>
    <row r="1072" spans="1:19" x14ac:dyDescent="0.25">
      <c r="A1072" t="s">
        <v>7836</v>
      </c>
      <c r="B1072" t="s">
        <v>8769</v>
      </c>
      <c r="C1072" t="s">
        <v>8708</v>
      </c>
      <c r="F1072" s="2">
        <f>VLOOKUP(A1072,Izračun!A:J,10,0)</f>
        <v>12.227450000000001</v>
      </c>
      <c r="H1072">
        <f>VLOOKUP(A1072,Izračun!A:F,6,0)</f>
        <v>0</v>
      </c>
      <c r="J1072" t="s">
        <v>14574</v>
      </c>
      <c r="M1072" t="s">
        <v>8709</v>
      </c>
      <c r="Q1072" s="3" t="str">
        <f ca="1">IF(VLOOKUP(A1072,Izračun!A:Q,17,0)=0," ",VLOOKUP(A1072,Izračun!A:Q,17,0))</f>
        <v xml:space="preserve"> </v>
      </c>
      <c r="R1072" t="s">
        <v>8710</v>
      </c>
      <c r="S1072" t="str">
        <f ca="1">Izračun!$T$1</f>
        <v>0</v>
      </c>
    </row>
    <row r="1073" spans="1:19" x14ac:dyDescent="0.25">
      <c r="A1073" t="s">
        <v>6864</v>
      </c>
      <c r="B1073" t="s">
        <v>9543</v>
      </c>
      <c r="C1073" t="s">
        <v>8708</v>
      </c>
      <c r="F1073" s="2">
        <f>VLOOKUP(A1073,Izračun!A:J,10,0)</f>
        <v>12.227450000000001</v>
      </c>
      <c r="H1073">
        <f>VLOOKUP(A1073,Izračun!A:F,6,0)</f>
        <v>4</v>
      </c>
      <c r="J1073" t="s">
        <v>14574</v>
      </c>
      <c r="M1073" t="s">
        <v>8709</v>
      </c>
      <c r="Q1073" s="3">
        <f ca="1">IF(VLOOKUP(A1073,Izračun!A:Q,17,0)=0," ",VLOOKUP(A1073,Izračun!A:Q,17,0))</f>
        <v>11.262125000000001</v>
      </c>
      <c r="R1073" t="s">
        <v>8710</v>
      </c>
      <c r="S1073" t="str">
        <f ca="1">Izračun!$T$1</f>
        <v>0</v>
      </c>
    </row>
    <row r="1074" spans="1:19" x14ac:dyDescent="0.25">
      <c r="A1074" t="s">
        <v>7834</v>
      </c>
      <c r="B1074" t="s">
        <v>8768</v>
      </c>
      <c r="C1074" t="s">
        <v>8708</v>
      </c>
      <c r="F1074" s="2">
        <f>VLOOKUP(A1074,Izračun!A:J,10,0)</f>
        <v>12.227450000000001</v>
      </c>
      <c r="H1074">
        <f>VLOOKUP(A1074,Izračun!A:F,6,0)</f>
        <v>0</v>
      </c>
      <c r="J1074" t="s">
        <v>14574</v>
      </c>
      <c r="M1074" t="s">
        <v>8709</v>
      </c>
      <c r="Q1074" s="3" t="str">
        <f ca="1">IF(VLOOKUP(A1074,Izračun!A:Q,17,0)=0," ",VLOOKUP(A1074,Izračun!A:Q,17,0))</f>
        <v xml:space="preserve"> </v>
      </c>
      <c r="R1074" t="s">
        <v>8710</v>
      </c>
      <c r="S1074" t="str">
        <f ca="1">Izračun!$T$1</f>
        <v>0</v>
      </c>
    </row>
    <row r="1075" spans="1:19" x14ac:dyDescent="0.25">
      <c r="A1075" t="s">
        <v>1388</v>
      </c>
      <c r="B1075" t="s">
        <v>13343</v>
      </c>
      <c r="C1075" t="s">
        <v>8708</v>
      </c>
      <c r="F1075" s="2">
        <f>VLOOKUP(A1075,Izračun!A:J,10,0)</f>
        <v>12.262464000000001</v>
      </c>
      <c r="H1075">
        <f>VLOOKUP(A1075,Izračun!A:F,6,0)</f>
        <v>0</v>
      </c>
      <c r="J1075" t="s">
        <v>14574</v>
      </c>
      <c r="M1075" t="s">
        <v>8709</v>
      </c>
      <c r="Q1075" s="3">
        <f ca="1">IF(VLOOKUP(A1075,Izračun!A:Q,17,0)=0," ",VLOOKUP(A1075,Izračun!A:Q,17,0))</f>
        <v>11.49606</v>
      </c>
      <c r="R1075" t="s">
        <v>8710</v>
      </c>
      <c r="S1075" t="str">
        <f ca="1">Izračun!$T$1</f>
        <v>0</v>
      </c>
    </row>
    <row r="1076" spans="1:19" x14ac:dyDescent="0.25">
      <c r="A1076" t="s">
        <v>4129</v>
      </c>
      <c r="B1076" t="s">
        <v>13929</v>
      </c>
      <c r="C1076" t="s">
        <v>8708</v>
      </c>
      <c r="F1076" s="2">
        <f>VLOOKUP(A1076,Izračun!A:J,10,0)</f>
        <v>12.285399999999999</v>
      </c>
      <c r="H1076">
        <f>VLOOKUP(A1076,Izračun!A:F,6,0)</f>
        <v>23</v>
      </c>
      <c r="J1076" t="s">
        <v>14574</v>
      </c>
      <c r="M1076" t="s">
        <v>8709</v>
      </c>
      <c r="Q1076" s="3" t="str">
        <f ca="1">IF(VLOOKUP(A1076,Izračun!A:Q,17,0)=0," ",VLOOKUP(A1076,Izračun!A:Q,17,0))</f>
        <v xml:space="preserve"> </v>
      </c>
      <c r="R1076" t="s">
        <v>8710</v>
      </c>
      <c r="S1076" t="str">
        <f ca="1">Izračun!$T$1</f>
        <v>0</v>
      </c>
    </row>
    <row r="1077" spans="1:19" x14ac:dyDescent="0.25">
      <c r="A1077" t="s">
        <v>2072</v>
      </c>
      <c r="B1077" t="s">
        <v>8795</v>
      </c>
      <c r="C1077" t="s">
        <v>8708</v>
      </c>
      <c r="F1077" s="2">
        <f>VLOOKUP(A1077,Izračun!A:J,10,0)</f>
        <v>12.285887999999998</v>
      </c>
      <c r="H1077">
        <f>VLOOKUP(A1077,Izračun!A:F,6,0)</f>
        <v>45</v>
      </c>
      <c r="J1077" t="s">
        <v>14574</v>
      </c>
      <c r="M1077" t="s">
        <v>8709</v>
      </c>
      <c r="Q1077" s="3" t="str">
        <f ca="1">IF(VLOOKUP(A1077,Izračun!A:Q,17,0)=0," ",VLOOKUP(A1077,Izračun!A:Q,17,0))</f>
        <v xml:space="preserve"> </v>
      </c>
      <c r="R1077" t="s">
        <v>8710</v>
      </c>
      <c r="S1077" t="str">
        <f ca="1">Izračun!$T$1</f>
        <v>0</v>
      </c>
    </row>
    <row r="1078" spans="1:19" x14ac:dyDescent="0.25">
      <c r="A1078" t="s">
        <v>6903</v>
      </c>
      <c r="B1078" t="s">
        <v>9544</v>
      </c>
      <c r="C1078" t="s">
        <v>8708</v>
      </c>
      <c r="F1078" s="2">
        <f>VLOOKUP(A1078,Izračun!A:J,10,0)</f>
        <v>12.343349999999999</v>
      </c>
      <c r="H1078">
        <f>VLOOKUP(A1078,Izračun!A:F,6,0)</f>
        <v>3</v>
      </c>
      <c r="J1078" t="s">
        <v>14574</v>
      </c>
      <c r="M1078" t="s">
        <v>8709</v>
      </c>
      <c r="Q1078" s="3">
        <f ca="1">IF(VLOOKUP(A1078,Izračun!A:Q,17,0)=0," ",VLOOKUP(A1078,Izračun!A:Q,17,0))</f>
        <v>11.368874999999999</v>
      </c>
      <c r="R1078" t="s">
        <v>8710</v>
      </c>
      <c r="S1078" t="str">
        <f ca="1">Izračun!$T$1</f>
        <v>0</v>
      </c>
    </row>
    <row r="1079" spans="1:19" x14ac:dyDescent="0.25">
      <c r="A1079" t="s">
        <v>7285</v>
      </c>
      <c r="B1079" t="s">
        <v>10957</v>
      </c>
      <c r="C1079" t="s">
        <v>8708</v>
      </c>
      <c r="F1079" s="2">
        <f>VLOOKUP(A1079,Izračun!A:J,10,0)</f>
        <v>12.416183999999999</v>
      </c>
      <c r="H1079">
        <f>VLOOKUP(A1079,Izračun!A:F,6,0)</f>
        <v>12</v>
      </c>
      <c r="J1079" t="s">
        <v>14574</v>
      </c>
      <c r="M1079" t="s">
        <v>8709</v>
      </c>
      <c r="Q1079" s="3" t="str">
        <f ca="1">IF(VLOOKUP(A1079,Izračun!A:Q,17,0)=0," ",VLOOKUP(A1079,Izračun!A:Q,17,0))</f>
        <v xml:space="preserve"> </v>
      </c>
      <c r="R1079" t="s">
        <v>8710</v>
      </c>
      <c r="S1079" t="str">
        <f ca="1">Izračun!$T$1</f>
        <v>0</v>
      </c>
    </row>
    <row r="1080" spans="1:19" x14ac:dyDescent="0.25">
      <c r="A1080" t="s">
        <v>754</v>
      </c>
      <c r="B1080" t="s">
        <v>9100</v>
      </c>
      <c r="C1080" t="s">
        <v>8708</v>
      </c>
      <c r="F1080" s="2">
        <f>VLOOKUP(A1080,Izračun!A:J,10,0)</f>
        <v>12.385440000000001</v>
      </c>
      <c r="H1080">
        <f>VLOOKUP(A1080,Izračun!A:F,6,0)</f>
        <v>7</v>
      </c>
      <c r="J1080" t="s">
        <v>14574</v>
      </c>
      <c r="M1080" t="s">
        <v>8709</v>
      </c>
      <c r="Q1080" s="3" t="str">
        <f ca="1">IF(VLOOKUP(A1080,Izračun!A:Q,17,0)=0," ",VLOOKUP(A1080,Izračun!A:Q,17,0))</f>
        <v xml:space="preserve"> </v>
      </c>
      <c r="R1080" t="s">
        <v>8710</v>
      </c>
      <c r="S1080" t="str">
        <f ca="1">Izračun!$T$1</f>
        <v>0</v>
      </c>
    </row>
    <row r="1081" spans="1:19" x14ac:dyDescent="0.25">
      <c r="A1081" t="s">
        <v>10811</v>
      </c>
      <c r="B1081" t="s">
        <v>11859</v>
      </c>
      <c r="C1081" t="s">
        <v>8708</v>
      </c>
      <c r="F1081" s="2">
        <f>VLOOKUP(A1081,Izračun!A:J,10,0)</f>
        <v>12.408375999999999</v>
      </c>
      <c r="H1081">
        <f>VLOOKUP(A1081,Izračun!A:F,6,0)</f>
        <v>16</v>
      </c>
      <c r="J1081" t="s">
        <v>14574</v>
      </c>
      <c r="M1081" t="s">
        <v>8709</v>
      </c>
      <c r="Q1081" s="3" t="str">
        <f ca="1">IF(VLOOKUP(A1081,Izračun!A:Q,17,0)=0," ",VLOOKUP(A1081,Izračun!A:Q,17,0))</f>
        <v xml:space="preserve"> </v>
      </c>
      <c r="R1081" t="s">
        <v>8710</v>
      </c>
      <c r="S1081" t="str">
        <f ca="1">Izračun!$T$1</f>
        <v>0</v>
      </c>
    </row>
    <row r="1082" spans="1:19" x14ac:dyDescent="0.25">
      <c r="A1082" t="s">
        <v>5424</v>
      </c>
      <c r="B1082" t="s">
        <v>9050</v>
      </c>
      <c r="C1082" t="s">
        <v>8708</v>
      </c>
      <c r="F1082" s="2">
        <f>VLOOKUP(A1082,Izračun!A:J,10,0)</f>
        <v>12.408375999999999</v>
      </c>
      <c r="H1082">
        <f>VLOOKUP(A1082,Izračun!A:F,6,0)</f>
        <v>54</v>
      </c>
      <c r="J1082" t="s">
        <v>14574</v>
      </c>
      <c r="M1082" t="s">
        <v>8709</v>
      </c>
      <c r="Q1082" s="3" t="str">
        <f ca="1">IF(VLOOKUP(A1082,Izračun!A:Q,17,0)=0," ",VLOOKUP(A1082,Izračun!A:Q,17,0))</f>
        <v xml:space="preserve"> </v>
      </c>
      <c r="R1082" t="s">
        <v>8710</v>
      </c>
      <c r="S1082" t="str">
        <f ca="1">Izračun!$T$1</f>
        <v>0</v>
      </c>
    </row>
    <row r="1083" spans="1:19" x14ac:dyDescent="0.25">
      <c r="A1083" t="s">
        <v>633</v>
      </c>
      <c r="B1083" t="s">
        <v>14022</v>
      </c>
      <c r="C1083" t="s">
        <v>8708</v>
      </c>
      <c r="F1083" s="2">
        <f>VLOOKUP(A1083,Izračun!A:J,10,0)</f>
        <v>12.426431999999998</v>
      </c>
      <c r="H1083">
        <f>VLOOKUP(A1083,Izračun!A:F,6,0)</f>
        <v>2</v>
      </c>
      <c r="J1083" t="s">
        <v>14574</v>
      </c>
      <c r="M1083" t="s">
        <v>8709</v>
      </c>
      <c r="Q1083" s="3" t="str">
        <f ca="1">IF(VLOOKUP(A1083,Izračun!A:Q,17,0)=0," ",VLOOKUP(A1083,Izračun!A:Q,17,0))</f>
        <v xml:space="preserve"> </v>
      </c>
      <c r="R1083" t="s">
        <v>8710</v>
      </c>
      <c r="S1083" t="str">
        <f ca="1">Izračun!$T$1</f>
        <v>0</v>
      </c>
    </row>
    <row r="1084" spans="1:19" x14ac:dyDescent="0.25">
      <c r="A1084" t="s">
        <v>2452</v>
      </c>
      <c r="B1084" t="s">
        <v>9197</v>
      </c>
      <c r="C1084" t="s">
        <v>8708</v>
      </c>
      <c r="F1084" s="2">
        <f>VLOOKUP(A1084,Izračun!A:J,10,0)</f>
        <v>12.434239999999999</v>
      </c>
      <c r="H1084">
        <f>VLOOKUP(A1084,Izračun!A:F,6,0)</f>
        <v>2</v>
      </c>
      <c r="J1084" t="s">
        <v>14574</v>
      </c>
      <c r="M1084" t="s">
        <v>8709</v>
      </c>
      <c r="Q1084" s="3" t="str">
        <f ca="1">IF(VLOOKUP(A1084,Izračun!A:Q,17,0)=0," ",VLOOKUP(A1084,Izračun!A:Q,17,0))</f>
        <v xml:space="preserve"> </v>
      </c>
      <c r="R1084" t="s">
        <v>8710</v>
      </c>
      <c r="S1084" t="str">
        <f ca="1">Izračun!$T$1</f>
        <v>0</v>
      </c>
    </row>
    <row r="1085" spans="1:19" x14ac:dyDescent="0.25">
      <c r="A1085" t="s">
        <v>522</v>
      </c>
      <c r="B1085" t="s">
        <v>12011</v>
      </c>
      <c r="C1085" t="s">
        <v>8708</v>
      </c>
      <c r="F1085" s="2">
        <f>VLOOKUP(A1085,Izračun!A:J,10,0)</f>
        <v>12.500120000000001</v>
      </c>
      <c r="H1085">
        <f>VLOOKUP(A1085,Izračun!A:F,6,0)</f>
        <v>29</v>
      </c>
      <c r="J1085" t="s">
        <v>14574</v>
      </c>
      <c r="M1085" t="s">
        <v>8709</v>
      </c>
      <c r="Q1085" s="3" t="str">
        <f ca="1">IF(VLOOKUP(A1085,Izračun!A:Q,17,0)=0," ",VLOOKUP(A1085,Izračun!A:Q,17,0))</f>
        <v xml:space="preserve"> </v>
      </c>
      <c r="R1085" t="s">
        <v>8710</v>
      </c>
      <c r="S1085" t="str">
        <f ca="1">Izračun!$T$1</f>
        <v>0</v>
      </c>
    </row>
    <row r="1086" spans="1:19" x14ac:dyDescent="0.25">
      <c r="A1086" t="s">
        <v>10508</v>
      </c>
      <c r="B1086" t="s">
        <v>14006</v>
      </c>
      <c r="C1086" t="s">
        <v>8708</v>
      </c>
      <c r="F1086" s="2">
        <f>VLOOKUP(A1086,Izračun!A:J,10,0)</f>
        <v>12.540379999999999</v>
      </c>
      <c r="H1086">
        <f>VLOOKUP(A1086,Izračun!A:F,6,0)</f>
        <v>46</v>
      </c>
      <c r="J1086" t="s">
        <v>14574</v>
      </c>
      <c r="M1086" t="s">
        <v>8709</v>
      </c>
      <c r="Q1086" s="3" t="str">
        <f ca="1">IF(VLOOKUP(A1086,Izračun!A:Q,17,0)=0," ",VLOOKUP(A1086,Izračun!A:Q,17,0))</f>
        <v xml:space="preserve"> </v>
      </c>
      <c r="R1086" t="s">
        <v>8710</v>
      </c>
      <c r="S1086" t="str">
        <f ca="1">Izračun!$T$1</f>
        <v>0</v>
      </c>
    </row>
    <row r="1087" spans="1:19" x14ac:dyDescent="0.25">
      <c r="A1087" t="s">
        <v>5009</v>
      </c>
      <c r="B1087" t="s">
        <v>13207</v>
      </c>
      <c r="C1087" t="s">
        <v>8708</v>
      </c>
      <c r="F1087" s="2">
        <f>VLOOKUP(A1087,Izračun!A:J,10,0)</f>
        <v>12.585232079999999</v>
      </c>
      <c r="H1087">
        <f>VLOOKUP(A1087,Izračun!A:F,6,0)</f>
        <v>0</v>
      </c>
      <c r="J1087" t="s">
        <v>14574</v>
      </c>
      <c r="M1087" t="s">
        <v>8709</v>
      </c>
      <c r="Q1087" s="3" t="str">
        <f ca="1">IF(VLOOKUP(A1087,Izračun!A:Q,17,0)=0," ",VLOOKUP(A1087,Izračun!A:Q,17,0))</f>
        <v xml:space="preserve"> </v>
      </c>
      <c r="R1087" t="s">
        <v>8710</v>
      </c>
      <c r="S1087" t="str">
        <f ca="1">Izračun!$T$1</f>
        <v>0</v>
      </c>
    </row>
    <row r="1088" spans="1:19" x14ac:dyDescent="0.25">
      <c r="A1088" t="s">
        <v>5550</v>
      </c>
      <c r="B1088" t="s">
        <v>13215</v>
      </c>
      <c r="C1088" t="s">
        <v>8708</v>
      </c>
      <c r="F1088" s="2">
        <f>VLOOKUP(A1088,Izračun!A:J,10,0)</f>
        <v>12.613823999999999</v>
      </c>
      <c r="H1088">
        <f>VLOOKUP(A1088,Izračun!A:F,6,0)</f>
        <v>10</v>
      </c>
      <c r="J1088" t="s">
        <v>14574</v>
      </c>
      <c r="M1088" t="s">
        <v>8709</v>
      </c>
      <c r="Q1088" s="3" t="str">
        <f ca="1">IF(VLOOKUP(A1088,Izračun!A:Q,17,0)=0," ",VLOOKUP(A1088,Izračun!A:Q,17,0))</f>
        <v xml:space="preserve"> </v>
      </c>
      <c r="R1088" t="s">
        <v>8710</v>
      </c>
      <c r="S1088" t="str">
        <f ca="1">Izračun!$T$1</f>
        <v>0</v>
      </c>
    </row>
    <row r="1089" spans="1:19" x14ac:dyDescent="0.25">
      <c r="A1089" t="s">
        <v>4388</v>
      </c>
      <c r="B1089" t="s">
        <v>10893</v>
      </c>
      <c r="C1089" t="s">
        <v>8708</v>
      </c>
      <c r="F1089" s="2">
        <f>VLOOKUP(A1089,Izračun!A:J,10,0)</f>
        <v>12.656280000000001</v>
      </c>
      <c r="H1089">
        <f>VLOOKUP(A1089,Izračun!A:F,6,0)</f>
        <v>13</v>
      </c>
      <c r="J1089" t="s">
        <v>14574</v>
      </c>
      <c r="M1089" t="s">
        <v>8709</v>
      </c>
      <c r="Q1089" s="3" t="str">
        <f ca="1">IF(VLOOKUP(A1089,Izračun!A:Q,17,0)=0," ",VLOOKUP(A1089,Izračun!A:Q,17,0))</f>
        <v xml:space="preserve"> </v>
      </c>
      <c r="R1089" t="s">
        <v>8710</v>
      </c>
      <c r="S1089" t="str">
        <f ca="1">Izračun!$T$1</f>
        <v>0</v>
      </c>
    </row>
    <row r="1090" spans="1:19" x14ac:dyDescent="0.25">
      <c r="A1090" t="s">
        <v>2727</v>
      </c>
      <c r="B1090" t="s">
        <v>9306</v>
      </c>
      <c r="C1090" t="s">
        <v>8708</v>
      </c>
      <c r="F1090" s="2">
        <f>VLOOKUP(A1090,Izračun!A:J,10,0)</f>
        <v>12.660671999999998</v>
      </c>
      <c r="H1090">
        <f>VLOOKUP(A1090,Izračun!A:F,6,0)</f>
        <v>5</v>
      </c>
      <c r="J1090" t="s">
        <v>14574</v>
      </c>
      <c r="M1090" t="s">
        <v>8709</v>
      </c>
      <c r="Q1090" s="3" t="str">
        <f ca="1">IF(VLOOKUP(A1090,Izračun!A:Q,17,0)=0," ",VLOOKUP(A1090,Izračun!A:Q,17,0))</f>
        <v xml:space="preserve"> </v>
      </c>
      <c r="R1090" t="s">
        <v>8710</v>
      </c>
      <c r="S1090" t="str">
        <f ca="1">Izračun!$T$1</f>
        <v>0</v>
      </c>
    </row>
    <row r="1091" spans="1:19" x14ac:dyDescent="0.25">
      <c r="A1091" t="s">
        <v>2721</v>
      </c>
      <c r="B1091" t="s">
        <v>9307</v>
      </c>
      <c r="C1091" t="s">
        <v>8708</v>
      </c>
      <c r="F1091" s="2">
        <f>VLOOKUP(A1091,Izračun!A:J,10,0)</f>
        <v>12.660671999999998</v>
      </c>
      <c r="H1091">
        <f>VLOOKUP(A1091,Izračun!A:F,6,0)</f>
        <v>164</v>
      </c>
      <c r="J1091" t="s">
        <v>14574</v>
      </c>
      <c r="M1091" t="s">
        <v>8709</v>
      </c>
      <c r="Q1091" s="3" t="str">
        <f ca="1">IF(VLOOKUP(A1091,Izračun!A:Q,17,0)=0," ",VLOOKUP(A1091,Izračun!A:Q,17,0))</f>
        <v xml:space="preserve"> </v>
      </c>
      <c r="R1091" t="s">
        <v>8710</v>
      </c>
      <c r="S1091" t="str">
        <f ca="1">Izračun!$T$1</f>
        <v>0</v>
      </c>
    </row>
    <row r="1092" spans="1:19" x14ac:dyDescent="0.25">
      <c r="A1092" t="s">
        <v>2723</v>
      </c>
      <c r="B1092" t="s">
        <v>9305</v>
      </c>
      <c r="C1092" t="s">
        <v>8708</v>
      </c>
      <c r="F1092" s="2">
        <f>VLOOKUP(A1092,Izračun!A:J,10,0)</f>
        <v>12.660671999999998</v>
      </c>
      <c r="H1092">
        <f>VLOOKUP(A1092,Izračun!A:F,6,0)</f>
        <v>3</v>
      </c>
      <c r="J1092" t="s">
        <v>14574</v>
      </c>
      <c r="M1092" t="s">
        <v>8709</v>
      </c>
      <c r="Q1092" s="3" t="str">
        <f ca="1">IF(VLOOKUP(A1092,Izračun!A:Q,17,0)=0," ",VLOOKUP(A1092,Izračun!A:Q,17,0))</f>
        <v xml:space="preserve"> </v>
      </c>
      <c r="R1092" t="s">
        <v>8710</v>
      </c>
      <c r="S1092" t="str">
        <f ca="1">Izračun!$T$1</f>
        <v>0</v>
      </c>
    </row>
    <row r="1093" spans="1:19" x14ac:dyDescent="0.25">
      <c r="A1093" t="s">
        <v>2725</v>
      </c>
      <c r="B1093" t="s">
        <v>9302</v>
      </c>
      <c r="C1093" t="s">
        <v>8708</v>
      </c>
      <c r="F1093" s="2">
        <f>VLOOKUP(A1093,Izračun!A:J,10,0)</f>
        <v>12.660671999999998</v>
      </c>
      <c r="H1093">
        <f>VLOOKUP(A1093,Izračun!A:F,6,0)</f>
        <v>0</v>
      </c>
      <c r="J1093" t="s">
        <v>14574</v>
      </c>
      <c r="M1093" t="s">
        <v>8709</v>
      </c>
      <c r="Q1093" s="3" t="str">
        <f ca="1">IF(VLOOKUP(A1093,Izračun!A:Q,17,0)=0," ",VLOOKUP(A1093,Izračun!A:Q,17,0))</f>
        <v xml:space="preserve"> </v>
      </c>
      <c r="R1093" t="s">
        <v>8710</v>
      </c>
      <c r="S1093" t="str">
        <f ca="1">Izračun!$T$1</f>
        <v>0</v>
      </c>
    </row>
    <row r="1094" spans="1:19" x14ac:dyDescent="0.25">
      <c r="A1094" t="s">
        <v>2729</v>
      </c>
      <c r="B1094" t="s">
        <v>13087</v>
      </c>
      <c r="C1094" t="s">
        <v>8708</v>
      </c>
      <c r="F1094" s="2">
        <f>VLOOKUP(A1094,Izračun!A:J,10,0)</f>
        <v>12.660671999999998</v>
      </c>
      <c r="H1094">
        <f>VLOOKUP(A1094,Izračun!A:F,6,0)</f>
        <v>13</v>
      </c>
      <c r="J1094" t="s">
        <v>14574</v>
      </c>
      <c r="M1094" t="s">
        <v>8709</v>
      </c>
      <c r="Q1094" s="3" t="str">
        <f ca="1">IF(VLOOKUP(A1094,Izračun!A:Q,17,0)=0," ",VLOOKUP(A1094,Izračun!A:Q,17,0))</f>
        <v xml:space="preserve"> </v>
      </c>
      <c r="R1094" t="s">
        <v>8710</v>
      </c>
      <c r="S1094" t="str">
        <f ca="1">Izračun!$T$1</f>
        <v>0</v>
      </c>
    </row>
    <row r="1095" spans="1:19" x14ac:dyDescent="0.25">
      <c r="A1095" t="s">
        <v>2719</v>
      </c>
      <c r="B1095" t="s">
        <v>12460</v>
      </c>
      <c r="C1095" t="s">
        <v>8708</v>
      </c>
      <c r="F1095" s="2">
        <f>VLOOKUP(A1095,Izračun!A:J,10,0)</f>
        <v>12.660671999999998</v>
      </c>
      <c r="H1095">
        <f>VLOOKUP(A1095,Izračun!A:F,6,0)</f>
        <v>238</v>
      </c>
      <c r="J1095" t="s">
        <v>14574</v>
      </c>
      <c r="M1095" t="s">
        <v>8709</v>
      </c>
      <c r="Q1095" s="3" t="str">
        <f ca="1">IF(VLOOKUP(A1095,Izračun!A:Q,17,0)=0," ",VLOOKUP(A1095,Izračun!A:Q,17,0))</f>
        <v xml:space="preserve"> </v>
      </c>
      <c r="R1095" t="s">
        <v>8710</v>
      </c>
      <c r="S1095" t="str">
        <f ca="1">Izračun!$T$1</f>
        <v>0</v>
      </c>
    </row>
    <row r="1096" spans="1:19" x14ac:dyDescent="0.25">
      <c r="A1096" t="s">
        <v>13256</v>
      </c>
      <c r="B1096" t="s">
        <v>14123</v>
      </c>
      <c r="C1096" t="s">
        <v>8708</v>
      </c>
      <c r="F1096" s="2">
        <f>VLOOKUP(A1096,Izračun!A:J,10,0)</f>
        <v>9.7441399999999998</v>
      </c>
      <c r="H1096">
        <f>VLOOKUP(A1096,Izračun!A:F,6,0)</f>
        <v>20</v>
      </c>
      <c r="J1096" t="s">
        <v>14574</v>
      </c>
      <c r="M1096" t="s">
        <v>8709</v>
      </c>
      <c r="Q1096" s="3" t="str">
        <f ca="1">IF(VLOOKUP(A1096,Izračun!A:Q,17,0)=0," ",VLOOKUP(A1096,Izračun!A:Q,17,0))</f>
        <v xml:space="preserve"> </v>
      </c>
      <c r="R1096" t="s">
        <v>8710</v>
      </c>
      <c r="S1096" t="str">
        <f ca="1">Izračun!$T$1</f>
        <v>0</v>
      </c>
    </row>
    <row r="1097" spans="1:19" x14ac:dyDescent="0.25">
      <c r="A1097" t="s">
        <v>1291</v>
      </c>
      <c r="B1097" t="s">
        <v>8996</v>
      </c>
      <c r="C1097" t="s">
        <v>8708</v>
      </c>
      <c r="F1097" s="2">
        <f>VLOOKUP(A1097,Izračun!A:J,10,0)</f>
        <v>12.729479999999999</v>
      </c>
      <c r="H1097">
        <f>VLOOKUP(A1097,Izračun!A:F,6,0)</f>
        <v>5</v>
      </c>
      <c r="J1097" t="s">
        <v>14574</v>
      </c>
      <c r="M1097" t="s">
        <v>8709</v>
      </c>
      <c r="Q1097" s="3" t="str">
        <f ca="1">IF(VLOOKUP(A1097,Izračun!A:Q,17,0)=0," ",VLOOKUP(A1097,Izračun!A:Q,17,0))</f>
        <v xml:space="preserve"> </v>
      </c>
      <c r="R1097" t="s">
        <v>8710</v>
      </c>
      <c r="S1097" t="str">
        <f ca="1">Izračun!$T$1</f>
        <v>0</v>
      </c>
    </row>
    <row r="1098" spans="1:19" x14ac:dyDescent="0.25">
      <c r="A1098" t="s">
        <v>7616</v>
      </c>
      <c r="B1098" t="s">
        <v>14066</v>
      </c>
      <c r="C1098" t="s">
        <v>8708</v>
      </c>
      <c r="F1098" s="2">
        <f>VLOOKUP(A1098,Izračun!A:J,10,0)</f>
        <v>12.729479999999999</v>
      </c>
      <c r="H1098">
        <f>VLOOKUP(A1098,Izračun!A:F,6,0)</f>
        <v>20</v>
      </c>
      <c r="J1098" t="s">
        <v>14574</v>
      </c>
      <c r="M1098" t="s">
        <v>8709</v>
      </c>
      <c r="Q1098" s="3" t="str">
        <f ca="1">IF(VLOOKUP(A1098,Izračun!A:Q,17,0)=0," ",VLOOKUP(A1098,Izračun!A:Q,17,0))</f>
        <v xml:space="preserve"> </v>
      </c>
      <c r="R1098" t="s">
        <v>8710</v>
      </c>
      <c r="S1098" t="str">
        <f ca="1">Izračun!$T$1</f>
        <v>0</v>
      </c>
    </row>
    <row r="1099" spans="1:19" x14ac:dyDescent="0.25">
      <c r="A1099" t="s">
        <v>4708</v>
      </c>
      <c r="B1099" t="s">
        <v>10016</v>
      </c>
      <c r="C1099" t="s">
        <v>8708</v>
      </c>
      <c r="F1099" s="2">
        <f>VLOOKUP(A1099,Izračun!A:J,10,0)</f>
        <v>11.89622</v>
      </c>
      <c r="H1099">
        <f>VLOOKUP(A1099,Izračun!A:F,6,0)</f>
        <v>50</v>
      </c>
      <c r="J1099" t="s">
        <v>14574</v>
      </c>
      <c r="M1099" t="s">
        <v>8709</v>
      </c>
      <c r="Q1099" s="3" t="str">
        <f ca="1">IF(VLOOKUP(A1099,Izračun!A:Q,17,0)=0," ",VLOOKUP(A1099,Izračun!A:Q,17,0))</f>
        <v xml:space="preserve"> </v>
      </c>
      <c r="R1099" t="s">
        <v>8710</v>
      </c>
      <c r="S1099" t="str">
        <f ca="1">Izračun!$T$1</f>
        <v>0</v>
      </c>
    </row>
    <row r="1100" spans="1:19" x14ac:dyDescent="0.25">
      <c r="A1100" t="s">
        <v>6663</v>
      </c>
      <c r="B1100" t="s">
        <v>12477</v>
      </c>
      <c r="C1100" t="s">
        <v>8708</v>
      </c>
      <c r="F1100" s="2">
        <f>VLOOKUP(A1100,Izračun!A:J,10,0)</f>
        <v>12.786819999999999</v>
      </c>
      <c r="H1100">
        <f>VLOOKUP(A1100,Izračun!A:F,6,0)</f>
        <v>22</v>
      </c>
      <c r="J1100" t="s">
        <v>14574</v>
      </c>
      <c r="M1100" t="s">
        <v>8709</v>
      </c>
      <c r="Q1100" s="3" t="str">
        <f ca="1">IF(VLOOKUP(A1100,Izračun!A:Q,17,0)=0," ",VLOOKUP(A1100,Izračun!A:Q,17,0))</f>
        <v xml:space="preserve"> </v>
      </c>
      <c r="R1100" t="s">
        <v>8710</v>
      </c>
      <c r="S1100" t="str">
        <f ca="1">Izračun!$T$1</f>
        <v>0</v>
      </c>
    </row>
    <row r="1101" spans="1:19" x14ac:dyDescent="0.25">
      <c r="A1101" t="s">
        <v>3226</v>
      </c>
      <c r="B1101" t="s">
        <v>10038</v>
      </c>
      <c r="C1101" t="s">
        <v>8708</v>
      </c>
      <c r="F1101" s="2">
        <f>VLOOKUP(A1101,Izračun!A:J,10,0)</f>
        <v>12.374459999999999</v>
      </c>
      <c r="H1101">
        <f>VLOOKUP(A1101,Izračun!A:F,6,0)</f>
        <v>36</v>
      </c>
      <c r="J1101" t="s">
        <v>14574</v>
      </c>
      <c r="M1101" t="s">
        <v>8709</v>
      </c>
      <c r="Q1101" s="3" t="str">
        <f ca="1">IF(VLOOKUP(A1101,Izračun!A:Q,17,0)=0," ",VLOOKUP(A1101,Izračun!A:Q,17,0))</f>
        <v xml:space="preserve"> </v>
      </c>
      <c r="R1101" t="s">
        <v>8710</v>
      </c>
      <c r="S1101" t="str">
        <f ca="1">Izračun!$T$1</f>
        <v>0</v>
      </c>
    </row>
    <row r="1102" spans="1:19" x14ac:dyDescent="0.25">
      <c r="A1102" t="s">
        <v>2370</v>
      </c>
      <c r="B1102" t="s">
        <v>10028</v>
      </c>
      <c r="C1102" t="s">
        <v>8708</v>
      </c>
      <c r="F1102" s="2">
        <f>VLOOKUP(A1102,Izračun!A:J,10,0)</f>
        <v>12.804876</v>
      </c>
      <c r="H1102">
        <f>VLOOKUP(A1102,Izračun!A:F,6,0)</f>
        <v>9</v>
      </c>
      <c r="J1102" t="s">
        <v>14574</v>
      </c>
      <c r="M1102" t="s">
        <v>8709</v>
      </c>
      <c r="Q1102" s="3" t="str">
        <f ca="1">IF(VLOOKUP(A1102,Izračun!A:Q,17,0)=0," ",VLOOKUP(A1102,Izračun!A:Q,17,0))</f>
        <v xml:space="preserve"> </v>
      </c>
      <c r="R1102" t="s">
        <v>8710</v>
      </c>
      <c r="S1102" t="str">
        <f ca="1">Izračun!$T$1</f>
        <v>0</v>
      </c>
    </row>
    <row r="1103" spans="1:19" x14ac:dyDescent="0.25">
      <c r="A1103" t="s">
        <v>13268</v>
      </c>
      <c r="B1103" t="s">
        <v>13901</v>
      </c>
      <c r="C1103" t="s">
        <v>8708</v>
      </c>
      <c r="F1103" s="2">
        <f>VLOOKUP(A1103,Izračun!A:J,10,0)</f>
        <v>12.901499999999999</v>
      </c>
      <c r="H1103">
        <f>VLOOKUP(A1103,Izračun!A:F,6,0)</f>
        <v>23</v>
      </c>
      <c r="J1103" t="s">
        <v>14574</v>
      </c>
      <c r="M1103" t="s">
        <v>8709</v>
      </c>
      <c r="Q1103" s="3" t="str">
        <f ca="1">IF(VLOOKUP(A1103,Izračun!A:Q,17,0)=0," ",VLOOKUP(A1103,Izračun!A:Q,17,0))</f>
        <v xml:space="preserve"> </v>
      </c>
      <c r="R1103" t="s">
        <v>8710</v>
      </c>
      <c r="S1103" t="str">
        <f ca="1">Izračun!$T$1</f>
        <v>0</v>
      </c>
    </row>
    <row r="1104" spans="1:19" x14ac:dyDescent="0.25">
      <c r="A1104" t="s">
        <v>1720</v>
      </c>
      <c r="B1104" t="s">
        <v>12614</v>
      </c>
      <c r="C1104" t="s">
        <v>8708</v>
      </c>
      <c r="F1104" s="2">
        <f>VLOOKUP(A1104,Izračun!A:J,10,0)</f>
        <v>12.95884</v>
      </c>
      <c r="H1104">
        <f>VLOOKUP(A1104,Izračun!A:F,6,0)</f>
        <v>13</v>
      </c>
      <c r="J1104" t="s">
        <v>14574</v>
      </c>
      <c r="M1104" t="s">
        <v>8709</v>
      </c>
      <c r="Q1104" s="3" t="str">
        <f ca="1">IF(VLOOKUP(A1104,Izračun!A:Q,17,0)=0," ",VLOOKUP(A1104,Izračun!A:Q,17,0))</f>
        <v xml:space="preserve"> </v>
      </c>
      <c r="R1104" t="s">
        <v>8710</v>
      </c>
      <c r="S1104" t="str">
        <f ca="1">Izračun!$T$1</f>
        <v>0</v>
      </c>
    </row>
    <row r="1105" spans="1:19" x14ac:dyDescent="0.25">
      <c r="A1105" t="s">
        <v>4382</v>
      </c>
      <c r="B1105" t="s">
        <v>12569</v>
      </c>
      <c r="C1105" t="s">
        <v>8708</v>
      </c>
      <c r="F1105" s="2">
        <f>VLOOKUP(A1105,Izračun!A:J,10,0)</f>
        <v>12.969209999999999</v>
      </c>
      <c r="H1105">
        <f>VLOOKUP(A1105,Izračun!A:F,6,0)</f>
        <v>0</v>
      </c>
      <c r="J1105" t="s">
        <v>14574</v>
      </c>
      <c r="M1105" t="s">
        <v>8709</v>
      </c>
      <c r="Q1105" s="3" t="str">
        <f ca="1">IF(VLOOKUP(A1105,Izračun!A:Q,17,0)=0," ",VLOOKUP(A1105,Izračun!A:Q,17,0))</f>
        <v xml:space="preserve"> </v>
      </c>
      <c r="R1105" t="s">
        <v>8710</v>
      </c>
      <c r="S1105" t="str">
        <f ca="1">Izračun!$T$1</f>
        <v>0</v>
      </c>
    </row>
    <row r="1106" spans="1:19" x14ac:dyDescent="0.25">
      <c r="A1106" t="s">
        <v>2329</v>
      </c>
      <c r="B1106" t="s">
        <v>8864</v>
      </c>
      <c r="C1106" t="s">
        <v>8708</v>
      </c>
      <c r="F1106" s="2">
        <f>VLOOKUP(A1106,Izračun!A:J,10,0)</f>
        <v>12.979004159999999</v>
      </c>
      <c r="H1106">
        <f>VLOOKUP(A1106,Izračun!A:F,6,0)</f>
        <v>13</v>
      </c>
      <c r="J1106" t="s">
        <v>14574</v>
      </c>
      <c r="M1106" t="s">
        <v>8709</v>
      </c>
      <c r="Q1106" s="3" t="str">
        <f ca="1">IF(VLOOKUP(A1106,Izračun!A:Q,17,0)=0," ",VLOOKUP(A1106,Izračun!A:Q,17,0))</f>
        <v xml:space="preserve"> </v>
      </c>
      <c r="R1106" t="s">
        <v>8710</v>
      </c>
      <c r="S1106" t="str">
        <f ca="1">Izračun!$T$1</f>
        <v>0</v>
      </c>
    </row>
    <row r="1107" spans="1:19" x14ac:dyDescent="0.25">
      <c r="A1107" t="s">
        <v>2331</v>
      </c>
      <c r="B1107" t="s">
        <v>8865</v>
      </c>
      <c r="C1107" t="s">
        <v>8708</v>
      </c>
      <c r="F1107" s="2">
        <f>VLOOKUP(A1107,Izračun!A:J,10,0)</f>
        <v>12.979004159999999</v>
      </c>
      <c r="H1107">
        <f>VLOOKUP(A1107,Izračun!A:F,6,0)</f>
        <v>17</v>
      </c>
      <c r="J1107" t="s">
        <v>14574</v>
      </c>
      <c r="M1107" t="s">
        <v>8709</v>
      </c>
      <c r="Q1107" s="3" t="str">
        <f ca="1">IF(VLOOKUP(A1107,Izračun!A:Q,17,0)=0," ",VLOOKUP(A1107,Izračun!A:Q,17,0))</f>
        <v xml:space="preserve"> </v>
      </c>
      <c r="R1107" t="s">
        <v>8710</v>
      </c>
      <c r="S1107" t="str">
        <f ca="1">Izračun!$T$1</f>
        <v>0</v>
      </c>
    </row>
    <row r="1108" spans="1:19" x14ac:dyDescent="0.25">
      <c r="A1108" t="s">
        <v>1184</v>
      </c>
      <c r="B1108" t="s">
        <v>8926</v>
      </c>
      <c r="C1108" t="s">
        <v>8708</v>
      </c>
      <c r="F1108" s="2">
        <f>VLOOKUP(A1108,Izračun!A:J,10,0)</f>
        <v>12.981776</v>
      </c>
      <c r="H1108">
        <f>VLOOKUP(A1108,Izračun!A:F,6,0)</f>
        <v>0</v>
      </c>
      <c r="J1108" t="s">
        <v>14574</v>
      </c>
      <c r="M1108" t="s">
        <v>8709</v>
      </c>
      <c r="Q1108" s="3" t="str">
        <f ca="1">IF(VLOOKUP(A1108,Izračun!A:Q,17,0)=0," ",VLOOKUP(A1108,Izračun!A:Q,17,0))</f>
        <v xml:space="preserve"> </v>
      </c>
      <c r="R1108" t="s">
        <v>8710</v>
      </c>
      <c r="S1108" t="str">
        <f ca="1">Izračun!$T$1</f>
        <v>0</v>
      </c>
    </row>
    <row r="1109" spans="1:19" x14ac:dyDescent="0.25">
      <c r="A1109" t="s">
        <v>1761</v>
      </c>
      <c r="B1109" t="s">
        <v>9186</v>
      </c>
      <c r="C1109" t="s">
        <v>8708</v>
      </c>
      <c r="F1109" s="2">
        <f>VLOOKUP(A1109,Izračun!A:J,10,0)</f>
        <v>13.000319999999999</v>
      </c>
      <c r="H1109">
        <f>VLOOKUP(A1109,Izračun!A:F,6,0)</f>
        <v>16</v>
      </c>
      <c r="J1109" t="s">
        <v>14574</v>
      </c>
      <c r="M1109" t="s">
        <v>8709</v>
      </c>
      <c r="Q1109" s="3" t="str">
        <f ca="1">IF(VLOOKUP(A1109,Izračun!A:Q,17,0)=0," ",VLOOKUP(A1109,Izračun!A:Q,17,0))</f>
        <v xml:space="preserve"> </v>
      </c>
      <c r="R1109" t="s">
        <v>8710</v>
      </c>
      <c r="S1109" t="str">
        <f ca="1">Izračun!$T$1</f>
        <v>0</v>
      </c>
    </row>
    <row r="1110" spans="1:19" x14ac:dyDescent="0.25">
      <c r="A1110" t="s">
        <v>11495</v>
      </c>
      <c r="B1110" t="s">
        <v>13903</v>
      </c>
      <c r="C1110" t="s">
        <v>8708</v>
      </c>
      <c r="F1110" s="2">
        <f>VLOOKUP(A1110,Izračun!A:J,10,0)</f>
        <v>20.144639999999999</v>
      </c>
      <c r="H1110">
        <f>VLOOKUP(A1110,Izračun!A:F,6,0)</f>
        <v>4</v>
      </c>
      <c r="J1110" t="s">
        <v>14574</v>
      </c>
      <c r="M1110" t="s">
        <v>8709</v>
      </c>
      <c r="Q1110" s="3" t="str">
        <f ca="1">IF(VLOOKUP(A1110,Izračun!A:Q,17,0)=0," ",VLOOKUP(A1110,Izračun!A:Q,17,0))</f>
        <v xml:space="preserve"> </v>
      </c>
      <c r="R1110" t="s">
        <v>8710</v>
      </c>
      <c r="S1110" t="str">
        <f ca="1">Izračun!$T$1</f>
        <v>0</v>
      </c>
    </row>
    <row r="1111" spans="1:19" x14ac:dyDescent="0.25">
      <c r="A1111" t="s">
        <v>719</v>
      </c>
      <c r="B1111" t="s">
        <v>9412</v>
      </c>
      <c r="C1111" t="s">
        <v>8708</v>
      </c>
      <c r="F1111" s="2">
        <f>VLOOKUP(A1111,Izračun!A:J,10,0)</f>
        <v>13.000319999999999</v>
      </c>
      <c r="H1111">
        <f>VLOOKUP(A1111,Izračun!A:F,6,0)</f>
        <v>9</v>
      </c>
      <c r="J1111" t="s">
        <v>14574</v>
      </c>
      <c r="M1111" t="s">
        <v>8709</v>
      </c>
      <c r="Q1111" s="3" t="str">
        <f ca="1">IF(VLOOKUP(A1111,Izračun!A:Q,17,0)=0," ",VLOOKUP(A1111,Izračun!A:Q,17,0))</f>
        <v xml:space="preserve"> </v>
      </c>
      <c r="R1111" t="s">
        <v>8710</v>
      </c>
      <c r="S1111" t="str">
        <f ca="1">Izračun!$T$1</f>
        <v>0</v>
      </c>
    </row>
    <row r="1112" spans="1:19" x14ac:dyDescent="0.25">
      <c r="A1112" t="s">
        <v>5349</v>
      </c>
      <c r="B1112" t="s">
        <v>9046</v>
      </c>
      <c r="C1112" t="s">
        <v>8708</v>
      </c>
      <c r="F1112" s="2">
        <f>VLOOKUP(A1112,Izračun!A:J,10,0)</f>
        <v>13.01618</v>
      </c>
      <c r="H1112">
        <f>VLOOKUP(A1112,Izračun!A:F,6,0)</f>
        <v>5</v>
      </c>
      <c r="J1112" t="s">
        <v>14574</v>
      </c>
      <c r="M1112" t="s">
        <v>8709</v>
      </c>
      <c r="Q1112" s="3" t="str">
        <f ca="1">IF(VLOOKUP(A1112,Izračun!A:Q,17,0)=0," ",VLOOKUP(A1112,Izračun!A:Q,17,0))</f>
        <v xml:space="preserve"> </v>
      </c>
      <c r="R1112" t="s">
        <v>8710</v>
      </c>
      <c r="S1112" t="str">
        <f ca="1">Izračun!$T$1</f>
        <v>0</v>
      </c>
    </row>
    <row r="1113" spans="1:19" x14ac:dyDescent="0.25">
      <c r="A1113" t="s">
        <v>4418</v>
      </c>
      <c r="B1113" t="s">
        <v>11822</v>
      </c>
      <c r="C1113" t="s">
        <v>8708</v>
      </c>
      <c r="F1113" s="2">
        <f>VLOOKUP(A1113,Izračun!A:J,10,0)</f>
        <v>13.050584000000001</v>
      </c>
      <c r="H1113">
        <f>VLOOKUP(A1113,Izračun!A:F,6,0)</f>
        <v>2</v>
      </c>
      <c r="J1113" t="s">
        <v>14574</v>
      </c>
      <c r="M1113" t="s">
        <v>8709</v>
      </c>
      <c r="Q1113" s="3" t="str">
        <f ca="1">IF(VLOOKUP(A1113,Izračun!A:Q,17,0)=0," ",VLOOKUP(A1113,Izračun!A:Q,17,0))</f>
        <v xml:space="preserve"> </v>
      </c>
      <c r="R1113" t="s">
        <v>8710</v>
      </c>
      <c r="S1113" t="str">
        <f ca="1">Izračun!$T$1</f>
        <v>0</v>
      </c>
    </row>
    <row r="1114" spans="1:19" x14ac:dyDescent="0.25">
      <c r="A1114" t="s">
        <v>1148</v>
      </c>
      <c r="B1114" t="s">
        <v>12567</v>
      </c>
      <c r="C1114" t="s">
        <v>8708</v>
      </c>
      <c r="F1114" s="2">
        <f>VLOOKUP(A1114,Izračun!A:J,10,0)</f>
        <v>13.05888</v>
      </c>
      <c r="H1114">
        <f>VLOOKUP(A1114,Izračun!A:F,6,0)</f>
        <v>2</v>
      </c>
      <c r="J1114" t="s">
        <v>14574</v>
      </c>
      <c r="M1114" t="s">
        <v>8709</v>
      </c>
      <c r="Q1114" s="3" t="str">
        <f ca="1">IF(VLOOKUP(A1114,Izračun!A:Q,17,0)=0," ",VLOOKUP(A1114,Izračun!A:Q,17,0))</f>
        <v xml:space="preserve"> </v>
      </c>
      <c r="R1114" t="s">
        <v>8710</v>
      </c>
      <c r="S1114" t="str">
        <f ca="1">Izračun!$T$1</f>
        <v>0</v>
      </c>
    </row>
    <row r="1115" spans="1:19" x14ac:dyDescent="0.25">
      <c r="A1115" t="s">
        <v>4500</v>
      </c>
      <c r="B1115" t="s">
        <v>11976</v>
      </c>
      <c r="C1115" t="s">
        <v>8708</v>
      </c>
      <c r="F1115" s="2">
        <f>VLOOKUP(A1115,Izračun!A:J,10,0)</f>
        <v>13.096456</v>
      </c>
      <c r="H1115">
        <f>VLOOKUP(A1115,Izračun!A:F,6,0)</f>
        <v>0</v>
      </c>
      <c r="J1115" t="s">
        <v>14574</v>
      </c>
      <c r="M1115" t="s">
        <v>8709</v>
      </c>
      <c r="Q1115" s="3" t="str">
        <f ca="1">IF(VLOOKUP(A1115,Izračun!A:Q,17,0)=0," ",VLOOKUP(A1115,Izračun!A:Q,17,0))</f>
        <v xml:space="preserve"> </v>
      </c>
      <c r="R1115" t="s">
        <v>8710</v>
      </c>
      <c r="S1115" t="str">
        <f ca="1">Izračun!$T$1</f>
        <v>0</v>
      </c>
    </row>
    <row r="1116" spans="1:19" x14ac:dyDescent="0.25">
      <c r="A1116" t="s">
        <v>6865</v>
      </c>
      <c r="B1116" t="s">
        <v>9542</v>
      </c>
      <c r="C1116" t="s">
        <v>8708</v>
      </c>
      <c r="F1116" s="2">
        <f>VLOOKUP(A1116,Izračun!A:J,10,0)</f>
        <v>13.096700000000002</v>
      </c>
      <c r="H1116">
        <f>VLOOKUP(A1116,Izračun!A:F,6,0)</f>
        <v>3</v>
      </c>
      <c r="J1116" t="s">
        <v>14574</v>
      </c>
      <c r="M1116" t="s">
        <v>8709</v>
      </c>
      <c r="Q1116" s="3">
        <f ca="1">IF(VLOOKUP(A1116,Izračun!A:Q,17,0)=0," ",VLOOKUP(A1116,Izračun!A:Q,17,0))</f>
        <v>12.062750000000001</v>
      </c>
      <c r="R1116" t="s">
        <v>8710</v>
      </c>
      <c r="S1116" t="str">
        <f ca="1">Izračun!$T$1</f>
        <v>0</v>
      </c>
    </row>
    <row r="1117" spans="1:19" x14ac:dyDescent="0.25">
      <c r="A1117" t="s">
        <v>4486</v>
      </c>
      <c r="B1117" t="s">
        <v>9430</v>
      </c>
      <c r="C1117" t="s">
        <v>8708</v>
      </c>
      <c r="F1117" s="2">
        <f>VLOOKUP(A1117,Izračun!A:J,10,0)</f>
        <v>13.107923999999999</v>
      </c>
      <c r="H1117">
        <f>VLOOKUP(A1117,Izračun!A:F,6,0)</f>
        <v>0</v>
      </c>
      <c r="J1117" t="s">
        <v>14574</v>
      </c>
      <c r="M1117" t="s">
        <v>8709</v>
      </c>
      <c r="Q1117" s="3" t="str">
        <f ca="1">IF(VLOOKUP(A1117,Izračun!A:Q,17,0)=0," ",VLOOKUP(A1117,Izračun!A:Q,17,0))</f>
        <v xml:space="preserve"> </v>
      </c>
      <c r="R1117" t="s">
        <v>8710</v>
      </c>
      <c r="S1117" t="str">
        <f ca="1">Izračun!$T$1</f>
        <v>0</v>
      </c>
    </row>
    <row r="1118" spans="1:19" x14ac:dyDescent="0.25">
      <c r="A1118" t="s">
        <v>7167</v>
      </c>
      <c r="B1118" t="s">
        <v>14048</v>
      </c>
      <c r="C1118" t="s">
        <v>8708</v>
      </c>
      <c r="F1118" s="2">
        <f>VLOOKUP(A1118,Izračun!A:J,10,0)</f>
        <v>13.117439999999998</v>
      </c>
      <c r="H1118">
        <f>VLOOKUP(A1118,Izračun!A:F,6,0)</f>
        <v>13</v>
      </c>
      <c r="J1118" t="s">
        <v>14574</v>
      </c>
      <c r="M1118" t="s">
        <v>8709</v>
      </c>
      <c r="Q1118" s="3" t="str">
        <f ca="1">IF(VLOOKUP(A1118,Izračun!A:Q,17,0)=0," ",VLOOKUP(A1118,Izračun!A:Q,17,0))</f>
        <v xml:space="preserve"> </v>
      </c>
      <c r="R1118" t="s">
        <v>8710</v>
      </c>
      <c r="S1118" t="str">
        <f ca="1">Izračun!$T$1</f>
        <v>0</v>
      </c>
    </row>
    <row r="1119" spans="1:19" x14ac:dyDescent="0.25">
      <c r="A1119" t="s">
        <v>4488</v>
      </c>
      <c r="B1119" t="s">
        <v>11945</v>
      </c>
      <c r="C1119" t="s">
        <v>8708</v>
      </c>
      <c r="F1119" s="2">
        <f>VLOOKUP(A1119,Izračun!A:J,10,0)</f>
        <v>13.13086</v>
      </c>
      <c r="H1119">
        <f>VLOOKUP(A1119,Izračun!A:F,6,0)</f>
        <v>0</v>
      </c>
      <c r="J1119" t="s">
        <v>14574</v>
      </c>
      <c r="M1119" t="s">
        <v>8709</v>
      </c>
      <c r="Q1119" s="3" t="str">
        <f ca="1">IF(VLOOKUP(A1119,Izračun!A:Q,17,0)=0," ",VLOOKUP(A1119,Izračun!A:Q,17,0))</f>
        <v xml:space="preserve"> </v>
      </c>
      <c r="R1119" t="s">
        <v>8710</v>
      </c>
      <c r="S1119" t="str">
        <f ca="1">Izračun!$T$1</f>
        <v>0</v>
      </c>
    </row>
    <row r="1120" spans="1:19" x14ac:dyDescent="0.25">
      <c r="A1120" t="s">
        <v>1738</v>
      </c>
      <c r="B1120" t="s">
        <v>8886</v>
      </c>
      <c r="C1120" t="s">
        <v>8708</v>
      </c>
      <c r="F1120" s="2">
        <f>VLOOKUP(A1120,Izračun!A:J,10,0)</f>
        <v>13.13086</v>
      </c>
      <c r="H1120">
        <f>VLOOKUP(A1120,Izračun!A:F,6,0)</f>
        <v>52</v>
      </c>
      <c r="J1120" t="s">
        <v>14574</v>
      </c>
      <c r="M1120" t="s">
        <v>8709</v>
      </c>
      <c r="Q1120" s="3" t="str">
        <f ca="1">IF(VLOOKUP(A1120,Izračun!A:Q,17,0)=0," ",VLOOKUP(A1120,Izračun!A:Q,17,0))</f>
        <v xml:space="preserve"> </v>
      </c>
      <c r="R1120" t="s">
        <v>8710</v>
      </c>
      <c r="S1120" t="str">
        <f ca="1">Izračun!$T$1</f>
        <v>0</v>
      </c>
    </row>
    <row r="1121" spans="1:19" x14ac:dyDescent="0.25">
      <c r="A1121" t="s">
        <v>509</v>
      </c>
      <c r="B1121" t="s">
        <v>12461</v>
      </c>
      <c r="C1121" t="s">
        <v>8708</v>
      </c>
      <c r="F1121" s="2">
        <f>VLOOKUP(A1121,Izračun!A:J,10,0)</f>
        <v>13.13086</v>
      </c>
      <c r="H1121">
        <f>VLOOKUP(A1121,Izračun!A:F,6,0)</f>
        <v>15</v>
      </c>
      <c r="J1121" t="s">
        <v>14574</v>
      </c>
      <c r="M1121" t="s">
        <v>8709</v>
      </c>
      <c r="Q1121" s="3" t="str">
        <f ca="1">IF(VLOOKUP(A1121,Izračun!A:Q,17,0)=0," ",VLOOKUP(A1121,Izračun!A:Q,17,0))</f>
        <v xml:space="preserve"> </v>
      </c>
      <c r="R1121" t="s">
        <v>8710</v>
      </c>
      <c r="S1121" t="str">
        <f ca="1">Izračun!$T$1</f>
        <v>0</v>
      </c>
    </row>
    <row r="1122" spans="1:19" x14ac:dyDescent="0.25">
      <c r="A1122" t="s">
        <v>882</v>
      </c>
      <c r="B1122" t="s">
        <v>13590</v>
      </c>
      <c r="C1122" t="s">
        <v>8708</v>
      </c>
      <c r="F1122" s="2">
        <f>VLOOKUP(A1122,Izračun!A:J,10,0)</f>
        <v>13.13086</v>
      </c>
      <c r="H1122">
        <f>VLOOKUP(A1122,Izračun!A:F,6,0)</f>
        <v>9</v>
      </c>
      <c r="J1122" t="s">
        <v>14574</v>
      </c>
      <c r="M1122" t="s">
        <v>8709</v>
      </c>
      <c r="Q1122" s="3" t="str">
        <f ca="1">IF(VLOOKUP(A1122,Izračun!A:Q,17,0)=0," ",VLOOKUP(A1122,Izračun!A:Q,17,0))</f>
        <v xml:space="preserve"> </v>
      </c>
      <c r="R1122" t="s">
        <v>8710</v>
      </c>
      <c r="S1122" t="str">
        <f ca="1">Izračun!$T$1</f>
        <v>0</v>
      </c>
    </row>
    <row r="1123" spans="1:19" x14ac:dyDescent="0.25">
      <c r="A1123" t="s">
        <v>11334</v>
      </c>
      <c r="B1123" t="s">
        <v>12454</v>
      </c>
      <c r="C1123" t="s">
        <v>8708</v>
      </c>
      <c r="F1123" s="2">
        <f>VLOOKUP(A1123,Izračun!A:J,10,0)</f>
        <v>13.176</v>
      </c>
      <c r="H1123">
        <f>VLOOKUP(A1123,Izračun!A:F,6,0)</f>
        <v>28</v>
      </c>
      <c r="J1123" t="s">
        <v>14574</v>
      </c>
      <c r="M1123" t="s">
        <v>8709</v>
      </c>
      <c r="Q1123" s="3" t="str">
        <f ca="1">IF(VLOOKUP(A1123,Izračun!A:Q,17,0)=0," ",VLOOKUP(A1123,Izračun!A:Q,17,0))</f>
        <v xml:space="preserve"> </v>
      </c>
      <c r="R1123" t="s">
        <v>8710</v>
      </c>
      <c r="S1123" t="str">
        <f ca="1">Izračun!$T$1</f>
        <v>0</v>
      </c>
    </row>
    <row r="1124" spans="1:19" x14ac:dyDescent="0.25">
      <c r="A1124" t="s">
        <v>10787</v>
      </c>
      <c r="B1124" t="s">
        <v>11078</v>
      </c>
      <c r="C1124" t="s">
        <v>8708</v>
      </c>
      <c r="F1124" s="2">
        <f>VLOOKUP(A1124,Izračun!A:J,10,0)</f>
        <v>13.25896</v>
      </c>
      <c r="H1124">
        <f>VLOOKUP(A1124,Izračun!A:F,6,0)</f>
        <v>17</v>
      </c>
      <c r="J1124" t="s">
        <v>14574</v>
      </c>
      <c r="M1124" t="s">
        <v>8709</v>
      </c>
      <c r="Q1124" s="3">
        <f ca="1">IF(VLOOKUP(A1124,Izračun!A:Q,17,0)=0," ",VLOOKUP(A1124,Izračun!A:Q,17,0))</f>
        <v>12.212199999999999</v>
      </c>
      <c r="R1124" t="s">
        <v>8710</v>
      </c>
      <c r="S1124" t="str">
        <f ca="1">Izračun!$T$1</f>
        <v>0</v>
      </c>
    </row>
    <row r="1125" spans="1:19" x14ac:dyDescent="0.25">
      <c r="A1125" t="s">
        <v>10788</v>
      </c>
      <c r="B1125" t="s">
        <v>11079</v>
      </c>
      <c r="C1125" t="s">
        <v>8708</v>
      </c>
      <c r="F1125" s="2">
        <f>VLOOKUP(A1125,Izračun!A:J,10,0)</f>
        <v>13.25896</v>
      </c>
      <c r="H1125">
        <f>VLOOKUP(A1125,Izračun!A:F,6,0)</f>
        <v>9</v>
      </c>
      <c r="J1125" t="s">
        <v>14574</v>
      </c>
      <c r="M1125" t="s">
        <v>8709</v>
      </c>
      <c r="Q1125" s="3">
        <f ca="1">IF(VLOOKUP(A1125,Izračun!A:Q,17,0)=0," ",VLOOKUP(A1125,Izračun!A:Q,17,0))</f>
        <v>12.212199999999999</v>
      </c>
      <c r="R1125" t="s">
        <v>8710</v>
      </c>
      <c r="S1125" t="str">
        <f ca="1">Izračun!$T$1</f>
        <v>0</v>
      </c>
    </row>
    <row r="1126" spans="1:19" x14ac:dyDescent="0.25">
      <c r="A1126" t="s">
        <v>8640</v>
      </c>
      <c r="B1126" t="s">
        <v>10999</v>
      </c>
      <c r="C1126" t="s">
        <v>8708</v>
      </c>
      <c r="F1126" s="2">
        <f>VLOOKUP(A1126,Izračun!A:J,10,0)</f>
        <v>13.270549999999998</v>
      </c>
      <c r="H1126">
        <f>VLOOKUP(A1126,Izračun!A:F,6,0)</f>
        <v>0</v>
      </c>
      <c r="J1126" t="s">
        <v>14574</v>
      </c>
      <c r="M1126" t="s">
        <v>8709</v>
      </c>
      <c r="Q1126" s="3" t="str">
        <f ca="1">IF(VLOOKUP(A1126,Izračun!A:Q,17,0)=0," ",VLOOKUP(A1126,Izračun!A:Q,17,0))</f>
        <v xml:space="preserve"> </v>
      </c>
      <c r="R1126" t="s">
        <v>8710</v>
      </c>
      <c r="S1126" t="str">
        <f ca="1">Izračun!$T$1</f>
        <v>0</v>
      </c>
    </row>
    <row r="1127" spans="1:19" x14ac:dyDescent="0.25">
      <c r="A1127" t="s">
        <v>12123</v>
      </c>
      <c r="B1127" t="s">
        <v>14011</v>
      </c>
      <c r="C1127" t="s">
        <v>8708</v>
      </c>
      <c r="F1127" s="2">
        <f>VLOOKUP(A1127,Izračun!A:J,10,0)</f>
        <v>13.27116</v>
      </c>
      <c r="H1127">
        <f>VLOOKUP(A1127,Izračun!A:F,6,0)</f>
        <v>14</v>
      </c>
      <c r="J1127" t="s">
        <v>14574</v>
      </c>
      <c r="M1127" t="s">
        <v>8709</v>
      </c>
      <c r="Q1127" s="3" t="str">
        <f ca="1">IF(VLOOKUP(A1127,Izračun!A:Q,17,0)=0," ",VLOOKUP(A1127,Izračun!A:Q,17,0))</f>
        <v xml:space="preserve"> </v>
      </c>
      <c r="R1127" t="s">
        <v>8710</v>
      </c>
      <c r="S1127" t="str">
        <f ca="1">Izračun!$T$1</f>
        <v>0</v>
      </c>
    </row>
    <row r="1128" spans="1:19" x14ac:dyDescent="0.25">
      <c r="A1128" t="s">
        <v>727</v>
      </c>
      <c r="B1128" t="s">
        <v>9086</v>
      </c>
      <c r="C1128" t="s">
        <v>8708</v>
      </c>
      <c r="F1128" s="2">
        <f>VLOOKUP(A1128,Izračun!A:J,10,0)</f>
        <v>13.30288</v>
      </c>
      <c r="H1128">
        <f>VLOOKUP(A1128,Izračun!A:F,6,0)</f>
        <v>49</v>
      </c>
      <c r="J1128" t="s">
        <v>14574</v>
      </c>
      <c r="M1128" t="s">
        <v>8709</v>
      </c>
      <c r="Q1128" s="3" t="str">
        <f ca="1">IF(VLOOKUP(A1128,Izračun!A:Q,17,0)=0," ",VLOOKUP(A1128,Izračun!A:Q,17,0))</f>
        <v xml:space="preserve"> </v>
      </c>
      <c r="R1128" t="s">
        <v>8710</v>
      </c>
      <c r="S1128" t="str">
        <f ca="1">Izračun!$T$1</f>
        <v>0</v>
      </c>
    </row>
    <row r="1129" spans="1:19" x14ac:dyDescent="0.25">
      <c r="A1129" t="s">
        <v>6511</v>
      </c>
      <c r="B1129" t="s">
        <v>8959</v>
      </c>
      <c r="C1129" t="s">
        <v>8708</v>
      </c>
      <c r="F1129" s="2">
        <f>VLOOKUP(A1129,Izračun!A:J,10,0)</f>
        <v>13.337284000000002</v>
      </c>
      <c r="H1129">
        <f>VLOOKUP(A1129,Izračun!A:F,6,0)</f>
        <v>15</v>
      </c>
      <c r="J1129" t="s">
        <v>14574</v>
      </c>
      <c r="M1129" t="s">
        <v>8709</v>
      </c>
      <c r="Q1129" s="3" t="str">
        <f ca="1">IF(VLOOKUP(A1129,Izračun!A:Q,17,0)=0," ",VLOOKUP(A1129,Izračun!A:Q,17,0))</f>
        <v xml:space="preserve"> </v>
      </c>
      <c r="R1129" t="s">
        <v>8710</v>
      </c>
      <c r="S1129" t="str">
        <f ca="1">Izračun!$T$1</f>
        <v>0</v>
      </c>
    </row>
    <row r="1130" spans="1:19" x14ac:dyDescent="0.25">
      <c r="A1130" t="s">
        <v>4289</v>
      </c>
      <c r="B1130" t="s">
        <v>14086</v>
      </c>
      <c r="C1130" t="s">
        <v>8708</v>
      </c>
      <c r="F1130" s="2">
        <f>VLOOKUP(A1130,Izračun!A:J,10,0)</f>
        <v>13.35168</v>
      </c>
      <c r="H1130">
        <f>VLOOKUP(A1130,Izračun!A:F,6,0)</f>
        <v>5</v>
      </c>
      <c r="J1130" t="s">
        <v>14574</v>
      </c>
      <c r="M1130" t="s">
        <v>8709</v>
      </c>
      <c r="Q1130" s="3" t="str">
        <f ca="1">IF(VLOOKUP(A1130,Izračun!A:Q,17,0)=0," ",VLOOKUP(A1130,Izračun!A:Q,17,0))</f>
        <v xml:space="preserve"> </v>
      </c>
      <c r="R1130" t="s">
        <v>8710</v>
      </c>
      <c r="S1130" t="str">
        <f ca="1">Izračun!$T$1</f>
        <v>0</v>
      </c>
    </row>
    <row r="1131" spans="1:19" x14ac:dyDescent="0.25">
      <c r="A1131" t="s">
        <v>8048</v>
      </c>
      <c r="B1131" t="s">
        <v>11950</v>
      </c>
      <c r="C1131" t="s">
        <v>8708</v>
      </c>
      <c r="F1131" s="2">
        <f>VLOOKUP(A1131,Izračun!A:J,10,0)</f>
        <v>13.36022</v>
      </c>
      <c r="H1131">
        <f>VLOOKUP(A1131,Izračun!A:F,6,0)</f>
        <v>1</v>
      </c>
      <c r="J1131" t="s">
        <v>14574</v>
      </c>
      <c r="M1131" t="s">
        <v>8709</v>
      </c>
      <c r="Q1131" s="3" t="str">
        <f ca="1">IF(VLOOKUP(A1131,Izračun!A:Q,17,0)=0," ",VLOOKUP(A1131,Izračun!A:Q,17,0))</f>
        <v xml:space="preserve"> </v>
      </c>
      <c r="R1131" t="s">
        <v>8710</v>
      </c>
      <c r="S1131" t="str">
        <f ca="1">Izračun!$T$1</f>
        <v>0</v>
      </c>
    </row>
    <row r="1132" spans="1:19" x14ac:dyDescent="0.25">
      <c r="A1132" t="s">
        <v>6957</v>
      </c>
      <c r="B1132" t="s">
        <v>9558</v>
      </c>
      <c r="C1132" t="s">
        <v>8708</v>
      </c>
      <c r="F1132" s="2">
        <f>VLOOKUP(A1132,Izračun!A:J,10,0)</f>
        <v>13.4078</v>
      </c>
      <c r="H1132">
        <f>VLOOKUP(A1132,Izračun!A:F,6,0)</f>
        <v>0</v>
      </c>
      <c r="J1132" t="s">
        <v>14574</v>
      </c>
      <c r="M1132" t="s">
        <v>8709</v>
      </c>
      <c r="Q1132" s="3" t="str">
        <f ca="1">IF(VLOOKUP(A1132,Izračun!A:Q,17,0)=0," ",VLOOKUP(A1132,Izračun!A:Q,17,0))</f>
        <v xml:space="preserve"> </v>
      </c>
      <c r="R1132" t="s">
        <v>8710</v>
      </c>
      <c r="S1132" t="str">
        <f ca="1">Izračun!$T$1</f>
        <v>0</v>
      </c>
    </row>
    <row r="1133" spans="1:19" x14ac:dyDescent="0.25">
      <c r="A1133" t="s">
        <v>10630</v>
      </c>
      <c r="B1133" t="s">
        <v>13953</v>
      </c>
      <c r="C1133" t="s">
        <v>8708</v>
      </c>
      <c r="F1133" s="2">
        <f>VLOOKUP(A1133,Izračun!A:J,10,0)</f>
        <v>13.410239999999998</v>
      </c>
      <c r="H1133">
        <f>VLOOKUP(A1133,Izračun!A:F,6,0)</f>
        <v>5</v>
      </c>
      <c r="J1133" t="s">
        <v>14574</v>
      </c>
      <c r="M1133" t="s">
        <v>8709</v>
      </c>
      <c r="Q1133" s="3" t="str">
        <f ca="1">IF(VLOOKUP(A1133,Izračun!A:Q,17,0)=0," ",VLOOKUP(A1133,Izračun!A:Q,17,0))</f>
        <v xml:space="preserve"> </v>
      </c>
      <c r="R1133" t="s">
        <v>8710</v>
      </c>
      <c r="S1133" t="str">
        <f ca="1">Izračun!$T$1</f>
        <v>0</v>
      </c>
    </row>
    <row r="1134" spans="1:19" x14ac:dyDescent="0.25">
      <c r="A1134" t="s">
        <v>7455</v>
      </c>
      <c r="B1134" t="s">
        <v>13576</v>
      </c>
      <c r="C1134" t="s">
        <v>8708</v>
      </c>
      <c r="F1134" s="2">
        <f>VLOOKUP(A1134,Izračun!A:J,10,0)</f>
        <v>13.410239999999998</v>
      </c>
      <c r="H1134">
        <f>VLOOKUP(A1134,Izračun!A:F,6,0)</f>
        <v>0</v>
      </c>
      <c r="J1134" t="s">
        <v>14574</v>
      </c>
      <c r="M1134" t="s">
        <v>8709</v>
      </c>
      <c r="Q1134" s="3" t="str">
        <f ca="1">IF(VLOOKUP(A1134,Izračun!A:Q,17,0)=0," ",VLOOKUP(A1134,Izračun!A:Q,17,0))</f>
        <v xml:space="preserve"> </v>
      </c>
      <c r="R1134" t="s">
        <v>8710</v>
      </c>
      <c r="S1134" t="str">
        <f ca="1">Izračun!$T$1</f>
        <v>0</v>
      </c>
    </row>
    <row r="1135" spans="1:19" x14ac:dyDescent="0.25">
      <c r="A1135" t="s">
        <v>6100</v>
      </c>
      <c r="B1135" t="s">
        <v>13233</v>
      </c>
      <c r="C1135" t="s">
        <v>8708</v>
      </c>
      <c r="F1135" s="2">
        <f>VLOOKUP(A1135,Izračun!A:J,10,0)</f>
        <v>13.468799999999998</v>
      </c>
      <c r="H1135">
        <f>VLOOKUP(A1135,Izračun!A:F,6,0)</f>
        <v>5</v>
      </c>
      <c r="J1135" t="s">
        <v>14574</v>
      </c>
      <c r="M1135" t="s">
        <v>8709</v>
      </c>
      <c r="Q1135" s="3" t="str">
        <f ca="1">IF(VLOOKUP(A1135,Izračun!A:Q,17,0)=0," ",VLOOKUP(A1135,Izračun!A:Q,17,0))</f>
        <v xml:space="preserve"> </v>
      </c>
      <c r="R1135" t="s">
        <v>8710</v>
      </c>
      <c r="S1135" t="str">
        <f ca="1">Izračun!$T$1</f>
        <v>0</v>
      </c>
    </row>
    <row r="1136" spans="1:19" x14ac:dyDescent="0.25">
      <c r="A1136" t="s">
        <v>5351</v>
      </c>
      <c r="B1136" t="s">
        <v>11932</v>
      </c>
      <c r="C1136" t="s">
        <v>8708</v>
      </c>
      <c r="F1136" s="2">
        <f>VLOOKUP(A1136,Izračun!A:J,10,0)</f>
        <v>13.4749</v>
      </c>
      <c r="H1136">
        <f>VLOOKUP(A1136,Izračun!A:F,6,0)</f>
        <v>0</v>
      </c>
      <c r="J1136" t="s">
        <v>14574</v>
      </c>
      <c r="M1136" t="s">
        <v>8709</v>
      </c>
      <c r="Q1136" s="3" t="str">
        <f ca="1">IF(VLOOKUP(A1136,Izračun!A:Q,17,0)=0," ",VLOOKUP(A1136,Izračun!A:Q,17,0))</f>
        <v xml:space="preserve"> </v>
      </c>
      <c r="R1136" t="s">
        <v>8710</v>
      </c>
      <c r="S1136" t="str">
        <f ca="1">Izračun!$T$1</f>
        <v>0</v>
      </c>
    </row>
    <row r="1137" spans="1:19" x14ac:dyDescent="0.25">
      <c r="A1137" t="s">
        <v>3465</v>
      </c>
      <c r="B1137" t="s">
        <v>9239</v>
      </c>
      <c r="C1137" t="s">
        <v>8708</v>
      </c>
      <c r="F1137" s="2">
        <f>VLOOKUP(A1137,Izračun!A:J,10,0)</f>
        <v>13.486367999999999</v>
      </c>
      <c r="H1137">
        <f>VLOOKUP(A1137,Izračun!A:F,6,0)</f>
        <v>276</v>
      </c>
      <c r="J1137" t="s">
        <v>14574</v>
      </c>
      <c r="M1137" t="s">
        <v>8709</v>
      </c>
      <c r="Q1137" s="3" t="str">
        <f ca="1">IF(VLOOKUP(A1137,Izračun!A:Q,17,0)=0," ",VLOOKUP(A1137,Izračun!A:Q,17,0))</f>
        <v xml:space="preserve"> </v>
      </c>
      <c r="R1137" t="s">
        <v>8710</v>
      </c>
      <c r="S1137" t="str">
        <f ca="1">Izračun!$T$1</f>
        <v>0</v>
      </c>
    </row>
    <row r="1138" spans="1:19" x14ac:dyDescent="0.25">
      <c r="A1138" t="s">
        <v>1395</v>
      </c>
      <c r="B1138" t="s">
        <v>13340</v>
      </c>
      <c r="C1138" t="s">
        <v>8708</v>
      </c>
      <c r="F1138" s="2">
        <f>VLOOKUP(A1138,Izračun!A:J,10,0)</f>
        <v>13.550784</v>
      </c>
      <c r="H1138">
        <f>VLOOKUP(A1138,Izračun!A:F,6,0)</f>
        <v>0</v>
      </c>
      <c r="J1138" t="s">
        <v>14574</v>
      </c>
      <c r="M1138" t="s">
        <v>8709</v>
      </c>
      <c r="Q1138" s="3">
        <f ca="1">IF(VLOOKUP(A1138,Izračun!A:Q,17,0)=0," ",VLOOKUP(A1138,Izračun!A:Q,17,0))</f>
        <v>12.703860000000001</v>
      </c>
      <c r="R1138" t="s">
        <v>8710</v>
      </c>
      <c r="S1138" t="str">
        <f ca="1">Izračun!$T$1</f>
        <v>0</v>
      </c>
    </row>
    <row r="1139" spans="1:19" x14ac:dyDescent="0.25">
      <c r="A1139" t="s">
        <v>8628</v>
      </c>
      <c r="B1139" t="s">
        <v>10394</v>
      </c>
      <c r="C1139" t="s">
        <v>8708</v>
      </c>
      <c r="F1139" s="2">
        <f>VLOOKUP(A1139,Izračun!A:J,10,0)</f>
        <v>11.65344</v>
      </c>
      <c r="H1139">
        <f>VLOOKUP(A1139,Izračun!A:F,6,0)</f>
        <v>76</v>
      </c>
      <c r="J1139" t="s">
        <v>14574</v>
      </c>
      <c r="M1139" t="s">
        <v>8709</v>
      </c>
      <c r="Q1139" s="3" t="str">
        <f ca="1">IF(VLOOKUP(A1139,Izračun!A:Q,17,0)=0," ",VLOOKUP(A1139,Izračun!A:Q,17,0))</f>
        <v xml:space="preserve"> </v>
      </c>
      <c r="R1139" t="s">
        <v>8710</v>
      </c>
      <c r="S1139" t="str">
        <f ca="1">Izračun!$T$1</f>
        <v>0</v>
      </c>
    </row>
    <row r="1140" spans="1:19" x14ac:dyDescent="0.25">
      <c r="A1140" t="s">
        <v>10512</v>
      </c>
      <c r="B1140" t="s">
        <v>13936</v>
      </c>
      <c r="C1140" t="s">
        <v>8708</v>
      </c>
      <c r="F1140" s="2">
        <f>VLOOKUP(A1140,Izračun!A:J,10,0)</f>
        <v>13.585919999999998</v>
      </c>
      <c r="H1140">
        <f>VLOOKUP(A1140,Izračun!A:F,6,0)</f>
        <v>16</v>
      </c>
      <c r="J1140" t="s">
        <v>14574</v>
      </c>
      <c r="M1140" t="s">
        <v>8709</v>
      </c>
      <c r="Q1140" s="3" t="str">
        <f ca="1">IF(VLOOKUP(A1140,Izračun!A:Q,17,0)=0," ",VLOOKUP(A1140,Izračun!A:Q,17,0))</f>
        <v xml:space="preserve"> </v>
      </c>
      <c r="R1140" t="s">
        <v>8710</v>
      </c>
      <c r="S1140" t="str">
        <f ca="1">Izračun!$T$1</f>
        <v>0</v>
      </c>
    </row>
    <row r="1141" spans="1:19" x14ac:dyDescent="0.25">
      <c r="A1141" t="s">
        <v>7840</v>
      </c>
      <c r="B1141" t="s">
        <v>8978</v>
      </c>
      <c r="C1141" t="s">
        <v>8708</v>
      </c>
      <c r="F1141" s="2">
        <f>VLOOKUP(A1141,Izračun!A:J,10,0)</f>
        <v>13.623984000000002</v>
      </c>
      <c r="H1141">
        <f>VLOOKUP(A1141,Izračun!A:F,6,0)</f>
        <v>21</v>
      </c>
      <c r="J1141" t="s">
        <v>14574</v>
      </c>
      <c r="M1141" t="s">
        <v>8709</v>
      </c>
      <c r="Q1141" s="3" t="str">
        <f ca="1">IF(VLOOKUP(A1141,Izračun!A:Q,17,0)=0," ",VLOOKUP(A1141,Izračun!A:Q,17,0))</f>
        <v xml:space="preserve"> </v>
      </c>
      <c r="R1141" t="s">
        <v>8710</v>
      </c>
      <c r="S1141" t="str">
        <f ca="1">Izračun!$T$1</f>
        <v>0</v>
      </c>
    </row>
    <row r="1142" spans="1:19" x14ac:dyDescent="0.25">
      <c r="A1142" t="s">
        <v>6531</v>
      </c>
      <c r="B1142" t="s">
        <v>9064</v>
      </c>
      <c r="C1142" t="s">
        <v>8708</v>
      </c>
      <c r="F1142" s="2">
        <f>VLOOKUP(A1142,Izračun!A:J,10,0)</f>
        <v>13.635452000000001</v>
      </c>
      <c r="H1142">
        <f>VLOOKUP(A1142,Izračun!A:F,6,0)</f>
        <v>41</v>
      </c>
      <c r="J1142" t="s">
        <v>14574</v>
      </c>
      <c r="M1142" t="s">
        <v>8709</v>
      </c>
      <c r="Q1142" s="3" t="str">
        <f ca="1">IF(VLOOKUP(A1142,Izračun!A:Q,17,0)=0," ",VLOOKUP(A1142,Izračun!A:Q,17,0))</f>
        <v xml:space="preserve"> </v>
      </c>
      <c r="R1142" t="s">
        <v>8710</v>
      </c>
      <c r="S1142" t="str">
        <f ca="1">Izračun!$T$1</f>
        <v>0</v>
      </c>
    </row>
    <row r="1143" spans="1:19" x14ac:dyDescent="0.25">
      <c r="A1143" t="s">
        <v>5918</v>
      </c>
      <c r="B1143" t="s">
        <v>9061</v>
      </c>
      <c r="C1143" t="s">
        <v>8708</v>
      </c>
      <c r="F1143" s="2">
        <f>VLOOKUP(A1143,Izračun!A:J,10,0)</f>
        <v>13.635452000000001</v>
      </c>
      <c r="H1143">
        <f>VLOOKUP(A1143,Izračun!A:F,6,0)</f>
        <v>6</v>
      </c>
      <c r="J1143" t="s">
        <v>14574</v>
      </c>
      <c r="M1143" t="s">
        <v>8709</v>
      </c>
      <c r="Q1143" s="3" t="str">
        <f ca="1">IF(VLOOKUP(A1143,Izračun!A:Q,17,0)=0," ",VLOOKUP(A1143,Izračun!A:Q,17,0))</f>
        <v xml:space="preserve"> </v>
      </c>
      <c r="R1143" t="s">
        <v>8710</v>
      </c>
      <c r="S1143" t="str">
        <f ca="1">Izračun!$T$1</f>
        <v>0</v>
      </c>
    </row>
    <row r="1144" spans="1:19" x14ac:dyDescent="0.25">
      <c r="A1144" t="s">
        <v>6509</v>
      </c>
      <c r="B1144" t="s">
        <v>8958</v>
      </c>
      <c r="C1144" t="s">
        <v>8708</v>
      </c>
      <c r="F1144" s="2">
        <f>VLOOKUP(A1144,Izračun!A:J,10,0)</f>
        <v>13.64692</v>
      </c>
      <c r="H1144">
        <f>VLOOKUP(A1144,Izračun!A:F,6,0)</f>
        <v>31</v>
      </c>
      <c r="J1144" t="s">
        <v>14574</v>
      </c>
      <c r="M1144" t="s">
        <v>8709</v>
      </c>
      <c r="Q1144" s="3" t="str">
        <f ca="1">IF(VLOOKUP(A1144,Izračun!A:Q,17,0)=0," ",VLOOKUP(A1144,Izračun!A:Q,17,0))</f>
        <v xml:space="preserve"> </v>
      </c>
      <c r="R1144" t="s">
        <v>8710</v>
      </c>
      <c r="S1144" t="str">
        <f ca="1">Izračun!$T$1</f>
        <v>0</v>
      </c>
    </row>
    <row r="1145" spans="1:19" x14ac:dyDescent="0.25">
      <c r="A1145" t="s">
        <v>4149</v>
      </c>
      <c r="B1145" t="s">
        <v>11873</v>
      </c>
      <c r="C1145" t="s">
        <v>8708</v>
      </c>
      <c r="F1145" s="2">
        <f>VLOOKUP(A1145,Izračun!A:J,10,0)</f>
        <v>13.669856000000001</v>
      </c>
      <c r="H1145">
        <f>VLOOKUP(A1145,Izračun!A:F,6,0)</f>
        <v>46</v>
      </c>
      <c r="J1145" t="s">
        <v>14574</v>
      </c>
      <c r="M1145" t="s">
        <v>8709</v>
      </c>
      <c r="Q1145" s="3" t="str">
        <f ca="1">IF(VLOOKUP(A1145,Izračun!A:Q,17,0)=0," ",VLOOKUP(A1145,Izračun!A:Q,17,0))</f>
        <v xml:space="preserve"> </v>
      </c>
      <c r="R1145" t="s">
        <v>8710</v>
      </c>
      <c r="S1145" t="str">
        <f ca="1">Izračun!$T$1</f>
        <v>0</v>
      </c>
    </row>
    <row r="1146" spans="1:19" x14ac:dyDescent="0.25">
      <c r="A1146" t="s">
        <v>26</v>
      </c>
      <c r="B1146" t="s">
        <v>13583</v>
      </c>
      <c r="C1146" t="s">
        <v>8708</v>
      </c>
      <c r="F1146" s="2">
        <f>VLOOKUP(A1146,Izračun!A:J,10,0)</f>
        <v>13.679615999999999</v>
      </c>
      <c r="H1146">
        <f>VLOOKUP(A1146,Izračun!A:F,6,0)</f>
        <v>0</v>
      </c>
      <c r="J1146" t="s">
        <v>14574</v>
      </c>
      <c r="M1146" t="s">
        <v>8709</v>
      </c>
      <c r="Q1146" s="3" t="str">
        <f ca="1">IF(VLOOKUP(A1146,Izračun!A:Q,17,0)=0," ",VLOOKUP(A1146,Izračun!A:Q,17,0))</f>
        <v xml:space="preserve"> </v>
      </c>
      <c r="R1146" t="s">
        <v>8710</v>
      </c>
      <c r="S1146" t="str">
        <f ca="1">Izračun!$T$1</f>
        <v>0</v>
      </c>
    </row>
    <row r="1147" spans="1:19" x14ac:dyDescent="0.25">
      <c r="A1147" t="s">
        <v>4928</v>
      </c>
      <c r="B1147" t="s">
        <v>12512</v>
      </c>
      <c r="C1147" t="s">
        <v>8708</v>
      </c>
      <c r="F1147" s="2">
        <f>VLOOKUP(A1147,Izračun!A:J,10,0)</f>
        <v>13.692791999999999</v>
      </c>
      <c r="H1147">
        <f>VLOOKUP(A1147,Izračun!A:F,6,0)</f>
        <v>23</v>
      </c>
      <c r="J1147" t="s">
        <v>14574</v>
      </c>
      <c r="M1147" t="s">
        <v>8709</v>
      </c>
      <c r="Q1147" s="3" t="str">
        <f ca="1">IF(VLOOKUP(A1147,Izračun!A:Q,17,0)=0," ",VLOOKUP(A1147,Izračun!A:Q,17,0))</f>
        <v xml:space="preserve"> </v>
      </c>
      <c r="R1147" t="s">
        <v>8710</v>
      </c>
      <c r="S1147" t="str">
        <f ca="1">Izračun!$T$1</f>
        <v>0</v>
      </c>
    </row>
    <row r="1148" spans="1:19" x14ac:dyDescent="0.25">
      <c r="A1148" t="s">
        <v>4926</v>
      </c>
      <c r="B1148" t="s">
        <v>12704</v>
      </c>
      <c r="C1148" t="s">
        <v>8708</v>
      </c>
      <c r="F1148" s="2">
        <f>VLOOKUP(A1148,Izračun!A:J,10,0)</f>
        <v>13.692791999999999</v>
      </c>
      <c r="H1148">
        <f>VLOOKUP(A1148,Izračun!A:F,6,0)</f>
        <v>25</v>
      </c>
      <c r="J1148" t="s">
        <v>14574</v>
      </c>
      <c r="M1148" t="s">
        <v>8709</v>
      </c>
      <c r="Q1148" s="3" t="str">
        <f ca="1">IF(VLOOKUP(A1148,Izračun!A:Q,17,0)=0," ",VLOOKUP(A1148,Izračun!A:Q,17,0))</f>
        <v xml:space="preserve"> </v>
      </c>
      <c r="R1148" t="s">
        <v>8710</v>
      </c>
      <c r="S1148" t="str">
        <f ca="1">Izračun!$T$1</f>
        <v>0</v>
      </c>
    </row>
    <row r="1149" spans="1:19" x14ac:dyDescent="0.25">
      <c r="A1149" t="s">
        <v>4918</v>
      </c>
      <c r="B1149" t="s">
        <v>12541</v>
      </c>
      <c r="C1149" t="s">
        <v>8708</v>
      </c>
      <c r="F1149" s="2">
        <f>VLOOKUP(A1149,Izračun!A:J,10,0)</f>
        <v>13.692791999999999</v>
      </c>
      <c r="H1149">
        <f>VLOOKUP(A1149,Izračun!A:F,6,0)</f>
        <v>15</v>
      </c>
      <c r="J1149" t="s">
        <v>14574</v>
      </c>
      <c r="M1149" t="s">
        <v>8709</v>
      </c>
      <c r="Q1149" s="3" t="str">
        <f ca="1">IF(VLOOKUP(A1149,Izračun!A:Q,17,0)=0," ",VLOOKUP(A1149,Izračun!A:Q,17,0))</f>
        <v xml:space="preserve"> </v>
      </c>
      <c r="R1149" t="s">
        <v>8710</v>
      </c>
      <c r="S1149" t="str">
        <f ca="1">Izračun!$T$1</f>
        <v>0</v>
      </c>
    </row>
    <row r="1150" spans="1:19" x14ac:dyDescent="0.25">
      <c r="A1150" t="s">
        <v>4914</v>
      </c>
      <c r="B1150" t="s">
        <v>13385</v>
      </c>
      <c r="C1150" t="s">
        <v>8708</v>
      </c>
      <c r="F1150" s="2">
        <f>VLOOKUP(A1150,Izračun!A:J,10,0)</f>
        <v>13.692791999999999</v>
      </c>
      <c r="H1150">
        <f>VLOOKUP(A1150,Izračun!A:F,6,0)</f>
        <v>1</v>
      </c>
      <c r="J1150" t="s">
        <v>14574</v>
      </c>
      <c r="M1150" t="s">
        <v>8709</v>
      </c>
      <c r="Q1150" s="3" t="str">
        <f ca="1">IF(VLOOKUP(A1150,Izračun!A:Q,17,0)=0," ",VLOOKUP(A1150,Izračun!A:Q,17,0))</f>
        <v xml:space="preserve"> </v>
      </c>
      <c r="R1150" t="s">
        <v>8710</v>
      </c>
      <c r="S1150" t="str">
        <f ca="1">Izračun!$T$1</f>
        <v>0</v>
      </c>
    </row>
    <row r="1151" spans="1:19" x14ac:dyDescent="0.25">
      <c r="A1151" t="s">
        <v>4924</v>
      </c>
      <c r="B1151" t="s">
        <v>13388</v>
      </c>
      <c r="C1151" t="s">
        <v>8708</v>
      </c>
      <c r="F1151" s="2">
        <f>VLOOKUP(A1151,Izračun!A:J,10,0)</f>
        <v>13.692791999999999</v>
      </c>
      <c r="H1151">
        <f>VLOOKUP(A1151,Izračun!A:F,6,0)</f>
        <v>0</v>
      </c>
      <c r="J1151" t="s">
        <v>14574</v>
      </c>
      <c r="M1151" t="s">
        <v>8709</v>
      </c>
      <c r="Q1151" s="3" t="str">
        <f ca="1">IF(VLOOKUP(A1151,Izračun!A:Q,17,0)=0," ",VLOOKUP(A1151,Izračun!A:Q,17,0))</f>
        <v xml:space="preserve"> </v>
      </c>
      <c r="R1151" t="s">
        <v>8710</v>
      </c>
      <c r="S1151" t="str">
        <f ca="1">Izračun!$T$1</f>
        <v>0</v>
      </c>
    </row>
    <row r="1152" spans="1:19" x14ac:dyDescent="0.25">
      <c r="A1152" t="s">
        <v>4922</v>
      </c>
      <c r="B1152" t="s">
        <v>12603</v>
      </c>
      <c r="C1152" t="s">
        <v>8708</v>
      </c>
      <c r="F1152" s="2">
        <f>VLOOKUP(A1152,Izračun!A:J,10,0)</f>
        <v>13.692791999999999</v>
      </c>
      <c r="H1152">
        <f>VLOOKUP(A1152,Izračun!A:F,6,0)</f>
        <v>22</v>
      </c>
      <c r="J1152" t="s">
        <v>14574</v>
      </c>
      <c r="M1152" t="s">
        <v>8709</v>
      </c>
      <c r="Q1152" s="3" t="str">
        <f ca="1">IF(VLOOKUP(A1152,Izračun!A:Q,17,0)=0," ",VLOOKUP(A1152,Izračun!A:Q,17,0))</f>
        <v xml:space="preserve"> </v>
      </c>
      <c r="R1152" t="s">
        <v>8710</v>
      </c>
      <c r="S1152" t="str">
        <f ca="1">Izračun!$T$1</f>
        <v>0</v>
      </c>
    </row>
    <row r="1153" spans="1:19" x14ac:dyDescent="0.25">
      <c r="A1153" t="s">
        <v>4920</v>
      </c>
      <c r="B1153" t="s">
        <v>12742</v>
      </c>
      <c r="C1153" t="s">
        <v>8708</v>
      </c>
      <c r="F1153" s="2">
        <f>VLOOKUP(A1153,Izračun!A:J,10,0)</f>
        <v>13.692791999999999</v>
      </c>
      <c r="H1153">
        <f>VLOOKUP(A1153,Izračun!A:F,6,0)</f>
        <v>18</v>
      </c>
      <c r="J1153" t="s">
        <v>14574</v>
      </c>
      <c r="M1153" t="s">
        <v>8709</v>
      </c>
      <c r="Q1153" s="3" t="str">
        <f ca="1">IF(VLOOKUP(A1153,Izračun!A:Q,17,0)=0," ",VLOOKUP(A1153,Izračun!A:Q,17,0))</f>
        <v xml:space="preserve"> </v>
      </c>
      <c r="R1153" t="s">
        <v>8710</v>
      </c>
      <c r="S1153" t="str">
        <f ca="1">Izračun!$T$1</f>
        <v>0</v>
      </c>
    </row>
    <row r="1154" spans="1:19" x14ac:dyDescent="0.25">
      <c r="A1154" t="s">
        <v>7027</v>
      </c>
      <c r="B1154" t="s">
        <v>12595</v>
      </c>
      <c r="C1154" t="s">
        <v>8708</v>
      </c>
      <c r="F1154" s="2">
        <f>VLOOKUP(A1154,Izračun!A:J,10,0)</f>
        <v>13.692791999999999</v>
      </c>
      <c r="H1154">
        <f>VLOOKUP(A1154,Izračun!A:F,6,0)</f>
        <v>3</v>
      </c>
      <c r="J1154" t="s">
        <v>14574</v>
      </c>
      <c r="M1154" t="s">
        <v>8709</v>
      </c>
      <c r="Q1154" s="3" t="str">
        <f ca="1">IF(VLOOKUP(A1154,Izračun!A:Q,17,0)=0," ",VLOOKUP(A1154,Izračun!A:Q,17,0))</f>
        <v xml:space="preserve"> </v>
      </c>
      <c r="R1154" t="s">
        <v>8710</v>
      </c>
      <c r="S1154" t="str">
        <f ca="1">Izračun!$T$1</f>
        <v>0</v>
      </c>
    </row>
    <row r="1155" spans="1:19" x14ac:dyDescent="0.25">
      <c r="A1155" t="s">
        <v>6718</v>
      </c>
      <c r="B1155" t="s">
        <v>9572</v>
      </c>
      <c r="C1155" t="s">
        <v>8708</v>
      </c>
      <c r="F1155" s="2">
        <f>VLOOKUP(A1155,Izračun!A:J,10,0)</f>
        <v>13.70304</v>
      </c>
      <c r="H1155">
        <f>VLOOKUP(A1155,Izračun!A:F,6,0)</f>
        <v>87</v>
      </c>
      <c r="J1155" t="s">
        <v>14574</v>
      </c>
      <c r="M1155" t="s">
        <v>8709</v>
      </c>
      <c r="Q1155" s="3" t="str">
        <f ca="1">IF(VLOOKUP(A1155,Izračun!A:Q,17,0)=0," ",VLOOKUP(A1155,Izračun!A:Q,17,0))</f>
        <v xml:space="preserve"> </v>
      </c>
      <c r="R1155" t="s">
        <v>8710</v>
      </c>
      <c r="S1155" t="str">
        <f ca="1">Izračun!$T$1</f>
        <v>0</v>
      </c>
    </row>
    <row r="1156" spans="1:19" x14ac:dyDescent="0.25">
      <c r="A1156" t="s">
        <v>6719</v>
      </c>
      <c r="B1156" t="s">
        <v>8728</v>
      </c>
      <c r="C1156" t="s">
        <v>8708</v>
      </c>
      <c r="F1156" s="2">
        <f>VLOOKUP(A1156,Izračun!A:J,10,0)</f>
        <v>13.70304</v>
      </c>
      <c r="H1156">
        <f>VLOOKUP(A1156,Izračun!A:F,6,0)</f>
        <v>39</v>
      </c>
      <c r="J1156" t="s">
        <v>14574</v>
      </c>
      <c r="M1156" t="s">
        <v>8709</v>
      </c>
      <c r="Q1156" s="3" t="str">
        <f ca="1">IF(VLOOKUP(A1156,Izračun!A:Q,17,0)=0," ",VLOOKUP(A1156,Izračun!A:Q,17,0))</f>
        <v xml:space="preserve"> </v>
      </c>
      <c r="R1156" t="s">
        <v>8710</v>
      </c>
      <c r="S1156" t="str">
        <f ca="1">Izračun!$T$1</f>
        <v>0</v>
      </c>
    </row>
    <row r="1157" spans="1:19" x14ac:dyDescent="0.25">
      <c r="A1157" t="s">
        <v>1190</v>
      </c>
      <c r="B1157" t="s">
        <v>11886</v>
      </c>
      <c r="C1157" t="s">
        <v>8708</v>
      </c>
      <c r="F1157" s="2">
        <f>VLOOKUP(A1157,Izračun!A:J,10,0)</f>
        <v>13.704259999999998</v>
      </c>
      <c r="H1157">
        <f>VLOOKUP(A1157,Izračun!A:F,6,0)</f>
        <v>13</v>
      </c>
      <c r="J1157" t="s">
        <v>14574</v>
      </c>
      <c r="M1157" t="s">
        <v>8709</v>
      </c>
      <c r="Q1157" s="3" t="str">
        <f ca="1">IF(VLOOKUP(A1157,Izračun!A:Q,17,0)=0," ",VLOOKUP(A1157,Izračun!A:Q,17,0))</f>
        <v xml:space="preserve"> </v>
      </c>
      <c r="R1157" t="s">
        <v>8710</v>
      </c>
      <c r="S1157" t="str">
        <f ca="1">Izračun!$T$1</f>
        <v>0</v>
      </c>
    </row>
    <row r="1158" spans="1:19" x14ac:dyDescent="0.25">
      <c r="A1158" t="s">
        <v>4701</v>
      </c>
      <c r="B1158" t="s">
        <v>11820</v>
      </c>
      <c r="C1158" t="s">
        <v>8708</v>
      </c>
      <c r="F1158" s="2">
        <f>VLOOKUP(A1158,Izračun!A:J,10,0)</f>
        <v>13.704259999999998</v>
      </c>
      <c r="H1158">
        <f>VLOOKUP(A1158,Izračun!A:F,6,0)</f>
        <v>0</v>
      </c>
      <c r="J1158" t="s">
        <v>14574</v>
      </c>
      <c r="M1158" t="s">
        <v>8709</v>
      </c>
      <c r="Q1158" s="3" t="str">
        <f ca="1">IF(VLOOKUP(A1158,Izračun!A:Q,17,0)=0," ",VLOOKUP(A1158,Izračun!A:Q,17,0))</f>
        <v xml:space="preserve"> </v>
      </c>
      <c r="R1158" t="s">
        <v>8710</v>
      </c>
      <c r="S1158" t="str">
        <f ca="1">Izračun!$T$1</f>
        <v>0</v>
      </c>
    </row>
    <row r="1159" spans="1:19" x14ac:dyDescent="0.25">
      <c r="A1159" t="s">
        <v>6209</v>
      </c>
      <c r="B1159" t="s">
        <v>11981</v>
      </c>
      <c r="C1159" t="s">
        <v>8708</v>
      </c>
      <c r="F1159" s="2">
        <f>VLOOKUP(A1159,Izračun!A:J,10,0)</f>
        <v>13.704259999999998</v>
      </c>
      <c r="H1159">
        <f>VLOOKUP(A1159,Izračun!A:F,6,0)</f>
        <v>2</v>
      </c>
      <c r="J1159" t="s">
        <v>14574</v>
      </c>
      <c r="M1159" t="s">
        <v>8709</v>
      </c>
      <c r="Q1159" s="3" t="str">
        <f ca="1">IF(VLOOKUP(A1159,Izračun!A:Q,17,0)=0," ",VLOOKUP(A1159,Izračun!A:Q,17,0))</f>
        <v xml:space="preserve"> </v>
      </c>
      <c r="R1159" t="s">
        <v>8710</v>
      </c>
      <c r="S1159" t="str">
        <f ca="1">Izračun!$T$1</f>
        <v>0</v>
      </c>
    </row>
    <row r="1160" spans="1:19" x14ac:dyDescent="0.25">
      <c r="A1160" t="s">
        <v>10341</v>
      </c>
      <c r="B1160" t="s">
        <v>13593</v>
      </c>
      <c r="C1160" t="s">
        <v>8708</v>
      </c>
      <c r="F1160" s="2">
        <f>VLOOKUP(A1160,Izračun!A:J,10,0)</f>
        <v>13.73415</v>
      </c>
      <c r="H1160">
        <f>VLOOKUP(A1160,Izračun!A:F,6,0)</f>
        <v>0</v>
      </c>
      <c r="J1160" t="s">
        <v>14574</v>
      </c>
      <c r="M1160" t="s">
        <v>8709</v>
      </c>
      <c r="Q1160" s="3" t="str">
        <f ca="1">IF(VLOOKUP(A1160,Izračun!A:Q,17,0)=0," ",VLOOKUP(A1160,Izračun!A:Q,17,0))</f>
        <v xml:space="preserve"> </v>
      </c>
      <c r="R1160" t="s">
        <v>8710</v>
      </c>
      <c r="S1160" t="str">
        <f ca="1">Izračun!$T$1</f>
        <v>0</v>
      </c>
    </row>
    <row r="1161" spans="1:19" x14ac:dyDescent="0.25">
      <c r="A1161" t="s">
        <v>707</v>
      </c>
      <c r="B1161" t="s">
        <v>9416</v>
      </c>
      <c r="C1161" t="s">
        <v>8708</v>
      </c>
      <c r="F1161" s="2">
        <f>VLOOKUP(A1161,Izračun!A:J,10,0)</f>
        <v>13.7616</v>
      </c>
      <c r="H1161">
        <f>VLOOKUP(A1161,Izračun!A:F,6,0)</f>
        <v>26</v>
      </c>
      <c r="J1161" t="s">
        <v>14574</v>
      </c>
      <c r="M1161" t="s">
        <v>8709</v>
      </c>
      <c r="Q1161" s="3" t="str">
        <f ca="1">IF(VLOOKUP(A1161,Izračun!A:Q,17,0)=0," ",VLOOKUP(A1161,Izračun!A:Q,17,0))</f>
        <v xml:space="preserve"> </v>
      </c>
      <c r="R1161" t="s">
        <v>8710</v>
      </c>
      <c r="S1161" t="str">
        <f ca="1">Izračun!$T$1</f>
        <v>0</v>
      </c>
    </row>
    <row r="1162" spans="1:19" x14ac:dyDescent="0.25">
      <c r="A1162" t="s">
        <v>6255</v>
      </c>
      <c r="B1162" t="s">
        <v>13588</v>
      </c>
      <c r="C1162" t="s">
        <v>8708</v>
      </c>
      <c r="F1162" s="2">
        <f>VLOOKUP(A1162,Izračun!A:J,10,0)</f>
        <v>13.784535999999999</v>
      </c>
      <c r="H1162">
        <f>VLOOKUP(A1162,Izračun!A:F,6,0)</f>
        <v>0</v>
      </c>
      <c r="J1162" t="s">
        <v>14574</v>
      </c>
      <c r="M1162" t="s">
        <v>8709</v>
      </c>
      <c r="Q1162" s="3" t="str">
        <f ca="1">IF(VLOOKUP(A1162,Izračun!A:Q,17,0)=0," ",VLOOKUP(A1162,Izračun!A:Q,17,0))</f>
        <v xml:space="preserve"> </v>
      </c>
      <c r="R1162" t="s">
        <v>8710</v>
      </c>
      <c r="S1162" t="str">
        <f ca="1">Izračun!$T$1</f>
        <v>0</v>
      </c>
    </row>
    <row r="1163" spans="1:19" x14ac:dyDescent="0.25">
      <c r="A1163" t="s">
        <v>3194</v>
      </c>
      <c r="B1163" t="s">
        <v>11277</v>
      </c>
      <c r="C1163" t="s">
        <v>8708</v>
      </c>
      <c r="F1163" s="2">
        <f>VLOOKUP(A1163,Izračun!A:J,10,0)</f>
        <v>13.81528</v>
      </c>
      <c r="H1163">
        <f>VLOOKUP(A1163,Izračun!A:F,6,0)</f>
        <v>9</v>
      </c>
      <c r="J1163" t="s">
        <v>14574</v>
      </c>
      <c r="M1163" t="s">
        <v>8709</v>
      </c>
      <c r="Q1163" s="3">
        <f ca="1">IF(VLOOKUP(A1163,Izračun!A:Q,17,0)=0," ",VLOOKUP(A1163,Izračun!A:Q,17,0))</f>
        <v>12.724599999999999</v>
      </c>
      <c r="R1163" t="s">
        <v>8710</v>
      </c>
      <c r="S1163" t="str">
        <f ca="1">Izračun!$T$1</f>
        <v>0</v>
      </c>
    </row>
    <row r="1164" spans="1:19" x14ac:dyDescent="0.25">
      <c r="A1164" t="s">
        <v>11665</v>
      </c>
      <c r="B1164" t="s">
        <v>12566</v>
      </c>
      <c r="C1164" t="s">
        <v>8708</v>
      </c>
      <c r="F1164" s="2">
        <f>VLOOKUP(A1164,Izračun!A:J,10,0)</f>
        <v>13.85005</v>
      </c>
      <c r="H1164">
        <f>VLOOKUP(A1164,Izračun!A:F,6,0)</f>
        <v>12</v>
      </c>
      <c r="J1164" t="s">
        <v>14574</v>
      </c>
      <c r="M1164" t="s">
        <v>8709</v>
      </c>
      <c r="Q1164" s="3">
        <f ca="1">IF(VLOOKUP(A1164,Izračun!A:Q,17,0)=0," ",VLOOKUP(A1164,Izračun!A:Q,17,0))</f>
        <v>12.756624999999998</v>
      </c>
      <c r="R1164" t="s">
        <v>8710</v>
      </c>
      <c r="S1164" t="str">
        <f ca="1">Izračun!$T$1</f>
        <v>0</v>
      </c>
    </row>
    <row r="1165" spans="1:19" x14ac:dyDescent="0.25">
      <c r="A1165" t="s">
        <v>11663</v>
      </c>
      <c r="B1165" t="s">
        <v>12566</v>
      </c>
      <c r="C1165" t="s">
        <v>8708</v>
      </c>
      <c r="F1165" s="2">
        <f>VLOOKUP(A1165,Izračun!A:J,10,0)</f>
        <v>13.85005</v>
      </c>
      <c r="H1165">
        <f>VLOOKUP(A1165,Izračun!A:F,6,0)</f>
        <v>4</v>
      </c>
      <c r="J1165" t="s">
        <v>14574</v>
      </c>
      <c r="M1165" t="s">
        <v>8709</v>
      </c>
      <c r="Q1165" s="3">
        <f ca="1">IF(VLOOKUP(A1165,Izračun!A:Q,17,0)=0," ",VLOOKUP(A1165,Izračun!A:Q,17,0))</f>
        <v>12.756624999999998</v>
      </c>
      <c r="R1165" t="s">
        <v>8710</v>
      </c>
      <c r="S1165" t="str">
        <f ca="1">Izračun!$T$1</f>
        <v>0</v>
      </c>
    </row>
    <row r="1166" spans="1:19" x14ac:dyDescent="0.25">
      <c r="A1166" t="s">
        <v>11574</v>
      </c>
      <c r="B1166" t="s">
        <v>11774</v>
      </c>
      <c r="C1166" t="s">
        <v>8708</v>
      </c>
      <c r="F1166" s="2">
        <f>VLOOKUP(A1166,Izračun!A:J,10,0)</f>
        <v>13.85005</v>
      </c>
      <c r="H1166">
        <f>VLOOKUP(A1166,Izračun!A:F,6,0)</f>
        <v>2</v>
      </c>
      <c r="J1166" t="s">
        <v>14574</v>
      </c>
      <c r="M1166" t="s">
        <v>8709</v>
      </c>
      <c r="Q1166" s="3">
        <f ca="1">IF(VLOOKUP(A1166,Izračun!A:Q,17,0)=0," ",VLOOKUP(A1166,Izračun!A:Q,17,0))</f>
        <v>12.756624999999998</v>
      </c>
      <c r="R1166" t="s">
        <v>8710</v>
      </c>
      <c r="S1166" t="str">
        <f ca="1">Izračun!$T$1</f>
        <v>0</v>
      </c>
    </row>
    <row r="1167" spans="1:19" x14ac:dyDescent="0.25">
      <c r="A1167" t="s">
        <v>11661</v>
      </c>
      <c r="B1167" t="s">
        <v>12649</v>
      </c>
      <c r="C1167" t="s">
        <v>8708</v>
      </c>
      <c r="F1167" s="2">
        <f>VLOOKUP(A1167,Izračun!A:J,10,0)</f>
        <v>13.85005</v>
      </c>
      <c r="H1167">
        <f>VLOOKUP(A1167,Izračun!A:F,6,0)</f>
        <v>2</v>
      </c>
      <c r="J1167" t="s">
        <v>14574</v>
      </c>
      <c r="M1167" t="s">
        <v>8709</v>
      </c>
      <c r="Q1167" s="3">
        <f ca="1">IF(VLOOKUP(A1167,Izračun!A:Q,17,0)=0," ",VLOOKUP(A1167,Izračun!A:Q,17,0))</f>
        <v>12.756624999999998</v>
      </c>
      <c r="R1167" t="s">
        <v>8710</v>
      </c>
      <c r="S1167" t="str">
        <f ca="1">Izračun!$T$1</f>
        <v>0</v>
      </c>
    </row>
    <row r="1168" spans="1:19" x14ac:dyDescent="0.25">
      <c r="A1168" t="s">
        <v>11575</v>
      </c>
      <c r="B1168" t="s">
        <v>11766</v>
      </c>
      <c r="C1168" t="s">
        <v>8708</v>
      </c>
      <c r="F1168" s="2">
        <f>VLOOKUP(A1168,Izračun!A:J,10,0)</f>
        <v>13.85005</v>
      </c>
      <c r="H1168">
        <f>VLOOKUP(A1168,Izračun!A:F,6,0)</f>
        <v>2</v>
      </c>
      <c r="J1168" t="s">
        <v>14574</v>
      </c>
      <c r="M1168" t="s">
        <v>8709</v>
      </c>
      <c r="Q1168" s="3">
        <f ca="1">IF(VLOOKUP(A1168,Izračun!A:Q,17,0)=0," ",VLOOKUP(A1168,Izračun!A:Q,17,0))</f>
        <v>12.756624999999998</v>
      </c>
      <c r="R1168" t="s">
        <v>8710</v>
      </c>
      <c r="S1168" t="str">
        <f ca="1">Izračun!$T$1</f>
        <v>0</v>
      </c>
    </row>
    <row r="1169" spans="1:19" x14ac:dyDescent="0.25">
      <c r="A1169" t="s">
        <v>11659</v>
      </c>
      <c r="B1169" t="s">
        <v>12606</v>
      </c>
      <c r="C1169" t="s">
        <v>8708</v>
      </c>
      <c r="F1169" s="2">
        <f>VLOOKUP(A1169,Izračun!A:J,10,0)</f>
        <v>13.85005</v>
      </c>
      <c r="H1169">
        <f>VLOOKUP(A1169,Izračun!A:F,6,0)</f>
        <v>3</v>
      </c>
      <c r="J1169" t="s">
        <v>14574</v>
      </c>
      <c r="M1169" t="s">
        <v>8709</v>
      </c>
      <c r="Q1169" s="3">
        <f ca="1">IF(VLOOKUP(A1169,Izračun!A:Q,17,0)=0," ",VLOOKUP(A1169,Izračun!A:Q,17,0))</f>
        <v>12.756624999999998</v>
      </c>
      <c r="R1169" t="s">
        <v>8710</v>
      </c>
      <c r="S1169" t="str">
        <f ca="1">Izračun!$T$1</f>
        <v>0</v>
      </c>
    </row>
    <row r="1170" spans="1:19" x14ac:dyDescent="0.25">
      <c r="A1170" t="s">
        <v>8309</v>
      </c>
      <c r="B1170" t="s">
        <v>11075</v>
      </c>
      <c r="C1170" t="s">
        <v>8708</v>
      </c>
      <c r="F1170" s="2">
        <f>VLOOKUP(A1170,Izračun!A:J,10,0)</f>
        <v>13.85005</v>
      </c>
      <c r="H1170">
        <f>VLOOKUP(A1170,Izračun!A:F,6,0)</f>
        <v>0</v>
      </c>
      <c r="J1170" t="s">
        <v>14574</v>
      </c>
      <c r="M1170" t="s">
        <v>8709</v>
      </c>
      <c r="Q1170" s="3">
        <f ca="1">IF(VLOOKUP(A1170,Izračun!A:Q,17,0)=0," ",VLOOKUP(A1170,Izračun!A:Q,17,0))</f>
        <v>12.756624999999998</v>
      </c>
      <c r="R1170" t="s">
        <v>8710</v>
      </c>
      <c r="S1170" t="str">
        <f ca="1">Izračun!$T$1</f>
        <v>0</v>
      </c>
    </row>
    <row r="1171" spans="1:19" x14ac:dyDescent="0.25">
      <c r="A1171" t="s">
        <v>7289</v>
      </c>
      <c r="B1171" t="s">
        <v>11034</v>
      </c>
      <c r="C1171" t="s">
        <v>8708</v>
      </c>
      <c r="F1171" s="2">
        <f>VLOOKUP(A1171,Izračun!A:J,10,0)</f>
        <v>13.889699999999999</v>
      </c>
      <c r="H1171">
        <f>VLOOKUP(A1171,Izračun!A:F,6,0)</f>
        <v>7</v>
      </c>
      <c r="J1171" t="s">
        <v>14574</v>
      </c>
      <c r="M1171" t="s">
        <v>8709</v>
      </c>
      <c r="Q1171" s="3" t="str">
        <f ca="1">IF(VLOOKUP(A1171,Izračun!A:Q,17,0)=0," ",VLOOKUP(A1171,Izračun!A:Q,17,0))</f>
        <v xml:space="preserve"> </v>
      </c>
      <c r="R1171" t="s">
        <v>8710</v>
      </c>
      <c r="S1171" t="str">
        <f ca="1">Izračun!$T$1</f>
        <v>0</v>
      </c>
    </row>
    <row r="1172" spans="1:19" x14ac:dyDescent="0.25">
      <c r="A1172" t="s">
        <v>4390</v>
      </c>
      <c r="B1172" t="s">
        <v>10993</v>
      </c>
      <c r="C1172" t="s">
        <v>8708</v>
      </c>
      <c r="F1172" s="2">
        <f>VLOOKUP(A1172,Izračun!A:J,10,0)</f>
        <v>13.896409999999999</v>
      </c>
      <c r="H1172">
        <f>VLOOKUP(A1172,Izračun!A:F,6,0)</f>
        <v>26</v>
      </c>
      <c r="J1172" t="s">
        <v>14574</v>
      </c>
      <c r="M1172" t="s">
        <v>8709</v>
      </c>
      <c r="Q1172" s="3" t="str">
        <f ca="1">IF(VLOOKUP(A1172,Izračun!A:Q,17,0)=0," ",VLOOKUP(A1172,Izračun!A:Q,17,0))</f>
        <v xml:space="preserve"> </v>
      </c>
      <c r="R1172" t="s">
        <v>8710</v>
      </c>
      <c r="S1172" t="str">
        <f ca="1">Izračun!$T$1</f>
        <v>0</v>
      </c>
    </row>
    <row r="1173" spans="1:19" x14ac:dyDescent="0.25">
      <c r="A1173" t="s">
        <v>2305</v>
      </c>
      <c r="B1173" t="s">
        <v>8852</v>
      </c>
      <c r="C1173" t="s">
        <v>8708</v>
      </c>
      <c r="F1173" s="2">
        <f>VLOOKUP(A1173,Izračun!A:J,10,0)</f>
        <v>13.909522560000001</v>
      </c>
      <c r="H1173">
        <f>VLOOKUP(A1173,Izračun!A:F,6,0)</f>
        <v>9</v>
      </c>
      <c r="J1173" t="s">
        <v>14574</v>
      </c>
      <c r="M1173" t="s">
        <v>8709</v>
      </c>
      <c r="Q1173" s="3" t="str">
        <f ca="1">IF(VLOOKUP(A1173,Izračun!A:Q,17,0)=0," ",VLOOKUP(A1173,Izračun!A:Q,17,0))</f>
        <v xml:space="preserve"> </v>
      </c>
      <c r="R1173" t="s">
        <v>8710</v>
      </c>
      <c r="S1173" t="str">
        <f ca="1">Izračun!$T$1</f>
        <v>0</v>
      </c>
    </row>
    <row r="1174" spans="1:19" x14ac:dyDescent="0.25">
      <c r="A1174" t="s">
        <v>5345</v>
      </c>
      <c r="B1174" t="s">
        <v>13158</v>
      </c>
      <c r="C1174" t="s">
        <v>8708</v>
      </c>
      <c r="F1174" s="2">
        <f>VLOOKUP(A1174,Izračun!A:J,10,0)</f>
        <v>13.925568</v>
      </c>
      <c r="H1174">
        <f>VLOOKUP(A1174,Izračun!A:F,6,0)</f>
        <v>10</v>
      </c>
      <c r="J1174" t="s">
        <v>14574</v>
      </c>
      <c r="M1174" t="s">
        <v>8709</v>
      </c>
      <c r="Q1174" s="3" t="str">
        <f ca="1">IF(VLOOKUP(A1174,Izračun!A:Q,17,0)=0," ",VLOOKUP(A1174,Izračun!A:Q,17,0))</f>
        <v xml:space="preserve"> </v>
      </c>
      <c r="R1174" t="s">
        <v>8710</v>
      </c>
      <c r="S1174" t="str">
        <f ca="1">Izračun!$T$1</f>
        <v>0</v>
      </c>
    </row>
    <row r="1175" spans="1:19" x14ac:dyDescent="0.25">
      <c r="A1175" t="s">
        <v>2313</v>
      </c>
      <c r="B1175" t="s">
        <v>8860</v>
      </c>
      <c r="C1175" t="s">
        <v>8708</v>
      </c>
      <c r="F1175" s="2">
        <f>VLOOKUP(A1175,Izračun!A:J,10,0)</f>
        <v>13.934000640000001</v>
      </c>
      <c r="H1175">
        <f>VLOOKUP(A1175,Izračun!A:F,6,0)</f>
        <v>13</v>
      </c>
      <c r="J1175" t="s">
        <v>14574</v>
      </c>
      <c r="M1175" t="s">
        <v>8709</v>
      </c>
      <c r="Q1175" s="3" t="str">
        <f ca="1">IF(VLOOKUP(A1175,Izračun!A:Q,17,0)=0," ",VLOOKUP(A1175,Izračun!A:Q,17,0))</f>
        <v xml:space="preserve"> </v>
      </c>
      <c r="R1175" t="s">
        <v>8710</v>
      </c>
      <c r="S1175" t="str">
        <f ca="1">Izračun!$T$1</f>
        <v>0</v>
      </c>
    </row>
    <row r="1176" spans="1:19" x14ac:dyDescent="0.25">
      <c r="A1176" t="s">
        <v>2315</v>
      </c>
      <c r="B1176" t="s">
        <v>8859</v>
      </c>
      <c r="C1176" t="s">
        <v>8708</v>
      </c>
      <c r="F1176" s="2">
        <f>VLOOKUP(A1176,Izračun!A:J,10,0)</f>
        <v>13.934000640000001</v>
      </c>
      <c r="H1176">
        <f>VLOOKUP(A1176,Izračun!A:F,6,0)</f>
        <v>61</v>
      </c>
      <c r="J1176" t="s">
        <v>14574</v>
      </c>
      <c r="M1176" t="s">
        <v>8709</v>
      </c>
      <c r="Q1176" s="3" t="str">
        <f ca="1">IF(VLOOKUP(A1176,Izračun!A:Q,17,0)=0," ",VLOOKUP(A1176,Izračun!A:Q,17,0))</f>
        <v xml:space="preserve"> </v>
      </c>
      <c r="R1176" t="s">
        <v>8710</v>
      </c>
      <c r="S1176" t="str">
        <f ca="1">Izračun!$T$1</f>
        <v>0</v>
      </c>
    </row>
    <row r="1177" spans="1:19" x14ac:dyDescent="0.25">
      <c r="A1177" t="s">
        <v>4490</v>
      </c>
      <c r="B1177" t="s">
        <v>9417</v>
      </c>
      <c r="C1177" t="s">
        <v>8708</v>
      </c>
      <c r="F1177" s="2">
        <f>VLOOKUP(A1177,Izračun!A:J,10,0)</f>
        <v>13.968024</v>
      </c>
      <c r="H1177">
        <f>VLOOKUP(A1177,Izračun!A:F,6,0)</f>
        <v>0</v>
      </c>
      <c r="J1177" t="s">
        <v>14574</v>
      </c>
      <c r="M1177" t="s">
        <v>8709</v>
      </c>
      <c r="Q1177" s="3" t="str">
        <f ca="1">IF(VLOOKUP(A1177,Izračun!A:Q,17,0)=0," ",VLOOKUP(A1177,Izračun!A:Q,17,0))</f>
        <v xml:space="preserve"> </v>
      </c>
      <c r="R1177" t="s">
        <v>8710</v>
      </c>
      <c r="S1177" t="str">
        <f ca="1">Izračun!$T$1</f>
        <v>0</v>
      </c>
    </row>
    <row r="1178" spans="1:19" x14ac:dyDescent="0.25">
      <c r="A1178" t="s">
        <v>5977</v>
      </c>
      <c r="B1178" t="s">
        <v>11991</v>
      </c>
      <c r="C1178" t="s">
        <v>8708</v>
      </c>
      <c r="F1178" s="2">
        <f>VLOOKUP(A1178,Izračun!A:J,10,0)</f>
        <v>13.979491999999999</v>
      </c>
      <c r="H1178">
        <f>VLOOKUP(A1178,Izračun!A:F,6,0)</f>
        <v>0</v>
      </c>
      <c r="J1178" t="s">
        <v>14574</v>
      </c>
      <c r="M1178" t="s">
        <v>8709</v>
      </c>
      <c r="Q1178" s="3" t="str">
        <f ca="1">IF(VLOOKUP(A1178,Izračun!A:Q,17,0)=0," ",VLOOKUP(A1178,Izračun!A:Q,17,0))</f>
        <v xml:space="preserve"> </v>
      </c>
      <c r="R1178" t="s">
        <v>8710</v>
      </c>
      <c r="S1178" t="str">
        <f ca="1">Izračun!$T$1</f>
        <v>0</v>
      </c>
    </row>
    <row r="1179" spans="1:19" x14ac:dyDescent="0.25">
      <c r="A1179" t="s">
        <v>13286</v>
      </c>
      <c r="B1179" t="s">
        <v>13895</v>
      </c>
      <c r="C1179" t="s">
        <v>8708</v>
      </c>
      <c r="F1179" s="2">
        <f>VLOOKUP(A1179,Izračun!A:J,10,0)</f>
        <v>13.990959999999999</v>
      </c>
      <c r="H1179">
        <f>VLOOKUP(A1179,Izračun!A:F,6,0)</f>
        <v>7</v>
      </c>
      <c r="J1179" t="s">
        <v>14574</v>
      </c>
      <c r="M1179" t="s">
        <v>8709</v>
      </c>
      <c r="Q1179" s="3" t="str">
        <f ca="1">IF(VLOOKUP(A1179,Izračun!A:Q,17,0)=0," ",VLOOKUP(A1179,Izračun!A:Q,17,0))</f>
        <v xml:space="preserve"> </v>
      </c>
      <c r="R1179" t="s">
        <v>8710</v>
      </c>
      <c r="S1179" t="str">
        <f ca="1">Izračun!$T$1</f>
        <v>0</v>
      </c>
    </row>
    <row r="1180" spans="1:19" x14ac:dyDescent="0.25">
      <c r="A1180" t="s">
        <v>3006</v>
      </c>
      <c r="B1180" t="s">
        <v>9444</v>
      </c>
      <c r="C1180" t="s">
        <v>8708</v>
      </c>
      <c r="F1180" s="2">
        <f>VLOOKUP(A1180,Izračun!A:J,10,0)</f>
        <v>13.995839999999999</v>
      </c>
      <c r="H1180">
        <f>VLOOKUP(A1180,Izračun!A:F,6,0)</f>
        <v>12</v>
      </c>
      <c r="J1180" t="s">
        <v>14574</v>
      </c>
      <c r="M1180" t="s">
        <v>8709</v>
      </c>
      <c r="Q1180" s="3" t="str">
        <f ca="1">IF(VLOOKUP(A1180,Izračun!A:Q,17,0)=0," ",VLOOKUP(A1180,Izračun!A:Q,17,0))</f>
        <v xml:space="preserve"> </v>
      </c>
      <c r="R1180" t="s">
        <v>8710</v>
      </c>
      <c r="S1180" t="str">
        <f ca="1">Izračun!$T$1</f>
        <v>0</v>
      </c>
    </row>
    <row r="1181" spans="1:19" x14ac:dyDescent="0.25">
      <c r="A1181" t="s">
        <v>10795</v>
      </c>
      <c r="B1181" t="s">
        <v>13153</v>
      </c>
      <c r="C1181" t="s">
        <v>8708</v>
      </c>
      <c r="F1181" s="2">
        <f>VLOOKUP(A1181,Izračun!A:J,10,0)</f>
        <v>13.995839999999999</v>
      </c>
      <c r="H1181">
        <f>VLOOKUP(A1181,Izračun!A:F,6,0)</f>
        <v>31</v>
      </c>
      <c r="J1181" t="s">
        <v>14574</v>
      </c>
      <c r="M1181" t="s">
        <v>8709</v>
      </c>
      <c r="Q1181" s="3">
        <f ca="1">IF(VLOOKUP(A1181,Izračun!A:Q,17,0)=0," ",VLOOKUP(A1181,Izračun!A:Q,17,0))</f>
        <v>13.121099999999998</v>
      </c>
      <c r="R1181" t="s">
        <v>8710</v>
      </c>
      <c r="S1181" t="str">
        <f ca="1">Izračun!$T$1</f>
        <v>0</v>
      </c>
    </row>
    <row r="1182" spans="1:19" x14ac:dyDescent="0.25">
      <c r="A1182" t="s">
        <v>11647</v>
      </c>
      <c r="B1182" t="s">
        <v>13143</v>
      </c>
      <c r="C1182" t="s">
        <v>8708</v>
      </c>
      <c r="F1182" s="2">
        <f>VLOOKUP(A1182,Izračun!A:J,10,0)</f>
        <v>13.995839999999999</v>
      </c>
      <c r="H1182">
        <f>VLOOKUP(A1182,Izračun!A:F,6,0)</f>
        <v>13</v>
      </c>
      <c r="J1182" t="s">
        <v>14574</v>
      </c>
      <c r="M1182" t="s">
        <v>8709</v>
      </c>
      <c r="Q1182" s="3">
        <f ca="1">IF(VLOOKUP(A1182,Izračun!A:Q,17,0)=0," ",VLOOKUP(A1182,Izračun!A:Q,17,0))</f>
        <v>13.121099999999998</v>
      </c>
      <c r="R1182" t="s">
        <v>8710</v>
      </c>
      <c r="S1182" t="str">
        <f ca="1">Izračun!$T$1</f>
        <v>0</v>
      </c>
    </row>
    <row r="1183" spans="1:19" x14ac:dyDescent="0.25">
      <c r="A1183" t="s">
        <v>4502</v>
      </c>
      <c r="B1183" t="s">
        <v>9460</v>
      </c>
      <c r="C1183" t="s">
        <v>8708</v>
      </c>
      <c r="F1183" s="2">
        <f>VLOOKUP(A1183,Izračun!A:J,10,0)</f>
        <v>14.002428000000002</v>
      </c>
      <c r="H1183">
        <f>VLOOKUP(A1183,Izračun!A:F,6,0)</f>
        <v>20</v>
      </c>
      <c r="J1183" t="s">
        <v>14574</v>
      </c>
      <c r="M1183" t="s">
        <v>8709</v>
      </c>
      <c r="Q1183" s="3" t="str">
        <f ca="1">IF(VLOOKUP(A1183,Izračun!A:Q,17,0)=0," ",VLOOKUP(A1183,Izračun!A:Q,17,0))</f>
        <v xml:space="preserve"> </v>
      </c>
      <c r="R1183" t="s">
        <v>8710</v>
      </c>
      <c r="S1183" t="str">
        <f ca="1">Izračun!$T$1</f>
        <v>0</v>
      </c>
    </row>
    <row r="1184" spans="1:19" x14ac:dyDescent="0.25">
      <c r="A1184" t="s">
        <v>7663</v>
      </c>
      <c r="B1184" t="s">
        <v>9538</v>
      </c>
      <c r="C1184" t="s">
        <v>8708</v>
      </c>
      <c r="F1184" s="2">
        <f>VLOOKUP(A1184,Izračun!A:J,10,0)</f>
        <v>14.047079999999999</v>
      </c>
      <c r="H1184">
        <f>VLOOKUP(A1184,Izračun!A:F,6,0)</f>
        <v>3</v>
      </c>
      <c r="J1184" t="s">
        <v>14574</v>
      </c>
      <c r="M1184" t="s">
        <v>8709</v>
      </c>
      <c r="Q1184" s="3">
        <f ca="1">IF(VLOOKUP(A1184,Izračun!A:Q,17,0)=0," ",VLOOKUP(A1184,Izračun!A:Q,17,0))</f>
        <v>12.938099999999999</v>
      </c>
      <c r="R1184" t="s">
        <v>8710</v>
      </c>
      <c r="S1184" t="str">
        <f ca="1">Izračun!$T$1</f>
        <v>0</v>
      </c>
    </row>
    <row r="1185" spans="1:19" x14ac:dyDescent="0.25">
      <c r="A1185" t="s">
        <v>7302</v>
      </c>
      <c r="B1185" t="s">
        <v>11278</v>
      </c>
      <c r="C1185" t="s">
        <v>8708</v>
      </c>
      <c r="F1185" s="2">
        <f>VLOOKUP(A1185,Izračun!A:J,10,0)</f>
        <v>14.081850000000001</v>
      </c>
      <c r="H1185">
        <f>VLOOKUP(A1185,Izračun!A:F,6,0)</f>
        <v>14</v>
      </c>
      <c r="J1185" t="s">
        <v>14574</v>
      </c>
      <c r="M1185" t="s">
        <v>8709</v>
      </c>
      <c r="Q1185" s="3">
        <f ca="1">IF(VLOOKUP(A1185,Izračun!A:Q,17,0)=0," ",VLOOKUP(A1185,Izračun!A:Q,17,0))</f>
        <v>12.970124999999999</v>
      </c>
      <c r="R1185" t="s">
        <v>8710</v>
      </c>
      <c r="S1185" t="str">
        <f ca="1">Izračun!$T$1</f>
        <v>0</v>
      </c>
    </row>
    <row r="1186" spans="1:19" x14ac:dyDescent="0.25">
      <c r="A1186" t="s">
        <v>4384</v>
      </c>
      <c r="B1186" t="s">
        <v>12651</v>
      </c>
      <c r="C1186" t="s">
        <v>8708</v>
      </c>
      <c r="F1186" s="2">
        <f>VLOOKUP(A1186,Izračun!A:J,10,0)</f>
        <v>14.081850000000001</v>
      </c>
      <c r="H1186">
        <f>VLOOKUP(A1186,Izračun!A:F,6,0)</f>
        <v>8</v>
      </c>
      <c r="J1186" t="s">
        <v>14574</v>
      </c>
      <c r="M1186" t="s">
        <v>8709</v>
      </c>
      <c r="Q1186" s="3" t="str">
        <f ca="1">IF(VLOOKUP(A1186,Izračun!A:Q,17,0)=0," ",VLOOKUP(A1186,Izračun!A:Q,17,0))</f>
        <v xml:space="preserve"> </v>
      </c>
      <c r="R1186" t="s">
        <v>8710</v>
      </c>
      <c r="S1186" t="str">
        <f ca="1">Izračun!$T$1</f>
        <v>0</v>
      </c>
    </row>
    <row r="1187" spans="1:19" x14ac:dyDescent="0.25">
      <c r="A1187" t="s">
        <v>7846</v>
      </c>
      <c r="B1187" t="s">
        <v>8979</v>
      </c>
      <c r="C1187" t="s">
        <v>8708</v>
      </c>
      <c r="F1187" s="2">
        <f>VLOOKUP(A1187,Izračun!A:J,10,0)</f>
        <v>14.082703999999998</v>
      </c>
      <c r="H1187">
        <f>VLOOKUP(A1187,Izračun!A:F,6,0)</f>
        <v>6</v>
      </c>
      <c r="J1187" t="s">
        <v>14574</v>
      </c>
      <c r="M1187" t="s">
        <v>8709</v>
      </c>
      <c r="Q1187" s="3" t="str">
        <f ca="1">IF(VLOOKUP(A1187,Izračun!A:Q,17,0)=0," ",VLOOKUP(A1187,Izračun!A:Q,17,0))</f>
        <v xml:space="preserve"> </v>
      </c>
      <c r="R1187" t="s">
        <v>8710</v>
      </c>
      <c r="S1187" t="str">
        <f ca="1">Izračun!$T$1</f>
        <v>0</v>
      </c>
    </row>
    <row r="1188" spans="1:19" x14ac:dyDescent="0.25">
      <c r="A1188" t="s">
        <v>7526</v>
      </c>
      <c r="B1188" t="s">
        <v>8976</v>
      </c>
      <c r="C1188" t="s">
        <v>8708</v>
      </c>
      <c r="F1188" s="2">
        <f>VLOOKUP(A1188,Izračun!A:J,10,0)</f>
        <v>14.082703999999998</v>
      </c>
      <c r="H1188">
        <f>VLOOKUP(A1188,Izračun!A:F,6,0)</f>
        <v>0</v>
      </c>
      <c r="J1188" t="s">
        <v>14574</v>
      </c>
      <c r="M1188" t="s">
        <v>8709</v>
      </c>
      <c r="Q1188" s="3" t="str">
        <f ca="1">IF(VLOOKUP(A1188,Izračun!A:Q,17,0)=0," ",VLOOKUP(A1188,Izračun!A:Q,17,0))</f>
        <v xml:space="preserve"> </v>
      </c>
      <c r="R1188" t="s">
        <v>8710</v>
      </c>
      <c r="S1188" t="str">
        <f ca="1">Izračun!$T$1</f>
        <v>0</v>
      </c>
    </row>
    <row r="1189" spans="1:19" x14ac:dyDescent="0.25">
      <c r="A1189" t="s">
        <v>1736</v>
      </c>
      <c r="B1189" t="s">
        <v>12448</v>
      </c>
      <c r="C1189" t="s">
        <v>8708</v>
      </c>
      <c r="F1189" s="2">
        <f>VLOOKUP(A1189,Izračun!A:J,10,0)</f>
        <v>14.082703999999998</v>
      </c>
      <c r="H1189">
        <f>VLOOKUP(A1189,Izračun!A:F,6,0)</f>
        <v>1</v>
      </c>
      <c r="J1189" t="s">
        <v>14574</v>
      </c>
      <c r="M1189" t="s">
        <v>8709</v>
      </c>
      <c r="Q1189" s="3" t="str">
        <f ca="1">IF(VLOOKUP(A1189,Izračun!A:Q,17,0)=0," ",VLOOKUP(A1189,Izračun!A:Q,17,0))</f>
        <v xml:space="preserve"> </v>
      </c>
      <c r="R1189" t="s">
        <v>8710</v>
      </c>
      <c r="S1189" t="str">
        <f ca="1">Izračun!$T$1</f>
        <v>0</v>
      </c>
    </row>
    <row r="1190" spans="1:19" x14ac:dyDescent="0.25">
      <c r="A1190" t="s">
        <v>752</v>
      </c>
      <c r="B1190" t="s">
        <v>9010</v>
      </c>
      <c r="C1190" t="s">
        <v>8708</v>
      </c>
      <c r="F1190" s="2">
        <f>VLOOKUP(A1190,Izračun!A:J,10,0)</f>
        <v>14.082703999999998</v>
      </c>
      <c r="H1190">
        <f>VLOOKUP(A1190,Izračun!A:F,6,0)</f>
        <v>20</v>
      </c>
      <c r="J1190" t="s">
        <v>14574</v>
      </c>
      <c r="M1190" t="s">
        <v>8709</v>
      </c>
      <c r="Q1190" s="3">
        <f ca="1">IF(VLOOKUP(A1190,Izračun!A:Q,17,0)=0," ",VLOOKUP(A1190,Izračun!A:Q,17,0))</f>
        <v>12.734359999999999</v>
      </c>
      <c r="R1190" t="s">
        <v>8710</v>
      </c>
      <c r="S1190" t="str">
        <f ca="1">Izračun!$T$1</f>
        <v>0</v>
      </c>
    </row>
    <row r="1191" spans="1:19" x14ac:dyDescent="0.25">
      <c r="A1191" t="s">
        <v>5995</v>
      </c>
      <c r="B1191" t="s">
        <v>13962</v>
      </c>
      <c r="C1191" t="s">
        <v>8708</v>
      </c>
      <c r="F1191" s="2">
        <f>VLOOKUP(A1191,Izračun!A:J,10,0)</f>
        <v>14.128209999999997</v>
      </c>
      <c r="H1191">
        <f>VLOOKUP(A1191,Izračun!A:F,6,0)</f>
        <v>24</v>
      </c>
      <c r="J1191" t="s">
        <v>14574</v>
      </c>
      <c r="M1191" t="s">
        <v>8709</v>
      </c>
      <c r="Q1191" s="3" t="str">
        <f ca="1">IF(VLOOKUP(A1191,Izračun!A:Q,17,0)=0," ",VLOOKUP(A1191,Izračun!A:Q,17,0))</f>
        <v xml:space="preserve"> </v>
      </c>
      <c r="R1191" t="s">
        <v>8710</v>
      </c>
      <c r="S1191" t="str">
        <f ca="1">Izračun!$T$1</f>
        <v>0</v>
      </c>
    </row>
    <row r="1192" spans="1:19" x14ac:dyDescent="0.25">
      <c r="A1192" t="s">
        <v>11465</v>
      </c>
      <c r="B1192" t="s">
        <v>13237</v>
      </c>
      <c r="C1192" t="s">
        <v>8708</v>
      </c>
      <c r="F1192" s="2">
        <f>VLOOKUP(A1192,Izračun!A:J,10,0)</f>
        <v>14.171519999999999</v>
      </c>
      <c r="H1192">
        <f>VLOOKUP(A1192,Izračun!A:F,6,0)</f>
        <v>0</v>
      </c>
      <c r="J1192" t="s">
        <v>14574</v>
      </c>
      <c r="M1192" t="s">
        <v>8709</v>
      </c>
      <c r="Q1192" s="3" t="str">
        <f ca="1">IF(VLOOKUP(A1192,Izračun!A:Q,17,0)=0," ",VLOOKUP(A1192,Izračun!A:Q,17,0))</f>
        <v xml:space="preserve"> </v>
      </c>
      <c r="R1192" t="s">
        <v>8710</v>
      </c>
      <c r="S1192" t="str">
        <f ca="1">Izračun!$T$1</f>
        <v>0</v>
      </c>
    </row>
    <row r="1193" spans="1:19" x14ac:dyDescent="0.25">
      <c r="A1193" t="s">
        <v>11752</v>
      </c>
      <c r="B1193" t="s">
        <v>13213</v>
      </c>
      <c r="C1193" t="s">
        <v>8708</v>
      </c>
      <c r="F1193" s="2">
        <f>VLOOKUP(A1193,Izračun!A:J,10,0)</f>
        <v>14.171519999999999</v>
      </c>
      <c r="H1193">
        <f>VLOOKUP(A1193,Izračun!A:F,6,0)</f>
        <v>25</v>
      </c>
      <c r="J1193" t="s">
        <v>14574</v>
      </c>
      <c r="M1193" t="s">
        <v>8709</v>
      </c>
      <c r="Q1193" s="3">
        <f ca="1">IF(VLOOKUP(A1193,Izračun!A:Q,17,0)=0," ",VLOOKUP(A1193,Izračun!A:Q,17,0))</f>
        <v>13.2858</v>
      </c>
      <c r="R1193" t="s">
        <v>8710</v>
      </c>
      <c r="S1193" t="str">
        <f ca="1">Izračun!$T$1</f>
        <v>0</v>
      </c>
    </row>
    <row r="1194" spans="1:19" x14ac:dyDescent="0.25">
      <c r="A1194" t="s">
        <v>4180</v>
      </c>
      <c r="B1194" t="s">
        <v>10981</v>
      </c>
      <c r="C1194" t="s">
        <v>8708</v>
      </c>
      <c r="F1194" s="2">
        <f>VLOOKUP(A1194,Izračun!A:J,10,0)</f>
        <v>14.191649999999999</v>
      </c>
      <c r="H1194">
        <f>VLOOKUP(A1194,Izračun!A:F,6,0)</f>
        <v>7</v>
      </c>
      <c r="J1194" t="s">
        <v>14574</v>
      </c>
      <c r="M1194" t="s">
        <v>8709</v>
      </c>
      <c r="Q1194" s="3" t="str">
        <f ca="1">IF(VLOOKUP(A1194,Izračun!A:Q,17,0)=0," ",VLOOKUP(A1194,Izračun!A:Q,17,0))</f>
        <v xml:space="preserve"> </v>
      </c>
      <c r="R1194" t="s">
        <v>8710</v>
      </c>
      <c r="S1194" t="str">
        <f ca="1">Izračun!$T$1</f>
        <v>0</v>
      </c>
    </row>
    <row r="1195" spans="1:19" x14ac:dyDescent="0.25">
      <c r="A1195" t="s">
        <v>4505</v>
      </c>
      <c r="B1195" t="s">
        <v>12027</v>
      </c>
      <c r="C1195" t="s">
        <v>8708</v>
      </c>
      <c r="F1195" s="2">
        <f>VLOOKUP(A1195,Izračun!A:J,10,0)</f>
        <v>14.220320000000001</v>
      </c>
      <c r="H1195">
        <f>VLOOKUP(A1195,Izračun!A:F,6,0)</f>
        <v>4</v>
      </c>
      <c r="J1195" t="s">
        <v>14574</v>
      </c>
      <c r="M1195" t="s">
        <v>8709</v>
      </c>
      <c r="Q1195" s="3" t="str">
        <f ca="1">IF(VLOOKUP(A1195,Izračun!A:Q,17,0)=0," ",VLOOKUP(A1195,Izračun!A:Q,17,0))</f>
        <v xml:space="preserve"> </v>
      </c>
      <c r="R1195" t="s">
        <v>8710</v>
      </c>
      <c r="S1195" t="str">
        <f ca="1">Izračun!$T$1</f>
        <v>0</v>
      </c>
    </row>
    <row r="1196" spans="1:19" x14ac:dyDescent="0.25">
      <c r="A1196" t="s">
        <v>5316</v>
      </c>
      <c r="B1196" t="s">
        <v>14090</v>
      </c>
      <c r="C1196" t="s">
        <v>8708</v>
      </c>
      <c r="F1196" s="2">
        <f>VLOOKUP(A1196,Izračun!A:J,10,0)</f>
        <v>14.230079999999999</v>
      </c>
      <c r="H1196">
        <f>VLOOKUP(A1196,Izračun!A:F,6,0)</f>
        <v>59</v>
      </c>
      <c r="J1196" t="s">
        <v>14574</v>
      </c>
      <c r="M1196" t="s">
        <v>8709</v>
      </c>
      <c r="Q1196" s="3" t="str">
        <f ca="1">IF(VLOOKUP(A1196,Izračun!A:Q,17,0)=0," ",VLOOKUP(A1196,Izračun!A:Q,17,0))</f>
        <v xml:space="preserve"> </v>
      </c>
      <c r="R1196" t="s">
        <v>8710</v>
      </c>
      <c r="S1196" t="str">
        <f ca="1">Izračun!$T$1</f>
        <v>0</v>
      </c>
    </row>
    <row r="1197" spans="1:19" x14ac:dyDescent="0.25">
      <c r="A1197" t="s">
        <v>714</v>
      </c>
      <c r="B1197" t="s">
        <v>9799</v>
      </c>
      <c r="C1197" t="s">
        <v>8708</v>
      </c>
      <c r="F1197" s="2">
        <f>VLOOKUP(A1197,Izračun!A:J,10,0)</f>
        <v>14.243255999999999</v>
      </c>
      <c r="H1197">
        <f>VLOOKUP(A1197,Izračun!A:F,6,0)</f>
        <v>5</v>
      </c>
      <c r="J1197" t="s">
        <v>14574</v>
      </c>
      <c r="M1197" t="s">
        <v>8709</v>
      </c>
      <c r="Q1197" s="3" t="str">
        <f ca="1">IF(VLOOKUP(A1197,Izračun!A:Q,17,0)=0," ",VLOOKUP(A1197,Izračun!A:Q,17,0))</f>
        <v xml:space="preserve"> </v>
      </c>
      <c r="R1197" t="s">
        <v>8710</v>
      </c>
      <c r="S1197" t="str">
        <f ca="1">Izračun!$T$1</f>
        <v>0</v>
      </c>
    </row>
    <row r="1198" spans="1:19" x14ac:dyDescent="0.25">
      <c r="A1198" t="s">
        <v>900</v>
      </c>
      <c r="B1198" t="s">
        <v>11824</v>
      </c>
      <c r="C1198" t="s">
        <v>8708</v>
      </c>
      <c r="F1198" s="2">
        <f>VLOOKUP(A1198,Izračun!A:J,10,0)</f>
        <v>14.243255999999999</v>
      </c>
      <c r="H1198">
        <f>VLOOKUP(A1198,Izračun!A:F,6,0)</f>
        <v>1</v>
      </c>
      <c r="J1198" t="s">
        <v>14574</v>
      </c>
      <c r="M1198" t="s">
        <v>8709</v>
      </c>
      <c r="Q1198" s="3" t="str">
        <f ca="1">IF(VLOOKUP(A1198,Izračun!A:Q,17,0)=0," ",VLOOKUP(A1198,Izračun!A:Q,17,0))</f>
        <v xml:space="preserve"> </v>
      </c>
      <c r="R1198" t="s">
        <v>8710</v>
      </c>
      <c r="S1198" t="str">
        <f ca="1">Izračun!$T$1</f>
        <v>0</v>
      </c>
    </row>
    <row r="1199" spans="1:19" x14ac:dyDescent="0.25">
      <c r="A1199" t="s">
        <v>7712</v>
      </c>
      <c r="B1199" t="s">
        <v>13587</v>
      </c>
      <c r="C1199" t="s">
        <v>8708</v>
      </c>
      <c r="F1199" s="2">
        <f>VLOOKUP(A1199,Izračun!A:J,10,0)</f>
        <v>14.276927999999998</v>
      </c>
      <c r="H1199">
        <f>VLOOKUP(A1199,Izračun!A:F,6,0)</f>
        <v>0</v>
      </c>
      <c r="J1199" t="s">
        <v>14574</v>
      </c>
      <c r="M1199" t="s">
        <v>8709</v>
      </c>
      <c r="Q1199" s="3" t="str">
        <f ca="1">IF(VLOOKUP(A1199,Izračun!A:Q,17,0)=0," ",VLOOKUP(A1199,Izračun!A:Q,17,0))</f>
        <v xml:space="preserve"> </v>
      </c>
      <c r="R1199" t="s">
        <v>8710</v>
      </c>
      <c r="S1199" t="str">
        <f ca="1">Izračun!$T$1</f>
        <v>0</v>
      </c>
    </row>
    <row r="1200" spans="1:19" x14ac:dyDescent="0.25">
      <c r="A1200" t="s">
        <v>6665</v>
      </c>
      <c r="B1200" t="s">
        <v>12467</v>
      </c>
      <c r="C1200" t="s">
        <v>8708</v>
      </c>
      <c r="F1200" s="2">
        <f>VLOOKUP(A1200,Izračun!A:J,10,0)</f>
        <v>14.277659999999999</v>
      </c>
      <c r="H1200">
        <f>VLOOKUP(A1200,Izračun!A:F,6,0)</f>
        <v>26</v>
      </c>
      <c r="J1200" t="s">
        <v>14574</v>
      </c>
      <c r="M1200" t="s">
        <v>8709</v>
      </c>
      <c r="Q1200" s="3" t="str">
        <f ca="1">IF(VLOOKUP(A1200,Izračun!A:Q,17,0)=0," ",VLOOKUP(A1200,Izračun!A:Q,17,0))</f>
        <v xml:space="preserve"> </v>
      </c>
      <c r="R1200" t="s">
        <v>8710</v>
      </c>
      <c r="S1200" t="str">
        <f ca="1">Izračun!$T$1</f>
        <v>0</v>
      </c>
    </row>
    <row r="1201" spans="1:19" x14ac:dyDescent="0.25">
      <c r="A1201" t="s">
        <v>5208</v>
      </c>
      <c r="B1201" t="s">
        <v>8947</v>
      </c>
      <c r="C1201" t="s">
        <v>8708</v>
      </c>
      <c r="F1201" s="2">
        <f>VLOOKUP(A1201,Izračun!A:J,10,0)</f>
        <v>14.334999999999999</v>
      </c>
      <c r="H1201">
        <f>VLOOKUP(A1201,Izračun!A:F,6,0)</f>
        <v>29</v>
      </c>
      <c r="J1201" t="s">
        <v>14574</v>
      </c>
      <c r="M1201" t="s">
        <v>8709</v>
      </c>
      <c r="Q1201" s="3" t="str">
        <f ca="1">IF(VLOOKUP(A1201,Izračun!A:Q,17,0)=0," ",VLOOKUP(A1201,Izračun!A:Q,17,0))</f>
        <v xml:space="preserve"> </v>
      </c>
      <c r="R1201" t="s">
        <v>8710</v>
      </c>
      <c r="S1201" t="str">
        <f ca="1">Izračun!$T$1</f>
        <v>0</v>
      </c>
    </row>
    <row r="1202" spans="1:19" x14ac:dyDescent="0.25">
      <c r="A1202" t="s">
        <v>12188</v>
      </c>
      <c r="B1202" t="s">
        <v>12451</v>
      </c>
      <c r="C1202" t="s">
        <v>8708</v>
      </c>
      <c r="F1202" s="2">
        <f>VLOOKUP(A1202,Izračun!A:J,10,0)</f>
        <v>14.382336</v>
      </c>
      <c r="H1202">
        <f>VLOOKUP(A1202,Izračun!A:F,6,0)</f>
        <v>25</v>
      </c>
      <c r="J1202" t="s">
        <v>14574</v>
      </c>
      <c r="M1202" t="s">
        <v>8709</v>
      </c>
      <c r="Q1202" s="3" t="str">
        <f ca="1">IF(VLOOKUP(A1202,Izračun!A:Q,17,0)=0," ",VLOOKUP(A1202,Izračun!A:Q,17,0))</f>
        <v xml:space="preserve"> </v>
      </c>
      <c r="R1202" t="s">
        <v>8710</v>
      </c>
      <c r="S1202" t="str">
        <f ca="1">Izračun!$T$1</f>
        <v>0</v>
      </c>
    </row>
    <row r="1203" spans="1:19" x14ac:dyDescent="0.25">
      <c r="A1203" t="s">
        <v>4403</v>
      </c>
      <c r="B1203" t="s">
        <v>12643</v>
      </c>
      <c r="C1203" t="s">
        <v>8708</v>
      </c>
      <c r="F1203" s="2">
        <f>VLOOKUP(A1203,Izračun!A:J,10,0)</f>
        <v>14.382336</v>
      </c>
      <c r="H1203">
        <f>VLOOKUP(A1203,Izračun!A:F,6,0)</f>
        <v>16</v>
      </c>
      <c r="J1203" t="s">
        <v>14574</v>
      </c>
      <c r="M1203" t="s">
        <v>8709</v>
      </c>
      <c r="Q1203" s="3" t="str">
        <f ca="1">IF(VLOOKUP(A1203,Izračun!A:Q,17,0)=0," ",VLOOKUP(A1203,Izračun!A:Q,17,0))</f>
        <v xml:space="preserve"> </v>
      </c>
      <c r="R1203" t="s">
        <v>8710</v>
      </c>
      <c r="S1203" t="str">
        <f ca="1">Izračun!$T$1</f>
        <v>0</v>
      </c>
    </row>
    <row r="1204" spans="1:19" x14ac:dyDescent="0.25">
      <c r="A1204" t="s">
        <v>7239</v>
      </c>
      <c r="B1204" t="s">
        <v>10014</v>
      </c>
      <c r="C1204" t="s">
        <v>8708</v>
      </c>
      <c r="F1204" s="2">
        <f>VLOOKUP(A1204,Izračun!A:J,10,0)</f>
        <v>14.406980000000001</v>
      </c>
      <c r="H1204">
        <f>VLOOKUP(A1204,Izračun!A:F,6,0)</f>
        <v>68</v>
      </c>
      <c r="J1204" t="s">
        <v>14574</v>
      </c>
      <c r="M1204" t="s">
        <v>8709</v>
      </c>
      <c r="Q1204" s="3" t="str">
        <f ca="1">IF(VLOOKUP(A1204,Izračun!A:Q,17,0)=0," ",VLOOKUP(A1204,Izračun!A:Q,17,0))</f>
        <v xml:space="preserve"> </v>
      </c>
      <c r="R1204" t="s">
        <v>8710</v>
      </c>
      <c r="S1204" t="str">
        <f ca="1">Izračun!$T$1</f>
        <v>0</v>
      </c>
    </row>
    <row r="1205" spans="1:19" x14ac:dyDescent="0.25">
      <c r="A1205" t="s">
        <v>8304</v>
      </c>
      <c r="B1205" t="s">
        <v>11015</v>
      </c>
      <c r="C1205" t="s">
        <v>8708</v>
      </c>
      <c r="F1205" s="2">
        <f>VLOOKUP(A1205,Izračun!A:J,10,0)</f>
        <v>14.429549999999999</v>
      </c>
      <c r="H1205">
        <f>VLOOKUP(A1205,Izračun!A:F,6,0)</f>
        <v>3</v>
      </c>
      <c r="J1205" t="s">
        <v>14574</v>
      </c>
      <c r="M1205" t="s">
        <v>8709</v>
      </c>
      <c r="Q1205" s="3">
        <f ca="1">IF(VLOOKUP(A1205,Izračun!A:Q,17,0)=0," ",VLOOKUP(A1205,Izračun!A:Q,17,0))</f>
        <v>13.290374999999999</v>
      </c>
      <c r="R1205" t="s">
        <v>8710</v>
      </c>
      <c r="S1205" t="str">
        <f ca="1">Izračun!$T$1</f>
        <v>0</v>
      </c>
    </row>
    <row r="1206" spans="1:19" x14ac:dyDescent="0.25">
      <c r="A1206" t="s">
        <v>3926</v>
      </c>
      <c r="B1206" t="s">
        <v>12560</v>
      </c>
      <c r="C1206" t="s">
        <v>8708</v>
      </c>
      <c r="F1206" s="2">
        <f>VLOOKUP(A1206,Izračun!A:J,10,0)</f>
        <v>14.449679999999999</v>
      </c>
      <c r="H1206">
        <f>VLOOKUP(A1206,Izračun!A:F,6,0)</f>
        <v>46</v>
      </c>
      <c r="J1206" t="s">
        <v>14574</v>
      </c>
      <c r="M1206" t="s">
        <v>8709</v>
      </c>
      <c r="Q1206" s="3" t="str">
        <f ca="1">IF(VLOOKUP(A1206,Izračun!A:Q,17,0)=0," ",VLOOKUP(A1206,Izračun!A:Q,17,0))</f>
        <v xml:space="preserve"> </v>
      </c>
      <c r="R1206" t="s">
        <v>8710</v>
      </c>
      <c r="S1206" t="str">
        <f ca="1">Izračun!$T$1</f>
        <v>0</v>
      </c>
    </row>
    <row r="1207" spans="1:19" x14ac:dyDescent="0.25">
      <c r="A1207" t="s">
        <v>393</v>
      </c>
      <c r="B1207" t="s">
        <v>12864</v>
      </c>
      <c r="C1207" t="s">
        <v>8708</v>
      </c>
      <c r="F1207" s="2">
        <f>VLOOKUP(A1207,Izračun!A:J,10,0)</f>
        <v>14.490671999999998</v>
      </c>
      <c r="H1207">
        <f>VLOOKUP(A1207,Izračun!A:F,6,0)</f>
        <v>3</v>
      </c>
      <c r="J1207" t="s">
        <v>14574</v>
      </c>
      <c r="M1207" t="s">
        <v>8709</v>
      </c>
      <c r="Q1207" s="3" t="str">
        <f ca="1">IF(VLOOKUP(A1207,Izračun!A:Q,17,0)=0," ",VLOOKUP(A1207,Izračun!A:Q,17,0))</f>
        <v xml:space="preserve"> </v>
      </c>
      <c r="R1207" t="s">
        <v>8710</v>
      </c>
      <c r="S1207" t="str">
        <f ca="1">Izračun!$T$1</f>
        <v>0</v>
      </c>
    </row>
    <row r="1208" spans="1:19" x14ac:dyDescent="0.25">
      <c r="A1208" t="s">
        <v>3790</v>
      </c>
      <c r="B1208" t="s">
        <v>13919</v>
      </c>
      <c r="C1208" t="s">
        <v>8708</v>
      </c>
      <c r="F1208" s="2">
        <f>VLOOKUP(A1208,Izračun!A:J,10,0)</f>
        <v>14.603399999999999</v>
      </c>
      <c r="H1208">
        <f>VLOOKUP(A1208,Izračun!A:F,6,0)</f>
        <v>4</v>
      </c>
      <c r="J1208" t="s">
        <v>14574</v>
      </c>
      <c r="M1208" t="s">
        <v>8709</v>
      </c>
      <c r="Q1208" s="3" t="str">
        <f ca="1">IF(VLOOKUP(A1208,Izračun!A:Q,17,0)=0," ",VLOOKUP(A1208,Izračun!A:Q,17,0))</f>
        <v xml:space="preserve"> </v>
      </c>
      <c r="R1208" t="s">
        <v>8710</v>
      </c>
      <c r="S1208" t="str">
        <f ca="1">Izračun!$T$1</f>
        <v>0</v>
      </c>
    </row>
    <row r="1209" spans="1:19" x14ac:dyDescent="0.25">
      <c r="A1209" t="s">
        <v>8080</v>
      </c>
      <c r="B1209" t="s">
        <v>9539</v>
      </c>
      <c r="C1209" t="s">
        <v>8708</v>
      </c>
      <c r="F1209" s="2">
        <f>VLOOKUP(A1209,Izračun!A:J,10,0)</f>
        <v>14.614989999999999</v>
      </c>
      <c r="H1209">
        <f>VLOOKUP(A1209,Izračun!A:F,6,0)</f>
        <v>5</v>
      </c>
      <c r="J1209" t="s">
        <v>14574</v>
      </c>
      <c r="M1209" t="s">
        <v>8709</v>
      </c>
      <c r="Q1209" s="3">
        <f ca="1">IF(VLOOKUP(A1209,Izračun!A:Q,17,0)=0," ",VLOOKUP(A1209,Izračun!A:Q,17,0))</f>
        <v>13.461174999999999</v>
      </c>
      <c r="R1209" t="s">
        <v>8710</v>
      </c>
      <c r="S1209" t="str">
        <f ca="1">Izračun!$T$1</f>
        <v>0</v>
      </c>
    </row>
    <row r="1210" spans="1:19" x14ac:dyDescent="0.25">
      <c r="A1210" t="s">
        <v>1599</v>
      </c>
      <c r="B1210" t="s">
        <v>14724</v>
      </c>
      <c r="C1210" t="s">
        <v>8708</v>
      </c>
      <c r="F1210" s="2">
        <f>VLOOKUP(A1210,Izračun!A:J,10,0)</f>
        <v>14.64</v>
      </c>
      <c r="H1210">
        <f>VLOOKUP(A1210,Izračun!A:F,6,0)</f>
        <v>18</v>
      </c>
      <c r="J1210" t="s">
        <v>14574</v>
      </c>
      <c r="M1210" t="s">
        <v>8709</v>
      </c>
      <c r="Q1210" s="3">
        <f ca="1">IF(VLOOKUP(A1210,Izračun!A:Q,17,0)=0," ",VLOOKUP(A1210,Izračun!A:Q,17,0))</f>
        <v>13.725</v>
      </c>
      <c r="R1210" t="s">
        <v>8710</v>
      </c>
      <c r="S1210" t="str">
        <f ca="1">Izračun!$T$1</f>
        <v>0</v>
      </c>
    </row>
    <row r="1211" spans="1:19" x14ac:dyDescent="0.25">
      <c r="A1211" t="s">
        <v>4595</v>
      </c>
      <c r="B1211" t="s">
        <v>11872</v>
      </c>
      <c r="C1211" t="s">
        <v>8708</v>
      </c>
      <c r="F1211" s="2">
        <f>VLOOKUP(A1211,Izračun!A:J,10,0)</f>
        <v>14.656103999999999</v>
      </c>
      <c r="H1211">
        <f>VLOOKUP(A1211,Izračun!A:F,6,0)</f>
        <v>0</v>
      </c>
      <c r="J1211" t="s">
        <v>14574</v>
      </c>
      <c r="M1211" t="s">
        <v>8709</v>
      </c>
      <c r="Q1211" s="3" t="str">
        <f ca="1">IF(VLOOKUP(A1211,Izračun!A:Q,17,0)=0," ",VLOOKUP(A1211,Izračun!A:Q,17,0))</f>
        <v xml:space="preserve"> </v>
      </c>
      <c r="R1211" t="s">
        <v>8710</v>
      </c>
      <c r="S1211" t="str">
        <f ca="1">Izračun!$T$1</f>
        <v>0</v>
      </c>
    </row>
    <row r="1212" spans="1:19" x14ac:dyDescent="0.25">
      <c r="A1212" t="s">
        <v>4064</v>
      </c>
      <c r="B1212" t="s">
        <v>11907</v>
      </c>
      <c r="C1212" t="s">
        <v>8708</v>
      </c>
      <c r="F1212" s="2">
        <f>VLOOKUP(A1212,Izračun!A:J,10,0)</f>
        <v>14.656103999999999</v>
      </c>
      <c r="H1212">
        <f>VLOOKUP(A1212,Izračun!A:F,6,0)</f>
        <v>5</v>
      </c>
      <c r="J1212" t="s">
        <v>14574</v>
      </c>
      <c r="M1212" t="s">
        <v>8709</v>
      </c>
      <c r="Q1212" s="3" t="str">
        <f ca="1">IF(VLOOKUP(A1212,Izračun!A:Q,17,0)=0," ",VLOOKUP(A1212,Izračun!A:Q,17,0))</f>
        <v xml:space="preserve"> </v>
      </c>
      <c r="R1212" t="s">
        <v>8710</v>
      </c>
      <c r="S1212" t="str">
        <f ca="1">Izračun!$T$1</f>
        <v>0</v>
      </c>
    </row>
    <row r="1213" spans="1:19" x14ac:dyDescent="0.25">
      <c r="A1213" t="s">
        <v>7067</v>
      </c>
      <c r="B1213" t="s">
        <v>13555</v>
      </c>
      <c r="C1213" t="s">
        <v>8708</v>
      </c>
      <c r="F1213" s="2">
        <f>VLOOKUP(A1213,Izračun!A:J,10,0)</f>
        <v>14.661350000000001</v>
      </c>
      <c r="H1213">
        <f>VLOOKUP(A1213,Izračun!A:F,6,0)</f>
        <v>0</v>
      </c>
      <c r="J1213" t="s">
        <v>14574</v>
      </c>
      <c r="M1213" t="s">
        <v>8709</v>
      </c>
      <c r="Q1213" s="3" t="str">
        <f ca="1">IF(VLOOKUP(A1213,Izračun!A:Q,17,0)=0," ",VLOOKUP(A1213,Izračun!A:Q,17,0))</f>
        <v xml:space="preserve"> </v>
      </c>
      <c r="R1213" t="s">
        <v>8710</v>
      </c>
      <c r="S1213" t="str">
        <f ca="1">Izračun!$T$1</f>
        <v>0</v>
      </c>
    </row>
    <row r="1214" spans="1:19" x14ac:dyDescent="0.25">
      <c r="A1214" t="s">
        <v>5854</v>
      </c>
      <c r="B1214" t="s">
        <v>10947</v>
      </c>
      <c r="C1214" t="s">
        <v>8708</v>
      </c>
      <c r="F1214" s="2">
        <f>VLOOKUP(A1214,Izračun!A:J,10,0)</f>
        <v>14.693923999999999</v>
      </c>
      <c r="H1214">
        <f>VLOOKUP(A1214,Izračun!A:F,6,0)</f>
        <v>0</v>
      </c>
      <c r="J1214" t="s">
        <v>14574</v>
      </c>
      <c r="M1214" t="s">
        <v>8709</v>
      </c>
      <c r="Q1214" s="3" t="str">
        <f ca="1">IF(VLOOKUP(A1214,Izračun!A:Q,17,0)=0," ",VLOOKUP(A1214,Izračun!A:Q,17,0))</f>
        <v xml:space="preserve"> </v>
      </c>
      <c r="R1214" t="s">
        <v>8710</v>
      </c>
      <c r="S1214" t="str">
        <f ca="1">Izračun!$T$1</f>
        <v>0</v>
      </c>
    </row>
    <row r="1215" spans="1:19" x14ac:dyDescent="0.25">
      <c r="A1215" t="s">
        <v>10302</v>
      </c>
      <c r="B1215" t="s">
        <v>11856</v>
      </c>
      <c r="C1215" t="s">
        <v>8708</v>
      </c>
      <c r="F1215" s="2">
        <f>VLOOKUP(A1215,Izračun!A:J,10,0)</f>
        <v>14.73638</v>
      </c>
      <c r="H1215">
        <f>VLOOKUP(A1215,Izračun!A:F,6,0)</f>
        <v>0</v>
      </c>
      <c r="J1215" t="s">
        <v>14574</v>
      </c>
      <c r="M1215" t="s">
        <v>8709</v>
      </c>
      <c r="Q1215" s="3" t="str">
        <f ca="1">IF(VLOOKUP(A1215,Izračun!A:Q,17,0)=0," ",VLOOKUP(A1215,Izračun!A:Q,17,0))</f>
        <v xml:space="preserve"> </v>
      </c>
      <c r="R1215" t="s">
        <v>8710</v>
      </c>
      <c r="S1215" t="str">
        <f ca="1">Izračun!$T$1</f>
        <v>0</v>
      </c>
    </row>
    <row r="1216" spans="1:19" x14ac:dyDescent="0.25">
      <c r="A1216" t="s">
        <v>733</v>
      </c>
      <c r="B1216" t="s">
        <v>9099</v>
      </c>
      <c r="C1216" t="s">
        <v>8708</v>
      </c>
      <c r="F1216" s="2">
        <f>VLOOKUP(A1216,Izračun!A:J,10,0)</f>
        <v>14.73638</v>
      </c>
      <c r="H1216">
        <f>VLOOKUP(A1216,Izračun!A:F,6,0)</f>
        <v>226</v>
      </c>
      <c r="J1216" t="s">
        <v>14574</v>
      </c>
      <c r="M1216" t="s">
        <v>8709</v>
      </c>
      <c r="Q1216" s="3">
        <f ca="1">IF(VLOOKUP(A1216,Izračun!A:Q,17,0)=0," ",VLOOKUP(A1216,Izračun!A:Q,17,0))</f>
        <v>13.325449999999998</v>
      </c>
      <c r="R1216" t="s">
        <v>8710</v>
      </c>
      <c r="S1216" t="str">
        <f ca="1">Izračun!$T$1</f>
        <v>0</v>
      </c>
    </row>
    <row r="1217" spans="1:19" x14ac:dyDescent="0.25">
      <c r="A1217" t="s">
        <v>1750</v>
      </c>
      <c r="B1217" t="s">
        <v>8887</v>
      </c>
      <c r="C1217" t="s">
        <v>8708</v>
      </c>
      <c r="F1217" s="2">
        <f>VLOOKUP(A1217,Izračun!A:J,10,0)</f>
        <v>14.73638</v>
      </c>
      <c r="H1217">
        <f>VLOOKUP(A1217,Izračun!A:F,6,0)</f>
        <v>9</v>
      </c>
      <c r="J1217" t="s">
        <v>14574</v>
      </c>
      <c r="M1217" t="s">
        <v>8709</v>
      </c>
      <c r="Q1217" s="3" t="str">
        <f ca="1">IF(VLOOKUP(A1217,Izračun!A:Q,17,0)=0," ",VLOOKUP(A1217,Izračun!A:Q,17,0))</f>
        <v xml:space="preserve"> </v>
      </c>
      <c r="R1217" t="s">
        <v>8710</v>
      </c>
      <c r="S1217" t="str">
        <f ca="1">Izračun!$T$1</f>
        <v>0</v>
      </c>
    </row>
    <row r="1218" spans="1:19" x14ac:dyDescent="0.25">
      <c r="A1218" t="s">
        <v>3083</v>
      </c>
      <c r="B1218" t="s">
        <v>9318</v>
      </c>
      <c r="C1218" t="s">
        <v>8708</v>
      </c>
      <c r="F1218" s="2">
        <f>VLOOKUP(A1218,Izračun!A:J,10,0)</f>
        <v>11.65344</v>
      </c>
      <c r="H1218">
        <f>VLOOKUP(A1218,Izračun!A:F,6,0)</f>
        <v>206</v>
      </c>
      <c r="J1218" t="s">
        <v>14574</v>
      </c>
      <c r="M1218" t="s">
        <v>8709</v>
      </c>
      <c r="Q1218" s="3">
        <f ca="1">IF(VLOOKUP(A1218,Izračun!A:Q,17,0)=0," ",VLOOKUP(A1218,Izračun!A:Q,17,0))</f>
        <v>10.9251</v>
      </c>
      <c r="R1218" t="s">
        <v>8710</v>
      </c>
      <c r="S1218" t="str">
        <f ca="1">Izračun!$T$1</f>
        <v>0</v>
      </c>
    </row>
    <row r="1219" spans="1:19" x14ac:dyDescent="0.25">
      <c r="A1219" t="s">
        <v>7832</v>
      </c>
      <c r="B1219" t="s">
        <v>8765</v>
      </c>
      <c r="C1219" t="s">
        <v>8708</v>
      </c>
      <c r="F1219" s="2">
        <f>VLOOKUP(A1219,Izračun!A:J,10,0)</f>
        <v>14.765659999999999</v>
      </c>
      <c r="H1219">
        <f>VLOOKUP(A1219,Izračun!A:F,6,0)</f>
        <v>5</v>
      </c>
      <c r="J1219" t="s">
        <v>14574</v>
      </c>
      <c r="M1219" t="s">
        <v>8709</v>
      </c>
      <c r="Q1219" s="3" t="str">
        <f ca="1">IF(VLOOKUP(A1219,Izračun!A:Q,17,0)=0," ",VLOOKUP(A1219,Izračun!A:Q,17,0))</f>
        <v xml:space="preserve"> </v>
      </c>
      <c r="R1219" t="s">
        <v>8710</v>
      </c>
      <c r="S1219" t="str">
        <f ca="1">Izračun!$T$1</f>
        <v>0</v>
      </c>
    </row>
    <row r="1220" spans="1:19" x14ac:dyDescent="0.25">
      <c r="A1220" t="s">
        <v>3918</v>
      </c>
      <c r="B1220" t="s">
        <v>8754</v>
      </c>
      <c r="C1220" t="s">
        <v>8708</v>
      </c>
      <c r="F1220" s="2">
        <f>VLOOKUP(A1220,Izračun!A:J,10,0)</f>
        <v>14.768831999999998</v>
      </c>
      <c r="H1220">
        <f>VLOOKUP(A1220,Izračun!A:F,6,0)</f>
        <v>14</v>
      </c>
      <c r="J1220" t="s">
        <v>14574</v>
      </c>
      <c r="M1220" t="s">
        <v>8709</v>
      </c>
      <c r="Q1220" s="3">
        <f ca="1">IF(VLOOKUP(A1220,Izračun!A:Q,17,0)=0," ",VLOOKUP(A1220,Izračun!A:Q,17,0))</f>
        <v>13.84578</v>
      </c>
      <c r="R1220" t="s">
        <v>8710</v>
      </c>
      <c r="S1220" t="str">
        <f ca="1">Izračun!$T$1</f>
        <v>0</v>
      </c>
    </row>
    <row r="1221" spans="1:19" x14ac:dyDescent="0.25">
      <c r="A1221" t="s">
        <v>4760</v>
      </c>
      <c r="B1221" t="s">
        <v>13874</v>
      </c>
      <c r="C1221" t="s">
        <v>8708</v>
      </c>
      <c r="F1221" s="2">
        <f>VLOOKUP(A1221,Izračun!A:J,10,0)</f>
        <v>14.77725</v>
      </c>
      <c r="H1221">
        <f>VLOOKUP(A1221,Izračun!A:F,6,0)</f>
        <v>54</v>
      </c>
      <c r="J1221" t="s">
        <v>14574</v>
      </c>
      <c r="M1221" t="s">
        <v>8709</v>
      </c>
      <c r="Q1221" s="3" t="str">
        <f ca="1">IF(VLOOKUP(A1221,Izračun!A:Q,17,0)=0," ",VLOOKUP(A1221,Izračun!A:Q,17,0))</f>
        <v xml:space="preserve"> </v>
      </c>
      <c r="R1221" t="s">
        <v>8710</v>
      </c>
      <c r="S1221" t="str">
        <f ca="1">Izračun!$T$1</f>
        <v>0</v>
      </c>
    </row>
    <row r="1222" spans="1:19" x14ac:dyDescent="0.25">
      <c r="A1222" t="s">
        <v>6748</v>
      </c>
      <c r="B1222" t="s">
        <v>9540</v>
      </c>
      <c r="C1222" t="s">
        <v>8708</v>
      </c>
      <c r="F1222" s="2">
        <f>VLOOKUP(A1222,Izračun!A:J,10,0)</f>
        <v>14.77725</v>
      </c>
      <c r="H1222">
        <f>VLOOKUP(A1222,Izračun!A:F,6,0)</f>
        <v>4</v>
      </c>
      <c r="J1222" t="s">
        <v>14574</v>
      </c>
      <c r="M1222" t="s">
        <v>8709</v>
      </c>
      <c r="Q1222" s="3">
        <f ca="1">IF(VLOOKUP(A1222,Izračun!A:Q,17,0)=0," ",VLOOKUP(A1222,Izračun!A:Q,17,0))</f>
        <v>13.610624999999999</v>
      </c>
      <c r="R1222" t="s">
        <v>8710</v>
      </c>
      <c r="S1222" t="str">
        <f ca="1">Izračun!$T$1</f>
        <v>0</v>
      </c>
    </row>
    <row r="1223" spans="1:19" x14ac:dyDescent="0.25">
      <c r="A1223" t="s">
        <v>7661</v>
      </c>
      <c r="B1223" t="s">
        <v>9537</v>
      </c>
      <c r="C1223" t="s">
        <v>8708</v>
      </c>
      <c r="F1223" s="2">
        <f>VLOOKUP(A1223,Izračun!A:J,10,0)</f>
        <v>14.77725</v>
      </c>
      <c r="H1223">
        <f>VLOOKUP(A1223,Izračun!A:F,6,0)</f>
        <v>5</v>
      </c>
      <c r="J1223" t="s">
        <v>14574</v>
      </c>
      <c r="M1223" t="s">
        <v>8709</v>
      </c>
      <c r="Q1223" s="3">
        <f ca="1">IF(VLOOKUP(A1223,Izračun!A:Q,17,0)=0," ",VLOOKUP(A1223,Izračun!A:Q,17,0))</f>
        <v>13.610624999999999</v>
      </c>
      <c r="R1223" t="s">
        <v>8710</v>
      </c>
      <c r="S1223" t="str">
        <f ca="1">Izračun!$T$1</f>
        <v>0</v>
      </c>
    </row>
    <row r="1224" spans="1:19" x14ac:dyDescent="0.25">
      <c r="A1224" t="s">
        <v>6872</v>
      </c>
      <c r="B1224" t="s">
        <v>9534</v>
      </c>
      <c r="C1224" t="s">
        <v>8708</v>
      </c>
      <c r="F1224" s="2">
        <f>VLOOKUP(A1224,Izračun!A:J,10,0)</f>
        <v>14.77725</v>
      </c>
      <c r="H1224">
        <f>VLOOKUP(A1224,Izračun!A:F,6,0)</f>
        <v>2</v>
      </c>
      <c r="J1224" t="s">
        <v>14574</v>
      </c>
      <c r="M1224" t="s">
        <v>8709</v>
      </c>
      <c r="Q1224" s="3">
        <f ca="1">IF(VLOOKUP(A1224,Izračun!A:Q,17,0)=0," ",VLOOKUP(A1224,Izračun!A:Q,17,0))</f>
        <v>13.610624999999999</v>
      </c>
      <c r="R1224" t="s">
        <v>8710</v>
      </c>
      <c r="S1224" t="str">
        <f ca="1">Izračun!$T$1</f>
        <v>0</v>
      </c>
    </row>
    <row r="1225" spans="1:19" x14ac:dyDescent="0.25">
      <c r="A1225" t="s">
        <v>7854</v>
      </c>
      <c r="B1225" t="s">
        <v>8983</v>
      </c>
      <c r="C1225" t="s">
        <v>8708</v>
      </c>
      <c r="F1225" s="2">
        <f>VLOOKUP(A1225,Izračun!A:J,10,0)</f>
        <v>14.79372</v>
      </c>
      <c r="H1225">
        <f>VLOOKUP(A1225,Izračun!A:F,6,0)</f>
        <v>4</v>
      </c>
      <c r="J1225" t="s">
        <v>14574</v>
      </c>
      <c r="M1225" t="s">
        <v>8709</v>
      </c>
      <c r="Q1225" s="3" t="str">
        <f ca="1">IF(VLOOKUP(A1225,Izračun!A:Q,17,0)=0," ",VLOOKUP(A1225,Izračun!A:Q,17,0))</f>
        <v xml:space="preserve"> </v>
      </c>
      <c r="R1225" t="s">
        <v>8710</v>
      </c>
      <c r="S1225" t="str">
        <f ca="1">Izračun!$T$1</f>
        <v>0</v>
      </c>
    </row>
    <row r="1226" spans="1:19" x14ac:dyDescent="0.25">
      <c r="A1226" t="s">
        <v>551</v>
      </c>
      <c r="B1226" t="s">
        <v>12035</v>
      </c>
      <c r="C1226" t="s">
        <v>8708</v>
      </c>
      <c r="F1226" s="2">
        <f>VLOOKUP(A1226,Izračun!A:J,10,0)</f>
        <v>14.81568</v>
      </c>
      <c r="H1226">
        <f>VLOOKUP(A1226,Izračun!A:F,6,0)</f>
        <v>2</v>
      </c>
      <c r="J1226" t="s">
        <v>14574</v>
      </c>
      <c r="M1226" t="s">
        <v>8709</v>
      </c>
      <c r="Q1226" s="3" t="str">
        <f ca="1">IF(VLOOKUP(A1226,Izračun!A:Q,17,0)=0," ",VLOOKUP(A1226,Izračun!A:Q,17,0))</f>
        <v xml:space="preserve"> </v>
      </c>
      <c r="R1226" t="s">
        <v>8710</v>
      </c>
      <c r="S1226" t="str">
        <f ca="1">Izračun!$T$1</f>
        <v>0</v>
      </c>
    </row>
    <row r="1227" spans="1:19" x14ac:dyDescent="0.25">
      <c r="A1227" t="s">
        <v>513</v>
      </c>
      <c r="B1227" t="s">
        <v>11905</v>
      </c>
      <c r="C1227" t="s">
        <v>8708</v>
      </c>
      <c r="F1227" s="2">
        <f>VLOOKUP(A1227,Izračun!A:J,10,0)</f>
        <v>14.85106</v>
      </c>
      <c r="H1227">
        <f>VLOOKUP(A1227,Izračun!A:F,6,0)</f>
        <v>5</v>
      </c>
      <c r="J1227" t="s">
        <v>14574</v>
      </c>
      <c r="M1227" t="s">
        <v>8709</v>
      </c>
      <c r="Q1227" s="3" t="str">
        <f ca="1">IF(VLOOKUP(A1227,Izračun!A:Q,17,0)=0," ",VLOOKUP(A1227,Izračun!A:Q,17,0))</f>
        <v xml:space="preserve"> </v>
      </c>
      <c r="R1227" t="s">
        <v>8710</v>
      </c>
      <c r="S1227" t="str">
        <f ca="1">Izračun!$T$1</f>
        <v>0</v>
      </c>
    </row>
    <row r="1228" spans="1:19" x14ac:dyDescent="0.25">
      <c r="A1228" t="s">
        <v>2064</v>
      </c>
      <c r="B1228" t="s">
        <v>8799</v>
      </c>
      <c r="C1228" t="s">
        <v>8708</v>
      </c>
      <c r="F1228" s="2">
        <f>VLOOKUP(A1228,Izračun!A:J,10,0)</f>
        <v>14.862527999999999</v>
      </c>
      <c r="H1228">
        <f>VLOOKUP(A1228,Izračun!A:F,6,0)</f>
        <v>25</v>
      </c>
      <c r="J1228" t="s">
        <v>14574</v>
      </c>
      <c r="M1228" t="s">
        <v>8709</v>
      </c>
      <c r="Q1228" s="3" t="str">
        <f ca="1">IF(VLOOKUP(A1228,Izračun!A:Q,17,0)=0," ",VLOOKUP(A1228,Izračun!A:Q,17,0))</f>
        <v xml:space="preserve"> </v>
      </c>
      <c r="R1228" t="s">
        <v>8710</v>
      </c>
      <c r="S1228" t="str">
        <f ca="1">Izračun!$T$1</f>
        <v>0</v>
      </c>
    </row>
    <row r="1229" spans="1:19" x14ac:dyDescent="0.25">
      <c r="A1229" t="s">
        <v>2997</v>
      </c>
      <c r="B1229" t="s">
        <v>9448</v>
      </c>
      <c r="C1229" t="s">
        <v>8708</v>
      </c>
      <c r="F1229" s="2">
        <f>VLOOKUP(A1229,Izračun!A:J,10,0)</f>
        <v>14.87424</v>
      </c>
      <c r="H1229">
        <f>VLOOKUP(A1229,Izračun!A:F,6,0)</f>
        <v>0</v>
      </c>
      <c r="J1229" t="s">
        <v>14574</v>
      </c>
      <c r="M1229" t="s">
        <v>8709</v>
      </c>
      <c r="Q1229" s="3" t="str">
        <f ca="1">IF(VLOOKUP(A1229,Izračun!A:Q,17,0)=0," ",VLOOKUP(A1229,Izračun!A:Q,17,0))</f>
        <v xml:space="preserve"> </v>
      </c>
      <c r="R1229" t="s">
        <v>8710</v>
      </c>
      <c r="S1229" t="str">
        <f ca="1">Izračun!$T$1</f>
        <v>0</v>
      </c>
    </row>
    <row r="1230" spans="1:19" x14ac:dyDescent="0.25">
      <c r="A1230" t="s">
        <v>8428</v>
      </c>
      <c r="B1230" t="s">
        <v>10986</v>
      </c>
      <c r="C1230" t="s">
        <v>8708</v>
      </c>
      <c r="F1230" s="2">
        <f>VLOOKUP(A1230,Izračun!A:J,10,0)</f>
        <v>14.945</v>
      </c>
      <c r="H1230">
        <f>VLOOKUP(A1230,Izračun!A:F,6,0)</f>
        <v>4</v>
      </c>
      <c r="J1230" t="s">
        <v>14574</v>
      </c>
      <c r="M1230" t="s">
        <v>8709</v>
      </c>
      <c r="Q1230" s="3" t="str">
        <f ca="1">IF(VLOOKUP(A1230,Izračun!A:Q,17,0)=0," ",VLOOKUP(A1230,Izračun!A:Q,17,0))</f>
        <v xml:space="preserve"> </v>
      </c>
      <c r="R1230" t="s">
        <v>8710</v>
      </c>
      <c r="S1230" t="str">
        <f ca="1">Izračun!$T$1</f>
        <v>0</v>
      </c>
    </row>
    <row r="1231" spans="1:19" x14ac:dyDescent="0.25">
      <c r="A1231" t="s">
        <v>6897</v>
      </c>
      <c r="B1231" t="s">
        <v>9541</v>
      </c>
      <c r="C1231" t="s">
        <v>8708</v>
      </c>
      <c r="F1231" s="2">
        <f>VLOOKUP(A1231,Izračun!A:J,10,0)</f>
        <v>14.9511</v>
      </c>
      <c r="H1231">
        <f>VLOOKUP(A1231,Izračun!A:F,6,0)</f>
        <v>2</v>
      </c>
      <c r="J1231" t="s">
        <v>14574</v>
      </c>
      <c r="M1231" t="s">
        <v>8709</v>
      </c>
      <c r="Q1231" s="3">
        <f ca="1">IF(VLOOKUP(A1231,Izračun!A:Q,17,0)=0," ",VLOOKUP(A1231,Izračun!A:Q,17,0))</f>
        <v>13.77075</v>
      </c>
      <c r="R1231" t="s">
        <v>8710</v>
      </c>
      <c r="S1231" t="str">
        <f ca="1">Izračun!$T$1</f>
        <v>0</v>
      </c>
    </row>
    <row r="1232" spans="1:19" x14ac:dyDescent="0.25">
      <c r="A1232" t="s">
        <v>188</v>
      </c>
      <c r="B1232" t="s">
        <v>13923</v>
      </c>
      <c r="C1232" t="s">
        <v>8708</v>
      </c>
      <c r="F1232" s="2">
        <f>VLOOKUP(A1232,Izračun!A:J,10,0)</f>
        <v>14.962548479999999</v>
      </c>
      <c r="H1232">
        <f>VLOOKUP(A1232,Izračun!A:F,6,0)</f>
        <v>6</v>
      </c>
      <c r="J1232" t="s">
        <v>14574</v>
      </c>
      <c r="M1232" t="s">
        <v>8709</v>
      </c>
      <c r="Q1232" s="3" t="str">
        <f ca="1">IF(VLOOKUP(A1232,Izračun!A:Q,17,0)=0," ",VLOOKUP(A1232,Izračun!A:Q,17,0))</f>
        <v xml:space="preserve"> </v>
      </c>
      <c r="R1232" t="s">
        <v>8710</v>
      </c>
      <c r="S1232" t="str">
        <f ca="1">Izračun!$T$1</f>
        <v>0</v>
      </c>
    </row>
    <row r="1233" spans="1:19" x14ac:dyDescent="0.25">
      <c r="A1233" t="s">
        <v>6704</v>
      </c>
      <c r="B1233" t="s">
        <v>11823</v>
      </c>
      <c r="C1233" t="s">
        <v>8708</v>
      </c>
      <c r="F1233" s="2">
        <f>VLOOKUP(A1233,Izračun!A:J,10,0)</f>
        <v>14.965740000000002</v>
      </c>
      <c r="H1233">
        <f>VLOOKUP(A1233,Izračun!A:F,6,0)</f>
        <v>6</v>
      </c>
      <c r="J1233" t="s">
        <v>14574</v>
      </c>
      <c r="M1233" t="s">
        <v>8709</v>
      </c>
      <c r="Q1233" s="3" t="str">
        <f ca="1">IF(VLOOKUP(A1233,Izračun!A:Q,17,0)=0," ",VLOOKUP(A1233,Izračun!A:Q,17,0))</f>
        <v xml:space="preserve"> </v>
      </c>
      <c r="R1233" t="s">
        <v>8710</v>
      </c>
      <c r="S1233" t="str">
        <f ca="1">Izračun!$T$1</f>
        <v>0</v>
      </c>
    </row>
    <row r="1234" spans="1:19" x14ac:dyDescent="0.25">
      <c r="A1234" t="s">
        <v>4199</v>
      </c>
      <c r="B1234" t="s">
        <v>9105</v>
      </c>
      <c r="C1234" t="s">
        <v>8708</v>
      </c>
      <c r="F1234" s="2">
        <f>VLOOKUP(A1234,Izračun!A:J,10,0)</f>
        <v>14.965740000000002</v>
      </c>
      <c r="H1234">
        <f>VLOOKUP(A1234,Izračun!A:F,6,0)</f>
        <v>6</v>
      </c>
      <c r="J1234" t="s">
        <v>14574</v>
      </c>
      <c r="M1234" t="s">
        <v>8709</v>
      </c>
      <c r="Q1234" s="3" t="str">
        <f ca="1">IF(VLOOKUP(A1234,Izračun!A:Q,17,0)=0," ",VLOOKUP(A1234,Izračun!A:Q,17,0))</f>
        <v xml:space="preserve"> </v>
      </c>
      <c r="R1234" t="s">
        <v>8710</v>
      </c>
      <c r="S1234" t="str">
        <f ca="1">Izračun!$T$1</f>
        <v>0</v>
      </c>
    </row>
    <row r="1235" spans="1:19" x14ac:dyDescent="0.25">
      <c r="A1235" t="s">
        <v>8011</v>
      </c>
      <c r="B1235" t="s">
        <v>8993</v>
      </c>
      <c r="C1235" t="s">
        <v>8708</v>
      </c>
      <c r="F1235" s="2">
        <f>VLOOKUP(A1235,Izračun!A:J,10,0)</f>
        <v>15.000143999999999</v>
      </c>
      <c r="H1235">
        <f>VLOOKUP(A1235,Izračun!A:F,6,0)</f>
        <v>29</v>
      </c>
      <c r="J1235" t="s">
        <v>14574</v>
      </c>
      <c r="M1235" t="s">
        <v>8709</v>
      </c>
      <c r="Q1235" s="3" t="str">
        <f ca="1">IF(VLOOKUP(A1235,Izračun!A:Q,17,0)=0," ",VLOOKUP(A1235,Izračun!A:Q,17,0))</f>
        <v xml:space="preserve"> </v>
      </c>
      <c r="R1235" t="s">
        <v>8710</v>
      </c>
      <c r="S1235" t="str">
        <f ca="1">Izračun!$T$1</f>
        <v>0</v>
      </c>
    </row>
    <row r="1236" spans="1:19" x14ac:dyDescent="0.25">
      <c r="A1236" t="s">
        <v>8077</v>
      </c>
      <c r="B1236" t="s">
        <v>13603</v>
      </c>
      <c r="C1236" t="s">
        <v>8708</v>
      </c>
      <c r="F1236" s="2">
        <f>VLOOKUP(A1236,Izračun!A:J,10,0)</f>
        <v>15.003072000000001</v>
      </c>
      <c r="H1236">
        <f>VLOOKUP(A1236,Izračun!A:F,6,0)</f>
        <v>0</v>
      </c>
      <c r="J1236" t="s">
        <v>14574</v>
      </c>
      <c r="M1236" t="s">
        <v>8709</v>
      </c>
      <c r="Q1236" s="3" t="str">
        <f ca="1">IF(VLOOKUP(A1236,Izračun!A:Q,17,0)=0," ",VLOOKUP(A1236,Izračun!A:Q,17,0))</f>
        <v xml:space="preserve"> </v>
      </c>
      <c r="R1236" t="s">
        <v>8710</v>
      </c>
      <c r="S1236" t="str">
        <f ca="1">Izračun!$T$1</f>
        <v>0</v>
      </c>
    </row>
    <row r="1237" spans="1:19" x14ac:dyDescent="0.25">
      <c r="A1237" t="s">
        <v>4393</v>
      </c>
      <c r="B1237" t="s">
        <v>10850</v>
      </c>
      <c r="C1237" t="s">
        <v>8708</v>
      </c>
      <c r="F1237" s="2">
        <f>VLOOKUP(A1237,Izračun!A:J,10,0)</f>
        <v>15.009049999999998</v>
      </c>
      <c r="H1237">
        <f>VLOOKUP(A1237,Izračun!A:F,6,0)</f>
        <v>18</v>
      </c>
      <c r="J1237" t="s">
        <v>14574</v>
      </c>
      <c r="M1237" t="s">
        <v>8709</v>
      </c>
      <c r="Q1237" s="3" t="str">
        <f ca="1">IF(VLOOKUP(A1237,Izračun!A:Q,17,0)=0," ",VLOOKUP(A1237,Izračun!A:Q,17,0))</f>
        <v xml:space="preserve"> </v>
      </c>
      <c r="R1237" t="s">
        <v>8710</v>
      </c>
      <c r="S1237" t="str">
        <f ca="1">Izračun!$T$1</f>
        <v>0</v>
      </c>
    </row>
    <row r="1238" spans="1:19" x14ac:dyDescent="0.25">
      <c r="A1238" t="s">
        <v>10566</v>
      </c>
      <c r="B1238" t="s">
        <v>12441</v>
      </c>
      <c r="C1238" t="s">
        <v>8708</v>
      </c>
      <c r="F1238" s="2">
        <f>VLOOKUP(A1238,Izračun!A:J,10,0)</f>
        <v>15.009049999999998</v>
      </c>
      <c r="H1238">
        <f>VLOOKUP(A1238,Izračun!A:F,6,0)</f>
        <v>29</v>
      </c>
      <c r="J1238" t="s">
        <v>14574</v>
      </c>
      <c r="M1238" t="s">
        <v>8709</v>
      </c>
      <c r="Q1238" s="3" t="str">
        <f ca="1">IF(VLOOKUP(A1238,Izračun!A:Q,17,0)=0," ",VLOOKUP(A1238,Izračun!A:Q,17,0))</f>
        <v xml:space="preserve"> </v>
      </c>
      <c r="R1238" t="s">
        <v>8710</v>
      </c>
      <c r="S1238" t="str">
        <f ca="1">Izračun!$T$1</f>
        <v>0</v>
      </c>
    </row>
    <row r="1239" spans="1:19" x14ac:dyDescent="0.25">
      <c r="A1239" t="s">
        <v>11406</v>
      </c>
      <c r="B1239" t="s">
        <v>12386</v>
      </c>
      <c r="C1239" t="s">
        <v>8708</v>
      </c>
      <c r="F1239" s="2">
        <f>VLOOKUP(A1239,Izračun!A:J,10,0)</f>
        <v>15.02308</v>
      </c>
      <c r="H1239">
        <f>VLOOKUP(A1239,Izračun!A:F,6,0)</f>
        <v>0</v>
      </c>
      <c r="J1239" t="s">
        <v>14574</v>
      </c>
      <c r="M1239" t="s">
        <v>8709</v>
      </c>
      <c r="Q1239" s="3" t="str">
        <f ca="1">IF(VLOOKUP(A1239,Izračun!A:Q,17,0)=0," ",VLOOKUP(A1239,Izračun!A:Q,17,0))</f>
        <v xml:space="preserve"> </v>
      </c>
      <c r="R1239" t="s">
        <v>8710</v>
      </c>
      <c r="S1239" t="str">
        <f ca="1">Izračun!$T$1</f>
        <v>0</v>
      </c>
    </row>
    <row r="1240" spans="1:19" x14ac:dyDescent="0.25">
      <c r="A1240" t="s">
        <v>6239</v>
      </c>
      <c r="B1240" t="s">
        <v>8950</v>
      </c>
      <c r="C1240" t="s">
        <v>8708</v>
      </c>
      <c r="F1240" s="2">
        <f>VLOOKUP(A1240,Izračun!A:J,10,0)</f>
        <v>15.02308</v>
      </c>
      <c r="H1240">
        <f>VLOOKUP(A1240,Izračun!A:F,6,0)</f>
        <v>30</v>
      </c>
      <c r="J1240" t="s">
        <v>14574</v>
      </c>
      <c r="M1240" t="s">
        <v>8709</v>
      </c>
      <c r="Q1240" s="3" t="str">
        <f ca="1">IF(VLOOKUP(A1240,Izračun!A:Q,17,0)=0," ",VLOOKUP(A1240,Izračun!A:Q,17,0))</f>
        <v xml:space="preserve"> </v>
      </c>
      <c r="R1240" t="s">
        <v>8710</v>
      </c>
      <c r="S1240" t="str">
        <f ca="1">Izračun!$T$1</f>
        <v>0</v>
      </c>
    </row>
    <row r="1241" spans="1:19" x14ac:dyDescent="0.25">
      <c r="A1241" t="s">
        <v>10764</v>
      </c>
      <c r="B1241" t="s">
        <v>12648</v>
      </c>
      <c r="C1241" t="s">
        <v>8708</v>
      </c>
      <c r="F1241" s="2">
        <f>VLOOKUP(A1241,Izračun!A:J,10,0)</f>
        <v>13.570059999999998</v>
      </c>
      <c r="H1241">
        <f>VLOOKUP(A1241,Izračun!A:F,6,0)</f>
        <v>33</v>
      </c>
      <c r="J1241" t="s">
        <v>14574</v>
      </c>
      <c r="M1241" t="s">
        <v>8709</v>
      </c>
      <c r="Q1241" s="3" t="str">
        <f ca="1">IF(VLOOKUP(A1241,Izračun!A:Q,17,0)=0," ",VLOOKUP(A1241,Izračun!A:Q,17,0))</f>
        <v xml:space="preserve"> </v>
      </c>
      <c r="R1241" t="s">
        <v>8710</v>
      </c>
      <c r="S1241" t="str">
        <f ca="1">Izračun!$T$1</f>
        <v>0</v>
      </c>
    </row>
    <row r="1242" spans="1:19" x14ac:dyDescent="0.25">
      <c r="A1242" t="s">
        <v>6533</v>
      </c>
      <c r="B1242" t="s">
        <v>9065</v>
      </c>
      <c r="C1242" t="s">
        <v>8708</v>
      </c>
      <c r="F1242" s="2">
        <f>VLOOKUP(A1242,Izračun!A:J,10,0)</f>
        <v>15.068952000000001</v>
      </c>
      <c r="H1242">
        <f>VLOOKUP(A1242,Izračun!A:F,6,0)</f>
        <v>28</v>
      </c>
      <c r="J1242" t="s">
        <v>14574</v>
      </c>
      <c r="M1242" t="s">
        <v>8709</v>
      </c>
      <c r="Q1242" s="3" t="str">
        <f ca="1">IF(VLOOKUP(A1242,Izračun!A:Q,17,0)=0," ",VLOOKUP(A1242,Izračun!A:Q,17,0))</f>
        <v xml:space="preserve"> </v>
      </c>
      <c r="R1242" t="s">
        <v>8710</v>
      </c>
      <c r="S1242" t="str">
        <f ca="1">Izračun!$T$1</f>
        <v>0</v>
      </c>
    </row>
    <row r="1243" spans="1:19" x14ac:dyDescent="0.25">
      <c r="A1243" t="s">
        <v>6418</v>
      </c>
      <c r="B1243" t="s">
        <v>11924</v>
      </c>
      <c r="C1243" t="s">
        <v>8708</v>
      </c>
      <c r="F1243" s="2">
        <f>VLOOKUP(A1243,Izračun!A:J,10,0)</f>
        <v>15.068952000000001</v>
      </c>
      <c r="H1243">
        <f>VLOOKUP(A1243,Izračun!A:F,6,0)</f>
        <v>0</v>
      </c>
      <c r="J1243" t="s">
        <v>14574</v>
      </c>
      <c r="M1243" t="s">
        <v>8709</v>
      </c>
      <c r="Q1243" s="3" t="str">
        <f ca="1">IF(VLOOKUP(A1243,Izračun!A:Q,17,0)=0," ",VLOOKUP(A1243,Izračun!A:Q,17,0))</f>
        <v xml:space="preserve"> </v>
      </c>
      <c r="R1243" t="s">
        <v>8710</v>
      </c>
      <c r="S1243" t="str">
        <f ca="1">Izračun!$T$1</f>
        <v>0</v>
      </c>
    </row>
    <row r="1244" spans="1:19" x14ac:dyDescent="0.25">
      <c r="A1244" t="s">
        <v>5309</v>
      </c>
      <c r="B1244" t="s">
        <v>13944</v>
      </c>
      <c r="C1244" t="s">
        <v>8708</v>
      </c>
      <c r="F1244" s="2">
        <f>VLOOKUP(A1244,Izračun!A:J,10,0)</f>
        <v>15.13654</v>
      </c>
      <c r="H1244">
        <f>VLOOKUP(A1244,Izračun!A:F,6,0)</f>
        <v>25</v>
      </c>
      <c r="J1244" t="s">
        <v>14574</v>
      </c>
      <c r="M1244" t="s">
        <v>8709</v>
      </c>
      <c r="Q1244" s="3" t="str">
        <f ca="1">IF(VLOOKUP(A1244,Izračun!A:Q,17,0)=0," ",VLOOKUP(A1244,Izračun!A:Q,17,0))</f>
        <v xml:space="preserve"> </v>
      </c>
      <c r="R1244" t="s">
        <v>8710</v>
      </c>
      <c r="S1244" t="str">
        <f ca="1">Izračun!$T$1</f>
        <v>0</v>
      </c>
    </row>
    <row r="1245" spans="1:19" x14ac:dyDescent="0.25">
      <c r="A1245" t="s">
        <v>785</v>
      </c>
      <c r="B1245" t="s">
        <v>9014</v>
      </c>
      <c r="C1245" t="s">
        <v>8708</v>
      </c>
      <c r="F1245" s="2">
        <f>VLOOKUP(A1245,Izračun!A:J,10,0)</f>
        <v>15.137759999999998</v>
      </c>
      <c r="H1245">
        <f>VLOOKUP(A1245,Izračun!A:F,6,0)</f>
        <v>21</v>
      </c>
      <c r="J1245" t="s">
        <v>14574</v>
      </c>
      <c r="M1245" t="s">
        <v>8709</v>
      </c>
      <c r="Q1245" s="3" t="str">
        <f ca="1">IF(VLOOKUP(A1245,Izračun!A:Q,17,0)=0," ",VLOOKUP(A1245,Izračun!A:Q,17,0))</f>
        <v xml:space="preserve"> </v>
      </c>
      <c r="R1245" t="s">
        <v>8710</v>
      </c>
      <c r="S1245" t="str">
        <f ca="1">Izračun!$T$1</f>
        <v>0</v>
      </c>
    </row>
    <row r="1246" spans="1:19" x14ac:dyDescent="0.25">
      <c r="A1246" t="s">
        <v>7527</v>
      </c>
      <c r="B1246" t="s">
        <v>8977</v>
      </c>
      <c r="C1246" t="s">
        <v>8708</v>
      </c>
      <c r="F1246" s="2">
        <f>VLOOKUP(A1246,Izračun!A:J,10,0)</f>
        <v>15.137759999999998</v>
      </c>
      <c r="H1246">
        <f>VLOOKUP(A1246,Izračun!A:F,6,0)</f>
        <v>7</v>
      </c>
      <c r="J1246" t="s">
        <v>14574</v>
      </c>
      <c r="M1246" t="s">
        <v>8709</v>
      </c>
      <c r="Q1246" s="3" t="str">
        <f ca="1">IF(VLOOKUP(A1246,Izračun!A:Q,17,0)=0," ",VLOOKUP(A1246,Izračun!A:Q,17,0))</f>
        <v xml:space="preserve"> </v>
      </c>
      <c r="R1246" t="s">
        <v>8710</v>
      </c>
      <c r="S1246" t="str">
        <f ca="1">Izračun!$T$1</f>
        <v>0</v>
      </c>
    </row>
    <row r="1247" spans="1:19" x14ac:dyDescent="0.25">
      <c r="A1247" t="s">
        <v>345</v>
      </c>
      <c r="B1247" t="s">
        <v>9492</v>
      </c>
      <c r="C1247" t="s">
        <v>8708</v>
      </c>
      <c r="F1247" s="2">
        <f>VLOOKUP(A1247,Izračun!A:J,10,0)</f>
        <v>15.137759999999998</v>
      </c>
      <c r="H1247">
        <f>VLOOKUP(A1247,Izračun!A:F,6,0)</f>
        <v>19</v>
      </c>
      <c r="J1247" t="s">
        <v>14574</v>
      </c>
      <c r="M1247" t="s">
        <v>8709</v>
      </c>
      <c r="Q1247" s="3" t="str">
        <f ca="1">IF(VLOOKUP(A1247,Izračun!A:Q,17,0)=0," ",VLOOKUP(A1247,Izračun!A:Q,17,0))</f>
        <v xml:space="preserve"> </v>
      </c>
      <c r="R1247" t="s">
        <v>8710</v>
      </c>
      <c r="S1247" t="str">
        <f ca="1">Izračun!$T$1</f>
        <v>0</v>
      </c>
    </row>
    <row r="1248" spans="1:19" x14ac:dyDescent="0.25">
      <c r="A1248" t="s">
        <v>514</v>
      </c>
      <c r="B1248" t="s">
        <v>12032</v>
      </c>
      <c r="C1248" t="s">
        <v>8708</v>
      </c>
      <c r="F1248" s="2">
        <f>VLOOKUP(A1248,Izračun!A:J,10,0)</f>
        <v>15.149228000000001</v>
      </c>
      <c r="H1248">
        <f>VLOOKUP(A1248,Izračun!A:F,6,0)</f>
        <v>1</v>
      </c>
      <c r="J1248" t="s">
        <v>14574</v>
      </c>
      <c r="M1248" t="s">
        <v>8709</v>
      </c>
      <c r="Q1248" s="3" t="str">
        <f ca="1">IF(VLOOKUP(A1248,Izračun!A:Q,17,0)=0," ",VLOOKUP(A1248,Izračun!A:Q,17,0))</f>
        <v xml:space="preserve"> </v>
      </c>
      <c r="R1248" t="s">
        <v>8710</v>
      </c>
      <c r="S1248" t="str">
        <f ca="1">Izračun!$T$1</f>
        <v>0</v>
      </c>
    </row>
    <row r="1249" spans="1:19" x14ac:dyDescent="0.25">
      <c r="A1249" t="s">
        <v>10255</v>
      </c>
      <c r="B1249" t="s">
        <v>13048</v>
      </c>
      <c r="C1249" t="s">
        <v>8708</v>
      </c>
      <c r="F1249" s="2">
        <f>VLOOKUP(A1249,Izračun!A:J,10,0)</f>
        <v>15.167039999999998</v>
      </c>
      <c r="H1249">
        <f>VLOOKUP(A1249,Izračun!A:F,6,0)</f>
        <v>6</v>
      </c>
      <c r="J1249" t="s">
        <v>14574</v>
      </c>
      <c r="M1249" t="s">
        <v>8709</v>
      </c>
      <c r="Q1249" s="3" t="str">
        <f ca="1">IF(VLOOKUP(A1249,Izračun!A:Q,17,0)=0," ",VLOOKUP(A1249,Izračun!A:Q,17,0))</f>
        <v xml:space="preserve"> </v>
      </c>
      <c r="R1249" t="s">
        <v>8710</v>
      </c>
      <c r="S1249" t="str">
        <f ca="1">Izračun!$T$1</f>
        <v>0</v>
      </c>
    </row>
    <row r="1250" spans="1:19" x14ac:dyDescent="0.25">
      <c r="A1250" t="s">
        <v>7332</v>
      </c>
      <c r="B1250" t="s">
        <v>11993</v>
      </c>
      <c r="C1250" t="s">
        <v>8708</v>
      </c>
      <c r="F1250" s="2">
        <f>VLOOKUP(A1250,Izračun!A:J,10,0)</f>
        <v>15.240971999999999</v>
      </c>
      <c r="H1250">
        <f>VLOOKUP(A1250,Izračun!A:F,6,0)</f>
        <v>0</v>
      </c>
      <c r="J1250" t="s">
        <v>14574</v>
      </c>
      <c r="M1250" t="s">
        <v>8709</v>
      </c>
      <c r="Q1250" s="3" t="str">
        <f ca="1">IF(VLOOKUP(A1250,Izračun!A:Q,17,0)=0," ",VLOOKUP(A1250,Izračun!A:Q,17,0))</f>
        <v xml:space="preserve"> </v>
      </c>
      <c r="R1250" t="s">
        <v>8710</v>
      </c>
      <c r="S1250" t="str">
        <f ca="1">Izračun!$T$1</f>
        <v>0</v>
      </c>
    </row>
    <row r="1251" spans="1:19" x14ac:dyDescent="0.25">
      <c r="A1251" t="s">
        <v>8300</v>
      </c>
      <c r="B1251" t="s">
        <v>11019</v>
      </c>
      <c r="C1251" t="s">
        <v>8708</v>
      </c>
      <c r="F1251" s="2">
        <f>VLOOKUP(A1251,Izračun!A:J,10,0)</f>
        <v>15.275619999999998</v>
      </c>
      <c r="H1251">
        <f>VLOOKUP(A1251,Izračun!A:F,6,0)</f>
        <v>2</v>
      </c>
      <c r="J1251" t="s">
        <v>14574</v>
      </c>
      <c r="M1251" t="s">
        <v>8709</v>
      </c>
      <c r="Q1251" s="3">
        <f ca="1">IF(VLOOKUP(A1251,Izračun!A:Q,17,0)=0," ",VLOOKUP(A1251,Izračun!A:Q,17,0))</f>
        <v>14.069649999999998</v>
      </c>
      <c r="R1251" t="s">
        <v>8710</v>
      </c>
      <c r="S1251" t="str">
        <f ca="1">Izračun!$T$1</f>
        <v>0</v>
      </c>
    </row>
    <row r="1252" spans="1:19" x14ac:dyDescent="0.25">
      <c r="A1252" t="s">
        <v>5634</v>
      </c>
      <c r="B1252" t="s">
        <v>12421</v>
      </c>
      <c r="C1252" t="s">
        <v>8708</v>
      </c>
      <c r="F1252" s="2">
        <f>VLOOKUP(A1252,Izračun!A:J,10,0)</f>
        <v>15.298311999999999</v>
      </c>
      <c r="H1252">
        <f>VLOOKUP(A1252,Izračun!A:F,6,0)</f>
        <v>5</v>
      </c>
      <c r="J1252" t="s">
        <v>14574</v>
      </c>
      <c r="M1252" t="s">
        <v>8709</v>
      </c>
      <c r="Q1252" s="3" t="str">
        <f ca="1">IF(VLOOKUP(A1252,Izračun!A:Q,17,0)=0," ",VLOOKUP(A1252,Izračun!A:Q,17,0))</f>
        <v xml:space="preserve"> </v>
      </c>
      <c r="R1252" t="s">
        <v>8710</v>
      </c>
      <c r="S1252" t="str">
        <f ca="1">Izračun!$T$1</f>
        <v>0</v>
      </c>
    </row>
    <row r="1253" spans="1:19" x14ac:dyDescent="0.25">
      <c r="A1253" t="s">
        <v>7665</v>
      </c>
      <c r="B1253" t="s">
        <v>9536</v>
      </c>
      <c r="C1253" t="s">
        <v>8708</v>
      </c>
      <c r="F1253" s="2">
        <f>VLOOKUP(A1253,Izračun!A:J,10,0)</f>
        <v>15.298799999999998</v>
      </c>
      <c r="H1253">
        <f>VLOOKUP(A1253,Izračun!A:F,6,0)</f>
        <v>4</v>
      </c>
      <c r="J1253" t="s">
        <v>14574</v>
      </c>
      <c r="M1253" t="s">
        <v>8709</v>
      </c>
      <c r="Q1253" s="3">
        <f ca="1">IF(VLOOKUP(A1253,Izračun!A:Q,17,0)=0," ",VLOOKUP(A1253,Izračun!A:Q,17,0))</f>
        <v>14.090999999999998</v>
      </c>
      <c r="R1253" t="s">
        <v>8710</v>
      </c>
      <c r="S1253" t="str">
        <f ca="1">Izračun!$T$1</f>
        <v>0</v>
      </c>
    </row>
    <row r="1254" spans="1:19" x14ac:dyDescent="0.25">
      <c r="A1254" t="s">
        <v>2456</v>
      </c>
      <c r="B1254" t="s">
        <v>9199</v>
      </c>
      <c r="C1254" t="s">
        <v>8708</v>
      </c>
      <c r="F1254" s="2">
        <f>VLOOKUP(A1254,Izračun!A:J,10,0)</f>
        <v>15.30368</v>
      </c>
      <c r="H1254">
        <f>VLOOKUP(A1254,Izračun!A:F,6,0)</f>
        <v>7</v>
      </c>
      <c r="J1254" t="s">
        <v>14574</v>
      </c>
      <c r="M1254" t="s">
        <v>8709</v>
      </c>
      <c r="Q1254" s="3" t="str">
        <f ca="1">IF(VLOOKUP(A1254,Izračun!A:Q,17,0)=0," ",VLOOKUP(A1254,Izračun!A:Q,17,0))</f>
        <v xml:space="preserve"> </v>
      </c>
      <c r="R1254" t="s">
        <v>8710</v>
      </c>
      <c r="S1254" t="str">
        <f ca="1">Izračun!$T$1</f>
        <v>0</v>
      </c>
    </row>
    <row r="1255" spans="1:19" x14ac:dyDescent="0.25">
      <c r="A1255" t="s">
        <v>6525</v>
      </c>
      <c r="B1255" t="s">
        <v>13566</v>
      </c>
      <c r="C1255" t="s">
        <v>8708</v>
      </c>
      <c r="F1255" s="2">
        <f>VLOOKUP(A1255,Izračun!A:J,10,0)</f>
        <v>15.34272</v>
      </c>
      <c r="H1255">
        <f>VLOOKUP(A1255,Izračun!A:F,6,0)</f>
        <v>6</v>
      </c>
      <c r="J1255" t="s">
        <v>14574</v>
      </c>
      <c r="M1255" t="s">
        <v>8709</v>
      </c>
      <c r="Q1255" s="3" t="str">
        <f ca="1">IF(VLOOKUP(A1255,Izračun!A:Q,17,0)=0," ",VLOOKUP(A1255,Izračun!A:Q,17,0))</f>
        <v xml:space="preserve"> </v>
      </c>
      <c r="R1255" t="s">
        <v>8710</v>
      </c>
      <c r="S1255" t="str">
        <f ca="1">Izračun!$T$1</f>
        <v>0</v>
      </c>
    </row>
    <row r="1256" spans="1:19" x14ac:dyDescent="0.25">
      <c r="A1256" t="s">
        <v>2321</v>
      </c>
      <c r="B1256" t="s">
        <v>8856</v>
      </c>
      <c r="C1256" t="s">
        <v>8708</v>
      </c>
      <c r="F1256" s="2">
        <f>VLOOKUP(A1256,Izračun!A:J,10,0)</f>
        <v>15.35431488</v>
      </c>
      <c r="H1256">
        <f>VLOOKUP(A1256,Izračun!A:F,6,0)</f>
        <v>8</v>
      </c>
      <c r="J1256" t="s">
        <v>14574</v>
      </c>
      <c r="M1256" t="s">
        <v>8709</v>
      </c>
      <c r="Q1256" s="3" t="str">
        <f ca="1">IF(VLOOKUP(A1256,Izračun!A:Q,17,0)=0," ",VLOOKUP(A1256,Izračun!A:Q,17,0))</f>
        <v xml:space="preserve"> </v>
      </c>
      <c r="R1256" t="s">
        <v>8710</v>
      </c>
      <c r="S1256" t="str">
        <f ca="1">Izračun!$T$1</f>
        <v>0</v>
      </c>
    </row>
    <row r="1257" spans="1:19" x14ac:dyDescent="0.25">
      <c r="A1257" t="s">
        <v>2323</v>
      </c>
      <c r="B1257" t="s">
        <v>8857</v>
      </c>
      <c r="C1257" t="s">
        <v>8708</v>
      </c>
      <c r="F1257" s="2">
        <f>VLOOKUP(A1257,Izračun!A:J,10,0)</f>
        <v>15.35431488</v>
      </c>
      <c r="H1257">
        <f>VLOOKUP(A1257,Izračun!A:F,6,0)</f>
        <v>9</v>
      </c>
      <c r="J1257" t="s">
        <v>14574</v>
      </c>
      <c r="M1257" t="s">
        <v>8709</v>
      </c>
      <c r="Q1257" s="3" t="str">
        <f ca="1">IF(VLOOKUP(A1257,Izračun!A:Q,17,0)=0," ",VLOOKUP(A1257,Izračun!A:Q,17,0))</f>
        <v xml:space="preserve"> </v>
      </c>
      <c r="R1257" t="s">
        <v>8710</v>
      </c>
      <c r="S1257" t="str">
        <f ca="1">Izračun!$T$1</f>
        <v>0</v>
      </c>
    </row>
    <row r="1258" spans="1:19" x14ac:dyDescent="0.25">
      <c r="A1258" t="s">
        <v>5590</v>
      </c>
      <c r="B1258" t="s">
        <v>13554</v>
      </c>
      <c r="C1258" t="s">
        <v>8708</v>
      </c>
      <c r="F1258" s="2">
        <f>VLOOKUP(A1258,Izračun!A:J,10,0)</f>
        <v>15.389567999999999</v>
      </c>
      <c r="H1258">
        <f>VLOOKUP(A1258,Izračun!A:F,6,0)</f>
        <v>0</v>
      </c>
      <c r="J1258" t="s">
        <v>14574</v>
      </c>
      <c r="M1258" t="s">
        <v>8709</v>
      </c>
      <c r="Q1258" s="3" t="str">
        <f ca="1">IF(VLOOKUP(A1258,Izračun!A:Q,17,0)=0," ",VLOOKUP(A1258,Izračun!A:Q,17,0))</f>
        <v xml:space="preserve"> </v>
      </c>
      <c r="R1258" t="s">
        <v>8710</v>
      </c>
      <c r="S1258" t="str">
        <f ca="1">Izračun!$T$1</f>
        <v>0</v>
      </c>
    </row>
    <row r="1259" spans="1:19" x14ac:dyDescent="0.25">
      <c r="A1259" t="s">
        <v>3906</v>
      </c>
      <c r="B1259" t="s">
        <v>10853</v>
      </c>
      <c r="C1259" t="s">
        <v>8708</v>
      </c>
      <c r="F1259" s="2">
        <f>VLOOKUP(A1259,Izračun!A:J,10,0)</f>
        <v>15.483019999999998</v>
      </c>
      <c r="H1259">
        <f>VLOOKUP(A1259,Izračun!A:F,6,0)</f>
        <v>25</v>
      </c>
      <c r="J1259" t="s">
        <v>14574</v>
      </c>
      <c r="M1259" t="s">
        <v>8709</v>
      </c>
      <c r="Q1259" s="3" t="str">
        <f ca="1">IF(VLOOKUP(A1259,Izračun!A:Q,17,0)=0," ",VLOOKUP(A1259,Izračun!A:Q,17,0))</f>
        <v xml:space="preserve"> </v>
      </c>
      <c r="R1259" t="s">
        <v>8710</v>
      </c>
      <c r="S1259" t="str">
        <f ca="1">Izračun!$T$1</f>
        <v>0</v>
      </c>
    </row>
    <row r="1260" spans="1:19" x14ac:dyDescent="0.25">
      <c r="A1260" t="s">
        <v>7875</v>
      </c>
      <c r="B1260" t="s">
        <v>8987</v>
      </c>
      <c r="C1260" t="s">
        <v>8708</v>
      </c>
      <c r="F1260" s="2">
        <f>VLOOKUP(A1260,Izračun!A:J,10,0)</f>
        <v>15.435928000000001</v>
      </c>
      <c r="H1260">
        <f>VLOOKUP(A1260,Izračun!A:F,6,0)</f>
        <v>0</v>
      </c>
      <c r="J1260" t="s">
        <v>14574</v>
      </c>
      <c r="M1260" t="s">
        <v>8709</v>
      </c>
      <c r="Q1260" s="3" t="str">
        <f ca="1">IF(VLOOKUP(A1260,Izračun!A:Q,17,0)=0," ",VLOOKUP(A1260,Izračun!A:Q,17,0))</f>
        <v xml:space="preserve"> </v>
      </c>
      <c r="R1260" t="s">
        <v>8710</v>
      </c>
      <c r="S1260" t="str">
        <f ca="1">Izračun!$T$1</f>
        <v>0</v>
      </c>
    </row>
    <row r="1261" spans="1:19" x14ac:dyDescent="0.25">
      <c r="A1261" t="s">
        <v>5161</v>
      </c>
      <c r="B1261" t="s">
        <v>8945</v>
      </c>
      <c r="C1261" t="s">
        <v>8708</v>
      </c>
      <c r="F1261" s="2">
        <f>VLOOKUP(A1261,Izračun!A:J,10,0)</f>
        <v>15.447396000000001</v>
      </c>
      <c r="H1261">
        <f>VLOOKUP(A1261,Izračun!A:F,6,0)</f>
        <v>0</v>
      </c>
      <c r="J1261" t="s">
        <v>14574</v>
      </c>
      <c r="M1261" t="s">
        <v>8709</v>
      </c>
      <c r="Q1261" s="3" t="str">
        <f ca="1">IF(VLOOKUP(A1261,Izračun!A:Q,17,0)=0," ",VLOOKUP(A1261,Izračun!A:Q,17,0))</f>
        <v xml:space="preserve"> </v>
      </c>
      <c r="R1261" t="s">
        <v>8710</v>
      </c>
      <c r="S1261" t="str">
        <f ca="1">Izračun!$T$1</f>
        <v>0</v>
      </c>
    </row>
    <row r="1262" spans="1:19" x14ac:dyDescent="0.25">
      <c r="A1262" t="s">
        <v>3183</v>
      </c>
      <c r="B1262" t="s">
        <v>10972</v>
      </c>
      <c r="C1262" t="s">
        <v>8708</v>
      </c>
      <c r="F1262" s="2">
        <f>VLOOKUP(A1262,Izračun!A:J,10,0)</f>
        <v>15.45984</v>
      </c>
      <c r="H1262">
        <f>VLOOKUP(A1262,Izračun!A:F,6,0)</f>
        <v>82</v>
      </c>
      <c r="J1262" t="s">
        <v>14574</v>
      </c>
      <c r="M1262" t="s">
        <v>8709</v>
      </c>
      <c r="Q1262" s="3" t="str">
        <f ca="1">IF(VLOOKUP(A1262,Izračun!A:Q,17,0)=0," ",VLOOKUP(A1262,Izračun!A:Q,17,0))</f>
        <v xml:space="preserve"> </v>
      </c>
      <c r="R1262" t="s">
        <v>8710</v>
      </c>
      <c r="S1262" t="str">
        <f ca="1">Izračun!$T$1</f>
        <v>0</v>
      </c>
    </row>
    <row r="1263" spans="1:19" x14ac:dyDescent="0.25">
      <c r="A1263" t="s">
        <v>767</v>
      </c>
      <c r="B1263" t="s">
        <v>8872</v>
      </c>
      <c r="C1263" t="s">
        <v>8708</v>
      </c>
      <c r="F1263" s="2">
        <f>VLOOKUP(A1263,Izračun!A:J,10,0)</f>
        <v>15.4818</v>
      </c>
      <c r="H1263">
        <f>VLOOKUP(A1263,Izračun!A:F,6,0)</f>
        <v>0</v>
      </c>
      <c r="J1263" t="s">
        <v>14574</v>
      </c>
      <c r="M1263" t="s">
        <v>8709</v>
      </c>
      <c r="Q1263" s="3" t="str">
        <f ca="1">IF(VLOOKUP(A1263,Izračun!A:Q,17,0)=0," ",VLOOKUP(A1263,Izračun!A:Q,17,0))</f>
        <v xml:space="preserve"> </v>
      </c>
      <c r="R1263" t="s">
        <v>8710</v>
      </c>
      <c r="S1263" t="str">
        <f ca="1">Izračun!$T$1</f>
        <v>0</v>
      </c>
    </row>
    <row r="1264" spans="1:19" x14ac:dyDescent="0.25">
      <c r="A1264" t="s">
        <v>6461</v>
      </c>
      <c r="B1264" t="s">
        <v>10940</v>
      </c>
      <c r="C1264" t="s">
        <v>8708</v>
      </c>
      <c r="F1264" s="2">
        <f>VLOOKUP(A1264,Izračun!A:J,10,0)</f>
        <v>11.65344</v>
      </c>
      <c r="H1264">
        <f>VLOOKUP(A1264,Izračun!A:F,6,0)</f>
        <v>6</v>
      </c>
      <c r="J1264" t="s">
        <v>14574</v>
      </c>
      <c r="M1264" t="s">
        <v>8709</v>
      </c>
      <c r="Q1264" s="3" t="str">
        <f ca="1">IF(VLOOKUP(A1264,Izračun!A:Q,17,0)=0," ",VLOOKUP(A1264,Izračun!A:Q,17,0))</f>
        <v xml:space="preserve"> </v>
      </c>
      <c r="R1264" t="s">
        <v>8710</v>
      </c>
      <c r="S1264" t="str">
        <f ca="1">Izračun!$T$1</f>
        <v>0</v>
      </c>
    </row>
    <row r="1265" spans="1:19" x14ac:dyDescent="0.25">
      <c r="A1265" t="s">
        <v>11440</v>
      </c>
      <c r="B1265" t="s">
        <v>11875</v>
      </c>
      <c r="C1265" t="s">
        <v>8708</v>
      </c>
      <c r="F1265" s="2">
        <f>VLOOKUP(A1265,Izračun!A:J,10,0)</f>
        <v>15.53914</v>
      </c>
      <c r="H1265">
        <f>VLOOKUP(A1265,Izračun!A:F,6,0)</f>
        <v>9</v>
      </c>
      <c r="J1265" t="s">
        <v>14574</v>
      </c>
      <c r="M1265" t="s">
        <v>8709</v>
      </c>
      <c r="Q1265" s="3" t="str">
        <f ca="1">IF(VLOOKUP(A1265,Izračun!A:Q,17,0)=0," ",VLOOKUP(A1265,Izračun!A:Q,17,0))</f>
        <v xml:space="preserve"> </v>
      </c>
      <c r="R1265" t="s">
        <v>8710</v>
      </c>
      <c r="S1265" t="str">
        <f ca="1">Izračun!$T$1</f>
        <v>0</v>
      </c>
    </row>
    <row r="1266" spans="1:19" x14ac:dyDescent="0.25">
      <c r="A1266" t="s">
        <v>12190</v>
      </c>
      <c r="B1266" t="s">
        <v>12472</v>
      </c>
      <c r="C1266" t="s">
        <v>8708</v>
      </c>
      <c r="F1266" s="2">
        <f>VLOOKUP(A1266,Izračun!A:J,10,0)</f>
        <v>15.635519999999998</v>
      </c>
      <c r="H1266">
        <f>VLOOKUP(A1266,Izračun!A:F,6,0)</f>
        <v>23</v>
      </c>
      <c r="J1266" t="s">
        <v>14574</v>
      </c>
      <c r="M1266" t="s">
        <v>8709</v>
      </c>
      <c r="Q1266" s="3" t="str">
        <f ca="1">IF(VLOOKUP(A1266,Izračun!A:Q,17,0)=0," ",VLOOKUP(A1266,Izračun!A:Q,17,0))</f>
        <v xml:space="preserve"> </v>
      </c>
      <c r="R1266" t="s">
        <v>8710</v>
      </c>
      <c r="S1266" t="str">
        <f ca="1">Izračun!$T$1</f>
        <v>0</v>
      </c>
    </row>
    <row r="1267" spans="1:19" x14ac:dyDescent="0.25">
      <c r="A1267" t="s">
        <v>832</v>
      </c>
      <c r="B1267" t="s">
        <v>8998</v>
      </c>
      <c r="C1267" t="s">
        <v>8708</v>
      </c>
      <c r="F1267" s="2">
        <f>VLOOKUP(A1267,Izračun!A:J,10,0)</f>
        <v>15.65382</v>
      </c>
      <c r="H1267">
        <f>VLOOKUP(A1267,Izračun!A:F,6,0)</f>
        <v>43</v>
      </c>
      <c r="J1267" t="s">
        <v>14574</v>
      </c>
      <c r="M1267" t="s">
        <v>8709</v>
      </c>
      <c r="Q1267" s="3" t="str">
        <f ca="1">IF(VLOOKUP(A1267,Izračun!A:Q,17,0)=0," ",VLOOKUP(A1267,Izračun!A:Q,17,0))</f>
        <v xml:space="preserve"> </v>
      </c>
      <c r="R1267" t="s">
        <v>8710</v>
      </c>
      <c r="S1267" t="str">
        <f ca="1">Izračun!$T$1</f>
        <v>0</v>
      </c>
    </row>
    <row r="1268" spans="1:19" x14ac:dyDescent="0.25">
      <c r="A1268" t="s">
        <v>712</v>
      </c>
      <c r="B1268" t="s">
        <v>9085</v>
      </c>
      <c r="C1268" t="s">
        <v>8708</v>
      </c>
      <c r="F1268" s="2">
        <f>VLOOKUP(A1268,Izračun!A:J,10,0)</f>
        <v>15.676755999999999</v>
      </c>
      <c r="H1268">
        <f>VLOOKUP(A1268,Izračun!A:F,6,0)</f>
        <v>121</v>
      </c>
      <c r="J1268" t="s">
        <v>14574</v>
      </c>
      <c r="M1268" t="s">
        <v>8709</v>
      </c>
      <c r="Q1268" s="3" t="str">
        <f ca="1">IF(VLOOKUP(A1268,Izračun!A:Q,17,0)=0," ",VLOOKUP(A1268,Izračun!A:Q,17,0))</f>
        <v xml:space="preserve"> </v>
      </c>
      <c r="R1268" t="s">
        <v>8710</v>
      </c>
      <c r="S1268" t="str">
        <f ca="1">Izračun!$T$1</f>
        <v>0</v>
      </c>
    </row>
    <row r="1269" spans="1:19" x14ac:dyDescent="0.25">
      <c r="A1269" t="s">
        <v>1637</v>
      </c>
      <c r="B1269" t="s">
        <v>13349</v>
      </c>
      <c r="C1269" t="s">
        <v>8708</v>
      </c>
      <c r="F1269" s="2">
        <f>VLOOKUP(A1269,Izračun!A:J,10,0)</f>
        <v>15.682368</v>
      </c>
      <c r="H1269">
        <f>VLOOKUP(A1269,Izračun!A:F,6,0)</f>
        <v>8</v>
      </c>
      <c r="J1269" t="s">
        <v>14574</v>
      </c>
      <c r="M1269" t="s">
        <v>8709</v>
      </c>
      <c r="Q1269" s="3">
        <f ca="1">IF(VLOOKUP(A1269,Izračun!A:Q,17,0)=0," ",VLOOKUP(A1269,Izračun!A:Q,17,0))</f>
        <v>14.702220000000001</v>
      </c>
      <c r="R1269" t="s">
        <v>8710</v>
      </c>
      <c r="S1269" t="str">
        <f ca="1">Izračun!$T$1</f>
        <v>0</v>
      </c>
    </row>
    <row r="1270" spans="1:19" x14ac:dyDescent="0.25">
      <c r="A1270" t="s">
        <v>10129</v>
      </c>
      <c r="B1270" t="s">
        <v>14110</v>
      </c>
      <c r="C1270" t="s">
        <v>8708</v>
      </c>
      <c r="F1270" s="2">
        <f>VLOOKUP(A1270,Izračun!A:J,10,0)</f>
        <v>15.694080000000001</v>
      </c>
      <c r="H1270">
        <f>VLOOKUP(A1270,Izračun!A:F,6,0)</f>
        <v>5</v>
      </c>
      <c r="J1270" t="s">
        <v>14574</v>
      </c>
      <c r="M1270" t="s">
        <v>8709</v>
      </c>
      <c r="Q1270" s="3" t="str">
        <f ca="1">IF(VLOOKUP(A1270,Izračun!A:Q,17,0)=0," ",VLOOKUP(A1270,Izračun!A:Q,17,0))</f>
        <v xml:space="preserve"> </v>
      </c>
      <c r="R1270" t="s">
        <v>8710</v>
      </c>
      <c r="S1270" t="str">
        <f ca="1">Izračun!$T$1</f>
        <v>0</v>
      </c>
    </row>
    <row r="1271" spans="1:19" x14ac:dyDescent="0.25">
      <c r="A1271" t="s">
        <v>6723</v>
      </c>
      <c r="B1271" t="s">
        <v>8962</v>
      </c>
      <c r="C1271" t="s">
        <v>8708</v>
      </c>
      <c r="F1271" s="2">
        <f>VLOOKUP(A1271,Izračun!A:J,10,0)</f>
        <v>15.734096000000001</v>
      </c>
      <c r="H1271">
        <f>VLOOKUP(A1271,Izračun!A:F,6,0)</f>
        <v>0</v>
      </c>
      <c r="J1271" t="s">
        <v>14574</v>
      </c>
      <c r="M1271" t="s">
        <v>8709</v>
      </c>
      <c r="Q1271" s="3" t="str">
        <f ca="1">IF(VLOOKUP(A1271,Izračun!A:Q,17,0)=0," ",VLOOKUP(A1271,Izračun!A:Q,17,0))</f>
        <v xml:space="preserve"> </v>
      </c>
      <c r="R1271" t="s">
        <v>8710</v>
      </c>
      <c r="S1271" t="str">
        <f ca="1">Izračun!$T$1</f>
        <v>0</v>
      </c>
    </row>
    <row r="1272" spans="1:19" x14ac:dyDescent="0.25">
      <c r="A1272" t="s">
        <v>6717</v>
      </c>
      <c r="B1272" t="s">
        <v>8961</v>
      </c>
      <c r="C1272" t="s">
        <v>8708</v>
      </c>
      <c r="F1272" s="2">
        <f>VLOOKUP(A1272,Izračun!A:J,10,0)</f>
        <v>15.734096000000001</v>
      </c>
      <c r="H1272">
        <f>VLOOKUP(A1272,Izračun!A:F,6,0)</f>
        <v>0</v>
      </c>
      <c r="J1272" t="s">
        <v>14574</v>
      </c>
      <c r="M1272" t="s">
        <v>8709</v>
      </c>
      <c r="Q1272" s="3" t="str">
        <f ca="1">IF(VLOOKUP(A1272,Izračun!A:Q,17,0)=0," ",VLOOKUP(A1272,Izračun!A:Q,17,0))</f>
        <v xml:space="preserve"> </v>
      </c>
      <c r="R1272" t="s">
        <v>8710</v>
      </c>
      <c r="S1272" t="str">
        <f ca="1">Izračun!$T$1</f>
        <v>0</v>
      </c>
    </row>
    <row r="1273" spans="1:19" x14ac:dyDescent="0.25">
      <c r="A1273" t="s">
        <v>8293</v>
      </c>
      <c r="B1273" t="s">
        <v>12471</v>
      </c>
      <c r="C1273" t="s">
        <v>8708</v>
      </c>
      <c r="F1273" s="2">
        <f>VLOOKUP(A1273,Izračun!A:J,10,0)</f>
        <v>15.752639999999998</v>
      </c>
      <c r="H1273">
        <f>VLOOKUP(A1273,Izračun!A:F,6,0)</f>
        <v>4</v>
      </c>
      <c r="J1273" t="s">
        <v>14574</v>
      </c>
      <c r="M1273" t="s">
        <v>8709</v>
      </c>
      <c r="Q1273" s="3" t="str">
        <f ca="1">IF(VLOOKUP(A1273,Izračun!A:Q,17,0)=0," ",VLOOKUP(A1273,Izračun!A:Q,17,0))</f>
        <v xml:space="preserve"> </v>
      </c>
      <c r="R1273" t="s">
        <v>8710</v>
      </c>
      <c r="S1273" t="str">
        <f ca="1">Izračun!$T$1</f>
        <v>0</v>
      </c>
    </row>
    <row r="1274" spans="1:19" x14ac:dyDescent="0.25">
      <c r="A1274" t="s">
        <v>6927</v>
      </c>
      <c r="B1274" t="s">
        <v>10964</v>
      </c>
      <c r="C1274" t="s">
        <v>8708</v>
      </c>
      <c r="F1274" s="2">
        <f>VLOOKUP(A1274,Izračun!A:J,10,0)</f>
        <v>15.822926639999999</v>
      </c>
      <c r="H1274">
        <f>VLOOKUP(A1274,Izračun!A:F,6,0)</f>
        <v>4</v>
      </c>
      <c r="J1274" t="s">
        <v>14574</v>
      </c>
      <c r="M1274" t="s">
        <v>8709</v>
      </c>
      <c r="Q1274" s="3" t="str">
        <f ca="1">IF(VLOOKUP(A1274,Izračun!A:Q,17,0)=0," ",VLOOKUP(A1274,Izračun!A:Q,17,0))</f>
        <v xml:space="preserve"> </v>
      </c>
      <c r="R1274" t="s">
        <v>8710</v>
      </c>
      <c r="S1274" t="str">
        <f ca="1">Izračun!$T$1</f>
        <v>0</v>
      </c>
    </row>
    <row r="1275" spans="1:19" x14ac:dyDescent="0.25">
      <c r="A1275" t="s">
        <v>7805</v>
      </c>
      <c r="B1275" t="s">
        <v>8731</v>
      </c>
      <c r="C1275" t="s">
        <v>8708</v>
      </c>
      <c r="F1275" s="2">
        <f>VLOOKUP(A1275,Izračun!A:J,10,0)</f>
        <v>15.869760000000001</v>
      </c>
      <c r="H1275">
        <f>VLOOKUP(A1275,Izračun!A:F,6,0)</f>
        <v>18</v>
      </c>
      <c r="J1275" t="s">
        <v>14574</v>
      </c>
      <c r="M1275" t="s">
        <v>8709</v>
      </c>
      <c r="Q1275" s="3" t="str">
        <f ca="1">IF(VLOOKUP(A1275,Izračun!A:Q,17,0)=0," ",VLOOKUP(A1275,Izračun!A:Q,17,0))</f>
        <v xml:space="preserve"> </v>
      </c>
      <c r="R1275" t="s">
        <v>8710</v>
      </c>
      <c r="S1275" t="str">
        <f ca="1">Izračun!$T$1</f>
        <v>0</v>
      </c>
    </row>
    <row r="1276" spans="1:19" x14ac:dyDescent="0.25">
      <c r="A1276" t="s">
        <v>403</v>
      </c>
      <c r="B1276" t="s">
        <v>12858</v>
      </c>
      <c r="C1276" t="s">
        <v>8708</v>
      </c>
      <c r="F1276" s="2">
        <f>VLOOKUP(A1276,Izračun!A:J,10,0)</f>
        <v>15.877568</v>
      </c>
      <c r="H1276">
        <f>VLOOKUP(A1276,Izračun!A:F,6,0)</f>
        <v>21</v>
      </c>
      <c r="J1276" t="s">
        <v>14574</v>
      </c>
      <c r="M1276" t="s">
        <v>8709</v>
      </c>
      <c r="Q1276" s="3" t="str">
        <f ca="1">IF(VLOOKUP(A1276,Izračun!A:Q,17,0)=0," ",VLOOKUP(A1276,Izračun!A:Q,17,0))</f>
        <v xml:space="preserve"> </v>
      </c>
      <c r="R1276" t="s">
        <v>8710</v>
      </c>
      <c r="S1276" t="str">
        <f ca="1">Izračun!$T$1</f>
        <v>0</v>
      </c>
    </row>
    <row r="1277" spans="1:19" x14ac:dyDescent="0.25">
      <c r="A1277" t="s">
        <v>1904</v>
      </c>
      <c r="B1277" t="s">
        <v>13970</v>
      </c>
      <c r="C1277" t="s">
        <v>8708</v>
      </c>
      <c r="F1277" s="2">
        <f>VLOOKUP(A1277,Izračun!A:J,10,0)</f>
        <v>15.878299999999998</v>
      </c>
      <c r="H1277">
        <f>VLOOKUP(A1277,Izračun!A:F,6,0)</f>
        <v>173</v>
      </c>
      <c r="J1277" t="s">
        <v>14574</v>
      </c>
      <c r="M1277" t="s">
        <v>8709</v>
      </c>
      <c r="Q1277" s="3" t="str">
        <f ca="1">IF(VLOOKUP(A1277,Izračun!A:Q,17,0)=0," ",VLOOKUP(A1277,Izračun!A:Q,17,0))</f>
        <v xml:space="preserve"> </v>
      </c>
      <c r="R1277" t="s">
        <v>8710</v>
      </c>
      <c r="S1277" t="str">
        <f ca="1">Izračun!$T$1</f>
        <v>0</v>
      </c>
    </row>
    <row r="1278" spans="1:19" x14ac:dyDescent="0.25">
      <c r="A1278" t="s">
        <v>395</v>
      </c>
      <c r="B1278" t="s">
        <v>12865</v>
      </c>
      <c r="C1278" t="s">
        <v>8708</v>
      </c>
      <c r="F1278" s="2">
        <f>VLOOKUP(A1278,Izračun!A:J,10,0)</f>
        <v>15.913436000000001</v>
      </c>
      <c r="H1278">
        <f>VLOOKUP(A1278,Izračun!A:F,6,0)</f>
        <v>4</v>
      </c>
      <c r="J1278" t="s">
        <v>14574</v>
      </c>
      <c r="M1278" t="s">
        <v>8709</v>
      </c>
      <c r="Q1278" s="3" t="str">
        <f ca="1">IF(VLOOKUP(A1278,Izračun!A:Q,17,0)=0," ",VLOOKUP(A1278,Izračun!A:Q,17,0))</f>
        <v xml:space="preserve"> </v>
      </c>
      <c r="R1278" t="s">
        <v>8710</v>
      </c>
      <c r="S1278" t="str">
        <f ca="1">Izračun!$T$1</f>
        <v>0</v>
      </c>
    </row>
    <row r="1279" spans="1:19" x14ac:dyDescent="0.25">
      <c r="A1279" t="s">
        <v>3836</v>
      </c>
      <c r="B1279" t="s">
        <v>13345</v>
      </c>
      <c r="C1279" t="s">
        <v>8708</v>
      </c>
      <c r="F1279" s="2">
        <f>VLOOKUP(A1279,Izračun!A:J,10,0)</f>
        <v>15.928319999999999</v>
      </c>
      <c r="H1279">
        <f>VLOOKUP(A1279,Izračun!A:F,6,0)</f>
        <v>12</v>
      </c>
      <c r="J1279" t="s">
        <v>14574</v>
      </c>
      <c r="M1279" t="s">
        <v>8709</v>
      </c>
      <c r="Q1279" s="3">
        <f ca="1">IF(VLOOKUP(A1279,Izračun!A:Q,17,0)=0," ",VLOOKUP(A1279,Izračun!A:Q,17,0))</f>
        <v>14.9328</v>
      </c>
      <c r="R1279" t="s">
        <v>8710</v>
      </c>
      <c r="S1279" t="str">
        <f ca="1">Izračun!$T$1</f>
        <v>0</v>
      </c>
    </row>
    <row r="1280" spans="1:19" x14ac:dyDescent="0.25">
      <c r="A1280" t="s">
        <v>10332</v>
      </c>
      <c r="B1280" t="s">
        <v>10395</v>
      </c>
      <c r="C1280" t="s">
        <v>8708</v>
      </c>
      <c r="F1280" s="2">
        <f>VLOOKUP(A1280,Izračun!A:J,10,0)</f>
        <v>15.942140159999999</v>
      </c>
      <c r="H1280">
        <f>VLOOKUP(A1280,Izračun!A:F,6,0)</f>
        <v>3</v>
      </c>
      <c r="J1280" t="s">
        <v>14574</v>
      </c>
      <c r="M1280" t="s">
        <v>8709</v>
      </c>
      <c r="Q1280" s="3" t="str">
        <f ca="1">IF(VLOOKUP(A1280,Izračun!A:Q,17,0)=0," ",VLOOKUP(A1280,Izračun!A:Q,17,0))</f>
        <v xml:space="preserve"> </v>
      </c>
      <c r="R1280" t="s">
        <v>8710</v>
      </c>
      <c r="S1280" t="str">
        <f ca="1">Izračun!$T$1</f>
        <v>0</v>
      </c>
    </row>
    <row r="1281" spans="1:19" x14ac:dyDescent="0.25">
      <c r="A1281" t="s">
        <v>5687</v>
      </c>
      <c r="B1281" t="s">
        <v>13582</v>
      </c>
      <c r="C1281" t="s">
        <v>8708</v>
      </c>
      <c r="F1281" s="2">
        <f>VLOOKUP(A1281,Izračun!A:J,10,0)</f>
        <v>15.963455999999999</v>
      </c>
      <c r="H1281">
        <f>VLOOKUP(A1281,Izračun!A:F,6,0)</f>
        <v>0</v>
      </c>
      <c r="J1281" t="s">
        <v>14574</v>
      </c>
      <c r="M1281" t="s">
        <v>8709</v>
      </c>
      <c r="Q1281" s="3" t="str">
        <f ca="1">IF(VLOOKUP(A1281,Izračun!A:Q,17,0)=0," ",VLOOKUP(A1281,Izračun!A:Q,17,0))</f>
        <v xml:space="preserve"> </v>
      </c>
      <c r="R1281" t="s">
        <v>8710</v>
      </c>
      <c r="S1281" t="str">
        <f ca="1">Izračun!$T$1</f>
        <v>0</v>
      </c>
    </row>
    <row r="1282" spans="1:19" x14ac:dyDescent="0.25">
      <c r="A1282" t="s">
        <v>4278</v>
      </c>
      <c r="B1282" t="s">
        <v>9035</v>
      </c>
      <c r="C1282" t="s">
        <v>8708</v>
      </c>
      <c r="F1282" s="2">
        <f>VLOOKUP(A1282,Izračun!A:J,10,0)</f>
        <v>15.963455999999999</v>
      </c>
      <c r="H1282">
        <f>VLOOKUP(A1282,Izračun!A:F,6,0)</f>
        <v>14</v>
      </c>
      <c r="J1282" t="s">
        <v>14574</v>
      </c>
      <c r="M1282" t="s">
        <v>8709</v>
      </c>
      <c r="Q1282" s="3" t="str">
        <f ca="1">IF(VLOOKUP(A1282,Izračun!A:Q,17,0)=0," ",VLOOKUP(A1282,Izračun!A:Q,17,0))</f>
        <v xml:space="preserve"> </v>
      </c>
      <c r="R1282" t="s">
        <v>8710</v>
      </c>
      <c r="S1282" t="str">
        <f ca="1">Izračun!$T$1</f>
        <v>0</v>
      </c>
    </row>
    <row r="1283" spans="1:19" x14ac:dyDescent="0.25">
      <c r="A1283" t="s">
        <v>8619</v>
      </c>
      <c r="B1283" t="s">
        <v>12417</v>
      </c>
      <c r="C1283" t="s">
        <v>8708</v>
      </c>
      <c r="F1283" s="2">
        <f>VLOOKUP(A1283,Izračun!A:J,10,0)</f>
        <v>15.994200000000001</v>
      </c>
      <c r="H1283">
        <f>VLOOKUP(A1283,Izračun!A:F,6,0)</f>
        <v>62</v>
      </c>
      <c r="J1283" t="s">
        <v>14574</v>
      </c>
      <c r="M1283" t="s">
        <v>8709</v>
      </c>
      <c r="Q1283" s="3" t="str">
        <f ca="1">IF(VLOOKUP(A1283,Izračun!A:Q,17,0)=0," ",VLOOKUP(A1283,Izračun!A:Q,17,0))</f>
        <v xml:space="preserve"> </v>
      </c>
      <c r="R1283" t="s">
        <v>8710</v>
      </c>
      <c r="S1283" t="str">
        <f ca="1">Izračun!$T$1</f>
        <v>0</v>
      </c>
    </row>
    <row r="1284" spans="1:19" x14ac:dyDescent="0.25">
      <c r="A1284" t="s">
        <v>5763</v>
      </c>
      <c r="B1284" t="s">
        <v>12843</v>
      </c>
      <c r="C1284" t="s">
        <v>8708</v>
      </c>
      <c r="F1284" s="2">
        <f>VLOOKUP(A1284,Izračun!A:J,10,0)</f>
        <v>16.022016000000001</v>
      </c>
      <c r="H1284">
        <f>VLOOKUP(A1284,Izračun!A:F,6,0)</f>
        <v>26</v>
      </c>
      <c r="J1284" t="s">
        <v>14574</v>
      </c>
      <c r="M1284" t="s">
        <v>8709</v>
      </c>
      <c r="Q1284" s="3" t="str">
        <f ca="1">IF(VLOOKUP(A1284,Izračun!A:Q,17,0)=0," ",VLOOKUP(A1284,Izračun!A:Q,17,0))</f>
        <v xml:space="preserve"> </v>
      </c>
      <c r="R1284" t="s">
        <v>8710</v>
      </c>
      <c r="S1284" t="str">
        <f ca="1">Izračun!$T$1</f>
        <v>0</v>
      </c>
    </row>
    <row r="1285" spans="1:19" x14ac:dyDescent="0.25">
      <c r="A1285" t="s">
        <v>8599</v>
      </c>
      <c r="B1285" t="s">
        <v>13568</v>
      </c>
      <c r="C1285" t="s">
        <v>8708</v>
      </c>
      <c r="F1285" s="2">
        <f>VLOOKUP(A1285,Izračun!A:J,10,0)</f>
        <v>16.040559999999999</v>
      </c>
      <c r="H1285">
        <f>VLOOKUP(A1285,Izračun!A:F,6,0)</f>
        <v>0</v>
      </c>
      <c r="J1285" t="s">
        <v>14574</v>
      </c>
      <c r="M1285" t="s">
        <v>8709</v>
      </c>
      <c r="Q1285" s="3" t="str">
        <f ca="1">IF(VLOOKUP(A1285,Izračun!A:Q,17,0)=0," ",VLOOKUP(A1285,Izračun!A:Q,17,0))</f>
        <v xml:space="preserve"> </v>
      </c>
      <c r="R1285" t="s">
        <v>8710</v>
      </c>
      <c r="S1285" t="str">
        <f ca="1">Izračun!$T$1</f>
        <v>0</v>
      </c>
    </row>
    <row r="1286" spans="1:19" x14ac:dyDescent="0.25">
      <c r="A1286" t="s">
        <v>2257</v>
      </c>
      <c r="B1286" t="s">
        <v>8784</v>
      </c>
      <c r="C1286" t="s">
        <v>8708</v>
      </c>
      <c r="F1286" s="2">
        <f>VLOOKUP(A1286,Izračun!A:J,10,0)</f>
        <v>16.057151999999999</v>
      </c>
      <c r="H1286">
        <f>VLOOKUP(A1286,Izračun!A:F,6,0)</f>
        <v>0</v>
      </c>
      <c r="J1286" t="s">
        <v>14574</v>
      </c>
      <c r="M1286" t="s">
        <v>8709</v>
      </c>
      <c r="Q1286" s="3" t="str">
        <f ca="1">IF(VLOOKUP(A1286,Izračun!A:Q,17,0)=0," ",VLOOKUP(A1286,Izračun!A:Q,17,0))</f>
        <v xml:space="preserve"> </v>
      </c>
      <c r="R1286" t="s">
        <v>8710</v>
      </c>
      <c r="S1286" t="str">
        <f ca="1">Izračun!$T$1</f>
        <v>0</v>
      </c>
    </row>
    <row r="1287" spans="1:19" x14ac:dyDescent="0.25">
      <c r="A1287" t="s">
        <v>2384</v>
      </c>
      <c r="B1287" t="s">
        <v>12452</v>
      </c>
      <c r="C1287" t="s">
        <v>8708</v>
      </c>
      <c r="F1287" s="2">
        <f>VLOOKUP(A1287,Izračun!A:J,10,0)</f>
        <v>16.063739999999999</v>
      </c>
      <c r="H1287">
        <f>VLOOKUP(A1287,Izračun!A:F,6,0)</f>
        <v>9</v>
      </c>
      <c r="J1287" t="s">
        <v>14574</v>
      </c>
      <c r="M1287" t="s">
        <v>8709</v>
      </c>
      <c r="Q1287" s="3">
        <f ca="1">IF(VLOOKUP(A1287,Izračun!A:Q,17,0)=0," ",VLOOKUP(A1287,Izračun!A:Q,17,0))</f>
        <v>14.795549999999999</v>
      </c>
      <c r="R1287" t="s">
        <v>8710</v>
      </c>
      <c r="S1287" t="str">
        <f ca="1">Izračun!$T$1</f>
        <v>0</v>
      </c>
    </row>
    <row r="1288" spans="1:19" x14ac:dyDescent="0.25">
      <c r="A1288" t="s">
        <v>8452</v>
      </c>
      <c r="B1288" t="s">
        <v>9577</v>
      </c>
      <c r="C1288" t="s">
        <v>8708</v>
      </c>
      <c r="F1288" s="2">
        <f>VLOOKUP(A1288,Izračun!A:J,10,0)</f>
        <v>16.110099999999999</v>
      </c>
      <c r="H1288">
        <f>VLOOKUP(A1288,Izračun!A:F,6,0)</f>
        <v>14</v>
      </c>
      <c r="J1288" t="s">
        <v>14574</v>
      </c>
      <c r="M1288" t="s">
        <v>8709</v>
      </c>
      <c r="Q1288" s="3" t="str">
        <f ca="1">IF(VLOOKUP(A1288,Izračun!A:Q,17,0)=0," ",VLOOKUP(A1288,Izračun!A:Q,17,0))</f>
        <v xml:space="preserve"> </v>
      </c>
      <c r="R1288" t="s">
        <v>8710</v>
      </c>
      <c r="S1288" t="str">
        <f ca="1">Izračun!$T$1</f>
        <v>0</v>
      </c>
    </row>
    <row r="1289" spans="1:19" x14ac:dyDescent="0.25">
      <c r="A1289" t="s">
        <v>11200</v>
      </c>
      <c r="B1289" t="s">
        <v>12412</v>
      </c>
      <c r="C1289" t="s">
        <v>8708</v>
      </c>
      <c r="F1289" s="2">
        <f>VLOOKUP(A1289,Izračun!A:J,10,0)</f>
        <v>16.110099999999999</v>
      </c>
      <c r="H1289">
        <f>VLOOKUP(A1289,Izračun!A:F,6,0)</f>
        <v>22</v>
      </c>
      <c r="J1289" t="s">
        <v>14574</v>
      </c>
      <c r="M1289" t="s">
        <v>8709</v>
      </c>
      <c r="Q1289" s="3">
        <f ca="1">IF(VLOOKUP(A1289,Izračun!A:Q,17,0)=0," ",VLOOKUP(A1289,Izračun!A:Q,17,0))</f>
        <v>14.838249999999999</v>
      </c>
      <c r="R1289" t="s">
        <v>8710</v>
      </c>
      <c r="S1289" t="str">
        <f ca="1">Izračun!$T$1</f>
        <v>0</v>
      </c>
    </row>
    <row r="1290" spans="1:19" x14ac:dyDescent="0.25">
      <c r="A1290" t="s">
        <v>8238</v>
      </c>
      <c r="B1290" t="s">
        <v>9073</v>
      </c>
      <c r="C1290" t="s">
        <v>8708</v>
      </c>
      <c r="F1290" s="2">
        <f>VLOOKUP(A1290,Izračun!A:J,10,0)</f>
        <v>16.112539999999999</v>
      </c>
      <c r="H1290">
        <f>VLOOKUP(A1290,Izračun!A:F,6,0)</f>
        <v>50</v>
      </c>
      <c r="J1290" t="s">
        <v>14574</v>
      </c>
      <c r="M1290" t="s">
        <v>8709</v>
      </c>
      <c r="Q1290" s="3" t="str">
        <f ca="1">IF(VLOOKUP(A1290,Izračun!A:Q,17,0)=0," ",VLOOKUP(A1290,Izračun!A:Q,17,0))</f>
        <v xml:space="preserve"> </v>
      </c>
      <c r="R1290" t="s">
        <v>8710</v>
      </c>
      <c r="S1290" t="str">
        <f ca="1">Izračun!$T$1</f>
        <v>0</v>
      </c>
    </row>
    <row r="1291" spans="1:19" x14ac:dyDescent="0.25">
      <c r="A1291" t="s">
        <v>13278</v>
      </c>
      <c r="B1291" t="s">
        <v>14091</v>
      </c>
      <c r="C1291" t="s">
        <v>8708</v>
      </c>
      <c r="F1291" s="2">
        <f>VLOOKUP(A1291,Izračun!A:J,10,0)</f>
        <v>16.121690000000001</v>
      </c>
      <c r="H1291">
        <f>VLOOKUP(A1291,Izračun!A:F,6,0)</f>
        <v>18</v>
      </c>
      <c r="J1291" t="s">
        <v>14574</v>
      </c>
      <c r="M1291" t="s">
        <v>8709</v>
      </c>
      <c r="Q1291" s="3" t="str">
        <f ca="1">IF(VLOOKUP(A1291,Izračun!A:Q,17,0)=0," ",VLOOKUP(A1291,Izračun!A:Q,17,0))</f>
        <v xml:space="preserve"> </v>
      </c>
      <c r="R1291" t="s">
        <v>8710</v>
      </c>
      <c r="S1291" t="str">
        <f ca="1">Izračun!$T$1</f>
        <v>0</v>
      </c>
    </row>
    <row r="1292" spans="1:19" x14ac:dyDescent="0.25">
      <c r="A1292" t="s">
        <v>13276</v>
      </c>
      <c r="B1292" t="s">
        <v>14115</v>
      </c>
      <c r="C1292" t="s">
        <v>8708</v>
      </c>
      <c r="F1292" s="2">
        <f>VLOOKUP(A1292,Izračun!A:J,10,0)</f>
        <v>16.121690000000001</v>
      </c>
      <c r="H1292">
        <f>VLOOKUP(A1292,Izračun!A:F,6,0)</f>
        <v>9</v>
      </c>
      <c r="J1292" t="s">
        <v>14574</v>
      </c>
      <c r="M1292" t="s">
        <v>8709</v>
      </c>
      <c r="Q1292" s="3" t="str">
        <f ca="1">IF(VLOOKUP(A1292,Izračun!A:Q,17,0)=0," ",VLOOKUP(A1292,Izračun!A:Q,17,0))</f>
        <v xml:space="preserve"> </v>
      </c>
      <c r="R1292" t="s">
        <v>8710</v>
      </c>
      <c r="S1292" t="str">
        <f ca="1">Izračun!$T$1</f>
        <v>0</v>
      </c>
    </row>
    <row r="1293" spans="1:19" x14ac:dyDescent="0.25">
      <c r="A1293" t="s">
        <v>7929</v>
      </c>
      <c r="B1293" t="s">
        <v>11445</v>
      </c>
      <c r="C1293" t="s">
        <v>8708</v>
      </c>
      <c r="F1293" s="2">
        <f>VLOOKUP(A1293,Izračun!A:J,10,0)</f>
        <v>16.144869999999997</v>
      </c>
      <c r="H1293">
        <f>VLOOKUP(A1293,Izračun!A:F,6,0)</f>
        <v>11</v>
      </c>
      <c r="J1293" t="s">
        <v>14574</v>
      </c>
      <c r="M1293" t="s">
        <v>8709</v>
      </c>
      <c r="Q1293" s="3" t="str">
        <f ca="1">IF(VLOOKUP(A1293,Izračun!A:Q,17,0)=0," ",VLOOKUP(A1293,Izračun!A:Q,17,0))</f>
        <v xml:space="preserve"> </v>
      </c>
      <c r="R1293" t="s">
        <v>8710</v>
      </c>
      <c r="S1293" t="str">
        <f ca="1">Izračun!$T$1</f>
        <v>0</v>
      </c>
    </row>
    <row r="1294" spans="1:19" x14ac:dyDescent="0.25">
      <c r="A1294" t="s">
        <v>3942</v>
      </c>
      <c r="B1294" t="s">
        <v>9018</v>
      </c>
      <c r="C1294" t="s">
        <v>8708</v>
      </c>
      <c r="F1294" s="2">
        <f>VLOOKUP(A1294,Izračun!A:J,10,0)</f>
        <v>16.146944000000001</v>
      </c>
      <c r="H1294">
        <f>VLOOKUP(A1294,Izračun!A:F,6,0)</f>
        <v>19</v>
      </c>
      <c r="J1294" t="s">
        <v>14574</v>
      </c>
      <c r="M1294" t="s">
        <v>8709</v>
      </c>
      <c r="Q1294" s="3" t="str">
        <f ca="1">IF(VLOOKUP(A1294,Izračun!A:Q,17,0)=0," ",VLOOKUP(A1294,Izračun!A:Q,17,0))</f>
        <v xml:space="preserve"> </v>
      </c>
      <c r="R1294" t="s">
        <v>8710</v>
      </c>
      <c r="S1294" t="str">
        <f ca="1">Izračun!$T$1</f>
        <v>0</v>
      </c>
    </row>
    <row r="1295" spans="1:19" x14ac:dyDescent="0.25">
      <c r="A1295" t="s">
        <v>28</v>
      </c>
      <c r="B1295" t="s">
        <v>13564</v>
      </c>
      <c r="C1295" t="s">
        <v>8708</v>
      </c>
      <c r="F1295" s="2">
        <f>VLOOKUP(A1295,Izračun!A:J,10,0)</f>
        <v>16.185984000000001</v>
      </c>
      <c r="H1295">
        <f>VLOOKUP(A1295,Izračun!A:F,6,0)</f>
        <v>0</v>
      </c>
      <c r="J1295" t="s">
        <v>14574</v>
      </c>
      <c r="M1295" t="s">
        <v>8709</v>
      </c>
      <c r="Q1295" s="3" t="str">
        <f ca="1">IF(VLOOKUP(A1295,Izračun!A:Q,17,0)=0," ",VLOOKUP(A1295,Izračun!A:Q,17,0))</f>
        <v xml:space="preserve"> </v>
      </c>
      <c r="R1295" t="s">
        <v>8710</v>
      </c>
      <c r="S1295" t="str">
        <f ca="1">Izračun!$T$1</f>
        <v>0</v>
      </c>
    </row>
    <row r="1296" spans="1:19" x14ac:dyDescent="0.25">
      <c r="A1296" t="s">
        <v>2325</v>
      </c>
      <c r="B1296" t="s">
        <v>8845</v>
      </c>
      <c r="C1296" t="s">
        <v>8708</v>
      </c>
      <c r="F1296" s="2">
        <f>VLOOKUP(A1296,Izračun!A:J,10,0)</f>
        <v>16.186920959999998</v>
      </c>
      <c r="H1296">
        <f>VLOOKUP(A1296,Izračun!A:F,6,0)</f>
        <v>18</v>
      </c>
      <c r="J1296" t="s">
        <v>14574</v>
      </c>
      <c r="M1296" t="s">
        <v>8709</v>
      </c>
      <c r="Q1296" s="3" t="str">
        <f ca="1">IF(VLOOKUP(A1296,Izračun!A:Q,17,0)=0," ",VLOOKUP(A1296,Izračun!A:Q,17,0))</f>
        <v xml:space="preserve"> </v>
      </c>
      <c r="R1296" t="s">
        <v>8710</v>
      </c>
      <c r="S1296" t="str">
        <f ca="1">Izračun!$T$1</f>
        <v>0</v>
      </c>
    </row>
    <row r="1297" spans="1:19" x14ac:dyDescent="0.25">
      <c r="A1297" t="s">
        <v>7848</v>
      </c>
      <c r="B1297" t="s">
        <v>8980</v>
      </c>
      <c r="C1297" t="s">
        <v>8708</v>
      </c>
      <c r="F1297" s="2">
        <f>VLOOKUP(A1297,Izračun!A:J,10,0)</f>
        <v>16.192816000000001</v>
      </c>
      <c r="H1297">
        <f>VLOOKUP(A1297,Izračun!A:F,6,0)</f>
        <v>3</v>
      </c>
      <c r="J1297" t="s">
        <v>14574</v>
      </c>
      <c r="M1297" t="s">
        <v>8709</v>
      </c>
      <c r="Q1297" s="3" t="str">
        <f ca="1">IF(VLOOKUP(A1297,Izračun!A:Q,17,0)=0," ",VLOOKUP(A1297,Izračun!A:Q,17,0))</f>
        <v xml:space="preserve"> </v>
      </c>
      <c r="R1297" t="s">
        <v>8710</v>
      </c>
      <c r="S1297" t="str">
        <f ca="1">Izračun!$T$1</f>
        <v>0</v>
      </c>
    </row>
    <row r="1298" spans="1:19" x14ac:dyDescent="0.25">
      <c r="A1298" t="s">
        <v>1765</v>
      </c>
      <c r="B1298" t="s">
        <v>9188</v>
      </c>
      <c r="C1298" t="s">
        <v>8708</v>
      </c>
      <c r="F1298" s="2">
        <f>VLOOKUP(A1298,Izračun!A:J,10,0)</f>
        <v>16.209408</v>
      </c>
      <c r="H1298">
        <f>VLOOKUP(A1298,Izračun!A:F,6,0)</f>
        <v>9</v>
      </c>
      <c r="J1298" t="s">
        <v>14574</v>
      </c>
      <c r="M1298" t="s">
        <v>8709</v>
      </c>
      <c r="Q1298" s="3" t="str">
        <f ca="1">IF(VLOOKUP(A1298,Izračun!A:Q,17,0)=0," ",VLOOKUP(A1298,Izračun!A:Q,17,0))</f>
        <v xml:space="preserve"> </v>
      </c>
      <c r="R1298" t="s">
        <v>8710</v>
      </c>
      <c r="S1298" t="str">
        <f ca="1">Izračun!$T$1</f>
        <v>0</v>
      </c>
    </row>
    <row r="1299" spans="1:19" x14ac:dyDescent="0.25">
      <c r="A1299" t="s">
        <v>9589</v>
      </c>
      <c r="B1299" t="s">
        <v>11280</v>
      </c>
      <c r="C1299" t="s">
        <v>8708</v>
      </c>
      <c r="F1299" s="2">
        <f>VLOOKUP(A1299,Izračun!A:J,10,0)</f>
        <v>16.279680000000003</v>
      </c>
      <c r="H1299">
        <f>VLOOKUP(A1299,Izračun!A:F,6,0)</f>
        <v>86</v>
      </c>
      <c r="J1299" t="s">
        <v>14574</v>
      </c>
      <c r="M1299" t="s">
        <v>8709</v>
      </c>
      <c r="Q1299" s="3" t="str">
        <f ca="1">IF(VLOOKUP(A1299,Izračun!A:Q,17,0)=0," ",VLOOKUP(A1299,Izračun!A:Q,17,0))</f>
        <v xml:space="preserve"> </v>
      </c>
      <c r="R1299" t="s">
        <v>8710</v>
      </c>
      <c r="S1299" t="str">
        <f ca="1">Izračun!$T$1</f>
        <v>0</v>
      </c>
    </row>
    <row r="1300" spans="1:19" x14ac:dyDescent="0.25">
      <c r="A1300" t="s">
        <v>8321</v>
      </c>
      <c r="B1300" t="s">
        <v>12413</v>
      </c>
      <c r="C1300" t="s">
        <v>8708</v>
      </c>
      <c r="F1300" s="2">
        <f>VLOOKUP(A1300,Izračun!A:J,10,0)</f>
        <v>16.279680000000003</v>
      </c>
      <c r="H1300">
        <f>VLOOKUP(A1300,Izračun!A:F,6,0)</f>
        <v>3</v>
      </c>
      <c r="J1300" t="s">
        <v>14574</v>
      </c>
      <c r="M1300" t="s">
        <v>8709</v>
      </c>
      <c r="Q1300" s="3" t="str">
        <f ca="1">IF(VLOOKUP(A1300,Izračun!A:Q,17,0)=0," ",VLOOKUP(A1300,Izračun!A:Q,17,0))</f>
        <v xml:space="preserve"> </v>
      </c>
      <c r="R1300" t="s">
        <v>8710</v>
      </c>
      <c r="S1300" t="str">
        <f ca="1">Izračun!$T$1</f>
        <v>0</v>
      </c>
    </row>
    <row r="1301" spans="1:19" x14ac:dyDescent="0.25">
      <c r="A1301" t="s">
        <v>11645</v>
      </c>
      <c r="B1301" t="s">
        <v>13170</v>
      </c>
      <c r="C1301" t="s">
        <v>8708</v>
      </c>
      <c r="F1301" s="2">
        <f>VLOOKUP(A1301,Izračun!A:J,10,0)</f>
        <v>16.279680000000003</v>
      </c>
      <c r="H1301">
        <f>VLOOKUP(A1301,Izračun!A:F,6,0)</f>
        <v>20</v>
      </c>
      <c r="J1301" t="s">
        <v>14574</v>
      </c>
      <c r="M1301" t="s">
        <v>8709</v>
      </c>
      <c r="Q1301" s="3">
        <f ca="1">IF(VLOOKUP(A1301,Izračun!A:Q,17,0)=0," ",VLOOKUP(A1301,Izračun!A:Q,17,0))</f>
        <v>15.2622</v>
      </c>
      <c r="R1301" t="s">
        <v>8710</v>
      </c>
      <c r="S1301" t="str">
        <f ca="1">Izračun!$T$1</f>
        <v>0</v>
      </c>
    </row>
    <row r="1302" spans="1:19" x14ac:dyDescent="0.25">
      <c r="A1302" t="s">
        <v>4125</v>
      </c>
      <c r="B1302" t="s">
        <v>13581</v>
      </c>
      <c r="C1302" t="s">
        <v>8708</v>
      </c>
      <c r="F1302" s="2">
        <f>VLOOKUP(A1302,Izračun!A:J,10,0)</f>
        <v>16.284559999999999</v>
      </c>
      <c r="H1302">
        <f>VLOOKUP(A1302,Izračun!A:F,6,0)</f>
        <v>41</v>
      </c>
      <c r="J1302" t="s">
        <v>14574</v>
      </c>
      <c r="M1302" t="s">
        <v>8709</v>
      </c>
      <c r="Q1302" s="3" t="str">
        <f ca="1">IF(VLOOKUP(A1302,Izračun!A:Q,17,0)=0," ",VLOOKUP(A1302,Izračun!A:Q,17,0))</f>
        <v xml:space="preserve"> </v>
      </c>
      <c r="R1302" t="s">
        <v>8710</v>
      </c>
      <c r="S1302" t="str">
        <f ca="1">Izračun!$T$1</f>
        <v>0</v>
      </c>
    </row>
    <row r="1303" spans="1:19" x14ac:dyDescent="0.25">
      <c r="A1303" t="s">
        <v>5191</v>
      </c>
      <c r="B1303" t="s">
        <v>14015</v>
      </c>
      <c r="C1303" t="s">
        <v>8708</v>
      </c>
      <c r="F1303" s="2">
        <f>VLOOKUP(A1303,Izračun!A:J,10,0)</f>
        <v>16.303103999999998</v>
      </c>
      <c r="H1303">
        <f>VLOOKUP(A1303,Izračun!A:F,6,0)</f>
        <v>4</v>
      </c>
      <c r="J1303" t="s">
        <v>14574</v>
      </c>
      <c r="M1303" t="s">
        <v>8709</v>
      </c>
      <c r="Q1303" s="3" t="str">
        <f ca="1">IF(VLOOKUP(A1303,Izračun!A:Q,17,0)=0," ",VLOOKUP(A1303,Izračun!A:Q,17,0))</f>
        <v xml:space="preserve"> </v>
      </c>
      <c r="R1303" t="s">
        <v>8710</v>
      </c>
      <c r="S1303" t="str">
        <f ca="1">Izračun!$T$1</f>
        <v>0</v>
      </c>
    </row>
    <row r="1304" spans="1:19" x14ac:dyDescent="0.25">
      <c r="A1304" t="s">
        <v>6992</v>
      </c>
      <c r="B1304" t="s">
        <v>8729</v>
      </c>
      <c r="C1304" t="s">
        <v>8708</v>
      </c>
      <c r="F1304" s="2">
        <f>VLOOKUP(A1304,Izračun!A:J,10,0)</f>
        <v>16.303103999999998</v>
      </c>
      <c r="H1304">
        <f>VLOOKUP(A1304,Izračun!A:F,6,0)</f>
        <v>8</v>
      </c>
      <c r="J1304" t="s">
        <v>14574</v>
      </c>
      <c r="M1304" t="s">
        <v>8709</v>
      </c>
      <c r="Q1304" s="3" t="str">
        <f ca="1">IF(VLOOKUP(A1304,Izračun!A:Q,17,0)=0," ",VLOOKUP(A1304,Izračun!A:Q,17,0))</f>
        <v xml:space="preserve"> </v>
      </c>
      <c r="R1304" t="s">
        <v>8710</v>
      </c>
      <c r="S1304" t="str">
        <f ca="1">Izračun!$T$1</f>
        <v>0</v>
      </c>
    </row>
    <row r="1305" spans="1:19" x14ac:dyDescent="0.25">
      <c r="A1305" t="s">
        <v>6352</v>
      </c>
      <c r="B1305" t="s">
        <v>8723</v>
      </c>
      <c r="C1305" t="s">
        <v>8708</v>
      </c>
      <c r="F1305" s="2">
        <f>VLOOKUP(A1305,Izračun!A:J,10,0)</f>
        <v>16.303103999999998</v>
      </c>
      <c r="H1305">
        <f>VLOOKUP(A1305,Izračun!A:F,6,0)</f>
        <v>63</v>
      </c>
      <c r="J1305" t="s">
        <v>14574</v>
      </c>
      <c r="M1305" t="s">
        <v>8709</v>
      </c>
      <c r="Q1305" s="3" t="str">
        <f ca="1">IF(VLOOKUP(A1305,Izračun!A:Q,17,0)=0," ",VLOOKUP(A1305,Izračun!A:Q,17,0))</f>
        <v xml:space="preserve"> </v>
      </c>
      <c r="R1305" t="s">
        <v>8710</v>
      </c>
      <c r="S1305" t="str">
        <f ca="1">Izračun!$T$1</f>
        <v>0</v>
      </c>
    </row>
    <row r="1306" spans="1:19" x14ac:dyDescent="0.25">
      <c r="A1306" t="s">
        <v>1908</v>
      </c>
      <c r="B1306" t="s">
        <v>13950</v>
      </c>
      <c r="C1306" t="s">
        <v>8708</v>
      </c>
      <c r="F1306" s="2">
        <f>VLOOKUP(A1306,Izračun!A:J,10,0)</f>
        <v>16.341899999999999</v>
      </c>
      <c r="H1306">
        <f>VLOOKUP(A1306,Izračun!A:F,6,0)</f>
        <v>19</v>
      </c>
      <c r="J1306" t="s">
        <v>14574</v>
      </c>
      <c r="M1306" t="s">
        <v>8709</v>
      </c>
      <c r="Q1306" s="3" t="str">
        <f ca="1">IF(VLOOKUP(A1306,Izračun!A:Q,17,0)=0," ",VLOOKUP(A1306,Izračun!A:Q,17,0))</f>
        <v xml:space="preserve"> </v>
      </c>
      <c r="R1306" t="s">
        <v>8710</v>
      </c>
      <c r="S1306" t="str">
        <f ca="1">Izračun!$T$1</f>
        <v>0</v>
      </c>
    </row>
    <row r="1307" spans="1:19" x14ac:dyDescent="0.25">
      <c r="A1307" t="s">
        <v>5386</v>
      </c>
      <c r="B1307" t="s">
        <v>11017</v>
      </c>
      <c r="C1307" t="s">
        <v>8708</v>
      </c>
      <c r="F1307" s="2">
        <f>VLOOKUP(A1307,Izračun!A:J,10,0)</f>
        <v>16.360199999999999</v>
      </c>
      <c r="H1307">
        <f>VLOOKUP(A1307,Izračun!A:F,6,0)</f>
        <v>0</v>
      </c>
      <c r="J1307" t="s">
        <v>14574</v>
      </c>
      <c r="M1307" t="s">
        <v>8709</v>
      </c>
      <c r="Q1307" s="3" t="str">
        <f ca="1">IF(VLOOKUP(A1307,Izračun!A:Q,17,0)=0," ",VLOOKUP(A1307,Izračun!A:Q,17,0))</f>
        <v xml:space="preserve"> </v>
      </c>
      <c r="R1307" t="s">
        <v>8710</v>
      </c>
      <c r="S1307" t="str">
        <f ca="1">Izračun!$T$1</f>
        <v>0</v>
      </c>
    </row>
    <row r="1308" spans="1:19" x14ac:dyDescent="0.25">
      <c r="A1308" t="s">
        <v>5317</v>
      </c>
      <c r="B1308" t="s">
        <v>14021</v>
      </c>
      <c r="C1308" t="s">
        <v>8708</v>
      </c>
      <c r="F1308" s="2">
        <f>VLOOKUP(A1308,Izračun!A:J,10,0)</f>
        <v>16.279680000000003</v>
      </c>
      <c r="H1308">
        <f>VLOOKUP(A1308,Izračun!A:F,6,0)</f>
        <v>4</v>
      </c>
      <c r="J1308" t="s">
        <v>14574</v>
      </c>
      <c r="M1308" t="s">
        <v>8709</v>
      </c>
      <c r="Q1308" s="3" t="str">
        <f ca="1">IF(VLOOKUP(A1308,Izračun!A:Q,17,0)=0," ",VLOOKUP(A1308,Izračun!A:Q,17,0))</f>
        <v xml:space="preserve"> </v>
      </c>
      <c r="R1308" t="s">
        <v>8710</v>
      </c>
      <c r="S1308" t="str">
        <f ca="1">Izračun!$T$1</f>
        <v>0</v>
      </c>
    </row>
    <row r="1309" spans="1:19" x14ac:dyDescent="0.25">
      <c r="A1309" t="s">
        <v>8638</v>
      </c>
      <c r="B1309" t="s">
        <v>11002</v>
      </c>
      <c r="C1309" t="s">
        <v>8708</v>
      </c>
      <c r="F1309" s="2">
        <f>VLOOKUP(A1309,Izračun!A:J,10,0)</f>
        <v>16.399850000000001</v>
      </c>
      <c r="H1309">
        <f>VLOOKUP(A1309,Izračun!A:F,6,0)</f>
        <v>90</v>
      </c>
      <c r="J1309" t="s">
        <v>14574</v>
      </c>
      <c r="M1309" t="s">
        <v>8709</v>
      </c>
      <c r="Q1309" s="3" t="str">
        <f ca="1">IF(VLOOKUP(A1309,Izračun!A:Q,17,0)=0," ",VLOOKUP(A1309,Izračun!A:Q,17,0))</f>
        <v xml:space="preserve"> </v>
      </c>
      <c r="R1309" t="s">
        <v>8710</v>
      </c>
      <c r="S1309" t="str">
        <f ca="1">Izračun!$T$1</f>
        <v>0</v>
      </c>
    </row>
    <row r="1310" spans="1:19" x14ac:dyDescent="0.25">
      <c r="A1310" t="s">
        <v>8489</v>
      </c>
      <c r="B1310" t="s">
        <v>9576</v>
      </c>
      <c r="C1310" t="s">
        <v>8708</v>
      </c>
      <c r="F1310" s="2">
        <f>VLOOKUP(A1310,Izračun!A:J,10,0)</f>
        <v>16.399850000000001</v>
      </c>
      <c r="H1310">
        <f>VLOOKUP(A1310,Izračun!A:F,6,0)</f>
        <v>21</v>
      </c>
      <c r="J1310" t="s">
        <v>14574</v>
      </c>
      <c r="M1310" t="s">
        <v>8709</v>
      </c>
      <c r="Q1310" s="3" t="str">
        <f ca="1">IF(VLOOKUP(A1310,Izračun!A:Q,17,0)=0," ",VLOOKUP(A1310,Izračun!A:Q,17,0))</f>
        <v xml:space="preserve"> </v>
      </c>
      <c r="R1310" t="s">
        <v>8710</v>
      </c>
      <c r="S1310" t="str">
        <f ca="1">Izračun!$T$1</f>
        <v>0</v>
      </c>
    </row>
    <row r="1311" spans="1:19" x14ac:dyDescent="0.25">
      <c r="A1311" t="s">
        <v>1605</v>
      </c>
      <c r="B1311" t="s">
        <v>9401</v>
      </c>
      <c r="C1311" t="s">
        <v>8708</v>
      </c>
      <c r="F1311" s="2">
        <f>VLOOKUP(A1311,Izračun!A:J,10,0)</f>
        <v>16.434619999999999</v>
      </c>
      <c r="H1311">
        <f>VLOOKUP(A1311,Izračun!A:F,6,0)</f>
        <v>7</v>
      </c>
      <c r="J1311" t="s">
        <v>14574</v>
      </c>
      <c r="M1311" t="s">
        <v>8709</v>
      </c>
      <c r="Q1311" s="3">
        <f ca="1">IF(VLOOKUP(A1311,Izračun!A:Q,17,0)=0," ",VLOOKUP(A1311,Izračun!A:Q,17,0))</f>
        <v>15.137149999999998</v>
      </c>
      <c r="R1311" t="s">
        <v>8710</v>
      </c>
      <c r="S1311" t="str">
        <f ca="1">Izračun!$T$1</f>
        <v>0</v>
      </c>
    </row>
    <row r="1312" spans="1:19" x14ac:dyDescent="0.25">
      <c r="A1312" t="s">
        <v>7882</v>
      </c>
      <c r="B1312" t="s">
        <v>10895</v>
      </c>
      <c r="C1312" t="s">
        <v>8708</v>
      </c>
      <c r="F1312" s="2">
        <f>VLOOKUP(A1312,Izračun!A:J,10,0)</f>
        <v>16.434619999999999</v>
      </c>
      <c r="H1312">
        <f>VLOOKUP(A1312,Izračun!A:F,6,0)</f>
        <v>0</v>
      </c>
      <c r="J1312" t="s">
        <v>14574</v>
      </c>
      <c r="M1312" t="s">
        <v>8709</v>
      </c>
      <c r="Q1312" s="3" t="str">
        <f ca="1">IF(VLOOKUP(A1312,Izračun!A:Q,17,0)=0," ",VLOOKUP(A1312,Izračun!A:Q,17,0))</f>
        <v xml:space="preserve"> </v>
      </c>
      <c r="R1312" t="s">
        <v>8710</v>
      </c>
      <c r="S1312" t="str">
        <f ca="1">Izračun!$T$1</f>
        <v>0</v>
      </c>
    </row>
    <row r="1313" spans="1:19" x14ac:dyDescent="0.25">
      <c r="A1313" t="s">
        <v>1607</v>
      </c>
      <c r="B1313" t="s">
        <v>9402</v>
      </c>
      <c r="C1313" t="s">
        <v>8708</v>
      </c>
      <c r="F1313" s="2">
        <f>VLOOKUP(A1313,Izračun!A:J,10,0)</f>
        <v>16.457799999999999</v>
      </c>
      <c r="H1313">
        <f>VLOOKUP(A1313,Izračun!A:F,6,0)</f>
        <v>8</v>
      </c>
      <c r="J1313" t="s">
        <v>14574</v>
      </c>
      <c r="M1313" t="s">
        <v>8709</v>
      </c>
      <c r="Q1313" s="3">
        <f ca="1">IF(VLOOKUP(A1313,Izračun!A:Q,17,0)=0," ",VLOOKUP(A1313,Izračun!A:Q,17,0))</f>
        <v>15.158499999999998</v>
      </c>
      <c r="R1313" t="s">
        <v>8710</v>
      </c>
      <c r="S1313" t="str">
        <f ca="1">Izračun!$T$1</f>
        <v>0</v>
      </c>
    </row>
    <row r="1314" spans="1:19" x14ac:dyDescent="0.25">
      <c r="A1314" t="s">
        <v>515</v>
      </c>
      <c r="B1314" t="s">
        <v>11940</v>
      </c>
      <c r="C1314" t="s">
        <v>8708</v>
      </c>
      <c r="F1314" s="2">
        <f>VLOOKUP(A1314,Izračun!A:J,10,0)</f>
        <v>16.536856</v>
      </c>
      <c r="H1314">
        <f>VLOOKUP(A1314,Izračun!A:F,6,0)</f>
        <v>1</v>
      </c>
      <c r="J1314" t="s">
        <v>14574</v>
      </c>
      <c r="M1314" t="s">
        <v>8709</v>
      </c>
      <c r="Q1314" s="3" t="str">
        <f ca="1">IF(VLOOKUP(A1314,Izračun!A:Q,17,0)=0," ",VLOOKUP(A1314,Izračun!A:Q,17,0))</f>
        <v xml:space="preserve"> </v>
      </c>
      <c r="R1314" t="s">
        <v>8710</v>
      </c>
      <c r="S1314" t="str">
        <f ca="1">Izračun!$T$1</f>
        <v>0</v>
      </c>
    </row>
    <row r="1315" spans="1:19" x14ac:dyDescent="0.25">
      <c r="A1315" t="s">
        <v>4148</v>
      </c>
      <c r="B1315" t="s">
        <v>9028</v>
      </c>
      <c r="C1315" t="s">
        <v>8708</v>
      </c>
      <c r="F1315" s="2">
        <f>VLOOKUP(A1315,Izračun!A:J,10,0)</f>
        <v>16.548323999999997</v>
      </c>
      <c r="H1315">
        <f>VLOOKUP(A1315,Izračun!A:F,6,0)</f>
        <v>27</v>
      </c>
      <c r="J1315" t="s">
        <v>14574</v>
      </c>
      <c r="M1315" t="s">
        <v>8709</v>
      </c>
      <c r="Q1315" s="3" t="str">
        <f ca="1">IF(VLOOKUP(A1315,Izračun!A:Q,17,0)=0," ",VLOOKUP(A1315,Izračun!A:Q,17,0))</f>
        <v xml:space="preserve"> </v>
      </c>
      <c r="R1315" t="s">
        <v>8710</v>
      </c>
      <c r="S1315" t="str">
        <f ca="1">Izračun!$T$1</f>
        <v>0</v>
      </c>
    </row>
    <row r="1316" spans="1:19" x14ac:dyDescent="0.25">
      <c r="A1316" t="s">
        <v>387</v>
      </c>
      <c r="B1316" t="s">
        <v>12886</v>
      </c>
      <c r="C1316" t="s">
        <v>8708</v>
      </c>
      <c r="F1316" s="2">
        <f>VLOOKUP(A1316,Izračun!A:J,10,0)</f>
        <v>16.571015999999997</v>
      </c>
      <c r="H1316">
        <f>VLOOKUP(A1316,Izračun!A:F,6,0)</f>
        <v>12</v>
      </c>
      <c r="J1316" t="s">
        <v>14574</v>
      </c>
      <c r="M1316" t="s">
        <v>8709</v>
      </c>
      <c r="Q1316" s="3" t="str">
        <f ca="1">IF(VLOOKUP(A1316,Izračun!A:Q,17,0)=0," ",VLOOKUP(A1316,Izračun!A:Q,17,0))</f>
        <v xml:space="preserve"> </v>
      </c>
      <c r="R1316" t="s">
        <v>8710</v>
      </c>
      <c r="S1316" t="str">
        <f ca="1">Izračun!$T$1</f>
        <v>0</v>
      </c>
    </row>
    <row r="1317" spans="1:19" x14ac:dyDescent="0.25">
      <c r="A1317" t="s">
        <v>776</v>
      </c>
      <c r="B1317" t="s">
        <v>8874</v>
      </c>
      <c r="C1317" t="s">
        <v>8708</v>
      </c>
      <c r="F1317" s="2">
        <f>VLOOKUP(A1317,Izračun!A:J,10,0)</f>
        <v>16.582728000000003</v>
      </c>
      <c r="H1317">
        <f>VLOOKUP(A1317,Izračun!A:F,6,0)</f>
        <v>9</v>
      </c>
      <c r="J1317" t="s">
        <v>14574</v>
      </c>
      <c r="M1317" t="s">
        <v>8709</v>
      </c>
      <c r="Q1317" s="3" t="str">
        <f ca="1">IF(VLOOKUP(A1317,Izračun!A:Q,17,0)=0," ",VLOOKUP(A1317,Izračun!A:Q,17,0))</f>
        <v xml:space="preserve"> </v>
      </c>
      <c r="R1317" t="s">
        <v>8710</v>
      </c>
      <c r="S1317" t="str">
        <f ca="1">Izračun!$T$1</f>
        <v>0</v>
      </c>
    </row>
    <row r="1318" spans="1:19" x14ac:dyDescent="0.25">
      <c r="A1318" t="s">
        <v>4484</v>
      </c>
      <c r="B1318" t="s">
        <v>9427</v>
      </c>
      <c r="C1318" t="s">
        <v>8708</v>
      </c>
      <c r="F1318" s="2">
        <f>VLOOKUP(A1318,Izračun!A:J,10,0)</f>
        <v>16.605664000000001</v>
      </c>
      <c r="H1318">
        <f>VLOOKUP(A1318,Izračun!A:F,6,0)</f>
        <v>0</v>
      </c>
      <c r="J1318" t="s">
        <v>14574</v>
      </c>
      <c r="M1318" t="s">
        <v>8709</v>
      </c>
      <c r="Q1318" s="3" t="str">
        <f ca="1">IF(VLOOKUP(A1318,Izračun!A:Q,17,0)=0," ",VLOOKUP(A1318,Izračun!A:Q,17,0))</f>
        <v xml:space="preserve"> </v>
      </c>
      <c r="R1318" t="s">
        <v>8710</v>
      </c>
      <c r="S1318" t="str">
        <f ca="1">Izračun!$T$1</f>
        <v>0</v>
      </c>
    </row>
    <row r="1319" spans="1:19" x14ac:dyDescent="0.25">
      <c r="A1319" t="s">
        <v>5530</v>
      </c>
      <c r="B1319" t="s">
        <v>9013</v>
      </c>
      <c r="C1319" t="s">
        <v>8708</v>
      </c>
      <c r="F1319" s="2">
        <f>VLOOKUP(A1319,Izračun!A:J,10,0)</f>
        <v>14.85106</v>
      </c>
      <c r="H1319">
        <f>VLOOKUP(A1319,Izračun!A:F,6,0)</f>
        <v>9</v>
      </c>
      <c r="J1319" t="s">
        <v>14574</v>
      </c>
      <c r="M1319" t="s">
        <v>8709</v>
      </c>
      <c r="Q1319" s="3" t="str">
        <f ca="1">IF(VLOOKUP(A1319,Izračun!A:Q,17,0)=0," ",VLOOKUP(A1319,Izračun!A:Q,17,0))</f>
        <v xml:space="preserve"> </v>
      </c>
      <c r="R1319" t="s">
        <v>8710</v>
      </c>
      <c r="S1319" t="str">
        <f ca="1">Izračun!$T$1</f>
        <v>0</v>
      </c>
    </row>
    <row r="1320" spans="1:19" x14ac:dyDescent="0.25">
      <c r="A1320" t="s">
        <v>5892</v>
      </c>
      <c r="B1320" t="s">
        <v>13390</v>
      </c>
      <c r="C1320" t="s">
        <v>8708</v>
      </c>
      <c r="F1320" s="2">
        <f>VLOOKUP(A1320,Izračun!A:J,10,0)</f>
        <v>16.628600000000002</v>
      </c>
      <c r="H1320">
        <f>VLOOKUP(A1320,Izračun!A:F,6,0)</f>
        <v>1</v>
      </c>
      <c r="J1320" t="s">
        <v>14574</v>
      </c>
      <c r="M1320" t="s">
        <v>8709</v>
      </c>
      <c r="Q1320" s="3" t="str">
        <f ca="1">IF(VLOOKUP(A1320,Izračun!A:Q,17,0)=0," ",VLOOKUP(A1320,Izračun!A:Q,17,0))</f>
        <v xml:space="preserve"> </v>
      </c>
      <c r="R1320" t="s">
        <v>8710</v>
      </c>
      <c r="S1320" t="str">
        <f ca="1">Izračun!$T$1</f>
        <v>0</v>
      </c>
    </row>
    <row r="1321" spans="1:19" x14ac:dyDescent="0.25">
      <c r="A1321" t="s">
        <v>4779</v>
      </c>
      <c r="B1321" t="s">
        <v>14113</v>
      </c>
      <c r="C1321" t="s">
        <v>8708</v>
      </c>
      <c r="F1321" s="2">
        <f>VLOOKUP(A1321,Izračun!A:J,10,0)</f>
        <v>16.631039999999999</v>
      </c>
      <c r="H1321">
        <f>VLOOKUP(A1321,Izračun!A:F,6,0)</f>
        <v>121</v>
      </c>
      <c r="J1321" t="s">
        <v>14574</v>
      </c>
      <c r="M1321" t="s">
        <v>8709</v>
      </c>
      <c r="Q1321" s="3" t="str">
        <f ca="1">IF(VLOOKUP(A1321,Izračun!A:Q,17,0)=0," ",VLOOKUP(A1321,Izračun!A:Q,17,0))</f>
        <v xml:space="preserve"> </v>
      </c>
      <c r="R1321" t="s">
        <v>8710</v>
      </c>
      <c r="S1321" t="str">
        <f ca="1">Izračun!$T$1</f>
        <v>0</v>
      </c>
    </row>
    <row r="1322" spans="1:19" x14ac:dyDescent="0.25">
      <c r="A1322" t="s">
        <v>6380</v>
      </c>
      <c r="B1322" t="s">
        <v>12872</v>
      </c>
      <c r="C1322" t="s">
        <v>8708</v>
      </c>
      <c r="F1322" s="2">
        <f>VLOOKUP(A1322,Izračun!A:J,10,0)</f>
        <v>16.63165</v>
      </c>
      <c r="H1322">
        <f>VLOOKUP(A1322,Izračun!A:F,6,0)</f>
        <v>19</v>
      </c>
      <c r="J1322" t="s">
        <v>14574</v>
      </c>
      <c r="M1322" t="s">
        <v>8709</v>
      </c>
      <c r="Q1322" s="3" t="str">
        <f ca="1">IF(VLOOKUP(A1322,Izračun!A:Q,17,0)=0," ",VLOOKUP(A1322,Izračun!A:Q,17,0))</f>
        <v xml:space="preserve"> </v>
      </c>
      <c r="R1322" t="s">
        <v>8710</v>
      </c>
      <c r="S1322" t="str">
        <f ca="1">Izračun!$T$1</f>
        <v>0</v>
      </c>
    </row>
    <row r="1323" spans="1:19" x14ac:dyDescent="0.25">
      <c r="A1323" t="s">
        <v>11667</v>
      </c>
      <c r="B1323" t="s">
        <v>12713</v>
      </c>
      <c r="C1323" t="s">
        <v>8708</v>
      </c>
      <c r="F1323" s="2">
        <f>VLOOKUP(A1323,Izračun!A:J,10,0)</f>
        <v>16.63165</v>
      </c>
      <c r="H1323">
        <f>VLOOKUP(A1323,Izračun!A:F,6,0)</f>
        <v>0</v>
      </c>
      <c r="J1323" t="s">
        <v>14574</v>
      </c>
      <c r="M1323" t="s">
        <v>8709</v>
      </c>
      <c r="Q1323" s="3">
        <f ca="1">IF(VLOOKUP(A1323,Izračun!A:Q,17,0)=0," ",VLOOKUP(A1323,Izračun!A:Q,17,0))</f>
        <v>15.318625000000001</v>
      </c>
      <c r="R1323" t="s">
        <v>8710</v>
      </c>
      <c r="S1323" t="str">
        <f ca="1">Izračun!$T$1</f>
        <v>0</v>
      </c>
    </row>
    <row r="1324" spans="1:19" x14ac:dyDescent="0.25">
      <c r="A1324" t="s">
        <v>756</v>
      </c>
      <c r="B1324" t="s">
        <v>11896</v>
      </c>
      <c r="C1324" t="s">
        <v>8708</v>
      </c>
      <c r="F1324" s="2">
        <f>VLOOKUP(A1324,Izračun!A:J,10,0)</f>
        <v>16.640067999999999</v>
      </c>
      <c r="H1324">
        <f>VLOOKUP(A1324,Izračun!A:F,6,0)</f>
        <v>0</v>
      </c>
      <c r="J1324" t="s">
        <v>14574</v>
      </c>
      <c r="M1324" t="s">
        <v>8709</v>
      </c>
      <c r="Q1324" s="3" t="str">
        <f ca="1">IF(VLOOKUP(A1324,Izračun!A:Q,17,0)=0," ",VLOOKUP(A1324,Izračun!A:Q,17,0))</f>
        <v xml:space="preserve"> </v>
      </c>
      <c r="R1324" t="s">
        <v>8710</v>
      </c>
      <c r="S1324" t="str">
        <f ca="1">Izračun!$T$1</f>
        <v>0</v>
      </c>
    </row>
    <row r="1325" spans="1:19" x14ac:dyDescent="0.25">
      <c r="A1325" t="s">
        <v>7982</v>
      </c>
      <c r="B1325" t="s">
        <v>9466</v>
      </c>
      <c r="C1325" t="s">
        <v>8708</v>
      </c>
      <c r="F1325" s="2">
        <f>VLOOKUP(A1325,Izračun!A:J,10,0)</f>
        <v>16.689599999999999</v>
      </c>
      <c r="H1325">
        <f>VLOOKUP(A1325,Izračun!A:F,6,0)</f>
        <v>1</v>
      </c>
      <c r="J1325" t="s">
        <v>14574</v>
      </c>
      <c r="M1325" t="s">
        <v>8709</v>
      </c>
      <c r="Q1325" s="3" t="str">
        <f ca="1">IF(VLOOKUP(A1325,Izračun!A:Q,17,0)=0," ",VLOOKUP(A1325,Izračun!A:Q,17,0))</f>
        <v xml:space="preserve"> </v>
      </c>
      <c r="R1325" t="s">
        <v>8710</v>
      </c>
      <c r="S1325" t="str">
        <f ca="1">Izračun!$T$1</f>
        <v>0</v>
      </c>
    </row>
    <row r="1326" spans="1:19" x14ac:dyDescent="0.25">
      <c r="A1326" t="s">
        <v>4287</v>
      </c>
      <c r="B1326" t="s">
        <v>14084</v>
      </c>
      <c r="C1326" t="s">
        <v>8708</v>
      </c>
      <c r="F1326" s="2">
        <f>VLOOKUP(A1326,Izračun!A:J,10,0)</f>
        <v>16.748160000000002</v>
      </c>
      <c r="H1326">
        <f>VLOOKUP(A1326,Izračun!A:F,6,0)</f>
        <v>13</v>
      </c>
      <c r="J1326" t="s">
        <v>14574</v>
      </c>
      <c r="M1326" t="s">
        <v>8709</v>
      </c>
      <c r="Q1326" s="3" t="str">
        <f ca="1">IF(VLOOKUP(A1326,Izračun!A:Q,17,0)=0," ",VLOOKUP(A1326,Izračun!A:Q,17,0))</f>
        <v xml:space="preserve"> </v>
      </c>
      <c r="R1326" t="s">
        <v>8710</v>
      </c>
      <c r="S1326" t="str">
        <f ca="1">Izračun!$T$1</f>
        <v>0</v>
      </c>
    </row>
    <row r="1327" spans="1:19" x14ac:dyDescent="0.25">
      <c r="A1327" t="s">
        <v>1387</v>
      </c>
      <c r="B1327" t="s">
        <v>11997</v>
      </c>
      <c r="C1327" t="s">
        <v>8708</v>
      </c>
      <c r="F1327" s="2">
        <f>VLOOKUP(A1327,Izračun!A:J,10,0)</f>
        <v>16.771583999999997</v>
      </c>
      <c r="H1327">
        <f>VLOOKUP(A1327,Izračun!A:F,6,0)</f>
        <v>61</v>
      </c>
      <c r="J1327" t="s">
        <v>14574</v>
      </c>
      <c r="M1327" t="s">
        <v>8709</v>
      </c>
      <c r="Q1327" s="3">
        <f ca="1">IF(VLOOKUP(A1327,Izračun!A:Q,17,0)=0," ",VLOOKUP(A1327,Izračun!A:Q,17,0))</f>
        <v>15.72336</v>
      </c>
      <c r="R1327" t="s">
        <v>8710</v>
      </c>
      <c r="S1327" t="str">
        <f ca="1">Izračun!$T$1</f>
        <v>0</v>
      </c>
    </row>
    <row r="1328" spans="1:19" x14ac:dyDescent="0.25">
      <c r="A1328" t="s">
        <v>5975</v>
      </c>
      <c r="B1328" t="s">
        <v>14699</v>
      </c>
      <c r="C1328" t="s">
        <v>8708</v>
      </c>
      <c r="F1328" s="2">
        <f>VLOOKUP(A1328,Izračun!A:J,10,0)</f>
        <v>16.798179999999999</v>
      </c>
      <c r="H1328">
        <f>VLOOKUP(A1328,Izračun!A:F,6,0)</f>
        <v>7</v>
      </c>
      <c r="J1328" t="s">
        <v>14574</v>
      </c>
      <c r="M1328" t="s">
        <v>8709</v>
      </c>
      <c r="Q1328" s="3" t="str">
        <f ca="1">IF(VLOOKUP(A1328,Izračun!A:Q,17,0)=0," ",VLOOKUP(A1328,Izračun!A:Q,17,0))</f>
        <v xml:space="preserve"> </v>
      </c>
      <c r="R1328" t="s">
        <v>8710</v>
      </c>
      <c r="S1328" t="str">
        <f ca="1">Izračun!$T$1</f>
        <v>0</v>
      </c>
    </row>
    <row r="1329" spans="1:19" x14ac:dyDescent="0.25">
      <c r="A1329" t="s">
        <v>7647</v>
      </c>
      <c r="B1329" t="s">
        <v>9532</v>
      </c>
      <c r="C1329" t="s">
        <v>8708</v>
      </c>
      <c r="F1329" s="2">
        <f>VLOOKUP(A1329,Izračun!A:J,10,0)</f>
        <v>16.805499999999999</v>
      </c>
      <c r="H1329">
        <f>VLOOKUP(A1329,Izračun!A:F,6,0)</f>
        <v>8</v>
      </c>
      <c r="J1329" t="s">
        <v>14574</v>
      </c>
      <c r="M1329" t="s">
        <v>8709</v>
      </c>
      <c r="Q1329" s="3">
        <f ca="1">IF(VLOOKUP(A1329,Izračun!A:Q,17,0)=0," ",VLOOKUP(A1329,Izračun!A:Q,17,0))</f>
        <v>15.47875</v>
      </c>
      <c r="R1329" t="s">
        <v>8710</v>
      </c>
      <c r="S1329" t="str">
        <f ca="1">Izračun!$T$1</f>
        <v>0</v>
      </c>
    </row>
    <row r="1330" spans="1:19" x14ac:dyDescent="0.25">
      <c r="A1330" t="s">
        <v>7646</v>
      </c>
      <c r="B1330" t="s">
        <v>9531</v>
      </c>
      <c r="C1330" t="s">
        <v>8708</v>
      </c>
      <c r="F1330" s="2">
        <f>VLOOKUP(A1330,Izračun!A:J,10,0)</f>
        <v>16.805499999999999</v>
      </c>
      <c r="H1330">
        <f>VLOOKUP(A1330,Izračun!A:F,6,0)</f>
        <v>6</v>
      </c>
      <c r="J1330" t="s">
        <v>14574</v>
      </c>
      <c r="M1330" t="s">
        <v>8709</v>
      </c>
      <c r="Q1330" s="3">
        <f ca="1">IF(VLOOKUP(A1330,Izračun!A:Q,17,0)=0," ",VLOOKUP(A1330,Izračun!A:Q,17,0))</f>
        <v>15.47875</v>
      </c>
      <c r="R1330" t="s">
        <v>8710</v>
      </c>
      <c r="S1330" t="str">
        <f ca="1">Izračun!$T$1</f>
        <v>0</v>
      </c>
    </row>
    <row r="1331" spans="1:19" x14ac:dyDescent="0.25">
      <c r="A1331" t="s">
        <v>2813</v>
      </c>
      <c r="B1331" t="s">
        <v>9244</v>
      </c>
      <c r="C1331" t="s">
        <v>8708</v>
      </c>
      <c r="F1331" s="2">
        <f>VLOOKUP(A1331,Izračun!A:J,10,0)</f>
        <v>16.812087999999999</v>
      </c>
      <c r="H1331">
        <f>VLOOKUP(A1331,Izračun!A:F,6,0)</f>
        <v>15</v>
      </c>
      <c r="J1331" t="s">
        <v>14574</v>
      </c>
      <c r="M1331" t="s">
        <v>8709</v>
      </c>
      <c r="Q1331" s="3" t="str">
        <f ca="1">IF(VLOOKUP(A1331,Izračun!A:Q,17,0)=0," ",VLOOKUP(A1331,Izračun!A:Q,17,0))</f>
        <v xml:space="preserve"> </v>
      </c>
      <c r="R1331" t="s">
        <v>8710</v>
      </c>
      <c r="S1331" t="str">
        <f ca="1">Izračun!$T$1</f>
        <v>0</v>
      </c>
    </row>
    <row r="1332" spans="1:19" x14ac:dyDescent="0.25">
      <c r="A1332" t="s">
        <v>12511</v>
      </c>
      <c r="B1332" t="s">
        <v>13876</v>
      </c>
      <c r="C1332" t="s">
        <v>8708</v>
      </c>
      <c r="F1332" s="2">
        <f>VLOOKUP(A1332,Izračun!A:J,10,0)</f>
        <v>16.812087999999999</v>
      </c>
      <c r="H1332">
        <f>VLOOKUP(A1332,Izračun!A:F,6,0)</f>
        <v>18</v>
      </c>
      <c r="J1332" t="s">
        <v>14574</v>
      </c>
      <c r="M1332" t="s">
        <v>8709</v>
      </c>
      <c r="Q1332" s="3" t="str">
        <f ca="1">IF(VLOOKUP(A1332,Izračun!A:Q,17,0)=0," ",VLOOKUP(A1332,Izračun!A:Q,17,0))</f>
        <v xml:space="preserve"> </v>
      </c>
      <c r="R1332" t="s">
        <v>8710</v>
      </c>
      <c r="S1332" t="str">
        <f ca="1">Izračun!$T$1</f>
        <v>0</v>
      </c>
    </row>
    <row r="1333" spans="1:19" x14ac:dyDescent="0.25">
      <c r="A1333" t="s">
        <v>2811</v>
      </c>
      <c r="B1333" t="s">
        <v>9252</v>
      </c>
      <c r="C1333" t="s">
        <v>8708</v>
      </c>
      <c r="F1333" s="2">
        <f>VLOOKUP(A1333,Izračun!A:J,10,0)</f>
        <v>16.812087999999999</v>
      </c>
      <c r="H1333">
        <f>VLOOKUP(A1333,Izračun!A:F,6,0)</f>
        <v>86</v>
      </c>
      <c r="J1333" t="s">
        <v>14574</v>
      </c>
      <c r="M1333" t="s">
        <v>8709</v>
      </c>
      <c r="Q1333" s="3" t="str">
        <f ca="1">IF(VLOOKUP(A1333,Izračun!A:Q,17,0)=0," ",VLOOKUP(A1333,Izračun!A:Q,17,0))</f>
        <v xml:space="preserve"> </v>
      </c>
      <c r="R1333" t="s">
        <v>8710</v>
      </c>
      <c r="S1333" t="str">
        <f ca="1">Izračun!$T$1</f>
        <v>0</v>
      </c>
    </row>
    <row r="1334" spans="1:19" x14ac:dyDescent="0.25">
      <c r="A1334" t="s">
        <v>4482</v>
      </c>
      <c r="B1334" t="s">
        <v>9431</v>
      </c>
      <c r="C1334" t="s">
        <v>8708</v>
      </c>
      <c r="F1334" s="2">
        <f>VLOOKUP(A1334,Izračun!A:J,10,0)</f>
        <v>16.903832000000001</v>
      </c>
      <c r="H1334">
        <f>VLOOKUP(A1334,Izračun!A:F,6,0)</f>
        <v>0</v>
      </c>
      <c r="J1334" t="s">
        <v>14574</v>
      </c>
      <c r="M1334" t="s">
        <v>8709</v>
      </c>
      <c r="Q1334" s="3" t="str">
        <f ca="1">IF(VLOOKUP(A1334,Izračun!A:Q,17,0)=0," ",VLOOKUP(A1334,Izračun!A:Q,17,0))</f>
        <v xml:space="preserve"> </v>
      </c>
      <c r="R1334" t="s">
        <v>8710</v>
      </c>
      <c r="S1334" t="str">
        <f ca="1">Izračun!$T$1</f>
        <v>0</v>
      </c>
    </row>
    <row r="1335" spans="1:19" x14ac:dyDescent="0.25">
      <c r="A1335" t="s">
        <v>7984</v>
      </c>
      <c r="B1335" t="s">
        <v>9467</v>
      </c>
      <c r="C1335" t="s">
        <v>8708</v>
      </c>
      <c r="F1335" s="2">
        <f>VLOOKUP(A1335,Izračun!A:J,10,0)</f>
        <v>16.97935</v>
      </c>
      <c r="H1335">
        <f>VLOOKUP(A1335,Izračun!A:F,6,0)</f>
        <v>0</v>
      </c>
      <c r="J1335" t="s">
        <v>14574</v>
      </c>
      <c r="M1335" t="s">
        <v>8709</v>
      </c>
      <c r="Q1335" s="3" t="str">
        <f ca="1">IF(VLOOKUP(A1335,Izračun!A:Q,17,0)=0," ",VLOOKUP(A1335,Izračun!A:Q,17,0))</f>
        <v xml:space="preserve"> </v>
      </c>
      <c r="R1335" t="s">
        <v>8710</v>
      </c>
      <c r="S1335" t="str">
        <f ca="1">Izračun!$T$1</f>
        <v>0</v>
      </c>
    </row>
    <row r="1336" spans="1:19" x14ac:dyDescent="0.25">
      <c r="A1336" t="s">
        <v>1401</v>
      </c>
      <c r="B1336" t="s">
        <v>11761</v>
      </c>
      <c r="C1336" t="s">
        <v>8708</v>
      </c>
      <c r="F1336" s="2">
        <f>VLOOKUP(A1336,Izračun!A:J,10,0)</f>
        <v>17.005824</v>
      </c>
      <c r="H1336">
        <f>VLOOKUP(A1336,Izračun!A:F,6,0)</f>
        <v>0</v>
      </c>
      <c r="J1336" t="s">
        <v>14574</v>
      </c>
      <c r="M1336" t="s">
        <v>8709</v>
      </c>
      <c r="Q1336" s="3">
        <f ca="1">IF(VLOOKUP(A1336,Izračun!A:Q,17,0)=0," ",VLOOKUP(A1336,Izračun!A:Q,17,0))</f>
        <v>15.942959999999999</v>
      </c>
      <c r="R1336" t="s">
        <v>8710</v>
      </c>
      <c r="S1336" t="str">
        <f ca="1">Izračun!$T$1</f>
        <v>0</v>
      </c>
    </row>
    <row r="1337" spans="1:19" x14ac:dyDescent="0.25">
      <c r="A1337" t="s">
        <v>2438</v>
      </c>
      <c r="B1337" t="s">
        <v>8904</v>
      </c>
      <c r="C1337" t="s">
        <v>8708</v>
      </c>
      <c r="F1337" s="2">
        <f>VLOOKUP(A1337,Izračun!A:J,10,0)</f>
        <v>17.041447999999999</v>
      </c>
      <c r="H1337">
        <f>VLOOKUP(A1337,Izračun!A:F,6,0)</f>
        <v>3</v>
      </c>
      <c r="J1337" t="s">
        <v>14574</v>
      </c>
      <c r="M1337" t="s">
        <v>8709</v>
      </c>
      <c r="Q1337" s="3" t="str">
        <f ca="1">IF(VLOOKUP(A1337,Izračun!A:Q,17,0)=0," ",VLOOKUP(A1337,Izračun!A:Q,17,0))</f>
        <v xml:space="preserve"> </v>
      </c>
      <c r="R1337" t="s">
        <v>8710</v>
      </c>
      <c r="S1337" t="str">
        <f ca="1">Izračun!$T$1</f>
        <v>0</v>
      </c>
    </row>
    <row r="1338" spans="1:19" x14ac:dyDescent="0.25">
      <c r="A1338" t="s">
        <v>8477</v>
      </c>
      <c r="B1338" t="s">
        <v>10925</v>
      </c>
      <c r="C1338" t="s">
        <v>8708</v>
      </c>
      <c r="F1338" s="2">
        <f>VLOOKUP(A1338,Izračun!A:J,10,0)</f>
        <v>17.049256</v>
      </c>
      <c r="H1338">
        <f>VLOOKUP(A1338,Izračun!A:F,6,0)</f>
        <v>5</v>
      </c>
      <c r="J1338" t="s">
        <v>14574</v>
      </c>
      <c r="M1338" t="s">
        <v>8709</v>
      </c>
      <c r="Q1338" s="3" t="str">
        <f ca="1">IF(VLOOKUP(A1338,Izračun!A:Q,17,0)=0," ",VLOOKUP(A1338,Izračun!A:Q,17,0))</f>
        <v xml:space="preserve"> </v>
      </c>
      <c r="R1338" t="s">
        <v>8710</v>
      </c>
      <c r="S1338" t="str">
        <f ca="1">Izračun!$T$1</f>
        <v>0</v>
      </c>
    </row>
    <row r="1339" spans="1:19" x14ac:dyDescent="0.25">
      <c r="A1339" t="s">
        <v>6391</v>
      </c>
      <c r="B1339" t="s">
        <v>11040</v>
      </c>
      <c r="C1339" t="s">
        <v>8708</v>
      </c>
      <c r="F1339" s="2">
        <f>VLOOKUP(A1339,Izračun!A:J,10,0)</f>
        <v>17.09525</v>
      </c>
      <c r="H1339">
        <f>VLOOKUP(A1339,Izračun!A:F,6,0)</f>
        <v>65</v>
      </c>
      <c r="J1339" t="s">
        <v>14574</v>
      </c>
      <c r="M1339" t="s">
        <v>8709</v>
      </c>
      <c r="Q1339" s="3" t="str">
        <f ca="1">IF(VLOOKUP(A1339,Izračun!A:Q,17,0)=0," ",VLOOKUP(A1339,Izračun!A:Q,17,0))</f>
        <v xml:space="preserve"> </v>
      </c>
      <c r="R1339" t="s">
        <v>8710</v>
      </c>
      <c r="S1339" t="str">
        <f ca="1">Izračun!$T$1</f>
        <v>0</v>
      </c>
    </row>
    <row r="1340" spans="1:19" x14ac:dyDescent="0.25">
      <c r="A1340" t="s">
        <v>1827</v>
      </c>
      <c r="B1340" t="s">
        <v>11009</v>
      </c>
      <c r="C1340" t="s">
        <v>8708</v>
      </c>
      <c r="F1340" s="2">
        <f>VLOOKUP(A1340,Izračun!A:J,10,0)</f>
        <v>17.097080000000002</v>
      </c>
      <c r="H1340">
        <f>VLOOKUP(A1340,Izračun!A:F,6,0)</f>
        <v>8</v>
      </c>
      <c r="J1340" t="s">
        <v>14574</v>
      </c>
      <c r="M1340" t="s">
        <v>8709</v>
      </c>
      <c r="Q1340" s="3" t="str">
        <f ca="1">IF(VLOOKUP(A1340,Izračun!A:Q,17,0)=0," ",VLOOKUP(A1340,Izračun!A:Q,17,0))</f>
        <v xml:space="preserve"> </v>
      </c>
      <c r="R1340" t="s">
        <v>8710</v>
      </c>
      <c r="S1340" t="str">
        <f ca="1">Izračun!$T$1</f>
        <v>0</v>
      </c>
    </row>
    <row r="1341" spans="1:19" x14ac:dyDescent="0.25">
      <c r="A1341" t="s">
        <v>737</v>
      </c>
      <c r="B1341" t="s">
        <v>9097</v>
      </c>
      <c r="C1341" t="s">
        <v>8708</v>
      </c>
      <c r="F1341" s="2">
        <f>VLOOKUP(A1341,Izračun!A:J,10,0)</f>
        <v>17.110256</v>
      </c>
      <c r="H1341">
        <f>VLOOKUP(A1341,Izračun!A:F,6,0)</f>
        <v>34</v>
      </c>
      <c r="J1341" t="s">
        <v>14574</v>
      </c>
      <c r="M1341" t="s">
        <v>8709</v>
      </c>
      <c r="Q1341" s="3" t="str">
        <f ca="1">IF(VLOOKUP(A1341,Izračun!A:Q,17,0)=0," ",VLOOKUP(A1341,Izračun!A:Q,17,0))</f>
        <v xml:space="preserve"> </v>
      </c>
      <c r="R1341" t="s">
        <v>8710</v>
      </c>
      <c r="S1341" t="str">
        <f ca="1">Izračun!$T$1</f>
        <v>0</v>
      </c>
    </row>
    <row r="1342" spans="1:19" x14ac:dyDescent="0.25">
      <c r="A1342" t="s">
        <v>9935</v>
      </c>
      <c r="B1342" t="s">
        <v>10399</v>
      </c>
      <c r="C1342" t="s">
        <v>8708</v>
      </c>
      <c r="F1342" s="2">
        <f>VLOOKUP(A1342,Izračun!A:J,10,0)</f>
        <v>17.144659999999998</v>
      </c>
      <c r="H1342">
        <f>VLOOKUP(A1342,Izračun!A:F,6,0)</f>
        <v>0</v>
      </c>
      <c r="J1342" t="s">
        <v>14574</v>
      </c>
      <c r="M1342" t="s">
        <v>8709</v>
      </c>
      <c r="Q1342" s="3" t="str">
        <f ca="1">IF(VLOOKUP(A1342,Izračun!A:Q,17,0)=0," ",VLOOKUP(A1342,Izračun!A:Q,17,0))</f>
        <v xml:space="preserve"> </v>
      </c>
      <c r="R1342" t="s">
        <v>8710</v>
      </c>
      <c r="S1342" t="str">
        <f ca="1">Izračun!$T$1</f>
        <v>0</v>
      </c>
    </row>
    <row r="1343" spans="1:19" x14ac:dyDescent="0.25">
      <c r="A1343" t="s">
        <v>7852</v>
      </c>
      <c r="B1343" t="s">
        <v>8982</v>
      </c>
      <c r="C1343" t="s">
        <v>8708</v>
      </c>
      <c r="F1343" s="2">
        <f>VLOOKUP(A1343,Izračun!A:J,10,0)</f>
        <v>17.167596</v>
      </c>
      <c r="H1343">
        <f>VLOOKUP(A1343,Izračun!A:F,6,0)</f>
        <v>13</v>
      </c>
      <c r="J1343" t="s">
        <v>14574</v>
      </c>
      <c r="M1343" t="s">
        <v>8709</v>
      </c>
      <c r="Q1343" s="3" t="str">
        <f ca="1">IF(VLOOKUP(A1343,Izračun!A:Q,17,0)=0," ",VLOOKUP(A1343,Izračun!A:Q,17,0))</f>
        <v xml:space="preserve"> </v>
      </c>
      <c r="R1343" t="s">
        <v>8710</v>
      </c>
      <c r="S1343" t="str">
        <f ca="1">Izračun!$T$1</f>
        <v>0</v>
      </c>
    </row>
    <row r="1344" spans="1:19" x14ac:dyDescent="0.25">
      <c r="A1344" t="s">
        <v>1682</v>
      </c>
      <c r="B1344" t="s">
        <v>8736</v>
      </c>
      <c r="C1344" t="s">
        <v>8708</v>
      </c>
      <c r="F1344" s="2">
        <f>VLOOKUP(A1344,Izračun!A:J,10,0)</f>
        <v>17.21115</v>
      </c>
      <c r="H1344">
        <f>VLOOKUP(A1344,Izračun!A:F,6,0)</f>
        <v>0</v>
      </c>
      <c r="J1344" t="s">
        <v>14574</v>
      </c>
      <c r="M1344" t="s">
        <v>8709</v>
      </c>
      <c r="Q1344" s="3" t="str">
        <f ca="1">IF(VLOOKUP(A1344,Izračun!A:Q,17,0)=0," ",VLOOKUP(A1344,Izračun!A:Q,17,0))</f>
        <v xml:space="preserve"> </v>
      </c>
      <c r="R1344" t="s">
        <v>8710</v>
      </c>
      <c r="S1344" t="str">
        <f ca="1">Izračun!$T$1</f>
        <v>0</v>
      </c>
    </row>
    <row r="1345" spans="1:19" x14ac:dyDescent="0.25">
      <c r="A1345" t="s">
        <v>3100</v>
      </c>
      <c r="B1345" t="s">
        <v>9321</v>
      </c>
      <c r="C1345" t="s">
        <v>8708</v>
      </c>
      <c r="F1345" s="2">
        <f>VLOOKUP(A1345,Izračun!A:J,10,0)</f>
        <v>14.9328</v>
      </c>
      <c r="H1345">
        <f>VLOOKUP(A1345,Izračun!A:F,6,0)</f>
        <v>556</v>
      </c>
      <c r="J1345" t="s">
        <v>14574</v>
      </c>
      <c r="M1345" t="s">
        <v>8709</v>
      </c>
      <c r="Q1345" s="3">
        <f ca="1">IF(VLOOKUP(A1345,Izračun!A:Q,17,0)=0," ",VLOOKUP(A1345,Izračun!A:Q,17,0))</f>
        <v>13.999499999999999</v>
      </c>
      <c r="R1345" t="s">
        <v>8710</v>
      </c>
      <c r="S1345" t="str">
        <f ca="1">Izračun!$T$1</f>
        <v>0</v>
      </c>
    </row>
    <row r="1346" spans="1:19" x14ac:dyDescent="0.25">
      <c r="A1346" t="s">
        <v>4930</v>
      </c>
      <c r="B1346" t="s">
        <v>12773</v>
      </c>
      <c r="C1346" t="s">
        <v>8708</v>
      </c>
      <c r="F1346" s="2">
        <f>VLOOKUP(A1346,Izračun!A:J,10,0)</f>
        <v>17.328147999999999</v>
      </c>
      <c r="H1346">
        <f>VLOOKUP(A1346,Izračun!A:F,6,0)</f>
        <v>8</v>
      </c>
      <c r="J1346" t="s">
        <v>14574</v>
      </c>
      <c r="M1346" t="s">
        <v>8709</v>
      </c>
      <c r="Q1346" s="3" t="str">
        <f ca="1">IF(VLOOKUP(A1346,Izračun!A:Q,17,0)=0," ",VLOOKUP(A1346,Izračun!A:Q,17,0))</f>
        <v xml:space="preserve"> </v>
      </c>
      <c r="R1346" t="s">
        <v>8710</v>
      </c>
      <c r="S1346" t="str">
        <f ca="1">Izračun!$T$1</f>
        <v>0</v>
      </c>
    </row>
    <row r="1347" spans="1:19" x14ac:dyDescent="0.25">
      <c r="A1347" t="s">
        <v>4936</v>
      </c>
      <c r="B1347" t="s">
        <v>12577</v>
      </c>
      <c r="C1347" t="s">
        <v>8708</v>
      </c>
      <c r="F1347" s="2">
        <f>VLOOKUP(A1347,Izračun!A:J,10,0)</f>
        <v>17.328147999999999</v>
      </c>
      <c r="H1347">
        <f>VLOOKUP(A1347,Izračun!A:F,6,0)</f>
        <v>15</v>
      </c>
      <c r="J1347" t="s">
        <v>14574</v>
      </c>
      <c r="M1347" t="s">
        <v>8709</v>
      </c>
      <c r="Q1347" s="3" t="str">
        <f ca="1">IF(VLOOKUP(A1347,Izračun!A:Q,17,0)=0," ",VLOOKUP(A1347,Izračun!A:Q,17,0))</f>
        <v xml:space="preserve"> </v>
      </c>
      <c r="R1347" t="s">
        <v>8710</v>
      </c>
      <c r="S1347" t="str">
        <f ca="1">Izračun!$T$1</f>
        <v>0</v>
      </c>
    </row>
    <row r="1348" spans="1:19" x14ac:dyDescent="0.25">
      <c r="A1348" t="s">
        <v>4942</v>
      </c>
      <c r="B1348" t="s">
        <v>12631</v>
      </c>
      <c r="C1348" t="s">
        <v>8708</v>
      </c>
      <c r="F1348" s="2">
        <f>VLOOKUP(A1348,Izračun!A:J,10,0)</f>
        <v>17.328147999999999</v>
      </c>
      <c r="H1348">
        <f>VLOOKUP(A1348,Izračun!A:F,6,0)</f>
        <v>17</v>
      </c>
      <c r="J1348" t="s">
        <v>14574</v>
      </c>
      <c r="M1348" t="s">
        <v>8709</v>
      </c>
      <c r="Q1348" s="3" t="str">
        <f ca="1">IF(VLOOKUP(A1348,Izračun!A:Q,17,0)=0," ",VLOOKUP(A1348,Izračun!A:Q,17,0))</f>
        <v xml:space="preserve"> </v>
      </c>
      <c r="R1348" t="s">
        <v>8710</v>
      </c>
      <c r="S1348" t="str">
        <f ca="1">Izračun!$T$1</f>
        <v>0</v>
      </c>
    </row>
    <row r="1349" spans="1:19" x14ac:dyDescent="0.25">
      <c r="A1349" t="s">
        <v>4812</v>
      </c>
      <c r="B1349" t="s">
        <v>12645</v>
      </c>
      <c r="C1349" t="s">
        <v>8708</v>
      </c>
      <c r="F1349" s="2">
        <f>VLOOKUP(A1349,Izračun!A:J,10,0)</f>
        <v>17.328147999999999</v>
      </c>
      <c r="H1349">
        <f>VLOOKUP(A1349,Izračun!A:F,6,0)</f>
        <v>0</v>
      </c>
      <c r="J1349" t="s">
        <v>14574</v>
      </c>
      <c r="M1349" t="s">
        <v>8709</v>
      </c>
      <c r="Q1349" s="3" t="str">
        <f ca="1">IF(VLOOKUP(A1349,Izračun!A:Q,17,0)=0," ",VLOOKUP(A1349,Izračun!A:Q,17,0))</f>
        <v xml:space="preserve"> </v>
      </c>
      <c r="R1349" t="s">
        <v>8710</v>
      </c>
      <c r="S1349" t="str">
        <f ca="1">Izračun!$T$1</f>
        <v>0</v>
      </c>
    </row>
    <row r="1350" spans="1:19" x14ac:dyDescent="0.25">
      <c r="A1350" t="s">
        <v>4938</v>
      </c>
      <c r="B1350" t="s">
        <v>13387</v>
      </c>
      <c r="C1350" t="s">
        <v>8708</v>
      </c>
      <c r="F1350" s="2">
        <f>VLOOKUP(A1350,Izračun!A:J,10,0)</f>
        <v>17.328147999999999</v>
      </c>
      <c r="H1350">
        <f>VLOOKUP(A1350,Izračun!A:F,6,0)</f>
        <v>7</v>
      </c>
      <c r="J1350" t="s">
        <v>14574</v>
      </c>
      <c r="M1350" t="s">
        <v>8709</v>
      </c>
      <c r="Q1350" s="3" t="str">
        <f ca="1">IF(VLOOKUP(A1350,Izračun!A:Q,17,0)=0," ",VLOOKUP(A1350,Izračun!A:Q,17,0))</f>
        <v xml:space="preserve"> </v>
      </c>
      <c r="R1350" t="s">
        <v>8710</v>
      </c>
      <c r="S1350" t="str">
        <f ca="1">Izračun!$T$1</f>
        <v>0</v>
      </c>
    </row>
    <row r="1351" spans="1:19" x14ac:dyDescent="0.25">
      <c r="A1351" t="s">
        <v>4934</v>
      </c>
      <c r="B1351" t="s">
        <v>13438</v>
      </c>
      <c r="C1351" t="s">
        <v>8708</v>
      </c>
      <c r="F1351" s="2">
        <f>VLOOKUP(A1351,Izračun!A:J,10,0)</f>
        <v>17.328147999999999</v>
      </c>
      <c r="H1351">
        <f>VLOOKUP(A1351,Izračun!A:F,6,0)</f>
        <v>0</v>
      </c>
      <c r="J1351" t="s">
        <v>14574</v>
      </c>
      <c r="M1351" t="s">
        <v>8709</v>
      </c>
      <c r="Q1351" s="3" t="str">
        <f ca="1">IF(VLOOKUP(A1351,Izračun!A:Q,17,0)=0," ",VLOOKUP(A1351,Izračun!A:Q,17,0))</f>
        <v xml:space="preserve"> </v>
      </c>
      <c r="R1351" t="s">
        <v>8710</v>
      </c>
      <c r="S1351" t="str">
        <f ca="1">Izračun!$T$1</f>
        <v>0</v>
      </c>
    </row>
    <row r="1352" spans="1:19" x14ac:dyDescent="0.25">
      <c r="A1352" t="s">
        <v>4940</v>
      </c>
      <c r="B1352" t="s">
        <v>12621</v>
      </c>
      <c r="C1352" t="s">
        <v>8708</v>
      </c>
      <c r="F1352" s="2">
        <f>VLOOKUP(A1352,Izračun!A:J,10,0)</f>
        <v>17.328147999999999</v>
      </c>
      <c r="H1352">
        <f>VLOOKUP(A1352,Izračun!A:F,6,0)</f>
        <v>1</v>
      </c>
      <c r="J1352" t="s">
        <v>14574</v>
      </c>
      <c r="M1352" t="s">
        <v>8709</v>
      </c>
      <c r="Q1352" s="3" t="str">
        <f ca="1">IF(VLOOKUP(A1352,Izračun!A:Q,17,0)=0," ",VLOOKUP(A1352,Izračun!A:Q,17,0))</f>
        <v xml:space="preserve"> </v>
      </c>
      <c r="R1352" t="s">
        <v>8710</v>
      </c>
      <c r="S1352" t="str">
        <f ca="1">Izračun!$T$1</f>
        <v>0</v>
      </c>
    </row>
    <row r="1353" spans="1:19" x14ac:dyDescent="0.25">
      <c r="A1353" t="s">
        <v>4932</v>
      </c>
      <c r="B1353" t="s">
        <v>12573</v>
      </c>
      <c r="C1353" t="s">
        <v>8708</v>
      </c>
      <c r="F1353" s="2">
        <f>VLOOKUP(A1353,Izračun!A:J,10,0)</f>
        <v>17.328147999999999</v>
      </c>
      <c r="H1353">
        <f>VLOOKUP(A1353,Izračun!A:F,6,0)</f>
        <v>1</v>
      </c>
      <c r="J1353" t="s">
        <v>14574</v>
      </c>
      <c r="M1353" t="s">
        <v>8709</v>
      </c>
      <c r="Q1353" s="3" t="str">
        <f ca="1">IF(VLOOKUP(A1353,Izračun!A:Q,17,0)=0," ",VLOOKUP(A1353,Izračun!A:Q,17,0))</f>
        <v xml:space="preserve"> </v>
      </c>
      <c r="R1353" t="s">
        <v>8710</v>
      </c>
      <c r="S1353" t="str">
        <f ca="1">Izračun!$T$1</f>
        <v>0</v>
      </c>
    </row>
    <row r="1354" spans="1:19" x14ac:dyDescent="0.25">
      <c r="A1354" t="s">
        <v>5569</v>
      </c>
      <c r="B1354" t="s">
        <v>8948</v>
      </c>
      <c r="C1354" t="s">
        <v>8708</v>
      </c>
      <c r="F1354" s="2">
        <f>VLOOKUP(A1354,Izračun!A:J,10,0)</f>
        <v>17.385488000000002</v>
      </c>
      <c r="H1354">
        <f>VLOOKUP(A1354,Izračun!A:F,6,0)</f>
        <v>6</v>
      </c>
      <c r="J1354" t="s">
        <v>14574</v>
      </c>
      <c r="M1354" t="s">
        <v>8709</v>
      </c>
      <c r="Q1354" s="3" t="str">
        <f ca="1">IF(VLOOKUP(A1354,Izračun!A:Q,17,0)=0," ",VLOOKUP(A1354,Izračun!A:Q,17,0))</f>
        <v xml:space="preserve"> </v>
      </c>
      <c r="R1354" t="s">
        <v>8710</v>
      </c>
      <c r="S1354" t="str">
        <f ca="1">Izračun!$T$1</f>
        <v>0</v>
      </c>
    </row>
    <row r="1355" spans="1:19" x14ac:dyDescent="0.25">
      <c r="A1355" t="s">
        <v>10649</v>
      </c>
      <c r="B1355" t="s">
        <v>13984</v>
      </c>
      <c r="C1355" t="s">
        <v>8708</v>
      </c>
      <c r="F1355" s="2">
        <f>VLOOKUP(A1355,Izračun!A:J,10,0)</f>
        <v>17.392320000000002</v>
      </c>
      <c r="H1355">
        <f>VLOOKUP(A1355,Izračun!A:F,6,0)</f>
        <v>18</v>
      </c>
      <c r="J1355" t="s">
        <v>14574</v>
      </c>
      <c r="M1355" t="s">
        <v>8709</v>
      </c>
      <c r="Q1355" s="3" t="str">
        <f ca="1">IF(VLOOKUP(A1355,Izračun!A:Q,17,0)=0," ",VLOOKUP(A1355,Izračun!A:Q,17,0))</f>
        <v xml:space="preserve"> </v>
      </c>
      <c r="R1355" t="s">
        <v>8710</v>
      </c>
      <c r="S1355" t="str">
        <f ca="1">Izračun!$T$1</f>
        <v>0</v>
      </c>
    </row>
    <row r="1356" spans="1:19" x14ac:dyDescent="0.25">
      <c r="A1356" t="s">
        <v>796</v>
      </c>
      <c r="B1356" t="s">
        <v>9142</v>
      </c>
      <c r="C1356" t="s">
        <v>8708</v>
      </c>
      <c r="F1356" s="2">
        <f>VLOOKUP(A1356,Izračun!A:J,10,0)</f>
        <v>17.431360000000002</v>
      </c>
      <c r="H1356">
        <f>VLOOKUP(A1356,Izračun!A:F,6,0)</f>
        <v>36</v>
      </c>
      <c r="J1356" t="s">
        <v>14574</v>
      </c>
      <c r="M1356" t="s">
        <v>8709</v>
      </c>
      <c r="Q1356" s="3" t="str">
        <f ca="1">IF(VLOOKUP(A1356,Izračun!A:Q,17,0)=0," ",VLOOKUP(A1356,Izračun!A:Q,17,0))</f>
        <v xml:space="preserve"> </v>
      </c>
      <c r="R1356" t="s">
        <v>8710</v>
      </c>
      <c r="S1356" t="str">
        <f ca="1">Izračun!$T$1</f>
        <v>0</v>
      </c>
    </row>
    <row r="1357" spans="1:19" x14ac:dyDescent="0.25">
      <c r="A1357" t="s">
        <v>8175</v>
      </c>
      <c r="B1357" t="s">
        <v>9566</v>
      </c>
      <c r="C1357" t="s">
        <v>8708</v>
      </c>
      <c r="F1357" s="2">
        <f>VLOOKUP(A1357,Izračun!A:J,10,0)</f>
        <v>17.45515</v>
      </c>
      <c r="H1357">
        <f>VLOOKUP(A1357,Izračun!A:F,6,0)</f>
        <v>2</v>
      </c>
      <c r="J1357" t="s">
        <v>14574</v>
      </c>
      <c r="M1357" t="s">
        <v>8709</v>
      </c>
      <c r="Q1357" s="3" t="str">
        <f ca="1">IF(VLOOKUP(A1357,Izračun!A:Q,17,0)=0," ",VLOOKUP(A1357,Izračun!A:Q,17,0))</f>
        <v xml:space="preserve"> </v>
      </c>
      <c r="R1357" t="s">
        <v>8710</v>
      </c>
      <c r="S1357" t="str">
        <f ca="1">Izračun!$T$1</f>
        <v>0</v>
      </c>
    </row>
    <row r="1358" spans="1:19" x14ac:dyDescent="0.25">
      <c r="A1358" t="s">
        <v>7293</v>
      </c>
      <c r="B1358" t="s">
        <v>10917</v>
      </c>
      <c r="C1358" t="s">
        <v>8708</v>
      </c>
      <c r="F1358" s="2">
        <f>VLOOKUP(A1358,Izračun!A:J,10,0)</f>
        <v>17.476866000000001</v>
      </c>
      <c r="H1358">
        <f>VLOOKUP(A1358,Izračun!A:F,6,0)</f>
        <v>3</v>
      </c>
      <c r="J1358" t="s">
        <v>14574</v>
      </c>
      <c r="M1358" t="s">
        <v>8709</v>
      </c>
      <c r="Q1358" s="3" t="str">
        <f ca="1">IF(VLOOKUP(A1358,Izračun!A:Q,17,0)=0," ",VLOOKUP(A1358,Izračun!A:Q,17,0))</f>
        <v xml:space="preserve"> </v>
      </c>
      <c r="R1358" t="s">
        <v>8710</v>
      </c>
      <c r="S1358" t="str">
        <f ca="1">Izračun!$T$1</f>
        <v>0</v>
      </c>
    </row>
    <row r="1359" spans="1:19" x14ac:dyDescent="0.25">
      <c r="A1359" t="s">
        <v>4480</v>
      </c>
      <c r="B1359" t="s">
        <v>9103</v>
      </c>
      <c r="C1359" t="s">
        <v>8708</v>
      </c>
      <c r="F1359" s="2">
        <f>VLOOKUP(A1359,Izračun!A:J,10,0)</f>
        <v>17.488700000000001</v>
      </c>
      <c r="H1359">
        <f>VLOOKUP(A1359,Izračun!A:F,6,0)</f>
        <v>24</v>
      </c>
      <c r="J1359" t="s">
        <v>14574</v>
      </c>
      <c r="M1359" t="s">
        <v>8709</v>
      </c>
      <c r="Q1359" s="3" t="str">
        <f ca="1">IF(VLOOKUP(A1359,Izračun!A:Q,17,0)=0," ",VLOOKUP(A1359,Izračun!A:Q,17,0))</f>
        <v xml:space="preserve"> </v>
      </c>
      <c r="R1359" t="s">
        <v>8710</v>
      </c>
      <c r="S1359" t="str">
        <f ca="1">Izračun!$T$1</f>
        <v>0</v>
      </c>
    </row>
    <row r="1360" spans="1:19" x14ac:dyDescent="0.25">
      <c r="A1360" t="s">
        <v>791</v>
      </c>
      <c r="B1360" t="s">
        <v>9011</v>
      </c>
      <c r="C1360" t="s">
        <v>8708</v>
      </c>
      <c r="F1360" s="2">
        <f>VLOOKUP(A1360,Izračun!A:J,10,0)</f>
        <v>17.488700000000001</v>
      </c>
      <c r="H1360">
        <f>VLOOKUP(A1360,Izračun!A:F,6,0)</f>
        <v>8</v>
      </c>
      <c r="J1360" t="s">
        <v>14574</v>
      </c>
      <c r="M1360" t="s">
        <v>8709</v>
      </c>
      <c r="Q1360" s="3" t="str">
        <f ca="1">IF(VLOOKUP(A1360,Izračun!A:Q,17,0)=0," ",VLOOKUP(A1360,Izračun!A:Q,17,0))</f>
        <v xml:space="preserve"> </v>
      </c>
      <c r="R1360" t="s">
        <v>8710</v>
      </c>
      <c r="S1360" t="str">
        <f ca="1">Izračun!$T$1</f>
        <v>0</v>
      </c>
    </row>
    <row r="1361" spans="1:19" x14ac:dyDescent="0.25">
      <c r="A1361" t="s">
        <v>15252</v>
      </c>
      <c r="B1361" t="s">
        <v>15354</v>
      </c>
      <c r="C1361" t="s">
        <v>8708</v>
      </c>
      <c r="F1361" s="2">
        <f>VLOOKUP(A1361,Izračun!A:J,10,0)</f>
        <v>17.509439999999998</v>
      </c>
      <c r="H1361">
        <f>VLOOKUP(A1361,Izračun!A:F,6,0)</f>
        <v>11</v>
      </c>
      <c r="J1361" t="s">
        <v>14574</v>
      </c>
      <c r="M1361" t="s">
        <v>8709</v>
      </c>
      <c r="Q1361" s="3" t="str">
        <f ca="1">IF(VLOOKUP(A1361,Izračun!A:Q,17,0)=0," ",VLOOKUP(A1361,Izračun!A:Q,17,0))</f>
        <v xml:space="preserve"> </v>
      </c>
      <c r="R1361" t="s">
        <v>8710</v>
      </c>
      <c r="S1361" t="str">
        <f ca="1">Izračun!$T$1</f>
        <v>0</v>
      </c>
    </row>
    <row r="1362" spans="1:19" x14ac:dyDescent="0.25">
      <c r="A1362" t="s">
        <v>4447</v>
      </c>
      <c r="B1362" t="s">
        <v>9451</v>
      </c>
      <c r="C1362" t="s">
        <v>8708</v>
      </c>
      <c r="F1362" s="2">
        <f>VLOOKUP(A1362,Izračun!A:J,10,0)</f>
        <v>17.509439999999998</v>
      </c>
      <c r="H1362">
        <f>VLOOKUP(A1362,Izračun!A:F,6,0)</f>
        <v>88</v>
      </c>
      <c r="J1362" t="s">
        <v>14574</v>
      </c>
      <c r="M1362" t="s">
        <v>8709</v>
      </c>
      <c r="Q1362" s="3" t="str">
        <f ca="1">IF(VLOOKUP(A1362,Izračun!A:Q,17,0)=0," ",VLOOKUP(A1362,Izračun!A:Q,17,0))</f>
        <v xml:space="preserve"> </v>
      </c>
      <c r="R1362" t="s">
        <v>8710</v>
      </c>
      <c r="S1362" t="str">
        <f ca="1">Izračun!$T$1</f>
        <v>0</v>
      </c>
    </row>
    <row r="1363" spans="1:19" x14ac:dyDescent="0.25">
      <c r="A1363" t="s">
        <v>2390</v>
      </c>
      <c r="B1363" t="s">
        <v>9533</v>
      </c>
      <c r="C1363" t="s">
        <v>8708</v>
      </c>
      <c r="F1363" s="2">
        <f>VLOOKUP(A1363,Izračun!A:J,10,0)</f>
        <v>16.376670000000001</v>
      </c>
      <c r="H1363">
        <f>VLOOKUP(A1363,Izračun!A:F,6,0)</f>
        <v>7</v>
      </c>
      <c r="J1363" t="s">
        <v>14574</v>
      </c>
      <c r="M1363" t="s">
        <v>8709</v>
      </c>
      <c r="Q1363" s="3">
        <f ca="1">IF(VLOOKUP(A1363,Izračun!A:Q,17,0)=0," ",VLOOKUP(A1363,Izračun!A:Q,17,0))</f>
        <v>15.083775000000001</v>
      </c>
      <c r="R1363" t="s">
        <v>8710</v>
      </c>
      <c r="S1363" t="str">
        <f ca="1">Izračun!$T$1</f>
        <v>0</v>
      </c>
    </row>
    <row r="1364" spans="1:19" x14ac:dyDescent="0.25">
      <c r="A1364" t="s">
        <v>405</v>
      </c>
      <c r="B1364" t="s">
        <v>12878</v>
      </c>
      <c r="C1364" t="s">
        <v>8708</v>
      </c>
      <c r="F1364" s="2">
        <f>VLOOKUP(A1364,Izračun!A:J,10,0)</f>
        <v>17.575319999999998</v>
      </c>
      <c r="H1364">
        <f>VLOOKUP(A1364,Izračun!A:F,6,0)</f>
        <v>19</v>
      </c>
      <c r="J1364" t="s">
        <v>14574</v>
      </c>
      <c r="M1364" t="s">
        <v>8709</v>
      </c>
      <c r="Q1364" s="3" t="str">
        <f ca="1">IF(VLOOKUP(A1364,Izračun!A:Q,17,0)=0," ",VLOOKUP(A1364,Izračun!A:Q,17,0))</f>
        <v xml:space="preserve"> </v>
      </c>
      <c r="R1364" t="s">
        <v>8710</v>
      </c>
      <c r="S1364" t="str">
        <f ca="1">Izračun!$T$1</f>
        <v>0</v>
      </c>
    </row>
    <row r="1365" spans="1:19" x14ac:dyDescent="0.25">
      <c r="A1365" t="s">
        <v>4798</v>
      </c>
      <c r="B1365" t="s">
        <v>12527</v>
      </c>
      <c r="C1365" t="s">
        <v>8708</v>
      </c>
      <c r="F1365" s="2">
        <f>VLOOKUP(A1365,Izračun!A:J,10,0)</f>
        <v>17.580444</v>
      </c>
      <c r="H1365">
        <f>VLOOKUP(A1365,Izračun!A:F,6,0)</f>
        <v>6</v>
      </c>
      <c r="J1365" t="s">
        <v>14574</v>
      </c>
      <c r="M1365" t="s">
        <v>8709</v>
      </c>
      <c r="Q1365" s="3" t="str">
        <f ca="1">IF(VLOOKUP(A1365,Izračun!A:Q,17,0)=0," ",VLOOKUP(A1365,Izračun!A:Q,17,0))</f>
        <v xml:space="preserve"> </v>
      </c>
      <c r="R1365" t="s">
        <v>8710</v>
      </c>
      <c r="S1365" t="str">
        <f ca="1">Izračun!$T$1</f>
        <v>0</v>
      </c>
    </row>
    <row r="1366" spans="1:19" x14ac:dyDescent="0.25">
      <c r="A1366" t="s">
        <v>4792</v>
      </c>
      <c r="B1366" t="s">
        <v>13422</v>
      </c>
      <c r="C1366" t="s">
        <v>8708</v>
      </c>
      <c r="F1366" s="2">
        <f>VLOOKUP(A1366,Izračun!A:J,10,0)</f>
        <v>17.580444</v>
      </c>
      <c r="H1366">
        <f>VLOOKUP(A1366,Izračun!A:F,6,0)</f>
        <v>2</v>
      </c>
      <c r="J1366" t="s">
        <v>14574</v>
      </c>
      <c r="M1366" t="s">
        <v>8709</v>
      </c>
      <c r="Q1366" s="3" t="str">
        <f ca="1">IF(VLOOKUP(A1366,Izračun!A:Q,17,0)=0," ",VLOOKUP(A1366,Izračun!A:Q,17,0))</f>
        <v xml:space="preserve"> </v>
      </c>
      <c r="R1366" t="s">
        <v>8710</v>
      </c>
      <c r="S1366" t="str">
        <f ca="1">Izračun!$T$1</f>
        <v>0</v>
      </c>
    </row>
    <row r="1367" spans="1:19" x14ac:dyDescent="0.25">
      <c r="A1367" t="s">
        <v>4800</v>
      </c>
      <c r="B1367" t="s">
        <v>12545</v>
      </c>
      <c r="C1367" t="s">
        <v>8708</v>
      </c>
      <c r="F1367" s="2">
        <f>VLOOKUP(A1367,Izračun!A:J,10,0)</f>
        <v>17.580444</v>
      </c>
      <c r="H1367">
        <f>VLOOKUP(A1367,Izračun!A:F,6,0)</f>
        <v>5</v>
      </c>
      <c r="J1367" t="s">
        <v>14574</v>
      </c>
      <c r="M1367" t="s">
        <v>8709</v>
      </c>
      <c r="Q1367" s="3" t="str">
        <f ca="1">IF(VLOOKUP(A1367,Izračun!A:Q,17,0)=0," ",VLOOKUP(A1367,Izračun!A:Q,17,0))</f>
        <v xml:space="preserve"> </v>
      </c>
      <c r="R1367" t="s">
        <v>8710</v>
      </c>
      <c r="S1367" t="str">
        <f ca="1">Izračun!$T$1</f>
        <v>0</v>
      </c>
    </row>
    <row r="1368" spans="1:19" x14ac:dyDescent="0.25">
      <c r="A1368" t="s">
        <v>4796</v>
      </c>
      <c r="B1368" t="s">
        <v>12615</v>
      </c>
      <c r="C1368" t="s">
        <v>8708</v>
      </c>
      <c r="F1368" s="2">
        <f>VLOOKUP(A1368,Izračun!A:J,10,0)</f>
        <v>17.580444</v>
      </c>
      <c r="H1368">
        <f>VLOOKUP(A1368,Izračun!A:F,6,0)</f>
        <v>3</v>
      </c>
      <c r="J1368" t="s">
        <v>14574</v>
      </c>
      <c r="M1368" t="s">
        <v>8709</v>
      </c>
      <c r="Q1368" s="3" t="str">
        <f ca="1">IF(VLOOKUP(A1368,Izračun!A:Q,17,0)=0," ",VLOOKUP(A1368,Izračun!A:Q,17,0))</f>
        <v xml:space="preserve"> </v>
      </c>
      <c r="R1368" t="s">
        <v>8710</v>
      </c>
      <c r="S1368" t="str">
        <f ca="1">Izračun!$T$1</f>
        <v>0</v>
      </c>
    </row>
    <row r="1369" spans="1:19" x14ac:dyDescent="0.25">
      <c r="A1369" t="s">
        <v>4794</v>
      </c>
      <c r="B1369" t="s">
        <v>12623</v>
      </c>
      <c r="C1369" t="s">
        <v>8708</v>
      </c>
      <c r="F1369" s="2">
        <f>VLOOKUP(A1369,Izračun!A:J,10,0)</f>
        <v>17.580444</v>
      </c>
      <c r="H1369">
        <f>VLOOKUP(A1369,Izračun!A:F,6,0)</f>
        <v>6</v>
      </c>
      <c r="J1369" t="s">
        <v>14574</v>
      </c>
      <c r="M1369" t="s">
        <v>8709</v>
      </c>
      <c r="Q1369" s="3" t="str">
        <f ca="1">IF(VLOOKUP(A1369,Izračun!A:Q,17,0)=0," ",VLOOKUP(A1369,Izračun!A:Q,17,0))</f>
        <v xml:space="preserve"> </v>
      </c>
      <c r="R1369" t="s">
        <v>8710</v>
      </c>
      <c r="S1369" t="str">
        <f ca="1">Izračun!$T$1</f>
        <v>0</v>
      </c>
    </row>
    <row r="1370" spans="1:19" x14ac:dyDescent="0.25">
      <c r="A1370" t="s">
        <v>7884</v>
      </c>
      <c r="B1370" t="s">
        <v>9395</v>
      </c>
      <c r="C1370" t="s">
        <v>8708</v>
      </c>
      <c r="F1370" s="2">
        <f>VLOOKUP(A1370,Izračun!A:J,10,0)</f>
        <v>17.67475</v>
      </c>
      <c r="H1370">
        <f>VLOOKUP(A1370,Izračun!A:F,6,0)</f>
        <v>19</v>
      </c>
      <c r="J1370" t="s">
        <v>14574</v>
      </c>
      <c r="M1370" t="s">
        <v>8709</v>
      </c>
      <c r="Q1370" s="3" t="str">
        <f ca="1">IF(VLOOKUP(A1370,Izračun!A:Q,17,0)=0," ",VLOOKUP(A1370,Izračun!A:Q,17,0))</f>
        <v xml:space="preserve"> </v>
      </c>
      <c r="R1370" t="s">
        <v>8710</v>
      </c>
      <c r="S1370" t="str">
        <f ca="1">Izračun!$T$1</f>
        <v>0</v>
      </c>
    </row>
    <row r="1371" spans="1:19" x14ac:dyDescent="0.25">
      <c r="A1371" t="s">
        <v>2731</v>
      </c>
      <c r="B1371" t="s">
        <v>13090</v>
      </c>
      <c r="C1371" t="s">
        <v>8708</v>
      </c>
      <c r="F1371" s="2">
        <f>VLOOKUP(A1371,Izračun!A:J,10,0)</f>
        <v>17.740995999999999</v>
      </c>
      <c r="H1371">
        <f>VLOOKUP(A1371,Izračun!A:F,6,0)</f>
        <v>115</v>
      </c>
      <c r="J1371" t="s">
        <v>14574</v>
      </c>
      <c r="M1371" t="s">
        <v>8709</v>
      </c>
      <c r="Q1371" s="3" t="str">
        <f ca="1">IF(VLOOKUP(A1371,Izračun!A:Q,17,0)=0," ",VLOOKUP(A1371,Izračun!A:Q,17,0))</f>
        <v xml:space="preserve"> </v>
      </c>
      <c r="R1371" t="s">
        <v>8710</v>
      </c>
      <c r="S1371" t="str">
        <f ca="1">Izračun!$T$1</f>
        <v>0</v>
      </c>
    </row>
    <row r="1372" spans="1:19" x14ac:dyDescent="0.25">
      <c r="A1372" t="s">
        <v>441</v>
      </c>
      <c r="B1372" t="s">
        <v>12856</v>
      </c>
      <c r="C1372" t="s">
        <v>8708</v>
      </c>
      <c r="F1372" s="2">
        <f>VLOOKUP(A1372,Izračun!A:J,10,0)</f>
        <v>17.766615999999999</v>
      </c>
      <c r="H1372">
        <f>VLOOKUP(A1372,Izračun!A:F,6,0)</f>
        <v>2</v>
      </c>
      <c r="J1372" t="s">
        <v>14574</v>
      </c>
      <c r="M1372" t="s">
        <v>8709</v>
      </c>
      <c r="Q1372" s="3" t="str">
        <f ca="1">IF(VLOOKUP(A1372,Izračun!A:Q,17,0)=0," ",VLOOKUP(A1372,Izračun!A:Q,17,0))</f>
        <v xml:space="preserve"> </v>
      </c>
      <c r="R1372" t="s">
        <v>8710</v>
      </c>
      <c r="S1372" t="str">
        <f ca="1">Izračun!$T$1</f>
        <v>0</v>
      </c>
    </row>
    <row r="1373" spans="1:19" x14ac:dyDescent="0.25">
      <c r="A1373" t="s">
        <v>706</v>
      </c>
      <c r="B1373" t="s">
        <v>11814</v>
      </c>
      <c r="C1373" t="s">
        <v>8708</v>
      </c>
      <c r="F1373" s="2">
        <f>VLOOKUP(A1373,Izračun!A:J,10,0)</f>
        <v>17.775400000000001</v>
      </c>
      <c r="H1373">
        <f>VLOOKUP(A1373,Izračun!A:F,6,0)</f>
        <v>0</v>
      </c>
      <c r="J1373" t="s">
        <v>14574</v>
      </c>
      <c r="M1373" t="s">
        <v>8709</v>
      </c>
      <c r="Q1373" s="3" t="str">
        <f ca="1">IF(VLOOKUP(A1373,Izračun!A:Q,17,0)=0," ",VLOOKUP(A1373,Izračun!A:Q,17,0))</f>
        <v xml:space="preserve"> </v>
      </c>
      <c r="R1373" t="s">
        <v>8710</v>
      </c>
      <c r="S1373" t="str">
        <f ca="1">Izračun!$T$1</f>
        <v>0</v>
      </c>
    </row>
    <row r="1374" spans="1:19" x14ac:dyDescent="0.25">
      <c r="A1374" t="s">
        <v>5949</v>
      </c>
      <c r="B1374" t="s">
        <v>8796</v>
      </c>
      <c r="C1374" t="s">
        <v>8708</v>
      </c>
      <c r="F1374" s="2">
        <f>VLOOKUP(A1374,Izračun!A:J,10,0)</f>
        <v>17.778815999999999</v>
      </c>
      <c r="H1374">
        <f>VLOOKUP(A1374,Izračun!A:F,6,0)</f>
        <v>33</v>
      </c>
      <c r="J1374" t="s">
        <v>14574</v>
      </c>
      <c r="M1374" t="s">
        <v>8709</v>
      </c>
      <c r="Q1374" s="3" t="str">
        <f ca="1">IF(VLOOKUP(A1374,Izračun!A:Q,17,0)=0," ",VLOOKUP(A1374,Izračun!A:Q,17,0))</f>
        <v xml:space="preserve"> </v>
      </c>
      <c r="R1374" t="s">
        <v>8710</v>
      </c>
      <c r="S1374" t="str">
        <f ca="1">Izračun!$T$1</f>
        <v>0</v>
      </c>
    </row>
    <row r="1375" spans="1:19" x14ac:dyDescent="0.25">
      <c r="A1375" t="s">
        <v>3467</v>
      </c>
      <c r="B1375" t="s">
        <v>12485</v>
      </c>
      <c r="C1375" t="s">
        <v>8708</v>
      </c>
      <c r="F1375" s="2">
        <f>VLOOKUP(A1375,Izračun!A:J,10,0)</f>
        <v>17.809803999999996</v>
      </c>
      <c r="H1375">
        <f>VLOOKUP(A1375,Izračun!A:F,6,0)</f>
        <v>58</v>
      </c>
      <c r="J1375" t="s">
        <v>14574</v>
      </c>
      <c r="M1375" t="s">
        <v>8709</v>
      </c>
      <c r="Q1375" s="3" t="str">
        <f ca="1">IF(VLOOKUP(A1375,Izračun!A:Q,17,0)=0," ",VLOOKUP(A1375,Izračun!A:Q,17,0))</f>
        <v xml:space="preserve"> </v>
      </c>
      <c r="R1375" t="s">
        <v>8710</v>
      </c>
      <c r="S1375" t="str">
        <f ca="1">Izračun!$T$1</f>
        <v>0</v>
      </c>
    </row>
    <row r="1376" spans="1:19" x14ac:dyDescent="0.25">
      <c r="A1376" t="s">
        <v>2977</v>
      </c>
      <c r="B1376" t="s">
        <v>12459</v>
      </c>
      <c r="C1376" t="s">
        <v>8708</v>
      </c>
      <c r="F1376" s="2">
        <f>VLOOKUP(A1376,Izračun!A:J,10,0)</f>
        <v>17.813952</v>
      </c>
      <c r="H1376">
        <f>VLOOKUP(A1376,Izračun!A:F,6,0)</f>
        <v>8</v>
      </c>
      <c r="J1376" t="s">
        <v>14574</v>
      </c>
      <c r="M1376" t="s">
        <v>8709</v>
      </c>
      <c r="Q1376" s="3" t="str">
        <f ca="1">IF(VLOOKUP(A1376,Izračun!A:Q,17,0)=0," ",VLOOKUP(A1376,Izračun!A:Q,17,0))</f>
        <v xml:space="preserve"> </v>
      </c>
      <c r="R1376" t="s">
        <v>8710</v>
      </c>
      <c r="S1376" t="str">
        <f ca="1">Izračun!$T$1</f>
        <v>0</v>
      </c>
    </row>
    <row r="1377" spans="1:19" x14ac:dyDescent="0.25">
      <c r="A1377" t="s">
        <v>2454</v>
      </c>
      <c r="B1377" t="s">
        <v>9198</v>
      </c>
      <c r="C1377" t="s">
        <v>8708</v>
      </c>
      <c r="F1377" s="2">
        <f>VLOOKUP(A1377,Izračun!A:J,10,0)</f>
        <v>17.814440000000001</v>
      </c>
      <c r="H1377">
        <f>VLOOKUP(A1377,Izračun!A:F,6,0)</f>
        <v>0</v>
      </c>
      <c r="J1377" t="s">
        <v>14574</v>
      </c>
      <c r="M1377" t="s">
        <v>8709</v>
      </c>
      <c r="Q1377" s="3" t="str">
        <f ca="1">IF(VLOOKUP(A1377,Izračun!A:Q,17,0)=0," ",VLOOKUP(A1377,Izračun!A:Q,17,0))</f>
        <v xml:space="preserve"> </v>
      </c>
      <c r="R1377" t="s">
        <v>8710</v>
      </c>
      <c r="S1377" t="str">
        <f ca="1">Izračun!$T$1</f>
        <v>0</v>
      </c>
    </row>
    <row r="1378" spans="1:19" x14ac:dyDescent="0.25">
      <c r="A1378" t="s">
        <v>1623</v>
      </c>
      <c r="B1378" t="s">
        <v>13197</v>
      </c>
      <c r="C1378" t="s">
        <v>8708</v>
      </c>
      <c r="F1378" s="2">
        <f>VLOOKUP(A1378,Izračun!A:J,10,0)</f>
        <v>17.860800000000001</v>
      </c>
      <c r="H1378">
        <f>VLOOKUP(A1378,Izračun!A:F,6,0)</f>
        <v>1</v>
      </c>
      <c r="J1378" t="s">
        <v>14574</v>
      </c>
      <c r="M1378" t="s">
        <v>8709</v>
      </c>
      <c r="Q1378" s="3" t="str">
        <f ca="1">IF(VLOOKUP(A1378,Izračun!A:Q,17,0)=0," ",VLOOKUP(A1378,Izračun!A:Q,17,0))</f>
        <v xml:space="preserve"> </v>
      </c>
      <c r="R1378" t="s">
        <v>8710</v>
      </c>
      <c r="S1378" t="str">
        <f ca="1">Izračun!$T$1</f>
        <v>0</v>
      </c>
    </row>
    <row r="1379" spans="1:19" x14ac:dyDescent="0.25">
      <c r="A1379" t="s">
        <v>449</v>
      </c>
      <c r="B1379" t="s">
        <v>12879</v>
      </c>
      <c r="C1379" t="s">
        <v>8708</v>
      </c>
      <c r="F1379" s="2">
        <f>VLOOKUP(A1379,Izračun!A:J,10,0)</f>
        <v>17.874220000000001</v>
      </c>
      <c r="H1379">
        <f>VLOOKUP(A1379,Izračun!A:F,6,0)</f>
        <v>11</v>
      </c>
      <c r="J1379" t="s">
        <v>14574</v>
      </c>
      <c r="M1379" t="s">
        <v>8709</v>
      </c>
      <c r="Q1379" s="3" t="str">
        <f ca="1">IF(VLOOKUP(A1379,Izračun!A:Q,17,0)=0," ",VLOOKUP(A1379,Izračun!A:Q,17,0))</f>
        <v xml:space="preserve"> </v>
      </c>
      <c r="R1379" t="s">
        <v>8710</v>
      </c>
      <c r="S1379" t="str">
        <f ca="1">Izračun!$T$1</f>
        <v>0</v>
      </c>
    </row>
    <row r="1380" spans="1:19" x14ac:dyDescent="0.25">
      <c r="A1380" t="s">
        <v>4434</v>
      </c>
      <c r="B1380" t="s">
        <v>9032</v>
      </c>
      <c r="C1380" t="s">
        <v>8708</v>
      </c>
      <c r="F1380" s="2">
        <f>VLOOKUP(A1380,Izračun!A:J,10,0)</f>
        <v>17.890079999999998</v>
      </c>
      <c r="H1380">
        <f>VLOOKUP(A1380,Izračun!A:F,6,0)</f>
        <v>217</v>
      </c>
      <c r="J1380" t="s">
        <v>14574</v>
      </c>
      <c r="M1380" t="s">
        <v>8709</v>
      </c>
      <c r="Q1380" s="3" t="str">
        <f ca="1">IF(VLOOKUP(A1380,Izračun!A:Q,17,0)=0," ",VLOOKUP(A1380,Izračun!A:Q,17,0))</f>
        <v xml:space="preserve"> </v>
      </c>
      <c r="R1380" t="s">
        <v>8710</v>
      </c>
      <c r="S1380" t="str">
        <f ca="1">Izračun!$T$1</f>
        <v>0</v>
      </c>
    </row>
    <row r="1381" spans="1:19" x14ac:dyDescent="0.25">
      <c r="A1381" t="s">
        <v>11435</v>
      </c>
      <c r="B1381" t="s">
        <v>12424</v>
      </c>
      <c r="C1381" t="s">
        <v>8708</v>
      </c>
      <c r="F1381" s="2">
        <f>VLOOKUP(A1381,Izračun!A:J,10,0)</f>
        <v>18.022449999999999</v>
      </c>
      <c r="H1381">
        <f>VLOOKUP(A1381,Izračun!A:F,6,0)</f>
        <v>10</v>
      </c>
      <c r="J1381" t="s">
        <v>14574</v>
      </c>
      <c r="M1381" t="s">
        <v>8709</v>
      </c>
      <c r="Q1381" s="3" t="str">
        <f ca="1">IF(VLOOKUP(A1381,Izračun!A:Q,17,0)=0," ",VLOOKUP(A1381,Izračun!A:Q,17,0))</f>
        <v xml:space="preserve"> </v>
      </c>
      <c r="R1381" t="s">
        <v>8710</v>
      </c>
      <c r="S1381" t="str">
        <f ca="1">Izračun!$T$1</f>
        <v>0</v>
      </c>
    </row>
    <row r="1382" spans="1:19" x14ac:dyDescent="0.25">
      <c r="A1382" t="s">
        <v>6871</v>
      </c>
      <c r="B1382" t="s">
        <v>9535</v>
      </c>
      <c r="C1382" t="s">
        <v>8708</v>
      </c>
      <c r="F1382" s="2">
        <f>VLOOKUP(A1382,Izračun!A:J,10,0)</f>
        <v>18.115170000000003</v>
      </c>
      <c r="H1382">
        <f>VLOOKUP(A1382,Izračun!A:F,6,0)</f>
        <v>2</v>
      </c>
      <c r="J1382" t="s">
        <v>14574</v>
      </c>
      <c r="M1382" t="s">
        <v>8709</v>
      </c>
      <c r="Q1382" s="3">
        <f ca="1">IF(VLOOKUP(A1382,Izračun!A:Q,17,0)=0," ",VLOOKUP(A1382,Izračun!A:Q,17,0))</f>
        <v>16.685025</v>
      </c>
      <c r="R1382" t="s">
        <v>8710</v>
      </c>
      <c r="S1382" t="str">
        <f ca="1">Izračun!$T$1</f>
        <v>0</v>
      </c>
    </row>
    <row r="1383" spans="1:19" x14ac:dyDescent="0.25">
      <c r="A1383" t="s">
        <v>1295</v>
      </c>
      <c r="B1383" t="s">
        <v>8908</v>
      </c>
      <c r="C1383" t="s">
        <v>8708</v>
      </c>
      <c r="F1383" s="2">
        <f>VLOOKUP(A1383,Izračun!A:J,10,0)</f>
        <v>18.119440000000001</v>
      </c>
      <c r="H1383">
        <f>VLOOKUP(A1383,Izračun!A:F,6,0)</f>
        <v>4</v>
      </c>
      <c r="J1383" t="s">
        <v>14574</v>
      </c>
      <c r="M1383" t="s">
        <v>8709</v>
      </c>
      <c r="Q1383" s="3" t="str">
        <f ca="1">IF(VLOOKUP(A1383,Izračun!A:Q,17,0)=0," ",VLOOKUP(A1383,Izračun!A:Q,17,0))</f>
        <v xml:space="preserve"> </v>
      </c>
      <c r="R1383" t="s">
        <v>8710</v>
      </c>
      <c r="S1383" t="str">
        <f ca="1">Izračun!$T$1</f>
        <v>0</v>
      </c>
    </row>
    <row r="1384" spans="1:19" x14ac:dyDescent="0.25">
      <c r="A1384" t="s">
        <v>5825</v>
      </c>
      <c r="B1384" t="s">
        <v>9120</v>
      </c>
      <c r="C1384" t="s">
        <v>8708</v>
      </c>
      <c r="F1384" s="2">
        <f>VLOOKUP(A1384,Izračun!A:J,10,0)</f>
        <v>18.119440000000001</v>
      </c>
      <c r="H1384">
        <f>VLOOKUP(A1384,Izračun!A:F,6,0)</f>
        <v>8</v>
      </c>
      <c r="J1384" t="s">
        <v>14574</v>
      </c>
      <c r="M1384" t="s">
        <v>8709</v>
      </c>
      <c r="Q1384" s="3" t="str">
        <f ca="1">IF(VLOOKUP(A1384,Izračun!A:Q,17,0)=0," ",VLOOKUP(A1384,Izračun!A:Q,17,0))</f>
        <v xml:space="preserve"> </v>
      </c>
      <c r="R1384" t="s">
        <v>8710</v>
      </c>
      <c r="S1384" t="str">
        <f ca="1">Izračun!$T$1</f>
        <v>0</v>
      </c>
    </row>
    <row r="1385" spans="1:19" x14ac:dyDescent="0.25">
      <c r="A1385" t="s">
        <v>1156</v>
      </c>
      <c r="B1385" t="s">
        <v>11834</v>
      </c>
      <c r="C1385" t="s">
        <v>8708</v>
      </c>
      <c r="F1385" s="2">
        <f>VLOOKUP(A1385,Izračun!A:J,10,0)</f>
        <v>18.130907999999998</v>
      </c>
      <c r="H1385">
        <f>VLOOKUP(A1385,Izračun!A:F,6,0)</f>
        <v>0</v>
      </c>
      <c r="J1385" t="s">
        <v>14574</v>
      </c>
      <c r="M1385" t="s">
        <v>8709</v>
      </c>
      <c r="Q1385" s="3" t="str">
        <f ca="1">IF(VLOOKUP(A1385,Izračun!A:Q,17,0)=0," ",VLOOKUP(A1385,Izračun!A:Q,17,0))</f>
        <v xml:space="preserve"> </v>
      </c>
      <c r="R1385" t="s">
        <v>8710</v>
      </c>
      <c r="S1385" t="str">
        <f ca="1">Izračun!$T$1</f>
        <v>0</v>
      </c>
    </row>
    <row r="1386" spans="1:19" x14ac:dyDescent="0.25">
      <c r="A1386" t="s">
        <v>3920</v>
      </c>
      <c r="B1386" t="s">
        <v>8755</v>
      </c>
      <c r="C1386" t="s">
        <v>8708</v>
      </c>
      <c r="F1386" s="2">
        <f>VLOOKUP(A1386,Izračun!A:J,10,0)</f>
        <v>18.212160000000001</v>
      </c>
      <c r="H1386">
        <f>VLOOKUP(A1386,Izračun!A:F,6,0)</f>
        <v>44</v>
      </c>
      <c r="J1386" t="s">
        <v>14574</v>
      </c>
      <c r="M1386" t="s">
        <v>8709</v>
      </c>
      <c r="Q1386" s="3">
        <f ca="1">IF(VLOOKUP(A1386,Izračun!A:Q,17,0)=0," ",VLOOKUP(A1386,Izračun!A:Q,17,0))</f>
        <v>17.073900000000002</v>
      </c>
      <c r="R1386" t="s">
        <v>8710</v>
      </c>
      <c r="S1386" t="str">
        <f ca="1">Izračun!$T$1</f>
        <v>0</v>
      </c>
    </row>
    <row r="1387" spans="1:19" x14ac:dyDescent="0.25">
      <c r="A1387" t="s">
        <v>7850</v>
      </c>
      <c r="B1387" t="s">
        <v>8981</v>
      </c>
      <c r="C1387" t="s">
        <v>8708</v>
      </c>
      <c r="F1387" s="2">
        <f>VLOOKUP(A1387,Izračun!A:J,10,0)</f>
        <v>18.234120000000001</v>
      </c>
      <c r="H1387">
        <f>VLOOKUP(A1387,Izračun!A:F,6,0)</f>
        <v>19</v>
      </c>
      <c r="J1387" t="s">
        <v>14574</v>
      </c>
      <c r="M1387" t="s">
        <v>8709</v>
      </c>
      <c r="Q1387" s="3" t="str">
        <f ca="1">IF(VLOOKUP(A1387,Izračun!A:Q,17,0)=0," ",VLOOKUP(A1387,Izračun!A:Q,17,0))</f>
        <v xml:space="preserve"> </v>
      </c>
      <c r="R1387" t="s">
        <v>8710</v>
      </c>
      <c r="S1387" t="str">
        <f ca="1">Izračun!$T$1</f>
        <v>0</v>
      </c>
    </row>
    <row r="1388" spans="1:19" x14ac:dyDescent="0.25">
      <c r="A1388" t="s">
        <v>750</v>
      </c>
      <c r="B1388" t="s">
        <v>9084</v>
      </c>
      <c r="C1388" t="s">
        <v>8708</v>
      </c>
      <c r="F1388" s="2">
        <f>VLOOKUP(A1388,Izračun!A:J,10,0)</f>
        <v>18.291459999999997</v>
      </c>
      <c r="H1388">
        <f>VLOOKUP(A1388,Izračun!A:F,6,0)</f>
        <v>6</v>
      </c>
      <c r="J1388" t="s">
        <v>14574</v>
      </c>
      <c r="M1388" t="s">
        <v>8709</v>
      </c>
      <c r="Q1388" s="3" t="str">
        <f ca="1">IF(VLOOKUP(A1388,Izračun!A:Q,17,0)=0," ",VLOOKUP(A1388,Izračun!A:Q,17,0))</f>
        <v xml:space="preserve"> </v>
      </c>
      <c r="R1388" t="s">
        <v>8710</v>
      </c>
      <c r="S1388" t="str">
        <f ca="1">Izračun!$T$1</f>
        <v>0</v>
      </c>
    </row>
    <row r="1389" spans="1:19" x14ac:dyDescent="0.25">
      <c r="A1389" t="s">
        <v>789</v>
      </c>
      <c r="B1389" t="s">
        <v>9008</v>
      </c>
      <c r="C1389" t="s">
        <v>8708</v>
      </c>
      <c r="F1389" s="2">
        <f>VLOOKUP(A1389,Izračun!A:J,10,0)</f>
        <v>18.360268000000001</v>
      </c>
      <c r="H1389">
        <f>VLOOKUP(A1389,Izračun!A:F,6,0)</f>
        <v>7</v>
      </c>
      <c r="J1389" t="s">
        <v>14574</v>
      </c>
      <c r="M1389" t="s">
        <v>8709</v>
      </c>
      <c r="Q1389" s="3" t="str">
        <f ca="1">IF(VLOOKUP(A1389,Izračun!A:Q,17,0)=0," ",VLOOKUP(A1389,Izračun!A:Q,17,0))</f>
        <v xml:space="preserve"> </v>
      </c>
      <c r="R1389" t="s">
        <v>8710</v>
      </c>
      <c r="S1389" t="str">
        <f ca="1">Izračun!$T$1</f>
        <v>0</v>
      </c>
    </row>
    <row r="1390" spans="1:19" x14ac:dyDescent="0.25">
      <c r="A1390" t="s">
        <v>6400</v>
      </c>
      <c r="B1390" t="s">
        <v>13881</v>
      </c>
      <c r="C1390" t="s">
        <v>8708</v>
      </c>
      <c r="F1390" s="2">
        <f>VLOOKUP(A1390,Izračun!A:J,10,0)</f>
        <v>18.364415999999999</v>
      </c>
      <c r="H1390">
        <f>VLOOKUP(A1390,Izračun!A:F,6,0)</f>
        <v>1</v>
      </c>
      <c r="J1390" t="s">
        <v>14574</v>
      </c>
      <c r="M1390" t="s">
        <v>8709</v>
      </c>
      <c r="Q1390" s="3" t="str">
        <f ca="1">IF(VLOOKUP(A1390,Izračun!A:Q,17,0)=0," ",VLOOKUP(A1390,Izračun!A:Q,17,0))</f>
        <v xml:space="preserve"> </v>
      </c>
      <c r="R1390" t="s">
        <v>8710</v>
      </c>
      <c r="S1390" t="str">
        <f ca="1">Izračun!$T$1</f>
        <v>0</v>
      </c>
    </row>
    <row r="1391" spans="1:19" x14ac:dyDescent="0.25">
      <c r="A1391" t="s">
        <v>3934</v>
      </c>
      <c r="B1391" t="s">
        <v>14087</v>
      </c>
      <c r="C1391" t="s">
        <v>8708</v>
      </c>
      <c r="F1391" s="2">
        <f>VLOOKUP(A1391,Izračun!A:J,10,0)</f>
        <v>18.446399999999997</v>
      </c>
      <c r="H1391">
        <f>VLOOKUP(A1391,Izračun!A:F,6,0)</f>
        <v>11</v>
      </c>
      <c r="J1391" t="s">
        <v>14574</v>
      </c>
      <c r="M1391" t="s">
        <v>8709</v>
      </c>
      <c r="Q1391" s="3" t="str">
        <f ca="1">IF(VLOOKUP(A1391,Izračun!A:Q,17,0)=0," ",VLOOKUP(A1391,Izračun!A:Q,17,0))</f>
        <v xml:space="preserve"> </v>
      </c>
      <c r="R1391" t="s">
        <v>8710</v>
      </c>
      <c r="S1391" t="str">
        <f ca="1">Izračun!$T$1</f>
        <v>0</v>
      </c>
    </row>
    <row r="1392" spans="1:19" x14ac:dyDescent="0.25">
      <c r="A1392" t="s">
        <v>5674</v>
      </c>
      <c r="B1392" t="s">
        <v>14721</v>
      </c>
      <c r="C1392" t="s">
        <v>8708</v>
      </c>
      <c r="F1392" s="2">
        <f>VLOOKUP(A1392,Izračun!A:J,10,0)</f>
        <v>18.446399999999997</v>
      </c>
      <c r="H1392">
        <f>VLOOKUP(A1392,Izračun!A:F,6,0)</f>
        <v>20</v>
      </c>
      <c r="J1392" t="s">
        <v>14574</v>
      </c>
      <c r="M1392" t="s">
        <v>8709</v>
      </c>
      <c r="Q1392" s="3" t="str">
        <f ca="1">IF(VLOOKUP(A1392,Izračun!A:Q,17,0)=0," ",VLOOKUP(A1392,Izračun!A:Q,17,0))</f>
        <v xml:space="preserve"> </v>
      </c>
      <c r="R1392" t="s">
        <v>8710</v>
      </c>
      <c r="S1392" t="str">
        <f ca="1">Izračun!$T$1</f>
        <v>0</v>
      </c>
    </row>
    <row r="1393" spans="1:19" x14ac:dyDescent="0.25">
      <c r="A1393" t="s">
        <v>11754</v>
      </c>
      <c r="B1393" t="s">
        <v>13981</v>
      </c>
      <c r="C1393" t="s">
        <v>8708</v>
      </c>
      <c r="F1393" s="2">
        <f>VLOOKUP(A1393,Izračun!A:J,10,0)</f>
        <v>18.486049999999999</v>
      </c>
      <c r="H1393">
        <f>VLOOKUP(A1393,Izračun!A:F,6,0)</f>
        <v>4</v>
      </c>
      <c r="J1393" t="s">
        <v>14574</v>
      </c>
      <c r="M1393" t="s">
        <v>8709</v>
      </c>
      <c r="Q1393" s="3">
        <f ca="1">IF(VLOOKUP(A1393,Izračun!A:Q,17,0)=0," ",VLOOKUP(A1393,Izračun!A:Q,17,0))</f>
        <v>17.026624999999999</v>
      </c>
      <c r="R1393" t="s">
        <v>8710</v>
      </c>
      <c r="S1393" t="str">
        <f ca="1">Izračun!$T$1</f>
        <v>0</v>
      </c>
    </row>
    <row r="1394" spans="1:19" x14ac:dyDescent="0.25">
      <c r="A1394" t="s">
        <v>11615</v>
      </c>
      <c r="B1394" t="s">
        <v>11777</v>
      </c>
      <c r="C1394" t="s">
        <v>8708</v>
      </c>
      <c r="F1394" s="2">
        <f>VLOOKUP(A1394,Izračun!A:J,10,0)</f>
        <v>18.486049999999999</v>
      </c>
      <c r="H1394">
        <f>VLOOKUP(A1394,Izračun!A:F,6,0)</f>
        <v>4</v>
      </c>
      <c r="J1394" t="s">
        <v>14574</v>
      </c>
      <c r="M1394" t="s">
        <v>8709</v>
      </c>
      <c r="Q1394" s="3">
        <f ca="1">IF(VLOOKUP(A1394,Izračun!A:Q,17,0)=0," ",VLOOKUP(A1394,Izračun!A:Q,17,0))</f>
        <v>17.026624999999999</v>
      </c>
      <c r="R1394" t="s">
        <v>8710</v>
      </c>
      <c r="S1394" t="str">
        <f ca="1">Izračun!$T$1</f>
        <v>0</v>
      </c>
    </row>
    <row r="1395" spans="1:19" x14ac:dyDescent="0.25">
      <c r="A1395" t="s">
        <v>11613</v>
      </c>
      <c r="B1395" t="s">
        <v>11767</v>
      </c>
      <c r="C1395" t="s">
        <v>8708</v>
      </c>
      <c r="F1395" s="2">
        <f>VLOOKUP(A1395,Izračun!A:J,10,0)</f>
        <v>18.486049999999999</v>
      </c>
      <c r="H1395">
        <f>VLOOKUP(A1395,Izračun!A:F,6,0)</f>
        <v>5</v>
      </c>
      <c r="J1395" t="s">
        <v>14574</v>
      </c>
      <c r="M1395" t="s">
        <v>8709</v>
      </c>
      <c r="Q1395" s="3">
        <f ca="1">IF(VLOOKUP(A1395,Izračun!A:Q,17,0)=0," ",VLOOKUP(A1395,Izračun!A:Q,17,0))</f>
        <v>17.026624999999999</v>
      </c>
      <c r="R1395" t="s">
        <v>8710</v>
      </c>
      <c r="S1395" t="str">
        <f ca="1">Izračun!$T$1</f>
        <v>0</v>
      </c>
    </row>
    <row r="1396" spans="1:19" x14ac:dyDescent="0.25">
      <c r="A1396" t="s">
        <v>407</v>
      </c>
      <c r="B1396" t="s">
        <v>12855</v>
      </c>
      <c r="C1396" t="s">
        <v>8708</v>
      </c>
      <c r="F1396" s="2">
        <f>VLOOKUP(A1396,Izračun!A:J,10,0)</f>
        <v>17.539452000000001</v>
      </c>
      <c r="H1396">
        <f>VLOOKUP(A1396,Izračun!A:F,6,0)</f>
        <v>4</v>
      </c>
      <c r="J1396" t="s">
        <v>14574</v>
      </c>
      <c r="M1396" t="s">
        <v>8709</v>
      </c>
      <c r="Q1396" s="3" t="str">
        <f ca="1">IF(VLOOKUP(A1396,Izračun!A:Q,17,0)=0," ",VLOOKUP(A1396,Izračun!A:Q,17,0))</f>
        <v xml:space="preserve"> </v>
      </c>
      <c r="R1396" t="s">
        <v>8710</v>
      </c>
      <c r="S1396" t="str">
        <f ca="1">Izračun!$T$1</f>
        <v>0</v>
      </c>
    </row>
    <row r="1397" spans="1:19" x14ac:dyDescent="0.25">
      <c r="A1397" t="s">
        <v>3056</v>
      </c>
      <c r="B1397" t="s">
        <v>14714</v>
      </c>
      <c r="C1397" t="s">
        <v>8708</v>
      </c>
      <c r="F1397" s="2">
        <f>VLOOKUP(A1397,Izračun!A:J,10,0)</f>
        <v>15.901480000000001</v>
      </c>
      <c r="H1397">
        <f>VLOOKUP(A1397,Izračun!A:F,6,0)</f>
        <v>5</v>
      </c>
      <c r="J1397" t="s">
        <v>14574</v>
      </c>
      <c r="M1397" t="s">
        <v>8709</v>
      </c>
      <c r="Q1397" s="3" t="str">
        <f ca="1">IF(VLOOKUP(A1397,Izračun!A:Q,17,0)=0," ",VLOOKUP(A1397,Izračun!A:Q,17,0))</f>
        <v xml:space="preserve"> </v>
      </c>
      <c r="R1397" t="s">
        <v>8710</v>
      </c>
      <c r="S1397" t="str">
        <f ca="1">Izračun!$T$1</f>
        <v>0</v>
      </c>
    </row>
    <row r="1398" spans="1:19" x14ac:dyDescent="0.25">
      <c r="A1398" t="s">
        <v>10762</v>
      </c>
      <c r="B1398" t="s">
        <v>12725</v>
      </c>
      <c r="C1398" t="s">
        <v>8708</v>
      </c>
      <c r="F1398" s="2">
        <f>VLOOKUP(A1398,Izračun!A:J,10,0)</f>
        <v>18.555712</v>
      </c>
      <c r="H1398">
        <f>VLOOKUP(A1398,Izračun!A:F,6,0)</f>
        <v>4</v>
      </c>
      <c r="J1398" t="s">
        <v>14574</v>
      </c>
      <c r="M1398" t="s">
        <v>8709</v>
      </c>
      <c r="Q1398" s="3" t="str">
        <f ca="1">IF(VLOOKUP(A1398,Izračun!A:Q,17,0)=0," ",VLOOKUP(A1398,Izračun!A:Q,17,0))</f>
        <v xml:space="preserve"> </v>
      </c>
      <c r="R1398" t="s">
        <v>8710</v>
      </c>
      <c r="S1398" t="str">
        <f ca="1">Izračun!$T$1</f>
        <v>0</v>
      </c>
    </row>
    <row r="1399" spans="1:19" x14ac:dyDescent="0.25">
      <c r="A1399" t="s">
        <v>459</v>
      </c>
      <c r="B1399" t="s">
        <v>12883</v>
      </c>
      <c r="C1399" t="s">
        <v>8708</v>
      </c>
      <c r="F1399" s="2">
        <f>VLOOKUP(A1399,Izračun!A:J,10,0)</f>
        <v>18.555712</v>
      </c>
      <c r="H1399">
        <f>VLOOKUP(A1399,Izračun!A:F,6,0)</f>
        <v>3</v>
      </c>
      <c r="J1399" t="s">
        <v>14574</v>
      </c>
      <c r="M1399" t="s">
        <v>8709</v>
      </c>
      <c r="Q1399" s="3" t="str">
        <f ca="1">IF(VLOOKUP(A1399,Izračun!A:Q,17,0)=0," ",VLOOKUP(A1399,Izračun!A:Q,17,0))</f>
        <v xml:space="preserve"> </v>
      </c>
      <c r="R1399" t="s">
        <v>8710</v>
      </c>
      <c r="S1399" t="str">
        <f ca="1">Izračun!$T$1</f>
        <v>0</v>
      </c>
    </row>
    <row r="1400" spans="1:19" x14ac:dyDescent="0.25">
      <c r="A1400" t="s">
        <v>3075</v>
      </c>
      <c r="B1400" t="s">
        <v>13348</v>
      </c>
      <c r="C1400" t="s">
        <v>8708</v>
      </c>
      <c r="F1400" s="2">
        <f>VLOOKUP(A1400,Izračun!A:J,10,0)</f>
        <v>18.56352</v>
      </c>
      <c r="H1400">
        <f>VLOOKUP(A1400,Izračun!A:F,6,0)</f>
        <v>11</v>
      </c>
      <c r="J1400" t="s">
        <v>14574</v>
      </c>
      <c r="M1400" t="s">
        <v>8709</v>
      </c>
      <c r="Q1400" s="3" t="str">
        <f ca="1">IF(VLOOKUP(A1400,Izračun!A:Q,17,0)=0," ",VLOOKUP(A1400,Izračun!A:Q,17,0))</f>
        <v xml:space="preserve"> </v>
      </c>
      <c r="R1400" t="s">
        <v>8710</v>
      </c>
      <c r="S1400" t="str">
        <f ca="1">Izračun!$T$1</f>
        <v>0</v>
      </c>
    </row>
    <row r="1401" spans="1:19" x14ac:dyDescent="0.25">
      <c r="A1401" t="s">
        <v>5181</v>
      </c>
      <c r="B1401" t="s">
        <v>8879</v>
      </c>
      <c r="C1401" t="s">
        <v>8708</v>
      </c>
      <c r="F1401" s="2">
        <f>VLOOKUP(A1401,Izračun!A:J,10,0)</f>
        <v>18.575232</v>
      </c>
      <c r="H1401">
        <f>VLOOKUP(A1401,Izračun!A:F,6,0)</f>
        <v>29</v>
      </c>
      <c r="J1401" t="s">
        <v>14574</v>
      </c>
      <c r="M1401" t="s">
        <v>8709</v>
      </c>
      <c r="Q1401" s="3" t="str">
        <f ca="1">IF(VLOOKUP(A1401,Izračun!A:Q,17,0)=0," ",VLOOKUP(A1401,Izračun!A:Q,17,0))</f>
        <v xml:space="preserve"> </v>
      </c>
      <c r="R1401" t="s">
        <v>8710</v>
      </c>
      <c r="S1401" t="str">
        <f ca="1">Izračun!$T$1</f>
        <v>0</v>
      </c>
    </row>
    <row r="1402" spans="1:19" x14ac:dyDescent="0.25">
      <c r="A1402" t="s">
        <v>4282</v>
      </c>
      <c r="B1402" t="s">
        <v>8722</v>
      </c>
      <c r="C1402" t="s">
        <v>8708</v>
      </c>
      <c r="F1402" s="2">
        <f>VLOOKUP(A1402,Izračun!A:J,10,0)</f>
        <v>18.575232</v>
      </c>
      <c r="H1402">
        <f>VLOOKUP(A1402,Izračun!A:F,6,0)</f>
        <v>2</v>
      </c>
      <c r="J1402" t="s">
        <v>14574</v>
      </c>
      <c r="M1402" t="s">
        <v>8709</v>
      </c>
      <c r="Q1402" s="3">
        <f ca="1">IF(VLOOKUP(A1402,Izračun!A:Q,17,0)=0," ",VLOOKUP(A1402,Izračun!A:Q,17,0))</f>
        <v>17.414279999999998</v>
      </c>
      <c r="R1402" t="s">
        <v>8710</v>
      </c>
      <c r="S1402" t="str">
        <f ca="1">Izračun!$T$1</f>
        <v>0</v>
      </c>
    </row>
    <row r="1403" spans="1:19" x14ac:dyDescent="0.25">
      <c r="A1403" t="s">
        <v>7251</v>
      </c>
      <c r="B1403" t="s">
        <v>10039</v>
      </c>
      <c r="C1403" t="s">
        <v>8708</v>
      </c>
      <c r="F1403" s="2">
        <f>VLOOKUP(A1403,Izračun!A:J,10,0)</f>
        <v>18.59158</v>
      </c>
      <c r="H1403">
        <f>VLOOKUP(A1403,Izračun!A:F,6,0)</f>
        <v>21</v>
      </c>
      <c r="J1403" t="s">
        <v>14574</v>
      </c>
      <c r="M1403" t="s">
        <v>8709</v>
      </c>
      <c r="Q1403" s="3" t="str">
        <f ca="1">IF(VLOOKUP(A1403,Izračun!A:Q,17,0)=0," ",VLOOKUP(A1403,Izračun!A:Q,17,0))</f>
        <v xml:space="preserve"> </v>
      </c>
      <c r="R1403" t="s">
        <v>8710</v>
      </c>
      <c r="S1403" t="str">
        <f ca="1">Izračun!$T$1</f>
        <v>0</v>
      </c>
    </row>
    <row r="1404" spans="1:19" x14ac:dyDescent="0.25">
      <c r="A1404" t="s">
        <v>12098</v>
      </c>
      <c r="B1404" t="s">
        <v>14731</v>
      </c>
      <c r="C1404" t="s">
        <v>8708</v>
      </c>
      <c r="F1404" s="2">
        <f>VLOOKUP(A1404,Izračun!A:J,10,0)</f>
        <v>18.633792</v>
      </c>
      <c r="H1404">
        <f>VLOOKUP(A1404,Izračun!A:F,6,0)</f>
        <v>7</v>
      </c>
      <c r="J1404" t="s">
        <v>14574</v>
      </c>
      <c r="M1404" t="s">
        <v>8709</v>
      </c>
      <c r="Q1404" s="3" t="str">
        <f ca="1">IF(VLOOKUP(A1404,Izračun!A:Q,17,0)=0," ",VLOOKUP(A1404,Izračun!A:Q,17,0))</f>
        <v xml:space="preserve"> </v>
      </c>
      <c r="R1404" t="s">
        <v>8710</v>
      </c>
      <c r="S1404" t="str">
        <f ca="1">Izračun!$T$1</f>
        <v>0</v>
      </c>
    </row>
    <row r="1405" spans="1:19" x14ac:dyDescent="0.25">
      <c r="A1405" t="s">
        <v>729</v>
      </c>
      <c r="B1405" t="s">
        <v>9088</v>
      </c>
      <c r="C1405" t="s">
        <v>8708</v>
      </c>
      <c r="F1405" s="2">
        <f>VLOOKUP(A1405,Izračun!A:J,10,0)</f>
        <v>18.6355</v>
      </c>
      <c r="H1405">
        <f>VLOOKUP(A1405,Izračun!A:F,6,0)</f>
        <v>10</v>
      </c>
      <c r="J1405" t="s">
        <v>14574</v>
      </c>
      <c r="M1405" t="s">
        <v>8709</v>
      </c>
      <c r="Q1405" s="3" t="str">
        <f ca="1">IF(VLOOKUP(A1405,Izračun!A:Q,17,0)=0," ",VLOOKUP(A1405,Izračun!A:Q,17,0))</f>
        <v xml:space="preserve"> </v>
      </c>
      <c r="R1405" t="s">
        <v>8710</v>
      </c>
      <c r="S1405" t="str">
        <f ca="1">Izračun!$T$1</f>
        <v>0</v>
      </c>
    </row>
    <row r="1406" spans="1:19" x14ac:dyDescent="0.25">
      <c r="A1406" t="s">
        <v>14597</v>
      </c>
      <c r="B1406" t="s">
        <v>14708</v>
      </c>
      <c r="C1406" t="s">
        <v>8708</v>
      </c>
      <c r="F1406" s="2">
        <f>VLOOKUP(A1406,Izračun!A:J,10,0)</f>
        <v>23.014079999999996</v>
      </c>
      <c r="H1406">
        <f>VLOOKUP(A1406,Izračun!A:F,6,0)</f>
        <v>16</v>
      </c>
      <c r="J1406" t="s">
        <v>14574</v>
      </c>
      <c r="M1406" t="s">
        <v>8709</v>
      </c>
      <c r="Q1406" s="3" t="str">
        <f ca="1">IF(VLOOKUP(A1406,Izračun!A:Q,17,0)=0," ",VLOOKUP(A1406,Izračun!A:Q,17,0))</f>
        <v xml:space="preserve"> </v>
      </c>
      <c r="R1406" t="s">
        <v>8710</v>
      </c>
      <c r="S1406" t="str">
        <f ca="1">Izračun!$T$1</f>
        <v>0</v>
      </c>
    </row>
    <row r="1407" spans="1:19" x14ac:dyDescent="0.25">
      <c r="A1407" t="s">
        <v>14205</v>
      </c>
      <c r="B1407" t="s">
        <v>14711</v>
      </c>
      <c r="C1407" t="s">
        <v>8708</v>
      </c>
      <c r="F1407" s="2">
        <f>VLOOKUP(A1407,Izračun!A:J,10,0)</f>
        <v>13.410239999999998</v>
      </c>
      <c r="H1407">
        <f>VLOOKUP(A1407,Izračun!A:F,6,0)</f>
        <v>21</v>
      </c>
      <c r="J1407" t="s">
        <v>14574</v>
      </c>
      <c r="M1407" t="s">
        <v>8709</v>
      </c>
      <c r="Q1407" s="3" t="str">
        <f ca="1">IF(VLOOKUP(A1407,Izračun!A:Q,17,0)=0," ",VLOOKUP(A1407,Izračun!A:Q,17,0))</f>
        <v xml:space="preserve"> </v>
      </c>
      <c r="R1407" t="s">
        <v>8710</v>
      </c>
      <c r="S1407" t="str">
        <f ca="1">Izračun!$T$1</f>
        <v>0</v>
      </c>
    </row>
    <row r="1408" spans="1:19" x14ac:dyDescent="0.25">
      <c r="A1408" t="s">
        <v>14203</v>
      </c>
      <c r="B1408" t="s">
        <v>14710</v>
      </c>
      <c r="C1408" t="s">
        <v>8708</v>
      </c>
      <c r="F1408" s="2">
        <f>VLOOKUP(A1408,Izračun!A:J,10,0)</f>
        <v>13.410239999999998</v>
      </c>
      <c r="H1408">
        <f>VLOOKUP(A1408,Izračun!A:F,6,0)</f>
        <v>4</v>
      </c>
      <c r="J1408" t="s">
        <v>14574</v>
      </c>
      <c r="M1408" t="s">
        <v>8709</v>
      </c>
      <c r="Q1408" s="3" t="str">
        <f ca="1">IF(VLOOKUP(A1408,Izračun!A:Q,17,0)=0," ",VLOOKUP(A1408,Izračun!A:Q,17,0))</f>
        <v xml:space="preserve"> </v>
      </c>
      <c r="R1408" t="s">
        <v>8710</v>
      </c>
      <c r="S1408" t="str">
        <f ca="1">Izračun!$T$1</f>
        <v>0</v>
      </c>
    </row>
    <row r="1409" spans="1:19" x14ac:dyDescent="0.25">
      <c r="A1409" t="s">
        <v>11509</v>
      </c>
      <c r="B1409" t="s">
        <v>14064</v>
      </c>
      <c r="C1409" t="s">
        <v>8708</v>
      </c>
      <c r="F1409" s="2">
        <f>VLOOKUP(A1409,Izračun!A:J,10,0)</f>
        <v>18.68064</v>
      </c>
      <c r="H1409">
        <f>VLOOKUP(A1409,Izračun!A:F,6,0)</f>
        <v>22</v>
      </c>
      <c r="J1409" t="s">
        <v>14574</v>
      </c>
      <c r="M1409" t="s">
        <v>8709</v>
      </c>
      <c r="Q1409" s="3" t="str">
        <f ca="1">IF(VLOOKUP(A1409,Izračun!A:Q,17,0)=0," ",VLOOKUP(A1409,Izračun!A:Q,17,0))</f>
        <v xml:space="preserve"> </v>
      </c>
      <c r="R1409" t="s">
        <v>8710</v>
      </c>
      <c r="S1409" t="str">
        <f ca="1">Izračun!$T$1</f>
        <v>0</v>
      </c>
    </row>
    <row r="1410" spans="1:19" x14ac:dyDescent="0.25">
      <c r="A1410" t="s">
        <v>10304</v>
      </c>
      <c r="B1410" t="s">
        <v>11909</v>
      </c>
      <c r="C1410" t="s">
        <v>8708</v>
      </c>
      <c r="F1410" s="2">
        <f>VLOOKUP(A1410,Izračun!A:J,10,0)</f>
        <v>18.69284</v>
      </c>
      <c r="H1410">
        <f>VLOOKUP(A1410,Izračun!A:F,6,0)</f>
        <v>15</v>
      </c>
      <c r="J1410" t="s">
        <v>14574</v>
      </c>
      <c r="M1410" t="s">
        <v>8709</v>
      </c>
      <c r="Q1410" s="3" t="str">
        <f ca="1">IF(VLOOKUP(A1410,Izračun!A:Q,17,0)=0," ",VLOOKUP(A1410,Izračun!A:Q,17,0))</f>
        <v xml:space="preserve"> </v>
      </c>
      <c r="R1410" t="s">
        <v>8710</v>
      </c>
      <c r="S1410" t="str">
        <f ca="1">Izračun!$T$1</f>
        <v>0</v>
      </c>
    </row>
    <row r="1411" spans="1:19" x14ac:dyDescent="0.25">
      <c r="A1411" t="s">
        <v>4341</v>
      </c>
      <c r="B1411" t="s">
        <v>9036</v>
      </c>
      <c r="C1411" t="s">
        <v>8708</v>
      </c>
      <c r="F1411" s="2">
        <f>VLOOKUP(A1411,Izračun!A:J,10,0)</f>
        <v>18.75018</v>
      </c>
      <c r="H1411">
        <f>VLOOKUP(A1411,Izračun!A:F,6,0)</f>
        <v>4</v>
      </c>
      <c r="J1411" t="s">
        <v>14574</v>
      </c>
      <c r="M1411" t="s">
        <v>8709</v>
      </c>
      <c r="Q1411" s="3" t="str">
        <f ca="1">IF(VLOOKUP(A1411,Izračun!A:Q,17,0)=0," ",VLOOKUP(A1411,Izračun!A:Q,17,0))</f>
        <v xml:space="preserve"> </v>
      </c>
      <c r="R1411" t="s">
        <v>8710</v>
      </c>
      <c r="S1411" t="str">
        <f ca="1">Izračun!$T$1</f>
        <v>0</v>
      </c>
    </row>
    <row r="1412" spans="1:19" x14ac:dyDescent="0.25">
      <c r="A1412" t="s">
        <v>4339</v>
      </c>
      <c r="B1412" t="s">
        <v>11989</v>
      </c>
      <c r="C1412" t="s">
        <v>8708</v>
      </c>
      <c r="F1412" s="2">
        <f>VLOOKUP(A1412,Izračun!A:J,10,0)</f>
        <v>18.75018</v>
      </c>
      <c r="H1412">
        <f>VLOOKUP(A1412,Izračun!A:F,6,0)</f>
        <v>6</v>
      </c>
      <c r="J1412" t="s">
        <v>14574</v>
      </c>
      <c r="M1412" t="s">
        <v>8709</v>
      </c>
      <c r="Q1412" s="3" t="str">
        <f ca="1">IF(VLOOKUP(A1412,Izračun!A:Q,17,0)=0," ",VLOOKUP(A1412,Izračun!A:Q,17,0))</f>
        <v xml:space="preserve"> </v>
      </c>
      <c r="R1412" t="s">
        <v>8710</v>
      </c>
      <c r="S1412" t="str">
        <f ca="1">Izračun!$T$1</f>
        <v>0</v>
      </c>
    </row>
    <row r="1413" spans="1:19" x14ac:dyDescent="0.25">
      <c r="A1413" t="s">
        <v>808</v>
      </c>
      <c r="B1413" t="s">
        <v>9015</v>
      </c>
      <c r="C1413" t="s">
        <v>8708</v>
      </c>
      <c r="F1413" s="2">
        <f>VLOOKUP(A1413,Izračun!A:J,10,0)</f>
        <v>18.75018</v>
      </c>
      <c r="H1413">
        <f>VLOOKUP(A1413,Izračun!A:F,6,0)</f>
        <v>3</v>
      </c>
      <c r="J1413" t="s">
        <v>14574</v>
      </c>
      <c r="M1413" t="s">
        <v>8709</v>
      </c>
      <c r="Q1413" s="3" t="str">
        <f ca="1">IF(VLOOKUP(A1413,Izračun!A:Q,17,0)=0," ",VLOOKUP(A1413,Izračun!A:Q,17,0))</f>
        <v xml:space="preserve"> </v>
      </c>
      <c r="R1413" t="s">
        <v>8710</v>
      </c>
      <c r="S1413" t="str">
        <f ca="1">Izračun!$T$1</f>
        <v>0</v>
      </c>
    </row>
    <row r="1414" spans="1:19" x14ac:dyDescent="0.25">
      <c r="A1414" t="s">
        <v>5041</v>
      </c>
      <c r="B1414" t="s">
        <v>11809</v>
      </c>
      <c r="C1414" t="s">
        <v>8708</v>
      </c>
      <c r="F1414" s="2">
        <f>VLOOKUP(A1414,Izračun!A:J,10,0)</f>
        <v>18.784583999999999</v>
      </c>
      <c r="H1414">
        <f>VLOOKUP(A1414,Izračun!A:F,6,0)</f>
        <v>10</v>
      </c>
      <c r="J1414" t="s">
        <v>14574</v>
      </c>
      <c r="M1414" t="s">
        <v>8709</v>
      </c>
      <c r="Q1414" s="3" t="str">
        <f ca="1">IF(VLOOKUP(A1414,Izračun!A:Q,17,0)=0," ",VLOOKUP(A1414,Izračun!A:Q,17,0))</f>
        <v xml:space="preserve"> </v>
      </c>
      <c r="R1414" t="s">
        <v>8710</v>
      </c>
      <c r="S1414" t="str">
        <f ca="1">Izračun!$T$1</f>
        <v>0</v>
      </c>
    </row>
    <row r="1415" spans="1:19" x14ac:dyDescent="0.25">
      <c r="A1415" t="s">
        <v>3198</v>
      </c>
      <c r="B1415" t="s">
        <v>9399</v>
      </c>
      <c r="C1415" t="s">
        <v>8708</v>
      </c>
      <c r="F1415" s="2">
        <f>VLOOKUP(A1415,Izračun!A:J,10,0)</f>
        <v>18.833749999999998</v>
      </c>
      <c r="H1415">
        <f>VLOOKUP(A1415,Izračun!A:F,6,0)</f>
        <v>27</v>
      </c>
      <c r="J1415" t="s">
        <v>14574</v>
      </c>
      <c r="M1415" t="s">
        <v>8709</v>
      </c>
      <c r="Q1415" s="3">
        <f ca="1">IF(VLOOKUP(A1415,Izračun!A:Q,17,0)=0," ",VLOOKUP(A1415,Izračun!A:Q,17,0))</f>
        <v>17.346875000000001</v>
      </c>
      <c r="R1415" t="s">
        <v>8710</v>
      </c>
      <c r="S1415" t="str">
        <f ca="1">Izračun!$T$1</f>
        <v>0</v>
      </c>
    </row>
    <row r="1416" spans="1:19" x14ac:dyDescent="0.25">
      <c r="A1416" t="s">
        <v>8062</v>
      </c>
      <c r="B1416" t="s">
        <v>11994</v>
      </c>
      <c r="C1416" t="s">
        <v>8708</v>
      </c>
      <c r="F1416" s="2">
        <f>VLOOKUP(A1416,Izračun!A:J,10,0)</f>
        <v>18.91</v>
      </c>
      <c r="H1416">
        <f>VLOOKUP(A1416,Izračun!A:F,6,0)</f>
        <v>0</v>
      </c>
      <c r="J1416" t="s">
        <v>14574</v>
      </c>
      <c r="M1416" t="s">
        <v>8709</v>
      </c>
      <c r="Q1416" s="3" t="str">
        <f ca="1">IF(VLOOKUP(A1416,Izračun!A:Q,17,0)=0," ",VLOOKUP(A1416,Izračun!A:Q,17,0))</f>
        <v xml:space="preserve"> </v>
      </c>
      <c r="R1416" t="s">
        <v>8710</v>
      </c>
      <c r="S1416" t="str">
        <f ca="1">Izračun!$T$1</f>
        <v>0</v>
      </c>
    </row>
    <row r="1417" spans="1:19" x14ac:dyDescent="0.25">
      <c r="A1417" t="s">
        <v>8130</v>
      </c>
      <c r="B1417" t="s">
        <v>9568</v>
      </c>
      <c r="C1417" t="s">
        <v>8708</v>
      </c>
      <c r="F1417" s="2">
        <f>VLOOKUP(A1417,Izračun!A:J,10,0)</f>
        <v>18.914879999999997</v>
      </c>
      <c r="H1417">
        <f>VLOOKUP(A1417,Izračun!A:F,6,0)</f>
        <v>7</v>
      </c>
      <c r="J1417" t="s">
        <v>14574</v>
      </c>
      <c r="M1417" t="s">
        <v>8709</v>
      </c>
      <c r="Q1417" s="3" t="str">
        <f ca="1">IF(VLOOKUP(A1417,Izračun!A:Q,17,0)=0," ",VLOOKUP(A1417,Izračun!A:Q,17,0))</f>
        <v xml:space="preserve"> </v>
      </c>
      <c r="R1417" t="s">
        <v>8710</v>
      </c>
      <c r="S1417" t="str">
        <f ca="1">Izračun!$T$1</f>
        <v>0</v>
      </c>
    </row>
    <row r="1418" spans="1:19" x14ac:dyDescent="0.25">
      <c r="A1418" t="s">
        <v>3772</v>
      </c>
      <c r="B1418" t="s">
        <v>8861</v>
      </c>
      <c r="C1418" t="s">
        <v>8708</v>
      </c>
      <c r="F1418" s="2">
        <f>VLOOKUP(A1418,Izračun!A:J,10,0)</f>
        <v>18.929754240000001</v>
      </c>
      <c r="H1418">
        <f>VLOOKUP(A1418,Izračun!A:F,6,0)</f>
        <v>3</v>
      </c>
      <c r="J1418" t="s">
        <v>14574</v>
      </c>
      <c r="M1418" t="s">
        <v>8709</v>
      </c>
      <c r="Q1418" s="3" t="str">
        <f ca="1">IF(VLOOKUP(A1418,Izračun!A:Q,17,0)=0," ",VLOOKUP(A1418,Izračun!A:Q,17,0))</f>
        <v xml:space="preserve"> </v>
      </c>
      <c r="R1418" t="s">
        <v>8710</v>
      </c>
      <c r="S1418" t="str">
        <f ca="1">Izračun!$T$1</f>
        <v>0</v>
      </c>
    </row>
    <row r="1419" spans="1:19" x14ac:dyDescent="0.25">
      <c r="A1419" t="s">
        <v>6169</v>
      </c>
      <c r="B1419" t="s">
        <v>9525</v>
      </c>
      <c r="C1419" t="s">
        <v>8708</v>
      </c>
      <c r="F1419" s="2">
        <f>VLOOKUP(A1419,Izračun!A:J,10,0)</f>
        <v>18.98442</v>
      </c>
      <c r="H1419">
        <f>VLOOKUP(A1419,Izračun!A:F,6,0)</f>
        <v>5</v>
      </c>
      <c r="J1419" t="s">
        <v>14574</v>
      </c>
      <c r="M1419" t="s">
        <v>8709</v>
      </c>
      <c r="Q1419" s="3">
        <f ca="1">IF(VLOOKUP(A1419,Izračun!A:Q,17,0)=0," ",VLOOKUP(A1419,Izračun!A:Q,17,0))</f>
        <v>17.48565</v>
      </c>
      <c r="R1419" t="s">
        <v>8710</v>
      </c>
      <c r="S1419" t="str">
        <f ca="1">Izračun!$T$1</f>
        <v>0</v>
      </c>
    </row>
    <row r="1420" spans="1:19" x14ac:dyDescent="0.25">
      <c r="A1420" t="s">
        <v>6355</v>
      </c>
      <c r="B1420" t="s">
        <v>8725</v>
      </c>
      <c r="C1420" t="s">
        <v>8708</v>
      </c>
      <c r="F1420" s="2">
        <f>VLOOKUP(A1420,Izračun!A:J,10,0)</f>
        <v>19.032</v>
      </c>
      <c r="H1420">
        <f>VLOOKUP(A1420,Izračun!A:F,6,0)</f>
        <v>84</v>
      </c>
      <c r="J1420" t="s">
        <v>14574</v>
      </c>
      <c r="M1420" t="s">
        <v>8709</v>
      </c>
      <c r="Q1420" s="3" t="str">
        <f ca="1">IF(VLOOKUP(A1420,Izračun!A:Q,17,0)=0," ",VLOOKUP(A1420,Izračun!A:Q,17,0))</f>
        <v xml:space="preserve"> </v>
      </c>
      <c r="R1420" t="s">
        <v>8710</v>
      </c>
      <c r="S1420" t="str">
        <f ca="1">Izračun!$T$1</f>
        <v>0</v>
      </c>
    </row>
    <row r="1421" spans="1:19" x14ac:dyDescent="0.25">
      <c r="A1421" t="s">
        <v>4629</v>
      </c>
      <c r="B1421" t="s">
        <v>9398</v>
      </c>
      <c r="C1421" t="s">
        <v>8708</v>
      </c>
      <c r="F1421" s="2">
        <f>VLOOKUP(A1421,Izračun!A:J,10,0)</f>
        <v>19.032</v>
      </c>
      <c r="H1421">
        <f>VLOOKUP(A1421,Izračun!A:F,6,0)</f>
        <v>0</v>
      </c>
      <c r="J1421" t="s">
        <v>14574</v>
      </c>
      <c r="M1421" t="s">
        <v>8709</v>
      </c>
      <c r="Q1421" s="3" t="str">
        <f ca="1">IF(VLOOKUP(A1421,Izračun!A:Q,17,0)=0," ",VLOOKUP(A1421,Izračun!A:Q,17,0))</f>
        <v xml:space="preserve"> </v>
      </c>
      <c r="R1421" t="s">
        <v>8710</v>
      </c>
      <c r="S1421" t="str">
        <f ca="1">Izračun!$T$1</f>
        <v>0</v>
      </c>
    </row>
    <row r="1422" spans="1:19" x14ac:dyDescent="0.25">
      <c r="A1422" t="s">
        <v>8182</v>
      </c>
      <c r="B1422" t="s">
        <v>13372</v>
      </c>
      <c r="C1422" t="s">
        <v>8708</v>
      </c>
      <c r="F1422" s="2">
        <f>VLOOKUP(A1422,Izračun!A:J,10,0)</f>
        <v>19.069819999999996</v>
      </c>
      <c r="H1422">
        <f>VLOOKUP(A1422,Izračun!A:F,6,0)</f>
        <v>2</v>
      </c>
      <c r="J1422" t="s">
        <v>14574</v>
      </c>
      <c r="M1422" t="s">
        <v>8709</v>
      </c>
      <c r="Q1422" s="3" t="str">
        <f ca="1">IF(VLOOKUP(A1422,Izračun!A:Q,17,0)=0," ",VLOOKUP(A1422,Izračun!A:Q,17,0))</f>
        <v xml:space="preserve"> </v>
      </c>
      <c r="R1422" t="s">
        <v>8710</v>
      </c>
      <c r="S1422" t="str">
        <f ca="1">Izračun!$T$1</f>
        <v>0</v>
      </c>
    </row>
    <row r="1423" spans="1:19" x14ac:dyDescent="0.25">
      <c r="A1423" t="s">
        <v>8230</v>
      </c>
      <c r="B1423" t="s">
        <v>9574</v>
      </c>
      <c r="C1423" t="s">
        <v>8708</v>
      </c>
      <c r="F1423" s="2">
        <f>VLOOKUP(A1423,Izračun!A:J,10,0)</f>
        <v>19.14912</v>
      </c>
      <c r="H1423">
        <f>VLOOKUP(A1423,Izračun!A:F,6,0)</f>
        <v>40</v>
      </c>
      <c r="J1423" t="s">
        <v>14574</v>
      </c>
      <c r="M1423" t="s">
        <v>8709</v>
      </c>
      <c r="Q1423" s="3" t="str">
        <f ca="1">IF(VLOOKUP(A1423,Izračun!A:Q,17,0)=0," ",VLOOKUP(A1423,Izračun!A:Q,17,0))</f>
        <v xml:space="preserve"> </v>
      </c>
      <c r="R1423" t="s">
        <v>8710</v>
      </c>
      <c r="S1423" t="str">
        <f ca="1">Izračun!$T$1</f>
        <v>0</v>
      </c>
    </row>
    <row r="1424" spans="1:19" x14ac:dyDescent="0.25">
      <c r="A1424" t="s">
        <v>8232</v>
      </c>
      <c r="B1424" t="s">
        <v>9579</v>
      </c>
      <c r="C1424" t="s">
        <v>8708</v>
      </c>
      <c r="F1424" s="2">
        <f>VLOOKUP(A1424,Izračun!A:J,10,0)</f>
        <v>19.14912</v>
      </c>
      <c r="H1424">
        <f>VLOOKUP(A1424,Izračun!A:F,6,0)</f>
        <v>73</v>
      </c>
      <c r="J1424" t="s">
        <v>14574</v>
      </c>
      <c r="M1424" t="s">
        <v>8709</v>
      </c>
      <c r="Q1424" s="3" t="str">
        <f ca="1">IF(VLOOKUP(A1424,Izračun!A:Q,17,0)=0," ",VLOOKUP(A1424,Izračun!A:Q,17,0))</f>
        <v xml:space="preserve"> </v>
      </c>
      <c r="R1424" t="s">
        <v>8710</v>
      </c>
      <c r="S1424" t="str">
        <f ca="1">Izračun!$T$1</f>
        <v>0</v>
      </c>
    </row>
    <row r="1425" spans="1:19" x14ac:dyDescent="0.25">
      <c r="A1425" t="s">
        <v>7287</v>
      </c>
      <c r="B1425" t="s">
        <v>11027</v>
      </c>
      <c r="C1425" t="s">
        <v>8708</v>
      </c>
      <c r="F1425" s="2">
        <f>VLOOKUP(A1425,Izračun!A:J,10,0)</f>
        <v>19.179864000000002</v>
      </c>
      <c r="H1425">
        <f>VLOOKUP(A1425,Izračun!A:F,6,0)</f>
        <v>6</v>
      </c>
      <c r="J1425" t="s">
        <v>14574</v>
      </c>
      <c r="M1425" t="s">
        <v>8709</v>
      </c>
      <c r="Q1425" s="3" t="str">
        <f ca="1">IF(VLOOKUP(A1425,Izračun!A:Q,17,0)=0," ",VLOOKUP(A1425,Izračun!A:Q,17,0))</f>
        <v xml:space="preserve"> </v>
      </c>
      <c r="R1425" t="s">
        <v>8710</v>
      </c>
      <c r="S1425" t="str">
        <f ca="1">Izračun!$T$1</f>
        <v>0</v>
      </c>
    </row>
    <row r="1426" spans="1:19" x14ac:dyDescent="0.25">
      <c r="A1426" t="s">
        <v>758</v>
      </c>
      <c r="B1426" t="s">
        <v>9101</v>
      </c>
      <c r="C1426" t="s">
        <v>8708</v>
      </c>
      <c r="F1426" s="2">
        <f>VLOOKUP(A1426,Izračun!A:J,10,0)</f>
        <v>19.185963999999998</v>
      </c>
      <c r="H1426">
        <f>VLOOKUP(A1426,Izračun!A:F,6,0)</f>
        <v>42</v>
      </c>
      <c r="J1426" t="s">
        <v>14574</v>
      </c>
      <c r="M1426" t="s">
        <v>8709</v>
      </c>
      <c r="Q1426" s="3" t="str">
        <f ca="1">IF(VLOOKUP(A1426,Izračun!A:Q,17,0)=0," ",VLOOKUP(A1426,Izračun!A:Q,17,0))</f>
        <v xml:space="preserve"> </v>
      </c>
      <c r="R1426" t="s">
        <v>8710</v>
      </c>
      <c r="S1426" t="str">
        <f ca="1">Izračun!$T$1</f>
        <v>0</v>
      </c>
    </row>
    <row r="1427" spans="1:19" x14ac:dyDescent="0.25">
      <c r="A1427" t="s">
        <v>12313</v>
      </c>
      <c r="B1427" t="s">
        <v>12644</v>
      </c>
      <c r="C1427" t="s">
        <v>8708</v>
      </c>
      <c r="F1427" s="2">
        <f>VLOOKUP(A1427,Izračun!A:J,10,0)</f>
        <v>19.195968000000001</v>
      </c>
      <c r="H1427">
        <f>VLOOKUP(A1427,Izračun!A:F,6,0)</f>
        <v>2</v>
      </c>
      <c r="J1427" t="s">
        <v>14574</v>
      </c>
      <c r="M1427" t="s">
        <v>8709</v>
      </c>
      <c r="Q1427" s="3" t="str">
        <f ca="1">IF(VLOOKUP(A1427,Izračun!A:Q,17,0)=0," ",VLOOKUP(A1427,Izračun!A:Q,17,0))</f>
        <v xml:space="preserve"> </v>
      </c>
      <c r="R1427" t="s">
        <v>8710</v>
      </c>
      <c r="S1427" t="str">
        <f ca="1">Izračun!$T$1</f>
        <v>0</v>
      </c>
    </row>
    <row r="1428" spans="1:19" x14ac:dyDescent="0.25">
      <c r="A1428" t="s">
        <v>4187</v>
      </c>
      <c r="B1428" t="s">
        <v>12018</v>
      </c>
      <c r="C1428" t="s">
        <v>8708</v>
      </c>
      <c r="F1428" s="2">
        <f>VLOOKUP(A1428,Izračun!A:J,10,0)</f>
        <v>19.312111999999999</v>
      </c>
      <c r="H1428">
        <f>VLOOKUP(A1428,Izračun!A:F,6,0)</f>
        <v>6</v>
      </c>
      <c r="J1428" t="s">
        <v>14574</v>
      </c>
      <c r="M1428" t="s">
        <v>8709</v>
      </c>
      <c r="Q1428" s="3" t="str">
        <f ca="1">IF(VLOOKUP(A1428,Izračun!A:Q,17,0)=0," ",VLOOKUP(A1428,Izračun!A:Q,17,0))</f>
        <v xml:space="preserve"> </v>
      </c>
      <c r="R1428" t="s">
        <v>8710</v>
      </c>
      <c r="S1428" t="str">
        <f ca="1">Izračun!$T$1</f>
        <v>0</v>
      </c>
    </row>
    <row r="1429" spans="1:19" x14ac:dyDescent="0.25">
      <c r="A1429" t="s">
        <v>9832</v>
      </c>
      <c r="B1429" t="s">
        <v>11806</v>
      </c>
      <c r="C1429" t="s">
        <v>8708</v>
      </c>
      <c r="F1429" s="2">
        <f>VLOOKUP(A1429,Izračun!A:J,10,0)</f>
        <v>19.323580000000003</v>
      </c>
      <c r="H1429">
        <f>VLOOKUP(A1429,Izračun!A:F,6,0)</f>
        <v>38</v>
      </c>
      <c r="J1429" t="s">
        <v>14574</v>
      </c>
      <c r="M1429" t="s">
        <v>8709</v>
      </c>
      <c r="Q1429" s="3" t="str">
        <f ca="1">IF(VLOOKUP(A1429,Izračun!A:Q,17,0)=0," ",VLOOKUP(A1429,Izračun!A:Q,17,0))</f>
        <v xml:space="preserve"> </v>
      </c>
      <c r="R1429" t="s">
        <v>8710</v>
      </c>
      <c r="S1429" t="str">
        <f ca="1">Izračun!$T$1</f>
        <v>0</v>
      </c>
    </row>
    <row r="1430" spans="1:19" x14ac:dyDescent="0.25">
      <c r="A1430" t="s">
        <v>3081</v>
      </c>
      <c r="B1430" t="s">
        <v>13337</v>
      </c>
      <c r="C1430" t="s">
        <v>8708</v>
      </c>
      <c r="F1430" s="2">
        <f>VLOOKUP(A1430,Izračun!A:J,10,0)</f>
        <v>19.3248</v>
      </c>
      <c r="H1430">
        <f>VLOOKUP(A1430,Izračun!A:F,6,0)</f>
        <v>3</v>
      </c>
      <c r="J1430" t="s">
        <v>14574</v>
      </c>
      <c r="M1430" t="s">
        <v>8709</v>
      </c>
      <c r="Q1430" s="3" t="str">
        <f ca="1">IF(VLOOKUP(A1430,Izračun!A:Q,17,0)=0," ",VLOOKUP(A1430,Izračun!A:Q,17,0))</f>
        <v xml:space="preserve"> </v>
      </c>
      <c r="R1430" t="s">
        <v>8710</v>
      </c>
      <c r="S1430" t="str">
        <f ca="1">Izračun!$T$1</f>
        <v>0</v>
      </c>
    </row>
    <row r="1431" spans="1:19" x14ac:dyDescent="0.25">
      <c r="A1431" t="s">
        <v>1145</v>
      </c>
      <c r="B1431" t="s">
        <v>12640</v>
      </c>
      <c r="C1431" t="s">
        <v>8708</v>
      </c>
      <c r="F1431" s="2">
        <f>VLOOKUP(A1431,Izračun!A:J,10,0)</f>
        <v>19.418495999999998</v>
      </c>
      <c r="H1431">
        <f>VLOOKUP(A1431,Izračun!A:F,6,0)</f>
        <v>5</v>
      </c>
      <c r="J1431" t="s">
        <v>14574</v>
      </c>
      <c r="M1431" t="s">
        <v>8709</v>
      </c>
      <c r="Q1431" s="3" t="str">
        <f ca="1">IF(VLOOKUP(A1431,Izračun!A:Q,17,0)=0," ",VLOOKUP(A1431,Izračun!A:Q,17,0))</f>
        <v xml:space="preserve"> </v>
      </c>
      <c r="R1431" t="s">
        <v>8710</v>
      </c>
      <c r="S1431" t="str">
        <f ca="1">Izračun!$T$1</f>
        <v>0</v>
      </c>
    </row>
    <row r="1432" spans="1:19" x14ac:dyDescent="0.25">
      <c r="A1432" t="s">
        <v>11751</v>
      </c>
      <c r="B1432" t="s">
        <v>13606</v>
      </c>
      <c r="C1432" t="s">
        <v>8708</v>
      </c>
      <c r="F1432" s="2">
        <f>VLOOKUP(A1432,Izračun!A:J,10,0)</f>
        <v>19.43826</v>
      </c>
      <c r="H1432">
        <f>VLOOKUP(A1432,Izračun!A:F,6,0)</f>
        <v>11</v>
      </c>
      <c r="J1432" t="s">
        <v>14574</v>
      </c>
      <c r="M1432" t="s">
        <v>8709</v>
      </c>
      <c r="Q1432" s="3" t="str">
        <f ca="1">IF(VLOOKUP(A1432,Izračun!A:Q,17,0)=0," ",VLOOKUP(A1432,Izračun!A:Q,17,0))</f>
        <v xml:space="preserve"> </v>
      </c>
      <c r="R1432" t="s">
        <v>8710</v>
      </c>
      <c r="S1432" t="str">
        <f ca="1">Izračun!$T$1</f>
        <v>0</v>
      </c>
    </row>
    <row r="1433" spans="1:19" x14ac:dyDescent="0.25">
      <c r="A1433" t="s">
        <v>6104</v>
      </c>
      <c r="B1433" t="s">
        <v>9522</v>
      </c>
      <c r="C1433" t="s">
        <v>8708</v>
      </c>
      <c r="F1433" s="2">
        <f>VLOOKUP(A1433,Izračun!A:J,10,0)</f>
        <v>19.459609999999998</v>
      </c>
      <c r="H1433">
        <f>VLOOKUP(A1433,Izračun!A:F,6,0)</f>
        <v>2</v>
      </c>
      <c r="J1433" t="s">
        <v>14574</v>
      </c>
      <c r="M1433" t="s">
        <v>8709</v>
      </c>
      <c r="Q1433" s="3">
        <f ca="1">IF(VLOOKUP(A1433,Izračun!A:Q,17,0)=0," ",VLOOKUP(A1433,Izračun!A:Q,17,0))</f>
        <v>17.923324999999998</v>
      </c>
      <c r="R1433" t="s">
        <v>8710</v>
      </c>
      <c r="S1433" t="str">
        <f ca="1">Izračun!$T$1</f>
        <v>0</v>
      </c>
    </row>
    <row r="1434" spans="1:19" x14ac:dyDescent="0.25">
      <c r="A1434" t="s">
        <v>10685</v>
      </c>
      <c r="B1434" t="s">
        <v>10918</v>
      </c>
      <c r="C1434" t="s">
        <v>8708</v>
      </c>
      <c r="F1434" s="2">
        <f>VLOOKUP(A1434,Izračun!A:J,10,0)</f>
        <v>19.523904000000002</v>
      </c>
      <c r="H1434">
        <f>VLOOKUP(A1434,Izračun!A:F,6,0)</f>
        <v>22</v>
      </c>
      <c r="J1434" t="s">
        <v>14574</v>
      </c>
      <c r="M1434" t="s">
        <v>8709</v>
      </c>
      <c r="Q1434" s="3" t="str">
        <f ca="1">IF(VLOOKUP(A1434,Izračun!A:Q,17,0)=0," ",VLOOKUP(A1434,Izračun!A:Q,17,0))</f>
        <v xml:space="preserve"> </v>
      </c>
      <c r="R1434" t="s">
        <v>8710</v>
      </c>
      <c r="S1434" t="str">
        <f ca="1">Izračun!$T$1</f>
        <v>0</v>
      </c>
    </row>
    <row r="1435" spans="1:19" x14ac:dyDescent="0.25">
      <c r="A1435" t="s">
        <v>4637</v>
      </c>
      <c r="B1435" t="s">
        <v>13178</v>
      </c>
      <c r="C1435" t="s">
        <v>8708</v>
      </c>
      <c r="F1435" s="2">
        <f>VLOOKUP(A1435,Izračun!A:J,10,0)</f>
        <v>19.55904</v>
      </c>
      <c r="H1435">
        <f>VLOOKUP(A1435,Izračun!A:F,6,0)</f>
        <v>4</v>
      </c>
      <c r="J1435" t="s">
        <v>14574</v>
      </c>
      <c r="M1435" t="s">
        <v>8709</v>
      </c>
      <c r="Q1435" s="3" t="str">
        <f ca="1">IF(VLOOKUP(A1435,Izračun!A:Q,17,0)=0," ",VLOOKUP(A1435,Izračun!A:Q,17,0))</f>
        <v xml:space="preserve"> </v>
      </c>
      <c r="R1435" t="s">
        <v>8710</v>
      </c>
      <c r="S1435" t="str">
        <f ca="1">Izračun!$T$1</f>
        <v>0</v>
      </c>
    </row>
    <row r="1436" spans="1:19" x14ac:dyDescent="0.25">
      <c r="A1436" t="s">
        <v>8634</v>
      </c>
      <c r="B1436" t="s">
        <v>10397</v>
      </c>
      <c r="C1436" t="s">
        <v>8708</v>
      </c>
      <c r="F1436" s="2">
        <f>VLOOKUP(A1436,Izračun!A:J,10,0)</f>
        <v>19.582463999999998</v>
      </c>
      <c r="H1436">
        <f>VLOOKUP(A1436,Izračun!A:F,6,0)</f>
        <v>11</v>
      </c>
      <c r="J1436" t="s">
        <v>14574</v>
      </c>
      <c r="M1436" t="s">
        <v>8709</v>
      </c>
      <c r="Q1436" s="3" t="str">
        <f ca="1">IF(VLOOKUP(A1436,Izračun!A:Q,17,0)=0," ",VLOOKUP(A1436,Izračun!A:Q,17,0))</f>
        <v xml:space="preserve"> </v>
      </c>
      <c r="R1436" t="s">
        <v>8710</v>
      </c>
      <c r="S1436" t="str">
        <f ca="1">Izračun!$T$1</f>
        <v>0</v>
      </c>
    </row>
    <row r="1437" spans="1:19" x14ac:dyDescent="0.25">
      <c r="A1437" t="s">
        <v>8023</v>
      </c>
      <c r="B1437" t="s">
        <v>9587</v>
      </c>
      <c r="C1437" t="s">
        <v>8708</v>
      </c>
      <c r="F1437" s="2">
        <f>VLOOKUP(A1437,Izračun!A:J,10,0)</f>
        <v>19.582463999999998</v>
      </c>
      <c r="H1437">
        <f>VLOOKUP(A1437,Izračun!A:F,6,0)</f>
        <v>15</v>
      </c>
      <c r="J1437" t="s">
        <v>14574</v>
      </c>
      <c r="M1437" t="s">
        <v>8709</v>
      </c>
      <c r="Q1437" s="3" t="str">
        <f ca="1">IF(VLOOKUP(A1437,Izračun!A:Q,17,0)=0," ",VLOOKUP(A1437,Izračun!A:Q,17,0))</f>
        <v xml:space="preserve"> </v>
      </c>
      <c r="R1437" t="s">
        <v>8710</v>
      </c>
      <c r="S1437" t="str">
        <f ca="1">Izračun!$T$1</f>
        <v>0</v>
      </c>
    </row>
    <row r="1438" spans="1:19" x14ac:dyDescent="0.25">
      <c r="A1438" t="s">
        <v>451</v>
      </c>
      <c r="B1438" t="s">
        <v>12863</v>
      </c>
      <c r="C1438" t="s">
        <v>8708</v>
      </c>
      <c r="F1438" s="2">
        <f>VLOOKUP(A1438,Izračun!A:J,10,0)</f>
        <v>19.583927999999997</v>
      </c>
      <c r="H1438">
        <f>VLOOKUP(A1438,Izračun!A:F,6,0)</f>
        <v>16</v>
      </c>
      <c r="J1438" t="s">
        <v>14574</v>
      </c>
      <c r="M1438" t="s">
        <v>8709</v>
      </c>
      <c r="Q1438" s="3" t="str">
        <f ca="1">IF(VLOOKUP(A1438,Izračun!A:Q,17,0)=0," ",VLOOKUP(A1438,Izračun!A:Q,17,0))</f>
        <v xml:space="preserve"> </v>
      </c>
      <c r="R1438" t="s">
        <v>8710</v>
      </c>
      <c r="S1438" t="str">
        <f ca="1">Izračun!$T$1</f>
        <v>0</v>
      </c>
    </row>
    <row r="1439" spans="1:19" x14ac:dyDescent="0.25">
      <c r="A1439" t="s">
        <v>7649</v>
      </c>
      <c r="B1439" t="s">
        <v>9527</v>
      </c>
      <c r="C1439" t="s">
        <v>8708</v>
      </c>
      <c r="F1439" s="2">
        <f>VLOOKUP(A1439,Izračun!A:J,10,0)</f>
        <v>19.5871</v>
      </c>
      <c r="H1439">
        <f>VLOOKUP(A1439,Izračun!A:F,6,0)</f>
        <v>4</v>
      </c>
      <c r="J1439" t="s">
        <v>14574</v>
      </c>
      <c r="M1439" t="s">
        <v>8709</v>
      </c>
      <c r="Q1439" s="3">
        <f ca="1">IF(VLOOKUP(A1439,Izračun!A:Q,17,0)=0," ",VLOOKUP(A1439,Izračun!A:Q,17,0))</f>
        <v>18.040749999999996</v>
      </c>
      <c r="R1439" t="s">
        <v>8710</v>
      </c>
      <c r="S1439" t="str">
        <f ca="1">Izračun!$T$1</f>
        <v>0</v>
      </c>
    </row>
    <row r="1440" spans="1:19" x14ac:dyDescent="0.25">
      <c r="A1440" t="s">
        <v>6870</v>
      </c>
      <c r="B1440" t="s">
        <v>9529</v>
      </c>
      <c r="C1440" t="s">
        <v>8708</v>
      </c>
      <c r="F1440" s="2">
        <f>VLOOKUP(A1440,Izračun!A:J,10,0)</f>
        <v>19.5871</v>
      </c>
      <c r="H1440">
        <f>VLOOKUP(A1440,Izračun!A:F,6,0)</f>
        <v>2</v>
      </c>
      <c r="J1440" t="s">
        <v>14574</v>
      </c>
      <c r="M1440" t="s">
        <v>8709</v>
      </c>
      <c r="Q1440" s="3">
        <f ca="1">IF(VLOOKUP(A1440,Izračun!A:Q,17,0)=0," ",VLOOKUP(A1440,Izračun!A:Q,17,0))</f>
        <v>18.040749999999996</v>
      </c>
      <c r="R1440" t="s">
        <v>8710</v>
      </c>
      <c r="S1440" t="str">
        <f ca="1">Izračun!$T$1</f>
        <v>0</v>
      </c>
    </row>
    <row r="1441" spans="1:19" x14ac:dyDescent="0.25">
      <c r="A1441" t="s">
        <v>4613</v>
      </c>
      <c r="B1441" t="s">
        <v>8942</v>
      </c>
      <c r="C1441" t="s">
        <v>8708</v>
      </c>
      <c r="F1441" s="2">
        <f>VLOOKUP(A1441,Izračun!A:J,10,0)</f>
        <v>19.610280000000003</v>
      </c>
      <c r="H1441">
        <f>VLOOKUP(A1441,Izračun!A:F,6,0)</f>
        <v>19</v>
      </c>
      <c r="J1441" t="s">
        <v>14574</v>
      </c>
      <c r="M1441" t="s">
        <v>8709</v>
      </c>
      <c r="Q1441" s="3" t="str">
        <f ca="1">IF(VLOOKUP(A1441,Izračun!A:Q,17,0)=0," ",VLOOKUP(A1441,Izračun!A:Q,17,0))</f>
        <v xml:space="preserve"> </v>
      </c>
      <c r="R1441" t="s">
        <v>8710</v>
      </c>
      <c r="S1441" t="str">
        <f ca="1">Izračun!$T$1</f>
        <v>0</v>
      </c>
    </row>
    <row r="1442" spans="1:19" x14ac:dyDescent="0.25">
      <c r="A1442" t="s">
        <v>3944</v>
      </c>
      <c r="B1442" t="s">
        <v>9019</v>
      </c>
      <c r="C1442" t="s">
        <v>8708</v>
      </c>
      <c r="F1442" s="2">
        <f>VLOOKUP(A1442,Izračun!A:J,10,0)</f>
        <v>19.610280000000003</v>
      </c>
      <c r="H1442">
        <f>VLOOKUP(A1442,Izračun!A:F,6,0)</f>
        <v>64</v>
      </c>
      <c r="J1442" t="s">
        <v>14574</v>
      </c>
      <c r="M1442" t="s">
        <v>8709</v>
      </c>
      <c r="Q1442" s="3" t="str">
        <f ca="1">IF(VLOOKUP(A1442,Izračun!A:Q,17,0)=0," ",VLOOKUP(A1442,Izračun!A:Q,17,0))</f>
        <v xml:space="preserve"> </v>
      </c>
      <c r="R1442" t="s">
        <v>8710</v>
      </c>
      <c r="S1442" t="str">
        <f ca="1">Izračun!$T$1</f>
        <v>0</v>
      </c>
    </row>
    <row r="1443" spans="1:19" x14ac:dyDescent="0.25">
      <c r="A1443" t="s">
        <v>6103</v>
      </c>
      <c r="B1443" t="s">
        <v>9524</v>
      </c>
      <c r="C1443" t="s">
        <v>8708</v>
      </c>
      <c r="F1443" s="2">
        <f>VLOOKUP(A1443,Izračun!A:J,10,0)</f>
        <v>19.645049999999998</v>
      </c>
      <c r="H1443">
        <f>VLOOKUP(A1443,Izračun!A:F,6,0)</f>
        <v>2</v>
      </c>
      <c r="J1443" t="s">
        <v>14574</v>
      </c>
      <c r="M1443" t="s">
        <v>8709</v>
      </c>
      <c r="Q1443" s="3">
        <f ca="1">IF(VLOOKUP(A1443,Izračun!A:Q,17,0)=0," ",VLOOKUP(A1443,Izračun!A:Q,17,0))</f>
        <v>18.094124999999998</v>
      </c>
      <c r="R1443" t="s">
        <v>8710</v>
      </c>
      <c r="S1443" t="str">
        <f ca="1">Izračun!$T$1</f>
        <v>0</v>
      </c>
    </row>
    <row r="1444" spans="1:19" x14ac:dyDescent="0.25">
      <c r="A1444" t="s">
        <v>10316</v>
      </c>
      <c r="B1444" t="s">
        <v>11828</v>
      </c>
      <c r="C1444" t="s">
        <v>8708</v>
      </c>
      <c r="F1444" s="2">
        <f>VLOOKUP(A1444,Izračun!A:J,10,0)</f>
        <v>19.782299999999999</v>
      </c>
      <c r="H1444">
        <f>VLOOKUP(A1444,Izračun!A:F,6,0)</f>
        <v>15</v>
      </c>
      <c r="J1444" t="s">
        <v>14574</v>
      </c>
      <c r="M1444" t="s">
        <v>8709</v>
      </c>
      <c r="Q1444" s="3" t="str">
        <f ca="1">IF(VLOOKUP(A1444,Izračun!A:Q,17,0)=0," ",VLOOKUP(A1444,Izračun!A:Q,17,0))</f>
        <v xml:space="preserve"> </v>
      </c>
      <c r="R1444" t="s">
        <v>8710</v>
      </c>
      <c r="S1444" t="str">
        <f ca="1">Izračun!$T$1</f>
        <v>0</v>
      </c>
    </row>
    <row r="1445" spans="1:19" x14ac:dyDescent="0.25">
      <c r="A1445" t="s">
        <v>2327</v>
      </c>
      <c r="B1445" t="s">
        <v>8854</v>
      </c>
      <c r="C1445" t="s">
        <v>8708</v>
      </c>
      <c r="F1445" s="2">
        <f>VLOOKUP(A1445,Izračun!A:J,10,0)</f>
        <v>19.786838400000001</v>
      </c>
      <c r="H1445">
        <f>VLOOKUP(A1445,Izračun!A:F,6,0)</f>
        <v>22</v>
      </c>
      <c r="J1445" t="s">
        <v>14574</v>
      </c>
      <c r="M1445" t="s">
        <v>8709</v>
      </c>
      <c r="Q1445" s="3" t="str">
        <f ca="1">IF(VLOOKUP(A1445,Izračun!A:Q,17,0)=0," ",VLOOKUP(A1445,Izračun!A:Q,17,0))</f>
        <v xml:space="preserve"> </v>
      </c>
      <c r="R1445" t="s">
        <v>8710</v>
      </c>
      <c r="S1445" t="str">
        <f ca="1">Izračun!$T$1</f>
        <v>0</v>
      </c>
    </row>
    <row r="1446" spans="1:19" x14ac:dyDescent="0.25">
      <c r="A1446" t="s">
        <v>4518</v>
      </c>
      <c r="B1446" t="s">
        <v>13993</v>
      </c>
      <c r="C1446" t="s">
        <v>8708</v>
      </c>
      <c r="F1446" s="2">
        <f>VLOOKUP(A1446,Izračun!A:J,10,0)</f>
        <v>19.851839999999999</v>
      </c>
      <c r="H1446">
        <f>VLOOKUP(A1446,Izračun!A:F,6,0)</f>
        <v>71</v>
      </c>
      <c r="J1446" t="s">
        <v>14574</v>
      </c>
      <c r="M1446" t="s">
        <v>8709</v>
      </c>
      <c r="Q1446" s="3" t="str">
        <f ca="1">IF(VLOOKUP(A1446,Izračun!A:Q,17,0)=0," ",VLOOKUP(A1446,Izračun!A:Q,17,0))</f>
        <v xml:space="preserve"> </v>
      </c>
      <c r="R1446" t="s">
        <v>8710</v>
      </c>
      <c r="S1446" t="str">
        <f ca="1">Izračun!$T$1</f>
        <v>0</v>
      </c>
    </row>
    <row r="1447" spans="1:19" x14ac:dyDescent="0.25">
      <c r="A1447" t="s">
        <v>2627</v>
      </c>
      <c r="B1447" t="s">
        <v>12562</v>
      </c>
      <c r="C1447" t="s">
        <v>8708</v>
      </c>
      <c r="F1447" s="2">
        <f>VLOOKUP(A1447,Izračun!A:J,10,0)</f>
        <v>19.977256000000001</v>
      </c>
      <c r="H1447">
        <f>VLOOKUP(A1447,Izračun!A:F,6,0)</f>
        <v>0</v>
      </c>
      <c r="J1447" t="s">
        <v>14574</v>
      </c>
      <c r="M1447" t="s">
        <v>8709</v>
      </c>
      <c r="Q1447" s="3" t="str">
        <f ca="1">IF(VLOOKUP(A1447,Izračun!A:Q,17,0)=0," ",VLOOKUP(A1447,Izračun!A:Q,17,0))</f>
        <v xml:space="preserve"> </v>
      </c>
      <c r="R1447" t="s">
        <v>8710</v>
      </c>
      <c r="S1447" t="str">
        <f ca="1">Izračun!$T$1</f>
        <v>0</v>
      </c>
    </row>
    <row r="1448" spans="1:19" x14ac:dyDescent="0.25">
      <c r="A1448" t="s">
        <v>5882</v>
      </c>
      <c r="B1448" t="s">
        <v>9365</v>
      </c>
      <c r="C1448" t="s">
        <v>8708</v>
      </c>
      <c r="F1448" s="2">
        <f>VLOOKUP(A1448,Izračun!A:J,10,0)</f>
        <v>15.167039999999998</v>
      </c>
      <c r="H1448">
        <f>VLOOKUP(A1448,Izračun!A:F,6,0)</f>
        <v>122</v>
      </c>
      <c r="J1448" t="s">
        <v>14574</v>
      </c>
      <c r="M1448" t="s">
        <v>8709</v>
      </c>
      <c r="Q1448" s="3">
        <f ca="1">IF(VLOOKUP(A1448,Izračun!A:Q,17,0)=0," ",VLOOKUP(A1448,Izračun!A:Q,17,0))</f>
        <v>14.219099999999999</v>
      </c>
      <c r="R1448" t="s">
        <v>8710</v>
      </c>
      <c r="S1448" t="str">
        <f ca="1">Izračun!$T$1</f>
        <v>0</v>
      </c>
    </row>
    <row r="1449" spans="1:19" x14ac:dyDescent="0.25">
      <c r="A1449" t="s">
        <v>11090</v>
      </c>
      <c r="B1449" t="s">
        <v>13228</v>
      </c>
      <c r="C1449" t="s">
        <v>8708</v>
      </c>
      <c r="F1449" s="2">
        <f>VLOOKUP(A1449,Izračun!A:J,10,0)</f>
        <v>20.144639999999999</v>
      </c>
      <c r="H1449">
        <f>VLOOKUP(A1449,Izračun!A:F,6,0)</f>
        <v>3</v>
      </c>
      <c r="J1449" t="s">
        <v>14574</v>
      </c>
      <c r="M1449" t="s">
        <v>8709</v>
      </c>
      <c r="Q1449" s="3" t="str">
        <f ca="1">IF(VLOOKUP(A1449,Izračun!A:Q,17,0)=0," ",VLOOKUP(A1449,Izračun!A:Q,17,0))</f>
        <v xml:space="preserve"> </v>
      </c>
      <c r="R1449" t="s">
        <v>8710</v>
      </c>
      <c r="S1449" t="str">
        <f ca="1">Izračun!$T$1</f>
        <v>0</v>
      </c>
    </row>
    <row r="1450" spans="1:19" x14ac:dyDescent="0.25">
      <c r="A1450" t="s">
        <v>1828</v>
      </c>
      <c r="B1450" t="s">
        <v>8834</v>
      </c>
      <c r="C1450" t="s">
        <v>8708</v>
      </c>
      <c r="F1450" s="2">
        <f>VLOOKUP(A1450,Izračun!A:J,10,0)</f>
        <v>20.145860000000003</v>
      </c>
      <c r="H1450">
        <f>VLOOKUP(A1450,Izračun!A:F,6,0)</f>
        <v>25</v>
      </c>
      <c r="J1450" t="s">
        <v>14574</v>
      </c>
      <c r="M1450" t="s">
        <v>8709</v>
      </c>
      <c r="Q1450" s="3" t="str">
        <f ca="1">IF(VLOOKUP(A1450,Izračun!A:Q,17,0)=0," ",VLOOKUP(A1450,Izračun!A:Q,17,0))</f>
        <v xml:space="preserve"> </v>
      </c>
      <c r="R1450" t="s">
        <v>8710</v>
      </c>
      <c r="S1450" t="str">
        <f ca="1">Izračun!$T$1</f>
        <v>0</v>
      </c>
    </row>
    <row r="1451" spans="1:19" x14ac:dyDescent="0.25">
      <c r="A1451" t="s">
        <v>2894</v>
      </c>
      <c r="B1451" t="s">
        <v>10396</v>
      </c>
      <c r="C1451" t="s">
        <v>8708</v>
      </c>
      <c r="F1451" s="2">
        <f>VLOOKUP(A1451,Izračun!A:J,10,0)</f>
        <v>20.168064000000001</v>
      </c>
      <c r="H1451">
        <f>VLOOKUP(A1451,Izračun!A:F,6,0)</f>
        <v>42</v>
      </c>
      <c r="J1451" t="s">
        <v>14574</v>
      </c>
      <c r="M1451" t="s">
        <v>8709</v>
      </c>
      <c r="Q1451" s="3" t="str">
        <f ca="1">IF(VLOOKUP(A1451,Izračun!A:Q,17,0)=0," ",VLOOKUP(A1451,Izračun!A:Q,17,0))</f>
        <v xml:space="preserve"> </v>
      </c>
      <c r="R1451" t="s">
        <v>8710</v>
      </c>
      <c r="S1451" t="str">
        <f ca="1">Izračun!$T$1</f>
        <v>0</v>
      </c>
    </row>
    <row r="1452" spans="1:19" x14ac:dyDescent="0.25">
      <c r="A1452" t="s">
        <v>740</v>
      </c>
      <c r="B1452" t="s">
        <v>9098</v>
      </c>
      <c r="C1452" t="s">
        <v>8708</v>
      </c>
      <c r="F1452" s="2">
        <f>VLOOKUP(A1452,Izračun!A:J,10,0)</f>
        <v>20.183679999999999</v>
      </c>
      <c r="H1452">
        <f>VLOOKUP(A1452,Izračun!A:F,6,0)</f>
        <v>6</v>
      </c>
      <c r="J1452" t="s">
        <v>14574</v>
      </c>
      <c r="M1452" t="s">
        <v>8709</v>
      </c>
      <c r="Q1452" s="3" t="str">
        <f ca="1">IF(VLOOKUP(A1452,Izračun!A:Q,17,0)=0," ",VLOOKUP(A1452,Izračun!A:Q,17,0))</f>
        <v xml:space="preserve"> </v>
      </c>
      <c r="R1452" t="s">
        <v>8710</v>
      </c>
      <c r="S1452" t="str">
        <f ca="1">Izračun!$T$1</f>
        <v>0</v>
      </c>
    </row>
    <row r="1453" spans="1:19" x14ac:dyDescent="0.25">
      <c r="A1453" t="s">
        <v>5302</v>
      </c>
      <c r="B1453" t="s">
        <v>10398</v>
      </c>
      <c r="C1453" t="s">
        <v>8708</v>
      </c>
      <c r="F1453" s="2">
        <f>VLOOKUP(A1453,Izračun!A:J,10,0)</f>
        <v>20.250047999999996</v>
      </c>
      <c r="H1453">
        <f>VLOOKUP(A1453,Izračun!A:F,6,0)</f>
        <v>8</v>
      </c>
      <c r="J1453" t="s">
        <v>14574</v>
      </c>
      <c r="M1453" t="s">
        <v>8709</v>
      </c>
      <c r="Q1453" s="3" t="str">
        <f ca="1">IF(VLOOKUP(A1453,Izračun!A:Q,17,0)=0," ",VLOOKUP(A1453,Izračun!A:Q,17,0))</f>
        <v xml:space="preserve"> </v>
      </c>
      <c r="R1453" t="s">
        <v>8710</v>
      </c>
      <c r="S1453" t="str">
        <f ca="1">Izračun!$T$1</f>
        <v>0</v>
      </c>
    </row>
    <row r="1454" spans="1:19" x14ac:dyDescent="0.25">
      <c r="A1454" t="s">
        <v>3629</v>
      </c>
      <c r="B1454" t="s">
        <v>9259</v>
      </c>
      <c r="C1454" t="s">
        <v>8708</v>
      </c>
      <c r="F1454" s="2">
        <f>VLOOKUP(A1454,Izračun!A:J,10,0)</f>
        <v>20.252488</v>
      </c>
      <c r="H1454">
        <f>VLOOKUP(A1454,Izračun!A:F,6,0)</f>
        <v>159</v>
      </c>
      <c r="J1454" t="s">
        <v>14574</v>
      </c>
      <c r="M1454" t="s">
        <v>8709</v>
      </c>
      <c r="Q1454" s="3" t="str">
        <f ca="1">IF(VLOOKUP(A1454,Izračun!A:Q,17,0)=0," ",VLOOKUP(A1454,Izračun!A:Q,17,0))</f>
        <v xml:space="preserve"> </v>
      </c>
      <c r="R1454" t="s">
        <v>8710</v>
      </c>
      <c r="S1454" t="str">
        <f ca="1">Izračun!$T$1</f>
        <v>0</v>
      </c>
    </row>
    <row r="1455" spans="1:19" x14ac:dyDescent="0.25">
      <c r="A1455" t="s">
        <v>2317</v>
      </c>
      <c r="B1455" t="s">
        <v>8844</v>
      </c>
      <c r="C1455" t="s">
        <v>8708</v>
      </c>
      <c r="F1455" s="2">
        <f>VLOOKUP(A1455,Izračun!A:J,10,0)</f>
        <v>20.325590400000003</v>
      </c>
      <c r="H1455">
        <f>VLOOKUP(A1455,Izračun!A:F,6,0)</f>
        <v>47</v>
      </c>
      <c r="J1455" t="s">
        <v>14574</v>
      </c>
      <c r="M1455" t="s">
        <v>8709</v>
      </c>
      <c r="Q1455" s="3" t="str">
        <f ca="1">IF(VLOOKUP(A1455,Izračun!A:Q,17,0)=0," ",VLOOKUP(A1455,Izračun!A:Q,17,0))</f>
        <v xml:space="preserve"> </v>
      </c>
      <c r="R1455" t="s">
        <v>8710</v>
      </c>
      <c r="S1455" t="str">
        <f ca="1">Izračun!$T$1</f>
        <v>0</v>
      </c>
    </row>
    <row r="1456" spans="1:19" x14ac:dyDescent="0.25">
      <c r="A1456" t="s">
        <v>2333</v>
      </c>
      <c r="B1456" t="s">
        <v>8846</v>
      </c>
      <c r="C1456" t="s">
        <v>8708</v>
      </c>
      <c r="F1456" s="2">
        <f>VLOOKUP(A1456,Izračun!A:J,10,0)</f>
        <v>20.325590400000003</v>
      </c>
      <c r="H1456">
        <f>VLOOKUP(A1456,Izračun!A:F,6,0)</f>
        <v>44</v>
      </c>
      <c r="J1456" t="s">
        <v>14574</v>
      </c>
      <c r="M1456" t="s">
        <v>8709</v>
      </c>
      <c r="Q1456" s="3" t="str">
        <f ca="1">IF(VLOOKUP(A1456,Izračun!A:Q,17,0)=0," ",VLOOKUP(A1456,Izračun!A:Q,17,0))</f>
        <v xml:space="preserve"> </v>
      </c>
      <c r="R1456" t="s">
        <v>8710</v>
      </c>
      <c r="S1456" t="str">
        <f ca="1">Izračun!$T$1</f>
        <v>0</v>
      </c>
    </row>
    <row r="1457" spans="1:19" x14ac:dyDescent="0.25">
      <c r="A1457" t="s">
        <v>743</v>
      </c>
      <c r="B1457" t="s">
        <v>9102</v>
      </c>
      <c r="C1457" t="s">
        <v>8708</v>
      </c>
      <c r="F1457" s="2">
        <f>VLOOKUP(A1457,Izračun!A:J,10,0)</f>
        <v>20.332764000000001</v>
      </c>
      <c r="H1457">
        <f>VLOOKUP(A1457,Izračun!A:F,6,0)</f>
        <v>71</v>
      </c>
      <c r="J1457" t="s">
        <v>14574</v>
      </c>
      <c r="M1457" t="s">
        <v>8709</v>
      </c>
      <c r="Q1457" s="3" t="str">
        <f ca="1">IF(VLOOKUP(A1457,Izračun!A:Q,17,0)=0," ",VLOOKUP(A1457,Izračun!A:Q,17,0))</f>
        <v xml:space="preserve"> </v>
      </c>
      <c r="R1457" t="s">
        <v>8710</v>
      </c>
      <c r="S1457" t="str">
        <f ca="1">Izračun!$T$1</f>
        <v>0</v>
      </c>
    </row>
    <row r="1458" spans="1:19" x14ac:dyDescent="0.25">
      <c r="A1458" t="s">
        <v>6386</v>
      </c>
      <c r="B1458" t="s">
        <v>8767</v>
      </c>
      <c r="C1458" t="s">
        <v>8708</v>
      </c>
      <c r="F1458" s="2">
        <f>VLOOKUP(A1458,Izračun!A:J,10,0)</f>
        <v>20.340450000000001</v>
      </c>
      <c r="H1458">
        <f>VLOOKUP(A1458,Izračun!A:F,6,0)</f>
        <v>16</v>
      </c>
      <c r="J1458" t="s">
        <v>14574</v>
      </c>
      <c r="M1458" t="s">
        <v>8709</v>
      </c>
      <c r="Q1458" s="3" t="str">
        <f ca="1">IF(VLOOKUP(A1458,Izračun!A:Q,17,0)=0," ",VLOOKUP(A1458,Izračun!A:Q,17,0))</f>
        <v xml:space="preserve"> </v>
      </c>
      <c r="R1458" t="s">
        <v>8710</v>
      </c>
      <c r="S1458" t="str">
        <f ca="1">Izračun!$T$1</f>
        <v>0</v>
      </c>
    </row>
    <row r="1459" spans="1:19" x14ac:dyDescent="0.25">
      <c r="A1459" t="s">
        <v>8255</v>
      </c>
      <c r="B1459" t="s">
        <v>9075</v>
      </c>
      <c r="C1459" t="s">
        <v>8708</v>
      </c>
      <c r="F1459" s="2">
        <f>VLOOKUP(A1459,Izračun!A:J,10,0)</f>
        <v>20.367168000000003</v>
      </c>
      <c r="H1459">
        <f>VLOOKUP(A1459,Izračun!A:F,6,0)</f>
        <v>0</v>
      </c>
      <c r="J1459" t="s">
        <v>14574</v>
      </c>
      <c r="M1459" t="s">
        <v>8709</v>
      </c>
      <c r="Q1459" s="3" t="str">
        <f ca="1">IF(VLOOKUP(A1459,Izračun!A:Q,17,0)=0," ",VLOOKUP(A1459,Izračun!A:Q,17,0))</f>
        <v xml:space="preserve"> </v>
      </c>
      <c r="R1459" t="s">
        <v>8710</v>
      </c>
      <c r="S1459" t="str">
        <f ca="1">Izračun!$T$1</f>
        <v>0</v>
      </c>
    </row>
    <row r="1460" spans="1:19" x14ac:dyDescent="0.25">
      <c r="A1460" t="s">
        <v>2629</v>
      </c>
      <c r="B1460" t="s">
        <v>13407</v>
      </c>
      <c r="C1460" t="s">
        <v>8708</v>
      </c>
      <c r="F1460" s="2">
        <f>VLOOKUP(A1460,Izračun!A:J,10,0)</f>
        <v>20.401571999999998</v>
      </c>
      <c r="H1460">
        <f>VLOOKUP(A1460,Izračun!A:F,6,0)</f>
        <v>0</v>
      </c>
      <c r="J1460" t="s">
        <v>14574</v>
      </c>
      <c r="M1460" t="s">
        <v>8709</v>
      </c>
      <c r="Q1460" s="3" t="str">
        <f ca="1">IF(VLOOKUP(A1460,Izračun!A:Q,17,0)=0," ",VLOOKUP(A1460,Izračun!A:Q,17,0))</f>
        <v xml:space="preserve"> </v>
      </c>
      <c r="R1460" t="s">
        <v>8710</v>
      </c>
      <c r="S1460" t="str">
        <f ca="1">Izračun!$T$1</f>
        <v>0</v>
      </c>
    </row>
    <row r="1461" spans="1:19" x14ac:dyDescent="0.25">
      <c r="A1461" t="s">
        <v>4144</v>
      </c>
      <c r="B1461" t="s">
        <v>9027</v>
      </c>
      <c r="C1461" t="s">
        <v>8708</v>
      </c>
      <c r="F1461" s="2">
        <f>VLOOKUP(A1461,Izračun!A:J,10,0)</f>
        <v>20.470379999999999</v>
      </c>
      <c r="H1461">
        <f>VLOOKUP(A1461,Izračun!A:F,6,0)</f>
        <v>9</v>
      </c>
      <c r="J1461" t="s">
        <v>14574</v>
      </c>
      <c r="M1461" t="s">
        <v>8709</v>
      </c>
      <c r="Q1461" s="3" t="str">
        <f ca="1">IF(VLOOKUP(A1461,Izračun!A:Q,17,0)=0," ",VLOOKUP(A1461,Izračun!A:Q,17,0))</f>
        <v xml:space="preserve"> </v>
      </c>
      <c r="R1461" t="s">
        <v>8710</v>
      </c>
      <c r="S1461" t="str">
        <f ca="1">Izračun!$T$1</f>
        <v>0</v>
      </c>
    </row>
    <row r="1462" spans="1:19" x14ac:dyDescent="0.25">
      <c r="A1462" t="s">
        <v>425</v>
      </c>
      <c r="B1462" t="s">
        <v>12871</v>
      </c>
      <c r="C1462" t="s">
        <v>8708</v>
      </c>
      <c r="F1462" s="2">
        <f>VLOOKUP(A1462,Izračun!A:J,10,0)</f>
        <v>20.516496</v>
      </c>
      <c r="H1462">
        <f>VLOOKUP(A1462,Izračun!A:F,6,0)</f>
        <v>4</v>
      </c>
      <c r="J1462" t="s">
        <v>14574</v>
      </c>
      <c r="M1462" t="s">
        <v>8709</v>
      </c>
      <c r="Q1462" s="3" t="str">
        <f ca="1">IF(VLOOKUP(A1462,Izračun!A:Q,17,0)=0," ",VLOOKUP(A1462,Izračun!A:Q,17,0))</f>
        <v xml:space="preserve"> </v>
      </c>
      <c r="R1462" t="s">
        <v>8710</v>
      </c>
      <c r="S1462" t="str">
        <f ca="1">Izračun!$T$1</f>
        <v>0</v>
      </c>
    </row>
    <row r="1463" spans="1:19" x14ac:dyDescent="0.25">
      <c r="A1463" t="s">
        <v>4249</v>
      </c>
      <c r="B1463" t="s">
        <v>9452</v>
      </c>
      <c r="C1463" t="s">
        <v>8708</v>
      </c>
      <c r="F1463" s="2">
        <f>VLOOKUP(A1463,Izračun!A:J,10,0)</f>
        <v>20.554559999999999</v>
      </c>
      <c r="H1463">
        <f>VLOOKUP(A1463,Izračun!A:F,6,0)</f>
        <v>10</v>
      </c>
      <c r="J1463" t="s">
        <v>14574</v>
      </c>
      <c r="M1463" t="s">
        <v>8709</v>
      </c>
      <c r="Q1463" s="3" t="str">
        <f ca="1">IF(VLOOKUP(A1463,Izračun!A:Q,17,0)=0," ",VLOOKUP(A1463,Izračun!A:Q,17,0))</f>
        <v xml:space="preserve"> </v>
      </c>
      <c r="R1463" t="s">
        <v>8710</v>
      </c>
      <c r="S1463" t="str">
        <f ca="1">Izračun!$T$1</f>
        <v>0</v>
      </c>
    </row>
    <row r="1464" spans="1:19" x14ac:dyDescent="0.25">
      <c r="A1464" t="s">
        <v>747</v>
      </c>
      <c r="B1464" t="s">
        <v>9094</v>
      </c>
      <c r="C1464" t="s">
        <v>8708</v>
      </c>
      <c r="F1464" s="2">
        <f>VLOOKUP(A1464,Izračun!A:J,10,0)</f>
        <v>20.619463999999997</v>
      </c>
      <c r="H1464">
        <f>VLOOKUP(A1464,Izračun!A:F,6,0)</f>
        <v>4</v>
      </c>
      <c r="J1464" t="s">
        <v>14574</v>
      </c>
      <c r="M1464" t="s">
        <v>8709</v>
      </c>
      <c r="Q1464" s="3" t="str">
        <f ca="1">IF(VLOOKUP(A1464,Izračun!A:Q,17,0)=0," ",VLOOKUP(A1464,Izračun!A:Q,17,0))</f>
        <v xml:space="preserve"> </v>
      </c>
      <c r="R1464" t="s">
        <v>8710</v>
      </c>
      <c r="S1464" t="str">
        <f ca="1">Izračun!$T$1</f>
        <v>0</v>
      </c>
    </row>
    <row r="1465" spans="1:19" x14ac:dyDescent="0.25">
      <c r="A1465" t="s">
        <v>84</v>
      </c>
      <c r="B1465" t="s">
        <v>9350</v>
      </c>
      <c r="C1465" t="s">
        <v>8708</v>
      </c>
      <c r="F1465" s="2">
        <f>VLOOKUP(A1465,Izračun!A:J,10,0)</f>
        <v>16.103999999999999</v>
      </c>
      <c r="H1465">
        <f>VLOOKUP(A1465,Izračun!A:F,6,0)</f>
        <v>201</v>
      </c>
      <c r="J1465" t="s">
        <v>14574</v>
      </c>
      <c r="M1465" t="s">
        <v>8709</v>
      </c>
      <c r="Q1465" s="3">
        <f ca="1">IF(VLOOKUP(A1465,Izračun!A:Q,17,0)=0," ",VLOOKUP(A1465,Izračun!A:Q,17,0))</f>
        <v>15.0975</v>
      </c>
      <c r="R1465" t="s">
        <v>8710</v>
      </c>
      <c r="S1465" t="str">
        <f ca="1">Izračun!$T$1</f>
        <v>0</v>
      </c>
    </row>
    <row r="1466" spans="1:19" x14ac:dyDescent="0.25">
      <c r="A1466" t="s">
        <v>7893</v>
      </c>
      <c r="B1466" t="s">
        <v>11447</v>
      </c>
      <c r="C1466" t="s">
        <v>8708</v>
      </c>
      <c r="F1466" s="2">
        <f>VLOOKUP(A1466,Izračun!A:J,10,0)</f>
        <v>20.746099999999998</v>
      </c>
      <c r="H1466">
        <f>VLOOKUP(A1466,Izračun!A:F,6,0)</f>
        <v>15</v>
      </c>
      <c r="J1466" t="s">
        <v>14574</v>
      </c>
      <c r="M1466" t="s">
        <v>8709</v>
      </c>
      <c r="Q1466" s="3" t="str">
        <f ca="1">IF(VLOOKUP(A1466,Izračun!A:Q,17,0)=0," ",VLOOKUP(A1466,Izračun!A:Q,17,0))</f>
        <v xml:space="preserve"> </v>
      </c>
      <c r="R1466" t="s">
        <v>8710</v>
      </c>
      <c r="S1466" t="str">
        <f ca="1">Izračun!$T$1</f>
        <v>0</v>
      </c>
    </row>
    <row r="1467" spans="1:19" x14ac:dyDescent="0.25">
      <c r="A1467" t="s">
        <v>1462</v>
      </c>
      <c r="B1467" t="s">
        <v>12353</v>
      </c>
      <c r="C1467" t="s">
        <v>8708</v>
      </c>
      <c r="F1467" s="2">
        <f>VLOOKUP(A1467,Izračun!A:J,10,0)</f>
        <v>20.823936</v>
      </c>
      <c r="H1467">
        <f>VLOOKUP(A1467,Izračun!A:F,6,0)</f>
        <v>0</v>
      </c>
      <c r="J1467" t="s">
        <v>14574</v>
      </c>
      <c r="M1467" t="s">
        <v>8709</v>
      </c>
      <c r="Q1467" s="3" t="str">
        <f ca="1">IF(VLOOKUP(A1467,Izračun!A:Q,17,0)=0," ",VLOOKUP(A1467,Izračun!A:Q,17,0))</f>
        <v xml:space="preserve"> </v>
      </c>
      <c r="R1467" t="s">
        <v>8710</v>
      </c>
      <c r="S1467" t="str">
        <f ca="1">Izračun!$T$1</f>
        <v>0</v>
      </c>
    </row>
    <row r="1468" spans="1:19" x14ac:dyDescent="0.25">
      <c r="A1468" t="s">
        <v>3631</v>
      </c>
      <c r="B1468" t="s">
        <v>13075</v>
      </c>
      <c r="C1468" t="s">
        <v>8708</v>
      </c>
      <c r="F1468" s="2">
        <f>VLOOKUP(A1468,Izračun!A:J,10,0)</f>
        <v>20.837356000000003</v>
      </c>
      <c r="H1468">
        <f>VLOOKUP(A1468,Izračun!A:F,6,0)</f>
        <v>50</v>
      </c>
      <c r="J1468" t="s">
        <v>14574</v>
      </c>
      <c r="M1468" t="s">
        <v>8709</v>
      </c>
      <c r="Q1468" s="3" t="str">
        <f ca="1">IF(VLOOKUP(A1468,Izračun!A:Q,17,0)=0," ",VLOOKUP(A1468,Izračun!A:Q,17,0))</f>
        <v xml:space="preserve"> </v>
      </c>
      <c r="R1468" t="s">
        <v>8710</v>
      </c>
      <c r="S1468" t="str">
        <f ca="1">Izračun!$T$1</f>
        <v>0</v>
      </c>
    </row>
    <row r="1469" spans="1:19" x14ac:dyDescent="0.25">
      <c r="A1469" t="s">
        <v>4068</v>
      </c>
      <c r="B1469" t="s">
        <v>9024</v>
      </c>
      <c r="C1469" t="s">
        <v>8708</v>
      </c>
      <c r="F1469" s="2">
        <f>VLOOKUP(A1469,Izračun!A:J,10,0)</f>
        <v>20.871760000000002</v>
      </c>
      <c r="H1469">
        <f>VLOOKUP(A1469,Izračun!A:F,6,0)</f>
        <v>14</v>
      </c>
      <c r="J1469" t="s">
        <v>14574</v>
      </c>
      <c r="M1469" t="s">
        <v>8709</v>
      </c>
      <c r="Q1469" s="3" t="str">
        <f ca="1">IF(VLOOKUP(A1469,Izračun!A:Q,17,0)=0," ",VLOOKUP(A1469,Izračun!A:Q,17,0))</f>
        <v xml:space="preserve"> </v>
      </c>
      <c r="R1469" t="s">
        <v>8710</v>
      </c>
      <c r="S1469" t="str">
        <f ca="1">Izračun!$T$1</f>
        <v>0</v>
      </c>
    </row>
    <row r="1470" spans="1:19" x14ac:dyDescent="0.25">
      <c r="A1470" t="s">
        <v>3196</v>
      </c>
      <c r="B1470" t="s">
        <v>11279</v>
      </c>
      <c r="C1470" t="s">
        <v>8708</v>
      </c>
      <c r="F1470" s="2">
        <f>VLOOKUP(A1470,Izračun!A:J,10,0)</f>
        <v>20.885179999999998</v>
      </c>
      <c r="H1470">
        <f>VLOOKUP(A1470,Izračun!A:F,6,0)</f>
        <v>8</v>
      </c>
      <c r="J1470" t="s">
        <v>14574</v>
      </c>
      <c r="M1470" t="s">
        <v>8709</v>
      </c>
      <c r="Q1470" s="3">
        <f ca="1">IF(VLOOKUP(A1470,Izračun!A:Q,17,0)=0," ",VLOOKUP(A1470,Izračun!A:Q,17,0))</f>
        <v>19.236349999999998</v>
      </c>
      <c r="R1470" t="s">
        <v>8710</v>
      </c>
      <c r="S1470" t="str">
        <f ca="1">Izračun!$T$1</f>
        <v>0</v>
      </c>
    </row>
    <row r="1471" spans="1:19" x14ac:dyDescent="0.25">
      <c r="A1471" t="s">
        <v>13323</v>
      </c>
      <c r="B1471" t="s">
        <v>13543</v>
      </c>
      <c r="C1471" t="s">
        <v>8708</v>
      </c>
      <c r="F1471" s="2">
        <f>VLOOKUP(A1471,Izračun!A:J,10,0)</f>
        <v>20.905920000000002</v>
      </c>
      <c r="H1471">
        <f>VLOOKUP(A1471,Izračun!A:F,6,0)</f>
        <v>5</v>
      </c>
      <c r="J1471" t="s">
        <v>14574</v>
      </c>
      <c r="M1471" t="s">
        <v>8709</v>
      </c>
      <c r="Q1471" s="3" t="str">
        <f ca="1">IF(VLOOKUP(A1471,Izračun!A:Q,17,0)=0," ",VLOOKUP(A1471,Izračun!A:Q,17,0))</f>
        <v xml:space="preserve"> </v>
      </c>
      <c r="R1471" t="s">
        <v>8710</v>
      </c>
      <c r="S1471" t="str">
        <f ca="1">Izračun!$T$1</f>
        <v>0</v>
      </c>
    </row>
    <row r="1472" spans="1:19" x14ac:dyDescent="0.25">
      <c r="A1472" t="s">
        <v>902</v>
      </c>
      <c r="B1472" t="s">
        <v>8773</v>
      </c>
      <c r="C1472" t="s">
        <v>8708</v>
      </c>
      <c r="F1472" s="2">
        <f>VLOOKUP(A1472,Izračun!A:J,10,0)</f>
        <v>20.952036</v>
      </c>
      <c r="H1472">
        <f>VLOOKUP(A1472,Izračun!A:F,6,0)</f>
        <v>59</v>
      </c>
      <c r="J1472" t="s">
        <v>14574</v>
      </c>
      <c r="M1472" t="s">
        <v>8709</v>
      </c>
      <c r="Q1472" s="3" t="str">
        <f ca="1">IF(VLOOKUP(A1472,Izračun!A:Q,17,0)=0," ",VLOOKUP(A1472,Izračun!A:Q,17,0))</f>
        <v xml:space="preserve"> </v>
      </c>
      <c r="R1472" t="s">
        <v>8710</v>
      </c>
      <c r="S1472" t="str">
        <f ca="1">Izračun!$T$1</f>
        <v>0</v>
      </c>
    </row>
    <row r="1473" spans="1:19" x14ac:dyDescent="0.25">
      <c r="A1473" t="s">
        <v>5318</v>
      </c>
      <c r="B1473" t="s">
        <v>14097</v>
      </c>
      <c r="C1473" t="s">
        <v>8708</v>
      </c>
      <c r="F1473" s="2">
        <f>VLOOKUP(A1473,Izračun!A:J,10,0)</f>
        <v>20.964479999999998</v>
      </c>
      <c r="H1473">
        <f>VLOOKUP(A1473,Izračun!A:F,6,0)</f>
        <v>6</v>
      </c>
      <c r="J1473" t="s">
        <v>14574</v>
      </c>
      <c r="M1473" t="s">
        <v>8709</v>
      </c>
      <c r="Q1473" s="3" t="str">
        <f ca="1">IF(VLOOKUP(A1473,Izračun!A:Q,17,0)=0," ",VLOOKUP(A1473,Izračun!A:Q,17,0))</f>
        <v xml:space="preserve"> </v>
      </c>
      <c r="R1473" t="s">
        <v>8710</v>
      </c>
      <c r="S1473" t="str">
        <f ca="1">Izračun!$T$1</f>
        <v>0</v>
      </c>
    </row>
    <row r="1474" spans="1:19" x14ac:dyDescent="0.25">
      <c r="A1474" t="s">
        <v>4507</v>
      </c>
      <c r="B1474" t="s">
        <v>11001</v>
      </c>
      <c r="C1474" t="s">
        <v>8708</v>
      </c>
      <c r="F1474" s="2">
        <f>VLOOKUP(A1474,Izračun!A:J,10,0)</f>
        <v>20.894940000000002</v>
      </c>
      <c r="H1474">
        <f>VLOOKUP(A1474,Izračun!A:F,6,0)</f>
        <v>11</v>
      </c>
      <c r="J1474" t="s">
        <v>14574</v>
      </c>
      <c r="M1474" t="s">
        <v>8709</v>
      </c>
      <c r="Q1474" s="3" t="str">
        <f ca="1">IF(VLOOKUP(A1474,Izračun!A:Q,17,0)=0," ",VLOOKUP(A1474,Izračun!A:Q,17,0))</f>
        <v xml:space="preserve"> </v>
      </c>
      <c r="R1474" t="s">
        <v>8710</v>
      </c>
      <c r="S1474" t="str">
        <f ca="1">Izračun!$T$1</f>
        <v>0</v>
      </c>
    </row>
    <row r="1475" spans="1:19" x14ac:dyDescent="0.25">
      <c r="A1475" t="s">
        <v>13529</v>
      </c>
      <c r="B1475" t="s">
        <v>14051</v>
      </c>
      <c r="C1475" t="s">
        <v>8708</v>
      </c>
      <c r="F1475" s="2">
        <f>VLOOKUP(A1475,Izračun!A:J,10,0)</f>
        <v>21.023039999999998</v>
      </c>
      <c r="H1475">
        <f>VLOOKUP(A1475,Izračun!A:F,6,0)</f>
        <v>4</v>
      </c>
      <c r="J1475" t="s">
        <v>14574</v>
      </c>
      <c r="M1475" t="s">
        <v>8709</v>
      </c>
      <c r="Q1475" s="3" t="str">
        <f ca="1">IF(VLOOKUP(A1475,Izračun!A:Q,17,0)=0," ",VLOOKUP(A1475,Izračun!A:Q,17,0))</f>
        <v xml:space="preserve"> </v>
      </c>
      <c r="R1475" t="s">
        <v>8710</v>
      </c>
      <c r="S1475" t="str">
        <f ca="1">Izračun!$T$1</f>
        <v>0</v>
      </c>
    </row>
    <row r="1476" spans="1:19" x14ac:dyDescent="0.25">
      <c r="A1476" t="s">
        <v>11325</v>
      </c>
      <c r="B1476" t="s">
        <v>14023</v>
      </c>
      <c r="C1476" t="s">
        <v>8708</v>
      </c>
      <c r="F1476" s="2">
        <f>VLOOKUP(A1476,Izračun!A:J,10,0)</f>
        <v>21.151749999999996</v>
      </c>
      <c r="H1476">
        <f>VLOOKUP(A1476,Izračun!A:F,6,0)</f>
        <v>6</v>
      </c>
      <c r="J1476" t="s">
        <v>14574</v>
      </c>
      <c r="M1476" t="s">
        <v>8709</v>
      </c>
      <c r="Q1476" s="3" t="str">
        <f ca="1">IF(VLOOKUP(A1476,Izračun!A:Q,17,0)=0," ",VLOOKUP(A1476,Izračun!A:Q,17,0))</f>
        <v xml:space="preserve"> </v>
      </c>
      <c r="R1476" t="s">
        <v>8710</v>
      </c>
      <c r="S1476" t="str">
        <f ca="1">Izračun!$T$1</f>
        <v>0</v>
      </c>
    </row>
    <row r="1477" spans="1:19" x14ac:dyDescent="0.25">
      <c r="A1477" t="s">
        <v>4343</v>
      </c>
      <c r="B1477" t="s">
        <v>11931</v>
      </c>
      <c r="C1477" t="s">
        <v>8708</v>
      </c>
      <c r="F1477" s="2">
        <f>VLOOKUP(A1477,Izračun!A:J,10,0)</f>
        <v>21.158459999999998</v>
      </c>
      <c r="H1477">
        <f>VLOOKUP(A1477,Izračun!A:F,6,0)</f>
        <v>1</v>
      </c>
      <c r="J1477" t="s">
        <v>14574</v>
      </c>
      <c r="M1477" t="s">
        <v>8709</v>
      </c>
      <c r="Q1477" s="3" t="str">
        <f ca="1">IF(VLOOKUP(A1477,Izračun!A:Q,17,0)=0," ",VLOOKUP(A1477,Izračun!A:Q,17,0))</f>
        <v xml:space="preserve"> </v>
      </c>
      <c r="R1477" t="s">
        <v>8710</v>
      </c>
      <c r="S1477" t="str">
        <f ca="1">Izračun!$T$1</f>
        <v>0</v>
      </c>
    </row>
    <row r="1478" spans="1:19" x14ac:dyDescent="0.25">
      <c r="A1478" t="s">
        <v>7366</v>
      </c>
      <c r="B1478" t="s">
        <v>14038</v>
      </c>
      <c r="C1478" t="s">
        <v>8708</v>
      </c>
      <c r="F1478" s="2">
        <f>VLOOKUP(A1478,Izračun!A:J,10,0)</f>
        <v>21.280704</v>
      </c>
      <c r="H1478">
        <f>VLOOKUP(A1478,Izračun!A:F,6,0)</f>
        <v>6</v>
      </c>
      <c r="J1478" t="s">
        <v>14574</v>
      </c>
      <c r="M1478" t="s">
        <v>8709</v>
      </c>
      <c r="Q1478" s="3" t="str">
        <f ca="1">IF(VLOOKUP(A1478,Izračun!A:Q,17,0)=0," ",VLOOKUP(A1478,Izračun!A:Q,17,0))</f>
        <v xml:space="preserve"> </v>
      </c>
      <c r="R1478" t="s">
        <v>8710</v>
      </c>
      <c r="S1478" t="str">
        <f ca="1">Izračun!$T$1</f>
        <v>0</v>
      </c>
    </row>
    <row r="1479" spans="1:19" x14ac:dyDescent="0.25">
      <c r="A1479" t="s">
        <v>3469</v>
      </c>
      <c r="B1479" t="s">
        <v>9240</v>
      </c>
      <c r="C1479" t="s">
        <v>8708</v>
      </c>
      <c r="F1479" s="2">
        <f>VLOOKUP(A1479,Izračun!A:J,10,0)</f>
        <v>21.364884</v>
      </c>
      <c r="H1479">
        <f>VLOOKUP(A1479,Izračun!A:F,6,0)</f>
        <v>69</v>
      </c>
      <c r="J1479" t="s">
        <v>14574</v>
      </c>
      <c r="M1479" t="s">
        <v>8709</v>
      </c>
      <c r="Q1479" s="3" t="str">
        <f ca="1">IF(VLOOKUP(A1479,Izračun!A:Q,17,0)=0," ",VLOOKUP(A1479,Izračun!A:Q,17,0))</f>
        <v xml:space="preserve"> </v>
      </c>
      <c r="R1479" t="s">
        <v>8710</v>
      </c>
      <c r="S1479" t="str">
        <f ca="1">Izračun!$T$1</f>
        <v>0</v>
      </c>
    </row>
    <row r="1480" spans="1:19" x14ac:dyDescent="0.25">
      <c r="A1480" t="s">
        <v>4288</v>
      </c>
      <c r="B1480" t="s">
        <v>14046</v>
      </c>
      <c r="C1480" t="s">
        <v>8708</v>
      </c>
      <c r="F1480" s="2">
        <f>VLOOKUP(A1480,Izračun!A:J,10,0)</f>
        <v>21.374399999999998</v>
      </c>
      <c r="H1480">
        <f>VLOOKUP(A1480,Izračun!A:F,6,0)</f>
        <v>21</v>
      </c>
      <c r="J1480" t="s">
        <v>14574</v>
      </c>
      <c r="M1480" t="s">
        <v>8709</v>
      </c>
      <c r="Q1480" s="3" t="str">
        <f ca="1">IF(VLOOKUP(A1480,Izračun!A:Q,17,0)=0," ",VLOOKUP(A1480,Izračun!A:Q,17,0))</f>
        <v xml:space="preserve"> </v>
      </c>
      <c r="R1480" t="s">
        <v>8710</v>
      </c>
      <c r="S1480" t="str">
        <f ca="1">Izračun!$T$1</f>
        <v>0</v>
      </c>
    </row>
    <row r="1481" spans="1:19" x14ac:dyDescent="0.25">
      <c r="A1481" t="s">
        <v>3936</v>
      </c>
      <c r="B1481" t="s">
        <v>14108</v>
      </c>
      <c r="C1481" t="s">
        <v>8708</v>
      </c>
      <c r="F1481" s="2">
        <f>VLOOKUP(A1481,Izračun!A:J,10,0)</f>
        <v>21.374399999999998</v>
      </c>
      <c r="H1481">
        <f>VLOOKUP(A1481,Izračun!A:F,6,0)</f>
        <v>2</v>
      </c>
      <c r="J1481" t="s">
        <v>14574</v>
      </c>
      <c r="M1481" t="s">
        <v>8709</v>
      </c>
      <c r="Q1481" s="3" t="str">
        <f ca="1">IF(VLOOKUP(A1481,Izračun!A:Q,17,0)=0," ",VLOOKUP(A1481,Izračun!A:Q,17,0))</f>
        <v xml:space="preserve"> </v>
      </c>
      <c r="R1481" t="s">
        <v>8710</v>
      </c>
      <c r="S1481" t="str">
        <f ca="1">Izračun!$T$1</f>
        <v>0</v>
      </c>
    </row>
    <row r="1482" spans="1:19" x14ac:dyDescent="0.25">
      <c r="A1482" t="s">
        <v>3098</v>
      </c>
      <c r="B1482" t="s">
        <v>13339</v>
      </c>
      <c r="C1482" t="s">
        <v>8708</v>
      </c>
      <c r="F1482" s="2">
        <f>VLOOKUP(A1482,Izračun!A:J,10,0)</f>
        <v>21.550079999999998</v>
      </c>
      <c r="H1482">
        <f>VLOOKUP(A1482,Izračun!A:F,6,0)</f>
        <v>19</v>
      </c>
      <c r="J1482" t="s">
        <v>14574</v>
      </c>
      <c r="M1482" t="s">
        <v>8709</v>
      </c>
      <c r="Q1482" s="3" t="str">
        <f ca="1">IF(VLOOKUP(A1482,Izračun!A:Q,17,0)=0," ",VLOOKUP(A1482,Izračun!A:Q,17,0))</f>
        <v xml:space="preserve"> </v>
      </c>
      <c r="R1482" t="s">
        <v>8710</v>
      </c>
      <c r="S1482" t="str">
        <f ca="1">Izračun!$T$1</f>
        <v>0</v>
      </c>
    </row>
    <row r="1483" spans="1:19" x14ac:dyDescent="0.25">
      <c r="A1483" t="s">
        <v>5428</v>
      </c>
      <c r="B1483" t="s">
        <v>10400</v>
      </c>
      <c r="C1483" t="s">
        <v>8708</v>
      </c>
      <c r="F1483" s="2">
        <f>VLOOKUP(A1483,Izračun!A:J,10,0)</f>
        <v>21.559840000000001</v>
      </c>
      <c r="H1483">
        <f>VLOOKUP(A1483,Izračun!A:F,6,0)</f>
        <v>28</v>
      </c>
      <c r="J1483" t="s">
        <v>14574</v>
      </c>
      <c r="M1483" t="s">
        <v>8709</v>
      </c>
      <c r="Q1483" s="3" t="str">
        <f ca="1">IF(VLOOKUP(A1483,Izračun!A:Q,17,0)=0," ",VLOOKUP(A1483,Izračun!A:Q,17,0))</f>
        <v xml:space="preserve"> </v>
      </c>
      <c r="R1483" t="s">
        <v>8710</v>
      </c>
      <c r="S1483" t="str">
        <f ca="1">Izračun!$T$1</f>
        <v>0</v>
      </c>
    </row>
    <row r="1484" spans="1:19" x14ac:dyDescent="0.25">
      <c r="A1484" t="s">
        <v>7645</v>
      </c>
      <c r="B1484" t="s">
        <v>9520</v>
      </c>
      <c r="C1484" t="s">
        <v>8708</v>
      </c>
      <c r="F1484" s="2">
        <f>VLOOKUP(A1484,Izračun!A:J,10,0)</f>
        <v>21.592169999999999</v>
      </c>
      <c r="H1484">
        <f>VLOOKUP(A1484,Izračun!A:F,6,0)</f>
        <v>2</v>
      </c>
      <c r="J1484" t="s">
        <v>14574</v>
      </c>
      <c r="M1484" t="s">
        <v>8709</v>
      </c>
      <c r="Q1484" s="3">
        <f ca="1">IF(VLOOKUP(A1484,Izračun!A:Q,17,0)=0," ",VLOOKUP(A1484,Izračun!A:Q,17,0))</f>
        <v>19.887525</v>
      </c>
      <c r="R1484" t="s">
        <v>8710</v>
      </c>
      <c r="S1484" t="str">
        <f ca="1">Izračun!$T$1</f>
        <v>0</v>
      </c>
    </row>
    <row r="1485" spans="1:19" x14ac:dyDescent="0.25">
      <c r="A1485" t="s">
        <v>4186</v>
      </c>
      <c r="B1485" t="s">
        <v>11901</v>
      </c>
      <c r="C1485" t="s">
        <v>8708</v>
      </c>
      <c r="F1485" s="2">
        <f>VLOOKUP(A1485,Izračun!A:J,10,0)</f>
        <v>21.674519999999998</v>
      </c>
      <c r="H1485">
        <f>VLOOKUP(A1485,Izračun!A:F,6,0)</f>
        <v>3</v>
      </c>
      <c r="J1485" t="s">
        <v>14574</v>
      </c>
      <c r="M1485" t="s">
        <v>8709</v>
      </c>
      <c r="Q1485" s="3" t="str">
        <f ca="1">IF(VLOOKUP(A1485,Izračun!A:Q,17,0)=0," ",VLOOKUP(A1485,Izračun!A:Q,17,0))</f>
        <v xml:space="preserve"> </v>
      </c>
      <c r="R1485" t="s">
        <v>8710</v>
      </c>
      <c r="S1485" t="str">
        <f ca="1">Izračun!$T$1</f>
        <v>0</v>
      </c>
    </row>
    <row r="1486" spans="1:19" x14ac:dyDescent="0.25">
      <c r="A1486" t="s">
        <v>6706</v>
      </c>
      <c r="B1486" t="s">
        <v>14002</v>
      </c>
      <c r="C1486" t="s">
        <v>8708</v>
      </c>
      <c r="F1486" s="2">
        <f>VLOOKUP(A1486,Izračun!A:J,10,0)</f>
        <v>21.714048000000002</v>
      </c>
      <c r="H1486">
        <f>VLOOKUP(A1486,Izračun!A:F,6,0)</f>
        <v>3</v>
      </c>
      <c r="J1486" t="s">
        <v>14574</v>
      </c>
      <c r="M1486" t="s">
        <v>8709</v>
      </c>
      <c r="Q1486" s="3" t="str">
        <f ca="1">IF(VLOOKUP(A1486,Izračun!A:Q,17,0)=0," ",VLOOKUP(A1486,Izračun!A:Q,17,0))</f>
        <v xml:space="preserve"> </v>
      </c>
      <c r="R1486" t="s">
        <v>8710</v>
      </c>
      <c r="S1486" t="str">
        <f ca="1">Izračun!$T$1</f>
        <v>0</v>
      </c>
    </row>
    <row r="1487" spans="1:19" x14ac:dyDescent="0.25">
      <c r="A1487" t="s">
        <v>6898</v>
      </c>
      <c r="B1487" t="s">
        <v>9526</v>
      </c>
      <c r="C1487" t="s">
        <v>8708</v>
      </c>
      <c r="F1487" s="2">
        <f>VLOOKUP(A1487,Izračun!A:J,10,0)</f>
        <v>21.731249999999999</v>
      </c>
      <c r="H1487">
        <f>VLOOKUP(A1487,Izračun!A:F,6,0)</f>
        <v>8</v>
      </c>
      <c r="J1487" t="s">
        <v>14574</v>
      </c>
      <c r="M1487" t="s">
        <v>8709</v>
      </c>
      <c r="Q1487" s="3">
        <f ca="1">IF(VLOOKUP(A1487,Izračun!A:Q,17,0)=0," ",VLOOKUP(A1487,Izračun!A:Q,17,0))</f>
        <v>20.015625</v>
      </c>
      <c r="R1487" t="s">
        <v>8710</v>
      </c>
      <c r="S1487" t="str">
        <f ca="1">Izračun!$T$1</f>
        <v>0</v>
      </c>
    </row>
    <row r="1488" spans="1:19" x14ac:dyDescent="0.25">
      <c r="A1488" t="s">
        <v>5040</v>
      </c>
      <c r="B1488" t="s">
        <v>11957</v>
      </c>
      <c r="C1488" t="s">
        <v>8708</v>
      </c>
      <c r="F1488" s="2">
        <f>VLOOKUP(A1488,Izračun!A:J,10,0)</f>
        <v>21.731859999999998</v>
      </c>
      <c r="H1488">
        <f>VLOOKUP(A1488,Izračun!A:F,6,0)</f>
        <v>0</v>
      </c>
      <c r="J1488" t="s">
        <v>14574</v>
      </c>
      <c r="M1488" t="s">
        <v>8709</v>
      </c>
      <c r="Q1488" s="3" t="str">
        <f ca="1">IF(VLOOKUP(A1488,Izračun!A:Q,17,0)=0," ",VLOOKUP(A1488,Izračun!A:Q,17,0))</f>
        <v xml:space="preserve"> </v>
      </c>
      <c r="R1488" t="s">
        <v>8710</v>
      </c>
      <c r="S1488" t="str">
        <f ca="1">Izračun!$T$1</f>
        <v>0</v>
      </c>
    </row>
    <row r="1489" spans="1:19" x14ac:dyDescent="0.25">
      <c r="A1489" t="s">
        <v>5856</v>
      </c>
      <c r="B1489" t="s">
        <v>10945</v>
      </c>
      <c r="C1489" t="s">
        <v>8708</v>
      </c>
      <c r="F1489" s="2">
        <f>VLOOKUP(A1489,Izračun!A:J,10,0)</f>
        <v>21.736007999999998</v>
      </c>
      <c r="H1489">
        <f>VLOOKUP(A1489,Izračun!A:F,6,0)</f>
        <v>0</v>
      </c>
      <c r="J1489" t="s">
        <v>14574</v>
      </c>
      <c r="M1489" t="s">
        <v>8709</v>
      </c>
      <c r="Q1489" s="3" t="str">
        <f ca="1">IF(VLOOKUP(A1489,Izračun!A:Q,17,0)=0," ",VLOOKUP(A1489,Izračun!A:Q,17,0))</f>
        <v xml:space="preserve"> </v>
      </c>
      <c r="R1489" t="s">
        <v>8710</v>
      </c>
      <c r="S1489" t="str">
        <f ca="1">Izračun!$T$1</f>
        <v>0</v>
      </c>
    </row>
    <row r="1490" spans="1:19" x14ac:dyDescent="0.25">
      <c r="A1490" t="s">
        <v>5846</v>
      </c>
      <c r="B1490" t="s">
        <v>10963</v>
      </c>
      <c r="C1490" t="s">
        <v>8708</v>
      </c>
      <c r="F1490" s="2">
        <f>VLOOKUP(A1490,Izračun!A:J,10,0)</f>
        <v>21.850200000000001</v>
      </c>
      <c r="H1490">
        <f>VLOOKUP(A1490,Izračun!A:F,6,0)</f>
        <v>0</v>
      </c>
      <c r="J1490" t="s">
        <v>14574</v>
      </c>
      <c r="M1490" t="s">
        <v>8709</v>
      </c>
      <c r="Q1490" s="3" t="str">
        <f ca="1">IF(VLOOKUP(A1490,Izračun!A:Q,17,0)=0," ",VLOOKUP(A1490,Izračun!A:Q,17,0))</f>
        <v xml:space="preserve"> </v>
      </c>
      <c r="R1490" t="s">
        <v>8710</v>
      </c>
      <c r="S1490" t="str">
        <f ca="1">Izračun!$T$1</f>
        <v>0</v>
      </c>
    </row>
    <row r="1491" spans="1:19" x14ac:dyDescent="0.25">
      <c r="A1491" t="s">
        <v>6382</v>
      </c>
      <c r="B1491" t="s">
        <v>8766</v>
      </c>
      <c r="C1491" t="s">
        <v>8708</v>
      </c>
      <c r="F1491" s="2">
        <f>VLOOKUP(A1491,Izračun!A:J,10,0)</f>
        <v>21.963049999999996</v>
      </c>
      <c r="H1491">
        <f>VLOOKUP(A1491,Izračun!A:F,6,0)</f>
        <v>46</v>
      </c>
      <c r="J1491" t="s">
        <v>14574</v>
      </c>
      <c r="M1491" t="s">
        <v>8709</v>
      </c>
      <c r="Q1491" s="3" t="str">
        <f ca="1">IF(VLOOKUP(A1491,Izračun!A:Q,17,0)=0," ",VLOOKUP(A1491,Izračun!A:Q,17,0))</f>
        <v xml:space="preserve"> </v>
      </c>
      <c r="R1491" t="s">
        <v>8710</v>
      </c>
      <c r="S1491" t="str">
        <f ca="1">Izračun!$T$1</f>
        <v>0</v>
      </c>
    </row>
    <row r="1492" spans="1:19" x14ac:dyDescent="0.25">
      <c r="A1492" t="s">
        <v>6847</v>
      </c>
      <c r="B1492" t="s">
        <v>9523</v>
      </c>
      <c r="C1492" t="s">
        <v>8708</v>
      </c>
      <c r="F1492" s="2">
        <f>VLOOKUP(A1492,Izračun!A:J,10,0)</f>
        <v>21.963049999999996</v>
      </c>
      <c r="H1492">
        <f>VLOOKUP(A1492,Izračun!A:F,6,0)</f>
        <v>0</v>
      </c>
      <c r="J1492" t="s">
        <v>14574</v>
      </c>
      <c r="M1492" t="s">
        <v>8709</v>
      </c>
      <c r="Q1492" s="3">
        <f ca="1">IF(VLOOKUP(A1492,Izračun!A:Q,17,0)=0," ",VLOOKUP(A1492,Izračun!A:Q,17,0))</f>
        <v>20.229125</v>
      </c>
      <c r="R1492" t="s">
        <v>8710</v>
      </c>
      <c r="S1492" t="str">
        <f ca="1">Izračun!$T$1</f>
        <v>0</v>
      </c>
    </row>
    <row r="1493" spans="1:19" x14ac:dyDescent="0.25">
      <c r="A1493" t="s">
        <v>14201</v>
      </c>
      <c r="B1493" t="s">
        <v>14723</v>
      </c>
      <c r="C1493" t="s">
        <v>8708</v>
      </c>
      <c r="F1493" s="2">
        <f>VLOOKUP(A1493,Izračun!A:J,10,0)</f>
        <v>20.804049999999997</v>
      </c>
      <c r="H1493">
        <f>VLOOKUP(A1493,Izračun!A:F,6,0)</f>
        <v>34</v>
      </c>
      <c r="J1493" t="s">
        <v>14574</v>
      </c>
      <c r="M1493" t="s">
        <v>8709</v>
      </c>
      <c r="Q1493" s="3" t="str">
        <f ca="1">IF(VLOOKUP(A1493,Izračun!A:Q,17,0)=0," ",VLOOKUP(A1493,Izračun!A:Q,17,0))</f>
        <v xml:space="preserve"> </v>
      </c>
      <c r="R1493" t="s">
        <v>8710</v>
      </c>
      <c r="S1493" t="str">
        <f ca="1">Izračun!$T$1</f>
        <v>0</v>
      </c>
    </row>
    <row r="1494" spans="1:19" x14ac:dyDescent="0.25">
      <c r="A1494" t="s">
        <v>11431</v>
      </c>
      <c r="B1494" t="s">
        <v>13210</v>
      </c>
      <c r="C1494" t="s">
        <v>8708</v>
      </c>
      <c r="F1494" s="2">
        <f>VLOOKUP(A1494,Izračun!A:J,10,0)</f>
        <v>21.963049999999996</v>
      </c>
      <c r="H1494">
        <f>VLOOKUP(A1494,Izračun!A:F,6,0)</f>
        <v>3</v>
      </c>
      <c r="J1494" t="s">
        <v>14574</v>
      </c>
      <c r="M1494" t="s">
        <v>8709</v>
      </c>
      <c r="Q1494" s="3" t="str">
        <f ca="1">IF(VLOOKUP(A1494,Izračun!A:Q,17,0)=0," ",VLOOKUP(A1494,Izračun!A:Q,17,0))</f>
        <v xml:space="preserve"> </v>
      </c>
      <c r="R1494" t="s">
        <v>8710</v>
      </c>
      <c r="S1494" t="str">
        <f ca="1">Izračun!$T$1</f>
        <v>0</v>
      </c>
    </row>
    <row r="1495" spans="1:19" x14ac:dyDescent="0.25">
      <c r="A1495" t="s">
        <v>14197</v>
      </c>
      <c r="B1495" t="s">
        <v>14730</v>
      </c>
      <c r="C1495" t="s">
        <v>8708</v>
      </c>
      <c r="F1495" s="2">
        <f>VLOOKUP(A1495,Izračun!A:J,10,0)</f>
        <v>22.018560000000001</v>
      </c>
      <c r="H1495">
        <f>VLOOKUP(A1495,Izračun!A:F,6,0)</f>
        <v>17</v>
      </c>
      <c r="J1495" t="s">
        <v>14574</v>
      </c>
      <c r="M1495" t="s">
        <v>8709</v>
      </c>
      <c r="Q1495" s="3" t="str">
        <f ca="1">IF(VLOOKUP(A1495,Izračun!A:Q,17,0)=0," ",VLOOKUP(A1495,Izračun!A:Q,17,0))</f>
        <v xml:space="preserve"> </v>
      </c>
      <c r="R1495" t="s">
        <v>8710</v>
      </c>
      <c r="S1495" t="str">
        <f ca="1">Izračun!$T$1</f>
        <v>0</v>
      </c>
    </row>
    <row r="1496" spans="1:19" x14ac:dyDescent="0.25">
      <c r="A1496" t="s">
        <v>10300</v>
      </c>
      <c r="B1496" t="s">
        <v>10901</v>
      </c>
      <c r="C1496" t="s">
        <v>8708</v>
      </c>
      <c r="F1496" s="2">
        <f>VLOOKUP(A1496,Izračun!A:J,10,0)</f>
        <v>13.995839999999999</v>
      </c>
      <c r="H1496">
        <f>VLOOKUP(A1496,Izračun!A:F,6,0)</f>
        <v>235</v>
      </c>
      <c r="J1496" t="s">
        <v>14574</v>
      </c>
      <c r="M1496" t="s">
        <v>8709</v>
      </c>
      <c r="Q1496" s="3">
        <f ca="1">IF(VLOOKUP(A1496,Izračun!A:Q,17,0)=0," ",VLOOKUP(A1496,Izračun!A:Q,17,0))</f>
        <v>13.121099999999998</v>
      </c>
      <c r="R1496" t="s">
        <v>8710</v>
      </c>
      <c r="S1496" t="str">
        <f ca="1">Izračun!$T$1</f>
        <v>0</v>
      </c>
    </row>
    <row r="1497" spans="1:19" x14ac:dyDescent="0.25">
      <c r="A1497" t="s">
        <v>2735</v>
      </c>
      <c r="B1497" t="s">
        <v>13433</v>
      </c>
      <c r="C1497" t="s">
        <v>8708</v>
      </c>
      <c r="F1497" s="2">
        <f>VLOOKUP(A1497,Izračun!A:J,10,0)</f>
        <v>26.9498</v>
      </c>
      <c r="H1497">
        <f>VLOOKUP(A1497,Izračun!A:F,6,0)</f>
        <v>6</v>
      </c>
      <c r="J1497" t="s">
        <v>14574</v>
      </c>
      <c r="M1497" t="s">
        <v>8709</v>
      </c>
      <c r="Q1497" s="3" t="str">
        <f ca="1">IF(VLOOKUP(A1497,Izračun!A:Q,17,0)=0," ",VLOOKUP(A1497,Izračun!A:Q,17,0))</f>
        <v xml:space="preserve"> </v>
      </c>
      <c r="R1497" t="s">
        <v>8710</v>
      </c>
      <c r="S1497" t="str">
        <f ca="1">Izračun!$T$1</f>
        <v>0</v>
      </c>
    </row>
    <row r="1498" spans="1:19" x14ac:dyDescent="0.25">
      <c r="A1498" t="s">
        <v>2743</v>
      </c>
      <c r="B1498" t="s">
        <v>13442</v>
      </c>
      <c r="C1498" t="s">
        <v>8708</v>
      </c>
      <c r="F1498" s="2">
        <f>VLOOKUP(A1498,Izračun!A:J,10,0)</f>
        <v>26.9498</v>
      </c>
      <c r="H1498">
        <f>VLOOKUP(A1498,Izračun!A:F,6,0)</f>
        <v>1</v>
      </c>
      <c r="J1498" t="s">
        <v>14574</v>
      </c>
      <c r="M1498" t="s">
        <v>8709</v>
      </c>
      <c r="Q1498" s="3" t="str">
        <f ca="1">IF(VLOOKUP(A1498,Izračun!A:Q,17,0)=0," ",VLOOKUP(A1498,Izračun!A:Q,17,0))</f>
        <v xml:space="preserve"> </v>
      </c>
      <c r="R1498" t="s">
        <v>8710</v>
      </c>
      <c r="S1498" t="str">
        <f ca="1">Izračun!$T$1</f>
        <v>0</v>
      </c>
    </row>
    <row r="1499" spans="1:19" x14ac:dyDescent="0.25">
      <c r="A1499" t="s">
        <v>7651</v>
      </c>
      <c r="B1499" t="s">
        <v>9530</v>
      </c>
      <c r="C1499" t="s">
        <v>8708</v>
      </c>
      <c r="F1499" s="2">
        <f>VLOOKUP(A1499,Izračun!A:J,10,0)</f>
        <v>22.078949999999999</v>
      </c>
      <c r="H1499">
        <f>VLOOKUP(A1499,Izračun!A:F,6,0)</f>
        <v>3</v>
      </c>
      <c r="J1499" t="s">
        <v>14574</v>
      </c>
      <c r="M1499" t="s">
        <v>8709</v>
      </c>
      <c r="Q1499" s="3">
        <f ca="1">IF(VLOOKUP(A1499,Izračun!A:Q,17,0)=0," ",VLOOKUP(A1499,Izračun!A:Q,17,0))</f>
        <v>20.335874999999998</v>
      </c>
      <c r="R1499" t="s">
        <v>8710</v>
      </c>
      <c r="S1499" t="str">
        <f ca="1">Izračun!$T$1</f>
        <v>0</v>
      </c>
    </row>
    <row r="1500" spans="1:19" x14ac:dyDescent="0.25">
      <c r="A1500" t="s">
        <v>4345</v>
      </c>
      <c r="B1500" t="s">
        <v>11911</v>
      </c>
      <c r="C1500" t="s">
        <v>8708</v>
      </c>
      <c r="F1500" s="2">
        <f>VLOOKUP(A1500,Izračun!A:J,10,0)</f>
        <v>22.098835999999995</v>
      </c>
      <c r="H1500">
        <f>VLOOKUP(A1500,Izračun!A:F,6,0)</f>
        <v>0</v>
      </c>
      <c r="J1500" t="s">
        <v>14574</v>
      </c>
      <c r="M1500" t="s">
        <v>8709</v>
      </c>
      <c r="Q1500" s="3" t="str">
        <f ca="1">IF(VLOOKUP(A1500,Izračun!A:Q,17,0)=0," ",VLOOKUP(A1500,Izračun!A:Q,17,0))</f>
        <v xml:space="preserve"> </v>
      </c>
      <c r="R1500" t="s">
        <v>8710</v>
      </c>
      <c r="S1500" t="str">
        <f ca="1">Izračun!$T$1</f>
        <v>0</v>
      </c>
    </row>
    <row r="1501" spans="1:19" x14ac:dyDescent="0.25">
      <c r="A1501" t="s">
        <v>485</v>
      </c>
      <c r="B1501" t="s">
        <v>12875</v>
      </c>
      <c r="C1501" t="s">
        <v>8708</v>
      </c>
      <c r="F1501" s="2">
        <f>VLOOKUP(A1501,Izračun!A:J,10,0)</f>
        <v>22.106643999999996</v>
      </c>
      <c r="H1501">
        <f>VLOOKUP(A1501,Izračun!A:F,6,0)</f>
        <v>2</v>
      </c>
      <c r="J1501" t="s">
        <v>14574</v>
      </c>
      <c r="M1501" t="s">
        <v>8709</v>
      </c>
      <c r="Q1501" s="3" t="str">
        <f ca="1">IF(VLOOKUP(A1501,Izračun!A:Q,17,0)=0," ",VLOOKUP(A1501,Izračun!A:Q,17,0))</f>
        <v xml:space="preserve"> </v>
      </c>
      <c r="R1501" t="s">
        <v>8710</v>
      </c>
      <c r="S1501" t="str">
        <f ca="1">Izračun!$T$1</f>
        <v>0</v>
      </c>
    </row>
    <row r="1502" spans="1:19" x14ac:dyDescent="0.25">
      <c r="A1502" t="s">
        <v>481</v>
      </c>
      <c r="B1502" t="s">
        <v>12866</v>
      </c>
      <c r="C1502" t="s">
        <v>8708</v>
      </c>
      <c r="F1502" s="2">
        <f>VLOOKUP(A1502,Izračun!A:J,10,0)</f>
        <v>22.118599999999997</v>
      </c>
      <c r="H1502">
        <f>VLOOKUP(A1502,Izračun!A:F,6,0)</f>
        <v>3</v>
      </c>
      <c r="J1502" t="s">
        <v>14574</v>
      </c>
      <c r="M1502" t="s">
        <v>8709</v>
      </c>
      <c r="Q1502" s="3" t="str">
        <f ca="1">IF(VLOOKUP(A1502,Izračun!A:Q,17,0)=0," ",VLOOKUP(A1502,Izračun!A:Q,17,0))</f>
        <v xml:space="preserve"> </v>
      </c>
      <c r="R1502" t="s">
        <v>8710</v>
      </c>
      <c r="S1502" t="str">
        <f ca="1">Izračun!$T$1</f>
        <v>0</v>
      </c>
    </row>
    <row r="1503" spans="1:19" x14ac:dyDescent="0.25">
      <c r="A1503" t="s">
        <v>8257</v>
      </c>
      <c r="B1503" t="s">
        <v>9076</v>
      </c>
      <c r="C1503" t="s">
        <v>8708</v>
      </c>
      <c r="F1503" s="2">
        <f>VLOOKUP(A1503,Izračun!A:J,10,0)</f>
        <v>22.121772</v>
      </c>
      <c r="H1503">
        <f>VLOOKUP(A1503,Izračun!A:F,6,0)</f>
        <v>39</v>
      </c>
      <c r="J1503" t="s">
        <v>14574</v>
      </c>
      <c r="M1503" t="s">
        <v>8709</v>
      </c>
      <c r="Q1503" s="3" t="str">
        <f ca="1">IF(VLOOKUP(A1503,Izračun!A:Q,17,0)=0," ",VLOOKUP(A1503,Izračun!A:Q,17,0))</f>
        <v xml:space="preserve"> </v>
      </c>
      <c r="R1503" t="s">
        <v>8710</v>
      </c>
      <c r="S1503" t="str">
        <f ca="1">Izračun!$T$1</f>
        <v>0</v>
      </c>
    </row>
    <row r="1504" spans="1:19" x14ac:dyDescent="0.25">
      <c r="A1504" t="s">
        <v>7899</v>
      </c>
      <c r="B1504" t="s">
        <v>8867</v>
      </c>
      <c r="C1504" t="s">
        <v>8708</v>
      </c>
      <c r="F1504" s="2">
        <f>VLOOKUP(A1504,Izračun!A:J,10,0)</f>
        <v>22.135679999999997</v>
      </c>
      <c r="H1504">
        <f>VLOOKUP(A1504,Izračun!A:F,6,0)</f>
        <v>0</v>
      </c>
      <c r="J1504" t="s">
        <v>14574</v>
      </c>
      <c r="M1504" t="s">
        <v>8709</v>
      </c>
      <c r="Q1504" s="3" t="str">
        <f ca="1">IF(VLOOKUP(A1504,Izračun!A:Q,17,0)=0," ",VLOOKUP(A1504,Izračun!A:Q,17,0))</f>
        <v xml:space="preserve"> </v>
      </c>
      <c r="R1504" t="s">
        <v>8710</v>
      </c>
      <c r="S1504" t="str">
        <f ca="1">Izračun!$T$1</f>
        <v>0</v>
      </c>
    </row>
    <row r="1505" spans="1:19" x14ac:dyDescent="0.25">
      <c r="A1505" t="s">
        <v>5852</v>
      </c>
      <c r="B1505" t="s">
        <v>11031</v>
      </c>
      <c r="C1505" t="s">
        <v>8708</v>
      </c>
      <c r="F1505" s="2">
        <f>VLOOKUP(A1505,Izračun!A:J,10,0)</f>
        <v>22.142512</v>
      </c>
      <c r="H1505">
        <f>VLOOKUP(A1505,Izračun!A:F,6,0)</f>
        <v>0</v>
      </c>
      <c r="J1505" t="s">
        <v>14574</v>
      </c>
      <c r="M1505" t="s">
        <v>8709</v>
      </c>
      <c r="Q1505" s="3" t="str">
        <f ca="1">IF(VLOOKUP(A1505,Izračun!A:Q,17,0)=0," ",VLOOKUP(A1505,Izračun!A:Q,17,0))</f>
        <v xml:space="preserve"> </v>
      </c>
      <c r="R1505" t="s">
        <v>8710</v>
      </c>
      <c r="S1505" t="str">
        <f ca="1">Izračun!$T$1</f>
        <v>0</v>
      </c>
    </row>
    <row r="1506" spans="1:19" x14ac:dyDescent="0.25">
      <c r="A1506" t="s">
        <v>1809</v>
      </c>
      <c r="B1506" t="s">
        <v>9169</v>
      </c>
      <c r="C1506" t="s">
        <v>8708</v>
      </c>
      <c r="F1506" s="2">
        <f>VLOOKUP(A1506,Izračun!A:J,10,0)</f>
        <v>22.194240000000001</v>
      </c>
      <c r="H1506">
        <f>VLOOKUP(A1506,Izračun!A:F,6,0)</f>
        <v>0</v>
      </c>
      <c r="J1506" t="s">
        <v>14574</v>
      </c>
      <c r="M1506" t="s">
        <v>8709</v>
      </c>
      <c r="Q1506" s="3" t="str">
        <f ca="1">IF(VLOOKUP(A1506,Izračun!A:Q,17,0)=0," ",VLOOKUP(A1506,Izračun!A:Q,17,0))</f>
        <v xml:space="preserve"> </v>
      </c>
      <c r="R1506" t="s">
        <v>8710</v>
      </c>
      <c r="S1506" t="str">
        <f ca="1">Izračun!$T$1</f>
        <v>0</v>
      </c>
    </row>
    <row r="1507" spans="1:19" x14ac:dyDescent="0.25">
      <c r="A1507" t="s">
        <v>2975</v>
      </c>
      <c r="B1507" t="s">
        <v>9446</v>
      </c>
      <c r="C1507" t="s">
        <v>8708</v>
      </c>
      <c r="F1507" s="2">
        <f>VLOOKUP(A1507,Izračun!A:J,10,0)</f>
        <v>22.194240000000001</v>
      </c>
      <c r="H1507">
        <f>VLOOKUP(A1507,Izračun!A:F,6,0)</f>
        <v>10</v>
      </c>
      <c r="J1507" t="s">
        <v>14574</v>
      </c>
      <c r="M1507" t="s">
        <v>8709</v>
      </c>
      <c r="Q1507" s="3" t="str">
        <f ca="1">IF(VLOOKUP(A1507,Izračun!A:Q,17,0)=0," ",VLOOKUP(A1507,Izračun!A:Q,17,0))</f>
        <v xml:space="preserve"> </v>
      </c>
      <c r="R1507" t="s">
        <v>8710</v>
      </c>
      <c r="S1507" t="str">
        <f ca="1">Izračun!$T$1</f>
        <v>0</v>
      </c>
    </row>
    <row r="1508" spans="1:19" x14ac:dyDescent="0.25">
      <c r="A1508" t="s">
        <v>11427</v>
      </c>
      <c r="B1508" t="s">
        <v>13205</v>
      </c>
      <c r="C1508" t="s">
        <v>8708</v>
      </c>
      <c r="F1508" s="2">
        <f>VLOOKUP(A1508,Izračun!A:J,10,0)</f>
        <v>21.023039999999998</v>
      </c>
      <c r="H1508">
        <f>VLOOKUP(A1508,Izračun!A:F,6,0)</f>
        <v>112</v>
      </c>
      <c r="J1508" t="s">
        <v>14574</v>
      </c>
      <c r="M1508" t="s">
        <v>8709</v>
      </c>
      <c r="Q1508" s="3" t="str">
        <f ca="1">IF(VLOOKUP(A1508,Izračun!A:Q,17,0)=0," ",VLOOKUP(A1508,Izračun!A:Q,17,0))</f>
        <v xml:space="preserve"> </v>
      </c>
      <c r="R1508" t="s">
        <v>8710</v>
      </c>
      <c r="S1508" t="str">
        <f ca="1">Izračun!$T$1</f>
        <v>0</v>
      </c>
    </row>
    <row r="1509" spans="1:19" x14ac:dyDescent="0.25">
      <c r="A1509" t="s">
        <v>4286</v>
      </c>
      <c r="B1509" t="s">
        <v>14070</v>
      </c>
      <c r="C1509" t="s">
        <v>8708</v>
      </c>
      <c r="F1509" s="2">
        <f>VLOOKUP(A1509,Izračun!A:J,10,0)</f>
        <v>22.194240000000001</v>
      </c>
      <c r="H1509">
        <f>VLOOKUP(A1509,Izračun!A:F,6,0)</f>
        <v>12</v>
      </c>
      <c r="J1509" t="s">
        <v>14574</v>
      </c>
      <c r="M1509" t="s">
        <v>8709</v>
      </c>
      <c r="Q1509" s="3" t="str">
        <f ca="1">IF(VLOOKUP(A1509,Izračun!A:Q,17,0)=0," ",VLOOKUP(A1509,Izračun!A:Q,17,0))</f>
        <v xml:space="preserve"> </v>
      </c>
      <c r="R1509" t="s">
        <v>8710</v>
      </c>
      <c r="S1509" t="str">
        <f ca="1">Izračun!$T$1</f>
        <v>0</v>
      </c>
    </row>
    <row r="1510" spans="1:19" x14ac:dyDescent="0.25">
      <c r="A1510" t="s">
        <v>543</v>
      </c>
      <c r="B1510" t="s">
        <v>9442</v>
      </c>
      <c r="C1510" t="s">
        <v>8708</v>
      </c>
      <c r="F1510" s="2">
        <f>VLOOKUP(A1510,Izračun!A:J,10,0)</f>
        <v>22.282323999999999</v>
      </c>
      <c r="H1510">
        <f>VLOOKUP(A1510,Izračun!A:F,6,0)</f>
        <v>2</v>
      </c>
      <c r="J1510" t="s">
        <v>14574</v>
      </c>
      <c r="M1510" t="s">
        <v>8709</v>
      </c>
      <c r="Q1510" s="3" t="str">
        <f ca="1">IF(VLOOKUP(A1510,Izračun!A:Q,17,0)=0," ",VLOOKUP(A1510,Izračun!A:Q,17,0))</f>
        <v xml:space="preserve"> </v>
      </c>
      <c r="R1510" t="s">
        <v>8710</v>
      </c>
      <c r="S1510" t="str">
        <f ca="1">Izračun!$T$1</f>
        <v>0</v>
      </c>
    </row>
    <row r="1511" spans="1:19" x14ac:dyDescent="0.25">
      <c r="A1511" t="s">
        <v>6068</v>
      </c>
      <c r="B1511" t="s">
        <v>9349</v>
      </c>
      <c r="C1511" t="s">
        <v>8708</v>
      </c>
      <c r="F1511" s="2">
        <f>VLOOKUP(A1511,Izračun!A:J,10,0)</f>
        <v>22.311360000000001</v>
      </c>
      <c r="H1511">
        <f>VLOOKUP(A1511,Izračun!A:F,6,0)</f>
        <v>5</v>
      </c>
      <c r="J1511" t="s">
        <v>14574</v>
      </c>
      <c r="M1511" t="s">
        <v>8709</v>
      </c>
      <c r="Q1511" s="3" t="str">
        <f ca="1">IF(VLOOKUP(A1511,Izračun!A:Q,17,0)=0," ",VLOOKUP(A1511,Izračun!A:Q,17,0))</f>
        <v xml:space="preserve"> </v>
      </c>
      <c r="R1511" t="s">
        <v>8710</v>
      </c>
      <c r="S1511" t="str">
        <f ca="1">Izračun!$T$1</f>
        <v>0</v>
      </c>
    </row>
    <row r="1512" spans="1:19" x14ac:dyDescent="0.25">
      <c r="A1512" t="s">
        <v>9984</v>
      </c>
      <c r="B1512" t="s">
        <v>10875</v>
      </c>
      <c r="C1512" t="s">
        <v>8708</v>
      </c>
      <c r="F1512" s="2">
        <f>VLOOKUP(A1512,Izračun!A:J,10,0)</f>
        <v>22.3443</v>
      </c>
      <c r="H1512">
        <f>VLOOKUP(A1512,Izračun!A:F,6,0)</f>
        <v>1</v>
      </c>
      <c r="J1512" t="s">
        <v>14574</v>
      </c>
      <c r="M1512" t="s">
        <v>8709</v>
      </c>
      <c r="Q1512" s="3" t="str">
        <f ca="1">IF(VLOOKUP(A1512,Izračun!A:Q,17,0)=0," ",VLOOKUP(A1512,Izračun!A:Q,17,0))</f>
        <v xml:space="preserve"> </v>
      </c>
      <c r="R1512" t="s">
        <v>8710</v>
      </c>
      <c r="S1512" t="str">
        <f ca="1">Izračun!$T$1</f>
        <v>0</v>
      </c>
    </row>
    <row r="1513" spans="1:19" x14ac:dyDescent="0.25">
      <c r="A1513" t="s">
        <v>5636</v>
      </c>
      <c r="B1513" t="s">
        <v>9118</v>
      </c>
      <c r="C1513" t="s">
        <v>8708</v>
      </c>
      <c r="F1513" s="2">
        <f>VLOOKUP(A1513,Izračun!A:J,10,0)</f>
        <v>22.362599999999997</v>
      </c>
      <c r="H1513">
        <f>VLOOKUP(A1513,Izračun!A:F,6,0)</f>
        <v>15</v>
      </c>
      <c r="J1513" t="s">
        <v>14574</v>
      </c>
      <c r="M1513" t="s">
        <v>8709</v>
      </c>
      <c r="Q1513" s="3" t="str">
        <f ca="1">IF(VLOOKUP(A1513,Izračun!A:Q,17,0)=0," ",VLOOKUP(A1513,Izračun!A:Q,17,0))</f>
        <v xml:space="preserve"> </v>
      </c>
      <c r="R1513" t="s">
        <v>8710</v>
      </c>
      <c r="S1513" t="str">
        <f ca="1">Izračun!$T$1</f>
        <v>0</v>
      </c>
    </row>
    <row r="1514" spans="1:19" x14ac:dyDescent="0.25">
      <c r="A1514" t="s">
        <v>4363</v>
      </c>
      <c r="B1514" t="s">
        <v>11839</v>
      </c>
      <c r="C1514" t="s">
        <v>8708</v>
      </c>
      <c r="F1514" s="2">
        <f>VLOOKUP(A1514,Izračun!A:J,10,0)</f>
        <v>22.362599999999997</v>
      </c>
      <c r="H1514">
        <f>VLOOKUP(A1514,Izračun!A:F,6,0)</f>
        <v>12</v>
      </c>
      <c r="J1514" t="s">
        <v>14574</v>
      </c>
      <c r="M1514" t="s">
        <v>8709</v>
      </c>
      <c r="Q1514" s="3" t="str">
        <f ca="1">IF(VLOOKUP(A1514,Izračun!A:Q,17,0)=0," ",VLOOKUP(A1514,Izračun!A:Q,17,0))</f>
        <v xml:space="preserve"> </v>
      </c>
      <c r="R1514" t="s">
        <v>8710</v>
      </c>
      <c r="S1514" t="str">
        <f ca="1">Izračun!$T$1</f>
        <v>0</v>
      </c>
    </row>
    <row r="1515" spans="1:19" x14ac:dyDescent="0.25">
      <c r="A1515" t="s">
        <v>5425</v>
      </c>
      <c r="B1515" t="s">
        <v>9051</v>
      </c>
      <c r="C1515" t="s">
        <v>8708</v>
      </c>
      <c r="F1515" s="2">
        <f>VLOOKUP(A1515,Izračun!A:J,10,0)</f>
        <v>22.47728</v>
      </c>
      <c r="H1515">
        <f>VLOOKUP(A1515,Izračun!A:F,6,0)</f>
        <v>72</v>
      </c>
      <c r="J1515" t="s">
        <v>14574</v>
      </c>
      <c r="M1515" t="s">
        <v>8709</v>
      </c>
      <c r="Q1515" s="3" t="str">
        <f ca="1">IF(VLOOKUP(A1515,Izračun!A:Q,17,0)=0," ",VLOOKUP(A1515,Izračun!A:Q,17,0))</f>
        <v xml:space="preserve"> </v>
      </c>
      <c r="R1515" t="s">
        <v>8710</v>
      </c>
      <c r="S1515" t="str">
        <f ca="1">Izračun!$T$1</f>
        <v>0</v>
      </c>
    </row>
    <row r="1516" spans="1:19" x14ac:dyDescent="0.25">
      <c r="A1516" t="s">
        <v>7267</v>
      </c>
      <c r="B1516" t="s">
        <v>8730</v>
      </c>
      <c r="C1516" t="s">
        <v>8708</v>
      </c>
      <c r="F1516" s="2">
        <f>VLOOKUP(A1516,Izračun!A:J,10,0)</f>
        <v>22.533887999999997</v>
      </c>
      <c r="H1516">
        <f>VLOOKUP(A1516,Izračun!A:F,6,0)</f>
        <v>0</v>
      </c>
      <c r="J1516" t="s">
        <v>14574</v>
      </c>
      <c r="M1516" t="s">
        <v>8709</v>
      </c>
      <c r="Q1516" s="3" t="str">
        <f ca="1">IF(VLOOKUP(A1516,Izračun!A:Q,17,0)=0," ",VLOOKUP(A1516,Izračun!A:Q,17,0))</f>
        <v xml:space="preserve"> </v>
      </c>
      <c r="R1516" t="s">
        <v>8710</v>
      </c>
      <c r="S1516" t="str">
        <f ca="1">Izračun!$T$1</f>
        <v>0</v>
      </c>
    </row>
    <row r="1517" spans="1:19" x14ac:dyDescent="0.25">
      <c r="A1517" t="s">
        <v>10750</v>
      </c>
      <c r="B1517" t="s">
        <v>12715</v>
      </c>
      <c r="C1517" t="s">
        <v>8708</v>
      </c>
      <c r="F1517" s="2">
        <f>VLOOKUP(A1517,Izračun!A:J,10,0)</f>
        <v>22.596839999999997</v>
      </c>
      <c r="H1517">
        <f>VLOOKUP(A1517,Izračun!A:F,6,0)</f>
        <v>39</v>
      </c>
      <c r="J1517" t="s">
        <v>14574</v>
      </c>
      <c r="M1517" t="s">
        <v>8709</v>
      </c>
      <c r="Q1517" s="3" t="str">
        <f ca="1">IF(VLOOKUP(A1517,Izračun!A:Q,17,0)=0," ",VLOOKUP(A1517,Izračun!A:Q,17,0))</f>
        <v xml:space="preserve"> </v>
      </c>
      <c r="R1517" t="s">
        <v>8710</v>
      </c>
      <c r="S1517" t="str">
        <f ca="1">Izračun!$T$1</f>
        <v>0</v>
      </c>
    </row>
    <row r="1518" spans="1:19" x14ac:dyDescent="0.25">
      <c r="A1518" t="s">
        <v>7729</v>
      </c>
      <c r="B1518" t="s">
        <v>10839</v>
      </c>
      <c r="C1518" t="s">
        <v>8708</v>
      </c>
      <c r="F1518" s="2">
        <f>VLOOKUP(A1518,Izračun!A:J,10,0)</f>
        <v>22.656619999999997</v>
      </c>
      <c r="H1518">
        <f>VLOOKUP(A1518,Izračun!A:F,6,0)</f>
        <v>26</v>
      </c>
      <c r="J1518" t="s">
        <v>14574</v>
      </c>
      <c r="M1518" t="s">
        <v>8709</v>
      </c>
      <c r="Q1518" s="3" t="str">
        <f ca="1">IF(VLOOKUP(A1518,Izračun!A:Q,17,0)=0," ",VLOOKUP(A1518,Izračun!A:Q,17,0))</f>
        <v xml:space="preserve"> </v>
      </c>
      <c r="R1518" t="s">
        <v>8710</v>
      </c>
      <c r="S1518" t="str">
        <f ca="1">Izračun!$T$1</f>
        <v>0</v>
      </c>
    </row>
    <row r="1519" spans="1:19" x14ac:dyDescent="0.25">
      <c r="A1519" t="s">
        <v>6377</v>
      </c>
      <c r="B1519" t="s">
        <v>12873</v>
      </c>
      <c r="C1519" t="s">
        <v>8708</v>
      </c>
      <c r="F1519" s="2">
        <f>VLOOKUP(A1519,Izračun!A:J,10,0)</f>
        <v>22.704809999999998</v>
      </c>
      <c r="H1519">
        <f>VLOOKUP(A1519,Izračun!A:F,6,0)</f>
        <v>3</v>
      </c>
      <c r="J1519" t="s">
        <v>14574</v>
      </c>
      <c r="M1519" t="s">
        <v>8709</v>
      </c>
      <c r="Q1519" s="3" t="str">
        <f ca="1">IF(VLOOKUP(A1519,Izračun!A:Q,17,0)=0," ",VLOOKUP(A1519,Izračun!A:Q,17,0))</f>
        <v xml:space="preserve"> </v>
      </c>
      <c r="R1519" t="s">
        <v>8710</v>
      </c>
      <c r="S1519" t="str">
        <f ca="1">Izračun!$T$1</f>
        <v>0</v>
      </c>
    </row>
    <row r="1520" spans="1:19" x14ac:dyDescent="0.25">
      <c r="A1520" t="s">
        <v>8602</v>
      </c>
      <c r="B1520" t="s">
        <v>10401</v>
      </c>
      <c r="C1520" t="s">
        <v>8708</v>
      </c>
      <c r="F1520" s="2">
        <f>VLOOKUP(A1520,Izračun!A:J,10,0)</f>
        <v>22.798383999999995</v>
      </c>
      <c r="H1520">
        <f>VLOOKUP(A1520,Izračun!A:F,6,0)</f>
        <v>3</v>
      </c>
      <c r="J1520" t="s">
        <v>14574</v>
      </c>
      <c r="M1520" t="s">
        <v>8709</v>
      </c>
      <c r="Q1520" s="3" t="str">
        <f ca="1">IF(VLOOKUP(A1520,Izračun!A:Q,17,0)=0," ",VLOOKUP(A1520,Izračun!A:Q,17,0))</f>
        <v xml:space="preserve"> </v>
      </c>
      <c r="R1520" t="s">
        <v>8710</v>
      </c>
      <c r="S1520" t="str">
        <f ca="1">Izračun!$T$1</f>
        <v>0</v>
      </c>
    </row>
    <row r="1521" spans="1:19" x14ac:dyDescent="0.25">
      <c r="A1521" t="s">
        <v>7968</v>
      </c>
      <c r="B1521" t="s">
        <v>9128</v>
      </c>
      <c r="C1521" t="s">
        <v>8708</v>
      </c>
      <c r="F1521" s="2">
        <f>VLOOKUP(A1521,Izračun!A:J,10,0)</f>
        <v>22.87866</v>
      </c>
      <c r="H1521">
        <f>VLOOKUP(A1521,Izračun!A:F,6,0)</f>
        <v>16</v>
      </c>
      <c r="J1521" t="s">
        <v>14574</v>
      </c>
      <c r="M1521" t="s">
        <v>8709</v>
      </c>
      <c r="Q1521" s="3" t="str">
        <f ca="1">IF(VLOOKUP(A1521,Izračun!A:Q,17,0)=0," ",VLOOKUP(A1521,Izračun!A:Q,17,0))</f>
        <v xml:space="preserve"> </v>
      </c>
      <c r="R1521" t="s">
        <v>8710</v>
      </c>
      <c r="S1521" t="str">
        <f ca="1">Izračun!$T$1</f>
        <v>0</v>
      </c>
    </row>
    <row r="1522" spans="1:19" x14ac:dyDescent="0.25">
      <c r="A1522" t="s">
        <v>10306</v>
      </c>
      <c r="B1522" t="s">
        <v>11880</v>
      </c>
      <c r="C1522" t="s">
        <v>8708</v>
      </c>
      <c r="F1522" s="2">
        <f>VLOOKUP(A1522,Izračun!A:J,10,0)</f>
        <v>22.87866</v>
      </c>
      <c r="H1522">
        <f>VLOOKUP(A1522,Izračun!A:F,6,0)</f>
        <v>0</v>
      </c>
      <c r="J1522" t="s">
        <v>14574</v>
      </c>
      <c r="M1522" t="s">
        <v>8709</v>
      </c>
      <c r="Q1522" s="3" t="str">
        <f ca="1">IF(VLOOKUP(A1522,Izračun!A:Q,17,0)=0," ",VLOOKUP(A1522,Izračun!A:Q,17,0))</f>
        <v xml:space="preserve"> </v>
      </c>
      <c r="R1522" t="s">
        <v>8710</v>
      </c>
      <c r="S1522" t="str">
        <f ca="1">Izračun!$T$1</f>
        <v>0</v>
      </c>
    </row>
    <row r="1523" spans="1:19" x14ac:dyDescent="0.25">
      <c r="A1523" t="s">
        <v>3900</v>
      </c>
      <c r="B1523" t="s">
        <v>11870</v>
      </c>
      <c r="C1523" t="s">
        <v>8708</v>
      </c>
      <c r="F1523" s="2">
        <f>VLOOKUP(A1523,Izračun!A:J,10,0)</f>
        <v>22.87866</v>
      </c>
      <c r="H1523">
        <f>VLOOKUP(A1523,Izračun!A:F,6,0)</f>
        <v>3</v>
      </c>
      <c r="J1523" t="s">
        <v>14574</v>
      </c>
      <c r="M1523" t="s">
        <v>8709</v>
      </c>
      <c r="Q1523" s="3" t="str">
        <f ca="1">IF(VLOOKUP(A1523,Izračun!A:Q,17,0)=0," ",VLOOKUP(A1523,Izračun!A:Q,17,0))</f>
        <v xml:space="preserve"> </v>
      </c>
      <c r="R1523" t="s">
        <v>8710</v>
      </c>
      <c r="S1523" t="str">
        <f ca="1">Izračun!$T$1</f>
        <v>0</v>
      </c>
    </row>
    <row r="1524" spans="1:19" x14ac:dyDescent="0.25">
      <c r="A1524" t="s">
        <v>7931</v>
      </c>
      <c r="B1524" t="s">
        <v>8988</v>
      </c>
      <c r="C1524" t="s">
        <v>8708</v>
      </c>
      <c r="F1524" s="2">
        <f>VLOOKUP(A1524,Izračun!A:J,10,0)</f>
        <v>22.87866</v>
      </c>
      <c r="H1524">
        <f>VLOOKUP(A1524,Izračun!A:F,6,0)</f>
        <v>13</v>
      </c>
      <c r="J1524" t="s">
        <v>14574</v>
      </c>
      <c r="M1524" t="s">
        <v>8709</v>
      </c>
      <c r="Q1524" s="3" t="str">
        <f ca="1">IF(VLOOKUP(A1524,Izračun!A:Q,17,0)=0," ",VLOOKUP(A1524,Izračun!A:Q,17,0))</f>
        <v xml:space="preserve"> </v>
      </c>
      <c r="R1524" t="s">
        <v>8710</v>
      </c>
      <c r="S1524" t="str">
        <f ca="1">Izračun!$T$1</f>
        <v>0</v>
      </c>
    </row>
    <row r="1525" spans="1:19" x14ac:dyDescent="0.25">
      <c r="A1525" t="s">
        <v>6563</v>
      </c>
      <c r="B1525" t="s">
        <v>13140</v>
      </c>
      <c r="C1525" t="s">
        <v>8708</v>
      </c>
      <c r="F1525" s="2">
        <f>VLOOKUP(A1525,Izračun!A:J,10,0)</f>
        <v>22.887809999999998</v>
      </c>
      <c r="H1525">
        <f>VLOOKUP(A1525,Izračun!A:F,6,0)</f>
        <v>10</v>
      </c>
      <c r="J1525" t="s">
        <v>14574</v>
      </c>
      <c r="M1525" t="s">
        <v>8709</v>
      </c>
      <c r="Q1525" s="3" t="str">
        <f ca="1">IF(VLOOKUP(A1525,Izračun!A:Q,17,0)=0," ",VLOOKUP(A1525,Izračun!A:Q,17,0))</f>
        <v xml:space="preserve"> </v>
      </c>
      <c r="R1525" t="s">
        <v>8710</v>
      </c>
      <c r="S1525" t="str">
        <f ca="1">Izračun!$T$1</f>
        <v>0</v>
      </c>
    </row>
    <row r="1526" spans="1:19" x14ac:dyDescent="0.25">
      <c r="A1526" t="s">
        <v>7075</v>
      </c>
      <c r="B1526" t="s">
        <v>13229</v>
      </c>
      <c r="C1526" t="s">
        <v>8708</v>
      </c>
      <c r="F1526" s="2">
        <f>VLOOKUP(A1526,Izračun!A:J,10,0)</f>
        <v>22.89696</v>
      </c>
      <c r="H1526">
        <f>VLOOKUP(A1526,Izračun!A:F,6,0)</f>
        <v>7</v>
      </c>
      <c r="J1526" t="s">
        <v>14574</v>
      </c>
      <c r="M1526" t="s">
        <v>8709</v>
      </c>
      <c r="Q1526" s="3" t="str">
        <f ca="1">IF(VLOOKUP(A1526,Izračun!A:Q,17,0)=0," ",VLOOKUP(A1526,Izračun!A:Q,17,0))</f>
        <v xml:space="preserve"> </v>
      </c>
      <c r="R1526" t="s">
        <v>8710</v>
      </c>
      <c r="S1526" t="str">
        <f ca="1">Izračun!$T$1</f>
        <v>0</v>
      </c>
    </row>
    <row r="1527" spans="1:19" x14ac:dyDescent="0.25">
      <c r="A1527" t="s">
        <v>1158</v>
      </c>
      <c r="B1527" t="s">
        <v>12001</v>
      </c>
      <c r="C1527" t="s">
        <v>8708</v>
      </c>
      <c r="F1527" s="2">
        <f>VLOOKUP(A1527,Izračun!A:J,10,0)</f>
        <v>22.901595999999998</v>
      </c>
      <c r="H1527">
        <f>VLOOKUP(A1527,Izračun!A:F,6,0)</f>
        <v>0</v>
      </c>
      <c r="J1527" t="s">
        <v>14574</v>
      </c>
      <c r="M1527" t="s">
        <v>8709</v>
      </c>
      <c r="Q1527" s="3" t="str">
        <f ca="1">IF(VLOOKUP(A1527,Izračun!A:Q,17,0)=0," ",VLOOKUP(A1527,Izračun!A:Q,17,0))</f>
        <v xml:space="preserve"> </v>
      </c>
      <c r="R1527" t="s">
        <v>8710</v>
      </c>
      <c r="S1527" t="str">
        <f ca="1">Izračun!$T$1</f>
        <v>0</v>
      </c>
    </row>
    <row r="1528" spans="1:19" x14ac:dyDescent="0.25">
      <c r="A1528" t="s">
        <v>2733</v>
      </c>
      <c r="B1528" t="s">
        <v>13093</v>
      </c>
      <c r="C1528" t="s">
        <v>8708</v>
      </c>
      <c r="F1528" s="2">
        <f>VLOOKUP(A1528,Izračun!A:J,10,0)</f>
        <v>22.913064000000002</v>
      </c>
      <c r="H1528">
        <f>VLOOKUP(A1528,Izračun!A:F,6,0)</f>
        <v>94</v>
      </c>
      <c r="J1528" t="s">
        <v>14574</v>
      </c>
      <c r="M1528" t="s">
        <v>8709</v>
      </c>
      <c r="Q1528" s="3" t="str">
        <f ca="1">IF(VLOOKUP(A1528,Izračun!A:Q,17,0)=0," ",VLOOKUP(A1528,Izračun!A:Q,17,0))</f>
        <v xml:space="preserve"> </v>
      </c>
      <c r="R1528" t="s">
        <v>8710</v>
      </c>
      <c r="S1528" t="str">
        <f ca="1">Izračun!$T$1</f>
        <v>0</v>
      </c>
    </row>
    <row r="1529" spans="1:19" x14ac:dyDescent="0.25">
      <c r="A1529" t="s">
        <v>10760</v>
      </c>
      <c r="B1529" t="s">
        <v>12795</v>
      </c>
      <c r="C1529" t="s">
        <v>8708</v>
      </c>
      <c r="F1529" s="2">
        <f>VLOOKUP(A1529,Izračun!A:J,10,0)</f>
        <v>21.939260000000001</v>
      </c>
      <c r="H1529">
        <f>VLOOKUP(A1529,Izračun!A:F,6,0)</f>
        <v>34</v>
      </c>
      <c r="J1529" t="s">
        <v>14574</v>
      </c>
      <c r="M1529" t="s">
        <v>8709</v>
      </c>
      <c r="Q1529" s="3" t="str">
        <f ca="1">IF(VLOOKUP(A1529,Izračun!A:Q,17,0)=0," ",VLOOKUP(A1529,Izračun!A:Q,17,0))</f>
        <v xml:space="preserve"> </v>
      </c>
      <c r="R1529" t="s">
        <v>8710</v>
      </c>
      <c r="S1529" t="str">
        <f ca="1">Izračun!$T$1</f>
        <v>0</v>
      </c>
    </row>
    <row r="1530" spans="1:19" x14ac:dyDescent="0.25">
      <c r="A1530" t="s">
        <v>11545</v>
      </c>
      <c r="B1530" t="s">
        <v>11778</v>
      </c>
      <c r="C1530" t="s">
        <v>8708</v>
      </c>
      <c r="F1530" s="2">
        <f>VLOOKUP(A1530,Izračun!A:J,10,0)</f>
        <v>23.122050000000002</v>
      </c>
      <c r="H1530">
        <f>VLOOKUP(A1530,Izračun!A:F,6,0)</f>
        <v>1</v>
      </c>
      <c r="J1530" t="s">
        <v>14574</v>
      </c>
      <c r="M1530" t="s">
        <v>8709</v>
      </c>
      <c r="Q1530" s="3">
        <f ca="1">IF(VLOOKUP(A1530,Izračun!A:Q,17,0)=0," ",VLOOKUP(A1530,Izračun!A:Q,17,0))</f>
        <v>21.296624999999999</v>
      </c>
      <c r="R1530" t="s">
        <v>8710</v>
      </c>
      <c r="S1530" t="str">
        <f ca="1">Izračun!$T$1</f>
        <v>0</v>
      </c>
    </row>
    <row r="1531" spans="1:19" x14ac:dyDescent="0.25">
      <c r="A1531" t="s">
        <v>11541</v>
      </c>
      <c r="B1531" t="s">
        <v>11768</v>
      </c>
      <c r="C1531" t="s">
        <v>8708</v>
      </c>
      <c r="F1531" s="2">
        <f>VLOOKUP(A1531,Izračun!A:J,10,0)</f>
        <v>23.122050000000002</v>
      </c>
      <c r="H1531">
        <f>VLOOKUP(A1531,Izračun!A:F,6,0)</f>
        <v>2</v>
      </c>
      <c r="J1531" t="s">
        <v>14574</v>
      </c>
      <c r="M1531" t="s">
        <v>8709</v>
      </c>
      <c r="Q1531" s="3">
        <f ca="1">IF(VLOOKUP(A1531,Izračun!A:Q,17,0)=0," ",VLOOKUP(A1531,Izračun!A:Q,17,0))</f>
        <v>21.296624999999999</v>
      </c>
      <c r="R1531" t="s">
        <v>8710</v>
      </c>
      <c r="S1531" t="str">
        <f ca="1">Izračun!$T$1</f>
        <v>0</v>
      </c>
    </row>
    <row r="1532" spans="1:19" x14ac:dyDescent="0.25">
      <c r="A1532" t="s">
        <v>11433</v>
      </c>
      <c r="B1532" t="s">
        <v>12420</v>
      </c>
      <c r="C1532" t="s">
        <v>8708</v>
      </c>
      <c r="F1532" s="2">
        <f>VLOOKUP(A1532,Izračun!A:J,10,0)</f>
        <v>23.122050000000002</v>
      </c>
      <c r="H1532">
        <f>VLOOKUP(A1532,Izračun!A:F,6,0)</f>
        <v>13</v>
      </c>
      <c r="J1532" t="s">
        <v>14574</v>
      </c>
      <c r="M1532" t="s">
        <v>8709</v>
      </c>
      <c r="Q1532" s="3" t="str">
        <f ca="1">IF(VLOOKUP(A1532,Izračun!A:Q,17,0)=0," ",VLOOKUP(A1532,Izračun!A:Q,17,0))</f>
        <v xml:space="preserve"> </v>
      </c>
      <c r="R1532" t="s">
        <v>8710</v>
      </c>
      <c r="S1532" t="str">
        <f ca="1">Izračun!$T$1</f>
        <v>0</v>
      </c>
    </row>
    <row r="1533" spans="1:19" x14ac:dyDescent="0.25">
      <c r="A1533" t="s">
        <v>11526</v>
      </c>
      <c r="B1533" t="s">
        <v>12537</v>
      </c>
      <c r="C1533" t="s">
        <v>8708</v>
      </c>
      <c r="F1533" s="2">
        <f>VLOOKUP(A1533,Izračun!A:J,10,0)</f>
        <v>23.122050000000002</v>
      </c>
      <c r="H1533">
        <f>VLOOKUP(A1533,Izračun!A:F,6,0)</f>
        <v>3</v>
      </c>
      <c r="J1533" t="s">
        <v>14574</v>
      </c>
      <c r="M1533" t="s">
        <v>8709</v>
      </c>
      <c r="Q1533" s="3">
        <f ca="1">IF(VLOOKUP(A1533,Izračun!A:Q,17,0)=0," ",VLOOKUP(A1533,Izračun!A:Q,17,0))</f>
        <v>21.296624999999999</v>
      </c>
      <c r="R1533" t="s">
        <v>8710</v>
      </c>
      <c r="S1533" t="str">
        <f ca="1">Izračun!$T$1</f>
        <v>0</v>
      </c>
    </row>
    <row r="1534" spans="1:19" x14ac:dyDescent="0.25">
      <c r="A1534" t="s">
        <v>11583</v>
      </c>
      <c r="B1534" t="s">
        <v>14014</v>
      </c>
      <c r="C1534" t="s">
        <v>8708</v>
      </c>
      <c r="F1534" s="2">
        <f>VLOOKUP(A1534,Izračun!A:J,10,0)</f>
        <v>23.122050000000002</v>
      </c>
      <c r="H1534">
        <f>VLOOKUP(A1534,Izračun!A:F,6,0)</f>
        <v>0</v>
      </c>
      <c r="J1534" t="s">
        <v>14574</v>
      </c>
      <c r="M1534" t="s">
        <v>8709</v>
      </c>
      <c r="Q1534" s="3">
        <f ca="1">IF(VLOOKUP(A1534,Izračun!A:Q,17,0)=0," ",VLOOKUP(A1534,Izračun!A:Q,17,0))</f>
        <v>21.296624999999999</v>
      </c>
      <c r="R1534" t="s">
        <v>8710</v>
      </c>
      <c r="S1534" t="str">
        <f ca="1">Izračun!$T$1</f>
        <v>0</v>
      </c>
    </row>
    <row r="1535" spans="1:19" x14ac:dyDescent="0.25">
      <c r="A1535" t="s">
        <v>11524</v>
      </c>
      <c r="B1535" t="s">
        <v>14095</v>
      </c>
      <c r="C1535" t="s">
        <v>8708</v>
      </c>
      <c r="F1535" s="2">
        <f>VLOOKUP(A1535,Izračun!A:J,10,0)</f>
        <v>23.122050000000002</v>
      </c>
      <c r="H1535">
        <f>VLOOKUP(A1535,Izračun!A:F,6,0)</f>
        <v>1</v>
      </c>
      <c r="J1535" t="s">
        <v>14574</v>
      </c>
      <c r="M1535" t="s">
        <v>8709</v>
      </c>
      <c r="Q1535" s="3">
        <f ca="1">IF(VLOOKUP(A1535,Izračun!A:Q,17,0)=0," ",VLOOKUP(A1535,Izračun!A:Q,17,0))</f>
        <v>21.296624999999999</v>
      </c>
      <c r="R1535" t="s">
        <v>8710</v>
      </c>
      <c r="S1535" t="str">
        <f ca="1">Izračun!$T$1</f>
        <v>0</v>
      </c>
    </row>
    <row r="1536" spans="1:19" x14ac:dyDescent="0.25">
      <c r="A1536" t="s">
        <v>11655</v>
      </c>
      <c r="B1536" t="s">
        <v>12581</v>
      </c>
      <c r="C1536" t="s">
        <v>8708</v>
      </c>
      <c r="F1536" s="2">
        <f>VLOOKUP(A1536,Izračun!A:J,10,0)</f>
        <v>23.122050000000002</v>
      </c>
      <c r="H1536">
        <f>VLOOKUP(A1536,Izračun!A:F,6,0)</f>
        <v>4</v>
      </c>
      <c r="J1536" t="s">
        <v>14574</v>
      </c>
      <c r="M1536" t="s">
        <v>8709</v>
      </c>
      <c r="Q1536" s="3">
        <f ca="1">IF(VLOOKUP(A1536,Izračun!A:Q,17,0)=0," ",VLOOKUP(A1536,Izračun!A:Q,17,0))</f>
        <v>21.296624999999999</v>
      </c>
      <c r="R1536" t="s">
        <v>8710</v>
      </c>
      <c r="S1536" t="str">
        <f ca="1">Izračun!$T$1</f>
        <v>0</v>
      </c>
    </row>
    <row r="1537" spans="1:19" x14ac:dyDescent="0.25">
      <c r="A1537" t="s">
        <v>11543</v>
      </c>
      <c r="B1537" t="s">
        <v>11781</v>
      </c>
      <c r="C1537" t="s">
        <v>8708</v>
      </c>
      <c r="F1537" s="2">
        <f>VLOOKUP(A1537,Izračun!A:J,10,0)</f>
        <v>23.122050000000002</v>
      </c>
      <c r="H1537">
        <f>VLOOKUP(A1537,Izračun!A:F,6,0)</f>
        <v>1</v>
      </c>
      <c r="J1537" t="s">
        <v>14574</v>
      </c>
      <c r="M1537" t="s">
        <v>8709</v>
      </c>
      <c r="Q1537" s="3">
        <f ca="1">IF(VLOOKUP(A1537,Izračun!A:Q,17,0)=0," ",VLOOKUP(A1537,Izračun!A:Q,17,0))</f>
        <v>21.296624999999999</v>
      </c>
      <c r="R1537" t="s">
        <v>8710</v>
      </c>
      <c r="S1537" t="str">
        <f ca="1">Izračun!$T$1</f>
        <v>0</v>
      </c>
    </row>
    <row r="1538" spans="1:19" x14ac:dyDescent="0.25">
      <c r="A1538" t="s">
        <v>11657</v>
      </c>
      <c r="B1538" t="s">
        <v>12519</v>
      </c>
      <c r="C1538" t="s">
        <v>8708</v>
      </c>
      <c r="F1538" s="2">
        <f>VLOOKUP(A1538,Izračun!A:J,10,0)</f>
        <v>23.122050000000002</v>
      </c>
      <c r="H1538">
        <f>VLOOKUP(A1538,Izračun!A:F,6,0)</f>
        <v>10</v>
      </c>
      <c r="J1538" t="s">
        <v>14574</v>
      </c>
      <c r="M1538" t="s">
        <v>8709</v>
      </c>
      <c r="Q1538" s="3">
        <f ca="1">IF(VLOOKUP(A1538,Izračun!A:Q,17,0)=0," ",VLOOKUP(A1538,Izračun!A:Q,17,0))</f>
        <v>21.296624999999999</v>
      </c>
      <c r="R1538" t="s">
        <v>8710</v>
      </c>
      <c r="S1538" t="str">
        <f ca="1">Izračun!$T$1</f>
        <v>0</v>
      </c>
    </row>
    <row r="1539" spans="1:19" x14ac:dyDescent="0.25">
      <c r="A1539" t="s">
        <v>11453</v>
      </c>
      <c r="B1539" t="s">
        <v>13990</v>
      </c>
      <c r="C1539" t="s">
        <v>8708</v>
      </c>
      <c r="F1539" s="2">
        <f>VLOOKUP(A1539,Izračun!A:J,10,0)</f>
        <v>23.122050000000002</v>
      </c>
      <c r="H1539">
        <f>VLOOKUP(A1539,Izračun!A:F,6,0)</f>
        <v>36</v>
      </c>
      <c r="J1539" t="s">
        <v>14574</v>
      </c>
      <c r="M1539" t="s">
        <v>8709</v>
      </c>
      <c r="Q1539" s="3">
        <f ca="1">IF(VLOOKUP(A1539,Izračun!A:Q,17,0)=0," ",VLOOKUP(A1539,Izračun!A:Q,17,0))</f>
        <v>21.296624999999999</v>
      </c>
      <c r="R1539" t="s">
        <v>8710</v>
      </c>
      <c r="S1539" t="str">
        <f ca="1">Izračun!$T$1</f>
        <v>0</v>
      </c>
    </row>
    <row r="1540" spans="1:19" x14ac:dyDescent="0.25">
      <c r="A1540" t="s">
        <v>4524</v>
      </c>
      <c r="B1540" t="s">
        <v>12827</v>
      </c>
      <c r="C1540" t="s">
        <v>8708</v>
      </c>
      <c r="F1540" s="2">
        <f>VLOOKUP(A1540,Izračun!A:J,10,0)</f>
        <v>23.145254400000002</v>
      </c>
      <c r="H1540">
        <f>VLOOKUP(A1540,Izračun!A:F,6,0)</f>
        <v>8</v>
      </c>
      <c r="J1540" t="s">
        <v>14574</v>
      </c>
      <c r="M1540" t="s">
        <v>8709</v>
      </c>
      <c r="Q1540" s="3" t="str">
        <f ca="1">IF(VLOOKUP(A1540,Izračun!A:Q,17,0)=0," ",VLOOKUP(A1540,Izračun!A:Q,17,0))</f>
        <v xml:space="preserve"> </v>
      </c>
      <c r="R1540" t="s">
        <v>8710</v>
      </c>
      <c r="S1540" t="str">
        <f ca="1">Izračun!$T$1</f>
        <v>0</v>
      </c>
    </row>
    <row r="1541" spans="1:19" x14ac:dyDescent="0.25">
      <c r="A1541" t="s">
        <v>2815</v>
      </c>
      <c r="B1541" t="s">
        <v>9242</v>
      </c>
      <c r="C1541" t="s">
        <v>8708</v>
      </c>
      <c r="F1541" s="2">
        <f>VLOOKUP(A1541,Izračun!A:J,10,0)</f>
        <v>23.176827999999997</v>
      </c>
      <c r="H1541">
        <f>VLOOKUP(A1541,Izračun!A:F,6,0)</f>
        <v>56</v>
      </c>
      <c r="J1541" t="s">
        <v>14574</v>
      </c>
      <c r="M1541" t="s">
        <v>8709</v>
      </c>
      <c r="Q1541" s="3" t="str">
        <f ca="1">IF(VLOOKUP(A1541,Izračun!A:Q,17,0)=0," ",VLOOKUP(A1541,Izračun!A:Q,17,0))</f>
        <v xml:space="preserve"> </v>
      </c>
      <c r="R1541" t="s">
        <v>8710</v>
      </c>
      <c r="S1541" t="str">
        <f ca="1">Izračun!$T$1</f>
        <v>0</v>
      </c>
    </row>
    <row r="1542" spans="1:19" x14ac:dyDescent="0.25">
      <c r="A1542" t="s">
        <v>1290</v>
      </c>
      <c r="B1542" t="s">
        <v>11883</v>
      </c>
      <c r="C1542" t="s">
        <v>8708</v>
      </c>
      <c r="F1542" s="2">
        <f>VLOOKUP(A1542,Izračun!A:J,10,0)</f>
        <v>23.234168000000004</v>
      </c>
      <c r="H1542">
        <f>VLOOKUP(A1542,Izračun!A:F,6,0)</f>
        <v>2</v>
      </c>
      <c r="J1542" t="s">
        <v>14574</v>
      </c>
      <c r="M1542" t="s">
        <v>8709</v>
      </c>
      <c r="Q1542" s="3" t="str">
        <f ca="1">IF(VLOOKUP(A1542,Izračun!A:Q,17,0)=0," ",VLOOKUP(A1542,Izračun!A:Q,17,0))</f>
        <v xml:space="preserve"> </v>
      </c>
      <c r="R1542" t="s">
        <v>8710</v>
      </c>
      <c r="S1542" t="str">
        <f ca="1">Izračun!$T$1</f>
        <v>0</v>
      </c>
    </row>
    <row r="1543" spans="1:19" x14ac:dyDescent="0.25">
      <c r="A1543" t="s">
        <v>5840</v>
      </c>
      <c r="B1543" t="s">
        <v>10989</v>
      </c>
      <c r="C1543" t="s">
        <v>8708</v>
      </c>
      <c r="F1543" s="2">
        <f>VLOOKUP(A1543,Izračun!A:J,10,0)</f>
        <v>23.241</v>
      </c>
      <c r="H1543">
        <f>VLOOKUP(A1543,Izračun!A:F,6,0)</f>
        <v>0</v>
      </c>
      <c r="J1543" t="s">
        <v>14574</v>
      </c>
      <c r="M1543" t="s">
        <v>8709</v>
      </c>
      <c r="Q1543" s="3" t="str">
        <f ca="1">IF(VLOOKUP(A1543,Izračun!A:Q,17,0)=0," ",VLOOKUP(A1543,Izračun!A:Q,17,0))</f>
        <v xml:space="preserve"> </v>
      </c>
      <c r="R1543" t="s">
        <v>8710</v>
      </c>
      <c r="S1543" t="str">
        <f ca="1">Izračun!$T$1</f>
        <v>0</v>
      </c>
    </row>
    <row r="1544" spans="1:19" x14ac:dyDescent="0.25">
      <c r="A1544" t="s">
        <v>4035</v>
      </c>
      <c r="B1544" t="s">
        <v>13209</v>
      </c>
      <c r="C1544" t="s">
        <v>8708</v>
      </c>
      <c r="F1544" s="2">
        <f>VLOOKUP(A1544,Izračun!A:J,10,0)</f>
        <v>23.24832</v>
      </c>
      <c r="H1544">
        <f>VLOOKUP(A1544,Izračun!A:F,6,0)</f>
        <v>7</v>
      </c>
      <c r="J1544" t="s">
        <v>14574</v>
      </c>
      <c r="M1544" t="s">
        <v>8709</v>
      </c>
      <c r="Q1544" s="3">
        <f ca="1">IF(VLOOKUP(A1544,Izračun!A:Q,17,0)=0," ",VLOOKUP(A1544,Izračun!A:Q,17,0))</f>
        <v>21.795300000000001</v>
      </c>
      <c r="R1544" t="s">
        <v>8710</v>
      </c>
      <c r="S1544" t="str">
        <f ca="1">Izračun!$T$1</f>
        <v>0</v>
      </c>
    </row>
    <row r="1545" spans="1:19" x14ac:dyDescent="0.25">
      <c r="A1545" t="s">
        <v>5155</v>
      </c>
      <c r="B1545" t="s">
        <v>12031</v>
      </c>
      <c r="C1545" t="s">
        <v>8708</v>
      </c>
      <c r="F1545" s="2">
        <f>VLOOKUP(A1545,Izračun!A:J,10,0)</f>
        <v>23.257104000000002</v>
      </c>
      <c r="H1545">
        <f>VLOOKUP(A1545,Izračun!A:F,6,0)</f>
        <v>0</v>
      </c>
      <c r="J1545" t="s">
        <v>14574</v>
      </c>
      <c r="M1545" t="s">
        <v>8709</v>
      </c>
      <c r="Q1545" s="3" t="str">
        <f ca="1">IF(VLOOKUP(A1545,Izračun!A:Q,17,0)=0," ",VLOOKUP(A1545,Izračun!A:Q,17,0))</f>
        <v xml:space="preserve"> </v>
      </c>
      <c r="R1545" t="s">
        <v>8710</v>
      </c>
      <c r="S1545" t="str">
        <f ca="1">Izračun!$T$1</f>
        <v>0</v>
      </c>
    </row>
    <row r="1546" spans="1:19" x14ac:dyDescent="0.25">
      <c r="A1546" t="s">
        <v>5632</v>
      </c>
      <c r="B1546" t="s">
        <v>12419</v>
      </c>
      <c r="C1546" t="s">
        <v>8708</v>
      </c>
      <c r="F1546" s="2">
        <f>VLOOKUP(A1546,Izračun!A:J,10,0)</f>
        <v>17.509439999999998</v>
      </c>
      <c r="H1546">
        <f>VLOOKUP(A1546,Izračun!A:F,6,0)</f>
        <v>33</v>
      </c>
      <c r="J1546" t="s">
        <v>14574</v>
      </c>
      <c r="M1546" t="s">
        <v>8709</v>
      </c>
      <c r="Q1546" s="3" t="str">
        <f ca="1">IF(VLOOKUP(A1546,Izračun!A:Q,17,0)=0," ",VLOOKUP(A1546,Izračun!A:Q,17,0))</f>
        <v xml:space="preserve"> </v>
      </c>
      <c r="R1546" t="s">
        <v>8710</v>
      </c>
      <c r="S1546" t="str">
        <f ca="1">Izračun!$T$1</f>
        <v>0</v>
      </c>
    </row>
    <row r="1547" spans="1:19" x14ac:dyDescent="0.25">
      <c r="A1547" t="s">
        <v>1627</v>
      </c>
      <c r="B1547" t="s">
        <v>13179</v>
      </c>
      <c r="C1547" t="s">
        <v>8708</v>
      </c>
      <c r="F1547" s="2">
        <f>VLOOKUP(A1547,Izračun!A:J,10,0)</f>
        <v>23.30688</v>
      </c>
      <c r="H1547">
        <f>VLOOKUP(A1547,Izračun!A:F,6,0)</f>
        <v>5</v>
      </c>
      <c r="J1547" t="s">
        <v>14574</v>
      </c>
      <c r="M1547" t="s">
        <v>8709</v>
      </c>
      <c r="Q1547" s="3" t="str">
        <f ca="1">IF(VLOOKUP(A1547,Izračun!A:Q,17,0)=0," ",VLOOKUP(A1547,Izračun!A:Q,17,0))</f>
        <v xml:space="preserve"> </v>
      </c>
      <c r="R1547" t="s">
        <v>8710</v>
      </c>
      <c r="S1547" t="str">
        <f ca="1">Izračun!$T$1</f>
        <v>0</v>
      </c>
    </row>
    <row r="1548" spans="1:19" x14ac:dyDescent="0.25">
      <c r="A1548" t="s">
        <v>4754</v>
      </c>
      <c r="B1548" t="s">
        <v>9041</v>
      </c>
      <c r="C1548" t="s">
        <v>8708</v>
      </c>
      <c r="F1548" s="2">
        <f>VLOOKUP(A1548,Izračun!A:J,10,0)</f>
        <v>23.33738</v>
      </c>
      <c r="H1548">
        <f>VLOOKUP(A1548,Izračun!A:F,6,0)</f>
        <v>9</v>
      </c>
      <c r="J1548" t="s">
        <v>14574</v>
      </c>
      <c r="M1548" t="s">
        <v>8709</v>
      </c>
      <c r="Q1548" s="3" t="str">
        <f ca="1">IF(VLOOKUP(A1548,Izračun!A:Q,17,0)=0," ",VLOOKUP(A1548,Izračun!A:Q,17,0))</f>
        <v xml:space="preserve"> </v>
      </c>
      <c r="R1548" t="s">
        <v>8710</v>
      </c>
      <c r="S1548" t="str">
        <f ca="1">Izračun!$T$1</f>
        <v>0</v>
      </c>
    </row>
    <row r="1549" spans="1:19" x14ac:dyDescent="0.25">
      <c r="A1549" t="s">
        <v>7306</v>
      </c>
      <c r="B1549" t="s">
        <v>9070</v>
      </c>
      <c r="C1549" t="s">
        <v>8708</v>
      </c>
      <c r="F1549" s="2">
        <f>VLOOKUP(A1549,Izračun!A:J,10,0)</f>
        <v>23.348848</v>
      </c>
      <c r="H1549">
        <f>VLOOKUP(A1549,Izračun!A:F,6,0)</f>
        <v>5</v>
      </c>
      <c r="J1549" t="s">
        <v>14574</v>
      </c>
      <c r="M1549" t="s">
        <v>8709</v>
      </c>
      <c r="Q1549" s="3" t="str">
        <f ca="1">IF(VLOOKUP(A1549,Izračun!A:Q,17,0)=0," ",VLOOKUP(A1549,Izračun!A:Q,17,0))</f>
        <v xml:space="preserve"> </v>
      </c>
      <c r="R1549" t="s">
        <v>8710</v>
      </c>
      <c r="S1549" t="str">
        <f ca="1">Izračun!$T$1</f>
        <v>0</v>
      </c>
    </row>
    <row r="1550" spans="1:19" x14ac:dyDescent="0.25">
      <c r="A1550" t="s">
        <v>15256</v>
      </c>
      <c r="B1550" t="s">
        <v>15353</v>
      </c>
      <c r="C1550" t="s">
        <v>8708</v>
      </c>
      <c r="F1550" s="2">
        <f>VLOOKUP(A1550,Izračun!A:J,10,0)</f>
        <v>23.36544</v>
      </c>
      <c r="H1550">
        <f>VLOOKUP(A1550,Izračun!A:F,6,0)</f>
        <v>13</v>
      </c>
      <c r="J1550" t="s">
        <v>14574</v>
      </c>
      <c r="M1550" t="s">
        <v>8709</v>
      </c>
      <c r="Q1550" s="3" t="str">
        <f ca="1">IF(VLOOKUP(A1550,Izračun!A:Q,17,0)=0," ",VLOOKUP(A1550,Izračun!A:Q,17,0))</f>
        <v xml:space="preserve"> </v>
      </c>
      <c r="R1550" t="s">
        <v>8710</v>
      </c>
      <c r="S1550" t="str">
        <f ca="1">Izračun!$T$1</f>
        <v>0</v>
      </c>
    </row>
    <row r="1551" spans="1:19" x14ac:dyDescent="0.25">
      <c r="A1551" t="s">
        <v>7350</v>
      </c>
      <c r="B1551" t="s">
        <v>8760</v>
      </c>
      <c r="C1551" t="s">
        <v>8708</v>
      </c>
      <c r="F1551" s="2">
        <f>VLOOKUP(A1551,Izračun!A:J,10,0)</f>
        <v>23.36544</v>
      </c>
      <c r="H1551">
        <f>VLOOKUP(A1551,Izračun!A:F,6,0)</f>
        <v>3</v>
      </c>
      <c r="J1551" t="s">
        <v>14574</v>
      </c>
      <c r="M1551" t="s">
        <v>8709</v>
      </c>
      <c r="Q1551" s="3">
        <f ca="1">IF(VLOOKUP(A1551,Izračun!A:Q,17,0)=0," ",VLOOKUP(A1551,Izračun!A:Q,17,0))</f>
        <v>21.905099999999997</v>
      </c>
      <c r="R1551" t="s">
        <v>8710</v>
      </c>
      <c r="S1551" t="str">
        <f ca="1">Izračun!$T$1</f>
        <v>0</v>
      </c>
    </row>
    <row r="1552" spans="1:19" x14ac:dyDescent="0.25">
      <c r="A1552" t="s">
        <v>2999</v>
      </c>
      <c r="B1552" t="s">
        <v>9445</v>
      </c>
      <c r="C1552" t="s">
        <v>8708</v>
      </c>
      <c r="F1552" s="2">
        <f>VLOOKUP(A1552,Izračun!A:J,10,0)</f>
        <v>23.36544</v>
      </c>
      <c r="H1552">
        <f>VLOOKUP(A1552,Izračun!A:F,6,0)</f>
        <v>24</v>
      </c>
      <c r="J1552" t="s">
        <v>14574</v>
      </c>
      <c r="M1552" t="s">
        <v>8709</v>
      </c>
      <c r="Q1552" s="3" t="str">
        <f ca="1">IF(VLOOKUP(A1552,Izračun!A:Q,17,0)=0," ",VLOOKUP(A1552,Izračun!A:Q,17,0))</f>
        <v xml:space="preserve"> </v>
      </c>
      <c r="R1552" t="s">
        <v>8710</v>
      </c>
      <c r="S1552" t="str">
        <f ca="1">Izračun!$T$1</f>
        <v>0</v>
      </c>
    </row>
    <row r="1553" spans="1:19" x14ac:dyDescent="0.25">
      <c r="A1553" t="s">
        <v>11332</v>
      </c>
      <c r="B1553" t="s">
        <v>12539</v>
      </c>
      <c r="C1553" t="s">
        <v>8708</v>
      </c>
      <c r="F1553" s="2">
        <f>VLOOKUP(A1553,Izračun!A:J,10,0)</f>
        <v>23.36544</v>
      </c>
      <c r="H1553">
        <f>VLOOKUP(A1553,Izračun!A:F,6,0)</f>
        <v>0</v>
      </c>
      <c r="J1553" t="s">
        <v>14574</v>
      </c>
      <c r="M1553" t="s">
        <v>8709</v>
      </c>
      <c r="Q1553" s="3" t="str">
        <f ca="1">IF(VLOOKUP(A1553,Izračun!A:Q,17,0)=0," ",VLOOKUP(A1553,Izračun!A:Q,17,0))</f>
        <v xml:space="preserve"> </v>
      </c>
      <c r="R1553" t="s">
        <v>8710</v>
      </c>
      <c r="S1553" t="str">
        <f ca="1">Izračun!$T$1</f>
        <v>0</v>
      </c>
    </row>
    <row r="1554" spans="1:19" x14ac:dyDescent="0.25">
      <c r="A1554" t="s">
        <v>4512</v>
      </c>
      <c r="B1554" t="s">
        <v>14009</v>
      </c>
      <c r="C1554" t="s">
        <v>8708</v>
      </c>
      <c r="F1554" s="2">
        <f>VLOOKUP(A1554,Izračun!A:J,10,0)</f>
        <v>23.36544</v>
      </c>
      <c r="H1554">
        <f>VLOOKUP(A1554,Izračun!A:F,6,0)</f>
        <v>40</v>
      </c>
      <c r="J1554" t="s">
        <v>14574</v>
      </c>
      <c r="M1554" t="s">
        <v>8709</v>
      </c>
      <c r="Q1554" s="3" t="str">
        <f ca="1">IF(VLOOKUP(A1554,Izračun!A:Q,17,0)=0," ",VLOOKUP(A1554,Izračun!A:Q,17,0))</f>
        <v xml:space="preserve"> </v>
      </c>
      <c r="R1554" t="s">
        <v>8710</v>
      </c>
      <c r="S1554" t="str">
        <f ca="1">Izračun!$T$1</f>
        <v>0</v>
      </c>
    </row>
    <row r="1555" spans="1:19" x14ac:dyDescent="0.25">
      <c r="A1555" t="s">
        <v>5559</v>
      </c>
      <c r="B1555" t="s">
        <v>14026</v>
      </c>
      <c r="C1555" t="s">
        <v>8708</v>
      </c>
      <c r="F1555" s="2">
        <f>VLOOKUP(A1555,Izračun!A:J,10,0)</f>
        <v>23.36544</v>
      </c>
      <c r="H1555">
        <f>VLOOKUP(A1555,Izračun!A:F,6,0)</f>
        <v>6</v>
      </c>
      <c r="J1555" t="s">
        <v>14574</v>
      </c>
      <c r="M1555" t="s">
        <v>8709</v>
      </c>
      <c r="Q1555" s="3" t="str">
        <f ca="1">IF(VLOOKUP(A1555,Izračun!A:Q,17,0)=0," ",VLOOKUP(A1555,Izračun!A:Q,17,0))</f>
        <v xml:space="preserve"> </v>
      </c>
      <c r="R1555" t="s">
        <v>8710</v>
      </c>
      <c r="S1555" t="str">
        <f ca="1">Izračun!$T$1</f>
        <v>0</v>
      </c>
    </row>
    <row r="1556" spans="1:19" x14ac:dyDescent="0.25">
      <c r="A1556" t="s">
        <v>10796</v>
      </c>
      <c r="B1556" t="s">
        <v>13147</v>
      </c>
      <c r="C1556" t="s">
        <v>8708</v>
      </c>
      <c r="F1556" s="2">
        <f>VLOOKUP(A1556,Izračun!A:J,10,0)</f>
        <v>23.36544</v>
      </c>
      <c r="H1556">
        <f>VLOOKUP(A1556,Izračun!A:F,6,0)</f>
        <v>22</v>
      </c>
      <c r="J1556" t="s">
        <v>14574</v>
      </c>
      <c r="M1556" t="s">
        <v>8709</v>
      </c>
      <c r="Q1556" s="3">
        <f ca="1">IF(VLOOKUP(A1556,Izračun!A:Q,17,0)=0," ",VLOOKUP(A1556,Izračun!A:Q,17,0))</f>
        <v>21.905099999999997</v>
      </c>
      <c r="R1556" t="s">
        <v>8710</v>
      </c>
      <c r="S1556" t="str">
        <f ca="1">Izračun!$T$1</f>
        <v>0</v>
      </c>
    </row>
    <row r="1557" spans="1:19" x14ac:dyDescent="0.25">
      <c r="A1557" t="s">
        <v>1403</v>
      </c>
      <c r="B1557" t="s">
        <v>11760</v>
      </c>
      <c r="C1557" t="s">
        <v>8708</v>
      </c>
      <c r="F1557" s="2">
        <f>VLOOKUP(A1557,Izračun!A:J,10,0)</f>
        <v>23.36544</v>
      </c>
      <c r="H1557">
        <f>VLOOKUP(A1557,Izračun!A:F,6,0)</f>
        <v>22</v>
      </c>
      <c r="J1557" t="s">
        <v>14574</v>
      </c>
      <c r="M1557" t="s">
        <v>8709</v>
      </c>
      <c r="Q1557" s="3">
        <f ca="1">IF(VLOOKUP(A1557,Izračun!A:Q,17,0)=0," ",VLOOKUP(A1557,Izračun!A:Q,17,0))</f>
        <v>21.905099999999997</v>
      </c>
      <c r="R1557" t="s">
        <v>8710</v>
      </c>
      <c r="S1557" t="str">
        <f ca="1">Izračun!$T$1</f>
        <v>0</v>
      </c>
    </row>
    <row r="1558" spans="1:19" x14ac:dyDescent="0.25">
      <c r="A1558" t="s">
        <v>2995</v>
      </c>
      <c r="B1558" t="s">
        <v>13878</v>
      </c>
      <c r="C1558" t="s">
        <v>8708</v>
      </c>
      <c r="F1558" s="2">
        <f>VLOOKUP(A1558,Izračun!A:J,10,0)</f>
        <v>23.36544</v>
      </c>
      <c r="H1558">
        <f>VLOOKUP(A1558,Izračun!A:F,6,0)</f>
        <v>50</v>
      </c>
      <c r="J1558" t="s">
        <v>14574</v>
      </c>
      <c r="M1558" t="s">
        <v>8709</v>
      </c>
      <c r="Q1558" s="3" t="str">
        <f ca="1">IF(VLOOKUP(A1558,Izračun!A:Q,17,0)=0," ",VLOOKUP(A1558,Izračun!A:Q,17,0))</f>
        <v xml:space="preserve"> </v>
      </c>
      <c r="R1558" t="s">
        <v>8710</v>
      </c>
      <c r="S1558" t="str">
        <f ca="1">Izračun!$T$1</f>
        <v>0</v>
      </c>
    </row>
    <row r="1559" spans="1:19" x14ac:dyDescent="0.25">
      <c r="A1559" t="s">
        <v>2986</v>
      </c>
      <c r="B1559" t="s">
        <v>9195</v>
      </c>
      <c r="C1559" t="s">
        <v>8708</v>
      </c>
      <c r="F1559" s="2">
        <f>VLOOKUP(A1559,Izračun!A:J,10,0)</f>
        <v>23.36544</v>
      </c>
      <c r="H1559">
        <f>VLOOKUP(A1559,Izračun!A:F,6,0)</f>
        <v>5</v>
      </c>
      <c r="J1559" t="s">
        <v>14574</v>
      </c>
      <c r="M1559" t="s">
        <v>8709</v>
      </c>
      <c r="Q1559" s="3" t="str">
        <f ca="1">IF(VLOOKUP(A1559,Izračun!A:Q,17,0)=0," ",VLOOKUP(A1559,Izračun!A:Q,17,0))</f>
        <v xml:space="preserve"> </v>
      </c>
      <c r="R1559" t="s">
        <v>8710</v>
      </c>
      <c r="S1559" t="str">
        <f ca="1">Izračun!$T$1</f>
        <v>0</v>
      </c>
    </row>
    <row r="1560" spans="1:19" x14ac:dyDescent="0.25">
      <c r="A1560" t="s">
        <v>6367</v>
      </c>
      <c r="B1560" t="s">
        <v>8726</v>
      </c>
      <c r="C1560" t="s">
        <v>8708</v>
      </c>
      <c r="F1560" s="2">
        <f>VLOOKUP(A1560,Izračun!A:J,10,0)</f>
        <v>23.36544</v>
      </c>
      <c r="H1560">
        <f>VLOOKUP(A1560,Izračun!A:F,6,0)</f>
        <v>0</v>
      </c>
      <c r="J1560" t="s">
        <v>14574</v>
      </c>
      <c r="M1560" t="s">
        <v>8709</v>
      </c>
      <c r="Q1560" s="3" t="str">
        <f ca="1">IF(VLOOKUP(A1560,Izračun!A:Q,17,0)=0," ",VLOOKUP(A1560,Izračun!A:Q,17,0))</f>
        <v xml:space="preserve"> </v>
      </c>
      <c r="R1560" t="s">
        <v>8710</v>
      </c>
      <c r="S1560" t="str">
        <f ca="1">Izračun!$T$1</f>
        <v>0</v>
      </c>
    </row>
    <row r="1561" spans="1:19" x14ac:dyDescent="0.25">
      <c r="A1561" t="s">
        <v>4004</v>
      </c>
      <c r="B1561" t="s">
        <v>13187</v>
      </c>
      <c r="C1561" t="s">
        <v>8708</v>
      </c>
      <c r="F1561" s="2">
        <f>VLOOKUP(A1561,Izračun!A:J,10,0)</f>
        <v>23.36544</v>
      </c>
      <c r="H1561">
        <f>VLOOKUP(A1561,Izračun!A:F,6,0)</f>
        <v>33</v>
      </c>
      <c r="J1561" t="s">
        <v>14574</v>
      </c>
      <c r="M1561" t="s">
        <v>8709</v>
      </c>
      <c r="Q1561" s="3" t="str">
        <f ca="1">IF(VLOOKUP(A1561,Izračun!A:Q,17,0)=0," ",VLOOKUP(A1561,Izračun!A:Q,17,0))</f>
        <v xml:space="preserve"> </v>
      </c>
      <c r="R1561" t="s">
        <v>8710</v>
      </c>
      <c r="S1561" t="str">
        <f ca="1">Izračun!$T$1</f>
        <v>0</v>
      </c>
    </row>
    <row r="1562" spans="1:19" x14ac:dyDescent="0.25">
      <c r="A1562" t="s">
        <v>2896</v>
      </c>
      <c r="B1562" t="s">
        <v>11077</v>
      </c>
      <c r="C1562" t="s">
        <v>8708</v>
      </c>
      <c r="F1562" s="2">
        <f>VLOOKUP(A1562,Izračun!A:J,10,0)</f>
        <v>23.433760000000003</v>
      </c>
      <c r="H1562">
        <f>VLOOKUP(A1562,Izračun!A:F,6,0)</f>
        <v>1</v>
      </c>
      <c r="J1562" t="s">
        <v>14574</v>
      </c>
      <c r="M1562" t="s">
        <v>8709</v>
      </c>
      <c r="Q1562" s="3" t="str">
        <f ca="1">IF(VLOOKUP(A1562,Izračun!A:Q,17,0)=0," ",VLOOKUP(A1562,Izračun!A:Q,17,0))</f>
        <v xml:space="preserve"> </v>
      </c>
      <c r="R1562" t="s">
        <v>8710</v>
      </c>
      <c r="S1562" t="str">
        <f ca="1">Izračun!$T$1</f>
        <v>0</v>
      </c>
    </row>
    <row r="1563" spans="1:19" x14ac:dyDescent="0.25">
      <c r="A1563" t="s">
        <v>8663</v>
      </c>
      <c r="B1563" t="s">
        <v>11849</v>
      </c>
      <c r="C1563" t="s">
        <v>8708</v>
      </c>
      <c r="F1563" s="2">
        <f>VLOOKUP(A1563,Izračun!A:J,10,0)</f>
        <v>23.509399999999999</v>
      </c>
      <c r="H1563">
        <f>VLOOKUP(A1563,Izračun!A:F,6,0)</f>
        <v>12</v>
      </c>
      <c r="J1563" t="s">
        <v>14574</v>
      </c>
      <c r="M1563" t="s">
        <v>8709</v>
      </c>
      <c r="Q1563" s="3" t="str">
        <f ca="1">IF(VLOOKUP(A1563,Izračun!A:Q,17,0)=0," ",VLOOKUP(A1563,Izračun!A:Q,17,0))</f>
        <v xml:space="preserve"> </v>
      </c>
      <c r="R1563" t="s">
        <v>8710</v>
      </c>
      <c r="S1563" t="str">
        <f ca="1">Izračun!$T$1</f>
        <v>0</v>
      </c>
    </row>
    <row r="1564" spans="1:19" x14ac:dyDescent="0.25">
      <c r="A1564" t="s">
        <v>2337</v>
      </c>
      <c r="B1564" t="s">
        <v>8862</v>
      </c>
      <c r="C1564" t="s">
        <v>8708</v>
      </c>
      <c r="F1564" s="2">
        <f>VLOOKUP(A1564,Izračun!A:J,10,0)</f>
        <v>23.582580480000001</v>
      </c>
      <c r="H1564">
        <f>VLOOKUP(A1564,Izračun!A:F,6,0)</f>
        <v>8</v>
      </c>
      <c r="J1564" t="s">
        <v>14574</v>
      </c>
      <c r="M1564" t="s">
        <v>8709</v>
      </c>
      <c r="Q1564" s="3" t="str">
        <f ca="1">IF(VLOOKUP(A1564,Izračun!A:Q,17,0)=0," ",VLOOKUP(A1564,Izračun!A:Q,17,0))</f>
        <v xml:space="preserve"> </v>
      </c>
      <c r="R1564" t="s">
        <v>8710</v>
      </c>
      <c r="S1564" t="str">
        <f ca="1">Izračun!$T$1</f>
        <v>0</v>
      </c>
    </row>
    <row r="1565" spans="1:19" x14ac:dyDescent="0.25">
      <c r="A1565" t="s">
        <v>5157</v>
      </c>
      <c r="B1565" t="s">
        <v>11877</v>
      </c>
      <c r="C1565" t="s">
        <v>8708</v>
      </c>
      <c r="F1565" s="2">
        <f>VLOOKUP(A1565,Izračun!A:J,10,0)</f>
        <v>23.624079999999999</v>
      </c>
      <c r="H1565">
        <f>VLOOKUP(A1565,Izračun!A:F,6,0)</f>
        <v>0</v>
      </c>
      <c r="J1565" t="s">
        <v>14574</v>
      </c>
      <c r="M1565" t="s">
        <v>8709</v>
      </c>
      <c r="Q1565" s="3" t="str">
        <f ca="1">IF(VLOOKUP(A1565,Izračun!A:Q,17,0)=0," ",VLOOKUP(A1565,Izračun!A:Q,17,0))</f>
        <v xml:space="preserve"> </v>
      </c>
      <c r="R1565" t="s">
        <v>8710</v>
      </c>
      <c r="S1565" t="str">
        <f ca="1">Izračun!$T$1</f>
        <v>0</v>
      </c>
    </row>
    <row r="1566" spans="1:19" x14ac:dyDescent="0.25">
      <c r="A1566" t="s">
        <v>417</v>
      </c>
      <c r="B1566" t="s">
        <v>12862</v>
      </c>
      <c r="C1566" t="s">
        <v>8708</v>
      </c>
      <c r="F1566" s="2">
        <f>VLOOKUP(A1566,Izračun!A:J,10,0)</f>
        <v>23.625056000000001</v>
      </c>
      <c r="H1566">
        <f>VLOOKUP(A1566,Izračun!A:F,6,0)</f>
        <v>19</v>
      </c>
      <c r="J1566" t="s">
        <v>14574</v>
      </c>
      <c r="M1566" t="s">
        <v>8709</v>
      </c>
      <c r="Q1566" s="3" t="str">
        <f ca="1">IF(VLOOKUP(A1566,Izračun!A:Q,17,0)=0," ",VLOOKUP(A1566,Izračun!A:Q,17,0))</f>
        <v xml:space="preserve"> </v>
      </c>
      <c r="R1566" t="s">
        <v>8710</v>
      </c>
      <c r="S1566" t="str">
        <f ca="1">Izračun!$T$1</f>
        <v>0</v>
      </c>
    </row>
    <row r="1567" spans="1:19" x14ac:dyDescent="0.25">
      <c r="A1567" t="s">
        <v>453</v>
      </c>
      <c r="B1567" t="s">
        <v>12889</v>
      </c>
      <c r="C1567" t="s">
        <v>8708</v>
      </c>
      <c r="F1567" s="2">
        <f>VLOOKUP(A1567,Izračun!A:J,10,0)</f>
        <v>23.637012000000002</v>
      </c>
      <c r="H1567">
        <f>VLOOKUP(A1567,Izračun!A:F,6,0)</f>
        <v>9</v>
      </c>
      <c r="J1567" t="s">
        <v>14574</v>
      </c>
      <c r="M1567" t="s">
        <v>8709</v>
      </c>
      <c r="Q1567" s="3" t="str">
        <f ca="1">IF(VLOOKUP(A1567,Izračun!A:Q,17,0)=0," ",VLOOKUP(A1567,Izračun!A:Q,17,0))</f>
        <v xml:space="preserve"> </v>
      </c>
      <c r="R1567" t="s">
        <v>8710</v>
      </c>
      <c r="S1567" t="str">
        <f ca="1">Izračun!$T$1</f>
        <v>0</v>
      </c>
    </row>
    <row r="1568" spans="1:19" x14ac:dyDescent="0.25">
      <c r="A1568" t="s">
        <v>3868</v>
      </c>
      <c r="B1568" t="s">
        <v>8877</v>
      </c>
      <c r="C1568" t="s">
        <v>8708</v>
      </c>
      <c r="F1568" s="2">
        <f>VLOOKUP(A1568,Izračun!A:J,10,0)</f>
        <v>23.658483999999998</v>
      </c>
      <c r="H1568">
        <f>VLOOKUP(A1568,Izračun!A:F,6,0)</f>
        <v>0</v>
      </c>
      <c r="J1568" t="s">
        <v>14574</v>
      </c>
      <c r="M1568" t="s">
        <v>8709</v>
      </c>
      <c r="Q1568" s="3" t="str">
        <f ca="1">IF(VLOOKUP(A1568,Izračun!A:Q,17,0)=0," ",VLOOKUP(A1568,Izračun!A:Q,17,0))</f>
        <v xml:space="preserve"> </v>
      </c>
      <c r="R1568" t="s">
        <v>8710</v>
      </c>
      <c r="S1568" t="str">
        <f ca="1">Izračun!$T$1</f>
        <v>0</v>
      </c>
    </row>
    <row r="1569" spans="1:19" x14ac:dyDescent="0.25">
      <c r="A1569" t="s">
        <v>13281</v>
      </c>
      <c r="B1569" t="s">
        <v>13887</v>
      </c>
      <c r="C1569" t="s">
        <v>8708</v>
      </c>
      <c r="F1569" s="2">
        <f>VLOOKUP(A1569,Izračun!A:J,10,0)</f>
        <v>23.681419999999996</v>
      </c>
      <c r="H1569">
        <f>VLOOKUP(A1569,Izračun!A:F,6,0)</f>
        <v>16</v>
      </c>
      <c r="J1569" t="s">
        <v>14574</v>
      </c>
      <c r="M1569" t="s">
        <v>8709</v>
      </c>
      <c r="Q1569" s="3" t="str">
        <f ca="1">IF(VLOOKUP(A1569,Izračun!A:Q,17,0)=0," ",VLOOKUP(A1569,Izračun!A:Q,17,0))</f>
        <v xml:space="preserve"> </v>
      </c>
      <c r="R1569" t="s">
        <v>8710</v>
      </c>
      <c r="S1569" t="str">
        <f ca="1">Izračun!$T$1</f>
        <v>0</v>
      </c>
    </row>
    <row r="1570" spans="1:19" x14ac:dyDescent="0.25">
      <c r="A1570" t="s">
        <v>415</v>
      </c>
      <c r="B1570" t="s">
        <v>12887</v>
      </c>
      <c r="C1570" t="s">
        <v>8708</v>
      </c>
      <c r="F1570" s="2">
        <f>VLOOKUP(A1570,Izračun!A:J,10,0)</f>
        <v>23.696791999999999</v>
      </c>
      <c r="H1570">
        <f>VLOOKUP(A1570,Izračun!A:F,6,0)</f>
        <v>16</v>
      </c>
      <c r="J1570" t="s">
        <v>14574</v>
      </c>
      <c r="M1570" t="s">
        <v>8709</v>
      </c>
      <c r="Q1570" s="3" t="str">
        <f ca="1">IF(VLOOKUP(A1570,Izračun!A:Q,17,0)=0," ",VLOOKUP(A1570,Izračun!A:Q,17,0))</f>
        <v xml:space="preserve"> </v>
      </c>
      <c r="R1570" t="s">
        <v>8710</v>
      </c>
      <c r="S1570" t="str">
        <f ca="1">Izračun!$T$1</f>
        <v>0</v>
      </c>
    </row>
    <row r="1571" spans="1:19" x14ac:dyDescent="0.25">
      <c r="A1571" t="s">
        <v>3946</v>
      </c>
      <c r="B1571" t="s">
        <v>9020</v>
      </c>
      <c r="C1571" t="s">
        <v>8708</v>
      </c>
      <c r="F1571" s="2">
        <f>VLOOKUP(A1571,Izračun!A:J,10,0)</f>
        <v>23.738759999999999</v>
      </c>
      <c r="H1571">
        <f>VLOOKUP(A1571,Izračun!A:F,6,0)</f>
        <v>10</v>
      </c>
      <c r="J1571" t="s">
        <v>14574</v>
      </c>
      <c r="M1571" t="s">
        <v>8709</v>
      </c>
      <c r="Q1571" s="3" t="str">
        <f ca="1">IF(VLOOKUP(A1571,Izračun!A:Q,17,0)=0," ",VLOOKUP(A1571,Izračun!A:Q,17,0))</f>
        <v xml:space="preserve"> </v>
      </c>
      <c r="R1571" t="s">
        <v>8710</v>
      </c>
      <c r="S1571" t="str">
        <f ca="1">Izračun!$T$1</f>
        <v>0</v>
      </c>
    </row>
    <row r="1572" spans="1:19" x14ac:dyDescent="0.25">
      <c r="A1572" t="s">
        <v>1751</v>
      </c>
      <c r="B1572" t="s">
        <v>9189</v>
      </c>
      <c r="C1572" t="s">
        <v>8708</v>
      </c>
      <c r="F1572" s="2">
        <f>VLOOKUP(A1572,Izračun!A:J,10,0)</f>
        <v>23.787071999999998</v>
      </c>
      <c r="H1572">
        <f>VLOOKUP(A1572,Izračun!A:F,6,0)</f>
        <v>3</v>
      </c>
      <c r="J1572" t="s">
        <v>14574</v>
      </c>
      <c r="M1572" t="s">
        <v>8709</v>
      </c>
      <c r="Q1572" s="3" t="str">
        <f ca="1">IF(VLOOKUP(A1572,Izračun!A:Q,17,0)=0," ",VLOOKUP(A1572,Izračun!A:Q,17,0))</f>
        <v xml:space="preserve"> </v>
      </c>
      <c r="R1572" t="s">
        <v>8710</v>
      </c>
      <c r="S1572" t="str">
        <f ca="1">Izračun!$T$1</f>
        <v>0</v>
      </c>
    </row>
    <row r="1573" spans="1:19" x14ac:dyDescent="0.25">
      <c r="A1573" t="s">
        <v>2440</v>
      </c>
      <c r="B1573" t="s">
        <v>8912</v>
      </c>
      <c r="C1573" t="s">
        <v>8708</v>
      </c>
      <c r="F1573" s="2">
        <f>VLOOKUP(A1573,Izračun!A:J,10,0)</f>
        <v>23.841971999999998</v>
      </c>
      <c r="H1573">
        <f>VLOOKUP(A1573,Izračun!A:F,6,0)</f>
        <v>0</v>
      </c>
      <c r="J1573" t="s">
        <v>14574</v>
      </c>
      <c r="M1573" t="s">
        <v>8709</v>
      </c>
      <c r="Q1573" s="3" t="str">
        <f ca="1">IF(VLOOKUP(A1573,Izračun!A:Q,17,0)=0," ",VLOOKUP(A1573,Izračun!A:Q,17,0))</f>
        <v xml:space="preserve"> </v>
      </c>
      <c r="R1573" t="s">
        <v>8710</v>
      </c>
      <c r="S1573" t="str">
        <f ca="1">Izračun!$T$1</f>
        <v>0</v>
      </c>
    </row>
    <row r="1574" spans="1:19" x14ac:dyDescent="0.25">
      <c r="A1574" t="s">
        <v>8544</v>
      </c>
      <c r="B1574" t="s">
        <v>10958</v>
      </c>
      <c r="C1574" t="s">
        <v>8708</v>
      </c>
      <c r="F1574" s="2">
        <f>VLOOKUP(A1574,Izračun!A:J,10,0)</f>
        <v>23.852219999999999</v>
      </c>
      <c r="H1574">
        <f>VLOOKUP(A1574,Izračun!A:F,6,0)</f>
        <v>2</v>
      </c>
      <c r="J1574" t="s">
        <v>14574</v>
      </c>
      <c r="M1574" t="s">
        <v>8709</v>
      </c>
      <c r="Q1574" s="3" t="str">
        <f ca="1">IF(VLOOKUP(A1574,Izračun!A:Q,17,0)=0," ",VLOOKUP(A1574,Izračun!A:Q,17,0))</f>
        <v xml:space="preserve"> </v>
      </c>
      <c r="R1574" t="s">
        <v>8710</v>
      </c>
      <c r="S1574" t="str">
        <f ca="1">Izračun!$T$1</f>
        <v>0</v>
      </c>
    </row>
    <row r="1575" spans="1:19" x14ac:dyDescent="0.25">
      <c r="A1575" t="s">
        <v>6741</v>
      </c>
      <c r="B1575" t="s">
        <v>9567</v>
      </c>
      <c r="C1575" t="s">
        <v>8708</v>
      </c>
      <c r="F1575" s="2">
        <f>VLOOKUP(A1575,Izračun!A:J,10,0)</f>
        <v>21.461020000000001</v>
      </c>
      <c r="H1575">
        <f>VLOOKUP(A1575,Izračun!A:F,6,0)</f>
        <v>6</v>
      </c>
      <c r="J1575" t="s">
        <v>14574</v>
      </c>
      <c r="M1575" t="s">
        <v>8709</v>
      </c>
      <c r="Q1575" s="3" t="str">
        <f ca="1">IF(VLOOKUP(A1575,Izračun!A:Q,17,0)=0," ",VLOOKUP(A1575,Izračun!A:Q,17,0))</f>
        <v xml:space="preserve"> </v>
      </c>
      <c r="R1575" t="s">
        <v>8710</v>
      </c>
      <c r="S1575" t="str">
        <f ca="1">Izračun!$T$1</f>
        <v>0</v>
      </c>
    </row>
    <row r="1576" spans="1:19" x14ac:dyDescent="0.25">
      <c r="A1576" t="s">
        <v>4347</v>
      </c>
      <c r="B1576" t="s">
        <v>10864</v>
      </c>
      <c r="C1576" t="s">
        <v>8708</v>
      </c>
      <c r="F1576" s="2">
        <f>VLOOKUP(A1576,Izračun!A:J,10,0)</f>
        <v>23.914439999999999</v>
      </c>
      <c r="H1576">
        <f>VLOOKUP(A1576,Izračun!A:F,6,0)</f>
        <v>3</v>
      </c>
      <c r="J1576" t="s">
        <v>14574</v>
      </c>
      <c r="M1576" t="s">
        <v>8709</v>
      </c>
      <c r="Q1576" s="3" t="str">
        <f ca="1">IF(VLOOKUP(A1576,Izračun!A:Q,17,0)=0," ",VLOOKUP(A1576,Izračun!A:Q,17,0))</f>
        <v xml:space="preserve"> </v>
      </c>
      <c r="R1576" t="s">
        <v>8710</v>
      </c>
      <c r="S1576" t="str">
        <f ca="1">Izračun!$T$1</f>
        <v>0</v>
      </c>
    </row>
    <row r="1577" spans="1:19" x14ac:dyDescent="0.25">
      <c r="A1577" t="s">
        <v>1322</v>
      </c>
      <c r="B1577" t="s">
        <v>13557</v>
      </c>
      <c r="C1577" t="s">
        <v>8708</v>
      </c>
      <c r="F1577" s="2">
        <f>VLOOKUP(A1577,Izračun!A:J,10,0)</f>
        <v>23.949576</v>
      </c>
      <c r="H1577">
        <f>VLOOKUP(A1577,Izračun!A:F,6,0)</f>
        <v>3</v>
      </c>
      <c r="J1577" t="s">
        <v>14574</v>
      </c>
      <c r="M1577" t="s">
        <v>8709</v>
      </c>
      <c r="Q1577" s="3" t="str">
        <f ca="1">IF(VLOOKUP(A1577,Izračun!A:Q,17,0)=0," ",VLOOKUP(A1577,Izračun!A:Q,17,0))</f>
        <v xml:space="preserve"> </v>
      </c>
      <c r="R1577" t="s">
        <v>8710</v>
      </c>
      <c r="S1577" t="str">
        <f ca="1">Izračun!$T$1</f>
        <v>0</v>
      </c>
    </row>
    <row r="1578" spans="1:19" x14ac:dyDescent="0.25">
      <c r="A1578" t="s">
        <v>4273</v>
      </c>
      <c r="B1578" t="s">
        <v>9107</v>
      </c>
      <c r="C1578" t="s">
        <v>8708</v>
      </c>
      <c r="F1578" s="2">
        <f>VLOOKUP(A1578,Izračun!A:J,10,0)</f>
        <v>23.968119999999995</v>
      </c>
      <c r="H1578">
        <f>VLOOKUP(A1578,Izračun!A:F,6,0)</f>
        <v>6</v>
      </c>
      <c r="J1578" t="s">
        <v>14574</v>
      </c>
      <c r="M1578" t="s">
        <v>8709</v>
      </c>
      <c r="Q1578" s="3" t="str">
        <f ca="1">IF(VLOOKUP(A1578,Izračun!A:Q,17,0)=0," ",VLOOKUP(A1578,Izračun!A:Q,17,0))</f>
        <v xml:space="preserve"> </v>
      </c>
      <c r="R1578" t="s">
        <v>8710</v>
      </c>
      <c r="S1578" t="str">
        <f ca="1">Izračun!$T$1</f>
        <v>0</v>
      </c>
    </row>
    <row r="1579" spans="1:19" x14ac:dyDescent="0.25">
      <c r="A1579" t="s">
        <v>8548</v>
      </c>
      <c r="B1579" t="s">
        <v>10968</v>
      </c>
      <c r="C1579" t="s">
        <v>8708</v>
      </c>
      <c r="F1579" s="2">
        <f>VLOOKUP(A1579,Izračun!A:J,10,0)</f>
        <v>23.986176</v>
      </c>
      <c r="H1579">
        <f>VLOOKUP(A1579,Izračun!A:F,6,0)</f>
        <v>4</v>
      </c>
      <c r="J1579" t="s">
        <v>14574</v>
      </c>
      <c r="M1579" t="s">
        <v>8709</v>
      </c>
      <c r="Q1579" s="3" t="str">
        <f ca="1">IF(VLOOKUP(A1579,Izračun!A:Q,17,0)=0," ",VLOOKUP(A1579,Izračun!A:Q,17,0))</f>
        <v xml:space="preserve"> </v>
      </c>
      <c r="R1579" t="s">
        <v>8710</v>
      </c>
      <c r="S1579" t="str">
        <f ca="1">Izračun!$T$1</f>
        <v>0</v>
      </c>
    </row>
    <row r="1580" spans="1:19" x14ac:dyDescent="0.25">
      <c r="A1580" t="s">
        <v>12233</v>
      </c>
      <c r="B1580" t="s">
        <v>12579</v>
      </c>
      <c r="C1580" t="s">
        <v>8708</v>
      </c>
      <c r="F1580" s="2">
        <f>VLOOKUP(A1580,Izračun!A:J,10,0)</f>
        <v>23.986176</v>
      </c>
      <c r="H1580">
        <f>VLOOKUP(A1580,Izračun!A:F,6,0)</f>
        <v>3</v>
      </c>
      <c r="J1580" t="s">
        <v>14574</v>
      </c>
      <c r="M1580" t="s">
        <v>8709</v>
      </c>
      <c r="Q1580" s="3" t="str">
        <f ca="1">IF(VLOOKUP(A1580,Izračun!A:Q,17,0)=0," ",VLOOKUP(A1580,Izračun!A:Q,17,0))</f>
        <v xml:space="preserve"> </v>
      </c>
      <c r="R1580" t="s">
        <v>8710</v>
      </c>
      <c r="S1580" t="str">
        <f ca="1">Izračun!$T$1</f>
        <v>0</v>
      </c>
    </row>
    <row r="1581" spans="1:19" x14ac:dyDescent="0.25">
      <c r="A1581" t="s">
        <v>10722</v>
      </c>
      <c r="B1581" t="s">
        <v>11069</v>
      </c>
      <c r="C1581" t="s">
        <v>8708</v>
      </c>
      <c r="F1581" s="2">
        <f>VLOOKUP(A1581,Izračun!A:J,10,0)</f>
        <v>23.986176</v>
      </c>
      <c r="H1581">
        <f>VLOOKUP(A1581,Izračun!A:F,6,0)</f>
        <v>12</v>
      </c>
      <c r="J1581" t="s">
        <v>14574</v>
      </c>
      <c r="M1581" t="s">
        <v>8709</v>
      </c>
      <c r="Q1581" s="3" t="str">
        <f ca="1">IF(VLOOKUP(A1581,Izračun!A:Q,17,0)=0," ",VLOOKUP(A1581,Izračun!A:Q,17,0))</f>
        <v xml:space="preserve"> </v>
      </c>
      <c r="R1581" t="s">
        <v>8710</v>
      </c>
      <c r="S1581" t="str">
        <f ca="1">Izračun!$T$1</f>
        <v>0</v>
      </c>
    </row>
    <row r="1582" spans="1:19" x14ac:dyDescent="0.25">
      <c r="A1582" t="s">
        <v>7519</v>
      </c>
      <c r="B1582" t="s">
        <v>12345</v>
      </c>
      <c r="C1582" t="s">
        <v>8708</v>
      </c>
      <c r="F1582" s="2">
        <f>VLOOKUP(A1582,Izračun!A:J,10,0)</f>
        <v>24.083776</v>
      </c>
      <c r="H1582">
        <f>VLOOKUP(A1582,Izračun!A:F,6,0)</f>
        <v>49</v>
      </c>
      <c r="J1582" t="s">
        <v>14574</v>
      </c>
      <c r="M1582" t="s">
        <v>8709</v>
      </c>
      <c r="Q1582" s="3" t="str">
        <f ca="1">IF(VLOOKUP(A1582,Izračun!A:Q,17,0)=0," ",VLOOKUP(A1582,Izračun!A:Q,17,0))</f>
        <v xml:space="preserve"> </v>
      </c>
      <c r="R1582" t="s">
        <v>8710</v>
      </c>
      <c r="S1582" t="str">
        <f ca="1">Izračun!$T$1</f>
        <v>0</v>
      </c>
    </row>
    <row r="1583" spans="1:19" x14ac:dyDescent="0.25">
      <c r="A1583" t="s">
        <v>4624</v>
      </c>
      <c r="B1583" t="s">
        <v>11855</v>
      </c>
      <c r="C1583" t="s">
        <v>8708</v>
      </c>
      <c r="F1583" s="2">
        <f>VLOOKUP(A1583,Izračun!A:J,10,0)</f>
        <v>24.197480000000002</v>
      </c>
      <c r="H1583">
        <f>VLOOKUP(A1583,Izračun!A:F,6,0)</f>
        <v>15</v>
      </c>
      <c r="J1583" t="s">
        <v>14574</v>
      </c>
      <c r="M1583" t="s">
        <v>8709</v>
      </c>
      <c r="Q1583" s="3" t="str">
        <f ca="1">IF(VLOOKUP(A1583,Izračun!A:Q,17,0)=0," ",VLOOKUP(A1583,Izračun!A:Q,17,0))</f>
        <v xml:space="preserve"> </v>
      </c>
      <c r="R1583" t="s">
        <v>8710</v>
      </c>
      <c r="S1583" t="str">
        <f ca="1">Izračun!$T$1</f>
        <v>0</v>
      </c>
    </row>
    <row r="1584" spans="1:19" x14ac:dyDescent="0.25">
      <c r="A1584" t="s">
        <v>810</v>
      </c>
      <c r="B1584" t="s">
        <v>9016</v>
      </c>
      <c r="C1584" t="s">
        <v>8708</v>
      </c>
      <c r="F1584" s="2">
        <f>VLOOKUP(A1584,Izračun!A:J,10,0)</f>
        <v>24.254819999999999</v>
      </c>
      <c r="H1584">
        <f>VLOOKUP(A1584,Izračun!A:F,6,0)</f>
        <v>3</v>
      </c>
      <c r="J1584" t="s">
        <v>14574</v>
      </c>
      <c r="M1584" t="s">
        <v>8709</v>
      </c>
      <c r="Q1584" s="3" t="str">
        <f ca="1">IF(VLOOKUP(A1584,Izračun!A:Q,17,0)=0," ",VLOOKUP(A1584,Izračun!A:Q,17,0))</f>
        <v xml:space="preserve"> </v>
      </c>
      <c r="R1584" t="s">
        <v>8710</v>
      </c>
      <c r="S1584" t="str">
        <f ca="1">Izračun!$T$1</f>
        <v>0</v>
      </c>
    </row>
    <row r="1585" spans="1:19" x14ac:dyDescent="0.25">
      <c r="A1585" t="s">
        <v>9792</v>
      </c>
      <c r="B1585" t="s">
        <v>12021</v>
      </c>
      <c r="C1585" t="s">
        <v>8708</v>
      </c>
      <c r="F1585" s="2">
        <f>VLOOKUP(A1585,Izračun!A:J,10,0)</f>
        <v>24.254819999999999</v>
      </c>
      <c r="H1585">
        <f>VLOOKUP(A1585,Izračun!A:F,6,0)</f>
        <v>82</v>
      </c>
      <c r="J1585" t="s">
        <v>14574</v>
      </c>
      <c r="M1585" t="s">
        <v>8709</v>
      </c>
      <c r="Q1585" s="3" t="str">
        <f ca="1">IF(VLOOKUP(A1585,Izračun!A:Q,17,0)=0," ",VLOOKUP(A1585,Izračun!A:Q,17,0))</f>
        <v xml:space="preserve"> </v>
      </c>
      <c r="R1585" t="s">
        <v>8710</v>
      </c>
      <c r="S1585" t="str">
        <f ca="1">Izračun!$T$1</f>
        <v>0</v>
      </c>
    </row>
    <row r="1586" spans="1:19" x14ac:dyDescent="0.25">
      <c r="A1586" t="s">
        <v>4150</v>
      </c>
      <c r="B1586" t="s">
        <v>9029</v>
      </c>
      <c r="C1586" t="s">
        <v>8708</v>
      </c>
      <c r="F1586" s="2">
        <f>VLOOKUP(A1586,Izračun!A:J,10,0)</f>
        <v>24.426840000000002</v>
      </c>
      <c r="H1586">
        <f>VLOOKUP(A1586,Izračun!A:F,6,0)</f>
        <v>36</v>
      </c>
      <c r="J1586" t="s">
        <v>14574</v>
      </c>
      <c r="M1586" t="s">
        <v>8709</v>
      </c>
      <c r="Q1586" s="3" t="str">
        <f ca="1">IF(VLOOKUP(A1586,Izračun!A:Q,17,0)=0," ",VLOOKUP(A1586,Izračun!A:Q,17,0))</f>
        <v xml:space="preserve"> </v>
      </c>
      <c r="R1586" t="s">
        <v>8710</v>
      </c>
      <c r="S1586" t="str">
        <f ca="1">Izračun!$T$1</f>
        <v>0</v>
      </c>
    </row>
    <row r="1587" spans="1:19" x14ac:dyDescent="0.25">
      <c r="A1587" t="s">
        <v>4296</v>
      </c>
      <c r="B1587" t="s">
        <v>11804</v>
      </c>
      <c r="C1587" t="s">
        <v>8708</v>
      </c>
      <c r="F1587" s="2">
        <f>VLOOKUP(A1587,Izračun!A:J,10,0)</f>
        <v>24.426840000000002</v>
      </c>
      <c r="H1587">
        <f>VLOOKUP(A1587,Izračun!A:F,6,0)</f>
        <v>0</v>
      </c>
      <c r="J1587" t="s">
        <v>14574</v>
      </c>
      <c r="M1587" t="s">
        <v>8709</v>
      </c>
      <c r="Q1587" s="3" t="str">
        <f ca="1">IF(VLOOKUP(A1587,Izračun!A:Q,17,0)=0," ",VLOOKUP(A1587,Izračun!A:Q,17,0))</f>
        <v xml:space="preserve"> </v>
      </c>
      <c r="R1587" t="s">
        <v>8710</v>
      </c>
      <c r="S1587" t="str">
        <f ca="1">Izračun!$T$1</f>
        <v>0</v>
      </c>
    </row>
    <row r="1588" spans="1:19" x14ac:dyDescent="0.25">
      <c r="A1588" t="s">
        <v>8555</v>
      </c>
      <c r="B1588" t="s">
        <v>11012</v>
      </c>
      <c r="C1588" t="s">
        <v>8708</v>
      </c>
      <c r="F1588" s="2">
        <f>VLOOKUP(A1588,Izračun!A:J,10,0)</f>
        <v>22.36992</v>
      </c>
      <c r="H1588">
        <f>VLOOKUP(A1588,Izračun!A:F,6,0)</f>
        <v>100</v>
      </c>
      <c r="J1588" t="s">
        <v>14574</v>
      </c>
      <c r="M1588" t="s">
        <v>8709</v>
      </c>
      <c r="Q1588" s="3">
        <f ca="1">IF(VLOOKUP(A1588,Izračun!A:Q,17,0)=0," ",VLOOKUP(A1588,Izračun!A:Q,17,0))</f>
        <v>20.971800000000002</v>
      </c>
      <c r="R1588" t="s">
        <v>8710</v>
      </c>
      <c r="S1588" t="str">
        <f ca="1">Izračun!$T$1</f>
        <v>0</v>
      </c>
    </row>
    <row r="1589" spans="1:19" x14ac:dyDescent="0.25">
      <c r="A1589" t="s">
        <v>8632</v>
      </c>
      <c r="B1589" t="s">
        <v>11281</v>
      </c>
      <c r="C1589" t="s">
        <v>8708</v>
      </c>
      <c r="F1589" s="2">
        <f>VLOOKUP(A1589,Izračun!A:J,10,0)</f>
        <v>24.712319999999998</v>
      </c>
      <c r="H1589">
        <f>VLOOKUP(A1589,Izračun!A:F,6,0)</f>
        <v>33</v>
      </c>
      <c r="J1589" t="s">
        <v>14574</v>
      </c>
      <c r="M1589" t="s">
        <v>8709</v>
      </c>
      <c r="Q1589" s="3" t="str">
        <f ca="1">IF(VLOOKUP(A1589,Izračun!A:Q,17,0)=0," ",VLOOKUP(A1589,Izračun!A:Q,17,0))</f>
        <v xml:space="preserve"> </v>
      </c>
      <c r="R1589" t="s">
        <v>8710</v>
      </c>
      <c r="S1589" t="str">
        <f ca="1">Izračun!$T$1</f>
        <v>0</v>
      </c>
    </row>
    <row r="1590" spans="1:19" x14ac:dyDescent="0.25">
      <c r="A1590" t="s">
        <v>1434</v>
      </c>
      <c r="B1590" t="s">
        <v>8749</v>
      </c>
      <c r="C1590" t="s">
        <v>8708</v>
      </c>
      <c r="F1590" s="2">
        <f>VLOOKUP(A1590,Izračun!A:J,10,0)</f>
        <v>24.712319999999998</v>
      </c>
      <c r="H1590">
        <f>VLOOKUP(A1590,Izračun!A:F,6,0)</f>
        <v>7</v>
      </c>
      <c r="J1590" t="s">
        <v>14574</v>
      </c>
      <c r="M1590" t="s">
        <v>8709</v>
      </c>
      <c r="Q1590" s="3">
        <f ca="1">IF(VLOOKUP(A1590,Izračun!A:Q,17,0)=0," ",VLOOKUP(A1590,Izračun!A:Q,17,0))</f>
        <v>23.167800000000003</v>
      </c>
      <c r="R1590" t="s">
        <v>8710</v>
      </c>
      <c r="S1590" t="str">
        <f ca="1">Izračun!$T$1</f>
        <v>0</v>
      </c>
    </row>
    <row r="1591" spans="1:19" x14ac:dyDescent="0.25">
      <c r="A1591" t="s">
        <v>8139</v>
      </c>
      <c r="B1591" t="s">
        <v>8733</v>
      </c>
      <c r="C1591" t="s">
        <v>8708</v>
      </c>
      <c r="F1591" s="2">
        <f>VLOOKUP(A1591,Izračun!A:J,10,0)</f>
        <v>24.712319999999998</v>
      </c>
      <c r="H1591">
        <f>VLOOKUP(A1591,Izračun!A:F,6,0)</f>
        <v>13</v>
      </c>
      <c r="J1591" t="s">
        <v>14574</v>
      </c>
      <c r="M1591" t="s">
        <v>8709</v>
      </c>
      <c r="Q1591" s="3" t="str">
        <f ca="1">IF(VLOOKUP(A1591,Izračun!A:Q,17,0)=0," ",VLOOKUP(A1591,Izračun!A:Q,17,0))</f>
        <v xml:space="preserve"> </v>
      </c>
      <c r="R1591" t="s">
        <v>8710</v>
      </c>
      <c r="S1591" t="str">
        <f ca="1">Izračun!$T$1</f>
        <v>0</v>
      </c>
    </row>
    <row r="1592" spans="1:19" x14ac:dyDescent="0.25">
      <c r="A1592" t="s">
        <v>1635</v>
      </c>
      <c r="B1592" t="s">
        <v>13163</v>
      </c>
      <c r="C1592" t="s">
        <v>8708</v>
      </c>
      <c r="F1592" s="2">
        <f>VLOOKUP(A1592,Izračun!A:J,10,0)</f>
        <v>24.712319999999998</v>
      </c>
      <c r="H1592">
        <f>VLOOKUP(A1592,Izračun!A:F,6,0)</f>
        <v>2</v>
      </c>
      <c r="J1592" t="s">
        <v>14574</v>
      </c>
      <c r="M1592" t="s">
        <v>8709</v>
      </c>
      <c r="Q1592" s="3" t="str">
        <f ca="1">IF(VLOOKUP(A1592,Izračun!A:Q,17,0)=0," ",VLOOKUP(A1592,Izračun!A:Q,17,0))</f>
        <v xml:space="preserve"> </v>
      </c>
      <c r="R1592" t="s">
        <v>8710</v>
      </c>
      <c r="S1592" t="str">
        <f ca="1">Izračun!$T$1</f>
        <v>0</v>
      </c>
    </row>
    <row r="1593" spans="1:19" x14ac:dyDescent="0.25">
      <c r="A1593" t="s">
        <v>53</v>
      </c>
      <c r="B1593" t="s">
        <v>9341</v>
      </c>
      <c r="C1593" t="s">
        <v>8708</v>
      </c>
      <c r="F1593" s="2">
        <f>VLOOKUP(A1593,Izračun!A:J,10,0)</f>
        <v>20.613120000000002</v>
      </c>
      <c r="H1593">
        <f>VLOOKUP(A1593,Izračun!A:F,6,0)</f>
        <v>205</v>
      </c>
      <c r="J1593" t="s">
        <v>14574</v>
      </c>
      <c r="M1593" t="s">
        <v>8709</v>
      </c>
      <c r="Q1593" s="3">
        <f ca="1">IF(VLOOKUP(A1593,Izračun!A:Q,17,0)=0," ",VLOOKUP(A1593,Izračun!A:Q,17,0))</f>
        <v>19.324800000000003</v>
      </c>
      <c r="R1593" t="s">
        <v>8710</v>
      </c>
      <c r="S1593" t="str">
        <f ca="1">Izračun!$T$1</f>
        <v>0</v>
      </c>
    </row>
    <row r="1594" spans="1:19" x14ac:dyDescent="0.25">
      <c r="A1594" t="s">
        <v>6024</v>
      </c>
      <c r="B1594" t="s">
        <v>9385</v>
      </c>
      <c r="C1594" t="s">
        <v>8708</v>
      </c>
      <c r="F1594" s="2">
        <f>VLOOKUP(A1594,Izračun!A:J,10,0)</f>
        <v>24.757996800000001</v>
      </c>
      <c r="H1594">
        <f>VLOOKUP(A1594,Izračun!A:F,6,0)</f>
        <v>4</v>
      </c>
      <c r="J1594" t="s">
        <v>14574</v>
      </c>
      <c r="M1594" t="s">
        <v>8709</v>
      </c>
      <c r="Q1594" s="3" t="str">
        <f ca="1">IF(VLOOKUP(A1594,Izračun!A:Q,17,0)=0," ",VLOOKUP(A1594,Izračun!A:Q,17,0))</f>
        <v xml:space="preserve"> </v>
      </c>
      <c r="R1594" t="s">
        <v>8710</v>
      </c>
      <c r="S1594" t="str">
        <f ca="1">Izračun!$T$1</f>
        <v>0</v>
      </c>
    </row>
    <row r="1595" spans="1:19" x14ac:dyDescent="0.25">
      <c r="A1595" t="s">
        <v>13325</v>
      </c>
      <c r="B1595" t="s">
        <v>13542</v>
      </c>
      <c r="C1595" t="s">
        <v>8708</v>
      </c>
      <c r="F1595" s="2">
        <f>VLOOKUP(A1595,Izračun!A:J,10,0)</f>
        <v>24.770879999999998</v>
      </c>
      <c r="H1595">
        <f>VLOOKUP(A1595,Izračun!A:F,6,0)</f>
        <v>11</v>
      </c>
      <c r="J1595" t="s">
        <v>14574</v>
      </c>
      <c r="M1595" t="s">
        <v>8709</v>
      </c>
      <c r="Q1595" s="3" t="str">
        <f ca="1">IF(VLOOKUP(A1595,Izračun!A:Q,17,0)=0," ",VLOOKUP(A1595,Izračun!A:Q,17,0))</f>
        <v xml:space="preserve"> </v>
      </c>
      <c r="R1595" t="s">
        <v>8710</v>
      </c>
      <c r="S1595" t="str">
        <f ca="1">Izračun!$T$1</f>
        <v>0</v>
      </c>
    </row>
    <row r="1596" spans="1:19" x14ac:dyDescent="0.25">
      <c r="A1596" t="s">
        <v>2335</v>
      </c>
      <c r="B1596" t="s">
        <v>8847</v>
      </c>
      <c r="C1596" t="s">
        <v>8708</v>
      </c>
      <c r="F1596" s="2">
        <f>VLOOKUP(A1596,Izračun!A:J,10,0)</f>
        <v>27.171839999999996</v>
      </c>
      <c r="H1596">
        <f>VLOOKUP(A1596,Izračun!A:F,6,0)</f>
        <v>11</v>
      </c>
      <c r="J1596" t="s">
        <v>14574</v>
      </c>
      <c r="M1596" t="s">
        <v>8709</v>
      </c>
      <c r="Q1596" s="3" t="str">
        <f ca="1">IF(VLOOKUP(A1596,Izračun!A:Q,17,0)=0," ",VLOOKUP(A1596,Izračun!A:Q,17,0))</f>
        <v xml:space="preserve"> </v>
      </c>
      <c r="R1596" t="s">
        <v>8710</v>
      </c>
      <c r="S1596" t="str">
        <f ca="1">Izračun!$T$1</f>
        <v>0</v>
      </c>
    </row>
    <row r="1597" spans="1:19" x14ac:dyDescent="0.25">
      <c r="A1597" t="s">
        <v>8291</v>
      </c>
      <c r="B1597" t="s">
        <v>13957</v>
      </c>
      <c r="C1597" t="s">
        <v>8708</v>
      </c>
      <c r="F1597" s="2">
        <f>VLOOKUP(A1597,Izračun!A:J,10,0)</f>
        <v>24.806016</v>
      </c>
      <c r="H1597">
        <f>VLOOKUP(A1597,Izračun!A:F,6,0)</f>
        <v>23</v>
      </c>
      <c r="J1597" t="s">
        <v>14574</v>
      </c>
      <c r="M1597" t="s">
        <v>8709</v>
      </c>
      <c r="Q1597" s="3" t="str">
        <f ca="1">IF(VLOOKUP(A1597,Izračun!A:Q,17,0)=0," ",VLOOKUP(A1597,Izračun!A:Q,17,0))</f>
        <v xml:space="preserve"> </v>
      </c>
      <c r="R1597" t="s">
        <v>8710</v>
      </c>
      <c r="S1597" t="str">
        <f ca="1">Izračun!$T$1</f>
        <v>0</v>
      </c>
    </row>
    <row r="1598" spans="1:19" x14ac:dyDescent="0.25">
      <c r="A1598" t="s">
        <v>6166</v>
      </c>
      <c r="B1598" t="s">
        <v>9528</v>
      </c>
      <c r="C1598" t="s">
        <v>8708</v>
      </c>
      <c r="F1598" s="2">
        <f>VLOOKUP(A1598,Izračun!A:J,10,0)</f>
        <v>24.860549999999996</v>
      </c>
      <c r="H1598">
        <f>VLOOKUP(A1598,Izračun!A:F,6,0)</f>
        <v>21</v>
      </c>
      <c r="J1598" t="s">
        <v>14574</v>
      </c>
      <c r="M1598" t="s">
        <v>8709</v>
      </c>
      <c r="Q1598" s="3">
        <f ca="1">IF(VLOOKUP(A1598,Izračun!A:Q,17,0)=0," ",VLOOKUP(A1598,Izračun!A:Q,17,0))</f>
        <v>22.897874999999999</v>
      </c>
      <c r="R1598" t="s">
        <v>8710</v>
      </c>
      <c r="S1598" t="str">
        <f ca="1">Izračun!$T$1</f>
        <v>0</v>
      </c>
    </row>
    <row r="1599" spans="1:19" x14ac:dyDescent="0.25">
      <c r="A1599" t="s">
        <v>347</v>
      </c>
      <c r="B1599" t="s">
        <v>9493</v>
      </c>
      <c r="C1599" t="s">
        <v>8708</v>
      </c>
      <c r="F1599" s="2">
        <f>VLOOKUP(A1599,Izračun!A:J,10,0)</f>
        <v>24.862624</v>
      </c>
      <c r="H1599">
        <f>VLOOKUP(A1599,Izračun!A:F,6,0)</f>
        <v>79</v>
      </c>
      <c r="J1599" t="s">
        <v>14574</v>
      </c>
      <c r="M1599" t="s">
        <v>8709</v>
      </c>
      <c r="Q1599" s="3" t="str">
        <f ca="1">IF(VLOOKUP(A1599,Izračun!A:Q,17,0)=0," ",VLOOKUP(A1599,Izračun!A:Q,17,0))</f>
        <v xml:space="preserve"> </v>
      </c>
      <c r="R1599" t="s">
        <v>8710</v>
      </c>
      <c r="S1599" t="str">
        <f ca="1">Izračun!$T$1</f>
        <v>0</v>
      </c>
    </row>
    <row r="1600" spans="1:19" x14ac:dyDescent="0.25">
      <c r="A1600" t="s">
        <v>34</v>
      </c>
      <c r="B1600" t="s">
        <v>13585</v>
      </c>
      <c r="C1600" t="s">
        <v>8708</v>
      </c>
      <c r="F1600" s="2">
        <f>VLOOKUP(A1600,Izračun!A:J,10,0)</f>
        <v>24.946560000000002</v>
      </c>
      <c r="H1600">
        <f>VLOOKUP(A1600,Izračun!A:F,6,0)</f>
        <v>9</v>
      </c>
      <c r="J1600" t="s">
        <v>14574</v>
      </c>
      <c r="M1600" t="s">
        <v>8709</v>
      </c>
      <c r="Q1600" s="3" t="str">
        <f ca="1">IF(VLOOKUP(A1600,Izračun!A:Q,17,0)=0," ",VLOOKUP(A1600,Izračun!A:Q,17,0))</f>
        <v xml:space="preserve"> </v>
      </c>
      <c r="R1600" t="s">
        <v>8710</v>
      </c>
      <c r="S1600" t="str">
        <f ca="1">Izračun!$T$1</f>
        <v>0</v>
      </c>
    </row>
    <row r="1601" spans="1:19" x14ac:dyDescent="0.25">
      <c r="A1601" t="s">
        <v>1771</v>
      </c>
      <c r="B1601" t="s">
        <v>13883</v>
      </c>
      <c r="C1601" t="s">
        <v>8708</v>
      </c>
      <c r="F1601" s="2">
        <f>VLOOKUP(A1601,Izračun!A:J,10,0)</f>
        <v>25.087104</v>
      </c>
      <c r="H1601">
        <f>VLOOKUP(A1601,Izračun!A:F,6,0)</f>
        <v>16</v>
      </c>
      <c r="J1601" t="s">
        <v>14574</v>
      </c>
      <c r="M1601" t="s">
        <v>8709</v>
      </c>
      <c r="Q1601" s="3" t="str">
        <f ca="1">IF(VLOOKUP(A1601,Izračun!A:Q,17,0)=0," ",VLOOKUP(A1601,Izračun!A:Q,17,0))</f>
        <v xml:space="preserve"> </v>
      </c>
      <c r="R1601" t="s">
        <v>8710</v>
      </c>
      <c r="S1601" t="str">
        <f ca="1">Izračun!$T$1</f>
        <v>0</v>
      </c>
    </row>
    <row r="1602" spans="1:19" x14ac:dyDescent="0.25">
      <c r="A1602" t="s">
        <v>6834</v>
      </c>
      <c r="B1602" t="s">
        <v>9583</v>
      </c>
      <c r="C1602" t="s">
        <v>8708</v>
      </c>
      <c r="F1602" s="2">
        <f>VLOOKUP(A1602,Izračun!A:J,10,0)</f>
        <v>25.087104</v>
      </c>
      <c r="H1602">
        <f>VLOOKUP(A1602,Izračun!A:F,6,0)</f>
        <v>4</v>
      </c>
      <c r="J1602" t="s">
        <v>14574</v>
      </c>
      <c r="M1602" t="s">
        <v>8709</v>
      </c>
      <c r="Q1602" s="3" t="str">
        <f ca="1">IF(VLOOKUP(A1602,Izračun!A:Q,17,0)=0," ",VLOOKUP(A1602,Izračun!A:Q,17,0))</f>
        <v xml:space="preserve"> </v>
      </c>
      <c r="R1602" t="s">
        <v>8710</v>
      </c>
      <c r="S1602" t="str">
        <f ca="1">Izračun!$T$1</f>
        <v>0</v>
      </c>
    </row>
    <row r="1603" spans="1:19" x14ac:dyDescent="0.25">
      <c r="A1603" t="s">
        <v>6085</v>
      </c>
      <c r="B1603" t="s">
        <v>11999</v>
      </c>
      <c r="C1603" t="s">
        <v>8708</v>
      </c>
      <c r="F1603" s="2">
        <f>VLOOKUP(A1603,Izračun!A:J,10,0)</f>
        <v>25.114919999999998</v>
      </c>
      <c r="H1603">
        <f>VLOOKUP(A1603,Izračun!A:F,6,0)</f>
        <v>0</v>
      </c>
      <c r="J1603" t="s">
        <v>14574</v>
      </c>
      <c r="M1603" t="s">
        <v>8709</v>
      </c>
      <c r="Q1603" s="3" t="str">
        <f ca="1">IF(VLOOKUP(A1603,Izračun!A:Q,17,0)=0," ",VLOOKUP(A1603,Izračun!A:Q,17,0))</f>
        <v xml:space="preserve"> </v>
      </c>
      <c r="R1603" t="s">
        <v>8710</v>
      </c>
      <c r="S1603" t="str">
        <f ca="1">Izračun!$T$1</f>
        <v>0</v>
      </c>
    </row>
    <row r="1604" spans="1:19" x14ac:dyDescent="0.25">
      <c r="A1604" t="s">
        <v>7933</v>
      </c>
      <c r="B1604" t="s">
        <v>8989</v>
      </c>
      <c r="C1604" t="s">
        <v>8708</v>
      </c>
      <c r="F1604" s="2">
        <f>VLOOKUP(A1604,Izračun!A:J,10,0)</f>
        <v>25.172259999999998</v>
      </c>
      <c r="H1604">
        <f>VLOOKUP(A1604,Izračun!A:F,6,0)</f>
        <v>3</v>
      </c>
      <c r="J1604" t="s">
        <v>14574</v>
      </c>
      <c r="M1604" t="s">
        <v>8709</v>
      </c>
      <c r="Q1604" s="3" t="str">
        <f ca="1">IF(VLOOKUP(A1604,Izračun!A:Q,17,0)=0," ",VLOOKUP(A1604,Izračun!A:Q,17,0))</f>
        <v xml:space="preserve"> </v>
      </c>
      <c r="R1604" t="s">
        <v>8710</v>
      </c>
      <c r="S1604" t="str">
        <f ca="1">Izračun!$T$1</f>
        <v>0</v>
      </c>
    </row>
    <row r="1605" spans="1:19" x14ac:dyDescent="0.25">
      <c r="A1605" t="s">
        <v>10513</v>
      </c>
      <c r="B1605" t="s">
        <v>14073</v>
      </c>
      <c r="C1605" t="s">
        <v>8708</v>
      </c>
      <c r="F1605" s="2">
        <f>VLOOKUP(A1605,Izračun!A:J,10,0)</f>
        <v>25.180800000000001</v>
      </c>
      <c r="H1605">
        <f>VLOOKUP(A1605,Izračun!A:F,6,0)</f>
        <v>2</v>
      </c>
      <c r="J1605" t="s">
        <v>14574</v>
      </c>
      <c r="M1605" t="s">
        <v>8709</v>
      </c>
      <c r="Q1605" s="3" t="str">
        <f ca="1">IF(VLOOKUP(A1605,Izračun!A:Q,17,0)=0," ",VLOOKUP(A1605,Izračun!A:Q,17,0))</f>
        <v xml:space="preserve"> </v>
      </c>
      <c r="R1605" t="s">
        <v>8710</v>
      </c>
      <c r="S1605" t="str">
        <f ca="1">Izračun!$T$1</f>
        <v>0</v>
      </c>
    </row>
    <row r="1606" spans="1:19" x14ac:dyDescent="0.25">
      <c r="A1606" t="s">
        <v>1759</v>
      </c>
      <c r="B1606" t="s">
        <v>8734</v>
      </c>
      <c r="C1606" t="s">
        <v>8708</v>
      </c>
      <c r="F1606" s="2">
        <f>VLOOKUP(A1606,Izračun!A:J,10,0)</f>
        <v>25.239360000000001</v>
      </c>
      <c r="H1606">
        <f>VLOOKUP(A1606,Izračun!A:F,6,0)</f>
        <v>2</v>
      </c>
      <c r="J1606" t="s">
        <v>14574</v>
      </c>
      <c r="M1606" t="s">
        <v>8709</v>
      </c>
      <c r="Q1606" s="3" t="str">
        <f ca="1">IF(VLOOKUP(A1606,Izračun!A:Q,17,0)=0," ",VLOOKUP(A1606,Izračun!A:Q,17,0))</f>
        <v xml:space="preserve"> </v>
      </c>
      <c r="R1606" t="s">
        <v>8710</v>
      </c>
      <c r="S1606" t="str">
        <f ca="1">Izračun!$T$1</f>
        <v>0</v>
      </c>
    </row>
    <row r="1607" spans="1:19" x14ac:dyDescent="0.25">
      <c r="A1607" t="s">
        <v>4159</v>
      </c>
      <c r="B1607" t="s">
        <v>9030</v>
      </c>
      <c r="C1607" t="s">
        <v>8708</v>
      </c>
      <c r="F1607" s="2">
        <f>VLOOKUP(A1607,Izračun!A:J,10,0)</f>
        <v>25.344280000000001</v>
      </c>
      <c r="H1607">
        <f>VLOOKUP(A1607,Izračun!A:F,6,0)</f>
        <v>18</v>
      </c>
      <c r="J1607" t="s">
        <v>14574</v>
      </c>
      <c r="M1607" t="s">
        <v>8709</v>
      </c>
      <c r="Q1607" s="3" t="str">
        <f ca="1">IF(VLOOKUP(A1607,Izračun!A:Q,17,0)=0," ",VLOOKUP(A1607,Izračun!A:Q,17,0))</f>
        <v xml:space="preserve"> </v>
      </c>
      <c r="R1607" t="s">
        <v>8710</v>
      </c>
      <c r="S1607" t="str">
        <f ca="1">Izračun!$T$1</f>
        <v>0</v>
      </c>
    </row>
    <row r="1608" spans="1:19" x14ac:dyDescent="0.25">
      <c r="A1608" t="s">
        <v>4651</v>
      </c>
      <c r="B1608" t="s">
        <v>9114</v>
      </c>
      <c r="C1608" t="s">
        <v>8708</v>
      </c>
      <c r="F1608" s="2">
        <f>VLOOKUP(A1608,Izračun!A:J,10,0)</f>
        <v>25.344280000000001</v>
      </c>
      <c r="H1608">
        <f>VLOOKUP(A1608,Izračun!A:F,6,0)</f>
        <v>7</v>
      </c>
      <c r="J1608" t="s">
        <v>14574</v>
      </c>
      <c r="M1608" t="s">
        <v>8709</v>
      </c>
      <c r="Q1608" s="3" t="str">
        <f ca="1">IF(VLOOKUP(A1608,Izračun!A:Q,17,0)=0," ",VLOOKUP(A1608,Izračun!A:Q,17,0))</f>
        <v xml:space="preserve"> </v>
      </c>
      <c r="R1608" t="s">
        <v>8710</v>
      </c>
      <c r="S1608" t="str">
        <f ca="1">Izračun!$T$1</f>
        <v>0</v>
      </c>
    </row>
    <row r="1609" spans="1:19" x14ac:dyDescent="0.25">
      <c r="A1609" t="s">
        <v>9787</v>
      </c>
      <c r="B1609" t="s">
        <v>13040</v>
      </c>
      <c r="C1609" t="s">
        <v>8708</v>
      </c>
      <c r="F1609" s="2">
        <f>VLOOKUP(A1609,Izračun!A:J,10,0)</f>
        <v>25.344280000000001</v>
      </c>
      <c r="H1609">
        <f>VLOOKUP(A1609,Izračun!A:F,6,0)</f>
        <v>7</v>
      </c>
      <c r="J1609" t="s">
        <v>14574</v>
      </c>
      <c r="M1609" t="s">
        <v>8709</v>
      </c>
      <c r="Q1609" s="3" t="str">
        <f ca="1">IF(VLOOKUP(A1609,Izračun!A:Q,17,0)=0," ",VLOOKUP(A1609,Izračun!A:Q,17,0))</f>
        <v xml:space="preserve"> </v>
      </c>
      <c r="R1609" t="s">
        <v>8710</v>
      </c>
      <c r="S1609" t="str">
        <f ca="1">Izračun!$T$1</f>
        <v>0</v>
      </c>
    </row>
    <row r="1610" spans="1:19" x14ac:dyDescent="0.25">
      <c r="A1610" t="s">
        <v>12845</v>
      </c>
      <c r="B1610" t="s">
        <v>14713</v>
      </c>
      <c r="C1610" t="s">
        <v>8708</v>
      </c>
      <c r="F1610" s="2">
        <f>VLOOKUP(A1610,Izračun!A:J,10,0)</f>
        <v>25.414103040000001</v>
      </c>
      <c r="H1610">
        <f>VLOOKUP(A1610,Izračun!A:F,6,0)</f>
        <v>3</v>
      </c>
      <c r="J1610" t="s">
        <v>14574</v>
      </c>
      <c r="M1610" t="s">
        <v>8709</v>
      </c>
      <c r="Q1610" s="3" t="str">
        <f ca="1">IF(VLOOKUP(A1610,Izračun!A:Q,17,0)=0," ",VLOOKUP(A1610,Izračun!A:Q,17,0))</f>
        <v xml:space="preserve"> </v>
      </c>
      <c r="R1610" t="s">
        <v>8710</v>
      </c>
      <c r="S1610" t="str">
        <f ca="1">Izračun!$T$1</f>
        <v>0</v>
      </c>
    </row>
    <row r="1611" spans="1:19" x14ac:dyDescent="0.25">
      <c r="A1611" t="s">
        <v>5565</v>
      </c>
      <c r="B1611" t="s">
        <v>14124</v>
      </c>
      <c r="C1611" t="s">
        <v>8708</v>
      </c>
      <c r="F1611" s="2">
        <f>VLOOKUP(A1611,Izračun!A:J,10,0)</f>
        <v>25.415040000000001</v>
      </c>
      <c r="H1611">
        <f>VLOOKUP(A1611,Izračun!A:F,6,0)</f>
        <v>1</v>
      </c>
      <c r="J1611" t="s">
        <v>14574</v>
      </c>
      <c r="M1611" t="s">
        <v>8709</v>
      </c>
      <c r="Q1611" s="3" t="str">
        <f ca="1">IF(VLOOKUP(A1611,Izračun!A:Q,17,0)=0," ",VLOOKUP(A1611,Izračun!A:Q,17,0))</f>
        <v xml:space="preserve"> </v>
      </c>
      <c r="R1611" t="s">
        <v>8710</v>
      </c>
      <c r="S1611" t="str">
        <f ca="1">Izračun!$T$1</f>
        <v>0</v>
      </c>
    </row>
    <row r="1612" spans="1:19" x14ac:dyDescent="0.25">
      <c r="A1612" t="s">
        <v>11511</v>
      </c>
      <c r="B1612" t="s">
        <v>12416</v>
      </c>
      <c r="C1612" t="s">
        <v>8708</v>
      </c>
      <c r="F1612" s="2">
        <f>VLOOKUP(A1612,Izračun!A:J,10,0)</f>
        <v>26.51792</v>
      </c>
      <c r="H1612">
        <f>VLOOKUP(A1612,Izračun!A:F,6,0)</f>
        <v>12</v>
      </c>
      <c r="J1612" t="s">
        <v>14574</v>
      </c>
      <c r="M1612" t="s">
        <v>8709</v>
      </c>
      <c r="Q1612" s="3" t="str">
        <f ca="1">IF(VLOOKUP(A1612,Izračun!A:Q,17,0)=0," ",VLOOKUP(A1612,Izračun!A:Q,17,0))</f>
        <v xml:space="preserve"> </v>
      </c>
      <c r="R1612" t="s">
        <v>8710</v>
      </c>
      <c r="S1612" t="str">
        <f ca="1">Izračun!$T$1</f>
        <v>0</v>
      </c>
    </row>
    <row r="1613" spans="1:19" x14ac:dyDescent="0.25">
      <c r="A1613" t="s">
        <v>5535</v>
      </c>
      <c r="B1613" t="s">
        <v>9052</v>
      </c>
      <c r="C1613" t="s">
        <v>8708</v>
      </c>
      <c r="F1613" s="2">
        <f>VLOOKUP(A1613,Izračun!A:J,10,0)</f>
        <v>25.447492000000004</v>
      </c>
      <c r="H1613">
        <f>VLOOKUP(A1613,Izračun!A:F,6,0)</f>
        <v>1</v>
      </c>
      <c r="J1613" t="s">
        <v>14574</v>
      </c>
      <c r="M1613" t="s">
        <v>8709</v>
      </c>
      <c r="Q1613" s="3" t="str">
        <f ca="1">IF(VLOOKUP(A1613,Izračun!A:Q,17,0)=0," ",VLOOKUP(A1613,Izračun!A:Q,17,0))</f>
        <v xml:space="preserve"> </v>
      </c>
      <c r="R1613" t="s">
        <v>8710</v>
      </c>
      <c r="S1613" t="str">
        <f ca="1">Izračun!$T$1</f>
        <v>0</v>
      </c>
    </row>
    <row r="1614" spans="1:19" x14ac:dyDescent="0.25">
      <c r="A1614" t="s">
        <v>6828</v>
      </c>
      <c r="B1614" t="s">
        <v>9802</v>
      </c>
      <c r="C1614" t="s">
        <v>8708</v>
      </c>
      <c r="F1614" s="2">
        <f>VLOOKUP(A1614,Izračun!A:J,10,0)</f>
        <v>25.585839999999997</v>
      </c>
      <c r="H1614">
        <f>VLOOKUP(A1614,Izračun!A:F,6,0)</f>
        <v>14</v>
      </c>
      <c r="J1614" t="s">
        <v>14574</v>
      </c>
      <c r="M1614" t="s">
        <v>8709</v>
      </c>
      <c r="Q1614" s="3" t="str">
        <f ca="1">IF(VLOOKUP(A1614,Izračun!A:Q,17,0)=0," ",VLOOKUP(A1614,Izračun!A:Q,17,0))</f>
        <v xml:space="preserve"> </v>
      </c>
      <c r="R1614" t="s">
        <v>8710</v>
      </c>
      <c r="S1614" t="str">
        <f ca="1">Izračun!$T$1</f>
        <v>0</v>
      </c>
    </row>
    <row r="1615" spans="1:19" x14ac:dyDescent="0.25">
      <c r="A1615" t="s">
        <v>5675</v>
      </c>
      <c r="B1615" t="s">
        <v>14737</v>
      </c>
      <c r="C1615" t="s">
        <v>8708</v>
      </c>
      <c r="F1615" s="2">
        <f>VLOOKUP(A1615,Izračun!A:J,10,0)</f>
        <v>25.590720000000001</v>
      </c>
      <c r="H1615">
        <f>VLOOKUP(A1615,Izračun!A:F,6,0)</f>
        <v>5</v>
      </c>
      <c r="J1615" t="s">
        <v>14574</v>
      </c>
      <c r="M1615" t="s">
        <v>8709</v>
      </c>
      <c r="Q1615" s="3" t="str">
        <f ca="1">IF(VLOOKUP(A1615,Izračun!A:Q,17,0)=0," ",VLOOKUP(A1615,Izračun!A:Q,17,0))</f>
        <v xml:space="preserve"> </v>
      </c>
      <c r="R1615" t="s">
        <v>8710</v>
      </c>
      <c r="S1615" t="str">
        <f ca="1">Izračun!$T$1</f>
        <v>0</v>
      </c>
    </row>
    <row r="1616" spans="1:19" x14ac:dyDescent="0.25">
      <c r="A1616" t="s">
        <v>10695</v>
      </c>
      <c r="B1616" t="s">
        <v>10966</v>
      </c>
      <c r="C1616" t="s">
        <v>8708</v>
      </c>
      <c r="F1616" s="2">
        <f>VLOOKUP(A1616,Izračun!A:J,10,0)</f>
        <v>24.639119999999998</v>
      </c>
      <c r="H1616">
        <f>VLOOKUP(A1616,Izračun!A:F,6,0)</f>
        <v>2</v>
      </c>
      <c r="J1616" t="s">
        <v>14574</v>
      </c>
      <c r="M1616" t="s">
        <v>8709</v>
      </c>
      <c r="Q1616" s="3" t="str">
        <f ca="1">IF(VLOOKUP(A1616,Izračun!A:Q,17,0)=0," ",VLOOKUP(A1616,Izračun!A:Q,17,0))</f>
        <v xml:space="preserve"> </v>
      </c>
      <c r="R1616" t="s">
        <v>8710</v>
      </c>
      <c r="S1616" t="str">
        <f ca="1">Izračun!$T$1</f>
        <v>0</v>
      </c>
    </row>
    <row r="1617" spans="1:19" x14ac:dyDescent="0.25">
      <c r="A1617" t="s">
        <v>7962</v>
      </c>
      <c r="B1617" t="s">
        <v>10405</v>
      </c>
      <c r="C1617" t="s">
        <v>8708</v>
      </c>
      <c r="F1617" s="2">
        <f>VLOOKUP(A1617,Izračun!A:J,10,0)</f>
        <v>25.645620000000001</v>
      </c>
      <c r="H1617">
        <f>VLOOKUP(A1617,Izračun!A:F,6,0)</f>
        <v>14</v>
      </c>
      <c r="J1617" t="s">
        <v>14574</v>
      </c>
      <c r="M1617" t="s">
        <v>8709</v>
      </c>
      <c r="Q1617" s="3" t="str">
        <f ca="1">IF(VLOOKUP(A1617,Izračun!A:Q,17,0)=0," ",VLOOKUP(A1617,Izračun!A:Q,17,0))</f>
        <v xml:space="preserve"> </v>
      </c>
      <c r="R1617" t="s">
        <v>8710</v>
      </c>
      <c r="S1617" t="str">
        <f ca="1">Izračun!$T$1</f>
        <v>0</v>
      </c>
    </row>
    <row r="1618" spans="1:19" x14ac:dyDescent="0.25">
      <c r="A1618" t="s">
        <v>5533</v>
      </c>
      <c r="B1618" t="s">
        <v>12338</v>
      </c>
      <c r="C1618" t="s">
        <v>8708</v>
      </c>
      <c r="F1618" s="2">
        <f>VLOOKUP(A1618,Izračun!A:J,10,0)</f>
        <v>25.688319999999997</v>
      </c>
      <c r="H1618">
        <f>VLOOKUP(A1618,Izračun!A:F,6,0)</f>
        <v>4</v>
      </c>
      <c r="J1618" t="s">
        <v>14574</v>
      </c>
      <c r="M1618" t="s">
        <v>8709</v>
      </c>
      <c r="Q1618" s="3" t="str">
        <f ca="1">IF(VLOOKUP(A1618,Izračun!A:Q,17,0)=0," ",VLOOKUP(A1618,Izračun!A:Q,17,0))</f>
        <v xml:space="preserve"> </v>
      </c>
      <c r="R1618" t="s">
        <v>8710</v>
      </c>
      <c r="S1618" t="str">
        <f ca="1">Izračun!$T$1</f>
        <v>0</v>
      </c>
    </row>
    <row r="1619" spans="1:19" x14ac:dyDescent="0.25">
      <c r="A1619" t="s">
        <v>8551</v>
      </c>
      <c r="B1619" t="s">
        <v>10889</v>
      </c>
      <c r="C1619" t="s">
        <v>8708</v>
      </c>
      <c r="F1619" s="2">
        <f>VLOOKUP(A1619,Izračun!A:J,10,0)</f>
        <v>25.705400000000001</v>
      </c>
      <c r="H1619">
        <f>VLOOKUP(A1619,Izračun!A:F,6,0)</f>
        <v>5</v>
      </c>
      <c r="J1619" t="s">
        <v>14574</v>
      </c>
      <c r="M1619" t="s">
        <v>8709</v>
      </c>
      <c r="Q1619" s="3" t="str">
        <f ca="1">IF(VLOOKUP(A1619,Izračun!A:Q,17,0)=0," ",VLOOKUP(A1619,Izračun!A:Q,17,0))</f>
        <v xml:space="preserve"> </v>
      </c>
      <c r="R1619" t="s">
        <v>8710</v>
      </c>
      <c r="S1619" t="str">
        <f ca="1">Izračun!$T$1</f>
        <v>0</v>
      </c>
    </row>
    <row r="1620" spans="1:19" x14ac:dyDescent="0.25">
      <c r="A1620" t="s">
        <v>4069</v>
      </c>
      <c r="B1620" t="s">
        <v>9025</v>
      </c>
      <c r="C1620" t="s">
        <v>8708</v>
      </c>
      <c r="F1620" s="2">
        <f>VLOOKUP(A1620,Izračun!A:J,10,0)</f>
        <v>25.711256000000002</v>
      </c>
      <c r="H1620">
        <f>VLOOKUP(A1620,Izračun!A:F,6,0)</f>
        <v>4</v>
      </c>
      <c r="J1620" t="s">
        <v>14574</v>
      </c>
      <c r="M1620" t="s">
        <v>8709</v>
      </c>
      <c r="Q1620" s="3" t="str">
        <f ca="1">IF(VLOOKUP(A1620,Izračun!A:Q,17,0)=0," ",VLOOKUP(A1620,Izračun!A:Q,17,0))</f>
        <v xml:space="preserve"> </v>
      </c>
      <c r="R1620" t="s">
        <v>8710</v>
      </c>
      <c r="S1620" t="str">
        <f ca="1">Izračun!$T$1</f>
        <v>0</v>
      </c>
    </row>
    <row r="1621" spans="1:19" x14ac:dyDescent="0.25">
      <c r="A1621" t="s">
        <v>13270</v>
      </c>
      <c r="B1621" t="s">
        <v>14104</v>
      </c>
      <c r="C1621" t="s">
        <v>8708</v>
      </c>
      <c r="F1621" s="2">
        <f>VLOOKUP(A1621,Izračun!A:J,10,0)</f>
        <v>25.883520000000001</v>
      </c>
      <c r="H1621">
        <f>VLOOKUP(A1621,Izračun!A:F,6,0)</f>
        <v>9</v>
      </c>
      <c r="J1621" t="s">
        <v>14574</v>
      </c>
      <c r="M1621" t="s">
        <v>8709</v>
      </c>
      <c r="Q1621" s="3" t="str">
        <f ca="1">IF(VLOOKUP(A1621,Izračun!A:Q,17,0)=0," ",VLOOKUP(A1621,Izračun!A:Q,17,0))</f>
        <v xml:space="preserve"> </v>
      </c>
      <c r="R1621" t="s">
        <v>8710</v>
      </c>
      <c r="S1621" t="str">
        <f ca="1">Izračun!$T$1</f>
        <v>0</v>
      </c>
    </row>
    <row r="1622" spans="1:19" x14ac:dyDescent="0.25">
      <c r="A1622" t="s">
        <v>3067</v>
      </c>
      <c r="B1622" t="s">
        <v>10992</v>
      </c>
      <c r="C1622" t="s">
        <v>8708</v>
      </c>
      <c r="F1622" s="2">
        <f>VLOOKUP(A1622,Izračun!A:J,10,0)</f>
        <v>25.967700000000001</v>
      </c>
      <c r="H1622">
        <f>VLOOKUP(A1622,Izračun!A:F,6,0)</f>
        <v>5</v>
      </c>
      <c r="J1622" t="s">
        <v>14574</v>
      </c>
      <c r="M1622" t="s">
        <v>8709</v>
      </c>
      <c r="Q1622" s="3" t="str">
        <f ca="1">IF(VLOOKUP(A1622,Izračun!A:Q,17,0)=0," ",VLOOKUP(A1622,Izračun!A:Q,17,0))</f>
        <v xml:space="preserve"> </v>
      </c>
      <c r="R1622" t="s">
        <v>8710</v>
      </c>
      <c r="S1622" t="str">
        <f ca="1">Izračun!$T$1</f>
        <v>0</v>
      </c>
    </row>
    <row r="1623" spans="1:19" x14ac:dyDescent="0.25">
      <c r="A1623" t="s">
        <v>4554</v>
      </c>
      <c r="B1623" t="s">
        <v>9516</v>
      </c>
      <c r="C1623" t="s">
        <v>8708</v>
      </c>
      <c r="F1623" s="2">
        <f>VLOOKUP(A1623,Izračun!A:J,10,0)</f>
        <v>26.019549999999999</v>
      </c>
      <c r="H1623">
        <f>VLOOKUP(A1623,Izračun!A:F,6,0)</f>
        <v>6</v>
      </c>
      <c r="J1623" t="s">
        <v>14574</v>
      </c>
      <c r="M1623" t="s">
        <v>8709</v>
      </c>
      <c r="Q1623" s="3">
        <f ca="1">IF(VLOOKUP(A1623,Izračun!A:Q,17,0)=0," ",VLOOKUP(A1623,Izračun!A:Q,17,0))</f>
        <v>23.965375000000002</v>
      </c>
      <c r="R1623" t="s">
        <v>8710</v>
      </c>
      <c r="S1623" t="str">
        <f ca="1">Izračun!$T$1</f>
        <v>0</v>
      </c>
    </row>
    <row r="1624" spans="1:19" x14ac:dyDescent="0.25">
      <c r="A1624" t="s">
        <v>4000</v>
      </c>
      <c r="B1624" t="s">
        <v>9021</v>
      </c>
      <c r="C1624" t="s">
        <v>8708</v>
      </c>
      <c r="F1624" s="2">
        <f>VLOOKUP(A1624,Izračun!A:J,10,0)</f>
        <v>26.032360000000001</v>
      </c>
      <c r="H1624">
        <f>VLOOKUP(A1624,Izračun!A:F,6,0)</f>
        <v>9</v>
      </c>
      <c r="J1624" t="s">
        <v>14574</v>
      </c>
      <c r="M1624" t="s">
        <v>8709</v>
      </c>
      <c r="Q1624" s="3" t="str">
        <f ca="1">IF(VLOOKUP(A1624,Izračun!A:Q,17,0)=0," ",VLOOKUP(A1624,Izračun!A:Q,17,0))</f>
        <v xml:space="preserve"> </v>
      </c>
      <c r="R1624" t="s">
        <v>8710</v>
      </c>
      <c r="S1624" t="str">
        <f ca="1">Izračun!$T$1</f>
        <v>0</v>
      </c>
    </row>
    <row r="1625" spans="1:19" x14ac:dyDescent="0.25">
      <c r="A1625" t="s">
        <v>778</v>
      </c>
      <c r="B1625" t="s">
        <v>8875</v>
      </c>
      <c r="C1625" t="s">
        <v>8708</v>
      </c>
      <c r="F1625" s="2">
        <f>VLOOKUP(A1625,Izračun!A:J,10,0)</f>
        <v>26.055295999999998</v>
      </c>
      <c r="H1625">
        <f>VLOOKUP(A1625,Izračun!A:F,6,0)</f>
        <v>9</v>
      </c>
      <c r="J1625" t="s">
        <v>14574</v>
      </c>
      <c r="M1625" t="s">
        <v>8709</v>
      </c>
      <c r="Q1625" s="3" t="str">
        <f ca="1">IF(VLOOKUP(A1625,Izračun!A:Q,17,0)=0," ",VLOOKUP(A1625,Izračun!A:Q,17,0))</f>
        <v xml:space="preserve"> </v>
      </c>
      <c r="R1625" t="s">
        <v>8710</v>
      </c>
      <c r="S1625" t="str">
        <f ca="1">Izračun!$T$1</f>
        <v>0</v>
      </c>
    </row>
    <row r="1626" spans="1:19" x14ac:dyDescent="0.25">
      <c r="A1626" t="s">
        <v>11086</v>
      </c>
      <c r="B1626" t="s">
        <v>13226</v>
      </c>
      <c r="C1626" t="s">
        <v>8708</v>
      </c>
      <c r="F1626" s="2">
        <f>VLOOKUP(A1626,Izračun!A:J,10,0)</f>
        <v>26.059199999999997</v>
      </c>
      <c r="H1626">
        <f>VLOOKUP(A1626,Izračun!A:F,6,0)</f>
        <v>1</v>
      </c>
      <c r="J1626" t="s">
        <v>14574</v>
      </c>
      <c r="M1626" t="s">
        <v>8709</v>
      </c>
      <c r="Q1626" s="3" t="str">
        <f ca="1">IF(VLOOKUP(A1626,Izračun!A:Q,17,0)=0," ",VLOOKUP(A1626,Izračun!A:Q,17,0))</f>
        <v xml:space="preserve"> </v>
      </c>
      <c r="R1626" t="s">
        <v>8710</v>
      </c>
      <c r="S1626" t="str">
        <f ca="1">Izračun!$T$1</f>
        <v>0</v>
      </c>
    </row>
    <row r="1627" spans="1:19" x14ac:dyDescent="0.25">
      <c r="A1627" t="s">
        <v>4740</v>
      </c>
      <c r="B1627" t="s">
        <v>11835</v>
      </c>
      <c r="C1627" t="s">
        <v>8708</v>
      </c>
      <c r="F1627" s="2">
        <f>VLOOKUP(A1627,Izračun!A:J,10,0)</f>
        <v>26.147040000000001</v>
      </c>
      <c r="H1627">
        <f>VLOOKUP(A1627,Izračun!A:F,6,0)</f>
        <v>9</v>
      </c>
      <c r="J1627" t="s">
        <v>14574</v>
      </c>
      <c r="M1627" t="s">
        <v>8709</v>
      </c>
      <c r="Q1627" s="3" t="str">
        <f ca="1">IF(VLOOKUP(A1627,Izračun!A:Q,17,0)=0," ",VLOOKUP(A1627,Izračun!A:Q,17,0))</f>
        <v xml:space="preserve"> </v>
      </c>
      <c r="R1627" t="s">
        <v>8710</v>
      </c>
      <c r="S1627" t="str">
        <f ca="1">Izračun!$T$1</f>
        <v>0</v>
      </c>
    </row>
    <row r="1628" spans="1:19" x14ac:dyDescent="0.25">
      <c r="A1628" t="s">
        <v>4954</v>
      </c>
      <c r="B1628" t="s">
        <v>13426</v>
      </c>
      <c r="C1628" t="s">
        <v>8708</v>
      </c>
      <c r="F1628" s="2">
        <f>VLOOKUP(A1628,Izračun!A:J,10,0)</f>
        <v>26.307592</v>
      </c>
      <c r="H1628">
        <f>VLOOKUP(A1628,Izračun!A:F,6,0)</f>
        <v>7</v>
      </c>
      <c r="J1628" t="s">
        <v>14574</v>
      </c>
      <c r="M1628" t="s">
        <v>8709</v>
      </c>
      <c r="Q1628" s="3" t="str">
        <f ca="1">IF(VLOOKUP(A1628,Izračun!A:Q,17,0)=0," ",VLOOKUP(A1628,Izračun!A:Q,17,0))</f>
        <v xml:space="preserve"> </v>
      </c>
      <c r="R1628" t="s">
        <v>8710</v>
      </c>
      <c r="S1628" t="str">
        <f ca="1">Izračun!$T$1</f>
        <v>0</v>
      </c>
    </row>
    <row r="1629" spans="1:19" x14ac:dyDescent="0.25">
      <c r="A1629" t="s">
        <v>4944</v>
      </c>
      <c r="B1629" t="s">
        <v>12572</v>
      </c>
      <c r="C1629" t="s">
        <v>8708</v>
      </c>
      <c r="F1629" s="2">
        <f>VLOOKUP(A1629,Izračun!A:J,10,0)</f>
        <v>26.307592</v>
      </c>
      <c r="H1629">
        <f>VLOOKUP(A1629,Izračun!A:F,6,0)</f>
        <v>0</v>
      </c>
      <c r="J1629" t="s">
        <v>14574</v>
      </c>
      <c r="M1629" t="s">
        <v>8709</v>
      </c>
      <c r="Q1629" s="3" t="str">
        <f ca="1">IF(VLOOKUP(A1629,Izračun!A:Q,17,0)=0," ",VLOOKUP(A1629,Izračun!A:Q,17,0))</f>
        <v xml:space="preserve"> </v>
      </c>
      <c r="R1629" t="s">
        <v>8710</v>
      </c>
      <c r="S1629" t="str">
        <f ca="1">Izračun!$T$1</f>
        <v>0</v>
      </c>
    </row>
    <row r="1630" spans="1:19" x14ac:dyDescent="0.25">
      <c r="A1630" t="s">
        <v>4950</v>
      </c>
      <c r="B1630" t="s">
        <v>13414</v>
      </c>
      <c r="C1630" t="s">
        <v>8708</v>
      </c>
      <c r="F1630" s="2">
        <f>VLOOKUP(A1630,Izračun!A:J,10,0)</f>
        <v>26.307592</v>
      </c>
      <c r="H1630">
        <f>VLOOKUP(A1630,Izračun!A:F,6,0)</f>
        <v>22</v>
      </c>
      <c r="J1630" t="s">
        <v>14574</v>
      </c>
      <c r="M1630" t="s">
        <v>8709</v>
      </c>
      <c r="Q1630" s="3" t="str">
        <f ca="1">IF(VLOOKUP(A1630,Izračun!A:Q,17,0)=0," ",VLOOKUP(A1630,Izračun!A:Q,17,0))</f>
        <v xml:space="preserve"> </v>
      </c>
      <c r="R1630" t="s">
        <v>8710</v>
      </c>
      <c r="S1630" t="str">
        <f ca="1">Izračun!$T$1</f>
        <v>0</v>
      </c>
    </row>
    <row r="1631" spans="1:19" x14ac:dyDescent="0.25">
      <c r="A1631" t="s">
        <v>4946</v>
      </c>
      <c r="B1631" t="s">
        <v>13411</v>
      </c>
      <c r="C1631" t="s">
        <v>8708</v>
      </c>
      <c r="F1631" s="2">
        <f>VLOOKUP(A1631,Izračun!A:J,10,0)</f>
        <v>26.307592</v>
      </c>
      <c r="H1631">
        <f>VLOOKUP(A1631,Izračun!A:F,6,0)</f>
        <v>8</v>
      </c>
      <c r="J1631" t="s">
        <v>14574</v>
      </c>
      <c r="M1631" t="s">
        <v>8709</v>
      </c>
      <c r="Q1631" s="3" t="str">
        <f ca="1">IF(VLOOKUP(A1631,Izračun!A:Q,17,0)=0," ",VLOOKUP(A1631,Izračun!A:Q,17,0))</f>
        <v xml:space="preserve"> </v>
      </c>
      <c r="R1631" t="s">
        <v>8710</v>
      </c>
      <c r="S1631" t="str">
        <f ca="1">Izračun!$T$1</f>
        <v>0</v>
      </c>
    </row>
    <row r="1632" spans="1:19" x14ac:dyDescent="0.25">
      <c r="A1632" t="s">
        <v>4958</v>
      </c>
      <c r="B1632" t="s">
        <v>13418</v>
      </c>
      <c r="C1632" t="s">
        <v>8708</v>
      </c>
      <c r="F1632" s="2">
        <f>VLOOKUP(A1632,Izračun!A:J,10,0)</f>
        <v>26.307592</v>
      </c>
      <c r="H1632">
        <f>VLOOKUP(A1632,Izračun!A:F,6,0)</f>
        <v>19</v>
      </c>
      <c r="J1632" t="s">
        <v>14574</v>
      </c>
      <c r="M1632" t="s">
        <v>8709</v>
      </c>
      <c r="Q1632" s="3" t="str">
        <f ca="1">IF(VLOOKUP(A1632,Izračun!A:Q,17,0)=0," ",VLOOKUP(A1632,Izračun!A:Q,17,0))</f>
        <v xml:space="preserve"> </v>
      </c>
      <c r="R1632" t="s">
        <v>8710</v>
      </c>
      <c r="S1632" t="str">
        <f ca="1">Izračun!$T$1</f>
        <v>0</v>
      </c>
    </row>
    <row r="1633" spans="1:19" x14ac:dyDescent="0.25">
      <c r="A1633" t="s">
        <v>4952</v>
      </c>
      <c r="B1633" t="s">
        <v>13384</v>
      </c>
      <c r="C1633" t="s">
        <v>8708</v>
      </c>
      <c r="F1633" s="2">
        <f>VLOOKUP(A1633,Izračun!A:J,10,0)</f>
        <v>26.307592</v>
      </c>
      <c r="H1633">
        <f>VLOOKUP(A1633,Izračun!A:F,6,0)</f>
        <v>15</v>
      </c>
      <c r="J1633" t="s">
        <v>14574</v>
      </c>
      <c r="M1633" t="s">
        <v>8709</v>
      </c>
      <c r="Q1633" s="3" t="str">
        <f ca="1">IF(VLOOKUP(A1633,Izračun!A:Q,17,0)=0," ",VLOOKUP(A1633,Izračun!A:Q,17,0))</f>
        <v xml:space="preserve"> </v>
      </c>
      <c r="R1633" t="s">
        <v>8710</v>
      </c>
      <c r="S1633" t="str">
        <f ca="1">Izračun!$T$1</f>
        <v>0</v>
      </c>
    </row>
    <row r="1634" spans="1:19" x14ac:dyDescent="0.25">
      <c r="A1634" t="s">
        <v>4948</v>
      </c>
      <c r="B1634" t="s">
        <v>13430</v>
      </c>
      <c r="C1634" t="s">
        <v>8708</v>
      </c>
      <c r="F1634" s="2">
        <f>VLOOKUP(A1634,Izračun!A:J,10,0)</f>
        <v>26.307592</v>
      </c>
      <c r="H1634">
        <f>VLOOKUP(A1634,Izračun!A:F,6,0)</f>
        <v>15</v>
      </c>
      <c r="J1634" t="s">
        <v>14574</v>
      </c>
      <c r="M1634" t="s">
        <v>8709</v>
      </c>
      <c r="Q1634" s="3" t="str">
        <f ca="1">IF(VLOOKUP(A1634,Izračun!A:Q,17,0)=0," ",VLOOKUP(A1634,Izračun!A:Q,17,0))</f>
        <v xml:space="preserve"> </v>
      </c>
      <c r="R1634" t="s">
        <v>8710</v>
      </c>
      <c r="S1634" t="str">
        <f ca="1">Izračun!$T$1</f>
        <v>0</v>
      </c>
    </row>
    <row r="1635" spans="1:19" x14ac:dyDescent="0.25">
      <c r="A1635" t="s">
        <v>4956</v>
      </c>
      <c r="B1635" t="s">
        <v>13441</v>
      </c>
      <c r="C1635" t="s">
        <v>8708</v>
      </c>
      <c r="F1635" s="2">
        <f>VLOOKUP(A1635,Izračun!A:J,10,0)</f>
        <v>26.307592</v>
      </c>
      <c r="H1635">
        <f>VLOOKUP(A1635,Izračun!A:F,6,0)</f>
        <v>20</v>
      </c>
      <c r="J1635" t="s">
        <v>14574</v>
      </c>
      <c r="M1635" t="s">
        <v>8709</v>
      </c>
      <c r="Q1635" s="3" t="str">
        <f ca="1">IF(VLOOKUP(A1635,Izračun!A:Q,17,0)=0," ",VLOOKUP(A1635,Izračun!A:Q,17,0))</f>
        <v xml:space="preserve"> </v>
      </c>
      <c r="R1635" t="s">
        <v>8710</v>
      </c>
      <c r="S1635" t="str">
        <f ca="1">Izračun!$T$1</f>
        <v>0</v>
      </c>
    </row>
    <row r="1636" spans="1:19" x14ac:dyDescent="0.25">
      <c r="A1636" t="s">
        <v>2631</v>
      </c>
      <c r="B1636" t="s">
        <v>9300</v>
      </c>
      <c r="C1636" t="s">
        <v>8708</v>
      </c>
      <c r="F1636" s="2">
        <f>VLOOKUP(A1636,Izračun!A:J,10,0)</f>
        <v>26.307592</v>
      </c>
      <c r="H1636">
        <f>VLOOKUP(A1636,Izračun!A:F,6,0)</f>
        <v>0</v>
      </c>
      <c r="J1636" t="s">
        <v>14574</v>
      </c>
      <c r="M1636" t="s">
        <v>8709</v>
      </c>
      <c r="Q1636" s="3" t="str">
        <f ca="1">IF(VLOOKUP(A1636,Izračun!A:Q,17,0)=0," ",VLOOKUP(A1636,Izračun!A:Q,17,0))</f>
        <v xml:space="preserve"> </v>
      </c>
      <c r="R1636" t="s">
        <v>8710</v>
      </c>
      <c r="S1636" t="str">
        <f ca="1">Izračun!$T$1</f>
        <v>0</v>
      </c>
    </row>
    <row r="1637" spans="1:19" x14ac:dyDescent="0.25">
      <c r="A1637" t="s">
        <v>6899</v>
      </c>
      <c r="B1637" t="s">
        <v>9517</v>
      </c>
      <c r="C1637" t="s">
        <v>8708</v>
      </c>
      <c r="F1637" s="2">
        <f>VLOOKUP(A1637,Izračun!A:J,10,0)</f>
        <v>26.37884</v>
      </c>
      <c r="H1637">
        <f>VLOOKUP(A1637,Izračun!A:F,6,0)</f>
        <v>2</v>
      </c>
      <c r="J1637" t="s">
        <v>14574</v>
      </c>
      <c r="M1637" t="s">
        <v>8709</v>
      </c>
      <c r="Q1637" s="3">
        <f ca="1">IF(VLOOKUP(A1637,Izračun!A:Q,17,0)=0," ",VLOOKUP(A1637,Izračun!A:Q,17,0))</f>
        <v>24.296300000000002</v>
      </c>
      <c r="R1637" t="s">
        <v>8710</v>
      </c>
      <c r="S1637" t="str">
        <f ca="1">Izračun!$T$1</f>
        <v>0</v>
      </c>
    </row>
    <row r="1638" spans="1:19" x14ac:dyDescent="0.25">
      <c r="A1638" t="s">
        <v>7653</v>
      </c>
      <c r="B1638" t="s">
        <v>9519</v>
      </c>
      <c r="C1638" t="s">
        <v>8708</v>
      </c>
      <c r="F1638" s="2">
        <f>VLOOKUP(A1638,Izračun!A:J,10,0)</f>
        <v>21.441499999999998</v>
      </c>
      <c r="H1638">
        <f>VLOOKUP(A1638,Izračun!A:F,6,0)</f>
        <v>10</v>
      </c>
      <c r="J1638" t="s">
        <v>14574</v>
      </c>
      <c r="M1638" t="s">
        <v>8709</v>
      </c>
      <c r="Q1638" s="3">
        <f ca="1">IF(VLOOKUP(A1638,Izračun!A:Q,17,0)=0," ",VLOOKUP(A1638,Izračun!A:Q,17,0))</f>
        <v>19.748750000000001</v>
      </c>
      <c r="R1638" t="s">
        <v>8710</v>
      </c>
      <c r="S1638" t="str">
        <f ca="1">Izračun!$T$1</f>
        <v>0</v>
      </c>
    </row>
    <row r="1639" spans="1:19" x14ac:dyDescent="0.25">
      <c r="A1639" t="s">
        <v>5169</v>
      </c>
      <c r="B1639" t="s">
        <v>9313</v>
      </c>
      <c r="C1639" t="s">
        <v>8708</v>
      </c>
      <c r="F1639" s="2">
        <f>VLOOKUP(A1639,Izračun!A:J,10,0)</f>
        <v>26.42320896</v>
      </c>
      <c r="H1639">
        <f>VLOOKUP(A1639,Izračun!A:F,6,0)</f>
        <v>4</v>
      </c>
      <c r="J1639" t="s">
        <v>14574</v>
      </c>
      <c r="M1639" t="s">
        <v>8709</v>
      </c>
      <c r="Q1639" s="3" t="str">
        <f ca="1">IF(VLOOKUP(A1639,Izračun!A:Q,17,0)=0," ",VLOOKUP(A1639,Izračun!A:Q,17,0))</f>
        <v xml:space="preserve"> </v>
      </c>
      <c r="R1639" t="s">
        <v>8710</v>
      </c>
      <c r="S1639" t="str">
        <f ca="1">Izračun!$T$1</f>
        <v>0</v>
      </c>
    </row>
    <row r="1640" spans="1:19" x14ac:dyDescent="0.25">
      <c r="A1640" t="s">
        <v>723</v>
      </c>
      <c r="B1640" t="s">
        <v>9096</v>
      </c>
      <c r="C1640" t="s">
        <v>8708</v>
      </c>
      <c r="F1640" s="2">
        <f>VLOOKUP(A1640,Izračun!A:J,10,0)</f>
        <v>26.445207999999997</v>
      </c>
      <c r="H1640">
        <f>VLOOKUP(A1640,Izračun!A:F,6,0)</f>
        <v>1</v>
      </c>
      <c r="J1640" t="s">
        <v>14574</v>
      </c>
      <c r="M1640" t="s">
        <v>8709</v>
      </c>
      <c r="Q1640" s="3" t="str">
        <f ca="1">IF(VLOOKUP(A1640,Izračun!A:Q,17,0)=0," ",VLOOKUP(A1640,Izračun!A:Q,17,0))</f>
        <v xml:space="preserve"> </v>
      </c>
      <c r="R1640" t="s">
        <v>8710</v>
      </c>
      <c r="S1640" t="str">
        <f ca="1">Izračun!$T$1</f>
        <v>0</v>
      </c>
    </row>
    <row r="1641" spans="1:19" x14ac:dyDescent="0.25">
      <c r="A1641" t="s">
        <v>5331</v>
      </c>
      <c r="B1641" t="s">
        <v>9044</v>
      </c>
      <c r="C1641" t="s">
        <v>8708</v>
      </c>
      <c r="F1641" s="2">
        <f>VLOOKUP(A1641,Izračun!A:J,10,0)</f>
        <v>26.479611999999999</v>
      </c>
      <c r="H1641">
        <f>VLOOKUP(A1641,Izračun!A:F,6,0)</f>
        <v>99</v>
      </c>
      <c r="J1641" t="s">
        <v>14574</v>
      </c>
      <c r="M1641" t="s">
        <v>8709</v>
      </c>
      <c r="Q1641" s="3" t="str">
        <f ca="1">IF(VLOOKUP(A1641,Izračun!A:Q,17,0)=0," ",VLOOKUP(A1641,Izračun!A:Q,17,0))</f>
        <v xml:space="preserve"> </v>
      </c>
      <c r="R1641" t="s">
        <v>8710</v>
      </c>
      <c r="S1641" t="str">
        <f ca="1">Izračun!$T$1</f>
        <v>0</v>
      </c>
    </row>
    <row r="1642" spans="1:19" x14ac:dyDescent="0.25">
      <c r="A1642" t="s">
        <v>6918</v>
      </c>
      <c r="B1642" t="s">
        <v>11799</v>
      </c>
      <c r="C1642" t="s">
        <v>8708</v>
      </c>
      <c r="F1642" s="2">
        <f>VLOOKUP(A1642,Izračun!A:J,10,0)</f>
        <v>26.541099999999997</v>
      </c>
      <c r="H1642">
        <f>VLOOKUP(A1642,Izračun!A:F,6,0)</f>
        <v>2</v>
      </c>
      <c r="J1642" t="s">
        <v>14574</v>
      </c>
      <c r="M1642" t="s">
        <v>8709</v>
      </c>
      <c r="Q1642" s="3">
        <f ca="1">IF(VLOOKUP(A1642,Izračun!A:Q,17,0)=0," ",VLOOKUP(A1642,Izračun!A:Q,17,0))</f>
        <v>24.445749999999997</v>
      </c>
      <c r="R1642" t="s">
        <v>8710</v>
      </c>
      <c r="S1642" t="str">
        <f ca="1">Izračun!$T$1</f>
        <v>0</v>
      </c>
    </row>
    <row r="1643" spans="1:19" x14ac:dyDescent="0.25">
      <c r="A1643" t="s">
        <v>8259</v>
      </c>
      <c r="B1643" t="s">
        <v>9077</v>
      </c>
      <c r="C1643" t="s">
        <v>8708</v>
      </c>
      <c r="F1643" s="2">
        <f>VLOOKUP(A1643,Izračun!A:J,10,0)</f>
        <v>26.571356000000002</v>
      </c>
      <c r="H1643">
        <f>VLOOKUP(A1643,Izračun!A:F,6,0)</f>
        <v>5</v>
      </c>
      <c r="J1643" t="s">
        <v>14574</v>
      </c>
      <c r="M1643" t="s">
        <v>8709</v>
      </c>
      <c r="Q1643" s="3" t="str">
        <f ca="1">IF(VLOOKUP(A1643,Izračun!A:Q,17,0)=0," ",VLOOKUP(A1643,Izračun!A:Q,17,0))</f>
        <v xml:space="preserve"> </v>
      </c>
      <c r="R1643" t="s">
        <v>8710</v>
      </c>
      <c r="S1643" t="str">
        <f ca="1">Izračun!$T$1</f>
        <v>0</v>
      </c>
    </row>
    <row r="1644" spans="1:19" x14ac:dyDescent="0.25">
      <c r="A1644" t="s">
        <v>10697</v>
      </c>
      <c r="B1644" t="s">
        <v>11065</v>
      </c>
      <c r="C1644" t="s">
        <v>8708</v>
      </c>
      <c r="F1644" s="2">
        <f>VLOOKUP(A1644,Izračun!A:J,10,0)</f>
        <v>26.596</v>
      </c>
      <c r="H1644">
        <f>VLOOKUP(A1644,Izračun!A:F,6,0)</f>
        <v>1</v>
      </c>
      <c r="J1644" t="s">
        <v>14574</v>
      </c>
      <c r="M1644" t="s">
        <v>8709</v>
      </c>
      <c r="Q1644" s="3" t="str">
        <f ca="1">IF(VLOOKUP(A1644,Izračun!A:Q,17,0)=0," ",VLOOKUP(A1644,Izračun!A:Q,17,0))</f>
        <v xml:space="preserve"> </v>
      </c>
      <c r="R1644" t="s">
        <v>8710</v>
      </c>
      <c r="S1644" t="str">
        <f ca="1">Izračun!$T$1</f>
        <v>0</v>
      </c>
    </row>
    <row r="1645" spans="1:19" x14ac:dyDescent="0.25">
      <c r="A1645" t="s">
        <v>5543</v>
      </c>
      <c r="B1645" t="s">
        <v>12888</v>
      </c>
      <c r="C1645" t="s">
        <v>8708</v>
      </c>
      <c r="F1645" s="2">
        <f>VLOOKUP(A1645,Izračun!A:J,10,0)</f>
        <v>26.626011999999999</v>
      </c>
      <c r="H1645">
        <f>VLOOKUP(A1645,Izračun!A:F,6,0)</f>
        <v>3</v>
      </c>
      <c r="J1645" t="s">
        <v>14574</v>
      </c>
      <c r="M1645" t="s">
        <v>8709</v>
      </c>
      <c r="Q1645" s="3" t="str">
        <f ca="1">IF(VLOOKUP(A1645,Izračun!A:Q,17,0)=0," ",VLOOKUP(A1645,Izračun!A:Q,17,0))</f>
        <v xml:space="preserve"> </v>
      </c>
      <c r="R1645" t="s">
        <v>8710</v>
      </c>
      <c r="S1645" t="str">
        <f ca="1">Izračun!$T$1</f>
        <v>0</v>
      </c>
    </row>
    <row r="1646" spans="1:19" x14ac:dyDescent="0.25">
      <c r="A1646" t="s">
        <v>10765</v>
      </c>
      <c r="B1646" t="s">
        <v>12559</v>
      </c>
      <c r="C1646" t="s">
        <v>8708</v>
      </c>
      <c r="F1646" s="2">
        <f>VLOOKUP(A1646,Izračun!A:J,10,0)</f>
        <v>31.205160000000003</v>
      </c>
      <c r="H1646">
        <f>VLOOKUP(A1646,Izračun!A:F,6,0)</f>
        <v>35</v>
      </c>
      <c r="J1646" t="s">
        <v>14574</v>
      </c>
      <c r="M1646" t="s">
        <v>8709</v>
      </c>
      <c r="Q1646" s="3" t="str">
        <f ca="1">IF(VLOOKUP(A1646,Izračun!A:Q,17,0)=0," ",VLOOKUP(A1646,Izračun!A:Q,17,0))</f>
        <v xml:space="preserve"> </v>
      </c>
      <c r="R1646" t="s">
        <v>8710</v>
      </c>
      <c r="S1646" t="str">
        <f ca="1">Izračun!$T$1</f>
        <v>0</v>
      </c>
    </row>
    <row r="1647" spans="1:19" x14ac:dyDescent="0.25">
      <c r="A1647" t="s">
        <v>4096</v>
      </c>
      <c r="B1647" t="s">
        <v>9447</v>
      </c>
      <c r="C1647" t="s">
        <v>8708</v>
      </c>
      <c r="F1647" s="2">
        <f>VLOOKUP(A1647,Izračun!A:J,10,0)</f>
        <v>26.738495999999998</v>
      </c>
      <c r="H1647">
        <f>VLOOKUP(A1647,Izračun!A:F,6,0)</f>
        <v>25</v>
      </c>
      <c r="J1647" t="s">
        <v>14574</v>
      </c>
      <c r="M1647" t="s">
        <v>8709</v>
      </c>
      <c r="Q1647" s="3" t="str">
        <f ca="1">IF(VLOOKUP(A1647,Izračun!A:Q,17,0)=0," ",VLOOKUP(A1647,Izračun!A:Q,17,0))</f>
        <v xml:space="preserve"> </v>
      </c>
      <c r="R1647" t="s">
        <v>8710</v>
      </c>
      <c r="S1647" t="str">
        <f ca="1">Izračun!$T$1</f>
        <v>0</v>
      </c>
    </row>
    <row r="1648" spans="1:19" x14ac:dyDescent="0.25">
      <c r="A1648" t="s">
        <v>5159</v>
      </c>
      <c r="B1648" t="s">
        <v>8944</v>
      </c>
      <c r="C1648" t="s">
        <v>8708</v>
      </c>
      <c r="F1648" s="2">
        <f>VLOOKUP(A1648,Izračun!A:J,10,0)</f>
        <v>26.77778</v>
      </c>
      <c r="H1648">
        <f>VLOOKUP(A1648,Izračun!A:F,6,0)</f>
        <v>6</v>
      </c>
      <c r="J1648" t="s">
        <v>14574</v>
      </c>
      <c r="M1648" t="s">
        <v>8709</v>
      </c>
      <c r="Q1648" s="3" t="str">
        <f ca="1">IF(VLOOKUP(A1648,Izračun!A:Q,17,0)=0," ",VLOOKUP(A1648,Izračun!A:Q,17,0))</f>
        <v xml:space="preserve"> </v>
      </c>
      <c r="R1648" t="s">
        <v>8710</v>
      </c>
      <c r="S1648" t="str">
        <f ca="1">Izračun!$T$1</f>
        <v>0</v>
      </c>
    </row>
    <row r="1649" spans="1:19" x14ac:dyDescent="0.25">
      <c r="A1649" t="s">
        <v>7718</v>
      </c>
      <c r="B1649" t="s">
        <v>14024</v>
      </c>
      <c r="C1649" t="s">
        <v>8708</v>
      </c>
      <c r="F1649" s="2">
        <f>VLOOKUP(A1649,Izračun!A:J,10,0)</f>
        <v>26.87904</v>
      </c>
      <c r="H1649">
        <f>VLOOKUP(A1649,Izračun!A:F,6,0)</f>
        <v>10</v>
      </c>
      <c r="J1649" t="s">
        <v>14574</v>
      </c>
      <c r="M1649" t="s">
        <v>8709</v>
      </c>
      <c r="Q1649" s="3" t="str">
        <f ca="1">IF(VLOOKUP(A1649,Izračun!A:Q,17,0)=0," ",VLOOKUP(A1649,Izračun!A:Q,17,0))</f>
        <v xml:space="preserve"> </v>
      </c>
      <c r="R1649" t="s">
        <v>8710</v>
      </c>
      <c r="S1649" t="str">
        <f ca="1">Izračun!$T$1</f>
        <v>0</v>
      </c>
    </row>
    <row r="1650" spans="1:19" x14ac:dyDescent="0.25">
      <c r="A1650" t="s">
        <v>80</v>
      </c>
      <c r="B1650" t="s">
        <v>10406</v>
      </c>
      <c r="C1650" t="s">
        <v>8708</v>
      </c>
      <c r="F1650" s="2">
        <f>VLOOKUP(A1650,Izračun!A:J,10,0)</f>
        <v>26.890751999999999</v>
      </c>
      <c r="H1650">
        <f>VLOOKUP(A1650,Izračun!A:F,6,0)</f>
        <v>36</v>
      </c>
      <c r="J1650" t="s">
        <v>14574</v>
      </c>
      <c r="M1650" t="s">
        <v>8709</v>
      </c>
      <c r="Q1650" s="3" t="str">
        <f ca="1">IF(VLOOKUP(A1650,Izračun!A:Q,17,0)=0," ",VLOOKUP(A1650,Izračun!A:Q,17,0))</f>
        <v xml:space="preserve"> </v>
      </c>
      <c r="R1650" t="s">
        <v>8710</v>
      </c>
      <c r="S1650" t="str">
        <f ca="1">Izračun!$T$1</f>
        <v>0</v>
      </c>
    </row>
    <row r="1651" spans="1:19" x14ac:dyDescent="0.25">
      <c r="A1651" t="s">
        <v>2898</v>
      </c>
      <c r="B1651" t="s">
        <v>10403</v>
      </c>
      <c r="C1651" t="s">
        <v>8708</v>
      </c>
      <c r="F1651" s="2">
        <f>VLOOKUP(A1651,Izračun!A:J,10,0)</f>
        <v>26.890751999999999</v>
      </c>
      <c r="H1651">
        <f>VLOOKUP(A1651,Izračun!A:F,6,0)</f>
        <v>37</v>
      </c>
      <c r="J1651" t="s">
        <v>14574</v>
      </c>
      <c r="M1651" t="s">
        <v>8709</v>
      </c>
      <c r="Q1651" s="3" t="str">
        <f ca="1">IF(VLOOKUP(A1651,Izračun!A:Q,17,0)=0," ",VLOOKUP(A1651,Izračun!A:Q,17,0))</f>
        <v xml:space="preserve"> </v>
      </c>
      <c r="R1651" t="s">
        <v>8710</v>
      </c>
      <c r="S1651" t="str">
        <f ca="1">Izračun!$T$1</f>
        <v>0</v>
      </c>
    </row>
    <row r="1652" spans="1:19" x14ac:dyDescent="0.25">
      <c r="A1652" t="s">
        <v>3105</v>
      </c>
      <c r="B1652" t="s">
        <v>9322</v>
      </c>
      <c r="C1652" t="s">
        <v>8708</v>
      </c>
      <c r="F1652" s="2">
        <f>VLOOKUP(A1652,Izračun!A:J,10,0)</f>
        <v>24.770879999999998</v>
      </c>
      <c r="H1652">
        <f>VLOOKUP(A1652,Izračun!A:F,6,0)</f>
        <v>320</v>
      </c>
      <c r="J1652" t="s">
        <v>14574</v>
      </c>
      <c r="M1652" t="s">
        <v>8709</v>
      </c>
      <c r="Q1652" s="3">
        <f ca="1">IF(VLOOKUP(A1652,Izračun!A:Q,17,0)=0," ",VLOOKUP(A1652,Izračun!A:Q,17,0))</f>
        <v>23.2227</v>
      </c>
      <c r="R1652" t="s">
        <v>8710</v>
      </c>
      <c r="S1652" t="str">
        <f ca="1">Izračun!$T$1</f>
        <v>0</v>
      </c>
    </row>
    <row r="1653" spans="1:19" x14ac:dyDescent="0.25">
      <c r="A1653" t="s">
        <v>5190</v>
      </c>
      <c r="B1653" t="s">
        <v>14120</v>
      </c>
      <c r="C1653" t="s">
        <v>8708</v>
      </c>
      <c r="F1653" s="2">
        <f>VLOOKUP(A1653,Izračun!A:J,10,0)</f>
        <v>26.937599999999996</v>
      </c>
      <c r="H1653">
        <f>VLOOKUP(A1653,Izračun!A:F,6,0)</f>
        <v>5</v>
      </c>
      <c r="J1653" t="s">
        <v>14574</v>
      </c>
      <c r="M1653" t="s">
        <v>8709</v>
      </c>
      <c r="Q1653" s="3" t="str">
        <f ca="1">IF(VLOOKUP(A1653,Izračun!A:Q,17,0)=0," ",VLOOKUP(A1653,Izračun!A:Q,17,0))</f>
        <v xml:space="preserve"> </v>
      </c>
      <c r="R1653" t="s">
        <v>8710</v>
      </c>
      <c r="S1653" t="str">
        <f ca="1">Izračun!$T$1</f>
        <v>0</v>
      </c>
    </row>
    <row r="1654" spans="1:19" x14ac:dyDescent="0.25">
      <c r="A1654" t="s">
        <v>2341</v>
      </c>
      <c r="B1654" t="s">
        <v>8843</v>
      </c>
      <c r="C1654" t="s">
        <v>8708</v>
      </c>
      <c r="F1654" s="2">
        <f>VLOOKUP(A1654,Izračun!A:J,10,0)</f>
        <v>26.954348159999999</v>
      </c>
      <c r="H1654">
        <f>VLOOKUP(A1654,Izračun!A:F,6,0)</f>
        <v>2</v>
      </c>
      <c r="J1654" t="s">
        <v>14574</v>
      </c>
      <c r="M1654" t="s">
        <v>8709</v>
      </c>
      <c r="Q1654" s="3" t="str">
        <f ca="1">IF(VLOOKUP(A1654,Izračun!A:Q,17,0)=0," ",VLOOKUP(A1654,Izračun!A:Q,17,0))</f>
        <v xml:space="preserve"> </v>
      </c>
      <c r="R1654" t="s">
        <v>8710</v>
      </c>
      <c r="S1654" t="str">
        <f ca="1">Izračun!$T$1</f>
        <v>0</v>
      </c>
    </row>
    <row r="1655" spans="1:19" x14ac:dyDescent="0.25">
      <c r="A1655" t="s">
        <v>2307</v>
      </c>
      <c r="B1655" t="s">
        <v>8853</v>
      </c>
      <c r="C1655" t="s">
        <v>8708</v>
      </c>
      <c r="F1655" s="2">
        <f>VLOOKUP(A1655,Izračun!A:J,10,0)</f>
        <v>26.986439039999997</v>
      </c>
      <c r="H1655">
        <f>VLOOKUP(A1655,Izračun!A:F,6,0)</f>
        <v>9</v>
      </c>
      <c r="J1655" t="s">
        <v>14574</v>
      </c>
      <c r="M1655" t="s">
        <v>8709</v>
      </c>
      <c r="Q1655" s="3" t="str">
        <f ca="1">IF(VLOOKUP(A1655,Izračun!A:Q,17,0)=0," ",VLOOKUP(A1655,Izračun!A:Q,17,0))</f>
        <v xml:space="preserve"> </v>
      </c>
      <c r="R1655" t="s">
        <v>8710</v>
      </c>
      <c r="S1655" t="str">
        <f ca="1">Izračun!$T$1</f>
        <v>0</v>
      </c>
    </row>
    <row r="1656" spans="1:19" x14ac:dyDescent="0.25">
      <c r="A1656" t="s">
        <v>5621</v>
      </c>
      <c r="B1656" t="s">
        <v>9058</v>
      </c>
      <c r="C1656" t="s">
        <v>8708</v>
      </c>
      <c r="F1656" s="2">
        <f>VLOOKUP(A1656,Izračun!A:J,10,0)</f>
        <v>27.06448</v>
      </c>
      <c r="H1656">
        <f>VLOOKUP(A1656,Izračun!A:F,6,0)</f>
        <v>30</v>
      </c>
      <c r="J1656" t="s">
        <v>14574</v>
      </c>
      <c r="M1656" t="s">
        <v>8709</v>
      </c>
      <c r="Q1656" s="3" t="str">
        <f ca="1">IF(VLOOKUP(A1656,Izračun!A:Q,17,0)=0," ",VLOOKUP(A1656,Izračun!A:Q,17,0))</f>
        <v xml:space="preserve"> </v>
      </c>
      <c r="R1656" t="s">
        <v>8710</v>
      </c>
      <c r="S1656" t="str">
        <f ca="1">Izračun!$T$1</f>
        <v>0</v>
      </c>
    </row>
    <row r="1657" spans="1:19" x14ac:dyDescent="0.25">
      <c r="A1657" t="s">
        <v>419</v>
      </c>
      <c r="B1657" t="s">
        <v>12854</v>
      </c>
      <c r="C1657" t="s">
        <v>8708</v>
      </c>
      <c r="F1657" s="2">
        <f>VLOOKUP(A1657,Izračun!A:J,10,0)</f>
        <v>27.08034</v>
      </c>
      <c r="H1657">
        <f>VLOOKUP(A1657,Izračun!A:F,6,0)</f>
        <v>11</v>
      </c>
      <c r="J1657" t="s">
        <v>14574</v>
      </c>
      <c r="M1657" t="s">
        <v>8709</v>
      </c>
      <c r="Q1657" s="3" t="str">
        <f ca="1">IF(VLOOKUP(A1657,Izračun!A:Q,17,0)=0," ",VLOOKUP(A1657,Izračun!A:Q,17,0))</f>
        <v xml:space="preserve"> </v>
      </c>
      <c r="R1657" t="s">
        <v>8710</v>
      </c>
      <c r="S1657" t="str">
        <f ca="1">Izračun!$T$1</f>
        <v>0</v>
      </c>
    </row>
    <row r="1658" spans="1:19" x14ac:dyDescent="0.25">
      <c r="A1658" t="s">
        <v>11184</v>
      </c>
      <c r="B1658" t="s">
        <v>11852</v>
      </c>
      <c r="C1658" t="s">
        <v>8708</v>
      </c>
      <c r="F1658" s="2">
        <f>VLOOKUP(A1658,Izračun!A:J,10,0)</f>
        <v>27.121819999999996</v>
      </c>
      <c r="H1658">
        <f>VLOOKUP(A1658,Izračun!A:F,6,0)</f>
        <v>0</v>
      </c>
      <c r="J1658" t="s">
        <v>14574</v>
      </c>
      <c r="M1658" t="s">
        <v>8709</v>
      </c>
      <c r="Q1658" s="3" t="str">
        <f ca="1">IF(VLOOKUP(A1658,Izračun!A:Q,17,0)=0," ",VLOOKUP(A1658,Izračun!A:Q,17,0))</f>
        <v xml:space="preserve"> </v>
      </c>
      <c r="R1658" t="s">
        <v>8710</v>
      </c>
      <c r="S1658" t="str">
        <f ca="1">Izračun!$T$1</f>
        <v>0</v>
      </c>
    </row>
    <row r="1659" spans="1:19" x14ac:dyDescent="0.25">
      <c r="A1659" t="s">
        <v>11684</v>
      </c>
      <c r="B1659" t="s">
        <v>13155</v>
      </c>
      <c r="C1659" t="s">
        <v>8708</v>
      </c>
      <c r="F1659" s="2">
        <f>VLOOKUP(A1659,Izračun!A:J,10,0)</f>
        <v>27.230399999999999</v>
      </c>
      <c r="H1659">
        <f>VLOOKUP(A1659,Izračun!A:F,6,0)</f>
        <v>0</v>
      </c>
      <c r="J1659" t="s">
        <v>14574</v>
      </c>
      <c r="M1659" t="s">
        <v>8709</v>
      </c>
      <c r="Q1659" s="3" t="str">
        <f ca="1">IF(VLOOKUP(A1659,Izračun!A:Q,17,0)=0," ",VLOOKUP(A1659,Izračun!A:Q,17,0))</f>
        <v xml:space="preserve"> </v>
      </c>
      <c r="R1659" t="s">
        <v>8710</v>
      </c>
      <c r="S1659" t="str">
        <f ca="1">Izračun!$T$1</f>
        <v>0</v>
      </c>
    </row>
    <row r="1660" spans="1:19" x14ac:dyDescent="0.25">
      <c r="A1660" t="s">
        <v>11508</v>
      </c>
      <c r="B1660" t="s">
        <v>12455</v>
      </c>
      <c r="C1660" t="s">
        <v>8708</v>
      </c>
      <c r="F1660" s="2">
        <f>VLOOKUP(A1660,Izračun!A:J,10,0)</f>
        <v>27.230399999999999</v>
      </c>
      <c r="H1660">
        <f>VLOOKUP(A1660,Izračun!A:F,6,0)</f>
        <v>0</v>
      </c>
      <c r="J1660" t="s">
        <v>14574</v>
      </c>
      <c r="M1660" t="s">
        <v>8709</v>
      </c>
      <c r="Q1660" s="3" t="str">
        <f ca="1">IF(VLOOKUP(A1660,Izračun!A:Q,17,0)=0," ",VLOOKUP(A1660,Izračun!A:Q,17,0))</f>
        <v xml:space="preserve"> </v>
      </c>
      <c r="R1660" t="s">
        <v>8710</v>
      </c>
      <c r="S1660" t="str">
        <f ca="1">Izračun!$T$1</f>
        <v>0</v>
      </c>
    </row>
    <row r="1661" spans="1:19" x14ac:dyDescent="0.25">
      <c r="A1661" t="s">
        <v>455</v>
      </c>
      <c r="B1661" t="s">
        <v>12880</v>
      </c>
      <c r="C1661" t="s">
        <v>8708</v>
      </c>
      <c r="F1661" s="2">
        <f>VLOOKUP(A1661,Izračun!A:J,10,0)</f>
        <v>27.486843999999994</v>
      </c>
      <c r="H1661">
        <f>VLOOKUP(A1661,Izračun!A:F,6,0)</f>
        <v>7</v>
      </c>
      <c r="J1661" t="s">
        <v>14574</v>
      </c>
      <c r="M1661" t="s">
        <v>8709</v>
      </c>
      <c r="Q1661" s="3" t="str">
        <f ca="1">IF(VLOOKUP(A1661,Izračun!A:Q,17,0)=0," ",VLOOKUP(A1661,Izračun!A:Q,17,0))</f>
        <v xml:space="preserve"> </v>
      </c>
      <c r="R1661" t="s">
        <v>8710</v>
      </c>
      <c r="S1661" t="str">
        <f ca="1">Izračun!$T$1</f>
        <v>0</v>
      </c>
    </row>
    <row r="1662" spans="1:19" x14ac:dyDescent="0.25">
      <c r="A1662" t="s">
        <v>9982</v>
      </c>
      <c r="B1662" t="s">
        <v>10982</v>
      </c>
      <c r="C1662" t="s">
        <v>8708</v>
      </c>
      <c r="F1662" s="2">
        <f>VLOOKUP(A1662,Izračun!A:J,10,0)</f>
        <v>27.537839999999999</v>
      </c>
      <c r="H1662">
        <f>VLOOKUP(A1662,Izračun!A:F,6,0)</f>
        <v>3</v>
      </c>
      <c r="J1662" t="s">
        <v>14574</v>
      </c>
      <c r="M1662" t="s">
        <v>8709</v>
      </c>
      <c r="Q1662" s="3" t="str">
        <f ca="1">IF(VLOOKUP(A1662,Izračun!A:Q,17,0)=0," ",VLOOKUP(A1662,Izračun!A:Q,17,0))</f>
        <v xml:space="preserve"> </v>
      </c>
      <c r="R1662" t="s">
        <v>8710</v>
      </c>
      <c r="S1662" t="str">
        <f ca="1">Izračun!$T$1</f>
        <v>0</v>
      </c>
    </row>
    <row r="1663" spans="1:19" x14ac:dyDescent="0.25">
      <c r="A1663" t="s">
        <v>4494</v>
      </c>
      <c r="B1663" t="s">
        <v>10949</v>
      </c>
      <c r="C1663" t="s">
        <v>8708</v>
      </c>
      <c r="F1663" s="2">
        <f>VLOOKUP(A1663,Izračun!A:J,10,0)</f>
        <v>27.598230000000001</v>
      </c>
      <c r="H1663">
        <f>VLOOKUP(A1663,Izračun!A:F,6,0)</f>
        <v>6</v>
      </c>
      <c r="J1663" t="s">
        <v>14574</v>
      </c>
      <c r="M1663" t="s">
        <v>8709</v>
      </c>
      <c r="Q1663" s="3" t="str">
        <f ca="1">IF(VLOOKUP(A1663,Izračun!A:Q,17,0)=0," ",VLOOKUP(A1663,Izračun!A:Q,17,0))</f>
        <v xml:space="preserve"> </v>
      </c>
      <c r="R1663" t="s">
        <v>8710</v>
      </c>
      <c r="S1663" t="str">
        <f ca="1">Izračun!$T$1</f>
        <v>0</v>
      </c>
    </row>
    <row r="1664" spans="1:19" x14ac:dyDescent="0.25">
      <c r="A1664" t="s">
        <v>11084</v>
      </c>
      <c r="B1664" t="s">
        <v>13221</v>
      </c>
      <c r="C1664" t="s">
        <v>8708</v>
      </c>
      <c r="F1664" s="2">
        <f>VLOOKUP(A1664,Izračun!A:J,10,0)</f>
        <v>27.640320000000003</v>
      </c>
      <c r="H1664">
        <f>VLOOKUP(A1664,Izračun!A:F,6,0)</f>
        <v>1</v>
      </c>
      <c r="J1664" t="s">
        <v>14574</v>
      </c>
      <c r="M1664" t="s">
        <v>8709</v>
      </c>
      <c r="Q1664" s="3" t="str">
        <f ca="1">IF(VLOOKUP(A1664,Izračun!A:Q,17,0)=0," ",VLOOKUP(A1664,Izračun!A:Q,17,0))</f>
        <v xml:space="preserve"> </v>
      </c>
      <c r="R1664" t="s">
        <v>8710</v>
      </c>
      <c r="S1664" t="str">
        <f ca="1">Izračun!$T$1</f>
        <v>0</v>
      </c>
    </row>
    <row r="1665" spans="1:19" x14ac:dyDescent="0.25">
      <c r="A1665" t="s">
        <v>1818</v>
      </c>
      <c r="B1665" t="s">
        <v>8901</v>
      </c>
      <c r="C1665" t="s">
        <v>8708</v>
      </c>
      <c r="F1665" s="2">
        <f>VLOOKUP(A1665,Izračun!A:J,10,0)</f>
        <v>27.752559999999995</v>
      </c>
      <c r="H1665">
        <f>VLOOKUP(A1665,Izračun!A:F,6,0)</f>
        <v>4</v>
      </c>
      <c r="J1665" t="s">
        <v>14574</v>
      </c>
      <c r="M1665" t="s">
        <v>8709</v>
      </c>
      <c r="Q1665" s="3" t="str">
        <f ca="1">IF(VLOOKUP(A1665,Izračun!A:Q,17,0)=0," ",VLOOKUP(A1665,Izračun!A:Q,17,0))</f>
        <v xml:space="preserve"> </v>
      </c>
      <c r="R1665" t="s">
        <v>8710</v>
      </c>
      <c r="S1665" t="str">
        <f ca="1">Izračun!$T$1</f>
        <v>0</v>
      </c>
    </row>
    <row r="1666" spans="1:19" x14ac:dyDescent="0.25">
      <c r="A1666" t="s">
        <v>1836</v>
      </c>
      <c r="B1666" t="s">
        <v>8833</v>
      </c>
      <c r="C1666" t="s">
        <v>8708</v>
      </c>
      <c r="F1666" s="2">
        <f>VLOOKUP(A1666,Izračun!A:J,10,0)</f>
        <v>23.36544</v>
      </c>
      <c r="H1666">
        <f>VLOOKUP(A1666,Izračun!A:F,6,0)</f>
        <v>213</v>
      </c>
      <c r="J1666" t="s">
        <v>14574</v>
      </c>
      <c r="M1666" t="s">
        <v>8709</v>
      </c>
      <c r="Q1666" s="3">
        <f ca="1">IF(VLOOKUP(A1666,Izračun!A:Q,17,0)=0," ",VLOOKUP(A1666,Izračun!A:Q,17,0))</f>
        <v>21.905099999999997</v>
      </c>
      <c r="R1666" t="s">
        <v>8710</v>
      </c>
      <c r="S1666" t="str">
        <f ca="1">Izračun!$T$1</f>
        <v>0</v>
      </c>
    </row>
    <row r="1667" spans="1:19" x14ac:dyDescent="0.25">
      <c r="A1667" t="s">
        <v>528</v>
      </c>
      <c r="B1667" t="s">
        <v>11845</v>
      </c>
      <c r="C1667" t="s">
        <v>8708</v>
      </c>
      <c r="F1667" s="2">
        <f>VLOOKUP(A1667,Izračun!A:J,10,0)</f>
        <v>28.016323999999997</v>
      </c>
      <c r="H1667">
        <f>VLOOKUP(A1667,Izračun!A:F,6,0)</f>
        <v>1</v>
      </c>
      <c r="J1667" t="s">
        <v>14574</v>
      </c>
      <c r="M1667" t="s">
        <v>8709</v>
      </c>
      <c r="Q1667" s="3" t="str">
        <f ca="1">IF(VLOOKUP(A1667,Izračun!A:Q,17,0)=0," ",VLOOKUP(A1667,Izračun!A:Q,17,0))</f>
        <v xml:space="preserve"> </v>
      </c>
      <c r="R1667" t="s">
        <v>8710</v>
      </c>
      <c r="S1667" t="str">
        <f ca="1">Izračun!$T$1</f>
        <v>0</v>
      </c>
    </row>
    <row r="1668" spans="1:19" x14ac:dyDescent="0.25">
      <c r="A1668" t="s">
        <v>11489</v>
      </c>
      <c r="B1668" t="s">
        <v>14126</v>
      </c>
      <c r="C1668" t="s">
        <v>8708</v>
      </c>
      <c r="F1668" s="2">
        <f>VLOOKUP(A1668,Izračun!A:J,10,0)</f>
        <v>28.036819999999999</v>
      </c>
      <c r="H1668">
        <f>VLOOKUP(A1668,Izračun!A:F,6,0)</f>
        <v>9</v>
      </c>
      <c r="J1668" t="s">
        <v>14574</v>
      </c>
      <c r="M1668" t="s">
        <v>8709</v>
      </c>
      <c r="Q1668" s="3" t="str">
        <f ca="1">IF(VLOOKUP(A1668,Izračun!A:Q,17,0)=0," ",VLOOKUP(A1668,Izračun!A:Q,17,0))</f>
        <v xml:space="preserve"> </v>
      </c>
      <c r="R1668" t="s">
        <v>8710</v>
      </c>
      <c r="S1668" t="str">
        <f ca="1">Izračun!$T$1</f>
        <v>0</v>
      </c>
    </row>
    <row r="1669" spans="1:19" x14ac:dyDescent="0.25">
      <c r="A1669" t="s">
        <v>5035</v>
      </c>
      <c r="B1669" t="s">
        <v>11029</v>
      </c>
      <c r="C1669" t="s">
        <v>8708</v>
      </c>
      <c r="F1669" s="2">
        <f>VLOOKUP(A1669,Izračun!A:J,10,0)</f>
        <v>28.102036319999996</v>
      </c>
      <c r="H1669">
        <f>VLOOKUP(A1669,Izračun!A:F,6,0)</f>
        <v>16</v>
      </c>
      <c r="J1669" t="s">
        <v>14574</v>
      </c>
      <c r="M1669" t="s">
        <v>8709</v>
      </c>
      <c r="Q1669" s="3" t="str">
        <f ca="1">IF(VLOOKUP(A1669,Izračun!A:Q,17,0)=0," ",VLOOKUP(A1669,Izračun!A:Q,17,0))</f>
        <v xml:space="preserve"> </v>
      </c>
      <c r="R1669" t="s">
        <v>8710</v>
      </c>
      <c r="S1669" t="str">
        <f ca="1">Izračun!$T$1</f>
        <v>0</v>
      </c>
    </row>
    <row r="1670" spans="1:19" x14ac:dyDescent="0.25">
      <c r="A1670" t="s">
        <v>483</v>
      </c>
      <c r="B1670" t="s">
        <v>12885</v>
      </c>
      <c r="C1670" t="s">
        <v>8708</v>
      </c>
      <c r="F1670" s="2">
        <f>VLOOKUP(A1670,Izračun!A:J,10,0)</f>
        <v>28.144423999999997</v>
      </c>
      <c r="H1670">
        <f>VLOOKUP(A1670,Izračun!A:F,6,0)</f>
        <v>4</v>
      </c>
      <c r="J1670" t="s">
        <v>14574</v>
      </c>
      <c r="M1670" t="s">
        <v>8709</v>
      </c>
      <c r="Q1670" s="3" t="str">
        <f ca="1">IF(VLOOKUP(A1670,Izračun!A:Q,17,0)=0," ",VLOOKUP(A1670,Izračun!A:Q,17,0))</f>
        <v xml:space="preserve"> </v>
      </c>
      <c r="R1670" t="s">
        <v>8710</v>
      </c>
      <c r="S1670" t="str">
        <f ca="1">Izračun!$T$1</f>
        <v>0</v>
      </c>
    </row>
    <row r="1671" spans="1:19" x14ac:dyDescent="0.25">
      <c r="A1671" t="s">
        <v>4728</v>
      </c>
      <c r="B1671" t="s">
        <v>10840</v>
      </c>
      <c r="C1671" t="s">
        <v>8708</v>
      </c>
      <c r="F1671" s="2">
        <f>VLOOKUP(A1671,Izračun!A:J,10,0)</f>
        <v>28.214207999999999</v>
      </c>
      <c r="H1671">
        <f>VLOOKUP(A1671,Izračun!A:F,6,0)</f>
        <v>18</v>
      </c>
      <c r="J1671" t="s">
        <v>14574</v>
      </c>
      <c r="M1671" t="s">
        <v>8709</v>
      </c>
      <c r="Q1671" s="3" t="str">
        <f ca="1">IF(VLOOKUP(A1671,Izračun!A:Q,17,0)=0," ",VLOOKUP(A1671,Izračun!A:Q,17,0))</f>
        <v xml:space="preserve"> </v>
      </c>
      <c r="R1671" t="s">
        <v>8710</v>
      </c>
      <c r="S1671" t="str">
        <f ca="1">Izračun!$T$1</f>
        <v>0</v>
      </c>
    </row>
    <row r="1672" spans="1:19" x14ac:dyDescent="0.25">
      <c r="A1672" t="s">
        <v>5567</v>
      </c>
      <c r="B1672" t="s">
        <v>14031</v>
      </c>
      <c r="C1672" t="s">
        <v>8708</v>
      </c>
      <c r="F1672" s="2">
        <f>VLOOKUP(A1672,Izračun!A:J,10,0)</f>
        <v>28.225920000000002</v>
      </c>
      <c r="H1672">
        <f>VLOOKUP(A1672,Izračun!A:F,6,0)</f>
        <v>2</v>
      </c>
      <c r="J1672" t="s">
        <v>14574</v>
      </c>
      <c r="M1672" t="s">
        <v>8709</v>
      </c>
      <c r="Q1672" s="3" t="str">
        <f ca="1">IF(VLOOKUP(A1672,Izračun!A:Q,17,0)=0," ",VLOOKUP(A1672,Izračun!A:Q,17,0))</f>
        <v xml:space="preserve"> </v>
      </c>
      <c r="R1672" t="s">
        <v>8710</v>
      </c>
      <c r="S1672" t="str">
        <f ca="1">Izračun!$T$1</f>
        <v>0</v>
      </c>
    </row>
    <row r="1673" spans="1:19" x14ac:dyDescent="0.25">
      <c r="A1673" t="s">
        <v>8145</v>
      </c>
      <c r="B1673" t="s">
        <v>10407</v>
      </c>
      <c r="C1673" t="s">
        <v>8708</v>
      </c>
      <c r="F1673" s="2">
        <f>VLOOKUP(A1673,Izračun!A:J,10,0)</f>
        <v>28.225920000000002</v>
      </c>
      <c r="H1673">
        <f>VLOOKUP(A1673,Izračun!A:F,6,0)</f>
        <v>0</v>
      </c>
      <c r="J1673" t="s">
        <v>14574</v>
      </c>
      <c r="M1673" t="s">
        <v>8709</v>
      </c>
      <c r="Q1673" s="3" t="str">
        <f ca="1">IF(VLOOKUP(A1673,Izračun!A:Q,17,0)=0," ",VLOOKUP(A1673,Izračun!A:Q,17,0))</f>
        <v xml:space="preserve"> </v>
      </c>
      <c r="R1673" t="s">
        <v>8710</v>
      </c>
      <c r="S1673" t="str">
        <f ca="1">Izračun!$T$1</f>
        <v>0</v>
      </c>
    </row>
    <row r="1674" spans="1:19" x14ac:dyDescent="0.25">
      <c r="A1674" t="s">
        <v>9980</v>
      </c>
      <c r="B1674" t="s">
        <v>11025</v>
      </c>
      <c r="C1674" t="s">
        <v>8708</v>
      </c>
      <c r="F1674" s="2">
        <f>VLOOKUP(A1674,Izračun!A:J,10,0)</f>
        <v>27.658619999999999</v>
      </c>
      <c r="H1674">
        <f>VLOOKUP(A1674,Izračun!A:F,6,0)</f>
        <v>4</v>
      </c>
      <c r="J1674" t="s">
        <v>14574</v>
      </c>
      <c r="M1674" t="s">
        <v>8709</v>
      </c>
      <c r="Q1674" s="3" t="str">
        <f ca="1">IF(VLOOKUP(A1674,Izračun!A:Q,17,0)=0," ",VLOOKUP(A1674,Izračun!A:Q,17,0))</f>
        <v xml:space="preserve"> </v>
      </c>
      <c r="R1674" t="s">
        <v>8710</v>
      </c>
      <c r="S1674" t="str">
        <f ca="1">Izračun!$T$1</f>
        <v>0</v>
      </c>
    </row>
    <row r="1675" spans="1:19" x14ac:dyDescent="0.25">
      <c r="A1675" t="s">
        <v>3633</v>
      </c>
      <c r="B1675" t="s">
        <v>12769</v>
      </c>
      <c r="C1675" t="s">
        <v>8708</v>
      </c>
      <c r="F1675" s="2">
        <f>VLOOKUP(A1675,Izračun!A:J,10,0)</f>
        <v>28.291556</v>
      </c>
      <c r="H1675">
        <f>VLOOKUP(A1675,Izračun!A:F,6,0)</f>
        <v>172</v>
      </c>
      <c r="J1675" t="s">
        <v>14574</v>
      </c>
      <c r="M1675" t="s">
        <v>8709</v>
      </c>
      <c r="Q1675" s="3" t="str">
        <f ca="1">IF(VLOOKUP(A1675,Izračun!A:Q,17,0)=0," ",VLOOKUP(A1675,Izračun!A:Q,17,0))</f>
        <v xml:space="preserve"> </v>
      </c>
      <c r="R1675" t="s">
        <v>8710</v>
      </c>
      <c r="S1675" t="str">
        <f ca="1">Izračun!$T$1</f>
        <v>0</v>
      </c>
    </row>
    <row r="1676" spans="1:19" x14ac:dyDescent="0.25">
      <c r="A1676" t="s">
        <v>10767</v>
      </c>
      <c r="B1676" t="s">
        <v>12583</v>
      </c>
      <c r="C1676" t="s">
        <v>8708</v>
      </c>
      <c r="F1676" s="2">
        <f>VLOOKUP(A1676,Izračun!A:J,10,0)</f>
        <v>28.311807999999999</v>
      </c>
      <c r="H1676">
        <f>VLOOKUP(A1676,Izračun!A:F,6,0)</f>
        <v>59</v>
      </c>
      <c r="J1676" t="s">
        <v>14574</v>
      </c>
      <c r="M1676" t="s">
        <v>8709</v>
      </c>
      <c r="Q1676" s="3" t="str">
        <f ca="1">IF(VLOOKUP(A1676,Izračun!A:Q,17,0)=0," ",VLOOKUP(A1676,Izračun!A:Q,17,0))</f>
        <v xml:space="preserve"> </v>
      </c>
      <c r="R1676" t="s">
        <v>8710</v>
      </c>
      <c r="S1676" t="str">
        <f ca="1">Izračun!$T$1</f>
        <v>0</v>
      </c>
    </row>
    <row r="1677" spans="1:19" x14ac:dyDescent="0.25">
      <c r="A1677" t="s">
        <v>11539</v>
      </c>
      <c r="B1677" t="s">
        <v>12785</v>
      </c>
      <c r="C1677" t="s">
        <v>8708</v>
      </c>
      <c r="F1677" s="2">
        <f>VLOOKUP(A1677,Izračun!A:J,10,0)</f>
        <v>28.337549999999997</v>
      </c>
      <c r="H1677">
        <f>VLOOKUP(A1677,Izračun!A:F,6,0)</f>
        <v>6</v>
      </c>
      <c r="J1677" t="s">
        <v>14574</v>
      </c>
      <c r="M1677" t="s">
        <v>8709</v>
      </c>
      <c r="Q1677" s="3">
        <f ca="1">IF(VLOOKUP(A1677,Izračun!A:Q,17,0)=0," ",VLOOKUP(A1677,Izračun!A:Q,17,0))</f>
        <v>26.100375</v>
      </c>
      <c r="R1677" t="s">
        <v>8710</v>
      </c>
      <c r="S1677" t="str">
        <f ca="1">Izračun!$T$1</f>
        <v>0</v>
      </c>
    </row>
    <row r="1678" spans="1:19" x14ac:dyDescent="0.25">
      <c r="A1678" t="s">
        <v>4336</v>
      </c>
      <c r="B1678" t="s">
        <v>9428</v>
      </c>
      <c r="C1678" t="s">
        <v>8708</v>
      </c>
      <c r="F1678" s="2">
        <f>VLOOKUP(A1678,Izračun!A:J,10,0)</f>
        <v>28.371831999999998</v>
      </c>
      <c r="H1678">
        <f>VLOOKUP(A1678,Izračun!A:F,6,0)</f>
        <v>31</v>
      </c>
      <c r="J1678" t="s">
        <v>14574</v>
      </c>
      <c r="M1678" t="s">
        <v>8709</v>
      </c>
      <c r="Q1678" s="3" t="str">
        <f ca="1">IF(VLOOKUP(A1678,Izračun!A:Q,17,0)=0," ",VLOOKUP(A1678,Izračun!A:Q,17,0))</f>
        <v xml:space="preserve"> </v>
      </c>
      <c r="R1678" t="s">
        <v>8710</v>
      </c>
      <c r="S1678" t="str">
        <f ca="1">Izračun!$T$1</f>
        <v>0</v>
      </c>
    </row>
    <row r="1679" spans="1:19" x14ac:dyDescent="0.25">
      <c r="A1679" t="s">
        <v>10699</v>
      </c>
      <c r="B1679" t="s">
        <v>11057</v>
      </c>
      <c r="C1679" t="s">
        <v>8708</v>
      </c>
      <c r="F1679" s="2">
        <f>VLOOKUP(A1679,Izračun!A:J,10,0)</f>
        <v>25.243019999999998</v>
      </c>
      <c r="H1679">
        <f>VLOOKUP(A1679,Izračun!A:F,6,0)</f>
        <v>2</v>
      </c>
      <c r="J1679" t="s">
        <v>14574</v>
      </c>
      <c r="M1679" t="s">
        <v>8709</v>
      </c>
      <c r="Q1679" s="3" t="str">
        <f ca="1">IF(VLOOKUP(A1679,Izračun!A:Q,17,0)=0," ",VLOOKUP(A1679,Izračun!A:Q,17,0))</f>
        <v xml:space="preserve"> </v>
      </c>
      <c r="R1679" t="s">
        <v>8710</v>
      </c>
      <c r="S1679" t="str">
        <f ca="1">Izračun!$T$1</f>
        <v>0</v>
      </c>
    </row>
    <row r="1680" spans="1:19" x14ac:dyDescent="0.25">
      <c r="A1680" t="s">
        <v>13135</v>
      </c>
      <c r="B1680" t="s">
        <v>13997</v>
      </c>
      <c r="C1680" t="s">
        <v>8708</v>
      </c>
      <c r="F1680" s="2">
        <f>VLOOKUP(A1680,Izračun!A:J,10,0)</f>
        <v>28.448447999999999</v>
      </c>
      <c r="H1680">
        <f>VLOOKUP(A1680,Izračun!A:F,6,0)</f>
        <v>17</v>
      </c>
      <c r="J1680" t="s">
        <v>14574</v>
      </c>
      <c r="M1680" t="s">
        <v>8709</v>
      </c>
      <c r="Q1680" s="3" t="str">
        <f ca="1">IF(VLOOKUP(A1680,Izračun!A:Q,17,0)=0," ",VLOOKUP(A1680,Izračun!A:Q,17,0))</f>
        <v xml:space="preserve"> </v>
      </c>
      <c r="R1680" t="s">
        <v>8710</v>
      </c>
      <c r="S1680" t="str">
        <f ca="1">Izračun!$T$1</f>
        <v>0</v>
      </c>
    </row>
    <row r="1681" spans="1:19" x14ac:dyDescent="0.25">
      <c r="A1681" t="s">
        <v>7597</v>
      </c>
      <c r="B1681" t="s">
        <v>12490</v>
      </c>
      <c r="C1681" t="s">
        <v>8708</v>
      </c>
      <c r="F1681" s="2">
        <f>VLOOKUP(A1681,Izračun!A:J,10,0)</f>
        <v>28.497980000000002</v>
      </c>
      <c r="H1681">
        <f>VLOOKUP(A1681,Izračun!A:F,6,0)</f>
        <v>13</v>
      </c>
      <c r="J1681" t="s">
        <v>14574</v>
      </c>
      <c r="M1681" t="s">
        <v>8709</v>
      </c>
      <c r="Q1681" s="3" t="str">
        <f ca="1">IF(VLOOKUP(A1681,Izračun!A:Q,17,0)=0," ",VLOOKUP(A1681,Izračun!A:Q,17,0))</f>
        <v xml:space="preserve"> </v>
      </c>
      <c r="R1681" t="s">
        <v>8710</v>
      </c>
      <c r="S1681" t="str">
        <f ca="1">Izračun!$T$1</f>
        <v>0</v>
      </c>
    </row>
    <row r="1682" spans="1:19" x14ac:dyDescent="0.25">
      <c r="A1682" t="s">
        <v>10334</v>
      </c>
      <c r="B1682" t="s">
        <v>10402</v>
      </c>
      <c r="C1682" t="s">
        <v>8708</v>
      </c>
      <c r="F1682" s="2">
        <f>VLOOKUP(A1682,Izračun!A:J,10,0)</f>
        <v>28.553738879999997</v>
      </c>
      <c r="H1682">
        <f>VLOOKUP(A1682,Izračun!A:F,6,0)</f>
        <v>12</v>
      </c>
      <c r="J1682" t="s">
        <v>14574</v>
      </c>
      <c r="M1682" t="s">
        <v>8709</v>
      </c>
      <c r="Q1682" s="3" t="str">
        <f ca="1">IF(VLOOKUP(A1682,Izračun!A:Q,17,0)=0," ",VLOOKUP(A1682,Izračun!A:Q,17,0))</f>
        <v xml:space="preserve"> </v>
      </c>
      <c r="R1682" t="s">
        <v>8710</v>
      </c>
      <c r="S1682" t="str">
        <f ca="1">Izračun!$T$1</f>
        <v>0</v>
      </c>
    </row>
    <row r="1683" spans="1:19" x14ac:dyDescent="0.25">
      <c r="A1683" t="s">
        <v>6303</v>
      </c>
      <c r="B1683" t="s">
        <v>12860</v>
      </c>
      <c r="C1683" t="s">
        <v>8708</v>
      </c>
      <c r="F1683" s="2">
        <f>VLOOKUP(A1683,Izračun!A:J,10,0)</f>
        <v>28.586796</v>
      </c>
      <c r="H1683">
        <f>VLOOKUP(A1683,Izračun!A:F,6,0)</f>
        <v>5</v>
      </c>
      <c r="J1683" t="s">
        <v>14574</v>
      </c>
      <c r="M1683" t="s">
        <v>8709</v>
      </c>
      <c r="Q1683" s="3" t="str">
        <f ca="1">IF(VLOOKUP(A1683,Izračun!A:Q,17,0)=0," ",VLOOKUP(A1683,Izračun!A:Q,17,0))</f>
        <v xml:space="preserve"> </v>
      </c>
      <c r="R1683" t="s">
        <v>8710</v>
      </c>
      <c r="S1683" t="str">
        <f ca="1">Izračun!$T$1</f>
        <v>0</v>
      </c>
    </row>
    <row r="1684" spans="1:19" x14ac:dyDescent="0.25">
      <c r="A1684" t="s">
        <v>348</v>
      </c>
      <c r="B1684" t="s">
        <v>9488</v>
      </c>
      <c r="C1684" t="s">
        <v>8708</v>
      </c>
      <c r="F1684" s="2">
        <f>VLOOKUP(A1684,Izračun!A:J,10,0)</f>
        <v>28.624128000000002</v>
      </c>
      <c r="H1684">
        <f>VLOOKUP(A1684,Izračun!A:F,6,0)</f>
        <v>72</v>
      </c>
      <c r="J1684" t="s">
        <v>14574</v>
      </c>
      <c r="M1684" t="s">
        <v>8709</v>
      </c>
      <c r="Q1684" s="3" t="str">
        <f ca="1">IF(VLOOKUP(A1684,Izračun!A:Q,17,0)=0," ",VLOOKUP(A1684,Izračun!A:Q,17,0))</f>
        <v xml:space="preserve"> </v>
      </c>
      <c r="R1684" t="s">
        <v>8710</v>
      </c>
      <c r="S1684" t="str">
        <f ca="1">Izračun!$T$1</f>
        <v>0</v>
      </c>
    </row>
    <row r="1685" spans="1:19" x14ac:dyDescent="0.25">
      <c r="A1685" t="s">
        <v>11238</v>
      </c>
      <c r="B1685" t="s">
        <v>13113</v>
      </c>
      <c r="C1685" t="s">
        <v>8708</v>
      </c>
      <c r="F1685" s="2">
        <f>VLOOKUP(A1685,Izračun!A:J,10,0)</f>
        <v>28.752960000000002</v>
      </c>
      <c r="H1685">
        <f>VLOOKUP(A1685,Izračun!A:F,6,0)</f>
        <v>4</v>
      </c>
      <c r="J1685" t="s">
        <v>14574</v>
      </c>
      <c r="M1685" t="s">
        <v>8709</v>
      </c>
      <c r="Q1685" s="3" t="str">
        <f ca="1">IF(VLOOKUP(A1685,Izračun!A:Q,17,0)=0," ",VLOOKUP(A1685,Izračun!A:Q,17,0))</f>
        <v xml:space="preserve"> </v>
      </c>
      <c r="R1685" t="s">
        <v>8710</v>
      </c>
      <c r="S1685" t="str">
        <f ca="1">Izračun!$T$1</f>
        <v>0</v>
      </c>
    </row>
    <row r="1686" spans="1:19" x14ac:dyDescent="0.25">
      <c r="A1686" t="s">
        <v>2979</v>
      </c>
      <c r="B1686" t="s">
        <v>12635</v>
      </c>
      <c r="C1686" t="s">
        <v>8708</v>
      </c>
      <c r="F1686" s="2">
        <f>VLOOKUP(A1686,Izračun!A:J,10,0)</f>
        <v>28.752960000000002</v>
      </c>
      <c r="H1686">
        <f>VLOOKUP(A1686,Izračun!A:F,6,0)</f>
        <v>6</v>
      </c>
      <c r="J1686" t="s">
        <v>14574</v>
      </c>
      <c r="M1686" t="s">
        <v>8709</v>
      </c>
      <c r="Q1686" s="3" t="str">
        <f ca="1">IF(VLOOKUP(A1686,Izračun!A:Q,17,0)=0," ",VLOOKUP(A1686,Izračun!A:Q,17,0))</f>
        <v xml:space="preserve"> </v>
      </c>
      <c r="R1686" t="s">
        <v>8710</v>
      </c>
      <c r="S1686" t="str">
        <f ca="1">Izračun!$T$1</f>
        <v>0</v>
      </c>
    </row>
    <row r="1687" spans="1:19" x14ac:dyDescent="0.25">
      <c r="A1687" t="s">
        <v>2339</v>
      </c>
      <c r="B1687" t="s">
        <v>12589</v>
      </c>
      <c r="C1687" t="s">
        <v>8708</v>
      </c>
      <c r="F1687" s="2">
        <f>VLOOKUP(A1687,Izračun!A:J,10,0)</f>
        <v>28.758698880000001</v>
      </c>
      <c r="H1687">
        <f>VLOOKUP(A1687,Izračun!A:F,6,0)</f>
        <v>10</v>
      </c>
      <c r="J1687" t="s">
        <v>14574</v>
      </c>
      <c r="M1687" t="s">
        <v>8709</v>
      </c>
      <c r="Q1687" s="3" t="str">
        <f ca="1">IF(VLOOKUP(A1687,Izračun!A:Q,17,0)=0," ",VLOOKUP(A1687,Izračun!A:Q,17,0))</f>
        <v xml:space="preserve"> </v>
      </c>
      <c r="R1687" t="s">
        <v>8710</v>
      </c>
      <c r="S1687" t="str">
        <f ca="1">Izračun!$T$1</f>
        <v>0</v>
      </c>
    </row>
    <row r="1688" spans="1:19" x14ac:dyDescent="0.25">
      <c r="A1688" t="s">
        <v>5047</v>
      </c>
      <c r="B1688" t="s">
        <v>11841</v>
      </c>
      <c r="C1688" t="s">
        <v>8708</v>
      </c>
      <c r="F1688" s="2">
        <f>VLOOKUP(A1688,Izračun!A:J,10,0)</f>
        <v>28.784680000000002</v>
      </c>
      <c r="H1688">
        <f>VLOOKUP(A1688,Izračun!A:F,6,0)</f>
        <v>0</v>
      </c>
      <c r="J1688" t="s">
        <v>14574</v>
      </c>
      <c r="M1688" t="s">
        <v>8709</v>
      </c>
      <c r="Q1688" s="3" t="str">
        <f ca="1">IF(VLOOKUP(A1688,Izračun!A:Q,17,0)=0," ",VLOOKUP(A1688,Izračun!A:Q,17,0))</f>
        <v xml:space="preserve"> </v>
      </c>
      <c r="R1688" t="s">
        <v>8710</v>
      </c>
      <c r="S1688" t="str">
        <f ca="1">Izračun!$T$1</f>
        <v>0</v>
      </c>
    </row>
    <row r="1689" spans="1:19" x14ac:dyDescent="0.25">
      <c r="A1689" t="s">
        <v>12225</v>
      </c>
      <c r="B1689" t="s">
        <v>12535</v>
      </c>
      <c r="C1689" t="s">
        <v>8708</v>
      </c>
      <c r="F1689" s="2">
        <f>VLOOKUP(A1689,Izračun!A:J,10,0)</f>
        <v>28.788095999999996</v>
      </c>
      <c r="H1689">
        <f>VLOOKUP(A1689,Izračun!A:F,6,0)</f>
        <v>10</v>
      </c>
      <c r="J1689" t="s">
        <v>14574</v>
      </c>
      <c r="M1689" t="s">
        <v>8709</v>
      </c>
      <c r="Q1689" s="3" t="str">
        <f ca="1">IF(VLOOKUP(A1689,Izračun!A:Q,17,0)=0," ",VLOOKUP(A1689,Izračun!A:Q,17,0))</f>
        <v xml:space="preserve"> </v>
      </c>
      <c r="R1689" t="s">
        <v>8710</v>
      </c>
      <c r="S1689" t="str">
        <f ca="1">Izračun!$T$1</f>
        <v>0</v>
      </c>
    </row>
    <row r="1690" spans="1:19" x14ac:dyDescent="0.25">
      <c r="A1690" t="s">
        <v>8542</v>
      </c>
      <c r="B1690" t="s">
        <v>11042</v>
      </c>
      <c r="C1690" t="s">
        <v>8708</v>
      </c>
      <c r="F1690" s="2">
        <f>VLOOKUP(A1690,Izračun!A:J,10,0)</f>
        <v>28.788095999999996</v>
      </c>
      <c r="H1690">
        <f>VLOOKUP(A1690,Izračun!A:F,6,0)</f>
        <v>10</v>
      </c>
      <c r="J1690" t="s">
        <v>14574</v>
      </c>
      <c r="M1690" t="s">
        <v>8709</v>
      </c>
      <c r="Q1690" s="3" t="str">
        <f ca="1">IF(VLOOKUP(A1690,Izračun!A:Q,17,0)=0," ",VLOOKUP(A1690,Izračun!A:Q,17,0))</f>
        <v xml:space="preserve"> </v>
      </c>
      <c r="R1690" t="s">
        <v>8710</v>
      </c>
      <c r="S1690" t="str">
        <f ca="1">Izračun!$T$1</f>
        <v>0</v>
      </c>
    </row>
    <row r="1691" spans="1:19" x14ac:dyDescent="0.25">
      <c r="A1691" t="s">
        <v>6272</v>
      </c>
      <c r="B1691" t="s">
        <v>10408</v>
      </c>
      <c r="C1691" t="s">
        <v>8708</v>
      </c>
      <c r="F1691" s="2">
        <f>VLOOKUP(A1691,Izračun!A:J,10,0)</f>
        <v>28.842019999999998</v>
      </c>
      <c r="H1691">
        <f>VLOOKUP(A1691,Izračun!A:F,6,0)</f>
        <v>2</v>
      </c>
      <c r="J1691" t="s">
        <v>14574</v>
      </c>
      <c r="M1691" t="s">
        <v>8709</v>
      </c>
      <c r="Q1691" s="3" t="str">
        <f ca="1">IF(VLOOKUP(A1691,Izračun!A:Q,17,0)=0," ",VLOOKUP(A1691,Izračun!A:Q,17,0))</f>
        <v xml:space="preserve"> </v>
      </c>
      <c r="R1691" t="s">
        <v>8710</v>
      </c>
      <c r="S1691" t="str">
        <f ca="1">Izračun!$T$1</f>
        <v>0</v>
      </c>
    </row>
    <row r="1692" spans="1:19" x14ac:dyDescent="0.25">
      <c r="A1692" t="s">
        <v>2935</v>
      </c>
      <c r="B1692" t="s">
        <v>14727</v>
      </c>
      <c r="C1692" t="s">
        <v>8708</v>
      </c>
      <c r="F1692" s="2">
        <f>VLOOKUP(A1692,Izračun!A:J,10,0)</f>
        <v>28.847510000000003</v>
      </c>
      <c r="H1692">
        <f>VLOOKUP(A1692,Izračun!A:F,6,0)</f>
        <v>30</v>
      </c>
      <c r="J1692" t="s">
        <v>14574</v>
      </c>
      <c r="M1692" t="s">
        <v>8709</v>
      </c>
      <c r="Q1692" s="3" t="str">
        <f ca="1">IF(VLOOKUP(A1692,Izračun!A:Q,17,0)=0," ",VLOOKUP(A1692,Izračun!A:Q,17,0))</f>
        <v xml:space="preserve"> </v>
      </c>
      <c r="R1692" t="s">
        <v>8710</v>
      </c>
      <c r="S1692" t="str">
        <f ca="1">Izračun!$T$1</f>
        <v>0</v>
      </c>
    </row>
    <row r="1693" spans="1:19" x14ac:dyDescent="0.25">
      <c r="A1693" t="s">
        <v>2351</v>
      </c>
      <c r="B1693" t="s">
        <v>10413</v>
      </c>
      <c r="C1693" t="s">
        <v>8708</v>
      </c>
      <c r="F1693" s="2">
        <f>VLOOKUP(A1693,Izračun!A:J,10,0)</f>
        <v>26.721660000000004</v>
      </c>
      <c r="H1693">
        <f>VLOOKUP(A1693,Izračun!A:F,6,0)</f>
        <v>32</v>
      </c>
      <c r="J1693" t="s">
        <v>14574</v>
      </c>
      <c r="M1693" t="s">
        <v>8709</v>
      </c>
      <c r="Q1693" s="3" t="str">
        <f ca="1">IF(VLOOKUP(A1693,Izračun!A:Q,17,0)=0," ",VLOOKUP(A1693,Izračun!A:Q,17,0))</f>
        <v xml:space="preserve"> </v>
      </c>
      <c r="R1693" t="s">
        <v>8710</v>
      </c>
      <c r="S1693" t="str">
        <f ca="1">Izračun!$T$1</f>
        <v>0</v>
      </c>
    </row>
    <row r="1694" spans="1:19" x14ac:dyDescent="0.25">
      <c r="A1694" t="s">
        <v>4298</v>
      </c>
      <c r="B1694" t="s">
        <v>9109</v>
      </c>
      <c r="C1694" t="s">
        <v>8708</v>
      </c>
      <c r="F1694" s="2">
        <f>VLOOKUP(A1694,Izračun!A:J,10,0)</f>
        <v>29.128719999999998</v>
      </c>
      <c r="H1694">
        <f>VLOOKUP(A1694,Izračun!A:F,6,0)</f>
        <v>4</v>
      </c>
      <c r="J1694" t="s">
        <v>14574</v>
      </c>
      <c r="M1694" t="s">
        <v>8709</v>
      </c>
      <c r="Q1694" s="3" t="str">
        <f ca="1">IF(VLOOKUP(A1694,Izračun!A:Q,17,0)=0," ",VLOOKUP(A1694,Izračun!A:Q,17,0))</f>
        <v xml:space="preserve"> </v>
      </c>
      <c r="R1694" t="s">
        <v>8710</v>
      </c>
      <c r="S1694" t="str">
        <f ca="1">Izračun!$T$1</f>
        <v>0</v>
      </c>
    </row>
    <row r="1695" spans="1:19" x14ac:dyDescent="0.25">
      <c r="A1695" t="s">
        <v>5411</v>
      </c>
      <c r="B1695" t="s">
        <v>12604</v>
      </c>
      <c r="C1695" t="s">
        <v>8708</v>
      </c>
      <c r="F1695" s="2">
        <f>VLOOKUP(A1695,Izračun!A:J,10,0)</f>
        <v>29.206799999999998</v>
      </c>
      <c r="H1695">
        <f>VLOOKUP(A1695,Izračun!A:F,6,0)</f>
        <v>26</v>
      </c>
      <c r="J1695" t="s">
        <v>14574</v>
      </c>
      <c r="M1695" t="s">
        <v>8709</v>
      </c>
      <c r="Q1695" s="3" t="str">
        <f ca="1">IF(VLOOKUP(A1695,Izračun!A:Q,17,0)=0," ",VLOOKUP(A1695,Izračun!A:Q,17,0))</f>
        <v xml:space="preserve"> </v>
      </c>
      <c r="R1695" t="s">
        <v>8710</v>
      </c>
      <c r="S1695" t="str">
        <f ca="1">Izračun!$T$1</f>
        <v>0</v>
      </c>
    </row>
    <row r="1696" spans="1:19" x14ac:dyDescent="0.25">
      <c r="A1696" t="s">
        <v>7121</v>
      </c>
      <c r="B1696" t="s">
        <v>8808</v>
      </c>
      <c r="C1696" t="s">
        <v>8708</v>
      </c>
      <c r="F1696" s="2">
        <f>VLOOKUP(A1696,Izračun!A:J,10,0)</f>
        <v>29.218999999999998</v>
      </c>
      <c r="H1696">
        <f>VLOOKUP(A1696,Izračun!A:F,6,0)</f>
        <v>2</v>
      </c>
      <c r="J1696" t="s">
        <v>14574</v>
      </c>
      <c r="M1696" t="s">
        <v>8709</v>
      </c>
      <c r="Q1696" s="3" t="str">
        <f ca="1">IF(VLOOKUP(A1696,Izračun!A:Q,17,0)=0," ",VLOOKUP(A1696,Izračun!A:Q,17,0))</f>
        <v xml:space="preserve"> </v>
      </c>
      <c r="R1696" t="s">
        <v>8710</v>
      </c>
      <c r="S1696" t="str">
        <f ca="1">Izračun!$T$1</f>
        <v>0</v>
      </c>
    </row>
    <row r="1697" spans="1:19" x14ac:dyDescent="0.25">
      <c r="A1697" t="s">
        <v>1597</v>
      </c>
      <c r="B1697" t="s">
        <v>12037</v>
      </c>
      <c r="C1697" t="s">
        <v>8708</v>
      </c>
      <c r="F1697" s="2">
        <f>VLOOKUP(A1697,Izračun!A:J,10,0)</f>
        <v>29.221439999999998</v>
      </c>
      <c r="H1697">
        <f>VLOOKUP(A1697,Izračun!A:F,6,0)</f>
        <v>23</v>
      </c>
      <c r="J1697" t="s">
        <v>14574</v>
      </c>
      <c r="M1697" t="s">
        <v>8709</v>
      </c>
      <c r="Q1697" s="3">
        <f ca="1">IF(VLOOKUP(A1697,Izračun!A:Q,17,0)=0," ",VLOOKUP(A1697,Izračun!A:Q,17,0))</f>
        <v>27.395099999999996</v>
      </c>
      <c r="R1697" t="s">
        <v>8710</v>
      </c>
      <c r="S1697" t="str">
        <f ca="1">Izračun!$T$1</f>
        <v>0</v>
      </c>
    </row>
    <row r="1698" spans="1:19" x14ac:dyDescent="0.25">
      <c r="A1698" t="s">
        <v>11506</v>
      </c>
      <c r="B1698" t="s">
        <v>12456</v>
      </c>
      <c r="C1698" t="s">
        <v>8708</v>
      </c>
      <c r="F1698" s="2">
        <f>VLOOKUP(A1698,Izračun!A:J,10,0)</f>
        <v>29.221439999999998</v>
      </c>
      <c r="H1698">
        <f>VLOOKUP(A1698,Izračun!A:F,6,0)</f>
        <v>6</v>
      </c>
      <c r="J1698" t="s">
        <v>14574</v>
      </c>
      <c r="M1698" t="s">
        <v>8709</v>
      </c>
      <c r="Q1698" s="3" t="str">
        <f ca="1">IF(VLOOKUP(A1698,Izračun!A:Q,17,0)=0," ",VLOOKUP(A1698,Izračun!A:Q,17,0))</f>
        <v xml:space="preserve"> </v>
      </c>
      <c r="R1698" t="s">
        <v>8710</v>
      </c>
      <c r="S1698" t="str">
        <f ca="1">Izračun!$T$1</f>
        <v>0</v>
      </c>
    </row>
    <row r="1699" spans="1:19" x14ac:dyDescent="0.25">
      <c r="A1699" t="s">
        <v>8287</v>
      </c>
      <c r="B1699" t="s">
        <v>9396</v>
      </c>
      <c r="C1699" t="s">
        <v>8708</v>
      </c>
      <c r="F1699" s="2">
        <f>VLOOKUP(A1699,Izračun!A:J,10,0)</f>
        <v>29.264749999999999</v>
      </c>
      <c r="H1699">
        <f>VLOOKUP(A1699,Izračun!A:F,6,0)</f>
        <v>12</v>
      </c>
      <c r="J1699" t="s">
        <v>14574</v>
      </c>
      <c r="M1699" t="s">
        <v>8709</v>
      </c>
      <c r="Q1699" s="3" t="str">
        <f ca="1">IF(VLOOKUP(A1699,Izračun!A:Q,17,0)=0," ",VLOOKUP(A1699,Izračun!A:Q,17,0))</f>
        <v xml:space="preserve"> </v>
      </c>
      <c r="R1699" t="s">
        <v>8710</v>
      </c>
      <c r="S1699" t="str">
        <f ca="1">Izračun!$T$1</f>
        <v>0</v>
      </c>
    </row>
    <row r="1700" spans="1:19" x14ac:dyDescent="0.25">
      <c r="A1700" t="s">
        <v>10125</v>
      </c>
      <c r="B1700" t="s">
        <v>10404</v>
      </c>
      <c r="C1700" t="s">
        <v>8708</v>
      </c>
      <c r="F1700" s="2">
        <f>VLOOKUP(A1700,Izračun!A:J,10,0)</f>
        <v>29.277804</v>
      </c>
      <c r="H1700">
        <f>VLOOKUP(A1700,Izračun!A:F,6,0)</f>
        <v>2</v>
      </c>
      <c r="J1700" t="s">
        <v>14574</v>
      </c>
      <c r="M1700" t="s">
        <v>8709</v>
      </c>
      <c r="Q1700" s="3" t="str">
        <f ca="1">IF(VLOOKUP(A1700,Izračun!A:Q,17,0)=0," ",VLOOKUP(A1700,Izračun!A:Q,17,0))</f>
        <v xml:space="preserve"> </v>
      </c>
      <c r="R1700" t="s">
        <v>8710</v>
      </c>
      <c r="S1700" t="str">
        <f ca="1">Izračun!$T$1</f>
        <v>0</v>
      </c>
    </row>
    <row r="1701" spans="1:19" x14ac:dyDescent="0.25">
      <c r="A1701" t="s">
        <v>6934</v>
      </c>
      <c r="B1701" t="s">
        <v>13234</v>
      </c>
      <c r="C1701" t="s">
        <v>8708</v>
      </c>
      <c r="F1701" s="2">
        <f>VLOOKUP(A1701,Izračun!A:J,10,0)</f>
        <v>29.349935279999997</v>
      </c>
      <c r="H1701">
        <f>VLOOKUP(A1701,Izračun!A:F,6,0)</f>
        <v>0</v>
      </c>
      <c r="J1701" t="s">
        <v>14574</v>
      </c>
      <c r="M1701" t="s">
        <v>8709</v>
      </c>
      <c r="Q1701" s="3" t="str">
        <f ca="1">IF(VLOOKUP(A1701,Izračun!A:Q,17,0)=0," ",VLOOKUP(A1701,Izračun!A:Q,17,0))</f>
        <v xml:space="preserve"> </v>
      </c>
      <c r="R1701" t="s">
        <v>8710</v>
      </c>
      <c r="S1701" t="str">
        <f ca="1">Izračun!$T$1</f>
        <v>0</v>
      </c>
    </row>
    <row r="1702" spans="1:19" x14ac:dyDescent="0.25">
      <c r="A1702" t="s">
        <v>7582</v>
      </c>
      <c r="B1702" t="s">
        <v>8835</v>
      </c>
      <c r="C1702" t="s">
        <v>8708</v>
      </c>
      <c r="F1702" s="2">
        <f>VLOOKUP(A1702,Izračun!A:J,10,0)</f>
        <v>29.387847999999998</v>
      </c>
      <c r="H1702">
        <f>VLOOKUP(A1702,Izračun!A:F,6,0)</f>
        <v>1</v>
      </c>
      <c r="J1702" t="s">
        <v>14574</v>
      </c>
      <c r="M1702" t="s">
        <v>8709</v>
      </c>
      <c r="Q1702" s="3" t="str">
        <f ca="1">IF(VLOOKUP(A1702,Izračun!A:Q,17,0)=0," ",VLOOKUP(A1702,Izračun!A:Q,17,0))</f>
        <v xml:space="preserve"> </v>
      </c>
      <c r="R1702" t="s">
        <v>8710</v>
      </c>
      <c r="S1702" t="str">
        <f ca="1">Izračun!$T$1</f>
        <v>0</v>
      </c>
    </row>
    <row r="1703" spans="1:19" x14ac:dyDescent="0.25">
      <c r="A1703" t="s">
        <v>9938</v>
      </c>
      <c r="B1703" t="s">
        <v>10213</v>
      </c>
      <c r="C1703" t="s">
        <v>8708</v>
      </c>
      <c r="F1703" s="2">
        <f>VLOOKUP(A1703,Izračun!A:J,10,0)</f>
        <v>29.387847999999998</v>
      </c>
      <c r="H1703">
        <f>VLOOKUP(A1703,Izračun!A:F,6,0)</f>
        <v>11</v>
      </c>
      <c r="J1703" t="s">
        <v>14574</v>
      </c>
      <c r="M1703" t="s">
        <v>8709</v>
      </c>
      <c r="Q1703" s="3" t="str">
        <f ca="1">IF(VLOOKUP(A1703,Izračun!A:Q,17,0)=0," ",VLOOKUP(A1703,Izračun!A:Q,17,0))</f>
        <v xml:space="preserve"> </v>
      </c>
      <c r="R1703" t="s">
        <v>8710</v>
      </c>
      <c r="S1703" t="str">
        <f ca="1">Izračun!$T$1</f>
        <v>0</v>
      </c>
    </row>
    <row r="1704" spans="1:19" x14ac:dyDescent="0.25">
      <c r="A1704" t="s">
        <v>11186</v>
      </c>
      <c r="B1704" t="s">
        <v>11884</v>
      </c>
      <c r="C1704" t="s">
        <v>8708</v>
      </c>
      <c r="F1704" s="2">
        <f>VLOOKUP(A1704,Izračun!A:J,10,0)</f>
        <v>29.415419999999997</v>
      </c>
      <c r="H1704">
        <f>VLOOKUP(A1704,Izračun!A:F,6,0)</f>
        <v>0</v>
      </c>
      <c r="J1704" t="s">
        <v>14574</v>
      </c>
      <c r="M1704" t="s">
        <v>8709</v>
      </c>
      <c r="Q1704" s="3" t="str">
        <f ca="1">IF(VLOOKUP(A1704,Izračun!A:Q,17,0)=0," ",VLOOKUP(A1704,Izračun!A:Q,17,0))</f>
        <v xml:space="preserve"> </v>
      </c>
      <c r="R1704" t="s">
        <v>8710</v>
      </c>
      <c r="S1704" t="str">
        <f ca="1">Izračun!$T$1</f>
        <v>0</v>
      </c>
    </row>
    <row r="1705" spans="1:19" x14ac:dyDescent="0.25">
      <c r="A1705" t="s">
        <v>4756</v>
      </c>
      <c r="B1705" t="s">
        <v>9042</v>
      </c>
      <c r="C1705" t="s">
        <v>8708</v>
      </c>
      <c r="F1705" s="2">
        <f>VLOOKUP(A1705,Izračun!A:J,10,0)</f>
        <v>29.472760000000001</v>
      </c>
      <c r="H1705">
        <f>VLOOKUP(A1705,Izračun!A:F,6,0)</f>
        <v>4</v>
      </c>
      <c r="J1705" t="s">
        <v>14574</v>
      </c>
      <c r="M1705" t="s">
        <v>8709</v>
      </c>
      <c r="Q1705" s="3" t="str">
        <f ca="1">IF(VLOOKUP(A1705,Izračun!A:Q,17,0)=0," ",VLOOKUP(A1705,Izračun!A:Q,17,0))</f>
        <v xml:space="preserve"> </v>
      </c>
      <c r="R1705" t="s">
        <v>8710</v>
      </c>
      <c r="S1705" t="str">
        <f ca="1">Izračun!$T$1</f>
        <v>0</v>
      </c>
    </row>
    <row r="1706" spans="1:19" x14ac:dyDescent="0.25">
      <c r="A1706" t="s">
        <v>30</v>
      </c>
      <c r="B1706" t="s">
        <v>13594</v>
      </c>
      <c r="C1706" t="s">
        <v>8708</v>
      </c>
      <c r="F1706" s="2">
        <f>VLOOKUP(A1706,Izračun!A:J,10,0)</f>
        <v>29.490815999999999</v>
      </c>
      <c r="H1706">
        <f>VLOOKUP(A1706,Izračun!A:F,6,0)</f>
        <v>0</v>
      </c>
      <c r="J1706" t="s">
        <v>14574</v>
      </c>
      <c r="M1706" t="s">
        <v>8709</v>
      </c>
      <c r="Q1706" s="3" t="str">
        <f ca="1">IF(VLOOKUP(A1706,Izračun!A:Q,17,0)=0," ",VLOOKUP(A1706,Izračun!A:Q,17,0))</f>
        <v xml:space="preserve"> </v>
      </c>
      <c r="R1706" t="s">
        <v>8710</v>
      </c>
      <c r="S1706" t="str">
        <f ca="1">Izračun!$T$1</f>
        <v>0</v>
      </c>
    </row>
    <row r="1707" spans="1:19" x14ac:dyDescent="0.25">
      <c r="A1707" t="s">
        <v>11450</v>
      </c>
      <c r="B1707" t="s">
        <v>11762</v>
      </c>
      <c r="C1707" t="s">
        <v>8708</v>
      </c>
      <c r="F1707" s="2">
        <f>VLOOKUP(A1707,Izračun!A:J,10,0)</f>
        <v>29.554500000000001</v>
      </c>
      <c r="H1707">
        <f>VLOOKUP(A1707,Izračun!A:F,6,0)</f>
        <v>2</v>
      </c>
      <c r="J1707" t="s">
        <v>14574</v>
      </c>
      <c r="M1707" t="s">
        <v>8709</v>
      </c>
      <c r="Q1707" s="3">
        <f ca="1">IF(VLOOKUP(A1707,Izračun!A:Q,17,0)=0," ",VLOOKUP(A1707,Izračun!A:Q,17,0))</f>
        <v>27.221249999999998</v>
      </c>
      <c r="R1707" t="s">
        <v>8710</v>
      </c>
      <c r="S1707" t="str">
        <f ca="1">Izračun!$T$1</f>
        <v>0</v>
      </c>
    </row>
    <row r="1708" spans="1:19" x14ac:dyDescent="0.25">
      <c r="A1708" t="s">
        <v>11451</v>
      </c>
      <c r="B1708" t="s">
        <v>11765</v>
      </c>
      <c r="C1708" t="s">
        <v>8708</v>
      </c>
      <c r="F1708" s="2">
        <f>VLOOKUP(A1708,Izračun!A:J,10,0)</f>
        <v>29.554500000000001</v>
      </c>
      <c r="H1708">
        <f>VLOOKUP(A1708,Izračun!A:F,6,0)</f>
        <v>10</v>
      </c>
      <c r="J1708" t="s">
        <v>14574</v>
      </c>
      <c r="M1708" t="s">
        <v>8709</v>
      </c>
      <c r="Q1708" s="3">
        <f ca="1">IF(VLOOKUP(A1708,Izračun!A:Q,17,0)=0," ",VLOOKUP(A1708,Izračun!A:Q,17,0))</f>
        <v>27.221249999999998</v>
      </c>
      <c r="R1708" t="s">
        <v>8710</v>
      </c>
      <c r="S1708" t="str">
        <f ca="1">Izračun!$T$1</f>
        <v>0</v>
      </c>
    </row>
    <row r="1709" spans="1:19" x14ac:dyDescent="0.25">
      <c r="A1709" t="s">
        <v>6968</v>
      </c>
      <c r="B1709" t="s">
        <v>9559</v>
      </c>
      <c r="C1709" t="s">
        <v>8708</v>
      </c>
      <c r="F1709" s="2">
        <f>VLOOKUP(A1709,Izračun!A:J,10,0)</f>
        <v>29.572799999999997</v>
      </c>
      <c r="H1709">
        <f>VLOOKUP(A1709,Izračun!A:F,6,0)</f>
        <v>14</v>
      </c>
      <c r="J1709" t="s">
        <v>14574</v>
      </c>
      <c r="M1709" t="s">
        <v>8709</v>
      </c>
      <c r="Q1709" s="3" t="str">
        <f ca="1">IF(VLOOKUP(A1709,Izračun!A:Q,17,0)=0," ",VLOOKUP(A1709,Izračun!A:Q,17,0))</f>
        <v xml:space="preserve"> </v>
      </c>
      <c r="R1709" t="s">
        <v>8710</v>
      </c>
      <c r="S1709" t="str">
        <f ca="1">Izračun!$T$1</f>
        <v>0</v>
      </c>
    </row>
    <row r="1710" spans="1:19" x14ac:dyDescent="0.25">
      <c r="A1710" t="s">
        <v>1777</v>
      </c>
      <c r="B1710" t="s">
        <v>9193</v>
      </c>
      <c r="C1710" t="s">
        <v>8708</v>
      </c>
      <c r="F1710" s="2">
        <f>VLOOKUP(A1710,Izračun!A:J,10,0)</f>
        <v>29.591099999999997</v>
      </c>
      <c r="H1710">
        <f>VLOOKUP(A1710,Izračun!A:F,6,0)</f>
        <v>0</v>
      </c>
      <c r="J1710" t="s">
        <v>14574</v>
      </c>
      <c r="M1710" t="s">
        <v>8709</v>
      </c>
      <c r="Q1710" s="3" t="str">
        <f ca="1">IF(VLOOKUP(A1710,Izračun!A:Q,17,0)=0," ",VLOOKUP(A1710,Izračun!A:Q,17,0))</f>
        <v xml:space="preserve"> </v>
      </c>
      <c r="R1710" t="s">
        <v>8710</v>
      </c>
      <c r="S1710" t="str">
        <f ca="1">Izračun!$T$1</f>
        <v>0</v>
      </c>
    </row>
    <row r="1711" spans="1:19" x14ac:dyDescent="0.25">
      <c r="A1711" t="s">
        <v>7459</v>
      </c>
      <c r="B1711" t="s">
        <v>13595</v>
      </c>
      <c r="C1711" t="s">
        <v>8708</v>
      </c>
      <c r="F1711" s="2">
        <f>VLOOKUP(A1711,Izračun!A:J,10,0)</f>
        <v>29.596223999999999</v>
      </c>
      <c r="H1711">
        <f>VLOOKUP(A1711,Izračun!A:F,6,0)</f>
        <v>0</v>
      </c>
      <c r="J1711" t="s">
        <v>14574</v>
      </c>
      <c r="M1711" t="s">
        <v>8709</v>
      </c>
      <c r="Q1711" s="3" t="str">
        <f ca="1">IF(VLOOKUP(A1711,Izračun!A:Q,17,0)=0," ",VLOOKUP(A1711,Izračun!A:Q,17,0))</f>
        <v xml:space="preserve"> </v>
      </c>
      <c r="R1711" t="s">
        <v>8710</v>
      </c>
      <c r="S1711" t="str">
        <f ca="1">Izračun!$T$1</f>
        <v>0</v>
      </c>
    </row>
    <row r="1712" spans="1:19" x14ac:dyDescent="0.25">
      <c r="A1712" t="s">
        <v>5920</v>
      </c>
      <c r="B1712" t="s">
        <v>11808</v>
      </c>
      <c r="C1712" t="s">
        <v>8708</v>
      </c>
      <c r="F1712" s="2">
        <f>VLOOKUP(A1712,Izračun!A:J,10,0)</f>
        <v>29.621843999999996</v>
      </c>
      <c r="H1712">
        <f>VLOOKUP(A1712,Izračun!A:F,6,0)</f>
        <v>1</v>
      </c>
      <c r="J1712" t="s">
        <v>14574</v>
      </c>
      <c r="M1712" t="s">
        <v>8709</v>
      </c>
      <c r="Q1712" s="3" t="str">
        <f ca="1">IF(VLOOKUP(A1712,Izračun!A:Q,17,0)=0," ",VLOOKUP(A1712,Izračun!A:Q,17,0))</f>
        <v xml:space="preserve"> </v>
      </c>
      <c r="R1712" t="s">
        <v>8710</v>
      </c>
      <c r="S1712" t="str">
        <f ca="1">Izračun!$T$1</f>
        <v>0</v>
      </c>
    </row>
    <row r="1713" spans="1:19" x14ac:dyDescent="0.25">
      <c r="A1713" t="s">
        <v>4324</v>
      </c>
      <c r="B1713" t="s">
        <v>12034</v>
      </c>
      <c r="C1713" t="s">
        <v>8708</v>
      </c>
      <c r="F1713" s="2">
        <f>VLOOKUP(A1713,Izračun!A:J,10,0)</f>
        <v>29.633312</v>
      </c>
      <c r="H1713">
        <f>VLOOKUP(A1713,Izračun!A:F,6,0)</f>
        <v>0</v>
      </c>
      <c r="J1713" t="s">
        <v>14574</v>
      </c>
      <c r="M1713" t="s">
        <v>8709</v>
      </c>
      <c r="Q1713" s="3" t="str">
        <f ca="1">IF(VLOOKUP(A1713,Izračun!A:Q,17,0)=0," ",VLOOKUP(A1713,Izračun!A:Q,17,0))</f>
        <v xml:space="preserve"> </v>
      </c>
      <c r="R1713" t="s">
        <v>8710</v>
      </c>
      <c r="S1713" t="str">
        <f ca="1">Izračun!$T$1</f>
        <v>0</v>
      </c>
    </row>
    <row r="1714" spans="1:19" x14ac:dyDescent="0.25">
      <c r="A1714" t="s">
        <v>7136</v>
      </c>
      <c r="B1714" t="s">
        <v>11935</v>
      </c>
      <c r="C1714" t="s">
        <v>8708</v>
      </c>
      <c r="F1714" s="2">
        <f>VLOOKUP(A1714,Izračun!A:J,10,0)</f>
        <v>29.644779999999997</v>
      </c>
      <c r="H1714">
        <f>VLOOKUP(A1714,Izračun!A:F,6,0)</f>
        <v>0</v>
      </c>
      <c r="J1714" t="s">
        <v>14574</v>
      </c>
      <c r="M1714" t="s">
        <v>8709</v>
      </c>
      <c r="Q1714" s="3" t="str">
        <f ca="1">IF(VLOOKUP(A1714,Izračun!A:Q,17,0)=0," ",VLOOKUP(A1714,Izračun!A:Q,17,0))</f>
        <v xml:space="preserve"> </v>
      </c>
      <c r="R1714" t="s">
        <v>8710</v>
      </c>
      <c r="S1714" t="str">
        <f ca="1">Izračun!$T$1</f>
        <v>0</v>
      </c>
    </row>
    <row r="1715" spans="1:19" x14ac:dyDescent="0.25">
      <c r="A1715" t="s">
        <v>6171</v>
      </c>
      <c r="B1715" t="s">
        <v>9513</v>
      </c>
      <c r="C1715" t="s">
        <v>8708</v>
      </c>
      <c r="F1715" s="2">
        <f>VLOOKUP(A1715,Izračun!A:J,10,0)</f>
        <v>29.670400000000001</v>
      </c>
      <c r="H1715">
        <f>VLOOKUP(A1715,Izračun!A:F,6,0)</f>
        <v>5</v>
      </c>
      <c r="J1715" t="s">
        <v>14574</v>
      </c>
      <c r="M1715" t="s">
        <v>8709</v>
      </c>
      <c r="Q1715" s="3">
        <f ca="1">IF(VLOOKUP(A1715,Izračun!A:Q,17,0)=0," ",VLOOKUP(A1715,Izračun!A:Q,17,0))</f>
        <v>27.328000000000003</v>
      </c>
      <c r="R1715" t="s">
        <v>8710</v>
      </c>
      <c r="S1715" t="str">
        <f ca="1">Izračun!$T$1</f>
        <v>0</v>
      </c>
    </row>
    <row r="1716" spans="1:19" x14ac:dyDescent="0.25">
      <c r="A1716" t="s">
        <v>14605</v>
      </c>
      <c r="B1716" t="s">
        <v>14697</v>
      </c>
      <c r="C1716" t="s">
        <v>8708</v>
      </c>
      <c r="F1716" s="2">
        <f>VLOOKUP(A1716,Izračun!A:J,10,0)</f>
        <v>29.807039999999997</v>
      </c>
      <c r="H1716">
        <f>VLOOKUP(A1716,Izračun!A:F,6,0)</f>
        <v>11</v>
      </c>
      <c r="J1716" t="s">
        <v>14574</v>
      </c>
      <c r="M1716" t="s">
        <v>8709</v>
      </c>
      <c r="Q1716" s="3" t="str">
        <f ca="1">IF(VLOOKUP(A1716,Izračun!A:Q,17,0)=0," ",VLOOKUP(A1716,Izračun!A:Q,17,0))</f>
        <v xml:space="preserve"> </v>
      </c>
      <c r="R1716" t="s">
        <v>8710</v>
      </c>
      <c r="S1716" t="str">
        <f ca="1">Izračun!$T$1</f>
        <v>0</v>
      </c>
    </row>
    <row r="1717" spans="1:19" x14ac:dyDescent="0.25">
      <c r="A1717" t="s">
        <v>4531</v>
      </c>
      <c r="B1717" t="s">
        <v>9453</v>
      </c>
      <c r="C1717" t="s">
        <v>8708</v>
      </c>
      <c r="F1717" s="2">
        <f>VLOOKUP(A1717,Izračun!A:J,10,0)</f>
        <v>29.865600000000001</v>
      </c>
      <c r="H1717">
        <f>VLOOKUP(A1717,Izračun!A:F,6,0)</f>
        <v>9</v>
      </c>
      <c r="J1717" t="s">
        <v>14574</v>
      </c>
      <c r="M1717" t="s">
        <v>8709</v>
      </c>
      <c r="Q1717" s="3" t="str">
        <f ca="1">IF(VLOOKUP(A1717,Izračun!A:Q,17,0)=0," ",VLOOKUP(A1717,Izračun!A:Q,17,0))</f>
        <v xml:space="preserve"> </v>
      </c>
      <c r="R1717" t="s">
        <v>8710</v>
      </c>
      <c r="S1717" t="str">
        <f ca="1">Izračun!$T$1</f>
        <v>0</v>
      </c>
    </row>
    <row r="1718" spans="1:19" x14ac:dyDescent="0.25">
      <c r="A1718" t="s">
        <v>11377</v>
      </c>
      <c r="B1718" t="s">
        <v>12764</v>
      </c>
      <c r="C1718" t="s">
        <v>8708</v>
      </c>
      <c r="F1718" s="2">
        <f>VLOOKUP(A1718,Izračun!A:J,10,0)</f>
        <v>22.5456</v>
      </c>
      <c r="H1718">
        <f>VLOOKUP(A1718,Izračun!A:F,6,0)</f>
        <v>199</v>
      </c>
      <c r="J1718" t="s">
        <v>14574</v>
      </c>
      <c r="M1718" t="s">
        <v>8709</v>
      </c>
      <c r="Q1718" s="3">
        <f ca="1">IF(VLOOKUP(A1718,Izračun!A:Q,17,0)=0," ",VLOOKUP(A1718,Izračun!A:Q,17,0))</f>
        <v>21.136499999999998</v>
      </c>
      <c r="R1718" t="s">
        <v>8710</v>
      </c>
      <c r="S1718" t="str">
        <f ca="1">Izračun!$T$1</f>
        <v>0</v>
      </c>
    </row>
    <row r="1719" spans="1:19" x14ac:dyDescent="0.25">
      <c r="A1719" t="s">
        <v>10624</v>
      </c>
      <c r="B1719" t="s">
        <v>11014</v>
      </c>
      <c r="C1719" t="s">
        <v>8708</v>
      </c>
      <c r="F1719" s="2">
        <f>VLOOKUP(A1719,Izračun!A:J,10,0)</f>
        <v>30.076049999999999</v>
      </c>
      <c r="H1719">
        <f>VLOOKUP(A1719,Izračun!A:F,6,0)</f>
        <v>4</v>
      </c>
      <c r="J1719" t="s">
        <v>14574</v>
      </c>
      <c r="M1719" t="s">
        <v>8709</v>
      </c>
      <c r="Q1719" s="3">
        <f ca="1">IF(VLOOKUP(A1719,Izračun!A:Q,17,0)=0," ",VLOOKUP(A1719,Izračun!A:Q,17,0))</f>
        <v>27.701625</v>
      </c>
      <c r="R1719" t="s">
        <v>8710</v>
      </c>
      <c r="S1719" t="str">
        <f ca="1">Izračun!$T$1</f>
        <v>0</v>
      </c>
    </row>
    <row r="1720" spans="1:19" x14ac:dyDescent="0.25">
      <c r="A1720" t="s">
        <v>13355</v>
      </c>
      <c r="B1720" t="s">
        <v>13935</v>
      </c>
      <c r="C1720" t="s">
        <v>8708</v>
      </c>
      <c r="F1720" s="2">
        <f>VLOOKUP(A1720,Izračun!A:J,10,0)</f>
        <v>30.126435999999998</v>
      </c>
      <c r="H1720">
        <f>VLOOKUP(A1720,Izračun!A:F,6,0)</f>
        <v>6</v>
      </c>
      <c r="J1720" t="s">
        <v>14574</v>
      </c>
      <c r="M1720" t="s">
        <v>8709</v>
      </c>
      <c r="Q1720" s="3" t="str">
        <f ca="1">IF(VLOOKUP(A1720,Izračun!A:Q,17,0)=0," ",VLOOKUP(A1720,Izračun!A:Q,17,0))</f>
        <v xml:space="preserve"> </v>
      </c>
      <c r="R1720" t="s">
        <v>8710</v>
      </c>
      <c r="S1720" t="str">
        <f ca="1">Izračun!$T$1</f>
        <v>0</v>
      </c>
    </row>
    <row r="1721" spans="1:19" x14ac:dyDescent="0.25">
      <c r="A1721" t="s">
        <v>1639</v>
      </c>
      <c r="B1721" t="s">
        <v>13161</v>
      </c>
      <c r="C1721" t="s">
        <v>8708</v>
      </c>
      <c r="F1721" s="2">
        <f>VLOOKUP(A1721,Izračun!A:J,10,0)</f>
        <v>30.158399999999997</v>
      </c>
      <c r="H1721">
        <f>VLOOKUP(A1721,Izračun!A:F,6,0)</f>
        <v>0</v>
      </c>
      <c r="J1721" t="s">
        <v>14574</v>
      </c>
      <c r="M1721" t="s">
        <v>8709</v>
      </c>
      <c r="Q1721" s="3" t="str">
        <f ca="1">IF(VLOOKUP(A1721,Izračun!A:Q,17,0)=0," ",VLOOKUP(A1721,Izračun!A:Q,17,0))</f>
        <v xml:space="preserve"> </v>
      </c>
      <c r="R1721" t="s">
        <v>8710</v>
      </c>
      <c r="S1721" t="str">
        <f ca="1">Izračun!$T$1</f>
        <v>0</v>
      </c>
    </row>
    <row r="1722" spans="1:19" x14ac:dyDescent="0.25">
      <c r="A1722" t="s">
        <v>5403</v>
      </c>
      <c r="B1722" t="s">
        <v>11862</v>
      </c>
      <c r="C1722" t="s">
        <v>8708</v>
      </c>
      <c r="F1722" s="2">
        <f>VLOOKUP(A1722,Izračun!A:J,10,0)</f>
        <v>30.172308000000001</v>
      </c>
      <c r="H1722">
        <f>VLOOKUP(A1722,Izračun!A:F,6,0)</f>
        <v>0</v>
      </c>
      <c r="J1722" t="s">
        <v>14574</v>
      </c>
      <c r="M1722" t="s">
        <v>8709</v>
      </c>
      <c r="Q1722" s="3" t="str">
        <f ca="1">IF(VLOOKUP(A1722,Izračun!A:Q,17,0)=0," ",VLOOKUP(A1722,Izračun!A:Q,17,0))</f>
        <v xml:space="preserve"> </v>
      </c>
      <c r="R1722" t="s">
        <v>8710</v>
      </c>
      <c r="S1722" t="str">
        <f ca="1">Izračun!$T$1</f>
        <v>0</v>
      </c>
    </row>
    <row r="1723" spans="1:19" x14ac:dyDescent="0.25">
      <c r="A1723" t="s">
        <v>5660</v>
      </c>
      <c r="B1723" t="s">
        <v>9119</v>
      </c>
      <c r="C1723" t="s">
        <v>8708</v>
      </c>
      <c r="F1723" s="2">
        <f>VLOOKUP(A1723,Izračun!A:J,10,0)</f>
        <v>30.172308000000001</v>
      </c>
      <c r="H1723">
        <f>VLOOKUP(A1723,Izračun!A:F,6,0)</f>
        <v>7</v>
      </c>
      <c r="J1723" t="s">
        <v>14574</v>
      </c>
      <c r="M1723" t="s">
        <v>8709</v>
      </c>
      <c r="Q1723" s="3" t="str">
        <f ca="1">IF(VLOOKUP(A1723,Izračun!A:Q,17,0)=0," ",VLOOKUP(A1723,Izračun!A:Q,17,0))</f>
        <v xml:space="preserve"> </v>
      </c>
      <c r="R1723" t="s">
        <v>8710</v>
      </c>
      <c r="S1723" t="str">
        <f ca="1">Izračun!$T$1</f>
        <v>0</v>
      </c>
    </row>
    <row r="1724" spans="1:19" x14ac:dyDescent="0.25">
      <c r="A1724" t="s">
        <v>3175</v>
      </c>
      <c r="B1724" t="s">
        <v>10903</v>
      </c>
      <c r="C1724" t="s">
        <v>8708</v>
      </c>
      <c r="F1724" s="2">
        <f>VLOOKUP(A1724,Izračun!A:J,10,0)</f>
        <v>30.267468000000001</v>
      </c>
      <c r="H1724">
        <f>VLOOKUP(A1724,Izračun!A:F,6,0)</f>
        <v>33</v>
      </c>
      <c r="J1724" t="s">
        <v>14574</v>
      </c>
      <c r="M1724" t="s">
        <v>8709</v>
      </c>
      <c r="Q1724" s="3" t="str">
        <f ca="1">IF(VLOOKUP(A1724,Izračun!A:Q,17,0)=0," ",VLOOKUP(A1724,Izračun!A:Q,17,0))</f>
        <v xml:space="preserve"> </v>
      </c>
      <c r="R1724" t="s">
        <v>8710</v>
      </c>
      <c r="S1724" t="str">
        <f ca="1">Izračun!$T$1</f>
        <v>0</v>
      </c>
    </row>
    <row r="1725" spans="1:19" x14ac:dyDescent="0.25">
      <c r="A1725" t="s">
        <v>730</v>
      </c>
      <c r="B1725" t="s">
        <v>9089</v>
      </c>
      <c r="C1725" t="s">
        <v>8708</v>
      </c>
      <c r="F1725" s="2">
        <f>VLOOKUP(A1725,Izračun!A:J,10,0)</f>
        <v>30.286988000000001</v>
      </c>
      <c r="H1725">
        <f>VLOOKUP(A1725,Izračun!A:F,6,0)</f>
        <v>106</v>
      </c>
      <c r="J1725" t="s">
        <v>14574</v>
      </c>
      <c r="M1725" t="s">
        <v>8709</v>
      </c>
      <c r="Q1725" s="3" t="str">
        <f ca="1">IF(VLOOKUP(A1725,Izračun!A:Q,17,0)=0," ",VLOOKUP(A1725,Izračun!A:Q,17,0))</f>
        <v xml:space="preserve"> </v>
      </c>
      <c r="R1725" t="s">
        <v>8710</v>
      </c>
      <c r="S1725" t="str">
        <f ca="1">Izračun!$T$1</f>
        <v>0</v>
      </c>
    </row>
    <row r="1726" spans="1:19" x14ac:dyDescent="0.25">
      <c r="A1726" t="s">
        <v>1629</v>
      </c>
      <c r="B1726" t="s">
        <v>13199</v>
      </c>
      <c r="C1726" t="s">
        <v>8708</v>
      </c>
      <c r="F1726" s="2">
        <f>VLOOKUP(A1726,Izračun!A:J,10,0)</f>
        <v>30.357504000000002</v>
      </c>
      <c r="H1726">
        <f>VLOOKUP(A1726,Izračun!A:F,6,0)</f>
        <v>0</v>
      </c>
      <c r="J1726" t="s">
        <v>14574</v>
      </c>
      <c r="M1726" t="s">
        <v>8709</v>
      </c>
      <c r="Q1726" s="3" t="str">
        <f ca="1">IF(VLOOKUP(A1726,Izračun!A:Q,17,0)=0," ",VLOOKUP(A1726,Izračun!A:Q,17,0))</f>
        <v xml:space="preserve"> </v>
      </c>
      <c r="R1726" t="s">
        <v>8710</v>
      </c>
      <c r="S1726" t="str">
        <f ca="1">Izračun!$T$1</f>
        <v>0</v>
      </c>
    </row>
    <row r="1727" spans="1:19" x14ac:dyDescent="0.25">
      <c r="A1727" t="s">
        <v>8650</v>
      </c>
      <c r="B1727" t="s">
        <v>10874</v>
      </c>
      <c r="C1727" t="s">
        <v>8708</v>
      </c>
      <c r="F1727" s="2">
        <f>VLOOKUP(A1727,Izračun!A:J,10,0)</f>
        <v>30.392639999999997</v>
      </c>
      <c r="H1727">
        <f>VLOOKUP(A1727,Izračun!A:F,6,0)</f>
        <v>12</v>
      </c>
      <c r="J1727" t="s">
        <v>14574</v>
      </c>
      <c r="M1727" t="s">
        <v>8709</v>
      </c>
      <c r="Q1727" s="3" t="str">
        <f ca="1">IF(VLOOKUP(A1727,Izračun!A:Q,17,0)=0," ",VLOOKUP(A1727,Izračun!A:Q,17,0))</f>
        <v xml:space="preserve"> </v>
      </c>
      <c r="R1727" t="s">
        <v>8710</v>
      </c>
      <c r="S1727" t="str">
        <f ca="1">Izračun!$T$1</f>
        <v>0</v>
      </c>
    </row>
    <row r="1728" spans="1:19" x14ac:dyDescent="0.25">
      <c r="A1728" t="s">
        <v>12402</v>
      </c>
      <c r="B1728" t="s">
        <v>14712</v>
      </c>
      <c r="C1728" t="s">
        <v>8708</v>
      </c>
      <c r="F1728" s="2">
        <f>VLOOKUP(A1728,Izračun!A:J,10,0)</f>
        <v>32.207999999999998</v>
      </c>
      <c r="H1728">
        <f>VLOOKUP(A1728,Izračun!A:F,6,0)</f>
        <v>26</v>
      </c>
      <c r="J1728" t="s">
        <v>14574</v>
      </c>
      <c r="M1728" t="s">
        <v>8709</v>
      </c>
      <c r="Q1728" s="3" t="str">
        <f ca="1">IF(VLOOKUP(A1728,Izračun!A:Q,17,0)=0," ",VLOOKUP(A1728,Izračun!A:Q,17,0))</f>
        <v xml:space="preserve"> </v>
      </c>
      <c r="R1728" t="s">
        <v>8710</v>
      </c>
      <c r="S1728" t="str">
        <f ca="1">Izračun!$T$1</f>
        <v>0</v>
      </c>
    </row>
    <row r="1729" spans="1:19" x14ac:dyDescent="0.25">
      <c r="A1729" t="s">
        <v>4317</v>
      </c>
      <c r="B1729" t="s">
        <v>14725</v>
      </c>
      <c r="C1729" t="s">
        <v>8708</v>
      </c>
      <c r="F1729" s="2">
        <f>VLOOKUP(A1729,Izračun!A:J,10,0)</f>
        <v>30.423749999999998</v>
      </c>
      <c r="H1729">
        <f>VLOOKUP(A1729,Izračun!A:F,6,0)</f>
        <v>13</v>
      </c>
      <c r="J1729" t="s">
        <v>14574</v>
      </c>
      <c r="M1729" t="s">
        <v>8709</v>
      </c>
      <c r="Q1729" s="3" t="str">
        <f ca="1">IF(VLOOKUP(A1729,Izračun!A:Q,17,0)=0," ",VLOOKUP(A1729,Izračun!A:Q,17,0))</f>
        <v xml:space="preserve"> </v>
      </c>
      <c r="R1729" t="s">
        <v>8710</v>
      </c>
      <c r="S1729" t="str">
        <f ca="1">Izračun!$T$1</f>
        <v>0</v>
      </c>
    </row>
    <row r="1730" spans="1:19" x14ac:dyDescent="0.25">
      <c r="A1730" t="s">
        <v>731</v>
      </c>
      <c r="B1730" t="s">
        <v>9090</v>
      </c>
      <c r="C1730" t="s">
        <v>8708</v>
      </c>
      <c r="F1730" s="2">
        <f>VLOOKUP(A1730,Izračun!A:J,10,0)</f>
        <v>30.50488</v>
      </c>
      <c r="H1730">
        <f>VLOOKUP(A1730,Izračun!A:F,6,0)</f>
        <v>352</v>
      </c>
      <c r="J1730" t="s">
        <v>14574</v>
      </c>
      <c r="M1730" t="s">
        <v>8709</v>
      </c>
      <c r="Q1730" s="3" t="str">
        <f ca="1">IF(VLOOKUP(A1730,Izračun!A:Q,17,0)=0," ",VLOOKUP(A1730,Izračun!A:Q,17,0))</f>
        <v xml:space="preserve"> </v>
      </c>
      <c r="R1730" t="s">
        <v>8710</v>
      </c>
      <c r="S1730" t="str">
        <f ca="1">Izračun!$T$1</f>
        <v>0</v>
      </c>
    </row>
    <row r="1731" spans="1:19" x14ac:dyDescent="0.25">
      <c r="A1731" t="s">
        <v>4203</v>
      </c>
      <c r="B1731" t="s">
        <v>9106</v>
      </c>
      <c r="C1731" t="s">
        <v>8708</v>
      </c>
      <c r="F1731" s="2">
        <f>VLOOKUP(A1731,Izračun!A:J,10,0)</f>
        <v>30.527815999999998</v>
      </c>
      <c r="H1731">
        <f>VLOOKUP(A1731,Izračun!A:F,6,0)</f>
        <v>136</v>
      </c>
      <c r="J1731" t="s">
        <v>14574</v>
      </c>
      <c r="M1731" t="s">
        <v>8709</v>
      </c>
      <c r="Q1731" s="3" t="str">
        <f ca="1">IF(VLOOKUP(A1731,Izračun!A:Q,17,0)=0," ",VLOOKUP(A1731,Izračun!A:Q,17,0))</f>
        <v xml:space="preserve"> </v>
      </c>
      <c r="R1731" t="s">
        <v>8710</v>
      </c>
      <c r="S1731" t="str">
        <f ca="1">Izračun!$T$1</f>
        <v>0</v>
      </c>
    </row>
    <row r="1732" spans="1:19" x14ac:dyDescent="0.25">
      <c r="A1732" t="s">
        <v>475</v>
      </c>
      <c r="B1732" t="s">
        <v>12884</v>
      </c>
      <c r="C1732" t="s">
        <v>8708</v>
      </c>
      <c r="F1732" s="2">
        <f>VLOOKUP(A1732,Izračun!A:J,10,0)</f>
        <v>30.60736</v>
      </c>
      <c r="H1732">
        <f>VLOOKUP(A1732,Izračun!A:F,6,0)</f>
        <v>2</v>
      </c>
      <c r="J1732" t="s">
        <v>14574</v>
      </c>
      <c r="M1732" t="s">
        <v>8709</v>
      </c>
      <c r="Q1732" s="3" t="str">
        <f ca="1">IF(VLOOKUP(A1732,Izračun!A:Q,17,0)=0," ",VLOOKUP(A1732,Izračun!A:Q,17,0))</f>
        <v xml:space="preserve"> </v>
      </c>
      <c r="R1732" t="s">
        <v>8710</v>
      </c>
      <c r="S1732" t="str">
        <f ca="1">Izračun!$T$1</f>
        <v>0</v>
      </c>
    </row>
    <row r="1733" spans="1:19" x14ac:dyDescent="0.25">
      <c r="A1733" t="s">
        <v>1142</v>
      </c>
      <c r="B1733" t="s">
        <v>12582</v>
      </c>
      <c r="C1733" t="s">
        <v>8708</v>
      </c>
      <c r="F1733" s="2">
        <f>VLOOKUP(A1733,Izračun!A:J,10,0)</f>
        <v>30.744</v>
      </c>
      <c r="H1733">
        <f>VLOOKUP(A1733,Izračun!A:F,6,0)</f>
        <v>12</v>
      </c>
      <c r="J1733" t="s">
        <v>14574</v>
      </c>
      <c r="M1733" t="s">
        <v>8709</v>
      </c>
      <c r="Q1733" s="3" t="str">
        <f ca="1">IF(VLOOKUP(A1733,Izračun!A:Q,17,0)=0," ",VLOOKUP(A1733,Izračun!A:Q,17,0))</f>
        <v xml:space="preserve"> </v>
      </c>
      <c r="R1733" t="s">
        <v>8710</v>
      </c>
      <c r="S1733" t="str">
        <f ca="1">Izračun!$T$1</f>
        <v>0</v>
      </c>
    </row>
    <row r="1734" spans="1:19" x14ac:dyDescent="0.25">
      <c r="A1734" t="s">
        <v>11429</v>
      </c>
      <c r="B1734" t="s">
        <v>12588</v>
      </c>
      <c r="C1734" t="s">
        <v>8708</v>
      </c>
      <c r="F1734" s="2">
        <f>VLOOKUP(A1734,Izračun!A:J,10,0)</f>
        <v>30.861120000000003</v>
      </c>
      <c r="H1734">
        <f>VLOOKUP(A1734,Izračun!A:F,6,0)</f>
        <v>0</v>
      </c>
      <c r="J1734" t="s">
        <v>14574</v>
      </c>
      <c r="M1734" t="s">
        <v>8709</v>
      </c>
      <c r="Q1734" s="3" t="str">
        <f ca="1">IF(VLOOKUP(A1734,Izračun!A:Q,17,0)=0," ",VLOOKUP(A1734,Izračun!A:Q,17,0))</f>
        <v xml:space="preserve"> </v>
      </c>
      <c r="R1734" t="s">
        <v>8710</v>
      </c>
      <c r="S1734" t="str">
        <f ca="1">Izračun!$T$1</f>
        <v>0</v>
      </c>
    </row>
    <row r="1735" spans="1:19" x14ac:dyDescent="0.25">
      <c r="A1735" t="s">
        <v>7125</v>
      </c>
      <c r="B1735" t="s">
        <v>12584</v>
      </c>
      <c r="C1735" t="s">
        <v>8708</v>
      </c>
      <c r="F1735" s="2">
        <f>VLOOKUP(A1735,Izračun!A:J,10,0)</f>
        <v>30.861120000000003</v>
      </c>
      <c r="H1735">
        <f>VLOOKUP(A1735,Izračun!A:F,6,0)</f>
        <v>2</v>
      </c>
      <c r="J1735" t="s">
        <v>14574</v>
      </c>
      <c r="M1735" t="s">
        <v>8709</v>
      </c>
      <c r="Q1735" s="3" t="str">
        <f ca="1">IF(VLOOKUP(A1735,Izračun!A:Q,17,0)=0," ",VLOOKUP(A1735,Izračun!A:Q,17,0))</f>
        <v xml:space="preserve"> </v>
      </c>
      <c r="R1735" t="s">
        <v>8710</v>
      </c>
      <c r="S1735" t="str">
        <f ca="1">Izračun!$T$1</f>
        <v>0</v>
      </c>
    </row>
    <row r="1736" spans="1:19" x14ac:dyDescent="0.25">
      <c r="A1736" t="s">
        <v>5175</v>
      </c>
      <c r="B1736" t="s">
        <v>12633</v>
      </c>
      <c r="C1736" t="s">
        <v>8708</v>
      </c>
      <c r="F1736" s="2">
        <f>VLOOKUP(A1736,Izračun!A:J,10,0)</f>
        <v>30.919679999999996</v>
      </c>
      <c r="H1736">
        <f>VLOOKUP(A1736,Izračun!A:F,6,0)</f>
        <v>7</v>
      </c>
      <c r="J1736" t="s">
        <v>14574</v>
      </c>
      <c r="M1736" t="s">
        <v>8709</v>
      </c>
      <c r="Q1736" s="3" t="str">
        <f ca="1">IF(VLOOKUP(A1736,Izračun!A:Q,17,0)=0," ",VLOOKUP(A1736,Izračun!A:Q,17,0))</f>
        <v xml:space="preserve"> </v>
      </c>
      <c r="R1736" t="s">
        <v>8710</v>
      </c>
      <c r="S1736" t="str">
        <f ca="1">Izračun!$T$1</f>
        <v>0</v>
      </c>
    </row>
    <row r="1737" spans="1:19" x14ac:dyDescent="0.25">
      <c r="A1737" t="s">
        <v>10675</v>
      </c>
      <c r="B1737" t="s">
        <v>12650</v>
      </c>
      <c r="C1737" t="s">
        <v>8708</v>
      </c>
      <c r="F1737" s="2">
        <f>VLOOKUP(A1737,Izračun!A:J,10,0)</f>
        <v>31.036799999999999</v>
      </c>
      <c r="H1737">
        <f>VLOOKUP(A1737,Izračun!A:F,6,0)</f>
        <v>8</v>
      </c>
      <c r="J1737" t="s">
        <v>14574</v>
      </c>
      <c r="M1737" t="s">
        <v>8709</v>
      </c>
      <c r="Q1737" s="3" t="str">
        <f ca="1">IF(VLOOKUP(A1737,Izračun!A:Q,17,0)=0," ",VLOOKUP(A1737,Izračun!A:Q,17,0))</f>
        <v xml:space="preserve"> </v>
      </c>
      <c r="R1737" t="s">
        <v>8710</v>
      </c>
      <c r="S1737" t="str">
        <f ca="1">Izračun!$T$1</f>
        <v>0</v>
      </c>
    </row>
    <row r="1738" spans="1:19" x14ac:dyDescent="0.25">
      <c r="A1738" t="s">
        <v>11609</v>
      </c>
      <c r="B1738" t="s">
        <v>11773</v>
      </c>
      <c r="C1738" t="s">
        <v>8708</v>
      </c>
      <c r="F1738" s="2">
        <f>VLOOKUP(A1738,Izračun!A:J,10,0)</f>
        <v>31.177099999999999</v>
      </c>
      <c r="H1738">
        <f>VLOOKUP(A1738,Izračun!A:F,6,0)</f>
        <v>3</v>
      </c>
      <c r="J1738" t="s">
        <v>14574</v>
      </c>
      <c r="M1738" t="s">
        <v>8709</v>
      </c>
      <c r="Q1738" s="3">
        <f ca="1">IF(VLOOKUP(A1738,Izračun!A:Q,17,0)=0," ",VLOOKUP(A1738,Izračun!A:Q,17,0))</f>
        <v>28.715749999999996</v>
      </c>
      <c r="R1738" t="s">
        <v>8710</v>
      </c>
      <c r="S1738" t="str">
        <f ca="1">Izračun!$T$1</f>
        <v>0</v>
      </c>
    </row>
    <row r="1739" spans="1:19" x14ac:dyDescent="0.25">
      <c r="A1739" t="s">
        <v>6389</v>
      </c>
      <c r="B1739" t="s">
        <v>9808</v>
      </c>
      <c r="C1739" t="s">
        <v>8708</v>
      </c>
      <c r="F1739" s="2">
        <f>VLOOKUP(A1739,Izračun!A:J,10,0)</f>
        <v>31.177099999999999</v>
      </c>
      <c r="H1739">
        <f>VLOOKUP(A1739,Izračun!A:F,6,0)</f>
        <v>8</v>
      </c>
      <c r="J1739" t="s">
        <v>14574</v>
      </c>
      <c r="M1739" t="s">
        <v>8709</v>
      </c>
      <c r="Q1739" s="3" t="str">
        <f ca="1">IF(VLOOKUP(A1739,Izračun!A:Q,17,0)=0," ",VLOOKUP(A1739,Izračun!A:Q,17,0))</f>
        <v xml:space="preserve"> </v>
      </c>
      <c r="R1739" t="s">
        <v>8710</v>
      </c>
      <c r="S1739" t="str">
        <f ca="1">Izračun!$T$1</f>
        <v>0</v>
      </c>
    </row>
    <row r="1740" spans="1:19" x14ac:dyDescent="0.25">
      <c r="A1740" t="s">
        <v>5409</v>
      </c>
      <c r="B1740" t="s">
        <v>14701</v>
      </c>
      <c r="C1740" t="s">
        <v>8708</v>
      </c>
      <c r="F1740" s="2">
        <f>VLOOKUP(A1740,Izračun!A:J,10,0)</f>
        <v>31.235049999999998</v>
      </c>
      <c r="H1740">
        <f>VLOOKUP(A1740,Izračun!A:F,6,0)</f>
        <v>39</v>
      </c>
      <c r="J1740" t="s">
        <v>14574</v>
      </c>
      <c r="M1740" t="s">
        <v>8709</v>
      </c>
      <c r="Q1740" s="3" t="str">
        <f ca="1">IF(VLOOKUP(A1740,Izračun!A:Q,17,0)=0," ",VLOOKUP(A1740,Izračun!A:Q,17,0))</f>
        <v xml:space="preserve"> </v>
      </c>
      <c r="R1740" t="s">
        <v>8710</v>
      </c>
      <c r="S1740" t="str">
        <f ca="1">Izračun!$T$1</f>
        <v>0</v>
      </c>
    </row>
    <row r="1741" spans="1:19" x14ac:dyDescent="0.25">
      <c r="A1741" t="s">
        <v>10336</v>
      </c>
      <c r="B1741" t="s">
        <v>12444</v>
      </c>
      <c r="C1741" t="s">
        <v>8708</v>
      </c>
      <c r="F1741" s="2">
        <f>VLOOKUP(A1741,Izračun!A:J,10,0)</f>
        <v>31.289076479999999</v>
      </c>
      <c r="H1741">
        <f>VLOOKUP(A1741,Izračun!A:F,6,0)</f>
        <v>10</v>
      </c>
      <c r="J1741" t="s">
        <v>14574</v>
      </c>
      <c r="M1741" t="s">
        <v>8709</v>
      </c>
      <c r="Q1741" s="3" t="str">
        <f ca="1">IF(VLOOKUP(A1741,Izračun!A:Q,17,0)=0," ",VLOOKUP(A1741,Izračun!A:Q,17,0))</f>
        <v xml:space="preserve"> </v>
      </c>
      <c r="R1741" t="s">
        <v>8710</v>
      </c>
      <c r="S1741" t="str">
        <f ca="1">Izračun!$T$1</f>
        <v>0</v>
      </c>
    </row>
    <row r="1742" spans="1:19" x14ac:dyDescent="0.25">
      <c r="A1742" t="s">
        <v>6696</v>
      </c>
      <c r="B1742" t="s">
        <v>13159</v>
      </c>
      <c r="C1742" t="s">
        <v>8708</v>
      </c>
      <c r="F1742" s="2">
        <f>VLOOKUP(A1742,Izračun!A:J,10,0)</f>
        <v>31.332528</v>
      </c>
      <c r="H1742">
        <f>VLOOKUP(A1742,Izračun!A:F,6,0)</f>
        <v>2</v>
      </c>
      <c r="J1742" t="s">
        <v>14574</v>
      </c>
      <c r="M1742" t="s">
        <v>8709</v>
      </c>
      <c r="Q1742" s="3" t="str">
        <f ca="1">IF(VLOOKUP(A1742,Izračun!A:Q,17,0)=0," ",VLOOKUP(A1742,Izračun!A:Q,17,0))</f>
        <v xml:space="preserve"> </v>
      </c>
      <c r="R1742" t="s">
        <v>8710</v>
      </c>
      <c r="S1742" t="str">
        <f ca="1">Izračun!$T$1</f>
        <v>0</v>
      </c>
    </row>
    <row r="1743" spans="1:19" x14ac:dyDescent="0.25">
      <c r="A1743" t="s">
        <v>6247</v>
      </c>
      <c r="B1743" t="s">
        <v>14736</v>
      </c>
      <c r="C1743" t="s">
        <v>8708</v>
      </c>
      <c r="F1743" s="2">
        <f>VLOOKUP(A1743,Izračun!A:J,10,0)</f>
        <v>31.456235999999997</v>
      </c>
      <c r="H1743">
        <f>VLOOKUP(A1743,Izračun!A:F,6,0)</f>
        <v>0</v>
      </c>
      <c r="J1743" t="s">
        <v>14574</v>
      </c>
      <c r="M1743" t="s">
        <v>8709</v>
      </c>
      <c r="Q1743" s="3" t="str">
        <f ca="1">IF(VLOOKUP(A1743,Izračun!A:Q,17,0)=0," ",VLOOKUP(A1743,Izračun!A:Q,17,0))</f>
        <v xml:space="preserve"> </v>
      </c>
      <c r="R1743" t="s">
        <v>8710</v>
      </c>
      <c r="S1743" t="str">
        <f ca="1">Izračun!$T$1</f>
        <v>0</v>
      </c>
    </row>
    <row r="1744" spans="1:19" x14ac:dyDescent="0.25">
      <c r="A1744" t="s">
        <v>1601</v>
      </c>
      <c r="B1744" t="s">
        <v>14687</v>
      </c>
      <c r="C1744" t="s">
        <v>8708</v>
      </c>
      <c r="F1744" s="2">
        <f>VLOOKUP(A1744,Izračun!A:J,10,0)</f>
        <v>31.468192000000002</v>
      </c>
      <c r="H1744">
        <f>VLOOKUP(A1744,Izračun!A:F,6,0)</f>
        <v>3</v>
      </c>
      <c r="J1744" t="s">
        <v>14574</v>
      </c>
      <c r="M1744" t="s">
        <v>8709</v>
      </c>
      <c r="Q1744" s="3" t="str">
        <f ca="1">IF(VLOOKUP(A1744,Izračun!A:Q,17,0)=0," ",VLOOKUP(A1744,Izračun!A:Q,17,0))</f>
        <v xml:space="preserve"> </v>
      </c>
      <c r="R1744" t="s">
        <v>8710</v>
      </c>
      <c r="S1744" t="str">
        <f ca="1">Izračun!$T$1</f>
        <v>0</v>
      </c>
    </row>
    <row r="1745" spans="1:19" x14ac:dyDescent="0.25">
      <c r="A1745" t="s">
        <v>48</v>
      </c>
      <c r="B1745" t="s">
        <v>10411</v>
      </c>
      <c r="C1745" t="s">
        <v>8708</v>
      </c>
      <c r="F1745" s="2">
        <f>VLOOKUP(A1745,Izračun!A:J,10,0)</f>
        <v>31.692671999999998</v>
      </c>
      <c r="H1745">
        <f>VLOOKUP(A1745,Izračun!A:F,6,0)</f>
        <v>30</v>
      </c>
      <c r="J1745" t="s">
        <v>14574</v>
      </c>
      <c r="M1745" t="s">
        <v>8709</v>
      </c>
      <c r="Q1745" s="3" t="str">
        <f ca="1">IF(VLOOKUP(A1745,Izračun!A:Q,17,0)=0," ",VLOOKUP(A1745,Izračun!A:Q,17,0))</f>
        <v xml:space="preserve"> </v>
      </c>
      <c r="R1745" t="s">
        <v>8710</v>
      </c>
      <c r="S1745" t="str">
        <f ca="1">Izračun!$T$1</f>
        <v>0</v>
      </c>
    </row>
    <row r="1746" spans="1:19" x14ac:dyDescent="0.25">
      <c r="A1746" t="s">
        <v>4351</v>
      </c>
      <c r="B1746" t="s">
        <v>10852</v>
      </c>
      <c r="C1746" t="s">
        <v>8708</v>
      </c>
      <c r="F1746" s="2">
        <f>VLOOKUP(A1746,Izračun!A:J,10,0)</f>
        <v>31.765139999999999</v>
      </c>
      <c r="H1746">
        <f>VLOOKUP(A1746,Izračun!A:F,6,0)</f>
        <v>4</v>
      </c>
      <c r="J1746" t="s">
        <v>14574</v>
      </c>
      <c r="M1746" t="s">
        <v>8709</v>
      </c>
      <c r="Q1746" s="3" t="str">
        <f ca="1">IF(VLOOKUP(A1746,Izračun!A:Q,17,0)=0," ",VLOOKUP(A1746,Izračun!A:Q,17,0))</f>
        <v xml:space="preserve"> </v>
      </c>
      <c r="R1746" t="s">
        <v>8710</v>
      </c>
      <c r="S1746" t="str">
        <f ca="1">Izračun!$T$1</f>
        <v>0</v>
      </c>
    </row>
    <row r="1747" spans="1:19" x14ac:dyDescent="0.25">
      <c r="A1747" t="s">
        <v>12130</v>
      </c>
      <c r="B1747" t="s">
        <v>13181</v>
      </c>
      <c r="C1747" t="s">
        <v>8708</v>
      </c>
      <c r="F1747" s="2">
        <f>VLOOKUP(A1747,Izračun!A:J,10,0)</f>
        <v>31.798079999999999</v>
      </c>
      <c r="H1747">
        <f>VLOOKUP(A1747,Izračun!A:F,6,0)</f>
        <v>29</v>
      </c>
      <c r="J1747" t="s">
        <v>14574</v>
      </c>
      <c r="M1747" t="s">
        <v>8709</v>
      </c>
      <c r="Q1747" s="3" t="str">
        <f ca="1">IF(VLOOKUP(A1747,Izračun!A:Q,17,0)=0," ",VLOOKUP(A1747,Izračun!A:Q,17,0))</f>
        <v xml:space="preserve"> </v>
      </c>
      <c r="R1747" t="s">
        <v>8710</v>
      </c>
      <c r="S1747" t="str">
        <f ca="1">Izračun!$T$1</f>
        <v>0</v>
      </c>
    </row>
    <row r="1748" spans="1:19" x14ac:dyDescent="0.25">
      <c r="A1748" t="s">
        <v>1954</v>
      </c>
      <c r="B1748" t="s">
        <v>13958</v>
      </c>
      <c r="C1748" t="s">
        <v>8708</v>
      </c>
      <c r="F1748" s="2">
        <f>VLOOKUP(A1748,Izračun!A:J,10,0)</f>
        <v>31.814550000000001</v>
      </c>
      <c r="H1748">
        <f>VLOOKUP(A1748,Izračun!A:F,6,0)</f>
        <v>15</v>
      </c>
      <c r="J1748" t="s">
        <v>14574</v>
      </c>
      <c r="M1748" t="s">
        <v>8709</v>
      </c>
      <c r="Q1748" s="3" t="str">
        <f ca="1">IF(VLOOKUP(A1748,Izračun!A:Q,17,0)=0," ",VLOOKUP(A1748,Izračun!A:Q,17,0))</f>
        <v xml:space="preserve"> </v>
      </c>
      <c r="R1748" t="s">
        <v>8710</v>
      </c>
      <c r="S1748" t="str">
        <f ca="1">Izračun!$T$1</f>
        <v>0</v>
      </c>
    </row>
    <row r="1749" spans="1:19" x14ac:dyDescent="0.25">
      <c r="A1749" t="s">
        <v>6922</v>
      </c>
      <c r="B1749" t="s">
        <v>11830</v>
      </c>
      <c r="C1749" t="s">
        <v>8708</v>
      </c>
      <c r="F1749" s="2">
        <f>VLOOKUP(A1749,Izračun!A:J,10,0)</f>
        <v>31.823699999999999</v>
      </c>
      <c r="H1749">
        <f>VLOOKUP(A1749,Izračun!A:F,6,0)</f>
        <v>0</v>
      </c>
      <c r="J1749" t="s">
        <v>14574</v>
      </c>
      <c r="M1749" t="s">
        <v>8709</v>
      </c>
      <c r="Q1749" s="3" t="str">
        <f ca="1">IF(VLOOKUP(A1749,Izračun!A:Q,17,0)=0," ",VLOOKUP(A1749,Izračun!A:Q,17,0))</f>
        <v xml:space="preserve"> </v>
      </c>
      <c r="R1749" t="s">
        <v>8710</v>
      </c>
      <c r="S1749" t="str">
        <f ca="1">Izračun!$T$1</f>
        <v>0</v>
      </c>
    </row>
    <row r="1750" spans="1:19" x14ac:dyDescent="0.25">
      <c r="A1750" t="s">
        <v>517</v>
      </c>
      <c r="B1750" t="s">
        <v>9425</v>
      </c>
      <c r="C1750" t="s">
        <v>8708</v>
      </c>
      <c r="F1750" s="2">
        <f>VLOOKUP(A1750,Izračun!A:J,10,0)</f>
        <v>31.881040000000002</v>
      </c>
      <c r="H1750">
        <f>VLOOKUP(A1750,Izračun!A:F,6,0)</f>
        <v>4</v>
      </c>
      <c r="J1750" t="s">
        <v>14574</v>
      </c>
      <c r="M1750" t="s">
        <v>8709</v>
      </c>
      <c r="Q1750" s="3" t="str">
        <f ca="1">IF(VLOOKUP(A1750,Izračun!A:Q,17,0)=0," ",VLOOKUP(A1750,Izračun!A:Q,17,0))</f>
        <v xml:space="preserve"> </v>
      </c>
      <c r="R1750" t="s">
        <v>8710</v>
      </c>
      <c r="S1750" t="str">
        <f ca="1">Izračun!$T$1</f>
        <v>0</v>
      </c>
    </row>
    <row r="1751" spans="1:19" x14ac:dyDescent="0.25">
      <c r="A1751" t="s">
        <v>6754</v>
      </c>
      <c r="B1751" t="s">
        <v>12534</v>
      </c>
      <c r="C1751" t="s">
        <v>8708</v>
      </c>
      <c r="F1751" s="2">
        <f>VLOOKUP(A1751,Izračun!A:J,10,0)</f>
        <v>31.930449999999997</v>
      </c>
      <c r="H1751">
        <f>VLOOKUP(A1751,Izračun!A:F,6,0)</f>
        <v>0</v>
      </c>
      <c r="J1751" t="s">
        <v>14574</v>
      </c>
      <c r="M1751" t="s">
        <v>8709</v>
      </c>
      <c r="Q1751" s="3" t="str">
        <f ca="1">IF(VLOOKUP(A1751,Izračun!A:Q,17,0)=0," ",VLOOKUP(A1751,Izračun!A:Q,17,0))</f>
        <v xml:space="preserve"> </v>
      </c>
      <c r="R1751" t="s">
        <v>8710</v>
      </c>
      <c r="S1751" t="str">
        <f ca="1">Izračun!$T$1</f>
        <v>0</v>
      </c>
    </row>
    <row r="1752" spans="1:19" x14ac:dyDescent="0.25">
      <c r="A1752" t="s">
        <v>4513</v>
      </c>
      <c r="B1752" t="s">
        <v>14093</v>
      </c>
      <c r="C1752" t="s">
        <v>8708</v>
      </c>
      <c r="F1752" s="2">
        <f>VLOOKUP(A1752,Izračun!A:J,10,0)</f>
        <v>32.032319999999999</v>
      </c>
      <c r="H1752">
        <f>VLOOKUP(A1752,Izračun!A:F,6,0)</f>
        <v>10</v>
      </c>
      <c r="J1752" t="s">
        <v>14574</v>
      </c>
      <c r="M1752" t="s">
        <v>8709</v>
      </c>
      <c r="Q1752" s="3" t="str">
        <f ca="1">IF(VLOOKUP(A1752,Izračun!A:Q,17,0)=0," ",VLOOKUP(A1752,Izračun!A:Q,17,0))</f>
        <v xml:space="preserve"> </v>
      </c>
      <c r="R1752" t="s">
        <v>8710</v>
      </c>
      <c r="S1752" t="str">
        <f ca="1">Izračun!$T$1</f>
        <v>0</v>
      </c>
    </row>
    <row r="1753" spans="1:19" x14ac:dyDescent="0.25">
      <c r="A1753" t="s">
        <v>6020</v>
      </c>
      <c r="B1753" t="s">
        <v>11949</v>
      </c>
      <c r="C1753" t="s">
        <v>8708</v>
      </c>
      <c r="F1753" s="2">
        <f>VLOOKUP(A1753,Izračun!A:J,10,0)</f>
        <v>32.110399999999998</v>
      </c>
      <c r="H1753">
        <f>VLOOKUP(A1753,Izračun!A:F,6,0)</f>
        <v>0</v>
      </c>
      <c r="J1753" t="s">
        <v>14574</v>
      </c>
      <c r="M1753" t="s">
        <v>8709</v>
      </c>
      <c r="Q1753" s="3" t="str">
        <f ca="1">IF(VLOOKUP(A1753,Izračun!A:Q,17,0)=0," ",VLOOKUP(A1753,Izračun!A:Q,17,0))</f>
        <v xml:space="preserve"> </v>
      </c>
      <c r="R1753" t="s">
        <v>8710</v>
      </c>
      <c r="S1753" t="str">
        <f ca="1">Izračun!$T$1</f>
        <v>0</v>
      </c>
    </row>
    <row r="1754" spans="1:19" x14ac:dyDescent="0.25">
      <c r="A1754" t="s">
        <v>6527</v>
      </c>
      <c r="B1754" t="s">
        <v>10955</v>
      </c>
      <c r="C1754" t="s">
        <v>8708</v>
      </c>
      <c r="F1754" s="2">
        <f>VLOOKUP(A1754,Izračun!A:J,10,0)</f>
        <v>32.112839999999998</v>
      </c>
      <c r="H1754">
        <f>VLOOKUP(A1754,Izračun!A:F,6,0)</f>
        <v>5</v>
      </c>
      <c r="J1754" t="s">
        <v>14574</v>
      </c>
      <c r="M1754" t="s">
        <v>8709</v>
      </c>
      <c r="Q1754" s="3" t="str">
        <f ca="1">IF(VLOOKUP(A1754,Izračun!A:Q,17,0)=0," ",VLOOKUP(A1754,Izračun!A:Q,17,0))</f>
        <v xml:space="preserve"> </v>
      </c>
      <c r="R1754" t="s">
        <v>8710</v>
      </c>
      <c r="S1754" t="str">
        <f ca="1">Izračun!$T$1</f>
        <v>0</v>
      </c>
    </row>
    <row r="1755" spans="1:19" x14ac:dyDescent="0.25">
      <c r="A1755" t="s">
        <v>3952</v>
      </c>
      <c r="B1755" t="s">
        <v>13591</v>
      </c>
      <c r="C1755" t="s">
        <v>8708</v>
      </c>
      <c r="F1755" s="2">
        <f>VLOOKUP(A1755,Izračun!A:J,10,0)</f>
        <v>32.150659999999995</v>
      </c>
      <c r="H1755">
        <f>VLOOKUP(A1755,Izračun!A:F,6,0)</f>
        <v>0</v>
      </c>
      <c r="J1755" t="s">
        <v>14574</v>
      </c>
      <c r="M1755" t="s">
        <v>8709</v>
      </c>
      <c r="Q1755" s="3" t="str">
        <f ca="1">IF(VLOOKUP(A1755,Izračun!A:Q,17,0)=0," ",VLOOKUP(A1755,Izračun!A:Q,17,0))</f>
        <v xml:space="preserve"> </v>
      </c>
      <c r="R1755" t="s">
        <v>8710</v>
      </c>
      <c r="S1755" t="str">
        <f ca="1">Izračun!$T$1</f>
        <v>0</v>
      </c>
    </row>
    <row r="1756" spans="1:19" x14ac:dyDescent="0.25">
      <c r="A1756" t="s">
        <v>10160</v>
      </c>
      <c r="B1756" t="s">
        <v>11007</v>
      </c>
      <c r="C1756" t="s">
        <v>8708</v>
      </c>
      <c r="F1756" s="2">
        <f>VLOOKUP(A1756,Izračun!A:J,10,0)</f>
        <v>32.325120000000005</v>
      </c>
      <c r="H1756">
        <f>VLOOKUP(A1756,Izračun!A:F,6,0)</f>
        <v>5</v>
      </c>
      <c r="J1756" t="s">
        <v>14574</v>
      </c>
      <c r="M1756" t="s">
        <v>8709</v>
      </c>
      <c r="Q1756" s="3">
        <f ca="1">IF(VLOOKUP(A1756,Izračun!A:Q,17,0)=0," ",VLOOKUP(A1756,Izračun!A:Q,17,0))</f>
        <v>30.3048</v>
      </c>
      <c r="R1756" t="s">
        <v>8710</v>
      </c>
      <c r="S1756" t="str">
        <f ca="1">Izračun!$T$1</f>
        <v>0</v>
      </c>
    </row>
    <row r="1757" spans="1:19" x14ac:dyDescent="0.25">
      <c r="A1757" t="s">
        <v>2817</v>
      </c>
      <c r="B1757" t="s">
        <v>9251</v>
      </c>
      <c r="C1757" t="s">
        <v>8708</v>
      </c>
      <c r="F1757" s="2">
        <f>VLOOKUP(A1757,Izračun!A:J,10,0)</f>
        <v>32.362696</v>
      </c>
      <c r="H1757">
        <f>VLOOKUP(A1757,Izračun!A:F,6,0)</f>
        <v>36</v>
      </c>
      <c r="J1757" t="s">
        <v>14574</v>
      </c>
      <c r="M1757" t="s">
        <v>8709</v>
      </c>
      <c r="Q1757" s="3" t="str">
        <f ca="1">IF(VLOOKUP(A1757,Izračun!A:Q,17,0)=0," ",VLOOKUP(A1757,Izračun!A:Q,17,0))</f>
        <v xml:space="preserve"> </v>
      </c>
      <c r="R1757" t="s">
        <v>8710</v>
      </c>
      <c r="S1757" t="str">
        <f ca="1">Izračun!$T$1</f>
        <v>0</v>
      </c>
    </row>
    <row r="1758" spans="1:19" x14ac:dyDescent="0.25">
      <c r="A1758" t="s">
        <v>7659</v>
      </c>
      <c r="B1758" t="s">
        <v>9511</v>
      </c>
      <c r="C1758" t="s">
        <v>8708</v>
      </c>
      <c r="F1758" s="2">
        <f>VLOOKUP(A1758,Izračun!A:J,10,0)</f>
        <v>32.39405</v>
      </c>
      <c r="H1758">
        <f>VLOOKUP(A1758,Izračun!A:F,6,0)</f>
        <v>0</v>
      </c>
      <c r="J1758" t="s">
        <v>14574</v>
      </c>
      <c r="M1758" t="s">
        <v>8709</v>
      </c>
      <c r="Q1758" s="3">
        <f ca="1">IF(VLOOKUP(A1758,Izračun!A:Q,17,0)=0," ",VLOOKUP(A1758,Izračun!A:Q,17,0))</f>
        <v>29.836625000000002</v>
      </c>
      <c r="R1758" t="s">
        <v>8710</v>
      </c>
      <c r="S1758" t="str">
        <f ca="1">Izračun!$T$1</f>
        <v>0</v>
      </c>
    </row>
    <row r="1759" spans="1:19" x14ac:dyDescent="0.25">
      <c r="A1759" t="s">
        <v>11595</v>
      </c>
      <c r="B1759" t="s">
        <v>11775</v>
      </c>
      <c r="C1759" t="s">
        <v>8708</v>
      </c>
      <c r="F1759" s="2">
        <f>VLOOKUP(A1759,Izračun!A:J,10,0)</f>
        <v>32.39405</v>
      </c>
      <c r="H1759">
        <f>VLOOKUP(A1759,Izračun!A:F,6,0)</f>
        <v>2</v>
      </c>
      <c r="J1759" t="s">
        <v>14574</v>
      </c>
      <c r="M1759" t="s">
        <v>8709</v>
      </c>
      <c r="Q1759" s="3">
        <f ca="1">IF(VLOOKUP(A1759,Izračun!A:Q,17,0)=0," ",VLOOKUP(A1759,Izračun!A:Q,17,0))</f>
        <v>29.836625000000002</v>
      </c>
      <c r="R1759" t="s">
        <v>8710</v>
      </c>
      <c r="S1759" t="str">
        <f ca="1">Izračun!$T$1</f>
        <v>0</v>
      </c>
    </row>
    <row r="1760" spans="1:19" x14ac:dyDescent="0.25">
      <c r="A1760" t="s">
        <v>11593</v>
      </c>
      <c r="B1760" t="s">
        <v>11763</v>
      </c>
      <c r="C1760" t="s">
        <v>8708</v>
      </c>
      <c r="F1760" s="2">
        <f>VLOOKUP(A1760,Izračun!A:J,10,0)</f>
        <v>32.39405</v>
      </c>
      <c r="H1760">
        <f>VLOOKUP(A1760,Izračun!A:F,6,0)</f>
        <v>4</v>
      </c>
      <c r="J1760" t="s">
        <v>14574</v>
      </c>
      <c r="M1760" t="s">
        <v>8709</v>
      </c>
      <c r="Q1760" s="3">
        <f ca="1">IF(VLOOKUP(A1760,Izračun!A:Q,17,0)=0," ",VLOOKUP(A1760,Izračun!A:Q,17,0))</f>
        <v>29.836625000000002</v>
      </c>
      <c r="R1760" t="s">
        <v>8710</v>
      </c>
      <c r="S1760" t="str">
        <f ca="1">Izračun!$T$1</f>
        <v>0</v>
      </c>
    </row>
    <row r="1761" spans="1:19" x14ac:dyDescent="0.25">
      <c r="A1761" t="s">
        <v>11591</v>
      </c>
      <c r="B1761" t="s">
        <v>11764</v>
      </c>
      <c r="C1761" t="s">
        <v>8708</v>
      </c>
      <c r="F1761" s="2">
        <f>VLOOKUP(A1761,Izračun!A:J,10,0)</f>
        <v>32.39405</v>
      </c>
      <c r="H1761">
        <f>VLOOKUP(A1761,Izračun!A:F,6,0)</f>
        <v>1</v>
      </c>
      <c r="J1761" t="s">
        <v>14574</v>
      </c>
      <c r="M1761" t="s">
        <v>8709</v>
      </c>
      <c r="Q1761" s="3">
        <f ca="1">IF(VLOOKUP(A1761,Izračun!A:Q,17,0)=0," ",VLOOKUP(A1761,Izračun!A:Q,17,0))</f>
        <v>29.836625000000002</v>
      </c>
      <c r="R1761" t="s">
        <v>8710</v>
      </c>
      <c r="S1761" t="str">
        <f ca="1">Izračun!$T$1</f>
        <v>0</v>
      </c>
    </row>
    <row r="1762" spans="1:19" x14ac:dyDescent="0.25">
      <c r="A1762" t="s">
        <v>749</v>
      </c>
      <c r="B1762" t="s">
        <v>9093</v>
      </c>
      <c r="C1762" t="s">
        <v>8708</v>
      </c>
      <c r="F1762" s="2">
        <f>VLOOKUP(A1762,Izračun!A:J,10,0)</f>
        <v>32.569119999999998</v>
      </c>
      <c r="H1762">
        <f>VLOOKUP(A1762,Izračun!A:F,6,0)</f>
        <v>5</v>
      </c>
      <c r="J1762" t="s">
        <v>14574</v>
      </c>
      <c r="M1762" t="s">
        <v>8709</v>
      </c>
      <c r="Q1762" s="3" t="str">
        <f ca="1">IF(VLOOKUP(A1762,Izračun!A:Q,17,0)=0," ",VLOOKUP(A1762,Izračun!A:Q,17,0))</f>
        <v xml:space="preserve"> </v>
      </c>
      <c r="R1762" t="s">
        <v>8710</v>
      </c>
      <c r="S1762" t="str">
        <f ca="1">Izračun!$T$1</f>
        <v>0</v>
      </c>
    </row>
    <row r="1763" spans="1:19" x14ac:dyDescent="0.25">
      <c r="A1763" t="s">
        <v>5784</v>
      </c>
      <c r="B1763" t="s">
        <v>9514</v>
      </c>
      <c r="C1763" t="s">
        <v>8708</v>
      </c>
      <c r="F1763" s="2">
        <f>VLOOKUP(A1763,Izračun!A:J,10,0)</f>
        <v>32.591080000000005</v>
      </c>
      <c r="H1763">
        <f>VLOOKUP(A1763,Izračun!A:F,6,0)</f>
        <v>9</v>
      </c>
      <c r="J1763" t="s">
        <v>14574</v>
      </c>
      <c r="M1763" t="s">
        <v>8709</v>
      </c>
      <c r="Q1763" s="3">
        <f ca="1">IF(VLOOKUP(A1763,Izračun!A:Q,17,0)=0," ",VLOOKUP(A1763,Izračun!A:Q,17,0))</f>
        <v>30.0181</v>
      </c>
      <c r="R1763" t="s">
        <v>8710</v>
      </c>
      <c r="S1763" t="str">
        <f ca="1">Izračun!$T$1</f>
        <v>0</v>
      </c>
    </row>
    <row r="1764" spans="1:19" x14ac:dyDescent="0.25">
      <c r="A1764" t="s">
        <v>7520</v>
      </c>
      <c r="B1764" t="s">
        <v>12389</v>
      </c>
      <c r="C1764" t="s">
        <v>8708</v>
      </c>
      <c r="F1764" s="2">
        <f>VLOOKUP(A1764,Izračun!A:J,10,0)</f>
        <v>33.342112</v>
      </c>
      <c r="H1764">
        <f>VLOOKUP(A1764,Izračun!A:F,6,0)</f>
        <v>60</v>
      </c>
      <c r="J1764" t="s">
        <v>14574</v>
      </c>
      <c r="M1764" t="s">
        <v>8709</v>
      </c>
      <c r="Q1764" s="3" t="str">
        <f ca="1">IF(VLOOKUP(A1764,Izračun!A:Q,17,0)=0," ",VLOOKUP(A1764,Izračun!A:Q,17,0))</f>
        <v xml:space="preserve"> </v>
      </c>
      <c r="R1764" t="s">
        <v>8710</v>
      </c>
      <c r="S1764" t="str">
        <f ca="1">Izračun!$T$1</f>
        <v>0</v>
      </c>
    </row>
    <row r="1765" spans="1:19" x14ac:dyDescent="0.25">
      <c r="A1765" t="s">
        <v>6301</v>
      </c>
      <c r="B1765" t="s">
        <v>12869</v>
      </c>
      <c r="C1765" t="s">
        <v>8708</v>
      </c>
      <c r="F1765" s="2">
        <f>VLOOKUP(A1765,Izračun!A:J,10,0)</f>
        <v>32.615968000000002</v>
      </c>
      <c r="H1765">
        <f>VLOOKUP(A1765,Izračun!A:F,6,0)</f>
        <v>4</v>
      </c>
      <c r="J1765" t="s">
        <v>14574</v>
      </c>
      <c r="M1765" t="s">
        <v>8709</v>
      </c>
      <c r="Q1765" s="3" t="str">
        <f ca="1">IF(VLOOKUP(A1765,Izračun!A:Q,17,0)=0," ",VLOOKUP(A1765,Izračun!A:Q,17,0))</f>
        <v xml:space="preserve"> </v>
      </c>
      <c r="R1765" t="s">
        <v>8710</v>
      </c>
      <c r="S1765" t="str">
        <f ca="1">Izračun!$T$1</f>
        <v>0</v>
      </c>
    </row>
    <row r="1766" spans="1:19" x14ac:dyDescent="0.25">
      <c r="A1766" t="s">
        <v>7219</v>
      </c>
      <c r="B1766" t="s">
        <v>12639</v>
      </c>
      <c r="C1766" t="s">
        <v>8708</v>
      </c>
      <c r="F1766" s="2">
        <f>VLOOKUP(A1766,Izračun!A:J,10,0)</f>
        <v>32.617919999999998</v>
      </c>
      <c r="H1766">
        <f>VLOOKUP(A1766,Izračun!A:F,6,0)</f>
        <v>6</v>
      </c>
      <c r="J1766" t="s">
        <v>14574</v>
      </c>
      <c r="M1766" t="s">
        <v>8709</v>
      </c>
      <c r="Q1766" s="3" t="str">
        <f ca="1">IF(VLOOKUP(A1766,Izračun!A:Q,17,0)=0," ",VLOOKUP(A1766,Izračun!A:Q,17,0))</f>
        <v xml:space="preserve"> </v>
      </c>
      <c r="R1766" t="s">
        <v>8710</v>
      </c>
      <c r="S1766" t="str">
        <f ca="1">Izračun!$T$1</f>
        <v>0</v>
      </c>
    </row>
    <row r="1767" spans="1:19" x14ac:dyDescent="0.25">
      <c r="A1767" t="s">
        <v>3103</v>
      </c>
      <c r="B1767" t="s">
        <v>13338</v>
      </c>
      <c r="C1767" t="s">
        <v>8708</v>
      </c>
      <c r="F1767" s="2">
        <f>VLOOKUP(A1767,Izračun!A:J,10,0)</f>
        <v>32.617919999999998</v>
      </c>
      <c r="H1767">
        <f>VLOOKUP(A1767,Izračun!A:F,6,0)</f>
        <v>24</v>
      </c>
      <c r="J1767" t="s">
        <v>14574</v>
      </c>
      <c r="M1767" t="s">
        <v>8709</v>
      </c>
      <c r="Q1767" s="3" t="str">
        <f ca="1">IF(VLOOKUP(A1767,Izračun!A:Q,17,0)=0," ",VLOOKUP(A1767,Izračun!A:Q,17,0))</f>
        <v xml:space="preserve"> </v>
      </c>
      <c r="R1767" t="s">
        <v>8710</v>
      </c>
      <c r="S1767" t="str">
        <f ca="1">Izračun!$T$1</f>
        <v>0</v>
      </c>
    </row>
    <row r="1768" spans="1:19" x14ac:dyDescent="0.25">
      <c r="A1768" t="s">
        <v>6375</v>
      </c>
      <c r="B1768" t="s">
        <v>8727</v>
      </c>
      <c r="C1768" t="s">
        <v>8708</v>
      </c>
      <c r="F1768" s="2">
        <f>VLOOKUP(A1768,Izračun!A:J,10,0)</f>
        <v>32.676479999999998</v>
      </c>
      <c r="H1768">
        <f>VLOOKUP(A1768,Izračun!A:F,6,0)</f>
        <v>0</v>
      </c>
      <c r="J1768" t="s">
        <v>14574</v>
      </c>
      <c r="M1768" t="s">
        <v>8709</v>
      </c>
      <c r="Q1768" s="3" t="str">
        <f ca="1">IF(VLOOKUP(A1768,Izračun!A:Q,17,0)=0," ",VLOOKUP(A1768,Izračun!A:Q,17,0))</f>
        <v xml:space="preserve"> </v>
      </c>
      <c r="R1768" t="s">
        <v>8710</v>
      </c>
      <c r="S1768" t="str">
        <f ca="1">Izračun!$T$1</f>
        <v>0</v>
      </c>
    </row>
    <row r="1769" spans="1:19" x14ac:dyDescent="0.25">
      <c r="A1769" t="s">
        <v>10497</v>
      </c>
      <c r="B1769" t="s">
        <v>13172</v>
      </c>
      <c r="C1769" t="s">
        <v>8708</v>
      </c>
      <c r="F1769" s="2">
        <f>VLOOKUP(A1769,Izračun!A:J,10,0)</f>
        <v>32.735039999999998</v>
      </c>
      <c r="H1769">
        <f>VLOOKUP(A1769,Izračun!A:F,6,0)</f>
        <v>2</v>
      </c>
      <c r="J1769" t="s">
        <v>14574</v>
      </c>
      <c r="M1769" t="s">
        <v>8709</v>
      </c>
      <c r="Q1769" s="3">
        <f ca="1">IF(VLOOKUP(A1769,Izračun!A:Q,17,0)=0," ",VLOOKUP(A1769,Izračun!A:Q,17,0))</f>
        <v>30.6891</v>
      </c>
      <c r="R1769" t="s">
        <v>8710</v>
      </c>
      <c r="S1769" t="str">
        <f ca="1">Izračun!$T$1</f>
        <v>0</v>
      </c>
    </row>
    <row r="1770" spans="1:19" x14ac:dyDescent="0.25">
      <c r="A1770" t="s">
        <v>5575</v>
      </c>
      <c r="B1770" t="s">
        <v>11831</v>
      </c>
      <c r="C1770" t="s">
        <v>8708</v>
      </c>
      <c r="F1770" s="2">
        <f>VLOOKUP(A1770,Izračun!A:J,10,0)</f>
        <v>32.752607999999995</v>
      </c>
      <c r="H1770">
        <f>VLOOKUP(A1770,Izračun!A:F,6,0)</f>
        <v>0</v>
      </c>
      <c r="J1770" t="s">
        <v>14574</v>
      </c>
      <c r="M1770" t="s">
        <v>8709</v>
      </c>
      <c r="Q1770" s="3" t="str">
        <f ca="1">IF(VLOOKUP(A1770,Izračun!A:Q,17,0)=0," ",VLOOKUP(A1770,Izračun!A:Q,17,0))</f>
        <v xml:space="preserve"> </v>
      </c>
      <c r="R1770" t="s">
        <v>8710</v>
      </c>
      <c r="S1770" t="str">
        <f ca="1">Izračun!$T$1</f>
        <v>0</v>
      </c>
    </row>
    <row r="1771" spans="1:19" x14ac:dyDescent="0.25">
      <c r="A1771" t="s">
        <v>6900</v>
      </c>
      <c r="B1771" t="s">
        <v>9515</v>
      </c>
      <c r="C1771" t="s">
        <v>8708</v>
      </c>
      <c r="F1771" s="2">
        <f>VLOOKUP(A1771,Izračun!A:J,10,0)</f>
        <v>32.753340000000001</v>
      </c>
      <c r="H1771">
        <f>VLOOKUP(A1771,Izračun!A:F,6,0)</f>
        <v>4</v>
      </c>
      <c r="J1771" t="s">
        <v>14574</v>
      </c>
      <c r="M1771" t="s">
        <v>8709</v>
      </c>
      <c r="Q1771" s="3">
        <f ca="1">IF(VLOOKUP(A1771,Izračun!A:Q,17,0)=0," ",VLOOKUP(A1771,Izračun!A:Q,17,0))</f>
        <v>30.167550000000002</v>
      </c>
      <c r="R1771" t="s">
        <v>8710</v>
      </c>
      <c r="S1771" t="str">
        <f ca="1">Izračun!$T$1</f>
        <v>0</v>
      </c>
    </row>
    <row r="1772" spans="1:19" x14ac:dyDescent="0.25">
      <c r="A1772" t="s">
        <v>1943</v>
      </c>
      <c r="B1772" t="s">
        <v>13959</v>
      </c>
      <c r="C1772" t="s">
        <v>8708</v>
      </c>
      <c r="F1772" s="2">
        <f>VLOOKUP(A1772,Izračun!A:J,10,0)</f>
        <v>32.799700000000001</v>
      </c>
      <c r="H1772">
        <f>VLOOKUP(A1772,Izračun!A:F,6,0)</f>
        <v>15</v>
      </c>
      <c r="J1772" t="s">
        <v>14574</v>
      </c>
      <c r="M1772" t="s">
        <v>8709</v>
      </c>
      <c r="Q1772" s="3" t="str">
        <f ca="1">IF(VLOOKUP(A1772,Izračun!A:Q,17,0)=0," ",VLOOKUP(A1772,Izračun!A:Q,17,0))</f>
        <v xml:space="preserve"> </v>
      </c>
      <c r="R1772" t="s">
        <v>8710</v>
      </c>
      <c r="S1772" t="str">
        <f ca="1">Izračun!$T$1</f>
        <v>0</v>
      </c>
    </row>
    <row r="1773" spans="1:19" x14ac:dyDescent="0.25">
      <c r="A1773" t="s">
        <v>2906</v>
      </c>
      <c r="B1773" t="s">
        <v>13991</v>
      </c>
      <c r="C1773" t="s">
        <v>8708</v>
      </c>
      <c r="F1773" s="2">
        <f>VLOOKUP(A1773,Izračun!A:J,10,0)</f>
        <v>32.852159999999998</v>
      </c>
      <c r="H1773">
        <f>VLOOKUP(A1773,Izračun!A:F,6,0)</f>
        <v>1</v>
      </c>
      <c r="J1773" t="s">
        <v>14574</v>
      </c>
      <c r="M1773" t="s">
        <v>8709</v>
      </c>
      <c r="Q1773" s="3" t="str">
        <f ca="1">IF(VLOOKUP(A1773,Izračun!A:Q,17,0)=0," ",VLOOKUP(A1773,Izračun!A:Q,17,0))</f>
        <v xml:space="preserve"> </v>
      </c>
      <c r="R1773" t="s">
        <v>8710</v>
      </c>
      <c r="S1773" t="str">
        <f ca="1">Izračun!$T$1</f>
        <v>0</v>
      </c>
    </row>
    <row r="1774" spans="1:19" x14ac:dyDescent="0.25">
      <c r="A1774" t="s">
        <v>5167</v>
      </c>
      <c r="B1774" t="s">
        <v>13967</v>
      </c>
      <c r="C1774" t="s">
        <v>8708</v>
      </c>
      <c r="F1774" s="2">
        <f>VLOOKUP(A1774,Izračun!A:J,10,0)</f>
        <v>32.915599999999998</v>
      </c>
      <c r="H1774">
        <f>VLOOKUP(A1774,Izračun!A:F,6,0)</f>
        <v>4</v>
      </c>
      <c r="J1774" t="s">
        <v>14574</v>
      </c>
      <c r="M1774" t="s">
        <v>8709</v>
      </c>
      <c r="Q1774" s="3" t="str">
        <f ca="1">IF(VLOOKUP(A1774,Izračun!A:Q,17,0)=0," ",VLOOKUP(A1774,Izračun!A:Q,17,0))</f>
        <v xml:space="preserve"> </v>
      </c>
      <c r="R1774" t="s">
        <v>8710</v>
      </c>
      <c r="S1774" t="str">
        <f ca="1">Izračun!$T$1</f>
        <v>0</v>
      </c>
    </row>
    <row r="1775" spans="1:19" x14ac:dyDescent="0.25">
      <c r="A1775" t="s">
        <v>3935</v>
      </c>
      <c r="B1775" t="s">
        <v>14102</v>
      </c>
      <c r="C1775" t="s">
        <v>8708</v>
      </c>
      <c r="F1775" s="2">
        <f>VLOOKUP(A1775,Izračun!A:J,10,0)</f>
        <v>32.969279999999998</v>
      </c>
      <c r="H1775">
        <f>VLOOKUP(A1775,Izračun!A:F,6,0)</f>
        <v>8</v>
      </c>
      <c r="J1775" t="s">
        <v>14574</v>
      </c>
      <c r="M1775" t="s">
        <v>8709</v>
      </c>
      <c r="Q1775" s="3" t="str">
        <f ca="1">IF(VLOOKUP(A1775,Izračun!A:Q,17,0)=0," ",VLOOKUP(A1775,Izračun!A:Q,17,0))</f>
        <v xml:space="preserve"> </v>
      </c>
      <c r="R1775" t="s">
        <v>8710</v>
      </c>
      <c r="S1775" t="str">
        <f ca="1">Izračun!$T$1</f>
        <v>0</v>
      </c>
    </row>
    <row r="1776" spans="1:19" x14ac:dyDescent="0.25">
      <c r="A1776" t="s">
        <v>4557</v>
      </c>
      <c r="B1776" t="s">
        <v>9512</v>
      </c>
      <c r="C1776" t="s">
        <v>8708</v>
      </c>
      <c r="F1776" s="2">
        <f>VLOOKUP(A1776,Izračun!A:J,10,0)</f>
        <v>33.031500000000001</v>
      </c>
      <c r="H1776">
        <f>VLOOKUP(A1776,Izračun!A:F,6,0)</f>
        <v>3</v>
      </c>
      <c r="J1776" t="s">
        <v>14574</v>
      </c>
      <c r="M1776" t="s">
        <v>8709</v>
      </c>
      <c r="Q1776" s="3">
        <f ca="1">IF(VLOOKUP(A1776,Izračun!A:Q,17,0)=0," ",VLOOKUP(A1776,Izračun!A:Q,17,0))</f>
        <v>30.423749999999998</v>
      </c>
      <c r="R1776" t="s">
        <v>8710</v>
      </c>
      <c r="S1776" t="str">
        <f ca="1">Izračun!$T$1</f>
        <v>0</v>
      </c>
    </row>
    <row r="1777" spans="1:19" x14ac:dyDescent="0.25">
      <c r="A1777" t="s">
        <v>75</v>
      </c>
      <c r="B1777" t="s">
        <v>9351</v>
      </c>
      <c r="C1777" t="s">
        <v>8708</v>
      </c>
      <c r="F1777" s="2">
        <f>VLOOKUP(A1777,Izračun!A:J,10,0)</f>
        <v>33.062975999999999</v>
      </c>
      <c r="H1777">
        <f>VLOOKUP(A1777,Izračun!A:F,6,0)</f>
        <v>1</v>
      </c>
      <c r="J1777" t="s">
        <v>14574</v>
      </c>
      <c r="M1777" t="s">
        <v>8709</v>
      </c>
      <c r="Q1777" s="3">
        <f ca="1">IF(VLOOKUP(A1777,Izračun!A:Q,17,0)=0," ",VLOOKUP(A1777,Izračun!A:Q,17,0))</f>
        <v>30.99654</v>
      </c>
      <c r="R1777" t="s">
        <v>8710</v>
      </c>
      <c r="S1777" t="str">
        <f ca="1">Izračun!$T$1</f>
        <v>0</v>
      </c>
    </row>
    <row r="1778" spans="1:19" x14ac:dyDescent="0.25">
      <c r="A1778" t="s">
        <v>13321</v>
      </c>
      <c r="B1778" t="s">
        <v>13578</v>
      </c>
      <c r="C1778" t="s">
        <v>8708</v>
      </c>
      <c r="F1778" s="2">
        <f>VLOOKUP(A1778,Izračun!A:J,10,0)</f>
        <v>33.262079999999997</v>
      </c>
      <c r="H1778">
        <f>VLOOKUP(A1778,Izračun!A:F,6,0)</f>
        <v>5</v>
      </c>
      <c r="J1778" t="s">
        <v>14574</v>
      </c>
      <c r="M1778" t="s">
        <v>8709</v>
      </c>
      <c r="Q1778" s="3" t="str">
        <f ca="1">IF(VLOOKUP(A1778,Izračun!A:Q,17,0)=0," ",VLOOKUP(A1778,Izračun!A:Q,17,0))</f>
        <v xml:space="preserve"> </v>
      </c>
      <c r="R1778" t="s">
        <v>8710</v>
      </c>
      <c r="S1778" t="str">
        <f ca="1">Izračun!$T$1</f>
        <v>0</v>
      </c>
    </row>
    <row r="1779" spans="1:19" x14ac:dyDescent="0.25">
      <c r="A1779" t="s">
        <v>6161</v>
      </c>
      <c r="B1779" t="s">
        <v>9123</v>
      </c>
      <c r="C1779" t="s">
        <v>8708</v>
      </c>
      <c r="F1779" s="2">
        <f>VLOOKUP(A1779,Izračun!A:J,10,0)</f>
        <v>33.303072</v>
      </c>
      <c r="H1779">
        <f>VLOOKUP(A1779,Izračun!A:F,6,0)</f>
        <v>2</v>
      </c>
      <c r="J1779" t="s">
        <v>14574</v>
      </c>
      <c r="M1779" t="s">
        <v>8709</v>
      </c>
      <c r="Q1779" s="3" t="str">
        <f ca="1">IF(VLOOKUP(A1779,Izračun!A:Q,17,0)=0," ",VLOOKUP(A1779,Izračun!A:Q,17,0))</f>
        <v xml:space="preserve"> </v>
      </c>
      <c r="R1779" t="s">
        <v>8710</v>
      </c>
      <c r="S1779" t="str">
        <f ca="1">Izračun!$T$1</f>
        <v>0</v>
      </c>
    </row>
    <row r="1780" spans="1:19" x14ac:dyDescent="0.25">
      <c r="A1780" t="s">
        <v>1150</v>
      </c>
      <c r="B1780" t="s">
        <v>14118</v>
      </c>
      <c r="C1780" t="s">
        <v>8708</v>
      </c>
      <c r="F1780" s="2">
        <f>VLOOKUP(A1780,Izračun!A:J,10,0)</f>
        <v>33.303072</v>
      </c>
      <c r="H1780">
        <f>VLOOKUP(A1780,Izračun!A:F,6,0)</f>
        <v>9</v>
      </c>
      <c r="J1780" t="s">
        <v>14574</v>
      </c>
      <c r="M1780" t="s">
        <v>8709</v>
      </c>
      <c r="Q1780" s="3" t="str">
        <f ca="1">IF(VLOOKUP(A1780,Izračun!A:Q,17,0)=0," ",VLOOKUP(A1780,Izračun!A:Q,17,0))</f>
        <v xml:space="preserve"> </v>
      </c>
      <c r="R1780" t="s">
        <v>8710</v>
      </c>
      <c r="S1780" t="str">
        <f ca="1">Izračun!$T$1</f>
        <v>0</v>
      </c>
    </row>
    <row r="1781" spans="1:19" x14ac:dyDescent="0.25">
      <c r="A1781" t="s">
        <v>6130</v>
      </c>
      <c r="B1781" t="s">
        <v>10913</v>
      </c>
      <c r="C1781" t="s">
        <v>8708</v>
      </c>
      <c r="F1781" s="2">
        <f>VLOOKUP(A1781,Izračun!A:J,10,0)</f>
        <v>33.379199999999997</v>
      </c>
      <c r="H1781">
        <f>VLOOKUP(A1781,Izračun!A:F,6,0)</f>
        <v>5</v>
      </c>
      <c r="J1781" t="s">
        <v>14574</v>
      </c>
      <c r="M1781" t="s">
        <v>8709</v>
      </c>
      <c r="Q1781" s="3" t="str">
        <f ca="1">IF(VLOOKUP(A1781,Izračun!A:Q,17,0)=0," ",VLOOKUP(A1781,Izračun!A:Q,17,0))</f>
        <v xml:space="preserve"> </v>
      </c>
      <c r="R1781" t="s">
        <v>8710</v>
      </c>
      <c r="S1781" t="str">
        <f ca="1">Izračun!$T$1</f>
        <v>0</v>
      </c>
    </row>
    <row r="1782" spans="1:19" x14ac:dyDescent="0.25">
      <c r="A1782" t="s">
        <v>74</v>
      </c>
      <c r="B1782" t="s">
        <v>13589</v>
      </c>
      <c r="C1782" t="s">
        <v>8708</v>
      </c>
      <c r="F1782" s="2">
        <f>VLOOKUP(A1782,Izračun!A:J,10,0)</f>
        <v>33.471919999999997</v>
      </c>
      <c r="H1782">
        <f>VLOOKUP(A1782,Izračun!A:F,6,0)</f>
        <v>3</v>
      </c>
      <c r="J1782" t="s">
        <v>14574</v>
      </c>
      <c r="M1782" t="s">
        <v>8709</v>
      </c>
      <c r="Q1782" s="3" t="str">
        <f ca="1">IF(VLOOKUP(A1782,Izračun!A:Q,17,0)=0," ",VLOOKUP(A1782,Izračun!A:Q,17,0))</f>
        <v xml:space="preserve"> </v>
      </c>
      <c r="R1782" t="s">
        <v>8710</v>
      </c>
      <c r="S1782" t="str">
        <f ca="1">Izračun!$T$1</f>
        <v>0</v>
      </c>
    </row>
    <row r="1783" spans="1:19" x14ac:dyDescent="0.25">
      <c r="A1783" t="s">
        <v>13629</v>
      </c>
      <c r="B1783" t="s">
        <v>13886</v>
      </c>
      <c r="C1783" t="s">
        <v>8708</v>
      </c>
      <c r="F1783" s="2">
        <f>VLOOKUP(A1783,Izračun!A:J,10,0)</f>
        <v>33.554879999999997</v>
      </c>
      <c r="H1783">
        <f>VLOOKUP(A1783,Izračun!A:F,6,0)</f>
        <v>25</v>
      </c>
      <c r="J1783" t="s">
        <v>14574</v>
      </c>
      <c r="M1783" t="s">
        <v>8709</v>
      </c>
      <c r="Q1783" s="3" t="str">
        <f ca="1">IF(VLOOKUP(A1783,Izračun!A:Q,17,0)=0," ",VLOOKUP(A1783,Izračun!A:Q,17,0))</f>
        <v xml:space="preserve"> </v>
      </c>
      <c r="R1783" t="s">
        <v>8710</v>
      </c>
      <c r="S1783" t="str">
        <f ca="1">Izračun!$T$1</f>
        <v>0</v>
      </c>
    </row>
    <row r="1784" spans="1:19" x14ac:dyDescent="0.25">
      <c r="A1784" t="s">
        <v>5955</v>
      </c>
      <c r="B1784" t="s">
        <v>12593</v>
      </c>
      <c r="C1784" t="s">
        <v>8708</v>
      </c>
      <c r="F1784" s="2">
        <f>VLOOKUP(A1784,Izračun!A:J,10,0)</f>
        <v>33.726900000000001</v>
      </c>
      <c r="H1784">
        <f>VLOOKUP(A1784,Izračun!A:F,6,0)</f>
        <v>22</v>
      </c>
      <c r="J1784" t="s">
        <v>14574</v>
      </c>
      <c r="M1784" t="s">
        <v>8709</v>
      </c>
      <c r="Q1784" s="3" t="str">
        <f ca="1">IF(VLOOKUP(A1784,Izračun!A:Q,17,0)=0," ",VLOOKUP(A1784,Izračun!A:Q,17,0))</f>
        <v xml:space="preserve"> </v>
      </c>
      <c r="R1784" t="s">
        <v>8710</v>
      </c>
      <c r="S1784" t="str">
        <f ca="1">Izračun!$T$1</f>
        <v>0</v>
      </c>
    </row>
    <row r="1785" spans="1:19" x14ac:dyDescent="0.25">
      <c r="A1785" t="s">
        <v>13319</v>
      </c>
      <c r="B1785" t="s">
        <v>13579</v>
      </c>
      <c r="C1785" t="s">
        <v>8708</v>
      </c>
      <c r="F1785" s="2">
        <f>VLOOKUP(A1785,Izračun!A:J,10,0)</f>
        <v>33.730559999999997</v>
      </c>
      <c r="H1785">
        <f>VLOOKUP(A1785,Izračun!A:F,6,0)</f>
        <v>10</v>
      </c>
      <c r="J1785" t="s">
        <v>14574</v>
      </c>
      <c r="M1785" t="s">
        <v>8709</v>
      </c>
      <c r="Q1785" s="3" t="str">
        <f ca="1">IF(VLOOKUP(A1785,Izračun!A:Q,17,0)=0," ",VLOOKUP(A1785,Izračun!A:Q,17,0))</f>
        <v xml:space="preserve"> </v>
      </c>
      <c r="R1785" t="s">
        <v>8710</v>
      </c>
      <c r="S1785" t="str">
        <f ca="1">Izračun!$T$1</f>
        <v>0</v>
      </c>
    </row>
    <row r="1786" spans="1:19" x14ac:dyDescent="0.25">
      <c r="A1786" t="s">
        <v>6725</v>
      </c>
      <c r="B1786" t="s">
        <v>9435</v>
      </c>
      <c r="C1786" t="s">
        <v>8708</v>
      </c>
      <c r="F1786" s="2">
        <f>VLOOKUP(A1786,Izračun!A:J,10,0)</f>
        <v>33.730559999999997</v>
      </c>
      <c r="H1786">
        <f>VLOOKUP(A1786,Izračun!A:F,6,0)</f>
        <v>0</v>
      </c>
      <c r="J1786" t="s">
        <v>14574</v>
      </c>
      <c r="M1786" t="s">
        <v>8709</v>
      </c>
      <c r="Q1786" s="3" t="str">
        <f ca="1">IF(VLOOKUP(A1786,Izračun!A:Q,17,0)=0," ",VLOOKUP(A1786,Izračun!A:Q,17,0))</f>
        <v xml:space="preserve"> </v>
      </c>
      <c r="R1786" t="s">
        <v>8710</v>
      </c>
      <c r="S1786" t="str">
        <f ca="1">Izračun!$T$1</f>
        <v>0</v>
      </c>
    </row>
    <row r="1787" spans="1:19" x14ac:dyDescent="0.25">
      <c r="A1787" t="s">
        <v>7786</v>
      </c>
      <c r="B1787" t="s">
        <v>10410</v>
      </c>
      <c r="C1787" t="s">
        <v>8708</v>
      </c>
      <c r="F1787" s="2">
        <f>VLOOKUP(A1787,Izračun!A:J,10,0)</f>
        <v>33.765695999999998</v>
      </c>
      <c r="H1787">
        <f>VLOOKUP(A1787,Izračun!A:F,6,0)</f>
        <v>0</v>
      </c>
      <c r="J1787" t="s">
        <v>14574</v>
      </c>
      <c r="M1787" t="s">
        <v>8709</v>
      </c>
      <c r="Q1787" s="3" t="str">
        <f ca="1">IF(VLOOKUP(A1787,Izračun!A:Q,17,0)=0," ",VLOOKUP(A1787,Izračun!A:Q,17,0))</f>
        <v xml:space="preserve"> </v>
      </c>
      <c r="R1787" t="s">
        <v>8710</v>
      </c>
      <c r="S1787" t="str">
        <f ca="1">Izračun!$T$1</f>
        <v>0</v>
      </c>
    </row>
    <row r="1788" spans="1:19" x14ac:dyDescent="0.25">
      <c r="A1788" t="s">
        <v>6570</v>
      </c>
      <c r="B1788" t="s">
        <v>10899</v>
      </c>
      <c r="C1788" t="s">
        <v>8708</v>
      </c>
      <c r="F1788" s="2">
        <f>VLOOKUP(A1788,Izračun!A:J,10,0)</f>
        <v>33.818399999999997</v>
      </c>
      <c r="H1788">
        <f>VLOOKUP(A1788,Izračun!A:F,6,0)</f>
        <v>0</v>
      </c>
      <c r="J1788" t="s">
        <v>14574</v>
      </c>
      <c r="M1788" t="s">
        <v>8709</v>
      </c>
      <c r="Q1788" s="3" t="str">
        <f ca="1">IF(VLOOKUP(A1788,Izračun!A:Q,17,0)=0," ",VLOOKUP(A1788,Izračun!A:Q,17,0))</f>
        <v xml:space="preserve"> </v>
      </c>
      <c r="R1788" t="s">
        <v>8710</v>
      </c>
      <c r="S1788" t="str">
        <f ca="1">Izračun!$T$1</f>
        <v>0</v>
      </c>
    </row>
    <row r="1789" spans="1:19" x14ac:dyDescent="0.25">
      <c r="A1789" t="s">
        <v>40</v>
      </c>
      <c r="B1789" t="s">
        <v>13559</v>
      </c>
      <c r="C1789" t="s">
        <v>8708</v>
      </c>
      <c r="F1789" s="2">
        <f>VLOOKUP(A1789,Izračun!A:J,10,0)</f>
        <v>33.824255999999998</v>
      </c>
      <c r="H1789">
        <f>VLOOKUP(A1789,Izračun!A:F,6,0)</f>
        <v>4</v>
      </c>
      <c r="J1789" t="s">
        <v>14574</v>
      </c>
      <c r="M1789" t="s">
        <v>8709</v>
      </c>
      <c r="Q1789" s="3" t="str">
        <f ca="1">IF(VLOOKUP(A1789,Izračun!A:Q,17,0)=0," ",VLOOKUP(A1789,Izračun!A:Q,17,0))</f>
        <v xml:space="preserve"> </v>
      </c>
      <c r="R1789" t="s">
        <v>8710</v>
      </c>
      <c r="S1789" t="str">
        <f ca="1">Izračun!$T$1</f>
        <v>0</v>
      </c>
    </row>
    <row r="1790" spans="1:19" x14ac:dyDescent="0.25">
      <c r="A1790" t="s">
        <v>1595</v>
      </c>
      <c r="B1790" t="s">
        <v>10948</v>
      </c>
      <c r="C1790" t="s">
        <v>8708</v>
      </c>
      <c r="F1790" s="2">
        <f>VLOOKUP(A1790,Izračun!A:J,10,0)</f>
        <v>33.835968000000001</v>
      </c>
      <c r="H1790">
        <f>VLOOKUP(A1790,Izračun!A:F,6,0)</f>
        <v>17</v>
      </c>
      <c r="J1790" t="s">
        <v>14574</v>
      </c>
      <c r="M1790" t="s">
        <v>8709</v>
      </c>
      <c r="Q1790" s="3" t="str">
        <f ca="1">IF(VLOOKUP(A1790,Izračun!A:Q,17,0)=0," ",VLOOKUP(A1790,Izračun!A:Q,17,0))</f>
        <v xml:space="preserve"> </v>
      </c>
      <c r="R1790" t="s">
        <v>8710</v>
      </c>
      <c r="S1790" t="str">
        <f ca="1">Izračun!$T$1</f>
        <v>0</v>
      </c>
    </row>
    <row r="1791" spans="1:19" x14ac:dyDescent="0.25">
      <c r="A1791" t="s">
        <v>4521</v>
      </c>
      <c r="B1791" t="s">
        <v>14114</v>
      </c>
      <c r="C1791" t="s">
        <v>8708</v>
      </c>
      <c r="F1791" s="2">
        <f>VLOOKUP(A1791,Izračun!A:J,10,0)</f>
        <v>33.847679999999997</v>
      </c>
      <c r="H1791">
        <f>VLOOKUP(A1791,Izračun!A:F,6,0)</f>
        <v>32</v>
      </c>
      <c r="J1791" t="s">
        <v>14574</v>
      </c>
      <c r="M1791" t="s">
        <v>8709</v>
      </c>
      <c r="Q1791" s="3" t="str">
        <f ca="1">IF(VLOOKUP(A1791,Izračun!A:Q,17,0)=0," ",VLOOKUP(A1791,Izračun!A:Q,17,0))</f>
        <v xml:space="preserve"> </v>
      </c>
      <c r="R1791" t="s">
        <v>8710</v>
      </c>
      <c r="S1791" t="str">
        <f ca="1">Izračun!$T$1</f>
        <v>0</v>
      </c>
    </row>
    <row r="1792" spans="1:19" x14ac:dyDescent="0.25">
      <c r="A1792" t="s">
        <v>10815</v>
      </c>
      <c r="B1792" t="s">
        <v>11917</v>
      </c>
      <c r="C1792" t="s">
        <v>8708</v>
      </c>
      <c r="F1792" s="2">
        <f>VLOOKUP(A1792,Izračun!A:J,10,0)</f>
        <v>34.00262</v>
      </c>
      <c r="H1792">
        <f>VLOOKUP(A1792,Izračun!A:F,6,0)</f>
        <v>0</v>
      </c>
      <c r="J1792" t="s">
        <v>14574</v>
      </c>
      <c r="M1792" t="s">
        <v>8709</v>
      </c>
      <c r="Q1792" s="3" t="str">
        <f ca="1">IF(VLOOKUP(A1792,Izračun!A:Q,17,0)=0," ",VLOOKUP(A1792,Izračun!A:Q,17,0))</f>
        <v xml:space="preserve"> </v>
      </c>
      <c r="R1792" t="s">
        <v>8710</v>
      </c>
      <c r="S1792" t="str">
        <f ca="1">Izračun!$T$1</f>
        <v>0</v>
      </c>
    </row>
    <row r="1793" spans="1:19" x14ac:dyDescent="0.25">
      <c r="A1793" t="s">
        <v>2745</v>
      </c>
      <c r="B1793" t="s">
        <v>9308</v>
      </c>
      <c r="C1793" t="s">
        <v>8708</v>
      </c>
      <c r="F1793" s="2">
        <f>VLOOKUP(A1793,Izračun!A:J,10,0)</f>
        <v>34.025556000000002</v>
      </c>
      <c r="H1793">
        <f>VLOOKUP(A1793,Izračun!A:F,6,0)</f>
        <v>30</v>
      </c>
      <c r="J1793" t="s">
        <v>14574</v>
      </c>
      <c r="M1793" t="s">
        <v>8709</v>
      </c>
      <c r="Q1793" s="3" t="str">
        <f ca="1">IF(VLOOKUP(A1793,Izračun!A:Q,17,0)=0," ",VLOOKUP(A1793,Izračun!A:Q,17,0))</f>
        <v xml:space="preserve"> </v>
      </c>
      <c r="R1793" t="s">
        <v>8710</v>
      </c>
      <c r="S1793" t="str">
        <f ca="1">Izračun!$T$1</f>
        <v>0</v>
      </c>
    </row>
    <row r="1794" spans="1:19" x14ac:dyDescent="0.25">
      <c r="A1794" t="s">
        <v>3841</v>
      </c>
      <c r="B1794" t="s">
        <v>10915</v>
      </c>
      <c r="C1794" t="s">
        <v>8708</v>
      </c>
      <c r="F1794" s="2">
        <f>VLOOKUP(A1794,Izračun!A:J,10,0)</f>
        <v>34.033608000000001</v>
      </c>
      <c r="H1794">
        <f>VLOOKUP(A1794,Izračun!A:F,6,0)</f>
        <v>30</v>
      </c>
      <c r="J1794" t="s">
        <v>14574</v>
      </c>
      <c r="M1794" t="s">
        <v>8709</v>
      </c>
      <c r="Q1794" s="3" t="str">
        <f ca="1">IF(VLOOKUP(A1794,Izračun!A:Q,17,0)=0," ",VLOOKUP(A1794,Izračun!A:Q,17,0))</f>
        <v xml:space="preserve"> </v>
      </c>
      <c r="R1794" t="s">
        <v>8710</v>
      </c>
      <c r="S1794" t="str">
        <f ca="1">Izračun!$T$1</f>
        <v>0</v>
      </c>
    </row>
    <row r="1795" spans="1:19" x14ac:dyDescent="0.25">
      <c r="A1795" t="s">
        <v>7685</v>
      </c>
      <c r="B1795" t="s">
        <v>14082</v>
      </c>
      <c r="C1795" t="s">
        <v>8708</v>
      </c>
      <c r="F1795" s="2">
        <f>VLOOKUP(A1795,Izračun!A:J,10,0)</f>
        <v>34.123399999999997</v>
      </c>
      <c r="H1795">
        <f>VLOOKUP(A1795,Izračun!A:F,6,0)</f>
        <v>0</v>
      </c>
      <c r="J1795" t="s">
        <v>14574</v>
      </c>
      <c r="M1795" t="s">
        <v>8709</v>
      </c>
      <c r="Q1795" s="3" t="str">
        <f ca="1">IF(VLOOKUP(A1795,Izračun!A:Q,17,0)=0," ",VLOOKUP(A1795,Izračun!A:Q,17,0))</f>
        <v xml:space="preserve"> </v>
      </c>
      <c r="R1795" t="s">
        <v>8710</v>
      </c>
      <c r="S1795" t="str">
        <f ca="1">Izračun!$T$1</f>
        <v>0</v>
      </c>
    </row>
    <row r="1796" spans="1:19" x14ac:dyDescent="0.25">
      <c r="A1796" t="s">
        <v>4511</v>
      </c>
      <c r="B1796" t="s">
        <v>14030</v>
      </c>
      <c r="C1796" t="s">
        <v>8708</v>
      </c>
      <c r="F1796" s="2">
        <f>VLOOKUP(A1796,Izračun!A:J,10,0)</f>
        <v>34.199039999999997</v>
      </c>
      <c r="H1796">
        <f>VLOOKUP(A1796,Izračun!A:F,6,0)</f>
        <v>3</v>
      </c>
      <c r="J1796" t="s">
        <v>14574</v>
      </c>
      <c r="M1796" t="s">
        <v>8709</v>
      </c>
      <c r="Q1796" s="3" t="str">
        <f ca="1">IF(VLOOKUP(A1796,Izračun!A:Q,17,0)=0," ",VLOOKUP(A1796,Izračun!A:Q,17,0))</f>
        <v xml:space="preserve"> </v>
      </c>
      <c r="R1796" t="s">
        <v>8710</v>
      </c>
      <c r="S1796" t="str">
        <f ca="1">Izračun!$T$1</f>
        <v>0</v>
      </c>
    </row>
    <row r="1797" spans="1:19" x14ac:dyDescent="0.25">
      <c r="A1797" t="s">
        <v>7784</v>
      </c>
      <c r="B1797" t="s">
        <v>10416</v>
      </c>
      <c r="C1797" t="s">
        <v>8708</v>
      </c>
      <c r="F1797" s="2">
        <f>VLOOKUP(A1797,Izračun!A:J,10,0)</f>
        <v>34.199039999999997</v>
      </c>
      <c r="H1797">
        <f>VLOOKUP(A1797,Izračun!A:F,6,0)</f>
        <v>4</v>
      </c>
      <c r="J1797" t="s">
        <v>14574</v>
      </c>
      <c r="M1797" t="s">
        <v>8709</v>
      </c>
      <c r="Q1797" s="3" t="str">
        <f ca="1">IF(VLOOKUP(A1797,Izračun!A:Q,17,0)=0," ",VLOOKUP(A1797,Izračun!A:Q,17,0))</f>
        <v xml:space="preserve"> </v>
      </c>
      <c r="R1797" t="s">
        <v>8710</v>
      </c>
      <c r="S1797" t="str">
        <f ca="1">Izračun!$T$1</f>
        <v>0</v>
      </c>
    </row>
    <row r="1798" spans="1:19" x14ac:dyDescent="0.25">
      <c r="A1798" t="s">
        <v>538</v>
      </c>
      <c r="B1798" t="s">
        <v>11894</v>
      </c>
      <c r="C1798" t="s">
        <v>8708</v>
      </c>
      <c r="F1798" s="2">
        <f>VLOOKUP(A1798,Izračun!A:J,10,0)</f>
        <v>34.23198</v>
      </c>
      <c r="H1798">
        <f>VLOOKUP(A1798,Izračun!A:F,6,0)</f>
        <v>15</v>
      </c>
      <c r="J1798" t="s">
        <v>14574</v>
      </c>
      <c r="M1798" t="s">
        <v>8709</v>
      </c>
      <c r="Q1798" s="3" t="str">
        <f ca="1">IF(VLOOKUP(A1798,Izračun!A:Q,17,0)=0," ",VLOOKUP(A1798,Izračun!A:Q,17,0))</f>
        <v xml:space="preserve"> </v>
      </c>
      <c r="R1798" t="s">
        <v>8710</v>
      </c>
      <c r="S1798" t="str">
        <f ca="1">Izračun!$T$1</f>
        <v>0</v>
      </c>
    </row>
    <row r="1799" spans="1:19" x14ac:dyDescent="0.25">
      <c r="A1799" t="s">
        <v>6441</v>
      </c>
      <c r="B1799" t="s">
        <v>9124</v>
      </c>
      <c r="C1799" t="s">
        <v>8708</v>
      </c>
      <c r="F1799" s="2">
        <f>VLOOKUP(A1799,Izračun!A:J,10,0)</f>
        <v>34.289319999999996</v>
      </c>
      <c r="H1799">
        <f>VLOOKUP(A1799,Izračun!A:F,6,0)</f>
        <v>31</v>
      </c>
      <c r="J1799" t="s">
        <v>14574</v>
      </c>
      <c r="M1799" t="s">
        <v>8709</v>
      </c>
      <c r="Q1799" s="3" t="str">
        <f ca="1">IF(VLOOKUP(A1799,Izračun!A:Q,17,0)=0," ",VLOOKUP(A1799,Izračun!A:Q,17,0))</f>
        <v xml:space="preserve"> </v>
      </c>
      <c r="R1799" t="s">
        <v>8710</v>
      </c>
      <c r="S1799" t="str">
        <f ca="1">Izračun!$T$1</f>
        <v>0</v>
      </c>
    </row>
    <row r="1800" spans="1:19" x14ac:dyDescent="0.25">
      <c r="A1800" t="s">
        <v>10523</v>
      </c>
      <c r="B1800" t="s">
        <v>11052</v>
      </c>
      <c r="C1800" t="s">
        <v>8708</v>
      </c>
      <c r="F1800" s="2">
        <f>VLOOKUP(A1800,Izračun!A:J,10,0)</f>
        <v>34.289808000000001</v>
      </c>
      <c r="H1800">
        <f>VLOOKUP(A1800,Izračun!A:F,6,0)</f>
        <v>3</v>
      </c>
      <c r="J1800" t="s">
        <v>14574</v>
      </c>
      <c r="M1800" t="s">
        <v>8709</v>
      </c>
      <c r="Q1800" s="3" t="str">
        <f ca="1">IF(VLOOKUP(A1800,Izračun!A:Q,17,0)=0," ",VLOOKUP(A1800,Izračun!A:Q,17,0))</f>
        <v xml:space="preserve"> </v>
      </c>
      <c r="R1800" t="s">
        <v>8710</v>
      </c>
      <c r="S1800" t="str">
        <f ca="1">Izračun!$T$1</f>
        <v>0</v>
      </c>
    </row>
    <row r="1801" spans="1:19" x14ac:dyDescent="0.25">
      <c r="A1801" t="s">
        <v>8177</v>
      </c>
      <c r="B1801" t="s">
        <v>8827</v>
      </c>
      <c r="C1801" t="s">
        <v>8708</v>
      </c>
      <c r="F1801" s="2">
        <f>VLOOKUP(A1801,Izračun!A:J,10,0)</f>
        <v>34.289808000000001</v>
      </c>
      <c r="H1801">
        <f>VLOOKUP(A1801,Izračun!A:F,6,0)</f>
        <v>0</v>
      </c>
      <c r="J1801" t="s">
        <v>14574</v>
      </c>
      <c r="M1801" t="s">
        <v>8709</v>
      </c>
      <c r="Q1801" s="3" t="str">
        <f ca="1">IF(VLOOKUP(A1801,Izračun!A:Q,17,0)=0," ",VLOOKUP(A1801,Izračun!A:Q,17,0))</f>
        <v xml:space="preserve"> </v>
      </c>
      <c r="R1801" t="s">
        <v>8710</v>
      </c>
      <c r="S1801" t="str">
        <f ca="1">Izračun!$T$1</f>
        <v>0</v>
      </c>
    </row>
    <row r="1802" spans="1:19" x14ac:dyDescent="0.25">
      <c r="A1802" t="s">
        <v>4522</v>
      </c>
      <c r="B1802" t="s">
        <v>14020</v>
      </c>
      <c r="C1802" t="s">
        <v>8708</v>
      </c>
      <c r="F1802" s="2">
        <f>VLOOKUP(A1802,Izračun!A:J,10,0)</f>
        <v>34.316159999999996</v>
      </c>
      <c r="H1802">
        <f>VLOOKUP(A1802,Izračun!A:F,6,0)</f>
        <v>20</v>
      </c>
      <c r="J1802" t="s">
        <v>14574</v>
      </c>
      <c r="M1802" t="s">
        <v>8709</v>
      </c>
      <c r="Q1802" s="3" t="str">
        <f ca="1">IF(VLOOKUP(A1802,Izračun!A:Q,17,0)=0," ",VLOOKUP(A1802,Izračun!A:Q,17,0))</f>
        <v xml:space="preserve"> </v>
      </c>
      <c r="R1802" t="s">
        <v>8710</v>
      </c>
      <c r="S1802" t="str">
        <f ca="1">Izračun!$T$1</f>
        <v>0</v>
      </c>
    </row>
    <row r="1803" spans="1:19" x14ac:dyDescent="0.25">
      <c r="A1803" t="s">
        <v>4778</v>
      </c>
      <c r="B1803" t="s">
        <v>14098</v>
      </c>
      <c r="C1803" t="s">
        <v>8708</v>
      </c>
      <c r="F1803" s="2">
        <f>VLOOKUP(A1803,Izračun!A:J,10,0)</f>
        <v>34.316159999999996</v>
      </c>
      <c r="H1803">
        <f>VLOOKUP(A1803,Izračun!A:F,6,0)</f>
        <v>8</v>
      </c>
      <c r="J1803" t="s">
        <v>14574</v>
      </c>
      <c r="M1803" t="s">
        <v>8709</v>
      </c>
      <c r="Q1803" s="3" t="str">
        <f ca="1">IF(VLOOKUP(A1803,Izračun!A:Q,17,0)=0," ",VLOOKUP(A1803,Izračun!A:Q,17,0))</f>
        <v xml:space="preserve"> </v>
      </c>
      <c r="R1803" t="s">
        <v>8710</v>
      </c>
      <c r="S1803" t="str">
        <f ca="1">Izračun!$T$1</f>
        <v>0</v>
      </c>
    </row>
    <row r="1804" spans="1:19" x14ac:dyDescent="0.25">
      <c r="A1804" t="s">
        <v>5667</v>
      </c>
      <c r="B1804" t="s">
        <v>11879</v>
      </c>
      <c r="C1804" t="s">
        <v>8708</v>
      </c>
      <c r="F1804" s="2">
        <f>VLOOKUP(A1804,Izračun!A:J,10,0)</f>
        <v>34.34666</v>
      </c>
      <c r="H1804">
        <f>VLOOKUP(A1804,Izračun!A:F,6,0)</f>
        <v>38</v>
      </c>
      <c r="J1804" t="s">
        <v>14574</v>
      </c>
      <c r="M1804" t="s">
        <v>8709</v>
      </c>
      <c r="Q1804" s="3" t="str">
        <f ca="1">IF(VLOOKUP(A1804,Izračun!A:Q,17,0)=0," ",VLOOKUP(A1804,Izračun!A:Q,17,0))</f>
        <v xml:space="preserve"> </v>
      </c>
      <c r="R1804" t="s">
        <v>8710</v>
      </c>
      <c r="S1804" t="str">
        <f ca="1">Izračun!$T$1</f>
        <v>0</v>
      </c>
    </row>
    <row r="1805" spans="1:19" x14ac:dyDescent="0.25">
      <c r="A1805" t="s">
        <v>4280</v>
      </c>
      <c r="B1805" t="s">
        <v>11812</v>
      </c>
      <c r="C1805" t="s">
        <v>8708</v>
      </c>
      <c r="F1805" s="2">
        <f>VLOOKUP(A1805,Izračun!A:J,10,0)</f>
        <v>34.34666</v>
      </c>
      <c r="H1805">
        <f>VLOOKUP(A1805,Izračun!A:F,6,0)</f>
        <v>15</v>
      </c>
      <c r="J1805" t="s">
        <v>14574</v>
      </c>
      <c r="M1805" t="s">
        <v>8709</v>
      </c>
      <c r="Q1805" s="3" t="str">
        <f ca="1">IF(VLOOKUP(A1805,Izračun!A:Q,17,0)=0," ",VLOOKUP(A1805,Izračun!A:Q,17,0))</f>
        <v xml:space="preserve"> </v>
      </c>
      <c r="R1805" t="s">
        <v>8710</v>
      </c>
      <c r="S1805" t="str">
        <f ca="1">Izračun!$T$1</f>
        <v>0</v>
      </c>
    </row>
    <row r="1806" spans="1:19" x14ac:dyDescent="0.25">
      <c r="A1806" t="s">
        <v>10830</v>
      </c>
      <c r="B1806" t="s">
        <v>11801</v>
      </c>
      <c r="C1806" t="s">
        <v>8708</v>
      </c>
      <c r="F1806" s="2">
        <f>VLOOKUP(A1806,Izračun!A:J,10,0)</f>
        <v>34.34666</v>
      </c>
      <c r="H1806">
        <f>VLOOKUP(A1806,Izračun!A:F,6,0)</f>
        <v>5</v>
      </c>
      <c r="J1806" t="s">
        <v>14574</v>
      </c>
      <c r="M1806" t="s">
        <v>8709</v>
      </c>
      <c r="Q1806" s="3" t="str">
        <f ca="1">IF(VLOOKUP(A1806,Izračun!A:Q,17,0)=0," ",VLOOKUP(A1806,Izračun!A:Q,17,0))</f>
        <v xml:space="preserve"> </v>
      </c>
      <c r="R1806" t="s">
        <v>8710</v>
      </c>
      <c r="S1806" t="str">
        <f ca="1">Izračun!$T$1</f>
        <v>0</v>
      </c>
    </row>
    <row r="1807" spans="1:19" x14ac:dyDescent="0.25">
      <c r="A1807" t="s">
        <v>7756</v>
      </c>
      <c r="B1807" t="s">
        <v>10409</v>
      </c>
      <c r="C1807" t="s">
        <v>8708</v>
      </c>
      <c r="F1807" s="2">
        <f>VLOOKUP(A1807,Izračun!A:J,10,0)</f>
        <v>34.374720000000003</v>
      </c>
      <c r="H1807">
        <f>VLOOKUP(A1807,Izračun!A:F,6,0)</f>
        <v>0</v>
      </c>
      <c r="J1807" t="s">
        <v>14574</v>
      </c>
      <c r="M1807" t="s">
        <v>8709</v>
      </c>
      <c r="Q1807" s="3" t="str">
        <f ca="1">IF(VLOOKUP(A1807,Izračun!A:Q,17,0)=0," ",VLOOKUP(A1807,Izračun!A:Q,17,0))</f>
        <v xml:space="preserve"> </v>
      </c>
      <c r="R1807" t="s">
        <v>8710</v>
      </c>
      <c r="S1807" t="str">
        <f ca="1">Izračun!$T$1</f>
        <v>0</v>
      </c>
    </row>
    <row r="1808" spans="1:19" x14ac:dyDescent="0.25">
      <c r="A1808" t="s">
        <v>5407</v>
      </c>
      <c r="B1808" t="s">
        <v>12586</v>
      </c>
      <c r="C1808" t="s">
        <v>8708</v>
      </c>
      <c r="F1808" s="2">
        <f>VLOOKUP(A1808,Izračun!A:J,10,0)</f>
        <v>34.596150000000002</v>
      </c>
      <c r="H1808">
        <f>VLOOKUP(A1808,Izračun!A:F,6,0)</f>
        <v>63</v>
      </c>
      <c r="J1808" t="s">
        <v>14574</v>
      </c>
      <c r="M1808" t="s">
        <v>8709</v>
      </c>
      <c r="Q1808" s="3" t="str">
        <f ca="1">IF(VLOOKUP(A1808,Izračun!A:Q,17,0)=0," ",VLOOKUP(A1808,Izračun!A:Q,17,0))</f>
        <v xml:space="preserve"> </v>
      </c>
      <c r="R1808" t="s">
        <v>8710</v>
      </c>
      <c r="S1808" t="str">
        <f ca="1">Izračun!$T$1</f>
        <v>0</v>
      </c>
    </row>
    <row r="1809" spans="1:19" x14ac:dyDescent="0.25">
      <c r="A1809" t="s">
        <v>11288</v>
      </c>
      <c r="B1809" t="s">
        <v>13212</v>
      </c>
      <c r="C1809" t="s">
        <v>8708</v>
      </c>
      <c r="F1809" s="2">
        <f>VLOOKUP(A1809,Izračun!A:J,10,0)</f>
        <v>34.608960000000003</v>
      </c>
      <c r="H1809">
        <f>VLOOKUP(A1809,Izračun!A:F,6,0)</f>
        <v>93</v>
      </c>
      <c r="J1809" t="s">
        <v>14574</v>
      </c>
      <c r="M1809" t="s">
        <v>8709</v>
      </c>
      <c r="Q1809" s="3">
        <f ca="1">IF(VLOOKUP(A1809,Izračun!A:Q,17,0)=0," ",VLOOKUP(A1809,Izračun!A:Q,17,0))</f>
        <v>32.445899999999995</v>
      </c>
      <c r="R1809" t="s">
        <v>8710</v>
      </c>
      <c r="S1809" t="str">
        <f ca="1">Izračun!$T$1</f>
        <v>0</v>
      </c>
    </row>
    <row r="1810" spans="1:19" x14ac:dyDescent="0.25">
      <c r="A1810" t="s">
        <v>2902</v>
      </c>
      <c r="B1810" t="s">
        <v>10920</v>
      </c>
      <c r="C1810" t="s">
        <v>8708</v>
      </c>
      <c r="F1810" s="2">
        <f>VLOOKUP(A1810,Izračun!A:J,10,0)</f>
        <v>34.61262</v>
      </c>
      <c r="H1810">
        <f>VLOOKUP(A1810,Izračun!A:F,6,0)</f>
        <v>29</v>
      </c>
      <c r="J1810" t="s">
        <v>14574</v>
      </c>
      <c r="M1810" t="s">
        <v>8709</v>
      </c>
      <c r="Q1810" s="3" t="str">
        <f ca="1">IF(VLOOKUP(A1810,Izračun!A:Q,17,0)=0," ",VLOOKUP(A1810,Izračun!A:Q,17,0))</f>
        <v xml:space="preserve"> </v>
      </c>
      <c r="R1810" t="s">
        <v>8710</v>
      </c>
      <c r="S1810" t="str">
        <f ca="1">Izračun!$T$1</f>
        <v>0</v>
      </c>
    </row>
    <row r="1811" spans="1:19" x14ac:dyDescent="0.25">
      <c r="A1811" t="s">
        <v>54</v>
      </c>
      <c r="B1811" t="s">
        <v>10412</v>
      </c>
      <c r="C1811" t="s">
        <v>8708</v>
      </c>
      <c r="F1811" s="2">
        <f>VLOOKUP(A1811,Izračun!A:J,10,0)</f>
        <v>33.853535999999998</v>
      </c>
      <c r="H1811">
        <f>VLOOKUP(A1811,Izračun!A:F,6,0)</f>
        <v>31</v>
      </c>
      <c r="J1811" t="s">
        <v>14574</v>
      </c>
      <c r="M1811" t="s">
        <v>8709</v>
      </c>
      <c r="Q1811" s="3" t="str">
        <f ca="1">IF(VLOOKUP(A1811,Izračun!A:Q,17,0)=0," ",VLOOKUP(A1811,Izračun!A:Q,17,0))</f>
        <v xml:space="preserve"> </v>
      </c>
      <c r="R1811" t="s">
        <v>8710</v>
      </c>
      <c r="S1811" t="str">
        <f ca="1">Izračun!$T$1</f>
        <v>0</v>
      </c>
    </row>
    <row r="1812" spans="1:19" x14ac:dyDescent="0.25">
      <c r="A1812" t="s">
        <v>11601</v>
      </c>
      <c r="B1812" t="s">
        <v>11769</v>
      </c>
      <c r="C1812" t="s">
        <v>8708</v>
      </c>
      <c r="F1812" s="2">
        <f>VLOOKUP(A1812,Izračun!A:J,10,0)</f>
        <v>34.712049999999998</v>
      </c>
      <c r="H1812">
        <f>VLOOKUP(A1812,Izračun!A:F,6,0)</f>
        <v>4</v>
      </c>
      <c r="J1812" t="s">
        <v>14574</v>
      </c>
      <c r="M1812" t="s">
        <v>8709</v>
      </c>
      <c r="Q1812" s="3">
        <f ca="1">IF(VLOOKUP(A1812,Izračun!A:Q,17,0)=0," ",VLOOKUP(A1812,Izračun!A:Q,17,0))</f>
        <v>31.971625</v>
      </c>
      <c r="R1812" t="s">
        <v>8710</v>
      </c>
      <c r="S1812" t="str">
        <f ca="1">Izračun!$T$1</f>
        <v>0</v>
      </c>
    </row>
    <row r="1813" spans="1:19" x14ac:dyDescent="0.25">
      <c r="A1813" t="s">
        <v>11599</v>
      </c>
      <c r="B1813" t="s">
        <v>12538</v>
      </c>
      <c r="C1813" t="s">
        <v>8708</v>
      </c>
      <c r="F1813" s="2">
        <f>VLOOKUP(A1813,Izračun!A:J,10,0)</f>
        <v>34.712049999999998</v>
      </c>
      <c r="H1813">
        <f>VLOOKUP(A1813,Izračun!A:F,6,0)</f>
        <v>4</v>
      </c>
      <c r="J1813" t="s">
        <v>14574</v>
      </c>
      <c r="M1813" t="s">
        <v>8709</v>
      </c>
      <c r="Q1813" s="3">
        <f ca="1">IF(VLOOKUP(A1813,Izračun!A:Q,17,0)=0," ",VLOOKUP(A1813,Izračun!A:Q,17,0))</f>
        <v>31.971625</v>
      </c>
      <c r="R1813" t="s">
        <v>8710</v>
      </c>
      <c r="S1813" t="str">
        <f ca="1">Izračun!$T$1</f>
        <v>0</v>
      </c>
    </row>
    <row r="1814" spans="1:19" x14ac:dyDescent="0.25">
      <c r="A1814" t="s">
        <v>7345</v>
      </c>
      <c r="B1814" t="s">
        <v>8757</v>
      </c>
      <c r="C1814" t="s">
        <v>8708</v>
      </c>
      <c r="F1814" s="2">
        <f>VLOOKUP(A1814,Izračun!A:J,10,0)</f>
        <v>34.843199999999996</v>
      </c>
      <c r="H1814">
        <f>VLOOKUP(A1814,Izračun!A:F,6,0)</f>
        <v>5</v>
      </c>
      <c r="J1814" t="s">
        <v>14574</v>
      </c>
      <c r="M1814" t="s">
        <v>8709</v>
      </c>
      <c r="Q1814" s="3">
        <f ca="1">IF(VLOOKUP(A1814,Izračun!A:Q,17,0)=0," ",VLOOKUP(A1814,Izračun!A:Q,17,0))</f>
        <v>32.665499999999994</v>
      </c>
      <c r="R1814" t="s">
        <v>8710</v>
      </c>
      <c r="S1814" t="str">
        <f ca="1">Izračun!$T$1</f>
        <v>0</v>
      </c>
    </row>
    <row r="1815" spans="1:19" x14ac:dyDescent="0.25">
      <c r="A1815" t="s">
        <v>716</v>
      </c>
      <c r="B1815" t="s">
        <v>9424</v>
      </c>
      <c r="C1815" t="s">
        <v>8708</v>
      </c>
      <c r="F1815" s="2">
        <f>VLOOKUP(A1815,Izračun!A:J,10,0)</f>
        <v>34.920059999999999</v>
      </c>
      <c r="H1815">
        <f>VLOOKUP(A1815,Izračun!A:F,6,0)</f>
        <v>12</v>
      </c>
      <c r="J1815" t="s">
        <v>14574</v>
      </c>
      <c r="M1815" t="s">
        <v>8709</v>
      </c>
      <c r="Q1815" s="3" t="str">
        <f ca="1">IF(VLOOKUP(A1815,Izračun!A:Q,17,0)=0," ",VLOOKUP(A1815,Izračun!A:Q,17,0))</f>
        <v xml:space="preserve"> </v>
      </c>
      <c r="R1815" t="s">
        <v>8710</v>
      </c>
      <c r="S1815" t="str">
        <f ca="1">Izračun!$T$1</f>
        <v>0</v>
      </c>
    </row>
    <row r="1816" spans="1:19" x14ac:dyDescent="0.25">
      <c r="A1816" t="s">
        <v>1594</v>
      </c>
      <c r="B1816" t="s">
        <v>13189</v>
      </c>
      <c r="C1816" t="s">
        <v>8708</v>
      </c>
      <c r="F1816" s="2">
        <f>VLOOKUP(A1816,Izračun!A:J,10,0)</f>
        <v>34.960320000000003</v>
      </c>
      <c r="H1816">
        <f>VLOOKUP(A1816,Izračun!A:F,6,0)</f>
        <v>1</v>
      </c>
      <c r="J1816" t="s">
        <v>14574</v>
      </c>
      <c r="M1816" t="s">
        <v>8709</v>
      </c>
      <c r="Q1816" s="3" t="str">
        <f ca="1">IF(VLOOKUP(A1816,Izračun!A:Q,17,0)=0," ",VLOOKUP(A1816,Izračun!A:Q,17,0))</f>
        <v xml:space="preserve"> </v>
      </c>
      <c r="R1816" t="s">
        <v>8710</v>
      </c>
      <c r="S1816" t="str">
        <f ca="1">Izračun!$T$1</f>
        <v>0</v>
      </c>
    </row>
    <row r="1817" spans="1:19" x14ac:dyDescent="0.25">
      <c r="A1817" t="s">
        <v>6087</v>
      </c>
      <c r="B1817" t="s">
        <v>11869</v>
      </c>
      <c r="C1817" t="s">
        <v>8708</v>
      </c>
      <c r="F1817" s="2">
        <f>VLOOKUP(A1817,Izračun!A:J,10,0)</f>
        <v>35.011803999999998</v>
      </c>
      <c r="H1817">
        <f>VLOOKUP(A1817,Izračun!A:F,6,0)</f>
        <v>0</v>
      </c>
      <c r="J1817" t="s">
        <v>14574</v>
      </c>
      <c r="M1817" t="s">
        <v>8709</v>
      </c>
      <c r="Q1817" s="3" t="str">
        <f ca="1">IF(VLOOKUP(A1817,Izračun!A:Q,17,0)=0," ",VLOOKUP(A1817,Izračun!A:Q,17,0))</f>
        <v xml:space="preserve"> </v>
      </c>
      <c r="R1817" t="s">
        <v>8710</v>
      </c>
      <c r="S1817" t="str">
        <f ca="1">Izračun!$T$1</f>
        <v>0</v>
      </c>
    </row>
    <row r="1818" spans="1:19" x14ac:dyDescent="0.25">
      <c r="A1818" t="s">
        <v>529</v>
      </c>
      <c r="B1818" t="s">
        <v>12463</v>
      </c>
      <c r="C1818" t="s">
        <v>8708</v>
      </c>
      <c r="F1818" s="2">
        <f>VLOOKUP(A1818,Izračun!A:J,10,0)</f>
        <v>35.077439999999996</v>
      </c>
      <c r="H1818">
        <f>VLOOKUP(A1818,Izračun!A:F,6,0)</f>
        <v>19</v>
      </c>
      <c r="J1818" t="s">
        <v>14574</v>
      </c>
      <c r="M1818" t="s">
        <v>8709</v>
      </c>
      <c r="Q1818" s="3" t="str">
        <f ca="1">IF(VLOOKUP(A1818,Izračun!A:Q,17,0)=0," ",VLOOKUP(A1818,Izračun!A:Q,17,0))</f>
        <v xml:space="preserve"> </v>
      </c>
      <c r="R1818" t="s">
        <v>8710</v>
      </c>
      <c r="S1818" t="str">
        <f ca="1">Izračun!$T$1</f>
        <v>0</v>
      </c>
    </row>
    <row r="1819" spans="1:19" x14ac:dyDescent="0.25">
      <c r="A1819" t="s">
        <v>10166</v>
      </c>
      <c r="B1819" t="s">
        <v>11000</v>
      </c>
      <c r="C1819" t="s">
        <v>8708</v>
      </c>
      <c r="F1819" s="2">
        <f>VLOOKUP(A1819,Izračun!A:J,10,0)</f>
        <v>35.077439999999996</v>
      </c>
      <c r="H1819">
        <f>VLOOKUP(A1819,Izračun!A:F,6,0)</f>
        <v>19</v>
      </c>
      <c r="J1819" t="s">
        <v>14574</v>
      </c>
      <c r="M1819" t="s">
        <v>8709</v>
      </c>
      <c r="Q1819" s="3">
        <f ca="1">IF(VLOOKUP(A1819,Izračun!A:Q,17,0)=0," ",VLOOKUP(A1819,Izračun!A:Q,17,0))</f>
        <v>32.885099999999994</v>
      </c>
      <c r="R1819" t="s">
        <v>8710</v>
      </c>
      <c r="S1819" t="str">
        <f ca="1">Izračun!$T$1</f>
        <v>0</v>
      </c>
    </row>
    <row r="1820" spans="1:19" x14ac:dyDescent="0.25">
      <c r="A1820" t="s">
        <v>1117</v>
      </c>
      <c r="B1820" t="s">
        <v>14060</v>
      </c>
      <c r="C1820" t="s">
        <v>8708</v>
      </c>
      <c r="F1820" s="2">
        <f>VLOOKUP(A1820,Izračun!A:J,10,0)</f>
        <v>35.077439999999996</v>
      </c>
      <c r="H1820">
        <f>VLOOKUP(A1820,Izračun!A:F,6,0)</f>
        <v>4</v>
      </c>
      <c r="J1820" t="s">
        <v>14574</v>
      </c>
      <c r="M1820" t="s">
        <v>8709</v>
      </c>
      <c r="Q1820" s="3" t="str">
        <f ca="1">IF(VLOOKUP(A1820,Izračun!A:Q,17,0)=0," ",VLOOKUP(A1820,Izračun!A:Q,17,0))</f>
        <v xml:space="preserve"> </v>
      </c>
      <c r="R1820" t="s">
        <v>8710</v>
      </c>
      <c r="S1820" t="str">
        <f ca="1">Izračun!$T$1</f>
        <v>0</v>
      </c>
    </row>
    <row r="1821" spans="1:19" x14ac:dyDescent="0.25">
      <c r="A1821" t="s">
        <v>12199</v>
      </c>
      <c r="B1821" t="s">
        <v>12632</v>
      </c>
      <c r="C1821" t="s">
        <v>8708</v>
      </c>
      <c r="F1821" s="2">
        <f>VLOOKUP(A1821,Izračun!A:J,10,0)</f>
        <v>35.077439999999996</v>
      </c>
      <c r="H1821">
        <f>VLOOKUP(A1821,Izračun!A:F,6,0)</f>
        <v>3</v>
      </c>
      <c r="J1821" t="s">
        <v>14574</v>
      </c>
      <c r="M1821" t="s">
        <v>8709</v>
      </c>
      <c r="Q1821" s="3" t="str">
        <f ca="1">IF(VLOOKUP(A1821,Izračun!A:Q,17,0)=0," ",VLOOKUP(A1821,Izračun!A:Q,17,0))</f>
        <v xml:space="preserve"> </v>
      </c>
      <c r="R1821" t="s">
        <v>8710</v>
      </c>
      <c r="S1821" t="str">
        <f ca="1">Izračun!$T$1</f>
        <v>0</v>
      </c>
    </row>
    <row r="1822" spans="1:19" x14ac:dyDescent="0.25">
      <c r="A1822" t="s">
        <v>7804</v>
      </c>
      <c r="B1822" t="s">
        <v>8717</v>
      </c>
      <c r="C1822" t="s">
        <v>8708</v>
      </c>
      <c r="F1822" s="2">
        <f>VLOOKUP(A1822,Izračun!A:J,10,0)</f>
        <v>35.077439999999996</v>
      </c>
      <c r="H1822">
        <f>VLOOKUP(A1822,Izračun!A:F,6,0)</f>
        <v>0</v>
      </c>
      <c r="J1822" t="s">
        <v>14574</v>
      </c>
      <c r="M1822" t="s">
        <v>8709</v>
      </c>
      <c r="Q1822" s="3" t="str">
        <f ca="1">IF(VLOOKUP(A1822,Izračun!A:Q,17,0)=0," ",VLOOKUP(A1822,Izračun!A:Q,17,0))</f>
        <v xml:space="preserve"> </v>
      </c>
      <c r="R1822" t="s">
        <v>8710</v>
      </c>
      <c r="S1822" t="str">
        <f ca="1">Izračun!$T$1</f>
        <v>0</v>
      </c>
    </row>
    <row r="1823" spans="1:19" x14ac:dyDescent="0.25">
      <c r="A1823" t="s">
        <v>8648</v>
      </c>
      <c r="B1823" t="s">
        <v>10851</v>
      </c>
      <c r="C1823" t="s">
        <v>8708</v>
      </c>
      <c r="F1823" s="2">
        <f>VLOOKUP(A1823,Izračun!A:J,10,0)</f>
        <v>35.077439999999996</v>
      </c>
      <c r="H1823">
        <f>VLOOKUP(A1823,Izračun!A:F,6,0)</f>
        <v>9</v>
      </c>
      <c r="J1823" t="s">
        <v>14574</v>
      </c>
      <c r="M1823" t="s">
        <v>8709</v>
      </c>
      <c r="Q1823" s="3" t="str">
        <f ca="1">IF(VLOOKUP(A1823,Izračun!A:Q,17,0)=0," ",VLOOKUP(A1823,Izračun!A:Q,17,0))</f>
        <v xml:space="preserve"> </v>
      </c>
      <c r="R1823" t="s">
        <v>8710</v>
      </c>
      <c r="S1823" t="str">
        <f ca="1">Izračun!$T$1</f>
        <v>0</v>
      </c>
    </row>
    <row r="1824" spans="1:19" x14ac:dyDescent="0.25">
      <c r="A1824" t="s">
        <v>2908</v>
      </c>
      <c r="B1824" t="s">
        <v>14044</v>
      </c>
      <c r="C1824" t="s">
        <v>8708</v>
      </c>
      <c r="F1824" s="2">
        <f>VLOOKUP(A1824,Izračun!A:J,10,0)</f>
        <v>35.393664000000001</v>
      </c>
      <c r="H1824">
        <f>VLOOKUP(A1824,Izračun!A:F,6,0)</f>
        <v>9</v>
      </c>
      <c r="J1824" t="s">
        <v>14574</v>
      </c>
      <c r="M1824" t="s">
        <v>8709</v>
      </c>
      <c r="Q1824" s="3" t="str">
        <f ca="1">IF(VLOOKUP(A1824,Izračun!A:Q,17,0)=0," ",VLOOKUP(A1824,Izračun!A:Q,17,0))</f>
        <v xml:space="preserve"> </v>
      </c>
      <c r="R1824" t="s">
        <v>8710</v>
      </c>
      <c r="S1824" t="str">
        <f ca="1">Izračun!$T$1</f>
        <v>0</v>
      </c>
    </row>
    <row r="1825" spans="1:19" x14ac:dyDescent="0.25">
      <c r="A1825" t="s">
        <v>4966</v>
      </c>
      <c r="B1825" t="s">
        <v>12524</v>
      </c>
      <c r="C1825" t="s">
        <v>8708</v>
      </c>
      <c r="F1825" s="2">
        <f>VLOOKUP(A1825,Izračun!A:J,10,0)</f>
        <v>35.401716</v>
      </c>
      <c r="H1825">
        <f>VLOOKUP(A1825,Izračun!A:F,6,0)</f>
        <v>19</v>
      </c>
      <c r="J1825" t="s">
        <v>14574</v>
      </c>
      <c r="M1825" t="s">
        <v>8709</v>
      </c>
      <c r="Q1825" s="3" t="str">
        <f ca="1">IF(VLOOKUP(A1825,Izračun!A:Q,17,0)=0," ",VLOOKUP(A1825,Izračun!A:Q,17,0))</f>
        <v xml:space="preserve"> </v>
      </c>
      <c r="R1825" t="s">
        <v>8710</v>
      </c>
      <c r="S1825" t="str">
        <f ca="1">Izračun!$T$1</f>
        <v>0</v>
      </c>
    </row>
    <row r="1826" spans="1:19" x14ac:dyDescent="0.25">
      <c r="A1826" t="s">
        <v>4974</v>
      </c>
      <c r="B1826" t="s">
        <v>12576</v>
      </c>
      <c r="C1826" t="s">
        <v>8708</v>
      </c>
      <c r="F1826" s="2">
        <f>VLOOKUP(A1826,Izračun!A:J,10,0)</f>
        <v>35.401716</v>
      </c>
      <c r="H1826">
        <f>VLOOKUP(A1826,Izračun!A:F,6,0)</f>
        <v>20</v>
      </c>
      <c r="J1826" t="s">
        <v>14574</v>
      </c>
      <c r="M1826" t="s">
        <v>8709</v>
      </c>
      <c r="Q1826" s="3" t="str">
        <f ca="1">IF(VLOOKUP(A1826,Izračun!A:Q,17,0)=0," ",VLOOKUP(A1826,Izračun!A:Q,17,0))</f>
        <v xml:space="preserve"> </v>
      </c>
      <c r="R1826" t="s">
        <v>8710</v>
      </c>
      <c r="S1826" t="str">
        <f ca="1">Izračun!$T$1</f>
        <v>0</v>
      </c>
    </row>
    <row r="1827" spans="1:19" x14ac:dyDescent="0.25">
      <c r="A1827" t="s">
        <v>4968</v>
      </c>
      <c r="B1827" t="s">
        <v>12555</v>
      </c>
      <c r="C1827" t="s">
        <v>8708</v>
      </c>
      <c r="F1827" s="2">
        <f>VLOOKUP(A1827,Izračun!A:J,10,0)</f>
        <v>35.401716</v>
      </c>
      <c r="H1827">
        <f>VLOOKUP(A1827,Izračun!A:F,6,0)</f>
        <v>2</v>
      </c>
      <c r="J1827" t="s">
        <v>14574</v>
      </c>
      <c r="M1827" t="s">
        <v>8709</v>
      </c>
      <c r="Q1827" s="3" t="str">
        <f ca="1">IF(VLOOKUP(A1827,Izračun!A:Q,17,0)=0," ",VLOOKUP(A1827,Izračun!A:Q,17,0))</f>
        <v xml:space="preserve"> </v>
      </c>
      <c r="R1827" t="s">
        <v>8710</v>
      </c>
      <c r="S1827" t="str">
        <f ca="1">Izračun!$T$1</f>
        <v>0</v>
      </c>
    </row>
    <row r="1828" spans="1:19" x14ac:dyDescent="0.25">
      <c r="A1828" t="s">
        <v>4964</v>
      </c>
      <c r="B1828" t="s">
        <v>12607</v>
      </c>
      <c r="C1828" t="s">
        <v>8708</v>
      </c>
      <c r="F1828" s="2">
        <f>VLOOKUP(A1828,Izračun!A:J,10,0)</f>
        <v>35.401716</v>
      </c>
      <c r="H1828">
        <f>VLOOKUP(A1828,Izračun!A:F,6,0)</f>
        <v>18</v>
      </c>
      <c r="J1828" t="s">
        <v>14574</v>
      </c>
      <c r="M1828" t="s">
        <v>8709</v>
      </c>
      <c r="Q1828" s="3" t="str">
        <f ca="1">IF(VLOOKUP(A1828,Izračun!A:Q,17,0)=0," ",VLOOKUP(A1828,Izračun!A:Q,17,0))</f>
        <v xml:space="preserve"> </v>
      </c>
      <c r="R1828" t="s">
        <v>8710</v>
      </c>
      <c r="S1828" t="str">
        <f ca="1">Izračun!$T$1</f>
        <v>0</v>
      </c>
    </row>
    <row r="1829" spans="1:19" x14ac:dyDescent="0.25">
      <c r="A1829" t="s">
        <v>4960</v>
      </c>
      <c r="B1829" t="s">
        <v>12597</v>
      </c>
      <c r="C1829" t="s">
        <v>8708</v>
      </c>
      <c r="F1829" s="2">
        <f>VLOOKUP(A1829,Izračun!A:J,10,0)</f>
        <v>35.401716</v>
      </c>
      <c r="H1829">
        <f>VLOOKUP(A1829,Izračun!A:F,6,0)</f>
        <v>0</v>
      </c>
      <c r="J1829" t="s">
        <v>14574</v>
      </c>
      <c r="M1829" t="s">
        <v>8709</v>
      </c>
      <c r="Q1829" s="3" t="str">
        <f ca="1">IF(VLOOKUP(A1829,Izračun!A:Q,17,0)=0," ",VLOOKUP(A1829,Izračun!A:Q,17,0))</f>
        <v xml:space="preserve"> </v>
      </c>
      <c r="R1829" t="s">
        <v>8710</v>
      </c>
      <c r="S1829" t="str">
        <f ca="1">Izračun!$T$1</f>
        <v>0</v>
      </c>
    </row>
    <row r="1830" spans="1:19" x14ac:dyDescent="0.25">
      <c r="A1830" t="s">
        <v>4972</v>
      </c>
      <c r="B1830" t="s">
        <v>12587</v>
      </c>
      <c r="C1830" t="s">
        <v>8708</v>
      </c>
      <c r="F1830" s="2">
        <f>VLOOKUP(A1830,Izračun!A:J,10,0)</f>
        <v>35.401716</v>
      </c>
      <c r="H1830">
        <f>VLOOKUP(A1830,Izračun!A:F,6,0)</f>
        <v>21</v>
      </c>
      <c r="J1830" t="s">
        <v>14574</v>
      </c>
      <c r="M1830" t="s">
        <v>8709</v>
      </c>
      <c r="Q1830" s="3" t="str">
        <f ca="1">IF(VLOOKUP(A1830,Izračun!A:Q,17,0)=0," ",VLOOKUP(A1830,Izračun!A:Q,17,0))</f>
        <v xml:space="preserve"> </v>
      </c>
      <c r="R1830" t="s">
        <v>8710</v>
      </c>
      <c r="S1830" t="str">
        <f ca="1">Izračun!$T$1</f>
        <v>0</v>
      </c>
    </row>
    <row r="1831" spans="1:19" x14ac:dyDescent="0.25">
      <c r="A1831" t="s">
        <v>4962</v>
      </c>
      <c r="B1831" t="s">
        <v>12526</v>
      </c>
      <c r="C1831" t="s">
        <v>8708</v>
      </c>
      <c r="F1831" s="2">
        <f>VLOOKUP(A1831,Izračun!A:J,10,0)</f>
        <v>35.401716</v>
      </c>
      <c r="H1831">
        <f>VLOOKUP(A1831,Izračun!A:F,6,0)</f>
        <v>10</v>
      </c>
      <c r="J1831" t="s">
        <v>14574</v>
      </c>
      <c r="M1831" t="s">
        <v>8709</v>
      </c>
      <c r="Q1831" s="3" t="str">
        <f ca="1">IF(VLOOKUP(A1831,Izračun!A:Q,17,0)=0," ",VLOOKUP(A1831,Izračun!A:Q,17,0))</f>
        <v xml:space="preserve"> </v>
      </c>
      <c r="R1831" t="s">
        <v>8710</v>
      </c>
      <c r="S1831" t="str">
        <f ca="1">Izračun!$T$1</f>
        <v>0</v>
      </c>
    </row>
    <row r="1832" spans="1:19" x14ac:dyDescent="0.25">
      <c r="A1832" t="s">
        <v>2945</v>
      </c>
      <c r="B1832" t="s">
        <v>9387</v>
      </c>
      <c r="C1832" t="s">
        <v>8708</v>
      </c>
      <c r="F1832" s="2">
        <f>VLOOKUP(A1832,Izračun!A:J,10,0)</f>
        <v>36.424320000000002</v>
      </c>
      <c r="H1832">
        <f>VLOOKUP(A1832,Izračun!A:F,6,0)</f>
        <v>26</v>
      </c>
      <c r="J1832" t="s">
        <v>14574</v>
      </c>
      <c r="M1832" t="s">
        <v>8709</v>
      </c>
      <c r="Q1832" s="3" t="str">
        <f ca="1">IF(VLOOKUP(A1832,Izračun!A:Q,17,0)=0," ",VLOOKUP(A1832,Izračun!A:Q,17,0))</f>
        <v xml:space="preserve"> </v>
      </c>
      <c r="R1832" t="s">
        <v>8710</v>
      </c>
      <c r="S1832" t="str">
        <f ca="1">Izračun!$T$1</f>
        <v>0</v>
      </c>
    </row>
    <row r="1833" spans="1:19" x14ac:dyDescent="0.25">
      <c r="A1833" t="s">
        <v>6959</v>
      </c>
      <c r="B1833" t="s">
        <v>9563</v>
      </c>
      <c r="C1833" t="s">
        <v>8708</v>
      </c>
      <c r="F1833" s="2">
        <f>VLOOKUP(A1833,Izračun!A:J,10,0)</f>
        <v>31.11</v>
      </c>
      <c r="H1833">
        <f>VLOOKUP(A1833,Izračun!A:F,6,0)</f>
        <v>12</v>
      </c>
      <c r="J1833" t="s">
        <v>14574</v>
      </c>
      <c r="M1833" t="s">
        <v>8709</v>
      </c>
      <c r="Q1833" s="3" t="str">
        <f ca="1">IF(VLOOKUP(A1833,Izračun!A:Q,17,0)=0," ",VLOOKUP(A1833,Izračun!A:Q,17,0))</f>
        <v xml:space="preserve"> </v>
      </c>
      <c r="R1833" t="s">
        <v>8710</v>
      </c>
      <c r="S1833" t="str">
        <f ca="1">Izračun!$T$1</f>
        <v>0</v>
      </c>
    </row>
    <row r="1834" spans="1:19" x14ac:dyDescent="0.25">
      <c r="A1834" t="s">
        <v>7905</v>
      </c>
      <c r="B1834" t="s">
        <v>8869</v>
      </c>
      <c r="C1834" t="s">
        <v>8708</v>
      </c>
      <c r="F1834" s="2">
        <f>VLOOKUP(A1834,Izračun!A:J,10,0)</f>
        <v>35.604479999999995</v>
      </c>
      <c r="H1834">
        <f>VLOOKUP(A1834,Izračun!A:F,6,0)</f>
        <v>0</v>
      </c>
      <c r="J1834" t="s">
        <v>14574</v>
      </c>
      <c r="M1834" t="s">
        <v>8709</v>
      </c>
      <c r="Q1834" s="3" t="str">
        <f ca="1">IF(VLOOKUP(A1834,Izračun!A:Q,17,0)=0," ",VLOOKUP(A1834,Izračun!A:Q,17,0))</f>
        <v xml:space="preserve"> </v>
      </c>
      <c r="R1834" t="s">
        <v>8710</v>
      </c>
      <c r="S1834" t="str">
        <f ca="1">Izračun!$T$1</f>
        <v>0</v>
      </c>
    </row>
    <row r="1835" spans="1:19" x14ac:dyDescent="0.25">
      <c r="A1835" t="s">
        <v>6241</v>
      </c>
      <c r="B1835" t="s">
        <v>9429</v>
      </c>
      <c r="C1835" t="s">
        <v>8708</v>
      </c>
      <c r="F1835" s="2">
        <f>VLOOKUP(A1835,Izračun!A:J,10,0)</f>
        <v>35.665480000000002</v>
      </c>
      <c r="H1835">
        <f>VLOOKUP(A1835,Izračun!A:F,6,0)</f>
        <v>3</v>
      </c>
      <c r="J1835" t="s">
        <v>14574</v>
      </c>
      <c r="M1835" t="s">
        <v>8709</v>
      </c>
      <c r="Q1835" s="3" t="str">
        <f ca="1">IF(VLOOKUP(A1835,Izračun!A:Q,17,0)=0," ",VLOOKUP(A1835,Izračun!A:Q,17,0))</f>
        <v xml:space="preserve"> </v>
      </c>
      <c r="R1835" t="s">
        <v>8710</v>
      </c>
      <c r="S1835" t="str">
        <f ca="1">Izračun!$T$1</f>
        <v>0</v>
      </c>
    </row>
    <row r="1836" spans="1:19" x14ac:dyDescent="0.25">
      <c r="A1836" t="s">
        <v>350</v>
      </c>
      <c r="B1836" t="s">
        <v>9489</v>
      </c>
      <c r="C1836" t="s">
        <v>8708</v>
      </c>
      <c r="F1836" s="2">
        <f>VLOOKUP(A1836,Izračun!A:J,10,0)</f>
        <v>35.722819999999999</v>
      </c>
      <c r="H1836">
        <f>VLOOKUP(A1836,Izračun!A:F,6,0)</f>
        <v>153</v>
      </c>
      <c r="J1836" t="s">
        <v>14574</v>
      </c>
      <c r="M1836" t="s">
        <v>8709</v>
      </c>
      <c r="Q1836" s="3" t="str">
        <f ca="1">IF(VLOOKUP(A1836,Izračun!A:Q,17,0)=0," ",VLOOKUP(A1836,Izračun!A:Q,17,0))</f>
        <v xml:space="preserve"> </v>
      </c>
      <c r="R1836" t="s">
        <v>8710</v>
      </c>
      <c r="S1836" t="str">
        <f ca="1">Izračun!$T$1</f>
        <v>0</v>
      </c>
    </row>
    <row r="1837" spans="1:19" x14ac:dyDescent="0.25">
      <c r="A1837" t="s">
        <v>554</v>
      </c>
      <c r="B1837" t="s">
        <v>11988</v>
      </c>
      <c r="C1837" t="s">
        <v>8708</v>
      </c>
      <c r="F1837" s="2">
        <f>VLOOKUP(A1837,Izračun!A:J,10,0)</f>
        <v>35.780159999999995</v>
      </c>
      <c r="H1837">
        <f>VLOOKUP(A1837,Izračun!A:F,6,0)</f>
        <v>2</v>
      </c>
      <c r="J1837" t="s">
        <v>14574</v>
      </c>
      <c r="M1837" t="s">
        <v>8709</v>
      </c>
      <c r="Q1837" s="3" t="str">
        <f ca="1">IF(VLOOKUP(A1837,Izračun!A:Q,17,0)=0," ",VLOOKUP(A1837,Izračun!A:Q,17,0))</f>
        <v xml:space="preserve"> </v>
      </c>
      <c r="R1837" t="s">
        <v>8710</v>
      </c>
      <c r="S1837" t="str">
        <f ca="1">Izračun!$T$1</f>
        <v>0</v>
      </c>
    </row>
    <row r="1838" spans="1:19" x14ac:dyDescent="0.25">
      <c r="A1838" t="s">
        <v>8251</v>
      </c>
      <c r="B1838" t="s">
        <v>11936</v>
      </c>
      <c r="C1838" t="s">
        <v>8708</v>
      </c>
      <c r="F1838" s="2">
        <f>VLOOKUP(A1838,Izračun!A:J,10,0)</f>
        <v>35.808219999999999</v>
      </c>
      <c r="H1838">
        <f>VLOOKUP(A1838,Izračun!A:F,6,0)</f>
        <v>0</v>
      </c>
      <c r="J1838" t="s">
        <v>14574</v>
      </c>
      <c r="M1838" t="s">
        <v>8709</v>
      </c>
      <c r="Q1838" s="3" t="str">
        <f ca="1">IF(VLOOKUP(A1838,Izračun!A:Q,17,0)=0," ",VLOOKUP(A1838,Izračun!A:Q,17,0))</f>
        <v xml:space="preserve"> </v>
      </c>
      <c r="R1838" t="s">
        <v>8710</v>
      </c>
      <c r="S1838" t="str">
        <f ca="1">Izračun!$T$1</f>
        <v>0</v>
      </c>
    </row>
    <row r="1839" spans="1:19" x14ac:dyDescent="0.25">
      <c r="A1839" t="s">
        <v>6539</v>
      </c>
      <c r="B1839" t="s">
        <v>12877</v>
      </c>
      <c r="C1839" t="s">
        <v>8708</v>
      </c>
      <c r="F1839" s="2">
        <f>VLOOKUP(A1839,Izračun!A:J,10,0)</f>
        <v>29.351980000000001</v>
      </c>
      <c r="H1839">
        <f>VLOOKUP(A1839,Izračun!A:F,6,0)</f>
        <v>6</v>
      </c>
      <c r="J1839" t="s">
        <v>14574</v>
      </c>
      <c r="M1839" t="s">
        <v>8709</v>
      </c>
      <c r="Q1839" s="3" t="str">
        <f ca="1">IF(VLOOKUP(A1839,Izračun!A:Q,17,0)=0," ",VLOOKUP(A1839,Izračun!A:Q,17,0))</f>
        <v xml:space="preserve"> </v>
      </c>
      <c r="R1839" t="s">
        <v>8710</v>
      </c>
      <c r="S1839" t="str">
        <f ca="1">Izračun!$T$1</f>
        <v>0</v>
      </c>
    </row>
    <row r="1840" spans="1:19" x14ac:dyDescent="0.25">
      <c r="A1840" t="s">
        <v>8249</v>
      </c>
      <c r="B1840" t="s">
        <v>11910</v>
      </c>
      <c r="C1840" t="s">
        <v>8708</v>
      </c>
      <c r="F1840" s="2">
        <f>VLOOKUP(A1840,Izračun!A:J,10,0)</f>
        <v>35.808219999999999</v>
      </c>
      <c r="H1840">
        <f>VLOOKUP(A1840,Izračun!A:F,6,0)</f>
        <v>0</v>
      </c>
      <c r="J1840" t="s">
        <v>14574</v>
      </c>
      <c r="M1840" t="s">
        <v>8709</v>
      </c>
      <c r="Q1840" s="3" t="str">
        <f ca="1">IF(VLOOKUP(A1840,Izračun!A:Q,17,0)=0," ",VLOOKUP(A1840,Izračun!A:Q,17,0))</f>
        <v xml:space="preserve"> </v>
      </c>
      <c r="R1840" t="s">
        <v>8710</v>
      </c>
      <c r="S1840" t="str">
        <f ca="1">Izračun!$T$1</f>
        <v>0</v>
      </c>
    </row>
    <row r="1841" spans="1:19" x14ac:dyDescent="0.25">
      <c r="A1841" t="s">
        <v>1838</v>
      </c>
      <c r="B1841" t="s">
        <v>13217</v>
      </c>
      <c r="C1841" t="s">
        <v>8708</v>
      </c>
      <c r="F1841" s="2">
        <f>VLOOKUP(A1841,Izračun!A:J,10,0)</f>
        <v>35.954375999999996</v>
      </c>
      <c r="H1841">
        <f>VLOOKUP(A1841,Izračun!A:F,6,0)</f>
        <v>0</v>
      </c>
      <c r="J1841" t="s">
        <v>14574</v>
      </c>
      <c r="M1841" t="s">
        <v>8709</v>
      </c>
      <c r="Q1841" s="3" t="str">
        <f ca="1">IF(VLOOKUP(A1841,Izračun!A:Q,17,0)=0," ",VLOOKUP(A1841,Izračun!A:Q,17,0))</f>
        <v xml:space="preserve"> </v>
      </c>
      <c r="R1841" t="s">
        <v>8710</v>
      </c>
      <c r="S1841" t="str">
        <f ca="1">Izračun!$T$1</f>
        <v>0</v>
      </c>
    </row>
    <row r="1842" spans="1:19" x14ac:dyDescent="0.25">
      <c r="A1842" t="s">
        <v>7903</v>
      </c>
      <c r="B1842" t="s">
        <v>8868</v>
      </c>
      <c r="C1842" t="s">
        <v>8708</v>
      </c>
      <c r="F1842" s="2">
        <f>VLOOKUP(A1842,Izračun!A:J,10,0)</f>
        <v>36.195818880000004</v>
      </c>
      <c r="H1842">
        <f>VLOOKUP(A1842,Izračun!A:F,6,0)</f>
        <v>0</v>
      </c>
      <c r="J1842" t="s">
        <v>14574</v>
      </c>
      <c r="M1842" t="s">
        <v>8709</v>
      </c>
      <c r="Q1842" s="3" t="str">
        <f ca="1">IF(VLOOKUP(A1842,Izračun!A:Q,17,0)=0," ",VLOOKUP(A1842,Izračun!A:Q,17,0))</f>
        <v xml:space="preserve"> </v>
      </c>
      <c r="R1842" t="s">
        <v>8710</v>
      </c>
      <c r="S1842" t="str">
        <f ca="1">Izračun!$T$1</f>
        <v>0</v>
      </c>
    </row>
    <row r="1843" spans="1:19" x14ac:dyDescent="0.25">
      <c r="A1843" t="s">
        <v>6744</v>
      </c>
      <c r="B1843" t="s">
        <v>9358</v>
      </c>
      <c r="C1843" t="s">
        <v>8708</v>
      </c>
      <c r="F1843" s="2">
        <f>VLOOKUP(A1843,Izračun!A:J,10,0)</f>
        <v>28.752960000000002</v>
      </c>
      <c r="H1843">
        <f>VLOOKUP(A1843,Izračun!A:F,6,0)</f>
        <v>211</v>
      </c>
      <c r="J1843" t="s">
        <v>14574</v>
      </c>
      <c r="M1843" t="s">
        <v>8709</v>
      </c>
      <c r="Q1843" s="3">
        <f ca="1">IF(VLOOKUP(A1843,Izračun!A:Q,17,0)=0," ",VLOOKUP(A1843,Izračun!A:Q,17,0))</f>
        <v>26.9559</v>
      </c>
      <c r="R1843" t="s">
        <v>8710</v>
      </c>
      <c r="S1843" t="str">
        <f ca="1">Izračun!$T$1</f>
        <v>0</v>
      </c>
    </row>
    <row r="1844" spans="1:19" x14ac:dyDescent="0.25">
      <c r="A1844" t="s">
        <v>7908</v>
      </c>
      <c r="B1844" t="s">
        <v>8718</v>
      </c>
      <c r="C1844" t="s">
        <v>8708</v>
      </c>
      <c r="F1844" s="2">
        <f>VLOOKUP(A1844,Izračun!A:J,10,0)</f>
        <v>36.424320000000002</v>
      </c>
      <c r="H1844">
        <f>VLOOKUP(A1844,Izračun!A:F,6,0)</f>
        <v>0</v>
      </c>
      <c r="J1844" t="s">
        <v>14574</v>
      </c>
      <c r="M1844" t="s">
        <v>8709</v>
      </c>
      <c r="Q1844" s="3" t="str">
        <f ca="1">IF(VLOOKUP(A1844,Izračun!A:Q,17,0)=0," ",VLOOKUP(A1844,Izračun!A:Q,17,0))</f>
        <v xml:space="preserve"> </v>
      </c>
      <c r="R1844" t="s">
        <v>8710</v>
      </c>
      <c r="S1844" t="str">
        <f ca="1">Izračun!$T$1</f>
        <v>0</v>
      </c>
    </row>
    <row r="1845" spans="1:19" x14ac:dyDescent="0.25">
      <c r="A1845" t="s">
        <v>2934</v>
      </c>
      <c r="B1845" t="s">
        <v>9392</v>
      </c>
      <c r="C1845" t="s">
        <v>8708</v>
      </c>
      <c r="F1845" s="2">
        <f>VLOOKUP(A1845,Izračun!A:J,10,0)</f>
        <v>36.437905919999999</v>
      </c>
      <c r="H1845">
        <f>VLOOKUP(A1845,Izračun!A:F,6,0)</f>
        <v>15</v>
      </c>
      <c r="J1845" t="s">
        <v>14574</v>
      </c>
      <c r="M1845" t="s">
        <v>8709</v>
      </c>
      <c r="Q1845" s="3" t="str">
        <f ca="1">IF(VLOOKUP(A1845,Izračun!A:Q,17,0)=0," ",VLOOKUP(A1845,Izračun!A:Q,17,0))</f>
        <v xml:space="preserve"> </v>
      </c>
      <c r="R1845" t="s">
        <v>8710</v>
      </c>
      <c r="S1845" t="str">
        <f ca="1">Izračun!$T$1</f>
        <v>0</v>
      </c>
    </row>
    <row r="1846" spans="1:19" x14ac:dyDescent="0.25">
      <c r="A1846" t="s">
        <v>4622</v>
      </c>
      <c r="B1846" t="s">
        <v>12025</v>
      </c>
      <c r="C1846" t="s">
        <v>8708</v>
      </c>
      <c r="F1846" s="2">
        <f>VLOOKUP(A1846,Izračun!A:J,10,0)</f>
        <v>36.468240000000002</v>
      </c>
      <c r="H1846">
        <f>VLOOKUP(A1846,Izračun!A:F,6,0)</f>
        <v>3</v>
      </c>
      <c r="J1846" t="s">
        <v>14574</v>
      </c>
      <c r="M1846" t="s">
        <v>8709</v>
      </c>
      <c r="Q1846" s="3" t="str">
        <f ca="1">IF(VLOOKUP(A1846,Izračun!A:Q,17,0)=0," ",VLOOKUP(A1846,Izračun!A:Q,17,0))</f>
        <v xml:space="preserve"> </v>
      </c>
      <c r="R1846" t="s">
        <v>8710</v>
      </c>
      <c r="S1846" t="str">
        <f ca="1">Izračun!$T$1</f>
        <v>0</v>
      </c>
    </row>
    <row r="1847" spans="1:19" x14ac:dyDescent="0.25">
      <c r="A1847" t="s">
        <v>6450</v>
      </c>
      <c r="B1847" t="s">
        <v>13900</v>
      </c>
      <c r="C1847" t="s">
        <v>8708</v>
      </c>
      <c r="F1847" s="2">
        <f>VLOOKUP(A1847,Izračun!A:J,10,0)</f>
        <v>36.539000000000001</v>
      </c>
      <c r="H1847">
        <f>VLOOKUP(A1847,Izračun!A:F,6,0)</f>
        <v>0</v>
      </c>
      <c r="J1847" t="s">
        <v>14574</v>
      </c>
      <c r="M1847" t="s">
        <v>8709</v>
      </c>
      <c r="Q1847" s="3" t="str">
        <f ca="1">IF(VLOOKUP(A1847,Izračun!A:Q,17,0)=0," ",VLOOKUP(A1847,Izračun!A:Q,17,0))</f>
        <v xml:space="preserve"> </v>
      </c>
      <c r="R1847" t="s">
        <v>8710</v>
      </c>
      <c r="S1847" t="str">
        <f ca="1">Izračun!$T$1</f>
        <v>0</v>
      </c>
    </row>
    <row r="1848" spans="1:19" x14ac:dyDescent="0.25">
      <c r="A1848" t="s">
        <v>5319</v>
      </c>
      <c r="B1848" t="s">
        <v>14085</v>
      </c>
      <c r="C1848" t="s">
        <v>8708</v>
      </c>
      <c r="F1848" s="2">
        <f>VLOOKUP(A1848,Izračun!A:J,10,0)</f>
        <v>36.658560000000001</v>
      </c>
      <c r="H1848">
        <f>VLOOKUP(A1848,Izračun!A:F,6,0)</f>
        <v>7</v>
      </c>
      <c r="J1848" t="s">
        <v>14574</v>
      </c>
      <c r="M1848" t="s">
        <v>8709</v>
      </c>
      <c r="Q1848" s="3" t="str">
        <f ca="1">IF(VLOOKUP(A1848,Izračun!A:Q,17,0)=0," ",VLOOKUP(A1848,Izračun!A:Q,17,0))</f>
        <v xml:space="preserve"> </v>
      </c>
      <c r="R1848" t="s">
        <v>8710</v>
      </c>
      <c r="S1848" t="str">
        <f ca="1">Izračun!$T$1</f>
        <v>0</v>
      </c>
    </row>
    <row r="1849" spans="1:19" x14ac:dyDescent="0.25">
      <c r="A1849" t="s">
        <v>904</v>
      </c>
      <c r="B1849" t="s">
        <v>8772</v>
      </c>
      <c r="C1849" t="s">
        <v>8708</v>
      </c>
      <c r="F1849" s="2">
        <f>VLOOKUP(A1849,Izračun!A:J,10,0)</f>
        <v>36.754939999999998</v>
      </c>
      <c r="H1849">
        <f>VLOOKUP(A1849,Izračun!A:F,6,0)</f>
        <v>3</v>
      </c>
      <c r="J1849" t="s">
        <v>14574</v>
      </c>
      <c r="M1849" t="s">
        <v>8709</v>
      </c>
      <c r="Q1849" s="3" t="str">
        <f ca="1">IF(VLOOKUP(A1849,Izračun!A:Q,17,0)=0," ",VLOOKUP(A1849,Izračun!A:Q,17,0))</f>
        <v xml:space="preserve"> </v>
      </c>
      <c r="R1849" t="s">
        <v>8710</v>
      </c>
      <c r="S1849" t="str">
        <f ca="1">Izračun!$T$1</f>
        <v>0</v>
      </c>
    </row>
    <row r="1850" spans="1:19" x14ac:dyDescent="0.25">
      <c r="A1850" t="s">
        <v>4471</v>
      </c>
      <c r="B1850" t="s">
        <v>9343</v>
      </c>
      <c r="C1850" t="s">
        <v>8708</v>
      </c>
      <c r="F1850" s="2">
        <f>VLOOKUP(A1850,Izračun!A:J,10,0)</f>
        <v>36.775679999999994</v>
      </c>
      <c r="H1850">
        <f>VLOOKUP(A1850,Izračun!A:F,6,0)</f>
        <v>0</v>
      </c>
      <c r="J1850" t="s">
        <v>14574</v>
      </c>
      <c r="M1850" t="s">
        <v>8709</v>
      </c>
      <c r="Q1850" s="3">
        <f ca="1">IF(VLOOKUP(A1850,Izračun!A:Q,17,0)=0," ",VLOOKUP(A1850,Izračun!A:Q,17,0))</f>
        <v>34.477199999999996</v>
      </c>
      <c r="R1850" t="s">
        <v>8710</v>
      </c>
      <c r="S1850" t="str">
        <f ca="1">Izračun!$T$1</f>
        <v>0</v>
      </c>
    </row>
    <row r="1851" spans="1:19" x14ac:dyDescent="0.25">
      <c r="A1851" t="s">
        <v>5525</v>
      </c>
      <c r="B1851" t="s">
        <v>9117</v>
      </c>
      <c r="C1851" t="s">
        <v>8708</v>
      </c>
      <c r="F1851" s="2">
        <f>VLOOKUP(A1851,Izračun!A:J,10,0)</f>
        <v>36.869619999999998</v>
      </c>
      <c r="H1851">
        <f>VLOOKUP(A1851,Izračun!A:F,6,0)</f>
        <v>90</v>
      </c>
      <c r="J1851" t="s">
        <v>14574</v>
      </c>
      <c r="M1851" t="s">
        <v>8709</v>
      </c>
      <c r="Q1851" s="3" t="str">
        <f ca="1">IF(VLOOKUP(A1851,Izračun!A:Q,17,0)=0," ",VLOOKUP(A1851,Izračun!A:Q,17,0))</f>
        <v xml:space="preserve"> </v>
      </c>
      <c r="R1851" t="s">
        <v>8710</v>
      </c>
      <c r="S1851" t="str">
        <f ca="1">Izračun!$T$1</f>
        <v>0</v>
      </c>
    </row>
    <row r="1852" spans="1:19" x14ac:dyDescent="0.25">
      <c r="A1852" t="s">
        <v>10687</v>
      </c>
      <c r="B1852" t="s">
        <v>10707</v>
      </c>
      <c r="C1852" t="s">
        <v>8708</v>
      </c>
      <c r="F1852" s="2">
        <f>VLOOKUP(A1852,Izračun!A:J,10,0)</f>
        <v>36.892799999999994</v>
      </c>
      <c r="H1852">
        <f>VLOOKUP(A1852,Izračun!A:F,6,0)</f>
        <v>18</v>
      </c>
      <c r="J1852" t="s">
        <v>14574</v>
      </c>
      <c r="M1852" t="s">
        <v>8709</v>
      </c>
      <c r="Q1852" s="3" t="str">
        <f ca="1">IF(VLOOKUP(A1852,Izračun!A:Q,17,0)=0," ",VLOOKUP(A1852,Izračun!A:Q,17,0))</f>
        <v xml:space="preserve"> </v>
      </c>
      <c r="R1852" t="s">
        <v>8710</v>
      </c>
      <c r="S1852" t="str">
        <f ca="1">Izračun!$T$1</f>
        <v>0</v>
      </c>
    </row>
    <row r="1853" spans="1:19" x14ac:dyDescent="0.25">
      <c r="A1853" t="s">
        <v>2904</v>
      </c>
      <c r="B1853" t="s">
        <v>13979</v>
      </c>
      <c r="C1853" t="s">
        <v>8708</v>
      </c>
      <c r="F1853" s="2">
        <f>VLOOKUP(A1853,Izračun!A:J,10,0)</f>
        <v>37.009920000000001</v>
      </c>
      <c r="H1853">
        <f>VLOOKUP(A1853,Izračun!A:F,6,0)</f>
        <v>22</v>
      </c>
      <c r="J1853" t="s">
        <v>14574</v>
      </c>
      <c r="M1853" t="s">
        <v>8709</v>
      </c>
      <c r="Q1853" s="3" t="str">
        <f ca="1">IF(VLOOKUP(A1853,Izračun!A:Q,17,0)=0," ",VLOOKUP(A1853,Izračun!A:Q,17,0))</f>
        <v xml:space="preserve"> </v>
      </c>
      <c r="R1853" t="s">
        <v>8710</v>
      </c>
      <c r="S1853" t="str">
        <f ca="1">Izračun!$T$1</f>
        <v>0</v>
      </c>
    </row>
    <row r="1854" spans="1:19" x14ac:dyDescent="0.25">
      <c r="A1854" t="s">
        <v>11611</v>
      </c>
      <c r="B1854" t="s">
        <v>11756</v>
      </c>
      <c r="C1854" t="s">
        <v>8708</v>
      </c>
      <c r="F1854" s="2">
        <f>VLOOKUP(A1854,Izračun!A:J,10,0)</f>
        <v>37.030049999999996</v>
      </c>
      <c r="H1854">
        <f>VLOOKUP(A1854,Izračun!A:F,6,0)</f>
        <v>2</v>
      </c>
      <c r="J1854" t="s">
        <v>14574</v>
      </c>
      <c r="M1854" t="s">
        <v>8709</v>
      </c>
      <c r="Q1854" s="3">
        <f ca="1">IF(VLOOKUP(A1854,Izračun!A:Q,17,0)=0," ",VLOOKUP(A1854,Izračun!A:Q,17,0))</f>
        <v>34.106625000000001</v>
      </c>
      <c r="R1854" t="s">
        <v>8710</v>
      </c>
      <c r="S1854" t="str">
        <f ca="1">Izračun!$T$1</f>
        <v>0</v>
      </c>
    </row>
    <row r="1855" spans="1:19" x14ac:dyDescent="0.25">
      <c r="A1855" t="s">
        <v>6173</v>
      </c>
      <c r="B1855" t="s">
        <v>9510</v>
      </c>
      <c r="C1855" t="s">
        <v>8708</v>
      </c>
      <c r="F1855" s="2">
        <f>VLOOKUP(A1855,Izračun!A:J,10,0)</f>
        <v>37.030049999999996</v>
      </c>
      <c r="H1855">
        <f>VLOOKUP(A1855,Izračun!A:F,6,0)</f>
        <v>0</v>
      </c>
      <c r="J1855" t="s">
        <v>14574</v>
      </c>
      <c r="M1855" t="s">
        <v>8709</v>
      </c>
      <c r="Q1855" s="3">
        <f ca="1">IF(VLOOKUP(A1855,Izračun!A:Q,17,0)=0," ",VLOOKUP(A1855,Izračun!A:Q,17,0))</f>
        <v>34.106625000000001</v>
      </c>
      <c r="R1855" t="s">
        <v>8710</v>
      </c>
      <c r="S1855" t="str">
        <f ca="1">Izračun!$T$1</f>
        <v>0</v>
      </c>
    </row>
    <row r="1856" spans="1:19" x14ac:dyDescent="0.25">
      <c r="A1856" t="s">
        <v>6213</v>
      </c>
      <c r="B1856" t="s">
        <v>13196</v>
      </c>
      <c r="C1856" t="s">
        <v>8708</v>
      </c>
      <c r="F1856" s="2">
        <f>VLOOKUP(A1856,Izračun!A:J,10,0)</f>
        <v>37.070822399999997</v>
      </c>
      <c r="H1856">
        <f>VLOOKUP(A1856,Izračun!A:F,6,0)</f>
        <v>0</v>
      </c>
      <c r="J1856" t="s">
        <v>14574</v>
      </c>
      <c r="M1856" t="s">
        <v>8709</v>
      </c>
      <c r="Q1856" s="3" t="str">
        <f ca="1">IF(VLOOKUP(A1856,Izračun!A:Q,17,0)=0," ",VLOOKUP(A1856,Izračun!A:Q,17,0))</f>
        <v xml:space="preserve"> </v>
      </c>
      <c r="R1856" t="s">
        <v>8710</v>
      </c>
      <c r="S1856" t="str">
        <f ca="1">Izračun!$T$1</f>
        <v>0</v>
      </c>
    </row>
    <row r="1857" spans="1:19" x14ac:dyDescent="0.25">
      <c r="A1857" t="s">
        <v>7603</v>
      </c>
      <c r="B1857" t="s">
        <v>10414</v>
      </c>
      <c r="C1857" t="s">
        <v>8708</v>
      </c>
      <c r="F1857" s="2">
        <f>VLOOKUP(A1857,Izračun!A:J,10,0)</f>
        <v>37.144852</v>
      </c>
      <c r="H1857">
        <f>VLOOKUP(A1857,Izračun!A:F,6,0)</f>
        <v>4</v>
      </c>
      <c r="J1857" t="s">
        <v>14574</v>
      </c>
      <c r="M1857" t="s">
        <v>8709</v>
      </c>
      <c r="Q1857" s="3" t="str">
        <f ca="1">IF(VLOOKUP(A1857,Izračun!A:Q,17,0)=0," ",VLOOKUP(A1857,Izračun!A:Q,17,0))</f>
        <v xml:space="preserve"> </v>
      </c>
      <c r="R1857" t="s">
        <v>8710</v>
      </c>
      <c r="S1857" t="str">
        <f ca="1">Izračun!$T$1</f>
        <v>0</v>
      </c>
    </row>
    <row r="1858" spans="1:19" x14ac:dyDescent="0.25">
      <c r="A1858" t="s">
        <v>6608</v>
      </c>
      <c r="B1858" t="s">
        <v>8806</v>
      </c>
      <c r="C1858" t="s">
        <v>8708</v>
      </c>
      <c r="F1858" s="2">
        <f>VLOOKUP(A1858,Izračun!A:J,10,0)</f>
        <v>37.158759999999994</v>
      </c>
      <c r="H1858">
        <f>VLOOKUP(A1858,Izračun!A:F,6,0)</f>
        <v>20</v>
      </c>
      <c r="J1858" t="s">
        <v>14574</v>
      </c>
      <c r="M1858" t="s">
        <v>8709</v>
      </c>
      <c r="Q1858" s="3" t="str">
        <f ca="1">IF(VLOOKUP(A1858,Izračun!A:Q,17,0)=0," ",VLOOKUP(A1858,Izračun!A:Q,17,0))</f>
        <v xml:space="preserve"> </v>
      </c>
      <c r="R1858" t="s">
        <v>8710</v>
      </c>
      <c r="S1858" t="str">
        <f ca="1">Izračun!$T$1</f>
        <v>0</v>
      </c>
    </row>
    <row r="1859" spans="1:19" x14ac:dyDescent="0.25">
      <c r="A1859" t="s">
        <v>2993</v>
      </c>
      <c r="B1859" t="s">
        <v>12756</v>
      </c>
      <c r="C1859" t="s">
        <v>8708</v>
      </c>
      <c r="F1859" s="2">
        <f>VLOOKUP(A1859,Izračun!A:J,10,0)</f>
        <v>37.244160000000001</v>
      </c>
      <c r="H1859">
        <f>VLOOKUP(A1859,Izračun!A:F,6,0)</f>
        <v>9</v>
      </c>
      <c r="J1859" t="s">
        <v>14574</v>
      </c>
      <c r="M1859" t="s">
        <v>8709</v>
      </c>
      <c r="Q1859" s="3" t="str">
        <f ca="1">IF(VLOOKUP(A1859,Izračun!A:Q,17,0)=0," ",VLOOKUP(A1859,Izračun!A:Q,17,0))</f>
        <v xml:space="preserve"> </v>
      </c>
      <c r="R1859" t="s">
        <v>8710</v>
      </c>
      <c r="S1859" t="str">
        <f ca="1">Izračun!$T$1</f>
        <v>0</v>
      </c>
    </row>
    <row r="1860" spans="1:19" x14ac:dyDescent="0.25">
      <c r="A1860" t="s">
        <v>6154</v>
      </c>
      <c r="B1860" t="s">
        <v>13216</v>
      </c>
      <c r="C1860" t="s">
        <v>8708</v>
      </c>
      <c r="F1860" s="2">
        <f>VLOOKUP(A1860,Izračun!A:J,10,0)</f>
        <v>37.302720000000001</v>
      </c>
      <c r="H1860">
        <f>VLOOKUP(A1860,Izračun!A:F,6,0)</f>
        <v>0</v>
      </c>
      <c r="J1860" t="s">
        <v>14574</v>
      </c>
      <c r="M1860" t="s">
        <v>8709</v>
      </c>
      <c r="Q1860" s="3" t="str">
        <f ca="1">IF(VLOOKUP(A1860,Izračun!A:Q,17,0)=0," ",VLOOKUP(A1860,Izračun!A:Q,17,0))</f>
        <v xml:space="preserve"> </v>
      </c>
      <c r="R1860" t="s">
        <v>8710</v>
      </c>
      <c r="S1860" t="str">
        <f ca="1">Izračun!$T$1</f>
        <v>0</v>
      </c>
    </row>
    <row r="1861" spans="1:19" x14ac:dyDescent="0.25">
      <c r="A1861" t="s">
        <v>10643</v>
      </c>
      <c r="B1861" t="s">
        <v>11023</v>
      </c>
      <c r="C1861" t="s">
        <v>8708</v>
      </c>
      <c r="F1861" s="2">
        <f>VLOOKUP(A1861,Izračun!A:J,10,0)</f>
        <v>37.419840000000001</v>
      </c>
      <c r="H1861">
        <f>VLOOKUP(A1861,Izračun!A:F,6,0)</f>
        <v>0</v>
      </c>
      <c r="J1861" t="s">
        <v>14574</v>
      </c>
      <c r="M1861" t="s">
        <v>8709</v>
      </c>
      <c r="Q1861" s="3" t="str">
        <f ca="1">IF(VLOOKUP(A1861,Izračun!A:Q,17,0)=0," ",VLOOKUP(A1861,Izračun!A:Q,17,0))</f>
        <v xml:space="preserve"> </v>
      </c>
      <c r="R1861" t="s">
        <v>8710</v>
      </c>
      <c r="S1861" t="str">
        <f ca="1">Izračun!$T$1</f>
        <v>0</v>
      </c>
    </row>
    <row r="1862" spans="1:19" x14ac:dyDescent="0.25">
      <c r="A1862" t="s">
        <v>4451</v>
      </c>
      <c r="B1862" t="s">
        <v>9800</v>
      </c>
      <c r="C1862" t="s">
        <v>8708</v>
      </c>
      <c r="F1862" s="2">
        <f>VLOOKUP(A1862,Izračun!A:J,10,0)</f>
        <v>37.454487999999998</v>
      </c>
      <c r="H1862">
        <f>VLOOKUP(A1862,Izračun!A:F,6,0)</f>
        <v>43</v>
      </c>
      <c r="J1862" t="s">
        <v>14574</v>
      </c>
      <c r="M1862" t="s">
        <v>8709</v>
      </c>
      <c r="Q1862" s="3" t="str">
        <f ca="1">IF(VLOOKUP(A1862,Izračun!A:Q,17,0)=0," ",VLOOKUP(A1862,Izračun!A:Q,17,0))</f>
        <v xml:space="preserve"> </v>
      </c>
      <c r="R1862" t="s">
        <v>8710</v>
      </c>
      <c r="S1862" t="str">
        <f ca="1">Izračun!$T$1</f>
        <v>0</v>
      </c>
    </row>
    <row r="1863" spans="1:19" x14ac:dyDescent="0.25">
      <c r="A1863" t="s">
        <v>2343</v>
      </c>
      <c r="B1863" t="s">
        <v>12515</v>
      </c>
      <c r="C1863" t="s">
        <v>8708</v>
      </c>
      <c r="F1863" s="2">
        <f>VLOOKUP(A1863,Izračun!A:J,10,0)</f>
        <v>37.59552</v>
      </c>
      <c r="H1863">
        <f>VLOOKUP(A1863,Izračun!A:F,6,0)</f>
        <v>1</v>
      </c>
      <c r="J1863" t="s">
        <v>14574</v>
      </c>
      <c r="M1863" t="s">
        <v>8709</v>
      </c>
      <c r="Q1863" s="3" t="str">
        <f ca="1">IF(VLOOKUP(A1863,Izračun!A:Q,17,0)=0," ",VLOOKUP(A1863,Izračun!A:Q,17,0))</f>
        <v xml:space="preserve"> </v>
      </c>
      <c r="R1863" t="s">
        <v>8710</v>
      </c>
      <c r="S1863" t="str">
        <f ca="1">Izračun!$T$1</f>
        <v>0</v>
      </c>
    </row>
    <row r="1864" spans="1:19" x14ac:dyDescent="0.25">
      <c r="A1864" t="s">
        <v>6970</v>
      </c>
      <c r="B1864" t="s">
        <v>9560</v>
      </c>
      <c r="C1864" t="s">
        <v>8708</v>
      </c>
      <c r="F1864" s="2">
        <f>VLOOKUP(A1864,Izračun!A:J,10,0)</f>
        <v>37.59552</v>
      </c>
      <c r="H1864">
        <f>VLOOKUP(A1864,Izračun!A:F,6,0)</f>
        <v>5</v>
      </c>
      <c r="J1864" t="s">
        <v>14574</v>
      </c>
      <c r="M1864" t="s">
        <v>8709</v>
      </c>
      <c r="Q1864" s="3" t="str">
        <f ca="1">IF(VLOOKUP(A1864,Izračun!A:Q,17,0)=0," ",VLOOKUP(A1864,Izračun!A:Q,17,0))</f>
        <v xml:space="preserve"> </v>
      </c>
      <c r="R1864" t="s">
        <v>8710</v>
      </c>
      <c r="S1864" t="str">
        <f ca="1">Izračun!$T$1</f>
        <v>0</v>
      </c>
    </row>
    <row r="1865" spans="1:19" x14ac:dyDescent="0.25">
      <c r="A1865" t="s">
        <v>4183</v>
      </c>
      <c r="B1865" t="s">
        <v>12430</v>
      </c>
      <c r="C1865" t="s">
        <v>8708</v>
      </c>
      <c r="F1865" s="2">
        <f>VLOOKUP(A1865,Izračun!A:J,10,0)</f>
        <v>37.59552</v>
      </c>
      <c r="H1865">
        <f>VLOOKUP(A1865,Izračun!A:F,6,0)</f>
        <v>8</v>
      </c>
      <c r="J1865" t="s">
        <v>14574</v>
      </c>
      <c r="M1865" t="s">
        <v>8709</v>
      </c>
      <c r="Q1865" s="3" t="str">
        <f ca="1">IF(VLOOKUP(A1865,Izračun!A:Q,17,0)=0," ",VLOOKUP(A1865,Izračun!A:Q,17,0))</f>
        <v xml:space="preserve"> </v>
      </c>
      <c r="R1865" t="s">
        <v>8710</v>
      </c>
      <c r="S1865" t="str">
        <f ca="1">Izračun!$T$1</f>
        <v>0</v>
      </c>
    </row>
    <row r="1866" spans="1:19" x14ac:dyDescent="0.25">
      <c r="A1866" t="s">
        <v>7467</v>
      </c>
      <c r="B1866" t="s">
        <v>13154</v>
      </c>
      <c r="C1866" t="s">
        <v>8708</v>
      </c>
      <c r="F1866" s="2">
        <f>VLOOKUP(A1866,Izračun!A:J,10,0)</f>
        <v>37.647052799999997</v>
      </c>
      <c r="H1866">
        <f>VLOOKUP(A1866,Izračun!A:F,6,0)</f>
        <v>0</v>
      </c>
      <c r="J1866" t="s">
        <v>14574</v>
      </c>
      <c r="M1866" t="s">
        <v>8709</v>
      </c>
      <c r="Q1866" s="3" t="str">
        <f ca="1">IF(VLOOKUP(A1866,Izračun!A:Q,17,0)=0," ",VLOOKUP(A1866,Izračun!A:Q,17,0))</f>
        <v xml:space="preserve"> </v>
      </c>
      <c r="R1866" t="s">
        <v>8710</v>
      </c>
      <c r="S1866" t="str">
        <f ca="1">Izračun!$T$1</f>
        <v>0</v>
      </c>
    </row>
    <row r="1867" spans="1:19" x14ac:dyDescent="0.25">
      <c r="A1867" t="s">
        <v>5108</v>
      </c>
      <c r="B1867" t="s">
        <v>8866</v>
      </c>
      <c r="C1867" t="s">
        <v>8708</v>
      </c>
      <c r="F1867" s="2">
        <f>VLOOKUP(A1867,Izračun!A:J,10,0)</f>
        <v>37.649085319999998</v>
      </c>
      <c r="H1867">
        <f>VLOOKUP(A1867,Izračun!A:F,6,0)</f>
        <v>10</v>
      </c>
      <c r="J1867" t="s">
        <v>14574</v>
      </c>
      <c r="M1867" t="s">
        <v>8709</v>
      </c>
      <c r="Q1867" s="3" t="str">
        <f ca="1">IF(VLOOKUP(A1867,Izračun!A:Q,17,0)=0," ",VLOOKUP(A1867,Izračun!A:Q,17,0))</f>
        <v xml:space="preserve"> </v>
      </c>
      <c r="R1867" t="s">
        <v>8710</v>
      </c>
      <c r="S1867" t="str">
        <f ca="1">Izračun!$T$1</f>
        <v>0</v>
      </c>
    </row>
    <row r="1868" spans="1:19" x14ac:dyDescent="0.25">
      <c r="A1868" t="s">
        <v>9951</v>
      </c>
      <c r="B1868" t="s">
        <v>12790</v>
      </c>
      <c r="C1868" t="s">
        <v>8708</v>
      </c>
      <c r="F1868" s="2">
        <f>VLOOKUP(A1868,Izračun!A:J,10,0)</f>
        <v>35.954375999999996</v>
      </c>
      <c r="H1868">
        <f>VLOOKUP(A1868,Izračun!A:F,6,0)</f>
        <v>3</v>
      </c>
      <c r="J1868" t="s">
        <v>14574</v>
      </c>
      <c r="M1868" t="s">
        <v>8709</v>
      </c>
      <c r="Q1868" s="3" t="str">
        <f ca="1">IF(VLOOKUP(A1868,Izračun!A:Q,17,0)=0," ",VLOOKUP(A1868,Izračun!A:Q,17,0))</f>
        <v xml:space="preserve"> </v>
      </c>
      <c r="R1868" t="s">
        <v>8710</v>
      </c>
      <c r="S1868" t="str">
        <f ca="1">Izračun!$T$1</f>
        <v>0</v>
      </c>
    </row>
    <row r="1869" spans="1:19" x14ac:dyDescent="0.25">
      <c r="A1869" t="s">
        <v>6852</v>
      </c>
      <c r="B1869" t="s">
        <v>9507</v>
      </c>
      <c r="C1869" t="s">
        <v>8708</v>
      </c>
      <c r="F1869" s="2">
        <f>VLOOKUP(A1869,Izračun!A:J,10,0)</f>
        <v>37.957250000000002</v>
      </c>
      <c r="H1869">
        <f>VLOOKUP(A1869,Izračun!A:F,6,0)</f>
        <v>8</v>
      </c>
      <c r="J1869" t="s">
        <v>14574</v>
      </c>
      <c r="M1869" t="s">
        <v>8709</v>
      </c>
      <c r="Q1869" s="3">
        <f ca="1">IF(VLOOKUP(A1869,Izračun!A:Q,17,0)=0," ",VLOOKUP(A1869,Izračun!A:Q,17,0))</f>
        <v>34.960625</v>
      </c>
      <c r="R1869" t="s">
        <v>8710</v>
      </c>
      <c r="S1869" t="str">
        <f ca="1">Izračun!$T$1</f>
        <v>0</v>
      </c>
    </row>
    <row r="1870" spans="1:19" x14ac:dyDescent="0.25">
      <c r="A1870" t="s">
        <v>8308</v>
      </c>
      <c r="B1870" t="s">
        <v>11026</v>
      </c>
      <c r="C1870" t="s">
        <v>8708</v>
      </c>
      <c r="F1870" s="2">
        <f>VLOOKUP(A1870,Izračun!A:J,10,0)</f>
        <v>37.957250000000002</v>
      </c>
      <c r="H1870">
        <f>VLOOKUP(A1870,Izračun!A:F,6,0)</f>
        <v>12</v>
      </c>
      <c r="J1870" t="s">
        <v>14574</v>
      </c>
      <c r="M1870" t="s">
        <v>8709</v>
      </c>
      <c r="Q1870" s="3">
        <f ca="1">IF(VLOOKUP(A1870,Izračun!A:Q,17,0)=0," ",VLOOKUP(A1870,Izračun!A:Q,17,0))</f>
        <v>34.960625</v>
      </c>
      <c r="R1870" t="s">
        <v>8710</v>
      </c>
      <c r="S1870" t="str">
        <f ca="1">Izračun!$T$1</f>
        <v>0</v>
      </c>
    </row>
    <row r="1871" spans="1:19" x14ac:dyDescent="0.25">
      <c r="A1871" t="s">
        <v>6618</v>
      </c>
      <c r="B1871" t="s">
        <v>12788</v>
      </c>
      <c r="C1871" t="s">
        <v>8708</v>
      </c>
      <c r="F1871" s="2">
        <f>VLOOKUP(A1871,Izračun!A:J,10,0)</f>
        <v>37.987139999999997</v>
      </c>
      <c r="H1871">
        <f>VLOOKUP(A1871,Izračun!A:F,6,0)</f>
        <v>33</v>
      </c>
      <c r="J1871" t="s">
        <v>14574</v>
      </c>
      <c r="M1871" t="s">
        <v>8709</v>
      </c>
      <c r="Q1871" s="3" t="str">
        <f ca="1">IF(VLOOKUP(A1871,Izračun!A:Q,17,0)=0," ",VLOOKUP(A1871,Izračun!A:Q,17,0))</f>
        <v xml:space="preserve"> </v>
      </c>
      <c r="R1871" t="s">
        <v>8710</v>
      </c>
      <c r="S1871" t="str">
        <f ca="1">Izračun!$T$1</f>
        <v>0</v>
      </c>
    </row>
    <row r="1872" spans="1:19" x14ac:dyDescent="0.25">
      <c r="A1872" t="s">
        <v>666</v>
      </c>
      <c r="B1872" t="s">
        <v>9468</v>
      </c>
      <c r="C1872" t="s">
        <v>8708</v>
      </c>
      <c r="F1872" s="2">
        <f>VLOOKUP(A1872,Izračun!A:J,10,0)</f>
        <v>38.345088000000004</v>
      </c>
      <c r="H1872">
        <f>VLOOKUP(A1872,Izračun!A:F,6,0)</f>
        <v>2</v>
      </c>
      <c r="J1872" t="s">
        <v>14574</v>
      </c>
      <c r="M1872" t="s">
        <v>8709</v>
      </c>
      <c r="Q1872" s="3" t="str">
        <f ca="1">IF(VLOOKUP(A1872,Izračun!A:Q,17,0)=0," ",VLOOKUP(A1872,Izračun!A:Q,17,0))</f>
        <v xml:space="preserve"> </v>
      </c>
      <c r="R1872" t="s">
        <v>8710</v>
      </c>
      <c r="S1872" t="str">
        <f ca="1">Izračun!$T$1</f>
        <v>0</v>
      </c>
    </row>
    <row r="1873" spans="1:19" x14ac:dyDescent="0.25">
      <c r="A1873" t="s">
        <v>11289</v>
      </c>
      <c r="B1873" t="s">
        <v>13152</v>
      </c>
      <c r="C1873" t="s">
        <v>8708</v>
      </c>
      <c r="F1873" s="2">
        <f>VLOOKUP(A1873,Izračun!A:J,10,0)</f>
        <v>38.3568</v>
      </c>
      <c r="H1873">
        <f>VLOOKUP(A1873,Izračun!A:F,6,0)</f>
        <v>8</v>
      </c>
      <c r="J1873" t="s">
        <v>14574</v>
      </c>
      <c r="M1873" t="s">
        <v>8709</v>
      </c>
      <c r="Q1873" s="3">
        <f ca="1">IF(VLOOKUP(A1873,Izračun!A:Q,17,0)=0," ",VLOOKUP(A1873,Izračun!A:Q,17,0))</f>
        <v>35.959499999999998</v>
      </c>
      <c r="R1873" t="s">
        <v>8710</v>
      </c>
      <c r="S1873" t="str">
        <f ca="1">Izračun!$T$1</f>
        <v>0</v>
      </c>
    </row>
    <row r="1874" spans="1:19" x14ac:dyDescent="0.25">
      <c r="A1874" t="s">
        <v>11731</v>
      </c>
      <c r="B1874" t="s">
        <v>13942</v>
      </c>
      <c r="C1874" t="s">
        <v>8708</v>
      </c>
      <c r="F1874" s="2">
        <f>VLOOKUP(A1874,Izračun!A:J,10,0)</f>
        <v>38.53248</v>
      </c>
      <c r="H1874">
        <f>VLOOKUP(A1874,Izračun!A:F,6,0)</f>
        <v>0</v>
      </c>
      <c r="J1874" t="s">
        <v>14574</v>
      </c>
      <c r="M1874" t="s">
        <v>8709</v>
      </c>
      <c r="Q1874" s="3" t="str">
        <f ca="1">IF(VLOOKUP(A1874,Izračun!A:Q,17,0)=0," ",VLOOKUP(A1874,Izračun!A:Q,17,0))</f>
        <v xml:space="preserve"> </v>
      </c>
      <c r="R1874" t="s">
        <v>8710</v>
      </c>
      <c r="S1874" t="str">
        <f ca="1">Izračun!$T$1</f>
        <v>0</v>
      </c>
    </row>
    <row r="1875" spans="1:19" x14ac:dyDescent="0.25">
      <c r="A1875" t="s">
        <v>202</v>
      </c>
      <c r="B1875" t="s">
        <v>9372</v>
      </c>
      <c r="C1875" t="s">
        <v>8708</v>
      </c>
      <c r="F1875" s="2">
        <f>VLOOKUP(A1875,Izračun!A:J,10,0)</f>
        <v>38.784546639999995</v>
      </c>
      <c r="H1875">
        <f>VLOOKUP(A1875,Izračun!A:F,6,0)</f>
        <v>5</v>
      </c>
      <c r="J1875" t="s">
        <v>14574</v>
      </c>
      <c r="M1875" t="s">
        <v>8709</v>
      </c>
      <c r="Q1875" s="3" t="str">
        <f ca="1">IF(VLOOKUP(A1875,Izračun!A:Q,17,0)=0," ",VLOOKUP(A1875,Izračun!A:Q,17,0))</f>
        <v xml:space="preserve"> </v>
      </c>
      <c r="R1875" t="s">
        <v>8710</v>
      </c>
      <c r="S1875" t="str">
        <f ca="1">Izračun!$T$1</f>
        <v>0</v>
      </c>
    </row>
    <row r="1876" spans="1:19" x14ac:dyDescent="0.25">
      <c r="A1876" t="s">
        <v>12258</v>
      </c>
      <c r="B1876" t="s">
        <v>13940</v>
      </c>
      <c r="C1876" t="s">
        <v>8708</v>
      </c>
      <c r="F1876" s="2">
        <f>VLOOKUP(A1876,Izračun!A:J,10,0)</f>
        <v>38.814270719999996</v>
      </c>
      <c r="H1876">
        <f>VLOOKUP(A1876,Izračun!A:F,6,0)</f>
        <v>6</v>
      </c>
      <c r="J1876" t="s">
        <v>14574</v>
      </c>
      <c r="M1876" t="s">
        <v>8709</v>
      </c>
      <c r="Q1876" s="3" t="str">
        <f ca="1">IF(VLOOKUP(A1876,Izračun!A:Q,17,0)=0," ",VLOOKUP(A1876,Izračun!A:Q,17,0))</f>
        <v xml:space="preserve"> </v>
      </c>
      <c r="R1876" t="s">
        <v>8710</v>
      </c>
      <c r="S1876" t="str">
        <f ca="1">Izračun!$T$1</f>
        <v>0</v>
      </c>
    </row>
    <row r="1877" spans="1:19" x14ac:dyDescent="0.25">
      <c r="A1877" t="s">
        <v>4741</v>
      </c>
      <c r="B1877" t="s">
        <v>9115</v>
      </c>
      <c r="C1877" t="s">
        <v>8708</v>
      </c>
      <c r="F1877" s="2">
        <f>VLOOKUP(A1877,Izračun!A:J,10,0)</f>
        <v>38.830647999999997</v>
      </c>
      <c r="H1877">
        <f>VLOOKUP(A1877,Izračun!A:F,6,0)</f>
        <v>1</v>
      </c>
      <c r="J1877" t="s">
        <v>14574</v>
      </c>
      <c r="M1877" t="s">
        <v>8709</v>
      </c>
      <c r="Q1877" s="3" t="str">
        <f ca="1">IF(VLOOKUP(A1877,Izračun!A:Q,17,0)=0," ",VLOOKUP(A1877,Izračun!A:Q,17,0))</f>
        <v xml:space="preserve"> </v>
      </c>
      <c r="R1877" t="s">
        <v>8710</v>
      </c>
      <c r="S1877" t="str">
        <f ca="1">Izračun!$T$1</f>
        <v>0</v>
      </c>
    </row>
    <row r="1878" spans="1:19" x14ac:dyDescent="0.25">
      <c r="A1878" t="s">
        <v>6192</v>
      </c>
      <c r="B1878" t="s">
        <v>9357</v>
      </c>
      <c r="C1878" t="s">
        <v>8708</v>
      </c>
      <c r="F1878" s="2">
        <f>VLOOKUP(A1878,Izračun!A:J,10,0)</f>
        <v>32.266559999999998</v>
      </c>
      <c r="H1878">
        <f>VLOOKUP(A1878,Izračun!A:F,6,0)</f>
        <v>66</v>
      </c>
      <c r="J1878" t="s">
        <v>14574</v>
      </c>
      <c r="M1878" t="s">
        <v>8709</v>
      </c>
      <c r="Q1878" s="3">
        <f ca="1">IF(VLOOKUP(A1878,Izračun!A:Q,17,0)=0," ",VLOOKUP(A1878,Izračun!A:Q,17,0))</f>
        <v>30.2499</v>
      </c>
      <c r="R1878" t="s">
        <v>8710</v>
      </c>
      <c r="S1878" t="str">
        <f ca="1">Izračun!$T$1</f>
        <v>0</v>
      </c>
    </row>
    <row r="1879" spans="1:19" x14ac:dyDescent="0.25">
      <c r="A1879" t="s">
        <v>8099</v>
      </c>
      <c r="B1879" t="s">
        <v>11971</v>
      </c>
      <c r="C1879" t="s">
        <v>8708</v>
      </c>
      <c r="F1879" s="2">
        <f>VLOOKUP(A1879,Izračun!A:J,10,0)</f>
        <v>38.933860000000003</v>
      </c>
      <c r="H1879">
        <f>VLOOKUP(A1879,Izračun!A:F,6,0)</f>
        <v>14</v>
      </c>
      <c r="J1879" t="s">
        <v>14574</v>
      </c>
      <c r="M1879" t="s">
        <v>8709</v>
      </c>
      <c r="Q1879" s="3" t="str">
        <f ca="1">IF(VLOOKUP(A1879,Izračun!A:Q,17,0)=0," ",VLOOKUP(A1879,Izračun!A:Q,17,0))</f>
        <v xml:space="preserve"> </v>
      </c>
      <c r="R1879" t="s">
        <v>8710</v>
      </c>
      <c r="S1879" t="str">
        <f ca="1">Izračun!$T$1</f>
        <v>0</v>
      </c>
    </row>
    <row r="1880" spans="1:19" x14ac:dyDescent="0.25">
      <c r="A1880" t="s">
        <v>8283</v>
      </c>
      <c r="B1880" t="s">
        <v>9469</v>
      </c>
      <c r="C1880" t="s">
        <v>8708</v>
      </c>
      <c r="F1880" s="2">
        <f>VLOOKUP(A1880,Izračun!A:J,10,0)</f>
        <v>39.000349999999997</v>
      </c>
      <c r="H1880">
        <f>VLOOKUP(A1880,Izračun!A:F,6,0)</f>
        <v>11</v>
      </c>
      <c r="J1880" t="s">
        <v>14574</v>
      </c>
      <c r="M1880" t="s">
        <v>8709</v>
      </c>
      <c r="Q1880" s="3" t="str">
        <f ca="1">IF(VLOOKUP(A1880,Izračun!A:Q,17,0)=0," ",VLOOKUP(A1880,Izračun!A:Q,17,0))</f>
        <v xml:space="preserve"> </v>
      </c>
      <c r="R1880" t="s">
        <v>8710</v>
      </c>
      <c r="S1880" t="str">
        <f ca="1">Izračun!$T$1</f>
        <v>0</v>
      </c>
    </row>
    <row r="1881" spans="1:19" x14ac:dyDescent="0.25">
      <c r="A1881" t="s">
        <v>8345</v>
      </c>
      <c r="B1881" t="s">
        <v>10415</v>
      </c>
      <c r="C1881" t="s">
        <v>8708</v>
      </c>
      <c r="F1881" s="2">
        <f>VLOOKUP(A1881,Izračun!A:J,10,0)</f>
        <v>39.000959999999992</v>
      </c>
      <c r="H1881">
        <f>VLOOKUP(A1881,Izračun!A:F,6,0)</f>
        <v>8</v>
      </c>
      <c r="J1881" t="s">
        <v>14574</v>
      </c>
      <c r="M1881" t="s">
        <v>8709</v>
      </c>
      <c r="Q1881" s="3" t="str">
        <f ca="1">IF(VLOOKUP(A1881,Izračun!A:Q,17,0)=0," ",VLOOKUP(A1881,Izračun!A:Q,17,0))</f>
        <v xml:space="preserve"> </v>
      </c>
      <c r="R1881" t="s">
        <v>8710</v>
      </c>
      <c r="S1881" t="str">
        <f ca="1">Izračun!$T$1</f>
        <v>0</v>
      </c>
    </row>
    <row r="1882" spans="1:19" x14ac:dyDescent="0.25">
      <c r="A1882" t="s">
        <v>9947</v>
      </c>
      <c r="B1882" t="s">
        <v>10215</v>
      </c>
      <c r="C1882" t="s">
        <v>8708</v>
      </c>
      <c r="F1882" s="2">
        <f>VLOOKUP(A1882,Izračun!A:J,10,0)</f>
        <v>39.978179999999995</v>
      </c>
      <c r="H1882">
        <f>VLOOKUP(A1882,Izračun!A:F,6,0)</f>
        <v>15</v>
      </c>
      <c r="J1882" t="s">
        <v>14574</v>
      </c>
      <c r="M1882" t="s">
        <v>8709</v>
      </c>
      <c r="Q1882" s="3" t="str">
        <f ca="1">IF(VLOOKUP(A1882,Izračun!A:Q,17,0)=0," ",VLOOKUP(A1882,Izračun!A:Q,17,0))</f>
        <v xml:space="preserve"> </v>
      </c>
      <c r="R1882" t="s">
        <v>8710</v>
      </c>
      <c r="S1882" t="str">
        <f ca="1">Izračun!$T$1</f>
        <v>0</v>
      </c>
    </row>
    <row r="1883" spans="1:19" x14ac:dyDescent="0.25">
      <c r="A1883" t="s">
        <v>10832</v>
      </c>
      <c r="B1883" t="s">
        <v>12384</v>
      </c>
      <c r="C1883" t="s">
        <v>8708</v>
      </c>
      <c r="F1883" s="2">
        <f>VLOOKUP(A1883,Izračun!A:J,10,0)</f>
        <v>39.105879999999999</v>
      </c>
      <c r="H1883">
        <f>VLOOKUP(A1883,Izračun!A:F,6,0)</f>
        <v>5</v>
      </c>
      <c r="J1883" t="s">
        <v>14574</v>
      </c>
      <c r="M1883" t="s">
        <v>8709</v>
      </c>
      <c r="Q1883" s="3" t="str">
        <f ca="1">IF(VLOOKUP(A1883,Izračun!A:Q,17,0)=0," ",VLOOKUP(A1883,Izračun!A:Q,17,0))</f>
        <v xml:space="preserve"> </v>
      </c>
      <c r="R1883" t="s">
        <v>8710</v>
      </c>
      <c r="S1883" t="str">
        <f ca="1">Izračun!$T$1</f>
        <v>0</v>
      </c>
    </row>
    <row r="1884" spans="1:19" x14ac:dyDescent="0.25">
      <c r="A1884" t="s">
        <v>6816</v>
      </c>
      <c r="B1884" t="s">
        <v>9125</v>
      </c>
      <c r="C1884" t="s">
        <v>8708</v>
      </c>
      <c r="F1884" s="2">
        <f>VLOOKUP(A1884,Izračun!A:J,10,0)</f>
        <v>39.105879999999999</v>
      </c>
      <c r="H1884">
        <f>VLOOKUP(A1884,Izračun!A:F,6,0)</f>
        <v>0</v>
      </c>
      <c r="J1884" t="s">
        <v>14574</v>
      </c>
      <c r="M1884" t="s">
        <v>8709</v>
      </c>
      <c r="Q1884" s="3" t="str">
        <f ca="1">IF(VLOOKUP(A1884,Izračun!A:Q,17,0)=0," ",VLOOKUP(A1884,Izračun!A:Q,17,0))</f>
        <v xml:space="preserve"> </v>
      </c>
      <c r="R1884" t="s">
        <v>8710</v>
      </c>
      <c r="S1884" t="str">
        <f ca="1">Izračun!$T$1</f>
        <v>0</v>
      </c>
    </row>
    <row r="1885" spans="1:19" x14ac:dyDescent="0.25">
      <c r="A1885" t="s">
        <v>3816</v>
      </c>
      <c r="B1885" t="s">
        <v>10921</v>
      </c>
      <c r="C1885" t="s">
        <v>8708</v>
      </c>
      <c r="F1885" s="2">
        <f>VLOOKUP(A1885,Izračun!A:J,10,0)</f>
        <v>39.155899999999995</v>
      </c>
      <c r="H1885">
        <f>VLOOKUP(A1885,Izračun!A:F,6,0)</f>
        <v>0</v>
      </c>
      <c r="J1885" t="s">
        <v>14574</v>
      </c>
      <c r="M1885" t="s">
        <v>8709</v>
      </c>
      <c r="Q1885" s="3" t="str">
        <f ca="1">IF(VLOOKUP(A1885,Izračun!A:Q,17,0)=0," ",VLOOKUP(A1885,Izračun!A:Q,17,0))</f>
        <v xml:space="preserve"> </v>
      </c>
      <c r="R1885" t="s">
        <v>8710</v>
      </c>
      <c r="S1885" t="str">
        <f ca="1">Izračun!$T$1</f>
        <v>0</v>
      </c>
    </row>
    <row r="1886" spans="1:19" x14ac:dyDescent="0.25">
      <c r="A1886" t="s">
        <v>11643</v>
      </c>
      <c r="B1886" t="s">
        <v>13208</v>
      </c>
      <c r="C1886" t="s">
        <v>8708</v>
      </c>
      <c r="F1886" s="2">
        <f>VLOOKUP(A1886,Izračun!A:J,10,0)</f>
        <v>39.176639999999999</v>
      </c>
      <c r="H1886">
        <f>VLOOKUP(A1886,Izračun!A:F,6,0)</f>
        <v>6</v>
      </c>
      <c r="J1886" t="s">
        <v>14574</v>
      </c>
      <c r="M1886" t="s">
        <v>8709</v>
      </c>
      <c r="Q1886" s="3">
        <f ca="1">IF(VLOOKUP(A1886,Izračun!A:Q,17,0)=0," ",VLOOKUP(A1886,Izračun!A:Q,17,0))</f>
        <v>36.728100000000005</v>
      </c>
      <c r="R1886" t="s">
        <v>8710</v>
      </c>
      <c r="S1886" t="str">
        <f ca="1">Izračun!$T$1</f>
        <v>0</v>
      </c>
    </row>
    <row r="1887" spans="1:19" x14ac:dyDescent="0.25">
      <c r="A1887" t="s">
        <v>9778</v>
      </c>
      <c r="B1887" t="s">
        <v>10210</v>
      </c>
      <c r="C1887" t="s">
        <v>8708</v>
      </c>
      <c r="F1887" s="2">
        <f>VLOOKUP(A1887,Izračun!A:J,10,0)</f>
        <v>39.191768000000003</v>
      </c>
      <c r="H1887">
        <f>VLOOKUP(A1887,Izračun!A:F,6,0)</f>
        <v>3</v>
      </c>
      <c r="J1887" t="s">
        <v>14574</v>
      </c>
      <c r="M1887" t="s">
        <v>8709</v>
      </c>
      <c r="Q1887" s="3" t="str">
        <f ca="1">IF(VLOOKUP(A1887,Izračun!A:Q,17,0)=0," ",VLOOKUP(A1887,Izračun!A:Q,17,0))</f>
        <v xml:space="preserve"> </v>
      </c>
      <c r="R1887" t="s">
        <v>8710</v>
      </c>
      <c r="S1887" t="str">
        <f ca="1">Izračun!$T$1</f>
        <v>0</v>
      </c>
    </row>
    <row r="1888" spans="1:19" x14ac:dyDescent="0.25">
      <c r="A1888" t="s">
        <v>8426</v>
      </c>
      <c r="B1888" t="s">
        <v>10927</v>
      </c>
      <c r="C1888" t="s">
        <v>8708</v>
      </c>
      <c r="F1888" s="2">
        <f>VLOOKUP(A1888,Izračun!A:J,10,0)</f>
        <v>39.253499999999995</v>
      </c>
      <c r="H1888">
        <f>VLOOKUP(A1888,Izračun!A:F,6,0)</f>
        <v>8</v>
      </c>
      <c r="J1888" t="s">
        <v>14574</v>
      </c>
      <c r="M1888" t="s">
        <v>8709</v>
      </c>
      <c r="Q1888" s="3" t="str">
        <f ca="1">IF(VLOOKUP(A1888,Izračun!A:Q,17,0)=0," ",VLOOKUP(A1888,Izračun!A:Q,17,0))</f>
        <v xml:space="preserve"> </v>
      </c>
      <c r="R1888" t="s">
        <v>8710</v>
      </c>
      <c r="S1888" t="str">
        <f ca="1">Izračun!$T$1</f>
        <v>0</v>
      </c>
    </row>
    <row r="1889" spans="1:19" x14ac:dyDescent="0.25">
      <c r="A1889" t="s">
        <v>812</v>
      </c>
      <c r="B1889" t="s">
        <v>9162</v>
      </c>
      <c r="C1889" t="s">
        <v>8708</v>
      </c>
      <c r="F1889" s="2">
        <f>VLOOKUP(A1889,Izračun!A:J,10,0)</f>
        <v>39.290099999999995</v>
      </c>
      <c r="H1889">
        <f>VLOOKUP(A1889,Izračun!A:F,6,0)</f>
        <v>19</v>
      </c>
      <c r="J1889" t="s">
        <v>14574</v>
      </c>
      <c r="M1889" t="s">
        <v>8709</v>
      </c>
      <c r="Q1889" s="3" t="str">
        <f ca="1">IF(VLOOKUP(A1889,Izračun!A:Q,17,0)=0," ",VLOOKUP(A1889,Izračun!A:Q,17,0))</f>
        <v xml:space="preserve"> </v>
      </c>
      <c r="R1889" t="s">
        <v>8710</v>
      </c>
      <c r="S1889" t="str">
        <f ca="1">Izračun!$T$1</f>
        <v>0</v>
      </c>
    </row>
    <row r="1890" spans="1:19" x14ac:dyDescent="0.25">
      <c r="A1890" t="s">
        <v>7680</v>
      </c>
      <c r="B1890" t="s">
        <v>9509</v>
      </c>
      <c r="C1890" t="s">
        <v>8708</v>
      </c>
      <c r="F1890" s="2">
        <f>VLOOKUP(A1890,Izračun!A:J,10,0)</f>
        <v>39.429180000000002</v>
      </c>
      <c r="H1890">
        <f>VLOOKUP(A1890,Izračun!A:F,6,0)</f>
        <v>1</v>
      </c>
      <c r="J1890" t="s">
        <v>14574</v>
      </c>
      <c r="M1890" t="s">
        <v>8709</v>
      </c>
      <c r="Q1890" s="3">
        <f ca="1">IF(VLOOKUP(A1890,Izračun!A:Q,17,0)=0," ",VLOOKUP(A1890,Izračun!A:Q,17,0))</f>
        <v>36.31635</v>
      </c>
      <c r="R1890" t="s">
        <v>8710</v>
      </c>
      <c r="S1890" t="str">
        <f ca="1">Izračun!$T$1</f>
        <v>0</v>
      </c>
    </row>
    <row r="1891" spans="1:19" x14ac:dyDescent="0.25">
      <c r="A1891" t="s">
        <v>5413</v>
      </c>
      <c r="B1891" t="s">
        <v>12362</v>
      </c>
      <c r="C1891" t="s">
        <v>8708</v>
      </c>
      <c r="F1891" s="2">
        <f>VLOOKUP(A1891,Izračun!A:J,10,0)</f>
        <v>39.521900000000002</v>
      </c>
      <c r="H1891">
        <f>VLOOKUP(A1891,Izračun!A:F,6,0)</f>
        <v>8</v>
      </c>
      <c r="J1891" t="s">
        <v>14574</v>
      </c>
      <c r="M1891" t="s">
        <v>8709</v>
      </c>
      <c r="Q1891" s="3" t="str">
        <f ca="1">IF(VLOOKUP(A1891,Izračun!A:Q,17,0)=0," ",VLOOKUP(A1891,Izračun!A:Q,17,0))</f>
        <v xml:space="preserve"> </v>
      </c>
      <c r="R1891" t="s">
        <v>8710</v>
      </c>
      <c r="S1891" t="str">
        <f ca="1">Izračun!$T$1</f>
        <v>0</v>
      </c>
    </row>
    <row r="1892" spans="1:19" x14ac:dyDescent="0.25">
      <c r="A1892" t="s">
        <v>1694</v>
      </c>
      <c r="B1892" t="s">
        <v>10970</v>
      </c>
      <c r="C1892" t="s">
        <v>8708</v>
      </c>
      <c r="F1892" s="2">
        <f>VLOOKUP(A1892,Izračun!A:J,10,0)</f>
        <v>39.527999999999999</v>
      </c>
      <c r="H1892">
        <f>VLOOKUP(A1892,Izračun!A:F,6,0)</f>
        <v>19</v>
      </c>
      <c r="J1892" t="s">
        <v>14574</v>
      </c>
      <c r="M1892" t="s">
        <v>8709</v>
      </c>
      <c r="Q1892" s="3" t="str">
        <f ca="1">IF(VLOOKUP(A1892,Izračun!A:Q,17,0)=0," ",VLOOKUP(A1892,Izračun!A:Q,17,0))</f>
        <v xml:space="preserve"> </v>
      </c>
      <c r="R1892" t="s">
        <v>8710</v>
      </c>
      <c r="S1892" t="str">
        <f ca="1">Izračun!$T$1</f>
        <v>0</v>
      </c>
    </row>
    <row r="1893" spans="1:19" x14ac:dyDescent="0.25">
      <c r="A1893" t="s">
        <v>6935</v>
      </c>
      <c r="B1893" t="s">
        <v>9126</v>
      </c>
      <c r="C1893" t="s">
        <v>8708</v>
      </c>
      <c r="F1893" s="2">
        <f>VLOOKUP(A1893,Izračun!A:J,10,0)</f>
        <v>39.667811999999998</v>
      </c>
      <c r="H1893">
        <f>VLOOKUP(A1893,Izračun!A:F,6,0)</f>
        <v>6</v>
      </c>
      <c r="J1893" t="s">
        <v>14574</v>
      </c>
      <c r="M1893" t="s">
        <v>8709</v>
      </c>
      <c r="Q1893" s="3" t="str">
        <f ca="1">IF(VLOOKUP(A1893,Izračun!A:Q,17,0)=0," ",VLOOKUP(A1893,Izračun!A:Q,17,0))</f>
        <v xml:space="preserve"> </v>
      </c>
      <c r="R1893" t="s">
        <v>8710</v>
      </c>
      <c r="S1893" t="str">
        <f ca="1">Izračun!$T$1</f>
        <v>0</v>
      </c>
    </row>
    <row r="1894" spans="1:19" x14ac:dyDescent="0.25">
      <c r="A1894" t="s">
        <v>4976</v>
      </c>
      <c r="B1894" t="s">
        <v>12745</v>
      </c>
      <c r="C1894" t="s">
        <v>8708</v>
      </c>
      <c r="F1894" s="2">
        <f>VLOOKUP(A1894,Izračun!A:J,10,0)</f>
        <v>39.667811999999998</v>
      </c>
      <c r="H1894">
        <f>VLOOKUP(A1894,Izračun!A:F,6,0)</f>
        <v>6</v>
      </c>
      <c r="J1894" t="s">
        <v>14574</v>
      </c>
      <c r="M1894" t="s">
        <v>8709</v>
      </c>
      <c r="Q1894" s="3" t="str">
        <f ca="1">IF(VLOOKUP(A1894,Izračun!A:Q,17,0)=0," ",VLOOKUP(A1894,Izračun!A:Q,17,0))</f>
        <v xml:space="preserve"> </v>
      </c>
      <c r="R1894" t="s">
        <v>8710</v>
      </c>
      <c r="S1894" t="str">
        <f ca="1">Izračun!$T$1</f>
        <v>0</v>
      </c>
    </row>
    <row r="1895" spans="1:19" x14ac:dyDescent="0.25">
      <c r="A1895" t="s">
        <v>3177</v>
      </c>
      <c r="B1895" t="s">
        <v>11047</v>
      </c>
      <c r="C1895" t="s">
        <v>8708</v>
      </c>
      <c r="F1895" s="2">
        <f>VLOOKUP(A1895,Izračun!A:J,10,0)</f>
        <v>39.736619999999995</v>
      </c>
      <c r="H1895">
        <f>VLOOKUP(A1895,Izračun!A:F,6,0)</f>
        <v>38</v>
      </c>
      <c r="J1895" t="s">
        <v>14574</v>
      </c>
      <c r="M1895" t="s">
        <v>8709</v>
      </c>
      <c r="Q1895" s="3" t="str">
        <f ca="1">IF(VLOOKUP(A1895,Izračun!A:Q,17,0)=0," ",VLOOKUP(A1895,Izračun!A:Q,17,0))</f>
        <v xml:space="preserve"> </v>
      </c>
      <c r="R1895" t="s">
        <v>8710</v>
      </c>
      <c r="S1895" t="str">
        <f ca="1">Izračun!$T$1</f>
        <v>0</v>
      </c>
    </row>
    <row r="1896" spans="1:19" x14ac:dyDescent="0.25">
      <c r="A1896" t="s">
        <v>735</v>
      </c>
      <c r="B1896" t="s">
        <v>9092</v>
      </c>
      <c r="C1896" t="s">
        <v>8708</v>
      </c>
      <c r="F1896" s="2">
        <f>VLOOKUP(A1896,Izračun!A:J,10,0)</f>
        <v>40.080660000000002</v>
      </c>
      <c r="H1896">
        <f>VLOOKUP(A1896,Izračun!A:F,6,0)</f>
        <v>10</v>
      </c>
      <c r="J1896" t="s">
        <v>14574</v>
      </c>
      <c r="M1896" t="s">
        <v>8709</v>
      </c>
      <c r="Q1896" s="3" t="str">
        <f ca="1">IF(VLOOKUP(A1896,Izračun!A:Q,17,0)=0," ",VLOOKUP(A1896,Izračun!A:Q,17,0))</f>
        <v xml:space="preserve"> </v>
      </c>
      <c r="R1896" t="s">
        <v>8710</v>
      </c>
      <c r="S1896" t="str">
        <f ca="1">Izračun!$T$1</f>
        <v>0</v>
      </c>
    </row>
    <row r="1897" spans="1:19" x14ac:dyDescent="0.25">
      <c r="A1897" t="s">
        <v>4438</v>
      </c>
      <c r="B1897" t="s">
        <v>12609</v>
      </c>
      <c r="C1897" t="s">
        <v>8708</v>
      </c>
      <c r="F1897" s="2">
        <f>VLOOKUP(A1897,Izračun!A:J,10,0)</f>
        <v>40.137023999999997</v>
      </c>
      <c r="H1897">
        <f>VLOOKUP(A1897,Izračun!A:F,6,0)</f>
        <v>9</v>
      </c>
      <c r="J1897" t="s">
        <v>14574</v>
      </c>
      <c r="M1897" t="s">
        <v>8709</v>
      </c>
      <c r="Q1897" s="3" t="str">
        <f ca="1">IF(VLOOKUP(A1897,Izračun!A:Q,17,0)=0," ",VLOOKUP(A1897,Izračun!A:Q,17,0))</f>
        <v xml:space="preserve"> </v>
      </c>
      <c r="R1897" t="s">
        <v>8710</v>
      </c>
      <c r="S1897" t="str">
        <f ca="1">Izračun!$T$1</f>
        <v>0</v>
      </c>
    </row>
    <row r="1898" spans="1:19" x14ac:dyDescent="0.25">
      <c r="A1898" t="s">
        <v>6283</v>
      </c>
      <c r="B1898" t="s">
        <v>10967</v>
      </c>
      <c r="C1898" t="s">
        <v>8708</v>
      </c>
      <c r="F1898" s="2">
        <f>VLOOKUP(A1898,Izračun!A:J,10,0)</f>
        <v>40.172160000000005</v>
      </c>
      <c r="H1898">
        <f>VLOOKUP(A1898,Izračun!A:F,6,0)</f>
        <v>9</v>
      </c>
      <c r="J1898" t="s">
        <v>14574</v>
      </c>
      <c r="M1898" t="s">
        <v>8709</v>
      </c>
      <c r="Q1898" s="3" t="str">
        <f ca="1">IF(VLOOKUP(A1898,Izračun!A:Q,17,0)=0," ",VLOOKUP(A1898,Izračun!A:Q,17,0))</f>
        <v xml:space="preserve"> </v>
      </c>
      <c r="R1898" t="s">
        <v>8710</v>
      </c>
      <c r="S1898" t="str">
        <f ca="1">Izračun!$T$1</f>
        <v>0</v>
      </c>
    </row>
    <row r="1899" spans="1:19" x14ac:dyDescent="0.25">
      <c r="A1899" t="s">
        <v>5848</v>
      </c>
      <c r="B1899" t="s">
        <v>11039</v>
      </c>
      <c r="C1899" t="s">
        <v>8708</v>
      </c>
      <c r="F1899" s="2">
        <f>VLOOKUP(A1899,Izračun!A:J,10,0)</f>
        <v>40.231939999999994</v>
      </c>
      <c r="H1899">
        <f>VLOOKUP(A1899,Izračun!A:F,6,0)</f>
        <v>0</v>
      </c>
      <c r="J1899" t="s">
        <v>14574</v>
      </c>
      <c r="M1899" t="s">
        <v>8709</v>
      </c>
      <c r="Q1899" s="3" t="str">
        <f ca="1">IF(VLOOKUP(A1899,Izračun!A:Q,17,0)=0," ",VLOOKUP(A1899,Izračun!A:Q,17,0))</f>
        <v xml:space="preserve"> </v>
      </c>
      <c r="R1899" t="s">
        <v>8710</v>
      </c>
      <c r="S1899" t="str">
        <f ca="1">Izračun!$T$1</f>
        <v>0</v>
      </c>
    </row>
    <row r="1900" spans="1:19" x14ac:dyDescent="0.25">
      <c r="A1900" t="s">
        <v>14247</v>
      </c>
      <c r="B1900" t="s">
        <v>14575</v>
      </c>
      <c r="C1900" t="s">
        <v>8708</v>
      </c>
      <c r="F1900" s="2">
        <f>VLOOKUP(A1900,Izračun!A:J,10,0)</f>
        <v>40.370510040000006</v>
      </c>
      <c r="H1900">
        <f>VLOOKUP(A1900,Izračun!A:F,6,0)</f>
        <v>3</v>
      </c>
      <c r="J1900" t="s">
        <v>14574</v>
      </c>
      <c r="M1900" t="s">
        <v>8709</v>
      </c>
      <c r="Q1900" s="3" t="str">
        <f ca="1">IF(VLOOKUP(A1900,Izračun!A:Q,17,0)=0," ",VLOOKUP(A1900,Izračun!A:Q,17,0))</f>
        <v xml:space="preserve"> </v>
      </c>
      <c r="R1900" t="s">
        <v>8710</v>
      </c>
      <c r="S1900" t="str">
        <f ca="1">Izračun!$T$1</f>
        <v>0</v>
      </c>
    </row>
    <row r="1901" spans="1:19" x14ac:dyDescent="0.25">
      <c r="A1901" t="s">
        <v>906</v>
      </c>
      <c r="B1901" t="s">
        <v>8771</v>
      </c>
      <c r="C1901" t="s">
        <v>8708</v>
      </c>
      <c r="F1901" s="2">
        <f>VLOOKUP(A1901,Izračun!A:J,10,0)</f>
        <v>40.378827999999999</v>
      </c>
      <c r="H1901">
        <f>VLOOKUP(A1901,Izračun!A:F,6,0)</f>
        <v>0</v>
      </c>
      <c r="J1901" t="s">
        <v>14574</v>
      </c>
      <c r="M1901" t="s">
        <v>8709</v>
      </c>
      <c r="Q1901" s="3" t="str">
        <f ca="1">IF(VLOOKUP(A1901,Izračun!A:Q,17,0)=0," ",VLOOKUP(A1901,Izračun!A:Q,17,0))</f>
        <v xml:space="preserve"> </v>
      </c>
      <c r="R1901" t="s">
        <v>8710</v>
      </c>
      <c r="S1901" t="str">
        <f ca="1">Izračun!$T$1</f>
        <v>0</v>
      </c>
    </row>
    <row r="1902" spans="1:19" x14ac:dyDescent="0.25">
      <c r="A1902" t="s">
        <v>1876</v>
      </c>
      <c r="B1902" t="s">
        <v>13904</v>
      </c>
      <c r="C1902" t="s">
        <v>8708</v>
      </c>
      <c r="F1902" s="2">
        <f>VLOOKUP(A1902,Izračun!A:J,10,0)</f>
        <v>40.394687999999995</v>
      </c>
      <c r="H1902">
        <f>VLOOKUP(A1902,Izračun!A:F,6,0)</f>
        <v>21</v>
      </c>
      <c r="J1902" t="s">
        <v>14574</v>
      </c>
      <c r="M1902" t="s">
        <v>8709</v>
      </c>
      <c r="Q1902" s="3" t="str">
        <f ca="1">IF(VLOOKUP(A1902,Izračun!A:Q,17,0)=0," ",VLOOKUP(A1902,Izračun!A:Q,17,0))</f>
        <v xml:space="preserve"> </v>
      </c>
      <c r="R1902" t="s">
        <v>8710</v>
      </c>
      <c r="S1902" t="str">
        <f ca="1">Izračun!$T$1</f>
        <v>0</v>
      </c>
    </row>
    <row r="1903" spans="1:19" x14ac:dyDescent="0.25">
      <c r="A1903" t="s">
        <v>3053</v>
      </c>
      <c r="B1903" t="s">
        <v>10882</v>
      </c>
      <c r="C1903" t="s">
        <v>8708</v>
      </c>
      <c r="F1903" s="2">
        <f>VLOOKUP(A1903,Izračun!A:J,10,0)</f>
        <v>40.702860000000001</v>
      </c>
      <c r="H1903">
        <f>VLOOKUP(A1903,Izračun!A:F,6,0)</f>
        <v>8</v>
      </c>
      <c r="J1903" t="s">
        <v>14574</v>
      </c>
      <c r="M1903" t="s">
        <v>8709</v>
      </c>
      <c r="Q1903" s="3" t="str">
        <f ca="1">IF(VLOOKUP(A1903,Izračun!A:Q,17,0)=0," ",VLOOKUP(A1903,Izračun!A:Q,17,0))</f>
        <v xml:space="preserve"> </v>
      </c>
      <c r="R1903" t="s">
        <v>8710</v>
      </c>
      <c r="S1903" t="str">
        <f ca="1">Izračun!$T$1</f>
        <v>0</v>
      </c>
    </row>
    <row r="1904" spans="1:19" x14ac:dyDescent="0.25">
      <c r="A1904" t="s">
        <v>6132</v>
      </c>
      <c r="B1904" t="s">
        <v>10841</v>
      </c>
      <c r="C1904" t="s">
        <v>8708</v>
      </c>
      <c r="F1904" s="2">
        <f>VLOOKUP(A1904,Izračun!A:J,10,0)</f>
        <v>40.464959999999998</v>
      </c>
      <c r="H1904">
        <f>VLOOKUP(A1904,Izračun!A:F,6,0)</f>
        <v>11</v>
      </c>
      <c r="J1904" t="s">
        <v>14574</v>
      </c>
      <c r="M1904" t="s">
        <v>8709</v>
      </c>
      <c r="Q1904" s="3" t="str">
        <f ca="1">IF(VLOOKUP(A1904,Izračun!A:Q,17,0)=0," ",VLOOKUP(A1904,Izračun!A:Q,17,0))</f>
        <v xml:space="preserve"> </v>
      </c>
      <c r="R1904" t="s">
        <v>8710</v>
      </c>
      <c r="S1904" t="str">
        <f ca="1">Izračun!$T$1</f>
        <v>0</v>
      </c>
    </row>
    <row r="1905" spans="1:19" x14ac:dyDescent="0.25">
      <c r="A1905" t="s">
        <v>5704</v>
      </c>
      <c r="B1905" t="s">
        <v>9506</v>
      </c>
      <c r="C1905" t="s">
        <v>8708</v>
      </c>
      <c r="F1905" s="2">
        <f>VLOOKUP(A1905,Izračun!A:J,10,0)</f>
        <v>40.483870000000003</v>
      </c>
      <c r="H1905">
        <f>VLOOKUP(A1905,Izračun!A:F,6,0)</f>
        <v>3</v>
      </c>
      <c r="J1905" t="s">
        <v>14574</v>
      </c>
      <c r="M1905" t="s">
        <v>8709</v>
      </c>
      <c r="Q1905" s="3">
        <f ca="1">IF(VLOOKUP(A1905,Izračun!A:Q,17,0)=0," ",VLOOKUP(A1905,Izračun!A:Q,17,0))</f>
        <v>37.287774999999996</v>
      </c>
      <c r="R1905" t="s">
        <v>8710</v>
      </c>
      <c r="S1905" t="str">
        <f ca="1">Izračun!$T$1</f>
        <v>0</v>
      </c>
    </row>
    <row r="1906" spans="1:19" x14ac:dyDescent="0.25">
      <c r="A1906" t="s">
        <v>2981</v>
      </c>
      <c r="B1906" t="s">
        <v>9182</v>
      </c>
      <c r="C1906" t="s">
        <v>8708</v>
      </c>
      <c r="F1906" s="2">
        <f>VLOOKUP(A1906,Izračun!A:J,10,0)</f>
        <v>40.511808000000002</v>
      </c>
      <c r="H1906">
        <f>VLOOKUP(A1906,Izračun!A:F,6,0)</f>
        <v>5</v>
      </c>
      <c r="J1906" t="s">
        <v>14574</v>
      </c>
      <c r="M1906" t="s">
        <v>8709</v>
      </c>
      <c r="Q1906" s="3" t="str">
        <f ca="1">IF(VLOOKUP(A1906,Izračun!A:Q,17,0)=0," ",VLOOKUP(A1906,Izračun!A:Q,17,0))</f>
        <v xml:space="preserve"> </v>
      </c>
      <c r="R1906" t="s">
        <v>8710</v>
      </c>
      <c r="S1906" t="str">
        <f ca="1">Izračun!$T$1</f>
        <v>0</v>
      </c>
    </row>
    <row r="1907" spans="1:19" x14ac:dyDescent="0.25">
      <c r="A1907" t="s">
        <v>4065</v>
      </c>
      <c r="B1907" t="s">
        <v>9352</v>
      </c>
      <c r="C1907" t="s">
        <v>8708</v>
      </c>
      <c r="F1907" s="2">
        <f>VLOOKUP(A1907,Izračun!A:J,10,0)</f>
        <v>40.523519999999998</v>
      </c>
      <c r="H1907">
        <f>VLOOKUP(A1907,Izračun!A:F,6,0)</f>
        <v>45</v>
      </c>
      <c r="J1907" t="s">
        <v>14574</v>
      </c>
      <c r="M1907" t="s">
        <v>8709</v>
      </c>
      <c r="Q1907" s="3">
        <f ca="1">IF(VLOOKUP(A1907,Izračun!A:Q,17,0)=0," ",VLOOKUP(A1907,Izračun!A:Q,17,0))</f>
        <v>37.9908</v>
      </c>
      <c r="R1907" t="s">
        <v>8710</v>
      </c>
      <c r="S1907" t="str">
        <f ca="1">Izračun!$T$1</f>
        <v>0</v>
      </c>
    </row>
    <row r="1908" spans="1:19" x14ac:dyDescent="0.25">
      <c r="A1908" t="s">
        <v>1767</v>
      </c>
      <c r="B1908" t="s">
        <v>9187</v>
      </c>
      <c r="C1908" t="s">
        <v>8708</v>
      </c>
      <c r="F1908" s="2">
        <f>VLOOKUP(A1908,Izračun!A:J,10,0)</f>
        <v>40.664063999999996</v>
      </c>
      <c r="H1908">
        <f>VLOOKUP(A1908,Izračun!A:F,6,0)</f>
        <v>18</v>
      </c>
      <c r="J1908" t="s">
        <v>14574</v>
      </c>
      <c r="M1908" t="s">
        <v>8709</v>
      </c>
      <c r="Q1908" s="3" t="str">
        <f ca="1">IF(VLOOKUP(A1908,Izračun!A:Q,17,0)=0," ",VLOOKUP(A1908,Izračun!A:Q,17,0))</f>
        <v xml:space="preserve"> </v>
      </c>
      <c r="R1908" t="s">
        <v>8710</v>
      </c>
      <c r="S1908" t="str">
        <f ca="1">Izračun!$T$1</f>
        <v>0</v>
      </c>
    </row>
    <row r="1909" spans="1:19" x14ac:dyDescent="0.25">
      <c r="A1909" t="s">
        <v>7358</v>
      </c>
      <c r="B1909" t="s">
        <v>11913</v>
      </c>
      <c r="C1909" t="s">
        <v>8708</v>
      </c>
      <c r="F1909" s="2">
        <f>VLOOKUP(A1909,Izračun!A:J,10,0)</f>
        <v>40.676995999999995</v>
      </c>
      <c r="H1909">
        <f>VLOOKUP(A1909,Izračun!A:F,6,0)</f>
        <v>0</v>
      </c>
      <c r="J1909" t="s">
        <v>14574</v>
      </c>
      <c r="M1909" t="s">
        <v>8709</v>
      </c>
      <c r="Q1909" s="3" t="str">
        <f ca="1">IF(VLOOKUP(A1909,Izračun!A:Q,17,0)=0," ",VLOOKUP(A1909,Izračun!A:Q,17,0))</f>
        <v xml:space="preserve"> </v>
      </c>
      <c r="R1909" t="s">
        <v>8710</v>
      </c>
      <c r="S1909" t="str">
        <f ca="1">Izračun!$T$1</f>
        <v>0</v>
      </c>
    </row>
    <row r="1910" spans="1:19" x14ac:dyDescent="0.25">
      <c r="A1910" t="s">
        <v>4772</v>
      </c>
      <c r="B1910" t="s">
        <v>9116</v>
      </c>
      <c r="C1910" t="s">
        <v>8708</v>
      </c>
      <c r="F1910" s="2">
        <f>VLOOKUP(A1910,Izračun!A:J,10,0)</f>
        <v>40.768739999999994</v>
      </c>
      <c r="H1910">
        <f>VLOOKUP(A1910,Izračun!A:F,6,0)</f>
        <v>10</v>
      </c>
      <c r="J1910" t="s">
        <v>14574</v>
      </c>
      <c r="M1910" t="s">
        <v>8709</v>
      </c>
      <c r="Q1910" s="3" t="str">
        <f ca="1">IF(VLOOKUP(A1910,Izračun!A:Q,17,0)=0," ",VLOOKUP(A1910,Izračun!A:Q,17,0))</f>
        <v xml:space="preserve"> </v>
      </c>
      <c r="R1910" t="s">
        <v>8710</v>
      </c>
      <c r="S1910" t="str">
        <f ca="1">Izračun!$T$1</f>
        <v>0</v>
      </c>
    </row>
    <row r="1911" spans="1:19" x14ac:dyDescent="0.25">
      <c r="A1911" t="s">
        <v>14222</v>
      </c>
      <c r="B1911" t="s">
        <v>14698</v>
      </c>
      <c r="C1911" t="s">
        <v>8708</v>
      </c>
      <c r="F1911" s="2">
        <f>VLOOKUP(A1911,Izračun!A:J,10,0)</f>
        <v>40.838572800000001</v>
      </c>
      <c r="H1911">
        <f>VLOOKUP(A1911,Izračun!A:F,6,0)</f>
        <v>6</v>
      </c>
      <c r="J1911" t="s">
        <v>14574</v>
      </c>
      <c r="M1911" t="s">
        <v>8709</v>
      </c>
      <c r="Q1911" s="3" t="str">
        <f ca="1">IF(VLOOKUP(A1911,Izračun!A:Q,17,0)=0," ",VLOOKUP(A1911,Izračun!A:Q,17,0))</f>
        <v xml:space="preserve"> </v>
      </c>
      <c r="R1911" t="s">
        <v>8710</v>
      </c>
      <c r="S1911" t="str">
        <f ca="1">Izračun!$T$1</f>
        <v>0</v>
      </c>
    </row>
    <row r="1912" spans="1:19" x14ac:dyDescent="0.25">
      <c r="A1912" t="s">
        <v>4077</v>
      </c>
      <c r="B1912" t="s">
        <v>9426</v>
      </c>
      <c r="C1912" t="s">
        <v>8708</v>
      </c>
      <c r="F1912" s="2">
        <f>VLOOKUP(A1912,Izračun!A:J,10,0)</f>
        <v>41.043972000000004</v>
      </c>
      <c r="H1912">
        <f>VLOOKUP(A1912,Izračun!A:F,6,0)</f>
        <v>0</v>
      </c>
      <c r="J1912" t="s">
        <v>14574</v>
      </c>
      <c r="M1912" t="s">
        <v>8709</v>
      </c>
      <c r="Q1912" s="3" t="str">
        <f ca="1">IF(VLOOKUP(A1912,Izračun!A:Q,17,0)=0," ",VLOOKUP(A1912,Izračun!A:Q,17,0))</f>
        <v xml:space="preserve"> </v>
      </c>
      <c r="R1912" t="s">
        <v>8710</v>
      </c>
      <c r="S1912" t="str">
        <f ca="1">Izračun!$T$1</f>
        <v>0</v>
      </c>
    </row>
    <row r="1913" spans="1:19" x14ac:dyDescent="0.25">
      <c r="A1913" t="s">
        <v>2912</v>
      </c>
      <c r="B1913" t="s">
        <v>11041</v>
      </c>
      <c r="C1913" t="s">
        <v>8708</v>
      </c>
      <c r="F1913" s="2">
        <f>VLOOKUP(A1913,Izračun!A:J,10,0)</f>
        <v>41.116439999999997</v>
      </c>
      <c r="H1913">
        <f>VLOOKUP(A1913,Izračun!A:F,6,0)</f>
        <v>5</v>
      </c>
      <c r="J1913" t="s">
        <v>14574</v>
      </c>
      <c r="M1913" t="s">
        <v>8709</v>
      </c>
      <c r="Q1913" s="3" t="str">
        <f ca="1">IF(VLOOKUP(A1913,Izračun!A:Q,17,0)=0," ",VLOOKUP(A1913,Izračun!A:Q,17,0))</f>
        <v xml:space="preserve"> </v>
      </c>
      <c r="R1913" t="s">
        <v>8710</v>
      </c>
      <c r="S1913" t="str">
        <f ca="1">Izračun!$T$1</f>
        <v>0</v>
      </c>
    </row>
    <row r="1914" spans="1:19" x14ac:dyDescent="0.25">
      <c r="A1914" t="s">
        <v>14599</v>
      </c>
      <c r="B1914" t="s">
        <v>14691</v>
      </c>
      <c r="C1914" t="s">
        <v>8708</v>
      </c>
      <c r="F1914" s="2">
        <f>VLOOKUP(A1914,Izračun!A:J,10,0)</f>
        <v>41.167679999999997</v>
      </c>
      <c r="H1914">
        <f>VLOOKUP(A1914,Izračun!A:F,6,0)</f>
        <v>3</v>
      </c>
      <c r="J1914" t="s">
        <v>14574</v>
      </c>
      <c r="M1914" t="s">
        <v>8709</v>
      </c>
      <c r="Q1914" s="3" t="str">
        <f ca="1">IF(VLOOKUP(A1914,Izračun!A:Q,17,0)=0," ",VLOOKUP(A1914,Izračun!A:Q,17,0))</f>
        <v xml:space="preserve"> </v>
      </c>
      <c r="R1914" t="s">
        <v>8710</v>
      </c>
      <c r="S1914" t="str">
        <f ca="1">Izračun!$T$1</f>
        <v>0</v>
      </c>
    </row>
    <row r="1915" spans="1:19" x14ac:dyDescent="0.25">
      <c r="A1915" t="s">
        <v>14600</v>
      </c>
      <c r="B1915" t="s">
        <v>14741</v>
      </c>
      <c r="C1915" t="s">
        <v>8708</v>
      </c>
      <c r="F1915" s="2">
        <f>VLOOKUP(A1915,Izračun!A:J,10,0)</f>
        <v>41.167679999999997</v>
      </c>
      <c r="H1915">
        <f>VLOOKUP(A1915,Izračun!A:F,6,0)</f>
        <v>7</v>
      </c>
      <c r="J1915" t="s">
        <v>14574</v>
      </c>
      <c r="M1915" t="s">
        <v>8709</v>
      </c>
      <c r="Q1915" s="3" t="str">
        <f ca="1">IF(VLOOKUP(A1915,Izračun!A:Q,17,0)=0," ",VLOOKUP(A1915,Izračun!A:Q,17,0))</f>
        <v xml:space="preserve"> </v>
      </c>
      <c r="R1915" t="s">
        <v>8710</v>
      </c>
      <c r="S1915" t="str">
        <f ca="1">Izračun!$T$1</f>
        <v>0</v>
      </c>
    </row>
    <row r="1916" spans="1:19" x14ac:dyDescent="0.25">
      <c r="A1916" t="s">
        <v>10164</v>
      </c>
      <c r="B1916" t="s">
        <v>12767</v>
      </c>
      <c r="C1916" t="s">
        <v>8708</v>
      </c>
      <c r="F1916" s="2">
        <f>VLOOKUP(A1916,Izračun!A:J,10,0)</f>
        <v>41.226240000000004</v>
      </c>
      <c r="H1916">
        <f>VLOOKUP(A1916,Izračun!A:F,6,0)</f>
        <v>0</v>
      </c>
      <c r="J1916" t="s">
        <v>14574</v>
      </c>
      <c r="M1916" t="s">
        <v>8709</v>
      </c>
      <c r="Q1916" s="3">
        <f ca="1">IF(VLOOKUP(A1916,Izračun!A:Q,17,0)=0," ",VLOOKUP(A1916,Izračun!A:Q,17,0))</f>
        <v>38.649600000000007</v>
      </c>
      <c r="R1916" t="s">
        <v>8710</v>
      </c>
      <c r="S1916" t="str">
        <f ca="1">Izračun!$T$1</f>
        <v>0</v>
      </c>
    </row>
    <row r="1917" spans="1:19" x14ac:dyDescent="0.25">
      <c r="A1917" t="s">
        <v>734</v>
      </c>
      <c r="B1917" t="s">
        <v>9091</v>
      </c>
      <c r="C1917" t="s">
        <v>8708</v>
      </c>
      <c r="F1917" s="2">
        <f>VLOOKUP(A1917,Izračun!A:J,10,0)</f>
        <v>41.250395999999995</v>
      </c>
      <c r="H1917">
        <f>VLOOKUP(A1917,Izračun!A:F,6,0)</f>
        <v>11</v>
      </c>
      <c r="J1917" t="s">
        <v>14574</v>
      </c>
      <c r="M1917" t="s">
        <v>8709</v>
      </c>
      <c r="Q1917" s="3" t="str">
        <f ca="1">IF(VLOOKUP(A1917,Izračun!A:Q,17,0)=0," ",VLOOKUP(A1917,Izračun!A:Q,17,0))</f>
        <v xml:space="preserve"> </v>
      </c>
      <c r="R1917" t="s">
        <v>8710</v>
      </c>
      <c r="S1917" t="str">
        <f ca="1">Izračun!$T$1</f>
        <v>0</v>
      </c>
    </row>
    <row r="1918" spans="1:19" x14ac:dyDescent="0.25">
      <c r="A1918" t="s">
        <v>8319</v>
      </c>
      <c r="B1918" t="s">
        <v>8721</v>
      </c>
      <c r="C1918" t="s">
        <v>8708</v>
      </c>
      <c r="F1918" s="2">
        <f>VLOOKUP(A1918,Izračun!A:J,10,0)</f>
        <v>41.296511999999993</v>
      </c>
      <c r="H1918">
        <f>VLOOKUP(A1918,Izračun!A:F,6,0)</f>
        <v>0</v>
      </c>
      <c r="J1918" t="s">
        <v>14574</v>
      </c>
      <c r="M1918" t="s">
        <v>8709</v>
      </c>
      <c r="Q1918" s="3" t="str">
        <f ca="1">IF(VLOOKUP(A1918,Izračun!A:Q,17,0)=0," ",VLOOKUP(A1918,Izračun!A:Q,17,0))</f>
        <v xml:space="preserve"> </v>
      </c>
      <c r="R1918" t="s">
        <v>8710</v>
      </c>
      <c r="S1918" t="str">
        <f ca="1">Izračun!$T$1</f>
        <v>0</v>
      </c>
    </row>
    <row r="1919" spans="1:19" x14ac:dyDescent="0.25">
      <c r="A1919" t="s">
        <v>174</v>
      </c>
      <c r="B1919" t="s">
        <v>9371</v>
      </c>
      <c r="C1919" t="s">
        <v>8708</v>
      </c>
      <c r="F1919" s="2">
        <f>VLOOKUP(A1919,Izračun!A:J,10,0)</f>
        <v>41.361279359999997</v>
      </c>
      <c r="H1919">
        <f>VLOOKUP(A1919,Izračun!A:F,6,0)</f>
        <v>0</v>
      </c>
      <c r="J1919" t="s">
        <v>14574</v>
      </c>
      <c r="M1919" t="s">
        <v>8709</v>
      </c>
      <c r="Q1919" s="3" t="str">
        <f ca="1">IF(VLOOKUP(A1919,Izračun!A:Q,17,0)=0," ",VLOOKUP(A1919,Izračun!A:Q,17,0))</f>
        <v xml:space="preserve"> </v>
      </c>
      <c r="R1919" t="s">
        <v>8710</v>
      </c>
      <c r="S1919" t="str">
        <f ca="1">Izračun!$T$1</f>
        <v>0</v>
      </c>
    </row>
    <row r="1920" spans="1:19" x14ac:dyDescent="0.25">
      <c r="A1920" t="s">
        <v>11493</v>
      </c>
      <c r="B1920" t="s">
        <v>14078</v>
      </c>
      <c r="C1920" t="s">
        <v>8708</v>
      </c>
      <c r="F1920" s="2">
        <f>VLOOKUP(A1920,Izračun!A:J,10,0)</f>
        <v>41.401919999999997</v>
      </c>
      <c r="H1920">
        <f>VLOOKUP(A1920,Izračun!A:F,6,0)</f>
        <v>0</v>
      </c>
      <c r="J1920" t="s">
        <v>14574</v>
      </c>
      <c r="M1920" t="s">
        <v>8709</v>
      </c>
      <c r="Q1920" s="3" t="str">
        <f ca="1">IF(VLOOKUP(A1920,Izračun!A:Q,17,0)=0," ",VLOOKUP(A1920,Izračun!A:Q,17,0))</f>
        <v xml:space="preserve"> </v>
      </c>
      <c r="R1920" t="s">
        <v>8710</v>
      </c>
      <c r="S1920" t="str">
        <f ca="1">Izračun!$T$1</f>
        <v>0</v>
      </c>
    </row>
    <row r="1921" spans="1:19" x14ac:dyDescent="0.25">
      <c r="A1921" t="s">
        <v>3085</v>
      </c>
      <c r="B1921" t="s">
        <v>9317</v>
      </c>
      <c r="C1921" t="s">
        <v>8708</v>
      </c>
      <c r="F1921" s="2">
        <f>VLOOKUP(A1921,Izračun!A:J,10,0)</f>
        <v>33.320639999999997</v>
      </c>
      <c r="H1921">
        <f>VLOOKUP(A1921,Izračun!A:F,6,0)</f>
        <v>33</v>
      </c>
      <c r="J1921" t="s">
        <v>14574</v>
      </c>
      <c r="M1921" t="s">
        <v>8709</v>
      </c>
      <c r="Q1921" s="3">
        <f ca="1">IF(VLOOKUP(A1921,Izračun!A:Q,17,0)=0," ",VLOOKUP(A1921,Izračun!A:Q,17,0))</f>
        <v>31.238099999999999</v>
      </c>
      <c r="R1921" t="s">
        <v>8710</v>
      </c>
      <c r="S1921" t="str">
        <f ca="1">Izračun!$T$1</f>
        <v>0</v>
      </c>
    </row>
    <row r="1922" spans="1:19" x14ac:dyDescent="0.25">
      <c r="A1922" t="s">
        <v>13392</v>
      </c>
      <c r="B1922" t="s">
        <v>14088</v>
      </c>
      <c r="C1922" t="s">
        <v>8708</v>
      </c>
      <c r="F1922" s="2">
        <f>VLOOKUP(A1922,Izračun!A:J,10,0)</f>
        <v>41.519040000000004</v>
      </c>
      <c r="H1922">
        <f>VLOOKUP(A1922,Izračun!A:F,6,0)</f>
        <v>3</v>
      </c>
      <c r="J1922" t="s">
        <v>14574</v>
      </c>
      <c r="M1922" t="s">
        <v>8709</v>
      </c>
      <c r="Q1922" s="3" t="str">
        <f ca="1">IF(VLOOKUP(A1922,Izračun!A:Q,17,0)=0," ",VLOOKUP(A1922,Izračun!A:Q,17,0))</f>
        <v xml:space="preserve"> </v>
      </c>
      <c r="R1922" t="s">
        <v>8710</v>
      </c>
      <c r="S1922" t="str">
        <f ca="1">Izračun!$T$1</f>
        <v>0</v>
      </c>
    </row>
    <row r="1923" spans="1:19" x14ac:dyDescent="0.25">
      <c r="A1923" t="s">
        <v>9600</v>
      </c>
      <c r="B1923" t="s">
        <v>10010</v>
      </c>
      <c r="C1923" t="s">
        <v>8708</v>
      </c>
      <c r="F1923" s="2">
        <f>VLOOKUP(A1923,Izračun!A:J,10,0)</f>
        <v>41.577599999999997</v>
      </c>
      <c r="H1923">
        <f>VLOOKUP(A1923,Izračun!A:F,6,0)</f>
        <v>5</v>
      </c>
      <c r="J1923" t="s">
        <v>14574</v>
      </c>
      <c r="M1923" t="s">
        <v>8709</v>
      </c>
      <c r="Q1923" s="3" t="str">
        <f ca="1">IF(VLOOKUP(A1923,Izračun!A:Q,17,0)=0," ",VLOOKUP(A1923,Izračun!A:Q,17,0))</f>
        <v xml:space="preserve"> </v>
      </c>
      <c r="R1923" t="s">
        <v>8710</v>
      </c>
      <c r="S1923" t="str">
        <f ca="1">Izračun!$T$1</f>
        <v>0</v>
      </c>
    </row>
    <row r="1924" spans="1:19" x14ac:dyDescent="0.25">
      <c r="A1924" t="s">
        <v>5033</v>
      </c>
      <c r="B1924" t="s">
        <v>12520</v>
      </c>
      <c r="C1924" t="s">
        <v>8708</v>
      </c>
      <c r="F1924" s="2">
        <f>VLOOKUP(A1924,Izračun!A:J,10,0)</f>
        <v>41.636159999999997</v>
      </c>
      <c r="H1924">
        <f>VLOOKUP(A1924,Izračun!A:F,6,0)</f>
        <v>2</v>
      </c>
      <c r="J1924" t="s">
        <v>14574</v>
      </c>
      <c r="M1924" t="s">
        <v>8709</v>
      </c>
      <c r="Q1924" s="3" t="str">
        <f ca="1">IF(VLOOKUP(A1924,Izračun!A:Q,17,0)=0," ",VLOOKUP(A1924,Izračun!A:Q,17,0))</f>
        <v xml:space="preserve"> </v>
      </c>
      <c r="R1924" t="s">
        <v>8710</v>
      </c>
      <c r="S1924" t="str">
        <f ca="1">Izračun!$T$1</f>
        <v>0</v>
      </c>
    </row>
    <row r="1925" spans="1:19" x14ac:dyDescent="0.25">
      <c r="A1925" t="s">
        <v>12836</v>
      </c>
      <c r="B1925" t="s">
        <v>13980</v>
      </c>
      <c r="C1925" t="s">
        <v>8708</v>
      </c>
      <c r="F1925" s="2">
        <f>VLOOKUP(A1925,Izračun!A:J,10,0)</f>
        <v>41.666050000000006</v>
      </c>
      <c r="H1925">
        <f>VLOOKUP(A1925,Izračun!A:F,6,0)</f>
        <v>11</v>
      </c>
      <c r="J1925" t="s">
        <v>14574</v>
      </c>
      <c r="M1925" t="s">
        <v>8709</v>
      </c>
      <c r="Q1925" s="3">
        <f ca="1">IF(VLOOKUP(A1925,Izračun!A:Q,17,0)=0," ",VLOOKUP(A1925,Izračun!A:Q,17,0))</f>
        <v>38.376625000000004</v>
      </c>
      <c r="R1925" t="s">
        <v>8710</v>
      </c>
      <c r="S1925" t="str">
        <f ca="1">Izračun!$T$1</f>
        <v>0</v>
      </c>
    </row>
    <row r="1926" spans="1:19" x14ac:dyDescent="0.25">
      <c r="A1926" t="s">
        <v>7430</v>
      </c>
      <c r="B1926" t="s">
        <v>8898</v>
      </c>
      <c r="C1926" t="s">
        <v>8708</v>
      </c>
      <c r="F1926" s="2">
        <f>VLOOKUP(A1926,Izračun!A:J,10,0)</f>
        <v>41.720584000000002</v>
      </c>
      <c r="H1926">
        <f>VLOOKUP(A1926,Izračun!A:F,6,0)</f>
        <v>0</v>
      </c>
      <c r="J1926" t="s">
        <v>14574</v>
      </c>
      <c r="M1926" t="s">
        <v>8709</v>
      </c>
      <c r="Q1926" s="3" t="str">
        <f ca="1">IF(VLOOKUP(A1926,Izračun!A:Q,17,0)=0," ",VLOOKUP(A1926,Izračun!A:Q,17,0))</f>
        <v xml:space="preserve"> </v>
      </c>
      <c r="R1926" t="s">
        <v>8710</v>
      </c>
      <c r="S1926" t="str">
        <f ca="1">Izračun!$T$1</f>
        <v>0</v>
      </c>
    </row>
    <row r="1927" spans="1:19" x14ac:dyDescent="0.25">
      <c r="A1927" t="s">
        <v>4416</v>
      </c>
      <c r="B1927" t="s">
        <v>12867</v>
      </c>
      <c r="C1927" t="s">
        <v>8708</v>
      </c>
      <c r="F1927" s="2">
        <f>VLOOKUP(A1927,Izračun!A:J,10,0)</f>
        <v>41.786220000000007</v>
      </c>
      <c r="H1927">
        <f>VLOOKUP(A1927,Izračun!A:F,6,0)</f>
        <v>1</v>
      </c>
      <c r="J1927" t="s">
        <v>14574</v>
      </c>
      <c r="M1927" t="s">
        <v>8709</v>
      </c>
      <c r="Q1927" s="3" t="str">
        <f ca="1">IF(VLOOKUP(A1927,Izračun!A:Q,17,0)=0," ",VLOOKUP(A1927,Izračun!A:Q,17,0))</f>
        <v xml:space="preserve"> </v>
      </c>
      <c r="R1927" t="s">
        <v>8710</v>
      </c>
      <c r="S1927" t="str">
        <f ca="1">Izračun!$T$1</f>
        <v>0</v>
      </c>
    </row>
    <row r="1928" spans="1:19" x14ac:dyDescent="0.25">
      <c r="A1928" t="s">
        <v>1666</v>
      </c>
      <c r="B1928" t="s">
        <v>11010</v>
      </c>
      <c r="C1928" t="s">
        <v>8708</v>
      </c>
      <c r="F1928" s="2">
        <f>VLOOKUP(A1928,Izračun!A:J,10,0)</f>
        <v>41.789880000000004</v>
      </c>
      <c r="H1928">
        <f>VLOOKUP(A1928,Izračun!A:F,6,0)</f>
        <v>13</v>
      </c>
      <c r="J1928" t="s">
        <v>14574</v>
      </c>
      <c r="M1928" t="s">
        <v>8709</v>
      </c>
      <c r="Q1928" s="3" t="str">
        <f ca="1">IF(VLOOKUP(A1928,Izračun!A:Q,17,0)=0," ",VLOOKUP(A1928,Izračun!A:Q,17,0))</f>
        <v xml:space="preserve"> </v>
      </c>
      <c r="R1928" t="s">
        <v>8710</v>
      </c>
      <c r="S1928" t="str">
        <f ca="1">Izračun!$T$1</f>
        <v>0</v>
      </c>
    </row>
    <row r="1929" spans="1:19" x14ac:dyDescent="0.25">
      <c r="A1929" t="s">
        <v>7599</v>
      </c>
      <c r="B1929" t="s">
        <v>9127</v>
      </c>
      <c r="C1929" t="s">
        <v>8708</v>
      </c>
      <c r="F1929" s="2">
        <f>VLOOKUP(A1929,Izračun!A:J,10,0)</f>
        <v>41.858200000000004</v>
      </c>
      <c r="H1929">
        <f>VLOOKUP(A1929,Izračun!A:F,6,0)</f>
        <v>8</v>
      </c>
      <c r="J1929" t="s">
        <v>14574</v>
      </c>
      <c r="M1929" t="s">
        <v>8709</v>
      </c>
      <c r="Q1929" s="3" t="str">
        <f ca="1">IF(VLOOKUP(A1929,Izračun!A:Q,17,0)=0," ",VLOOKUP(A1929,Izračun!A:Q,17,0))</f>
        <v xml:space="preserve"> </v>
      </c>
      <c r="R1929" t="s">
        <v>8710</v>
      </c>
      <c r="S1929" t="str">
        <f ca="1">Izračun!$T$1</f>
        <v>0</v>
      </c>
    </row>
    <row r="1930" spans="1:19" x14ac:dyDescent="0.25">
      <c r="A1930" t="s">
        <v>6114</v>
      </c>
      <c r="B1930" t="s">
        <v>8802</v>
      </c>
      <c r="C1930" t="s">
        <v>8708</v>
      </c>
      <c r="F1930" s="2">
        <f>VLOOKUP(A1930,Izračun!A:J,10,0)</f>
        <v>41.952384000000002</v>
      </c>
      <c r="H1930">
        <f>VLOOKUP(A1930,Izračun!A:F,6,0)</f>
        <v>27</v>
      </c>
      <c r="J1930" t="s">
        <v>14574</v>
      </c>
      <c r="M1930" t="s">
        <v>8709</v>
      </c>
      <c r="Q1930" s="3" t="str">
        <f ca="1">IF(VLOOKUP(A1930,Izračun!A:Q,17,0)=0," ",VLOOKUP(A1930,Izračun!A:Q,17,0))</f>
        <v xml:space="preserve"> </v>
      </c>
      <c r="R1930" t="s">
        <v>8710</v>
      </c>
      <c r="S1930" t="str">
        <f ca="1">Izračun!$T$1</f>
        <v>0</v>
      </c>
    </row>
    <row r="1931" spans="1:19" x14ac:dyDescent="0.25">
      <c r="A1931" t="s">
        <v>553</v>
      </c>
      <c r="B1931" t="s">
        <v>11984</v>
      </c>
      <c r="C1931" t="s">
        <v>8708</v>
      </c>
      <c r="F1931" s="2">
        <f>VLOOKUP(A1931,Izračun!A:J,10,0)</f>
        <v>42.046079999999996</v>
      </c>
      <c r="H1931">
        <f>VLOOKUP(A1931,Izračun!A:F,6,0)</f>
        <v>0</v>
      </c>
      <c r="J1931" t="s">
        <v>14574</v>
      </c>
      <c r="M1931" t="s">
        <v>8709</v>
      </c>
      <c r="Q1931" s="3" t="str">
        <f ca="1">IF(VLOOKUP(A1931,Izračun!A:Q,17,0)=0," ",VLOOKUP(A1931,Izračun!A:Q,17,0))</f>
        <v xml:space="preserve"> </v>
      </c>
      <c r="R1931" t="s">
        <v>8710</v>
      </c>
      <c r="S1931" t="str">
        <f ca="1">Izračun!$T$1</f>
        <v>0</v>
      </c>
    </row>
    <row r="1932" spans="1:19" x14ac:dyDescent="0.25">
      <c r="A1932" t="s">
        <v>6849</v>
      </c>
      <c r="B1932" t="s">
        <v>9508</v>
      </c>
      <c r="C1932" t="s">
        <v>8708</v>
      </c>
      <c r="F1932" s="2">
        <f>VLOOKUP(A1932,Izračun!A:J,10,0)</f>
        <v>42.187599999999996</v>
      </c>
      <c r="H1932">
        <f>VLOOKUP(A1932,Izračun!A:F,6,0)</f>
        <v>9</v>
      </c>
      <c r="J1932" t="s">
        <v>14574</v>
      </c>
      <c r="M1932" t="s">
        <v>8709</v>
      </c>
      <c r="Q1932" s="3">
        <f ca="1">IF(VLOOKUP(A1932,Izračun!A:Q,17,0)=0," ",VLOOKUP(A1932,Izračun!A:Q,17,0))</f>
        <v>38.856999999999999</v>
      </c>
      <c r="R1932" t="s">
        <v>8710</v>
      </c>
      <c r="S1932" t="str">
        <f ca="1">Izračun!$T$1</f>
        <v>0</v>
      </c>
    </row>
    <row r="1933" spans="1:19" x14ac:dyDescent="0.25">
      <c r="A1933" t="s">
        <v>8306</v>
      </c>
      <c r="B1933" t="s">
        <v>10933</v>
      </c>
      <c r="C1933" t="s">
        <v>8708</v>
      </c>
      <c r="F1933" s="2">
        <f>VLOOKUP(A1933,Izračun!A:J,10,0)</f>
        <v>42.187599999999996</v>
      </c>
      <c r="H1933">
        <f>VLOOKUP(A1933,Izračun!A:F,6,0)</f>
        <v>5</v>
      </c>
      <c r="J1933" t="s">
        <v>14574</v>
      </c>
      <c r="M1933" t="s">
        <v>8709</v>
      </c>
      <c r="Q1933" s="3">
        <f ca="1">IF(VLOOKUP(A1933,Izračun!A:Q,17,0)=0," ",VLOOKUP(A1933,Izračun!A:Q,17,0))</f>
        <v>38.856999999999999</v>
      </c>
      <c r="R1933" t="s">
        <v>8710</v>
      </c>
      <c r="S1933" t="str">
        <f ca="1">Izračun!$T$1</f>
        <v>0</v>
      </c>
    </row>
    <row r="1934" spans="1:19" x14ac:dyDescent="0.25">
      <c r="A1934" t="s">
        <v>6851</v>
      </c>
      <c r="B1934" t="s">
        <v>9505</v>
      </c>
      <c r="C1934" t="s">
        <v>8708</v>
      </c>
      <c r="F1934" s="2">
        <f>VLOOKUP(A1934,Izračun!A:J,10,0)</f>
        <v>42.187599999999996</v>
      </c>
      <c r="H1934">
        <f>VLOOKUP(A1934,Izračun!A:F,6,0)</f>
        <v>4</v>
      </c>
      <c r="J1934" t="s">
        <v>14574</v>
      </c>
      <c r="M1934" t="s">
        <v>8709</v>
      </c>
      <c r="Q1934" s="3">
        <f ca="1">IF(VLOOKUP(A1934,Izračun!A:Q,17,0)=0," ",VLOOKUP(A1934,Izračun!A:Q,17,0))</f>
        <v>38.856999999999999</v>
      </c>
      <c r="R1934" t="s">
        <v>8710</v>
      </c>
      <c r="S1934" t="str">
        <f ca="1">Izračun!$T$1</f>
        <v>0</v>
      </c>
    </row>
    <row r="1935" spans="1:19" x14ac:dyDescent="0.25">
      <c r="A1935" t="s">
        <v>4300</v>
      </c>
      <c r="B1935" t="s">
        <v>9108</v>
      </c>
      <c r="C1935" t="s">
        <v>8708</v>
      </c>
      <c r="F1935" s="2">
        <f>VLOOKUP(A1935,Izračun!A:J,10,0)</f>
        <v>42.25958</v>
      </c>
      <c r="H1935">
        <f>VLOOKUP(A1935,Izračun!A:F,6,0)</f>
        <v>6</v>
      </c>
      <c r="J1935" t="s">
        <v>14574</v>
      </c>
      <c r="M1935" t="s">
        <v>8709</v>
      </c>
      <c r="Q1935" s="3" t="str">
        <f ca="1">IF(VLOOKUP(A1935,Izračun!A:Q,17,0)=0," ",VLOOKUP(A1935,Izračun!A:Q,17,0))</f>
        <v xml:space="preserve"> </v>
      </c>
      <c r="R1935" t="s">
        <v>8710</v>
      </c>
      <c r="S1935" t="str">
        <f ca="1">Izračun!$T$1</f>
        <v>0</v>
      </c>
    </row>
    <row r="1936" spans="1:19" x14ac:dyDescent="0.25">
      <c r="A1936" t="s">
        <v>5903</v>
      </c>
      <c r="B1936" t="s">
        <v>10418</v>
      </c>
      <c r="C1936" t="s">
        <v>8708</v>
      </c>
      <c r="F1936" s="2">
        <f>VLOOKUP(A1936,Izračun!A:J,10,0)</f>
        <v>42.26446</v>
      </c>
      <c r="H1936">
        <f>VLOOKUP(A1936,Izračun!A:F,6,0)</f>
        <v>29</v>
      </c>
      <c r="J1936" t="s">
        <v>14574</v>
      </c>
      <c r="M1936" t="s">
        <v>8709</v>
      </c>
      <c r="Q1936" s="3" t="str">
        <f ca="1">IF(VLOOKUP(A1936,Izračun!A:Q,17,0)=0," ",VLOOKUP(A1936,Izračun!A:Q,17,0))</f>
        <v xml:space="preserve"> </v>
      </c>
      <c r="R1936" t="s">
        <v>8710</v>
      </c>
      <c r="S1936" t="str">
        <f ca="1">Izračun!$T$1</f>
        <v>0</v>
      </c>
    </row>
    <row r="1937" spans="1:19" x14ac:dyDescent="0.25">
      <c r="A1937" t="s">
        <v>5184</v>
      </c>
      <c r="B1937" t="s">
        <v>13941</v>
      </c>
      <c r="C1937" t="s">
        <v>8708</v>
      </c>
      <c r="F1937" s="2">
        <f>VLOOKUP(A1937,Izračun!A:J,10,0)</f>
        <v>42.340871040000003</v>
      </c>
      <c r="H1937">
        <f>VLOOKUP(A1937,Izračun!A:F,6,0)</f>
        <v>0</v>
      </c>
      <c r="J1937" t="s">
        <v>14574</v>
      </c>
      <c r="M1937" t="s">
        <v>8709</v>
      </c>
      <c r="Q1937" s="3" t="str">
        <f ca="1">IF(VLOOKUP(A1937,Izračun!A:Q,17,0)=0," ",VLOOKUP(A1937,Izračun!A:Q,17,0))</f>
        <v xml:space="preserve"> </v>
      </c>
      <c r="R1937" t="s">
        <v>8710</v>
      </c>
      <c r="S1937" t="str">
        <f ca="1">Izračun!$T$1</f>
        <v>0</v>
      </c>
    </row>
    <row r="1938" spans="1:19" x14ac:dyDescent="0.25">
      <c r="A1938" t="s">
        <v>7758</v>
      </c>
      <c r="B1938" t="s">
        <v>8714</v>
      </c>
      <c r="C1938" t="s">
        <v>8708</v>
      </c>
      <c r="F1938" s="2">
        <f>VLOOKUP(A1938,Izračun!A:J,10,0)</f>
        <v>39.937920000000005</v>
      </c>
      <c r="H1938">
        <f>VLOOKUP(A1938,Izračun!A:F,6,0)</f>
        <v>0</v>
      </c>
      <c r="J1938" t="s">
        <v>14574</v>
      </c>
      <c r="M1938" t="s">
        <v>8709</v>
      </c>
      <c r="Q1938" s="3" t="str">
        <f ca="1">IF(VLOOKUP(A1938,Izračun!A:Q,17,0)=0," ",VLOOKUP(A1938,Izračun!A:Q,17,0))</f>
        <v xml:space="preserve"> </v>
      </c>
      <c r="R1938" t="s">
        <v>8710</v>
      </c>
      <c r="S1938" t="str">
        <f ca="1">Izračun!$T$1</f>
        <v>0</v>
      </c>
    </row>
    <row r="1939" spans="1:19" x14ac:dyDescent="0.25">
      <c r="A1939" t="s">
        <v>5387</v>
      </c>
      <c r="B1939" t="s">
        <v>12536</v>
      </c>
      <c r="C1939" t="s">
        <v>8708</v>
      </c>
      <c r="F1939" s="2">
        <f>VLOOKUP(A1939,Izračun!A:J,10,0)</f>
        <v>42.409151999999999</v>
      </c>
      <c r="H1939">
        <f>VLOOKUP(A1939,Izračun!A:F,6,0)</f>
        <v>9</v>
      </c>
      <c r="J1939" t="s">
        <v>14574</v>
      </c>
      <c r="M1939" t="s">
        <v>8709</v>
      </c>
      <c r="Q1939" s="3" t="str">
        <f ca="1">IF(VLOOKUP(A1939,Izračun!A:Q,17,0)=0," ",VLOOKUP(A1939,Izračun!A:Q,17,0))</f>
        <v xml:space="preserve"> </v>
      </c>
      <c r="R1939" t="s">
        <v>8710</v>
      </c>
      <c r="S1939" t="str">
        <f ca="1">Izračun!$T$1</f>
        <v>0</v>
      </c>
    </row>
    <row r="1940" spans="1:19" x14ac:dyDescent="0.25">
      <c r="A1940" t="s">
        <v>5631</v>
      </c>
      <c r="B1940" t="s">
        <v>13875</v>
      </c>
      <c r="C1940" t="s">
        <v>8708</v>
      </c>
      <c r="F1940" s="2">
        <f>VLOOKUP(A1940,Izračun!A:J,10,0)</f>
        <v>42.603619999999999</v>
      </c>
      <c r="H1940">
        <f>VLOOKUP(A1940,Izračun!A:F,6,0)</f>
        <v>0</v>
      </c>
      <c r="J1940" t="s">
        <v>14574</v>
      </c>
      <c r="M1940" t="s">
        <v>8709</v>
      </c>
      <c r="Q1940" s="3" t="str">
        <f ca="1">IF(VLOOKUP(A1940,Izračun!A:Q,17,0)=0," ",VLOOKUP(A1940,Izračun!A:Q,17,0))</f>
        <v xml:space="preserve"> </v>
      </c>
      <c r="R1940" t="s">
        <v>8710</v>
      </c>
      <c r="S1940" t="str">
        <f ca="1">Izračun!$T$1</f>
        <v>0</v>
      </c>
    </row>
    <row r="1941" spans="1:19" x14ac:dyDescent="0.25">
      <c r="A1941" t="s">
        <v>4514</v>
      </c>
      <c r="B1941" t="s">
        <v>10417</v>
      </c>
      <c r="C1941" t="s">
        <v>8708</v>
      </c>
      <c r="F1941" s="2">
        <f>VLOOKUP(A1941,Izračun!A:J,10,0)</f>
        <v>42.785107199999999</v>
      </c>
      <c r="H1941">
        <f>VLOOKUP(A1941,Izračun!A:F,6,0)</f>
        <v>15</v>
      </c>
      <c r="J1941" t="s">
        <v>14574</v>
      </c>
      <c r="M1941" t="s">
        <v>8709</v>
      </c>
      <c r="Q1941" s="3" t="str">
        <f ca="1">IF(VLOOKUP(A1941,Izračun!A:Q,17,0)=0," ",VLOOKUP(A1941,Izračun!A:Q,17,0))</f>
        <v xml:space="preserve"> </v>
      </c>
      <c r="R1941" t="s">
        <v>8710</v>
      </c>
      <c r="S1941" t="str">
        <f ca="1">Izračun!$T$1</f>
        <v>0</v>
      </c>
    </row>
    <row r="1942" spans="1:19" x14ac:dyDescent="0.25">
      <c r="A1942" t="s">
        <v>8313</v>
      </c>
      <c r="B1942" t="s">
        <v>14694</v>
      </c>
      <c r="C1942" t="s">
        <v>8708</v>
      </c>
      <c r="F1942" s="2">
        <f>VLOOKUP(A1942,Izračun!A:J,10,0)</f>
        <v>42.865920000000003</v>
      </c>
      <c r="H1942">
        <f>VLOOKUP(A1942,Izračun!A:F,6,0)</f>
        <v>6</v>
      </c>
      <c r="J1942" t="s">
        <v>14574</v>
      </c>
      <c r="M1942" t="s">
        <v>8709</v>
      </c>
      <c r="Q1942" s="3" t="str">
        <f ca="1">IF(VLOOKUP(A1942,Izračun!A:Q,17,0)=0," ",VLOOKUP(A1942,Izračun!A:Q,17,0))</f>
        <v xml:space="preserve"> </v>
      </c>
      <c r="R1942" t="s">
        <v>8710</v>
      </c>
      <c r="S1942" t="str">
        <f ca="1">Izračun!$T$1</f>
        <v>0</v>
      </c>
    </row>
    <row r="1943" spans="1:19" x14ac:dyDescent="0.25">
      <c r="A1943" t="s">
        <v>7780</v>
      </c>
      <c r="B1943" t="s">
        <v>13914</v>
      </c>
      <c r="C1943" t="s">
        <v>8708</v>
      </c>
      <c r="F1943" s="2">
        <f>VLOOKUP(A1943,Izračun!A:J,10,0)</f>
        <v>41.419000000000004</v>
      </c>
      <c r="H1943">
        <f>VLOOKUP(A1943,Izračun!A:F,6,0)</f>
        <v>1</v>
      </c>
      <c r="J1943" t="s">
        <v>14574</v>
      </c>
      <c r="M1943" t="s">
        <v>8709</v>
      </c>
      <c r="Q1943" s="3" t="str">
        <f ca="1">IF(VLOOKUP(A1943,Izračun!A:Q,17,0)=0," ",VLOOKUP(A1943,Izračun!A:Q,17,0))</f>
        <v xml:space="preserve"> </v>
      </c>
      <c r="R1943" t="s">
        <v>8710</v>
      </c>
      <c r="S1943" t="str">
        <f ca="1">Izračun!$T$1</f>
        <v>0</v>
      </c>
    </row>
    <row r="1944" spans="1:19" x14ac:dyDescent="0.25">
      <c r="A1944" t="s">
        <v>7988</v>
      </c>
      <c r="B1944" t="s">
        <v>9348</v>
      </c>
      <c r="C1944" t="s">
        <v>8708</v>
      </c>
      <c r="F1944" s="2">
        <f>VLOOKUP(A1944,Izračun!A:J,10,0)</f>
        <v>43.041600000000003</v>
      </c>
      <c r="H1944">
        <f>VLOOKUP(A1944,Izračun!A:F,6,0)</f>
        <v>0</v>
      </c>
      <c r="J1944" t="s">
        <v>14574</v>
      </c>
      <c r="M1944" t="s">
        <v>8709</v>
      </c>
      <c r="Q1944" s="3">
        <f ca="1">IF(VLOOKUP(A1944,Izračun!A:Q,17,0)=0," ",VLOOKUP(A1944,Izračun!A:Q,17,0))</f>
        <v>40.351500000000001</v>
      </c>
      <c r="R1944" t="s">
        <v>8710</v>
      </c>
      <c r="S1944" t="str">
        <f ca="1">Izračun!$T$1</f>
        <v>0</v>
      </c>
    </row>
    <row r="1945" spans="1:19" x14ac:dyDescent="0.25">
      <c r="A1945" t="s">
        <v>7601</v>
      </c>
      <c r="B1945" t="s">
        <v>10420</v>
      </c>
      <c r="C1945" t="s">
        <v>8708</v>
      </c>
      <c r="F1945" s="2">
        <f>VLOOKUP(A1945,Izračun!A:J,10,0)</f>
        <v>43.119680000000002</v>
      </c>
      <c r="H1945">
        <f>VLOOKUP(A1945,Izračun!A:F,6,0)</f>
        <v>11</v>
      </c>
      <c r="J1945" t="s">
        <v>14574</v>
      </c>
      <c r="M1945" t="s">
        <v>8709</v>
      </c>
      <c r="Q1945" s="3" t="str">
        <f ca="1">IF(VLOOKUP(A1945,Izračun!A:Q,17,0)=0," ",VLOOKUP(A1945,Izračun!A:Q,17,0))</f>
        <v xml:space="preserve"> </v>
      </c>
      <c r="R1945" t="s">
        <v>8710</v>
      </c>
      <c r="S1945" t="str">
        <f ca="1">Izračun!$T$1</f>
        <v>0</v>
      </c>
    </row>
    <row r="1946" spans="1:19" x14ac:dyDescent="0.25">
      <c r="A1946" t="s">
        <v>42</v>
      </c>
      <c r="B1946" t="s">
        <v>9340</v>
      </c>
      <c r="C1946" t="s">
        <v>8708</v>
      </c>
      <c r="F1946" s="2">
        <f>VLOOKUP(A1946,Izračun!A:J,10,0)</f>
        <v>52.528320000000001</v>
      </c>
      <c r="H1946">
        <f>VLOOKUP(A1946,Izračun!A:F,6,0)</f>
        <v>66</v>
      </c>
      <c r="J1946" t="s">
        <v>14574</v>
      </c>
      <c r="M1946" t="s">
        <v>8709</v>
      </c>
      <c r="Q1946" s="3">
        <f ca="1">IF(VLOOKUP(A1946,Izračun!A:Q,17,0)=0," ",VLOOKUP(A1946,Izračun!A:Q,17,0))</f>
        <v>49.2453</v>
      </c>
      <c r="R1946" t="s">
        <v>8710</v>
      </c>
      <c r="S1946" t="str">
        <f ca="1">Izračun!$T$1</f>
        <v>0</v>
      </c>
    </row>
    <row r="1947" spans="1:19" x14ac:dyDescent="0.25">
      <c r="A1947" t="s">
        <v>8446</v>
      </c>
      <c r="B1947" t="s">
        <v>10928</v>
      </c>
      <c r="C1947" t="s">
        <v>8708</v>
      </c>
      <c r="F1947" s="2">
        <f>VLOOKUP(A1947,Izračun!A:J,10,0)</f>
        <v>43.239240000000002</v>
      </c>
      <c r="H1947">
        <f>VLOOKUP(A1947,Izračun!A:F,6,0)</f>
        <v>5</v>
      </c>
      <c r="J1947" t="s">
        <v>14574</v>
      </c>
      <c r="M1947" t="s">
        <v>8709</v>
      </c>
      <c r="Q1947" s="3" t="str">
        <f ca="1">IF(VLOOKUP(A1947,Izračun!A:Q,17,0)=0," ",VLOOKUP(A1947,Izračun!A:Q,17,0))</f>
        <v xml:space="preserve"> </v>
      </c>
      <c r="R1947" t="s">
        <v>8710</v>
      </c>
      <c r="S1947" t="str">
        <f ca="1">Izračun!$T$1</f>
        <v>0</v>
      </c>
    </row>
    <row r="1948" spans="1:19" x14ac:dyDescent="0.25">
      <c r="A1948" t="s">
        <v>6735</v>
      </c>
      <c r="B1948" t="s">
        <v>12605</v>
      </c>
      <c r="C1948" t="s">
        <v>8708</v>
      </c>
      <c r="F1948" s="2">
        <f>VLOOKUP(A1948,Izračun!A:J,10,0)</f>
        <v>43.451520000000002</v>
      </c>
      <c r="H1948">
        <f>VLOOKUP(A1948,Izračun!A:F,6,0)</f>
        <v>7</v>
      </c>
      <c r="J1948" t="s">
        <v>14574</v>
      </c>
      <c r="M1948" t="s">
        <v>8709</v>
      </c>
      <c r="Q1948" s="3" t="str">
        <f ca="1">IF(VLOOKUP(A1948,Izračun!A:Q,17,0)=0," ",VLOOKUP(A1948,Izračun!A:Q,17,0))</f>
        <v xml:space="preserve"> </v>
      </c>
      <c r="R1948" t="s">
        <v>8710</v>
      </c>
      <c r="S1948" t="str">
        <f ca="1">Izračun!$T$1</f>
        <v>0</v>
      </c>
    </row>
    <row r="1949" spans="1:19" x14ac:dyDescent="0.25">
      <c r="A1949" t="s">
        <v>7352</v>
      </c>
      <c r="B1949" t="s">
        <v>8761</v>
      </c>
      <c r="C1949" t="s">
        <v>8708</v>
      </c>
      <c r="F1949" s="2">
        <f>VLOOKUP(A1949,Izračun!A:J,10,0)</f>
        <v>43.592064000000001</v>
      </c>
      <c r="H1949">
        <f>VLOOKUP(A1949,Izračun!A:F,6,0)</f>
        <v>0</v>
      </c>
      <c r="J1949" t="s">
        <v>14574</v>
      </c>
      <c r="M1949" t="s">
        <v>8709</v>
      </c>
      <c r="Q1949" s="3">
        <f ca="1">IF(VLOOKUP(A1949,Izračun!A:Q,17,0)=0," ",VLOOKUP(A1949,Izračun!A:Q,17,0))</f>
        <v>40.867559999999997</v>
      </c>
      <c r="R1949" t="s">
        <v>8710</v>
      </c>
      <c r="S1949" t="str">
        <f ca="1">Izračun!$T$1</f>
        <v>0</v>
      </c>
    </row>
    <row r="1950" spans="1:19" x14ac:dyDescent="0.25">
      <c r="A1950" t="s">
        <v>13292</v>
      </c>
      <c r="B1950" t="s">
        <v>13547</v>
      </c>
      <c r="C1950" t="s">
        <v>8708</v>
      </c>
      <c r="F1950" s="2">
        <f>VLOOKUP(A1950,Izračun!A:J,10,0)</f>
        <v>43.699179999999991</v>
      </c>
      <c r="H1950">
        <f>VLOOKUP(A1950,Izračun!A:F,6,0)</f>
        <v>5</v>
      </c>
      <c r="J1950" t="s">
        <v>14574</v>
      </c>
      <c r="M1950" t="s">
        <v>8709</v>
      </c>
      <c r="Q1950" s="3" t="str">
        <f ca="1">IF(VLOOKUP(A1950,Izračun!A:Q,17,0)=0," ",VLOOKUP(A1950,Izračun!A:Q,17,0))</f>
        <v xml:space="preserve"> </v>
      </c>
      <c r="R1950" t="s">
        <v>8710</v>
      </c>
      <c r="S1950" t="str">
        <f ca="1">Izračun!$T$1</f>
        <v>0</v>
      </c>
    </row>
    <row r="1951" spans="1:19" x14ac:dyDescent="0.25">
      <c r="A1951" t="s">
        <v>7735</v>
      </c>
      <c r="B1951" t="s">
        <v>8713</v>
      </c>
      <c r="C1951" t="s">
        <v>8708</v>
      </c>
      <c r="F1951" s="2">
        <f>VLOOKUP(A1951,Izračun!A:J,10,0)</f>
        <v>43.802879999999995</v>
      </c>
      <c r="H1951">
        <f>VLOOKUP(A1951,Izračun!A:F,6,0)</f>
        <v>0</v>
      </c>
      <c r="J1951" t="s">
        <v>14574</v>
      </c>
      <c r="M1951" t="s">
        <v>8709</v>
      </c>
      <c r="Q1951" s="3" t="str">
        <f ca="1">IF(VLOOKUP(A1951,Izračun!A:Q,17,0)=0," ",VLOOKUP(A1951,Izračun!A:Q,17,0))</f>
        <v xml:space="preserve"> </v>
      </c>
      <c r="R1951" t="s">
        <v>8710</v>
      </c>
      <c r="S1951" t="str">
        <f ca="1">Izračun!$T$1</f>
        <v>0</v>
      </c>
    </row>
    <row r="1952" spans="1:19" x14ac:dyDescent="0.25">
      <c r="A1952" t="s">
        <v>8241</v>
      </c>
      <c r="B1952" t="s">
        <v>10419</v>
      </c>
      <c r="C1952" t="s">
        <v>8708</v>
      </c>
      <c r="F1952" s="2">
        <f>VLOOKUP(A1952,Izračun!A:J,10,0)</f>
        <v>43.802879999999995</v>
      </c>
      <c r="H1952">
        <f>VLOOKUP(A1952,Izračun!A:F,6,0)</f>
        <v>2</v>
      </c>
      <c r="J1952" t="s">
        <v>14574</v>
      </c>
      <c r="M1952" t="s">
        <v>8709</v>
      </c>
      <c r="Q1952" s="3" t="str">
        <f ca="1">IF(VLOOKUP(A1952,Izračun!A:Q,17,0)=0," ",VLOOKUP(A1952,Izračun!A:Q,17,0))</f>
        <v xml:space="preserve"> </v>
      </c>
      <c r="R1952" t="s">
        <v>8710</v>
      </c>
      <c r="S1952" t="str">
        <f ca="1">Izračun!$T$1</f>
        <v>0</v>
      </c>
    </row>
    <row r="1953" spans="1:19" x14ac:dyDescent="0.25">
      <c r="A1953" t="s">
        <v>8656</v>
      </c>
      <c r="B1953" t="s">
        <v>10997</v>
      </c>
      <c r="C1953" t="s">
        <v>8708</v>
      </c>
      <c r="F1953" s="2">
        <f>VLOOKUP(A1953,Izračun!A:J,10,0)</f>
        <v>43.92</v>
      </c>
      <c r="H1953">
        <f>VLOOKUP(A1953,Izračun!A:F,6,0)</f>
        <v>12</v>
      </c>
      <c r="J1953" t="s">
        <v>14574</v>
      </c>
      <c r="M1953" t="s">
        <v>8709</v>
      </c>
      <c r="Q1953" s="3" t="str">
        <f ca="1">IF(VLOOKUP(A1953,Izračun!A:Q,17,0)=0," ",VLOOKUP(A1953,Izračun!A:Q,17,0))</f>
        <v xml:space="preserve"> </v>
      </c>
      <c r="R1953" t="s">
        <v>8710</v>
      </c>
      <c r="S1953" t="str">
        <f ca="1">Izračun!$T$1</f>
        <v>0</v>
      </c>
    </row>
    <row r="1954" spans="1:19" x14ac:dyDescent="0.25">
      <c r="A1954" t="s">
        <v>7347</v>
      </c>
      <c r="B1954" t="s">
        <v>8758</v>
      </c>
      <c r="C1954" t="s">
        <v>8708</v>
      </c>
      <c r="F1954" s="2">
        <f>VLOOKUP(A1954,Izračun!A:J,10,0)</f>
        <v>44.037120000000002</v>
      </c>
      <c r="H1954">
        <f>VLOOKUP(A1954,Izračun!A:F,6,0)</f>
        <v>4</v>
      </c>
      <c r="J1954" t="s">
        <v>14574</v>
      </c>
      <c r="M1954" t="s">
        <v>8709</v>
      </c>
      <c r="Q1954" s="3">
        <f ca="1">IF(VLOOKUP(A1954,Izračun!A:Q,17,0)=0," ",VLOOKUP(A1954,Izračun!A:Q,17,0))</f>
        <v>41.284800000000004</v>
      </c>
      <c r="R1954" t="s">
        <v>8710</v>
      </c>
      <c r="S1954" t="str">
        <f ca="1">Izračun!$T$1</f>
        <v>0</v>
      </c>
    </row>
    <row r="1955" spans="1:19" x14ac:dyDescent="0.25">
      <c r="A1955" t="s">
        <v>10525</v>
      </c>
      <c r="B1955" t="s">
        <v>10956</v>
      </c>
      <c r="C1955" t="s">
        <v>8708</v>
      </c>
      <c r="F1955" s="2">
        <f>VLOOKUP(A1955,Izračun!A:J,10,0)</f>
        <v>44.093727999999999</v>
      </c>
      <c r="H1955">
        <f>VLOOKUP(A1955,Izračun!A:F,6,0)</f>
        <v>8</v>
      </c>
      <c r="J1955" t="s">
        <v>14574</v>
      </c>
      <c r="M1955" t="s">
        <v>8709</v>
      </c>
      <c r="Q1955" s="3" t="str">
        <f ca="1">IF(VLOOKUP(A1955,Izračun!A:Q,17,0)=0," ",VLOOKUP(A1955,Izračun!A:Q,17,0))</f>
        <v xml:space="preserve"> </v>
      </c>
      <c r="R1955" t="s">
        <v>8710</v>
      </c>
      <c r="S1955" t="str">
        <f ca="1">Izračun!$T$1</f>
        <v>0</v>
      </c>
    </row>
    <row r="1956" spans="1:19" x14ac:dyDescent="0.25">
      <c r="A1956" t="s">
        <v>10731</v>
      </c>
      <c r="B1956" t="s">
        <v>11044</v>
      </c>
      <c r="C1956" t="s">
        <v>8708</v>
      </c>
      <c r="F1956" s="2">
        <f>VLOOKUP(A1956,Izračun!A:J,10,0)</f>
        <v>44.093727999999999</v>
      </c>
      <c r="H1956">
        <f>VLOOKUP(A1956,Izračun!A:F,6,0)</f>
        <v>0</v>
      </c>
      <c r="J1956" t="s">
        <v>14574</v>
      </c>
      <c r="M1956" t="s">
        <v>8709</v>
      </c>
      <c r="Q1956" s="3" t="str">
        <f ca="1">IF(VLOOKUP(A1956,Izračun!A:Q,17,0)=0," ",VLOOKUP(A1956,Izračun!A:Q,17,0))</f>
        <v xml:space="preserve"> </v>
      </c>
      <c r="R1956" t="s">
        <v>8710</v>
      </c>
      <c r="S1956" t="str">
        <f ca="1">Izračun!$T$1</f>
        <v>0</v>
      </c>
    </row>
    <row r="1957" spans="1:19" x14ac:dyDescent="0.25">
      <c r="A1957" t="s">
        <v>3189</v>
      </c>
      <c r="B1957" t="s">
        <v>10909</v>
      </c>
      <c r="C1957" t="s">
        <v>8708</v>
      </c>
      <c r="F1957" s="2">
        <f>VLOOKUP(A1957,Izračun!A:J,10,0)</f>
        <v>44.326260000000005</v>
      </c>
      <c r="H1957">
        <f>VLOOKUP(A1957,Izračun!A:F,6,0)</f>
        <v>18</v>
      </c>
      <c r="J1957" t="s">
        <v>14574</v>
      </c>
      <c r="M1957" t="s">
        <v>8709</v>
      </c>
      <c r="Q1957" s="3" t="str">
        <f ca="1">IF(VLOOKUP(A1957,Izračun!A:Q,17,0)=0," ",VLOOKUP(A1957,Izračun!A:Q,17,0))</f>
        <v xml:space="preserve"> </v>
      </c>
      <c r="R1957" t="s">
        <v>8710</v>
      </c>
      <c r="S1957" t="str">
        <f ca="1">Izračun!$T$1</f>
        <v>0</v>
      </c>
    </row>
    <row r="1958" spans="1:19" x14ac:dyDescent="0.25">
      <c r="A1958" t="s">
        <v>5552</v>
      </c>
      <c r="B1958" t="s">
        <v>10924</v>
      </c>
      <c r="C1958" t="s">
        <v>8708</v>
      </c>
      <c r="F1958" s="2">
        <f>VLOOKUP(A1958,Izračun!A:J,10,0)</f>
        <v>44.386649999999996</v>
      </c>
      <c r="H1958">
        <f>VLOOKUP(A1958,Izračun!A:F,6,0)</f>
        <v>8</v>
      </c>
      <c r="J1958" t="s">
        <v>14574</v>
      </c>
      <c r="M1958" t="s">
        <v>8709</v>
      </c>
      <c r="Q1958" s="3" t="str">
        <f ca="1">IF(VLOOKUP(A1958,Izračun!A:Q,17,0)=0," ",VLOOKUP(A1958,Izračun!A:Q,17,0))</f>
        <v xml:space="preserve"> </v>
      </c>
      <c r="R1958" t="s">
        <v>8710</v>
      </c>
      <c r="S1958" t="str">
        <f ca="1">Izračun!$T$1</f>
        <v>0</v>
      </c>
    </row>
    <row r="1959" spans="1:19" x14ac:dyDescent="0.25">
      <c r="A1959" t="s">
        <v>3896</v>
      </c>
      <c r="B1959" t="s">
        <v>9450</v>
      </c>
      <c r="C1959" t="s">
        <v>8708</v>
      </c>
      <c r="F1959" s="2">
        <f>VLOOKUP(A1959,Izračun!A:J,10,0)</f>
        <v>44.447040000000001</v>
      </c>
      <c r="H1959">
        <f>VLOOKUP(A1959,Izračun!A:F,6,0)</f>
        <v>19</v>
      </c>
      <c r="J1959" t="s">
        <v>14574</v>
      </c>
      <c r="M1959" t="s">
        <v>8709</v>
      </c>
      <c r="Q1959" s="3" t="str">
        <f ca="1">IF(VLOOKUP(A1959,Izračun!A:Q,17,0)=0," ",VLOOKUP(A1959,Izračun!A:Q,17,0))</f>
        <v xml:space="preserve"> </v>
      </c>
      <c r="R1959" t="s">
        <v>8710</v>
      </c>
      <c r="S1959" t="str">
        <f ca="1">Izračun!$T$1</f>
        <v>0</v>
      </c>
    </row>
    <row r="1960" spans="1:19" x14ac:dyDescent="0.25">
      <c r="A1960" t="s">
        <v>11746</v>
      </c>
      <c r="B1960" t="s">
        <v>13236</v>
      </c>
      <c r="C1960" t="s">
        <v>8708</v>
      </c>
      <c r="F1960" s="2">
        <f>VLOOKUP(A1960,Izračun!A:J,10,0)</f>
        <v>44.447040000000001</v>
      </c>
      <c r="H1960">
        <f>VLOOKUP(A1960,Izračun!A:F,6,0)</f>
        <v>3</v>
      </c>
      <c r="J1960" t="s">
        <v>14574</v>
      </c>
      <c r="M1960" t="s">
        <v>8709</v>
      </c>
      <c r="Q1960" s="3" t="str">
        <f ca="1">IF(VLOOKUP(A1960,Izračun!A:Q,17,0)=0," ",VLOOKUP(A1960,Izračun!A:Q,17,0))</f>
        <v xml:space="preserve"> </v>
      </c>
      <c r="R1960" t="s">
        <v>8710</v>
      </c>
      <c r="S1960" t="str">
        <f ca="1">Izračun!$T$1</f>
        <v>0</v>
      </c>
    </row>
    <row r="1961" spans="1:19" x14ac:dyDescent="0.25">
      <c r="A1961" t="s">
        <v>4355</v>
      </c>
      <c r="B1961" t="s">
        <v>9441</v>
      </c>
      <c r="C1961" t="s">
        <v>8708</v>
      </c>
      <c r="F1961" s="2">
        <f>VLOOKUP(A1961,Izračun!A:J,10,0)</f>
        <v>41.226240000000004</v>
      </c>
      <c r="H1961">
        <f>VLOOKUP(A1961,Izračun!A:F,6,0)</f>
        <v>5</v>
      </c>
      <c r="J1961" t="s">
        <v>14574</v>
      </c>
      <c r="M1961" t="s">
        <v>8709</v>
      </c>
      <c r="Q1961" s="3" t="str">
        <f ca="1">IF(VLOOKUP(A1961,Izračun!A:Q,17,0)=0," ",VLOOKUP(A1961,Izračun!A:Q,17,0))</f>
        <v xml:space="preserve"> </v>
      </c>
      <c r="R1961" t="s">
        <v>8710</v>
      </c>
      <c r="S1961" t="str">
        <f ca="1">Izračun!$T$1</f>
        <v>0</v>
      </c>
    </row>
    <row r="1962" spans="1:19" x14ac:dyDescent="0.25">
      <c r="A1962" t="s">
        <v>5842</v>
      </c>
      <c r="B1962" t="s">
        <v>10950</v>
      </c>
      <c r="C1962" t="s">
        <v>8708</v>
      </c>
      <c r="F1962" s="2">
        <f>VLOOKUP(A1962,Izračun!A:J,10,0)</f>
        <v>44.476320000000001</v>
      </c>
      <c r="H1962">
        <f>VLOOKUP(A1962,Izračun!A:F,6,0)</f>
        <v>0</v>
      </c>
      <c r="J1962" t="s">
        <v>14574</v>
      </c>
      <c r="M1962" t="s">
        <v>8709</v>
      </c>
      <c r="Q1962" s="3" t="str">
        <f ca="1">IF(VLOOKUP(A1962,Izračun!A:Q,17,0)=0," ",VLOOKUP(A1962,Izračun!A:Q,17,0))</f>
        <v xml:space="preserve"> </v>
      </c>
      <c r="R1962" t="s">
        <v>8710</v>
      </c>
      <c r="S1962" t="str">
        <f ca="1">Izračun!$T$1</f>
        <v>0</v>
      </c>
    </row>
    <row r="1963" spans="1:19" x14ac:dyDescent="0.25">
      <c r="A1963" t="s">
        <v>6546</v>
      </c>
      <c r="B1963" t="s">
        <v>11061</v>
      </c>
      <c r="C1963" t="s">
        <v>8708</v>
      </c>
      <c r="F1963" s="2">
        <f>VLOOKUP(A1963,Izračun!A:J,10,0)</f>
        <v>44.567819999999998</v>
      </c>
      <c r="H1963">
        <f>VLOOKUP(A1963,Izračun!A:F,6,0)</f>
        <v>7</v>
      </c>
      <c r="J1963" t="s">
        <v>14574</v>
      </c>
      <c r="M1963" t="s">
        <v>8709</v>
      </c>
      <c r="Q1963" s="3" t="str">
        <f ca="1">IF(VLOOKUP(A1963,Izračun!A:Q,17,0)=0," ",VLOOKUP(A1963,Izračun!A:Q,17,0))</f>
        <v xml:space="preserve"> </v>
      </c>
      <c r="R1963" t="s">
        <v>8710</v>
      </c>
      <c r="S1963" t="str">
        <f ca="1">Izračun!$T$1</f>
        <v>0</v>
      </c>
    </row>
    <row r="1964" spans="1:19" x14ac:dyDescent="0.25">
      <c r="A1964" t="s">
        <v>10726</v>
      </c>
      <c r="B1964" t="s">
        <v>12590</v>
      </c>
      <c r="C1964" t="s">
        <v>8708</v>
      </c>
      <c r="F1964" s="2">
        <f>VLOOKUP(A1964,Izračun!A:J,10,0)</f>
        <v>44.595879999999994</v>
      </c>
      <c r="H1964">
        <f>VLOOKUP(A1964,Izračun!A:F,6,0)</f>
        <v>4</v>
      </c>
      <c r="J1964" t="s">
        <v>14574</v>
      </c>
      <c r="M1964" t="s">
        <v>8709</v>
      </c>
      <c r="Q1964" s="3" t="str">
        <f ca="1">IF(VLOOKUP(A1964,Izračun!A:Q,17,0)=0," ",VLOOKUP(A1964,Izračun!A:Q,17,0))</f>
        <v xml:space="preserve"> </v>
      </c>
      <c r="R1964" t="s">
        <v>8710</v>
      </c>
      <c r="S1964" t="str">
        <f ca="1">Izračun!$T$1</f>
        <v>0</v>
      </c>
    </row>
    <row r="1965" spans="1:19" x14ac:dyDescent="0.25">
      <c r="A1965" t="s">
        <v>1696</v>
      </c>
      <c r="B1965" t="s">
        <v>10953</v>
      </c>
      <c r="C1965" t="s">
        <v>8708</v>
      </c>
      <c r="F1965" s="2">
        <f>VLOOKUP(A1965,Izračun!A:J,10,0)</f>
        <v>44.681279999999994</v>
      </c>
      <c r="H1965">
        <f>VLOOKUP(A1965,Izračun!A:F,6,0)</f>
        <v>17</v>
      </c>
      <c r="J1965" t="s">
        <v>14574</v>
      </c>
      <c r="M1965" t="s">
        <v>8709</v>
      </c>
      <c r="Q1965" s="3" t="str">
        <f ca="1">IF(VLOOKUP(A1965,Izračun!A:Q,17,0)=0," ",VLOOKUP(A1965,Izračun!A:Q,17,0))</f>
        <v xml:space="preserve"> </v>
      </c>
      <c r="R1965" t="s">
        <v>8710</v>
      </c>
      <c r="S1965" t="str">
        <f ca="1">Izračun!$T$1</f>
        <v>0</v>
      </c>
    </row>
    <row r="1966" spans="1:19" x14ac:dyDescent="0.25">
      <c r="A1966" t="s">
        <v>14193</v>
      </c>
      <c r="B1966" t="s">
        <v>14695</v>
      </c>
      <c r="C1966" t="s">
        <v>8708</v>
      </c>
      <c r="F1966" s="2">
        <f>VLOOKUP(A1966,Izračun!A:J,10,0)</f>
        <v>44.798400000000001</v>
      </c>
      <c r="H1966">
        <f>VLOOKUP(A1966,Izračun!A:F,6,0)</f>
        <v>19</v>
      </c>
      <c r="J1966" t="s">
        <v>14574</v>
      </c>
      <c r="M1966" t="s">
        <v>8709</v>
      </c>
      <c r="Q1966" s="3" t="str">
        <f ca="1">IF(VLOOKUP(A1966,Izračun!A:Q,17,0)=0," ",VLOOKUP(A1966,Izračun!A:Q,17,0))</f>
        <v xml:space="preserve"> </v>
      </c>
      <c r="R1966" t="s">
        <v>8710</v>
      </c>
      <c r="S1966" t="str">
        <f ca="1">Izračun!$T$1</f>
        <v>0</v>
      </c>
    </row>
    <row r="1967" spans="1:19" x14ac:dyDescent="0.25">
      <c r="A1967" t="s">
        <v>5294</v>
      </c>
      <c r="B1967" t="s">
        <v>11838</v>
      </c>
      <c r="C1967" t="s">
        <v>8708</v>
      </c>
      <c r="F1967" s="2">
        <f>VLOOKUP(A1967,Izračun!A:J,10,0)</f>
        <v>44.977495999999995</v>
      </c>
      <c r="H1967">
        <f>VLOOKUP(A1967,Izračun!A:F,6,0)</f>
        <v>0</v>
      </c>
      <c r="J1967" t="s">
        <v>14574</v>
      </c>
      <c r="M1967" t="s">
        <v>8709</v>
      </c>
      <c r="Q1967" s="3" t="str">
        <f ca="1">IF(VLOOKUP(A1967,Izračun!A:Q,17,0)=0," ",VLOOKUP(A1967,Izračun!A:Q,17,0))</f>
        <v xml:space="preserve"> </v>
      </c>
      <c r="R1967" t="s">
        <v>8710</v>
      </c>
      <c r="S1967" t="str">
        <f ca="1">Izračun!$T$1</f>
        <v>0</v>
      </c>
    </row>
    <row r="1968" spans="1:19" x14ac:dyDescent="0.25">
      <c r="A1968" t="s">
        <v>6969</v>
      </c>
      <c r="B1968" t="s">
        <v>9561</v>
      </c>
      <c r="C1968" t="s">
        <v>8708</v>
      </c>
      <c r="F1968" s="2">
        <f>VLOOKUP(A1968,Izračun!A:J,10,0)</f>
        <v>45.032640000000008</v>
      </c>
      <c r="H1968">
        <f>VLOOKUP(A1968,Izračun!A:F,6,0)</f>
        <v>10</v>
      </c>
      <c r="J1968" t="s">
        <v>14574</v>
      </c>
      <c r="M1968" t="s">
        <v>8709</v>
      </c>
      <c r="Q1968" s="3" t="str">
        <f ca="1">IF(VLOOKUP(A1968,Izračun!A:Q,17,0)=0," ",VLOOKUP(A1968,Izračun!A:Q,17,0))</f>
        <v xml:space="preserve"> </v>
      </c>
      <c r="R1968" t="s">
        <v>8710</v>
      </c>
      <c r="S1968" t="str">
        <f ca="1">Izračun!$T$1</f>
        <v>0</v>
      </c>
    </row>
    <row r="1969" spans="1:19" x14ac:dyDescent="0.25">
      <c r="A1969" t="s">
        <v>5669</v>
      </c>
      <c r="B1969" t="s">
        <v>11848</v>
      </c>
      <c r="C1969" t="s">
        <v>8708</v>
      </c>
      <c r="F1969" s="2">
        <f>VLOOKUP(A1969,Izračun!A:J,10,0)</f>
        <v>45.229791999999996</v>
      </c>
      <c r="H1969">
        <f>VLOOKUP(A1969,Izračun!A:F,6,0)</f>
        <v>0</v>
      </c>
      <c r="J1969" t="s">
        <v>14574</v>
      </c>
      <c r="M1969" t="s">
        <v>8709</v>
      </c>
      <c r="Q1969" s="3" t="str">
        <f ca="1">IF(VLOOKUP(A1969,Izračun!A:Q,17,0)=0," ",VLOOKUP(A1969,Izračun!A:Q,17,0))</f>
        <v xml:space="preserve"> </v>
      </c>
      <c r="R1969" t="s">
        <v>8710</v>
      </c>
      <c r="S1969" t="str">
        <f ca="1">Izračun!$T$1</f>
        <v>0</v>
      </c>
    </row>
    <row r="1970" spans="1:19" x14ac:dyDescent="0.25">
      <c r="A1970" t="s">
        <v>8285</v>
      </c>
      <c r="B1970" t="s">
        <v>9470</v>
      </c>
      <c r="C1970" t="s">
        <v>8708</v>
      </c>
      <c r="F1970" s="2">
        <f>VLOOKUP(A1970,Izračun!A:J,10,0)</f>
        <v>45.26688</v>
      </c>
      <c r="H1970">
        <f>VLOOKUP(A1970,Izračun!A:F,6,0)</f>
        <v>0</v>
      </c>
      <c r="J1970" t="s">
        <v>14574</v>
      </c>
      <c r="M1970" t="s">
        <v>8709</v>
      </c>
      <c r="Q1970" s="3" t="str">
        <f ca="1">IF(VLOOKUP(A1970,Izračun!A:Q,17,0)=0," ",VLOOKUP(A1970,Izračun!A:Q,17,0))</f>
        <v xml:space="preserve"> </v>
      </c>
      <c r="R1970" t="s">
        <v>8710</v>
      </c>
      <c r="S1970" t="str">
        <f ca="1">Izračun!$T$1</f>
        <v>0</v>
      </c>
    </row>
    <row r="1971" spans="1:19" x14ac:dyDescent="0.25">
      <c r="A1971" t="s">
        <v>718</v>
      </c>
      <c r="B1971" t="s">
        <v>11958</v>
      </c>
      <c r="C1971" t="s">
        <v>8708</v>
      </c>
      <c r="F1971" s="2">
        <f>VLOOKUP(A1971,Izračun!A:J,10,0)</f>
        <v>45.2986</v>
      </c>
      <c r="H1971">
        <f>VLOOKUP(A1971,Izračun!A:F,6,0)</f>
        <v>15</v>
      </c>
      <c r="J1971" t="s">
        <v>14574</v>
      </c>
      <c r="M1971" t="s">
        <v>8709</v>
      </c>
      <c r="Q1971" s="3" t="str">
        <f ca="1">IF(VLOOKUP(A1971,Izračun!A:Q,17,0)=0," ",VLOOKUP(A1971,Izračun!A:Q,17,0))</f>
        <v xml:space="preserve"> </v>
      </c>
      <c r="R1971" t="s">
        <v>8710</v>
      </c>
      <c r="S1971" t="str">
        <f ca="1">Izračun!$T$1</f>
        <v>0</v>
      </c>
    </row>
    <row r="1972" spans="1:19" x14ac:dyDescent="0.25">
      <c r="A1972" t="s">
        <v>6923</v>
      </c>
      <c r="B1972" t="s">
        <v>14122</v>
      </c>
      <c r="C1972" t="s">
        <v>8708</v>
      </c>
      <c r="F1972" s="2">
        <f>VLOOKUP(A1972,Izračun!A:J,10,0)</f>
        <v>45.4328</v>
      </c>
      <c r="H1972">
        <f>VLOOKUP(A1972,Izračun!A:F,6,0)</f>
        <v>9</v>
      </c>
      <c r="J1972" t="s">
        <v>14574</v>
      </c>
      <c r="M1972" t="s">
        <v>8709</v>
      </c>
      <c r="Q1972" s="3" t="str">
        <f ca="1">IF(VLOOKUP(A1972,Izračun!A:Q,17,0)=0," ",VLOOKUP(A1972,Izračun!A:Q,17,0))</f>
        <v xml:space="preserve"> </v>
      </c>
      <c r="R1972" t="s">
        <v>8710</v>
      </c>
      <c r="S1972" t="str">
        <f ca="1">Izračun!$T$1</f>
        <v>0</v>
      </c>
    </row>
    <row r="1973" spans="1:19" x14ac:dyDescent="0.25">
      <c r="A1973" t="s">
        <v>710</v>
      </c>
      <c r="B1973" t="s">
        <v>11973</v>
      </c>
      <c r="C1973" t="s">
        <v>8708</v>
      </c>
      <c r="F1973" s="2">
        <f>VLOOKUP(A1973,Izračun!A:J,10,0)</f>
        <v>45.585300000000004</v>
      </c>
      <c r="H1973">
        <f>VLOOKUP(A1973,Izračun!A:F,6,0)</f>
        <v>33</v>
      </c>
      <c r="J1973" t="s">
        <v>14574</v>
      </c>
      <c r="M1973" t="s">
        <v>8709</v>
      </c>
      <c r="Q1973" s="3" t="str">
        <f ca="1">IF(VLOOKUP(A1973,Izračun!A:Q,17,0)=0," ",VLOOKUP(A1973,Izračun!A:Q,17,0))</f>
        <v xml:space="preserve"> </v>
      </c>
      <c r="R1973" t="s">
        <v>8710</v>
      </c>
      <c r="S1973" t="str">
        <f ca="1">Izračun!$T$1</f>
        <v>0</v>
      </c>
    </row>
    <row r="1974" spans="1:19" x14ac:dyDescent="0.25">
      <c r="A1974" t="s">
        <v>13679</v>
      </c>
      <c r="B1974" t="s">
        <v>13888</v>
      </c>
      <c r="C1974" t="s">
        <v>8708</v>
      </c>
      <c r="F1974" s="2">
        <f>VLOOKUP(A1974,Izračun!A:J,10,0)</f>
        <v>45.61824</v>
      </c>
      <c r="H1974">
        <f>VLOOKUP(A1974,Izračun!A:F,6,0)</f>
        <v>0</v>
      </c>
      <c r="J1974" t="s">
        <v>14574</v>
      </c>
      <c r="M1974" t="s">
        <v>8709</v>
      </c>
      <c r="Q1974" s="3" t="str">
        <f ca="1">IF(VLOOKUP(A1974,Izračun!A:Q,17,0)=0," ",VLOOKUP(A1974,Izračun!A:Q,17,0))</f>
        <v xml:space="preserve"> </v>
      </c>
      <c r="R1974" t="s">
        <v>8710</v>
      </c>
      <c r="S1974" t="str">
        <f ca="1">Izračun!$T$1</f>
        <v>0</v>
      </c>
    </row>
    <row r="1975" spans="1:19" x14ac:dyDescent="0.25">
      <c r="A1975" t="s">
        <v>3078</v>
      </c>
      <c r="B1975" t="s">
        <v>10421</v>
      </c>
      <c r="C1975" t="s">
        <v>8708</v>
      </c>
      <c r="F1975" s="2">
        <f>VLOOKUP(A1975,Izračun!A:J,10,0)</f>
        <v>43.865539200000001</v>
      </c>
      <c r="H1975">
        <f>VLOOKUP(A1975,Izračun!A:F,6,0)</f>
        <v>35</v>
      </c>
      <c r="J1975" t="s">
        <v>14574</v>
      </c>
      <c r="M1975" t="s">
        <v>8709</v>
      </c>
      <c r="Q1975" s="3" t="str">
        <f ca="1">IF(VLOOKUP(A1975,Izračun!A:Q,17,0)=0," ",VLOOKUP(A1975,Izračun!A:Q,17,0))</f>
        <v xml:space="preserve"> </v>
      </c>
      <c r="R1975" t="s">
        <v>8710</v>
      </c>
      <c r="S1975" t="str">
        <f ca="1">Izračun!$T$1</f>
        <v>0</v>
      </c>
    </row>
    <row r="1976" spans="1:19" x14ac:dyDescent="0.25">
      <c r="A1976" t="s">
        <v>3898</v>
      </c>
      <c r="B1976" t="s">
        <v>9104</v>
      </c>
      <c r="C1976" t="s">
        <v>8708</v>
      </c>
      <c r="F1976" s="2">
        <f>VLOOKUP(A1976,Izračun!A:J,10,0)</f>
        <v>45.814660000000003</v>
      </c>
      <c r="H1976">
        <f>VLOOKUP(A1976,Izračun!A:F,6,0)</f>
        <v>13</v>
      </c>
      <c r="J1976" t="s">
        <v>14574</v>
      </c>
      <c r="M1976" t="s">
        <v>8709</v>
      </c>
      <c r="Q1976" s="3" t="str">
        <f ca="1">IF(VLOOKUP(A1976,Izračun!A:Q,17,0)=0," ",VLOOKUP(A1976,Izračun!A:Q,17,0))</f>
        <v xml:space="preserve"> </v>
      </c>
      <c r="R1976" t="s">
        <v>8710</v>
      </c>
      <c r="S1976" t="str">
        <f ca="1">Izračun!$T$1</f>
        <v>0</v>
      </c>
    </row>
    <row r="1977" spans="1:19" x14ac:dyDescent="0.25">
      <c r="A1977" t="s">
        <v>13497</v>
      </c>
      <c r="B1977" t="s">
        <v>13885</v>
      </c>
      <c r="C1977" t="s">
        <v>8708</v>
      </c>
      <c r="F1977" s="2">
        <f>VLOOKUP(A1977,Izračun!A:J,10,0)</f>
        <v>45.814660000000003</v>
      </c>
      <c r="H1977">
        <f>VLOOKUP(A1977,Izračun!A:F,6,0)</f>
        <v>24</v>
      </c>
      <c r="J1977" t="s">
        <v>14574</v>
      </c>
      <c r="M1977" t="s">
        <v>8709</v>
      </c>
      <c r="Q1977" s="3" t="str">
        <f ca="1">IF(VLOOKUP(A1977,Izračun!A:Q,17,0)=0," ",VLOOKUP(A1977,Izračun!A:Q,17,0))</f>
        <v xml:space="preserve"> </v>
      </c>
      <c r="R1977" t="s">
        <v>8710</v>
      </c>
      <c r="S1977" t="str">
        <f ca="1">Izračun!$T$1</f>
        <v>0</v>
      </c>
    </row>
    <row r="1978" spans="1:19" x14ac:dyDescent="0.25">
      <c r="A1978" t="s">
        <v>8088</v>
      </c>
      <c r="B1978" t="s">
        <v>12033</v>
      </c>
      <c r="C1978" t="s">
        <v>8708</v>
      </c>
      <c r="F1978" s="2">
        <f>VLOOKUP(A1978,Izračun!A:J,10,0)</f>
        <v>45.814660000000003</v>
      </c>
      <c r="H1978">
        <f>VLOOKUP(A1978,Izračun!A:F,6,0)</f>
        <v>3</v>
      </c>
      <c r="J1978" t="s">
        <v>14574</v>
      </c>
      <c r="M1978" t="s">
        <v>8709</v>
      </c>
      <c r="Q1978" s="3" t="str">
        <f ca="1">IF(VLOOKUP(A1978,Izračun!A:Q,17,0)=0," ",VLOOKUP(A1978,Izračun!A:Q,17,0))</f>
        <v xml:space="preserve"> </v>
      </c>
      <c r="R1978" t="s">
        <v>8710</v>
      </c>
      <c r="S1978" t="str">
        <f ca="1">Izračun!$T$1</f>
        <v>0</v>
      </c>
    </row>
    <row r="1979" spans="1:19" x14ac:dyDescent="0.25">
      <c r="A1979" t="s">
        <v>5682</v>
      </c>
      <c r="B1979" t="s">
        <v>13160</v>
      </c>
      <c r="C1979" t="s">
        <v>8708</v>
      </c>
      <c r="F1979" s="2">
        <f>VLOOKUP(A1979,Izračun!A:J,10,0)</f>
        <v>45.911040000000007</v>
      </c>
      <c r="H1979">
        <f>VLOOKUP(A1979,Izračun!A:F,6,0)</f>
        <v>6</v>
      </c>
      <c r="J1979" t="s">
        <v>14574</v>
      </c>
      <c r="M1979" t="s">
        <v>8709</v>
      </c>
      <c r="Q1979" s="3" t="str">
        <f ca="1">IF(VLOOKUP(A1979,Izračun!A:Q,17,0)=0," ",VLOOKUP(A1979,Izračun!A:Q,17,0))</f>
        <v xml:space="preserve"> </v>
      </c>
      <c r="R1979" t="s">
        <v>8710</v>
      </c>
      <c r="S1979" t="str">
        <f ca="1">Izračun!$T$1</f>
        <v>0</v>
      </c>
    </row>
    <row r="1980" spans="1:19" x14ac:dyDescent="0.25">
      <c r="A1980" t="s">
        <v>6164</v>
      </c>
      <c r="B1980" t="s">
        <v>11927</v>
      </c>
      <c r="C1980" t="s">
        <v>8708</v>
      </c>
      <c r="F1980" s="2">
        <f>VLOOKUP(A1980,Izračun!A:J,10,0)</f>
        <v>46.009616000000001</v>
      </c>
      <c r="H1980">
        <f>VLOOKUP(A1980,Izračun!A:F,6,0)</f>
        <v>0</v>
      </c>
      <c r="J1980" t="s">
        <v>14574</v>
      </c>
      <c r="M1980" t="s">
        <v>8709</v>
      </c>
      <c r="Q1980" s="3" t="str">
        <f ca="1">IF(VLOOKUP(A1980,Izračun!A:Q,17,0)=0," ",VLOOKUP(A1980,Izračun!A:Q,17,0))</f>
        <v xml:space="preserve"> </v>
      </c>
      <c r="R1980" t="s">
        <v>8710</v>
      </c>
      <c r="S1980" t="str">
        <f ca="1">Izračun!$T$1</f>
        <v>0</v>
      </c>
    </row>
    <row r="1981" spans="1:19" x14ac:dyDescent="0.25">
      <c r="A1981" t="s">
        <v>11462</v>
      </c>
      <c r="B1981" t="s">
        <v>12346</v>
      </c>
      <c r="C1981" t="s">
        <v>8708</v>
      </c>
      <c r="F1981" s="2">
        <f>VLOOKUP(A1981,Izračun!A:J,10,0)</f>
        <v>37.244160000000001</v>
      </c>
      <c r="H1981">
        <f>VLOOKUP(A1981,Izračun!A:F,6,0)</f>
        <v>186</v>
      </c>
      <c r="J1981" t="s">
        <v>14574</v>
      </c>
      <c r="M1981" t="s">
        <v>8709</v>
      </c>
      <c r="Q1981" s="3">
        <f ca="1">IF(VLOOKUP(A1981,Izračun!A:Q,17,0)=0," ",VLOOKUP(A1981,Izračun!A:Q,17,0))</f>
        <v>34.916400000000003</v>
      </c>
      <c r="R1981" t="s">
        <v>8710</v>
      </c>
      <c r="S1981" t="str">
        <f ca="1">Izračun!$T$1</f>
        <v>0</v>
      </c>
    </row>
    <row r="1982" spans="1:19" x14ac:dyDescent="0.25">
      <c r="A1982" t="s">
        <v>2943</v>
      </c>
      <c r="B1982" t="s">
        <v>14688</v>
      </c>
      <c r="C1982" t="s">
        <v>8708</v>
      </c>
      <c r="F1982" s="2">
        <f>VLOOKUP(A1982,Izračun!A:J,10,0)</f>
        <v>46.244100000000003</v>
      </c>
      <c r="H1982">
        <f>VLOOKUP(A1982,Izračun!A:F,6,0)</f>
        <v>10</v>
      </c>
      <c r="J1982" t="s">
        <v>14574</v>
      </c>
      <c r="M1982" t="s">
        <v>8709</v>
      </c>
      <c r="Q1982" s="3" t="str">
        <f ca="1">IF(VLOOKUP(A1982,Izračun!A:Q,17,0)=0," ",VLOOKUP(A1982,Izračun!A:Q,17,0))</f>
        <v xml:space="preserve"> </v>
      </c>
      <c r="R1982" t="s">
        <v>8710</v>
      </c>
      <c r="S1982" t="str">
        <f ca="1">Izračun!$T$1</f>
        <v>0</v>
      </c>
    </row>
    <row r="1983" spans="1:19" x14ac:dyDescent="0.25">
      <c r="A1983" t="s">
        <v>11597</v>
      </c>
      <c r="B1983" t="s">
        <v>14074</v>
      </c>
      <c r="C1983" t="s">
        <v>8708</v>
      </c>
      <c r="F1983" s="2">
        <f>VLOOKUP(A1983,Izračun!A:J,10,0)</f>
        <v>46.302050000000001</v>
      </c>
      <c r="H1983">
        <f>VLOOKUP(A1983,Izračun!A:F,6,0)</f>
        <v>3</v>
      </c>
      <c r="J1983" t="s">
        <v>14574</v>
      </c>
      <c r="M1983" t="s">
        <v>8709</v>
      </c>
      <c r="Q1983" s="3">
        <f ca="1">IF(VLOOKUP(A1983,Izračun!A:Q,17,0)=0," ",VLOOKUP(A1983,Izračun!A:Q,17,0))</f>
        <v>42.646625000000007</v>
      </c>
      <c r="R1983" t="s">
        <v>8710</v>
      </c>
      <c r="S1983" t="str">
        <f ca="1">Izračun!$T$1</f>
        <v>0</v>
      </c>
    </row>
    <row r="1984" spans="1:19" x14ac:dyDescent="0.25">
      <c r="A1984" t="s">
        <v>6912</v>
      </c>
      <c r="B1984" t="s">
        <v>9504</v>
      </c>
      <c r="C1984" t="s">
        <v>8708</v>
      </c>
      <c r="F1984" s="2">
        <f>VLOOKUP(A1984,Izračun!A:J,10,0)</f>
        <v>46.302050000000001</v>
      </c>
      <c r="H1984">
        <f>VLOOKUP(A1984,Izračun!A:F,6,0)</f>
        <v>2</v>
      </c>
      <c r="J1984" t="s">
        <v>14574</v>
      </c>
      <c r="M1984" t="s">
        <v>8709</v>
      </c>
      <c r="Q1984" s="3">
        <f ca="1">IF(VLOOKUP(A1984,Izračun!A:Q,17,0)=0," ",VLOOKUP(A1984,Izračun!A:Q,17,0))</f>
        <v>42.646625000000007</v>
      </c>
      <c r="R1984" t="s">
        <v>8710</v>
      </c>
      <c r="S1984" t="str">
        <f ca="1">Izračun!$T$1</f>
        <v>0</v>
      </c>
    </row>
    <row r="1985" spans="1:19" x14ac:dyDescent="0.25">
      <c r="A1985" t="s">
        <v>11641</v>
      </c>
      <c r="B1985" t="s">
        <v>13978</v>
      </c>
      <c r="C1985" t="s">
        <v>8708</v>
      </c>
      <c r="F1985" s="2">
        <f>VLOOKUP(A1985,Izračun!A:J,10,0)</f>
        <v>46.302050000000001</v>
      </c>
      <c r="H1985">
        <f>VLOOKUP(A1985,Izračun!A:F,6,0)</f>
        <v>7</v>
      </c>
      <c r="J1985" t="s">
        <v>14574</v>
      </c>
      <c r="M1985" t="s">
        <v>8709</v>
      </c>
      <c r="Q1985" s="3">
        <f ca="1">IF(VLOOKUP(A1985,Izračun!A:Q,17,0)=0," ",VLOOKUP(A1985,Izračun!A:Q,17,0))</f>
        <v>42.646625000000007</v>
      </c>
      <c r="R1985" t="s">
        <v>8710</v>
      </c>
      <c r="S1985" t="str">
        <f ca="1">Izračun!$T$1</f>
        <v>0</v>
      </c>
    </row>
    <row r="1986" spans="1:19" x14ac:dyDescent="0.25">
      <c r="A1986" t="s">
        <v>11669</v>
      </c>
      <c r="B1986" t="s">
        <v>13977</v>
      </c>
      <c r="C1986" t="s">
        <v>8708</v>
      </c>
      <c r="F1986" s="2">
        <f>VLOOKUP(A1986,Izračun!A:J,10,0)</f>
        <v>46.302050000000001</v>
      </c>
      <c r="H1986">
        <f>VLOOKUP(A1986,Izračun!A:F,6,0)</f>
        <v>0</v>
      </c>
      <c r="J1986" t="s">
        <v>14574</v>
      </c>
      <c r="M1986" t="s">
        <v>8709</v>
      </c>
      <c r="Q1986" s="3">
        <f ca="1">IF(VLOOKUP(A1986,Izračun!A:Q,17,0)=0," ",VLOOKUP(A1986,Izračun!A:Q,17,0))</f>
        <v>42.646625000000007</v>
      </c>
      <c r="R1986" t="s">
        <v>8710</v>
      </c>
      <c r="S1986" t="str">
        <f ca="1">Izračun!$T$1</f>
        <v>0</v>
      </c>
    </row>
    <row r="1987" spans="1:19" x14ac:dyDescent="0.25">
      <c r="A1987" t="s">
        <v>11192</v>
      </c>
      <c r="B1987" t="s">
        <v>13167</v>
      </c>
      <c r="C1987" t="s">
        <v>8708</v>
      </c>
      <c r="F1987" s="2">
        <f>VLOOKUP(A1987,Izračun!A:J,10,0)</f>
        <v>46.449791999999995</v>
      </c>
      <c r="H1987">
        <f>VLOOKUP(A1987,Izračun!A:F,6,0)</f>
        <v>5</v>
      </c>
      <c r="J1987" t="s">
        <v>14574</v>
      </c>
      <c r="M1987" t="s">
        <v>8709</v>
      </c>
      <c r="Q1987" s="3">
        <f ca="1">IF(VLOOKUP(A1987,Izračun!A:Q,17,0)=0," ",VLOOKUP(A1987,Izračun!A:Q,17,0))</f>
        <v>43.546679999999995</v>
      </c>
      <c r="R1987" t="s">
        <v>8710</v>
      </c>
      <c r="S1987" t="str">
        <f ca="1">Izračun!$T$1</f>
        <v>0</v>
      </c>
    </row>
    <row r="1988" spans="1:19" x14ac:dyDescent="0.25">
      <c r="A1988" t="s">
        <v>5683</v>
      </c>
      <c r="B1988" t="s">
        <v>13165</v>
      </c>
      <c r="C1988" t="s">
        <v>8708</v>
      </c>
      <c r="F1988" s="2">
        <f>VLOOKUP(A1988,Izračun!A:J,10,0)</f>
        <v>46.473215999999994</v>
      </c>
      <c r="H1988">
        <f>VLOOKUP(A1988,Izračun!A:F,6,0)</f>
        <v>0</v>
      </c>
      <c r="J1988" t="s">
        <v>14574</v>
      </c>
      <c r="M1988" t="s">
        <v>8709</v>
      </c>
      <c r="Q1988" s="3" t="str">
        <f ca="1">IF(VLOOKUP(A1988,Izračun!A:Q,17,0)=0," ",VLOOKUP(A1988,Izračun!A:Q,17,0))</f>
        <v xml:space="preserve"> </v>
      </c>
      <c r="R1988" t="s">
        <v>8710</v>
      </c>
      <c r="S1988" t="str">
        <f ca="1">Izračun!$T$1</f>
        <v>0</v>
      </c>
    </row>
    <row r="1989" spans="1:19" x14ac:dyDescent="0.25">
      <c r="A1989" t="s">
        <v>208</v>
      </c>
      <c r="B1989" t="s">
        <v>9376</v>
      </c>
      <c r="C1989" t="s">
        <v>8708</v>
      </c>
      <c r="F1989" s="2">
        <f>VLOOKUP(A1989,Izračun!A:J,10,0)</f>
        <v>37.326143999999999</v>
      </c>
      <c r="H1989">
        <f>VLOOKUP(A1989,Izračun!A:F,6,0)</f>
        <v>15</v>
      </c>
      <c r="J1989" t="s">
        <v>14574</v>
      </c>
      <c r="M1989" t="s">
        <v>8709</v>
      </c>
      <c r="Q1989" s="3" t="str">
        <f ca="1">IF(VLOOKUP(A1989,Izračun!A:Q,17,0)=0," ",VLOOKUP(A1989,Izračun!A:Q,17,0))</f>
        <v xml:space="preserve"> </v>
      </c>
      <c r="R1989" t="s">
        <v>8710</v>
      </c>
      <c r="S1989" t="str">
        <f ca="1">Izračun!$T$1</f>
        <v>0</v>
      </c>
    </row>
    <row r="1990" spans="1:19" x14ac:dyDescent="0.25">
      <c r="A1990" t="s">
        <v>2933</v>
      </c>
      <c r="B1990" t="s">
        <v>8839</v>
      </c>
      <c r="C1990" t="s">
        <v>8708</v>
      </c>
      <c r="F1990" s="2">
        <f>VLOOKUP(A1990,Izračun!A:J,10,0)</f>
        <v>46.779601919999998</v>
      </c>
      <c r="H1990">
        <f>VLOOKUP(A1990,Izračun!A:F,6,0)</f>
        <v>12</v>
      </c>
      <c r="J1990" t="s">
        <v>14574</v>
      </c>
      <c r="M1990" t="s">
        <v>8709</v>
      </c>
      <c r="Q1990" s="3" t="str">
        <f ca="1">IF(VLOOKUP(A1990,Izračun!A:Q,17,0)=0," ",VLOOKUP(A1990,Izračun!A:Q,17,0))</f>
        <v xml:space="preserve"> </v>
      </c>
      <c r="R1990" t="s">
        <v>8710</v>
      </c>
      <c r="S1990" t="str">
        <f ca="1">Izračun!$T$1</f>
        <v>0</v>
      </c>
    </row>
    <row r="1991" spans="1:19" x14ac:dyDescent="0.25">
      <c r="A1991" t="s">
        <v>8647</v>
      </c>
      <c r="B1991" t="s">
        <v>11006</v>
      </c>
      <c r="C1991" t="s">
        <v>8708</v>
      </c>
      <c r="F1991" s="2">
        <f>VLOOKUP(A1991,Izračun!A:J,10,0)</f>
        <v>46.789440000000006</v>
      </c>
      <c r="H1991">
        <f>VLOOKUP(A1991,Izračun!A:F,6,0)</f>
        <v>36</v>
      </c>
      <c r="J1991" t="s">
        <v>14574</v>
      </c>
      <c r="M1991" t="s">
        <v>8709</v>
      </c>
      <c r="Q1991" s="3" t="str">
        <f ca="1">IF(VLOOKUP(A1991,Izračun!A:Q,17,0)=0," ",VLOOKUP(A1991,Izračun!A:Q,17,0))</f>
        <v xml:space="preserve"> </v>
      </c>
      <c r="R1991" t="s">
        <v>8710</v>
      </c>
      <c r="S1991" t="str">
        <f ca="1">Izračun!$T$1</f>
        <v>0</v>
      </c>
    </row>
    <row r="1992" spans="1:19" x14ac:dyDescent="0.25">
      <c r="A1992" t="s">
        <v>13447</v>
      </c>
      <c r="B1992" t="s">
        <v>13870</v>
      </c>
      <c r="C1992" t="s">
        <v>8708</v>
      </c>
      <c r="F1992" s="2">
        <f>VLOOKUP(A1992,Izračun!A:J,10,0)</f>
        <v>46.789440000000006</v>
      </c>
      <c r="H1992">
        <f>VLOOKUP(A1992,Izračun!A:F,6,0)</f>
        <v>8</v>
      </c>
      <c r="J1992" t="s">
        <v>14574</v>
      </c>
      <c r="M1992" t="s">
        <v>8709</v>
      </c>
      <c r="Q1992" s="3" t="str">
        <f ca="1">IF(VLOOKUP(A1992,Izračun!A:Q,17,0)=0," ",VLOOKUP(A1992,Izračun!A:Q,17,0))</f>
        <v xml:space="preserve"> </v>
      </c>
      <c r="R1992" t="s">
        <v>8710</v>
      </c>
      <c r="S1992" t="str">
        <f ca="1">Izračun!$T$1</f>
        <v>0</v>
      </c>
    </row>
    <row r="1993" spans="1:19" x14ac:dyDescent="0.25">
      <c r="A1993" t="s">
        <v>1432</v>
      </c>
      <c r="B1993" t="s">
        <v>8747</v>
      </c>
      <c r="C1993" t="s">
        <v>8708</v>
      </c>
      <c r="F1993" s="2">
        <f>VLOOKUP(A1993,Izračun!A:J,10,0)</f>
        <v>46.789440000000006</v>
      </c>
      <c r="H1993">
        <f>VLOOKUP(A1993,Izračun!A:F,6,0)</f>
        <v>0</v>
      </c>
      <c r="J1993" t="s">
        <v>14574</v>
      </c>
      <c r="M1993" t="s">
        <v>8709</v>
      </c>
      <c r="Q1993" s="3">
        <f ca="1">IF(VLOOKUP(A1993,Izračun!A:Q,17,0)=0," ",VLOOKUP(A1993,Izračun!A:Q,17,0))</f>
        <v>43.865100000000005</v>
      </c>
      <c r="R1993" t="s">
        <v>8710</v>
      </c>
      <c r="S1993" t="str">
        <f ca="1">Izračun!$T$1</f>
        <v>0</v>
      </c>
    </row>
    <row r="1994" spans="1:19" x14ac:dyDescent="0.25">
      <c r="A1994" t="s">
        <v>4061</v>
      </c>
      <c r="B1994" t="s">
        <v>9270</v>
      </c>
      <c r="C1994" t="s">
        <v>8708</v>
      </c>
      <c r="F1994" s="2">
        <f>VLOOKUP(A1994,Izračun!A:J,10,0)</f>
        <v>46.938523999999994</v>
      </c>
      <c r="H1994">
        <f>VLOOKUP(A1994,Izračun!A:F,6,0)</f>
        <v>26</v>
      </c>
      <c r="J1994" t="s">
        <v>14574</v>
      </c>
      <c r="M1994" t="s">
        <v>8709</v>
      </c>
      <c r="Q1994" s="3" t="str">
        <f ca="1">IF(VLOOKUP(A1994,Izračun!A:Q,17,0)=0," ",VLOOKUP(A1994,Izračun!A:Q,17,0))</f>
        <v xml:space="preserve"> </v>
      </c>
      <c r="R1994" t="s">
        <v>8710</v>
      </c>
      <c r="S1994" t="str">
        <f ca="1">Izračun!$T$1</f>
        <v>0</v>
      </c>
    </row>
    <row r="1995" spans="1:19" x14ac:dyDescent="0.25">
      <c r="A1995" t="s">
        <v>4475</v>
      </c>
      <c r="B1995" t="s">
        <v>9031</v>
      </c>
      <c r="C1995" t="s">
        <v>8708</v>
      </c>
      <c r="F1995" s="2">
        <f>VLOOKUP(A1995,Izračun!A:J,10,0)</f>
        <v>47.408712000000001</v>
      </c>
      <c r="H1995">
        <f>VLOOKUP(A1995,Izračun!A:F,6,0)</f>
        <v>0</v>
      </c>
      <c r="J1995" t="s">
        <v>14574</v>
      </c>
      <c r="M1995" t="s">
        <v>8709</v>
      </c>
      <c r="Q1995" s="3" t="str">
        <f ca="1">IF(VLOOKUP(A1995,Izračun!A:Q,17,0)=0," ",VLOOKUP(A1995,Izračun!A:Q,17,0))</f>
        <v xml:space="preserve"> </v>
      </c>
      <c r="R1995" t="s">
        <v>8710</v>
      </c>
      <c r="S1995" t="str">
        <f ca="1">Izračun!$T$1</f>
        <v>0</v>
      </c>
    </row>
    <row r="1996" spans="1:19" x14ac:dyDescent="0.25">
      <c r="A1996" t="s">
        <v>6565</v>
      </c>
      <c r="B1996" t="s">
        <v>13146</v>
      </c>
      <c r="C1996" t="s">
        <v>8708</v>
      </c>
      <c r="F1996" s="2">
        <f>VLOOKUP(A1996,Izračun!A:J,10,0)</f>
        <v>36.173610000000004</v>
      </c>
      <c r="H1996">
        <f>VLOOKUP(A1996,Izračun!A:F,6,0)</f>
        <v>4</v>
      </c>
      <c r="J1996" t="s">
        <v>14574</v>
      </c>
      <c r="M1996" t="s">
        <v>8709</v>
      </c>
      <c r="Q1996" s="3" t="str">
        <f ca="1">IF(VLOOKUP(A1996,Izračun!A:Q,17,0)=0," ",VLOOKUP(A1996,Izračun!A:Q,17,0))</f>
        <v xml:space="preserve"> </v>
      </c>
      <c r="R1996" t="s">
        <v>8710</v>
      </c>
      <c r="S1996" t="str">
        <f ca="1">Izračun!$T$1</f>
        <v>0</v>
      </c>
    </row>
    <row r="1997" spans="1:19" x14ac:dyDescent="0.25">
      <c r="A1997" t="s">
        <v>814</v>
      </c>
      <c r="B1997" t="s">
        <v>9163</v>
      </c>
      <c r="C1997" t="s">
        <v>8708</v>
      </c>
      <c r="F1997" s="2">
        <f>VLOOKUP(A1997,Izračun!A:J,10,0)</f>
        <v>47.808749999999996</v>
      </c>
      <c r="H1997">
        <f>VLOOKUP(A1997,Izračun!A:F,6,0)</f>
        <v>21</v>
      </c>
      <c r="J1997" t="s">
        <v>14574</v>
      </c>
      <c r="M1997" t="s">
        <v>8709</v>
      </c>
      <c r="Q1997" s="3" t="str">
        <f ca="1">IF(VLOOKUP(A1997,Izračun!A:Q,17,0)=0," ",VLOOKUP(A1997,Izračun!A:Q,17,0))</f>
        <v xml:space="preserve"> </v>
      </c>
      <c r="R1997" t="s">
        <v>8710</v>
      </c>
      <c r="S1997" t="str">
        <f ca="1">Izračun!$T$1</f>
        <v>0</v>
      </c>
    </row>
    <row r="1998" spans="1:19" x14ac:dyDescent="0.25">
      <c r="A1998" t="s">
        <v>7374</v>
      </c>
      <c r="B1998" t="s">
        <v>13866</v>
      </c>
      <c r="C1998" t="s">
        <v>8708</v>
      </c>
      <c r="F1998" s="2">
        <f>VLOOKUP(A1998,Izračun!A:J,10,0)</f>
        <v>47.810091999999997</v>
      </c>
      <c r="H1998">
        <f>VLOOKUP(A1998,Izračun!A:F,6,0)</f>
        <v>0</v>
      </c>
      <c r="J1998" t="s">
        <v>14574</v>
      </c>
      <c r="M1998" t="s">
        <v>8709</v>
      </c>
      <c r="Q1998" s="3" t="str">
        <f ca="1">IF(VLOOKUP(A1998,Izračun!A:Q,17,0)=0," ",VLOOKUP(A1998,Izračun!A:Q,17,0))</f>
        <v xml:space="preserve"> </v>
      </c>
      <c r="R1998" t="s">
        <v>8710</v>
      </c>
      <c r="S1998" t="str">
        <f ca="1">Izračun!$T$1</f>
        <v>0</v>
      </c>
    </row>
    <row r="1999" spans="1:19" x14ac:dyDescent="0.25">
      <c r="A1999" t="s">
        <v>9592</v>
      </c>
      <c r="B1999" t="s">
        <v>10959</v>
      </c>
      <c r="C1999" t="s">
        <v>8708</v>
      </c>
      <c r="F1999" s="2">
        <f>VLOOKUP(A1999,Izračun!A:J,10,0)</f>
        <v>47.984063999999996</v>
      </c>
      <c r="H1999">
        <f>VLOOKUP(A1999,Izračun!A:F,6,0)</f>
        <v>4</v>
      </c>
      <c r="J1999" t="s">
        <v>14574</v>
      </c>
      <c r="M1999" t="s">
        <v>8709</v>
      </c>
      <c r="Q1999" s="3" t="str">
        <f ca="1">IF(VLOOKUP(A1999,Izračun!A:Q,17,0)=0," ",VLOOKUP(A1999,Izračun!A:Q,17,0))</f>
        <v xml:space="preserve"> </v>
      </c>
      <c r="R1999" t="s">
        <v>8710</v>
      </c>
      <c r="S1999" t="str">
        <f ca="1">Izračun!$T$1</f>
        <v>0</v>
      </c>
    </row>
    <row r="2000" spans="1:19" x14ac:dyDescent="0.25">
      <c r="A2000" t="s">
        <v>8019</v>
      </c>
      <c r="B2000" t="s">
        <v>9571</v>
      </c>
      <c r="C2000" t="s">
        <v>8708</v>
      </c>
      <c r="F2000" s="2">
        <f>VLOOKUP(A2000,Izračun!A:J,10,0)</f>
        <v>48.136320000000005</v>
      </c>
      <c r="H2000">
        <f>VLOOKUP(A2000,Izračun!A:F,6,0)</f>
        <v>14</v>
      </c>
      <c r="J2000" t="s">
        <v>14574</v>
      </c>
      <c r="M2000" t="s">
        <v>8709</v>
      </c>
      <c r="Q2000" s="3" t="str">
        <f ca="1">IF(VLOOKUP(A2000,Izračun!A:Q,17,0)=0," ",VLOOKUP(A2000,Izračun!A:Q,17,0))</f>
        <v xml:space="preserve"> </v>
      </c>
      <c r="R2000" t="s">
        <v>8710</v>
      </c>
      <c r="S2000" t="str">
        <f ca="1">Izračun!$T$1</f>
        <v>0</v>
      </c>
    </row>
    <row r="2001" spans="1:19" x14ac:dyDescent="0.25">
      <c r="A2001" t="s">
        <v>8658</v>
      </c>
      <c r="B2001" t="s">
        <v>10898</v>
      </c>
      <c r="C2001" t="s">
        <v>8708</v>
      </c>
      <c r="F2001" s="2">
        <f>VLOOKUP(A2001,Izračun!A:J,10,0)</f>
        <v>48.136320000000005</v>
      </c>
      <c r="H2001">
        <f>VLOOKUP(A2001,Izračun!A:F,6,0)</f>
        <v>2</v>
      </c>
      <c r="J2001" t="s">
        <v>14574</v>
      </c>
      <c r="M2001" t="s">
        <v>8709</v>
      </c>
      <c r="Q2001" s="3" t="str">
        <f ca="1">IF(VLOOKUP(A2001,Izračun!A:Q,17,0)=0," ",VLOOKUP(A2001,Izračun!A:Q,17,0))</f>
        <v xml:space="preserve"> </v>
      </c>
      <c r="R2001" t="s">
        <v>8710</v>
      </c>
      <c r="S2001" t="str">
        <f ca="1">Izračun!$T$1</f>
        <v>0</v>
      </c>
    </row>
    <row r="2002" spans="1:19" x14ac:dyDescent="0.25">
      <c r="A2002" t="s">
        <v>7160</v>
      </c>
      <c r="B2002" t="s">
        <v>14040</v>
      </c>
      <c r="C2002" t="s">
        <v>8708</v>
      </c>
      <c r="F2002" s="2">
        <f>VLOOKUP(A2002,Izračun!A:J,10,0)</f>
        <v>48.241728000000002</v>
      </c>
      <c r="H2002">
        <f>VLOOKUP(A2002,Izračun!A:F,6,0)</f>
        <v>2</v>
      </c>
      <c r="J2002" t="s">
        <v>14574</v>
      </c>
      <c r="M2002" t="s">
        <v>8709</v>
      </c>
      <c r="Q2002" s="3" t="str">
        <f ca="1">IF(VLOOKUP(A2002,Izračun!A:Q,17,0)=0," ",VLOOKUP(A2002,Izračun!A:Q,17,0))</f>
        <v xml:space="preserve"> </v>
      </c>
      <c r="R2002" t="s">
        <v>8710</v>
      </c>
      <c r="S2002" t="str">
        <f ca="1">Izračun!$T$1</f>
        <v>0</v>
      </c>
    </row>
    <row r="2003" spans="1:19" x14ac:dyDescent="0.25">
      <c r="A2003" t="s">
        <v>1769</v>
      </c>
      <c r="B2003" t="s">
        <v>9185</v>
      </c>
      <c r="C2003" t="s">
        <v>8708</v>
      </c>
      <c r="F2003" s="2">
        <f>VLOOKUP(A2003,Izračun!A:J,10,0)</f>
        <v>48.253439999999998</v>
      </c>
      <c r="H2003">
        <f>VLOOKUP(A2003,Izračun!A:F,6,0)</f>
        <v>7</v>
      </c>
      <c r="J2003" t="s">
        <v>14574</v>
      </c>
      <c r="M2003" t="s">
        <v>8709</v>
      </c>
      <c r="Q2003" s="3" t="str">
        <f ca="1">IF(VLOOKUP(A2003,Izračun!A:Q,17,0)=0," ",VLOOKUP(A2003,Izračun!A:Q,17,0))</f>
        <v xml:space="preserve"> </v>
      </c>
      <c r="R2003" t="s">
        <v>8710</v>
      </c>
      <c r="S2003" t="str">
        <f ca="1">Izračun!$T$1</f>
        <v>0</v>
      </c>
    </row>
    <row r="2004" spans="1:19" x14ac:dyDescent="0.25">
      <c r="A2004" t="s">
        <v>6636</v>
      </c>
      <c r="B2004" t="s">
        <v>9180</v>
      </c>
      <c r="C2004" t="s">
        <v>8708</v>
      </c>
      <c r="F2004" s="2">
        <f>VLOOKUP(A2004,Izračun!A:J,10,0)</f>
        <v>48.350181119999995</v>
      </c>
      <c r="H2004">
        <f>VLOOKUP(A2004,Izračun!A:F,6,0)</f>
        <v>0</v>
      </c>
      <c r="J2004" t="s">
        <v>14574</v>
      </c>
      <c r="M2004" t="s">
        <v>8709</v>
      </c>
      <c r="Q2004" s="3" t="str">
        <f ca="1">IF(VLOOKUP(A2004,Izračun!A:Q,17,0)=0," ",VLOOKUP(A2004,Izračun!A:Q,17,0))</f>
        <v xml:space="preserve"> </v>
      </c>
      <c r="R2004" t="s">
        <v>8710</v>
      </c>
      <c r="S2004" t="str">
        <f ca="1">Izračun!$T$1</f>
        <v>0</v>
      </c>
    </row>
    <row r="2005" spans="1:19" x14ac:dyDescent="0.25">
      <c r="A2005" t="s">
        <v>8280</v>
      </c>
      <c r="B2005" t="s">
        <v>14693</v>
      </c>
      <c r="C2005" t="s">
        <v>8708</v>
      </c>
      <c r="F2005" s="2">
        <f>VLOOKUP(A2005,Izračun!A:J,10,0)</f>
        <v>48.429119999999998</v>
      </c>
      <c r="H2005">
        <f>VLOOKUP(A2005,Izračun!A:F,6,0)</f>
        <v>6</v>
      </c>
      <c r="J2005" t="s">
        <v>14574</v>
      </c>
      <c r="M2005" t="s">
        <v>8709</v>
      </c>
      <c r="Q2005" s="3" t="str">
        <f ca="1">IF(VLOOKUP(A2005,Izračun!A:Q,17,0)=0," ",VLOOKUP(A2005,Izračun!A:Q,17,0))</f>
        <v xml:space="preserve"> </v>
      </c>
      <c r="R2005" t="s">
        <v>8710</v>
      </c>
      <c r="S2005" t="str">
        <f ca="1">Izračun!$T$1</f>
        <v>0</v>
      </c>
    </row>
    <row r="2006" spans="1:19" x14ac:dyDescent="0.25">
      <c r="A2006" t="s">
        <v>8282</v>
      </c>
      <c r="B2006" t="s">
        <v>8720</v>
      </c>
      <c r="C2006" t="s">
        <v>8708</v>
      </c>
      <c r="F2006" s="2">
        <f>VLOOKUP(A2006,Izračun!A:J,10,0)</f>
        <v>48.429119999999998</v>
      </c>
      <c r="H2006">
        <f>VLOOKUP(A2006,Izračun!A:F,6,0)</f>
        <v>0</v>
      </c>
      <c r="J2006" t="s">
        <v>14574</v>
      </c>
      <c r="M2006" t="s">
        <v>8709</v>
      </c>
      <c r="Q2006" s="3" t="str">
        <f ca="1">IF(VLOOKUP(A2006,Izračun!A:Q,17,0)=0," ",VLOOKUP(A2006,Izračun!A:Q,17,0))</f>
        <v xml:space="preserve"> </v>
      </c>
      <c r="R2006" t="s">
        <v>8710</v>
      </c>
      <c r="S2006" t="str">
        <f ca="1">Izračun!$T$1</f>
        <v>0</v>
      </c>
    </row>
    <row r="2007" spans="1:19" x14ac:dyDescent="0.25">
      <c r="A2007" t="s">
        <v>5875</v>
      </c>
      <c r="B2007" t="s">
        <v>9060</v>
      </c>
      <c r="C2007" t="s">
        <v>8708</v>
      </c>
      <c r="F2007" s="2">
        <f>VLOOKUP(A2007,Izračun!A:J,10,0)</f>
        <v>48.452300000000001</v>
      </c>
      <c r="H2007">
        <f>VLOOKUP(A2007,Izračun!A:F,6,0)</f>
        <v>4</v>
      </c>
      <c r="J2007" t="s">
        <v>14574</v>
      </c>
      <c r="M2007" t="s">
        <v>8709</v>
      </c>
      <c r="Q2007" s="3" t="str">
        <f ca="1">IF(VLOOKUP(A2007,Izračun!A:Q,17,0)=0," ",VLOOKUP(A2007,Izračun!A:Q,17,0))</f>
        <v xml:space="preserve"> </v>
      </c>
      <c r="R2007" t="s">
        <v>8710</v>
      </c>
      <c r="S2007" t="str">
        <f ca="1">Izračun!$T$1</f>
        <v>0</v>
      </c>
    </row>
    <row r="2008" spans="1:19" x14ac:dyDescent="0.25">
      <c r="A2008" t="s">
        <v>5623</v>
      </c>
      <c r="B2008" t="s">
        <v>10423</v>
      </c>
      <c r="C2008" t="s">
        <v>8708</v>
      </c>
      <c r="F2008" s="2">
        <f>VLOOKUP(A2008,Izračun!A:J,10,0)</f>
        <v>48.487679999999997</v>
      </c>
      <c r="H2008">
        <f>VLOOKUP(A2008,Izračun!A:F,6,0)</f>
        <v>10</v>
      </c>
      <c r="J2008" t="s">
        <v>14574</v>
      </c>
      <c r="M2008" t="s">
        <v>8709</v>
      </c>
      <c r="Q2008" s="3" t="str">
        <f ca="1">IF(VLOOKUP(A2008,Izračun!A:Q,17,0)=0," ",VLOOKUP(A2008,Izračun!A:Q,17,0))</f>
        <v xml:space="preserve"> </v>
      </c>
      <c r="R2008" t="s">
        <v>8710</v>
      </c>
      <c r="S2008" t="str">
        <f ca="1">Izračun!$T$1</f>
        <v>0</v>
      </c>
    </row>
    <row r="2009" spans="1:19" x14ac:dyDescent="0.25">
      <c r="A2009" t="s">
        <v>5037</v>
      </c>
      <c r="B2009" t="s">
        <v>11930</v>
      </c>
      <c r="C2009" t="s">
        <v>8708</v>
      </c>
      <c r="F2009" s="2">
        <f>VLOOKUP(A2009,Izračun!A:J,10,0)</f>
        <v>48.544044</v>
      </c>
      <c r="H2009">
        <f>VLOOKUP(A2009,Izračun!A:F,6,0)</f>
        <v>0</v>
      </c>
      <c r="J2009" t="s">
        <v>14574</v>
      </c>
      <c r="M2009" t="s">
        <v>8709</v>
      </c>
      <c r="Q2009" s="3" t="str">
        <f ca="1">IF(VLOOKUP(A2009,Izračun!A:Q,17,0)=0," ",VLOOKUP(A2009,Izračun!A:Q,17,0))</f>
        <v xml:space="preserve"> </v>
      </c>
      <c r="R2009" t="s">
        <v>8710</v>
      </c>
      <c r="S2009" t="str">
        <f ca="1">Izračun!$T$1</f>
        <v>0</v>
      </c>
    </row>
    <row r="2010" spans="1:19" x14ac:dyDescent="0.25">
      <c r="A2010" t="s">
        <v>6137</v>
      </c>
      <c r="B2010" t="s">
        <v>9121</v>
      </c>
      <c r="C2010" t="s">
        <v>8708</v>
      </c>
      <c r="F2010" s="2">
        <f>VLOOKUP(A2010,Izračun!A:J,10,0)</f>
        <v>48.544044</v>
      </c>
      <c r="H2010">
        <f>VLOOKUP(A2010,Izračun!A:F,6,0)</f>
        <v>66</v>
      </c>
      <c r="J2010" t="s">
        <v>14574</v>
      </c>
      <c r="M2010" t="s">
        <v>8709</v>
      </c>
      <c r="Q2010" s="3" t="str">
        <f ca="1">IF(VLOOKUP(A2010,Izračun!A:Q,17,0)=0," ",VLOOKUP(A2010,Izračun!A:Q,17,0))</f>
        <v xml:space="preserve"> </v>
      </c>
      <c r="R2010" t="s">
        <v>8710</v>
      </c>
      <c r="S2010" t="str">
        <f ca="1">Izračun!$T$1</f>
        <v>0</v>
      </c>
    </row>
    <row r="2011" spans="1:19" x14ac:dyDescent="0.25">
      <c r="A2011" t="s">
        <v>1835</v>
      </c>
      <c r="B2011" t="s">
        <v>14043</v>
      </c>
      <c r="C2011" t="s">
        <v>8708</v>
      </c>
      <c r="F2011" s="2">
        <f>VLOOKUP(A2011,Izračun!A:J,10,0)</f>
        <v>48.557952</v>
      </c>
      <c r="H2011">
        <f>VLOOKUP(A2011,Izračun!A:F,6,0)</f>
        <v>5</v>
      </c>
      <c r="J2011" t="s">
        <v>14574</v>
      </c>
      <c r="M2011" t="s">
        <v>8709</v>
      </c>
      <c r="Q2011" s="3" t="str">
        <f ca="1">IF(VLOOKUP(A2011,Izračun!A:Q,17,0)=0," ",VLOOKUP(A2011,Izračun!A:Q,17,0))</f>
        <v xml:space="preserve"> </v>
      </c>
      <c r="R2011" t="s">
        <v>8710</v>
      </c>
      <c r="S2011" t="str">
        <f ca="1">Izračun!$T$1</f>
        <v>0</v>
      </c>
    </row>
    <row r="2012" spans="1:19" x14ac:dyDescent="0.25">
      <c r="A2012" t="s">
        <v>3267</v>
      </c>
      <c r="B2012" t="s">
        <v>10424</v>
      </c>
      <c r="C2012" t="s">
        <v>8708</v>
      </c>
      <c r="F2012" s="2">
        <f>VLOOKUP(A2012,Izračun!A:J,10,0)</f>
        <v>48.570820560000001</v>
      </c>
      <c r="H2012">
        <f>VLOOKUP(A2012,Izračun!A:F,6,0)</f>
        <v>0</v>
      </c>
      <c r="J2012" t="s">
        <v>14574</v>
      </c>
      <c r="M2012" t="s">
        <v>8709</v>
      </c>
      <c r="Q2012" s="3" t="str">
        <f ca="1">IF(VLOOKUP(A2012,Izračun!A:Q,17,0)=0," ",VLOOKUP(A2012,Izračun!A:Q,17,0))</f>
        <v xml:space="preserve"> </v>
      </c>
      <c r="R2012" t="s">
        <v>8710</v>
      </c>
      <c r="S2012" t="str">
        <f ca="1">Izračun!$T$1</f>
        <v>0</v>
      </c>
    </row>
    <row r="2013" spans="1:19" x14ac:dyDescent="0.25">
      <c r="A2013" t="s">
        <v>1146</v>
      </c>
      <c r="B2013" t="s">
        <v>12608</v>
      </c>
      <c r="C2013" t="s">
        <v>8708</v>
      </c>
      <c r="F2013" s="2">
        <f>VLOOKUP(A2013,Izračun!A:J,10,0)</f>
        <v>48.604800000000004</v>
      </c>
      <c r="H2013">
        <f>VLOOKUP(A2013,Izračun!A:F,6,0)</f>
        <v>11</v>
      </c>
      <c r="J2013" t="s">
        <v>14574</v>
      </c>
      <c r="M2013" t="s">
        <v>8709</v>
      </c>
      <c r="Q2013" s="3" t="str">
        <f ca="1">IF(VLOOKUP(A2013,Izračun!A:Q,17,0)=0," ",VLOOKUP(A2013,Izračun!A:Q,17,0))</f>
        <v xml:space="preserve"> </v>
      </c>
      <c r="R2013" t="s">
        <v>8710</v>
      </c>
      <c r="S2013" t="str">
        <f ca="1">Izračun!$T$1</f>
        <v>0</v>
      </c>
    </row>
    <row r="2014" spans="1:19" x14ac:dyDescent="0.25">
      <c r="A2014" t="s">
        <v>11351</v>
      </c>
      <c r="B2014" t="s">
        <v>12814</v>
      </c>
      <c r="C2014" t="s">
        <v>8708</v>
      </c>
      <c r="F2014" s="2">
        <f>VLOOKUP(A2014,Izračun!A:J,10,0)</f>
        <v>48.891743999999996</v>
      </c>
      <c r="H2014">
        <f>VLOOKUP(A2014,Izračun!A:F,6,0)</f>
        <v>20</v>
      </c>
      <c r="J2014" t="s">
        <v>14574</v>
      </c>
      <c r="M2014" t="s">
        <v>8709</v>
      </c>
      <c r="Q2014" s="3">
        <f ca="1">IF(VLOOKUP(A2014,Izračun!A:Q,17,0)=0," ",VLOOKUP(A2014,Izračun!A:Q,17,0))</f>
        <v>45.836009999999995</v>
      </c>
      <c r="R2014" t="s">
        <v>8710</v>
      </c>
      <c r="S2014" t="str">
        <f ca="1">Izračun!$T$1</f>
        <v>0</v>
      </c>
    </row>
    <row r="2015" spans="1:19" x14ac:dyDescent="0.25">
      <c r="A2015" t="s">
        <v>1698</v>
      </c>
      <c r="B2015" t="s">
        <v>10944</v>
      </c>
      <c r="C2015" t="s">
        <v>8708</v>
      </c>
      <c r="F2015" s="2">
        <f>VLOOKUP(A2015,Izračun!A:J,10,0)</f>
        <v>48.897599999999997</v>
      </c>
      <c r="H2015">
        <f>VLOOKUP(A2015,Izračun!A:F,6,0)</f>
        <v>13</v>
      </c>
      <c r="J2015" t="s">
        <v>14574</v>
      </c>
      <c r="M2015" t="s">
        <v>8709</v>
      </c>
      <c r="Q2015" s="3" t="str">
        <f ca="1">IF(VLOOKUP(A2015,Izračun!A:Q,17,0)=0," ",VLOOKUP(A2015,Izračun!A:Q,17,0))</f>
        <v xml:space="preserve"> </v>
      </c>
      <c r="R2015" t="s">
        <v>8710</v>
      </c>
      <c r="S2015" t="str">
        <f ca="1">Izračun!$T$1</f>
        <v>0</v>
      </c>
    </row>
    <row r="2016" spans="1:19" x14ac:dyDescent="0.25">
      <c r="A2016" t="s">
        <v>6288</v>
      </c>
      <c r="B2016" t="s">
        <v>12531</v>
      </c>
      <c r="C2016" t="s">
        <v>8708</v>
      </c>
      <c r="F2016" s="2">
        <f>VLOOKUP(A2016,Izračun!A:J,10,0)</f>
        <v>48.956159999999997</v>
      </c>
      <c r="H2016">
        <f>VLOOKUP(A2016,Izračun!A:F,6,0)</f>
        <v>2</v>
      </c>
      <c r="J2016" t="s">
        <v>14574</v>
      </c>
      <c r="M2016" t="s">
        <v>8709</v>
      </c>
      <c r="Q2016" s="3" t="str">
        <f ca="1">IF(VLOOKUP(A2016,Izračun!A:Q,17,0)=0," ",VLOOKUP(A2016,Izračun!A:Q,17,0))</f>
        <v xml:space="preserve"> </v>
      </c>
      <c r="R2016" t="s">
        <v>8710</v>
      </c>
      <c r="S2016" t="str">
        <f ca="1">Izračun!$T$1</f>
        <v>0</v>
      </c>
    </row>
    <row r="2017" spans="1:19" x14ac:dyDescent="0.25">
      <c r="A2017" t="s">
        <v>10170</v>
      </c>
      <c r="B2017" t="s">
        <v>11071</v>
      </c>
      <c r="C2017" t="s">
        <v>8708</v>
      </c>
      <c r="F2017" s="2">
        <f>VLOOKUP(A2017,Izračun!A:J,10,0)</f>
        <v>49.014720000000004</v>
      </c>
      <c r="H2017">
        <f>VLOOKUP(A2017,Izračun!A:F,6,0)</f>
        <v>15</v>
      </c>
      <c r="J2017" t="s">
        <v>14574</v>
      </c>
      <c r="M2017" t="s">
        <v>8709</v>
      </c>
      <c r="Q2017" s="3">
        <f ca="1">IF(VLOOKUP(A2017,Izračun!A:Q,17,0)=0," ",VLOOKUP(A2017,Izračun!A:Q,17,0))</f>
        <v>45.951299999999996</v>
      </c>
      <c r="R2017" t="s">
        <v>8710</v>
      </c>
      <c r="S2017" t="str">
        <f ca="1">Izračun!$T$1</f>
        <v>0</v>
      </c>
    </row>
    <row r="2018" spans="1:19" x14ac:dyDescent="0.25">
      <c r="A2018" t="s">
        <v>6237</v>
      </c>
      <c r="B2018" t="s">
        <v>13410</v>
      </c>
      <c r="C2018" t="s">
        <v>8708</v>
      </c>
      <c r="F2018" s="2">
        <f>VLOOKUP(A2018,Izračun!A:J,10,0)</f>
        <v>49.094507999999998</v>
      </c>
      <c r="H2018">
        <f>VLOOKUP(A2018,Izračun!A:F,6,0)</f>
        <v>40</v>
      </c>
      <c r="J2018" t="s">
        <v>14574</v>
      </c>
      <c r="M2018" t="s">
        <v>8709</v>
      </c>
      <c r="Q2018" s="3" t="str">
        <f ca="1">IF(VLOOKUP(A2018,Izračun!A:Q,17,0)=0," ",VLOOKUP(A2018,Izračun!A:Q,17,0))</f>
        <v xml:space="preserve"> </v>
      </c>
      <c r="R2018" t="s">
        <v>8710</v>
      </c>
      <c r="S2018" t="str">
        <f ca="1">Izračun!$T$1</f>
        <v>0</v>
      </c>
    </row>
    <row r="2019" spans="1:19" x14ac:dyDescent="0.25">
      <c r="A2019" t="s">
        <v>6251</v>
      </c>
      <c r="B2019" t="s">
        <v>12571</v>
      </c>
      <c r="C2019" t="s">
        <v>8708</v>
      </c>
      <c r="F2019" s="2">
        <f>VLOOKUP(A2019,Izračun!A:J,10,0)</f>
        <v>49.094507999999998</v>
      </c>
      <c r="H2019">
        <f>VLOOKUP(A2019,Izračun!A:F,6,0)</f>
        <v>6</v>
      </c>
      <c r="J2019" t="s">
        <v>14574</v>
      </c>
      <c r="M2019" t="s">
        <v>8709</v>
      </c>
      <c r="Q2019" s="3" t="str">
        <f ca="1">IF(VLOOKUP(A2019,Izračun!A:Q,17,0)=0," ",VLOOKUP(A2019,Izračun!A:Q,17,0))</f>
        <v xml:space="preserve"> </v>
      </c>
      <c r="R2019" t="s">
        <v>8710</v>
      </c>
      <c r="S2019" t="str">
        <f ca="1">Izračun!$T$1</f>
        <v>0</v>
      </c>
    </row>
    <row r="2020" spans="1:19" x14ac:dyDescent="0.25">
      <c r="A2020" t="s">
        <v>6227</v>
      </c>
      <c r="B2020" t="s">
        <v>13427</v>
      </c>
      <c r="C2020" t="s">
        <v>8708</v>
      </c>
      <c r="F2020" s="2">
        <f>VLOOKUP(A2020,Izračun!A:J,10,0)</f>
        <v>49.094507999999998</v>
      </c>
      <c r="H2020">
        <f>VLOOKUP(A2020,Izračun!A:F,6,0)</f>
        <v>5</v>
      </c>
      <c r="J2020" t="s">
        <v>14574</v>
      </c>
      <c r="M2020" t="s">
        <v>8709</v>
      </c>
      <c r="Q2020" s="3" t="str">
        <f ca="1">IF(VLOOKUP(A2020,Izračun!A:Q,17,0)=0," ",VLOOKUP(A2020,Izračun!A:Q,17,0))</f>
        <v xml:space="preserve"> </v>
      </c>
      <c r="R2020" t="s">
        <v>8710</v>
      </c>
      <c r="S2020" t="str">
        <f ca="1">Izračun!$T$1</f>
        <v>0</v>
      </c>
    </row>
    <row r="2021" spans="1:19" x14ac:dyDescent="0.25">
      <c r="A2021" t="s">
        <v>6249</v>
      </c>
      <c r="B2021" t="s">
        <v>12619</v>
      </c>
      <c r="C2021" t="s">
        <v>8708</v>
      </c>
      <c r="F2021" s="2">
        <f>VLOOKUP(A2021,Izračun!A:J,10,0)</f>
        <v>49.094507999999998</v>
      </c>
      <c r="H2021">
        <f>VLOOKUP(A2021,Izračun!A:F,6,0)</f>
        <v>3</v>
      </c>
      <c r="J2021" t="s">
        <v>14574</v>
      </c>
      <c r="M2021" t="s">
        <v>8709</v>
      </c>
      <c r="Q2021" s="3" t="str">
        <f ca="1">IF(VLOOKUP(A2021,Izračun!A:Q,17,0)=0," ",VLOOKUP(A2021,Izračun!A:Q,17,0))</f>
        <v xml:space="preserve"> </v>
      </c>
      <c r="R2021" t="s">
        <v>8710</v>
      </c>
      <c r="S2021" t="str">
        <f ca="1">Izračun!$T$1</f>
        <v>0</v>
      </c>
    </row>
    <row r="2022" spans="1:19" x14ac:dyDescent="0.25">
      <c r="A2022" t="s">
        <v>6235</v>
      </c>
      <c r="B2022" t="s">
        <v>12585</v>
      </c>
      <c r="C2022" t="s">
        <v>8708</v>
      </c>
      <c r="F2022" s="2">
        <f>VLOOKUP(A2022,Izračun!A:J,10,0)</f>
        <v>49.094507999999998</v>
      </c>
      <c r="H2022">
        <f>VLOOKUP(A2022,Izračun!A:F,6,0)</f>
        <v>6</v>
      </c>
      <c r="J2022" t="s">
        <v>14574</v>
      </c>
      <c r="M2022" t="s">
        <v>8709</v>
      </c>
      <c r="Q2022" s="3" t="str">
        <f ca="1">IF(VLOOKUP(A2022,Izračun!A:Q,17,0)=0," ",VLOOKUP(A2022,Izračun!A:Q,17,0))</f>
        <v xml:space="preserve"> </v>
      </c>
      <c r="R2022" t="s">
        <v>8710</v>
      </c>
      <c r="S2022" t="str">
        <f ca="1">Izračun!$T$1</f>
        <v>0</v>
      </c>
    </row>
    <row r="2023" spans="1:19" x14ac:dyDescent="0.25">
      <c r="A2023" t="s">
        <v>8021</v>
      </c>
      <c r="B2023" t="s">
        <v>9578</v>
      </c>
      <c r="C2023" t="s">
        <v>8708</v>
      </c>
      <c r="F2023" s="2">
        <f>VLOOKUP(A2023,Izračun!A:J,10,0)</f>
        <v>49.131840000000004</v>
      </c>
      <c r="H2023">
        <f>VLOOKUP(A2023,Izračun!A:F,6,0)</f>
        <v>12</v>
      </c>
      <c r="J2023" t="s">
        <v>14574</v>
      </c>
      <c r="M2023" t="s">
        <v>8709</v>
      </c>
      <c r="Q2023" s="3" t="str">
        <f ca="1">IF(VLOOKUP(A2023,Izračun!A:Q,17,0)=0," ",VLOOKUP(A2023,Izračun!A:Q,17,0))</f>
        <v xml:space="preserve"> </v>
      </c>
      <c r="R2023" t="s">
        <v>8710</v>
      </c>
      <c r="S2023" t="str">
        <f ca="1">Izračun!$T$1</f>
        <v>0</v>
      </c>
    </row>
    <row r="2024" spans="1:19" x14ac:dyDescent="0.25">
      <c r="A2024" t="s">
        <v>83</v>
      </c>
      <c r="B2024" t="s">
        <v>10422</v>
      </c>
      <c r="C2024" t="s">
        <v>8708</v>
      </c>
      <c r="F2024" s="2">
        <f>VLOOKUP(A2024,Izračun!A:J,10,0)</f>
        <v>49.219680000000004</v>
      </c>
      <c r="H2024">
        <f>VLOOKUP(A2024,Izračun!A:F,6,0)</f>
        <v>15</v>
      </c>
      <c r="J2024" t="s">
        <v>14574</v>
      </c>
      <c r="M2024" t="s">
        <v>8709</v>
      </c>
      <c r="Q2024" s="3" t="str">
        <f ca="1">IF(VLOOKUP(A2024,Izračun!A:Q,17,0)=0," ",VLOOKUP(A2024,Izračun!A:Q,17,0))</f>
        <v xml:space="preserve"> </v>
      </c>
      <c r="R2024" t="s">
        <v>8710</v>
      </c>
      <c r="S2024" t="str">
        <f ca="1">Izračun!$T$1</f>
        <v>0</v>
      </c>
    </row>
    <row r="2025" spans="1:19" x14ac:dyDescent="0.25">
      <c r="A2025" t="s">
        <v>7227</v>
      </c>
      <c r="B2025" t="s">
        <v>10876</v>
      </c>
      <c r="C2025" t="s">
        <v>8708</v>
      </c>
      <c r="F2025" s="2">
        <f>VLOOKUP(A2025,Izračun!A:J,10,0)</f>
        <v>49.278239999999997</v>
      </c>
      <c r="H2025">
        <f>VLOOKUP(A2025,Izračun!A:F,6,0)</f>
        <v>2</v>
      </c>
      <c r="J2025" t="s">
        <v>14574</v>
      </c>
      <c r="M2025" t="s">
        <v>8709</v>
      </c>
      <c r="Q2025" s="3" t="str">
        <f ca="1">IF(VLOOKUP(A2025,Izračun!A:Q,17,0)=0," ",VLOOKUP(A2025,Izračun!A:Q,17,0))</f>
        <v xml:space="preserve"> </v>
      </c>
      <c r="R2025" t="s">
        <v>8710</v>
      </c>
      <c r="S2025" t="str">
        <f ca="1">Izračun!$T$1</f>
        <v>0</v>
      </c>
    </row>
    <row r="2026" spans="1:19" x14ac:dyDescent="0.25">
      <c r="A2026" t="s">
        <v>10691</v>
      </c>
      <c r="B2026" t="s">
        <v>10975</v>
      </c>
      <c r="C2026" t="s">
        <v>8708</v>
      </c>
      <c r="F2026" s="2">
        <f>VLOOKUP(A2026,Izračun!A:J,10,0)</f>
        <v>49.278239999999997</v>
      </c>
      <c r="H2026">
        <f>VLOOKUP(A2026,Izračun!A:F,6,0)</f>
        <v>6</v>
      </c>
      <c r="J2026" t="s">
        <v>14574</v>
      </c>
      <c r="M2026" t="s">
        <v>8709</v>
      </c>
      <c r="Q2026" s="3" t="str">
        <f ca="1">IF(VLOOKUP(A2026,Izračun!A:Q,17,0)=0," ",VLOOKUP(A2026,Izračun!A:Q,17,0))</f>
        <v xml:space="preserve"> </v>
      </c>
      <c r="R2026" t="s">
        <v>8710</v>
      </c>
      <c r="S2026" t="str">
        <f ca="1">Izračun!$T$1</f>
        <v>0</v>
      </c>
    </row>
    <row r="2027" spans="1:19" x14ac:dyDescent="0.25">
      <c r="A2027" t="s">
        <v>352</v>
      </c>
      <c r="B2027" t="s">
        <v>9490</v>
      </c>
      <c r="C2027" t="s">
        <v>8708</v>
      </c>
      <c r="F2027" s="2">
        <f>VLOOKUP(A2027,Izračun!A:J,10,0)</f>
        <v>49.48442</v>
      </c>
      <c r="H2027">
        <f>VLOOKUP(A2027,Izračun!A:F,6,0)</f>
        <v>32</v>
      </c>
      <c r="J2027" t="s">
        <v>14574</v>
      </c>
      <c r="M2027" t="s">
        <v>8709</v>
      </c>
      <c r="Q2027" s="3" t="str">
        <f ca="1">IF(VLOOKUP(A2027,Izračun!A:Q,17,0)=0," ",VLOOKUP(A2027,Izračun!A:Q,17,0))</f>
        <v xml:space="preserve"> </v>
      </c>
      <c r="R2027" t="s">
        <v>8710</v>
      </c>
      <c r="S2027" t="str">
        <f ca="1">Izračun!$T$1</f>
        <v>0</v>
      </c>
    </row>
    <row r="2028" spans="1:19" x14ac:dyDescent="0.25">
      <c r="A2028" t="s">
        <v>61</v>
      </c>
      <c r="B2028" t="s">
        <v>11062</v>
      </c>
      <c r="C2028" t="s">
        <v>8708</v>
      </c>
      <c r="F2028" s="2">
        <f>VLOOKUP(A2028,Izračun!A:J,10,0)</f>
        <v>45.858336000000008</v>
      </c>
      <c r="H2028">
        <f>VLOOKUP(A2028,Izračun!A:F,6,0)</f>
        <v>20</v>
      </c>
      <c r="J2028" t="s">
        <v>14574</v>
      </c>
      <c r="M2028" t="s">
        <v>8709</v>
      </c>
      <c r="Q2028" s="3" t="str">
        <f ca="1">IF(VLOOKUP(A2028,Izračun!A:Q,17,0)=0," ",VLOOKUP(A2028,Izračun!A:Q,17,0))</f>
        <v xml:space="preserve"> </v>
      </c>
      <c r="R2028" t="s">
        <v>8710</v>
      </c>
      <c r="S2028" t="str">
        <f ca="1">Izračun!$T$1</f>
        <v>0</v>
      </c>
    </row>
    <row r="2029" spans="1:19" x14ac:dyDescent="0.25">
      <c r="A2029" t="s">
        <v>4780</v>
      </c>
      <c r="B2029" t="s">
        <v>14032</v>
      </c>
      <c r="C2029" t="s">
        <v>8708</v>
      </c>
      <c r="F2029" s="2">
        <f>VLOOKUP(A2029,Izračun!A:J,10,0)</f>
        <v>49.658879999999996</v>
      </c>
      <c r="H2029">
        <f>VLOOKUP(A2029,Izračun!A:F,6,0)</f>
        <v>10</v>
      </c>
      <c r="J2029" t="s">
        <v>14574</v>
      </c>
      <c r="M2029" t="s">
        <v>8709</v>
      </c>
      <c r="Q2029" s="3" t="str">
        <f ca="1">IF(VLOOKUP(A2029,Izračun!A:Q,17,0)=0," ",VLOOKUP(A2029,Izračun!A:Q,17,0))</f>
        <v xml:space="preserve"> </v>
      </c>
      <c r="R2029" t="s">
        <v>8710</v>
      </c>
      <c r="S2029" t="str">
        <f ca="1">Izračun!$T$1</f>
        <v>0</v>
      </c>
    </row>
    <row r="2030" spans="1:19" x14ac:dyDescent="0.25">
      <c r="A2030" t="s">
        <v>12835</v>
      </c>
      <c r="B2030" t="s">
        <v>14027</v>
      </c>
      <c r="C2030" t="s">
        <v>8708</v>
      </c>
      <c r="F2030" s="2">
        <f>VLOOKUP(A2030,Izračun!A:J,10,0)</f>
        <v>49.779049999999998</v>
      </c>
      <c r="H2030">
        <f>VLOOKUP(A2030,Izračun!A:F,6,0)</f>
        <v>10</v>
      </c>
      <c r="J2030" t="s">
        <v>14574</v>
      </c>
      <c r="M2030" t="s">
        <v>8709</v>
      </c>
      <c r="Q2030" s="3">
        <f ca="1">IF(VLOOKUP(A2030,Izračun!A:Q,17,0)=0," ",VLOOKUP(A2030,Izračun!A:Q,17,0))</f>
        <v>45.849125000000001</v>
      </c>
      <c r="R2030" t="s">
        <v>8710</v>
      </c>
      <c r="S2030" t="str">
        <f ca="1">Izračun!$T$1</f>
        <v>0</v>
      </c>
    </row>
    <row r="2031" spans="1:19" x14ac:dyDescent="0.25">
      <c r="A2031" t="s">
        <v>246</v>
      </c>
      <c r="B2031" t="s">
        <v>13924</v>
      </c>
      <c r="C2031" t="s">
        <v>8708</v>
      </c>
      <c r="F2031" s="2">
        <f>VLOOKUP(A2031,Izračun!A:J,10,0)</f>
        <v>49.79626176</v>
      </c>
      <c r="H2031">
        <f>VLOOKUP(A2031,Izračun!A:F,6,0)</f>
        <v>13</v>
      </c>
      <c r="J2031" t="s">
        <v>14574</v>
      </c>
      <c r="M2031" t="s">
        <v>8709</v>
      </c>
      <c r="Q2031" s="3" t="str">
        <f ca="1">IF(VLOOKUP(A2031,Izračun!A:Q,17,0)=0," ",VLOOKUP(A2031,Izračun!A:Q,17,0))</f>
        <v xml:space="preserve"> </v>
      </c>
      <c r="R2031" t="s">
        <v>8710</v>
      </c>
      <c r="S2031" t="str">
        <f ca="1">Izračun!$T$1</f>
        <v>0</v>
      </c>
    </row>
    <row r="2032" spans="1:19" x14ac:dyDescent="0.25">
      <c r="A2032" t="s">
        <v>8296</v>
      </c>
      <c r="B2032" t="s">
        <v>9397</v>
      </c>
      <c r="C2032" t="s">
        <v>8708</v>
      </c>
      <c r="F2032" s="2">
        <f>VLOOKUP(A2032,Izračun!A:J,10,0)</f>
        <v>50.010849999999998</v>
      </c>
      <c r="H2032">
        <f>VLOOKUP(A2032,Izračun!A:F,6,0)</f>
        <v>13</v>
      </c>
      <c r="J2032" t="s">
        <v>14574</v>
      </c>
      <c r="M2032" t="s">
        <v>8709</v>
      </c>
      <c r="Q2032" s="3" t="str">
        <f ca="1">IF(VLOOKUP(A2032,Izračun!A:Q,17,0)=0," ",VLOOKUP(A2032,Izračun!A:Q,17,0))</f>
        <v xml:space="preserve"> </v>
      </c>
      <c r="R2032" t="s">
        <v>8710</v>
      </c>
      <c r="S2032" t="str">
        <f ca="1">Izračun!$T$1</f>
        <v>0</v>
      </c>
    </row>
    <row r="2033" spans="1:19" x14ac:dyDescent="0.25">
      <c r="A2033" t="s">
        <v>178</v>
      </c>
      <c r="B2033" t="s">
        <v>13925</v>
      </c>
      <c r="C2033" t="s">
        <v>8708</v>
      </c>
      <c r="F2033" s="2">
        <f>VLOOKUP(A2033,Izračun!A:J,10,0)</f>
        <v>50.120628040000007</v>
      </c>
      <c r="H2033">
        <f>VLOOKUP(A2033,Izračun!A:F,6,0)</f>
        <v>2</v>
      </c>
      <c r="J2033" t="s">
        <v>14574</v>
      </c>
      <c r="M2033" t="s">
        <v>8709</v>
      </c>
      <c r="Q2033" s="3" t="str">
        <f ca="1">IF(VLOOKUP(A2033,Izračun!A:Q,17,0)=0," ",VLOOKUP(A2033,Izračun!A:Q,17,0))</f>
        <v xml:space="preserve"> </v>
      </c>
      <c r="R2033" t="s">
        <v>8710</v>
      </c>
      <c r="S2033" t="str">
        <f ca="1">Izračun!$T$1</f>
        <v>0</v>
      </c>
    </row>
    <row r="2034" spans="1:19" x14ac:dyDescent="0.25">
      <c r="A2034" t="s">
        <v>8028</v>
      </c>
      <c r="B2034" t="s">
        <v>8732</v>
      </c>
      <c r="C2034" t="s">
        <v>8708</v>
      </c>
      <c r="F2034" s="2">
        <f>VLOOKUP(A2034,Izračun!A:J,10,0)</f>
        <v>36.173610000000004</v>
      </c>
      <c r="H2034">
        <f>VLOOKUP(A2034,Izračun!A:F,6,0)</f>
        <v>7</v>
      </c>
      <c r="J2034" t="s">
        <v>14574</v>
      </c>
      <c r="M2034" t="s">
        <v>8709</v>
      </c>
      <c r="Q2034" s="3" t="str">
        <f ca="1">IF(VLOOKUP(A2034,Izračun!A:Q,17,0)=0," ",VLOOKUP(A2034,Izračun!A:Q,17,0))</f>
        <v xml:space="preserve"> </v>
      </c>
      <c r="R2034" t="s">
        <v>8710</v>
      </c>
      <c r="S2034" t="str">
        <f ca="1">Izračun!$T$1</f>
        <v>0</v>
      </c>
    </row>
    <row r="2035" spans="1:19" x14ac:dyDescent="0.25">
      <c r="A2035" t="s">
        <v>1436</v>
      </c>
      <c r="B2035" t="s">
        <v>8748</v>
      </c>
      <c r="C2035" t="s">
        <v>8708</v>
      </c>
      <c r="F2035" s="2">
        <f>VLOOKUP(A2035,Izračun!A:J,10,0)</f>
        <v>50.279615999999997</v>
      </c>
      <c r="H2035">
        <f>VLOOKUP(A2035,Izračun!A:F,6,0)</f>
        <v>9</v>
      </c>
      <c r="J2035" t="s">
        <v>14574</v>
      </c>
      <c r="M2035" t="s">
        <v>8709</v>
      </c>
      <c r="Q2035" s="3">
        <f ca="1">IF(VLOOKUP(A2035,Izračun!A:Q,17,0)=0," ",VLOOKUP(A2035,Izračun!A:Q,17,0))</f>
        <v>47.137140000000002</v>
      </c>
      <c r="R2035" t="s">
        <v>8710</v>
      </c>
      <c r="S2035" t="str">
        <f ca="1">Izračun!$T$1</f>
        <v>0</v>
      </c>
    </row>
    <row r="2036" spans="1:19" x14ac:dyDescent="0.25">
      <c r="A2036" t="s">
        <v>5929</v>
      </c>
      <c r="B2036" t="s">
        <v>12829</v>
      </c>
      <c r="C2036" t="s">
        <v>8708</v>
      </c>
      <c r="F2036" s="2">
        <f>VLOOKUP(A2036,Izračun!A:J,10,0)</f>
        <v>50.531180000000006</v>
      </c>
      <c r="H2036">
        <f>VLOOKUP(A2036,Izračun!A:F,6,0)</f>
        <v>53</v>
      </c>
      <c r="J2036" t="s">
        <v>14574</v>
      </c>
      <c r="M2036" t="s">
        <v>8709</v>
      </c>
      <c r="Q2036" s="3" t="str">
        <f ca="1">IF(VLOOKUP(A2036,Izračun!A:Q,17,0)=0," ",VLOOKUP(A2036,Izračun!A:Q,17,0))</f>
        <v xml:space="preserve"> </v>
      </c>
      <c r="R2036" t="s">
        <v>8710</v>
      </c>
      <c r="S2036" t="str">
        <f ca="1">Izračun!$T$1</f>
        <v>0</v>
      </c>
    </row>
    <row r="2037" spans="1:19" x14ac:dyDescent="0.25">
      <c r="A2037" t="s">
        <v>4627</v>
      </c>
      <c r="B2037" t="s">
        <v>13164</v>
      </c>
      <c r="C2037" t="s">
        <v>8708</v>
      </c>
      <c r="F2037" s="2">
        <f>VLOOKUP(A2037,Izračun!A:J,10,0)</f>
        <v>50.595840000000003</v>
      </c>
      <c r="H2037">
        <f>VLOOKUP(A2037,Izračun!A:F,6,0)</f>
        <v>0</v>
      </c>
      <c r="J2037" t="s">
        <v>14574</v>
      </c>
      <c r="M2037" t="s">
        <v>8709</v>
      </c>
      <c r="Q2037" s="3" t="str">
        <f ca="1">IF(VLOOKUP(A2037,Izračun!A:Q,17,0)=0," ",VLOOKUP(A2037,Izračun!A:Q,17,0))</f>
        <v xml:space="preserve"> </v>
      </c>
      <c r="R2037" t="s">
        <v>8710</v>
      </c>
      <c r="S2037" t="str">
        <f ca="1">Izračun!$T$1</f>
        <v>0</v>
      </c>
    </row>
    <row r="2038" spans="1:19" x14ac:dyDescent="0.25">
      <c r="A2038" t="s">
        <v>697</v>
      </c>
      <c r="B2038" t="s">
        <v>9190</v>
      </c>
      <c r="C2038" t="s">
        <v>8708</v>
      </c>
      <c r="F2038" s="2">
        <f>VLOOKUP(A2038,Izračun!A:J,10,0)</f>
        <v>50.654400000000003</v>
      </c>
      <c r="H2038">
        <f>VLOOKUP(A2038,Izračun!A:F,6,0)</f>
        <v>88</v>
      </c>
      <c r="J2038" t="s">
        <v>14574</v>
      </c>
      <c r="M2038" t="s">
        <v>8709</v>
      </c>
      <c r="Q2038" s="3">
        <f ca="1">IF(VLOOKUP(A2038,Izračun!A:Q,17,0)=0," ",VLOOKUP(A2038,Izračun!A:Q,17,0))</f>
        <v>47.488499999999995</v>
      </c>
      <c r="R2038" t="s">
        <v>8710</v>
      </c>
      <c r="S2038" t="str">
        <f ca="1">Izračun!$T$1</f>
        <v>0</v>
      </c>
    </row>
    <row r="2039" spans="1:19" x14ac:dyDescent="0.25">
      <c r="A2039" t="s">
        <v>13500</v>
      </c>
      <c r="B2039" t="s">
        <v>13889</v>
      </c>
      <c r="C2039" t="s">
        <v>8708</v>
      </c>
      <c r="F2039" s="2">
        <f>VLOOKUP(A2039,Izračun!A:J,10,0)</f>
        <v>50.745899999999999</v>
      </c>
      <c r="H2039">
        <f>VLOOKUP(A2039,Izračun!A:F,6,0)</f>
        <v>18</v>
      </c>
      <c r="J2039" t="s">
        <v>14574</v>
      </c>
      <c r="M2039" t="s">
        <v>8709</v>
      </c>
      <c r="Q2039" s="3" t="str">
        <f ca="1">IF(VLOOKUP(A2039,Izračun!A:Q,17,0)=0," ",VLOOKUP(A2039,Izračun!A:Q,17,0))</f>
        <v xml:space="preserve"> </v>
      </c>
      <c r="R2039" t="s">
        <v>8710</v>
      </c>
      <c r="S2039" t="str">
        <f ca="1">Izračun!$T$1</f>
        <v>0</v>
      </c>
    </row>
    <row r="2040" spans="1:19" x14ac:dyDescent="0.25">
      <c r="A2040" t="s">
        <v>12288</v>
      </c>
      <c r="B2040" t="s">
        <v>13996</v>
      </c>
      <c r="C2040" t="s">
        <v>8708</v>
      </c>
      <c r="F2040" s="2">
        <f>VLOOKUP(A2040,Izračun!A:J,10,0)</f>
        <v>50.947199999999995</v>
      </c>
      <c r="H2040">
        <f>VLOOKUP(A2040,Izračun!A:F,6,0)</f>
        <v>0</v>
      </c>
      <c r="J2040" t="s">
        <v>14574</v>
      </c>
      <c r="M2040" t="s">
        <v>8709</v>
      </c>
      <c r="Q2040" s="3" t="str">
        <f ca="1">IF(VLOOKUP(A2040,Izračun!A:Q,17,0)=0," ",VLOOKUP(A2040,Izračun!A:Q,17,0))</f>
        <v xml:space="preserve"> </v>
      </c>
      <c r="R2040" t="s">
        <v>8710</v>
      </c>
      <c r="S2040" t="str">
        <f ca="1">Izračun!$T$1</f>
        <v>0</v>
      </c>
    </row>
    <row r="2041" spans="1:19" x14ac:dyDescent="0.25">
      <c r="A2041" t="s">
        <v>10168</v>
      </c>
      <c r="B2041" t="s">
        <v>11021</v>
      </c>
      <c r="C2041" t="s">
        <v>8708</v>
      </c>
      <c r="F2041" s="2">
        <f>VLOOKUP(A2041,Izračun!A:J,10,0)</f>
        <v>46.789440000000006</v>
      </c>
      <c r="H2041">
        <f>VLOOKUP(A2041,Izračun!A:F,6,0)</f>
        <v>4</v>
      </c>
      <c r="J2041" t="s">
        <v>14574</v>
      </c>
      <c r="M2041" t="s">
        <v>8709</v>
      </c>
      <c r="Q2041" s="3">
        <f ca="1">IF(VLOOKUP(A2041,Izračun!A:Q,17,0)=0," ",VLOOKUP(A2041,Izračun!A:Q,17,0))</f>
        <v>43.865100000000005</v>
      </c>
      <c r="R2041" t="s">
        <v>8710</v>
      </c>
      <c r="S2041" t="str">
        <f ca="1">Izračun!$T$1</f>
        <v>0</v>
      </c>
    </row>
    <row r="2042" spans="1:19" x14ac:dyDescent="0.25">
      <c r="A2042" t="s">
        <v>10298</v>
      </c>
      <c r="B2042" t="s">
        <v>11045</v>
      </c>
      <c r="C2042" t="s">
        <v>8708</v>
      </c>
      <c r="F2042" s="2">
        <f>VLOOKUP(A2042,Izračun!A:J,10,0)</f>
        <v>51.064320000000002</v>
      </c>
      <c r="H2042">
        <f>VLOOKUP(A2042,Izračun!A:F,6,0)</f>
        <v>19</v>
      </c>
      <c r="J2042" t="s">
        <v>14574</v>
      </c>
      <c r="M2042" t="s">
        <v>8709</v>
      </c>
      <c r="Q2042" s="3">
        <f ca="1">IF(VLOOKUP(A2042,Izračun!A:Q,17,0)=0," ",VLOOKUP(A2042,Izračun!A:Q,17,0))</f>
        <v>47.872799999999998</v>
      </c>
      <c r="R2042" t="s">
        <v>8710</v>
      </c>
      <c r="S2042" t="str">
        <f ca="1">Izračun!$T$1</f>
        <v>0</v>
      </c>
    </row>
    <row r="2043" spans="1:19" x14ac:dyDescent="0.25">
      <c r="A2043" t="s">
        <v>12048</v>
      </c>
      <c r="B2043" t="s">
        <v>14719</v>
      </c>
      <c r="C2043" t="s">
        <v>8708</v>
      </c>
      <c r="F2043" s="2">
        <f>VLOOKUP(A2043,Izračun!A:J,10,0)</f>
        <v>51.122879999999995</v>
      </c>
      <c r="H2043">
        <f>VLOOKUP(A2043,Izračun!A:F,6,0)</f>
        <v>10</v>
      </c>
      <c r="J2043" t="s">
        <v>14574</v>
      </c>
      <c r="M2043" t="s">
        <v>8709</v>
      </c>
      <c r="Q2043" s="3" t="str">
        <f ca="1">IF(VLOOKUP(A2043,Izračun!A:Q,17,0)=0," ",VLOOKUP(A2043,Izračun!A:Q,17,0))</f>
        <v xml:space="preserve"> </v>
      </c>
      <c r="R2043" t="s">
        <v>8710</v>
      </c>
      <c r="S2043" t="str">
        <f ca="1">Izračun!$T$1</f>
        <v>0</v>
      </c>
    </row>
    <row r="2044" spans="1:19" x14ac:dyDescent="0.25">
      <c r="A2044" t="s">
        <v>7666</v>
      </c>
      <c r="B2044" t="s">
        <v>9503</v>
      </c>
      <c r="C2044" t="s">
        <v>8708</v>
      </c>
      <c r="F2044" s="2">
        <f>VLOOKUP(A2044,Izračun!A:J,10,0)</f>
        <v>51.135079999999995</v>
      </c>
      <c r="H2044">
        <f>VLOOKUP(A2044,Izračun!A:F,6,0)</f>
        <v>5</v>
      </c>
      <c r="J2044" t="s">
        <v>14574</v>
      </c>
      <c r="M2044" t="s">
        <v>8709</v>
      </c>
      <c r="Q2044" s="3">
        <f ca="1">IF(VLOOKUP(A2044,Izračun!A:Q,17,0)=0," ",VLOOKUP(A2044,Izračun!A:Q,17,0))</f>
        <v>47.098099999999995</v>
      </c>
      <c r="R2044" t="s">
        <v>8710</v>
      </c>
      <c r="S2044" t="str">
        <f ca="1">Izračun!$T$1</f>
        <v>0</v>
      </c>
    </row>
    <row r="2045" spans="1:19" x14ac:dyDescent="0.25">
      <c r="A2045" t="s">
        <v>8424</v>
      </c>
      <c r="B2045" t="s">
        <v>10929</v>
      </c>
      <c r="C2045" t="s">
        <v>8708</v>
      </c>
      <c r="F2045" s="2">
        <f>VLOOKUP(A2045,Izračun!A:J,10,0)</f>
        <v>51.186564000000004</v>
      </c>
      <c r="H2045">
        <f>VLOOKUP(A2045,Izračun!A:F,6,0)</f>
        <v>3</v>
      </c>
      <c r="J2045" t="s">
        <v>14574</v>
      </c>
      <c r="M2045" t="s">
        <v>8709</v>
      </c>
      <c r="Q2045" s="3" t="str">
        <f ca="1">IF(VLOOKUP(A2045,Izračun!A:Q,17,0)=0," ",VLOOKUP(A2045,Izračun!A:Q,17,0))</f>
        <v xml:space="preserve"> </v>
      </c>
      <c r="R2045" t="s">
        <v>8710</v>
      </c>
      <c r="S2045" t="str">
        <f ca="1">Izračun!$T$1</f>
        <v>0</v>
      </c>
    </row>
    <row r="2046" spans="1:19" x14ac:dyDescent="0.25">
      <c r="A2046" t="s">
        <v>7464</v>
      </c>
      <c r="B2046" t="s">
        <v>12374</v>
      </c>
      <c r="C2046" t="s">
        <v>8708</v>
      </c>
      <c r="F2046" s="2">
        <f>VLOOKUP(A2046,Izračun!A:J,10,0)</f>
        <v>57.807259999999999</v>
      </c>
      <c r="H2046">
        <f>VLOOKUP(A2046,Izračun!A:F,6,0)</f>
        <v>13</v>
      </c>
      <c r="J2046" t="s">
        <v>14574</v>
      </c>
      <c r="M2046" t="s">
        <v>8709</v>
      </c>
      <c r="Q2046" s="3" t="str">
        <f ca="1">IF(VLOOKUP(A2046,Izračun!A:Q,17,0)=0," ",VLOOKUP(A2046,Izračun!A:Q,17,0))</f>
        <v xml:space="preserve"> </v>
      </c>
      <c r="R2046" t="s">
        <v>8710</v>
      </c>
      <c r="S2046" t="str">
        <f ca="1">Izračun!$T$1</f>
        <v>0</v>
      </c>
    </row>
    <row r="2047" spans="1:19" x14ac:dyDescent="0.25">
      <c r="A2047" t="s">
        <v>7792</v>
      </c>
      <c r="B2047" t="s">
        <v>9573</v>
      </c>
      <c r="C2047" t="s">
        <v>8708</v>
      </c>
      <c r="F2047" s="2">
        <f>VLOOKUP(A2047,Izračun!A:J,10,0)</f>
        <v>53.500416000000001</v>
      </c>
      <c r="H2047">
        <f>VLOOKUP(A2047,Izračun!A:F,6,0)</f>
        <v>0</v>
      </c>
      <c r="J2047" t="s">
        <v>14574</v>
      </c>
      <c r="M2047" t="s">
        <v>8709</v>
      </c>
      <c r="Q2047" s="3" t="str">
        <f ca="1">IF(VLOOKUP(A2047,Izračun!A:Q,17,0)=0," ",VLOOKUP(A2047,Izračun!A:Q,17,0))</f>
        <v xml:space="preserve"> </v>
      </c>
      <c r="R2047" t="s">
        <v>8710</v>
      </c>
      <c r="S2047" t="str">
        <f ca="1">Izračun!$T$1</f>
        <v>0</v>
      </c>
    </row>
    <row r="2048" spans="1:19" x14ac:dyDescent="0.25">
      <c r="A2048" t="s">
        <v>4259</v>
      </c>
      <c r="B2048" t="s">
        <v>9034</v>
      </c>
      <c r="C2048" t="s">
        <v>8708</v>
      </c>
      <c r="F2048" s="2">
        <f>VLOOKUP(A2048,Izračun!A:J,10,0)</f>
        <v>51.548659999999998</v>
      </c>
      <c r="H2048">
        <f>VLOOKUP(A2048,Izračun!A:F,6,0)</f>
        <v>4</v>
      </c>
      <c r="J2048" t="s">
        <v>14574</v>
      </c>
      <c r="M2048" t="s">
        <v>8709</v>
      </c>
      <c r="Q2048" s="3" t="str">
        <f ca="1">IF(VLOOKUP(A2048,Izračun!A:Q,17,0)=0," ",VLOOKUP(A2048,Izračun!A:Q,17,0))</f>
        <v xml:space="preserve"> </v>
      </c>
      <c r="R2048" t="s">
        <v>8710</v>
      </c>
      <c r="S2048" t="str">
        <f ca="1">Izračun!$T$1</f>
        <v>0</v>
      </c>
    </row>
    <row r="2049" spans="1:19" x14ac:dyDescent="0.25">
      <c r="A2049" t="s">
        <v>8646</v>
      </c>
      <c r="B2049" t="s">
        <v>10425</v>
      </c>
      <c r="C2049" t="s">
        <v>8708</v>
      </c>
      <c r="F2049" s="2">
        <f>VLOOKUP(A2049,Izračun!A:J,10,0)</f>
        <v>51.591359999999995</v>
      </c>
      <c r="H2049">
        <f>VLOOKUP(A2049,Izračun!A:F,6,0)</f>
        <v>23</v>
      </c>
      <c r="J2049" t="s">
        <v>14574</v>
      </c>
      <c r="M2049" t="s">
        <v>8709</v>
      </c>
      <c r="Q2049" s="3" t="str">
        <f ca="1">IF(VLOOKUP(A2049,Izračun!A:Q,17,0)=0," ",VLOOKUP(A2049,Izračun!A:Q,17,0))</f>
        <v xml:space="preserve"> </v>
      </c>
      <c r="R2049" t="s">
        <v>8710</v>
      </c>
      <c r="S2049" t="str">
        <f ca="1">Izračun!$T$1</f>
        <v>0</v>
      </c>
    </row>
    <row r="2050" spans="1:19" x14ac:dyDescent="0.25">
      <c r="A2050" t="s">
        <v>3002</v>
      </c>
      <c r="B2050" t="s">
        <v>12568</v>
      </c>
      <c r="C2050" t="s">
        <v>8708</v>
      </c>
      <c r="F2050" s="2">
        <f>VLOOKUP(A2050,Izračun!A:J,10,0)</f>
        <v>51.837311999999997</v>
      </c>
      <c r="H2050">
        <f>VLOOKUP(A2050,Izračun!A:F,6,0)</f>
        <v>4</v>
      </c>
      <c r="J2050" t="s">
        <v>14574</v>
      </c>
      <c r="M2050" t="s">
        <v>8709</v>
      </c>
      <c r="Q2050" s="3" t="str">
        <f ca="1">IF(VLOOKUP(A2050,Izračun!A:Q,17,0)=0," ",VLOOKUP(A2050,Izračun!A:Q,17,0))</f>
        <v xml:space="preserve"> </v>
      </c>
      <c r="R2050" t="s">
        <v>8710</v>
      </c>
      <c r="S2050" t="str">
        <f ca="1">Izračun!$T$1</f>
        <v>0</v>
      </c>
    </row>
    <row r="2051" spans="1:19" x14ac:dyDescent="0.25">
      <c r="A2051" t="s">
        <v>2941</v>
      </c>
      <c r="B2051" t="s">
        <v>14706</v>
      </c>
      <c r="C2051" t="s">
        <v>8708</v>
      </c>
      <c r="F2051" s="2">
        <f>VLOOKUP(A2051,Izračun!A:J,10,0)</f>
        <v>51.865250000000003</v>
      </c>
      <c r="H2051">
        <f>VLOOKUP(A2051,Izračun!A:F,6,0)</f>
        <v>10</v>
      </c>
      <c r="J2051" t="s">
        <v>14574</v>
      </c>
      <c r="M2051" t="s">
        <v>8709</v>
      </c>
      <c r="Q2051" s="3" t="str">
        <f ca="1">IF(VLOOKUP(A2051,Izračun!A:Q,17,0)=0," ",VLOOKUP(A2051,Izračun!A:Q,17,0))</f>
        <v xml:space="preserve"> </v>
      </c>
      <c r="R2051" t="s">
        <v>8710</v>
      </c>
      <c r="S2051" t="str">
        <f ca="1">Izračun!$T$1</f>
        <v>0</v>
      </c>
    </row>
    <row r="2052" spans="1:19" x14ac:dyDescent="0.25">
      <c r="A2052" t="s">
        <v>5545</v>
      </c>
      <c r="B2052" t="s">
        <v>11944</v>
      </c>
      <c r="C2052" t="s">
        <v>8708</v>
      </c>
      <c r="F2052" s="2">
        <f>VLOOKUP(A2052,Izračun!A:J,10,0)</f>
        <v>51.904167999999991</v>
      </c>
      <c r="H2052">
        <f>VLOOKUP(A2052,Izračun!A:F,6,0)</f>
        <v>4</v>
      </c>
      <c r="J2052" t="s">
        <v>14574</v>
      </c>
      <c r="M2052" t="s">
        <v>8709</v>
      </c>
      <c r="Q2052" s="3" t="str">
        <f ca="1">IF(VLOOKUP(A2052,Izračun!A:Q,17,0)=0," ",VLOOKUP(A2052,Izračun!A:Q,17,0))</f>
        <v xml:space="preserve"> </v>
      </c>
      <c r="R2052" t="s">
        <v>8710</v>
      </c>
      <c r="S2052" t="str">
        <f ca="1">Izračun!$T$1</f>
        <v>0</v>
      </c>
    </row>
    <row r="2053" spans="1:19" x14ac:dyDescent="0.25">
      <c r="A2053" t="s">
        <v>8298</v>
      </c>
      <c r="B2053" t="s">
        <v>9471</v>
      </c>
      <c r="C2053" t="s">
        <v>8708</v>
      </c>
      <c r="F2053" s="2">
        <f>VLOOKUP(A2053,Izračun!A:J,10,0)</f>
        <v>52.001279999999994</v>
      </c>
      <c r="H2053">
        <f>VLOOKUP(A2053,Izračun!A:F,6,0)</f>
        <v>0</v>
      </c>
      <c r="J2053" t="s">
        <v>14574</v>
      </c>
      <c r="M2053" t="s">
        <v>8709</v>
      </c>
      <c r="Q2053" s="3" t="str">
        <f ca="1">IF(VLOOKUP(A2053,Izračun!A:Q,17,0)=0," ",VLOOKUP(A2053,Izračun!A:Q,17,0))</f>
        <v xml:space="preserve"> </v>
      </c>
      <c r="R2053" t="s">
        <v>8710</v>
      </c>
      <c r="S2053" t="str">
        <f ca="1">Izračun!$T$1</f>
        <v>0</v>
      </c>
    </row>
    <row r="2054" spans="1:19" x14ac:dyDescent="0.25">
      <c r="A2054" t="s">
        <v>556</v>
      </c>
      <c r="B2054" t="s">
        <v>11827</v>
      </c>
      <c r="C2054" t="s">
        <v>8708</v>
      </c>
      <c r="F2054" s="2">
        <f>VLOOKUP(A2054,Izračun!A:J,10,0)</f>
        <v>52.351419999999997</v>
      </c>
      <c r="H2054">
        <f>VLOOKUP(A2054,Izračun!A:F,6,0)</f>
        <v>0</v>
      </c>
      <c r="J2054" t="s">
        <v>14574</v>
      </c>
      <c r="M2054" t="s">
        <v>8709</v>
      </c>
      <c r="Q2054" s="3" t="str">
        <f ca="1">IF(VLOOKUP(A2054,Izračun!A:Q,17,0)=0," ",VLOOKUP(A2054,Izračun!A:Q,17,0))</f>
        <v xml:space="preserve"> </v>
      </c>
      <c r="R2054" t="s">
        <v>8710</v>
      </c>
      <c r="S2054" t="str">
        <f ca="1">Izračun!$T$1</f>
        <v>0</v>
      </c>
    </row>
    <row r="2055" spans="1:19" x14ac:dyDescent="0.25">
      <c r="A2055" t="s">
        <v>7119</v>
      </c>
      <c r="B2055" t="s">
        <v>8807</v>
      </c>
      <c r="C2055" t="s">
        <v>8708</v>
      </c>
      <c r="F2055" s="2">
        <f>VLOOKUP(A2055,Izračun!A:J,10,0)</f>
        <v>48.401060000000001</v>
      </c>
      <c r="H2055">
        <f>VLOOKUP(A2055,Izračun!A:F,6,0)</f>
        <v>25</v>
      </c>
      <c r="J2055" t="s">
        <v>14574</v>
      </c>
      <c r="M2055" t="s">
        <v>8709</v>
      </c>
      <c r="Q2055" s="3" t="str">
        <f ca="1">IF(VLOOKUP(A2055,Izračun!A:Q,17,0)=0," ",VLOOKUP(A2055,Izračun!A:Q,17,0))</f>
        <v xml:space="preserve"> </v>
      </c>
      <c r="R2055" t="s">
        <v>8710</v>
      </c>
      <c r="S2055" t="str">
        <f ca="1">Izračun!$T$1</f>
        <v>0</v>
      </c>
    </row>
    <row r="2056" spans="1:19" x14ac:dyDescent="0.25">
      <c r="A2056" t="s">
        <v>5625</v>
      </c>
      <c r="B2056" t="s">
        <v>12647</v>
      </c>
      <c r="C2056" t="s">
        <v>8708</v>
      </c>
      <c r="F2056" s="2">
        <f>VLOOKUP(A2056,Izračun!A:J,10,0)</f>
        <v>52.645440000000001</v>
      </c>
      <c r="H2056">
        <f>VLOOKUP(A2056,Izračun!A:F,6,0)</f>
        <v>5</v>
      </c>
      <c r="J2056" t="s">
        <v>14574</v>
      </c>
      <c r="M2056" t="s">
        <v>8709</v>
      </c>
      <c r="Q2056" s="3" t="str">
        <f ca="1">IF(VLOOKUP(A2056,Izračun!A:Q,17,0)=0," ",VLOOKUP(A2056,Izračun!A:Q,17,0))</f>
        <v xml:space="preserve"> </v>
      </c>
      <c r="R2056" t="s">
        <v>8710</v>
      </c>
      <c r="S2056" t="str">
        <f ca="1">Izračun!$T$1</f>
        <v>0</v>
      </c>
    </row>
    <row r="2057" spans="1:19" x14ac:dyDescent="0.25">
      <c r="A2057" t="s">
        <v>5437</v>
      </c>
      <c r="B2057" t="s">
        <v>11889</v>
      </c>
      <c r="C2057" t="s">
        <v>8708</v>
      </c>
      <c r="F2057" s="2">
        <f>VLOOKUP(A2057,Izračun!A:J,10,0)</f>
        <v>52.661055999999995</v>
      </c>
      <c r="H2057">
        <f>VLOOKUP(A2057,Izračun!A:F,6,0)</f>
        <v>0</v>
      </c>
      <c r="J2057" t="s">
        <v>14574</v>
      </c>
      <c r="M2057" t="s">
        <v>8709</v>
      </c>
      <c r="Q2057" s="3" t="str">
        <f ca="1">IF(VLOOKUP(A2057,Izračun!A:Q,17,0)=0," ",VLOOKUP(A2057,Izračun!A:Q,17,0))</f>
        <v xml:space="preserve"> </v>
      </c>
      <c r="R2057" t="s">
        <v>8710</v>
      </c>
      <c r="S2057" t="str">
        <f ca="1">Izračun!$T$1</f>
        <v>0</v>
      </c>
    </row>
    <row r="2058" spans="1:19" x14ac:dyDescent="0.25">
      <c r="A2058" t="s">
        <v>10766</v>
      </c>
      <c r="B2058" t="s">
        <v>12610</v>
      </c>
      <c r="C2058" t="s">
        <v>8708</v>
      </c>
      <c r="F2058" s="2">
        <f>VLOOKUP(A2058,Izračun!A:J,10,0)</f>
        <v>52.666179999999997</v>
      </c>
      <c r="H2058">
        <f>VLOOKUP(A2058,Izračun!A:F,6,0)</f>
        <v>19</v>
      </c>
      <c r="J2058" t="s">
        <v>14574</v>
      </c>
      <c r="M2058" t="s">
        <v>8709</v>
      </c>
      <c r="Q2058" s="3" t="str">
        <f ca="1">IF(VLOOKUP(A2058,Izračun!A:Q,17,0)=0," ",VLOOKUP(A2058,Izračun!A:Q,17,0))</f>
        <v xml:space="preserve"> </v>
      </c>
      <c r="R2058" t="s">
        <v>8710</v>
      </c>
      <c r="S2058" t="str">
        <f ca="1">Izračun!$T$1</f>
        <v>0</v>
      </c>
    </row>
    <row r="2059" spans="1:19" x14ac:dyDescent="0.25">
      <c r="A2059" t="s">
        <v>47</v>
      </c>
      <c r="B2059" t="s">
        <v>10426</v>
      </c>
      <c r="C2059" t="s">
        <v>8708</v>
      </c>
      <c r="F2059" s="2">
        <f>VLOOKUP(A2059,Izračun!A:J,10,0)</f>
        <v>52.941168000000005</v>
      </c>
      <c r="H2059">
        <f>VLOOKUP(A2059,Izračun!A:F,6,0)</f>
        <v>1</v>
      </c>
      <c r="J2059" t="s">
        <v>14574</v>
      </c>
      <c r="M2059" t="s">
        <v>8709</v>
      </c>
      <c r="Q2059" s="3" t="str">
        <f ca="1">IF(VLOOKUP(A2059,Izračun!A:Q,17,0)=0," ",VLOOKUP(A2059,Izračun!A:Q,17,0))</f>
        <v xml:space="preserve"> </v>
      </c>
      <c r="R2059" t="s">
        <v>8710</v>
      </c>
      <c r="S2059" t="str">
        <f ca="1">Izračun!$T$1</f>
        <v>0</v>
      </c>
    </row>
    <row r="2060" spans="1:19" x14ac:dyDescent="0.25">
      <c r="A2060" t="s">
        <v>6479</v>
      </c>
      <c r="B2060" t="s">
        <v>11048</v>
      </c>
      <c r="C2060" t="s">
        <v>8708</v>
      </c>
      <c r="F2060" s="2">
        <f>VLOOKUP(A2060,Izračun!A:J,10,0)</f>
        <v>53.070732</v>
      </c>
      <c r="H2060">
        <f>VLOOKUP(A2060,Izračun!A:F,6,0)</f>
        <v>0</v>
      </c>
      <c r="J2060" t="s">
        <v>14574</v>
      </c>
      <c r="M2060" t="s">
        <v>8709</v>
      </c>
      <c r="Q2060" s="3" t="str">
        <f ca="1">IF(VLOOKUP(A2060,Izračun!A:Q,17,0)=0," ",VLOOKUP(A2060,Izračun!A:Q,17,0))</f>
        <v xml:space="preserve"> </v>
      </c>
      <c r="R2060" t="s">
        <v>8710</v>
      </c>
      <c r="S2060" t="str">
        <f ca="1">Izračun!$T$1</f>
        <v>0</v>
      </c>
    </row>
    <row r="2061" spans="1:19" x14ac:dyDescent="0.25">
      <c r="A2061" t="s">
        <v>5733</v>
      </c>
      <c r="B2061" t="s">
        <v>9177</v>
      </c>
      <c r="C2061" t="s">
        <v>8708</v>
      </c>
      <c r="F2061" s="2">
        <f>VLOOKUP(A2061,Izračun!A:J,10,0)</f>
        <v>53.40672</v>
      </c>
      <c r="H2061">
        <f>VLOOKUP(A2061,Izračun!A:F,6,0)</f>
        <v>23</v>
      </c>
      <c r="J2061" t="s">
        <v>14574</v>
      </c>
      <c r="M2061" t="s">
        <v>8709</v>
      </c>
      <c r="Q2061" s="3" t="str">
        <f ca="1">IF(VLOOKUP(A2061,Izračun!A:Q,17,0)=0," ",VLOOKUP(A2061,Izračun!A:Q,17,0))</f>
        <v xml:space="preserve"> </v>
      </c>
      <c r="R2061" t="s">
        <v>8710</v>
      </c>
      <c r="S2061" t="str">
        <f ca="1">Izračun!$T$1</f>
        <v>0</v>
      </c>
    </row>
    <row r="2062" spans="1:19" x14ac:dyDescent="0.25">
      <c r="A2062" t="s">
        <v>204</v>
      </c>
      <c r="B2062" t="s">
        <v>9375</v>
      </c>
      <c r="C2062" t="s">
        <v>8708</v>
      </c>
      <c r="F2062" s="2">
        <f>VLOOKUP(A2062,Izračun!A:J,10,0)</f>
        <v>53.418810199999989</v>
      </c>
      <c r="H2062">
        <f>VLOOKUP(A2062,Izračun!A:F,6,0)</f>
        <v>3</v>
      </c>
      <c r="J2062" t="s">
        <v>14574</v>
      </c>
      <c r="M2062" t="s">
        <v>8709</v>
      </c>
      <c r="Q2062" s="3" t="str">
        <f ca="1">IF(VLOOKUP(A2062,Izračun!A:Q,17,0)=0," ",VLOOKUP(A2062,Izračun!A:Q,17,0))</f>
        <v xml:space="preserve"> </v>
      </c>
      <c r="R2062" t="s">
        <v>8710</v>
      </c>
      <c r="S2062" t="str">
        <f ca="1">Izračun!$T$1</f>
        <v>0</v>
      </c>
    </row>
    <row r="2063" spans="1:19" x14ac:dyDescent="0.25">
      <c r="A2063" t="s">
        <v>8439</v>
      </c>
      <c r="B2063" t="s">
        <v>9386</v>
      </c>
      <c r="C2063" t="s">
        <v>8708</v>
      </c>
      <c r="F2063" s="2">
        <f>VLOOKUP(A2063,Izračun!A:J,10,0)</f>
        <v>43.543751999999998</v>
      </c>
      <c r="H2063">
        <f>VLOOKUP(A2063,Izračun!A:F,6,0)</f>
        <v>20</v>
      </c>
      <c r="J2063" t="s">
        <v>14574</v>
      </c>
      <c r="M2063" t="s">
        <v>8709</v>
      </c>
      <c r="Q2063" s="3" t="str">
        <f ca="1">IF(VLOOKUP(A2063,Izračun!A:Q,17,0)=0," ",VLOOKUP(A2063,Izračun!A:Q,17,0))</f>
        <v xml:space="preserve"> </v>
      </c>
      <c r="R2063" t="s">
        <v>8710</v>
      </c>
      <c r="S2063" t="str">
        <f ca="1">Izračun!$T$1</f>
        <v>0</v>
      </c>
    </row>
    <row r="2064" spans="1:19" x14ac:dyDescent="0.25">
      <c r="A2064" t="s">
        <v>552</v>
      </c>
      <c r="B2064" t="s">
        <v>12010</v>
      </c>
      <c r="C2064" t="s">
        <v>8708</v>
      </c>
      <c r="F2064" s="2">
        <f>VLOOKUP(A2064,Izračun!A:J,10,0)</f>
        <v>53.46528</v>
      </c>
      <c r="H2064">
        <f>VLOOKUP(A2064,Izračun!A:F,6,0)</f>
        <v>1</v>
      </c>
      <c r="J2064" t="s">
        <v>14574</v>
      </c>
      <c r="M2064" t="s">
        <v>8709</v>
      </c>
      <c r="Q2064" s="3" t="str">
        <f ca="1">IF(VLOOKUP(A2064,Izračun!A:Q,17,0)=0," ",VLOOKUP(A2064,Izračun!A:Q,17,0))</f>
        <v xml:space="preserve"> </v>
      </c>
      <c r="R2064" t="s">
        <v>8710</v>
      </c>
      <c r="S2064" t="str">
        <f ca="1">Izračun!$T$1</f>
        <v>0</v>
      </c>
    </row>
    <row r="2065" spans="1:19" x14ac:dyDescent="0.25">
      <c r="A2065" t="s">
        <v>7788</v>
      </c>
      <c r="B2065" t="s">
        <v>8715</v>
      </c>
      <c r="C2065" t="s">
        <v>8708</v>
      </c>
      <c r="F2065" s="2">
        <f>VLOOKUP(A2065,Izračun!A:J,10,0)</f>
        <v>53.500416000000001</v>
      </c>
      <c r="H2065">
        <f>VLOOKUP(A2065,Izračun!A:F,6,0)</f>
        <v>0</v>
      </c>
      <c r="J2065" t="s">
        <v>14574</v>
      </c>
      <c r="M2065" t="s">
        <v>8709</v>
      </c>
      <c r="Q2065" s="3" t="str">
        <f ca="1">IF(VLOOKUP(A2065,Izračun!A:Q,17,0)=0," ",VLOOKUP(A2065,Izračun!A:Q,17,0))</f>
        <v xml:space="preserve"> </v>
      </c>
      <c r="R2065" t="s">
        <v>8710</v>
      </c>
      <c r="S2065" t="str">
        <f ca="1">Izračun!$T$1</f>
        <v>0</v>
      </c>
    </row>
    <row r="2066" spans="1:19" x14ac:dyDescent="0.25">
      <c r="A2066" t="s">
        <v>7790</v>
      </c>
      <c r="B2066" t="s">
        <v>8716</v>
      </c>
      <c r="C2066" t="s">
        <v>8708</v>
      </c>
      <c r="F2066" s="2">
        <f>VLOOKUP(A2066,Izračun!A:J,10,0)</f>
        <v>53.500416000000001</v>
      </c>
      <c r="H2066">
        <f>VLOOKUP(A2066,Izračun!A:F,6,0)</f>
        <v>0</v>
      </c>
      <c r="J2066" t="s">
        <v>14574</v>
      </c>
      <c r="M2066" t="s">
        <v>8709</v>
      </c>
      <c r="Q2066" s="3" t="str">
        <f ca="1">IF(VLOOKUP(A2066,Izračun!A:Q,17,0)=0," ",VLOOKUP(A2066,Izračun!A:Q,17,0))</f>
        <v xml:space="preserve"> </v>
      </c>
      <c r="R2066" t="s">
        <v>8710</v>
      </c>
      <c r="S2066" t="str">
        <f ca="1">Izračun!$T$1</f>
        <v>0</v>
      </c>
    </row>
    <row r="2067" spans="1:19" x14ac:dyDescent="0.25">
      <c r="A2067" t="s">
        <v>6940</v>
      </c>
      <c r="B2067" t="s">
        <v>9346</v>
      </c>
      <c r="C2067" t="s">
        <v>8708</v>
      </c>
      <c r="F2067" s="2">
        <f>VLOOKUP(A2067,Izračun!A:J,10,0)</f>
        <v>41.226240000000004</v>
      </c>
      <c r="H2067">
        <f>VLOOKUP(A2067,Izračun!A:F,6,0)</f>
        <v>75</v>
      </c>
      <c r="J2067" t="s">
        <v>14574</v>
      </c>
      <c r="M2067" t="s">
        <v>8709</v>
      </c>
      <c r="Q2067" s="3">
        <f ca="1">IF(VLOOKUP(A2067,Izračun!A:Q,17,0)=0," ",VLOOKUP(A2067,Izračun!A:Q,17,0))</f>
        <v>38.649600000000007</v>
      </c>
      <c r="R2067" t="s">
        <v>8710</v>
      </c>
      <c r="S2067" t="str">
        <f ca="1">Izračun!$T$1</f>
        <v>0</v>
      </c>
    </row>
    <row r="2068" spans="1:19" x14ac:dyDescent="0.25">
      <c r="A2068" t="s">
        <v>3872</v>
      </c>
      <c r="B2068" t="s">
        <v>14058</v>
      </c>
      <c r="C2068" t="s">
        <v>8708</v>
      </c>
      <c r="F2068" s="2">
        <f>VLOOKUP(A2068,Izračun!A:J,10,0)</f>
        <v>53.81664</v>
      </c>
      <c r="H2068">
        <f>VLOOKUP(A2068,Izračun!A:F,6,0)</f>
        <v>5</v>
      </c>
      <c r="J2068" t="s">
        <v>14574</v>
      </c>
      <c r="M2068" t="s">
        <v>8709</v>
      </c>
      <c r="Q2068" s="3" t="str">
        <f ca="1">IF(VLOOKUP(A2068,Izračun!A:Q,17,0)=0," ",VLOOKUP(A2068,Izračun!A:Q,17,0))</f>
        <v xml:space="preserve"> </v>
      </c>
      <c r="R2068" t="s">
        <v>8710</v>
      </c>
      <c r="S2068" t="str">
        <f ca="1">Izračun!$T$1</f>
        <v>0</v>
      </c>
    </row>
    <row r="2069" spans="1:19" x14ac:dyDescent="0.25">
      <c r="A2069" t="s">
        <v>3961</v>
      </c>
      <c r="B2069" t="s">
        <v>9368</v>
      </c>
      <c r="C2069" t="s">
        <v>8708</v>
      </c>
      <c r="F2069" s="2">
        <f>VLOOKUP(A2069,Izračun!A:J,10,0)</f>
        <v>54.285119999999999</v>
      </c>
      <c r="H2069">
        <f>VLOOKUP(A2069,Izračun!A:F,6,0)</f>
        <v>68</v>
      </c>
      <c r="J2069" t="s">
        <v>14574</v>
      </c>
      <c r="M2069" t="s">
        <v>8709</v>
      </c>
      <c r="Q2069" s="3">
        <f ca="1">IF(VLOOKUP(A2069,Izračun!A:Q,17,0)=0," ",VLOOKUP(A2069,Izračun!A:Q,17,0))</f>
        <v>50.892300000000006</v>
      </c>
      <c r="R2069" t="s">
        <v>8710</v>
      </c>
      <c r="S2069" t="str">
        <f ca="1">Izračun!$T$1</f>
        <v>0</v>
      </c>
    </row>
    <row r="2070" spans="1:19" x14ac:dyDescent="0.25">
      <c r="A2070" t="s">
        <v>6445</v>
      </c>
      <c r="B2070" t="s">
        <v>10980</v>
      </c>
      <c r="C2070" t="s">
        <v>8708</v>
      </c>
      <c r="F2070" s="2">
        <f>VLOOKUP(A2070,Izračun!A:J,10,0)</f>
        <v>54.326843999999994</v>
      </c>
      <c r="H2070">
        <f>VLOOKUP(A2070,Izračun!A:F,6,0)</f>
        <v>3</v>
      </c>
      <c r="J2070" t="s">
        <v>14574</v>
      </c>
      <c r="M2070" t="s">
        <v>8709</v>
      </c>
      <c r="Q2070" s="3" t="str">
        <f ca="1">IF(VLOOKUP(A2070,Izračun!A:Q,17,0)=0," ",VLOOKUP(A2070,Izračun!A:Q,17,0))</f>
        <v xml:space="preserve"> </v>
      </c>
      <c r="R2070" t="s">
        <v>8710</v>
      </c>
      <c r="S2070" t="str">
        <f ca="1">Izračun!$T$1</f>
        <v>0</v>
      </c>
    </row>
    <row r="2071" spans="1:19" x14ac:dyDescent="0.25">
      <c r="A2071" t="s">
        <v>549</v>
      </c>
      <c r="B2071" t="s">
        <v>9421</v>
      </c>
      <c r="C2071" t="s">
        <v>8708</v>
      </c>
      <c r="F2071" s="2">
        <f>VLOOKUP(A2071,Izračun!A:J,10,0)</f>
        <v>54.392724000000001</v>
      </c>
      <c r="H2071">
        <f>VLOOKUP(A2071,Izračun!A:F,6,0)</f>
        <v>4</v>
      </c>
      <c r="J2071" t="s">
        <v>14574</v>
      </c>
      <c r="M2071" t="s">
        <v>8709</v>
      </c>
      <c r="Q2071" s="3" t="str">
        <f ca="1">IF(VLOOKUP(A2071,Izračun!A:Q,17,0)=0," ",VLOOKUP(A2071,Izračun!A:Q,17,0))</f>
        <v xml:space="preserve"> </v>
      </c>
      <c r="R2071" t="s">
        <v>8710</v>
      </c>
      <c r="S2071" t="str">
        <f ca="1">Izračun!$T$1</f>
        <v>0</v>
      </c>
    </row>
    <row r="2072" spans="1:19" x14ac:dyDescent="0.25">
      <c r="A2072" t="s">
        <v>7349</v>
      </c>
      <c r="B2072" t="s">
        <v>8759</v>
      </c>
      <c r="C2072" t="s">
        <v>8708</v>
      </c>
      <c r="F2072" s="2">
        <f>VLOOKUP(A2072,Izračun!A:J,10,0)</f>
        <v>54.531072000000002</v>
      </c>
      <c r="H2072">
        <f>VLOOKUP(A2072,Izračun!A:F,6,0)</f>
        <v>0</v>
      </c>
      <c r="J2072" t="s">
        <v>14574</v>
      </c>
      <c r="M2072" t="s">
        <v>8709</v>
      </c>
      <c r="Q2072" s="3">
        <f ca="1">IF(VLOOKUP(A2072,Izračun!A:Q,17,0)=0," ",VLOOKUP(A2072,Izračun!A:Q,17,0))</f>
        <v>51.122880000000002</v>
      </c>
      <c r="R2072" t="s">
        <v>8710</v>
      </c>
      <c r="S2072" t="str">
        <f ca="1">Izračun!$T$1</f>
        <v>0</v>
      </c>
    </row>
    <row r="2073" spans="1:19" x14ac:dyDescent="0.25">
      <c r="A2073" t="s">
        <v>7433</v>
      </c>
      <c r="B2073" t="s">
        <v>14056</v>
      </c>
      <c r="C2073" t="s">
        <v>8708</v>
      </c>
      <c r="F2073" s="2">
        <f>VLOOKUP(A2073,Izračun!A:J,10,0)</f>
        <v>54.589631999999995</v>
      </c>
      <c r="H2073">
        <f>VLOOKUP(A2073,Izračun!A:F,6,0)</f>
        <v>1</v>
      </c>
      <c r="J2073" t="s">
        <v>14574</v>
      </c>
      <c r="M2073" t="s">
        <v>8709</v>
      </c>
      <c r="Q2073" s="3" t="str">
        <f ca="1">IF(VLOOKUP(A2073,Izračun!A:Q,17,0)=0," ",VLOOKUP(A2073,Izračun!A:Q,17,0))</f>
        <v xml:space="preserve"> </v>
      </c>
      <c r="R2073" t="s">
        <v>8710</v>
      </c>
      <c r="S2073" t="str">
        <f ca="1">Izračun!$T$1</f>
        <v>0</v>
      </c>
    </row>
    <row r="2074" spans="1:19" x14ac:dyDescent="0.25">
      <c r="A2074" t="s">
        <v>2936</v>
      </c>
      <c r="B2074" t="s">
        <v>9390</v>
      </c>
      <c r="C2074" t="s">
        <v>8708</v>
      </c>
      <c r="F2074" s="2">
        <f>VLOOKUP(A2074,Izračun!A:J,10,0)</f>
        <v>54.634840320000002</v>
      </c>
      <c r="H2074">
        <f>VLOOKUP(A2074,Izračun!A:F,6,0)</f>
        <v>8</v>
      </c>
      <c r="J2074" t="s">
        <v>14574</v>
      </c>
      <c r="M2074" t="s">
        <v>8709</v>
      </c>
      <c r="Q2074" s="3" t="str">
        <f ca="1">IF(VLOOKUP(A2074,Izračun!A:Q,17,0)=0," ",VLOOKUP(A2074,Izračun!A:Q,17,0))</f>
        <v xml:space="preserve"> </v>
      </c>
      <c r="R2074" t="s">
        <v>8710</v>
      </c>
      <c r="S2074" t="str">
        <f ca="1">Izračun!$T$1</f>
        <v>0</v>
      </c>
    </row>
    <row r="2075" spans="1:19" x14ac:dyDescent="0.25">
      <c r="A2075" t="s">
        <v>4084</v>
      </c>
      <c r="B2075" t="s">
        <v>10879</v>
      </c>
      <c r="C2075" t="s">
        <v>8708</v>
      </c>
      <c r="F2075" s="2">
        <f>VLOOKUP(A2075,Izračun!A:J,10,0)</f>
        <v>54.650875999999997</v>
      </c>
      <c r="H2075">
        <f>VLOOKUP(A2075,Izračun!A:F,6,0)</f>
        <v>6</v>
      </c>
      <c r="J2075" t="s">
        <v>14574</v>
      </c>
      <c r="M2075" t="s">
        <v>8709</v>
      </c>
      <c r="Q2075" s="3" t="str">
        <f ca="1">IF(VLOOKUP(A2075,Izračun!A:Q,17,0)=0," ",VLOOKUP(A2075,Izračun!A:Q,17,0))</f>
        <v xml:space="preserve"> </v>
      </c>
      <c r="R2075" t="s">
        <v>8710</v>
      </c>
      <c r="S2075" t="str">
        <f ca="1">Izračun!$T$1</f>
        <v>0</v>
      </c>
    </row>
    <row r="2076" spans="1:19" x14ac:dyDescent="0.25">
      <c r="A2076" t="s">
        <v>6951</v>
      </c>
      <c r="B2076" t="s">
        <v>9331</v>
      </c>
      <c r="C2076" t="s">
        <v>8708</v>
      </c>
      <c r="F2076" s="2">
        <f>VLOOKUP(A2076,Izračun!A:J,10,0)</f>
        <v>41.870399999999997</v>
      </c>
      <c r="H2076">
        <f>VLOOKUP(A2076,Izračun!A:F,6,0)</f>
        <v>0</v>
      </c>
      <c r="J2076" t="s">
        <v>14574</v>
      </c>
      <c r="M2076" t="s">
        <v>8709</v>
      </c>
      <c r="Q2076" s="3">
        <f ca="1">IF(VLOOKUP(A2076,Izračun!A:Q,17,0)=0," ",VLOOKUP(A2076,Izračun!A:Q,17,0))</f>
        <v>39.253499999999995</v>
      </c>
      <c r="R2076" t="s">
        <v>8710</v>
      </c>
      <c r="S2076" t="str">
        <f ca="1">Izračun!$T$1</f>
        <v>0</v>
      </c>
    </row>
    <row r="2077" spans="1:19" x14ac:dyDescent="0.25">
      <c r="A2077" t="s">
        <v>14595</v>
      </c>
      <c r="B2077" t="s">
        <v>14689</v>
      </c>
      <c r="C2077" t="s">
        <v>8708</v>
      </c>
      <c r="F2077" s="2">
        <f>VLOOKUP(A2077,Izračun!A:J,10,0)</f>
        <v>54.987840000000006</v>
      </c>
      <c r="H2077">
        <f>VLOOKUP(A2077,Izračun!A:F,6,0)</f>
        <v>0</v>
      </c>
      <c r="J2077" t="s">
        <v>14574</v>
      </c>
      <c r="M2077" t="s">
        <v>8709</v>
      </c>
      <c r="Q2077" s="3" t="str">
        <f ca="1">IF(VLOOKUP(A2077,Izračun!A:Q,17,0)=0," ",VLOOKUP(A2077,Izračun!A:Q,17,0))</f>
        <v xml:space="preserve"> </v>
      </c>
      <c r="R2077" t="s">
        <v>8710</v>
      </c>
      <c r="S2077" t="str">
        <f ca="1">Izračun!$T$1</f>
        <v>0</v>
      </c>
    </row>
    <row r="2078" spans="1:19" x14ac:dyDescent="0.25">
      <c r="A2078" t="s">
        <v>6225</v>
      </c>
      <c r="B2078" t="s">
        <v>13175</v>
      </c>
      <c r="C2078" t="s">
        <v>8708</v>
      </c>
      <c r="F2078" s="2">
        <f>VLOOKUP(A2078,Izračun!A:J,10,0)</f>
        <v>55.074508799999997</v>
      </c>
      <c r="H2078">
        <f>VLOOKUP(A2078,Izračun!A:F,6,0)</f>
        <v>0</v>
      </c>
      <c r="J2078" t="s">
        <v>14574</v>
      </c>
      <c r="M2078" t="s">
        <v>8709</v>
      </c>
      <c r="Q2078" s="3" t="str">
        <f ca="1">IF(VLOOKUP(A2078,Izračun!A:Q,17,0)=0," ",VLOOKUP(A2078,Izračun!A:Q,17,0))</f>
        <v xml:space="preserve"> </v>
      </c>
      <c r="R2078" t="s">
        <v>8710</v>
      </c>
      <c r="S2078" t="str">
        <f ca="1">Izračun!$T$1</f>
        <v>0</v>
      </c>
    </row>
    <row r="2079" spans="1:19" x14ac:dyDescent="0.25">
      <c r="A2079" t="s">
        <v>8666</v>
      </c>
      <c r="B2079" t="s">
        <v>13966</v>
      </c>
      <c r="C2079" t="s">
        <v>8708</v>
      </c>
      <c r="F2079" s="2">
        <f>VLOOKUP(A2079,Izračun!A:J,10,0)</f>
        <v>55.104959999999998</v>
      </c>
      <c r="H2079">
        <f>VLOOKUP(A2079,Izračun!A:F,6,0)</f>
        <v>3</v>
      </c>
      <c r="J2079" t="s">
        <v>14574</v>
      </c>
      <c r="M2079" t="s">
        <v>8709</v>
      </c>
      <c r="Q2079" s="3" t="str">
        <f ca="1">IF(VLOOKUP(A2079,Izračun!A:Q,17,0)=0," ",VLOOKUP(A2079,Izračun!A:Q,17,0))</f>
        <v xml:space="preserve"> </v>
      </c>
      <c r="R2079" t="s">
        <v>8710</v>
      </c>
      <c r="S2079" t="str">
        <f ca="1">Izračun!$T$1</f>
        <v>0</v>
      </c>
    </row>
    <row r="2080" spans="1:19" x14ac:dyDescent="0.25">
      <c r="A2080" t="s">
        <v>7655</v>
      </c>
      <c r="B2080" t="s">
        <v>9502</v>
      </c>
      <c r="C2080" t="s">
        <v>8708</v>
      </c>
      <c r="F2080" s="2">
        <f>VLOOKUP(A2080,Izračun!A:J,10,0)</f>
        <v>55.122039999999998</v>
      </c>
      <c r="H2080">
        <f>VLOOKUP(A2080,Izračun!A:F,6,0)</f>
        <v>2</v>
      </c>
      <c r="J2080" t="s">
        <v>14574</v>
      </c>
      <c r="M2080" t="s">
        <v>8709</v>
      </c>
      <c r="Q2080" s="3">
        <f ca="1">IF(VLOOKUP(A2080,Izračun!A:Q,17,0)=0," ",VLOOKUP(A2080,Izračun!A:Q,17,0))</f>
        <v>50.770299999999999</v>
      </c>
      <c r="R2080" t="s">
        <v>8710</v>
      </c>
      <c r="S2080" t="str">
        <f ca="1">Izračun!$T$1</f>
        <v>0</v>
      </c>
    </row>
    <row r="2081" spans="1:19" x14ac:dyDescent="0.25">
      <c r="A2081" t="s">
        <v>6266</v>
      </c>
      <c r="B2081" t="s">
        <v>12543</v>
      </c>
      <c r="C2081" t="s">
        <v>8708</v>
      </c>
      <c r="F2081" s="2">
        <f>VLOOKUP(A2081,Izračun!A:J,10,0)</f>
        <v>55.163519999999998</v>
      </c>
      <c r="H2081">
        <f>VLOOKUP(A2081,Izračun!A:F,6,0)</f>
        <v>8</v>
      </c>
      <c r="J2081" t="s">
        <v>14574</v>
      </c>
      <c r="M2081" t="s">
        <v>8709</v>
      </c>
      <c r="Q2081" s="3" t="str">
        <f ca="1">IF(VLOOKUP(A2081,Izračun!A:Q,17,0)=0," ",VLOOKUP(A2081,Izračun!A:Q,17,0))</f>
        <v xml:space="preserve"> </v>
      </c>
      <c r="R2081" t="s">
        <v>8710</v>
      </c>
      <c r="S2081" t="str">
        <f ca="1">Izračun!$T$1</f>
        <v>0</v>
      </c>
    </row>
    <row r="2082" spans="1:19" x14ac:dyDescent="0.25">
      <c r="A2082" t="s">
        <v>6138</v>
      </c>
      <c r="B2082" t="s">
        <v>11966</v>
      </c>
      <c r="C2082" t="s">
        <v>8708</v>
      </c>
      <c r="F2082" s="2">
        <f>VLOOKUP(A2082,Izračun!A:J,10,0)</f>
        <v>55.172547999999999</v>
      </c>
      <c r="H2082">
        <f>VLOOKUP(A2082,Izračun!A:F,6,0)</f>
        <v>2</v>
      </c>
      <c r="J2082" t="s">
        <v>14574</v>
      </c>
      <c r="M2082" t="s">
        <v>8709</v>
      </c>
      <c r="Q2082" s="3" t="str">
        <f ca="1">IF(VLOOKUP(A2082,Izračun!A:Q,17,0)=0," ",VLOOKUP(A2082,Izračun!A:Q,17,0))</f>
        <v xml:space="preserve"> </v>
      </c>
      <c r="R2082" t="s">
        <v>8710</v>
      </c>
      <c r="S2082" t="str">
        <f ca="1">Izračun!$T$1</f>
        <v>0</v>
      </c>
    </row>
    <row r="2083" spans="1:19" x14ac:dyDescent="0.25">
      <c r="A2083" t="s">
        <v>11733</v>
      </c>
      <c r="B2083" t="s">
        <v>13947</v>
      </c>
      <c r="C2083" t="s">
        <v>8708</v>
      </c>
      <c r="F2083" s="2">
        <f>VLOOKUP(A2083,Izračun!A:J,10,0)</f>
        <v>55.275759999999998</v>
      </c>
      <c r="H2083">
        <f>VLOOKUP(A2083,Izračun!A:F,6,0)</f>
        <v>0</v>
      </c>
      <c r="J2083" t="s">
        <v>14574</v>
      </c>
      <c r="M2083" t="s">
        <v>8709</v>
      </c>
      <c r="Q2083" s="3" t="str">
        <f ca="1">IF(VLOOKUP(A2083,Izračun!A:Q,17,0)=0," ",VLOOKUP(A2083,Izračun!A:Q,17,0))</f>
        <v xml:space="preserve"> </v>
      </c>
      <c r="R2083" t="s">
        <v>8710</v>
      </c>
      <c r="S2083" t="str">
        <f ca="1">Izračun!$T$1</f>
        <v>0</v>
      </c>
    </row>
    <row r="2084" spans="1:19" x14ac:dyDescent="0.25">
      <c r="A2084" t="s">
        <v>13498</v>
      </c>
      <c r="B2084" t="s">
        <v>14054</v>
      </c>
      <c r="C2084" t="s">
        <v>8708</v>
      </c>
      <c r="F2084" s="2">
        <f>VLOOKUP(A2084,Izračun!A:J,10,0)</f>
        <v>55.390439999999998</v>
      </c>
      <c r="H2084">
        <f>VLOOKUP(A2084,Izračun!A:F,6,0)</f>
        <v>49</v>
      </c>
      <c r="J2084" t="s">
        <v>14574</v>
      </c>
      <c r="M2084" t="s">
        <v>8709</v>
      </c>
      <c r="Q2084" s="3" t="str">
        <f ca="1">IF(VLOOKUP(A2084,Izračun!A:Q,17,0)=0," ",VLOOKUP(A2084,Izračun!A:Q,17,0))</f>
        <v xml:space="preserve"> </v>
      </c>
      <c r="R2084" t="s">
        <v>8710</v>
      </c>
      <c r="S2084" t="str">
        <f ca="1">Izračun!$T$1</f>
        <v>0</v>
      </c>
    </row>
    <row r="2085" spans="1:19" x14ac:dyDescent="0.25">
      <c r="A2085" t="s">
        <v>4223</v>
      </c>
      <c r="B2085" t="s">
        <v>9329</v>
      </c>
      <c r="C2085" t="s">
        <v>8708</v>
      </c>
      <c r="F2085" s="2">
        <f>VLOOKUP(A2085,Izračun!A:J,10,0)</f>
        <v>44.154240000000001</v>
      </c>
      <c r="H2085">
        <f>VLOOKUP(A2085,Izračun!A:F,6,0)</f>
        <v>176</v>
      </c>
      <c r="J2085" t="s">
        <v>14574</v>
      </c>
      <c r="M2085" t="s">
        <v>8709</v>
      </c>
      <c r="Q2085" s="3">
        <f ca="1">IF(VLOOKUP(A2085,Izračun!A:Q,17,0)=0," ",VLOOKUP(A2085,Izračun!A:Q,17,0))</f>
        <v>41.394599999999997</v>
      </c>
      <c r="R2085" t="s">
        <v>8710</v>
      </c>
      <c r="S2085" t="str">
        <f ca="1">Izračun!$T$1</f>
        <v>0</v>
      </c>
    </row>
    <row r="2086" spans="1:19" x14ac:dyDescent="0.25">
      <c r="A2086" t="s">
        <v>6946</v>
      </c>
      <c r="B2086" t="s">
        <v>9366</v>
      </c>
      <c r="C2086" t="s">
        <v>8708</v>
      </c>
      <c r="F2086" s="2">
        <f>VLOOKUP(A2086,Izračun!A:J,10,0)</f>
        <v>52.867968000000005</v>
      </c>
      <c r="H2086">
        <f>VLOOKUP(A2086,Izračun!A:F,6,0)</f>
        <v>15</v>
      </c>
      <c r="J2086" t="s">
        <v>14574</v>
      </c>
      <c r="M2086" t="s">
        <v>8709</v>
      </c>
      <c r="Q2086" s="3">
        <f ca="1">IF(VLOOKUP(A2086,Izračun!A:Q,17,0)=0," ",VLOOKUP(A2086,Izračun!A:Q,17,0))</f>
        <v>49.563719999999996</v>
      </c>
      <c r="R2086" t="s">
        <v>8710</v>
      </c>
      <c r="S2086" t="str">
        <f ca="1">Izračun!$T$1</f>
        <v>0</v>
      </c>
    </row>
    <row r="2087" spans="1:19" x14ac:dyDescent="0.25">
      <c r="A2087" t="s">
        <v>10752</v>
      </c>
      <c r="B2087" t="s">
        <v>11030</v>
      </c>
      <c r="C2087" t="s">
        <v>8708</v>
      </c>
      <c r="F2087" s="2">
        <f>VLOOKUP(A2087,Izračun!A:J,10,0)</f>
        <v>78.395491999999976</v>
      </c>
      <c r="H2087">
        <f>VLOOKUP(A2087,Izračun!A:F,6,0)</f>
        <v>1</v>
      </c>
      <c r="J2087" t="s">
        <v>14574</v>
      </c>
      <c r="M2087" t="s">
        <v>8709</v>
      </c>
      <c r="Q2087" s="3" t="str">
        <f ca="1">IF(VLOOKUP(A2087,Izračun!A:Q,17,0)=0," ",VLOOKUP(A2087,Izračun!A:Q,17,0))</f>
        <v xml:space="preserve"> </v>
      </c>
      <c r="R2087" t="s">
        <v>8710</v>
      </c>
      <c r="S2087" t="str">
        <f ca="1">Izračun!$T$1</f>
        <v>0</v>
      </c>
    </row>
    <row r="2088" spans="1:19" x14ac:dyDescent="0.25">
      <c r="A2088" t="s">
        <v>8161</v>
      </c>
      <c r="B2088" t="s">
        <v>9582</v>
      </c>
      <c r="C2088" t="s">
        <v>8708</v>
      </c>
      <c r="F2088" s="2">
        <f>VLOOKUP(A2088,Izračun!A:J,10,0)</f>
        <v>55.983359999999998</v>
      </c>
      <c r="H2088">
        <f>VLOOKUP(A2088,Izračun!A:F,6,0)</f>
        <v>2</v>
      </c>
      <c r="J2088" t="s">
        <v>14574</v>
      </c>
      <c r="M2088" t="s">
        <v>8709</v>
      </c>
      <c r="Q2088" s="3" t="str">
        <f ca="1">IF(VLOOKUP(A2088,Izračun!A:Q,17,0)=0," ",VLOOKUP(A2088,Izračun!A:Q,17,0))</f>
        <v xml:space="preserve"> </v>
      </c>
      <c r="R2088" t="s">
        <v>8710</v>
      </c>
      <c r="S2088" t="str">
        <f ca="1">Izračun!$T$1</f>
        <v>0</v>
      </c>
    </row>
    <row r="2089" spans="1:19" x14ac:dyDescent="0.25">
      <c r="A2089" t="s">
        <v>4319</v>
      </c>
      <c r="B2089" t="s">
        <v>14722</v>
      </c>
      <c r="C2089" t="s">
        <v>8708</v>
      </c>
      <c r="F2089" s="2">
        <f>VLOOKUP(A2089,Izračun!A:J,10,0)</f>
        <v>56.100479999999997</v>
      </c>
      <c r="H2089">
        <f>VLOOKUP(A2089,Izračun!A:F,6,0)</f>
        <v>4</v>
      </c>
      <c r="J2089" t="s">
        <v>14574</v>
      </c>
      <c r="M2089" t="s">
        <v>8709</v>
      </c>
      <c r="Q2089" s="3" t="str">
        <f ca="1">IF(VLOOKUP(A2089,Izračun!A:Q,17,0)=0," ",VLOOKUP(A2089,Izračun!A:Q,17,0))</f>
        <v xml:space="preserve"> </v>
      </c>
      <c r="R2089" t="s">
        <v>8710</v>
      </c>
      <c r="S2089" t="str">
        <f ca="1">Izračun!$T$1</f>
        <v>0</v>
      </c>
    </row>
    <row r="2090" spans="1:19" x14ac:dyDescent="0.25">
      <c r="A2090" t="s">
        <v>1700</v>
      </c>
      <c r="B2090" t="s">
        <v>11056</v>
      </c>
      <c r="C2090" t="s">
        <v>8708</v>
      </c>
      <c r="F2090" s="2">
        <f>VLOOKUP(A2090,Izračun!A:J,10,0)</f>
        <v>56.451840000000004</v>
      </c>
      <c r="H2090">
        <f>VLOOKUP(A2090,Izračun!A:F,6,0)</f>
        <v>0</v>
      </c>
      <c r="J2090" t="s">
        <v>14574</v>
      </c>
      <c r="M2090" t="s">
        <v>8709</v>
      </c>
      <c r="Q2090" s="3" t="str">
        <f ca="1">IF(VLOOKUP(A2090,Izračun!A:Q,17,0)=0," ",VLOOKUP(A2090,Izračun!A:Q,17,0))</f>
        <v xml:space="preserve"> </v>
      </c>
      <c r="R2090" t="s">
        <v>8710</v>
      </c>
      <c r="S2090" t="str">
        <f ca="1">Izračun!$T$1</f>
        <v>0</v>
      </c>
    </row>
    <row r="2091" spans="1:19" x14ac:dyDescent="0.25">
      <c r="A2091" t="s">
        <v>13353</v>
      </c>
      <c r="B2091" t="s">
        <v>13565</v>
      </c>
      <c r="C2091" t="s">
        <v>8708</v>
      </c>
      <c r="F2091" s="2">
        <f>VLOOKUP(A2091,Izračun!A:J,10,0)</f>
        <v>56.671439999999997</v>
      </c>
      <c r="H2091">
        <f>VLOOKUP(A2091,Izračun!A:F,6,0)</f>
        <v>0</v>
      </c>
      <c r="J2091" t="s">
        <v>14574</v>
      </c>
      <c r="M2091" t="s">
        <v>8709</v>
      </c>
      <c r="Q2091" s="3" t="str">
        <f ca="1">IF(VLOOKUP(A2091,Izračun!A:Q,17,0)=0," ",VLOOKUP(A2091,Izračun!A:Q,17,0))</f>
        <v xml:space="preserve"> </v>
      </c>
      <c r="R2091" t="s">
        <v>8710</v>
      </c>
      <c r="S2091" t="str">
        <f ca="1">Izračun!$T$1</f>
        <v>0</v>
      </c>
    </row>
    <row r="2092" spans="1:19" x14ac:dyDescent="0.25">
      <c r="A2092" t="s">
        <v>2938</v>
      </c>
      <c r="B2092" t="s">
        <v>14700</v>
      </c>
      <c r="C2092" t="s">
        <v>8708</v>
      </c>
      <c r="F2092" s="2">
        <f>VLOOKUP(A2092,Izračun!A:J,10,0)</f>
        <v>56.733050000000006</v>
      </c>
      <c r="H2092">
        <f>VLOOKUP(A2092,Izračun!A:F,6,0)</f>
        <v>38</v>
      </c>
      <c r="J2092" t="s">
        <v>14574</v>
      </c>
      <c r="M2092" t="s">
        <v>8709</v>
      </c>
      <c r="Q2092" s="3" t="str">
        <f ca="1">IF(VLOOKUP(A2092,Izračun!A:Q,17,0)=0," ",VLOOKUP(A2092,Izračun!A:Q,17,0))</f>
        <v xml:space="preserve"> </v>
      </c>
      <c r="R2092" t="s">
        <v>8710</v>
      </c>
      <c r="S2092" t="str">
        <f ca="1">Izračun!$T$1</f>
        <v>0</v>
      </c>
    </row>
    <row r="2093" spans="1:19" x14ac:dyDescent="0.25">
      <c r="A2093" t="s">
        <v>10768</v>
      </c>
      <c r="B2093" t="s">
        <v>12598</v>
      </c>
      <c r="C2093" t="s">
        <v>8708</v>
      </c>
      <c r="F2093" s="2">
        <f>VLOOKUP(A2093,Izračun!A:J,10,0)</f>
        <v>51.649920000000009</v>
      </c>
      <c r="H2093">
        <f>VLOOKUP(A2093,Izračun!A:F,6,0)</f>
        <v>17</v>
      </c>
      <c r="J2093" t="s">
        <v>14574</v>
      </c>
      <c r="M2093" t="s">
        <v>8709</v>
      </c>
      <c r="Q2093" s="3" t="str">
        <f ca="1">IF(VLOOKUP(A2093,Izračun!A:Q,17,0)=0," ",VLOOKUP(A2093,Izračun!A:Q,17,0))</f>
        <v xml:space="preserve"> </v>
      </c>
      <c r="R2093" t="s">
        <v>8710</v>
      </c>
      <c r="S2093" t="str">
        <f ca="1">Izračun!$T$1</f>
        <v>0</v>
      </c>
    </row>
    <row r="2094" spans="1:19" x14ac:dyDescent="0.25">
      <c r="A2094" t="s">
        <v>816</v>
      </c>
      <c r="B2094" t="s">
        <v>9164</v>
      </c>
      <c r="C2094" t="s">
        <v>8708</v>
      </c>
      <c r="F2094" s="2">
        <f>VLOOKUP(A2094,Izračun!A:J,10,0)</f>
        <v>56.9069</v>
      </c>
      <c r="H2094">
        <f>VLOOKUP(A2094,Izračun!A:F,6,0)</f>
        <v>13</v>
      </c>
      <c r="J2094" t="s">
        <v>14574</v>
      </c>
      <c r="M2094" t="s">
        <v>8709</v>
      </c>
      <c r="Q2094" s="3" t="str">
        <f ca="1">IF(VLOOKUP(A2094,Izračun!A:Q,17,0)=0," ",VLOOKUP(A2094,Izračun!A:Q,17,0))</f>
        <v xml:space="preserve"> </v>
      </c>
      <c r="R2094" t="s">
        <v>8710</v>
      </c>
      <c r="S2094" t="str">
        <f ca="1">Izračun!$T$1</f>
        <v>0</v>
      </c>
    </row>
    <row r="2095" spans="1:19" x14ac:dyDescent="0.25">
      <c r="A2095" t="s">
        <v>10481</v>
      </c>
      <c r="B2095" t="s">
        <v>11282</v>
      </c>
      <c r="C2095" t="s">
        <v>8708</v>
      </c>
      <c r="F2095" s="2">
        <f>VLOOKUP(A2095,Izračun!A:J,10,0)</f>
        <v>57.037440000000004</v>
      </c>
      <c r="H2095">
        <f>VLOOKUP(A2095,Izračun!A:F,6,0)</f>
        <v>6</v>
      </c>
      <c r="J2095" t="s">
        <v>14574</v>
      </c>
      <c r="M2095" t="s">
        <v>8709</v>
      </c>
      <c r="Q2095" s="3" t="str">
        <f ca="1">IF(VLOOKUP(A2095,Izračun!A:Q,17,0)=0," ",VLOOKUP(A2095,Izračun!A:Q,17,0))</f>
        <v xml:space="preserve"> </v>
      </c>
      <c r="R2095" t="s">
        <v>8710</v>
      </c>
      <c r="S2095" t="str">
        <f ca="1">Izračun!$T$1</f>
        <v>0</v>
      </c>
    </row>
    <row r="2096" spans="1:19" x14ac:dyDescent="0.25">
      <c r="A2096" t="s">
        <v>36</v>
      </c>
      <c r="B2096" t="s">
        <v>13561</v>
      </c>
      <c r="C2096" t="s">
        <v>8708</v>
      </c>
      <c r="F2096" s="2">
        <f>VLOOKUP(A2096,Izračun!A:J,10,0)</f>
        <v>57.049151999999999</v>
      </c>
      <c r="H2096">
        <f>VLOOKUP(A2096,Izračun!A:F,6,0)</f>
        <v>0</v>
      </c>
      <c r="J2096" t="s">
        <v>14574</v>
      </c>
      <c r="M2096" t="s">
        <v>8709</v>
      </c>
      <c r="Q2096" s="3" t="str">
        <f ca="1">IF(VLOOKUP(A2096,Izračun!A:Q,17,0)=0," ",VLOOKUP(A2096,Izračun!A:Q,17,0))</f>
        <v xml:space="preserve"> </v>
      </c>
      <c r="R2096" t="s">
        <v>8710</v>
      </c>
      <c r="S2096" t="str">
        <f ca="1">Izračun!$T$1</f>
        <v>0</v>
      </c>
    </row>
    <row r="2097" spans="1:19" x14ac:dyDescent="0.25">
      <c r="A2097" t="s">
        <v>5039</v>
      </c>
      <c r="B2097" t="s">
        <v>11978</v>
      </c>
      <c r="C2097" t="s">
        <v>8708</v>
      </c>
      <c r="F2097" s="2">
        <f>VLOOKUP(A2097,Izračun!A:J,10,0)</f>
        <v>57.259723999999999</v>
      </c>
      <c r="H2097">
        <f>VLOOKUP(A2097,Izračun!A:F,6,0)</f>
        <v>0</v>
      </c>
      <c r="J2097" t="s">
        <v>14574</v>
      </c>
      <c r="M2097" t="s">
        <v>8709</v>
      </c>
      <c r="Q2097" s="3" t="str">
        <f ca="1">IF(VLOOKUP(A2097,Izračun!A:Q,17,0)=0," ",VLOOKUP(A2097,Izračun!A:Q,17,0))</f>
        <v xml:space="preserve"> </v>
      </c>
      <c r="R2097" t="s">
        <v>8710</v>
      </c>
      <c r="S2097" t="str">
        <f ca="1">Izračun!$T$1</f>
        <v>0</v>
      </c>
    </row>
    <row r="2098" spans="1:19" x14ac:dyDescent="0.25">
      <c r="A2098" t="s">
        <v>13501</v>
      </c>
      <c r="B2098" t="s">
        <v>13894</v>
      </c>
      <c r="C2098" t="s">
        <v>8708</v>
      </c>
      <c r="F2098" s="2">
        <f>VLOOKUP(A2098,Izračun!A:J,10,0)</f>
        <v>57.28266</v>
      </c>
      <c r="H2098">
        <f>VLOOKUP(A2098,Izračun!A:F,6,0)</f>
        <v>36</v>
      </c>
      <c r="J2098" t="s">
        <v>14574</v>
      </c>
      <c r="M2098" t="s">
        <v>8709</v>
      </c>
      <c r="Q2098" s="3" t="str">
        <f ca="1">IF(VLOOKUP(A2098,Izračun!A:Q,17,0)=0," ",VLOOKUP(A2098,Izračun!A:Q,17,0))</f>
        <v xml:space="preserve"> </v>
      </c>
      <c r="R2098" t="s">
        <v>8710</v>
      </c>
      <c r="S2098" t="str">
        <f ca="1">Izračun!$T$1</f>
        <v>0</v>
      </c>
    </row>
    <row r="2099" spans="1:19" x14ac:dyDescent="0.25">
      <c r="A2099" t="s">
        <v>5073</v>
      </c>
      <c r="B2099" t="s">
        <v>9043</v>
      </c>
      <c r="C2099" t="s">
        <v>8708</v>
      </c>
      <c r="F2099" s="2">
        <f>VLOOKUP(A2099,Izračun!A:J,10,0)</f>
        <v>57.28266</v>
      </c>
      <c r="H2099">
        <f>VLOOKUP(A2099,Izračun!A:F,6,0)</f>
        <v>46</v>
      </c>
      <c r="J2099" t="s">
        <v>14574</v>
      </c>
      <c r="M2099" t="s">
        <v>8709</v>
      </c>
      <c r="Q2099" s="3" t="str">
        <f ca="1">IF(VLOOKUP(A2099,Izračun!A:Q,17,0)=0," ",VLOOKUP(A2099,Izračun!A:Q,17,0))</f>
        <v xml:space="preserve"> </v>
      </c>
      <c r="R2099" t="s">
        <v>8710</v>
      </c>
      <c r="S2099" t="str">
        <f ca="1">Izračun!$T$1</f>
        <v>0</v>
      </c>
    </row>
    <row r="2100" spans="1:19" x14ac:dyDescent="0.25">
      <c r="A2100" t="s">
        <v>8163</v>
      </c>
      <c r="B2100" t="s">
        <v>8719</v>
      </c>
      <c r="C2100" t="s">
        <v>8708</v>
      </c>
      <c r="F2100" s="2">
        <f>VLOOKUP(A2100,Izračun!A:J,10,0)</f>
        <v>58.501440000000002</v>
      </c>
      <c r="H2100">
        <f>VLOOKUP(A2100,Izračun!A:F,6,0)</f>
        <v>6</v>
      </c>
      <c r="J2100" t="s">
        <v>14574</v>
      </c>
      <c r="M2100" t="s">
        <v>8709</v>
      </c>
      <c r="Q2100" s="3" t="str">
        <f ca="1">IF(VLOOKUP(A2100,Izračun!A:Q,17,0)=0," ",VLOOKUP(A2100,Izračun!A:Q,17,0))</f>
        <v xml:space="preserve"> </v>
      </c>
      <c r="R2100" t="s">
        <v>8710</v>
      </c>
      <c r="S2100" t="str">
        <f ca="1">Izračun!$T$1</f>
        <v>0</v>
      </c>
    </row>
    <row r="2101" spans="1:19" x14ac:dyDescent="0.25">
      <c r="A2101" t="s">
        <v>1752</v>
      </c>
      <c r="B2101" t="s">
        <v>9168</v>
      </c>
      <c r="C2101" t="s">
        <v>8708</v>
      </c>
      <c r="F2101" s="2">
        <f>VLOOKUP(A2101,Izračun!A:J,10,0)</f>
        <v>57.505920000000003</v>
      </c>
      <c r="H2101">
        <f>VLOOKUP(A2101,Izračun!A:F,6,0)</f>
        <v>6</v>
      </c>
      <c r="J2101" t="s">
        <v>14574</v>
      </c>
      <c r="M2101" t="s">
        <v>8709</v>
      </c>
      <c r="Q2101" s="3" t="str">
        <f ca="1">IF(VLOOKUP(A2101,Izračun!A:Q,17,0)=0," ",VLOOKUP(A2101,Izračun!A:Q,17,0))</f>
        <v xml:space="preserve"> </v>
      </c>
      <c r="R2101" t="s">
        <v>8710</v>
      </c>
      <c r="S2101" t="str">
        <f ca="1">Izračun!$T$1</f>
        <v>0</v>
      </c>
    </row>
    <row r="2102" spans="1:19" x14ac:dyDescent="0.25">
      <c r="A2102" t="s">
        <v>9779</v>
      </c>
      <c r="B2102" t="s">
        <v>10205</v>
      </c>
      <c r="C2102" t="s">
        <v>8708</v>
      </c>
      <c r="F2102" s="2">
        <f>VLOOKUP(A2102,Izračun!A:J,10,0)</f>
        <v>55.631999999999998</v>
      </c>
      <c r="H2102">
        <f>VLOOKUP(A2102,Izračun!A:F,6,0)</f>
        <v>7</v>
      </c>
      <c r="J2102" t="s">
        <v>14574</v>
      </c>
      <c r="M2102" t="s">
        <v>8709</v>
      </c>
      <c r="Q2102" s="3" t="str">
        <f ca="1">IF(VLOOKUP(A2102,Izračun!A:Q,17,0)=0," ",VLOOKUP(A2102,Izračun!A:Q,17,0))</f>
        <v xml:space="preserve"> </v>
      </c>
      <c r="R2102" t="s">
        <v>8710</v>
      </c>
      <c r="S2102" t="str">
        <f ca="1">Izračun!$T$1</f>
        <v>0</v>
      </c>
    </row>
    <row r="2103" spans="1:19" x14ac:dyDescent="0.25">
      <c r="A2103" t="s">
        <v>1170</v>
      </c>
      <c r="B2103" t="s">
        <v>11963</v>
      </c>
      <c r="C2103" t="s">
        <v>8708</v>
      </c>
      <c r="F2103" s="2">
        <f>VLOOKUP(A2103,Izračun!A:J,10,0)</f>
        <v>57.752848</v>
      </c>
      <c r="H2103">
        <f>VLOOKUP(A2103,Izračun!A:F,6,0)</f>
        <v>0</v>
      </c>
      <c r="J2103" t="s">
        <v>14574</v>
      </c>
      <c r="M2103" t="s">
        <v>8709</v>
      </c>
      <c r="Q2103" s="3" t="str">
        <f ca="1">IF(VLOOKUP(A2103,Izračun!A:Q,17,0)=0," ",VLOOKUP(A2103,Izračun!A:Q,17,0))</f>
        <v xml:space="preserve"> </v>
      </c>
      <c r="R2103" t="s">
        <v>8710</v>
      </c>
      <c r="S2103" t="str">
        <f ca="1">Izračun!$T$1</f>
        <v>0</v>
      </c>
    </row>
    <row r="2104" spans="1:19" x14ac:dyDescent="0.25">
      <c r="A2104" t="s">
        <v>8246</v>
      </c>
      <c r="B2104" t="s">
        <v>13918</v>
      </c>
      <c r="C2104" t="s">
        <v>8708</v>
      </c>
      <c r="F2104" s="2">
        <f>VLOOKUP(A2104,Izračun!A:J,10,0)</f>
        <v>58.091519999999996</v>
      </c>
      <c r="H2104">
        <f>VLOOKUP(A2104,Izračun!A:F,6,0)</f>
        <v>0</v>
      </c>
      <c r="J2104" t="s">
        <v>14574</v>
      </c>
      <c r="M2104" t="s">
        <v>8709</v>
      </c>
      <c r="Q2104" s="3" t="str">
        <f ca="1">IF(VLOOKUP(A2104,Izračun!A:Q,17,0)=0," ",VLOOKUP(A2104,Izračun!A:Q,17,0))</f>
        <v xml:space="preserve"> </v>
      </c>
      <c r="R2104" t="s">
        <v>8710</v>
      </c>
      <c r="S2104" t="str">
        <f ca="1">Izračun!$T$1</f>
        <v>0</v>
      </c>
    </row>
    <row r="2105" spans="1:19" x14ac:dyDescent="0.25">
      <c r="A2105" t="s">
        <v>8247</v>
      </c>
      <c r="B2105" t="s">
        <v>10427</v>
      </c>
      <c r="C2105" t="s">
        <v>8708</v>
      </c>
      <c r="F2105" s="2">
        <f>VLOOKUP(A2105,Izračun!A:J,10,0)</f>
        <v>58.091519999999996</v>
      </c>
      <c r="H2105">
        <f>VLOOKUP(A2105,Izračun!A:F,6,0)</f>
        <v>0</v>
      </c>
      <c r="J2105" t="s">
        <v>14574</v>
      </c>
      <c r="M2105" t="s">
        <v>8709</v>
      </c>
      <c r="Q2105" s="3" t="str">
        <f ca="1">IF(VLOOKUP(A2105,Izračun!A:Q,17,0)=0," ",VLOOKUP(A2105,Izračun!A:Q,17,0))</f>
        <v xml:space="preserve"> </v>
      </c>
      <c r="R2105" t="s">
        <v>8710</v>
      </c>
      <c r="S2105" t="str">
        <f ca="1">Izračun!$T$1</f>
        <v>0</v>
      </c>
    </row>
    <row r="2106" spans="1:19" x14ac:dyDescent="0.25">
      <c r="A2106" t="s">
        <v>1320</v>
      </c>
      <c r="B2106" t="s">
        <v>9201</v>
      </c>
      <c r="C2106" t="s">
        <v>8708</v>
      </c>
      <c r="F2106" s="2">
        <f>VLOOKUP(A2106,Izračun!A:J,10,0)</f>
        <v>58.333323999999998</v>
      </c>
      <c r="H2106">
        <f>VLOOKUP(A2106,Izračun!A:F,6,0)</f>
        <v>0</v>
      </c>
      <c r="J2106" t="s">
        <v>14574</v>
      </c>
      <c r="M2106" t="s">
        <v>8709</v>
      </c>
      <c r="Q2106" s="3" t="str">
        <f ca="1">IF(VLOOKUP(A2106,Izračun!A:Q,17,0)=0," ",VLOOKUP(A2106,Izračun!A:Q,17,0))</f>
        <v xml:space="preserve"> </v>
      </c>
      <c r="R2106" t="s">
        <v>8710</v>
      </c>
      <c r="S2106" t="str">
        <f ca="1">Izračun!$T$1</f>
        <v>0</v>
      </c>
    </row>
    <row r="2107" spans="1:19" x14ac:dyDescent="0.25">
      <c r="A2107" t="s">
        <v>10578</v>
      </c>
      <c r="B2107" t="s">
        <v>14696</v>
      </c>
      <c r="C2107" t="s">
        <v>8708</v>
      </c>
      <c r="F2107" s="2">
        <f>VLOOKUP(A2107,Izračun!A:J,10,0)</f>
        <v>58.501440000000002</v>
      </c>
      <c r="H2107">
        <f>VLOOKUP(A2107,Izračun!A:F,6,0)</f>
        <v>20</v>
      </c>
      <c r="J2107" t="s">
        <v>14574</v>
      </c>
      <c r="M2107" t="s">
        <v>8709</v>
      </c>
      <c r="Q2107" s="3" t="str">
        <f ca="1">IF(VLOOKUP(A2107,Izračun!A:Q,17,0)=0," ",VLOOKUP(A2107,Izračun!A:Q,17,0))</f>
        <v xml:space="preserve"> </v>
      </c>
      <c r="R2107" t="s">
        <v>8710</v>
      </c>
      <c r="S2107" t="str">
        <f ca="1">Izračun!$T$1</f>
        <v>0</v>
      </c>
    </row>
    <row r="2108" spans="1:19" x14ac:dyDescent="0.25">
      <c r="A2108" t="s">
        <v>7733</v>
      </c>
      <c r="B2108" t="s">
        <v>8712</v>
      </c>
      <c r="C2108" t="s">
        <v>8708</v>
      </c>
      <c r="F2108" s="2">
        <f>VLOOKUP(A2108,Izračun!A:J,10,0)</f>
        <v>58.501440000000002</v>
      </c>
      <c r="H2108">
        <f>VLOOKUP(A2108,Izračun!A:F,6,0)</f>
        <v>0</v>
      </c>
      <c r="J2108" t="s">
        <v>14574</v>
      </c>
      <c r="M2108" t="s">
        <v>8709</v>
      </c>
      <c r="Q2108" s="3" t="str">
        <f ca="1">IF(VLOOKUP(A2108,Izračun!A:Q,17,0)=0," ",VLOOKUP(A2108,Izračun!A:Q,17,0))</f>
        <v xml:space="preserve"> </v>
      </c>
      <c r="R2108" t="s">
        <v>8710</v>
      </c>
      <c r="S2108" t="str">
        <f ca="1">Izračun!$T$1</f>
        <v>0</v>
      </c>
    </row>
    <row r="2109" spans="1:19" x14ac:dyDescent="0.25">
      <c r="A2109" t="s">
        <v>11109</v>
      </c>
      <c r="B2109" t="s">
        <v>12434</v>
      </c>
      <c r="C2109" t="s">
        <v>8708</v>
      </c>
      <c r="F2109" s="2">
        <f>VLOOKUP(A2109,Izračun!A:J,10,0)</f>
        <v>58.501440000000002</v>
      </c>
      <c r="H2109">
        <f>VLOOKUP(A2109,Izračun!A:F,6,0)</f>
        <v>3</v>
      </c>
      <c r="J2109" t="s">
        <v>14574</v>
      </c>
      <c r="M2109" t="s">
        <v>8709</v>
      </c>
      <c r="Q2109" s="3" t="str">
        <f ca="1">IF(VLOOKUP(A2109,Izračun!A:Q,17,0)=0," ",VLOOKUP(A2109,Izračun!A:Q,17,0))</f>
        <v xml:space="preserve"> </v>
      </c>
      <c r="R2109" t="s">
        <v>8710</v>
      </c>
      <c r="S2109" t="str">
        <f ca="1">Izračun!$T$1</f>
        <v>0</v>
      </c>
    </row>
    <row r="2110" spans="1:19" x14ac:dyDescent="0.25">
      <c r="A2110" t="s">
        <v>11517</v>
      </c>
      <c r="B2110" t="s">
        <v>14092</v>
      </c>
      <c r="C2110" t="s">
        <v>8708</v>
      </c>
      <c r="F2110" s="2">
        <f>VLOOKUP(A2110,Izračun!A:J,10,0)</f>
        <v>58.501440000000002</v>
      </c>
      <c r="H2110">
        <f>VLOOKUP(A2110,Izračun!A:F,6,0)</f>
        <v>3</v>
      </c>
      <c r="J2110" t="s">
        <v>14574</v>
      </c>
      <c r="M2110" t="s">
        <v>8709</v>
      </c>
      <c r="Q2110" s="3">
        <f ca="1">IF(VLOOKUP(A2110,Izračun!A:Q,17,0)=0," ",VLOOKUP(A2110,Izračun!A:Q,17,0))</f>
        <v>54.845099999999995</v>
      </c>
      <c r="R2110" t="s">
        <v>8710</v>
      </c>
      <c r="S2110" t="str">
        <f ca="1">Izračun!$T$1</f>
        <v>0</v>
      </c>
    </row>
    <row r="2111" spans="1:19" x14ac:dyDescent="0.25">
      <c r="A2111" t="s">
        <v>6120</v>
      </c>
      <c r="B2111" t="s">
        <v>11080</v>
      </c>
      <c r="C2111" t="s">
        <v>8708</v>
      </c>
      <c r="F2111" s="2">
        <f>VLOOKUP(A2111,Izračun!A:J,10,0)</f>
        <v>58.501440000000002</v>
      </c>
      <c r="H2111">
        <f>VLOOKUP(A2111,Izračun!A:F,6,0)</f>
        <v>13</v>
      </c>
      <c r="J2111" t="s">
        <v>14574</v>
      </c>
      <c r="M2111" t="s">
        <v>8709</v>
      </c>
      <c r="Q2111" s="3" t="str">
        <f ca="1">IF(VLOOKUP(A2111,Izračun!A:Q,17,0)=0," ",VLOOKUP(A2111,Izračun!A:Q,17,0))</f>
        <v xml:space="preserve"> </v>
      </c>
      <c r="R2111" t="s">
        <v>8710</v>
      </c>
      <c r="S2111" t="str">
        <f ca="1">Izračun!$T$1</f>
        <v>0</v>
      </c>
    </row>
    <row r="2112" spans="1:19" x14ac:dyDescent="0.25">
      <c r="A2112" t="s">
        <v>12102</v>
      </c>
      <c r="B2112" t="s">
        <v>13931</v>
      </c>
      <c r="C2112" t="s">
        <v>8708</v>
      </c>
      <c r="F2112" s="2">
        <f>VLOOKUP(A2112,Izračun!A:J,10,0)</f>
        <v>58.501440000000002</v>
      </c>
      <c r="H2112">
        <f>VLOOKUP(A2112,Izračun!A:F,6,0)</f>
        <v>10</v>
      </c>
      <c r="J2112" t="s">
        <v>14574</v>
      </c>
      <c r="M2112" t="s">
        <v>8709</v>
      </c>
      <c r="Q2112" s="3" t="str">
        <f ca="1">IF(VLOOKUP(A2112,Izračun!A:Q,17,0)=0," ",VLOOKUP(A2112,Izračun!A:Q,17,0))</f>
        <v xml:space="preserve"> </v>
      </c>
      <c r="R2112" t="s">
        <v>8710</v>
      </c>
      <c r="S2112" t="str">
        <f ca="1">Izračun!$T$1</f>
        <v>0</v>
      </c>
    </row>
    <row r="2113" spans="1:19" x14ac:dyDescent="0.25">
      <c r="A2113" t="s">
        <v>821</v>
      </c>
      <c r="B2113" t="s">
        <v>9159</v>
      </c>
      <c r="C2113" t="s">
        <v>8708</v>
      </c>
      <c r="F2113" s="2">
        <f>VLOOKUP(A2113,Izračun!A:J,10,0)</f>
        <v>58.622219999999999</v>
      </c>
      <c r="H2113">
        <f>VLOOKUP(A2113,Izračun!A:F,6,0)</f>
        <v>14</v>
      </c>
      <c r="J2113" t="s">
        <v>14574</v>
      </c>
      <c r="M2113" t="s">
        <v>8709</v>
      </c>
      <c r="Q2113" s="3" t="str">
        <f ca="1">IF(VLOOKUP(A2113,Izračun!A:Q,17,0)=0," ",VLOOKUP(A2113,Izračun!A:Q,17,0))</f>
        <v xml:space="preserve"> </v>
      </c>
      <c r="R2113" t="s">
        <v>8710</v>
      </c>
      <c r="S2113" t="str">
        <f ca="1">Izračun!$T$1</f>
        <v>0</v>
      </c>
    </row>
    <row r="2114" spans="1:19" x14ac:dyDescent="0.25">
      <c r="A2114" t="s">
        <v>7095</v>
      </c>
      <c r="B2114" t="s">
        <v>11005</v>
      </c>
      <c r="C2114" t="s">
        <v>8708</v>
      </c>
      <c r="F2114" s="2">
        <f>VLOOKUP(A2114,Izračun!A:J,10,0)</f>
        <v>58.650768000000006</v>
      </c>
      <c r="H2114">
        <f>VLOOKUP(A2114,Izračun!A:F,6,0)</f>
        <v>0</v>
      </c>
      <c r="J2114" t="s">
        <v>14574</v>
      </c>
      <c r="M2114" t="s">
        <v>8709</v>
      </c>
      <c r="Q2114" s="3" t="str">
        <f ca="1">IF(VLOOKUP(A2114,Izračun!A:Q,17,0)=0," ",VLOOKUP(A2114,Izračun!A:Q,17,0))</f>
        <v xml:space="preserve"> </v>
      </c>
      <c r="R2114" t="s">
        <v>8710</v>
      </c>
      <c r="S2114" t="str">
        <f ca="1">Izračun!$T$1</f>
        <v>0</v>
      </c>
    </row>
    <row r="2115" spans="1:19" x14ac:dyDescent="0.25">
      <c r="A2115" t="s">
        <v>14393</v>
      </c>
      <c r="B2115" t="s">
        <v>14728</v>
      </c>
      <c r="C2115" t="s">
        <v>8708</v>
      </c>
      <c r="F2115" s="2">
        <f>VLOOKUP(A2115,Izračun!A:J,10,0)</f>
        <v>58.787651999999994</v>
      </c>
      <c r="H2115">
        <f>VLOOKUP(A2115,Izračun!A:F,6,0)</f>
        <v>2</v>
      </c>
      <c r="J2115" t="s">
        <v>14574</v>
      </c>
      <c r="M2115" t="s">
        <v>8709</v>
      </c>
      <c r="Q2115" s="3" t="str">
        <f ca="1">IF(VLOOKUP(A2115,Izračun!A:Q,17,0)=0," ",VLOOKUP(A2115,Izračun!A:Q,17,0))</f>
        <v xml:space="preserve"> </v>
      </c>
      <c r="R2115" t="s">
        <v>8710</v>
      </c>
      <c r="S2115" t="str">
        <f ca="1">Izračun!$T$1</f>
        <v>0</v>
      </c>
    </row>
    <row r="2116" spans="1:19" x14ac:dyDescent="0.25">
      <c r="A2116" t="s">
        <v>6321</v>
      </c>
      <c r="B2116" t="s">
        <v>13574</v>
      </c>
      <c r="C2116" t="s">
        <v>8708</v>
      </c>
      <c r="F2116" s="2">
        <f>VLOOKUP(A2116,Izračun!A:J,10,0)</f>
        <v>58.943567999999999</v>
      </c>
      <c r="H2116">
        <f>VLOOKUP(A2116,Izračun!A:F,6,0)</f>
        <v>0</v>
      </c>
      <c r="J2116" t="s">
        <v>14574</v>
      </c>
      <c r="M2116" t="s">
        <v>8709</v>
      </c>
      <c r="Q2116" s="3" t="str">
        <f ca="1">IF(VLOOKUP(A2116,Izračun!A:Q,17,0)=0," ",VLOOKUP(A2116,Izračun!A:Q,17,0))</f>
        <v xml:space="preserve"> </v>
      </c>
      <c r="R2116" t="s">
        <v>8710</v>
      </c>
      <c r="S2116" t="str">
        <f ca="1">Izračun!$T$1</f>
        <v>0</v>
      </c>
    </row>
    <row r="2117" spans="1:19" x14ac:dyDescent="0.25">
      <c r="A2117" t="s">
        <v>4030</v>
      </c>
      <c r="B2117" t="s">
        <v>13551</v>
      </c>
      <c r="C2117" t="s">
        <v>8708</v>
      </c>
      <c r="F2117" s="2">
        <f>VLOOKUP(A2117,Izračun!A:J,10,0)</f>
        <v>59.227584</v>
      </c>
      <c r="H2117">
        <f>VLOOKUP(A2117,Izračun!A:F,6,0)</f>
        <v>0</v>
      </c>
      <c r="J2117" t="s">
        <v>14574</v>
      </c>
      <c r="M2117" t="s">
        <v>8709</v>
      </c>
      <c r="Q2117" s="3" t="str">
        <f ca="1">IF(VLOOKUP(A2117,Izračun!A:Q,17,0)=0," ",VLOOKUP(A2117,Izračun!A:Q,17,0))</f>
        <v xml:space="preserve"> </v>
      </c>
      <c r="R2117" t="s">
        <v>8710</v>
      </c>
      <c r="S2117" t="str">
        <f ca="1">Izračun!$T$1</f>
        <v>0</v>
      </c>
    </row>
    <row r="2118" spans="1:19" x14ac:dyDescent="0.25">
      <c r="A2118" t="s">
        <v>7492</v>
      </c>
      <c r="B2118" t="s">
        <v>10922</v>
      </c>
      <c r="C2118" t="s">
        <v>8708</v>
      </c>
      <c r="F2118" s="2">
        <f>VLOOKUP(A2118,Izračun!A:J,10,0)</f>
        <v>83.096639999999994</v>
      </c>
      <c r="H2118">
        <f>VLOOKUP(A2118,Izračun!A:F,6,0)</f>
        <v>1</v>
      </c>
      <c r="J2118" t="s">
        <v>14574</v>
      </c>
      <c r="M2118" t="s">
        <v>8709</v>
      </c>
      <c r="Q2118" s="3" t="str">
        <f ca="1">IF(VLOOKUP(A2118,Izračun!A:Q,17,0)=0," ",VLOOKUP(A2118,Izračun!A:Q,17,0))</f>
        <v xml:space="preserve"> </v>
      </c>
      <c r="R2118" t="s">
        <v>8710</v>
      </c>
      <c r="S2118" t="str">
        <f ca="1">Izračun!$T$1</f>
        <v>0</v>
      </c>
    </row>
    <row r="2119" spans="1:19" x14ac:dyDescent="0.25">
      <c r="A2119" t="s">
        <v>7490</v>
      </c>
      <c r="B2119" t="s">
        <v>10873</v>
      </c>
      <c r="C2119" t="s">
        <v>8708</v>
      </c>
      <c r="F2119" s="2">
        <f>VLOOKUP(A2119,Izračun!A:J,10,0)</f>
        <v>83.096639999999994</v>
      </c>
      <c r="H2119">
        <f>VLOOKUP(A2119,Izračun!A:F,6,0)</f>
        <v>4</v>
      </c>
      <c r="J2119" t="s">
        <v>14574</v>
      </c>
      <c r="M2119" t="s">
        <v>8709</v>
      </c>
      <c r="Q2119" s="3" t="str">
        <f ca="1">IF(VLOOKUP(A2119,Izračun!A:Q,17,0)=0," ",VLOOKUP(A2119,Izračun!A:Q,17,0))</f>
        <v xml:space="preserve"> </v>
      </c>
      <c r="R2119" t="s">
        <v>8710</v>
      </c>
      <c r="S2119" t="str">
        <f ca="1">Izračun!$T$1</f>
        <v>0</v>
      </c>
    </row>
    <row r="2120" spans="1:19" x14ac:dyDescent="0.25">
      <c r="A2120" t="s">
        <v>7488</v>
      </c>
      <c r="B2120" t="s">
        <v>10971</v>
      </c>
      <c r="C2120" t="s">
        <v>8708</v>
      </c>
      <c r="F2120" s="2">
        <f>VLOOKUP(A2120,Izračun!A:J,10,0)</f>
        <v>83.096639999999994</v>
      </c>
      <c r="H2120">
        <f>VLOOKUP(A2120,Izračun!A:F,6,0)</f>
        <v>6</v>
      </c>
      <c r="J2120" t="s">
        <v>14574</v>
      </c>
      <c r="M2120" t="s">
        <v>8709</v>
      </c>
      <c r="Q2120" s="3" t="str">
        <f ca="1">IF(VLOOKUP(A2120,Izračun!A:Q,17,0)=0," ",VLOOKUP(A2120,Izračun!A:Q,17,0))</f>
        <v xml:space="preserve"> </v>
      </c>
      <c r="R2120" t="s">
        <v>8710</v>
      </c>
      <c r="S2120" t="str">
        <f ca="1">Izračun!$T$1</f>
        <v>0</v>
      </c>
    </row>
    <row r="2121" spans="1:19" x14ac:dyDescent="0.25">
      <c r="A2121" t="s">
        <v>5534</v>
      </c>
      <c r="B2121" t="s">
        <v>11858</v>
      </c>
      <c r="C2121" t="s">
        <v>8708</v>
      </c>
      <c r="F2121" s="2">
        <f>VLOOKUP(A2121,Izračun!A:J,10,0)</f>
        <v>59.404240000000001</v>
      </c>
      <c r="H2121">
        <f>VLOOKUP(A2121,Izračun!A:F,6,0)</f>
        <v>1</v>
      </c>
      <c r="J2121" t="s">
        <v>14574</v>
      </c>
      <c r="M2121" t="s">
        <v>8709</v>
      </c>
      <c r="Q2121" s="3" t="str">
        <f ca="1">IF(VLOOKUP(A2121,Izračun!A:Q,17,0)=0," ",VLOOKUP(A2121,Izračun!A:Q,17,0))</f>
        <v xml:space="preserve"> </v>
      </c>
      <c r="R2121" t="s">
        <v>8710</v>
      </c>
      <c r="S2121" t="str">
        <f ca="1">Izračun!$T$1</f>
        <v>0</v>
      </c>
    </row>
    <row r="2122" spans="1:19" x14ac:dyDescent="0.25">
      <c r="A2122" t="s">
        <v>58</v>
      </c>
      <c r="B2122" t="s">
        <v>13558</v>
      </c>
      <c r="C2122" t="s">
        <v>8708</v>
      </c>
      <c r="F2122" s="2">
        <f>VLOOKUP(A2122,Izračun!A:J,10,0)</f>
        <v>59.421320000000001</v>
      </c>
      <c r="H2122">
        <f>VLOOKUP(A2122,Izračun!A:F,6,0)</f>
        <v>0</v>
      </c>
      <c r="J2122" t="s">
        <v>14574</v>
      </c>
      <c r="M2122" t="s">
        <v>8709</v>
      </c>
      <c r="Q2122" s="3" t="str">
        <f ca="1">IF(VLOOKUP(A2122,Izračun!A:Q,17,0)=0," ",VLOOKUP(A2122,Izračun!A:Q,17,0))</f>
        <v xml:space="preserve"> </v>
      </c>
      <c r="R2122" t="s">
        <v>8710</v>
      </c>
      <c r="S2122" t="str">
        <f ca="1">Izračun!$T$1</f>
        <v>0</v>
      </c>
    </row>
    <row r="2123" spans="1:19" x14ac:dyDescent="0.25">
      <c r="A2123" t="s">
        <v>8181</v>
      </c>
      <c r="B2123" t="s">
        <v>9575</v>
      </c>
      <c r="C2123" t="s">
        <v>8708</v>
      </c>
      <c r="F2123" s="2">
        <f>VLOOKUP(A2123,Izračun!A:J,10,0)</f>
        <v>59.535999999999994</v>
      </c>
      <c r="H2123">
        <f>VLOOKUP(A2123,Izračun!A:F,6,0)</f>
        <v>0</v>
      </c>
      <c r="J2123" t="s">
        <v>14574</v>
      </c>
      <c r="M2123" t="s">
        <v>8709</v>
      </c>
      <c r="Q2123" s="3" t="str">
        <f ca="1">IF(VLOOKUP(A2123,Izračun!A:Q,17,0)=0," ",VLOOKUP(A2123,Izračun!A:Q,17,0))</f>
        <v xml:space="preserve"> </v>
      </c>
      <c r="R2123" t="s">
        <v>8710</v>
      </c>
      <c r="S2123" t="str">
        <f ca="1">Izračun!$T$1</f>
        <v>0</v>
      </c>
    </row>
    <row r="2124" spans="1:19" x14ac:dyDescent="0.25">
      <c r="A2124" t="s">
        <v>8179</v>
      </c>
      <c r="B2124" t="s">
        <v>8826</v>
      </c>
      <c r="C2124" t="s">
        <v>8708</v>
      </c>
      <c r="F2124" s="2">
        <f>VLOOKUP(A2124,Izračun!A:J,10,0)</f>
        <v>59.535999999999994</v>
      </c>
      <c r="H2124">
        <f>VLOOKUP(A2124,Izračun!A:F,6,0)</f>
        <v>0</v>
      </c>
      <c r="J2124" t="s">
        <v>14574</v>
      </c>
      <c r="M2124" t="s">
        <v>8709</v>
      </c>
      <c r="Q2124" s="3" t="str">
        <f ca="1">IF(VLOOKUP(A2124,Izračun!A:Q,17,0)=0," ",VLOOKUP(A2124,Izračun!A:Q,17,0))</f>
        <v xml:space="preserve"> </v>
      </c>
      <c r="R2124" t="s">
        <v>8710</v>
      </c>
      <c r="S2124" t="str">
        <f ca="1">Izračun!$T$1</f>
        <v>0</v>
      </c>
    </row>
    <row r="2125" spans="1:19" x14ac:dyDescent="0.25">
      <c r="A2125" t="s">
        <v>7449</v>
      </c>
      <c r="B2125" t="s">
        <v>8814</v>
      </c>
      <c r="C2125" t="s">
        <v>8708</v>
      </c>
      <c r="F2125" s="2">
        <f>VLOOKUP(A2125,Izračun!A:J,10,0)</f>
        <v>59.902000000000001</v>
      </c>
      <c r="H2125">
        <f>VLOOKUP(A2125,Izračun!A:F,6,0)</f>
        <v>0</v>
      </c>
      <c r="J2125" t="s">
        <v>14574</v>
      </c>
      <c r="M2125" t="s">
        <v>8709</v>
      </c>
      <c r="Q2125" s="3" t="str">
        <f ca="1">IF(VLOOKUP(A2125,Izračun!A:Q,17,0)=0," ",VLOOKUP(A2125,Izračun!A:Q,17,0))</f>
        <v xml:space="preserve"> </v>
      </c>
      <c r="R2125" t="s">
        <v>8710</v>
      </c>
      <c r="S2125" t="str">
        <f ca="1">Izračun!$T$1</f>
        <v>0</v>
      </c>
    </row>
    <row r="2126" spans="1:19" x14ac:dyDescent="0.25">
      <c r="A2126" t="s">
        <v>87</v>
      </c>
      <c r="B2126" t="s">
        <v>10429</v>
      </c>
      <c r="C2126" t="s">
        <v>8708</v>
      </c>
      <c r="F2126" s="2">
        <f>VLOOKUP(A2126,Izračun!A:J,10,0)</f>
        <v>59.963976000000002</v>
      </c>
      <c r="H2126">
        <f>VLOOKUP(A2126,Izračun!A:F,6,0)</f>
        <v>23</v>
      </c>
      <c r="J2126" t="s">
        <v>14574</v>
      </c>
      <c r="M2126" t="s">
        <v>8709</v>
      </c>
      <c r="Q2126" s="3" t="str">
        <f ca="1">IF(VLOOKUP(A2126,Izračun!A:Q,17,0)=0," ",VLOOKUP(A2126,Izračun!A:Q,17,0))</f>
        <v xml:space="preserve"> </v>
      </c>
      <c r="R2126" t="s">
        <v>8710</v>
      </c>
      <c r="S2126" t="str">
        <f ca="1">Izračun!$T$1</f>
        <v>0</v>
      </c>
    </row>
    <row r="2127" spans="1:19" x14ac:dyDescent="0.25">
      <c r="A2127" t="s">
        <v>3089</v>
      </c>
      <c r="B2127" t="s">
        <v>9324</v>
      </c>
      <c r="C2127" t="s">
        <v>8708</v>
      </c>
      <c r="F2127" s="2">
        <f>VLOOKUP(A2127,Izračun!A:J,10,0)</f>
        <v>32.769199999999998</v>
      </c>
      <c r="H2127">
        <f>VLOOKUP(A2127,Izračun!A:F,6,0)</f>
        <v>5</v>
      </c>
      <c r="J2127" t="s">
        <v>14574</v>
      </c>
      <c r="M2127" t="s">
        <v>8709</v>
      </c>
      <c r="Q2127" s="3" t="str">
        <f ca="1">IF(VLOOKUP(A2127,Izračun!A:Q,17,0)=0," ",VLOOKUP(A2127,Izračun!A:Q,17,0))</f>
        <v xml:space="preserve"> </v>
      </c>
      <c r="R2127" t="s">
        <v>8710</v>
      </c>
      <c r="S2127" t="str">
        <f ca="1">Izračun!$T$1</f>
        <v>0</v>
      </c>
    </row>
    <row r="2128" spans="1:19" x14ac:dyDescent="0.25">
      <c r="A2128" t="s">
        <v>10677</v>
      </c>
      <c r="B2128" t="s">
        <v>12563</v>
      </c>
      <c r="C2128" t="s">
        <v>8708</v>
      </c>
      <c r="F2128" s="2">
        <f>VLOOKUP(A2128,Izračun!A:J,10,0)</f>
        <v>60.141120000000001</v>
      </c>
      <c r="H2128">
        <f>VLOOKUP(A2128,Izračun!A:F,6,0)</f>
        <v>0</v>
      </c>
      <c r="J2128" t="s">
        <v>14574</v>
      </c>
      <c r="M2128" t="s">
        <v>8709</v>
      </c>
      <c r="Q2128" s="3" t="str">
        <f ca="1">IF(VLOOKUP(A2128,Izračun!A:Q,17,0)=0," ",VLOOKUP(A2128,Izračun!A:Q,17,0))</f>
        <v xml:space="preserve"> </v>
      </c>
      <c r="R2128" t="s">
        <v>8710</v>
      </c>
      <c r="S2128" t="str">
        <f ca="1">Izračun!$T$1</f>
        <v>0</v>
      </c>
    </row>
    <row r="2129" spans="1:19" x14ac:dyDescent="0.25">
      <c r="A2129" t="s">
        <v>4127</v>
      </c>
      <c r="B2129" t="s">
        <v>14099</v>
      </c>
      <c r="C2129" t="s">
        <v>8708</v>
      </c>
      <c r="F2129" s="2">
        <f>VLOOKUP(A2129,Izračun!A:J,10,0)</f>
        <v>60.141120000000001</v>
      </c>
      <c r="H2129">
        <f>VLOOKUP(A2129,Izračun!A:F,6,0)</f>
        <v>12</v>
      </c>
      <c r="J2129" t="s">
        <v>14574</v>
      </c>
      <c r="M2129" t="s">
        <v>8709</v>
      </c>
      <c r="Q2129" s="3" t="str">
        <f ca="1">IF(VLOOKUP(A2129,Izračun!A:Q,17,0)=0," ",VLOOKUP(A2129,Izračun!A:Q,17,0))</f>
        <v xml:space="preserve"> </v>
      </c>
      <c r="R2129" t="s">
        <v>8710</v>
      </c>
      <c r="S2129" t="str">
        <f ca="1">Izračun!$T$1</f>
        <v>0</v>
      </c>
    </row>
    <row r="2130" spans="1:19" x14ac:dyDescent="0.25">
      <c r="A2130" t="s">
        <v>13290</v>
      </c>
      <c r="B2130" t="s">
        <v>13490</v>
      </c>
      <c r="C2130" t="s">
        <v>8708</v>
      </c>
      <c r="F2130" s="2">
        <f>VLOOKUP(A2130,Izračun!A:J,10,0)</f>
        <v>60.856039999999993</v>
      </c>
      <c r="H2130">
        <f>VLOOKUP(A2130,Izračun!A:F,6,0)</f>
        <v>1</v>
      </c>
      <c r="J2130" t="s">
        <v>14574</v>
      </c>
      <c r="M2130" t="s">
        <v>8709</v>
      </c>
      <c r="Q2130" s="3" t="str">
        <f ca="1">IF(VLOOKUP(A2130,Izračun!A:Q,17,0)=0," ",VLOOKUP(A2130,Izračun!A:Q,17,0))</f>
        <v xml:space="preserve"> </v>
      </c>
      <c r="R2130" t="s">
        <v>8710</v>
      </c>
      <c r="S2130" t="str">
        <f ca="1">Izračun!$T$1</f>
        <v>0</v>
      </c>
    </row>
    <row r="2131" spans="1:19" x14ac:dyDescent="0.25">
      <c r="A2131" t="s">
        <v>13294</v>
      </c>
      <c r="B2131" t="s">
        <v>13493</v>
      </c>
      <c r="C2131" t="s">
        <v>8708</v>
      </c>
      <c r="F2131" s="2">
        <f>VLOOKUP(A2131,Izračun!A:J,10,0)</f>
        <v>60.856039999999993</v>
      </c>
      <c r="H2131">
        <f>VLOOKUP(A2131,Izračun!A:F,6,0)</f>
        <v>17</v>
      </c>
      <c r="J2131" t="s">
        <v>14574</v>
      </c>
      <c r="M2131" t="s">
        <v>8709</v>
      </c>
      <c r="Q2131" s="3" t="str">
        <f ca="1">IF(VLOOKUP(A2131,Izračun!A:Q,17,0)=0," ",VLOOKUP(A2131,Izračun!A:Q,17,0))</f>
        <v xml:space="preserve"> </v>
      </c>
      <c r="R2131" t="s">
        <v>8710</v>
      </c>
      <c r="S2131" t="str">
        <f ca="1">Izračun!$T$1</f>
        <v>0</v>
      </c>
    </row>
    <row r="2132" spans="1:19" x14ac:dyDescent="0.25">
      <c r="A2132" t="s">
        <v>4233</v>
      </c>
      <c r="B2132" t="s">
        <v>9355</v>
      </c>
      <c r="C2132" t="s">
        <v>8708</v>
      </c>
      <c r="F2132" s="2">
        <f>VLOOKUP(A2132,Izračun!A:J,10,0)</f>
        <v>60.890688000000004</v>
      </c>
      <c r="H2132">
        <f>VLOOKUP(A2132,Izračun!A:F,6,0)</f>
        <v>0</v>
      </c>
      <c r="J2132" t="s">
        <v>14574</v>
      </c>
      <c r="M2132" t="s">
        <v>8709</v>
      </c>
      <c r="Q2132" s="3">
        <f ca="1">IF(VLOOKUP(A2132,Izračun!A:Q,17,0)=0," ",VLOOKUP(A2132,Izračun!A:Q,17,0))</f>
        <v>57.08502</v>
      </c>
      <c r="R2132" t="s">
        <v>8710</v>
      </c>
      <c r="S2132" t="str">
        <f ca="1">Izračun!$T$1</f>
        <v>0</v>
      </c>
    </row>
    <row r="2133" spans="1:19" x14ac:dyDescent="0.25">
      <c r="A2133" t="s">
        <v>3181</v>
      </c>
      <c r="B2133" t="s">
        <v>10935</v>
      </c>
      <c r="C2133" t="s">
        <v>8708</v>
      </c>
      <c r="F2133" s="2">
        <f>VLOOKUP(A2133,Izračun!A:J,10,0)</f>
        <v>60.909354</v>
      </c>
      <c r="H2133">
        <f>VLOOKUP(A2133,Izračun!A:F,6,0)</f>
        <v>0</v>
      </c>
      <c r="J2133" t="s">
        <v>14574</v>
      </c>
      <c r="M2133" t="s">
        <v>8709</v>
      </c>
      <c r="Q2133" s="3" t="str">
        <f ca="1">IF(VLOOKUP(A2133,Izračun!A:Q,17,0)=0," ",VLOOKUP(A2133,Izračun!A:Q,17,0))</f>
        <v xml:space="preserve"> </v>
      </c>
      <c r="R2133" t="s">
        <v>8710</v>
      </c>
      <c r="S2133" t="str">
        <f ca="1">Izračun!$T$1</f>
        <v>0</v>
      </c>
    </row>
    <row r="2134" spans="1:19" x14ac:dyDescent="0.25">
      <c r="A2134" t="s">
        <v>5395</v>
      </c>
      <c r="B2134" t="s">
        <v>11037</v>
      </c>
      <c r="C2134" t="s">
        <v>8708</v>
      </c>
      <c r="F2134" s="2">
        <f>VLOOKUP(A2134,Izračun!A:J,10,0)</f>
        <v>60.909354</v>
      </c>
      <c r="H2134">
        <f>VLOOKUP(A2134,Izračun!A:F,6,0)</f>
        <v>2</v>
      </c>
      <c r="J2134" t="s">
        <v>14574</v>
      </c>
      <c r="M2134" t="s">
        <v>8709</v>
      </c>
      <c r="Q2134" s="3" t="str">
        <f ca="1">IF(VLOOKUP(A2134,Izračun!A:Q,17,0)=0," ",VLOOKUP(A2134,Izračun!A:Q,17,0))</f>
        <v xml:space="preserve"> </v>
      </c>
      <c r="R2134" t="s">
        <v>8710</v>
      </c>
      <c r="S2134" t="str">
        <f ca="1">Izračun!$T$1</f>
        <v>0</v>
      </c>
    </row>
    <row r="2135" spans="1:19" x14ac:dyDescent="0.25">
      <c r="A2135" t="s">
        <v>6449</v>
      </c>
      <c r="B2135" t="s">
        <v>10870</v>
      </c>
      <c r="C2135" t="s">
        <v>8708</v>
      </c>
      <c r="F2135" s="2">
        <f>VLOOKUP(A2135,Izračun!A:J,10,0)</f>
        <v>59.145966000000001</v>
      </c>
      <c r="H2135">
        <f>VLOOKUP(A2135,Izračun!A:F,6,0)</f>
        <v>0</v>
      </c>
      <c r="J2135" t="s">
        <v>14574</v>
      </c>
      <c r="M2135" t="s">
        <v>8709</v>
      </c>
      <c r="Q2135" s="3" t="str">
        <f ca="1">IF(VLOOKUP(A2135,Izračun!A:Q,17,0)=0," ",VLOOKUP(A2135,Izračun!A:Q,17,0))</f>
        <v xml:space="preserve"> </v>
      </c>
      <c r="R2135" t="s">
        <v>8710</v>
      </c>
      <c r="S2135" t="str">
        <f ca="1">Izračun!$T$1</f>
        <v>0</v>
      </c>
    </row>
    <row r="2136" spans="1:19" x14ac:dyDescent="0.25">
      <c r="A2136" t="s">
        <v>822</v>
      </c>
      <c r="B2136" t="s">
        <v>9160</v>
      </c>
      <c r="C2136" t="s">
        <v>8708</v>
      </c>
      <c r="F2136" s="2">
        <f>VLOOKUP(A2136,Izračun!A:J,10,0)</f>
        <v>61.299509999999998</v>
      </c>
      <c r="H2136">
        <f>VLOOKUP(A2136,Izračun!A:F,6,0)</f>
        <v>12</v>
      </c>
      <c r="J2136" t="s">
        <v>14574</v>
      </c>
      <c r="M2136" t="s">
        <v>8709</v>
      </c>
      <c r="Q2136" s="3" t="str">
        <f ca="1">IF(VLOOKUP(A2136,Izračun!A:Q,17,0)=0," ",VLOOKUP(A2136,Izračun!A:Q,17,0))</f>
        <v xml:space="preserve"> </v>
      </c>
      <c r="R2136" t="s">
        <v>8710</v>
      </c>
      <c r="S2136" t="str">
        <f ca="1">Izračun!$T$1</f>
        <v>0</v>
      </c>
    </row>
    <row r="2137" spans="1:19" x14ac:dyDescent="0.25">
      <c r="A2137" t="s">
        <v>5092</v>
      </c>
      <c r="B2137" t="s">
        <v>11878</v>
      </c>
      <c r="C2137" t="s">
        <v>8708</v>
      </c>
      <c r="F2137" s="2">
        <f>VLOOKUP(A2137,Izračun!A:J,10,0)</f>
        <v>61.330863999999991</v>
      </c>
      <c r="H2137">
        <f>VLOOKUP(A2137,Izračun!A:F,6,0)</f>
        <v>0</v>
      </c>
      <c r="J2137" t="s">
        <v>14574</v>
      </c>
      <c r="M2137" t="s">
        <v>8709</v>
      </c>
      <c r="Q2137" s="3" t="str">
        <f ca="1">IF(VLOOKUP(A2137,Izračun!A:Q,17,0)=0," ",VLOOKUP(A2137,Izračun!A:Q,17,0))</f>
        <v xml:space="preserve"> </v>
      </c>
      <c r="R2137" t="s">
        <v>8710</v>
      </c>
      <c r="S2137" t="str">
        <f ca="1">Izračun!$T$1</f>
        <v>0</v>
      </c>
    </row>
    <row r="2138" spans="1:19" x14ac:dyDescent="0.25">
      <c r="A2138" t="s">
        <v>8352</v>
      </c>
      <c r="B2138" t="s">
        <v>10995</v>
      </c>
      <c r="C2138" t="s">
        <v>8708</v>
      </c>
      <c r="F2138" s="2">
        <f>VLOOKUP(A2138,Izračun!A:J,10,0)</f>
        <v>61.357733279999991</v>
      </c>
      <c r="H2138">
        <f>VLOOKUP(A2138,Izračun!A:F,6,0)</f>
        <v>14</v>
      </c>
      <c r="J2138" t="s">
        <v>14574</v>
      </c>
      <c r="M2138" t="s">
        <v>8709</v>
      </c>
      <c r="Q2138" s="3" t="str">
        <f ca="1">IF(VLOOKUP(A2138,Izračun!A:Q,17,0)=0," ",VLOOKUP(A2138,Izračun!A:Q,17,0))</f>
        <v xml:space="preserve"> </v>
      </c>
      <c r="R2138" t="s">
        <v>8710</v>
      </c>
      <c r="S2138" t="str">
        <f ca="1">Izračun!$T$1</f>
        <v>0</v>
      </c>
    </row>
    <row r="2139" spans="1:19" x14ac:dyDescent="0.25">
      <c r="A2139" t="s">
        <v>6486</v>
      </c>
      <c r="B2139" t="s">
        <v>8745</v>
      </c>
      <c r="C2139" t="s">
        <v>8708</v>
      </c>
      <c r="F2139" s="2">
        <f>VLOOKUP(A2139,Izračun!A:J,10,0)</f>
        <v>61.499711999999995</v>
      </c>
      <c r="H2139">
        <f>VLOOKUP(A2139,Izračun!A:F,6,0)</f>
        <v>4</v>
      </c>
      <c r="J2139" t="s">
        <v>14574</v>
      </c>
      <c r="M2139" t="s">
        <v>8709</v>
      </c>
      <c r="Q2139" s="3">
        <f ca="1">IF(VLOOKUP(A2139,Izračun!A:Q,17,0)=0," ",VLOOKUP(A2139,Izračun!A:Q,17,0))</f>
        <v>57.65598</v>
      </c>
      <c r="R2139" t="s">
        <v>8710</v>
      </c>
      <c r="S2139" t="str">
        <f ca="1">Izračun!$T$1</f>
        <v>0</v>
      </c>
    </row>
    <row r="2140" spans="1:19" x14ac:dyDescent="0.25">
      <c r="A2140" t="s">
        <v>3803</v>
      </c>
      <c r="B2140" t="s">
        <v>10849</v>
      </c>
      <c r="C2140" t="s">
        <v>8708</v>
      </c>
      <c r="F2140" s="2">
        <f>VLOOKUP(A2140,Izračun!A:J,10,0)</f>
        <v>61.670268000000007</v>
      </c>
      <c r="H2140">
        <f>VLOOKUP(A2140,Izračun!A:F,6,0)</f>
        <v>4</v>
      </c>
      <c r="J2140" t="s">
        <v>14574</v>
      </c>
      <c r="M2140" t="s">
        <v>8709</v>
      </c>
      <c r="Q2140" s="3" t="str">
        <f ca="1">IF(VLOOKUP(A2140,Izračun!A:Q,17,0)=0," ",VLOOKUP(A2140,Izračun!A:Q,17,0))</f>
        <v xml:space="preserve"> </v>
      </c>
      <c r="R2140" t="s">
        <v>8710</v>
      </c>
      <c r="S2140" t="str">
        <f ca="1">Izračun!$T$1</f>
        <v>0</v>
      </c>
    </row>
    <row r="2141" spans="1:19" x14ac:dyDescent="0.25">
      <c r="A2141" t="s">
        <v>4337</v>
      </c>
      <c r="B2141" t="s">
        <v>11022</v>
      </c>
      <c r="C2141" t="s">
        <v>8708</v>
      </c>
      <c r="F2141" s="2">
        <f>VLOOKUP(A2141,Izračun!A:J,10,0)</f>
        <v>61.812520000000006</v>
      </c>
      <c r="H2141">
        <f>VLOOKUP(A2141,Izračun!A:F,6,0)</f>
        <v>8</v>
      </c>
      <c r="J2141" t="s">
        <v>14574</v>
      </c>
      <c r="M2141" t="s">
        <v>8709</v>
      </c>
      <c r="Q2141" s="3" t="str">
        <f ca="1">IF(VLOOKUP(A2141,Izračun!A:Q,17,0)=0," ",VLOOKUP(A2141,Izračun!A:Q,17,0))</f>
        <v xml:space="preserve"> </v>
      </c>
      <c r="R2141" t="s">
        <v>8710</v>
      </c>
      <c r="S2141" t="str">
        <f ca="1">Izračun!$T$1</f>
        <v>0</v>
      </c>
    </row>
    <row r="2142" spans="1:19" x14ac:dyDescent="0.25">
      <c r="A2142" t="s">
        <v>7738</v>
      </c>
      <c r="B2142" t="s">
        <v>12009</v>
      </c>
      <c r="C2142" t="s">
        <v>8708</v>
      </c>
      <c r="F2142" s="2">
        <f>VLOOKUP(A2142,Izračun!A:J,10,0)</f>
        <v>61.827647999999996</v>
      </c>
      <c r="H2142">
        <f>VLOOKUP(A2142,Izračun!A:F,6,0)</f>
        <v>0</v>
      </c>
      <c r="J2142" t="s">
        <v>14574</v>
      </c>
      <c r="M2142" t="s">
        <v>8709</v>
      </c>
      <c r="Q2142" s="3" t="str">
        <f ca="1">IF(VLOOKUP(A2142,Izračun!A:Q,17,0)=0," ",VLOOKUP(A2142,Izračun!A:Q,17,0))</f>
        <v xml:space="preserve"> </v>
      </c>
      <c r="R2142" t="s">
        <v>8710</v>
      </c>
      <c r="S2142" t="str">
        <f ca="1">Izračun!$T$1</f>
        <v>0</v>
      </c>
    </row>
    <row r="2143" spans="1:19" x14ac:dyDescent="0.25">
      <c r="A2143" t="s">
        <v>7838</v>
      </c>
      <c r="B2143" t="s">
        <v>8770</v>
      </c>
      <c r="C2143" t="s">
        <v>8708</v>
      </c>
      <c r="F2143" s="2">
        <f>VLOOKUP(A2143,Izračun!A:J,10,0)</f>
        <v>62.006500000000003</v>
      </c>
      <c r="H2143">
        <f>VLOOKUP(A2143,Izračun!A:F,6,0)</f>
        <v>13</v>
      </c>
      <c r="J2143" t="s">
        <v>14574</v>
      </c>
      <c r="M2143" t="s">
        <v>8709</v>
      </c>
      <c r="Q2143" s="3" t="str">
        <f ca="1">IF(VLOOKUP(A2143,Izračun!A:Q,17,0)=0," ",VLOOKUP(A2143,Izračun!A:Q,17,0))</f>
        <v xml:space="preserve"> </v>
      </c>
      <c r="R2143" t="s">
        <v>8710</v>
      </c>
      <c r="S2143" t="str">
        <f ca="1">Izračun!$T$1</f>
        <v>0</v>
      </c>
    </row>
    <row r="2144" spans="1:19" x14ac:dyDescent="0.25">
      <c r="A2144" t="s">
        <v>1376</v>
      </c>
      <c r="B2144" t="s">
        <v>13342</v>
      </c>
      <c r="C2144" t="s">
        <v>8708</v>
      </c>
      <c r="F2144" s="2">
        <f>VLOOKUP(A2144,Izračun!A:J,10,0)</f>
        <v>62.026751999999995</v>
      </c>
      <c r="H2144">
        <f>VLOOKUP(A2144,Izračun!A:F,6,0)</f>
        <v>0</v>
      </c>
      <c r="J2144" t="s">
        <v>14574</v>
      </c>
      <c r="M2144" t="s">
        <v>8709</v>
      </c>
      <c r="Q2144" s="3">
        <f ca="1">IF(VLOOKUP(A2144,Izračun!A:Q,17,0)=0," ",VLOOKUP(A2144,Izračun!A:Q,17,0))</f>
        <v>58.150080000000003</v>
      </c>
      <c r="R2144" t="s">
        <v>8710</v>
      </c>
      <c r="S2144" t="str">
        <f ca="1">Izračun!$T$1</f>
        <v>0</v>
      </c>
    </row>
    <row r="2145" spans="1:19" x14ac:dyDescent="0.25">
      <c r="A2145" t="s">
        <v>6286</v>
      </c>
      <c r="B2145" t="s">
        <v>11985</v>
      </c>
      <c r="C2145" t="s">
        <v>8708</v>
      </c>
      <c r="F2145" s="2">
        <f>VLOOKUP(A2145,Izračun!A:J,10,0)</f>
        <v>62.041879999999999</v>
      </c>
      <c r="H2145">
        <f>VLOOKUP(A2145,Izračun!A:F,6,0)</f>
        <v>0</v>
      </c>
      <c r="J2145" t="s">
        <v>14574</v>
      </c>
      <c r="M2145" t="s">
        <v>8709</v>
      </c>
      <c r="Q2145" s="3" t="str">
        <f ca="1">IF(VLOOKUP(A2145,Izračun!A:Q,17,0)=0," ",VLOOKUP(A2145,Izračun!A:Q,17,0))</f>
        <v xml:space="preserve"> </v>
      </c>
      <c r="R2145" t="s">
        <v>8710</v>
      </c>
      <c r="S2145" t="str">
        <f ca="1">Izračun!$T$1</f>
        <v>0</v>
      </c>
    </row>
    <row r="2146" spans="1:19" x14ac:dyDescent="0.25">
      <c r="A2146" t="s">
        <v>13499</v>
      </c>
      <c r="B2146" t="s">
        <v>13882</v>
      </c>
      <c r="C2146" t="s">
        <v>8708</v>
      </c>
      <c r="F2146" s="2">
        <f>VLOOKUP(A2146,Izračun!A:J,10,0)</f>
        <v>62.156559999999999</v>
      </c>
      <c r="H2146">
        <f>VLOOKUP(A2146,Izračun!A:F,6,0)</f>
        <v>38</v>
      </c>
      <c r="J2146" t="s">
        <v>14574</v>
      </c>
      <c r="M2146" t="s">
        <v>8709</v>
      </c>
      <c r="Q2146" s="3" t="str">
        <f ca="1">IF(VLOOKUP(A2146,Izračun!A:Q,17,0)=0," ",VLOOKUP(A2146,Izračun!A:Q,17,0))</f>
        <v xml:space="preserve"> </v>
      </c>
      <c r="R2146" t="s">
        <v>8710</v>
      </c>
      <c r="S2146" t="str">
        <f ca="1">Izračun!$T$1</f>
        <v>0</v>
      </c>
    </row>
    <row r="2147" spans="1:19" x14ac:dyDescent="0.25">
      <c r="A2147" t="s">
        <v>3079</v>
      </c>
      <c r="B2147" t="s">
        <v>10428</v>
      </c>
      <c r="C2147" t="s">
        <v>8708</v>
      </c>
      <c r="F2147" s="2">
        <f>VLOOKUP(A2147,Izračun!A:J,10,0)</f>
        <v>59.963976000000002</v>
      </c>
      <c r="H2147">
        <f>VLOOKUP(A2147,Izračun!A:F,6,0)</f>
        <v>27</v>
      </c>
      <c r="J2147" t="s">
        <v>14574</v>
      </c>
      <c r="M2147" t="s">
        <v>8709</v>
      </c>
      <c r="Q2147" s="3" t="str">
        <f ca="1">IF(VLOOKUP(A2147,Izračun!A:Q,17,0)=0," ",VLOOKUP(A2147,Izračun!A:Q,17,0))</f>
        <v xml:space="preserve"> </v>
      </c>
      <c r="R2147" t="s">
        <v>8710</v>
      </c>
      <c r="S2147" t="str">
        <f ca="1">Izračun!$T$1</f>
        <v>0</v>
      </c>
    </row>
    <row r="2148" spans="1:19" x14ac:dyDescent="0.25">
      <c r="A2148" t="s">
        <v>4294</v>
      </c>
      <c r="B2148" t="s">
        <v>13214</v>
      </c>
      <c r="C2148" t="s">
        <v>8708</v>
      </c>
      <c r="F2148" s="2">
        <f>VLOOKUP(A2148,Izračun!A:J,10,0)</f>
        <v>62.249279999999999</v>
      </c>
      <c r="H2148">
        <f>VLOOKUP(A2148,Izračun!A:F,6,0)</f>
        <v>1</v>
      </c>
      <c r="J2148" t="s">
        <v>14574</v>
      </c>
      <c r="M2148" t="s">
        <v>8709</v>
      </c>
      <c r="Q2148" s="3" t="str">
        <f ca="1">IF(VLOOKUP(A2148,Izračun!A:Q,17,0)=0," ",VLOOKUP(A2148,Izračun!A:Q,17,0))</f>
        <v xml:space="preserve"> </v>
      </c>
      <c r="R2148" t="s">
        <v>8710</v>
      </c>
      <c r="S2148" t="str">
        <f ca="1">Izračun!$T$1</f>
        <v>0</v>
      </c>
    </row>
    <row r="2149" spans="1:19" x14ac:dyDescent="0.25">
      <c r="A2149" t="s">
        <v>6447</v>
      </c>
      <c r="B2149" t="s">
        <v>11072</v>
      </c>
      <c r="C2149" t="s">
        <v>8708</v>
      </c>
      <c r="F2149" s="2">
        <f>VLOOKUP(A2149,Izračun!A:J,10,0)</f>
        <v>62.564039999999991</v>
      </c>
      <c r="H2149">
        <f>VLOOKUP(A2149,Izračun!A:F,6,0)</f>
        <v>0</v>
      </c>
      <c r="J2149" t="s">
        <v>14574</v>
      </c>
      <c r="M2149" t="s">
        <v>8709</v>
      </c>
      <c r="Q2149" s="3" t="str">
        <f ca="1">IF(VLOOKUP(A2149,Izračun!A:Q,17,0)=0," ",VLOOKUP(A2149,Izračun!A:Q,17,0))</f>
        <v xml:space="preserve"> </v>
      </c>
      <c r="R2149" t="s">
        <v>8710</v>
      </c>
      <c r="S2149" t="str">
        <f ca="1">Izračun!$T$1</f>
        <v>0</v>
      </c>
    </row>
    <row r="2150" spans="1:19" x14ac:dyDescent="0.25">
      <c r="A2150" t="s">
        <v>5577</v>
      </c>
      <c r="B2150" t="s">
        <v>9054</v>
      </c>
      <c r="C2150" t="s">
        <v>8708</v>
      </c>
      <c r="F2150" s="2">
        <f>VLOOKUP(A2150,Izračun!A:J,10,0)</f>
        <v>62.638215999999993</v>
      </c>
      <c r="H2150">
        <f>VLOOKUP(A2150,Izračun!A:F,6,0)</f>
        <v>21</v>
      </c>
      <c r="J2150" t="s">
        <v>14574</v>
      </c>
      <c r="M2150" t="s">
        <v>8709</v>
      </c>
      <c r="Q2150" s="3" t="str">
        <f ca="1">IF(VLOOKUP(A2150,Izračun!A:Q,17,0)=0," ",VLOOKUP(A2150,Izračun!A:Q,17,0))</f>
        <v xml:space="preserve"> </v>
      </c>
      <c r="R2150" t="s">
        <v>8710</v>
      </c>
      <c r="S2150" t="str">
        <f ca="1">Izračun!$T$1</f>
        <v>0</v>
      </c>
    </row>
    <row r="2151" spans="1:19" x14ac:dyDescent="0.25">
      <c r="A2151" t="s">
        <v>2983</v>
      </c>
      <c r="B2151" t="s">
        <v>9181</v>
      </c>
      <c r="C2151" t="s">
        <v>8708</v>
      </c>
      <c r="F2151" s="2">
        <f>VLOOKUP(A2151,Izračun!A:J,10,0)</f>
        <v>62.694336</v>
      </c>
      <c r="H2151">
        <f>VLOOKUP(A2151,Izračun!A:F,6,0)</f>
        <v>5</v>
      </c>
      <c r="J2151" t="s">
        <v>14574</v>
      </c>
      <c r="M2151" t="s">
        <v>8709</v>
      </c>
      <c r="Q2151" s="3" t="str">
        <f ca="1">IF(VLOOKUP(A2151,Izračun!A:Q,17,0)=0," ",VLOOKUP(A2151,Izračun!A:Q,17,0))</f>
        <v xml:space="preserve"> </v>
      </c>
      <c r="R2151" t="s">
        <v>8710</v>
      </c>
      <c r="S2151" t="str">
        <f ca="1">Izračun!$T$1</f>
        <v>0</v>
      </c>
    </row>
    <row r="2152" spans="1:19" x14ac:dyDescent="0.25">
      <c r="A2152" t="s">
        <v>3095</v>
      </c>
      <c r="B2152" t="s">
        <v>10908</v>
      </c>
      <c r="C2152" t="s">
        <v>8708</v>
      </c>
      <c r="F2152" s="2">
        <f>VLOOKUP(A2152,Izračun!A:J,10,0)</f>
        <v>57.923160000000003</v>
      </c>
      <c r="H2152">
        <f>VLOOKUP(A2152,Izračun!A:F,6,0)</f>
        <v>21</v>
      </c>
      <c r="J2152" t="s">
        <v>14574</v>
      </c>
      <c r="M2152" t="s">
        <v>8709</v>
      </c>
      <c r="Q2152" s="3" t="str">
        <f ca="1">IF(VLOOKUP(A2152,Izračun!A:Q,17,0)=0," ",VLOOKUP(A2152,Izračun!A:Q,17,0))</f>
        <v xml:space="preserve"> </v>
      </c>
      <c r="R2152" t="s">
        <v>8710</v>
      </c>
      <c r="S2152" t="str">
        <f ca="1">Izračun!$T$1</f>
        <v>0</v>
      </c>
    </row>
    <row r="2153" spans="1:19" x14ac:dyDescent="0.25">
      <c r="A2153" t="s">
        <v>88</v>
      </c>
      <c r="B2153" t="s">
        <v>10430</v>
      </c>
      <c r="C2153" t="s">
        <v>8708</v>
      </c>
      <c r="F2153" s="2">
        <f>VLOOKUP(A2153,Izračun!A:J,10,0)</f>
        <v>62.905151999999994</v>
      </c>
      <c r="H2153">
        <f>VLOOKUP(A2153,Izračun!A:F,6,0)</f>
        <v>24</v>
      </c>
      <c r="J2153" t="s">
        <v>14574</v>
      </c>
      <c r="M2153" t="s">
        <v>8709</v>
      </c>
      <c r="Q2153" s="3" t="str">
        <f ca="1">IF(VLOOKUP(A2153,Izračun!A:Q,17,0)=0," ",VLOOKUP(A2153,Izračun!A:Q,17,0))</f>
        <v xml:space="preserve"> </v>
      </c>
      <c r="R2153" t="s">
        <v>8710</v>
      </c>
      <c r="S2153" t="str">
        <f ca="1">Izračun!$T$1</f>
        <v>0</v>
      </c>
    </row>
    <row r="2154" spans="1:19" x14ac:dyDescent="0.25">
      <c r="A2154" t="s">
        <v>2927</v>
      </c>
      <c r="B2154" t="s">
        <v>8849</v>
      </c>
      <c r="C2154" t="s">
        <v>8708</v>
      </c>
      <c r="F2154" s="2">
        <f>VLOOKUP(A2154,Izračun!A:J,10,0)</f>
        <v>63.040191360000001</v>
      </c>
      <c r="H2154">
        <f>VLOOKUP(A2154,Izračun!A:F,6,0)</f>
        <v>3</v>
      </c>
      <c r="J2154" t="s">
        <v>14574</v>
      </c>
      <c r="M2154" t="s">
        <v>8709</v>
      </c>
      <c r="Q2154" s="3" t="str">
        <f ca="1">IF(VLOOKUP(A2154,Izračun!A:Q,17,0)=0," ",VLOOKUP(A2154,Izračun!A:Q,17,0))</f>
        <v xml:space="preserve"> </v>
      </c>
      <c r="R2154" t="s">
        <v>8710</v>
      </c>
      <c r="S2154" t="str">
        <f ca="1">Izračun!$T$1</f>
        <v>0</v>
      </c>
    </row>
    <row r="2155" spans="1:19" x14ac:dyDescent="0.25">
      <c r="A2155" t="s">
        <v>5029</v>
      </c>
      <c r="B2155" t="s">
        <v>10902</v>
      </c>
      <c r="C2155" t="s">
        <v>8708</v>
      </c>
      <c r="F2155" s="2">
        <f>VLOOKUP(A2155,Izračun!A:J,10,0)</f>
        <v>63.047160000000005</v>
      </c>
      <c r="H2155">
        <f>VLOOKUP(A2155,Izračun!A:F,6,0)</f>
        <v>7</v>
      </c>
      <c r="J2155" t="s">
        <v>14574</v>
      </c>
      <c r="M2155" t="s">
        <v>8709</v>
      </c>
      <c r="Q2155" s="3" t="str">
        <f ca="1">IF(VLOOKUP(A2155,Izračun!A:Q,17,0)=0," ",VLOOKUP(A2155,Izračun!A:Q,17,0))</f>
        <v xml:space="preserve"> </v>
      </c>
      <c r="R2155" t="s">
        <v>8710</v>
      </c>
      <c r="S2155" t="str">
        <f ca="1">Izračun!$T$1</f>
        <v>0</v>
      </c>
    </row>
    <row r="2156" spans="1:19" x14ac:dyDescent="0.25">
      <c r="A2156" t="s">
        <v>4397</v>
      </c>
      <c r="B2156" t="s">
        <v>9484</v>
      </c>
      <c r="C2156" t="s">
        <v>8708</v>
      </c>
      <c r="F2156" s="2">
        <f>VLOOKUP(A2156,Izračun!A:J,10,0)</f>
        <v>63.186239999999998</v>
      </c>
      <c r="H2156">
        <f>VLOOKUP(A2156,Izračun!A:F,6,0)</f>
        <v>3</v>
      </c>
      <c r="J2156" t="s">
        <v>14574</v>
      </c>
      <c r="M2156" t="s">
        <v>8709</v>
      </c>
      <c r="Q2156" s="3" t="str">
        <f ca="1">IF(VLOOKUP(A2156,Izračun!A:Q,17,0)=0," ",VLOOKUP(A2156,Izračun!A:Q,17,0))</f>
        <v xml:space="preserve"> </v>
      </c>
      <c r="R2156" t="s">
        <v>8710</v>
      </c>
      <c r="S2156" t="str">
        <f ca="1">Izračun!$T$1</f>
        <v>0</v>
      </c>
    </row>
    <row r="2157" spans="1:19" x14ac:dyDescent="0.25">
      <c r="A2157" t="s">
        <v>4072</v>
      </c>
      <c r="B2157" t="s">
        <v>10880</v>
      </c>
      <c r="C2157" t="s">
        <v>8708</v>
      </c>
      <c r="F2157" s="2">
        <f>VLOOKUP(A2157,Izračun!A:J,10,0)</f>
        <v>63.307020000000009</v>
      </c>
      <c r="H2157">
        <f>VLOOKUP(A2157,Izračun!A:F,6,0)</f>
        <v>10</v>
      </c>
      <c r="J2157" t="s">
        <v>14574</v>
      </c>
      <c r="M2157" t="s">
        <v>8709</v>
      </c>
      <c r="Q2157" s="3" t="str">
        <f ca="1">IF(VLOOKUP(A2157,Izračun!A:Q,17,0)=0," ",VLOOKUP(A2157,Izračun!A:Q,17,0))</f>
        <v xml:space="preserve"> </v>
      </c>
      <c r="R2157" t="s">
        <v>8710</v>
      </c>
      <c r="S2157" t="str">
        <f ca="1">Izračun!$T$1</f>
        <v>0</v>
      </c>
    </row>
    <row r="2158" spans="1:19" x14ac:dyDescent="0.25">
      <c r="A2158" t="s">
        <v>4057</v>
      </c>
      <c r="B2158" t="s">
        <v>9171</v>
      </c>
      <c r="C2158" t="s">
        <v>8708</v>
      </c>
      <c r="F2158" s="2">
        <f>VLOOKUP(A2158,Izračun!A:J,10,0)</f>
        <v>63.342887999999988</v>
      </c>
      <c r="H2158">
        <f>VLOOKUP(A2158,Izračun!A:F,6,0)</f>
        <v>8</v>
      </c>
      <c r="J2158" t="s">
        <v>14574</v>
      </c>
      <c r="M2158" t="s">
        <v>8709</v>
      </c>
      <c r="Q2158" s="3" t="str">
        <f ca="1">IF(VLOOKUP(A2158,Izračun!A:Q,17,0)=0," ",VLOOKUP(A2158,Izračun!A:Q,17,0))</f>
        <v xml:space="preserve"> </v>
      </c>
      <c r="R2158" t="s">
        <v>8710</v>
      </c>
      <c r="S2158" t="str">
        <f ca="1">Izračun!$T$1</f>
        <v>0</v>
      </c>
    </row>
    <row r="2159" spans="1:19" x14ac:dyDescent="0.25">
      <c r="A2159" t="s">
        <v>158</v>
      </c>
      <c r="B2159" t="s">
        <v>9377</v>
      </c>
      <c r="C2159" t="s">
        <v>8708</v>
      </c>
      <c r="F2159" s="2">
        <f>VLOOKUP(A2159,Izračun!A:J,10,0)</f>
        <v>82.735520000000008</v>
      </c>
      <c r="H2159">
        <f>VLOOKUP(A2159,Izračun!A:F,6,0)</f>
        <v>3</v>
      </c>
      <c r="J2159" t="s">
        <v>14574</v>
      </c>
      <c r="M2159" t="s">
        <v>8709</v>
      </c>
      <c r="Q2159" s="3" t="str">
        <f ca="1">IF(VLOOKUP(A2159,Izračun!A:Q,17,0)=0," ",VLOOKUP(A2159,Izračun!A:Q,17,0))</f>
        <v xml:space="preserve"> </v>
      </c>
      <c r="R2159" t="s">
        <v>8710</v>
      </c>
      <c r="S2159" t="str">
        <f ca="1">Izračun!$T$1</f>
        <v>0</v>
      </c>
    </row>
    <row r="2160" spans="1:19" x14ac:dyDescent="0.25">
      <c r="A2160" t="s">
        <v>11344</v>
      </c>
      <c r="B2160" t="s">
        <v>14738</v>
      </c>
      <c r="C2160" t="s">
        <v>8708</v>
      </c>
      <c r="F2160" s="2">
        <f>VLOOKUP(A2160,Izračun!A:J,10,0)</f>
        <v>63.771840000000005</v>
      </c>
      <c r="H2160">
        <f>VLOOKUP(A2160,Izračun!A:F,6,0)</f>
        <v>31</v>
      </c>
      <c r="J2160" t="s">
        <v>14574</v>
      </c>
      <c r="M2160" t="s">
        <v>8709</v>
      </c>
      <c r="Q2160" s="3">
        <f ca="1">IF(VLOOKUP(A2160,Izračun!A:Q,17,0)=0," ",VLOOKUP(A2160,Izračun!A:Q,17,0))</f>
        <v>59.786100000000005</v>
      </c>
      <c r="R2160" t="s">
        <v>8710</v>
      </c>
      <c r="S2160" t="str">
        <f ca="1">Izračun!$T$1</f>
        <v>0</v>
      </c>
    </row>
    <row r="2161" spans="1:19" x14ac:dyDescent="0.25">
      <c r="A2161" t="s">
        <v>4302</v>
      </c>
      <c r="B2161" t="s">
        <v>11900</v>
      </c>
      <c r="C2161" t="s">
        <v>8708</v>
      </c>
      <c r="F2161" s="2">
        <f>VLOOKUP(A2161,Izračun!A:J,10,0)</f>
        <v>63.830887999999995</v>
      </c>
      <c r="H2161">
        <f>VLOOKUP(A2161,Izračun!A:F,6,0)</f>
        <v>2</v>
      </c>
      <c r="J2161" t="s">
        <v>14574</v>
      </c>
      <c r="M2161" t="s">
        <v>8709</v>
      </c>
      <c r="Q2161" s="3" t="str">
        <f ca="1">IF(VLOOKUP(A2161,Izračun!A:Q,17,0)=0," ",VLOOKUP(A2161,Izračun!A:Q,17,0))</f>
        <v xml:space="preserve"> </v>
      </c>
      <c r="R2161" t="s">
        <v>8710</v>
      </c>
      <c r="S2161" t="str">
        <f ca="1">Izračun!$T$1</f>
        <v>0</v>
      </c>
    </row>
    <row r="2162" spans="1:19" x14ac:dyDescent="0.25">
      <c r="A2162" t="s">
        <v>5735</v>
      </c>
      <c r="B2162" t="s">
        <v>9178</v>
      </c>
      <c r="C2162" t="s">
        <v>8708</v>
      </c>
      <c r="F2162" s="2">
        <f>VLOOKUP(A2162,Izračun!A:J,10,0)</f>
        <v>63.947520000000004</v>
      </c>
      <c r="H2162">
        <f>VLOOKUP(A2162,Izračun!A:F,6,0)</f>
        <v>8</v>
      </c>
      <c r="J2162" t="s">
        <v>14574</v>
      </c>
      <c r="M2162" t="s">
        <v>8709</v>
      </c>
      <c r="Q2162" s="3" t="str">
        <f ca="1">IF(VLOOKUP(A2162,Izračun!A:Q,17,0)=0," ",VLOOKUP(A2162,Izračun!A:Q,17,0))</f>
        <v xml:space="preserve"> </v>
      </c>
      <c r="R2162" t="s">
        <v>8710</v>
      </c>
      <c r="S2162" t="str">
        <f ca="1">Izračun!$T$1</f>
        <v>0</v>
      </c>
    </row>
    <row r="2163" spans="1:19" x14ac:dyDescent="0.25">
      <c r="A2163" t="s">
        <v>5585</v>
      </c>
      <c r="B2163" t="s">
        <v>12759</v>
      </c>
      <c r="C2163" t="s">
        <v>8708</v>
      </c>
      <c r="F2163" s="2">
        <f>VLOOKUP(A2163,Izračun!A:J,10,0)</f>
        <v>64.298879999999997</v>
      </c>
      <c r="H2163">
        <f>VLOOKUP(A2163,Izračun!A:F,6,0)</f>
        <v>7</v>
      </c>
      <c r="J2163" t="s">
        <v>14574</v>
      </c>
      <c r="M2163" t="s">
        <v>8709</v>
      </c>
      <c r="Q2163" s="3" t="str">
        <f ca="1">IF(VLOOKUP(A2163,Izračun!A:Q,17,0)=0," ",VLOOKUP(A2163,Izračun!A:Q,17,0))</f>
        <v xml:space="preserve"> </v>
      </c>
      <c r="R2163" t="s">
        <v>8710</v>
      </c>
      <c r="S2163" t="str">
        <f ca="1">Izračun!$T$1</f>
        <v>0</v>
      </c>
    </row>
    <row r="2164" spans="1:19" x14ac:dyDescent="0.25">
      <c r="A2164" t="s">
        <v>12846</v>
      </c>
      <c r="B2164" t="s">
        <v>14052</v>
      </c>
      <c r="C2164" t="s">
        <v>8708</v>
      </c>
      <c r="F2164" s="2">
        <f>VLOOKUP(A2164,Izračun!A:J,10,0)</f>
        <v>64.382449999999992</v>
      </c>
      <c r="H2164">
        <f>VLOOKUP(A2164,Izračun!A:F,6,0)</f>
        <v>10</v>
      </c>
      <c r="J2164" t="s">
        <v>14574</v>
      </c>
      <c r="M2164" t="s">
        <v>8709</v>
      </c>
      <c r="Q2164" s="3" t="str">
        <f ca="1">IF(VLOOKUP(A2164,Izračun!A:Q,17,0)=0," ",VLOOKUP(A2164,Izračun!A:Q,17,0))</f>
        <v xml:space="preserve"> </v>
      </c>
      <c r="R2164" t="s">
        <v>8710</v>
      </c>
      <c r="S2164" t="str">
        <f ca="1">Izračun!$T$1</f>
        <v>0</v>
      </c>
    </row>
    <row r="2165" spans="1:19" x14ac:dyDescent="0.25">
      <c r="A2165" t="s">
        <v>823</v>
      </c>
      <c r="B2165" t="s">
        <v>9161</v>
      </c>
      <c r="C2165" t="s">
        <v>8708</v>
      </c>
      <c r="F2165" s="2">
        <f>VLOOKUP(A2165,Izračun!A:J,10,0)</f>
        <v>64.440399999999997</v>
      </c>
      <c r="H2165">
        <f>VLOOKUP(A2165,Izračun!A:F,6,0)</f>
        <v>13</v>
      </c>
      <c r="J2165" t="s">
        <v>14574</v>
      </c>
      <c r="M2165" t="s">
        <v>8709</v>
      </c>
      <c r="Q2165" s="3" t="str">
        <f ca="1">IF(VLOOKUP(A2165,Izračun!A:Q,17,0)=0," ",VLOOKUP(A2165,Izračun!A:Q,17,0))</f>
        <v xml:space="preserve"> </v>
      </c>
      <c r="R2165" t="s">
        <v>8710</v>
      </c>
      <c r="S2165" t="str">
        <f ca="1">Izračun!$T$1</f>
        <v>0</v>
      </c>
    </row>
    <row r="2166" spans="1:19" x14ac:dyDescent="0.25">
      <c r="A2166" t="s">
        <v>3274</v>
      </c>
      <c r="B2166" t="s">
        <v>10431</v>
      </c>
      <c r="C2166" t="s">
        <v>8708</v>
      </c>
      <c r="F2166" s="2">
        <f>VLOOKUP(A2166,Izračun!A:J,10,0)</f>
        <v>64.945967999999993</v>
      </c>
      <c r="H2166">
        <f>VLOOKUP(A2166,Izračun!A:F,6,0)</f>
        <v>45</v>
      </c>
      <c r="J2166" t="s">
        <v>14574</v>
      </c>
      <c r="M2166" t="s">
        <v>8709</v>
      </c>
      <c r="Q2166" s="3" t="str">
        <f ca="1">IF(VLOOKUP(A2166,Izračun!A:Q,17,0)=0," ",VLOOKUP(A2166,Izračun!A:Q,17,0))</f>
        <v xml:space="preserve"> </v>
      </c>
      <c r="R2166" t="s">
        <v>8710</v>
      </c>
      <c r="S2166" t="str">
        <f ca="1">Izračun!$T$1</f>
        <v>0</v>
      </c>
    </row>
    <row r="2167" spans="1:19" x14ac:dyDescent="0.25">
      <c r="A2167" t="s">
        <v>7742</v>
      </c>
      <c r="B2167" t="s">
        <v>10435</v>
      </c>
      <c r="C2167" t="s">
        <v>8708</v>
      </c>
      <c r="F2167" s="2">
        <f>VLOOKUP(A2167,Izračun!A:J,10,0)</f>
        <v>65.306111999999999</v>
      </c>
      <c r="H2167">
        <f>VLOOKUP(A2167,Izračun!A:F,6,0)</f>
        <v>0</v>
      </c>
      <c r="J2167" t="s">
        <v>14574</v>
      </c>
      <c r="M2167" t="s">
        <v>8709</v>
      </c>
      <c r="Q2167" s="3" t="str">
        <f ca="1">IF(VLOOKUP(A2167,Izračun!A:Q,17,0)=0," ",VLOOKUP(A2167,Izračun!A:Q,17,0))</f>
        <v xml:space="preserve"> </v>
      </c>
      <c r="R2167" t="s">
        <v>8710</v>
      </c>
      <c r="S2167" t="str">
        <f ca="1">Izračun!$T$1</f>
        <v>0</v>
      </c>
    </row>
    <row r="2168" spans="1:19" x14ac:dyDescent="0.25">
      <c r="A2168" t="s">
        <v>6808</v>
      </c>
      <c r="B2168" t="s">
        <v>12518</v>
      </c>
      <c r="C2168" t="s">
        <v>8708</v>
      </c>
      <c r="F2168" s="2">
        <f>VLOOKUP(A2168,Izračun!A:J,10,0)</f>
        <v>65.458368000000007</v>
      </c>
      <c r="H2168">
        <f>VLOOKUP(A2168,Izračun!A:F,6,0)</f>
        <v>5</v>
      </c>
      <c r="J2168" t="s">
        <v>14574</v>
      </c>
      <c r="M2168" t="s">
        <v>8709</v>
      </c>
      <c r="Q2168" s="3" t="str">
        <f ca="1">IF(VLOOKUP(A2168,Izračun!A:Q,17,0)=0," ",VLOOKUP(A2168,Izračun!A:Q,17,0))</f>
        <v xml:space="preserve"> </v>
      </c>
      <c r="R2168" t="s">
        <v>8710</v>
      </c>
      <c r="S2168" t="str">
        <f ca="1">Izračun!$T$1</f>
        <v>0</v>
      </c>
    </row>
    <row r="2169" spans="1:19" x14ac:dyDescent="0.25">
      <c r="A2169" t="s">
        <v>7623</v>
      </c>
      <c r="B2169" t="s">
        <v>9362</v>
      </c>
      <c r="C2169" t="s">
        <v>8708</v>
      </c>
      <c r="F2169" s="2">
        <f>VLOOKUP(A2169,Izračun!A:J,10,0)</f>
        <v>65.82144000000001</v>
      </c>
      <c r="H2169">
        <f>VLOOKUP(A2169,Izračun!A:F,6,0)</f>
        <v>0</v>
      </c>
      <c r="J2169" t="s">
        <v>14574</v>
      </c>
      <c r="M2169" t="s">
        <v>8709</v>
      </c>
      <c r="Q2169" s="3">
        <f ca="1">IF(VLOOKUP(A2169,Izračun!A:Q,17,0)=0," ",VLOOKUP(A2169,Izračun!A:Q,17,0))</f>
        <v>61.707599999999999</v>
      </c>
      <c r="R2169" t="s">
        <v>8710</v>
      </c>
      <c r="S2169" t="str">
        <f ca="1">Izračun!$T$1</f>
        <v>0</v>
      </c>
    </row>
    <row r="2170" spans="1:19" x14ac:dyDescent="0.25">
      <c r="A2170" t="s">
        <v>82</v>
      </c>
      <c r="B2170" t="s">
        <v>10432</v>
      </c>
      <c r="C2170" t="s">
        <v>8708</v>
      </c>
      <c r="F2170" s="2">
        <f>VLOOKUP(A2170,Izračun!A:J,10,0)</f>
        <v>59.963976000000002</v>
      </c>
      <c r="H2170">
        <f>VLOOKUP(A2170,Izračun!A:F,6,0)</f>
        <v>20</v>
      </c>
      <c r="J2170" t="s">
        <v>14574</v>
      </c>
      <c r="M2170" t="s">
        <v>8709</v>
      </c>
      <c r="Q2170" s="3" t="str">
        <f ca="1">IF(VLOOKUP(A2170,Izračun!A:Q,17,0)=0," ",VLOOKUP(A2170,Izračun!A:Q,17,0))</f>
        <v xml:space="preserve"> </v>
      </c>
      <c r="R2170" t="s">
        <v>8710</v>
      </c>
      <c r="S2170" t="str">
        <f ca="1">Izračun!$T$1</f>
        <v>0</v>
      </c>
    </row>
    <row r="2171" spans="1:19" x14ac:dyDescent="0.25">
      <c r="A2171" t="s">
        <v>2947</v>
      </c>
      <c r="B2171" t="s">
        <v>9388</v>
      </c>
      <c r="C2171" t="s">
        <v>8708</v>
      </c>
      <c r="F2171" s="2">
        <f>VLOOKUP(A2171,Izračun!A:J,10,0)</f>
        <v>63.771840000000005</v>
      </c>
      <c r="H2171">
        <f>VLOOKUP(A2171,Izračun!A:F,6,0)</f>
        <v>9</v>
      </c>
      <c r="J2171" t="s">
        <v>14574</v>
      </c>
      <c r="M2171" t="s">
        <v>8709</v>
      </c>
      <c r="Q2171" s="3" t="str">
        <f ca="1">IF(VLOOKUP(A2171,Izračun!A:Q,17,0)=0," ",VLOOKUP(A2171,Izračun!A:Q,17,0))</f>
        <v xml:space="preserve"> </v>
      </c>
      <c r="R2171" t="s">
        <v>8710</v>
      </c>
      <c r="S2171" t="str">
        <f ca="1">Izračun!$T$1</f>
        <v>0</v>
      </c>
    </row>
    <row r="2172" spans="1:19" x14ac:dyDescent="0.25">
      <c r="A2172" t="s">
        <v>8549</v>
      </c>
      <c r="B2172" t="s">
        <v>11043</v>
      </c>
      <c r="C2172" t="s">
        <v>8708</v>
      </c>
      <c r="F2172" s="2">
        <f>VLOOKUP(A2172,Izračun!A:J,10,0)</f>
        <v>66.664704</v>
      </c>
      <c r="H2172">
        <f>VLOOKUP(A2172,Izračun!A:F,6,0)</f>
        <v>4</v>
      </c>
      <c r="J2172" t="s">
        <v>14574</v>
      </c>
      <c r="M2172" t="s">
        <v>8709</v>
      </c>
      <c r="Q2172" s="3" t="str">
        <f ca="1">IF(VLOOKUP(A2172,Izračun!A:Q,17,0)=0," ",VLOOKUP(A2172,Izračun!A:Q,17,0))</f>
        <v xml:space="preserve"> </v>
      </c>
      <c r="R2172" t="s">
        <v>8710</v>
      </c>
      <c r="S2172" t="str">
        <f ca="1">Izračun!$T$1</f>
        <v>0</v>
      </c>
    </row>
    <row r="2173" spans="1:19" x14ac:dyDescent="0.25">
      <c r="A2173" t="s">
        <v>3094</v>
      </c>
      <c r="B2173" t="s">
        <v>9325</v>
      </c>
      <c r="C2173" t="s">
        <v>8708</v>
      </c>
      <c r="F2173" s="2">
        <f>VLOOKUP(A2173,Izračun!A:J,10,0)</f>
        <v>66.699840000000009</v>
      </c>
      <c r="H2173">
        <f>VLOOKUP(A2173,Izračun!A:F,6,0)</f>
        <v>0</v>
      </c>
      <c r="J2173" t="s">
        <v>14574</v>
      </c>
      <c r="M2173" t="s">
        <v>8709</v>
      </c>
      <c r="Q2173" s="3">
        <f ca="1">IF(VLOOKUP(A2173,Izračun!A:Q,17,0)=0," ",VLOOKUP(A2173,Izračun!A:Q,17,0))</f>
        <v>62.531100000000002</v>
      </c>
      <c r="R2173" t="s">
        <v>8710</v>
      </c>
      <c r="S2173" t="str">
        <f ca="1">Izračun!$T$1</f>
        <v>0</v>
      </c>
    </row>
    <row r="2174" spans="1:19" x14ac:dyDescent="0.25">
      <c r="A2174" t="s">
        <v>13125</v>
      </c>
      <c r="B2174" t="s">
        <v>14016</v>
      </c>
      <c r="C2174" t="s">
        <v>8708</v>
      </c>
      <c r="F2174" s="2">
        <f>VLOOKUP(A2174,Izračun!A:J,10,0)</f>
        <v>66.898944</v>
      </c>
      <c r="H2174">
        <f>VLOOKUP(A2174,Izračun!A:F,6,0)</f>
        <v>4</v>
      </c>
      <c r="J2174" t="s">
        <v>14574</v>
      </c>
      <c r="M2174" t="s">
        <v>8709</v>
      </c>
      <c r="Q2174" s="3">
        <f ca="1">IF(VLOOKUP(A2174,Izračun!A:Q,17,0)=0," ",VLOOKUP(A2174,Izračun!A:Q,17,0))</f>
        <v>62.717759999999998</v>
      </c>
      <c r="R2174" t="s">
        <v>8710</v>
      </c>
      <c r="S2174" t="str">
        <f ca="1">Izračun!$T$1</f>
        <v>0</v>
      </c>
    </row>
    <row r="2175" spans="1:19" x14ac:dyDescent="0.25">
      <c r="A2175" t="s">
        <v>13453</v>
      </c>
      <c r="B2175" t="s">
        <v>14717</v>
      </c>
      <c r="C2175" t="s">
        <v>8708</v>
      </c>
      <c r="F2175" s="2">
        <f>VLOOKUP(A2175,Izračun!A:J,10,0)</f>
        <v>64.708799999999997</v>
      </c>
      <c r="H2175">
        <f>VLOOKUP(A2175,Izračun!A:F,6,0)</f>
        <v>18</v>
      </c>
      <c r="J2175" t="s">
        <v>14574</v>
      </c>
      <c r="M2175" t="s">
        <v>8709</v>
      </c>
      <c r="Q2175" s="3">
        <f ca="1">IF(VLOOKUP(A2175,Izračun!A:Q,17,0)=0," ",VLOOKUP(A2175,Izračun!A:Q,17,0))</f>
        <v>60.664500000000004</v>
      </c>
      <c r="R2175" t="s">
        <v>8710</v>
      </c>
      <c r="S2175" t="str">
        <f ca="1">Izračun!$T$1</f>
        <v>0</v>
      </c>
    </row>
    <row r="2176" spans="1:19" x14ac:dyDescent="0.25">
      <c r="A2176" t="s">
        <v>1756</v>
      </c>
      <c r="B2176" t="s">
        <v>8913</v>
      </c>
      <c r="C2176" t="s">
        <v>8708</v>
      </c>
      <c r="F2176" s="2">
        <f>VLOOKUP(A2176,Izračun!A:J,10,0)</f>
        <v>67.051199999999994</v>
      </c>
      <c r="H2176">
        <f>VLOOKUP(A2176,Izračun!A:F,6,0)</f>
        <v>3</v>
      </c>
      <c r="J2176" t="s">
        <v>14574</v>
      </c>
      <c r="M2176" t="s">
        <v>8709</v>
      </c>
      <c r="Q2176" s="3" t="str">
        <f ca="1">IF(VLOOKUP(A2176,Izračun!A:Q,17,0)=0," ",VLOOKUP(A2176,Izračun!A:Q,17,0))</f>
        <v xml:space="preserve"> </v>
      </c>
      <c r="R2176" t="s">
        <v>8710</v>
      </c>
      <c r="S2176" t="str">
        <f ca="1">Izračun!$T$1</f>
        <v>0</v>
      </c>
    </row>
    <row r="2177" spans="1:19" x14ac:dyDescent="0.25">
      <c r="A2177" t="s">
        <v>10654</v>
      </c>
      <c r="B2177" t="s">
        <v>12716</v>
      </c>
      <c r="C2177" t="s">
        <v>8708</v>
      </c>
      <c r="F2177" s="2">
        <f>VLOOKUP(A2177,Izračun!A:J,10,0)</f>
        <v>67.051443999999989</v>
      </c>
      <c r="H2177">
        <f>VLOOKUP(A2177,Izračun!A:F,6,0)</f>
        <v>0</v>
      </c>
      <c r="J2177" t="s">
        <v>14574</v>
      </c>
      <c r="M2177" t="s">
        <v>8709</v>
      </c>
      <c r="Q2177" s="3" t="str">
        <f ca="1">IF(VLOOKUP(A2177,Izračun!A:Q,17,0)=0," ",VLOOKUP(A2177,Izračun!A:Q,17,0))</f>
        <v xml:space="preserve"> </v>
      </c>
      <c r="R2177" t="s">
        <v>8710</v>
      </c>
      <c r="S2177" t="str">
        <f ca="1">Izračun!$T$1</f>
        <v>0</v>
      </c>
    </row>
    <row r="2178" spans="1:19" x14ac:dyDescent="0.25">
      <c r="A2178" t="s">
        <v>8630</v>
      </c>
      <c r="B2178" t="s">
        <v>10433</v>
      </c>
      <c r="C2178" t="s">
        <v>8708</v>
      </c>
      <c r="F2178" s="2">
        <f>VLOOKUP(A2178,Izračun!A:J,10,0)</f>
        <v>67.168320000000008</v>
      </c>
      <c r="H2178">
        <f>VLOOKUP(A2178,Izračun!A:F,6,0)</f>
        <v>8</v>
      </c>
      <c r="J2178" t="s">
        <v>14574</v>
      </c>
      <c r="M2178" t="s">
        <v>8709</v>
      </c>
      <c r="Q2178" s="3" t="str">
        <f ca="1">IF(VLOOKUP(A2178,Izračun!A:Q,17,0)=0," ",VLOOKUP(A2178,Izračun!A:Q,17,0))</f>
        <v xml:space="preserve"> </v>
      </c>
      <c r="R2178" t="s">
        <v>8710</v>
      </c>
      <c r="S2178" t="str">
        <f ca="1">Izračun!$T$1</f>
        <v>0</v>
      </c>
    </row>
    <row r="2179" spans="1:19" x14ac:dyDescent="0.25">
      <c r="A2179" t="s">
        <v>4661</v>
      </c>
      <c r="B2179" t="s">
        <v>11759</v>
      </c>
      <c r="C2179" t="s">
        <v>8708</v>
      </c>
      <c r="F2179" s="2">
        <f>VLOOKUP(A2179,Izračun!A:J,10,0)</f>
        <v>67.168320000000008</v>
      </c>
      <c r="H2179">
        <f>VLOOKUP(A2179,Izračun!A:F,6,0)</f>
        <v>0</v>
      </c>
      <c r="J2179" t="s">
        <v>14574</v>
      </c>
      <c r="M2179" t="s">
        <v>8709</v>
      </c>
      <c r="Q2179" s="3">
        <f ca="1">IF(VLOOKUP(A2179,Izračun!A:Q,17,0)=0," ",VLOOKUP(A2179,Izračun!A:Q,17,0))</f>
        <v>62.970300000000002</v>
      </c>
      <c r="R2179" t="s">
        <v>8710</v>
      </c>
      <c r="S2179" t="str">
        <f ca="1">Izračun!$T$1</f>
        <v>0</v>
      </c>
    </row>
    <row r="2180" spans="1:19" x14ac:dyDescent="0.25">
      <c r="A2180" t="s">
        <v>5642</v>
      </c>
      <c r="B2180" t="s">
        <v>13188</v>
      </c>
      <c r="C2180" t="s">
        <v>8708</v>
      </c>
      <c r="F2180" s="2">
        <f>VLOOKUP(A2180,Izračun!A:J,10,0)</f>
        <v>67.168320000000008</v>
      </c>
      <c r="H2180">
        <f>VLOOKUP(A2180,Izračun!A:F,6,0)</f>
        <v>0</v>
      </c>
      <c r="J2180" t="s">
        <v>14574</v>
      </c>
      <c r="M2180" t="s">
        <v>8709</v>
      </c>
      <c r="Q2180" s="3" t="str">
        <f ca="1">IF(VLOOKUP(A2180,Izračun!A:Q,17,0)=0," ",VLOOKUP(A2180,Izračun!A:Q,17,0))</f>
        <v xml:space="preserve"> </v>
      </c>
      <c r="R2180" t="s">
        <v>8710</v>
      </c>
      <c r="S2180" t="str">
        <f ca="1">Izračun!$T$1</f>
        <v>0</v>
      </c>
    </row>
    <row r="2181" spans="1:19" x14ac:dyDescent="0.25">
      <c r="A2181" t="s">
        <v>8240</v>
      </c>
      <c r="B2181" t="s">
        <v>14121</v>
      </c>
      <c r="C2181" t="s">
        <v>8708</v>
      </c>
      <c r="F2181" s="2">
        <f>VLOOKUP(A2181,Izračun!A:J,10,0)</f>
        <v>67.348147999999995</v>
      </c>
      <c r="H2181">
        <f>VLOOKUP(A2181,Izračun!A:F,6,0)</f>
        <v>5</v>
      </c>
      <c r="J2181" t="s">
        <v>14574</v>
      </c>
      <c r="M2181" t="s">
        <v>8709</v>
      </c>
      <c r="Q2181" s="3" t="str">
        <f ca="1">IF(VLOOKUP(A2181,Izračun!A:Q,17,0)=0," ",VLOOKUP(A2181,Izračun!A:Q,17,0))</f>
        <v xml:space="preserve"> </v>
      </c>
      <c r="R2181" t="s">
        <v>8710</v>
      </c>
      <c r="S2181" t="str">
        <f ca="1">Izračun!$T$1</f>
        <v>0</v>
      </c>
    </row>
    <row r="2182" spans="1:19" x14ac:dyDescent="0.25">
      <c r="A2182" t="s">
        <v>6022</v>
      </c>
      <c r="B2182" t="s">
        <v>12874</v>
      </c>
      <c r="C2182" t="s">
        <v>8708</v>
      </c>
      <c r="F2182" s="2">
        <f>VLOOKUP(A2182,Izračun!A:J,10,0)</f>
        <v>67.431839999999994</v>
      </c>
      <c r="H2182">
        <f>VLOOKUP(A2182,Izračun!A:F,6,0)</f>
        <v>6</v>
      </c>
      <c r="J2182" t="s">
        <v>14574</v>
      </c>
      <c r="M2182" t="s">
        <v>8709</v>
      </c>
      <c r="Q2182" s="3" t="str">
        <f ca="1">IF(VLOOKUP(A2182,Izračun!A:Q,17,0)=0," ",VLOOKUP(A2182,Izračun!A:Q,17,0))</f>
        <v xml:space="preserve"> </v>
      </c>
      <c r="R2182" t="s">
        <v>8710</v>
      </c>
      <c r="S2182" t="str">
        <f ca="1">Izračun!$T$1</f>
        <v>0</v>
      </c>
    </row>
    <row r="2183" spans="1:19" x14ac:dyDescent="0.25">
      <c r="A2183" t="s">
        <v>10701</v>
      </c>
      <c r="B2183" t="s">
        <v>10871</v>
      </c>
      <c r="C2183" t="s">
        <v>8708</v>
      </c>
      <c r="F2183" s="2">
        <f>VLOOKUP(A2183,Izračun!A:J,10,0)</f>
        <v>67.926672000000011</v>
      </c>
      <c r="H2183">
        <f>VLOOKUP(A2183,Izračun!A:F,6,0)</f>
        <v>4</v>
      </c>
      <c r="J2183" t="s">
        <v>14574</v>
      </c>
      <c r="M2183" t="s">
        <v>8709</v>
      </c>
      <c r="Q2183" s="3" t="str">
        <f ca="1">IF(VLOOKUP(A2183,Izračun!A:Q,17,0)=0," ",VLOOKUP(A2183,Izračun!A:Q,17,0))</f>
        <v xml:space="preserve"> </v>
      </c>
      <c r="R2183" t="s">
        <v>8710</v>
      </c>
      <c r="S2183" t="str">
        <f ca="1">Izračun!$T$1</f>
        <v>0</v>
      </c>
    </row>
    <row r="2184" spans="1:19" x14ac:dyDescent="0.25">
      <c r="A2184" t="s">
        <v>2890</v>
      </c>
      <c r="B2184" t="s">
        <v>10977</v>
      </c>
      <c r="C2184" t="s">
        <v>8708</v>
      </c>
      <c r="F2184" s="2">
        <f>VLOOKUP(A2184,Izračun!A:J,10,0)</f>
        <v>58.775500799999996</v>
      </c>
      <c r="H2184">
        <f>VLOOKUP(A2184,Izračun!A:F,6,0)</f>
        <v>12</v>
      </c>
      <c r="J2184" t="s">
        <v>14574</v>
      </c>
      <c r="M2184" t="s">
        <v>8709</v>
      </c>
      <c r="Q2184" s="3" t="str">
        <f ca="1">IF(VLOOKUP(A2184,Izračun!A:Q,17,0)=0," ",VLOOKUP(A2184,Izračun!A:Q,17,0))</f>
        <v xml:space="preserve"> </v>
      </c>
      <c r="R2184" t="s">
        <v>8710</v>
      </c>
      <c r="S2184" t="str">
        <f ca="1">Izračun!$T$1</f>
        <v>0</v>
      </c>
    </row>
    <row r="2185" spans="1:19" x14ac:dyDescent="0.25">
      <c r="A2185" t="s">
        <v>13296</v>
      </c>
      <c r="B2185" t="s">
        <v>13494</v>
      </c>
      <c r="C2185" t="s">
        <v>8708</v>
      </c>
      <c r="F2185" s="2">
        <f>VLOOKUP(A2185,Izračun!A:J,10,0)</f>
        <v>68.149199999999993</v>
      </c>
      <c r="H2185">
        <f>VLOOKUP(A2185,Izračun!A:F,6,0)</f>
        <v>18</v>
      </c>
      <c r="J2185" t="s">
        <v>14574</v>
      </c>
      <c r="M2185" t="s">
        <v>8709</v>
      </c>
      <c r="Q2185" s="3" t="str">
        <f ca="1">IF(VLOOKUP(A2185,Izračun!A:Q,17,0)=0," ",VLOOKUP(A2185,Izračun!A:Q,17,0))</f>
        <v xml:space="preserve"> </v>
      </c>
      <c r="R2185" t="s">
        <v>8710</v>
      </c>
      <c r="S2185" t="str">
        <f ca="1">Izračun!$T$1</f>
        <v>0</v>
      </c>
    </row>
    <row r="2186" spans="1:19" x14ac:dyDescent="0.25">
      <c r="A2186" t="s">
        <v>6644</v>
      </c>
      <c r="B2186" t="s">
        <v>13162</v>
      </c>
      <c r="C2186" t="s">
        <v>8708</v>
      </c>
      <c r="F2186" s="2">
        <f>VLOOKUP(A2186,Izračun!A:J,10,0)</f>
        <v>68.187263999999999</v>
      </c>
      <c r="H2186">
        <f>VLOOKUP(A2186,Izračun!A:F,6,0)</f>
        <v>0</v>
      </c>
      <c r="J2186" t="s">
        <v>14574</v>
      </c>
      <c r="M2186" t="s">
        <v>8709</v>
      </c>
      <c r="Q2186" s="3" t="str">
        <f ca="1">IF(VLOOKUP(A2186,Izračun!A:Q,17,0)=0," ",VLOOKUP(A2186,Izračun!A:Q,17,0))</f>
        <v xml:space="preserve"> </v>
      </c>
      <c r="R2186" t="s">
        <v>8710</v>
      </c>
      <c r="S2186" t="str">
        <f ca="1">Izračun!$T$1</f>
        <v>0</v>
      </c>
    </row>
    <row r="2187" spans="1:19" x14ac:dyDescent="0.25">
      <c r="A2187" t="s">
        <v>7476</v>
      </c>
      <c r="B2187" t="s">
        <v>8818</v>
      </c>
      <c r="C2187" t="s">
        <v>8708</v>
      </c>
      <c r="F2187" s="2">
        <f>VLOOKUP(A2187,Izračun!A:J,10,0)</f>
        <v>63.607750000000003</v>
      </c>
      <c r="H2187">
        <f>VLOOKUP(A2187,Izračun!A:F,6,0)</f>
        <v>12</v>
      </c>
      <c r="J2187" t="s">
        <v>14574</v>
      </c>
      <c r="M2187" t="s">
        <v>8709</v>
      </c>
      <c r="Q2187" s="3" t="str">
        <f ca="1">IF(VLOOKUP(A2187,Izračun!A:Q,17,0)=0," ",VLOOKUP(A2187,Izračun!A:Q,17,0))</f>
        <v xml:space="preserve"> </v>
      </c>
      <c r="R2187" t="s">
        <v>8710</v>
      </c>
      <c r="S2187" t="str">
        <f ca="1">Izračun!$T$1</f>
        <v>0</v>
      </c>
    </row>
    <row r="2188" spans="1:19" x14ac:dyDescent="0.25">
      <c r="A2188" t="s">
        <v>2916</v>
      </c>
      <c r="B2188" t="s">
        <v>14067</v>
      </c>
      <c r="C2188" t="s">
        <v>8708</v>
      </c>
      <c r="F2188" s="2">
        <f>VLOOKUP(A2188,Izračun!A:J,10,0)</f>
        <v>68.398079999999993</v>
      </c>
      <c r="H2188">
        <f>VLOOKUP(A2188,Izračun!A:F,6,0)</f>
        <v>17</v>
      </c>
      <c r="J2188" t="s">
        <v>14574</v>
      </c>
      <c r="M2188" t="s">
        <v>8709</v>
      </c>
      <c r="Q2188" s="3" t="str">
        <f ca="1">IF(VLOOKUP(A2188,Izračun!A:Q,17,0)=0," ",VLOOKUP(A2188,Izračun!A:Q,17,0))</f>
        <v xml:space="preserve"> </v>
      </c>
      <c r="R2188" t="s">
        <v>8710</v>
      </c>
      <c r="S2188" t="str">
        <f ca="1">Izračun!$T$1</f>
        <v>0</v>
      </c>
    </row>
    <row r="2189" spans="1:19" x14ac:dyDescent="0.25">
      <c r="A2189" t="s">
        <v>13502</v>
      </c>
      <c r="B2189" t="s">
        <v>13890</v>
      </c>
      <c r="C2189" t="s">
        <v>8708</v>
      </c>
      <c r="F2189" s="2">
        <f>VLOOKUP(A2189,Izračun!A:J,10,0)</f>
        <v>68.750659999999996</v>
      </c>
      <c r="H2189">
        <f>VLOOKUP(A2189,Izračun!A:F,6,0)</f>
        <v>9</v>
      </c>
      <c r="J2189" t="s">
        <v>14574</v>
      </c>
      <c r="M2189" t="s">
        <v>8709</v>
      </c>
      <c r="Q2189" s="3" t="str">
        <f ca="1">IF(VLOOKUP(A2189,Izračun!A:Q,17,0)=0," ",VLOOKUP(A2189,Izračun!A:Q,17,0))</f>
        <v xml:space="preserve"> </v>
      </c>
      <c r="R2189" t="s">
        <v>8710</v>
      </c>
      <c r="S2189" t="str">
        <f ca="1">Izračun!$T$1</f>
        <v>0</v>
      </c>
    </row>
    <row r="2190" spans="1:19" x14ac:dyDescent="0.25">
      <c r="A2190" t="s">
        <v>9936</v>
      </c>
      <c r="B2190" t="s">
        <v>12727</v>
      </c>
      <c r="C2190" t="s">
        <v>8708</v>
      </c>
      <c r="F2190" s="2">
        <f>VLOOKUP(A2190,Izračun!A:J,10,0)</f>
        <v>68.847527999999997</v>
      </c>
      <c r="H2190">
        <f>VLOOKUP(A2190,Izračun!A:F,6,0)</f>
        <v>0</v>
      </c>
      <c r="J2190" t="s">
        <v>14574</v>
      </c>
      <c r="M2190" t="s">
        <v>8709</v>
      </c>
      <c r="Q2190" s="3" t="str">
        <f ca="1">IF(VLOOKUP(A2190,Izračun!A:Q,17,0)=0," ",VLOOKUP(A2190,Izračun!A:Q,17,0))</f>
        <v xml:space="preserve"> </v>
      </c>
      <c r="R2190" t="s">
        <v>8710</v>
      </c>
      <c r="S2190" t="str">
        <f ca="1">Izračun!$T$1</f>
        <v>0</v>
      </c>
    </row>
    <row r="2191" spans="1:19" x14ac:dyDescent="0.25">
      <c r="A2191" t="s">
        <v>9606</v>
      </c>
      <c r="B2191" t="s">
        <v>10998</v>
      </c>
      <c r="C2191" t="s">
        <v>8708</v>
      </c>
      <c r="F2191" s="2">
        <f>VLOOKUP(A2191,Izračun!A:J,10,0)</f>
        <v>69.042240000000007</v>
      </c>
      <c r="H2191">
        <f>VLOOKUP(A2191,Izračun!A:F,6,0)</f>
        <v>0</v>
      </c>
      <c r="J2191" t="s">
        <v>14574</v>
      </c>
      <c r="M2191" t="s">
        <v>8709</v>
      </c>
      <c r="Q2191" s="3" t="str">
        <f ca="1">IF(VLOOKUP(A2191,Izračun!A:Q,17,0)=0," ",VLOOKUP(A2191,Izračun!A:Q,17,0))</f>
        <v xml:space="preserve"> </v>
      </c>
      <c r="R2191" t="s">
        <v>8710</v>
      </c>
      <c r="S2191" t="str">
        <f ca="1">Izračun!$T$1</f>
        <v>0</v>
      </c>
    </row>
    <row r="2192" spans="1:19" x14ac:dyDescent="0.25">
      <c r="A2192" t="s">
        <v>11639</v>
      </c>
      <c r="B2192" t="s">
        <v>13171</v>
      </c>
      <c r="C2192" t="s">
        <v>8708</v>
      </c>
      <c r="F2192" s="2">
        <f>VLOOKUP(A2192,Izračun!A:J,10,0)</f>
        <v>69.042240000000007</v>
      </c>
      <c r="H2192">
        <f>VLOOKUP(A2192,Izračun!A:F,6,0)</f>
        <v>6</v>
      </c>
      <c r="J2192" t="s">
        <v>14574</v>
      </c>
      <c r="M2192" t="s">
        <v>8709</v>
      </c>
      <c r="Q2192" s="3">
        <f ca="1">IF(VLOOKUP(A2192,Izračun!A:Q,17,0)=0," ",VLOOKUP(A2192,Izračun!A:Q,17,0))</f>
        <v>64.727099999999993</v>
      </c>
      <c r="R2192" t="s">
        <v>8710</v>
      </c>
      <c r="S2192" t="str">
        <f ca="1">Izračun!$T$1</f>
        <v>0</v>
      </c>
    </row>
    <row r="2193" spans="1:19" x14ac:dyDescent="0.25">
      <c r="A2193" t="s">
        <v>7191</v>
      </c>
      <c r="B2193" t="s">
        <v>10894</v>
      </c>
      <c r="C2193" t="s">
        <v>8708</v>
      </c>
      <c r="F2193" s="2">
        <f>VLOOKUP(A2193,Izračun!A:J,10,0)</f>
        <v>69.086159999999992</v>
      </c>
      <c r="H2193">
        <f>VLOOKUP(A2193,Izračun!A:F,6,0)</f>
        <v>4</v>
      </c>
      <c r="J2193" t="s">
        <v>14574</v>
      </c>
      <c r="M2193" t="s">
        <v>8709</v>
      </c>
      <c r="Q2193" s="3" t="str">
        <f ca="1">IF(VLOOKUP(A2193,Izračun!A:Q,17,0)=0," ",VLOOKUP(A2193,Izračun!A:Q,17,0))</f>
        <v xml:space="preserve"> </v>
      </c>
      <c r="R2193" t="s">
        <v>8710</v>
      </c>
      <c r="S2193" t="str">
        <f ca="1">Izračun!$T$1</f>
        <v>0</v>
      </c>
    </row>
    <row r="2194" spans="1:19" x14ac:dyDescent="0.25">
      <c r="A2194" t="s">
        <v>3956</v>
      </c>
      <c r="B2194" t="s">
        <v>9326</v>
      </c>
      <c r="C2194" t="s">
        <v>8708</v>
      </c>
      <c r="F2194" s="2">
        <f>VLOOKUP(A2194,Izračun!A:J,10,0)</f>
        <v>69.562369920000009</v>
      </c>
      <c r="H2194">
        <f>VLOOKUP(A2194,Izračun!A:F,6,0)</f>
        <v>67</v>
      </c>
      <c r="J2194" t="s">
        <v>14574</v>
      </c>
      <c r="M2194" t="s">
        <v>8709</v>
      </c>
      <c r="Q2194" s="3">
        <f ca="1">IF(VLOOKUP(A2194,Izračun!A:Q,17,0)=0," ",VLOOKUP(A2194,Izračun!A:Q,17,0))</f>
        <v>65.214721799999992</v>
      </c>
      <c r="R2194" t="s">
        <v>8710</v>
      </c>
      <c r="S2194" t="str">
        <f ca="1">Izračun!$T$1</f>
        <v>0</v>
      </c>
    </row>
    <row r="2195" spans="1:19" x14ac:dyDescent="0.25">
      <c r="A2195" t="s">
        <v>2914</v>
      </c>
      <c r="B2195" t="s">
        <v>12837</v>
      </c>
      <c r="C2195" t="s">
        <v>8708</v>
      </c>
      <c r="F2195" s="2">
        <f>VLOOKUP(A2195,Izračun!A:J,10,0)</f>
        <v>69.744959999999992</v>
      </c>
      <c r="H2195">
        <f>VLOOKUP(A2195,Izračun!A:F,6,0)</f>
        <v>19</v>
      </c>
      <c r="J2195" t="s">
        <v>14574</v>
      </c>
      <c r="M2195" t="s">
        <v>8709</v>
      </c>
      <c r="Q2195" s="3" t="str">
        <f ca="1">IF(VLOOKUP(A2195,Izračun!A:Q,17,0)=0," ",VLOOKUP(A2195,Izračun!A:Q,17,0))</f>
        <v xml:space="preserve"> </v>
      </c>
      <c r="R2195" t="s">
        <v>8710</v>
      </c>
      <c r="S2195" t="str">
        <f ca="1">Izračun!$T$1</f>
        <v>0</v>
      </c>
    </row>
    <row r="2196" spans="1:19" x14ac:dyDescent="0.25">
      <c r="A2196" t="s">
        <v>7496</v>
      </c>
      <c r="B2196" t="s">
        <v>9347</v>
      </c>
      <c r="C2196" t="s">
        <v>8708</v>
      </c>
      <c r="F2196" s="2">
        <f>VLOOKUP(A2196,Izračun!A:J,10,0)</f>
        <v>66.582719999999995</v>
      </c>
      <c r="H2196">
        <f>VLOOKUP(A2196,Izračun!A:F,6,0)</f>
        <v>47</v>
      </c>
      <c r="J2196" t="s">
        <v>14574</v>
      </c>
      <c r="M2196" t="s">
        <v>8709</v>
      </c>
      <c r="Q2196" s="3">
        <f ca="1">IF(VLOOKUP(A2196,Izračun!A:Q,17,0)=0," ",VLOOKUP(A2196,Izračun!A:Q,17,0))</f>
        <v>62.421299999999995</v>
      </c>
      <c r="R2196" t="s">
        <v>8710</v>
      </c>
      <c r="S2196" t="str">
        <f ca="1">Izračun!$T$1</f>
        <v>0</v>
      </c>
    </row>
    <row r="2197" spans="1:19" x14ac:dyDescent="0.25">
      <c r="A2197" t="s">
        <v>7643</v>
      </c>
      <c r="B2197" t="s">
        <v>13041</v>
      </c>
      <c r="C2197" t="s">
        <v>8708</v>
      </c>
      <c r="F2197" s="2">
        <f>VLOOKUP(A2197,Izračun!A:J,10,0)</f>
        <v>69.870863999999997</v>
      </c>
      <c r="H2197">
        <f>VLOOKUP(A2197,Izračun!A:F,6,0)</f>
        <v>2</v>
      </c>
      <c r="J2197" t="s">
        <v>14574</v>
      </c>
      <c r="M2197" t="s">
        <v>8709</v>
      </c>
      <c r="Q2197" s="3" t="str">
        <f ca="1">IF(VLOOKUP(A2197,Izračun!A:Q,17,0)=0," ",VLOOKUP(A2197,Izračun!A:Q,17,0))</f>
        <v xml:space="preserve"> </v>
      </c>
      <c r="R2197" t="s">
        <v>8710</v>
      </c>
      <c r="S2197" t="str">
        <f ca="1">Izračun!$T$1</f>
        <v>0</v>
      </c>
    </row>
    <row r="2198" spans="1:19" x14ac:dyDescent="0.25">
      <c r="A2198" t="s">
        <v>6139</v>
      </c>
      <c r="B2198" t="s">
        <v>9122</v>
      </c>
      <c r="C2198" t="s">
        <v>8708</v>
      </c>
      <c r="F2198" s="2">
        <f>VLOOKUP(A2198,Izračun!A:J,10,0)</f>
        <v>69.989204000000001</v>
      </c>
      <c r="H2198">
        <f>VLOOKUP(A2198,Izračun!A:F,6,0)</f>
        <v>3</v>
      </c>
      <c r="J2198" t="s">
        <v>14574</v>
      </c>
      <c r="M2198" t="s">
        <v>8709</v>
      </c>
      <c r="Q2198" s="3" t="str">
        <f ca="1">IF(VLOOKUP(A2198,Izračun!A:Q,17,0)=0," ",VLOOKUP(A2198,Izračun!A:Q,17,0))</f>
        <v xml:space="preserve"> </v>
      </c>
      <c r="R2198" t="s">
        <v>8710</v>
      </c>
      <c r="S2198" t="str">
        <f ca="1">Izračun!$T$1</f>
        <v>0</v>
      </c>
    </row>
    <row r="2199" spans="1:19" x14ac:dyDescent="0.25">
      <c r="A2199" t="s">
        <v>13693</v>
      </c>
      <c r="B2199" t="s">
        <v>14716</v>
      </c>
      <c r="C2199" t="s">
        <v>8708</v>
      </c>
      <c r="F2199" s="2">
        <f>VLOOKUP(A2199,Izračun!A:J,10,0)</f>
        <v>70.154879999999991</v>
      </c>
      <c r="H2199">
        <f>VLOOKUP(A2199,Izračun!A:F,6,0)</f>
        <v>4</v>
      </c>
      <c r="J2199" t="s">
        <v>14574</v>
      </c>
      <c r="M2199" t="s">
        <v>8709</v>
      </c>
      <c r="Q2199" s="3" t="str">
        <f ca="1">IF(VLOOKUP(A2199,Izračun!A:Q,17,0)=0," ",VLOOKUP(A2199,Izračun!A:Q,17,0))</f>
        <v xml:space="preserve"> </v>
      </c>
      <c r="R2199" t="s">
        <v>8710</v>
      </c>
      <c r="S2199" t="str">
        <f ca="1">Izračun!$T$1</f>
        <v>0</v>
      </c>
    </row>
    <row r="2200" spans="1:19" x14ac:dyDescent="0.25">
      <c r="A2200" t="s">
        <v>6116</v>
      </c>
      <c r="B2200" t="s">
        <v>9482</v>
      </c>
      <c r="C2200" t="s">
        <v>8708</v>
      </c>
      <c r="F2200" s="2">
        <f>VLOOKUP(A2200,Izračun!A:J,10,0)</f>
        <v>70.213439999999991</v>
      </c>
      <c r="H2200">
        <f>VLOOKUP(A2200,Izračun!A:F,6,0)</f>
        <v>11</v>
      </c>
      <c r="J2200" t="s">
        <v>14574</v>
      </c>
      <c r="M2200" t="s">
        <v>8709</v>
      </c>
      <c r="Q2200" s="3" t="str">
        <f ca="1">IF(VLOOKUP(A2200,Izračun!A:Q,17,0)=0," ",VLOOKUP(A2200,Izračun!A:Q,17,0))</f>
        <v xml:space="preserve"> </v>
      </c>
      <c r="R2200" t="s">
        <v>8710</v>
      </c>
      <c r="S2200" t="str">
        <f ca="1">Izračun!$T$1</f>
        <v>0</v>
      </c>
    </row>
    <row r="2201" spans="1:19" x14ac:dyDescent="0.25">
      <c r="A2201" t="s">
        <v>11088</v>
      </c>
      <c r="B2201" t="s">
        <v>13227</v>
      </c>
      <c r="C2201" t="s">
        <v>8708</v>
      </c>
      <c r="F2201" s="2">
        <f>VLOOKUP(A2201,Izračun!A:J,10,0)</f>
        <v>70.213439999999991</v>
      </c>
      <c r="H2201">
        <f>VLOOKUP(A2201,Izračun!A:F,6,0)</f>
        <v>1</v>
      </c>
      <c r="J2201" t="s">
        <v>14574</v>
      </c>
      <c r="M2201" t="s">
        <v>8709</v>
      </c>
      <c r="Q2201" s="3" t="str">
        <f ca="1">IF(VLOOKUP(A2201,Izračun!A:Q,17,0)=0," ",VLOOKUP(A2201,Izračun!A:Q,17,0))</f>
        <v xml:space="preserve"> </v>
      </c>
      <c r="R2201" t="s">
        <v>8710</v>
      </c>
      <c r="S2201" t="str">
        <f ca="1">Izračun!$T$1</f>
        <v>0</v>
      </c>
    </row>
    <row r="2202" spans="1:19" x14ac:dyDescent="0.25">
      <c r="A2202" t="s">
        <v>3839</v>
      </c>
      <c r="B2202" t="s">
        <v>10436</v>
      </c>
      <c r="C2202" t="s">
        <v>8708</v>
      </c>
      <c r="F2202" s="2">
        <f>VLOOKUP(A2202,Izračun!A:J,10,0)</f>
        <v>70.348128000000003</v>
      </c>
      <c r="H2202">
        <f>VLOOKUP(A2202,Izračun!A:F,6,0)</f>
        <v>24</v>
      </c>
      <c r="J2202" t="s">
        <v>14574</v>
      </c>
      <c r="M2202" t="s">
        <v>8709</v>
      </c>
      <c r="Q2202" s="3" t="str">
        <f ca="1">IF(VLOOKUP(A2202,Izračun!A:Q,17,0)=0," ",VLOOKUP(A2202,Izračun!A:Q,17,0))</f>
        <v xml:space="preserve"> </v>
      </c>
      <c r="R2202" t="s">
        <v>8710</v>
      </c>
      <c r="S2202" t="str">
        <f ca="1">Izračun!$T$1</f>
        <v>0</v>
      </c>
    </row>
    <row r="2203" spans="1:19" x14ac:dyDescent="0.25">
      <c r="A2203" t="s">
        <v>521</v>
      </c>
      <c r="B2203" t="s">
        <v>9422</v>
      </c>
      <c r="C2203" t="s">
        <v>8708</v>
      </c>
      <c r="F2203" s="2">
        <f>VLOOKUP(A2203,Izračun!A:J,10,0)</f>
        <v>70.356180000000009</v>
      </c>
      <c r="H2203">
        <f>VLOOKUP(A2203,Izračun!A:F,6,0)</f>
        <v>0</v>
      </c>
      <c r="J2203" t="s">
        <v>14574</v>
      </c>
      <c r="M2203" t="s">
        <v>8709</v>
      </c>
      <c r="Q2203" s="3" t="str">
        <f ca="1">IF(VLOOKUP(A2203,Izračun!A:Q,17,0)=0," ",VLOOKUP(A2203,Izračun!A:Q,17,0))</f>
        <v xml:space="preserve"> </v>
      </c>
      <c r="R2203" t="s">
        <v>8710</v>
      </c>
      <c r="S2203" t="str">
        <f ca="1">Izračun!$T$1</f>
        <v>0</v>
      </c>
    </row>
    <row r="2204" spans="1:19" x14ac:dyDescent="0.25">
      <c r="A2204" t="s">
        <v>7209</v>
      </c>
      <c r="B2204" t="s">
        <v>10932</v>
      </c>
      <c r="C2204" t="s">
        <v>8708</v>
      </c>
      <c r="F2204" s="2">
        <f>VLOOKUP(A2204,Izračun!A:J,10,0)</f>
        <v>70.511364</v>
      </c>
      <c r="H2204">
        <f>VLOOKUP(A2204,Izračun!A:F,6,0)</f>
        <v>2</v>
      </c>
      <c r="J2204" t="s">
        <v>14574</v>
      </c>
      <c r="M2204" t="s">
        <v>8709</v>
      </c>
      <c r="Q2204" s="3" t="str">
        <f ca="1">IF(VLOOKUP(A2204,Izračun!A:Q,17,0)=0," ",VLOOKUP(A2204,Izračun!A:Q,17,0))</f>
        <v xml:space="preserve"> </v>
      </c>
      <c r="R2204" t="s">
        <v>8710</v>
      </c>
      <c r="S2204" t="str">
        <f ca="1">Izračun!$T$1</f>
        <v>0</v>
      </c>
    </row>
    <row r="2205" spans="1:19" x14ac:dyDescent="0.25">
      <c r="A2205" t="s">
        <v>4033</v>
      </c>
      <c r="B2205" t="s">
        <v>13927</v>
      </c>
      <c r="C2205" t="s">
        <v>8708</v>
      </c>
      <c r="F2205" s="2">
        <f>VLOOKUP(A2205,Izračun!A:J,10,0)</f>
        <v>70.587404159999991</v>
      </c>
      <c r="H2205">
        <f>VLOOKUP(A2205,Izračun!A:F,6,0)</f>
        <v>0</v>
      </c>
      <c r="J2205" t="s">
        <v>14574</v>
      </c>
      <c r="M2205" t="s">
        <v>8709</v>
      </c>
      <c r="Q2205" s="3" t="str">
        <f ca="1">IF(VLOOKUP(A2205,Izračun!A:Q,17,0)=0," ",VLOOKUP(A2205,Izračun!A:Q,17,0))</f>
        <v xml:space="preserve"> </v>
      </c>
      <c r="R2205" t="s">
        <v>8710</v>
      </c>
      <c r="S2205" t="str">
        <f ca="1">Izračun!$T$1</f>
        <v>0</v>
      </c>
    </row>
    <row r="2206" spans="1:19" x14ac:dyDescent="0.25">
      <c r="A2206" t="s">
        <v>2953</v>
      </c>
      <c r="B2206" t="s">
        <v>14739</v>
      </c>
      <c r="C2206" t="s">
        <v>8708</v>
      </c>
      <c r="F2206" s="2">
        <f>VLOOKUP(A2206,Izračun!A:J,10,0)</f>
        <v>70.87285</v>
      </c>
      <c r="H2206">
        <f>VLOOKUP(A2206,Izračun!A:F,6,0)</f>
        <v>11</v>
      </c>
      <c r="J2206" t="s">
        <v>14574</v>
      </c>
      <c r="M2206" t="s">
        <v>8709</v>
      </c>
      <c r="Q2206" s="3" t="str">
        <f ca="1">IF(VLOOKUP(A2206,Izračun!A:Q,17,0)=0," ",VLOOKUP(A2206,Izračun!A:Q,17,0))</f>
        <v xml:space="preserve"> </v>
      </c>
      <c r="R2206" t="s">
        <v>8710</v>
      </c>
      <c r="S2206" t="str">
        <f ca="1">Izračun!$T$1</f>
        <v>0</v>
      </c>
    </row>
    <row r="2207" spans="1:19" x14ac:dyDescent="0.25">
      <c r="A2207" t="s">
        <v>7392</v>
      </c>
      <c r="B2207" t="s">
        <v>13231</v>
      </c>
      <c r="C2207" t="s">
        <v>8708</v>
      </c>
      <c r="F2207" s="2">
        <f>VLOOKUP(A2207,Izračun!A:J,10,0)</f>
        <v>70.922991999999994</v>
      </c>
      <c r="H2207">
        <f>VLOOKUP(A2207,Izračun!A:F,6,0)</f>
        <v>0</v>
      </c>
      <c r="J2207" t="s">
        <v>14574</v>
      </c>
      <c r="M2207" t="s">
        <v>8709</v>
      </c>
      <c r="Q2207" s="3" t="str">
        <f ca="1">IF(VLOOKUP(A2207,Izračun!A:Q,17,0)=0," ",VLOOKUP(A2207,Izračun!A:Q,17,0))</f>
        <v xml:space="preserve"> </v>
      </c>
      <c r="R2207" t="s">
        <v>8710</v>
      </c>
      <c r="S2207" t="str">
        <f ca="1">Izračun!$T$1</f>
        <v>0</v>
      </c>
    </row>
    <row r="2208" spans="1:19" x14ac:dyDescent="0.25">
      <c r="A2208" t="s">
        <v>10651</v>
      </c>
      <c r="B2208" t="s">
        <v>12751</v>
      </c>
      <c r="C2208" t="s">
        <v>8708</v>
      </c>
      <c r="F2208" s="2">
        <f>VLOOKUP(A2208,Izračun!A:J,10,0)</f>
        <v>70.94483000000001</v>
      </c>
      <c r="H2208">
        <f>VLOOKUP(A2208,Izračun!A:F,6,0)</f>
        <v>0</v>
      </c>
      <c r="J2208" t="s">
        <v>14574</v>
      </c>
      <c r="M2208" t="s">
        <v>8709</v>
      </c>
      <c r="Q2208" s="3" t="str">
        <f ca="1">IF(VLOOKUP(A2208,Izračun!A:Q,17,0)=0," ",VLOOKUP(A2208,Izračun!A:Q,17,0))</f>
        <v xml:space="preserve"> </v>
      </c>
      <c r="R2208" t="s">
        <v>8710</v>
      </c>
      <c r="S2208" t="str">
        <f ca="1">Izračun!$T$1</f>
        <v>0</v>
      </c>
    </row>
    <row r="2209" spans="1:19" x14ac:dyDescent="0.25">
      <c r="A2209" t="s">
        <v>10653</v>
      </c>
      <c r="B2209" t="s">
        <v>12779</v>
      </c>
      <c r="C2209" t="s">
        <v>8708</v>
      </c>
      <c r="F2209" s="2">
        <f>VLOOKUP(A2209,Izračun!A:J,10,0)</f>
        <v>65.631363999999991</v>
      </c>
      <c r="H2209">
        <f>VLOOKUP(A2209,Izračun!A:F,6,0)</f>
        <v>48</v>
      </c>
      <c r="J2209" t="s">
        <v>14574</v>
      </c>
      <c r="M2209" t="s">
        <v>8709</v>
      </c>
      <c r="Q2209" s="3" t="str">
        <f ca="1">IF(VLOOKUP(A2209,Izračun!A:Q,17,0)=0," ",VLOOKUP(A2209,Izračun!A:Q,17,0))</f>
        <v xml:space="preserve"> </v>
      </c>
      <c r="R2209" t="s">
        <v>8710</v>
      </c>
      <c r="S2209" t="str">
        <f ca="1">Izračun!$T$1</f>
        <v>0</v>
      </c>
    </row>
    <row r="2210" spans="1:19" x14ac:dyDescent="0.25">
      <c r="A2210" t="s">
        <v>7472</v>
      </c>
      <c r="B2210" t="s">
        <v>8816</v>
      </c>
      <c r="C2210" t="s">
        <v>8708</v>
      </c>
      <c r="F2210" s="2">
        <f>VLOOKUP(A2210,Izračun!A:J,10,0)</f>
        <v>66.21123</v>
      </c>
      <c r="H2210">
        <f>VLOOKUP(A2210,Izračun!A:F,6,0)</f>
        <v>41</v>
      </c>
      <c r="J2210" t="s">
        <v>14574</v>
      </c>
      <c r="M2210" t="s">
        <v>8709</v>
      </c>
      <c r="Q2210" s="3" t="str">
        <f ca="1">IF(VLOOKUP(A2210,Izračun!A:Q,17,0)=0," ",VLOOKUP(A2210,Izračun!A:Q,17,0))</f>
        <v xml:space="preserve"> </v>
      </c>
      <c r="R2210" t="s">
        <v>8710</v>
      </c>
      <c r="S2210" t="str">
        <f ca="1">Izračun!$T$1</f>
        <v>0</v>
      </c>
    </row>
    <row r="2211" spans="1:19" x14ac:dyDescent="0.25">
      <c r="A2211" t="s">
        <v>7000</v>
      </c>
      <c r="B2211" t="s">
        <v>12824</v>
      </c>
      <c r="C2211" t="s">
        <v>8708</v>
      </c>
      <c r="F2211" s="2">
        <f>VLOOKUP(A2211,Izračun!A:J,10,0)</f>
        <v>71.227479599999995</v>
      </c>
      <c r="H2211">
        <f>VLOOKUP(A2211,Izračun!A:F,6,0)</f>
        <v>0</v>
      </c>
      <c r="J2211" t="s">
        <v>14574</v>
      </c>
      <c r="M2211" t="s">
        <v>8709</v>
      </c>
      <c r="Q2211" s="3" t="str">
        <f ca="1">IF(VLOOKUP(A2211,Izračun!A:Q,17,0)=0," ",VLOOKUP(A2211,Izračun!A:Q,17,0))</f>
        <v xml:space="preserve"> </v>
      </c>
      <c r="R2211" t="s">
        <v>8710</v>
      </c>
      <c r="S2211" t="str">
        <f ca="1">Izračun!$T$1</f>
        <v>0</v>
      </c>
    </row>
    <row r="2212" spans="1:19" x14ac:dyDescent="0.25">
      <c r="A2212" t="s">
        <v>9593</v>
      </c>
      <c r="B2212" t="s">
        <v>11059</v>
      </c>
      <c r="C2212" t="s">
        <v>8708</v>
      </c>
      <c r="F2212" s="2">
        <f>VLOOKUP(A2212,Izračun!A:J,10,0)</f>
        <v>71.290943999999996</v>
      </c>
      <c r="H2212">
        <f>VLOOKUP(A2212,Izračun!A:F,6,0)</f>
        <v>14</v>
      </c>
      <c r="J2212" t="s">
        <v>14574</v>
      </c>
      <c r="M2212" t="s">
        <v>8709</v>
      </c>
      <c r="Q2212" s="3" t="str">
        <f ca="1">IF(VLOOKUP(A2212,Izračun!A:Q,17,0)=0," ",VLOOKUP(A2212,Izračun!A:Q,17,0))</f>
        <v xml:space="preserve"> </v>
      </c>
      <c r="R2212" t="s">
        <v>8710</v>
      </c>
      <c r="S2212" t="str">
        <f ca="1">Izračun!$T$1</f>
        <v>0</v>
      </c>
    </row>
    <row r="2213" spans="1:19" x14ac:dyDescent="0.25">
      <c r="A2213" t="s">
        <v>5538</v>
      </c>
      <c r="B2213" t="s">
        <v>9053</v>
      </c>
      <c r="C2213" t="s">
        <v>8708</v>
      </c>
      <c r="F2213" s="2">
        <f>VLOOKUP(A2213,Izračun!A:J,10,0)</f>
        <v>71.457108000000005</v>
      </c>
      <c r="H2213">
        <f>VLOOKUP(A2213,Izračun!A:F,6,0)</f>
        <v>0</v>
      </c>
      <c r="J2213" t="s">
        <v>14574</v>
      </c>
      <c r="M2213" t="s">
        <v>8709</v>
      </c>
      <c r="Q2213" s="3" t="str">
        <f ca="1">IF(VLOOKUP(A2213,Izračun!A:Q,17,0)=0," ",VLOOKUP(A2213,Izračun!A:Q,17,0))</f>
        <v xml:space="preserve"> </v>
      </c>
      <c r="R2213" t="s">
        <v>8710</v>
      </c>
      <c r="S2213" t="str">
        <f ca="1">Izračun!$T$1</f>
        <v>0</v>
      </c>
    </row>
    <row r="2214" spans="1:19" x14ac:dyDescent="0.25">
      <c r="A2214" t="s">
        <v>1791</v>
      </c>
      <c r="B2214" t="s">
        <v>9200</v>
      </c>
      <c r="C2214" t="s">
        <v>8708</v>
      </c>
      <c r="F2214" s="2">
        <f>VLOOKUP(A2214,Izračun!A:J,10,0)</f>
        <v>61.274500000000003</v>
      </c>
      <c r="H2214">
        <f>VLOOKUP(A2214,Izračun!A:F,6,0)</f>
        <v>12</v>
      </c>
      <c r="J2214" t="s">
        <v>14574</v>
      </c>
      <c r="M2214" t="s">
        <v>8709</v>
      </c>
      <c r="Q2214" s="3" t="str">
        <f ca="1">IF(VLOOKUP(A2214,Izračun!A:Q,17,0)=0," ",VLOOKUP(A2214,Izračun!A:Q,17,0))</f>
        <v xml:space="preserve"> </v>
      </c>
      <c r="R2214" t="s">
        <v>8710</v>
      </c>
      <c r="S2214" t="str">
        <f ca="1">Izračun!$T$1</f>
        <v>0</v>
      </c>
    </row>
    <row r="2215" spans="1:19" x14ac:dyDescent="0.25">
      <c r="A2215" t="s">
        <v>354</v>
      </c>
      <c r="B2215" t="s">
        <v>9491</v>
      </c>
      <c r="C2215" t="s">
        <v>8708</v>
      </c>
      <c r="F2215" s="2">
        <f>VLOOKUP(A2215,Izračun!A:J,10,0)</f>
        <v>72.07638</v>
      </c>
      <c r="H2215">
        <f>VLOOKUP(A2215,Izračun!A:F,6,0)</f>
        <v>24</v>
      </c>
      <c r="J2215" t="s">
        <v>14574</v>
      </c>
      <c r="M2215" t="s">
        <v>8709</v>
      </c>
      <c r="Q2215" s="3" t="str">
        <f ca="1">IF(VLOOKUP(A2215,Izračun!A:Q,17,0)=0," ",VLOOKUP(A2215,Izračun!A:Q,17,0))</f>
        <v xml:space="preserve"> </v>
      </c>
      <c r="R2215" t="s">
        <v>8710</v>
      </c>
      <c r="S2215" t="str">
        <f ca="1">Izračun!$T$1</f>
        <v>0</v>
      </c>
    </row>
    <row r="2216" spans="1:19" x14ac:dyDescent="0.25">
      <c r="A2216" t="s">
        <v>12400</v>
      </c>
      <c r="B2216" t="s">
        <v>13157</v>
      </c>
      <c r="C2216" t="s">
        <v>8708</v>
      </c>
      <c r="F2216" s="2">
        <f>VLOOKUP(A2216,Izračun!A:J,10,0)</f>
        <v>72.202284000000006</v>
      </c>
      <c r="H2216">
        <f>VLOOKUP(A2216,Izračun!A:F,6,0)</f>
        <v>6</v>
      </c>
      <c r="J2216" t="s">
        <v>14574</v>
      </c>
      <c r="M2216" t="s">
        <v>8709</v>
      </c>
      <c r="Q2216" s="3" t="str">
        <f ca="1">IF(VLOOKUP(A2216,Izračun!A:Q,17,0)=0," ",VLOOKUP(A2216,Izračun!A:Q,17,0))</f>
        <v xml:space="preserve"> </v>
      </c>
      <c r="R2216" t="s">
        <v>8710</v>
      </c>
      <c r="S2216" t="str">
        <f ca="1">Izračun!$T$1</f>
        <v>0</v>
      </c>
    </row>
    <row r="2217" spans="1:19" x14ac:dyDescent="0.25">
      <c r="A2217" t="s">
        <v>6393</v>
      </c>
      <c r="B2217" t="s">
        <v>13683</v>
      </c>
      <c r="C2217" t="s">
        <v>8708</v>
      </c>
      <c r="F2217" s="2">
        <f>VLOOKUP(A2217,Izračun!A:J,10,0)</f>
        <v>72.380159999999989</v>
      </c>
      <c r="H2217">
        <f>VLOOKUP(A2217,Izračun!A:F,6,0)</f>
        <v>0</v>
      </c>
      <c r="J2217" t="s">
        <v>14574</v>
      </c>
      <c r="M2217" t="s">
        <v>8709</v>
      </c>
      <c r="Q2217" s="3" t="str">
        <f ca="1">IF(VLOOKUP(A2217,Izračun!A:Q,17,0)=0," ",VLOOKUP(A2217,Izračun!A:Q,17,0))</f>
        <v xml:space="preserve"> </v>
      </c>
      <c r="R2217" t="s">
        <v>8710</v>
      </c>
      <c r="S2217" t="str">
        <f ca="1">Izračun!$T$1</f>
        <v>0</v>
      </c>
    </row>
    <row r="2218" spans="1:19" x14ac:dyDescent="0.25">
      <c r="A2218" t="s">
        <v>9906</v>
      </c>
      <c r="B2218" t="s">
        <v>10207</v>
      </c>
      <c r="C2218" t="s">
        <v>8708</v>
      </c>
      <c r="F2218" s="2">
        <f>VLOOKUP(A2218,Izračun!A:J,10,0)</f>
        <v>72.407610000000005</v>
      </c>
      <c r="H2218">
        <f>VLOOKUP(A2218,Izračun!A:F,6,0)</f>
        <v>0</v>
      </c>
      <c r="J2218" t="s">
        <v>14574</v>
      </c>
      <c r="M2218" t="s">
        <v>8709</v>
      </c>
      <c r="Q2218" s="3" t="str">
        <f ca="1">IF(VLOOKUP(A2218,Izračun!A:Q,17,0)=0," ",VLOOKUP(A2218,Izračun!A:Q,17,0))</f>
        <v xml:space="preserve"> </v>
      </c>
      <c r="R2218" t="s">
        <v>8710</v>
      </c>
      <c r="S2218" t="str">
        <f ca="1">Izračun!$T$1</f>
        <v>0</v>
      </c>
    </row>
    <row r="2219" spans="1:19" x14ac:dyDescent="0.25">
      <c r="A2219" t="s">
        <v>6040</v>
      </c>
      <c r="B2219" t="s">
        <v>13198</v>
      </c>
      <c r="C2219" t="s">
        <v>8708</v>
      </c>
      <c r="F2219" s="2">
        <f>VLOOKUP(A2219,Izračun!A:J,10,0)</f>
        <v>72.497280000000003</v>
      </c>
      <c r="H2219">
        <f>VLOOKUP(A2219,Izračun!A:F,6,0)</f>
        <v>2</v>
      </c>
      <c r="J2219" t="s">
        <v>14574</v>
      </c>
      <c r="M2219" t="s">
        <v>8709</v>
      </c>
      <c r="Q2219" s="3" t="str">
        <f ca="1">IF(VLOOKUP(A2219,Izračun!A:Q,17,0)=0," ",VLOOKUP(A2219,Izračun!A:Q,17,0))</f>
        <v xml:space="preserve"> </v>
      </c>
      <c r="R2219" t="s">
        <v>8710</v>
      </c>
      <c r="S2219" t="str">
        <f ca="1">Izračun!$T$1</f>
        <v>0</v>
      </c>
    </row>
    <row r="2220" spans="1:19" x14ac:dyDescent="0.25">
      <c r="A2220" t="s">
        <v>4703</v>
      </c>
      <c r="B2220" t="s">
        <v>13139</v>
      </c>
      <c r="C2220" t="s">
        <v>8708</v>
      </c>
      <c r="F2220" s="2">
        <f>VLOOKUP(A2220,Izračun!A:J,10,0)</f>
        <v>72.553888000000001</v>
      </c>
      <c r="H2220">
        <f>VLOOKUP(A2220,Izračun!A:F,6,0)</f>
        <v>7</v>
      </c>
      <c r="J2220" t="s">
        <v>14574</v>
      </c>
      <c r="M2220" t="s">
        <v>8709</v>
      </c>
      <c r="Q2220" s="3" t="str">
        <f ca="1">IF(VLOOKUP(A2220,Izračun!A:Q,17,0)=0," ",VLOOKUP(A2220,Izračun!A:Q,17,0))</f>
        <v xml:space="preserve"> </v>
      </c>
      <c r="R2220" t="s">
        <v>8710</v>
      </c>
      <c r="S2220" t="str">
        <f ca="1">Izračun!$T$1</f>
        <v>0</v>
      </c>
    </row>
    <row r="2221" spans="1:19" x14ac:dyDescent="0.25">
      <c r="A2221" t="s">
        <v>6106</v>
      </c>
      <c r="B2221" t="s">
        <v>12624</v>
      </c>
      <c r="C2221" t="s">
        <v>8708</v>
      </c>
      <c r="F2221" s="2">
        <f>VLOOKUP(A2221,Izračun!A:J,10,0)</f>
        <v>72.672959999999989</v>
      </c>
      <c r="H2221">
        <f>VLOOKUP(A2221,Izračun!A:F,6,0)</f>
        <v>2</v>
      </c>
      <c r="J2221" t="s">
        <v>14574</v>
      </c>
      <c r="M2221" t="s">
        <v>8709</v>
      </c>
      <c r="Q2221" s="3" t="str">
        <f ca="1">IF(VLOOKUP(A2221,Izračun!A:Q,17,0)=0," ",VLOOKUP(A2221,Izračun!A:Q,17,0))</f>
        <v xml:space="preserve"> </v>
      </c>
      <c r="R2221" t="s">
        <v>8710</v>
      </c>
      <c r="S2221" t="str">
        <f ca="1">Izračun!$T$1</f>
        <v>0</v>
      </c>
    </row>
    <row r="2222" spans="1:19" x14ac:dyDescent="0.25">
      <c r="A2222" t="s">
        <v>1466</v>
      </c>
      <c r="B2222" t="s">
        <v>13177</v>
      </c>
      <c r="C2222" t="s">
        <v>8708</v>
      </c>
      <c r="F2222" s="2">
        <f>VLOOKUP(A2222,Izračun!A:J,10,0)</f>
        <v>72.965760000000003</v>
      </c>
      <c r="H2222">
        <f>VLOOKUP(A2222,Izračun!A:F,6,0)</f>
        <v>0</v>
      </c>
      <c r="J2222" t="s">
        <v>14574</v>
      </c>
      <c r="M2222" t="s">
        <v>8709</v>
      </c>
      <c r="Q2222" s="3" t="str">
        <f ca="1">IF(VLOOKUP(A2222,Izračun!A:Q,17,0)=0," ",VLOOKUP(A2222,Izračun!A:Q,17,0))</f>
        <v xml:space="preserve"> </v>
      </c>
      <c r="R2222" t="s">
        <v>8710</v>
      </c>
      <c r="S2222" t="str">
        <f ca="1">Izračun!$T$1</f>
        <v>0</v>
      </c>
    </row>
    <row r="2223" spans="1:19" x14ac:dyDescent="0.25">
      <c r="A2223" t="s">
        <v>14310</v>
      </c>
      <c r="B2223" t="s">
        <v>14709</v>
      </c>
      <c r="C2223" t="s">
        <v>8708</v>
      </c>
      <c r="F2223" s="2">
        <f>VLOOKUP(A2223,Izračun!A:J,10,0)</f>
        <v>73.252459999999999</v>
      </c>
      <c r="H2223">
        <f>VLOOKUP(A2223,Izračun!A:F,6,0)</f>
        <v>0</v>
      </c>
      <c r="J2223" t="s">
        <v>14574</v>
      </c>
      <c r="M2223" t="s">
        <v>8709</v>
      </c>
      <c r="Q2223" s="3" t="str">
        <f ca="1">IF(VLOOKUP(A2223,Izračun!A:Q,17,0)=0," ",VLOOKUP(A2223,Izračun!A:Q,17,0))</f>
        <v xml:space="preserve"> </v>
      </c>
      <c r="R2223" t="s">
        <v>8710</v>
      </c>
      <c r="S2223" t="str">
        <f ca="1">Izračun!$T$1</f>
        <v>0</v>
      </c>
    </row>
    <row r="2224" spans="1:19" x14ac:dyDescent="0.25">
      <c r="A2224" t="s">
        <v>5579</v>
      </c>
      <c r="B2224" t="s">
        <v>9055</v>
      </c>
      <c r="C2224" t="s">
        <v>8708</v>
      </c>
      <c r="F2224" s="2">
        <f>VLOOKUP(A2224,Izračun!A:J,10,0)</f>
        <v>73.372264000000001</v>
      </c>
      <c r="H2224">
        <f>VLOOKUP(A2224,Izračun!A:F,6,0)</f>
        <v>17</v>
      </c>
      <c r="J2224" t="s">
        <v>14574</v>
      </c>
      <c r="M2224" t="s">
        <v>8709</v>
      </c>
      <c r="Q2224" s="3" t="str">
        <f ca="1">IF(VLOOKUP(A2224,Izračun!A:Q,17,0)=0," ",VLOOKUP(A2224,Izračun!A:Q,17,0))</f>
        <v xml:space="preserve"> </v>
      </c>
      <c r="R2224" t="s">
        <v>8710</v>
      </c>
      <c r="S2224" t="str">
        <f ca="1">Izračun!$T$1</f>
        <v>0</v>
      </c>
    </row>
    <row r="2225" spans="1:19" x14ac:dyDescent="0.25">
      <c r="A2225" t="s">
        <v>2957</v>
      </c>
      <c r="B2225" t="s">
        <v>14729</v>
      </c>
      <c r="C2225" t="s">
        <v>8708</v>
      </c>
      <c r="F2225" s="2">
        <f>VLOOKUP(A2225,Izračun!A:J,10,0)</f>
        <v>73.828299999999999</v>
      </c>
      <c r="H2225">
        <f>VLOOKUP(A2225,Izračun!A:F,6,0)</f>
        <v>10</v>
      </c>
      <c r="J2225" t="s">
        <v>14574</v>
      </c>
      <c r="M2225" t="s">
        <v>8709</v>
      </c>
      <c r="Q2225" s="3" t="str">
        <f ca="1">IF(VLOOKUP(A2225,Izračun!A:Q,17,0)=0," ",VLOOKUP(A2225,Izračun!A:Q,17,0))</f>
        <v xml:space="preserve"> </v>
      </c>
      <c r="R2225" t="s">
        <v>8710</v>
      </c>
      <c r="S2225" t="str">
        <f ca="1">Izračun!$T$1</f>
        <v>0</v>
      </c>
    </row>
    <row r="2226" spans="1:19" x14ac:dyDescent="0.25">
      <c r="A2226" t="s">
        <v>12135</v>
      </c>
      <c r="B2226" t="s">
        <v>12749</v>
      </c>
      <c r="C2226" t="s">
        <v>8708</v>
      </c>
      <c r="F2226" s="2">
        <f>VLOOKUP(A2226,Izračun!A:J,10,0)</f>
        <v>73.879061759999999</v>
      </c>
      <c r="H2226">
        <f>VLOOKUP(A2226,Izračun!A:F,6,0)</f>
        <v>7</v>
      </c>
      <c r="J2226" t="s">
        <v>14574</v>
      </c>
      <c r="M2226" t="s">
        <v>8709</v>
      </c>
      <c r="Q2226" s="3">
        <f ca="1">IF(VLOOKUP(A2226,Izračun!A:Q,17,0)=0," ",VLOOKUP(A2226,Izračun!A:Q,17,0))</f>
        <v>69.261620399999998</v>
      </c>
      <c r="R2226" t="s">
        <v>8710</v>
      </c>
      <c r="S2226" t="str">
        <f ca="1">Izračun!$T$1</f>
        <v>0</v>
      </c>
    </row>
    <row r="2227" spans="1:19" x14ac:dyDescent="0.25">
      <c r="A2227" t="s">
        <v>4104</v>
      </c>
      <c r="B2227" t="s">
        <v>10866</v>
      </c>
      <c r="C2227" t="s">
        <v>8708</v>
      </c>
      <c r="F2227" s="2">
        <f>VLOOKUP(A2227,Izračun!A:J,10,0)</f>
        <v>73.917360000000002</v>
      </c>
      <c r="H2227">
        <f>VLOOKUP(A2227,Izračun!A:F,6,0)</f>
        <v>7</v>
      </c>
      <c r="J2227" t="s">
        <v>14574</v>
      </c>
      <c r="M2227" t="s">
        <v>8709</v>
      </c>
      <c r="Q2227" s="3" t="str">
        <f ca="1">IF(VLOOKUP(A2227,Izračun!A:Q,17,0)=0," ",VLOOKUP(A2227,Izračun!A:Q,17,0))</f>
        <v xml:space="preserve"> </v>
      </c>
      <c r="R2227" t="s">
        <v>8710</v>
      </c>
      <c r="S2227" t="str">
        <f ca="1">Izračun!$T$1</f>
        <v>0</v>
      </c>
    </row>
    <row r="2228" spans="1:19" x14ac:dyDescent="0.25">
      <c r="A2228" t="s">
        <v>10679</v>
      </c>
      <c r="B2228" t="s">
        <v>12599</v>
      </c>
      <c r="C2228" t="s">
        <v>8708</v>
      </c>
      <c r="F2228" s="2">
        <f>VLOOKUP(A2228,Izračun!A:J,10,0)</f>
        <v>74.195520000000002</v>
      </c>
      <c r="H2228">
        <f>VLOOKUP(A2228,Izračun!A:F,6,0)</f>
        <v>1</v>
      </c>
      <c r="J2228" t="s">
        <v>14574</v>
      </c>
      <c r="M2228" t="s">
        <v>8709</v>
      </c>
      <c r="Q2228" s="3" t="str">
        <f ca="1">IF(VLOOKUP(A2228,Izračun!A:Q,17,0)=0," ",VLOOKUP(A2228,Izračun!A:Q,17,0))</f>
        <v xml:space="preserve"> </v>
      </c>
      <c r="R2228" t="s">
        <v>8710</v>
      </c>
      <c r="S2228" t="str">
        <f ca="1">Izračun!$T$1</f>
        <v>0</v>
      </c>
    </row>
    <row r="2229" spans="1:19" x14ac:dyDescent="0.25">
      <c r="A2229" t="s">
        <v>11503</v>
      </c>
      <c r="B2229" t="s">
        <v>12821</v>
      </c>
      <c r="C2229" t="s">
        <v>8708</v>
      </c>
      <c r="F2229" s="2">
        <f>VLOOKUP(A2229,Izračun!A:J,10,0)</f>
        <v>74.554199999999994</v>
      </c>
      <c r="H2229">
        <f>VLOOKUP(A2229,Izračun!A:F,6,0)</f>
        <v>24</v>
      </c>
      <c r="J2229" t="s">
        <v>14574</v>
      </c>
      <c r="M2229" t="s">
        <v>8709</v>
      </c>
      <c r="Q2229" s="3" t="str">
        <f ca="1">IF(VLOOKUP(A2229,Izračun!A:Q,17,0)=0," ",VLOOKUP(A2229,Izračun!A:Q,17,0))</f>
        <v xml:space="preserve"> </v>
      </c>
      <c r="R2229" t="s">
        <v>8710</v>
      </c>
      <c r="S2229" t="str">
        <f ca="1">Izračun!$T$1</f>
        <v>0</v>
      </c>
    </row>
    <row r="2230" spans="1:19" x14ac:dyDescent="0.25">
      <c r="A2230" t="s">
        <v>12126</v>
      </c>
      <c r="B2230" t="s">
        <v>13373</v>
      </c>
      <c r="C2230" t="s">
        <v>8708</v>
      </c>
      <c r="F2230" s="2">
        <f>VLOOKUP(A2230,Izračun!A:J,10,0)</f>
        <v>74.724999999999994</v>
      </c>
      <c r="H2230">
        <f>VLOOKUP(A2230,Izračun!A:F,6,0)</f>
        <v>0</v>
      </c>
      <c r="J2230" t="s">
        <v>14574</v>
      </c>
      <c r="M2230" t="s">
        <v>8709</v>
      </c>
      <c r="Q2230" s="3" t="str">
        <f ca="1">IF(VLOOKUP(A2230,Izračun!A:Q,17,0)=0," ",VLOOKUP(A2230,Izračun!A:Q,17,0))</f>
        <v xml:space="preserve"> </v>
      </c>
      <c r="R2230" t="s">
        <v>8710</v>
      </c>
      <c r="S2230" t="str">
        <f ca="1">Izračun!$T$1</f>
        <v>0</v>
      </c>
    </row>
    <row r="2231" spans="1:19" x14ac:dyDescent="0.25">
      <c r="A2231" t="s">
        <v>12052</v>
      </c>
      <c r="B2231" t="s">
        <v>14037</v>
      </c>
      <c r="C2231" t="s">
        <v>8708</v>
      </c>
      <c r="F2231" s="2">
        <f>VLOOKUP(A2231,Izračun!A:J,10,0)</f>
        <v>74.863103999999993</v>
      </c>
      <c r="H2231">
        <f>VLOOKUP(A2231,Izračun!A:F,6,0)</f>
        <v>5</v>
      </c>
      <c r="J2231" t="s">
        <v>14574</v>
      </c>
      <c r="M2231" t="s">
        <v>8709</v>
      </c>
      <c r="Q2231" s="3">
        <f ca="1">IF(VLOOKUP(A2231,Izračun!A:Q,17,0)=0," ",VLOOKUP(A2231,Izračun!A:Q,17,0))</f>
        <v>70.184159999999991</v>
      </c>
      <c r="R2231" t="s">
        <v>8710</v>
      </c>
      <c r="S2231" t="str">
        <f ca="1">Izračun!$T$1</f>
        <v>0</v>
      </c>
    </row>
    <row r="2232" spans="1:19" x14ac:dyDescent="0.25">
      <c r="A2232" t="s">
        <v>11237</v>
      </c>
      <c r="B2232" t="s">
        <v>12852</v>
      </c>
      <c r="C2232" t="s">
        <v>8708</v>
      </c>
      <c r="F2232" s="2">
        <f>VLOOKUP(A2232,Izračun!A:J,10,0)</f>
        <v>74.909952000000004</v>
      </c>
      <c r="H2232">
        <f>VLOOKUP(A2232,Izračun!A:F,6,0)</f>
        <v>0</v>
      </c>
      <c r="J2232" t="s">
        <v>14574</v>
      </c>
      <c r="M2232" t="s">
        <v>8709</v>
      </c>
      <c r="Q2232" s="3" t="str">
        <f ca="1">IF(VLOOKUP(A2232,Izračun!A:Q,17,0)=0," ",VLOOKUP(A2232,Izračun!A:Q,17,0))</f>
        <v xml:space="preserve"> </v>
      </c>
      <c r="R2232" t="s">
        <v>8710</v>
      </c>
      <c r="S2232" t="str">
        <f ca="1">Izračun!$T$1</f>
        <v>0</v>
      </c>
    </row>
    <row r="2233" spans="1:19" x14ac:dyDescent="0.25">
      <c r="A2233" t="s">
        <v>1668</v>
      </c>
      <c r="B2233" t="s">
        <v>10990</v>
      </c>
      <c r="C2233" t="s">
        <v>8708</v>
      </c>
      <c r="F2233" s="2">
        <f>VLOOKUP(A2233,Izračun!A:J,10,0)</f>
        <v>75.245940000000004</v>
      </c>
      <c r="H2233">
        <f>VLOOKUP(A2233,Izračun!A:F,6,0)</f>
        <v>1</v>
      </c>
      <c r="J2233" t="s">
        <v>14574</v>
      </c>
      <c r="M2233" t="s">
        <v>8709</v>
      </c>
      <c r="Q2233" s="3" t="str">
        <f ca="1">IF(VLOOKUP(A2233,Izračun!A:Q,17,0)=0," ",VLOOKUP(A2233,Izračun!A:Q,17,0))</f>
        <v xml:space="preserve"> </v>
      </c>
      <c r="R2233" t="s">
        <v>8710</v>
      </c>
      <c r="S2233" t="str">
        <f ca="1">Izračun!$T$1</f>
        <v>0</v>
      </c>
    </row>
    <row r="2234" spans="1:19" x14ac:dyDescent="0.25">
      <c r="A2234" t="s">
        <v>13298</v>
      </c>
      <c r="B2234" t="s">
        <v>13684</v>
      </c>
      <c r="C2234" t="s">
        <v>8708</v>
      </c>
      <c r="F2234" s="2">
        <f>VLOOKUP(A2234,Izračun!A:J,10,0)</f>
        <v>75.322800000000001</v>
      </c>
      <c r="H2234">
        <f>VLOOKUP(A2234,Izračun!A:F,6,0)</f>
        <v>19</v>
      </c>
      <c r="J2234" t="s">
        <v>14574</v>
      </c>
      <c r="M2234" t="s">
        <v>8709</v>
      </c>
      <c r="Q2234" s="3" t="str">
        <f ca="1">IF(VLOOKUP(A2234,Izračun!A:Q,17,0)=0," ",VLOOKUP(A2234,Izračun!A:Q,17,0))</f>
        <v xml:space="preserve"> </v>
      </c>
      <c r="R2234" t="s">
        <v>8710</v>
      </c>
      <c r="S2234" t="str">
        <f ca="1">Izračun!$T$1</f>
        <v>0</v>
      </c>
    </row>
    <row r="2235" spans="1:19" x14ac:dyDescent="0.25">
      <c r="A2235" t="s">
        <v>7474</v>
      </c>
      <c r="B2235" t="s">
        <v>8817</v>
      </c>
      <c r="C2235" t="s">
        <v>8708</v>
      </c>
      <c r="F2235" s="2">
        <f>VLOOKUP(A2235,Izračun!A:J,10,0)</f>
        <v>75.382580000000004</v>
      </c>
      <c r="H2235">
        <f>VLOOKUP(A2235,Izračun!A:F,6,0)</f>
        <v>0</v>
      </c>
      <c r="J2235" t="s">
        <v>14574</v>
      </c>
      <c r="M2235" t="s">
        <v>8709</v>
      </c>
      <c r="Q2235" s="3" t="str">
        <f ca="1">IF(VLOOKUP(A2235,Izračun!A:Q,17,0)=0," ",VLOOKUP(A2235,Izračun!A:Q,17,0))</f>
        <v xml:space="preserve"> </v>
      </c>
      <c r="R2235" t="s">
        <v>8710</v>
      </c>
      <c r="S2235" t="str">
        <f ca="1">Izračun!$T$1</f>
        <v>0</v>
      </c>
    </row>
    <row r="2236" spans="1:19" x14ac:dyDescent="0.25">
      <c r="A2236" t="s">
        <v>6453</v>
      </c>
      <c r="B2236" t="s">
        <v>10973</v>
      </c>
      <c r="C2236" t="s">
        <v>8708</v>
      </c>
      <c r="F2236" s="2">
        <f>VLOOKUP(A2236,Izračun!A:J,10,0)</f>
        <v>75.436991999999989</v>
      </c>
      <c r="H2236">
        <f>VLOOKUP(A2236,Izračun!A:F,6,0)</f>
        <v>1</v>
      </c>
      <c r="J2236" t="s">
        <v>14574</v>
      </c>
      <c r="M2236" t="s">
        <v>8709</v>
      </c>
      <c r="Q2236" s="3" t="str">
        <f ca="1">IF(VLOOKUP(A2236,Izračun!A:Q,17,0)=0," ",VLOOKUP(A2236,Izračun!A:Q,17,0))</f>
        <v xml:space="preserve"> </v>
      </c>
      <c r="R2236" t="s">
        <v>8710</v>
      </c>
      <c r="S2236" t="str">
        <f ca="1">Izračun!$T$1</f>
        <v>0</v>
      </c>
    </row>
    <row r="2237" spans="1:19" x14ac:dyDescent="0.25">
      <c r="A2237" t="s">
        <v>2948</v>
      </c>
      <c r="B2237" t="s">
        <v>9391</v>
      </c>
      <c r="C2237" t="s">
        <v>8708</v>
      </c>
      <c r="F2237" s="2">
        <f>VLOOKUP(A2237,Izračun!A:J,10,0)</f>
        <v>75.472245119999997</v>
      </c>
      <c r="H2237">
        <f>VLOOKUP(A2237,Izračun!A:F,6,0)</f>
        <v>10</v>
      </c>
      <c r="J2237" t="s">
        <v>14574</v>
      </c>
      <c r="M2237" t="s">
        <v>8709</v>
      </c>
      <c r="Q2237" s="3" t="str">
        <f ca="1">IF(VLOOKUP(A2237,Izračun!A:Q,17,0)=0," ",VLOOKUP(A2237,Izračun!A:Q,17,0))</f>
        <v xml:space="preserve"> </v>
      </c>
      <c r="R2237" t="s">
        <v>8710</v>
      </c>
      <c r="S2237" t="str">
        <f ca="1">Izračun!$T$1</f>
        <v>0</v>
      </c>
    </row>
    <row r="2238" spans="1:19" x14ac:dyDescent="0.25">
      <c r="A2238" t="s">
        <v>4079</v>
      </c>
      <c r="B2238" t="s">
        <v>10911</v>
      </c>
      <c r="C2238" t="s">
        <v>8708</v>
      </c>
      <c r="F2238" s="2">
        <f>VLOOKUP(A2238,Izračun!A:J,10,0)</f>
        <v>66.026399999999995</v>
      </c>
      <c r="H2238">
        <f>VLOOKUP(A2238,Izračun!A:F,6,0)</f>
        <v>14</v>
      </c>
      <c r="J2238" t="s">
        <v>14574</v>
      </c>
      <c r="M2238" t="s">
        <v>8709</v>
      </c>
      <c r="Q2238" s="3" t="str">
        <f ca="1">IF(VLOOKUP(A2238,Izračun!A:Q,17,0)=0," ",VLOOKUP(A2238,Izračun!A:Q,17,0))</f>
        <v xml:space="preserve"> </v>
      </c>
      <c r="R2238" t="s">
        <v>8710</v>
      </c>
      <c r="S2238" t="str">
        <f ca="1">Izračun!$T$1</f>
        <v>0</v>
      </c>
    </row>
    <row r="2239" spans="1:19" x14ac:dyDescent="0.25">
      <c r="A2239" t="s">
        <v>6920</v>
      </c>
      <c r="B2239" t="s">
        <v>13224</v>
      </c>
      <c r="C2239" t="s">
        <v>8708</v>
      </c>
      <c r="F2239" s="2">
        <f>VLOOKUP(A2239,Izračun!A:J,10,0)</f>
        <v>75.858623999999992</v>
      </c>
      <c r="H2239">
        <f>VLOOKUP(A2239,Izračun!A:F,6,0)</f>
        <v>0</v>
      </c>
      <c r="J2239" t="s">
        <v>14574</v>
      </c>
      <c r="M2239" t="s">
        <v>8709</v>
      </c>
      <c r="Q2239" s="3" t="str">
        <f ca="1">IF(VLOOKUP(A2239,Izračun!A:Q,17,0)=0," ",VLOOKUP(A2239,Izračun!A:Q,17,0))</f>
        <v xml:space="preserve"> </v>
      </c>
      <c r="R2239" t="s">
        <v>8710</v>
      </c>
      <c r="S2239" t="str">
        <f ca="1">Izračun!$T$1</f>
        <v>0</v>
      </c>
    </row>
    <row r="2240" spans="1:19" x14ac:dyDescent="0.25">
      <c r="A2240" t="s">
        <v>10113</v>
      </c>
      <c r="B2240" t="s">
        <v>12415</v>
      </c>
      <c r="C2240" t="s">
        <v>8708</v>
      </c>
      <c r="F2240" s="2">
        <f>VLOOKUP(A2240,Izračun!A:J,10,0)</f>
        <v>75.870335999999995</v>
      </c>
      <c r="H2240">
        <f>VLOOKUP(A2240,Izračun!A:F,6,0)</f>
        <v>0</v>
      </c>
      <c r="J2240" t="s">
        <v>14574</v>
      </c>
      <c r="M2240" t="s">
        <v>8709</v>
      </c>
      <c r="Q2240" s="3" t="str">
        <f ca="1">IF(VLOOKUP(A2240,Izračun!A:Q,17,0)=0," ",VLOOKUP(A2240,Izračun!A:Q,17,0))</f>
        <v xml:space="preserve"> </v>
      </c>
      <c r="R2240" t="s">
        <v>8710</v>
      </c>
      <c r="S2240" t="str">
        <f ca="1">Izračun!$T$1</f>
        <v>0</v>
      </c>
    </row>
    <row r="2241" spans="1:19" x14ac:dyDescent="0.25">
      <c r="A2241" t="s">
        <v>7356</v>
      </c>
      <c r="B2241" t="s">
        <v>8763</v>
      </c>
      <c r="C2241" t="s">
        <v>8708</v>
      </c>
      <c r="F2241" s="2">
        <f>VLOOKUP(A2241,Izračun!A:J,10,0)</f>
        <v>75.89376</v>
      </c>
      <c r="H2241">
        <f>VLOOKUP(A2241,Izračun!A:F,6,0)</f>
        <v>10</v>
      </c>
      <c r="J2241" t="s">
        <v>14574</v>
      </c>
      <c r="M2241" t="s">
        <v>8709</v>
      </c>
      <c r="Q2241" s="3">
        <f ca="1">IF(VLOOKUP(A2241,Izračun!A:Q,17,0)=0," ",VLOOKUP(A2241,Izračun!A:Q,17,0))</f>
        <v>71.150399999999991</v>
      </c>
      <c r="R2241" t="s">
        <v>8710</v>
      </c>
      <c r="S2241" t="str">
        <f ca="1">Izračun!$T$1</f>
        <v>0</v>
      </c>
    </row>
    <row r="2242" spans="1:19" x14ac:dyDescent="0.25">
      <c r="A2242" t="s">
        <v>7298</v>
      </c>
      <c r="B2242" t="s">
        <v>13192</v>
      </c>
      <c r="C2242" t="s">
        <v>8708</v>
      </c>
      <c r="F2242" s="2">
        <f>VLOOKUP(A2242,Izračun!A:J,10,0)</f>
        <v>75.930359999999993</v>
      </c>
      <c r="H2242">
        <f>VLOOKUP(A2242,Izračun!A:F,6,0)</f>
        <v>4</v>
      </c>
      <c r="J2242" t="s">
        <v>14574</v>
      </c>
      <c r="M2242" t="s">
        <v>8709</v>
      </c>
      <c r="Q2242" s="3" t="str">
        <f ca="1">IF(VLOOKUP(A2242,Izračun!A:Q,17,0)=0," ",VLOOKUP(A2242,Izračun!A:Q,17,0))</f>
        <v xml:space="preserve"> </v>
      </c>
      <c r="R2242" t="s">
        <v>8710</v>
      </c>
      <c r="S2242" t="str">
        <f ca="1">Izračun!$T$1</f>
        <v>0</v>
      </c>
    </row>
    <row r="2243" spans="1:19" x14ac:dyDescent="0.25">
      <c r="A2243" t="s">
        <v>4028</v>
      </c>
      <c r="B2243" t="s">
        <v>9023</v>
      </c>
      <c r="C2243" t="s">
        <v>8708</v>
      </c>
      <c r="F2243" s="2">
        <f>VLOOKUP(A2243,Izračun!A:J,10,0)</f>
        <v>76.032839999999993</v>
      </c>
      <c r="H2243">
        <f>VLOOKUP(A2243,Izračun!A:F,6,0)</f>
        <v>9</v>
      </c>
      <c r="J2243" t="s">
        <v>14574</v>
      </c>
      <c r="M2243" t="s">
        <v>8709</v>
      </c>
      <c r="Q2243" s="3" t="str">
        <f ca="1">IF(VLOOKUP(A2243,Izračun!A:Q,17,0)=0," ",VLOOKUP(A2243,Izračun!A:Q,17,0))</f>
        <v xml:space="preserve"> </v>
      </c>
      <c r="R2243" t="s">
        <v>8710</v>
      </c>
      <c r="S2243" t="str">
        <f ca="1">Izračun!$T$1</f>
        <v>0</v>
      </c>
    </row>
    <row r="2244" spans="1:19" x14ac:dyDescent="0.25">
      <c r="A2244" t="s">
        <v>5106</v>
      </c>
      <c r="B2244" t="s">
        <v>10434</v>
      </c>
      <c r="C2244" t="s">
        <v>8708</v>
      </c>
      <c r="F2244" s="2">
        <f>VLOOKUP(A2244,Izračun!A:J,10,0)</f>
        <v>76.037051439999999</v>
      </c>
      <c r="H2244">
        <f>VLOOKUP(A2244,Izračun!A:F,6,0)</f>
        <v>4</v>
      </c>
      <c r="J2244" t="s">
        <v>14574</v>
      </c>
      <c r="M2244" t="s">
        <v>8709</v>
      </c>
      <c r="Q2244" s="3" t="str">
        <f ca="1">IF(VLOOKUP(A2244,Izračun!A:Q,17,0)=0," ",VLOOKUP(A2244,Izračun!A:Q,17,0))</f>
        <v xml:space="preserve"> </v>
      </c>
      <c r="R2244" t="s">
        <v>8710</v>
      </c>
      <c r="S2244" t="str">
        <f ca="1">Izračun!$T$1</f>
        <v>0</v>
      </c>
    </row>
    <row r="2245" spans="1:19" x14ac:dyDescent="0.25">
      <c r="A2245" t="s">
        <v>6122</v>
      </c>
      <c r="B2245" t="s">
        <v>9485</v>
      </c>
      <c r="C2245" t="s">
        <v>8708</v>
      </c>
      <c r="F2245" s="2">
        <f>VLOOKUP(A2245,Izračun!A:J,10,0)</f>
        <v>76.06944</v>
      </c>
      <c r="H2245">
        <f>VLOOKUP(A2245,Izračun!A:F,6,0)</f>
        <v>19</v>
      </c>
      <c r="J2245" t="s">
        <v>14574</v>
      </c>
      <c r="M2245" t="s">
        <v>8709</v>
      </c>
      <c r="Q2245" s="3" t="str">
        <f ca="1">IF(VLOOKUP(A2245,Izračun!A:Q,17,0)=0," ",VLOOKUP(A2245,Izračun!A:Q,17,0))</f>
        <v xml:space="preserve"> </v>
      </c>
      <c r="R2245" t="s">
        <v>8710</v>
      </c>
      <c r="S2245" t="str">
        <f ca="1">Izračun!$T$1</f>
        <v>0</v>
      </c>
    </row>
    <row r="2246" spans="1:19" x14ac:dyDescent="0.25">
      <c r="A2246" t="s">
        <v>7394</v>
      </c>
      <c r="B2246" t="s">
        <v>13145</v>
      </c>
      <c r="C2246" t="s">
        <v>8708</v>
      </c>
      <c r="F2246" s="2">
        <f>VLOOKUP(A2246,Izračun!A:J,10,0)</f>
        <v>76.183632000000003</v>
      </c>
      <c r="H2246">
        <f>VLOOKUP(A2246,Izračun!A:F,6,0)</f>
        <v>0</v>
      </c>
      <c r="J2246" t="s">
        <v>14574</v>
      </c>
      <c r="M2246" t="s">
        <v>8709</v>
      </c>
      <c r="Q2246" s="3" t="str">
        <f ca="1">IF(VLOOKUP(A2246,Izračun!A:Q,17,0)=0," ",VLOOKUP(A2246,Izračun!A:Q,17,0))</f>
        <v xml:space="preserve"> </v>
      </c>
      <c r="R2246" t="s">
        <v>8710</v>
      </c>
      <c r="S2246" t="str">
        <f ca="1">Izračun!$T$1</f>
        <v>0</v>
      </c>
    </row>
    <row r="2247" spans="1:19" x14ac:dyDescent="0.25">
      <c r="A2247" t="s">
        <v>10338</v>
      </c>
      <c r="B2247" t="s">
        <v>12462</v>
      </c>
      <c r="C2247" t="s">
        <v>8708</v>
      </c>
      <c r="F2247" s="2">
        <f>VLOOKUP(A2247,Izračun!A:J,10,0)</f>
        <v>76.264327679999994</v>
      </c>
      <c r="H2247">
        <f>VLOOKUP(A2247,Izračun!A:F,6,0)</f>
        <v>10</v>
      </c>
      <c r="J2247" t="s">
        <v>14574</v>
      </c>
      <c r="M2247" t="s">
        <v>8709</v>
      </c>
      <c r="Q2247" s="3" t="str">
        <f ca="1">IF(VLOOKUP(A2247,Izračun!A:Q,17,0)=0," ",VLOOKUP(A2247,Izračun!A:Q,17,0))</f>
        <v xml:space="preserve"> </v>
      </c>
      <c r="R2247" t="s">
        <v>8710</v>
      </c>
      <c r="S2247" t="str">
        <f ca="1">Izračun!$T$1</f>
        <v>0</v>
      </c>
    </row>
    <row r="2248" spans="1:19" x14ac:dyDescent="0.25">
      <c r="A2248" t="s">
        <v>10352</v>
      </c>
      <c r="B2248" t="s">
        <v>10906</v>
      </c>
      <c r="C2248" t="s">
        <v>8708</v>
      </c>
      <c r="F2248" s="2">
        <f>VLOOKUP(A2248,Izračun!A:J,10,0)</f>
        <v>63.689856000000006</v>
      </c>
      <c r="H2248">
        <f>VLOOKUP(A2248,Izračun!A:F,6,0)</f>
        <v>56</v>
      </c>
      <c r="J2248" t="s">
        <v>14574</v>
      </c>
      <c r="M2248" t="s">
        <v>8709</v>
      </c>
      <c r="Q2248" s="3">
        <f ca="1">IF(VLOOKUP(A2248,Izračun!A:Q,17,0)=0," ",VLOOKUP(A2248,Izračun!A:Q,17,0))</f>
        <v>59.709240000000001</v>
      </c>
      <c r="R2248" t="s">
        <v>8710</v>
      </c>
      <c r="S2248" t="str">
        <f ca="1">Izračun!$T$1</f>
        <v>0</v>
      </c>
    </row>
    <row r="2249" spans="1:19" x14ac:dyDescent="0.25">
      <c r="A2249" t="s">
        <v>368</v>
      </c>
      <c r="B2249" t="s">
        <v>12859</v>
      </c>
      <c r="C2249" t="s">
        <v>8708</v>
      </c>
      <c r="F2249" s="2">
        <f>VLOOKUP(A2249,Izračun!A:J,10,0)</f>
        <v>74.784779999999998</v>
      </c>
      <c r="H2249">
        <f>VLOOKUP(A2249,Izračun!A:F,6,0)</f>
        <v>9</v>
      </c>
      <c r="J2249" t="s">
        <v>14574</v>
      </c>
      <c r="M2249" t="s">
        <v>8709</v>
      </c>
      <c r="Q2249" s="3" t="str">
        <f ca="1">IF(VLOOKUP(A2249,Izračun!A:Q,17,0)=0," ",VLOOKUP(A2249,Izračun!A:Q,17,0))</f>
        <v xml:space="preserve"> </v>
      </c>
      <c r="R2249" t="s">
        <v>8710</v>
      </c>
      <c r="S2249" t="str">
        <f ca="1">Izračun!$T$1</f>
        <v>0</v>
      </c>
    </row>
    <row r="2250" spans="1:19" x14ac:dyDescent="0.25">
      <c r="A2250" t="s">
        <v>13503</v>
      </c>
      <c r="B2250" t="s">
        <v>14096</v>
      </c>
      <c r="C2250" t="s">
        <v>8708</v>
      </c>
      <c r="F2250" s="2">
        <f>VLOOKUP(A2250,Izračun!A:J,10,0)</f>
        <v>77.810379999999995</v>
      </c>
      <c r="H2250">
        <f>VLOOKUP(A2250,Izračun!A:F,6,0)</f>
        <v>13</v>
      </c>
      <c r="J2250" t="s">
        <v>14574</v>
      </c>
      <c r="M2250" t="s">
        <v>8709</v>
      </c>
      <c r="Q2250" s="3" t="str">
        <f ca="1">IF(VLOOKUP(A2250,Izračun!A:Q,17,0)=0," ",VLOOKUP(A2250,Izračun!A:Q,17,0))</f>
        <v xml:space="preserve"> </v>
      </c>
      <c r="R2250" t="s">
        <v>8710</v>
      </c>
      <c r="S2250" t="str">
        <f ca="1">Izračun!$T$1</f>
        <v>0</v>
      </c>
    </row>
    <row r="2251" spans="1:19" x14ac:dyDescent="0.25">
      <c r="A2251" t="s">
        <v>4399</v>
      </c>
      <c r="B2251" t="s">
        <v>9480</v>
      </c>
      <c r="C2251" t="s">
        <v>8708</v>
      </c>
      <c r="F2251" s="2">
        <f>VLOOKUP(A2251,Izračun!A:J,10,0)</f>
        <v>78.247872000000001</v>
      </c>
      <c r="H2251">
        <f>VLOOKUP(A2251,Izračun!A:F,6,0)</f>
        <v>6</v>
      </c>
      <c r="J2251" t="s">
        <v>14574</v>
      </c>
      <c r="M2251" t="s">
        <v>8709</v>
      </c>
      <c r="Q2251" s="3" t="str">
        <f ca="1">IF(VLOOKUP(A2251,Izračun!A:Q,17,0)=0," ",VLOOKUP(A2251,Izračun!A:Q,17,0))</f>
        <v xml:space="preserve"> </v>
      </c>
      <c r="R2251" t="s">
        <v>8710</v>
      </c>
      <c r="S2251" t="str">
        <f ca="1">Izračun!$T$1</f>
        <v>0</v>
      </c>
    </row>
    <row r="2252" spans="1:19" x14ac:dyDescent="0.25">
      <c r="A2252" t="s">
        <v>14395</v>
      </c>
      <c r="B2252" t="s">
        <v>14692</v>
      </c>
      <c r="C2252" t="s">
        <v>8708</v>
      </c>
      <c r="F2252" s="2">
        <f>VLOOKUP(A2252,Izračun!A:J,10,0)</f>
        <v>78.383536000000007</v>
      </c>
      <c r="H2252">
        <f>VLOOKUP(A2252,Izračun!A:F,6,0)</f>
        <v>8</v>
      </c>
      <c r="J2252" t="s">
        <v>14574</v>
      </c>
      <c r="M2252" t="s">
        <v>8709</v>
      </c>
      <c r="Q2252" s="3" t="str">
        <f ca="1">IF(VLOOKUP(A2252,Izračun!A:Q,17,0)=0," ",VLOOKUP(A2252,Izračun!A:Q,17,0))</f>
        <v xml:space="preserve"> </v>
      </c>
      <c r="R2252" t="s">
        <v>8710</v>
      </c>
      <c r="S2252" t="str">
        <f ca="1">Izračun!$T$1</f>
        <v>0</v>
      </c>
    </row>
    <row r="2253" spans="1:19" x14ac:dyDescent="0.25">
      <c r="A2253" t="s">
        <v>2949</v>
      </c>
      <c r="B2253" t="s">
        <v>9393</v>
      </c>
      <c r="C2253" t="s">
        <v>8708</v>
      </c>
      <c r="F2253" s="2">
        <f>VLOOKUP(A2253,Izračun!A:J,10,0)</f>
        <v>78.662711040000005</v>
      </c>
      <c r="H2253">
        <f>VLOOKUP(A2253,Izračun!A:F,6,0)</f>
        <v>5</v>
      </c>
      <c r="J2253" t="s">
        <v>14574</v>
      </c>
      <c r="M2253" t="s">
        <v>8709</v>
      </c>
      <c r="Q2253" s="3" t="str">
        <f ca="1">IF(VLOOKUP(A2253,Izračun!A:Q,17,0)=0," ",VLOOKUP(A2253,Izračun!A:Q,17,0))</f>
        <v xml:space="preserve"> </v>
      </c>
      <c r="R2253" t="s">
        <v>8710</v>
      </c>
      <c r="S2253" t="str">
        <f ca="1">Izračun!$T$1</f>
        <v>0</v>
      </c>
    </row>
    <row r="2254" spans="1:19" x14ac:dyDescent="0.25">
      <c r="A2254" t="s">
        <v>11359</v>
      </c>
      <c r="B2254" t="s">
        <v>12705</v>
      </c>
      <c r="C2254" t="s">
        <v>8708</v>
      </c>
      <c r="F2254" s="2">
        <f>VLOOKUP(A2254,Izračun!A:J,10,0)</f>
        <v>79.231679999999983</v>
      </c>
      <c r="H2254">
        <f>VLOOKUP(A2254,Izračun!A:F,6,0)</f>
        <v>9</v>
      </c>
      <c r="J2254" t="s">
        <v>14574</v>
      </c>
      <c r="M2254" t="s">
        <v>8709</v>
      </c>
      <c r="Q2254" s="3" t="str">
        <f ca="1">IF(VLOOKUP(A2254,Izračun!A:Q,17,0)=0," ",VLOOKUP(A2254,Izračun!A:Q,17,0))</f>
        <v xml:space="preserve"> </v>
      </c>
      <c r="R2254" t="s">
        <v>8710</v>
      </c>
      <c r="S2254" t="str">
        <f ca="1">Izračun!$T$1</f>
        <v>0</v>
      </c>
    </row>
    <row r="2255" spans="1:19" x14ac:dyDescent="0.25">
      <c r="A2255" t="s">
        <v>6073</v>
      </c>
      <c r="B2255" t="s">
        <v>13960</v>
      </c>
      <c r="C2255" t="s">
        <v>8708</v>
      </c>
      <c r="F2255" s="2">
        <f>VLOOKUP(A2255,Izračun!A:J,10,0)</f>
        <v>79.507400000000004</v>
      </c>
      <c r="H2255">
        <f>VLOOKUP(A2255,Izračun!A:F,6,0)</f>
        <v>8</v>
      </c>
      <c r="J2255" t="s">
        <v>14574</v>
      </c>
      <c r="M2255" t="s">
        <v>8709</v>
      </c>
      <c r="Q2255" s="3" t="str">
        <f ca="1">IF(VLOOKUP(A2255,Izračun!A:Q,17,0)=0," ",VLOOKUP(A2255,Izračun!A:Q,17,0))</f>
        <v xml:space="preserve"> </v>
      </c>
      <c r="R2255" t="s">
        <v>8710</v>
      </c>
      <c r="S2255" t="str">
        <f ca="1">Izračun!$T$1</f>
        <v>0</v>
      </c>
    </row>
    <row r="2256" spans="1:19" x14ac:dyDescent="0.25">
      <c r="A2256" t="s">
        <v>6971</v>
      </c>
      <c r="B2256" t="s">
        <v>9557</v>
      </c>
      <c r="C2256" t="s">
        <v>8708</v>
      </c>
      <c r="F2256" s="2">
        <f>VLOOKUP(A2256,Izračun!A:J,10,0)</f>
        <v>69.862079999999992</v>
      </c>
      <c r="H2256">
        <f>VLOOKUP(A2256,Izračun!A:F,6,0)</f>
        <v>8</v>
      </c>
      <c r="J2256" t="s">
        <v>14574</v>
      </c>
      <c r="M2256" t="s">
        <v>8709</v>
      </c>
      <c r="Q2256" s="3" t="str">
        <f ca="1">IF(VLOOKUP(A2256,Izračun!A:Q,17,0)=0," ",VLOOKUP(A2256,Izračun!A:Q,17,0))</f>
        <v xml:space="preserve"> </v>
      </c>
      <c r="R2256" t="s">
        <v>8710</v>
      </c>
      <c r="S2256" t="str">
        <f ca="1">Izračun!$T$1</f>
        <v>0</v>
      </c>
    </row>
    <row r="2257" spans="1:19" x14ac:dyDescent="0.25">
      <c r="A2257" t="s">
        <v>6473</v>
      </c>
      <c r="B2257" t="s">
        <v>12036</v>
      </c>
      <c r="C2257" t="s">
        <v>8708</v>
      </c>
      <c r="F2257" s="2">
        <f>VLOOKUP(A2257,Izračun!A:J,10,0)</f>
        <v>79.645259999999993</v>
      </c>
      <c r="H2257">
        <f>VLOOKUP(A2257,Izračun!A:F,6,0)</f>
        <v>4</v>
      </c>
      <c r="J2257" t="s">
        <v>14574</v>
      </c>
      <c r="M2257" t="s">
        <v>8709</v>
      </c>
      <c r="Q2257" s="3" t="str">
        <f ca="1">IF(VLOOKUP(A2257,Izračun!A:Q,17,0)=0," ",VLOOKUP(A2257,Izračun!A:Q,17,0))</f>
        <v xml:space="preserve"> </v>
      </c>
      <c r="R2257" t="s">
        <v>8710</v>
      </c>
      <c r="S2257" t="str">
        <f ca="1">Izračun!$T$1</f>
        <v>0</v>
      </c>
    </row>
    <row r="2258" spans="1:19" x14ac:dyDescent="0.25">
      <c r="A2258" t="s">
        <v>3110</v>
      </c>
      <c r="B2258" t="s">
        <v>9320</v>
      </c>
      <c r="C2258" t="s">
        <v>8708</v>
      </c>
      <c r="F2258" s="2">
        <f>VLOOKUP(A2258,Izračun!A:J,10,0)</f>
        <v>64.650240000000011</v>
      </c>
      <c r="H2258">
        <f>VLOOKUP(A2258,Izračun!A:F,6,0)</f>
        <v>111</v>
      </c>
      <c r="J2258" t="s">
        <v>14574</v>
      </c>
      <c r="M2258" t="s">
        <v>8709</v>
      </c>
      <c r="Q2258" s="3">
        <f ca="1">IF(VLOOKUP(A2258,Izračun!A:Q,17,0)=0," ",VLOOKUP(A2258,Izračun!A:Q,17,0))</f>
        <v>60.6096</v>
      </c>
      <c r="R2258" t="s">
        <v>8710</v>
      </c>
      <c r="S2258" t="str">
        <f ca="1">Izračun!$T$1</f>
        <v>0</v>
      </c>
    </row>
    <row r="2259" spans="1:19" x14ac:dyDescent="0.25">
      <c r="A2259" t="s">
        <v>7451</v>
      </c>
      <c r="B2259" t="s">
        <v>8815</v>
      </c>
      <c r="C2259" t="s">
        <v>8708</v>
      </c>
      <c r="F2259" s="2">
        <f>VLOOKUP(A2259,Izračun!A:J,10,0)</f>
        <v>79.970999999999989</v>
      </c>
      <c r="H2259">
        <f>VLOOKUP(A2259,Izračun!A:F,6,0)</f>
        <v>0</v>
      </c>
      <c r="J2259" t="s">
        <v>14574</v>
      </c>
      <c r="M2259" t="s">
        <v>8709</v>
      </c>
      <c r="Q2259" s="3" t="str">
        <f ca="1">IF(VLOOKUP(A2259,Izračun!A:Q,17,0)=0," ",VLOOKUP(A2259,Izračun!A:Q,17,0))</f>
        <v xml:space="preserve"> </v>
      </c>
      <c r="R2259" t="s">
        <v>8710</v>
      </c>
      <c r="S2259" t="str">
        <f ca="1">Izračun!$T$1</f>
        <v>0</v>
      </c>
    </row>
    <row r="2260" spans="1:19" x14ac:dyDescent="0.25">
      <c r="A2260" t="s">
        <v>5737</v>
      </c>
      <c r="B2260" t="s">
        <v>9179</v>
      </c>
      <c r="C2260" t="s">
        <v>8708</v>
      </c>
      <c r="F2260" s="2">
        <f>VLOOKUP(A2260,Izračun!A:J,10,0)</f>
        <v>79.981248000000008</v>
      </c>
      <c r="H2260">
        <f>VLOOKUP(A2260,Izračun!A:F,6,0)</f>
        <v>7</v>
      </c>
      <c r="J2260" t="s">
        <v>14574</v>
      </c>
      <c r="M2260" t="s">
        <v>8709</v>
      </c>
      <c r="Q2260" s="3" t="str">
        <f ca="1">IF(VLOOKUP(A2260,Izračun!A:Q,17,0)=0," ",VLOOKUP(A2260,Izračun!A:Q,17,0))</f>
        <v xml:space="preserve"> </v>
      </c>
      <c r="R2260" t="s">
        <v>8710</v>
      </c>
      <c r="S2260" t="str">
        <f ca="1">Izračun!$T$1</f>
        <v>0</v>
      </c>
    </row>
    <row r="2261" spans="1:19" x14ac:dyDescent="0.25">
      <c r="A2261" t="s">
        <v>12831</v>
      </c>
      <c r="B2261" t="s">
        <v>13987</v>
      </c>
      <c r="C2261" t="s">
        <v>8708</v>
      </c>
      <c r="F2261" s="2">
        <f>VLOOKUP(A2261,Izračun!A:J,10,0)</f>
        <v>80.40288000000001</v>
      </c>
      <c r="H2261">
        <f>VLOOKUP(A2261,Izračun!A:F,6,0)</f>
        <v>0</v>
      </c>
      <c r="J2261" t="s">
        <v>14574</v>
      </c>
      <c r="M2261" t="s">
        <v>8709</v>
      </c>
      <c r="Q2261" s="3" t="str">
        <f ca="1">IF(VLOOKUP(A2261,Izračun!A:Q,17,0)=0," ",VLOOKUP(A2261,Izračun!A:Q,17,0))</f>
        <v xml:space="preserve"> </v>
      </c>
      <c r="R2261" t="s">
        <v>8710</v>
      </c>
      <c r="S2261" t="str">
        <f ca="1">Izračun!$T$1</f>
        <v>0</v>
      </c>
    </row>
    <row r="2262" spans="1:19" x14ac:dyDescent="0.25">
      <c r="A2262" t="s">
        <v>6609</v>
      </c>
      <c r="B2262" t="s">
        <v>8829</v>
      </c>
      <c r="C2262" t="s">
        <v>8708</v>
      </c>
      <c r="F2262" s="2">
        <f>VLOOKUP(A2262,Izračun!A:J,10,0)</f>
        <v>80.589539999999985</v>
      </c>
      <c r="H2262">
        <f>VLOOKUP(A2262,Izračun!A:F,6,0)</f>
        <v>0</v>
      </c>
      <c r="J2262" t="s">
        <v>14574</v>
      </c>
      <c r="M2262" t="s">
        <v>8709</v>
      </c>
      <c r="Q2262" s="3" t="str">
        <f ca="1">IF(VLOOKUP(A2262,Izračun!A:Q,17,0)=0," ",VLOOKUP(A2262,Izračun!A:Q,17,0))</f>
        <v xml:space="preserve"> </v>
      </c>
      <c r="R2262" t="s">
        <v>8710</v>
      </c>
      <c r="S2262" t="str">
        <f ca="1">Izračun!$T$1</f>
        <v>0</v>
      </c>
    </row>
    <row r="2263" spans="1:19" x14ac:dyDescent="0.25">
      <c r="A2263" t="s">
        <v>11688</v>
      </c>
      <c r="B2263" t="s">
        <v>13149</v>
      </c>
      <c r="C2263" t="s">
        <v>8708</v>
      </c>
      <c r="F2263" s="2">
        <f>VLOOKUP(A2263,Izračun!A:J,10,0)</f>
        <v>80.589539999999985</v>
      </c>
      <c r="H2263">
        <f>VLOOKUP(A2263,Izračun!A:F,6,0)</f>
        <v>5</v>
      </c>
      <c r="J2263" t="s">
        <v>14574</v>
      </c>
      <c r="M2263" t="s">
        <v>8709</v>
      </c>
      <c r="Q2263" s="3" t="str">
        <f ca="1">IF(VLOOKUP(A2263,Izračun!A:Q,17,0)=0," ",VLOOKUP(A2263,Izračun!A:Q,17,0))</f>
        <v xml:space="preserve"> </v>
      </c>
      <c r="R2263" t="s">
        <v>8710</v>
      </c>
      <c r="S2263" t="str">
        <f ca="1">Izračun!$T$1</f>
        <v>0</v>
      </c>
    </row>
    <row r="2264" spans="1:19" x14ac:dyDescent="0.25">
      <c r="A2264" t="s">
        <v>8245</v>
      </c>
      <c r="B2264" t="s">
        <v>13951</v>
      </c>
      <c r="C2264" t="s">
        <v>8708</v>
      </c>
      <c r="F2264" s="2">
        <f>VLOOKUP(A2264,Izračun!A:J,10,0)</f>
        <v>81.047039999999996</v>
      </c>
      <c r="H2264">
        <f>VLOOKUP(A2264,Izračun!A:F,6,0)</f>
        <v>0</v>
      </c>
      <c r="J2264" t="s">
        <v>14574</v>
      </c>
      <c r="M2264" t="s">
        <v>8709</v>
      </c>
      <c r="Q2264" s="3" t="str">
        <f ca="1">IF(VLOOKUP(A2264,Izračun!A:Q,17,0)=0," ",VLOOKUP(A2264,Izračun!A:Q,17,0))</f>
        <v xml:space="preserve"> </v>
      </c>
      <c r="R2264" t="s">
        <v>8710</v>
      </c>
      <c r="S2264" t="str">
        <f ca="1">Izračun!$T$1</f>
        <v>0</v>
      </c>
    </row>
    <row r="2265" spans="1:19" x14ac:dyDescent="0.25">
      <c r="A2265" t="s">
        <v>4777</v>
      </c>
      <c r="B2265" t="s">
        <v>14072</v>
      </c>
      <c r="C2265" t="s">
        <v>8708</v>
      </c>
      <c r="F2265" s="2">
        <f>VLOOKUP(A2265,Izračun!A:J,10,0)</f>
        <v>81.28128000000001</v>
      </c>
      <c r="H2265">
        <f>VLOOKUP(A2265,Izračun!A:F,6,0)</f>
        <v>4</v>
      </c>
      <c r="J2265" t="s">
        <v>14574</v>
      </c>
      <c r="M2265" t="s">
        <v>8709</v>
      </c>
      <c r="Q2265" s="3" t="str">
        <f ca="1">IF(VLOOKUP(A2265,Izračun!A:Q,17,0)=0," ",VLOOKUP(A2265,Izračun!A:Q,17,0))</f>
        <v xml:space="preserve"> </v>
      </c>
      <c r="R2265" t="s">
        <v>8710</v>
      </c>
      <c r="S2265" t="str">
        <f ca="1">Izračun!$T$1</f>
        <v>0</v>
      </c>
    </row>
    <row r="2266" spans="1:19" x14ac:dyDescent="0.25">
      <c r="A2266" t="s">
        <v>13858</v>
      </c>
      <c r="B2266" t="s">
        <v>14703</v>
      </c>
      <c r="C2266" t="s">
        <v>8708</v>
      </c>
      <c r="F2266" s="2">
        <f>VLOOKUP(A2266,Izračun!A:J,10,0)</f>
        <v>81.572616000000011</v>
      </c>
      <c r="H2266">
        <f>VLOOKUP(A2266,Izračun!A:F,6,0)</f>
        <v>3</v>
      </c>
      <c r="J2266" t="s">
        <v>14574</v>
      </c>
      <c r="M2266" t="s">
        <v>8709</v>
      </c>
      <c r="Q2266" s="3" t="str">
        <f ca="1">IF(VLOOKUP(A2266,Izračun!A:Q,17,0)=0," ",VLOOKUP(A2266,Izračun!A:Q,17,0))</f>
        <v xml:space="preserve"> </v>
      </c>
      <c r="R2266" t="s">
        <v>8710</v>
      </c>
      <c r="S2266" t="str">
        <f ca="1">Izračun!$T$1</f>
        <v>0</v>
      </c>
    </row>
    <row r="2267" spans="1:19" x14ac:dyDescent="0.25">
      <c r="A2267" t="s">
        <v>2961</v>
      </c>
      <c r="B2267" t="s">
        <v>8848</v>
      </c>
      <c r="C2267" t="s">
        <v>8708</v>
      </c>
      <c r="F2267" s="2">
        <f>VLOOKUP(A2267,Izračun!A:J,10,0)</f>
        <v>81.699281279999994</v>
      </c>
      <c r="H2267">
        <f>VLOOKUP(A2267,Izračun!A:F,6,0)</f>
        <v>9</v>
      </c>
      <c r="J2267" t="s">
        <v>14574</v>
      </c>
      <c r="M2267" t="s">
        <v>8709</v>
      </c>
      <c r="Q2267" s="3" t="str">
        <f ca="1">IF(VLOOKUP(A2267,Izračun!A:Q,17,0)=0," ",VLOOKUP(A2267,Izračun!A:Q,17,0))</f>
        <v xml:space="preserve"> </v>
      </c>
      <c r="R2267" t="s">
        <v>8710</v>
      </c>
      <c r="S2267" t="str">
        <f ca="1">Izračun!$T$1</f>
        <v>0</v>
      </c>
    </row>
    <row r="2268" spans="1:19" x14ac:dyDescent="0.25">
      <c r="A2268" t="s">
        <v>5587</v>
      </c>
      <c r="B2268" t="s">
        <v>12802</v>
      </c>
      <c r="C2268" t="s">
        <v>8708</v>
      </c>
      <c r="F2268" s="2">
        <f>VLOOKUP(A2268,Izračun!A:J,10,0)</f>
        <v>81.925439999999995</v>
      </c>
      <c r="H2268">
        <f>VLOOKUP(A2268,Izračun!A:F,6,0)</f>
        <v>0</v>
      </c>
      <c r="J2268" t="s">
        <v>14574</v>
      </c>
      <c r="M2268" t="s">
        <v>8709</v>
      </c>
      <c r="Q2268" s="3" t="str">
        <f ca="1">IF(VLOOKUP(A2268,Izračun!A:Q,17,0)=0," ",VLOOKUP(A2268,Izračun!A:Q,17,0))</f>
        <v xml:space="preserve"> </v>
      </c>
      <c r="R2268" t="s">
        <v>8710</v>
      </c>
      <c r="S2268" t="str">
        <f ca="1">Izračun!$T$1</f>
        <v>0</v>
      </c>
    </row>
    <row r="2269" spans="1:19" x14ac:dyDescent="0.25">
      <c r="A2269" t="s">
        <v>10116</v>
      </c>
      <c r="B2269" t="s">
        <v>12422</v>
      </c>
      <c r="C2269" t="s">
        <v>8708</v>
      </c>
      <c r="F2269" s="2">
        <f>VLOOKUP(A2269,Izračun!A:J,10,0)</f>
        <v>88.015680000000003</v>
      </c>
      <c r="H2269">
        <f>VLOOKUP(A2269,Izračun!A:F,6,0)</f>
        <v>12</v>
      </c>
      <c r="J2269" t="s">
        <v>14574</v>
      </c>
      <c r="M2269" t="s">
        <v>8709</v>
      </c>
      <c r="Q2269" s="3" t="str">
        <f ca="1">IF(VLOOKUP(A2269,Izračun!A:Q,17,0)=0," ",VLOOKUP(A2269,Izračun!A:Q,17,0))</f>
        <v xml:space="preserve"> </v>
      </c>
      <c r="R2269" t="s">
        <v>8710</v>
      </c>
      <c r="S2269" t="str">
        <f ca="1">Izračun!$T$1</f>
        <v>0</v>
      </c>
    </row>
    <row r="2270" spans="1:19" x14ac:dyDescent="0.25">
      <c r="A2270" t="s">
        <v>11229</v>
      </c>
      <c r="B2270" t="s">
        <v>12428</v>
      </c>
      <c r="C2270" t="s">
        <v>8708</v>
      </c>
      <c r="F2270" s="2">
        <f>VLOOKUP(A2270,Izračun!A:J,10,0)</f>
        <v>88.015680000000003</v>
      </c>
      <c r="H2270">
        <f>VLOOKUP(A2270,Izračun!A:F,6,0)</f>
        <v>9</v>
      </c>
      <c r="J2270" t="s">
        <v>14574</v>
      </c>
      <c r="M2270" t="s">
        <v>8709</v>
      </c>
      <c r="Q2270" s="3" t="str">
        <f ca="1">IF(VLOOKUP(A2270,Izračun!A:Q,17,0)=0," ",VLOOKUP(A2270,Izračun!A:Q,17,0))</f>
        <v xml:space="preserve"> </v>
      </c>
      <c r="R2270" t="s">
        <v>8710</v>
      </c>
      <c r="S2270" t="str">
        <f ca="1">Izračun!$T$1</f>
        <v>0</v>
      </c>
    </row>
    <row r="2271" spans="1:19" x14ac:dyDescent="0.25">
      <c r="A2271" t="s">
        <v>10640</v>
      </c>
      <c r="B2271" t="s">
        <v>11899</v>
      </c>
      <c r="C2271" t="s">
        <v>8708</v>
      </c>
      <c r="F2271" s="2">
        <f>VLOOKUP(A2271,Izračun!A:J,10,0)</f>
        <v>81.925439999999995</v>
      </c>
      <c r="H2271">
        <f>VLOOKUP(A2271,Izračun!A:F,6,0)</f>
        <v>0</v>
      </c>
      <c r="J2271" t="s">
        <v>14574</v>
      </c>
      <c r="M2271" t="s">
        <v>8709</v>
      </c>
      <c r="Q2271" s="3" t="str">
        <f ca="1">IF(VLOOKUP(A2271,Izračun!A:Q,17,0)=0," ",VLOOKUP(A2271,Izračun!A:Q,17,0))</f>
        <v xml:space="preserve"> </v>
      </c>
      <c r="R2271" t="s">
        <v>8710</v>
      </c>
      <c r="S2271" t="str">
        <f ca="1">Izračun!$T$1</f>
        <v>0</v>
      </c>
    </row>
    <row r="2272" spans="1:19" x14ac:dyDescent="0.25">
      <c r="A2272" t="s">
        <v>8654</v>
      </c>
      <c r="B2272" t="s">
        <v>10896</v>
      </c>
      <c r="C2272" t="s">
        <v>8708</v>
      </c>
      <c r="F2272" s="2">
        <f>VLOOKUP(A2272,Izračun!A:J,10,0)</f>
        <v>81.937151999999983</v>
      </c>
      <c r="H2272">
        <f>VLOOKUP(A2272,Izračun!A:F,6,0)</f>
        <v>11</v>
      </c>
      <c r="J2272" t="s">
        <v>14574</v>
      </c>
      <c r="M2272" t="s">
        <v>8709</v>
      </c>
      <c r="Q2272" s="3" t="str">
        <f ca="1">IF(VLOOKUP(A2272,Izračun!A:Q,17,0)=0," ",VLOOKUP(A2272,Izračun!A:Q,17,0))</f>
        <v xml:space="preserve"> </v>
      </c>
      <c r="R2272" t="s">
        <v>8710</v>
      </c>
      <c r="S2272" t="str">
        <f ca="1">Izračun!$T$1</f>
        <v>0</v>
      </c>
    </row>
    <row r="2273" spans="1:19" x14ac:dyDescent="0.25">
      <c r="A2273" t="s">
        <v>1779</v>
      </c>
      <c r="B2273" t="s">
        <v>9194</v>
      </c>
      <c r="C2273" t="s">
        <v>8708</v>
      </c>
      <c r="F2273" s="2">
        <f>VLOOKUP(A2273,Izračun!A:J,10,0)</f>
        <v>82.008399999999995</v>
      </c>
      <c r="H2273">
        <f>VLOOKUP(A2273,Izračun!A:F,6,0)</f>
        <v>2</v>
      </c>
      <c r="J2273" t="s">
        <v>14574</v>
      </c>
      <c r="M2273" t="s">
        <v>8709</v>
      </c>
      <c r="Q2273" s="3" t="str">
        <f ca="1">IF(VLOOKUP(A2273,Izračun!A:Q,17,0)=0," ",VLOOKUP(A2273,Izračun!A:Q,17,0))</f>
        <v xml:space="preserve"> </v>
      </c>
      <c r="R2273" t="s">
        <v>8710</v>
      </c>
      <c r="S2273" t="str">
        <f ca="1">Izračun!$T$1</f>
        <v>0</v>
      </c>
    </row>
    <row r="2274" spans="1:19" x14ac:dyDescent="0.25">
      <c r="A2274" t="s">
        <v>2900</v>
      </c>
      <c r="B2274" t="s">
        <v>11067</v>
      </c>
      <c r="C2274" t="s">
        <v>8708</v>
      </c>
      <c r="F2274" s="2">
        <f>VLOOKUP(A2274,Izračun!A:J,10,0)</f>
        <v>82.232879999999994</v>
      </c>
      <c r="H2274">
        <f>VLOOKUP(A2274,Izračun!A:F,6,0)</f>
        <v>14</v>
      </c>
      <c r="J2274" t="s">
        <v>14574</v>
      </c>
      <c r="M2274" t="s">
        <v>8709</v>
      </c>
      <c r="Q2274" s="3" t="str">
        <f ca="1">IF(VLOOKUP(A2274,Izračun!A:Q,17,0)=0," ",VLOOKUP(A2274,Izračun!A:Q,17,0))</f>
        <v xml:space="preserve"> </v>
      </c>
      <c r="R2274" t="s">
        <v>8710</v>
      </c>
      <c r="S2274" t="str">
        <f ca="1">Izračun!$T$1</f>
        <v>0</v>
      </c>
    </row>
    <row r="2275" spans="1:19" x14ac:dyDescent="0.25">
      <c r="A2275" t="s">
        <v>5177</v>
      </c>
      <c r="B2275" t="s">
        <v>9379</v>
      </c>
      <c r="C2275" t="s">
        <v>8708</v>
      </c>
      <c r="F2275" s="2">
        <f>VLOOKUP(A2275,Izračun!A:J,10,0)</f>
        <v>82.254888799999989</v>
      </c>
      <c r="H2275">
        <f>VLOOKUP(A2275,Izračun!A:F,6,0)</f>
        <v>0</v>
      </c>
      <c r="J2275" t="s">
        <v>14574</v>
      </c>
      <c r="M2275" t="s">
        <v>8709</v>
      </c>
      <c r="Q2275" s="3" t="str">
        <f ca="1">IF(VLOOKUP(A2275,Izračun!A:Q,17,0)=0," ",VLOOKUP(A2275,Izračun!A:Q,17,0))</f>
        <v xml:space="preserve"> </v>
      </c>
      <c r="R2275" t="s">
        <v>8710</v>
      </c>
      <c r="S2275" t="str">
        <f ca="1">Izračun!$T$1</f>
        <v>0</v>
      </c>
    </row>
    <row r="2276" spans="1:19" x14ac:dyDescent="0.25">
      <c r="A2276" t="s">
        <v>7605</v>
      </c>
      <c r="B2276" t="s">
        <v>11033</v>
      </c>
      <c r="C2276" t="s">
        <v>8708</v>
      </c>
      <c r="F2276" s="2">
        <f>VLOOKUP(A2276,Izračun!A:J,10,0)</f>
        <v>83.096639999999994</v>
      </c>
      <c r="H2276">
        <f>VLOOKUP(A2276,Izračun!A:F,6,0)</f>
        <v>0</v>
      </c>
      <c r="J2276" t="s">
        <v>14574</v>
      </c>
      <c r="M2276" t="s">
        <v>8709</v>
      </c>
      <c r="Q2276" s="3" t="str">
        <f ca="1">IF(VLOOKUP(A2276,Izračun!A:Q,17,0)=0," ",VLOOKUP(A2276,Izračun!A:Q,17,0))</f>
        <v xml:space="preserve"> </v>
      </c>
      <c r="R2276" t="s">
        <v>8710</v>
      </c>
      <c r="S2276" t="str">
        <f ca="1">Izračun!$T$1</f>
        <v>0</v>
      </c>
    </row>
    <row r="2277" spans="1:19" x14ac:dyDescent="0.25">
      <c r="A2277" t="s">
        <v>41</v>
      </c>
      <c r="B2277" t="s">
        <v>10846</v>
      </c>
      <c r="C2277" t="s">
        <v>8708</v>
      </c>
      <c r="F2277" s="2">
        <f>VLOOKUP(A2277,Izračun!A:J,10,0)</f>
        <v>83.632220000000004</v>
      </c>
      <c r="H2277">
        <f>VLOOKUP(A2277,Izračun!A:F,6,0)</f>
        <v>10</v>
      </c>
      <c r="J2277" t="s">
        <v>14574</v>
      </c>
      <c r="M2277" t="s">
        <v>8709</v>
      </c>
      <c r="Q2277" s="3" t="str">
        <f ca="1">IF(VLOOKUP(A2277,Izračun!A:Q,17,0)=0," ",VLOOKUP(A2277,Izračun!A:Q,17,0))</f>
        <v xml:space="preserve"> </v>
      </c>
      <c r="R2277" t="s">
        <v>8710</v>
      </c>
      <c r="S2277" t="str">
        <f ca="1">Izračun!$T$1</f>
        <v>0</v>
      </c>
    </row>
    <row r="2278" spans="1:19" x14ac:dyDescent="0.25">
      <c r="A2278" t="s">
        <v>4037</v>
      </c>
      <c r="B2278" t="s">
        <v>13939</v>
      </c>
      <c r="C2278" t="s">
        <v>8708</v>
      </c>
      <c r="F2278" s="2">
        <f>VLOOKUP(A2278,Izračun!A:J,10,0)</f>
        <v>83.795699999999997</v>
      </c>
      <c r="H2278">
        <f>VLOOKUP(A2278,Izračun!A:F,6,0)</f>
        <v>2</v>
      </c>
      <c r="J2278" t="s">
        <v>14574</v>
      </c>
      <c r="M2278" t="s">
        <v>8709</v>
      </c>
      <c r="Q2278" s="3" t="str">
        <f ca="1">IF(VLOOKUP(A2278,Izračun!A:Q,17,0)=0," ",VLOOKUP(A2278,Izračun!A:Q,17,0))</f>
        <v xml:space="preserve"> </v>
      </c>
      <c r="R2278" t="s">
        <v>8710</v>
      </c>
      <c r="S2278" t="str">
        <f ca="1">Izračun!$T$1</f>
        <v>0</v>
      </c>
    </row>
    <row r="2279" spans="1:19" x14ac:dyDescent="0.25">
      <c r="A2279" t="s">
        <v>5335</v>
      </c>
      <c r="B2279" t="s">
        <v>14042</v>
      </c>
      <c r="C2279" t="s">
        <v>8708</v>
      </c>
      <c r="F2279" s="2">
        <f>VLOOKUP(A2279,Izračun!A:J,10,0)</f>
        <v>84.244416000000001</v>
      </c>
      <c r="H2279">
        <f>VLOOKUP(A2279,Izračun!A:F,6,0)</f>
        <v>4</v>
      </c>
      <c r="J2279" t="s">
        <v>14574</v>
      </c>
      <c r="M2279" t="s">
        <v>8709</v>
      </c>
      <c r="Q2279" s="3" t="str">
        <f ca="1">IF(VLOOKUP(A2279,Izračun!A:Q,17,0)=0," ",VLOOKUP(A2279,Izračun!A:Q,17,0))</f>
        <v xml:space="preserve"> </v>
      </c>
      <c r="R2279" t="s">
        <v>8710</v>
      </c>
      <c r="S2279" t="str">
        <f ca="1">Izračun!$T$1</f>
        <v>0</v>
      </c>
    </row>
    <row r="2280" spans="1:19" x14ac:dyDescent="0.25">
      <c r="A2280" t="s">
        <v>1837</v>
      </c>
      <c r="B2280" t="s">
        <v>13873</v>
      </c>
      <c r="C2280" t="s">
        <v>8708</v>
      </c>
      <c r="F2280" s="2">
        <f>VLOOKUP(A2280,Izračun!A:J,10,0)</f>
        <v>84.279551999999995</v>
      </c>
      <c r="H2280">
        <f>VLOOKUP(A2280,Izračun!A:F,6,0)</f>
        <v>6</v>
      </c>
      <c r="J2280" t="s">
        <v>14574</v>
      </c>
      <c r="M2280" t="s">
        <v>8709</v>
      </c>
      <c r="Q2280" s="3" t="str">
        <f ca="1">IF(VLOOKUP(A2280,Izračun!A:Q,17,0)=0," ",VLOOKUP(A2280,Izračun!A:Q,17,0))</f>
        <v xml:space="preserve"> </v>
      </c>
      <c r="R2280" t="s">
        <v>8710</v>
      </c>
      <c r="S2280" t="str">
        <f ca="1">Izračun!$T$1</f>
        <v>0</v>
      </c>
    </row>
    <row r="2281" spans="1:19" x14ac:dyDescent="0.25">
      <c r="A2281" t="s">
        <v>5581</v>
      </c>
      <c r="B2281" t="s">
        <v>9056</v>
      </c>
      <c r="C2281" t="s">
        <v>8708</v>
      </c>
      <c r="F2281" s="2">
        <f>VLOOKUP(A2281,Izračun!A:J,10,0)</f>
        <v>84.576499999999996</v>
      </c>
      <c r="H2281">
        <f>VLOOKUP(A2281,Izračun!A:F,6,0)</f>
        <v>13</v>
      </c>
      <c r="J2281" t="s">
        <v>14574</v>
      </c>
      <c r="M2281" t="s">
        <v>8709</v>
      </c>
      <c r="Q2281" s="3" t="str">
        <f ca="1">IF(VLOOKUP(A2281,Izračun!A:Q,17,0)=0," ",VLOOKUP(A2281,Izračun!A:Q,17,0))</f>
        <v xml:space="preserve"> </v>
      </c>
      <c r="R2281" t="s">
        <v>8710</v>
      </c>
      <c r="S2281" t="str">
        <f ca="1">Izračun!$T$1</f>
        <v>0</v>
      </c>
    </row>
    <row r="2282" spans="1:19" x14ac:dyDescent="0.25">
      <c r="A2282" t="s">
        <v>6667</v>
      </c>
      <c r="B2282" t="s">
        <v>13220</v>
      </c>
      <c r="C2282" t="s">
        <v>8708</v>
      </c>
      <c r="F2282" s="2">
        <f>VLOOKUP(A2282,Izračun!A:J,10,0)</f>
        <v>84.935423999999983</v>
      </c>
      <c r="H2282">
        <f>VLOOKUP(A2282,Izračun!A:F,6,0)</f>
        <v>6</v>
      </c>
      <c r="J2282" t="s">
        <v>14574</v>
      </c>
      <c r="M2282" t="s">
        <v>8709</v>
      </c>
      <c r="Q2282" s="3" t="str">
        <f ca="1">IF(VLOOKUP(A2282,Izračun!A:Q,17,0)=0," ",VLOOKUP(A2282,Izračun!A:Q,17,0))</f>
        <v xml:space="preserve"> </v>
      </c>
      <c r="R2282" t="s">
        <v>8710</v>
      </c>
      <c r="S2282" t="str">
        <f ca="1">Izračun!$T$1</f>
        <v>0</v>
      </c>
    </row>
    <row r="2283" spans="1:19" x14ac:dyDescent="0.25">
      <c r="A2283" t="s">
        <v>244</v>
      </c>
      <c r="B2283" t="s">
        <v>9374</v>
      </c>
      <c r="C2283" t="s">
        <v>8708</v>
      </c>
      <c r="F2283" s="2">
        <f>VLOOKUP(A2283,Izračun!A:J,10,0)</f>
        <v>85.192477999999994</v>
      </c>
      <c r="H2283">
        <f>VLOOKUP(A2283,Izračun!A:F,6,0)</f>
        <v>5</v>
      </c>
      <c r="J2283" t="s">
        <v>14574</v>
      </c>
      <c r="M2283" t="s">
        <v>8709</v>
      </c>
      <c r="Q2283" s="3" t="str">
        <f ca="1">IF(VLOOKUP(A2283,Izračun!A:Q,17,0)=0," ",VLOOKUP(A2283,Izračun!A:Q,17,0))</f>
        <v xml:space="preserve"> </v>
      </c>
      <c r="R2283" t="s">
        <v>8710</v>
      </c>
      <c r="S2283" t="str">
        <f ca="1">Izračun!$T$1</f>
        <v>0</v>
      </c>
    </row>
    <row r="2284" spans="1:19" x14ac:dyDescent="0.25">
      <c r="A2284" t="s">
        <v>8422</v>
      </c>
      <c r="B2284" t="s">
        <v>10848</v>
      </c>
      <c r="C2284" t="s">
        <v>8708</v>
      </c>
      <c r="F2284" s="2">
        <f>VLOOKUP(A2284,Izračun!A:J,10,0)</f>
        <v>85.717566000000005</v>
      </c>
      <c r="H2284">
        <f>VLOOKUP(A2284,Izračun!A:F,6,0)</f>
        <v>0</v>
      </c>
      <c r="J2284" t="s">
        <v>14574</v>
      </c>
      <c r="M2284" t="s">
        <v>8709</v>
      </c>
      <c r="Q2284" s="3" t="str">
        <f ca="1">IF(VLOOKUP(A2284,Izračun!A:Q,17,0)=0," ",VLOOKUP(A2284,Izračun!A:Q,17,0))</f>
        <v xml:space="preserve"> </v>
      </c>
      <c r="R2284" t="s">
        <v>8710</v>
      </c>
      <c r="S2284" t="str">
        <f ca="1">Izračun!$T$1</f>
        <v>0</v>
      </c>
    </row>
    <row r="2285" spans="1:19" x14ac:dyDescent="0.25">
      <c r="A2285" t="s">
        <v>5769</v>
      </c>
      <c r="B2285" t="s">
        <v>11864</v>
      </c>
      <c r="C2285" t="s">
        <v>8708</v>
      </c>
      <c r="F2285" s="2">
        <f>VLOOKUP(A2285,Izračun!A:J,10,0)</f>
        <v>85.906787999999992</v>
      </c>
      <c r="H2285">
        <f>VLOOKUP(A2285,Izračun!A:F,6,0)</f>
        <v>0</v>
      </c>
      <c r="J2285" t="s">
        <v>14574</v>
      </c>
      <c r="M2285" t="s">
        <v>8709</v>
      </c>
      <c r="Q2285" s="3" t="str">
        <f ca="1">IF(VLOOKUP(A2285,Izračun!A:Q,17,0)=0," ",VLOOKUP(A2285,Izračun!A:Q,17,0))</f>
        <v xml:space="preserve"> </v>
      </c>
      <c r="R2285" t="s">
        <v>8710</v>
      </c>
      <c r="S2285" t="str">
        <f ca="1">Izračun!$T$1</f>
        <v>0</v>
      </c>
    </row>
    <row r="2286" spans="1:19" x14ac:dyDescent="0.25">
      <c r="A2286" t="s">
        <v>4044</v>
      </c>
      <c r="B2286" t="s">
        <v>10437</v>
      </c>
      <c r="C2286" t="s">
        <v>8708</v>
      </c>
      <c r="F2286" s="2">
        <f>VLOOKUP(A2286,Izračun!A:J,10,0)</f>
        <v>85.954367999999988</v>
      </c>
      <c r="H2286">
        <f>VLOOKUP(A2286,Izračun!A:F,6,0)</f>
        <v>17</v>
      </c>
      <c r="J2286" t="s">
        <v>14574</v>
      </c>
      <c r="M2286" t="s">
        <v>8709</v>
      </c>
      <c r="Q2286" s="3" t="str">
        <f ca="1">IF(VLOOKUP(A2286,Izračun!A:Q,17,0)=0," ",VLOOKUP(A2286,Izračun!A:Q,17,0))</f>
        <v xml:space="preserve"> </v>
      </c>
      <c r="R2286" t="s">
        <v>8710</v>
      </c>
      <c r="S2286" t="str">
        <f ca="1">Izračun!$T$1</f>
        <v>0</v>
      </c>
    </row>
    <row r="2287" spans="1:19" x14ac:dyDescent="0.25">
      <c r="A2287" t="s">
        <v>10573</v>
      </c>
      <c r="B2287" t="s">
        <v>13200</v>
      </c>
      <c r="C2287" t="s">
        <v>8708</v>
      </c>
      <c r="F2287" s="2">
        <f>VLOOKUP(A2287,Izračun!A:J,10,0)</f>
        <v>86.375999999999991</v>
      </c>
      <c r="H2287">
        <f>VLOOKUP(A2287,Izračun!A:F,6,0)</f>
        <v>0</v>
      </c>
      <c r="J2287" t="s">
        <v>14574</v>
      </c>
      <c r="M2287" t="s">
        <v>8709</v>
      </c>
      <c r="Q2287" s="3" t="str">
        <f ca="1">IF(VLOOKUP(A2287,Izračun!A:Q,17,0)=0," ",VLOOKUP(A2287,Izračun!A:Q,17,0))</f>
        <v xml:space="preserve"> </v>
      </c>
      <c r="R2287" t="s">
        <v>8710</v>
      </c>
      <c r="S2287" t="str">
        <f ca="1">Izračun!$T$1</f>
        <v>0</v>
      </c>
    </row>
    <row r="2288" spans="1:19" x14ac:dyDescent="0.25">
      <c r="A2288" t="s">
        <v>10644</v>
      </c>
      <c r="B2288" t="s">
        <v>12826</v>
      </c>
      <c r="C2288" t="s">
        <v>8708</v>
      </c>
      <c r="F2288" s="2">
        <f>VLOOKUP(A2288,Izračun!A:J,10,0)</f>
        <v>78.411839999999998</v>
      </c>
      <c r="H2288">
        <f>VLOOKUP(A2288,Izračun!A:F,6,0)</f>
        <v>31</v>
      </c>
      <c r="J2288" t="s">
        <v>14574</v>
      </c>
      <c r="M2288" t="s">
        <v>8709</v>
      </c>
      <c r="Q2288" s="3">
        <f ca="1">IF(VLOOKUP(A2288,Izračun!A:Q,17,0)=0," ",VLOOKUP(A2288,Izračun!A:Q,17,0))</f>
        <v>73.511099999999999</v>
      </c>
      <c r="R2288" t="s">
        <v>8710</v>
      </c>
      <c r="S2288" t="str">
        <f ca="1">Izračun!$T$1</f>
        <v>0</v>
      </c>
    </row>
    <row r="2289" spans="1:19" x14ac:dyDescent="0.25">
      <c r="A2289" t="s">
        <v>3001</v>
      </c>
      <c r="B2289" t="s">
        <v>12816</v>
      </c>
      <c r="C2289" t="s">
        <v>8708</v>
      </c>
      <c r="F2289" s="2">
        <f>VLOOKUP(A2289,Izračun!A:J,10,0)</f>
        <v>86.551680000000005</v>
      </c>
      <c r="H2289">
        <f>VLOOKUP(A2289,Izračun!A:F,6,0)</f>
        <v>1</v>
      </c>
      <c r="J2289" t="s">
        <v>14574</v>
      </c>
      <c r="M2289" t="s">
        <v>8709</v>
      </c>
      <c r="Q2289" s="3" t="str">
        <f ca="1">IF(VLOOKUP(A2289,Izračun!A:Q,17,0)=0," ",VLOOKUP(A2289,Izračun!A:Q,17,0))</f>
        <v xml:space="preserve"> </v>
      </c>
      <c r="R2289" t="s">
        <v>8710</v>
      </c>
      <c r="S2289" t="str">
        <f ca="1">Izračun!$T$1</f>
        <v>0</v>
      </c>
    </row>
    <row r="2290" spans="1:19" x14ac:dyDescent="0.25">
      <c r="A2290" t="s">
        <v>4080</v>
      </c>
      <c r="B2290" t="s">
        <v>10438</v>
      </c>
      <c r="C2290" t="s">
        <v>8708</v>
      </c>
      <c r="F2290" s="2">
        <f>VLOOKUP(A2290,Izračun!A:J,10,0)</f>
        <v>86.554607999999988</v>
      </c>
      <c r="H2290">
        <f>VLOOKUP(A2290,Izračun!A:F,6,0)</f>
        <v>20</v>
      </c>
      <c r="J2290" t="s">
        <v>14574</v>
      </c>
      <c r="M2290" t="s">
        <v>8709</v>
      </c>
      <c r="Q2290" s="3" t="str">
        <f ca="1">IF(VLOOKUP(A2290,Izračun!A:Q,17,0)=0," ",VLOOKUP(A2290,Izračun!A:Q,17,0))</f>
        <v xml:space="preserve"> </v>
      </c>
      <c r="R2290" t="s">
        <v>8710</v>
      </c>
      <c r="S2290" t="str">
        <f ca="1">Izračun!$T$1</f>
        <v>0</v>
      </c>
    </row>
    <row r="2291" spans="1:19" x14ac:dyDescent="0.25">
      <c r="A2291" t="s">
        <v>12336</v>
      </c>
      <c r="B2291" t="s">
        <v>12783</v>
      </c>
      <c r="C2291" t="s">
        <v>8708</v>
      </c>
      <c r="F2291" s="2">
        <f>VLOOKUP(A2291,Izračun!A:J,10,0)</f>
        <v>86.955988000000005</v>
      </c>
      <c r="H2291">
        <f>VLOOKUP(A2291,Izračun!A:F,6,0)</f>
        <v>0</v>
      </c>
      <c r="J2291" t="s">
        <v>14574</v>
      </c>
      <c r="M2291" t="s">
        <v>8709</v>
      </c>
      <c r="Q2291" s="3" t="str">
        <f ca="1">IF(VLOOKUP(A2291,Izračun!A:Q,17,0)=0," ",VLOOKUP(A2291,Izračun!A:Q,17,0))</f>
        <v xml:space="preserve"> </v>
      </c>
      <c r="R2291" t="s">
        <v>8710</v>
      </c>
      <c r="S2291" t="str">
        <f ca="1">Izračun!$T$1</f>
        <v>0</v>
      </c>
    </row>
    <row r="2292" spans="1:19" x14ac:dyDescent="0.25">
      <c r="A2292" t="s">
        <v>12314</v>
      </c>
      <c r="B2292" t="s">
        <v>13913</v>
      </c>
      <c r="C2292" t="s">
        <v>8708</v>
      </c>
      <c r="F2292" s="2">
        <f>VLOOKUP(A2292,Izračun!A:J,10,0)</f>
        <v>87.134117759999995</v>
      </c>
      <c r="H2292">
        <f>VLOOKUP(A2292,Izračun!A:F,6,0)</f>
        <v>8</v>
      </c>
      <c r="J2292" t="s">
        <v>14574</v>
      </c>
      <c r="M2292" t="s">
        <v>8709</v>
      </c>
      <c r="Q2292" s="3" t="str">
        <f ca="1">IF(VLOOKUP(A2292,Izračun!A:Q,17,0)=0," ",VLOOKUP(A2292,Izračun!A:Q,17,0))</f>
        <v xml:space="preserve"> </v>
      </c>
      <c r="R2292" t="s">
        <v>8710</v>
      </c>
      <c r="S2292" t="str">
        <f ca="1">Izračun!$T$1</f>
        <v>0</v>
      </c>
    </row>
    <row r="2293" spans="1:19" x14ac:dyDescent="0.25">
      <c r="A2293" t="s">
        <v>7123</v>
      </c>
      <c r="B2293" t="s">
        <v>8830</v>
      </c>
      <c r="C2293" t="s">
        <v>8708</v>
      </c>
      <c r="F2293" s="2">
        <f>VLOOKUP(A2293,Izračun!A:J,10,0)</f>
        <v>87.275749999999988</v>
      </c>
      <c r="H2293">
        <f>VLOOKUP(A2293,Izračun!A:F,6,0)</f>
        <v>10</v>
      </c>
      <c r="J2293" t="s">
        <v>14574</v>
      </c>
      <c r="M2293" t="s">
        <v>8709</v>
      </c>
      <c r="Q2293" s="3" t="str">
        <f ca="1">IF(VLOOKUP(A2293,Izračun!A:Q,17,0)=0," ",VLOOKUP(A2293,Izračun!A:Q,17,0))</f>
        <v xml:space="preserve"> </v>
      </c>
      <c r="R2293" t="s">
        <v>8710</v>
      </c>
      <c r="S2293" t="str">
        <f ca="1">Izračun!$T$1</f>
        <v>0</v>
      </c>
    </row>
    <row r="2294" spans="1:19" x14ac:dyDescent="0.25">
      <c r="A2294" t="s">
        <v>5019</v>
      </c>
      <c r="B2294" t="s">
        <v>8753</v>
      </c>
      <c r="C2294" t="s">
        <v>8708</v>
      </c>
      <c r="F2294" s="2">
        <f>VLOOKUP(A2294,Izračun!A:J,10,0)</f>
        <v>87.547200000000004</v>
      </c>
      <c r="H2294">
        <f>VLOOKUP(A2294,Izračun!A:F,6,0)</f>
        <v>13</v>
      </c>
      <c r="J2294" t="s">
        <v>14574</v>
      </c>
      <c r="M2294" t="s">
        <v>8709</v>
      </c>
      <c r="Q2294" s="3">
        <f ca="1">IF(VLOOKUP(A2294,Izračun!A:Q,17,0)=0," ",VLOOKUP(A2294,Izračun!A:Q,17,0))</f>
        <v>82.075500000000005</v>
      </c>
      <c r="R2294" t="s">
        <v>8710</v>
      </c>
      <c r="S2294" t="str">
        <f ca="1">Izračun!$T$1</f>
        <v>0</v>
      </c>
    </row>
    <row r="2295" spans="1:19" x14ac:dyDescent="0.25">
      <c r="A2295" t="s">
        <v>8244</v>
      </c>
      <c r="B2295" t="s">
        <v>10439</v>
      </c>
      <c r="C2295" t="s">
        <v>8708</v>
      </c>
      <c r="F2295" s="2">
        <f>VLOOKUP(A2295,Izračun!A:J,10,0)</f>
        <v>87.781439999999989</v>
      </c>
      <c r="H2295">
        <f>VLOOKUP(A2295,Izračun!A:F,6,0)</f>
        <v>0</v>
      </c>
      <c r="J2295" t="s">
        <v>14574</v>
      </c>
      <c r="M2295" t="s">
        <v>8709</v>
      </c>
      <c r="Q2295" s="3" t="str">
        <f ca="1">IF(VLOOKUP(A2295,Izračun!A:Q,17,0)=0," ",VLOOKUP(A2295,Izračun!A:Q,17,0))</f>
        <v xml:space="preserve"> </v>
      </c>
      <c r="R2295" t="s">
        <v>8710</v>
      </c>
      <c r="S2295" t="str">
        <f ca="1">Izračun!$T$1</f>
        <v>0</v>
      </c>
    </row>
    <row r="2296" spans="1:19" x14ac:dyDescent="0.25">
      <c r="A2296" t="s">
        <v>7672</v>
      </c>
      <c r="B2296" t="s">
        <v>13341</v>
      </c>
      <c r="C2296" t="s">
        <v>8708</v>
      </c>
      <c r="F2296" s="2">
        <f>VLOOKUP(A2296,Izračun!A:J,10,0)</f>
        <v>87.921739999999986</v>
      </c>
      <c r="H2296">
        <f>VLOOKUP(A2296,Izračun!A:F,6,0)</f>
        <v>2</v>
      </c>
      <c r="J2296" t="s">
        <v>14574</v>
      </c>
      <c r="M2296" t="s">
        <v>8709</v>
      </c>
      <c r="Q2296" s="3">
        <f ca="1">IF(VLOOKUP(A2296,Izračun!A:Q,17,0)=0," ",VLOOKUP(A2296,Izračun!A:Q,17,0))</f>
        <v>80.980549999999994</v>
      </c>
      <c r="R2296" t="s">
        <v>8710</v>
      </c>
      <c r="S2296" t="str">
        <f ca="1">Izračun!$T$1</f>
        <v>0</v>
      </c>
    </row>
    <row r="2297" spans="1:19" x14ac:dyDescent="0.25">
      <c r="A2297" t="s">
        <v>13272</v>
      </c>
      <c r="B2297" t="s">
        <v>13995</v>
      </c>
      <c r="C2297" t="s">
        <v>8708</v>
      </c>
      <c r="F2297" s="2">
        <f>VLOOKUP(A2297,Izračun!A:J,10,0)</f>
        <v>93.637440000000012</v>
      </c>
      <c r="H2297">
        <f>VLOOKUP(A2297,Izračun!A:F,6,0)</f>
        <v>1</v>
      </c>
      <c r="J2297" t="s">
        <v>14574</v>
      </c>
      <c r="M2297" t="s">
        <v>8709</v>
      </c>
      <c r="Q2297" s="3" t="str">
        <f ca="1">IF(VLOOKUP(A2297,Izračun!A:Q,17,0)=0," ",VLOOKUP(A2297,Izračun!A:Q,17,0))</f>
        <v xml:space="preserve"> </v>
      </c>
      <c r="R2297" t="s">
        <v>8710</v>
      </c>
      <c r="S2297" t="str">
        <f ca="1">Izračun!$T$1</f>
        <v>0</v>
      </c>
    </row>
    <row r="2298" spans="1:19" x14ac:dyDescent="0.25">
      <c r="A2298" t="s">
        <v>13274</v>
      </c>
      <c r="B2298" t="s">
        <v>14013</v>
      </c>
      <c r="C2298" t="s">
        <v>8708</v>
      </c>
      <c r="F2298" s="2">
        <f>VLOOKUP(A2298,Izračun!A:J,10,0)</f>
        <v>93.637440000000012</v>
      </c>
      <c r="H2298">
        <f>VLOOKUP(A2298,Izračun!A:F,6,0)</f>
        <v>3</v>
      </c>
      <c r="J2298" t="s">
        <v>14574</v>
      </c>
      <c r="M2298" t="s">
        <v>8709</v>
      </c>
      <c r="Q2298" s="3" t="str">
        <f ca="1">IF(VLOOKUP(A2298,Izračun!A:Q,17,0)=0," ",VLOOKUP(A2298,Izračun!A:Q,17,0))</f>
        <v xml:space="preserve"> </v>
      </c>
      <c r="R2298" t="s">
        <v>8710</v>
      </c>
      <c r="S2298" t="str">
        <f ca="1">Izračun!$T$1</f>
        <v>0</v>
      </c>
    </row>
    <row r="2299" spans="1:19" x14ac:dyDescent="0.25">
      <c r="A2299" t="s">
        <v>6944</v>
      </c>
      <c r="B2299" t="s">
        <v>9359</v>
      </c>
      <c r="C2299" t="s">
        <v>8708</v>
      </c>
      <c r="F2299" s="2">
        <f>VLOOKUP(A2299,Izračun!A:J,10,0)</f>
        <v>88.308480000000003</v>
      </c>
      <c r="H2299">
        <f>VLOOKUP(A2299,Izračun!A:F,6,0)</f>
        <v>8</v>
      </c>
      <c r="J2299" t="s">
        <v>14574</v>
      </c>
      <c r="M2299" t="s">
        <v>8709</v>
      </c>
      <c r="Q2299" s="3">
        <f ca="1">IF(VLOOKUP(A2299,Izračun!A:Q,17,0)=0," ",VLOOKUP(A2299,Izračun!A:Q,17,0))</f>
        <v>82.789199999999994</v>
      </c>
      <c r="R2299" t="s">
        <v>8710</v>
      </c>
      <c r="S2299" t="str">
        <f ca="1">Izračun!$T$1</f>
        <v>0</v>
      </c>
    </row>
    <row r="2300" spans="1:19" x14ac:dyDescent="0.25">
      <c r="A2300" t="s">
        <v>6118</v>
      </c>
      <c r="B2300" t="s">
        <v>9483</v>
      </c>
      <c r="C2300" t="s">
        <v>8708</v>
      </c>
      <c r="F2300" s="2">
        <f>VLOOKUP(A2300,Izračun!A:J,10,0)</f>
        <v>88.542719999999989</v>
      </c>
      <c r="H2300">
        <f>VLOOKUP(A2300,Izračun!A:F,6,0)</f>
        <v>7</v>
      </c>
      <c r="J2300" t="s">
        <v>14574</v>
      </c>
      <c r="M2300" t="s">
        <v>8709</v>
      </c>
      <c r="Q2300" s="3" t="str">
        <f ca="1">IF(VLOOKUP(A2300,Izračun!A:Q,17,0)=0," ",VLOOKUP(A2300,Izračun!A:Q,17,0))</f>
        <v xml:space="preserve"> </v>
      </c>
      <c r="R2300" t="s">
        <v>8710</v>
      </c>
      <c r="S2300" t="str">
        <f ca="1">Izračun!$T$1</f>
        <v>0</v>
      </c>
    </row>
    <row r="2301" spans="1:19" x14ac:dyDescent="0.25">
      <c r="A2301" t="s">
        <v>7561</v>
      </c>
      <c r="B2301" t="s">
        <v>8811</v>
      </c>
      <c r="C2301" t="s">
        <v>8708</v>
      </c>
      <c r="F2301" s="2">
        <f>VLOOKUP(A2301,Izračun!A:J,10,0)</f>
        <v>82.672324000000003</v>
      </c>
      <c r="H2301">
        <f>VLOOKUP(A2301,Izračun!A:F,6,0)</f>
        <v>75</v>
      </c>
      <c r="J2301" t="s">
        <v>14574</v>
      </c>
      <c r="M2301" t="s">
        <v>8709</v>
      </c>
      <c r="Q2301" s="3" t="str">
        <f ca="1">IF(VLOOKUP(A2301,Izračun!A:Q,17,0)=0," ",VLOOKUP(A2301,Izračun!A:Q,17,0))</f>
        <v xml:space="preserve"> </v>
      </c>
      <c r="R2301" t="s">
        <v>8710</v>
      </c>
      <c r="S2301" t="str">
        <f ca="1">Izračun!$T$1</f>
        <v>0</v>
      </c>
    </row>
    <row r="2302" spans="1:19" x14ac:dyDescent="0.25">
      <c r="A2302" t="s">
        <v>3270</v>
      </c>
      <c r="B2302" t="s">
        <v>10937</v>
      </c>
      <c r="C2302" t="s">
        <v>8708</v>
      </c>
      <c r="F2302" s="2">
        <f>VLOOKUP(A2302,Izračun!A:J,10,0)</f>
        <v>89.371099999999998</v>
      </c>
      <c r="H2302">
        <f>VLOOKUP(A2302,Izračun!A:F,6,0)</f>
        <v>0</v>
      </c>
      <c r="J2302" t="s">
        <v>14574</v>
      </c>
      <c r="M2302" t="s">
        <v>8709</v>
      </c>
      <c r="Q2302" s="3" t="str">
        <f ca="1">IF(VLOOKUP(A2302,Izračun!A:Q,17,0)=0," ",VLOOKUP(A2302,Izračun!A:Q,17,0))</f>
        <v xml:space="preserve"> </v>
      </c>
      <c r="R2302" t="s">
        <v>8710</v>
      </c>
      <c r="S2302" t="str">
        <f ca="1">Izračun!$T$1</f>
        <v>0</v>
      </c>
    </row>
    <row r="2303" spans="1:19" x14ac:dyDescent="0.25">
      <c r="A2303" t="s">
        <v>3024</v>
      </c>
      <c r="B2303" t="s">
        <v>8897</v>
      </c>
      <c r="C2303" t="s">
        <v>8708</v>
      </c>
      <c r="F2303" s="2">
        <f>VLOOKUP(A2303,Izračun!A:J,10,0)</f>
        <v>89.588015999999996</v>
      </c>
      <c r="H2303">
        <f>VLOOKUP(A2303,Izračun!A:F,6,0)</f>
        <v>0</v>
      </c>
      <c r="J2303" t="s">
        <v>14574</v>
      </c>
      <c r="M2303" t="s">
        <v>8709</v>
      </c>
      <c r="Q2303" s="3" t="str">
        <f ca="1">IF(VLOOKUP(A2303,Izračun!A:Q,17,0)=0," ",VLOOKUP(A2303,Izračun!A:Q,17,0))</f>
        <v xml:space="preserve"> </v>
      </c>
      <c r="R2303" t="s">
        <v>8710</v>
      </c>
      <c r="S2303" t="str">
        <f ca="1">Izračun!$T$1</f>
        <v>0</v>
      </c>
    </row>
    <row r="2304" spans="1:19" x14ac:dyDescent="0.25">
      <c r="A2304" t="s">
        <v>5031</v>
      </c>
      <c r="B2304" t="s">
        <v>13915</v>
      </c>
      <c r="C2304" t="s">
        <v>8708</v>
      </c>
      <c r="F2304" s="2">
        <f>VLOOKUP(A2304,Izračun!A:J,10,0)</f>
        <v>89.608512000000005</v>
      </c>
      <c r="H2304">
        <f>VLOOKUP(A2304,Izračun!A:F,6,0)</f>
        <v>0</v>
      </c>
      <c r="J2304" t="s">
        <v>14574</v>
      </c>
      <c r="M2304" t="s">
        <v>8709</v>
      </c>
      <c r="Q2304" s="3" t="str">
        <f ca="1">IF(VLOOKUP(A2304,Izračun!A:Q,17,0)=0," ",VLOOKUP(A2304,Izračun!A:Q,17,0))</f>
        <v xml:space="preserve"> </v>
      </c>
      <c r="R2304" t="s">
        <v>8710</v>
      </c>
      <c r="S2304" t="str">
        <f ca="1">Izračun!$T$1</f>
        <v>0</v>
      </c>
    </row>
    <row r="2305" spans="1:19" x14ac:dyDescent="0.25">
      <c r="A2305" t="s">
        <v>2939</v>
      </c>
      <c r="B2305" t="s">
        <v>8840</v>
      </c>
      <c r="C2305" t="s">
        <v>8708</v>
      </c>
      <c r="F2305" s="2">
        <f>VLOOKUP(A2305,Izračun!A:J,10,0)</f>
        <v>89.620575360000004</v>
      </c>
      <c r="H2305">
        <f>VLOOKUP(A2305,Izračun!A:F,6,0)</f>
        <v>6</v>
      </c>
      <c r="J2305" t="s">
        <v>14574</v>
      </c>
      <c r="M2305" t="s">
        <v>8709</v>
      </c>
      <c r="Q2305" s="3" t="str">
        <f ca="1">IF(VLOOKUP(A2305,Izračun!A:Q,17,0)=0," ",VLOOKUP(A2305,Izračun!A:Q,17,0))</f>
        <v xml:space="preserve"> </v>
      </c>
      <c r="R2305" t="s">
        <v>8710</v>
      </c>
      <c r="S2305" t="str">
        <f ca="1">Izračun!$T$1</f>
        <v>0</v>
      </c>
    </row>
    <row r="2306" spans="1:19" x14ac:dyDescent="0.25">
      <c r="A2306" t="s">
        <v>5200</v>
      </c>
      <c r="B2306" t="s">
        <v>8785</v>
      </c>
      <c r="C2306" t="s">
        <v>8708</v>
      </c>
      <c r="F2306" s="2">
        <f>VLOOKUP(A2306,Izračun!A:J,10,0)</f>
        <v>90.041855999999996</v>
      </c>
      <c r="H2306">
        <f>VLOOKUP(A2306,Izračun!A:F,6,0)</f>
        <v>0</v>
      </c>
      <c r="J2306" t="s">
        <v>14574</v>
      </c>
      <c r="M2306" t="s">
        <v>8709</v>
      </c>
      <c r="Q2306" s="3" t="str">
        <f ca="1">IF(VLOOKUP(A2306,Izračun!A:Q,17,0)=0," ",VLOOKUP(A2306,Izračun!A:Q,17,0))</f>
        <v xml:space="preserve"> </v>
      </c>
      <c r="R2306" t="s">
        <v>8710</v>
      </c>
      <c r="S2306" t="str">
        <f ca="1">Izračun!$T$1</f>
        <v>0</v>
      </c>
    </row>
    <row r="2307" spans="1:19" x14ac:dyDescent="0.25">
      <c r="A2307" t="s">
        <v>6436</v>
      </c>
      <c r="B2307" t="s">
        <v>13906</v>
      </c>
      <c r="C2307" t="s">
        <v>8708</v>
      </c>
      <c r="F2307" s="2">
        <f>VLOOKUP(A2307,Izračun!A:J,10,0)</f>
        <v>90.123840000000001</v>
      </c>
      <c r="H2307">
        <f>VLOOKUP(A2307,Izračun!A:F,6,0)</f>
        <v>5</v>
      </c>
      <c r="J2307" t="s">
        <v>14574</v>
      </c>
      <c r="M2307" t="s">
        <v>8709</v>
      </c>
      <c r="Q2307" s="3" t="str">
        <f ca="1">IF(VLOOKUP(A2307,Izračun!A:Q,17,0)=0," ",VLOOKUP(A2307,Izračun!A:Q,17,0))</f>
        <v xml:space="preserve"> </v>
      </c>
      <c r="R2307" t="s">
        <v>8710</v>
      </c>
      <c r="S2307" t="str">
        <f ca="1">Izračun!$T$1</f>
        <v>0</v>
      </c>
    </row>
    <row r="2308" spans="1:19" x14ac:dyDescent="0.25">
      <c r="A2308" t="s">
        <v>4209</v>
      </c>
      <c r="B2308" t="s">
        <v>9475</v>
      </c>
      <c r="C2308" t="s">
        <v>8708</v>
      </c>
      <c r="F2308" s="2">
        <f>VLOOKUP(A2308,Izračun!A:J,10,0)</f>
        <v>90.299519999999987</v>
      </c>
      <c r="H2308">
        <f>VLOOKUP(A2308,Izračun!A:F,6,0)</f>
        <v>10</v>
      </c>
      <c r="J2308" t="s">
        <v>14574</v>
      </c>
      <c r="M2308" t="s">
        <v>8709</v>
      </c>
      <c r="Q2308" s="3" t="str">
        <f ca="1">IF(VLOOKUP(A2308,Izračun!A:Q,17,0)=0," ",VLOOKUP(A2308,Izračun!A:Q,17,0))</f>
        <v xml:space="preserve"> </v>
      </c>
      <c r="R2308" t="s">
        <v>8710</v>
      </c>
      <c r="S2308" t="str">
        <f ca="1">Izračun!$T$1</f>
        <v>0</v>
      </c>
    </row>
    <row r="2309" spans="1:19" x14ac:dyDescent="0.25">
      <c r="A2309" t="s">
        <v>11690</v>
      </c>
      <c r="B2309" t="s">
        <v>13144</v>
      </c>
      <c r="C2309" t="s">
        <v>8708</v>
      </c>
      <c r="F2309" s="2">
        <f>VLOOKUP(A2309,Izračun!A:J,10,0)</f>
        <v>76.388469999999998</v>
      </c>
      <c r="H2309">
        <f>VLOOKUP(A2309,Izračun!A:F,6,0)</f>
        <v>6</v>
      </c>
      <c r="J2309" t="s">
        <v>14574</v>
      </c>
      <c r="M2309" t="s">
        <v>8709</v>
      </c>
      <c r="Q2309" s="3" t="str">
        <f ca="1">IF(VLOOKUP(A2309,Izračun!A:Q,17,0)=0," ",VLOOKUP(A2309,Izračun!A:Q,17,0))</f>
        <v xml:space="preserve"> </v>
      </c>
      <c r="R2309" t="s">
        <v>8710</v>
      </c>
      <c r="S2309" t="str">
        <f ca="1">Izračun!$T$1</f>
        <v>0</v>
      </c>
    </row>
    <row r="2310" spans="1:19" x14ac:dyDescent="0.25">
      <c r="A2310" t="s">
        <v>2929</v>
      </c>
      <c r="B2310" t="s">
        <v>8837</v>
      </c>
      <c r="C2310" t="s">
        <v>8708</v>
      </c>
      <c r="F2310" s="2">
        <f>VLOOKUP(A2310,Izračun!A:J,10,0)</f>
        <v>91.160820480000012</v>
      </c>
      <c r="H2310">
        <f>VLOOKUP(A2310,Izračun!A:F,6,0)</f>
        <v>10</v>
      </c>
      <c r="J2310" t="s">
        <v>14574</v>
      </c>
      <c r="M2310" t="s">
        <v>8709</v>
      </c>
      <c r="Q2310" s="3" t="str">
        <f ca="1">IF(VLOOKUP(A2310,Izračun!A:Q,17,0)=0," ",VLOOKUP(A2310,Izračun!A:Q,17,0))</f>
        <v xml:space="preserve"> </v>
      </c>
      <c r="R2310" t="s">
        <v>8710</v>
      </c>
      <c r="S2310" t="str">
        <f ca="1">Izračun!$T$1</f>
        <v>0</v>
      </c>
    </row>
    <row r="2311" spans="1:19" x14ac:dyDescent="0.25">
      <c r="A2311" t="s">
        <v>8373</v>
      </c>
      <c r="B2311" t="s">
        <v>9472</v>
      </c>
      <c r="C2311" t="s">
        <v>8708</v>
      </c>
      <c r="F2311" s="2">
        <f>VLOOKUP(A2311,Izračun!A:J,10,0)</f>
        <v>91.295040000000014</v>
      </c>
      <c r="H2311">
        <f>VLOOKUP(A2311,Izračun!A:F,6,0)</f>
        <v>6</v>
      </c>
      <c r="J2311" t="s">
        <v>14574</v>
      </c>
      <c r="M2311" t="s">
        <v>8709</v>
      </c>
      <c r="Q2311" s="3" t="str">
        <f ca="1">IF(VLOOKUP(A2311,Izračun!A:Q,17,0)=0," ",VLOOKUP(A2311,Izračun!A:Q,17,0))</f>
        <v xml:space="preserve"> </v>
      </c>
      <c r="R2311" t="s">
        <v>8710</v>
      </c>
      <c r="S2311" t="str">
        <f ca="1">Izračun!$T$1</f>
        <v>0</v>
      </c>
    </row>
    <row r="2312" spans="1:19" x14ac:dyDescent="0.25">
      <c r="A2312" t="s">
        <v>7744</v>
      </c>
      <c r="B2312" t="s">
        <v>12708</v>
      </c>
      <c r="C2312" t="s">
        <v>8708</v>
      </c>
      <c r="F2312" s="2">
        <f>VLOOKUP(A2312,Izračun!A:J,10,0)</f>
        <v>91.388735999999994</v>
      </c>
      <c r="H2312">
        <f>VLOOKUP(A2312,Izračun!A:F,6,0)</f>
        <v>0</v>
      </c>
      <c r="J2312" t="s">
        <v>14574</v>
      </c>
      <c r="M2312" t="s">
        <v>8709</v>
      </c>
      <c r="Q2312" s="3" t="str">
        <f ca="1">IF(VLOOKUP(A2312,Izračun!A:Q,17,0)=0," ",VLOOKUP(A2312,Izračun!A:Q,17,0))</f>
        <v xml:space="preserve"> </v>
      </c>
      <c r="R2312" t="s">
        <v>8710</v>
      </c>
      <c r="S2312" t="str">
        <f ca="1">Izračun!$T$1</f>
        <v>0</v>
      </c>
    </row>
    <row r="2313" spans="1:19" x14ac:dyDescent="0.25">
      <c r="A2313" t="s">
        <v>6442</v>
      </c>
      <c r="B2313" t="s">
        <v>9062</v>
      </c>
      <c r="C2313" t="s">
        <v>8708</v>
      </c>
      <c r="F2313" s="2">
        <f>VLOOKUP(A2313,Izračun!A:J,10,0)</f>
        <v>91.686660000000003</v>
      </c>
      <c r="H2313">
        <f>VLOOKUP(A2313,Izračun!A:F,6,0)</f>
        <v>20</v>
      </c>
      <c r="J2313" t="s">
        <v>14574</v>
      </c>
      <c r="M2313" t="s">
        <v>8709</v>
      </c>
      <c r="Q2313" s="3" t="str">
        <f ca="1">IF(VLOOKUP(A2313,Izračun!A:Q,17,0)=0," ",VLOOKUP(A2313,Izračun!A:Q,17,0))</f>
        <v xml:space="preserve"> </v>
      </c>
      <c r="R2313" t="s">
        <v>8710</v>
      </c>
      <c r="S2313" t="str">
        <f ca="1">Izračun!$T$1</f>
        <v>0</v>
      </c>
    </row>
    <row r="2314" spans="1:19" x14ac:dyDescent="0.25">
      <c r="A2314" t="s">
        <v>3893</v>
      </c>
      <c r="B2314" t="s">
        <v>10440</v>
      </c>
      <c r="C2314" t="s">
        <v>8708</v>
      </c>
      <c r="F2314" s="2">
        <f>VLOOKUP(A2314,Izračun!A:J,10,0)</f>
        <v>92.196863999999991</v>
      </c>
      <c r="H2314">
        <f>VLOOKUP(A2314,Izračun!A:F,6,0)</f>
        <v>26</v>
      </c>
      <c r="J2314" t="s">
        <v>14574</v>
      </c>
      <c r="M2314" t="s">
        <v>8709</v>
      </c>
      <c r="Q2314" s="3" t="str">
        <f ca="1">IF(VLOOKUP(A2314,Izračun!A:Q,17,0)=0," ",VLOOKUP(A2314,Izračun!A:Q,17,0))</f>
        <v xml:space="preserve"> </v>
      </c>
      <c r="R2314" t="s">
        <v>8710</v>
      </c>
      <c r="S2314" t="str">
        <f ca="1">Izračun!$T$1</f>
        <v>0</v>
      </c>
    </row>
    <row r="2315" spans="1:19" x14ac:dyDescent="0.25">
      <c r="A2315" t="s">
        <v>12133</v>
      </c>
      <c r="B2315" t="s">
        <v>12734</v>
      </c>
      <c r="C2315" t="s">
        <v>8708</v>
      </c>
      <c r="F2315" s="2">
        <f>VLOOKUP(A2315,Izračun!A:J,10,0)</f>
        <v>78.353279999999998</v>
      </c>
      <c r="H2315">
        <f>VLOOKUP(A2315,Izračun!A:F,6,0)</f>
        <v>34</v>
      </c>
      <c r="J2315" t="s">
        <v>14574</v>
      </c>
      <c r="M2315" t="s">
        <v>8709</v>
      </c>
      <c r="Q2315" s="3">
        <f ca="1">IF(VLOOKUP(A2315,Izračun!A:Q,17,0)=0," ",VLOOKUP(A2315,Izračun!A:Q,17,0))</f>
        <v>73.45620000000001</v>
      </c>
      <c r="R2315" t="s">
        <v>8710</v>
      </c>
      <c r="S2315" t="str">
        <f ca="1">Izračun!$T$1</f>
        <v>0</v>
      </c>
    </row>
    <row r="2316" spans="1:19" x14ac:dyDescent="0.25">
      <c r="A2316" t="s">
        <v>818</v>
      </c>
      <c r="B2316" t="s">
        <v>9165</v>
      </c>
      <c r="C2316" t="s">
        <v>8708</v>
      </c>
      <c r="F2316" s="2">
        <f>VLOOKUP(A2316,Izračun!A:J,10,0)</f>
        <v>92.662049999999994</v>
      </c>
      <c r="H2316">
        <f>VLOOKUP(A2316,Izračun!A:F,6,0)</f>
        <v>5</v>
      </c>
      <c r="J2316" t="s">
        <v>14574</v>
      </c>
      <c r="M2316" t="s">
        <v>8709</v>
      </c>
      <c r="Q2316" s="3" t="str">
        <f ca="1">IF(VLOOKUP(A2316,Izračun!A:Q,17,0)=0," ",VLOOKUP(A2316,Izračun!A:Q,17,0))</f>
        <v xml:space="preserve"> </v>
      </c>
      <c r="R2316" t="s">
        <v>8710</v>
      </c>
      <c r="S2316" t="str">
        <f ca="1">Izračun!$T$1</f>
        <v>0</v>
      </c>
    </row>
    <row r="2317" spans="1:19" x14ac:dyDescent="0.25">
      <c r="A2317" t="s">
        <v>8351</v>
      </c>
      <c r="B2317" t="s">
        <v>9588</v>
      </c>
      <c r="C2317" t="s">
        <v>8708</v>
      </c>
      <c r="F2317" s="2">
        <f>VLOOKUP(A2317,Izračun!A:J,10,0)</f>
        <v>93.110399999999984</v>
      </c>
      <c r="H2317">
        <f>VLOOKUP(A2317,Izračun!A:F,6,0)</f>
        <v>1</v>
      </c>
      <c r="J2317" t="s">
        <v>14574</v>
      </c>
      <c r="M2317" t="s">
        <v>8709</v>
      </c>
      <c r="Q2317" s="3" t="str">
        <f ca="1">IF(VLOOKUP(A2317,Izračun!A:Q,17,0)=0," ",VLOOKUP(A2317,Izračun!A:Q,17,0))</f>
        <v xml:space="preserve"> </v>
      </c>
      <c r="R2317" t="s">
        <v>8710</v>
      </c>
      <c r="S2317" t="str">
        <f ca="1">Izračun!$T$1</f>
        <v>0</v>
      </c>
    </row>
    <row r="2318" spans="1:19" x14ac:dyDescent="0.25">
      <c r="A2318" t="s">
        <v>14151</v>
      </c>
      <c r="B2318" t="s">
        <v>14353</v>
      </c>
      <c r="C2318" t="s">
        <v>8708</v>
      </c>
      <c r="F2318" s="2">
        <f>VLOOKUP(A2318,Izračun!A:J,10,0)</f>
        <v>93.157247999999996</v>
      </c>
      <c r="H2318">
        <f>VLOOKUP(A2318,Izračun!A:F,6,0)</f>
        <v>2</v>
      </c>
      <c r="J2318" t="s">
        <v>14574</v>
      </c>
      <c r="M2318" t="s">
        <v>8709</v>
      </c>
      <c r="Q2318" s="3" t="str">
        <f ca="1">IF(VLOOKUP(A2318,Izračun!A:Q,17,0)=0," ",VLOOKUP(A2318,Izračun!A:Q,17,0))</f>
        <v xml:space="preserve"> </v>
      </c>
      <c r="R2318" t="s">
        <v>8710</v>
      </c>
      <c r="S2318" t="str">
        <f ca="1">Izračun!$T$1</f>
        <v>0</v>
      </c>
    </row>
    <row r="2319" spans="1:19" x14ac:dyDescent="0.25">
      <c r="A2319" t="s">
        <v>4473</v>
      </c>
      <c r="B2319" t="s">
        <v>9338</v>
      </c>
      <c r="C2319" t="s">
        <v>8708</v>
      </c>
      <c r="F2319" s="2">
        <f>VLOOKUP(A2319,Izračun!A:J,10,0)</f>
        <v>80.320895999999991</v>
      </c>
      <c r="H2319">
        <f>VLOOKUP(A2319,Izračun!A:F,6,0)</f>
        <v>16</v>
      </c>
      <c r="J2319" t="s">
        <v>14574</v>
      </c>
      <c r="M2319" t="s">
        <v>8709</v>
      </c>
      <c r="Q2319" s="3">
        <f ca="1">IF(VLOOKUP(A2319,Izračun!A:Q,17,0)=0," ",VLOOKUP(A2319,Izračun!A:Q,17,0))</f>
        <v>75.300839999999994</v>
      </c>
      <c r="R2319" t="s">
        <v>8710</v>
      </c>
      <c r="S2319" t="str">
        <f ca="1">Izračun!$T$1</f>
        <v>0</v>
      </c>
    </row>
    <row r="2320" spans="1:19" x14ac:dyDescent="0.25">
      <c r="A2320" t="s">
        <v>5755</v>
      </c>
      <c r="B2320" t="s">
        <v>11758</v>
      </c>
      <c r="C2320" t="s">
        <v>8708</v>
      </c>
      <c r="F2320" s="2">
        <f>VLOOKUP(A2320,Izračun!A:J,10,0)</f>
        <v>93.602304000000004</v>
      </c>
      <c r="H2320">
        <f>VLOOKUP(A2320,Izračun!A:F,6,0)</f>
        <v>0</v>
      </c>
      <c r="J2320" t="s">
        <v>14574</v>
      </c>
      <c r="M2320" t="s">
        <v>8709</v>
      </c>
      <c r="Q2320" s="3">
        <f ca="1">IF(VLOOKUP(A2320,Izračun!A:Q,17,0)=0," ",VLOOKUP(A2320,Izračun!A:Q,17,0))</f>
        <v>87.752159999999989</v>
      </c>
      <c r="R2320" t="s">
        <v>8710</v>
      </c>
      <c r="S2320" t="str">
        <f ca="1">Izračun!$T$1</f>
        <v>0</v>
      </c>
    </row>
    <row r="2321" spans="1:19" x14ac:dyDescent="0.25">
      <c r="A2321" t="s">
        <v>1405</v>
      </c>
      <c r="B2321" t="s">
        <v>11757</v>
      </c>
      <c r="C2321" t="s">
        <v>8708</v>
      </c>
      <c r="F2321" s="2">
        <f>VLOOKUP(A2321,Izračun!A:J,10,0)</f>
        <v>93.637440000000012</v>
      </c>
      <c r="H2321">
        <f>VLOOKUP(A2321,Izračun!A:F,6,0)</f>
        <v>4</v>
      </c>
      <c r="J2321" t="s">
        <v>14574</v>
      </c>
      <c r="M2321" t="s">
        <v>8709</v>
      </c>
      <c r="Q2321" s="3">
        <f ca="1">IF(VLOOKUP(A2321,Izračun!A:Q,17,0)=0," ",VLOOKUP(A2321,Izračun!A:Q,17,0))</f>
        <v>87.7851</v>
      </c>
      <c r="R2321" t="s">
        <v>8710</v>
      </c>
      <c r="S2321" t="str">
        <f ca="1">Izračun!$T$1</f>
        <v>0</v>
      </c>
    </row>
    <row r="2322" spans="1:19" x14ac:dyDescent="0.25">
      <c r="A2322" t="s">
        <v>11637</v>
      </c>
      <c r="B2322" t="s">
        <v>13141</v>
      </c>
      <c r="C2322" t="s">
        <v>8708</v>
      </c>
      <c r="F2322" s="2">
        <f>VLOOKUP(A2322,Izračun!A:J,10,0)</f>
        <v>93.637440000000012</v>
      </c>
      <c r="H2322">
        <f>VLOOKUP(A2322,Izračun!A:F,6,0)</f>
        <v>10</v>
      </c>
      <c r="J2322" t="s">
        <v>14574</v>
      </c>
      <c r="M2322" t="s">
        <v>8709</v>
      </c>
      <c r="Q2322" s="3">
        <f ca="1">IF(VLOOKUP(A2322,Izračun!A:Q,17,0)=0," ",VLOOKUP(A2322,Izračun!A:Q,17,0))</f>
        <v>87.7851</v>
      </c>
      <c r="R2322" t="s">
        <v>8710</v>
      </c>
      <c r="S2322" t="str">
        <f ca="1">Izračun!$T$1</f>
        <v>0</v>
      </c>
    </row>
    <row r="2323" spans="1:19" x14ac:dyDescent="0.25">
      <c r="A2323" t="s">
        <v>7559</v>
      </c>
      <c r="B2323" t="s">
        <v>8812</v>
      </c>
      <c r="C2323" t="s">
        <v>8708</v>
      </c>
      <c r="F2323" s="2">
        <f>VLOOKUP(A2323,Izračun!A:J,10,0)</f>
        <v>93.902789999999996</v>
      </c>
      <c r="H2323">
        <f>VLOOKUP(A2323,Izračun!A:F,6,0)</f>
        <v>0</v>
      </c>
      <c r="J2323" t="s">
        <v>14574</v>
      </c>
      <c r="M2323" t="s">
        <v>8709</v>
      </c>
      <c r="Q2323" s="3" t="str">
        <f ca="1">IF(VLOOKUP(A2323,Izračun!A:Q,17,0)=0," ",VLOOKUP(A2323,Izračun!A:Q,17,0))</f>
        <v xml:space="preserve"> </v>
      </c>
      <c r="R2323" t="s">
        <v>8710</v>
      </c>
      <c r="S2323" t="str">
        <f ca="1">Izračun!$T$1</f>
        <v>0</v>
      </c>
    </row>
    <row r="2324" spans="1:19" x14ac:dyDescent="0.25">
      <c r="A2324" t="s">
        <v>7563</v>
      </c>
      <c r="B2324" t="s">
        <v>8813</v>
      </c>
      <c r="C2324" t="s">
        <v>8708</v>
      </c>
      <c r="F2324" s="2">
        <f>VLOOKUP(A2324,Izračun!A:J,10,0)</f>
        <v>93.902789999999996</v>
      </c>
      <c r="H2324">
        <f>VLOOKUP(A2324,Izračun!A:F,6,0)</f>
        <v>14</v>
      </c>
      <c r="J2324" t="s">
        <v>14574</v>
      </c>
      <c r="M2324" t="s">
        <v>8709</v>
      </c>
      <c r="Q2324" s="3" t="str">
        <f ca="1">IF(VLOOKUP(A2324,Izračun!A:Q,17,0)=0," ",VLOOKUP(A2324,Izračun!A:Q,17,0))</f>
        <v xml:space="preserve"> </v>
      </c>
      <c r="R2324" t="s">
        <v>8710</v>
      </c>
      <c r="S2324" t="str">
        <f ca="1">Izračun!$T$1</f>
        <v>0</v>
      </c>
    </row>
    <row r="2325" spans="1:19" x14ac:dyDescent="0.25">
      <c r="A2325" t="s">
        <v>2954</v>
      </c>
      <c r="B2325" t="s">
        <v>8842</v>
      </c>
      <c r="C2325" t="s">
        <v>8708</v>
      </c>
      <c r="F2325" s="2">
        <f>VLOOKUP(A2325,Izračun!A:J,10,0)</f>
        <v>93.911266560000001</v>
      </c>
      <c r="H2325">
        <f>VLOOKUP(A2325,Izračun!A:F,6,0)</f>
        <v>8</v>
      </c>
      <c r="J2325" t="s">
        <v>14574</v>
      </c>
      <c r="M2325" t="s">
        <v>8709</v>
      </c>
      <c r="Q2325" s="3" t="str">
        <f ca="1">IF(VLOOKUP(A2325,Izračun!A:Q,17,0)=0," ",VLOOKUP(A2325,Izračun!A:Q,17,0))</f>
        <v xml:space="preserve"> </v>
      </c>
      <c r="R2325" t="s">
        <v>8710</v>
      </c>
      <c r="S2325" t="str">
        <f ca="1">Izračun!$T$1</f>
        <v>0</v>
      </c>
    </row>
    <row r="2326" spans="1:19" x14ac:dyDescent="0.25">
      <c r="A2326" t="s">
        <v>6201</v>
      </c>
      <c r="B2326" t="s">
        <v>10983</v>
      </c>
      <c r="C2326" t="s">
        <v>8708</v>
      </c>
      <c r="F2326" s="2">
        <f>VLOOKUP(A2326,Izračun!A:J,10,0)</f>
        <v>94.297703999999996</v>
      </c>
      <c r="H2326">
        <f>VLOOKUP(A2326,Izračun!A:F,6,0)</f>
        <v>12</v>
      </c>
      <c r="J2326" t="s">
        <v>14574</v>
      </c>
      <c r="M2326" t="s">
        <v>8709</v>
      </c>
      <c r="Q2326" s="3" t="str">
        <f ca="1">IF(VLOOKUP(A2326,Izračun!A:Q,17,0)=0," ",VLOOKUP(A2326,Izračun!A:Q,17,0))</f>
        <v xml:space="preserve"> </v>
      </c>
      <c r="R2326" t="s">
        <v>8710</v>
      </c>
      <c r="S2326" t="str">
        <f ca="1">Izračun!$T$1</f>
        <v>0</v>
      </c>
    </row>
    <row r="2327" spans="1:19" x14ac:dyDescent="0.25">
      <c r="A2327" t="s">
        <v>1468</v>
      </c>
      <c r="B2327" t="s">
        <v>13195</v>
      </c>
      <c r="C2327" t="s">
        <v>8708</v>
      </c>
      <c r="F2327" s="2">
        <f>VLOOKUP(A2327,Izračun!A:J,10,0)</f>
        <v>94.550975999999991</v>
      </c>
      <c r="H2327">
        <f>VLOOKUP(A2327,Izračun!A:F,6,0)</f>
        <v>0</v>
      </c>
      <c r="J2327" t="s">
        <v>14574</v>
      </c>
      <c r="M2327" t="s">
        <v>8709</v>
      </c>
      <c r="Q2327" s="3" t="str">
        <f ca="1">IF(VLOOKUP(A2327,Izračun!A:Q,17,0)=0," ",VLOOKUP(A2327,Izračun!A:Q,17,0))</f>
        <v xml:space="preserve"> </v>
      </c>
      <c r="R2327" t="s">
        <v>8710</v>
      </c>
      <c r="S2327" t="str">
        <f ca="1">Izračun!$T$1</f>
        <v>0</v>
      </c>
    </row>
    <row r="2328" spans="1:19" x14ac:dyDescent="0.25">
      <c r="A2328" t="s">
        <v>4705</v>
      </c>
      <c r="B2328" t="s">
        <v>13148</v>
      </c>
      <c r="C2328" t="s">
        <v>8708</v>
      </c>
      <c r="F2328" s="2">
        <f>VLOOKUP(A2328,Izračun!A:J,10,0)</f>
        <v>94.640767999999994</v>
      </c>
      <c r="H2328">
        <f>VLOOKUP(A2328,Izračun!A:F,6,0)</f>
        <v>6</v>
      </c>
      <c r="J2328" t="s">
        <v>14574</v>
      </c>
      <c r="M2328" t="s">
        <v>8709</v>
      </c>
      <c r="Q2328" s="3" t="str">
        <f ca="1">IF(VLOOKUP(A2328,Izračun!A:Q,17,0)=0," ",VLOOKUP(A2328,Izračun!A:Q,17,0))</f>
        <v xml:space="preserve"> </v>
      </c>
      <c r="R2328" t="s">
        <v>8710</v>
      </c>
      <c r="S2328" t="str">
        <f ca="1">Izračun!$T$1</f>
        <v>0</v>
      </c>
    </row>
    <row r="2329" spans="1:19" x14ac:dyDescent="0.25">
      <c r="A2329" t="s">
        <v>10621</v>
      </c>
      <c r="B2329" t="s">
        <v>11016</v>
      </c>
      <c r="C2329" t="s">
        <v>8708</v>
      </c>
      <c r="F2329" s="2">
        <f>VLOOKUP(A2329,Izračun!A:J,10,0)</f>
        <v>94.984319999999997</v>
      </c>
      <c r="H2329">
        <f>VLOOKUP(A2329,Izračun!A:F,6,0)</f>
        <v>0</v>
      </c>
      <c r="J2329" t="s">
        <v>14574</v>
      </c>
      <c r="M2329" t="s">
        <v>8709</v>
      </c>
      <c r="Q2329" s="3" t="str">
        <f ca="1">IF(VLOOKUP(A2329,Izračun!A:Q,17,0)=0," ",VLOOKUP(A2329,Izračun!A:Q,17,0))</f>
        <v xml:space="preserve"> </v>
      </c>
      <c r="R2329" t="s">
        <v>8710</v>
      </c>
      <c r="S2329" t="str">
        <f ca="1">Izračun!$T$1</f>
        <v>0</v>
      </c>
    </row>
    <row r="2330" spans="1:19" x14ac:dyDescent="0.25">
      <c r="A2330" t="s">
        <v>4133</v>
      </c>
      <c r="B2330" t="s">
        <v>13151</v>
      </c>
      <c r="C2330" t="s">
        <v>8708</v>
      </c>
      <c r="F2330" s="2">
        <f>VLOOKUP(A2330,Izračun!A:J,10,0)</f>
        <v>95.16</v>
      </c>
      <c r="H2330">
        <f>VLOOKUP(A2330,Izračun!A:F,6,0)</f>
        <v>3</v>
      </c>
      <c r="J2330" t="s">
        <v>14574</v>
      </c>
      <c r="M2330" t="s">
        <v>8709</v>
      </c>
      <c r="Q2330" s="3" t="str">
        <f ca="1">IF(VLOOKUP(A2330,Izračun!A:Q,17,0)=0," ",VLOOKUP(A2330,Izračun!A:Q,17,0))</f>
        <v xml:space="preserve"> </v>
      </c>
      <c r="R2330" t="s">
        <v>8710</v>
      </c>
      <c r="S2330" t="str">
        <f ca="1">Izračun!$T$1</f>
        <v>0</v>
      </c>
    </row>
    <row r="2331" spans="1:19" x14ac:dyDescent="0.25">
      <c r="A2331" t="s">
        <v>11789</v>
      </c>
      <c r="B2331" t="s">
        <v>13065</v>
      </c>
      <c r="C2331" t="s">
        <v>8708</v>
      </c>
      <c r="F2331" s="2">
        <f>VLOOKUP(A2331,Izračun!A:J,10,0)</f>
        <v>95.452799999999996</v>
      </c>
      <c r="H2331">
        <f>VLOOKUP(A2331,Izračun!A:F,6,0)</f>
        <v>6</v>
      </c>
      <c r="J2331" t="s">
        <v>14574</v>
      </c>
      <c r="M2331" t="s">
        <v>8709</v>
      </c>
      <c r="Q2331" s="3" t="str">
        <f ca="1">IF(VLOOKUP(A2331,Izračun!A:Q,17,0)=0," ",VLOOKUP(A2331,Izračun!A:Q,17,0))</f>
        <v xml:space="preserve"> </v>
      </c>
      <c r="R2331" t="s">
        <v>8710</v>
      </c>
      <c r="S2331" t="str">
        <f ca="1">Izračun!$T$1</f>
        <v>0</v>
      </c>
    </row>
    <row r="2332" spans="1:19" x14ac:dyDescent="0.25">
      <c r="A2332" t="s">
        <v>14189</v>
      </c>
      <c r="B2332" t="s">
        <v>14356</v>
      </c>
      <c r="C2332" t="s">
        <v>8708</v>
      </c>
      <c r="F2332" s="2">
        <f>VLOOKUP(A2332,Izračun!A:J,10,0)</f>
        <v>95.991551999999984</v>
      </c>
      <c r="H2332">
        <f>VLOOKUP(A2332,Izračun!A:F,6,0)</f>
        <v>10</v>
      </c>
      <c r="J2332" t="s">
        <v>14574</v>
      </c>
      <c r="M2332" t="s">
        <v>8709</v>
      </c>
      <c r="Q2332" s="3" t="str">
        <f ca="1">IF(VLOOKUP(A2332,Izračun!A:Q,17,0)=0," ",VLOOKUP(A2332,Izračun!A:Q,17,0))</f>
        <v xml:space="preserve"> </v>
      </c>
      <c r="R2332" t="s">
        <v>8710</v>
      </c>
      <c r="S2332" t="str">
        <f ca="1">Izračun!$T$1</f>
        <v>0</v>
      </c>
    </row>
    <row r="2333" spans="1:19" x14ac:dyDescent="0.25">
      <c r="A2333" t="s">
        <v>2944</v>
      </c>
      <c r="B2333" t="s">
        <v>8841</v>
      </c>
      <c r="C2333" t="s">
        <v>8708</v>
      </c>
      <c r="F2333" s="2">
        <f>VLOOKUP(A2333,Izračun!A:J,10,0)</f>
        <v>96.023525759999998</v>
      </c>
      <c r="H2333">
        <f>VLOOKUP(A2333,Izračun!A:F,6,0)</f>
        <v>28</v>
      </c>
      <c r="J2333" t="s">
        <v>14574</v>
      </c>
      <c r="M2333" t="s">
        <v>8709</v>
      </c>
      <c r="Q2333" s="3" t="str">
        <f ca="1">IF(VLOOKUP(A2333,Izračun!A:Q,17,0)=0," ",VLOOKUP(A2333,Izračun!A:Q,17,0))</f>
        <v xml:space="preserve"> </v>
      </c>
      <c r="R2333" t="s">
        <v>8710</v>
      </c>
      <c r="S2333" t="str">
        <f ca="1">Izračun!$T$1</f>
        <v>0</v>
      </c>
    </row>
    <row r="2334" spans="1:19" x14ac:dyDescent="0.25">
      <c r="A2334" t="s">
        <v>10728</v>
      </c>
      <c r="B2334" t="s">
        <v>10891</v>
      </c>
      <c r="C2334" t="s">
        <v>8708</v>
      </c>
      <c r="F2334" s="2">
        <f>VLOOKUP(A2334,Izračun!A:J,10,0)</f>
        <v>55.217199999999998</v>
      </c>
      <c r="H2334">
        <f>VLOOKUP(A2334,Izračun!A:F,6,0)</f>
        <v>0</v>
      </c>
      <c r="J2334" t="s">
        <v>14574</v>
      </c>
      <c r="M2334" t="s">
        <v>8709</v>
      </c>
      <c r="Q2334" s="3" t="str">
        <f ca="1">IF(VLOOKUP(A2334,Izračun!A:Q,17,0)=0," ",VLOOKUP(A2334,Izračun!A:Q,17,0))</f>
        <v xml:space="preserve"> </v>
      </c>
      <c r="R2334" t="s">
        <v>8710</v>
      </c>
      <c r="S2334" t="str">
        <f ca="1">Izračun!$T$1</f>
        <v>0</v>
      </c>
    </row>
    <row r="2335" spans="1:19" x14ac:dyDescent="0.25">
      <c r="A2335" t="s">
        <v>11580</v>
      </c>
      <c r="B2335" t="s">
        <v>11779</v>
      </c>
      <c r="C2335" t="s">
        <v>8708</v>
      </c>
      <c r="F2335" s="2">
        <f>VLOOKUP(A2335,Izračun!A:J,10,0)</f>
        <v>96.563610000000011</v>
      </c>
      <c r="H2335">
        <f>VLOOKUP(A2335,Izračun!A:F,6,0)</f>
        <v>2</v>
      </c>
      <c r="J2335" t="s">
        <v>14574</v>
      </c>
      <c r="M2335" t="s">
        <v>8709</v>
      </c>
      <c r="Q2335" s="3">
        <f ca="1">IF(VLOOKUP(A2335,Izračun!A:Q,17,0)=0," ",VLOOKUP(A2335,Izračun!A:Q,17,0))</f>
        <v>95.100525000000005</v>
      </c>
      <c r="R2335" t="s">
        <v>8710</v>
      </c>
      <c r="S2335" t="str">
        <f ca="1">Izračun!$T$1</f>
        <v>0</v>
      </c>
    </row>
    <row r="2336" spans="1:19" x14ac:dyDescent="0.25">
      <c r="A2336" t="s">
        <v>4597</v>
      </c>
      <c r="B2336" t="s">
        <v>10979</v>
      </c>
      <c r="C2336" t="s">
        <v>8708</v>
      </c>
      <c r="F2336" s="2">
        <f>VLOOKUP(A2336,Izračun!A:J,10,0)</f>
        <v>96.563610000000011</v>
      </c>
      <c r="H2336">
        <f>VLOOKUP(A2336,Izračun!A:F,6,0)</f>
        <v>7</v>
      </c>
      <c r="J2336" t="s">
        <v>14574</v>
      </c>
      <c r="M2336" t="s">
        <v>8709</v>
      </c>
      <c r="Q2336" s="3" t="str">
        <f ca="1">IF(VLOOKUP(A2336,Izračun!A:Q,17,0)=0," ",VLOOKUP(A2336,Izračun!A:Q,17,0))</f>
        <v xml:space="preserve"> </v>
      </c>
      <c r="R2336" t="s">
        <v>8710</v>
      </c>
      <c r="S2336" t="str">
        <f ca="1">Izračun!$T$1</f>
        <v>0</v>
      </c>
    </row>
    <row r="2337" spans="1:19" x14ac:dyDescent="0.25">
      <c r="A2337" t="s">
        <v>3269</v>
      </c>
      <c r="B2337" t="s">
        <v>12840</v>
      </c>
      <c r="C2337" t="s">
        <v>8708</v>
      </c>
      <c r="F2337" s="2">
        <f>VLOOKUP(A2337,Izračun!A:J,10,0)</f>
        <v>96.987071999999998</v>
      </c>
      <c r="H2337">
        <f>VLOOKUP(A2337,Izračun!A:F,6,0)</f>
        <v>0</v>
      </c>
      <c r="J2337" t="s">
        <v>14574</v>
      </c>
      <c r="M2337" t="s">
        <v>8709</v>
      </c>
      <c r="Q2337" s="3" t="str">
        <f ca="1">IF(VLOOKUP(A2337,Izračun!A:Q,17,0)=0," ",VLOOKUP(A2337,Izračun!A:Q,17,0))</f>
        <v xml:space="preserve"> </v>
      </c>
      <c r="R2337" t="s">
        <v>8710</v>
      </c>
      <c r="S2337" t="str">
        <f ca="1">Izračun!$T$1</f>
        <v>0</v>
      </c>
    </row>
    <row r="2338" spans="1:19" x14ac:dyDescent="0.25">
      <c r="A2338" t="s">
        <v>5957</v>
      </c>
      <c r="B2338" t="s">
        <v>12808</v>
      </c>
      <c r="C2338" t="s">
        <v>8708</v>
      </c>
      <c r="F2338" s="2">
        <f>VLOOKUP(A2338,Izračun!A:J,10,0)</f>
        <v>96.990878399999986</v>
      </c>
      <c r="H2338">
        <f>VLOOKUP(A2338,Izračun!A:F,6,0)</f>
        <v>11</v>
      </c>
      <c r="J2338" t="s">
        <v>14574</v>
      </c>
      <c r="M2338" t="s">
        <v>8709</v>
      </c>
      <c r="Q2338" s="3" t="str">
        <f ca="1">IF(VLOOKUP(A2338,Izračun!A:Q,17,0)=0," ",VLOOKUP(A2338,Izračun!A:Q,17,0))</f>
        <v xml:space="preserve"> </v>
      </c>
      <c r="R2338" t="s">
        <v>8710</v>
      </c>
      <c r="S2338" t="str">
        <f ca="1">Izračun!$T$1</f>
        <v>0</v>
      </c>
    </row>
    <row r="2339" spans="1:19" x14ac:dyDescent="0.25">
      <c r="A2339" t="s">
        <v>3928</v>
      </c>
      <c r="B2339" t="s">
        <v>13173</v>
      </c>
      <c r="C2339" t="s">
        <v>8708</v>
      </c>
      <c r="F2339" s="2">
        <f>VLOOKUP(A2339,Izračun!A:J,10,0)</f>
        <v>97.839119999999994</v>
      </c>
      <c r="H2339">
        <f>VLOOKUP(A2339,Izračun!A:F,6,0)</f>
        <v>0</v>
      </c>
      <c r="J2339" t="s">
        <v>14574</v>
      </c>
      <c r="M2339" t="s">
        <v>8709</v>
      </c>
      <c r="Q2339" s="3" t="str">
        <f ca="1">IF(VLOOKUP(A2339,Izračun!A:Q,17,0)=0," ",VLOOKUP(A2339,Izračun!A:Q,17,0))</f>
        <v xml:space="preserve"> </v>
      </c>
      <c r="R2339" t="s">
        <v>8710</v>
      </c>
      <c r="S2339" t="str">
        <f ca="1">Izračun!$T$1</f>
        <v>0</v>
      </c>
    </row>
    <row r="2340" spans="1:19" x14ac:dyDescent="0.25">
      <c r="A2340" t="s">
        <v>3963</v>
      </c>
      <c r="B2340" t="s">
        <v>9369</v>
      </c>
      <c r="C2340" t="s">
        <v>8708</v>
      </c>
      <c r="F2340" s="2">
        <f>VLOOKUP(A2340,Izračun!A:J,10,0)</f>
        <v>78.119039999999998</v>
      </c>
      <c r="H2340">
        <f>VLOOKUP(A2340,Izračun!A:F,6,0)</f>
        <v>95</v>
      </c>
      <c r="J2340" t="s">
        <v>14574</v>
      </c>
      <c r="M2340" t="s">
        <v>8709</v>
      </c>
      <c r="Q2340" s="3">
        <f ca="1">IF(VLOOKUP(A2340,Izračun!A:Q,17,0)=0," ",VLOOKUP(A2340,Izračun!A:Q,17,0))</f>
        <v>73.236599999999996</v>
      </c>
      <c r="R2340" t="s">
        <v>8710</v>
      </c>
      <c r="S2340" t="str">
        <f ca="1">Izračun!$T$1</f>
        <v>0</v>
      </c>
    </row>
    <row r="2341" spans="1:19" x14ac:dyDescent="0.25">
      <c r="A2341" t="s">
        <v>13303</v>
      </c>
      <c r="B2341" t="s">
        <v>13544</v>
      </c>
      <c r="C2341" t="s">
        <v>8708</v>
      </c>
      <c r="F2341" s="2">
        <f>VLOOKUP(A2341,Izračun!A:J,10,0)</f>
        <v>97.979420000000005</v>
      </c>
      <c r="H2341">
        <f>VLOOKUP(A2341,Izračun!A:F,6,0)</f>
        <v>4</v>
      </c>
      <c r="J2341" t="s">
        <v>14574</v>
      </c>
      <c r="M2341" t="s">
        <v>8709</v>
      </c>
      <c r="Q2341" s="3" t="str">
        <f ca="1">IF(VLOOKUP(A2341,Izračun!A:Q,17,0)=0," ",VLOOKUP(A2341,Izračun!A:Q,17,0))</f>
        <v xml:space="preserve"> </v>
      </c>
      <c r="R2341" t="s">
        <v>8710</v>
      </c>
      <c r="S2341" t="str">
        <f ca="1">Izračun!$T$1</f>
        <v>0</v>
      </c>
    </row>
    <row r="2342" spans="1:19" x14ac:dyDescent="0.25">
      <c r="A2342" t="s">
        <v>1785</v>
      </c>
      <c r="B2342" t="s">
        <v>9192</v>
      </c>
      <c r="C2342" t="s">
        <v>8708</v>
      </c>
      <c r="F2342" s="2">
        <f>VLOOKUP(A2342,Izračun!A:J,10,0)</f>
        <v>97.979420000000005</v>
      </c>
      <c r="H2342">
        <f>VLOOKUP(A2342,Izračun!A:F,6,0)</f>
        <v>3</v>
      </c>
      <c r="J2342" t="s">
        <v>14574</v>
      </c>
      <c r="M2342" t="s">
        <v>8709</v>
      </c>
      <c r="Q2342" s="3" t="str">
        <f ca="1">IF(VLOOKUP(A2342,Izračun!A:Q,17,0)=0," ",VLOOKUP(A2342,Izračun!A:Q,17,0))</f>
        <v xml:space="preserve"> </v>
      </c>
      <c r="R2342" t="s">
        <v>8710</v>
      </c>
      <c r="S2342" t="str">
        <f ca="1">Izračun!$T$1</f>
        <v>0</v>
      </c>
    </row>
    <row r="2343" spans="1:19" x14ac:dyDescent="0.25">
      <c r="A2343" t="s">
        <v>12268</v>
      </c>
      <c r="B2343" t="s">
        <v>13225</v>
      </c>
      <c r="C2343" t="s">
        <v>8708</v>
      </c>
      <c r="F2343" s="2">
        <f>VLOOKUP(A2343,Izračun!A:J,10,0)</f>
        <v>97.991375999999988</v>
      </c>
      <c r="H2343">
        <f>VLOOKUP(A2343,Izračun!A:F,6,0)</f>
        <v>6</v>
      </c>
      <c r="J2343" t="s">
        <v>14574</v>
      </c>
      <c r="M2343" t="s">
        <v>8709</v>
      </c>
      <c r="Q2343" s="3" t="str">
        <f ca="1">IF(VLOOKUP(A2343,Izračun!A:Q,17,0)=0," ",VLOOKUP(A2343,Izračun!A:Q,17,0))</f>
        <v xml:space="preserve"> </v>
      </c>
      <c r="R2343" t="s">
        <v>8710</v>
      </c>
      <c r="S2343" t="str">
        <f ca="1">Izračun!$T$1</f>
        <v>0</v>
      </c>
    </row>
    <row r="2344" spans="1:19" x14ac:dyDescent="0.25">
      <c r="A2344" t="s">
        <v>5396</v>
      </c>
      <c r="B2344" t="s">
        <v>9344</v>
      </c>
      <c r="C2344" t="s">
        <v>8708</v>
      </c>
      <c r="F2344" s="2">
        <f>VLOOKUP(A2344,Izračun!A:J,10,0)</f>
        <v>81.925439999999995</v>
      </c>
      <c r="H2344">
        <f>VLOOKUP(A2344,Izračun!A:F,6,0)</f>
        <v>56</v>
      </c>
      <c r="J2344" t="s">
        <v>14574</v>
      </c>
      <c r="M2344" t="s">
        <v>8709</v>
      </c>
      <c r="Q2344" s="3">
        <f ca="1">IF(VLOOKUP(A2344,Izračun!A:Q,17,0)=0," ",VLOOKUP(A2344,Izračun!A:Q,17,0))</f>
        <v>76.805099999999996</v>
      </c>
      <c r="R2344" t="s">
        <v>8710</v>
      </c>
      <c r="S2344" t="str">
        <f ca="1">Izračun!$T$1</f>
        <v>0</v>
      </c>
    </row>
    <row r="2345" spans="1:19" x14ac:dyDescent="0.25">
      <c r="A2345" t="s">
        <v>3276</v>
      </c>
      <c r="B2345" t="s">
        <v>10868</v>
      </c>
      <c r="C2345" t="s">
        <v>8708</v>
      </c>
      <c r="F2345" s="2">
        <f>VLOOKUP(A2345,Izračun!A:J,10,0)</f>
        <v>98.379335999999995</v>
      </c>
      <c r="H2345">
        <f>VLOOKUP(A2345,Izračun!A:F,6,0)</f>
        <v>11</v>
      </c>
      <c r="J2345" t="s">
        <v>14574</v>
      </c>
      <c r="M2345" t="s">
        <v>8709</v>
      </c>
      <c r="Q2345" s="3" t="str">
        <f ca="1">IF(VLOOKUP(A2345,Izračun!A:Q,17,0)=0," ",VLOOKUP(A2345,Izračun!A:Q,17,0))</f>
        <v xml:space="preserve"> </v>
      </c>
      <c r="R2345" t="s">
        <v>8710</v>
      </c>
      <c r="S2345" t="str">
        <f ca="1">Izračun!$T$1</f>
        <v>0</v>
      </c>
    </row>
    <row r="2346" spans="1:19" x14ac:dyDescent="0.25">
      <c r="A2346" t="s">
        <v>242</v>
      </c>
      <c r="B2346" t="s">
        <v>9370</v>
      </c>
      <c r="C2346" t="s">
        <v>8708</v>
      </c>
      <c r="F2346" s="2">
        <f>VLOOKUP(A2346,Izračun!A:J,10,0)</f>
        <v>98.403021080000002</v>
      </c>
      <c r="H2346">
        <f>VLOOKUP(A2346,Izračun!A:F,6,0)</f>
        <v>8</v>
      </c>
      <c r="J2346" t="s">
        <v>14574</v>
      </c>
      <c r="M2346" t="s">
        <v>8709</v>
      </c>
      <c r="Q2346" s="3" t="str">
        <f ca="1">IF(VLOOKUP(A2346,Izračun!A:Q,17,0)=0," ",VLOOKUP(A2346,Izračun!A:Q,17,0))</f>
        <v xml:space="preserve"> </v>
      </c>
      <c r="R2346" t="s">
        <v>8710</v>
      </c>
      <c r="S2346" t="str">
        <f ca="1">Izračun!$T$1</f>
        <v>0</v>
      </c>
    </row>
    <row r="2347" spans="1:19" x14ac:dyDescent="0.25">
      <c r="A2347" t="s">
        <v>240</v>
      </c>
      <c r="B2347" t="s">
        <v>9378</v>
      </c>
      <c r="C2347" t="s">
        <v>8708</v>
      </c>
      <c r="F2347" s="2">
        <f>VLOOKUP(A2347,Izračun!A:J,10,0)</f>
        <v>98.403021080000002</v>
      </c>
      <c r="H2347">
        <f>VLOOKUP(A2347,Izračun!A:F,6,0)</f>
        <v>3</v>
      </c>
      <c r="J2347" t="s">
        <v>14574</v>
      </c>
      <c r="M2347" t="s">
        <v>8709</v>
      </c>
      <c r="Q2347" s="3" t="str">
        <f ca="1">IF(VLOOKUP(A2347,Izračun!A:Q,17,0)=0," ",VLOOKUP(A2347,Izračun!A:Q,17,0))</f>
        <v xml:space="preserve"> </v>
      </c>
      <c r="R2347" t="s">
        <v>8710</v>
      </c>
      <c r="S2347" t="str">
        <f ca="1">Izračun!$T$1</f>
        <v>0</v>
      </c>
    </row>
    <row r="2348" spans="1:19" x14ac:dyDescent="0.25">
      <c r="A2348" t="s">
        <v>5583</v>
      </c>
      <c r="B2348" t="s">
        <v>9057</v>
      </c>
      <c r="C2348" t="s">
        <v>8708</v>
      </c>
      <c r="F2348" s="2">
        <f>VLOOKUP(A2348,Izračun!A:J,10,0)</f>
        <v>99.347283999999988</v>
      </c>
      <c r="H2348">
        <f>VLOOKUP(A2348,Izračun!A:F,6,0)</f>
        <v>16</v>
      </c>
      <c r="J2348" t="s">
        <v>14574</v>
      </c>
      <c r="M2348" t="s">
        <v>8709</v>
      </c>
      <c r="Q2348" s="3" t="str">
        <f ca="1">IF(VLOOKUP(A2348,Izračun!A:Q,17,0)=0," ",VLOOKUP(A2348,Izračun!A:Q,17,0))</f>
        <v xml:space="preserve"> </v>
      </c>
      <c r="R2348" t="s">
        <v>8710</v>
      </c>
      <c r="S2348" t="str">
        <f ca="1">Izračun!$T$1</f>
        <v>0</v>
      </c>
    </row>
    <row r="2349" spans="1:19" x14ac:dyDescent="0.25">
      <c r="A2349" t="s">
        <v>8677</v>
      </c>
      <c r="B2349" t="s">
        <v>12565</v>
      </c>
      <c r="C2349" t="s">
        <v>8708</v>
      </c>
      <c r="F2349" s="2">
        <f>VLOOKUP(A2349,Izračun!A:J,10,0)</f>
        <v>81.599699999999999</v>
      </c>
      <c r="H2349">
        <f>VLOOKUP(A2349,Izračun!A:F,6,0)</f>
        <v>10</v>
      </c>
      <c r="J2349" t="s">
        <v>14574</v>
      </c>
      <c r="M2349" t="s">
        <v>8709</v>
      </c>
      <c r="Q2349" s="3" t="str">
        <f ca="1">IF(VLOOKUP(A2349,Izračun!A:Q,17,0)=0," ",VLOOKUP(A2349,Izračun!A:Q,17,0))</f>
        <v xml:space="preserve"> </v>
      </c>
      <c r="R2349" t="s">
        <v>8710</v>
      </c>
      <c r="S2349" t="str">
        <f ca="1">Izračun!$T$1</f>
        <v>0</v>
      </c>
    </row>
    <row r="2350" spans="1:19" x14ac:dyDescent="0.25">
      <c r="A2350" t="s">
        <v>11414</v>
      </c>
      <c r="B2350" t="s">
        <v>12755</v>
      </c>
      <c r="C2350" t="s">
        <v>8708</v>
      </c>
      <c r="F2350" s="2">
        <f>VLOOKUP(A2350,Izračun!A:J,10,0)</f>
        <v>99.680832000000009</v>
      </c>
      <c r="H2350">
        <f>VLOOKUP(A2350,Izračun!A:F,6,0)</f>
        <v>8</v>
      </c>
      <c r="J2350" t="s">
        <v>14574</v>
      </c>
      <c r="M2350" t="s">
        <v>8709</v>
      </c>
      <c r="Q2350" s="3" t="str">
        <f ca="1">IF(VLOOKUP(A2350,Izračun!A:Q,17,0)=0," ",VLOOKUP(A2350,Izračun!A:Q,17,0))</f>
        <v xml:space="preserve"> </v>
      </c>
      <c r="R2350" t="s">
        <v>8710</v>
      </c>
      <c r="S2350" t="str">
        <f ca="1">Izračun!$T$1</f>
        <v>0</v>
      </c>
    </row>
    <row r="2351" spans="1:19" x14ac:dyDescent="0.25">
      <c r="A2351" t="s">
        <v>3813</v>
      </c>
      <c r="B2351" t="s">
        <v>10878</v>
      </c>
      <c r="C2351" t="s">
        <v>8708</v>
      </c>
      <c r="F2351" s="2">
        <f>VLOOKUP(A2351,Izračun!A:J,10,0)</f>
        <v>99.892379999999989</v>
      </c>
      <c r="H2351">
        <f>VLOOKUP(A2351,Izračun!A:F,6,0)</f>
        <v>6</v>
      </c>
      <c r="J2351" t="s">
        <v>14574</v>
      </c>
      <c r="M2351" t="s">
        <v>8709</v>
      </c>
      <c r="Q2351" s="3" t="str">
        <f ca="1">IF(VLOOKUP(A2351,Izračun!A:Q,17,0)=0," ",VLOOKUP(A2351,Izračun!A:Q,17,0))</f>
        <v xml:space="preserve"> </v>
      </c>
      <c r="R2351" t="s">
        <v>8710</v>
      </c>
      <c r="S2351" t="str">
        <f ca="1">Izračun!$T$1</f>
        <v>0</v>
      </c>
    </row>
    <row r="2352" spans="1:19" x14ac:dyDescent="0.25">
      <c r="A2352" t="s">
        <v>14243</v>
      </c>
      <c r="B2352" t="s">
        <v>14686</v>
      </c>
      <c r="C2352" t="s">
        <v>8708</v>
      </c>
      <c r="F2352" s="2">
        <f>VLOOKUP(A2352,Izračun!A:J,10,0)</f>
        <v>100.54751999999999</v>
      </c>
      <c r="H2352">
        <f>VLOOKUP(A2352,Izračun!A:F,6,0)</f>
        <v>6</v>
      </c>
      <c r="J2352" t="s">
        <v>14574</v>
      </c>
      <c r="M2352" t="s">
        <v>8709</v>
      </c>
      <c r="Q2352" s="3" t="str">
        <f ca="1">IF(VLOOKUP(A2352,Izračun!A:Q,17,0)=0," ",VLOOKUP(A2352,Izračun!A:Q,17,0))</f>
        <v xml:space="preserve"> </v>
      </c>
      <c r="R2352" t="s">
        <v>8710</v>
      </c>
      <c r="S2352" t="str">
        <f ca="1">Izračun!$T$1</f>
        <v>0</v>
      </c>
    </row>
    <row r="2353" spans="1:19" x14ac:dyDescent="0.25">
      <c r="A2353" t="s">
        <v>1783</v>
      </c>
      <c r="B2353" t="s">
        <v>9191</v>
      </c>
      <c r="C2353" t="s">
        <v>8708</v>
      </c>
      <c r="F2353" s="2">
        <f>VLOOKUP(A2353,Izračun!A:J,10,0)</f>
        <v>100.96411583999999</v>
      </c>
      <c r="H2353">
        <f>VLOOKUP(A2353,Izračun!A:F,6,0)</f>
        <v>0</v>
      </c>
      <c r="J2353" t="s">
        <v>14574</v>
      </c>
      <c r="M2353" t="s">
        <v>8709</v>
      </c>
      <c r="Q2353" s="3" t="str">
        <f ca="1">IF(VLOOKUP(A2353,Izračun!A:Q,17,0)=0," ",VLOOKUP(A2353,Izračun!A:Q,17,0))</f>
        <v xml:space="preserve"> </v>
      </c>
      <c r="R2353" t="s">
        <v>8710</v>
      </c>
      <c r="S2353" t="str">
        <f ca="1">Izračun!$T$1</f>
        <v>0</v>
      </c>
    </row>
    <row r="2354" spans="1:19" x14ac:dyDescent="0.25">
      <c r="A2354" t="s">
        <v>12847</v>
      </c>
      <c r="B2354" t="s">
        <v>14000</v>
      </c>
      <c r="C2354" t="s">
        <v>8708</v>
      </c>
      <c r="F2354" s="2">
        <f>VLOOKUP(A2354,Izračun!A:J,10,0)</f>
        <v>101.2966</v>
      </c>
      <c r="H2354">
        <f>VLOOKUP(A2354,Izračun!A:F,6,0)</f>
        <v>4</v>
      </c>
      <c r="J2354" t="s">
        <v>14574</v>
      </c>
      <c r="M2354" t="s">
        <v>8709</v>
      </c>
      <c r="Q2354" s="3" t="str">
        <f ca="1">IF(VLOOKUP(A2354,Izračun!A:Q,17,0)=0," ",VLOOKUP(A2354,Izračun!A:Q,17,0))</f>
        <v xml:space="preserve"> </v>
      </c>
      <c r="R2354" t="s">
        <v>8710</v>
      </c>
      <c r="S2354" t="str">
        <f ca="1">Izračun!$T$1</f>
        <v>0</v>
      </c>
    </row>
    <row r="2355" spans="1:19" x14ac:dyDescent="0.25">
      <c r="A2355" t="s">
        <v>8197</v>
      </c>
      <c r="B2355" t="s">
        <v>12561</v>
      </c>
      <c r="C2355" t="s">
        <v>8708</v>
      </c>
      <c r="F2355" s="2">
        <f>VLOOKUP(A2355,Izračun!A:J,10,0)</f>
        <v>101.56622</v>
      </c>
      <c r="H2355">
        <f>VLOOKUP(A2355,Izračun!A:F,6,0)</f>
        <v>0</v>
      </c>
      <c r="J2355" t="s">
        <v>14574</v>
      </c>
      <c r="M2355" t="s">
        <v>8709</v>
      </c>
      <c r="Q2355" s="3" t="str">
        <f ca="1">IF(VLOOKUP(A2355,Izračun!A:Q,17,0)=0," ",VLOOKUP(A2355,Izračun!A:Q,17,0))</f>
        <v xml:space="preserve"> </v>
      </c>
      <c r="R2355" t="s">
        <v>8710</v>
      </c>
      <c r="S2355" t="str">
        <f ca="1">Izračun!$T$1</f>
        <v>0</v>
      </c>
    </row>
    <row r="2356" spans="1:19" x14ac:dyDescent="0.25">
      <c r="A2356" t="s">
        <v>8219</v>
      </c>
      <c r="B2356" t="s">
        <v>12366</v>
      </c>
      <c r="C2356" t="s">
        <v>8708</v>
      </c>
      <c r="F2356" s="2">
        <f>VLOOKUP(A2356,Izračun!A:J,10,0)</f>
        <v>101.72067199999999</v>
      </c>
      <c r="H2356">
        <f>VLOOKUP(A2356,Izračun!A:F,6,0)</f>
        <v>0</v>
      </c>
      <c r="J2356" t="s">
        <v>14574</v>
      </c>
      <c r="M2356" t="s">
        <v>8709</v>
      </c>
      <c r="Q2356" s="3" t="str">
        <f ca="1">IF(VLOOKUP(A2356,Izračun!A:Q,17,0)=0," ",VLOOKUP(A2356,Izračun!A:Q,17,0))</f>
        <v xml:space="preserve"> </v>
      </c>
      <c r="R2356" t="s">
        <v>8710</v>
      </c>
      <c r="S2356" t="str">
        <f ca="1">Izračun!$T$1</f>
        <v>0</v>
      </c>
    </row>
    <row r="2357" spans="1:19" x14ac:dyDescent="0.25">
      <c r="A2357" t="s">
        <v>4545</v>
      </c>
      <c r="B2357" t="s">
        <v>9111</v>
      </c>
      <c r="C2357" t="s">
        <v>8708</v>
      </c>
      <c r="F2357" s="2">
        <f>VLOOKUP(A2357,Izračun!A:J,10,0)</f>
        <v>102.248688</v>
      </c>
      <c r="H2357">
        <f>VLOOKUP(A2357,Izračun!A:F,6,0)</f>
        <v>1</v>
      </c>
      <c r="J2357" t="s">
        <v>14574</v>
      </c>
      <c r="M2357" t="s">
        <v>8709</v>
      </c>
      <c r="Q2357" s="3" t="str">
        <f ca="1">IF(VLOOKUP(A2357,Izračun!A:Q,17,0)=0," ",VLOOKUP(A2357,Izračun!A:Q,17,0))</f>
        <v xml:space="preserve"> </v>
      </c>
      <c r="R2357" t="s">
        <v>8710</v>
      </c>
      <c r="S2357" t="str">
        <f ca="1">Izračun!$T$1</f>
        <v>0</v>
      </c>
    </row>
    <row r="2358" spans="1:19" x14ac:dyDescent="0.25">
      <c r="A2358" t="s">
        <v>6949</v>
      </c>
      <c r="B2358" t="s">
        <v>9330</v>
      </c>
      <c r="C2358" t="s">
        <v>8708</v>
      </c>
      <c r="F2358" s="2">
        <f>VLOOKUP(A2358,Izračun!A:J,10,0)</f>
        <v>102.65568</v>
      </c>
      <c r="H2358">
        <f>VLOOKUP(A2358,Izračun!A:F,6,0)</f>
        <v>0</v>
      </c>
      <c r="J2358" t="s">
        <v>14574</v>
      </c>
      <c r="M2358" t="s">
        <v>8709</v>
      </c>
      <c r="Q2358" s="3">
        <f ca="1">IF(VLOOKUP(A2358,Izračun!A:Q,17,0)=0," ",VLOOKUP(A2358,Izračun!A:Q,17,0))</f>
        <v>96.239699999999999</v>
      </c>
      <c r="R2358" t="s">
        <v>8710</v>
      </c>
      <c r="S2358" t="str">
        <f ca="1">Izračun!$T$1</f>
        <v>0</v>
      </c>
    </row>
    <row r="2359" spans="1:19" x14ac:dyDescent="0.25">
      <c r="A2359" t="s">
        <v>4196</v>
      </c>
      <c r="B2359" t="s">
        <v>9380</v>
      </c>
      <c r="C2359" t="s">
        <v>8708</v>
      </c>
      <c r="F2359" s="2">
        <f>VLOOKUP(A2359,Izračun!A:J,10,0)</f>
        <v>102.85459856000001</v>
      </c>
      <c r="H2359">
        <f>VLOOKUP(A2359,Izračun!A:F,6,0)</f>
        <v>5</v>
      </c>
      <c r="J2359" t="s">
        <v>14574</v>
      </c>
      <c r="M2359" t="s">
        <v>8709</v>
      </c>
      <c r="Q2359" s="3" t="str">
        <f ca="1">IF(VLOOKUP(A2359,Izračun!A:Q,17,0)=0," ",VLOOKUP(A2359,Izračun!A:Q,17,0))</f>
        <v xml:space="preserve"> </v>
      </c>
      <c r="R2359" t="s">
        <v>8710</v>
      </c>
      <c r="S2359" t="str">
        <f ca="1">Izračun!$T$1</f>
        <v>0</v>
      </c>
    </row>
    <row r="2360" spans="1:19" x14ac:dyDescent="0.25">
      <c r="A2360" t="s">
        <v>13357</v>
      </c>
      <c r="B2360" t="s">
        <v>14117</v>
      </c>
      <c r="C2360" t="s">
        <v>8708</v>
      </c>
      <c r="F2360" s="2">
        <f>VLOOKUP(A2360,Izračun!A:J,10,0)</f>
        <v>104.037696</v>
      </c>
      <c r="H2360">
        <f>VLOOKUP(A2360,Izračun!A:F,6,0)</f>
        <v>4</v>
      </c>
      <c r="J2360" t="s">
        <v>14574</v>
      </c>
      <c r="M2360" t="s">
        <v>8709</v>
      </c>
      <c r="Q2360" s="3">
        <f ca="1">IF(VLOOKUP(A2360,Izračun!A:Q,17,0)=0," ",VLOOKUP(A2360,Izračun!A:Q,17,0))</f>
        <v>97.535340000000005</v>
      </c>
      <c r="R2360" t="s">
        <v>8710</v>
      </c>
      <c r="S2360" t="str">
        <f ca="1">Izračun!$T$1</f>
        <v>0</v>
      </c>
    </row>
    <row r="2361" spans="1:19" x14ac:dyDescent="0.25">
      <c r="A2361" t="s">
        <v>820</v>
      </c>
      <c r="B2361" t="s">
        <v>9166</v>
      </c>
      <c r="C2361" t="s">
        <v>8708</v>
      </c>
      <c r="F2361" s="2">
        <f>VLOOKUP(A2361,Izračun!A:J,10,0)</f>
        <v>104.25205</v>
      </c>
      <c r="H2361">
        <f>VLOOKUP(A2361,Izračun!A:F,6,0)</f>
        <v>0</v>
      </c>
      <c r="J2361" t="s">
        <v>14574</v>
      </c>
      <c r="M2361" t="s">
        <v>8709</v>
      </c>
      <c r="Q2361" s="3" t="str">
        <f ca="1">IF(VLOOKUP(A2361,Izračun!A:Q,17,0)=0," ",VLOOKUP(A2361,Izračun!A:Q,17,0))</f>
        <v xml:space="preserve"> </v>
      </c>
      <c r="R2361" t="s">
        <v>8710</v>
      </c>
      <c r="S2361" t="str">
        <f ca="1">Izračun!$T$1</f>
        <v>0</v>
      </c>
    </row>
    <row r="2362" spans="1:19" x14ac:dyDescent="0.25">
      <c r="A2362" t="s">
        <v>13366</v>
      </c>
      <c r="B2362" t="s">
        <v>13492</v>
      </c>
      <c r="C2362" t="s">
        <v>8708</v>
      </c>
      <c r="F2362" s="2">
        <f>VLOOKUP(A2362,Izračun!A:J,10,0)</f>
        <v>104.85411999999999</v>
      </c>
      <c r="H2362">
        <f>VLOOKUP(A2362,Izračun!A:F,6,0)</f>
        <v>21</v>
      </c>
      <c r="J2362" t="s">
        <v>14574</v>
      </c>
      <c r="M2362" t="s">
        <v>8709</v>
      </c>
      <c r="Q2362" s="3" t="str">
        <f ca="1">IF(VLOOKUP(A2362,Izračun!A:Q,17,0)=0," ",VLOOKUP(A2362,Izračun!A:Q,17,0))</f>
        <v xml:space="preserve"> </v>
      </c>
      <c r="R2362" t="s">
        <v>8710</v>
      </c>
      <c r="S2362" t="str">
        <f ca="1">Izračun!$T$1</f>
        <v>0</v>
      </c>
    </row>
    <row r="2363" spans="1:19" x14ac:dyDescent="0.25">
      <c r="A2363" t="s">
        <v>6489</v>
      </c>
      <c r="B2363" t="s">
        <v>10984</v>
      </c>
      <c r="C2363" t="s">
        <v>8708</v>
      </c>
      <c r="F2363" s="2">
        <f>VLOOKUP(A2363,Izračun!A:J,10,0)</f>
        <v>104.95782</v>
      </c>
      <c r="H2363">
        <f>VLOOKUP(A2363,Izračun!A:F,6,0)</f>
        <v>2</v>
      </c>
      <c r="J2363" t="s">
        <v>14574</v>
      </c>
      <c r="M2363" t="s">
        <v>8709</v>
      </c>
      <c r="Q2363" s="3" t="str">
        <f ca="1">IF(VLOOKUP(A2363,Izračun!A:Q,17,0)=0," ",VLOOKUP(A2363,Izračun!A:Q,17,0))</f>
        <v xml:space="preserve"> </v>
      </c>
      <c r="R2363" t="s">
        <v>8710</v>
      </c>
      <c r="S2363" t="str">
        <f ca="1">Izračun!$T$1</f>
        <v>0</v>
      </c>
    </row>
    <row r="2364" spans="1:19" x14ac:dyDescent="0.25">
      <c r="A2364" t="s">
        <v>1399</v>
      </c>
      <c r="B2364" t="s">
        <v>11755</v>
      </c>
      <c r="C2364" t="s">
        <v>8708</v>
      </c>
      <c r="F2364" s="2">
        <f>VLOOKUP(A2364,Izračun!A:J,10,0)</f>
        <v>105.34944</v>
      </c>
      <c r="H2364">
        <f>VLOOKUP(A2364,Izračun!A:F,6,0)</f>
        <v>2</v>
      </c>
      <c r="J2364" t="s">
        <v>14574</v>
      </c>
      <c r="M2364" t="s">
        <v>8709</v>
      </c>
      <c r="Q2364" s="3">
        <f ca="1">IF(VLOOKUP(A2364,Izračun!A:Q,17,0)=0," ",VLOOKUP(A2364,Izračun!A:Q,17,0))</f>
        <v>98.76509999999999</v>
      </c>
      <c r="R2364" t="s">
        <v>8710</v>
      </c>
      <c r="S2364" t="str">
        <f ca="1">Izračun!$T$1</f>
        <v>0</v>
      </c>
    </row>
    <row r="2365" spans="1:19" x14ac:dyDescent="0.25">
      <c r="A2365" t="s">
        <v>6972</v>
      </c>
      <c r="B2365" t="s">
        <v>9564</v>
      </c>
      <c r="C2365" t="s">
        <v>8708</v>
      </c>
      <c r="F2365" s="2">
        <f>VLOOKUP(A2365,Izračun!A:J,10,0)</f>
        <v>105.34944</v>
      </c>
      <c r="H2365">
        <f>VLOOKUP(A2365,Izračun!A:F,6,0)</f>
        <v>3</v>
      </c>
      <c r="J2365" t="s">
        <v>14574</v>
      </c>
      <c r="M2365" t="s">
        <v>8709</v>
      </c>
      <c r="Q2365" s="3" t="str">
        <f ca="1">IF(VLOOKUP(A2365,Izračun!A:Q,17,0)=0," ",VLOOKUP(A2365,Izračun!A:Q,17,0))</f>
        <v xml:space="preserve"> </v>
      </c>
      <c r="R2365" t="s">
        <v>8710</v>
      </c>
      <c r="S2365" t="str">
        <f ca="1">Izračun!$T$1</f>
        <v>0</v>
      </c>
    </row>
    <row r="2366" spans="1:19" x14ac:dyDescent="0.25">
      <c r="A2366" t="s">
        <v>14391</v>
      </c>
      <c r="B2366" t="s">
        <v>14743</v>
      </c>
      <c r="C2366" t="s">
        <v>8708</v>
      </c>
      <c r="F2366" s="2">
        <f>VLOOKUP(A2366,Izračun!A:J,10,0)</f>
        <v>105.34944</v>
      </c>
      <c r="H2366">
        <f>VLOOKUP(A2366,Izračun!A:F,6,0)</f>
        <v>7</v>
      </c>
      <c r="J2366" t="s">
        <v>14574</v>
      </c>
      <c r="M2366" t="s">
        <v>8709</v>
      </c>
      <c r="Q2366" s="3" t="str">
        <f ca="1">IF(VLOOKUP(A2366,Izračun!A:Q,17,0)=0," ",VLOOKUP(A2366,Izračun!A:Q,17,0))</f>
        <v xml:space="preserve"> </v>
      </c>
      <c r="R2366" t="s">
        <v>8710</v>
      </c>
      <c r="S2366" t="str">
        <f ca="1">Izračun!$T$1</f>
        <v>0</v>
      </c>
    </row>
    <row r="2367" spans="1:19" x14ac:dyDescent="0.25">
      <c r="A2367" t="s">
        <v>6700</v>
      </c>
      <c r="B2367" t="s">
        <v>12775</v>
      </c>
      <c r="C2367" t="s">
        <v>8708</v>
      </c>
      <c r="F2367" s="2">
        <f>VLOOKUP(A2367,Izračun!A:J,10,0)</f>
        <v>106.44656160000001</v>
      </c>
      <c r="H2367">
        <f>VLOOKUP(A2367,Izračun!A:F,6,0)</f>
        <v>0</v>
      </c>
      <c r="J2367" t="s">
        <v>14574</v>
      </c>
      <c r="M2367" t="s">
        <v>8709</v>
      </c>
      <c r="Q2367" s="3" t="str">
        <f ca="1">IF(VLOOKUP(A2367,Izračun!A:Q,17,0)=0," ",VLOOKUP(A2367,Izračun!A:Q,17,0))</f>
        <v xml:space="preserve"> </v>
      </c>
      <c r="R2367" t="s">
        <v>8710</v>
      </c>
      <c r="S2367" t="str">
        <f ca="1">Izračun!$T$1</f>
        <v>0</v>
      </c>
    </row>
    <row r="2368" spans="1:19" x14ac:dyDescent="0.25">
      <c r="A2368" t="s">
        <v>4026</v>
      </c>
      <c r="B2368" t="s">
        <v>9022</v>
      </c>
      <c r="C2368" t="s">
        <v>8708</v>
      </c>
      <c r="F2368" s="2">
        <f>VLOOKUP(A2368,Izračun!A:J,10,0)</f>
        <v>106.59506</v>
      </c>
      <c r="H2368">
        <f>VLOOKUP(A2368,Izračun!A:F,6,0)</f>
        <v>5</v>
      </c>
      <c r="J2368" t="s">
        <v>14574</v>
      </c>
      <c r="M2368" t="s">
        <v>8709</v>
      </c>
      <c r="Q2368" s="3" t="str">
        <f ca="1">IF(VLOOKUP(A2368,Izračun!A:Q,17,0)=0," ",VLOOKUP(A2368,Izračun!A:Q,17,0))</f>
        <v xml:space="preserve"> </v>
      </c>
      <c r="R2368" t="s">
        <v>8710</v>
      </c>
      <c r="S2368" t="str">
        <f ca="1">Izračun!$T$1</f>
        <v>0</v>
      </c>
    </row>
    <row r="2369" spans="1:19" x14ac:dyDescent="0.25">
      <c r="A2369" t="s">
        <v>5985</v>
      </c>
      <c r="B2369" t="s">
        <v>8804</v>
      </c>
      <c r="C2369" t="s">
        <v>8708</v>
      </c>
      <c r="F2369" s="2">
        <f>VLOOKUP(A2369,Izračun!A:J,10,0)</f>
        <v>106.76952</v>
      </c>
      <c r="H2369">
        <f>VLOOKUP(A2369,Izračun!A:F,6,0)</f>
        <v>5</v>
      </c>
      <c r="J2369" t="s">
        <v>14574</v>
      </c>
      <c r="M2369" t="s">
        <v>8709</v>
      </c>
      <c r="Q2369" s="3" t="str">
        <f ca="1">IF(VLOOKUP(A2369,Izračun!A:Q,17,0)=0," ",VLOOKUP(A2369,Izračun!A:Q,17,0))</f>
        <v xml:space="preserve"> </v>
      </c>
      <c r="R2369" t="s">
        <v>8710</v>
      </c>
      <c r="S2369" t="str">
        <f ca="1">Izračun!$T$1</f>
        <v>0</v>
      </c>
    </row>
    <row r="2370" spans="1:19" x14ac:dyDescent="0.25">
      <c r="A2370" t="s">
        <v>3120</v>
      </c>
      <c r="B2370" t="s">
        <v>9367</v>
      </c>
      <c r="C2370" t="s">
        <v>8708</v>
      </c>
      <c r="F2370" s="2">
        <f>VLOOKUP(A2370,Izračun!A:J,10,0)</f>
        <v>84.209279999999993</v>
      </c>
      <c r="H2370">
        <f>VLOOKUP(A2370,Izračun!A:F,6,0)</f>
        <v>76</v>
      </c>
      <c r="J2370" t="s">
        <v>14574</v>
      </c>
      <c r="M2370" t="s">
        <v>8709</v>
      </c>
      <c r="Q2370" s="3">
        <f ca="1">IF(VLOOKUP(A2370,Izračun!A:Q,17,0)=0," ",VLOOKUP(A2370,Izračun!A:Q,17,0))</f>
        <v>78.946200000000005</v>
      </c>
      <c r="R2370" t="s">
        <v>8710</v>
      </c>
      <c r="S2370" t="str">
        <f ca="1">Izračun!$T$1</f>
        <v>0</v>
      </c>
    </row>
    <row r="2371" spans="1:19" x14ac:dyDescent="0.25">
      <c r="A2371" t="s">
        <v>4744</v>
      </c>
      <c r="B2371" t="s">
        <v>11008</v>
      </c>
      <c r="C2371" t="s">
        <v>8708</v>
      </c>
      <c r="F2371" s="2">
        <f>VLOOKUP(A2371,Izračun!A:J,10,0)</f>
        <v>108.094196</v>
      </c>
      <c r="H2371">
        <f>VLOOKUP(A2371,Izračun!A:F,6,0)</f>
        <v>3</v>
      </c>
      <c r="J2371" t="s">
        <v>14574</v>
      </c>
      <c r="M2371" t="s">
        <v>8709</v>
      </c>
      <c r="Q2371" s="3" t="str">
        <f ca="1">IF(VLOOKUP(A2371,Izračun!A:Q,17,0)=0," ",VLOOKUP(A2371,Izračun!A:Q,17,0))</f>
        <v xml:space="preserve"> </v>
      </c>
      <c r="R2371" t="s">
        <v>8710</v>
      </c>
      <c r="S2371" t="str">
        <f ca="1">Izračun!$T$1</f>
        <v>0</v>
      </c>
    </row>
    <row r="2372" spans="1:19" x14ac:dyDescent="0.25">
      <c r="A2372" t="s">
        <v>8124</v>
      </c>
      <c r="B2372" t="s">
        <v>8824</v>
      </c>
      <c r="C2372" t="s">
        <v>8708</v>
      </c>
      <c r="F2372" s="2">
        <f>VLOOKUP(A2372,Izračun!A:J,10,0)</f>
        <v>55.936999999999998</v>
      </c>
      <c r="H2372">
        <f>VLOOKUP(A2372,Izračun!A:F,6,0)</f>
        <v>0</v>
      </c>
      <c r="J2372" t="s">
        <v>14574</v>
      </c>
      <c r="M2372" t="s">
        <v>8709</v>
      </c>
      <c r="Q2372" s="3" t="str">
        <f ca="1">IF(VLOOKUP(A2372,Izračun!A:Q,17,0)=0," ",VLOOKUP(A2372,Izračun!A:Q,17,0))</f>
        <v xml:space="preserve"> </v>
      </c>
      <c r="R2372" t="s">
        <v>8710</v>
      </c>
      <c r="S2372" t="str">
        <f ca="1">Izračun!$T$1</f>
        <v>0</v>
      </c>
    </row>
    <row r="2373" spans="1:19" x14ac:dyDescent="0.25">
      <c r="A2373" t="s">
        <v>8228</v>
      </c>
      <c r="B2373" t="s">
        <v>8828</v>
      </c>
      <c r="C2373" t="s">
        <v>8708</v>
      </c>
      <c r="F2373" s="2">
        <f>VLOOKUP(A2373,Izračun!A:J,10,0)</f>
        <v>118.10332</v>
      </c>
      <c r="H2373">
        <f>VLOOKUP(A2373,Izračun!A:F,6,0)</f>
        <v>38</v>
      </c>
      <c r="J2373" t="s">
        <v>14574</v>
      </c>
      <c r="M2373" t="s">
        <v>8709</v>
      </c>
      <c r="Q2373" s="3" t="str">
        <f ca="1">IF(VLOOKUP(A2373,Izračun!A:Q,17,0)=0," ",VLOOKUP(A2373,Izračun!A:Q,17,0))</f>
        <v xml:space="preserve"> </v>
      </c>
      <c r="R2373" t="s">
        <v>8710</v>
      </c>
      <c r="S2373" t="str">
        <f ca="1">Izračun!$T$1</f>
        <v>0</v>
      </c>
    </row>
    <row r="2374" spans="1:19" x14ac:dyDescent="0.25">
      <c r="A2374" t="s">
        <v>5305</v>
      </c>
      <c r="B2374" t="s">
        <v>10842</v>
      </c>
      <c r="C2374" t="s">
        <v>8708</v>
      </c>
      <c r="F2374" s="2">
        <f>VLOOKUP(A2374,Izračun!A:J,10,0)</f>
        <v>110.11475999999999</v>
      </c>
      <c r="H2374">
        <f>VLOOKUP(A2374,Izračun!A:F,6,0)</f>
        <v>5</v>
      </c>
      <c r="J2374" t="s">
        <v>14574</v>
      </c>
      <c r="M2374" t="s">
        <v>8709</v>
      </c>
      <c r="Q2374" s="3" t="str">
        <f ca="1">IF(VLOOKUP(A2374,Izračun!A:Q,17,0)=0," ",VLOOKUP(A2374,Izračun!A:Q,17,0))</f>
        <v xml:space="preserve"> </v>
      </c>
      <c r="R2374" t="s">
        <v>8710</v>
      </c>
      <c r="S2374" t="str">
        <f ca="1">Izračun!$T$1</f>
        <v>0</v>
      </c>
    </row>
    <row r="2375" spans="1:19" x14ac:dyDescent="0.25">
      <c r="A2375" t="s">
        <v>10560</v>
      </c>
      <c r="B2375" t="s">
        <v>11051</v>
      </c>
      <c r="C2375" t="s">
        <v>8708</v>
      </c>
      <c r="F2375" s="2">
        <f>VLOOKUP(A2375,Izračun!A:J,10,0)</f>
        <v>98.319311999999996</v>
      </c>
      <c r="H2375">
        <f>VLOOKUP(A2375,Izračun!A:F,6,0)</f>
        <v>18</v>
      </c>
      <c r="J2375" t="s">
        <v>14574</v>
      </c>
      <c r="M2375" t="s">
        <v>8709</v>
      </c>
      <c r="Q2375" s="3" t="str">
        <f ca="1">IF(VLOOKUP(A2375,Izračun!A:Q,17,0)=0," ",VLOOKUP(A2375,Izračun!A:Q,17,0))</f>
        <v xml:space="preserve"> </v>
      </c>
      <c r="R2375" t="s">
        <v>8710</v>
      </c>
      <c r="S2375" t="str">
        <f ca="1">Izračun!$T$1</f>
        <v>0</v>
      </c>
    </row>
    <row r="2376" spans="1:19" x14ac:dyDescent="0.25">
      <c r="A2376" t="s">
        <v>8126</v>
      </c>
      <c r="B2376" t="s">
        <v>8825</v>
      </c>
      <c r="C2376" t="s">
        <v>8708</v>
      </c>
      <c r="F2376" s="2">
        <f>VLOOKUP(A2376,Izračun!A:J,10,0)</f>
        <v>55.936999999999998</v>
      </c>
      <c r="H2376">
        <f>VLOOKUP(A2376,Izračun!A:F,6,0)</f>
        <v>0</v>
      </c>
      <c r="J2376" t="s">
        <v>14574</v>
      </c>
      <c r="M2376" t="s">
        <v>8709</v>
      </c>
      <c r="Q2376" s="3" t="str">
        <f ca="1">IF(VLOOKUP(A2376,Izračun!A:Q,17,0)=0," ",VLOOKUP(A2376,Izračun!A:Q,17,0))</f>
        <v xml:space="preserve"> </v>
      </c>
      <c r="R2376" t="s">
        <v>8710</v>
      </c>
      <c r="S2376" t="str">
        <f ca="1">Izračun!$T$1</f>
        <v>0</v>
      </c>
    </row>
    <row r="2377" spans="1:19" x14ac:dyDescent="0.25">
      <c r="A2377" t="s">
        <v>7440</v>
      </c>
      <c r="B2377" t="s">
        <v>9360</v>
      </c>
      <c r="C2377" t="s">
        <v>8708</v>
      </c>
      <c r="F2377" s="2">
        <f>VLOOKUP(A2377,Izračun!A:J,10,0)</f>
        <v>110.83428671999999</v>
      </c>
      <c r="H2377">
        <f>VLOOKUP(A2377,Izračun!A:F,6,0)</f>
        <v>55</v>
      </c>
      <c r="J2377" t="s">
        <v>14574</v>
      </c>
      <c r="M2377" t="s">
        <v>8709</v>
      </c>
      <c r="Q2377" s="3">
        <f ca="1">IF(VLOOKUP(A2377,Izračun!A:Q,17,0)=0," ",VLOOKUP(A2377,Izračun!A:Q,17,0))</f>
        <v>103.9071438</v>
      </c>
      <c r="R2377" t="s">
        <v>8710</v>
      </c>
      <c r="S2377" t="str">
        <f ca="1">Izračun!$T$1</f>
        <v>0</v>
      </c>
    </row>
    <row r="2378" spans="1:19" x14ac:dyDescent="0.25">
      <c r="A2378" t="s">
        <v>4635</v>
      </c>
      <c r="B2378" t="s">
        <v>9381</v>
      </c>
      <c r="C2378" t="s">
        <v>8708</v>
      </c>
      <c r="F2378" s="2">
        <f>VLOOKUP(A2378,Izračun!A:J,10,0)</f>
        <v>111.01875315999999</v>
      </c>
      <c r="H2378">
        <f>VLOOKUP(A2378,Izračun!A:F,6,0)</f>
        <v>0</v>
      </c>
      <c r="J2378" t="s">
        <v>14574</v>
      </c>
      <c r="M2378" t="s">
        <v>8709</v>
      </c>
      <c r="Q2378" s="3" t="str">
        <f ca="1">IF(VLOOKUP(A2378,Izračun!A:Q,17,0)=0," ",VLOOKUP(A2378,Izračun!A:Q,17,0))</f>
        <v xml:space="preserve"> </v>
      </c>
      <c r="R2378" t="s">
        <v>8710</v>
      </c>
      <c r="S2378" t="str">
        <f ca="1">Izračun!$T$1</f>
        <v>0</v>
      </c>
    </row>
    <row r="2379" spans="1:19" x14ac:dyDescent="0.25">
      <c r="A2379" t="s">
        <v>5124</v>
      </c>
      <c r="B2379" t="s">
        <v>9384</v>
      </c>
      <c r="C2379" t="s">
        <v>8708</v>
      </c>
      <c r="F2379" s="2">
        <f>VLOOKUP(A2379,Izračun!A:J,10,0)</f>
        <v>111.01875315999999</v>
      </c>
      <c r="H2379">
        <f>VLOOKUP(A2379,Izračun!A:F,6,0)</f>
        <v>0</v>
      </c>
      <c r="J2379" t="s">
        <v>14574</v>
      </c>
      <c r="M2379" t="s">
        <v>8709</v>
      </c>
      <c r="Q2379" s="3" t="str">
        <f ca="1">IF(VLOOKUP(A2379,Izračun!A:Q,17,0)=0," ",VLOOKUP(A2379,Izračun!A:Q,17,0))</f>
        <v xml:space="preserve"> </v>
      </c>
      <c r="R2379" t="s">
        <v>8710</v>
      </c>
      <c r="S2379" t="str">
        <f ca="1">Izračun!$T$1</f>
        <v>0</v>
      </c>
    </row>
    <row r="2380" spans="1:19" x14ac:dyDescent="0.25">
      <c r="A2380" t="s">
        <v>4736</v>
      </c>
      <c r="B2380" t="s">
        <v>9383</v>
      </c>
      <c r="C2380" t="s">
        <v>8708</v>
      </c>
      <c r="F2380" s="2">
        <f>VLOOKUP(A2380,Izračun!A:J,10,0)</f>
        <v>111.01875315999999</v>
      </c>
      <c r="H2380">
        <f>VLOOKUP(A2380,Izračun!A:F,6,0)</f>
        <v>4</v>
      </c>
      <c r="J2380" t="s">
        <v>14574</v>
      </c>
      <c r="M2380" t="s">
        <v>8709</v>
      </c>
      <c r="Q2380" s="3" t="str">
        <f ca="1">IF(VLOOKUP(A2380,Izračun!A:Q,17,0)=0," ",VLOOKUP(A2380,Izračun!A:Q,17,0))</f>
        <v xml:space="preserve"> </v>
      </c>
      <c r="R2380" t="s">
        <v>8710</v>
      </c>
      <c r="S2380" t="str">
        <f ca="1">Izračun!$T$1</f>
        <v>0</v>
      </c>
    </row>
    <row r="2381" spans="1:19" x14ac:dyDescent="0.25">
      <c r="A2381" t="s">
        <v>6924</v>
      </c>
      <c r="B2381" t="s">
        <v>10442</v>
      </c>
      <c r="C2381" t="s">
        <v>8708</v>
      </c>
      <c r="F2381" s="2">
        <f>VLOOKUP(A2381,Izračun!A:J,10,0)</f>
        <v>107.983176</v>
      </c>
      <c r="H2381">
        <f>VLOOKUP(A2381,Izračun!A:F,6,0)</f>
        <v>34</v>
      </c>
      <c r="J2381" t="s">
        <v>14574</v>
      </c>
      <c r="M2381" t="s">
        <v>8709</v>
      </c>
      <c r="Q2381" s="3" t="str">
        <f ca="1">IF(VLOOKUP(A2381,Izračun!A:Q,17,0)=0," ",VLOOKUP(A2381,Izračun!A:Q,17,0))</f>
        <v xml:space="preserve"> </v>
      </c>
      <c r="R2381" t="s">
        <v>8710</v>
      </c>
      <c r="S2381" t="str">
        <f ca="1">Izračun!$T$1</f>
        <v>0</v>
      </c>
    </row>
    <row r="2382" spans="1:19" x14ac:dyDescent="0.25">
      <c r="A2382" t="s">
        <v>7296</v>
      </c>
      <c r="B2382" t="s">
        <v>12724</v>
      </c>
      <c r="C2382" t="s">
        <v>8708</v>
      </c>
      <c r="F2382" s="2">
        <f>VLOOKUP(A2382,Izračun!A:J,10,0)</f>
        <v>111.16444799999999</v>
      </c>
      <c r="H2382">
        <f>VLOOKUP(A2382,Izračun!A:F,6,0)</f>
        <v>8</v>
      </c>
      <c r="J2382" t="s">
        <v>14574</v>
      </c>
      <c r="M2382" t="s">
        <v>8709</v>
      </c>
      <c r="Q2382" s="3" t="str">
        <f ca="1">IF(VLOOKUP(A2382,Izračun!A:Q,17,0)=0," ",VLOOKUP(A2382,Izračun!A:Q,17,0))</f>
        <v xml:space="preserve"> </v>
      </c>
      <c r="R2382" t="s">
        <v>8710</v>
      </c>
      <c r="S2382" t="str">
        <f ca="1">Izračun!$T$1</f>
        <v>0</v>
      </c>
    </row>
    <row r="2383" spans="1:19" x14ac:dyDescent="0.25">
      <c r="A2383" t="s">
        <v>7975</v>
      </c>
      <c r="B2383" t="s">
        <v>10441</v>
      </c>
      <c r="C2383" t="s">
        <v>8708</v>
      </c>
      <c r="F2383" s="2">
        <f>VLOOKUP(A2383,Izračun!A:J,10,0)</f>
        <v>101.200464</v>
      </c>
      <c r="H2383">
        <f>VLOOKUP(A2383,Izračun!A:F,6,0)</f>
        <v>35</v>
      </c>
      <c r="J2383" t="s">
        <v>14574</v>
      </c>
      <c r="M2383" t="s">
        <v>8709</v>
      </c>
      <c r="Q2383" s="3" t="str">
        <f ca="1">IF(VLOOKUP(A2383,Izračun!A:Q,17,0)=0," ",VLOOKUP(A2383,Izračun!A:Q,17,0))</f>
        <v xml:space="preserve"> </v>
      </c>
      <c r="R2383" t="s">
        <v>8710</v>
      </c>
      <c r="S2383" t="str">
        <f ca="1">Izračun!$T$1</f>
        <v>0</v>
      </c>
    </row>
    <row r="2384" spans="1:19" x14ac:dyDescent="0.25">
      <c r="A2384" t="s">
        <v>4059</v>
      </c>
      <c r="B2384" t="s">
        <v>9172</v>
      </c>
      <c r="C2384" t="s">
        <v>8708</v>
      </c>
      <c r="F2384" s="2">
        <f>VLOOKUP(A2384,Izračun!A:J,10,0)</f>
        <v>112.20706</v>
      </c>
      <c r="H2384">
        <f>VLOOKUP(A2384,Izračun!A:F,6,0)</f>
        <v>7</v>
      </c>
      <c r="J2384" t="s">
        <v>14574</v>
      </c>
      <c r="M2384" t="s">
        <v>8709</v>
      </c>
      <c r="Q2384" s="3" t="str">
        <f ca="1">IF(VLOOKUP(A2384,Izračun!A:Q,17,0)=0," ",VLOOKUP(A2384,Izračun!A:Q,17,0))</f>
        <v xml:space="preserve"> </v>
      </c>
      <c r="R2384" t="s">
        <v>8710</v>
      </c>
      <c r="S2384" t="str">
        <f ca="1">Izračun!$T$1</f>
        <v>0</v>
      </c>
    </row>
    <row r="2385" spans="1:19" x14ac:dyDescent="0.25">
      <c r="A2385" t="s">
        <v>9843</v>
      </c>
      <c r="B2385" t="s">
        <v>10884</v>
      </c>
      <c r="C2385" t="s">
        <v>8708</v>
      </c>
      <c r="F2385" s="2">
        <f>VLOOKUP(A2385,Izračun!A:J,10,0)</f>
        <v>112.24488000000001</v>
      </c>
      <c r="H2385">
        <f>VLOOKUP(A2385,Izračun!A:F,6,0)</f>
        <v>19</v>
      </c>
      <c r="J2385" t="s">
        <v>14574</v>
      </c>
      <c r="M2385" t="s">
        <v>8709</v>
      </c>
      <c r="Q2385" s="3" t="str">
        <f ca="1">IF(VLOOKUP(A2385,Izračun!A:Q,17,0)=0," ",VLOOKUP(A2385,Izračun!A:Q,17,0))</f>
        <v xml:space="preserve"> </v>
      </c>
      <c r="R2385" t="s">
        <v>8710</v>
      </c>
      <c r="S2385" t="str">
        <f ca="1">Izračun!$T$1</f>
        <v>0</v>
      </c>
    </row>
    <row r="2386" spans="1:19" x14ac:dyDescent="0.25">
      <c r="A2386" t="s">
        <v>13302</v>
      </c>
      <c r="B2386" t="s">
        <v>13685</v>
      </c>
      <c r="C2386" t="s">
        <v>8708</v>
      </c>
      <c r="F2386" s="2">
        <f>VLOOKUP(A2386,Izračun!A:J,10,0)</f>
        <v>112.50595999999999</v>
      </c>
      <c r="H2386">
        <f>VLOOKUP(A2386,Izračun!A:F,6,0)</f>
        <v>6</v>
      </c>
      <c r="J2386" t="s">
        <v>14574</v>
      </c>
      <c r="M2386" t="s">
        <v>8709</v>
      </c>
      <c r="Q2386" s="3" t="str">
        <f ca="1">IF(VLOOKUP(A2386,Izračun!A:Q,17,0)=0," ",VLOOKUP(A2386,Izračun!A:Q,17,0))</f>
        <v xml:space="preserve"> </v>
      </c>
      <c r="R2386" t="s">
        <v>8710</v>
      </c>
      <c r="S2386" t="str">
        <f ca="1">Izračun!$T$1</f>
        <v>0</v>
      </c>
    </row>
    <row r="2387" spans="1:19" x14ac:dyDescent="0.25">
      <c r="A2387" t="s">
        <v>6144</v>
      </c>
      <c r="B2387" t="s">
        <v>11933</v>
      </c>
      <c r="C2387" t="s">
        <v>8708</v>
      </c>
      <c r="F2387" s="2">
        <f>VLOOKUP(A2387,Izračun!A:J,10,0)</f>
        <v>112.994204</v>
      </c>
      <c r="H2387">
        <f>VLOOKUP(A2387,Izračun!A:F,6,0)</f>
        <v>0</v>
      </c>
      <c r="J2387" t="s">
        <v>14574</v>
      </c>
      <c r="M2387" t="s">
        <v>8709</v>
      </c>
      <c r="Q2387" s="3" t="str">
        <f ca="1">IF(VLOOKUP(A2387,Izračun!A:Q,17,0)=0," ",VLOOKUP(A2387,Izračun!A:Q,17,0))</f>
        <v xml:space="preserve"> </v>
      </c>
      <c r="R2387" t="s">
        <v>8710</v>
      </c>
      <c r="S2387" t="str">
        <f ca="1">Izračun!$T$1</f>
        <v>0</v>
      </c>
    </row>
    <row r="2388" spans="1:19" x14ac:dyDescent="0.25">
      <c r="A2388" t="s">
        <v>12085</v>
      </c>
      <c r="B2388" t="s">
        <v>14690</v>
      </c>
      <c r="C2388" t="s">
        <v>8708</v>
      </c>
      <c r="F2388" s="2">
        <f>VLOOKUP(A2388,Izračun!A:J,10,0)</f>
        <v>95.772562000000008</v>
      </c>
      <c r="H2388">
        <f>VLOOKUP(A2388,Izračun!A:F,6,0)</f>
        <v>10</v>
      </c>
      <c r="J2388" t="s">
        <v>14574</v>
      </c>
      <c r="M2388" t="s">
        <v>8709</v>
      </c>
      <c r="Q2388" s="3" t="str">
        <f ca="1">IF(VLOOKUP(A2388,Izračun!A:Q,17,0)=0," ",VLOOKUP(A2388,Izračun!A:Q,17,0))</f>
        <v xml:space="preserve"> </v>
      </c>
      <c r="R2388" t="s">
        <v>8710</v>
      </c>
      <c r="S2388" t="str">
        <f ca="1">Izračun!$T$1</f>
        <v>0</v>
      </c>
    </row>
    <row r="2389" spans="1:19" x14ac:dyDescent="0.25">
      <c r="A2389" t="s">
        <v>6210</v>
      </c>
      <c r="B2389" t="s">
        <v>14734</v>
      </c>
      <c r="C2389" t="s">
        <v>8708</v>
      </c>
      <c r="F2389" s="2">
        <f>VLOOKUP(A2389,Izračun!A:J,10,0)</f>
        <v>113.60440896</v>
      </c>
      <c r="H2389">
        <f>VLOOKUP(A2389,Izračun!A:F,6,0)</f>
        <v>4</v>
      </c>
      <c r="J2389" t="s">
        <v>14574</v>
      </c>
      <c r="M2389" t="s">
        <v>8709</v>
      </c>
      <c r="Q2389" s="3" t="str">
        <f ca="1">IF(VLOOKUP(A2389,Izračun!A:Q,17,0)=0," ",VLOOKUP(A2389,Izračun!A:Q,17,0))</f>
        <v xml:space="preserve"> </v>
      </c>
      <c r="R2389" t="s">
        <v>8710</v>
      </c>
      <c r="S2389" t="str">
        <f ca="1">Izračun!$T$1</f>
        <v>0</v>
      </c>
    </row>
    <row r="2390" spans="1:19" x14ac:dyDescent="0.25">
      <c r="A2390" t="s">
        <v>6270</v>
      </c>
      <c r="B2390" t="s">
        <v>13601</v>
      </c>
      <c r="C2390" t="s">
        <v>8708</v>
      </c>
      <c r="F2390" s="2">
        <f>VLOOKUP(A2390,Izračun!A:J,10,0)</f>
        <v>114.1798</v>
      </c>
      <c r="H2390">
        <f>VLOOKUP(A2390,Izračun!A:F,6,0)</f>
        <v>0</v>
      </c>
      <c r="J2390" t="s">
        <v>14574</v>
      </c>
      <c r="M2390" t="s">
        <v>8709</v>
      </c>
      <c r="Q2390" s="3" t="str">
        <f ca="1">IF(VLOOKUP(A2390,Izračun!A:Q,17,0)=0," ",VLOOKUP(A2390,Izračun!A:Q,17,0))</f>
        <v xml:space="preserve"> </v>
      </c>
      <c r="R2390" t="s">
        <v>8710</v>
      </c>
      <c r="S2390" t="str">
        <f ca="1">Izračun!$T$1</f>
        <v>0</v>
      </c>
    </row>
    <row r="2391" spans="1:19" x14ac:dyDescent="0.25">
      <c r="A2391" t="s">
        <v>6267</v>
      </c>
      <c r="B2391" t="s">
        <v>14076</v>
      </c>
      <c r="C2391" t="s">
        <v>8708</v>
      </c>
      <c r="F2391" s="2">
        <f>VLOOKUP(A2391,Izračun!A:J,10,0)</f>
        <v>114.18028799999999</v>
      </c>
      <c r="H2391">
        <f>VLOOKUP(A2391,Izračun!A:F,6,0)</f>
        <v>11</v>
      </c>
      <c r="J2391" t="s">
        <v>14574</v>
      </c>
      <c r="M2391" t="s">
        <v>8709</v>
      </c>
      <c r="Q2391" s="3" t="str">
        <f ca="1">IF(VLOOKUP(A2391,Izračun!A:Q,17,0)=0," ",VLOOKUP(A2391,Izračun!A:Q,17,0))</f>
        <v xml:space="preserve"> </v>
      </c>
      <c r="R2391" t="s">
        <v>8710</v>
      </c>
      <c r="S2391" t="str">
        <f ca="1">Izračun!$T$1</f>
        <v>0</v>
      </c>
    </row>
    <row r="2392" spans="1:19" x14ac:dyDescent="0.25">
      <c r="A2392" t="s">
        <v>1647</v>
      </c>
      <c r="B2392" t="s">
        <v>13180</v>
      </c>
      <c r="C2392" t="s">
        <v>8708</v>
      </c>
      <c r="F2392" s="2">
        <f>VLOOKUP(A2392,Izračun!A:J,10,0)</f>
        <v>114.60191999999999</v>
      </c>
      <c r="H2392">
        <f>VLOOKUP(A2392,Izračun!A:F,6,0)</f>
        <v>0</v>
      </c>
      <c r="J2392" t="s">
        <v>14574</v>
      </c>
      <c r="M2392" t="s">
        <v>8709</v>
      </c>
      <c r="Q2392" s="3" t="str">
        <f ca="1">IF(VLOOKUP(A2392,Izračun!A:Q,17,0)=0," ",VLOOKUP(A2392,Izračun!A:Q,17,0))</f>
        <v xml:space="preserve"> </v>
      </c>
      <c r="R2392" t="s">
        <v>8710</v>
      </c>
      <c r="S2392" t="str">
        <f ca="1">Izračun!$T$1</f>
        <v>0</v>
      </c>
    </row>
    <row r="2393" spans="1:19" x14ac:dyDescent="0.25">
      <c r="A2393" t="s">
        <v>13862</v>
      </c>
      <c r="B2393" t="s">
        <v>14718</v>
      </c>
      <c r="C2393" t="s">
        <v>8708</v>
      </c>
      <c r="F2393" s="2">
        <f>VLOOKUP(A2393,Izračun!A:J,10,0)</f>
        <v>115.005984</v>
      </c>
      <c r="H2393">
        <f>VLOOKUP(A2393,Izračun!A:F,6,0)</f>
        <v>3</v>
      </c>
      <c r="J2393" t="s">
        <v>14574</v>
      </c>
      <c r="M2393" t="s">
        <v>8709</v>
      </c>
      <c r="Q2393" s="3" t="str">
        <f ca="1">IF(VLOOKUP(A2393,Izračun!A:Q,17,0)=0," ",VLOOKUP(A2393,Izračun!A:Q,17,0))</f>
        <v xml:space="preserve"> </v>
      </c>
      <c r="R2393" t="s">
        <v>8710</v>
      </c>
      <c r="S2393" t="str">
        <f ca="1">Izračun!$T$1</f>
        <v>0</v>
      </c>
    </row>
    <row r="2394" spans="1:19" x14ac:dyDescent="0.25">
      <c r="A2394" t="s">
        <v>3008</v>
      </c>
      <c r="B2394" t="s">
        <v>10443</v>
      </c>
      <c r="C2394" t="s">
        <v>8708</v>
      </c>
      <c r="F2394" s="2">
        <f>VLOOKUP(A2394,Izračun!A:J,10,0)</f>
        <v>115.12895999999999</v>
      </c>
      <c r="H2394">
        <f>VLOOKUP(A2394,Izračun!A:F,6,0)</f>
        <v>0</v>
      </c>
      <c r="J2394" t="s">
        <v>14574</v>
      </c>
      <c r="M2394" t="s">
        <v>8709</v>
      </c>
      <c r="Q2394" s="3" t="str">
        <f ca="1">IF(VLOOKUP(A2394,Izračun!A:Q,17,0)=0," ",VLOOKUP(A2394,Izračun!A:Q,17,0))</f>
        <v xml:space="preserve"> </v>
      </c>
      <c r="R2394" t="s">
        <v>8710</v>
      </c>
      <c r="S2394" t="str">
        <f ca="1">Izračun!$T$1</f>
        <v>0</v>
      </c>
    </row>
    <row r="2395" spans="1:19" x14ac:dyDescent="0.25">
      <c r="A2395" t="s">
        <v>1407</v>
      </c>
      <c r="B2395" t="s">
        <v>8750</v>
      </c>
      <c r="C2395" t="s">
        <v>8708</v>
      </c>
      <c r="F2395" s="2">
        <f>VLOOKUP(A2395,Izračun!A:J,10,0)</f>
        <v>115.83168000000001</v>
      </c>
      <c r="H2395">
        <f>VLOOKUP(A2395,Izračun!A:F,6,0)</f>
        <v>15</v>
      </c>
      <c r="J2395" t="s">
        <v>14574</v>
      </c>
      <c r="M2395" t="s">
        <v>8709</v>
      </c>
      <c r="Q2395" s="3">
        <f ca="1">IF(VLOOKUP(A2395,Izračun!A:Q,17,0)=0," ",VLOOKUP(A2395,Izračun!A:Q,17,0))</f>
        <v>108.59220000000001</v>
      </c>
      <c r="R2395" t="s">
        <v>8710</v>
      </c>
      <c r="S2395" t="str">
        <f ca="1">Izračun!$T$1</f>
        <v>0</v>
      </c>
    </row>
    <row r="2396" spans="1:19" x14ac:dyDescent="0.25">
      <c r="A2396" t="s">
        <v>12318</v>
      </c>
      <c r="B2396" t="s">
        <v>14068</v>
      </c>
      <c r="C2396" t="s">
        <v>8708</v>
      </c>
      <c r="F2396" s="2">
        <f>VLOOKUP(A2396,Izračun!A:J,10,0)</f>
        <v>117.09621</v>
      </c>
      <c r="H2396">
        <f>VLOOKUP(A2396,Izračun!A:F,6,0)</f>
        <v>8</v>
      </c>
      <c r="J2396" t="s">
        <v>14574</v>
      </c>
      <c r="M2396" t="s">
        <v>8709</v>
      </c>
      <c r="Q2396" s="3" t="str">
        <f ca="1">IF(VLOOKUP(A2396,Izračun!A:Q,17,0)=0," ",VLOOKUP(A2396,Izračun!A:Q,17,0))</f>
        <v xml:space="preserve"> </v>
      </c>
      <c r="R2396" t="s">
        <v>8710</v>
      </c>
      <c r="S2396" t="str">
        <f ca="1">Izračun!$T$1</f>
        <v>0</v>
      </c>
    </row>
    <row r="2397" spans="1:19" x14ac:dyDescent="0.25">
      <c r="A2397" t="s">
        <v>1409</v>
      </c>
      <c r="B2397" t="s">
        <v>8746</v>
      </c>
      <c r="C2397" t="s">
        <v>8708</v>
      </c>
      <c r="F2397" s="2">
        <f>VLOOKUP(A2397,Izračun!A:J,10,0)</f>
        <v>117.096576</v>
      </c>
      <c r="H2397">
        <f>VLOOKUP(A2397,Izračun!A:F,6,0)</f>
        <v>12</v>
      </c>
      <c r="J2397" t="s">
        <v>14574</v>
      </c>
      <c r="M2397" t="s">
        <v>8709</v>
      </c>
      <c r="Q2397" s="3">
        <f ca="1">IF(VLOOKUP(A2397,Izračun!A:Q,17,0)=0," ",VLOOKUP(A2397,Izračun!A:Q,17,0))</f>
        <v>109.77803999999999</v>
      </c>
      <c r="R2397" t="s">
        <v>8710</v>
      </c>
      <c r="S2397" t="str">
        <f ca="1">Izračun!$T$1</f>
        <v>0</v>
      </c>
    </row>
    <row r="2398" spans="1:19" x14ac:dyDescent="0.25">
      <c r="A2398" t="s">
        <v>8679</v>
      </c>
      <c r="B2398" t="s">
        <v>12602</v>
      </c>
      <c r="C2398" t="s">
        <v>8708</v>
      </c>
      <c r="F2398" s="2">
        <f>VLOOKUP(A2398,Izračun!A:J,10,0)</f>
        <v>81.599699999999999</v>
      </c>
      <c r="H2398">
        <f>VLOOKUP(A2398,Izračun!A:F,6,0)</f>
        <v>12</v>
      </c>
      <c r="J2398" t="s">
        <v>14574</v>
      </c>
      <c r="M2398" t="s">
        <v>8709</v>
      </c>
      <c r="Q2398" s="3" t="str">
        <f ca="1">IF(VLOOKUP(A2398,Izračun!A:Q,17,0)=0," ",VLOOKUP(A2398,Izračun!A:Q,17,0))</f>
        <v xml:space="preserve"> </v>
      </c>
      <c r="R2398" t="s">
        <v>8710</v>
      </c>
      <c r="S2398" t="str">
        <f ca="1">Izračun!$T$1</f>
        <v>0</v>
      </c>
    </row>
    <row r="2399" spans="1:19" x14ac:dyDescent="0.25">
      <c r="A2399" t="s">
        <v>10655</v>
      </c>
      <c r="B2399" t="s">
        <v>12707</v>
      </c>
      <c r="C2399" t="s">
        <v>8708</v>
      </c>
      <c r="F2399" s="2">
        <f>VLOOKUP(A2399,Izračun!A:J,10,0)</f>
        <v>117.33411</v>
      </c>
      <c r="H2399">
        <f>VLOOKUP(A2399,Izračun!A:F,6,0)</f>
        <v>0</v>
      </c>
      <c r="J2399" t="s">
        <v>14574</v>
      </c>
      <c r="M2399" t="s">
        <v>8709</v>
      </c>
      <c r="Q2399" s="3" t="str">
        <f ca="1">IF(VLOOKUP(A2399,Izračun!A:Q,17,0)=0," ",VLOOKUP(A2399,Izračun!A:Q,17,0))</f>
        <v xml:space="preserve"> </v>
      </c>
      <c r="R2399" t="s">
        <v>8710</v>
      </c>
      <c r="S2399" t="str">
        <f ca="1">Izračun!$T$1</f>
        <v>0</v>
      </c>
    </row>
    <row r="2400" spans="1:19" x14ac:dyDescent="0.25">
      <c r="A2400" t="s">
        <v>10657</v>
      </c>
      <c r="B2400" t="s">
        <v>12743</v>
      </c>
      <c r="C2400" t="s">
        <v>8708</v>
      </c>
      <c r="F2400" s="2">
        <f>VLOOKUP(A2400,Izračun!A:J,10,0)</f>
        <v>109.28698999999999</v>
      </c>
      <c r="H2400">
        <f>VLOOKUP(A2400,Izračun!A:F,6,0)</f>
        <v>5</v>
      </c>
      <c r="J2400" t="s">
        <v>14574</v>
      </c>
      <c r="M2400" t="s">
        <v>8709</v>
      </c>
      <c r="Q2400" s="3" t="str">
        <f ca="1">IF(VLOOKUP(A2400,Izračun!A:Q,17,0)=0," ",VLOOKUP(A2400,Izračun!A:Q,17,0))</f>
        <v xml:space="preserve"> </v>
      </c>
      <c r="R2400" t="s">
        <v>8710</v>
      </c>
      <c r="S2400" t="str">
        <f ca="1">Izračun!$T$1</f>
        <v>0</v>
      </c>
    </row>
    <row r="2401" spans="1:19" x14ac:dyDescent="0.25">
      <c r="A2401" t="s">
        <v>10659</v>
      </c>
      <c r="B2401" t="s">
        <v>12744</v>
      </c>
      <c r="C2401" t="s">
        <v>8708</v>
      </c>
      <c r="F2401" s="2">
        <f>VLOOKUP(A2401,Izračun!A:J,10,0)</f>
        <v>109.239654</v>
      </c>
      <c r="H2401">
        <f>VLOOKUP(A2401,Izračun!A:F,6,0)</f>
        <v>23</v>
      </c>
      <c r="J2401" t="s">
        <v>14574</v>
      </c>
      <c r="M2401" t="s">
        <v>8709</v>
      </c>
      <c r="Q2401" s="3" t="str">
        <f ca="1">IF(VLOOKUP(A2401,Izračun!A:Q,17,0)=0," ",VLOOKUP(A2401,Izračun!A:Q,17,0))</f>
        <v xml:space="preserve"> </v>
      </c>
      <c r="R2401" t="s">
        <v>8710</v>
      </c>
      <c r="S2401" t="str">
        <f ca="1">Izračun!$T$1</f>
        <v>0</v>
      </c>
    </row>
    <row r="2402" spans="1:19" x14ac:dyDescent="0.25">
      <c r="A2402" t="s">
        <v>2951</v>
      </c>
      <c r="B2402" t="s">
        <v>14707</v>
      </c>
      <c r="C2402" t="s">
        <v>8708</v>
      </c>
      <c r="F2402" s="2">
        <f>VLOOKUP(A2402,Izračun!A:J,10,0)</f>
        <v>118.99532544</v>
      </c>
      <c r="H2402">
        <f>VLOOKUP(A2402,Izračun!A:F,6,0)</f>
        <v>2</v>
      </c>
      <c r="J2402" t="s">
        <v>14574</v>
      </c>
      <c r="M2402" t="s">
        <v>8709</v>
      </c>
      <c r="Q2402" s="3" t="str">
        <f ca="1">IF(VLOOKUP(A2402,Izračun!A:Q,17,0)=0," ",VLOOKUP(A2402,Izračun!A:Q,17,0))</f>
        <v xml:space="preserve"> </v>
      </c>
      <c r="R2402" t="s">
        <v>8710</v>
      </c>
      <c r="S2402" t="str">
        <f ca="1">Izračun!$T$1</f>
        <v>0</v>
      </c>
    </row>
    <row r="2403" spans="1:19" x14ac:dyDescent="0.25">
      <c r="A2403" t="s">
        <v>12499</v>
      </c>
      <c r="B2403" t="s">
        <v>14010</v>
      </c>
      <c r="C2403" t="s">
        <v>8708</v>
      </c>
      <c r="F2403" s="2">
        <f>VLOOKUP(A2403,Izračun!A:J,10,0)</f>
        <v>119.99493</v>
      </c>
      <c r="H2403">
        <f>VLOOKUP(A2403,Izračun!A:F,6,0)</f>
        <v>4</v>
      </c>
      <c r="J2403" t="s">
        <v>14574</v>
      </c>
      <c r="M2403" t="s">
        <v>8709</v>
      </c>
      <c r="Q2403" s="3" t="str">
        <f ca="1">IF(VLOOKUP(A2403,Izračun!A:Q,17,0)=0," ",VLOOKUP(A2403,Izračun!A:Q,17,0))</f>
        <v xml:space="preserve"> </v>
      </c>
      <c r="R2403" t="s">
        <v>8710</v>
      </c>
      <c r="S2403" t="str">
        <f ca="1">Izračun!$T$1</f>
        <v>0</v>
      </c>
    </row>
    <row r="2404" spans="1:19" x14ac:dyDescent="0.25">
      <c r="A2404" t="s">
        <v>7482</v>
      </c>
      <c r="B2404" t="s">
        <v>8820</v>
      </c>
      <c r="C2404" t="s">
        <v>8708</v>
      </c>
      <c r="F2404" s="2">
        <f>VLOOKUP(A2404,Izračun!A:J,10,0)</f>
        <v>112.65968000000001</v>
      </c>
      <c r="H2404">
        <f>VLOOKUP(A2404,Izračun!A:F,6,0)</f>
        <v>26</v>
      </c>
      <c r="J2404" t="s">
        <v>14574</v>
      </c>
      <c r="M2404" t="s">
        <v>8709</v>
      </c>
      <c r="Q2404" s="3" t="str">
        <f ca="1">IF(VLOOKUP(A2404,Izračun!A:Q,17,0)=0," ",VLOOKUP(A2404,Izračun!A:Q,17,0))</f>
        <v xml:space="preserve"> </v>
      </c>
      <c r="R2404" t="s">
        <v>8710</v>
      </c>
      <c r="S2404" t="str">
        <f ca="1">Izračun!$T$1</f>
        <v>0</v>
      </c>
    </row>
    <row r="2405" spans="1:19" x14ac:dyDescent="0.25">
      <c r="A2405" t="s">
        <v>4474</v>
      </c>
      <c r="B2405" t="s">
        <v>9339</v>
      </c>
      <c r="C2405" t="s">
        <v>8708</v>
      </c>
      <c r="F2405" s="2">
        <f>VLOOKUP(A2405,Izračun!A:J,10,0)</f>
        <v>95.979839999999996</v>
      </c>
      <c r="H2405">
        <f>VLOOKUP(A2405,Izračun!A:F,6,0)</f>
        <v>70</v>
      </c>
      <c r="J2405" t="s">
        <v>14574</v>
      </c>
      <c r="M2405" t="s">
        <v>8709</v>
      </c>
      <c r="Q2405" s="3">
        <f ca="1">IF(VLOOKUP(A2405,Izračun!A:Q,17,0)=0," ",VLOOKUP(A2405,Izračun!A:Q,17,0))</f>
        <v>89.981099999999998</v>
      </c>
      <c r="R2405" t="s">
        <v>8710</v>
      </c>
      <c r="S2405" t="str">
        <f ca="1">Izračun!$T$1</f>
        <v>0</v>
      </c>
    </row>
    <row r="2406" spans="1:19" x14ac:dyDescent="0.25">
      <c r="A2406" t="s">
        <v>60</v>
      </c>
      <c r="B2406" t="s">
        <v>12735</v>
      </c>
      <c r="C2406" t="s">
        <v>8708</v>
      </c>
      <c r="F2406" s="2">
        <f>VLOOKUP(A2406,Izračun!A:J,10,0)</f>
        <v>121.4405568</v>
      </c>
      <c r="H2406">
        <f>VLOOKUP(A2406,Izračun!A:F,6,0)</f>
        <v>0</v>
      </c>
      <c r="J2406" t="s">
        <v>14574</v>
      </c>
      <c r="M2406" t="s">
        <v>8709</v>
      </c>
      <c r="Q2406" s="3" t="str">
        <f ca="1">IF(VLOOKUP(A2406,Izračun!A:Q,17,0)=0," ",VLOOKUP(A2406,Izračun!A:Q,17,0))</f>
        <v xml:space="preserve"> </v>
      </c>
      <c r="R2406" t="s">
        <v>8710</v>
      </c>
      <c r="S2406" t="str">
        <f ca="1">Izračun!$T$1</f>
        <v>0</v>
      </c>
    </row>
    <row r="2407" spans="1:19" x14ac:dyDescent="0.25">
      <c r="A2407" t="s">
        <v>11635</v>
      </c>
      <c r="B2407" t="s">
        <v>13201</v>
      </c>
      <c r="C2407" t="s">
        <v>8708</v>
      </c>
      <c r="F2407" s="2">
        <f>VLOOKUP(A2407,Izračun!A:J,10,0)</f>
        <v>121.74624</v>
      </c>
      <c r="H2407">
        <f>VLOOKUP(A2407,Izračun!A:F,6,0)</f>
        <v>7</v>
      </c>
      <c r="J2407" t="s">
        <v>14574</v>
      </c>
      <c r="M2407" t="s">
        <v>8709</v>
      </c>
      <c r="Q2407" s="3">
        <f ca="1">IF(VLOOKUP(A2407,Izračun!A:Q,17,0)=0," ",VLOOKUP(A2407,Izračun!A:Q,17,0))</f>
        <v>114.1371</v>
      </c>
      <c r="R2407" t="s">
        <v>8710</v>
      </c>
      <c r="S2407" t="str">
        <f ca="1">Izračun!$T$1</f>
        <v>0</v>
      </c>
    </row>
    <row r="2408" spans="1:19" x14ac:dyDescent="0.25">
      <c r="A2408" t="s">
        <v>12848</v>
      </c>
      <c r="B2408" t="s">
        <v>14050</v>
      </c>
      <c r="C2408" t="s">
        <v>8708</v>
      </c>
      <c r="F2408" s="2">
        <f>VLOOKUP(A2408,Izračun!A:J,10,0)</f>
        <v>122.35562999999999</v>
      </c>
      <c r="H2408">
        <f>VLOOKUP(A2408,Izračun!A:F,6,0)</f>
        <v>5</v>
      </c>
      <c r="J2408" t="s">
        <v>14574</v>
      </c>
      <c r="M2408" t="s">
        <v>8709</v>
      </c>
      <c r="Q2408" s="3" t="str">
        <f ca="1">IF(VLOOKUP(A2408,Izračun!A:Q,17,0)=0," ",VLOOKUP(A2408,Izračun!A:Q,17,0))</f>
        <v xml:space="preserve"> </v>
      </c>
      <c r="R2408" t="s">
        <v>8710</v>
      </c>
      <c r="S2408" t="str">
        <f ca="1">Izračun!$T$1</f>
        <v>0</v>
      </c>
    </row>
    <row r="2409" spans="1:19" x14ac:dyDescent="0.25">
      <c r="A2409" t="s">
        <v>6204</v>
      </c>
      <c r="B2409" t="s">
        <v>10444</v>
      </c>
      <c r="C2409" t="s">
        <v>8708</v>
      </c>
      <c r="F2409" s="2">
        <f>VLOOKUP(A2409,Izračun!A:J,10,0)</f>
        <v>122.809104</v>
      </c>
      <c r="H2409">
        <f>VLOOKUP(A2409,Izračun!A:F,6,0)</f>
        <v>11</v>
      </c>
      <c r="J2409" t="s">
        <v>14574</v>
      </c>
      <c r="M2409" t="s">
        <v>8709</v>
      </c>
      <c r="Q2409" s="3" t="str">
        <f ca="1">IF(VLOOKUP(A2409,Izračun!A:Q,17,0)=0," ",VLOOKUP(A2409,Izračun!A:Q,17,0))</f>
        <v xml:space="preserve"> </v>
      </c>
      <c r="R2409" t="s">
        <v>8710</v>
      </c>
      <c r="S2409" t="str">
        <f ca="1">Izračun!$T$1</f>
        <v>0</v>
      </c>
    </row>
    <row r="2410" spans="1:19" x14ac:dyDescent="0.25">
      <c r="A2410" t="s">
        <v>4547</v>
      </c>
      <c r="B2410" t="s">
        <v>9112</v>
      </c>
      <c r="C2410" t="s">
        <v>8708</v>
      </c>
      <c r="F2410" s="2">
        <f>VLOOKUP(A2410,Izračun!A:J,10,0)</f>
        <v>122.833748</v>
      </c>
      <c r="H2410">
        <f>VLOOKUP(A2410,Izračun!A:F,6,0)</f>
        <v>1</v>
      </c>
      <c r="J2410" t="s">
        <v>14574</v>
      </c>
      <c r="M2410" t="s">
        <v>8709</v>
      </c>
      <c r="Q2410" s="3" t="str">
        <f ca="1">IF(VLOOKUP(A2410,Izračun!A:Q,17,0)=0," ",VLOOKUP(A2410,Izračun!A:Q,17,0))</f>
        <v xml:space="preserve"> </v>
      </c>
      <c r="R2410" t="s">
        <v>8710</v>
      </c>
      <c r="S2410" t="str">
        <f ca="1">Izračun!$T$1</f>
        <v>0</v>
      </c>
    </row>
    <row r="2411" spans="1:19" x14ac:dyDescent="0.25">
      <c r="A2411" t="s">
        <v>4527</v>
      </c>
      <c r="B2411" t="s">
        <v>10960</v>
      </c>
      <c r="C2411" t="s">
        <v>8708</v>
      </c>
      <c r="F2411" s="2">
        <f>VLOOKUP(A2411,Izračun!A:J,10,0)</f>
        <v>123.74460000000001</v>
      </c>
      <c r="H2411">
        <f>VLOOKUP(A2411,Izračun!A:F,6,0)</f>
        <v>0</v>
      </c>
      <c r="J2411" t="s">
        <v>14574</v>
      </c>
      <c r="M2411" t="s">
        <v>8709</v>
      </c>
      <c r="Q2411" s="3" t="str">
        <f ca="1">IF(VLOOKUP(A2411,Izračun!A:Q,17,0)=0," ",VLOOKUP(A2411,Izračun!A:Q,17,0))</f>
        <v xml:space="preserve"> </v>
      </c>
      <c r="R2411" t="s">
        <v>8710</v>
      </c>
      <c r="S2411" t="str">
        <f ca="1">Izračun!$T$1</f>
        <v>0</v>
      </c>
    </row>
    <row r="2412" spans="1:19" x14ac:dyDescent="0.25">
      <c r="A2412" t="s">
        <v>7776</v>
      </c>
      <c r="B2412" t="s">
        <v>8821</v>
      </c>
      <c r="C2412" t="s">
        <v>8708</v>
      </c>
      <c r="F2412" s="2">
        <f>VLOOKUP(A2412,Izračun!A:J,10,0)</f>
        <v>123.90197999999999</v>
      </c>
      <c r="H2412">
        <f>VLOOKUP(A2412,Izračun!A:F,6,0)</f>
        <v>0</v>
      </c>
      <c r="J2412" t="s">
        <v>14574</v>
      </c>
      <c r="M2412" t="s">
        <v>8709</v>
      </c>
      <c r="Q2412" s="3" t="str">
        <f ca="1">IF(VLOOKUP(A2412,Izračun!A:Q,17,0)=0," ",VLOOKUP(A2412,Izračun!A:Q,17,0))</f>
        <v xml:space="preserve"> </v>
      </c>
      <c r="R2412" t="s">
        <v>8710</v>
      </c>
      <c r="S2412" t="str">
        <f ca="1">Izračun!$T$1</f>
        <v>0</v>
      </c>
    </row>
    <row r="2413" spans="1:19" x14ac:dyDescent="0.25">
      <c r="A2413" t="s">
        <v>11348</v>
      </c>
      <c r="B2413" t="s">
        <v>11776</v>
      </c>
      <c r="C2413" t="s">
        <v>8708</v>
      </c>
      <c r="F2413" s="2">
        <f>VLOOKUP(A2413,Izračun!A:J,10,0)</f>
        <v>124.10145</v>
      </c>
      <c r="H2413">
        <f>VLOOKUP(A2413,Izračun!A:F,6,0)</f>
        <v>0</v>
      </c>
      <c r="J2413" t="s">
        <v>14574</v>
      </c>
      <c r="M2413" t="s">
        <v>8709</v>
      </c>
      <c r="Q2413" s="3">
        <f ca="1">IF(VLOOKUP(A2413,Izračun!A:Q,17,0)=0," ",VLOOKUP(A2413,Izračun!A:Q,17,0))</f>
        <v>122.221125</v>
      </c>
      <c r="R2413" t="s">
        <v>8710</v>
      </c>
      <c r="S2413" t="str">
        <f ca="1">Izračun!$T$1</f>
        <v>0</v>
      </c>
    </row>
    <row r="2414" spans="1:19" x14ac:dyDescent="0.25">
      <c r="A2414" t="s">
        <v>7077</v>
      </c>
      <c r="B2414" t="s">
        <v>10976</v>
      </c>
      <c r="C2414" t="s">
        <v>8708</v>
      </c>
      <c r="F2414" s="2">
        <f>VLOOKUP(A2414,Izračun!A:J,10,0)</f>
        <v>124.54833600000001</v>
      </c>
      <c r="H2414">
        <f>VLOOKUP(A2414,Izračun!A:F,6,0)</f>
        <v>1</v>
      </c>
      <c r="J2414" t="s">
        <v>14574</v>
      </c>
      <c r="M2414" t="s">
        <v>8709</v>
      </c>
      <c r="Q2414" s="3" t="str">
        <f ca="1">IF(VLOOKUP(A2414,Izračun!A:Q,17,0)=0," ",VLOOKUP(A2414,Izračun!A:Q,17,0))</f>
        <v xml:space="preserve"> </v>
      </c>
      <c r="R2414" t="s">
        <v>8710</v>
      </c>
      <c r="S2414" t="str">
        <f ca="1">Izračun!$T$1</f>
        <v>0</v>
      </c>
    </row>
    <row r="2415" spans="1:19" x14ac:dyDescent="0.25">
      <c r="A2415" t="s">
        <v>59</v>
      </c>
      <c r="B2415" t="s">
        <v>10930</v>
      </c>
      <c r="C2415" t="s">
        <v>8708</v>
      </c>
      <c r="F2415" s="2">
        <f>VLOOKUP(A2415,Izračun!A:J,10,0)</f>
        <v>126.23047200000001</v>
      </c>
      <c r="H2415">
        <f>VLOOKUP(A2415,Izračun!A:F,6,0)</f>
        <v>32</v>
      </c>
      <c r="J2415" t="s">
        <v>14574</v>
      </c>
      <c r="M2415" t="s">
        <v>8709</v>
      </c>
      <c r="Q2415" s="3" t="str">
        <f ca="1">IF(VLOOKUP(A2415,Izračun!A:Q,17,0)=0," ",VLOOKUP(A2415,Izračun!A:Q,17,0))</f>
        <v xml:space="preserve"> </v>
      </c>
      <c r="R2415" t="s">
        <v>8710</v>
      </c>
      <c r="S2415" t="str">
        <f ca="1">Izračun!$T$1</f>
        <v>0</v>
      </c>
    </row>
    <row r="2416" spans="1:19" x14ac:dyDescent="0.25">
      <c r="A2416" t="s">
        <v>6090</v>
      </c>
      <c r="B2416" t="s">
        <v>10865</v>
      </c>
      <c r="C2416" t="s">
        <v>8708</v>
      </c>
      <c r="F2416" s="2">
        <f>VLOOKUP(A2416,Izračun!A:J,10,0)</f>
        <v>126.890736</v>
      </c>
      <c r="H2416">
        <f>VLOOKUP(A2416,Izračun!A:F,6,0)</f>
        <v>5</v>
      </c>
      <c r="J2416" t="s">
        <v>14574</v>
      </c>
      <c r="M2416" t="s">
        <v>8709</v>
      </c>
      <c r="Q2416" s="3" t="str">
        <f ca="1">IF(VLOOKUP(A2416,Izračun!A:Q,17,0)=0," ",VLOOKUP(A2416,Izračun!A:Q,17,0))</f>
        <v xml:space="preserve"> </v>
      </c>
      <c r="R2416" t="s">
        <v>8710</v>
      </c>
      <c r="S2416" t="str">
        <f ca="1">Izračun!$T$1</f>
        <v>0</v>
      </c>
    </row>
    <row r="2417" spans="1:19" x14ac:dyDescent="0.25">
      <c r="A2417" t="s">
        <v>6604</v>
      </c>
      <c r="B2417" t="s">
        <v>13232</v>
      </c>
      <c r="C2417" t="s">
        <v>8708</v>
      </c>
      <c r="F2417" s="2">
        <f>VLOOKUP(A2417,Izračun!A:J,10,0)</f>
        <v>127.28689440000001</v>
      </c>
      <c r="H2417">
        <f>VLOOKUP(A2417,Izračun!A:F,6,0)</f>
        <v>0</v>
      </c>
      <c r="J2417" t="s">
        <v>14574</v>
      </c>
      <c r="M2417" t="s">
        <v>8709</v>
      </c>
      <c r="Q2417" s="3" t="str">
        <f ca="1">IF(VLOOKUP(A2417,Izračun!A:Q,17,0)=0," ",VLOOKUP(A2417,Izračun!A:Q,17,0))</f>
        <v xml:space="preserve"> </v>
      </c>
      <c r="R2417" t="s">
        <v>8710</v>
      </c>
      <c r="S2417" t="str">
        <f ca="1">Izračun!$T$1</f>
        <v>0</v>
      </c>
    </row>
    <row r="2418" spans="1:19" x14ac:dyDescent="0.25">
      <c r="A2418" t="s">
        <v>4225</v>
      </c>
      <c r="B2418" t="s">
        <v>9354</v>
      </c>
      <c r="C2418" t="s">
        <v>8708</v>
      </c>
      <c r="F2418" s="2">
        <f>VLOOKUP(A2418,Izračun!A:J,10,0)</f>
        <v>127.54368000000001</v>
      </c>
      <c r="H2418">
        <f>VLOOKUP(A2418,Izračun!A:F,6,0)</f>
        <v>0</v>
      </c>
      <c r="J2418" t="s">
        <v>14574</v>
      </c>
      <c r="M2418" t="s">
        <v>8709</v>
      </c>
      <c r="Q2418" s="3">
        <f ca="1">IF(VLOOKUP(A2418,Izračun!A:Q,17,0)=0," ",VLOOKUP(A2418,Izračun!A:Q,17,0))</f>
        <v>119.57220000000001</v>
      </c>
      <c r="R2418" t="s">
        <v>8710</v>
      </c>
      <c r="S2418" t="str">
        <f ca="1">Izračun!$T$1</f>
        <v>0</v>
      </c>
    </row>
    <row r="2419" spans="1:19" x14ac:dyDescent="0.25">
      <c r="A2419" t="s">
        <v>7750</v>
      </c>
      <c r="B2419" t="s">
        <v>14079</v>
      </c>
      <c r="C2419" t="s">
        <v>8708</v>
      </c>
      <c r="F2419" s="2">
        <f>VLOOKUP(A2419,Izračun!A:J,10,0)</f>
        <v>127.555758</v>
      </c>
      <c r="H2419">
        <f>VLOOKUP(A2419,Izračun!A:F,6,0)</f>
        <v>0</v>
      </c>
      <c r="J2419" t="s">
        <v>14574</v>
      </c>
      <c r="M2419" t="s">
        <v>8709</v>
      </c>
      <c r="Q2419" s="3" t="str">
        <f ca="1">IF(VLOOKUP(A2419,Izračun!A:Q,17,0)=0," ",VLOOKUP(A2419,Izračun!A:Q,17,0))</f>
        <v xml:space="preserve"> </v>
      </c>
      <c r="R2419" t="s">
        <v>8710</v>
      </c>
      <c r="S2419" t="str">
        <f ca="1">Izračun!$T$1</f>
        <v>0</v>
      </c>
    </row>
    <row r="2420" spans="1:19" x14ac:dyDescent="0.25">
      <c r="A2420" t="s">
        <v>13306</v>
      </c>
      <c r="B2420" t="s">
        <v>13545</v>
      </c>
      <c r="C2420" t="s">
        <v>8708</v>
      </c>
      <c r="F2420" s="2">
        <f>VLOOKUP(A2420,Izračun!A:J,10,0)</f>
        <v>127.57052</v>
      </c>
      <c r="H2420">
        <f>VLOOKUP(A2420,Izračun!A:F,6,0)</f>
        <v>4</v>
      </c>
      <c r="J2420" t="s">
        <v>14574</v>
      </c>
      <c r="M2420" t="s">
        <v>8709</v>
      </c>
      <c r="Q2420" s="3" t="str">
        <f ca="1">IF(VLOOKUP(A2420,Izračun!A:Q,17,0)=0," ",VLOOKUP(A2420,Izračun!A:Q,17,0))</f>
        <v xml:space="preserve"> </v>
      </c>
      <c r="R2420" t="s">
        <v>8710</v>
      </c>
      <c r="S2420" t="str">
        <f ca="1">Izračun!$T$1</f>
        <v>0</v>
      </c>
    </row>
    <row r="2421" spans="1:19" x14ac:dyDescent="0.25">
      <c r="A2421" t="s">
        <v>3814</v>
      </c>
      <c r="B2421" t="s">
        <v>10855</v>
      </c>
      <c r="C2421" t="s">
        <v>8708</v>
      </c>
      <c r="F2421" s="2">
        <f>VLOOKUP(A2421,Izračun!A:J,10,0)</f>
        <v>128.88567999999998</v>
      </c>
      <c r="H2421">
        <f>VLOOKUP(A2421,Izračun!A:F,6,0)</f>
        <v>0</v>
      </c>
      <c r="J2421" t="s">
        <v>14574</v>
      </c>
      <c r="M2421" t="s">
        <v>8709</v>
      </c>
      <c r="Q2421" s="3" t="str">
        <f ca="1">IF(VLOOKUP(A2421,Izračun!A:Q,17,0)=0," ",VLOOKUP(A2421,Izračun!A:Q,17,0))</f>
        <v xml:space="preserve"> </v>
      </c>
      <c r="R2421" t="s">
        <v>8710</v>
      </c>
      <c r="S2421" t="str">
        <f ca="1">Izračun!$T$1</f>
        <v>0</v>
      </c>
    </row>
    <row r="2422" spans="1:19" x14ac:dyDescent="0.25">
      <c r="A2422" t="s">
        <v>11298</v>
      </c>
      <c r="B2422" t="s">
        <v>14004</v>
      </c>
      <c r="C2422" t="s">
        <v>8708</v>
      </c>
      <c r="F2422" s="2">
        <f>VLOOKUP(A2422,Izračun!A:J,10,0)</f>
        <v>129.06502</v>
      </c>
      <c r="H2422">
        <f>VLOOKUP(A2422,Izračun!A:F,6,0)</f>
        <v>4</v>
      </c>
      <c r="J2422" t="s">
        <v>14574</v>
      </c>
      <c r="M2422" t="s">
        <v>8709</v>
      </c>
      <c r="Q2422" s="3" t="str">
        <f ca="1">IF(VLOOKUP(A2422,Izračun!A:Q,17,0)=0," ",VLOOKUP(A2422,Izračun!A:Q,17,0))</f>
        <v xml:space="preserve"> </v>
      </c>
      <c r="R2422" t="s">
        <v>8710</v>
      </c>
      <c r="S2422" t="str">
        <f ca="1">Izračun!$T$1</f>
        <v>0</v>
      </c>
    </row>
    <row r="2423" spans="1:19" x14ac:dyDescent="0.25">
      <c r="A2423" t="s">
        <v>4609</v>
      </c>
      <c r="B2423" t="s">
        <v>11283</v>
      </c>
      <c r="C2423" t="s">
        <v>8708</v>
      </c>
      <c r="F2423" s="2">
        <f>VLOOKUP(A2423,Izračun!A:J,10,0)</f>
        <v>129.06502</v>
      </c>
      <c r="H2423">
        <f>VLOOKUP(A2423,Izračun!A:F,6,0)</f>
        <v>5</v>
      </c>
      <c r="J2423" t="s">
        <v>14574</v>
      </c>
      <c r="M2423" t="s">
        <v>8709</v>
      </c>
      <c r="Q2423" s="3" t="str">
        <f ca="1">IF(VLOOKUP(A2423,Izračun!A:Q,17,0)=0," ",VLOOKUP(A2423,Izračun!A:Q,17,0))</f>
        <v xml:space="preserve"> </v>
      </c>
      <c r="R2423" t="s">
        <v>8710</v>
      </c>
      <c r="S2423" t="str">
        <f ca="1">Izračun!$T$1</f>
        <v>0</v>
      </c>
    </row>
    <row r="2424" spans="1:19" x14ac:dyDescent="0.25">
      <c r="A2424" t="s">
        <v>49</v>
      </c>
      <c r="B2424" t="s">
        <v>10886</v>
      </c>
      <c r="C2424" t="s">
        <v>8708</v>
      </c>
      <c r="F2424" s="2">
        <f>VLOOKUP(A2424,Izračun!A:J,10,0)</f>
        <v>129.36392000000001</v>
      </c>
      <c r="H2424">
        <f>VLOOKUP(A2424,Izračun!A:F,6,0)</f>
        <v>29</v>
      </c>
      <c r="J2424" t="s">
        <v>14574</v>
      </c>
      <c r="M2424" t="s">
        <v>8709</v>
      </c>
      <c r="Q2424" s="3" t="str">
        <f ca="1">IF(VLOOKUP(A2424,Izračun!A:Q,17,0)=0," ",VLOOKUP(A2424,Izračun!A:Q,17,0))</f>
        <v xml:space="preserve"> </v>
      </c>
      <c r="R2424" t="s">
        <v>8710</v>
      </c>
      <c r="S2424" t="str">
        <f ca="1">Izračun!$T$1</f>
        <v>0</v>
      </c>
    </row>
    <row r="2425" spans="1:19" x14ac:dyDescent="0.25">
      <c r="A2425" t="s">
        <v>4498</v>
      </c>
      <c r="B2425" t="s">
        <v>11054</v>
      </c>
      <c r="C2425" t="s">
        <v>8708</v>
      </c>
      <c r="F2425" s="2">
        <f>VLOOKUP(A2425,Izračun!A:J,10,0)</f>
        <v>129.71772000000001</v>
      </c>
      <c r="H2425">
        <f>VLOOKUP(A2425,Izračun!A:F,6,0)</f>
        <v>0</v>
      </c>
      <c r="J2425" t="s">
        <v>14574</v>
      </c>
      <c r="M2425" t="s">
        <v>8709</v>
      </c>
      <c r="Q2425" s="3" t="str">
        <f ca="1">IF(VLOOKUP(A2425,Izračun!A:Q,17,0)=0," ",VLOOKUP(A2425,Izračun!A:Q,17,0))</f>
        <v xml:space="preserve"> </v>
      </c>
      <c r="R2425" t="s">
        <v>8710</v>
      </c>
      <c r="S2425" t="str">
        <f ca="1">Izračun!$T$1</f>
        <v>0</v>
      </c>
    </row>
    <row r="2426" spans="1:19" x14ac:dyDescent="0.25">
      <c r="A2426" t="s">
        <v>7478</v>
      </c>
      <c r="B2426" t="s">
        <v>8819</v>
      </c>
      <c r="C2426" t="s">
        <v>8708</v>
      </c>
      <c r="F2426" s="2">
        <f>VLOOKUP(A2426,Izračun!A:J,10,0)</f>
        <v>139.47552400000001</v>
      </c>
      <c r="H2426">
        <f>VLOOKUP(A2426,Izračun!A:F,6,0)</f>
        <v>67</v>
      </c>
      <c r="J2426" t="s">
        <v>14574</v>
      </c>
      <c r="M2426" t="s">
        <v>8709</v>
      </c>
      <c r="Q2426" s="3" t="str">
        <f ca="1">IF(VLOOKUP(A2426,Izračun!A:Q,17,0)=0," ",VLOOKUP(A2426,Izračun!A:Q,17,0))</f>
        <v xml:space="preserve"> </v>
      </c>
      <c r="R2426" t="s">
        <v>8710</v>
      </c>
      <c r="S2426" t="str">
        <f ca="1">Izračun!$T$1</f>
        <v>0</v>
      </c>
    </row>
    <row r="2427" spans="1:19" x14ac:dyDescent="0.25">
      <c r="A2427" t="s">
        <v>5835</v>
      </c>
      <c r="B2427" t="s">
        <v>9481</v>
      </c>
      <c r="C2427" t="s">
        <v>8708</v>
      </c>
      <c r="F2427" s="2">
        <f>VLOOKUP(A2427,Izračun!A:J,10,0)</f>
        <v>130.13203199999998</v>
      </c>
      <c r="H2427">
        <f>VLOOKUP(A2427,Izračun!A:F,6,0)</f>
        <v>6</v>
      </c>
      <c r="J2427" t="s">
        <v>14574</v>
      </c>
      <c r="M2427" t="s">
        <v>8709</v>
      </c>
      <c r="Q2427" s="3" t="str">
        <f ca="1">IF(VLOOKUP(A2427,Izračun!A:Q,17,0)=0," ",VLOOKUP(A2427,Izračun!A:Q,17,0))</f>
        <v xml:space="preserve"> </v>
      </c>
      <c r="R2427" t="s">
        <v>8710</v>
      </c>
      <c r="S2427" t="str">
        <f ca="1">Izračun!$T$1</f>
        <v>0</v>
      </c>
    </row>
    <row r="2428" spans="1:19" x14ac:dyDescent="0.25">
      <c r="A2428" t="s">
        <v>1430</v>
      </c>
      <c r="B2428" t="s">
        <v>8752</v>
      </c>
      <c r="C2428" t="s">
        <v>8708</v>
      </c>
      <c r="F2428" s="2">
        <f>VLOOKUP(A2428,Izračun!A:J,10,0)</f>
        <v>130.13203199999998</v>
      </c>
      <c r="H2428">
        <f>VLOOKUP(A2428,Izračun!A:F,6,0)</f>
        <v>11</v>
      </c>
      <c r="J2428" t="s">
        <v>14574</v>
      </c>
      <c r="M2428" t="s">
        <v>8709</v>
      </c>
      <c r="Q2428" s="3">
        <f ca="1">IF(VLOOKUP(A2428,Izračun!A:Q,17,0)=0," ",VLOOKUP(A2428,Izračun!A:Q,17,0))</f>
        <v>121.99878</v>
      </c>
      <c r="R2428" t="s">
        <v>8710</v>
      </c>
      <c r="S2428" t="str">
        <f ca="1">Izračun!$T$1</f>
        <v>0</v>
      </c>
    </row>
    <row r="2429" spans="1:19" x14ac:dyDescent="0.25">
      <c r="A2429" t="s">
        <v>11705</v>
      </c>
      <c r="B2429" t="s">
        <v>13156</v>
      </c>
      <c r="C2429" t="s">
        <v>8708</v>
      </c>
      <c r="F2429" s="2">
        <f>VLOOKUP(A2429,Izračun!A:J,10,0)</f>
        <v>130.17400000000001</v>
      </c>
      <c r="H2429">
        <f>VLOOKUP(A2429,Izračun!A:F,6,0)</f>
        <v>19</v>
      </c>
      <c r="J2429" t="s">
        <v>14574</v>
      </c>
      <c r="M2429" t="s">
        <v>8709</v>
      </c>
      <c r="Q2429" s="3" t="str">
        <f ca="1">IF(VLOOKUP(A2429,Izračun!A:Q,17,0)=0," ",VLOOKUP(A2429,Izračun!A:Q,17,0))</f>
        <v xml:space="preserve"> </v>
      </c>
      <c r="R2429" t="s">
        <v>8710</v>
      </c>
      <c r="S2429" t="str">
        <f ca="1">Izračun!$T$1</f>
        <v>0</v>
      </c>
    </row>
    <row r="2430" spans="1:19" x14ac:dyDescent="0.25">
      <c r="A2430" t="s">
        <v>7689</v>
      </c>
      <c r="B2430" t="s">
        <v>9336</v>
      </c>
      <c r="C2430" t="s">
        <v>8708</v>
      </c>
      <c r="F2430" s="2">
        <f>VLOOKUP(A2430,Izračun!A:J,10,0)</f>
        <v>88.998999999999995</v>
      </c>
      <c r="H2430">
        <f>VLOOKUP(A2430,Izračun!A:F,6,0)</f>
        <v>4</v>
      </c>
      <c r="J2430" t="s">
        <v>14574</v>
      </c>
      <c r="M2430" t="s">
        <v>8709</v>
      </c>
      <c r="Q2430" s="3" t="str">
        <f ca="1">IF(VLOOKUP(A2430,Izračun!A:Q,17,0)=0," ",VLOOKUP(A2430,Izračun!A:Q,17,0))</f>
        <v xml:space="preserve"> </v>
      </c>
      <c r="R2430" t="s">
        <v>8710</v>
      </c>
      <c r="S2430" t="str">
        <f ca="1">Izračun!$T$1</f>
        <v>0</v>
      </c>
    </row>
    <row r="2431" spans="1:19" x14ac:dyDescent="0.25">
      <c r="A2431" t="s">
        <v>2955</v>
      </c>
      <c r="B2431" t="s">
        <v>8838</v>
      </c>
      <c r="C2431" t="s">
        <v>8708</v>
      </c>
      <c r="F2431" s="2">
        <f>VLOOKUP(A2431,Izračun!A:J,10,0)</f>
        <v>131.05329792000001</v>
      </c>
      <c r="H2431">
        <f>VLOOKUP(A2431,Izračun!A:F,6,0)</f>
        <v>6</v>
      </c>
      <c r="J2431" t="s">
        <v>14574</v>
      </c>
      <c r="M2431" t="s">
        <v>8709</v>
      </c>
      <c r="Q2431" s="3" t="str">
        <f ca="1">IF(VLOOKUP(A2431,Izračun!A:Q,17,0)=0," ",VLOOKUP(A2431,Izračun!A:Q,17,0))</f>
        <v xml:space="preserve"> </v>
      </c>
      <c r="R2431" t="s">
        <v>8710</v>
      </c>
      <c r="S2431" t="str">
        <f ca="1">Izračun!$T$1</f>
        <v>0</v>
      </c>
    </row>
    <row r="2432" spans="1:19" x14ac:dyDescent="0.25">
      <c r="A2432" t="s">
        <v>5338</v>
      </c>
      <c r="B2432" t="s">
        <v>14083</v>
      </c>
      <c r="C2432" t="s">
        <v>8708</v>
      </c>
      <c r="F2432" s="2">
        <f>VLOOKUP(A2432,Izračun!A:J,10,0)</f>
        <v>131.45622</v>
      </c>
      <c r="H2432">
        <f>VLOOKUP(A2432,Izračun!A:F,6,0)</f>
        <v>3</v>
      </c>
      <c r="J2432" t="s">
        <v>14574</v>
      </c>
      <c r="M2432" t="s">
        <v>8709</v>
      </c>
      <c r="Q2432" s="3" t="str">
        <f ca="1">IF(VLOOKUP(A2432,Izračun!A:Q,17,0)=0," ",VLOOKUP(A2432,Izračun!A:Q,17,0))</f>
        <v xml:space="preserve"> </v>
      </c>
      <c r="R2432" t="s">
        <v>8710</v>
      </c>
      <c r="S2432" t="str">
        <f ca="1">Izračun!$T$1</f>
        <v>0</v>
      </c>
    </row>
    <row r="2433" spans="1:19" x14ac:dyDescent="0.25">
      <c r="A2433" t="s">
        <v>1119</v>
      </c>
      <c r="B2433" t="s">
        <v>14017</v>
      </c>
      <c r="C2433" t="s">
        <v>8708</v>
      </c>
      <c r="F2433" s="2">
        <f>VLOOKUP(A2433,Izračun!A:J,10,0)</f>
        <v>131.93567999999999</v>
      </c>
      <c r="H2433">
        <f>VLOOKUP(A2433,Izračun!A:F,6,0)</f>
        <v>3</v>
      </c>
      <c r="J2433" t="s">
        <v>14574</v>
      </c>
      <c r="M2433" t="s">
        <v>8709</v>
      </c>
      <c r="Q2433" s="3" t="str">
        <f ca="1">IF(VLOOKUP(A2433,Izračun!A:Q,17,0)=0," ",VLOOKUP(A2433,Izračun!A:Q,17,0))</f>
        <v xml:space="preserve"> </v>
      </c>
      <c r="R2433" t="s">
        <v>8710</v>
      </c>
      <c r="S2433" t="str">
        <f ca="1">Izračun!$T$1</f>
        <v>0</v>
      </c>
    </row>
    <row r="2434" spans="1:19" x14ac:dyDescent="0.25">
      <c r="A2434" t="s">
        <v>7504</v>
      </c>
      <c r="B2434" t="s">
        <v>13203</v>
      </c>
      <c r="C2434" t="s">
        <v>8708</v>
      </c>
      <c r="F2434" s="2">
        <f>VLOOKUP(A2434,Izračun!A:J,10,0)</f>
        <v>131.99277599999999</v>
      </c>
      <c r="H2434">
        <f>VLOOKUP(A2434,Izračun!A:F,6,0)</f>
        <v>1</v>
      </c>
      <c r="J2434" t="s">
        <v>14574</v>
      </c>
      <c r="M2434" t="s">
        <v>8709</v>
      </c>
      <c r="Q2434" s="3" t="str">
        <f ca="1">IF(VLOOKUP(A2434,Izračun!A:Q,17,0)=0," ",VLOOKUP(A2434,Izračun!A:Q,17,0))</f>
        <v xml:space="preserve"> </v>
      </c>
      <c r="R2434" t="s">
        <v>8710</v>
      </c>
      <c r="S2434" t="str">
        <f ca="1">Izračun!$T$1</f>
        <v>0</v>
      </c>
    </row>
    <row r="2435" spans="1:19" x14ac:dyDescent="0.25">
      <c r="A2435" t="s">
        <v>7580</v>
      </c>
      <c r="B2435" t="s">
        <v>11028</v>
      </c>
      <c r="C2435" t="s">
        <v>8708</v>
      </c>
      <c r="F2435" s="2">
        <f>VLOOKUP(A2435,Izračun!A:J,10,0)</f>
        <v>132.25409999999999</v>
      </c>
      <c r="H2435">
        <f>VLOOKUP(A2435,Izračun!A:F,6,0)</f>
        <v>3</v>
      </c>
      <c r="J2435" t="s">
        <v>14574</v>
      </c>
      <c r="M2435" t="s">
        <v>8709</v>
      </c>
      <c r="Q2435" s="3" t="str">
        <f ca="1">IF(VLOOKUP(A2435,Izračun!A:Q,17,0)=0," ",VLOOKUP(A2435,Izračun!A:Q,17,0))</f>
        <v xml:space="preserve"> </v>
      </c>
      <c r="R2435" t="s">
        <v>8710</v>
      </c>
      <c r="S2435" t="str">
        <f ca="1">Izračun!$T$1</f>
        <v>0</v>
      </c>
    </row>
    <row r="2436" spans="1:19" x14ac:dyDescent="0.25">
      <c r="A2436" t="s">
        <v>7354</v>
      </c>
      <c r="B2436" t="s">
        <v>8762</v>
      </c>
      <c r="C2436" t="s">
        <v>8708</v>
      </c>
      <c r="F2436" s="2">
        <f>VLOOKUP(A2436,Izračun!A:J,10,0)</f>
        <v>132.55641600000001</v>
      </c>
      <c r="H2436">
        <f>VLOOKUP(A2436,Izračun!A:F,6,0)</f>
        <v>12</v>
      </c>
      <c r="J2436" t="s">
        <v>14574</v>
      </c>
      <c r="M2436" t="s">
        <v>8709</v>
      </c>
      <c r="Q2436" s="3">
        <f ca="1">IF(VLOOKUP(A2436,Izračun!A:Q,17,0)=0," ",VLOOKUP(A2436,Izračun!A:Q,17,0))</f>
        <v>124.27164</v>
      </c>
      <c r="R2436" t="s">
        <v>8710</v>
      </c>
      <c r="S2436" t="str">
        <f ca="1">Izračun!$T$1</f>
        <v>0</v>
      </c>
    </row>
    <row r="2437" spans="1:19" x14ac:dyDescent="0.25">
      <c r="A2437" t="s">
        <v>8652</v>
      </c>
      <c r="B2437" t="s">
        <v>10897</v>
      </c>
      <c r="C2437" t="s">
        <v>8708</v>
      </c>
      <c r="F2437" s="2">
        <f>VLOOKUP(A2437,Izračun!A:J,10,0)</f>
        <v>132.57983999999999</v>
      </c>
      <c r="H2437">
        <f>VLOOKUP(A2437,Izračun!A:F,6,0)</f>
        <v>0</v>
      </c>
      <c r="J2437" t="s">
        <v>14574</v>
      </c>
      <c r="M2437" t="s">
        <v>8709</v>
      </c>
      <c r="Q2437" s="3" t="str">
        <f ca="1">IF(VLOOKUP(A2437,Izračun!A:Q,17,0)=0," ",VLOOKUP(A2437,Izračun!A:Q,17,0))</f>
        <v xml:space="preserve"> </v>
      </c>
      <c r="R2437" t="s">
        <v>8710</v>
      </c>
      <c r="S2437" t="str">
        <f ca="1">Izračun!$T$1</f>
        <v>0</v>
      </c>
    </row>
    <row r="2438" spans="1:19" x14ac:dyDescent="0.25">
      <c r="A2438" t="s">
        <v>10103</v>
      </c>
      <c r="B2438" t="s">
        <v>11046</v>
      </c>
      <c r="C2438" t="s">
        <v>8708</v>
      </c>
      <c r="F2438" s="2">
        <f>VLOOKUP(A2438,Izračun!A:J,10,0)</f>
        <v>135.15281999999999</v>
      </c>
      <c r="H2438">
        <f>VLOOKUP(A2438,Izračun!A:F,6,0)</f>
        <v>7</v>
      </c>
      <c r="J2438" t="s">
        <v>14574</v>
      </c>
      <c r="M2438" t="s">
        <v>8709</v>
      </c>
      <c r="Q2438" s="3" t="str">
        <f ca="1">IF(VLOOKUP(A2438,Izračun!A:Q,17,0)=0," ",VLOOKUP(A2438,Izračun!A:Q,17,0))</f>
        <v xml:space="preserve"> </v>
      </c>
      <c r="R2438" t="s">
        <v>8710</v>
      </c>
      <c r="S2438" t="str">
        <f ca="1">Izračun!$T$1</f>
        <v>0</v>
      </c>
    </row>
    <row r="2439" spans="1:19" x14ac:dyDescent="0.25">
      <c r="A2439" t="s">
        <v>6617</v>
      </c>
      <c r="B2439" t="s">
        <v>13142</v>
      </c>
      <c r="C2439" t="s">
        <v>8708</v>
      </c>
      <c r="F2439" s="2">
        <f>VLOOKUP(A2439,Izračun!A:J,10,0)</f>
        <v>133.13249999999999</v>
      </c>
      <c r="H2439">
        <f>VLOOKUP(A2439,Izračun!A:F,6,0)</f>
        <v>0</v>
      </c>
      <c r="J2439" t="s">
        <v>14574</v>
      </c>
      <c r="M2439" t="s">
        <v>8709</v>
      </c>
      <c r="Q2439" s="3" t="str">
        <f ca="1">IF(VLOOKUP(A2439,Izračun!A:Q,17,0)=0," ",VLOOKUP(A2439,Izračun!A:Q,17,0))</f>
        <v xml:space="preserve"> </v>
      </c>
      <c r="R2439" t="s">
        <v>8710</v>
      </c>
      <c r="S2439" t="str">
        <f ca="1">Izračun!$T$1</f>
        <v>0</v>
      </c>
    </row>
    <row r="2440" spans="1:19" x14ac:dyDescent="0.25">
      <c r="A2440" t="s">
        <v>7935</v>
      </c>
      <c r="B2440" t="s">
        <v>13930</v>
      </c>
      <c r="C2440" t="s">
        <v>8708</v>
      </c>
      <c r="F2440" s="2">
        <f>VLOOKUP(A2440,Izračun!A:J,10,0)</f>
        <v>133.45823999999999</v>
      </c>
      <c r="H2440">
        <f>VLOOKUP(A2440,Izračun!A:F,6,0)</f>
        <v>1</v>
      </c>
      <c r="J2440" t="s">
        <v>14574</v>
      </c>
      <c r="M2440" t="s">
        <v>8709</v>
      </c>
      <c r="Q2440" s="3" t="str">
        <f ca="1">IF(VLOOKUP(A2440,Izračun!A:Q,17,0)=0," ",VLOOKUP(A2440,Izračun!A:Q,17,0))</f>
        <v xml:space="preserve"> </v>
      </c>
      <c r="R2440" t="s">
        <v>8710</v>
      </c>
      <c r="S2440" t="str">
        <f ca="1">Izračun!$T$1</f>
        <v>0</v>
      </c>
    </row>
    <row r="2441" spans="1:19" x14ac:dyDescent="0.25">
      <c r="A2441" t="s">
        <v>6997</v>
      </c>
      <c r="B2441" t="s">
        <v>13370</v>
      </c>
      <c r="C2441" t="s">
        <v>8708</v>
      </c>
      <c r="F2441" s="2">
        <f>VLOOKUP(A2441,Izračun!A:J,10,0)</f>
        <v>134.313704</v>
      </c>
      <c r="H2441">
        <f>VLOOKUP(A2441,Izračun!A:F,6,0)</f>
        <v>0</v>
      </c>
      <c r="J2441" t="s">
        <v>14574</v>
      </c>
      <c r="M2441" t="s">
        <v>8709</v>
      </c>
      <c r="Q2441" s="3" t="str">
        <f ca="1">IF(VLOOKUP(A2441,Izračun!A:Q,17,0)=0," ",VLOOKUP(A2441,Izračun!A:Q,17,0))</f>
        <v xml:space="preserve"> </v>
      </c>
      <c r="R2441" t="s">
        <v>8710</v>
      </c>
      <c r="S2441" t="str">
        <f ca="1">Izračun!$T$1</f>
        <v>0</v>
      </c>
    </row>
    <row r="2442" spans="1:19" x14ac:dyDescent="0.25">
      <c r="A2442" t="s">
        <v>8642</v>
      </c>
      <c r="B2442" t="s">
        <v>10892</v>
      </c>
      <c r="C2442" t="s">
        <v>8708</v>
      </c>
      <c r="F2442" s="2">
        <f>VLOOKUP(A2442,Izračun!A:J,10,0)</f>
        <v>134.39519999999999</v>
      </c>
      <c r="H2442">
        <f>VLOOKUP(A2442,Izračun!A:F,6,0)</f>
        <v>4</v>
      </c>
      <c r="J2442" t="s">
        <v>14574</v>
      </c>
      <c r="M2442" t="s">
        <v>8709</v>
      </c>
      <c r="Q2442" s="3" t="str">
        <f ca="1">IF(VLOOKUP(A2442,Izračun!A:Q,17,0)=0," ",VLOOKUP(A2442,Izračun!A:Q,17,0))</f>
        <v xml:space="preserve"> </v>
      </c>
      <c r="R2442" t="s">
        <v>8710</v>
      </c>
      <c r="S2442" t="str">
        <f ca="1">Izračun!$T$1</f>
        <v>0</v>
      </c>
    </row>
    <row r="2443" spans="1:19" x14ac:dyDescent="0.25">
      <c r="A2443" t="s">
        <v>13288</v>
      </c>
      <c r="B2443" t="s">
        <v>13489</v>
      </c>
      <c r="C2443" t="s">
        <v>8708</v>
      </c>
      <c r="F2443" s="2">
        <f>VLOOKUP(A2443,Izračun!A:J,10,0)</f>
        <v>134.74411999999998</v>
      </c>
      <c r="H2443">
        <f>VLOOKUP(A2443,Izračun!A:F,6,0)</f>
        <v>2</v>
      </c>
      <c r="J2443" t="s">
        <v>14574</v>
      </c>
      <c r="M2443" t="s">
        <v>8709</v>
      </c>
      <c r="Q2443" s="3" t="str">
        <f ca="1">IF(VLOOKUP(A2443,Izračun!A:Q,17,0)=0," ",VLOOKUP(A2443,Izračun!A:Q,17,0))</f>
        <v xml:space="preserve"> </v>
      </c>
      <c r="R2443" t="s">
        <v>8710</v>
      </c>
      <c r="S2443" t="str">
        <f ca="1">Izračun!$T$1</f>
        <v>0</v>
      </c>
    </row>
    <row r="2444" spans="1:19" x14ac:dyDescent="0.25">
      <c r="A2444" t="s">
        <v>8108</v>
      </c>
      <c r="B2444" t="s">
        <v>12876</v>
      </c>
      <c r="C2444" t="s">
        <v>8708</v>
      </c>
      <c r="F2444" s="2">
        <f>VLOOKUP(A2444,Izračun!A:J,10,0)</f>
        <v>128.754164</v>
      </c>
      <c r="H2444">
        <f>VLOOKUP(A2444,Izračun!A:F,6,0)</f>
        <v>4</v>
      </c>
      <c r="J2444" t="s">
        <v>14574</v>
      </c>
      <c r="M2444" t="s">
        <v>8709</v>
      </c>
      <c r="Q2444" s="3" t="str">
        <f ca="1">IF(VLOOKUP(A2444,Izračun!A:Q,17,0)=0," ",VLOOKUP(A2444,Izračun!A:Q,17,0))</f>
        <v xml:space="preserve"> </v>
      </c>
      <c r="R2444" t="s">
        <v>8710</v>
      </c>
      <c r="S2444" t="str">
        <f ca="1">Izračun!$T$1</f>
        <v>0</v>
      </c>
    </row>
    <row r="2445" spans="1:19" x14ac:dyDescent="0.25">
      <c r="A2445" t="s">
        <v>6443</v>
      </c>
      <c r="B2445" t="s">
        <v>12414</v>
      </c>
      <c r="C2445" t="s">
        <v>8708</v>
      </c>
      <c r="F2445" s="2">
        <f>VLOOKUP(A2445,Izračun!A:J,10,0)</f>
        <v>135.26506000000001</v>
      </c>
      <c r="H2445">
        <f>VLOOKUP(A2445,Izračun!A:F,6,0)</f>
        <v>9</v>
      </c>
      <c r="J2445" t="s">
        <v>14574</v>
      </c>
      <c r="M2445" t="s">
        <v>8709</v>
      </c>
      <c r="Q2445" s="3" t="str">
        <f ca="1">IF(VLOOKUP(A2445,Izračun!A:Q,17,0)=0," ",VLOOKUP(A2445,Izračun!A:Q,17,0))</f>
        <v xml:space="preserve"> </v>
      </c>
      <c r="R2445" t="s">
        <v>8710</v>
      </c>
      <c r="S2445" t="str">
        <f ca="1">Izračun!$T$1</f>
        <v>0</v>
      </c>
    </row>
    <row r="2446" spans="1:19" x14ac:dyDescent="0.25">
      <c r="A2446" t="s">
        <v>5919</v>
      </c>
      <c r="B2446" t="s">
        <v>12828</v>
      </c>
      <c r="C2446" t="s">
        <v>8708</v>
      </c>
      <c r="F2446" s="2">
        <f>VLOOKUP(A2446,Izračun!A:J,10,0)</f>
        <v>135.64823760000002</v>
      </c>
      <c r="H2446">
        <f>VLOOKUP(A2446,Izračun!A:F,6,0)</f>
        <v>0</v>
      </c>
      <c r="J2446" t="s">
        <v>14574</v>
      </c>
      <c r="M2446" t="s">
        <v>8709</v>
      </c>
      <c r="Q2446" s="3" t="str">
        <f ca="1">IF(VLOOKUP(A2446,Izračun!A:Q,17,0)=0," ",VLOOKUP(A2446,Izračun!A:Q,17,0))</f>
        <v xml:space="preserve"> </v>
      </c>
      <c r="R2446" t="s">
        <v>8710</v>
      </c>
      <c r="S2446" t="str">
        <f ca="1">Izračun!$T$1</f>
        <v>0</v>
      </c>
    </row>
    <row r="2447" spans="1:19" x14ac:dyDescent="0.25">
      <c r="A2447" t="s">
        <v>50</v>
      </c>
      <c r="B2447" t="s">
        <v>10859</v>
      </c>
      <c r="C2447" t="s">
        <v>8708</v>
      </c>
      <c r="F2447" s="2">
        <f>VLOOKUP(A2447,Izračun!A:J,10,0)</f>
        <v>135.68864399999998</v>
      </c>
      <c r="H2447">
        <f>VLOOKUP(A2447,Izračun!A:F,6,0)</f>
        <v>0</v>
      </c>
      <c r="J2447" t="s">
        <v>14574</v>
      </c>
      <c r="M2447" t="s">
        <v>8709</v>
      </c>
      <c r="Q2447" s="3" t="str">
        <f ca="1">IF(VLOOKUP(A2447,Izračun!A:Q,17,0)=0," ",VLOOKUP(A2447,Izračun!A:Q,17,0))</f>
        <v xml:space="preserve"> </v>
      </c>
      <c r="R2447" t="s">
        <v>8710</v>
      </c>
      <c r="S2447" t="str">
        <f ca="1">Izračun!$T$1</f>
        <v>0</v>
      </c>
    </row>
    <row r="2448" spans="1:19" x14ac:dyDescent="0.25">
      <c r="A2448" t="s">
        <v>4734</v>
      </c>
      <c r="B2448" t="s">
        <v>9382</v>
      </c>
      <c r="C2448" t="s">
        <v>8708</v>
      </c>
      <c r="F2448" s="2">
        <f>VLOOKUP(A2448,Izračun!A:J,10,0)</f>
        <v>135.81776880000001</v>
      </c>
      <c r="H2448">
        <f>VLOOKUP(A2448,Izračun!A:F,6,0)</f>
        <v>4</v>
      </c>
      <c r="J2448" t="s">
        <v>14574</v>
      </c>
      <c r="M2448" t="s">
        <v>8709</v>
      </c>
      <c r="Q2448" s="3" t="str">
        <f ca="1">IF(VLOOKUP(A2448,Izračun!A:Q,17,0)=0," ",VLOOKUP(A2448,Izračun!A:Q,17,0))</f>
        <v xml:space="preserve"> </v>
      </c>
      <c r="R2448" t="s">
        <v>8710</v>
      </c>
      <c r="S2448" t="str">
        <f ca="1">Izračun!$T$1</f>
        <v>0</v>
      </c>
    </row>
    <row r="2449" spans="1:19" x14ac:dyDescent="0.25">
      <c r="A2449" t="s">
        <v>11581</v>
      </c>
      <c r="B2449" t="s">
        <v>12442</v>
      </c>
      <c r="C2449" t="s">
        <v>8708</v>
      </c>
      <c r="F2449" s="2">
        <f>VLOOKUP(A2449,Izračun!A:J,10,0)</f>
        <v>135.8775</v>
      </c>
      <c r="H2449">
        <f>VLOOKUP(A2449,Izračun!A:F,6,0)</f>
        <v>0</v>
      </c>
      <c r="J2449" t="s">
        <v>14574</v>
      </c>
      <c r="M2449" t="s">
        <v>8709</v>
      </c>
      <c r="Q2449" s="3">
        <f ca="1">IF(VLOOKUP(A2449,Izračun!A:Q,17,0)=0," ",VLOOKUP(A2449,Izračun!A:Q,17,0))</f>
        <v>133.81874999999999</v>
      </c>
      <c r="R2449" t="s">
        <v>8710</v>
      </c>
      <c r="S2449" t="str">
        <f ca="1">Izračun!$T$1</f>
        <v>0</v>
      </c>
    </row>
    <row r="2450" spans="1:19" x14ac:dyDescent="0.25">
      <c r="A2450" t="s">
        <v>6914</v>
      </c>
      <c r="B2450" t="s">
        <v>9570</v>
      </c>
      <c r="C2450" t="s">
        <v>8708</v>
      </c>
      <c r="F2450" s="2">
        <f>VLOOKUP(A2450,Izračun!A:J,10,0)</f>
        <v>136.91620799999998</v>
      </c>
      <c r="H2450">
        <f>VLOOKUP(A2450,Izračun!A:F,6,0)</f>
        <v>1</v>
      </c>
      <c r="J2450" t="s">
        <v>14574</v>
      </c>
      <c r="M2450" t="s">
        <v>8709</v>
      </c>
      <c r="Q2450" s="3">
        <f ca="1">IF(VLOOKUP(A2450,Izračun!A:Q,17,0)=0," ",VLOOKUP(A2450,Izračun!A:Q,17,0))</f>
        <v>134.84171999999998</v>
      </c>
      <c r="R2450" t="s">
        <v>8710</v>
      </c>
      <c r="S2450" t="str">
        <f ca="1">Izračun!$T$1</f>
        <v>0</v>
      </c>
    </row>
    <row r="2451" spans="1:19" x14ac:dyDescent="0.25">
      <c r="A2451" t="s">
        <v>4504</v>
      </c>
      <c r="B2451" t="s">
        <v>10965</v>
      </c>
      <c r="C2451" t="s">
        <v>8708</v>
      </c>
      <c r="F2451" s="2">
        <f>VLOOKUP(A2451,Izračun!A:J,10,0)</f>
        <v>136.96451999999999</v>
      </c>
      <c r="H2451">
        <f>VLOOKUP(A2451,Izračun!A:F,6,0)</f>
        <v>1</v>
      </c>
      <c r="J2451" t="s">
        <v>14574</v>
      </c>
      <c r="M2451" t="s">
        <v>8709</v>
      </c>
      <c r="Q2451" s="3" t="str">
        <f ca="1">IF(VLOOKUP(A2451,Izračun!A:Q,17,0)=0," ",VLOOKUP(A2451,Izračun!A:Q,17,0))</f>
        <v xml:space="preserve"> </v>
      </c>
      <c r="R2451" t="s">
        <v>8710</v>
      </c>
      <c r="S2451" t="str">
        <f ca="1">Izračun!$T$1</f>
        <v>0</v>
      </c>
    </row>
    <row r="2452" spans="1:19" x14ac:dyDescent="0.25">
      <c r="A2452" t="s">
        <v>10117</v>
      </c>
      <c r="B2452" t="s">
        <v>11284</v>
      </c>
      <c r="C2452" t="s">
        <v>8708</v>
      </c>
      <c r="F2452" s="2">
        <f>VLOOKUP(A2452,Izračun!A:J,10,0)</f>
        <v>137.20607999999999</v>
      </c>
      <c r="H2452">
        <f>VLOOKUP(A2452,Izračun!A:F,6,0)</f>
        <v>50</v>
      </c>
      <c r="J2452" t="s">
        <v>14574</v>
      </c>
      <c r="M2452" t="s">
        <v>8709</v>
      </c>
      <c r="Q2452" s="3" t="str">
        <f ca="1">IF(VLOOKUP(A2452,Izračun!A:Q,17,0)=0," ",VLOOKUP(A2452,Izračun!A:Q,17,0))</f>
        <v xml:space="preserve"> </v>
      </c>
      <c r="R2452" t="s">
        <v>8710</v>
      </c>
      <c r="S2452" t="str">
        <f ca="1">Izračun!$T$1</f>
        <v>0</v>
      </c>
    </row>
    <row r="2453" spans="1:19" x14ac:dyDescent="0.25">
      <c r="A2453" t="s">
        <v>1801</v>
      </c>
      <c r="B2453" t="s">
        <v>9184</v>
      </c>
      <c r="C2453" t="s">
        <v>8708</v>
      </c>
      <c r="F2453" s="2">
        <f>VLOOKUP(A2453,Izračun!A:J,10,0)</f>
        <v>137.31466</v>
      </c>
      <c r="H2453">
        <f>VLOOKUP(A2453,Izračun!A:F,6,0)</f>
        <v>5</v>
      </c>
      <c r="J2453" t="s">
        <v>14574</v>
      </c>
      <c r="M2453" t="s">
        <v>8709</v>
      </c>
      <c r="Q2453" s="3" t="str">
        <f ca="1">IF(VLOOKUP(A2453,Izračun!A:Q,17,0)=0," ",VLOOKUP(A2453,Izračun!A:Q,17,0))</f>
        <v xml:space="preserve"> </v>
      </c>
      <c r="R2453" t="s">
        <v>8710</v>
      </c>
      <c r="S2453" t="str">
        <f ca="1">Izračun!$T$1</f>
        <v>0</v>
      </c>
    </row>
    <row r="2454" spans="1:19" x14ac:dyDescent="0.25">
      <c r="A2454" t="s">
        <v>4369</v>
      </c>
      <c r="B2454" t="s">
        <v>9477</v>
      </c>
      <c r="C2454" t="s">
        <v>8708</v>
      </c>
      <c r="F2454" s="2">
        <f>VLOOKUP(A2454,Izračun!A:J,10,0)</f>
        <v>137.61599999999999</v>
      </c>
      <c r="H2454">
        <f>VLOOKUP(A2454,Izračun!A:F,6,0)</f>
        <v>14</v>
      </c>
      <c r="J2454" t="s">
        <v>14574</v>
      </c>
      <c r="M2454" t="s">
        <v>8709</v>
      </c>
      <c r="Q2454" s="3" t="str">
        <f ca="1">IF(VLOOKUP(A2454,Izračun!A:Q,17,0)=0," ",VLOOKUP(A2454,Izračun!A:Q,17,0))</f>
        <v xml:space="preserve"> </v>
      </c>
      <c r="R2454" t="s">
        <v>8710</v>
      </c>
      <c r="S2454" t="str">
        <f ca="1">Izračun!$T$1</f>
        <v>0</v>
      </c>
    </row>
    <row r="2455" spans="1:19" x14ac:dyDescent="0.25">
      <c r="A2455" t="s">
        <v>7961</v>
      </c>
      <c r="B2455" t="s">
        <v>13879</v>
      </c>
      <c r="C2455" t="s">
        <v>8708</v>
      </c>
      <c r="F2455" s="2">
        <f>VLOOKUP(A2455,Izračun!A:J,10,0)</f>
        <v>137.62881000000002</v>
      </c>
      <c r="H2455">
        <f>VLOOKUP(A2455,Izračun!A:F,6,0)</f>
        <v>0</v>
      </c>
      <c r="J2455" t="s">
        <v>14574</v>
      </c>
      <c r="M2455" t="s">
        <v>8709</v>
      </c>
      <c r="Q2455" s="3" t="str">
        <f ca="1">IF(VLOOKUP(A2455,Izračun!A:Q,17,0)=0," ",VLOOKUP(A2455,Izračun!A:Q,17,0))</f>
        <v xml:space="preserve"> </v>
      </c>
      <c r="R2455" t="s">
        <v>8710</v>
      </c>
      <c r="S2455" t="str">
        <f ca="1">Izračun!$T$1</f>
        <v>0</v>
      </c>
    </row>
    <row r="2456" spans="1:19" x14ac:dyDescent="0.25">
      <c r="A2456" t="s">
        <v>256</v>
      </c>
      <c r="B2456" t="s">
        <v>13964</v>
      </c>
      <c r="C2456" t="s">
        <v>8708</v>
      </c>
      <c r="F2456" s="2">
        <f>VLOOKUP(A2456,Izračun!A:J,10,0)</f>
        <v>138.73230000000001</v>
      </c>
      <c r="H2456">
        <f>VLOOKUP(A2456,Izračun!A:F,6,0)</f>
        <v>3</v>
      </c>
      <c r="J2456" t="s">
        <v>14574</v>
      </c>
      <c r="M2456" t="s">
        <v>8709</v>
      </c>
      <c r="Q2456" s="3" t="str">
        <f ca="1">IF(VLOOKUP(A2456,Izračun!A:Q,17,0)=0," ",VLOOKUP(A2456,Izračun!A:Q,17,0))</f>
        <v xml:space="preserve"> </v>
      </c>
      <c r="R2456" t="s">
        <v>8710</v>
      </c>
      <c r="S2456" t="str">
        <f ca="1">Izračun!$T$1</f>
        <v>0</v>
      </c>
    </row>
    <row r="2457" spans="1:19" x14ac:dyDescent="0.25">
      <c r="A2457" t="s">
        <v>11535</v>
      </c>
      <c r="B2457" t="s">
        <v>12591</v>
      </c>
      <c r="C2457" t="s">
        <v>8708</v>
      </c>
      <c r="F2457" s="2">
        <f>VLOOKUP(A2457,Izračun!A:J,10,0)</f>
        <v>139.07999999999998</v>
      </c>
      <c r="H2457">
        <f>VLOOKUP(A2457,Izračun!A:F,6,0)</f>
        <v>2</v>
      </c>
      <c r="J2457" t="s">
        <v>14574</v>
      </c>
      <c r="M2457" t="s">
        <v>8709</v>
      </c>
      <c r="Q2457" s="3" t="str">
        <f ca="1">IF(VLOOKUP(A2457,Izračun!A:Q,17,0)=0," ",VLOOKUP(A2457,Izračun!A:Q,17,0))</f>
        <v xml:space="preserve"> </v>
      </c>
      <c r="R2457" t="s">
        <v>8710</v>
      </c>
      <c r="S2457" t="str">
        <f ca="1">Izračun!$T$1</f>
        <v>0</v>
      </c>
    </row>
    <row r="2458" spans="1:19" x14ac:dyDescent="0.25">
      <c r="A2458" t="s">
        <v>3106</v>
      </c>
      <c r="B2458" t="s">
        <v>11011</v>
      </c>
      <c r="C2458" t="s">
        <v>8708</v>
      </c>
      <c r="F2458" s="2">
        <f>VLOOKUP(A2458,Izračun!A:J,10,0)</f>
        <v>139.31972999999999</v>
      </c>
      <c r="H2458">
        <f>VLOOKUP(A2458,Izračun!A:F,6,0)</f>
        <v>0</v>
      </c>
      <c r="J2458" t="s">
        <v>14574</v>
      </c>
      <c r="M2458" t="s">
        <v>8709</v>
      </c>
      <c r="Q2458" s="3" t="str">
        <f ca="1">IF(VLOOKUP(A2458,Izračun!A:Q,17,0)=0," ",VLOOKUP(A2458,Izračun!A:Q,17,0))</f>
        <v xml:space="preserve"> </v>
      </c>
      <c r="R2458" t="s">
        <v>8710</v>
      </c>
      <c r="S2458" t="str">
        <f ca="1">Izračun!$T$1</f>
        <v>0</v>
      </c>
    </row>
    <row r="2459" spans="1:19" x14ac:dyDescent="0.25">
      <c r="A2459" t="s">
        <v>370</v>
      </c>
      <c r="B2459" t="s">
        <v>12853</v>
      </c>
      <c r="C2459" t="s">
        <v>8708</v>
      </c>
      <c r="F2459" s="2">
        <f>VLOOKUP(A2459,Izračun!A:J,10,0)</f>
        <v>140.239</v>
      </c>
      <c r="H2459">
        <f>VLOOKUP(A2459,Izračun!A:F,6,0)</f>
        <v>0</v>
      </c>
      <c r="J2459" t="s">
        <v>14574</v>
      </c>
      <c r="M2459" t="s">
        <v>8709</v>
      </c>
      <c r="Q2459" s="3" t="str">
        <f ca="1">IF(VLOOKUP(A2459,Izračun!A:Q,17,0)=0," ",VLOOKUP(A2459,Izračun!A:Q,17,0))</f>
        <v xml:space="preserve"> </v>
      </c>
      <c r="R2459" t="s">
        <v>8710</v>
      </c>
      <c r="S2459" t="str">
        <f ca="1">Izračun!$T$1</f>
        <v>0</v>
      </c>
    </row>
    <row r="2460" spans="1:19" x14ac:dyDescent="0.25">
      <c r="A2460" t="s">
        <v>13859</v>
      </c>
      <c r="B2460" t="s">
        <v>14702</v>
      </c>
      <c r="C2460" t="s">
        <v>8708</v>
      </c>
      <c r="F2460" s="2">
        <f>VLOOKUP(A2460,Izračun!A:J,10,0)</f>
        <v>141.59661599999998</v>
      </c>
      <c r="H2460">
        <f>VLOOKUP(A2460,Izračun!A:F,6,0)</f>
        <v>0</v>
      </c>
      <c r="J2460" t="s">
        <v>14574</v>
      </c>
      <c r="M2460" t="s">
        <v>8709</v>
      </c>
      <c r="Q2460" s="3" t="str">
        <f ca="1">IF(VLOOKUP(A2460,Izračun!A:Q,17,0)=0," ",VLOOKUP(A2460,Izračun!A:Q,17,0))</f>
        <v xml:space="preserve"> </v>
      </c>
      <c r="R2460" t="s">
        <v>8710</v>
      </c>
      <c r="S2460" t="str">
        <f ca="1">Izračun!$T$1</f>
        <v>0</v>
      </c>
    </row>
    <row r="2461" spans="1:19" x14ac:dyDescent="0.25">
      <c r="A2461" t="s">
        <v>7495</v>
      </c>
      <c r="B2461" t="s">
        <v>9361</v>
      </c>
      <c r="C2461" t="s">
        <v>8708</v>
      </c>
      <c r="F2461" s="2">
        <f>VLOOKUP(A2461,Izračun!A:J,10,0)</f>
        <v>113.582976</v>
      </c>
      <c r="H2461">
        <f>VLOOKUP(A2461,Izračun!A:F,6,0)</f>
        <v>19</v>
      </c>
      <c r="J2461" t="s">
        <v>14574</v>
      </c>
      <c r="M2461" t="s">
        <v>8709</v>
      </c>
      <c r="Q2461" s="3">
        <f ca="1">IF(VLOOKUP(A2461,Izračun!A:Q,17,0)=0," ",VLOOKUP(A2461,Izračun!A:Q,17,0))</f>
        <v>106.48404000000001</v>
      </c>
      <c r="R2461" t="s">
        <v>8710</v>
      </c>
      <c r="S2461" t="str">
        <f ca="1">Izračun!$T$1</f>
        <v>0</v>
      </c>
    </row>
    <row r="2462" spans="1:19" x14ac:dyDescent="0.25">
      <c r="A2462" t="s">
        <v>13626</v>
      </c>
      <c r="B2462" t="s">
        <v>13872</v>
      </c>
      <c r="C2462" t="s">
        <v>8708</v>
      </c>
      <c r="F2462" s="2">
        <f>VLOOKUP(A2462,Izračun!A:J,10,0)</f>
        <v>141.91954999999999</v>
      </c>
      <c r="H2462">
        <f>VLOOKUP(A2462,Izračun!A:F,6,0)</f>
        <v>3</v>
      </c>
      <c r="J2462" t="s">
        <v>14574</v>
      </c>
      <c r="M2462" t="s">
        <v>8709</v>
      </c>
      <c r="Q2462" s="3">
        <f ca="1">IF(VLOOKUP(A2462,Izračun!A:Q,17,0)=0," ",VLOOKUP(A2462,Izračun!A:Q,17,0))</f>
        <v>130.71537499999999</v>
      </c>
      <c r="R2462" t="s">
        <v>8710</v>
      </c>
      <c r="S2462" t="str">
        <f ca="1">Izračun!$T$1</f>
        <v>0</v>
      </c>
    </row>
    <row r="2463" spans="1:19" x14ac:dyDescent="0.25">
      <c r="A2463" t="s">
        <v>13628</v>
      </c>
      <c r="B2463" t="s">
        <v>13863</v>
      </c>
      <c r="C2463" t="s">
        <v>8708</v>
      </c>
      <c r="F2463" s="2">
        <f>VLOOKUP(A2463,Izračun!A:J,10,0)</f>
        <v>141.91954999999999</v>
      </c>
      <c r="H2463">
        <f>VLOOKUP(A2463,Izračun!A:F,6,0)</f>
        <v>3</v>
      </c>
      <c r="J2463" t="s">
        <v>14574</v>
      </c>
      <c r="M2463" t="s">
        <v>8709</v>
      </c>
      <c r="Q2463" s="3">
        <f ca="1">IF(VLOOKUP(A2463,Izračun!A:Q,17,0)=0," ",VLOOKUP(A2463,Izračun!A:Q,17,0))</f>
        <v>130.71537499999999</v>
      </c>
      <c r="R2463" t="s">
        <v>8710</v>
      </c>
      <c r="S2463" t="str">
        <f ca="1">Izračun!$T$1</f>
        <v>0</v>
      </c>
    </row>
    <row r="2464" spans="1:19" x14ac:dyDescent="0.25">
      <c r="A2464" t="s">
        <v>5902</v>
      </c>
      <c r="B2464" t="s">
        <v>10854</v>
      </c>
      <c r="C2464" t="s">
        <v>8708</v>
      </c>
      <c r="F2464" s="2">
        <f>VLOOKUP(A2464,Izračun!A:J,10,0)</f>
        <v>134.67238399999999</v>
      </c>
      <c r="H2464">
        <f>VLOOKUP(A2464,Izračun!A:F,6,0)</f>
        <v>11</v>
      </c>
      <c r="J2464" t="s">
        <v>14574</v>
      </c>
      <c r="M2464" t="s">
        <v>8709</v>
      </c>
      <c r="Q2464" s="3" t="str">
        <f ca="1">IF(VLOOKUP(A2464,Izračun!A:Q,17,0)=0," ",VLOOKUP(A2464,Izračun!A:Q,17,0))</f>
        <v xml:space="preserve"> </v>
      </c>
      <c r="R2464" t="s">
        <v>8710</v>
      </c>
      <c r="S2464" t="str">
        <f ca="1">Izračun!$T$1</f>
        <v>0</v>
      </c>
    </row>
    <row r="2465" spans="1:19" x14ac:dyDescent="0.25">
      <c r="A2465" t="s">
        <v>8075</v>
      </c>
      <c r="B2465" t="s">
        <v>12611</v>
      </c>
      <c r="C2465" t="s">
        <v>8708</v>
      </c>
      <c r="F2465" s="2">
        <f>VLOOKUP(A2465,Izračun!A:J,10,0)</f>
        <v>142.53504000000001</v>
      </c>
      <c r="H2465">
        <f>VLOOKUP(A2465,Izračun!A:F,6,0)</f>
        <v>2</v>
      </c>
      <c r="J2465" t="s">
        <v>14574</v>
      </c>
      <c r="M2465" t="s">
        <v>8709</v>
      </c>
      <c r="Q2465" s="3" t="str">
        <f ca="1">IF(VLOOKUP(A2465,Izračun!A:Q,17,0)=0," ",VLOOKUP(A2465,Izračun!A:Q,17,0))</f>
        <v xml:space="preserve"> </v>
      </c>
      <c r="R2465" t="s">
        <v>8710</v>
      </c>
      <c r="S2465" t="str">
        <f ca="1">Izračun!$T$1</f>
        <v>0</v>
      </c>
    </row>
    <row r="2466" spans="1:19" x14ac:dyDescent="0.25">
      <c r="A2466" t="s">
        <v>9841</v>
      </c>
      <c r="B2466" t="s">
        <v>12359</v>
      </c>
      <c r="C2466" t="s">
        <v>8708</v>
      </c>
      <c r="F2466" s="2">
        <f>VLOOKUP(A2466,Izračun!A:J,10,0)</f>
        <v>140.67224640000001</v>
      </c>
      <c r="H2466">
        <f>VLOOKUP(A2466,Izračun!A:F,6,0)</f>
        <v>12</v>
      </c>
      <c r="J2466" t="s">
        <v>14574</v>
      </c>
      <c r="M2466" t="s">
        <v>8709</v>
      </c>
      <c r="Q2466" s="3" t="str">
        <f ca="1">IF(VLOOKUP(A2466,Izračun!A:Q,17,0)=0," ",VLOOKUP(A2466,Izračun!A:Q,17,0))</f>
        <v xml:space="preserve"> </v>
      </c>
      <c r="R2466" t="s">
        <v>8710</v>
      </c>
      <c r="S2466" t="str">
        <f ca="1">Izračun!$T$1</f>
        <v>0</v>
      </c>
    </row>
    <row r="2467" spans="1:19" x14ac:dyDescent="0.25">
      <c r="A2467" t="s">
        <v>8671</v>
      </c>
      <c r="B2467" t="s">
        <v>10445</v>
      </c>
      <c r="C2467" t="s">
        <v>8708</v>
      </c>
      <c r="F2467" s="2">
        <f>VLOOKUP(A2467,Izračun!A:J,10,0)</f>
        <v>142.79709600000001</v>
      </c>
      <c r="H2467">
        <f>VLOOKUP(A2467,Izračun!A:F,6,0)</f>
        <v>17</v>
      </c>
      <c r="J2467" t="s">
        <v>14574</v>
      </c>
      <c r="M2467" t="s">
        <v>8709</v>
      </c>
      <c r="Q2467" s="3" t="str">
        <f ca="1">IF(VLOOKUP(A2467,Izračun!A:Q,17,0)=0," ",VLOOKUP(A2467,Izračun!A:Q,17,0))</f>
        <v xml:space="preserve"> </v>
      </c>
      <c r="R2467" t="s">
        <v>8710</v>
      </c>
      <c r="S2467" t="str">
        <f ca="1">Izračun!$T$1</f>
        <v>0</v>
      </c>
    </row>
    <row r="2468" spans="1:19" x14ac:dyDescent="0.25">
      <c r="A2468" t="s">
        <v>1397</v>
      </c>
      <c r="B2468" t="s">
        <v>14071</v>
      </c>
      <c r="C2468" t="s">
        <v>8708</v>
      </c>
      <c r="F2468" s="2">
        <f>VLOOKUP(A2468,Izračun!A:J,10,0)</f>
        <v>143.41221999999999</v>
      </c>
      <c r="H2468">
        <f>VLOOKUP(A2468,Izračun!A:F,6,0)</f>
        <v>7</v>
      </c>
      <c r="J2468" t="s">
        <v>14574</v>
      </c>
      <c r="M2468" t="s">
        <v>8709</v>
      </c>
      <c r="Q2468" s="3" t="str">
        <f ca="1">IF(VLOOKUP(A2468,Izračun!A:Q,17,0)=0," ",VLOOKUP(A2468,Izračun!A:Q,17,0))</f>
        <v xml:space="preserve"> </v>
      </c>
      <c r="R2468" t="s">
        <v>8710</v>
      </c>
      <c r="S2468" t="str">
        <f ca="1">Izračun!$T$1</f>
        <v>0</v>
      </c>
    </row>
    <row r="2469" spans="1:19" x14ac:dyDescent="0.25">
      <c r="A2469" t="s">
        <v>89</v>
      </c>
      <c r="B2469" t="s">
        <v>10446</v>
      </c>
      <c r="C2469" t="s">
        <v>8708</v>
      </c>
      <c r="F2469" s="2">
        <f>VLOOKUP(A2469,Izračun!A:J,10,0)</f>
        <v>143.45735999999999</v>
      </c>
      <c r="H2469">
        <f>VLOOKUP(A2469,Izračun!A:F,6,0)</f>
        <v>14</v>
      </c>
      <c r="J2469" t="s">
        <v>14574</v>
      </c>
      <c r="M2469" t="s">
        <v>8709</v>
      </c>
      <c r="Q2469" s="3" t="str">
        <f ca="1">IF(VLOOKUP(A2469,Izračun!A:Q,17,0)=0," ",VLOOKUP(A2469,Izračun!A:Q,17,0))</f>
        <v xml:space="preserve"> </v>
      </c>
      <c r="R2469" t="s">
        <v>8710</v>
      </c>
      <c r="S2469" t="str">
        <f ca="1">Izračun!$T$1</f>
        <v>0</v>
      </c>
    </row>
    <row r="2470" spans="1:19" x14ac:dyDescent="0.25">
      <c r="A2470" t="s">
        <v>12231</v>
      </c>
      <c r="B2470" t="s">
        <v>13223</v>
      </c>
      <c r="C2470" t="s">
        <v>8708</v>
      </c>
      <c r="F2470" s="2">
        <f>VLOOKUP(A2470,Izračun!A:J,10,0)</f>
        <v>143.98732799999999</v>
      </c>
      <c r="H2470">
        <f>VLOOKUP(A2470,Izračun!A:F,6,0)</f>
        <v>1</v>
      </c>
      <c r="J2470" t="s">
        <v>14574</v>
      </c>
      <c r="M2470" t="s">
        <v>8709</v>
      </c>
      <c r="Q2470" s="3" t="str">
        <f ca="1">IF(VLOOKUP(A2470,Izračun!A:Q,17,0)=0," ",VLOOKUP(A2470,Izračun!A:Q,17,0))</f>
        <v xml:space="preserve"> </v>
      </c>
      <c r="R2470" t="s">
        <v>8710</v>
      </c>
      <c r="S2470" t="str">
        <f ca="1">Izračun!$T$1</f>
        <v>0</v>
      </c>
    </row>
    <row r="2471" spans="1:19" x14ac:dyDescent="0.25">
      <c r="A2471" t="s">
        <v>12096</v>
      </c>
      <c r="B2471" t="s">
        <v>13909</v>
      </c>
      <c r="C2471" t="s">
        <v>8708</v>
      </c>
      <c r="F2471" s="2">
        <f>VLOOKUP(A2471,Izračun!A:J,10,0)</f>
        <v>143.98732799999999</v>
      </c>
      <c r="H2471">
        <f>VLOOKUP(A2471,Izračun!A:F,6,0)</f>
        <v>14</v>
      </c>
      <c r="J2471" t="s">
        <v>14574</v>
      </c>
      <c r="M2471" t="s">
        <v>8709</v>
      </c>
      <c r="Q2471" s="3" t="str">
        <f ca="1">IF(VLOOKUP(A2471,Izračun!A:Q,17,0)=0," ",VLOOKUP(A2471,Izračun!A:Q,17,0))</f>
        <v xml:space="preserve"> </v>
      </c>
      <c r="R2471" t="s">
        <v>8710</v>
      </c>
      <c r="S2471" t="str">
        <f ca="1">Izračun!$T$1</f>
        <v>0</v>
      </c>
    </row>
    <row r="2472" spans="1:19" x14ac:dyDescent="0.25">
      <c r="A2472" t="s">
        <v>6253</v>
      </c>
      <c r="B2472" t="s">
        <v>9553</v>
      </c>
      <c r="C2472" t="s">
        <v>8708</v>
      </c>
      <c r="F2472" s="2">
        <f>VLOOKUP(A2472,Izračun!A:J,10,0)</f>
        <v>130.56317999999999</v>
      </c>
      <c r="H2472">
        <f>VLOOKUP(A2472,Izračun!A:F,6,0)</f>
        <v>3</v>
      </c>
      <c r="J2472" t="s">
        <v>14574</v>
      </c>
      <c r="M2472" t="s">
        <v>8709</v>
      </c>
      <c r="Q2472" s="3">
        <f ca="1">IF(VLOOKUP(A2472,Izračun!A:Q,17,0)=0," ",VLOOKUP(A2472,Izračun!A:Q,17,0))</f>
        <v>128.58494999999999</v>
      </c>
      <c r="R2472" t="s">
        <v>8710</v>
      </c>
      <c r="S2472" t="str">
        <f ca="1">Izračun!$T$1</f>
        <v>0</v>
      </c>
    </row>
    <row r="2473" spans="1:19" x14ac:dyDescent="0.25">
      <c r="A2473" t="s">
        <v>11737</v>
      </c>
      <c r="B2473" t="s">
        <v>11770</v>
      </c>
      <c r="C2473" t="s">
        <v>8708</v>
      </c>
      <c r="F2473" s="2">
        <f>VLOOKUP(A2473,Izračun!A:J,10,0)</f>
        <v>144.87560999999999</v>
      </c>
      <c r="H2473">
        <f>VLOOKUP(A2473,Izračun!A:F,6,0)</f>
        <v>0</v>
      </c>
      <c r="J2473" t="s">
        <v>14574</v>
      </c>
      <c r="M2473" t="s">
        <v>8709</v>
      </c>
      <c r="Q2473" s="3">
        <f ca="1">IF(VLOOKUP(A2473,Izračun!A:Q,17,0)=0," ",VLOOKUP(A2473,Izračun!A:Q,17,0))</f>
        <v>142.68052499999999</v>
      </c>
      <c r="R2473" t="s">
        <v>8710</v>
      </c>
      <c r="S2473" t="str">
        <f ca="1">Izračun!$T$1</f>
        <v>0</v>
      </c>
    </row>
    <row r="2474" spans="1:19" x14ac:dyDescent="0.25">
      <c r="A2474" t="s">
        <v>8682</v>
      </c>
      <c r="B2474" t="s">
        <v>12570</v>
      </c>
      <c r="C2474" t="s">
        <v>8708</v>
      </c>
      <c r="F2474" s="2">
        <f>VLOOKUP(A2474,Izračun!A:J,10,0)</f>
        <v>145.2654</v>
      </c>
      <c r="H2474">
        <f>VLOOKUP(A2474,Izračun!A:F,6,0)</f>
        <v>2</v>
      </c>
      <c r="J2474" t="s">
        <v>14574</v>
      </c>
      <c r="M2474" t="s">
        <v>8709</v>
      </c>
      <c r="Q2474" s="3" t="str">
        <f ca="1">IF(VLOOKUP(A2474,Izračun!A:Q,17,0)=0," ",VLOOKUP(A2474,Izračun!A:Q,17,0))</f>
        <v xml:space="preserve"> </v>
      </c>
      <c r="R2474" t="s">
        <v>8710</v>
      </c>
      <c r="S2474" t="str">
        <f ca="1">Izračun!$T$1</f>
        <v>0</v>
      </c>
    </row>
    <row r="2475" spans="1:19" x14ac:dyDescent="0.25">
      <c r="A2475" t="s">
        <v>9796</v>
      </c>
      <c r="B2475" t="s">
        <v>12513</v>
      </c>
      <c r="C2475" t="s">
        <v>8708</v>
      </c>
      <c r="F2475" s="2">
        <f>VLOOKUP(A2475,Izračun!A:J,10,0)</f>
        <v>109.75608</v>
      </c>
      <c r="H2475">
        <f>VLOOKUP(A2475,Izračun!A:F,6,0)</f>
        <v>6</v>
      </c>
      <c r="J2475" t="s">
        <v>14574</v>
      </c>
      <c r="M2475" t="s">
        <v>8709</v>
      </c>
      <c r="Q2475" s="3" t="str">
        <f ca="1">IF(VLOOKUP(A2475,Izračun!A:Q,17,0)=0," ",VLOOKUP(A2475,Izračun!A:Q,17,0))</f>
        <v xml:space="preserve"> </v>
      </c>
      <c r="R2475" t="s">
        <v>8710</v>
      </c>
      <c r="S2475" t="str">
        <f ca="1">Izračun!$T$1</f>
        <v>0</v>
      </c>
    </row>
    <row r="2476" spans="1:19" x14ac:dyDescent="0.25">
      <c r="A2476" t="s">
        <v>7592</v>
      </c>
      <c r="B2476" t="s">
        <v>10910</v>
      </c>
      <c r="C2476" t="s">
        <v>8708</v>
      </c>
      <c r="F2476" s="2">
        <f>VLOOKUP(A2476,Izračun!A:J,10,0)</f>
        <v>146.27799999999999</v>
      </c>
      <c r="H2476">
        <f>VLOOKUP(A2476,Izračun!A:F,6,0)</f>
        <v>2</v>
      </c>
      <c r="J2476" t="s">
        <v>14574</v>
      </c>
      <c r="M2476" t="s">
        <v>8709</v>
      </c>
      <c r="Q2476" s="3" t="str">
        <f ca="1">IF(VLOOKUP(A2476,Izračun!A:Q,17,0)=0," ",VLOOKUP(A2476,Izračun!A:Q,17,0))</f>
        <v xml:space="preserve"> </v>
      </c>
      <c r="R2476" t="s">
        <v>8710</v>
      </c>
      <c r="S2476" t="str">
        <f ca="1">Izračun!$T$1</f>
        <v>0</v>
      </c>
    </row>
    <row r="2477" spans="1:19" x14ac:dyDescent="0.25">
      <c r="A2477" t="s">
        <v>7100</v>
      </c>
      <c r="B2477" t="s">
        <v>13222</v>
      </c>
      <c r="C2477" t="s">
        <v>8708</v>
      </c>
      <c r="F2477" s="2">
        <f>VLOOKUP(A2477,Izračun!A:J,10,0)</f>
        <v>146.99902</v>
      </c>
      <c r="H2477">
        <f>VLOOKUP(A2477,Izračun!A:F,6,0)</f>
        <v>0</v>
      </c>
      <c r="J2477" t="s">
        <v>14574</v>
      </c>
      <c r="M2477" t="s">
        <v>8709</v>
      </c>
      <c r="Q2477" s="3" t="str">
        <f ca="1">IF(VLOOKUP(A2477,Izračun!A:Q,17,0)=0," ",VLOOKUP(A2477,Izračun!A:Q,17,0))</f>
        <v xml:space="preserve"> </v>
      </c>
      <c r="R2477" t="s">
        <v>8710</v>
      </c>
      <c r="S2477" t="str">
        <f ca="1">Izračun!$T$1</f>
        <v>0</v>
      </c>
    </row>
    <row r="2478" spans="1:19" x14ac:dyDescent="0.25">
      <c r="A2478" t="s">
        <v>6552</v>
      </c>
      <c r="B2478" t="s">
        <v>9066</v>
      </c>
      <c r="C2478" t="s">
        <v>8708</v>
      </c>
      <c r="F2478" s="2">
        <f>VLOOKUP(A2478,Izračun!A:J,10,0)</f>
        <v>147.29499199999998</v>
      </c>
      <c r="H2478">
        <f>VLOOKUP(A2478,Izračun!A:F,6,0)</f>
        <v>5</v>
      </c>
      <c r="J2478" t="s">
        <v>14574</v>
      </c>
      <c r="M2478" t="s">
        <v>8709</v>
      </c>
      <c r="Q2478" s="3" t="str">
        <f ca="1">IF(VLOOKUP(A2478,Izračun!A:Q,17,0)=0," ",VLOOKUP(A2478,Izračun!A:Q,17,0))</f>
        <v xml:space="preserve"> </v>
      </c>
      <c r="R2478" t="s">
        <v>8710</v>
      </c>
      <c r="S2478" t="str">
        <f ca="1">Izračun!$T$1</f>
        <v>0</v>
      </c>
    </row>
    <row r="2479" spans="1:19" x14ac:dyDescent="0.25">
      <c r="A2479" t="s">
        <v>13361</v>
      </c>
      <c r="B2479" t="s">
        <v>14081</v>
      </c>
      <c r="C2479" t="s">
        <v>8708</v>
      </c>
      <c r="F2479" s="2">
        <f>VLOOKUP(A2479,Izračun!A:J,10,0)</f>
        <v>147.45408</v>
      </c>
      <c r="H2479">
        <f>VLOOKUP(A2479,Izračun!A:F,6,0)</f>
        <v>0</v>
      </c>
      <c r="J2479" t="s">
        <v>14574</v>
      </c>
      <c r="M2479" t="s">
        <v>8709</v>
      </c>
      <c r="Q2479" s="3">
        <f ca="1">IF(VLOOKUP(A2479,Izračun!A:Q,17,0)=0," ",VLOOKUP(A2479,Izračun!A:Q,17,0))</f>
        <v>138.23820000000001</v>
      </c>
      <c r="R2479" t="s">
        <v>8710</v>
      </c>
      <c r="S2479" t="str">
        <f ca="1">Izračun!$T$1</f>
        <v>0</v>
      </c>
    </row>
    <row r="2480" spans="1:19" x14ac:dyDescent="0.25">
      <c r="A2480" t="s">
        <v>10638</v>
      </c>
      <c r="B2480" t="s">
        <v>12825</v>
      </c>
      <c r="C2480" t="s">
        <v>8708</v>
      </c>
      <c r="F2480" s="2">
        <f>VLOOKUP(A2480,Izračun!A:J,10,0)</f>
        <v>147.57119999999998</v>
      </c>
      <c r="H2480">
        <f>VLOOKUP(A2480,Izračun!A:F,6,0)</f>
        <v>0</v>
      </c>
      <c r="J2480" t="s">
        <v>14574</v>
      </c>
      <c r="M2480" t="s">
        <v>8709</v>
      </c>
      <c r="Q2480" s="3">
        <f ca="1">IF(VLOOKUP(A2480,Izračun!A:Q,17,0)=0," ",VLOOKUP(A2480,Izračun!A:Q,17,0))</f>
        <v>138.34800000000001</v>
      </c>
      <c r="R2480" t="s">
        <v>8710</v>
      </c>
      <c r="S2480" t="str">
        <f ca="1">Izračun!$T$1</f>
        <v>0</v>
      </c>
    </row>
    <row r="2481" spans="1:19" x14ac:dyDescent="0.25">
      <c r="A2481" t="s">
        <v>62</v>
      </c>
      <c r="B2481" t="s">
        <v>10448</v>
      </c>
      <c r="C2481" t="s">
        <v>8708</v>
      </c>
      <c r="F2481" s="2">
        <f>VLOOKUP(A2481,Izračun!A:J,10,0)</f>
        <v>147.779088</v>
      </c>
      <c r="H2481">
        <f>VLOOKUP(A2481,Izračun!A:F,6,0)</f>
        <v>0</v>
      </c>
      <c r="J2481" t="s">
        <v>14574</v>
      </c>
      <c r="M2481" t="s">
        <v>8709</v>
      </c>
      <c r="Q2481" s="3" t="str">
        <f ca="1">IF(VLOOKUP(A2481,Izračun!A:Q,17,0)=0," ",VLOOKUP(A2481,Izračun!A:Q,17,0))</f>
        <v xml:space="preserve"> </v>
      </c>
      <c r="R2481" t="s">
        <v>8710</v>
      </c>
      <c r="S2481" t="str">
        <f ca="1">Izračun!$T$1</f>
        <v>0</v>
      </c>
    </row>
    <row r="2482" spans="1:19" x14ac:dyDescent="0.25">
      <c r="A2482" t="s">
        <v>5113</v>
      </c>
      <c r="B2482" t="s">
        <v>11068</v>
      </c>
      <c r="C2482" t="s">
        <v>8708</v>
      </c>
      <c r="F2482" s="2">
        <f>VLOOKUP(A2482,Izračun!A:J,10,0)</f>
        <v>148.12722719999999</v>
      </c>
      <c r="H2482">
        <f>VLOOKUP(A2482,Izračun!A:F,6,0)</f>
        <v>2</v>
      </c>
      <c r="J2482" t="s">
        <v>14574</v>
      </c>
      <c r="M2482" t="s">
        <v>8709</v>
      </c>
      <c r="Q2482" s="3" t="str">
        <f ca="1">IF(VLOOKUP(A2482,Izračun!A:Q,17,0)=0," ",VLOOKUP(A2482,Izračun!A:Q,17,0))</f>
        <v xml:space="preserve"> </v>
      </c>
      <c r="R2482" t="s">
        <v>8710</v>
      </c>
      <c r="S2482" t="str">
        <f ca="1">Izračun!$T$1</f>
        <v>0</v>
      </c>
    </row>
    <row r="2483" spans="1:19" x14ac:dyDescent="0.25">
      <c r="A2483" t="s">
        <v>3957</v>
      </c>
      <c r="B2483" t="s">
        <v>9327</v>
      </c>
      <c r="C2483" t="s">
        <v>8708</v>
      </c>
      <c r="F2483" s="2">
        <f>VLOOKUP(A2483,Izračun!A:J,10,0)</f>
        <v>148.1568</v>
      </c>
      <c r="H2483">
        <f>VLOOKUP(A2483,Izračun!A:F,6,0)</f>
        <v>0</v>
      </c>
      <c r="J2483" t="s">
        <v>14574</v>
      </c>
      <c r="M2483" t="s">
        <v>8709</v>
      </c>
      <c r="Q2483" s="3">
        <f ca="1">IF(VLOOKUP(A2483,Izračun!A:Q,17,0)=0," ",VLOOKUP(A2483,Izračun!A:Q,17,0))</f>
        <v>138.89699999999999</v>
      </c>
      <c r="R2483" t="s">
        <v>8710</v>
      </c>
      <c r="S2483" t="str">
        <f ca="1">Izračun!$T$1</f>
        <v>0</v>
      </c>
    </row>
    <row r="2484" spans="1:19" x14ac:dyDescent="0.25">
      <c r="A2484" t="s">
        <v>6572</v>
      </c>
      <c r="B2484" t="s">
        <v>11060</v>
      </c>
      <c r="C2484" t="s">
        <v>8708</v>
      </c>
      <c r="F2484" s="2">
        <f>VLOOKUP(A2484,Izračun!A:J,10,0)</f>
        <v>148.55939999999998</v>
      </c>
      <c r="H2484">
        <f>VLOOKUP(A2484,Izračun!A:F,6,0)</f>
        <v>0</v>
      </c>
      <c r="J2484" t="s">
        <v>14574</v>
      </c>
      <c r="M2484" t="s">
        <v>8709</v>
      </c>
      <c r="Q2484" s="3" t="str">
        <f ca="1">IF(VLOOKUP(A2484,Izračun!A:Q,17,0)=0," ",VLOOKUP(A2484,Izračun!A:Q,17,0))</f>
        <v xml:space="preserve"> </v>
      </c>
      <c r="R2484" t="s">
        <v>8710</v>
      </c>
      <c r="S2484" t="str">
        <f ca="1">Izračun!$T$1</f>
        <v>0</v>
      </c>
    </row>
    <row r="2485" spans="1:19" x14ac:dyDescent="0.25">
      <c r="A2485" t="s">
        <v>3101</v>
      </c>
      <c r="B2485" t="s">
        <v>10449</v>
      </c>
      <c r="C2485" t="s">
        <v>8708</v>
      </c>
      <c r="F2485" s="2">
        <f>VLOOKUP(A2485,Izračun!A:J,10,0)</f>
        <v>149.0275872</v>
      </c>
      <c r="H2485">
        <f>VLOOKUP(A2485,Izračun!A:F,6,0)</f>
        <v>4</v>
      </c>
      <c r="J2485" t="s">
        <v>14574</v>
      </c>
      <c r="M2485" t="s">
        <v>8709</v>
      </c>
      <c r="Q2485" s="3" t="str">
        <f ca="1">IF(VLOOKUP(A2485,Izračun!A:Q,17,0)=0," ",VLOOKUP(A2485,Izračun!A:Q,17,0))</f>
        <v xml:space="preserve"> </v>
      </c>
      <c r="R2485" t="s">
        <v>8710</v>
      </c>
      <c r="S2485" t="str">
        <f ca="1">Izračun!$T$1</f>
        <v>0</v>
      </c>
    </row>
    <row r="2486" spans="1:19" x14ac:dyDescent="0.25">
      <c r="A2486" t="s">
        <v>10172</v>
      </c>
      <c r="B2486" t="s">
        <v>11066</v>
      </c>
      <c r="C2486" t="s">
        <v>8708</v>
      </c>
      <c r="F2486" s="2">
        <f>VLOOKUP(A2486,Izračun!A:J,10,0)</f>
        <v>144.3321</v>
      </c>
      <c r="H2486">
        <f>VLOOKUP(A2486,Izračun!A:F,6,0)</f>
        <v>4</v>
      </c>
      <c r="J2486" t="s">
        <v>14574</v>
      </c>
      <c r="M2486" t="s">
        <v>8709</v>
      </c>
      <c r="Q2486" s="3" t="str">
        <f ca="1">IF(VLOOKUP(A2486,Izračun!A:Q,17,0)=0," ",VLOOKUP(A2486,Izračun!A:Q,17,0))</f>
        <v xml:space="preserve"> </v>
      </c>
      <c r="R2486" t="s">
        <v>8710</v>
      </c>
      <c r="S2486" t="str">
        <f ca="1">Izračun!$T$1</f>
        <v>0</v>
      </c>
    </row>
    <row r="2487" spans="1:19" x14ac:dyDescent="0.25">
      <c r="A2487" t="s">
        <v>55</v>
      </c>
      <c r="B2487" t="s">
        <v>13550</v>
      </c>
      <c r="C2487" t="s">
        <v>8708</v>
      </c>
      <c r="F2487" s="2">
        <f>VLOOKUP(A2487,Izračun!A:J,10,0)</f>
        <v>149.74889999999999</v>
      </c>
      <c r="H2487">
        <f>VLOOKUP(A2487,Izračun!A:F,6,0)</f>
        <v>0</v>
      </c>
      <c r="J2487" t="s">
        <v>14574</v>
      </c>
      <c r="M2487" t="s">
        <v>8709</v>
      </c>
      <c r="Q2487" s="3" t="str">
        <f ca="1">IF(VLOOKUP(A2487,Izračun!A:Q,17,0)=0," ",VLOOKUP(A2487,Izračun!A:Q,17,0))</f>
        <v xml:space="preserve"> </v>
      </c>
      <c r="R2487" t="s">
        <v>8710</v>
      </c>
      <c r="S2487" t="str">
        <f ca="1">Izračun!$T$1</f>
        <v>0</v>
      </c>
    </row>
    <row r="2488" spans="1:19" x14ac:dyDescent="0.25">
      <c r="A2488" t="s">
        <v>6596</v>
      </c>
      <c r="B2488" t="s">
        <v>10450</v>
      </c>
      <c r="C2488" t="s">
        <v>8708</v>
      </c>
      <c r="F2488" s="2">
        <f>VLOOKUP(A2488,Izračun!A:J,10,0)</f>
        <v>150.90863199999998</v>
      </c>
      <c r="H2488">
        <f>VLOOKUP(A2488,Izračun!A:F,6,0)</f>
        <v>0</v>
      </c>
      <c r="J2488" t="s">
        <v>14574</v>
      </c>
      <c r="M2488" t="s">
        <v>8709</v>
      </c>
      <c r="Q2488" s="3" t="str">
        <f ca="1">IF(VLOOKUP(A2488,Izračun!A:Q,17,0)=0," ",VLOOKUP(A2488,Izračun!A:Q,17,0))</f>
        <v xml:space="preserve"> </v>
      </c>
      <c r="R2488" t="s">
        <v>8710</v>
      </c>
      <c r="S2488" t="str">
        <f ca="1">Izračun!$T$1</f>
        <v>0</v>
      </c>
    </row>
    <row r="2489" spans="1:19" x14ac:dyDescent="0.25">
      <c r="A2489" t="s">
        <v>7584</v>
      </c>
      <c r="B2489" t="s">
        <v>8822</v>
      </c>
      <c r="C2489" t="s">
        <v>8708</v>
      </c>
      <c r="F2489" s="2">
        <f>VLOOKUP(A2489,Izračun!A:J,10,0)</f>
        <v>151.72164000000001</v>
      </c>
      <c r="H2489">
        <f>VLOOKUP(A2489,Izračun!A:F,6,0)</f>
        <v>0</v>
      </c>
      <c r="J2489" t="s">
        <v>14574</v>
      </c>
      <c r="M2489" t="s">
        <v>8709</v>
      </c>
      <c r="Q2489" s="3" t="str">
        <f ca="1">IF(VLOOKUP(A2489,Izračun!A:Q,17,0)=0," ",VLOOKUP(A2489,Izračun!A:Q,17,0))</f>
        <v xml:space="preserve"> </v>
      </c>
      <c r="R2489" t="s">
        <v>8710</v>
      </c>
      <c r="S2489" t="str">
        <f ca="1">Izračun!$T$1</f>
        <v>0</v>
      </c>
    </row>
    <row r="2490" spans="1:19" x14ac:dyDescent="0.25">
      <c r="A2490" t="s">
        <v>7964</v>
      </c>
      <c r="B2490" t="s">
        <v>12370</v>
      </c>
      <c r="C2490" t="s">
        <v>8708</v>
      </c>
      <c r="F2490" s="2">
        <f>VLOOKUP(A2490,Izračun!A:J,10,0)</f>
        <v>152.18768</v>
      </c>
      <c r="H2490">
        <f>VLOOKUP(A2490,Izračun!A:F,6,0)</f>
        <v>0</v>
      </c>
      <c r="J2490" t="s">
        <v>14574</v>
      </c>
      <c r="M2490" t="s">
        <v>8709</v>
      </c>
      <c r="Q2490" s="3" t="str">
        <f ca="1">IF(VLOOKUP(A2490,Izračun!A:Q,17,0)=0," ",VLOOKUP(A2490,Izračun!A:Q,17,0))</f>
        <v xml:space="preserve"> </v>
      </c>
      <c r="R2490" t="s">
        <v>8710</v>
      </c>
      <c r="S2490" t="str">
        <f ca="1">Izračun!$T$1</f>
        <v>0</v>
      </c>
    </row>
    <row r="2491" spans="1:19" x14ac:dyDescent="0.25">
      <c r="A2491" t="s">
        <v>2950</v>
      </c>
      <c r="B2491" t="s">
        <v>9389</v>
      </c>
      <c r="C2491" t="s">
        <v>8708</v>
      </c>
      <c r="F2491" s="2">
        <f>VLOOKUP(A2491,Izračun!A:J,10,0)</f>
        <v>153.43083071999999</v>
      </c>
      <c r="H2491">
        <f>VLOOKUP(A2491,Izračun!A:F,6,0)</f>
        <v>6</v>
      </c>
      <c r="J2491" t="s">
        <v>14574</v>
      </c>
      <c r="M2491" t="s">
        <v>8709</v>
      </c>
      <c r="Q2491" s="3" t="str">
        <f ca="1">IF(VLOOKUP(A2491,Izračun!A:Q,17,0)=0," ",VLOOKUP(A2491,Izračun!A:Q,17,0))</f>
        <v xml:space="preserve"> </v>
      </c>
      <c r="R2491" t="s">
        <v>8710</v>
      </c>
      <c r="S2491" t="str">
        <f ca="1">Izračun!$T$1</f>
        <v>0</v>
      </c>
    </row>
    <row r="2492" spans="1:19" x14ac:dyDescent="0.25">
      <c r="A2492" t="s">
        <v>7976</v>
      </c>
      <c r="B2492" t="s">
        <v>10447</v>
      </c>
      <c r="C2492" t="s">
        <v>8708</v>
      </c>
      <c r="F2492" s="2">
        <f>VLOOKUP(A2492,Izračun!A:J,10,0)</f>
        <v>143.15724</v>
      </c>
      <c r="H2492">
        <f>VLOOKUP(A2492,Izračun!A:F,6,0)</f>
        <v>19</v>
      </c>
      <c r="J2492" t="s">
        <v>14574</v>
      </c>
      <c r="M2492" t="s">
        <v>8709</v>
      </c>
      <c r="Q2492" s="3" t="str">
        <f ca="1">IF(VLOOKUP(A2492,Izračun!A:Q,17,0)=0," ",VLOOKUP(A2492,Izračun!A:Q,17,0))</f>
        <v xml:space="preserve"> </v>
      </c>
      <c r="R2492" t="s">
        <v>8710</v>
      </c>
      <c r="S2492" t="str">
        <f ca="1">Izračun!$T$1</f>
        <v>0</v>
      </c>
    </row>
    <row r="2493" spans="1:19" x14ac:dyDescent="0.25">
      <c r="A2493" t="s">
        <v>5187</v>
      </c>
      <c r="B2493" t="s">
        <v>12754</v>
      </c>
      <c r="C2493" t="s">
        <v>8708</v>
      </c>
      <c r="F2493" s="2">
        <f>VLOOKUP(A2493,Izračun!A:J,10,0)</f>
        <v>155.822304</v>
      </c>
      <c r="H2493">
        <f>VLOOKUP(A2493,Izračun!A:F,6,0)</f>
        <v>0</v>
      </c>
      <c r="J2493" t="s">
        <v>14574</v>
      </c>
      <c r="M2493" t="s">
        <v>8709</v>
      </c>
      <c r="Q2493" s="3" t="str">
        <f ca="1">IF(VLOOKUP(A2493,Izračun!A:Q,17,0)=0," ",VLOOKUP(A2493,Izračun!A:Q,17,0))</f>
        <v xml:space="preserve"> </v>
      </c>
      <c r="R2493" t="s">
        <v>8710</v>
      </c>
      <c r="S2493" t="str">
        <f ca="1">Izračun!$T$1</f>
        <v>0</v>
      </c>
    </row>
    <row r="2494" spans="1:19" x14ac:dyDescent="0.25">
      <c r="A2494" t="s">
        <v>4290</v>
      </c>
      <c r="B2494" t="s">
        <v>10934</v>
      </c>
      <c r="C2494" t="s">
        <v>8708</v>
      </c>
      <c r="F2494" s="2">
        <f>VLOOKUP(A2494,Izračun!A:J,10,0)</f>
        <v>157.85111520000001</v>
      </c>
      <c r="H2494">
        <f>VLOOKUP(A2494,Izračun!A:F,6,0)</f>
        <v>5</v>
      </c>
      <c r="J2494" t="s">
        <v>14574</v>
      </c>
      <c r="M2494" t="s">
        <v>8709</v>
      </c>
      <c r="Q2494" s="3" t="str">
        <f ca="1">IF(VLOOKUP(A2494,Izračun!A:Q,17,0)=0," ",VLOOKUP(A2494,Izračun!A:Q,17,0))</f>
        <v xml:space="preserve"> </v>
      </c>
      <c r="R2494" t="s">
        <v>8710</v>
      </c>
      <c r="S2494" t="str">
        <f ca="1">Izračun!$T$1</f>
        <v>0</v>
      </c>
    </row>
    <row r="2495" spans="1:19" x14ac:dyDescent="0.25">
      <c r="A2495" t="s">
        <v>6554</v>
      </c>
      <c r="B2495" t="s">
        <v>9067</v>
      </c>
      <c r="C2495" t="s">
        <v>8708</v>
      </c>
      <c r="F2495" s="2">
        <f>VLOOKUP(A2495,Izračun!A:J,10,0)</f>
        <v>158.189592</v>
      </c>
      <c r="H2495">
        <f>VLOOKUP(A2495,Izračun!A:F,6,0)</f>
        <v>10</v>
      </c>
      <c r="J2495" t="s">
        <v>14574</v>
      </c>
      <c r="M2495" t="s">
        <v>8709</v>
      </c>
      <c r="Q2495" s="3" t="str">
        <f ca="1">IF(VLOOKUP(A2495,Izračun!A:Q,17,0)=0," ",VLOOKUP(A2495,Izračun!A:Q,17,0))</f>
        <v xml:space="preserve"> </v>
      </c>
      <c r="R2495" t="s">
        <v>8710</v>
      </c>
      <c r="S2495" t="str">
        <f ca="1">Izračun!$T$1</f>
        <v>0</v>
      </c>
    </row>
    <row r="2496" spans="1:19" x14ac:dyDescent="0.25">
      <c r="A2496" t="s">
        <v>10358</v>
      </c>
      <c r="B2496" t="s">
        <v>10843</v>
      </c>
      <c r="C2496" t="s">
        <v>8708</v>
      </c>
      <c r="F2496" s="2">
        <f>VLOOKUP(A2496,Izračun!A:J,10,0)</f>
        <v>159.19413999999998</v>
      </c>
      <c r="H2496">
        <f>VLOOKUP(A2496,Izračun!A:F,6,0)</f>
        <v>9</v>
      </c>
      <c r="J2496" t="s">
        <v>14574</v>
      </c>
      <c r="M2496" t="s">
        <v>8709</v>
      </c>
      <c r="Q2496" s="3" t="str">
        <f ca="1">IF(VLOOKUP(A2496,Izračun!A:Q,17,0)=0," ",VLOOKUP(A2496,Izračun!A:Q,17,0))</f>
        <v xml:space="preserve"> </v>
      </c>
      <c r="R2496" t="s">
        <v>8710</v>
      </c>
      <c r="S2496" t="str">
        <f ca="1">Izračun!$T$1</f>
        <v>0</v>
      </c>
    </row>
    <row r="2497" spans="1:19" x14ac:dyDescent="0.25">
      <c r="A2497" t="s">
        <v>12319</v>
      </c>
      <c r="B2497" t="s">
        <v>14069</v>
      </c>
      <c r="C2497" t="s">
        <v>8708</v>
      </c>
      <c r="F2497" s="2">
        <f>VLOOKUP(A2497,Izračun!A:J,10,0)</f>
        <v>159.65908199999998</v>
      </c>
      <c r="H2497">
        <f>VLOOKUP(A2497,Izračun!A:F,6,0)</f>
        <v>4</v>
      </c>
      <c r="J2497" t="s">
        <v>14574</v>
      </c>
      <c r="M2497" t="s">
        <v>8709</v>
      </c>
      <c r="Q2497" s="3" t="str">
        <f ca="1">IF(VLOOKUP(A2497,Izračun!A:Q,17,0)=0," ",VLOOKUP(A2497,Izračun!A:Q,17,0))</f>
        <v xml:space="preserve"> </v>
      </c>
      <c r="R2497" t="s">
        <v>8710</v>
      </c>
      <c r="S2497" t="str">
        <f ca="1">Izračun!$T$1</f>
        <v>0</v>
      </c>
    </row>
    <row r="2498" spans="1:19" x14ac:dyDescent="0.25">
      <c r="A2498" t="s">
        <v>7362</v>
      </c>
      <c r="B2498" t="s">
        <v>12387</v>
      </c>
      <c r="C2498" t="s">
        <v>8708</v>
      </c>
      <c r="F2498" s="2">
        <f>VLOOKUP(A2498,Izračun!A:J,10,0)</f>
        <v>159.70483200000001</v>
      </c>
      <c r="H2498">
        <f>VLOOKUP(A2498,Izračun!A:F,6,0)</f>
        <v>3</v>
      </c>
      <c r="J2498" t="s">
        <v>14574</v>
      </c>
      <c r="M2498" t="s">
        <v>8709</v>
      </c>
      <c r="Q2498" s="3" t="str">
        <f ca="1">IF(VLOOKUP(A2498,Izračun!A:Q,17,0)=0," ",VLOOKUP(A2498,Izračun!A:Q,17,0))</f>
        <v xml:space="preserve"> </v>
      </c>
      <c r="R2498" t="s">
        <v>8710</v>
      </c>
      <c r="S2498" t="str">
        <f ca="1">Izračun!$T$1</f>
        <v>0</v>
      </c>
    </row>
    <row r="2499" spans="1:19" x14ac:dyDescent="0.25">
      <c r="A2499" t="s">
        <v>6702</v>
      </c>
      <c r="B2499" t="s">
        <v>12369</v>
      </c>
      <c r="C2499" t="s">
        <v>8708</v>
      </c>
      <c r="F2499" s="2">
        <f>VLOOKUP(A2499,Izračun!A:J,10,0)</f>
        <v>160.6962528</v>
      </c>
      <c r="H2499">
        <f>VLOOKUP(A2499,Izračun!A:F,6,0)</f>
        <v>34</v>
      </c>
      <c r="J2499" t="s">
        <v>14574</v>
      </c>
      <c r="M2499" t="s">
        <v>8709</v>
      </c>
      <c r="Q2499" s="3" t="str">
        <f ca="1">IF(VLOOKUP(A2499,Izračun!A:Q,17,0)=0," ",VLOOKUP(A2499,Izračun!A:Q,17,0))</f>
        <v xml:space="preserve"> </v>
      </c>
      <c r="R2499" t="s">
        <v>8710</v>
      </c>
      <c r="S2499" t="str">
        <f ca="1">Izračun!$T$1</f>
        <v>0</v>
      </c>
    </row>
    <row r="2500" spans="1:19" x14ac:dyDescent="0.25">
      <c r="A2500" t="s">
        <v>1807</v>
      </c>
      <c r="B2500" t="s">
        <v>9183</v>
      </c>
      <c r="C2500" t="s">
        <v>8708</v>
      </c>
      <c r="F2500" s="2">
        <f>VLOOKUP(A2500,Izračun!A:J,10,0)</f>
        <v>119.50022000000001</v>
      </c>
      <c r="H2500">
        <f>VLOOKUP(A2500,Izračun!A:F,6,0)</f>
        <v>2</v>
      </c>
      <c r="J2500" t="s">
        <v>14574</v>
      </c>
      <c r="M2500" t="s">
        <v>8709</v>
      </c>
      <c r="Q2500" s="3" t="str">
        <f ca="1">IF(VLOOKUP(A2500,Izračun!A:Q,17,0)=0," ",VLOOKUP(A2500,Izračun!A:Q,17,0))</f>
        <v xml:space="preserve"> </v>
      </c>
      <c r="R2500" t="s">
        <v>8710</v>
      </c>
      <c r="S2500" t="str">
        <f ca="1">Izračun!$T$1</f>
        <v>0</v>
      </c>
    </row>
    <row r="2501" spans="1:19" x14ac:dyDescent="0.25">
      <c r="A2501" t="s">
        <v>8120</v>
      </c>
      <c r="B2501" t="s">
        <v>8823</v>
      </c>
      <c r="C2501" t="s">
        <v>8708</v>
      </c>
      <c r="F2501" s="2">
        <f>VLOOKUP(A2501,Izračun!A:J,10,0)</f>
        <v>162.00379999999998</v>
      </c>
      <c r="H2501">
        <f>VLOOKUP(A2501,Izračun!A:F,6,0)</f>
        <v>0</v>
      </c>
      <c r="J2501" t="s">
        <v>14574</v>
      </c>
      <c r="M2501" t="s">
        <v>8709</v>
      </c>
      <c r="Q2501" s="3" t="str">
        <f ca="1">IF(VLOOKUP(A2501,Izračun!A:Q,17,0)=0," ",VLOOKUP(A2501,Izračun!A:Q,17,0))</f>
        <v xml:space="preserve"> </v>
      </c>
      <c r="R2501" t="s">
        <v>8710</v>
      </c>
      <c r="S2501" t="str">
        <f ca="1">Izračun!$T$1</f>
        <v>0</v>
      </c>
    </row>
    <row r="2502" spans="1:19" x14ac:dyDescent="0.25">
      <c r="A2502" t="s">
        <v>9500</v>
      </c>
      <c r="B2502" t="s">
        <v>11058</v>
      </c>
      <c r="C2502" t="s">
        <v>8708</v>
      </c>
      <c r="F2502" s="2">
        <f>VLOOKUP(A2502,Izračun!A:J,10,0)</f>
        <v>162.31204031999999</v>
      </c>
      <c r="H2502">
        <f>VLOOKUP(A2502,Izračun!A:F,6,0)</f>
        <v>2</v>
      </c>
      <c r="J2502" t="s">
        <v>14574</v>
      </c>
      <c r="M2502" t="s">
        <v>8709</v>
      </c>
      <c r="Q2502" s="3">
        <f ca="1">IF(VLOOKUP(A2502,Izračun!A:Q,17,0)=0," ",VLOOKUP(A2502,Izračun!A:Q,17,0))</f>
        <v>152.16753779999999</v>
      </c>
      <c r="R2502" t="s">
        <v>8710</v>
      </c>
      <c r="S2502" t="str">
        <f ca="1">Izračun!$T$1</f>
        <v>0</v>
      </c>
    </row>
    <row r="2503" spans="1:19" x14ac:dyDescent="0.25">
      <c r="A2503" t="s">
        <v>8157</v>
      </c>
      <c r="B2503" t="s">
        <v>9948</v>
      </c>
      <c r="C2503" t="s">
        <v>8708</v>
      </c>
      <c r="F2503" s="2">
        <f>VLOOKUP(A2503,Izračun!A:J,10,0)</f>
        <v>163.195008</v>
      </c>
      <c r="H2503">
        <f>VLOOKUP(A2503,Izračun!A:F,6,0)</f>
        <v>2</v>
      </c>
      <c r="J2503" t="s">
        <v>14574</v>
      </c>
      <c r="M2503" t="s">
        <v>8709</v>
      </c>
      <c r="Q2503" s="3" t="str">
        <f ca="1">IF(VLOOKUP(A2503,Izračun!A:Q,17,0)=0," ",VLOOKUP(A2503,Izračun!A:Q,17,0))</f>
        <v xml:space="preserve"> </v>
      </c>
      <c r="R2503" t="s">
        <v>8710</v>
      </c>
      <c r="S2503" t="str">
        <f ca="1">Izračun!$T$1</f>
        <v>0</v>
      </c>
    </row>
    <row r="2504" spans="1:19" x14ac:dyDescent="0.25">
      <c r="A2504" t="s">
        <v>13537</v>
      </c>
      <c r="B2504" t="s">
        <v>13896</v>
      </c>
      <c r="C2504" t="s">
        <v>8708</v>
      </c>
      <c r="F2504" s="2">
        <f>VLOOKUP(A2504,Izračun!A:J,10,0)</f>
        <v>173.12605199999999</v>
      </c>
      <c r="H2504">
        <f>VLOOKUP(A2504,Izračun!A:F,6,0)</f>
        <v>1</v>
      </c>
      <c r="J2504" t="s">
        <v>14574</v>
      </c>
      <c r="M2504" t="s">
        <v>8709</v>
      </c>
      <c r="Q2504" s="3" t="str">
        <f ca="1">IF(VLOOKUP(A2504,Izračun!A:Q,17,0)=0," ",VLOOKUP(A2504,Izračun!A:Q,17,0))</f>
        <v xml:space="preserve"> </v>
      </c>
      <c r="R2504" t="s">
        <v>8710</v>
      </c>
      <c r="S2504" t="str">
        <f ca="1">Izračun!$T$1</f>
        <v>0</v>
      </c>
    </row>
    <row r="2505" spans="1:19" x14ac:dyDescent="0.25">
      <c r="A2505" t="s">
        <v>51</v>
      </c>
      <c r="B2505" t="s">
        <v>10863</v>
      </c>
      <c r="C2505" t="s">
        <v>8708</v>
      </c>
      <c r="F2505" s="2">
        <f>VLOOKUP(A2505,Izračun!A:J,10,0)</f>
        <v>163.79719999999998</v>
      </c>
      <c r="H2505">
        <f>VLOOKUP(A2505,Izračun!A:F,6,0)</f>
        <v>0</v>
      </c>
      <c r="J2505" t="s">
        <v>14574</v>
      </c>
      <c r="M2505" t="s">
        <v>8709</v>
      </c>
      <c r="Q2505" s="3" t="str">
        <f ca="1">IF(VLOOKUP(A2505,Izračun!A:Q,17,0)=0," ",VLOOKUP(A2505,Izračun!A:Q,17,0))</f>
        <v xml:space="preserve"> </v>
      </c>
      <c r="R2505" t="s">
        <v>8710</v>
      </c>
      <c r="S2505" t="str">
        <f ca="1">Izračun!$T$1</f>
        <v>0</v>
      </c>
    </row>
    <row r="2506" spans="1:19" x14ac:dyDescent="0.25">
      <c r="A2506" t="s">
        <v>9501</v>
      </c>
      <c r="B2506" t="s">
        <v>12777</v>
      </c>
      <c r="C2506" t="s">
        <v>8708</v>
      </c>
      <c r="F2506" s="2">
        <f>VLOOKUP(A2506,Izračun!A:J,10,0)</f>
        <v>163.85087999999999</v>
      </c>
      <c r="H2506">
        <f>VLOOKUP(A2506,Izračun!A:F,6,0)</f>
        <v>0</v>
      </c>
      <c r="J2506" t="s">
        <v>14574</v>
      </c>
      <c r="M2506" t="s">
        <v>8709</v>
      </c>
      <c r="Q2506" s="3" t="str">
        <f ca="1">IF(VLOOKUP(A2506,Izračun!A:Q,17,0)=0," ",VLOOKUP(A2506,Izračun!A:Q,17,0))</f>
        <v xml:space="preserve"> </v>
      </c>
      <c r="R2506" t="s">
        <v>8710</v>
      </c>
      <c r="S2506" t="str">
        <f ca="1">Izračun!$T$1</f>
        <v>0</v>
      </c>
    </row>
    <row r="2507" spans="1:19" x14ac:dyDescent="0.25">
      <c r="A2507" t="s">
        <v>4123</v>
      </c>
      <c r="B2507" t="s">
        <v>13917</v>
      </c>
      <c r="C2507" t="s">
        <v>8708</v>
      </c>
      <c r="F2507" s="2">
        <f>VLOOKUP(A2507,Izračun!A:J,10,0)</f>
        <v>163.90943999999996</v>
      </c>
      <c r="H2507">
        <f>VLOOKUP(A2507,Izračun!A:F,6,0)</f>
        <v>4</v>
      </c>
      <c r="J2507" t="s">
        <v>14574</v>
      </c>
      <c r="M2507" t="s">
        <v>8709</v>
      </c>
      <c r="Q2507" s="3" t="str">
        <f ca="1">IF(VLOOKUP(A2507,Izračun!A:Q,17,0)=0," ",VLOOKUP(A2507,Izračun!A:Q,17,0))</f>
        <v xml:space="preserve"> </v>
      </c>
      <c r="R2507" t="s">
        <v>8710</v>
      </c>
      <c r="S2507" t="str">
        <f ca="1">Izračun!$T$1</f>
        <v>0</v>
      </c>
    </row>
    <row r="2508" spans="1:19" x14ac:dyDescent="0.25">
      <c r="A2508" t="s">
        <v>4211</v>
      </c>
      <c r="B2508" t="s">
        <v>9476</v>
      </c>
      <c r="C2508" t="s">
        <v>8708</v>
      </c>
      <c r="F2508" s="2">
        <f>VLOOKUP(A2508,Izračun!A:J,10,0)</f>
        <v>163.90943999999996</v>
      </c>
      <c r="H2508">
        <f>VLOOKUP(A2508,Izračun!A:F,6,0)</f>
        <v>20</v>
      </c>
      <c r="J2508" t="s">
        <v>14574</v>
      </c>
      <c r="M2508" t="s">
        <v>8709</v>
      </c>
      <c r="Q2508" s="3" t="str">
        <f ca="1">IF(VLOOKUP(A2508,Izračun!A:Q,17,0)=0," ",VLOOKUP(A2508,Izračun!A:Q,17,0))</f>
        <v xml:space="preserve"> </v>
      </c>
      <c r="R2508" t="s">
        <v>8710</v>
      </c>
      <c r="S2508" t="str">
        <f ca="1">Izračun!$T$1</f>
        <v>0</v>
      </c>
    </row>
    <row r="2509" spans="1:19" x14ac:dyDescent="0.25">
      <c r="A2509" t="s">
        <v>11241</v>
      </c>
      <c r="B2509" t="s">
        <v>12792</v>
      </c>
      <c r="C2509" t="s">
        <v>8708</v>
      </c>
      <c r="F2509" s="2">
        <f>VLOOKUP(A2509,Izračun!A:J,10,0)</f>
        <v>164.15363520000002</v>
      </c>
      <c r="H2509">
        <f>VLOOKUP(A2509,Izračun!A:F,6,0)</f>
        <v>0</v>
      </c>
      <c r="J2509" t="s">
        <v>14574</v>
      </c>
      <c r="M2509" t="s">
        <v>8709</v>
      </c>
      <c r="Q2509" s="3" t="str">
        <f ca="1">IF(VLOOKUP(A2509,Izračun!A:Q,17,0)=0," ",VLOOKUP(A2509,Izračun!A:Q,17,0))</f>
        <v xml:space="preserve"> </v>
      </c>
      <c r="R2509" t="s">
        <v>8710</v>
      </c>
      <c r="S2509" t="str">
        <f ca="1">Izračun!$T$1</f>
        <v>0</v>
      </c>
    </row>
    <row r="2510" spans="1:19" x14ac:dyDescent="0.25">
      <c r="A2510" t="s">
        <v>7557</v>
      </c>
      <c r="B2510" t="s">
        <v>8809</v>
      </c>
      <c r="C2510" t="s">
        <v>8708</v>
      </c>
      <c r="F2510" s="2">
        <f>VLOOKUP(A2510,Izračun!A:J,10,0)</f>
        <v>173.90062999999998</v>
      </c>
      <c r="H2510">
        <f>VLOOKUP(A2510,Izračun!A:F,6,0)</f>
        <v>33</v>
      </c>
      <c r="J2510" t="s">
        <v>14574</v>
      </c>
      <c r="M2510" t="s">
        <v>8709</v>
      </c>
      <c r="Q2510" s="3" t="str">
        <f ca="1">IF(VLOOKUP(A2510,Izračun!A:Q,17,0)=0," ",VLOOKUP(A2510,Izračun!A:Q,17,0))</f>
        <v xml:space="preserve"> </v>
      </c>
      <c r="R2510" t="s">
        <v>8710</v>
      </c>
      <c r="S2510" t="str">
        <f ca="1">Izračun!$T$1</f>
        <v>0</v>
      </c>
    </row>
    <row r="2511" spans="1:19" x14ac:dyDescent="0.25">
      <c r="A2511" t="s">
        <v>13514</v>
      </c>
      <c r="B2511" t="s">
        <v>14720</v>
      </c>
      <c r="C2511" t="s">
        <v>8708</v>
      </c>
      <c r="F2511" s="2">
        <f>VLOOKUP(A2511,Izračun!A:J,10,0)</f>
        <v>165.78628799999998</v>
      </c>
      <c r="H2511">
        <f>VLOOKUP(A2511,Izračun!A:F,6,0)</f>
        <v>4</v>
      </c>
      <c r="J2511" t="s">
        <v>14574</v>
      </c>
      <c r="M2511" t="s">
        <v>8709</v>
      </c>
      <c r="Q2511" s="3" t="str">
        <f ca="1">IF(VLOOKUP(A2511,Izračun!A:Q,17,0)=0," ",VLOOKUP(A2511,Izračun!A:Q,17,0))</f>
        <v xml:space="preserve"> </v>
      </c>
      <c r="R2511" t="s">
        <v>8710</v>
      </c>
      <c r="S2511" t="str">
        <f ca="1">Izračun!$T$1</f>
        <v>0</v>
      </c>
    </row>
    <row r="2512" spans="1:19" x14ac:dyDescent="0.25">
      <c r="A2512" t="s">
        <v>13451</v>
      </c>
      <c r="B2512" t="s">
        <v>14355</v>
      </c>
      <c r="C2512" t="s">
        <v>8708</v>
      </c>
      <c r="F2512" s="2">
        <f>VLOOKUP(A2512,Izračun!A:J,10,0)</f>
        <v>166.59490400000001</v>
      </c>
      <c r="H2512">
        <f>VLOOKUP(A2512,Izračun!A:F,6,0)</f>
        <v>4</v>
      </c>
      <c r="J2512" t="s">
        <v>14574</v>
      </c>
      <c r="M2512" t="s">
        <v>8709</v>
      </c>
      <c r="Q2512" s="3" t="str">
        <f ca="1">IF(VLOOKUP(A2512,Izračun!A:Q,17,0)=0," ",VLOOKUP(A2512,Izračun!A:Q,17,0))</f>
        <v xml:space="preserve"> </v>
      </c>
      <c r="R2512" t="s">
        <v>8710</v>
      </c>
      <c r="S2512" t="str">
        <f ca="1">Izračun!$T$1</f>
        <v>0</v>
      </c>
    </row>
    <row r="2513" spans="1:19" x14ac:dyDescent="0.25">
      <c r="A2513" t="s">
        <v>931</v>
      </c>
      <c r="B2513" t="s">
        <v>13952</v>
      </c>
      <c r="C2513" t="s">
        <v>8708</v>
      </c>
      <c r="F2513" s="2">
        <f>VLOOKUP(A2513,Izračun!A:J,10,0)</f>
        <v>197.75711999999999</v>
      </c>
      <c r="H2513">
        <f>VLOOKUP(A2513,Izračun!A:F,6,0)</f>
        <v>6</v>
      </c>
      <c r="J2513" t="s">
        <v>14574</v>
      </c>
      <c r="M2513" t="s">
        <v>8709</v>
      </c>
      <c r="Q2513" s="3" t="str">
        <f ca="1">IF(VLOOKUP(A2513,Izračun!A:Q,17,0)=0," ",VLOOKUP(A2513,Izračun!A:Q,17,0))</f>
        <v xml:space="preserve"> </v>
      </c>
      <c r="R2513" t="s">
        <v>8710</v>
      </c>
      <c r="S2513" t="str">
        <f ca="1">Izračun!$T$1</f>
        <v>0</v>
      </c>
    </row>
    <row r="2514" spans="1:19" x14ac:dyDescent="0.25">
      <c r="A2514" t="s">
        <v>6916</v>
      </c>
      <c r="B2514" t="s">
        <v>9569</v>
      </c>
      <c r="C2514" t="s">
        <v>8708</v>
      </c>
      <c r="F2514" s="2">
        <f>VLOOKUP(A2514,Izračun!A:J,10,0)</f>
        <v>167.37692400000003</v>
      </c>
      <c r="H2514">
        <f>VLOOKUP(A2514,Izračun!A:F,6,0)</f>
        <v>5</v>
      </c>
      <c r="J2514" t="s">
        <v>14574</v>
      </c>
      <c r="M2514" t="s">
        <v>8709</v>
      </c>
      <c r="Q2514" s="3">
        <f ca="1">IF(VLOOKUP(A2514,Izračun!A:Q,17,0)=0," ",VLOOKUP(A2514,Izračun!A:Q,17,0))</f>
        <v>164.84091000000004</v>
      </c>
      <c r="R2514" t="s">
        <v>8710</v>
      </c>
      <c r="S2514" t="str">
        <f ca="1">Izračun!$T$1</f>
        <v>0</v>
      </c>
    </row>
    <row r="2515" spans="1:19" x14ac:dyDescent="0.25">
      <c r="A2515" t="s">
        <v>4224</v>
      </c>
      <c r="B2515" t="s">
        <v>9353</v>
      </c>
      <c r="C2515" t="s">
        <v>8708</v>
      </c>
      <c r="F2515" s="2">
        <f>VLOOKUP(A2515,Izračun!A:J,10,0)</f>
        <v>136.97184000000001</v>
      </c>
      <c r="H2515">
        <f>VLOOKUP(A2515,Izračun!A:F,6,0)</f>
        <v>74</v>
      </c>
      <c r="J2515" t="s">
        <v>14574</v>
      </c>
      <c r="M2515" t="s">
        <v>8709</v>
      </c>
      <c r="Q2515" s="3">
        <f ca="1">IF(VLOOKUP(A2515,Izračun!A:Q,17,0)=0," ",VLOOKUP(A2515,Izračun!A:Q,17,0))</f>
        <v>128.4111</v>
      </c>
      <c r="R2515" t="s">
        <v>8710</v>
      </c>
      <c r="S2515" t="str">
        <f ca="1">Izračun!$T$1</f>
        <v>0</v>
      </c>
    </row>
    <row r="2516" spans="1:19" x14ac:dyDescent="0.25">
      <c r="A2516" t="s">
        <v>11346</v>
      </c>
      <c r="B2516" t="s">
        <v>12761</v>
      </c>
      <c r="C2516" t="s">
        <v>8708</v>
      </c>
      <c r="F2516" s="2">
        <f>VLOOKUP(A2516,Izračun!A:J,10,0)</f>
        <v>167.46485184000002</v>
      </c>
      <c r="H2516">
        <f>VLOOKUP(A2516,Izračun!A:F,6,0)</f>
        <v>2</v>
      </c>
      <c r="J2516" t="s">
        <v>14574</v>
      </c>
      <c r="M2516" t="s">
        <v>8709</v>
      </c>
      <c r="Q2516" s="3">
        <f ca="1">IF(VLOOKUP(A2516,Izračun!A:Q,17,0)=0," ",VLOOKUP(A2516,Izračun!A:Q,17,0))</f>
        <v>156.9982986</v>
      </c>
      <c r="R2516" t="s">
        <v>8710</v>
      </c>
      <c r="S2516" t="str">
        <f ca="1">Izračun!$T$1</f>
        <v>0</v>
      </c>
    </row>
    <row r="2517" spans="1:19" x14ac:dyDescent="0.25">
      <c r="A2517" t="s">
        <v>6556</v>
      </c>
      <c r="B2517" t="s">
        <v>9068</v>
      </c>
      <c r="C2517" t="s">
        <v>8708</v>
      </c>
      <c r="F2517" s="2">
        <f>VLOOKUP(A2517,Izračun!A:J,10,0)</f>
        <v>168.48785599999997</v>
      </c>
      <c r="H2517">
        <f>VLOOKUP(A2517,Izračun!A:F,6,0)</f>
        <v>6</v>
      </c>
      <c r="J2517" t="s">
        <v>14574</v>
      </c>
      <c r="M2517" t="s">
        <v>8709</v>
      </c>
      <c r="Q2517" s="3" t="str">
        <f ca="1">IF(VLOOKUP(A2517,Izračun!A:Q,17,0)=0," ",VLOOKUP(A2517,Izračun!A:Q,17,0))</f>
        <v xml:space="preserve"> </v>
      </c>
      <c r="R2517" t="s">
        <v>8710</v>
      </c>
      <c r="S2517" t="str">
        <f ca="1">Izračun!$T$1</f>
        <v>0</v>
      </c>
    </row>
    <row r="2518" spans="1:19" x14ac:dyDescent="0.25">
      <c r="A2518" t="s">
        <v>6269</v>
      </c>
      <c r="B2518" t="s">
        <v>13597</v>
      </c>
      <c r="C2518" t="s">
        <v>8708</v>
      </c>
      <c r="F2518" s="2">
        <f>VLOOKUP(A2518,Izračun!A:J,10,0)</f>
        <v>169.500212</v>
      </c>
      <c r="H2518">
        <f>VLOOKUP(A2518,Izračun!A:F,6,0)</f>
        <v>0</v>
      </c>
      <c r="J2518" t="s">
        <v>14574</v>
      </c>
      <c r="M2518" t="s">
        <v>8709</v>
      </c>
      <c r="Q2518" s="3" t="str">
        <f ca="1">IF(VLOOKUP(A2518,Izračun!A:Q,17,0)=0," ",VLOOKUP(A2518,Izračun!A:Q,17,0))</f>
        <v xml:space="preserve"> </v>
      </c>
      <c r="R2518" t="s">
        <v>8710</v>
      </c>
      <c r="S2518" t="str">
        <f ca="1">Izračun!$T$1</f>
        <v>0</v>
      </c>
    </row>
    <row r="2519" spans="1:19" x14ac:dyDescent="0.25">
      <c r="A2519" t="s">
        <v>9903</v>
      </c>
      <c r="B2519" t="s">
        <v>10206</v>
      </c>
      <c r="C2519" t="s">
        <v>8708</v>
      </c>
      <c r="F2519" s="2">
        <f>VLOOKUP(A2519,Izračun!A:J,10,0)</f>
        <v>171.44720999999998</v>
      </c>
      <c r="H2519">
        <f>VLOOKUP(A2519,Izračun!A:F,6,0)</f>
        <v>0</v>
      </c>
      <c r="J2519" t="s">
        <v>14574</v>
      </c>
      <c r="M2519" t="s">
        <v>8709</v>
      </c>
      <c r="Q2519" s="3" t="str">
        <f ca="1">IF(VLOOKUP(A2519,Izračun!A:Q,17,0)=0," ",VLOOKUP(A2519,Izračun!A:Q,17,0))</f>
        <v xml:space="preserve"> </v>
      </c>
      <c r="R2519" t="s">
        <v>8710</v>
      </c>
      <c r="S2519" t="str">
        <f ca="1">Izračun!$T$1</f>
        <v>0</v>
      </c>
    </row>
    <row r="2520" spans="1:19" x14ac:dyDescent="0.25">
      <c r="A2520" t="s">
        <v>11692</v>
      </c>
      <c r="B2520" t="s">
        <v>13186</v>
      </c>
      <c r="C2520" t="s">
        <v>8708</v>
      </c>
      <c r="F2520" s="2">
        <f>VLOOKUP(A2520,Izračun!A:J,10,0)</f>
        <v>172.7764</v>
      </c>
      <c r="H2520">
        <f>VLOOKUP(A2520,Izračun!A:F,6,0)</f>
        <v>37</v>
      </c>
      <c r="J2520" t="s">
        <v>14574</v>
      </c>
      <c r="M2520" t="s">
        <v>8709</v>
      </c>
      <c r="Q2520" s="3" t="str">
        <f ca="1">IF(VLOOKUP(A2520,Izračun!A:Q,17,0)=0," ",VLOOKUP(A2520,Izračun!A:Q,17,0))</f>
        <v xml:space="preserve"> </v>
      </c>
      <c r="R2520" t="s">
        <v>8710</v>
      </c>
      <c r="S2520" t="str">
        <f ca="1">Izračun!$T$1</f>
        <v>0</v>
      </c>
    </row>
    <row r="2521" spans="1:19" x14ac:dyDescent="0.25">
      <c r="A2521" t="s">
        <v>14438</v>
      </c>
      <c r="B2521" t="s">
        <v>14740</v>
      </c>
      <c r="C2521" t="s">
        <v>8708</v>
      </c>
      <c r="F2521" s="2">
        <f>VLOOKUP(A2521,Izračun!A:J,10,0)</f>
        <v>172.787136</v>
      </c>
      <c r="H2521">
        <f>VLOOKUP(A2521,Izračun!A:F,6,0)</f>
        <v>4</v>
      </c>
      <c r="J2521" t="s">
        <v>14574</v>
      </c>
      <c r="M2521" t="s">
        <v>8709</v>
      </c>
      <c r="Q2521" s="3" t="str">
        <f ca="1">IF(VLOOKUP(A2521,Izračun!A:Q,17,0)=0," ",VLOOKUP(A2521,Izračun!A:Q,17,0))</f>
        <v xml:space="preserve"> </v>
      </c>
      <c r="R2521" t="s">
        <v>8710</v>
      </c>
      <c r="S2521" t="str">
        <f ca="1">Izračun!$T$1</f>
        <v>0</v>
      </c>
    </row>
    <row r="2522" spans="1:19" x14ac:dyDescent="0.25">
      <c r="A2522" t="s">
        <v>14397</v>
      </c>
      <c r="B2522" t="s">
        <v>14742</v>
      </c>
      <c r="C2522" t="s">
        <v>8708</v>
      </c>
      <c r="F2522" s="2">
        <f>VLOOKUP(A2522,Izračun!A:J,10,0)</f>
        <v>172.787136</v>
      </c>
      <c r="H2522">
        <f>VLOOKUP(A2522,Izračun!A:F,6,0)</f>
        <v>12</v>
      </c>
      <c r="J2522" t="s">
        <v>14574</v>
      </c>
      <c r="M2522" t="s">
        <v>8709</v>
      </c>
      <c r="Q2522" s="3" t="str">
        <f ca="1">IF(VLOOKUP(A2522,Izračun!A:Q,17,0)=0," ",VLOOKUP(A2522,Izračun!A:Q,17,0))</f>
        <v xml:space="preserve"> </v>
      </c>
      <c r="R2522" t="s">
        <v>8710</v>
      </c>
      <c r="S2522" t="str">
        <f ca="1">Izračun!$T$1</f>
        <v>0</v>
      </c>
    </row>
    <row r="2523" spans="1:19" x14ac:dyDescent="0.25">
      <c r="A2523" t="s">
        <v>11420</v>
      </c>
      <c r="B2523" t="s">
        <v>12355</v>
      </c>
      <c r="C2523" t="s">
        <v>8708</v>
      </c>
      <c r="F2523" s="2">
        <f>VLOOKUP(A2523,Izračun!A:J,10,0)</f>
        <v>175.07060999999999</v>
      </c>
      <c r="H2523">
        <f>VLOOKUP(A2523,Izračun!A:F,6,0)</f>
        <v>7</v>
      </c>
      <c r="J2523" t="s">
        <v>14574</v>
      </c>
      <c r="M2523" t="s">
        <v>8709</v>
      </c>
      <c r="Q2523" s="3" t="str">
        <f ca="1">IF(VLOOKUP(A2523,Izračun!A:Q,17,0)=0," ",VLOOKUP(A2523,Izračun!A:Q,17,0))</f>
        <v xml:space="preserve"> </v>
      </c>
      <c r="R2523" t="s">
        <v>8710</v>
      </c>
      <c r="S2523" t="str">
        <f ca="1">Izračun!$T$1</f>
        <v>0</v>
      </c>
    </row>
    <row r="2524" spans="1:19" x14ac:dyDescent="0.25">
      <c r="A2524" t="s">
        <v>11340</v>
      </c>
      <c r="B2524" t="s">
        <v>12881</v>
      </c>
      <c r="C2524" t="s">
        <v>8708</v>
      </c>
      <c r="F2524" s="2">
        <f>VLOOKUP(A2524,Izračun!A:J,10,0)</f>
        <v>175.57507999999999</v>
      </c>
      <c r="H2524">
        <f>VLOOKUP(A2524,Izračun!A:F,6,0)</f>
        <v>6</v>
      </c>
      <c r="J2524" t="s">
        <v>14574</v>
      </c>
      <c r="M2524" t="s">
        <v>8709</v>
      </c>
      <c r="Q2524" s="3" t="str">
        <f ca="1">IF(VLOOKUP(A2524,Izračun!A:Q,17,0)=0," ",VLOOKUP(A2524,Izračun!A:Q,17,0))</f>
        <v xml:space="preserve"> </v>
      </c>
      <c r="R2524" t="s">
        <v>8710</v>
      </c>
      <c r="S2524" t="str">
        <f ca="1">Izračun!$T$1</f>
        <v>0</v>
      </c>
    </row>
    <row r="2525" spans="1:19" x14ac:dyDescent="0.25">
      <c r="A2525" t="s">
        <v>6953</v>
      </c>
      <c r="B2525" t="s">
        <v>9332</v>
      </c>
      <c r="C2525" t="s">
        <v>8708</v>
      </c>
      <c r="F2525" s="2">
        <f>VLOOKUP(A2525,Izračun!A:J,10,0)</f>
        <v>167.01311999999999</v>
      </c>
      <c r="H2525">
        <f>VLOOKUP(A2525,Izračun!A:F,6,0)</f>
        <v>14</v>
      </c>
      <c r="J2525" t="s">
        <v>14574</v>
      </c>
      <c r="M2525" t="s">
        <v>8709</v>
      </c>
      <c r="Q2525" s="3">
        <f ca="1">IF(VLOOKUP(A2525,Izračun!A:Q,17,0)=0," ",VLOOKUP(A2525,Izračun!A:Q,17,0))</f>
        <v>156.57480000000001</v>
      </c>
      <c r="R2525" t="s">
        <v>8710</v>
      </c>
      <c r="S2525" t="str">
        <f ca="1">Izračun!$T$1</f>
        <v>0</v>
      </c>
    </row>
    <row r="2526" spans="1:19" x14ac:dyDescent="0.25">
      <c r="A2526" t="s">
        <v>11499</v>
      </c>
      <c r="B2526" t="s">
        <v>14041</v>
      </c>
      <c r="C2526" t="s">
        <v>8708</v>
      </c>
      <c r="F2526" s="2">
        <f>VLOOKUP(A2526,Izračun!A:J,10,0)</f>
        <v>176.32708799999997</v>
      </c>
      <c r="H2526">
        <f>VLOOKUP(A2526,Izračun!A:F,6,0)</f>
        <v>1</v>
      </c>
      <c r="J2526" t="s">
        <v>14574</v>
      </c>
      <c r="M2526" t="s">
        <v>8709</v>
      </c>
      <c r="Q2526" s="3" t="str">
        <f ca="1">IF(VLOOKUP(A2526,Izračun!A:Q,17,0)=0," ",VLOOKUP(A2526,Izračun!A:Q,17,0))</f>
        <v xml:space="preserve"> </v>
      </c>
      <c r="R2526" t="s">
        <v>8710</v>
      </c>
      <c r="S2526" t="str">
        <f ca="1">Izračun!$T$1</f>
        <v>0</v>
      </c>
    </row>
    <row r="2527" spans="1:19" x14ac:dyDescent="0.25">
      <c r="A2527" t="s">
        <v>7670</v>
      </c>
      <c r="B2527" t="s">
        <v>9556</v>
      </c>
      <c r="C2527" t="s">
        <v>8708</v>
      </c>
      <c r="F2527" s="2">
        <f>VLOOKUP(A2527,Izračun!A:J,10,0)</f>
        <v>176.97893399999998</v>
      </c>
      <c r="H2527">
        <f>VLOOKUP(A2527,Izračun!A:F,6,0)</f>
        <v>0</v>
      </c>
      <c r="J2527" t="s">
        <v>14574</v>
      </c>
      <c r="M2527" t="s">
        <v>8709</v>
      </c>
      <c r="Q2527" s="3">
        <f ca="1">IF(VLOOKUP(A2527,Izračun!A:Q,17,0)=0," ",VLOOKUP(A2527,Izračun!A:Q,17,0))</f>
        <v>174.29743499999998</v>
      </c>
      <c r="R2527" t="s">
        <v>8710</v>
      </c>
      <c r="S2527" t="str">
        <f ca="1">Izračun!$T$1</f>
        <v>0</v>
      </c>
    </row>
    <row r="2528" spans="1:19" x14ac:dyDescent="0.25">
      <c r="A2528" t="s">
        <v>7668</v>
      </c>
      <c r="B2528" t="s">
        <v>9555</v>
      </c>
      <c r="C2528" t="s">
        <v>8708</v>
      </c>
      <c r="F2528" s="2">
        <f>VLOOKUP(A2528,Izračun!A:J,10,0)</f>
        <v>176.97893399999998</v>
      </c>
      <c r="H2528">
        <f>VLOOKUP(A2528,Izračun!A:F,6,0)</f>
        <v>2</v>
      </c>
      <c r="J2528" t="s">
        <v>14574</v>
      </c>
      <c r="M2528" t="s">
        <v>8709</v>
      </c>
      <c r="Q2528" s="3">
        <f ca="1">IF(VLOOKUP(A2528,Izračun!A:Q,17,0)=0," ",VLOOKUP(A2528,Izračun!A:Q,17,0))</f>
        <v>174.29743499999998</v>
      </c>
      <c r="R2528" t="s">
        <v>8710</v>
      </c>
      <c r="S2528" t="str">
        <f ca="1">Izračun!$T$1</f>
        <v>0</v>
      </c>
    </row>
    <row r="2529" spans="1:19" x14ac:dyDescent="0.25">
      <c r="A2529" t="s">
        <v>8302</v>
      </c>
      <c r="B2529" t="s">
        <v>11772</v>
      </c>
      <c r="C2529" t="s">
        <v>8708</v>
      </c>
      <c r="F2529" s="2">
        <f>VLOOKUP(A2529,Izračun!A:J,10,0)</f>
        <v>176.97893399999998</v>
      </c>
      <c r="H2529">
        <f>VLOOKUP(A2529,Izračun!A:F,6,0)</f>
        <v>2</v>
      </c>
      <c r="J2529" t="s">
        <v>14574</v>
      </c>
      <c r="M2529" t="s">
        <v>8709</v>
      </c>
      <c r="Q2529" s="3">
        <f ca="1">IF(VLOOKUP(A2529,Izračun!A:Q,17,0)=0," ",VLOOKUP(A2529,Izračun!A:Q,17,0))</f>
        <v>174.29743499999998</v>
      </c>
      <c r="R2529" t="s">
        <v>8710</v>
      </c>
      <c r="S2529" t="str">
        <f ca="1">Izračun!$T$1</f>
        <v>0</v>
      </c>
    </row>
    <row r="2530" spans="1:19" x14ac:dyDescent="0.25">
      <c r="A2530" t="s">
        <v>3116</v>
      </c>
      <c r="B2530" t="s">
        <v>10451</v>
      </c>
      <c r="C2530" t="s">
        <v>8708</v>
      </c>
      <c r="F2530" s="2">
        <f>VLOOKUP(A2530,Izračun!A:J,10,0)</f>
        <v>163.38532799999999</v>
      </c>
      <c r="H2530">
        <f>VLOOKUP(A2530,Izračun!A:F,6,0)</f>
        <v>21</v>
      </c>
      <c r="J2530" t="s">
        <v>14574</v>
      </c>
      <c r="M2530" t="s">
        <v>8709</v>
      </c>
      <c r="Q2530" s="3" t="str">
        <f ca="1">IF(VLOOKUP(A2530,Izračun!A:Q,17,0)=0," ",VLOOKUP(A2530,Izračun!A:Q,17,0))</f>
        <v xml:space="preserve"> </v>
      </c>
      <c r="R2530" t="s">
        <v>8710</v>
      </c>
      <c r="S2530" t="str">
        <f ca="1">Izračun!$T$1</f>
        <v>0</v>
      </c>
    </row>
    <row r="2531" spans="1:19" x14ac:dyDescent="0.25">
      <c r="A2531" t="s">
        <v>4615</v>
      </c>
      <c r="B2531" t="s">
        <v>13986</v>
      </c>
      <c r="C2531" t="s">
        <v>8708</v>
      </c>
      <c r="F2531" s="2">
        <f>VLOOKUP(A2531,Izračun!A:J,10,0)</f>
        <v>169.03161</v>
      </c>
      <c r="H2531">
        <f>VLOOKUP(A2531,Izračun!A:F,6,0)</f>
        <v>10</v>
      </c>
      <c r="J2531" t="s">
        <v>14574</v>
      </c>
      <c r="M2531" t="s">
        <v>8709</v>
      </c>
      <c r="Q2531" s="3" t="str">
        <f ca="1">IF(VLOOKUP(A2531,Izračun!A:Q,17,0)=0," ",VLOOKUP(A2531,Izračun!A:Q,17,0))</f>
        <v xml:space="preserve"> </v>
      </c>
      <c r="R2531" t="s">
        <v>8710</v>
      </c>
      <c r="S2531" t="str">
        <f ca="1">Izračun!$T$1</f>
        <v>0</v>
      </c>
    </row>
    <row r="2532" spans="1:19" x14ac:dyDescent="0.25">
      <c r="A2532" t="s">
        <v>4526</v>
      </c>
      <c r="B2532" t="s">
        <v>10861</v>
      </c>
      <c r="C2532" t="s">
        <v>8708</v>
      </c>
      <c r="F2532" s="2">
        <f>VLOOKUP(A2532,Izračun!A:J,10,0)</f>
        <v>173.19852</v>
      </c>
      <c r="H2532">
        <f>VLOOKUP(A2532,Izračun!A:F,6,0)</f>
        <v>53</v>
      </c>
      <c r="J2532" t="s">
        <v>14574</v>
      </c>
      <c r="M2532" t="s">
        <v>8709</v>
      </c>
      <c r="Q2532" s="3" t="str">
        <f ca="1">IF(VLOOKUP(A2532,Izračun!A:Q,17,0)=0," ",VLOOKUP(A2532,Izračun!A:Q,17,0))</f>
        <v xml:space="preserve"> </v>
      </c>
      <c r="R2532" t="s">
        <v>8710</v>
      </c>
      <c r="S2532" t="str">
        <f ca="1">Izračun!$T$1</f>
        <v>0</v>
      </c>
    </row>
    <row r="2533" spans="1:19" x14ac:dyDescent="0.25">
      <c r="A2533" t="s">
        <v>6558</v>
      </c>
      <c r="B2533" t="s">
        <v>9069</v>
      </c>
      <c r="C2533" t="s">
        <v>8708</v>
      </c>
      <c r="F2533" s="2">
        <f>VLOOKUP(A2533,Izračun!A:J,10,0)</f>
        <v>181.50403599999999</v>
      </c>
      <c r="H2533">
        <f>VLOOKUP(A2533,Izračun!A:F,6,0)</f>
        <v>3</v>
      </c>
      <c r="J2533" t="s">
        <v>14574</v>
      </c>
      <c r="M2533" t="s">
        <v>8709</v>
      </c>
      <c r="Q2533" s="3" t="str">
        <f ca="1">IF(VLOOKUP(A2533,Izračun!A:Q,17,0)=0," ",VLOOKUP(A2533,Izračun!A:Q,17,0))</f>
        <v xml:space="preserve"> </v>
      </c>
      <c r="R2533" t="s">
        <v>8710</v>
      </c>
      <c r="S2533" t="str">
        <f ca="1">Izračun!$T$1</f>
        <v>0</v>
      </c>
    </row>
    <row r="2534" spans="1:19" x14ac:dyDescent="0.25">
      <c r="A2534" t="s">
        <v>8214</v>
      </c>
      <c r="B2534" t="s">
        <v>13999</v>
      </c>
      <c r="C2534" t="s">
        <v>8708</v>
      </c>
      <c r="F2534" s="2">
        <f>VLOOKUP(A2534,Izračun!A:J,10,0)</f>
        <v>182.32899999999998</v>
      </c>
      <c r="H2534">
        <f>VLOOKUP(A2534,Izračun!A:F,6,0)</f>
        <v>5</v>
      </c>
      <c r="J2534" t="s">
        <v>14574</v>
      </c>
      <c r="M2534" t="s">
        <v>8709</v>
      </c>
      <c r="Q2534" s="3" t="str">
        <f ca="1">IF(VLOOKUP(A2534,Izračun!A:Q,17,0)=0," ",VLOOKUP(A2534,Izračun!A:Q,17,0))</f>
        <v xml:space="preserve"> </v>
      </c>
      <c r="R2534" t="s">
        <v>8710</v>
      </c>
      <c r="S2534" t="str">
        <f ca="1">Izračun!$T$1</f>
        <v>0</v>
      </c>
    </row>
    <row r="2535" spans="1:19" x14ac:dyDescent="0.25">
      <c r="A2535" t="s">
        <v>11194</v>
      </c>
      <c r="B2535" t="s">
        <v>13190</v>
      </c>
      <c r="C2535" t="s">
        <v>8708</v>
      </c>
      <c r="F2535" s="2">
        <f>VLOOKUP(A2535,Izračun!A:J,10,0)</f>
        <v>182.35583999999997</v>
      </c>
      <c r="H2535">
        <f>VLOOKUP(A2535,Izračun!A:F,6,0)</f>
        <v>9</v>
      </c>
      <c r="J2535" t="s">
        <v>14574</v>
      </c>
      <c r="M2535" t="s">
        <v>8709</v>
      </c>
      <c r="Q2535" s="3">
        <f ca="1">IF(VLOOKUP(A2535,Izračun!A:Q,17,0)=0," ",VLOOKUP(A2535,Izračun!A:Q,17,0))</f>
        <v>170.95859999999999</v>
      </c>
      <c r="R2535" t="s">
        <v>8710</v>
      </c>
      <c r="S2535" t="str">
        <f ca="1">Izračun!$T$1</f>
        <v>0</v>
      </c>
    </row>
    <row r="2536" spans="1:19" x14ac:dyDescent="0.25">
      <c r="A2536" t="s">
        <v>10636</v>
      </c>
      <c r="B2536" t="s">
        <v>12730</v>
      </c>
      <c r="C2536" t="s">
        <v>8708</v>
      </c>
      <c r="F2536" s="2">
        <f>VLOOKUP(A2536,Izračun!A:J,10,0)</f>
        <v>182.35583999999997</v>
      </c>
      <c r="H2536">
        <f>VLOOKUP(A2536,Izračun!A:F,6,0)</f>
        <v>5</v>
      </c>
      <c r="J2536" t="s">
        <v>14574</v>
      </c>
      <c r="M2536" t="s">
        <v>8709</v>
      </c>
      <c r="Q2536" s="3">
        <f ca="1">IF(VLOOKUP(A2536,Izračun!A:Q,17,0)=0," ",VLOOKUP(A2536,Izračun!A:Q,17,0))</f>
        <v>170.95859999999999</v>
      </c>
      <c r="R2536" t="s">
        <v>8710</v>
      </c>
      <c r="S2536" t="str">
        <f ca="1">Izračun!$T$1</f>
        <v>0</v>
      </c>
    </row>
    <row r="2537" spans="1:19" x14ac:dyDescent="0.25">
      <c r="A2537" t="s">
        <v>5336</v>
      </c>
      <c r="B2537" t="s">
        <v>14109</v>
      </c>
      <c r="C2537" t="s">
        <v>8708</v>
      </c>
      <c r="F2537" s="2">
        <f>VLOOKUP(A2537,Izračun!A:J,10,0)</f>
        <v>183.52459999999999</v>
      </c>
      <c r="H2537">
        <f>VLOOKUP(A2537,Izračun!A:F,6,0)</f>
        <v>2</v>
      </c>
      <c r="J2537" t="s">
        <v>14574</v>
      </c>
      <c r="M2537" t="s">
        <v>8709</v>
      </c>
      <c r="Q2537" s="3" t="str">
        <f ca="1">IF(VLOOKUP(A2537,Izračun!A:Q,17,0)=0," ",VLOOKUP(A2537,Izračun!A:Q,17,0))</f>
        <v xml:space="preserve"> </v>
      </c>
      <c r="R2537" t="s">
        <v>8710</v>
      </c>
      <c r="S2537" t="str">
        <f ca="1">Izračun!$T$1</f>
        <v>0</v>
      </c>
    </row>
    <row r="2538" spans="1:19" x14ac:dyDescent="0.25">
      <c r="A2538" t="s">
        <v>13452</v>
      </c>
      <c r="B2538" t="s">
        <v>10938</v>
      </c>
      <c r="C2538" t="s">
        <v>8708</v>
      </c>
      <c r="F2538" s="2">
        <f>VLOOKUP(A2538,Izračun!A:J,10,0)</f>
        <v>184.39372799999998</v>
      </c>
      <c r="H2538">
        <f>VLOOKUP(A2538,Izračun!A:F,6,0)</f>
        <v>12</v>
      </c>
      <c r="J2538" t="s">
        <v>14574</v>
      </c>
      <c r="M2538" t="s">
        <v>8709</v>
      </c>
      <c r="Q2538" s="3" t="str">
        <f ca="1">IF(VLOOKUP(A2538,Izračun!A:Q,17,0)=0," ",VLOOKUP(A2538,Izračun!A:Q,17,0))</f>
        <v xml:space="preserve"> </v>
      </c>
      <c r="R2538" t="s">
        <v>8710</v>
      </c>
      <c r="S2538" t="str">
        <f ca="1">Izračun!$T$1</f>
        <v>0</v>
      </c>
    </row>
    <row r="2539" spans="1:19" x14ac:dyDescent="0.25">
      <c r="A2539" t="s">
        <v>4371</v>
      </c>
      <c r="B2539" t="s">
        <v>9478</v>
      </c>
      <c r="C2539" t="s">
        <v>8708</v>
      </c>
      <c r="F2539" s="2">
        <f>VLOOKUP(A2539,Izračun!A:J,10,0)</f>
        <v>186.10368</v>
      </c>
      <c r="H2539">
        <f>VLOOKUP(A2539,Izračun!A:F,6,0)</f>
        <v>9</v>
      </c>
      <c r="J2539" t="s">
        <v>14574</v>
      </c>
      <c r="M2539" t="s">
        <v>8709</v>
      </c>
      <c r="Q2539" s="3" t="str">
        <f ca="1">IF(VLOOKUP(A2539,Izračun!A:Q,17,0)=0," ",VLOOKUP(A2539,Izračun!A:Q,17,0))</f>
        <v xml:space="preserve"> </v>
      </c>
      <c r="R2539" t="s">
        <v>8710</v>
      </c>
      <c r="S2539" t="str">
        <f ca="1">Izračun!$T$1</f>
        <v>0</v>
      </c>
    </row>
    <row r="2540" spans="1:19" x14ac:dyDescent="0.25">
      <c r="A2540" t="s">
        <v>7590</v>
      </c>
      <c r="B2540" t="s">
        <v>10952</v>
      </c>
      <c r="C2540" t="s">
        <v>8708</v>
      </c>
      <c r="F2540" s="2">
        <f>VLOOKUP(A2540,Izračun!A:J,10,0)</f>
        <v>186.30315000000002</v>
      </c>
      <c r="H2540">
        <f>VLOOKUP(A2540,Izračun!A:F,6,0)</f>
        <v>0</v>
      </c>
      <c r="J2540" t="s">
        <v>14574</v>
      </c>
      <c r="M2540" t="s">
        <v>8709</v>
      </c>
      <c r="Q2540" s="3" t="str">
        <f ca="1">IF(VLOOKUP(A2540,Izračun!A:Q,17,0)=0," ",VLOOKUP(A2540,Izračun!A:Q,17,0))</f>
        <v xml:space="preserve"> </v>
      </c>
      <c r="R2540" t="s">
        <v>8710</v>
      </c>
      <c r="S2540" t="str">
        <f ca="1">Izračun!$T$1</f>
        <v>0</v>
      </c>
    </row>
    <row r="2541" spans="1:19" x14ac:dyDescent="0.25">
      <c r="A2541" t="s">
        <v>12282</v>
      </c>
      <c r="B2541" t="s">
        <v>12791</v>
      </c>
      <c r="C2541" t="s">
        <v>8708</v>
      </c>
      <c r="F2541" s="2">
        <f>VLOOKUP(A2541,Izračun!A:J,10,0)</f>
        <v>189.37572</v>
      </c>
      <c r="H2541">
        <f>VLOOKUP(A2541,Izračun!A:F,6,0)</f>
        <v>4</v>
      </c>
      <c r="J2541" t="s">
        <v>14574</v>
      </c>
      <c r="M2541" t="s">
        <v>8709</v>
      </c>
      <c r="Q2541" s="3" t="str">
        <f ca="1">IF(VLOOKUP(A2541,Izračun!A:Q,17,0)=0," ",VLOOKUP(A2541,Izračun!A:Q,17,0))</f>
        <v xml:space="preserve"> </v>
      </c>
      <c r="R2541" t="s">
        <v>8710</v>
      </c>
      <c r="S2541" t="str">
        <f ca="1">Izračun!$T$1</f>
        <v>0</v>
      </c>
    </row>
    <row r="2542" spans="1:19" x14ac:dyDescent="0.25">
      <c r="A2542" t="s">
        <v>7132</v>
      </c>
      <c r="B2542" t="s">
        <v>12752</v>
      </c>
      <c r="C2542" t="s">
        <v>8708</v>
      </c>
      <c r="F2542" s="2">
        <f>VLOOKUP(A2542,Izračun!A:J,10,0)</f>
        <v>187.44414767999999</v>
      </c>
      <c r="H2542">
        <f>VLOOKUP(A2542,Izračun!A:F,6,0)</f>
        <v>0</v>
      </c>
      <c r="J2542" t="s">
        <v>14574</v>
      </c>
      <c r="M2542" t="s">
        <v>8709</v>
      </c>
      <c r="Q2542" s="3" t="str">
        <f ca="1">IF(VLOOKUP(A2542,Izračun!A:Q,17,0)=0," ",VLOOKUP(A2542,Izračun!A:Q,17,0))</f>
        <v xml:space="preserve"> </v>
      </c>
      <c r="R2542" t="s">
        <v>8710</v>
      </c>
      <c r="S2542" t="str">
        <f ca="1">Izračun!$T$1</f>
        <v>0</v>
      </c>
    </row>
    <row r="2543" spans="1:19" x14ac:dyDescent="0.25">
      <c r="A2543" t="s">
        <v>5938</v>
      </c>
      <c r="B2543" t="s">
        <v>12732</v>
      </c>
      <c r="C2543" t="s">
        <v>8708</v>
      </c>
      <c r="F2543" s="2">
        <f>VLOOKUP(A2543,Izračun!A:J,10,0)</f>
        <v>188.12481983999999</v>
      </c>
      <c r="H2543">
        <f>VLOOKUP(A2543,Izračun!A:F,6,0)</f>
        <v>0</v>
      </c>
      <c r="J2543" t="s">
        <v>14574</v>
      </c>
      <c r="M2543" t="s">
        <v>8709</v>
      </c>
      <c r="Q2543" s="3" t="str">
        <f ca="1">IF(VLOOKUP(A2543,Izračun!A:Q,17,0)=0," ",VLOOKUP(A2543,Izračun!A:Q,17,0))</f>
        <v xml:space="preserve"> </v>
      </c>
      <c r="R2543" t="s">
        <v>8710</v>
      </c>
      <c r="S2543" t="str">
        <f ca="1">Izračun!$T$1</f>
        <v>0</v>
      </c>
    </row>
    <row r="2544" spans="1:19" x14ac:dyDescent="0.25">
      <c r="A2544" t="s">
        <v>9599</v>
      </c>
      <c r="B2544" t="s">
        <v>12435</v>
      </c>
      <c r="C2544" t="s">
        <v>8708</v>
      </c>
      <c r="F2544" s="2">
        <f>VLOOKUP(A2544,Izračun!A:J,10,0)</f>
        <v>189.68072000000001</v>
      </c>
      <c r="H2544">
        <f>VLOOKUP(A2544,Izračun!A:F,6,0)</f>
        <v>3</v>
      </c>
      <c r="J2544" t="s">
        <v>14574</v>
      </c>
      <c r="M2544" t="s">
        <v>8709</v>
      </c>
      <c r="Q2544" s="3" t="str">
        <f ca="1">IF(VLOOKUP(A2544,Izračun!A:Q,17,0)=0," ",VLOOKUP(A2544,Izračun!A:Q,17,0))</f>
        <v xml:space="preserve"> </v>
      </c>
      <c r="R2544" t="s">
        <v>8710</v>
      </c>
      <c r="S2544" t="str">
        <f ca="1">Izračun!$T$1</f>
        <v>0</v>
      </c>
    </row>
    <row r="2545" spans="1:19" x14ac:dyDescent="0.25">
      <c r="A2545" t="s">
        <v>7330</v>
      </c>
      <c r="B2545" t="s">
        <v>10869</v>
      </c>
      <c r="C2545" t="s">
        <v>8708</v>
      </c>
      <c r="F2545" s="2">
        <f>VLOOKUP(A2545,Izračun!A:J,10,0)</f>
        <v>192.01677599999996</v>
      </c>
      <c r="H2545">
        <f>VLOOKUP(A2545,Izračun!A:F,6,0)</f>
        <v>0</v>
      </c>
      <c r="J2545" t="s">
        <v>14574</v>
      </c>
      <c r="M2545" t="s">
        <v>8709</v>
      </c>
      <c r="Q2545" s="3" t="str">
        <f ca="1">IF(VLOOKUP(A2545,Izračun!A:Q,17,0)=0," ",VLOOKUP(A2545,Izračun!A:Q,17,0))</f>
        <v xml:space="preserve"> </v>
      </c>
      <c r="R2545" t="s">
        <v>8710</v>
      </c>
      <c r="S2545" t="str">
        <f ca="1">Izračun!$T$1</f>
        <v>0</v>
      </c>
    </row>
    <row r="2546" spans="1:19" x14ac:dyDescent="0.25">
      <c r="A2546" t="s">
        <v>7342</v>
      </c>
      <c r="B2546" t="s">
        <v>13344</v>
      </c>
      <c r="C2546" t="s">
        <v>8708</v>
      </c>
      <c r="F2546" s="2">
        <f>VLOOKUP(A2546,Izračun!A:J,10,0)</f>
        <v>193.57618000000002</v>
      </c>
      <c r="H2546">
        <f>VLOOKUP(A2546,Izračun!A:F,6,0)</f>
        <v>1</v>
      </c>
      <c r="J2546" t="s">
        <v>14574</v>
      </c>
      <c r="M2546" t="s">
        <v>8709</v>
      </c>
      <c r="Q2546" s="3">
        <f ca="1">IF(VLOOKUP(A2546,Izračun!A:Q,17,0)=0," ",VLOOKUP(A2546,Izračun!A:Q,17,0))</f>
        <v>178.29385000000002</v>
      </c>
      <c r="R2546" t="s">
        <v>8710</v>
      </c>
      <c r="S2546" t="str">
        <f ca="1">Izračun!$T$1</f>
        <v>0</v>
      </c>
    </row>
    <row r="2547" spans="1:19" x14ac:dyDescent="0.25">
      <c r="A2547" t="s">
        <v>10723</v>
      </c>
      <c r="B2547" t="s">
        <v>11446</v>
      </c>
      <c r="C2547" t="s">
        <v>8708</v>
      </c>
      <c r="F2547" s="2">
        <f>VLOOKUP(A2547,Izračun!A:J,10,0)</f>
        <v>193.99476200000001</v>
      </c>
      <c r="H2547">
        <f>VLOOKUP(A2547,Izračun!A:F,6,0)</f>
        <v>3</v>
      </c>
      <c r="J2547" t="s">
        <v>14574</v>
      </c>
      <c r="M2547" t="s">
        <v>8709</v>
      </c>
      <c r="Q2547" s="3" t="str">
        <f ca="1">IF(VLOOKUP(A2547,Izračun!A:Q,17,0)=0," ",VLOOKUP(A2547,Izračun!A:Q,17,0))</f>
        <v xml:space="preserve"> </v>
      </c>
      <c r="R2547" t="s">
        <v>8710</v>
      </c>
      <c r="S2547" t="str">
        <f ca="1">Izračun!$T$1</f>
        <v>0</v>
      </c>
    </row>
    <row r="2548" spans="1:19" x14ac:dyDescent="0.25">
      <c r="A2548" t="s">
        <v>5310</v>
      </c>
      <c r="B2548" t="s">
        <v>10452</v>
      </c>
      <c r="C2548" t="s">
        <v>8708</v>
      </c>
      <c r="F2548" s="2">
        <f>VLOOKUP(A2548,Izračun!A:J,10,0)</f>
        <v>196.66563479999999</v>
      </c>
      <c r="H2548">
        <f>VLOOKUP(A2548,Izračun!A:F,6,0)</f>
        <v>0</v>
      </c>
      <c r="J2548" t="s">
        <v>14574</v>
      </c>
      <c r="M2548" t="s">
        <v>8709</v>
      </c>
      <c r="Q2548" s="3" t="str">
        <f ca="1">IF(VLOOKUP(A2548,Izračun!A:Q,17,0)=0," ",VLOOKUP(A2548,Izračun!A:Q,17,0))</f>
        <v xml:space="preserve"> </v>
      </c>
      <c r="R2548" t="s">
        <v>8710</v>
      </c>
      <c r="S2548" t="str">
        <f ca="1">Izračun!$T$1</f>
        <v>0</v>
      </c>
    </row>
    <row r="2549" spans="1:19" x14ac:dyDescent="0.25">
      <c r="A2549" t="s">
        <v>7778</v>
      </c>
      <c r="B2549" t="s">
        <v>14019</v>
      </c>
      <c r="C2549" t="s">
        <v>8708</v>
      </c>
      <c r="F2549" s="2">
        <f>VLOOKUP(A2549,Izračun!A:J,10,0)</f>
        <v>196.67619999999999</v>
      </c>
      <c r="H2549">
        <f>VLOOKUP(A2549,Izračun!A:F,6,0)</f>
        <v>5</v>
      </c>
      <c r="J2549" t="s">
        <v>14574</v>
      </c>
      <c r="M2549" t="s">
        <v>8709</v>
      </c>
      <c r="Q2549" s="3" t="str">
        <f ca="1">IF(VLOOKUP(A2549,Izračun!A:Q,17,0)=0," ",VLOOKUP(A2549,Izračun!A:Q,17,0))</f>
        <v xml:space="preserve"> </v>
      </c>
      <c r="R2549" t="s">
        <v>8710</v>
      </c>
      <c r="S2549" t="str">
        <f ca="1">Izračun!$T$1</f>
        <v>0</v>
      </c>
    </row>
    <row r="2550" spans="1:19" x14ac:dyDescent="0.25">
      <c r="A2550" t="s">
        <v>5141</v>
      </c>
      <c r="B2550" t="s">
        <v>10453</v>
      </c>
      <c r="C2550" t="s">
        <v>8708</v>
      </c>
      <c r="F2550" s="2">
        <f>VLOOKUP(A2550,Izračun!A:J,10,0)</f>
        <v>198.01917599999999</v>
      </c>
      <c r="H2550">
        <f>VLOOKUP(A2550,Izračun!A:F,6,0)</f>
        <v>0</v>
      </c>
      <c r="J2550" t="s">
        <v>14574</v>
      </c>
      <c r="M2550" t="s">
        <v>8709</v>
      </c>
      <c r="Q2550" s="3" t="str">
        <f ca="1">IF(VLOOKUP(A2550,Izračun!A:Q,17,0)=0," ",VLOOKUP(A2550,Izračun!A:Q,17,0))</f>
        <v xml:space="preserve"> </v>
      </c>
      <c r="R2550" t="s">
        <v>8710</v>
      </c>
      <c r="S2550" t="str">
        <f ca="1">Izračun!$T$1</f>
        <v>0</v>
      </c>
    </row>
    <row r="2551" spans="1:19" x14ac:dyDescent="0.25">
      <c r="A2551" t="s">
        <v>4276</v>
      </c>
      <c r="B2551" t="s">
        <v>10860</v>
      </c>
      <c r="C2551" t="s">
        <v>8708</v>
      </c>
      <c r="F2551" s="2">
        <f>VLOOKUP(A2551,Izračun!A:J,10,0)</f>
        <v>200.79675</v>
      </c>
      <c r="H2551">
        <f>VLOOKUP(A2551,Izračun!A:F,6,0)</f>
        <v>0</v>
      </c>
      <c r="J2551" t="s">
        <v>14574</v>
      </c>
      <c r="M2551" t="s">
        <v>8709</v>
      </c>
      <c r="Q2551" s="3" t="str">
        <f ca="1">IF(VLOOKUP(A2551,Izračun!A:Q,17,0)=0," ",VLOOKUP(A2551,Izračun!A:Q,17,0))</f>
        <v xml:space="preserve"> </v>
      </c>
      <c r="R2551" t="s">
        <v>8710</v>
      </c>
      <c r="S2551" t="str">
        <f ca="1">Izračun!$T$1</f>
        <v>0</v>
      </c>
    </row>
    <row r="2552" spans="1:19" x14ac:dyDescent="0.25">
      <c r="A2552" t="s">
        <v>12124</v>
      </c>
      <c r="B2552" t="s">
        <v>13598</v>
      </c>
      <c r="C2552" t="s">
        <v>8708</v>
      </c>
      <c r="F2552" s="2">
        <f>VLOOKUP(A2552,Izračun!A:J,10,0)</f>
        <v>202.05286199999998</v>
      </c>
      <c r="H2552">
        <f>VLOOKUP(A2552,Izračun!A:F,6,0)</f>
        <v>1</v>
      </c>
      <c r="J2552" t="s">
        <v>14574</v>
      </c>
      <c r="M2552" t="s">
        <v>8709</v>
      </c>
      <c r="Q2552" s="3" t="str">
        <f ca="1">IF(VLOOKUP(A2552,Izračun!A:Q,17,0)=0," ",VLOOKUP(A2552,Izračun!A:Q,17,0))</f>
        <v xml:space="preserve"> </v>
      </c>
      <c r="R2552" t="s">
        <v>8710</v>
      </c>
      <c r="S2552" t="str">
        <f ca="1">Izračun!$T$1</f>
        <v>0</v>
      </c>
    </row>
    <row r="2553" spans="1:19" x14ac:dyDescent="0.25">
      <c r="A2553" t="s">
        <v>8149</v>
      </c>
      <c r="B2553" t="s">
        <v>11055</v>
      </c>
      <c r="C2553" t="s">
        <v>8708</v>
      </c>
      <c r="F2553" s="2">
        <f>VLOOKUP(A2553,Izračun!A:J,10,0)</f>
        <v>174.89529600000003</v>
      </c>
      <c r="H2553">
        <f>VLOOKUP(A2553,Izračun!A:F,6,0)</f>
        <v>0</v>
      </c>
      <c r="J2553" t="s">
        <v>14574</v>
      </c>
      <c r="M2553" t="s">
        <v>8709</v>
      </c>
      <c r="Q2553" s="3">
        <f ca="1">IF(VLOOKUP(A2553,Izračun!A:Q,17,0)=0," ",VLOOKUP(A2553,Izračun!A:Q,17,0))</f>
        <v>163.96434000000002</v>
      </c>
      <c r="R2553" t="s">
        <v>8710</v>
      </c>
      <c r="S2553" t="str">
        <f ca="1">Izračun!$T$1</f>
        <v>0</v>
      </c>
    </row>
    <row r="2554" spans="1:19" x14ac:dyDescent="0.25">
      <c r="A2554" t="s">
        <v>13308</v>
      </c>
      <c r="B2554" t="s">
        <v>13573</v>
      </c>
      <c r="C2554" t="s">
        <v>8708</v>
      </c>
      <c r="F2554" s="2">
        <f>VLOOKUP(A2554,Izračun!A:J,10,0)</f>
        <v>202.77375999999998</v>
      </c>
      <c r="H2554">
        <f>VLOOKUP(A2554,Izračun!A:F,6,0)</f>
        <v>0</v>
      </c>
      <c r="J2554" t="s">
        <v>14574</v>
      </c>
      <c r="M2554" t="s">
        <v>8709</v>
      </c>
      <c r="Q2554" s="3" t="str">
        <f ca="1">IF(VLOOKUP(A2554,Izračun!A:Q,17,0)=0," ",VLOOKUP(A2554,Izračun!A:Q,17,0))</f>
        <v xml:space="preserve"> </v>
      </c>
      <c r="R2554" t="s">
        <v>8710</v>
      </c>
      <c r="S2554" t="str">
        <f ca="1">Izračun!$T$1</f>
        <v>0</v>
      </c>
    </row>
    <row r="2555" spans="1:19" x14ac:dyDescent="0.25">
      <c r="A2555" t="s">
        <v>9989</v>
      </c>
      <c r="B2555" t="s">
        <v>11024</v>
      </c>
      <c r="C2555" t="s">
        <v>8708</v>
      </c>
      <c r="F2555" s="2">
        <f>VLOOKUP(A2555,Izračun!A:J,10,0)</f>
        <v>203.21725439999997</v>
      </c>
      <c r="H2555">
        <f>VLOOKUP(A2555,Izračun!A:F,6,0)</f>
        <v>0</v>
      </c>
      <c r="J2555" t="s">
        <v>14574</v>
      </c>
      <c r="M2555" t="s">
        <v>8709</v>
      </c>
      <c r="Q2555" s="3" t="str">
        <f ca="1">IF(VLOOKUP(A2555,Izračun!A:Q,17,0)=0," ",VLOOKUP(A2555,Izračun!A:Q,17,0))</f>
        <v xml:space="preserve"> </v>
      </c>
      <c r="R2555" t="s">
        <v>8710</v>
      </c>
      <c r="S2555" t="str">
        <f ca="1">Izračun!$T$1</f>
        <v>0</v>
      </c>
    </row>
    <row r="2556" spans="1:19" x14ac:dyDescent="0.25">
      <c r="A2556" t="s">
        <v>8365</v>
      </c>
      <c r="B2556" t="s">
        <v>12811</v>
      </c>
      <c r="C2556" t="s">
        <v>8708</v>
      </c>
      <c r="F2556" s="2">
        <f>VLOOKUP(A2556,Izračun!A:J,10,0)</f>
        <v>203.74</v>
      </c>
      <c r="H2556">
        <f>VLOOKUP(A2556,Izračun!A:F,6,0)</f>
        <v>0</v>
      </c>
      <c r="J2556" t="s">
        <v>14574</v>
      </c>
      <c r="M2556" t="s">
        <v>8709</v>
      </c>
      <c r="Q2556" s="3" t="str">
        <f ca="1">IF(VLOOKUP(A2556,Izračun!A:Q,17,0)=0," ",VLOOKUP(A2556,Izračun!A:Q,17,0))</f>
        <v xml:space="preserve"> </v>
      </c>
      <c r="R2556" t="s">
        <v>8710</v>
      </c>
      <c r="S2556" t="str">
        <f ca="1">Izračun!$T$1</f>
        <v>0</v>
      </c>
    </row>
    <row r="2557" spans="1:19" x14ac:dyDescent="0.25">
      <c r="A2557" t="s">
        <v>6327</v>
      </c>
      <c r="B2557" t="s">
        <v>9554</v>
      </c>
      <c r="C2557" t="s">
        <v>8708</v>
      </c>
      <c r="F2557" s="2">
        <f>VLOOKUP(A2557,Izračun!A:J,10,0)</f>
        <v>176.97893399999998</v>
      </c>
      <c r="H2557">
        <f>VLOOKUP(A2557,Izračun!A:F,6,0)</f>
        <v>2</v>
      </c>
      <c r="J2557" t="s">
        <v>14574</v>
      </c>
      <c r="M2557" t="s">
        <v>8709</v>
      </c>
      <c r="Q2557" s="3">
        <f ca="1">IF(VLOOKUP(A2557,Izračun!A:Q,17,0)=0," ",VLOOKUP(A2557,Izračun!A:Q,17,0))</f>
        <v>174.29743499999998</v>
      </c>
      <c r="R2557" t="s">
        <v>8710</v>
      </c>
      <c r="S2557" t="str">
        <f ca="1">Izračun!$T$1</f>
        <v>0</v>
      </c>
    </row>
    <row r="2558" spans="1:19" x14ac:dyDescent="0.25">
      <c r="A2558" t="s">
        <v>6998</v>
      </c>
      <c r="B2558" t="s">
        <v>13602</v>
      </c>
      <c r="C2558" t="s">
        <v>8708</v>
      </c>
      <c r="F2558" s="2">
        <f>VLOOKUP(A2558,Izračun!A:J,10,0)</f>
        <v>204.96170800000002</v>
      </c>
      <c r="H2558">
        <f>VLOOKUP(A2558,Izračun!A:F,6,0)</f>
        <v>0</v>
      </c>
      <c r="J2558" t="s">
        <v>14574</v>
      </c>
      <c r="M2558" t="s">
        <v>8709</v>
      </c>
      <c r="Q2558" s="3" t="str">
        <f ca="1">IF(VLOOKUP(A2558,Izračun!A:Q,17,0)=0," ",VLOOKUP(A2558,Izračun!A:Q,17,0))</f>
        <v xml:space="preserve"> </v>
      </c>
      <c r="R2558" t="s">
        <v>8710</v>
      </c>
      <c r="S2558" t="str">
        <f ca="1">Izračun!$T$1</f>
        <v>0</v>
      </c>
    </row>
    <row r="2559" spans="1:19" x14ac:dyDescent="0.25">
      <c r="A2559" t="s">
        <v>11338</v>
      </c>
      <c r="B2559" t="s">
        <v>12870</v>
      </c>
      <c r="C2559" t="s">
        <v>8708</v>
      </c>
      <c r="F2559" s="2">
        <f>VLOOKUP(A2559,Izračun!A:J,10,0)</f>
        <v>205.64417599999999</v>
      </c>
      <c r="H2559">
        <f>VLOOKUP(A2559,Izračun!A:F,6,0)</f>
        <v>3</v>
      </c>
      <c r="J2559" t="s">
        <v>14574</v>
      </c>
      <c r="M2559" t="s">
        <v>8709</v>
      </c>
      <c r="Q2559" s="3" t="str">
        <f ca="1">IF(VLOOKUP(A2559,Izračun!A:Q,17,0)=0," ",VLOOKUP(A2559,Izračun!A:Q,17,0))</f>
        <v xml:space="preserve"> </v>
      </c>
      <c r="R2559" t="s">
        <v>8710</v>
      </c>
      <c r="S2559" t="str">
        <f ca="1">Izračun!$T$1</f>
        <v>0</v>
      </c>
    </row>
    <row r="2560" spans="1:19" x14ac:dyDescent="0.25">
      <c r="A2560" t="s">
        <v>12134</v>
      </c>
      <c r="B2560" t="s">
        <v>12762</v>
      </c>
      <c r="C2560" t="s">
        <v>8708</v>
      </c>
      <c r="F2560" s="2">
        <f>VLOOKUP(A2560,Izračun!A:J,10,0)</f>
        <v>175.62144000000001</v>
      </c>
      <c r="H2560">
        <f>VLOOKUP(A2560,Izračun!A:F,6,0)</f>
        <v>27</v>
      </c>
      <c r="J2560" t="s">
        <v>14574</v>
      </c>
      <c r="M2560" t="s">
        <v>8709</v>
      </c>
      <c r="Q2560" s="3">
        <f ca="1">IF(VLOOKUP(A2560,Izračun!A:Q,17,0)=0," ",VLOOKUP(A2560,Izračun!A:Q,17,0))</f>
        <v>164.64509999999999</v>
      </c>
      <c r="R2560" t="s">
        <v>8710</v>
      </c>
      <c r="S2560" t="str">
        <f ca="1">Izračun!$T$1</f>
        <v>0</v>
      </c>
    </row>
    <row r="2561" spans="1:19" x14ac:dyDescent="0.25">
      <c r="A2561" t="s">
        <v>6271</v>
      </c>
      <c r="B2561" t="s">
        <v>13584</v>
      </c>
      <c r="C2561" t="s">
        <v>8708</v>
      </c>
      <c r="F2561" s="2">
        <f>VLOOKUP(A2561,Izračun!A:J,10,0)</f>
        <v>206.44425200000001</v>
      </c>
      <c r="H2561">
        <f>VLOOKUP(A2561,Izračun!A:F,6,0)</f>
        <v>0</v>
      </c>
      <c r="J2561" t="s">
        <v>14574</v>
      </c>
      <c r="M2561" t="s">
        <v>8709</v>
      </c>
      <c r="Q2561" s="3" t="str">
        <f ca="1">IF(VLOOKUP(A2561,Izračun!A:Q,17,0)=0," ",VLOOKUP(A2561,Izračun!A:Q,17,0))</f>
        <v xml:space="preserve"> </v>
      </c>
      <c r="R2561" t="s">
        <v>8710</v>
      </c>
      <c r="S2561" t="str">
        <f ca="1">Izračun!$T$1</f>
        <v>0</v>
      </c>
    </row>
    <row r="2562" spans="1:19" x14ac:dyDescent="0.25">
      <c r="A2562" t="s">
        <v>5664</v>
      </c>
      <c r="B2562" t="s">
        <v>11854</v>
      </c>
      <c r="C2562" t="s">
        <v>8708</v>
      </c>
      <c r="F2562" s="2">
        <f>VLOOKUP(A2562,Izračun!A:J,10,0)</f>
        <v>206.68776399999999</v>
      </c>
      <c r="H2562">
        <f>VLOOKUP(A2562,Izračun!A:F,6,0)</f>
        <v>5</v>
      </c>
      <c r="J2562" t="s">
        <v>14574</v>
      </c>
      <c r="M2562" t="s">
        <v>8709</v>
      </c>
      <c r="Q2562" s="3" t="str">
        <f ca="1">IF(VLOOKUP(A2562,Izračun!A:Q,17,0)=0," ",VLOOKUP(A2562,Izračun!A:Q,17,0))</f>
        <v xml:space="preserve"> </v>
      </c>
      <c r="R2562" t="s">
        <v>8710</v>
      </c>
      <c r="S2562" t="str">
        <f ca="1">Izračun!$T$1</f>
        <v>0</v>
      </c>
    </row>
    <row r="2563" spans="1:19" x14ac:dyDescent="0.25">
      <c r="A2563" t="s">
        <v>11578</v>
      </c>
      <c r="B2563" t="s">
        <v>11780</v>
      </c>
      <c r="C2563" t="s">
        <v>8708</v>
      </c>
      <c r="F2563" s="2">
        <f>VLOOKUP(A2563,Izračun!A:J,10,0)</f>
        <v>207.86237999999997</v>
      </c>
      <c r="H2563">
        <f>VLOOKUP(A2563,Izračun!A:F,6,0)</f>
        <v>2</v>
      </c>
      <c r="J2563" t="s">
        <v>14574</v>
      </c>
      <c r="M2563" t="s">
        <v>8709</v>
      </c>
      <c r="Q2563" s="3">
        <f ca="1">IF(VLOOKUP(A2563,Izračun!A:Q,17,0)=0," ",VLOOKUP(A2563,Izračun!A:Q,17,0))</f>
        <v>204.71294999999998</v>
      </c>
      <c r="R2563" t="s">
        <v>8710</v>
      </c>
      <c r="S2563" t="str">
        <f ca="1">Izračun!$T$1</f>
        <v>0</v>
      </c>
    </row>
    <row r="2564" spans="1:19" x14ac:dyDescent="0.25">
      <c r="A2564" t="s">
        <v>1803</v>
      </c>
      <c r="B2564" t="s">
        <v>9196</v>
      </c>
      <c r="C2564" t="s">
        <v>8708</v>
      </c>
      <c r="F2564" s="2">
        <f>VLOOKUP(A2564,Izračun!A:J,10,0)</f>
        <v>208.16591600000001</v>
      </c>
      <c r="H2564">
        <f>VLOOKUP(A2564,Izračun!A:F,6,0)</f>
        <v>3</v>
      </c>
      <c r="J2564" t="s">
        <v>14574</v>
      </c>
      <c r="M2564" t="s">
        <v>8709</v>
      </c>
      <c r="Q2564" s="3" t="str">
        <f ca="1">IF(VLOOKUP(A2564,Izračun!A:Q,17,0)=0," ",VLOOKUP(A2564,Izračun!A:Q,17,0))</f>
        <v xml:space="preserve"> </v>
      </c>
      <c r="R2564" t="s">
        <v>8710</v>
      </c>
      <c r="S2564" t="str">
        <f ca="1">Izračun!$T$1</f>
        <v>0</v>
      </c>
    </row>
    <row r="2565" spans="1:19" x14ac:dyDescent="0.25">
      <c r="A2565" t="s">
        <v>13253</v>
      </c>
      <c r="B2565" t="s">
        <v>13949</v>
      </c>
      <c r="C2565" t="s">
        <v>8708</v>
      </c>
      <c r="F2565" s="2">
        <f>VLOOKUP(A2565,Izračun!A:J,10,0)</f>
        <v>210.52817759999999</v>
      </c>
      <c r="H2565">
        <f>VLOOKUP(A2565,Izračun!A:F,6,0)</f>
        <v>3</v>
      </c>
      <c r="J2565" t="s">
        <v>14574</v>
      </c>
      <c r="M2565" t="s">
        <v>8709</v>
      </c>
      <c r="Q2565" s="3" t="str">
        <f ca="1">IF(VLOOKUP(A2565,Izračun!A:Q,17,0)=0," ",VLOOKUP(A2565,Izračun!A:Q,17,0))</f>
        <v xml:space="preserve"> </v>
      </c>
      <c r="R2565" t="s">
        <v>8710</v>
      </c>
      <c r="S2565" t="str">
        <f ca="1">Izračun!$T$1</f>
        <v>0</v>
      </c>
    </row>
    <row r="2566" spans="1:19" x14ac:dyDescent="0.25">
      <c r="A2566" t="s">
        <v>52</v>
      </c>
      <c r="B2566" t="s">
        <v>9342</v>
      </c>
      <c r="C2566" t="s">
        <v>8708</v>
      </c>
      <c r="F2566" s="2">
        <f>VLOOKUP(A2566,Izračun!A:J,10,0)</f>
        <v>211.18382999999997</v>
      </c>
      <c r="H2566">
        <f>VLOOKUP(A2566,Izračun!A:F,6,0)</f>
        <v>0</v>
      </c>
      <c r="J2566" t="s">
        <v>14574</v>
      </c>
      <c r="M2566" t="s">
        <v>8709</v>
      </c>
      <c r="Q2566" s="3" t="str">
        <f ca="1">IF(VLOOKUP(A2566,Izračun!A:Q,17,0)=0," ",VLOOKUP(A2566,Izračun!A:Q,17,0))</f>
        <v xml:space="preserve"> </v>
      </c>
      <c r="R2566" t="s">
        <v>8710</v>
      </c>
      <c r="S2566" t="str">
        <f ca="1">Izračun!$T$1</f>
        <v>0</v>
      </c>
    </row>
    <row r="2567" spans="1:19" x14ac:dyDescent="0.25">
      <c r="A2567" t="s">
        <v>5931</v>
      </c>
      <c r="B2567" t="s">
        <v>12770</v>
      </c>
      <c r="C2567" t="s">
        <v>8708</v>
      </c>
      <c r="F2567" s="2">
        <f>VLOOKUP(A2567,Izračun!A:J,10,0)</f>
        <v>212.53863999999999</v>
      </c>
      <c r="H2567">
        <f>VLOOKUP(A2567,Izračun!A:F,6,0)</f>
        <v>25</v>
      </c>
      <c r="J2567" t="s">
        <v>14574</v>
      </c>
      <c r="M2567" t="s">
        <v>8709</v>
      </c>
      <c r="Q2567" s="3" t="str">
        <f ca="1">IF(VLOOKUP(A2567,Izračun!A:Q,17,0)=0," ",VLOOKUP(A2567,Izračun!A:Q,17,0))</f>
        <v xml:space="preserve"> </v>
      </c>
      <c r="R2567" t="s">
        <v>8710</v>
      </c>
      <c r="S2567" t="str">
        <f ca="1">Izračun!$T$1</f>
        <v>0</v>
      </c>
    </row>
    <row r="2568" spans="1:19" x14ac:dyDescent="0.25">
      <c r="A2568" t="s">
        <v>4802</v>
      </c>
      <c r="B2568" t="s">
        <v>12810</v>
      </c>
      <c r="C2568" t="s">
        <v>8708</v>
      </c>
      <c r="F2568" s="2">
        <f>VLOOKUP(A2568,Izračun!A:J,10,0)</f>
        <v>212.804844</v>
      </c>
      <c r="H2568">
        <f>VLOOKUP(A2568,Izračun!A:F,6,0)</f>
        <v>0</v>
      </c>
      <c r="J2568" t="s">
        <v>14574</v>
      </c>
      <c r="M2568" t="s">
        <v>8709</v>
      </c>
      <c r="Q2568" s="3" t="str">
        <f ca="1">IF(VLOOKUP(A2568,Izračun!A:Q,17,0)=0," ",VLOOKUP(A2568,Izračun!A:Q,17,0))</f>
        <v xml:space="preserve"> </v>
      </c>
      <c r="R2568" t="s">
        <v>8710</v>
      </c>
      <c r="S2568" t="str">
        <f ca="1">Izračun!$T$1</f>
        <v>0</v>
      </c>
    </row>
    <row r="2569" spans="1:19" x14ac:dyDescent="0.25">
      <c r="A2569" t="s">
        <v>4213</v>
      </c>
      <c r="B2569" t="s">
        <v>9474</v>
      </c>
      <c r="C2569" t="s">
        <v>8708</v>
      </c>
      <c r="F2569" s="2">
        <f>VLOOKUP(A2569,Izračun!A:J,10,0)</f>
        <v>213.09984</v>
      </c>
      <c r="H2569">
        <f>VLOOKUP(A2569,Izračun!A:F,6,0)</f>
        <v>11</v>
      </c>
      <c r="J2569" t="s">
        <v>14574</v>
      </c>
      <c r="M2569" t="s">
        <v>8709</v>
      </c>
      <c r="Q2569" s="3" t="str">
        <f ca="1">IF(VLOOKUP(A2569,Izračun!A:Q,17,0)=0," ",VLOOKUP(A2569,Izračun!A:Q,17,0))</f>
        <v xml:space="preserve"> </v>
      </c>
      <c r="R2569" t="s">
        <v>8710</v>
      </c>
      <c r="S2569" t="str">
        <f ca="1">Izračun!$T$1</f>
        <v>0</v>
      </c>
    </row>
    <row r="2570" spans="1:19" x14ac:dyDescent="0.25">
      <c r="A2570" t="s">
        <v>3111</v>
      </c>
      <c r="B2570" t="s">
        <v>12372</v>
      </c>
      <c r="C2570" t="s">
        <v>8708</v>
      </c>
      <c r="F2570" s="2">
        <f>VLOOKUP(A2570,Izračun!A:J,10,0)</f>
        <v>213.69605400000003</v>
      </c>
      <c r="H2570">
        <f>VLOOKUP(A2570,Izračun!A:F,6,0)</f>
        <v>0</v>
      </c>
      <c r="J2570" t="s">
        <v>14574</v>
      </c>
      <c r="M2570" t="s">
        <v>8709</v>
      </c>
      <c r="Q2570" s="3" t="str">
        <f ca="1">IF(VLOOKUP(A2570,Izračun!A:Q,17,0)=0," ",VLOOKUP(A2570,Izračun!A:Q,17,0))</f>
        <v xml:space="preserve"> </v>
      </c>
      <c r="R2570" t="s">
        <v>8710</v>
      </c>
      <c r="S2570" t="str">
        <f ca="1">Izračun!$T$1</f>
        <v>0</v>
      </c>
    </row>
    <row r="2571" spans="1:19" x14ac:dyDescent="0.25">
      <c r="A2571" t="s">
        <v>11097</v>
      </c>
      <c r="B2571" t="s">
        <v>12738</v>
      </c>
      <c r="C2571" t="s">
        <v>8708</v>
      </c>
      <c r="F2571" s="2">
        <f>VLOOKUP(A2571,Izračun!A:J,10,0)</f>
        <v>196.75867199999999</v>
      </c>
      <c r="H2571">
        <f>VLOOKUP(A2571,Izračun!A:F,6,0)</f>
        <v>5</v>
      </c>
      <c r="J2571" t="s">
        <v>14574</v>
      </c>
      <c r="M2571" t="s">
        <v>8709</v>
      </c>
      <c r="Q2571" s="3" t="str">
        <f ca="1">IF(VLOOKUP(A2571,Izračun!A:Q,17,0)=0," ",VLOOKUP(A2571,Izračun!A:Q,17,0))</f>
        <v xml:space="preserve"> </v>
      </c>
      <c r="R2571" t="s">
        <v>8710</v>
      </c>
      <c r="S2571" t="str">
        <f ca="1">Izračun!$T$1</f>
        <v>0</v>
      </c>
    </row>
    <row r="2572" spans="1:19" x14ac:dyDescent="0.25">
      <c r="A2572" t="s">
        <v>11438</v>
      </c>
      <c r="B2572" t="s">
        <v>12774</v>
      </c>
      <c r="C2572" t="s">
        <v>8708</v>
      </c>
      <c r="F2572" s="2">
        <f>VLOOKUP(A2572,Izračun!A:J,10,0)</f>
        <v>215.005968</v>
      </c>
      <c r="H2572">
        <f>VLOOKUP(A2572,Izračun!A:F,6,0)</f>
        <v>2</v>
      </c>
      <c r="J2572" t="s">
        <v>14574</v>
      </c>
      <c r="M2572" t="s">
        <v>8709</v>
      </c>
      <c r="Q2572" s="3" t="str">
        <f ca="1">IF(VLOOKUP(A2572,Izračun!A:Q,17,0)=0," ",VLOOKUP(A2572,Izračun!A:Q,17,0))</f>
        <v xml:space="preserve"> </v>
      </c>
      <c r="R2572" t="s">
        <v>8710</v>
      </c>
      <c r="S2572" t="str">
        <f ca="1">Izračun!$T$1</f>
        <v>0</v>
      </c>
    </row>
    <row r="2573" spans="1:19" x14ac:dyDescent="0.25">
      <c r="A2573" t="s">
        <v>7529</v>
      </c>
      <c r="B2573" t="s">
        <v>10456</v>
      </c>
      <c r="C2573" t="s">
        <v>8708</v>
      </c>
      <c r="F2573" s="2">
        <f>VLOOKUP(A2573,Izračun!A:J,10,0)</f>
        <v>224.62181280000001</v>
      </c>
      <c r="H2573">
        <f>VLOOKUP(A2573,Izračun!A:F,6,0)</f>
        <v>0</v>
      </c>
      <c r="J2573" t="s">
        <v>14574</v>
      </c>
      <c r="M2573" t="s">
        <v>8709</v>
      </c>
      <c r="Q2573" s="3" t="str">
        <f ca="1">IF(VLOOKUP(A2573,Izračun!A:Q,17,0)=0," ",VLOOKUP(A2573,Izračun!A:Q,17,0))</f>
        <v xml:space="preserve"> </v>
      </c>
      <c r="R2573" t="s">
        <v>8710</v>
      </c>
      <c r="S2573" t="str">
        <f ca="1">Izračun!$T$1</f>
        <v>0</v>
      </c>
    </row>
    <row r="2574" spans="1:19" x14ac:dyDescent="0.25">
      <c r="A2574" t="s">
        <v>3959</v>
      </c>
      <c r="B2574" t="s">
        <v>9328</v>
      </c>
      <c r="C2574" t="s">
        <v>8708</v>
      </c>
      <c r="F2574" s="2">
        <f>VLOOKUP(A2574,Izračun!A:J,10,0)</f>
        <v>180.072</v>
      </c>
      <c r="H2574">
        <f>VLOOKUP(A2574,Izračun!A:F,6,0)</f>
        <v>6</v>
      </c>
      <c r="J2574" t="s">
        <v>14574</v>
      </c>
      <c r="M2574" t="s">
        <v>8709</v>
      </c>
      <c r="Q2574" s="3">
        <f ca="1">IF(VLOOKUP(A2574,Izračun!A:Q,17,0)=0," ",VLOOKUP(A2574,Izračun!A:Q,17,0))</f>
        <v>168.8175</v>
      </c>
      <c r="R2574" t="s">
        <v>8710</v>
      </c>
      <c r="S2574" t="str">
        <f ca="1">Izračun!$T$1</f>
        <v>0</v>
      </c>
    </row>
    <row r="2575" spans="1:19" x14ac:dyDescent="0.25">
      <c r="A2575" t="s">
        <v>1460</v>
      </c>
      <c r="B2575" t="s">
        <v>13174</v>
      </c>
      <c r="C2575" t="s">
        <v>8708</v>
      </c>
      <c r="F2575" s="2">
        <f>VLOOKUP(A2575,Izračun!A:J,10,0)</f>
        <v>221.00665999999998</v>
      </c>
      <c r="H2575">
        <f>VLOOKUP(A2575,Izračun!A:F,6,0)</f>
        <v>0</v>
      </c>
      <c r="J2575" t="s">
        <v>14574</v>
      </c>
      <c r="M2575" t="s">
        <v>8709</v>
      </c>
      <c r="Q2575" s="3" t="str">
        <f ca="1">IF(VLOOKUP(A2575,Izračun!A:Q,17,0)=0," ",VLOOKUP(A2575,Izračun!A:Q,17,0))</f>
        <v xml:space="preserve"> </v>
      </c>
      <c r="R2575" t="s">
        <v>8710</v>
      </c>
      <c r="S2575" t="str">
        <f ca="1">Izračun!$T$1</f>
        <v>0</v>
      </c>
    </row>
    <row r="2576" spans="1:19" x14ac:dyDescent="0.25">
      <c r="A2576" t="s">
        <v>7530</v>
      </c>
      <c r="B2576" t="s">
        <v>10881</v>
      </c>
      <c r="C2576" t="s">
        <v>8708</v>
      </c>
      <c r="F2576" s="2">
        <f>VLOOKUP(A2576,Izračun!A:J,10,0)</f>
        <v>193.18760999999998</v>
      </c>
      <c r="H2576">
        <f>VLOOKUP(A2576,Izračun!A:F,6,0)</f>
        <v>13</v>
      </c>
      <c r="J2576" t="s">
        <v>14574</v>
      </c>
      <c r="M2576" t="s">
        <v>8709</v>
      </c>
      <c r="Q2576" s="3" t="str">
        <f ca="1">IF(VLOOKUP(A2576,Izračun!A:Q,17,0)=0," ",VLOOKUP(A2576,Izračun!A:Q,17,0))</f>
        <v xml:space="preserve"> </v>
      </c>
      <c r="R2576" t="s">
        <v>8710</v>
      </c>
      <c r="S2576" t="str">
        <f ca="1">Izračun!$T$1</f>
        <v>0</v>
      </c>
    </row>
    <row r="2577" spans="1:19" x14ac:dyDescent="0.25">
      <c r="A2577" t="s">
        <v>12317</v>
      </c>
      <c r="B2577" t="s">
        <v>13347</v>
      </c>
      <c r="C2577" t="s">
        <v>8708</v>
      </c>
      <c r="F2577" s="2">
        <f>VLOOKUP(A2577,Izračun!A:J,10,0)</f>
        <v>222.41637</v>
      </c>
      <c r="H2577">
        <f>VLOOKUP(A2577,Izračun!A:F,6,0)</f>
        <v>4</v>
      </c>
      <c r="J2577" t="s">
        <v>14574</v>
      </c>
      <c r="M2577" t="s">
        <v>8709</v>
      </c>
      <c r="Q2577" s="3" t="str">
        <f ca="1">IF(VLOOKUP(A2577,Izračun!A:Q,17,0)=0," ",VLOOKUP(A2577,Izračun!A:Q,17,0))</f>
        <v xml:space="preserve"> </v>
      </c>
      <c r="R2577" t="s">
        <v>8710</v>
      </c>
      <c r="S2577" t="str">
        <f ca="1">Izračun!$T$1</f>
        <v>0</v>
      </c>
    </row>
    <row r="2578" spans="1:19" x14ac:dyDescent="0.25">
      <c r="A2578" t="s">
        <v>6189</v>
      </c>
      <c r="B2578" t="s">
        <v>10455</v>
      </c>
      <c r="C2578" t="s">
        <v>8708</v>
      </c>
      <c r="F2578" s="2">
        <f>VLOOKUP(A2578,Izračun!A:J,10,0)</f>
        <v>223.95734712000001</v>
      </c>
      <c r="H2578">
        <f>VLOOKUP(A2578,Izračun!A:F,6,0)</f>
        <v>2</v>
      </c>
      <c r="J2578" t="s">
        <v>14574</v>
      </c>
      <c r="M2578" t="s">
        <v>8709</v>
      </c>
      <c r="Q2578" s="3" t="str">
        <f ca="1">IF(VLOOKUP(A2578,Izračun!A:Q,17,0)=0," ",VLOOKUP(A2578,Izračun!A:Q,17,0))</f>
        <v xml:space="preserve"> </v>
      </c>
      <c r="R2578" t="s">
        <v>8710</v>
      </c>
      <c r="S2578" t="str">
        <f ca="1">Izračun!$T$1</f>
        <v>0</v>
      </c>
    </row>
    <row r="2579" spans="1:19" x14ac:dyDescent="0.25">
      <c r="A2579" t="s">
        <v>11491</v>
      </c>
      <c r="B2579" t="s">
        <v>13902</v>
      </c>
      <c r="C2579" t="s">
        <v>8708</v>
      </c>
      <c r="F2579" s="2">
        <f>VLOOKUP(A2579,Izračun!A:J,10,0)</f>
        <v>158.6</v>
      </c>
      <c r="H2579">
        <f>VLOOKUP(A2579,Izračun!A:F,6,0)</f>
        <v>1</v>
      </c>
      <c r="J2579" t="s">
        <v>14574</v>
      </c>
      <c r="M2579" t="s">
        <v>8709</v>
      </c>
      <c r="Q2579" s="3" t="str">
        <f ca="1">IF(VLOOKUP(A2579,Izračun!A:Q,17,0)=0," ",VLOOKUP(A2579,Izračun!A:Q,17,0))</f>
        <v xml:space="preserve"> </v>
      </c>
      <c r="R2579" t="s">
        <v>8710</v>
      </c>
      <c r="S2579" t="str">
        <f ca="1">Izračun!$T$1</f>
        <v>0</v>
      </c>
    </row>
    <row r="2580" spans="1:19" x14ac:dyDescent="0.25">
      <c r="A2580" t="s">
        <v>7748</v>
      </c>
      <c r="B2580" t="s">
        <v>14125</v>
      </c>
      <c r="C2580" t="s">
        <v>8708</v>
      </c>
      <c r="F2580" s="2">
        <f>VLOOKUP(A2580,Izračun!A:J,10,0)</f>
        <v>224.11936799999998</v>
      </c>
      <c r="H2580">
        <f>VLOOKUP(A2580,Izračun!A:F,6,0)</f>
        <v>0</v>
      </c>
      <c r="J2580" t="s">
        <v>14574</v>
      </c>
      <c r="M2580" t="s">
        <v>8709</v>
      </c>
      <c r="Q2580" s="3" t="str">
        <f ca="1">IF(VLOOKUP(A2580,Izračun!A:Q,17,0)=0," ",VLOOKUP(A2580,Izračun!A:Q,17,0))</f>
        <v xml:space="preserve"> </v>
      </c>
      <c r="R2580" t="s">
        <v>8710</v>
      </c>
      <c r="S2580" t="str">
        <f ca="1">Izračun!$T$1</f>
        <v>0</v>
      </c>
    </row>
    <row r="2581" spans="1:19" x14ac:dyDescent="0.25">
      <c r="A2581" t="s">
        <v>13300</v>
      </c>
      <c r="B2581" t="s">
        <v>13572</v>
      </c>
      <c r="C2581" t="s">
        <v>8708</v>
      </c>
      <c r="F2581" s="2">
        <f>VLOOKUP(A2581,Izračun!A:J,10,0)</f>
        <v>225.01191999999998</v>
      </c>
      <c r="H2581">
        <f>VLOOKUP(A2581,Izračun!A:F,6,0)</f>
        <v>7</v>
      </c>
      <c r="J2581" t="s">
        <v>14574</v>
      </c>
      <c r="M2581" t="s">
        <v>8709</v>
      </c>
      <c r="Q2581" s="3" t="str">
        <f ca="1">IF(VLOOKUP(A2581,Izračun!A:Q,17,0)=0," ",VLOOKUP(A2581,Izračun!A:Q,17,0))</f>
        <v xml:space="preserve"> </v>
      </c>
      <c r="R2581" t="s">
        <v>8710</v>
      </c>
      <c r="S2581" t="str">
        <f ca="1">Izračun!$T$1</f>
        <v>0</v>
      </c>
    </row>
    <row r="2582" spans="1:19" x14ac:dyDescent="0.25">
      <c r="A2582" t="s">
        <v>13312</v>
      </c>
      <c r="B2582" t="s">
        <v>13485</v>
      </c>
      <c r="C2582" t="s">
        <v>8708</v>
      </c>
      <c r="F2582" s="2">
        <f>VLOOKUP(A2582,Izračun!A:J,10,0)</f>
        <v>225.01191999999998</v>
      </c>
      <c r="H2582">
        <f>VLOOKUP(A2582,Izračun!A:F,6,0)</f>
        <v>8</v>
      </c>
      <c r="J2582" t="s">
        <v>14574</v>
      </c>
      <c r="M2582" t="s">
        <v>8709</v>
      </c>
      <c r="Q2582" s="3" t="str">
        <f ca="1">IF(VLOOKUP(A2582,Izračun!A:Q,17,0)=0," ",VLOOKUP(A2582,Izračun!A:Q,17,0))</f>
        <v xml:space="preserve"> </v>
      </c>
      <c r="R2582" t="s">
        <v>8710</v>
      </c>
      <c r="S2582" t="str">
        <f ca="1">Izračun!$T$1</f>
        <v>0</v>
      </c>
    </row>
    <row r="2583" spans="1:19" x14ac:dyDescent="0.25">
      <c r="A2583" t="s">
        <v>4401</v>
      </c>
      <c r="B2583" t="s">
        <v>9798</v>
      </c>
      <c r="C2583" t="s">
        <v>8708</v>
      </c>
      <c r="F2583" s="2">
        <f>VLOOKUP(A2583,Izračun!A:J,10,0)</f>
        <v>225.57311999999999</v>
      </c>
      <c r="H2583">
        <f>VLOOKUP(A2583,Izračun!A:F,6,0)</f>
        <v>10</v>
      </c>
      <c r="J2583" t="s">
        <v>14574</v>
      </c>
      <c r="M2583" t="s">
        <v>8709</v>
      </c>
      <c r="Q2583" s="3" t="str">
        <f ca="1">IF(VLOOKUP(A2583,Izračun!A:Q,17,0)=0," ",VLOOKUP(A2583,Izračun!A:Q,17,0))</f>
        <v xml:space="preserve"> </v>
      </c>
      <c r="R2583" t="s">
        <v>8710</v>
      </c>
      <c r="S2583" t="str">
        <f ca="1">Izračun!$T$1</f>
        <v>0</v>
      </c>
    </row>
    <row r="2584" spans="1:19" x14ac:dyDescent="0.25">
      <c r="A2584" t="s">
        <v>12851</v>
      </c>
      <c r="B2584" t="s">
        <v>14055</v>
      </c>
      <c r="C2584" t="s">
        <v>8708</v>
      </c>
      <c r="F2584" s="2">
        <f>VLOOKUP(A2584,Izračun!A:J,10,0)</f>
        <v>223.16825600000001</v>
      </c>
      <c r="H2584">
        <f>VLOOKUP(A2584,Izračun!A:F,6,0)</f>
        <v>7</v>
      </c>
      <c r="J2584" t="s">
        <v>14574</v>
      </c>
      <c r="M2584" t="s">
        <v>8709</v>
      </c>
      <c r="Q2584" s="3" t="str">
        <f ca="1">IF(VLOOKUP(A2584,Izračun!A:Q,17,0)=0," ",VLOOKUP(A2584,Izračun!A:Q,17,0))</f>
        <v xml:space="preserve"> </v>
      </c>
      <c r="R2584" t="s">
        <v>8710</v>
      </c>
      <c r="S2584" t="str">
        <f ca="1">Izračun!$T$1</f>
        <v>0</v>
      </c>
    </row>
    <row r="2585" spans="1:19" x14ac:dyDescent="0.25">
      <c r="A2585" t="s">
        <v>1052</v>
      </c>
      <c r="B2585" t="s">
        <v>13965</v>
      </c>
      <c r="C2585" t="s">
        <v>8708</v>
      </c>
      <c r="F2585" s="2">
        <f>VLOOKUP(A2585,Izračun!A:J,10,0)</f>
        <v>227.60442</v>
      </c>
      <c r="H2585">
        <f>VLOOKUP(A2585,Izračun!A:F,6,0)</f>
        <v>5</v>
      </c>
      <c r="J2585" t="s">
        <v>14574</v>
      </c>
      <c r="M2585" t="s">
        <v>8709</v>
      </c>
      <c r="Q2585" s="3" t="str">
        <f ca="1">IF(VLOOKUP(A2585,Izračun!A:Q,17,0)=0," ",VLOOKUP(A2585,Izračun!A:Q,17,0))</f>
        <v xml:space="preserve"> </v>
      </c>
      <c r="R2585" t="s">
        <v>8710</v>
      </c>
      <c r="S2585" t="str">
        <f ca="1">Izračun!$T$1</f>
        <v>0</v>
      </c>
    </row>
    <row r="2586" spans="1:19" x14ac:dyDescent="0.25">
      <c r="A2586" t="s">
        <v>8453</v>
      </c>
      <c r="B2586" t="s">
        <v>12728</v>
      </c>
      <c r="C2586" t="s">
        <v>8708</v>
      </c>
      <c r="F2586" s="2">
        <f>VLOOKUP(A2586,Izračun!A:J,10,0)</f>
        <v>228.03117599999999</v>
      </c>
      <c r="H2586">
        <f>VLOOKUP(A2586,Izračun!A:F,6,0)</f>
        <v>14</v>
      </c>
      <c r="J2586" t="s">
        <v>14574</v>
      </c>
      <c r="M2586" t="s">
        <v>8709</v>
      </c>
      <c r="Q2586" s="3" t="str">
        <f ca="1">IF(VLOOKUP(A2586,Izračun!A:Q,17,0)=0," ",VLOOKUP(A2586,Izračun!A:Q,17,0))</f>
        <v xml:space="preserve"> </v>
      </c>
      <c r="R2586" t="s">
        <v>8710</v>
      </c>
      <c r="S2586" t="str">
        <f ca="1">Izračun!$T$1</f>
        <v>0</v>
      </c>
    </row>
    <row r="2587" spans="1:19" x14ac:dyDescent="0.25">
      <c r="A2587" t="s">
        <v>5893</v>
      </c>
      <c r="B2587" t="s">
        <v>10883</v>
      </c>
      <c r="C2587" t="s">
        <v>8708</v>
      </c>
      <c r="F2587" s="2">
        <f>VLOOKUP(A2587,Izračun!A:J,10,0)</f>
        <v>228.69693000000001</v>
      </c>
      <c r="H2587">
        <f>VLOOKUP(A2587,Izračun!A:F,6,0)</f>
        <v>2</v>
      </c>
      <c r="J2587" t="s">
        <v>14574</v>
      </c>
      <c r="M2587" t="s">
        <v>8709</v>
      </c>
      <c r="Q2587" s="3" t="str">
        <f ca="1">IF(VLOOKUP(A2587,Izračun!A:Q,17,0)=0," ",VLOOKUP(A2587,Izračun!A:Q,17,0))</f>
        <v xml:space="preserve"> </v>
      </c>
      <c r="R2587" t="s">
        <v>8710</v>
      </c>
      <c r="S2587" t="str">
        <f ca="1">Izračun!$T$1</f>
        <v>0</v>
      </c>
    </row>
    <row r="2588" spans="1:19" x14ac:dyDescent="0.25">
      <c r="A2588" t="s">
        <v>3087</v>
      </c>
      <c r="B2588" t="s">
        <v>9323</v>
      </c>
      <c r="C2588" t="s">
        <v>8708</v>
      </c>
      <c r="F2588" s="2">
        <f>VLOOKUP(A2588,Izračun!A:J,10,0)</f>
        <v>150.58118400000001</v>
      </c>
      <c r="H2588">
        <f>VLOOKUP(A2588,Izračun!A:F,6,0)</f>
        <v>8</v>
      </c>
      <c r="J2588" t="s">
        <v>14574</v>
      </c>
      <c r="M2588" t="s">
        <v>8709</v>
      </c>
      <c r="Q2588" s="3">
        <f ca="1">IF(VLOOKUP(A2588,Izračun!A:Q,17,0)=0," ",VLOOKUP(A2588,Izračun!A:Q,17,0))</f>
        <v>141.16986</v>
      </c>
      <c r="R2588" t="s">
        <v>8710</v>
      </c>
      <c r="S2588" t="str">
        <f ca="1">Izračun!$T$1</f>
        <v>0</v>
      </c>
    </row>
    <row r="2589" spans="1:19" x14ac:dyDescent="0.25">
      <c r="A2589" t="s">
        <v>3885</v>
      </c>
      <c r="B2589" t="s">
        <v>10457</v>
      </c>
      <c r="C2589" t="s">
        <v>8708</v>
      </c>
      <c r="F2589" s="2">
        <f>VLOOKUP(A2589,Izračun!A:J,10,0)</f>
        <v>215.42613599999999</v>
      </c>
      <c r="H2589">
        <f>VLOOKUP(A2589,Izračun!A:F,6,0)</f>
        <v>10</v>
      </c>
      <c r="J2589" t="s">
        <v>14574</v>
      </c>
      <c r="M2589" t="s">
        <v>8709</v>
      </c>
      <c r="Q2589" s="3" t="str">
        <f ca="1">IF(VLOOKUP(A2589,Izračun!A:Q,17,0)=0," ",VLOOKUP(A2589,Izračun!A:Q,17,0))</f>
        <v xml:space="preserve"> </v>
      </c>
      <c r="R2589" t="s">
        <v>8710</v>
      </c>
      <c r="S2589" t="str">
        <f ca="1">Izračun!$T$1</f>
        <v>0</v>
      </c>
    </row>
    <row r="2590" spans="1:19" x14ac:dyDescent="0.25">
      <c r="A2590" t="s">
        <v>12081</v>
      </c>
      <c r="B2590" t="s">
        <v>13911</v>
      </c>
      <c r="C2590" t="s">
        <v>8708</v>
      </c>
      <c r="F2590" s="2">
        <f>VLOOKUP(A2590,Izračun!A:J,10,0)</f>
        <v>232.50149999999999</v>
      </c>
      <c r="H2590">
        <f>VLOOKUP(A2590,Izračun!A:F,6,0)</f>
        <v>11</v>
      </c>
      <c r="J2590" t="s">
        <v>14574</v>
      </c>
      <c r="M2590" t="s">
        <v>8709</v>
      </c>
      <c r="Q2590" s="3" t="str">
        <f ca="1">IF(VLOOKUP(A2590,Izračun!A:Q,17,0)=0," ",VLOOKUP(A2590,Izračun!A:Q,17,0))</f>
        <v xml:space="preserve"> </v>
      </c>
      <c r="R2590" t="s">
        <v>8710</v>
      </c>
      <c r="S2590" t="str">
        <f ca="1">Izračun!$T$1</f>
        <v>0</v>
      </c>
    </row>
    <row r="2591" spans="1:19" x14ac:dyDescent="0.25">
      <c r="A2591" t="s">
        <v>3114</v>
      </c>
      <c r="B2591" t="s">
        <v>10454</v>
      </c>
      <c r="C2591" t="s">
        <v>8708</v>
      </c>
      <c r="F2591" s="2">
        <f>VLOOKUP(A2591,Izračun!A:J,10,0)</f>
        <v>228.03117599999999</v>
      </c>
      <c r="H2591">
        <f>VLOOKUP(A2591,Izračun!A:F,6,0)</f>
        <v>13</v>
      </c>
      <c r="J2591" t="s">
        <v>14574</v>
      </c>
      <c r="M2591" t="s">
        <v>8709</v>
      </c>
      <c r="Q2591" s="3" t="str">
        <f ca="1">IF(VLOOKUP(A2591,Izračun!A:Q,17,0)=0," ",VLOOKUP(A2591,Izračun!A:Q,17,0))</f>
        <v xml:space="preserve"> </v>
      </c>
      <c r="R2591" t="s">
        <v>8710</v>
      </c>
      <c r="S2591" t="str">
        <f ca="1">Izračun!$T$1</f>
        <v>0</v>
      </c>
    </row>
    <row r="2592" spans="1:19" x14ac:dyDescent="0.25">
      <c r="A2592" t="s">
        <v>1789</v>
      </c>
      <c r="B2592" t="s">
        <v>9167</v>
      </c>
      <c r="C2592" t="s">
        <v>8708</v>
      </c>
      <c r="F2592" s="2">
        <f>VLOOKUP(A2592,Izračun!A:J,10,0)</f>
        <v>233.7398</v>
      </c>
      <c r="H2592">
        <f>VLOOKUP(A2592,Izračun!A:F,6,0)</f>
        <v>0</v>
      </c>
      <c r="J2592" t="s">
        <v>14574</v>
      </c>
      <c r="M2592" t="s">
        <v>8709</v>
      </c>
      <c r="Q2592" s="3" t="str">
        <f ca="1">IF(VLOOKUP(A2592,Izračun!A:Q,17,0)=0," ",VLOOKUP(A2592,Izračun!A:Q,17,0))</f>
        <v xml:space="preserve"> </v>
      </c>
      <c r="R2592" t="s">
        <v>8710</v>
      </c>
      <c r="S2592" t="str">
        <f ca="1">Izračun!$T$1</f>
        <v>0</v>
      </c>
    </row>
    <row r="2593" spans="1:19" x14ac:dyDescent="0.25">
      <c r="A2593" t="s">
        <v>11633</v>
      </c>
      <c r="B2593" t="s">
        <v>13202</v>
      </c>
      <c r="C2593" t="s">
        <v>8708</v>
      </c>
      <c r="F2593" s="2">
        <f>VLOOKUP(A2593,Izračun!A:J,10,0)</f>
        <v>234.18143999999998</v>
      </c>
      <c r="H2593">
        <f>VLOOKUP(A2593,Izračun!A:F,6,0)</f>
        <v>2</v>
      </c>
      <c r="J2593" t="s">
        <v>14574</v>
      </c>
      <c r="M2593" t="s">
        <v>8709</v>
      </c>
      <c r="Q2593" s="3">
        <f ca="1">IF(VLOOKUP(A2593,Izračun!A:Q,17,0)=0," ",VLOOKUP(A2593,Izračun!A:Q,17,0))</f>
        <v>219.54509999999996</v>
      </c>
      <c r="R2593" t="s">
        <v>8710</v>
      </c>
      <c r="S2593" t="str">
        <f ca="1">Izračun!$T$1</f>
        <v>0</v>
      </c>
    </row>
    <row r="2594" spans="1:19" x14ac:dyDescent="0.25">
      <c r="A2594" t="s">
        <v>7321</v>
      </c>
      <c r="B2594" t="s">
        <v>10461</v>
      </c>
      <c r="C2594" t="s">
        <v>8708</v>
      </c>
      <c r="F2594" s="2">
        <f>VLOOKUP(A2594,Izračun!A:J,10,0)</f>
        <v>219.26767199999998</v>
      </c>
      <c r="H2594">
        <f>VLOOKUP(A2594,Izračun!A:F,6,0)</f>
        <v>20</v>
      </c>
      <c r="J2594" t="s">
        <v>14574</v>
      </c>
      <c r="M2594" t="s">
        <v>8709</v>
      </c>
      <c r="Q2594" s="3" t="str">
        <f ca="1">IF(VLOOKUP(A2594,Izračun!A:Q,17,0)=0," ",VLOOKUP(A2594,Izračun!A:Q,17,0))</f>
        <v xml:space="preserve"> </v>
      </c>
      <c r="R2594" t="s">
        <v>8710</v>
      </c>
      <c r="S2594" t="str">
        <f ca="1">Izračun!$T$1</f>
        <v>0</v>
      </c>
    </row>
    <row r="2595" spans="1:19" x14ac:dyDescent="0.25">
      <c r="A2595" t="s">
        <v>7323</v>
      </c>
      <c r="B2595" t="s">
        <v>13176</v>
      </c>
      <c r="C2595" t="s">
        <v>8708</v>
      </c>
      <c r="F2595" s="2">
        <f>VLOOKUP(A2595,Izračun!A:J,10,0)</f>
        <v>238.22208000000001</v>
      </c>
      <c r="H2595">
        <f>VLOOKUP(A2595,Izračun!A:F,6,0)</f>
        <v>0</v>
      </c>
      <c r="J2595" t="s">
        <v>14574</v>
      </c>
      <c r="M2595" t="s">
        <v>8709</v>
      </c>
      <c r="Q2595" s="3" t="str">
        <f ca="1">IF(VLOOKUP(A2595,Izračun!A:Q,17,0)=0," ",VLOOKUP(A2595,Izračun!A:Q,17,0))</f>
        <v xml:space="preserve"> </v>
      </c>
      <c r="R2595" t="s">
        <v>8710</v>
      </c>
      <c r="S2595" t="str">
        <f ca="1">Izračun!$T$1</f>
        <v>0</v>
      </c>
    </row>
    <row r="2596" spans="1:19" x14ac:dyDescent="0.25">
      <c r="A2596" t="s">
        <v>5666</v>
      </c>
      <c r="B2596" t="s">
        <v>11998</v>
      </c>
      <c r="C2596" t="s">
        <v>8708</v>
      </c>
      <c r="F2596" s="2">
        <f>VLOOKUP(A2596,Izračun!A:J,10,0)</f>
        <v>239.64679599999999</v>
      </c>
      <c r="H2596">
        <f>VLOOKUP(A2596,Izračun!A:F,6,0)</f>
        <v>0</v>
      </c>
      <c r="J2596" t="s">
        <v>14574</v>
      </c>
      <c r="M2596" t="s">
        <v>8709</v>
      </c>
      <c r="Q2596" s="3" t="str">
        <f ca="1">IF(VLOOKUP(A2596,Izračun!A:Q,17,0)=0," ",VLOOKUP(A2596,Izračun!A:Q,17,0))</f>
        <v xml:space="preserve"> </v>
      </c>
      <c r="R2596" t="s">
        <v>8710</v>
      </c>
      <c r="S2596" t="str">
        <f ca="1">Izračun!$T$1</f>
        <v>0</v>
      </c>
    </row>
    <row r="2597" spans="1:19" x14ac:dyDescent="0.25">
      <c r="A2597" t="s">
        <v>7133</v>
      </c>
      <c r="B2597" t="s">
        <v>12804</v>
      </c>
      <c r="C2597" t="s">
        <v>8708</v>
      </c>
      <c r="F2597" s="2">
        <f>VLOOKUP(A2597,Izračun!A:J,10,0)</f>
        <v>240.03597600000001</v>
      </c>
      <c r="H2597">
        <f>VLOOKUP(A2597,Izračun!A:F,6,0)</f>
        <v>0</v>
      </c>
      <c r="J2597" t="s">
        <v>14574</v>
      </c>
      <c r="M2597" t="s">
        <v>8709</v>
      </c>
      <c r="Q2597" s="3" t="str">
        <f ca="1">IF(VLOOKUP(A2597,Izračun!A:Q,17,0)=0," ",VLOOKUP(A2597,Izračun!A:Q,17,0))</f>
        <v xml:space="preserve"> </v>
      </c>
      <c r="R2597" t="s">
        <v>8710</v>
      </c>
      <c r="S2597" t="str">
        <f ca="1">Izračun!$T$1</f>
        <v>0</v>
      </c>
    </row>
    <row r="2598" spans="1:19" x14ac:dyDescent="0.25">
      <c r="A2598" t="s">
        <v>7702</v>
      </c>
      <c r="B2598" t="s">
        <v>10460</v>
      </c>
      <c r="C2598" t="s">
        <v>8708</v>
      </c>
      <c r="F2598" s="2">
        <f>VLOOKUP(A2598,Izračun!A:J,10,0)</f>
        <v>241.49960999999996</v>
      </c>
      <c r="H2598">
        <f>VLOOKUP(A2598,Izračun!A:F,6,0)</f>
        <v>16</v>
      </c>
      <c r="J2598" t="s">
        <v>14574</v>
      </c>
      <c r="M2598" t="s">
        <v>8709</v>
      </c>
      <c r="Q2598" s="3" t="str">
        <f ca="1">IF(VLOOKUP(A2598,Izračun!A:Q,17,0)=0," ",VLOOKUP(A2598,Izračun!A:Q,17,0))</f>
        <v xml:space="preserve"> </v>
      </c>
      <c r="R2598" t="s">
        <v>8710</v>
      </c>
      <c r="S2598" t="str">
        <f ca="1">Izračun!$T$1</f>
        <v>0</v>
      </c>
    </row>
    <row r="2599" spans="1:19" x14ac:dyDescent="0.25">
      <c r="A2599" t="s">
        <v>11299</v>
      </c>
      <c r="B2599" t="s">
        <v>12347</v>
      </c>
      <c r="C2599" t="s">
        <v>8708</v>
      </c>
      <c r="F2599" s="2">
        <f>VLOOKUP(A2599,Izračun!A:J,10,0)</f>
        <v>242.737056</v>
      </c>
      <c r="H2599">
        <f>VLOOKUP(A2599,Izračun!A:F,6,0)</f>
        <v>6</v>
      </c>
      <c r="J2599" t="s">
        <v>14574</v>
      </c>
      <c r="M2599" t="s">
        <v>8709</v>
      </c>
      <c r="Q2599" s="3" t="str">
        <f ca="1">IF(VLOOKUP(A2599,Izračun!A:Q,17,0)=0," ",VLOOKUP(A2599,Izračun!A:Q,17,0))</f>
        <v xml:space="preserve"> </v>
      </c>
      <c r="R2599" t="s">
        <v>8710</v>
      </c>
      <c r="S2599" t="str">
        <f ca="1">Izračun!$T$1</f>
        <v>0</v>
      </c>
    </row>
    <row r="2600" spans="1:19" x14ac:dyDescent="0.25">
      <c r="A2600" t="s">
        <v>4215</v>
      </c>
      <c r="B2600" t="s">
        <v>9473</v>
      </c>
      <c r="C2600" t="s">
        <v>8708</v>
      </c>
      <c r="F2600" s="2">
        <f>VLOOKUP(A2600,Izračun!A:J,10,0)</f>
        <v>243.53932799999998</v>
      </c>
      <c r="H2600">
        <f>VLOOKUP(A2600,Izračun!A:F,6,0)</f>
        <v>16</v>
      </c>
      <c r="J2600" t="s">
        <v>14574</v>
      </c>
      <c r="M2600" t="s">
        <v>8709</v>
      </c>
      <c r="Q2600" s="3" t="str">
        <f ca="1">IF(VLOOKUP(A2600,Izračun!A:Q,17,0)=0," ",VLOOKUP(A2600,Izračun!A:Q,17,0))</f>
        <v xml:space="preserve"> </v>
      </c>
      <c r="R2600" t="s">
        <v>8710</v>
      </c>
      <c r="S2600" t="str">
        <f ca="1">Izračun!$T$1</f>
        <v>0</v>
      </c>
    </row>
    <row r="2601" spans="1:19" x14ac:dyDescent="0.25">
      <c r="A2601" t="s">
        <v>4509</v>
      </c>
      <c r="B2601" t="s">
        <v>10877</v>
      </c>
      <c r="C2601" t="s">
        <v>8708</v>
      </c>
      <c r="F2601" s="2">
        <f>VLOOKUP(A2601,Izračun!A:J,10,0)</f>
        <v>219.26767199999998</v>
      </c>
      <c r="H2601">
        <f>VLOOKUP(A2601,Izračun!A:F,6,0)</f>
        <v>6</v>
      </c>
      <c r="J2601" t="s">
        <v>14574</v>
      </c>
      <c r="M2601" t="s">
        <v>8709</v>
      </c>
      <c r="Q2601" s="3" t="str">
        <f ca="1">IF(VLOOKUP(A2601,Izračun!A:Q,17,0)=0," ",VLOOKUP(A2601,Izračun!A:Q,17,0))</f>
        <v xml:space="preserve"> </v>
      </c>
      <c r="R2601" t="s">
        <v>8710</v>
      </c>
      <c r="S2601" t="str">
        <f ca="1">Izračun!$T$1</f>
        <v>0</v>
      </c>
    </row>
    <row r="2602" spans="1:19" x14ac:dyDescent="0.25">
      <c r="A2602" t="s">
        <v>5114</v>
      </c>
      <c r="B2602" t="s">
        <v>10887</v>
      </c>
      <c r="C2602" t="s">
        <v>8708</v>
      </c>
      <c r="F2602" s="2">
        <f>VLOOKUP(A2602,Izračun!A:J,10,0)</f>
        <v>245.33009280000002</v>
      </c>
      <c r="H2602">
        <f>VLOOKUP(A2602,Izračun!A:F,6,0)</f>
        <v>1</v>
      </c>
      <c r="J2602" t="s">
        <v>14574</v>
      </c>
      <c r="M2602" t="s">
        <v>8709</v>
      </c>
      <c r="Q2602" s="3" t="str">
        <f ca="1">IF(VLOOKUP(A2602,Izračun!A:Q,17,0)=0," ",VLOOKUP(A2602,Izračun!A:Q,17,0))</f>
        <v xml:space="preserve"> </v>
      </c>
      <c r="R2602" t="s">
        <v>8710</v>
      </c>
      <c r="S2602" t="str">
        <f ca="1">Izračun!$T$1</f>
        <v>0</v>
      </c>
    </row>
    <row r="2603" spans="1:19" x14ac:dyDescent="0.25">
      <c r="A2603" t="s">
        <v>7625</v>
      </c>
      <c r="B2603" t="s">
        <v>9334</v>
      </c>
      <c r="C2603" t="s">
        <v>8708</v>
      </c>
      <c r="F2603" s="2">
        <f>VLOOKUP(A2603,Izračun!A:J,10,0)</f>
        <v>245.71776000000003</v>
      </c>
      <c r="H2603">
        <f>VLOOKUP(A2603,Izračun!A:F,6,0)</f>
        <v>0</v>
      </c>
      <c r="J2603" t="s">
        <v>14574</v>
      </c>
      <c r="M2603" t="s">
        <v>8709</v>
      </c>
      <c r="Q2603" s="3">
        <f ca="1">IF(VLOOKUP(A2603,Izračun!A:Q,17,0)=0," ",VLOOKUP(A2603,Izračun!A:Q,17,0))</f>
        <v>230.3604</v>
      </c>
      <c r="R2603" t="s">
        <v>8710</v>
      </c>
      <c r="S2603" t="str">
        <f ca="1">Izračun!$T$1</f>
        <v>0</v>
      </c>
    </row>
    <row r="2604" spans="1:19" x14ac:dyDescent="0.25">
      <c r="A2604" t="s">
        <v>11441</v>
      </c>
      <c r="B2604" t="s">
        <v>12361</v>
      </c>
      <c r="C2604" t="s">
        <v>8708</v>
      </c>
      <c r="F2604" s="2">
        <f>VLOOKUP(A2604,Izračun!A:J,10,0)</f>
        <v>229.42160999999999</v>
      </c>
      <c r="H2604">
        <f>VLOOKUP(A2604,Izračun!A:F,6,0)</f>
        <v>29</v>
      </c>
      <c r="J2604" t="s">
        <v>14574</v>
      </c>
      <c r="M2604" t="s">
        <v>8709</v>
      </c>
      <c r="Q2604" s="3" t="str">
        <f ca="1">IF(VLOOKUP(A2604,Izračun!A:Q,17,0)=0," ",VLOOKUP(A2604,Izračun!A:Q,17,0))</f>
        <v xml:space="preserve"> </v>
      </c>
      <c r="R2604" t="s">
        <v>8710</v>
      </c>
      <c r="S2604" t="str">
        <f ca="1">Izračun!$T$1</f>
        <v>0</v>
      </c>
    </row>
    <row r="2605" spans="1:19" x14ac:dyDescent="0.25">
      <c r="A2605" t="s">
        <v>7223</v>
      </c>
      <c r="B2605" t="s">
        <v>13928</v>
      </c>
      <c r="C2605" t="s">
        <v>8708</v>
      </c>
      <c r="F2605" s="2">
        <f>VLOOKUP(A2605,Izračun!A:J,10,0)</f>
        <v>248.60550000000001</v>
      </c>
      <c r="H2605">
        <f>VLOOKUP(A2605,Izračun!A:F,6,0)</f>
        <v>3</v>
      </c>
      <c r="J2605" t="s">
        <v>14574</v>
      </c>
      <c r="M2605" t="s">
        <v>8709</v>
      </c>
      <c r="Q2605" s="3" t="str">
        <f ca="1">IF(VLOOKUP(A2605,Izračun!A:Q,17,0)=0," ",VLOOKUP(A2605,Izračun!A:Q,17,0))</f>
        <v xml:space="preserve"> </v>
      </c>
      <c r="R2605" t="s">
        <v>8710</v>
      </c>
      <c r="S2605" t="str">
        <f ca="1">Izračun!$T$1</f>
        <v>0</v>
      </c>
    </row>
    <row r="2606" spans="1:19" x14ac:dyDescent="0.25">
      <c r="A2606" t="s">
        <v>3108</v>
      </c>
      <c r="B2606" t="s">
        <v>13580</v>
      </c>
      <c r="C2606" t="s">
        <v>8708</v>
      </c>
      <c r="F2606" s="2">
        <f>VLOOKUP(A2606,Izračun!A:J,10,0)</f>
        <v>248.74458000000001</v>
      </c>
      <c r="H2606">
        <f>VLOOKUP(A2606,Izračun!A:F,6,0)</f>
        <v>0</v>
      </c>
      <c r="J2606" t="s">
        <v>14574</v>
      </c>
      <c r="M2606" t="s">
        <v>8709</v>
      </c>
      <c r="Q2606" s="3" t="str">
        <f ca="1">IF(VLOOKUP(A2606,Izračun!A:Q,17,0)=0," ",VLOOKUP(A2606,Izračun!A:Q,17,0))</f>
        <v xml:space="preserve"> </v>
      </c>
      <c r="R2606" t="s">
        <v>8710</v>
      </c>
      <c r="S2606" t="str">
        <f ca="1">Izračun!$T$1</f>
        <v>0</v>
      </c>
    </row>
    <row r="2607" spans="1:19" x14ac:dyDescent="0.25">
      <c r="A2607" t="s">
        <v>6605</v>
      </c>
      <c r="B2607" t="s">
        <v>9345</v>
      </c>
      <c r="C2607" t="s">
        <v>8708</v>
      </c>
      <c r="F2607" s="2">
        <f>VLOOKUP(A2607,Izračun!A:J,10,0)</f>
        <v>235.64177999999998</v>
      </c>
      <c r="H2607">
        <f>VLOOKUP(A2607,Izračun!A:F,6,0)</f>
        <v>38</v>
      </c>
      <c r="J2607" t="s">
        <v>14574</v>
      </c>
      <c r="M2607" t="s">
        <v>8709</v>
      </c>
      <c r="Q2607" s="3" t="str">
        <f ca="1">IF(VLOOKUP(A2607,Izračun!A:Q,17,0)=0," ",VLOOKUP(A2607,Izračun!A:Q,17,0))</f>
        <v xml:space="preserve"> </v>
      </c>
      <c r="R2607" t="s">
        <v>8710</v>
      </c>
      <c r="S2607" t="str">
        <f ca="1">Izračun!$T$1</f>
        <v>0</v>
      </c>
    </row>
    <row r="2608" spans="1:19" x14ac:dyDescent="0.25">
      <c r="A2608" t="s">
        <v>9776</v>
      </c>
      <c r="B2608" t="s">
        <v>10914</v>
      </c>
      <c r="C2608" t="s">
        <v>8708</v>
      </c>
      <c r="F2608" s="2">
        <f>VLOOKUP(A2608,Izračun!A:J,10,0)</f>
        <v>251.88900799999999</v>
      </c>
      <c r="H2608">
        <f>VLOOKUP(A2608,Izračun!A:F,6,0)</f>
        <v>0</v>
      </c>
      <c r="J2608" t="s">
        <v>14574</v>
      </c>
      <c r="M2608" t="s">
        <v>8709</v>
      </c>
      <c r="Q2608" s="3" t="str">
        <f ca="1">IF(VLOOKUP(A2608,Izračun!A:Q,17,0)=0," ",VLOOKUP(A2608,Izračun!A:Q,17,0))</f>
        <v xml:space="preserve"> </v>
      </c>
      <c r="R2608" t="s">
        <v>8710</v>
      </c>
      <c r="S2608" t="str">
        <f ca="1">Izračun!$T$1</f>
        <v>0</v>
      </c>
    </row>
    <row r="2609" spans="1:19" x14ac:dyDescent="0.25">
      <c r="A2609" t="s">
        <v>7700</v>
      </c>
      <c r="B2609" t="s">
        <v>10459</v>
      </c>
      <c r="C2609" t="s">
        <v>8708</v>
      </c>
      <c r="F2609" s="2">
        <f>VLOOKUP(A2609,Izračun!A:J,10,0)</f>
        <v>253.60140000000001</v>
      </c>
      <c r="H2609">
        <f>VLOOKUP(A2609,Izračun!A:F,6,0)</f>
        <v>3</v>
      </c>
      <c r="J2609" t="s">
        <v>14574</v>
      </c>
      <c r="M2609" t="s">
        <v>8709</v>
      </c>
      <c r="Q2609" s="3" t="str">
        <f ca="1">IF(VLOOKUP(A2609,Izračun!A:Q,17,0)=0," ",VLOOKUP(A2609,Izračun!A:Q,17,0))</f>
        <v xml:space="preserve"> </v>
      </c>
      <c r="R2609" t="s">
        <v>8710</v>
      </c>
      <c r="S2609" t="str">
        <f ca="1">Izračun!$T$1</f>
        <v>0</v>
      </c>
    </row>
    <row r="2610" spans="1:19" x14ac:dyDescent="0.25">
      <c r="A2610" t="s">
        <v>5838</v>
      </c>
      <c r="B2610" t="s">
        <v>10458</v>
      </c>
      <c r="C2610" t="s">
        <v>8708</v>
      </c>
      <c r="F2610" s="2">
        <f>VLOOKUP(A2610,Izračun!A:J,10,0)</f>
        <v>255.162024</v>
      </c>
      <c r="H2610">
        <f>VLOOKUP(A2610,Izračun!A:F,6,0)</f>
        <v>2</v>
      </c>
      <c r="J2610" t="s">
        <v>14574</v>
      </c>
      <c r="M2610" t="s">
        <v>8709</v>
      </c>
      <c r="Q2610" s="3" t="str">
        <f ca="1">IF(VLOOKUP(A2610,Izračun!A:Q,17,0)=0," ",VLOOKUP(A2610,Izračun!A:Q,17,0))</f>
        <v xml:space="preserve"> </v>
      </c>
      <c r="R2610" t="s">
        <v>8710</v>
      </c>
      <c r="S2610" t="str">
        <f ca="1">Izračun!$T$1</f>
        <v>0</v>
      </c>
    </row>
    <row r="2611" spans="1:19" x14ac:dyDescent="0.25">
      <c r="A2611" t="s">
        <v>9908</v>
      </c>
      <c r="B2611" t="s">
        <v>10216</v>
      </c>
      <c r="C2611" t="s">
        <v>8708</v>
      </c>
      <c r="F2611" s="2">
        <f>VLOOKUP(A2611,Izračun!A:J,10,0)</f>
        <v>257.54468399999996</v>
      </c>
      <c r="H2611">
        <f>VLOOKUP(A2611,Izračun!A:F,6,0)</f>
        <v>0</v>
      </c>
      <c r="J2611" t="s">
        <v>14574</v>
      </c>
      <c r="M2611" t="s">
        <v>8709</v>
      </c>
      <c r="Q2611" s="3" t="str">
        <f ca="1">IF(VLOOKUP(A2611,Izračun!A:Q,17,0)=0," ",VLOOKUP(A2611,Izračun!A:Q,17,0))</f>
        <v xml:space="preserve"> </v>
      </c>
      <c r="R2611" t="s">
        <v>8710</v>
      </c>
      <c r="S2611" t="str">
        <f ca="1">Izračun!$T$1</f>
        <v>0</v>
      </c>
    </row>
    <row r="2612" spans="1:19" x14ac:dyDescent="0.25">
      <c r="A2612" t="s">
        <v>7627</v>
      </c>
      <c r="B2612" t="s">
        <v>9335</v>
      </c>
      <c r="C2612" t="s">
        <v>8708</v>
      </c>
      <c r="F2612" s="2">
        <f>VLOOKUP(A2612,Izračun!A:J,10,0)</f>
        <v>257.63823360000004</v>
      </c>
      <c r="H2612">
        <f>VLOOKUP(A2612,Izračun!A:F,6,0)</f>
        <v>4</v>
      </c>
      <c r="J2612" t="s">
        <v>14574</v>
      </c>
      <c r="M2612" t="s">
        <v>8709</v>
      </c>
      <c r="Q2612" s="3">
        <f ca="1">IF(VLOOKUP(A2612,Izračun!A:Q,17,0)=0," ",VLOOKUP(A2612,Izračun!A:Q,17,0))</f>
        <v>241.535844</v>
      </c>
      <c r="R2612" t="s">
        <v>8710</v>
      </c>
      <c r="S2612" t="str">
        <f ca="1">Izračun!$T$1</f>
        <v>0</v>
      </c>
    </row>
    <row r="2613" spans="1:19" x14ac:dyDescent="0.25">
      <c r="A2613" t="s">
        <v>3894</v>
      </c>
      <c r="B2613" t="s">
        <v>10938</v>
      </c>
      <c r="C2613" t="s">
        <v>8708</v>
      </c>
      <c r="F2613" s="2">
        <f>VLOOKUP(A2613,Izračun!A:J,10,0)</f>
        <v>258.40332000000001</v>
      </c>
      <c r="H2613">
        <f>VLOOKUP(A2613,Izračun!A:F,6,0)</f>
        <v>2</v>
      </c>
      <c r="J2613" t="s">
        <v>14574</v>
      </c>
      <c r="M2613" t="s">
        <v>8709</v>
      </c>
      <c r="Q2613" s="3" t="str">
        <f ca="1">IF(VLOOKUP(A2613,Izračun!A:Q,17,0)=0," ",VLOOKUP(A2613,Izračun!A:Q,17,0))</f>
        <v xml:space="preserve"> </v>
      </c>
      <c r="R2613" t="s">
        <v>8710</v>
      </c>
      <c r="S2613" t="str">
        <f ca="1">Izračun!$T$1</f>
        <v>0</v>
      </c>
    </row>
    <row r="2614" spans="1:19" x14ac:dyDescent="0.25">
      <c r="A2614" t="s">
        <v>8540</v>
      </c>
      <c r="B2614" t="s">
        <v>10939</v>
      </c>
      <c r="C2614" t="s">
        <v>8708</v>
      </c>
      <c r="F2614" s="2">
        <f>VLOOKUP(A2614,Izračun!A:J,10,0)</f>
        <v>241.49960999999996</v>
      </c>
      <c r="H2614">
        <f>VLOOKUP(A2614,Izračun!A:F,6,0)</f>
        <v>9</v>
      </c>
      <c r="J2614" t="s">
        <v>14574</v>
      </c>
      <c r="M2614" t="s">
        <v>8709</v>
      </c>
      <c r="Q2614" s="3" t="str">
        <f ca="1">IF(VLOOKUP(A2614,Izračun!A:Q,17,0)=0," ",VLOOKUP(A2614,Izračun!A:Q,17,0))</f>
        <v xml:space="preserve"> </v>
      </c>
      <c r="R2614" t="s">
        <v>8710</v>
      </c>
      <c r="S2614" t="str">
        <f ca="1">Izračun!$T$1</f>
        <v>0</v>
      </c>
    </row>
    <row r="2615" spans="1:19" x14ac:dyDescent="0.25">
      <c r="A2615" t="s">
        <v>8450</v>
      </c>
      <c r="B2615" t="s">
        <v>12857</v>
      </c>
      <c r="C2615" t="s">
        <v>8708</v>
      </c>
      <c r="F2615" s="2">
        <f>VLOOKUP(A2615,Izračun!A:J,10,0)</f>
        <v>258.823488</v>
      </c>
      <c r="H2615">
        <f>VLOOKUP(A2615,Izračun!A:F,6,0)</f>
        <v>4</v>
      </c>
      <c r="J2615" t="s">
        <v>14574</v>
      </c>
      <c r="M2615" t="s">
        <v>8709</v>
      </c>
      <c r="Q2615" s="3" t="str">
        <f ca="1">IF(VLOOKUP(A2615,Izračun!A:Q,17,0)=0," ",VLOOKUP(A2615,Izračun!A:Q,17,0))</f>
        <v xml:space="preserve"> </v>
      </c>
      <c r="R2615" t="s">
        <v>8710</v>
      </c>
      <c r="S2615" t="str">
        <f ca="1">Izračun!$T$1</f>
        <v>0</v>
      </c>
    </row>
    <row r="2616" spans="1:19" x14ac:dyDescent="0.25">
      <c r="A2616" t="s">
        <v>372</v>
      </c>
      <c r="B2616" t="s">
        <v>12868</v>
      </c>
      <c r="C2616" t="s">
        <v>8708</v>
      </c>
      <c r="F2616" s="2">
        <f>VLOOKUP(A2616,Izračun!A:J,10,0)</f>
        <v>258.823488</v>
      </c>
      <c r="H2616">
        <f>VLOOKUP(A2616,Izračun!A:F,6,0)</f>
        <v>0</v>
      </c>
      <c r="J2616" t="s">
        <v>14574</v>
      </c>
      <c r="M2616" t="s">
        <v>8709</v>
      </c>
      <c r="Q2616" s="3" t="str">
        <f ca="1">IF(VLOOKUP(A2616,Izračun!A:Q,17,0)=0," ",VLOOKUP(A2616,Izračun!A:Q,17,0))</f>
        <v xml:space="preserve"> </v>
      </c>
      <c r="R2616" t="s">
        <v>8710</v>
      </c>
      <c r="S2616" t="str">
        <f ca="1">Izračun!$T$1</f>
        <v>0</v>
      </c>
    </row>
    <row r="2617" spans="1:19" x14ac:dyDescent="0.25">
      <c r="A2617" t="s">
        <v>9769</v>
      </c>
      <c r="B2617" t="s">
        <v>12782</v>
      </c>
      <c r="C2617" t="s">
        <v>8708</v>
      </c>
      <c r="F2617" s="2">
        <f>VLOOKUP(A2617,Izračun!A:J,10,0)</f>
        <v>259.18655999999999</v>
      </c>
      <c r="H2617">
        <f>VLOOKUP(A2617,Izračun!A:F,6,0)</f>
        <v>2</v>
      </c>
      <c r="J2617" t="s">
        <v>14574</v>
      </c>
      <c r="M2617" t="s">
        <v>8709</v>
      </c>
      <c r="Q2617" s="3" t="str">
        <f ca="1">IF(VLOOKUP(A2617,Izračun!A:Q,17,0)=0," ",VLOOKUP(A2617,Izračun!A:Q,17,0))</f>
        <v xml:space="preserve"> </v>
      </c>
      <c r="R2617" t="s">
        <v>8710</v>
      </c>
      <c r="S2617" t="str">
        <f ca="1">Izračun!$T$1</f>
        <v>0</v>
      </c>
    </row>
    <row r="2618" spans="1:19" x14ac:dyDescent="0.25">
      <c r="A2618" t="s">
        <v>7555</v>
      </c>
      <c r="B2618" t="s">
        <v>8810</v>
      </c>
      <c r="C2618" t="s">
        <v>8708</v>
      </c>
      <c r="F2618" s="2">
        <f>VLOOKUP(A2618,Izračun!A:J,10,0)</f>
        <v>259.37504999999999</v>
      </c>
      <c r="H2618">
        <f>VLOOKUP(A2618,Izračun!A:F,6,0)</f>
        <v>0</v>
      </c>
      <c r="J2618" t="s">
        <v>14574</v>
      </c>
      <c r="M2618" t="s">
        <v>8709</v>
      </c>
      <c r="Q2618" s="3" t="str">
        <f ca="1">IF(VLOOKUP(A2618,Izračun!A:Q,17,0)=0," ",VLOOKUP(A2618,Izračun!A:Q,17,0))</f>
        <v xml:space="preserve"> </v>
      </c>
      <c r="R2618" t="s">
        <v>8710</v>
      </c>
      <c r="S2618" t="str">
        <f ca="1">Izračun!$T$1</f>
        <v>0</v>
      </c>
    </row>
    <row r="2619" spans="1:19" x14ac:dyDescent="0.25">
      <c r="A2619" t="s">
        <v>4525</v>
      </c>
      <c r="B2619" t="s">
        <v>10888</v>
      </c>
      <c r="C2619" t="s">
        <v>8708</v>
      </c>
      <c r="F2619" s="2">
        <f>VLOOKUP(A2619,Izračun!A:J,10,0)</f>
        <v>265.41124400000001</v>
      </c>
      <c r="H2619">
        <f>VLOOKUP(A2619,Izračun!A:F,6,0)</f>
        <v>0</v>
      </c>
      <c r="J2619" t="s">
        <v>14574</v>
      </c>
      <c r="M2619" t="s">
        <v>8709</v>
      </c>
      <c r="Q2619" s="3" t="str">
        <f ca="1">IF(VLOOKUP(A2619,Izračun!A:Q,17,0)=0," ",VLOOKUP(A2619,Izračun!A:Q,17,0))</f>
        <v xml:space="preserve"> </v>
      </c>
      <c r="R2619" t="s">
        <v>8710</v>
      </c>
      <c r="S2619" t="str">
        <f ca="1">Izračun!$T$1</f>
        <v>0</v>
      </c>
    </row>
    <row r="2620" spans="1:19" x14ac:dyDescent="0.25">
      <c r="A2620" t="s">
        <v>7382</v>
      </c>
      <c r="B2620" t="s">
        <v>8831</v>
      </c>
      <c r="C2620" t="s">
        <v>8708</v>
      </c>
      <c r="F2620" s="2">
        <f>VLOOKUP(A2620,Izračun!A:J,10,0)</f>
        <v>243.40219999999999</v>
      </c>
      <c r="H2620">
        <f>VLOOKUP(A2620,Izračun!A:F,6,0)</f>
        <v>3</v>
      </c>
      <c r="J2620" t="s">
        <v>14574</v>
      </c>
      <c r="M2620" t="s">
        <v>8709</v>
      </c>
      <c r="Q2620" s="3" t="str">
        <f ca="1">IF(VLOOKUP(A2620,Izračun!A:Q,17,0)=0," ",VLOOKUP(A2620,Izračun!A:Q,17,0))</f>
        <v xml:space="preserve"> </v>
      </c>
      <c r="R2620" t="s">
        <v>8710</v>
      </c>
      <c r="S2620" t="str">
        <f ca="1">Izračun!$T$1</f>
        <v>0</v>
      </c>
    </row>
    <row r="2621" spans="1:19" x14ac:dyDescent="0.25">
      <c r="A2621" t="s">
        <v>8672</v>
      </c>
      <c r="B2621" t="s">
        <v>10991</v>
      </c>
      <c r="C2621" t="s">
        <v>8708</v>
      </c>
      <c r="F2621" s="2">
        <f>VLOOKUP(A2621,Izračun!A:J,10,0)</f>
        <v>266.39920000000001</v>
      </c>
      <c r="H2621">
        <f>VLOOKUP(A2621,Izračun!A:F,6,0)</f>
        <v>2</v>
      </c>
      <c r="J2621" t="s">
        <v>14574</v>
      </c>
      <c r="M2621" t="s">
        <v>8709</v>
      </c>
      <c r="Q2621" s="3" t="str">
        <f ca="1">IF(VLOOKUP(A2621,Izračun!A:Q,17,0)=0," ",VLOOKUP(A2621,Izračun!A:Q,17,0))</f>
        <v xml:space="preserve"> </v>
      </c>
      <c r="R2621" t="s">
        <v>8710</v>
      </c>
      <c r="S2621" t="str">
        <f ca="1">Izračun!$T$1</f>
        <v>0</v>
      </c>
    </row>
    <row r="2622" spans="1:19" x14ac:dyDescent="0.25">
      <c r="A2622" t="s">
        <v>11094</v>
      </c>
      <c r="B2622" t="s">
        <v>13191</v>
      </c>
      <c r="C2622" t="s">
        <v>8708</v>
      </c>
      <c r="F2622" s="2">
        <f>VLOOKUP(A2622,Izračun!A:J,10,0)</f>
        <v>267.81440000000003</v>
      </c>
      <c r="H2622">
        <f>VLOOKUP(A2622,Izračun!A:F,6,0)</f>
        <v>0</v>
      </c>
      <c r="J2622" t="s">
        <v>14574</v>
      </c>
      <c r="M2622" t="s">
        <v>8709</v>
      </c>
      <c r="Q2622" s="3" t="str">
        <f ca="1">IF(VLOOKUP(A2622,Izračun!A:Q,17,0)=0," ",VLOOKUP(A2622,Izračun!A:Q,17,0))</f>
        <v xml:space="preserve"> </v>
      </c>
      <c r="R2622" t="s">
        <v>8710</v>
      </c>
      <c r="S2622" t="str">
        <f ca="1">Izračun!$T$1</f>
        <v>0</v>
      </c>
    </row>
    <row r="2623" spans="1:19" x14ac:dyDescent="0.25">
      <c r="A2623" t="s">
        <v>10720</v>
      </c>
      <c r="B2623" t="s">
        <v>11038</v>
      </c>
      <c r="C2623" t="s">
        <v>8708</v>
      </c>
      <c r="F2623" s="2">
        <f>VLOOKUP(A2623,Izračun!A:J,10,0)</f>
        <v>268.79039999999998</v>
      </c>
      <c r="H2623">
        <f>VLOOKUP(A2623,Izračun!A:F,6,0)</f>
        <v>7</v>
      </c>
      <c r="J2623" t="s">
        <v>14574</v>
      </c>
      <c r="M2623" t="s">
        <v>8709</v>
      </c>
      <c r="Q2623" s="3" t="str">
        <f ca="1">IF(VLOOKUP(A2623,Izračun!A:Q,17,0)=0," ",VLOOKUP(A2623,Izračun!A:Q,17,0))</f>
        <v xml:space="preserve"> </v>
      </c>
      <c r="R2623" t="s">
        <v>8710</v>
      </c>
      <c r="S2623" t="str">
        <f ca="1">Izračun!$T$1</f>
        <v>0</v>
      </c>
    </row>
    <row r="2624" spans="1:19" x14ac:dyDescent="0.25">
      <c r="A2624" t="s">
        <v>7915</v>
      </c>
      <c r="B2624" t="s">
        <v>13089</v>
      </c>
      <c r="C2624" t="s">
        <v>8708</v>
      </c>
      <c r="F2624" s="2">
        <f>VLOOKUP(A2624,Izračun!A:J,10,0)</f>
        <v>273.14521439999999</v>
      </c>
      <c r="H2624">
        <f>VLOOKUP(A2624,Izračun!A:F,6,0)</f>
        <v>0</v>
      </c>
      <c r="J2624" t="s">
        <v>14574</v>
      </c>
      <c r="M2624" t="s">
        <v>8709</v>
      </c>
      <c r="Q2624" s="3" t="str">
        <f ca="1">IF(VLOOKUP(A2624,Izračun!A:Q,17,0)=0," ",VLOOKUP(A2624,Izračun!A:Q,17,0))</f>
        <v xml:space="preserve"> </v>
      </c>
      <c r="R2624" t="s">
        <v>8710</v>
      </c>
      <c r="S2624" t="str">
        <f ca="1">Izračun!$T$1</f>
        <v>0</v>
      </c>
    </row>
    <row r="2625" spans="1:19" x14ac:dyDescent="0.25">
      <c r="A2625" t="s">
        <v>5513</v>
      </c>
      <c r="B2625" t="s">
        <v>9202</v>
      </c>
      <c r="C2625" t="s">
        <v>8708</v>
      </c>
      <c r="F2625" s="2">
        <f>VLOOKUP(A2625,Izračun!A:J,10,0)</f>
        <v>280.15299199999998</v>
      </c>
      <c r="H2625">
        <f>VLOOKUP(A2625,Izračun!A:F,6,0)</f>
        <v>0</v>
      </c>
      <c r="J2625" t="s">
        <v>14574</v>
      </c>
      <c r="M2625" t="s">
        <v>8709</v>
      </c>
      <c r="Q2625" s="3" t="str">
        <f ca="1">IF(VLOOKUP(A2625,Izračun!A:Q,17,0)=0," ",VLOOKUP(A2625,Izračun!A:Q,17,0))</f>
        <v xml:space="preserve"> </v>
      </c>
      <c r="R2625" t="s">
        <v>8710</v>
      </c>
      <c r="S2625" t="str">
        <f ca="1">Izračun!$T$1</f>
        <v>0</v>
      </c>
    </row>
    <row r="2626" spans="1:19" x14ac:dyDescent="0.25">
      <c r="A2626" t="s">
        <v>4359</v>
      </c>
      <c r="B2626" t="s">
        <v>8756</v>
      </c>
      <c r="C2626" t="s">
        <v>8708</v>
      </c>
      <c r="F2626" s="2">
        <f>VLOOKUP(A2626,Izračun!A:J,10,0)</f>
        <v>280.994304</v>
      </c>
      <c r="H2626">
        <f>VLOOKUP(A2626,Izračun!A:F,6,0)</f>
        <v>12</v>
      </c>
      <c r="J2626" t="s">
        <v>14574</v>
      </c>
      <c r="M2626" t="s">
        <v>8709</v>
      </c>
      <c r="Q2626" s="3">
        <f ca="1">IF(VLOOKUP(A2626,Izračun!A:Q,17,0)=0," ",VLOOKUP(A2626,Izračun!A:Q,17,0))</f>
        <v>263.43216000000001</v>
      </c>
      <c r="R2626" t="s">
        <v>8710</v>
      </c>
      <c r="S2626" t="str">
        <f ca="1">Izračun!$T$1</f>
        <v>0</v>
      </c>
    </row>
    <row r="2627" spans="1:19" x14ac:dyDescent="0.25">
      <c r="A2627" t="s">
        <v>7728</v>
      </c>
      <c r="B2627" t="s">
        <v>11076</v>
      </c>
      <c r="C2627" t="s">
        <v>8708</v>
      </c>
      <c r="F2627" s="2">
        <f>VLOOKUP(A2627,Izračun!A:J,10,0)</f>
        <v>280.99466999999999</v>
      </c>
      <c r="H2627">
        <f>VLOOKUP(A2627,Izračun!A:F,6,0)</f>
        <v>0</v>
      </c>
      <c r="J2627" t="s">
        <v>14574</v>
      </c>
      <c r="M2627" t="s">
        <v>8709</v>
      </c>
      <c r="Q2627" s="3" t="str">
        <f ca="1">IF(VLOOKUP(A2627,Izračun!A:Q,17,0)=0," ",VLOOKUP(A2627,Izračun!A:Q,17,0))</f>
        <v xml:space="preserve"> </v>
      </c>
      <c r="R2627" t="s">
        <v>8710</v>
      </c>
      <c r="S2627" t="str">
        <f ca="1">Izračun!$T$1</f>
        <v>0</v>
      </c>
    </row>
    <row r="2628" spans="1:19" x14ac:dyDescent="0.25">
      <c r="A2628" t="s">
        <v>4616</v>
      </c>
      <c r="B2628" t="s">
        <v>12371</v>
      </c>
      <c r="C2628" t="s">
        <v>8708</v>
      </c>
      <c r="F2628" s="2">
        <f>VLOOKUP(A2628,Izračun!A:J,10,0)</f>
        <v>257.86529999999999</v>
      </c>
      <c r="H2628">
        <f>VLOOKUP(A2628,Izračun!A:F,6,0)</f>
        <v>10</v>
      </c>
      <c r="J2628" t="s">
        <v>14574</v>
      </c>
      <c r="M2628" t="s">
        <v>8709</v>
      </c>
      <c r="Q2628" s="3" t="str">
        <f ca="1">IF(VLOOKUP(A2628,Izračun!A:Q,17,0)=0," ",VLOOKUP(A2628,Izračun!A:Q,17,0))</f>
        <v xml:space="preserve"> </v>
      </c>
      <c r="R2628" t="s">
        <v>8710</v>
      </c>
      <c r="S2628" t="str">
        <f ca="1">Izračun!$T$1</f>
        <v>0</v>
      </c>
    </row>
    <row r="2629" spans="1:19" x14ac:dyDescent="0.25">
      <c r="A2629" t="s">
        <v>4283</v>
      </c>
      <c r="B2629" t="s">
        <v>8803</v>
      </c>
      <c r="C2629" t="s">
        <v>8708</v>
      </c>
      <c r="F2629" s="2">
        <f>VLOOKUP(A2629,Izračun!A:J,10,0)</f>
        <v>285.72399999999999</v>
      </c>
      <c r="H2629">
        <f>VLOOKUP(A2629,Izračun!A:F,6,0)</f>
        <v>3</v>
      </c>
      <c r="J2629" t="s">
        <v>14574</v>
      </c>
      <c r="M2629" t="s">
        <v>8709</v>
      </c>
      <c r="Q2629" s="3" t="str">
        <f ca="1">IF(VLOOKUP(A2629,Izračun!A:Q,17,0)=0," ",VLOOKUP(A2629,Izračun!A:Q,17,0))</f>
        <v xml:space="preserve"> </v>
      </c>
      <c r="R2629" t="s">
        <v>8710</v>
      </c>
      <c r="S2629" t="str">
        <f ca="1">Izračun!$T$1</f>
        <v>0</v>
      </c>
    </row>
    <row r="2630" spans="1:19" x14ac:dyDescent="0.25">
      <c r="A2630" t="s">
        <v>8444</v>
      </c>
      <c r="B2630" t="s">
        <v>12753</v>
      </c>
      <c r="C2630" t="s">
        <v>8708</v>
      </c>
      <c r="F2630" s="2">
        <f>VLOOKUP(A2630,Izračun!A:J,10,0)</f>
        <v>287.19083039999998</v>
      </c>
      <c r="H2630">
        <f>VLOOKUP(A2630,Izračun!A:F,6,0)</f>
        <v>2</v>
      </c>
      <c r="J2630" t="s">
        <v>14574</v>
      </c>
      <c r="M2630" t="s">
        <v>8709</v>
      </c>
      <c r="Q2630" s="3" t="str">
        <f ca="1">IF(VLOOKUP(A2630,Izračun!A:Q,17,0)=0," ",VLOOKUP(A2630,Izračun!A:Q,17,0))</f>
        <v xml:space="preserve"> </v>
      </c>
      <c r="R2630" t="s">
        <v>8710</v>
      </c>
      <c r="S2630" t="str">
        <f ca="1">Izračun!$T$1</f>
        <v>0</v>
      </c>
    </row>
    <row r="2631" spans="1:19" x14ac:dyDescent="0.25">
      <c r="A2631" t="s">
        <v>13680</v>
      </c>
      <c r="B2631" t="s">
        <v>14354</v>
      </c>
      <c r="C2631" t="s">
        <v>8708</v>
      </c>
      <c r="F2631" s="2">
        <f>VLOOKUP(A2631,Izračun!A:J,10,0)</f>
        <v>287.98636799999997</v>
      </c>
      <c r="H2631">
        <f>VLOOKUP(A2631,Izračun!A:F,6,0)</f>
        <v>3</v>
      </c>
      <c r="J2631" t="s">
        <v>14574</v>
      </c>
      <c r="M2631" t="s">
        <v>8709</v>
      </c>
      <c r="Q2631" s="3" t="str">
        <f ca="1">IF(VLOOKUP(A2631,Izračun!A:Q,17,0)=0," ",VLOOKUP(A2631,Izračun!A:Q,17,0))</f>
        <v xml:space="preserve"> </v>
      </c>
      <c r="R2631" t="s">
        <v>8710</v>
      </c>
      <c r="S2631" t="str">
        <f ca="1">Izračun!$T$1</f>
        <v>0</v>
      </c>
    </row>
    <row r="2632" spans="1:19" x14ac:dyDescent="0.25">
      <c r="A2632" t="s">
        <v>4353</v>
      </c>
      <c r="B2632" t="s">
        <v>12861</v>
      </c>
      <c r="C2632" t="s">
        <v>8708</v>
      </c>
      <c r="F2632" s="2">
        <f>VLOOKUP(A2632,Izračun!A:J,10,0)</f>
        <v>290.24385599999999</v>
      </c>
      <c r="H2632">
        <f>VLOOKUP(A2632,Izračun!A:F,6,0)</f>
        <v>0</v>
      </c>
      <c r="J2632" t="s">
        <v>14574</v>
      </c>
      <c r="M2632" t="s">
        <v>8709</v>
      </c>
      <c r="Q2632" s="3" t="str">
        <f ca="1">IF(VLOOKUP(A2632,Izračun!A:Q,17,0)=0," ",VLOOKUP(A2632,Izračun!A:Q,17,0))</f>
        <v xml:space="preserve"> </v>
      </c>
      <c r="R2632" t="s">
        <v>8710</v>
      </c>
      <c r="S2632" t="str">
        <f ca="1">Izračun!$T$1</f>
        <v>0</v>
      </c>
    </row>
    <row r="2633" spans="1:19" x14ac:dyDescent="0.25">
      <c r="A2633" t="s">
        <v>12083</v>
      </c>
      <c r="B2633" t="s">
        <v>13908</v>
      </c>
      <c r="C2633" t="s">
        <v>8708</v>
      </c>
      <c r="F2633" s="2">
        <f>VLOOKUP(A2633,Izračun!A:J,10,0)</f>
        <v>291.94941599999999</v>
      </c>
      <c r="H2633">
        <f>VLOOKUP(A2633,Izračun!A:F,6,0)</f>
        <v>14</v>
      </c>
      <c r="J2633" t="s">
        <v>14574</v>
      </c>
      <c r="M2633" t="s">
        <v>8709</v>
      </c>
      <c r="Q2633" s="3" t="str">
        <f ca="1">IF(VLOOKUP(A2633,Izračun!A:Q,17,0)=0," ",VLOOKUP(A2633,Izračun!A:Q,17,0))</f>
        <v xml:space="preserve"> </v>
      </c>
      <c r="R2633" t="s">
        <v>8710</v>
      </c>
      <c r="S2633" t="str">
        <f ca="1">Izračun!$T$1</f>
        <v>0</v>
      </c>
    </row>
    <row r="2634" spans="1:19" x14ac:dyDescent="0.25">
      <c r="A2634" t="s">
        <v>8595</v>
      </c>
      <c r="B2634" t="s">
        <v>10214</v>
      </c>
      <c r="C2634" t="s">
        <v>8708</v>
      </c>
      <c r="F2634" s="2">
        <f>VLOOKUP(A2634,Izračun!A:J,10,0)</f>
        <v>293.98608400000001</v>
      </c>
      <c r="H2634">
        <f>VLOOKUP(A2634,Izračun!A:F,6,0)</f>
        <v>0</v>
      </c>
      <c r="J2634" t="s">
        <v>14574</v>
      </c>
      <c r="M2634" t="s">
        <v>8709</v>
      </c>
      <c r="Q2634" s="3" t="str">
        <f ca="1">IF(VLOOKUP(A2634,Izračun!A:Q,17,0)=0," ",VLOOKUP(A2634,Izračun!A:Q,17,0))</f>
        <v xml:space="preserve"> </v>
      </c>
      <c r="R2634" t="s">
        <v>8710</v>
      </c>
      <c r="S2634" t="str">
        <f ca="1">Izračun!$T$1</f>
        <v>0</v>
      </c>
    </row>
    <row r="2635" spans="1:19" x14ac:dyDescent="0.25">
      <c r="A2635" t="s">
        <v>8367</v>
      </c>
      <c r="B2635" t="s">
        <v>12337</v>
      </c>
      <c r="C2635" t="s">
        <v>8708</v>
      </c>
      <c r="F2635" s="2">
        <f>VLOOKUP(A2635,Izračun!A:J,10,0)</f>
        <v>297.31966079999995</v>
      </c>
      <c r="H2635">
        <f>VLOOKUP(A2635,Izračun!A:F,6,0)</f>
        <v>1</v>
      </c>
      <c r="J2635" t="s">
        <v>14574</v>
      </c>
      <c r="M2635" t="s">
        <v>8709</v>
      </c>
      <c r="Q2635" s="3" t="str">
        <f ca="1">IF(VLOOKUP(A2635,Izračun!A:Q,17,0)=0," ",VLOOKUP(A2635,Izračun!A:Q,17,0))</f>
        <v xml:space="preserve"> </v>
      </c>
      <c r="R2635" t="s">
        <v>8710</v>
      </c>
      <c r="S2635" t="str">
        <f ca="1">Izračun!$T$1</f>
        <v>0</v>
      </c>
    </row>
    <row r="2636" spans="1:19" x14ac:dyDescent="0.25">
      <c r="A2636" t="s">
        <v>7468</v>
      </c>
      <c r="B2636" t="s">
        <v>12733</v>
      </c>
      <c r="C2636" t="s">
        <v>8708</v>
      </c>
      <c r="F2636" s="2">
        <f>VLOOKUP(A2636,Izračun!A:J,10,0)</f>
        <v>281.932728</v>
      </c>
      <c r="H2636">
        <f>VLOOKUP(A2636,Izračun!A:F,6,0)</f>
        <v>5</v>
      </c>
      <c r="J2636" t="s">
        <v>14574</v>
      </c>
      <c r="M2636" t="s">
        <v>8709</v>
      </c>
      <c r="Q2636" s="3" t="str">
        <f ca="1">IF(VLOOKUP(A2636,Izračun!A:Q,17,0)=0," ",VLOOKUP(A2636,Izračun!A:Q,17,0))</f>
        <v xml:space="preserve"> </v>
      </c>
      <c r="R2636" t="s">
        <v>8710</v>
      </c>
      <c r="S2636" t="str">
        <f ca="1">Izračun!$T$1</f>
        <v>0</v>
      </c>
    </row>
    <row r="2637" spans="1:19" x14ac:dyDescent="0.25">
      <c r="A2637" t="s">
        <v>4373</v>
      </c>
      <c r="B2637" t="s">
        <v>9479</v>
      </c>
      <c r="C2637" t="s">
        <v>8708</v>
      </c>
      <c r="F2637" s="2">
        <f>VLOOKUP(A2637,Izračun!A:J,10,0)</f>
        <v>298.53888000000001</v>
      </c>
      <c r="H2637">
        <f>VLOOKUP(A2637,Izračun!A:F,6,0)</f>
        <v>0</v>
      </c>
      <c r="J2637" t="s">
        <v>14574</v>
      </c>
      <c r="M2637" t="s">
        <v>8709</v>
      </c>
      <c r="Q2637" s="3" t="str">
        <f ca="1">IF(VLOOKUP(A2637,Izračun!A:Q,17,0)=0," ",VLOOKUP(A2637,Izračun!A:Q,17,0))</f>
        <v xml:space="preserve"> </v>
      </c>
      <c r="R2637" t="s">
        <v>8710</v>
      </c>
      <c r="S2637" t="str">
        <f ca="1">Izračun!$T$1</f>
        <v>0</v>
      </c>
    </row>
    <row r="2638" spans="1:19" x14ac:dyDescent="0.25">
      <c r="A2638" t="s">
        <v>12197</v>
      </c>
      <c r="B2638" t="s">
        <v>12450</v>
      </c>
      <c r="C2638" t="s">
        <v>8708</v>
      </c>
      <c r="F2638" s="2">
        <f>VLOOKUP(A2638,Izračun!A:J,10,0)</f>
        <v>298.84021999999999</v>
      </c>
      <c r="H2638">
        <f>VLOOKUP(A2638,Izračun!A:F,6,0)</f>
        <v>4</v>
      </c>
      <c r="J2638" t="s">
        <v>14574</v>
      </c>
      <c r="M2638" t="s">
        <v>8709</v>
      </c>
      <c r="Q2638" s="3" t="str">
        <f ca="1">IF(VLOOKUP(A2638,Izračun!A:Q,17,0)=0," ",VLOOKUP(A2638,Izračun!A:Q,17,0))</f>
        <v xml:space="preserve"> </v>
      </c>
      <c r="R2638" t="s">
        <v>8710</v>
      </c>
      <c r="S2638" t="str">
        <f ca="1">Izračun!$T$1</f>
        <v>0</v>
      </c>
    </row>
    <row r="2639" spans="1:19" x14ac:dyDescent="0.25">
      <c r="A2639" t="s">
        <v>4510</v>
      </c>
      <c r="B2639" t="s">
        <v>10462</v>
      </c>
      <c r="C2639" t="s">
        <v>8708</v>
      </c>
      <c r="F2639" s="2">
        <f>VLOOKUP(A2639,Izračun!A:J,10,0)</f>
        <v>300.05997599999995</v>
      </c>
      <c r="H2639">
        <f>VLOOKUP(A2639,Izračun!A:F,6,0)</f>
        <v>15</v>
      </c>
      <c r="J2639" t="s">
        <v>14574</v>
      </c>
      <c r="M2639" t="s">
        <v>8709</v>
      </c>
      <c r="Q2639" s="3" t="str">
        <f ca="1">IF(VLOOKUP(A2639,Izračun!A:Q,17,0)=0," ",VLOOKUP(A2639,Izračun!A:Q,17,0))</f>
        <v xml:space="preserve"> </v>
      </c>
      <c r="R2639" t="s">
        <v>8710</v>
      </c>
      <c r="S2639" t="str">
        <f ca="1">Izračun!$T$1</f>
        <v>0</v>
      </c>
    </row>
    <row r="2640" spans="1:19" x14ac:dyDescent="0.25">
      <c r="A2640" t="s">
        <v>13363</v>
      </c>
      <c r="B2640" t="s">
        <v>13487</v>
      </c>
      <c r="C2640" t="s">
        <v>8708</v>
      </c>
      <c r="F2640" s="2">
        <f>VLOOKUP(A2640,Izračun!A:J,10,0)</f>
        <v>300.57384000000002</v>
      </c>
      <c r="H2640">
        <f>VLOOKUP(A2640,Izračun!A:F,6,0)</f>
        <v>2</v>
      </c>
      <c r="J2640" t="s">
        <v>14574</v>
      </c>
      <c r="M2640" t="s">
        <v>8709</v>
      </c>
      <c r="Q2640" s="3" t="str">
        <f ca="1">IF(VLOOKUP(A2640,Izračun!A:Q,17,0)=0," ",VLOOKUP(A2640,Izračun!A:Q,17,0))</f>
        <v xml:space="preserve"> </v>
      </c>
      <c r="R2640" t="s">
        <v>8710</v>
      </c>
      <c r="S2640" t="str">
        <f ca="1">Izračun!$T$1</f>
        <v>0</v>
      </c>
    </row>
    <row r="2641" spans="1:19" x14ac:dyDescent="0.25">
      <c r="A2641" t="s">
        <v>7439</v>
      </c>
      <c r="B2641" t="s">
        <v>13907</v>
      </c>
      <c r="C2641" t="s">
        <v>8708</v>
      </c>
      <c r="F2641" s="2">
        <f>VLOOKUP(A2641,Izračun!A:J,10,0)</f>
        <v>308.75174399999997</v>
      </c>
      <c r="H2641">
        <f>VLOOKUP(A2641,Izračun!A:F,6,0)</f>
        <v>0</v>
      </c>
      <c r="J2641" t="s">
        <v>14574</v>
      </c>
      <c r="M2641" t="s">
        <v>8709</v>
      </c>
      <c r="Q2641" s="3" t="str">
        <f ca="1">IF(VLOOKUP(A2641,Izračun!A:Q,17,0)=0," ",VLOOKUP(A2641,Izračun!A:Q,17,0))</f>
        <v xml:space="preserve"> </v>
      </c>
      <c r="R2641" t="s">
        <v>8710</v>
      </c>
      <c r="S2641" t="str">
        <f ca="1">Izračun!$T$1</f>
        <v>0</v>
      </c>
    </row>
    <row r="2642" spans="1:19" x14ac:dyDescent="0.25">
      <c r="A2642" t="s">
        <v>5887</v>
      </c>
      <c r="B2642" t="s">
        <v>12344</v>
      </c>
      <c r="C2642" t="s">
        <v>8708</v>
      </c>
      <c r="F2642" s="2">
        <f>VLOOKUP(A2642,Izračun!A:J,10,0)</f>
        <v>311.26250399999998</v>
      </c>
      <c r="H2642">
        <f>VLOOKUP(A2642,Izračun!A:F,6,0)</f>
        <v>0</v>
      </c>
      <c r="J2642" t="s">
        <v>14574</v>
      </c>
      <c r="M2642" t="s">
        <v>8709</v>
      </c>
      <c r="Q2642" s="3" t="str">
        <f ca="1">IF(VLOOKUP(A2642,Izračun!A:Q,17,0)=0," ",VLOOKUP(A2642,Izračun!A:Q,17,0))</f>
        <v xml:space="preserve"> </v>
      </c>
      <c r="R2642" t="s">
        <v>8710</v>
      </c>
      <c r="S2642" t="str">
        <f ca="1">Izračun!$T$1</f>
        <v>0</v>
      </c>
    </row>
    <row r="2643" spans="1:19" x14ac:dyDescent="0.25">
      <c r="A2643" t="s">
        <v>7701</v>
      </c>
      <c r="B2643" t="s">
        <v>10856</v>
      </c>
      <c r="C2643" t="s">
        <v>8708</v>
      </c>
      <c r="F2643" s="2">
        <f>VLOOKUP(A2643,Izračun!A:J,10,0)</f>
        <v>312.37331399999999</v>
      </c>
      <c r="H2643">
        <f>VLOOKUP(A2643,Izračun!A:F,6,0)</f>
        <v>9</v>
      </c>
      <c r="J2643" t="s">
        <v>14574</v>
      </c>
      <c r="M2643" t="s">
        <v>8709</v>
      </c>
      <c r="Q2643" s="3" t="str">
        <f ca="1">IF(VLOOKUP(A2643,Izračun!A:Q,17,0)=0," ",VLOOKUP(A2643,Izračun!A:Q,17,0))</f>
        <v xml:space="preserve"> </v>
      </c>
      <c r="R2643" t="s">
        <v>8710</v>
      </c>
      <c r="S2643" t="str">
        <f ca="1">Izračun!$T$1</f>
        <v>0</v>
      </c>
    </row>
    <row r="2644" spans="1:19" x14ac:dyDescent="0.25">
      <c r="A2644" t="s">
        <v>3112</v>
      </c>
      <c r="B2644" t="s">
        <v>10919</v>
      </c>
      <c r="C2644" t="s">
        <v>8708</v>
      </c>
      <c r="F2644" s="2">
        <f>VLOOKUP(A2644,Izračun!A:J,10,0)</f>
        <v>313.20669599999997</v>
      </c>
      <c r="H2644">
        <f>VLOOKUP(A2644,Izračun!A:F,6,0)</f>
        <v>1</v>
      </c>
      <c r="J2644" t="s">
        <v>14574</v>
      </c>
      <c r="M2644" t="s">
        <v>8709</v>
      </c>
      <c r="Q2644" s="3" t="str">
        <f ca="1">IF(VLOOKUP(A2644,Izračun!A:Q,17,0)=0," ",VLOOKUP(A2644,Izračun!A:Q,17,0))</f>
        <v xml:space="preserve"> </v>
      </c>
      <c r="R2644" t="s">
        <v>8710</v>
      </c>
      <c r="S2644" t="str">
        <f ca="1">Izračun!$T$1</f>
        <v>0</v>
      </c>
    </row>
    <row r="2645" spans="1:19" x14ac:dyDescent="0.25">
      <c r="A2645" t="s">
        <v>7699</v>
      </c>
      <c r="B2645" t="s">
        <v>10464</v>
      </c>
      <c r="C2645" t="s">
        <v>8708</v>
      </c>
      <c r="F2645" s="2">
        <f>VLOOKUP(A2645,Izračun!A:J,10,0)</f>
        <v>316.20643199999995</v>
      </c>
      <c r="H2645">
        <f>VLOOKUP(A2645,Izračun!A:F,6,0)</f>
        <v>4</v>
      </c>
      <c r="J2645" t="s">
        <v>14574</v>
      </c>
      <c r="M2645" t="s">
        <v>8709</v>
      </c>
      <c r="Q2645" s="3" t="str">
        <f ca="1">IF(VLOOKUP(A2645,Izračun!A:Q,17,0)=0," ",VLOOKUP(A2645,Izračun!A:Q,17,0))</f>
        <v xml:space="preserve"> </v>
      </c>
      <c r="R2645" t="s">
        <v>8710</v>
      </c>
      <c r="S2645" t="str">
        <f ca="1">Izračun!$T$1</f>
        <v>0</v>
      </c>
    </row>
    <row r="2646" spans="1:19" x14ac:dyDescent="0.25">
      <c r="A2646" t="s">
        <v>9905</v>
      </c>
      <c r="B2646" t="s">
        <v>10212</v>
      </c>
      <c r="C2646" t="s">
        <v>8708</v>
      </c>
      <c r="F2646" s="2">
        <f>VLOOKUP(A2646,Izračun!A:J,10,0)</f>
        <v>316.74554999999998</v>
      </c>
      <c r="H2646">
        <f>VLOOKUP(A2646,Izračun!A:F,6,0)</f>
        <v>3</v>
      </c>
      <c r="J2646" t="s">
        <v>14574</v>
      </c>
      <c r="M2646" t="s">
        <v>8709</v>
      </c>
      <c r="Q2646" s="3" t="str">
        <f ca="1">IF(VLOOKUP(A2646,Izračun!A:Q,17,0)=0," ",VLOOKUP(A2646,Izračun!A:Q,17,0))</f>
        <v xml:space="preserve"> </v>
      </c>
      <c r="R2646" t="s">
        <v>8710</v>
      </c>
      <c r="S2646" t="str">
        <f ca="1">Izračun!$T$1</f>
        <v>0</v>
      </c>
    </row>
    <row r="2647" spans="1:19" x14ac:dyDescent="0.25">
      <c r="A2647" t="s">
        <v>4034</v>
      </c>
      <c r="B2647" t="s">
        <v>10988</v>
      </c>
      <c r="C2647" t="s">
        <v>8708</v>
      </c>
      <c r="F2647" s="2">
        <f>VLOOKUP(A2647,Izračun!A:J,10,0)</f>
        <v>321.248448</v>
      </c>
      <c r="H2647">
        <f>VLOOKUP(A2647,Izračun!A:F,6,0)</f>
        <v>0</v>
      </c>
      <c r="J2647" t="s">
        <v>14574</v>
      </c>
      <c r="M2647" t="s">
        <v>8709</v>
      </c>
      <c r="Q2647" s="3" t="str">
        <f ca="1">IF(VLOOKUP(A2647,Izračun!A:Q,17,0)=0," ",VLOOKUP(A2647,Izračun!A:Q,17,0))</f>
        <v xml:space="preserve"> </v>
      </c>
      <c r="R2647" t="s">
        <v>8710</v>
      </c>
      <c r="S2647" t="str">
        <f ca="1">Izračun!$T$1</f>
        <v>0</v>
      </c>
    </row>
    <row r="2648" spans="1:19" x14ac:dyDescent="0.25">
      <c r="A2648" t="s">
        <v>11120</v>
      </c>
      <c r="B2648" t="s">
        <v>12793</v>
      </c>
      <c r="C2648" t="s">
        <v>8708</v>
      </c>
      <c r="F2648" s="2">
        <f>VLOOKUP(A2648,Izračun!A:J,10,0)</f>
        <v>323.5413648</v>
      </c>
      <c r="H2648">
        <f>VLOOKUP(A2648,Izračun!A:F,6,0)</f>
        <v>0</v>
      </c>
      <c r="J2648" t="s">
        <v>14574</v>
      </c>
      <c r="M2648" t="s">
        <v>8709</v>
      </c>
      <c r="Q2648" s="3" t="str">
        <f ca="1">IF(VLOOKUP(A2648,Izračun!A:Q,17,0)=0," ",VLOOKUP(A2648,Izračun!A:Q,17,0))</f>
        <v xml:space="preserve"> </v>
      </c>
      <c r="R2648" t="s">
        <v>8710</v>
      </c>
      <c r="S2648" t="str">
        <f ca="1">Izračun!$T$1</f>
        <v>0</v>
      </c>
    </row>
    <row r="2649" spans="1:19" x14ac:dyDescent="0.25">
      <c r="A2649" t="s">
        <v>1411</v>
      </c>
      <c r="B2649" t="s">
        <v>8751</v>
      </c>
      <c r="C2649" t="s">
        <v>8708</v>
      </c>
      <c r="F2649" s="2">
        <f>VLOOKUP(A2649,Izračun!A:J,10,0)</f>
        <v>327.87743999999998</v>
      </c>
      <c r="H2649">
        <f>VLOOKUP(A2649,Izračun!A:F,6,0)</f>
        <v>0</v>
      </c>
      <c r="J2649" t="s">
        <v>14574</v>
      </c>
      <c r="M2649" t="s">
        <v>8709</v>
      </c>
      <c r="Q2649" s="3">
        <f ca="1">IF(VLOOKUP(A2649,Izračun!A:Q,17,0)=0," ",VLOOKUP(A2649,Izračun!A:Q,17,0))</f>
        <v>307.38509999999997</v>
      </c>
      <c r="R2649" t="s">
        <v>8710</v>
      </c>
      <c r="S2649" t="str">
        <f ca="1">Izračun!$T$1</f>
        <v>0</v>
      </c>
    </row>
    <row r="2650" spans="1:19" x14ac:dyDescent="0.25">
      <c r="A2650" t="s">
        <v>8443</v>
      </c>
      <c r="B2650" t="s">
        <v>13056</v>
      </c>
      <c r="C2650" t="s">
        <v>8708</v>
      </c>
      <c r="F2650" s="2">
        <f>VLOOKUP(A2650,Izračun!A:J,10,0)</f>
        <v>328.61939519999999</v>
      </c>
      <c r="H2650">
        <f>VLOOKUP(A2650,Izračun!A:F,6,0)</f>
        <v>6</v>
      </c>
      <c r="J2650" t="s">
        <v>14574</v>
      </c>
      <c r="M2650" t="s">
        <v>8709</v>
      </c>
      <c r="Q2650" s="3" t="str">
        <f ca="1">IF(VLOOKUP(A2650,Izračun!A:Q,17,0)=0," ",VLOOKUP(A2650,Izračun!A:Q,17,0))</f>
        <v xml:space="preserve"> </v>
      </c>
      <c r="R2650" t="s">
        <v>8710</v>
      </c>
      <c r="S2650" t="str">
        <f ca="1">Izračun!$T$1</f>
        <v>0</v>
      </c>
    </row>
    <row r="2651" spans="1:19" x14ac:dyDescent="0.25">
      <c r="A2651" t="s">
        <v>3265</v>
      </c>
      <c r="B2651" t="s">
        <v>12375</v>
      </c>
      <c r="C2651" t="s">
        <v>8708</v>
      </c>
      <c r="F2651" s="2">
        <f>VLOOKUP(A2651,Izračun!A:J,10,0)</f>
        <v>330.93012400000003</v>
      </c>
      <c r="H2651">
        <f>VLOOKUP(A2651,Izračun!A:F,6,0)</f>
        <v>0</v>
      </c>
      <c r="J2651" t="s">
        <v>14574</v>
      </c>
      <c r="M2651" t="s">
        <v>8709</v>
      </c>
      <c r="Q2651" s="3" t="str">
        <f ca="1">IF(VLOOKUP(A2651,Izračun!A:Q,17,0)=0," ",VLOOKUP(A2651,Izračun!A:Q,17,0))</f>
        <v xml:space="preserve"> </v>
      </c>
      <c r="R2651" t="s">
        <v>8710</v>
      </c>
      <c r="S2651" t="str">
        <f ca="1">Izračun!$T$1</f>
        <v>0</v>
      </c>
    </row>
    <row r="2652" spans="1:19" x14ac:dyDescent="0.25">
      <c r="A2652" t="s">
        <v>6124</v>
      </c>
      <c r="B2652" t="s">
        <v>9801</v>
      </c>
      <c r="C2652" t="s">
        <v>8708</v>
      </c>
      <c r="F2652" s="2">
        <f>VLOOKUP(A2652,Izračun!A:J,10,0)</f>
        <v>334.43615999999997</v>
      </c>
      <c r="H2652">
        <f>VLOOKUP(A2652,Izračun!A:F,6,0)</f>
        <v>4</v>
      </c>
      <c r="J2652" t="s">
        <v>14574</v>
      </c>
      <c r="M2652" t="s">
        <v>8709</v>
      </c>
      <c r="Q2652" s="3" t="str">
        <f ca="1">IF(VLOOKUP(A2652,Izračun!A:Q,17,0)=0," ",VLOOKUP(A2652,Izračun!A:Q,17,0))</f>
        <v xml:space="preserve"> </v>
      </c>
      <c r="R2652" t="s">
        <v>8710</v>
      </c>
      <c r="S2652" t="str">
        <f ca="1">Izračun!$T$1</f>
        <v>0</v>
      </c>
    </row>
    <row r="2653" spans="1:19" x14ac:dyDescent="0.25">
      <c r="A2653" t="s">
        <v>4275</v>
      </c>
      <c r="B2653" t="s">
        <v>13607</v>
      </c>
      <c r="C2653" t="s">
        <v>8708</v>
      </c>
      <c r="F2653" s="2">
        <f>VLOOKUP(A2653,Izračun!A:J,10,0)</f>
        <v>341.58292</v>
      </c>
      <c r="H2653">
        <f>VLOOKUP(A2653,Izračun!A:F,6,0)</f>
        <v>0</v>
      </c>
      <c r="J2653" t="s">
        <v>14574</v>
      </c>
      <c r="M2653" t="s">
        <v>8709</v>
      </c>
      <c r="Q2653" s="3" t="str">
        <f ca="1">IF(VLOOKUP(A2653,Izračun!A:Q,17,0)=0," ",VLOOKUP(A2653,Izračun!A:Q,17,0))</f>
        <v xml:space="preserve"> </v>
      </c>
      <c r="R2653" t="s">
        <v>8710</v>
      </c>
      <c r="S2653" t="str">
        <f ca="1">Izračun!$T$1</f>
        <v>0</v>
      </c>
    </row>
    <row r="2654" spans="1:19" x14ac:dyDescent="0.25">
      <c r="A2654" t="s">
        <v>13676</v>
      </c>
      <c r="B2654" t="s">
        <v>14715</v>
      </c>
      <c r="C2654" t="s">
        <v>8708</v>
      </c>
      <c r="F2654" s="2">
        <f>VLOOKUP(A2654,Izračun!A:J,10,0)</f>
        <v>341.80740000000003</v>
      </c>
      <c r="H2654">
        <f>VLOOKUP(A2654,Izračun!A:F,6,0)</f>
        <v>0</v>
      </c>
      <c r="J2654" t="s">
        <v>14574</v>
      </c>
      <c r="M2654" t="s">
        <v>8709</v>
      </c>
      <c r="Q2654" s="3" t="str">
        <f ca="1">IF(VLOOKUP(A2654,Izračun!A:Q,17,0)=0," ",VLOOKUP(A2654,Izračun!A:Q,17,0))</f>
        <v xml:space="preserve"> </v>
      </c>
      <c r="R2654" t="s">
        <v>8710</v>
      </c>
      <c r="S2654" t="str">
        <f ca="1">Izračun!$T$1</f>
        <v>0</v>
      </c>
    </row>
    <row r="2655" spans="1:19" x14ac:dyDescent="0.25">
      <c r="A2655" t="s">
        <v>3815</v>
      </c>
      <c r="B2655" t="s">
        <v>10857</v>
      </c>
      <c r="C2655" t="s">
        <v>8708</v>
      </c>
      <c r="F2655" s="2">
        <f>VLOOKUP(A2655,Izračun!A:J,10,0)</f>
        <v>342.50792399999995</v>
      </c>
      <c r="H2655">
        <f>VLOOKUP(A2655,Izračun!A:F,6,0)</f>
        <v>1</v>
      </c>
      <c r="J2655" t="s">
        <v>14574</v>
      </c>
      <c r="M2655" t="s">
        <v>8709</v>
      </c>
      <c r="Q2655" s="3" t="str">
        <f ca="1">IF(VLOOKUP(A2655,Izračun!A:Q,17,0)=0," ",VLOOKUP(A2655,Izračun!A:Q,17,0))</f>
        <v xml:space="preserve"> </v>
      </c>
      <c r="R2655" t="s">
        <v>8710</v>
      </c>
      <c r="S2655" t="str">
        <f ca="1">Izračun!$T$1</f>
        <v>0</v>
      </c>
    </row>
    <row r="2656" spans="1:19" x14ac:dyDescent="0.25">
      <c r="A2656" t="s">
        <v>7986</v>
      </c>
      <c r="B2656" t="s">
        <v>9337</v>
      </c>
      <c r="C2656" t="s">
        <v>8708</v>
      </c>
      <c r="F2656" s="2">
        <f>VLOOKUP(A2656,Izračun!A:J,10,0)</f>
        <v>343.37241600000004</v>
      </c>
      <c r="H2656">
        <f>VLOOKUP(A2656,Izračun!A:F,6,0)</f>
        <v>12</v>
      </c>
      <c r="J2656" t="s">
        <v>14574</v>
      </c>
      <c r="M2656" t="s">
        <v>8709</v>
      </c>
      <c r="Q2656" s="3">
        <f ca="1">IF(VLOOKUP(A2656,Izračun!A:Q,17,0)=0," ",VLOOKUP(A2656,Izračun!A:Q,17,0))</f>
        <v>321.91164000000003</v>
      </c>
      <c r="R2656" t="s">
        <v>8710</v>
      </c>
      <c r="S2656" t="str">
        <f ca="1">Izračun!$T$1</f>
        <v>0</v>
      </c>
    </row>
    <row r="2657" spans="1:19" x14ac:dyDescent="0.25">
      <c r="A2657" t="s">
        <v>5083</v>
      </c>
      <c r="B2657" t="s">
        <v>13374</v>
      </c>
      <c r="C2657" t="s">
        <v>8708</v>
      </c>
      <c r="F2657" s="2">
        <f>VLOOKUP(A2657,Izračun!A:J,10,0)</f>
        <v>352.19984799999997</v>
      </c>
      <c r="H2657">
        <f>VLOOKUP(A2657,Izračun!A:F,6,0)</f>
        <v>0</v>
      </c>
      <c r="J2657" t="s">
        <v>14574</v>
      </c>
      <c r="M2657" t="s">
        <v>8709</v>
      </c>
      <c r="Q2657" s="3" t="str">
        <f ca="1">IF(VLOOKUP(A2657,Izračun!A:Q,17,0)=0," ",VLOOKUP(A2657,Izračun!A:Q,17,0))</f>
        <v xml:space="preserve"> </v>
      </c>
      <c r="R2657" t="s">
        <v>8710</v>
      </c>
      <c r="S2657" t="str">
        <f ca="1">Izračun!$T$1</f>
        <v>0</v>
      </c>
    </row>
    <row r="2658" spans="1:19" x14ac:dyDescent="0.25">
      <c r="A2658" t="s">
        <v>7328</v>
      </c>
      <c r="B2658" t="s">
        <v>12823</v>
      </c>
      <c r="C2658" t="s">
        <v>8708</v>
      </c>
      <c r="F2658" s="2">
        <f>VLOOKUP(A2658,Izračun!A:J,10,0)</f>
        <v>362.78205480000003</v>
      </c>
      <c r="H2658">
        <f>VLOOKUP(A2658,Izračun!A:F,6,0)</f>
        <v>0</v>
      </c>
      <c r="J2658" t="s">
        <v>14574</v>
      </c>
      <c r="M2658" t="s">
        <v>8709</v>
      </c>
      <c r="Q2658" s="3" t="str">
        <f ca="1">IF(VLOOKUP(A2658,Izračun!A:Q,17,0)=0," ",VLOOKUP(A2658,Izračun!A:Q,17,0))</f>
        <v xml:space="preserve"> </v>
      </c>
      <c r="R2658" t="s">
        <v>8710</v>
      </c>
      <c r="S2658" t="str">
        <f ca="1">Izračun!$T$1</f>
        <v>0</v>
      </c>
    </row>
    <row r="2659" spans="1:19" x14ac:dyDescent="0.25">
      <c r="A2659" t="s">
        <v>9604</v>
      </c>
      <c r="B2659" t="s">
        <v>12772</v>
      </c>
      <c r="C2659" t="s">
        <v>8708</v>
      </c>
      <c r="F2659" s="2">
        <f>VLOOKUP(A2659,Izračun!A:J,10,0)</f>
        <v>366.23424</v>
      </c>
      <c r="H2659">
        <f>VLOOKUP(A2659,Izračun!A:F,6,0)</f>
        <v>1</v>
      </c>
      <c r="J2659" t="s">
        <v>14574</v>
      </c>
      <c r="M2659" t="s">
        <v>8709</v>
      </c>
      <c r="Q2659" s="3" t="str">
        <f ca="1">IF(VLOOKUP(A2659,Izračun!A:Q,17,0)=0," ",VLOOKUP(A2659,Izračun!A:Q,17,0))</f>
        <v xml:space="preserve"> </v>
      </c>
      <c r="R2659" t="s">
        <v>8710</v>
      </c>
      <c r="S2659" t="str">
        <f ca="1">Izračun!$T$1</f>
        <v>0</v>
      </c>
    </row>
    <row r="2660" spans="1:19" x14ac:dyDescent="0.25">
      <c r="A2660" t="s">
        <v>13364</v>
      </c>
      <c r="B2660" t="s">
        <v>13491</v>
      </c>
      <c r="C2660" t="s">
        <v>8708</v>
      </c>
      <c r="F2660" s="2">
        <f>VLOOKUP(A2660,Izračun!A:J,10,0)</f>
        <v>373.625</v>
      </c>
      <c r="H2660">
        <f>VLOOKUP(A2660,Izračun!A:F,6,0)</f>
        <v>2</v>
      </c>
      <c r="J2660" t="s">
        <v>14574</v>
      </c>
      <c r="M2660" t="s">
        <v>8709</v>
      </c>
      <c r="Q2660" s="3" t="str">
        <f ca="1">IF(VLOOKUP(A2660,Izračun!A:Q,17,0)=0," ",VLOOKUP(A2660,Izračun!A:Q,17,0))</f>
        <v xml:space="preserve"> </v>
      </c>
      <c r="R2660" t="s">
        <v>8710</v>
      </c>
      <c r="S2660" t="str">
        <f ca="1">Izračun!$T$1</f>
        <v>0</v>
      </c>
    </row>
    <row r="2661" spans="1:19" x14ac:dyDescent="0.25">
      <c r="A2661" t="s">
        <v>5889</v>
      </c>
      <c r="B2661" t="s">
        <v>9356</v>
      </c>
      <c r="C2661" t="s">
        <v>8708</v>
      </c>
      <c r="F2661" s="2">
        <f>VLOOKUP(A2661,Izračun!A:J,10,0)</f>
        <v>378.21049199999999</v>
      </c>
      <c r="H2661">
        <f>VLOOKUP(A2661,Izračun!A:F,6,0)</f>
        <v>0</v>
      </c>
      <c r="J2661" t="s">
        <v>14574</v>
      </c>
      <c r="M2661" t="s">
        <v>8709</v>
      </c>
      <c r="Q2661" s="3" t="str">
        <f ca="1">IF(VLOOKUP(A2661,Izračun!A:Q,17,0)=0," ",VLOOKUP(A2661,Izračun!A:Q,17,0))</f>
        <v xml:space="preserve"> </v>
      </c>
      <c r="R2661" t="s">
        <v>8710</v>
      </c>
      <c r="S2661" t="str">
        <f ca="1">Izračun!$T$1</f>
        <v>0</v>
      </c>
    </row>
    <row r="2662" spans="1:19" x14ac:dyDescent="0.25">
      <c r="A2662" t="s">
        <v>8119</v>
      </c>
      <c r="B2662" t="s">
        <v>8832</v>
      </c>
      <c r="C2662" t="s">
        <v>8708</v>
      </c>
      <c r="F2662" s="2">
        <f>VLOOKUP(A2662,Izračun!A:J,10,0)</f>
        <v>381.78777600000001</v>
      </c>
      <c r="H2662">
        <f>VLOOKUP(A2662,Izračun!A:F,6,0)</f>
        <v>2</v>
      </c>
      <c r="J2662" t="s">
        <v>14574</v>
      </c>
      <c r="M2662" t="s">
        <v>8709</v>
      </c>
      <c r="Q2662" s="3" t="str">
        <f ca="1">IF(VLOOKUP(A2662,Izračun!A:Q,17,0)=0," ",VLOOKUP(A2662,Izračun!A:Q,17,0))</f>
        <v xml:space="preserve"> </v>
      </c>
      <c r="R2662" t="s">
        <v>8710</v>
      </c>
      <c r="S2662" t="str">
        <f ca="1">Izračun!$T$1</f>
        <v>0</v>
      </c>
    </row>
    <row r="2663" spans="1:19" x14ac:dyDescent="0.25">
      <c r="A2663" t="s">
        <v>6689</v>
      </c>
      <c r="B2663" t="s">
        <v>12794</v>
      </c>
      <c r="C2663" t="s">
        <v>8708</v>
      </c>
      <c r="F2663" s="2">
        <f>VLOOKUP(A2663,Izračun!A:J,10,0)</f>
        <v>383.44326719999998</v>
      </c>
      <c r="H2663">
        <f>VLOOKUP(A2663,Izračun!A:F,6,0)</f>
        <v>1</v>
      </c>
      <c r="J2663" t="s">
        <v>14574</v>
      </c>
      <c r="M2663" t="s">
        <v>8709</v>
      </c>
      <c r="Q2663" s="3" t="str">
        <f ca="1">IF(VLOOKUP(A2663,Izračun!A:Q,17,0)=0," ",VLOOKUP(A2663,Izračun!A:Q,17,0))</f>
        <v xml:space="preserve"> </v>
      </c>
      <c r="R2663" t="s">
        <v>8710</v>
      </c>
      <c r="S2663" t="str">
        <f ca="1">Izračun!$T$1</f>
        <v>0</v>
      </c>
    </row>
    <row r="2664" spans="1:19" x14ac:dyDescent="0.25">
      <c r="A2664" t="s">
        <v>12229</v>
      </c>
      <c r="B2664" t="s">
        <v>13240</v>
      </c>
      <c r="C2664" t="s">
        <v>8708</v>
      </c>
      <c r="F2664" s="2">
        <f>VLOOKUP(A2664,Izračun!A:J,10,0)</f>
        <v>383.98963200000003</v>
      </c>
      <c r="H2664">
        <f>VLOOKUP(A2664,Izračun!A:F,6,0)</f>
        <v>5</v>
      </c>
      <c r="J2664" t="s">
        <v>14574</v>
      </c>
      <c r="M2664" t="s">
        <v>8709</v>
      </c>
      <c r="Q2664" s="3" t="str">
        <f ca="1">IF(VLOOKUP(A2664,Izračun!A:Q,17,0)=0," ",VLOOKUP(A2664,Izračun!A:Q,17,0))</f>
        <v xml:space="preserve"> </v>
      </c>
      <c r="R2664" t="s">
        <v>8710</v>
      </c>
      <c r="S2664" t="str">
        <f ca="1">Izračun!$T$1</f>
        <v>0</v>
      </c>
    </row>
    <row r="2665" spans="1:19" x14ac:dyDescent="0.25">
      <c r="A2665" t="s">
        <v>5904</v>
      </c>
      <c r="B2665" t="s">
        <v>10862</v>
      </c>
      <c r="C2665" t="s">
        <v>8708</v>
      </c>
      <c r="F2665" s="2">
        <f>VLOOKUP(A2665,Izračun!A:J,10,0)</f>
        <v>388.77874199999997</v>
      </c>
      <c r="H2665">
        <f>VLOOKUP(A2665,Izračun!A:F,6,0)</f>
        <v>4</v>
      </c>
      <c r="J2665" t="s">
        <v>14574</v>
      </c>
      <c r="M2665" t="s">
        <v>8709</v>
      </c>
      <c r="Q2665" s="3" t="str">
        <f ca="1">IF(VLOOKUP(A2665,Izračun!A:Q,17,0)=0," ",VLOOKUP(A2665,Izračun!A:Q,17,0))</f>
        <v xml:space="preserve"> </v>
      </c>
      <c r="R2665" t="s">
        <v>8710</v>
      </c>
      <c r="S2665" t="str">
        <f ca="1">Izračun!$T$1</f>
        <v>0</v>
      </c>
    </row>
    <row r="2666" spans="1:19" x14ac:dyDescent="0.25">
      <c r="A2666" t="s">
        <v>3279</v>
      </c>
      <c r="B2666" t="s">
        <v>10463</v>
      </c>
      <c r="C2666" t="s">
        <v>8708</v>
      </c>
      <c r="F2666" s="2">
        <f>VLOOKUP(A2666,Izračun!A:J,10,0)</f>
        <v>391.78865279999997</v>
      </c>
      <c r="H2666">
        <f>VLOOKUP(A2666,Izračun!A:F,6,0)</f>
        <v>0</v>
      </c>
      <c r="J2666" t="s">
        <v>14574</v>
      </c>
      <c r="M2666" t="s">
        <v>8709</v>
      </c>
      <c r="Q2666" s="3" t="str">
        <f ca="1">IF(VLOOKUP(A2666,Izračun!A:Q,17,0)=0," ",VLOOKUP(A2666,Izračun!A:Q,17,0))</f>
        <v xml:space="preserve"> </v>
      </c>
      <c r="R2666" t="s">
        <v>8710</v>
      </c>
      <c r="S2666" t="str">
        <f ca="1">Izračun!$T$1</f>
        <v>0</v>
      </c>
    </row>
    <row r="2667" spans="1:19" x14ac:dyDescent="0.25">
      <c r="A2667" t="s">
        <v>13317</v>
      </c>
      <c r="B2667" t="s">
        <v>13546</v>
      </c>
      <c r="C2667" t="s">
        <v>8708</v>
      </c>
      <c r="F2667" s="2">
        <f>VLOOKUP(A2667,Izračun!A:J,10,0)</f>
        <v>391.97746000000001</v>
      </c>
      <c r="H2667">
        <f>VLOOKUP(A2667,Izračun!A:F,6,0)</f>
        <v>3</v>
      </c>
      <c r="J2667" t="s">
        <v>14574</v>
      </c>
      <c r="M2667" t="s">
        <v>8709</v>
      </c>
      <c r="Q2667" s="3" t="str">
        <f ca="1">IF(VLOOKUP(A2667,Izračun!A:Q,17,0)=0," ",VLOOKUP(A2667,Izračun!A:Q,17,0))</f>
        <v xml:space="preserve"> </v>
      </c>
      <c r="R2667" t="s">
        <v>8710</v>
      </c>
      <c r="S2667" t="str">
        <f ca="1">Izračun!$T$1</f>
        <v>0</v>
      </c>
    </row>
    <row r="2668" spans="1:19" x14ac:dyDescent="0.25">
      <c r="A2668" t="s">
        <v>13304</v>
      </c>
      <c r="B2668" t="s">
        <v>13686</v>
      </c>
      <c r="C2668" t="s">
        <v>8708</v>
      </c>
      <c r="F2668" s="2">
        <f>VLOOKUP(A2668,Izračun!A:J,10,0)</f>
        <v>395.19216</v>
      </c>
      <c r="H2668">
        <f>VLOOKUP(A2668,Izračun!A:F,6,0)</f>
        <v>1</v>
      </c>
      <c r="J2668" t="s">
        <v>14574</v>
      </c>
      <c r="M2668" t="s">
        <v>8709</v>
      </c>
      <c r="Q2668" s="3" t="str">
        <f ca="1">IF(VLOOKUP(A2668,Izračun!A:Q,17,0)=0," ",VLOOKUP(A2668,Izračun!A:Q,17,0))</f>
        <v xml:space="preserve"> </v>
      </c>
      <c r="R2668" t="s">
        <v>8710</v>
      </c>
      <c r="S2668" t="str">
        <f ca="1">Izračun!$T$1</f>
        <v>0</v>
      </c>
    </row>
    <row r="2669" spans="1:19" x14ac:dyDescent="0.25">
      <c r="A2669" t="s">
        <v>6268</v>
      </c>
      <c r="B2669" t="s">
        <v>13375</v>
      </c>
      <c r="C2669" t="s">
        <v>8708</v>
      </c>
      <c r="F2669" s="2">
        <f>VLOOKUP(A2669,Izračun!A:J,10,0)</f>
        <v>407.63249999999999</v>
      </c>
      <c r="H2669">
        <f>VLOOKUP(A2669,Izračun!A:F,6,0)</f>
        <v>0</v>
      </c>
      <c r="J2669" t="s">
        <v>14574</v>
      </c>
      <c r="M2669" t="s">
        <v>8709</v>
      </c>
      <c r="Q2669" s="3" t="str">
        <f ca="1">IF(VLOOKUP(A2669,Izračun!A:Q,17,0)=0," ",VLOOKUP(A2669,Izračun!A:Q,17,0))</f>
        <v xml:space="preserve"> </v>
      </c>
      <c r="R2669" t="s">
        <v>8710</v>
      </c>
      <c r="S2669" t="str">
        <f ca="1">Izračun!$T$1</f>
        <v>0</v>
      </c>
    </row>
    <row r="2670" spans="1:19" x14ac:dyDescent="0.25">
      <c r="A2670" t="s">
        <v>3121</v>
      </c>
      <c r="B2670" t="s">
        <v>12806</v>
      </c>
      <c r="C2670" t="s">
        <v>8708</v>
      </c>
      <c r="F2670" s="2">
        <f>VLOOKUP(A2670,Izračun!A:J,10,0)</f>
        <v>413.18838000000005</v>
      </c>
      <c r="H2670">
        <f>VLOOKUP(A2670,Izračun!A:F,6,0)</f>
        <v>0</v>
      </c>
      <c r="J2670" t="s">
        <v>14574</v>
      </c>
      <c r="M2670" t="s">
        <v>8709</v>
      </c>
      <c r="Q2670" s="3" t="str">
        <f ca="1">IF(VLOOKUP(A2670,Izračun!A:Q,17,0)=0," ",VLOOKUP(A2670,Izračun!A:Q,17,0))</f>
        <v xml:space="preserve"> </v>
      </c>
      <c r="R2670" t="s">
        <v>8710</v>
      </c>
      <c r="S2670" t="str">
        <f ca="1">Izračun!$T$1</f>
        <v>0</v>
      </c>
    </row>
    <row r="2671" spans="1:19" x14ac:dyDescent="0.25">
      <c r="A2671" t="s">
        <v>3090</v>
      </c>
      <c r="B2671" t="s">
        <v>12357</v>
      </c>
      <c r="C2671" t="s">
        <v>8708</v>
      </c>
      <c r="F2671" s="2">
        <f>VLOOKUP(A2671,Izračun!A:J,10,0)</f>
        <v>413.73189000000002</v>
      </c>
      <c r="H2671">
        <f>VLOOKUP(A2671,Izračun!A:F,6,0)</f>
        <v>0</v>
      </c>
      <c r="J2671" t="s">
        <v>14574</v>
      </c>
      <c r="M2671" t="s">
        <v>8709</v>
      </c>
      <c r="Q2671" s="3" t="str">
        <f ca="1">IF(VLOOKUP(A2671,Izračun!A:Q,17,0)=0," ",VLOOKUP(A2671,Izračun!A:Q,17,0))</f>
        <v xml:space="preserve"> </v>
      </c>
      <c r="R2671" t="s">
        <v>8710</v>
      </c>
      <c r="S2671" t="str">
        <f ca="1">Izračun!$T$1</f>
        <v>0</v>
      </c>
    </row>
    <row r="2672" spans="1:19" x14ac:dyDescent="0.25">
      <c r="A2672" t="s">
        <v>8593</v>
      </c>
      <c r="B2672" t="s">
        <v>10209</v>
      </c>
      <c r="C2672" t="s">
        <v>8708</v>
      </c>
      <c r="F2672" s="2">
        <f>VLOOKUP(A2672,Izračun!A:J,10,0)</f>
        <v>430.82123519999999</v>
      </c>
      <c r="H2672">
        <f>VLOOKUP(A2672,Izračun!A:F,6,0)</f>
        <v>0</v>
      </c>
      <c r="J2672" t="s">
        <v>14574</v>
      </c>
      <c r="M2672" t="s">
        <v>8709</v>
      </c>
      <c r="Q2672" s="3" t="str">
        <f ca="1">IF(VLOOKUP(A2672,Izračun!A:Q,17,0)=0," ",VLOOKUP(A2672,Izračun!A:Q,17,0))</f>
        <v xml:space="preserve"> </v>
      </c>
      <c r="R2672" t="s">
        <v>8710</v>
      </c>
      <c r="S2672" t="str">
        <f ca="1">Izračun!$T$1</f>
        <v>0</v>
      </c>
    </row>
    <row r="2673" spans="1:19" x14ac:dyDescent="0.25">
      <c r="A2673" t="s">
        <v>7371</v>
      </c>
      <c r="B2673" t="s">
        <v>13371</v>
      </c>
      <c r="C2673" t="s">
        <v>8708</v>
      </c>
      <c r="F2673" s="2">
        <f>VLOOKUP(A2673,Izračun!A:J,10,0)</f>
        <v>434.95293599999997</v>
      </c>
      <c r="H2673">
        <f>VLOOKUP(A2673,Izračun!A:F,6,0)</f>
        <v>0</v>
      </c>
      <c r="J2673" t="s">
        <v>14574</v>
      </c>
      <c r="M2673" t="s">
        <v>8709</v>
      </c>
      <c r="Q2673" s="3" t="str">
        <f ca="1">IF(VLOOKUP(A2673,Izračun!A:Q,17,0)=0," ",VLOOKUP(A2673,Izračun!A:Q,17,0))</f>
        <v xml:space="preserve"> </v>
      </c>
      <c r="R2673" t="s">
        <v>8710</v>
      </c>
      <c r="S2673" t="str">
        <f ca="1">Izračun!$T$1</f>
        <v>0</v>
      </c>
    </row>
    <row r="2674" spans="1:19" x14ac:dyDescent="0.25">
      <c r="A2674" t="s">
        <v>5873</v>
      </c>
      <c r="B2674" t="s">
        <v>12351</v>
      </c>
      <c r="C2674" t="s">
        <v>8708</v>
      </c>
      <c r="F2674" s="2">
        <f>VLOOKUP(A2674,Izračun!A:J,10,0)</f>
        <v>438.06905999999998</v>
      </c>
      <c r="H2674">
        <f>VLOOKUP(A2674,Izračun!A:F,6,0)</f>
        <v>0</v>
      </c>
      <c r="J2674" t="s">
        <v>14574</v>
      </c>
      <c r="M2674" t="s">
        <v>8709</v>
      </c>
      <c r="Q2674" s="3" t="str">
        <f ca="1">IF(VLOOKUP(A2674,Izračun!A:Q,17,0)=0," ",VLOOKUP(A2674,Izračun!A:Q,17,0))</f>
        <v xml:space="preserve"> </v>
      </c>
      <c r="R2674" t="s">
        <v>8710</v>
      </c>
      <c r="S2674" t="str">
        <f ca="1">Izračun!$T$1</f>
        <v>0</v>
      </c>
    </row>
    <row r="2675" spans="1:19" x14ac:dyDescent="0.25">
      <c r="A2675" t="s">
        <v>8508</v>
      </c>
      <c r="B2675" t="s">
        <v>13933</v>
      </c>
      <c r="C2675" t="s">
        <v>8708</v>
      </c>
      <c r="F2675" s="2">
        <f>VLOOKUP(A2675,Izračun!A:J,10,0)</f>
        <v>443.43608399999999</v>
      </c>
      <c r="H2675">
        <f>VLOOKUP(A2675,Izračun!A:F,6,0)</f>
        <v>0</v>
      </c>
      <c r="J2675" t="s">
        <v>14574</v>
      </c>
      <c r="M2675" t="s">
        <v>8709</v>
      </c>
      <c r="Q2675" s="3" t="str">
        <f ca="1">IF(VLOOKUP(A2675,Izračun!A:Q,17,0)=0," ",VLOOKUP(A2675,Izračun!A:Q,17,0))</f>
        <v xml:space="preserve"> </v>
      </c>
      <c r="R2675" t="s">
        <v>8710</v>
      </c>
      <c r="S2675" t="str">
        <f ca="1">Izračun!$T$1</f>
        <v>0</v>
      </c>
    </row>
    <row r="2676" spans="1:19" x14ac:dyDescent="0.25">
      <c r="A2676" t="s">
        <v>6126</v>
      </c>
      <c r="B2676" t="s">
        <v>9486</v>
      </c>
      <c r="C2676" t="s">
        <v>8708</v>
      </c>
      <c r="F2676" s="2">
        <f>VLOOKUP(A2676,Izračun!A:J,10,0)</f>
        <v>444.30643200000003</v>
      </c>
      <c r="H2676">
        <f>VLOOKUP(A2676,Izračun!A:F,6,0)</f>
        <v>11</v>
      </c>
      <c r="J2676" t="s">
        <v>14574</v>
      </c>
      <c r="M2676" t="s">
        <v>8709</v>
      </c>
      <c r="Q2676" s="3" t="str">
        <f ca="1">IF(VLOOKUP(A2676,Izračun!A:Q,17,0)=0," ",VLOOKUP(A2676,Izračun!A:Q,17,0))</f>
        <v xml:space="preserve"> </v>
      </c>
      <c r="R2676" t="s">
        <v>8710</v>
      </c>
      <c r="S2676" t="str">
        <f ca="1">Izračun!$T$1</f>
        <v>0</v>
      </c>
    </row>
    <row r="2677" spans="1:19" x14ac:dyDescent="0.25">
      <c r="A2677" t="s">
        <v>7550</v>
      </c>
      <c r="B2677" t="s">
        <v>9333</v>
      </c>
      <c r="C2677" t="s">
        <v>8708</v>
      </c>
      <c r="F2677" s="2">
        <f>VLOOKUP(A2677,Izračun!A:J,10,0)</f>
        <v>291.58</v>
      </c>
      <c r="H2677">
        <f>VLOOKUP(A2677,Izračun!A:F,6,0)</f>
        <v>0</v>
      </c>
      <c r="J2677" t="s">
        <v>14574</v>
      </c>
      <c r="M2677" t="s">
        <v>8709</v>
      </c>
      <c r="Q2677" s="3" t="str">
        <f ca="1">IF(VLOOKUP(A2677,Izračun!A:Q,17,0)=0," ",VLOOKUP(A2677,Izračun!A:Q,17,0))</f>
        <v xml:space="preserve"> </v>
      </c>
      <c r="R2677" t="s">
        <v>8710</v>
      </c>
      <c r="S2677" t="str">
        <f ca="1">Izračun!$T$1</f>
        <v>0</v>
      </c>
    </row>
    <row r="2678" spans="1:19" x14ac:dyDescent="0.25">
      <c r="A2678" t="s">
        <v>8371</v>
      </c>
      <c r="B2678" t="s">
        <v>12367</v>
      </c>
      <c r="C2678" t="s">
        <v>8708</v>
      </c>
      <c r="F2678" s="2">
        <f>VLOOKUP(A2678,Izračun!A:J,10,0)</f>
        <v>449.53364399999998</v>
      </c>
      <c r="H2678">
        <f>VLOOKUP(A2678,Izračun!A:F,6,0)</f>
        <v>0</v>
      </c>
      <c r="J2678" t="s">
        <v>14574</v>
      </c>
      <c r="M2678" t="s">
        <v>8709</v>
      </c>
      <c r="Q2678" s="3" t="str">
        <f ca="1">IF(VLOOKUP(A2678,Izračun!A:Q,17,0)=0," ",VLOOKUP(A2678,Izračun!A:Q,17,0))</f>
        <v xml:space="preserve"> </v>
      </c>
      <c r="R2678" t="s">
        <v>8710</v>
      </c>
      <c r="S2678" t="str">
        <f ca="1">Izračun!$T$1</f>
        <v>0</v>
      </c>
    </row>
    <row r="2679" spans="1:19" x14ac:dyDescent="0.25">
      <c r="A2679" t="s">
        <v>9907</v>
      </c>
      <c r="B2679" t="s">
        <v>10208</v>
      </c>
      <c r="C2679" t="s">
        <v>8708</v>
      </c>
      <c r="F2679" s="2">
        <f>VLOOKUP(A2679,Izračun!A:J,10,0)</f>
        <v>454.29691439999999</v>
      </c>
      <c r="H2679">
        <f>VLOOKUP(A2679,Izračun!A:F,6,0)</f>
        <v>1</v>
      </c>
      <c r="J2679" t="s">
        <v>14574</v>
      </c>
      <c r="M2679" t="s">
        <v>8709</v>
      </c>
      <c r="Q2679" s="3" t="str">
        <f ca="1">IF(VLOOKUP(A2679,Izračun!A:Q,17,0)=0," ",VLOOKUP(A2679,Izračun!A:Q,17,0))</f>
        <v xml:space="preserve"> </v>
      </c>
      <c r="R2679" t="s">
        <v>8710</v>
      </c>
      <c r="S2679" t="str">
        <f ca="1">Izračun!$T$1</f>
        <v>0</v>
      </c>
    </row>
    <row r="2680" spans="1:19" x14ac:dyDescent="0.25">
      <c r="A2680" t="s">
        <v>6931</v>
      </c>
      <c r="B2680" t="s">
        <v>12842</v>
      </c>
      <c r="C2680" t="s">
        <v>8708</v>
      </c>
      <c r="F2680" s="2">
        <f>VLOOKUP(A2680,Izračun!A:J,10,0)</f>
        <v>460.04794559999999</v>
      </c>
      <c r="H2680">
        <f>VLOOKUP(A2680,Izračun!A:F,6,0)</f>
        <v>0</v>
      </c>
      <c r="J2680" t="s">
        <v>14574</v>
      </c>
      <c r="M2680" t="s">
        <v>8709</v>
      </c>
      <c r="Q2680" s="3" t="str">
        <f ca="1">IF(VLOOKUP(A2680,Izračun!A:Q,17,0)=0," ",VLOOKUP(A2680,Izračun!A:Q,17,0))</f>
        <v xml:space="preserve"> </v>
      </c>
      <c r="R2680" t="s">
        <v>8710</v>
      </c>
      <c r="S2680" t="str">
        <f ca="1">Izračun!$T$1</f>
        <v>0</v>
      </c>
    </row>
    <row r="2681" spans="1:19" x14ac:dyDescent="0.25">
      <c r="A2681" t="s">
        <v>8369</v>
      </c>
      <c r="B2681" t="s">
        <v>12360</v>
      </c>
      <c r="C2681" t="s">
        <v>8708</v>
      </c>
      <c r="F2681" s="2">
        <f>VLOOKUP(A2681,Izračun!A:J,10,0)</f>
        <v>468.90748799999994</v>
      </c>
      <c r="H2681">
        <f>VLOOKUP(A2681,Izračun!A:F,6,0)</f>
        <v>0</v>
      </c>
      <c r="J2681" t="s">
        <v>14574</v>
      </c>
      <c r="M2681" t="s">
        <v>8709</v>
      </c>
      <c r="Q2681" s="3" t="str">
        <f ca="1">IF(VLOOKUP(A2681,Izračun!A:Q,17,0)=0," ",VLOOKUP(A2681,Izračun!A:Q,17,0))</f>
        <v xml:space="preserve"> </v>
      </c>
      <c r="R2681" t="s">
        <v>8710</v>
      </c>
      <c r="S2681" t="str">
        <f ca="1">Izračun!$T$1</f>
        <v>0</v>
      </c>
    </row>
    <row r="2682" spans="1:19" x14ac:dyDescent="0.25">
      <c r="A2682" t="s">
        <v>5907</v>
      </c>
      <c r="B2682" t="s">
        <v>11285</v>
      </c>
      <c r="C2682" t="s">
        <v>8708</v>
      </c>
      <c r="F2682" s="2">
        <f>VLOOKUP(A2682,Izračun!A:J,10,0)</f>
        <v>477.38294999999999</v>
      </c>
      <c r="H2682">
        <f>VLOOKUP(A2682,Izračun!A:F,6,0)</f>
        <v>4</v>
      </c>
      <c r="J2682" t="s">
        <v>14574</v>
      </c>
      <c r="M2682" t="s">
        <v>8709</v>
      </c>
      <c r="Q2682" s="3" t="str">
        <f ca="1">IF(VLOOKUP(A2682,Izračun!A:Q,17,0)=0," ",VLOOKUP(A2682,Izračun!A:Q,17,0))</f>
        <v xml:space="preserve"> </v>
      </c>
      <c r="R2682" t="s">
        <v>8710</v>
      </c>
      <c r="S2682" t="str">
        <f ca="1">Izračun!$T$1</f>
        <v>0</v>
      </c>
    </row>
    <row r="2683" spans="1:19" x14ac:dyDescent="0.25">
      <c r="A2683" t="s">
        <v>12242</v>
      </c>
      <c r="B2683" t="s">
        <v>12768</v>
      </c>
      <c r="C2683" t="s">
        <v>8708</v>
      </c>
      <c r="F2683" s="2">
        <f>VLOOKUP(A2683,Izračun!A:J,10,0)</f>
        <v>479.04422399999999</v>
      </c>
      <c r="H2683">
        <f>VLOOKUP(A2683,Izračun!A:F,6,0)</f>
        <v>3</v>
      </c>
      <c r="J2683" t="s">
        <v>14574</v>
      </c>
      <c r="M2683" t="s">
        <v>8709</v>
      </c>
      <c r="Q2683" s="3" t="str">
        <f ca="1">IF(VLOOKUP(A2683,Izračun!A:Q,17,0)=0," ",VLOOKUP(A2683,Izračun!A:Q,17,0))</f>
        <v xml:space="preserve"> </v>
      </c>
      <c r="R2683" t="s">
        <v>8710</v>
      </c>
      <c r="S2683" t="str">
        <f ca="1">Izračun!$T$1</f>
        <v>0</v>
      </c>
    </row>
    <row r="2684" spans="1:19" x14ac:dyDescent="0.25">
      <c r="A2684" t="s">
        <v>4267</v>
      </c>
      <c r="B2684" t="s">
        <v>12750</v>
      </c>
      <c r="C2684" t="s">
        <v>8708</v>
      </c>
      <c r="F2684" s="2">
        <f>VLOOKUP(A2684,Izračun!A:J,10,0)</f>
        <v>480.13197599999995</v>
      </c>
      <c r="H2684">
        <f>VLOOKUP(A2684,Izračun!A:F,6,0)</f>
        <v>0</v>
      </c>
      <c r="J2684" t="s">
        <v>14574</v>
      </c>
      <c r="M2684" t="s">
        <v>8709</v>
      </c>
      <c r="Q2684" s="3" t="str">
        <f ca="1">IF(VLOOKUP(A2684,Izračun!A:Q,17,0)=0," ",VLOOKUP(A2684,Izračun!A:Q,17,0))</f>
        <v xml:space="preserve"> </v>
      </c>
      <c r="R2684" t="s">
        <v>8710</v>
      </c>
      <c r="S2684" t="str">
        <f ca="1">Izračun!$T$1</f>
        <v>0</v>
      </c>
    </row>
    <row r="2685" spans="1:19" x14ac:dyDescent="0.25">
      <c r="A2685" t="s">
        <v>10343</v>
      </c>
      <c r="B2685" t="s">
        <v>12797</v>
      </c>
      <c r="C2685" t="s">
        <v>8708</v>
      </c>
      <c r="F2685" s="2">
        <f>VLOOKUP(A2685,Izračun!A:J,10,0)</f>
        <v>485.82225120000004</v>
      </c>
      <c r="H2685">
        <f>VLOOKUP(A2685,Izračun!A:F,6,0)</f>
        <v>2</v>
      </c>
      <c r="J2685" t="s">
        <v>14574</v>
      </c>
      <c r="M2685" t="s">
        <v>8709</v>
      </c>
      <c r="Q2685" s="3" t="str">
        <f ca="1">IF(VLOOKUP(A2685,Izračun!A:Q,17,0)=0," ",VLOOKUP(A2685,Izračun!A:Q,17,0))</f>
        <v xml:space="preserve"> </v>
      </c>
      <c r="R2685" t="s">
        <v>8710</v>
      </c>
      <c r="S2685" t="str">
        <f ca="1">Izračun!$T$1</f>
        <v>0</v>
      </c>
    </row>
    <row r="2686" spans="1:19" x14ac:dyDescent="0.25">
      <c r="A2686" t="s">
        <v>3118</v>
      </c>
      <c r="B2686" t="s">
        <v>11286</v>
      </c>
      <c r="C2686" t="s">
        <v>8708</v>
      </c>
      <c r="F2686" s="2">
        <f>VLOOKUP(A2686,Izračun!A:J,10,0)</f>
        <v>489.40055999999993</v>
      </c>
      <c r="H2686">
        <f>VLOOKUP(A2686,Izračun!A:F,6,0)</f>
        <v>0</v>
      </c>
      <c r="J2686" t="s">
        <v>14574</v>
      </c>
      <c r="M2686" t="s">
        <v>8709</v>
      </c>
      <c r="Q2686" s="3" t="str">
        <f ca="1">IF(VLOOKUP(A2686,Izračun!A:Q,17,0)=0," ",VLOOKUP(A2686,Izračun!A:Q,17,0))</f>
        <v xml:space="preserve"> </v>
      </c>
      <c r="R2686" t="s">
        <v>8710</v>
      </c>
      <c r="S2686" t="str">
        <f ca="1">Izračun!$T$1</f>
        <v>0</v>
      </c>
    </row>
    <row r="2687" spans="1:19" x14ac:dyDescent="0.25">
      <c r="A2687" t="s">
        <v>7927</v>
      </c>
      <c r="B2687" t="s">
        <v>11018</v>
      </c>
      <c r="C2687" t="s">
        <v>8708</v>
      </c>
      <c r="F2687" s="2">
        <f>VLOOKUP(A2687,Izračun!A:J,10,0)</f>
        <v>497.59895999999998</v>
      </c>
      <c r="H2687">
        <f>VLOOKUP(A2687,Izračun!A:F,6,0)</f>
        <v>1</v>
      </c>
      <c r="J2687" t="s">
        <v>14574</v>
      </c>
      <c r="M2687" t="s">
        <v>8709</v>
      </c>
      <c r="Q2687" s="3" t="str">
        <f ca="1">IF(VLOOKUP(A2687,Izračun!A:Q,17,0)=0," ",VLOOKUP(A2687,Izračun!A:Q,17,0))</f>
        <v xml:space="preserve"> </v>
      </c>
      <c r="R2687" t="s">
        <v>8710</v>
      </c>
      <c r="S2687" t="str">
        <f ca="1">Izračun!$T$1</f>
        <v>0</v>
      </c>
    </row>
    <row r="2688" spans="1:19" x14ac:dyDescent="0.25">
      <c r="A2688" t="s">
        <v>11505</v>
      </c>
      <c r="B2688" t="s">
        <v>13346</v>
      </c>
      <c r="C2688" t="s">
        <v>8708</v>
      </c>
      <c r="F2688" s="2">
        <f>VLOOKUP(A2688,Izračun!A:J,10,0)</f>
        <v>498.84555599999999</v>
      </c>
      <c r="H2688">
        <f>VLOOKUP(A2688,Izračun!A:F,6,0)</f>
        <v>1</v>
      </c>
      <c r="J2688" t="s">
        <v>14574</v>
      </c>
      <c r="M2688" t="s">
        <v>8709</v>
      </c>
      <c r="Q2688" s="3" t="str">
        <f ca="1">IF(VLOOKUP(A2688,Izračun!A:Q,17,0)=0," ",VLOOKUP(A2688,Izračun!A:Q,17,0))</f>
        <v xml:space="preserve"> </v>
      </c>
      <c r="R2688" t="s">
        <v>8710</v>
      </c>
      <c r="S2688" t="str">
        <f ca="1">Izračun!$T$1</f>
        <v>0</v>
      </c>
    </row>
    <row r="2689" spans="1:19" x14ac:dyDescent="0.25">
      <c r="A2689" t="s">
        <v>5896</v>
      </c>
      <c r="B2689" t="s">
        <v>12760</v>
      </c>
      <c r="C2689" t="s">
        <v>8708</v>
      </c>
      <c r="F2689" s="2">
        <f>VLOOKUP(A2689,Izračun!A:J,10,0)</f>
        <v>498.97999999999996</v>
      </c>
      <c r="H2689">
        <f>VLOOKUP(A2689,Izračun!A:F,6,0)</f>
        <v>1</v>
      </c>
      <c r="J2689" t="s">
        <v>14574</v>
      </c>
      <c r="M2689" t="s">
        <v>8709</v>
      </c>
      <c r="Q2689" s="3" t="str">
        <f ca="1">IF(VLOOKUP(A2689,Izračun!A:Q,17,0)=0," ",VLOOKUP(A2689,Izračun!A:Q,17,0))</f>
        <v xml:space="preserve"> </v>
      </c>
      <c r="R2689" t="s">
        <v>8710</v>
      </c>
      <c r="S2689" t="str">
        <f ca="1">Izračun!$T$1</f>
        <v>0</v>
      </c>
    </row>
    <row r="2690" spans="1:19" x14ac:dyDescent="0.25">
      <c r="A2690" t="s">
        <v>7380</v>
      </c>
      <c r="B2690" t="s">
        <v>10466</v>
      </c>
      <c r="C2690" t="s">
        <v>8708</v>
      </c>
      <c r="F2690" s="2">
        <f>VLOOKUP(A2690,Izračun!A:J,10,0)</f>
        <v>465.76223040000002</v>
      </c>
      <c r="H2690">
        <f>VLOOKUP(A2690,Izračun!A:F,6,0)</f>
        <v>6</v>
      </c>
      <c r="J2690" t="s">
        <v>14574</v>
      </c>
      <c r="M2690" t="s">
        <v>8709</v>
      </c>
      <c r="Q2690" s="3" t="str">
        <f ca="1">IF(VLOOKUP(A2690,Izračun!A:Q,17,0)=0," ",VLOOKUP(A2690,Izračun!A:Q,17,0))</f>
        <v xml:space="preserve"> </v>
      </c>
      <c r="R2690" t="s">
        <v>8710</v>
      </c>
      <c r="S2690" t="str">
        <f ca="1">Izračun!$T$1</f>
        <v>0</v>
      </c>
    </row>
    <row r="2691" spans="1:19" x14ac:dyDescent="0.25">
      <c r="A2691" t="s">
        <v>14139</v>
      </c>
      <c r="B2691" t="s">
        <v>14726</v>
      </c>
      <c r="C2691" t="s">
        <v>8708</v>
      </c>
      <c r="F2691" s="2">
        <f>VLOOKUP(A2691,Izračun!A:J,10,0)</f>
        <v>505.46429999999998</v>
      </c>
      <c r="H2691">
        <f>VLOOKUP(A2691,Izračun!A:F,6,0)</f>
        <v>1</v>
      </c>
      <c r="J2691" t="s">
        <v>14574</v>
      </c>
      <c r="M2691" t="s">
        <v>8709</v>
      </c>
      <c r="Q2691" s="3" t="str">
        <f ca="1">IF(VLOOKUP(A2691,Izračun!A:Q,17,0)=0," ",VLOOKUP(A2691,Izračun!A:Q,17,0))</f>
        <v xml:space="preserve"> </v>
      </c>
      <c r="R2691" t="s">
        <v>8710</v>
      </c>
      <c r="S2691" t="str">
        <f ca="1">Izračun!$T$1</f>
        <v>0</v>
      </c>
    </row>
    <row r="2692" spans="1:19" x14ac:dyDescent="0.25">
      <c r="A2692" t="s">
        <v>4045</v>
      </c>
      <c r="B2692" t="s">
        <v>10465</v>
      </c>
      <c r="C2692" t="s">
        <v>8708</v>
      </c>
      <c r="F2692" s="2">
        <f>VLOOKUP(A2692,Izračun!A:J,10,0)</f>
        <v>511.64457599999997</v>
      </c>
      <c r="H2692">
        <f>VLOOKUP(A2692,Izračun!A:F,6,0)</f>
        <v>2</v>
      </c>
      <c r="J2692" t="s">
        <v>14574</v>
      </c>
      <c r="M2692" t="s">
        <v>8709</v>
      </c>
      <c r="Q2692" s="3" t="str">
        <f ca="1">IF(VLOOKUP(A2692,Izračun!A:Q,17,0)=0," ",VLOOKUP(A2692,Izračun!A:Q,17,0))</f>
        <v xml:space="preserve"> </v>
      </c>
      <c r="R2692" t="s">
        <v>8710</v>
      </c>
      <c r="S2692" t="str">
        <f ca="1">Izračun!$T$1</f>
        <v>0</v>
      </c>
    </row>
    <row r="2693" spans="1:19" x14ac:dyDescent="0.25">
      <c r="A2693" t="s">
        <v>13539</v>
      </c>
      <c r="B2693" t="s">
        <v>13983</v>
      </c>
      <c r="C2693" t="s">
        <v>8708</v>
      </c>
      <c r="F2693" s="2">
        <f>VLOOKUP(A2693,Izračun!A:J,10,0)</f>
        <v>446.82560999999998</v>
      </c>
      <c r="H2693">
        <f>VLOOKUP(A2693,Izračun!A:F,6,0)</f>
        <v>1</v>
      </c>
      <c r="J2693" t="s">
        <v>14574</v>
      </c>
      <c r="M2693" t="s">
        <v>8709</v>
      </c>
      <c r="Q2693" s="3" t="str">
        <f ca="1">IF(VLOOKUP(A2693,Izračun!A:Q,17,0)=0," ",VLOOKUP(A2693,Izračun!A:Q,17,0))</f>
        <v xml:space="preserve"> </v>
      </c>
      <c r="R2693" t="s">
        <v>8710</v>
      </c>
      <c r="S2693" t="str">
        <f ca="1">Izračun!$T$1</f>
        <v>0</v>
      </c>
    </row>
    <row r="2694" spans="1:19" x14ac:dyDescent="0.25">
      <c r="A2694" t="s">
        <v>7641</v>
      </c>
      <c r="B2694" t="s">
        <v>13185</v>
      </c>
      <c r="C2694" t="s">
        <v>8708</v>
      </c>
      <c r="F2694" s="2">
        <f>VLOOKUP(A2694,Izračun!A:J,10,0)</f>
        <v>516.12856399999998</v>
      </c>
      <c r="H2694">
        <f>VLOOKUP(A2694,Izračun!A:F,6,0)</f>
        <v>0</v>
      </c>
      <c r="J2694" t="s">
        <v>14574</v>
      </c>
      <c r="M2694" t="s">
        <v>8709</v>
      </c>
      <c r="Q2694" s="3" t="str">
        <f ca="1">IF(VLOOKUP(A2694,Izračun!A:Q,17,0)=0," ",VLOOKUP(A2694,Izračun!A:Q,17,0))</f>
        <v xml:space="preserve"> </v>
      </c>
      <c r="R2694" t="s">
        <v>8710</v>
      </c>
      <c r="S2694" t="str">
        <f ca="1">Izračun!$T$1</f>
        <v>0</v>
      </c>
    </row>
    <row r="2695" spans="1:19" x14ac:dyDescent="0.25">
      <c r="A2695" t="s">
        <v>5888</v>
      </c>
      <c r="B2695" t="s">
        <v>11050</v>
      </c>
      <c r="C2695" t="s">
        <v>8708</v>
      </c>
      <c r="F2695" s="2">
        <f>VLOOKUP(A2695,Izračun!A:J,10,0)</f>
        <v>522.01116000000002</v>
      </c>
      <c r="H2695">
        <f>VLOOKUP(A2695,Izračun!A:F,6,0)</f>
        <v>6</v>
      </c>
      <c r="J2695" t="s">
        <v>14574</v>
      </c>
      <c r="M2695" t="s">
        <v>8709</v>
      </c>
      <c r="Q2695" s="3" t="str">
        <f ca="1">IF(VLOOKUP(A2695,Izračun!A:Q,17,0)=0," ",VLOOKUP(A2695,Izračun!A:Q,17,0))</f>
        <v xml:space="preserve"> </v>
      </c>
      <c r="R2695" t="s">
        <v>8710</v>
      </c>
      <c r="S2695" t="str">
        <f ca="1">Izračun!$T$1</f>
        <v>0</v>
      </c>
    </row>
    <row r="2696" spans="1:19" x14ac:dyDescent="0.25">
      <c r="A2696" t="s">
        <v>5987</v>
      </c>
      <c r="B2696" t="s">
        <v>8805</v>
      </c>
      <c r="C2696" t="s">
        <v>8708</v>
      </c>
      <c r="F2696" s="2">
        <f>VLOOKUP(A2696,Izračun!A:J,10,0)</f>
        <v>396.5</v>
      </c>
      <c r="H2696">
        <f>VLOOKUP(A2696,Izračun!A:F,6,0)</f>
        <v>1</v>
      </c>
      <c r="J2696" t="s">
        <v>14574</v>
      </c>
      <c r="M2696" t="s">
        <v>8709</v>
      </c>
      <c r="Q2696" s="3" t="str">
        <f ca="1">IF(VLOOKUP(A2696,Izračun!A:Q,17,0)=0," ",VLOOKUP(A2696,Izračun!A:Q,17,0))</f>
        <v xml:space="preserve"> </v>
      </c>
      <c r="R2696" t="s">
        <v>8710</v>
      </c>
      <c r="S2696" t="str">
        <f ca="1">Izračun!$T$1</f>
        <v>0</v>
      </c>
    </row>
    <row r="2697" spans="1:19" x14ac:dyDescent="0.25">
      <c r="A2697" t="s">
        <v>3096</v>
      </c>
      <c r="B2697" t="s">
        <v>12841</v>
      </c>
      <c r="C2697" t="s">
        <v>8708</v>
      </c>
      <c r="F2697" s="2">
        <f>VLOOKUP(A2697,Izračun!A:J,10,0)</f>
        <v>491.956704</v>
      </c>
      <c r="H2697">
        <f>VLOOKUP(A2697,Izračun!A:F,6,0)</f>
        <v>2</v>
      </c>
      <c r="J2697" t="s">
        <v>14574</v>
      </c>
      <c r="M2697" t="s">
        <v>8709</v>
      </c>
      <c r="Q2697" s="3" t="str">
        <f ca="1">IF(VLOOKUP(A2697,Izračun!A:Q,17,0)=0," ",VLOOKUP(A2697,Izračun!A:Q,17,0))</f>
        <v xml:space="preserve"> </v>
      </c>
      <c r="R2697" t="s">
        <v>8710</v>
      </c>
      <c r="S2697" t="str">
        <f ca="1">Izračun!$T$1</f>
        <v>0</v>
      </c>
    </row>
    <row r="2698" spans="1:19" x14ac:dyDescent="0.25">
      <c r="A2698" t="s">
        <v>12391</v>
      </c>
      <c r="B2698" t="s">
        <v>13932</v>
      </c>
      <c r="C2698" t="s">
        <v>8708</v>
      </c>
      <c r="F2698" s="2">
        <f>VLOOKUP(A2698,Izračun!A:J,10,0)</f>
        <v>570.86313200000006</v>
      </c>
      <c r="H2698">
        <f>VLOOKUP(A2698,Izračun!A:F,6,0)</f>
        <v>0</v>
      </c>
      <c r="J2698" t="s">
        <v>14574</v>
      </c>
      <c r="M2698" t="s">
        <v>8709</v>
      </c>
      <c r="Q2698" s="3" t="str">
        <f ca="1">IF(VLOOKUP(A2698,Izračun!A:Q,17,0)=0," ",VLOOKUP(A2698,Izračun!A:Q,17,0))</f>
        <v xml:space="preserve"> </v>
      </c>
      <c r="R2698" t="s">
        <v>8710</v>
      </c>
      <c r="S2698" t="str">
        <f ca="1">Izračun!$T$1</f>
        <v>0</v>
      </c>
    </row>
    <row r="2699" spans="1:19" x14ac:dyDescent="0.25">
      <c r="A2699" t="s">
        <v>3117</v>
      </c>
      <c r="B2699" t="s">
        <v>12809</v>
      </c>
      <c r="C2699" t="s">
        <v>8708</v>
      </c>
      <c r="F2699" s="2">
        <f>VLOOKUP(A2699,Izračun!A:J,10,0)</f>
        <v>570.98744999999997</v>
      </c>
      <c r="H2699">
        <f>VLOOKUP(A2699,Izračun!A:F,6,0)</f>
        <v>0</v>
      </c>
      <c r="J2699" t="s">
        <v>14574</v>
      </c>
      <c r="M2699" t="s">
        <v>8709</v>
      </c>
      <c r="Q2699" s="3" t="str">
        <f ca="1">IF(VLOOKUP(A2699,Izračun!A:Q,17,0)=0," ",VLOOKUP(A2699,Izračun!A:Q,17,0))</f>
        <v xml:space="preserve"> </v>
      </c>
      <c r="R2699" t="s">
        <v>8710</v>
      </c>
      <c r="S2699" t="str">
        <f ca="1">Izračun!$T$1</f>
        <v>0</v>
      </c>
    </row>
    <row r="2700" spans="1:19" x14ac:dyDescent="0.25">
      <c r="A2700" t="s">
        <v>13362</v>
      </c>
      <c r="B2700" t="s">
        <v>13488</v>
      </c>
      <c r="C2700" t="s">
        <v>8708</v>
      </c>
      <c r="F2700" s="2">
        <f>VLOOKUP(A2700,Izračun!A:J,10,0)</f>
        <v>538.67880000000002</v>
      </c>
      <c r="H2700">
        <f>VLOOKUP(A2700,Izračun!A:F,6,0)</f>
        <v>3</v>
      </c>
      <c r="J2700" t="s">
        <v>14574</v>
      </c>
      <c r="M2700" t="s">
        <v>8709</v>
      </c>
      <c r="Q2700" s="3" t="str">
        <f ca="1">IF(VLOOKUP(A2700,Izračun!A:Q,17,0)=0," ",VLOOKUP(A2700,Izračun!A:Q,17,0))</f>
        <v xml:space="preserve"> </v>
      </c>
      <c r="R2700" t="s">
        <v>8710</v>
      </c>
      <c r="S2700" t="str">
        <f ca="1">Izračun!$T$1</f>
        <v>0</v>
      </c>
    </row>
    <row r="2701" spans="1:19" x14ac:dyDescent="0.25">
      <c r="A2701" t="s">
        <v>13393</v>
      </c>
      <c r="B2701" t="s">
        <v>13690</v>
      </c>
      <c r="C2701" t="s">
        <v>8708</v>
      </c>
      <c r="F2701" s="2">
        <f>VLOOKUP(A2701,Izračun!A:J,10,0)</f>
        <v>578.31172000000004</v>
      </c>
      <c r="H2701">
        <f>VLOOKUP(A2701,Izračun!A:F,6,0)</f>
        <v>3</v>
      </c>
      <c r="J2701" t="s">
        <v>14574</v>
      </c>
      <c r="M2701" t="s">
        <v>8709</v>
      </c>
      <c r="Q2701" s="3" t="str">
        <f ca="1">IF(VLOOKUP(A2701,Izračun!A:Q,17,0)=0," ",VLOOKUP(A2701,Izračun!A:Q,17,0))</f>
        <v xml:space="preserve"> </v>
      </c>
      <c r="R2701" t="s">
        <v>8710</v>
      </c>
      <c r="S2701" t="str">
        <f ca="1">Izračun!$T$1</f>
        <v>0</v>
      </c>
    </row>
    <row r="2702" spans="1:19" x14ac:dyDescent="0.25">
      <c r="A2702" t="s">
        <v>3965</v>
      </c>
      <c r="B2702" t="s">
        <v>11020</v>
      </c>
      <c r="C2702" t="s">
        <v>8708</v>
      </c>
      <c r="F2702" s="2">
        <f>VLOOKUP(A2702,Izračun!A:J,10,0)</f>
        <v>587.16677279999999</v>
      </c>
      <c r="H2702">
        <f>VLOOKUP(A2702,Izračun!A:F,6,0)</f>
        <v>5</v>
      </c>
      <c r="J2702" t="s">
        <v>14574</v>
      </c>
      <c r="M2702" t="s">
        <v>8709</v>
      </c>
      <c r="Q2702" s="3" t="str">
        <f ca="1">IF(VLOOKUP(A2702,Izračun!A:Q,17,0)=0," ",VLOOKUP(A2702,Izračun!A:Q,17,0))</f>
        <v xml:space="preserve"> </v>
      </c>
      <c r="R2702" t="s">
        <v>8710</v>
      </c>
      <c r="S2702" t="str">
        <f ca="1">Izračun!$T$1</f>
        <v>0</v>
      </c>
    </row>
    <row r="2703" spans="1:19" x14ac:dyDescent="0.25">
      <c r="A2703" t="s">
        <v>13674</v>
      </c>
      <c r="B2703" t="s">
        <v>14732</v>
      </c>
      <c r="C2703" t="s">
        <v>8708</v>
      </c>
      <c r="F2703" s="2">
        <f>VLOOKUP(A2703,Izračun!A:J,10,0)</f>
        <v>587.93629999999996</v>
      </c>
      <c r="H2703">
        <f>VLOOKUP(A2703,Izračun!A:F,6,0)</f>
        <v>2</v>
      </c>
      <c r="J2703" t="s">
        <v>14574</v>
      </c>
      <c r="M2703" t="s">
        <v>8709</v>
      </c>
      <c r="Q2703" s="3" t="str">
        <f ca="1">IF(VLOOKUP(A2703,Izračun!A:Q,17,0)=0," ",VLOOKUP(A2703,Izračun!A:Q,17,0))</f>
        <v xml:space="preserve"> </v>
      </c>
      <c r="R2703" t="s">
        <v>8710</v>
      </c>
      <c r="S2703" t="str">
        <f ca="1">Izračun!$T$1</f>
        <v>0</v>
      </c>
    </row>
    <row r="2704" spans="1:19" x14ac:dyDescent="0.25">
      <c r="A2704" t="s">
        <v>8597</v>
      </c>
      <c r="B2704" t="s">
        <v>10211</v>
      </c>
      <c r="C2704" t="s">
        <v>8708</v>
      </c>
      <c r="F2704" s="2">
        <f>VLOOKUP(A2704,Izračun!A:J,10,0)</f>
        <v>587.99608000000001</v>
      </c>
      <c r="H2704">
        <f>VLOOKUP(A2704,Izračun!A:F,6,0)</f>
        <v>1</v>
      </c>
      <c r="J2704" t="s">
        <v>14574</v>
      </c>
      <c r="M2704" t="s">
        <v>8709</v>
      </c>
      <c r="Q2704" s="3" t="str">
        <f ca="1">IF(VLOOKUP(A2704,Izračun!A:Q,17,0)=0," ",VLOOKUP(A2704,Izračun!A:Q,17,0))</f>
        <v xml:space="preserve"> </v>
      </c>
      <c r="R2704" t="s">
        <v>8710</v>
      </c>
      <c r="S2704" t="str">
        <f ca="1">Izračun!$T$1</f>
        <v>0</v>
      </c>
    </row>
    <row r="2705" spans="1:19" x14ac:dyDescent="0.25">
      <c r="A2705" t="s">
        <v>8524</v>
      </c>
      <c r="B2705" t="s">
        <v>13969</v>
      </c>
      <c r="C2705" t="s">
        <v>8708</v>
      </c>
      <c r="F2705" s="2">
        <f>VLOOKUP(A2705,Izračun!A:J,10,0)</f>
        <v>613.72539200000006</v>
      </c>
      <c r="H2705">
        <f>VLOOKUP(A2705,Izračun!A:F,6,0)</f>
        <v>0</v>
      </c>
      <c r="J2705" t="s">
        <v>14574</v>
      </c>
      <c r="M2705" t="s">
        <v>8709</v>
      </c>
      <c r="Q2705" s="3" t="str">
        <f ca="1">IF(VLOOKUP(A2705,Izračun!A:Q,17,0)=0," ",VLOOKUP(A2705,Izračun!A:Q,17,0))</f>
        <v xml:space="preserve"> </v>
      </c>
      <c r="R2705" t="s">
        <v>8710</v>
      </c>
      <c r="S2705" t="str">
        <f ca="1">Izračun!$T$1</f>
        <v>0</v>
      </c>
    </row>
    <row r="2706" spans="1:19" x14ac:dyDescent="0.25">
      <c r="A2706" t="s">
        <v>5901</v>
      </c>
      <c r="B2706" t="s">
        <v>12796</v>
      </c>
      <c r="C2706" t="s">
        <v>8708</v>
      </c>
      <c r="F2706" s="2">
        <f>VLOOKUP(A2706,Izračun!A:J,10,0)</f>
        <v>627.30716399999994</v>
      </c>
      <c r="H2706">
        <f>VLOOKUP(A2706,Izračun!A:F,6,0)</f>
        <v>0</v>
      </c>
      <c r="J2706" t="s">
        <v>14574</v>
      </c>
      <c r="M2706" t="s">
        <v>8709</v>
      </c>
      <c r="Q2706" s="3" t="str">
        <f ca="1">IF(VLOOKUP(A2706,Izračun!A:Q,17,0)=0," ",VLOOKUP(A2706,Izračun!A:Q,17,0))</f>
        <v xml:space="preserve"> </v>
      </c>
      <c r="R2706" t="s">
        <v>8710</v>
      </c>
      <c r="S2706" t="str">
        <f ca="1">Izračun!$T$1</f>
        <v>0</v>
      </c>
    </row>
    <row r="2707" spans="1:19" x14ac:dyDescent="0.25">
      <c r="A2707" t="s">
        <v>5145</v>
      </c>
      <c r="B2707" t="s">
        <v>11070</v>
      </c>
      <c r="C2707" t="s">
        <v>8708</v>
      </c>
      <c r="F2707" s="2">
        <f>VLOOKUP(A2707,Izračun!A:J,10,0)</f>
        <v>635.48609280000005</v>
      </c>
      <c r="H2707">
        <f>VLOOKUP(A2707,Izračun!A:F,6,0)</f>
        <v>0</v>
      </c>
      <c r="J2707" t="s">
        <v>14574</v>
      </c>
      <c r="M2707" t="s">
        <v>8709</v>
      </c>
      <c r="Q2707" s="3" t="str">
        <f ca="1">IF(VLOOKUP(A2707,Izračun!A:Q,17,0)=0," ",VLOOKUP(A2707,Izračun!A:Q,17,0))</f>
        <v xml:space="preserve"> </v>
      </c>
      <c r="R2707" t="s">
        <v>8710</v>
      </c>
      <c r="S2707" t="str">
        <f ca="1">Izračun!$T$1</f>
        <v>0</v>
      </c>
    </row>
    <row r="2708" spans="1:19" x14ac:dyDescent="0.25">
      <c r="A2708" t="s">
        <v>4590</v>
      </c>
      <c r="B2708" t="s">
        <v>9175</v>
      </c>
      <c r="C2708" t="s">
        <v>8708</v>
      </c>
      <c r="F2708" s="2">
        <f>VLOOKUP(A2708,Izračun!A:J,10,0)</f>
        <v>642.71869200000003</v>
      </c>
      <c r="H2708">
        <f>VLOOKUP(A2708,Izračun!A:F,6,0)</f>
        <v>1</v>
      </c>
      <c r="J2708" t="s">
        <v>14574</v>
      </c>
      <c r="M2708" t="s">
        <v>8709</v>
      </c>
      <c r="Q2708" s="3" t="str">
        <f ca="1">IF(VLOOKUP(A2708,Izračun!A:Q,17,0)=0," ",VLOOKUP(A2708,Izračun!A:Q,17,0))</f>
        <v xml:space="preserve"> </v>
      </c>
      <c r="R2708" t="s">
        <v>8710</v>
      </c>
      <c r="S2708" t="str">
        <f ca="1">Izračun!$T$1</f>
        <v>0</v>
      </c>
    </row>
    <row r="2709" spans="1:19" x14ac:dyDescent="0.25">
      <c r="A2709" t="s">
        <v>12670</v>
      </c>
      <c r="B2709" t="s">
        <v>14003</v>
      </c>
      <c r="C2709" t="s">
        <v>8708</v>
      </c>
      <c r="F2709" s="2">
        <f>VLOOKUP(A2709,Izračun!A:J,10,0)</f>
        <v>650.49692400000004</v>
      </c>
      <c r="H2709">
        <f>VLOOKUP(A2709,Izračun!A:F,6,0)</f>
        <v>4</v>
      </c>
      <c r="J2709" t="s">
        <v>14574</v>
      </c>
      <c r="M2709" t="s">
        <v>8709</v>
      </c>
      <c r="Q2709" s="3" t="str">
        <f ca="1">IF(VLOOKUP(A2709,Izračun!A:Q,17,0)=0," ",VLOOKUP(A2709,Izračun!A:Q,17,0))</f>
        <v xml:space="preserve"> </v>
      </c>
      <c r="R2709" t="s">
        <v>8710</v>
      </c>
      <c r="S2709" t="str">
        <f ca="1">Izračun!$T$1</f>
        <v>0</v>
      </c>
    </row>
    <row r="2710" spans="1:19" x14ac:dyDescent="0.25">
      <c r="A2710" t="s">
        <v>7992</v>
      </c>
      <c r="B2710" t="s">
        <v>12805</v>
      </c>
      <c r="C2710" t="s">
        <v>8708</v>
      </c>
      <c r="F2710" s="2">
        <f>VLOOKUP(A2710,Izračun!A:J,10,0)</f>
        <v>655.42606560000013</v>
      </c>
      <c r="H2710">
        <f>VLOOKUP(A2710,Izračun!A:F,6,0)</f>
        <v>0</v>
      </c>
      <c r="J2710" t="s">
        <v>14574</v>
      </c>
      <c r="M2710" t="s">
        <v>8709</v>
      </c>
      <c r="Q2710" s="3" t="str">
        <f ca="1">IF(VLOOKUP(A2710,Izračun!A:Q,17,0)=0," ",VLOOKUP(A2710,Izračun!A:Q,17,0))</f>
        <v xml:space="preserve"> </v>
      </c>
      <c r="R2710" t="s">
        <v>8710</v>
      </c>
      <c r="S2710" t="str">
        <f ca="1">Izračun!$T$1</f>
        <v>0</v>
      </c>
    </row>
    <row r="2711" spans="1:19" x14ac:dyDescent="0.25">
      <c r="A2711" t="s">
        <v>5684</v>
      </c>
      <c r="B2711" t="s">
        <v>12354</v>
      </c>
      <c r="C2711" t="s">
        <v>8708</v>
      </c>
      <c r="F2711" s="2">
        <f>VLOOKUP(A2711,Izračun!A:J,10,0)</f>
        <v>670.37204159999999</v>
      </c>
      <c r="H2711">
        <f>VLOOKUP(A2711,Izračun!A:F,6,0)</f>
        <v>4</v>
      </c>
      <c r="J2711" t="s">
        <v>14574</v>
      </c>
      <c r="M2711" t="s">
        <v>8709</v>
      </c>
      <c r="Q2711" s="3" t="str">
        <f ca="1">IF(VLOOKUP(A2711,Izračun!A:Q,17,0)=0," ",VLOOKUP(A2711,Izračun!A:Q,17,0))</f>
        <v xml:space="preserve"> </v>
      </c>
      <c r="R2711" t="s">
        <v>8710</v>
      </c>
      <c r="S2711" t="str">
        <f ca="1">Izračun!$T$1</f>
        <v>0</v>
      </c>
    </row>
    <row r="2712" spans="1:19" x14ac:dyDescent="0.25">
      <c r="A2712" t="s">
        <v>12497</v>
      </c>
      <c r="B2712" t="s">
        <v>14100</v>
      </c>
      <c r="C2712" t="s">
        <v>8708</v>
      </c>
      <c r="F2712" s="2">
        <f>VLOOKUP(A2712,Izračun!A:J,10,0)</f>
        <v>670.57056</v>
      </c>
      <c r="H2712">
        <f>VLOOKUP(A2712,Izračun!A:F,6,0)</f>
        <v>1</v>
      </c>
      <c r="J2712" t="s">
        <v>14574</v>
      </c>
      <c r="M2712" t="s">
        <v>8709</v>
      </c>
      <c r="Q2712" s="3" t="str">
        <f ca="1">IF(VLOOKUP(A2712,Izračun!A:Q,17,0)=0," ",VLOOKUP(A2712,Izračun!A:Q,17,0))</f>
        <v xml:space="preserve"> </v>
      </c>
      <c r="R2712" t="s">
        <v>8710</v>
      </c>
      <c r="S2712" t="str">
        <f ca="1">Izračun!$T$1</f>
        <v>0</v>
      </c>
    </row>
    <row r="2713" spans="1:19" x14ac:dyDescent="0.25">
      <c r="A2713" t="s">
        <v>12223</v>
      </c>
      <c r="B2713" t="s">
        <v>12813</v>
      </c>
      <c r="C2713" t="s">
        <v>8708</v>
      </c>
      <c r="F2713" s="2">
        <f>VLOOKUP(A2713,Izračun!A:J,10,0)</f>
        <v>671.98771199999999</v>
      </c>
      <c r="H2713">
        <f>VLOOKUP(A2713,Izračun!A:F,6,0)</f>
        <v>8</v>
      </c>
      <c r="J2713" t="s">
        <v>14574</v>
      </c>
      <c r="M2713" t="s">
        <v>8709</v>
      </c>
      <c r="Q2713" s="3" t="str">
        <f ca="1">IF(VLOOKUP(A2713,Izračun!A:Q,17,0)=0," ",VLOOKUP(A2713,Izračun!A:Q,17,0))</f>
        <v xml:space="preserve"> </v>
      </c>
      <c r="R2713" t="s">
        <v>8710</v>
      </c>
      <c r="S2713" t="str">
        <f ca="1">Izračun!$T$1</f>
        <v>0</v>
      </c>
    </row>
    <row r="2714" spans="1:19" x14ac:dyDescent="0.25">
      <c r="A2714" t="s">
        <v>4592</v>
      </c>
      <c r="B2714" t="s">
        <v>9176</v>
      </c>
      <c r="C2714" t="s">
        <v>8708</v>
      </c>
      <c r="F2714" s="2">
        <f>VLOOKUP(A2714,Izračun!A:J,10,0)</f>
        <v>680.26053200000001</v>
      </c>
      <c r="H2714">
        <f>VLOOKUP(A2714,Izračun!A:F,6,0)</f>
        <v>0</v>
      </c>
      <c r="J2714" t="s">
        <v>14574</v>
      </c>
      <c r="M2714" t="s">
        <v>8709</v>
      </c>
      <c r="Q2714" s="3" t="str">
        <f ca="1">IF(VLOOKUP(A2714,Izračun!A:Q,17,0)=0," ",VLOOKUP(A2714,Izračun!A:Q,17,0))</f>
        <v xml:space="preserve"> </v>
      </c>
      <c r="R2714" t="s">
        <v>8710</v>
      </c>
      <c r="S2714" t="str">
        <f ca="1">Izračun!$T$1</f>
        <v>0</v>
      </c>
    </row>
    <row r="2715" spans="1:19" x14ac:dyDescent="0.25">
      <c r="A2715" t="s">
        <v>7966</v>
      </c>
      <c r="B2715" t="s">
        <v>13946</v>
      </c>
      <c r="C2715" t="s">
        <v>8708</v>
      </c>
      <c r="F2715" s="2">
        <f>VLOOKUP(A2715,Izračun!A:J,10,0)</f>
        <v>693.98601999999994</v>
      </c>
      <c r="H2715">
        <f>VLOOKUP(A2715,Izračun!A:F,6,0)</f>
        <v>0</v>
      </c>
      <c r="J2715" t="s">
        <v>14574</v>
      </c>
      <c r="M2715" t="s">
        <v>8709</v>
      </c>
      <c r="Q2715" s="3" t="str">
        <f ca="1">IF(VLOOKUP(A2715,Izračun!A:Q,17,0)=0," ",VLOOKUP(A2715,Izračun!A:Q,17,0))</f>
        <v xml:space="preserve"> </v>
      </c>
      <c r="R2715" t="s">
        <v>8710</v>
      </c>
      <c r="S2715" t="str">
        <f ca="1">Izračun!$T$1</f>
        <v>0</v>
      </c>
    </row>
    <row r="2716" spans="1:19" x14ac:dyDescent="0.25">
      <c r="A2716" t="s">
        <v>14149</v>
      </c>
      <c r="B2716" t="s">
        <v>14733</v>
      </c>
      <c r="C2716" t="s">
        <v>8708</v>
      </c>
      <c r="F2716" s="2">
        <f>VLOOKUP(A2716,Izračun!A:J,10,0)</f>
        <v>695.77942000000007</v>
      </c>
      <c r="H2716">
        <f>VLOOKUP(A2716,Izračun!A:F,6,0)</f>
        <v>1</v>
      </c>
      <c r="J2716" t="s">
        <v>14574</v>
      </c>
      <c r="M2716" t="s">
        <v>8709</v>
      </c>
      <c r="Q2716" s="3" t="str">
        <f ca="1">IF(VLOOKUP(A2716,Izračun!A:Q,17,0)=0," ",VLOOKUP(A2716,Izračun!A:Q,17,0))</f>
        <v xml:space="preserve"> </v>
      </c>
      <c r="R2716" t="s">
        <v>8710</v>
      </c>
      <c r="S2716" t="str">
        <f ca="1">Izračun!$T$1</f>
        <v>0</v>
      </c>
    </row>
    <row r="2717" spans="1:19" x14ac:dyDescent="0.25">
      <c r="A2717" t="s">
        <v>10344</v>
      </c>
      <c r="B2717" t="s">
        <v>12376</v>
      </c>
      <c r="C2717" t="s">
        <v>8708</v>
      </c>
      <c r="F2717" s="2">
        <f>VLOOKUP(A2717,Izračun!A:J,10,0)</f>
        <v>766.29039360000002</v>
      </c>
      <c r="H2717">
        <f>VLOOKUP(A2717,Izračun!A:F,6,0)</f>
        <v>0</v>
      </c>
      <c r="J2717" t="s">
        <v>14574</v>
      </c>
      <c r="M2717" t="s">
        <v>8709</v>
      </c>
      <c r="Q2717" s="3" t="str">
        <f ca="1">IF(VLOOKUP(A2717,Izračun!A:Q,17,0)=0," ",VLOOKUP(A2717,Izračun!A:Q,17,0))</f>
        <v xml:space="preserve"> </v>
      </c>
      <c r="R2717" t="s">
        <v>8710</v>
      </c>
      <c r="S2717" t="str">
        <f ca="1">Izračun!$T$1</f>
        <v>0</v>
      </c>
    </row>
    <row r="2718" spans="1:19" x14ac:dyDescent="0.25">
      <c r="A2718" t="s">
        <v>5146</v>
      </c>
      <c r="B2718" t="s">
        <v>12807</v>
      </c>
      <c r="C2718" t="s">
        <v>8708</v>
      </c>
      <c r="F2718" s="2">
        <f>VLOOKUP(A2718,Izračun!A:J,10,0)</f>
        <v>697.6229376</v>
      </c>
      <c r="H2718">
        <f>VLOOKUP(A2718,Izračun!A:F,6,0)</f>
        <v>2</v>
      </c>
      <c r="J2718" t="s">
        <v>14574</v>
      </c>
      <c r="M2718" t="s">
        <v>8709</v>
      </c>
      <c r="Q2718" s="3" t="str">
        <f ca="1">IF(VLOOKUP(A2718,Izračun!A:Q,17,0)=0," ",VLOOKUP(A2718,Izračun!A:Q,17,0))</f>
        <v xml:space="preserve"> </v>
      </c>
      <c r="R2718" t="s">
        <v>8710</v>
      </c>
      <c r="S2718" t="str">
        <f ca="1">Izračun!$T$1</f>
        <v>0</v>
      </c>
    </row>
    <row r="2719" spans="1:19" x14ac:dyDescent="0.25">
      <c r="A2719" t="s">
        <v>13313</v>
      </c>
      <c r="B2719" t="s">
        <v>13486</v>
      </c>
      <c r="C2719" t="s">
        <v>8708</v>
      </c>
      <c r="F2719" s="2">
        <f>VLOOKUP(A2719,Izračun!A:J,10,0)</f>
        <v>807.77663999999993</v>
      </c>
      <c r="H2719">
        <f>VLOOKUP(A2719,Izračun!A:F,6,0)</f>
        <v>8</v>
      </c>
      <c r="J2719" t="s">
        <v>14574</v>
      </c>
      <c r="M2719" t="s">
        <v>8709</v>
      </c>
      <c r="Q2719" s="3" t="str">
        <f ca="1">IF(VLOOKUP(A2719,Izračun!A:Q,17,0)=0," ",VLOOKUP(A2719,Izračun!A:Q,17,0))</f>
        <v xml:space="preserve"> </v>
      </c>
      <c r="R2719" t="s">
        <v>8710</v>
      </c>
      <c r="S2719" t="str">
        <f ca="1">Izračun!$T$1</f>
        <v>0</v>
      </c>
    </row>
    <row r="2720" spans="1:19" x14ac:dyDescent="0.25">
      <c r="A2720" t="s">
        <v>7176</v>
      </c>
      <c r="B2720" t="s">
        <v>10890</v>
      </c>
      <c r="C2720" t="s">
        <v>8708</v>
      </c>
      <c r="F2720" s="2">
        <f>VLOOKUP(A2720,Izračun!A:J,10,0)</f>
        <v>815.55487200000005</v>
      </c>
      <c r="H2720">
        <f>VLOOKUP(A2720,Izračun!A:F,6,0)</f>
        <v>2</v>
      </c>
      <c r="J2720" t="s">
        <v>14574</v>
      </c>
      <c r="M2720" t="s">
        <v>8709</v>
      </c>
      <c r="Q2720" s="3" t="str">
        <f ca="1">IF(VLOOKUP(A2720,Izračun!A:Q,17,0)=0," ",VLOOKUP(A2720,Izračun!A:Q,17,0))</f>
        <v xml:space="preserve"> </v>
      </c>
      <c r="R2720" t="s">
        <v>8710</v>
      </c>
      <c r="S2720" t="str">
        <f ca="1">Izračun!$T$1</f>
        <v>0</v>
      </c>
    </row>
    <row r="2721" spans="1:19" x14ac:dyDescent="0.25">
      <c r="A2721" t="s">
        <v>11083</v>
      </c>
      <c r="B2721" t="s">
        <v>12739</v>
      </c>
      <c r="C2721" t="s">
        <v>8708</v>
      </c>
      <c r="F2721" s="2">
        <f>VLOOKUP(A2721,Izračun!A:J,10,0)</f>
        <v>903.18112800000006</v>
      </c>
      <c r="H2721">
        <f>VLOOKUP(A2721,Izračun!A:F,6,0)</f>
        <v>0</v>
      </c>
      <c r="J2721" t="s">
        <v>14574</v>
      </c>
      <c r="M2721" t="s">
        <v>8709</v>
      </c>
      <c r="Q2721" s="3" t="str">
        <f ca="1">IF(VLOOKUP(A2721,Izračun!A:Q,17,0)=0," ",VLOOKUP(A2721,Izračun!A:Q,17,0))</f>
        <v xml:space="preserve"> </v>
      </c>
      <c r="R2721" t="s">
        <v>8710</v>
      </c>
      <c r="S2721" t="str">
        <f ca="1">Izračun!$T$1</f>
        <v>0</v>
      </c>
    </row>
    <row r="2722" spans="1:19" x14ac:dyDescent="0.25">
      <c r="A2722" t="s">
        <v>4588</v>
      </c>
      <c r="B2722" t="s">
        <v>9174</v>
      </c>
      <c r="C2722" t="s">
        <v>8708</v>
      </c>
      <c r="F2722" s="2">
        <f>VLOOKUP(A2722,Izračun!A:J,10,0)</f>
        <v>941.43935199999999</v>
      </c>
      <c r="H2722">
        <f>VLOOKUP(A2722,Izračun!A:F,6,0)</f>
        <v>0</v>
      </c>
      <c r="J2722" t="s">
        <v>14574</v>
      </c>
      <c r="M2722" t="s">
        <v>8709</v>
      </c>
      <c r="Q2722" s="3" t="str">
        <f ca="1">IF(VLOOKUP(A2722,Izračun!A:Q,17,0)=0," ",VLOOKUP(A2722,Izračun!A:Q,17,0))</f>
        <v xml:space="preserve"> </v>
      </c>
      <c r="R2722" t="s">
        <v>8710</v>
      </c>
      <c r="S2722" t="str">
        <f ca="1">Izračun!$T$1</f>
        <v>0</v>
      </c>
    </row>
    <row r="2723" spans="1:19" x14ac:dyDescent="0.25">
      <c r="A2723" t="s">
        <v>4586</v>
      </c>
      <c r="B2723" t="s">
        <v>9173</v>
      </c>
      <c r="C2723" t="s">
        <v>8708</v>
      </c>
      <c r="F2723" s="2">
        <f>VLOOKUP(A2723,Izračun!A:J,10,0)</f>
        <v>941.43935199999999</v>
      </c>
      <c r="H2723">
        <f>VLOOKUP(A2723,Izračun!A:F,6,0)</f>
        <v>0</v>
      </c>
      <c r="J2723" t="s">
        <v>14574</v>
      </c>
      <c r="M2723" t="s">
        <v>8709</v>
      </c>
      <c r="Q2723" s="3" t="str">
        <f ca="1">IF(VLOOKUP(A2723,Izračun!A:Q,17,0)=0," ",VLOOKUP(A2723,Izračun!A:Q,17,0))</f>
        <v xml:space="preserve"> </v>
      </c>
      <c r="R2723" t="s">
        <v>8710</v>
      </c>
      <c r="S2723" t="str">
        <f ca="1">Izračun!$T$1</f>
        <v>0</v>
      </c>
    </row>
    <row r="2724" spans="1:19" x14ac:dyDescent="0.25">
      <c r="A2724" t="s">
        <v>3278</v>
      </c>
      <c r="B2724" t="s">
        <v>10467</v>
      </c>
      <c r="C2724" t="s">
        <v>8708</v>
      </c>
      <c r="F2724" s="2">
        <f>VLOOKUP(A2724,Izračun!A:J,10,0)</f>
        <v>959.42361600000004</v>
      </c>
      <c r="H2724">
        <f>VLOOKUP(A2724,Izračun!A:F,6,0)</f>
        <v>0</v>
      </c>
      <c r="J2724" t="s">
        <v>14574</v>
      </c>
      <c r="M2724" t="s">
        <v>8709</v>
      </c>
      <c r="Q2724" s="3" t="str">
        <f ca="1">IF(VLOOKUP(A2724,Izračun!A:Q,17,0)=0," ",VLOOKUP(A2724,Izračun!A:Q,17,0))</f>
        <v xml:space="preserve"> </v>
      </c>
      <c r="R2724" t="s">
        <v>8710</v>
      </c>
      <c r="S2724" t="str">
        <f ca="1">Izračun!$T$1</f>
        <v>0</v>
      </c>
    </row>
    <row r="2725" spans="1:19" x14ac:dyDescent="0.25">
      <c r="A2725" t="s">
        <v>1775</v>
      </c>
      <c r="B2725" t="s">
        <v>9170</v>
      </c>
      <c r="C2725" t="s">
        <v>8708</v>
      </c>
      <c r="F2725" s="2">
        <f>VLOOKUP(A2725,Izračun!A:J,10,0)</f>
        <v>964.37741624</v>
      </c>
      <c r="H2725">
        <f>VLOOKUP(A2725,Izračun!A:F,6,0)</f>
        <v>0</v>
      </c>
      <c r="J2725" t="s">
        <v>14574</v>
      </c>
      <c r="M2725" t="s">
        <v>8709</v>
      </c>
      <c r="Q2725" s="3" t="str">
        <f ca="1">IF(VLOOKUP(A2725,Izračun!A:Q,17,0)=0," ",VLOOKUP(A2725,Izračun!A:Q,17,0))</f>
        <v xml:space="preserve"> </v>
      </c>
      <c r="R2725" t="s">
        <v>8710</v>
      </c>
      <c r="S2725" t="str">
        <f ca="1">Izračun!$T$1</f>
        <v>0</v>
      </c>
    </row>
    <row r="2726" spans="1:19" x14ac:dyDescent="0.25">
      <c r="A2726" t="s">
        <v>5906</v>
      </c>
      <c r="B2726" t="s">
        <v>11063</v>
      </c>
      <c r="C2726" t="s">
        <v>8708</v>
      </c>
      <c r="F2726" s="2">
        <f>VLOOKUP(A2726,Izračun!A:J,10,0)</f>
        <v>889.58093399999984</v>
      </c>
      <c r="H2726">
        <f>VLOOKUP(A2726,Izračun!A:F,6,0)</f>
        <v>4</v>
      </c>
      <c r="J2726" t="s">
        <v>14574</v>
      </c>
      <c r="M2726" t="s">
        <v>8709</v>
      </c>
      <c r="Q2726" s="3" t="str">
        <f ca="1">IF(VLOOKUP(A2726,Izračun!A:Q,17,0)=0," ",VLOOKUP(A2726,Izračun!A:Q,17,0))</f>
        <v xml:space="preserve"> </v>
      </c>
      <c r="R2726" t="s">
        <v>8710</v>
      </c>
      <c r="S2726" t="str">
        <f ca="1">Izračun!$T$1</f>
        <v>0</v>
      </c>
    </row>
    <row r="2727" spans="1:19" x14ac:dyDescent="0.25">
      <c r="A2727" t="s">
        <v>12227</v>
      </c>
      <c r="B2727" t="s">
        <v>12358</v>
      </c>
      <c r="C2727" t="s">
        <v>8708</v>
      </c>
      <c r="F2727" s="2">
        <f>VLOOKUP(A2727,Izračun!A:J,10,0)</f>
        <v>968.1314880000001</v>
      </c>
      <c r="H2727">
        <f>VLOOKUP(A2727,Izračun!A:F,6,0)</f>
        <v>1</v>
      </c>
      <c r="J2727" t="s">
        <v>14574</v>
      </c>
      <c r="M2727" t="s">
        <v>8709</v>
      </c>
      <c r="Q2727" s="3" t="str">
        <f ca="1">IF(VLOOKUP(A2727,Izračun!A:Q,17,0)=0," ",VLOOKUP(A2727,Izračun!A:Q,17,0))</f>
        <v xml:space="preserve"> </v>
      </c>
      <c r="R2727" t="s">
        <v>8710</v>
      </c>
      <c r="S2727" t="str">
        <f ca="1">Izračun!$T$1</f>
        <v>0</v>
      </c>
    </row>
    <row r="2728" spans="1:19" x14ac:dyDescent="0.25">
      <c r="A2728" t="s">
        <v>1032</v>
      </c>
      <c r="B2728" t="s">
        <v>13938</v>
      </c>
      <c r="C2728" t="s">
        <v>8708</v>
      </c>
      <c r="F2728" s="2">
        <f>VLOOKUP(A2728,Izračun!A:J,10,0)</f>
        <v>1050.8189399999999</v>
      </c>
      <c r="H2728">
        <f>VLOOKUP(A2728,Izračun!A:F,6,0)</f>
        <v>0</v>
      </c>
      <c r="J2728" t="s">
        <v>14574</v>
      </c>
      <c r="M2728" t="s">
        <v>8709</v>
      </c>
      <c r="Q2728" s="3" t="str">
        <f ca="1">IF(VLOOKUP(A2728,Izračun!A:Q,17,0)=0," ",VLOOKUP(A2728,Izračun!A:Q,17,0))</f>
        <v xml:space="preserve"> </v>
      </c>
      <c r="R2728" t="s">
        <v>8710</v>
      </c>
      <c r="S2728" t="str">
        <f ca="1">Izračun!$T$1</f>
        <v>0</v>
      </c>
    </row>
    <row r="2729" spans="1:19" x14ac:dyDescent="0.25">
      <c r="A2729" t="s">
        <v>7319</v>
      </c>
      <c r="B2729" t="s">
        <v>12737</v>
      </c>
      <c r="C2729" t="s">
        <v>8708</v>
      </c>
      <c r="F2729" s="2">
        <f>VLOOKUP(A2729,Izračun!A:J,10,0)</f>
        <v>1069.1835024</v>
      </c>
      <c r="H2729">
        <f>VLOOKUP(A2729,Izračun!A:F,6,0)</f>
        <v>0</v>
      </c>
      <c r="J2729" t="s">
        <v>14574</v>
      </c>
      <c r="M2729" t="s">
        <v>8709</v>
      </c>
      <c r="Q2729" s="3" t="str">
        <f ca="1">IF(VLOOKUP(A2729,Izračun!A:Q,17,0)=0," ",VLOOKUP(A2729,Izračun!A:Q,17,0))</f>
        <v xml:space="preserve"> </v>
      </c>
      <c r="R2729" t="s">
        <v>8710</v>
      </c>
      <c r="S2729" t="str">
        <f ca="1">Izračun!$T$1</f>
        <v>0</v>
      </c>
    </row>
    <row r="2730" spans="1:19" x14ac:dyDescent="0.25">
      <c r="A2730" t="s">
        <v>5685</v>
      </c>
      <c r="B2730" t="s">
        <v>12348</v>
      </c>
      <c r="C2730" t="s">
        <v>8708</v>
      </c>
      <c r="F2730" s="2">
        <f>VLOOKUP(A2730,Izračun!A:J,10,0)</f>
        <v>973.16911199999993</v>
      </c>
      <c r="H2730">
        <f>VLOOKUP(A2730,Izračun!A:F,6,0)</f>
        <v>3</v>
      </c>
      <c r="J2730" t="s">
        <v>14574</v>
      </c>
      <c r="M2730" t="s">
        <v>8709</v>
      </c>
      <c r="Q2730" s="3" t="str">
        <f ca="1">IF(VLOOKUP(A2730,Izračun!A:Q,17,0)=0," ",VLOOKUP(A2730,Izračun!A:Q,17,0))</f>
        <v xml:space="preserve"> </v>
      </c>
      <c r="R2730" t="s">
        <v>8710</v>
      </c>
      <c r="S2730" t="str">
        <f ca="1">Izračun!$T$1</f>
        <v>0</v>
      </c>
    </row>
    <row r="2731" spans="1:19" x14ac:dyDescent="0.25">
      <c r="A2731" t="s">
        <v>8512</v>
      </c>
      <c r="B2731" t="s">
        <v>13945</v>
      </c>
      <c r="C2731" t="s">
        <v>8708</v>
      </c>
      <c r="F2731" s="2">
        <f>VLOOKUP(A2731,Izračun!A:J,10,0)</f>
        <v>1521.93902</v>
      </c>
      <c r="H2731">
        <f>VLOOKUP(A2731,Izračun!A:F,6,0)</f>
        <v>0</v>
      </c>
      <c r="J2731" t="s">
        <v>14574</v>
      </c>
      <c r="M2731" t="s">
        <v>8709</v>
      </c>
      <c r="Q2731" s="3" t="str">
        <f ca="1">IF(VLOOKUP(A2731,Izračun!A:Q,17,0)=0," ",VLOOKUP(A2731,Izračun!A:Q,17,0))</f>
        <v xml:space="preserve"> </v>
      </c>
      <c r="R2731" t="s">
        <v>8710</v>
      </c>
      <c r="S2731" t="str">
        <f ca="1">Izračun!$T$1</f>
        <v>0</v>
      </c>
    </row>
    <row r="2732" spans="1:19" x14ac:dyDescent="0.25">
      <c r="A2732" t="s">
        <v>8510</v>
      </c>
      <c r="B2732" t="s">
        <v>13961</v>
      </c>
      <c r="C2732" t="s">
        <v>8708</v>
      </c>
      <c r="F2732" s="2">
        <f>VLOOKUP(A2732,Izračun!A:J,10,0)</f>
        <v>1521.93902</v>
      </c>
      <c r="H2732">
        <f>VLOOKUP(A2732,Izračun!A:F,6,0)</f>
        <v>0</v>
      </c>
      <c r="J2732" t="s">
        <v>14574</v>
      </c>
      <c r="M2732" t="s">
        <v>8709</v>
      </c>
      <c r="Q2732" s="3" t="str">
        <f ca="1">IF(VLOOKUP(A2732,Izračun!A:Q,17,0)=0," ",VLOOKUP(A2732,Izračun!A:Q,17,0))</f>
        <v xml:space="preserve"> </v>
      </c>
      <c r="R2732" t="s">
        <v>8710</v>
      </c>
      <c r="S2732" t="str">
        <f ca="1">Izračun!$T$1</f>
        <v>0</v>
      </c>
    </row>
    <row r="2733" spans="1:19" x14ac:dyDescent="0.25">
      <c r="A2733" t="s">
        <v>13331</v>
      </c>
      <c r="B2733" t="s">
        <v>13541</v>
      </c>
      <c r="C2733" t="s">
        <v>8708</v>
      </c>
      <c r="F2733" s="2">
        <f>VLOOKUP(A2733,Izračun!A:J,10,0)</f>
        <v>1757.5905600000001</v>
      </c>
      <c r="H2733">
        <f>VLOOKUP(A2733,Izračun!A:F,6,0)</f>
        <v>1</v>
      </c>
      <c r="J2733" t="s">
        <v>14574</v>
      </c>
      <c r="M2733" t="s">
        <v>8709</v>
      </c>
      <c r="Q2733" s="3" t="str">
        <f ca="1">IF(VLOOKUP(A2733,Izračun!A:Q,17,0)=0," ",VLOOKUP(A2733,Izračun!A:Q,17,0))</f>
        <v xml:space="preserve"> </v>
      </c>
      <c r="R2733" t="s">
        <v>8710</v>
      </c>
      <c r="S2733" t="str">
        <f ca="1">Izračun!$T$1</f>
        <v>0</v>
      </c>
    </row>
    <row r="2734" spans="1:19" x14ac:dyDescent="0.25">
      <c r="A2734" t="s">
        <v>10257</v>
      </c>
      <c r="B2734" t="s">
        <v>12839</v>
      </c>
      <c r="C2734" t="s">
        <v>8708</v>
      </c>
      <c r="F2734" s="2">
        <f>VLOOKUP(A2734,Izračun!A:J,10,0)</f>
        <v>1823.5051103999999</v>
      </c>
      <c r="H2734">
        <f>VLOOKUP(A2734,Izračun!A:F,6,0)</f>
        <v>0</v>
      </c>
      <c r="J2734" t="s">
        <v>14574</v>
      </c>
      <c r="M2734" t="s">
        <v>8709</v>
      </c>
      <c r="Q2734" s="3" t="str">
        <f ca="1">IF(VLOOKUP(A2734,Izračun!A:Q,17,0)=0," ",VLOOKUP(A2734,Izračun!A:Q,17,0))</f>
        <v xml:space="preserve"> </v>
      </c>
      <c r="R2734" t="s">
        <v>8710</v>
      </c>
      <c r="S2734" t="str">
        <f ca="1">Izračun!$T$1</f>
        <v>0</v>
      </c>
    </row>
    <row r="2735" spans="1:19" x14ac:dyDescent="0.25">
      <c r="A2735" t="s">
        <v>7318</v>
      </c>
      <c r="B2735" t="s">
        <v>12736</v>
      </c>
      <c r="C2735" t="s">
        <v>8708</v>
      </c>
      <c r="F2735" s="2">
        <f>VLOOKUP(A2735,Izračun!A:J,10,0)</f>
        <v>3001.0919567999999</v>
      </c>
      <c r="H2735">
        <f>VLOOKUP(A2735,Izračun!A:F,6,0)</f>
        <v>0</v>
      </c>
      <c r="J2735" t="s">
        <v>14574</v>
      </c>
      <c r="M2735" t="s">
        <v>8709</v>
      </c>
      <c r="Q2735" s="3" t="str">
        <f ca="1">IF(VLOOKUP(A2735,Izračun!A:Q,17,0)=0," ",VLOOKUP(A2735,Izračun!A:Q,17,0))</f>
        <v xml:space="preserve"> </v>
      </c>
      <c r="R2735" t="s">
        <v>8710</v>
      </c>
      <c r="S2735" t="str">
        <f ca="1">Izračun!$T$1</f>
        <v>0</v>
      </c>
    </row>
  </sheetData>
  <sortState xmlns:xlrd2="http://schemas.microsoft.com/office/spreadsheetml/2017/richdata2" ref="A2:U2735">
    <sortCondition ref="F1760:F2735"/>
  </sortState>
  <phoneticPr fontId="8" type="noConversion"/>
  <dataValidations count="21">
    <dataValidation allowBlank="1" showInputMessage="1" promptTitle="quantity" sqref="H2:H1048576" xr:uid="{2F52101E-3E8E-4B19-AAF7-C5E128401771}"/>
    <dataValidation allowBlank="1" showInputMessage="1" promptTitle="price" sqref="F2:F1048576" xr:uid="{A9A5BCCA-7CE3-4B41-A504-63E4EB5AB70C}"/>
    <dataValidation allowBlank="1" showInputMessage="1" promptTitle="leadtime-to-ship" sqref="S2674:S1048576" xr:uid="{00000000-0002-0000-0000-000002000000}"/>
    <dataValidation allowBlank="1" showInputMessage="1" promptTitle="state" sqref="J2:J1048576" xr:uid="{2BE9C62B-D1A5-4E96-993E-E86072E999A1}"/>
    <dataValidation allowBlank="1" showInputMessage="1" promptTitle="discount-price" sqref="Q2736:Q1048576" xr:uid="{00000000-0002-0000-0000-00000A000000}"/>
    <dataValidation allowBlank="1" showInputMessage="1" promptTitle="discount-end-date" sqref="P2:P1048576" xr:uid="{2BF0296A-0D09-4E05-846F-23305F073E7B}"/>
    <dataValidation allowBlank="1" showInputMessage="1" promptTitle="discount-start-date" sqref="Q2:Q2735 O2:O1048576" xr:uid="{00000000-0002-0000-0000-00000C000000}"/>
    <dataValidation allowBlank="1" showInputMessage="1" promptTitle="product-id" sqref="B2:B1048576" xr:uid="{4004D520-DA08-4F5B-B1C5-745E75CE612B}"/>
    <dataValidation allowBlank="1" showInputMessage="1" promptTitle="sku" sqref="A2:A1048576" xr:uid="{39CE73B8-649B-441B-8FA2-37D604663EC9}"/>
    <dataValidation allowBlank="1" showInputMessage="1" promptTitle="min-quantity-alert" sqref="I2:I1048576" xr:uid="{D305EA1C-A32F-4993-85D9-375521E605E8}"/>
    <dataValidation allowBlank="1" showInputMessage="1" promptTitle="price-additional-info" sqref="G2:G1048576" xr:uid="{5FA5434F-8761-43FF-ACF9-4C6336DC08C0}"/>
    <dataValidation allowBlank="1" showInputMessage="1" promptTitle="description" sqref="D2:D1048576" xr:uid="{F8E3D75B-748E-4A28-ADD7-B886F09724BE}"/>
    <dataValidation allowBlank="1" showInputMessage="1" promptTitle="max-order-quantity" sqref="U2:U1048576" xr:uid="{00000000-0002-0000-0000-000007000000}"/>
    <dataValidation allowBlank="1" showInputMessage="1" promptTitle="min-order-quantity" sqref="T2:T1048576" xr:uid="{00000000-0002-0000-0000-000008000000}"/>
    <dataValidation allowBlank="1" showInputMessage="1" promptTitle="update-delete" sqref="R2:R1048576" xr:uid="{00000000-0002-0000-0000-000009000000}"/>
    <dataValidation allowBlank="1" showInputMessage="1" promptTitle="favorite-rank" sqref="N2:N1048576" xr:uid="{51682EF8-C300-4E2B-A630-004DD9BE9189}"/>
    <dataValidation allowBlank="1" showInputMessage="1" promptTitle="logistic-class" sqref="M2:M1048576" xr:uid="{0A202FA2-12EC-4F5A-AF3C-D3D90F371B83}"/>
    <dataValidation allowBlank="1" showInputMessage="1" promptTitle="available-end-date" sqref="L2:L1048576" xr:uid="{6A4A7AF9-39D7-44ED-BDBF-37C6F1226005}"/>
    <dataValidation allowBlank="1" showInputMessage="1" promptTitle="available-start-date" sqref="K2:K1048576" xr:uid="{DCA8D92F-0BBF-45B8-9CF2-1905D7FE3BF6}"/>
    <dataValidation allowBlank="1" showInputMessage="1" promptTitle="internal-description" sqref="E2:E1048576" xr:uid="{A8AAD219-6C57-4E61-B03C-AB208B9D1861}"/>
    <dataValidation allowBlank="1" showInputMessage="1" promptTitle="product-id-type" sqref="C2:C1048576" xr:uid="{2A52183B-010C-4F97-9130-7DF2A0324C56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W6384"/>
  <sheetViews>
    <sheetView zoomScale="110" zoomScaleNormal="110" workbookViewId="0">
      <pane ySplit="2" topLeftCell="A906" activePane="bottomLeft" state="frozen"/>
      <selection pane="bottomLeft" activeCell="L3" sqref="L3:L6372"/>
    </sheetView>
  </sheetViews>
  <sheetFormatPr defaultRowHeight="15.75" x14ac:dyDescent="0.25"/>
  <cols>
    <col min="1" max="1" width="8.25" bestFit="1" customWidth="1"/>
    <col min="2" max="2" width="77.75" bestFit="1" customWidth="1"/>
    <col min="3" max="3" width="6.125" bestFit="1" customWidth="1"/>
    <col min="4" max="4" width="10.25" bestFit="1" customWidth="1"/>
    <col min="5" max="5" width="5.875" bestFit="1" customWidth="1"/>
    <col min="6" max="6" width="13.375" bestFit="1" customWidth="1"/>
    <col min="7" max="7" width="21.5" bestFit="1" customWidth="1"/>
    <col min="8" max="8" width="8.25" bestFit="1" customWidth="1"/>
    <col min="9" max="10" width="8.625" bestFit="1" customWidth="1"/>
    <col min="11" max="11" width="13.125" bestFit="1" customWidth="1"/>
    <col min="12" max="12" width="11.75" bestFit="1" customWidth="1"/>
    <col min="13" max="13" width="9.875" bestFit="1" customWidth="1"/>
    <col min="14" max="14" width="8.75" bestFit="1" customWidth="1"/>
    <col min="15" max="16" width="10.375" style="10" bestFit="1" customWidth="1"/>
    <col min="17" max="17" width="8.875" bestFit="1" customWidth="1"/>
    <col min="18" max="19" width="5.75" bestFit="1" customWidth="1"/>
    <col min="20" max="20" width="1.875" bestFit="1" customWidth="1"/>
    <col min="21" max="21" width="10.375" bestFit="1" customWidth="1"/>
    <col min="22" max="23" width="1.875" bestFit="1" customWidth="1"/>
  </cols>
  <sheetData>
    <row r="1" spans="1:23" ht="45" customHeight="1" x14ac:dyDescent="0.25">
      <c r="A1" s="15">
        <v>1</v>
      </c>
      <c r="B1" s="15">
        <v>2</v>
      </c>
      <c r="C1" s="15">
        <v>3</v>
      </c>
      <c r="D1" s="15">
        <v>4</v>
      </c>
      <c r="E1" s="15">
        <v>5</v>
      </c>
      <c r="F1" s="15">
        <v>6</v>
      </c>
      <c r="G1" s="15">
        <v>7</v>
      </c>
      <c r="H1" s="15">
        <v>8</v>
      </c>
      <c r="I1" s="15">
        <v>9</v>
      </c>
      <c r="J1" s="15">
        <v>10</v>
      </c>
      <c r="K1" s="15">
        <v>11</v>
      </c>
      <c r="L1" s="15">
        <v>12</v>
      </c>
      <c r="M1" s="15">
        <v>13</v>
      </c>
      <c r="N1" s="15">
        <v>14</v>
      </c>
      <c r="O1" s="15">
        <v>15</v>
      </c>
      <c r="P1" s="15">
        <v>16</v>
      </c>
      <c r="Q1" s="15">
        <v>17</v>
      </c>
      <c r="R1" s="13">
        <f ca="1">TIME(HOUR(NOW()),MINUTE(NOW()),SECOND(NOW()))</f>
        <v>0.41328703703703706</v>
      </c>
      <c r="S1" s="13">
        <f>TIME(15,0,0)</f>
        <v>0.625</v>
      </c>
      <c r="T1" s="14" t="str">
        <f ca="1">IF(R1&lt;S1,"0","1")</f>
        <v>0</v>
      </c>
      <c r="U1" s="5">
        <f ca="1">TODAY()</f>
        <v>45786</v>
      </c>
      <c r="V1" s="6">
        <f ca="1">WEEKDAY(U1,2)</f>
        <v>5</v>
      </c>
      <c r="W1" s="6" t="str">
        <f ca="1">IF(V1&lt;6,T1,1)</f>
        <v>0</v>
      </c>
    </row>
    <row r="2" spans="1:23" s="8" customFormat="1" ht="47.25" x14ac:dyDescent="0.25">
      <c r="A2" s="8" t="s">
        <v>1</v>
      </c>
      <c r="B2" s="8" t="s">
        <v>0</v>
      </c>
      <c r="C2" s="9" t="s">
        <v>13694</v>
      </c>
      <c r="D2" s="9" t="s">
        <v>3</v>
      </c>
      <c r="E2" s="9" t="s">
        <v>9494</v>
      </c>
      <c r="F2" s="9" t="s">
        <v>2</v>
      </c>
      <c r="G2" s="8" t="s">
        <v>13849</v>
      </c>
      <c r="H2" s="9" t="s">
        <v>13850</v>
      </c>
      <c r="I2" s="9" t="s">
        <v>13851</v>
      </c>
      <c r="J2" s="9" t="s">
        <v>13852</v>
      </c>
      <c r="K2" s="9" t="s">
        <v>13853</v>
      </c>
      <c r="L2" s="9" t="s">
        <v>13854</v>
      </c>
      <c r="M2" s="9" t="s">
        <v>13856</v>
      </c>
      <c r="N2" s="9" t="s">
        <v>13855</v>
      </c>
      <c r="O2" s="11" t="s">
        <v>8700</v>
      </c>
      <c r="P2" s="11" t="s">
        <v>8701</v>
      </c>
      <c r="Q2" s="11" t="s">
        <v>8702</v>
      </c>
    </row>
    <row r="3" spans="1:23" x14ac:dyDescent="0.25">
      <c r="A3" t="s">
        <v>4088</v>
      </c>
      <c r="B3" t="s">
        <v>4087</v>
      </c>
      <c r="C3">
        <v>11049</v>
      </c>
      <c r="D3">
        <v>13.3</v>
      </c>
      <c r="E3">
        <f>IFERROR(VLOOKUP(Table_ExternalData_15[[#This Row],[Id]],Rabati!B:C,2,0),0)</f>
        <v>5</v>
      </c>
      <c r="F3">
        <v>5</v>
      </c>
      <c r="G3" t="e">
        <f>VLOOKUP(Table_ExternalData_15[[#This Row],[Id]],'Blagovna izdelek'!A:C,3,0)</f>
        <v>#N/A</v>
      </c>
      <c r="H3">
        <f>Table_ExternalData_15[[#This Row],[Rabat]]*0.2</f>
        <v>1</v>
      </c>
      <c r="I3" s="2">
        <f>Table_ExternalData_15[[#This Row],[Price]]-(Table_ExternalData_15[[#This Row],[Price]]*Table_ExternalData_15[[#This Row],[BB rabat]])/100</f>
        <v>13.167000000000002</v>
      </c>
      <c r="J3" s="2">
        <f>Table_ExternalData_15[[#This Row],[BB cena]]*Table_ExternalData_15[[#Headers],[1,22]]</f>
        <v>16.063740000000003</v>
      </c>
      <c r="K3" s="2">
        <f>Table_ExternalData_15[[#This Row],[Price]]*Table_ExternalData_15[[#Headers],[1,22]]</f>
        <v>16.225999999999999</v>
      </c>
      <c r="L3" s="7" t="e">
        <f>IF(G3="White Shark",E3*0.5,IF(G3="Sbox",E3*0.5,IF(G3="Tenda",E3*0.5,E3*0.2)))/100</f>
        <v>#N/A</v>
      </c>
      <c r="M3" s="2" t="e">
        <f>Table_ExternalData_15[[#This Row],[Price]]-Table_ExternalData_15[[#This Row],[Price]]*Table_ExternalData_15[[#This Row],[extra popust]]</f>
        <v>#N/A</v>
      </c>
      <c r="N3" s="2" t="e">
        <f>IF(M3&lt;I3,M3,I3)</f>
        <v>#N/A</v>
      </c>
      <c r="O3" s="12" t="e">
        <f>IF(N3&lt;I3,$U$1," ")</f>
        <v>#N/A</v>
      </c>
      <c r="P3" s="12" t="str">
        <f>IFERROR((O3+30)," ")</f>
        <v xml:space="preserve"> </v>
      </c>
      <c r="Q3" s="2" t="e">
        <f ca="1">IF(O3=$U$1,N3,"0")*1.22</f>
        <v>#N/A</v>
      </c>
    </row>
    <row r="4" spans="1:23" x14ac:dyDescent="0.25">
      <c r="A4" t="s">
        <v>7175</v>
      </c>
      <c r="B4" t="s">
        <v>7174</v>
      </c>
      <c r="C4">
        <v>15071</v>
      </c>
      <c r="D4">
        <v>1040.46</v>
      </c>
      <c r="E4">
        <f>IFERROR(VLOOKUP(Table_ExternalData_15[[#This Row],[Id]],Rabati!B:C,2,0),0)</f>
        <v>10</v>
      </c>
      <c r="F4">
        <v>0</v>
      </c>
      <c r="G4" t="e">
        <f>VLOOKUP(Table_ExternalData_15[[#This Row],[Id]],'Blagovna izdelek'!A:C,3,0)</f>
        <v>#N/A</v>
      </c>
      <c r="H4">
        <f>Table_ExternalData_15[[#This Row],[Rabat]]*0.2</f>
        <v>2</v>
      </c>
      <c r="I4" s="2">
        <f>Table_ExternalData_15[[#This Row],[Price]]-(Table_ExternalData_15[[#This Row],[Price]]*Table_ExternalData_15[[#This Row],[BB rabat]])/100</f>
        <v>1019.6508</v>
      </c>
      <c r="J4" s="2">
        <f>Table_ExternalData_15[[#This Row],[BB cena]]*Table_ExternalData_15[[#Headers],[1,22]]</f>
        <v>1243.973976</v>
      </c>
      <c r="K4" s="2">
        <f>Table_ExternalData_15[[#This Row],[Price]]*Table_ExternalData_15[[#Headers],[1,22]]</f>
        <v>1269.3612000000001</v>
      </c>
      <c r="L4" s="7" t="e">
        <f>IF(G4="White Shark",E4*0.5,IF(G4="Sbox",E4*0.5,IF(G4="Tenda",E4*0.5,E4*0.2)))/100</f>
        <v>#N/A</v>
      </c>
      <c r="M4" s="2" t="e">
        <f>Table_ExternalData_15[[#This Row],[Price]]-Table_ExternalData_15[[#This Row],[Price]]*Table_ExternalData_15[[#This Row],[extra popust]]</f>
        <v>#N/A</v>
      </c>
      <c r="N4" s="2" t="e">
        <f>IF(M4&lt;I4,M4,I4)</f>
        <v>#N/A</v>
      </c>
      <c r="O4" s="12" t="e">
        <f>IF(N4&lt;I4,$U$1," ")</f>
        <v>#N/A</v>
      </c>
      <c r="P4" s="12" t="str">
        <f>IFERROR((O4+30)," ")</f>
        <v xml:space="preserve"> </v>
      </c>
      <c r="Q4" s="2" t="e">
        <f ca="1">IF(O4=$U$1,N4,"0")*1.22</f>
        <v>#N/A</v>
      </c>
    </row>
    <row r="5" spans="1:23" x14ac:dyDescent="0.25">
      <c r="A5" t="s">
        <v>7917</v>
      </c>
      <c r="B5" t="s">
        <v>7916</v>
      </c>
      <c r="C5">
        <v>15541</v>
      </c>
      <c r="D5">
        <v>1138.5</v>
      </c>
      <c r="E5">
        <f>IFERROR(VLOOKUP(Table_ExternalData_15[[#This Row],[Id]],Rabati!B:C,2,0),0)</f>
        <v>10</v>
      </c>
      <c r="F5">
        <v>0</v>
      </c>
      <c r="G5" t="e">
        <f>VLOOKUP(Table_ExternalData_15[[#This Row],[Id]],'Blagovna izdelek'!A:C,3,0)</f>
        <v>#N/A</v>
      </c>
      <c r="H5">
        <f>Table_ExternalData_15[[#This Row],[Rabat]]*0.2</f>
        <v>2</v>
      </c>
      <c r="I5" s="2">
        <f>Table_ExternalData_15[[#This Row],[Price]]-(Table_ExternalData_15[[#This Row],[Price]]*Table_ExternalData_15[[#This Row],[BB rabat]])/100</f>
        <v>1115.73</v>
      </c>
      <c r="J5" s="2">
        <f>Table_ExternalData_15[[#This Row],[BB cena]]*Table_ExternalData_15[[#Headers],[1,22]]</f>
        <v>1361.1905999999999</v>
      </c>
      <c r="K5" s="2">
        <f>Table_ExternalData_15[[#This Row],[Price]]*Table_ExternalData_15[[#Headers],[1,22]]</f>
        <v>1388.97</v>
      </c>
      <c r="L5" s="7" t="e">
        <f>IF(G5="White Shark",E5*0.5,IF(G5="Sbox",E5*0.5,IF(G5="Tenda",E5*0.5,E5*0.2)))/100</f>
        <v>#N/A</v>
      </c>
      <c r="M5" s="2" t="e">
        <f>Table_ExternalData_15[[#This Row],[Price]]-Table_ExternalData_15[[#This Row],[Price]]*Table_ExternalData_15[[#This Row],[extra popust]]</f>
        <v>#N/A</v>
      </c>
      <c r="N5" s="2" t="e">
        <f>IF(M5&lt;I5,M5,I5)</f>
        <v>#N/A</v>
      </c>
      <c r="O5" s="12" t="e">
        <f>IF(N5&lt;I5,$U$1," ")</f>
        <v>#N/A</v>
      </c>
      <c r="P5" s="12" t="str">
        <f>IFERROR((O5+30)," ")</f>
        <v xml:space="preserve"> </v>
      </c>
      <c r="Q5" s="2" t="e">
        <f ca="1">IF(O5=$U$1,N5,"0")*1.22</f>
        <v>#N/A</v>
      </c>
    </row>
    <row r="6" spans="1:23" x14ac:dyDescent="0.25">
      <c r="A6" t="s">
        <v>14655</v>
      </c>
      <c r="B6" t="s">
        <v>14654</v>
      </c>
      <c r="C6">
        <v>17569</v>
      </c>
      <c r="D6">
        <v>620</v>
      </c>
      <c r="E6">
        <f>IFERROR(VLOOKUP(Table_ExternalData_15[[#This Row],[Id]],Rabati!B:C,2,0),0)</f>
        <v>5</v>
      </c>
      <c r="F6">
        <v>0</v>
      </c>
      <c r="G6" t="e">
        <f>VLOOKUP(Table_ExternalData_15[[#This Row],[Id]],'Blagovna izdelek'!A:C,3,0)</f>
        <v>#N/A</v>
      </c>
      <c r="H6">
        <f>Table_ExternalData_15[[#This Row],[Rabat]]*0.2</f>
        <v>1</v>
      </c>
      <c r="I6" s="2">
        <f>Table_ExternalData_15[[#This Row],[Price]]-(Table_ExternalData_15[[#This Row],[Price]]*Table_ExternalData_15[[#This Row],[BB rabat]])/100</f>
        <v>613.79999999999995</v>
      </c>
      <c r="J6" s="2">
        <f>Table_ExternalData_15[[#This Row],[BB cena]]*Table_ExternalData_15[[#Headers],[1,22]]</f>
        <v>748.8359999999999</v>
      </c>
      <c r="K6" s="2">
        <f>Table_ExternalData_15[[#This Row],[Price]]*Table_ExternalData_15[[#Headers],[1,22]]</f>
        <v>756.4</v>
      </c>
      <c r="L6" s="7" t="e">
        <f>IF(G6="White Shark",E6*0.5,IF(G6="Sbox",E6*0.5,IF(G6="Tenda",E6*0.5,E6*0.2)))/100</f>
        <v>#N/A</v>
      </c>
      <c r="M6" s="2" t="e">
        <f>Table_ExternalData_15[[#This Row],[Price]]-Table_ExternalData_15[[#This Row],[Price]]*Table_ExternalData_15[[#This Row],[extra popust]]</f>
        <v>#N/A</v>
      </c>
      <c r="N6" s="2" t="e">
        <f>IF(M6&lt;I6,M6,I6)</f>
        <v>#N/A</v>
      </c>
      <c r="O6" s="12" t="e">
        <f>IF(N6&lt;I6,$U$1," ")</f>
        <v>#N/A</v>
      </c>
      <c r="P6" s="12" t="str">
        <f>IFERROR((O6+30)," ")</f>
        <v xml:space="preserve"> </v>
      </c>
      <c r="Q6" s="2" t="e">
        <f ca="1">IF(O6=$U$1,N6,"0")*1.22</f>
        <v>#N/A</v>
      </c>
    </row>
    <row r="7" spans="1:23" x14ac:dyDescent="0.25">
      <c r="A7" t="s">
        <v>15365</v>
      </c>
      <c r="B7" t="s">
        <v>15683</v>
      </c>
      <c r="C7">
        <v>17779</v>
      </c>
      <c r="D7">
        <v>149.94999999999999</v>
      </c>
      <c r="E7">
        <f>IFERROR(VLOOKUP(Table_ExternalData_15[[#This Row],[Id]],Rabati!B:C,2,0),0)</f>
        <v>10</v>
      </c>
      <c r="F7">
        <v>2</v>
      </c>
      <c r="G7" t="e">
        <f>VLOOKUP(Table_ExternalData_15[[#This Row],[Id]],'Blagovna izdelek'!A:C,3,0)</f>
        <v>#N/A</v>
      </c>
      <c r="H7">
        <f>Table_ExternalData_15[[#This Row],[Rabat]]*0.2</f>
        <v>2</v>
      </c>
      <c r="I7" s="2">
        <f>Table_ExternalData_15[[#This Row],[Price]]-(Table_ExternalData_15[[#This Row],[Price]]*Table_ExternalData_15[[#This Row],[BB rabat]])/100</f>
        <v>146.95099999999999</v>
      </c>
      <c r="J7" s="2">
        <f>Table_ExternalData_15[[#This Row],[BB cena]]*Table_ExternalData_15[[#Headers],[1,22]]</f>
        <v>179.28021999999999</v>
      </c>
      <c r="K7" s="2">
        <f>Table_ExternalData_15[[#This Row],[Price]]*Table_ExternalData_15[[#Headers],[1,22]]</f>
        <v>182.93899999999999</v>
      </c>
      <c r="L7" s="7" t="e">
        <f>IF(G7="White Shark",E7*0.5,IF(G7="Sbox",E7*0.5,IF(G7="Tenda",E7*0.5,E7*0.2)))/100</f>
        <v>#N/A</v>
      </c>
      <c r="M7" s="2" t="e">
        <f>Table_ExternalData_15[[#This Row],[Price]]-Table_ExternalData_15[[#This Row],[Price]]*Table_ExternalData_15[[#This Row],[extra popust]]</f>
        <v>#N/A</v>
      </c>
      <c r="N7" s="2" t="e">
        <f>IF(M7&lt;I7,M7,I7)</f>
        <v>#N/A</v>
      </c>
      <c r="O7" s="12" t="e">
        <f>IF(N7&lt;I7,$U$1," ")</f>
        <v>#N/A</v>
      </c>
      <c r="P7" s="12" t="str">
        <f>IFERROR((O7+30)," ")</f>
        <v xml:space="preserve"> </v>
      </c>
      <c r="Q7" s="2" t="e">
        <f ca="1">IF(O7=$U$1,N7,"0")*1.22</f>
        <v>#N/A</v>
      </c>
    </row>
    <row r="8" spans="1:23" x14ac:dyDescent="0.25">
      <c r="A8" t="s">
        <v>15485</v>
      </c>
      <c r="B8" t="s">
        <v>15484</v>
      </c>
      <c r="C8">
        <v>17838</v>
      </c>
      <c r="D8">
        <v>4.1500000000000004</v>
      </c>
      <c r="E8">
        <f>IFERROR(VLOOKUP(Table_ExternalData_15[[#This Row],[Id]],Rabati!B:C,2,0),0)</f>
        <v>20</v>
      </c>
      <c r="F8">
        <v>4</v>
      </c>
      <c r="G8" t="e">
        <f>VLOOKUP(Table_ExternalData_15[[#This Row],[Id]],'Blagovna izdelek'!A:C,3,0)</f>
        <v>#N/A</v>
      </c>
      <c r="H8">
        <f>Table_ExternalData_15[[#This Row],[Rabat]]*0.2</f>
        <v>4</v>
      </c>
      <c r="I8" s="2">
        <f>Table_ExternalData_15[[#This Row],[Price]]-(Table_ExternalData_15[[#This Row],[Price]]*Table_ExternalData_15[[#This Row],[BB rabat]])/100</f>
        <v>3.9840000000000004</v>
      </c>
      <c r="J8" s="2">
        <f>Table_ExternalData_15[[#This Row],[BB cena]]*Table_ExternalData_15[[#Headers],[1,22]]</f>
        <v>4.8604800000000008</v>
      </c>
      <c r="K8" s="2">
        <f>Table_ExternalData_15[[#This Row],[Price]]*Table_ExternalData_15[[#Headers],[1,22]]</f>
        <v>5.0630000000000006</v>
      </c>
      <c r="L8" s="7" t="e">
        <f>IF(G8="White Shark",E8*0.5,IF(G8="Sbox",E8*0.5,IF(G8="Tenda",E8*0.5,E8*0.2)))/100</f>
        <v>#N/A</v>
      </c>
      <c r="M8" s="2" t="e">
        <f>Table_ExternalData_15[[#This Row],[Price]]-Table_ExternalData_15[[#This Row],[Price]]*Table_ExternalData_15[[#This Row],[extra popust]]</f>
        <v>#N/A</v>
      </c>
      <c r="N8" s="2" t="e">
        <f>IF(M8&lt;I8,M8,I8)</f>
        <v>#N/A</v>
      </c>
      <c r="O8" s="12" t="e">
        <f>IF(N8&lt;I8,$U$1," ")</f>
        <v>#N/A</v>
      </c>
      <c r="P8" s="12" t="str">
        <f>IFERROR((O8+30)," ")</f>
        <v xml:space="preserve"> </v>
      </c>
      <c r="Q8" s="2" t="e">
        <f ca="1">IF(O8=$U$1,N8,"0")*1.22</f>
        <v>#N/A</v>
      </c>
    </row>
    <row r="9" spans="1:23" x14ac:dyDescent="0.25">
      <c r="A9" t="s">
        <v>1595</v>
      </c>
      <c r="B9" t="s">
        <v>12046</v>
      </c>
      <c r="C9">
        <v>7858</v>
      </c>
      <c r="D9">
        <v>28.89</v>
      </c>
      <c r="E9">
        <f>IFERROR(VLOOKUP(Table_ExternalData_15[[#This Row],[Id]],Rabati!B:C,2,0),0)</f>
        <v>20</v>
      </c>
      <c r="F9">
        <v>17</v>
      </c>
      <c r="G9" t="str">
        <f>VLOOKUP(Table_ExternalData_15[[#This Row],[Id]],'Blagovna izdelek'!A:C,3,0)</f>
        <v>Xilence</v>
      </c>
      <c r="H9">
        <f>Table_ExternalData_15[[#This Row],[Rabat]]*0.2</f>
        <v>4</v>
      </c>
      <c r="I9" s="2">
        <f>Table_ExternalData_15[[#This Row],[Price]]-(Table_ExternalData_15[[#This Row],[Price]]*Table_ExternalData_15[[#This Row],[BB rabat]])/100</f>
        <v>27.734400000000001</v>
      </c>
      <c r="J9" s="2">
        <f>Table_ExternalData_15[[#This Row],[BB cena]]*Table_ExternalData_15[[#Headers],[1,22]]</f>
        <v>33.835968000000001</v>
      </c>
      <c r="K9" s="2">
        <f>Table_ExternalData_15[[#This Row],[Price]]*Table_ExternalData_15[[#Headers],[1,22]]</f>
        <v>35.245800000000003</v>
      </c>
      <c r="L9" s="7">
        <f>IF(G9="White Shark",E9*0.5,IF(G9="Sbox",E9*0.5,IF(G9="Tenda",E9*0.5,E9*0.2)))/100</f>
        <v>0.04</v>
      </c>
      <c r="M9" s="2">
        <f>Table_ExternalData_15[[#This Row],[Price]]-Table_ExternalData_15[[#This Row],[Price]]*Table_ExternalData_15[[#This Row],[extra popust]]</f>
        <v>27.734400000000001</v>
      </c>
      <c r="N9" s="2">
        <f>IF(M9&lt;I9,M9,I9)</f>
        <v>27.734400000000001</v>
      </c>
      <c r="O9" s="12" t="str">
        <f>IF(N9&lt;I9,$U$1," ")</f>
        <v xml:space="preserve"> </v>
      </c>
      <c r="P9" s="12" t="str">
        <f>IFERROR((O9+30)," ")</f>
        <v xml:space="preserve"> </v>
      </c>
      <c r="Q9" s="2">
        <f ca="1">IF(O9=$U$1,N9,"0")*1.22</f>
        <v>0</v>
      </c>
    </row>
    <row r="10" spans="1:23" x14ac:dyDescent="0.25">
      <c r="A10" t="s">
        <v>1694</v>
      </c>
      <c r="B10" t="s">
        <v>1693</v>
      </c>
      <c r="C10">
        <v>7970</v>
      </c>
      <c r="D10">
        <v>33.75</v>
      </c>
      <c r="E10">
        <f>IFERROR(VLOOKUP(Table_ExternalData_15[[#This Row],[Id]],Rabati!B:C,2,0),0)</f>
        <v>20</v>
      </c>
      <c r="F10">
        <v>19</v>
      </c>
      <c r="G10" t="str">
        <f>VLOOKUP(Table_ExternalData_15[[#This Row],[Id]],'Blagovna izdelek'!A:C,3,0)</f>
        <v>Xilence</v>
      </c>
      <c r="H10">
        <f>Table_ExternalData_15[[#This Row],[Rabat]]*0.2</f>
        <v>4</v>
      </c>
      <c r="I10" s="2">
        <f>Table_ExternalData_15[[#This Row],[Price]]-(Table_ExternalData_15[[#This Row],[Price]]*Table_ExternalData_15[[#This Row],[BB rabat]])/100</f>
        <v>32.4</v>
      </c>
      <c r="J10" s="2">
        <f>Table_ExternalData_15[[#This Row],[BB cena]]*Table_ExternalData_15[[#Headers],[1,22]]</f>
        <v>39.527999999999999</v>
      </c>
      <c r="K10" s="2">
        <f>Table_ExternalData_15[[#This Row],[Price]]*Table_ExternalData_15[[#Headers],[1,22]]</f>
        <v>41.174999999999997</v>
      </c>
      <c r="L10" s="7">
        <f>IF(G10="White Shark",E10*0.5,IF(G10="Sbox",E10*0.5,IF(G10="Tenda",E10*0.5,E10*0.2)))/100</f>
        <v>0.04</v>
      </c>
      <c r="M10" s="2">
        <f>Table_ExternalData_15[[#This Row],[Price]]-Table_ExternalData_15[[#This Row],[Price]]*Table_ExternalData_15[[#This Row],[extra popust]]</f>
        <v>32.4</v>
      </c>
      <c r="N10" s="2">
        <f>IF(M10&lt;I10,M10,I10)</f>
        <v>32.4</v>
      </c>
      <c r="O10" s="12" t="str">
        <f>IF(N10&lt;I10,$U$1," ")</f>
        <v xml:space="preserve"> </v>
      </c>
      <c r="P10" s="12" t="str">
        <f>IFERROR((O10+30)," ")</f>
        <v xml:space="preserve"> </v>
      </c>
      <c r="Q10" s="2">
        <f ca="1">IF(O10=$U$1,N10,"0")*1.22</f>
        <v>0</v>
      </c>
    </row>
    <row r="11" spans="1:23" x14ac:dyDescent="0.25">
      <c r="A11" t="s">
        <v>1696</v>
      </c>
      <c r="B11" t="s">
        <v>1695</v>
      </c>
      <c r="C11">
        <v>7971</v>
      </c>
      <c r="D11">
        <v>38.15</v>
      </c>
      <c r="E11">
        <f>IFERROR(VLOOKUP(Table_ExternalData_15[[#This Row],[Id]],Rabati!B:C,2,0),0)</f>
        <v>20</v>
      </c>
      <c r="F11">
        <v>17</v>
      </c>
      <c r="G11" t="str">
        <f>VLOOKUP(Table_ExternalData_15[[#This Row],[Id]],'Blagovna izdelek'!A:C,3,0)</f>
        <v>Xilence</v>
      </c>
      <c r="H11">
        <f>Table_ExternalData_15[[#This Row],[Rabat]]*0.2</f>
        <v>4</v>
      </c>
      <c r="I11" s="2">
        <f>Table_ExternalData_15[[#This Row],[Price]]-(Table_ExternalData_15[[#This Row],[Price]]*Table_ExternalData_15[[#This Row],[BB rabat]])/100</f>
        <v>36.623999999999995</v>
      </c>
      <c r="J11" s="2">
        <f>Table_ExternalData_15[[#This Row],[BB cena]]*Table_ExternalData_15[[#Headers],[1,22]]</f>
        <v>44.681279999999994</v>
      </c>
      <c r="K11" s="2">
        <f>Table_ExternalData_15[[#This Row],[Price]]*Table_ExternalData_15[[#Headers],[1,22]]</f>
        <v>46.542999999999999</v>
      </c>
      <c r="L11" s="7">
        <f>IF(G11="White Shark",E11*0.5,IF(G11="Sbox",E11*0.5,IF(G11="Tenda",E11*0.5,E11*0.2)))/100</f>
        <v>0.04</v>
      </c>
      <c r="M11" s="2">
        <f>Table_ExternalData_15[[#This Row],[Price]]-Table_ExternalData_15[[#This Row],[Price]]*Table_ExternalData_15[[#This Row],[extra popust]]</f>
        <v>36.623999999999995</v>
      </c>
      <c r="N11" s="2">
        <f>IF(M11&lt;I11,M11,I11)</f>
        <v>36.623999999999995</v>
      </c>
      <c r="O11" s="12" t="str">
        <f>IF(N11&lt;I11,$U$1," ")</f>
        <v xml:space="preserve"> </v>
      </c>
      <c r="P11" s="12" t="str">
        <f>IFERROR((O11+30)," ")</f>
        <v xml:space="preserve"> </v>
      </c>
      <c r="Q11" s="2">
        <f ca="1">IF(O11=$U$1,N11,"0")*1.22</f>
        <v>0</v>
      </c>
    </row>
    <row r="12" spans="1:23" x14ac:dyDescent="0.25">
      <c r="A12" t="s">
        <v>1698</v>
      </c>
      <c r="B12" t="s">
        <v>1697</v>
      </c>
      <c r="C12">
        <v>7974</v>
      </c>
      <c r="D12">
        <v>41.75</v>
      </c>
      <c r="E12">
        <f>IFERROR(VLOOKUP(Table_ExternalData_15[[#This Row],[Id]],Rabati!B:C,2,0),0)</f>
        <v>20</v>
      </c>
      <c r="F12">
        <v>13</v>
      </c>
      <c r="G12" t="str">
        <f>VLOOKUP(Table_ExternalData_15[[#This Row],[Id]],'Blagovna izdelek'!A:C,3,0)</f>
        <v>Xilence</v>
      </c>
      <c r="H12">
        <f>Table_ExternalData_15[[#This Row],[Rabat]]*0.2</f>
        <v>4</v>
      </c>
      <c r="I12" s="2">
        <f>Table_ExternalData_15[[#This Row],[Price]]-(Table_ExternalData_15[[#This Row],[Price]]*Table_ExternalData_15[[#This Row],[BB rabat]])/100</f>
        <v>40.08</v>
      </c>
      <c r="J12" s="2">
        <f>Table_ExternalData_15[[#This Row],[BB cena]]*Table_ExternalData_15[[#Headers],[1,22]]</f>
        <v>48.897599999999997</v>
      </c>
      <c r="K12" s="2">
        <f>Table_ExternalData_15[[#This Row],[Price]]*Table_ExternalData_15[[#Headers],[1,22]]</f>
        <v>50.935000000000002</v>
      </c>
      <c r="L12" s="7">
        <f>IF(G12="White Shark",E12*0.5,IF(G12="Sbox",E12*0.5,IF(G12="Tenda",E12*0.5,E12*0.2)))/100</f>
        <v>0.04</v>
      </c>
      <c r="M12" s="2">
        <f>Table_ExternalData_15[[#This Row],[Price]]-Table_ExternalData_15[[#This Row],[Price]]*Table_ExternalData_15[[#This Row],[extra popust]]</f>
        <v>40.08</v>
      </c>
      <c r="N12" s="2">
        <f>IF(M12&lt;I12,M12,I12)</f>
        <v>40.08</v>
      </c>
      <c r="O12" s="12" t="str">
        <f>IF(N12&lt;I12,$U$1," ")</f>
        <v xml:space="preserve"> </v>
      </c>
      <c r="P12" s="12" t="str">
        <f>IFERROR((O12+30)," ")</f>
        <v xml:space="preserve"> </v>
      </c>
      <c r="Q12" s="2">
        <f ca="1">IF(O12=$U$1,N12,"0")*1.22</f>
        <v>0</v>
      </c>
    </row>
    <row r="13" spans="1:23" x14ac:dyDescent="0.25">
      <c r="A13" t="s">
        <v>1700</v>
      </c>
      <c r="B13" t="s">
        <v>1699</v>
      </c>
      <c r="C13">
        <v>7975</v>
      </c>
      <c r="D13">
        <v>48.2</v>
      </c>
      <c r="E13">
        <f>IFERROR(VLOOKUP(Table_ExternalData_15[[#This Row],[Id]],Rabati!B:C,2,0),0)</f>
        <v>20</v>
      </c>
      <c r="F13">
        <v>0</v>
      </c>
      <c r="G13" t="str">
        <f>VLOOKUP(Table_ExternalData_15[[#This Row],[Id]],'Blagovna izdelek'!A:C,3,0)</f>
        <v>Xilence</v>
      </c>
      <c r="H13">
        <f>Table_ExternalData_15[[#This Row],[Rabat]]*0.2</f>
        <v>4</v>
      </c>
      <c r="I13" s="2">
        <f>Table_ExternalData_15[[#This Row],[Price]]-(Table_ExternalData_15[[#This Row],[Price]]*Table_ExternalData_15[[#This Row],[BB rabat]])/100</f>
        <v>46.272000000000006</v>
      </c>
      <c r="J13" s="2">
        <f>Table_ExternalData_15[[#This Row],[BB cena]]*Table_ExternalData_15[[#Headers],[1,22]]</f>
        <v>56.451840000000004</v>
      </c>
      <c r="K13" s="2">
        <f>Table_ExternalData_15[[#This Row],[Price]]*Table_ExternalData_15[[#Headers],[1,22]]</f>
        <v>58.804000000000002</v>
      </c>
      <c r="L13" s="7">
        <f>IF(G13="White Shark",E13*0.5,IF(G13="Sbox",E13*0.5,IF(G13="Tenda",E13*0.5,E13*0.2)))/100</f>
        <v>0.04</v>
      </c>
      <c r="M13" s="2">
        <f>Table_ExternalData_15[[#This Row],[Price]]-Table_ExternalData_15[[#This Row],[Price]]*Table_ExternalData_15[[#This Row],[extra popust]]</f>
        <v>46.272000000000006</v>
      </c>
      <c r="N13" s="2">
        <f>IF(M13&lt;I13,M13,I13)</f>
        <v>46.272000000000006</v>
      </c>
      <c r="O13" s="12" t="str">
        <f>IF(N13&lt;I13,$U$1," ")</f>
        <v xml:space="preserve"> </v>
      </c>
      <c r="P13" s="12" t="str">
        <f>IFERROR((O13+30)," ")</f>
        <v xml:space="preserve"> </v>
      </c>
      <c r="Q13" s="2">
        <f ca="1">IF(O13=$U$1,N13,"0")*1.22</f>
        <v>0</v>
      </c>
    </row>
    <row r="14" spans="1:23" x14ac:dyDescent="0.25">
      <c r="A14" t="s">
        <v>3635</v>
      </c>
      <c r="B14" t="s">
        <v>3634</v>
      </c>
      <c r="C14">
        <v>9996</v>
      </c>
      <c r="D14">
        <v>1.98</v>
      </c>
      <c r="E14">
        <f>IFERROR(VLOOKUP(Table_ExternalData_15[[#This Row],[Id]],Rabati!B:C,2,0),0)</f>
        <v>20</v>
      </c>
      <c r="F14">
        <v>65</v>
      </c>
      <c r="G14" t="str">
        <f>VLOOKUP(Table_ExternalData_15[[#This Row],[Id]],'Blagovna izdelek'!A:C,3,0)</f>
        <v>Xilence</v>
      </c>
      <c r="H14">
        <f>Table_ExternalData_15[[#This Row],[Rabat]]*0.2</f>
        <v>4</v>
      </c>
      <c r="I14" s="2">
        <f>Table_ExternalData_15[[#This Row],[Price]]-(Table_ExternalData_15[[#This Row],[Price]]*Table_ExternalData_15[[#This Row],[BB rabat]])/100</f>
        <v>1.9008</v>
      </c>
      <c r="J14" s="2">
        <f>Table_ExternalData_15[[#This Row],[BB cena]]*Table_ExternalData_15[[#Headers],[1,22]]</f>
        <v>2.3189760000000001</v>
      </c>
      <c r="K14" s="2">
        <f>Table_ExternalData_15[[#This Row],[Price]]*Table_ExternalData_15[[#Headers],[1,22]]</f>
        <v>2.4156</v>
      </c>
      <c r="L14" s="7">
        <f>IF(G14="White Shark",E14*0.5,IF(G14="Sbox",E14*0.5,IF(G14="Tenda",E14*0.5,E14*0.2)))/100</f>
        <v>0.04</v>
      </c>
      <c r="M14" s="2">
        <f>Table_ExternalData_15[[#This Row],[Price]]-Table_ExternalData_15[[#This Row],[Price]]*Table_ExternalData_15[[#This Row],[extra popust]]</f>
        <v>1.9008</v>
      </c>
      <c r="N14" s="2">
        <f>IF(M14&lt;I14,M14,I14)</f>
        <v>1.9008</v>
      </c>
      <c r="O14" s="12" t="str">
        <f>IF(N14&lt;I14,$U$1," ")</f>
        <v xml:space="preserve"> </v>
      </c>
      <c r="P14" s="12" t="str">
        <f>IFERROR((O14+30)," ")</f>
        <v xml:space="preserve"> </v>
      </c>
      <c r="Q14" s="2">
        <f ca="1">IF(O14=$U$1,N14,"0")*1.22</f>
        <v>0</v>
      </c>
    </row>
    <row r="15" spans="1:23" x14ac:dyDescent="0.25">
      <c r="A15" t="s">
        <v>3639</v>
      </c>
      <c r="B15" t="s">
        <v>3638</v>
      </c>
      <c r="C15">
        <v>9998</v>
      </c>
      <c r="D15">
        <v>2.4</v>
      </c>
      <c r="E15">
        <f>IFERROR(VLOOKUP(Table_ExternalData_15[[#This Row],[Id]],Rabati!B:C,2,0),0)</f>
        <v>20</v>
      </c>
      <c r="F15">
        <v>88</v>
      </c>
      <c r="G15" t="str">
        <f>VLOOKUP(Table_ExternalData_15[[#This Row],[Id]],'Blagovna izdelek'!A:C,3,0)</f>
        <v>Xilence</v>
      </c>
      <c r="H15">
        <f>Table_ExternalData_15[[#This Row],[Rabat]]*0.2</f>
        <v>4</v>
      </c>
      <c r="I15" s="2">
        <f>Table_ExternalData_15[[#This Row],[Price]]-(Table_ExternalData_15[[#This Row],[Price]]*Table_ExternalData_15[[#This Row],[BB rabat]])/100</f>
        <v>2.3039999999999998</v>
      </c>
      <c r="J15" s="2">
        <f>Table_ExternalData_15[[#This Row],[BB cena]]*Table_ExternalData_15[[#Headers],[1,22]]</f>
        <v>2.8108799999999996</v>
      </c>
      <c r="K15" s="2">
        <f>Table_ExternalData_15[[#This Row],[Price]]*Table_ExternalData_15[[#Headers],[1,22]]</f>
        <v>2.9279999999999999</v>
      </c>
      <c r="L15" s="7">
        <f>IF(G15="White Shark",E15*0.5,IF(G15="Sbox",E15*0.5,IF(G15="Tenda",E15*0.5,E15*0.2)))/100</f>
        <v>0.04</v>
      </c>
      <c r="M15" s="2">
        <f>Table_ExternalData_15[[#This Row],[Price]]-Table_ExternalData_15[[#This Row],[Price]]*Table_ExternalData_15[[#This Row],[extra popust]]</f>
        <v>2.3039999999999998</v>
      </c>
      <c r="N15" s="2">
        <f>IF(M15&lt;I15,M15,I15)</f>
        <v>2.3039999999999998</v>
      </c>
      <c r="O15" s="12" t="str">
        <f>IF(N15&lt;I15,$U$1," ")</f>
        <v xml:space="preserve"> </v>
      </c>
      <c r="P15" s="12" t="str">
        <f>IFERROR((O15+30)," ")</f>
        <v xml:space="preserve"> </v>
      </c>
      <c r="Q15" s="2">
        <f ca="1">IF(O15=$U$1,N15,"0")*1.22</f>
        <v>0</v>
      </c>
    </row>
    <row r="16" spans="1:23" x14ac:dyDescent="0.25">
      <c r="A16" t="s">
        <v>3641</v>
      </c>
      <c r="B16" t="s">
        <v>3640</v>
      </c>
      <c r="C16">
        <v>10000</v>
      </c>
      <c r="D16">
        <v>2.98</v>
      </c>
      <c r="E16">
        <f>IFERROR(VLOOKUP(Table_ExternalData_15[[#This Row],[Id]],Rabati!B:C,2,0),0)</f>
        <v>20</v>
      </c>
      <c r="F16">
        <v>146</v>
      </c>
      <c r="G16" t="str">
        <f>VLOOKUP(Table_ExternalData_15[[#This Row],[Id]],'Blagovna izdelek'!A:C,3,0)</f>
        <v>Xilence</v>
      </c>
      <c r="H16">
        <f>Table_ExternalData_15[[#This Row],[Rabat]]*0.2</f>
        <v>4</v>
      </c>
      <c r="I16" s="2">
        <f>Table_ExternalData_15[[#This Row],[Price]]-(Table_ExternalData_15[[#This Row],[Price]]*Table_ExternalData_15[[#This Row],[BB rabat]])/100</f>
        <v>2.8607999999999998</v>
      </c>
      <c r="J16" s="2">
        <f>Table_ExternalData_15[[#This Row],[BB cena]]*Table_ExternalData_15[[#Headers],[1,22]]</f>
        <v>3.4901759999999995</v>
      </c>
      <c r="K16" s="2">
        <f>Table_ExternalData_15[[#This Row],[Price]]*Table_ExternalData_15[[#Headers],[1,22]]</f>
        <v>3.6355999999999997</v>
      </c>
      <c r="L16" s="7">
        <f>IF(G16="White Shark",E16*0.5,IF(G16="Sbox",E16*0.5,IF(G16="Tenda",E16*0.5,E16*0.2)))/100</f>
        <v>0.04</v>
      </c>
      <c r="M16" s="2">
        <f>Table_ExternalData_15[[#This Row],[Price]]-Table_ExternalData_15[[#This Row],[Price]]*Table_ExternalData_15[[#This Row],[extra popust]]</f>
        <v>2.8607999999999998</v>
      </c>
      <c r="N16" s="2">
        <f>IF(M16&lt;I16,M16,I16)</f>
        <v>2.8607999999999998</v>
      </c>
      <c r="O16" s="12" t="str">
        <f>IF(N16&lt;I16,$U$1," ")</f>
        <v xml:space="preserve"> </v>
      </c>
      <c r="P16" s="12" t="str">
        <f>IFERROR((O16+30)," ")</f>
        <v xml:space="preserve"> </v>
      </c>
      <c r="Q16" s="2">
        <f ca="1">IF(O16=$U$1,N16,"0")*1.22</f>
        <v>0</v>
      </c>
    </row>
    <row r="17" spans="1:17" x14ac:dyDescent="0.25">
      <c r="A17" t="s">
        <v>3643</v>
      </c>
      <c r="B17" t="s">
        <v>3642</v>
      </c>
      <c r="C17">
        <v>10001</v>
      </c>
      <c r="D17">
        <v>4.75</v>
      </c>
      <c r="E17">
        <f>IFERROR(VLOOKUP(Table_ExternalData_15[[#This Row],[Id]],Rabati!B:C,2,0),0)</f>
        <v>20</v>
      </c>
      <c r="F17">
        <v>34</v>
      </c>
      <c r="G17" t="str">
        <f>VLOOKUP(Table_ExternalData_15[[#This Row],[Id]],'Blagovna izdelek'!A:C,3,0)</f>
        <v>Xilence</v>
      </c>
      <c r="H17">
        <f>Table_ExternalData_15[[#This Row],[Rabat]]*0.2</f>
        <v>4</v>
      </c>
      <c r="I17" s="2">
        <f>Table_ExternalData_15[[#This Row],[Price]]-(Table_ExternalData_15[[#This Row],[Price]]*Table_ExternalData_15[[#This Row],[BB rabat]])/100</f>
        <v>4.5599999999999996</v>
      </c>
      <c r="J17" s="2">
        <f>Table_ExternalData_15[[#This Row],[BB cena]]*Table_ExternalData_15[[#Headers],[1,22]]</f>
        <v>5.5631999999999993</v>
      </c>
      <c r="K17" s="2">
        <f>Table_ExternalData_15[[#This Row],[Price]]*Table_ExternalData_15[[#Headers],[1,22]]</f>
        <v>5.7949999999999999</v>
      </c>
      <c r="L17" s="7">
        <f>IF(G17="White Shark",E17*0.5,IF(G17="Sbox",E17*0.5,IF(G17="Tenda",E17*0.5,E17*0.2)))/100</f>
        <v>0.04</v>
      </c>
      <c r="M17" s="2">
        <f>Table_ExternalData_15[[#This Row],[Price]]-Table_ExternalData_15[[#This Row],[Price]]*Table_ExternalData_15[[#This Row],[extra popust]]</f>
        <v>4.5599999999999996</v>
      </c>
      <c r="N17" s="2">
        <f>IF(M17&lt;I17,M17,I17)</f>
        <v>4.5599999999999996</v>
      </c>
      <c r="O17" s="12" t="str">
        <f>IF(N17&lt;I17,$U$1," ")</f>
        <v xml:space="preserve"> </v>
      </c>
      <c r="P17" s="12" t="str">
        <f>IFERROR((O17+30)," ")</f>
        <v xml:space="preserve"> </v>
      </c>
      <c r="Q17" s="2">
        <f ca="1">IF(O17=$U$1,N17,"0")*1.22</f>
        <v>0</v>
      </c>
    </row>
    <row r="18" spans="1:17" x14ac:dyDescent="0.25">
      <c r="A18" t="s">
        <v>3645</v>
      </c>
      <c r="B18" t="s">
        <v>3644</v>
      </c>
      <c r="C18">
        <v>10002</v>
      </c>
      <c r="D18">
        <v>3.1</v>
      </c>
      <c r="E18">
        <f>IFERROR(VLOOKUP(Table_ExternalData_15[[#This Row],[Id]],Rabati!B:C,2,0),0)</f>
        <v>20</v>
      </c>
      <c r="F18">
        <v>47</v>
      </c>
      <c r="G18" t="str">
        <f>VLOOKUP(Table_ExternalData_15[[#This Row],[Id]],'Blagovna izdelek'!A:C,3,0)</f>
        <v>Xilence</v>
      </c>
      <c r="H18">
        <f>Table_ExternalData_15[[#This Row],[Rabat]]*0.2</f>
        <v>4</v>
      </c>
      <c r="I18" s="2">
        <f>Table_ExternalData_15[[#This Row],[Price]]-(Table_ExternalData_15[[#This Row],[Price]]*Table_ExternalData_15[[#This Row],[BB rabat]])/100</f>
        <v>2.976</v>
      </c>
      <c r="J18" s="2">
        <f>Table_ExternalData_15[[#This Row],[BB cena]]*Table_ExternalData_15[[#Headers],[1,22]]</f>
        <v>3.6307199999999997</v>
      </c>
      <c r="K18" s="2">
        <f>Table_ExternalData_15[[#This Row],[Price]]*Table_ExternalData_15[[#Headers],[1,22]]</f>
        <v>3.782</v>
      </c>
      <c r="L18" s="7">
        <f>IF(G18="White Shark",E18*0.5,IF(G18="Sbox",E18*0.5,IF(G18="Tenda",E18*0.5,E18*0.2)))/100</f>
        <v>0.04</v>
      </c>
      <c r="M18" s="2">
        <f>Table_ExternalData_15[[#This Row],[Price]]-Table_ExternalData_15[[#This Row],[Price]]*Table_ExternalData_15[[#This Row],[extra popust]]</f>
        <v>2.976</v>
      </c>
      <c r="N18" s="2">
        <f>IF(M18&lt;I18,M18,I18)</f>
        <v>2.976</v>
      </c>
      <c r="O18" s="12" t="str">
        <f>IF(N18&lt;I18,$U$1," ")</f>
        <v xml:space="preserve"> </v>
      </c>
      <c r="P18" s="12" t="str">
        <f>IFERROR((O18+30)," ")</f>
        <v xml:space="preserve"> </v>
      </c>
      <c r="Q18" s="2">
        <f ca="1">IF(O18=$U$1,N18,"0")*1.22</f>
        <v>0</v>
      </c>
    </row>
    <row r="19" spans="1:17" x14ac:dyDescent="0.25">
      <c r="A19" t="s">
        <v>3647</v>
      </c>
      <c r="B19" t="s">
        <v>3646</v>
      </c>
      <c r="C19">
        <v>10003</v>
      </c>
      <c r="D19">
        <v>5.2</v>
      </c>
      <c r="E19">
        <f>IFERROR(VLOOKUP(Table_ExternalData_15[[#This Row],[Id]],Rabati!B:C,2,0),0)</f>
        <v>20</v>
      </c>
      <c r="F19">
        <v>156</v>
      </c>
      <c r="G19" t="str">
        <f>VLOOKUP(Table_ExternalData_15[[#This Row],[Id]],'Blagovna izdelek'!A:C,3,0)</f>
        <v>Xilence</v>
      </c>
      <c r="H19">
        <f>Table_ExternalData_15[[#This Row],[Rabat]]*0.2</f>
        <v>4</v>
      </c>
      <c r="I19" s="2">
        <f>Table_ExternalData_15[[#This Row],[Price]]-(Table_ExternalData_15[[#This Row],[Price]]*Table_ExternalData_15[[#This Row],[BB rabat]])/100</f>
        <v>4.992</v>
      </c>
      <c r="J19" s="2">
        <f>Table_ExternalData_15[[#This Row],[BB cena]]*Table_ExternalData_15[[#Headers],[1,22]]</f>
        <v>6.0902399999999997</v>
      </c>
      <c r="K19" s="2">
        <f>Table_ExternalData_15[[#This Row],[Price]]*Table_ExternalData_15[[#Headers],[1,22]]</f>
        <v>6.3440000000000003</v>
      </c>
      <c r="L19" s="7">
        <f>IF(G19="White Shark",E19*0.5,IF(G19="Sbox",E19*0.5,IF(G19="Tenda",E19*0.5,E19*0.2)))/100</f>
        <v>0.04</v>
      </c>
      <c r="M19" s="2">
        <f>Table_ExternalData_15[[#This Row],[Price]]-Table_ExternalData_15[[#This Row],[Price]]*Table_ExternalData_15[[#This Row],[extra popust]]</f>
        <v>4.992</v>
      </c>
      <c r="N19" s="2">
        <f>IF(M19&lt;I19,M19,I19)</f>
        <v>4.992</v>
      </c>
      <c r="O19" s="12" t="str">
        <f>IF(N19&lt;I19,$U$1," ")</f>
        <v xml:space="preserve"> </v>
      </c>
      <c r="P19" s="12" t="str">
        <f>IFERROR((O19+30)," ")</f>
        <v xml:space="preserve"> </v>
      </c>
      <c r="Q19" s="2">
        <f ca="1">IF(O19=$U$1,N19,"0")*1.22</f>
        <v>0</v>
      </c>
    </row>
    <row r="20" spans="1:17" x14ac:dyDescent="0.25">
      <c r="A20" t="s">
        <v>3649</v>
      </c>
      <c r="B20" t="s">
        <v>3648</v>
      </c>
      <c r="C20">
        <v>10005</v>
      </c>
      <c r="D20">
        <v>4.08</v>
      </c>
      <c r="E20">
        <f>IFERROR(VLOOKUP(Table_ExternalData_15[[#This Row],[Id]],Rabati!B:C,2,0),0)</f>
        <v>20</v>
      </c>
      <c r="F20">
        <v>78</v>
      </c>
      <c r="G20" t="str">
        <f>VLOOKUP(Table_ExternalData_15[[#This Row],[Id]],'Blagovna izdelek'!A:C,3,0)</f>
        <v>Xilence</v>
      </c>
      <c r="H20">
        <f>Table_ExternalData_15[[#This Row],[Rabat]]*0.2</f>
        <v>4</v>
      </c>
      <c r="I20" s="2">
        <f>Table_ExternalData_15[[#This Row],[Price]]-(Table_ExternalData_15[[#This Row],[Price]]*Table_ExternalData_15[[#This Row],[BB rabat]])/100</f>
        <v>3.9168000000000003</v>
      </c>
      <c r="J20" s="2">
        <f>Table_ExternalData_15[[#This Row],[BB cena]]*Table_ExternalData_15[[#Headers],[1,22]]</f>
        <v>4.7784960000000005</v>
      </c>
      <c r="K20" s="2">
        <f>Table_ExternalData_15[[#This Row],[Price]]*Table_ExternalData_15[[#Headers],[1,22]]</f>
        <v>4.9775999999999998</v>
      </c>
      <c r="L20" s="7">
        <f>IF(G20="White Shark",E20*0.5,IF(G20="Sbox",E20*0.5,IF(G20="Tenda",E20*0.5,E20*0.2)))/100</f>
        <v>0.04</v>
      </c>
      <c r="M20" s="2">
        <f>Table_ExternalData_15[[#This Row],[Price]]-Table_ExternalData_15[[#This Row],[Price]]*Table_ExternalData_15[[#This Row],[extra popust]]</f>
        <v>3.9168000000000003</v>
      </c>
      <c r="N20" s="2">
        <f>IF(M20&lt;I20,M20,I20)</f>
        <v>3.9168000000000003</v>
      </c>
      <c r="O20" s="12" t="str">
        <f>IF(N20&lt;I20,$U$1," ")</f>
        <v xml:space="preserve"> </v>
      </c>
      <c r="P20" s="12" t="str">
        <f>IFERROR((O20+30)," ")</f>
        <v xml:space="preserve"> </v>
      </c>
      <c r="Q20" s="2">
        <f ca="1">IF(O20=$U$1,N20,"0")*1.22</f>
        <v>0</v>
      </c>
    </row>
    <row r="21" spans="1:17" x14ac:dyDescent="0.25">
      <c r="A21" t="s">
        <v>3651</v>
      </c>
      <c r="B21" t="s">
        <v>3650</v>
      </c>
      <c r="C21">
        <v>10006</v>
      </c>
      <c r="D21">
        <v>5.84</v>
      </c>
      <c r="E21">
        <f>IFERROR(VLOOKUP(Table_ExternalData_15[[#This Row],[Id]],Rabati!B:C,2,0),0)</f>
        <v>20</v>
      </c>
      <c r="F21">
        <v>32</v>
      </c>
      <c r="G21" t="str">
        <f>VLOOKUP(Table_ExternalData_15[[#This Row],[Id]],'Blagovna izdelek'!A:C,3,0)</f>
        <v>Xilence</v>
      </c>
      <c r="H21">
        <f>Table_ExternalData_15[[#This Row],[Rabat]]*0.2</f>
        <v>4</v>
      </c>
      <c r="I21" s="2">
        <f>Table_ExternalData_15[[#This Row],[Price]]-(Table_ExternalData_15[[#This Row],[Price]]*Table_ExternalData_15[[#This Row],[BB rabat]])/100</f>
        <v>5.6063999999999998</v>
      </c>
      <c r="J21" s="2">
        <f>Table_ExternalData_15[[#This Row],[BB cena]]*Table_ExternalData_15[[#Headers],[1,22]]</f>
        <v>6.8398079999999997</v>
      </c>
      <c r="K21" s="2">
        <f>Table_ExternalData_15[[#This Row],[Price]]*Table_ExternalData_15[[#Headers],[1,22]]</f>
        <v>7.1247999999999996</v>
      </c>
      <c r="L21" s="7">
        <f>IF(G21="White Shark",E21*0.5,IF(G21="Sbox",E21*0.5,IF(G21="Tenda",E21*0.5,E21*0.2)))/100</f>
        <v>0.04</v>
      </c>
      <c r="M21" s="2">
        <f>Table_ExternalData_15[[#This Row],[Price]]-Table_ExternalData_15[[#This Row],[Price]]*Table_ExternalData_15[[#This Row],[extra popust]]</f>
        <v>5.6063999999999998</v>
      </c>
      <c r="N21" s="2">
        <f>IF(M21&lt;I21,M21,I21)</f>
        <v>5.6063999999999998</v>
      </c>
      <c r="O21" s="12" t="str">
        <f>IF(N21&lt;I21,$U$1," ")</f>
        <v xml:space="preserve"> </v>
      </c>
      <c r="P21" s="12" t="str">
        <f>IFERROR((O21+30)," ")</f>
        <v xml:space="preserve"> </v>
      </c>
      <c r="Q21" s="2">
        <f ca="1">IF(O21=$U$1,N21,"0")*1.22</f>
        <v>0</v>
      </c>
    </row>
    <row r="22" spans="1:17" x14ac:dyDescent="0.25">
      <c r="A22" t="s">
        <v>3653</v>
      </c>
      <c r="B22" t="s">
        <v>3652</v>
      </c>
      <c r="C22">
        <v>10007</v>
      </c>
      <c r="D22">
        <v>5.65</v>
      </c>
      <c r="E22">
        <f>IFERROR(VLOOKUP(Table_ExternalData_15[[#This Row],[Id]],Rabati!B:C,2,0),0)</f>
        <v>20</v>
      </c>
      <c r="F22">
        <v>18</v>
      </c>
      <c r="G22" t="str">
        <f>VLOOKUP(Table_ExternalData_15[[#This Row],[Id]],'Blagovna izdelek'!A:C,3,0)</f>
        <v>Xilence</v>
      </c>
      <c r="H22">
        <f>Table_ExternalData_15[[#This Row],[Rabat]]*0.2</f>
        <v>4</v>
      </c>
      <c r="I22" s="2">
        <f>Table_ExternalData_15[[#This Row],[Price]]-(Table_ExternalData_15[[#This Row],[Price]]*Table_ExternalData_15[[#This Row],[BB rabat]])/100</f>
        <v>5.4240000000000004</v>
      </c>
      <c r="J22" s="2">
        <f>Table_ExternalData_15[[#This Row],[BB cena]]*Table_ExternalData_15[[#Headers],[1,22]]</f>
        <v>6.6172800000000001</v>
      </c>
      <c r="K22" s="2">
        <f>Table_ExternalData_15[[#This Row],[Price]]*Table_ExternalData_15[[#Headers],[1,22]]</f>
        <v>6.8930000000000007</v>
      </c>
      <c r="L22" s="7">
        <f>IF(G22="White Shark",E22*0.5,IF(G22="Sbox",E22*0.5,IF(G22="Tenda",E22*0.5,E22*0.2)))/100</f>
        <v>0.04</v>
      </c>
      <c r="M22" s="2">
        <f>Table_ExternalData_15[[#This Row],[Price]]-Table_ExternalData_15[[#This Row],[Price]]*Table_ExternalData_15[[#This Row],[extra popust]]</f>
        <v>5.4240000000000004</v>
      </c>
      <c r="N22" s="2">
        <f>IF(M22&lt;I22,M22,I22)</f>
        <v>5.4240000000000004</v>
      </c>
      <c r="O22" s="12" t="str">
        <f>IF(N22&lt;I22,$U$1," ")</f>
        <v xml:space="preserve"> </v>
      </c>
      <c r="P22" s="12" t="str">
        <f>IFERROR((O22+30)," ")</f>
        <v xml:space="preserve"> </v>
      </c>
      <c r="Q22" s="2">
        <f ca="1">IF(O22=$U$1,N22,"0")*1.22</f>
        <v>0</v>
      </c>
    </row>
    <row r="23" spans="1:17" x14ac:dyDescent="0.25">
      <c r="A23" t="s">
        <v>3655</v>
      </c>
      <c r="B23" t="s">
        <v>3654</v>
      </c>
      <c r="C23">
        <v>10008</v>
      </c>
      <c r="D23">
        <v>7.73</v>
      </c>
      <c r="E23">
        <f>IFERROR(VLOOKUP(Table_ExternalData_15[[#This Row],[Id]],Rabati!B:C,2,0),0)</f>
        <v>20</v>
      </c>
      <c r="F23">
        <v>7</v>
      </c>
      <c r="G23" t="str">
        <f>VLOOKUP(Table_ExternalData_15[[#This Row],[Id]],'Blagovna izdelek'!A:C,3,0)</f>
        <v>Xilence</v>
      </c>
      <c r="H23">
        <f>Table_ExternalData_15[[#This Row],[Rabat]]*0.2</f>
        <v>4</v>
      </c>
      <c r="I23" s="2">
        <f>Table_ExternalData_15[[#This Row],[Price]]-(Table_ExternalData_15[[#This Row],[Price]]*Table_ExternalData_15[[#This Row],[BB rabat]])/100</f>
        <v>7.4208000000000007</v>
      </c>
      <c r="J23" s="2">
        <f>Table_ExternalData_15[[#This Row],[BB cena]]*Table_ExternalData_15[[#Headers],[1,22]]</f>
        <v>9.0533760000000001</v>
      </c>
      <c r="K23" s="2">
        <f>Table_ExternalData_15[[#This Row],[Price]]*Table_ExternalData_15[[#Headers],[1,22]]</f>
        <v>9.4306000000000001</v>
      </c>
      <c r="L23" s="7">
        <f>IF(G23="White Shark",E23*0.5,IF(G23="Sbox",E23*0.5,IF(G23="Tenda",E23*0.5,E23*0.2)))/100</f>
        <v>0.04</v>
      </c>
      <c r="M23" s="2">
        <f>Table_ExternalData_15[[#This Row],[Price]]-Table_ExternalData_15[[#This Row],[Price]]*Table_ExternalData_15[[#This Row],[extra popust]]</f>
        <v>7.4208000000000007</v>
      </c>
      <c r="N23" s="2">
        <f>IF(M23&lt;I23,M23,I23)</f>
        <v>7.4208000000000007</v>
      </c>
      <c r="O23" s="12" t="str">
        <f>IF(N23&lt;I23,$U$1," ")</f>
        <v xml:space="preserve"> </v>
      </c>
      <c r="P23" s="12" t="str">
        <f>IFERROR((O23+30)," ")</f>
        <v xml:space="preserve"> </v>
      </c>
      <c r="Q23" s="2">
        <f ca="1">IF(O23=$U$1,N23,"0")*1.22</f>
        <v>0</v>
      </c>
    </row>
    <row r="24" spans="1:17" x14ac:dyDescent="0.25">
      <c r="A24" t="s">
        <v>4574</v>
      </c>
      <c r="B24" t="s">
        <v>14812</v>
      </c>
      <c r="C24">
        <v>12818</v>
      </c>
      <c r="D24">
        <v>108.87</v>
      </c>
      <c r="E24">
        <f>IFERROR(VLOOKUP(Table_ExternalData_15[[#This Row],[Id]],Rabati!B:C,2,0),0)</f>
        <v>10</v>
      </c>
      <c r="F24">
        <v>0</v>
      </c>
      <c r="G24" t="str">
        <f>VLOOKUP(Table_ExternalData_15[[#This Row],[Id]],'Blagovna izdelek'!A:C,3,0)</f>
        <v>Xilence</v>
      </c>
      <c r="H24">
        <f>Table_ExternalData_15[[#This Row],[Rabat]]*0.2</f>
        <v>2</v>
      </c>
      <c r="I24" s="2">
        <f>Table_ExternalData_15[[#This Row],[Price]]-(Table_ExternalData_15[[#This Row],[Price]]*Table_ExternalData_15[[#This Row],[BB rabat]])/100</f>
        <v>106.6926</v>
      </c>
      <c r="J24" s="2">
        <f>Table_ExternalData_15[[#This Row],[BB cena]]*Table_ExternalData_15[[#Headers],[1,22]]</f>
        <v>130.16497200000001</v>
      </c>
      <c r="K24" s="2">
        <f>Table_ExternalData_15[[#This Row],[Price]]*Table_ExternalData_15[[#Headers],[1,22]]</f>
        <v>132.82140000000001</v>
      </c>
      <c r="L24" s="7">
        <f>IF(G24="White Shark",E24*0.5,IF(G24="Sbox",E24*0.5,IF(G24="Tenda",E24*0.5,E24*0.2)))/100</f>
        <v>0.02</v>
      </c>
      <c r="M24" s="2">
        <f>Table_ExternalData_15[[#This Row],[Price]]-Table_ExternalData_15[[#This Row],[Price]]*Table_ExternalData_15[[#This Row],[extra popust]]</f>
        <v>106.6926</v>
      </c>
      <c r="N24" s="2">
        <f>IF(M24&lt;I24,M24,I24)</f>
        <v>106.6926</v>
      </c>
      <c r="O24" s="12" t="str">
        <f>IF(N24&lt;I24,$U$1," ")</f>
        <v xml:space="preserve"> </v>
      </c>
      <c r="P24" s="12" t="str">
        <f>IFERROR((O24+30)," ")</f>
        <v xml:space="preserve"> </v>
      </c>
      <c r="Q24" s="2">
        <f ca="1">IF(O24=$U$1,N24,"0")*1.22</f>
        <v>0</v>
      </c>
    </row>
    <row r="25" spans="1:17" x14ac:dyDescent="0.25">
      <c r="A25" t="s">
        <v>4576</v>
      </c>
      <c r="B25" t="s">
        <v>4575</v>
      </c>
      <c r="C25">
        <v>12819</v>
      </c>
      <c r="D25">
        <v>119.9</v>
      </c>
      <c r="E25">
        <f>IFERROR(VLOOKUP(Table_ExternalData_15[[#This Row],[Id]],Rabati!B:C,2,0),0)</f>
        <v>10</v>
      </c>
      <c r="F25">
        <v>0</v>
      </c>
      <c r="G25" t="str">
        <f>VLOOKUP(Table_ExternalData_15[[#This Row],[Id]],'Blagovna izdelek'!A:C,3,0)</f>
        <v>Xilence</v>
      </c>
      <c r="H25">
        <f>Table_ExternalData_15[[#This Row],[Rabat]]*0.2</f>
        <v>2</v>
      </c>
      <c r="I25" s="2">
        <f>Table_ExternalData_15[[#This Row],[Price]]-(Table_ExternalData_15[[#This Row],[Price]]*Table_ExternalData_15[[#This Row],[BB rabat]])/100</f>
        <v>117.50200000000001</v>
      </c>
      <c r="J25" s="2">
        <f>Table_ExternalData_15[[#This Row],[BB cena]]*Table_ExternalData_15[[#Headers],[1,22]]</f>
        <v>143.35244</v>
      </c>
      <c r="K25" s="2">
        <f>Table_ExternalData_15[[#This Row],[Price]]*Table_ExternalData_15[[#Headers],[1,22]]</f>
        <v>146.27799999999999</v>
      </c>
      <c r="L25" s="7">
        <f>IF(G25="White Shark",E25*0.5,IF(G25="Sbox",E25*0.5,IF(G25="Tenda",E25*0.5,E25*0.2)))/100</f>
        <v>0.02</v>
      </c>
      <c r="M25" s="2">
        <f>Table_ExternalData_15[[#This Row],[Price]]-Table_ExternalData_15[[#This Row],[Price]]*Table_ExternalData_15[[#This Row],[extra popust]]</f>
        <v>117.50200000000001</v>
      </c>
      <c r="N25" s="2">
        <f>IF(M25&lt;I25,M25,I25)</f>
        <v>117.50200000000001</v>
      </c>
      <c r="O25" s="12" t="str">
        <f>IF(N25&lt;I25,$U$1," ")</f>
        <v xml:space="preserve"> </v>
      </c>
      <c r="P25" s="12" t="str">
        <f>IFERROR((O25+30)," ")</f>
        <v xml:space="preserve"> </v>
      </c>
      <c r="Q25" s="2">
        <f ca="1">IF(O25=$U$1,N25,"0")*1.22</f>
        <v>0</v>
      </c>
    </row>
    <row r="26" spans="1:17" x14ac:dyDescent="0.25">
      <c r="A26" t="s">
        <v>4578</v>
      </c>
      <c r="B26" t="s">
        <v>4577</v>
      </c>
      <c r="C26">
        <v>12821</v>
      </c>
      <c r="D26">
        <v>199.22</v>
      </c>
      <c r="E26">
        <f>IFERROR(VLOOKUP(Table_ExternalData_15[[#This Row],[Id]],Rabati!B:C,2,0),0)</f>
        <v>10</v>
      </c>
      <c r="F26">
        <v>0</v>
      </c>
      <c r="G26" t="str">
        <f>VLOOKUP(Table_ExternalData_15[[#This Row],[Id]],'Blagovna izdelek'!A:C,3,0)</f>
        <v>Xilence</v>
      </c>
      <c r="H26">
        <f>Table_ExternalData_15[[#This Row],[Rabat]]*0.2</f>
        <v>2</v>
      </c>
      <c r="I26" s="2">
        <f>Table_ExternalData_15[[#This Row],[Price]]-(Table_ExternalData_15[[#This Row],[Price]]*Table_ExternalData_15[[#This Row],[BB rabat]])/100</f>
        <v>195.23560000000001</v>
      </c>
      <c r="J26" s="2">
        <f>Table_ExternalData_15[[#This Row],[BB cena]]*Table_ExternalData_15[[#Headers],[1,22]]</f>
        <v>238.187432</v>
      </c>
      <c r="K26" s="2">
        <f>Table_ExternalData_15[[#This Row],[Price]]*Table_ExternalData_15[[#Headers],[1,22]]</f>
        <v>243.04839999999999</v>
      </c>
      <c r="L26" s="7">
        <f>IF(G26="White Shark",E26*0.5,IF(G26="Sbox",E26*0.5,IF(G26="Tenda",E26*0.5,E26*0.2)))/100</f>
        <v>0.02</v>
      </c>
      <c r="M26" s="2">
        <f>Table_ExternalData_15[[#This Row],[Price]]-Table_ExternalData_15[[#This Row],[Price]]*Table_ExternalData_15[[#This Row],[extra popust]]</f>
        <v>195.23560000000001</v>
      </c>
      <c r="N26" s="2">
        <f>IF(M26&lt;I26,M26,I26)</f>
        <v>195.23560000000001</v>
      </c>
      <c r="O26" s="12" t="str">
        <f>IF(N26&lt;I26,$U$1," ")</f>
        <v xml:space="preserve"> </v>
      </c>
      <c r="P26" s="12" t="str">
        <f>IFERROR((O26+30)," ")</f>
        <v xml:space="preserve"> </v>
      </c>
      <c r="Q26" s="2">
        <f ca="1">IF(O26=$U$1,N26,"0")*1.22</f>
        <v>0</v>
      </c>
    </row>
    <row r="27" spans="1:17" x14ac:dyDescent="0.25">
      <c r="A27" t="s">
        <v>5386</v>
      </c>
      <c r="B27" t="s">
        <v>5385</v>
      </c>
      <c r="C27">
        <v>13592</v>
      </c>
      <c r="D27">
        <v>13.41</v>
      </c>
      <c r="E27">
        <f>IFERROR(VLOOKUP(Table_ExternalData_15[[#This Row],[Id]],Rabati!B:C,2,0),0)</f>
        <v>0</v>
      </c>
      <c r="F27">
        <v>0</v>
      </c>
      <c r="G27" t="str">
        <f>VLOOKUP(Table_ExternalData_15[[#This Row],[Id]],'Blagovna izdelek'!A:C,3,0)</f>
        <v>Xilence</v>
      </c>
      <c r="H27">
        <f>Table_ExternalData_15[[#This Row],[Rabat]]*0.2</f>
        <v>0</v>
      </c>
      <c r="I27" s="2">
        <f>Table_ExternalData_15[[#This Row],[Price]]-(Table_ExternalData_15[[#This Row],[Price]]*Table_ExternalData_15[[#This Row],[BB rabat]])/100</f>
        <v>13.41</v>
      </c>
      <c r="J27" s="2">
        <f>Table_ExternalData_15[[#This Row],[BB cena]]*Table_ExternalData_15[[#Headers],[1,22]]</f>
        <v>16.360199999999999</v>
      </c>
      <c r="K27" s="2">
        <f>Table_ExternalData_15[[#This Row],[Price]]*Table_ExternalData_15[[#Headers],[1,22]]</f>
        <v>16.360199999999999</v>
      </c>
      <c r="L27" s="7">
        <f>IF(G27="White Shark",E27*0.5,IF(G27="Sbox",E27*0.5,IF(G27="Tenda",E27*0.5,E27*0.2)))/100</f>
        <v>0</v>
      </c>
      <c r="M27" s="2">
        <f>Table_ExternalData_15[[#This Row],[Price]]-Table_ExternalData_15[[#This Row],[Price]]*Table_ExternalData_15[[#This Row],[extra popust]]</f>
        <v>13.41</v>
      </c>
      <c r="N27" s="2">
        <f>IF(M27&lt;I27,M27,I27)</f>
        <v>13.41</v>
      </c>
      <c r="O27" s="12" t="str">
        <f>IF(N27&lt;I27,$U$1," ")</f>
        <v xml:space="preserve"> </v>
      </c>
      <c r="P27" s="12" t="str">
        <f>IFERROR((O27+30)," ")</f>
        <v xml:space="preserve"> </v>
      </c>
      <c r="Q27" s="2">
        <f ca="1">IF(O27=$U$1,N27,"0")*1.22</f>
        <v>0</v>
      </c>
    </row>
    <row r="28" spans="1:17" x14ac:dyDescent="0.25">
      <c r="A28" t="s">
        <v>5840</v>
      </c>
      <c r="B28" t="s">
        <v>5839</v>
      </c>
      <c r="C28">
        <v>13940</v>
      </c>
      <c r="D28">
        <v>19.05</v>
      </c>
      <c r="E28">
        <f>IFERROR(VLOOKUP(Table_ExternalData_15[[#This Row],[Id]],Rabati!B:C,2,0),0)</f>
        <v>0</v>
      </c>
      <c r="F28">
        <v>0</v>
      </c>
      <c r="G28" t="str">
        <f>VLOOKUP(Table_ExternalData_15[[#This Row],[Id]],'Blagovna izdelek'!A:C,3,0)</f>
        <v>Xilence</v>
      </c>
      <c r="H28">
        <f>Table_ExternalData_15[[#This Row],[Rabat]]*0.2</f>
        <v>0</v>
      </c>
      <c r="I28" s="2">
        <f>Table_ExternalData_15[[#This Row],[Price]]-(Table_ExternalData_15[[#This Row],[Price]]*Table_ExternalData_15[[#This Row],[BB rabat]])/100</f>
        <v>19.05</v>
      </c>
      <c r="J28" s="2">
        <f>Table_ExternalData_15[[#This Row],[BB cena]]*Table_ExternalData_15[[#Headers],[1,22]]</f>
        <v>23.241</v>
      </c>
      <c r="K28" s="2">
        <f>Table_ExternalData_15[[#This Row],[Price]]*Table_ExternalData_15[[#Headers],[1,22]]</f>
        <v>23.241</v>
      </c>
      <c r="L28" s="7">
        <f>IF(G28="White Shark",E28*0.5,IF(G28="Sbox",E28*0.5,IF(G28="Tenda",E28*0.5,E28*0.2)))/100</f>
        <v>0</v>
      </c>
      <c r="M28" s="2">
        <f>Table_ExternalData_15[[#This Row],[Price]]-Table_ExternalData_15[[#This Row],[Price]]*Table_ExternalData_15[[#This Row],[extra popust]]</f>
        <v>19.05</v>
      </c>
      <c r="N28" s="2">
        <f>IF(M28&lt;I28,M28,I28)</f>
        <v>19.05</v>
      </c>
      <c r="O28" s="12" t="str">
        <f>IF(N28&lt;I28,$U$1," ")</f>
        <v xml:space="preserve"> </v>
      </c>
      <c r="P28" s="12" t="str">
        <f>IFERROR((O28+30)," ")</f>
        <v xml:space="preserve"> </v>
      </c>
      <c r="Q28" s="2">
        <f ca="1">IF(O28=$U$1,N28,"0")*1.22</f>
        <v>0</v>
      </c>
    </row>
    <row r="29" spans="1:17" x14ac:dyDescent="0.25">
      <c r="A29" t="s">
        <v>5842</v>
      </c>
      <c r="B29" t="s">
        <v>5841</v>
      </c>
      <c r="C29">
        <v>13941</v>
      </c>
      <c r="D29">
        <v>37.200000000000003</v>
      </c>
      <c r="E29">
        <f>IFERROR(VLOOKUP(Table_ExternalData_15[[#This Row],[Id]],Rabati!B:C,2,0),0)</f>
        <v>10</v>
      </c>
      <c r="F29">
        <v>0</v>
      </c>
      <c r="G29" t="str">
        <f>VLOOKUP(Table_ExternalData_15[[#This Row],[Id]],'Blagovna izdelek'!A:C,3,0)</f>
        <v>Xilence</v>
      </c>
      <c r="H29">
        <f>Table_ExternalData_15[[#This Row],[Rabat]]*0.2</f>
        <v>2</v>
      </c>
      <c r="I29" s="2">
        <f>Table_ExternalData_15[[#This Row],[Price]]-(Table_ExternalData_15[[#This Row],[Price]]*Table_ExternalData_15[[#This Row],[BB rabat]])/100</f>
        <v>36.456000000000003</v>
      </c>
      <c r="J29" s="2">
        <f>Table_ExternalData_15[[#This Row],[BB cena]]*Table_ExternalData_15[[#Headers],[1,22]]</f>
        <v>44.476320000000001</v>
      </c>
      <c r="K29" s="2">
        <f>Table_ExternalData_15[[#This Row],[Price]]*Table_ExternalData_15[[#Headers],[1,22]]</f>
        <v>45.384</v>
      </c>
      <c r="L29" s="7">
        <f>IF(G29="White Shark",E29*0.5,IF(G29="Sbox",E29*0.5,IF(G29="Tenda",E29*0.5,E29*0.2)))/100</f>
        <v>0.02</v>
      </c>
      <c r="M29" s="2">
        <f>Table_ExternalData_15[[#This Row],[Price]]-Table_ExternalData_15[[#This Row],[Price]]*Table_ExternalData_15[[#This Row],[extra popust]]</f>
        <v>36.456000000000003</v>
      </c>
      <c r="N29" s="2">
        <f>IF(M29&lt;I29,M29,I29)</f>
        <v>36.456000000000003</v>
      </c>
      <c r="O29" s="12" t="str">
        <f>IF(N29&lt;I29,$U$1," ")</f>
        <v xml:space="preserve"> </v>
      </c>
      <c r="P29" s="12" t="str">
        <f>IFERROR((O29+30)," ")</f>
        <v xml:space="preserve"> </v>
      </c>
      <c r="Q29" s="2">
        <f ca="1">IF(O29=$U$1,N29,"0")*1.22</f>
        <v>0</v>
      </c>
    </row>
    <row r="30" spans="1:17" x14ac:dyDescent="0.25">
      <c r="A30" t="s">
        <v>5844</v>
      </c>
      <c r="B30" t="s">
        <v>5843</v>
      </c>
      <c r="C30">
        <v>13942</v>
      </c>
      <c r="D30">
        <v>39.44</v>
      </c>
      <c r="E30">
        <f>IFERROR(VLOOKUP(Table_ExternalData_15[[#This Row],[Id]],Rabati!B:C,2,0),0)</f>
        <v>10</v>
      </c>
      <c r="F30">
        <v>0</v>
      </c>
      <c r="G30" t="str">
        <f>VLOOKUP(Table_ExternalData_15[[#This Row],[Id]],'Blagovna izdelek'!A:C,3,0)</f>
        <v>Xilence</v>
      </c>
      <c r="H30">
        <f>Table_ExternalData_15[[#This Row],[Rabat]]*0.2</f>
        <v>2</v>
      </c>
      <c r="I30" s="2">
        <f>Table_ExternalData_15[[#This Row],[Price]]-(Table_ExternalData_15[[#This Row],[Price]]*Table_ExternalData_15[[#This Row],[BB rabat]])/100</f>
        <v>38.651199999999996</v>
      </c>
      <c r="J30" s="2">
        <f>Table_ExternalData_15[[#This Row],[BB cena]]*Table_ExternalData_15[[#Headers],[1,22]]</f>
        <v>47.154463999999997</v>
      </c>
      <c r="K30" s="2">
        <f>Table_ExternalData_15[[#This Row],[Price]]*Table_ExternalData_15[[#Headers],[1,22]]</f>
        <v>48.116799999999998</v>
      </c>
      <c r="L30" s="7">
        <f>IF(G30="White Shark",E30*0.5,IF(G30="Sbox",E30*0.5,IF(G30="Tenda",E30*0.5,E30*0.2)))/100</f>
        <v>0.02</v>
      </c>
      <c r="M30" s="2">
        <f>Table_ExternalData_15[[#This Row],[Price]]-Table_ExternalData_15[[#This Row],[Price]]*Table_ExternalData_15[[#This Row],[extra popust]]</f>
        <v>38.651199999999996</v>
      </c>
      <c r="N30" s="2">
        <f>IF(M30&lt;I30,M30,I30)</f>
        <v>38.651199999999996</v>
      </c>
      <c r="O30" s="12" t="str">
        <f>IF(N30&lt;I30,$U$1," ")</f>
        <v xml:space="preserve"> </v>
      </c>
      <c r="P30" s="12" t="str">
        <f>IFERROR((O30+30)," ")</f>
        <v xml:space="preserve"> </v>
      </c>
      <c r="Q30" s="2">
        <f ca="1">IF(O30=$U$1,N30,"0")*1.22</f>
        <v>0</v>
      </c>
    </row>
    <row r="31" spans="1:17" x14ac:dyDescent="0.25">
      <c r="A31" t="s">
        <v>5846</v>
      </c>
      <c r="B31" t="s">
        <v>5845</v>
      </c>
      <c r="C31">
        <v>13943</v>
      </c>
      <c r="D31">
        <v>17.91</v>
      </c>
      <c r="E31">
        <f>IFERROR(VLOOKUP(Table_ExternalData_15[[#This Row],[Id]],Rabati!B:C,2,0),0)</f>
        <v>0</v>
      </c>
      <c r="F31">
        <v>0</v>
      </c>
      <c r="G31" t="str">
        <f>VLOOKUP(Table_ExternalData_15[[#This Row],[Id]],'Blagovna izdelek'!A:C,3,0)</f>
        <v>Xilence</v>
      </c>
      <c r="H31">
        <f>Table_ExternalData_15[[#This Row],[Rabat]]*0.2</f>
        <v>0</v>
      </c>
      <c r="I31" s="2">
        <f>Table_ExternalData_15[[#This Row],[Price]]-(Table_ExternalData_15[[#This Row],[Price]]*Table_ExternalData_15[[#This Row],[BB rabat]])/100</f>
        <v>17.91</v>
      </c>
      <c r="J31" s="2">
        <f>Table_ExternalData_15[[#This Row],[BB cena]]*Table_ExternalData_15[[#Headers],[1,22]]</f>
        <v>21.850200000000001</v>
      </c>
      <c r="K31" s="2">
        <f>Table_ExternalData_15[[#This Row],[Price]]*Table_ExternalData_15[[#Headers],[1,22]]</f>
        <v>21.850200000000001</v>
      </c>
      <c r="L31" s="7">
        <f>IF(G31="White Shark",E31*0.5,IF(G31="Sbox",E31*0.5,IF(G31="Tenda",E31*0.5,E31*0.2)))/100</f>
        <v>0</v>
      </c>
      <c r="M31" s="2">
        <f>Table_ExternalData_15[[#This Row],[Price]]-Table_ExternalData_15[[#This Row],[Price]]*Table_ExternalData_15[[#This Row],[extra popust]]</f>
        <v>17.91</v>
      </c>
      <c r="N31" s="2">
        <f>IF(M31&lt;I31,M31,I31)</f>
        <v>17.91</v>
      </c>
      <c r="O31" s="12" t="str">
        <f>IF(N31&lt;I31,$U$1," ")</f>
        <v xml:space="preserve"> </v>
      </c>
      <c r="P31" s="12" t="str">
        <f>IFERROR((O31+30)," ")</f>
        <v xml:space="preserve"> </v>
      </c>
      <c r="Q31" s="2">
        <f ca="1">IF(O31=$U$1,N31,"0")*1.22</f>
        <v>0</v>
      </c>
    </row>
    <row r="32" spans="1:17" x14ac:dyDescent="0.25">
      <c r="A32" t="s">
        <v>5848</v>
      </c>
      <c r="B32" t="s">
        <v>5847</v>
      </c>
      <c r="C32">
        <v>13944</v>
      </c>
      <c r="D32">
        <v>33.65</v>
      </c>
      <c r="E32">
        <f>IFERROR(VLOOKUP(Table_ExternalData_15[[#This Row],[Id]],Rabati!B:C,2,0),0)</f>
        <v>10</v>
      </c>
      <c r="F32">
        <v>0</v>
      </c>
      <c r="G32" t="str">
        <f>VLOOKUP(Table_ExternalData_15[[#This Row],[Id]],'Blagovna izdelek'!A:C,3,0)</f>
        <v>Xilence</v>
      </c>
      <c r="H32">
        <f>Table_ExternalData_15[[#This Row],[Rabat]]*0.2</f>
        <v>2</v>
      </c>
      <c r="I32" s="2">
        <f>Table_ExternalData_15[[#This Row],[Price]]-(Table_ExternalData_15[[#This Row],[Price]]*Table_ExternalData_15[[#This Row],[BB rabat]])/100</f>
        <v>32.976999999999997</v>
      </c>
      <c r="J32" s="2">
        <f>Table_ExternalData_15[[#This Row],[BB cena]]*Table_ExternalData_15[[#Headers],[1,22]]</f>
        <v>40.231939999999994</v>
      </c>
      <c r="K32" s="2">
        <f>Table_ExternalData_15[[#This Row],[Price]]*Table_ExternalData_15[[#Headers],[1,22]]</f>
        <v>41.052999999999997</v>
      </c>
      <c r="L32" s="7">
        <f>IF(G32="White Shark",E32*0.5,IF(G32="Sbox",E32*0.5,IF(G32="Tenda",E32*0.5,E32*0.2)))/100</f>
        <v>0.02</v>
      </c>
      <c r="M32" s="2">
        <f>Table_ExternalData_15[[#This Row],[Price]]-Table_ExternalData_15[[#This Row],[Price]]*Table_ExternalData_15[[#This Row],[extra popust]]</f>
        <v>32.976999999999997</v>
      </c>
      <c r="N32" s="2">
        <f>IF(M32&lt;I32,M32,I32)</f>
        <v>32.976999999999997</v>
      </c>
      <c r="O32" s="12" t="str">
        <f>IF(N32&lt;I32,$U$1," ")</f>
        <v xml:space="preserve"> </v>
      </c>
      <c r="P32" s="12" t="str">
        <f>IFERROR((O32+30)," ")</f>
        <v xml:space="preserve"> </v>
      </c>
      <c r="Q32" s="2">
        <f ca="1">IF(O32=$U$1,N32,"0")*1.22</f>
        <v>0</v>
      </c>
    </row>
    <row r="33" spans="1:17" x14ac:dyDescent="0.25">
      <c r="A33" t="s">
        <v>5850</v>
      </c>
      <c r="B33" t="s">
        <v>5849</v>
      </c>
      <c r="C33">
        <v>13945</v>
      </c>
      <c r="D33">
        <v>14.12</v>
      </c>
      <c r="E33">
        <f>IFERROR(VLOOKUP(Table_ExternalData_15[[#This Row],[Id]],Rabati!B:C,2,0),0)</f>
        <v>10</v>
      </c>
      <c r="F33">
        <v>0</v>
      </c>
      <c r="G33" t="str">
        <f>VLOOKUP(Table_ExternalData_15[[#This Row],[Id]],'Blagovna izdelek'!A:C,3,0)</f>
        <v>Xilence</v>
      </c>
      <c r="H33">
        <f>Table_ExternalData_15[[#This Row],[Rabat]]*0.2</f>
        <v>2</v>
      </c>
      <c r="I33" s="2">
        <f>Table_ExternalData_15[[#This Row],[Price]]-(Table_ExternalData_15[[#This Row],[Price]]*Table_ExternalData_15[[#This Row],[BB rabat]])/100</f>
        <v>13.837599999999998</v>
      </c>
      <c r="J33" s="2">
        <f>Table_ExternalData_15[[#This Row],[BB cena]]*Table_ExternalData_15[[#Headers],[1,22]]</f>
        <v>16.881871999999998</v>
      </c>
      <c r="K33" s="2">
        <f>Table_ExternalData_15[[#This Row],[Price]]*Table_ExternalData_15[[#Headers],[1,22]]</f>
        <v>17.226399999999998</v>
      </c>
      <c r="L33" s="7">
        <f>IF(G33="White Shark",E33*0.5,IF(G33="Sbox",E33*0.5,IF(G33="Tenda",E33*0.5,E33*0.2)))/100</f>
        <v>0.02</v>
      </c>
      <c r="M33" s="2">
        <f>Table_ExternalData_15[[#This Row],[Price]]-Table_ExternalData_15[[#This Row],[Price]]*Table_ExternalData_15[[#This Row],[extra popust]]</f>
        <v>13.837599999999998</v>
      </c>
      <c r="N33" s="2">
        <f>IF(M33&lt;I33,M33,I33)</f>
        <v>13.837599999999998</v>
      </c>
      <c r="O33" s="12" t="str">
        <f>IF(N33&lt;I33,$U$1," ")</f>
        <v xml:space="preserve"> </v>
      </c>
      <c r="P33" s="12" t="str">
        <f>IFERROR((O33+30)," ")</f>
        <v xml:space="preserve"> </v>
      </c>
      <c r="Q33" s="2">
        <f ca="1">IF(O33=$U$1,N33,"0")*1.22</f>
        <v>0</v>
      </c>
    </row>
    <row r="34" spans="1:17" x14ac:dyDescent="0.25">
      <c r="A34" t="s">
        <v>5852</v>
      </c>
      <c r="B34" t="s">
        <v>5851</v>
      </c>
      <c r="C34">
        <v>13946</v>
      </c>
      <c r="D34">
        <v>18.52</v>
      </c>
      <c r="E34">
        <f>IFERROR(VLOOKUP(Table_ExternalData_15[[#This Row],[Id]],Rabati!B:C,2,0),0)</f>
        <v>10</v>
      </c>
      <c r="F34">
        <v>0</v>
      </c>
      <c r="G34" t="str">
        <f>VLOOKUP(Table_ExternalData_15[[#This Row],[Id]],'Blagovna izdelek'!A:C,3,0)</f>
        <v>Xilence</v>
      </c>
      <c r="H34">
        <f>Table_ExternalData_15[[#This Row],[Rabat]]*0.2</f>
        <v>2</v>
      </c>
      <c r="I34" s="2">
        <f>Table_ExternalData_15[[#This Row],[Price]]-(Table_ExternalData_15[[#This Row],[Price]]*Table_ExternalData_15[[#This Row],[BB rabat]])/100</f>
        <v>18.1496</v>
      </c>
      <c r="J34" s="2">
        <f>Table_ExternalData_15[[#This Row],[BB cena]]*Table_ExternalData_15[[#Headers],[1,22]]</f>
        <v>22.142512</v>
      </c>
      <c r="K34" s="2">
        <f>Table_ExternalData_15[[#This Row],[Price]]*Table_ExternalData_15[[#Headers],[1,22]]</f>
        <v>22.5944</v>
      </c>
      <c r="L34" s="7">
        <f>IF(G34="White Shark",E34*0.5,IF(G34="Sbox",E34*0.5,IF(G34="Tenda",E34*0.5,E34*0.2)))/100</f>
        <v>0.02</v>
      </c>
      <c r="M34" s="2">
        <f>Table_ExternalData_15[[#This Row],[Price]]-Table_ExternalData_15[[#This Row],[Price]]*Table_ExternalData_15[[#This Row],[extra popust]]</f>
        <v>18.1496</v>
      </c>
      <c r="N34" s="2">
        <f>IF(M34&lt;I34,M34,I34)</f>
        <v>18.1496</v>
      </c>
      <c r="O34" s="12" t="str">
        <f>IF(N34&lt;I34,$U$1," ")</f>
        <v xml:space="preserve"> </v>
      </c>
      <c r="P34" s="12" t="str">
        <f>IFERROR((O34+30)," ")</f>
        <v xml:space="preserve"> </v>
      </c>
      <c r="Q34" s="2">
        <f ca="1">IF(O34=$U$1,N34,"0")*1.22</f>
        <v>0</v>
      </c>
    </row>
    <row r="35" spans="1:17" x14ac:dyDescent="0.25">
      <c r="A35" t="s">
        <v>5854</v>
      </c>
      <c r="B35" t="s">
        <v>5853</v>
      </c>
      <c r="C35">
        <v>13947</v>
      </c>
      <c r="D35">
        <v>12.29</v>
      </c>
      <c r="E35">
        <f>IFERROR(VLOOKUP(Table_ExternalData_15[[#This Row],[Id]],Rabati!B:C,2,0),0)</f>
        <v>10</v>
      </c>
      <c r="F35">
        <v>0</v>
      </c>
      <c r="G35" t="str">
        <f>VLOOKUP(Table_ExternalData_15[[#This Row],[Id]],'Blagovna izdelek'!A:C,3,0)</f>
        <v>Xilence</v>
      </c>
      <c r="H35">
        <f>Table_ExternalData_15[[#This Row],[Rabat]]*0.2</f>
        <v>2</v>
      </c>
      <c r="I35" s="2">
        <f>Table_ExternalData_15[[#This Row],[Price]]-(Table_ExternalData_15[[#This Row],[Price]]*Table_ExternalData_15[[#This Row],[BB rabat]])/100</f>
        <v>12.0442</v>
      </c>
      <c r="J35" s="2">
        <f>Table_ExternalData_15[[#This Row],[BB cena]]*Table_ExternalData_15[[#Headers],[1,22]]</f>
        <v>14.693923999999999</v>
      </c>
      <c r="K35" s="2">
        <f>Table_ExternalData_15[[#This Row],[Price]]*Table_ExternalData_15[[#Headers],[1,22]]</f>
        <v>14.993799999999998</v>
      </c>
      <c r="L35" s="7">
        <f>IF(G35="White Shark",E35*0.5,IF(G35="Sbox",E35*0.5,IF(G35="Tenda",E35*0.5,E35*0.2)))/100</f>
        <v>0.02</v>
      </c>
      <c r="M35" s="2">
        <f>Table_ExternalData_15[[#This Row],[Price]]-Table_ExternalData_15[[#This Row],[Price]]*Table_ExternalData_15[[#This Row],[extra popust]]</f>
        <v>12.0442</v>
      </c>
      <c r="N35" s="2">
        <f>IF(M35&lt;I35,M35,I35)</f>
        <v>12.0442</v>
      </c>
      <c r="O35" s="12" t="str">
        <f>IF(N35&lt;I35,$U$1," ")</f>
        <v xml:space="preserve"> </v>
      </c>
      <c r="P35" s="12" t="str">
        <f>IFERROR((O35+30)," ")</f>
        <v xml:space="preserve"> </v>
      </c>
      <c r="Q35" s="2">
        <f ca="1">IF(O35=$U$1,N35,"0")*1.22</f>
        <v>0</v>
      </c>
    </row>
    <row r="36" spans="1:17" x14ac:dyDescent="0.25">
      <c r="A36" t="s">
        <v>5856</v>
      </c>
      <c r="B36" t="s">
        <v>5855</v>
      </c>
      <c r="C36">
        <v>13948</v>
      </c>
      <c r="D36">
        <v>18.18</v>
      </c>
      <c r="E36">
        <f>IFERROR(VLOOKUP(Table_ExternalData_15[[#This Row],[Id]],Rabati!B:C,2,0),0)</f>
        <v>10</v>
      </c>
      <c r="F36">
        <v>0</v>
      </c>
      <c r="G36" t="str">
        <f>VLOOKUP(Table_ExternalData_15[[#This Row],[Id]],'Blagovna izdelek'!A:C,3,0)</f>
        <v>Xilence</v>
      </c>
      <c r="H36">
        <f>Table_ExternalData_15[[#This Row],[Rabat]]*0.2</f>
        <v>2</v>
      </c>
      <c r="I36" s="2">
        <f>Table_ExternalData_15[[#This Row],[Price]]-(Table_ExternalData_15[[#This Row],[Price]]*Table_ExternalData_15[[#This Row],[BB rabat]])/100</f>
        <v>17.816399999999998</v>
      </c>
      <c r="J36" s="2">
        <f>Table_ExternalData_15[[#This Row],[BB cena]]*Table_ExternalData_15[[#Headers],[1,22]]</f>
        <v>21.736007999999998</v>
      </c>
      <c r="K36" s="2">
        <f>Table_ExternalData_15[[#This Row],[Price]]*Table_ExternalData_15[[#Headers],[1,22]]</f>
        <v>22.179600000000001</v>
      </c>
      <c r="L36" s="7">
        <f>IF(G36="White Shark",E36*0.5,IF(G36="Sbox",E36*0.5,IF(G36="Tenda",E36*0.5,E36*0.2)))/100</f>
        <v>0.02</v>
      </c>
      <c r="M36" s="2">
        <f>Table_ExternalData_15[[#This Row],[Price]]-Table_ExternalData_15[[#This Row],[Price]]*Table_ExternalData_15[[#This Row],[extra popust]]</f>
        <v>17.816399999999998</v>
      </c>
      <c r="N36" s="2">
        <f>IF(M36&lt;I36,M36,I36)</f>
        <v>17.816399999999998</v>
      </c>
      <c r="O36" s="12" t="str">
        <f>IF(N36&lt;I36,$U$1," ")</f>
        <v xml:space="preserve"> </v>
      </c>
      <c r="P36" s="12" t="str">
        <f>IFERROR((O36+30)," ")</f>
        <v xml:space="preserve"> </v>
      </c>
      <c r="Q36" s="2">
        <f ca="1">IF(O36=$U$1,N36,"0")*1.22</f>
        <v>0</v>
      </c>
    </row>
    <row r="37" spans="1:17" x14ac:dyDescent="0.25">
      <c r="A37" t="s">
        <v>5858</v>
      </c>
      <c r="B37" t="s">
        <v>5857</v>
      </c>
      <c r="C37">
        <v>13949</v>
      </c>
      <c r="D37">
        <v>6.39</v>
      </c>
      <c r="E37">
        <f>IFERROR(VLOOKUP(Table_ExternalData_15[[#This Row],[Id]],Rabati!B:C,2,0),0)</f>
        <v>0</v>
      </c>
      <c r="F37">
        <v>0</v>
      </c>
      <c r="G37" t="str">
        <f>VLOOKUP(Table_ExternalData_15[[#This Row],[Id]],'Blagovna izdelek'!A:C,3,0)</f>
        <v>Xilence</v>
      </c>
      <c r="H37">
        <f>Table_ExternalData_15[[#This Row],[Rabat]]*0.2</f>
        <v>0</v>
      </c>
      <c r="I37" s="2">
        <f>Table_ExternalData_15[[#This Row],[Price]]-(Table_ExternalData_15[[#This Row],[Price]]*Table_ExternalData_15[[#This Row],[BB rabat]])/100</f>
        <v>6.39</v>
      </c>
      <c r="J37" s="2">
        <f>Table_ExternalData_15[[#This Row],[BB cena]]*Table_ExternalData_15[[#Headers],[1,22]]</f>
        <v>7.7957999999999998</v>
      </c>
      <c r="K37" s="2">
        <f>Table_ExternalData_15[[#This Row],[Price]]*Table_ExternalData_15[[#Headers],[1,22]]</f>
        <v>7.7957999999999998</v>
      </c>
      <c r="L37" s="7">
        <f>IF(G37="White Shark",E37*0.5,IF(G37="Sbox",E37*0.5,IF(G37="Tenda",E37*0.5,E37*0.2)))/100</f>
        <v>0</v>
      </c>
      <c r="M37" s="2">
        <f>Table_ExternalData_15[[#This Row],[Price]]-Table_ExternalData_15[[#This Row],[Price]]*Table_ExternalData_15[[#This Row],[extra popust]]</f>
        <v>6.39</v>
      </c>
      <c r="N37" s="2">
        <f>IF(M37&lt;I37,M37,I37)</f>
        <v>6.39</v>
      </c>
      <c r="O37" s="12" t="str">
        <f>IF(N37&lt;I37,$U$1," ")</f>
        <v xml:space="preserve"> </v>
      </c>
      <c r="P37" s="12" t="str">
        <f>IFERROR((O37+30)," ")</f>
        <v xml:space="preserve"> </v>
      </c>
      <c r="Q37" s="2">
        <f ca="1">IF(O37=$U$1,N37,"0")*1.22</f>
        <v>0</v>
      </c>
    </row>
    <row r="38" spans="1:17" x14ac:dyDescent="0.25">
      <c r="A38" t="s">
        <v>5860</v>
      </c>
      <c r="B38" t="s">
        <v>5859</v>
      </c>
      <c r="C38">
        <v>13950</v>
      </c>
      <c r="D38">
        <v>3.96</v>
      </c>
      <c r="E38">
        <f>IFERROR(VLOOKUP(Table_ExternalData_15[[#This Row],[Id]],Rabati!B:C,2,0),0)</f>
        <v>0</v>
      </c>
      <c r="F38">
        <v>0</v>
      </c>
      <c r="G38" t="str">
        <f>VLOOKUP(Table_ExternalData_15[[#This Row],[Id]],'Blagovna izdelek'!A:C,3,0)</f>
        <v>Xilence</v>
      </c>
      <c r="H38">
        <f>Table_ExternalData_15[[#This Row],[Rabat]]*0.2</f>
        <v>0</v>
      </c>
      <c r="I38" s="2">
        <f>Table_ExternalData_15[[#This Row],[Price]]-(Table_ExternalData_15[[#This Row],[Price]]*Table_ExternalData_15[[#This Row],[BB rabat]])/100</f>
        <v>3.96</v>
      </c>
      <c r="J38" s="2">
        <f>Table_ExternalData_15[[#This Row],[BB cena]]*Table_ExternalData_15[[#Headers],[1,22]]</f>
        <v>4.8311999999999999</v>
      </c>
      <c r="K38" s="2">
        <f>Table_ExternalData_15[[#This Row],[Price]]*Table_ExternalData_15[[#Headers],[1,22]]</f>
        <v>4.8311999999999999</v>
      </c>
      <c r="L38" s="7">
        <f>IF(G38="White Shark",E38*0.5,IF(G38="Sbox",E38*0.5,IF(G38="Tenda",E38*0.5,E38*0.2)))/100</f>
        <v>0</v>
      </c>
      <c r="M38" s="2">
        <f>Table_ExternalData_15[[#This Row],[Price]]-Table_ExternalData_15[[#This Row],[Price]]*Table_ExternalData_15[[#This Row],[extra popust]]</f>
        <v>3.96</v>
      </c>
      <c r="N38" s="2">
        <f>IF(M38&lt;I38,M38,I38)</f>
        <v>3.96</v>
      </c>
      <c r="O38" s="12" t="str">
        <f>IF(N38&lt;I38,$U$1," ")</f>
        <v xml:space="preserve"> </v>
      </c>
      <c r="P38" s="12" t="str">
        <f>IFERROR((O38+30)," ")</f>
        <v xml:space="preserve"> </v>
      </c>
      <c r="Q38" s="2">
        <f ca="1">IF(O38=$U$1,N38,"0")*1.22</f>
        <v>0</v>
      </c>
    </row>
    <row r="39" spans="1:17" x14ac:dyDescent="0.25">
      <c r="A39" t="s">
        <v>5862</v>
      </c>
      <c r="B39" t="s">
        <v>5861</v>
      </c>
      <c r="C39">
        <v>13951</v>
      </c>
      <c r="D39">
        <v>5.67</v>
      </c>
      <c r="E39">
        <f>IFERROR(VLOOKUP(Table_ExternalData_15[[#This Row],[Id]],Rabati!B:C,2,0),0)</f>
        <v>0</v>
      </c>
      <c r="F39">
        <v>3</v>
      </c>
      <c r="G39" t="str">
        <f>VLOOKUP(Table_ExternalData_15[[#This Row],[Id]],'Blagovna izdelek'!A:C,3,0)</f>
        <v>Xilence</v>
      </c>
      <c r="H39">
        <f>Table_ExternalData_15[[#This Row],[Rabat]]*0.2</f>
        <v>0</v>
      </c>
      <c r="I39" s="2">
        <f>Table_ExternalData_15[[#This Row],[Price]]-(Table_ExternalData_15[[#This Row],[Price]]*Table_ExternalData_15[[#This Row],[BB rabat]])/100</f>
        <v>5.67</v>
      </c>
      <c r="J39" s="2">
        <f>Table_ExternalData_15[[#This Row],[BB cena]]*Table_ExternalData_15[[#Headers],[1,22]]</f>
        <v>6.9173999999999998</v>
      </c>
      <c r="K39" s="2">
        <f>Table_ExternalData_15[[#This Row],[Price]]*Table_ExternalData_15[[#Headers],[1,22]]</f>
        <v>6.9173999999999998</v>
      </c>
      <c r="L39" s="7">
        <f>IF(G39="White Shark",E39*0.5,IF(G39="Sbox",E39*0.5,IF(G39="Tenda",E39*0.5,E39*0.2)))/100</f>
        <v>0</v>
      </c>
      <c r="M39" s="2">
        <f>Table_ExternalData_15[[#This Row],[Price]]-Table_ExternalData_15[[#This Row],[Price]]*Table_ExternalData_15[[#This Row],[extra popust]]</f>
        <v>5.67</v>
      </c>
      <c r="N39" s="2">
        <f>IF(M39&lt;I39,M39,I39)</f>
        <v>5.67</v>
      </c>
      <c r="O39" s="12" t="str">
        <f>IF(N39&lt;I39,$U$1," ")</f>
        <v xml:space="preserve"> </v>
      </c>
      <c r="P39" s="12" t="str">
        <f>IFERROR((O39+30)," ")</f>
        <v xml:space="preserve"> </v>
      </c>
      <c r="Q39" s="2">
        <f ca="1">IF(O39=$U$1,N39,"0")*1.22</f>
        <v>0</v>
      </c>
    </row>
    <row r="40" spans="1:17" x14ac:dyDescent="0.25">
      <c r="A40" t="s">
        <v>5864</v>
      </c>
      <c r="B40" t="s">
        <v>5863</v>
      </c>
      <c r="C40">
        <v>13952</v>
      </c>
      <c r="D40">
        <v>4.05</v>
      </c>
      <c r="E40">
        <f>IFERROR(VLOOKUP(Table_ExternalData_15[[#This Row],[Id]],Rabati!B:C,2,0),0)</f>
        <v>0</v>
      </c>
      <c r="F40">
        <v>4</v>
      </c>
      <c r="G40" t="str">
        <f>VLOOKUP(Table_ExternalData_15[[#This Row],[Id]],'Blagovna izdelek'!A:C,3,0)</f>
        <v>Xilence</v>
      </c>
      <c r="H40">
        <f>Table_ExternalData_15[[#This Row],[Rabat]]*0.2</f>
        <v>0</v>
      </c>
      <c r="I40" s="2">
        <f>Table_ExternalData_15[[#This Row],[Price]]-(Table_ExternalData_15[[#This Row],[Price]]*Table_ExternalData_15[[#This Row],[BB rabat]])/100</f>
        <v>4.05</v>
      </c>
      <c r="J40" s="2">
        <f>Table_ExternalData_15[[#This Row],[BB cena]]*Table_ExternalData_15[[#Headers],[1,22]]</f>
        <v>4.9409999999999998</v>
      </c>
      <c r="K40" s="2">
        <f>Table_ExternalData_15[[#This Row],[Price]]*Table_ExternalData_15[[#Headers],[1,22]]</f>
        <v>4.9409999999999998</v>
      </c>
      <c r="L40" s="7">
        <f>IF(G40="White Shark",E40*0.5,IF(G40="Sbox",E40*0.5,IF(G40="Tenda",E40*0.5,E40*0.2)))/100</f>
        <v>0</v>
      </c>
      <c r="M40" s="2">
        <f>Table_ExternalData_15[[#This Row],[Price]]-Table_ExternalData_15[[#This Row],[Price]]*Table_ExternalData_15[[#This Row],[extra popust]]</f>
        <v>4.05</v>
      </c>
      <c r="N40" s="2">
        <f>IF(M40&lt;I40,M40,I40)</f>
        <v>4.05</v>
      </c>
      <c r="O40" s="12" t="str">
        <f>IF(N40&lt;I40,$U$1," ")</f>
        <v xml:space="preserve"> </v>
      </c>
      <c r="P40" s="12" t="str">
        <f>IFERROR((O40+30)," ")</f>
        <v xml:space="preserve"> </v>
      </c>
      <c r="Q40" s="2">
        <f ca="1">IF(O40=$U$1,N40,"0")*1.22</f>
        <v>0</v>
      </c>
    </row>
    <row r="41" spans="1:17" x14ac:dyDescent="0.25">
      <c r="A41" t="s">
        <v>5866</v>
      </c>
      <c r="B41" t="s">
        <v>5865</v>
      </c>
      <c r="C41">
        <v>13953</v>
      </c>
      <c r="D41">
        <v>46.23</v>
      </c>
      <c r="E41">
        <f>IFERROR(VLOOKUP(Table_ExternalData_15[[#This Row],[Id]],Rabati!B:C,2,0),0)</f>
        <v>10</v>
      </c>
      <c r="F41">
        <v>0</v>
      </c>
      <c r="G41" t="str">
        <f>VLOOKUP(Table_ExternalData_15[[#This Row],[Id]],'Blagovna izdelek'!A:C,3,0)</f>
        <v>Xilence</v>
      </c>
      <c r="H41">
        <f>Table_ExternalData_15[[#This Row],[Rabat]]*0.2</f>
        <v>2</v>
      </c>
      <c r="I41" s="2">
        <f>Table_ExternalData_15[[#This Row],[Price]]-(Table_ExternalData_15[[#This Row],[Price]]*Table_ExternalData_15[[#This Row],[BB rabat]])/100</f>
        <v>45.305399999999999</v>
      </c>
      <c r="J41" s="2">
        <f>Table_ExternalData_15[[#This Row],[BB cena]]*Table_ExternalData_15[[#Headers],[1,22]]</f>
        <v>55.272587999999999</v>
      </c>
      <c r="K41" s="2">
        <f>Table_ExternalData_15[[#This Row],[Price]]*Table_ExternalData_15[[#Headers],[1,22]]</f>
        <v>56.400599999999997</v>
      </c>
      <c r="L41" s="7">
        <f>IF(G41="White Shark",E41*0.5,IF(G41="Sbox",E41*0.5,IF(G41="Tenda",E41*0.5,E41*0.2)))/100</f>
        <v>0.02</v>
      </c>
      <c r="M41" s="2">
        <f>Table_ExternalData_15[[#This Row],[Price]]-Table_ExternalData_15[[#This Row],[Price]]*Table_ExternalData_15[[#This Row],[extra popust]]</f>
        <v>45.305399999999999</v>
      </c>
      <c r="N41" s="2">
        <f>IF(M41&lt;I41,M41,I41)</f>
        <v>45.305399999999999</v>
      </c>
      <c r="O41" s="12" t="str">
        <f>IF(N41&lt;I41,$U$1," ")</f>
        <v xml:space="preserve"> </v>
      </c>
      <c r="P41" s="12" t="str">
        <f>IFERROR((O41+30)," ")</f>
        <v xml:space="preserve"> </v>
      </c>
      <c r="Q41" s="2">
        <f ca="1">IF(O41=$U$1,N41,"0")*1.22</f>
        <v>0</v>
      </c>
    </row>
    <row r="42" spans="1:17" x14ac:dyDescent="0.25">
      <c r="A42" t="s">
        <v>5868</v>
      </c>
      <c r="B42" t="s">
        <v>5867</v>
      </c>
      <c r="C42">
        <v>13954</v>
      </c>
      <c r="D42">
        <v>61.82</v>
      </c>
      <c r="E42">
        <f>IFERROR(VLOOKUP(Table_ExternalData_15[[#This Row],[Id]],Rabati!B:C,2,0),0)</f>
        <v>10</v>
      </c>
      <c r="F42">
        <v>0</v>
      </c>
      <c r="G42" t="str">
        <f>VLOOKUP(Table_ExternalData_15[[#This Row],[Id]],'Blagovna izdelek'!A:C,3,0)</f>
        <v>Xilence</v>
      </c>
      <c r="H42">
        <f>Table_ExternalData_15[[#This Row],[Rabat]]*0.2</f>
        <v>2</v>
      </c>
      <c r="I42" s="2">
        <f>Table_ExternalData_15[[#This Row],[Price]]-(Table_ExternalData_15[[#This Row],[Price]]*Table_ExternalData_15[[#This Row],[BB rabat]])/100</f>
        <v>60.583599999999997</v>
      </c>
      <c r="J42" s="2">
        <f>Table_ExternalData_15[[#This Row],[BB cena]]*Table_ExternalData_15[[#Headers],[1,22]]</f>
        <v>73.911991999999998</v>
      </c>
      <c r="K42" s="2">
        <f>Table_ExternalData_15[[#This Row],[Price]]*Table_ExternalData_15[[#Headers],[1,22]]</f>
        <v>75.420400000000001</v>
      </c>
      <c r="L42" s="7">
        <f>IF(G42="White Shark",E42*0.5,IF(G42="Sbox",E42*0.5,IF(G42="Tenda",E42*0.5,E42*0.2)))/100</f>
        <v>0.02</v>
      </c>
      <c r="M42" s="2">
        <f>Table_ExternalData_15[[#This Row],[Price]]-Table_ExternalData_15[[#This Row],[Price]]*Table_ExternalData_15[[#This Row],[extra popust]]</f>
        <v>60.583599999999997</v>
      </c>
      <c r="N42" s="2">
        <f>IF(M42&lt;I42,M42,I42)</f>
        <v>60.583599999999997</v>
      </c>
      <c r="O42" s="12" t="str">
        <f>IF(N42&lt;I42,$U$1," ")</f>
        <v xml:space="preserve"> </v>
      </c>
      <c r="P42" s="12" t="str">
        <f>IFERROR((O42+30)," ")</f>
        <v xml:space="preserve"> </v>
      </c>
      <c r="Q42" s="2">
        <f ca="1">IF(O42=$U$1,N42,"0")*1.22</f>
        <v>0</v>
      </c>
    </row>
    <row r="43" spans="1:17" x14ac:dyDescent="0.25">
      <c r="A43" t="s">
        <v>5870</v>
      </c>
      <c r="B43" t="s">
        <v>5869</v>
      </c>
      <c r="C43">
        <v>13955</v>
      </c>
      <c r="D43">
        <v>71.36</v>
      </c>
      <c r="E43">
        <f>IFERROR(VLOOKUP(Table_ExternalData_15[[#This Row],[Id]],Rabati!B:C,2,0),0)</f>
        <v>10</v>
      </c>
      <c r="F43">
        <v>0</v>
      </c>
      <c r="G43" t="str">
        <f>VLOOKUP(Table_ExternalData_15[[#This Row],[Id]],'Blagovna izdelek'!A:C,3,0)</f>
        <v>Xilence</v>
      </c>
      <c r="H43">
        <f>Table_ExternalData_15[[#This Row],[Rabat]]*0.2</f>
        <v>2</v>
      </c>
      <c r="I43" s="2">
        <f>Table_ExternalData_15[[#This Row],[Price]]-(Table_ExternalData_15[[#This Row],[Price]]*Table_ExternalData_15[[#This Row],[BB rabat]])/100</f>
        <v>69.9328</v>
      </c>
      <c r="J43" s="2">
        <f>Table_ExternalData_15[[#This Row],[BB cena]]*Table_ExternalData_15[[#Headers],[1,22]]</f>
        <v>85.318016</v>
      </c>
      <c r="K43" s="2">
        <f>Table_ExternalData_15[[#This Row],[Price]]*Table_ExternalData_15[[#Headers],[1,22]]</f>
        <v>87.059200000000004</v>
      </c>
      <c r="L43" s="7">
        <f>IF(G43="White Shark",E43*0.5,IF(G43="Sbox",E43*0.5,IF(G43="Tenda",E43*0.5,E43*0.2)))/100</f>
        <v>0.02</v>
      </c>
      <c r="M43" s="2">
        <f>Table_ExternalData_15[[#This Row],[Price]]-Table_ExternalData_15[[#This Row],[Price]]*Table_ExternalData_15[[#This Row],[extra popust]]</f>
        <v>69.9328</v>
      </c>
      <c r="N43" s="2">
        <f>IF(M43&lt;I43,M43,I43)</f>
        <v>69.9328</v>
      </c>
      <c r="O43" s="12" t="str">
        <f>IF(N43&lt;I43,$U$1," ")</f>
        <v xml:space="preserve"> </v>
      </c>
      <c r="P43" s="12" t="str">
        <f>IFERROR((O43+30)," ")</f>
        <v xml:space="preserve"> </v>
      </c>
      <c r="Q43" s="2">
        <f ca="1">IF(O43=$U$1,N43,"0")*1.22</f>
        <v>0</v>
      </c>
    </row>
    <row r="44" spans="1:17" x14ac:dyDescent="0.25">
      <c r="A44" t="s">
        <v>6453</v>
      </c>
      <c r="B44" t="s">
        <v>6452</v>
      </c>
      <c r="C44">
        <v>14522</v>
      </c>
      <c r="D44">
        <v>64.41</v>
      </c>
      <c r="E44">
        <f>IFERROR(VLOOKUP(Table_ExternalData_15[[#This Row],[Id]],Rabati!B:C,2,0),0)</f>
        <v>20</v>
      </c>
      <c r="F44">
        <v>1</v>
      </c>
      <c r="G44" t="str">
        <f>VLOOKUP(Table_ExternalData_15[[#This Row],[Id]],'Blagovna izdelek'!A:C,3,0)</f>
        <v>Xilence</v>
      </c>
      <c r="H44">
        <f>Table_ExternalData_15[[#This Row],[Rabat]]*0.2</f>
        <v>4</v>
      </c>
      <c r="I44" s="2">
        <f>Table_ExternalData_15[[#This Row],[Price]]-(Table_ExternalData_15[[#This Row],[Price]]*Table_ExternalData_15[[#This Row],[BB rabat]])/100</f>
        <v>61.833599999999997</v>
      </c>
      <c r="J44" s="2">
        <f>Table_ExternalData_15[[#This Row],[BB cena]]*Table_ExternalData_15[[#Headers],[1,22]]</f>
        <v>75.436991999999989</v>
      </c>
      <c r="K44" s="2">
        <f>Table_ExternalData_15[[#This Row],[Price]]*Table_ExternalData_15[[#Headers],[1,22]]</f>
        <v>78.580199999999991</v>
      </c>
      <c r="L44" s="7">
        <f>IF(G44="White Shark",E44*0.5,IF(G44="Sbox",E44*0.5,IF(G44="Tenda",E44*0.5,E44*0.2)))/100</f>
        <v>0.04</v>
      </c>
      <c r="M44" s="2">
        <f>Table_ExternalData_15[[#This Row],[Price]]-Table_ExternalData_15[[#This Row],[Price]]*Table_ExternalData_15[[#This Row],[extra popust]]</f>
        <v>61.833599999999997</v>
      </c>
      <c r="N44" s="2">
        <f>IF(M44&lt;I44,M44,I44)</f>
        <v>61.833599999999997</v>
      </c>
      <c r="O44" s="12" t="str">
        <f>IF(N44&lt;I44,$U$1," ")</f>
        <v xml:space="preserve"> </v>
      </c>
      <c r="P44" s="12" t="str">
        <f>IFERROR((O44+30)," ")</f>
        <v xml:space="preserve"> </v>
      </c>
      <c r="Q44" s="2">
        <f ca="1">IF(O44=$U$1,N44,"0")*1.22</f>
        <v>0</v>
      </c>
    </row>
    <row r="45" spans="1:17" x14ac:dyDescent="0.25">
      <c r="A45" t="s">
        <v>6455</v>
      </c>
      <c r="B45" t="s">
        <v>6454</v>
      </c>
      <c r="C45">
        <v>14523</v>
      </c>
      <c r="D45">
        <v>49.9</v>
      </c>
      <c r="E45">
        <f>IFERROR(VLOOKUP(Table_ExternalData_15[[#This Row],[Id]],Rabati!B:C,2,0),0)</f>
        <v>0</v>
      </c>
      <c r="F45">
        <v>0</v>
      </c>
      <c r="G45" t="str">
        <f>VLOOKUP(Table_ExternalData_15[[#This Row],[Id]],'Blagovna izdelek'!A:C,3,0)</f>
        <v>Xilence</v>
      </c>
      <c r="H45">
        <f>Table_ExternalData_15[[#This Row],[Rabat]]*0.2</f>
        <v>0</v>
      </c>
      <c r="I45" s="2">
        <f>Table_ExternalData_15[[#This Row],[Price]]-(Table_ExternalData_15[[#This Row],[Price]]*Table_ExternalData_15[[#This Row],[BB rabat]])/100</f>
        <v>49.9</v>
      </c>
      <c r="J45" s="2">
        <f>Table_ExternalData_15[[#This Row],[BB cena]]*Table_ExternalData_15[[#Headers],[1,22]]</f>
        <v>60.878</v>
      </c>
      <c r="K45" s="2">
        <f>Table_ExternalData_15[[#This Row],[Price]]*Table_ExternalData_15[[#Headers],[1,22]]</f>
        <v>60.878</v>
      </c>
      <c r="L45" s="7">
        <f>IF(G45="White Shark",E45*0.5,IF(G45="Sbox",E45*0.5,IF(G45="Tenda",E45*0.5,E45*0.2)))/100</f>
        <v>0</v>
      </c>
      <c r="M45" s="2">
        <f>Table_ExternalData_15[[#This Row],[Price]]-Table_ExternalData_15[[#This Row],[Price]]*Table_ExternalData_15[[#This Row],[extra popust]]</f>
        <v>49.9</v>
      </c>
      <c r="N45" s="2">
        <f>IF(M45&lt;I45,M45,I45)</f>
        <v>49.9</v>
      </c>
      <c r="O45" s="12" t="str">
        <f>IF(N45&lt;I45,$U$1," ")</f>
        <v xml:space="preserve"> </v>
      </c>
      <c r="P45" s="12" t="str">
        <f>IFERROR((O45+30)," ")</f>
        <v xml:space="preserve"> </v>
      </c>
      <c r="Q45" s="2">
        <f ca="1">IF(O45=$U$1,N45,"0")*1.22</f>
        <v>0</v>
      </c>
    </row>
    <row r="46" spans="1:17" x14ac:dyDescent="0.25">
      <c r="A46" t="s">
        <v>6457</v>
      </c>
      <c r="B46" t="s">
        <v>6456</v>
      </c>
      <c r="C46">
        <v>14524</v>
      </c>
      <c r="D46">
        <v>89.19</v>
      </c>
      <c r="E46">
        <f>IFERROR(VLOOKUP(Table_ExternalData_15[[#This Row],[Id]],Rabati!B:C,2,0),0)</f>
        <v>20</v>
      </c>
      <c r="F46">
        <v>0</v>
      </c>
      <c r="G46" t="str">
        <f>VLOOKUP(Table_ExternalData_15[[#This Row],[Id]],'Blagovna izdelek'!A:C,3,0)</f>
        <v>Xilence</v>
      </c>
      <c r="H46">
        <f>Table_ExternalData_15[[#This Row],[Rabat]]*0.2</f>
        <v>4</v>
      </c>
      <c r="I46" s="2">
        <f>Table_ExternalData_15[[#This Row],[Price]]-(Table_ExternalData_15[[#This Row],[Price]]*Table_ExternalData_15[[#This Row],[BB rabat]])/100</f>
        <v>85.622399999999999</v>
      </c>
      <c r="J46" s="2">
        <f>Table_ExternalData_15[[#This Row],[BB cena]]*Table_ExternalData_15[[#Headers],[1,22]]</f>
        <v>104.459328</v>
      </c>
      <c r="K46" s="2">
        <f>Table_ExternalData_15[[#This Row],[Price]]*Table_ExternalData_15[[#Headers],[1,22]]</f>
        <v>108.81179999999999</v>
      </c>
      <c r="L46" s="7">
        <f>IF(G46="White Shark",E46*0.5,IF(G46="Sbox",E46*0.5,IF(G46="Tenda",E46*0.5,E46*0.2)))/100</f>
        <v>0.04</v>
      </c>
      <c r="M46" s="2">
        <f>Table_ExternalData_15[[#This Row],[Price]]-Table_ExternalData_15[[#This Row],[Price]]*Table_ExternalData_15[[#This Row],[extra popust]]</f>
        <v>85.622399999999999</v>
      </c>
      <c r="N46" s="2">
        <f>IF(M46&lt;I46,M46,I46)</f>
        <v>85.622399999999999</v>
      </c>
      <c r="O46" s="12" t="str">
        <f>IF(N46&lt;I46,$U$1," ")</f>
        <v xml:space="preserve"> </v>
      </c>
      <c r="P46" s="12" t="str">
        <f>IFERROR((O46+30)," ")</f>
        <v xml:space="preserve"> </v>
      </c>
      <c r="Q46" s="2">
        <f ca="1">IF(O46=$U$1,N46,"0")*1.22</f>
        <v>0</v>
      </c>
    </row>
    <row r="47" spans="1:17" x14ac:dyDescent="0.25">
      <c r="A47" t="s">
        <v>6459</v>
      </c>
      <c r="B47" t="s">
        <v>6458</v>
      </c>
      <c r="C47">
        <v>14525</v>
      </c>
      <c r="D47">
        <v>114.56</v>
      </c>
      <c r="E47">
        <f>IFERROR(VLOOKUP(Table_ExternalData_15[[#This Row],[Id]],Rabati!B:C,2,0),0)</f>
        <v>20</v>
      </c>
      <c r="F47">
        <v>0</v>
      </c>
      <c r="G47" t="str">
        <f>VLOOKUP(Table_ExternalData_15[[#This Row],[Id]],'Blagovna izdelek'!A:C,3,0)</f>
        <v>Xilence</v>
      </c>
      <c r="H47">
        <f>Table_ExternalData_15[[#This Row],[Rabat]]*0.2</f>
        <v>4</v>
      </c>
      <c r="I47" s="2">
        <f>Table_ExternalData_15[[#This Row],[Price]]-(Table_ExternalData_15[[#This Row],[Price]]*Table_ExternalData_15[[#This Row],[BB rabat]])/100</f>
        <v>109.9776</v>
      </c>
      <c r="J47" s="2">
        <f>Table_ExternalData_15[[#This Row],[BB cena]]*Table_ExternalData_15[[#Headers],[1,22]]</f>
        <v>134.17267199999998</v>
      </c>
      <c r="K47" s="2">
        <f>Table_ExternalData_15[[#This Row],[Price]]*Table_ExternalData_15[[#Headers],[1,22]]</f>
        <v>139.76320000000001</v>
      </c>
      <c r="L47" s="7">
        <f>IF(G47="White Shark",E47*0.5,IF(G47="Sbox",E47*0.5,IF(G47="Tenda",E47*0.5,E47*0.2)))/100</f>
        <v>0.04</v>
      </c>
      <c r="M47" s="2">
        <f>Table_ExternalData_15[[#This Row],[Price]]-Table_ExternalData_15[[#This Row],[Price]]*Table_ExternalData_15[[#This Row],[extra popust]]</f>
        <v>109.9776</v>
      </c>
      <c r="N47" s="2">
        <f>IF(M47&lt;I47,M47,I47)</f>
        <v>109.9776</v>
      </c>
      <c r="O47" s="12" t="str">
        <f>IF(N47&lt;I47,$U$1," ")</f>
        <v xml:space="preserve"> </v>
      </c>
      <c r="P47" s="12" t="str">
        <f>IFERROR((O47+30)," ")</f>
        <v xml:space="preserve"> </v>
      </c>
      <c r="Q47" s="2">
        <f ca="1">IF(O47=$U$1,N47,"0")*1.22</f>
        <v>0</v>
      </c>
    </row>
    <row r="48" spans="1:17" x14ac:dyDescent="0.25">
      <c r="A48" t="s">
        <v>6461</v>
      </c>
      <c r="B48" t="s">
        <v>6460</v>
      </c>
      <c r="C48">
        <v>14526</v>
      </c>
      <c r="D48">
        <v>9.9499999999999993</v>
      </c>
      <c r="E48">
        <f>IFERROR(VLOOKUP(Table_ExternalData_15[[#This Row],[Id]],Rabati!B:C,2,0),0)</f>
        <v>20</v>
      </c>
      <c r="F48">
        <v>6</v>
      </c>
      <c r="G48" t="str">
        <f>VLOOKUP(Table_ExternalData_15[[#This Row],[Id]],'Blagovna izdelek'!A:C,3,0)</f>
        <v>Xilence</v>
      </c>
      <c r="H48">
        <f>Table_ExternalData_15[[#This Row],[Rabat]]*0.2</f>
        <v>4</v>
      </c>
      <c r="I48" s="2">
        <f>Table_ExternalData_15[[#This Row],[Price]]-(Table_ExternalData_15[[#This Row],[Price]]*Table_ExternalData_15[[#This Row],[BB rabat]])/100</f>
        <v>9.5519999999999996</v>
      </c>
      <c r="J48" s="2">
        <f>Table_ExternalData_15[[#This Row],[BB cena]]*Table_ExternalData_15[[#Headers],[1,22]]</f>
        <v>11.65344</v>
      </c>
      <c r="K48" s="2">
        <f>Table_ExternalData_15[[#This Row],[Price]]*Table_ExternalData_15[[#Headers],[1,22]]</f>
        <v>12.138999999999999</v>
      </c>
      <c r="L48" s="7">
        <f>IF(G48="White Shark",E48*0.5,IF(G48="Sbox",E48*0.5,IF(G48="Tenda",E48*0.5,E48*0.2)))/100</f>
        <v>0.04</v>
      </c>
      <c r="M48" s="2">
        <f>Table_ExternalData_15[[#This Row],[Price]]-Table_ExternalData_15[[#This Row],[Price]]*Table_ExternalData_15[[#This Row],[extra popust]]</f>
        <v>9.5519999999999996</v>
      </c>
      <c r="N48" s="2">
        <f>IF(M48&lt;I48,M48,I48)</f>
        <v>9.5519999999999996</v>
      </c>
      <c r="O48" s="12" t="str">
        <f>IF(N48&lt;I48,$U$1," ")</f>
        <v xml:space="preserve"> </v>
      </c>
      <c r="P48" s="12" t="str">
        <f>IFERROR((O48+30)," ")</f>
        <v xml:space="preserve"> </v>
      </c>
      <c r="Q48" s="2">
        <f ca="1">IF(O48=$U$1,N48,"0")*1.22</f>
        <v>0</v>
      </c>
    </row>
    <row r="49" spans="1:17" x14ac:dyDescent="0.25">
      <c r="A49" t="s">
        <v>7444</v>
      </c>
      <c r="B49" t="s">
        <v>7443</v>
      </c>
      <c r="C49">
        <v>15244</v>
      </c>
      <c r="D49">
        <v>2.89</v>
      </c>
      <c r="E49">
        <f>IFERROR(VLOOKUP(Table_ExternalData_15[[#This Row],[Id]],Rabati!B:C,2,0),0)</f>
        <v>20</v>
      </c>
      <c r="F49">
        <v>0</v>
      </c>
      <c r="G49" t="str">
        <f>VLOOKUP(Table_ExternalData_15[[#This Row],[Id]],'Blagovna izdelek'!A:C,3,0)</f>
        <v>Xilence</v>
      </c>
      <c r="H49">
        <f>Table_ExternalData_15[[#This Row],[Rabat]]*0.2</f>
        <v>4</v>
      </c>
      <c r="I49" s="2">
        <f>Table_ExternalData_15[[#This Row],[Price]]-(Table_ExternalData_15[[#This Row],[Price]]*Table_ExternalData_15[[#This Row],[BB rabat]])/100</f>
        <v>2.7744</v>
      </c>
      <c r="J49" s="2">
        <f>Table_ExternalData_15[[#This Row],[BB cena]]*Table_ExternalData_15[[#Headers],[1,22]]</f>
        <v>3.3847679999999998</v>
      </c>
      <c r="K49" s="2">
        <f>Table_ExternalData_15[[#This Row],[Price]]*Table_ExternalData_15[[#Headers],[1,22]]</f>
        <v>3.5258000000000003</v>
      </c>
      <c r="L49" s="7">
        <f>IF(G49="White Shark",E49*0.5,IF(G49="Sbox",E49*0.5,IF(G49="Tenda",E49*0.5,E49*0.2)))/100</f>
        <v>0.04</v>
      </c>
      <c r="M49" s="2">
        <f>Table_ExternalData_15[[#This Row],[Price]]-Table_ExternalData_15[[#This Row],[Price]]*Table_ExternalData_15[[#This Row],[extra popust]]</f>
        <v>2.7744</v>
      </c>
      <c r="N49" s="2">
        <f>IF(M49&lt;I49,M49,I49)</f>
        <v>2.7744</v>
      </c>
      <c r="O49" s="12" t="str">
        <f>IF(N49&lt;I49,$U$1," ")</f>
        <v xml:space="preserve"> </v>
      </c>
      <c r="P49" s="12" t="str">
        <f>IFERROR((O49+30)," ")</f>
        <v xml:space="preserve"> </v>
      </c>
      <c r="Q49" s="2">
        <f ca="1">IF(O49=$U$1,N49,"0")*1.22</f>
        <v>0</v>
      </c>
    </row>
    <row r="50" spans="1:17" x14ac:dyDescent="0.25">
      <c r="A50" t="s">
        <v>7446</v>
      </c>
      <c r="B50" t="s">
        <v>7445</v>
      </c>
      <c r="C50">
        <v>15245</v>
      </c>
      <c r="D50">
        <v>1.26</v>
      </c>
      <c r="E50">
        <f>IFERROR(VLOOKUP(Table_ExternalData_15[[#This Row],[Id]],Rabati!B:C,2,0),0)</f>
        <v>0</v>
      </c>
      <c r="F50">
        <v>0</v>
      </c>
      <c r="G50" t="str">
        <f>VLOOKUP(Table_ExternalData_15[[#This Row],[Id]],'Blagovna izdelek'!A:C,3,0)</f>
        <v>Xilence</v>
      </c>
      <c r="H50">
        <f>Table_ExternalData_15[[#This Row],[Rabat]]*0.2</f>
        <v>0</v>
      </c>
      <c r="I50" s="2">
        <f>Table_ExternalData_15[[#This Row],[Price]]-(Table_ExternalData_15[[#This Row],[Price]]*Table_ExternalData_15[[#This Row],[BB rabat]])/100</f>
        <v>1.26</v>
      </c>
      <c r="J50" s="2">
        <f>Table_ExternalData_15[[#This Row],[BB cena]]*Table_ExternalData_15[[#Headers],[1,22]]</f>
        <v>1.5371999999999999</v>
      </c>
      <c r="K50" s="2">
        <f>Table_ExternalData_15[[#This Row],[Price]]*Table_ExternalData_15[[#Headers],[1,22]]</f>
        <v>1.5371999999999999</v>
      </c>
      <c r="L50" s="7">
        <f>IF(G50="White Shark",E50*0.5,IF(G50="Sbox",E50*0.5,IF(G50="Tenda",E50*0.5,E50*0.2)))/100</f>
        <v>0</v>
      </c>
      <c r="M50" s="2">
        <f>Table_ExternalData_15[[#This Row],[Price]]-Table_ExternalData_15[[#This Row],[Price]]*Table_ExternalData_15[[#This Row],[extra popust]]</f>
        <v>1.26</v>
      </c>
      <c r="N50" s="2">
        <f>IF(M50&lt;I50,M50,I50)</f>
        <v>1.26</v>
      </c>
      <c r="O50" s="12" t="str">
        <f>IF(N50&lt;I50,$U$1," ")</f>
        <v xml:space="preserve"> </v>
      </c>
      <c r="P50" s="12" t="str">
        <f>IFERROR((O50+30)," ")</f>
        <v xml:space="preserve"> </v>
      </c>
      <c r="Q50" s="2">
        <f ca="1">IF(O50=$U$1,N50,"0")*1.22</f>
        <v>0</v>
      </c>
    </row>
    <row r="51" spans="1:17" x14ac:dyDescent="0.25">
      <c r="A51" t="s">
        <v>9595</v>
      </c>
      <c r="B51" t="s">
        <v>10793</v>
      </c>
      <c r="C51">
        <v>16562</v>
      </c>
      <c r="D51">
        <v>7.47</v>
      </c>
      <c r="E51">
        <f>IFERROR(VLOOKUP(Table_ExternalData_15[[#This Row],[Id]],Rabati!B:C,2,0),0)</f>
        <v>0</v>
      </c>
      <c r="F51">
        <v>0</v>
      </c>
      <c r="G51" t="str">
        <f>VLOOKUP(Table_ExternalData_15[[#This Row],[Id]],'Blagovna izdelek'!A:C,3,0)</f>
        <v>Xilence</v>
      </c>
      <c r="H51">
        <f>Table_ExternalData_15[[#This Row],[Rabat]]*0.2</f>
        <v>0</v>
      </c>
      <c r="I51" s="2">
        <f>Table_ExternalData_15[[#This Row],[Price]]-(Table_ExternalData_15[[#This Row],[Price]]*Table_ExternalData_15[[#This Row],[BB rabat]])/100</f>
        <v>7.47</v>
      </c>
      <c r="J51" s="2">
        <f>Table_ExternalData_15[[#This Row],[BB cena]]*Table_ExternalData_15[[#Headers],[1,22]]</f>
        <v>9.1133999999999986</v>
      </c>
      <c r="K51" s="2">
        <f>Table_ExternalData_15[[#This Row],[Price]]*Table_ExternalData_15[[#Headers],[1,22]]</f>
        <v>9.1133999999999986</v>
      </c>
      <c r="L51" s="7">
        <f>IF(G51="White Shark",E51*0.5,IF(G51="Sbox",E51*0.5,IF(G51="Tenda",E51*0.5,E51*0.2)))/100</f>
        <v>0</v>
      </c>
      <c r="M51" s="2">
        <f>Table_ExternalData_15[[#This Row],[Price]]-Table_ExternalData_15[[#This Row],[Price]]*Table_ExternalData_15[[#This Row],[extra popust]]</f>
        <v>7.47</v>
      </c>
      <c r="N51" s="2">
        <f>IF(M51&lt;I51,M51,I51)</f>
        <v>7.47</v>
      </c>
      <c r="O51" s="12" t="str">
        <f>IF(N51&lt;I51,$U$1," ")</f>
        <v xml:space="preserve"> </v>
      </c>
      <c r="P51" s="12" t="str">
        <f>IFERROR((O51+30)," ")</f>
        <v xml:space="preserve"> </v>
      </c>
      <c r="Q51" s="2">
        <f ca="1">IF(O51=$U$1,N51,"0")*1.22</f>
        <v>0</v>
      </c>
    </row>
    <row r="52" spans="1:17" x14ac:dyDescent="0.25">
      <c r="A52" t="s">
        <v>12048</v>
      </c>
      <c r="B52" t="s">
        <v>12047</v>
      </c>
      <c r="C52">
        <v>16901</v>
      </c>
      <c r="D52">
        <v>43.65</v>
      </c>
      <c r="E52">
        <f>IFERROR(VLOOKUP(Table_ExternalData_15[[#This Row],[Id]],Rabati!B:C,2,0),0)</f>
        <v>20</v>
      </c>
      <c r="F52">
        <v>10</v>
      </c>
      <c r="G52" t="str">
        <f>VLOOKUP(Table_ExternalData_15[[#This Row],[Id]],'Blagovna izdelek'!A:C,3,0)</f>
        <v>Xilence</v>
      </c>
      <c r="H52">
        <f>Table_ExternalData_15[[#This Row],[Rabat]]*0.2</f>
        <v>4</v>
      </c>
      <c r="I52" s="2">
        <f>Table_ExternalData_15[[#This Row],[Price]]-(Table_ExternalData_15[[#This Row],[Price]]*Table_ExternalData_15[[#This Row],[BB rabat]])/100</f>
        <v>41.903999999999996</v>
      </c>
      <c r="J52" s="2">
        <f>Table_ExternalData_15[[#This Row],[BB cena]]*Table_ExternalData_15[[#Headers],[1,22]]</f>
        <v>51.122879999999995</v>
      </c>
      <c r="K52" s="2">
        <f>Table_ExternalData_15[[#This Row],[Price]]*Table_ExternalData_15[[#Headers],[1,22]]</f>
        <v>53.253</v>
      </c>
      <c r="L52" s="7">
        <f>IF(G52="White Shark",E52*0.5,IF(G52="Sbox",E52*0.5,IF(G52="Tenda",E52*0.5,E52*0.2)))/100</f>
        <v>0.04</v>
      </c>
      <c r="M52" s="2">
        <f>Table_ExternalData_15[[#This Row],[Price]]-Table_ExternalData_15[[#This Row],[Price]]*Table_ExternalData_15[[#This Row],[extra popust]]</f>
        <v>41.903999999999996</v>
      </c>
      <c r="N52" s="2">
        <f>IF(M52&lt;I52,M52,I52)</f>
        <v>41.903999999999996</v>
      </c>
      <c r="O52" s="12" t="str">
        <f>IF(N52&lt;I52,$U$1," ")</f>
        <v xml:space="preserve"> </v>
      </c>
      <c r="P52" s="12" t="str">
        <f>IFERROR((O52+30)," ")</f>
        <v xml:space="preserve"> </v>
      </c>
      <c r="Q52" s="2">
        <f ca="1">IF(O52=$U$1,N52,"0")*1.22</f>
        <v>0</v>
      </c>
    </row>
    <row r="53" spans="1:17" x14ac:dyDescent="0.25">
      <c r="A53" t="s">
        <v>12050</v>
      </c>
      <c r="B53" t="s">
        <v>12049</v>
      </c>
      <c r="C53">
        <v>16902</v>
      </c>
      <c r="D53">
        <v>4.46</v>
      </c>
      <c r="E53">
        <f>IFERROR(VLOOKUP(Table_ExternalData_15[[#This Row],[Id]],Rabati!B:C,2,0),0)</f>
        <v>20</v>
      </c>
      <c r="F53">
        <v>0</v>
      </c>
      <c r="G53" t="str">
        <f>VLOOKUP(Table_ExternalData_15[[#This Row],[Id]],'Blagovna izdelek'!A:C,3,0)</f>
        <v>Xilence</v>
      </c>
      <c r="H53">
        <f>Table_ExternalData_15[[#This Row],[Rabat]]*0.2</f>
        <v>4</v>
      </c>
      <c r="I53" s="2">
        <f>Table_ExternalData_15[[#This Row],[Price]]-(Table_ExternalData_15[[#This Row],[Price]]*Table_ExternalData_15[[#This Row],[BB rabat]])/100</f>
        <v>4.2816000000000001</v>
      </c>
      <c r="J53" s="2">
        <f>Table_ExternalData_15[[#This Row],[BB cena]]*Table_ExternalData_15[[#Headers],[1,22]]</f>
        <v>5.2235519999999998</v>
      </c>
      <c r="K53" s="2">
        <f>Table_ExternalData_15[[#This Row],[Price]]*Table_ExternalData_15[[#Headers],[1,22]]</f>
        <v>5.4412000000000003</v>
      </c>
      <c r="L53" s="7">
        <f>IF(G53="White Shark",E53*0.5,IF(G53="Sbox",E53*0.5,IF(G53="Tenda",E53*0.5,E53*0.2)))/100</f>
        <v>0.04</v>
      </c>
      <c r="M53" s="2">
        <f>Table_ExternalData_15[[#This Row],[Price]]-Table_ExternalData_15[[#This Row],[Price]]*Table_ExternalData_15[[#This Row],[extra popust]]</f>
        <v>4.2816000000000001</v>
      </c>
      <c r="N53" s="2">
        <f>IF(M53&lt;I53,M53,I53)</f>
        <v>4.2816000000000001</v>
      </c>
      <c r="O53" s="12" t="str">
        <f>IF(N53&lt;I53,$U$1," ")</f>
        <v xml:space="preserve"> </v>
      </c>
      <c r="P53" s="12" t="str">
        <f>IFERROR((O53+30)," ")</f>
        <v xml:space="preserve"> </v>
      </c>
      <c r="Q53" s="2">
        <f ca="1">IF(O53=$U$1,N53,"0")*1.22</f>
        <v>0</v>
      </c>
    </row>
    <row r="54" spans="1:17" x14ac:dyDescent="0.25">
      <c r="A54" t="s">
        <v>2380</v>
      </c>
      <c r="B54" t="s">
        <v>2379</v>
      </c>
      <c r="C54">
        <v>8511</v>
      </c>
      <c r="D54">
        <v>4.7</v>
      </c>
      <c r="E54">
        <f>IFERROR(VLOOKUP(Table_ExternalData_15[[#This Row],[Id]],Rabati!B:C,2,0),0)</f>
        <v>5</v>
      </c>
      <c r="F54">
        <v>0</v>
      </c>
      <c r="G54" t="str">
        <f>VLOOKUP(Table_ExternalData_15[[#This Row],[Id]],'Blagovna izdelek'!A:C,3,0)</f>
        <v>White Shark</v>
      </c>
      <c r="H54">
        <f>Table_ExternalData_15[[#This Row],[Rabat]]*0.2</f>
        <v>1</v>
      </c>
      <c r="I54" s="2">
        <f>Table_ExternalData_15[[#This Row],[Price]]-(Table_ExternalData_15[[#This Row],[Price]]*Table_ExternalData_15[[#This Row],[BB rabat]])/100</f>
        <v>4.6530000000000005</v>
      </c>
      <c r="J54" s="2">
        <f>Table_ExternalData_15[[#This Row],[BB cena]]*Table_ExternalData_15[[#Headers],[1,22]]</f>
        <v>5.67666</v>
      </c>
      <c r="K54" s="2">
        <f>Table_ExternalData_15[[#This Row],[Price]]*Table_ExternalData_15[[#Headers],[1,22]]</f>
        <v>5.734</v>
      </c>
      <c r="L54" s="7">
        <f>IF(G54="White Shark",E54*0.5,IF(G54="Sbox",E54*0.5,IF(G54="Tenda",E54*0.5,E54*0.2)))/100</f>
        <v>2.5000000000000001E-2</v>
      </c>
      <c r="M54" s="2">
        <f>Table_ExternalData_15[[#This Row],[Price]]-Table_ExternalData_15[[#This Row],[Price]]*Table_ExternalData_15[[#This Row],[extra popust]]</f>
        <v>4.5825000000000005</v>
      </c>
      <c r="N54" s="2">
        <f>IF(M54&lt;I54,M54,I54)</f>
        <v>4.5825000000000005</v>
      </c>
      <c r="O54" s="12">
        <f ca="1">IF(N54&lt;I54,$U$1," ")</f>
        <v>45786</v>
      </c>
      <c r="P54" s="12">
        <f ca="1">IFERROR((O54+30)," ")</f>
        <v>45816</v>
      </c>
      <c r="Q54" s="2">
        <f ca="1">IF(O54=$U$1,N54,"0")*1.22</f>
        <v>5.5906500000000001</v>
      </c>
    </row>
    <row r="55" spans="1:17" x14ac:dyDescent="0.25">
      <c r="A55" t="s">
        <v>2382</v>
      </c>
      <c r="B55" t="s">
        <v>2381</v>
      </c>
      <c r="C55">
        <v>8512</v>
      </c>
      <c r="D55">
        <v>4.2</v>
      </c>
      <c r="E55">
        <f>IFERROR(VLOOKUP(Table_ExternalData_15[[#This Row],[Id]],Rabati!B:C,2,0),0)</f>
        <v>25</v>
      </c>
      <c r="F55">
        <v>5</v>
      </c>
      <c r="G55" t="str">
        <f>VLOOKUP(Table_ExternalData_15[[#This Row],[Id]],'Blagovna izdelek'!A:C,3,0)</f>
        <v>White Shark</v>
      </c>
      <c r="H55">
        <f>Table_ExternalData_15[[#This Row],[Rabat]]*0.2</f>
        <v>5</v>
      </c>
      <c r="I55" s="2">
        <f>Table_ExternalData_15[[#This Row],[Price]]-(Table_ExternalData_15[[#This Row],[Price]]*Table_ExternalData_15[[#This Row],[BB rabat]])/100</f>
        <v>3.99</v>
      </c>
      <c r="J55" s="2">
        <f>Table_ExternalData_15[[#This Row],[BB cena]]*Table_ExternalData_15[[#Headers],[1,22]]</f>
        <v>4.8677999999999999</v>
      </c>
      <c r="K55" s="2">
        <f>Table_ExternalData_15[[#This Row],[Price]]*Table_ExternalData_15[[#Headers],[1,22]]</f>
        <v>5.1239999999999997</v>
      </c>
      <c r="L55" s="7">
        <f>IF(G55="White Shark",E55*0.5,IF(G55="Sbox",E55*0.5,IF(G55="Tenda",E55*0.5,E55*0.2)))/100</f>
        <v>0.125</v>
      </c>
      <c r="M55" s="2">
        <f>Table_ExternalData_15[[#This Row],[Price]]-Table_ExternalData_15[[#This Row],[Price]]*Table_ExternalData_15[[#This Row],[extra popust]]</f>
        <v>3.6750000000000003</v>
      </c>
      <c r="N55" s="2">
        <f>IF(M55&lt;I55,M55,I55)</f>
        <v>3.6750000000000003</v>
      </c>
      <c r="O55" s="12">
        <f ca="1">IF(N55&lt;I55,$U$1," ")</f>
        <v>45786</v>
      </c>
      <c r="P55" s="12">
        <f ca="1">IFERROR((O55+30)," ")</f>
        <v>45816</v>
      </c>
      <c r="Q55" s="2">
        <f ca="1">IF(O55=$U$1,N55,"0")*1.22</f>
        <v>4.4835000000000003</v>
      </c>
    </row>
    <row r="56" spans="1:17" x14ac:dyDescent="0.25">
      <c r="A56" t="s">
        <v>2390</v>
      </c>
      <c r="B56" t="s">
        <v>2389</v>
      </c>
      <c r="C56">
        <v>8518</v>
      </c>
      <c r="D56">
        <v>14.13</v>
      </c>
      <c r="E56">
        <f>IFERROR(VLOOKUP(Table_ExternalData_15[[#This Row],[Id]],Rabati!B:C,2,0),0)</f>
        <v>25</v>
      </c>
      <c r="F56">
        <v>7</v>
      </c>
      <c r="G56" t="str">
        <f>VLOOKUP(Table_ExternalData_15[[#This Row],[Id]],'Blagovna izdelek'!A:C,3,0)</f>
        <v>White Shark</v>
      </c>
      <c r="H56">
        <f>Table_ExternalData_15[[#This Row],[Rabat]]*0.2</f>
        <v>5</v>
      </c>
      <c r="I56" s="2">
        <f>Table_ExternalData_15[[#This Row],[Price]]-(Table_ExternalData_15[[#This Row],[Price]]*Table_ExternalData_15[[#This Row],[BB rabat]])/100</f>
        <v>13.423500000000001</v>
      </c>
      <c r="J56" s="2">
        <f>Table_ExternalData_15[[#This Row],[BB cena]]*Table_ExternalData_15[[#Headers],[1,22]]</f>
        <v>16.376670000000001</v>
      </c>
      <c r="K56" s="2">
        <f>Table_ExternalData_15[[#This Row],[Price]]*Table_ExternalData_15[[#Headers],[1,22]]</f>
        <v>17.238600000000002</v>
      </c>
      <c r="L56" s="7">
        <f>IF(G56="White Shark",E56*0.5,IF(G56="Sbox",E56*0.5,IF(G56="Tenda",E56*0.5,E56*0.2)))/100</f>
        <v>0.125</v>
      </c>
      <c r="M56" s="2">
        <f>Table_ExternalData_15[[#This Row],[Price]]-Table_ExternalData_15[[#This Row],[Price]]*Table_ExternalData_15[[#This Row],[extra popust]]</f>
        <v>12.363750000000001</v>
      </c>
      <c r="N56" s="2">
        <f>IF(M56&lt;I56,M56,I56)</f>
        <v>12.363750000000001</v>
      </c>
      <c r="O56" s="12">
        <f ca="1">IF(N56&lt;I56,$U$1," ")</f>
        <v>45786</v>
      </c>
      <c r="P56" s="12">
        <f ca="1">IFERROR((O56+30)," ")</f>
        <v>45816</v>
      </c>
      <c r="Q56" s="2">
        <f ca="1">IF(O56=$U$1,N56,"0")*1.22</f>
        <v>15.083775000000001</v>
      </c>
    </row>
    <row r="57" spans="1:17" x14ac:dyDescent="0.25">
      <c r="A57" t="s">
        <v>3809</v>
      </c>
      <c r="B57" t="s">
        <v>3808</v>
      </c>
      <c r="C57">
        <v>10165</v>
      </c>
      <c r="D57">
        <v>9.5</v>
      </c>
      <c r="E57">
        <f>IFERROR(VLOOKUP(Table_ExternalData_15[[#This Row],[Id]],Rabati!B:C,2,0),0)</f>
        <v>25</v>
      </c>
      <c r="F57">
        <v>0</v>
      </c>
      <c r="G57" t="str">
        <f>VLOOKUP(Table_ExternalData_15[[#This Row],[Id]],'Blagovna izdelek'!A:C,3,0)</f>
        <v>White Shark</v>
      </c>
      <c r="H57">
        <f>Table_ExternalData_15[[#This Row],[Rabat]]*0.2</f>
        <v>5</v>
      </c>
      <c r="I57" s="2">
        <f>Table_ExternalData_15[[#This Row],[Price]]-(Table_ExternalData_15[[#This Row],[Price]]*Table_ExternalData_15[[#This Row],[BB rabat]])/100</f>
        <v>9.0250000000000004</v>
      </c>
      <c r="J57" s="2">
        <f>Table_ExternalData_15[[#This Row],[BB cena]]*Table_ExternalData_15[[#Headers],[1,22]]</f>
        <v>11.0105</v>
      </c>
      <c r="K57" s="2">
        <f>Table_ExternalData_15[[#This Row],[Price]]*Table_ExternalData_15[[#Headers],[1,22]]</f>
        <v>11.59</v>
      </c>
      <c r="L57" s="7">
        <f>IF(G57="White Shark",E57*0.5,IF(G57="Sbox",E57*0.5,IF(G57="Tenda",E57*0.5,E57*0.2)))/100</f>
        <v>0.125</v>
      </c>
      <c r="M57" s="2">
        <f>Table_ExternalData_15[[#This Row],[Price]]-Table_ExternalData_15[[#This Row],[Price]]*Table_ExternalData_15[[#This Row],[extra popust]]</f>
        <v>8.3125</v>
      </c>
      <c r="N57" s="2">
        <f>IF(M57&lt;I57,M57,I57)</f>
        <v>8.3125</v>
      </c>
      <c r="O57" s="12">
        <f ca="1">IF(N57&lt;I57,$U$1," ")</f>
        <v>45786</v>
      </c>
      <c r="P57" s="12">
        <f ca="1">IFERROR((O57+30)," ")</f>
        <v>45816</v>
      </c>
      <c r="Q57" s="2">
        <f ca="1">IF(O57=$U$1,N57,"0")*1.22</f>
        <v>10.141249999999999</v>
      </c>
    </row>
    <row r="58" spans="1:17" x14ac:dyDescent="0.25">
      <c r="A58" t="s">
        <v>4554</v>
      </c>
      <c r="B58" t="s">
        <v>11467</v>
      </c>
      <c r="C58">
        <v>12759</v>
      </c>
      <c r="D58">
        <v>22.45</v>
      </c>
      <c r="E58">
        <f>IFERROR(VLOOKUP(Table_ExternalData_15[[#This Row],[Id]],Rabati!B:C,2,0),0)</f>
        <v>25</v>
      </c>
      <c r="F58">
        <v>6</v>
      </c>
      <c r="G58" t="str">
        <f>VLOOKUP(Table_ExternalData_15[[#This Row],[Id]],'Blagovna izdelek'!A:C,3,0)</f>
        <v>White Shark</v>
      </c>
      <c r="H58">
        <f>Table_ExternalData_15[[#This Row],[Rabat]]*0.2</f>
        <v>5</v>
      </c>
      <c r="I58" s="2">
        <f>Table_ExternalData_15[[#This Row],[Price]]-(Table_ExternalData_15[[#This Row],[Price]]*Table_ExternalData_15[[#This Row],[BB rabat]])/100</f>
        <v>21.327500000000001</v>
      </c>
      <c r="J58" s="2">
        <f>Table_ExternalData_15[[#This Row],[BB cena]]*Table_ExternalData_15[[#Headers],[1,22]]</f>
        <v>26.019549999999999</v>
      </c>
      <c r="K58" s="2">
        <f>Table_ExternalData_15[[#This Row],[Price]]*Table_ExternalData_15[[#Headers],[1,22]]</f>
        <v>27.388999999999999</v>
      </c>
      <c r="L58" s="7">
        <f>IF(G58="White Shark",E58*0.5,IF(G58="Sbox",E58*0.5,IF(G58="Tenda",E58*0.5,E58*0.2)))/100</f>
        <v>0.125</v>
      </c>
      <c r="M58" s="2">
        <f>Table_ExternalData_15[[#This Row],[Price]]-Table_ExternalData_15[[#This Row],[Price]]*Table_ExternalData_15[[#This Row],[extra popust]]</f>
        <v>19.643750000000001</v>
      </c>
      <c r="N58" s="2">
        <f>IF(M58&lt;I58,M58,I58)</f>
        <v>19.643750000000001</v>
      </c>
      <c r="O58" s="12">
        <f ca="1">IF(N58&lt;I58,$U$1," ")</f>
        <v>45786</v>
      </c>
      <c r="P58" s="12">
        <f ca="1">IFERROR((O58+30)," ")</f>
        <v>45816</v>
      </c>
      <c r="Q58" s="2">
        <f ca="1">IF(O58=$U$1,N58,"0")*1.22</f>
        <v>23.965375000000002</v>
      </c>
    </row>
    <row r="59" spans="1:17" x14ac:dyDescent="0.25">
      <c r="A59" t="s">
        <v>4556</v>
      </c>
      <c r="B59" t="s">
        <v>4555</v>
      </c>
      <c r="C59">
        <v>12764</v>
      </c>
      <c r="D59">
        <v>42.655999999999999</v>
      </c>
      <c r="E59">
        <f>IFERROR(VLOOKUP(Table_ExternalData_15[[#This Row],[Id]],Rabati!B:C,2,0),0)</f>
        <v>25</v>
      </c>
      <c r="F59">
        <v>0</v>
      </c>
      <c r="G59" t="str">
        <f>VLOOKUP(Table_ExternalData_15[[#This Row],[Id]],'Blagovna izdelek'!A:C,3,0)</f>
        <v>White Shark</v>
      </c>
      <c r="H59">
        <f>Table_ExternalData_15[[#This Row],[Rabat]]*0.2</f>
        <v>5</v>
      </c>
      <c r="I59" s="2">
        <f>Table_ExternalData_15[[#This Row],[Price]]-(Table_ExternalData_15[[#This Row],[Price]]*Table_ExternalData_15[[#This Row],[BB rabat]])/100</f>
        <v>40.523199999999996</v>
      </c>
      <c r="J59" s="2">
        <f>Table_ExternalData_15[[#This Row],[BB cena]]*Table_ExternalData_15[[#Headers],[1,22]]</f>
        <v>49.438303999999995</v>
      </c>
      <c r="K59" s="2">
        <f>Table_ExternalData_15[[#This Row],[Price]]*Table_ExternalData_15[[#Headers],[1,22]]</f>
        <v>52.040319999999994</v>
      </c>
      <c r="L59" s="7">
        <f>IF(G59="White Shark",E59*0.5,IF(G59="Sbox",E59*0.5,IF(G59="Tenda",E59*0.5,E59*0.2)))/100</f>
        <v>0.125</v>
      </c>
      <c r="M59" s="2">
        <f>Table_ExternalData_15[[#This Row],[Price]]-Table_ExternalData_15[[#This Row],[Price]]*Table_ExternalData_15[[#This Row],[extra popust]]</f>
        <v>37.323999999999998</v>
      </c>
      <c r="N59" s="2">
        <f>IF(M59&lt;I59,M59,I59)</f>
        <v>37.323999999999998</v>
      </c>
      <c r="O59" s="12">
        <f ca="1">IF(N59&lt;I59,$U$1," ")</f>
        <v>45786</v>
      </c>
      <c r="P59" s="12">
        <f ca="1">IFERROR((O59+30)," ")</f>
        <v>45816</v>
      </c>
      <c r="Q59" s="2">
        <f ca="1">IF(O59=$U$1,N59,"0")*1.22</f>
        <v>45.53528</v>
      </c>
    </row>
    <row r="60" spans="1:17" x14ac:dyDescent="0.25">
      <c r="A60" t="s">
        <v>4557</v>
      </c>
      <c r="B60" t="s">
        <v>11468</v>
      </c>
      <c r="C60">
        <v>12774</v>
      </c>
      <c r="D60">
        <v>28.5</v>
      </c>
      <c r="E60">
        <f>IFERROR(VLOOKUP(Table_ExternalData_15[[#This Row],[Id]],Rabati!B:C,2,0),0)</f>
        <v>25</v>
      </c>
      <c r="F60">
        <v>3</v>
      </c>
      <c r="G60" t="str">
        <f>VLOOKUP(Table_ExternalData_15[[#This Row],[Id]],'Blagovna izdelek'!A:C,3,0)</f>
        <v>White Shark</v>
      </c>
      <c r="H60">
        <f>Table_ExternalData_15[[#This Row],[Rabat]]*0.2</f>
        <v>5</v>
      </c>
      <c r="I60" s="2">
        <f>Table_ExternalData_15[[#This Row],[Price]]-(Table_ExternalData_15[[#This Row],[Price]]*Table_ExternalData_15[[#This Row],[BB rabat]])/100</f>
        <v>27.074999999999999</v>
      </c>
      <c r="J60" s="2">
        <f>Table_ExternalData_15[[#This Row],[BB cena]]*Table_ExternalData_15[[#Headers],[1,22]]</f>
        <v>33.031500000000001</v>
      </c>
      <c r="K60" s="2">
        <f>Table_ExternalData_15[[#This Row],[Price]]*Table_ExternalData_15[[#Headers],[1,22]]</f>
        <v>34.769999999999996</v>
      </c>
      <c r="L60" s="7">
        <f>IF(G60="White Shark",E60*0.5,IF(G60="Sbox",E60*0.5,IF(G60="Tenda",E60*0.5,E60*0.2)))/100</f>
        <v>0.125</v>
      </c>
      <c r="M60" s="2">
        <f>Table_ExternalData_15[[#This Row],[Price]]-Table_ExternalData_15[[#This Row],[Price]]*Table_ExternalData_15[[#This Row],[extra popust]]</f>
        <v>24.9375</v>
      </c>
      <c r="N60" s="2">
        <f>IF(M60&lt;I60,M60,I60)</f>
        <v>24.9375</v>
      </c>
      <c r="O60" s="12">
        <f ca="1">IF(N60&lt;I60,$U$1," ")</f>
        <v>45786</v>
      </c>
      <c r="P60" s="12">
        <f ca="1">IFERROR((O60+30)," ")</f>
        <v>45816</v>
      </c>
      <c r="Q60" s="2">
        <f ca="1">IF(O60=$U$1,N60,"0")*1.22</f>
        <v>30.423749999999998</v>
      </c>
    </row>
    <row r="61" spans="1:17" x14ac:dyDescent="0.25">
      <c r="A61" t="s">
        <v>4559</v>
      </c>
      <c r="B61" t="s">
        <v>4558</v>
      </c>
      <c r="C61">
        <v>12776</v>
      </c>
      <c r="D61">
        <v>18.760000000000002</v>
      </c>
      <c r="E61">
        <f>IFERROR(VLOOKUP(Table_ExternalData_15[[#This Row],[Id]],Rabati!B:C,2,0),0)</f>
        <v>25</v>
      </c>
      <c r="F61">
        <v>0</v>
      </c>
      <c r="G61" t="str">
        <f>VLOOKUP(Table_ExternalData_15[[#This Row],[Id]],'Blagovna izdelek'!A:C,3,0)</f>
        <v>White Shark</v>
      </c>
      <c r="H61">
        <f>Table_ExternalData_15[[#This Row],[Rabat]]*0.2</f>
        <v>5</v>
      </c>
      <c r="I61" s="2">
        <f>Table_ExternalData_15[[#This Row],[Price]]-(Table_ExternalData_15[[#This Row],[Price]]*Table_ExternalData_15[[#This Row],[BB rabat]])/100</f>
        <v>17.822000000000003</v>
      </c>
      <c r="J61" s="2">
        <f>Table_ExternalData_15[[#This Row],[BB cena]]*Table_ExternalData_15[[#Headers],[1,22]]</f>
        <v>21.742840000000005</v>
      </c>
      <c r="K61" s="2">
        <f>Table_ExternalData_15[[#This Row],[Price]]*Table_ExternalData_15[[#Headers],[1,22]]</f>
        <v>22.8872</v>
      </c>
      <c r="L61" s="7">
        <f>IF(G61="White Shark",E61*0.5,IF(G61="Sbox",E61*0.5,IF(G61="Tenda",E61*0.5,E61*0.2)))/100</f>
        <v>0.125</v>
      </c>
      <c r="M61" s="2">
        <f>Table_ExternalData_15[[#This Row],[Price]]-Table_ExternalData_15[[#This Row],[Price]]*Table_ExternalData_15[[#This Row],[extra popust]]</f>
        <v>16.415000000000003</v>
      </c>
      <c r="N61" s="2">
        <f>IF(M61&lt;I61,M61,I61)</f>
        <v>16.415000000000003</v>
      </c>
      <c r="O61" s="12">
        <f ca="1">IF(N61&lt;I61,$U$1," ")</f>
        <v>45786</v>
      </c>
      <c r="P61" s="12">
        <f ca="1">IFERROR((O61+30)," ")</f>
        <v>45816</v>
      </c>
      <c r="Q61" s="2">
        <f ca="1">IF(O61=$U$1,N61,"0")*1.22</f>
        <v>20.026300000000003</v>
      </c>
    </row>
    <row r="62" spans="1:17" x14ac:dyDescent="0.25">
      <c r="A62" t="s">
        <v>5104</v>
      </c>
      <c r="B62" t="s">
        <v>5103</v>
      </c>
      <c r="C62">
        <v>13248</v>
      </c>
      <c r="D62">
        <v>21.23</v>
      </c>
      <c r="E62">
        <f>IFERROR(VLOOKUP(Table_ExternalData_15[[#This Row],[Id]],Rabati!B:C,2,0),0)</f>
        <v>25</v>
      </c>
      <c r="F62">
        <v>0</v>
      </c>
      <c r="G62" t="str">
        <f>VLOOKUP(Table_ExternalData_15[[#This Row],[Id]],'Blagovna izdelek'!A:C,3,0)</f>
        <v>White Shark</v>
      </c>
      <c r="H62">
        <f>Table_ExternalData_15[[#This Row],[Rabat]]*0.2</f>
        <v>5</v>
      </c>
      <c r="I62" s="2">
        <f>Table_ExternalData_15[[#This Row],[Price]]-(Table_ExternalData_15[[#This Row],[Price]]*Table_ExternalData_15[[#This Row],[BB rabat]])/100</f>
        <v>20.168500000000002</v>
      </c>
      <c r="J62" s="2">
        <f>Table_ExternalData_15[[#This Row],[BB cena]]*Table_ExternalData_15[[#Headers],[1,22]]</f>
        <v>24.60557</v>
      </c>
      <c r="K62" s="2">
        <f>Table_ExternalData_15[[#This Row],[Price]]*Table_ExternalData_15[[#Headers],[1,22]]</f>
        <v>25.900600000000001</v>
      </c>
      <c r="L62" s="7">
        <f>IF(G62="White Shark",E62*0.5,IF(G62="Sbox",E62*0.5,IF(G62="Tenda",E62*0.5,E62*0.2)))/100</f>
        <v>0.125</v>
      </c>
      <c r="M62" s="2">
        <f>Table_ExternalData_15[[#This Row],[Price]]-Table_ExternalData_15[[#This Row],[Price]]*Table_ExternalData_15[[#This Row],[extra popust]]</f>
        <v>18.576250000000002</v>
      </c>
      <c r="N62" s="2">
        <f>IF(M62&lt;I62,M62,I62)</f>
        <v>18.576250000000002</v>
      </c>
      <c r="O62" s="12">
        <f ca="1">IF(N62&lt;I62,$U$1," ")</f>
        <v>45786</v>
      </c>
      <c r="P62" s="12">
        <f ca="1">IFERROR((O62+30)," ")</f>
        <v>45816</v>
      </c>
      <c r="Q62" s="2">
        <f ca="1">IF(O62=$U$1,N62,"0")*1.22</f>
        <v>22.663025000000001</v>
      </c>
    </row>
    <row r="63" spans="1:17" x14ac:dyDescent="0.25">
      <c r="A63" t="s">
        <v>5151</v>
      </c>
      <c r="B63" t="s">
        <v>11448</v>
      </c>
      <c r="C63">
        <v>13321</v>
      </c>
      <c r="D63">
        <v>9.98</v>
      </c>
      <c r="E63">
        <f>IFERROR(VLOOKUP(Table_ExternalData_15[[#This Row],[Id]],Rabati!B:C,2,0),0)</f>
        <v>25</v>
      </c>
      <c r="F63">
        <v>18</v>
      </c>
      <c r="G63" t="str">
        <f>VLOOKUP(Table_ExternalData_15[[#This Row],[Id]],'Blagovna izdelek'!A:C,3,0)</f>
        <v>White Shark</v>
      </c>
      <c r="H63">
        <f>Table_ExternalData_15[[#This Row],[Rabat]]*0.2</f>
        <v>5</v>
      </c>
      <c r="I63" s="2">
        <f>Table_ExternalData_15[[#This Row],[Price]]-(Table_ExternalData_15[[#This Row],[Price]]*Table_ExternalData_15[[#This Row],[BB rabat]])/100</f>
        <v>9.4809999999999999</v>
      </c>
      <c r="J63" s="2">
        <f>Table_ExternalData_15[[#This Row],[BB cena]]*Table_ExternalData_15[[#Headers],[1,22]]</f>
        <v>11.56682</v>
      </c>
      <c r="K63" s="2">
        <f>Table_ExternalData_15[[#This Row],[Price]]*Table_ExternalData_15[[#Headers],[1,22]]</f>
        <v>12.175600000000001</v>
      </c>
      <c r="L63" s="7">
        <f>IF(G63="White Shark",E63*0.5,IF(G63="Sbox",E63*0.5,IF(G63="Tenda",E63*0.5,E63*0.2)))/100</f>
        <v>0.125</v>
      </c>
      <c r="M63" s="2">
        <f>Table_ExternalData_15[[#This Row],[Price]]-Table_ExternalData_15[[#This Row],[Price]]*Table_ExternalData_15[[#This Row],[extra popust]]</f>
        <v>8.7324999999999999</v>
      </c>
      <c r="N63" s="2">
        <f>IF(M63&lt;I63,M63,I63)</f>
        <v>8.7324999999999999</v>
      </c>
      <c r="O63" s="12">
        <f ca="1">IF(N63&lt;I63,$U$1," ")</f>
        <v>45786</v>
      </c>
      <c r="P63" s="12">
        <f ca="1">IFERROR((O63+30)," ")</f>
        <v>45816</v>
      </c>
      <c r="Q63" s="2">
        <f ca="1">IF(O63=$U$1,N63,"0")*1.22</f>
        <v>10.653649999999999</v>
      </c>
    </row>
    <row r="64" spans="1:17" x14ac:dyDescent="0.25">
      <c r="A64" t="s">
        <v>5704</v>
      </c>
      <c r="B64" t="s">
        <v>11469</v>
      </c>
      <c r="C64">
        <v>13846</v>
      </c>
      <c r="D64">
        <v>34.93</v>
      </c>
      <c r="E64">
        <f>IFERROR(VLOOKUP(Table_ExternalData_15[[#This Row],[Id]],Rabati!B:C,2,0),0)</f>
        <v>25</v>
      </c>
      <c r="F64">
        <v>3</v>
      </c>
      <c r="G64" t="str">
        <f>VLOOKUP(Table_ExternalData_15[[#This Row],[Id]],'Blagovna izdelek'!A:C,3,0)</f>
        <v>White Shark</v>
      </c>
      <c r="H64">
        <f>Table_ExternalData_15[[#This Row],[Rabat]]*0.2</f>
        <v>5</v>
      </c>
      <c r="I64" s="2">
        <f>Table_ExternalData_15[[#This Row],[Price]]-(Table_ExternalData_15[[#This Row],[Price]]*Table_ExternalData_15[[#This Row],[BB rabat]])/100</f>
        <v>33.183500000000002</v>
      </c>
      <c r="J64" s="2">
        <f>Table_ExternalData_15[[#This Row],[BB cena]]*Table_ExternalData_15[[#Headers],[1,22]]</f>
        <v>40.483870000000003</v>
      </c>
      <c r="K64" s="2">
        <f>Table_ExternalData_15[[#This Row],[Price]]*Table_ExternalData_15[[#Headers],[1,22]]</f>
        <v>42.614599999999996</v>
      </c>
      <c r="L64" s="7">
        <f>IF(G64="White Shark",E64*0.5,IF(G64="Sbox",E64*0.5,IF(G64="Tenda",E64*0.5,E64*0.2)))/100</f>
        <v>0.125</v>
      </c>
      <c r="M64" s="2">
        <f>Table_ExternalData_15[[#This Row],[Price]]-Table_ExternalData_15[[#This Row],[Price]]*Table_ExternalData_15[[#This Row],[extra popust]]</f>
        <v>30.563749999999999</v>
      </c>
      <c r="N64" s="2">
        <f>IF(M64&lt;I64,M64,I64)</f>
        <v>30.563749999999999</v>
      </c>
      <c r="O64" s="12">
        <f ca="1">IF(N64&lt;I64,$U$1," ")</f>
        <v>45786</v>
      </c>
      <c r="P64" s="12">
        <f ca="1">IFERROR((O64+30)," ")</f>
        <v>45816</v>
      </c>
      <c r="Q64" s="2">
        <f ca="1">IF(O64=$U$1,N64,"0")*1.22</f>
        <v>37.287774999999996</v>
      </c>
    </row>
    <row r="65" spans="1:17" x14ac:dyDescent="0.25">
      <c r="A65" t="s">
        <v>5706</v>
      </c>
      <c r="B65" t="s">
        <v>5705</v>
      </c>
      <c r="C65">
        <v>13847</v>
      </c>
      <c r="D65">
        <v>14</v>
      </c>
      <c r="E65">
        <f>IFERROR(VLOOKUP(Table_ExternalData_15[[#This Row],[Id]],Rabati!B:C,2,0),0)</f>
        <v>0</v>
      </c>
      <c r="F65">
        <v>0</v>
      </c>
      <c r="G65" t="str">
        <f>VLOOKUP(Table_ExternalData_15[[#This Row],[Id]],'Blagovna izdelek'!A:C,3,0)</f>
        <v>White Shark</v>
      </c>
      <c r="H65">
        <f>Table_ExternalData_15[[#This Row],[Rabat]]*0.2</f>
        <v>0</v>
      </c>
      <c r="I65" s="2">
        <f>Table_ExternalData_15[[#This Row],[Price]]-(Table_ExternalData_15[[#This Row],[Price]]*Table_ExternalData_15[[#This Row],[BB rabat]])/100</f>
        <v>14</v>
      </c>
      <c r="J65" s="2">
        <f>Table_ExternalData_15[[#This Row],[BB cena]]*Table_ExternalData_15[[#Headers],[1,22]]</f>
        <v>17.079999999999998</v>
      </c>
      <c r="K65" s="2">
        <f>Table_ExternalData_15[[#This Row],[Price]]*Table_ExternalData_15[[#Headers],[1,22]]</f>
        <v>17.079999999999998</v>
      </c>
      <c r="L65" s="7">
        <f>IF(G65="White Shark",E65*0.5,IF(G65="Sbox",E65*0.5,IF(G65="Tenda",E65*0.5,E65*0.2)))/100</f>
        <v>0</v>
      </c>
      <c r="M65" s="2">
        <f>Table_ExternalData_15[[#This Row],[Price]]-Table_ExternalData_15[[#This Row],[Price]]*Table_ExternalData_15[[#This Row],[extra popust]]</f>
        <v>14</v>
      </c>
      <c r="N65" s="2">
        <f>IF(M65&lt;I65,M65,I65)</f>
        <v>14</v>
      </c>
      <c r="O65" s="12" t="str">
        <f>IF(N65&lt;I65,$U$1," ")</f>
        <v xml:space="preserve"> </v>
      </c>
      <c r="P65" s="12" t="str">
        <f>IFERROR((O65+30)," ")</f>
        <v xml:space="preserve"> </v>
      </c>
      <c r="Q65" s="2">
        <f ca="1">IF(O65=$U$1,N65,"0")*1.22</f>
        <v>0</v>
      </c>
    </row>
    <row r="66" spans="1:17" x14ac:dyDescent="0.25">
      <c r="A66" t="s">
        <v>5784</v>
      </c>
      <c r="B66" t="s">
        <v>11570</v>
      </c>
      <c r="C66">
        <v>13899</v>
      </c>
      <c r="D66">
        <v>28.12</v>
      </c>
      <c r="E66">
        <f>IFERROR(VLOOKUP(Table_ExternalData_15[[#This Row],[Id]],Rabati!B:C,2,0),0)</f>
        <v>25</v>
      </c>
      <c r="F66">
        <v>9</v>
      </c>
      <c r="G66" t="str">
        <f>VLOOKUP(Table_ExternalData_15[[#This Row],[Id]],'Blagovna izdelek'!A:C,3,0)</f>
        <v>White Shark</v>
      </c>
      <c r="H66">
        <f>Table_ExternalData_15[[#This Row],[Rabat]]*0.2</f>
        <v>5</v>
      </c>
      <c r="I66" s="2">
        <f>Table_ExternalData_15[[#This Row],[Price]]-(Table_ExternalData_15[[#This Row],[Price]]*Table_ExternalData_15[[#This Row],[BB rabat]])/100</f>
        <v>26.714000000000002</v>
      </c>
      <c r="J66" s="2">
        <f>Table_ExternalData_15[[#This Row],[BB cena]]*Table_ExternalData_15[[#Headers],[1,22]]</f>
        <v>32.591080000000005</v>
      </c>
      <c r="K66" s="2">
        <f>Table_ExternalData_15[[#This Row],[Price]]*Table_ExternalData_15[[#Headers],[1,22]]</f>
        <v>34.306400000000004</v>
      </c>
      <c r="L66" s="7">
        <f>IF(G66="White Shark",E66*0.5,IF(G66="Sbox",E66*0.5,IF(G66="Tenda",E66*0.5,E66*0.2)))/100</f>
        <v>0.125</v>
      </c>
      <c r="M66" s="2">
        <f>Table_ExternalData_15[[#This Row],[Price]]-Table_ExternalData_15[[#This Row],[Price]]*Table_ExternalData_15[[#This Row],[extra popust]]</f>
        <v>24.605</v>
      </c>
      <c r="N66" s="2">
        <f>IF(M66&lt;I66,M66,I66)</f>
        <v>24.605</v>
      </c>
      <c r="O66" s="12">
        <f ca="1">IF(N66&lt;I66,$U$1," ")</f>
        <v>45786</v>
      </c>
      <c r="P66" s="12">
        <f ca="1">IFERROR((O66+30)," ")</f>
        <v>45816</v>
      </c>
      <c r="Q66" s="2">
        <f ca="1">IF(O66=$U$1,N66,"0")*1.22</f>
        <v>30.0181</v>
      </c>
    </row>
    <row r="67" spans="1:17" x14ac:dyDescent="0.25">
      <c r="A67" t="s">
        <v>6103</v>
      </c>
      <c r="B67" t="s">
        <v>11513</v>
      </c>
      <c r="C67">
        <v>14188</v>
      </c>
      <c r="D67">
        <v>16.95</v>
      </c>
      <c r="E67">
        <f>IFERROR(VLOOKUP(Table_ExternalData_15[[#This Row],[Id]],Rabati!B:C,2,0),0)</f>
        <v>25</v>
      </c>
      <c r="F67">
        <v>2</v>
      </c>
      <c r="G67" t="str">
        <f>VLOOKUP(Table_ExternalData_15[[#This Row],[Id]],'Blagovna izdelek'!A:C,3,0)</f>
        <v>White Shark</v>
      </c>
      <c r="H67">
        <f>Table_ExternalData_15[[#This Row],[Rabat]]*0.2</f>
        <v>5</v>
      </c>
      <c r="I67" s="2">
        <f>Table_ExternalData_15[[#This Row],[Price]]-(Table_ExternalData_15[[#This Row],[Price]]*Table_ExternalData_15[[#This Row],[BB rabat]])/100</f>
        <v>16.102499999999999</v>
      </c>
      <c r="J67" s="2">
        <f>Table_ExternalData_15[[#This Row],[BB cena]]*Table_ExternalData_15[[#Headers],[1,22]]</f>
        <v>19.645049999999998</v>
      </c>
      <c r="K67" s="2">
        <f>Table_ExternalData_15[[#This Row],[Price]]*Table_ExternalData_15[[#Headers],[1,22]]</f>
        <v>20.678999999999998</v>
      </c>
      <c r="L67" s="7">
        <f>IF(G67="White Shark",E67*0.5,IF(G67="Sbox",E67*0.5,IF(G67="Tenda",E67*0.5,E67*0.2)))/100</f>
        <v>0.125</v>
      </c>
      <c r="M67" s="2">
        <f>Table_ExternalData_15[[#This Row],[Price]]-Table_ExternalData_15[[#This Row],[Price]]*Table_ExternalData_15[[#This Row],[extra popust]]</f>
        <v>14.831249999999999</v>
      </c>
      <c r="N67" s="2">
        <f>IF(M67&lt;I67,M67,I67)</f>
        <v>14.831249999999999</v>
      </c>
      <c r="O67" s="12">
        <f ca="1">IF(N67&lt;I67,$U$1," ")</f>
        <v>45786</v>
      </c>
      <c r="P67" s="12">
        <f ca="1">IFERROR((O67+30)," ")</f>
        <v>45816</v>
      </c>
      <c r="Q67" s="2">
        <f ca="1">IF(O67=$U$1,N67,"0")*1.22</f>
        <v>18.094124999999998</v>
      </c>
    </row>
    <row r="68" spans="1:17" x14ac:dyDescent="0.25">
      <c r="A68" t="s">
        <v>6104</v>
      </c>
      <c r="B68" t="s">
        <v>11514</v>
      </c>
      <c r="C68">
        <v>14189</v>
      </c>
      <c r="D68">
        <v>16.79</v>
      </c>
      <c r="E68">
        <f>IFERROR(VLOOKUP(Table_ExternalData_15[[#This Row],[Id]],Rabati!B:C,2,0),0)</f>
        <v>25</v>
      </c>
      <c r="F68">
        <v>2</v>
      </c>
      <c r="G68" t="str">
        <f>VLOOKUP(Table_ExternalData_15[[#This Row],[Id]],'Blagovna izdelek'!A:C,3,0)</f>
        <v>White Shark</v>
      </c>
      <c r="H68">
        <f>Table_ExternalData_15[[#This Row],[Rabat]]*0.2</f>
        <v>5</v>
      </c>
      <c r="I68" s="2">
        <f>Table_ExternalData_15[[#This Row],[Price]]-(Table_ExternalData_15[[#This Row],[Price]]*Table_ExternalData_15[[#This Row],[BB rabat]])/100</f>
        <v>15.9505</v>
      </c>
      <c r="J68" s="2">
        <f>Table_ExternalData_15[[#This Row],[BB cena]]*Table_ExternalData_15[[#Headers],[1,22]]</f>
        <v>19.459609999999998</v>
      </c>
      <c r="K68" s="2">
        <f>Table_ExternalData_15[[#This Row],[Price]]*Table_ExternalData_15[[#Headers],[1,22]]</f>
        <v>20.483799999999999</v>
      </c>
      <c r="L68" s="7">
        <f>IF(G68="White Shark",E68*0.5,IF(G68="Sbox",E68*0.5,IF(G68="Tenda",E68*0.5,E68*0.2)))/100</f>
        <v>0.125</v>
      </c>
      <c r="M68" s="2">
        <f>Table_ExternalData_15[[#This Row],[Price]]-Table_ExternalData_15[[#This Row],[Price]]*Table_ExternalData_15[[#This Row],[extra popust]]</f>
        <v>14.69125</v>
      </c>
      <c r="N68" s="2">
        <f>IF(M68&lt;I68,M68,I68)</f>
        <v>14.69125</v>
      </c>
      <c r="O68" s="12">
        <f ca="1">IF(N68&lt;I68,$U$1," ")</f>
        <v>45786</v>
      </c>
      <c r="P68" s="12">
        <f ca="1">IFERROR((O68+30)," ")</f>
        <v>45816</v>
      </c>
      <c r="Q68" s="2">
        <f ca="1">IF(O68=$U$1,N68,"0")*1.22</f>
        <v>17.923324999999998</v>
      </c>
    </row>
    <row r="69" spans="1:17" x14ac:dyDescent="0.25">
      <c r="A69" t="s">
        <v>6166</v>
      </c>
      <c r="B69" t="s">
        <v>6165</v>
      </c>
      <c r="C69">
        <v>14244</v>
      </c>
      <c r="D69">
        <v>21.45</v>
      </c>
      <c r="E69">
        <f>IFERROR(VLOOKUP(Table_ExternalData_15[[#This Row],[Id]],Rabati!B:C,2,0),0)</f>
        <v>25</v>
      </c>
      <c r="F69">
        <v>21</v>
      </c>
      <c r="G69" t="str">
        <f>VLOOKUP(Table_ExternalData_15[[#This Row],[Id]],'Blagovna izdelek'!A:C,3,0)</f>
        <v>White Shark</v>
      </c>
      <c r="H69">
        <f>Table_ExternalData_15[[#This Row],[Rabat]]*0.2</f>
        <v>5</v>
      </c>
      <c r="I69" s="2">
        <f>Table_ExternalData_15[[#This Row],[Price]]-(Table_ExternalData_15[[#This Row],[Price]]*Table_ExternalData_15[[#This Row],[BB rabat]])/100</f>
        <v>20.377499999999998</v>
      </c>
      <c r="J69" s="2">
        <f>Table_ExternalData_15[[#This Row],[BB cena]]*Table_ExternalData_15[[#Headers],[1,22]]</f>
        <v>24.860549999999996</v>
      </c>
      <c r="K69" s="2">
        <f>Table_ExternalData_15[[#This Row],[Price]]*Table_ExternalData_15[[#Headers],[1,22]]</f>
        <v>26.168999999999997</v>
      </c>
      <c r="L69" s="7">
        <f>IF(G69="White Shark",E69*0.5,IF(G69="Sbox",E69*0.5,IF(G69="Tenda",E69*0.5,E69*0.2)))/100</f>
        <v>0.125</v>
      </c>
      <c r="M69" s="2">
        <f>Table_ExternalData_15[[#This Row],[Price]]-Table_ExternalData_15[[#This Row],[Price]]*Table_ExternalData_15[[#This Row],[extra popust]]</f>
        <v>18.768750000000001</v>
      </c>
      <c r="N69" s="2">
        <f>IF(M69&lt;I69,M69,I69)</f>
        <v>18.768750000000001</v>
      </c>
      <c r="O69" s="12">
        <f ca="1">IF(N69&lt;I69,$U$1," ")</f>
        <v>45786</v>
      </c>
      <c r="P69" s="12">
        <f ca="1">IFERROR((O69+30)," ")</f>
        <v>45816</v>
      </c>
      <c r="Q69" s="2">
        <f ca="1">IF(O69=$U$1,N69,"0")*1.22</f>
        <v>22.897874999999999</v>
      </c>
    </row>
    <row r="70" spans="1:17" x14ac:dyDescent="0.25">
      <c r="A70" t="s">
        <v>6168</v>
      </c>
      <c r="B70" t="s">
        <v>6167</v>
      </c>
      <c r="C70">
        <v>14246</v>
      </c>
      <c r="D70">
        <v>38.92</v>
      </c>
      <c r="E70">
        <f>IFERROR(VLOOKUP(Table_ExternalData_15[[#This Row],[Id]],Rabati!B:C,2,0),0)</f>
        <v>25</v>
      </c>
      <c r="F70">
        <v>0</v>
      </c>
      <c r="G70" t="str">
        <f>VLOOKUP(Table_ExternalData_15[[#This Row],[Id]],'Blagovna izdelek'!A:C,3,0)</f>
        <v>White Shark</v>
      </c>
      <c r="H70">
        <f>Table_ExternalData_15[[#This Row],[Rabat]]*0.2</f>
        <v>5</v>
      </c>
      <c r="I70" s="2">
        <f>Table_ExternalData_15[[#This Row],[Price]]-(Table_ExternalData_15[[#This Row],[Price]]*Table_ExternalData_15[[#This Row],[BB rabat]])/100</f>
        <v>36.974000000000004</v>
      </c>
      <c r="J70" s="2">
        <f>Table_ExternalData_15[[#This Row],[BB cena]]*Table_ExternalData_15[[#Headers],[1,22]]</f>
        <v>45.108280000000001</v>
      </c>
      <c r="K70" s="2">
        <f>Table_ExternalData_15[[#This Row],[Price]]*Table_ExternalData_15[[#Headers],[1,22]]</f>
        <v>47.482399999999998</v>
      </c>
      <c r="L70" s="7">
        <f>IF(G70="White Shark",E70*0.5,IF(G70="Sbox",E70*0.5,IF(G70="Tenda",E70*0.5,E70*0.2)))/100</f>
        <v>0.125</v>
      </c>
      <c r="M70" s="2">
        <f>Table_ExternalData_15[[#This Row],[Price]]-Table_ExternalData_15[[#This Row],[Price]]*Table_ExternalData_15[[#This Row],[extra popust]]</f>
        <v>34.055</v>
      </c>
      <c r="N70" s="2">
        <f>IF(M70&lt;I70,M70,I70)</f>
        <v>34.055</v>
      </c>
      <c r="O70" s="12">
        <f ca="1">IF(N70&lt;I70,$U$1," ")</f>
        <v>45786</v>
      </c>
      <c r="P70" s="12">
        <f ca="1">IFERROR((O70+30)," ")</f>
        <v>45816</v>
      </c>
      <c r="Q70" s="2">
        <f ca="1">IF(O70=$U$1,N70,"0")*1.22</f>
        <v>41.5471</v>
      </c>
    </row>
    <row r="71" spans="1:17" x14ac:dyDescent="0.25">
      <c r="A71" t="s">
        <v>6169</v>
      </c>
      <c r="B71" t="s">
        <v>11470</v>
      </c>
      <c r="C71">
        <v>14248</v>
      </c>
      <c r="D71">
        <v>16.38</v>
      </c>
      <c r="E71">
        <f>IFERROR(VLOOKUP(Table_ExternalData_15[[#This Row],[Id]],Rabati!B:C,2,0),0)</f>
        <v>25</v>
      </c>
      <c r="F71">
        <v>5</v>
      </c>
      <c r="G71" t="str">
        <f>VLOOKUP(Table_ExternalData_15[[#This Row],[Id]],'Blagovna izdelek'!A:C,3,0)</f>
        <v>White Shark</v>
      </c>
      <c r="H71">
        <f>Table_ExternalData_15[[#This Row],[Rabat]]*0.2</f>
        <v>5</v>
      </c>
      <c r="I71" s="2">
        <f>Table_ExternalData_15[[#This Row],[Price]]-(Table_ExternalData_15[[#This Row],[Price]]*Table_ExternalData_15[[#This Row],[BB rabat]])/100</f>
        <v>15.561</v>
      </c>
      <c r="J71" s="2">
        <f>Table_ExternalData_15[[#This Row],[BB cena]]*Table_ExternalData_15[[#Headers],[1,22]]</f>
        <v>18.98442</v>
      </c>
      <c r="K71" s="2">
        <f>Table_ExternalData_15[[#This Row],[Price]]*Table_ExternalData_15[[#Headers],[1,22]]</f>
        <v>19.983599999999999</v>
      </c>
      <c r="L71" s="7">
        <f>IF(G71="White Shark",E71*0.5,IF(G71="Sbox",E71*0.5,IF(G71="Tenda",E71*0.5,E71*0.2)))/100</f>
        <v>0.125</v>
      </c>
      <c r="M71" s="2">
        <f>Table_ExternalData_15[[#This Row],[Price]]-Table_ExternalData_15[[#This Row],[Price]]*Table_ExternalData_15[[#This Row],[extra popust]]</f>
        <v>14.3325</v>
      </c>
      <c r="N71" s="2">
        <f>IF(M71&lt;I71,M71,I71)</f>
        <v>14.3325</v>
      </c>
      <c r="O71" s="12">
        <f ca="1">IF(N71&lt;I71,$U$1," ")</f>
        <v>45786</v>
      </c>
      <c r="P71" s="12">
        <f ca="1">IFERROR((O71+30)," ")</f>
        <v>45816</v>
      </c>
      <c r="Q71" s="2">
        <f ca="1">IF(O71=$U$1,N71,"0")*1.22</f>
        <v>17.48565</v>
      </c>
    </row>
    <row r="72" spans="1:17" x14ac:dyDescent="0.25">
      <c r="A72" t="s">
        <v>6171</v>
      </c>
      <c r="B72" t="s">
        <v>6170</v>
      </c>
      <c r="C72">
        <v>14250</v>
      </c>
      <c r="D72">
        <v>25.6</v>
      </c>
      <c r="E72">
        <f>IFERROR(VLOOKUP(Table_ExternalData_15[[#This Row],[Id]],Rabati!B:C,2,0),0)</f>
        <v>25</v>
      </c>
      <c r="F72">
        <v>5</v>
      </c>
      <c r="G72" t="str">
        <f>VLOOKUP(Table_ExternalData_15[[#This Row],[Id]],'Blagovna izdelek'!A:C,3,0)</f>
        <v>White Shark</v>
      </c>
      <c r="H72">
        <f>Table_ExternalData_15[[#This Row],[Rabat]]*0.2</f>
        <v>5</v>
      </c>
      <c r="I72" s="2">
        <f>Table_ExternalData_15[[#This Row],[Price]]-(Table_ExternalData_15[[#This Row],[Price]]*Table_ExternalData_15[[#This Row],[BB rabat]])/100</f>
        <v>24.32</v>
      </c>
      <c r="J72" s="2">
        <f>Table_ExternalData_15[[#This Row],[BB cena]]*Table_ExternalData_15[[#Headers],[1,22]]</f>
        <v>29.670400000000001</v>
      </c>
      <c r="K72" s="2">
        <f>Table_ExternalData_15[[#This Row],[Price]]*Table_ExternalData_15[[#Headers],[1,22]]</f>
        <v>31.231999999999999</v>
      </c>
      <c r="L72" s="7">
        <f>IF(G72="White Shark",E72*0.5,IF(G72="Sbox",E72*0.5,IF(G72="Tenda",E72*0.5,E72*0.2)))/100</f>
        <v>0.125</v>
      </c>
      <c r="M72" s="2">
        <f>Table_ExternalData_15[[#This Row],[Price]]-Table_ExternalData_15[[#This Row],[Price]]*Table_ExternalData_15[[#This Row],[extra popust]]</f>
        <v>22.400000000000002</v>
      </c>
      <c r="N72" s="2">
        <f>IF(M72&lt;I72,M72,I72)</f>
        <v>22.400000000000002</v>
      </c>
      <c r="O72" s="12">
        <f ca="1">IF(N72&lt;I72,$U$1," ")</f>
        <v>45786</v>
      </c>
      <c r="P72" s="12">
        <f ca="1">IFERROR((O72+30)," ")</f>
        <v>45816</v>
      </c>
      <c r="Q72" s="2">
        <f ca="1">IF(O72=$U$1,N72,"0")*1.22</f>
        <v>27.328000000000003</v>
      </c>
    </row>
    <row r="73" spans="1:17" x14ac:dyDescent="0.25">
      <c r="A73" t="s">
        <v>6173</v>
      </c>
      <c r="B73" t="s">
        <v>6172</v>
      </c>
      <c r="C73">
        <v>14251</v>
      </c>
      <c r="D73">
        <v>31.95</v>
      </c>
      <c r="E73">
        <f>IFERROR(VLOOKUP(Table_ExternalData_15[[#This Row],[Id]],Rabati!B:C,2,0),0)</f>
        <v>25</v>
      </c>
      <c r="F73">
        <v>0</v>
      </c>
      <c r="G73" t="str">
        <f>VLOOKUP(Table_ExternalData_15[[#This Row],[Id]],'Blagovna izdelek'!A:C,3,0)</f>
        <v>White Shark</v>
      </c>
      <c r="H73">
        <f>Table_ExternalData_15[[#This Row],[Rabat]]*0.2</f>
        <v>5</v>
      </c>
      <c r="I73" s="2">
        <f>Table_ExternalData_15[[#This Row],[Price]]-(Table_ExternalData_15[[#This Row],[Price]]*Table_ExternalData_15[[#This Row],[BB rabat]])/100</f>
        <v>30.352499999999999</v>
      </c>
      <c r="J73" s="2">
        <f>Table_ExternalData_15[[#This Row],[BB cena]]*Table_ExternalData_15[[#Headers],[1,22]]</f>
        <v>37.030049999999996</v>
      </c>
      <c r="K73" s="2">
        <f>Table_ExternalData_15[[#This Row],[Price]]*Table_ExternalData_15[[#Headers],[1,22]]</f>
        <v>38.978999999999999</v>
      </c>
      <c r="L73" s="7">
        <f>IF(G73="White Shark",E73*0.5,IF(G73="Sbox",E73*0.5,IF(G73="Tenda",E73*0.5,E73*0.2)))/100</f>
        <v>0.125</v>
      </c>
      <c r="M73" s="2">
        <f>Table_ExternalData_15[[#This Row],[Price]]-Table_ExternalData_15[[#This Row],[Price]]*Table_ExternalData_15[[#This Row],[extra popust]]</f>
        <v>27.956250000000001</v>
      </c>
      <c r="N73" s="2">
        <f>IF(M73&lt;I73,M73,I73)</f>
        <v>27.956250000000001</v>
      </c>
      <c r="O73" s="12">
        <f ca="1">IF(N73&lt;I73,$U$1," ")</f>
        <v>45786</v>
      </c>
      <c r="P73" s="12">
        <f ca="1">IFERROR((O73+30)," ")</f>
        <v>45816</v>
      </c>
      <c r="Q73" s="2">
        <f ca="1">IF(O73=$U$1,N73,"0")*1.22</f>
        <v>34.106625000000001</v>
      </c>
    </row>
    <row r="74" spans="1:17" x14ac:dyDescent="0.25">
      <c r="A74" t="s">
        <v>6215</v>
      </c>
      <c r="B74" t="s">
        <v>6214</v>
      </c>
      <c r="C74">
        <v>14300</v>
      </c>
      <c r="D74">
        <v>93.98</v>
      </c>
      <c r="E74">
        <f>IFERROR(VLOOKUP(Table_ExternalData_15[[#This Row],[Id]],Rabati!B:C,2,0),0)</f>
        <v>25</v>
      </c>
      <c r="F74">
        <v>0</v>
      </c>
      <c r="G74" t="str">
        <f>VLOOKUP(Table_ExternalData_15[[#This Row],[Id]],'Blagovna izdelek'!A:C,3,0)</f>
        <v>White Shark</v>
      </c>
      <c r="H74">
        <f>Table_ExternalData_15[[#This Row],[Rabat]]*0.2</f>
        <v>5</v>
      </c>
      <c r="I74" s="2">
        <f>Table_ExternalData_15[[#This Row],[Price]]-(Table_ExternalData_15[[#This Row],[Price]]*Table_ExternalData_15[[#This Row],[BB rabat]])/100</f>
        <v>89.281000000000006</v>
      </c>
      <c r="J74" s="2">
        <f>Table_ExternalData_15[[#This Row],[BB cena]]*Table_ExternalData_15[[#Headers],[1,22]]</f>
        <v>108.92282</v>
      </c>
      <c r="K74" s="2">
        <f>Table_ExternalData_15[[#This Row],[Price]]*Table_ExternalData_15[[#Headers],[1,22]]</f>
        <v>114.65560000000001</v>
      </c>
      <c r="L74" s="7">
        <f>IF(G74="White Shark",E74*0.5,IF(G74="Sbox",E74*0.5,IF(G74="Tenda",E74*0.5,E74*0.2)))/100</f>
        <v>0.125</v>
      </c>
      <c r="M74" s="2">
        <f>Table_ExternalData_15[[#This Row],[Price]]-Table_ExternalData_15[[#This Row],[Price]]*Table_ExternalData_15[[#This Row],[extra popust]]</f>
        <v>82.232500000000002</v>
      </c>
      <c r="N74" s="2">
        <f>IF(M74&lt;I74,M74,I74)</f>
        <v>82.232500000000002</v>
      </c>
      <c r="O74" s="12">
        <f ca="1">IF(N74&lt;I74,$U$1," ")</f>
        <v>45786</v>
      </c>
      <c r="P74" s="12">
        <f ca="1">IFERROR((O74+30)," ")</f>
        <v>45816</v>
      </c>
      <c r="Q74" s="2">
        <f ca="1">IF(O74=$U$1,N74,"0")*1.22</f>
        <v>100.32365</v>
      </c>
    </row>
    <row r="75" spans="1:17" x14ac:dyDescent="0.25">
      <c r="A75" t="s">
        <v>6253</v>
      </c>
      <c r="B75" t="s">
        <v>6252</v>
      </c>
      <c r="C75">
        <v>14338</v>
      </c>
      <c r="D75">
        <v>108.1</v>
      </c>
      <c r="E75">
        <f>IFERROR(VLOOKUP(Table_ExternalData_15[[#This Row],[Id]],Rabati!B:C,2,0),0)</f>
        <v>5</v>
      </c>
      <c r="F75">
        <v>3</v>
      </c>
      <c r="G75" t="str">
        <f>VLOOKUP(Table_ExternalData_15[[#This Row],[Id]],'Blagovna izdelek'!A:C,3,0)</f>
        <v>White Shark</v>
      </c>
      <c r="H75">
        <f>Table_ExternalData_15[[#This Row],[Rabat]]*0.2</f>
        <v>1</v>
      </c>
      <c r="I75" s="2">
        <f>Table_ExternalData_15[[#This Row],[Price]]-(Table_ExternalData_15[[#This Row],[Price]]*Table_ExternalData_15[[#This Row],[BB rabat]])/100</f>
        <v>107.01899999999999</v>
      </c>
      <c r="J75" s="2">
        <f>Table_ExternalData_15[[#This Row],[BB cena]]*Table_ExternalData_15[[#Headers],[1,22]]</f>
        <v>130.56317999999999</v>
      </c>
      <c r="K75" s="2">
        <f>Table_ExternalData_15[[#This Row],[Price]]*Table_ExternalData_15[[#Headers],[1,22]]</f>
        <v>131.88199999999998</v>
      </c>
      <c r="L75" s="7">
        <f>IF(G75="White Shark",E75*0.5,IF(G75="Sbox",E75*0.5,IF(G75="Tenda",E75*0.5,E75*0.2)))/100</f>
        <v>2.5000000000000001E-2</v>
      </c>
      <c r="M75" s="2">
        <f>Table_ExternalData_15[[#This Row],[Price]]-Table_ExternalData_15[[#This Row],[Price]]*Table_ExternalData_15[[#This Row],[extra popust]]</f>
        <v>105.39749999999999</v>
      </c>
      <c r="N75" s="2">
        <f>IF(M75&lt;I75,M75,I75)</f>
        <v>105.39749999999999</v>
      </c>
      <c r="O75" s="12">
        <f ca="1">IF(N75&lt;I75,$U$1," ")</f>
        <v>45786</v>
      </c>
      <c r="P75" s="12">
        <f ca="1">IFERROR((O75+30)," ")</f>
        <v>45816</v>
      </c>
      <c r="Q75" s="2">
        <f ca="1">IF(O75=$U$1,N75,"0")*1.22</f>
        <v>128.58494999999999</v>
      </c>
    </row>
    <row r="76" spans="1:17" x14ac:dyDescent="0.25">
      <c r="A76" t="s">
        <v>6325</v>
      </c>
      <c r="B76" t="s">
        <v>6324</v>
      </c>
      <c r="C76">
        <v>14400</v>
      </c>
      <c r="D76">
        <v>136.11000000000001</v>
      </c>
      <c r="E76">
        <f>IFERROR(VLOOKUP(Table_ExternalData_15[[#This Row],[Id]],Rabati!B:C,2,0),0)</f>
        <v>5</v>
      </c>
      <c r="F76">
        <v>0</v>
      </c>
      <c r="G76" t="str">
        <f>VLOOKUP(Table_ExternalData_15[[#This Row],[Id]],'Blagovna izdelek'!A:C,3,0)</f>
        <v>White Shark</v>
      </c>
      <c r="H76">
        <f>Table_ExternalData_15[[#This Row],[Rabat]]*0.2</f>
        <v>1</v>
      </c>
      <c r="I76" s="2">
        <f>Table_ExternalData_15[[#This Row],[Price]]-(Table_ExternalData_15[[#This Row],[Price]]*Table_ExternalData_15[[#This Row],[BB rabat]])/100</f>
        <v>134.74890000000002</v>
      </c>
      <c r="J76" s="2">
        <f>Table_ExternalData_15[[#This Row],[BB cena]]*Table_ExternalData_15[[#Headers],[1,22]]</f>
        <v>164.39365800000002</v>
      </c>
      <c r="K76" s="2">
        <f>Table_ExternalData_15[[#This Row],[Price]]*Table_ExternalData_15[[#Headers],[1,22]]</f>
        <v>166.05420000000001</v>
      </c>
      <c r="L76" s="7">
        <f>IF(G76="White Shark",E76*0.5,IF(G76="Sbox",E76*0.5,IF(G76="Tenda",E76*0.5,E76*0.2)))/100</f>
        <v>2.5000000000000001E-2</v>
      </c>
      <c r="M76" s="2">
        <f>Table_ExternalData_15[[#This Row],[Price]]-Table_ExternalData_15[[#This Row],[Price]]*Table_ExternalData_15[[#This Row],[extra popust]]</f>
        <v>132.70725000000002</v>
      </c>
      <c r="N76" s="2">
        <f>IF(M76&lt;I76,M76,I76)</f>
        <v>132.70725000000002</v>
      </c>
      <c r="O76" s="12">
        <f ca="1">IF(N76&lt;I76,$U$1," ")</f>
        <v>45786</v>
      </c>
      <c r="P76" s="12">
        <f ca="1">IFERROR((O76+30)," ")</f>
        <v>45816</v>
      </c>
      <c r="Q76" s="2">
        <f ca="1">IF(O76=$U$1,N76,"0")*1.22</f>
        <v>161.90284500000001</v>
      </c>
    </row>
    <row r="77" spans="1:17" x14ac:dyDescent="0.25">
      <c r="A77" t="s">
        <v>6327</v>
      </c>
      <c r="B77" t="s">
        <v>6326</v>
      </c>
      <c r="C77">
        <v>14401</v>
      </c>
      <c r="D77">
        <v>146.53</v>
      </c>
      <c r="E77">
        <f>IFERROR(VLOOKUP(Table_ExternalData_15[[#This Row],[Id]],Rabati!B:C,2,0),0)</f>
        <v>5</v>
      </c>
      <c r="F77">
        <v>2</v>
      </c>
      <c r="G77" t="str">
        <f>VLOOKUP(Table_ExternalData_15[[#This Row],[Id]],'Blagovna izdelek'!A:C,3,0)</f>
        <v>White Shark</v>
      </c>
      <c r="H77">
        <f>Table_ExternalData_15[[#This Row],[Rabat]]*0.2</f>
        <v>1</v>
      </c>
      <c r="I77" s="2">
        <f>Table_ExternalData_15[[#This Row],[Price]]-(Table_ExternalData_15[[#This Row],[Price]]*Table_ExternalData_15[[#This Row],[BB rabat]])/100</f>
        <v>145.06469999999999</v>
      </c>
      <c r="J77" s="2">
        <f>Table_ExternalData_15[[#This Row],[BB cena]]*Table_ExternalData_15[[#Headers],[1,22]]</f>
        <v>176.97893399999998</v>
      </c>
      <c r="K77" s="2">
        <f>Table_ExternalData_15[[#This Row],[Price]]*Table_ExternalData_15[[#Headers],[1,22]]</f>
        <v>178.76660000000001</v>
      </c>
      <c r="L77" s="7">
        <f>IF(G77="White Shark",E77*0.5,IF(G77="Sbox",E77*0.5,IF(G77="Tenda",E77*0.5,E77*0.2)))/100</f>
        <v>2.5000000000000001E-2</v>
      </c>
      <c r="M77" s="2">
        <f>Table_ExternalData_15[[#This Row],[Price]]-Table_ExternalData_15[[#This Row],[Price]]*Table_ExternalData_15[[#This Row],[extra popust]]</f>
        <v>142.86675</v>
      </c>
      <c r="N77" s="2">
        <f>IF(M77&lt;I77,M77,I77)</f>
        <v>142.86675</v>
      </c>
      <c r="O77" s="12">
        <f ca="1">IF(N77&lt;I77,$U$1," ")</f>
        <v>45786</v>
      </c>
      <c r="P77" s="12">
        <f ca="1">IFERROR((O77+30)," ")</f>
        <v>45816</v>
      </c>
      <c r="Q77" s="2">
        <f ca="1">IF(O77=$U$1,N77,"0")*1.22</f>
        <v>174.29743499999998</v>
      </c>
    </row>
    <row r="78" spans="1:17" x14ac:dyDescent="0.25">
      <c r="A78" t="s">
        <v>6329</v>
      </c>
      <c r="B78" t="s">
        <v>6328</v>
      </c>
      <c r="C78">
        <v>14402</v>
      </c>
      <c r="D78">
        <v>188.5</v>
      </c>
      <c r="E78">
        <f>IFERROR(VLOOKUP(Table_ExternalData_15[[#This Row],[Id]],Rabati!B:C,2,0),0)</f>
        <v>5</v>
      </c>
      <c r="F78">
        <v>0</v>
      </c>
      <c r="G78" t="str">
        <f>VLOOKUP(Table_ExternalData_15[[#This Row],[Id]],'Blagovna izdelek'!A:C,3,0)</f>
        <v>White Shark</v>
      </c>
      <c r="H78">
        <f>Table_ExternalData_15[[#This Row],[Rabat]]*0.2</f>
        <v>1</v>
      </c>
      <c r="I78" s="2">
        <f>Table_ExternalData_15[[#This Row],[Price]]-(Table_ExternalData_15[[#This Row],[Price]]*Table_ExternalData_15[[#This Row],[BB rabat]])/100</f>
        <v>186.61500000000001</v>
      </c>
      <c r="J78" s="2">
        <f>Table_ExternalData_15[[#This Row],[BB cena]]*Table_ExternalData_15[[#Headers],[1,22]]</f>
        <v>227.6703</v>
      </c>
      <c r="K78" s="2">
        <f>Table_ExternalData_15[[#This Row],[Price]]*Table_ExternalData_15[[#Headers],[1,22]]</f>
        <v>229.97</v>
      </c>
      <c r="L78" s="7">
        <f>IF(G78="White Shark",E78*0.5,IF(G78="Sbox",E78*0.5,IF(G78="Tenda",E78*0.5,E78*0.2)))/100</f>
        <v>2.5000000000000001E-2</v>
      </c>
      <c r="M78" s="2">
        <f>Table_ExternalData_15[[#This Row],[Price]]-Table_ExternalData_15[[#This Row],[Price]]*Table_ExternalData_15[[#This Row],[extra popust]]</f>
        <v>183.78749999999999</v>
      </c>
      <c r="N78" s="2">
        <f>IF(M78&lt;I78,M78,I78)</f>
        <v>183.78749999999999</v>
      </c>
      <c r="O78" s="12">
        <f ca="1">IF(N78&lt;I78,$U$1," ")</f>
        <v>45786</v>
      </c>
      <c r="P78" s="12">
        <f ca="1">IFERROR((O78+30)," ")</f>
        <v>45816</v>
      </c>
      <c r="Q78" s="2">
        <f ca="1">IF(O78=$U$1,N78,"0")*1.22</f>
        <v>224.22074999999998</v>
      </c>
    </row>
    <row r="79" spans="1:17" x14ac:dyDescent="0.25">
      <c r="A79" t="s">
        <v>6331</v>
      </c>
      <c r="B79" t="s">
        <v>6330</v>
      </c>
      <c r="C79">
        <v>14403</v>
      </c>
      <c r="D79">
        <v>149.91999999999999</v>
      </c>
      <c r="E79">
        <f>IFERROR(VLOOKUP(Table_ExternalData_15[[#This Row],[Id]],Rabati!B:C,2,0),0)</f>
        <v>5</v>
      </c>
      <c r="F79">
        <v>0</v>
      </c>
      <c r="G79" t="str">
        <f>VLOOKUP(Table_ExternalData_15[[#This Row],[Id]],'Blagovna izdelek'!A:C,3,0)</f>
        <v>White Shark</v>
      </c>
      <c r="H79">
        <f>Table_ExternalData_15[[#This Row],[Rabat]]*0.2</f>
        <v>1</v>
      </c>
      <c r="I79" s="2">
        <f>Table_ExternalData_15[[#This Row],[Price]]-(Table_ExternalData_15[[#This Row],[Price]]*Table_ExternalData_15[[#This Row],[BB rabat]])/100</f>
        <v>148.42079999999999</v>
      </c>
      <c r="J79" s="2">
        <f>Table_ExternalData_15[[#This Row],[BB cena]]*Table_ExternalData_15[[#Headers],[1,22]]</f>
        <v>181.07337599999997</v>
      </c>
      <c r="K79" s="2">
        <f>Table_ExternalData_15[[#This Row],[Price]]*Table_ExternalData_15[[#Headers],[1,22]]</f>
        <v>182.90239999999997</v>
      </c>
      <c r="L79" s="7">
        <f>IF(G79="White Shark",E79*0.5,IF(G79="Sbox",E79*0.5,IF(G79="Tenda",E79*0.5,E79*0.2)))/100</f>
        <v>2.5000000000000001E-2</v>
      </c>
      <c r="M79" s="2">
        <f>Table_ExternalData_15[[#This Row],[Price]]-Table_ExternalData_15[[#This Row],[Price]]*Table_ExternalData_15[[#This Row],[extra popust]]</f>
        <v>146.172</v>
      </c>
      <c r="N79" s="2">
        <f>IF(M79&lt;I79,M79,I79)</f>
        <v>146.172</v>
      </c>
      <c r="O79" s="12">
        <f ca="1">IF(N79&lt;I79,$U$1," ")</f>
        <v>45786</v>
      </c>
      <c r="P79" s="12">
        <f ca="1">IFERROR((O79+30)," ")</f>
        <v>45816</v>
      </c>
      <c r="Q79" s="2">
        <f ca="1">IF(O79=$U$1,N79,"0")*1.22</f>
        <v>178.32983999999999</v>
      </c>
    </row>
    <row r="80" spans="1:17" x14ac:dyDescent="0.25">
      <c r="A80" t="s">
        <v>6450</v>
      </c>
      <c r="B80" t="s">
        <v>11471</v>
      </c>
      <c r="C80">
        <v>14520</v>
      </c>
      <c r="D80">
        <v>29.95</v>
      </c>
      <c r="E80">
        <f>IFERROR(VLOOKUP(Table_ExternalData_15[[#This Row],[Id]],Rabati!B:C,2,0),0)</f>
        <v>0</v>
      </c>
      <c r="F80">
        <v>0</v>
      </c>
      <c r="G80" t="str">
        <f>VLOOKUP(Table_ExternalData_15[[#This Row],[Id]],'Blagovna izdelek'!A:C,3,0)</f>
        <v>White Shark</v>
      </c>
      <c r="H80">
        <f>Table_ExternalData_15[[#This Row],[Rabat]]*0.2</f>
        <v>0</v>
      </c>
      <c r="I80" s="2">
        <f>Table_ExternalData_15[[#This Row],[Price]]-(Table_ExternalData_15[[#This Row],[Price]]*Table_ExternalData_15[[#This Row],[BB rabat]])/100</f>
        <v>29.95</v>
      </c>
      <c r="J80" s="2">
        <f>Table_ExternalData_15[[#This Row],[BB cena]]*Table_ExternalData_15[[#Headers],[1,22]]</f>
        <v>36.539000000000001</v>
      </c>
      <c r="K80" s="2">
        <f>Table_ExternalData_15[[#This Row],[Price]]*Table_ExternalData_15[[#Headers],[1,22]]</f>
        <v>36.539000000000001</v>
      </c>
      <c r="L80" s="7">
        <f>IF(G80="White Shark",E80*0.5,IF(G80="Sbox",E80*0.5,IF(G80="Tenda",E80*0.5,E80*0.2)))/100</f>
        <v>0</v>
      </c>
      <c r="M80" s="2">
        <f>Table_ExternalData_15[[#This Row],[Price]]-Table_ExternalData_15[[#This Row],[Price]]*Table_ExternalData_15[[#This Row],[extra popust]]</f>
        <v>29.95</v>
      </c>
      <c r="N80" s="2">
        <f>IF(M80&lt;I80,M80,I80)</f>
        <v>29.95</v>
      </c>
      <c r="O80" s="12" t="str">
        <f>IF(N80&lt;I80,$U$1," ")</f>
        <v xml:space="preserve"> </v>
      </c>
      <c r="P80" s="12" t="str">
        <f>IFERROR((O80+30)," ")</f>
        <v xml:space="preserve"> </v>
      </c>
      <c r="Q80" s="2">
        <f ca="1">IF(O80=$U$1,N80,"0")*1.22</f>
        <v>0</v>
      </c>
    </row>
    <row r="81" spans="1:17" x14ac:dyDescent="0.25">
      <c r="A81" t="s">
        <v>6451</v>
      </c>
      <c r="B81" t="s">
        <v>11472</v>
      </c>
      <c r="C81">
        <v>14521</v>
      </c>
      <c r="D81">
        <v>45.95</v>
      </c>
      <c r="E81">
        <f>IFERROR(VLOOKUP(Table_ExternalData_15[[#This Row],[Id]],Rabati!B:C,2,0),0)</f>
        <v>25</v>
      </c>
      <c r="F81">
        <v>0</v>
      </c>
      <c r="G81" t="str">
        <f>VLOOKUP(Table_ExternalData_15[[#This Row],[Id]],'Blagovna izdelek'!A:C,3,0)</f>
        <v>White Shark</v>
      </c>
      <c r="H81">
        <f>Table_ExternalData_15[[#This Row],[Rabat]]*0.2</f>
        <v>5</v>
      </c>
      <c r="I81" s="2">
        <f>Table_ExternalData_15[[#This Row],[Price]]-(Table_ExternalData_15[[#This Row],[Price]]*Table_ExternalData_15[[#This Row],[BB rabat]])/100</f>
        <v>43.652500000000003</v>
      </c>
      <c r="J81" s="2">
        <f>Table_ExternalData_15[[#This Row],[BB cena]]*Table_ExternalData_15[[#Headers],[1,22]]</f>
        <v>53.256050000000002</v>
      </c>
      <c r="K81" s="2">
        <f>Table_ExternalData_15[[#This Row],[Price]]*Table_ExternalData_15[[#Headers],[1,22]]</f>
        <v>56.059000000000005</v>
      </c>
      <c r="L81" s="7">
        <f>IF(G81="White Shark",E81*0.5,IF(G81="Sbox",E81*0.5,IF(G81="Tenda",E81*0.5,E81*0.2)))/100</f>
        <v>0.125</v>
      </c>
      <c r="M81" s="2">
        <f>Table_ExternalData_15[[#This Row],[Price]]-Table_ExternalData_15[[#This Row],[Price]]*Table_ExternalData_15[[#This Row],[extra popust]]</f>
        <v>40.206250000000004</v>
      </c>
      <c r="N81" s="2">
        <f>IF(M81&lt;I81,M81,I81)</f>
        <v>40.206250000000004</v>
      </c>
      <c r="O81" s="12">
        <f ca="1">IF(N81&lt;I81,$U$1," ")</f>
        <v>45786</v>
      </c>
      <c r="P81" s="12">
        <f ca="1">IFERROR((O81+30)," ")</f>
        <v>45816</v>
      </c>
      <c r="Q81" s="2">
        <f ca="1">IF(O81=$U$1,N81,"0")*1.22</f>
        <v>49.051625000000001</v>
      </c>
    </row>
    <row r="82" spans="1:17" x14ac:dyDescent="0.25">
      <c r="A82" t="s">
        <v>6713</v>
      </c>
      <c r="B82" t="s">
        <v>11116</v>
      </c>
      <c r="C82">
        <v>14725</v>
      </c>
      <c r="D82">
        <v>17.149999999999999</v>
      </c>
      <c r="E82">
        <f>IFERROR(VLOOKUP(Table_ExternalData_15[[#This Row],[Id]],Rabati!B:C,2,0),0)</f>
        <v>100</v>
      </c>
      <c r="F82">
        <v>0</v>
      </c>
      <c r="G82" t="str">
        <f>VLOOKUP(Table_ExternalData_15[[#This Row],[Id]],'Blagovna izdelek'!A:C,3,0)</f>
        <v>White Shark</v>
      </c>
      <c r="H82">
        <f>Table_ExternalData_15[[#This Row],[Rabat]]*0.2</f>
        <v>20</v>
      </c>
      <c r="I82" s="2">
        <f>Table_ExternalData_15[[#This Row],[Price]]-(Table_ExternalData_15[[#This Row],[Price]]*Table_ExternalData_15[[#This Row],[BB rabat]])/100</f>
        <v>13.719999999999999</v>
      </c>
      <c r="J82" s="2">
        <f>Table_ExternalData_15[[#This Row],[BB cena]]*Table_ExternalData_15[[#Headers],[1,22]]</f>
        <v>16.738399999999999</v>
      </c>
      <c r="K82" s="2">
        <f>Table_ExternalData_15[[#This Row],[Price]]*Table_ExternalData_15[[#Headers],[1,22]]</f>
        <v>20.922999999999998</v>
      </c>
      <c r="L82" s="7">
        <f>IF(G82="White Shark",E82*0.5,IF(G82="Sbox",E82*0.5,IF(G82="Tenda",E82*0.5,E82*0.2)))/100</f>
        <v>0.5</v>
      </c>
      <c r="M82" s="2">
        <f>Table_ExternalData_15[[#This Row],[Price]]-Table_ExternalData_15[[#This Row],[Price]]*Table_ExternalData_15[[#This Row],[extra popust]]</f>
        <v>8.5749999999999993</v>
      </c>
      <c r="N82" s="2">
        <f>IF(M82&lt;I82,M82,I82)</f>
        <v>8.5749999999999993</v>
      </c>
      <c r="O82" s="12">
        <f ca="1">IF(N82&lt;I82,$U$1," ")</f>
        <v>45786</v>
      </c>
      <c r="P82" s="12">
        <f ca="1">IFERROR((O82+30)," ")</f>
        <v>45816</v>
      </c>
      <c r="Q82" s="2">
        <f ca="1">IF(O82=$U$1,N82,"0")*1.22</f>
        <v>10.461499999999999</v>
      </c>
    </row>
    <row r="83" spans="1:17" x14ac:dyDescent="0.25">
      <c r="A83" t="s">
        <v>6748</v>
      </c>
      <c r="B83" t="s">
        <v>6747</v>
      </c>
      <c r="C83">
        <v>14752</v>
      </c>
      <c r="D83">
        <v>12.75</v>
      </c>
      <c r="E83">
        <f>IFERROR(VLOOKUP(Table_ExternalData_15[[#This Row],[Id]],Rabati!B:C,2,0),0)</f>
        <v>25</v>
      </c>
      <c r="F83">
        <v>4</v>
      </c>
      <c r="G83" t="str">
        <f>VLOOKUP(Table_ExternalData_15[[#This Row],[Id]],'Blagovna izdelek'!A:C,3,0)</f>
        <v>White Shark</v>
      </c>
      <c r="H83">
        <f>Table_ExternalData_15[[#This Row],[Rabat]]*0.2</f>
        <v>5</v>
      </c>
      <c r="I83" s="2">
        <f>Table_ExternalData_15[[#This Row],[Price]]-(Table_ExternalData_15[[#This Row],[Price]]*Table_ExternalData_15[[#This Row],[BB rabat]])/100</f>
        <v>12.112500000000001</v>
      </c>
      <c r="J83" s="2">
        <f>Table_ExternalData_15[[#This Row],[BB cena]]*Table_ExternalData_15[[#Headers],[1,22]]</f>
        <v>14.77725</v>
      </c>
      <c r="K83" s="2">
        <f>Table_ExternalData_15[[#This Row],[Price]]*Table_ExternalData_15[[#Headers],[1,22]]</f>
        <v>15.555</v>
      </c>
      <c r="L83" s="7">
        <f>IF(G83="White Shark",E83*0.5,IF(G83="Sbox",E83*0.5,IF(G83="Tenda",E83*0.5,E83*0.2)))/100</f>
        <v>0.125</v>
      </c>
      <c r="M83" s="2">
        <f>Table_ExternalData_15[[#This Row],[Price]]-Table_ExternalData_15[[#This Row],[Price]]*Table_ExternalData_15[[#This Row],[extra popust]]</f>
        <v>11.15625</v>
      </c>
      <c r="N83" s="2">
        <f>IF(M83&lt;I83,M83,I83)</f>
        <v>11.15625</v>
      </c>
      <c r="O83" s="12">
        <f ca="1">IF(N83&lt;I83,$U$1," ")</f>
        <v>45786</v>
      </c>
      <c r="P83" s="12">
        <f ca="1">IFERROR((O83+30)," ")</f>
        <v>45816</v>
      </c>
      <c r="Q83" s="2">
        <f ca="1">IF(O83=$U$1,N83,"0")*1.22</f>
        <v>13.610624999999999</v>
      </c>
    </row>
    <row r="84" spans="1:17" x14ac:dyDescent="0.25">
      <c r="A84" t="s">
        <v>6810</v>
      </c>
      <c r="B84" t="s">
        <v>6809</v>
      </c>
      <c r="C84">
        <v>14796</v>
      </c>
      <c r="D84">
        <v>38.92</v>
      </c>
      <c r="E84">
        <f>IFERROR(VLOOKUP(Table_ExternalData_15[[#This Row],[Id]],Rabati!B:C,2,0),0)</f>
        <v>25</v>
      </c>
      <c r="F84">
        <v>0</v>
      </c>
      <c r="G84" t="str">
        <f>VLOOKUP(Table_ExternalData_15[[#This Row],[Id]],'Blagovna izdelek'!A:C,3,0)</f>
        <v>White Shark</v>
      </c>
      <c r="H84">
        <f>Table_ExternalData_15[[#This Row],[Rabat]]*0.2</f>
        <v>5</v>
      </c>
      <c r="I84" s="2">
        <f>Table_ExternalData_15[[#This Row],[Price]]-(Table_ExternalData_15[[#This Row],[Price]]*Table_ExternalData_15[[#This Row],[BB rabat]])/100</f>
        <v>36.974000000000004</v>
      </c>
      <c r="J84" s="2">
        <f>Table_ExternalData_15[[#This Row],[BB cena]]*Table_ExternalData_15[[#Headers],[1,22]]</f>
        <v>45.108280000000001</v>
      </c>
      <c r="K84" s="2">
        <f>Table_ExternalData_15[[#This Row],[Price]]*Table_ExternalData_15[[#Headers],[1,22]]</f>
        <v>47.482399999999998</v>
      </c>
      <c r="L84" s="7">
        <f>IF(G84="White Shark",E84*0.5,IF(G84="Sbox",E84*0.5,IF(G84="Tenda",E84*0.5,E84*0.2)))/100</f>
        <v>0.125</v>
      </c>
      <c r="M84" s="2">
        <f>Table_ExternalData_15[[#This Row],[Price]]-Table_ExternalData_15[[#This Row],[Price]]*Table_ExternalData_15[[#This Row],[extra popust]]</f>
        <v>34.055</v>
      </c>
      <c r="N84" s="2">
        <f>IF(M84&lt;I84,M84,I84)</f>
        <v>34.055</v>
      </c>
      <c r="O84" s="12">
        <f ca="1">IF(N84&lt;I84,$U$1," ")</f>
        <v>45786</v>
      </c>
      <c r="P84" s="12">
        <f ca="1">IFERROR((O84+30)," ")</f>
        <v>45816</v>
      </c>
      <c r="Q84" s="2">
        <f ca="1">IF(O84=$U$1,N84,"0")*1.22</f>
        <v>41.5471</v>
      </c>
    </row>
    <row r="85" spans="1:17" x14ac:dyDescent="0.25">
      <c r="A85" t="s">
        <v>6812</v>
      </c>
      <c r="B85" t="s">
        <v>6811</v>
      </c>
      <c r="C85">
        <v>14797</v>
      </c>
      <c r="D85">
        <v>39.21</v>
      </c>
      <c r="E85">
        <f>IFERROR(VLOOKUP(Table_ExternalData_15[[#This Row],[Id]],Rabati!B:C,2,0),0)</f>
        <v>25</v>
      </c>
      <c r="F85">
        <v>0</v>
      </c>
      <c r="G85" t="str">
        <f>VLOOKUP(Table_ExternalData_15[[#This Row],[Id]],'Blagovna izdelek'!A:C,3,0)</f>
        <v>White Shark</v>
      </c>
      <c r="H85">
        <f>Table_ExternalData_15[[#This Row],[Rabat]]*0.2</f>
        <v>5</v>
      </c>
      <c r="I85" s="2">
        <f>Table_ExternalData_15[[#This Row],[Price]]-(Table_ExternalData_15[[#This Row],[Price]]*Table_ExternalData_15[[#This Row],[BB rabat]])/100</f>
        <v>37.249499999999998</v>
      </c>
      <c r="J85" s="2">
        <f>Table_ExternalData_15[[#This Row],[BB cena]]*Table_ExternalData_15[[#Headers],[1,22]]</f>
        <v>45.444389999999999</v>
      </c>
      <c r="K85" s="2">
        <f>Table_ExternalData_15[[#This Row],[Price]]*Table_ExternalData_15[[#Headers],[1,22]]</f>
        <v>47.836199999999998</v>
      </c>
      <c r="L85" s="7">
        <f>IF(G85="White Shark",E85*0.5,IF(G85="Sbox",E85*0.5,IF(G85="Tenda",E85*0.5,E85*0.2)))/100</f>
        <v>0.125</v>
      </c>
      <c r="M85" s="2">
        <f>Table_ExternalData_15[[#This Row],[Price]]-Table_ExternalData_15[[#This Row],[Price]]*Table_ExternalData_15[[#This Row],[extra popust]]</f>
        <v>34.308750000000003</v>
      </c>
      <c r="N85" s="2">
        <f>IF(M85&lt;I85,M85,I85)</f>
        <v>34.308750000000003</v>
      </c>
      <c r="O85" s="12">
        <f ca="1">IF(N85&lt;I85,$U$1," ")</f>
        <v>45786</v>
      </c>
      <c r="P85" s="12">
        <f ca="1">IFERROR((O85+30)," ")</f>
        <v>45816</v>
      </c>
      <c r="Q85" s="2">
        <f ca="1">IF(O85=$U$1,N85,"0")*1.22</f>
        <v>41.856675000000003</v>
      </c>
    </row>
    <row r="86" spans="1:17" x14ac:dyDescent="0.25">
      <c r="A86" t="s">
        <v>6814</v>
      </c>
      <c r="B86" t="s">
        <v>6813</v>
      </c>
      <c r="C86">
        <v>14798</v>
      </c>
      <c r="D86">
        <v>34.24</v>
      </c>
      <c r="E86">
        <f>IFERROR(VLOOKUP(Table_ExternalData_15[[#This Row],[Id]],Rabati!B:C,2,0),0)</f>
        <v>25</v>
      </c>
      <c r="F86">
        <v>0</v>
      </c>
      <c r="G86" t="str">
        <f>VLOOKUP(Table_ExternalData_15[[#This Row],[Id]],'Blagovna izdelek'!A:C,3,0)</f>
        <v>White Shark</v>
      </c>
      <c r="H86">
        <f>Table_ExternalData_15[[#This Row],[Rabat]]*0.2</f>
        <v>5</v>
      </c>
      <c r="I86" s="2">
        <f>Table_ExternalData_15[[#This Row],[Price]]-(Table_ExternalData_15[[#This Row],[Price]]*Table_ExternalData_15[[#This Row],[BB rabat]])/100</f>
        <v>32.527999999999999</v>
      </c>
      <c r="J86" s="2">
        <f>Table_ExternalData_15[[#This Row],[BB cena]]*Table_ExternalData_15[[#Headers],[1,22]]</f>
        <v>39.684159999999999</v>
      </c>
      <c r="K86" s="2">
        <f>Table_ExternalData_15[[#This Row],[Price]]*Table_ExternalData_15[[#Headers],[1,22]]</f>
        <v>41.772800000000004</v>
      </c>
      <c r="L86" s="7">
        <f>IF(G86="White Shark",E86*0.5,IF(G86="Sbox",E86*0.5,IF(G86="Tenda",E86*0.5,E86*0.2)))/100</f>
        <v>0.125</v>
      </c>
      <c r="M86" s="2">
        <f>Table_ExternalData_15[[#This Row],[Price]]-Table_ExternalData_15[[#This Row],[Price]]*Table_ExternalData_15[[#This Row],[extra popust]]</f>
        <v>29.96</v>
      </c>
      <c r="N86" s="2">
        <f>IF(M86&lt;I86,M86,I86)</f>
        <v>29.96</v>
      </c>
      <c r="O86" s="12">
        <f ca="1">IF(N86&lt;I86,$U$1," ")</f>
        <v>45786</v>
      </c>
      <c r="P86" s="12">
        <f ca="1">IFERROR((O86+30)," ")</f>
        <v>45816</v>
      </c>
      <c r="Q86" s="2">
        <f ca="1">IF(O86=$U$1,N86,"0")*1.22</f>
        <v>36.551200000000001</v>
      </c>
    </row>
    <row r="87" spans="1:17" x14ac:dyDescent="0.25">
      <c r="A87" t="s">
        <v>6844</v>
      </c>
      <c r="B87" t="s">
        <v>6843</v>
      </c>
      <c r="C87">
        <v>14829</v>
      </c>
      <c r="D87">
        <v>10.52</v>
      </c>
      <c r="E87">
        <f>IFERROR(VLOOKUP(Table_ExternalData_15[[#This Row],[Id]],Rabati!B:C,2,0),0)</f>
        <v>25</v>
      </c>
      <c r="F87">
        <v>0</v>
      </c>
      <c r="G87" t="str">
        <f>VLOOKUP(Table_ExternalData_15[[#This Row],[Id]],'Blagovna izdelek'!A:C,3,0)</f>
        <v>White Shark</v>
      </c>
      <c r="H87">
        <f>Table_ExternalData_15[[#This Row],[Rabat]]*0.2</f>
        <v>5</v>
      </c>
      <c r="I87" s="2">
        <f>Table_ExternalData_15[[#This Row],[Price]]-(Table_ExternalData_15[[#This Row],[Price]]*Table_ExternalData_15[[#This Row],[BB rabat]])/100</f>
        <v>9.9939999999999998</v>
      </c>
      <c r="J87" s="2">
        <f>Table_ExternalData_15[[#This Row],[BB cena]]*Table_ExternalData_15[[#Headers],[1,22]]</f>
        <v>12.192679999999999</v>
      </c>
      <c r="K87" s="2">
        <f>Table_ExternalData_15[[#This Row],[Price]]*Table_ExternalData_15[[#Headers],[1,22]]</f>
        <v>12.834399999999999</v>
      </c>
      <c r="L87" s="7">
        <f>IF(G87="White Shark",E87*0.5,IF(G87="Sbox",E87*0.5,IF(G87="Tenda",E87*0.5,E87*0.2)))/100</f>
        <v>0.125</v>
      </c>
      <c r="M87" s="2">
        <f>Table_ExternalData_15[[#This Row],[Price]]-Table_ExternalData_15[[#This Row],[Price]]*Table_ExternalData_15[[#This Row],[extra popust]]</f>
        <v>9.2050000000000001</v>
      </c>
      <c r="N87" s="2">
        <f>IF(M87&lt;I87,M87,I87)</f>
        <v>9.2050000000000001</v>
      </c>
      <c r="O87" s="12">
        <f ca="1">IF(N87&lt;I87,$U$1," ")</f>
        <v>45786</v>
      </c>
      <c r="P87" s="12">
        <f ca="1">IFERROR((O87+30)," ")</f>
        <v>45816</v>
      </c>
      <c r="Q87" s="2">
        <f ca="1">IF(O87=$U$1,N87,"0")*1.22</f>
        <v>11.2301</v>
      </c>
    </row>
    <row r="88" spans="1:17" x14ac:dyDescent="0.25">
      <c r="A88" t="s">
        <v>6846</v>
      </c>
      <c r="B88" t="s">
        <v>6845</v>
      </c>
      <c r="C88">
        <v>14830</v>
      </c>
      <c r="D88">
        <v>6.5</v>
      </c>
      <c r="E88">
        <f>IFERROR(VLOOKUP(Table_ExternalData_15[[#This Row],[Id]],Rabati!B:C,2,0),0)</f>
        <v>0</v>
      </c>
      <c r="F88">
        <v>0</v>
      </c>
      <c r="G88" t="str">
        <f>VLOOKUP(Table_ExternalData_15[[#This Row],[Id]],'Blagovna izdelek'!A:C,3,0)</f>
        <v>White Shark</v>
      </c>
      <c r="H88">
        <f>Table_ExternalData_15[[#This Row],[Rabat]]*0.2</f>
        <v>0</v>
      </c>
      <c r="I88" s="2">
        <f>Table_ExternalData_15[[#This Row],[Price]]-(Table_ExternalData_15[[#This Row],[Price]]*Table_ExternalData_15[[#This Row],[BB rabat]])/100</f>
        <v>6.5</v>
      </c>
      <c r="J88" s="2">
        <f>Table_ExternalData_15[[#This Row],[BB cena]]*Table_ExternalData_15[[#Headers],[1,22]]</f>
        <v>7.93</v>
      </c>
      <c r="K88" s="2">
        <f>Table_ExternalData_15[[#This Row],[Price]]*Table_ExternalData_15[[#Headers],[1,22]]</f>
        <v>7.93</v>
      </c>
      <c r="L88" s="7">
        <f>IF(G88="White Shark",E88*0.5,IF(G88="Sbox",E88*0.5,IF(G88="Tenda",E88*0.5,E88*0.2)))/100</f>
        <v>0</v>
      </c>
      <c r="M88" s="2">
        <f>Table_ExternalData_15[[#This Row],[Price]]-Table_ExternalData_15[[#This Row],[Price]]*Table_ExternalData_15[[#This Row],[extra popust]]</f>
        <v>6.5</v>
      </c>
      <c r="N88" s="2">
        <f>IF(M88&lt;I88,M88,I88)</f>
        <v>6.5</v>
      </c>
      <c r="O88" s="12" t="str">
        <f>IF(N88&lt;I88,$U$1," ")</f>
        <v xml:space="preserve"> </v>
      </c>
      <c r="P88" s="12" t="str">
        <f>IFERROR((O88+30)," ")</f>
        <v xml:space="preserve"> </v>
      </c>
      <c r="Q88" s="2">
        <f ca="1">IF(O88=$U$1,N88,"0")*1.22</f>
        <v>0</v>
      </c>
    </row>
    <row r="89" spans="1:17" x14ac:dyDescent="0.25">
      <c r="A89" t="s">
        <v>6847</v>
      </c>
      <c r="B89" t="s">
        <v>12112</v>
      </c>
      <c r="C89">
        <v>14832</v>
      </c>
      <c r="D89">
        <v>18.95</v>
      </c>
      <c r="E89">
        <f>IFERROR(VLOOKUP(Table_ExternalData_15[[#This Row],[Id]],Rabati!B:C,2,0),0)</f>
        <v>25</v>
      </c>
      <c r="F89">
        <v>0</v>
      </c>
      <c r="G89" t="str">
        <f>VLOOKUP(Table_ExternalData_15[[#This Row],[Id]],'Blagovna izdelek'!A:C,3,0)</f>
        <v>White Shark</v>
      </c>
      <c r="H89">
        <f>Table_ExternalData_15[[#This Row],[Rabat]]*0.2</f>
        <v>5</v>
      </c>
      <c r="I89" s="2">
        <f>Table_ExternalData_15[[#This Row],[Price]]-(Table_ExternalData_15[[#This Row],[Price]]*Table_ExternalData_15[[#This Row],[BB rabat]])/100</f>
        <v>18.002499999999998</v>
      </c>
      <c r="J89" s="2">
        <f>Table_ExternalData_15[[#This Row],[BB cena]]*Table_ExternalData_15[[#Headers],[1,22]]</f>
        <v>21.963049999999996</v>
      </c>
      <c r="K89" s="2">
        <f>Table_ExternalData_15[[#This Row],[Price]]*Table_ExternalData_15[[#Headers],[1,22]]</f>
        <v>23.119</v>
      </c>
      <c r="L89" s="7">
        <f>IF(G89="White Shark",E89*0.5,IF(G89="Sbox",E89*0.5,IF(G89="Tenda",E89*0.5,E89*0.2)))/100</f>
        <v>0.125</v>
      </c>
      <c r="M89" s="2">
        <f>Table_ExternalData_15[[#This Row],[Price]]-Table_ExternalData_15[[#This Row],[Price]]*Table_ExternalData_15[[#This Row],[extra popust]]</f>
        <v>16.581250000000001</v>
      </c>
      <c r="N89" s="2">
        <f>IF(M89&lt;I89,M89,I89)</f>
        <v>16.581250000000001</v>
      </c>
      <c r="O89" s="12">
        <f ca="1">IF(N89&lt;I89,$U$1," ")</f>
        <v>45786</v>
      </c>
      <c r="P89" s="12">
        <f ca="1">IFERROR((O89+30)," ")</f>
        <v>45816</v>
      </c>
      <c r="Q89" s="2">
        <f ca="1">IF(O89=$U$1,N89,"0")*1.22</f>
        <v>20.229125</v>
      </c>
    </row>
    <row r="90" spans="1:17" x14ac:dyDescent="0.25">
      <c r="A90" t="s">
        <v>6849</v>
      </c>
      <c r="B90" t="s">
        <v>6848</v>
      </c>
      <c r="C90">
        <v>14833</v>
      </c>
      <c r="D90">
        <v>36.4</v>
      </c>
      <c r="E90">
        <f>IFERROR(VLOOKUP(Table_ExternalData_15[[#This Row],[Id]],Rabati!B:C,2,0),0)</f>
        <v>25</v>
      </c>
      <c r="F90">
        <v>9</v>
      </c>
      <c r="G90" t="str">
        <f>VLOOKUP(Table_ExternalData_15[[#This Row],[Id]],'Blagovna izdelek'!A:C,3,0)</f>
        <v>White Shark</v>
      </c>
      <c r="H90">
        <f>Table_ExternalData_15[[#This Row],[Rabat]]*0.2</f>
        <v>5</v>
      </c>
      <c r="I90" s="2">
        <f>Table_ExternalData_15[[#This Row],[Price]]-(Table_ExternalData_15[[#This Row],[Price]]*Table_ExternalData_15[[#This Row],[BB rabat]])/100</f>
        <v>34.58</v>
      </c>
      <c r="J90" s="2">
        <f>Table_ExternalData_15[[#This Row],[BB cena]]*Table_ExternalData_15[[#Headers],[1,22]]</f>
        <v>42.187599999999996</v>
      </c>
      <c r="K90" s="2">
        <f>Table_ExternalData_15[[#This Row],[Price]]*Table_ExternalData_15[[#Headers],[1,22]]</f>
        <v>44.407999999999994</v>
      </c>
      <c r="L90" s="7">
        <f>IF(G90="White Shark",E90*0.5,IF(G90="Sbox",E90*0.5,IF(G90="Tenda",E90*0.5,E90*0.2)))/100</f>
        <v>0.125</v>
      </c>
      <c r="M90" s="2">
        <f>Table_ExternalData_15[[#This Row],[Price]]-Table_ExternalData_15[[#This Row],[Price]]*Table_ExternalData_15[[#This Row],[extra popust]]</f>
        <v>31.849999999999998</v>
      </c>
      <c r="N90" s="2">
        <f>IF(M90&lt;I90,M90,I90)</f>
        <v>31.849999999999998</v>
      </c>
      <c r="O90" s="12">
        <f ca="1">IF(N90&lt;I90,$U$1," ")</f>
        <v>45786</v>
      </c>
      <c r="P90" s="12">
        <f ca="1">IFERROR((O90+30)," ")</f>
        <v>45816</v>
      </c>
      <c r="Q90" s="2">
        <f ca="1">IF(O90=$U$1,N90,"0")*1.22</f>
        <v>38.856999999999999</v>
      </c>
    </row>
    <row r="91" spans="1:17" x14ac:dyDescent="0.25">
      <c r="A91" t="s">
        <v>6851</v>
      </c>
      <c r="B91" t="s">
        <v>6850</v>
      </c>
      <c r="C91">
        <v>14834</v>
      </c>
      <c r="D91">
        <v>36.4</v>
      </c>
      <c r="E91">
        <f>IFERROR(VLOOKUP(Table_ExternalData_15[[#This Row],[Id]],Rabati!B:C,2,0),0)</f>
        <v>25</v>
      </c>
      <c r="F91">
        <v>4</v>
      </c>
      <c r="G91" t="str">
        <f>VLOOKUP(Table_ExternalData_15[[#This Row],[Id]],'Blagovna izdelek'!A:C,3,0)</f>
        <v>White Shark</v>
      </c>
      <c r="H91">
        <f>Table_ExternalData_15[[#This Row],[Rabat]]*0.2</f>
        <v>5</v>
      </c>
      <c r="I91" s="2">
        <f>Table_ExternalData_15[[#This Row],[Price]]-(Table_ExternalData_15[[#This Row],[Price]]*Table_ExternalData_15[[#This Row],[BB rabat]])/100</f>
        <v>34.58</v>
      </c>
      <c r="J91" s="2">
        <f>Table_ExternalData_15[[#This Row],[BB cena]]*Table_ExternalData_15[[#Headers],[1,22]]</f>
        <v>42.187599999999996</v>
      </c>
      <c r="K91" s="2">
        <f>Table_ExternalData_15[[#This Row],[Price]]*Table_ExternalData_15[[#Headers],[1,22]]</f>
        <v>44.407999999999994</v>
      </c>
      <c r="L91" s="7">
        <f>IF(G91="White Shark",E91*0.5,IF(G91="Sbox",E91*0.5,IF(G91="Tenda",E91*0.5,E91*0.2)))/100</f>
        <v>0.125</v>
      </c>
      <c r="M91" s="2">
        <f>Table_ExternalData_15[[#This Row],[Price]]-Table_ExternalData_15[[#This Row],[Price]]*Table_ExternalData_15[[#This Row],[extra popust]]</f>
        <v>31.849999999999998</v>
      </c>
      <c r="N91" s="2">
        <f>IF(M91&lt;I91,M91,I91)</f>
        <v>31.849999999999998</v>
      </c>
      <c r="O91" s="12">
        <f ca="1">IF(N91&lt;I91,$U$1," ")</f>
        <v>45786</v>
      </c>
      <c r="P91" s="12">
        <f ca="1">IFERROR((O91+30)," ")</f>
        <v>45816</v>
      </c>
      <c r="Q91" s="2">
        <f ca="1">IF(O91=$U$1,N91,"0")*1.22</f>
        <v>38.856999999999999</v>
      </c>
    </row>
    <row r="92" spans="1:17" x14ac:dyDescent="0.25">
      <c r="A92" t="s">
        <v>6852</v>
      </c>
      <c r="B92" t="s">
        <v>10254</v>
      </c>
      <c r="C92">
        <v>14835</v>
      </c>
      <c r="D92">
        <v>32.75</v>
      </c>
      <c r="E92">
        <f>IFERROR(VLOOKUP(Table_ExternalData_15[[#This Row],[Id]],Rabati!B:C,2,0),0)</f>
        <v>25</v>
      </c>
      <c r="F92">
        <v>8</v>
      </c>
      <c r="G92" t="str">
        <f>VLOOKUP(Table_ExternalData_15[[#This Row],[Id]],'Blagovna izdelek'!A:C,3,0)</f>
        <v>White Shark</v>
      </c>
      <c r="H92">
        <f>Table_ExternalData_15[[#This Row],[Rabat]]*0.2</f>
        <v>5</v>
      </c>
      <c r="I92" s="2">
        <f>Table_ExternalData_15[[#This Row],[Price]]-(Table_ExternalData_15[[#This Row],[Price]]*Table_ExternalData_15[[#This Row],[BB rabat]])/100</f>
        <v>31.112500000000001</v>
      </c>
      <c r="J92" s="2">
        <f>Table_ExternalData_15[[#This Row],[BB cena]]*Table_ExternalData_15[[#Headers],[1,22]]</f>
        <v>37.957250000000002</v>
      </c>
      <c r="K92" s="2">
        <f>Table_ExternalData_15[[#This Row],[Price]]*Table_ExternalData_15[[#Headers],[1,22]]</f>
        <v>39.954999999999998</v>
      </c>
      <c r="L92" s="7">
        <f>IF(G92="White Shark",E92*0.5,IF(G92="Sbox",E92*0.5,IF(G92="Tenda",E92*0.5,E92*0.2)))/100</f>
        <v>0.125</v>
      </c>
      <c r="M92" s="2">
        <f>Table_ExternalData_15[[#This Row],[Price]]-Table_ExternalData_15[[#This Row],[Price]]*Table_ExternalData_15[[#This Row],[extra popust]]</f>
        <v>28.65625</v>
      </c>
      <c r="N92" s="2">
        <f>IF(M92&lt;I92,M92,I92)</f>
        <v>28.65625</v>
      </c>
      <c r="O92" s="12">
        <f ca="1">IF(N92&lt;I92,$U$1," ")</f>
        <v>45786</v>
      </c>
      <c r="P92" s="12">
        <f ca="1">IFERROR((O92+30)," ")</f>
        <v>45816</v>
      </c>
      <c r="Q92" s="2">
        <f ca="1">IF(O92=$U$1,N92,"0")*1.22</f>
        <v>34.960625</v>
      </c>
    </row>
    <row r="93" spans="1:17" x14ac:dyDescent="0.25">
      <c r="A93" t="s">
        <v>6854</v>
      </c>
      <c r="B93" t="s">
        <v>6853</v>
      </c>
      <c r="C93">
        <v>14836</v>
      </c>
      <c r="D93">
        <v>16.63</v>
      </c>
      <c r="E93">
        <f>IFERROR(VLOOKUP(Table_ExternalData_15[[#This Row],[Id]],Rabati!B:C,2,0),0)</f>
        <v>25</v>
      </c>
      <c r="F93">
        <v>0</v>
      </c>
      <c r="G93" t="str">
        <f>VLOOKUP(Table_ExternalData_15[[#This Row],[Id]],'Blagovna izdelek'!A:C,3,0)</f>
        <v>White Shark</v>
      </c>
      <c r="H93">
        <f>Table_ExternalData_15[[#This Row],[Rabat]]*0.2</f>
        <v>5</v>
      </c>
      <c r="I93" s="2">
        <f>Table_ExternalData_15[[#This Row],[Price]]-(Table_ExternalData_15[[#This Row],[Price]]*Table_ExternalData_15[[#This Row],[BB rabat]])/100</f>
        <v>15.798499999999999</v>
      </c>
      <c r="J93" s="2">
        <f>Table_ExternalData_15[[#This Row],[BB cena]]*Table_ExternalData_15[[#Headers],[1,22]]</f>
        <v>19.274169999999998</v>
      </c>
      <c r="K93" s="2">
        <f>Table_ExternalData_15[[#This Row],[Price]]*Table_ExternalData_15[[#Headers],[1,22]]</f>
        <v>20.288599999999999</v>
      </c>
      <c r="L93" s="7">
        <f>IF(G93="White Shark",E93*0.5,IF(G93="Sbox",E93*0.5,IF(G93="Tenda",E93*0.5,E93*0.2)))/100</f>
        <v>0.125</v>
      </c>
      <c r="M93" s="2">
        <f>Table_ExternalData_15[[#This Row],[Price]]-Table_ExternalData_15[[#This Row],[Price]]*Table_ExternalData_15[[#This Row],[extra popust]]</f>
        <v>14.55125</v>
      </c>
      <c r="N93" s="2">
        <f>IF(M93&lt;I93,M93,I93)</f>
        <v>14.55125</v>
      </c>
      <c r="O93" s="12">
        <f ca="1">IF(N93&lt;I93,$U$1," ")</f>
        <v>45786</v>
      </c>
      <c r="P93" s="12">
        <f ca="1">IFERROR((O93+30)," ")</f>
        <v>45816</v>
      </c>
      <c r="Q93" s="2">
        <f ca="1">IF(O93=$U$1,N93,"0")*1.22</f>
        <v>17.752524999999999</v>
      </c>
    </row>
    <row r="94" spans="1:17" x14ac:dyDescent="0.25">
      <c r="A94" t="s">
        <v>6856</v>
      </c>
      <c r="B94" t="s">
        <v>6855</v>
      </c>
      <c r="C94">
        <v>14837</v>
      </c>
      <c r="D94">
        <v>36.299999999999997</v>
      </c>
      <c r="E94">
        <f>IFERROR(VLOOKUP(Table_ExternalData_15[[#This Row],[Id]],Rabati!B:C,2,0),0)</f>
        <v>25</v>
      </c>
      <c r="F94">
        <v>0</v>
      </c>
      <c r="G94" t="str">
        <f>VLOOKUP(Table_ExternalData_15[[#This Row],[Id]],'Blagovna izdelek'!A:C,3,0)</f>
        <v>White Shark</v>
      </c>
      <c r="H94">
        <f>Table_ExternalData_15[[#This Row],[Rabat]]*0.2</f>
        <v>5</v>
      </c>
      <c r="I94" s="2">
        <f>Table_ExternalData_15[[#This Row],[Price]]-(Table_ExternalData_15[[#This Row],[Price]]*Table_ExternalData_15[[#This Row],[BB rabat]])/100</f>
        <v>34.484999999999999</v>
      </c>
      <c r="J94" s="2">
        <f>Table_ExternalData_15[[#This Row],[BB cena]]*Table_ExternalData_15[[#Headers],[1,22]]</f>
        <v>42.0717</v>
      </c>
      <c r="K94" s="2">
        <f>Table_ExternalData_15[[#This Row],[Price]]*Table_ExternalData_15[[#Headers],[1,22]]</f>
        <v>44.285999999999994</v>
      </c>
      <c r="L94" s="7">
        <f>IF(G94="White Shark",E94*0.5,IF(G94="Sbox",E94*0.5,IF(G94="Tenda",E94*0.5,E94*0.2)))/100</f>
        <v>0.125</v>
      </c>
      <c r="M94" s="2">
        <f>Table_ExternalData_15[[#This Row],[Price]]-Table_ExternalData_15[[#This Row],[Price]]*Table_ExternalData_15[[#This Row],[extra popust]]</f>
        <v>31.762499999999996</v>
      </c>
      <c r="N94" s="2">
        <f>IF(M94&lt;I94,M94,I94)</f>
        <v>31.762499999999996</v>
      </c>
      <c r="O94" s="12">
        <f ca="1">IF(N94&lt;I94,$U$1," ")</f>
        <v>45786</v>
      </c>
      <c r="P94" s="12">
        <f ca="1">IFERROR((O94+30)," ")</f>
        <v>45816</v>
      </c>
      <c r="Q94" s="2">
        <f ca="1">IF(O94=$U$1,N94,"0")*1.22</f>
        <v>38.750249999999994</v>
      </c>
    </row>
    <row r="95" spans="1:17" x14ac:dyDescent="0.25">
      <c r="A95" t="s">
        <v>6858</v>
      </c>
      <c r="B95" t="s">
        <v>6857</v>
      </c>
      <c r="C95">
        <v>14838</v>
      </c>
      <c r="D95">
        <v>16.3</v>
      </c>
      <c r="E95">
        <f>IFERROR(VLOOKUP(Table_ExternalData_15[[#This Row],[Id]],Rabati!B:C,2,0),0)</f>
        <v>0</v>
      </c>
      <c r="F95">
        <v>0</v>
      </c>
      <c r="G95" t="str">
        <f>VLOOKUP(Table_ExternalData_15[[#This Row],[Id]],'Blagovna izdelek'!A:C,3,0)</f>
        <v>White Shark</v>
      </c>
      <c r="H95">
        <f>Table_ExternalData_15[[#This Row],[Rabat]]*0.2</f>
        <v>0</v>
      </c>
      <c r="I95" s="2">
        <f>Table_ExternalData_15[[#This Row],[Price]]-(Table_ExternalData_15[[#This Row],[Price]]*Table_ExternalData_15[[#This Row],[BB rabat]])/100</f>
        <v>16.3</v>
      </c>
      <c r="J95" s="2">
        <f>Table_ExternalData_15[[#This Row],[BB cena]]*Table_ExternalData_15[[#Headers],[1,22]]</f>
        <v>19.885999999999999</v>
      </c>
      <c r="K95" s="2">
        <f>Table_ExternalData_15[[#This Row],[Price]]*Table_ExternalData_15[[#Headers],[1,22]]</f>
        <v>19.885999999999999</v>
      </c>
      <c r="L95" s="7">
        <f>IF(G95="White Shark",E95*0.5,IF(G95="Sbox",E95*0.5,IF(G95="Tenda",E95*0.5,E95*0.2)))/100</f>
        <v>0</v>
      </c>
      <c r="M95" s="2">
        <f>Table_ExternalData_15[[#This Row],[Price]]-Table_ExternalData_15[[#This Row],[Price]]*Table_ExternalData_15[[#This Row],[extra popust]]</f>
        <v>16.3</v>
      </c>
      <c r="N95" s="2">
        <f>IF(M95&lt;I95,M95,I95)</f>
        <v>16.3</v>
      </c>
      <c r="O95" s="12" t="str">
        <f>IF(N95&lt;I95,$U$1," ")</f>
        <v xml:space="preserve"> </v>
      </c>
      <c r="P95" s="12" t="str">
        <f>IFERROR((O95+30)," ")</f>
        <v xml:space="preserve"> </v>
      </c>
      <c r="Q95" s="2">
        <f ca="1">IF(O95=$U$1,N95,"0")*1.22</f>
        <v>0</v>
      </c>
    </row>
    <row r="96" spans="1:17" x14ac:dyDescent="0.25">
      <c r="A96" t="s">
        <v>6860</v>
      </c>
      <c r="B96" t="s">
        <v>6859</v>
      </c>
      <c r="C96">
        <v>14839</v>
      </c>
      <c r="D96">
        <v>26.1</v>
      </c>
      <c r="E96">
        <f>IFERROR(VLOOKUP(Table_ExternalData_15[[#This Row],[Id]],Rabati!B:C,2,0),0)</f>
        <v>10</v>
      </c>
      <c r="F96">
        <v>0</v>
      </c>
      <c r="G96" t="str">
        <f>VLOOKUP(Table_ExternalData_15[[#This Row],[Id]],'Blagovna izdelek'!A:C,3,0)</f>
        <v>White Shark</v>
      </c>
      <c r="H96">
        <f>Table_ExternalData_15[[#This Row],[Rabat]]*0.2</f>
        <v>2</v>
      </c>
      <c r="I96" s="2">
        <f>Table_ExternalData_15[[#This Row],[Price]]-(Table_ExternalData_15[[#This Row],[Price]]*Table_ExternalData_15[[#This Row],[BB rabat]])/100</f>
        <v>25.578000000000003</v>
      </c>
      <c r="J96" s="2">
        <f>Table_ExternalData_15[[#This Row],[BB cena]]*Table_ExternalData_15[[#Headers],[1,22]]</f>
        <v>31.205160000000003</v>
      </c>
      <c r="K96" s="2">
        <f>Table_ExternalData_15[[#This Row],[Price]]*Table_ExternalData_15[[#Headers],[1,22]]</f>
        <v>31.842000000000002</v>
      </c>
      <c r="L96" s="7">
        <f>IF(G96="White Shark",E96*0.5,IF(G96="Sbox",E96*0.5,IF(G96="Tenda",E96*0.5,E96*0.2)))/100</f>
        <v>0.05</v>
      </c>
      <c r="M96" s="2">
        <f>Table_ExternalData_15[[#This Row],[Price]]-Table_ExternalData_15[[#This Row],[Price]]*Table_ExternalData_15[[#This Row],[extra popust]]</f>
        <v>24.795000000000002</v>
      </c>
      <c r="N96" s="2">
        <f>IF(M96&lt;I96,M96,I96)</f>
        <v>24.795000000000002</v>
      </c>
      <c r="O96" s="12">
        <f ca="1">IF(N96&lt;I96,$U$1," ")</f>
        <v>45786</v>
      </c>
      <c r="P96" s="12">
        <f ca="1">IFERROR((O96+30)," ")</f>
        <v>45816</v>
      </c>
      <c r="Q96" s="2">
        <f ca="1">IF(O96=$U$1,N96,"0")*1.22</f>
        <v>30.2499</v>
      </c>
    </row>
    <row r="97" spans="1:17" x14ac:dyDescent="0.25">
      <c r="A97" t="s">
        <v>6861</v>
      </c>
      <c r="B97" t="s">
        <v>11473</v>
      </c>
      <c r="C97">
        <v>14840</v>
      </c>
      <c r="D97">
        <v>4.4400000000000004</v>
      </c>
      <c r="E97">
        <f>IFERROR(VLOOKUP(Table_ExternalData_15[[#This Row],[Id]],Rabati!B:C,2,0),0)</f>
        <v>0</v>
      </c>
      <c r="F97">
        <v>0</v>
      </c>
      <c r="G97" t="str">
        <f>VLOOKUP(Table_ExternalData_15[[#This Row],[Id]],'Blagovna izdelek'!A:C,3,0)</f>
        <v>White Shark</v>
      </c>
      <c r="H97">
        <f>Table_ExternalData_15[[#This Row],[Rabat]]*0.2</f>
        <v>0</v>
      </c>
      <c r="I97" s="2">
        <f>Table_ExternalData_15[[#This Row],[Price]]-(Table_ExternalData_15[[#This Row],[Price]]*Table_ExternalData_15[[#This Row],[BB rabat]])/100</f>
        <v>4.4400000000000004</v>
      </c>
      <c r="J97" s="2">
        <f>Table_ExternalData_15[[#This Row],[BB cena]]*Table_ExternalData_15[[#Headers],[1,22]]</f>
        <v>5.4168000000000003</v>
      </c>
      <c r="K97" s="2">
        <f>Table_ExternalData_15[[#This Row],[Price]]*Table_ExternalData_15[[#Headers],[1,22]]</f>
        <v>5.4168000000000003</v>
      </c>
      <c r="L97" s="7">
        <f>IF(G97="White Shark",E97*0.5,IF(G97="Sbox",E97*0.5,IF(G97="Tenda",E97*0.5,E97*0.2)))/100</f>
        <v>0</v>
      </c>
      <c r="M97" s="2">
        <f>Table_ExternalData_15[[#This Row],[Price]]-Table_ExternalData_15[[#This Row],[Price]]*Table_ExternalData_15[[#This Row],[extra popust]]</f>
        <v>4.4400000000000004</v>
      </c>
      <c r="N97" s="2">
        <f>IF(M97&lt;I97,M97,I97)</f>
        <v>4.4400000000000004</v>
      </c>
      <c r="O97" s="12" t="str">
        <f>IF(N97&lt;I97,$U$1," ")</f>
        <v xml:space="preserve"> </v>
      </c>
      <c r="P97" s="12" t="str">
        <f>IFERROR((O97+30)," ")</f>
        <v xml:space="preserve"> </v>
      </c>
      <c r="Q97" s="2">
        <f ca="1">IF(O97=$U$1,N97,"0")*1.22</f>
        <v>0</v>
      </c>
    </row>
    <row r="98" spans="1:17" x14ac:dyDescent="0.25">
      <c r="A98" t="s">
        <v>6863</v>
      </c>
      <c r="B98" t="s">
        <v>6862</v>
      </c>
      <c r="C98">
        <v>14841</v>
      </c>
      <c r="D98">
        <v>4</v>
      </c>
      <c r="E98">
        <f>IFERROR(VLOOKUP(Table_ExternalData_15[[#This Row],[Id]],Rabati!B:C,2,0),0)</f>
        <v>0</v>
      </c>
      <c r="F98">
        <v>0</v>
      </c>
      <c r="G98" t="str">
        <f>VLOOKUP(Table_ExternalData_15[[#This Row],[Id]],'Blagovna izdelek'!A:C,3,0)</f>
        <v>White Shark</v>
      </c>
      <c r="H98">
        <f>Table_ExternalData_15[[#This Row],[Rabat]]*0.2</f>
        <v>0</v>
      </c>
      <c r="I98" s="2">
        <f>Table_ExternalData_15[[#This Row],[Price]]-(Table_ExternalData_15[[#This Row],[Price]]*Table_ExternalData_15[[#This Row],[BB rabat]])/100</f>
        <v>4</v>
      </c>
      <c r="J98" s="2">
        <f>Table_ExternalData_15[[#This Row],[BB cena]]*Table_ExternalData_15[[#Headers],[1,22]]</f>
        <v>4.88</v>
      </c>
      <c r="K98" s="2">
        <f>Table_ExternalData_15[[#This Row],[Price]]*Table_ExternalData_15[[#Headers],[1,22]]</f>
        <v>4.88</v>
      </c>
      <c r="L98" s="7">
        <f>IF(G98="White Shark",E98*0.5,IF(G98="Sbox",E98*0.5,IF(G98="Tenda",E98*0.5,E98*0.2)))/100</f>
        <v>0</v>
      </c>
      <c r="M98" s="2">
        <f>Table_ExternalData_15[[#This Row],[Price]]-Table_ExternalData_15[[#This Row],[Price]]*Table_ExternalData_15[[#This Row],[extra popust]]</f>
        <v>4</v>
      </c>
      <c r="N98" s="2">
        <f>IF(M98&lt;I98,M98,I98)</f>
        <v>4</v>
      </c>
      <c r="O98" s="12" t="str">
        <f>IF(N98&lt;I98,$U$1," ")</f>
        <v xml:space="preserve"> </v>
      </c>
      <c r="P98" s="12" t="str">
        <f>IFERROR((O98+30)," ")</f>
        <v xml:space="preserve"> </v>
      </c>
      <c r="Q98" s="2">
        <f ca="1">IF(O98=$U$1,N98,"0")*1.22</f>
        <v>0</v>
      </c>
    </row>
    <row r="99" spans="1:17" x14ac:dyDescent="0.25">
      <c r="A99" t="s">
        <v>6864</v>
      </c>
      <c r="B99" t="s">
        <v>11474</v>
      </c>
      <c r="C99">
        <v>14843</v>
      </c>
      <c r="D99">
        <v>10.55</v>
      </c>
      <c r="E99">
        <f>IFERROR(VLOOKUP(Table_ExternalData_15[[#This Row],[Id]],Rabati!B:C,2,0),0)</f>
        <v>25</v>
      </c>
      <c r="F99">
        <v>4</v>
      </c>
      <c r="G99" t="str">
        <f>VLOOKUP(Table_ExternalData_15[[#This Row],[Id]],'Blagovna izdelek'!A:C,3,0)</f>
        <v>White Shark</v>
      </c>
      <c r="H99">
        <f>Table_ExternalData_15[[#This Row],[Rabat]]*0.2</f>
        <v>5</v>
      </c>
      <c r="I99" s="2">
        <f>Table_ExternalData_15[[#This Row],[Price]]-(Table_ExternalData_15[[#This Row],[Price]]*Table_ExternalData_15[[#This Row],[BB rabat]])/100</f>
        <v>10.022500000000001</v>
      </c>
      <c r="J99" s="2">
        <f>Table_ExternalData_15[[#This Row],[BB cena]]*Table_ExternalData_15[[#Headers],[1,22]]</f>
        <v>12.227450000000001</v>
      </c>
      <c r="K99" s="2">
        <f>Table_ExternalData_15[[#This Row],[Price]]*Table_ExternalData_15[[#Headers],[1,22]]</f>
        <v>12.871</v>
      </c>
      <c r="L99" s="7">
        <f>IF(G99="White Shark",E99*0.5,IF(G99="Sbox",E99*0.5,IF(G99="Tenda",E99*0.5,E99*0.2)))/100</f>
        <v>0.125</v>
      </c>
      <c r="M99" s="2">
        <f>Table_ExternalData_15[[#This Row],[Price]]-Table_ExternalData_15[[#This Row],[Price]]*Table_ExternalData_15[[#This Row],[extra popust]]</f>
        <v>9.2312500000000011</v>
      </c>
      <c r="N99" s="2">
        <f>IF(M99&lt;I99,M99,I99)</f>
        <v>9.2312500000000011</v>
      </c>
      <c r="O99" s="12">
        <f ca="1">IF(N99&lt;I99,$U$1," ")</f>
        <v>45786</v>
      </c>
      <c r="P99" s="12">
        <f ca="1">IFERROR((O99+30)," ")</f>
        <v>45816</v>
      </c>
      <c r="Q99" s="2">
        <f ca="1">IF(O99=$U$1,N99,"0")*1.22</f>
        <v>11.262125000000001</v>
      </c>
    </row>
    <row r="100" spans="1:17" x14ac:dyDescent="0.25">
      <c r="A100" t="s">
        <v>6865</v>
      </c>
      <c r="B100" t="s">
        <v>11475</v>
      </c>
      <c r="C100">
        <v>14844</v>
      </c>
      <c r="D100">
        <v>11.3</v>
      </c>
      <c r="E100">
        <f>IFERROR(VLOOKUP(Table_ExternalData_15[[#This Row],[Id]],Rabati!B:C,2,0),0)</f>
        <v>25</v>
      </c>
      <c r="F100">
        <v>3</v>
      </c>
      <c r="G100" t="str">
        <f>VLOOKUP(Table_ExternalData_15[[#This Row],[Id]],'Blagovna izdelek'!A:C,3,0)</f>
        <v>White Shark</v>
      </c>
      <c r="H100">
        <f>Table_ExternalData_15[[#This Row],[Rabat]]*0.2</f>
        <v>5</v>
      </c>
      <c r="I100" s="2">
        <f>Table_ExternalData_15[[#This Row],[Price]]-(Table_ExternalData_15[[#This Row],[Price]]*Table_ExternalData_15[[#This Row],[BB rabat]])/100</f>
        <v>10.735000000000001</v>
      </c>
      <c r="J100" s="2">
        <f>Table_ExternalData_15[[#This Row],[BB cena]]*Table_ExternalData_15[[#Headers],[1,22]]</f>
        <v>13.096700000000002</v>
      </c>
      <c r="K100" s="2">
        <f>Table_ExternalData_15[[#This Row],[Price]]*Table_ExternalData_15[[#Headers],[1,22]]</f>
        <v>13.786000000000001</v>
      </c>
      <c r="L100" s="7">
        <f>IF(G100="White Shark",E100*0.5,IF(G100="Sbox",E100*0.5,IF(G100="Tenda",E100*0.5,E100*0.2)))/100</f>
        <v>0.125</v>
      </c>
      <c r="M100" s="2">
        <f>Table_ExternalData_15[[#This Row],[Price]]-Table_ExternalData_15[[#This Row],[Price]]*Table_ExternalData_15[[#This Row],[extra popust]]</f>
        <v>9.8875000000000011</v>
      </c>
      <c r="N100" s="2">
        <f>IF(M100&lt;I100,M100,I100)</f>
        <v>9.8875000000000011</v>
      </c>
      <c r="O100" s="12">
        <f ca="1">IF(N100&lt;I100,$U$1," ")</f>
        <v>45786</v>
      </c>
      <c r="P100" s="12">
        <f ca="1">IFERROR((O100+30)," ")</f>
        <v>45816</v>
      </c>
      <c r="Q100" s="2">
        <f ca="1">IF(O100=$U$1,N100,"0")*1.22</f>
        <v>12.062750000000001</v>
      </c>
    </row>
    <row r="101" spans="1:17" x14ac:dyDescent="0.25">
      <c r="A101" t="s">
        <v>6866</v>
      </c>
      <c r="B101" t="s">
        <v>11476</v>
      </c>
      <c r="C101">
        <v>14845</v>
      </c>
      <c r="D101">
        <v>7.45</v>
      </c>
      <c r="E101">
        <f>IFERROR(VLOOKUP(Table_ExternalData_15[[#This Row],[Id]],Rabati!B:C,2,0),0)</f>
        <v>25</v>
      </c>
      <c r="F101">
        <v>0</v>
      </c>
      <c r="G101" t="str">
        <f>VLOOKUP(Table_ExternalData_15[[#This Row],[Id]],'Blagovna izdelek'!A:C,3,0)</f>
        <v>White Shark</v>
      </c>
      <c r="H101">
        <f>Table_ExternalData_15[[#This Row],[Rabat]]*0.2</f>
        <v>5</v>
      </c>
      <c r="I101" s="2">
        <f>Table_ExternalData_15[[#This Row],[Price]]-(Table_ExternalData_15[[#This Row],[Price]]*Table_ExternalData_15[[#This Row],[BB rabat]])/100</f>
        <v>7.0775000000000006</v>
      </c>
      <c r="J101" s="2">
        <f>Table_ExternalData_15[[#This Row],[BB cena]]*Table_ExternalData_15[[#Headers],[1,22]]</f>
        <v>8.6345500000000008</v>
      </c>
      <c r="K101" s="2">
        <f>Table_ExternalData_15[[#This Row],[Price]]*Table_ExternalData_15[[#Headers],[1,22]]</f>
        <v>9.0890000000000004</v>
      </c>
      <c r="L101" s="7">
        <f>IF(G101="White Shark",E101*0.5,IF(G101="Sbox",E101*0.5,IF(G101="Tenda",E101*0.5,E101*0.2)))/100</f>
        <v>0.125</v>
      </c>
      <c r="M101" s="2">
        <f>Table_ExternalData_15[[#This Row],[Price]]-Table_ExternalData_15[[#This Row],[Price]]*Table_ExternalData_15[[#This Row],[extra popust]]</f>
        <v>6.5187499999999998</v>
      </c>
      <c r="N101" s="2">
        <f>IF(M101&lt;I101,M101,I101)</f>
        <v>6.5187499999999998</v>
      </c>
      <c r="O101" s="12">
        <f ca="1">IF(N101&lt;I101,$U$1," ")</f>
        <v>45786</v>
      </c>
      <c r="P101" s="12">
        <f ca="1">IFERROR((O101+30)," ")</f>
        <v>45816</v>
      </c>
      <c r="Q101" s="2">
        <f ca="1">IF(O101=$U$1,N101,"0")*1.22</f>
        <v>7.9528749999999997</v>
      </c>
    </row>
    <row r="102" spans="1:17" x14ac:dyDescent="0.25">
      <c r="A102" t="s">
        <v>6868</v>
      </c>
      <c r="B102" t="s">
        <v>6867</v>
      </c>
      <c r="C102">
        <v>14846</v>
      </c>
      <c r="D102">
        <v>7.2</v>
      </c>
      <c r="E102">
        <f>IFERROR(VLOOKUP(Table_ExternalData_15[[#This Row],[Id]],Rabati!B:C,2,0),0)</f>
        <v>0</v>
      </c>
      <c r="F102">
        <v>0</v>
      </c>
      <c r="G102" t="str">
        <f>VLOOKUP(Table_ExternalData_15[[#This Row],[Id]],'Blagovna izdelek'!A:C,3,0)</f>
        <v>White Shark</v>
      </c>
      <c r="H102">
        <f>Table_ExternalData_15[[#This Row],[Rabat]]*0.2</f>
        <v>0</v>
      </c>
      <c r="I102" s="2">
        <f>Table_ExternalData_15[[#This Row],[Price]]-(Table_ExternalData_15[[#This Row],[Price]]*Table_ExternalData_15[[#This Row],[BB rabat]])/100</f>
        <v>7.2</v>
      </c>
      <c r="J102" s="2">
        <f>Table_ExternalData_15[[#This Row],[BB cena]]*Table_ExternalData_15[[#Headers],[1,22]]</f>
        <v>8.7840000000000007</v>
      </c>
      <c r="K102" s="2">
        <f>Table_ExternalData_15[[#This Row],[Price]]*Table_ExternalData_15[[#Headers],[1,22]]</f>
        <v>8.7840000000000007</v>
      </c>
      <c r="L102" s="7">
        <f>IF(G102="White Shark",E102*0.5,IF(G102="Sbox",E102*0.5,IF(G102="Tenda",E102*0.5,E102*0.2)))/100</f>
        <v>0</v>
      </c>
      <c r="M102" s="2">
        <f>Table_ExternalData_15[[#This Row],[Price]]-Table_ExternalData_15[[#This Row],[Price]]*Table_ExternalData_15[[#This Row],[extra popust]]</f>
        <v>7.2</v>
      </c>
      <c r="N102" s="2">
        <f>IF(M102&lt;I102,M102,I102)</f>
        <v>7.2</v>
      </c>
      <c r="O102" s="12" t="str">
        <f>IF(N102&lt;I102,$U$1," ")</f>
        <v xml:space="preserve"> </v>
      </c>
      <c r="P102" s="12" t="str">
        <f>IFERROR((O102+30)," ")</f>
        <v xml:space="preserve"> </v>
      </c>
      <c r="Q102" s="2">
        <f ca="1">IF(O102=$U$1,N102,"0")*1.22</f>
        <v>0</v>
      </c>
    </row>
    <row r="103" spans="1:17" x14ac:dyDescent="0.25">
      <c r="A103" t="s">
        <v>6869</v>
      </c>
      <c r="B103" t="s">
        <v>11477</v>
      </c>
      <c r="C103">
        <v>14847</v>
      </c>
      <c r="D103">
        <v>9.98</v>
      </c>
      <c r="E103">
        <f>IFERROR(VLOOKUP(Table_ExternalData_15[[#This Row],[Id]],Rabati!B:C,2,0),0)</f>
        <v>25</v>
      </c>
      <c r="F103">
        <v>0</v>
      </c>
      <c r="G103" t="str">
        <f>VLOOKUP(Table_ExternalData_15[[#This Row],[Id]],'Blagovna izdelek'!A:C,3,0)</f>
        <v>White Shark</v>
      </c>
      <c r="H103">
        <f>Table_ExternalData_15[[#This Row],[Rabat]]*0.2</f>
        <v>5</v>
      </c>
      <c r="I103" s="2">
        <f>Table_ExternalData_15[[#This Row],[Price]]-(Table_ExternalData_15[[#This Row],[Price]]*Table_ExternalData_15[[#This Row],[BB rabat]])/100</f>
        <v>9.4809999999999999</v>
      </c>
      <c r="J103" s="2">
        <f>Table_ExternalData_15[[#This Row],[BB cena]]*Table_ExternalData_15[[#Headers],[1,22]]</f>
        <v>11.56682</v>
      </c>
      <c r="K103" s="2">
        <f>Table_ExternalData_15[[#This Row],[Price]]*Table_ExternalData_15[[#Headers],[1,22]]</f>
        <v>12.175600000000001</v>
      </c>
      <c r="L103" s="7">
        <f>IF(G103="White Shark",E103*0.5,IF(G103="Sbox",E103*0.5,IF(G103="Tenda",E103*0.5,E103*0.2)))/100</f>
        <v>0.125</v>
      </c>
      <c r="M103" s="2">
        <f>Table_ExternalData_15[[#This Row],[Price]]-Table_ExternalData_15[[#This Row],[Price]]*Table_ExternalData_15[[#This Row],[extra popust]]</f>
        <v>8.7324999999999999</v>
      </c>
      <c r="N103" s="2">
        <f>IF(M103&lt;I103,M103,I103)</f>
        <v>8.7324999999999999</v>
      </c>
      <c r="O103" s="12">
        <f ca="1">IF(N103&lt;I103,$U$1," ")</f>
        <v>45786</v>
      </c>
      <c r="P103" s="12">
        <f ca="1">IFERROR((O103+30)," ")</f>
        <v>45816</v>
      </c>
      <c r="Q103" s="2">
        <f ca="1">IF(O103=$U$1,N103,"0")*1.22</f>
        <v>10.653649999999999</v>
      </c>
    </row>
    <row r="104" spans="1:17" x14ac:dyDescent="0.25">
      <c r="A104" t="s">
        <v>6870</v>
      </c>
      <c r="B104" t="s">
        <v>11478</v>
      </c>
      <c r="C104">
        <v>14848</v>
      </c>
      <c r="D104">
        <v>16.899999999999999</v>
      </c>
      <c r="E104">
        <f>IFERROR(VLOOKUP(Table_ExternalData_15[[#This Row],[Id]],Rabati!B:C,2,0),0)</f>
        <v>25</v>
      </c>
      <c r="F104">
        <v>2</v>
      </c>
      <c r="G104" t="str">
        <f>VLOOKUP(Table_ExternalData_15[[#This Row],[Id]],'Blagovna izdelek'!A:C,3,0)</f>
        <v>White Shark</v>
      </c>
      <c r="H104">
        <f>Table_ExternalData_15[[#This Row],[Rabat]]*0.2</f>
        <v>5</v>
      </c>
      <c r="I104" s="2">
        <f>Table_ExternalData_15[[#This Row],[Price]]-(Table_ExternalData_15[[#This Row],[Price]]*Table_ExternalData_15[[#This Row],[BB rabat]])/100</f>
        <v>16.055</v>
      </c>
      <c r="J104" s="2">
        <f>Table_ExternalData_15[[#This Row],[BB cena]]*Table_ExternalData_15[[#Headers],[1,22]]</f>
        <v>19.5871</v>
      </c>
      <c r="K104" s="2">
        <f>Table_ExternalData_15[[#This Row],[Price]]*Table_ExternalData_15[[#Headers],[1,22]]</f>
        <v>20.617999999999999</v>
      </c>
      <c r="L104" s="7">
        <f>IF(G104="White Shark",E104*0.5,IF(G104="Sbox",E104*0.5,IF(G104="Tenda",E104*0.5,E104*0.2)))/100</f>
        <v>0.125</v>
      </c>
      <c r="M104" s="2">
        <f>Table_ExternalData_15[[#This Row],[Price]]-Table_ExternalData_15[[#This Row],[Price]]*Table_ExternalData_15[[#This Row],[extra popust]]</f>
        <v>14.787499999999998</v>
      </c>
      <c r="N104" s="2">
        <f>IF(M104&lt;I104,M104,I104)</f>
        <v>14.787499999999998</v>
      </c>
      <c r="O104" s="12">
        <f ca="1">IF(N104&lt;I104,$U$1," ")</f>
        <v>45786</v>
      </c>
      <c r="P104" s="12">
        <f ca="1">IFERROR((O104+30)," ")</f>
        <v>45816</v>
      </c>
      <c r="Q104" s="2">
        <f ca="1">IF(O104=$U$1,N104,"0")*1.22</f>
        <v>18.040749999999996</v>
      </c>
    </row>
    <row r="105" spans="1:17" x14ac:dyDescent="0.25">
      <c r="A105" t="s">
        <v>6871</v>
      </c>
      <c r="B105" t="s">
        <v>11479</v>
      </c>
      <c r="C105">
        <v>14849</v>
      </c>
      <c r="D105">
        <v>15.63</v>
      </c>
      <c r="E105">
        <f>IFERROR(VLOOKUP(Table_ExternalData_15[[#This Row],[Id]],Rabati!B:C,2,0),0)</f>
        <v>25</v>
      </c>
      <c r="F105">
        <v>2</v>
      </c>
      <c r="G105" t="str">
        <f>VLOOKUP(Table_ExternalData_15[[#This Row],[Id]],'Blagovna izdelek'!A:C,3,0)</f>
        <v>White Shark</v>
      </c>
      <c r="H105">
        <f>Table_ExternalData_15[[#This Row],[Rabat]]*0.2</f>
        <v>5</v>
      </c>
      <c r="I105" s="2">
        <f>Table_ExternalData_15[[#This Row],[Price]]-(Table_ExternalData_15[[#This Row],[Price]]*Table_ExternalData_15[[#This Row],[BB rabat]])/100</f>
        <v>14.848500000000001</v>
      </c>
      <c r="J105" s="2">
        <f>Table_ExternalData_15[[#This Row],[BB cena]]*Table_ExternalData_15[[#Headers],[1,22]]</f>
        <v>18.115170000000003</v>
      </c>
      <c r="K105" s="2">
        <f>Table_ExternalData_15[[#This Row],[Price]]*Table_ExternalData_15[[#Headers],[1,22]]</f>
        <v>19.0686</v>
      </c>
      <c r="L105" s="7">
        <f>IF(G105="White Shark",E105*0.5,IF(G105="Sbox",E105*0.5,IF(G105="Tenda",E105*0.5,E105*0.2)))/100</f>
        <v>0.125</v>
      </c>
      <c r="M105" s="2">
        <f>Table_ExternalData_15[[#This Row],[Price]]-Table_ExternalData_15[[#This Row],[Price]]*Table_ExternalData_15[[#This Row],[extra popust]]</f>
        <v>13.676250000000001</v>
      </c>
      <c r="N105" s="2">
        <f>IF(M105&lt;I105,M105,I105)</f>
        <v>13.676250000000001</v>
      </c>
      <c r="O105" s="12">
        <f ca="1">IF(N105&lt;I105,$U$1," ")</f>
        <v>45786</v>
      </c>
      <c r="P105" s="12">
        <f ca="1">IFERROR((O105+30)," ")</f>
        <v>45816</v>
      </c>
      <c r="Q105" s="2">
        <f ca="1">IF(O105=$U$1,N105,"0")*1.22</f>
        <v>16.685025</v>
      </c>
    </row>
    <row r="106" spans="1:17" x14ac:dyDescent="0.25">
      <c r="A106" t="s">
        <v>6872</v>
      </c>
      <c r="B106" t="s">
        <v>11480</v>
      </c>
      <c r="C106">
        <v>14850</v>
      </c>
      <c r="D106">
        <v>12.75</v>
      </c>
      <c r="E106">
        <f>IFERROR(VLOOKUP(Table_ExternalData_15[[#This Row],[Id]],Rabati!B:C,2,0),0)</f>
        <v>25</v>
      </c>
      <c r="F106">
        <v>2</v>
      </c>
      <c r="G106" t="str">
        <f>VLOOKUP(Table_ExternalData_15[[#This Row],[Id]],'Blagovna izdelek'!A:C,3,0)</f>
        <v>White Shark</v>
      </c>
      <c r="H106">
        <f>Table_ExternalData_15[[#This Row],[Rabat]]*0.2</f>
        <v>5</v>
      </c>
      <c r="I106" s="2">
        <f>Table_ExternalData_15[[#This Row],[Price]]-(Table_ExternalData_15[[#This Row],[Price]]*Table_ExternalData_15[[#This Row],[BB rabat]])/100</f>
        <v>12.112500000000001</v>
      </c>
      <c r="J106" s="2">
        <f>Table_ExternalData_15[[#This Row],[BB cena]]*Table_ExternalData_15[[#Headers],[1,22]]</f>
        <v>14.77725</v>
      </c>
      <c r="K106" s="2">
        <f>Table_ExternalData_15[[#This Row],[Price]]*Table_ExternalData_15[[#Headers],[1,22]]</f>
        <v>15.555</v>
      </c>
      <c r="L106" s="7">
        <f>IF(G106="White Shark",E106*0.5,IF(G106="Sbox",E106*0.5,IF(G106="Tenda",E106*0.5,E106*0.2)))/100</f>
        <v>0.125</v>
      </c>
      <c r="M106" s="2">
        <f>Table_ExternalData_15[[#This Row],[Price]]-Table_ExternalData_15[[#This Row],[Price]]*Table_ExternalData_15[[#This Row],[extra popust]]</f>
        <v>11.15625</v>
      </c>
      <c r="N106" s="2">
        <f>IF(M106&lt;I106,M106,I106)</f>
        <v>11.15625</v>
      </c>
      <c r="O106" s="12">
        <f ca="1">IF(N106&lt;I106,$U$1," ")</f>
        <v>45786</v>
      </c>
      <c r="P106" s="12">
        <f ca="1">IFERROR((O106+30)," ")</f>
        <v>45816</v>
      </c>
      <c r="Q106" s="2">
        <f ca="1">IF(O106=$U$1,N106,"0")*1.22</f>
        <v>13.610624999999999</v>
      </c>
    </row>
    <row r="107" spans="1:17" x14ac:dyDescent="0.25">
      <c r="A107" t="s">
        <v>6874</v>
      </c>
      <c r="B107" t="s">
        <v>6873</v>
      </c>
      <c r="C107">
        <v>14852</v>
      </c>
      <c r="D107">
        <v>19.850000000000001</v>
      </c>
      <c r="E107">
        <f>IFERROR(VLOOKUP(Table_ExternalData_15[[#This Row],[Id]],Rabati!B:C,2,0),0)</f>
        <v>25</v>
      </c>
      <c r="F107">
        <v>0</v>
      </c>
      <c r="G107" t="str">
        <f>VLOOKUP(Table_ExternalData_15[[#This Row],[Id]],'Blagovna izdelek'!A:C,3,0)</f>
        <v>White Shark</v>
      </c>
      <c r="H107">
        <f>Table_ExternalData_15[[#This Row],[Rabat]]*0.2</f>
        <v>5</v>
      </c>
      <c r="I107" s="2">
        <f>Table_ExternalData_15[[#This Row],[Price]]-(Table_ExternalData_15[[#This Row],[Price]]*Table_ExternalData_15[[#This Row],[BB rabat]])/100</f>
        <v>18.857500000000002</v>
      </c>
      <c r="J107" s="2">
        <f>Table_ExternalData_15[[#This Row],[BB cena]]*Table_ExternalData_15[[#Headers],[1,22]]</f>
        <v>23.006150000000002</v>
      </c>
      <c r="K107" s="2">
        <f>Table_ExternalData_15[[#This Row],[Price]]*Table_ExternalData_15[[#Headers],[1,22]]</f>
        <v>24.217000000000002</v>
      </c>
      <c r="L107" s="7">
        <f>IF(G107="White Shark",E107*0.5,IF(G107="Sbox",E107*0.5,IF(G107="Tenda",E107*0.5,E107*0.2)))/100</f>
        <v>0.125</v>
      </c>
      <c r="M107" s="2">
        <f>Table_ExternalData_15[[#This Row],[Price]]-Table_ExternalData_15[[#This Row],[Price]]*Table_ExternalData_15[[#This Row],[extra popust]]</f>
        <v>17.368750000000002</v>
      </c>
      <c r="N107" s="2">
        <f>IF(M107&lt;I107,M107,I107)</f>
        <v>17.368750000000002</v>
      </c>
      <c r="O107" s="12">
        <f ca="1">IF(N107&lt;I107,$U$1," ")</f>
        <v>45786</v>
      </c>
      <c r="P107" s="12">
        <f ca="1">IFERROR((O107+30)," ")</f>
        <v>45816</v>
      </c>
      <c r="Q107" s="2">
        <f ca="1">IF(O107=$U$1,N107,"0")*1.22</f>
        <v>21.189875000000001</v>
      </c>
    </row>
    <row r="108" spans="1:17" x14ac:dyDescent="0.25">
      <c r="A108" t="s">
        <v>6876</v>
      </c>
      <c r="B108" t="s">
        <v>6875</v>
      </c>
      <c r="C108">
        <v>14853</v>
      </c>
      <c r="D108">
        <v>11</v>
      </c>
      <c r="E108">
        <f>IFERROR(VLOOKUP(Table_ExternalData_15[[#This Row],[Id]],Rabati!B:C,2,0),0)</f>
        <v>0</v>
      </c>
      <c r="F108">
        <v>0</v>
      </c>
      <c r="G108" t="str">
        <f>VLOOKUP(Table_ExternalData_15[[#This Row],[Id]],'Blagovna izdelek'!A:C,3,0)</f>
        <v>White Shark</v>
      </c>
      <c r="H108">
        <f>Table_ExternalData_15[[#This Row],[Rabat]]*0.2</f>
        <v>0</v>
      </c>
      <c r="I108" s="2">
        <f>Table_ExternalData_15[[#This Row],[Price]]-(Table_ExternalData_15[[#This Row],[Price]]*Table_ExternalData_15[[#This Row],[BB rabat]])/100</f>
        <v>11</v>
      </c>
      <c r="J108" s="2">
        <f>Table_ExternalData_15[[#This Row],[BB cena]]*Table_ExternalData_15[[#Headers],[1,22]]</f>
        <v>13.42</v>
      </c>
      <c r="K108" s="2">
        <f>Table_ExternalData_15[[#This Row],[Price]]*Table_ExternalData_15[[#Headers],[1,22]]</f>
        <v>13.42</v>
      </c>
      <c r="L108" s="7">
        <f>IF(G108="White Shark",E108*0.5,IF(G108="Sbox",E108*0.5,IF(G108="Tenda",E108*0.5,E108*0.2)))/100</f>
        <v>0</v>
      </c>
      <c r="M108" s="2">
        <f>Table_ExternalData_15[[#This Row],[Price]]-Table_ExternalData_15[[#This Row],[Price]]*Table_ExternalData_15[[#This Row],[extra popust]]</f>
        <v>11</v>
      </c>
      <c r="N108" s="2">
        <f>IF(M108&lt;I108,M108,I108)</f>
        <v>11</v>
      </c>
      <c r="O108" s="12" t="str">
        <f>IF(N108&lt;I108,$U$1," ")</f>
        <v xml:space="preserve"> </v>
      </c>
      <c r="P108" s="12" t="str">
        <f>IFERROR((O108+30)," ")</f>
        <v xml:space="preserve"> </v>
      </c>
      <c r="Q108" s="2">
        <f ca="1">IF(O108=$U$1,N108,"0")*1.22</f>
        <v>0</v>
      </c>
    </row>
    <row r="109" spans="1:17" x14ac:dyDescent="0.25">
      <c r="A109" t="s">
        <v>6877</v>
      </c>
      <c r="B109" t="s">
        <v>11481</v>
      </c>
      <c r="C109">
        <v>14854</v>
      </c>
      <c r="D109">
        <v>8.9499999999999993</v>
      </c>
      <c r="E109">
        <f>IFERROR(VLOOKUP(Table_ExternalData_15[[#This Row],[Id]],Rabati!B:C,2,0),0)</f>
        <v>0</v>
      </c>
      <c r="F109">
        <v>0</v>
      </c>
      <c r="G109" t="str">
        <f>VLOOKUP(Table_ExternalData_15[[#This Row],[Id]],'Blagovna izdelek'!A:C,3,0)</f>
        <v>White Shark</v>
      </c>
      <c r="H109">
        <f>Table_ExternalData_15[[#This Row],[Rabat]]*0.2</f>
        <v>0</v>
      </c>
      <c r="I109" s="2">
        <f>Table_ExternalData_15[[#This Row],[Price]]-(Table_ExternalData_15[[#This Row],[Price]]*Table_ExternalData_15[[#This Row],[BB rabat]])/100</f>
        <v>8.9499999999999993</v>
      </c>
      <c r="J109" s="2">
        <f>Table_ExternalData_15[[#This Row],[BB cena]]*Table_ExternalData_15[[#Headers],[1,22]]</f>
        <v>10.918999999999999</v>
      </c>
      <c r="K109" s="2">
        <f>Table_ExternalData_15[[#This Row],[Price]]*Table_ExternalData_15[[#Headers],[1,22]]</f>
        <v>10.918999999999999</v>
      </c>
      <c r="L109" s="7">
        <f>IF(G109="White Shark",E109*0.5,IF(G109="Sbox",E109*0.5,IF(G109="Tenda",E109*0.5,E109*0.2)))/100</f>
        <v>0</v>
      </c>
      <c r="M109" s="2">
        <f>Table_ExternalData_15[[#This Row],[Price]]-Table_ExternalData_15[[#This Row],[Price]]*Table_ExternalData_15[[#This Row],[extra popust]]</f>
        <v>8.9499999999999993</v>
      </c>
      <c r="N109" s="2">
        <f>IF(M109&lt;I109,M109,I109)</f>
        <v>8.9499999999999993</v>
      </c>
      <c r="O109" s="12" t="str">
        <f>IF(N109&lt;I109,$U$1," ")</f>
        <v xml:space="preserve"> </v>
      </c>
      <c r="P109" s="12" t="str">
        <f>IFERROR((O109+30)," ")</f>
        <v xml:space="preserve"> </v>
      </c>
      <c r="Q109" s="2">
        <f ca="1">IF(O109=$U$1,N109,"0")*1.22</f>
        <v>0</v>
      </c>
    </row>
    <row r="110" spans="1:17" x14ac:dyDescent="0.25">
      <c r="A110" t="s">
        <v>6879</v>
      </c>
      <c r="B110" t="s">
        <v>6878</v>
      </c>
      <c r="C110">
        <v>14855</v>
      </c>
      <c r="D110">
        <v>2.0499999999999998</v>
      </c>
      <c r="E110">
        <f>IFERROR(VLOOKUP(Table_ExternalData_15[[#This Row],[Id]],Rabati!B:C,2,0),0)</f>
        <v>25</v>
      </c>
      <c r="F110">
        <v>4</v>
      </c>
      <c r="G110" t="str">
        <f>VLOOKUP(Table_ExternalData_15[[#This Row],[Id]],'Blagovna izdelek'!A:C,3,0)</f>
        <v>White Shark</v>
      </c>
      <c r="H110">
        <f>Table_ExternalData_15[[#This Row],[Rabat]]*0.2</f>
        <v>5</v>
      </c>
      <c r="I110" s="2">
        <f>Table_ExternalData_15[[#This Row],[Price]]-(Table_ExternalData_15[[#This Row],[Price]]*Table_ExternalData_15[[#This Row],[BB rabat]])/100</f>
        <v>1.9474999999999998</v>
      </c>
      <c r="J110" s="2">
        <f>Table_ExternalData_15[[#This Row],[BB cena]]*Table_ExternalData_15[[#Headers],[1,22]]</f>
        <v>2.3759499999999996</v>
      </c>
      <c r="K110" s="2">
        <f>Table_ExternalData_15[[#This Row],[Price]]*Table_ExternalData_15[[#Headers],[1,22]]</f>
        <v>2.5009999999999999</v>
      </c>
      <c r="L110" s="7">
        <f>IF(G110="White Shark",E110*0.5,IF(G110="Sbox",E110*0.5,IF(G110="Tenda",E110*0.5,E110*0.2)))/100</f>
        <v>0.125</v>
      </c>
      <c r="M110" s="2">
        <f>Table_ExternalData_15[[#This Row],[Price]]-Table_ExternalData_15[[#This Row],[Price]]*Table_ExternalData_15[[#This Row],[extra popust]]</f>
        <v>1.7937499999999997</v>
      </c>
      <c r="N110" s="2">
        <f>IF(M110&lt;I110,M110,I110)</f>
        <v>1.7937499999999997</v>
      </c>
      <c r="O110" s="12">
        <f ca="1">IF(N110&lt;I110,$U$1," ")</f>
        <v>45786</v>
      </c>
      <c r="P110" s="12">
        <f ca="1">IFERROR((O110+30)," ")</f>
        <v>45816</v>
      </c>
      <c r="Q110" s="2">
        <f ca="1">IF(O110=$U$1,N110,"0")*1.22</f>
        <v>2.1883749999999997</v>
      </c>
    </row>
    <row r="111" spans="1:17" x14ac:dyDescent="0.25">
      <c r="A111" t="s">
        <v>6881</v>
      </c>
      <c r="B111" t="s">
        <v>6880</v>
      </c>
      <c r="C111">
        <v>14856</v>
      </c>
      <c r="D111">
        <v>4.53</v>
      </c>
      <c r="E111">
        <f>IFERROR(VLOOKUP(Table_ExternalData_15[[#This Row],[Id]],Rabati!B:C,2,0),0)</f>
        <v>25</v>
      </c>
      <c r="F111">
        <v>13</v>
      </c>
      <c r="G111" t="str">
        <f>VLOOKUP(Table_ExternalData_15[[#This Row],[Id]],'Blagovna izdelek'!A:C,3,0)</f>
        <v>White Shark</v>
      </c>
      <c r="H111">
        <f>Table_ExternalData_15[[#This Row],[Rabat]]*0.2</f>
        <v>5</v>
      </c>
      <c r="I111" s="2">
        <f>Table_ExternalData_15[[#This Row],[Price]]-(Table_ExternalData_15[[#This Row],[Price]]*Table_ExternalData_15[[#This Row],[BB rabat]])/100</f>
        <v>4.3035000000000005</v>
      </c>
      <c r="J111" s="2">
        <f>Table_ExternalData_15[[#This Row],[BB cena]]*Table_ExternalData_15[[#Headers],[1,22]]</f>
        <v>5.2502700000000004</v>
      </c>
      <c r="K111" s="2">
        <f>Table_ExternalData_15[[#This Row],[Price]]*Table_ExternalData_15[[#Headers],[1,22]]</f>
        <v>5.5266000000000002</v>
      </c>
      <c r="L111" s="7">
        <f>IF(G111="White Shark",E111*0.5,IF(G111="Sbox",E111*0.5,IF(G111="Tenda",E111*0.5,E111*0.2)))/100</f>
        <v>0.125</v>
      </c>
      <c r="M111" s="2">
        <f>Table_ExternalData_15[[#This Row],[Price]]-Table_ExternalData_15[[#This Row],[Price]]*Table_ExternalData_15[[#This Row],[extra popust]]</f>
        <v>3.9637500000000001</v>
      </c>
      <c r="N111" s="2">
        <f>IF(M111&lt;I111,M111,I111)</f>
        <v>3.9637500000000001</v>
      </c>
      <c r="O111" s="12">
        <f ca="1">IF(N111&lt;I111,$U$1," ")</f>
        <v>45786</v>
      </c>
      <c r="P111" s="12">
        <f ca="1">IFERROR((O111+30)," ")</f>
        <v>45816</v>
      </c>
      <c r="Q111" s="2">
        <f ca="1">IF(O111=$U$1,N111,"0")*1.22</f>
        <v>4.8357749999999999</v>
      </c>
    </row>
    <row r="112" spans="1:17" x14ac:dyDescent="0.25">
      <c r="A112" t="s">
        <v>6883</v>
      </c>
      <c r="B112" t="s">
        <v>6882</v>
      </c>
      <c r="C112">
        <v>14857</v>
      </c>
      <c r="D112">
        <v>6.15</v>
      </c>
      <c r="E112">
        <f>IFERROR(VLOOKUP(Table_ExternalData_15[[#This Row],[Id]],Rabati!B:C,2,0),0)</f>
        <v>25</v>
      </c>
      <c r="F112">
        <v>7</v>
      </c>
      <c r="G112" t="str">
        <f>VLOOKUP(Table_ExternalData_15[[#This Row],[Id]],'Blagovna izdelek'!A:C,3,0)</f>
        <v>White Shark</v>
      </c>
      <c r="H112">
        <f>Table_ExternalData_15[[#This Row],[Rabat]]*0.2</f>
        <v>5</v>
      </c>
      <c r="I112" s="2">
        <f>Table_ExternalData_15[[#This Row],[Price]]-(Table_ExternalData_15[[#This Row],[Price]]*Table_ExternalData_15[[#This Row],[BB rabat]])/100</f>
        <v>5.8425000000000002</v>
      </c>
      <c r="J112" s="2">
        <f>Table_ExternalData_15[[#This Row],[BB cena]]*Table_ExternalData_15[[#Headers],[1,22]]</f>
        <v>7.1278500000000005</v>
      </c>
      <c r="K112" s="2">
        <f>Table_ExternalData_15[[#This Row],[Price]]*Table_ExternalData_15[[#Headers],[1,22]]</f>
        <v>7.5030000000000001</v>
      </c>
      <c r="L112" s="7">
        <f>IF(G112="White Shark",E112*0.5,IF(G112="Sbox",E112*0.5,IF(G112="Tenda",E112*0.5,E112*0.2)))/100</f>
        <v>0.125</v>
      </c>
      <c r="M112" s="2">
        <f>Table_ExternalData_15[[#This Row],[Price]]-Table_ExternalData_15[[#This Row],[Price]]*Table_ExternalData_15[[#This Row],[extra popust]]</f>
        <v>5.3812500000000005</v>
      </c>
      <c r="N112" s="2">
        <f>IF(M112&lt;I112,M112,I112)</f>
        <v>5.3812500000000005</v>
      </c>
      <c r="O112" s="12">
        <f ca="1">IF(N112&lt;I112,$U$1," ")</f>
        <v>45786</v>
      </c>
      <c r="P112" s="12">
        <f ca="1">IFERROR((O112+30)," ")</f>
        <v>45816</v>
      </c>
      <c r="Q112" s="2">
        <f ca="1">IF(O112=$U$1,N112,"0")*1.22</f>
        <v>6.5651250000000001</v>
      </c>
    </row>
    <row r="113" spans="1:17" x14ac:dyDescent="0.25">
      <c r="A113" t="s">
        <v>6885</v>
      </c>
      <c r="B113" t="s">
        <v>6884</v>
      </c>
      <c r="C113">
        <v>14858</v>
      </c>
      <c r="D113">
        <v>7.99</v>
      </c>
      <c r="E113">
        <f>IFERROR(VLOOKUP(Table_ExternalData_15[[#This Row],[Id]],Rabati!B:C,2,0),0)</f>
        <v>25</v>
      </c>
      <c r="F113">
        <v>7</v>
      </c>
      <c r="G113" t="str">
        <f>VLOOKUP(Table_ExternalData_15[[#This Row],[Id]],'Blagovna izdelek'!A:C,3,0)</f>
        <v>White Shark</v>
      </c>
      <c r="H113">
        <f>Table_ExternalData_15[[#This Row],[Rabat]]*0.2</f>
        <v>5</v>
      </c>
      <c r="I113" s="2">
        <f>Table_ExternalData_15[[#This Row],[Price]]-(Table_ExternalData_15[[#This Row],[Price]]*Table_ExternalData_15[[#This Row],[BB rabat]])/100</f>
        <v>7.5905000000000005</v>
      </c>
      <c r="J113" s="2">
        <f>Table_ExternalData_15[[#This Row],[BB cena]]*Table_ExternalData_15[[#Headers],[1,22]]</f>
        <v>9.2604100000000003</v>
      </c>
      <c r="K113" s="2">
        <f>Table_ExternalData_15[[#This Row],[Price]]*Table_ExternalData_15[[#Headers],[1,22]]</f>
        <v>9.7477999999999998</v>
      </c>
      <c r="L113" s="7">
        <f>IF(G113="White Shark",E113*0.5,IF(G113="Sbox",E113*0.5,IF(G113="Tenda",E113*0.5,E113*0.2)))/100</f>
        <v>0.125</v>
      </c>
      <c r="M113" s="2">
        <f>Table_ExternalData_15[[#This Row],[Price]]-Table_ExternalData_15[[#This Row],[Price]]*Table_ExternalData_15[[#This Row],[extra popust]]</f>
        <v>6.99125</v>
      </c>
      <c r="N113" s="2">
        <f>IF(M113&lt;I113,M113,I113)</f>
        <v>6.99125</v>
      </c>
      <c r="O113" s="12">
        <f ca="1">IF(N113&lt;I113,$U$1," ")</f>
        <v>45786</v>
      </c>
      <c r="P113" s="12">
        <f ca="1">IFERROR((O113+30)," ")</f>
        <v>45816</v>
      </c>
      <c r="Q113" s="2">
        <f ca="1">IF(O113=$U$1,N113,"0")*1.22</f>
        <v>8.529325</v>
      </c>
    </row>
    <row r="114" spans="1:17" x14ac:dyDescent="0.25">
      <c r="A114" t="s">
        <v>6887</v>
      </c>
      <c r="B114" t="s">
        <v>6886</v>
      </c>
      <c r="C114">
        <v>14859</v>
      </c>
      <c r="D114">
        <v>3.98</v>
      </c>
      <c r="E114">
        <f>IFERROR(VLOOKUP(Table_ExternalData_15[[#This Row],[Id]],Rabati!B:C,2,0),0)</f>
        <v>25</v>
      </c>
      <c r="F114">
        <v>9</v>
      </c>
      <c r="G114" t="str">
        <f>VLOOKUP(Table_ExternalData_15[[#This Row],[Id]],'Blagovna izdelek'!A:C,3,0)</f>
        <v>White Shark</v>
      </c>
      <c r="H114">
        <f>Table_ExternalData_15[[#This Row],[Rabat]]*0.2</f>
        <v>5</v>
      </c>
      <c r="I114" s="2">
        <f>Table_ExternalData_15[[#This Row],[Price]]-(Table_ExternalData_15[[#This Row],[Price]]*Table_ExternalData_15[[#This Row],[BB rabat]])/100</f>
        <v>3.7810000000000001</v>
      </c>
      <c r="J114" s="2">
        <f>Table_ExternalData_15[[#This Row],[BB cena]]*Table_ExternalData_15[[#Headers],[1,22]]</f>
        <v>4.6128200000000001</v>
      </c>
      <c r="K114" s="2">
        <f>Table_ExternalData_15[[#This Row],[Price]]*Table_ExternalData_15[[#Headers],[1,22]]</f>
        <v>4.8555999999999999</v>
      </c>
      <c r="L114" s="7">
        <f>IF(G114="White Shark",E114*0.5,IF(G114="Sbox",E114*0.5,IF(G114="Tenda",E114*0.5,E114*0.2)))/100</f>
        <v>0.125</v>
      </c>
      <c r="M114" s="2">
        <f>Table_ExternalData_15[[#This Row],[Price]]-Table_ExternalData_15[[#This Row],[Price]]*Table_ExternalData_15[[#This Row],[extra popust]]</f>
        <v>3.4824999999999999</v>
      </c>
      <c r="N114" s="2">
        <f>IF(M114&lt;I114,M114,I114)</f>
        <v>3.4824999999999999</v>
      </c>
      <c r="O114" s="12">
        <f ca="1">IF(N114&lt;I114,$U$1," ")</f>
        <v>45786</v>
      </c>
      <c r="P114" s="12">
        <f ca="1">IFERROR((O114+30)," ")</f>
        <v>45816</v>
      </c>
      <c r="Q114" s="2">
        <f ca="1">IF(O114=$U$1,N114,"0")*1.22</f>
        <v>4.2486499999999996</v>
      </c>
    </row>
    <row r="115" spans="1:17" x14ac:dyDescent="0.25">
      <c r="A115" t="s">
        <v>6889</v>
      </c>
      <c r="B115" t="s">
        <v>6888</v>
      </c>
      <c r="C115">
        <v>14860</v>
      </c>
      <c r="D115">
        <v>4.25</v>
      </c>
      <c r="E115">
        <f>IFERROR(VLOOKUP(Table_ExternalData_15[[#This Row],[Id]],Rabati!B:C,2,0),0)</f>
        <v>25</v>
      </c>
      <c r="F115">
        <v>12</v>
      </c>
      <c r="G115" t="str">
        <f>VLOOKUP(Table_ExternalData_15[[#This Row],[Id]],'Blagovna izdelek'!A:C,3,0)</f>
        <v>White Shark</v>
      </c>
      <c r="H115">
        <f>Table_ExternalData_15[[#This Row],[Rabat]]*0.2</f>
        <v>5</v>
      </c>
      <c r="I115" s="2">
        <f>Table_ExternalData_15[[#This Row],[Price]]-(Table_ExternalData_15[[#This Row],[Price]]*Table_ExternalData_15[[#This Row],[BB rabat]])/100</f>
        <v>4.0374999999999996</v>
      </c>
      <c r="J115" s="2">
        <f>Table_ExternalData_15[[#This Row],[BB cena]]*Table_ExternalData_15[[#Headers],[1,22]]</f>
        <v>4.9257499999999999</v>
      </c>
      <c r="K115" s="2">
        <f>Table_ExternalData_15[[#This Row],[Price]]*Table_ExternalData_15[[#Headers],[1,22]]</f>
        <v>5.1849999999999996</v>
      </c>
      <c r="L115" s="7">
        <f>IF(G115="White Shark",E115*0.5,IF(G115="Sbox",E115*0.5,IF(G115="Tenda",E115*0.5,E115*0.2)))/100</f>
        <v>0.125</v>
      </c>
      <c r="M115" s="2">
        <f>Table_ExternalData_15[[#This Row],[Price]]-Table_ExternalData_15[[#This Row],[Price]]*Table_ExternalData_15[[#This Row],[extra popust]]</f>
        <v>3.71875</v>
      </c>
      <c r="N115" s="2">
        <f>IF(M115&lt;I115,M115,I115)</f>
        <v>3.71875</v>
      </c>
      <c r="O115" s="12">
        <f ca="1">IF(N115&lt;I115,$U$1," ")</f>
        <v>45786</v>
      </c>
      <c r="P115" s="12">
        <f ca="1">IFERROR((O115+30)," ")</f>
        <v>45816</v>
      </c>
      <c r="Q115" s="2">
        <f ca="1">IF(O115=$U$1,N115,"0")*1.22</f>
        <v>4.5368750000000002</v>
      </c>
    </row>
    <row r="116" spans="1:17" x14ac:dyDescent="0.25">
      <c r="A116" t="s">
        <v>6891</v>
      </c>
      <c r="B116" t="s">
        <v>6890</v>
      </c>
      <c r="C116">
        <v>14862</v>
      </c>
      <c r="D116">
        <v>6.75</v>
      </c>
      <c r="E116">
        <f>IFERROR(VLOOKUP(Table_ExternalData_15[[#This Row],[Id]],Rabati!B:C,2,0),0)</f>
        <v>25</v>
      </c>
      <c r="F116">
        <v>0</v>
      </c>
      <c r="G116" t="str">
        <f>VLOOKUP(Table_ExternalData_15[[#This Row],[Id]],'Blagovna izdelek'!A:C,3,0)</f>
        <v>White Shark</v>
      </c>
      <c r="H116">
        <f>Table_ExternalData_15[[#This Row],[Rabat]]*0.2</f>
        <v>5</v>
      </c>
      <c r="I116" s="2">
        <f>Table_ExternalData_15[[#This Row],[Price]]-(Table_ExternalData_15[[#This Row],[Price]]*Table_ExternalData_15[[#This Row],[BB rabat]])/100</f>
        <v>6.4124999999999996</v>
      </c>
      <c r="J116" s="2">
        <f>Table_ExternalData_15[[#This Row],[BB cena]]*Table_ExternalData_15[[#Headers],[1,22]]</f>
        <v>7.8232499999999998</v>
      </c>
      <c r="K116" s="2">
        <f>Table_ExternalData_15[[#This Row],[Price]]*Table_ExternalData_15[[#Headers],[1,22]]</f>
        <v>8.2349999999999994</v>
      </c>
      <c r="L116" s="7">
        <f>IF(G116="White Shark",E116*0.5,IF(G116="Sbox",E116*0.5,IF(G116="Tenda",E116*0.5,E116*0.2)))/100</f>
        <v>0.125</v>
      </c>
      <c r="M116" s="2">
        <f>Table_ExternalData_15[[#This Row],[Price]]-Table_ExternalData_15[[#This Row],[Price]]*Table_ExternalData_15[[#This Row],[extra popust]]</f>
        <v>5.90625</v>
      </c>
      <c r="N116" s="2">
        <f>IF(M116&lt;I116,M116,I116)</f>
        <v>5.90625</v>
      </c>
      <c r="O116" s="12">
        <f ca="1">IF(N116&lt;I116,$U$1," ")</f>
        <v>45786</v>
      </c>
      <c r="P116" s="12">
        <f ca="1">IFERROR((O116+30)," ")</f>
        <v>45816</v>
      </c>
      <c r="Q116" s="2">
        <f ca="1">IF(O116=$U$1,N116,"0")*1.22</f>
        <v>7.2056249999999995</v>
      </c>
    </row>
    <row r="117" spans="1:17" x14ac:dyDescent="0.25">
      <c r="A117" t="s">
        <v>6893</v>
      </c>
      <c r="B117" t="s">
        <v>6892</v>
      </c>
      <c r="C117">
        <v>14863</v>
      </c>
      <c r="D117">
        <v>3.98</v>
      </c>
      <c r="E117">
        <f>IFERROR(VLOOKUP(Table_ExternalData_15[[#This Row],[Id]],Rabati!B:C,2,0),0)</f>
        <v>25</v>
      </c>
      <c r="F117">
        <v>0</v>
      </c>
      <c r="G117" t="str">
        <f>VLOOKUP(Table_ExternalData_15[[#This Row],[Id]],'Blagovna izdelek'!A:C,3,0)</f>
        <v>White Shark</v>
      </c>
      <c r="H117">
        <f>Table_ExternalData_15[[#This Row],[Rabat]]*0.2</f>
        <v>5</v>
      </c>
      <c r="I117" s="2">
        <f>Table_ExternalData_15[[#This Row],[Price]]-(Table_ExternalData_15[[#This Row],[Price]]*Table_ExternalData_15[[#This Row],[BB rabat]])/100</f>
        <v>3.7810000000000001</v>
      </c>
      <c r="J117" s="2">
        <f>Table_ExternalData_15[[#This Row],[BB cena]]*Table_ExternalData_15[[#Headers],[1,22]]</f>
        <v>4.6128200000000001</v>
      </c>
      <c r="K117" s="2">
        <f>Table_ExternalData_15[[#This Row],[Price]]*Table_ExternalData_15[[#Headers],[1,22]]</f>
        <v>4.8555999999999999</v>
      </c>
      <c r="L117" s="7">
        <f>IF(G117="White Shark",E117*0.5,IF(G117="Sbox",E117*0.5,IF(G117="Tenda",E117*0.5,E117*0.2)))/100</f>
        <v>0.125</v>
      </c>
      <c r="M117" s="2">
        <f>Table_ExternalData_15[[#This Row],[Price]]-Table_ExternalData_15[[#This Row],[Price]]*Table_ExternalData_15[[#This Row],[extra popust]]</f>
        <v>3.4824999999999999</v>
      </c>
      <c r="N117" s="2">
        <f>IF(M117&lt;I117,M117,I117)</f>
        <v>3.4824999999999999</v>
      </c>
      <c r="O117" s="12">
        <f ca="1">IF(N117&lt;I117,$U$1," ")</f>
        <v>45786</v>
      </c>
      <c r="P117" s="12">
        <f ca="1">IFERROR((O117+30)," ")</f>
        <v>45816</v>
      </c>
      <c r="Q117" s="2">
        <f ca="1">IF(O117=$U$1,N117,"0")*1.22</f>
        <v>4.2486499999999996</v>
      </c>
    </row>
    <row r="118" spans="1:17" x14ac:dyDescent="0.25">
      <c r="A118" t="s">
        <v>6895</v>
      </c>
      <c r="B118" t="s">
        <v>6894</v>
      </c>
      <c r="C118">
        <v>14864</v>
      </c>
      <c r="D118">
        <v>8.93</v>
      </c>
      <c r="E118">
        <f>IFERROR(VLOOKUP(Table_ExternalData_15[[#This Row],[Id]],Rabati!B:C,2,0),0)</f>
        <v>25</v>
      </c>
      <c r="F118">
        <v>10</v>
      </c>
      <c r="G118" t="str">
        <f>VLOOKUP(Table_ExternalData_15[[#This Row],[Id]],'Blagovna izdelek'!A:C,3,0)</f>
        <v>White Shark</v>
      </c>
      <c r="H118">
        <f>Table_ExternalData_15[[#This Row],[Rabat]]*0.2</f>
        <v>5</v>
      </c>
      <c r="I118" s="2">
        <f>Table_ExternalData_15[[#This Row],[Price]]-(Table_ExternalData_15[[#This Row],[Price]]*Table_ExternalData_15[[#This Row],[BB rabat]])/100</f>
        <v>8.4834999999999994</v>
      </c>
      <c r="J118" s="2">
        <f>Table_ExternalData_15[[#This Row],[BB cena]]*Table_ExternalData_15[[#Headers],[1,22]]</f>
        <v>10.349869999999999</v>
      </c>
      <c r="K118" s="2">
        <f>Table_ExternalData_15[[#This Row],[Price]]*Table_ExternalData_15[[#Headers],[1,22]]</f>
        <v>10.894599999999999</v>
      </c>
      <c r="L118" s="7">
        <f>IF(G118="White Shark",E118*0.5,IF(G118="Sbox",E118*0.5,IF(G118="Tenda",E118*0.5,E118*0.2)))/100</f>
        <v>0.125</v>
      </c>
      <c r="M118" s="2">
        <f>Table_ExternalData_15[[#This Row],[Price]]-Table_ExternalData_15[[#This Row],[Price]]*Table_ExternalData_15[[#This Row],[extra popust]]</f>
        <v>7.8137499999999998</v>
      </c>
      <c r="N118" s="2">
        <f>IF(M118&lt;I118,M118,I118)</f>
        <v>7.8137499999999998</v>
      </c>
      <c r="O118" s="12">
        <f ca="1">IF(N118&lt;I118,$U$1," ")</f>
        <v>45786</v>
      </c>
      <c r="P118" s="12">
        <f ca="1">IFERROR((O118+30)," ")</f>
        <v>45816</v>
      </c>
      <c r="Q118" s="2">
        <f ca="1">IF(O118=$U$1,N118,"0")*1.22</f>
        <v>9.5327749999999991</v>
      </c>
    </row>
    <row r="119" spans="1:17" x14ac:dyDescent="0.25">
      <c r="A119" t="s">
        <v>6896</v>
      </c>
      <c r="B119" t="s">
        <v>11571</v>
      </c>
      <c r="C119">
        <v>14865</v>
      </c>
      <c r="D119">
        <v>8.98</v>
      </c>
      <c r="E119">
        <f>IFERROR(VLOOKUP(Table_ExternalData_15[[#This Row],[Id]],Rabati!B:C,2,0),0)</f>
        <v>25</v>
      </c>
      <c r="F119">
        <v>0</v>
      </c>
      <c r="G119" t="str">
        <f>VLOOKUP(Table_ExternalData_15[[#This Row],[Id]],'Blagovna izdelek'!A:C,3,0)</f>
        <v>White Shark</v>
      </c>
      <c r="H119">
        <f>Table_ExternalData_15[[#This Row],[Rabat]]*0.2</f>
        <v>5</v>
      </c>
      <c r="I119" s="2">
        <f>Table_ExternalData_15[[#This Row],[Price]]-(Table_ExternalData_15[[#This Row],[Price]]*Table_ExternalData_15[[#This Row],[BB rabat]])/100</f>
        <v>8.5310000000000006</v>
      </c>
      <c r="J119" s="2">
        <f>Table_ExternalData_15[[#This Row],[BB cena]]*Table_ExternalData_15[[#Headers],[1,22]]</f>
        <v>10.407820000000001</v>
      </c>
      <c r="K119" s="2">
        <f>Table_ExternalData_15[[#This Row],[Price]]*Table_ExternalData_15[[#Headers],[1,22]]</f>
        <v>10.9556</v>
      </c>
      <c r="L119" s="7">
        <f>IF(G119="White Shark",E119*0.5,IF(G119="Sbox",E119*0.5,IF(G119="Tenda",E119*0.5,E119*0.2)))/100</f>
        <v>0.125</v>
      </c>
      <c r="M119" s="2">
        <f>Table_ExternalData_15[[#This Row],[Price]]-Table_ExternalData_15[[#This Row],[Price]]*Table_ExternalData_15[[#This Row],[extra popust]]</f>
        <v>7.8574999999999999</v>
      </c>
      <c r="N119" s="2">
        <f>IF(M119&lt;I119,M119,I119)</f>
        <v>7.8574999999999999</v>
      </c>
      <c r="O119" s="12">
        <f ca="1">IF(N119&lt;I119,$U$1," ")</f>
        <v>45786</v>
      </c>
      <c r="P119" s="12">
        <f ca="1">IFERROR((O119+30)," ")</f>
        <v>45816</v>
      </c>
      <c r="Q119" s="2">
        <f ca="1">IF(O119=$U$1,N119,"0")*1.22</f>
        <v>9.5861499999999999</v>
      </c>
    </row>
    <row r="120" spans="1:17" x14ac:dyDescent="0.25">
      <c r="A120" t="s">
        <v>6897</v>
      </c>
      <c r="B120" t="s">
        <v>11572</v>
      </c>
      <c r="C120">
        <v>14868</v>
      </c>
      <c r="D120">
        <v>12.9</v>
      </c>
      <c r="E120">
        <f>IFERROR(VLOOKUP(Table_ExternalData_15[[#This Row],[Id]],Rabati!B:C,2,0),0)</f>
        <v>25</v>
      </c>
      <c r="F120">
        <v>2</v>
      </c>
      <c r="G120" t="str">
        <f>VLOOKUP(Table_ExternalData_15[[#This Row],[Id]],'Blagovna izdelek'!A:C,3,0)</f>
        <v>White Shark</v>
      </c>
      <c r="H120">
        <f>Table_ExternalData_15[[#This Row],[Rabat]]*0.2</f>
        <v>5</v>
      </c>
      <c r="I120" s="2">
        <f>Table_ExternalData_15[[#This Row],[Price]]-(Table_ExternalData_15[[#This Row],[Price]]*Table_ExternalData_15[[#This Row],[BB rabat]])/100</f>
        <v>12.255000000000001</v>
      </c>
      <c r="J120" s="2">
        <f>Table_ExternalData_15[[#This Row],[BB cena]]*Table_ExternalData_15[[#Headers],[1,22]]</f>
        <v>14.9511</v>
      </c>
      <c r="K120" s="2">
        <f>Table_ExternalData_15[[#This Row],[Price]]*Table_ExternalData_15[[#Headers],[1,22]]</f>
        <v>15.738</v>
      </c>
      <c r="L120" s="7">
        <f>IF(G120="White Shark",E120*0.5,IF(G120="Sbox",E120*0.5,IF(G120="Tenda",E120*0.5,E120*0.2)))/100</f>
        <v>0.125</v>
      </c>
      <c r="M120" s="2">
        <f>Table_ExternalData_15[[#This Row],[Price]]-Table_ExternalData_15[[#This Row],[Price]]*Table_ExternalData_15[[#This Row],[extra popust]]</f>
        <v>11.2875</v>
      </c>
      <c r="N120" s="2">
        <f>IF(M120&lt;I120,M120,I120)</f>
        <v>11.2875</v>
      </c>
      <c r="O120" s="12">
        <f ca="1">IF(N120&lt;I120,$U$1," ")</f>
        <v>45786</v>
      </c>
      <c r="P120" s="12">
        <f ca="1">IFERROR((O120+30)," ")</f>
        <v>45816</v>
      </c>
      <c r="Q120" s="2">
        <f ca="1">IF(O120=$U$1,N120,"0")*1.22</f>
        <v>13.77075</v>
      </c>
    </row>
    <row r="121" spans="1:17" x14ac:dyDescent="0.25">
      <c r="A121" t="s">
        <v>6898</v>
      </c>
      <c r="B121" t="s">
        <v>11573</v>
      </c>
      <c r="C121">
        <v>14869</v>
      </c>
      <c r="D121">
        <v>18.75</v>
      </c>
      <c r="E121">
        <f>IFERROR(VLOOKUP(Table_ExternalData_15[[#This Row],[Id]],Rabati!B:C,2,0),0)</f>
        <v>25</v>
      </c>
      <c r="F121">
        <v>8</v>
      </c>
      <c r="G121" t="str">
        <f>VLOOKUP(Table_ExternalData_15[[#This Row],[Id]],'Blagovna izdelek'!A:C,3,0)</f>
        <v>White Shark</v>
      </c>
      <c r="H121">
        <f>Table_ExternalData_15[[#This Row],[Rabat]]*0.2</f>
        <v>5</v>
      </c>
      <c r="I121" s="2">
        <f>Table_ExternalData_15[[#This Row],[Price]]-(Table_ExternalData_15[[#This Row],[Price]]*Table_ExternalData_15[[#This Row],[BB rabat]])/100</f>
        <v>17.8125</v>
      </c>
      <c r="J121" s="2">
        <f>Table_ExternalData_15[[#This Row],[BB cena]]*Table_ExternalData_15[[#Headers],[1,22]]</f>
        <v>21.731249999999999</v>
      </c>
      <c r="K121" s="2">
        <f>Table_ExternalData_15[[#This Row],[Price]]*Table_ExternalData_15[[#Headers],[1,22]]</f>
        <v>22.875</v>
      </c>
      <c r="L121" s="7">
        <f>IF(G121="White Shark",E121*0.5,IF(G121="Sbox",E121*0.5,IF(G121="Tenda",E121*0.5,E121*0.2)))/100</f>
        <v>0.125</v>
      </c>
      <c r="M121" s="2">
        <f>Table_ExternalData_15[[#This Row],[Price]]-Table_ExternalData_15[[#This Row],[Price]]*Table_ExternalData_15[[#This Row],[extra popust]]</f>
        <v>16.40625</v>
      </c>
      <c r="N121" s="2">
        <f>IF(M121&lt;I121,M121,I121)</f>
        <v>16.40625</v>
      </c>
      <c r="O121" s="12">
        <f ca="1">IF(N121&lt;I121,$U$1," ")</f>
        <v>45786</v>
      </c>
      <c r="P121" s="12">
        <f ca="1">IFERROR((O121+30)," ")</f>
        <v>45816</v>
      </c>
      <c r="Q121" s="2">
        <f ca="1">IF(O121=$U$1,N121,"0")*1.22</f>
        <v>20.015625</v>
      </c>
    </row>
    <row r="122" spans="1:17" x14ac:dyDescent="0.25">
      <c r="A122" t="s">
        <v>6899</v>
      </c>
      <c r="B122" t="s">
        <v>11482</v>
      </c>
      <c r="C122">
        <v>14871</v>
      </c>
      <c r="D122">
        <v>22.76</v>
      </c>
      <c r="E122">
        <f>IFERROR(VLOOKUP(Table_ExternalData_15[[#This Row],[Id]],Rabati!B:C,2,0),0)</f>
        <v>25</v>
      </c>
      <c r="F122">
        <v>2</v>
      </c>
      <c r="G122" t="str">
        <f>VLOOKUP(Table_ExternalData_15[[#This Row],[Id]],'Blagovna izdelek'!A:C,3,0)</f>
        <v>White Shark</v>
      </c>
      <c r="H122">
        <f>Table_ExternalData_15[[#This Row],[Rabat]]*0.2</f>
        <v>5</v>
      </c>
      <c r="I122" s="2">
        <f>Table_ExternalData_15[[#This Row],[Price]]-(Table_ExternalData_15[[#This Row],[Price]]*Table_ExternalData_15[[#This Row],[BB rabat]])/100</f>
        <v>21.622</v>
      </c>
      <c r="J122" s="2">
        <f>Table_ExternalData_15[[#This Row],[BB cena]]*Table_ExternalData_15[[#Headers],[1,22]]</f>
        <v>26.37884</v>
      </c>
      <c r="K122" s="2">
        <f>Table_ExternalData_15[[#This Row],[Price]]*Table_ExternalData_15[[#Headers],[1,22]]</f>
        <v>27.767200000000003</v>
      </c>
      <c r="L122" s="7">
        <f>IF(G122="White Shark",E122*0.5,IF(G122="Sbox",E122*0.5,IF(G122="Tenda",E122*0.5,E122*0.2)))/100</f>
        <v>0.125</v>
      </c>
      <c r="M122" s="2">
        <f>Table_ExternalData_15[[#This Row],[Price]]-Table_ExternalData_15[[#This Row],[Price]]*Table_ExternalData_15[[#This Row],[extra popust]]</f>
        <v>19.915000000000003</v>
      </c>
      <c r="N122" s="2">
        <f>IF(M122&lt;I122,M122,I122)</f>
        <v>19.915000000000003</v>
      </c>
      <c r="O122" s="12">
        <f ca="1">IF(N122&lt;I122,$U$1," ")</f>
        <v>45786</v>
      </c>
      <c r="P122" s="12">
        <f ca="1">IFERROR((O122+30)," ")</f>
        <v>45816</v>
      </c>
      <c r="Q122" s="2">
        <f ca="1">IF(O122=$U$1,N122,"0")*1.22</f>
        <v>24.296300000000002</v>
      </c>
    </row>
    <row r="123" spans="1:17" x14ac:dyDescent="0.25">
      <c r="A123" t="s">
        <v>6900</v>
      </c>
      <c r="B123" t="s">
        <v>11483</v>
      </c>
      <c r="C123">
        <v>14872</v>
      </c>
      <c r="D123">
        <v>28.26</v>
      </c>
      <c r="E123">
        <f>IFERROR(VLOOKUP(Table_ExternalData_15[[#This Row],[Id]],Rabati!B:C,2,0),0)</f>
        <v>25</v>
      </c>
      <c r="F123">
        <v>4</v>
      </c>
      <c r="G123" t="str">
        <f>VLOOKUP(Table_ExternalData_15[[#This Row],[Id]],'Blagovna izdelek'!A:C,3,0)</f>
        <v>White Shark</v>
      </c>
      <c r="H123">
        <f>Table_ExternalData_15[[#This Row],[Rabat]]*0.2</f>
        <v>5</v>
      </c>
      <c r="I123" s="2">
        <f>Table_ExternalData_15[[#This Row],[Price]]-(Table_ExternalData_15[[#This Row],[Price]]*Table_ExternalData_15[[#This Row],[BB rabat]])/100</f>
        <v>26.847000000000001</v>
      </c>
      <c r="J123" s="2">
        <f>Table_ExternalData_15[[#This Row],[BB cena]]*Table_ExternalData_15[[#Headers],[1,22]]</f>
        <v>32.753340000000001</v>
      </c>
      <c r="K123" s="2">
        <f>Table_ExternalData_15[[#This Row],[Price]]*Table_ExternalData_15[[#Headers],[1,22]]</f>
        <v>34.477200000000003</v>
      </c>
      <c r="L123" s="7">
        <f>IF(G123="White Shark",E123*0.5,IF(G123="Sbox",E123*0.5,IF(G123="Tenda",E123*0.5,E123*0.2)))/100</f>
        <v>0.125</v>
      </c>
      <c r="M123" s="2">
        <f>Table_ExternalData_15[[#This Row],[Price]]-Table_ExternalData_15[[#This Row],[Price]]*Table_ExternalData_15[[#This Row],[extra popust]]</f>
        <v>24.727500000000003</v>
      </c>
      <c r="N123" s="2">
        <f>IF(M123&lt;I123,M123,I123)</f>
        <v>24.727500000000003</v>
      </c>
      <c r="O123" s="12">
        <f ca="1">IF(N123&lt;I123,$U$1," ")</f>
        <v>45786</v>
      </c>
      <c r="P123" s="12">
        <f ca="1">IFERROR((O123+30)," ")</f>
        <v>45816</v>
      </c>
      <c r="Q123" s="2">
        <f ca="1">IF(O123=$U$1,N123,"0")*1.22</f>
        <v>30.167550000000002</v>
      </c>
    </row>
    <row r="124" spans="1:17" x14ac:dyDescent="0.25">
      <c r="A124" t="s">
        <v>6902</v>
      </c>
      <c r="B124" t="s">
        <v>6901</v>
      </c>
      <c r="C124">
        <v>14873</v>
      </c>
      <c r="D124">
        <v>15</v>
      </c>
      <c r="E124">
        <f>IFERROR(VLOOKUP(Table_ExternalData_15[[#This Row],[Id]],Rabati!B:C,2,0),0)</f>
        <v>0</v>
      </c>
      <c r="F124">
        <v>0</v>
      </c>
      <c r="G124" t="str">
        <f>VLOOKUP(Table_ExternalData_15[[#This Row],[Id]],'Blagovna izdelek'!A:C,3,0)</f>
        <v>White Shark</v>
      </c>
      <c r="H124">
        <f>Table_ExternalData_15[[#This Row],[Rabat]]*0.2</f>
        <v>0</v>
      </c>
      <c r="I124" s="2">
        <f>Table_ExternalData_15[[#This Row],[Price]]-(Table_ExternalData_15[[#This Row],[Price]]*Table_ExternalData_15[[#This Row],[BB rabat]])/100</f>
        <v>15</v>
      </c>
      <c r="J124" s="2">
        <f>Table_ExternalData_15[[#This Row],[BB cena]]*Table_ExternalData_15[[#Headers],[1,22]]</f>
        <v>18.3</v>
      </c>
      <c r="K124" s="2">
        <f>Table_ExternalData_15[[#This Row],[Price]]*Table_ExternalData_15[[#Headers],[1,22]]</f>
        <v>18.3</v>
      </c>
      <c r="L124" s="7">
        <f>IF(G124="White Shark",E124*0.5,IF(G124="Sbox",E124*0.5,IF(G124="Tenda",E124*0.5,E124*0.2)))/100</f>
        <v>0</v>
      </c>
      <c r="M124" s="2">
        <f>Table_ExternalData_15[[#This Row],[Price]]-Table_ExternalData_15[[#This Row],[Price]]*Table_ExternalData_15[[#This Row],[extra popust]]</f>
        <v>15</v>
      </c>
      <c r="N124" s="2">
        <f>IF(M124&lt;I124,M124,I124)</f>
        <v>15</v>
      </c>
      <c r="O124" s="12" t="str">
        <f>IF(N124&lt;I124,$U$1," ")</f>
        <v xml:space="preserve"> </v>
      </c>
      <c r="P124" s="12" t="str">
        <f>IFERROR((O124+30)," ")</f>
        <v xml:space="preserve"> </v>
      </c>
      <c r="Q124" s="2">
        <f ca="1">IF(O124=$U$1,N124,"0")*1.22</f>
        <v>0</v>
      </c>
    </row>
    <row r="125" spans="1:17" x14ac:dyDescent="0.25">
      <c r="A125" t="s">
        <v>6903</v>
      </c>
      <c r="B125" t="s">
        <v>11484</v>
      </c>
      <c r="C125">
        <v>14874</v>
      </c>
      <c r="D125">
        <v>10.65</v>
      </c>
      <c r="E125">
        <f>IFERROR(VLOOKUP(Table_ExternalData_15[[#This Row],[Id]],Rabati!B:C,2,0),0)</f>
        <v>25</v>
      </c>
      <c r="F125">
        <v>3</v>
      </c>
      <c r="G125" t="str">
        <f>VLOOKUP(Table_ExternalData_15[[#This Row],[Id]],'Blagovna izdelek'!A:C,3,0)</f>
        <v>White Shark</v>
      </c>
      <c r="H125">
        <f>Table_ExternalData_15[[#This Row],[Rabat]]*0.2</f>
        <v>5</v>
      </c>
      <c r="I125" s="2">
        <f>Table_ExternalData_15[[#This Row],[Price]]-(Table_ExternalData_15[[#This Row],[Price]]*Table_ExternalData_15[[#This Row],[BB rabat]])/100</f>
        <v>10.1175</v>
      </c>
      <c r="J125" s="2">
        <f>Table_ExternalData_15[[#This Row],[BB cena]]*Table_ExternalData_15[[#Headers],[1,22]]</f>
        <v>12.343349999999999</v>
      </c>
      <c r="K125" s="2">
        <f>Table_ExternalData_15[[#This Row],[Price]]*Table_ExternalData_15[[#Headers],[1,22]]</f>
        <v>12.993</v>
      </c>
      <c r="L125" s="7">
        <f>IF(G125="White Shark",E125*0.5,IF(G125="Sbox",E125*0.5,IF(G125="Tenda",E125*0.5,E125*0.2)))/100</f>
        <v>0.125</v>
      </c>
      <c r="M125" s="2">
        <f>Table_ExternalData_15[[#This Row],[Price]]-Table_ExternalData_15[[#This Row],[Price]]*Table_ExternalData_15[[#This Row],[extra popust]]</f>
        <v>9.3187499999999996</v>
      </c>
      <c r="N125" s="2">
        <f>IF(M125&lt;I125,M125,I125)</f>
        <v>9.3187499999999996</v>
      </c>
      <c r="O125" s="12">
        <f ca="1">IF(N125&lt;I125,$U$1," ")</f>
        <v>45786</v>
      </c>
      <c r="P125" s="12">
        <f ca="1">IFERROR((O125+30)," ")</f>
        <v>45816</v>
      </c>
      <c r="Q125" s="2">
        <f ca="1">IF(O125=$U$1,N125,"0")*1.22</f>
        <v>11.368874999999999</v>
      </c>
    </row>
    <row r="126" spans="1:17" x14ac:dyDescent="0.25">
      <c r="A126" t="s">
        <v>6904</v>
      </c>
      <c r="B126" t="s">
        <v>12300</v>
      </c>
      <c r="C126">
        <v>14875</v>
      </c>
      <c r="D126">
        <v>10.46</v>
      </c>
      <c r="E126">
        <f>IFERROR(VLOOKUP(Table_ExternalData_15[[#This Row],[Id]],Rabati!B:C,2,0),0)</f>
        <v>25</v>
      </c>
      <c r="F126">
        <v>3</v>
      </c>
      <c r="G126" t="str">
        <f>VLOOKUP(Table_ExternalData_15[[#This Row],[Id]],'Blagovna izdelek'!A:C,3,0)</f>
        <v>White Shark</v>
      </c>
      <c r="H126">
        <f>Table_ExternalData_15[[#This Row],[Rabat]]*0.2</f>
        <v>5</v>
      </c>
      <c r="I126" s="2">
        <f>Table_ExternalData_15[[#This Row],[Price]]-(Table_ExternalData_15[[#This Row],[Price]]*Table_ExternalData_15[[#This Row],[BB rabat]])/100</f>
        <v>9.9370000000000012</v>
      </c>
      <c r="J126" s="2">
        <f>Table_ExternalData_15[[#This Row],[BB cena]]*Table_ExternalData_15[[#Headers],[1,22]]</f>
        <v>12.123140000000001</v>
      </c>
      <c r="K126" s="2">
        <f>Table_ExternalData_15[[#This Row],[Price]]*Table_ExternalData_15[[#Headers],[1,22]]</f>
        <v>12.761200000000001</v>
      </c>
      <c r="L126" s="7">
        <f>IF(G126="White Shark",E126*0.5,IF(G126="Sbox",E126*0.5,IF(G126="Tenda",E126*0.5,E126*0.2)))/100</f>
        <v>0.125</v>
      </c>
      <c r="M126" s="2">
        <f>Table_ExternalData_15[[#This Row],[Price]]-Table_ExternalData_15[[#This Row],[Price]]*Table_ExternalData_15[[#This Row],[extra popust]]</f>
        <v>9.1524999999999999</v>
      </c>
      <c r="N126" s="2">
        <f>IF(M126&lt;I126,M126,I126)</f>
        <v>9.1524999999999999</v>
      </c>
      <c r="O126" s="12">
        <f ca="1">IF(N126&lt;I126,$U$1," ")</f>
        <v>45786</v>
      </c>
      <c r="P126" s="12">
        <f ca="1">IFERROR((O126+30)," ")</f>
        <v>45816</v>
      </c>
      <c r="Q126" s="2">
        <f ca="1">IF(O126=$U$1,N126,"0")*1.22</f>
        <v>11.16605</v>
      </c>
    </row>
    <row r="127" spans="1:17" x14ac:dyDescent="0.25">
      <c r="A127" t="s">
        <v>6906</v>
      </c>
      <c r="B127" t="s">
        <v>6905</v>
      </c>
      <c r="C127">
        <v>14876</v>
      </c>
      <c r="D127">
        <v>98.14</v>
      </c>
      <c r="E127">
        <f>IFERROR(VLOOKUP(Table_ExternalData_15[[#This Row],[Id]],Rabati!B:C,2,0),0)</f>
        <v>25</v>
      </c>
      <c r="F127">
        <v>0</v>
      </c>
      <c r="G127" t="str">
        <f>VLOOKUP(Table_ExternalData_15[[#This Row],[Id]],'Blagovna izdelek'!A:C,3,0)</f>
        <v>White Shark</v>
      </c>
      <c r="H127">
        <f>Table_ExternalData_15[[#This Row],[Rabat]]*0.2</f>
        <v>5</v>
      </c>
      <c r="I127" s="2">
        <f>Table_ExternalData_15[[#This Row],[Price]]-(Table_ExternalData_15[[#This Row],[Price]]*Table_ExternalData_15[[#This Row],[BB rabat]])/100</f>
        <v>93.233000000000004</v>
      </c>
      <c r="J127" s="2">
        <f>Table_ExternalData_15[[#This Row],[BB cena]]*Table_ExternalData_15[[#Headers],[1,22]]</f>
        <v>113.74426</v>
      </c>
      <c r="K127" s="2">
        <f>Table_ExternalData_15[[#This Row],[Price]]*Table_ExternalData_15[[#Headers],[1,22]]</f>
        <v>119.7308</v>
      </c>
      <c r="L127" s="7">
        <f>IF(G127="White Shark",E127*0.5,IF(G127="Sbox",E127*0.5,IF(G127="Tenda",E127*0.5,E127*0.2)))/100</f>
        <v>0.125</v>
      </c>
      <c r="M127" s="2">
        <f>Table_ExternalData_15[[#This Row],[Price]]-Table_ExternalData_15[[#This Row],[Price]]*Table_ExternalData_15[[#This Row],[extra popust]]</f>
        <v>85.872500000000002</v>
      </c>
      <c r="N127" s="2">
        <f>IF(M127&lt;I127,M127,I127)</f>
        <v>85.872500000000002</v>
      </c>
      <c r="O127" s="12">
        <f ca="1">IF(N127&lt;I127,$U$1," ")</f>
        <v>45786</v>
      </c>
      <c r="P127" s="12">
        <f ca="1">IFERROR((O127+30)," ")</f>
        <v>45816</v>
      </c>
      <c r="Q127" s="2">
        <f ca="1">IF(O127=$U$1,N127,"0")*1.22</f>
        <v>104.76445</v>
      </c>
    </row>
    <row r="128" spans="1:17" x14ac:dyDescent="0.25">
      <c r="A128" t="s">
        <v>6908</v>
      </c>
      <c r="B128" t="s">
        <v>6907</v>
      </c>
      <c r="C128">
        <v>14877</v>
      </c>
      <c r="D128">
        <v>8.4700000000000006</v>
      </c>
      <c r="E128">
        <f>IFERROR(VLOOKUP(Table_ExternalData_15[[#This Row],[Id]],Rabati!B:C,2,0),0)</f>
        <v>25</v>
      </c>
      <c r="F128">
        <v>5</v>
      </c>
      <c r="G128" t="str">
        <f>VLOOKUP(Table_ExternalData_15[[#This Row],[Id]],'Blagovna izdelek'!A:C,3,0)</f>
        <v>White Shark</v>
      </c>
      <c r="H128">
        <f>Table_ExternalData_15[[#This Row],[Rabat]]*0.2</f>
        <v>5</v>
      </c>
      <c r="I128" s="2">
        <f>Table_ExternalData_15[[#This Row],[Price]]-(Table_ExternalData_15[[#This Row],[Price]]*Table_ExternalData_15[[#This Row],[BB rabat]])/100</f>
        <v>8.0465</v>
      </c>
      <c r="J128" s="2">
        <f>Table_ExternalData_15[[#This Row],[BB cena]]*Table_ExternalData_15[[#Headers],[1,22]]</f>
        <v>9.8167299999999997</v>
      </c>
      <c r="K128" s="2">
        <f>Table_ExternalData_15[[#This Row],[Price]]*Table_ExternalData_15[[#Headers],[1,22]]</f>
        <v>10.333400000000001</v>
      </c>
      <c r="L128" s="7">
        <f>IF(G128="White Shark",E128*0.5,IF(G128="Sbox",E128*0.5,IF(G128="Tenda",E128*0.5,E128*0.2)))/100</f>
        <v>0.125</v>
      </c>
      <c r="M128" s="2">
        <f>Table_ExternalData_15[[#This Row],[Price]]-Table_ExternalData_15[[#This Row],[Price]]*Table_ExternalData_15[[#This Row],[extra popust]]</f>
        <v>7.4112500000000008</v>
      </c>
      <c r="N128" s="2">
        <f>IF(M128&lt;I128,M128,I128)</f>
        <v>7.4112500000000008</v>
      </c>
      <c r="O128" s="12">
        <f ca="1">IF(N128&lt;I128,$U$1," ")</f>
        <v>45786</v>
      </c>
      <c r="P128" s="12">
        <f ca="1">IFERROR((O128+30)," ")</f>
        <v>45816</v>
      </c>
      <c r="Q128" s="2">
        <f ca="1">IF(O128=$U$1,N128,"0")*1.22</f>
        <v>9.0417250000000013</v>
      </c>
    </row>
    <row r="129" spans="1:17" x14ac:dyDescent="0.25">
      <c r="A129" t="s">
        <v>6910</v>
      </c>
      <c r="B129" t="s">
        <v>6909</v>
      </c>
      <c r="C129">
        <v>14878</v>
      </c>
      <c r="D129">
        <v>5.15</v>
      </c>
      <c r="E129">
        <f>IFERROR(VLOOKUP(Table_ExternalData_15[[#This Row],[Id]],Rabati!B:C,2,0),0)</f>
        <v>25</v>
      </c>
      <c r="F129">
        <v>4</v>
      </c>
      <c r="G129" t="str">
        <f>VLOOKUP(Table_ExternalData_15[[#This Row],[Id]],'Blagovna izdelek'!A:C,3,0)</f>
        <v>White Shark</v>
      </c>
      <c r="H129">
        <f>Table_ExternalData_15[[#This Row],[Rabat]]*0.2</f>
        <v>5</v>
      </c>
      <c r="I129" s="2">
        <f>Table_ExternalData_15[[#This Row],[Price]]-(Table_ExternalData_15[[#This Row],[Price]]*Table_ExternalData_15[[#This Row],[BB rabat]])/100</f>
        <v>4.8925000000000001</v>
      </c>
      <c r="J129" s="2">
        <f>Table_ExternalData_15[[#This Row],[BB cena]]*Table_ExternalData_15[[#Headers],[1,22]]</f>
        <v>5.9688499999999998</v>
      </c>
      <c r="K129" s="2">
        <f>Table_ExternalData_15[[#This Row],[Price]]*Table_ExternalData_15[[#Headers],[1,22]]</f>
        <v>6.2830000000000004</v>
      </c>
      <c r="L129" s="7">
        <f>IF(G129="White Shark",E129*0.5,IF(G129="Sbox",E129*0.5,IF(G129="Tenda",E129*0.5,E129*0.2)))/100</f>
        <v>0.125</v>
      </c>
      <c r="M129" s="2">
        <f>Table_ExternalData_15[[#This Row],[Price]]-Table_ExternalData_15[[#This Row],[Price]]*Table_ExternalData_15[[#This Row],[extra popust]]</f>
        <v>4.5062500000000005</v>
      </c>
      <c r="N129" s="2">
        <f>IF(M129&lt;I129,M129,I129)</f>
        <v>4.5062500000000005</v>
      </c>
      <c r="O129" s="12">
        <f ca="1">IF(N129&lt;I129,$U$1," ")</f>
        <v>45786</v>
      </c>
      <c r="P129" s="12">
        <f ca="1">IFERROR((O129+30)," ")</f>
        <v>45816</v>
      </c>
      <c r="Q129" s="2">
        <f ca="1">IF(O129=$U$1,N129,"0")*1.22</f>
        <v>5.4976250000000002</v>
      </c>
    </row>
    <row r="130" spans="1:17" x14ac:dyDescent="0.25">
      <c r="A130" t="s">
        <v>6912</v>
      </c>
      <c r="B130" t="s">
        <v>6911</v>
      </c>
      <c r="C130">
        <v>14880</v>
      </c>
      <c r="D130">
        <v>39.950000000000003</v>
      </c>
      <c r="E130">
        <f>IFERROR(VLOOKUP(Table_ExternalData_15[[#This Row],[Id]],Rabati!B:C,2,0),0)</f>
        <v>25</v>
      </c>
      <c r="F130">
        <v>2</v>
      </c>
      <c r="G130" t="str">
        <f>VLOOKUP(Table_ExternalData_15[[#This Row],[Id]],'Blagovna izdelek'!A:C,3,0)</f>
        <v>White Shark</v>
      </c>
      <c r="H130">
        <f>Table_ExternalData_15[[#This Row],[Rabat]]*0.2</f>
        <v>5</v>
      </c>
      <c r="I130" s="2">
        <f>Table_ExternalData_15[[#This Row],[Price]]-(Table_ExternalData_15[[#This Row],[Price]]*Table_ExternalData_15[[#This Row],[BB rabat]])/100</f>
        <v>37.952500000000001</v>
      </c>
      <c r="J130" s="2">
        <f>Table_ExternalData_15[[#This Row],[BB cena]]*Table_ExternalData_15[[#Headers],[1,22]]</f>
        <v>46.302050000000001</v>
      </c>
      <c r="K130" s="2">
        <f>Table_ExternalData_15[[#This Row],[Price]]*Table_ExternalData_15[[#Headers],[1,22]]</f>
        <v>48.739000000000004</v>
      </c>
      <c r="L130" s="7">
        <f>IF(G130="White Shark",E130*0.5,IF(G130="Sbox",E130*0.5,IF(G130="Tenda",E130*0.5,E130*0.2)))/100</f>
        <v>0.125</v>
      </c>
      <c r="M130" s="2">
        <f>Table_ExternalData_15[[#This Row],[Price]]-Table_ExternalData_15[[#This Row],[Price]]*Table_ExternalData_15[[#This Row],[extra popust]]</f>
        <v>34.956250000000004</v>
      </c>
      <c r="N130" s="2">
        <f>IF(M130&lt;I130,M130,I130)</f>
        <v>34.956250000000004</v>
      </c>
      <c r="O130" s="12">
        <f ca="1">IF(N130&lt;I130,$U$1," ")</f>
        <v>45786</v>
      </c>
      <c r="P130" s="12">
        <f ca="1">IFERROR((O130+30)," ")</f>
        <v>45816</v>
      </c>
      <c r="Q130" s="2">
        <f ca="1">IF(O130=$U$1,N130,"0")*1.22</f>
        <v>42.646625000000007</v>
      </c>
    </row>
    <row r="131" spans="1:17" x14ac:dyDescent="0.25">
      <c r="A131" t="s">
        <v>6914</v>
      </c>
      <c r="B131" t="s">
        <v>6913</v>
      </c>
      <c r="C131">
        <v>14885</v>
      </c>
      <c r="D131">
        <v>113.36</v>
      </c>
      <c r="E131">
        <f>IFERROR(VLOOKUP(Table_ExternalData_15[[#This Row],[Id]],Rabati!B:C,2,0),0)</f>
        <v>5</v>
      </c>
      <c r="F131">
        <v>1</v>
      </c>
      <c r="G131" t="str">
        <f>VLOOKUP(Table_ExternalData_15[[#This Row],[Id]],'Blagovna izdelek'!A:C,3,0)</f>
        <v>White Shark</v>
      </c>
      <c r="H131">
        <f>Table_ExternalData_15[[#This Row],[Rabat]]*0.2</f>
        <v>1</v>
      </c>
      <c r="I131" s="2">
        <f>Table_ExternalData_15[[#This Row],[Price]]-(Table_ExternalData_15[[#This Row],[Price]]*Table_ExternalData_15[[#This Row],[BB rabat]])/100</f>
        <v>112.2264</v>
      </c>
      <c r="J131" s="2">
        <f>Table_ExternalData_15[[#This Row],[BB cena]]*Table_ExternalData_15[[#Headers],[1,22]]</f>
        <v>136.91620799999998</v>
      </c>
      <c r="K131" s="2">
        <f>Table_ExternalData_15[[#This Row],[Price]]*Table_ExternalData_15[[#Headers],[1,22]]</f>
        <v>138.29919999999998</v>
      </c>
      <c r="L131" s="7">
        <f>IF(G131="White Shark",E131*0.5,IF(G131="Sbox",E131*0.5,IF(G131="Tenda",E131*0.5,E131*0.2)))/100</f>
        <v>2.5000000000000001E-2</v>
      </c>
      <c r="M131" s="2">
        <f>Table_ExternalData_15[[#This Row],[Price]]-Table_ExternalData_15[[#This Row],[Price]]*Table_ExternalData_15[[#This Row],[extra popust]]</f>
        <v>110.526</v>
      </c>
      <c r="N131" s="2">
        <f>IF(M131&lt;I131,M131,I131)</f>
        <v>110.526</v>
      </c>
      <c r="O131" s="12">
        <f ca="1">IF(N131&lt;I131,$U$1," ")</f>
        <v>45786</v>
      </c>
      <c r="P131" s="12">
        <f ca="1">IFERROR((O131+30)," ")</f>
        <v>45816</v>
      </c>
      <c r="Q131" s="2">
        <f ca="1">IF(O131=$U$1,N131,"0")*1.22</f>
        <v>134.84171999999998</v>
      </c>
    </row>
    <row r="132" spans="1:17" x14ac:dyDescent="0.25">
      <c r="A132" t="s">
        <v>6916</v>
      </c>
      <c r="B132" t="s">
        <v>6915</v>
      </c>
      <c r="C132">
        <v>14886</v>
      </c>
      <c r="D132">
        <v>138.58000000000001</v>
      </c>
      <c r="E132">
        <f>IFERROR(VLOOKUP(Table_ExternalData_15[[#This Row],[Id]],Rabati!B:C,2,0),0)</f>
        <v>5</v>
      </c>
      <c r="F132">
        <v>5</v>
      </c>
      <c r="G132" t="str">
        <f>VLOOKUP(Table_ExternalData_15[[#This Row],[Id]],'Blagovna izdelek'!A:C,3,0)</f>
        <v>White Shark</v>
      </c>
      <c r="H132">
        <f>Table_ExternalData_15[[#This Row],[Rabat]]*0.2</f>
        <v>1</v>
      </c>
      <c r="I132" s="2">
        <f>Table_ExternalData_15[[#This Row],[Price]]-(Table_ExternalData_15[[#This Row],[Price]]*Table_ExternalData_15[[#This Row],[BB rabat]])/100</f>
        <v>137.19420000000002</v>
      </c>
      <c r="J132" s="2">
        <f>Table_ExternalData_15[[#This Row],[BB cena]]*Table_ExternalData_15[[#Headers],[1,22]]</f>
        <v>167.37692400000003</v>
      </c>
      <c r="K132" s="2">
        <f>Table_ExternalData_15[[#This Row],[Price]]*Table_ExternalData_15[[#Headers],[1,22]]</f>
        <v>169.0676</v>
      </c>
      <c r="L132" s="7">
        <f>IF(G132="White Shark",E132*0.5,IF(G132="Sbox",E132*0.5,IF(G132="Tenda",E132*0.5,E132*0.2)))/100</f>
        <v>2.5000000000000001E-2</v>
      </c>
      <c r="M132" s="2">
        <f>Table_ExternalData_15[[#This Row],[Price]]-Table_ExternalData_15[[#This Row],[Price]]*Table_ExternalData_15[[#This Row],[extra popust]]</f>
        <v>135.11550000000003</v>
      </c>
      <c r="N132" s="2">
        <f>IF(M132&lt;I132,M132,I132)</f>
        <v>135.11550000000003</v>
      </c>
      <c r="O132" s="12">
        <f ca="1">IF(N132&lt;I132,$U$1," ")</f>
        <v>45786</v>
      </c>
      <c r="P132" s="12">
        <f ca="1">IFERROR((O132+30)," ")</f>
        <v>45816</v>
      </c>
      <c r="Q132" s="2">
        <f ca="1">IF(O132=$U$1,N132,"0")*1.22</f>
        <v>164.84091000000004</v>
      </c>
    </row>
    <row r="133" spans="1:17" x14ac:dyDescent="0.25">
      <c r="A133" t="s">
        <v>6918</v>
      </c>
      <c r="B133" t="s">
        <v>6917</v>
      </c>
      <c r="C133">
        <v>14888</v>
      </c>
      <c r="D133">
        <v>22.9</v>
      </c>
      <c r="E133">
        <f>IFERROR(VLOOKUP(Table_ExternalData_15[[#This Row],[Id]],Rabati!B:C,2,0),0)</f>
        <v>25</v>
      </c>
      <c r="F133">
        <v>2</v>
      </c>
      <c r="G133" t="str">
        <f>VLOOKUP(Table_ExternalData_15[[#This Row],[Id]],'Blagovna izdelek'!A:C,3,0)</f>
        <v>White Shark</v>
      </c>
      <c r="H133">
        <f>Table_ExternalData_15[[#This Row],[Rabat]]*0.2</f>
        <v>5</v>
      </c>
      <c r="I133" s="2">
        <f>Table_ExternalData_15[[#This Row],[Price]]-(Table_ExternalData_15[[#This Row],[Price]]*Table_ExternalData_15[[#This Row],[BB rabat]])/100</f>
        <v>21.754999999999999</v>
      </c>
      <c r="J133" s="2">
        <f>Table_ExternalData_15[[#This Row],[BB cena]]*Table_ExternalData_15[[#Headers],[1,22]]</f>
        <v>26.541099999999997</v>
      </c>
      <c r="K133" s="2">
        <f>Table_ExternalData_15[[#This Row],[Price]]*Table_ExternalData_15[[#Headers],[1,22]]</f>
        <v>27.937999999999999</v>
      </c>
      <c r="L133" s="7">
        <f>IF(G133="White Shark",E133*0.5,IF(G133="Sbox",E133*0.5,IF(G133="Tenda",E133*0.5,E133*0.2)))/100</f>
        <v>0.125</v>
      </c>
      <c r="M133" s="2">
        <f>Table_ExternalData_15[[#This Row],[Price]]-Table_ExternalData_15[[#This Row],[Price]]*Table_ExternalData_15[[#This Row],[extra popust]]</f>
        <v>20.037499999999998</v>
      </c>
      <c r="N133" s="2">
        <f>IF(M133&lt;I133,M133,I133)</f>
        <v>20.037499999999998</v>
      </c>
      <c r="O133" s="12">
        <f ca="1">IF(N133&lt;I133,$U$1," ")</f>
        <v>45786</v>
      </c>
      <c r="P133" s="12">
        <f ca="1">IFERROR((O133+30)," ")</f>
        <v>45816</v>
      </c>
      <c r="Q133" s="2">
        <f ca="1">IF(O133=$U$1,N133,"0")*1.22</f>
        <v>24.445749999999997</v>
      </c>
    </row>
    <row r="134" spans="1:17" x14ac:dyDescent="0.25">
      <c r="A134" t="s">
        <v>7302</v>
      </c>
      <c r="B134" t="s">
        <v>7301</v>
      </c>
      <c r="C134">
        <v>15163</v>
      </c>
      <c r="D134">
        <v>12.15</v>
      </c>
      <c r="E134">
        <f>IFERROR(VLOOKUP(Table_ExternalData_15[[#This Row],[Id]],Rabati!B:C,2,0),0)</f>
        <v>25</v>
      </c>
      <c r="F134">
        <v>14</v>
      </c>
      <c r="G134" t="str">
        <f>VLOOKUP(Table_ExternalData_15[[#This Row],[Id]],'Blagovna izdelek'!A:C,3,0)</f>
        <v>White Shark</v>
      </c>
      <c r="H134">
        <f>Table_ExternalData_15[[#This Row],[Rabat]]*0.2</f>
        <v>5</v>
      </c>
      <c r="I134" s="2">
        <f>Table_ExternalData_15[[#This Row],[Price]]-(Table_ExternalData_15[[#This Row],[Price]]*Table_ExternalData_15[[#This Row],[BB rabat]])/100</f>
        <v>11.5425</v>
      </c>
      <c r="J134" s="2">
        <f>Table_ExternalData_15[[#This Row],[BB cena]]*Table_ExternalData_15[[#Headers],[1,22]]</f>
        <v>14.081850000000001</v>
      </c>
      <c r="K134" s="2">
        <f>Table_ExternalData_15[[#This Row],[Price]]*Table_ExternalData_15[[#Headers],[1,22]]</f>
        <v>14.823</v>
      </c>
      <c r="L134" s="7">
        <f>IF(G134="White Shark",E134*0.5,IF(G134="Sbox",E134*0.5,IF(G134="Tenda",E134*0.5,E134*0.2)))/100</f>
        <v>0.125</v>
      </c>
      <c r="M134" s="2">
        <f>Table_ExternalData_15[[#This Row],[Price]]-Table_ExternalData_15[[#This Row],[Price]]*Table_ExternalData_15[[#This Row],[extra popust]]</f>
        <v>10.63125</v>
      </c>
      <c r="N134" s="2">
        <f>IF(M134&lt;I134,M134,I134)</f>
        <v>10.63125</v>
      </c>
      <c r="O134" s="12">
        <f ca="1">IF(N134&lt;I134,$U$1," ")</f>
        <v>45786</v>
      </c>
      <c r="P134" s="12">
        <f ca="1">IFERROR((O134+30)," ")</f>
        <v>45816</v>
      </c>
      <c r="Q134" s="2">
        <f ca="1">IF(O134=$U$1,N134,"0")*1.22</f>
        <v>12.970124999999999</v>
      </c>
    </row>
    <row r="135" spans="1:17" x14ac:dyDescent="0.25">
      <c r="A135" t="s">
        <v>7342</v>
      </c>
      <c r="B135" t="s">
        <v>7341</v>
      </c>
      <c r="C135">
        <v>15185</v>
      </c>
      <c r="D135">
        <v>167.02</v>
      </c>
      <c r="E135">
        <f>IFERROR(VLOOKUP(Table_ExternalData_15[[#This Row],[Id]],Rabati!B:C,2,0),0)</f>
        <v>25</v>
      </c>
      <c r="F135">
        <v>1</v>
      </c>
      <c r="G135" t="str">
        <f>VLOOKUP(Table_ExternalData_15[[#This Row],[Id]],'Blagovna izdelek'!A:C,3,0)</f>
        <v>White Shark</v>
      </c>
      <c r="H135">
        <f>Table_ExternalData_15[[#This Row],[Rabat]]*0.2</f>
        <v>5</v>
      </c>
      <c r="I135" s="2">
        <f>Table_ExternalData_15[[#This Row],[Price]]-(Table_ExternalData_15[[#This Row],[Price]]*Table_ExternalData_15[[#This Row],[BB rabat]])/100</f>
        <v>158.66900000000001</v>
      </c>
      <c r="J135" s="2">
        <f>Table_ExternalData_15[[#This Row],[BB cena]]*Table_ExternalData_15[[#Headers],[1,22]]</f>
        <v>193.57618000000002</v>
      </c>
      <c r="K135" s="2">
        <f>Table_ExternalData_15[[#This Row],[Price]]*Table_ExternalData_15[[#Headers],[1,22]]</f>
        <v>203.76439999999999</v>
      </c>
      <c r="L135" s="7">
        <f>IF(G135="White Shark",E135*0.5,IF(G135="Sbox",E135*0.5,IF(G135="Tenda",E135*0.5,E135*0.2)))/100</f>
        <v>0.125</v>
      </c>
      <c r="M135" s="2">
        <f>Table_ExternalData_15[[#This Row],[Price]]-Table_ExternalData_15[[#This Row],[Price]]*Table_ExternalData_15[[#This Row],[extra popust]]</f>
        <v>146.14250000000001</v>
      </c>
      <c r="N135" s="2">
        <f>IF(M135&lt;I135,M135,I135)</f>
        <v>146.14250000000001</v>
      </c>
      <c r="O135" s="12">
        <f ca="1">IF(N135&lt;I135,$U$1," ")</f>
        <v>45786</v>
      </c>
      <c r="P135" s="12">
        <f ca="1">IFERROR((O135+30)," ")</f>
        <v>45816</v>
      </c>
      <c r="Q135" s="2">
        <f ca="1">IF(O135=$U$1,N135,"0")*1.22</f>
        <v>178.29385000000002</v>
      </c>
    </row>
    <row r="136" spans="1:17" x14ac:dyDescent="0.25">
      <c r="A136" t="s">
        <v>7614</v>
      </c>
      <c r="B136" t="s">
        <v>11449</v>
      </c>
      <c r="C136">
        <v>15352</v>
      </c>
      <c r="D136">
        <v>7.1</v>
      </c>
      <c r="E136">
        <f>IFERROR(VLOOKUP(Table_ExternalData_15[[#This Row],[Id]],Rabati!B:C,2,0),0)</f>
        <v>25</v>
      </c>
      <c r="F136">
        <v>9</v>
      </c>
      <c r="G136" t="str">
        <f>VLOOKUP(Table_ExternalData_15[[#This Row],[Id]],'Blagovna izdelek'!A:C,3,0)</f>
        <v>White Shark</v>
      </c>
      <c r="H136">
        <f>Table_ExternalData_15[[#This Row],[Rabat]]*0.2</f>
        <v>5</v>
      </c>
      <c r="I136" s="2">
        <f>Table_ExternalData_15[[#This Row],[Price]]-(Table_ExternalData_15[[#This Row],[Price]]*Table_ExternalData_15[[#This Row],[BB rabat]])/100</f>
        <v>6.7449999999999992</v>
      </c>
      <c r="J136" s="2">
        <f>Table_ExternalData_15[[#This Row],[BB cena]]*Table_ExternalData_15[[#Headers],[1,22]]</f>
        <v>8.2288999999999994</v>
      </c>
      <c r="K136" s="2">
        <f>Table_ExternalData_15[[#This Row],[Price]]*Table_ExternalData_15[[#Headers],[1,22]]</f>
        <v>8.661999999999999</v>
      </c>
      <c r="L136" s="7">
        <f>IF(G136="White Shark",E136*0.5,IF(G136="Sbox",E136*0.5,IF(G136="Tenda",E136*0.5,E136*0.2)))/100</f>
        <v>0.125</v>
      </c>
      <c r="M136" s="2">
        <f>Table_ExternalData_15[[#This Row],[Price]]-Table_ExternalData_15[[#This Row],[Price]]*Table_ExternalData_15[[#This Row],[extra popust]]</f>
        <v>6.2124999999999995</v>
      </c>
      <c r="N136" s="2">
        <f>IF(M136&lt;I136,M136,I136)</f>
        <v>6.2124999999999995</v>
      </c>
      <c r="O136" s="12">
        <f ca="1">IF(N136&lt;I136,$U$1," ")</f>
        <v>45786</v>
      </c>
      <c r="P136" s="12">
        <f ca="1">IFERROR((O136+30)," ")</f>
        <v>45816</v>
      </c>
      <c r="Q136" s="2">
        <f ca="1">IF(O136=$U$1,N136,"0")*1.22</f>
        <v>7.5792499999999992</v>
      </c>
    </row>
    <row r="137" spans="1:17" x14ac:dyDescent="0.25">
      <c r="A137" t="s">
        <v>7644</v>
      </c>
      <c r="B137" t="s">
        <v>11485</v>
      </c>
      <c r="C137">
        <v>15369</v>
      </c>
      <c r="D137">
        <v>9.67</v>
      </c>
      <c r="E137">
        <f>IFERROR(VLOOKUP(Table_ExternalData_15[[#This Row],[Id]],Rabati!B:C,2,0),0)</f>
        <v>0</v>
      </c>
      <c r="F137">
        <v>0</v>
      </c>
      <c r="G137" t="str">
        <f>VLOOKUP(Table_ExternalData_15[[#This Row],[Id]],'Blagovna izdelek'!A:C,3,0)</f>
        <v>White Shark</v>
      </c>
      <c r="H137">
        <f>Table_ExternalData_15[[#This Row],[Rabat]]*0.2</f>
        <v>0</v>
      </c>
      <c r="I137" s="2">
        <f>Table_ExternalData_15[[#This Row],[Price]]-(Table_ExternalData_15[[#This Row],[Price]]*Table_ExternalData_15[[#This Row],[BB rabat]])/100</f>
        <v>9.67</v>
      </c>
      <c r="J137" s="2">
        <f>Table_ExternalData_15[[#This Row],[BB cena]]*Table_ExternalData_15[[#Headers],[1,22]]</f>
        <v>11.7974</v>
      </c>
      <c r="K137" s="2">
        <f>Table_ExternalData_15[[#This Row],[Price]]*Table_ExternalData_15[[#Headers],[1,22]]</f>
        <v>11.7974</v>
      </c>
      <c r="L137" s="7">
        <f>IF(G137="White Shark",E137*0.5,IF(G137="Sbox",E137*0.5,IF(G137="Tenda",E137*0.5,E137*0.2)))/100</f>
        <v>0</v>
      </c>
      <c r="M137" s="2">
        <f>Table_ExternalData_15[[#This Row],[Price]]-Table_ExternalData_15[[#This Row],[Price]]*Table_ExternalData_15[[#This Row],[extra popust]]</f>
        <v>9.67</v>
      </c>
      <c r="N137" s="2">
        <f>IF(M137&lt;I137,M137,I137)</f>
        <v>9.67</v>
      </c>
      <c r="O137" s="12" t="str">
        <f>IF(N137&lt;I137,$U$1," ")</f>
        <v xml:space="preserve"> </v>
      </c>
      <c r="P137" s="12" t="str">
        <f>IFERROR((O137+30)," ")</f>
        <v xml:space="preserve"> </v>
      </c>
      <c r="Q137" s="2">
        <f ca="1">IF(O137=$U$1,N137,"0")*1.22</f>
        <v>0</v>
      </c>
    </row>
    <row r="138" spans="1:17" x14ac:dyDescent="0.25">
      <c r="A138" t="s">
        <v>7645</v>
      </c>
      <c r="B138" t="s">
        <v>11486</v>
      </c>
      <c r="C138">
        <v>15370</v>
      </c>
      <c r="D138">
        <v>18.63</v>
      </c>
      <c r="E138">
        <f>IFERROR(VLOOKUP(Table_ExternalData_15[[#This Row],[Id]],Rabati!B:C,2,0),0)</f>
        <v>25</v>
      </c>
      <c r="F138">
        <v>2</v>
      </c>
      <c r="G138" t="str">
        <f>VLOOKUP(Table_ExternalData_15[[#This Row],[Id]],'Blagovna izdelek'!A:C,3,0)</f>
        <v>White Shark</v>
      </c>
      <c r="H138">
        <f>Table_ExternalData_15[[#This Row],[Rabat]]*0.2</f>
        <v>5</v>
      </c>
      <c r="I138" s="2">
        <f>Table_ExternalData_15[[#This Row],[Price]]-(Table_ExternalData_15[[#This Row],[Price]]*Table_ExternalData_15[[#This Row],[BB rabat]])/100</f>
        <v>17.698499999999999</v>
      </c>
      <c r="J138" s="2">
        <f>Table_ExternalData_15[[#This Row],[BB cena]]*Table_ExternalData_15[[#Headers],[1,22]]</f>
        <v>21.592169999999999</v>
      </c>
      <c r="K138" s="2">
        <f>Table_ExternalData_15[[#This Row],[Price]]*Table_ExternalData_15[[#Headers],[1,22]]</f>
        <v>22.728599999999997</v>
      </c>
      <c r="L138" s="7">
        <f>IF(G138="White Shark",E138*0.5,IF(G138="Sbox",E138*0.5,IF(G138="Tenda",E138*0.5,E138*0.2)))/100</f>
        <v>0.125</v>
      </c>
      <c r="M138" s="2">
        <f>Table_ExternalData_15[[#This Row],[Price]]-Table_ExternalData_15[[#This Row],[Price]]*Table_ExternalData_15[[#This Row],[extra popust]]</f>
        <v>16.30125</v>
      </c>
      <c r="N138" s="2">
        <f>IF(M138&lt;I138,M138,I138)</f>
        <v>16.30125</v>
      </c>
      <c r="O138" s="12">
        <f ca="1">IF(N138&lt;I138,$U$1," ")</f>
        <v>45786</v>
      </c>
      <c r="P138" s="12">
        <f ca="1">IFERROR((O138+30)," ")</f>
        <v>45816</v>
      </c>
      <c r="Q138" s="2">
        <f ca="1">IF(O138=$U$1,N138,"0")*1.22</f>
        <v>19.887525</v>
      </c>
    </row>
    <row r="139" spans="1:17" x14ac:dyDescent="0.25">
      <c r="A139" t="s">
        <v>7646</v>
      </c>
      <c r="B139" t="s">
        <v>11515</v>
      </c>
      <c r="C139">
        <v>15371</v>
      </c>
      <c r="D139">
        <v>14.5</v>
      </c>
      <c r="E139">
        <f>IFERROR(VLOOKUP(Table_ExternalData_15[[#This Row],[Id]],Rabati!B:C,2,0),0)</f>
        <v>25</v>
      </c>
      <c r="F139">
        <v>6</v>
      </c>
      <c r="G139" t="str">
        <f>VLOOKUP(Table_ExternalData_15[[#This Row],[Id]],'Blagovna izdelek'!A:C,3,0)</f>
        <v>White Shark</v>
      </c>
      <c r="H139">
        <f>Table_ExternalData_15[[#This Row],[Rabat]]*0.2</f>
        <v>5</v>
      </c>
      <c r="I139" s="2">
        <f>Table_ExternalData_15[[#This Row],[Price]]-(Table_ExternalData_15[[#This Row],[Price]]*Table_ExternalData_15[[#This Row],[BB rabat]])/100</f>
        <v>13.775</v>
      </c>
      <c r="J139" s="2">
        <f>Table_ExternalData_15[[#This Row],[BB cena]]*Table_ExternalData_15[[#Headers],[1,22]]</f>
        <v>16.805499999999999</v>
      </c>
      <c r="K139" s="2">
        <f>Table_ExternalData_15[[#This Row],[Price]]*Table_ExternalData_15[[#Headers],[1,22]]</f>
        <v>17.690000000000001</v>
      </c>
      <c r="L139" s="7">
        <f>IF(G139="White Shark",E139*0.5,IF(G139="Sbox",E139*0.5,IF(G139="Tenda",E139*0.5,E139*0.2)))/100</f>
        <v>0.125</v>
      </c>
      <c r="M139" s="2">
        <f>Table_ExternalData_15[[#This Row],[Price]]-Table_ExternalData_15[[#This Row],[Price]]*Table_ExternalData_15[[#This Row],[extra popust]]</f>
        <v>12.6875</v>
      </c>
      <c r="N139" s="2">
        <f>IF(M139&lt;I139,M139,I139)</f>
        <v>12.6875</v>
      </c>
      <c r="O139" s="12">
        <f ca="1">IF(N139&lt;I139,$U$1," ")</f>
        <v>45786</v>
      </c>
      <c r="P139" s="12">
        <f ca="1">IFERROR((O139+30)," ")</f>
        <v>45816</v>
      </c>
      <c r="Q139" s="2">
        <f ca="1">IF(O139=$U$1,N139,"0")*1.22</f>
        <v>15.47875</v>
      </c>
    </row>
    <row r="140" spans="1:17" x14ac:dyDescent="0.25">
      <c r="A140" t="s">
        <v>7647</v>
      </c>
      <c r="B140" t="s">
        <v>11516</v>
      </c>
      <c r="C140">
        <v>15372</v>
      </c>
      <c r="D140">
        <v>14.5</v>
      </c>
      <c r="E140">
        <f>IFERROR(VLOOKUP(Table_ExternalData_15[[#This Row],[Id]],Rabati!B:C,2,0),0)</f>
        <v>25</v>
      </c>
      <c r="F140">
        <v>8</v>
      </c>
      <c r="G140" t="str">
        <f>VLOOKUP(Table_ExternalData_15[[#This Row],[Id]],'Blagovna izdelek'!A:C,3,0)</f>
        <v>White Shark</v>
      </c>
      <c r="H140">
        <f>Table_ExternalData_15[[#This Row],[Rabat]]*0.2</f>
        <v>5</v>
      </c>
      <c r="I140" s="2">
        <f>Table_ExternalData_15[[#This Row],[Price]]-(Table_ExternalData_15[[#This Row],[Price]]*Table_ExternalData_15[[#This Row],[BB rabat]])/100</f>
        <v>13.775</v>
      </c>
      <c r="J140" s="2">
        <f>Table_ExternalData_15[[#This Row],[BB cena]]*Table_ExternalData_15[[#Headers],[1,22]]</f>
        <v>16.805499999999999</v>
      </c>
      <c r="K140" s="2">
        <f>Table_ExternalData_15[[#This Row],[Price]]*Table_ExternalData_15[[#Headers],[1,22]]</f>
        <v>17.690000000000001</v>
      </c>
      <c r="L140" s="7">
        <f>IF(G140="White Shark",E140*0.5,IF(G140="Sbox",E140*0.5,IF(G140="Tenda",E140*0.5,E140*0.2)))/100</f>
        <v>0.125</v>
      </c>
      <c r="M140" s="2">
        <f>Table_ExternalData_15[[#This Row],[Price]]-Table_ExternalData_15[[#This Row],[Price]]*Table_ExternalData_15[[#This Row],[extra popust]]</f>
        <v>12.6875</v>
      </c>
      <c r="N140" s="2">
        <f>IF(M140&lt;I140,M140,I140)</f>
        <v>12.6875</v>
      </c>
      <c r="O140" s="12">
        <f ca="1">IF(N140&lt;I140,$U$1," ")</f>
        <v>45786</v>
      </c>
      <c r="P140" s="12">
        <f ca="1">IFERROR((O140+30)," ")</f>
        <v>45816</v>
      </c>
      <c r="Q140" s="2">
        <f ca="1">IF(O140=$U$1,N140,"0")*1.22</f>
        <v>15.47875</v>
      </c>
    </row>
    <row r="141" spans="1:17" x14ac:dyDescent="0.25">
      <c r="A141" t="s">
        <v>7649</v>
      </c>
      <c r="B141" t="s">
        <v>7648</v>
      </c>
      <c r="C141">
        <v>15373</v>
      </c>
      <c r="D141">
        <v>16.899999999999999</v>
      </c>
      <c r="E141">
        <f>IFERROR(VLOOKUP(Table_ExternalData_15[[#This Row],[Id]],Rabati!B:C,2,0),0)</f>
        <v>25</v>
      </c>
      <c r="F141">
        <v>4</v>
      </c>
      <c r="G141" t="str">
        <f>VLOOKUP(Table_ExternalData_15[[#This Row],[Id]],'Blagovna izdelek'!A:C,3,0)</f>
        <v>White Shark</v>
      </c>
      <c r="H141">
        <f>Table_ExternalData_15[[#This Row],[Rabat]]*0.2</f>
        <v>5</v>
      </c>
      <c r="I141" s="2">
        <f>Table_ExternalData_15[[#This Row],[Price]]-(Table_ExternalData_15[[#This Row],[Price]]*Table_ExternalData_15[[#This Row],[BB rabat]])/100</f>
        <v>16.055</v>
      </c>
      <c r="J141" s="2">
        <f>Table_ExternalData_15[[#This Row],[BB cena]]*Table_ExternalData_15[[#Headers],[1,22]]</f>
        <v>19.5871</v>
      </c>
      <c r="K141" s="2">
        <f>Table_ExternalData_15[[#This Row],[Price]]*Table_ExternalData_15[[#Headers],[1,22]]</f>
        <v>20.617999999999999</v>
      </c>
      <c r="L141" s="7">
        <f>IF(G141="White Shark",E141*0.5,IF(G141="Sbox",E141*0.5,IF(G141="Tenda",E141*0.5,E141*0.2)))/100</f>
        <v>0.125</v>
      </c>
      <c r="M141" s="2">
        <f>Table_ExternalData_15[[#This Row],[Price]]-Table_ExternalData_15[[#This Row],[Price]]*Table_ExternalData_15[[#This Row],[extra popust]]</f>
        <v>14.787499999999998</v>
      </c>
      <c r="N141" s="2">
        <f>IF(M141&lt;I141,M141,I141)</f>
        <v>14.787499999999998</v>
      </c>
      <c r="O141" s="12">
        <f ca="1">IF(N141&lt;I141,$U$1," ")</f>
        <v>45786</v>
      </c>
      <c r="P141" s="12">
        <f ca="1">IFERROR((O141+30)," ")</f>
        <v>45816</v>
      </c>
      <c r="Q141" s="2">
        <f ca="1">IF(O141=$U$1,N141,"0")*1.22</f>
        <v>18.040749999999996</v>
      </c>
    </row>
    <row r="142" spans="1:17" x14ac:dyDescent="0.25">
      <c r="A142" t="s">
        <v>7651</v>
      </c>
      <c r="B142" t="s">
        <v>7650</v>
      </c>
      <c r="C142">
        <v>15374</v>
      </c>
      <c r="D142">
        <v>19.05</v>
      </c>
      <c r="E142">
        <f>IFERROR(VLOOKUP(Table_ExternalData_15[[#This Row],[Id]],Rabati!B:C,2,0),0)</f>
        <v>25</v>
      </c>
      <c r="F142">
        <v>3</v>
      </c>
      <c r="G142" t="str">
        <f>VLOOKUP(Table_ExternalData_15[[#This Row],[Id]],'Blagovna izdelek'!A:C,3,0)</f>
        <v>White Shark</v>
      </c>
      <c r="H142">
        <f>Table_ExternalData_15[[#This Row],[Rabat]]*0.2</f>
        <v>5</v>
      </c>
      <c r="I142" s="2">
        <f>Table_ExternalData_15[[#This Row],[Price]]-(Table_ExternalData_15[[#This Row],[Price]]*Table_ExternalData_15[[#This Row],[BB rabat]])/100</f>
        <v>18.0975</v>
      </c>
      <c r="J142" s="2">
        <f>Table_ExternalData_15[[#This Row],[BB cena]]*Table_ExternalData_15[[#Headers],[1,22]]</f>
        <v>22.078949999999999</v>
      </c>
      <c r="K142" s="2">
        <f>Table_ExternalData_15[[#This Row],[Price]]*Table_ExternalData_15[[#Headers],[1,22]]</f>
        <v>23.241</v>
      </c>
      <c r="L142" s="7">
        <f>IF(G142="White Shark",E142*0.5,IF(G142="Sbox",E142*0.5,IF(G142="Tenda",E142*0.5,E142*0.2)))/100</f>
        <v>0.125</v>
      </c>
      <c r="M142" s="2">
        <f>Table_ExternalData_15[[#This Row],[Price]]-Table_ExternalData_15[[#This Row],[Price]]*Table_ExternalData_15[[#This Row],[extra popust]]</f>
        <v>16.668749999999999</v>
      </c>
      <c r="N142" s="2">
        <f>IF(M142&lt;I142,M142,I142)</f>
        <v>16.668749999999999</v>
      </c>
      <c r="O142" s="12">
        <f ca="1">IF(N142&lt;I142,$U$1," ")</f>
        <v>45786</v>
      </c>
      <c r="P142" s="12">
        <f ca="1">IFERROR((O142+30)," ")</f>
        <v>45816</v>
      </c>
      <c r="Q142" s="2">
        <f ca="1">IF(O142=$U$1,N142,"0")*1.22</f>
        <v>20.335874999999998</v>
      </c>
    </row>
    <row r="143" spans="1:17" x14ac:dyDescent="0.25">
      <c r="A143" t="s">
        <v>7653</v>
      </c>
      <c r="B143" t="s">
        <v>7652</v>
      </c>
      <c r="C143">
        <v>15375</v>
      </c>
      <c r="D143">
        <v>18.5</v>
      </c>
      <c r="E143">
        <f>IFERROR(VLOOKUP(Table_ExternalData_15[[#This Row],[Id]],Rabati!B:C,2,0),0)</f>
        <v>25</v>
      </c>
      <c r="F143">
        <v>10</v>
      </c>
      <c r="G143" t="str">
        <f>VLOOKUP(Table_ExternalData_15[[#This Row],[Id]],'Blagovna izdelek'!A:C,3,0)</f>
        <v>White Shark</v>
      </c>
      <c r="H143">
        <f>Table_ExternalData_15[[#This Row],[Rabat]]*0.2</f>
        <v>5</v>
      </c>
      <c r="I143" s="2">
        <f>Table_ExternalData_15[[#This Row],[Price]]-(Table_ExternalData_15[[#This Row],[Price]]*Table_ExternalData_15[[#This Row],[BB rabat]])/100</f>
        <v>17.574999999999999</v>
      </c>
      <c r="J143" s="2">
        <f>Table_ExternalData_15[[#This Row],[BB cena]]*Table_ExternalData_15[[#Headers],[1,22]]</f>
        <v>21.441499999999998</v>
      </c>
      <c r="K143" s="2">
        <f>Table_ExternalData_15[[#This Row],[Price]]*Table_ExternalData_15[[#Headers],[1,22]]</f>
        <v>22.57</v>
      </c>
      <c r="L143" s="7">
        <f>IF(G143="White Shark",E143*0.5,IF(G143="Sbox",E143*0.5,IF(G143="Tenda",E143*0.5,E143*0.2)))/100</f>
        <v>0.125</v>
      </c>
      <c r="M143" s="2">
        <f>Table_ExternalData_15[[#This Row],[Price]]-Table_ExternalData_15[[#This Row],[Price]]*Table_ExternalData_15[[#This Row],[extra popust]]</f>
        <v>16.1875</v>
      </c>
      <c r="N143" s="2">
        <f>IF(M143&lt;I143,M143,I143)</f>
        <v>16.1875</v>
      </c>
      <c r="O143" s="12">
        <f ca="1">IF(N143&lt;I143,$U$1," ")</f>
        <v>45786</v>
      </c>
      <c r="P143" s="12">
        <f ca="1">IFERROR((O143+30)," ")</f>
        <v>45816</v>
      </c>
      <c r="Q143" s="2">
        <f ca="1">IF(O143=$U$1,N143,"0")*1.22</f>
        <v>19.748750000000001</v>
      </c>
    </row>
    <row r="144" spans="1:17" x14ac:dyDescent="0.25">
      <c r="A144" t="s">
        <v>7655</v>
      </c>
      <c r="B144" t="s">
        <v>7654</v>
      </c>
      <c r="C144">
        <v>15376</v>
      </c>
      <c r="D144">
        <v>47.56</v>
      </c>
      <c r="E144">
        <f>IFERROR(VLOOKUP(Table_ExternalData_15[[#This Row],[Id]],Rabati!B:C,2,0),0)</f>
        <v>25</v>
      </c>
      <c r="F144">
        <v>2</v>
      </c>
      <c r="G144" t="str">
        <f>VLOOKUP(Table_ExternalData_15[[#This Row],[Id]],'Blagovna izdelek'!A:C,3,0)</f>
        <v>White Shark</v>
      </c>
      <c r="H144">
        <f>Table_ExternalData_15[[#This Row],[Rabat]]*0.2</f>
        <v>5</v>
      </c>
      <c r="I144" s="2">
        <f>Table_ExternalData_15[[#This Row],[Price]]-(Table_ExternalData_15[[#This Row],[Price]]*Table_ExternalData_15[[#This Row],[BB rabat]])/100</f>
        <v>45.182000000000002</v>
      </c>
      <c r="J144" s="2">
        <f>Table_ExternalData_15[[#This Row],[BB cena]]*Table_ExternalData_15[[#Headers],[1,22]]</f>
        <v>55.122039999999998</v>
      </c>
      <c r="K144" s="2">
        <f>Table_ExternalData_15[[#This Row],[Price]]*Table_ExternalData_15[[#Headers],[1,22]]</f>
        <v>58.023200000000003</v>
      </c>
      <c r="L144" s="7">
        <f>IF(G144="White Shark",E144*0.5,IF(G144="Sbox",E144*0.5,IF(G144="Tenda",E144*0.5,E144*0.2)))/100</f>
        <v>0.125</v>
      </c>
      <c r="M144" s="2">
        <f>Table_ExternalData_15[[#This Row],[Price]]-Table_ExternalData_15[[#This Row],[Price]]*Table_ExternalData_15[[#This Row],[extra popust]]</f>
        <v>41.615000000000002</v>
      </c>
      <c r="N144" s="2">
        <f>IF(M144&lt;I144,M144,I144)</f>
        <v>41.615000000000002</v>
      </c>
      <c r="O144" s="12">
        <f ca="1">IF(N144&lt;I144,$U$1," ")</f>
        <v>45786</v>
      </c>
      <c r="P144" s="12">
        <f ca="1">IFERROR((O144+30)," ")</f>
        <v>45816</v>
      </c>
      <c r="Q144" s="2">
        <f ca="1">IF(O144=$U$1,N144,"0")*1.22</f>
        <v>50.770299999999999</v>
      </c>
    </row>
    <row r="145" spans="1:17" x14ac:dyDescent="0.25">
      <c r="A145" t="s">
        <v>7657</v>
      </c>
      <c r="B145" t="s">
        <v>7656</v>
      </c>
      <c r="C145">
        <v>15377</v>
      </c>
      <c r="D145">
        <v>7.4</v>
      </c>
      <c r="E145">
        <f>IFERROR(VLOOKUP(Table_ExternalData_15[[#This Row],[Id]],Rabati!B:C,2,0),0)</f>
        <v>25</v>
      </c>
      <c r="F145">
        <v>5</v>
      </c>
      <c r="G145" t="str">
        <f>VLOOKUP(Table_ExternalData_15[[#This Row],[Id]],'Blagovna izdelek'!A:C,3,0)</f>
        <v>White Shark</v>
      </c>
      <c r="H145">
        <f>Table_ExternalData_15[[#This Row],[Rabat]]*0.2</f>
        <v>5</v>
      </c>
      <c r="I145" s="2">
        <f>Table_ExternalData_15[[#This Row],[Price]]-(Table_ExternalData_15[[#This Row],[Price]]*Table_ExternalData_15[[#This Row],[BB rabat]])/100</f>
        <v>7.03</v>
      </c>
      <c r="J145" s="2">
        <f>Table_ExternalData_15[[#This Row],[BB cena]]*Table_ExternalData_15[[#Headers],[1,22]]</f>
        <v>8.5766000000000009</v>
      </c>
      <c r="K145" s="2">
        <f>Table_ExternalData_15[[#This Row],[Price]]*Table_ExternalData_15[[#Headers],[1,22]]</f>
        <v>9.0280000000000005</v>
      </c>
      <c r="L145" s="7">
        <f>IF(G145="White Shark",E145*0.5,IF(G145="Sbox",E145*0.5,IF(G145="Tenda",E145*0.5,E145*0.2)))/100</f>
        <v>0.125</v>
      </c>
      <c r="M145" s="2">
        <f>Table_ExternalData_15[[#This Row],[Price]]-Table_ExternalData_15[[#This Row],[Price]]*Table_ExternalData_15[[#This Row],[extra popust]]</f>
        <v>6.4750000000000005</v>
      </c>
      <c r="N145" s="2">
        <f>IF(M145&lt;I145,M145,I145)</f>
        <v>6.4750000000000005</v>
      </c>
      <c r="O145" s="12">
        <f ca="1">IF(N145&lt;I145,$U$1," ")</f>
        <v>45786</v>
      </c>
      <c r="P145" s="12">
        <f ca="1">IFERROR((O145+30)," ")</f>
        <v>45816</v>
      </c>
      <c r="Q145" s="2">
        <f ca="1">IF(O145=$U$1,N145,"0")*1.22</f>
        <v>7.8995000000000006</v>
      </c>
    </row>
    <row r="146" spans="1:17" x14ac:dyDescent="0.25">
      <c r="A146" t="s">
        <v>7659</v>
      </c>
      <c r="B146" t="s">
        <v>7658</v>
      </c>
      <c r="C146">
        <v>15378</v>
      </c>
      <c r="D146">
        <v>27.95</v>
      </c>
      <c r="E146">
        <f>IFERROR(VLOOKUP(Table_ExternalData_15[[#This Row],[Id]],Rabati!B:C,2,0),0)</f>
        <v>25</v>
      </c>
      <c r="F146">
        <v>0</v>
      </c>
      <c r="G146" t="str">
        <f>VLOOKUP(Table_ExternalData_15[[#This Row],[Id]],'Blagovna izdelek'!A:C,3,0)</f>
        <v>White Shark</v>
      </c>
      <c r="H146">
        <f>Table_ExternalData_15[[#This Row],[Rabat]]*0.2</f>
        <v>5</v>
      </c>
      <c r="I146" s="2">
        <f>Table_ExternalData_15[[#This Row],[Price]]-(Table_ExternalData_15[[#This Row],[Price]]*Table_ExternalData_15[[#This Row],[BB rabat]])/100</f>
        <v>26.552499999999998</v>
      </c>
      <c r="J146" s="2">
        <f>Table_ExternalData_15[[#This Row],[BB cena]]*Table_ExternalData_15[[#Headers],[1,22]]</f>
        <v>32.39405</v>
      </c>
      <c r="K146" s="2">
        <f>Table_ExternalData_15[[#This Row],[Price]]*Table_ExternalData_15[[#Headers],[1,22]]</f>
        <v>34.098999999999997</v>
      </c>
      <c r="L146" s="7">
        <f>IF(G146="White Shark",E146*0.5,IF(G146="Sbox",E146*0.5,IF(G146="Tenda",E146*0.5,E146*0.2)))/100</f>
        <v>0.125</v>
      </c>
      <c r="M146" s="2">
        <f>Table_ExternalData_15[[#This Row],[Price]]-Table_ExternalData_15[[#This Row],[Price]]*Table_ExternalData_15[[#This Row],[extra popust]]</f>
        <v>24.456250000000001</v>
      </c>
      <c r="N146" s="2">
        <f>IF(M146&lt;I146,M146,I146)</f>
        <v>24.456250000000001</v>
      </c>
      <c r="O146" s="12">
        <f ca="1">IF(N146&lt;I146,$U$1," ")</f>
        <v>45786</v>
      </c>
      <c r="P146" s="12">
        <f ca="1">IFERROR((O146+30)," ")</f>
        <v>45816</v>
      </c>
      <c r="Q146" s="2">
        <f ca="1">IF(O146=$U$1,N146,"0")*1.22</f>
        <v>29.836625000000002</v>
      </c>
    </row>
    <row r="147" spans="1:17" x14ac:dyDescent="0.25">
      <c r="A147" t="s">
        <v>7661</v>
      </c>
      <c r="B147" t="s">
        <v>7660</v>
      </c>
      <c r="C147">
        <v>15379</v>
      </c>
      <c r="D147">
        <v>12.75</v>
      </c>
      <c r="E147">
        <f>IFERROR(VLOOKUP(Table_ExternalData_15[[#This Row],[Id]],Rabati!B:C,2,0),0)</f>
        <v>25</v>
      </c>
      <c r="F147">
        <v>5</v>
      </c>
      <c r="G147" t="str">
        <f>VLOOKUP(Table_ExternalData_15[[#This Row],[Id]],'Blagovna izdelek'!A:C,3,0)</f>
        <v>White Shark</v>
      </c>
      <c r="H147">
        <f>Table_ExternalData_15[[#This Row],[Rabat]]*0.2</f>
        <v>5</v>
      </c>
      <c r="I147" s="2">
        <f>Table_ExternalData_15[[#This Row],[Price]]-(Table_ExternalData_15[[#This Row],[Price]]*Table_ExternalData_15[[#This Row],[BB rabat]])/100</f>
        <v>12.112500000000001</v>
      </c>
      <c r="J147" s="2">
        <f>Table_ExternalData_15[[#This Row],[BB cena]]*Table_ExternalData_15[[#Headers],[1,22]]</f>
        <v>14.77725</v>
      </c>
      <c r="K147" s="2">
        <f>Table_ExternalData_15[[#This Row],[Price]]*Table_ExternalData_15[[#Headers],[1,22]]</f>
        <v>15.555</v>
      </c>
      <c r="L147" s="7">
        <f>IF(G147="White Shark",E147*0.5,IF(G147="Sbox",E147*0.5,IF(G147="Tenda",E147*0.5,E147*0.2)))/100</f>
        <v>0.125</v>
      </c>
      <c r="M147" s="2">
        <f>Table_ExternalData_15[[#This Row],[Price]]-Table_ExternalData_15[[#This Row],[Price]]*Table_ExternalData_15[[#This Row],[extra popust]]</f>
        <v>11.15625</v>
      </c>
      <c r="N147" s="2">
        <f>IF(M147&lt;I147,M147,I147)</f>
        <v>11.15625</v>
      </c>
      <c r="O147" s="12">
        <f ca="1">IF(N147&lt;I147,$U$1," ")</f>
        <v>45786</v>
      </c>
      <c r="P147" s="12">
        <f ca="1">IFERROR((O147+30)," ")</f>
        <v>45816</v>
      </c>
      <c r="Q147" s="2">
        <f ca="1">IF(O147=$U$1,N147,"0")*1.22</f>
        <v>13.610624999999999</v>
      </c>
    </row>
    <row r="148" spans="1:17" x14ac:dyDescent="0.25">
      <c r="A148" t="s">
        <v>7663</v>
      </c>
      <c r="B148" t="s">
        <v>7662</v>
      </c>
      <c r="C148">
        <v>15380</v>
      </c>
      <c r="D148">
        <v>12.12</v>
      </c>
      <c r="E148">
        <f>IFERROR(VLOOKUP(Table_ExternalData_15[[#This Row],[Id]],Rabati!B:C,2,0),0)</f>
        <v>25</v>
      </c>
      <c r="F148">
        <v>3</v>
      </c>
      <c r="G148" t="str">
        <f>VLOOKUP(Table_ExternalData_15[[#This Row],[Id]],'Blagovna izdelek'!A:C,3,0)</f>
        <v>White Shark</v>
      </c>
      <c r="H148">
        <f>Table_ExternalData_15[[#This Row],[Rabat]]*0.2</f>
        <v>5</v>
      </c>
      <c r="I148" s="2">
        <f>Table_ExternalData_15[[#This Row],[Price]]-(Table_ExternalData_15[[#This Row],[Price]]*Table_ExternalData_15[[#This Row],[BB rabat]])/100</f>
        <v>11.513999999999999</v>
      </c>
      <c r="J148" s="2">
        <f>Table_ExternalData_15[[#This Row],[BB cena]]*Table_ExternalData_15[[#Headers],[1,22]]</f>
        <v>14.047079999999999</v>
      </c>
      <c r="K148" s="2">
        <f>Table_ExternalData_15[[#This Row],[Price]]*Table_ExternalData_15[[#Headers],[1,22]]</f>
        <v>14.786399999999999</v>
      </c>
      <c r="L148" s="7">
        <f>IF(G148="White Shark",E148*0.5,IF(G148="Sbox",E148*0.5,IF(G148="Tenda",E148*0.5,E148*0.2)))/100</f>
        <v>0.125</v>
      </c>
      <c r="M148" s="2">
        <f>Table_ExternalData_15[[#This Row],[Price]]-Table_ExternalData_15[[#This Row],[Price]]*Table_ExternalData_15[[#This Row],[extra popust]]</f>
        <v>10.604999999999999</v>
      </c>
      <c r="N148" s="2">
        <f>IF(M148&lt;I148,M148,I148)</f>
        <v>10.604999999999999</v>
      </c>
      <c r="O148" s="12">
        <f ca="1">IF(N148&lt;I148,$U$1," ")</f>
        <v>45786</v>
      </c>
      <c r="P148" s="12">
        <f ca="1">IFERROR((O148+30)," ")</f>
        <v>45816</v>
      </c>
      <c r="Q148" s="2">
        <f ca="1">IF(O148=$U$1,N148,"0")*1.22</f>
        <v>12.938099999999999</v>
      </c>
    </row>
    <row r="149" spans="1:17" x14ac:dyDescent="0.25">
      <c r="A149" t="s">
        <v>7665</v>
      </c>
      <c r="B149" t="s">
        <v>7664</v>
      </c>
      <c r="C149">
        <v>15381</v>
      </c>
      <c r="D149">
        <v>13.2</v>
      </c>
      <c r="E149">
        <f>IFERROR(VLOOKUP(Table_ExternalData_15[[#This Row],[Id]],Rabati!B:C,2,0),0)</f>
        <v>25</v>
      </c>
      <c r="F149">
        <v>4</v>
      </c>
      <c r="G149" t="str">
        <f>VLOOKUP(Table_ExternalData_15[[#This Row],[Id]],'Blagovna izdelek'!A:C,3,0)</f>
        <v>White Shark</v>
      </c>
      <c r="H149">
        <f>Table_ExternalData_15[[#This Row],[Rabat]]*0.2</f>
        <v>5</v>
      </c>
      <c r="I149" s="2">
        <f>Table_ExternalData_15[[#This Row],[Price]]-(Table_ExternalData_15[[#This Row],[Price]]*Table_ExternalData_15[[#This Row],[BB rabat]])/100</f>
        <v>12.54</v>
      </c>
      <c r="J149" s="2">
        <f>Table_ExternalData_15[[#This Row],[BB cena]]*Table_ExternalData_15[[#Headers],[1,22]]</f>
        <v>15.298799999999998</v>
      </c>
      <c r="K149" s="2">
        <f>Table_ExternalData_15[[#This Row],[Price]]*Table_ExternalData_15[[#Headers],[1,22]]</f>
        <v>16.103999999999999</v>
      </c>
      <c r="L149" s="7">
        <f>IF(G149="White Shark",E149*0.5,IF(G149="Sbox",E149*0.5,IF(G149="Tenda",E149*0.5,E149*0.2)))/100</f>
        <v>0.125</v>
      </c>
      <c r="M149" s="2">
        <f>Table_ExternalData_15[[#This Row],[Price]]-Table_ExternalData_15[[#This Row],[Price]]*Table_ExternalData_15[[#This Row],[extra popust]]</f>
        <v>11.549999999999999</v>
      </c>
      <c r="N149" s="2">
        <f>IF(M149&lt;I149,M149,I149)</f>
        <v>11.549999999999999</v>
      </c>
      <c r="O149" s="12">
        <f ca="1">IF(N149&lt;I149,$U$1," ")</f>
        <v>45786</v>
      </c>
      <c r="P149" s="12">
        <f ca="1">IFERROR((O149+30)," ")</f>
        <v>45816</v>
      </c>
      <c r="Q149" s="2">
        <f ca="1">IF(O149=$U$1,N149,"0")*1.22</f>
        <v>14.090999999999998</v>
      </c>
    </row>
    <row r="150" spans="1:17" x14ac:dyDescent="0.25">
      <c r="A150" t="s">
        <v>7666</v>
      </c>
      <c r="B150" t="s">
        <v>11567</v>
      </c>
      <c r="C150">
        <v>15382</v>
      </c>
      <c r="D150">
        <v>44.12</v>
      </c>
      <c r="E150">
        <f>IFERROR(VLOOKUP(Table_ExternalData_15[[#This Row],[Id]],Rabati!B:C,2,0),0)</f>
        <v>25</v>
      </c>
      <c r="F150">
        <v>5</v>
      </c>
      <c r="G150" t="str">
        <f>VLOOKUP(Table_ExternalData_15[[#This Row],[Id]],'Blagovna izdelek'!A:C,3,0)</f>
        <v>White Shark</v>
      </c>
      <c r="H150">
        <f>Table_ExternalData_15[[#This Row],[Rabat]]*0.2</f>
        <v>5</v>
      </c>
      <c r="I150" s="2">
        <f>Table_ExternalData_15[[#This Row],[Price]]-(Table_ExternalData_15[[#This Row],[Price]]*Table_ExternalData_15[[#This Row],[BB rabat]])/100</f>
        <v>41.913999999999994</v>
      </c>
      <c r="J150" s="2">
        <f>Table_ExternalData_15[[#This Row],[BB cena]]*Table_ExternalData_15[[#Headers],[1,22]]</f>
        <v>51.135079999999995</v>
      </c>
      <c r="K150" s="2">
        <f>Table_ExternalData_15[[#This Row],[Price]]*Table_ExternalData_15[[#Headers],[1,22]]</f>
        <v>53.826399999999992</v>
      </c>
      <c r="L150" s="7">
        <f>IF(G150="White Shark",E150*0.5,IF(G150="Sbox",E150*0.5,IF(G150="Tenda",E150*0.5,E150*0.2)))/100</f>
        <v>0.125</v>
      </c>
      <c r="M150" s="2">
        <f>Table_ExternalData_15[[#This Row],[Price]]-Table_ExternalData_15[[#This Row],[Price]]*Table_ExternalData_15[[#This Row],[extra popust]]</f>
        <v>38.604999999999997</v>
      </c>
      <c r="N150" s="2">
        <f>IF(M150&lt;I150,M150,I150)</f>
        <v>38.604999999999997</v>
      </c>
      <c r="O150" s="12">
        <f ca="1">IF(N150&lt;I150,$U$1," ")</f>
        <v>45786</v>
      </c>
      <c r="P150" s="12">
        <f ca="1">IFERROR((O150+30)," ")</f>
        <v>45816</v>
      </c>
      <c r="Q150" s="2">
        <f ca="1">IF(O150=$U$1,N150,"0")*1.22</f>
        <v>47.098099999999995</v>
      </c>
    </row>
    <row r="151" spans="1:17" x14ac:dyDescent="0.25">
      <c r="A151" t="s">
        <v>7668</v>
      </c>
      <c r="B151" t="s">
        <v>7667</v>
      </c>
      <c r="C151">
        <v>15383</v>
      </c>
      <c r="D151">
        <v>146.53</v>
      </c>
      <c r="E151">
        <f>IFERROR(VLOOKUP(Table_ExternalData_15[[#This Row],[Id]],Rabati!B:C,2,0),0)</f>
        <v>5</v>
      </c>
      <c r="F151">
        <v>2</v>
      </c>
      <c r="G151" t="str">
        <f>VLOOKUP(Table_ExternalData_15[[#This Row],[Id]],'Blagovna izdelek'!A:C,3,0)</f>
        <v>White Shark</v>
      </c>
      <c r="H151">
        <f>Table_ExternalData_15[[#This Row],[Rabat]]*0.2</f>
        <v>1</v>
      </c>
      <c r="I151" s="2">
        <f>Table_ExternalData_15[[#This Row],[Price]]-(Table_ExternalData_15[[#This Row],[Price]]*Table_ExternalData_15[[#This Row],[BB rabat]])/100</f>
        <v>145.06469999999999</v>
      </c>
      <c r="J151" s="2">
        <f>Table_ExternalData_15[[#This Row],[BB cena]]*Table_ExternalData_15[[#Headers],[1,22]]</f>
        <v>176.97893399999998</v>
      </c>
      <c r="K151" s="2">
        <f>Table_ExternalData_15[[#This Row],[Price]]*Table_ExternalData_15[[#Headers],[1,22]]</f>
        <v>178.76660000000001</v>
      </c>
      <c r="L151" s="7">
        <f>IF(G151="White Shark",E151*0.5,IF(G151="Sbox",E151*0.5,IF(G151="Tenda",E151*0.5,E151*0.2)))/100</f>
        <v>2.5000000000000001E-2</v>
      </c>
      <c r="M151" s="2">
        <f>Table_ExternalData_15[[#This Row],[Price]]-Table_ExternalData_15[[#This Row],[Price]]*Table_ExternalData_15[[#This Row],[extra popust]]</f>
        <v>142.86675</v>
      </c>
      <c r="N151" s="2">
        <f>IF(M151&lt;I151,M151,I151)</f>
        <v>142.86675</v>
      </c>
      <c r="O151" s="12">
        <f ca="1">IF(N151&lt;I151,$U$1," ")</f>
        <v>45786</v>
      </c>
      <c r="P151" s="12">
        <f ca="1">IFERROR((O151+30)," ")</f>
        <v>45816</v>
      </c>
      <c r="Q151" s="2">
        <f ca="1">IF(O151=$U$1,N151,"0")*1.22</f>
        <v>174.29743499999998</v>
      </c>
    </row>
    <row r="152" spans="1:17" x14ac:dyDescent="0.25">
      <c r="A152" t="s">
        <v>7670</v>
      </c>
      <c r="B152" t="s">
        <v>7669</v>
      </c>
      <c r="C152">
        <v>15384</v>
      </c>
      <c r="D152">
        <v>146.53</v>
      </c>
      <c r="E152">
        <f>IFERROR(VLOOKUP(Table_ExternalData_15[[#This Row],[Id]],Rabati!B:C,2,0),0)</f>
        <v>5</v>
      </c>
      <c r="F152">
        <v>0</v>
      </c>
      <c r="G152" t="str">
        <f>VLOOKUP(Table_ExternalData_15[[#This Row],[Id]],'Blagovna izdelek'!A:C,3,0)</f>
        <v>White Shark</v>
      </c>
      <c r="H152">
        <f>Table_ExternalData_15[[#This Row],[Rabat]]*0.2</f>
        <v>1</v>
      </c>
      <c r="I152" s="2">
        <f>Table_ExternalData_15[[#This Row],[Price]]-(Table_ExternalData_15[[#This Row],[Price]]*Table_ExternalData_15[[#This Row],[BB rabat]])/100</f>
        <v>145.06469999999999</v>
      </c>
      <c r="J152" s="2">
        <f>Table_ExternalData_15[[#This Row],[BB cena]]*Table_ExternalData_15[[#Headers],[1,22]]</f>
        <v>176.97893399999998</v>
      </c>
      <c r="K152" s="2">
        <f>Table_ExternalData_15[[#This Row],[Price]]*Table_ExternalData_15[[#Headers],[1,22]]</f>
        <v>178.76660000000001</v>
      </c>
      <c r="L152" s="7">
        <f>IF(G152="White Shark",E152*0.5,IF(G152="Sbox",E152*0.5,IF(G152="Tenda",E152*0.5,E152*0.2)))/100</f>
        <v>2.5000000000000001E-2</v>
      </c>
      <c r="M152" s="2">
        <f>Table_ExternalData_15[[#This Row],[Price]]-Table_ExternalData_15[[#This Row],[Price]]*Table_ExternalData_15[[#This Row],[extra popust]]</f>
        <v>142.86675</v>
      </c>
      <c r="N152" s="2">
        <f>IF(M152&lt;I152,M152,I152)</f>
        <v>142.86675</v>
      </c>
      <c r="O152" s="12">
        <f ca="1">IF(N152&lt;I152,$U$1," ")</f>
        <v>45786</v>
      </c>
      <c r="P152" s="12">
        <f ca="1">IFERROR((O152+30)," ")</f>
        <v>45816</v>
      </c>
      <c r="Q152" s="2">
        <f ca="1">IF(O152=$U$1,N152,"0")*1.22</f>
        <v>174.29743499999998</v>
      </c>
    </row>
    <row r="153" spans="1:17" x14ac:dyDescent="0.25">
      <c r="A153" t="s">
        <v>7672</v>
      </c>
      <c r="B153" t="s">
        <v>7671</v>
      </c>
      <c r="C153">
        <v>15385</v>
      </c>
      <c r="D153">
        <v>75.86</v>
      </c>
      <c r="E153">
        <f>IFERROR(VLOOKUP(Table_ExternalData_15[[#This Row],[Id]],Rabati!B:C,2,0),0)</f>
        <v>25</v>
      </c>
      <c r="F153">
        <v>2</v>
      </c>
      <c r="G153" t="str">
        <f>VLOOKUP(Table_ExternalData_15[[#This Row],[Id]],'Blagovna izdelek'!A:C,3,0)</f>
        <v>White Shark</v>
      </c>
      <c r="H153">
        <f>Table_ExternalData_15[[#This Row],[Rabat]]*0.2</f>
        <v>5</v>
      </c>
      <c r="I153" s="2">
        <f>Table_ExternalData_15[[#This Row],[Price]]-(Table_ExternalData_15[[#This Row],[Price]]*Table_ExternalData_15[[#This Row],[BB rabat]])/100</f>
        <v>72.066999999999993</v>
      </c>
      <c r="J153" s="2">
        <f>Table_ExternalData_15[[#This Row],[BB cena]]*Table_ExternalData_15[[#Headers],[1,22]]</f>
        <v>87.921739999999986</v>
      </c>
      <c r="K153" s="2">
        <f>Table_ExternalData_15[[#This Row],[Price]]*Table_ExternalData_15[[#Headers],[1,22]]</f>
        <v>92.549199999999999</v>
      </c>
      <c r="L153" s="7">
        <f>IF(G153="White Shark",E153*0.5,IF(G153="Sbox",E153*0.5,IF(G153="Tenda",E153*0.5,E153*0.2)))/100</f>
        <v>0.125</v>
      </c>
      <c r="M153" s="2">
        <f>Table_ExternalData_15[[#This Row],[Price]]-Table_ExternalData_15[[#This Row],[Price]]*Table_ExternalData_15[[#This Row],[extra popust]]</f>
        <v>66.377499999999998</v>
      </c>
      <c r="N153" s="2">
        <f>IF(M153&lt;I153,M153,I153)</f>
        <v>66.377499999999998</v>
      </c>
      <c r="O153" s="12">
        <f ca="1">IF(N153&lt;I153,$U$1," ")</f>
        <v>45786</v>
      </c>
      <c r="P153" s="12">
        <f ca="1">IFERROR((O153+30)," ")</f>
        <v>45816</v>
      </c>
      <c r="Q153" s="2">
        <f ca="1">IF(O153=$U$1,N153,"0")*1.22</f>
        <v>80.980549999999994</v>
      </c>
    </row>
    <row r="154" spans="1:17" x14ac:dyDescent="0.25">
      <c r="A154" t="s">
        <v>7674</v>
      </c>
      <c r="B154" t="s">
        <v>7673</v>
      </c>
      <c r="C154">
        <v>15386</v>
      </c>
      <c r="D154">
        <v>2.7</v>
      </c>
      <c r="E154">
        <f>IFERROR(VLOOKUP(Table_ExternalData_15[[#This Row],[Id]],Rabati!B:C,2,0),0)</f>
        <v>0</v>
      </c>
      <c r="F154">
        <v>0</v>
      </c>
      <c r="G154" t="str">
        <f>VLOOKUP(Table_ExternalData_15[[#This Row],[Id]],'Blagovna izdelek'!A:C,3,0)</f>
        <v>White Shark</v>
      </c>
      <c r="H154">
        <f>Table_ExternalData_15[[#This Row],[Rabat]]*0.2</f>
        <v>0</v>
      </c>
      <c r="I154" s="2">
        <f>Table_ExternalData_15[[#This Row],[Price]]-(Table_ExternalData_15[[#This Row],[Price]]*Table_ExternalData_15[[#This Row],[BB rabat]])/100</f>
        <v>2.7</v>
      </c>
      <c r="J154" s="2">
        <f>Table_ExternalData_15[[#This Row],[BB cena]]*Table_ExternalData_15[[#Headers],[1,22]]</f>
        <v>3.294</v>
      </c>
      <c r="K154" s="2">
        <f>Table_ExternalData_15[[#This Row],[Price]]*Table_ExternalData_15[[#Headers],[1,22]]</f>
        <v>3.294</v>
      </c>
      <c r="L154" s="7">
        <f>IF(G154="White Shark",E154*0.5,IF(G154="Sbox",E154*0.5,IF(G154="Tenda",E154*0.5,E154*0.2)))/100</f>
        <v>0</v>
      </c>
      <c r="M154" s="2">
        <f>Table_ExternalData_15[[#This Row],[Price]]-Table_ExternalData_15[[#This Row],[Price]]*Table_ExternalData_15[[#This Row],[extra popust]]</f>
        <v>2.7</v>
      </c>
      <c r="N154" s="2">
        <f>IF(M154&lt;I154,M154,I154)</f>
        <v>2.7</v>
      </c>
      <c r="O154" s="12" t="str">
        <f>IF(N154&lt;I154,$U$1," ")</f>
        <v xml:space="preserve"> </v>
      </c>
      <c r="P154" s="12" t="str">
        <f>IFERROR((O154+30)," ")</f>
        <v xml:space="preserve"> </v>
      </c>
      <c r="Q154" s="2">
        <f ca="1">IF(O154=$U$1,N154,"0")*1.22</f>
        <v>0</v>
      </c>
    </row>
    <row r="155" spans="1:17" x14ac:dyDescent="0.25">
      <c r="A155" t="s">
        <v>7676</v>
      </c>
      <c r="B155" t="s">
        <v>7675</v>
      </c>
      <c r="C155">
        <v>15387</v>
      </c>
      <c r="D155">
        <v>4.63</v>
      </c>
      <c r="E155">
        <f>IFERROR(VLOOKUP(Table_ExternalData_15[[#This Row],[Id]],Rabati!B:C,2,0),0)</f>
        <v>25</v>
      </c>
      <c r="F155">
        <v>0</v>
      </c>
      <c r="G155" t="str">
        <f>VLOOKUP(Table_ExternalData_15[[#This Row],[Id]],'Blagovna izdelek'!A:C,3,0)</f>
        <v>White Shark</v>
      </c>
      <c r="H155">
        <f>Table_ExternalData_15[[#This Row],[Rabat]]*0.2</f>
        <v>5</v>
      </c>
      <c r="I155" s="2">
        <f>Table_ExternalData_15[[#This Row],[Price]]-(Table_ExternalData_15[[#This Row],[Price]]*Table_ExternalData_15[[#This Row],[BB rabat]])/100</f>
        <v>4.3985000000000003</v>
      </c>
      <c r="J155" s="2">
        <f>Table_ExternalData_15[[#This Row],[BB cena]]*Table_ExternalData_15[[#Headers],[1,22]]</f>
        <v>5.3661700000000003</v>
      </c>
      <c r="K155" s="2">
        <f>Table_ExternalData_15[[#This Row],[Price]]*Table_ExternalData_15[[#Headers],[1,22]]</f>
        <v>5.6486000000000001</v>
      </c>
      <c r="L155" s="7">
        <f>IF(G155="White Shark",E155*0.5,IF(G155="Sbox",E155*0.5,IF(G155="Tenda",E155*0.5,E155*0.2)))/100</f>
        <v>0.125</v>
      </c>
      <c r="M155" s="2">
        <f>Table_ExternalData_15[[#This Row],[Price]]-Table_ExternalData_15[[#This Row],[Price]]*Table_ExternalData_15[[#This Row],[extra popust]]</f>
        <v>4.0512499999999996</v>
      </c>
      <c r="N155" s="2">
        <f>IF(M155&lt;I155,M155,I155)</f>
        <v>4.0512499999999996</v>
      </c>
      <c r="O155" s="12">
        <f ca="1">IF(N155&lt;I155,$U$1," ")</f>
        <v>45786</v>
      </c>
      <c r="P155" s="12">
        <f ca="1">IFERROR((O155+30)," ")</f>
        <v>45816</v>
      </c>
      <c r="Q155" s="2">
        <f ca="1">IF(O155=$U$1,N155,"0")*1.22</f>
        <v>4.9425249999999989</v>
      </c>
    </row>
    <row r="156" spans="1:17" x14ac:dyDescent="0.25">
      <c r="A156" t="s">
        <v>7678</v>
      </c>
      <c r="B156" t="s">
        <v>7677</v>
      </c>
      <c r="C156">
        <v>15388</v>
      </c>
      <c r="D156">
        <v>8.15</v>
      </c>
      <c r="E156">
        <f>IFERROR(VLOOKUP(Table_ExternalData_15[[#This Row],[Id]],Rabati!B:C,2,0),0)</f>
        <v>25</v>
      </c>
      <c r="F156">
        <v>6</v>
      </c>
      <c r="G156" t="str">
        <f>VLOOKUP(Table_ExternalData_15[[#This Row],[Id]],'Blagovna izdelek'!A:C,3,0)</f>
        <v>White Shark</v>
      </c>
      <c r="H156">
        <f>Table_ExternalData_15[[#This Row],[Rabat]]*0.2</f>
        <v>5</v>
      </c>
      <c r="I156" s="2">
        <f>Table_ExternalData_15[[#This Row],[Price]]-(Table_ExternalData_15[[#This Row],[Price]]*Table_ExternalData_15[[#This Row],[BB rabat]])/100</f>
        <v>7.7425000000000006</v>
      </c>
      <c r="J156" s="2">
        <f>Table_ExternalData_15[[#This Row],[BB cena]]*Table_ExternalData_15[[#Headers],[1,22]]</f>
        <v>9.4458500000000001</v>
      </c>
      <c r="K156" s="2">
        <f>Table_ExternalData_15[[#This Row],[Price]]*Table_ExternalData_15[[#Headers],[1,22]]</f>
        <v>9.9429999999999996</v>
      </c>
      <c r="L156" s="7">
        <f>IF(G156="White Shark",E156*0.5,IF(G156="Sbox",E156*0.5,IF(G156="Tenda",E156*0.5,E156*0.2)))/100</f>
        <v>0.125</v>
      </c>
      <c r="M156" s="2">
        <f>Table_ExternalData_15[[#This Row],[Price]]-Table_ExternalData_15[[#This Row],[Price]]*Table_ExternalData_15[[#This Row],[extra popust]]</f>
        <v>7.1312500000000005</v>
      </c>
      <c r="N156" s="2">
        <f>IF(M156&lt;I156,M156,I156)</f>
        <v>7.1312500000000005</v>
      </c>
      <c r="O156" s="12">
        <f ca="1">IF(N156&lt;I156,$U$1," ")</f>
        <v>45786</v>
      </c>
      <c r="P156" s="12">
        <f ca="1">IFERROR((O156+30)," ")</f>
        <v>45816</v>
      </c>
      <c r="Q156" s="2">
        <f ca="1">IF(O156=$U$1,N156,"0")*1.22</f>
        <v>8.7001249999999999</v>
      </c>
    </row>
    <row r="157" spans="1:17" x14ac:dyDescent="0.25">
      <c r="A157" t="s">
        <v>7680</v>
      </c>
      <c r="B157" t="s">
        <v>7679</v>
      </c>
      <c r="C157">
        <v>15389</v>
      </c>
      <c r="D157">
        <v>34.020000000000003</v>
      </c>
      <c r="E157">
        <f>IFERROR(VLOOKUP(Table_ExternalData_15[[#This Row],[Id]],Rabati!B:C,2,0),0)</f>
        <v>25</v>
      </c>
      <c r="F157">
        <v>1</v>
      </c>
      <c r="G157" t="str">
        <f>VLOOKUP(Table_ExternalData_15[[#This Row],[Id]],'Blagovna izdelek'!A:C,3,0)</f>
        <v>White Shark</v>
      </c>
      <c r="H157">
        <f>Table_ExternalData_15[[#This Row],[Rabat]]*0.2</f>
        <v>5</v>
      </c>
      <c r="I157" s="2">
        <f>Table_ExternalData_15[[#This Row],[Price]]-(Table_ExternalData_15[[#This Row],[Price]]*Table_ExternalData_15[[#This Row],[BB rabat]])/100</f>
        <v>32.319000000000003</v>
      </c>
      <c r="J157" s="2">
        <f>Table_ExternalData_15[[#This Row],[BB cena]]*Table_ExternalData_15[[#Headers],[1,22]]</f>
        <v>39.429180000000002</v>
      </c>
      <c r="K157" s="2">
        <f>Table_ExternalData_15[[#This Row],[Price]]*Table_ExternalData_15[[#Headers],[1,22]]</f>
        <v>41.504400000000004</v>
      </c>
      <c r="L157" s="7">
        <f>IF(G157="White Shark",E157*0.5,IF(G157="Sbox",E157*0.5,IF(G157="Tenda",E157*0.5,E157*0.2)))/100</f>
        <v>0.125</v>
      </c>
      <c r="M157" s="2">
        <f>Table_ExternalData_15[[#This Row],[Price]]-Table_ExternalData_15[[#This Row],[Price]]*Table_ExternalData_15[[#This Row],[extra popust]]</f>
        <v>29.767500000000002</v>
      </c>
      <c r="N157" s="2">
        <f>IF(M157&lt;I157,M157,I157)</f>
        <v>29.767500000000002</v>
      </c>
      <c r="O157" s="12">
        <f ca="1">IF(N157&lt;I157,$U$1," ")</f>
        <v>45786</v>
      </c>
      <c r="P157" s="12">
        <f ca="1">IFERROR((O157+30)," ")</f>
        <v>45816</v>
      </c>
      <c r="Q157" s="2">
        <f ca="1">IF(O157=$U$1,N157,"0")*1.22</f>
        <v>36.31635</v>
      </c>
    </row>
    <row r="158" spans="1:17" x14ac:dyDescent="0.25">
      <c r="A158" t="s">
        <v>7972</v>
      </c>
      <c r="B158" t="s">
        <v>7971</v>
      </c>
      <c r="C158">
        <v>15576</v>
      </c>
      <c r="D158">
        <v>6.9</v>
      </c>
      <c r="E158">
        <f>IFERROR(VLOOKUP(Table_ExternalData_15[[#This Row],[Id]],Rabati!B:C,2,0),0)</f>
        <v>0</v>
      </c>
      <c r="F158">
        <v>0</v>
      </c>
      <c r="G158" t="str">
        <f>VLOOKUP(Table_ExternalData_15[[#This Row],[Id]],'Blagovna izdelek'!A:C,3,0)</f>
        <v>White Shark</v>
      </c>
      <c r="H158">
        <f>Table_ExternalData_15[[#This Row],[Rabat]]*0.2</f>
        <v>0</v>
      </c>
      <c r="I158" s="2">
        <f>Table_ExternalData_15[[#This Row],[Price]]-(Table_ExternalData_15[[#This Row],[Price]]*Table_ExternalData_15[[#This Row],[BB rabat]])/100</f>
        <v>6.9</v>
      </c>
      <c r="J158" s="2">
        <f>Table_ExternalData_15[[#This Row],[BB cena]]*Table_ExternalData_15[[#Headers],[1,22]]</f>
        <v>8.418000000000001</v>
      </c>
      <c r="K158" s="2">
        <f>Table_ExternalData_15[[#This Row],[Price]]*Table_ExternalData_15[[#Headers],[1,22]]</f>
        <v>8.418000000000001</v>
      </c>
      <c r="L158" s="7">
        <f>IF(G158="White Shark",E158*0.5,IF(G158="Sbox",E158*0.5,IF(G158="Tenda",E158*0.5,E158*0.2)))/100</f>
        <v>0</v>
      </c>
      <c r="M158" s="2">
        <f>Table_ExternalData_15[[#This Row],[Price]]-Table_ExternalData_15[[#This Row],[Price]]*Table_ExternalData_15[[#This Row],[extra popust]]</f>
        <v>6.9</v>
      </c>
      <c r="N158" s="2">
        <f>IF(M158&lt;I158,M158,I158)</f>
        <v>6.9</v>
      </c>
      <c r="O158" s="12" t="str">
        <f>IF(N158&lt;I158,$U$1," ")</f>
        <v xml:space="preserve"> </v>
      </c>
      <c r="P158" s="12" t="str">
        <f>IFERROR((O158+30)," ")</f>
        <v xml:space="preserve"> </v>
      </c>
      <c r="Q158" s="2">
        <f ca="1">IF(O158=$U$1,N158,"0")*1.22</f>
        <v>0</v>
      </c>
    </row>
    <row r="159" spans="1:17" x14ac:dyDescent="0.25">
      <c r="A159" t="s">
        <v>8080</v>
      </c>
      <c r="B159" t="s">
        <v>11487</v>
      </c>
      <c r="C159">
        <v>15638</v>
      </c>
      <c r="D159">
        <v>12.61</v>
      </c>
      <c r="E159">
        <f>IFERROR(VLOOKUP(Table_ExternalData_15[[#This Row],[Id]],Rabati!B:C,2,0),0)</f>
        <v>25</v>
      </c>
      <c r="F159">
        <v>5</v>
      </c>
      <c r="G159" t="str">
        <f>VLOOKUP(Table_ExternalData_15[[#This Row],[Id]],'Blagovna izdelek'!A:C,3,0)</f>
        <v>White Shark</v>
      </c>
      <c r="H159">
        <f>Table_ExternalData_15[[#This Row],[Rabat]]*0.2</f>
        <v>5</v>
      </c>
      <c r="I159" s="2">
        <f>Table_ExternalData_15[[#This Row],[Price]]-(Table_ExternalData_15[[#This Row],[Price]]*Table_ExternalData_15[[#This Row],[BB rabat]])/100</f>
        <v>11.9795</v>
      </c>
      <c r="J159" s="2">
        <f>Table_ExternalData_15[[#This Row],[BB cena]]*Table_ExternalData_15[[#Headers],[1,22]]</f>
        <v>14.614989999999999</v>
      </c>
      <c r="K159" s="2">
        <f>Table_ExternalData_15[[#This Row],[Price]]*Table_ExternalData_15[[#Headers],[1,22]]</f>
        <v>15.384199999999998</v>
      </c>
      <c r="L159" s="7">
        <f>IF(G159="White Shark",E159*0.5,IF(G159="Sbox",E159*0.5,IF(G159="Tenda",E159*0.5,E159*0.2)))/100</f>
        <v>0.125</v>
      </c>
      <c r="M159" s="2">
        <f>Table_ExternalData_15[[#This Row],[Price]]-Table_ExternalData_15[[#This Row],[Price]]*Table_ExternalData_15[[#This Row],[extra popust]]</f>
        <v>11.03375</v>
      </c>
      <c r="N159" s="2">
        <f>IF(M159&lt;I159,M159,I159)</f>
        <v>11.03375</v>
      </c>
      <c r="O159" s="12">
        <f ca="1">IF(N159&lt;I159,$U$1," ")</f>
        <v>45786</v>
      </c>
      <c r="P159" s="12">
        <f ca="1">IFERROR((O159+30)," ")</f>
        <v>45816</v>
      </c>
      <c r="Q159" s="2">
        <f ca="1">IF(O159=$U$1,N159,"0")*1.22</f>
        <v>13.461174999999999</v>
      </c>
    </row>
    <row r="160" spans="1:17" x14ac:dyDescent="0.25">
      <c r="A160" t="s">
        <v>8300</v>
      </c>
      <c r="B160" t="s">
        <v>8299</v>
      </c>
      <c r="C160">
        <v>15762</v>
      </c>
      <c r="D160">
        <v>13.18</v>
      </c>
      <c r="E160">
        <f>IFERROR(VLOOKUP(Table_ExternalData_15[[#This Row],[Id]],Rabati!B:C,2,0),0)</f>
        <v>25</v>
      </c>
      <c r="F160">
        <v>2</v>
      </c>
      <c r="G160" t="str">
        <f>VLOOKUP(Table_ExternalData_15[[#This Row],[Id]],'Blagovna izdelek'!A:C,3,0)</f>
        <v>White Shark</v>
      </c>
      <c r="H160">
        <f>Table_ExternalData_15[[#This Row],[Rabat]]*0.2</f>
        <v>5</v>
      </c>
      <c r="I160" s="2">
        <f>Table_ExternalData_15[[#This Row],[Price]]-(Table_ExternalData_15[[#This Row],[Price]]*Table_ExternalData_15[[#This Row],[BB rabat]])/100</f>
        <v>12.520999999999999</v>
      </c>
      <c r="J160" s="2">
        <f>Table_ExternalData_15[[#This Row],[BB cena]]*Table_ExternalData_15[[#Headers],[1,22]]</f>
        <v>15.275619999999998</v>
      </c>
      <c r="K160" s="2">
        <f>Table_ExternalData_15[[#This Row],[Price]]*Table_ExternalData_15[[#Headers],[1,22]]</f>
        <v>16.079599999999999</v>
      </c>
      <c r="L160" s="7">
        <f>IF(G160="White Shark",E160*0.5,IF(G160="Sbox",E160*0.5,IF(G160="Tenda",E160*0.5,E160*0.2)))/100</f>
        <v>0.125</v>
      </c>
      <c r="M160" s="2">
        <f>Table_ExternalData_15[[#This Row],[Price]]-Table_ExternalData_15[[#This Row],[Price]]*Table_ExternalData_15[[#This Row],[extra popust]]</f>
        <v>11.532499999999999</v>
      </c>
      <c r="N160" s="2">
        <f>IF(M160&lt;I160,M160,I160)</f>
        <v>11.532499999999999</v>
      </c>
      <c r="O160" s="12">
        <f ca="1">IF(N160&lt;I160,$U$1," ")</f>
        <v>45786</v>
      </c>
      <c r="P160" s="12">
        <f ca="1">IFERROR((O160+30)," ")</f>
        <v>45816</v>
      </c>
      <c r="Q160" s="2">
        <f ca="1">IF(O160=$U$1,N160,"0")*1.22</f>
        <v>14.069649999999998</v>
      </c>
    </row>
    <row r="161" spans="1:17" x14ac:dyDescent="0.25">
      <c r="A161" t="s">
        <v>8302</v>
      </c>
      <c r="B161" t="s">
        <v>8301</v>
      </c>
      <c r="C161">
        <v>15763</v>
      </c>
      <c r="D161">
        <v>146.53</v>
      </c>
      <c r="E161">
        <f>IFERROR(VLOOKUP(Table_ExternalData_15[[#This Row],[Id]],Rabati!B:C,2,0),0)</f>
        <v>5</v>
      </c>
      <c r="F161">
        <v>2</v>
      </c>
      <c r="G161" t="str">
        <f>VLOOKUP(Table_ExternalData_15[[#This Row],[Id]],'Blagovna izdelek'!A:C,3,0)</f>
        <v>White Shark</v>
      </c>
      <c r="H161">
        <f>Table_ExternalData_15[[#This Row],[Rabat]]*0.2</f>
        <v>1</v>
      </c>
      <c r="I161" s="2">
        <f>Table_ExternalData_15[[#This Row],[Price]]-(Table_ExternalData_15[[#This Row],[Price]]*Table_ExternalData_15[[#This Row],[BB rabat]])/100</f>
        <v>145.06469999999999</v>
      </c>
      <c r="J161" s="2">
        <f>Table_ExternalData_15[[#This Row],[BB cena]]*Table_ExternalData_15[[#Headers],[1,22]]</f>
        <v>176.97893399999998</v>
      </c>
      <c r="K161" s="2">
        <f>Table_ExternalData_15[[#This Row],[Price]]*Table_ExternalData_15[[#Headers],[1,22]]</f>
        <v>178.76660000000001</v>
      </c>
      <c r="L161" s="7">
        <f>IF(G161="White Shark",E161*0.5,IF(G161="Sbox",E161*0.5,IF(G161="Tenda",E161*0.5,E161*0.2)))/100</f>
        <v>2.5000000000000001E-2</v>
      </c>
      <c r="M161" s="2">
        <f>Table_ExternalData_15[[#This Row],[Price]]-Table_ExternalData_15[[#This Row],[Price]]*Table_ExternalData_15[[#This Row],[extra popust]]</f>
        <v>142.86675</v>
      </c>
      <c r="N161" s="2">
        <f>IF(M161&lt;I161,M161,I161)</f>
        <v>142.86675</v>
      </c>
      <c r="O161" s="12">
        <f ca="1">IF(N161&lt;I161,$U$1," ")</f>
        <v>45786</v>
      </c>
      <c r="P161" s="12">
        <f ca="1">IFERROR((O161+30)," ")</f>
        <v>45816</v>
      </c>
      <c r="Q161" s="2">
        <f ca="1">IF(O161=$U$1,N161,"0")*1.22</f>
        <v>174.29743499999998</v>
      </c>
    </row>
    <row r="162" spans="1:17" x14ac:dyDescent="0.25">
      <c r="A162" t="s">
        <v>8304</v>
      </c>
      <c r="B162" t="s">
        <v>8303</v>
      </c>
      <c r="C162">
        <v>15764</v>
      </c>
      <c r="D162">
        <v>12.45</v>
      </c>
      <c r="E162">
        <f>IFERROR(VLOOKUP(Table_ExternalData_15[[#This Row],[Id]],Rabati!B:C,2,0),0)</f>
        <v>25</v>
      </c>
      <c r="F162">
        <v>3</v>
      </c>
      <c r="G162" t="str">
        <f>VLOOKUP(Table_ExternalData_15[[#This Row],[Id]],'Blagovna izdelek'!A:C,3,0)</f>
        <v>White Shark</v>
      </c>
      <c r="H162">
        <f>Table_ExternalData_15[[#This Row],[Rabat]]*0.2</f>
        <v>5</v>
      </c>
      <c r="I162" s="2">
        <f>Table_ExternalData_15[[#This Row],[Price]]-(Table_ExternalData_15[[#This Row],[Price]]*Table_ExternalData_15[[#This Row],[BB rabat]])/100</f>
        <v>11.827499999999999</v>
      </c>
      <c r="J162" s="2">
        <f>Table_ExternalData_15[[#This Row],[BB cena]]*Table_ExternalData_15[[#Headers],[1,22]]</f>
        <v>14.429549999999999</v>
      </c>
      <c r="K162" s="2">
        <f>Table_ExternalData_15[[#This Row],[Price]]*Table_ExternalData_15[[#Headers],[1,22]]</f>
        <v>15.188999999999998</v>
      </c>
      <c r="L162" s="7">
        <f>IF(G162="White Shark",E162*0.5,IF(G162="Sbox",E162*0.5,IF(G162="Tenda",E162*0.5,E162*0.2)))/100</f>
        <v>0.125</v>
      </c>
      <c r="M162" s="2">
        <f>Table_ExternalData_15[[#This Row],[Price]]-Table_ExternalData_15[[#This Row],[Price]]*Table_ExternalData_15[[#This Row],[extra popust]]</f>
        <v>10.893749999999999</v>
      </c>
      <c r="N162" s="2">
        <f>IF(M162&lt;I162,M162,I162)</f>
        <v>10.893749999999999</v>
      </c>
      <c r="O162" s="12">
        <f ca="1">IF(N162&lt;I162,$U$1," ")</f>
        <v>45786</v>
      </c>
      <c r="P162" s="12">
        <f ca="1">IFERROR((O162+30)," ")</f>
        <v>45816</v>
      </c>
      <c r="Q162" s="2">
        <f ca="1">IF(O162=$U$1,N162,"0")*1.22</f>
        <v>13.290374999999999</v>
      </c>
    </row>
    <row r="163" spans="1:17" x14ac:dyDescent="0.25">
      <c r="A163" t="s">
        <v>8306</v>
      </c>
      <c r="B163" t="s">
        <v>8305</v>
      </c>
      <c r="C163">
        <v>15765</v>
      </c>
      <c r="D163">
        <v>36.4</v>
      </c>
      <c r="E163">
        <f>IFERROR(VLOOKUP(Table_ExternalData_15[[#This Row],[Id]],Rabati!B:C,2,0),0)</f>
        <v>25</v>
      </c>
      <c r="F163">
        <v>5</v>
      </c>
      <c r="G163" t="str">
        <f>VLOOKUP(Table_ExternalData_15[[#This Row],[Id]],'Blagovna izdelek'!A:C,3,0)</f>
        <v>White Shark</v>
      </c>
      <c r="H163">
        <f>Table_ExternalData_15[[#This Row],[Rabat]]*0.2</f>
        <v>5</v>
      </c>
      <c r="I163" s="2">
        <f>Table_ExternalData_15[[#This Row],[Price]]-(Table_ExternalData_15[[#This Row],[Price]]*Table_ExternalData_15[[#This Row],[BB rabat]])/100</f>
        <v>34.58</v>
      </c>
      <c r="J163" s="2">
        <f>Table_ExternalData_15[[#This Row],[BB cena]]*Table_ExternalData_15[[#Headers],[1,22]]</f>
        <v>42.187599999999996</v>
      </c>
      <c r="K163" s="2">
        <f>Table_ExternalData_15[[#This Row],[Price]]*Table_ExternalData_15[[#Headers],[1,22]]</f>
        <v>44.407999999999994</v>
      </c>
      <c r="L163" s="7">
        <f>IF(G163="White Shark",E163*0.5,IF(G163="Sbox",E163*0.5,IF(G163="Tenda",E163*0.5,E163*0.2)))/100</f>
        <v>0.125</v>
      </c>
      <c r="M163" s="2">
        <f>Table_ExternalData_15[[#This Row],[Price]]-Table_ExternalData_15[[#This Row],[Price]]*Table_ExternalData_15[[#This Row],[extra popust]]</f>
        <v>31.849999999999998</v>
      </c>
      <c r="N163" s="2">
        <f>IF(M163&lt;I163,M163,I163)</f>
        <v>31.849999999999998</v>
      </c>
      <c r="O163" s="12">
        <f ca="1">IF(N163&lt;I163,$U$1," ")</f>
        <v>45786</v>
      </c>
      <c r="P163" s="12">
        <f ca="1">IFERROR((O163+30)," ")</f>
        <v>45816</v>
      </c>
      <c r="Q163" s="2">
        <f ca="1">IF(O163=$U$1,N163,"0")*1.22</f>
        <v>38.856999999999999</v>
      </c>
    </row>
    <row r="164" spans="1:17" x14ac:dyDescent="0.25">
      <c r="A164" t="s">
        <v>8308</v>
      </c>
      <c r="B164" t="s">
        <v>8307</v>
      </c>
      <c r="C164">
        <v>15766</v>
      </c>
      <c r="D164">
        <v>32.75</v>
      </c>
      <c r="E164">
        <f>IFERROR(VLOOKUP(Table_ExternalData_15[[#This Row],[Id]],Rabati!B:C,2,0),0)</f>
        <v>25</v>
      </c>
      <c r="F164">
        <v>12</v>
      </c>
      <c r="G164" t="str">
        <f>VLOOKUP(Table_ExternalData_15[[#This Row],[Id]],'Blagovna izdelek'!A:C,3,0)</f>
        <v>White Shark</v>
      </c>
      <c r="H164">
        <f>Table_ExternalData_15[[#This Row],[Rabat]]*0.2</f>
        <v>5</v>
      </c>
      <c r="I164" s="2">
        <f>Table_ExternalData_15[[#This Row],[Price]]-(Table_ExternalData_15[[#This Row],[Price]]*Table_ExternalData_15[[#This Row],[BB rabat]])/100</f>
        <v>31.112500000000001</v>
      </c>
      <c r="J164" s="2">
        <f>Table_ExternalData_15[[#This Row],[BB cena]]*Table_ExternalData_15[[#Headers],[1,22]]</f>
        <v>37.957250000000002</v>
      </c>
      <c r="K164" s="2">
        <f>Table_ExternalData_15[[#This Row],[Price]]*Table_ExternalData_15[[#Headers],[1,22]]</f>
        <v>39.954999999999998</v>
      </c>
      <c r="L164" s="7">
        <f>IF(G164="White Shark",E164*0.5,IF(G164="Sbox",E164*0.5,IF(G164="Tenda",E164*0.5,E164*0.2)))/100</f>
        <v>0.125</v>
      </c>
      <c r="M164" s="2">
        <f>Table_ExternalData_15[[#This Row],[Price]]-Table_ExternalData_15[[#This Row],[Price]]*Table_ExternalData_15[[#This Row],[extra popust]]</f>
        <v>28.65625</v>
      </c>
      <c r="N164" s="2">
        <f>IF(M164&lt;I164,M164,I164)</f>
        <v>28.65625</v>
      </c>
      <c r="O164" s="12">
        <f ca="1">IF(N164&lt;I164,$U$1," ")</f>
        <v>45786</v>
      </c>
      <c r="P164" s="12">
        <f ca="1">IFERROR((O164+30)," ")</f>
        <v>45816</v>
      </c>
      <c r="Q164" s="2">
        <f ca="1">IF(O164=$U$1,N164,"0")*1.22</f>
        <v>34.960625</v>
      </c>
    </row>
    <row r="165" spans="1:17" x14ac:dyDescent="0.25">
      <c r="A165" t="s">
        <v>8309</v>
      </c>
      <c r="B165" t="s">
        <v>11488</v>
      </c>
      <c r="C165">
        <v>15767</v>
      </c>
      <c r="D165">
        <v>11.95</v>
      </c>
      <c r="E165">
        <f>IFERROR(VLOOKUP(Table_ExternalData_15[[#This Row],[Id]],Rabati!B:C,2,0),0)</f>
        <v>25</v>
      </c>
      <c r="F165">
        <v>0</v>
      </c>
      <c r="G165" t="str">
        <f>VLOOKUP(Table_ExternalData_15[[#This Row],[Id]],'Blagovna izdelek'!A:C,3,0)</f>
        <v>White Shark</v>
      </c>
      <c r="H165">
        <f>Table_ExternalData_15[[#This Row],[Rabat]]*0.2</f>
        <v>5</v>
      </c>
      <c r="I165" s="2">
        <f>Table_ExternalData_15[[#This Row],[Price]]-(Table_ExternalData_15[[#This Row],[Price]]*Table_ExternalData_15[[#This Row],[BB rabat]])/100</f>
        <v>11.352499999999999</v>
      </c>
      <c r="J165" s="2">
        <f>Table_ExternalData_15[[#This Row],[BB cena]]*Table_ExternalData_15[[#Headers],[1,22]]</f>
        <v>13.85005</v>
      </c>
      <c r="K165" s="2">
        <f>Table_ExternalData_15[[#This Row],[Price]]*Table_ExternalData_15[[#Headers],[1,22]]</f>
        <v>14.578999999999999</v>
      </c>
      <c r="L165" s="7">
        <f>IF(G165="White Shark",E165*0.5,IF(G165="Sbox",E165*0.5,IF(G165="Tenda",E165*0.5,E165*0.2)))/100</f>
        <v>0.125</v>
      </c>
      <c r="M165" s="2">
        <f>Table_ExternalData_15[[#This Row],[Price]]-Table_ExternalData_15[[#This Row],[Price]]*Table_ExternalData_15[[#This Row],[extra popust]]</f>
        <v>10.456249999999999</v>
      </c>
      <c r="N165" s="2">
        <f>IF(M165&lt;I165,M165,I165)</f>
        <v>10.456249999999999</v>
      </c>
      <c r="O165" s="12">
        <f ca="1">IF(N165&lt;I165,$U$1," ")</f>
        <v>45786</v>
      </c>
      <c r="P165" s="12">
        <f ca="1">IFERROR((O165+30)," ")</f>
        <v>45816</v>
      </c>
      <c r="Q165" s="2">
        <f ca="1">IF(O165=$U$1,N165,"0")*1.22</f>
        <v>12.756624999999998</v>
      </c>
    </row>
    <row r="166" spans="1:17" x14ac:dyDescent="0.25">
      <c r="A166" t="s">
        <v>10704</v>
      </c>
      <c r="B166" t="s">
        <v>10703</v>
      </c>
      <c r="C166">
        <v>16510</v>
      </c>
      <c r="D166">
        <v>9.8000000000000007</v>
      </c>
      <c r="E166">
        <f>IFERROR(VLOOKUP(Table_ExternalData_15[[#This Row],[Id]],Rabati!B:C,2,0),0)</f>
        <v>25</v>
      </c>
      <c r="F166">
        <v>7</v>
      </c>
      <c r="G166" t="str">
        <f>VLOOKUP(Table_ExternalData_15[[#This Row],[Id]],'Blagovna izdelek'!A:C,3,0)</f>
        <v>White Shark</v>
      </c>
      <c r="H166">
        <f>Table_ExternalData_15[[#This Row],[Rabat]]*0.2</f>
        <v>5</v>
      </c>
      <c r="I166" s="2">
        <f>Table_ExternalData_15[[#This Row],[Price]]-(Table_ExternalData_15[[#This Row],[Price]]*Table_ExternalData_15[[#This Row],[BB rabat]])/100</f>
        <v>9.31</v>
      </c>
      <c r="J166" s="2">
        <f>Table_ExternalData_15[[#This Row],[BB cena]]*Table_ExternalData_15[[#Headers],[1,22]]</f>
        <v>11.3582</v>
      </c>
      <c r="K166" s="2">
        <f>Table_ExternalData_15[[#This Row],[Price]]*Table_ExternalData_15[[#Headers],[1,22]]</f>
        <v>11.956000000000001</v>
      </c>
      <c r="L166" s="7">
        <f>IF(G166="White Shark",E166*0.5,IF(G166="Sbox",E166*0.5,IF(G166="Tenda",E166*0.5,E166*0.2)))/100</f>
        <v>0.125</v>
      </c>
      <c r="M166" s="2">
        <f>Table_ExternalData_15[[#This Row],[Price]]-Table_ExternalData_15[[#This Row],[Price]]*Table_ExternalData_15[[#This Row],[extra popust]]</f>
        <v>8.5750000000000011</v>
      </c>
      <c r="N166" s="2">
        <f>IF(M166&lt;I166,M166,I166)</f>
        <v>8.5750000000000011</v>
      </c>
      <c r="O166" s="12">
        <f ca="1">IF(N166&lt;I166,$U$1," ")</f>
        <v>45786</v>
      </c>
      <c r="P166" s="12">
        <f ca="1">IFERROR((O166+30)," ")</f>
        <v>45816</v>
      </c>
      <c r="Q166" s="2">
        <f ca="1">IF(O166=$U$1,N166,"0")*1.22</f>
        <v>10.461500000000001</v>
      </c>
    </row>
    <row r="167" spans="1:17" x14ac:dyDescent="0.25">
      <c r="A167" t="s">
        <v>10706</v>
      </c>
      <c r="B167" t="s">
        <v>10705</v>
      </c>
      <c r="C167">
        <v>16511</v>
      </c>
      <c r="D167">
        <v>9.8000000000000007</v>
      </c>
      <c r="E167">
        <f>IFERROR(VLOOKUP(Table_ExternalData_15[[#This Row],[Id]],Rabati!B:C,2,0),0)</f>
        <v>25</v>
      </c>
      <c r="F167">
        <v>6</v>
      </c>
      <c r="G167" t="str">
        <f>VLOOKUP(Table_ExternalData_15[[#This Row],[Id]],'Blagovna izdelek'!A:C,3,0)</f>
        <v>White Shark</v>
      </c>
      <c r="H167">
        <f>Table_ExternalData_15[[#This Row],[Rabat]]*0.2</f>
        <v>5</v>
      </c>
      <c r="I167" s="2">
        <f>Table_ExternalData_15[[#This Row],[Price]]-(Table_ExternalData_15[[#This Row],[Price]]*Table_ExternalData_15[[#This Row],[BB rabat]])/100</f>
        <v>9.31</v>
      </c>
      <c r="J167" s="2">
        <f>Table_ExternalData_15[[#This Row],[BB cena]]*Table_ExternalData_15[[#Headers],[1,22]]</f>
        <v>11.3582</v>
      </c>
      <c r="K167" s="2">
        <f>Table_ExternalData_15[[#This Row],[Price]]*Table_ExternalData_15[[#Headers],[1,22]]</f>
        <v>11.956000000000001</v>
      </c>
      <c r="L167" s="7">
        <f>IF(G167="White Shark",E167*0.5,IF(G167="Sbox",E167*0.5,IF(G167="Tenda",E167*0.5,E167*0.2)))/100</f>
        <v>0.125</v>
      </c>
      <c r="M167" s="2">
        <f>Table_ExternalData_15[[#This Row],[Price]]-Table_ExternalData_15[[#This Row],[Price]]*Table_ExternalData_15[[#This Row],[extra popust]]</f>
        <v>8.5750000000000011</v>
      </c>
      <c r="N167" s="2">
        <f>IF(M167&lt;I167,M167,I167)</f>
        <v>8.5750000000000011</v>
      </c>
      <c r="O167" s="12">
        <f ca="1">IF(N167&lt;I167,$U$1," ")</f>
        <v>45786</v>
      </c>
      <c r="P167" s="12">
        <f ca="1">IFERROR((O167+30)," ")</f>
        <v>45816</v>
      </c>
      <c r="Q167" s="2">
        <f ca="1">IF(O167=$U$1,N167,"0")*1.22</f>
        <v>10.461500000000001</v>
      </c>
    </row>
    <row r="168" spans="1:17" x14ac:dyDescent="0.25">
      <c r="A168" t="s">
        <v>10624</v>
      </c>
      <c r="B168" t="s">
        <v>11568</v>
      </c>
      <c r="C168">
        <v>16547</v>
      </c>
      <c r="D168">
        <v>25.95</v>
      </c>
      <c r="E168">
        <f>IFERROR(VLOOKUP(Table_ExternalData_15[[#This Row],[Id]],Rabati!B:C,2,0),0)</f>
        <v>25</v>
      </c>
      <c r="F168">
        <v>4</v>
      </c>
      <c r="G168" t="str">
        <f>VLOOKUP(Table_ExternalData_15[[#This Row],[Id]],'Blagovna izdelek'!A:C,3,0)</f>
        <v>White Shark</v>
      </c>
      <c r="H168">
        <f>Table_ExternalData_15[[#This Row],[Rabat]]*0.2</f>
        <v>5</v>
      </c>
      <c r="I168" s="2">
        <f>Table_ExternalData_15[[#This Row],[Price]]-(Table_ExternalData_15[[#This Row],[Price]]*Table_ExternalData_15[[#This Row],[BB rabat]])/100</f>
        <v>24.6525</v>
      </c>
      <c r="J168" s="2">
        <f>Table_ExternalData_15[[#This Row],[BB cena]]*Table_ExternalData_15[[#Headers],[1,22]]</f>
        <v>30.076049999999999</v>
      </c>
      <c r="K168" s="2">
        <f>Table_ExternalData_15[[#This Row],[Price]]*Table_ExternalData_15[[#Headers],[1,22]]</f>
        <v>31.658999999999999</v>
      </c>
      <c r="L168" s="7">
        <f>IF(G168="White Shark",E168*0.5,IF(G168="Sbox",E168*0.5,IF(G168="Tenda",E168*0.5,E168*0.2)))/100</f>
        <v>0.125</v>
      </c>
      <c r="M168" s="2">
        <f>Table_ExternalData_15[[#This Row],[Price]]-Table_ExternalData_15[[#This Row],[Price]]*Table_ExternalData_15[[#This Row],[extra popust]]</f>
        <v>22.706250000000001</v>
      </c>
      <c r="N168" s="2">
        <f>IF(M168&lt;I168,M168,I168)</f>
        <v>22.706250000000001</v>
      </c>
      <c r="O168" s="12">
        <f ca="1">IF(N168&lt;I168,$U$1," ")</f>
        <v>45786</v>
      </c>
      <c r="P168" s="12">
        <f ca="1">IFERROR((O168+30)," ")</f>
        <v>45816</v>
      </c>
      <c r="Q168" s="2">
        <f ca="1">IF(O168=$U$1,N168,"0")*1.22</f>
        <v>27.701625</v>
      </c>
    </row>
    <row r="169" spans="1:17" x14ac:dyDescent="0.25">
      <c r="A169" t="s">
        <v>11204</v>
      </c>
      <c r="B169" t="s">
        <v>11203</v>
      </c>
      <c r="C169">
        <v>16648</v>
      </c>
      <c r="D169">
        <v>0</v>
      </c>
      <c r="E169">
        <f>IFERROR(VLOOKUP(Table_ExternalData_15[[#This Row],[Id]],Rabati!B:C,2,0),0)</f>
        <v>0</v>
      </c>
      <c r="F169">
        <v>0</v>
      </c>
      <c r="G169" t="str">
        <f>VLOOKUP(Table_ExternalData_15[[#This Row],[Id]],'Blagovna izdelek'!A:C,3,0)</f>
        <v>White Shark</v>
      </c>
      <c r="H169">
        <f>Table_ExternalData_15[[#This Row],[Rabat]]*0.2</f>
        <v>0</v>
      </c>
      <c r="I169" s="2">
        <f>Table_ExternalData_15[[#This Row],[Price]]-(Table_ExternalData_15[[#This Row],[Price]]*Table_ExternalData_15[[#This Row],[BB rabat]])/100</f>
        <v>0</v>
      </c>
      <c r="J169" s="2">
        <f>Table_ExternalData_15[[#This Row],[BB cena]]*Table_ExternalData_15[[#Headers],[1,22]]</f>
        <v>0</v>
      </c>
      <c r="K169" s="2">
        <f>Table_ExternalData_15[[#This Row],[Price]]*Table_ExternalData_15[[#Headers],[1,22]]</f>
        <v>0</v>
      </c>
      <c r="L169" s="7">
        <f>IF(G169="White Shark",E169*0.5,IF(G169="Sbox",E169*0.5,IF(G169="Tenda",E169*0.5,E169*0.2)))/100</f>
        <v>0</v>
      </c>
      <c r="M169" s="2">
        <f>Table_ExternalData_15[[#This Row],[Price]]-Table_ExternalData_15[[#This Row],[Price]]*Table_ExternalData_15[[#This Row],[extra popust]]</f>
        <v>0</v>
      </c>
      <c r="N169" s="2">
        <f>IF(M169&lt;I169,M169,I169)</f>
        <v>0</v>
      </c>
      <c r="O169" s="12" t="str">
        <f>IF(N169&lt;I169,$U$1," ")</f>
        <v xml:space="preserve"> </v>
      </c>
      <c r="P169" s="12" t="str">
        <f>IFERROR((O169+30)," ")</f>
        <v xml:space="preserve"> </v>
      </c>
      <c r="Q169" s="2">
        <f ca="1">IF(O169=$U$1,N169,"0")*1.22</f>
        <v>0</v>
      </c>
    </row>
    <row r="170" spans="1:17" x14ac:dyDescent="0.25">
      <c r="A170" t="s">
        <v>11206</v>
      </c>
      <c r="B170" t="s">
        <v>11205</v>
      </c>
      <c r="C170">
        <v>16649</v>
      </c>
      <c r="D170">
        <v>6.5</v>
      </c>
      <c r="E170">
        <f>IFERROR(VLOOKUP(Table_ExternalData_15[[#This Row],[Id]],Rabati!B:C,2,0),0)</f>
        <v>20</v>
      </c>
      <c r="F170">
        <v>0</v>
      </c>
      <c r="G170" t="str">
        <f>VLOOKUP(Table_ExternalData_15[[#This Row],[Id]],'Blagovna izdelek'!A:C,3,0)</f>
        <v>White Shark</v>
      </c>
      <c r="H170">
        <f>Table_ExternalData_15[[#This Row],[Rabat]]*0.2</f>
        <v>4</v>
      </c>
      <c r="I170" s="2">
        <f>Table_ExternalData_15[[#This Row],[Price]]-(Table_ExternalData_15[[#This Row],[Price]]*Table_ExternalData_15[[#This Row],[BB rabat]])/100</f>
        <v>6.24</v>
      </c>
      <c r="J170" s="2">
        <f>Table_ExternalData_15[[#This Row],[BB cena]]*Table_ExternalData_15[[#Headers],[1,22]]</f>
        <v>7.6128</v>
      </c>
      <c r="K170" s="2">
        <f>Table_ExternalData_15[[#This Row],[Price]]*Table_ExternalData_15[[#Headers],[1,22]]</f>
        <v>7.93</v>
      </c>
      <c r="L170" s="7">
        <f>IF(G170="White Shark",E170*0.5,IF(G170="Sbox",E170*0.5,IF(G170="Tenda",E170*0.5,E170*0.2)))/100</f>
        <v>0.1</v>
      </c>
      <c r="M170" s="2">
        <f>Table_ExternalData_15[[#This Row],[Price]]-Table_ExternalData_15[[#This Row],[Price]]*Table_ExternalData_15[[#This Row],[extra popust]]</f>
        <v>5.85</v>
      </c>
      <c r="N170" s="2">
        <f>IF(M170&lt;I170,M170,I170)</f>
        <v>5.85</v>
      </c>
      <c r="O170" s="12">
        <f ca="1">IF(N170&lt;I170,$U$1," ")</f>
        <v>45786</v>
      </c>
      <c r="P170" s="12">
        <f ca="1">IFERROR((O170+30)," ")</f>
        <v>45816</v>
      </c>
      <c r="Q170" s="2">
        <f ca="1">IF(O170=$U$1,N170,"0")*1.22</f>
        <v>7.1369999999999996</v>
      </c>
    </row>
    <row r="171" spans="1:17" x14ac:dyDescent="0.25">
      <c r="A171" t="s">
        <v>11208</v>
      </c>
      <c r="B171" t="s">
        <v>11207</v>
      </c>
      <c r="C171">
        <v>16650</v>
      </c>
      <c r="D171">
        <v>6.5</v>
      </c>
      <c r="E171">
        <f>IFERROR(VLOOKUP(Table_ExternalData_15[[#This Row],[Id]],Rabati!B:C,2,0),0)</f>
        <v>20</v>
      </c>
      <c r="F171">
        <v>0</v>
      </c>
      <c r="G171" t="str">
        <f>VLOOKUP(Table_ExternalData_15[[#This Row],[Id]],'Blagovna izdelek'!A:C,3,0)</f>
        <v>White Shark</v>
      </c>
      <c r="H171">
        <f>Table_ExternalData_15[[#This Row],[Rabat]]*0.2</f>
        <v>4</v>
      </c>
      <c r="I171" s="2">
        <f>Table_ExternalData_15[[#This Row],[Price]]-(Table_ExternalData_15[[#This Row],[Price]]*Table_ExternalData_15[[#This Row],[BB rabat]])/100</f>
        <v>6.24</v>
      </c>
      <c r="J171" s="2">
        <f>Table_ExternalData_15[[#This Row],[BB cena]]*Table_ExternalData_15[[#Headers],[1,22]]</f>
        <v>7.6128</v>
      </c>
      <c r="K171" s="2">
        <f>Table_ExternalData_15[[#This Row],[Price]]*Table_ExternalData_15[[#Headers],[1,22]]</f>
        <v>7.93</v>
      </c>
      <c r="L171" s="7">
        <f>IF(G171="White Shark",E171*0.5,IF(G171="Sbox",E171*0.5,IF(G171="Tenda",E171*0.5,E171*0.2)))/100</f>
        <v>0.1</v>
      </c>
      <c r="M171" s="2">
        <f>Table_ExternalData_15[[#This Row],[Price]]-Table_ExternalData_15[[#This Row],[Price]]*Table_ExternalData_15[[#This Row],[extra popust]]</f>
        <v>5.85</v>
      </c>
      <c r="N171" s="2">
        <f>IF(M171&lt;I171,M171,I171)</f>
        <v>5.85</v>
      </c>
      <c r="O171" s="12">
        <f ca="1">IF(N171&lt;I171,$U$1," ")</f>
        <v>45786</v>
      </c>
      <c r="P171" s="12">
        <f ca="1">IFERROR((O171+30)," ")</f>
        <v>45816</v>
      </c>
      <c r="Q171" s="2">
        <f ca="1">IF(O171=$U$1,N171,"0")*1.22</f>
        <v>7.1369999999999996</v>
      </c>
    </row>
    <row r="172" spans="1:17" x14ac:dyDescent="0.25">
      <c r="A172" t="s">
        <v>11188</v>
      </c>
      <c r="B172" t="s">
        <v>11187</v>
      </c>
      <c r="C172">
        <v>16651</v>
      </c>
      <c r="D172">
        <v>3.15</v>
      </c>
      <c r="E172">
        <f>IFERROR(VLOOKUP(Table_ExternalData_15[[#This Row],[Id]],Rabati!B:C,2,0),0)</f>
        <v>100</v>
      </c>
      <c r="F172">
        <v>0</v>
      </c>
      <c r="G172" t="str">
        <f>VLOOKUP(Table_ExternalData_15[[#This Row],[Id]],'Blagovna izdelek'!A:C,3,0)</f>
        <v>White Shark</v>
      </c>
      <c r="H172">
        <f>Table_ExternalData_15[[#This Row],[Rabat]]*0.2</f>
        <v>20</v>
      </c>
      <c r="I172" s="2">
        <f>Table_ExternalData_15[[#This Row],[Price]]-(Table_ExternalData_15[[#This Row],[Price]]*Table_ExternalData_15[[#This Row],[BB rabat]])/100</f>
        <v>2.52</v>
      </c>
      <c r="J172" s="2">
        <f>Table_ExternalData_15[[#This Row],[BB cena]]*Table_ExternalData_15[[#Headers],[1,22]]</f>
        <v>3.0743999999999998</v>
      </c>
      <c r="K172" s="2">
        <f>Table_ExternalData_15[[#This Row],[Price]]*Table_ExternalData_15[[#Headers],[1,22]]</f>
        <v>3.843</v>
      </c>
      <c r="L172" s="7">
        <f>IF(G172="White Shark",E172*0.5,IF(G172="Sbox",E172*0.5,IF(G172="Tenda",E172*0.5,E172*0.2)))/100</f>
        <v>0.5</v>
      </c>
      <c r="M172" s="2">
        <f>Table_ExternalData_15[[#This Row],[Price]]-Table_ExternalData_15[[#This Row],[Price]]*Table_ExternalData_15[[#This Row],[extra popust]]</f>
        <v>1.575</v>
      </c>
      <c r="N172" s="2">
        <f>IF(M172&lt;I172,M172,I172)</f>
        <v>1.575</v>
      </c>
      <c r="O172" s="12">
        <f ca="1">IF(N172&lt;I172,$U$1," ")</f>
        <v>45786</v>
      </c>
      <c r="P172" s="12">
        <f ca="1">IFERROR((O172+30)," ")</f>
        <v>45816</v>
      </c>
      <c r="Q172" s="2">
        <f ca="1">IF(O172=$U$1,N172,"0")*1.22</f>
        <v>1.9215</v>
      </c>
    </row>
    <row r="173" spans="1:17" x14ac:dyDescent="0.25">
      <c r="A173" t="s">
        <v>11209</v>
      </c>
      <c r="B173" t="s">
        <v>11384</v>
      </c>
      <c r="C173">
        <v>16652</v>
      </c>
      <c r="D173">
        <v>19.95</v>
      </c>
      <c r="E173">
        <f>IFERROR(VLOOKUP(Table_ExternalData_15[[#This Row],[Id]],Rabati!B:C,2,0),0)</f>
        <v>0</v>
      </c>
      <c r="F173">
        <v>0</v>
      </c>
      <c r="G173" t="str">
        <f>VLOOKUP(Table_ExternalData_15[[#This Row],[Id]],'Blagovna izdelek'!A:C,3,0)</f>
        <v>White Shark</v>
      </c>
      <c r="H173">
        <f>Table_ExternalData_15[[#This Row],[Rabat]]*0.2</f>
        <v>0</v>
      </c>
      <c r="I173" s="2">
        <f>Table_ExternalData_15[[#This Row],[Price]]-(Table_ExternalData_15[[#This Row],[Price]]*Table_ExternalData_15[[#This Row],[BB rabat]])/100</f>
        <v>19.95</v>
      </c>
      <c r="J173" s="2">
        <f>Table_ExternalData_15[[#This Row],[BB cena]]*Table_ExternalData_15[[#Headers],[1,22]]</f>
        <v>24.338999999999999</v>
      </c>
      <c r="K173" s="2">
        <f>Table_ExternalData_15[[#This Row],[Price]]*Table_ExternalData_15[[#Headers],[1,22]]</f>
        <v>24.338999999999999</v>
      </c>
      <c r="L173" s="7">
        <f>IF(G173="White Shark",E173*0.5,IF(G173="Sbox",E173*0.5,IF(G173="Tenda",E173*0.5,E173*0.2)))/100</f>
        <v>0</v>
      </c>
      <c r="M173" s="2">
        <f>Table_ExternalData_15[[#This Row],[Price]]-Table_ExternalData_15[[#This Row],[Price]]*Table_ExternalData_15[[#This Row],[extra popust]]</f>
        <v>19.95</v>
      </c>
      <c r="N173" s="2">
        <f>IF(M173&lt;I173,M173,I173)</f>
        <v>19.95</v>
      </c>
      <c r="O173" s="12" t="str">
        <f>IF(N173&lt;I173,$U$1," ")</f>
        <v xml:space="preserve"> </v>
      </c>
      <c r="P173" s="12" t="str">
        <f>IFERROR((O173+30)," ")</f>
        <v xml:space="preserve"> </v>
      </c>
      <c r="Q173" s="2">
        <f ca="1">IF(O173=$U$1,N173,"0")*1.22</f>
        <v>0</v>
      </c>
    </row>
    <row r="174" spans="1:17" x14ac:dyDescent="0.25">
      <c r="A174" t="s">
        <v>11211</v>
      </c>
      <c r="B174" t="s">
        <v>11210</v>
      </c>
      <c r="C174">
        <v>16653</v>
      </c>
      <c r="D174">
        <v>0</v>
      </c>
      <c r="E174">
        <f>IFERROR(VLOOKUP(Table_ExternalData_15[[#This Row],[Id]],Rabati!B:C,2,0),0)</f>
        <v>0</v>
      </c>
      <c r="F174">
        <v>0</v>
      </c>
      <c r="G174" t="str">
        <f>VLOOKUP(Table_ExternalData_15[[#This Row],[Id]],'Blagovna izdelek'!A:C,3,0)</f>
        <v>White Shark</v>
      </c>
      <c r="H174">
        <f>Table_ExternalData_15[[#This Row],[Rabat]]*0.2</f>
        <v>0</v>
      </c>
      <c r="I174" s="2">
        <f>Table_ExternalData_15[[#This Row],[Price]]-(Table_ExternalData_15[[#This Row],[Price]]*Table_ExternalData_15[[#This Row],[BB rabat]])/100</f>
        <v>0</v>
      </c>
      <c r="J174" s="2">
        <f>Table_ExternalData_15[[#This Row],[BB cena]]*Table_ExternalData_15[[#Headers],[1,22]]</f>
        <v>0</v>
      </c>
      <c r="K174" s="2">
        <f>Table_ExternalData_15[[#This Row],[Price]]*Table_ExternalData_15[[#Headers],[1,22]]</f>
        <v>0</v>
      </c>
      <c r="L174" s="7">
        <f>IF(G174="White Shark",E174*0.5,IF(G174="Sbox",E174*0.5,IF(G174="Tenda",E174*0.5,E174*0.2)))/100</f>
        <v>0</v>
      </c>
      <c r="M174" s="2">
        <f>Table_ExternalData_15[[#This Row],[Price]]-Table_ExternalData_15[[#This Row],[Price]]*Table_ExternalData_15[[#This Row],[extra popust]]</f>
        <v>0</v>
      </c>
      <c r="N174" s="2">
        <f>IF(M174&lt;I174,M174,I174)</f>
        <v>0</v>
      </c>
      <c r="O174" s="12" t="str">
        <f>IF(N174&lt;I174,$U$1," ")</f>
        <v xml:space="preserve"> </v>
      </c>
      <c r="P174" s="12" t="str">
        <f>IFERROR((O174+30)," ")</f>
        <v xml:space="preserve"> </v>
      </c>
      <c r="Q174" s="2">
        <f ca="1">IF(O174=$U$1,N174,"0")*1.22</f>
        <v>0</v>
      </c>
    </row>
    <row r="175" spans="1:17" x14ac:dyDescent="0.25">
      <c r="A175" t="s">
        <v>11213</v>
      </c>
      <c r="B175" t="s">
        <v>11212</v>
      </c>
      <c r="C175">
        <v>16654</v>
      </c>
      <c r="D175">
        <v>0</v>
      </c>
      <c r="E175">
        <f>IFERROR(VLOOKUP(Table_ExternalData_15[[#This Row],[Id]],Rabati!B:C,2,0),0)</f>
        <v>0</v>
      </c>
      <c r="F175">
        <v>0</v>
      </c>
      <c r="G175" t="str">
        <f>VLOOKUP(Table_ExternalData_15[[#This Row],[Id]],'Blagovna izdelek'!A:C,3,0)</f>
        <v>White Shark</v>
      </c>
      <c r="H175">
        <f>Table_ExternalData_15[[#This Row],[Rabat]]*0.2</f>
        <v>0</v>
      </c>
      <c r="I175" s="2">
        <f>Table_ExternalData_15[[#This Row],[Price]]-(Table_ExternalData_15[[#This Row],[Price]]*Table_ExternalData_15[[#This Row],[BB rabat]])/100</f>
        <v>0</v>
      </c>
      <c r="J175" s="2">
        <f>Table_ExternalData_15[[#This Row],[BB cena]]*Table_ExternalData_15[[#Headers],[1,22]]</f>
        <v>0</v>
      </c>
      <c r="K175" s="2">
        <f>Table_ExternalData_15[[#This Row],[Price]]*Table_ExternalData_15[[#Headers],[1,22]]</f>
        <v>0</v>
      </c>
      <c r="L175" s="7">
        <f>IF(G175="White Shark",E175*0.5,IF(G175="Sbox",E175*0.5,IF(G175="Tenda",E175*0.5,E175*0.2)))/100</f>
        <v>0</v>
      </c>
      <c r="M175" s="2">
        <f>Table_ExternalData_15[[#This Row],[Price]]-Table_ExternalData_15[[#This Row],[Price]]*Table_ExternalData_15[[#This Row],[extra popust]]</f>
        <v>0</v>
      </c>
      <c r="N175" s="2">
        <f>IF(M175&lt;I175,M175,I175)</f>
        <v>0</v>
      </c>
      <c r="O175" s="12" t="str">
        <f>IF(N175&lt;I175,$U$1," ")</f>
        <v xml:space="preserve"> </v>
      </c>
      <c r="P175" s="12" t="str">
        <f>IFERROR((O175+30)," ")</f>
        <v xml:space="preserve"> </v>
      </c>
      <c r="Q175" s="2">
        <f ca="1">IF(O175=$U$1,N175,"0")*1.22</f>
        <v>0</v>
      </c>
    </row>
    <row r="176" spans="1:17" x14ac:dyDescent="0.25">
      <c r="A176" t="s">
        <v>11214</v>
      </c>
      <c r="B176" t="s">
        <v>11373</v>
      </c>
      <c r="C176">
        <v>16655</v>
      </c>
      <c r="D176">
        <v>19.95</v>
      </c>
      <c r="E176">
        <f>IFERROR(VLOOKUP(Table_ExternalData_15[[#This Row],[Id]],Rabati!B:C,2,0),0)</f>
        <v>0</v>
      </c>
      <c r="F176">
        <v>0</v>
      </c>
      <c r="G176" t="str">
        <f>VLOOKUP(Table_ExternalData_15[[#This Row],[Id]],'Blagovna izdelek'!A:C,3,0)</f>
        <v>White Shark</v>
      </c>
      <c r="H176">
        <f>Table_ExternalData_15[[#This Row],[Rabat]]*0.2</f>
        <v>0</v>
      </c>
      <c r="I176" s="2">
        <f>Table_ExternalData_15[[#This Row],[Price]]-(Table_ExternalData_15[[#This Row],[Price]]*Table_ExternalData_15[[#This Row],[BB rabat]])/100</f>
        <v>19.95</v>
      </c>
      <c r="J176" s="2">
        <f>Table_ExternalData_15[[#This Row],[BB cena]]*Table_ExternalData_15[[#Headers],[1,22]]</f>
        <v>24.338999999999999</v>
      </c>
      <c r="K176" s="2">
        <f>Table_ExternalData_15[[#This Row],[Price]]*Table_ExternalData_15[[#Headers],[1,22]]</f>
        <v>24.338999999999999</v>
      </c>
      <c r="L176" s="7">
        <f>IF(G176="White Shark",E176*0.5,IF(G176="Sbox",E176*0.5,IF(G176="Tenda",E176*0.5,E176*0.2)))/100</f>
        <v>0</v>
      </c>
      <c r="M176" s="2">
        <f>Table_ExternalData_15[[#This Row],[Price]]-Table_ExternalData_15[[#This Row],[Price]]*Table_ExternalData_15[[#This Row],[extra popust]]</f>
        <v>19.95</v>
      </c>
      <c r="N176" s="2">
        <f>IF(M176&lt;I176,M176,I176)</f>
        <v>19.95</v>
      </c>
      <c r="O176" s="12" t="str">
        <f>IF(N176&lt;I176,$U$1," ")</f>
        <v xml:space="preserve"> </v>
      </c>
      <c r="P176" s="12" t="str">
        <f>IFERROR((O176+30)," ")</f>
        <v xml:space="preserve"> </v>
      </c>
      <c r="Q176" s="2">
        <f ca="1">IF(O176=$U$1,N176,"0")*1.22</f>
        <v>0</v>
      </c>
    </row>
    <row r="177" spans="1:17" x14ac:dyDescent="0.25">
      <c r="A177" t="s">
        <v>11215</v>
      </c>
      <c r="B177" t="s">
        <v>11385</v>
      </c>
      <c r="C177">
        <v>16657</v>
      </c>
      <c r="D177">
        <v>19.95</v>
      </c>
      <c r="E177">
        <f>IFERROR(VLOOKUP(Table_ExternalData_15[[#This Row],[Id]],Rabati!B:C,2,0),0)</f>
        <v>0</v>
      </c>
      <c r="F177">
        <v>0</v>
      </c>
      <c r="G177" t="str">
        <f>VLOOKUP(Table_ExternalData_15[[#This Row],[Id]],'Blagovna izdelek'!A:C,3,0)</f>
        <v>White Shark</v>
      </c>
      <c r="H177">
        <f>Table_ExternalData_15[[#This Row],[Rabat]]*0.2</f>
        <v>0</v>
      </c>
      <c r="I177" s="2">
        <f>Table_ExternalData_15[[#This Row],[Price]]-(Table_ExternalData_15[[#This Row],[Price]]*Table_ExternalData_15[[#This Row],[BB rabat]])/100</f>
        <v>19.95</v>
      </c>
      <c r="J177" s="2">
        <f>Table_ExternalData_15[[#This Row],[BB cena]]*Table_ExternalData_15[[#Headers],[1,22]]</f>
        <v>24.338999999999999</v>
      </c>
      <c r="K177" s="2">
        <f>Table_ExternalData_15[[#This Row],[Price]]*Table_ExternalData_15[[#Headers],[1,22]]</f>
        <v>24.338999999999999</v>
      </c>
      <c r="L177" s="7">
        <f>IF(G177="White Shark",E177*0.5,IF(G177="Sbox",E177*0.5,IF(G177="Tenda",E177*0.5,E177*0.2)))/100</f>
        <v>0</v>
      </c>
      <c r="M177" s="2">
        <f>Table_ExternalData_15[[#This Row],[Price]]-Table_ExternalData_15[[#This Row],[Price]]*Table_ExternalData_15[[#This Row],[extra popust]]</f>
        <v>19.95</v>
      </c>
      <c r="N177" s="2">
        <f>IF(M177&lt;I177,M177,I177)</f>
        <v>19.95</v>
      </c>
      <c r="O177" s="12" t="str">
        <f>IF(N177&lt;I177,$U$1," ")</f>
        <v xml:space="preserve"> </v>
      </c>
      <c r="P177" s="12" t="str">
        <f>IFERROR((O177+30)," ")</f>
        <v xml:space="preserve"> </v>
      </c>
      <c r="Q177" s="2">
        <f ca="1">IF(O177=$U$1,N177,"0")*1.22</f>
        <v>0</v>
      </c>
    </row>
    <row r="178" spans="1:17" x14ac:dyDescent="0.25">
      <c r="A178" t="s">
        <v>10801</v>
      </c>
      <c r="B178" t="s">
        <v>10802</v>
      </c>
      <c r="C178">
        <v>16693</v>
      </c>
      <c r="D178">
        <v>2.1</v>
      </c>
      <c r="E178">
        <f>IFERROR(VLOOKUP(Table_ExternalData_15[[#This Row],[Id]],Rabati!B:C,2,0),0)</f>
        <v>100</v>
      </c>
      <c r="F178">
        <v>0</v>
      </c>
      <c r="G178" t="str">
        <f>VLOOKUP(Table_ExternalData_15[[#This Row],[Id]],'Blagovna izdelek'!A:C,3,0)</f>
        <v>White Shark</v>
      </c>
      <c r="H178">
        <f>Table_ExternalData_15[[#This Row],[Rabat]]*0.2</f>
        <v>20</v>
      </c>
      <c r="I178" s="2">
        <f>Table_ExternalData_15[[#This Row],[Price]]-(Table_ExternalData_15[[#This Row],[Price]]*Table_ExternalData_15[[#This Row],[BB rabat]])/100</f>
        <v>1.6800000000000002</v>
      </c>
      <c r="J178" s="2">
        <f>Table_ExternalData_15[[#This Row],[BB cena]]*Table_ExternalData_15[[#Headers],[1,22]]</f>
        <v>2.0496000000000003</v>
      </c>
      <c r="K178" s="2">
        <f>Table_ExternalData_15[[#This Row],[Price]]*Table_ExternalData_15[[#Headers],[1,22]]</f>
        <v>2.5619999999999998</v>
      </c>
      <c r="L178" s="7">
        <f>IF(G178="White Shark",E178*0.5,IF(G178="Sbox",E178*0.5,IF(G178="Tenda",E178*0.5,E178*0.2)))/100</f>
        <v>0.5</v>
      </c>
      <c r="M178" s="2">
        <f>Table_ExternalData_15[[#This Row],[Price]]-Table_ExternalData_15[[#This Row],[Price]]*Table_ExternalData_15[[#This Row],[extra popust]]</f>
        <v>1.05</v>
      </c>
      <c r="N178" s="2">
        <f>IF(M178&lt;I178,M178,I178)</f>
        <v>1.05</v>
      </c>
      <c r="O178" s="12">
        <f ca="1">IF(N178&lt;I178,$U$1," ")</f>
        <v>45786</v>
      </c>
      <c r="P178" s="12">
        <f ca="1">IFERROR((O178+30)," ")</f>
        <v>45816</v>
      </c>
      <c r="Q178" s="2">
        <f ca="1">IF(O178=$U$1,N178,"0")*1.22</f>
        <v>1.2809999999999999</v>
      </c>
    </row>
    <row r="179" spans="1:17" x14ac:dyDescent="0.25">
      <c r="A179" t="s">
        <v>10797</v>
      </c>
      <c r="B179" t="s">
        <v>10798</v>
      </c>
      <c r="C179">
        <v>16694</v>
      </c>
      <c r="D179">
        <v>1.6</v>
      </c>
      <c r="E179">
        <f>IFERROR(VLOOKUP(Table_ExternalData_15[[#This Row],[Id]],Rabati!B:C,2,0),0)</f>
        <v>100</v>
      </c>
      <c r="F179">
        <v>0</v>
      </c>
      <c r="G179" t="str">
        <f>VLOOKUP(Table_ExternalData_15[[#This Row],[Id]],'Blagovna izdelek'!A:C,3,0)</f>
        <v>White Shark</v>
      </c>
      <c r="H179">
        <f>Table_ExternalData_15[[#This Row],[Rabat]]*0.2</f>
        <v>20</v>
      </c>
      <c r="I179" s="2">
        <f>Table_ExternalData_15[[#This Row],[Price]]-(Table_ExternalData_15[[#This Row],[Price]]*Table_ExternalData_15[[#This Row],[BB rabat]])/100</f>
        <v>1.28</v>
      </c>
      <c r="J179" s="2">
        <f>Table_ExternalData_15[[#This Row],[BB cena]]*Table_ExternalData_15[[#Headers],[1,22]]</f>
        <v>1.5616000000000001</v>
      </c>
      <c r="K179" s="2">
        <f>Table_ExternalData_15[[#This Row],[Price]]*Table_ExternalData_15[[#Headers],[1,22]]</f>
        <v>1.952</v>
      </c>
      <c r="L179" s="7">
        <f>IF(G179="White Shark",E179*0.5,IF(G179="Sbox",E179*0.5,IF(G179="Tenda",E179*0.5,E179*0.2)))/100</f>
        <v>0.5</v>
      </c>
      <c r="M179" s="2">
        <f>Table_ExternalData_15[[#This Row],[Price]]-Table_ExternalData_15[[#This Row],[Price]]*Table_ExternalData_15[[#This Row],[extra popust]]</f>
        <v>0.8</v>
      </c>
      <c r="N179" s="2">
        <f>IF(M179&lt;I179,M179,I179)</f>
        <v>0.8</v>
      </c>
      <c r="O179" s="12">
        <f ca="1">IF(N179&lt;I179,$U$1," ")</f>
        <v>45786</v>
      </c>
      <c r="P179" s="12">
        <f ca="1">IFERROR((O179+30)," ")</f>
        <v>45816</v>
      </c>
      <c r="Q179" s="2">
        <f ca="1">IF(O179=$U$1,N179,"0")*1.22</f>
        <v>0.97599999999999998</v>
      </c>
    </row>
    <row r="180" spans="1:17" x14ac:dyDescent="0.25">
      <c r="A180" t="s">
        <v>10799</v>
      </c>
      <c r="B180" t="s">
        <v>10800</v>
      </c>
      <c r="C180">
        <v>16695</v>
      </c>
      <c r="D180">
        <v>1.6</v>
      </c>
      <c r="E180">
        <f>IFERROR(VLOOKUP(Table_ExternalData_15[[#This Row],[Id]],Rabati!B:C,2,0),0)</f>
        <v>100</v>
      </c>
      <c r="F180">
        <v>0</v>
      </c>
      <c r="G180" t="str">
        <f>VLOOKUP(Table_ExternalData_15[[#This Row],[Id]],'Blagovna izdelek'!A:C,3,0)</f>
        <v>White Shark</v>
      </c>
      <c r="H180">
        <f>Table_ExternalData_15[[#This Row],[Rabat]]*0.2</f>
        <v>20</v>
      </c>
      <c r="I180" s="2">
        <f>Table_ExternalData_15[[#This Row],[Price]]-(Table_ExternalData_15[[#This Row],[Price]]*Table_ExternalData_15[[#This Row],[BB rabat]])/100</f>
        <v>1.28</v>
      </c>
      <c r="J180" s="2">
        <f>Table_ExternalData_15[[#This Row],[BB cena]]*Table_ExternalData_15[[#Headers],[1,22]]</f>
        <v>1.5616000000000001</v>
      </c>
      <c r="K180" s="2">
        <f>Table_ExternalData_15[[#This Row],[Price]]*Table_ExternalData_15[[#Headers],[1,22]]</f>
        <v>1.952</v>
      </c>
      <c r="L180" s="7">
        <f>IF(G180="White Shark",E180*0.5,IF(G180="Sbox",E180*0.5,IF(G180="Tenda",E180*0.5,E180*0.2)))/100</f>
        <v>0.5</v>
      </c>
      <c r="M180" s="2">
        <f>Table_ExternalData_15[[#This Row],[Price]]-Table_ExternalData_15[[#This Row],[Price]]*Table_ExternalData_15[[#This Row],[extra popust]]</f>
        <v>0.8</v>
      </c>
      <c r="N180" s="2">
        <f>IF(M180&lt;I180,M180,I180)</f>
        <v>0.8</v>
      </c>
      <c r="O180" s="12">
        <f ca="1">IF(N180&lt;I180,$U$1," ")</f>
        <v>45786</v>
      </c>
      <c r="P180" s="12">
        <f ca="1">IFERROR((O180+30)," ")</f>
        <v>45816</v>
      </c>
      <c r="Q180" s="2">
        <f ca="1">IF(O180=$U$1,N180,"0")*1.22</f>
        <v>0.97599999999999998</v>
      </c>
    </row>
    <row r="181" spans="1:17" x14ac:dyDescent="0.25">
      <c r="A181" t="s">
        <v>11326</v>
      </c>
      <c r="B181" t="s">
        <v>11360</v>
      </c>
      <c r="C181">
        <v>16702</v>
      </c>
      <c r="D181">
        <v>19.95</v>
      </c>
      <c r="E181">
        <f>IFERROR(VLOOKUP(Table_ExternalData_15[[#This Row],[Id]],Rabati!B:C,2,0),0)</f>
        <v>0</v>
      </c>
      <c r="F181">
        <v>0</v>
      </c>
      <c r="G181" t="str">
        <f>VLOOKUP(Table_ExternalData_15[[#This Row],[Id]],'Blagovna izdelek'!A:C,3,0)</f>
        <v>White Shark</v>
      </c>
      <c r="H181">
        <f>Table_ExternalData_15[[#This Row],[Rabat]]*0.2</f>
        <v>0</v>
      </c>
      <c r="I181" s="2">
        <f>Table_ExternalData_15[[#This Row],[Price]]-(Table_ExternalData_15[[#This Row],[Price]]*Table_ExternalData_15[[#This Row],[BB rabat]])/100</f>
        <v>19.95</v>
      </c>
      <c r="J181" s="2">
        <f>Table_ExternalData_15[[#This Row],[BB cena]]*Table_ExternalData_15[[#Headers],[1,22]]</f>
        <v>24.338999999999999</v>
      </c>
      <c r="K181" s="2">
        <f>Table_ExternalData_15[[#This Row],[Price]]*Table_ExternalData_15[[#Headers],[1,22]]</f>
        <v>24.338999999999999</v>
      </c>
      <c r="L181" s="7">
        <f>IF(G181="White Shark",E181*0.5,IF(G181="Sbox",E181*0.5,IF(G181="Tenda",E181*0.5,E181*0.2)))/100</f>
        <v>0</v>
      </c>
      <c r="M181" s="2">
        <f>Table_ExternalData_15[[#This Row],[Price]]-Table_ExternalData_15[[#This Row],[Price]]*Table_ExternalData_15[[#This Row],[extra popust]]</f>
        <v>19.95</v>
      </c>
      <c r="N181" s="2">
        <f>IF(M181&lt;I181,M181,I181)</f>
        <v>19.95</v>
      </c>
      <c r="O181" s="12" t="str">
        <f>IF(N181&lt;I181,$U$1," ")</f>
        <v xml:space="preserve"> </v>
      </c>
      <c r="P181" s="12" t="str">
        <f>IFERROR((O181+30)," ")</f>
        <v xml:space="preserve"> </v>
      </c>
      <c r="Q181" s="2">
        <f ca="1">IF(O181=$U$1,N181,"0")*1.22</f>
        <v>0</v>
      </c>
    </row>
    <row r="182" spans="1:17" x14ac:dyDescent="0.25">
      <c r="A182" t="s">
        <v>11348</v>
      </c>
      <c r="B182" t="s">
        <v>11347</v>
      </c>
      <c r="C182">
        <v>16713</v>
      </c>
      <c r="D182">
        <v>102.75</v>
      </c>
      <c r="E182">
        <f>IFERROR(VLOOKUP(Table_ExternalData_15[[#This Row],[Id]],Rabati!B:C,2,0),0)</f>
        <v>5</v>
      </c>
      <c r="F182">
        <v>0</v>
      </c>
      <c r="G182" t="str">
        <f>VLOOKUP(Table_ExternalData_15[[#This Row],[Id]],'Blagovna izdelek'!A:C,3,0)</f>
        <v>White Shark</v>
      </c>
      <c r="H182">
        <f>Table_ExternalData_15[[#This Row],[Rabat]]*0.2</f>
        <v>1</v>
      </c>
      <c r="I182" s="2">
        <f>Table_ExternalData_15[[#This Row],[Price]]-(Table_ExternalData_15[[#This Row],[Price]]*Table_ExternalData_15[[#This Row],[BB rabat]])/100</f>
        <v>101.7225</v>
      </c>
      <c r="J182" s="2">
        <f>Table_ExternalData_15[[#This Row],[BB cena]]*Table_ExternalData_15[[#Headers],[1,22]]</f>
        <v>124.10145</v>
      </c>
      <c r="K182" s="2">
        <f>Table_ExternalData_15[[#This Row],[Price]]*Table_ExternalData_15[[#Headers],[1,22]]</f>
        <v>125.355</v>
      </c>
      <c r="L182" s="7">
        <f>IF(G182="White Shark",E182*0.5,IF(G182="Sbox",E182*0.5,IF(G182="Tenda",E182*0.5,E182*0.2)))/100</f>
        <v>2.5000000000000001E-2</v>
      </c>
      <c r="M182" s="2">
        <f>Table_ExternalData_15[[#This Row],[Price]]-Table_ExternalData_15[[#This Row],[Price]]*Table_ExternalData_15[[#This Row],[extra popust]]</f>
        <v>100.18125000000001</v>
      </c>
      <c r="N182" s="2">
        <f>IF(M182&lt;I182,M182,I182)</f>
        <v>100.18125000000001</v>
      </c>
      <c r="O182" s="12">
        <f ca="1">IF(N182&lt;I182,$U$1," ")</f>
        <v>45786</v>
      </c>
      <c r="P182" s="12">
        <f ca="1">IFERROR((O182+30)," ")</f>
        <v>45816</v>
      </c>
      <c r="Q182" s="2">
        <f ca="1">IF(O182=$U$1,N182,"0")*1.22</f>
        <v>122.221125</v>
      </c>
    </row>
    <row r="183" spans="1:17" x14ac:dyDescent="0.25">
      <c r="A183" t="s">
        <v>11361</v>
      </c>
      <c r="B183" t="s">
        <v>11386</v>
      </c>
      <c r="C183">
        <v>16718</v>
      </c>
      <c r="D183">
        <v>19.95</v>
      </c>
      <c r="E183">
        <f>IFERROR(VLOOKUP(Table_ExternalData_15[[#This Row],[Id]],Rabati!B:C,2,0),0)</f>
        <v>0</v>
      </c>
      <c r="F183">
        <v>0</v>
      </c>
      <c r="G183" t="str">
        <f>VLOOKUP(Table_ExternalData_15[[#This Row],[Id]],'Blagovna izdelek'!A:C,3,0)</f>
        <v>White Shark</v>
      </c>
      <c r="H183">
        <f>Table_ExternalData_15[[#This Row],[Rabat]]*0.2</f>
        <v>0</v>
      </c>
      <c r="I183" s="2">
        <f>Table_ExternalData_15[[#This Row],[Price]]-(Table_ExternalData_15[[#This Row],[Price]]*Table_ExternalData_15[[#This Row],[BB rabat]])/100</f>
        <v>19.95</v>
      </c>
      <c r="J183" s="2">
        <f>Table_ExternalData_15[[#This Row],[BB cena]]*Table_ExternalData_15[[#Headers],[1,22]]</f>
        <v>24.338999999999999</v>
      </c>
      <c r="K183" s="2">
        <f>Table_ExternalData_15[[#This Row],[Price]]*Table_ExternalData_15[[#Headers],[1,22]]</f>
        <v>24.338999999999999</v>
      </c>
      <c r="L183" s="7">
        <f>IF(G183="White Shark",E183*0.5,IF(G183="Sbox",E183*0.5,IF(G183="Tenda",E183*0.5,E183*0.2)))/100</f>
        <v>0</v>
      </c>
      <c r="M183" s="2">
        <f>Table_ExternalData_15[[#This Row],[Price]]-Table_ExternalData_15[[#This Row],[Price]]*Table_ExternalData_15[[#This Row],[extra popust]]</f>
        <v>19.95</v>
      </c>
      <c r="N183" s="2">
        <f>IF(M183&lt;I183,M183,I183)</f>
        <v>19.95</v>
      </c>
      <c r="O183" s="12" t="str">
        <f>IF(N183&lt;I183,$U$1," ")</f>
        <v xml:space="preserve"> </v>
      </c>
      <c r="P183" s="12" t="str">
        <f>IFERROR((O183+30)," ")</f>
        <v xml:space="preserve"> </v>
      </c>
      <c r="Q183" s="2">
        <f ca="1">IF(O183=$U$1,N183,"0")*1.22</f>
        <v>0</v>
      </c>
    </row>
    <row r="184" spans="1:17" x14ac:dyDescent="0.25">
      <c r="A184" t="s">
        <v>11362</v>
      </c>
      <c r="B184" t="s">
        <v>11387</v>
      </c>
      <c r="C184">
        <v>16719</v>
      </c>
      <c r="D184">
        <v>19.95</v>
      </c>
      <c r="E184">
        <f>IFERROR(VLOOKUP(Table_ExternalData_15[[#This Row],[Id]],Rabati!B:C,2,0),0)</f>
        <v>0</v>
      </c>
      <c r="F184">
        <v>0</v>
      </c>
      <c r="G184" t="str">
        <f>VLOOKUP(Table_ExternalData_15[[#This Row],[Id]],'Blagovna izdelek'!A:C,3,0)</f>
        <v>White Shark</v>
      </c>
      <c r="H184">
        <f>Table_ExternalData_15[[#This Row],[Rabat]]*0.2</f>
        <v>0</v>
      </c>
      <c r="I184" s="2">
        <f>Table_ExternalData_15[[#This Row],[Price]]-(Table_ExternalData_15[[#This Row],[Price]]*Table_ExternalData_15[[#This Row],[BB rabat]])/100</f>
        <v>19.95</v>
      </c>
      <c r="J184" s="2">
        <f>Table_ExternalData_15[[#This Row],[BB cena]]*Table_ExternalData_15[[#Headers],[1,22]]</f>
        <v>24.338999999999999</v>
      </c>
      <c r="K184" s="2">
        <f>Table_ExternalData_15[[#This Row],[Price]]*Table_ExternalData_15[[#Headers],[1,22]]</f>
        <v>24.338999999999999</v>
      </c>
      <c r="L184" s="7">
        <f>IF(G184="White Shark",E184*0.5,IF(G184="Sbox",E184*0.5,IF(G184="Tenda",E184*0.5,E184*0.2)))/100</f>
        <v>0</v>
      </c>
      <c r="M184" s="2">
        <f>Table_ExternalData_15[[#This Row],[Price]]-Table_ExternalData_15[[#This Row],[Price]]*Table_ExternalData_15[[#This Row],[extra popust]]</f>
        <v>19.95</v>
      </c>
      <c r="N184" s="2">
        <f>IF(M184&lt;I184,M184,I184)</f>
        <v>19.95</v>
      </c>
      <c r="O184" s="12" t="str">
        <f>IF(N184&lt;I184,$U$1," ")</f>
        <v xml:space="preserve"> </v>
      </c>
      <c r="P184" s="12" t="str">
        <f>IFERROR((O184+30)," ")</f>
        <v xml:space="preserve"> </v>
      </c>
      <c r="Q184" s="2">
        <f ca="1">IF(O184=$U$1,N184,"0")*1.22</f>
        <v>0</v>
      </c>
    </row>
    <row r="185" spans="1:17" x14ac:dyDescent="0.25">
      <c r="A185" t="s">
        <v>11363</v>
      </c>
      <c r="B185" t="s">
        <v>11388</v>
      </c>
      <c r="C185">
        <v>16720</v>
      </c>
      <c r="D185">
        <v>19.95</v>
      </c>
      <c r="E185">
        <f>IFERROR(VLOOKUP(Table_ExternalData_15[[#This Row],[Id]],Rabati!B:C,2,0),0)</f>
        <v>0</v>
      </c>
      <c r="F185">
        <v>0</v>
      </c>
      <c r="G185" t="str">
        <f>VLOOKUP(Table_ExternalData_15[[#This Row],[Id]],'Blagovna izdelek'!A:C,3,0)</f>
        <v>White Shark</v>
      </c>
      <c r="H185">
        <f>Table_ExternalData_15[[#This Row],[Rabat]]*0.2</f>
        <v>0</v>
      </c>
      <c r="I185" s="2">
        <f>Table_ExternalData_15[[#This Row],[Price]]-(Table_ExternalData_15[[#This Row],[Price]]*Table_ExternalData_15[[#This Row],[BB rabat]])/100</f>
        <v>19.95</v>
      </c>
      <c r="J185" s="2">
        <f>Table_ExternalData_15[[#This Row],[BB cena]]*Table_ExternalData_15[[#Headers],[1,22]]</f>
        <v>24.338999999999999</v>
      </c>
      <c r="K185" s="2">
        <f>Table_ExternalData_15[[#This Row],[Price]]*Table_ExternalData_15[[#Headers],[1,22]]</f>
        <v>24.338999999999999</v>
      </c>
      <c r="L185" s="7">
        <f>IF(G185="White Shark",E185*0.5,IF(G185="Sbox",E185*0.5,IF(G185="Tenda",E185*0.5,E185*0.2)))/100</f>
        <v>0</v>
      </c>
      <c r="M185" s="2">
        <f>Table_ExternalData_15[[#This Row],[Price]]-Table_ExternalData_15[[#This Row],[Price]]*Table_ExternalData_15[[#This Row],[extra popust]]</f>
        <v>19.95</v>
      </c>
      <c r="N185" s="2">
        <f>IF(M185&lt;I185,M185,I185)</f>
        <v>19.95</v>
      </c>
      <c r="O185" s="12" t="str">
        <f>IF(N185&lt;I185,$U$1," ")</f>
        <v xml:space="preserve"> </v>
      </c>
      <c r="P185" s="12" t="str">
        <f>IFERROR((O185+30)," ")</f>
        <v xml:space="preserve"> </v>
      </c>
      <c r="Q185" s="2">
        <f ca="1">IF(O185=$U$1,N185,"0")*1.22</f>
        <v>0</v>
      </c>
    </row>
    <row r="186" spans="1:17" x14ac:dyDescent="0.25">
      <c r="A186" t="s">
        <v>11364</v>
      </c>
      <c r="B186" t="s">
        <v>11389</v>
      </c>
      <c r="C186">
        <v>16721</v>
      </c>
      <c r="D186">
        <v>22.23</v>
      </c>
      <c r="E186">
        <f>IFERROR(VLOOKUP(Table_ExternalData_15[[#This Row],[Id]],Rabati!B:C,2,0),0)</f>
        <v>0</v>
      </c>
      <c r="F186">
        <v>0</v>
      </c>
      <c r="G186" t="str">
        <f>VLOOKUP(Table_ExternalData_15[[#This Row],[Id]],'Blagovna izdelek'!A:C,3,0)</f>
        <v>White Shark</v>
      </c>
      <c r="H186">
        <f>Table_ExternalData_15[[#This Row],[Rabat]]*0.2</f>
        <v>0</v>
      </c>
      <c r="I186" s="2">
        <f>Table_ExternalData_15[[#This Row],[Price]]-(Table_ExternalData_15[[#This Row],[Price]]*Table_ExternalData_15[[#This Row],[BB rabat]])/100</f>
        <v>22.23</v>
      </c>
      <c r="J186" s="2">
        <f>Table_ExternalData_15[[#This Row],[BB cena]]*Table_ExternalData_15[[#Headers],[1,22]]</f>
        <v>27.1206</v>
      </c>
      <c r="K186" s="2">
        <f>Table_ExternalData_15[[#This Row],[Price]]*Table_ExternalData_15[[#Headers],[1,22]]</f>
        <v>27.1206</v>
      </c>
      <c r="L186" s="7">
        <f>IF(G186="White Shark",E186*0.5,IF(G186="Sbox",E186*0.5,IF(G186="Tenda",E186*0.5,E186*0.2)))/100</f>
        <v>0</v>
      </c>
      <c r="M186" s="2">
        <f>Table_ExternalData_15[[#This Row],[Price]]-Table_ExternalData_15[[#This Row],[Price]]*Table_ExternalData_15[[#This Row],[extra popust]]</f>
        <v>22.23</v>
      </c>
      <c r="N186" s="2">
        <f>IF(M186&lt;I186,M186,I186)</f>
        <v>22.23</v>
      </c>
      <c r="O186" s="12" t="str">
        <f>IF(N186&lt;I186,$U$1," ")</f>
        <v xml:space="preserve"> </v>
      </c>
      <c r="P186" s="12" t="str">
        <f>IFERROR((O186+30)," ")</f>
        <v xml:space="preserve"> </v>
      </c>
      <c r="Q186" s="2">
        <f ca="1">IF(O186=$U$1,N186,"0")*1.22</f>
        <v>0</v>
      </c>
    </row>
    <row r="187" spans="1:17" x14ac:dyDescent="0.25">
      <c r="A187" t="s">
        <v>11365</v>
      </c>
      <c r="B187" t="s">
        <v>11390</v>
      </c>
      <c r="C187">
        <v>16722</v>
      </c>
      <c r="D187">
        <v>19.95</v>
      </c>
      <c r="E187">
        <f>IFERROR(VLOOKUP(Table_ExternalData_15[[#This Row],[Id]],Rabati!B:C,2,0),0)</f>
        <v>0</v>
      </c>
      <c r="F187">
        <v>0</v>
      </c>
      <c r="G187" t="str">
        <f>VLOOKUP(Table_ExternalData_15[[#This Row],[Id]],'Blagovna izdelek'!A:C,3,0)</f>
        <v>White Shark</v>
      </c>
      <c r="H187">
        <f>Table_ExternalData_15[[#This Row],[Rabat]]*0.2</f>
        <v>0</v>
      </c>
      <c r="I187" s="2">
        <f>Table_ExternalData_15[[#This Row],[Price]]-(Table_ExternalData_15[[#This Row],[Price]]*Table_ExternalData_15[[#This Row],[BB rabat]])/100</f>
        <v>19.95</v>
      </c>
      <c r="J187" s="2">
        <f>Table_ExternalData_15[[#This Row],[BB cena]]*Table_ExternalData_15[[#Headers],[1,22]]</f>
        <v>24.338999999999999</v>
      </c>
      <c r="K187" s="2">
        <f>Table_ExternalData_15[[#This Row],[Price]]*Table_ExternalData_15[[#Headers],[1,22]]</f>
        <v>24.338999999999999</v>
      </c>
      <c r="L187" s="7">
        <f>IF(G187="White Shark",E187*0.5,IF(G187="Sbox",E187*0.5,IF(G187="Tenda",E187*0.5,E187*0.2)))/100</f>
        <v>0</v>
      </c>
      <c r="M187" s="2">
        <f>Table_ExternalData_15[[#This Row],[Price]]-Table_ExternalData_15[[#This Row],[Price]]*Table_ExternalData_15[[#This Row],[extra popust]]</f>
        <v>19.95</v>
      </c>
      <c r="N187" s="2">
        <f>IF(M187&lt;I187,M187,I187)</f>
        <v>19.95</v>
      </c>
      <c r="O187" s="12" t="str">
        <f>IF(N187&lt;I187,$U$1," ")</f>
        <v xml:space="preserve"> </v>
      </c>
      <c r="P187" s="12" t="str">
        <f>IFERROR((O187+30)," ")</f>
        <v xml:space="preserve"> </v>
      </c>
      <c r="Q187" s="2">
        <f ca="1">IF(O187=$U$1,N187,"0")*1.22</f>
        <v>0</v>
      </c>
    </row>
    <row r="188" spans="1:17" x14ac:dyDescent="0.25">
      <c r="A188" t="s">
        <v>11366</v>
      </c>
      <c r="B188" t="s">
        <v>11391</v>
      </c>
      <c r="C188">
        <v>16723</v>
      </c>
      <c r="D188">
        <v>19.95</v>
      </c>
      <c r="E188">
        <f>IFERROR(VLOOKUP(Table_ExternalData_15[[#This Row],[Id]],Rabati!B:C,2,0),0)</f>
        <v>0</v>
      </c>
      <c r="F188">
        <v>0</v>
      </c>
      <c r="G188" t="str">
        <f>VLOOKUP(Table_ExternalData_15[[#This Row],[Id]],'Blagovna izdelek'!A:C,3,0)</f>
        <v>White Shark</v>
      </c>
      <c r="H188">
        <f>Table_ExternalData_15[[#This Row],[Rabat]]*0.2</f>
        <v>0</v>
      </c>
      <c r="I188" s="2">
        <f>Table_ExternalData_15[[#This Row],[Price]]-(Table_ExternalData_15[[#This Row],[Price]]*Table_ExternalData_15[[#This Row],[BB rabat]])/100</f>
        <v>19.95</v>
      </c>
      <c r="J188" s="2">
        <f>Table_ExternalData_15[[#This Row],[BB cena]]*Table_ExternalData_15[[#Headers],[1,22]]</f>
        <v>24.338999999999999</v>
      </c>
      <c r="K188" s="2">
        <f>Table_ExternalData_15[[#This Row],[Price]]*Table_ExternalData_15[[#Headers],[1,22]]</f>
        <v>24.338999999999999</v>
      </c>
      <c r="L188" s="7">
        <f>IF(G188="White Shark",E188*0.5,IF(G188="Sbox",E188*0.5,IF(G188="Tenda",E188*0.5,E188*0.2)))/100</f>
        <v>0</v>
      </c>
      <c r="M188" s="2">
        <f>Table_ExternalData_15[[#This Row],[Price]]-Table_ExternalData_15[[#This Row],[Price]]*Table_ExternalData_15[[#This Row],[extra popust]]</f>
        <v>19.95</v>
      </c>
      <c r="N188" s="2">
        <f>IF(M188&lt;I188,M188,I188)</f>
        <v>19.95</v>
      </c>
      <c r="O188" s="12" t="str">
        <f>IF(N188&lt;I188,$U$1," ")</f>
        <v xml:space="preserve"> </v>
      </c>
      <c r="P188" s="12" t="str">
        <f>IFERROR((O188+30)," ")</f>
        <v xml:space="preserve"> </v>
      </c>
      <c r="Q188" s="2">
        <f ca="1">IF(O188=$U$1,N188,"0")*1.22</f>
        <v>0</v>
      </c>
    </row>
    <row r="189" spans="1:17" x14ac:dyDescent="0.25">
      <c r="A189" t="s">
        <v>11367</v>
      </c>
      <c r="B189" t="s">
        <v>11392</v>
      </c>
      <c r="C189">
        <v>16724</v>
      </c>
      <c r="D189">
        <v>19.95</v>
      </c>
      <c r="E189">
        <f>IFERROR(VLOOKUP(Table_ExternalData_15[[#This Row],[Id]],Rabati!B:C,2,0),0)</f>
        <v>0</v>
      </c>
      <c r="F189">
        <v>0</v>
      </c>
      <c r="G189" t="str">
        <f>VLOOKUP(Table_ExternalData_15[[#This Row],[Id]],'Blagovna izdelek'!A:C,3,0)</f>
        <v>White Shark</v>
      </c>
      <c r="H189">
        <f>Table_ExternalData_15[[#This Row],[Rabat]]*0.2</f>
        <v>0</v>
      </c>
      <c r="I189" s="2">
        <f>Table_ExternalData_15[[#This Row],[Price]]-(Table_ExternalData_15[[#This Row],[Price]]*Table_ExternalData_15[[#This Row],[BB rabat]])/100</f>
        <v>19.95</v>
      </c>
      <c r="J189" s="2">
        <f>Table_ExternalData_15[[#This Row],[BB cena]]*Table_ExternalData_15[[#Headers],[1,22]]</f>
        <v>24.338999999999999</v>
      </c>
      <c r="K189" s="2">
        <f>Table_ExternalData_15[[#This Row],[Price]]*Table_ExternalData_15[[#Headers],[1,22]]</f>
        <v>24.338999999999999</v>
      </c>
      <c r="L189" s="7">
        <f>IF(G189="White Shark",E189*0.5,IF(G189="Sbox",E189*0.5,IF(G189="Tenda",E189*0.5,E189*0.2)))/100</f>
        <v>0</v>
      </c>
      <c r="M189" s="2">
        <f>Table_ExternalData_15[[#This Row],[Price]]-Table_ExternalData_15[[#This Row],[Price]]*Table_ExternalData_15[[#This Row],[extra popust]]</f>
        <v>19.95</v>
      </c>
      <c r="N189" s="2">
        <f>IF(M189&lt;I189,M189,I189)</f>
        <v>19.95</v>
      </c>
      <c r="O189" s="12" t="str">
        <f>IF(N189&lt;I189,$U$1," ")</f>
        <v xml:space="preserve"> </v>
      </c>
      <c r="P189" s="12" t="str">
        <f>IFERROR((O189+30)," ")</f>
        <v xml:space="preserve"> </v>
      </c>
      <c r="Q189" s="2">
        <f ca="1">IF(O189=$U$1,N189,"0")*1.22</f>
        <v>0</v>
      </c>
    </row>
    <row r="190" spans="1:17" x14ac:dyDescent="0.25">
      <c r="A190" t="s">
        <v>11368</v>
      </c>
      <c r="B190" t="s">
        <v>11393</v>
      </c>
      <c r="C190">
        <v>16725</v>
      </c>
      <c r="D190">
        <v>19.95</v>
      </c>
      <c r="E190">
        <f>IFERROR(VLOOKUP(Table_ExternalData_15[[#This Row],[Id]],Rabati!B:C,2,0),0)</f>
        <v>0</v>
      </c>
      <c r="F190">
        <v>0</v>
      </c>
      <c r="G190" t="str">
        <f>VLOOKUP(Table_ExternalData_15[[#This Row],[Id]],'Blagovna izdelek'!A:C,3,0)</f>
        <v>White Shark</v>
      </c>
      <c r="H190">
        <f>Table_ExternalData_15[[#This Row],[Rabat]]*0.2</f>
        <v>0</v>
      </c>
      <c r="I190" s="2">
        <f>Table_ExternalData_15[[#This Row],[Price]]-(Table_ExternalData_15[[#This Row],[Price]]*Table_ExternalData_15[[#This Row],[BB rabat]])/100</f>
        <v>19.95</v>
      </c>
      <c r="J190" s="2">
        <f>Table_ExternalData_15[[#This Row],[BB cena]]*Table_ExternalData_15[[#Headers],[1,22]]</f>
        <v>24.338999999999999</v>
      </c>
      <c r="K190" s="2">
        <f>Table_ExternalData_15[[#This Row],[Price]]*Table_ExternalData_15[[#Headers],[1,22]]</f>
        <v>24.338999999999999</v>
      </c>
      <c r="L190" s="7">
        <f>IF(G190="White Shark",E190*0.5,IF(G190="Sbox",E190*0.5,IF(G190="Tenda",E190*0.5,E190*0.2)))/100</f>
        <v>0</v>
      </c>
      <c r="M190" s="2">
        <f>Table_ExternalData_15[[#This Row],[Price]]-Table_ExternalData_15[[#This Row],[Price]]*Table_ExternalData_15[[#This Row],[extra popust]]</f>
        <v>19.95</v>
      </c>
      <c r="N190" s="2">
        <f>IF(M190&lt;I190,M190,I190)</f>
        <v>19.95</v>
      </c>
      <c r="O190" s="12" t="str">
        <f>IF(N190&lt;I190,$U$1," ")</f>
        <v xml:space="preserve"> </v>
      </c>
      <c r="P190" s="12" t="str">
        <f>IFERROR((O190+30)," ")</f>
        <v xml:space="preserve"> </v>
      </c>
      <c r="Q190" s="2">
        <f ca="1">IF(O190=$U$1,N190,"0")*1.22</f>
        <v>0</v>
      </c>
    </row>
    <row r="191" spans="1:17" x14ac:dyDescent="0.25">
      <c r="A191" t="s">
        <v>11369</v>
      </c>
      <c r="B191" t="s">
        <v>11395</v>
      </c>
      <c r="C191">
        <v>16726</v>
      </c>
      <c r="D191">
        <v>19.95</v>
      </c>
      <c r="E191">
        <f>IFERROR(VLOOKUP(Table_ExternalData_15[[#This Row],[Id]],Rabati!B:C,2,0),0)</f>
        <v>0</v>
      </c>
      <c r="F191">
        <v>0</v>
      </c>
      <c r="G191" t="str">
        <f>VLOOKUP(Table_ExternalData_15[[#This Row],[Id]],'Blagovna izdelek'!A:C,3,0)</f>
        <v>White Shark</v>
      </c>
      <c r="H191">
        <f>Table_ExternalData_15[[#This Row],[Rabat]]*0.2</f>
        <v>0</v>
      </c>
      <c r="I191" s="2">
        <f>Table_ExternalData_15[[#This Row],[Price]]-(Table_ExternalData_15[[#This Row],[Price]]*Table_ExternalData_15[[#This Row],[BB rabat]])/100</f>
        <v>19.95</v>
      </c>
      <c r="J191" s="2">
        <f>Table_ExternalData_15[[#This Row],[BB cena]]*Table_ExternalData_15[[#Headers],[1,22]]</f>
        <v>24.338999999999999</v>
      </c>
      <c r="K191" s="2">
        <f>Table_ExternalData_15[[#This Row],[Price]]*Table_ExternalData_15[[#Headers],[1,22]]</f>
        <v>24.338999999999999</v>
      </c>
      <c r="L191" s="7">
        <f>IF(G191="White Shark",E191*0.5,IF(G191="Sbox",E191*0.5,IF(G191="Tenda",E191*0.5,E191*0.2)))/100</f>
        <v>0</v>
      </c>
      <c r="M191" s="2">
        <f>Table_ExternalData_15[[#This Row],[Price]]-Table_ExternalData_15[[#This Row],[Price]]*Table_ExternalData_15[[#This Row],[extra popust]]</f>
        <v>19.95</v>
      </c>
      <c r="N191" s="2">
        <f>IF(M191&lt;I191,M191,I191)</f>
        <v>19.95</v>
      </c>
      <c r="O191" s="12" t="str">
        <f>IF(N191&lt;I191,$U$1," ")</f>
        <v xml:space="preserve"> </v>
      </c>
      <c r="P191" s="12" t="str">
        <f>IFERROR((O191+30)," ")</f>
        <v xml:space="preserve"> </v>
      </c>
      <c r="Q191" s="2">
        <f ca="1">IF(O191=$U$1,N191,"0")*1.22</f>
        <v>0</v>
      </c>
    </row>
    <row r="192" spans="1:17" x14ac:dyDescent="0.25">
      <c r="A192" t="s">
        <v>11370</v>
      </c>
      <c r="B192" t="s">
        <v>11396</v>
      </c>
      <c r="C192">
        <v>16727</v>
      </c>
      <c r="D192">
        <v>19.95</v>
      </c>
      <c r="E192">
        <f>IFERROR(VLOOKUP(Table_ExternalData_15[[#This Row],[Id]],Rabati!B:C,2,0),0)</f>
        <v>0</v>
      </c>
      <c r="F192">
        <v>0</v>
      </c>
      <c r="G192" t="str">
        <f>VLOOKUP(Table_ExternalData_15[[#This Row],[Id]],'Blagovna izdelek'!A:C,3,0)</f>
        <v>White Shark</v>
      </c>
      <c r="H192">
        <f>Table_ExternalData_15[[#This Row],[Rabat]]*0.2</f>
        <v>0</v>
      </c>
      <c r="I192" s="2">
        <f>Table_ExternalData_15[[#This Row],[Price]]-(Table_ExternalData_15[[#This Row],[Price]]*Table_ExternalData_15[[#This Row],[BB rabat]])/100</f>
        <v>19.95</v>
      </c>
      <c r="J192" s="2">
        <f>Table_ExternalData_15[[#This Row],[BB cena]]*Table_ExternalData_15[[#Headers],[1,22]]</f>
        <v>24.338999999999999</v>
      </c>
      <c r="K192" s="2">
        <f>Table_ExternalData_15[[#This Row],[Price]]*Table_ExternalData_15[[#Headers],[1,22]]</f>
        <v>24.338999999999999</v>
      </c>
      <c r="L192" s="7">
        <f>IF(G192="White Shark",E192*0.5,IF(G192="Sbox",E192*0.5,IF(G192="Tenda",E192*0.5,E192*0.2)))/100</f>
        <v>0</v>
      </c>
      <c r="M192" s="2">
        <f>Table_ExternalData_15[[#This Row],[Price]]-Table_ExternalData_15[[#This Row],[Price]]*Table_ExternalData_15[[#This Row],[extra popust]]</f>
        <v>19.95</v>
      </c>
      <c r="N192" s="2">
        <f>IF(M192&lt;I192,M192,I192)</f>
        <v>19.95</v>
      </c>
      <c r="O192" s="12" t="str">
        <f>IF(N192&lt;I192,$U$1," ")</f>
        <v xml:space="preserve"> </v>
      </c>
      <c r="P192" s="12" t="str">
        <f>IFERROR((O192+30)," ")</f>
        <v xml:space="preserve"> </v>
      </c>
      <c r="Q192" s="2">
        <f ca="1">IF(O192=$U$1,N192,"0")*1.22</f>
        <v>0</v>
      </c>
    </row>
    <row r="193" spans="1:17" x14ac:dyDescent="0.25">
      <c r="A193" t="s">
        <v>11450</v>
      </c>
      <c r="B193" t="s">
        <v>12302</v>
      </c>
      <c r="C193">
        <v>16762</v>
      </c>
      <c r="D193">
        <v>25.5</v>
      </c>
      <c r="E193">
        <f>IFERROR(VLOOKUP(Table_ExternalData_15[[#This Row],[Id]],Rabati!B:C,2,0),0)</f>
        <v>25</v>
      </c>
      <c r="F193">
        <v>2</v>
      </c>
      <c r="G193" t="str">
        <f>VLOOKUP(Table_ExternalData_15[[#This Row],[Id]],'Blagovna izdelek'!A:C,3,0)</f>
        <v>White Shark</v>
      </c>
      <c r="H193">
        <f>Table_ExternalData_15[[#This Row],[Rabat]]*0.2</f>
        <v>5</v>
      </c>
      <c r="I193" s="2">
        <f>Table_ExternalData_15[[#This Row],[Price]]-(Table_ExternalData_15[[#This Row],[Price]]*Table_ExternalData_15[[#This Row],[BB rabat]])/100</f>
        <v>24.225000000000001</v>
      </c>
      <c r="J193" s="2">
        <f>Table_ExternalData_15[[#This Row],[BB cena]]*Table_ExternalData_15[[#Headers],[1,22]]</f>
        <v>29.554500000000001</v>
      </c>
      <c r="K193" s="2">
        <f>Table_ExternalData_15[[#This Row],[Price]]*Table_ExternalData_15[[#Headers],[1,22]]</f>
        <v>31.11</v>
      </c>
      <c r="L193" s="7">
        <f>IF(G193="White Shark",E193*0.5,IF(G193="Sbox",E193*0.5,IF(G193="Tenda",E193*0.5,E193*0.2)))/100</f>
        <v>0.125</v>
      </c>
      <c r="M193" s="2">
        <f>Table_ExternalData_15[[#This Row],[Price]]-Table_ExternalData_15[[#This Row],[Price]]*Table_ExternalData_15[[#This Row],[extra popust]]</f>
        <v>22.3125</v>
      </c>
      <c r="N193" s="2">
        <f>IF(M193&lt;I193,M193,I193)</f>
        <v>22.3125</v>
      </c>
      <c r="O193" s="12">
        <f ca="1">IF(N193&lt;I193,$U$1," ")</f>
        <v>45786</v>
      </c>
      <c r="P193" s="12">
        <f ca="1">IFERROR((O193+30)," ")</f>
        <v>45816</v>
      </c>
      <c r="Q193" s="2">
        <f ca="1">IF(O193=$U$1,N193,"0")*1.22</f>
        <v>27.221249999999998</v>
      </c>
    </row>
    <row r="194" spans="1:17" x14ac:dyDescent="0.25">
      <c r="A194" t="s">
        <v>11451</v>
      </c>
      <c r="B194" t="s">
        <v>12303</v>
      </c>
      <c r="C194">
        <v>16763</v>
      </c>
      <c r="D194">
        <v>25.5</v>
      </c>
      <c r="E194">
        <f>IFERROR(VLOOKUP(Table_ExternalData_15[[#This Row],[Id]],Rabati!B:C,2,0),0)</f>
        <v>25</v>
      </c>
      <c r="F194">
        <v>10</v>
      </c>
      <c r="G194" t="str">
        <f>VLOOKUP(Table_ExternalData_15[[#This Row],[Id]],'Blagovna izdelek'!A:C,3,0)</f>
        <v>White Shark</v>
      </c>
      <c r="H194">
        <f>Table_ExternalData_15[[#This Row],[Rabat]]*0.2</f>
        <v>5</v>
      </c>
      <c r="I194" s="2">
        <f>Table_ExternalData_15[[#This Row],[Price]]-(Table_ExternalData_15[[#This Row],[Price]]*Table_ExternalData_15[[#This Row],[BB rabat]])/100</f>
        <v>24.225000000000001</v>
      </c>
      <c r="J194" s="2">
        <f>Table_ExternalData_15[[#This Row],[BB cena]]*Table_ExternalData_15[[#Headers],[1,22]]</f>
        <v>29.554500000000001</v>
      </c>
      <c r="K194" s="2">
        <f>Table_ExternalData_15[[#This Row],[Price]]*Table_ExternalData_15[[#Headers],[1,22]]</f>
        <v>31.11</v>
      </c>
      <c r="L194" s="7">
        <f>IF(G194="White Shark",E194*0.5,IF(G194="Sbox",E194*0.5,IF(G194="Tenda",E194*0.5,E194*0.2)))/100</f>
        <v>0.125</v>
      </c>
      <c r="M194" s="2">
        <f>Table_ExternalData_15[[#This Row],[Price]]-Table_ExternalData_15[[#This Row],[Price]]*Table_ExternalData_15[[#This Row],[extra popust]]</f>
        <v>22.3125</v>
      </c>
      <c r="N194" s="2">
        <f>IF(M194&lt;I194,M194,I194)</f>
        <v>22.3125</v>
      </c>
      <c r="O194" s="12">
        <f ca="1">IF(N194&lt;I194,$U$1," ")</f>
        <v>45786</v>
      </c>
      <c r="P194" s="12">
        <f ca="1">IFERROR((O194+30)," ")</f>
        <v>45816</v>
      </c>
      <c r="Q194" s="2">
        <f ca="1">IF(O194=$U$1,N194,"0")*1.22</f>
        <v>27.221249999999998</v>
      </c>
    </row>
    <row r="195" spans="1:17" x14ac:dyDescent="0.25">
      <c r="A195" t="s">
        <v>11524</v>
      </c>
      <c r="B195" t="s">
        <v>11523</v>
      </c>
      <c r="C195">
        <v>16790</v>
      </c>
      <c r="D195">
        <v>19.95</v>
      </c>
      <c r="E195">
        <f>IFERROR(VLOOKUP(Table_ExternalData_15[[#This Row],[Id]],Rabati!B:C,2,0),0)</f>
        <v>25</v>
      </c>
      <c r="F195">
        <v>1</v>
      </c>
      <c r="G195" t="str">
        <f>VLOOKUP(Table_ExternalData_15[[#This Row],[Id]],'Blagovna izdelek'!A:C,3,0)</f>
        <v>White Shark</v>
      </c>
      <c r="H195">
        <f>Table_ExternalData_15[[#This Row],[Rabat]]*0.2</f>
        <v>5</v>
      </c>
      <c r="I195" s="2">
        <f>Table_ExternalData_15[[#This Row],[Price]]-(Table_ExternalData_15[[#This Row],[Price]]*Table_ExternalData_15[[#This Row],[BB rabat]])/100</f>
        <v>18.952500000000001</v>
      </c>
      <c r="J195" s="2">
        <f>Table_ExternalData_15[[#This Row],[BB cena]]*Table_ExternalData_15[[#Headers],[1,22]]</f>
        <v>23.122050000000002</v>
      </c>
      <c r="K195" s="2">
        <f>Table_ExternalData_15[[#This Row],[Price]]*Table_ExternalData_15[[#Headers],[1,22]]</f>
        <v>24.338999999999999</v>
      </c>
      <c r="L195" s="7">
        <f>IF(G195="White Shark",E195*0.5,IF(G195="Sbox",E195*0.5,IF(G195="Tenda",E195*0.5,E195*0.2)))/100</f>
        <v>0.125</v>
      </c>
      <c r="M195" s="2">
        <f>Table_ExternalData_15[[#This Row],[Price]]-Table_ExternalData_15[[#This Row],[Price]]*Table_ExternalData_15[[#This Row],[extra popust]]</f>
        <v>17.456250000000001</v>
      </c>
      <c r="N195" s="2">
        <f>IF(M195&lt;I195,M195,I195)</f>
        <v>17.456250000000001</v>
      </c>
      <c r="O195" s="12">
        <f ca="1">IF(N195&lt;I195,$U$1," ")</f>
        <v>45786</v>
      </c>
      <c r="P195" s="12">
        <f ca="1">IFERROR((O195+30)," ")</f>
        <v>45816</v>
      </c>
      <c r="Q195" s="2">
        <f ca="1">IF(O195=$U$1,N195,"0")*1.22</f>
        <v>21.296624999999999</v>
      </c>
    </row>
    <row r="196" spans="1:17" x14ac:dyDescent="0.25">
      <c r="A196" t="s">
        <v>11526</v>
      </c>
      <c r="B196" t="s">
        <v>11525</v>
      </c>
      <c r="C196">
        <v>16791</v>
      </c>
      <c r="D196">
        <v>19.95</v>
      </c>
      <c r="E196">
        <f>IFERROR(VLOOKUP(Table_ExternalData_15[[#This Row],[Id]],Rabati!B:C,2,0),0)</f>
        <v>25</v>
      </c>
      <c r="F196">
        <v>3</v>
      </c>
      <c r="G196" t="str">
        <f>VLOOKUP(Table_ExternalData_15[[#This Row],[Id]],'Blagovna izdelek'!A:C,3,0)</f>
        <v>White Shark</v>
      </c>
      <c r="H196">
        <f>Table_ExternalData_15[[#This Row],[Rabat]]*0.2</f>
        <v>5</v>
      </c>
      <c r="I196" s="2">
        <f>Table_ExternalData_15[[#This Row],[Price]]-(Table_ExternalData_15[[#This Row],[Price]]*Table_ExternalData_15[[#This Row],[BB rabat]])/100</f>
        <v>18.952500000000001</v>
      </c>
      <c r="J196" s="2">
        <f>Table_ExternalData_15[[#This Row],[BB cena]]*Table_ExternalData_15[[#Headers],[1,22]]</f>
        <v>23.122050000000002</v>
      </c>
      <c r="K196" s="2">
        <f>Table_ExternalData_15[[#This Row],[Price]]*Table_ExternalData_15[[#Headers],[1,22]]</f>
        <v>24.338999999999999</v>
      </c>
      <c r="L196" s="7">
        <f>IF(G196="White Shark",E196*0.5,IF(G196="Sbox",E196*0.5,IF(G196="Tenda",E196*0.5,E196*0.2)))/100</f>
        <v>0.125</v>
      </c>
      <c r="M196" s="2">
        <f>Table_ExternalData_15[[#This Row],[Price]]-Table_ExternalData_15[[#This Row],[Price]]*Table_ExternalData_15[[#This Row],[extra popust]]</f>
        <v>17.456250000000001</v>
      </c>
      <c r="N196" s="2">
        <f>IF(M196&lt;I196,M196,I196)</f>
        <v>17.456250000000001</v>
      </c>
      <c r="O196" s="12">
        <f ca="1">IF(N196&lt;I196,$U$1," ")</f>
        <v>45786</v>
      </c>
      <c r="P196" s="12">
        <f ca="1">IFERROR((O196+30)," ")</f>
        <v>45816</v>
      </c>
      <c r="Q196" s="2">
        <f ca="1">IF(O196=$U$1,N196,"0")*1.22</f>
        <v>21.296624999999999</v>
      </c>
    </row>
    <row r="197" spans="1:17" x14ac:dyDescent="0.25">
      <c r="A197" t="s">
        <v>11541</v>
      </c>
      <c r="B197" t="s">
        <v>11540</v>
      </c>
      <c r="C197">
        <v>16799</v>
      </c>
      <c r="D197">
        <v>19.95</v>
      </c>
      <c r="E197">
        <f>IFERROR(VLOOKUP(Table_ExternalData_15[[#This Row],[Id]],Rabati!B:C,2,0),0)</f>
        <v>25</v>
      </c>
      <c r="F197">
        <v>2</v>
      </c>
      <c r="G197" t="str">
        <f>VLOOKUP(Table_ExternalData_15[[#This Row],[Id]],'Blagovna izdelek'!A:C,3,0)</f>
        <v>White Shark</v>
      </c>
      <c r="H197">
        <f>Table_ExternalData_15[[#This Row],[Rabat]]*0.2</f>
        <v>5</v>
      </c>
      <c r="I197" s="2">
        <f>Table_ExternalData_15[[#This Row],[Price]]-(Table_ExternalData_15[[#This Row],[Price]]*Table_ExternalData_15[[#This Row],[BB rabat]])/100</f>
        <v>18.952500000000001</v>
      </c>
      <c r="J197" s="2">
        <f>Table_ExternalData_15[[#This Row],[BB cena]]*Table_ExternalData_15[[#Headers],[1,22]]</f>
        <v>23.122050000000002</v>
      </c>
      <c r="K197" s="2">
        <f>Table_ExternalData_15[[#This Row],[Price]]*Table_ExternalData_15[[#Headers],[1,22]]</f>
        <v>24.338999999999999</v>
      </c>
      <c r="L197" s="7">
        <f>IF(G197="White Shark",E197*0.5,IF(G197="Sbox",E197*0.5,IF(G197="Tenda",E197*0.5,E197*0.2)))/100</f>
        <v>0.125</v>
      </c>
      <c r="M197" s="2">
        <f>Table_ExternalData_15[[#This Row],[Price]]-Table_ExternalData_15[[#This Row],[Price]]*Table_ExternalData_15[[#This Row],[extra popust]]</f>
        <v>17.456250000000001</v>
      </c>
      <c r="N197" s="2">
        <f>IF(M197&lt;I197,M197,I197)</f>
        <v>17.456250000000001</v>
      </c>
      <c r="O197" s="12">
        <f ca="1">IF(N197&lt;I197,$U$1," ")</f>
        <v>45786</v>
      </c>
      <c r="P197" s="12">
        <f ca="1">IFERROR((O197+30)," ")</f>
        <v>45816</v>
      </c>
      <c r="Q197" s="2">
        <f ca="1">IF(O197=$U$1,N197,"0")*1.22</f>
        <v>21.296624999999999</v>
      </c>
    </row>
    <row r="198" spans="1:17" x14ac:dyDescent="0.25">
      <c r="A198" t="s">
        <v>11543</v>
      </c>
      <c r="B198" t="s">
        <v>11542</v>
      </c>
      <c r="C198">
        <v>16800</v>
      </c>
      <c r="D198">
        <v>19.95</v>
      </c>
      <c r="E198">
        <f>IFERROR(VLOOKUP(Table_ExternalData_15[[#This Row],[Id]],Rabati!B:C,2,0),0)</f>
        <v>25</v>
      </c>
      <c r="F198">
        <v>1</v>
      </c>
      <c r="G198" t="str">
        <f>VLOOKUP(Table_ExternalData_15[[#This Row],[Id]],'Blagovna izdelek'!A:C,3,0)</f>
        <v>White Shark</v>
      </c>
      <c r="H198">
        <f>Table_ExternalData_15[[#This Row],[Rabat]]*0.2</f>
        <v>5</v>
      </c>
      <c r="I198" s="2">
        <f>Table_ExternalData_15[[#This Row],[Price]]-(Table_ExternalData_15[[#This Row],[Price]]*Table_ExternalData_15[[#This Row],[BB rabat]])/100</f>
        <v>18.952500000000001</v>
      </c>
      <c r="J198" s="2">
        <f>Table_ExternalData_15[[#This Row],[BB cena]]*Table_ExternalData_15[[#Headers],[1,22]]</f>
        <v>23.122050000000002</v>
      </c>
      <c r="K198" s="2">
        <f>Table_ExternalData_15[[#This Row],[Price]]*Table_ExternalData_15[[#Headers],[1,22]]</f>
        <v>24.338999999999999</v>
      </c>
      <c r="L198" s="7">
        <f>IF(G198="White Shark",E198*0.5,IF(G198="Sbox",E198*0.5,IF(G198="Tenda",E198*0.5,E198*0.2)))/100</f>
        <v>0.125</v>
      </c>
      <c r="M198" s="2">
        <f>Table_ExternalData_15[[#This Row],[Price]]-Table_ExternalData_15[[#This Row],[Price]]*Table_ExternalData_15[[#This Row],[extra popust]]</f>
        <v>17.456250000000001</v>
      </c>
      <c r="N198" s="2">
        <f>IF(M198&lt;I198,M198,I198)</f>
        <v>17.456250000000001</v>
      </c>
      <c r="O198" s="12">
        <f ca="1">IF(N198&lt;I198,$U$1," ")</f>
        <v>45786</v>
      </c>
      <c r="P198" s="12">
        <f ca="1">IFERROR((O198+30)," ")</f>
        <v>45816</v>
      </c>
      <c r="Q198" s="2">
        <f ca="1">IF(O198=$U$1,N198,"0")*1.22</f>
        <v>21.296624999999999</v>
      </c>
    </row>
    <row r="199" spans="1:17" x14ac:dyDescent="0.25">
      <c r="A199" t="s">
        <v>11545</v>
      </c>
      <c r="B199" t="s">
        <v>11544</v>
      </c>
      <c r="C199">
        <v>16801</v>
      </c>
      <c r="D199">
        <v>19.95</v>
      </c>
      <c r="E199">
        <f>IFERROR(VLOOKUP(Table_ExternalData_15[[#This Row],[Id]],Rabati!B:C,2,0),0)</f>
        <v>25</v>
      </c>
      <c r="F199">
        <v>1</v>
      </c>
      <c r="G199" t="str">
        <f>VLOOKUP(Table_ExternalData_15[[#This Row],[Id]],'Blagovna izdelek'!A:C,3,0)</f>
        <v>White Shark</v>
      </c>
      <c r="H199">
        <f>Table_ExternalData_15[[#This Row],[Rabat]]*0.2</f>
        <v>5</v>
      </c>
      <c r="I199" s="2">
        <f>Table_ExternalData_15[[#This Row],[Price]]-(Table_ExternalData_15[[#This Row],[Price]]*Table_ExternalData_15[[#This Row],[BB rabat]])/100</f>
        <v>18.952500000000001</v>
      </c>
      <c r="J199" s="2">
        <f>Table_ExternalData_15[[#This Row],[BB cena]]*Table_ExternalData_15[[#Headers],[1,22]]</f>
        <v>23.122050000000002</v>
      </c>
      <c r="K199" s="2">
        <f>Table_ExternalData_15[[#This Row],[Price]]*Table_ExternalData_15[[#Headers],[1,22]]</f>
        <v>24.338999999999999</v>
      </c>
      <c r="L199" s="7">
        <f>IF(G199="White Shark",E199*0.5,IF(G199="Sbox",E199*0.5,IF(G199="Tenda",E199*0.5,E199*0.2)))/100</f>
        <v>0.125</v>
      </c>
      <c r="M199" s="2">
        <f>Table_ExternalData_15[[#This Row],[Price]]-Table_ExternalData_15[[#This Row],[Price]]*Table_ExternalData_15[[#This Row],[extra popust]]</f>
        <v>17.456250000000001</v>
      </c>
      <c r="N199" s="2">
        <f>IF(M199&lt;I199,M199,I199)</f>
        <v>17.456250000000001</v>
      </c>
      <c r="O199" s="12">
        <f ca="1">IF(N199&lt;I199,$U$1," ")</f>
        <v>45786</v>
      </c>
      <c r="P199" s="12">
        <f ca="1">IFERROR((O199+30)," ")</f>
        <v>45816</v>
      </c>
      <c r="Q199" s="2">
        <f ca="1">IF(O199=$U$1,N199,"0")*1.22</f>
        <v>21.296624999999999</v>
      </c>
    </row>
    <row r="200" spans="1:17" x14ac:dyDescent="0.25">
      <c r="A200" t="s">
        <v>11550</v>
      </c>
      <c r="B200" t="s">
        <v>11549</v>
      </c>
      <c r="C200">
        <v>16804</v>
      </c>
      <c r="D200">
        <v>74.95</v>
      </c>
      <c r="E200">
        <f>IFERROR(VLOOKUP(Table_ExternalData_15[[#This Row],[Id]],Rabati!B:C,2,0),0)</f>
        <v>25</v>
      </c>
      <c r="F200">
        <v>0</v>
      </c>
      <c r="G200" t="str">
        <f>VLOOKUP(Table_ExternalData_15[[#This Row],[Id]],'Blagovna izdelek'!A:C,3,0)</f>
        <v>White Shark</v>
      </c>
      <c r="H200">
        <f>Table_ExternalData_15[[#This Row],[Rabat]]*0.2</f>
        <v>5</v>
      </c>
      <c r="I200" s="2">
        <f>Table_ExternalData_15[[#This Row],[Price]]-(Table_ExternalData_15[[#This Row],[Price]]*Table_ExternalData_15[[#This Row],[BB rabat]])/100</f>
        <v>71.202500000000001</v>
      </c>
      <c r="J200" s="2">
        <f>Table_ExternalData_15[[#This Row],[BB cena]]*Table_ExternalData_15[[#Headers],[1,22]]</f>
        <v>86.867049999999992</v>
      </c>
      <c r="K200" s="2">
        <f>Table_ExternalData_15[[#This Row],[Price]]*Table_ExternalData_15[[#Headers],[1,22]]</f>
        <v>91.439000000000007</v>
      </c>
      <c r="L200" s="7">
        <f>IF(G200="White Shark",E200*0.5,IF(G200="Sbox",E200*0.5,IF(G200="Tenda",E200*0.5,E200*0.2)))/100</f>
        <v>0.125</v>
      </c>
      <c r="M200" s="2">
        <f>Table_ExternalData_15[[#This Row],[Price]]-Table_ExternalData_15[[#This Row],[Price]]*Table_ExternalData_15[[#This Row],[extra popust]]</f>
        <v>65.581249999999997</v>
      </c>
      <c r="N200" s="2">
        <f>IF(M200&lt;I200,M200,I200)</f>
        <v>65.581249999999997</v>
      </c>
      <c r="O200" s="12">
        <f ca="1">IF(N200&lt;I200,$U$1," ")</f>
        <v>45786</v>
      </c>
      <c r="P200" s="12">
        <f ca="1">IFERROR((O200+30)," ")</f>
        <v>45816</v>
      </c>
      <c r="Q200" s="2">
        <f ca="1">IF(O200=$U$1,N200,"0")*1.22</f>
        <v>80.009124999999997</v>
      </c>
    </row>
    <row r="201" spans="1:17" x14ac:dyDescent="0.25">
      <c r="A201" t="s">
        <v>11574</v>
      </c>
      <c r="B201" t="s">
        <v>11603</v>
      </c>
      <c r="C201">
        <v>16805</v>
      </c>
      <c r="D201">
        <v>11.95</v>
      </c>
      <c r="E201">
        <f>IFERROR(VLOOKUP(Table_ExternalData_15[[#This Row],[Id]],Rabati!B:C,2,0),0)</f>
        <v>25</v>
      </c>
      <c r="F201">
        <v>2</v>
      </c>
      <c r="G201" t="str">
        <f>VLOOKUP(Table_ExternalData_15[[#This Row],[Id]],'Blagovna izdelek'!A:C,3,0)</f>
        <v>White Shark</v>
      </c>
      <c r="H201">
        <f>Table_ExternalData_15[[#This Row],[Rabat]]*0.2</f>
        <v>5</v>
      </c>
      <c r="I201" s="2">
        <f>Table_ExternalData_15[[#This Row],[Price]]-(Table_ExternalData_15[[#This Row],[Price]]*Table_ExternalData_15[[#This Row],[BB rabat]])/100</f>
        <v>11.352499999999999</v>
      </c>
      <c r="J201" s="2">
        <f>Table_ExternalData_15[[#This Row],[BB cena]]*Table_ExternalData_15[[#Headers],[1,22]]</f>
        <v>13.85005</v>
      </c>
      <c r="K201" s="2">
        <f>Table_ExternalData_15[[#This Row],[Price]]*Table_ExternalData_15[[#Headers],[1,22]]</f>
        <v>14.578999999999999</v>
      </c>
      <c r="L201" s="7">
        <f>IF(G201="White Shark",E201*0.5,IF(G201="Sbox",E201*0.5,IF(G201="Tenda",E201*0.5,E201*0.2)))/100</f>
        <v>0.125</v>
      </c>
      <c r="M201" s="2">
        <f>Table_ExternalData_15[[#This Row],[Price]]-Table_ExternalData_15[[#This Row],[Price]]*Table_ExternalData_15[[#This Row],[extra popust]]</f>
        <v>10.456249999999999</v>
      </c>
      <c r="N201" s="2">
        <f>IF(M201&lt;I201,M201,I201)</f>
        <v>10.456249999999999</v>
      </c>
      <c r="O201" s="12">
        <f ca="1">IF(N201&lt;I201,$U$1," ")</f>
        <v>45786</v>
      </c>
      <c r="P201" s="12">
        <f ca="1">IFERROR((O201+30)," ")</f>
        <v>45816</v>
      </c>
      <c r="Q201" s="2">
        <f ca="1">IF(O201=$U$1,N201,"0")*1.22</f>
        <v>12.756624999999998</v>
      </c>
    </row>
    <row r="202" spans="1:17" x14ac:dyDescent="0.25">
      <c r="A202" t="s">
        <v>11575</v>
      </c>
      <c r="B202" t="s">
        <v>11604</v>
      </c>
      <c r="C202">
        <v>16806</v>
      </c>
      <c r="D202">
        <v>11.95</v>
      </c>
      <c r="E202">
        <f>IFERROR(VLOOKUP(Table_ExternalData_15[[#This Row],[Id]],Rabati!B:C,2,0),0)</f>
        <v>25</v>
      </c>
      <c r="F202">
        <v>2</v>
      </c>
      <c r="G202" t="str">
        <f>VLOOKUP(Table_ExternalData_15[[#This Row],[Id]],'Blagovna izdelek'!A:C,3,0)</f>
        <v>White Shark</v>
      </c>
      <c r="H202">
        <f>Table_ExternalData_15[[#This Row],[Rabat]]*0.2</f>
        <v>5</v>
      </c>
      <c r="I202" s="2">
        <f>Table_ExternalData_15[[#This Row],[Price]]-(Table_ExternalData_15[[#This Row],[Price]]*Table_ExternalData_15[[#This Row],[BB rabat]])/100</f>
        <v>11.352499999999999</v>
      </c>
      <c r="J202" s="2">
        <f>Table_ExternalData_15[[#This Row],[BB cena]]*Table_ExternalData_15[[#Headers],[1,22]]</f>
        <v>13.85005</v>
      </c>
      <c r="K202" s="2">
        <f>Table_ExternalData_15[[#This Row],[Price]]*Table_ExternalData_15[[#Headers],[1,22]]</f>
        <v>14.578999999999999</v>
      </c>
      <c r="L202" s="7">
        <f>IF(G202="White Shark",E202*0.5,IF(G202="Sbox",E202*0.5,IF(G202="Tenda",E202*0.5,E202*0.2)))/100</f>
        <v>0.125</v>
      </c>
      <c r="M202" s="2">
        <f>Table_ExternalData_15[[#This Row],[Price]]-Table_ExternalData_15[[#This Row],[Price]]*Table_ExternalData_15[[#This Row],[extra popust]]</f>
        <v>10.456249999999999</v>
      </c>
      <c r="N202" s="2">
        <f>IF(M202&lt;I202,M202,I202)</f>
        <v>10.456249999999999</v>
      </c>
      <c r="O202" s="12">
        <f ca="1">IF(N202&lt;I202,$U$1," ")</f>
        <v>45786</v>
      </c>
      <c r="P202" s="12">
        <f ca="1">IFERROR((O202+30)," ")</f>
        <v>45816</v>
      </c>
      <c r="Q202" s="2">
        <f ca="1">IF(O202=$U$1,N202,"0")*1.22</f>
        <v>12.756624999999998</v>
      </c>
    </row>
    <row r="203" spans="1:17" x14ac:dyDescent="0.25">
      <c r="A203" t="s">
        <v>11576</v>
      </c>
      <c r="B203" t="s">
        <v>11605</v>
      </c>
      <c r="C203">
        <v>16807</v>
      </c>
      <c r="D203">
        <v>11.95</v>
      </c>
      <c r="E203">
        <f>IFERROR(VLOOKUP(Table_ExternalData_15[[#This Row],[Id]],Rabati!B:C,2,0),0)</f>
        <v>25</v>
      </c>
      <c r="F203">
        <v>0</v>
      </c>
      <c r="G203" t="str">
        <f>VLOOKUP(Table_ExternalData_15[[#This Row],[Id]],'Blagovna izdelek'!A:C,3,0)</f>
        <v>White Shark</v>
      </c>
      <c r="H203">
        <f>Table_ExternalData_15[[#This Row],[Rabat]]*0.2</f>
        <v>5</v>
      </c>
      <c r="I203" s="2">
        <f>Table_ExternalData_15[[#This Row],[Price]]-(Table_ExternalData_15[[#This Row],[Price]]*Table_ExternalData_15[[#This Row],[BB rabat]])/100</f>
        <v>11.352499999999999</v>
      </c>
      <c r="J203" s="2">
        <f>Table_ExternalData_15[[#This Row],[BB cena]]*Table_ExternalData_15[[#Headers],[1,22]]</f>
        <v>13.85005</v>
      </c>
      <c r="K203" s="2">
        <f>Table_ExternalData_15[[#This Row],[Price]]*Table_ExternalData_15[[#Headers],[1,22]]</f>
        <v>14.578999999999999</v>
      </c>
      <c r="L203" s="7">
        <f>IF(G203="White Shark",E203*0.5,IF(G203="Sbox",E203*0.5,IF(G203="Tenda",E203*0.5,E203*0.2)))/100</f>
        <v>0.125</v>
      </c>
      <c r="M203" s="2">
        <f>Table_ExternalData_15[[#This Row],[Price]]-Table_ExternalData_15[[#This Row],[Price]]*Table_ExternalData_15[[#This Row],[extra popust]]</f>
        <v>10.456249999999999</v>
      </c>
      <c r="N203" s="2">
        <f>IF(M203&lt;I203,M203,I203)</f>
        <v>10.456249999999999</v>
      </c>
      <c r="O203" s="12">
        <f ca="1">IF(N203&lt;I203,$U$1," ")</f>
        <v>45786</v>
      </c>
      <c r="P203" s="12">
        <f ca="1">IFERROR((O203+30)," ")</f>
        <v>45816</v>
      </c>
      <c r="Q203" s="2">
        <f ca="1">IF(O203=$U$1,N203,"0")*1.22</f>
        <v>12.756624999999998</v>
      </c>
    </row>
    <row r="204" spans="1:17" x14ac:dyDescent="0.25">
      <c r="A204" t="s">
        <v>11578</v>
      </c>
      <c r="B204" t="s">
        <v>11577</v>
      </c>
      <c r="C204">
        <v>16808</v>
      </c>
      <c r="D204">
        <v>172.1</v>
      </c>
      <c r="E204">
        <f>IFERROR(VLOOKUP(Table_ExternalData_15[[#This Row],[Id]],Rabati!B:C,2,0),0)</f>
        <v>5</v>
      </c>
      <c r="F204">
        <v>2</v>
      </c>
      <c r="G204" t="str">
        <f>VLOOKUP(Table_ExternalData_15[[#This Row],[Id]],'Blagovna izdelek'!A:C,3,0)</f>
        <v>White Shark</v>
      </c>
      <c r="H204">
        <f>Table_ExternalData_15[[#This Row],[Rabat]]*0.2</f>
        <v>1</v>
      </c>
      <c r="I204" s="2">
        <f>Table_ExternalData_15[[#This Row],[Price]]-(Table_ExternalData_15[[#This Row],[Price]]*Table_ExternalData_15[[#This Row],[BB rabat]])/100</f>
        <v>170.37899999999999</v>
      </c>
      <c r="J204" s="2">
        <f>Table_ExternalData_15[[#This Row],[BB cena]]*Table_ExternalData_15[[#Headers],[1,22]]</f>
        <v>207.86237999999997</v>
      </c>
      <c r="K204" s="2">
        <f>Table_ExternalData_15[[#This Row],[Price]]*Table_ExternalData_15[[#Headers],[1,22]]</f>
        <v>209.96199999999999</v>
      </c>
      <c r="L204" s="7">
        <f>IF(G204="White Shark",E204*0.5,IF(G204="Sbox",E204*0.5,IF(G204="Tenda",E204*0.5,E204*0.2)))/100</f>
        <v>2.5000000000000001E-2</v>
      </c>
      <c r="M204" s="2">
        <f>Table_ExternalData_15[[#This Row],[Price]]-Table_ExternalData_15[[#This Row],[Price]]*Table_ExternalData_15[[#This Row],[extra popust]]</f>
        <v>167.79749999999999</v>
      </c>
      <c r="N204" s="2">
        <f>IF(M204&lt;I204,M204,I204)</f>
        <v>167.79749999999999</v>
      </c>
      <c r="O204" s="12">
        <f ca="1">IF(N204&lt;I204,$U$1," ")</f>
        <v>45786</v>
      </c>
      <c r="P204" s="12">
        <f ca="1">IFERROR((O204+30)," ")</f>
        <v>45816</v>
      </c>
      <c r="Q204" s="2">
        <f ca="1">IF(O204=$U$1,N204,"0")*1.22</f>
        <v>204.71294999999998</v>
      </c>
    </row>
    <row r="205" spans="1:17" x14ac:dyDescent="0.25">
      <c r="A205" t="s">
        <v>11580</v>
      </c>
      <c r="B205" t="s">
        <v>11579</v>
      </c>
      <c r="C205">
        <v>16809</v>
      </c>
      <c r="D205">
        <v>79.95</v>
      </c>
      <c r="E205">
        <f>IFERROR(VLOOKUP(Table_ExternalData_15[[#This Row],[Id]],Rabati!B:C,2,0),0)</f>
        <v>5</v>
      </c>
      <c r="F205">
        <v>2</v>
      </c>
      <c r="G205" t="str">
        <f>VLOOKUP(Table_ExternalData_15[[#This Row],[Id]],'Blagovna izdelek'!A:C,3,0)</f>
        <v>White Shark</v>
      </c>
      <c r="H205">
        <f>Table_ExternalData_15[[#This Row],[Rabat]]*0.2</f>
        <v>1</v>
      </c>
      <c r="I205" s="2">
        <f>Table_ExternalData_15[[#This Row],[Price]]-(Table_ExternalData_15[[#This Row],[Price]]*Table_ExternalData_15[[#This Row],[BB rabat]])/100</f>
        <v>79.150500000000008</v>
      </c>
      <c r="J205" s="2">
        <f>Table_ExternalData_15[[#This Row],[BB cena]]*Table_ExternalData_15[[#Headers],[1,22]]</f>
        <v>96.563610000000011</v>
      </c>
      <c r="K205" s="2">
        <f>Table_ExternalData_15[[#This Row],[Price]]*Table_ExternalData_15[[#Headers],[1,22]]</f>
        <v>97.539000000000001</v>
      </c>
      <c r="L205" s="7">
        <f>IF(G205="White Shark",E205*0.5,IF(G205="Sbox",E205*0.5,IF(G205="Tenda",E205*0.5,E205*0.2)))/100</f>
        <v>2.5000000000000001E-2</v>
      </c>
      <c r="M205" s="2">
        <f>Table_ExternalData_15[[#This Row],[Price]]-Table_ExternalData_15[[#This Row],[Price]]*Table_ExternalData_15[[#This Row],[extra popust]]</f>
        <v>77.951250000000002</v>
      </c>
      <c r="N205" s="2">
        <f>IF(M205&lt;I205,M205,I205)</f>
        <v>77.951250000000002</v>
      </c>
      <c r="O205" s="12">
        <f ca="1">IF(N205&lt;I205,$U$1," ")</f>
        <v>45786</v>
      </c>
      <c r="P205" s="12">
        <f ca="1">IFERROR((O205+30)," ")</f>
        <v>45816</v>
      </c>
      <c r="Q205" s="2">
        <f ca="1">IF(O205=$U$1,N205,"0")*1.22</f>
        <v>95.100525000000005</v>
      </c>
    </row>
    <row r="206" spans="1:17" x14ac:dyDescent="0.25">
      <c r="A206" t="s">
        <v>11581</v>
      </c>
      <c r="B206" t="s">
        <v>11606</v>
      </c>
      <c r="C206">
        <v>16810</v>
      </c>
      <c r="D206">
        <v>112.5</v>
      </c>
      <c r="E206">
        <f>IFERROR(VLOOKUP(Table_ExternalData_15[[#This Row],[Id]],Rabati!B:C,2,0),0)</f>
        <v>5</v>
      </c>
      <c r="F206">
        <v>0</v>
      </c>
      <c r="G206" t="str">
        <f>VLOOKUP(Table_ExternalData_15[[#This Row],[Id]],'Blagovna izdelek'!A:C,3,0)</f>
        <v>White Shark</v>
      </c>
      <c r="H206">
        <f>Table_ExternalData_15[[#This Row],[Rabat]]*0.2</f>
        <v>1</v>
      </c>
      <c r="I206" s="2">
        <f>Table_ExternalData_15[[#This Row],[Price]]-(Table_ExternalData_15[[#This Row],[Price]]*Table_ExternalData_15[[#This Row],[BB rabat]])/100</f>
        <v>111.375</v>
      </c>
      <c r="J206" s="2">
        <f>Table_ExternalData_15[[#This Row],[BB cena]]*Table_ExternalData_15[[#Headers],[1,22]]</f>
        <v>135.8775</v>
      </c>
      <c r="K206" s="2">
        <f>Table_ExternalData_15[[#This Row],[Price]]*Table_ExternalData_15[[#Headers],[1,22]]</f>
        <v>137.25</v>
      </c>
      <c r="L206" s="7">
        <f>IF(G206="White Shark",E206*0.5,IF(G206="Sbox",E206*0.5,IF(G206="Tenda",E206*0.5,E206*0.2)))/100</f>
        <v>2.5000000000000001E-2</v>
      </c>
      <c r="M206" s="2">
        <f>Table_ExternalData_15[[#This Row],[Price]]-Table_ExternalData_15[[#This Row],[Price]]*Table_ExternalData_15[[#This Row],[extra popust]]</f>
        <v>109.6875</v>
      </c>
      <c r="N206" s="2">
        <f>IF(M206&lt;I206,M206,I206)</f>
        <v>109.6875</v>
      </c>
      <c r="O206" s="12">
        <f ca="1">IF(N206&lt;I206,$U$1," ")</f>
        <v>45786</v>
      </c>
      <c r="P206" s="12">
        <f ca="1">IFERROR((O206+30)," ")</f>
        <v>45816</v>
      </c>
      <c r="Q206" s="2">
        <f ca="1">IF(O206=$U$1,N206,"0")*1.22</f>
        <v>133.81874999999999</v>
      </c>
    </row>
    <row r="207" spans="1:17" x14ac:dyDescent="0.25">
      <c r="A207" t="s">
        <v>11583</v>
      </c>
      <c r="B207" t="s">
        <v>11582</v>
      </c>
      <c r="C207">
        <v>16811</v>
      </c>
      <c r="D207">
        <v>19.95</v>
      </c>
      <c r="E207">
        <f>IFERROR(VLOOKUP(Table_ExternalData_15[[#This Row],[Id]],Rabati!B:C,2,0),0)</f>
        <v>25</v>
      </c>
      <c r="F207">
        <v>0</v>
      </c>
      <c r="G207" t="str">
        <f>VLOOKUP(Table_ExternalData_15[[#This Row],[Id]],'Blagovna izdelek'!A:C,3,0)</f>
        <v>White Shark</v>
      </c>
      <c r="H207">
        <f>Table_ExternalData_15[[#This Row],[Rabat]]*0.2</f>
        <v>5</v>
      </c>
      <c r="I207" s="2">
        <f>Table_ExternalData_15[[#This Row],[Price]]-(Table_ExternalData_15[[#This Row],[Price]]*Table_ExternalData_15[[#This Row],[BB rabat]])/100</f>
        <v>18.952500000000001</v>
      </c>
      <c r="J207" s="2">
        <f>Table_ExternalData_15[[#This Row],[BB cena]]*Table_ExternalData_15[[#Headers],[1,22]]</f>
        <v>23.122050000000002</v>
      </c>
      <c r="K207" s="2">
        <f>Table_ExternalData_15[[#This Row],[Price]]*Table_ExternalData_15[[#Headers],[1,22]]</f>
        <v>24.338999999999999</v>
      </c>
      <c r="L207" s="7">
        <f>IF(G207="White Shark",E207*0.5,IF(G207="Sbox",E207*0.5,IF(G207="Tenda",E207*0.5,E207*0.2)))/100</f>
        <v>0.125</v>
      </c>
      <c r="M207" s="2">
        <f>Table_ExternalData_15[[#This Row],[Price]]-Table_ExternalData_15[[#This Row],[Price]]*Table_ExternalData_15[[#This Row],[extra popust]]</f>
        <v>17.456250000000001</v>
      </c>
      <c r="N207" s="2">
        <f>IF(M207&lt;I207,M207,I207)</f>
        <v>17.456250000000001</v>
      </c>
      <c r="O207" s="12">
        <f ca="1">IF(N207&lt;I207,$U$1," ")</f>
        <v>45786</v>
      </c>
      <c r="P207" s="12">
        <f ca="1">IFERROR((O207+30)," ")</f>
        <v>45816</v>
      </c>
      <c r="Q207" s="2">
        <f ca="1">IF(O207=$U$1,N207,"0")*1.22</f>
        <v>21.296624999999999</v>
      </c>
    </row>
    <row r="208" spans="1:17" x14ac:dyDescent="0.25">
      <c r="A208" t="s">
        <v>11585</v>
      </c>
      <c r="B208" t="s">
        <v>11584</v>
      </c>
      <c r="C208">
        <v>16812</v>
      </c>
      <c r="D208">
        <v>3.26</v>
      </c>
      <c r="E208">
        <f>IFERROR(VLOOKUP(Table_ExternalData_15[[#This Row],[Id]],Rabati!B:C,2,0),0)</f>
        <v>20</v>
      </c>
      <c r="F208">
        <v>0</v>
      </c>
      <c r="G208" t="str">
        <f>VLOOKUP(Table_ExternalData_15[[#This Row],[Id]],'Blagovna izdelek'!A:C,3,0)</f>
        <v>White Shark</v>
      </c>
      <c r="H208">
        <f>Table_ExternalData_15[[#This Row],[Rabat]]*0.2</f>
        <v>4</v>
      </c>
      <c r="I208" s="2">
        <f>Table_ExternalData_15[[#This Row],[Price]]-(Table_ExternalData_15[[#This Row],[Price]]*Table_ExternalData_15[[#This Row],[BB rabat]])/100</f>
        <v>3.1295999999999999</v>
      </c>
      <c r="J208" s="2">
        <f>Table_ExternalData_15[[#This Row],[BB cena]]*Table_ExternalData_15[[#Headers],[1,22]]</f>
        <v>3.8181119999999997</v>
      </c>
      <c r="K208" s="2">
        <f>Table_ExternalData_15[[#This Row],[Price]]*Table_ExternalData_15[[#Headers],[1,22]]</f>
        <v>3.9771999999999998</v>
      </c>
      <c r="L208" s="7">
        <f>IF(G208="White Shark",E208*0.5,IF(G208="Sbox",E208*0.5,IF(G208="Tenda",E208*0.5,E208*0.2)))/100</f>
        <v>0.1</v>
      </c>
      <c r="M208" s="2">
        <f>Table_ExternalData_15[[#This Row],[Price]]-Table_ExternalData_15[[#This Row],[Price]]*Table_ExternalData_15[[#This Row],[extra popust]]</f>
        <v>2.9339999999999997</v>
      </c>
      <c r="N208" s="2">
        <f>IF(M208&lt;I208,M208,I208)</f>
        <v>2.9339999999999997</v>
      </c>
      <c r="O208" s="12">
        <f ca="1">IF(N208&lt;I208,$U$1," ")</f>
        <v>45786</v>
      </c>
      <c r="P208" s="12">
        <f ca="1">IFERROR((O208+30)," ")</f>
        <v>45816</v>
      </c>
      <c r="Q208" s="2">
        <f ca="1">IF(O208=$U$1,N208,"0")*1.22</f>
        <v>3.5794799999999998</v>
      </c>
    </row>
    <row r="209" spans="1:17" x14ac:dyDescent="0.25">
      <c r="A209" t="s">
        <v>11587</v>
      </c>
      <c r="B209" t="s">
        <v>11586</v>
      </c>
      <c r="C209">
        <v>16813</v>
      </c>
      <c r="D209">
        <v>4.25</v>
      </c>
      <c r="E209">
        <f>IFERROR(VLOOKUP(Table_ExternalData_15[[#This Row],[Id]],Rabati!B:C,2,0),0)</f>
        <v>20</v>
      </c>
      <c r="F209">
        <v>0</v>
      </c>
      <c r="G209" t="str">
        <f>VLOOKUP(Table_ExternalData_15[[#This Row],[Id]],'Blagovna izdelek'!A:C,3,0)</f>
        <v>White Shark</v>
      </c>
      <c r="H209">
        <f>Table_ExternalData_15[[#This Row],[Rabat]]*0.2</f>
        <v>4</v>
      </c>
      <c r="I209" s="2">
        <f>Table_ExternalData_15[[#This Row],[Price]]-(Table_ExternalData_15[[#This Row],[Price]]*Table_ExternalData_15[[#This Row],[BB rabat]])/100</f>
        <v>4.08</v>
      </c>
      <c r="J209" s="2">
        <f>Table_ExternalData_15[[#This Row],[BB cena]]*Table_ExternalData_15[[#Headers],[1,22]]</f>
        <v>4.9775999999999998</v>
      </c>
      <c r="K209" s="2">
        <f>Table_ExternalData_15[[#This Row],[Price]]*Table_ExternalData_15[[#Headers],[1,22]]</f>
        <v>5.1849999999999996</v>
      </c>
      <c r="L209" s="7">
        <f>IF(G209="White Shark",E209*0.5,IF(G209="Sbox",E209*0.5,IF(G209="Tenda",E209*0.5,E209*0.2)))/100</f>
        <v>0.1</v>
      </c>
      <c r="M209" s="2">
        <f>Table_ExternalData_15[[#This Row],[Price]]-Table_ExternalData_15[[#This Row],[Price]]*Table_ExternalData_15[[#This Row],[extra popust]]</f>
        <v>3.8250000000000002</v>
      </c>
      <c r="N209" s="2">
        <f>IF(M209&lt;I209,M209,I209)</f>
        <v>3.8250000000000002</v>
      </c>
      <c r="O209" s="12">
        <f ca="1">IF(N209&lt;I209,$U$1," ")</f>
        <v>45786</v>
      </c>
      <c r="P209" s="12">
        <f ca="1">IFERROR((O209+30)," ")</f>
        <v>45816</v>
      </c>
      <c r="Q209" s="2">
        <f ca="1">IF(O209=$U$1,N209,"0")*1.22</f>
        <v>4.6665000000000001</v>
      </c>
    </row>
    <row r="210" spans="1:17" x14ac:dyDescent="0.25">
      <c r="A210" t="s">
        <v>11589</v>
      </c>
      <c r="B210" t="s">
        <v>11588</v>
      </c>
      <c r="C210">
        <v>16814</v>
      </c>
      <c r="D210">
        <v>29.95</v>
      </c>
      <c r="E210">
        <f>IFERROR(VLOOKUP(Table_ExternalData_15[[#This Row],[Id]],Rabati!B:C,2,0),0)</f>
        <v>25</v>
      </c>
      <c r="F210">
        <v>0</v>
      </c>
      <c r="G210" t="str">
        <f>VLOOKUP(Table_ExternalData_15[[#This Row],[Id]],'Blagovna izdelek'!A:C,3,0)</f>
        <v>White Shark</v>
      </c>
      <c r="H210">
        <f>Table_ExternalData_15[[#This Row],[Rabat]]*0.2</f>
        <v>5</v>
      </c>
      <c r="I210" s="2">
        <f>Table_ExternalData_15[[#This Row],[Price]]-(Table_ExternalData_15[[#This Row],[Price]]*Table_ExternalData_15[[#This Row],[BB rabat]])/100</f>
        <v>28.452500000000001</v>
      </c>
      <c r="J210" s="2">
        <f>Table_ExternalData_15[[#This Row],[BB cena]]*Table_ExternalData_15[[#Headers],[1,22]]</f>
        <v>34.712049999999998</v>
      </c>
      <c r="K210" s="2">
        <f>Table_ExternalData_15[[#This Row],[Price]]*Table_ExternalData_15[[#Headers],[1,22]]</f>
        <v>36.539000000000001</v>
      </c>
      <c r="L210" s="7">
        <f>IF(G210="White Shark",E210*0.5,IF(G210="Sbox",E210*0.5,IF(G210="Tenda",E210*0.5,E210*0.2)))/100</f>
        <v>0.125</v>
      </c>
      <c r="M210" s="2">
        <f>Table_ExternalData_15[[#This Row],[Price]]-Table_ExternalData_15[[#This Row],[Price]]*Table_ExternalData_15[[#This Row],[extra popust]]</f>
        <v>26.206250000000001</v>
      </c>
      <c r="N210" s="2">
        <f>IF(M210&lt;I210,M210,I210)</f>
        <v>26.206250000000001</v>
      </c>
      <c r="O210" s="12">
        <f ca="1">IF(N210&lt;I210,$U$1," ")</f>
        <v>45786</v>
      </c>
      <c r="P210" s="12">
        <f ca="1">IFERROR((O210+30)," ")</f>
        <v>45816</v>
      </c>
      <c r="Q210" s="2">
        <f ca="1">IF(O210=$U$1,N210,"0")*1.22</f>
        <v>31.971625</v>
      </c>
    </row>
    <row r="211" spans="1:17" x14ac:dyDescent="0.25">
      <c r="A211" t="s">
        <v>11591</v>
      </c>
      <c r="B211" t="s">
        <v>11590</v>
      </c>
      <c r="C211">
        <v>16815</v>
      </c>
      <c r="D211">
        <v>27.95</v>
      </c>
      <c r="E211">
        <f>IFERROR(VLOOKUP(Table_ExternalData_15[[#This Row],[Id]],Rabati!B:C,2,0),0)</f>
        <v>25</v>
      </c>
      <c r="F211">
        <v>1</v>
      </c>
      <c r="G211" t="str">
        <f>VLOOKUP(Table_ExternalData_15[[#This Row],[Id]],'Blagovna izdelek'!A:C,3,0)</f>
        <v>White Shark</v>
      </c>
      <c r="H211">
        <f>Table_ExternalData_15[[#This Row],[Rabat]]*0.2</f>
        <v>5</v>
      </c>
      <c r="I211" s="2">
        <f>Table_ExternalData_15[[#This Row],[Price]]-(Table_ExternalData_15[[#This Row],[Price]]*Table_ExternalData_15[[#This Row],[BB rabat]])/100</f>
        <v>26.552499999999998</v>
      </c>
      <c r="J211" s="2">
        <f>Table_ExternalData_15[[#This Row],[BB cena]]*Table_ExternalData_15[[#Headers],[1,22]]</f>
        <v>32.39405</v>
      </c>
      <c r="K211" s="2">
        <f>Table_ExternalData_15[[#This Row],[Price]]*Table_ExternalData_15[[#Headers],[1,22]]</f>
        <v>34.098999999999997</v>
      </c>
      <c r="L211" s="7">
        <f>IF(G211="White Shark",E211*0.5,IF(G211="Sbox",E211*0.5,IF(G211="Tenda",E211*0.5,E211*0.2)))/100</f>
        <v>0.125</v>
      </c>
      <c r="M211" s="2">
        <f>Table_ExternalData_15[[#This Row],[Price]]-Table_ExternalData_15[[#This Row],[Price]]*Table_ExternalData_15[[#This Row],[extra popust]]</f>
        <v>24.456250000000001</v>
      </c>
      <c r="N211" s="2">
        <f>IF(M211&lt;I211,M211,I211)</f>
        <v>24.456250000000001</v>
      </c>
      <c r="O211" s="12">
        <f ca="1">IF(N211&lt;I211,$U$1," ")</f>
        <v>45786</v>
      </c>
      <c r="P211" s="12">
        <f ca="1">IFERROR((O211+30)," ")</f>
        <v>45816</v>
      </c>
      <c r="Q211" s="2">
        <f ca="1">IF(O211=$U$1,N211,"0")*1.22</f>
        <v>29.836625000000002</v>
      </c>
    </row>
    <row r="212" spans="1:17" x14ac:dyDescent="0.25">
      <c r="A212" t="s">
        <v>11593</v>
      </c>
      <c r="B212" t="s">
        <v>11592</v>
      </c>
      <c r="C212">
        <v>16816</v>
      </c>
      <c r="D212">
        <v>27.95</v>
      </c>
      <c r="E212">
        <f>IFERROR(VLOOKUP(Table_ExternalData_15[[#This Row],[Id]],Rabati!B:C,2,0),0)</f>
        <v>25</v>
      </c>
      <c r="F212">
        <v>4</v>
      </c>
      <c r="G212" t="str">
        <f>VLOOKUP(Table_ExternalData_15[[#This Row],[Id]],'Blagovna izdelek'!A:C,3,0)</f>
        <v>White Shark</v>
      </c>
      <c r="H212">
        <f>Table_ExternalData_15[[#This Row],[Rabat]]*0.2</f>
        <v>5</v>
      </c>
      <c r="I212" s="2">
        <f>Table_ExternalData_15[[#This Row],[Price]]-(Table_ExternalData_15[[#This Row],[Price]]*Table_ExternalData_15[[#This Row],[BB rabat]])/100</f>
        <v>26.552499999999998</v>
      </c>
      <c r="J212" s="2">
        <f>Table_ExternalData_15[[#This Row],[BB cena]]*Table_ExternalData_15[[#Headers],[1,22]]</f>
        <v>32.39405</v>
      </c>
      <c r="K212" s="2">
        <f>Table_ExternalData_15[[#This Row],[Price]]*Table_ExternalData_15[[#Headers],[1,22]]</f>
        <v>34.098999999999997</v>
      </c>
      <c r="L212" s="7">
        <f>IF(G212="White Shark",E212*0.5,IF(G212="Sbox",E212*0.5,IF(G212="Tenda",E212*0.5,E212*0.2)))/100</f>
        <v>0.125</v>
      </c>
      <c r="M212" s="2">
        <f>Table_ExternalData_15[[#This Row],[Price]]-Table_ExternalData_15[[#This Row],[Price]]*Table_ExternalData_15[[#This Row],[extra popust]]</f>
        <v>24.456250000000001</v>
      </c>
      <c r="N212" s="2">
        <f>IF(M212&lt;I212,M212,I212)</f>
        <v>24.456250000000001</v>
      </c>
      <c r="O212" s="12">
        <f ca="1">IF(N212&lt;I212,$U$1," ")</f>
        <v>45786</v>
      </c>
      <c r="P212" s="12">
        <f ca="1">IFERROR((O212+30)," ")</f>
        <v>45816</v>
      </c>
      <c r="Q212" s="2">
        <f ca="1">IF(O212=$U$1,N212,"0")*1.22</f>
        <v>29.836625000000002</v>
      </c>
    </row>
    <row r="213" spans="1:17" x14ac:dyDescent="0.25">
      <c r="A213" t="s">
        <v>11595</v>
      </c>
      <c r="B213" t="s">
        <v>11594</v>
      </c>
      <c r="C213">
        <v>16817</v>
      </c>
      <c r="D213">
        <v>27.95</v>
      </c>
      <c r="E213">
        <f>IFERROR(VLOOKUP(Table_ExternalData_15[[#This Row],[Id]],Rabati!B:C,2,0),0)</f>
        <v>25</v>
      </c>
      <c r="F213">
        <v>2</v>
      </c>
      <c r="G213" t="str">
        <f>VLOOKUP(Table_ExternalData_15[[#This Row],[Id]],'Blagovna izdelek'!A:C,3,0)</f>
        <v>White Shark</v>
      </c>
      <c r="H213">
        <f>Table_ExternalData_15[[#This Row],[Rabat]]*0.2</f>
        <v>5</v>
      </c>
      <c r="I213" s="2">
        <f>Table_ExternalData_15[[#This Row],[Price]]-(Table_ExternalData_15[[#This Row],[Price]]*Table_ExternalData_15[[#This Row],[BB rabat]])/100</f>
        <v>26.552499999999998</v>
      </c>
      <c r="J213" s="2">
        <f>Table_ExternalData_15[[#This Row],[BB cena]]*Table_ExternalData_15[[#Headers],[1,22]]</f>
        <v>32.39405</v>
      </c>
      <c r="K213" s="2">
        <f>Table_ExternalData_15[[#This Row],[Price]]*Table_ExternalData_15[[#Headers],[1,22]]</f>
        <v>34.098999999999997</v>
      </c>
      <c r="L213" s="7">
        <f>IF(G213="White Shark",E213*0.5,IF(G213="Sbox",E213*0.5,IF(G213="Tenda",E213*0.5,E213*0.2)))/100</f>
        <v>0.125</v>
      </c>
      <c r="M213" s="2">
        <f>Table_ExternalData_15[[#This Row],[Price]]-Table_ExternalData_15[[#This Row],[Price]]*Table_ExternalData_15[[#This Row],[extra popust]]</f>
        <v>24.456250000000001</v>
      </c>
      <c r="N213" s="2">
        <f>IF(M213&lt;I213,M213,I213)</f>
        <v>24.456250000000001</v>
      </c>
      <c r="O213" s="12">
        <f ca="1">IF(N213&lt;I213,$U$1," ")</f>
        <v>45786</v>
      </c>
      <c r="P213" s="12">
        <f ca="1">IFERROR((O213+30)," ")</f>
        <v>45816</v>
      </c>
      <c r="Q213" s="2">
        <f ca="1">IF(O213=$U$1,N213,"0")*1.22</f>
        <v>29.836625000000002</v>
      </c>
    </row>
    <row r="214" spans="1:17" x14ac:dyDescent="0.25">
      <c r="A214" t="s">
        <v>11596</v>
      </c>
      <c r="B214" t="s">
        <v>11607</v>
      </c>
      <c r="C214">
        <v>16818</v>
      </c>
      <c r="D214">
        <v>55.95</v>
      </c>
      <c r="E214">
        <f>IFERROR(VLOOKUP(Table_ExternalData_15[[#This Row],[Id]],Rabati!B:C,2,0),0)</f>
        <v>25</v>
      </c>
      <c r="F214">
        <v>0</v>
      </c>
      <c r="G214" t="str">
        <f>VLOOKUP(Table_ExternalData_15[[#This Row],[Id]],'Blagovna izdelek'!A:C,3,0)</f>
        <v>White Shark</v>
      </c>
      <c r="H214">
        <f>Table_ExternalData_15[[#This Row],[Rabat]]*0.2</f>
        <v>5</v>
      </c>
      <c r="I214" s="2">
        <f>Table_ExternalData_15[[#This Row],[Price]]-(Table_ExternalData_15[[#This Row],[Price]]*Table_ExternalData_15[[#This Row],[BB rabat]])/100</f>
        <v>53.152500000000003</v>
      </c>
      <c r="J214" s="2">
        <f>Table_ExternalData_15[[#This Row],[BB cena]]*Table_ExternalData_15[[#Headers],[1,22]]</f>
        <v>64.846050000000005</v>
      </c>
      <c r="K214" s="2">
        <f>Table_ExternalData_15[[#This Row],[Price]]*Table_ExternalData_15[[#Headers],[1,22]]</f>
        <v>68.259</v>
      </c>
      <c r="L214" s="7">
        <f>IF(G214="White Shark",E214*0.5,IF(G214="Sbox",E214*0.5,IF(G214="Tenda",E214*0.5,E214*0.2)))/100</f>
        <v>0.125</v>
      </c>
      <c r="M214" s="2">
        <f>Table_ExternalData_15[[#This Row],[Price]]-Table_ExternalData_15[[#This Row],[Price]]*Table_ExternalData_15[[#This Row],[extra popust]]</f>
        <v>48.956250000000004</v>
      </c>
      <c r="N214" s="2">
        <f>IF(M214&lt;I214,M214,I214)</f>
        <v>48.956250000000004</v>
      </c>
      <c r="O214" s="12">
        <f ca="1">IF(N214&lt;I214,$U$1," ")</f>
        <v>45786</v>
      </c>
      <c r="P214" s="12">
        <f ca="1">IFERROR((O214+30)," ")</f>
        <v>45816</v>
      </c>
      <c r="Q214" s="2">
        <f ca="1">IF(O214=$U$1,N214,"0")*1.22</f>
        <v>59.726625000000006</v>
      </c>
    </row>
    <row r="215" spans="1:17" x14ac:dyDescent="0.25">
      <c r="A215" t="s">
        <v>11597</v>
      </c>
      <c r="B215" t="s">
        <v>11792</v>
      </c>
      <c r="C215">
        <v>16819</v>
      </c>
      <c r="D215">
        <v>39.950000000000003</v>
      </c>
      <c r="E215">
        <f>IFERROR(VLOOKUP(Table_ExternalData_15[[#This Row],[Id]],Rabati!B:C,2,0),0)</f>
        <v>25</v>
      </c>
      <c r="F215">
        <v>3</v>
      </c>
      <c r="G215" t="str">
        <f>VLOOKUP(Table_ExternalData_15[[#This Row],[Id]],'Blagovna izdelek'!A:C,3,0)</f>
        <v>White Shark</v>
      </c>
      <c r="H215">
        <f>Table_ExternalData_15[[#This Row],[Rabat]]*0.2</f>
        <v>5</v>
      </c>
      <c r="I215" s="2">
        <f>Table_ExternalData_15[[#This Row],[Price]]-(Table_ExternalData_15[[#This Row],[Price]]*Table_ExternalData_15[[#This Row],[BB rabat]])/100</f>
        <v>37.952500000000001</v>
      </c>
      <c r="J215" s="2">
        <f>Table_ExternalData_15[[#This Row],[BB cena]]*Table_ExternalData_15[[#Headers],[1,22]]</f>
        <v>46.302050000000001</v>
      </c>
      <c r="K215" s="2">
        <f>Table_ExternalData_15[[#This Row],[Price]]*Table_ExternalData_15[[#Headers],[1,22]]</f>
        <v>48.739000000000004</v>
      </c>
      <c r="L215" s="7">
        <f>IF(G215="White Shark",E215*0.5,IF(G215="Sbox",E215*0.5,IF(G215="Tenda",E215*0.5,E215*0.2)))/100</f>
        <v>0.125</v>
      </c>
      <c r="M215" s="2">
        <f>Table_ExternalData_15[[#This Row],[Price]]-Table_ExternalData_15[[#This Row],[Price]]*Table_ExternalData_15[[#This Row],[extra popust]]</f>
        <v>34.956250000000004</v>
      </c>
      <c r="N215" s="2">
        <f>IF(M215&lt;I215,M215,I215)</f>
        <v>34.956250000000004</v>
      </c>
      <c r="O215" s="12">
        <f ca="1">IF(N215&lt;I215,$U$1," ")</f>
        <v>45786</v>
      </c>
      <c r="P215" s="12">
        <f ca="1">IFERROR((O215+30)," ")</f>
        <v>45816</v>
      </c>
      <c r="Q215" s="2">
        <f ca="1">IF(O215=$U$1,N215,"0")*1.22</f>
        <v>42.646625000000007</v>
      </c>
    </row>
    <row r="216" spans="1:17" x14ac:dyDescent="0.25">
      <c r="A216" t="s">
        <v>11599</v>
      </c>
      <c r="B216" t="s">
        <v>11598</v>
      </c>
      <c r="C216">
        <v>16820</v>
      </c>
      <c r="D216">
        <v>29.95</v>
      </c>
      <c r="E216">
        <f>IFERROR(VLOOKUP(Table_ExternalData_15[[#This Row],[Id]],Rabati!B:C,2,0),0)</f>
        <v>25</v>
      </c>
      <c r="F216">
        <v>4</v>
      </c>
      <c r="G216" t="str">
        <f>VLOOKUP(Table_ExternalData_15[[#This Row],[Id]],'Blagovna izdelek'!A:C,3,0)</f>
        <v>White Shark</v>
      </c>
      <c r="H216">
        <f>Table_ExternalData_15[[#This Row],[Rabat]]*0.2</f>
        <v>5</v>
      </c>
      <c r="I216" s="2">
        <f>Table_ExternalData_15[[#This Row],[Price]]-(Table_ExternalData_15[[#This Row],[Price]]*Table_ExternalData_15[[#This Row],[BB rabat]])/100</f>
        <v>28.452500000000001</v>
      </c>
      <c r="J216" s="2">
        <f>Table_ExternalData_15[[#This Row],[BB cena]]*Table_ExternalData_15[[#Headers],[1,22]]</f>
        <v>34.712049999999998</v>
      </c>
      <c r="K216" s="2">
        <f>Table_ExternalData_15[[#This Row],[Price]]*Table_ExternalData_15[[#Headers],[1,22]]</f>
        <v>36.539000000000001</v>
      </c>
      <c r="L216" s="7">
        <f>IF(G216="White Shark",E216*0.5,IF(G216="Sbox",E216*0.5,IF(G216="Tenda",E216*0.5,E216*0.2)))/100</f>
        <v>0.125</v>
      </c>
      <c r="M216" s="2">
        <f>Table_ExternalData_15[[#This Row],[Price]]-Table_ExternalData_15[[#This Row],[Price]]*Table_ExternalData_15[[#This Row],[extra popust]]</f>
        <v>26.206250000000001</v>
      </c>
      <c r="N216" s="2">
        <f>IF(M216&lt;I216,M216,I216)</f>
        <v>26.206250000000001</v>
      </c>
      <c r="O216" s="12">
        <f ca="1">IF(N216&lt;I216,$U$1," ")</f>
        <v>45786</v>
      </c>
      <c r="P216" s="12">
        <f ca="1">IFERROR((O216+30)," ")</f>
        <v>45816</v>
      </c>
      <c r="Q216" s="2">
        <f ca="1">IF(O216=$U$1,N216,"0")*1.22</f>
        <v>31.971625</v>
      </c>
    </row>
    <row r="217" spans="1:17" x14ac:dyDescent="0.25">
      <c r="A217" t="s">
        <v>11601</v>
      </c>
      <c r="B217" t="s">
        <v>11600</v>
      </c>
      <c r="C217">
        <v>16821</v>
      </c>
      <c r="D217">
        <v>29.95</v>
      </c>
      <c r="E217">
        <f>IFERROR(VLOOKUP(Table_ExternalData_15[[#This Row],[Id]],Rabati!B:C,2,0),0)</f>
        <v>25</v>
      </c>
      <c r="F217">
        <v>4</v>
      </c>
      <c r="G217" t="str">
        <f>VLOOKUP(Table_ExternalData_15[[#This Row],[Id]],'Blagovna izdelek'!A:C,3,0)</f>
        <v>White Shark</v>
      </c>
      <c r="H217">
        <f>Table_ExternalData_15[[#This Row],[Rabat]]*0.2</f>
        <v>5</v>
      </c>
      <c r="I217" s="2">
        <f>Table_ExternalData_15[[#This Row],[Price]]-(Table_ExternalData_15[[#This Row],[Price]]*Table_ExternalData_15[[#This Row],[BB rabat]])/100</f>
        <v>28.452500000000001</v>
      </c>
      <c r="J217" s="2">
        <f>Table_ExternalData_15[[#This Row],[BB cena]]*Table_ExternalData_15[[#Headers],[1,22]]</f>
        <v>34.712049999999998</v>
      </c>
      <c r="K217" s="2">
        <f>Table_ExternalData_15[[#This Row],[Price]]*Table_ExternalData_15[[#Headers],[1,22]]</f>
        <v>36.539000000000001</v>
      </c>
      <c r="L217" s="7">
        <f>IF(G217="White Shark",E217*0.5,IF(G217="Sbox",E217*0.5,IF(G217="Tenda",E217*0.5,E217*0.2)))/100</f>
        <v>0.125</v>
      </c>
      <c r="M217" s="2">
        <f>Table_ExternalData_15[[#This Row],[Price]]-Table_ExternalData_15[[#This Row],[Price]]*Table_ExternalData_15[[#This Row],[extra popust]]</f>
        <v>26.206250000000001</v>
      </c>
      <c r="N217" s="2">
        <f>IF(M217&lt;I217,M217,I217)</f>
        <v>26.206250000000001</v>
      </c>
      <c r="O217" s="12">
        <f ca="1">IF(N217&lt;I217,$U$1," ")</f>
        <v>45786</v>
      </c>
      <c r="P217" s="12">
        <f ca="1">IFERROR((O217+30)," ")</f>
        <v>45816</v>
      </c>
      <c r="Q217" s="2">
        <f ca="1">IF(O217=$U$1,N217,"0")*1.22</f>
        <v>31.971625</v>
      </c>
    </row>
    <row r="218" spans="1:17" x14ac:dyDescent="0.25">
      <c r="A218" t="s">
        <v>11602</v>
      </c>
      <c r="B218" t="s">
        <v>11735</v>
      </c>
      <c r="C218">
        <v>16822</v>
      </c>
      <c r="D218">
        <v>4.99</v>
      </c>
      <c r="E218">
        <f>IFERROR(VLOOKUP(Table_ExternalData_15[[#This Row],[Id]],Rabati!B:C,2,0),0)</f>
        <v>25</v>
      </c>
      <c r="F218">
        <v>10</v>
      </c>
      <c r="G218" t="str">
        <f>VLOOKUP(Table_ExternalData_15[[#This Row],[Id]],'Blagovna izdelek'!A:C,3,0)</f>
        <v>White Shark</v>
      </c>
      <c r="H218">
        <f>Table_ExternalData_15[[#This Row],[Rabat]]*0.2</f>
        <v>5</v>
      </c>
      <c r="I218" s="2">
        <f>Table_ExternalData_15[[#This Row],[Price]]-(Table_ExternalData_15[[#This Row],[Price]]*Table_ExternalData_15[[#This Row],[BB rabat]])/100</f>
        <v>4.7404999999999999</v>
      </c>
      <c r="J218" s="2">
        <f>Table_ExternalData_15[[#This Row],[BB cena]]*Table_ExternalData_15[[#Headers],[1,22]]</f>
        <v>5.7834099999999999</v>
      </c>
      <c r="K218" s="2">
        <f>Table_ExternalData_15[[#This Row],[Price]]*Table_ExternalData_15[[#Headers],[1,22]]</f>
        <v>6.0878000000000005</v>
      </c>
      <c r="L218" s="7">
        <f>IF(G218="White Shark",E218*0.5,IF(G218="Sbox",E218*0.5,IF(G218="Tenda",E218*0.5,E218*0.2)))/100</f>
        <v>0.125</v>
      </c>
      <c r="M218" s="2">
        <f>Table_ExternalData_15[[#This Row],[Price]]-Table_ExternalData_15[[#This Row],[Price]]*Table_ExternalData_15[[#This Row],[extra popust]]</f>
        <v>4.36625</v>
      </c>
      <c r="N218" s="2">
        <f>IF(M218&lt;I218,M218,I218)</f>
        <v>4.36625</v>
      </c>
      <c r="O218" s="12">
        <f ca="1">IF(N218&lt;I218,$U$1," ")</f>
        <v>45786</v>
      </c>
      <c r="P218" s="12">
        <f ca="1">IFERROR((O218+30)," ")</f>
        <v>45816</v>
      </c>
      <c r="Q218" s="2">
        <f ca="1">IF(O218=$U$1,N218,"0")*1.22</f>
        <v>5.3268249999999995</v>
      </c>
    </row>
    <row r="219" spans="1:17" x14ac:dyDescent="0.25">
      <c r="A219" t="s">
        <v>11609</v>
      </c>
      <c r="B219" t="s">
        <v>11608</v>
      </c>
      <c r="C219">
        <v>16823</v>
      </c>
      <c r="D219">
        <v>26.9</v>
      </c>
      <c r="E219">
        <f>IFERROR(VLOOKUP(Table_ExternalData_15[[#This Row],[Id]],Rabati!B:C,2,0),0)</f>
        <v>25</v>
      </c>
      <c r="F219">
        <v>3</v>
      </c>
      <c r="G219" t="str">
        <f>VLOOKUP(Table_ExternalData_15[[#This Row],[Id]],'Blagovna izdelek'!A:C,3,0)</f>
        <v>White Shark</v>
      </c>
      <c r="H219">
        <f>Table_ExternalData_15[[#This Row],[Rabat]]*0.2</f>
        <v>5</v>
      </c>
      <c r="I219" s="2">
        <f>Table_ExternalData_15[[#This Row],[Price]]-(Table_ExternalData_15[[#This Row],[Price]]*Table_ExternalData_15[[#This Row],[BB rabat]])/100</f>
        <v>25.555</v>
      </c>
      <c r="J219" s="2">
        <f>Table_ExternalData_15[[#This Row],[BB cena]]*Table_ExternalData_15[[#Headers],[1,22]]</f>
        <v>31.177099999999999</v>
      </c>
      <c r="K219" s="2">
        <f>Table_ExternalData_15[[#This Row],[Price]]*Table_ExternalData_15[[#Headers],[1,22]]</f>
        <v>32.817999999999998</v>
      </c>
      <c r="L219" s="7">
        <f>IF(G219="White Shark",E219*0.5,IF(G219="Sbox",E219*0.5,IF(G219="Tenda",E219*0.5,E219*0.2)))/100</f>
        <v>0.125</v>
      </c>
      <c r="M219" s="2">
        <f>Table_ExternalData_15[[#This Row],[Price]]-Table_ExternalData_15[[#This Row],[Price]]*Table_ExternalData_15[[#This Row],[extra popust]]</f>
        <v>23.537499999999998</v>
      </c>
      <c r="N219" s="2">
        <f>IF(M219&lt;I219,M219,I219)</f>
        <v>23.537499999999998</v>
      </c>
      <c r="O219" s="12">
        <f ca="1">IF(N219&lt;I219,$U$1," ")</f>
        <v>45786</v>
      </c>
      <c r="P219" s="12">
        <f ca="1">IFERROR((O219+30)," ")</f>
        <v>45816</v>
      </c>
      <c r="Q219" s="2">
        <f ca="1">IF(O219=$U$1,N219,"0")*1.22</f>
        <v>28.715749999999996</v>
      </c>
    </row>
    <row r="220" spans="1:17" x14ac:dyDescent="0.25">
      <c r="A220" t="s">
        <v>11611</v>
      </c>
      <c r="B220" t="s">
        <v>11610</v>
      </c>
      <c r="C220">
        <v>16824</v>
      </c>
      <c r="D220">
        <v>31.95</v>
      </c>
      <c r="E220">
        <f>IFERROR(VLOOKUP(Table_ExternalData_15[[#This Row],[Id]],Rabati!B:C,2,0),0)</f>
        <v>25</v>
      </c>
      <c r="F220">
        <v>2</v>
      </c>
      <c r="G220" t="str">
        <f>VLOOKUP(Table_ExternalData_15[[#This Row],[Id]],'Blagovna izdelek'!A:C,3,0)</f>
        <v>White Shark</v>
      </c>
      <c r="H220">
        <f>Table_ExternalData_15[[#This Row],[Rabat]]*0.2</f>
        <v>5</v>
      </c>
      <c r="I220" s="2">
        <f>Table_ExternalData_15[[#This Row],[Price]]-(Table_ExternalData_15[[#This Row],[Price]]*Table_ExternalData_15[[#This Row],[BB rabat]])/100</f>
        <v>30.352499999999999</v>
      </c>
      <c r="J220" s="2">
        <f>Table_ExternalData_15[[#This Row],[BB cena]]*Table_ExternalData_15[[#Headers],[1,22]]</f>
        <v>37.030049999999996</v>
      </c>
      <c r="K220" s="2">
        <f>Table_ExternalData_15[[#This Row],[Price]]*Table_ExternalData_15[[#Headers],[1,22]]</f>
        <v>38.978999999999999</v>
      </c>
      <c r="L220" s="7">
        <f>IF(G220="White Shark",E220*0.5,IF(G220="Sbox",E220*0.5,IF(G220="Tenda",E220*0.5,E220*0.2)))/100</f>
        <v>0.125</v>
      </c>
      <c r="M220" s="2">
        <f>Table_ExternalData_15[[#This Row],[Price]]-Table_ExternalData_15[[#This Row],[Price]]*Table_ExternalData_15[[#This Row],[extra popust]]</f>
        <v>27.956250000000001</v>
      </c>
      <c r="N220" s="2">
        <f>IF(M220&lt;I220,M220,I220)</f>
        <v>27.956250000000001</v>
      </c>
      <c r="O220" s="12">
        <f ca="1">IF(N220&lt;I220,$U$1," ")</f>
        <v>45786</v>
      </c>
      <c r="P220" s="12">
        <f ca="1">IFERROR((O220+30)," ")</f>
        <v>45816</v>
      </c>
      <c r="Q220" s="2">
        <f ca="1">IF(O220=$U$1,N220,"0")*1.22</f>
        <v>34.106625000000001</v>
      </c>
    </row>
    <row r="221" spans="1:17" x14ac:dyDescent="0.25">
      <c r="A221" t="s">
        <v>11613</v>
      </c>
      <c r="B221" t="s">
        <v>11612</v>
      </c>
      <c r="C221">
        <v>16825</v>
      </c>
      <c r="D221">
        <v>15.95</v>
      </c>
      <c r="E221">
        <f>IFERROR(VLOOKUP(Table_ExternalData_15[[#This Row],[Id]],Rabati!B:C,2,0),0)</f>
        <v>25</v>
      </c>
      <c r="F221">
        <v>5</v>
      </c>
      <c r="G221" t="str">
        <f>VLOOKUP(Table_ExternalData_15[[#This Row],[Id]],'Blagovna izdelek'!A:C,3,0)</f>
        <v>White Shark</v>
      </c>
      <c r="H221">
        <f>Table_ExternalData_15[[#This Row],[Rabat]]*0.2</f>
        <v>5</v>
      </c>
      <c r="I221" s="2">
        <f>Table_ExternalData_15[[#This Row],[Price]]-(Table_ExternalData_15[[#This Row],[Price]]*Table_ExternalData_15[[#This Row],[BB rabat]])/100</f>
        <v>15.1525</v>
      </c>
      <c r="J221" s="2">
        <f>Table_ExternalData_15[[#This Row],[BB cena]]*Table_ExternalData_15[[#Headers],[1,22]]</f>
        <v>18.486049999999999</v>
      </c>
      <c r="K221" s="2">
        <f>Table_ExternalData_15[[#This Row],[Price]]*Table_ExternalData_15[[#Headers],[1,22]]</f>
        <v>19.459</v>
      </c>
      <c r="L221" s="7">
        <f>IF(G221="White Shark",E221*0.5,IF(G221="Sbox",E221*0.5,IF(G221="Tenda",E221*0.5,E221*0.2)))/100</f>
        <v>0.125</v>
      </c>
      <c r="M221" s="2">
        <f>Table_ExternalData_15[[#This Row],[Price]]-Table_ExternalData_15[[#This Row],[Price]]*Table_ExternalData_15[[#This Row],[extra popust]]</f>
        <v>13.956249999999999</v>
      </c>
      <c r="N221" s="2">
        <f>IF(M221&lt;I221,M221,I221)</f>
        <v>13.956249999999999</v>
      </c>
      <c r="O221" s="12">
        <f ca="1">IF(N221&lt;I221,$U$1," ")</f>
        <v>45786</v>
      </c>
      <c r="P221" s="12">
        <f ca="1">IFERROR((O221+30)," ")</f>
        <v>45816</v>
      </c>
      <c r="Q221" s="2">
        <f ca="1">IF(O221=$U$1,N221,"0")*1.22</f>
        <v>17.026624999999999</v>
      </c>
    </row>
    <row r="222" spans="1:17" x14ac:dyDescent="0.25">
      <c r="A222" t="s">
        <v>11615</v>
      </c>
      <c r="B222" t="s">
        <v>11614</v>
      </c>
      <c r="C222">
        <v>16826</v>
      </c>
      <c r="D222">
        <v>15.95</v>
      </c>
      <c r="E222">
        <f>IFERROR(VLOOKUP(Table_ExternalData_15[[#This Row],[Id]],Rabati!B:C,2,0),0)</f>
        <v>25</v>
      </c>
      <c r="F222">
        <v>4</v>
      </c>
      <c r="G222" t="str">
        <f>VLOOKUP(Table_ExternalData_15[[#This Row],[Id]],'Blagovna izdelek'!A:C,3,0)</f>
        <v>White Shark</v>
      </c>
      <c r="H222">
        <f>Table_ExternalData_15[[#This Row],[Rabat]]*0.2</f>
        <v>5</v>
      </c>
      <c r="I222" s="2">
        <f>Table_ExternalData_15[[#This Row],[Price]]-(Table_ExternalData_15[[#This Row],[Price]]*Table_ExternalData_15[[#This Row],[BB rabat]])/100</f>
        <v>15.1525</v>
      </c>
      <c r="J222" s="2">
        <f>Table_ExternalData_15[[#This Row],[BB cena]]*Table_ExternalData_15[[#Headers],[1,22]]</f>
        <v>18.486049999999999</v>
      </c>
      <c r="K222" s="2">
        <f>Table_ExternalData_15[[#This Row],[Price]]*Table_ExternalData_15[[#Headers],[1,22]]</f>
        <v>19.459</v>
      </c>
      <c r="L222" s="7">
        <f>IF(G222="White Shark",E222*0.5,IF(G222="Sbox",E222*0.5,IF(G222="Tenda",E222*0.5,E222*0.2)))/100</f>
        <v>0.125</v>
      </c>
      <c r="M222" s="2">
        <f>Table_ExternalData_15[[#This Row],[Price]]-Table_ExternalData_15[[#This Row],[Price]]*Table_ExternalData_15[[#This Row],[extra popust]]</f>
        <v>13.956249999999999</v>
      </c>
      <c r="N222" s="2">
        <f>IF(M222&lt;I222,M222,I222)</f>
        <v>13.956249999999999</v>
      </c>
      <c r="O222" s="12">
        <f ca="1">IF(N222&lt;I222,$U$1," ")</f>
        <v>45786</v>
      </c>
      <c r="P222" s="12">
        <f ca="1">IFERROR((O222+30)," ")</f>
        <v>45816</v>
      </c>
      <c r="Q222" s="2">
        <f ca="1">IF(O222=$U$1,N222,"0")*1.22</f>
        <v>17.026624999999999</v>
      </c>
    </row>
    <row r="223" spans="1:17" x14ac:dyDescent="0.25">
      <c r="A223" t="s">
        <v>11737</v>
      </c>
      <c r="B223" t="s">
        <v>11736</v>
      </c>
      <c r="C223">
        <v>16881</v>
      </c>
      <c r="D223">
        <v>119.95</v>
      </c>
      <c r="E223">
        <f>IFERROR(VLOOKUP(Table_ExternalData_15[[#This Row],[Id]],Rabati!B:C,2,0),0)</f>
        <v>5</v>
      </c>
      <c r="F223">
        <v>0</v>
      </c>
      <c r="G223" t="str">
        <f>VLOOKUP(Table_ExternalData_15[[#This Row],[Id]],'Blagovna izdelek'!A:C,3,0)</f>
        <v>White Shark</v>
      </c>
      <c r="H223">
        <f>Table_ExternalData_15[[#This Row],[Rabat]]*0.2</f>
        <v>1</v>
      </c>
      <c r="I223" s="2">
        <f>Table_ExternalData_15[[#This Row],[Price]]-(Table_ExternalData_15[[#This Row],[Price]]*Table_ExternalData_15[[#This Row],[BB rabat]])/100</f>
        <v>118.7505</v>
      </c>
      <c r="J223" s="2">
        <f>Table_ExternalData_15[[#This Row],[BB cena]]*Table_ExternalData_15[[#Headers],[1,22]]</f>
        <v>144.87560999999999</v>
      </c>
      <c r="K223" s="2">
        <f>Table_ExternalData_15[[#This Row],[Price]]*Table_ExternalData_15[[#Headers],[1,22]]</f>
        <v>146.339</v>
      </c>
      <c r="L223" s="7">
        <f>IF(G223="White Shark",E223*0.5,IF(G223="Sbox",E223*0.5,IF(G223="Tenda",E223*0.5,E223*0.2)))/100</f>
        <v>2.5000000000000001E-2</v>
      </c>
      <c r="M223" s="2">
        <f>Table_ExternalData_15[[#This Row],[Price]]-Table_ExternalData_15[[#This Row],[Price]]*Table_ExternalData_15[[#This Row],[extra popust]]</f>
        <v>116.95125</v>
      </c>
      <c r="N223" s="2">
        <f>IF(M223&lt;I223,M223,I223)</f>
        <v>116.95125</v>
      </c>
      <c r="O223" s="12">
        <f ca="1">IF(N223&lt;I223,$U$1," ")</f>
        <v>45786</v>
      </c>
      <c r="P223" s="12">
        <f ca="1">IFERROR((O223+30)," ")</f>
        <v>45816</v>
      </c>
      <c r="Q223" s="2">
        <f ca="1">IF(O223=$U$1,N223,"0")*1.22</f>
        <v>142.68052499999999</v>
      </c>
    </row>
    <row r="224" spans="1:17" x14ac:dyDescent="0.25">
      <c r="A224" t="s">
        <v>12835</v>
      </c>
      <c r="B224" t="s">
        <v>12834</v>
      </c>
      <c r="C224">
        <v>17074</v>
      </c>
      <c r="D224">
        <v>42.95</v>
      </c>
      <c r="E224">
        <f>IFERROR(VLOOKUP(Table_ExternalData_15[[#This Row],[Id]],Rabati!B:C,2,0),0)</f>
        <v>25</v>
      </c>
      <c r="F224">
        <v>10</v>
      </c>
      <c r="G224" t="str">
        <f>VLOOKUP(Table_ExternalData_15[[#This Row],[Id]],'Blagovna izdelek'!A:C,3,0)</f>
        <v>White Shark</v>
      </c>
      <c r="H224">
        <f>Table_ExternalData_15[[#This Row],[Rabat]]*0.2</f>
        <v>5</v>
      </c>
      <c r="I224" s="2">
        <f>Table_ExternalData_15[[#This Row],[Price]]-(Table_ExternalData_15[[#This Row],[Price]]*Table_ExternalData_15[[#This Row],[BB rabat]])/100</f>
        <v>40.802500000000002</v>
      </c>
      <c r="J224" s="2">
        <f>Table_ExternalData_15[[#This Row],[BB cena]]*Table_ExternalData_15[[#Headers],[1,22]]</f>
        <v>49.779049999999998</v>
      </c>
      <c r="K224" s="2">
        <f>Table_ExternalData_15[[#This Row],[Price]]*Table_ExternalData_15[[#Headers],[1,22]]</f>
        <v>52.399000000000001</v>
      </c>
      <c r="L224" s="7">
        <f>IF(G224="White Shark",E224*0.5,IF(G224="Sbox",E224*0.5,IF(G224="Tenda",E224*0.5,E224*0.2)))/100</f>
        <v>0.125</v>
      </c>
      <c r="M224" s="2">
        <f>Table_ExternalData_15[[#This Row],[Price]]-Table_ExternalData_15[[#This Row],[Price]]*Table_ExternalData_15[[#This Row],[extra popust]]</f>
        <v>37.581250000000004</v>
      </c>
      <c r="N224" s="2">
        <f>IF(M224&lt;I224,M224,I224)</f>
        <v>37.581250000000004</v>
      </c>
      <c r="O224" s="12">
        <f ca="1">IF(N224&lt;I224,$U$1," ")</f>
        <v>45786</v>
      </c>
      <c r="P224" s="12">
        <f ca="1">IFERROR((O224+30)," ")</f>
        <v>45816</v>
      </c>
      <c r="Q224" s="2">
        <f ca="1">IF(O224=$U$1,N224,"0")*1.22</f>
        <v>45.849125000000001</v>
      </c>
    </row>
    <row r="225" spans="1:17" x14ac:dyDescent="0.25">
      <c r="A225" t="s">
        <v>12836</v>
      </c>
      <c r="B225" t="s">
        <v>14591</v>
      </c>
      <c r="C225">
        <v>17075</v>
      </c>
      <c r="D225">
        <v>35.950000000000003</v>
      </c>
      <c r="E225">
        <f>IFERROR(VLOOKUP(Table_ExternalData_15[[#This Row],[Id]],Rabati!B:C,2,0),0)</f>
        <v>25</v>
      </c>
      <c r="F225">
        <v>11</v>
      </c>
      <c r="G225" t="str">
        <f>VLOOKUP(Table_ExternalData_15[[#This Row],[Id]],'Blagovna izdelek'!A:C,3,0)</f>
        <v>White Shark</v>
      </c>
      <c r="H225">
        <f>Table_ExternalData_15[[#This Row],[Rabat]]*0.2</f>
        <v>5</v>
      </c>
      <c r="I225" s="2">
        <f>Table_ExternalData_15[[#This Row],[Price]]-(Table_ExternalData_15[[#This Row],[Price]]*Table_ExternalData_15[[#This Row],[BB rabat]])/100</f>
        <v>34.152500000000003</v>
      </c>
      <c r="J225" s="2">
        <f>Table_ExternalData_15[[#This Row],[BB cena]]*Table_ExternalData_15[[#Headers],[1,22]]</f>
        <v>41.666050000000006</v>
      </c>
      <c r="K225" s="2">
        <f>Table_ExternalData_15[[#This Row],[Price]]*Table_ExternalData_15[[#Headers],[1,22]]</f>
        <v>43.859000000000002</v>
      </c>
      <c r="L225" s="7">
        <f>IF(G225="White Shark",E225*0.5,IF(G225="Sbox",E225*0.5,IF(G225="Tenda",E225*0.5,E225*0.2)))/100</f>
        <v>0.125</v>
      </c>
      <c r="M225" s="2">
        <f>Table_ExternalData_15[[#This Row],[Price]]-Table_ExternalData_15[[#This Row],[Price]]*Table_ExternalData_15[[#This Row],[extra popust]]</f>
        <v>31.456250000000004</v>
      </c>
      <c r="N225" s="2">
        <f>IF(M225&lt;I225,M225,I225)</f>
        <v>31.456250000000004</v>
      </c>
      <c r="O225" s="12">
        <f ca="1">IF(N225&lt;I225,$U$1," ")</f>
        <v>45786</v>
      </c>
      <c r="P225" s="12">
        <f ca="1">IFERROR((O225+30)," ")</f>
        <v>45816</v>
      </c>
      <c r="Q225" s="2">
        <f ca="1">IF(O225=$U$1,N225,"0")*1.22</f>
        <v>38.376625000000004</v>
      </c>
    </row>
    <row r="226" spans="1:17" x14ac:dyDescent="0.25">
      <c r="A226" t="s">
        <v>11753</v>
      </c>
      <c r="B226" t="s">
        <v>13127</v>
      </c>
      <c r="C226">
        <v>17174</v>
      </c>
      <c r="D226">
        <v>13.55</v>
      </c>
      <c r="E226">
        <f>IFERROR(VLOOKUP(Table_ExternalData_15[[#This Row],[Id]],Rabati!B:C,2,0),0)</f>
        <v>25</v>
      </c>
      <c r="F226">
        <v>4</v>
      </c>
      <c r="G226" t="str">
        <f>VLOOKUP(Table_ExternalData_15[[#This Row],[Id]],'Blagovna izdelek'!A:C,3,0)</f>
        <v>White Shark</v>
      </c>
      <c r="H226">
        <f>Table_ExternalData_15[[#This Row],[Rabat]]*0.2</f>
        <v>5</v>
      </c>
      <c r="I226" s="2">
        <f>Table_ExternalData_15[[#This Row],[Price]]-(Table_ExternalData_15[[#This Row],[Price]]*Table_ExternalData_15[[#This Row],[BB rabat]])/100</f>
        <v>12.8725</v>
      </c>
      <c r="J226" s="2">
        <f>Table_ExternalData_15[[#This Row],[BB cena]]*Table_ExternalData_15[[#Headers],[1,22]]</f>
        <v>15.70445</v>
      </c>
      <c r="K226" s="2">
        <f>Table_ExternalData_15[[#This Row],[Price]]*Table_ExternalData_15[[#Headers],[1,22]]</f>
        <v>16.530999999999999</v>
      </c>
      <c r="L226" s="7">
        <f>IF(G226="White Shark",E226*0.5,IF(G226="Sbox",E226*0.5,IF(G226="Tenda",E226*0.5,E226*0.2)))/100</f>
        <v>0.125</v>
      </c>
      <c r="M226" s="2">
        <f>Table_ExternalData_15[[#This Row],[Price]]-Table_ExternalData_15[[#This Row],[Price]]*Table_ExternalData_15[[#This Row],[extra popust]]</f>
        <v>11.856250000000001</v>
      </c>
      <c r="N226" s="2">
        <f>IF(M226&lt;I226,M226,I226)</f>
        <v>11.856250000000001</v>
      </c>
      <c r="O226" s="12">
        <f ca="1">IF(N226&lt;I226,$U$1," ")</f>
        <v>45786</v>
      </c>
      <c r="P226" s="12">
        <f ca="1">IFERROR((O226+30)," ")</f>
        <v>45816</v>
      </c>
      <c r="Q226" s="2">
        <f ca="1">IF(O226=$U$1,N226,"0")*1.22</f>
        <v>14.464625000000002</v>
      </c>
    </row>
    <row r="227" spans="1:17" x14ac:dyDescent="0.25">
      <c r="A227" t="s">
        <v>11754</v>
      </c>
      <c r="B227" t="s">
        <v>13128</v>
      </c>
      <c r="C227">
        <v>17175</v>
      </c>
      <c r="D227">
        <v>15.95</v>
      </c>
      <c r="E227">
        <f>IFERROR(VLOOKUP(Table_ExternalData_15[[#This Row],[Id]],Rabati!B:C,2,0),0)</f>
        <v>25</v>
      </c>
      <c r="F227">
        <v>4</v>
      </c>
      <c r="G227" t="str">
        <f>VLOOKUP(Table_ExternalData_15[[#This Row],[Id]],'Blagovna izdelek'!A:C,3,0)</f>
        <v>White Shark</v>
      </c>
      <c r="H227">
        <f>Table_ExternalData_15[[#This Row],[Rabat]]*0.2</f>
        <v>5</v>
      </c>
      <c r="I227" s="2">
        <f>Table_ExternalData_15[[#This Row],[Price]]-(Table_ExternalData_15[[#This Row],[Price]]*Table_ExternalData_15[[#This Row],[BB rabat]])/100</f>
        <v>15.1525</v>
      </c>
      <c r="J227" s="2">
        <f>Table_ExternalData_15[[#This Row],[BB cena]]*Table_ExternalData_15[[#Headers],[1,22]]</f>
        <v>18.486049999999999</v>
      </c>
      <c r="K227" s="2">
        <f>Table_ExternalData_15[[#This Row],[Price]]*Table_ExternalData_15[[#Headers],[1,22]]</f>
        <v>19.459</v>
      </c>
      <c r="L227" s="7">
        <f>IF(G227="White Shark",E227*0.5,IF(G227="Sbox",E227*0.5,IF(G227="Tenda",E227*0.5,E227*0.2)))/100</f>
        <v>0.125</v>
      </c>
      <c r="M227" s="2">
        <f>Table_ExternalData_15[[#This Row],[Price]]-Table_ExternalData_15[[#This Row],[Price]]*Table_ExternalData_15[[#This Row],[extra popust]]</f>
        <v>13.956249999999999</v>
      </c>
      <c r="N227" s="2">
        <f>IF(M227&lt;I227,M227,I227)</f>
        <v>13.956249999999999</v>
      </c>
      <c r="O227" s="12">
        <f ca="1">IF(N227&lt;I227,$U$1," ")</f>
        <v>45786</v>
      </c>
      <c r="P227" s="12">
        <f ca="1">IFERROR((O227+30)," ")</f>
        <v>45816</v>
      </c>
      <c r="Q227" s="2">
        <f ca="1">IF(O227=$U$1,N227,"0")*1.22</f>
        <v>17.026624999999999</v>
      </c>
    </row>
    <row r="228" spans="1:17" x14ac:dyDescent="0.25">
      <c r="A228" t="s">
        <v>14524</v>
      </c>
      <c r="B228" t="s">
        <v>14523</v>
      </c>
      <c r="C228">
        <v>17507</v>
      </c>
      <c r="D228">
        <v>113.99</v>
      </c>
      <c r="E228">
        <f>IFERROR(VLOOKUP(Table_ExternalData_15[[#This Row],[Id]],Rabati!B:C,2,0),0)</f>
        <v>5</v>
      </c>
      <c r="F228">
        <v>2</v>
      </c>
      <c r="G228" t="str">
        <f>VLOOKUP(Table_ExternalData_15[[#This Row],[Id]],'Blagovna izdelek'!A:C,3,0)</f>
        <v>White Shark</v>
      </c>
      <c r="H228">
        <f>Table_ExternalData_15[[#This Row],[Rabat]]*0.2</f>
        <v>1</v>
      </c>
      <c r="I228" s="2">
        <f>Table_ExternalData_15[[#This Row],[Price]]-(Table_ExternalData_15[[#This Row],[Price]]*Table_ExternalData_15[[#This Row],[BB rabat]])/100</f>
        <v>112.8501</v>
      </c>
      <c r="J228" s="2">
        <f>Table_ExternalData_15[[#This Row],[BB cena]]*Table_ExternalData_15[[#Headers],[1,22]]</f>
        <v>137.677122</v>
      </c>
      <c r="K228" s="2">
        <f>Table_ExternalData_15[[#This Row],[Price]]*Table_ExternalData_15[[#Headers],[1,22]]</f>
        <v>139.06779999999998</v>
      </c>
      <c r="L228" s="7">
        <f>IF(G228="White Shark",E228*0.5,IF(G228="Sbox",E228*0.5,IF(G228="Tenda",E228*0.5,E228*0.2)))/100</f>
        <v>2.5000000000000001E-2</v>
      </c>
      <c r="M228" s="2">
        <f>Table_ExternalData_15[[#This Row],[Price]]-Table_ExternalData_15[[#This Row],[Price]]*Table_ExternalData_15[[#This Row],[extra popust]]</f>
        <v>111.14024999999999</v>
      </c>
      <c r="N228" s="2">
        <f>IF(M228&lt;I228,M228,I228)</f>
        <v>111.14024999999999</v>
      </c>
      <c r="O228" s="12">
        <f ca="1">IF(N228&lt;I228,$U$1," ")</f>
        <v>45786</v>
      </c>
      <c r="P228" s="12">
        <f ca="1">IFERROR((O228+30)," ")</f>
        <v>45816</v>
      </c>
      <c r="Q228" s="2">
        <f ca="1">IF(O228=$U$1,N228,"0")*1.22</f>
        <v>135.591105</v>
      </c>
    </row>
    <row r="229" spans="1:17" x14ac:dyDescent="0.25">
      <c r="A229" t="s">
        <v>14526</v>
      </c>
      <c r="B229" t="s">
        <v>14525</v>
      </c>
      <c r="C229">
        <v>17508</v>
      </c>
      <c r="D229">
        <v>119.95</v>
      </c>
      <c r="E229">
        <f>IFERROR(VLOOKUP(Table_ExternalData_15[[#This Row],[Id]],Rabati!B:C,2,0),0)</f>
        <v>5</v>
      </c>
      <c r="F229">
        <v>0</v>
      </c>
      <c r="G229" t="str">
        <f>VLOOKUP(Table_ExternalData_15[[#This Row],[Id]],'Blagovna izdelek'!A:C,3,0)</f>
        <v>White Shark</v>
      </c>
      <c r="H229">
        <f>Table_ExternalData_15[[#This Row],[Rabat]]*0.2</f>
        <v>1</v>
      </c>
      <c r="I229" s="2">
        <f>Table_ExternalData_15[[#This Row],[Price]]-(Table_ExternalData_15[[#This Row],[Price]]*Table_ExternalData_15[[#This Row],[BB rabat]])/100</f>
        <v>118.7505</v>
      </c>
      <c r="J229" s="2">
        <f>Table_ExternalData_15[[#This Row],[BB cena]]*Table_ExternalData_15[[#Headers],[1,22]]</f>
        <v>144.87560999999999</v>
      </c>
      <c r="K229" s="2">
        <f>Table_ExternalData_15[[#This Row],[Price]]*Table_ExternalData_15[[#Headers],[1,22]]</f>
        <v>146.339</v>
      </c>
      <c r="L229" s="7">
        <f>IF(G229="White Shark",E229*0.5,IF(G229="Sbox",E229*0.5,IF(G229="Tenda",E229*0.5,E229*0.2)))/100</f>
        <v>2.5000000000000001E-2</v>
      </c>
      <c r="M229" s="2">
        <f>Table_ExternalData_15[[#This Row],[Price]]-Table_ExternalData_15[[#This Row],[Price]]*Table_ExternalData_15[[#This Row],[extra popust]]</f>
        <v>116.95125</v>
      </c>
      <c r="N229" s="2">
        <f>IF(M229&lt;I229,M229,I229)</f>
        <v>116.95125</v>
      </c>
      <c r="O229" s="12">
        <f ca="1">IF(N229&lt;I229,$U$1," ")</f>
        <v>45786</v>
      </c>
      <c r="P229" s="12">
        <f ca="1">IFERROR((O229+30)," ")</f>
        <v>45816</v>
      </c>
      <c r="Q229" s="2">
        <f ca="1">IF(O229=$U$1,N229,"0")*1.22</f>
        <v>142.68052499999999</v>
      </c>
    </row>
    <row r="230" spans="1:17" x14ac:dyDescent="0.25">
      <c r="A230" t="s">
        <v>15160</v>
      </c>
      <c r="B230" t="s">
        <v>15159</v>
      </c>
      <c r="C230">
        <v>17706</v>
      </c>
      <c r="D230">
        <v>24.55</v>
      </c>
      <c r="E230">
        <f>IFERROR(VLOOKUP(Table_ExternalData_15[[#This Row],[Id]],Rabati!B:C,2,0),0)</f>
        <v>25</v>
      </c>
      <c r="F230">
        <v>6</v>
      </c>
      <c r="G230" t="str">
        <f>VLOOKUP(Table_ExternalData_15[[#This Row],[Id]],'Blagovna izdelek'!A:C,3,0)</f>
        <v>White Shark</v>
      </c>
      <c r="H230">
        <f>Table_ExternalData_15[[#This Row],[Rabat]]*0.2</f>
        <v>5</v>
      </c>
      <c r="I230" s="2">
        <f>Table_ExternalData_15[[#This Row],[Price]]-(Table_ExternalData_15[[#This Row],[Price]]*Table_ExternalData_15[[#This Row],[BB rabat]])/100</f>
        <v>23.322500000000002</v>
      </c>
      <c r="J230" s="2">
        <f>Table_ExternalData_15[[#This Row],[BB cena]]*Table_ExternalData_15[[#Headers],[1,22]]</f>
        <v>28.45345</v>
      </c>
      <c r="K230" s="2">
        <f>Table_ExternalData_15[[#This Row],[Price]]*Table_ExternalData_15[[#Headers],[1,22]]</f>
        <v>29.951000000000001</v>
      </c>
      <c r="L230" s="7">
        <f>IF(G230="White Shark",E230*0.5,IF(G230="Sbox",E230*0.5,IF(G230="Tenda",E230*0.5,E230*0.2)))/100</f>
        <v>0.125</v>
      </c>
      <c r="M230" s="2">
        <f>Table_ExternalData_15[[#This Row],[Price]]-Table_ExternalData_15[[#This Row],[Price]]*Table_ExternalData_15[[#This Row],[extra popust]]</f>
        <v>21.481249999999999</v>
      </c>
      <c r="N230" s="2">
        <f>IF(M230&lt;I230,M230,I230)</f>
        <v>21.481249999999999</v>
      </c>
      <c r="O230" s="12">
        <f ca="1">IF(N230&lt;I230,$U$1," ")</f>
        <v>45786</v>
      </c>
      <c r="P230" s="12">
        <f ca="1">IFERROR((O230+30)," ")</f>
        <v>45816</v>
      </c>
      <c r="Q230" s="2">
        <f ca="1">IF(O230=$U$1,N230,"0")*1.22</f>
        <v>26.207124999999998</v>
      </c>
    </row>
    <row r="231" spans="1:17" x14ac:dyDescent="0.25">
      <c r="A231" t="s">
        <v>15408</v>
      </c>
      <c r="B231" t="s">
        <v>15458</v>
      </c>
      <c r="C231">
        <v>17804</v>
      </c>
      <c r="D231">
        <v>19.95</v>
      </c>
      <c r="E231">
        <f>IFERROR(VLOOKUP(Table_ExternalData_15[[#This Row],[Id]],Rabati!B:C,2,0),0)</f>
        <v>20</v>
      </c>
      <c r="F231">
        <v>8</v>
      </c>
      <c r="G231" t="str">
        <f>VLOOKUP(Table_ExternalData_15[[#This Row],[Id]],'Blagovna izdelek'!A:C,3,0)</f>
        <v>White Shark</v>
      </c>
      <c r="H231">
        <f>Table_ExternalData_15[[#This Row],[Rabat]]*0.2</f>
        <v>4</v>
      </c>
      <c r="I231" s="2">
        <f>Table_ExternalData_15[[#This Row],[Price]]-(Table_ExternalData_15[[#This Row],[Price]]*Table_ExternalData_15[[#This Row],[BB rabat]])/100</f>
        <v>19.152000000000001</v>
      </c>
      <c r="J231" s="2">
        <f>Table_ExternalData_15[[#This Row],[BB cena]]*Table_ExternalData_15[[#Headers],[1,22]]</f>
        <v>23.36544</v>
      </c>
      <c r="K231" s="2">
        <f>Table_ExternalData_15[[#This Row],[Price]]*Table_ExternalData_15[[#Headers],[1,22]]</f>
        <v>24.338999999999999</v>
      </c>
      <c r="L231" s="7">
        <f>IF(G231="White Shark",E231*0.5,IF(G231="Sbox",E231*0.5,IF(G231="Tenda",E231*0.5,E231*0.2)))/100</f>
        <v>0.1</v>
      </c>
      <c r="M231" s="2">
        <f>Table_ExternalData_15[[#This Row],[Price]]-Table_ExternalData_15[[#This Row],[Price]]*Table_ExternalData_15[[#This Row],[extra popust]]</f>
        <v>17.954999999999998</v>
      </c>
      <c r="N231" s="2">
        <f>IF(M231&lt;I231,M231,I231)</f>
        <v>17.954999999999998</v>
      </c>
      <c r="O231" s="12">
        <f ca="1">IF(N231&lt;I231,$U$1," ")</f>
        <v>45786</v>
      </c>
      <c r="P231" s="12">
        <f ca="1">IFERROR((O231+30)," ")</f>
        <v>45816</v>
      </c>
      <c r="Q231" s="2">
        <f ca="1">IF(O231=$U$1,N231,"0")*1.22</f>
        <v>21.905099999999997</v>
      </c>
    </row>
    <row r="232" spans="1:17" x14ac:dyDescent="0.25">
      <c r="A232" t="s">
        <v>15460</v>
      </c>
      <c r="B232" t="s">
        <v>15459</v>
      </c>
      <c r="C232">
        <v>17824</v>
      </c>
      <c r="D232">
        <v>130.75</v>
      </c>
      <c r="E232">
        <f>IFERROR(VLOOKUP(Table_ExternalData_15[[#This Row],[Id]],Rabati!B:C,2,0),0)</f>
        <v>5</v>
      </c>
      <c r="F232">
        <v>0</v>
      </c>
      <c r="G232" t="str">
        <f>VLOOKUP(Table_ExternalData_15[[#This Row],[Id]],'Blagovna izdelek'!A:C,3,0)</f>
        <v>White Shark</v>
      </c>
      <c r="H232">
        <f>Table_ExternalData_15[[#This Row],[Rabat]]*0.2</f>
        <v>1</v>
      </c>
      <c r="I232" s="2">
        <f>Table_ExternalData_15[[#This Row],[Price]]-(Table_ExternalData_15[[#This Row],[Price]]*Table_ExternalData_15[[#This Row],[BB rabat]])/100</f>
        <v>129.4425</v>
      </c>
      <c r="J232" s="2">
        <f>Table_ExternalData_15[[#This Row],[BB cena]]*Table_ExternalData_15[[#Headers],[1,22]]</f>
        <v>157.91985</v>
      </c>
      <c r="K232" s="2">
        <f>Table_ExternalData_15[[#This Row],[Price]]*Table_ExternalData_15[[#Headers],[1,22]]</f>
        <v>159.51499999999999</v>
      </c>
      <c r="L232" s="7">
        <f>IF(G232="White Shark",E232*0.5,IF(G232="Sbox",E232*0.5,IF(G232="Tenda",E232*0.5,E232*0.2)))/100</f>
        <v>2.5000000000000001E-2</v>
      </c>
      <c r="M232" s="2">
        <f>Table_ExternalData_15[[#This Row],[Price]]-Table_ExternalData_15[[#This Row],[Price]]*Table_ExternalData_15[[#This Row],[extra popust]]</f>
        <v>127.48125</v>
      </c>
      <c r="N232" s="2">
        <f>IF(M232&lt;I232,M232,I232)</f>
        <v>127.48125</v>
      </c>
      <c r="O232" s="12">
        <f ca="1">IF(N232&lt;I232,$U$1," ")</f>
        <v>45786</v>
      </c>
      <c r="P232" s="12">
        <f ca="1">IFERROR((O232+30)," ")</f>
        <v>45816</v>
      </c>
      <c r="Q232" s="2">
        <f ca="1">IF(O232=$U$1,N232,"0")*1.22</f>
        <v>155.52712500000001</v>
      </c>
    </row>
    <row r="233" spans="1:17" x14ac:dyDescent="0.25">
      <c r="A233" t="s">
        <v>3204</v>
      </c>
      <c r="B233" t="s">
        <v>3203</v>
      </c>
      <c r="C233">
        <v>9635</v>
      </c>
      <c r="D233">
        <v>61.6</v>
      </c>
      <c r="E233">
        <f>IFERROR(VLOOKUP(Table_ExternalData_15[[#This Row],[Id]],Rabati!B:C,2,0),0)</f>
        <v>5</v>
      </c>
      <c r="F233">
        <v>2</v>
      </c>
      <c r="G233" t="str">
        <f>VLOOKUP(Table_ExternalData_15[[#This Row],[Id]],'Blagovna izdelek'!A:C,3,0)</f>
        <v>WD</v>
      </c>
      <c r="H233">
        <f>Table_ExternalData_15[[#This Row],[Rabat]]*0.2</f>
        <v>1</v>
      </c>
      <c r="I233" s="2">
        <f>Table_ExternalData_15[[#This Row],[Price]]-(Table_ExternalData_15[[#This Row],[Price]]*Table_ExternalData_15[[#This Row],[BB rabat]])/100</f>
        <v>60.984000000000002</v>
      </c>
      <c r="J233" s="2">
        <f>Table_ExternalData_15[[#This Row],[BB cena]]*Table_ExternalData_15[[#Headers],[1,22]]</f>
        <v>74.400480000000002</v>
      </c>
      <c r="K233" s="2">
        <f>Table_ExternalData_15[[#This Row],[Price]]*Table_ExternalData_15[[#Headers],[1,22]]</f>
        <v>75.152000000000001</v>
      </c>
      <c r="L233" s="7">
        <f>IF(G233="White Shark",E233*0.5,IF(G233="Sbox",E233*0.5,IF(G233="Tenda",E233*0.5,E233*0.2)))/100</f>
        <v>0.01</v>
      </c>
      <c r="M233" s="2">
        <f>Table_ExternalData_15[[#This Row],[Price]]-Table_ExternalData_15[[#This Row],[Price]]*Table_ExternalData_15[[#This Row],[extra popust]]</f>
        <v>60.984000000000002</v>
      </c>
      <c r="N233" s="2">
        <f>IF(M233&lt;I233,M233,I233)</f>
        <v>60.984000000000002</v>
      </c>
      <c r="O233" s="12" t="str">
        <f>IF(N233&lt;I233,$U$1," ")</f>
        <v xml:space="preserve"> </v>
      </c>
      <c r="P233" s="12" t="str">
        <f>IFERROR((O233+30)," ")</f>
        <v xml:space="preserve"> </v>
      </c>
      <c r="Q233" s="2">
        <f ca="1">IF(O233=$U$1,N233,"0")*1.22</f>
        <v>0</v>
      </c>
    </row>
    <row r="234" spans="1:17" x14ac:dyDescent="0.25">
      <c r="A234" t="s">
        <v>3206</v>
      </c>
      <c r="B234" t="s">
        <v>3205</v>
      </c>
      <c r="C234">
        <v>9636</v>
      </c>
      <c r="D234">
        <v>55.9</v>
      </c>
      <c r="E234">
        <f>IFERROR(VLOOKUP(Table_ExternalData_15[[#This Row],[Id]],Rabati!B:C,2,0),0)</f>
        <v>5</v>
      </c>
      <c r="F234">
        <v>0</v>
      </c>
      <c r="G234" t="str">
        <f>VLOOKUP(Table_ExternalData_15[[#This Row],[Id]],'Blagovna izdelek'!A:C,3,0)</f>
        <v>WD</v>
      </c>
      <c r="H234">
        <f>Table_ExternalData_15[[#This Row],[Rabat]]*0.2</f>
        <v>1</v>
      </c>
      <c r="I234" s="2">
        <f>Table_ExternalData_15[[#This Row],[Price]]-(Table_ExternalData_15[[#This Row],[Price]]*Table_ExternalData_15[[#This Row],[BB rabat]])/100</f>
        <v>55.341000000000001</v>
      </c>
      <c r="J234" s="2">
        <f>Table_ExternalData_15[[#This Row],[BB cena]]*Table_ExternalData_15[[#Headers],[1,22]]</f>
        <v>67.516019999999997</v>
      </c>
      <c r="K234" s="2">
        <f>Table_ExternalData_15[[#This Row],[Price]]*Table_ExternalData_15[[#Headers],[1,22]]</f>
        <v>68.197999999999993</v>
      </c>
      <c r="L234" s="7">
        <f>IF(G234="White Shark",E234*0.5,IF(G234="Sbox",E234*0.5,IF(G234="Tenda",E234*0.5,E234*0.2)))/100</f>
        <v>0.01</v>
      </c>
      <c r="M234" s="2">
        <f>Table_ExternalData_15[[#This Row],[Price]]-Table_ExternalData_15[[#This Row],[Price]]*Table_ExternalData_15[[#This Row],[extra popust]]</f>
        <v>55.341000000000001</v>
      </c>
      <c r="N234" s="2">
        <f>IF(M234&lt;I234,M234,I234)</f>
        <v>55.341000000000001</v>
      </c>
      <c r="O234" s="12" t="str">
        <f>IF(N234&lt;I234,$U$1," ")</f>
        <v xml:space="preserve"> </v>
      </c>
      <c r="P234" s="12" t="str">
        <f>IFERROR((O234+30)," ")</f>
        <v xml:space="preserve"> </v>
      </c>
      <c r="Q234" s="2">
        <f ca="1">IF(O234=$U$1,N234,"0")*1.22</f>
        <v>0</v>
      </c>
    </row>
    <row r="235" spans="1:17" x14ac:dyDescent="0.25">
      <c r="A235" t="s">
        <v>3208</v>
      </c>
      <c r="B235" t="s">
        <v>3207</v>
      </c>
      <c r="C235">
        <v>9637</v>
      </c>
      <c r="D235">
        <v>68.7</v>
      </c>
      <c r="E235">
        <f>IFERROR(VLOOKUP(Table_ExternalData_15[[#This Row],[Id]],Rabati!B:C,2,0),0)</f>
        <v>5</v>
      </c>
      <c r="F235">
        <v>0</v>
      </c>
      <c r="G235" t="str">
        <f>VLOOKUP(Table_ExternalData_15[[#This Row],[Id]],'Blagovna izdelek'!A:C,3,0)</f>
        <v>WD</v>
      </c>
      <c r="H235">
        <f>Table_ExternalData_15[[#This Row],[Rabat]]*0.2</f>
        <v>1</v>
      </c>
      <c r="I235" s="2">
        <f>Table_ExternalData_15[[#This Row],[Price]]-(Table_ExternalData_15[[#This Row],[Price]]*Table_ExternalData_15[[#This Row],[BB rabat]])/100</f>
        <v>68.013000000000005</v>
      </c>
      <c r="J235" s="2">
        <f>Table_ExternalData_15[[#This Row],[BB cena]]*Table_ExternalData_15[[#Headers],[1,22]]</f>
        <v>82.975860000000011</v>
      </c>
      <c r="K235" s="2">
        <f>Table_ExternalData_15[[#This Row],[Price]]*Table_ExternalData_15[[#Headers],[1,22]]</f>
        <v>83.814000000000007</v>
      </c>
      <c r="L235" s="7">
        <f>IF(G235="White Shark",E235*0.5,IF(G235="Sbox",E235*0.5,IF(G235="Tenda",E235*0.5,E235*0.2)))/100</f>
        <v>0.01</v>
      </c>
      <c r="M235" s="2">
        <f>Table_ExternalData_15[[#This Row],[Price]]-Table_ExternalData_15[[#This Row],[Price]]*Table_ExternalData_15[[#This Row],[extra popust]]</f>
        <v>68.013000000000005</v>
      </c>
      <c r="N235" s="2">
        <f>IF(M235&lt;I235,M235,I235)</f>
        <v>68.013000000000005</v>
      </c>
      <c r="O235" s="12" t="str">
        <f>IF(N235&lt;I235,$U$1," ")</f>
        <v xml:space="preserve"> </v>
      </c>
      <c r="P235" s="12" t="str">
        <f>IFERROR((O235+30)," ")</f>
        <v xml:space="preserve"> </v>
      </c>
      <c r="Q235" s="2">
        <f ca="1">IF(O235=$U$1,N235,"0")*1.22</f>
        <v>0</v>
      </c>
    </row>
    <row r="236" spans="1:17" x14ac:dyDescent="0.25">
      <c r="A236" t="s">
        <v>3793</v>
      </c>
      <c r="B236" t="s">
        <v>10353</v>
      </c>
      <c r="C236">
        <v>10142</v>
      </c>
      <c r="D236">
        <v>64.900000000000006</v>
      </c>
      <c r="E236">
        <f>IFERROR(VLOOKUP(Table_ExternalData_15[[#This Row],[Id]],Rabati!B:C,2,0),0)</f>
        <v>5</v>
      </c>
      <c r="F236">
        <v>11</v>
      </c>
      <c r="G236" t="str">
        <f>VLOOKUP(Table_ExternalData_15[[#This Row],[Id]],'Blagovna izdelek'!A:C,3,0)</f>
        <v>WD</v>
      </c>
      <c r="H236">
        <f>Table_ExternalData_15[[#This Row],[Rabat]]*0.2</f>
        <v>1</v>
      </c>
      <c r="I236" s="2">
        <f>Table_ExternalData_15[[#This Row],[Price]]-(Table_ExternalData_15[[#This Row],[Price]]*Table_ExternalData_15[[#This Row],[BB rabat]])/100</f>
        <v>64.251000000000005</v>
      </c>
      <c r="J236" s="2">
        <f>Table_ExternalData_15[[#This Row],[BB cena]]*Table_ExternalData_15[[#Headers],[1,22]]</f>
        <v>78.386220000000009</v>
      </c>
      <c r="K236" s="2">
        <f>Table_ExternalData_15[[#This Row],[Price]]*Table_ExternalData_15[[#Headers],[1,22]]</f>
        <v>79.178000000000011</v>
      </c>
      <c r="L236" s="7">
        <f>IF(G236="White Shark",E236*0.5,IF(G236="Sbox",E236*0.5,IF(G236="Tenda",E236*0.5,E236*0.2)))/100</f>
        <v>0.01</v>
      </c>
      <c r="M236" s="2">
        <f>Table_ExternalData_15[[#This Row],[Price]]-Table_ExternalData_15[[#This Row],[Price]]*Table_ExternalData_15[[#This Row],[extra popust]]</f>
        <v>64.251000000000005</v>
      </c>
      <c r="N236" s="2">
        <f>IF(M236&lt;I236,M236,I236)</f>
        <v>64.251000000000005</v>
      </c>
      <c r="O236" s="12" t="str">
        <f>IF(N236&lt;I236,$U$1," ")</f>
        <v xml:space="preserve"> </v>
      </c>
      <c r="P236" s="12" t="str">
        <f>IFERROR((O236+30)," ")</f>
        <v xml:space="preserve"> </v>
      </c>
      <c r="Q236" s="2">
        <f ca="1">IF(O236=$U$1,N236,"0")*1.22</f>
        <v>0</v>
      </c>
    </row>
    <row r="237" spans="1:17" x14ac:dyDescent="0.25">
      <c r="A237" t="s">
        <v>3795</v>
      </c>
      <c r="B237" t="s">
        <v>3794</v>
      </c>
      <c r="C237">
        <v>10145</v>
      </c>
      <c r="D237">
        <v>135.9</v>
      </c>
      <c r="E237">
        <f>IFERROR(VLOOKUP(Table_ExternalData_15[[#This Row],[Id]],Rabati!B:C,2,0),0)</f>
        <v>5</v>
      </c>
      <c r="F237">
        <v>2</v>
      </c>
      <c r="G237" t="str">
        <f>VLOOKUP(Table_ExternalData_15[[#This Row],[Id]],'Blagovna izdelek'!A:C,3,0)</f>
        <v>WD</v>
      </c>
      <c r="H237">
        <f>Table_ExternalData_15[[#This Row],[Rabat]]*0.2</f>
        <v>1</v>
      </c>
      <c r="I237" s="2">
        <f>Table_ExternalData_15[[#This Row],[Price]]-(Table_ExternalData_15[[#This Row],[Price]]*Table_ExternalData_15[[#This Row],[BB rabat]])/100</f>
        <v>134.541</v>
      </c>
      <c r="J237" s="2">
        <f>Table_ExternalData_15[[#This Row],[BB cena]]*Table_ExternalData_15[[#Headers],[1,22]]</f>
        <v>164.14001999999999</v>
      </c>
      <c r="K237" s="2">
        <f>Table_ExternalData_15[[#This Row],[Price]]*Table_ExternalData_15[[#Headers],[1,22]]</f>
        <v>165.798</v>
      </c>
      <c r="L237" s="7">
        <f>IF(G237="White Shark",E237*0.5,IF(G237="Sbox",E237*0.5,IF(G237="Tenda",E237*0.5,E237*0.2)))/100</f>
        <v>0.01</v>
      </c>
      <c r="M237" s="2">
        <f>Table_ExternalData_15[[#This Row],[Price]]-Table_ExternalData_15[[#This Row],[Price]]*Table_ExternalData_15[[#This Row],[extra popust]]</f>
        <v>134.541</v>
      </c>
      <c r="N237" s="2">
        <f>IF(M237&lt;I237,M237,I237)</f>
        <v>134.541</v>
      </c>
      <c r="O237" s="12" t="str">
        <f>IF(N237&lt;I237,$U$1," ")</f>
        <v xml:space="preserve"> </v>
      </c>
      <c r="P237" s="12" t="str">
        <f>IFERROR((O237+30)," ")</f>
        <v xml:space="preserve"> </v>
      </c>
      <c r="Q237" s="2">
        <f ca="1">IF(O237=$U$1,N237,"0")*1.22</f>
        <v>0</v>
      </c>
    </row>
    <row r="238" spans="1:17" x14ac:dyDescent="0.25">
      <c r="A238" t="s">
        <v>4543</v>
      </c>
      <c r="B238" t="s">
        <v>4542</v>
      </c>
      <c r="C238">
        <v>12733</v>
      </c>
      <c r="D238">
        <v>98.3</v>
      </c>
      <c r="E238">
        <f>IFERROR(VLOOKUP(Table_ExternalData_15[[#This Row],[Id]],Rabati!B:C,2,0),0)</f>
        <v>5</v>
      </c>
      <c r="F238">
        <v>0</v>
      </c>
      <c r="G238" t="str">
        <f>VLOOKUP(Table_ExternalData_15[[#This Row],[Id]],'Blagovna izdelek'!A:C,3,0)</f>
        <v>WD</v>
      </c>
      <c r="H238">
        <f>Table_ExternalData_15[[#This Row],[Rabat]]*0.2</f>
        <v>1</v>
      </c>
      <c r="I238" s="2">
        <f>Table_ExternalData_15[[#This Row],[Price]]-(Table_ExternalData_15[[#This Row],[Price]]*Table_ExternalData_15[[#This Row],[BB rabat]])/100</f>
        <v>97.316999999999993</v>
      </c>
      <c r="J238" s="2">
        <f>Table_ExternalData_15[[#This Row],[BB cena]]*Table_ExternalData_15[[#Headers],[1,22]]</f>
        <v>118.72673999999999</v>
      </c>
      <c r="K238" s="2">
        <f>Table_ExternalData_15[[#This Row],[Price]]*Table_ExternalData_15[[#Headers],[1,22]]</f>
        <v>119.92599999999999</v>
      </c>
      <c r="L238" s="7">
        <f>IF(G238="White Shark",E238*0.5,IF(G238="Sbox",E238*0.5,IF(G238="Tenda",E238*0.5,E238*0.2)))/100</f>
        <v>0.01</v>
      </c>
      <c r="M238" s="2">
        <f>Table_ExternalData_15[[#This Row],[Price]]-Table_ExternalData_15[[#This Row],[Price]]*Table_ExternalData_15[[#This Row],[extra popust]]</f>
        <v>97.316999999999993</v>
      </c>
      <c r="N238" s="2">
        <f>IF(M238&lt;I238,M238,I238)</f>
        <v>97.316999999999993</v>
      </c>
      <c r="O238" s="12" t="str">
        <f>IF(N238&lt;I238,$U$1," ")</f>
        <v xml:space="preserve"> </v>
      </c>
      <c r="P238" s="12" t="str">
        <f>IFERROR((O238+30)," ")</f>
        <v xml:space="preserve"> </v>
      </c>
      <c r="Q238" s="2">
        <f ca="1">IF(O238=$U$1,N238,"0")*1.22</f>
        <v>0</v>
      </c>
    </row>
    <row r="239" spans="1:17" x14ac:dyDescent="0.25">
      <c r="A239" t="s">
        <v>5256</v>
      </c>
      <c r="B239" t="s">
        <v>5255</v>
      </c>
      <c r="C239">
        <v>13429</v>
      </c>
      <c r="D239">
        <v>52.2</v>
      </c>
      <c r="E239">
        <f>IFERROR(VLOOKUP(Table_ExternalData_15[[#This Row],[Id]],Rabati!B:C,2,0),0)</f>
        <v>5</v>
      </c>
      <c r="F239">
        <v>0</v>
      </c>
      <c r="G239" t="str">
        <f>VLOOKUP(Table_ExternalData_15[[#This Row],[Id]],'Blagovna izdelek'!A:C,3,0)</f>
        <v>WD</v>
      </c>
      <c r="H239">
        <f>Table_ExternalData_15[[#This Row],[Rabat]]*0.2</f>
        <v>1</v>
      </c>
      <c r="I239" s="2">
        <f>Table_ExternalData_15[[#This Row],[Price]]-(Table_ExternalData_15[[#This Row],[Price]]*Table_ExternalData_15[[#This Row],[BB rabat]])/100</f>
        <v>51.678000000000004</v>
      </c>
      <c r="J239" s="2">
        <f>Table_ExternalData_15[[#This Row],[BB cena]]*Table_ExternalData_15[[#Headers],[1,22]]</f>
        <v>63.047160000000005</v>
      </c>
      <c r="K239" s="2">
        <f>Table_ExternalData_15[[#This Row],[Price]]*Table_ExternalData_15[[#Headers],[1,22]]</f>
        <v>63.684000000000005</v>
      </c>
      <c r="L239" s="7">
        <f>IF(G239="White Shark",E239*0.5,IF(G239="Sbox",E239*0.5,IF(G239="Tenda",E239*0.5,E239*0.2)))/100</f>
        <v>0.01</v>
      </c>
      <c r="M239" s="2">
        <f>Table_ExternalData_15[[#This Row],[Price]]-Table_ExternalData_15[[#This Row],[Price]]*Table_ExternalData_15[[#This Row],[extra popust]]</f>
        <v>51.678000000000004</v>
      </c>
      <c r="N239" s="2">
        <f>IF(M239&lt;I239,M239,I239)</f>
        <v>51.678000000000004</v>
      </c>
      <c r="O239" s="12" t="str">
        <f>IF(N239&lt;I239,$U$1," ")</f>
        <v xml:space="preserve"> </v>
      </c>
      <c r="P239" s="12" t="str">
        <f>IFERROR((O239+30)," ")</f>
        <v xml:space="preserve"> </v>
      </c>
      <c r="Q239" s="2">
        <f ca="1">IF(O239=$U$1,N239,"0")*1.22</f>
        <v>0</v>
      </c>
    </row>
    <row r="240" spans="1:17" x14ac:dyDescent="0.25">
      <c r="A240" t="s">
        <v>5264</v>
      </c>
      <c r="B240" t="s">
        <v>5263</v>
      </c>
      <c r="C240">
        <v>13438</v>
      </c>
      <c r="D240">
        <v>97.4</v>
      </c>
      <c r="E240">
        <f>IFERROR(VLOOKUP(Table_ExternalData_15[[#This Row],[Id]],Rabati!B:C,2,0),0)</f>
        <v>5</v>
      </c>
      <c r="F240">
        <v>0</v>
      </c>
      <c r="G240" t="str">
        <f>VLOOKUP(Table_ExternalData_15[[#This Row],[Id]],'Blagovna izdelek'!A:C,3,0)</f>
        <v>WD</v>
      </c>
      <c r="H240">
        <f>Table_ExternalData_15[[#This Row],[Rabat]]*0.2</f>
        <v>1</v>
      </c>
      <c r="I240" s="2">
        <f>Table_ExternalData_15[[#This Row],[Price]]-(Table_ExternalData_15[[#This Row],[Price]]*Table_ExternalData_15[[#This Row],[BB rabat]])/100</f>
        <v>96.426000000000002</v>
      </c>
      <c r="J240" s="2">
        <f>Table_ExternalData_15[[#This Row],[BB cena]]*Table_ExternalData_15[[#Headers],[1,22]]</f>
        <v>117.63972</v>
      </c>
      <c r="K240" s="2">
        <f>Table_ExternalData_15[[#This Row],[Price]]*Table_ExternalData_15[[#Headers],[1,22]]</f>
        <v>118.828</v>
      </c>
      <c r="L240" s="7">
        <f>IF(G240="White Shark",E240*0.5,IF(G240="Sbox",E240*0.5,IF(G240="Tenda",E240*0.5,E240*0.2)))/100</f>
        <v>0.01</v>
      </c>
      <c r="M240" s="2">
        <f>Table_ExternalData_15[[#This Row],[Price]]-Table_ExternalData_15[[#This Row],[Price]]*Table_ExternalData_15[[#This Row],[extra popust]]</f>
        <v>96.426000000000002</v>
      </c>
      <c r="N240" s="2">
        <f>IF(M240&lt;I240,M240,I240)</f>
        <v>96.426000000000002</v>
      </c>
      <c r="O240" s="12" t="str">
        <f>IF(N240&lt;I240,$U$1," ")</f>
        <v xml:space="preserve"> </v>
      </c>
      <c r="P240" s="12" t="str">
        <f>IFERROR((O240+30)," ")</f>
        <v xml:space="preserve"> </v>
      </c>
      <c r="Q240" s="2">
        <f ca="1">IF(O240=$U$1,N240,"0")*1.22</f>
        <v>0</v>
      </c>
    </row>
    <row r="241" spans="1:17" x14ac:dyDescent="0.25">
      <c r="A241" t="s">
        <v>5266</v>
      </c>
      <c r="B241" t="s">
        <v>5265</v>
      </c>
      <c r="C241">
        <v>13441</v>
      </c>
      <c r="D241">
        <v>124.56</v>
      </c>
      <c r="E241">
        <f>IFERROR(VLOOKUP(Table_ExternalData_15[[#This Row],[Id]],Rabati!B:C,2,0),0)</f>
        <v>4</v>
      </c>
      <c r="F241">
        <v>0</v>
      </c>
      <c r="G241" t="str">
        <f>VLOOKUP(Table_ExternalData_15[[#This Row],[Id]],'Blagovna izdelek'!A:C,3,0)</f>
        <v>WD</v>
      </c>
      <c r="H241">
        <f>Table_ExternalData_15[[#This Row],[Rabat]]*0.2</f>
        <v>0.8</v>
      </c>
      <c r="I241" s="2">
        <f>Table_ExternalData_15[[#This Row],[Price]]-(Table_ExternalData_15[[#This Row],[Price]]*Table_ExternalData_15[[#This Row],[BB rabat]])/100</f>
        <v>123.56352</v>
      </c>
      <c r="J241" s="2">
        <f>Table_ExternalData_15[[#This Row],[BB cena]]*Table_ExternalData_15[[#Headers],[1,22]]</f>
        <v>150.74749439999999</v>
      </c>
      <c r="K241" s="2">
        <f>Table_ExternalData_15[[#This Row],[Price]]*Table_ExternalData_15[[#Headers],[1,22]]</f>
        <v>151.9632</v>
      </c>
      <c r="L241" s="7">
        <f>IF(G241="White Shark",E241*0.5,IF(G241="Sbox",E241*0.5,IF(G241="Tenda",E241*0.5,E241*0.2)))/100</f>
        <v>8.0000000000000002E-3</v>
      </c>
      <c r="M241" s="2">
        <f>Table_ExternalData_15[[#This Row],[Price]]-Table_ExternalData_15[[#This Row],[Price]]*Table_ExternalData_15[[#This Row],[extra popust]]</f>
        <v>123.56352</v>
      </c>
      <c r="N241" s="2">
        <f>IF(M241&lt;I241,M241,I241)</f>
        <v>123.56352</v>
      </c>
      <c r="O241" s="12" t="str">
        <f>IF(N241&lt;I241,$U$1," ")</f>
        <v xml:space="preserve"> </v>
      </c>
      <c r="P241" s="12" t="str">
        <f>IFERROR((O241+30)," ")</f>
        <v xml:space="preserve"> </v>
      </c>
      <c r="Q241" s="2">
        <f ca="1">IF(O241=$U$1,N241,"0")*1.22</f>
        <v>0</v>
      </c>
    </row>
    <row r="242" spans="1:17" x14ac:dyDescent="0.25">
      <c r="A242" t="s">
        <v>5268</v>
      </c>
      <c r="B242" t="s">
        <v>5267</v>
      </c>
      <c r="C242">
        <v>13442</v>
      </c>
      <c r="D242">
        <v>173.9</v>
      </c>
      <c r="E242">
        <f>IFERROR(VLOOKUP(Table_ExternalData_15[[#This Row],[Id]],Rabati!B:C,2,0),0)</f>
        <v>5</v>
      </c>
      <c r="F242">
        <v>0</v>
      </c>
      <c r="G242" t="str">
        <f>VLOOKUP(Table_ExternalData_15[[#This Row],[Id]],'Blagovna izdelek'!A:C,3,0)</f>
        <v>WD</v>
      </c>
      <c r="H242">
        <f>Table_ExternalData_15[[#This Row],[Rabat]]*0.2</f>
        <v>1</v>
      </c>
      <c r="I242" s="2">
        <f>Table_ExternalData_15[[#This Row],[Price]]-(Table_ExternalData_15[[#This Row],[Price]]*Table_ExternalData_15[[#This Row],[BB rabat]])/100</f>
        <v>172.161</v>
      </c>
      <c r="J242" s="2">
        <f>Table_ExternalData_15[[#This Row],[BB cena]]*Table_ExternalData_15[[#Headers],[1,22]]</f>
        <v>210.03641999999999</v>
      </c>
      <c r="K242" s="2">
        <f>Table_ExternalData_15[[#This Row],[Price]]*Table_ExternalData_15[[#Headers],[1,22]]</f>
        <v>212.15800000000002</v>
      </c>
      <c r="L242" s="7">
        <f>IF(G242="White Shark",E242*0.5,IF(G242="Sbox",E242*0.5,IF(G242="Tenda",E242*0.5,E242*0.2)))/100</f>
        <v>0.01</v>
      </c>
      <c r="M242" s="2">
        <f>Table_ExternalData_15[[#This Row],[Price]]-Table_ExternalData_15[[#This Row],[Price]]*Table_ExternalData_15[[#This Row],[extra popust]]</f>
        <v>172.161</v>
      </c>
      <c r="N242" s="2">
        <f>IF(M242&lt;I242,M242,I242)</f>
        <v>172.161</v>
      </c>
      <c r="O242" s="12" t="str">
        <f>IF(N242&lt;I242,$U$1," ")</f>
        <v xml:space="preserve"> </v>
      </c>
      <c r="P242" s="12" t="str">
        <f>IFERROR((O242+30)," ")</f>
        <v xml:space="preserve"> </v>
      </c>
      <c r="Q242" s="2">
        <f ca="1">IF(O242=$U$1,N242,"0")*1.22</f>
        <v>0</v>
      </c>
    </row>
    <row r="243" spans="1:17" x14ac:dyDescent="0.25">
      <c r="A243" t="s">
        <v>5270</v>
      </c>
      <c r="B243" t="s">
        <v>5269</v>
      </c>
      <c r="C243">
        <v>13443</v>
      </c>
      <c r="D243">
        <v>127.97</v>
      </c>
      <c r="E243">
        <f>IFERROR(VLOOKUP(Table_ExternalData_15[[#This Row],[Id]],Rabati!B:C,2,0),0)</f>
        <v>5</v>
      </c>
      <c r="F243">
        <v>3</v>
      </c>
      <c r="G243" t="str">
        <f>VLOOKUP(Table_ExternalData_15[[#This Row],[Id]],'Blagovna izdelek'!A:C,3,0)</f>
        <v>WD</v>
      </c>
      <c r="H243">
        <f>Table_ExternalData_15[[#This Row],[Rabat]]*0.2</f>
        <v>1</v>
      </c>
      <c r="I243" s="2">
        <f>Table_ExternalData_15[[#This Row],[Price]]-(Table_ExternalData_15[[#This Row],[Price]]*Table_ExternalData_15[[#This Row],[BB rabat]])/100</f>
        <v>126.69029999999999</v>
      </c>
      <c r="J243" s="2">
        <f>Table_ExternalData_15[[#This Row],[BB cena]]*Table_ExternalData_15[[#Headers],[1,22]]</f>
        <v>154.56216599999999</v>
      </c>
      <c r="K243" s="2">
        <f>Table_ExternalData_15[[#This Row],[Price]]*Table_ExternalData_15[[#Headers],[1,22]]</f>
        <v>156.1234</v>
      </c>
      <c r="L243" s="7">
        <f>IF(G243="White Shark",E243*0.5,IF(G243="Sbox",E243*0.5,IF(G243="Tenda",E243*0.5,E243*0.2)))/100</f>
        <v>0.01</v>
      </c>
      <c r="M243" s="2">
        <f>Table_ExternalData_15[[#This Row],[Price]]-Table_ExternalData_15[[#This Row],[Price]]*Table_ExternalData_15[[#This Row],[extra popust]]</f>
        <v>126.69029999999999</v>
      </c>
      <c r="N243" s="2">
        <f>IF(M243&lt;I243,M243,I243)</f>
        <v>126.69029999999999</v>
      </c>
      <c r="O243" s="12" t="str">
        <f>IF(N243&lt;I243,$U$1," ")</f>
        <v xml:space="preserve"> </v>
      </c>
      <c r="P243" s="12" t="str">
        <f>IFERROR((O243+30)," ")</f>
        <v xml:space="preserve"> </v>
      </c>
      <c r="Q243" s="2">
        <f ca="1">IF(O243=$U$1,N243,"0")*1.22</f>
        <v>0</v>
      </c>
    </row>
    <row r="244" spans="1:17" x14ac:dyDescent="0.25">
      <c r="A244" t="s">
        <v>5272</v>
      </c>
      <c r="B244" t="s">
        <v>5271</v>
      </c>
      <c r="C244">
        <v>13444</v>
      </c>
      <c r="D244">
        <v>95.44</v>
      </c>
      <c r="E244">
        <f>IFERROR(VLOOKUP(Table_ExternalData_15[[#This Row],[Id]],Rabati!B:C,2,0),0)</f>
        <v>4</v>
      </c>
      <c r="F244">
        <v>0</v>
      </c>
      <c r="G244" t="str">
        <f>VLOOKUP(Table_ExternalData_15[[#This Row],[Id]],'Blagovna izdelek'!A:C,3,0)</f>
        <v>WD</v>
      </c>
      <c r="H244">
        <f>Table_ExternalData_15[[#This Row],[Rabat]]*0.2</f>
        <v>0.8</v>
      </c>
      <c r="I244" s="2">
        <f>Table_ExternalData_15[[#This Row],[Price]]-(Table_ExternalData_15[[#This Row],[Price]]*Table_ExternalData_15[[#This Row],[BB rabat]])/100</f>
        <v>94.676479999999998</v>
      </c>
      <c r="J244" s="2">
        <f>Table_ExternalData_15[[#This Row],[BB cena]]*Table_ExternalData_15[[#Headers],[1,22]]</f>
        <v>115.5053056</v>
      </c>
      <c r="K244" s="2">
        <f>Table_ExternalData_15[[#This Row],[Price]]*Table_ExternalData_15[[#Headers],[1,22]]</f>
        <v>116.43679999999999</v>
      </c>
      <c r="L244" s="7">
        <f>IF(G244="White Shark",E244*0.5,IF(G244="Sbox",E244*0.5,IF(G244="Tenda",E244*0.5,E244*0.2)))/100</f>
        <v>8.0000000000000002E-3</v>
      </c>
      <c r="M244" s="2">
        <f>Table_ExternalData_15[[#This Row],[Price]]-Table_ExternalData_15[[#This Row],[Price]]*Table_ExternalData_15[[#This Row],[extra popust]]</f>
        <v>94.676479999999998</v>
      </c>
      <c r="N244" s="2">
        <f>IF(M244&lt;I244,M244,I244)</f>
        <v>94.676479999999998</v>
      </c>
      <c r="O244" s="12" t="str">
        <f>IF(N244&lt;I244,$U$1," ")</f>
        <v xml:space="preserve"> </v>
      </c>
      <c r="P244" s="12" t="str">
        <f>IFERROR((O244+30)," ")</f>
        <v xml:space="preserve"> </v>
      </c>
      <c r="Q244" s="2">
        <f ca="1">IF(O244=$U$1,N244,"0")*1.22</f>
        <v>0</v>
      </c>
    </row>
    <row r="245" spans="1:17" x14ac:dyDescent="0.25">
      <c r="A245" t="s">
        <v>5391</v>
      </c>
      <c r="B245" t="s">
        <v>5390</v>
      </c>
      <c r="C245">
        <v>13604</v>
      </c>
      <c r="D245">
        <v>173.43</v>
      </c>
      <c r="E245">
        <f>IFERROR(VLOOKUP(Table_ExternalData_15[[#This Row],[Id]],Rabati!B:C,2,0),0)</f>
        <v>5</v>
      </c>
      <c r="F245">
        <v>0</v>
      </c>
      <c r="G245" t="str">
        <f>VLOOKUP(Table_ExternalData_15[[#This Row],[Id]],'Blagovna izdelek'!A:C,3,0)</f>
        <v>WD</v>
      </c>
      <c r="H245">
        <f>Table_ExternalData_15[[#This Row],[Rabat]]*0.2</f>
        <v>1</v>
      </c>
      <c r="I245" s="2">
        <f>Table_ExternalData_15[[#This Row],[Price]]-(Table_ExternalData_15[[#This Row],[Price]]*Table_ExternalData_15[[#This Row],[BB rabat]])/100</f>
        <v>171.69570000000002</v>
      </c>
      <c r="J245" s="2">
        <f>Table_ExternalData_15[[#This Row],[BB cena]]*Table_ExternalData_15[[#Headers],[1,22]]</f>
        <v>209.46875400000002</v>
      </c>
      <c r="K245" s="2">
        <f>Table_ExternalData_15[[#This Row],[Price]]*Table_ExternalData_15[[#Headers],[1,22]]</f>
        <v>211.58459999999999</v>
      </c>
      <c r="L245" s="7">
        <f>IF(G245="White Shark",E245*0.5,IF(G245="Sbox",E245*0.5,IF(G245="Tenda",E245*0.5,E245*0.2)))/100</f>
        <v>0.01</v>
      </c>
      <c r="M245" s="2">
        <f>Table_ExternalData_15[[#This Row],[Price]]-Table_ExternalData_15[[#This Row],[Price]]*Table_ExternalData_15[[#This Row],[extra popust]]</f>
        <v>171.69570000000002</v>
      </c>
      <c r="N245" s="2">
        <f>IF(M245&lt;I245,M245,I245)</f>
        <v>171.69570000000002</v>
      </c>
      <c r="O245" s="12" t="str">
        <f>IF(N245&lt;I245,$U$1," ")</f>
        <v xml:space="preserve"> </v>
      </c>
      <c r="P245" s="12" t="str">
        <f>IFERROR((O245+30)," ")</f>
        <v xml:space="preserve"> </v>
      </c>
      <c r="Q245" s="2">
        <f ca="1">IF(O245=$U$1,N245,"0")*1.22</f>
        <v>0</v>
      </c>
    </row>
    <row r="246" spans="1:17" x14ac:dyDescent="0.25">
      <c r="A246" t="s">
        <v>5703</v>
      </c>
      <c r="B246" t="s">
        <v>5702</v>
      </c>
      <c r="C246">
        <v>13845</v>
      </c>
      <c r="D246">
        <v>122.9</v>
      </c>
      <c r="E246">
        <f>IFERROR(VLOOKUP(Table_ExternalData_15[[#This Row],[Id]],Rabati!B:C,2,0),0)</f>
        <v>5</v>
      </c>
      <c r="F246">
        <v>1</v>
      </c>
      <c r="G246" t="str">
        <f>VLOOKUP(Table_ExternalData_15[[#This Row],[Id]],'Blagovna izdelek'!A:C,3,0)</f>
        <v>WD</v>
      </c>
      <c r="H246">
        <f>Table_ExternalData_15[[#This Row],[Rabat]]*0.2</f>
        <v>1</v>
      </c>
      <c r="I246" s="2">
        <f>Table_ExternalData_15[[#This Row],[Price]]-(Table_ExternalData_15[[#This Row],[Price]]*Table_ExternalData_15[[#This Row],[BB rabat]])/100</f>
        <v>121.67100000000001</v>
      </c>
      <c r="J246" s="2">
        <f>Table_ExternalData_15[[#This Row],[BB cena]]*Table_ExternalData_15[[#Headers],[1,22]]</f>
        <v>148.43862000000001</v>
      </c>
      <c r="K246" s="2">
        <f>Table_ExternalData_15[[#This Row],[Price]]*Table_ExternalData_15[[#Headers],[1,22]]</f>
        <v>149.93800000000002</v>
      </c>
      <c r="L246" s="7">
        <f>IF(G246="White Shark",E246*0.5,IF(G246="Sbox",E246*0.5,IF(G246="Tenda",E246*0.5,E246*0.2)))/100</f>
        <v>0.01</v>
      </c>
      <c r="M246" s="2">
        <f>Table_ExternalData_15[[#This Row],[Price]]-Table_ExternalData_15[[#This Row],[Price]]*Table_ExternalData_15[[#This Row],[extra popust]]</f>
        <v>121.67100000000001</v>
      </c>
      <c r="N246" s="2">
        <f>IF(M246&lt;I246,M246,I246)</f>
        <v>121.67100000000001</v>
      </c>
      <c r="O246" s="12" t="str">
        <f>IF(N246&lt;I246,$U$1," ")</f>
        <v xml:space="preserve"> </v>
      </c>
      <c r="P246" s="12" t="str">
        <f>IFERROR((O246+30)," ")</f>
        <v xml:space="preserve"> </v>
      </c>
      <c r="Q246" s="2">
        <f ca="1">IF(O246=$U$1,N246,"0")*1.22</f>
        <v>0</v>
      </c>
    </row>
    <row r="247" spans="1:17" x14ac:dyDescent="0.25">
      <c r="A247" t="s">
        <v>5739</v>
      </c>
      <c r="B247" t="s">
        <v>5738</v>
      </c>
      <c r="C247">
        <v>13867</v>
      </c>
      <c r="D247">
        <v>91.2</v>
      </c>
      <c r="E247">
        <f>IFERROR(VLOOKUP(Table_ExternalData_15[[#This Row],[Id]],Rabati!B:C,2,0),0)</f>
        <v>5</v>
      </c>
      <c r="F247">
        <v>0</v>
      </c>
      <c r="G247" t="str">
        <f>VLOOKUP(Table_ExternalData_15[[#This Row],[Id]],'Blagovna izdelek'!A:C,3,0)</f>
        <v>WD</v>
      </c>
      <c r="H247">
        <f>Table_ExternalData_15[[#This Row],[Rabat]]*0.2</f>
        <v>1</v>
      </c>
      <c r="I247" s="2">
        <f>Table_ExternalData_15[[#This Row],[Price]]-(Table_ExternalData_15[[#This Row],[Price]]*Table_ExternalData_15[[#This Row],[BB rabat]])/100</f>
        <v>90.287999999999997</v>
      </c>
      <c r="J247" s="2">
        <f>Table_ExternalData_15[[#This Row],[BB cena]]*Table_ExternalData_15[[#Headers],[1,22]]</f>
        <v>110.15136</v>
      </c>
      <c r="K247" s="2">
        <f>Table_ExternalData_15[[#This Row],[Price]]*Table_ExternalData_15[[#Headers],[1,22]]</f>
        <v>111.264</v>
      </c>
      <c r="L247" s="7">
        <f>IF(G247="White Shark",E247*0.5,IF(G247="Sbox",E247*0.5,IF(G247="Tenda",E247*0.5,E247*0.2)))/100</f>
        <v>0.01</v>
      </c>
      <c r="M247" s="2">
        <f>Table_ExternalData_15[[#This Row],[Price]]-Table_ExternalData_15[[#This Row],[Price]]*Table_ExternalData_15[[#This Row],[extra popust]]</f>
        <v>90.287999999999997</v>
      </c>
      <c r="N247" s="2">
        <f>IF(M247&lt;I247,M247,I247)</f>
        <v>90.287999999999997</v>
      </c>
      <c r="O247" s="12" t="str">
        <f>IF(N247&lt;I247,$U$1," ")</f>
        <v xml:space="preserve"> </v>
      </c>
      <c r="P247" s="12" t="str">
        <f>IFERROR((O247+30)," ")</f>
        <v xml:space="preserve"> </v>
      </c>
      <c r="Q247" s="2">
        <f ca="1">IF(O247=$U$1,N247,"0")*1.22</f>
        <v>0</v>
      </c>
    </row>
    <row r="248" spans="1:17" x14ac:dyDescent="0.25">
      <c r="A248" t="s">
        <v>5979</v>
      </c>
      <c r="B248" t="s">
        <v>5978</v>
      </c>
      <c r="C248">
        <v>14098</v>
      </c>
      <c r="D248">
        <v>123.8</v>
      </c>
      <c r="E248">
        <f>IFERROR(VLOOKUP(Table_ExternalData_15[[#This Row],[Id]],Rabati!B:C,2,0),0)</f>
        <v>5</v>
      </c>
      <c r="F248">
        <v>0</v>
      </c>
      <c r="G248" t="str">
        <f>VLOOKUP(Table_ExternalData_15[[#This Row],[Id]],'Blagovna izdelek'!A:C,3,0)</f>
        <v>WD</v>
      </c>
      <c r="H248">
        <f>Table_ExternalData_15[[#This Row],[Rabat]]*0.2</f>
        <v>1</v>
      </c>
      <c r="I248" s="2">
        <f>Table_ExternalData_15[[#This Row],[Price]]-(Table_ExternalData_15[[#This Row],[Price]]*Table_ExternalData_15[[#This Row],[BB rabat]])/100</f>
        <v>122.562</v>
      </c>
      <c r="J248" s="2">
        <f>Table_ExternalData_15[[#This Row],[BB cena]]*Table_ExternalData_15[[#Headers],[1,22]]</f>
        <v>149.52563999999998</v>
      </c>
      <c r="K248" s="2">
        <f>Table_ExternalData_15[[#This Row],[Price]]*Table_ExternalData_15[[#Headers],[1,22]]</f>
        <v>151.036</v>
      </c>
      <c r="L248" s="7">
        <f>IF(G248="White Shark",E248*0.5,IF(G248="Sbox",E248*0.5,IF(G248="Tenda",E248*0.5,E248*0.2)))/100</f>
        <v>0.01</v>
      </c>
      <c r="M248" s="2">
        <f>Table_ExternalData_15[[#This Row],[Price]]-Table_ExternalData_15[[#This Row],[Price]]*Table_ExternalData_15[[#This Row],[extra popust]]</f>
        <v>122.562</v>
      </c>
      <c r="N248" s="2">
        <f>IF(M248&lt;I248,M248,I248)</f>
        <v>122.562</v>
      </c>
      <c r="O248" s="12" t="str">
        <f>IF(N248&lt;I248,$U$1," ")</f>
        <v xml:space="preserve"> </v>
      </c>
      <c r="P248" s="12" t="str">
        <f>IFERROR((O248+30)," ")</f>
        <v xml:space="preserve"> </v>
      </c>
      <c r="Q248" s="2">
        <f ca="1">IF(O248=$U$1,N248,"0")*1.22</f>
        <v>0</v>
      </c>
    </row>
    <row r="249" spans="1:17" x14ac:dyDescent="0.25">
      <c r="A249" t="s">
        <v>6012</v>
      </c>
      <c r="B249" t="s">
        <v>6011</v>
      </c>
      <c r="C249">
        <v>14127</v>
      </c>
      <c r="D249">
        <v>9.9</v>
      </c>
      <c r="E249">
        <f>IFERROR(VLOOKUP(Table_ExternalData_15[[#This Row],[Id]],Rabati!B:C,2,0),0)</f>
        <v>5</v>
      </c>
      <c r="F249">
        <v>21</v>
      </c>
      <c r="G249" t="str">
        <f>VLOOKUP(Table_ExternalData_15[[#This Row],[Id]],'Blagovna izdelek'!A:C,3,0)</f>
        <v>WD</v>
      </c>
      <c r="H249">
        <f>Table_ExternalData_15[[#This Row],[Rabat]]*0.2</f>
        <v>1</v>
      </c>
      <c r="I249" s="2">
        <f>Table_ExternalData_15[[#This Row],[Price]]-(Table_ExternalData_15[[#This Row],[Price]]*Table_ExternalData_15[[#This Row],[BB rabat]])/100</f>
        <v>9.8010000000000002</v>
      </c>
      <c r="J249" s="2">
        <f>Table_ExternalData_15[[#This Row],[BB cena]]*Table_ExternalData_15[[#Headers],[1,22]]</f>
        <v>11.95722</v>
      </c>
      <c r="K249" s="2">
        <f>Table_ExternalData_15[[#This Row],[Price]]*Table_ExternalData_15[[#Headers],[1,22]]</f>
        <v>12.077999999999999</v>
      </c>
      <c r="L249" s="7">
        <f>IF(G249="White Shark",E249*0.5,IF(G249="Sbox",E249*0.5,IF(G249="Tenda",E249*0.5,E249*0.2)))/100</f>
        <v>0.01</v>
      </c>
      <c r="M249" s="2">
        <f>Table_ExternalData_15[[#This Row],[Price]]-Table_ExternalData_15[[#This Row],[Price]]*Table_ExternalData_15[[#This Row],[extra popust]]</f>
        <v>9.8010000000000002</v>
      </c>
      <c r="N249" s="2">
        <f>IF(M249&lt;I249,M249,I249)</f>
        <v>9.8010000000000002</v>
      </c>
      <c r="O249" s="12" t="str">
        <f>IF(N249&lt;I249,$U$1," ")</f>
        <v xml:space="preserve"> </v>
      </c>
      <c r="P249" s="12" t="str">
        <f>IFERROR((O249+30)," ")</f>
        <v xml:space="preserve"> </v>
      </c>
      <c r="Q249" s="2">
        <f ca="1">IF(O249=$U$1,N249,"0")*1.22</f>
        <v>0</v>
      </c>
    </row>
    <row r="250" spans="1:17" x14ac:dyDescent="0.25">
      <c r="A250" t="s">
        <v>6081</v>
      </c>
      <c r="B250" t="s">
        <v>6080</v>
      </c>
      <c r="C250">
        <v>14169</v>
      </c>
      <c r="D250">
        <v>302.52</v>
      </c>
      <c r="E250">
        <f>IFERROR(VLOOKUP(Table_ExternalData_15[[#This Row],[Id]],Rabati!B:C,2,0),0)</f>
        <v>5</v>
      </c>
      <c r="F250">
        <v>0</v>
      </c>
      <c r="G250" t="str">
        <f>VLOOKUP(Table_ExternalData_15[[#This Row],[Id]],'Blagovna izdelek'!A:C,3,0)</f>
        <v>WD</v>
      </c>
      <c r="H250">
        <f>Table_ExternalData_15[[#This Row],[Rabat]]*0.2</f>
        <v>1</v>
      </c>
      <c r="I250" s="2">
        <f>Table_ExternalData_15[[#This Row],[Price]]-(Table_ExternalData_15[[#This Row],[Price]]*Table_ExternalData_15[[#This Row],[BB rabat]])/100</f>
        <v>299.4948</v>
      </c>
      <c r="J250" s="2">
        <f>Table_ExternalData_15[[#This Row],[BB cena]]*Table_ExternalData_15[[#Headers],[1,22]]</f>
        <v>365.38365599999997</v>
      </c>
      <c r="K250" s="2">
        <f>Table_ExternalData_15[[#This Row],[Price]]*Table_ExternalData_15[[#Headers],[1,22]]</f>
        <v>369.07439999999997</v>
      </c>
      <c r="L250" s="7">
        <f>IF(G250="White Shark",E250*0.5,IF(G250="Sbox",E250*0.5,IF(G250="Tenda",E250*0.5,E250*0.2)))/100</f>
        <v>0.01</v>
      </c>
      <c r="M250" s="2">
        <f>Table_ExternalData_15[[#This Row],[Price]]-Table_ExternalData_15[[#This Row],[Price]]*Table_ExternalData_15[[#This Row],[extra popust]]</f>
        <v>299.4948</v>
      </c>
      <c r="N250" s="2">
        <f>IF(M250&lt;I250,M250,I250)</f>
        <v>299.4948</v>
      </c>
      <c r="O250" s="12" t="str">
        <f>IF(N250&lt;I250,$U$1," ")</f>
        <v xml:space="preserve"> </v>
      </c>
      <c r="P250" s="12" t="str">
        <f>IFERROR((O250+30)," ")</f>
        <v xml:space="preserve"> </v>
      </c>
      <c r="Q250" s="2">
        <f ca="1">IF(O250=$U$1,N250,"0")*1.22</f>
        <v>0</v>
      </c>
    </row>
    <row r="251" spans="1:17" x14ac:dyDescent="0.25">
      <c r="A251" t="s">
        <v>6142</v>
      </c>
      <c r="B251" t="s">
        <v>6141</v>
      </c>
      <c r="C251">
        <v>14223</v>
      </c>
      <c r="D251">
        <v>12.5</v>
      </c>
      <c r="E251">
        <f>IFERROR(VLOOKUP(Table_ExternalData_15[[#This Row],[Id]],Rabati!B:C,2,0),0)</f>
        <v>5</v>
      </c>
      <c r="F251">
        <v>6</v>
      </c>
      <c r="G251" t="str">
        <f>VLOOKUP(Table_ExternalData_15[[#This Row],[Id]],'Blagovna izdelek'!A:C,3,0)</f>
        <v>WD</v>
      </c>
      <c r="H251">
        <f>Table_ExternalData_15[[#This Row],[Rabat]]*0.2</f>
        <v>1</v>
      </c>
      <c r="I251" s="2">
        <f>Table_ExternalData_15[[#This Row],[Price]]-(Table_ExternalData_15[[#This Row],[Price]]*Table_ExternalData_15[[#This Row],[BB rabat]])/100</f>
        <v>12.375</v>
      </c>
      <c r="J251" s="2">
        <f>Table_ExternalData_15[[#This Row],[BB cena]]*Table_ExternalData_15[[#Headers],[1,22]]</f>
        <v>15.0975</v>
      </c>
      <c r="K251" s="2">
        <f>Table_ExternalData_15[[#This Row],[Price]]*Table_ExternalData_15[[#Headers],[1,22]]</f>
        <v>15.25</v>
      </c>
      <c r="L251" s="7">
        <f>IF(G251="White Shark",E251*0.5,IF(G251="Sbox",E251*0.5,IF(G251="Tenda",E251*0.5,E251*0.2)))/100</f>
        <v>0.01</v>
      </c>
      <c r="M251" s="2">
        <f>Table_ExternalData_15[[#This Row],[Price]]-Table_ExternalData_15[[#This Row],[Price]]*Table_ExternalData_15[[#This Row],[extra popust]]</f>
        <v>12.375</v>
      </c>
      <c r="N251" s="2">
        <f>IF(M251&lt;I251,M251,I251)</f>
        <v>12.375</v>
      </c>
      <c r="O251" s="12" t="str">
        <f>IF(N251&lt;I251,$U$1," ")</f>
        <v xml:space="preserve"> </v>
      </c>
      <c r="P251" s="12" t="str">
        <f>IFERROR((O251+30)," ")</f>
        <v xml:space="preserve"> </v>
      </c>
      <c r="Q251" s="2">
        <f ca="1">IF(O251=$U$1,N251,"0")*1.22</f>
        <v>0</v>
      </c>
    </row>
    <row r="252" spans="1:17" x14ac:dyDescent="0.25">
      <c r="A252" t="s">
        <v>6627</v>
      </c>
      <c r="B252" t="s">
        <v>6626</v>
      </c>
      <c r="C252">
        <v>14664</v>
      </c>
      <c r="D252">
        <v>75.900000000000006</v>
      </c>
      <c r="E252">
        <f>IFERROR(VLOOKUP(Table_ExternalData_15[[#This Row],[Id]],Rabati!B:C,2,0),0)</f>
        <v>5</v>
      </c>
      <c r="F252">
        <v>0</v>
      </c>
      <c r="G252" t="str">
        <f>VLOOKUP(Table_ExternalData_15[[#This Row],[Id]],'Blagovna izdelek'!A:C,3,0)</f>
        <v>WD</v>
      </c>
      <c r="H252">
        <f>Table_ExternalData_15[[#This Row],[Rabat]]*0.2</f>
        <v>1</v>
      </c>
      <c r="I252" s="2">
        <f>Table_ExternalData_15[[#This Row],[Price]]-(Table_ExternalData_15[[#This Row],[Price]]*Table_ExternalData_15[[#This Row],[BB rabat]])/100</f>
        <v>75.141000000000005</v>
      </c>
      <c r="J252" s="2">
        <f>Table_ExternalData_15[[#This Row],[BB cena]]*Table_ExternalData_15[[#Headers],[1,22]]</f>
        <v>91.672020000000003</v>
      </c>
      <c r="K252" s="2">
        <f>Table_ExternalData_15[[#This Row],[Price]]*Table_ExternalData_15[[#Headers],[1,22]]</f>
        <v>92.597999999999999</v>
      </c>
      <c r="L252" s="7">
        <f>IF(G252="White Shark",E252*0.5,IF(G252="Sbox",E252*0.5,IF(G252="Tenda",E252*0.5,E252*0.2)))/100</f>
        <v>0.01</v>
      </c>
      <c r="M252" s="2">
        <f>Table_ExternalData_15[[#This Row],[Price]]-Table_ExternalData_15[[#This Row],[Price]]*Table_ExternalData_15[[#This Row],[extra popust]]</f>
        <v>75.141000000000005</v>
      </c>
      <c r="N252" s="2">
        <f>IF(M252&lt;I252,M252,I252)</f>
        <v>75.141000000000005</v>
      </c>
      <c r="O252" s="12" t="str">
        <f>IF(N252&lt;I252,$U$1," ")</f>
        <v xml:space="preserve"> </v>
      </c>
      <c r="P252" s="12" t="str">
        <f>IFERROR((O252+30)," ")</f>
        <v xml:space="preserve"> </v>
      </c>
      <c r="Q252" s="2">
        <f ca="1">IF(O252=$U$1,N252,"0")*1.22</f>
        <v>0</v>
      </c>
    </row>
    <row r="253" spans="1:17" x14ac:dyDescent="0.25">
      <c r="A253" t="s">
        <v>6642</v>
      </c>
      <c r="B253" t="s">
        <v>6641</v>
      </c>
      <c r="C253">
        <v>14675</v>
      </c>
      <c r="D253">
        <v>58.9</v>
      </c>
      <c r="E253">
        <f>IFERROR(VLOOKUP(Table_ExternalData_15[[#This Row],[Id]],Rabati!B:C,2,0),0)</f>
        <v>5</v>
      </c>
      <c r="F253">
        <v>3</v>
      </c>
      <c r="G253" t="str">
        <f>VLOOKUP(Table_ExternalData_15[[#This Row],[Id]],'Blagovna izdelek'!A:C,3,0)</f>
        <v>WD</v>
      </c>
      <c r="H253">
        <f>Table_ExternalData_15[[#This Row],[Rabat]]*0.2</f>
        <v>1</v>
      </c>
      <c r="I253" s="2">
        <f>Table_ExternalData_15[[#This Row],[Price]]-(Table_ExternalData_15[[#This Row],[Price]]*Table_ExternalData_15[[#This Row],[BB rabat]])/100</f>
        <v>58.311</v>
      </c>
      <c r="J253" s="2">
        <f>Table_ExternalData_15[[#This Row],[BB cena]]*Table_ExternalData_15[[#Headers],[1,22]]</f>
        <v>71.139420000000001</v>
      </c>
      <c r="K253" s="2">
        <f>Table_ExternalData_15[[#This Row],[Price]]*Table_ExternalData_15[[#Headers],[1,22]]</f>
        <v>71.85799999999999</v>
      </c>
      <c r="L253" s="7">
        <f>IF(G253="White Shark",E253*0.5,IF(G253="Sbox",E253*0.5,IF(G253="Tenda",E253*0.5,E253*0.2)))/100</f>
        <v>0.01</v>
      </c>
      <c r="M253" s="2">
        <f>Table_ExternalData_15[[#This Row],[Price]]-Table_ExternalData_15[[#This Row],[Price]]*Table_ExternalData_15[[#This Row],[extra popust]]</f>
        <v>58.311</v>
      </c>
      <c r="N253" s="2">
        <f>IF(M253&lt;I253,M253,I253)</f>
        <v>58.311</v>
      </c>
      <c r="O253" s="12" t="str">
        <f>IF(N253&lt;I253,$U$1," ")</f>
        <v xml:space="preserve"> </v>
      </c>
      <c r="P253" s="12" t="str">
        <f>IFERROR((O253+30)," ")</f>
        <v xml:space="preserve"> </v>
      </c>
      <c r="Q253" s="2">
        <f ca="1">IF(O253=$U$1,N253,"0")*1.22</f>
        <v>0</v>
      </c>
    </row>
    <row r="254" spans="1:17" x14ac:dyDescent="0.25">
      <c r="A254" t="s">
        <v>6733</v>
      </c>
      <c r="B254" t="s">
        <v>6732</v>
      </c>
      <c r="C254">
        <v>14738</v>
      </c>
      <c r="D254">
        <v>213.3</v>
      </c>
      <c r="E254">
        <f>IFERROR(VLOOKUP(Table_ExternalData_15[[#This Row],[Id]],Rabati!B:C,2,0),0)</f>
        <v>5</v>
      </c>
      <c r="F254">
        <v>0</v>
      </c>
      <c r="G254" t="str">
        <f>VLOOKUP(Table_ExternalData_15[[#This Row],[Id]],'Blagovna izdelek'!A:C,3,0)</f>
        <v>WD</v>
      </c>
      <c r="H254">
        <f>Table_ExternalData_15[[#This Row],[Rabat]]*0.2</f>
        <v>1</v>
      </c>
      <c r="I254" s="2">
        <f>Table_ExternalData_15[[#This Row],[Price]]-(Table_ExternalData_15[[#This Row],[Price]]*Table_ExternalData_15[[#This Row],[BB rabat]])/100</f>
        <v>211.167</v>
      </c>
      <c r="J254" s="2">
        <f>Table_ExternalData_15[[#This Row],[BB cena]]*Table_ExternalData_15[[#Headers],[1,22]]</f>
        <v>257.62374</v>
      </c>
      <c r="K254" s="2">
        <f>Table_ExternalData_15[[#This Row],[Price]]*Table_ExternalData_15[[#Headers],[1,22]]</f>
        <v>260.226</v>
      </c>
      <c r="L254" s="7">
        <f>IF(G254="White Shark",E254*0.5,IF(G254="Sbox",E254*0.5,IF(G254="Tenda",E254*0.5,E254*0.2)))/100</f>
        <v>0.01</v>
      </c>
      <c r="M254" s="2">
        <f>Table_ExternalData_15[[#This Row],[Price]]-Table_ExternalData_15[[#This Row],[Price]]*Table_ExternalData_15[[#This Row],[extra popust]]</f>
        <v>211.167</v>
      </c>
      <c r="N254" s="2">
        <f>IF(M254&lt;I254,M254,I254)</f>
        <v>211.167</v>
      </c>
      <c r="O254" s="12" t="str">
        <f>IF(N254&lt;I254,$U$1," ")</f>
        <v xml:space="preserve"> </v>
      </c>
      <c r="P254" s="12" t="str">
        <f>IFERROR((O254+30)," ")</f>
        <v xml:space="preserve"> </v>
      </c>
      <c r="Q254" s="2">
        <f ca="1">IF(O254=$U$1,N254,"0")*1.22</f>
        <v>0</v>
      </c>
    </row>
    <row r="255" spans="1:17" x14ac:dyDescent="0.25">
      <c r="A255" t="s">
        <v>6804</v>
      </c>
      <c r="B255" t="s">
        <v>6803</v>
      </c>
      <c r="C255">
        <v>14791</v>
      </c>
      <c r="D255">
        <v>96.2</v>
      </c>
      <c r="E255">
        <f>IFERROR(VLOOKUP(Table_ExternalData_15[[#This Row],[Id]],Rabati!B:C,2,0),0)</f>
        <v>5</v>
      </c>
      <c r="F255">
        <v>0</v>
      </c>
      <c r="G255" t="str">
        <f>VLOOKUP(Table_ExternalData_15[[#This Row],[Id]],'Blagovna izdelek'!A:C,3,0)</f>
        <v>WD</v>
      </c>
      <c r="H255">
        <f>Table_ExternalData_15[[#This Row],[Rabat]]*0.2</f>
        <v>1</v>
      </c>
      <c r="I255" s="2">
        <f>Table_ExternalData_15[[#This Row],[Price]]-(Table_ExternalData_15[[#This Row],[Price]]*Table_ExternalData_15[[#This Row],[BB rabat]])/100</f>
        <v>95.238</v>
      </c>
      <c r="J255" s="2">
        <f>Table_ExternalData_15[[#This Row],[BB cena]]*Table_ExternalData_15[[#Headers],[1,22]]</f>
        <v>116.19036</v>
      </c>
      <c r="K255" s="2">
        <f>Table_ExternalData_15[[#This Row],[Price]]*Table_ExternalData_15[[#Headers],[1,22]]</f>
        <v>117.364</v>
      </c>
      <c r="L255" s="7">
        <f>IF(G255="White Shark",E255*0.5,IF(G255="Sbox",E255*0.5,IF(G255="Tenda",E255*0.5,E255*0.2)))/100</f>
        <v>0.01</v>
      </c>
      <c r="M255" s="2">
        <f>Table_ExternalData_15[[#This Row],[Price]]-Table_ExternalData_15[[#This Row],[Price]]*Table_ExternalData_15[[#This Row],[extra popust]]</f>
        <v>95.238</v>
      </c>
      <c r="N255" s="2">
        <f>IF(M255&lt;I255,M255,I255)</f>
        <v>95.238</v>
      </c>
      <c r="O255" s="12" t="str">
        <f>IF(N255&lt;I255,$U$1," ")</f>
        <v xml:space="preserve"> </v>
      </c>
      <c r="P255" s="12" t="str">
        <f>IFERROR((O255+30)," ")</f>
        <v xml:space="preserve"> </v>
      </c>
      <c r="Q255" s="2">
        <f ca="1">IF(O255=$U$1,N255,"0")*1.22</f>
        <v>0</v>
      </c>
    </row>
    <row r="256" spans="1:17" x14ac:dyDescent="0.25">
      <c r="A256" t="s">
        <v>6806</v>
      </c>
      <c r="B256" t="s">
        <v>6805</v>
      </c>
      <c r="C256">
        <v>14794</v>
      </c>
      <c r="D256">
        <v>104.8</v>
      </c>
      <c r="E256">
        <f>IFERROR(VLOOKUP(Table_ExternalData_15[[#This Row],[Id]],Rabati!B:C,2,0),0)</f>
        <v>5</v>
      </c>
      <c r="F256">
        <v>0</v>
      </c>
      <c r="G256" t="str">
        <f>VLOOKUP(Table_ExternalData_15[[#This Row],[Id]],'Blagovna izdelek'!A:C,3,0)</f>
        <v>WD</v>
      </c>
      <c r="H256">
        <f>Table_ExternalData_15[[#This Row],[Rabat]]*0.2</f>
        <v>1</v>
      </c>
      <c r="I256" s="2">
        <f>Table_ExternalData_15[[#This Row],[Price]]-(Table_ExternalData_15[[#This Row],[Price]]*Table_ExternalData_15[[#This Row],[BB rabat]])/100</f>
        <v>103.752</v>
      </c>
      <c r="J256" s="2">
        <f>Table_ExternalData_15[[#This Row],[BB cena]]*Table_ExternalData_15[[#Headers],[1,22]]</f>
        <v>126.57744</v>
      </c>
      <c r="K256" s="2">
        <f>Table_ExternalData_15[[#This Row],[Price]]*Table_ExternalData_15[[#Headers],[1,22]]</f>
        <v>127.85599999999999</v>
      </c>
      <c r="L256" s="7">
        <f>IF(G256="White Shark",E256*0.5,IF(G256="Sbox",E256*0.5,IF(G256="Tenda",E256*0.5,E256*0.2)))/100</f>
        <v>0.01</v>
      </c>
      <c r="M256" s="2">
        <f>Table_ExternalData_15[[#This Row],[Price]]-Table_ExternalData_15[[#This Row],[Price]]*Table_ExternalData_15[[#This Row],[extra popust]]</f>
        <v>103.752</v>
      </c>
      <c r="N256" s="2">
        <f>IF(M256&lt;I256,M256,I256)</f>
        <v>103.752</v>
      </c>
      <c r="O256" s="12" t="str">
        <f>IF(N256&lt;I256,$U$1," ")</f>
        <v xml:space="preserve"> </v>
      </c>
      <c r="P256" s="12" t="str">
        <f>IFERROR((O256+30)," ")</f>
        <v xml:space="preserve"> </v>
      </c>
      <c r="Q256" s="2">
        <f ca="1">IF(O256=$U$1,N256,"0")*1.22</f>
        <v>0</v>
      </c>
    </row>
    <row r="257" spans="1:17" x14ac:dyDescent="0.25">
      <c r="A257" t="s">
        <v>6930</v>
      </c>
      <c r="B257" t="s">
        <v>6929</v>
      </c>
      <c r="C257">
        <v>14898</v>
      </c>
      <c r="D257">
        <v>27.95</v>
      </c>
      <c r="E257">
        <f>IFERROR(VLOOKUP(Table_ExternalData_15[[#This Row],[Id]],Rabati!B:C,2,0),0)</f>
        <v>5</v>
      </c>
      <c r="F257">
        <v>9</v>
      </c>
      <c r="G257" t="str">
        <f>VLOOKUP(Table_ExternalData_15[[#This Row],[Id]],'Blagovna izdelek'!A:C,3,0)</f>
        <v>WD</v>
      </c>
      <c r="H257">
        <f>Table_ExternalData_15[[#This Row],[Rabat]]*0.2</f>
        <v>1</v>
      </c>
      <c r="I257" s="2">
        <f>Table_ExternalData_15[[#This Row],[Price]]-(Table_ExternalData_15[[#This Row],[Price]]*Table_ExternalData_15[[#This Row],[BB rabat]])/100</f>
        <v>27.670500000000001</v>
      </c>
      <c r="J257" s="2">
        <f>Table_ExternalData_15[[#This Row],[BB cena]]*Table_ExternalData_15[[#Headers],[1,22]]</f>
        <v>33.758009999999999</v>
      </c>
      <c r="K257" s="2">
        <f>Table_ExternalData_15[[#This Row],[Price]]*Table_ExternalData_15[[#Headers],[1,22]]</f>
        <v>34.098999999999997</v>
      </c>
      <c r="L257" s="7">
        <f>IF(G257="White Shark",E257*0.5,IF(G257="Sbox",E257*0.5,IF(G257="Tenda",E257*0.5,E257*0.2)))/100</f>
        <v>0.01</v>
      </c>
      <c r="M257" s="2">
        <f>Table_ExternalData_15[[#This Row],[Price]]-Table_ExternalData_15[[#This Row],[Price]]*Table_ExternalData_15[[#This Row],[extra popust]]</f>
        <v>27.670500000000001</v>
      </c>
      <c r="N257" s="2">
        <f>IF(M257&lt;I257,M257,I257)</f>
        <v>27.670500000000001</v>
      </c>
      <c r="O257" s="12" t="str">
        <f>IF(N257&lt;I257,$U$1," ")</f>
        <v xml:space="preserve"> </v>
      </c>
      <c r="P257" s="12" t="str">
        <f>IFERROR((O257+30)," ")</f>
        <v xml:space="preserve"> </v>
      </c>
      <c r="Q257" s="2">
        <f ca="1">IF(O257=$U$1,N257,"0")*1.22</f>
        <v>0</v>
      </c>
    </row>
    <row r="258" spans="1:17" x14ac:dyDescent="0.25">
      <c r="A258" t="s">
        <v>6937</v>
      </c>
      <c r="B258" t="s">
        <v>6936</v>
      </c>
      <c r="C258">
        <v>14903</v>
      </c>
      <c r="D258">
        <v>70.2</v>
      </c>
      <c r="E258">
        <f>IFERROR(VLOOKUP(Table_ExternalData_15[[#This Row],[Id]],Rabati!B:C,2,0),0)</f>
        <v>5</v>
      </c>
      <c r="F258">
        <v>0</v>
      </c>
      <c r="G258" t="str">
        <f>VLOOKUP(Table_ExternalData_15[[#This Row],[Id]],'Blagovna izdelek'!A:C,3,0)</f>
        <v>WD</v>
      </c>
      <c r="H258">
        <f>Table_ExternalData_15[[#This Row],[Rabat]]*0.2</f>
        <v>1</v>
      </c>
      <c r="I258" s="2">
        <f>Table_ExternalData_15[[#This Row],[Price]]-(Table_ExternalData_15[[#This Row],[Price]]*Table_ExternalData_15[[#This Row],[BB rabat]])/100</f>
        <v>69.498000000000005</v>
      </c>
      <c r="J258" s="2">
        <f>Table_ExternalData_15[[#This Row],[BB cena]]*Table_ExternalData_15[[#Headers],[1,22]]</f>
        <v>84.787559999999999</v>
      </c>
      <c r="K258" s="2">
        <f>Table_ExternalData_15[[#This Row],[Price]]*Table_ExternalData_15[[#Headers],[1,22]]</f>
        <v>85.644000000000005</v>
      </c>
      <c r="L258" s="7">
        <f>IF(G258="White Shark",E258*0.5,IF(G258="Sbox",E258*0.5,IF(G258="Tenda",E258*0.5,E258*0.2)))/100</f>
        <v>0.01</v>
      </c>
      <c r="M258" s="2">
        <f>Table_ExternalData_15[[#This Row],[Price]]-Table_ExternalData_15[[#This Row],[Price]]*Table_ExternalData_15[[#This Row],[extra popust]]</f>
        <v>69.498000000000005</v>
      </c>
      <c r="N258" s="2">
        <f>IF(M258&lt;I258,M258,I258)</f>
        <v>69.498000000000005</v>
      </c>
      <c r="O258" s="12" t="str">
        <f>IF(N258&lt;I258,$U$1," ")</f>
        <v xml:space="preserve"> </v>
      </c>
      <c r="P258" s="12" t="str">
        <f>IFERROR((O258+30)," ")</f>
        <v xml:space="preserve"> </v>
      </c>
      <c r="Q258" s="2">
        <f ca="1">IF(O258=$U$1,N258,"0")*1.22</f>
        <v>0</v>
      </c>
    </row>
    <row r="259" spans="1:17" x14ac:dyDescent="0.25">
      <c r="A259" t="s">
        <v>6939</v>
      </c>
      <c r="B259" t="s">
        <v>6938</v>
      </c>
      <c r="C259">
        <v>14904</v>
      </c>
      <c r="D259">
        <v>96.4</v>
      </c>
      <c r="E259">
        <f>IFERROR(VLOOKUP(Table_ExternalData_15[[#This Row],[Id]],Rabati!B:C,2,0),0)</f>
        <v>5</v>
      </c>
      <c r="F259">
        <v>3</v>
      </c>
      <c r="G259" t="str">
        <f>VLOOKUP(Table_ExternalData_15[[#This Row],[Id]],'Blagovna izdelek'!A:C,3,0)</f>
        <v>WD</v>
      </c>
      <c r="H259">
        <f>Table_ExternalData_15[[#This Row],[Rabat]]*0.2</f>
        <v>1</v>
      </c>
      <c r="I259" s="2">
        <f>Table_ExternalData_15[[#This Row],[Price]]-(Table_ExternalData_15[[#This Row],[Price]]*Table_ExternalData_15[[#This Row],[BB rabat]])/100</f>
        <v>95.436000000000007</v>
      </c>
      <c r="J259" s="2">
        <f>Table_ExternalData_15[[#This Row],[BB cena]]*Table_ExternalData_15[[#Headers],[1,22]]</f>
        <v>116.43192000000001</v>
      </c>
      <c r="K259" s="2">
        <f>Table_ExternalData_15[[#This Row],[Price]]*Table_ExternalData_15[[#Headers],[1,22]]</f>
        <v>117.608</v>
      </c>
      <c r="L259" s="7">
        <f>IF(G259="White Shark",E259*0.5,IF(G259="Sbox",E259*0.5,IF(G259="Tenda",E259*0.5,E259*0.2)))/100</f>
        <v>0.01</v>
      </c>
      <c r="M259" s="2">
        <f>Table_ExternalData_15[[#This Row],[Price]]-Table_ExternalData_15[[#This Row],[Price]]*Table_ExternalData_15[[#This Row],[extra popust]]</f>
        <v>95.436000000000007</v>
      </c>
      <c r="N259" s="2">
        <f>IF(M259&lt;I259,M259,I259)</f>
        <v>95.436000000000007</v>
      </c>
      <c r="O259" s="12" t="str">
        <f>IF(N259&lt;I259,$U$1," ")</f>
        <v xml:space="preserve"> </v>
      </c>
      <c r="P259" s="12" t="str">
        <f>IFERROR((O259+30)," ")</f>
        <v xml:space="preserve"> </v>
      </c>
      <c r="Q259" s="2">
        <f ca="1">IF(O259=$U$1,N259,"0")*1.22</f>
        <v>0</v>
      </c>
    </row>
    <row r="260" spans="1:17" x14ac:dyDescent="0.25">
      <c r="A260" t="s">
        <v>7188</v>
      </c>
      <c r="B260" t="s">
        <v>7187</v>
      </c>
      <c r="C260">
        <v>15080</v>
      </c>
      <c r="D260">
        <v>151.4</v>
      </c>
      <c r="E260">
        <f>IFERROR(VLOOKUP(Table_ExternalData_15[[#This Row],[Id]],Rabati!B:C,2,0),0)</f>
        <v>5</v>
      </c>
      <c r="F260">
        <v>2</v>
      </c>
      <c r="G260" t="str">
        <f>VLOOKUP(Table_ExternalData_15[[#This Row],[Id]],'Blagovna izdelek'!A:C,3,0)</f>
        <v>WD</v>
      </c>
      <c r="H260">
        <f>Table_ExternalData_15[[#This Row],[Rabat]]*0.2</f>
        <v>1</v>
      </c>
      <c r="I260" s="2">
        <f>Table_ExternalData_15[[#This Row],[Price]]-(Table_ExternalData_15[[#This Row],[Price]]*Table_ExternalData_15[[#This Row],[BB rabat]])/100</f>
        <v>149.886</v>
      </c>
      <c r="J260" s="2">
        <f>Table_ExternalData_15[[#This Row],[BB cena]]*Table_ExternalData_15[[#Headers],[1,22]]</f>
        <v>182.86091999999999</v>
      </c>
      <c r="K260" s="2">
        <f>Table_ExternalData_15[[#This Row],[Price]]*Table_ExternalData_15[[#Headers],[1,22]]</f>
        <v>184.708</v>
      </c>
      <c r="L260" s="7">
        <f>IF(G260="White Shark",E260*0.5,IF(G260="Sbox",E260*0.5,IF(G260="Tenda",E260*0.5,E260*0.2)))/100</f>
        <v>0.01</v>
      </c>
      <c r="M260" s="2">
        <f>Table_ExternalData_15[[#This Row],[Price]]-Table_ExternalData_15[[#This Row],[Price]]*Table_ExternalData_15[[#This Row],[extra popust]]</f>
        <v>149.886</v>
      </c>
      <c r="N260" s="2">
        <f>IF(M260&lt;I260,M260,I260)</f>
        <v>149.886</v>
      </c>
      <c r="O260" s="12" t="str">
        <f>IF(N260&lt;I260,$U$1," ")</f>
        <v xml:space="preserve"> </v>
      </c>
      <c r="P260" s="12" t="str">
        <f>IFERROR((O260+30)," ")</f>
        <v xml:space="preserve"> </v>
      </c>
      <c r="Q260" s="2">
        <f ca="1">IF(O260=$U$1,N260,"0")*1.22</f>
        <v>0</v>
      </c>
    </row>
    <row r="261" spans="1:17" x14ac:dyDescent="0.25">
      <c r="A261" t="s">
        <v>7639</v>
      </c>
      <c r="B261" t="s">
        <v>7638</v>
      </c>
      <c r="C261">
        <v>15366</v>
      </c>
      <c r="D261">
        <v>58.75</v>
      </c>
      <c r="E261">
        <f>IFERROR(VLOOKUP(Table_ExternalData_15[[#This Row],[Id]],Rabati!B:C,2,0),0)</f>
        <v>5</v>
      </c>
      <c r="F261">
        <v>0</v>
      </c>
      <c r="G261" t="str">
        <f>VLOOKUP(Table_ExternalData_15[[#This Row],[Id]],'Blagovna izdelek'!A:C,3,0)</f>
        <v>WD</v>
      </c>
      <c r="H261">
        <f>Table_ExternalData_15[[#This Row],[Rabat]]*0.2</f>
        <v>1</v>
      </c>
      <c r="I261" s="2">
        <f>Table_ExternalData_15[[#This Row],[Price]]-(Table_ExternalData_15[[#This Row],[Price]]*Table_ExternalData_15[[#This Row],[BB rabat]])/100</f>
        <v>58.162500000000001</v>
      </c>
      <c r="J261" s="2">
        <f>Table_ExternalData_15[[#This Row],[BB cena]]*Table_ExternalData_15[[#Headers],[1,22]]</f>
        <v>70.958250000000007</v>
      </c>
      <c r="K261" s="2">
        <f>Table_ExternalData_15[[#This Row],[Price]]*Table_ExternalData_15[[#Headers],[1,22]]</f>
        <v>71.674999999999997</v>
      </c>
      <c r="L261" s="7">
        <f>IF(G261="White Shark",E261*0.5,IF(G261="Sbox",E261*0.5,IF(G261="Tenda",E261*0.5,E261*0.2)))/100</f>
        <v>0.01</v>
      </c>
      <c r="M261" s="2">
        <f>Table_ExternalData_15[[#This Row],[Price]]-Table_ExternalData_15[[#This Row],[Price]]*Table_ExternalData_15[[#This Row],[extra popust]]</f>
        <v>58.162500000000001</v>
      </c>
      <c r="N261" s="2">
        <f>IF(M261&lt;I261,M261,I261)</f>
        <v>58.162500000000001</v>
      </c>
      <c r="O261" s="12" t="str">
        <f>IF(N261&lt;I261,$U$1," ")</f>
        <v xml:space="preserve"> </v>
      </c>
      <c r="P261" s="12" t="str">
        <f>IFERROR((O261+30)," ")</f>
        <v xml:space="preserve"> </v>
      </c>
      <c r="Q261" s="2">
        <f ca="1">IF(O261=$U$1,N261,"0")*1.22</f>
        <v>0</v>
      </c>
    </row>
    <row r="262" spans="1:17" x14ac:dyDescent="0.25">
      <c r="A262" t="s">
        <v>7722</v>
      </c>
      <c r="B262" t="s">
        <v>7721</v>
      </c>
      <c r="C262">
        <v>15412</v>
      </c>
      <c r="D262">
        <v>23.5</v>
      </c>
      <c r="E262">
        <f>IFERROR(VLOOKUP(Table_ExternalData_15[[#This Row],[Id]],Rabati!B:C,2,0),0)</f>
        <v>5</v>
      </c>
      <c r="F262">
        <v>5</v>
      </c>
      <c r="G262" t="str">
        <f>VLOOKUP(Table_ExternalData_15[[#This Row],[Id]],'Blagovna izdelek'!A:C,3,0)</f>
        <v>WD</v>
      </c>
      <c r="H262">
        <f>Table_ExternalData_15[[#This Row],[Rabat]]*0.2</f>
        <v>1</v>
      </c>
      <c r="I262" s="2">
        <f>Table_ExternalData_15[[#This Row],[Price]]-(Table_ExternalData_15[[#This Row],[Price]]*Table_ExternalData_15[[#This Row],[BB rabat]])/100</f>
        <v>23.265000000000001</v>
      </c>
      <c r="J262" s="2">
        <f>Table_ExternalData_15[[#This Row],[BB cena]]*Table_ExternalData_15[[#Headers],[1,22]]</f>
        <v>28.383299999999998</v>
      </c>
      <c r="K262" s="2">
        <f>Table_ExternalData_15[[#This Row],[Price]]*Table_ExternalData_15[[#Headers],[1,22]]</f>
        <v>28.669999999999998</v>
      </c>
      <c r="L262" s="7">
        <f>IF(G262="White Shark",E262*0.5,IF(G262="Sbox",E262*0.5,IF(G262="Tenda",E262*0.5,E262*0.2)))/100</f>
        <v>0.01</v>
      </c>
      <c r="M262" s="2">
        <f>Table_ExternalData_15[[#This Row],[Price]]-Table_ExternalData_15[[#This Row],[Price]]*Table_ExternalData_15[[#This Row],[extra popust]]</f>
        <v>23.265000000000001</v>
      </c>
      <c r="N262" s="2">
        <f>IF(M262&lt;I262,M262,I262)</f>
        <v>23.265000000000001</v>
      </c>
      <c r="O262" s="12" t="str">
        <f>IF(N262&lt;I262,$U$1," ")</f>
        <v xml:space="preserve"> </v>
      </c>
      <c r="P262" s="12" t="str">
        <f>IFERROR((O262+30)," ")</f>
        <v xml:space="preserve"> </v>
      </c>
      <c r="Q262" s="2">
        <f ca="1">IF(O262=$U$1,N262,"0")*1.22</f>
        <v>0</v>
      </c>
    </row>
    <row r="263" spans="1:17" x14ac:dyDescent="0.25">
      <c r="A263" t="s">
        <v>7724</v>
      </c>
      <c r="B263" t="s">
        <v>7723</v>
      </c>
      <c r="C263">
        <v>15413</v>
      </c>
      <c r="D263">
        <v>47.7</v>
      </c>
      <c r="E263">
        <f>IFERROR(VLOOKUP(Table_ExternalData_15[[#This Row],[Id]],Rabati!B:C,2,0),0)</f>
        <v>5</v>
      </c>
      <c r="F263">
        <v>3</v>
      </c>
      <c r="G263" t="str">
        <f>VLOOKUP(Table_ExternalData_15[[#This Row],[Id]],'Blagovna izdelek'!A:C,3,0)</f>
        <v>WD</v>
      </c>
      <c r="H263">
        <f>Table_ExternalData_15[[#This Row],[Rabat]]*0.2</f>
        <v>1</v>
      </c>
      <c r="I263" s="2">
        <f>Table_ExternalData_15[[#This Row],[Price]]-(Table_ExternalData_15[[#This Row],[Price]]*Table_ExternalData_15[[#This Row],[BB rabat]])/100</f>
        <v>47.223000000000006</v>
      </c>
      <c r="J263" s="2">
        <f>Table_ExternalData_15[[#This Row],[BB cena]]*Table_ExternalData_15[[#Headers],[1,22]]</f>
        <v>57.612060000000007</v>
      </c>
      <c r="K263" s="2">
        <f>Table_ExternalData_15[[#This Row],[Price]]*Table_ExternalData_15[[#Headers],[1,22]]</f>
        <v>58.194000000000003</v>
      </c>
      <c r="L263" s="7">
        <f>IF(G263="White Shark",E263*0.5,IF(G263="Sbox",E263*0.5,IF(G263="Tenda",E263*0.5,E263*0.2)))/100</f>
        <v>0.01</v>
      </c>
      <c r="M263" s="2">
        <f>Table_ExternalData_15[[#This Row],[Price]]-Table_ExternalData_15[[#This Row],[Price]]*Table_ExternalData_15[[#This Row],[extra popust]]</f>
        <v>47.223000000000006</v>
      </c>
      <c r="N263" s="2">
        <f>IF(M263&lt;I263,M263,I263)</f>
        <v>47.223000000000006</v>
      </c>
      <c r="O263" s="12" t="str">
        <f>IF(N263&lt;I263,$U$1," ")</f>
        <v xml:space="preserve"> </v>
      </c>
      <c r="P263" s="12" t="str">
        <f>IFERROR((O263+30)," ")</f>
        <v xml:space="preserve"> </v>
      </c>
      <c r="Q263" s="2">
        <f ca="1">IF(O263=$U$1,N263,"0")*1.22</f>
        <v>0</v>
      </c>
    </row>
    <row r="264" spans="1:17" x14ac:dyDescent="0.25">
      <c r="A264" t="s">
        <v>7996</v>
      </c>
      <c r="B264" t="s">
        <v>7995</v>
      </c>
      <c r="C264">
        <v>15591</v>
      </c>
      <c r="D264">
        <v>141.44999999999999</v>
      </c>
      <c r="E264">
        <f>IFERROR(VLOOKUP(Table_ExternalData_15[[#This Row],[Id]],Rabati!B:C,2,0),0)</f>
        <v>5</v>
      </c>
      <c r="F264">
        <v>0</v>
      </c>
      <c r="G264" t="str">
        <f>VLOOKUP(Table_ExternalData_15[[#This Row],[Id]],'Blagovna izdelek'!A:C,3,0)</f>
        <v>WD</v>
      </c>
      <c r="H264">
        <f>Table_ExternalData_15[[#This Row],[Rabat]]*0.2</f>
        <v>1</v>
      </c>
      <c r="I264" s="2">
        <f>Table_ExternalData_15[[#This Row],[Price]]-(Table_ExternalData_15[[#This Row],[Price]]*Table_ExternalData_15[[#This Row],[BB rabat]])/100</f>
        <v>140.03549999999998</v>
      </c>
      <c r="J264" s="2">
        <f>Table_ExternalData_15[[#This Row],[BB cena]]*Table_ExternalData_15[[#Headers],[1,22]]</f>
        <v>170.84330999999997</v>
      </c>
      <c r="K264" s="2">
        <f>Table_ExternalData_15[[#This Row],[Price]]*Table_ExternalData_15[[#Headers],[1,22]]</f>
        <v>172.56899999999999</v>
      </c>
      <c r="L264" s="7">
        <f>IF(G264="White Shark",E264*0.5,IF(G264="Sbox",E264*0.5,IF(G264="Tenda",E264*0.5,E264*0.2)))/100</f>
        <v>0.01</v>
      </c>
      <c r="M264" s="2">
        <f>Table_ExternalData_15[[#This Row],[Price]]-Table_ExternalData_15[[#This Row],[Price]]*Table_ExternalData_15[[#This Row],[extra popust]]</f>
        <v>140.03549999999998</v>
      </c>
      <c r="N264" s="2">
        <f>IF(M264&lt;I264,M264,I264)</f>
        <v>140.03549999999998</v>
      </c>
      <c r="O264" s="12" t="str">
        <f>IF(N264&lt;I264,$U$1," ")</f>
        <v xml:space="preserve"> </v>
      </c>
      <c r="P264" s="12" t="str">
        <f>IFERROR((O264+30)," ")</f>
        <v xml:space="preserve"> </v>
      </c>
      <c r="Q264" s="2">
        <f ca="1">IF(O264=$U$1,N264,"0")*1.22</f>
        <v>0</v>
      </c>
    </row>
    <row r="265" spans="1:17" x14ac:dyDescent="0.25">
      <c r="A265" t="s">
        <v>8101</v>
      </c>
      <c r="B265" t="s">
        <v>8100</v>
      </c>
      <c r="C265">
        <v>15651</v>
      </c>
      <c r="D265">
        <v>45.6</v>
      </c>
      <c r="E265">
        <f>IFERROR(VLOOKUP(Table_ExternalData_15[[#This Row],[Id]],Rabati!B:C,2,0),0)</f>
        <v>5</v>
      </c>
      <c r="F265">
        <v>1</v>
      </c>
      <c r="G265" t="str">
        <f>VLOOKUP(Table_ExternalData_15[[#This Row],[Id]],'Blagovna izdelek'!A:C,3,0)</f>
        <v>WD</v>
      </c>
      <c r="H265">
        <f>Table_ExternalData_15[[#This Row],[Rabat]]*0.2</f>
        <v>1</v>
      </c>
      <c r="I265" s="2">
        <f>Table_ExternalData_15[[#This Row],[Price]]-(Table_ExternalData_15[[#This Row],[Price]]*Table_ExternalData_15[[#This Row],[BB rabat]])/100</f>
        <v>45.143999999999998</v>
      </c>
      <c r="J265" s="2">
        <f>Table_ExternalData_15[[#This Row],[BB cena]]*Table_ExternalData_15[[#Headers],[1,22]]</f>
        <v>55.075679999999998</v>
      </c>
      <c r="K265" s="2">
        <f>Table_ExternalData_15[[#This Row],[Price]]*Table_ExternalData_15[[#Headers],[1,22]]</f>
        <v>55.631999999999998</v>
      </c>
      <c r="L265" s="7">
        <f>IF(G265="White Shark",E265*0.5,IF(G265="Sbox",E265*0.5,IF(G265="Tenda",E265*0.5,E265*0.2)))/100</f>
        <v>0.01</v>
      </c>
      <c r="M265" s="2">
        <f>Table_ExternalData_15[[#This Row],[Price]]-Table_ExternalData_15[[#This Row],[Price]]*Table_ExternalData_15[[#This Row],[extra popust]]</f>
        <v>45.143999999999998</v>
      </c>
      <c r="N265" s="2">
        <f>IF(M265&lt;I265,M265,I265)</f>
        <v>45.143999999999998</v>
      </c>
      <c r="O265" s="12" t="str">
        <f>IF(N265&lt;I265,$U$1," ")</f>
        <v xml:space="preserve"> </v>
      </c>
      <c r="P265" s="12" t="str">
        <f>IFERROR((O265+30)," ")</f>
        <v xml:space="preserve"> </v>
      </c>
      <c r="Q265" s="2">
        <f ca="1">IF(O265=$U$1,N265,"0")*1.22</f>
        <v>0</v>
      </c>
    </row>
    <row r="266" spans="1:17" x14ac:dyDescent="0.25">
      <c r="A266" t="s">
        <v>8103</v>
      </c>
      <c r="B266" t="s">
        <v>8102</v>
      </c>
      <c r="C266">
        <v>15652</v>
      </c>
      <c r="D266">
        <v>76.2</v>
      </c>
      <c r="E266">
        <f>IFERROR(VLOOKUP(Table_ExternalData_15[[#This Row],[Id]],Rabati!B:C,2,0),0)</f>
        <v>5</v>
      </c>
      <c r="F266">
        <v>3</v>
      </c>
      <c r="G266" t="str">
        <f>VLOOKUP(Table_ExternalData_15[[#This Row],[Id]],'Blagovna izdelek'!A:C,3,0)</f>
        <v>WD</v>
      </c>
      <c r="H266">
        <f>Table_ExternalData_15[[#This Row],[Rabat]]*0.2</f>
        <v>1</v>
      </c>
      <c r="I266" s="2">
        <f>Table_ExternalData_15[[#This Row],[Price]]-(Table_ExternalData_15[[#This Row],[Price]]*Table_ExternalData_15[[#This Row],[BB rabat]])/100</f>
        <v>75.438000000000002</v>
      </c>
      <c r="J266" s="2">
        <f>Table_ExternalData_15[[#This Row],[BB cena]]*Table_ExternalData_15[[#Headers],[1,22]]</f>
        <v>92.034360000000007</v>
      </c>
      <c r="K266" s="2">
        <f>Table_ExternalData_15[[#This Row],[Price]]*Table_ExternalData_15[[#Headers],[1,22]]</f>
        <v>92.963999999999999</v>
      </c>
      <c r="L266" s="7">
        <f>IF(G266="White Shark",E266*0.5,IF(G266="Sbox",E266*0.5,IF(G266="Tenda",E266*0.5,E266*0.2)))/100</f>
        <v>0.01</v>
      </c>
      <c r="M266" s="2">
        <f>Table_ExternalData_15[[#This Row],[Price]]-Table_ExternalData_15[[#This Row],[Price]]*Table_ExternalData_15[[#This Row],[extra popust]]</f>
        <v>75.438000000000002</v>
      </c>
      <c r="N266" s="2">
        <f>IF(M266&lt;I266,M266,I266)</f>
        <v>75.438000000000002</v>
      </c>
      <c r="O266" s="12" t="str">
        <f>IF(N266&lt;I266,$U$1," ")</f>
        <v xml:space="preserve"> </v>
      </c>
      <c r="P266" s="12" t="str">
        <f>IFERROR((O266+30)," ")</f>
        <v xml:space="preserve"> </v>
      </c>
      <c r="Q266" s="2">
        <f ca="1">IF(O266=$U$1,N266,"0")*1.22</f>
        <v>0</v>
      </c>
    </row>
    <row r="267" spans="1:17" x14ac:dyDescent="0.25">
      <c r="A267" t="s">
        <v>8537</v>
      </c>
      <c r="B267" t="s">
        <v>8536</v>
      </c>
      <c r="C267">
        <v>15922</v>
      </c>
      <c r="D267">
        <v>221.5</v>
      </c>
      <c r="E267">
        <f>IFERROR(VLOOKUP(Table_ExternalData_15[[#This Row],[Id]],Rabati!B:C,2,0),0)</f>
        <v>5</v>
      </c>
      <c r="F267">
        <v>0</v>
      </c>
      <c r="G267" t="str">
        <f>VLOOKUP(Table_ExternalData_15[[#This Row],[Id]],'Blagovna izdelek'!A:C,3,0)</f>
        <v>WD</v>
      </c>
      <c r="H267">
        <f>Table_ExternalData_15[[#This Row],[Rabat]]*0.2</f>
        <v>1</v>
      </c>
      <c r="I267" s="2">
        <f>Table_ExternalData_15[[#This Row],[Price]]-(Table_ExternalData_15[[#This Row],[Price]]*Table_ExternalData_15[[#This Row],[BB rabat]])/100</f>
        <v>219.285</v>
      </c>
      <c r="J267" s="2">
        <f>Table_ExternalData_15[[#This Row],[BB cena]]*Table_ExternalData_15[[#Headers],[1,22]]</f>
        <v>267.52769999999998</v>
      </c>
      <c r="K267" s="2">
        <f>Table_ExternalData_15[[#This Row],[Price]]*Table_ExternalData_15[[#Headers],[1,22]]</f>
        <v>270.23</v>
      </c>
      <c r="L267" s="7">
        <f>IF(G267="White Shark",E267*0.5,IF(G267="Sbox",E267*0.5,IF(G267="Tenda",E267*0.5,E267*0.2)))/100</f>
        <v>0.01</v>
      </c>
      <c r="M267" s="2">
        <f>Table_ExternalData_15[[#This Row],[Price]]-Table_ExternalData_15[[#This Row],[Price]]*Table_ExternalData_15[[#This Row],[extra popust]]</f>
        <v>219.285</v>
      </c>
      <c r="N267" s="2">
        <f>IF(M267&lt;I267,M267,I267)</f>
        <v>219.285</v>
      </c>
      <c r="O267" s="12" t="str">
        <f>IF(N267&lt;I267,$U$1," ")</f>
        <v xml:space="preserve"> </v>
      </c>
      <c r="P267" s="12" t="str">
        <f>IFERROR((O267+30)," ")</f>
        <v xml:space="preserve"> </v>
      </c>
      <c r="Q267" s="2">
        <f ca="1">IF(O267=$U$1,N267,"0")*1.22</f>
        <v>0</v>
      </c>
    </row>
    <row r="268" spans="1:17" x14ac:dyDescent="0.25">
      <c r="A268" t="s">
        <v>9834</v>
      </c>
      <c r="B268" t="s">
        <v>9833</v>
      </c>
      <c r="C268">
        <v>16269</v>
      </c>
      <c r="D268">
        <v>119.9</v>
      </c>
      <c r="E268">
        <f>IFERROR(VLOOKUP(Table_ExternalData_15[[#This Row],[Id]],Rabati!B:C,2,0),0)</f>
        <v>5</v>
      </c>
      <c r="F268">
        <v>9</v>
      </c>
      <c r="G268" t="str">
        <f>VLOOKUP(Table_ExternalData_15[[#This Row],[Id]],'Blagovna izdelek'!A:C,3,0)</f>
        <v>WD</v>
      </c>
      <c r="H268">
        <f>Table_ExternalData_15[[#This Row],[Rabat]]*0.2</f>
        <v>1</v>
      </c>
      <c r="I268" s="2">
        <f>Table_ExternalData_15[[#This Row],[Price]]-(Table_ExternalData_15[[#This Row],[Price]]*Table_ExternalData_15[[#This Row],[BB rabat]])/100</f>
        <v>118.70100000000001</v>
      </c>
      <c r="J268" s="2">
        <f>Table_ExternalData_15[[#This Row],[BB cena]]*Table_ExternalData_15[[#Headers],[1,22]]</f>
        <v>144.81522000000001</v>
      </c>
      <c r="K268" s="2">
        <f>Table_ExternalData_15[[#This Row],[Price]]*Table_ExternalData_15[[#Headers],[1,22]]</f>
        <v>146.27799999999999</v>
      </c>
      <c r="L268" s="7">
        <f>IF(G268="White Shark",E268*0.5,IF(G268="Sbox",E268*0.5,IF(G268="Tenda",E268*0.5,E268*0.2)))/100</f>
        <v>0.01</v>
      </c>
      <c r="M268" s="2">
        <f>Table_ExternalData_15[[#This Row],[Price]]-Table_ExternalData_15[[#This Row],[Price]]*Table_ExternalData_15[[#This Row],[extra popust]]</f>
        <v>118.70100000000001</v>
      </c>
      <c r="N268" s="2">
        <f>IF(M268&lt;I268,M268,I268)</f>
        <v>118.70100000000001</v>
      </c>
      <c r="O268" s="12" t="str">
        <f>IF(N268&lt;I268,$U$1," ")</f>
        <v xml:space="preserve"> </v>
      </c>
      <c r="P268" s="12" t="str">
        <f>IFERROR((O268+30)," ")</f>
        <v xml:space="preserve"> </v>
      </c>
      <c r="Q268" s="2">
        <f ca="1">IF(O268=$U$1,N268,"0")*1.22</f>
        <v>0</v>
      </c>
    </row>
    <row r="269" spans="1:17" x14ac:dyDescent="0.25">
      <c r="A269" t="s">
        <v>9978</v>
      </c>
      <c r="B269" t="s">
        <v>9977</v>
      </c>
      <c r="C269">
        <v>16307</v>
      </c>
      <c r="D269">
        <v>169.8</v>
      </c>
      <c r="E269">
        <f>IFERROR(VLOOKUP(Table_ExternalData_15[[#This Row],[Id]],Rabati!B:C,2,0),0)</f>
        <v>5</v>
      </c>
      <c r="F269">
        <v>4</v>
      </c>
      <c r="G269" t="str">
        <f>VLOOKUP(Table_ExternalData_15[[#This Row],[Id]],'Blagovna izdelek'!A:C,3,0)</f>
        <v>WD</v>
      </c>
      <c r="H269">
        <f>Table_ExternalData_15[[#This Row],[Rabat]]*0.2</f>
        <v>1</v>
      </c>
      <c r="I269" s="2">
        <f>Table_ExternalData_15[[#This Row],[Price]]-(Table_ExternalData_15[[#This Row],[Price]]*Table_ExternalData_15[[#This Row],[BB rabat]])/100</f>
        <v>168.102</v>
      </c>
      <c r="J269" s="2">
        <f>Table_ExternalData_15[[#This Row],[BB cena]]*Table_ExternalData_15[[#Headers],[1,22]]</f>
        <v>205.08444</v>
      </c>
      <c r="K269" s="2">
        <f>Table_ExternalData_15[[#This Row],[Price]]*Table_ExternalData_15[[#Headers],[1,22]]</f>
        <v>207.15600000000001</v>
      </c>
      <c r="L269" s="7">
        <f>IF(G269="White Shark",E269*0.5,IF(G269="Sbox",E269*0.5,IF(G269="Tenda",E269*0.5,E269*0.2)))/100</f>
        <v>0.01</v>
      </c>
      <c r="M269" s="2">
        <f>Table_ExternalData_15[[#This Row],[Price]]-Table_ExternalData_15[[#This Row],[Price]]*Table_ExternalData_15[[#This Row],[extra popust]]</f>
        <v>168.102</v>
      </c>
      <c r="N269" s="2">
        <f>IF(M269&lt;I269,M269,I269)</f>
        <v>168.102</v>
      </c>
      <c r="O269" s="12" t="str">
        <f>IF(N269&lt;I269,$U$1," ")</f>
        <v xml:space="preserve"> </v>
      </c>
      <c r="P269" s="12" t="str">
        <f>IFERROR((O269+30)," ")</f>
        <v xml:space="preserve"> </v>
      </c>
      <c r="Q269" s="2">
        <f ca="1">IF(O269=$U$1,N269,"0")*1.22</f>
        <v>0</v>
      </c>
    </row>
    <row r="270" spans="1:17" x14ac:dyDescent="0.25">
      <c r="A270" t="s">
        <v>10340</v>
      </c>
      <c r="B270" t="s">
        <v>10339</v>
      </c>
      <c r="C270">
        <v>16416</v>
      </c>
      <c r="D270">
        <v>100.15</v>
      </c>
      <c r="E270">
        <f>IFERROR(VLOOKUP(Table_ExternalData_15[[#This Row],[Id]],Rabati!B:C,2,0),0)</f>
        <v>5</v>
      </c>
      <c r="F270">
        <v>11</v>
      </c>
      <c r="G270" t="str">
        <f>VLOOKUP(Table_ExternalData_15[[#This Row],[Id]],'Blagovna izdelek'!A:C,3,0)</f>
        <v>WD</v>
      </c>
      <c r="H270">
        <f>Table_ExternalData_15[[#This Row],[Rabat]]*0.2</f>
        <v>1</v>
      </c>
      <c r="I270" s="2">
        <f>Table_ExternalData_15[[#This Row],[Price]]-(Table_ExternalData_15[[#This Row],[Price]]*Table_ExternalData_15[[#This Row],[BB rabat]])/100</f>
        <v>99.148500000000013</v>
      </c>
      <c r="J270" s="2">
        <f>Table_ExternalData_15[[#This Row],[BB cena]]*Table_ExternalData_15[[#Headers],[1,22]]</f>
        <v>120.96117000000001</v>
      </c>
      <c r="K270" s="2">
        <f>Table_ExternalData_15[[#This Row],[Price]]*Table_ExternalData_15[[#Headers],[1,22]]</f>
        <v>122.18300000000001</v>
      </c>
      <c r="L270" s="7">
        <f>IF(G270="White Shark",E270*0.5,IF(G270="Sbox",E270*0.5,IF(G270="Tenda",E270*0.5,E270*0.2)))/100</f>
        <v>0.01</v>
      </c>
      <c r="M270" s="2">
        <f>Table_ExternalData_15[[#This Row],[Price]]-Table_ExternalData_15[[#This Row],[Price]]*Table_ExternalData_15[[#This Row],[extra popust]]</f>
        <v>99.148500000000013</v>
      </c>
      <c r="N270" s="2">
        <f>IF(M270&lt;I270,M270,I270)</f>
        <v>99.148500000000013</v>
      </c>
      <c r="O270" s="12" t="str">
        <f>IF(N270&lt;I270,$U$1," ")</f>
        <v xml:space="preserve"> </v>
      </c>
      <c r="P270" s="12" t="str">
        <f>IFERROR((O270+30)," ")</f>
        <v xml:space="preserve"> </v>
      </c>
      <c r="Q270" s="2">
        <f ca="1">IF(O270=$U$1,N270,"0")*1.22</f>
        <v>0</v>
      </c>
    </row>
    <row r="271" spans="1:17" x14ac:dyDescent="0.25">
      <c r="A271" t="s">
        <v>10346</v>
      </c>
      <c r="B271" t="s">
        <v>10345</v>
      </c>
      <c r="C271">
        <v>16417</v>
      </c>
      <c r="D271">
        <v>71.2</v>
      </c>
      <c r="E271">
        <f>IFERROR(VLOOKUP(Table_ExternalData_15[[#This Row],[Id]],Rabati!B:C,2,0),0)</f>
        <v>5</v>
      </c>
      <c r="F271">
        <v>11</v>
      </c>
      <c r="G271" t="str">
        <f>VLOOKUP(Table_ExternalData_15[[#This Row],[Id]],'Blagovna izdelek'!A:C,3,0)</f>
        <v>WD</v>
      </c>
      <c r="H271">
        <f>Table_ExternalData_15[[#This Row],[Rabat]]*0.2</f>
        <v>1</v>
      </c>
      <c r="I271" s="2">
        <f>Table_ExternalData_15[[#This Row],[Price]]-(Table_ExternalData_15[[#This Row],[Price]]*Table_ExternalData_15[[#This Row],[BB rabat]])/100</f>
        <v>70.488</v>
      </c>
      <c r="J271" s="2">
        <f>Table_ExternalData_15[[#This Row],[BB cena]]*Table_ExternalData_15[[#Headers],[1,22]]</f>
        <v>85.995359999999991</v>
      </c>
      <c r="K271" s="2">
        <f>Table_ExternalData_15[[#This Row],[Price]]*Table_ExternalData_15[[#Headers],[1,22]]</f>
        <v>86.864000000000004</v>
      </c>
      <c r="L271" s="7">
        <f>IF(G271="White Shark",E271*0.5,IF(G271="Sbox",E271*0.5,IF(G271="Tenda",E271*0.5,E271*0.2)))/100</f>
        <v>0.01</v>
      </c>
      <c r="M271" s="2">
        <f>Table_ExternalData_15[[#This Row],[Price]]-Table_ExternalData_15[[#This Row],[Price]]*Table_ExternalData_15[[#This Row],[extra popust]]</f>
        <v>70.488</v>
      </c>
      <c r="N271" s="2">
        <f>IF(M271&lt;I271,M271,I271)</f>
        <v>70.488</v>
      </c>
      <c r="O271" s="12" t="str">
        <f>IF(N271&lt;I271,$U$1," ")</f>
        <v xml:space="preserve"> </v>
      </c>
      <c r="P271" s="12" t="str">
        <f>IFERROR((O271+30)," ")</f>
        <v xml:space="preserve"> </v>
      </c>
      <c r="Q271" s="2">
        <f ca="1">IF(O271=$U$1,N271,"0")*1.22</f>
        <v>0</v>
      </c>
    </row>
    <row r="272" spans="1:17" x14ac:dyDescent="0.25">
      <c r="A272" t="s">
        <v>10355</v>
      </c>
      <c r="B272" t="s">
        <v>10354</v>
      </c>
      <c r="C272">
        <v>16422</v>
      </c>
      <c r="D272">
        <v>79.95</v>
      </c>
      <c r="E272">
        <f>IFERROR(VLOOKUP(Table_ExternalData_15[[#This Row],[Id]],Rabati!B:C,2,0),0)</f>
        <v>5</v>
      </c>
      <c r="F272">
        <v>6</v>
      </c>
      <c r="G272" t="str">
        <f>VLOOKUP(Table_ExternalData_15[[#This Row],[Id]],'Blagovna izdelek'!A:C,3,0)</f>
        <v>WD</v>
      </c>
      <c r="H272">
        <f>Table_ExternalData_15[[#This Row],[Rabat]]*0.2</f>
        <v>1</v>
      </c>
      <c r="I272" s="2">
        <f>Table_ExternalData_15[[#This Row],[Price]]-(Table_ExternalData_15[[#This Row],[Price]]*Table_ExternalData_15[[#This Row],[BB rabat]])/100</f>
        <v>79.150500000000008</v>
      </c>
      <c r="J272" s="2">
        <f>Table_ExternalData_15[[#This Row],[BB cena]]*Table_ExternalData_15[[#Headers],[1,22]]</f>
        <v>96.563610000000011</v>
      </c>
      <c r="K272" s="2">
        <f>Table_ExternalData_15[[#This Row],[Price]]*Table_ExternalData_15[[#Headers],[1,22]]</f>
        <v>97.539000000000001</v>
      </c>
      <c r="L272" s="7">
        <f>IF(G272="White Shark",E272*0.5,IF(G272="Sbox",E272*0.5,IF(G272="Tenda",E272*0.5,E272*0.2)))/100</f>
        <v>0.01</v>
      </c>
      <c r="M272" s="2">
        <f>Table_ExternalData_15[[#This Row],[Price]]-Table_ExternalData_15[[#This Row],[Price]]*Table_ExternalData_15[[#This Row],[extra popust]]</f>
        <v>79.150500000000008</v>
      </c>
      <c r="N272" s="2">
        <f>IF(M272&lt;I272,M272,I272)</f>
        <v>79.150500000000008</v>
      </c>
      <c r="O272" s="12" t="str">
        <f>IF(N272&lt;I272,$U$1," ")</f>
        <v xml:space="preserve"> </v>
      </c>
      <c r="P272" s="12" t="str">
        <f>IFERROR((O272+30)," ")</f>
        <v xml:space="preserve"> </v>
      </c>
      <c r="Q272" s="2">
        <f ca="1">IF(O272=$U$1,N272,"0")*1.22</f>
        <v>0</v>
      </c>
    </row>
    <row r="273" spans="1:17" x14ac:dyDescent="0.25">
      <c r="A273" t="s">
        <v>10516</v>
      </c>
      <c r="B273" t="s">
        <v>10515</v>
      </c>
      <c r="C273">
        <v>16450</v>
      </c>
      <c r="D273">
        <v>148.69999999999999</v>
      </c>
      <c r="E273">
        <f>IFERROR(VLOOKUP(Table_ExternalData_15[[#This Row],[Id]],Rabati!B:C,2,0),0)</f>
        <v>5</v>
      </c>
      <c r="F273">
        <v>4</v>
      </c>
      <c r="G273" t="str">
        <f>VLOOKUP(Table_ExternalData_15[[#This Row],[Id]],'Blagovna izdelek'!A:C,3,0)</f>
        <v>WD</v>
      </c>
      <c r="H273">
        <f>Table_ExternalData_15[[#This Row],[Rabat]]*0.2</f>
        <v>1</v>
      </c>
      <c r="I273" s="2">
        <f>Table_ExternalData_15[[#This Row],[Price]]-(Table_ExternalData_15[[#This Row],[Price]]*Table_ExternalData_15[[#This Row],[BB rabat]])/100</f>
        <v>147.21299999999999</v>
      </c>
      <c r="J273" s="2">
        <f>Table_ExternalData_15[[#This Row],[BB cena]]*Table_ExternalData_15[[#Headers],[1,22]]</f>
        <v>179.59985999999998</v>
      </c>
      <c r="K273" s="2">
        <f>Table_ExternalData_15[[#This Row],[Price]]*Table_ExternalData_15[[#Headers],[1,22]]</f>
        <v>181.41399999999999</v>
      </c>
      <c r="L273" s="7">
        <f>IF(G273="White Shark",E273*0.5,IF(G273="Sbox",E273*0.5,IF(G273="Tenda",E273*0.5,E273*0.2)))/100</f>
        <v>0.01</v>
      </c>
      <c r="M273" s="2">
        <f>Table_ExternalData_15[[#This Row],[Price]]-Table_ExternalData_15[[#This Row],[Price]]*Table_ExternalData_15[[#This Row],[extra popust]]</f>
        <v>147.21299999999999</v>
      </c>
      <c r="N273" s="2">
        <f>IF(M273&lt;I273,M273,I273)</f>
        <v>147.21299999999999</v>
      </c>
      <c r="O273" s="12" t="str">
        <f>IF(N273&lt;I273,$U$1," ")</f>
        <v xml:space="preserve"> </v>
      </c>
      <c r="P273" s="12" t="str">
        <f>IFERROR((O273+30)," ")</f>
        <v xml:space="preserve"> </v>
      </c>
      <c r="Q273" s="2">
        <f ca="1">IF(O273=$U$1,N273,"0")*1.22</f>
        <v>0</v>
      </c>
    </row>
    <row r="274" spans="1:17" x14ac:dyDescent="0.25">
      <c r="A274" t="s">
        <v>10623</v>
      </c>
      <c r="B274" t="s">
        <v>10702</v>
      </c>
      <c r="C274">
        <v>16509</v>
      </c>
      <c r="D274">
        <v>57.45</v>
      </c>
      <c r="E274">
        <f>IFERROR(VLOOKUP(Table_ExternalData_15[[#This Row],[Id]],Rabati!B:C,2,0),0)</f>
        <v>5</v>
      </c>
      <c r="F274">
        <v>5</v>
      </c>
      <c r="G274" t="str">
        <f>VLOOKUP(Table_ExternalData_15[[#This Row],[Id]],'Blagovna izdelek'!A:C,3,0)</f>
        <v>WD</v>
      </c>
      <c r="H274">
        <f>Table_ExternalData_15[[#This Row],[Rabat]]*0.2</f>
        <v>1</v>
      </c>
      <c r="I274" s="2">
        <f>Table_ExternalData_15[[#This Row],[Price]]-(Table_ExternalData_15[[#This Row],[Price]]*Table_ExternalData_15[[#This Row],[BB rabat]])/100</f>
        <v>56.875500000000002</v>
      </c>
      <c r="J274" s="2">
        <f>Table_ExternalData_15[[#This Row],[BB cena]]*Table_ExternalData_15[[#Headers],[1,22]]</f>
        <v>69.388109999999998</v>
      </c>
      <c r="K274" s="2">
        <f>Table_ExternalData_15[[#This Row],[Price]]*Table_ExternalData_15[[#Headers],[1,22]]</f>
        <v>70.088999999999999</v>
      </c>
      <c r="L274" s="7">
        <f>IF(G274="White Shark",E274*0.5,IF(G274="Sbox",E274*0.5,IF(G274="Tenda",E274*0.5,E274*0.2)))/100</f>
        <v>0.01</v>
      </c>
      <c r="M274" s="2">
        <f>Table_ExternalData_15[[#This Row],[Price]]-Table_ExternalData_15[[#This Row],[Price]]*Table_ExternalData_15[[#This Row],[extra popust]]</f>
        <v>56.875500000000002</v>
      </c>
      <c r="N274" s="2">
        <f>IF(M274&lt;I274,M274,I274)</f>
        <v>56.875500000000002</v>
      </c>
      <c r="O274" s="12" t="str">
        <f>IF(N274&lt;I274,$U$1," ")</f>
        <v xml:space="preserve"> </v>
      </c>
      <c r="P274" s="12" t="str">
        <f>IFERROR((O274+30)," ")</f>
        <v xml:space="preserve"> </v>
      </c>
      <c r="Q274" s="2">
        <f ca="1">IF(O274=$U$1,N274,"0")*1.22</f>
        <v>0</v>
      </c>
    </row>
    <row r="275" spans="1:17" x14ac:dyDescent="0.25">
      <c r="A275" t="s">
        <v>11217</v>
      </c>
      <c r="B275" t="s">
        <v>11216</v>
      </c>
      <c r="C275">
        <v>16658</v>
      </c>
      <c r="D275">
        <v>92.2</v>
      </c>
      <c r="E275">
        <f>IFERROR(VLOOKUP(Table_ExternalData_15[[#This Row],[Id]],Rabati!B:C,2,0),0)</f>
        <v>5</v>
      </c>
      <c r="F275">
        <v>3</v>
      </c>
      <c r="G275" t="str">
        <f>VLOOKUP(Table_ExternalData_15[[#This Row],[Id]],'Blagovna izdelek'!A:C,3,0)</f>
        <v>WD</v>
      </c>
      <c r="H275">
        <f>Table_ExternalData_15[[#This Row],[Rabat]]*0.2</f>
        <v>1</v>
      </c>
      <c r="I275" s="2">
        <f>Table_ExternalData_15[[#This Row],[Price]]-(Table_ExternalData_15[[#This Row],[Price]]*Table_ExternalData_15[[#This Row],[BB rabat]])/100</f>
        <v>91.278000000000006</v>
      </c>
      <c r="J275" s="2">
        <f>Table_ExternalData_15[[#This Row],[BB cena]]*Table_ExternalData_15[[#Headers],[1,22]]</f>
        <v>111.35916</v>
      </c>
      <c r="K275" s="2">
        <f>Table_ExternalData_15[[#This Row],[Price]]*Table_ExternalData_15[[#Headers],[1,22]]</f>
        <v>112.48399999999999</v>
      </c>
      <c r="L275" s="7">
        <f>IF(G275="White Shark",E275*0.5,IF(G275="Sbox",E275*0.5,IF(G275="Tenda",E275*0.5,E275*0.2)))/100</f>
        <v>0.01</v>
      </c>
      <c r="M275" s="2">
        <f>Table_ExternalData_15[[#This Row],[Price]]-Table_ExternalData_15[[#This Row],[Price]]*Table_ExternalData_15[[#This Row],[extra popust]]</f>
        <v>91.278000000000006</v>
      </c>
      <c r="N275" s="2">
        <f>IF(M275&lt;I275,M275,I275)</f>
        <v>91.278000000000006</v>
      </c>
      <c r="O275" s="12" t="str">
        <f>IF(N275&lt;I275,$U$1," ")</f>
        <v xml:space="preserve"> </v>
      </c>
      <c r="P275" s="12" t="str">
        <f>IFERROR((O275+30)," ")</f>
        <v xml:space="preserve"> </v>
      </c>
      <c r="Q275" s="2">
        <f ca="1">IF(O275=$U$1,N275,"0")*1.22</f>
        <v>0</v>
      </c>
    </row>
    <row r="276" spans="1:17" x14ac:dyDescent="0.25">
      <c r="A276" t="s">
        <v>11336</v>
      </c>
      <c r="B276" t="s">
        <v>11335</v>
      </c>
      <c r="C276">
        <v>16707</v>
      </c>
      <c r="D276">
        <v>96.5</v>
      </c>
      <c r="E276">
        <f>IFERROR(VLOOKUP(Table_ExternalData_15[[#This Row],[Id]],Rabati!B:C,2,0),0)</f>
        <v>5</v>
      </c>
      <c r="F276">
        <v>0</v>
      </c>
      <c r="G276" t="str">
        <f>VLOOKUP(Table_ExternalData_15[[#This Row],[Id]],'Blagovna izdelek'!A:C,3,0)</f>
        <v>WD</v>
      </c>
      <c r="H276">
        <f>Table_ExternalData_15[[#This Row],[Rabat]]*0.2</f>
        <v>1</v>
      </c>
      <c r="I276" s="2">
        <f>Table_ExternalData_15[[#This Row],[Price]]-(Table_ExternalData_15[[#This Row],[Price]]*Table_ExternalData_15[[#This Row],[BB rabat]])/100</f>
        <v>95.534999999999997</v>
      </c>
      <c r="J276" s="2">
        <f>Table_ExternalData_15[[#This Row],[BB cena]]*Table_ExternalData_15[[#Headers],[1,22]]</f>
        <v>116.55269999999999</v>
      </c>
      <c r="K276" s="2">
        <f>Table_ExternalData_15[[#This Row],[Price]]*Table_ExternalData_15[[#Headers],[1,22]]</f>
        <v>117.73</v>
      </c>
      <c r="L276" s="7">
        <f>IF(G276="White Shark",E276*0.5,IF(G276="Sbox",E276*0.5,IF(G276="Tenda",E276*0.5,E276*0.2)))/100</f>
        <v>0.01</v>
      </c>
      <c r="M276" s="2">
        <f>Table_ExternalData_15[[#This Row],[Price]]-Table_ExternalData_15[[#This Row],[Price]]*Table_ExternalData_15[[#This Row],[extra popust]]</f>
        <v>95.534999999999997</v>
      </c>
      <c r="N276" s="2">
        <f>IF(M276&lt;I276,M276,I276)</f>
        <v>95.534999999999997</v>
      </c>
      <c r="O276" s="12" t="str">
        <f>IF(N276&lt;I276,$U$1," ")</f>
        <v xml:space="preserve"> </v>
      </c>
      <c r="P276" s="12" t="str">
        <f>IFERROR((O276+30)," ")</f>
        <v xml:space="preserve"> </v>
      </c>
      <c r="Q276" s="2">
        <f ca="1">IF(O276=$U$1,N276,"0")*1.22</f>
        <v>0</v>
      </c>
    </row>
    <row r="277" spans="1:17" x14ac:dyDescent="0.25">
      <c r="A277" t="s">
        <v>13649</v>
      </c>
      <c r="B277" t="s">
        <v>13648</v>
      </c>
      <c r="C277">
        <v>17300</v>
      </c>
      <c r="D277">
        <v>76.900000000000006</v>
      </c>
      <c r="E277">
        <f>IFERROR(VLOOKUP(Table_ExternalData_15[[#This Row],[Id]],Rabati!B:C,2,0),0)</f>
        <v>5</v>
      </c>
      <c r="F277">
        <v>6</v>
      </c>
      <c r="G277" t="str">
        <f>VLOOKUP(Table_ExternalData_15[[#This Row],[Id]],'Blagovna izdelek'!A:C,3,0)</f>
        <v>WD</v>
      </c>
      <c r="H277">
        <f>Table_ExternalData_15[[#This Row],[Rabat]]*0.2</f>
        <v>1</v>
      </c>
      <c r="I277" s="2">
        <f>Table_ExternalData_15[[#This Row],[Price]]-(Table_ExternalData_15[[#This Row],[Price]]*Table_ExternalData_15[[#This Row],[BB rabat]])/100</f>
        <v>76.131</v>
      </c>
      <c r="J277" s="2">
        <f>Table_ExternalData_15[[#This Row],[BB cena]]*Table_ExternalData_15[[#Headers],[1,22]]</f>
        <v>92.879819999999995</v>
      </c>
      <c r="K277" s="2">
        <f>Table_ExternalData_15[[#This Row],[Price]]*Table_ExternalData_15[[#Headers],[1,22]]</f>
        <v>93.817999999999998</v>
      </c>
      <c r="L277" s="7">
        <f>IF(G277="White Shark",E277*0.5,IF(G277="Sbox",E277*0.5,IF(G277="Tenda",E277*0.5,E277*0.2)))/100</f>
        <v>0.01</v>
      </c>
      <c r="M277" s="2">
        <f>Table_ExternalData_15[[#This Row],[Price]]-Table_ExternalData_15[[#This Row],[Price]]*Table_ExternalData_15[[#This Row],[extra popust]]</f>
        <v>76.131</v>
      </c>
      <c r="N277" s="2">
        <f>IF(M277&lt;I277,M277,I277)</f>
        <v>76.131</v>
      </c>
      <c r="O277" s="12" t="str">
        <f>IF(N277&lt;I277,$U$1," ")</f>
        <v xml:space="preserve"> </v>
      </c>
      <c r="P277" s="12" t="str">
        <f>IFERROR((O277+30)," ")</f>
        <v xml:space="preserve"> </v>
      </c>
      <c r="Q277" s="2">
        <f ca="1">IF(O277=$U$1,N277,"0")*1.22</f>
        <v>0</v>
      </c>
    </row>
    <row r="278" spans="1:17" x14ac:dyDescent="0.25">
      <c r="A278" t="s">
        <v>13651</v>
      </c>
      <c r="B278" t="s">
        <v>13650</v>
      </c>
      <c r="C278">
        <v>17301</v>
      </c>
      <c r="D278">
        <v>95.5</v>
      </c>
      <c r="E278">
        <f>IFERROR(VLOOKUP(Table_ExternalData_15[[#This Row],[Id]],Rabati!B:C,2,0),0)</f>
        <v>5</v>
      </c>
      <c r="F278">
        <v>4</v>
      </c>
      <c r="G278" t="str">
        <f>VLOOKUP(Table_ExternalData_15[[#This Row],[Id]],'Blagovna izdelek'!A:C,3,0)</f>
        <v>WD</v>
      </c>
      <c r="H278">
        <f>Table_ExternalData_15[[#This Row],[Rabat]]*0.2</f>
        <v>1</v>
      </c>
      <c r="I278" s="2">
        <f>Table_ExternalData_15[[#This Row],[Price]]-(Table_ExternalData_15[[#This Row],[Price]]*Table_ExternalData_15[[#This Row],[BB rabat]])/100</f>
        <v>94.545000000000002</v>
      </c>
      <c r="J278" s="2">
        <f>Table_ExternalData_15[[#This Row],[BB cena]]*Table_ExternalData_15[[#Headers],[1,22]]</f>
        <v>115.3449</v>
      </c>
      <c r="K278" s="2">
        <f>Table_ExternalData_15[[#This Row],[Price]]*Table_ExternalData_15[[#Headers],[1,22]]</f>
        <v>116.50999999999999</v>
      </c>
      <c r="L278" s="7">
        <f>IF(G278="White Shark",E278*0.5,IF(G278="Sbox",E278*0.5,IF(G278="Tenda",E278*0.5,E278*0.2)))/100</f>
        <v>0.01</v>
      </c>
      <c r="M278" s="2">
        <f>Table_ExternalData_15[[#This Row],[Price]]-Table_ExternalData_15[[#This Row],[Price]]*Table_ExternalData_15[[#This Row],[extra popust]]</f>
        <v>94.545000000000002</v>
      </c>
      <c r="N278" s="2">
        <f>IF(M278&lt;I278,M278,I278)</f>
        <v>94.545000000000002</v>
      </c>
      <c r="O278" s="12" t="str">
        <f>IF(N278&lt;I278,$U$1," ")</f>
        <v xml:space="preserve"> </v>
      </c>
      <c r="P278" s="12" t="str">
        <f>IFERROR((O278+30)," ")</f>
        <v xml:space="preserve"> </v>
      </c>
      <c r="Q278" s="2">
        <f ca="1">IF(O278=$U$1,N278,"0")*1.22</f>
        <v>0</v>
      </c>
    </row>
    <row r="279" spans="1:17" x14ac:dyDescent="0.25">
      <c r="A279" t="s">
        <v>13653</v>
      </c>
      <c r="B279" t="s">
        <v>13652</v>
      </c>
      <c r="C279">
        <v>17302</v>
      </c>
      <c r="D279">
        <v>122.3</v>
      </c>
      <c r="E279">
        <f>IFERROR(VLOOKUP(Table_ExternalData_15[[#This Row],[Id]],Rabati!B:C,2,0),0)</f>
        <v>5</v>
      </c>
      <c r="F279">
        <v>2</v>
      </c>
      <c r="G279" t="str">
        <f>VLOOKUP(Table_ExternalData_15[[#This Row],[Id]],'Blagovna izdelek'!A:C,3,0)</f>
        <v>WD</v>
      </c>
      <c r="H279">
        <f>Table_ExternalData_15[[#This Row],[Rabat]]*0.2</f>
        <v>1</v>
      </c>
      <c r="I279" s="2">
        <f>Table_ExternalData_15[[#This Row],[Price]]-(Table_ExternalData_15[[#This Row],[Price]]*Table_ExternalData_15[[#This Row],[BB rabat]])/100</f>
        <v>121.077</v>
      </c>
      <c r="J279" s="2">
        <f>Table_ExternalData_15[[#This Row],[BB cena]]*Table_ExternalData_15[[#Headers],[1,22]]</f>
        <v>147.71394000000001</v>
      </c>
      <c r="K279" s="2">
        <f>Table_ExternalData_15[[#This Row],[Price]]*Table_ExternalData_15[[#Headers],[1,22]]</f>
        <v>149.20599999999999</v>
      </c>
      <c r="L279" s="7">
        <f>IF(G279="White Shark",E279*0.5,IF(G279="Sbox",E279*0.5,IF(G279="Tenda",E279*0.5,E279*0.2)))/100</f>
        <v>0.01</v>
      </c>
      <c r="M279" s="2">
        <f>Table_ExternalData_15[[#This Row],[Price]]-Table_ExternalData_15[[#This Row],[Price]]*Table_ExternalData_15[[#This Row],[extra popust]]</f>
        <v>121.077</v>
      </c>
      <c r="N279" s="2">
        <f>IF(M279&lt;I279,M279,I279)</f>
        <v>121.077</v>
      </c>
      <c r="O279" s="12" t="str">
        <f>IF(N279&lt;I279,$U$1," ")</f>
        <v xml:space="preserve"> </v>
      </c>
      <c r="P279" s="12" t="str">
        <f>IFERROR((O279+30)," ")</f>
        <v xml:space="preserve"> </v>
      </c>
      <c r="Q279" s="2">
        <f ca="1">IF(O279=$U$1,N279,"0")*1.22</f>
        <v>0</v>
      </c>
    </row>
    <row r="280" spans="1:17" x14ac:dyDescent="0.25">
      <c r="A280" t="s">
        <v>13655</v>
      </c>
      <c r="B280" t="s">
        <v>13654</v>
      </c>
      <c r="C280">
        <v>17303</v>
      </c>
      <c r="D280">
        <v>139.5</v>
      </c>
      <c r="E280">
        <f>IFERROR(VLOOKUP(Table_ExternalData_15[[#This Row],[Id]],Rabati!B:C,2,0),0)</f>
        <v>5</v>
      </c>
      <c r="F280">
        <v>3</v>
      </c>
      <c r="G280" t="str">
        <f>VLOOKUP(Table_ExternalData_15[[#This Row],[Id]],'Blagovna izdelek'!A:C,3,0)</f>
        <v>WD</v>
      </c>
      <c r="H280">
        <f>Table_ExternalData_15[[#This Row],[Rabat]]*0.2</f>
        <v>1</v>
      </c>
      <c r="I280" s="2">
        <f>Table_ExternalData_15[[#This Row],[Price]]-(Table_ExternalData_15[[#This Row],[Price]]*Table_ExternalData_15[[#This Row],[BB rabat]])/100</f>
        <v>138.10499999999999</v>
      </c>
      <c r="J280" s="2">
        <f>Table_ExternalData_15[[#This Row],[BB cena]]*Table_ExternalData_15[[#Headers],[1,22]]</f>
        <v>168.48809999999997</v>
      </c>
      <c r="K280" s="2">
        <f>Table_ExternalData_15[[#This Row],[Price]]*Table_ExternalData_15[[#Headers],[1,22]]</f>
        <v>170.19</v>
      </c>
      <c r="L280" s="7">
        <f>IF(G280="White Shark",E280*0.5,IF(G280="Sbox",E280*0.5,IF(G280="Tenda",E280*0.5,E280*0.2)))/100</f>
        <v>0.01</v>
      </c>
      <c r="M280" s="2">
        <f>Table_ExternalData_15[[#This Row],[Price]]-Table_ExternalData_15[[#This Row],[Price]]*Table_ExternalData_15[[#This Row],[extra popust]]</f>
        <v>138.10499999999999</v>
      </c>
      <c r="N280" s="2">
        <f>IF(M280&lt;I280,M280,I280)</f>
        <v>138.10499999999999</v>
      </c>
      <c r="O280" s="12" t="str">
        <f>IF(N280&lt;I280,$U$1," ")</f>
        <v xml:space="preserve"> </v>
      </c>
      <c r="P280" s="12" t="str">
        <f>IFERROR((O280+30)," ")</f>
        <v xml:space="preserve"> </v>
      </c>
      <c r="Q280" s="2">
        <f ca="1">IF(O280=$U$1,N280,"0")*1.22</f>
        <v>0</v>
      </c>
    </row>
    <row r="281" spans="1:17" x14ac:dyDescent="0.25">
      <c r="A281" t="s">
        <v>14303</v>
      </c>
      <c r="B281" t="s">
        <v>14302</v>
      </c>
      <c r="C281">
        <v>17404</v>
      </c>
      <c r="D281">
        <v>209.9</v>
      </c>
      <c r="E281">
        <f>IFERROR(VLOOKUP(Table_ExternalData_15[[#This Row],[Id]],Rabati!B:C,2,0),0)</f>
        <v>5</v>
      </c>
      <c r="F281">
        <v>5</v>
      </c>
      <c r="G281" t="str">
        <f>VLOOKUP(Table_ExternalData_15[[#This Row],[Id]],'Blagovna izdelek'!A:C,3,0)</f>
        <v>WD</v>
      </c>
      <c r="H281">
        <f>Table_ExternalData_15[[#This Row],[Rabat]]*0.2</f>
        <v>1</v>
      </c>
      <c r="I281" s="2">
        <f>Table_ExternalData_15[[#This Row],[Price]]-(Table_ExternalData_15[[#This Row],[Price]]*Table_ExternalData_15[[#This Row],[BB rabat]])/100</f>
        <v>207.80100000000002</v>
      </c>
      <c r="J281" s="2">
        <f>Table_ExternalData_15[[#This Row],[BB cena]]*Table_ExternalData_15[[#Headers],[1,22]]</f>
        <v>253.51722000000001</v>
      </c>
      <c r="K281" s="2">
        <f>Table_ExternalData_15[[#This Row],[Price]]*Table_ExternalData_15[[#Headers],[1,22]]</f>
        <v>256.07799999999997</v>
      </c>
      <c r="L281" s="7">
        <f>IF(G281="White Shark",E281*0.5,IF(G281="Sbox",E281*0.5,IF(G281="Tenda",E281*0.5,E281*0.2)))/100</f>
        <v>0.01</v>
      </c>
      <c r="M281" s="2">
        <f>Table_ExternalData_15[[#This Row],[Price]]-Table_ExternalData_15[[#This Row],[Price]]*Table_ExternalData_15[[#This Row],[extra popust]]</f>
        <v>207.80100000000002</v>
      </c>
      <c r="N281" s="2">
        <f>IF(M281&lt;I281,M281,I281)</f>
        <v>207.80100000000002</v>
      </c>
      <c r="O281" s="12" t="str">
        <f>IF(N281&lt;I281,$U$1," ")</f>
        <v xml:space="preserve"> </v>
      </c>
      <c r="P281" s="12" t="str">
        <f>IFERROR((O281+30)," ")</f>
        <v xml:space="preserve"> </v>
      </c>
      <c r="Q281" s="2">
        <f ca="1">IF(O281=$U$1,N281,"0")*1.22</f>
        <v>0</v>
      </c>
    </row>
    <row r="282" spans="1:17" x14ac:dyDescent="0.25">
      <c r="A282" t="s">
        <v>14529</v>
      </c>
      <c r="B282" t="s">
        <v>14528</v>
      </c>
      <c r="C282">
        <v>17509</v>
      </c>
      <c r="D282">
        <v>216.9</v>
      </c>
      <c r="E282">
        <f>IFERROR(VLOOKUP(Table_ExternalData_15[[#This Row],[Id]],Rabati!B:C,2,0),0)</f>
        <v>5</v>
      </c>
      <c r="F282">
        <v>7</v>
      </c>
      <c r="G282" t="str">
        <f>VLOOKUP(Table_ExternalData_15[[#This Row],[Id]],'Blagovna izdelek'!A:C,3,0)</f>
        <v>WD</v>
      </c>
      <c r="H282">
        <f>Table_ExternalData_15[[#This Row],[Rabat]]*0.2</f>
        <v>1</v>
      </c>
      <c r="I282" s="2">
        <f>Table_ExternalData_15[[#This Row],[Price]]-(Table_ExternalData_15[[#This Row],[Price]]*Table_ExternalData_15[[#This Row],[BB rabat]])/100</f>
        <v>214.73099999999999</v>
      </c>
      <c r="J282" s="2">
        <f>Table_ExternalData_15[[#This Row],[BB cena]]*Table_ExternalData_15[[#Headers],[1,22]]</f>
        <v>261.97181999999998</v>
      </c>
      <c r="K282" s="2">
        <f>Table_ExternalData_15[[#This Row],[Price]]*Table_ExternalData_15[[#Headers],[1,22]]</f>
        <v>264.61799999999999</v>
      </c>
      <c r="L282" s="7">
        <f>IF(G282="White Shark",E282*0.5,IF(G282="Sbox",E282*0.5,IF(G282="Tenda",E282*0.5,E282*0.2)))/100</f>
        <v>0.01</v>
      </c>
      <c r="M282" s="2">
        <f>Table_ExternalData_15[[#This Row],[Price]]-Table_ExternalData_15[[#This Row],[Price]]*Table_ExternalData_15[[#This Row],[extra popust]]</f>
        <v>214.73099999999999</v>
      </c>
      <c r="N282" s="2">
        <f>IF(M282&lt;I282,M282,I282)</f>
        <v>214.73099999999999</v>
      </c>
      <c r="O282" s="12" t="str">
        <f>IF(N282&lt;I282,$U$1," ")</f>
        <v xml:space="preserve"> </v>
      </c>
      <c r="P282" s="12" t="str">
        <f>IFERROR((O282+30)," ")</f>
        <v xml:space="preserve"> </v>
      </c>
      <c r="Q282" s="2">
        <f ca="1">IF(O282=$U$1,N282,"0")*1.22</f>
        <v>0</v>
      </c>
    </row>
    <row r="283" spans="1:17" x14ac:dyDescent="0.25">
      <c r="A283" t="s">
        <v>874</v>
      </c>
      <c r="B283" t="s">
        <v>873</v>
      </c>
      <c r="C283">
        <v>7090</v>
      </c>
      <c r="D283">
        <v>1.65</v>
      </c>
      <c r="E283">
        <f>IFERROR(VLOOKUP(Table_ExternalData_15[[#This Row],[Id]],Rabati!B:C,2,0),0)</f>
        <v>30</v>
      </c>
      <c r="F283">
        <v>42</v>
      </c>
      <c r="G283" t="str">
        <f>VLOOKUP(Table_ExternalData_15[[#This Row],[Id]],'Blagovna izdelek'!A:C,3,0)</f>
        <v>Value</v>
      </c>
      <c r="H283">
        <f>Table_ExternalData_15[[#This Row],[Rabat]]*0.2</f>
        <v>6</v>
      </c>
      <c r="I283" s="2">
        <f>Table_ExternalData_15[[#This Row],[Price]]-(Table_ExternalData_15[[#This Row],[Price]]*Table_ExternalData_15[[#This Row],[BB rabat]])/100</f>
        <v>1.5509999999999999</v>
      </c>
      <c r="J283" s="2">
        <f>Table_ExternalData_15[[#This Row],[BB cena]]*Table_ExternalData_15[[#Headers],[1,22]]</f>
        <v>1.8922199999999998</v>
      </c>
      <c r="K283" s="2">
        <f>Table_ExternalData_15[[#This Row],[Price]]*Table_ExternalData_15[[#Headers],[1,22]]</f>
        <v>2.0129999999999999</v>
      </c>
      <c r="L283" s="7">
        <f>IF(G283="White Shark",E283*0.5,IF(G283="Sbox",E283*0.5,IF(G283="Tenda",E283*0.5,E283*0.2)))/100</f>
        <v>0.06</v>
      </c>
      <c r="M283" s="2">
        <f>Table_ExternalData_15[[#This Row],[Price]]-Table_ExternalData_15[[#This Row],[Price]]*Table_ExternalData_15[[#This Row],[extra popust]]</f>
        <v>1.5509999999999999</v>
      </c>
      <c r="N283" s="2">
        <f>IF(M283&lt;I283,M283,I283)</f>
        <v>1.5509999999999999</v>
      </c>
      <c r="O283" s="12" t="str">
        <f>IF(N283&lt;I283,$U$1," ")</f>
        <v xml:space="preserve"> </v>
      </c>
      <c r="P283" s="12" t="str">
        <f>IFERROR((O283+30)," ")</f>
        <v xml:space="preserve"> </v>
      </c>
      <c r="Q283" s="2">
        <f ca="1">IF(O283=$U$1,N283,"0")*1.22</f>
        <v>0</v>
      </c>
    </row>
    <row r="284" spans="1:17" x14ac:dyDescent="0.25">
      <c r="A284" t="s">
        <v>876</v>
      </c>
      <c r="B284" t="s">
        <v>875</v>
      </c>
      <c r="C284">
        <v>7091</v>
      </c>
      <c r="D284">
        <v>2.25</v>
      </c>
      <c r="E284">
        <f>IFERROR(VLOOKUP(Table_ExternalData_15[[#This Row],[Id]],Rabati!B:C,2,0),0)</f>
        <v>30</v>
      </c>
      <c r="F284">
        <v>25</v>
      </c>
      <c r="G284" t="str">
        <f>VLOOKUP(Table_ExternalData_15[[#This Row],[Id]],'Blagovna izdelek'!A:C,3,0)</f>
        <v>Value</v>
      </c>
      <c r="H284">
        <f>Table_ExternalData_15[[#This Row],[Rabat]]*0.2</f>
        <v>6</v>
      </c>
      <c r="I284" s="2">
        <f>Table_ExternalData_15[[#This Row],[Price]]-(Table_ExternalData_15[[#This Row],[Price]]*Table_ExternalData_15[[#This Row],[BB rabat]])/100</f>
        <v>2.1150000000000002</v>
      </c>
      <c r="J284" s="2">
        <f>Table_ExternalData_15[[#This Row],[BB cena]]*Table_ExternalData_15[[#Headers],[1,22]]</f>
        <v>2.5803000000000003</v>
      </c>
      <c r="K284" s="2">
        <f>Table_ExternalData_15[[#This Row],[Price]]*Table_ExternalData_15[[#Headers],[1,22]]</f>
        <v>2.7450000000000001</v>
      </c>
      <c r="L284" s="7">
        <f>IF(G284="White Shark",E284*0.5,IF(G284="Sbox",E284*0.5,IF(G284="Tenda",E284*0.5,E284*0.2)))/100</f>
        <v>0.06</v>
      </c>
      <c r="M284" s="2">
        <f>Table_ExternalData_15[[#This Row],[Price]]-Table_ExternalData_15[[#This Row],[Price]]*Table_ExternalData_15[[#This Row],[extra popust]]</f>
        <v>2.1150000000000002</v>
      </c>
      <c r="N284" s="2">
        <f>IF(M284&lt;I284,M284,I284)</f>
        <v>2.1150000000000002</v>
      </c>
      <c r="O284" s="12" t="str">
        <f>IF(N284&lt;I284,$U$1," ")</f>
        <v xml:space="preserve"> </v>
      </c>
      <c r="P284" s="12" t="str">
        <f>IFERROR((O284+30)," ")</f>
        <v xml:space="preserve"> </v>
      </c>
      <c r="Q284" s="2">
        <f ca="1">IF(O284=$U$1,N284,"0")*1.22</f>
        <v>0</v>
      </c>
    </row>
    <row r="285" spans="1:17" x14ac:dyDescent="0.25">
      <c r="A285" t="s">
        <v>882</v>
      </c>
      <c r="B285" t="s">
        <v>881</v>
      </c>
      <c r="C285">
        <v>7097</v>
      </c>
      <c r="D285">
        <v>11.45</v>
      </c>
      <c r="E285">
        <f>IFERROR(VLOOKUP(Table_ExternalData_15[[#This Row],[Id]],Rabati!B:C,2,0),0)</f>
        <v>30</v>
      </c>
      <c r="F285">
        <v>9</v>
      </c>
      <c r="G285" t="str">
        <f>VLOOKUP(Table_ExternalData_15[[#This Row],[Id]],'Blagovna izdelek'!A:C,3,0)</f>
        <v>Value</v>
      </c>
      <c r="H285">
        <f>Table_ExternalData_15[[#This Row],[Rabat]]*0.2</f>
        <v>6</v>
      </c>
      <c r="I285" s="2">
        <f>Table_ExternalData_15[[#This Row],[Price]]-(Table_ExternalData_15[[#This Row],[Price]]*Table_ExternalData_15[[#This Row],[BB rabat]])/100</f>
        <v>10.763</v>
      </c>
      <c r="J285" s="2">
        <f>Table_ExternalData_15[[#This Row],[BB cena]]*Table_ExternalData_15[[#Headers],[1,22]]</f>
        <v>13.13086</v>
      </c>
      <c r="K285" s="2">
        <f>Table_ExternalData_15[[#This Row],[Price]]*Table_ExternalData_15[[#Headers],[1,22]]</f>
        <v>13.968999999999999</v>
      </c>
      <c r="L285" s="7">
        <f>IF(G285="White Shark",E285*0.5,IF(G285="Sbox",E285*0.5,IF(G285="Tenda",E285*0.5,E285*0.2)))/100</f>
        <v>0.06</v>
      </c>
      <c r="M285" s="2">
        <f>Table_ExternalData_15[[#This Row],[Price]]-Table_ExternalData_15[[#This Row],[Price]]*Table_ExternalData_15[[#This Row],[extra popust]]</f>
        <v>10.763</v>
      </c>
      <c r="N285" s="2">
        <f>IF(M285&lt;I285,M285,I285)</f>
        <v>10.763</v>
      </c>
      <c r="O285" s="12" t="str">
        <f>IF(N285&lt;I285,$U$1," ")</f>
        <v xml:space="preserve"> </v>
      </c>
      <c r="P285" s="12" t="str">
        <f>IFERROR((O285+30)," ")</f>
        <v xml:space="preserve"> </v>
      </c>
      <c r="Q285" s="2">
        <f ca="1">IF(O285=$U$1,N285,"0")*1.22</f>
        <v>0</v>
      </c>
    </row>
    <row r="286" spans="1:17" x14ac:dyDescent="0.25">
      <c r="A286" t="s">
        <v>886</v>
      </c>
      <c r="B286" t="s">
        <v>885</v>
      </c>
      <c r="C286">
        <v>7103</v>
      </c>
      <c r="D286">
        <v>1.2</v>
      </c>
      <c r="E286">
        <f>IFERROR(VLOOKUP(Table_ExternalData_15[[#This Row],[Id]],Rabati!B:C,2,0),0)</f>
        <v>30</v>
      </c>
      <c r="F286">
        <v>9</v>
      </c>
      <c r="G286" t="str">
        <f>VLOOKUP(Table_ExternalData_15[[#This Row],[Id]],'Blagovna izdelek'!A:C,3,0)</f>
        <v>Value</v>
      </c>
      <c r="H286">
        <f>Table_ExternalData_15[[#This Row],[Rabat]]*0.2</f>
        <v>6</v>
      </c>
      <c r="I286" s="2">
        <f>Table_ExternalData_15[[#This Row],[Price]]-(Table_ExternalData_15[[#This Row],[Price]]*Table_ExternalData_15[[#This Row],[BB rabat]])/100</f>
        <v>1.1279999999999999</v>
      </c>
      <c r="J286" s="2">
        <f>Table_ExternalData_15[[#This Row],[BB cena]]*Table_ExternalData_15[[#Headers],[1,22]]</f>
        <v>1.3761599999999998</v>
      </c>
      <c r="K286" s="2">
        <f>Table_ExternalData_15[[#This Row],[Price]]*Table_ExternalData_15[[#Headers],[1,22]]</f>
        <v>1.464</v>
      </c>
      <c r="L286" s="7">
        <f>IF(G286="White Shark",E286*0.5,IF(G286="Sbox",E286*0.5,IF(G286="Tenda",E286*0.5,E286*0.2)))/100</f>
        <v>0.06</v>
      </c>
      <c r="M286" s="2">
        <f>Table_ExternalData_15[[#This Row],[Price]]-Table_ExternalData_15[[#This Row],[Price]]*Table_ExternalData_15[[#This Row],[extra popust]]</f>
        <v>1.1279999999999999</v>
      </c>
      <c r="N286" s="2">
        <f>IF(M286&lt;I286,M286,I286)</f>
        <v>1.1279999999999999</v>
      </c>
      <c r="O286" s="12" t="str">
        <f>IF(N286&lt;I286,$U$1," ")</f>
        <v xml:space="preserve"> </v>
      </c>
      <c r="P286" s="12" t="str">
        <f>IFERROR((O286+30)," ")</f>
        <v xml:space="preserve"> </v>
      </c>
      <c r="Q286" s="2">
        <f ca="1">IF(O286=$U$1,N286,"0")*1.22</f>
        <v>0</v>
      </c>
    </row>
    <row r="287" spans="1:17" x14ac:dyDescent="0.25">
      <c r="A287" t="s">
        <v>888</v>
      </c>
      <c r="B287" t="s">
        <v>887</v>
      </c>
      <c r="C287">
        <v>7104</v>
      </c>
      <c r="D287">
        <v>1.5</v>
      </c>
      <c r="E287">
        <f>IFERROR(VLOOKUP(Table_ExternalData_15[[#This Row],[Id]],Rabati!B:C,2,0),0)</f>
        <v>30</v>
      </c>
      <c r="F287">
        <v>10</v>
      </c>
      <c r="G287" t="str">
        <f>VLOOKUP(Table_ExternalData_15[[#This Row],[Id]],'Blagovna izdelek'!A:C,3,0)</f>
        <v>Value</v>
      </c>
      <c r="H287">
        <f>Table_ExternalData_15[[#This Row],[Rabat]]*0.2</f>
        <v>6</v>
      </c>
      <c r="I287" s="2">
        <f>Table_ExternalData_15[[#This Row],[Price]]-(Table_ExternalData_15[[#This Row],[Price]]*Table_ExternalData_15[[#This Row],[BB rabat]])/100</f>
        <v>1.41</v>
      </c>
      <c r="J287" s="2">
        <f>Table_ExternalData_15[[#This Row],[BB cena]]*Table_ExternalData_15[[#Headers],[1,22]]</f>
        <v>1.7202</v>
      </c>
      <c r="K287" s="2">
        <f>Table_ExternalData_15[[#This Row],[Price]]*Table_ExternalData_15[[#Headers],[1,22]]</f>
        <v>1.83</v>
      </c>
      <c r="L287" s="7">
        <f>IF(G287="White Shark",E287*0.5,IF(G287="Sbox",E287*0.5,IF(G287="Tenda",E287*0.5,E287*0.2)))/100</f>
        <v>0.06</v>
      </c>
      <c r="M287" s="2">
        <f>Table_ExternalData_15[[#This Row],[Price]]-Table_ExternalData_15[[#This Row],[Price]]*Table_ExternalData_15[[#This Row],[extra popust]]</f>
        <v>1.41</v>
      </c>
      <c r="N287" s="2">
        <f>IF(M287&lt;I287,M287,I287)</f>
        <v>1.41</v>
      </c>
      <c r="O287" s="12" t="str">
        <f>IF(N287&lt;I287,$U$1," ")</f>
        <v xml:space="preserve"> </v>
      </c>
      <c r="P287" s="12" t="str">
        <f>IFERROR((O287+30)," ")</f>
        <v xml:space="preserve"> </v>
      </c>
      <c r="Q287" s="2">
        <f ca="1">IF(O287=$U$1,N287,"0")*1.22</f>
        <v>0</v>
      </c>
    </row>
    <row r="288" spans="1:17" x14ac:dyDescent="0.25">
      <c r="A288" t="s">
        <v>890</v>
      </c>
      <c r="B288" t="s">
        <v>889</v>
      </c>
      <c r="C288">
        <v>7105</v>
      </c>
      <c r="D288">
        <v>2.65</v>
      </c>
      <c r="E288">
        <f>IFERROR(VLOOKUP(Table_ExternalData_15[[#This Row],[Id]],Rabati!B:C,2,0),0)</f>
        <v>30</v>
      </c>
      <c r="F288">
        <v>1</v>
      </c>
      <c r="G288" t="str">
        <f>VLOOKUP(Table_ExternalData_15[[#This Row],[Id]],'Blagovna izdelek'!A:C,3,0)</f>
        <v>Value</v>
      </c>
      <c r="H288">
        <f>Table_ExternalData_15[[#This Row],[Rabat]]*0.2</f>
        <v>6</v>
      </c>
      <c r="I288" s="2">
        <f>Table_ExternalData_15[[#This Row],[Price]]-(Table_ExternalData_15[[#This Row],[Price]]*Table_ExternalData_15[[#This Row],[BB rabat]])/100</f>
        <v>2.4910000000000001</v>
      </c>
      <c r="J288" s="2">
        <f>Table_ExternalData_15[[#This Row],[BB cena]]*Table_ExternalData_15[[#Headers],[1,22]]</f>
        <v>3.0390200000000003</v>
      </c>
      <c r="K288" s="2">
        <f>Table_ExternalData_15[[#This Row],[Price]]*Table_ExternalData_15[[#Headers],[1,22]]</f>
        <v>3.2329999999999997</v>
      </c>
      <c r="L288" s="7">
        <f>IF(G288="White Shark",E288*0.5,IF(G288="Sbox",E288*0.5,IF(G288="Tenda",E288*0.5,E288*0.2)))/100</f>
        <v>0.06</v>
      </c>
      <c r="M288" s="2">
        <f>Table_ExternalData_15[[#This Row],[Price]]-Table_ExternalData_15[[#This Row],[Price]]*Table_ExternalData_15[[#This Row],[extra popust]]</f>
        <v>2.4910000000000001</v>
      </c>
      <c r="N288" s="2">
        <f>IF(M288&lt;I288,M288,I288)</f>
        <v>2.4910000000000001</v>
      </c>
      <c r="O288" s="12" t="str">
        <f>IF(N288&lt;I288,$U$1," ")</f>
        <v xml:space="preserve"> </v>
      </c>
      <c r="P288" s="12" t="str">
        <f>IFERROR((O288+30)," ")</f>
        <v xml:space="preserve"> </v>
      </c>
      <c r="Q288" s="2">
        <f ca="1">IF(O288=$U$1,N288,"0")*1.22</f>
        <v>0</v>
      </c>
    </row>
    <row r="289" spans="1:17" x14ac:dyDescent="0.25">
      <c r="A289" t="s">
        <v>892</v>
      </c>
      <c r="B289" t="s">
        <v>891</v>
      </c>
      <c r="C289">
        <v>7109</v>
      </c>
      <c r="D289">
        <v>2.98</v>
      </c>
      <c r="E289">
        <f>IFERROR(VLOOKUP(Table_ExternalData_15[[#This Row],[Id]],Rabati!B:C,2,0),0)</f>
        <v>30</v>
      </c>
      <c r="F289">
        <v>1</v>
      </c>
      <c r="G289" t="str">
        <f>VLOOKUP(Table_ExternalData_15[[#This Row],[Id]],'Blagovna izdelek'!A:C,3,0)</f>
        <v>Value</v>
      </c>
      <c r="H289">
        <f>Table_ExternalData_15[[#This Row],[Rabat]]*0.2</f>
        <v>6</v>
      </c>
      <c r="I289" s="2">
        <f>Table_ExternalData_15[[#This Row],[Price]]-(Table_ExternalData_15[[#This Row],[Price]]*Table_ExternalData_15[[#This Row],[BB rabat]])/100</f>
        <v>2.8012000000000001</v>
      </c>
      <c r="J289" s="2">
        <f>Table_ExternalData_15[[#This Row],[BB cena]]*Table_ExternalData_15[[#Headers],[1,22]]</f>
        <v>3.4174640000000003</v>
      </c>
      <c r="K289" s="2">
        <f>Table_ExternalData_15[[#This Row],[Price]]*Table_ExternalData_15[[#Headers],[1,22]]</f>
        <v>3.6355999999999997</v>
      </c>
      <c r="L289" s="7">
        <f>IF(G289="White Shark",E289*0.5,IF(G289="Sbox",E289*0.5,IF(G289="Tenda",E289*0.5,E289*0.2)))/100</f>
        <v>0.06</v>
      </c>
      <c r="M289" s="2">
        <f>Table_ExternalData_15[[#This Row],[Price]]-Table_ExternalData_15[[#This Row],[Price]]*Table_ExternalData_15[[#This Row],[extra popust]]</f>
        <v>2.8012000000000001</v>
      </c>
      <c r="N289" s="2">
        <f>IF(M289&lt;I289,M289,I289)</f>
        <v>2.8012000000000001</v>
      </c>
      <c r="O289" s="12" t="str">
        <f>IF(N289&lt;I289,$U$1," ")</f>
        <v xml:space="preserve"> </v>
      </c>
      <c r="P289" s="12" t="str">
        <f>IFERROR((O289+30)," ")</f>
        <v xml:space="preserve"> </v>
      </c>
      <c r="Q289" s="2">
        <f ca="1">IF(O289=$U$1,N289,"0")*1.22</f>
        <v>0</v>
      </c>
    </row>
    <row r="290" spans="1:17" x14ac:dyDescent="0.25">
      <c r="A290" t="s">
        <v>894</v>
      </c>
      <c r="B290" t="s">
        <v>893</v>
      </c>
      <c r="C290">
        <v>7110</v>
      </c>
      <c r="D290">
        <v>3.83</v>
      </c>
      <c r="E290">
        <f>IFERROR(VLOOKUP(Table_ExternalData_15[[#This Row],[Id]],Rabati!B:C,2,0),0)</f>
        <v>30</v>
      </c>
      <c r="F290">
        <v>5</v>
      </c>
      <c r="G290" t="str">
        <f>VLOOKUP(Table_ExternalData_15[[#This Row],[Id]],'Blagovna izdelek'!A:C,3,0)</f>
        <v>Value</v>
      </c>
      <c r="H290">
        <f>Table_ExternalData_15[[#This Row],[Rabat]]*0.2</f>
        <v>6</v>
      </c>
      <c r="I290" s="2">
        <f>Table_ExternalData_15[[#This Row],[Price]]-(Table_ExternalData_15[[#This Row],[Price]]*Table_ExternalData_15[[#This Row],[BB rabat]])/100</f>
        <v>3.6002000000000001</v>
      </c>
      <c r="J290" s="2">
        <f>Table_ExternalData_15[[#This Row],[BB cena]]*Table_ExternalData_15[[#Headers],[1,22]]</f>
        <v>4.3922439999999998</v>
      </c>
      <c r="K290" s="2">
        <f>Table_ExternalData_15[[#This Row],[Price]]*Table_ExternalData_15[[#Headers],[1,22]]</f>
        <v>4.6726000000000001</v>
      </c>
      <c r="L290" s="7">
        <f>IF(G290="White Shark",E290*0.5,IF(G290="Sbox",E290*0.5,IF(G290="Tenda",E290*0.5,E290*0.2)))/100</f>
        <v>0.06</v>
      </c>
      <c r="M290" s="2">
        <f>Table_ExternalData_15[[#This Row],[Price]]-Table_ExternalData_15[[#This Row],[Price]]*Table_ExternalData_15[[#This Row],[extra popust]]</f>
        <v>3.6002000000000001</v>
      </c>
      <c r="N290" s="2">
        <f>IF(M290&lt;I290,M290,I290)</f>
        <v>3.6002000000000001</v>
      </c>
      <c r="O290" s="12" t="str">
        <f>IF(N290&lt;I290,$U$1," ")</f>
        <v xml:space="preserve"> </v>
      </c>
      <c r="P290" s="12" t="str">
        <f>IFERROR((O290+30)," ")</f>
        <v xml:space="preserve"> </v>
      </c>
      <c r="Q290" s="2">
        <f ca="1">IF(O290=$U$1,N290,"0")*1.22</f>
        <v>0</v>
      </c>
    </row>
    <row r="291" spans="1:17" x14ac:dyDescent="0.25">
      <c r="A291" t="s">
        <v>896</v>
      </c>
      <c r="B291" t="s">
        <v>895</v>
      </c>
      <c r="C291">
        <v>7111</v>
      </c>
      <c r="D291">
        <v>0.95</v>
      </c>
      <c r="E291">
        <f>IFERROR(VLOOKUP(Table_ExternalData_15[[#This Row],[Id]],Rabati!B:C,2,0),0)</f>
        <v>30</v>
      </c>
      <c r="F291">
        <v>0</v>
      </c>
      <c r="G291" t="str">
        <f>VLOOKUP(Table_ExternalData_15[[#This Row],[Id]],'Blagovna izdelek'!A:C,3,0)</f>
        <v>Value</v>
      </c>
      <c r="H291">
        <f>Table_ExternalData_15[[#This Row],[Rabat]]*0.2</f>
        <v>6</v>
      </c>
      <c r="I291" s="2">
        <f>Table_ExternalData_15[[#This Row],[Price]]-(Table_ExternalData_15[[#This Row],[Price]]*Table_ExternalData_15[[#This Row],[BB rabat]])/100</f>
        <v>0.89300000000000002</v>
      </c>
      <c r="J291" s="2">
        <f>Table_ExternalData_15[[#This Row],[BB cena]]*Table_ExternalData_15[[#Headers],[1,22]]</f>
        <v>1.0894600000000001</v>
      </c>
      <c r="K291" s="2">
        <f>Table_ExternalData_15[[#This Row],[Price]]*Table_ExternalData_15[[#Headers],[1,22]]</f>
        <v>1.159</v>
      </c>
      <c r="L291" s="7">
        <f>IF(G291="White Shark",E291*0.5,IF(G291="Sbox",E291*0.5,IF(G291="Tenda",E291*0.5,E291*0.2)))/100</f>
        <v>0.06</v>
      </c>
      <c r="M291" s="2">
        <f>Table_ExternalData_15[[#This Row],[Price]]-Table_ExternalData_15[[#This Row],[Price]]*Table_ExternalData_15[[#This Row],[extra popust]]</f>
        <v>0.89300000000000002</v>
      </c>
      <c r="N291" s="2">
        <f>IF(M291&lt;I291,M291,I291)</f>
        <v>0.89300000000000002</v>
      </c>
      <c r="O291" s="12" t="str">
        <f>IF(N291&lt;I291,$U$1," ")</f>
        <v xml:space="preserve"> </v>
      </c>
      <c r="P291" s="12" t="str">
        <f>IFERROR((O291+30)," ")</f>
        <v xml:space="preserve"> </v>
      </c>
      <c r="Q291" s="2">
        <f ca="1">IF(O291=$U$1,N291,"0")*1.22</f>
        <v>0</v>
      </c>
    </row>
    <row r="292" spans="1:17" x14ac:dyDescent="0.25">
      <c r="A292" t="s">
        <v>910</v>
      </c>
      <c r="B292" t="s">
        <v>909</v>
      </c>
      <c r="C292">
        <v>7122</v>
      </c>
      <c r="D292">
        <v>38.1</v>
      </c>
      <c r="E292">
        <f>IFERROR(VLOOKUP(Table_ExternalData_15[[#This Row],[Id]],Rabati!B:C,2,0),0)</f>
        <v>20</v>
      </c>
      <c r="F292">
        <v>0</v>
      </c>
      <c r="G292" t="str">
        <f>VLOOKUP(Table_ExternalData_15[[#This Row],[Id]],'Blagovna izdelek'!A:C,3,0)</f>
        <v>Value</v>
      </c>
      <c r="H292">
        <f>Table_ExternalData_15[[#This Row],[Rabat]]*0.2</f>
        <v>4</v>
      </c>
      <c r="I292" s="2">
        <f>Table_ExternalData_15[[#This Row],[Price]]-(Table_ExternalData_15[[#This Row],[Price]]*Table_ExternalData_15[[#This Row],[BB rabat]])/100</f>
        <v>36.576000000000001</v>
      </c>
      <c r="J292" s="2">
        <f>Table_ExternalData_15[[#This Row],[BB cena]]*Table_ExternalData_15[[#Headers],[1,22]]</f>
        <v>44.622720000000001</v>
      </c>
      <c r="K292" s="2">
        <f>Table_ExternalData_15[[#This Row],[Price]]*Table_ExternalData_15[[#Headers],[1,22]]</f>
        <v>46.481999999999999</v>
      </c>
      <c r="L292" s="7">
        <f>IF(G292="White Shark",E292*0.5,IF(G292="Sbox",E292*0.5,IF(G292="Tenda",E292*0.5,E292*0.2)))/100</f>
        <v>0.04</v>
      </c>
      <c r="M292" s="2">
        <f>Table_ExternalData_15[[#This Row],[Price]]-Table_ExternalData_15[[#This Row],[Price]]*Table_ExternalData_15[[#This Row],[extra popust]]</f>
        <v>36.576000000000001</v>
      </c>
      <c r="N292" s="2">
        <f>IF(M292&lt;I292,M292,I292)</f>
        <v>36.576000000000001</v>
      </c>
      <c r="O292" s="12" t="str">
        <f>IF(N292&lt;I292,$U$1," ")</f>
        <v xml:space="preserve"> </v>
      </c>
      <c r="P292" s="12" t="str">
        <f>IFERROR((O292+30)," ")</f>
        <v xml:space="preserve"> </v>
      </c>
      <c r="Q292" s="2">
        <f ca="1">IF(O292=$U$1,N292,"0")*1.22</f>
        <v>0</v>
      </c>
    </row>
    <row r="293" spans="1:17" x14ac:dyDescent="0.25">
      <c r="A293" t="s">
        <v>1088</v>
      </c>
      <c r="B293" t="s">
        <v>1087</v>
      </c>
      <c r="C293">
        <v>7366</v>
      </c>
      <c r="D293">
        <v>5.3</v>
      </c>
      <c r="E293">
        <f>IFERROR(VLOOKUP(Table_ExternalData_15[[#This Row],[Id]],Rabati!B:C,2,0),0)</f>
        <v>25</v>
      </c>
      <c r="F293">
        <v>21</v>
      </c>
      <c r="G293" t="str">
        <f>VLOOKUP(Table_ExternalData_15[[#This Row],[Id]],'Blagovna izdelek'!A:C,3,0)</f>
        <v>Value</v>
      </c>
      <c r="H293">
        <f>Table_ExternalData_15[[#This Row],[Rabat]]*0.2</f>
        <v>5</v>
      </c>
      <c r="I293" s="2">
        <f>Table_ExternalData_15[[#This Row],[Price]]-(Table_ExternalData_15[[#This Row],[Price]]*Table_ExternalData_15[[#This Row],[BB rabat]])/100</f>
        <v>5.0350000000000001</v>
      </c>
      <c r="J293" s="2">
        <f>Table_ExternalData_15[[#This Row],[BB cena]]*Table_ExternalData_15[[#Headers],[1,22]]</f>
        <v>6.1426999999999996</v>
      </c>
      <c r="K293" s="2">
        <f>Table_ExternalData_15[[#This Row],[Price]]*Table_ExternalData_15[[#Headers],[1,22]]</f>
        <v>6.4659999999999993</v>
      </c>
      <c r="L293" s="7">
        <f>IF(G293="White Shark",E293*0.5,IF(G293="Sbox",E293*0.5,IF(G293="Tenda",E293*0.5,E293*0.2)))/100</f>
        <v>0.05</v>
      </c>
      <c r="M293" s="2">
        <f>Table_ExternalData_15[[#This Row],[Price]]-Table_ExternalData_15[[#This Row],[Price]]*Table_ExternalData_15[[#This Row],[extra popust]]</f>
        <v>5.0350000000000001</v>
      </c>
      <c r="N293" s="2">
        <f>IF(M293&lt;I293,M293,I293)</f>
        <v>5.0350000000000001</v>
      </c>
      <c r="O293" s="12" t="str">
        <f>IF(N293&lt;I293,$U$1," ")</f>
        <v xml:space="preserve"> </v>
      </c>
      <c r="P293" s="12" t="str">
        <f>IFERROR((O293+30)," ")</f>
        <v xml:space="preserve"> </v>
      </c>
      <c r="Q293" s="2">
        <f ca="1">IF(O293=$U$1,N293,"0")*1.22</f>
        <v>0</v>
      </c>
    </row>
    <row r="294" spans="1:17" x14ac:dyDescent="0.25">
      <c r="A294" t="s">
        <v>1611</v>
      </c>
      <c r="B294" t="s">
        <v>1610</v>
      </c>
      <c r="C294">
        <v>7878</v>
      </c>
      <c r="D294">
        <v>28.87</v>
      </c>
      <c r="E294">
        <f>IFERROR(VLOOKUP(Table_ExternalData_15[[#This Row],[Id]],Rabati!B:C,2,0),0)</f>
        <v>25</v>
      </c>
      <c r="F294">
        <v>0</v>
      </c>
      <c r="G294" t="str">
        <f>VLOOKUP(Table_ExternalData_15[[#This Row],[Id]],'Blagovna izdelek'!A:C,3,0)</f>
        <v>Value</v>
      </c>
      <c r="H294">
        <f>Table_ExternalData_15[[#This Row],[Rabat]]*0.2</f>
        <v>5</v>
      </c>
      <c r="I294" s="2">
        <f>Table_ExternalData_15[[#This Row],[Price]]-(Table_ExternalData_15[[#This Row],[Price]]*Table_ExternalData_15[[#This Row],[BB rabat]])/100</f>
        <v>27.426500000000001</v>
      </c>
      <c r="J294" s="2">
        <f>Table_ExternalData_15[[#This Row],[BB cena]]*Table_ExternalData_15[[#Headers],[1,22]]</f>
        <v>33.460329999999999</v>
      </c>
      <c r="K294" s="2">
        <f>Table_ExternalData_15[[#This Row],[Price]]*Table_ExternalData_15[[#Headers],[1,22]]</f>
        <v>35.221400000000003</v>
      </c>
      <c r="L294" s="7">
        <f>IF(G294="White Shark",E294*0.5,IF(G294="Sbox",E294*0.5,IF(G294="Tenda",E294*0.5,E294*0.2)))/100</f>
        <v>0.05</v>
      </c>
      <c r="M294" s="2">
        <f>Table_ExternalData_15[[#This Row],[Price]]-Table_ExternalData_15[[#This Row],[Price]]*Table_ExternalData_15[[#This Row],[extra popust]]</f>
        <v>27.426500000000001</v>
      </c>
      <c r="N294" s="2">
        <f>IF(M294&lt;I294,M294,I294)</f>
        <v>27.426500000000001</v>
      </c>
      <c r="O294" s="12" t="str">
        <f>IF(N294&lt;I294,$U$1," ")</f>
        <v xml:space="preserve"> </v>
      </c>
      <c r="P294" s="12" t="str">
        <f>IFERROR((O294+30)," ")</f>
        <v xml:space="preserve"> </v>
      </c>
      <c r="Q294" s="2">
        <f ca="1">IF(O294=$U$1,N294,"0")*1.22</f>
        <v>0</v>
      </c>
    </row>
    <row r="295" spans="1:17" x14ac:dyDescent="0.25">
      <c r="A295" t="s">
        <v>1712</v>
      </c>
      <c r="B295" t="s">
        <v>1711</v>
      </c>
      <c r="C295">
        <v>7995</v>
      </c>
      <c r="D295">
        <v>2.5299999999999998</v>
      </c>
      <c r="E295">
        <f>IFERROR(VLOOKUP(Table_ExternalData_15[[#This Row],[Id]],Rabati!B:C,2,0),0)</f>
        <v>30</v>
      </c>
      <c r="F295">
        <v>80</v>
      </c>
      <c r="G295" t="str">
        <f>VLOOKUP(Table_ExternalData_15[[#This Row],[Id]],'Blagovna izdelek'!A:C,3,0)</f>
        <v>Value</v>
      </c>
      <c r="H295">
        <f>Table_ExternalData_15[[#This Row],[Rabat]]*0.2</f>
        <v>6</v>
      </c>
      <c r="I295" s="2">
        <f>Table_ExternalData_15[[#This Row],[Price]]-(Table_ExternalData_15[[#This Row],[Price]]*Table_ExternalData_15[[#This Row],[BB rabat]])/100</f>
        <v>2.3781999999999996</v>
      </c>
      <c r="J295" s="2">
        <f>Table_ExternalData_15[[#This Row],[BB cena]]*Table_ExternalData_15[[#Headers],[1,22]]</f>
        <v>2.9014039999999994</v>
      </c>
      <c r="K295" s="2">
        <f>Table_ExternalData_15[[#This Row],[Price]]*Table_ExternalData_15[[#Headers],[1,22]]</f>
        <v>3.0865999999999998</v>
      </c>
      <c r="L295" s="7">
        <f>IF(G295="White Shark",E295*0.5,IF(G295="Sbox",E295*0.5,IF(G295="Tenda",E295*0.5,E295*0.2)))/100</f>
        <v>0.06</v>
      </c>
      <c r="M295" s="2">
        <f>Table_ExternalData_15[[#This Row],[Price]]-Table_ExternalData_15[[#This Row],[Price]]*Table_ExternalData_15[[#This Row],[extra popust]]</f>
        <v>2.3781999999999996</v>
      </c>
      <c r="N295" s="2">
        <f>IF(M295&lt;I295,M295,I295)</f>
        <v>2.3781999999999996</v>
      </c>
      <c r="O295" s="12" t="str">
        <f>IF(N295&lt;I295,$U$1," ")</f>
        <v xml:space="preserve"> </v>
      </c>
      <c r="P295" s="12" t="str">
        <f>IFERROR((O295+30)," ")</f>
        <v xml:space="preserve"> </v>
      </c>
      <c r="Q295" s="2">
        <f ca="1">IF(O295=$U$1,N295,"0")*1.22</f>
        <v>0</v>
      </c>
    </row>
    <row r="296" spans="1:17" x14ac:dyDescent="0.25">
      <c r="A296" t="s">
        <v>1730</v>
      </c>
      <c r="B296" t="s">
        <v>1729</v>
      </c>
      <c r="C296">
        <v>8010</v>
      </c>
      <c r="D296">
        <v>4.5</v>
      </c>
      <c r="E296">
        <f>IFERROR(VLOOKUP(Table_ExternalData_15[[#This Row],[Id]],Rabati!B:C,2,0),0)</f>
        <v>30</v>
      </c>
      <c r="F296">
        <v>160</v>
      </c>
      <c r="G296" t="str">
        <f>VLOOKUP(Table_ExternalData_15[[#This Row],[Id]],'Blagovna izdelek'!A:C,3,0)</f>
        <v>Value</v>
      </c>
      <c r="H296">
        <f>Table_ExternalData_15[[#This Row],[Rabat]]*0.2</f>
        <v>6</v>
      </c>
      <c r="I296" s="2">
        <f>Table_ExternalData_15[[#This Row],[Price]]-(Table_ExternalData_15[[#This Row],[Price]]*Table_ExternalData_15[[#This Row],[BB rabat]])/100</f>
        <v>4.2300000000000004</v>
      </c>
      <c r="J296" s="2">
        <f>Table_ExternalData_15[[#This Row],[BB cena]]*Table_ExternalData_15[[#Headers],[1,22]]</f>
        <v>5.1606000000000005</v>
      </c>
      <c r="K296" s="2">
        <f>Table_ExternalData_15[[#This Row],[Price]]*Table_ExternalData_15[[#Headers],[1,22]]</f>
        <v>5.49</v>
      </c>
      <c r="L296" s="7">
        <f>IF(G296="White Shark",E296*0.5,IF(G296="Sbox",E296*0.5,IF(G296="Tenda",E296*0.5,E296*0.2)))/100</f>
        <v>0.06</v>
      </c>
      <c r="M296" s="2">
        <f>Table_ExternalData_15[[#This Row],[Price]]-Table_ExternalData_15[[#This Row],[Price]]*Table_ExternalData_15[[#This Row],[extra popust]]</f>
        <v>4.2300000000000004</v>
      </c>
      <c r="N296" s="2">
        <f>IF(M296&lt;I296,M296,I296)</f>
        <v>4.2300000000000004</v>
      </c>
      <c r="O296" s="12" t="str">
        <f>IF(N296&lt;I296,$U$1," ")</f>
        <v xml:space="preserve"> </v>
      </c>
      <c r="P296" s="12" t="str">
        <f>IFERROR((O296+30)," ")</f>
        <v xml:space="preserve"> </v>
      </c>
      <c r="Q296" s="2">
        <f ca="1">IF(O296=$U$1,N296,"0")*1.22</f>
        <v>0</v>
      </c>
    </row>
    <row r="297" spans="1:17" x14ac:dyDescent="0.25">
      <c r="A297" t="s">
        <v>1748</v>
      </c>
      <c r="B297" t="s">
        <v>1747</v>
      </c>
      <c r="C297">
        <v>8020</v>
      </c>
      <c r="D297">
        <v>6.1</v>
      </c>
      <c r="E297">
        <f>IFERROR(VLOOKUP(Table_ExternalData_15[[#This Row],[Id]],Rabati!B:C,2,0),0)</f>
        <v>30</v>
      </c>
      <c r="F297">
        <v>109</v>
      </c>
      <c r="G297" t="str">
        <f>VLOOKUP(Table_ExternalData_15[[#This Row],[Id]],'Blagovna izdelek'!A:C,3,0)</f>
        <v>Value</v>
      </c>
      <c r="H297">
        <f>Table_ExternalData_15[[#This Row],[Rabat]]*0.2</f>
        <v>6</v>
      </c>
      <c r="I297" s="2">
        <f>Table_ExternalData_15[[#This Row],[Price]]-(Table_ExternalData_15[[#This Row],[Price]]*Table_ExternalData_15[[#This Row],[BB rabat]])/100</f>
        <v>5.734</v>
      </c>
      <c r="J297" s="2">
        <f>Table_ExternalData_15[[#This Row],[BB cena]]*Table_ExternalData_15[[#Headers],[1,22]]</f>
        <v>6.9954799999999997</v>
      </c>
      <c r="K297" s="2">
        <f>Table_ExternalData_15[[#This Row],[Price]]*Table_ExternalData_15[[#Headers],[1,22]]</f>
        <v>7.4419999999999993</v>
      </c>
      <c r="L297" s="7">
        <f>IF(G297="White Shark",E297*0.5,IF(G297="Sbox",E297*0.5,IF(G297="Tenda",E297*0.5,E297*0.2)))/100</f>
        <v>0.06</v>
      </c>
      <c r="M297" s="2">
        <f>Table_ExternalData_15[[#This Row],[Price]]-Table_ExternalData_15[[#This Row],[Price]]*Table_ExternalData_15[[#This Row],[extra popust]]</f>
        <v>5.734</v>
      </c>
      <c r="N297" s="2">
        <f>IF(M297&lt;I297,M297,I297)</f>
        <v>5.734</v>
      </c>
      <c r="O297" s="12" t="str">
        <f>IF(N297&lt;I297,$U$1," ")</f>
        <v xml:space="preserve"> </v>
      </c>
      <c r="P297" s="12" t="str">
        <f>IFERROR((O297+30)," ")</f>
        <v xml:space="preserve"> </v>
      </c>
      <c r="Q297" s="2">
        <f ca="1">IF(O297=$U$1,N297,"0")*1.22</f>
        <v>0</v>
      </c>
    </row>
    <row r="298" spans="1:17" x14ac:dyDescent="0.25">
      <c r="A298" t="s">
        <v>2408</v>
      </c>
      <c r="B298" t="s">
        <v>2407</v>
      </c>
      <c r="C298">
        <v>8546</v>
      </c>
      <c r="D298">
        <v>3.75</v>
      </c>
      <c r="E298">
        <f>IFERROR(VLOOKUP(Table_ExternalData_15[[#This Row],[Id]],Rabati!B:C,2,0),0)</f>
        <v>30</v>
      </c>
      <c r="F298">
        <v>25</v>
      </c>
      <c r="G298" t="str">
        <f>VLOOKUP(Table_ExternalData_15[[#This Row],[Id]],'Blagovna izdelek'!A:C,3,0)</f>
        <v>Value</v>
      </c>
      <c r="H298">
        <f>Table_ExternalData_15[[#This Row],[Rabat]]*0.2</f>
        <v>6</v>
      </c>
      <c r="I298" s="2">
        <f>Table_ExternalData_15[[#This Row],[Price]]-(Table_ExternalData_15[[#This Row],[Price]]*Table_ExternalData_15[[#This Row],[BB rabat]])/100</f>
        <v>3.5249999999999999</v>
      </c>
      <c r="J298" s="2">
        <f>Table_ExternalData_15[[#This Row],[BB cena]]*Table_ExternalData_15[[#Headers],[1,22]]</f>
        <v>4.3004999999999995</v>
      </c>
      <c r="K298" s="2">
        <f>Table_ExternalData_15[[#This Row],[Price]]*Table_ExternalData_15[[#Headers],[1,22]]</f>
        <v>4.5750000000000002</v>
      </c>
      <c r="L298" s="7">
        <f>IF(G298="White Shark",E298*0.5,IF(G298="Sbox",E298*0.5,IF(G298="Tenda",E298*0.5,E298*0.2)))/100</f>
        <v>0.06</v>
      </c>
      <c r="M298" s="2">
        <f>Table_ExternalData_15[[#This Row],[Price]]-Table_ExternalData_15[[#This Row],[Price]]*Table_ExternalData_15[[#This Row],[extra popust]]</f>
        <v>3.5249999999999999</v>
      </c>
      <c r="N298" s="2">
        <f>IF(M298&lt;I298,M298,I298)</f>
        <v>3.5249999999999999</v>
      </c>
      <c r="O298" s="12" t="str">
        <f>IF(N298&lt;I298,$U$1," ")</f>
        <v xml:space="preserve"> </v>
      </c>
      <c r="P298" s="12" t="str">
        <f>IFERROR((O298+30)," ")</f>
        <v xml:space="preserve"> </v>
      </c>
      <c r="Q298" s="2">
        <f ca="1">IF(O298=$U$1,N298,"0")*1.22</f>
        <v>0</v>
      </c>
    </row>
    <row r="299" spans="1:17" x14ac:dyDescent="0.25">
      <c r="A299" t="s">
        <v>3122</v>
      </c>
      <c r="B299" t="s">
        <v>15430</v>
      </c>
      <c r="C299">
        <v>9173</v>
      </c>
      <c r="D299">
        <v>9.15</v>
      </c>
      <c r="E299">
        <f>IFERROR(VLOOKUP(Table_ExternalData_15[[#This Row],[Id]],Rabati!B:C,2,0),0)</f>
        <v>20</v>
      </c>
      <c r="F299">
        <v>13</v>
      </c>
      <c r="G299" t="str">
        <f>VLOOKUP(Table_ExternalData_15[[#This Row],[Id]],'Blagovna izdelek'!A:C,3,0)</f>
        <v>Value</v>
      </c>
      <c r="H299">
        <f>Table_ExternalData_15[[#This Row],[Rabat]]*0.2</f>
        <v>4</v>
      </c>
      <c r="I299" s="2">
        <f>Table_ExternalData_15[[#This Row],[Price]]-(Table_ExternalData_15[[#This Row],[Price]]*Table_ExternalData_15[[#This Row],[BB rabat]])/100</f>
        <v>8.7840000000000007</v>
      </c>
      <c r="J299" s="2">
        <f>Table_ExternalData_15[[#This Row],[BB cena]]*Table_ExternalData_15[[#Headers],[1,22]]</f>
        <v>10.716480000000001</v>
      </c>
      <c r="K299" s="2">
        <f>Table_ExternalData_15[[#This Row],[Price]]*Table_ExternalData_15[[#Headers],[1,22]]</f>
        <v>11.163</v>
      </c>
      <c r="L299" s="7">
        <f>IF(G299="White Shark",E299*0.5,IF(G299="Sbox",E299*0.5,IF(G299="Tenda",E299*0.5,E299*0.2)))/100</f>
        <v>0.04</v>
      </c>
      <c r="M299" s="2">
        <f>Table_ExternalData_15[[#This Row],[Price]]-Table_ExternalData_15[[#This Row],[Price]]*Table_ExternalData_15[[#This Row],[extra popust]]</f>
        <v>8.7840000000000007</v>
      </c>
      <c r="N299" s="2">
        <f>IF(M299&lt;I299,M299,I299)</f>
        <v>8.7840000000000007</v>
      </c>
      <c r="O299" s="12" t="str">
        <f>IF(N299&lt;I299,$U$1," ")</f>
        <v xml:space="preserve"> </v>
      </c>
      <c r="P299" s="12" t="str">
        <f>IFERROR((O299+30)," ")</f>
        <v xml:space="preserve"> </v>
      </c>
      <c r="Q299" s="2">
        <f ca="1">IF(O299=$U$1,N299,"0")*1.22</f>
        <v>0</v>
      </c>
    </row>
    <row r="300" spans="1:17" x14ac:dyDescent="0.25">
      <c r="A300" t="s">
        <v>3161</v>
      </c>
      <c r="B300" t="s">
        <v>3160</v>
      </c>
      <c r="C300">
        <v>9203</v>
      </c>
      <c r="D300">
        <v>137.84</v>
      </c>
      <c r="E300">
        <f>IFERROR(VLOOKUP(Table_ExternalData_15[[#This Row],[Id]],Rabati!B:C,2,0),0)</f>
        <v>10</v>
      </c>
      <c r="F300">
        <v>5</v>
      </c>
      <c r="G300" t="str">
        <f>VLOOKUP(Table_ExternalData_15[[#This Row],[Id]],'Blagovna izdelek'!A:C,3,0)</f>
        <v>Value</v>
      </c>
      <c r="H300">
        <f>Table_ExternalData_15[[#This Row],[Rabat]]*0.2</f>
        <v>2</v>
      </c>
      <c r="I300" s="2">
        <f>Table_ExternalData_15[[#This Row],[Price]]-(Table_ExternalData_15[[#This Row],[Price]]*Table_ExternalData_15[[#This Row],[BB rabat]])/100</f>
        <v>135.08320000000001</v>
      </c>
      <c r="J300" s="2">
        <f>Table_ExternalData_15[[#This Row],[BB cena]]*Table_ExternalData_15[[#Headers],[1,22]]</f>
        <v>164.80150399999999</v>
      </c>
      <c r="K300" s="2">
        <f>Table_ExternalData_15[[#This Row],[Price]]*Table_ExternalData_15[[#Headers],[1,22]]</f>
        <v>168.16480000000001</v>
      </c>
      <c r="L300" s="7">
        <f>IF(G300="White Shark",E300*0.5,IF(G300="Sbox",E300*0.5,IF(G300="Tenda",E300*0.5,E300*0.2)))/100</f>
        <v>0.02</v>
      </c>
      <c r="M300" s="2">
        <f>Table_ExternalData_15[[#This Row],[Price]]-Table_ExternalData_15[[#This Row],[Price]]*Table_ExternalData_15[[#This Row],[extra popust]]</f>
        <v>135.08320000000001</v>
      </c>
      <c r="N300" s="2">
        <f>IF(M300&lt;I300,M300,I300)</f>
        <v>135.08320000000001</v>
      </c>
      <c r="O300" s="12" t="str">
        <f>IF(N300&lt;I300,$U$1," ")</f>
        <v xml:space="preserve"> </v>
      </c>
      <c r="P300" s="12" t="str">
        <f>IFERROR((O300+30)," ")</f>
        <v xml:space="preserve"> </v>
      </c>
      <c r="Q300" s="2">
        <f ca="1">IF(O300=$U$1,N300,"0")*1.22</f>
        <v>0</v>
      </c>
    </row>
    <row r="301" spans="1:17" x14ac:dyDescent="0.25">
      <c r="A301" t="s">
        <v>3163</v>
      </c>
      <c r="B301" t="s">
        <v>3162</v>
      </c>
      <c r="C301">
        <v>9204</v>
      </c>
      <c r="D301">
        <v>37.950000000000003</v>
      </c>
      <c r="E301">
        <f>IFERROR(VLOOKUP(Table_ExternalData_15[[#This Row],[Id]],Rabati!B:C,2,0),0)</f>
        <v>10</v>
      </c>
      <c r="F301">
        <v>6</v>
      </c>
      <c r="G301" t="str">
        <f>VLOOKUP(Table_ExternalData_15[[#This Row],[Id]],'Blagovna izdelek'!A:C,3,0)</f>
        <v>Value</v>
      </c>
      <c r="H301">
        <f>Table_ExternalData_15[[#This Row],[Rabat]]*0.2</f>
        <v>2</v>
      </c>
      <c r="I301" s="2">
        <f>Table_ExternalData_15[[#This Row],[Price]]-(Table_ExternalData_15[[#This Row],[Price]]*Table_ExternalData_15[[#This Row],[BB rabat]])/100</f>
        <v>37.191000000000003</v>
      </c>
      <c r="J301" s="2">
        <f>Table_ExternalData_15[[#This Row],[BB cena]]*Table_ExternalData_15[[#Headers],[1,22]]</f>
        <v>45.373020000000004</v>
      </c>
      <c r="K301" s="2">
        <f>Table_ExternalData_15[[#This Row],[Price]]*Table_ExternalData_15[[#Headers],[1,22]]</f>
        <v>46.298999999999999</v>
      </c>
      <c r="L301" s="7">
        <f>IF(G301="White Shark",E301*0.5,IF(G301="Sbox",E301*0.5,IF(G301="Tenda",E301*0.5,E301*0.2)))/100</f>
        <v>0.02</v>
      </c>
      <c r="M301" s="2">
        <f>Table_ExternalData_15[[#This Row],[Price]]-Table_ExternalData_15[[#This Row],[Price]]*Table_ExternalData_15[[#This Row],[extra popust]]</f>
        <v>37.191000000000003</v>
      </c>
      <c r="N301" s="2">
        <f>IF(M301&lt;I301,M301,I301)</f>
        <v>37.191000000000003</v>
      </c>
      <c r="O301" s="12" t="str">
        <f>IF(N301&lt;I301,$U$1," ")</f>
        <v xml:space="preserve"> </v>
      </c>
      <c r="P301" s="12" t="str">
        <f>IFERROR((O301+30)," ")</f>
        <v xml:space="preserve"> </v>
      </c>
      <c r="Q301" s="2">
        <f ca="1">IF(O301=$U$1,N301,"0")*1.22</f>
        <v>0</v>
      </c>
    </row>
    <row r="302" spans="1:17" x14ac:dyDescent="0.25">
      <c r="A302" t="s">
        <v>3165</v>
      </c>
      <c r="B302" t="s">
        <v>3164</v>
      </c>
      <c r="C302">
        <v>9205</v>
      </c>
      <c r="D302">
        <v>18.95</v>
      </c>
      <c r="E302">
        <f>IFERROR(VLOOKUP(Table_ExternalData_15[[#This Row],[Id]],Rabati!B:C,2,0),0)</f>
        <v>10</v>
      </c>
      <c r="F302">
        <v>14</v>
      </c>
      <c r="G302" t="str">
        <f>VLOOKUP(Table_ExternalData_15[[#This Row],[Id]],'Blagovna izdelek'!A:C,3,0)</f>
        <v>Value</v>
      </c>
      <c r="H302">
        <f>Table_ExternalData_15[[#This Row],[Rabat]]*0.2</f>
        <v>2</v>
      </c>
      <c r="I302" s="2">
        <f>Table_ExternalData_15[[#This Row],[Price]]-(Table_ExternalData_15[[#This Row],[Price]]*Table_ExternalData_15[[#This Row],[BB rabat]])/100</f>
        <v>18.570999999999998</v>
      </c>
      <c r="J302" s="2">
        <f>Table_ExternalData_15[[#This Row],[BB cena]]*Table_ExternalData_15[[#Headers],[1,22]]</f>
        <v>22.656619999999997</v>
      </c>
      <c r="K302" s="2">
        <f>Table_ExternalData_15[[#This Row],[Price]]*Table_ExternalData_15[[#Headers],[1,22]]</f>
        <v>23.119</v>
      </c>
      <c r="L302" s="7">
        <f>IF(G302="White Shark",E302*0.5,IF(G302="Sbox",E302*0.5,IF(G302="Tenda",E302*0.5,E302*0.2)))/100</f>
        <v>0.02</v>
      </c>
      <c r="M302" s="2">
        <f>Table_ExternalData_15[[#This Row],[Price]]-Table_ExternalData_15[[#This Row],[Price]]*Table_ExternalData_15[[#This Row],[extra popust]]</f>
        <v>18.570999999999998</v>
      </c>
      <c r="N302" s="2">
        <f>IF(M302&lt;I302,M302,I302)</f>
        <v>18.570999999999998</v>
      </c>
      <c r="O302" s="12" t="str">
        <f>IF(N302&lt;I302,$U$1," ")</f>
        <v xml:space="preserve"> </v>
      </c>
      <c r="P302" s="12" t="str">
        <f>IFERROR((O302+30)," ")</f>
        <v xml:space="preserve"> </v>
      </c>
      <c r="Q302" s="2">
        <f ca="1">IF(O302=$U$1,N302,"0")*1.22</f>
        <v>0</v>
      </c>
    </row>
    <row r="303" spans="1:17" x14ac:dyDescent="0.25">
      <c r="A303" t="s">
        <v>4308</v>
      </c>
      <c r="B303" t="s">
        <v>4307</v>
      </c>
      <c r="C303">
        <v>12328</v>
      </c>
      <c r="D303">
        <v>3.26</v>
      </c>
      <c r="E303">
        <f>IFERROR(VLOOKUP(Table_ExternalData_15[[#This Row],[Id]],Rabati!B:C,2,0),0)</f>
        <v>30</v>
      </c>
      <c r="F303">
        <v>60</v>
      </c>
      <c r="G303" t="str">
        <f>VLOOKUP(Table_ExternalData_15[[#This Row],[Id]],'Blagovna izdelek'!A:C,3,0)</f>
        <v>Value</v>
      </c>
      <c r="H303">
        <f>Table_ExternalData_15[[#This Row],[Rabat]]*0.2</f>
        <v>6</v>
      </c>
      <c r="I303" s="2">
        <f>Table_ExternalData_15[[#This Row],[Price]]-(Table_ExternalData_15[[#This Row],[Price]]*Table_ExternalData_15[[#This Row],[BB rabat]])/100</f>
        <v>3.0644</v>
      </c>
      <c r="J303" s="2">
        <f>Table_ExternalData_15[[#This Row],[BB cena]]*Table_ExternalData_15[[#Headers],[1,22]]</f>
        <v>3.7385679999999999</v>
      </c>
      <c r="K303" s="2">
        <f>Table_ExternalData_15[[#This Row],[Price]]*Table_ExternalData_15[[#Headers],[1,22]]</f>
        <v>3.9771999999999998</v>
      </c>
      <c r="L303" s="7">
        <f>IF(G303="White Shark",E303*0.5,IF(G303="Sbox",E303*0.5,IF(G303="Tenda",E303*0.5,E303*0.2)))/100</f>
        <v>0.06</v>
      </c>
      <c r="M303" s="2">
        <f>Table_ExternalData_15[[#This Row],[Price]]-Table_ExternalData_15[[#This Row],[Price]]*Table_ExternalData_15[[#This Row],[extra popust]]</f>
        <v>3.0644</v>
      </c>
      <c r="N303" s="2">
        <f>IF(M303&lt;I303,M303,I303)</f>
        <v>3.0644</v>
      </c>
      <c r="O303" s="12" t="str">
        <f>IF(N303&lt;I303,$U$1," ")</f>
        <v xml:space="preserve"> </v>
      </c>
      <c r="P303" s="12" t="str">
        <f>IFERROR((O303+30)," ")</f>
        <v xml:space="preserve"> </v>
      </c>
      <c r="Q303" s="2">
        <f ca="1">IF(O303=$U$1,N303,"0")*1.22</f>
        <v>0</v>
      </c>
    </row>
    <row r="304" spans="1:17" x14ac:dyDescent="0.25">
      <c r="A304" t="s">
        <v>5608</v>
      </c>
      <c r="B304" t="s">
        <v>5607</v>
      </c>
      <c r="C304">
        <v>13754</v>
      </c>
      <c r="D304">
        <v>24.1</v>
      </c>
      <c r="E304">
        <f>IFERROR(VLOOKUP(Table_ExternalData_15[[#This Row],[Id]],Rabati!B:C,2,0),0)</f>
        <v>20</v>
      </c>
      <c r="F304">
        <v>11</v>
      </c>
      <c r="G304" t="str">
        <f>VLOOKUP(Table_ExternalData_15[[#This Row],[Id]],'Blagovna izdelek'!A:C,3,0)</f>
        <v>Value</v>
      </c>
      <c r="H304">
        <f>Table_ExternalData_15[[#This Row],[Rabat]]*0.2</f>
        <v>4</v>
      </c>
      <c r="I304" s="2">
        <f>Table_ExternalData_15[[#This Row],[Price]]-(Table_ExternalData_15[[#This Row],[Price]]*Table_ExternalData_15[[#This Row],[BB rabat]])/100</f>
        <v>23.136000000000003</v>
      </c>
      <c r="J304" s="2">
        <f>Table_ExternalData_15[[#This Row],[BB cena]]*Table_ExternalData_15[[#Headers],[1,22]]</f>
        <v>28.225920000000002</v>
      </c>
      <c r="K304" s="2">
        <f>Table_ExternalData_15[[#This Row],[Price]]*Table_ExternalData_15[[#Headers],[1,22]]</f>
        <v>29.402000000000001</v>
      </c>
      <c r="L304" s="7">
        <f>IF(G304="White Shark",E304*0.5,IF(G304="Sbox",E304*0.5,IF(G304="Tenda",E304*0.5,E304*0.2)))/100</f>
        <v>0.04</v>
      </c>
      <c r="M304" s="2">
        <f>Table_ExternalData_15[[#This Row],[Price]]-Table_ExternalData_15[[#This Row],[Price]]*Table_ExternalData_15[[#This Row],[extra popust]]</f>
        <v>23.136000000000003</v>
      </c>
      <c r="N304" s="2">
        <f>IF(M304&lt;I304,M304,I304)</f>
        <v>23.136000000000003</v>
      </c>
      <c r="O304" s="12" t="str">
        <f>IF(N304&lt;I304,$U$1," ")</f>
        <v xml:space="preserve"> </v>
      </c>
      <c r="P304" s="12" t="str">
        <f>IFERROR((O304+30)," ")</f>
        <v xml:space="preserve"> </v>
      </c>
      <c r="Q304" s="2">
        <f ca="1">IF(O304=$U$1,N304,"0")*1.22</f>
        <v>0</v>
      </c>
    </row>
    <row r="305" spans="1:17" x14ac:dyDescent="0.25">
      <c r="A305" t="s">
        <v>5610</v>
      </c>
      <c r="B305" t="s">
        <v>5609</v>
      </c>
      <c r="C305">
        <v>13755</v>
      </c>
      <c r="D305">
        <v>3.73</v>
      </c>
      <c r="E305">
        <f>IFERROR(VLOOKUP(Table_ExternalData_15[[#This Row],[Id]],Rabati!B:C,2,0),0)</f>
        <v>30</v>
      </c>
      <c r="F305">
        <v>25</v>
      </c>
      <c r="G305" t="str">
        <f>VLOOKUP(Table_ExternalData_15[[#This Row],[Id]],'Blagovna izdelek'!A:C,3,0)</f>
        <v>Value</v>
      </c>
      <c r="H305">
        <f>Table_ExternalData_15[[#This Row],[Rabat]]*0.2</f>
        <v>6</v>
      </c>
      <c r="I305" s="2">
        <f>Table_ExternalData_15[[#This Row],[Price]]-(Table_ExternalData_15[[#This Row],[Price]]*Table_ExternalData_15[[#This Row],[BB rabat]])/100</f>
        <v>3.5061999999999998</v>
      </c>
      <c r="J305" s="2">
        <f>Table_ExternalData_15[[#This Row],[BB cena]]*Table_ExternalData_15[[#Headers],[1,22]]</f>
        <v>4.2775639999999999</v>
      </c>
      <c r="K305" s="2">
        <f>Table_ExternalData_15[[#This Row],[Price]]*Table_ExternalData_15[[#Headers],[1,22]]</f>
        <v>4.5506000000000002</v>
      </c>
      <c r="L305" s="7">
        <f>IF(G305="White Shark",E305*0.5,IF(G305="Sbox",E305*0.5,IF(G305="Tenda",E305*0.5,E305*0.2)))/100</f>
        <v>0.06</v>
      </c>
      <c r="M305" s="2">
        <f>Table_ExternalData_15[[#This Row],[Price]]-Table_ExternalData_15[[#This Row],[Price]]*Table_ExternalData_15[[#This Row],[extra popust]]</f>
        <v>3.5061999999999998</v>
      </c>
      <c r="N305" s="2">
        <f>IF(M305&lt;I305,M305,I305)</f>
        <v>3.5061999999999998</v>
      </c>
      <c r="O305" s="12" t="str">
        <f>IF(N305&lt;I305,$U$1," ")</f>
        <v xml:space="preserve"> </v>
      </c>
      <c r="P305" s="12" t="str">
        <f>IFERROR((O305+30)," ")</f>
        <v xml:space="preserve"> </v>
      </c>
      <c r="Q305" s="2">
        <f ca="1">IF(O305=$U$1,N305,"0")*1.22</f>
        <v>0</v>
      </c>
    </row>
    <row r="306" spans="1:17" x14ac:dyDescent="0.25">
      <c r="A306" t="s">
        <v>5612</v>
      </c>
      <c r="B306" t="s">
        <v>5611</v>
      </c>
      <c r="C306">
        <v>13756</v>
      </c>
      <c r="D306">
        <v>5.2</v>
      </c>
      <c r="E306">
        <f>IFERROR(VLOOKUP(Table_ExternalData_15[[#This Row],[Id]],Rabati!B:C,2,0),0)</f>
        <v>30</v>
      </c>
      <c r="F306">
        <v>158</v>
      </c>
      <c r="G306" t="str">
        <f>VLOOKUP(Table_ExternalData_15[[#This Row],[Id]],'Blagovna izdelek'!A:C,3,0)</f>
        <v>Value</v>
      </c>
      <c r="H306">
        <f>Table_ExternalData_15[[#This Row],[Rabat]]*0.2</f>
        <v>6</v>
      </c>
      <c r="I306" s="2">
        <f>Table_ExternalData_15[[#This Row],[Price]]-(Table_ExternalData_15[[#This Row],[Price]]*Table_ExternalData_15[[#This Row],[BB rabat]])/100</f>
        <v>4.8879999999999999</v>
      </c>
      <c r="J306" s="2">
        <f>Table_ExternalData_15[[#This Row],[BB cena]]*Table_ExternalData_15[[#Headers],[1,22]]</f>
        <v>5.9633599999999998</v>
      </c>
      <c r="K306" s="2">
        <f>Table_ExternalData_15[[#This Row],[Price]]*Table_ExternalData_15[[#Headers],[1,22]]</f>
        <v>6.3440000000000003</v>
      </c>
      <c r="L306" s="7">
        <f>IF(G306="White Shark",E306*0.5,IF(G306="Sbox",E306*0.5,IF(G306="Tenda",E306*0.5,E306*0.2)))/100</f>
        <v>0.06</v>
      </c>
      <c r="M306" s="2">
        <f>Table_ExternalData_15[[#This Row],[Price]]-Table_ExternalData_15[[#This Row],[Price]]*Table_ExternalData_15[[#This Row],[extra popust]]</f>
        <v>4.8879999999999999</v>
      </c>
      <c r="N306" s="2">
        <f>IF(M306&lt;I306,M306,I306)</f>
        <v>4.8879999999999999</v>
      </c>
      <c r="O306" s="12" t="str">
        <f>IF(N306&lt;I306,$U$1," ")</f>
        <v xml:space="preserve"> </v>
      </c>
      <c r="P306" s="12" t="str">
        <f>IFERROR((O306+30)," ")</f>
        <v xml:space="preserve"> </v>
      </c>
      <c r="Q306" s="2">
        <f ca="1">IF(O306=$U$1,N306,"0")*1.22</f>
        <v>0</v>
      </c>
    </row>
    <row r="307" spans="1:17" x14ac:dyDescent="0.25">
      <c r="A307" t="s">
        <v>5614</v>
      </c>
      <c r="B307" t="s">
        <v>5613</v>
      </c>
      <c r="C307">
        <v>13757</v>
      </c>
      <c r="D307">
        <v>4.6900000000000004</v>
      </c>
      <c r="E307">
        <f>IFERROR(VLOOKUP(Table_ExternalData_15[[#This Row],[Id]],Rabati!B:C,2,0),0)</f>
        <v>30</v>
      </c>
      <c r="F307">
        <v>17</v>
      </c>
      <c r="G307" t="str">
        <f>VLOOKUP(Table_ExternalData_15[[#This Row],[Id]],'Blagovna izdelek'!A:C,3,0)</f>
        <v>Value</v>
      </c>
      <c r="H307">
        <f>Table_ExternalData_15[[#This Row],[Rabat]]*0.2</f>
        <v>6</v>
      </c>
      <c r="I307" s="2">
        <f>Table_ExternalData_15[[#This Row],[Price]]-(Table_ExternalData_15[[#This Row],[Price]]*Table_ExternalData_15[[#This Row],[BB rabat]])/100</f>
        <v>4.4086000000000007</v>
      </c>
      <c r="J307" s="2">
        <f>Table_ExternalData_15[[#This Row],[BB cena]]*Table_ExternalData_15[[#Headers],[1,22]]</f>
        <v>5.3784920000000005</v>
      </c>
      <c r="K307" s="2">
        <f>Table_ExternalData_15[[#This Row],[Price]]*Table_ExternalData_15[[#Headers],[1,22]]</f>
        <v>5.7218</v>
      </c>
      <c r="L307" s="7">
        <f>IF(G307="White Shark",E307*0.5,IF(G307="Sbox",E307*0.5,IF(G307="Tenda",E307*0.5,E307*0.2)))/100</f>
        <v>0.06</v>
      </c>
      <c r="M307" s="2">
        <f>Table_ExternalData_15[[#This Row],[Price]]-Table_ExternalData_15[[#This Row],[Price]]*Table_ExternalData_15[[#This Row],[extra popust]]</f>
        <v>4.4086000000000007</v>
      </c>
      <c r="N307" s="2">
        <f>IF(M307&lt;I307,M307,I307)</f>
        <v>4.4086000000000007</v>
      </c>
      <c r="O307" s="12" t="str">
        <f>IF(N307&lt;I307,$U$1," ")</f>
        <v xml:space="preserve"> </v>
      </c>
      <c r="P307" s="12" t="str">
        <f>IFERROR((O307+30)," ")</f>
        <v xml:space="preserve"> </v>
      </c>
      <c r="Q307" s="2">
        <f ca="1">IF(O307=$U$1,N307,"0")*1.22</f>
        <v>0</v>
      </c>
    </row>
    <row r="308" spans="1:17" x14ac:dyDescent="0.25">
      <c r="A308" t="s">
        <v>5616</v>
      </c>
      <c r="B308" t="s">
        <v>5615</v>
      </c>
      <c r="C308">
        <v>13758</v>
      </c>
      <c r="D308">
        <v>6.35</v>
      </c>
      <c r="E308">
        <f>IFERROR(VLOOKUP(Table_ExternalData_15[[#This Row],[Id]],Rabati!B:C,2,0),0)</f>
        <v>30</v>
      </c>
      <c r="F308">
        <v>26</v>
      </c>
      <c r="G308" t="str">
        <f>VLOOKUP(Table_ExternalData_15[[#This Row],[Id]],'Blagovna izdelek'!A:C,3,0)</f>
        <v>Value</v>
      </c>
      <c r="H308">
        <f>Table_ExternalData_15[[#This Row],[Rabat]]*0.2</f>
        <v>6</v>
      </c>
      <c r="I308" s="2">
        <f>Table_ExternalData_15[[#This Row],[Price]]-(Table_ExternalData_15[[#This Row],[Price]]*Table_ExternalData_15[[#This Row],[BB rabat]])/100</f>
        <v>5.9689999999999994</v>
      </c>
      <c r="J308" s="2">
        <f>Table_ExternalData_15[[#This Row],[BB cena]]*Table_ExternalData_15[[#Headers],[1,22]]</f>
        <v>7.2821799999999994</v>
      </c>
      <c r="K308" s="2">
        <f>Table_ExternalData_15[[#This Row],[Price]]*Table_ExternalData_15[[#Headers],[1,22]]</f>
        <v>7.746999999999999</v>
      </c>
      <c r="L308" s="7">
        <f>IF(G308="White Shark",E308*0.5,IF(G308="Sbox",E308*0.5,IF(G308="Tenda",E308*0.5,E308*0.2)))/100</f>
        <v>0.06</v>
      </c>
      <c r="M308" s="2">
        <f>Table_ExternalData_15[[#This Row],[Price]]-Table_ExternalData_15[[#This Row],[Price]]*Table_ExternalData_15[[#This Row],[extra popust]]</f>
        <v>5.9689999999999994</v>
      </c>
      <c r="N308" s="2">
        <f>IF(M308&lt;I308,M308,I308)</f>
        <v>5.9689999999999994</v>
      </c>
      <c r="O308" s="12" t="str">
        <f>IF(N308&lt;I308,$U$1," ")</f>
        <v xml:space="preserve"> </v>
      </c>
      <c r="P308" s="12" t="str">
        <f>IFERROR((O308+30)," ")</f>
        <v xml:space="preserve"> </v>
      </c>
      <c r="Q308" s="2">
        <f ca="1">IF(O308=$U$1,N308,"0")*1.22</f>
        <v>0</v>
      </c>
    </row>
    <row r="309" spans="1:17" x14ac:dyDescent="0.25">
      <c r="A309" t="s">
        <v>5618</v>
      </c>
      <c r="B309" t="s">
        <v>5617</v>
      </c>
      <c r="C309">
        <v>13759</v>
      </c>
      <c r="D309">
        <v>6.75</v>
      </c>
      <c r="E309">
        <f>IFERROR(VLOOKUP(Table_ExternalData_15[[#This Row],[Id]],Rabati!B:C,2,0),0)</f>
        <v>30</v>
      </c>
      <c r="F309">
        <v>31</v>
      </c>
      <c r="G309" t="str">
        <f>VLOOKUP(Table_ExternalData_15[[#This Row],[Id]],'Blagovna izdelek'!A:C,3,0)</f>
        <v>Value</v>
      </c>
      <c r="H309">
        <f>Table_ExternalData_15[[#This Row],[Rabat]]*0.2</f>
        <v>6</v>
      </c>
      <c r="I309" s="2">
        <f>Table_ExternalData_15[[#This Row],[Price]]-(Table_ExternalData_15[[#This Row],[Price]]*Table_ExternalData_15[[#This Row],[BB rabat]])/100</f>
        <v>6.3449999999999998</v>
      </c>
      <c r="J309" s="2">
        <f>Table_ExternalData_15[[#This Row],[BB cena]]*Table_ExternalData_15[[#Headers],[1,22]]</f>
        <v>7.7408999999999999</v>
      </c>
      <c r="K309" s="2">
        <f>Table_ExternalData_15[[#This Row],[Price]]*Table_ExternalData_15[[#Headers],[1,22]]</f>
        <v>8.2349999999999994</v>
      </c>
      <c r="L309" s="7">
        <f>IF(G309="White Shark",E309*0.5,IF(G309="Sbox",E309*0.5,IF(G309="Tenda",E309*0.5,E309*0.2)))/100</f>
        <v>0.06</v>
      </c>
      <c r="M309" s="2">
        <f>Table_ExternalData_15[[#This Row],[Price]]-Table_ExternalData_15[[#This Row],[Price]]*Table_ExternalData_15[[#This Row],[extra popust]]</f>
        <v>6.3449999999999998</v>
      </c>
      <c r="N309" s="2">
        <f>IF(M309&lt;I309,M309,I309)</f>
        <v>6.3449999999999998</v>
      </c>
      <c r="O309" s="12" t="str">
        <f>IF(N309&lt;I309,$U$1," ")</f>
        <v xml:space="preserve"> </v>
      </c>
      <c r="P309" s="12" t="str">
        <f>IFERROR((O309+30)," ")</f>
        <v xml:space="preserve"> </v>
      </c>
      <c r="Q309" s="2">
        <f ca="1">IF(O309=$U$1,N309,"0")*1.22</f>
        <v>0</v>
      </c>
    </row>
    <row r="310" spans="1:17" x14ac:dyDescent="0.25">
      <c r="A310" t="s">
        <v>5620</v>
      </c>
      <c r="B310" t="s">
        <v>5619</v>
      </c>
      <c r="C310">
        <v>13760</v>
      </c>
      <c r="D310">
        <v>14.95</v>
      </c>
      <c r="E310">
        <f>IFERROR(VLOOKUP(Table_ExternalData_15[[#This Row],[Id]],Rabati!B:C,2,0),0)</f>
        <v>20</v>
      </c>
      <c r="F310">
        <v>0</v>
      </c>
      <c r="G310" t="str">
        <f>VLOOKUP(Table_ExternalData_15[[#This Row],[Id]],'Blagovna izdelek'!A:C,3,0)</f>
        <v>Value</v>
      </c>
      <c r="H310">
        <f>Table_ExternalData_15[[#This Row],[Rabat]]*0.2</f>
        <v>4</v>
      </c>
      <c r="I310" s="2">
        <f>Table_ExternalData_15[[#This Row],[Price]]-(Table_ExternalData_15[[#This Row],[Price]]*Table_ExternalData_15[[#This Row],[BB rabat]])/100</f>
        <v>14.351999999999999</v>
      </c>
      <c r="J310" s="2">
        <f>Table_ExternalData_15[[#This Row],[BB cena]]*Table_ExternalData_15[[#Headers],[1,22]]</f>
        <v>17.509439999999998</v>
      </c>
      <c r="K310" s="2">
        <f>Table_ExternalData_15[[#This Row],[Price]]*Table_ExternalData_15[[#Headers],[1,22]]</f>
        <v>18.238999999999997</v>
      </c>
      <c r="L310" s="7">
        <f>IF(G310="White Shark",E310*0.5,IF(G310="Sbox",E310*0.5,IF(G310="Tenda",E310*0.5,E310*0.2)))/100</f>
        <v>0.04</v>
      </c>
      <c r="M310" s="2">
        <f>Table_ExternalData_15[[#This Row],[Price]]-Table_ExternalData_15[[#This Row],[Price]]*Table_ExternalData_15[[#This Row],[extra popust]]</f>
        <v>14.351999999999999</v>
      </c>
      <c r="N310" s="2">
        <f>IF(M310&lt;I310,M310,I310)</f>
        <v>14.351999999999999</v>
      </c>
      <c r="O310" s="12" t="str">
        <f>IF(N310&lt;I310,$U$1," ")</f>
        <v xml:space="preserve"> </v>
      </c>
      <c r="P310" s="12" t="str">
        <f>IFERROR((O310+30)," ")</f>
        <v xml:space="preserve"> </v>
      </c>
      <c r="Q310" s="2">
        <f ca="1">IF(O310=$U$1,N310,"0")*1.22</f>
        <v>0</v>
      </c>
    </row>
    <row r="311" spans="1:17" x14ac:dyDescent="0.25">
      <c r="A311" t="s">
        <v>5621</v>
      </c>
      <c r="B311" t="s">
        <v>11734</v>
      </c>
      <c r="C311">
        <v>13761</v>
      </c>
      <c r="D311">
        <v>23.6</v>
      </c>
      <c r="E311">
        <f>IFERROR(VLOOKUP(Table_ExternalData_15[[#This Row],[Id]],Rabati!B:C,2,0),0)</f>
        <v>30</v>
      </c>
      <c r="F311">
        <v>30</v>
      </c>
      <c r="G311" t="str">
        <f>VLOOKUP(Table_ExternalData_15[[#This Row],[Id]],'Blagovna izdelek'!A:C,3,0)</f>
        <v>Value</v>
      </c>
      <c r="H311">
        <f>Table_ExternalData_15[[#This Row],[Rabat]]*0.2</f>
        <v>6</v>
      </c>
      <c r="I311" s="2">
        <f>Table_ExternalData_15[[#This Row],[Price]]-(Table_ExternalData_15[[#This Row],[Price]]*Table_ExternalData_15[[#This Row],[BB rabat]])/100</f>
        <v>22.184000000000001</v>
      </c>
      <c r="J311" s="2">
        <f>Table_ExternalData_15[[#This Row],[BB cena]]*Table_ExternalData_15[[#Headers],[1,22]]</f>
        <v>27.06448</v>
      </c>
      <c r="K311" s="2">
        <f>Table_ExternalData_15[[#This Row],[Price]]*Table_ExternalData_15[[#Headers],[1,22]]</f>
        <v>28.792000000000002</v>
      </c>
      <c r="L311" s="7">
        <f>IF(G311="White Shark",E311*0.5,IF(G311="Sbox",E311*0.5,IF(G311="Tenda",E311*0.5,E311*0.2)))/100</f>
        <v>0.06</v>
      </c>
      <c r="M311" s="2">
        <f>Table_ExternalData_15[[#This Row],[Price]]-Table_ExternalData_15[[#This Row],[Price]]*Table_ExternalData_15[[#This Row],[extra popust]]</f>
        <v>22.184000000000001</v>
      </c>
      <c r="N311" s="2">
        <f>IF(M311&lt;I311,M311,I311)</f>
        <v>22.184000000000001</v>
      </c>
      <c r="O311" s="12" t="str">
        <f>IF(N311&lt;I311,$U$1," ")</f>
        <v xml:space="preserve"> </v>
      </c>
      <c r="P311" s="12" t="str">
        <f>IFERROR((O311+30)," ")</f>
        <v xml:space="preserve"> </v>
      </c>
      <c r="Q311" s="2">
        <f ca="1">IF(O311=$U$1,N311,"0")*1.22</f>
        <v>0</v>
      </c>
    </row>
    <row r="312" spans="1:17" x14ac:dyDescent="0.25">
      <c r="A312" t="s">
        <v>5623</v>
      </c>
      <c r="B312" t="s">
        <v>5622</v>
      </c>
      <c r="C312">
        <v>13772</v>
      </c>
      <c r="D312">
        <v>41.4</v>
      </c>
      <c r="E312">
        <f>IFERROR(VLOOKUP(Table_ExternalData_15[[#This Row],[Id]],Rabati!B:C,2,0),0)</f>
        <v>20</v>
      </c>
      <c r="F312">
        <v>10</v>
      </c>
      <c r="G312" t="str">
        <f>VLOOKUP(Table_ExternalData_15[[#This Row],[Id]],'Blagovna izdelek'!A:C,3,0)</f>
        <v>Value</v>
      </c>
      <c r="H312">
        <f>Table_ExternalData_15[[#This Row],[Rabat]]*0.2</f>
        <v>4</v>
      </c>
      <c r="I312" s="2">
        <f>Table_ExternalData_15[[#This Row],[Price]]-(Table_ExternalData_15[[#This Row],[Price]]*Table_ExternalData_15[[#This Row],[BB rabat]])/100</f>
        <v>39.744</v>
      </c>
      <c r="J312" s="2">
        <f>Table_ExternalData_15[[#This Row],[BB cena]]*Table_ExternalData_15[[#Headers],[1,22]]</f>
        <v>48.487679999999997</v>
      </c>
      <c r="K312" s="2">
        <f>Table_ExternalData_15[[#This Row],[Price]]*Table_ExternalData_15[[#Headers],[1,22]]</f>
        <v>50.507999999999996</v>
      </c>
      <c r="L312" s="7">
        <f>IF(G312="White Shark",E312*0.5,IF(G312="Sbox",E312*0.5,IF(G312="Tenda",E312*0.5,E312*0.2)))/100</f>
        <v>0.04</v>
      </c>
      <c r="M312" s="2">
        <f>Table_ExternalData_15[[#This Row],[Price]]-Table_ExternalData_15[[#This Row],[Price]]*Table_ExternalData_15[[#This Row],[extra popust]]</f>
        <v>39.744</v>
      </c>
      <c r="N312" s="2">
        <f>IF(M312&lt;I312,M312,I312)</f>
        <v>39.744</v>
      </c>
      <c r="O312" s="12" t="str">
        <f>IF(N312&lt;I312,$U$1," ")</f>
        <v xml:space="preserve"> </v>
      </c>
      <c r="P312" s="12" t="str">
        <f>IFERROR((O312+30)," ")</f>
        <v xml:space="preserve"> </v>
      </c>
      <c r="Q312" s="2">
        <f ca="1">IF(O312=$U$1,N312,"0")*1.22</f>
        <v>0</v>
      </c>
    </row>
    <row r="313" spans="1:17" x14ac:dyDescent="0.25">
      <c r="A313" t="s">
        <v>5625</v>
      </c>
      <c r="B313" t="s">
        <v>5624</v>
      </c>
      <c r="C313">
        <v>13773</v>
      </c>
      <c r="D313">
        <v>44.95</v>
      </c>
      <c r="E313">
        <f>IFERROR(VLOOKUP(Table_ExternalData_15[[#This Row],[Id]],Rabati!B:C,2,0),0)</f>
        <v>20</v>
      </c>
      <c r="F313">
        <v>5</v>
      </c>
      <c r="G313" t="str">
        <f>VLOOKUP(Table_ExternalData_15[[#This Row],[Id]],'Blagovna izdelek'!A:C,3,0)</f>
        <v>Value</v>
      </c>
      <c r="H313">
        <f>Table_ExternalData_15[[#This Row],[Rabat]]*0.2</f>
        <v>4</v>
      </c>
      <c r="I313" s="2">
        <f>Table_ExternalData_15[[#This Row],[Price]]-(Table_ExternalData_15[[#This Row],[Price]]*Table_ExternalData_15[[#This Row],[BB rabat]])/100</f>
        <v>43.152000000000001</v>
      </c>
      <c r="J313" s="2">
        <f>Table_ExternalData_15[[#This Row],[BB cena]]*Table_ExternalData_15[[#Headers],[1,22]]</f>
        <v>52.645440000000001</v>
      </c>
      <c r="K313" s="2">
        <f>Table_ExternalData_15[[#This Row],[Price]]*Table_ExternalData_15[[#Headers],[1,22]]</f>
        <v>54.839000000000006</v>
      </c>
      <c r="L313" s="7">
        <f>IF(G313="White Shark",E313*0.5,IF(G313="Sbox",E313*0.5,IF(G313="Tenda",E313*0.5,E313*0.2)))/100</f>
        <v>0.04</v>
      </c>
      <c r="M313" s="2">
        <f>Table_ExternalData_15[[#This Row],[Price]]-Table_ExternalData_15[[#This Row],[Price]]*Table_ExternalData_15[[#This Row],[extra popust]]</f>
        <v>43.152000000000001</v>
      </c>
      <c r="N313" s="2">
        <f>IF(M313&lt;I313,M313,I313)</f>
        <v>43.152000000000001</v>
      </c>
      <c r="O313" s="12" t="str">
        <f>IF(N313&lt;I313,$U$1," ")</f>
        <v xml:space="preserve"> </v>
      </c>
      <c r="P313" s="12" t="str">
        <f>IFERROR((O313+30)," ")</f>
        <v xml:space="preserve"> </v>
      </c>
      <c r="Q313" s="2">
        <f ca="1">IF(O313=$U$1,N313,"0")*1.22</f>
        <v>0</v>
      </c>
    </row>
    <row r="314" spans="1:17" x14ac:dyDescent="0.25">
      <c r="A314" t="s">
        <v>5627</v>
      </c>
      <c r="B314" t="s">
        <v>5626</v>
      </c>
      <c r="C314">
        <v>13774</v>
      </c>
      <c r="D314">
        <v>9.98</v>
      </c>
      <c r="E314">
        <f>IFERROR(VLOOKUP(Table_ExternalData_15[[#This Row],[Id]],Rabati!B:C,2,0),0)</f>
        <v>25</v>
      </c>
      <c r="F314">
        <v>52</v>
      </c>
      <c r="G314" t="str">
        <f>VLOOKUP(Table_ExternalData_15[[#This Row],[Id]],'Blagovna izdelek'!A:C,3,0)</f>
        <v>Value</v>
      </c>
      <c r="H314">
        <f>Table_ExternalData_15[[#This Row],[Rabat]]*0.2</f>
        <v>5</v>
      </c>
      <c r="I314" s="2">
        <f>Table_ExternalData_15[[#This Row],[Price]]-(Table_ExternalData_15[[#This Row],[Price]]*Table_ExternalData_15[[#This Row],[BB rabat]])/100</f>
        <v>9.4809999999999999</v>
      </c>
      <c r="J314" s="2">
        <f>Table_ExternalData_15[[#This Row],[BB cena]]*Table_ExternalData_15[[#Headers],[1,22]]</f>
        <v>11.56682</v>
      </c>
      <c r="K314" s="2">
        <f>Table_ExternalData_15[[#This Row],[Price]]*Table_ExternalData_15[[#Headers],[1,22]]</f>
        <v>12.175600000000001</v>
      </c>
      <c r="L314" s="7">
        <f>IF(G314="White Shark",E314*0.5,IF(G314="Sbox",E314*0.5,IF(G314="Tenda",E314*0.5,E314*0.2)))/100</f>
        <v>0.05</v>
      </c>
      <c r="M314" s="2">
        <f>Table_ExternalData_15[[#This Row],[Price]]-Table_ExternalData_15[[#This Row],[Price]]*Table_ExternalData_15[[#This Row],[extra popust]]</f>
        <v>9.4809999999999999</v>
      </c>
      <c r="N314" s="2">
        <f>IF(M314&lt;I314,M314,I314)</f>
        <v>9.4809999999999999</v>
      </c>
      <c r="O314" s="12" t="str">
        <f>IF(N314&lt;I314,$U$1," ")</f>
        <v xml:space="preserve"> </v>
      </c>
      <c r="P314" s="12" t="str">
        <f>IFERROR((O314+30)," ")</f>
        <v xml:space="preserve"> </v>
      </c>
      <c r="Q314" s="2">
        <f ca="1">IF(O314=$U$1,N314,"0")*1.22</f>
        <v>0</v>
      </c>
    </row>
    <row r="315" spans="1:17" x14ac:dyDescent="0.25">
      <c r="A315" t="s">
        <v>5629</v>
      </c>
      <c r="B315" t="s">
        <v>5628</v>
      </c>
      <c r="C315">
        <v>13775</v>
      </c>
      <c r="D315">
        <v>4.18</v>
      </c>
      <c r="E315">
        <f>IFERROR(VLOOKUP(Table_ExternalData_15[[#This Row],[Id]],Rabati!B:C,2,0),0)</f>
        <v>30</v>
      </c>
      <c r="F315">
        <v>35</v>
      </c>
      <c r="G315" t="str">
        <f>VLOOKUP(Table_ExternalData_15[[#This Row],[Id]],'Blagovna izdelek'!A:C,3,0)</f>
        <v>Value</v>
      </c>
      <c r="H315">
        <f>Table_ExternalData_15[[#This Row],[Rabat]]*0.2</f>
        <v>6</v>
      </c>
      <c r="I315" s="2">
        <f>Table_ExternalData_15[[#This Row],[Price]]-(Table_ExternalData_15[[#This Row],[Price]]*Table_ExternalData_15[[#This Row],[BB rabat]])/100</f>
        <v>3.9291999999999998</v>
      </c>
      <c r="J315" s="2">
        <f>Table_ExternalData_15[[#This Row],[BB cena]]*Table_ExternalData_15[[#Headers],[1,22]]</f>
        <v>4.7936239999999994</v>
      </c>
      <c r="K315" s="2">
        <f>Table_ExternalData_15[[#This Row],[Price]]*Table_ExternalData_15[[#Headers],[1,22]]</f>
        <v>5.0995999999999997</v>
      </c>
      <c r="L315" s="7">
        <f>IF(G315="White Shark",E315*0.5,IF(G315="Sbox",E315*0.5,IF(G315="Tenda",E315*0.5,E315*0.2)))/100</f>
        <v>0.06</v>
      </c>
      <c r="M315" s="2">
        <f>Table_ExternalData_15[[#This Row],[Price]]-Table_ExternalData_15[[#This Row],[Price]]*Table_ExternalData_15[[#This Row],[extra popust]]</f>
        <v>3.9291999999999998</v>
      </c>
      <c r="N315" s="2">
        <f>IF(M315&lt;I315,M315,I315)</f>
        <v>3.9291999999999998</v>
      </c>
      <c r="O315" s="12" t="str">
        <f>IF(N315&lt;I315,$U$1," ")</f>
        <v xml:space="preserve"> </v>
      </c>
      <c r="P315" s="12" t="str">
        <f>IFERROR((O315+30)," ")</f>
        <v xml:space="preserve"> </v>
      </c>
      <c r="Q315" s="2">
        <f ca="1">IF(O315=$U$1,N315,"0")*1.22</f>
        <v>0</v>
      </c>
    </row>
    <row r="316" spans="1:17" x14ac:dyDescent="0.25">
      <c r="A316" t="s">
        <v>5634</v>
      </c>
      <c r="B316" t="s">
        <v>5633</v>
      </c>
      <c r="C316">
        <v>13778</v>
      </c>
      <c r="D316">
        <v>13.34</v>
      </c>
      <c r="E316">
        <f>IFERROR(VLOOKUP(Table_ExternalData_15[[#This Row],[Id]],Rabati!B:C,2,0),0)</f>
        <v>30</v>
      </c>
      <c r="F316">
        <v>5</v>
      </c>
      <c r="G316" t="str">
        <f>VLOOKUP(Table_ExternalData_15[[#This Row],[Id]],'Blagovna izdelek'!A:C,3,0)</f>
        <v>Value</v>
      </c>
      <c r="H316">
        <f>Table_ExternalData_15[[#This Row],[Rabat]]*0.2</f>
        <v>6</v>
      </c>
      <c r="I316" s="2">
        <f>Table_ExternalData_15[[#This Row],[Price]]-(Table_ExternalData_15[[#This Row],[Price]]*Table_ExternalData_15[[#This Row],[BB rabat]])/100</f>
        <v>12.5396</v>
      </c>
      <c r="J316" s="2">
        <f>Table_ExternalData_15[[#This Row],[BB cena]]*Table_ExternalData_15[[#Headers],[1,22]]</f>
        <v>15.298311999999999</v>
      </c>
      <c r="K316" s="2">
        <f>Table_ExternalData_15[[#This Row],[Price]]*Table_ExternalData_15[[#Headers],[1,22]]</f>
        <v>16.274799999999999</v>
      </c>
      <c r="L316" s="7">
        <f>IF(G316="White Shark",E316*0.5,IF(G316="Sbox",E316*0.5,IF(G316="Tenda",E316*0.5,E316*0.2)))/100</f>
        <v>0.06</v>
      </c>
      <c r="M316" s="2">
        <f>Table_ExternalData_15[[#This Row],[Price]]-Table_ExternalData_15[[#This Row],[Price]]*Table_ExternalData_15[[#This Row],[extra popust]]</f>
        <v>12.5396</v>
      </c>
      <c r="N316" s="2">
        <f>IF(M316&lt;I316,M316,I316)</f>
        <v>12.5396</v>
      </c>
      <c r="O316" s="12" t="str">
        <f>IF(N316&lt;I316,$U$1," ")</f>
        <v xml:space="preserve"> </v>
      </c>
      <c r="P316" s="12" t="str">
        <f>IFERROR((O316+30)," ")</f>
        <v xml:space="preserve"> </v>
      </c>
      <c r="Q316" s="2">
        <f ca="1">IF(O316=$U$1,N316,"0")*1.22</f>
        <v>0</v>
      </c>
    </row>
    <row r="317" spans="1:17" x14ac:dyDescent="0.25">
      <c r="A317" t="s">
        <v>5636</v>
      </c>
      <c r="B317" t="s">
        <v>5635</v>
      </c>
      <c r="C317">
        <v>13779</v>
      </c>
      <c r="D317">
        <v>19.5</v>
      </c>
      <c r="E317">
        <f>IFERROR(VLOOKUP(Table_ExternalData_15[[#This Row],[Id]],Rabati!B:C,2,0),0)</f>
        <v>30</v>
      </c>
      <c r="F317">
        <v>15</v>
      </c>
      <c r="G317" t="str">
        <f>VLOOKUP(Table_ExternalData_15[[#This Row],[Id]],'Blagovna izdelek'!A:C,3,0)</f>
        <v>Value</v>
      </c>
      <c r="H317">
        <f>Table_ExternalData_15[[#This Row],[Rabat]]*0.2</f>
        <v>6</v>
      </c>
      <c r="I317" s="2">
        <f>Table_ExternalData_15[[#This Row],[Price]]-(Table_ExternalData_15[[#This Row],[Price]]*Table_ExternalData_15[[#This Row],[BB rabat]])/100</f>
        <v>18.329999999999998</v>
      </c>
      <c r="J317" s="2">
        <f>Table_ExternalData_15[[#This Row],[BB cena]]*Table_ExternalData_15[[#Headers],[1,22]]</f>
        <v>22.362599999999997</v>
      </c>
      <c r="K317" s="2">
        <f>Table_ExternalData_15[[#This Row],[Price]]*Table_ExternalData_15[[#Headers],[1,22]]</f>
        <v>23.79</v>
      </c>
      <c r="L317" s="7">
        <f>IF(G317="White Shark",E317*0.5,IF(G317="Sbox",E317*0.5,IF(G317="Tenda",E317*0.5,E317*0.2)))/100</f>
        <v>0.06</v>
      </c>
      <c r="M317" s="2">
        <f>Table_ExternalData_15[[#This Row],[Price]]-Table_ExternalData_15[[#This Row],[Price]]*Table_ExternalData_15[[#This Row],[extra popust]]</f>
        <v>18.329999999999998</v>
      </c>
      <c r="N317" s="2">
        <f>IF(M317&lt;I317,M317,I317)</f>
        <v>18.329999999999998</v>
      </c>
      <c r="O317" s="12" t="str">
        <f>IF(N317&lt;I317,$U$1," ")</f>
        <v xml:space="preserve"> </v>
      </c>
      <c r="P317" s="12" t="str">
        <f>IFERROR((O317+30)," ")</f>
        <v xml:space="preserve"> </v>
      </c>
      <c r="Q317" s="2">
        <f ca="1">IF(O317=$U$1,N317,"0")*1.22</f>
        <v>0</v>
      </c>
    </row>
    <row r="318" spans="1:17" x14ac:dyDescent="0.25">
      <c r="A318" t="s">
        <v>6196</v>
      </c>
      <c r="B318" t="s">
        <v>6195</v>
      </c>
      <c r="C318">
        <v>14274</v>
      </c>
      <c r="D318">
        <v>7.45</v>
      </c>
      <c r="E318">
        <f>IFERROR(VLOOKUP(Table_ExternalData_15[[#This Row],[Id]],Rabati!B:C,2,0),0)</f>
        <v>30</v>
      </c>
      <c r="F318">
        <v>0</v>
      </c>
      <c r="G318" t="str">
        <f>VLOOKUP(Table_ExternalData_15[[#This Row],[Id]],'Blagovna izdelek'!A:C,3,0)</f>
        <v>Value</v>
      </c>
      <c r="H318">
        <f>Table_ExternalData_15[[#This Row],[Rabat]]*0.2</f>
        <v>6</v>
      </c>
      <c r="I318" s="2">
        <f>Table_ExternalData_15[[#This Row],[Price]]-(Table_ExternalData_15[[#This Row],[Price]]*Table_ExternalData_15[[#This Row],[BB rabat]])/100</f>
        <v>7.0030000000000001</v>
      </c>
      <c r="J318" s="2">
        <f>Table_ExternalData_15[[#This Row],[BB cena]]*Table_ExternalData_15[[#Headers],[1,22]]</f>
        <v>8.5436599999999991</v>
      </c>
      <c r="K318" s="2">
        <f>Table_ExternalData_15[[#This Row],[Price]]*Table_ExternalData_15[[#Headers],[1,22]]</f>
        <v>9.0890000000000004</v>
      </c>
      <c r="L318" s="7">
        <f>IF(G318="White Shark",E318*0.5,IF(G318="Sbox",E318*0.5,IF(G318="Tenda",E318*0.5,E318*0.2)))/100</f>
        <v>0.06</v>
      </c>
      <c r="M318" s="2">
        <f>Table_ExternalData_15[[#This Row],[Price]]-Table_ExternalData_15[[#This Row],[Price]]*Table_ExternalData_15[[#This Row],[extra popust]]</f>
        <v>7.0030000000000001</v>
      </c>
      <c r="N318" s="2">
        <f>IF(M318&lt;I318,M318,I318)</f>
        <v>7.0030000000000001</v>
      </c>
      <c r="O318" s="12" t="str">
        <f>IF(N318&lt;I318,$U$1," ")</f>
        <v xml:space="preserve"> </v>
      </c>
      <c r="P318" s="12" t="str">
        <f>IFERROR((O318+30)," ")</f>
        <v xml:space="preserve"> </v>
      </c>
      <c r="Q318" s="2">
        <f ca="1">IF(O318=$U$1,N318,"0")*1.22</f>
        <v>0</v>
      </c>
    </row>
    <row r="319" spans="1:17" x14ac:dyDescent="0.25">
      <c r="A319" t="s">
        <v>6420</v>
      </c>
      <c r="B319" t="s">
        <v>6419</v>
      </c>
      <c r="C319">
        <v>14494</v>
      </c>
      <c r="D319">
        <v>2.36</v>
      </c>
      <c r="E319">
        <f>IFERROR(VLOOKUP(Table_ExternalData_15[[#This Row],[Id]],Rabati!B:C,2,0),0)</f>
        <v>30</v>
      </c>
      <c r="F319">
        <v>6</v>
      </c>
      <c r="G319" t="str">
        <f>VLOOKUP(Table_ExternalData_15[[#This Row],[Id]],'Blagovna izdelek'!A:C,3,0)</f>
        <v>Value</v>
      </c>
      <c r="H319">
        <f>Table_ExternalData_15[[#This Row],[Rabat]]*0.2</f>
        <v>6</v>
      </c>
      <c r="I319" s="2">
        <f>Table_ExternalData_15[[#This Row],[Price]]-(Table_ExternalData_15[[#This Row],[Price]]*Table_ExternalData_15[[#This Row],[BB rabat]])/100</f>
        <v>2.2183999999999999</v>
      </c>
      <c r="J319" s="2">
        <f>Table_ExternalData_15[[#This Row],[BB cena]]*Table_ExternalData_15[[#Headers],[1,22]]</f>
        <v>2.706448</v>
      </c>
      <c r="K319" s="2">
        <f>Table_ExternalData_15[[#This Row],[Price]]*Table_ExternalData_15[[#Headers],[1,22]]</f>
        <v>2.8792</v>
      </c>
      <c r="L319" s="7">
        <f>IF(G319="White Shark",E319*0.5,IF(G319="Sbox",E319*0.5,IF(G319="Tenda",E319*0.5,E319*0.2)))/100</f>
        <v>0.06</v>
      </c>
      <c r="M319" s="2">
        <f>Table_ExternalData_15[[#This Row],[Price]]-Table_ExternalData_15[[#This Row],[Price]]*Table_ExternalData_15[[#This Row],[extra popust]]</f>
        <v>2.2183999999999999</v>
      </c>
      <c r="N319" s="2">
        <f>IF(M319&lt;I319,M319,I319)</f>
        <v>2.2183999999999999</v>
      </c>
      <c r="O319" s="12" t="str">
        <f>IF(N319&lt;I319,$U$1," ")</f>
        <v xml:space="preserve"> </v>
      </c>
      <c r="P319" s="12" t="str">
        <f>IFERROR((O319+30)," ")</f>
        <v xml:space="preserve"> </v>
      </c>
      <c r="Q319" s="2">
        <f ca="1">IF(O319=$U$1,N319,"0")*1.22</f>
        <v>0</v>
      </c>
    </row>
    <row r="320" spans="1:17" x14ac:dyDescent="0.25">
      <c r="A320" t="s">
        <v>6422</v>
      </c>
      <c r="B320" t="s">
        <v>6421</v>
      </c>
      <c r="C320">
        <v>14495</v>
      </c>
      <c r="D320">
        <v>3.16</v>
      </c>
      <c r="E320">
        <f>IFERROR(VLOOKUP(Table_ExternalData_15[[#This Row],[Id]],Rabati!B:C,2,0),0)</f>
        <v>30</v>
      </c>
      <c r="F320">
        <v>1</v>
      </c>
      <c r="G320" t="str">
        <f>VLOOKUP(Table_ExternalData_15[[#This Row],[Id]],'Blagovna izdelek'!A:C,3,0)</f>
        <v>Value</v>
      </c>
      <c r="H320">
        <f>Table_ExternalData_15[[#This Row],[Rabat]]*0.2</f>
        <v>6</v>
      </c>
      <c r="I320" s="2">
        <f>Table_ExternalData_15[[#This Row],[Price]]-(Table_ExternalData_15[[#This Row],[Price]]*Table_ExternalData_15[[#This Row],[BB rabat]])/100</f>
        <v>2.9704000000000002</v>
      </c>
      <c r="J320" s="2">
        <f>Table_ExternalData_15[[#This Row],[BB cena]]*Table_ExternalData_15[[#Headers],[1,22]]</f>
        <v>3.623888</v>
      </c>
      <c r="K320" s="2">
        <f>Table_ExternalData_15[[#This Row],[Price]]*Table_ExternalData_15[[#Headers],[1,22]]</f>
        <v>3.8552</v>
      </c>
      <c r="L320" s="7">
        <f>IF(G320="White Shark",E320*0.5,IF(G320="Sbox",E320*0.5,IF(G320="Tenda",E320*0.5,E320*0.2)))/100</f>
        <v>0.06</v>
      </c>
      <c r="M320" s="2">
        <f>Table_ExternalData_15[[#This Row],[Price]]-Table_ExternalData_15[[#This Row],[Price]]*Table_ExternalData_15[[#This Row],[extra popust]]</f>
        <v>2.9704000000000002</v>
      </c>
      <c r="N320" s="2">
        <f>IF(M320&lt;I320,M320,I320)</f>
        <v>2.9704000000000002</v>
      </c>
      <c r="O320" s="12" t="str">
        <f>IF(N320&lt;I320,$U$1," ")</f>
        <v xml:space="preserve"> </v>
      </c>
      <c r="P320" s="12" t="str">
        <f>IFERROR((O320+30)," ")</f>
        <v xml:space="preserve"> </v>
      </c>
      <c r="Q320" s="2">
        <f ca="1">IF(O320=$U$1,N320,"0")*1.22</f>
        <v>0</v>
      </c>
    </row>
    <row r="321" spans="1:17" x14ac:dyDescent="0.25">
      <c r="A321" t="s">
        <v>6778</v>
      </c>
      <c r="B321" t="s">
        <v>6777</v>
      </c>
      <c r="C321">
        <v>14777</v>
      </c>
      <c r="D321">
        <v>6.2</v>
      </c>
      <c r="E321">
        <f>IFERROR(VLOOKUP(Table_ExternalData_15[[#This Row],[Id]],Rabati!B:C,2,0),0)</f>
        <v>30</v>
      </c>
      <c r="F321">
        <v>5</v>
      </c>
      <c r="G321" t="str">
        <f>VLOOKUP(Table_ExternalData_15[[#This Row],[Id]],'Blagovna izdelek'!A:C,3,0)</f>
        <v>Value</v>
      </c>
      <c r="H321">
        <f>Table_ExternalData_15[[#This Row],[Rabat]]*0.2</f>
        <v>6</v>
      </c>
      <c r="I321" s="2">
        <f>Table_ExternalData_15[[#This Row],[Price]]-(Table_ExternalData_15[[#This Row],[Price]]*Table_ExternalData_15[[#This Row],[BB rabat]])/100</f>
        <v>5.8280000000000003</v>
      </c>
      <c r="J321" s="2">
        <f>Table_ExternalData_15[[#This Row],[BB cena]]*Table_ExternalData_15[[#Headers],[1,22]]</f>
        <v>7.1101600000000005</v>
      </c>
      <c r="K321" s="2">
        <f>Table_ExternalData_15[[#This Row],[Price]]*Table_ExternalData_15[[#Headers],[1,22]]</f>
        <v>7.5640000000000001</v>
      </c>
      <c r="L321" s="7">
        <f>IF(G321="White Shark",E321*0.5,IF(G321="Sbox",E321*0.5,IF(G321="Tenda",E321*0.5,E321*0.2)))/100</f>
        <v>0.06</v>
      </c>
      <c r="M321" s="2">
        <f>Table_ExternalData_15[[#This Row],[Price]]-Table_ExternalData_15[[#This Row],[Price]]*Table_ExternalData_15[[#This Row],[extra popust]]</f>
        <v>5.8280000000000003</v>
      </c>
      <c r="N321" s="2">
        <f>IF(M321&lt;I321,M321,I321)</f>
        <v>5.8280000000000003</v>
      </c>
      <c r="O321" s="12" t="str">
        <f>IF(N321&lt;I321,$U$1," ")</f>
        <v xml:space="preserve"> </v>
      </c>
      <c r="P321" s="12" t="str">
        <f>IFERROR((O321+30)," ")</f>
        <v xml:space="preserve"> </v>
      </c>
      <c r="Q321" s="2">
        <f ca="1">IF(O321=$U$1,N321,"0")*1.22</f>
        <v>0</v>
      </c>
    </row>
    <row r="322" spans="1:17" x14ac:dyDescent="0.25">
      <c r="A322" t="s">
        <v>7316</v>
      </c>
      <c r="B322" t="s">
        <v>7315</v>
      </c>
      <c r="C322">
        <v>15171</v>
      </c>
      <c r="D322">
        <v>3.68</v>
      </c>
      <c r="E322">
        <f>IFERROR(VLOOKUP(Table_ExternalData_15[[#This Row],[Id]],Rabati!B:C,2,0),0)</f>
        <v>30</v>
      </c>
      <c r="F322">
        <v>0</v>
      </c>
      <c r="G322" t="str">
        <f>VLOOKUP(Table_ExternalData_15[[#This Row],[Id]],'Blagovna izdelek'!A:C,3,0)</f>
        <v>Value</v>
      </c>
      <c r="H322">
        <f>Table_ExternalData_15[[#This Row],[Rabat]]*0.2</f>
        <v>6</v>
      </c>
      <c r="I322" s="2">
        <f>Table_ExternalData_15[[#This Row],[Price]]-(Table_ExternalData_15[[#This Row],[Price]]*Table_ExternalData_15[[#This Row],[BB rabat]])/100</f>
        <v>3.4592000000000001</v>
      </c>
      <c r="J322" s="2">
        <f>Table_ExternalData_15[[#This Row],[BB cena]]*Table_ExternalData_15[[#Headers],[1,22]]</f>
        <v>4.220224</v>
      </c>
      <c r="K322" s="2">
        <f>Table_ExternalData_15[[#This Row],[Price]]*Table_ExternalData_15[[#Headers],[1,22]]</f>
        <v>4.4896000000000003</v>
      </c>
      <c r="L322" s="7">
        <f>IF(G322="White Shark",E322*0.5,IF(G322="Sbox",E322*0.5,IF(G322="Tenda",E322*0.5,E322*0.2)))/100</f>
        <v>0.06</v>
      </c>
      <c r="M322" s="2">
        <f>Table_ExternalData_15[[#This Row],[Price]]-Table_ExternalData_15[[#This Row],[Price]]*Table_ExternalData_15[[#This Row],[extra popust]]</f>
        <v>3.4592000000000001</v>
      </c>
      <c r="N322" s="2">
        <f>IF(M322&lt;I322,M322,I322)</f>
        <v>3.4592000000000001</v>
      </c>
      <c r="O322" s="12" t="str">
        <f>IF(N322&lt;I322,$U$1," ")</f>
        <v xml:space="preserve"> </v>
      </c>
      <c r="P322" s="12" t="str">
        <f>IFERROR((O322+30)," ")</f>
        <v xml:space="preserve"> </v>
      </c>
      <c r="Q322" s="2">
        <f ca="1">IF(O322=$U$1,N322,"0")*1.22</f>
        <v>0</v>
      </c>
    </row>
    <row r="323" spans="1:17" x14ac:dyDescent="0.25">
      <c r="A323" t="s">
        <v>7616</v>
      </c>
      <c r="B323" t="s">
        <v>7615</v>
      </c>
      <c r="C323">
        <v>15353</v>
      </c>
      <c r="D323">
        <v>11.1</v>
      </c>
      <c r="E323">
        <f>IFERROR(VLOOKUP(Table_ExternalData_15[[#This Row],[Id]],Rabati!B:C,2,0),0)</f>
        <v>30</v>
      </c>
      <c r="F323">
        <v>20</v>
      </c>
      <c r="G323" t="str">
        <f>VLOOKUP(Table_ExternalData_15[[#This Row],[Id]],'Blagovna izdelek'!A:C,3,0)</f>
        <v>Value</v>
      </c>
      <c r="H323">
        <f>Table_ExternalData_15[[#This Row],[Rabat]]*0.2</f>
        <v>6</v>
      </c>
      <c r="I323" s="2">
        <f>Table_ExternalData_15[[#This Row],[Price]]-(Table_ExternalData_15[[#This Row],[Price]]*Table_ExternalData_15[[#This Row],[BB rabat]])/100</f>
        <v>10.433999999999999</v>
      </c>
      <c r="J323" s="2">
        <f>Table_ExternalData_15[[#This Row],[BB cena]]*Table_ExternalData_15[[#Headers],[1,22]]</f>
        <v>12.729479999999999</v>
      </c>
      <c r="K323" s="2">
        <f>Table_ExternalData_15[[#This Row],[Price]]*Table_ExternalData_15[[#Headers],[1,22]]</f>
        <v>13.542</v>
      </c>
      <c r="L323" s="7">
        <f>IF(G323="White Shark",E323*0.5,IF(G323="Sbox",E323*0.5,IF(G323="Tenda",E323*0.5,E323*0.2)))/100</f>
        <v>0.06</v>
      </c>
      <c r="M323" s="2">
        <f>Table_ExternalData_15[[#This Row],[Price]]-Table_ExternalData_15[[#This Row],[Price]]*Table_ExternalData_15[[#This Row],[extra popust]]</f>
        <v>10.433999999999999</v>
      </c>
      <c r="N323" s="2">
        <f>IF(M323&lt;I323,M323,I323)</f>
        <v>10.433999999999999</v>
      </c>
      <c r="O323" s="12" t="str">
        <f>IF(N323&lt;I323,$U$1," ")</f>
        <v xml:space="preserve"> </v>
      </c>
      <c r="P323" s="12" t="str">
        <f>IFERROR((O323+30)," ")</f>
        <v xml:space="preserve"> </v>
      </c>
      <c r="Q323" s="2">
        <f ca="1">IF(O323=$U$1,N323,"0")*1.22</f>
        <v>0</v>
      </c>
    </row>
    <row r="324" spans="1:17" x14ac:dyDescent="0.25">
      <c r="A324" t="s">
        <v>7687</v>
      </c>
      <c r="B324" t="s">
        <v>7686</v>
      </c>
      <c r="C324">
        <v>15393</v>
      </c>
      <c r="D324">
        <v>24.17</v>
      </c>
      <c r="E324">
        <f>IFERROR(VLOOKUP(Table_ExternalData_15[[#This Row],[Id]],Rabati!B:C,2,0),0)</f>
        <v>20</v>
      </c>
      <c r="F324">
        <v>0</v>
      </c>
      <c r="G324" t="str">
        <f>VLOOKUP(Table_ExternalData_15[[#This Row],[Id]],'Blagovna izdelek'!A:C,3,0)</f>
        <v>Value</v>
      </c>
      <c r="H324">
        <f>Table_ExternalData_15[[#This Row],[Rabat]]*0.2</f>
        <v>4</v>
      </c>
      <c r="I324" s="2">
        <f>Table_ExternalData_15[[#This Row],[Price]]-(Table_ExternalData_15[[#This Row],[Price]]*Table_ExternalData_15[[#This Row],[BB rabat]])/100</f>
        <v>23.203200000000002</v>
      </c>
      <c r="J324" s="2">
        <f>Table_ExternalData_15[[#This Row],[BB cena]]*Table_ExternalData_15[[#Headers],[1,22]]</f>
        <v>28.307904000000004</v>
      </c>
      <c r="K324" s="2">
        <f>Table_ExternalData_15[[#This Row],[Price]]*Table_ExternalData_15[[#Headers],[1,22]]</f>
        <v>29.487400000000001</v>
      </c>
      <c r="L324" s="7">
        <f>IF(G324="White Shark",E324*0.5,IF(G324="Sbox",E324*0.5,IF(G324="Tenda",E324*0.5,E324*0.2)))/100</f>
        <v>0.04</v>
      </c>
      <c r="M324" s="2">
        <f>Table_ExternalData_15[[#This Row],[Price]]-Table_ExternalData_15[[#This Row],[Price]]*Table_ExternalData_15[[#This Row],[extra popust]]</f>
        <v>23.203200000000002</v>
      </c>
      <c r="N324" s="2">
        <f>IF(M324&lt;I324,M324,I324)</f>
        <v>23.203200000000002</v>
      </c>
      <c r="O324" s="12" t="str">
        <f>IF(N324&lt;I324,$U$1," ")</f>
        <v xml:space="preserve"> </v>
      </c>
      <c r="P324" s="12" t="str">
        <f>IFERROR((O324+30)," ")</f>
        <v xml:space="preserve"> </v>
      </c>
      <c r="Q324" s="2">
        <f ca="1">IF(O324=$U$1,N324,"0")*1.22</f>
        <v>0</v>
      </c>
    </row>
    <row r="325" spans="1:17" x14ac:dyDescent="0.25">
      <c r="A325" t="s">
        <v>7923</v>
      </c>
      <c r="B325" t="s">
        <v>7922</v>
      </c>
      <c r="C325">
        <v>15544</v>
      </c>
      <c r="D325">
        <v>7.95</v>
      </c>
      <c r="E325">
        <f>IFERROR(VLOOKUP(Table_ExternalData_15[[#This Row],[Id]],Rabati!B:C,2,0),0)</f>
        <v>20</v>
      </c>
      <c r="F325">
        <v>7</v>
      </c>
      <c r="G325" t="str">
        <f>VLOOKUP(Table_ExternalData_15[[#This Row],[Id]],'Blagovna izdelek'!A:C,3,0)</f>
        <v>Value</v>
      </c>
      <c r="H325">
        <f>Table_ExternalData_15[[#This Row],[Rabat]]*0.2</f>
        <v>4</v>
      </c>
      <c r="I325" s="2">
        <f>Table_ExternalData_15[[#This Row],[Price]]-(Table_ExternalData_15[[#This Row],[Price]]*Table_ExternalData_15[[#This Row],[BB rabat]])/100</f>
        <v>7.6320000000000006</v>
      </c>
      <c r="J325" s="2">
        <f>Table_ExternalData_15[[#This Row],[BB cena]]*Table_ExternalData_15[[#Headers],[1,22]]</f>
        <v>9.3110400000000002</v>
      </c>
      <c r="K325" s="2">
        <f>Table_ExternalData_15[[#This Row],[Price]]*Table_ExternalData_15[[#Headers],[1,22]]</f>
        <v>9.6989999999999998</v>
      </c>
      <c r="L325" s="7">
        <f>IF(G325="White Shark",E325*0.5,IF(G325="Sbox",E325*0.5,IF(G325="Tenda",E325*0.5,E325*0.2)))/100</f>
        <v>0.04</v>
      </c>
      <c r="M325" s="2">
        <f>Table_ExternalData_15[[#This Row],[Price]]-Table_ExternalData_15[[#This Row],[Price]]*Table_ExternalData_15[[#This Row],[extra popust]]</f>
        <v>7.6320000000000006</v>
      </c>
      <c r="N325" s="2">
        <f>IF(M325&lt;I325,M325,I325)</f>
        <v>7.6320000000000006</v>
      </c>
      <c r="O325" s="12" t="str">
        <f>IF(N325&lt;I325,$U$1," ")</f>
        <v xml:space="preserve"> </v>
      </c>
      <c r="P325" s="12" t="str">
        <f>IFERROR((O325+30)," ")</f>
        <v xml:space="preserve"> </v>
      </c>
      <c r="Q325" s="2">
        <f ca="1">IF(O325=$U$1,N325,"0")*1.22</f>
        <v>0</v>
      </c>
    </row>
    <row r="326" spans="1:17" x14ac:dyDescent="0.25">
      <c r="A326" t="s">
        <v>10174</v>
      </c>
      <c r="B326" t="s">
        <v>10173</v>
      </c>
      <c r="C326">
        <v>16343</v>
      </c>
      <c r="D326">
        <v>6.34</v>
      </c>
      <c r="E326">
        <f>IFERROR(VLOOKUP(Table_ExternalData_15[[#This Row],[Id]],Rabati!B:C,2,0),0)</f>
        <v>30</v>
      </c>
      <c r="F326">
        <v>12</v>
      </c>
      <c r="G326" t="str">
        <f>VLOOKUP(Table_ExternalData_15[[#This Row],[Id]],'Blagovna izdelek'!A:C,3,0)</f>
        <v>Value</v>
      </c>
      <c r="H326">
        <f>Table_ExternalData_15[[#This Row],[Rabat]]*0.2</f>
        <v>6</v>
      </c>
      <c r="I326" s="2">
        <f>Table_ExternalData_15[[#This Row],[Price]]-(Table_ExternalData_15[[#This Row],[Price]]*Table_ExternalData_15[[#This Row],[BB rabat]])/100</f>
        <v>5.9596</v>
      </c>
      <c r="J326" s="2">
        <f>Table_ExternalData_15[[#This Row],[BB cena]]*Table_ExternalData_15[[#Headers],[1,22]]</f>
        <v>7.2707119999999996</v>
      </c>
      <c r="K326" s="2">
        <f>Table_ExternalData_15[[#This Row],[Price]]*Table_ExternalData_15[[#Headers],[1,22]]</f>
        <v>7.7347999999999999</v>
      </c>
      <c r="L326" s="7">
        <f>IF(G326="White Shark",E326*0.5,IF(G326="Sbox",E326*0.5,IF(G326="Tenda",E326*0.5,E326*0.2)))/100</f>
        <v>0.06</v>
      </c>
      <c r="M326" s="2">
        <f>Table_ExternalData_15[[#This Row],[Price]]-Table_ExternalData_15[[#This Row],[Price]]*Table_ExternalData_15[[#This Row],[extra popust]]</f>
        <v>5.9596</v>
      </c>
      <c r="N326" s="2">
        <f>IF(M326&lt;I326,M326,I326)</f>
        <v>5.9596</v>
      </c>
      <c r="O326" s="12" t="str">
        <f>IF(N326&lt;I326,$U$1," ")</f>
        <v xml:space="preserve"> </v>
      </c>
      <c r="P326" s="12" t="str">
        <f>IFERROR((O326+30)," ")</f>
        <v xml:space="preserve"> </v>
      </c>
      <c r="Q326" s="2">
        <f ca="1">IF(O326=$U$1,N326,"0")*1.22</f>
        <v>0</v>
      </c>
    </row>
    <row r="327" spans="1:17" x14ac:dyDescent="0.25">
      <c r="A327" t="s">
        <v>11240</v>
      </c>
      <c r="B327" t="s">
        <v>11239</v>
      </c>
      <c r="C327">
        <v>16672</v>
      </c>
      <c r="D327">
        <v>27.09</v>
      </c>
      <c r="E327">
        <f>IFERROR(VLOOKUP(Table_ExternalData_15[[#This Row],[Id]],Rabati!B:C,2,0),0)</f>
        <v>20</v>
      </c>
      <c r="F327">
        <v>0</v>
      </c>
      <c r="G327" t="str">
        <f>VLOOKUP(Table_ExternalData_15[[#This Row],[Id]],'Blagovna izdelek'!A:C,3,0)</f>
        <v>Value</v>
      </c>
      <c r="H327">
        <f>Table_ExternalData_15[[#This Row],[Rabat]]*0.2</f>
        <v>4</v>
      </c>
      <c r="I327" s="2">
        <f>Table_ExternalData_15[[#This Row],[Price]]-(Table_ExternalData_15[[#This Row],[Price]]*Table_ExternalData_15[[#This Row],[BB rabat]])/100</f>
        <v>26.006399999999999</v>
      </c>
      <c r="J327" s="2">
        <f>Table_ExternalData_15[[#This Row],[BB cena]]*Table_ExternalData_15[[#Headers],[1,22]]</f>
        <v>31.727808</v>
      </c>
      <c r="K327" s="2">
        <f>Table_ExternalData_15[[#This Row],[Price]]*Table_ExternalData_15[[#Headers],[1,22]]</f>
        <v>33.049799999999998</v>
      </c>
      <c r="L327" s="7">
        <f>IF(G327="White Shark",E327*0.5,IF(G327="Sbox",E327*0.5,IF(G327="Tenda",E327*0.5,E327*0.2)))/100</f>
        <v>0.04</v>
      </c>
      <c r="M327" s="2">
        <f>Table_ExternalData_15[[#This Row],[Price]]-Table_ExternalData_15[[#This Row],[Price]]*Table_ExternalData_15[[#This Row],[extra popust]]</f>
        <v>26.006399999999999</v>
      </c>
      <c r="N327" s="2">
        <f>IF(M327&lt;I327,M327,I327)</f>
        <v>26.006399999999999</v>
      </c>
      <c r="O327" s="12" t="str">
        <f>IF(N327&lt;I327,$U$1," ")</f>
        <v xml:space="preserve"> </v>
      </c>
      <c r="P327" s="12" t="str">
        <f>IFERROR((O327+30)," ")</f>
        <v xml:space="preserve"> </v>
      </c>
      <c r="Q327" s="2">
        <f ca="1">IF(O327=$U$1,N327,"0")*1.22</f>
        <v>0</v>
      </c>
    </row>
    <row r="328" spans="1:17" x14ac:dyDescent="0.25">
      <c r="A328" t="s">
        <v>12098</v>
      </c>
      <c r="B328" t="s">
        <v>12097</v>
      </c>
      <c r="C328">
        <v>16926</v>
      </c>
      <c r="D328">
        <v>15.91</v>
      </c>
      <c r="E328">
        <f>IFERROR(VLOOKUP(Table_ExternalData_15[[#This Row],[Id]],Rabati!B:C,2,0),0)</f>
        <v>20</v>
      </c>
      <c r="F328">
        <v>7</v>
      </c>
      <c r="G328" t="str">
        <f>VLOOKUP(Table_ExternalData_15[[#This Row],[Id]],'Blagovna izdelek'!A:C,3,0)</f>
        <v>Value</v>
      </c>
      <c r="H328">
        <f>Table_ExternalData_15[[#This Row],[Rabat]]*0.2</f>
        <v>4</v>
      </c>
      <c r="I328" s="2">
        <f>Table_ExternalData_15[[#This Row],[Price]]-(Table_ExternalData_15[[#This Row],[Price]]*Table_ExternalData_15[[#This Row],[BB rabat]])/100</f>
        <v>15.2736</v>
      </c>
      <c r="J328" s="2">
        <f>Table_ExternalData_15[[#This Row],[BB cena]]*Table_ExternalData_15[[#Headers],[1,22]]</f>
        <v>18.633792</v>
      </c>
      <c r="K328" s="2">
        <f>Table_ExternalData_15[[#This Row],[Price]]*Table_ExternalData_15[[#Headers],[1,22]]</f>
        <v>19.4102</v>
      </c>
      <c r="L328" s="7">
        <f>IF(G328="White Shark",E328*0.5,IF(G328="Sbox",E328*0.5,IF(G328="Tenda",E328*0.5,E328*0.2)))/100</f>
        <v>0.04</v>
      </c>
      <c r="M328" s="2">
        <f>Table_ExternalData_15[[#This Row],[Price]]-Table_ExternalData_15[[#This Row],[Price]]*Table_ExternalData_15[[#This Row],[extra popust]]</f>
        <v>15.2736</v>
      </c>
      <c r="N328" s="2">
        <f>IF(M328&lt;I328,M328,I328)</f>
        <v>15.2736</v>
      </c>
      <c r="O328" s="12" t="str">
        <f>IF(N328&lt;I328,$U$1," ")</f>
        <v xml:space="preserve"> </v>
      </c>
      <c r="P328" s="12" t="str">
        <f>IFERROR((O328+30)," ")</f>
        <v xml:space="preserve"> </v>
      </c>
      <c r="Q328" s="2">
        <f ca="1">IF(O328=$U$1,N328,"0")*1.22</f>
        <v>0</v>
      </c>
    </row>
    <row r="329" spans="1:17" x14ac:dyDescent="0.25">
      <c r="A329" t="s">
        <v>12205</v>
      </c>
      <c r="B329" t="s">
        <v>12204</v>
      </c>
      <c r="C329">
        <v>16962</v>
      </c>
      <c r="D329">
        <v>4.95</v>
      </c>
      <c r="E329">
        <f>IFERROR(VLOOKUP(Table_ExternalData_15[[#This Row],[Id]],Rabati!B:C,2,0),0)</f>
        <v>30</v>
      </c>
      <c r="F329">
        <v>0</v>
      </c>
      <c r="G329" t="str">
        <f>VLOOKUP(Table_ExternalData_15[[#This Row],[Id]],'Blagovna izdelek'!A:C,3,0)</f>
        <v>Value</v>
      </c>
      <c r="H329">
        <f>Table_ExternalData_15[[#This Row],[Rabat]]*0.2</f>
        <v>6</v>
      </c>
      <c r="I329" s="2">
        <f>Table_ExternalData_15[[#This Row],[Price]]-(Table_ExternalData_15[[#This Row],[Price]]*Table_ExternalData_15[[#This Row],[BB rabat]])/100</f>
        <v>4.6530000000000005</v>
      </c>
      <c r="J329" s="2">
        <f>Table_ExternalData_15[[#This Row],[BB cena]]*Table_ExternalData_15[[#Headers],[1,22]]</f>
        <v>5.67666</v>
      </c>
      <c r="K329" s="2">
        <f>Table_ExternalData_15[[#This Row],[Price]]*Table_ExternalData_15[[#Headers],[1,22]]</f>
        <v>6.0389999999999997</v>
      </c>
      <c r="L329" s="7">
        <f>IF(G329="White Shark",E329*0.5,IF(G329="Sbox",E329*0.5,IF(G329="Tenda",E329*0.5,E329*0.2)))/100</f>
        <v>0.06</v>
      </c>
      <c r="M329" s="2">
        <f>Table_ExternalData_15[[#This Row],[Price]]-Table_ExternalData_15[[#This Row],[Price]]*Table_ExternalData_15[[#This Row],[extra popust]]</f>
        <v>4.6530000000000005</v>
      </c>
      <c r="N329" s="2">
        <f>IF(M329&lt;I329,M329,I329)</f>
        <v>4.6530000000000005</v>
      </c>
      <c r="O329" s="12" t="str">
        <f>IF(N329&lt;I329,$U$1," ")</f>
        <v xml:space="preserve"> </v>
      </c>
      <c r="P329" s="12" t="str">
        <f>IFERROR((O329+30)," ")</f>
        <v xml:space="preserve"> </v>
      </c>
      <c r="Q329" s="2">
        <f ca="1">IF(O329=$U$1,N329,"0")*1.22</f>
        <v>0</v>
      </c>
    </row>
    <row r="330" spans="1:17" x14ac:dyDescent="0.25">
      <c r="A330" t="s">
        <v>12207</v>
      </c>
      <c r="B330" t="s">
        <v>12206</v>
      </c>
      <c r="C330">
        <v>16963</v>
      </c>
      <c r="D330">
        <v>5.95</v>
      </c>
      <c r="E330">
        <f>IFERROR(VLOOKUP(Table_ExternalData_15[[#This Row],[Id]],Rabati!B:C,2,0),0)</f>
        <v>30</v>
      </c>
      <c r="F330">
        <v>0</v>
      </c>
      <c r="G330" t="str">
        <f>VLOOKUP(Table_ExternalData_15[[#This Row],[Id]],'Blagovna izdelek'!A:C,3,0)</f>
        <v>Value</v>
      </c>
      <c r="H330">
        <f>Table_ExternalData_15[[#This Row],[Rabat]]*0.2</f>
        <v>6</v>
      </c>
      <c r="I330" s="2">
        <f>Table_ExternalData_15[[#This Row],[Price]]-(Table_ExternalData_15[[#This Row],[Price]]*Table_ExternalData_15[[#This Row],[BB rabat]])/100</f>
        <v>5.593</v>
      </c>
      <c r="J330" s="2">
        <f>Table_ExternalData_15[[#This Row],[BB cena]]*Table_ExternalData_15[[#Headers],[1,22]]</f>
        <v>6.8234599999999999</v>
      </c>
      <c r="K330" s="2">
        <f>Table_ExternalData_15[[#This Row],[Price]]*Table_ExternalData_15[[#Headers],[1,22]]</f>
        <v>7.2590000000000003</v>
      </c>
      <c r="L330" s="7">
        <f>IF(G330="White Shark",E330*0.5,IF(G330="Sbox",E330*0.5,IF(G330="Tenda",E330*0.5,E330*0.2)))/100</f>
        <v>0.06</v>
      </c>
      <c r="M330" s="2">
        <f>Table_ExternalData_15[[#This Row],[Price]]-Table_ExternalData_15[[#This Row],[Price]]*Table_ExternalData_15[[#This Row],[extra popust]]</f>
        <v>5.593</v>
      </c>
      <c r="N330" s="2">
        <f>IF(M330&lt;I330,M330,I330)</f>
        <v>5.593</v>
      </c>
      <c r="O330" s="12" t="str">
        <f>IF(N330&lt;I330,$U$1," ")</f>
        <v xml:space="preserve"> </v>
      </c>
      <c r="P330" s="12" t="str">
        <f>IFERROR((O330+30)," ")</f>
        <v xml:space="preserve"> </v>
      </c>
      <c r="Q330" s="2">
        <f ca="1">IF(O330=$U$1,N330,"0")*1.22</f>
        <v>0</v>
      </c>
    </row>
    <row r="331" spans="1:17" x14ac:dyDescent="0.25">
      <c r="A331" t="s">
        <v>12209</v>
      </c>
      <c r="B331" t="s">
        <v>12208</v>
      </c>
      <c r="C331">
        <v>16964</v>
      </c>
      <c r="D331">
        <v>6.95</v>
      </c>
      <c r="E331">
        <f>IFERROR(VLOOKUP(Table_ExternalData_15[[#This Row],[Id]],Rabati!B:C,2,0),0)</f>
        <v>30</v>
      </c>
      <c r="F331">
        <v>16</v>
      </c>
      <c r="G331" t="str">
        <f>VLOOKUP(Table_ExternalData_15[[#This Row],[Id]],'Blagovna izdelek'!A:C,3,0)</f>
        <v>Value</v>
      </c>
      <c r="H331">
        <f>Table_ExternalData_15[[#This Row],[Rabat]]*0.2</f>
        <v>6</v>
      </c>
      <c r="I331" s="2">
        <f>Table_ExternalData_15[[#This Row],[Price]]-(Table_ExternalData_15[[#This Row],[Price]]*Table_ExternalData_15[[#This Row],[BB rabat]])/100</f>
        <v>6.5330000000000004</v>
      </c>
      <c r="J331" s="2">
        <f>Table_ExternalData_15[[#This Row],[BB cena]]*Table_ExternalData_15[[#Headers],[1,22]]</f>
        <v>7.9702600000000006</v>
      </c>
      <c r="K331" s="2">
        <f>Table_ExternalData_15[[#This Row],[Price]]*Table_ExternalData_15[[#Headers],[1,22]]</f>
        <v>8.4789999999999992</v>
      </c>
      <c r="L331" s="7">
        <f>IF(G331="White Shark",E331*0.5,IF(G331="Sbox",E331*0.5,IF(G331="Tenda",E331*0.5,E331*0.2)))/100</f>
        <v>0.06</v>
      </c>
      <c r="M331" s="2">
        <f>Table_ExternalData_15[[#This Row],[Price]]-Table_ExternalData_15[[#This Row],[Price]]*Table_ExternalData_15[[#This Row],[extra popust]]</f>
        <v>6.5330000000000004</v>
      </c>
      <c r="N331" s="2">
        <f>IF(M331&lt;I331,M331,I331)</f>
        <v>6.5330000000000004</v>
      </c>
      <c r="O331" s="12" t="str">
        <f>IF(N331&lt;I331,$U$1," ")</f>
        <v xml:space="preserve"> </v>
      </c>
      <c r="P331" s="12" t="str">
        <f>IFERROR((O331+30)," ")</f>
        <v xml:space="preserve"> </v>
      </c>
      <c r="Q331" s="2">
        <f ca="1">IF(O331=$U$1,N331,"0")*1.22</f>
        <v>0</v>
      </c>
    </row>
    <row r="332" spans="1:17" x14ac:dyDescent="0.25">
      <c r="A332" t="s">
        <v>12211</v>
      </c>
      <c r="B332" t="s">
        <v>12210</v>
      </c>
      <c r="C332">
        <v>16965</v>
      </c>
      <c r="D332">
        <v>7.95</v>
      </c>
      <c r="E332">
        <f>IFERROR(VLOOKUP(Table_ExternalData_15[[#This Row],[Id]],Rabati!B:C,2,0),0)</f>
        <v>30</v>
      </c>
      <c r="F332">
        <v>10</v>
      </c>
      <c r="G332" t="str">
        <f>VLOOKUP(Table_ExternalData_15[[#This Row],[Id]],'Blagovna izdelek'!A:C,3,0)</f>
        <v>Value</v>
      </c>
      <c r="H332">
        <f>Table_ExternalData_15[[#This Row],[Rabat]]*0.2</f>
        <v>6</v>
      </c>
      <c r="I332" s="2">
        <f>Table_ExternalData_15[[#This Row],[Price]]-(Table_ExternalData_15[[#This Row],[Price]]*Table_ExternalData_15[[#This Row],[BB rabat]])/100</f>
        <v>7.4729999999999999</v>
      </c>
      <c r="J332" s="2">
        <f>Table_ExternalData_15[[#This Row],[BB cena]]*Table_ExternalData_15[[#Headers],[1,22]]</f>
        <v>9.1170600000000004</v>
      </c>
      <c r="K332" s="2">
        <f>Table_ExternalData_15[[#This Row],[Price]]*Table_ExternalData_15[[#Headers],[1,22]]</f>
        <v>9.6989999999999998</v>
      </c>
      <c r="L332" s="7">
        <f>IF(G332="White Shark",E332*0.5,IF(G332="Sbox",E332*0.5,IF(G332="Tenda",E332*0.5,E332*0.2)))/100</f>
        <v>0.06</v>
      </c>
      <c r="M332" s="2">
        <f>Table_ExternalData_15[[#This Row],[Price]]-Table_ExternalData_15[[#This Row],[Price]]*Table_ExternalData_15[[#This Row],[extra popust]]</f>
        <v>7.4729999999999999</v>
      </c>
      <c r="N332" s="2">
        <f>IF(M332&lt;I332,M332,I332)</f>
        <v>7.4729999999999999</v>
      </c>
      <c r="O332" s="12" t="str">
        <f>IF(N332&lt;I332,$U$1," ")</f>
        <v xml:space="preserve"> </v>
      </c>
      <c r="P332" s="12" t="str">
        <f>IFERROR((O332+30)," ")</f>
        <v xml:space="preserve"> </v>
      </c>
      <c r="Q332" s="2">
        <f ca="1">IF(O332=$U$1,N332,"0")*1.22</f>
        <v>0</v>
      </c>
    </row>
    <row r="333" spans="1:17" x14ac:dyDescent="0.25">
      <c r="A333" t="s">
        <v>12935</v>
      </c>
      <c r="B333" t="s">
        <v>13245</v>
      </c>
      <c r="C333">
        <v>17103</v>
      </c>
      <c r="D333">
        <v>6.95</v>
      </c>
      <c r="E333">
        <f>IFERROR(VLOOKUP(Table_ExternalData_15[[#This Row],[Id]],Rabati!B:C,2,0),0)</f>
        <v>30</v>
      </c>
      <c r="F333">
        <v>87</v>
      </c>
      <c r="G333" t="str">
        <f>VLOOKUP(Table_ExternalData_15[[#This Row],[Id]],'Blagovna izdelek'!A:C,3,0)</f>
        <v>Value</v>
      </c>
      <c r="H333">
        <f>Table_ExternalData_15[[#This Row],[Rabat]]*0.2</f>
        <v>6</v>
      </c>
      <c r="I333" s="2">
        <f>Table_ExternalData_15[[#This Row],[Price]]-(Table_ExternalData_15[[#This Row],[Price]]*Table_ExternalData_15[[#This Row],[BB rabat]])/100</f>
        <v>6.5330000000000004</v>
      </c>
      <c r="J333" s="2">
        <f>Table_ExternalData_15[[#This Row],[BB cena]]*Table_ExternalData_15[[#Headers],[1,22]]</f>
        <v>7.9702600000000006</v>
      </c>
      <c r="K333" s="2">
        <f>Table_ExternalData_15[[#This Row],[Price]]*Table_ExternalData_15[[#Headers],[1,22]]</f>
        <v>8.4789999999999992</v>
      </c>
      <c r="L333" s="7">
        <f>IF(G333="White Shark",E333*0.5,IF(G333="Sbox",E333*0.5,IF(G333="Tenda",E333*0.5,E333*0.2)))/100</f>
        <v>0.06</v>
      </c>
      <c r="M333" s="2">
        <f>Table_ExternalData_15[[#This Row],[Price]]-Table_ExternalData_15[[#This Row],[Price]]*Table_ExternalData_15[[#This Row],[extra popust]]</f>
        <v>6.5330000000000004</v>
      </c>
      <c r="N333" s="2">
        <f>IF(M333&lt;I333,M333,I333)</f>
        <v>6.5330000000000004</v>
      </c>
      <c r="O333" s="12" t="str">
        <f>IF(N333&lt;I333,$U$1," ")</f>
        <v xml:space="preserve"> </v>
      </c>
      <c r="P333" s="12" t="str">
        <f>IFERROR((O333+30)," ")</f>
        <v xml:space="preserve"> </v>
      </c>
      <c r="Q333" s="2">
        <f ca="1">IF(O333=$U$1,N333,"0")*1.22</f>
        <v>0</v>
      </c>
    </row>
    <row r="334" spans="1:17" x14ac:dyDescent="0.25">
      <c r="A334" t="s">
        <v>14779</v>
      </c>
      <c r="B334" t="s">
        <v>14778</v>
      </c>
      <c r="C334">
        <v>17595</v>
      </c>
      <c r="D334">
        <v>13.05</v>
      </c>
      <c r="E334">
        <f>IFERROR(VLOOKUP(Table_ExternalData_15[[#This Row],[Id]],Rabati!B:C,2,0),0)</f>
        <v>20</v>
      </c>
      <c r="F334">
        <v>16</v>
      </c>
      <c r="G334" t="str">
        <f>VLOOKUP(Table_ExternalData_15[[#This Row],[Id]],'Blagovna izdelek'!A:C,3,0)</f>
        <v>Value</v>
      </c>
      <c r="H334">
        <f>Table_ExternalData_15[[#This Row],[Rabat]]*0.2</f>
        <v>4</v>
      </c>
      <c r="I334" s="2">
        <f>Table_ExternalData_15[[#This Row],[Price]]-(Table_ExternalData_15[[#This Row],[Price]]*Table_ExternalData_15[[#This Row],[BB rabat]])/100</f>
        <v>12.528</v>
      </c>
      <c r="J334" s="2">
        <f>Table_ExternalData_15[[#This Row],[BB cena]]*Table_ExternalData_15[[#Headers],[1,22]]</f>
        <v>15.28416</v>
      </c>
      <c r="K334" s="2">
        <f>Table_ExternalData_15[[#This Row],[Price]]*Table_ExternalData_15[[#Headers],[1,22]]</f>
        <v>15.921000000000001</v>
      </c>
      <c r="L334" s="7">
        <f>IF(G334="White Shark",E334*0.5,IF(G334="Sbox",E334*0.5,IF(G334="Tenda",E334*0.5,E334*0.2)))/100</f>
        <v>0.04</v>
      </c>
      <c r="M334" s="2">
        <f>Table_ExternalData_15[[#This Row],[Price]]-Table_ExternalData_15[[#This Row],[Price]]*Table_ExternalData_15[[#This Row],[extra popust]]</f>
        <v>12.528</v>
      </c>
      <c r="N334" s="2">
        <f>IF(M334&lt;I334,M334,I334)</f>
        <v>12.528</v>
      </c>
      <c r="O334" s="12" t="str">
        <f>IF(N334&lt;I334,$U$1," ")</f>
        <v xml:space="preserve"> </v>
      </c>
      <c r="P334" s="12" t="str">
        <f>IFERROR((O334+30)," ")</f>
        <v xml:space="preserve"> </v>
      </c>
      <c r="Q334" s="2">
        <f ca="1">IF(O334=$U$1,N334,"0")*1.22</f>
        <v>0</v>
      </c>
    </row>
    <row r="335" spans="1:17" x14ac:dyDescent="0.25">
      <c r="A335" t="s">
        <v>5532</v>
      </c>
      <c r="B335" t="s">
        <v>5531</v>
      </c>
      <c r="C335">
        <v>13692</v>
      </c>
      <c r="D335">
        <v>17.100000000000001</v>
      </c>
      <c r="E335">
        <f>IFERROR(VLOOKUP(Table_ExternalData_15[[#This Row],[Id]],Rabati!B:C,2,0),0)</f>
        <v>5</v>
      </c>
      <c r="F335">
        <v>0</v>
      </c>
      <c r="G335" t="str">
        <f>VLOOKUP(Table_ExternalData_15[[#This Row],[Id]],'Blagovna izdelek'!A:C,3,0)</f>
        <v>UNI-T</v>
      </c>
      <c r="H335">
        <f>Table_ExternalData_15[[#This Row],[Rabat]]*0.2</f>
        <v>1</v>
      </c>
      <c r="I335" s="2">
        <f>Table_ExternalData_15[[#This Row],[Price]]-(Table_ExternalData_15[[#This Row],[Price]]*Table_ExternalData_15[[#This Row],[BB rabat]])/100</f>
        <v>16.929000000000002</v>
      </c>
      <c r="J335" s="2">
        <f>Table_ExternalData_15[[#This Row],[BB cena]]*Table_ExternalData_15[[#Headers],[1,22]]</f>
        <v>20.653380000000002</v>
      </c>
      <c r="K335" s="2">
        <f>Table_ExternalData_15[[#This Row],[Price]]*Table_ExternalData_15[[#Headers],[1,22]]</f>
        <v>20.862000000000002</v>
      </c>
      <c r="L335" s="7">
        <f>IF(G335="White Shark",E335*0.5,IF(G335="Sbox",E335*0.5,IF(G335="Tenda",E335*0.5,E335*0.2)))/100</f>
        <v>0.01</v>
      </c>
      <c r="M335" s="2">
        <f>Table_ExternalData_15[[#This Row],[Price]]-Table_ExternalData_15[[#This Row],[Price]]*Table_ExternalData_15[[#This Row],[extra popust]]</f>
        <v>16.929000000000002</v>
      </c>
      <c r="N335" s="2">
        <f>IF(M335&lt;I335,M335,I335)</f>
        <v>16.929000000000002</v>
      </c>
      <c r="O335" s="12" t="str">
        <f>IF(N335&lt;I335,$U$1," ")</f>
        <v xml:space="preserve"> </v>
      </c>
      <c r="P335" s="12" t="str">
        <f>IFERROR((O335+30)," ")</f>
        <v xml:space="preserve"> </v>
      </c>
      <c r="Q335" s="2">
        <f ca="1">IF(O335=$U$1,N335,"0")*1.22</f>
        <v>0</v>
      </c>
    </row>
    <row r="336" spans="1:17" x14ac:dyDescent="0.25">
      <c r="A336" t="s">
        <v>7886</v>
      </c>
      <c r="B336" t="s">
        <v>7885</v>
      </c>
      <c r="C336">
        <v>15523</v>
      </c>
      <c r="D336">
        <v>22.67</v>
      </c>
      <c r="E336">
        <f>IFERROR(VLOOKUP(Table_ExternalData_15[[#This Row],[Id]],Rabati!B:C,2,0),0)</f>
        <v>20</v>
      </c>
      <c r="F336">
        <v>0</v>
      </c>
      <c r="G336" t="str">
        <f>VLOOKUP(Table_ExternalData_15[[#This Row],[Id]],'Blagovna izdelek'!A:C,3,0)</f>
        <v>Ugreen</v>
      </c>
      <c r="H336">
        <f>Table_ExternalData_15[[#This Row],[Rabat]]*0.2</f>
        <v>4</v>
      </c>
      <c r="I336" s="2">
        <f>Table_ExternalData_15[[#This Row],[Price]]-(Table_ExternalData_15[[#This Row],[Price]]*Table_ExternalData_15[[#This Row],[BB rabat]])/100</f>
        <v>21.763200000000001</v>
      </c>
      <c r="J336" s="2">
        <f>Table_ExternalData_15[[#This Row],[BB cena]]*Table_ExternalData_15[[#Headers],[1,22]]</f>
        <v>26.551104000000002</v>
      </c>
      <c r="K336" s="2">
        <f>Table_ExternalData_15[[#This Row],[Price]]*Table_ExternalData_15[[#Headers],[1,22]]</f>
        <v>27.657400000000003</v>
      </c>
      <c r="L336" s="7">
        <f>IF(G336="White Shark",E336*0.5,IF(G336="Sbox",E336*0.5,IF(G336="Tenda",E336*0.5,E336*0.2)))/100</f>
        <v>0.04</v>
      </c>
      <c r="M336" s="2">
        <f>Table_ExternalData_15[[#This Row],[Price]]-Table_ExternalData_15[[#This Row],[Price]]*Table_ExternalData_15[[#This Row],[extra popust]]</f>
        <v>21.763200000000001</v>
      </c>
      <c r="N336" s="2">
        <f>IF(M336&lt;I336,M336,I336)</f>
        <v>21.763200000000001</v>
      </c>
      <c r="O336" s="12" t="str">
        <f>IF(N336&lt;I336,$U$1," ")</f>
        <v xml:space="preserve"> </v>
      </c>
      <c r="P336" s="12" t="str">
        <f>IFERROR((O336+30)," ")</f>
        <v xml:space="preserve"> </v>
      </c>
      <c r="Q336" s="2">
        <f ca="1">IF(O336=$U$1,N336,"0")*1.22</f>
        <v>0</v>
      </c>
    </row>
    <row r="337" spans="1:17" x14ac:dyDescent="0.25">
      <c r="A337" t="s">
        <v>7888</v>
      </c>
      <c r="B337" t="s">
        <v>7887</v>
      </c>
      <c r="C337">
        <v>15524</v>
      </c>
      <c r="D337">
        <v>19.899999999999999</v>
      </c>
      <c r="E337">
        <f>IFERROR(VLOOKUP(Table_ExternalData_15[[#This Row],[Id]],Rabati!B:C,2,0),0)</f>
        <v>5</v>
      </c>
      <c r="F337">
        <v>0</v>
      </c>
      <c r="G337" t="str">
        <f>VLOOKUP(Table_ExternalData_15[[#This Row],[Id]],'Blagovna izdelek'!A:C,3,0)</f>
        <v>Ugreen</v>
      </c>
      <c r="H337">
        <f>Table_ExternalData_15[[#This Row],[Rabat]]*0.2</f>
        <v>1</v>
      </c>
      <c r="I337" s="2">
        <f>Table_ExternalData_15[[#This Row],[Price]]-(Table_ExternalData_15[[#This Row],[Price]]*Table_ExternalData_15[[#This Row],[BB rabat]])/100</f>
        <v>19.700999999999997</v>
      </c>
      <c r="J337" s="2">
        <f>Table_ExternalData_15[[#This Row],[BB cena]]*Table_ExternalData_15[[#Headers],[1,22]]</f>
        <v>24.035219999999995</v>
      </c>
      <c r="K337" s="2">
        <f>Table_ExternalData_15[[#This Row],[Price]]*Table_ExternalData_15[[#Headers],[1,22]]</f>
        <v>24.277999999999999</v>
      </c>
      <c r="L337" s="7">
        <f>IF(G337="White Shark",E337*0.5,IF(G337="Sbox",E337*0.5,IF(G337="Tenda",E337*0.5,E337*0.2)))/100</f>
        <v>0.01</v>
      </c>
      <c r="M337" s="2">
        <f>Table_ExternalData_15[[#This Row],[Price]]-Table_ExternalData_15[[#This Row],[Price]]*Table_ExternalData_15[[#This Row],[extra popust]]</f>
        <v>19.700999999999997</v>
      </c>
      <c r="N337" s="2">
        <f>IF(M337&lt;I337,M337,I337)</f>
        <v>19.700999999999997</v>
      </c>
      <c r="O337" s="12" t="str">
        <f>IF(N337&lt;I337,$U$1," ")</f>
        <v xml:space="preserve"> </v>
      </c>
      <c r="P337" s="12" t="str">
        <f>IFERROR((O337+30)," ")</f>
        <v xml:space="preserve"> </v>
      </c>
      <c r="Q337" s="2">
        <f ca="1">IF(O337=$U$1,N337,"0")*1.22</f>
        <v>0</v>
      </c>
    </row>
    <row r="338" spans="1:17" x14ac:dyDescent="0.25">
      <c r="A338" t="s">
        <v>11495</v>
      </c>
      <c r="B338" t="s">
        <v>11494</v>
      </c>
      <c r="C338">
        <v>16777</v>
      </c>
      <c r="D338">
        <v>17.2</v>
      </c>
      <c r="E338">
        <f>IFERROR(VLOOKUP(Table_ExternalData_15[[#This Row],[Id]],Rabati!B:C,2,0),0)</f>
        <v>20</v>
      </c>
      <c r="F338">
        <v>4</v>
      </c>
      <c r="G338" t="str">
        <f>VLOOKUP(Table_ExternalData_15[[#This Row],[Id]],'Blagovna izdelek'!A:C,3,0)</f>
        <v>Ugreen</v>
      </c>
      <c r="H338">
        <f>Table_ExternalData_15[[#This Row],[Rabat]]*0.2</f>
        <v>4</v>
      </c>
      <c r="I338" s="2">
        <f>Table_ExternalData_15[[#This Row],[Price]]-(Table_ExternalData_15[[#This Row],[Price]]*Table_ExternalData_15[[#This Row],[BB rabat]])/100</f>
        <v>16.512</v>
      </c>
      <c r="J338" s="2">
        <f>Table_ExternalData_15[[#This Row],[BB cena]]*Table_ExternalData_15[[#Headers],[1,22]]</f>
        <v>20.144639999999999</v>
      </c>
      <c r="K338" s="2">
        <f>Table_ExternalData_15[[#This Row],[Price]]*Table_ExternalData_15[[#Headers],[1,22]]</f>
        <v>20.983999999999998</v>
      </c>
      <c r="L338" s="7">
        <f>IF(G338="White Shark",E338*0.5,IF(G338="Sbox",E338*0.5,IF(G338="Tenda",E338*0.5,E338*0.2)))/100</f>
        <v>0.04</v>
      </c>
      <c r="M338" s="2">
        <f>Table_ExternalData_15[[#This Row],[Price]]-Table_ExternalData_15[[#This Row],[Price]]*Table_ExternalData_15[[#This Row],[extra popust]]</f>
        <v>16.512</v>
      </c>
      <c r="N338" s="2">
        <f>IF(M338&lt;I338,M338,I338)</f>
        <v>16.512</v>
      </c>
      <c r="O338" s="12" t="str">
        <f>IF(N338&lt;I338,$U$1," ")</f>
        <v xml:space="preserve"> </v>
      </c>
      <c r="P338" s="12" t="str">
        <f>IFERROR((O338+30)," ")</f>
        <v xml:space="preserve"> </v>
      </c>
      <c r="Q338" s="2">
        <f ca="1">IF(O338=$U$1,N338,"0")*1.22</f>
        <v>0</v>
      </c>
    </row>
    <row r="339" spans="1:17" x14ac:dyDescent="0.25">
      <c r="A339" t="s">
        <v>12146</v>
      </c>
      <c r="B339" t="s">
        <v>12145</v>
      </c>
      <c r="C339">
        <v>16947</v>
      </c>
      <c r="D339">
        <v>7.5</v>
      </c>
      <c r="E339">
        <f>IFERROR(VLOOKUP(Table_ExternalData_15[[#This Row],[Id]],Rabati!B:C,2,0),0)</f>
        <v>20</v>
      </c>
      <c r="F339">
        <v>0</v>
      </c>
      <c r="G339" t="str">
        <f>VLOOKUP(Table_ExternalData_15[[#This Row],[Id]],'Blagovna izdelek'!A:C,3,0)</f>
        <v>Ugreen</v>
      </c>
      <c r="H339">
        <f>Table_ExternalData_15[[#This Row],[Rabat]]*0.2</f>
        <v>4</v>
      </c>
      <c r="I339" s="2">
        <f>Table_ExternalData_15[[#This Row],[Price]]-(Table_ExternalData_15[[#This Row],[Price]]*Table_ExternalData_15[[#This Row],[BB rabat]])/100</f>
        <v>7.2</v>
      </c>
      <c r="J339" s="2">
        <f>Table_ExternalData_15[[#This Row],[BB cena]]*Table_ExternalData_15[[#Headers],[1,22]]</f>
        <v>8.7840000000000007</v>
      </c>
      <c r="K339" s="2">
        <f>Table_ExternalData_15[[#This Row],[Price]]*Table_ExternalData_15[[#Headers],[1,22]]</f>
        <v>9.15</v>
      </c>
      <c r="L339" s="7">
        <f>IF(G339="White Shark",E339*0.5,IF(G339="Sbox",E339*0.5,IF(G339="Tenda",E339*0.5,E339*0.2)))/100</f>
        <v>0.04</v>
      </c>
      <c r="M339" s="2">
        <f>Table_ExternalData_15[[#This Row],[Price]]-Table_ExternalData_15[[#This Row],[Price]]*Table_ExternalData_15[[#This Row],[extra popust]]</f>
        <v>7.2</v>
      </c>
      <c r="N339" s="2">
        <f>IF(M339&lt;I339,M339,I339)</f>
        <v>7.2</v>
      </c>
      <c r="O339" s="12" t="str">
        <f>IF(N339&lt;I339,$U$1," ")</f>
        <v xml:space="preserve"> </v>
      </c>
      <c r="P339" s="12" t="str">
        <f>IFERROR((O339+30)," ")</f>
        <v xml:space="preserve"> </v>
      </c>
      <c r="Q339" s="2">
        <f ca="1">IF(O339=$U$1,N339,"0")*1.22</f>
        <v>0</v>
      </c>
    </row>
    <row r="340" spans="1:17" x14ac:dyDescent="0.25">
      <c r="A340" t="s">
        <v>12147</v>
      </c>
      <c r="B340" t="s">
        <v>12186</v>
      </c>
      <c r="C340">
        <v>16948</v>
      </c>
      <c r="D340">
        <v>8.5</v>
      </c>
      <c r="E340">
        <f>IFERROR(VLOOKUP(Table_ExternalData_15[[#This Row],[Id]],Rabati!B:C,2,0),0)</f>
        <v>20</v>
      </c>
      <c r="F340">
        <v>0</v>
      </c>
      <c r="G340" t="str">
        <f>VLOOKUP(Table_ExternalData_15[[#This Row],[Id]],'Blagovna izdelek'!A:C,3,0)</f>
        <v>Ugreen</v>
      </c>
      <c r="H340">
        <f>Table_ExternalData_15[[#This Row],[Rabat]]*0.2</f>
        <v>4</v>
      </c>
      <c r="I340" s="2">
        <f>Table_ExternalData_15[[#This Row],[Price]]-(Table_ExternalData_15[[#This Row],[Price]]*Table_ExternalData_15[[#This Row],[BB rabat]])/100</f>
        <v>8.16</v>
      </c>
      <c r="J340" s="2">
        <f>Table_ExternalData_15[[#This Row],[BB cena]]*Table_ExternalData_15[[#Headers],[1,22]]</f>
        <v>9.9551999999999996</v>
      </c>
      <c r="K340" s="2">
        <f>Table_ExternalData_15[[#This Row],[Price]]*Table_ExternalData_15[[#Headers],[1,22]]</f>
        <v>10.37</v>
      </c>
      <c r="L340" s="7">
        <f>IF(G340="White Shark",E340*0.5,IF(G340="Sbox",E340*0.5,IF(G340="Tenda",E340*0.5,E340*0.2)))/100</f>
        <v>0.04</v>
      </c>
      <c r="M340" s="2">
        <f>Table_ExternalData_15[[#This Row],[Price]]-Table_ExternalData_15[[#This Row],[Price]]*Table_ExternalData_15[[#This Row],[extra popust]]</f>
        <v>8.16</v>
      </c>
      <c r="N340" s="2">
        <f>IF(M340&lt;I340,M340,I340)</f>
        <v>8.16</v>
      </c>
      <c r="O340" s="12" t="str">
        <f>IF(N340&lt;I340,$U$1," ")</f>
        <v xml:space="preserve"> </v>
      </c>
      <c r="P340" s="12" t="str">
        <f>IFERROR((O340+30)," ")</f>
        <v xml:space="preserve"> </v>
      </c>
      <c r="Q340" s="2">
        <f ca="1">IF(O340=$U$1,N340,"0")*1.22</f>
        <v>0</v>
      </c>
    </row>
    <row r="341" spans="1:17" x14ac:dyDescent="0.25">
      <c r="A341" t="s">
        <v>12288</v>
      </c>
      <c r="B341" t="s">
        <v>12287</v>
      </c>
      <c r="C341">
        <v>17009</v>
      </c>
      <c r="D341">
        <v>43.5</v>
      </c>
      <c r="E341">
        <f>IFERROR(VLOOKUP(Table_ExternalData_15[[#This Row],[Id]],Rabati!B:C,2,0),0)</f>
        <v>20</v>
      </c>
      <c r="F341">
        <v>0</v>
      </c>
      <c r="G341" t="str">
        <f>VLOOKUP(Table_ExternalData_15[[#This Row],[Id]],'Blagovna izdelek'!A:C,3,0)</f>
        <v>Ugreen</v>
      </c>
      <c r="H341">
        <f>Table_ExternalData_15[[#This Row],[Rabat]]*0.2</f>
        <v>4</v>
      </c>
      <c r="I341" s="2">
        <f>Table_ExternalData_15[[#This Row],[Price]]-(Table_ExternalData_15[[#This Row],[Price]]*Table_ExternalData_15[[#This Row],[BB rabat]])/100</f>
        <v>41.76</v>
      </c>
      <c r="J341" s="2">
        <f>Table_ExternalData_15[[#This Row],[BB cena]]*Table_ExternalData_15[[#Headers],[1,22]]</f>
        <v>50.947199999999995</v>
      </c>
      <c r="K341" s="2">
        <f>Table_ExternalData_15[[#This Row],[Price]]*Table_ExternalData_15[[#Headers],[1,22]]</f>
        <v>53.07</v>
      </c>
      <c r="L341" s="7">
        <f>IF(G341="White Shark",E341*0.5,IF(G341="Sbox",E341*0.5,IF(G341="Tenda",E341*0.5,E341*0.2)))/100</f>
        <v>0.04</v>
      </c>
      <c r="M341" s="2">
        <f>Table_ExternalData_15[[#This Row],[Price]]-Table_ExternalData_15[[#This Row],[Price]]*Table_ExternalData_15[[#This Row],[extra popust]]</f>
        <v>41.76</v>
      </c>
      <c r="N341" s="2">
        <f>IF(M341&lt;I341,M341,I341)</f>
        <v>41.76</v>
      </c>
      <c r="O341" s="12" t="str">
        <f>IF(N341&lt;I341,$U$1," ")</f>
        <v xml:space="preserve"> </v>
      </c>
      <c r="P341" s="12" t="str">
        <f>IFERROR((O341+30)," ")</f>
        <v xml:space="preserve"> </v>
      </c>
      <c r="Q341" s="2">
        <f ca="1">IF(O341=$U$1,N341,"0")*1.22</f>
        <v>0</v>
      </c>
    </row>
    <row r="342" spans="1:17" x14ac:dyDescent="0.25">
      <c r="A342" t="s">
        <v>12833</v>
      </c>
      <c r="B342" t="s">
        <v>12832</v>
      </c>
      <c r="C342">
        <v>17073</v>
      </c>
      <c r="D342">
        <v>7.95</v>
      </c>
      <c r="E342">
        <f>IFERROR(VLOOKUP(Table_ExternalData_15[[#This Row],[Id]],Rabati!B:C,2,0),0)</f>
        <v>20</v>
      </c>
      <c r="F342">
        <v>17</v>
      </c>
      <c r="G342" t="str">
        <f>VLOOKUP(Table_ExternalData_15[[#This Row],[Id]],'Blagovna izdelek'!A:C,3,0)</f>
        <v>Ugreen</v>
      </c>
      <c r="H342">
        <f>Table_ExternalData_15[[#This Row],[Rabat]]*0.2</f>
        <v>4</v>
      </c>
      <c r="I342" s="2">
        <f>Table_ExternalData_15[[#This Row],[Price]]-(Table_ExternalData_15[[#This Row],[Price]]*Table_ExternalData_15[[#This Row],[BB rabat]])/100</f>
        <v>7.6320000000000006</v>
      </c>
      <c r="J342" s="2">
        <f>Table_ExternalData_15[[#This Row],[BB cena]]*Table_ExternalData_15[[#Headers],[1,22]]</f>
        <v>9.3110400000000002</v>
      </c>
      <c r="K342" s="2">
        <f>Table_ExternalData_15[[#This Row],[Price]]*Table_ExternalData_15[[#Headers],[1,22]]</f>
        <v>9.6989999999999998</v>
      </c>
      <c r="L342" s="7">
        <f>IF(G342="White Shark",E342*0.5,IF(G342="Sbox",E342*0.5,IF(G342="Tenda",E342*0.5,E342*0.2)))/100</f>
        <v>0.04</v>
      </c>
      <c r="M342" s="2">
        <f>Table_ExternalData_15[[#This Row],[Price]]-Table_ExternalData_15[[#This Row],[Price]]*Table_ExternalData_15[[#This Row],[extra popust]]</f>
        <v>7.6320000000000006</v>
      </c>
      <c r="N342" s="2">
        <f>IF(M342&lt;I342,M342,I342)</f>
        <v>7.6320000000000006</v>
      </c>
      <c r="O342" s="12" t="str">
        <f>IF(N342&lt;I342,$U$1," ")</f>
        <v xml:space="preserve"> </v>
      </c>
      <c r="P342" s="12" t="str">
        <f>IFERROR((O342+30)," ")</f>
        <v xml:space="preserve"> </v>
      </c>
      <c r="Q342" s="2">
        <f ca="1">IF(O342=$U$1,N342,"0")*1.22</f>
        <v>0</v>
      </c>
    </row>
    <row r="343" spans="1:17" x14ac:dyDescent="0.25">
      <c r="A343" t="s">
        <v>13270</v>
      </c>
      <c r="B343" t="s">
        <v>13269</v>
      </c>
      <c r="C343">
        <v>17192</v>
      </c>
      <c r="D343">
        <v>22.1</v>
      </c>
      <c r="E343">
        <f>IFERROR(VLOOKUP(Table_ExternalData_15[[#This Row],[Id]],Rabati!B:C,2,0),0)</f>
        <v>20</v>
      </c>
      <c r="F343">
        <v>9</v>
      </c>
      <c r="G343" t="str">
        <f>VLOOKUP(Table_ExternalData_15[[#This Row],[Id]],'Blagovna izdelek'!A:C,3,0)</f>
        <v>Ugreen</v>
      </c>
      <c r="H343">
        <f>Table_ExternalData_15[[#This Row],[Rabat]]*0.2</f>
        <v>4</v>
      </c>
      <c r="I343" s="2">
        <f>Table_ExternalData_15[[#This Row],[Price]]-(Table_ExternalData_15[[#This Row],[Price]]*Table_ExternalData_15[[#This Row],[BB rabat]])/100</f>
        <v>21.216000000000001</v>
      </c>
      <c r="J343" s="2">
        <f>Table_ExternalData_15[[#This Row],[BB cena]]*Table_ExternalData_15[[#Headers],[1,22]]</f>
        <v>25.883520000000001</v>
      </c>
      <c r="K343" s="2">
        <f>Table_ExternalData_15[[#This Row],[Price]]*Table_ExternalData_15[[#Headers],[1,22]]</f>
        <v>26.962</v>
      </c>
      <c r="L343" s="7">
        <f>IF(G343="White Shark",E343*0.5,IF(G343="Sbox",E343*0.5,IF(G343="Tenda",E343*0.5,E343*0.2)))/100</f>
        <v>0.04</v>
      </c>
      <c r="M343" s="2">
        <f>Table_ExternalData_15[[#This Row],[Price]]-Table_ExternalData_15[[#This Row],[Price]]*Table_ExternalData_15[[#This Row],[extra popust]]</f>
        <v>21.216000000000001</v>
      </c>
      <c r="N343" s="2">
        <f>IF(M343&lt;I343,M343,I343)</f>
        <v>21.216000000000001</v>
      </c>
      <c r="O343" s="12" t="str">
        <f>IF(N343&lt;I343,$U$1," ")</f>
        <v xml:space="preserve"> </v>
      </c>
      <c r="P343" s="12" t="str">
        <f>IFERROR((O343+30)," ")</f>
        <v xml:space="preserve"> </v>
      </c>
      <c r="Q343" s="2">
        <f ca="1">IF(O343=$U$1,N343,"0")*1.22</f>
        <v>0</v>
      </c>
    </row>
    <row r="344" spans="1:17" x14ac:dyDescent="0.25">
      <c r="A344" t="s">
        <v>13272</v>
      </c>
      <c r="B344" t="s">
        <v>13271</v>
      </c>
      <c r="C344">
        <v>17193</v>
      </c>
      <c r="D344">
        <v>79.95</v>
      </c>
      <c r="E344">
        <f>IFERROR(VLOOKUP(Table_ExternalData_15[[#This Row],[Id]],Rabati!B:C,2,0),0)</f>
        <v>20</v>
      </c>
      <c r="F344">
        <v>1</v>
      </c>
      <c r="G344" t="str">
        <f>VLOOKUP(Table_ExternalData_15[[#This Row],[Id]],'Blagovna izdelek'!A:C,3,0)</f>
        <v>Ugreen</v>
      </c>
      <c r="H344">
        <f>Table_ExternalData_15[[#This Row],[Rabat]]*0.2</f>
        <v>4</v>
      </c>
      <c r="I344" s="2">
        <f>Table_ExternalData_15[[#This Row],[Price]]-(Table_ExternalData_15[[#This Row],[Price]]*Table_ExternalData_15[[#This Row],[BB rabat]])/100</f>
        <v>76.75200000000001</v>
      </c>
      <c r="J344" s="2">
        <f>Table_ExternalData_15[[#This Row],[BB cena]]*Table_ExternalData_15[[#Headers],[1,22]]</f>
        <v>93.637440000000012</v>
      </c>
      <c r="K344" s="2">
        <f>Table_ExternalData_15[[#This Row],[Price]]*Table_ExternalData_15[[#Headers],[1,22]]</f>
        <v>97.539000000000001</v>
      </c>
      <c r="L344" s="7">
        <f>IF(G344="White Shark",E344*0.5,IF(G344="Sbox",E344*0.5,IF(G344="Tenda",E344*0.5,E344*0.2)))/100</f>
        <v>0.04</v>
      </c>
      <c r="M344" s="2">
        <f>Table_ExternalData_15[[#This Row],[Price]]-Table_ExternalData_15[[#This Row],[Price]]*Table_ExternalData_15[[#This Row],[extra popust]]</f>
        <v>76.75200000000001</v>
      </c>
      <c r="N344" s="2">
        <f>IF(M344&lt;I344,M344,I344)</f>
        <v>76.75200000000001</v>
      </c>
      <c r="O344" s="12" t="str">
        <f>IF(N344&lt;I344,$U$1," ")</f>
        <v xml:space="preserve"> </v>
      </c>
      <c r="P344" s="12" t="str">
        <f>IFERROR((O344+30)," ")</f>
        <v xml:space="preserve"> </v>
      </c>
      <c r="Q344" s="2">
        <f ca="1">IF(O344=$U$1,N344,"0")*1.22</f>
        <v>0</v>
      </c>
    </row>
    <row r="345" spans="1:17" x14ac:dyDescent="0.25">
      <c r="A345" t="s">
        <v>13274</v>
      </c>
      <c r="B345" t="s">
        <v>13273</v>
      </c>
      <c r="C345">
        <v>17194</v>
      </c>
      <c r="D345">
        <v>79.95</v>
      </c>
      <c r="E345">
        <f>IFERROR(VLOOKUP(Table_ExternalData_15[[#This Row],[Id]],Rabati!B:C,2,0),0)</f>
        <v>20</v>
      </c>
      <c r="F345">
        <v>3</v>
      </c>
      <c r="G345" t="str">
        <f>VLOOKUP(Table_ExternalData_15[[#This Row],[Id]],'Blagovna izdelek'!A:C,3,0)</f>
        <v>Ugreen</v>
      </c>
      <c r="H345">
        <f>Table_ExternalData_15[[#This Row],[Rabat]]*0.2</f>
        <v>4</v>
      </c>
      <c r="I345" s="2">
        <f>Table_ExternalData_15[[#This Row],[Price]]-(Table_ExternalData_15[[#This Row],[Price]]*Table_ExternalData_15[[#This Row],[BB rabat]])/100</f>
        <v>76.75200000000001</v>
      </c>
      <c r="J345" s="2">
        <f>Table_ExternalData_15[[#This Row],[BB cena]]*Table_ExternalData_15[[#Headers],[1,22]]</f>
        <v>93.637440000000012</v>
      </c>
      <c r="K345" s="2">
        <f>Table_ExternalData_15[[#This Row],[Price]]*Table_ExternalData_15[[#Headers],[1,22]]</f>
        <v>97.539000000000001</v>
      </c>
      <c r="L345" s="7">
        <f>IF(G345="White Shark",E345*0.5,IF(G345="Sbox",E345*0.5,IF(G345="Tenda",E345*0.5,E345*0.2)))/100</f>
        <v>0.04</v>
      </c>
      <c r="M345" s="2">
        <f>Table_ExternalData_15[[#This Row],[Price]]-Table_ExternalData_15[[#This Row],[Price]]*Table_ExternalData_15[[#This Row],[extra popust]]</f>
        <v>76.75200000000001</v>
      </c>
      <c r="N345" s="2">
        <f>IF(M345&lt;I345,M345,I345)</f>
        <v>76.75200000000001</v>
      </c>
      <c r="O345" s="12" t="str">
        <f>IF(N345&lt;I345,$U$1," ")</f>
        <v xml:space="preserve"> </v>
      </c>
      <c r="P345" s="12" t="str">
        <f>IFERROR((O345+30)," ")</f>
        <v xml:space="preserve"> </v>
      </c>
      <c r="Q345" s="2">
        <f ca="1">IF(O345=$U$1,N345,"0")*1.22</f>
        <v>0</v>
      </c>
    </row>
    <row r="346" spans="1:17" x14ac:dyDescent="0.25">
      <c r="A346" t="s">
        <v>14195</v>
      </c>
      <c r="B346" t="s">
        <v>14194</v>
      </c>
      <c r="C346">
        <v>17351</v>
      </c>
      <c r="D346">
        <v>12.2</v>
      </c>
      <c r="E346">
        <f>IFERROR(VLOOKUP(Table_ExternalData_15[[#This Row],[Id]],Rabati!B:C,2,0),0)</f>
        <v>20</v>
      </c>
      <c r="F346">
        <v>0</v>
      </c>
      <c r="G346" t="str">
        <f>VLOOKUP(Table_ExternalData_15[[#This Row],[Id]],'Blagovna izdelek'!A:C,3,0)</f>
        <v>Ugreen</v>
      </c>
      <c r="H346">
        <f>Table_ExternalData_15[[#This Row],[Rabat]]*0.2</f>
        <v>4</v>
      </c>
      <c r="I346" s="2">
        <f>Table_ExternalData_15[[#This Row],[Price]]-(Table_ExternalData_15[[#This Row],[Price]]*Table_ExternalData_15[[#This Row],[BB rabat]])/100</f>
        <v>11.712</v>
      </c>
      <c r="J346" s="2">
        <f>Table_ExternalData_15[[#This Row],[BB cena]]*Table_ExternalData_15[[#Headers],[1,22]]</f>
        <v>14.288639999999999</v>
      </c>
      <c r="K346" s="2">
        <f>Table_ExternalData_15[[#This Row],[Price]]*Table_ExternalData_15[[#Headers],[1,22]]</f>
        <v>14.883999999999999</v>
      </c>
      <c r="L346" s="7">
        <f>IF(G346="White Shark",E346*0.5,IF(G346="Sbox",E346*0.5,IF(G346="Tenda",E346*0.5,E346*0.2)))/100</f>
        <v>0.04</v>
      </c>
      <c r="M346" s="2">
        <f>Table_ExternalData_15[[#This Row],[Price]]-Table_ExternalData_15[[#This Row],[Price]]*Table_ExternalData_15[[#This Row],[extra popust]]</f>
        <v>11.712</v>
      </c>
      <c r="N346" s="2">
        <f>IF(M346&lt;I346,M346,I346)</f>
        <v>11.712</v>
      </c>
      <c r="O346" s="12" t="str">
        <f>IF(N346&lt;I346,$U$1," ")</f>
        <v xml:space="preserve"> </v>
      </c>
      <c r="P346" s="12" t="str">
        <f>IFERROR((O346+30)," ")</f>
        <v xml:space="preserve"> </v>
      </c>
      <c r="Q346" s="2">
        <f ca="1">IF(O346=$U$1,N346,"0")*1.22</f>
        <v>0</v>
      </c>
    </row>
    <row r="347" spans="1:17" x14ac:dyDescent="0.25">
      <c r="A347" t="s">
        <v>14197</v>
      </c>
      <c r="B347" t="s">
        <v>14196</v>
      </c>
      <c r="C347">
        <v>17352</v>
      </c>
      <c r="D347">
        <v>18.8</v>
      </c>
      <c r="E347">
        <f>IFERROR(VLOOKUP(Table_ExternalData_15[[#This Row],[Id]],Rabati!B:C,2,0),0)</f>
        <v>20</v>
      </c>
      <c r="F347">
        <v>17</v>
      </c>
      <c r="G347" t="str">
        <f>VLOOKUP(Table_ExternalData_15[[#This Row],[Id]],'Blagovna izdelek'!A:C,3,0)</f>
        <v>Ugreen</v>
      </c>
      <c r="H347">
        <f>Table_ExternalData_15[[#This Row],[Rabat]]*0.2</f>
        <v>4</v>
      </c>
      <c r="I347" s="2">
        <f>Table_ExternalData_15[[#This Row],[Price]]-(Table_ExternalData_15[[#This Row],[Price]]*Table_ExternalData_15[[#This Row],[BB rabat]])/100</f>
        <v>18.048000000000002</v>
      </c>
      <c r="J347" s="2">
        <f>Table_ExternalData_15[[#This Row],[BB cena]]*Table_ExternalData_15[[#Headers],[1,22]]</f>
        <v>22.018560000000001</v>
      </c>
      <c r="K347" s="2">
        <f>Table_ExternalData_15[[#This Row],[Price]]*Table_ExternalData_15[[#Headers],[1,22]]</f>
        <v>22.936</v>
      </c>
      <c r="L347" s="7">
        <f>IF(G347="White Shark",E347*0.5,IF(G347="Sbox",E347*0.5,IF(G347="Tenda",E347*0.5,E347*0.2)))/100</f>
        <v>0.04</v>
      </c>
      <c r="M347" s="2">
        <f>Table_ExternalData_15[[#This Row],[Price]]-Table_ExternalData_15[[#This Row],[Price]]*Table_ExternalData_15[[#This Row],[extra popust]]</f>
        <v>18.048000000000002</v>
      </c>
      <c r="N347" s="2">
        <f>IF(M347&lt;I347,M347,I347)</f>
        <v>18.048000000000002</v>
      </c>
      <c r="O347" s="12" t="str">
        <f>IF(N347&lt;I347,$U$1," ")</f>
        <v xml:space="preserve"> </v>
      </c>
      <c r="P347" s="12" t="str">
        <f>IFERROR((O347+30)," ")</f>
        <v xml:space="preserve"> </v>
      </c>
      <c r="Q347" s="2">
        <f ca="1">IF(O347=$U$1,N347,"0")*1.22</f>
        <v>0</v>
      </c>
    </row>
    <row r="348" spans="1:17" x14ac:dyDescent="0.25">
      <c r="A348" t="s">
        <v>14431</v>
      </c>
      <c r="B348" t="s">
        <v>14443</v>
      </c>
      <c r="C348">
        <v>17465</v>
      </c>
      <c r="D348">
        <v>19.100000000000001</v>
      </c>
      <c r="E348">
        <f>IFERROR(VLOOKUP(Table_ExternalData_15[[#This Row],[Id]],Rabati!B:C,2,0),0)</f>
        <v>20</v>
      </c>
      <c r="F348">
        <v>11</v>
      </c>
      <c r="G348" t="str">
        <f>VLOOKUP(Table_ExternalData_15[[#This Row],[Id]],'Blagovna izdelek'!A:C,3,0)</f>
        <v>Ugreen</v>
      </c>
      <c r="H348">
        <f>Table_ExternalData_15[[#This Row],[Rabat]]*0.2</f>
        <v>4</v>
      </c>
      <c r="I348" s="2">
        <f>Table_ExternalData_15[[#This Row],[Price]]-(Table_ExternalData_15[[#This Row],[Price]]*Table_ExternalData_15[[#This Row],[BB rabat]])/100</f>
        <v>18.336000000000002</v>
      </c>
      <c r="J348" s="2">
        <f>Table_ExternalData_15[[#This Row],[BB cena]]*Table_ExternalData_15[[#Headers],[1,22]]</f>
        <v>22.36992</v>
      </c>
      <c r="K348" s="2">
        <f>Table_ExternalData_15[[#This Row],[Price]]*Table_ExternalData_15[[#Headers],[1,22]]</f>
        <v>23.302</v>
      </c>
      <c r="L348" s="7">
        <f>IF(G348="White Shark",E348*0.5,IF(G348="Sbox",E348*0.5,IF(G348="Tenda",E348*0.5,E348*0.2)))/100</f>
        <v>0.04</v>
      </c>
      <c r="M348" s="2">
        <f>Table_ExternalData_15[[#This Row],[Price]]-Table_ExternalData_15[[#This Row],[Price]]*Table_ExternalData_15[[#This Row],[extra popust]]</f>
        <v>18.336000000000002</v>
      </c>
      <c r="N348" s="2">
        <f>IF(M348&lt;I348,M348,I348)</f>
        <v>18.336000000000002</v>
      </c>
      <c r="O348" s="12" t="str">
        <f>IF(N348&lt;I348,$U$1," ")</f>
        <v xml:space="preserve"> </v>
      </c>
      <c r="P348" s="12" t="str">
        <f>IFERROR((O348+30)," ")</f>
        <v xml:space="preserve"> </v>
      </c>
      <c r="Q348" s="2">
        <f ca="1">IF(O348=$U$1,N348,"0")*1.22</f>
        <v>0</v>
      </c>
    </row>
    <row r="349" spans="1:17" x14ac:dyDescent="0.25">
      <c r="A349" t="s">
        <v>15364</v>
      </c>
      <c r="B349" t="s">
        <v>15363</v>
      </c>
      <c r="C349">
        <v>17778</v>
      </c>
      <c r="D349">
        <v>14.5</v>
      </c>
      <c r="E349">
        <f>IFERROR(VLOOKUP(Table_ExternalData_15[[#This Row],[Id]],Rabati!B:C,2,0),0)</f>
        <v>20</v>
      </c>
      <c r="F349">
        <v>3</v>
      </c>
      <c r="G349" t="str">
        <f>VLOOKUP(Table_ExternalData_15[[#This Row],[Id]],'Blagovna izdelek'!A:C,3,0)</f>
        <v>Ugreen</v>
      </c>
      <c r="H349">
        <f>Table_ExternalData_15[[#This Row],[Rabat]]*0.2</f>
        <v>4</v>
      </c>
      <c r="I349" s="2">
        <f>Table_ExternalData_15[[#This Row],[Price]]-(Table_ExternalData_15[[#This Row],[Price]]*Table_ExternalData_15[[#This Row],[BB rabat]])/100</f>
        <v>13.92</v>
      </c>
      <c r="J349" s="2">
        <f>Table_ExternalData_15[[#This Row],[BB cena]]*Table_ExternalData_15[[#Headers],[1,22]]</f>
        <v>16.982399999999998</v>
      </c>
      <c r="K349" s="2">
        <f>Table_ExternalData_15[[#This Row],[Price]]*Table_ExternalData_15[[#Headers],[1,22]]</f>
        <v>17.690000000000001</v>
      </c>
      <c r="L349" s="7">
        <f>IF(G349="White Shark",E349*0.5,IF(G349="Sbox",E349*0.5,IF(G349="Tenda",E349*0.5,E349*0.2)))/100</f>
        <v>0.04</v>
      </c>
      <c r="M349" s="2">
        <f>Table_ExternalData_15[[#This Row],[Price]]-Table_ExternalData_15[[#This Row],[Price]]*Table_ExternalData_15[[#This Row],[extra popust]]</f>
        <v>13.92</v>
      </c>
      <c r="N349" s="2">
        <f>IF(M349&lt;I349,M349,I349)</f>
        <v>13.92</v>
      </c>
      <c r="O349" s="12" t="str">
        <f>IF(N349&lt;I349,$U$1," ")</f>
        <v xml:space="preserve"> </v>
      </c>
      <c r="P349" s="12" t="str">
        <f>IFERROR((O349+30)," ")</f>
        <v xml:space="preserve"> </v>
      </c>
      <c r="Q349" s="2">
        <f ca="1">IF(O349=$U$1,N349,"0")*1.22</f>
        <v>0</v>
      </c>
    </row>
    <row r="350" spans="1:17" x14ac:dyDescent="0.25">
      <c r="A350" t="s">
        <v>15464</v>
      </c>
      <c r="B350" t="s">
        <v>15465</v>
      </c>
      <c r="C350">
        <v>17826</v>
      </c>
      <c r="D350">
        <v>24.55</v>
      </c>
      <c r="E350">
        <f>IFERROR(VLOOKUP(Table_ExternalData_15[[#This Row],[Id]],Rabati!B:C,2,0),0)</f>
        <v>20</v>
      </c>
      <c r="F350">
        <v>3</v>
      </c>
      <c r="G350" t="str">
        <f>VLOOKUP(Table_ExternalData_15[[#This Row],[Id]],'Blagovna izdelek'!A:C,3,0)</f>
        <v>Ugreen</v>
      </c>
      <c r="H350">
        <f>Table_ExternalData_15[[#This Row],[Rabat]]*0.2</f>
        <v>4</v>
      </c>
      <c r="I350" s="2">
        <f>Table_ExternalData_15[[#This Row],[Price]]-(Table_ExternalData_15[[#This Row],[Price]]*Table_ExternalData_15[[#This Row],[BB rabat]])/100</f>
        <v>23.568000000000001</v>
      </c>
      <c r="J350" s="2">
        <f>Table_ExternalData_15[[#This Row],[BB cena]]*Table_ExternalData_15[[#Headers],[1,22]]</f>
        <v>28.752960000000002</v>
      </c>
      <c r="K350" s="2">
        <f>Table_ExternalData_15[[#This Row],[Price]]*Table_ExternalData_15[[#Headers],[1,22]]</f>
        <v>29.951000000000001</v>
      </c>
      <c r="L350" s="7">
        <f>IF(G350="White Shark",E350*0.5,IF(G350="Sbox",E350*0.5,IF(G350="Tenda",E350*0.5,E350*0.2)))/100</f>
        <v>0.04</v>
      </c>
      <c r="M350" s="2">
        <f>Table_ExternalData_15[[#This Row],[Price]]-Table_ExternalData_15[[#This Row],[Price]]*Table_ExternalData_15[[#This Row],[extra popust]]</f>
        <v>23.568000000000001</v>
      </c>
      <c r="N350" s="2">
        <f>IF(M350&lt;I350,M350,I350)</f>
        <v>23.568000000000001</v>
      </c>
      <c r="O350" s="12" t="str">
        <f>IF(N350&lt;I350,$U$1," ")</f>
        <v xml:space="preserve"> </v>
      </c>
      <c r="P350" s="12" t="str">
        <f>IFERROR((O350+30)," ")</f>
        <v xml:space="preserve"> </v>
      </c>
      <c r="Q350" s="2">
        <f ca="1">IF(O350=$U$1,N350,"0")*1.22</f>
        <v>0</v>
      </c>
    </row>
    <row r="351" spans="1:17" x14ac:dyDescent="0.25">
      <c r="A351" t="s">
        <v>15478</v>
      </c>
      <c r="B351" t="s">
        <v>15490</v>
      </c>
      <c r="C351">
        <v>17833</v>
      </c>
      <c r="D351">
        <v>11.45</v>
      </c>
      <c r="E351">
        <f>IFERROR(VLOOKUP(Table_ExternalData_15[[#This Row],[Id]],Rabati!B:C,2,0),0)</f>
        <v>25</v>
      </c>
      <c r="F351">
        <v>41</v>
      </c>
      <c r="G351" t="str">
        <f>VLOOKUP(Table_ExternalData_15[[#This Row],[Id]],'Blagovna izdelek'!A:C,3,0)</f>
        <v>Ugreen</v>
      </c>
      <c r="H351">
        <f>Table_ExternalData_15[[#This Row],[Rabat]]*0.2</f>
        <v>5</v>
      </c>
      <c r="I351" s="2">
        <f>Table_ExternalData_15[[#This Row],[Price]]-(Table_ExternalData_15[[#This Row],[Price]]*Table_ExternalData_15[[#This Row],[BB rabat]])/100</f>
        <v>10.8775</v>
      </c>
      <c r="J351" s="2">
        <f>Table_ExternalData_15[[#This Row],[BB cena]]*Table_ExternalData_15[[#Headers],[1,22]]</f>
        <v>13.270549999999998</v>
      </c>
      <c r="K351" s="2">
        <f>Table_ExternalData_15[[#This Row],[Price]]*Table_ExternalData_15[[#Headers],[1,22]]</f>
        <v>13.968999999999999</v>
      </c>
      <c r="L351" s="7">
        <f>IF(G351="White Shark",E351*0.5,IF(G351="Sbox",E351*0.5,IF(G351="Tenda",E351*0.5,E351*0.2)))/100</f>
        <v>0.05</v>
      </c>
      <c r="M351" s="2">
        <f>Table_ExternalData_15[[#This Row],[Price]]-Table_ExternalData_15[[#This Row],[Price]]*Table_ExternalData_15[[#This Row],[extra popust]]</f>
        <v>10.8775</v>
      </c>
      <c r="N351" s="2">
        <f>IF(M351&lt;I351,M351,I351)</f>
        <v>10.8775</v>
      </c>
      <c r="O351" s="12" t="str">
        <f>IF(N351&lt;I351,$U$1," ")</f>
        <v xml:space="preserve"> </v>
      </c>
      <c r="P351" s="12" t="str">
        <f>IFERROR((O351+30)," ")</f>
        <v xml:space="preserve"> </v>
      </c>
      <c r="Q351" s="2">
        <f ca="1">IF(O351=$U$1,N351,"0")*1.22</f>
        <v>0</v>
      </c>
    </row>
    <row r="352" spans="1:17" x14ac:dyDescent="0.25">
      <c r="A352" t="s">
        <v>15479</v>
      </c>
      <c r="B352" t="s">
        <v>15491</v>
      </c>
      <c r="C352">
        <v>17834</v>
      </c>
      <c r="D352">
        <v>7.35</v>
      </c>
      <c r="E352">
        <f>IFERROR(VLOOKUP(Table_ExternalData_15[[#This Row],[Id]],Rabati!B:C,2,0),0)</f>
        <v>25</v>
      </c>
      <c r="F352">
        <v>97</v>
      </c>
      <c r="G352" t="str">
        <f>VLOOKUP(Table_ExternalData_15[[#This Row],[Id]],'Blagovna izdelek'!A:C,3,0)</f>
        <v>Ugreen</v>
      </c>
      <c r="H352">
        <f>Table_ExternalData_15[[#This Row],[Rabat]]*0.2</f>
        <v>5</v>
      </c>
      <c r="I352" s="2">
        <f>Table_ExternalData_15[[#This Row],[Price]]-(Table_ExternalData_15[[#This Row],[Price]]*Table_ExternalData_15[[#This Row],[BB rabat]])/100</f>
        <v>6.9824999999999999</v>
      </c>
      <c r="J352" s="2">
        <f>Table_ExternalData_15[[#This Row],[BB cena]]*Table_ExternalData_15[[#Headers],[1,22]]</f>
        <v>8.5186499999999992</v>
      </c>
      <c r="K352" s="2">
        <f>Table_ExternalData_15[[#This Row],[Price]]*Table_ExternalData_15[[#Headers],[1,22]]</f>
        <v>8.9669999999999987</v>
      </c>
      <c r="L352" s="7">
        <f>IF(G352="White Shark",E352*0.5,IF(G352="Sbox",E352*0.5,IF(G352="Tenda",E352*0.5,E352*0.2)))/100</f>
        <v>0.05</v>
      </c>
      <c r="M352" s="2">
        <f>Table_ExternalData_15[[#This Row],[Price]]-Table_ExternalData_15[[#This Row],[Price]]*Table_ExternalData_15[[#This Row],[extra popust]]</f>
        <v>6.9824999999999999</v>
      </c>
      <c r="N352" s="2">
        <f>IF(M352&lt;I352,M352,I352)</f>
        <v>6.9824999999999999</v>
      </c>
      <c r="O352" s="12" t="str">
        <f>IF(N352&lt;I352,$U$1," ")</f>
        <v xml:space="preserve"> </v>
      </c>
      <c r="P352" s="12" t="str">
        <f>IFERROR((O352+30)," ")</f>
        <v xml:space="preserve"> </v>
      </c>
      <c r="Q352" s="2">
        <f ca="1">IF(O352=$U$1,N352,"0")*1.22</f>
        <v>0</v>
      </c>
    </row>
    <row r="353" spans="1:17" x14ac:dyDescent="0.25">
      <c r="A353" t="s">
        <v>15480</v>
      </c>
      <c r="B353" t="s">
        <v>15492</v>
      </c>
      <c r="C353">
        <v>17835</v>
      </c>
      <c r="D353">
        <v>2.7</v>
      </c>
      <c r="E353">
        <f>IFERROR(VLOOKUP(Table_ExternalData_15[[#This Row],[Id]],Rabati!B:C,2,0),0)</f>
        <v>25</v>
      </c>
      <c r="F353">
        <v>54</v>
      </c>
      <c r="G353" t="str">
        <f>VLOOKUP(Table_ExternalData_15[[#This Row],[Id]],'Blagovna izdelek'!A:C,3,0)</f>
        <v>Ugreen</v>
      </c>
      <c r="H353">
        <f>Table_ExternalData_15[[#This Row],[Rabat]]*0.2</f>
        <v>5</v>
      </c>
      <c r="I353" s="2">
        <f>Table_ExternalData_15[[#This Row],[Price]]-(Table_ExternalData_15[[#This Row],[Price]]*Table_ExternalData_15[[#This Row],[BB rabat]])/100</f>
        <v>2.5650000000000004</v>
      </c>
      <c r="J353" s="2">
        <f>Table_ExternalData_15[[#This Row],[BB cena]]*Table_ExternalData_15[[#Headers],[1,22]]</f>
        <v>3.1293000000000002</v>
      </c>
      <c r="K353" s="2">
        <f>Table_ExternalData_15[[#This Row],[Price]]*Table_ExternalData_15[[#Headers],[1,22]]</f>
        <v>3.294</v>
      </c>
      <c r="L353" s="7">
        <f>IF(G353="White Shark",E353*0.5,IF(G353="Sbox",E353*0.5,IF(G353="Tenda",E353*0.5,E353*0.2)))/100</f>
        <v>0.05</v>
      </c>
      <c r="M353" s="2">
        <f>Table_ExternalData_15[[#This Row],[Price]]-Table_ExternalData_15[[#This Row],[Price]]*Table_ExternalData_15[[#This Row],[extra popust]]</f>
        <v>2.5650000000000004</v>
      </c>
      <c r="N353" s="2">
        <f>IF(M353&lt;I353,M353,I353)</f>
        <v>2.5650000000000004</v>
      </c>
      <c r="O353" s="12" t="str">
        <f>IF(N353&lt;I353,$U$1," ")</f>
        <v xml:space="preserve"> </v>
      </c>
      <c r="P353" s="12" t="str">
        <f>IFERROR((O353+30)," ")</f>
        <v xml:space="preserve"> </v>
      </c>
      <c r="Q353" s="2">
        <f ca="1">IF(O353=$U$1,N353,"0")*1.22</f>
        <v>0</v>
      </c>
    </row>
    <row r="354" spans="1:17" x14ac:dyDescent="0.25">
      <c r="A354" t="s">
        <v>15585</v>
      </c>
      <c r="B354" t="s">
        <v>15584</v>
      </c>
      <c r="C354">
        <v>17846</v>
      </c>
      <c r="D354">
        <v>18.399999999999999</v>
      </c>
      <c r="E354">
        <f>IFERROR(VLOOKUP(Table_ExternalData_15[[#This Row],[Id]],Rabati!B:C,2,0),0)</f>
        <v>30</v>
      </c>
      <c r="F354">
        <v>4</v>
      </c>
      <c r="G354" t="str">
        <f>VLOOKUP(Table_ExternalData_15[[#This Row],[Id]],'Blagovna izdelek'!A:C,3,0)</f>
        <v>Ugreen</v>
      </c>
      <c r="H354">
        <f>Table_ExternalData_15[[#This Row],[Rabat]]*0.2</f>
        <v>6</v>
      </c>
      <c r="I354" s="2">
        <f>Table_ExternalData_15[[#This Row],[Price]]-(Table_ExternalData_15[[#This Row],[Price]]*Table_ExternalData_15[[#This Row],[BB rabat]])/100</f>
        <v>17.295999999999999</v>
      </c>
      <c r="J354" s="2">
        <f>Table_ExternalData_15[[#This Row],[BB cena]]*Table_ExternalData_15[[#Headers],[1,22]]</f>
        <v>21.101119999999998</v>
      </c>
      <c r="K354" s="2">
        <f>Table_ExternalData_15[[#This Row],[Price]]*Table_ExternalData_15[[#Headers],[1,22]]</f>
        <v>22.447999999999997</v>
      </c>
      <c r="L354" s="7">
        <f>IF(G354="White Shark",E354*0.5,IF(G354="Sbox",E354*0.5,IF(G354="Tenda",E354*0.5,E354*0.2)))/100</f>
        <v>0.06</v>
      </c>
      <c r="M354" s="2">
        <f>Table_ExternalData_15[[#This Row],[Price]]-Table_ExternalData_15[[#This Row],[Price]]*Table_ExternalData_15[[#This Row],[extra popust]]</f>
        <v>17.295999999999999</v>
      </c>
      <c r="N354" s="2">
        <f>IF(M354&lt;I354,M354,I354)</f>
        <v>17.295999999999999</v>
      </c>
      <c r="O354" s="12" t="str">
        <f>IF(N354&lt;I354,$U$1," ")</f>
        <v xml:space="preserve"> </v>
      </c>
      <c r="P354" s="12" t="str">
        <f>IFERROR((O354+30)," ")</f>
        <v xml:space="preserve"> </v>
      </c>
      <c r="Q354" s="2">
        <f ca="1">IF(O354=$U$1,N354,"0")*1.22</f>
        <v>0</v>
      </c>
    </row>
    <row r="355" spans="1:17" x14ac:dyDescent="0.25">
      <c r="A355" t="s">
        <v>41</v>
      </c>
      <c r="B355" t="s">
        <v>15191</v>
      </c>
      <c r="C355">
        <v>5602</v>
      </c>
      <c r="D355">
        <v>69.95</v>
      </c>
      <c r="E355">
        <f>IFERROR(VLOOKUP(Table_ExternalData_15[[#This Row],[Id]],Rabati!B:C,2,0),0)</f>
        <v>10</v>
      </c>
      <c r="F355">
        <v>10</v>
      </c>
      <c r="G355" t="str">
        <f>VLOOKUP(Table_ExternalData_15[[#This Row],[Id]],'Blagovna izdelek'!A:C,3,0)</f>
        <v>UBIQUITI</v>
      </c>
      <c r="H355">
        <f>Table_ExternalData_15[[#This Row],[Rabat]]*0.2</f>
        <v>2</v>
      </c>
      <c r="I355" s="2">
        <f>Table_ExternalData_15[[#This Row],[Price]]-(Table_ExternalData_15[[#This Row],[Price]]*Table_ExternalData_15[[#This Row],[BB rabat]])/100</f>
        <v>68.551000000000002</v>
      </c>
      <c r="J355" s="2">
        <f>Table_ExternalData_15[[#This Row],[BB cena]]*Table_ExternalData_15[[#Headers],[1,22]]</f>
        <v>83.632220000000004</v>
      </c>
      <c r="K355" s="2">
        <f>Table_ExternalData_15[[#This Row],[Price]]*Table_ExternalData_15[[#Headers],[1,22]]</f>
        <v>85.338999999999999</v>
      </c>
      <c r="L355" s="7">
        <f>IF(G355="White Shark",E355*0.5,IF(G355="Sbox",E355*0.5,IF(G355="Tenda",E355*0.5,E355*0.2)))/100</f>
        <v>0.02</v>
      </c>
      <c r="M355" s="2">
        <f>Table_ExternalData_15[[#This Row],[Price]]-Table_ExternalData_15[[#This Row],[Price]]*Table_ExternalData_15[[#This Row],[extra popust]]</f>
        <v>68.551000000000002</v>
      </c>
      <c r="N355" s="2">
        <f>IF(M355&lt;I355,M355,I355)</f>
        <v>68.551000000000002</v>
      </c>
      <c r="O355" s="12" t="str">
        <f>IF(N355&lt;I355,$U$1," ")</f>
        <v xml:space="preserve"> </v>
      </c>
      <c r="P355" s="12" t="str">
        <f>IFERROR((O355+30)," ")</f>
        <v xml:space="preserve"> </v>
      </c>
      <c r="Q355" s="2">
        <f ca="1">IF(O355=$U$1,N355,"0")*1.22</f>
        <v>0</v>
      </c>
    </row>
    <row r="356" spans="1:17" x14ac:dyDescent="0.25">
      <c r="A356" t="s">
        <v>49</v>
      </c>
      <c r="B356" t="s">
        <v>15192</v>
      </c>
      <c r="C356">
        <v>5611</v>
      </c>
      <c r="D356">
        <v>108.2</v>
      </c>
      <c r="E356">
        <f>IFERROR(VLOOKUP(Table_ExternalData_15[[#This Row],[Id]],Rabati!B:C,2,0),0)</f>
        <v>10</v>
      </c>
      <c r="F356">
        <v>29</v>
      </c>
      <c r="G356" t="str">
        <f>VLOOKUP(Table_ExternalData_15[[#This Row],[Id]],'Blagovna izdelek'!A:C,3,0)</f>
        <v>UBIQUITI</v>
      </c>
      <c r="H356">
        <f>Table_ExternalData_15[[#This Row],[Rabat]]*0.2</f>
        <v>2</v>
      </c>
      <c r="I356" s="2">
        <f>Table_ExternalData_15[[#This Row],[Price]]-(Table_ExternalData_15[[#This Row],[Price]]*Table_ExternalData_15[[#This Row],[BB rabat]])/100</f>
        <v>106.036</v>
      </c>
      <c r="J356" s="2">
        <f>Table_ExternalData_15[[#This Row],[BB cena]]*Table_ExternalData_15[[#Headers],[1,22]]</f>
        <v>129.36392000000001</v>
      </c>
      <c r="K356" s="2">
        <f>Table_ExternalData_15[[#This Row],[Price]]*Table_ExternalData_15[[#Headers],[1,22]]</f>
        <v>132.00399999999999</v>
      </c>
      <c r="L356" s="7">
        <f>IF(G356="White Shark",E356*0.5,IF(G356="Sbox",E356*0.5,IF(G356="Tenda",E356*0.5,E356*0.2)))/100</f>
        <v>0.02</v>
      </c>
      <c r="M356" s="2">
        <f>Table_ExternalData_15[[#This Row],[Price]]-Table_ExternalData_15[[#This Row],[Price]]*Table_ExternalData_15[[#This Row],[extra popust]]</f>
        <v>106.036</v>
      </c>
      <c r="N356" s="2">
        <f>IF(M356&lt;I356,M356,I356)</f>
        <v>106.036</v>
      </c>
      <c r="O356" s="12" t="str">
        <f>IF(N356&lt;I356,$U$1," ")</f>
        <v xml:space="preserve"> </v>
      </c>
      <c r="P356" s="12" t="str">
        <f>IFERROR((O356+30)," ")</f>
        <v xml:space="preserve"> </v>
      </c>
      <c r="Q356" s="2">
        <f ca="1">IF(O356=$U$1,N356,"0")*1.22</f>
        <v>0</v>
      </c>
    </row>
    <row r="357" spans="1:17" x14ac:dyDescent="0.25">
      <c r="A357" t="s">
        <v>50</v>
      </c>
      <c r="B357" t="s">
        <v>15193</v>
      </c>
      <c r="C357">
        <v>5613</v>
      </c>
      <c r="D357">
        <v>113.49</v>
      </c>
      <c r="E357">
        <f>IFERROR(VLOOKUP(Table_ExternalData_15[[#This Row],[Id]],Rabati!B:C,2,0),0)</f>
        <v>10</v>
      </c>
      <c r="F357">
        <v>0</v>
      </c>
      <c r="G357" t="str">
        <f>VLOOKUP(Table_ExternalData_15[[#This Row],[Id]],'Blagovna izdelek'!A:C,3,0)</f>
        <v>UBIQUITI</v>
      </c>
      <c r="H357">
        <f>Table_ExternalData_15[[#This Row],[Rabat]]*0.2</f>
        <v>2</v>
      </c>
      <c r="I357" s="2">
        <f>Table_ExternalData_15[[#This Row],[Price]]-(Table_ExternalData_15[[#This Row],[Price]]*Table_ExternalData_15[[#This Row],[BB rabat]])/100</f>
        <v>111.22019999999999</v>
      </c>
      <c r="J357" s="2">
        <f>Table_ExternalData_15[[#This Row],[BB cena]]*Table_ExternalData_15[[#Headers],[1,22]]</f>
        <v>135.68864399999998</v>
      </c>
      <c r="K357" s="2">
        <f>Table_ExternalData_15[[#This Row],[Price]]*Table_ExternalData_15[[#Headers],[1,22]]</f>
        <v>138.45779999999999</v>
      </c>
      <c r="L357" s="7">
        <f>IF(G357="White Shark",E357*0.5,IF(G357="Sbox",E357*0.5,IF(G357="Tenda",E357*0.5,E357*0.2)))/100</f>
        <v>0.02</v>
      </c>
      <c r="M357" s="2">
        <f>Table_ExternalData_15[[#This Row],[Price]]-Table_ExternalData_15[[#This Row],[Price]]*Table_ExternalData_15[[#This Row],[extra popust]]</f>
        <v>111.22019999999999</v>
      </c>
      <c r="N357" s="2">
        <f>IF(M357&lt;I357,M357,I357)</f>
        <v>111.22019999999999</v>
      </c>
      <c r="O357" s="12" t="str">
        <f>IF(N357&lt;I357,$U$1," ")</f>
        <v xml:space="preserve"> </v>
      </c>
      <c r="P357" s="12" t="str">
        <f>IFERROR((O357+30)," ")</f>
        <v xml:space="preserve"> </v>
      </c>
      <c r="Q357" s="2">
        <f ca="1">IF(O357=$U$1,N357,"0")*1.22</f>
        <v>0</v>
      </c>
    </row>
    <row r="358" spans="1:17" x14ac:dyDescent="0.25">
      <c r="A358" t="s">
        <v>51</v>
      </c>
      <c r="B358" t="s">
        <v>15194</v>
      </c>
      <c r="C358">
        <v>5614</v>
      </c>
      <c r="D358">
        <v>137</v>
      </c>
      <c r="E358">
        <f>IFERROR(VLOOKUP(Table_ExternalData_15[[#This Row],[Id]],Rabati!B:C,2,0),0)</f>
        <v>10</v>
      </c>
      <c r="F358">
        <v>0</v>
      </c>
      <c r="G358" t="str">
        <f>VLOOKUP(Table_ExternalData_15[[#This Row],[Id]],'Blagovna izdelek'!A:C,3,0)</f>
        <v>UBIQUITI</v>
      </c>
      <c r="H358">
        <f>Table_ExternalData_15[[#This Row],[Rabat]]*0.2</f>
        <v>2</v>
      </c>
      <c r="I358" s="2">
        <f>Table_ExternalData_15[[#This Row],[Price]]-(Table_ExternalData_15[[#This Row],[Price]]*Table_ExternalData_15[[#This Row],[BB rabat]])/100</f>
        <v>134.26</v>
      </c>
      <c r="J358" s="2">
        <f>Table_ExternalData_15[[#This Row],[BB cena]]*Table_ExternalData_15[[#Headers],[1,22]]</f>
        <v>163.79719999999998</v>
      </c>
      <c r="K358" s="2">
        <f>Table_ExternalData_15[[#This Row],[Price]]*Table_ExternalData_15[[#Headers],[1,22]]</f>
        <v>167.14</v>
      </c>
      <c r="L358" s="7">
        <f>IF(G358="White Shark",E358*0.5,IF(G358="Sbox",E358*0.5,IF(G358="Tenda",E358*0.5,E358*0.2)))/100</f>
        <v>0.02</v>
      </c>
      <c r="M358" s="2">
        <f>Table_ExternalData_15[[#This Row],[Price]]-Table_ExternalData_15[[#This Row],[Price]]*Table_ExternalData_15[[#This Row],[extra popust]]</f>
        <v>134.26</v>
      </c>
      <c r="N358" s="2">
        <f>IF(M358&lt;I358,M358,I358)</f>
        <v>134.26</v>
      </c>
      <c r="O358" s="12" t="str">
        <f>IF(N358&lt;I358,$U$1," ")</f>
        <v xml:space="preserve"> </v>
      </c>
      <c r="P358" s="12" t="str">
        <f>IFERROR((O358+30)," ")</f>
        <v xml:space="preserve"> </v>
      </c>
      <c r="Q358" s="2">
        <f ca="1">IF(O358=$U$1,N358,"0")*1.22</f>
        <v>0</v>
      </c>
    </row>
    <row r="359" spans="1:17" x14ac:dyDescent="0.25">
      <c r="A359" t="s">
        <v>52</v>
      </c>
      <c r="B359" t="s">
        <v>15195</v>
      </c>
      <c r="C359">
        <v>5615</v>
      </c>
      <c r="D359">
        <v>174.85</v>
      </c>
      <c r="E359">
        <f>IFERROR(VLOOKUP(Table_ExternalData_15[[#This Row],[Id]],Rabati!B:C,2,0),0)</f>
        <v>5</v>
      </c>
      <c r="F359">
        <v>0</v>
      </c>
      <c r="G359" t="str">
        <f>VLOOKUP(Table_ExternalData_15[[#This Row],[Id]],'Blagovna izdelek'!A:C,3,0)</f>
        <v>UBIQUITI</v>
      </c>
      <c r="H359">
        <f>Table_ExternalData_15[[#This Row],[Rabat]]*0.2</f>
        <v>1</v>
      </c>
      <c r="I359" s="2">
        <f>Table_ExternalData_15[[#This Row],[Price]]-(Table_ExternalData_15[[#This Row],[Price]]*Table_ExternalData_15[[#This Row],[BB rabat]])/100</f>
        <v>173.10149999999999</v>
      </c>
      <c r="J359" s="2">
        <f>Table_ExternalData_15[[#This Row],[BB cena]]*Table_ExternalData_15[[#Headers],[1,22]]</f>
        <v>211.18382999999997</v>
      </c>
      <c r="K359" s="2">
        <f>Table_ExternalData_15[[#This Row],[Price]]*Table_ExternalData_15[[#Headers],[1,22]]</f>
        <v>213.31699999999998</v>
      </c>
      <c r="L359" s="7">
        <f>IF(G359="White Shark",E359*0.5,IF(G359="Sbox",E359*0.5,IF(G359="Tenda",E359*0.5,E359*0.2)))/100</f>
        <v>0.01</v>
      </c>
      <c r="M359" s="2">
        <f>Table_ExternalData_15[[#This Row],[Price]]-Table_ExternalData_15[[#This Row],[Price]]*Table_ExternalData_15[[#This Row],[extra popust]]</f>
        <v>173.10149999999999</v>
      </c>
      <c r="N359" s="2">
        <f>IF(M359&lt;I359,M359,I359)</f>
        <v>173.10149999999999</v>
      </c>
      <c r="O359" s="12" t="str">
        <f>IF(N359&lt;I359,$U$1," ")</f>
        <v xml:space="preserve"> </v>
      </c>
      <c r="P359" s="12" t="str">
        <f>IFERROR((O359+30)," ")</f>
        <v xml:space="preserve"> </v>
      </c>
      <c r="Q359" s="2">
        <f ca="1">IF(O359=$U$1,N359,"0")*1.22</f>
        <v>0</v>
      </c>
    </row>
    <row r="360" spans="1:17" x14ac:dyDescent="0.25">
      <c r="A360" t="s">
        <v>55</v>
      </c>
      <c r="B360" t="s">
        <v>14849</v>
      </c>
      <c r="C360">
        <v>5621</v>
      </c>
      <c r="D360">
        <v>125.25</v>
      </c>
      <c r="E360">
        <f>IFERROR(VLOOKUP(Table_ExternalData_15[[#This Row],[Id]],Rabati!B:C,2,0),0)</f>
        <v>10</v>
      </c>
      <c r="F360">
        <v>0</v>
      </c>
      <c r="G360" t="str">
        <f>VLOOKUP(Table_ExternalData_15[[#This Row],[Id]],'Blagovna izdelek'!A:C,3,0)</f>
        <v>UBIQUITI</v>
      </c>
      <c r="H360">
        <f>Table_ExternalData_15[[#This Row],[Rabat]]*0.2</f>
        <v>2</v>
      </c>
      <c r="I360" s="2">
        <f>Table_ExternalData_15[[#This Row],[Price]]-(Table_ExternalData_15[[#This Row],[Price]]*Table_ExternalData_15[[#This Row],[BB rabat]])/100</f>
        <v>122.745</v>
      </c>
      <c r="J360" s="2">
        <f>Table_ExternalData_15[[#This Row],[BB cena]]*Table_ExternalData_15[[#Headers],[1,22]]</f>
        <v>149.74889999999999</v>
      </c>
      <c r="K360" s="2">
        <f>Table_ExternalData_15[[#This Row],[Price]]*Table_ExternalData_15[[#Headers],[1,22]]</f>
        <v>152.80500000000001</v>
      </c>
      <c r="L360" s="7">
        <f>IF(G360="White Shark",E360*0.5,IF(G360="Sbox",E360*0.5,IF(G360="Tenda",E360*0.5,E360*0.2)))/100</f>
        <v>0.02</v>
      </c>
      <c r="M360" s="2">
        <f>Table_ExternalData_15[[#This Row],[Price]]-Table_ExternalData_15[[#This Row],[Price]]*Table_ExternalData_15[[#This Row],[extra popust]]</f>
        <v>122.745</v>
      </c>
      <c r="N360" s="2">
        <f>IF(M360&lt;I360,M360,I360)</f>
        <v>122.745</v>
      </c>
      <c r="O360" s="12" t="str">
        <f>IF(N360&lt;I360,$U$1," ")</f>
        <v xml:space="preserve"> </v>
      </c>
      <c r="P360" s="12" t="str">
        <f>IFERROR((O360+30)," ")</f>
        <v xml:space="preserve"> </v>
      </c>
      <c r="Q360" s="2">
        <f ca="1">IF(O360=$U$1,N360,"0")*1.22</f>
        <v>0</v>
      </c>
    </row>
    <row r="361" spans="1:17" x14ac:dyDescent="0.25">
      <c r="A361" t="s">
        <v>58</v>
      </c>
      <c r="B361" t="s">
        <v>15196</v>
      </c>
      <c r="C361">
        <v>5626</v>
      </c>
      <c r="D361">
        <v>49.7</v>
      </c>
      <c r="E361">
        <f>IFERROR(VLOOKUP(Table_ExternalData_15[[#This Row],[Id]],Rabati!B:C,2,0),0)</f>
        <v>10</v>
      </c>
      <c r="F361">
        <v>0</v>
      </c>
      <c r="G361" t="str">
        <f>VLOOKUP(Table_ExternalData_15[[#This Row],[Id]],'Blagovna izdelek'!A:C,3,0)</f>
        <v>UBIQUITI</v>
      </c>
      <c r="H361">
        <f>Table_ExternalData_15[[#This Row],[Rabat]]*0.2</f>
        <v>2</v>
      </c>
      <c r="I361" s="2">
        <f>Table_ExternalData_15[[#This Row],[Price]]-(Table_ExternalData_15[[#This Row],[Price]]*Table_ExternalData_15[[#This Row],[BB rabat]])/100</f>
        <v>48.706000000000003</v>
      </c>
      <c r="J361" s="2">
        <f>Table_ExternalData_15[[#This Row],[BB cena]]*Table_ExternalData_15[[#Headers],[1,22]]</f>
        <v>59.421320000000001</v>
      </c>
      <c r="K361" s="2">
        <f>Table_ExternalData_15[[#This Row],[Price]]*Table_ExternalData_15[[#Headers],[1,22]]</f>
        <v>60.634</v>
      </c>
      <c r="L361" s="7">
        <f>IF(G361="White Shark",E361*0.5,IF(G361="Sbox",E361*0.5,IF(G361="Tenda",E361*0.5,E361*0.2)))/100</f>
        <v>0.02</v>
      </c>
      <c r="M361" s="2">
        <f>Table_ExternalData_15[[#This Row],[Price]]-Table_ExternalData_15[[#This Row],[Price]]*Table_ExternalData_15[[#This Row],[extra popust]]</f>
        <v>48.706000000000003</v>
      </c>
      <c r="N361" s="2">
        <f>IF(M361&lt;I361,M361,I361)</f>
        <v>48.706000000000003</v>
      </c>
      <c r="O361" s="12" t="str">
        <f>IF(N361&lt;I361,$U$1," ")</f>
        <v xml:space="preserve"> </v>
      </c>
      <c r="P361" s="12" t="str">
        <f>IFERROR((O361+30)," ")</f>
        <v xml:space="preserve"> </v>
      </c>
      <c r="Q361" s="2">
        <f ca="1">IF(O361=$U$1,N361,"0")*1.22</f>
        <v>0</v>
      </c>
    </row>
    <row r="362" spans="1:17" x14ac:dyDescent="0.25">
      <c r="A362" t="s">
        <v>915</v>
      </c>
      <c r="B362" t="s">
        <v>12125</v>
      </c>
      <c r="C362">
        <v>7156</v>
      </c>
      <c r="D362">
        <v>138.25</v>
      </c>
      <c r="E362">
        <f>IFERROR(VLOOKUP(Table_ExternalData_15[[#This Row],[Id]],Rabati!B:C,2,0),0)</f>
        <v>5</v>
      </c>
      <c r="F362">
        <v>8</v>
      </c>
      <c r="G362" t="str">
        <f>VLOOKUP(Table_ExternalData_15[[#This Row],[Id]],'Blagovna izdelek'!A:C,3,0)</f>
        <v>UBIQUITI</v>
      </c>
      <c r="H362">
        <f>Table_ExternalData_15[[#This Row],[Rabat]]*0.2</f>
        <v>1</v>
      </c>
      <c r="I362" s="2">
        <f>Table_ExternalData_15[[#This Row],[Price]]-(Table_ExternalData_15[[#This Row],[Price]]*Table_ExternalData_15[[#This Row],[BB rabat]])/100</f>
        <v>136.86750000000001</v>
      </c>
      <c r="J362" s="2">
        <f>Table_ExternalData_15[[#This Row],[BB cena]]*Table_ExternalData_15[[#Headers],[1,22]]</f>
        <v>166.97835000000001</v>
      </c>
      <c r="K362" s="2">
        <f>Table_ExternalData_15[[#This Row],[Price]]*Table_ExternalData_15[[#Headers],[1,22]]</f>
        <v>168.66499999999999</v>
      </c>
      <c r="L362" s="7">
        <f>IF(G362="White Shark",E362*0.5,IF(G362="Sbox",E362*0.5,IF(G362="Tenda",E362*0.5,E362*0.2)))/100</f>
        <v>0.01</v>
      </c>
      <c r="M362" s="2">
        <f>Table_ExternalData_15[[#This Row],[Price]]-Table_ExternalData_15[[#This Row],[Price]]*Table_ExternalData_15[[#This Row],[extra popust]]</f>
        <v>136.86750000000001</v>
      </c>
      <c r="N362" s="2">
        <f>IF(M362&lt;I362,M362,I362)</f>
        <v>136.86750000000001</v>
      </c>
      <c r="O362" s="12" t="str">
        <f>IF(N362&lt;I362,$U$1," ")</f>
        <v xml:space="preserve"> </v>
      </c>
      <c r="P362" s="12" t="str">
        <f>IFERROR((O362+30)," ")</f>
        <v xml:space="preserve"> </v>
      </c>
      <c r="Q362" s="2">
        <f ca="1">IF(O362=$U$1,N362,"0")*1.22</f>
        <v>0</v>
      </c>
    </row>
    <row r="363" spans="1:17" x14ac:dyDescent="0.25">
      <c r="A363" t="s">
        <v>1455</v>
      </c>
      <c r="B363" t="s">
        <v>1454</v>
      </c>
      <c r="C363">
        <v>7710</v>
      </c>
      <c r="D363">
        <v>8.35</v>
      </c>
      <c r="E363">
        <f>IFERROR(VLOOKUP(Table_ExternalData_15[[#This Row],[Id]],Rabati!B:C,2,0),0)</f>
        <v>10</v>
      </c>
      <c r="F363">
        <v>15</v>
      </c>
      <c r="G363" t="str">
        <f>VLOOKUP(Table_ExternalData_15[[#This Row],[Id]],'Blagovna izdelek'!A:C,3,0)</f>
        <v>UBIQUITI</v>
      </c>
      <c r="H363">
        <f>Table_ExternalData_15[[#This Row],[Rabat]]*0.2</f>
        <v>2</v>
      </c>
      <c r="I363" s="2">
        <f>Table_ExternalData_15[[#This Row],[Price]]-(Table_ExternalData_15[[#This Row],[Price]]*Table_ExternalData_15[[#This Row],[BB rabat]])/100</f>
        <v>8.1829999999999998</v>
      </c>
      <c r="J363" s="2">
        <f>Table_ExternalData_15[[#This Row],[BB cena]]*Table_ExternalData_15[[#Headers],[1,22]]</f>
        <v>9.9832599999999996</v>
      </c>
      <c r="K363" s="2">
        <f>Table_ExternalData_15[[#This Row],[Price]]*Table_ExternalData_15[[#Headers],[1,22]]</f>
        <v>10.186999999999999</v>
      </c>
      <c r="L363" s="7">
        <f>IF(G363="White Shark",E363*0.5,IF(G363="Sbox",E363*0.5,IF(G363="Tenda",E363*0.5,E363*0.2)))/100</f>
        <v>0.02</v>
      </c>
      <c r="M363" s="2">
        <f>Table_ExternalData_15[[#This Row],[Price]]-Table_ExternalData_15[[#This Row],[Price]]*Table_ExternalData_15[[#This Row],[extra popust]]</f>
        <v>8.1829999999999998</v>
      </c>
      <c r="N363" s="2">
        <f>IF(M363&lt;I363,M363,I363)</f>
        <v>8.1829999999999998</v>
      </c>
      <c r="O363" s="12" t="str">
        <f>IF(N363&lt;I363,$U$1," ")</f>
        <v xml:space="preserve"> </v>
      </c>
      <c r="P363" s="12" t="str">
        <f>IFERROR((O363+30)," ")</f>
        <v xml:space="preserve"> </v>
      </c>
      <c r="Q363" s="2">
        <f ca="1">IF(O363=$U$1,N363,"0")*1.22</f>
        <v>0</v>
      </c>
    </row>
    <row r="364" spans="1:17" x14ac:dyDescent="0.25">
      <c r="A364" t="s">
        <v>1827</v>
      </c>
      <c r="B364" t="s">
        <v>15044</v>
      </c>
      <c r="C364">
        <v>8074</v>
      </c>
      <c r="D364">
        <v>14.3</v>
      </c>
      <c r="E364">
        <f>IFERROR(VLOOKUP(Table_ExternalData_15[[#This Row],[Id]],Rabati!B:C,2,0),0)</f>
        <v>10</v>
      </c>
      <c r="F364">
        <v>8</v>
      </c>
      <c r="G364" t="str">
        <f>VLOOKUP(Table_ExternalData_15[[#This Row],[Id]],'Blagovna izdelek'!A:C,3,0)</f>
        <v>UBIQUITI</v>
      </c>
      <c r="H364">
        <f>Table_ExternalData_15[[#This Row],[Rabat]]*0.2</f>
        <v>2</v>
      </c>
      <c r="I364" s="2">
        <f>Table_ExternalData_15[[#This Row],[Price]]-(Table_ExternalData_15[[#This Row],[Price]]*Table_ExternalData_15[[#This Row],[BB rabat]])/100</f>
        <v>14.014000000000001</v>
      </c>
      <c r="J364" s="2">
        <f>Table_ExternalData_15[[#This Row],[BB cena]]*Table_ExternalData_15[[#Headers],[1,22]]</f>
        <v>17.097080000000002</v>
      </c>
      <c r="K364" s="2">
        <f>Table_ExternalData_15[[#This Row],[Price]]*Table_ExternalData_15[[#Headers],[1,22]]</f>
        <v>17.446000000000002</v>
      </c>
      <c r="L364" s="7">
        <f>IF(G364="White Shark",E364*0.5,IF(G364="Sbox",E364*0.5,IF(G364="Tenda",E364*0.5,E364*0.2)))/100</f>
        <v>0.02</v>
      </c>
      <c r="M364" s="2">
        <f>Table_ExternalData_15[[#This Row],[Price]]-Table_ExternalData_15[[#This Row],[Price]]*Table_ExternalData_15[[#This Row],[extra popust]]</f>
        <v>14.014000000000001</v>
      </c>
      <c r="N364" s="2">
        <f>IF(M364&lt;I364,M364,I364)</f>
        <v>14.014000000000001</v>
      </c>
      <c r="O364" s="12" t="str">
        <f>IF(N364&lt;I364,$U$1," ")</f>
        <v xml:space="preserve"> </v>
      </c>
      <c r="P364" s="12" t="str">
        <f>IFERROR((O364+30)," ")</f>
        <v xml:space="preserve"> </v>
      </c>
      <c r="Q364" s="2">
        <f ca="1">IF(O364=$U$1,N364,"0")*1.22</f>
        <v>0</v>
      </c>
    </row>
    <row r="365" spans="1:17" x14ac:dyDescent="0.25">
      <c r="A365" t="s">
        <v>1828</v>
      </c>
      <c r="B365" t="s">
        <v>15395</v>
      </c>
      <c r="C365">
        <v>8075</v>
      </c>
      <c r="D365">
        <v>16.850000000000001</v>
      </c>
      <c r="E365">
        <f>IFERROR(VLOOKUP(Table_ExternalData_15[[#This Row],[Id]],Rabati!B:C,2,0),0)</f>
        <v>10</v>
      </c>
      <c r="F365">
        <v>25</v>
      </c>
      <c r="G365" t="str">
        <f>VLOOKUP(Table_ExternalData_15[[#This Row],[Id]],'Blagovna izdelek'!A:C,3,0)</f>
        <v>UBIQUITI</v>
      </c>
      <c r="H365">
        <f>Table_ExternalData_15[[#This Row],[Rabat]]*0.2</f>
        <v>2</v>
      </c>
      <c r="I365" s="2">
        <f>Table_ExternalData_15[[#This Row],[Price]]-(Table_ExternalData_15[[#This Row],[Price]]*Table_ExternalData_15[[#This Row],[BB rabat]])/100</f>
        <v>16.513000000000002</v>
      </c>
      <c r="J365" s="2">
        <f>Table_ExternalData_15[[#This Row],[BB cena]]*Table_ExternalData_15[[#Headers],[1,22]]</f>
        <v>20.145860000000003</v>
      </c>
      <c r="K365" s="2">
        <f>Table_ExternalData_15[[#This Row],[Price]]*Table_ExternalData_15[[#Headers],[1,22]]</f>
        <v>20.557000000000002</v>
      </c>
      <c r="L365" s="7">
        <f>IF(G365="White Shark",E365*0.5,IF(G365="Sbox",E365*0.5,IF(G365="Tenda",E365*0.5,E365*0.2)))/100</f>
        <v>0.02</v>
      </c>
      <c r="M365" s="2">
        <f>Table_ExternalData_15[[#This Row],[Price]]-Table_ExternalData_15[[#This Row],[Price]]*Table_ExternalData_15[[#This Row],[extra popust]]</f>
        <v>16.513000000000002</v>
      </c>
      <c r="N365" s="2">
        <f>IF(M365&lt;I365,M365,I365)</f>
        <v>16.513000000000002</v>
      </c>
      <c r="O365" s="12" t="str">
        <f>IF(N365&lt;I365,$U$1," ")</f>
        <v xml:space="preserve"> </v>
      </c>
      <c r="P365" s="12" t="str">
        <f>IFERROR((O365+30)," ")</f>
        <v xml:space="preserve"> </v>
      </c>
      <c r="Q365" s="2">
        <f ca="1">IF(O365=$U$1,N365,"0")*1.22</f>
        <v>0</v>
      </c>
    </row>
    <row r="366" spans="1:17" x14ac:dyDescent="0.25">
      <c r="A366" t="s">
        <v>1832</v>
      </c>
      <c r="B366" t="s">
        <v>14665</v>
      </c>
      <c r="C366">
        <v>8079</v>
      </c>
      <c r="D366">
        <v>7.95</v>
      </c>
      <c r="E366">
        <f>IFERROR(VLOOKUP(Table_ExternalData_15[[#This Row],[Id]],Rabati!B:C,2,0),0)</f>
        <v>10</v>
      </c>
      <c r="F366">
        <v>16</v>
      </c>
      <c r="G366" t="str">
        <f>VLOOKUP(Table_ExternalData_15[[#This Row],[Id]],'Blagovna izdelek'!A:C,3,0)</f>
        <v>UBIQUITI</v>
      </c>
      <c r="H366">
        <f>Table_ExternalData_15[[#This Row],[Rabat]]*0.2</f>
        <v>2</v>
      </c>
      <c r="I366" s="2">
        <f>Table_ExternalData_15[[#This Row],[Price]]-(Table_ExternalData_15[[#This Row],[Price]]*Table_ExternalData_15[[#This Row],[BB rabat]])/100</f>
        <v>7.7910000000000004</v>
      </c>
      <c r="J366" s="2">
        <f>Table_ExternalData_15[[#This Row],[BB cena]]*Table_ExternalData_15[[#Headers],[1,22]]</f>
        <v>9.50502</v>
      </c>
      <c r="K366" s="2">
        <f>Table_ExternalData_15[[#This Row],[Price]]*Table_ExternalData_15[[#Headers],[1,22]]</f>
        <v>9.6989999999999998</v>
      </c>
      <c r="L366" s="7">
        <f>IF(G366="White Shark",E366*0.5,IF(G366="Sbox",E366*0.5,IF(G366="Tenda",E366*0.5,E366*0.2)))/100</f>
        <v>0.02</v>
      </c>
      <c r="M366" s="2">
        <f>Table_ExternalData_15[[#This Row],[Price]]-Table_ExternalData_15[[#This Row],[Price]]*Table_ExternalData_15[[#This Row],[extra popust]]</f>
        <v>7.7910000000000004</v>
      </c>
      <c r="N366" s="2">
        <f>IF(M366&lt;I366,M366,I366)</f>
        <v>7.7910000000000004</v>
      </c>
      <c r="O366" s="12" t="str">
        <f>IF(N366&lt;I366,$U$1," ")</f>
        <v xml:space="preserve"> </v>
      </c>
      <c r="P366" s="12" t="str">
        <f>IFERROR((O366+30)," ")</f>
        <v xml:space="preserve"> </v>
      </c>
      <c r="Q366" s="2">
        <f ca="1">IF(O366=$U$1,N366,"0")*1.22</f>
        <v>0</v>
      </c>
    </row>
    <row r="367" spans="1:17" x14ac:dyDescent="0.25">
      <c r="A367" t="s">
        <v>2525</v>
      </c>
      <c r="B367" t="s">
        <v>2524</v>
      </c>
      <c r="C367">
        <v>8639</v>
      </c>
      <c r="D367">
        <v>7.6</v>
      </c>
      <c r="E367">
        <f>IFERROR(VLOOKUP(Table_ExternalData_15[[#This Row],[Id]],Rabati!B:C,2,0),0)</f>
        <v>10</v>
      </c>
      <c r="F367">
        <v>0</v>
      </c>
      <c r="G367" t="str">
        <f>VLOOKUP(Table_ExternalData_15[[#This Row],[Id]],'Blagovna izdelek'!A:C,3,0)</f>
        <v>UBIQUITI</v>
      </c>
      <c r="H367">
        <f>Table_ExternalData_15[[#This Row],[Rabat]]*0.2</f>
        <v>2</v>
      </c>
      <c r="I367" s="2">
        <f>Table_ExternalData_15[[#This Row],[Price]]-(Table_ExternalData_15[[#This Row],[Price]]*Table_ExternalData_15[[#This Row],[BB rabat]])/100</f>
        <v>7.4479999999999995</v>
      </c>
      <c r="J367" s="2">
        <f>Table_ExternalData_15[[#This Row],[BB cena]]*Table_ExternalData_15[[#Headers],[1,22]]</f>
        <v>9.0865599999999986</v>
      </c>
      <c r="K367" s="2">
        <f>Table_ExternalData_15[[#This Row],[Price]]*Table_ExternalData_15[[#Headers],[1,22]]</f>
        <v>9.2720000000000002</v>
      </c>
      <c r="L367" s="7">
        <f>IF(G367="White Shark",E367*0.5,IF(G367="Sbox",E367*0.5,IF(G367="Tenda",E367*0.5,E367*0.2)))/100</f>
        <v>0.02</v>
      </c>
      <c r="M367" s="2">
        <f>Table_ExternalData_15[[#This Row],[Price]]-Table_ExternalData_15[[#This Row],[Price]]*Table_ExternalData_15[[#This Row],[extra popust]]</f>
        <v>7.4479999999999995</v>
      </c>
      <c r="N367" s="2">
        <f>IF(M367&lt;I367,M367,I367)</f>
        <v>7.4479999999999995</v>
      </c>
      <c r="O367" s="12" t="str">
        <f>IF(N367&lt;I367,$U$1," ")</f>
        <v xml:space="preserve"> </v>
      </c>
      <c r="P367" s="12" t="str">
        <f>IFERROR((O367+30)," ")</f>
        <v xml:space="preserve"> </v>
      </c>
      <c r="Q367" s="2">
        <f ca="1">IF(O367=$U$1,N367,"0")*1.22</f>
        <v>0</v>
      </c>
    </row>
    <row r="368" spans="1:17" x14ac:dyDescent="0.25">
      <c r="A368" t="s">
        <v>2527</v>
      </c>
      <c r="B368" t="s">
        <v>2526</v>
      </c>
      <c r="C368">
        <v>8640</v>
      </c>
      <c r="D368">
        <v>55.95</v>
      </c>
      <c r="E368">
        <f>IFERROR(VLOOKUP(Table_ExternalData_15[[#This Row],[Id]],Rabati!B:C,2,0),0)</f>
        <v>10</v>
      </c>
      <c r="F368">
        <v>0</v>
      </c>
      <c r="G368" t="str">
        <f>VLOOKUP(Table_ExternalData_15[[#This Row],[Id]],'Blagovna izdelek'!A:C,3,0)</f>
        <v>UBIQUITI</v>
      </c>
      <c r="H368">
        <f>Table_ExternalData_15[[#This Row],[Rabat]]*0.2</f>
        <v>2</v>
      </c>
      <c r="I368" s="2">
        <f>Table_ExternalData_15[[#This Row],[Price]]-(Table_ExternalData_15[[#This Row],[Price]]*Table_ExternalData_15[[#This Row],[BB rabat]])/100</f>
        <v>54.831000000000003</v>
      </c>
      <c r="J368" s="2">
        <f>Table_ExternalData_15[[#This Row],[BB cena]]*Table_ExternalData_15[[#Headers],[1,22]]</f>
        <v>66.893820000000005</v>
      </c>
      <c r="K368" s="2">
        <f>Table_ExternalData_15[[#This Row],[Price]]*Table_ExternalData_15[[#Headers],[1,22]]</f>
        <v>68.259</v>
      </c>
      <c r="L368" s="7">
        <f>IF(G368="White Shark",E368*0.5,IF(G368="Sbox",E368*0.5,IF(G368="Tenda",E368*0.5,E368*0.2)))/100</f>
        <v>0.02</v>
      </c>
      <c r="M368" s="2">
        <f>Table_ExternalData_15[[#This Row],[Price]]-Table_ExternalData_15[[#This Row],[Price]]*Table_ExternalData_15[[#This Row],[extra popust]]</f>
        <v>54.831000000000003</v>
      </c>
      <c r="N368" s="2">
        <f>IF(M368&lt;I368,M368,I368)</f>
        <v>54.831000000000003</v>
      </c>
      <c r="O368" s="12" t="str">
        <f>IF(N368&lt;I368,$U$1," ")</f>
        <v xml:space="preserve"> </v>
      </c>
      <c r="P368" s="12" t="str">
        <f>IFERROR((O368+30)," ")</f>
        <v xml:space="preserve"> </v>
      </c>
      <c r="Q368" s="2">
        <f ca="1">IF(O368=$U$1,N368,"0")*1.22</f>
        <v>0</v>
      </c>
    </row>
    <row r="369" spans="1:17" x14ac:dyDescent="0.25">
      <c r="A369" t="s">
        <v>2896</v>
      </c>
      <c r="B369" t="s">
        <v>2895</v>
      </c>
      <c r="C369">
        <v>8918</v>
      </c>
      <c r="D369">
        <v>19.600000000000001</v>
      </c>
      <c r="E369">
        <f>IFERROR(VLOOKUP(Table_ExternalData_15[[#This Row],[Id]],Rabati!B:C,2,0),0)</f>
        <v>10</v>
      </c>
      <c r="F369">
        <v>1</v>
      </c>
      <c r="G369" t="str">
        <f>VLOOKUP(Table_ExternalData_15[[#This Row],[Id]],'Blagovna izdelek'!A:C,3,0)</f>
        <v>UBIQUITI</v>
      </c>
      <c r="H369">
        <f>Table_ExternalData_15[[#This Row],[Rabat]]*0.2</f>
        <v>2</v>
      </c>
      <c r="I369" s="2">
        <f>Table_ExternalData_15[[#This Row],[Price]]-(Table_ExternalData_15[[#This Row],[Price]]*Table_ExternalData_15[[#This Row],[BB rabat]])/100</f>
        <v>19.208000000000002</v>
      </c>
      <c r="J369" s="2">
        <f>Table_ExternalData_15[[#This Row],[BB cena]]*Table_ExternalData_15[[#Headers],[1,22]]</f>
        <v>23.433760000000003</v>
      </c>
      <c r="K369" s="2">
        <f>Table_ExternalData_15[[#This Row],[Price]]*Table_ExternalData_15[[#Headers],[1,22]]</f>
        <v>23.912000000000003</v>
      </c>
      <c r="L369" s="7">
        <f>IF(G369="White Shark",E369*0.5,IF(G369="Sbox",E369*0.5,IF(G369="Tenda",E369*0.5,E369*0.2)))/100</f>
        <v>0.02</v>
      </c>
      <c r="M369" s="2">
        <f>Table_ExternalData_15[[#This Row],[Price]]-Table_ExternalData_15[[#This Row],[Price]]*Table_ExternalData_15[[#This Row],[extra popust]]</f>
        <v>19.208000000000002</v>
      </c>
      <c r="N369" s="2">
        <f>IF(M369&lt;I369,M369,I369)</f>
        <v>19.208000000000002</v>
      </c>
      <c r="O369" s="12" t="str">
        <f>IF(N369&lt;I369,$U$1," ")</f>
        <v xml:space="preserve"> </v>
      </c>
      <c r="P369" s="12" t="str">
        <f>IFERROR((O369+30)," ")</f>
        <v xml:space="preserve"> </v>
      </c>
      <c r="Q369" s="2">
        <f ca="1">IF(O369=$U$1,N369,"0")*1.22</f>
        <v>0</v>
      </c>
    </row>
    <row r="370" spans="1:17" x14ac:dyDescent="0.25">
      <c r="A370" t="s">
        <v>2902</v>
      </c>
      <c r="B370" t="s">
        <v>2901</v>
      </c>
      <c r="C370">
        <v>8922</v>
      </c>
      <c r="D370">
        <v>28.95</v>
      </c>
      <c r="E370">
        <f>IFERROR(VLOOKUP(Table_ExternalData_15[[#This Row],[Id]],Rabati!B:C,2,0),0)</f>
        <v>10</v>
      </c>
      <c r="F370">
        <v>29</v>
      </c>
      <c r="G370" t="str">
        <f>VLOOKUP(Table_ExternalData_15[[#This Row],[Id]],'Blagovna izdelek'!A:C,3,0)</f>
        <v>UBIQUITI</v>
      </c>
      <c r="H370">
        <f>Table_ExternalData_15[[#This Row],[Rabat]]*0.2</f>
        <v>2</v>
      </c>
      <c r="I370" s="2">
        <f>Table_ExternalData_15[[#This Row],[Price]]-(Table_ExternalData_15[[#This Row],[Price]]*Table_ExternalData_15[[#This Row],[BB rabat]])/100</f>
        <v>28.370999999999999</v>
      </c>
      <c r="J370" s="2">
        <f>Table_ExternalData_15[[#This Row],[BB cena]]*Table_ExternalData_15[[#Headers],[1,22]]</f>
        <v>34.61262</v>
      </c>
      <c r="K370" s="2">
        <f>Table_ExternalData_15[[#This Row],[Price]]*Table_ExternalData_15[[#Headers],[1,22]]</f>
        <v>35.318999999999996</v>
      </c>
      <c r="L370" s="7">
        <f>IF(G370="White Shark",E370*0.5,IF(G370="Sbox",E370*0.5,IF(G370="Tenda",E370*0.5,E370*0.2)))/100</f>
        <v>0.02</v>
      </c>
      <c r="M370" s="2">
        <f>Table_ExternalData_15[[#This Row],[Price]]-Table_ExternalData_15[[#This Row],[Price]]*Table_ExternalData_15[[#This Row],[extra popust]]</f>
        <v>28.370999999999999</v>
      </c>
      <c r="N370" s="2">
        <f>IF(M370&lt;I370,M370,I370)</f>
        <v>28.370999999999999</v>
      </c>
      <c r="O370" s="12" t="str">
        <f>IF(N370&lt;I370,$U$1," ")</f>
        <v xml:space="preserve"> </v>
      </c>
      <c r="P370" s="12" t="str">
        <f>IFERROR((O370+30)," ")</f>
        <v xml:space="preserve"> </v>
      </c>
      <c r="Q370" s="2">
        <f ca="1">IF(O370=$U$1,N370,"0")*1.22</f>
        <v>0</v>
      </c>
    </row>
    <row r="371" spans="1:17" x14ac:dyDescent="0.25">
      <c r="A371" t="s">
        <v>3090</v>
      </c>
      <c r="B371" t="s">
        <v>15045</v>
      </c>
      <c r="C371">
        <v>9141</v>
      </c>
      <c r="D371">
        <v>342.55</v>
      </c>
      <c r="E371">
        <f>IFERROR(VLOOKUP(Table_ExternalData_15[[#This Row],[Id]],Rabati!B:C,2,0),0)</f>
        <v>5</v>
      </c>
      <c r="F371">
        <v>0</v>
      </c>
      <c r="G371" t="str">
        <f>VLOOKUP(Table_ExternalData_15[[#This Row],[Id]],'Blagovna izdelek'!A:C,3,0)</f>
        <v>UBIQUITI</v>
      </c>
      <c r="H371">
        <f>Table_ExternalData_15[[#This Row],[Rabat]]*0.2</f>
        <v>1</v>
      </c>
      <c r="I371" s="2">
        <f>Table_ExternalData_15[[#This Row],[Price]]-(Table_ExternalData_15[[#This Row],[Price]]*Table_ExternalData_15[[#This Row],[BB rabat]])/100</f>
        <v>339.12450000000001</v>
      </c>
      <c r="J371" s="2">
        <f>Table_ExternalData_15[[#This Row],[BB cena]]*Table_ExternalData_15[[#Headers],[1,22]]</f>
        <v>413.73189000000002</v>
      </c>
      <c r="K371" s="2">
        <f>Table_ExternalData_15[[#This Row],[Price]]*Table_ExternalData_15[[#Headers],[1,22]]</f>
        <v>417.911</v>
      </c>
      <c r="L371" s="7">
        <f>IF(G371="White Shark",E371*0.5,IF(G371="Sbox",E371*0.5,IF(G371="Tenda",E371*0.5,E371*0.2)))/100</f>
        <v>0.01</v>
      </c>
      <c r="M371" s="2">
        <f>Table_ExternalData_15[[#This Row],[Price]]-Table_ExternalData_15[[#This Row],[Price]]*Table_ExternalData_15[[#This Row],[extra popust]]</f>
        <v>339.12450000000001</v>
      </c>
      <c r="N371" s="2">
        <f>IF(M371&lt;I371,M371,I371)</f>
        <v>339.12450000000001</v>
      </c>
      <c r="O371" s="12" t="str">
        <f>IF(N371&lt;I371,$U$1," ")</f>
        <v xml:space="preserve"> </v>
      </c>
      <c r="P371" s="12" t="str">
        <f>IFERROR((O371+30)," ")</f>
        <v xml:space="preserve"> </v>
      </c>
      <c r="Q371" s="2">
        <f ca="1">IF(O371=$U$1,N371,"0")*1.22</f>
        <v>0</v>
      </c>
    </row>
    <row r="372" spans="1:17" x14ac:dyDescent="0.25">
      <c r="A372" t="s">
        <v>3106</v>
      </c>
      <c r="B372" t="s">
        <v>15046</v>
      </c>
      <c r="C372">
        <v>9156</v>
      </c>
      <c r="D372">
        <v>115.35</v>
      </c>
      <c r="E372">
        <f>IFERROR(VLOOKUP(Table_ExternalData_15[[#This Row],[Id]],Rabati!B:C,2,0),0)</f>
        <v>5</v>
      </c>
      <c r="F372">
        <v>0</v>
      </c>
      <c r="G372" t="str">
        <f>VLOOKUP(Table_ExternalData_15[[#This Row],[Id]],'Blagovna izdelek'!A:C,3,0)</f>
        <v>UBIQUITI</v>
      </c>
      <c r="H372">
        <f>Table_ExternalData_15[[#This Row],[Rabat]]*0.2</f>
        <v>1</v>
      </c>
      <c r="I372" s="2">
        <f>Table_ExternalData_15[[#This Row],[Price]]-(Table_ExternalData_15[[#This Row],[Price]]*Table_ExternalData_15[[#This Row],[BB rabat]])/100</f>
        <v>114.1965</v>
      </c>
      <c r="J372" s="2">
        <f>Table_ExternalData_15[[#This Row],[BB cena]]*Table_ExternalData_15[[#Headers],[1,22]]</f>
        <v>139.31972999999999</v>
      </c>
      <c r="K372" s="2">
        <f>Table_ExternalData_15[[#This Row],[Price]]*Table_ExternalData_15[[#Headers],[1,22]]</f>
        <v>140.727</v>
      </c>
      <c r="L372" s="7">
        <f>IF(G372="White Shark",E372*0.5,IF(G372="Sbox",E372*0.5,IF(G372="Tenda",E372*0.5,E372*0.2)))/100</f>
        <v>0.01</v>
      </c>
      <c r="M372" s="2">
        <f>Table_ExternalData_15[[#This Row],[Price]]-Table_ExternalData_15[[#This Row],[Price]]*Table_ExternalData_15[[#This Row],[extra popust]]</f>
        <v>114.1965</v>
      </c>
      <c r="N372" s="2">
        <f>IF(M372&lt;I372,M372,I372)</f>
        <v>114.1965</v>
      </c>
      <c r="O372" s="12" t="str">
        <f>IF(N372&lt;I372,$U$1," ")</f>
        <v xml:space="preserve"> </v>
      </c>
      <c r="P372" s="12" t="str">
        <f>IFERROR((O372+30)," ")</f>
        <v xml:space="preserve"> </v>
      </c>
      <c r="Q372" s="2">
        <f ca="1">IF(O372=$U$1,N372,"0")*1.22</f>
        <v>0</v>
      </c>
    </row>
    <row r="373" spans="1:17" x14ac:dyDescent="0.25">
      <c r="A373" t="s">
        <v>3108</v>
      </c>
      <c r="B373" t="s">
        <v>3107</v>
      </c>
      <c r="C373">
        <v>9157</v>
      </c>
      <c r="D373">
        <v>208.05</v>
      </c>
      <c r="E373">
        <f>IFERROR(VLOOKUP(Table_ExternalData_15[[#This Row],[Id]],Rabati!B:C,2,0),0)</f>
        <v>10</v>
      </c>
      <c r="F373">
        <v>0</v>
      </c>
      <c r="G373" t="str">
        <f>VLOOKUP(Table_ExternalData_15[[#This Row],[Id]],'Blagovna izdelek'!A:C,3,0)</f>
        <v>UBIQUITI</v>
      </c>
      <c r="H373">
        <f>Table_ExternalData_15[[#This Row],[Rabat]]*0.2</f>
        <v>2</v>
      </c>
      <c r="I373" s="2">
        <f>Table_ExternalData_15[[#This Row],[Price]]-(Table_ExternalData_15[[#This Row],[Price]]*Table_ExternalData_15[[#This Row],[BB rabat]])/100</f>
        <v>203.88900000000001</v>
      </c>
      <c r="J373" s="2">
        <f>Table_ExternalData_15[[#This Row],[BB cena]]*Table_ExternalData_15[[#Headers],[1,22]]</f>
        <v>248.74458000000001</v>
      </c>
      <c r="K373" s="2">
        <f>Table_ExternalData_15[[#This Row],[Price]]*Table_ExternalData_15[[#Headers],[1,22]]</f>
        <v>253.821</v>
      </c>
      <c r="L373" s="7">
        <f>IF(G373="White Shark",E373*0.5,IF(G373="Sbox",E373*0.5,IF(G373="Tenda",E373*0.5,E373*0.2)))/100</f>
        <v>0.02</v>
      </c>
      <c r="M373" s="2">
        <f>Table_ExternalData_15[[#This Row],[Price]]-Table_ExternalData_15[[#This Row],[Price]]*Table_ExternalData_15[[#This Row],[extra popust]]</f>
        <v>203.88900000000001</v>
      </c>
      <c r="N373" s="2">
        <f>IF(M373&lt;I373,M373,I373)</f>
        <v>203.88900000000001</v>
      </c>
      <c r="O373" s="12" t="str">
        <f>IF(N373&lt;I373,$U$1," ")</f>
        <v xml:space="preserve"> </v>
      </c>
      <c r="P373" s="12" t="str">
        <f>IFERROR((O373+30)," ")</f>
        <v xml:space="preserve"> </v>
      </c>
      <c r="Q373" s="2">
        <f ca="1">IF(O373=$U$1,N373,"0")*1.22</f>
        <v>0</v>
      </c>
    </row>
    <row r="374" spans="1:17" x14ac:dyDescent="0.25">
      <c r="A374" t="s">
        <v>3111</v>
      </c>
      <c r="B374" t="s">
        <v>15047</v>
      </c>
      <c r="C374">
        <v>9163</v>
      </c>
      <c r="D374">
        <v>176.93</v>
      </c>
      <c r="E374">
        <f>IFERROR(VLOOKUP(Table_ExternalData_15[[#This Row],[Id]],Rabati!B:C,2,0),0)</f>
        <v>5</v>
      </c>
      <c r="F374">
        <v>0</v>
      </c>
      <c r="G374" t="str">
        <f>VLOOKUP(Table_ExternalData_15[[#This Row],[Id]],'Blagovna izdelek'!A:C,3,0)</f>
        <v>UBIQUITI</v>
      </c>
      <c r="H374">
        <f>Table_ExternalData_15[[#This Row],[Rabat]]*0.2</f>
        <v>1</v>
      </c>
      <c r="I374" s="2">
        <f>Table_ExternalData_15[[#This Row],[Price]]-(Table_ExternalData_15[[#This Row],[Price]]*Table_ExternalData_15[[#This Row],[BB rabat]])/100</f>
        <v>175.16070000000002</v>
      </c>
      <c r="J374" s="2">
        <f>Table_ExternalData_15[[#This Row],[BB cena]]*Table_ExternalData_15[[#Headers],[1,22]]</f>
        <v>213.69605400000003</v>
      </c>
      <c r="K374" s="2">
        <f>Table_ExternalData_15[[#This Row],[Price]]*Table_ExternalData_15[[#Headers],[1,22]]</f>
        <v>215.8546</v>
      </c>
      <c r="L374" s="7">
        <f>IF(G374="White Shark",E374*0.5,IF(G374="Sbox",E374*0.5,IF(G374="Tenda",E374*0.5,E374*0.2)))/100</f>
        <v>0.01</v>
      </c>
      <c r="M374" s="2">
        <f>Table_ExternalData_15[[#This Row],[Price]]-Table_ExternalData_15[[#This Row],[Price]]*Table_ExternalData_15[[#This Row],[extra popust]]</f>
        <v>175.16070000000002</v>
      </c>
      <c r="N374" s="2">
        <f>IF(M374&lt;I374,M374,I374)</f>
        <v>175.16070000000002</v>
      </c>
      <c r="O374" s="12" t="str">
        <f>IF(N374&lt;I374,$U$1," ")</f>
        <v xml:space="preserve"> </v>
      </c>
      <c r="P374" s="12" t="str">
        <f>IFERROR((O374+30)," ")</f>
        <v xml:space="preserve"> </v>
      </c>
      <c r="Q374" s="2">
        <f ca="1">IF(O374=$U$1,N374,"0")*1.22</f>
        <v>0</v>
      </c>
    </row>
    <row r="375" spans="1:17" x14ac:dyDescent="0.25">
      <c r="A375" t="s">
        <v>3112</v>
      </c>
      <c r="B375" t="s">
        <v>15048</v>
      </c>
      <c r="C375">
        <v>9164</v>
      </c>
      <c r="D375">
        <v>259.32</v>
      </c>
      <c r="E375">
        <f>IFERROR(VLOOKUP(Table_ExternalData_15[[#This Row],[Id]],Rabati!B:C,2,0),0)</f>
        <v>5</v>
      </c>
      <c r="F375">
        <v>1</v>
      </c>
      <c r="G375" t="str">
        <f>VLOOKUP(Table_ExternalData_15[[#This Row],[Id]],'Blagovna izdelek'!A:C,3,0)</f>
        <v>UBIQUITI</v>
      </c>
      <c r="H375">
        <f>Table_ExternalData_15[[#This Row],[Rabat]]*0.2</f>
        <v>1</v>
      </c>
      <c r="I375" s="2">
        <f>Table_ExternalData_15[[#This Row],[Price]]-(Table_ExternalData_15[[#This Row],[Price]]*Table_ExternalData_15[[#This Row],[BB rabat]])/100</f>
        <v>256.72679999999997</v>
      </c>
      <c r="J375" s="2">
        <f>Table_ExternalData_15[[#This Row],[BB cena]]*Table_ExternalData_15[[#Headers],[1,22]]</f>
        <v>313.20669599999997</v>
      </c>
      <c r="K375" s="2">
        <f>Table_ExternalData_15[[#This Row],[Price]]*Table_ExternalData_15[[#Headers],[1,22]]</f>
        <v>316.37039999999996</v>
      </c>
      <c r="L375" s="7">
        <f>IF(G375="White Shark",E375*0.5,IF(G375="Sbox",E375*0.5,IF(G375="Tenda",E375*0.5,E375*0.2)))/100</f>
        <v>0.01</v>
      </c>
      <c r="M375" s="2">
        <f>Table_ExternalData_15[[#This Row],[Price]]-Table_ExternalData_15[[#This Row],[Price]]*Table_ExternalData_15[[#This Row],[extra popust]]</f>
        <v>256.72679999999997</v>
      </c>
      <c r="N375" s="2">
        <f>IF(M375&lt;I375,M375,I375)</f>
        <v>256.72679999999997</v>
      </c>
      <c r="O375" s="12" t="str">
        <f>IF(N375&lt;I375,$U$1," ")</f>
        <v xml:space="preserve"> </v>
      </c>
      <c r="P375" s="12" t="str">
        <f>IFERROR((O375+30)," ")</f>
        <v xml:space="preserve"> </v>
      </c>
      <c r="Q375" s="2">
        <f ca="1">IF(O375=$U$1,N375,"0")*1.22</f>
        <v>0</v>
      </c>
    </row>
    <row r="376" spans="1:17" x14ac:dyDescent="0.25">
      <c r="A376" t="s">
        <v>3117</v>
      </c>
      <c r="B376" t="s">
        <v>15049</v>
      </c>
      <c r="C376">
        <v>9168</v>
      </c>
      <c r="D376">
        <v>472.75</v>
      </c>
      <c r="E376">
        <f>IFERROR(VLOOKUP(Table_ExternalData_15[[#This Row],[Id]],Rabati!B:C,2,0),0)</f>
        <v>5</v>
      </c>
      <c r="F376">
        <v>0</v>
      </c>
      <c r="G376" t="str">
        <f>VLOOKUP(Table_ExternalData_15[[#This Row],[Id]],'Blagovna izdelek'!A:C,3,0)</f>
        <v>UBIQUITI</v>
      </c>
      <c r="H376">
        <f>Table_ExternalData_15[[#This Row],[Rabat]]*0.2</f>
        <v>1</v>
      </c>
      <c r="I376" s="2">
        <f>Table_ExternalData_15[[#This Row],[Price]]-(Table_ExternalData_15[[#This Row],[Price]]*Table_ExternalData_15[[#This Row],[BB rabat]])/100</f>
        <v>468.02249999999998</v>
      </c>
      <c r="J376" s="2">
        <f>Table_ExternalData_15[[#This Row],[BB cena]]*Table_ExternalData_15[[#Headers],[1,22]]</f>
        <v>570.98744999999997</v>
      </c>
      <c r="K376" s="2">
        <f>Table_ExternalData_15[[#This Row],[Price]]*Table_ExternalData_15[[#Headers],[1,22]]</f>
        <v>576.755</v>
      </c>
      <c r="L376" s="7">
        <f>IF(G376="White Shark",E376*0.5,IF(G376="Sbox",E376*0.5,IF(G376="Tenda",E376*0.5,E376*0.2)))/100</f>
        <v>0.01</v>
      </c>
      <c r="M376" s="2">
        <f>Table_ExternalData_15[[#This Row],[Price]]-Table_ExternalData_15[[#This Row],[Price]]*Table_ExternalData_15[[#This Row],[extra popust]]</f>
        <v>468.02249999999998</v>
      </c>
      <c r="N376" s="2">
        <f>IF(M376&lt;I376,M376,I376)</f>
        <v>468.02249999999998</v>
      </c>
      <c r="O376" s="12" t="str">
        <f>IF(N376&lt;I376,$U$1," ")</f>
        <v xml:space="preserve"> </v>
      </c>
      <c r="P376" s="12" t="str">
        <f>IFERROR((O376+30)," ")</f>
        <v xml:space="preserve"> </v>
      </c>
      <c r="Q376" s="2">
        <f ca="1">IF(O376=$U$1,N376,"0")*1.22</f>
        <v>0</v>
      </c>
    </row>
    <row r="377" spans="1:17" x14ac:dyDescent="0.25">
      <c r="A377" t="s">
        <v>3118</v>
      </c>
      <c r="B377" t="s">
        <v>15050</v>
      </c>
      <c r="C377">
        <v>9169</v>
      </c>
      <c r="D377">
        <v>405.2</v>
      </c>
      <c r="E377">
        <f>IFERROR(VLOOKUP(Table_ExternalData_15[[#This Row],[Id]],Rabati!B:C,2,0),0)</f>
        <v>5</v>
      </c>
      <c r="F377">
        <v>0</v>
      </c>
      <c r="G377" t="str">
        <f>VLOOKUP(Table_ExternalData_15[[#This Row],[Id]],'Blagovna izdelek'!A:C,3,0)</f>
        <v>UBIQUITI</v>
      </c>
      <c r="H377">
        <f>Table_ExternalData_15[[#This Row],[Rabat]]*0.2</f>
        <v>1</v>
      </c>
      <c r="I377" s="2">
        <f>Table_ExternalData_15[[#This Row],[Price]]-(Table_ExternalData_15[[#This Row],[Price]]*Table_ExternalData_15[[#This Row],[BB rabat]])/100</f>
        <v>401.14799999999997</v>
      </c>
      <c r="J377" s="2">
        <f>Table_ExternalData_15[[#This Row],[BB cena]]*Table_ExternalData_15[[#Headers],[1,22]]</f>
        <v>489.40055999999993</v>
      </c>
      <c r="K377" s="2">
        <f>Table_ExternalData_15[[#This Row],[Price]]*Table_ExternalData_15[[#Headers],[1,22]]</f>
        <v>494.34399999999999</v>
      </c>
      <c r="L377" s="7">
        <f>IF(G377="White Shark",E377*0.5,IF(G377="Sbox",E377*0.5,IF(G377="Tenda",E377*0.5,E377*0.2)))/100</f>
        <v>0.01</v>
      </c>
      <c r="M377" s="2">
        <f>Table_ExternalData_15[[#This Row],[Price]]-Table_ExternalData_15[[#This Row],[Price]]*Table_ExternalData_15[[#This Row],[extra popust]]</f>
        <v>401.14799999999997</v>
      </c>
      <c r="N377" s="2">
        <f>IF(M377&lt;I377,M377,I377)</f>
        <v>401.14799999999997</v>
      </c>
      <c r="O377" s="12" t="str">
        <f>IF(N377&lt;I377,$U$1," ")</f>
        <v xml:space="preserve"> </v>
      </c>
      <c r="P377" s="12" t="str">
        <f>IFERROR((O377+30)," ")</f>
        <v xml:space="preserve"> </v>
      </c>
      <c r="Q377" s="2">
        <f ca="1">IF(O377=$U$1,N377,"0")*1.22</f>
        <v>0</v>
      </c>
    </row>
    <row r="378" spans="1:17" x14ac:dyDescent="0.25">
      <c r="A378" t="s">
        <v>3121</v>
      </c>
      <c r="B378" t="s">
        <v>15051</v>
      </c>
      <c r="C378">
        <v>9172</v>
      </c>
      <c r="D378">
        <v>342.1</v>
      </c>
      <c r="E378">
        <f>IFERROR(VLOOKUP(Table_ExternalData_15[[#This Row],[Id]],Rabati!B:C,2,0),0)</f>
        <v>5</v>
      </c>
      <c r="F378">
        <v>0</v>
      </c>
      <c r="G378" t="str">
        <f>VLOOKUP(Table_ExternalData_15[[#This Row],[Id]],'Blagovna izdelek'!A:C,3,0)</f>
        <v>UBIQUITI</v>
      </c>
      <c r="H378">
        <f>Table_ExternalData_15[[#This Row],[Rabat]]*0.2</f>
        <v>1</v>
      </c>
      <c r="I378" s="2">
        <f>Table_ExternalData_15[[#This Row],[Price]]-(Table_ExternalData_15[[#This Row],[Price]]*Table_ExternalData_15[[#This Row],[BB rabat]])/100</f>
        <v>338.67900000000003</v>
      </c>
      <c r="J378" s="2">
        <f>Table_ExternalData_15[[#This Row],[BB cena]]*Table_ExternalData_15[[#Headers],[1,22]]</f>
        <v>413.18838000000005</v>
      </c>
      <c r="K378" s="2">
        <f>Table_ExternalData_15[[#This Row],[Price]]*Table_ExternalData_15[[#Headers],[1,22]]</f>
        <v>417.36200000000002</v>
      </c>
      <c r="L378" s="7">
        <f>IF(G378="White Shark",E378*0.5,IF(G378="Sbox",E378*0.5,IF(G378="Tenda",E378*0.5,E378*0.2)))/100</f>
        <v>0.01</v>
      </c>
      <c r="M378" s="2">
        <f>Table_ExternalData_15[[#This Row],[Price]]-Table_ExternalData_15[[#This Row],[Price]]*Table_ExternalData_15[[#This Row],[extra popust]]</f>
        <v>338.67900000000003</v>
      </c>
      <c r="N378" s="2">
        <f>IF(M378&lt;I378,M378,I378)</f>
        <v>338.67900000000003</v>
      </c>
      <c r="O378" s="12" t="str">
        <f>IF(N378&lt;I378,$U$1," ")</f>
        <v xml:space="preserve"> </v>
      </c>
      <c r="P378" s="12" t="str">
        <f>IFERROR((O378+30)," ")</f>
        <v xml:space="preserve"> </v>
      </c>
      <c r="Q378" s="2">
        <f ca="1">IF(O378=$U$1,N378,"0")*1.22</f>
        <v>0</v>
      </c>
    </row>
    <row r="379" spans="1:17" x14ac:dyDescent="0.25">
      <c r="A379" t="s">
        <v>3264</v>
      </c>
      <c r="B379" t="s">
        <v>3263</v>
      </c>
      <c r="C379">
        <v>9781</v>
      </c>
      <c r="D379">
        <v>168.8</v>
      </c>
      <c r="E379">
        <f>IFERROR(VLOOKUP(Table_ExternalData_15[[#This Row],[Id]],Rabati!B:C,2,0),0)</f>
        <v>10</v>
      </c>
      <c r="F379">
        <v>0</v>
      </c>
      <c r="G379" t="str">
        <f>VLOOKUP(Table_ExternalData_15[[#This Row],[Id]],'Blagovna izdelek'!A:C,3,0)</f>
        <v>UBIQUITI</v>
      </c>
      <c r="H379">
        <f>Table_ExternalData_15[[#This Row],[Rabat]]*0.2</f>
        <v>2</v>
      </c>
      <c r="I379" s="2">
        <f>Table_ExternalData_15[[#This Row],[Price]]-(Table_ExternalData_15[[#This Row],[Price]]*Table_ExternalData_15[[#This Row],[BB rabat]])/100</f>
        <v>165.42400000000001</v>
      </c>
      <c r="J379" s="2">
        <f>Table_ExternalData_15[[#This Row],[BB cena]]*Table_ExternalData_15[[#Headers],[1,22]]</f>
        <v>201.81728000000001</v>
      </c>
      <c r="K379" s="2">
        <f>Table_ExternalData_15[[#This Row],[Price]]*Table_ExternalData_15[[#Headers],[1,22]]</f>
        <v>205.93600000000001</v>
      </c>
      <c r="L379" s="7">
        <f>IF(G379="White Shark",E379*0.5,IF(G379="Sbox",E379*0.5,IF(G379="Tenda",E379*0.5,E379*0.2)))/100</f>
        <v>0.02</v>
      </c>
      <c r="M379" s="2">
        <f>Table_ExternalData_15[[#This Row],[Price]]-Table_ExternalData_15[[#This Row],[Price]]*Table_ExternalData_15[[#This Row],[extra popust]]</f>
        <v>165.42400000000001</v>
      </c>
      <c r="N379" s="2">
        <f>IF(M379&lt;I379,M379,I379)</f>
        <v>165.42400000000001</v>
      </c>
      <c r="O379" s="12" t="str">
        <f>IF(N379&lt;I379,$U$1," ")</f>
        <v xml:space="preserve"> </v>
      </c>
      <c r="P379" s="12" t="str">
        <f>IFERROR((O379+30)," ")</f>
        <v xml:space="preserve"> </v>
      </c>
      <c r="Q379" s="2">
        <f ca="1">IF(O379=$U$1,N379,"0")*1.22</f>
        <v>0</v>
      </c>
    </row>
    <row r="380" spans="1:17" x14ac:dyDescent="0.25">
      <c r="A380" t="s">
        <v>3265</v>
      </c>
      <c r="B380" t="s">
        <v>15052</v>
      </c>
      <c r="C380">
        <v>9782</v>
      </c>
      <c r="D380">
        <v>276.79000000000002</v>
      </c>
      <c r="E380">
        <f>IFERROR(VLOOKUP(Table_ExternalData_15[[#This Row],[Id]],Rabati!B:C,2,0),0)</f>
        <v>10</v>
      </c>
      <c r="F380">
        <v>0</v>
      </c>
      <c r="G380" t="str">
        <f>VLOOKUP(Table_ExternalData_15[[#This Row],[Id]],'Blagovna izdelek'!A:C,3,0)</f>
        <v>UBIQUITI</v>
      </c>
      <c r="H380">
        <f>Table_ExternalData_15[[#This Row],[Rabat]]*0.2</f>
        <v>2</v>
      </c>
      <c r="I380" s="2">
        <f>Table_ExternalData_15[[#This Row],[Price]]-(Table_ExternalData_15[[#This Row],[Price]]*Table_ExternalData_15[[#This Row],[BB rabat]])/100</f>
        <v>271.25420000000003</v>
      </c>
      <c r="J380" s="2">
        <f>Table_ExternalData_15[[#This Row],[BB cena]]*Table_ExternalData_15[[#Headers],[1,22]]</f>
        <v>330.93012400000003</v>
      </c>
      <c r="K380" s="2">
        <f>Table_ExternalData_15[[#This Row],[Price]]*Table_ExternalData_15[[#Headers],[1,22]]</f>
        <v>337.68380000000002</v>
      </c>
      <c r="L380" s="7">
        <f>IF(G380="White Shark",E380*0.5,IF(G380="Sbox",E380*0.5,IF(G380="Tenda",E380*0.5,E380*0.2)))/100</f>
        <v>0.02</v>
      </c>
      <c r="M380" s="2">
        <f>Table_ExternalData_15[[#This Row],[Price]]-Table_ExternalData_15[[#This Row],[Price]]*Table_ExternalData_15[[#This Row],[extra popust]]</f>
        <v>271.25420000000003</v>
      </c>
      <c r="N380" s="2">
        <f>IF(M380&lt;I380,M380,I380)</f>
        <v>271.25420000000003</v>
      </c>
      <c r="O380" s="12" t="str">
        <f>IF(N380&lt;I380,$U$1," ")</f>
        <v xml:space="preserve"> </v>
      </c>
      <c r="P380" s="12" t="str">
        <f>IFERROR((O380+30)," ")</f>
        <v xml:space="preserve"> </v>
      </c>
      <c r="Q380" s="2">
        <f ca="1">IF(O380=$U$1,N380,"0")*1.22</f>
        <v>0</v>
      </c>
    </row>
    <row r="381" spans="1:17" x14ac:dyDescent="0.25">
      <c r="A381" t="s">
        <v>3269</v>
      </c>
      <c r="B381" t="s">
        <v>3268</v>
      </c>
      <c r="C381">
        <v>9785</v>
      </c>
      <c r="D381">
        <v>81.12</v>
      </c>
      <c r="E381">
        <f>IFERROR(VLOOKUP(Table_ExternalData_15[[#This Row],[Id]],Rabati!B:C,2,0),0)</f>
        <v>10</v>
      </c>
      <c r="F381">
        <v>0</v>
      </c>
      <c r="G381" t="str">
        <f>VLOOKUP(Table_ExternalData_15[[#This Row],[Id]],'Blagovna izdelek'!A:C,3,0)</f>
        <v>UBIQUITI</v>
      </c>
      <c r="H381">
        <f>Table_ExternalData_15[[#This Row],[Rabat]]*0.2</f>
        <v>2</v>
      </c>
      <c r="I381" s="2">
        <f>Table_ExternalData_15[[#This Row],[Price]]-(Table_ExternalData_15[[#This Row],[Price]]*Table_ExternalData_15[[#This Row],[BB rabat]])/100</f>
        <v>79.497600000000006</v>
      </c>
      <c r="J381" s="2">
        <f>Table_ExternalData_15[[#This Row],[BB cena]]*Table_ExternalData_15[[#Headers],[1,22]]</f>
        <v>96.987071999999998</v>
      </c>
      <c r="K381" s="2">
        <f>Table_ExternalData_15[[#This Row],[Price]]*Table_ExternalData_15[[#Headers],[1,22]]</f>
        <v>98.966400000000007</v>
      </c>
      <c r="L381" s="7">
        <f>IF(G381="White Shark",E381*0.5,IF(G381="Sbox",E381*0.5,IF(G381="Tenda",E381*0.5,E381*0.2)))/100</f>
        <v>0.02</v>
      </c>
      <c r="M381" s="2">
        <f>Table_ExternalData_15[[#This Row],[Price]]-Table_ExternalData_15[[#This Row],[Price]]*Table_ExternalData_15[[#This Row],[extra popust]]</f>
        <v>79.497600000000006</v>
      </c>
      <c r="N381" s="2">
        <f>IF(M381&lt;I381,M381,I381)</f>
        <v>79.497600000000006</v>
      </c>
      <c r="O381" s="12" t="str">
        <f>IF(N381&lt;I381,$U$1," ")</f>
        <v xml:space="preserve"> </v>
      </c>
      <c r="P381" s="12" t="str">
        <f>IFERROR((O381+30)," ")</f>
        <v xml:space="preserve"> </v>
      </c>
      <c r="Q381" s="2">
        <f ca="1">IF(O381=$U$1,N381,"0")*1.22</f>
        <v>0</v>
      </c>
    </row>
    <row r="382" spans="1:17" x14ac:dyDescent="0.25">
      <c r="A382" t="s">
        <v>3270</v>
      </c>
      <c r="B382" t="s">
        <v>15053</v>
      </c>
      <c r="C382">
        <v>9786</v>
      </c>
      <c r="D382">
        <v>74.75</v>
      </c>
      <c r="E382">
        <f>IFERROR(VLOOKUP(Table_ExternalData_15[[#This Row],[Id]],Rabati!B:C,2,0),0)</f>
        <v>10</v>
      </c>
      <c r="F382">
        <v>0</v>
      </c>
      <c r="G382" t="str">
        <f>VLOOKUP(Table_ExternalData_15[[#This Row],[Id]],'Blagovna izdelek'!A:C,3,0)</f>
        <v>UBIQUITI</v>
      </c>
      <c r="H382">
        <f>Table_ExternalData_15[[#This Row],[Rabat]]*0.2</f>
        <v>2</v>
      </c>
      <c r="I382" s="2">
        <f>Table_ExternalData_15[[#This Row],[Price]]-(Table_ExternalData_15[[#This Row],[Price]]*Table_ExternalData_15[[#This Row],[BB rabat]])/100</f>
        <v>73.254999999999995</v>
      </c>
      <c r="J382" s="2">
        <f>Table_ExternalData_15[[#This Row],[BB cena]]*Table_ExternalData_15[[#Headers],[1,22]]</f>
        <v>89.371099999999998</v>
      </c>
      <c r="K382" s="2">
        <f>Table_ExternalData_15[[#This Row],[Price]]*Table_ExternalData_15[[#Headers],[1,22]]</f>
        <v>91.194999999999993</v>
      </c>
      <c r="L382" s="7">
        <f>IF(G382="White Shark",E382*0.5,IF(G382="Sbox",E382*0.5,IF(G382="Tenda",E382*0.5,E382*0.2)))/100</f>
        <v>0.02</v>
      </c>
      <c r="M382" s="2">
        <f>Table_ExternalData_15[[#This Row],[Price]]-Table_ExternalData_15[[#This Row],[Price]]*Table_ExternalData_15[[#This Row],[extra popust]]</f>
        <v>73.254999999999995</v>
      </c>
      <c r="N382" s="2">
        <f>IF(M382&lt;I382,M382,I382)</f>
        <v>73.254999999999995</v>
      </c>
      <c r="O382" s="12" t="str">
        <f>IF(N382&lt;I382,$U$1," ")</f>
        <v xml:space="preserve"> </v>
      </c>
      <c r="P382" s="12" t="str">
        <f>IFERROR((O382+30)," ")</f>
        <v xml:space="preserve"> </v>
      </c>
      <c r="Q382" s="2">
        <f ca="1">IF(O382=$U$1,N382,"0")*1.22</f>
        <v>0</v>
      </c>
    </row>
    <row r="383" spans="1:17" x14ac:dyDescent="0.25">
      <c r="A383" t="s">
        <v>3272</v>
      </c>
      <c r="B383" t="s">
        <v>3271</v>
      </c>
      <c r="C383">
        <v>9787</v>
      </c>
      <c r="D383">
        <v>163.69999999999999</v>
      </c>
      <c r="E383">
        <f>IFERROR(VLOOKUP(Table_ExternalData_15[[#This Row],[Id]],Rabati!B:C,2,0),0)</f>
        <v>10</v>
      </c>
      <c r="F383">
        <v>0</v>
      </c>
      <c r="G383" t="str">
        <f>VLOOKUP(Table_ExternalData_15[[#This Row],[Id]],'Blagovna izdelek'!A:C,3,0)</f>
        <v>UBIQUITI</v>
      </c>
      <c r="H383">
        <f>Table_ExternalData_15[[#This Row],[Rabat]]*0.2</f>
        <v>2</v>
      </c>
      <c r="I383" s="2">
        <f>Table_ExternalData_15[[#This Row],[Price]]-(Table_ExternalData_15[[#This Row],[Price]]*Table_ExternalData_15[[#This Row],[BB rabat]])/100</f>
        <v>160.42599999999999</v>
      </c>
      <c r="J383" s="2">
        <f>Table_ExternalData_15[[#This Row],[BB cena]]*Table_ExternalData_15[[#Headers],[1,22]]</f>
        <v>195.71971999999997</v>
      </c>
      <c r="K383" s="2">
        <f>Table_ExternalData_15[[#This Row],[Price]]*Table_ExternalData_15[[#Headers],[1,22]]</f>
        <v>199.71399999999997</v>
      </c>
      <c r="L383" s="7">
        <f>IF(G383="White Shark",E383*0.5,IF(G383="Sbox",E383*0.5,IF(G383="Tenda",E383*0.5,E383*0.2)))/100</f>
        <v>0.02</v>
      </c>
      <c r="M383" s="2">
        <f>Table_ExternalData_15[[#This Row],[Price]]-Table_ExternalData_15[[#This Row],[Price]]*Table_ExternalData_15[[#This Row],[extra popust]]</f>
        <v>160.42599999999999</v>
      </c>
      <c r="N383" s="2">
        <f>IF(M383&lt;I383,M383,I383)</f>
        <v>160.42599999999999</v>
      </c>
      <c r="O383" s="12" t="str">
        <f>IF(N383&lt;I383,$U$1," ")</f>
        <v xml:space="preserve"> </v>
      </c>
      <c r="P383" s="12" t="str">
        <f>IFERROR((O383+30)," ")</f>
        <v xml:space="preserve"> </v>
      </c>
      <c r="Q383" s="2">
        <f ca="1">IF(O383=$U$1,N383,"0")*1.22</f>
        <v>0</v>
      </c>
    </row>
    <row r="384" spans="1:17" x14ac:dyDescent="0.25">
      <c r="A384" t="s">
        <v>3813</v>
      </c>
      <c r="B384" t="s">
        <v>15197</v>
      </c>
      <c r="C384">
        <v>10175</v>
      </c>
      <c r="D384">
        <v>83.55</v>
      </c>
      <c r="E384">
        <f>IFERROR(VLOOKUP(Table_ExternalData_15[[#This Row],[Id]],Rabati!B:C,2,0),0)</f>
        <v>10</v>
      </c>
      <c r="F384">
        <v>6</v>
      </c>
      <c r="G384" t="str">
        <f>VLOOKUP(Table_ExternalData_15[[#This Row],[Id]],'Blagovna izdelek'!A:C,3,0)</f>
        <v>UBIQUITI</v>
      </c>
      <c r="H384">
        <f>Table_ExternalData_15[[#This Row],[Rabat]]*0.2</f>
        <v>2</v>
      </c>
      <c r="I384" s="2">
        <f>Table_ExternalData_15[[#This Row],[Price]]-(Table_ExternalData_15[[#This Row],[Price]]*Table_ExternalData_15[[#This Row],[BB rabat]])/100</f>
        <v>81.878999999999991</v>
      </c>
      <c r="J384" s="2">
        <f>Table_ExternalData_15[[#This Row],[BB cena]]*Table_ExternalData_15[[#Headers],[1,22]]</f>
        <v>99.892379999999989</v>
      </c>
      <c r="K384" s="2">
        <f>Table_ExternalData_15[[#This Row],[Price]]*Table_ExternalData_15[[#Headers],[1,22]]</f>
        <v>101.931</v>
      </c>
      <c r="L384" s="7">
        <f>IF(G384="White Shark",E384*0.5,IF(G384="Sbox",E384*0.5,IF(G384="Tenda",E384*0.5,E384*0.2)))/100</f>
        <v>0.02</v>
      </c>
      <c r="M384" s="2">
        <f>Table_ExternalData_15[[#This Row],[Price]]-Table_ExternalData_15[[#This Row],[Price]]*Table_ExternalData_15[[#This Row],[extra popust]]</f>
        <v>81.878999999999991</v>
      </c>
      <c r="N384" s="2">
        <f>IF(M384&lt;I384,M384,I384)</f>
        <v>81.878999999999991</v>
      </c>
      <c r="O384" s="12" t="str">
        <f>IF(N384&lt;I384,$U$1," ")</f>
        <v xml:space="preserve"> </v>
      </c>
      <c r="P384" s="12" t="str">
        <f>IFERROR((O384+30)," ")</f>
        <v xml:space="preserve"> </v>
      </c>
      <c r="Q384" s="2">
        <f ca="1">IF(O384=$U$1,N384,"0")*1.22</f>
        <v>0</v>
      </c>
    </row>
    <row r="385" spans="1:17" x14ac:dyDescent="0.25">
      <c r="A385" t="s">
        <v>3814</v>
      </c>
      <c r="B385" t="s">
        <v>15198</v>
      </c>
      <c r="C385">
        <v>10176</v>
      </c>
      <c r="D385">
        <v>107.8</v>
      </c>
      <c r="E385">
        <f>IFERROR(VLOOKUP(Table_ExternalData_15[[#This Row],[Id]],Rabati!B:C,2,0),0)</f>
        <v>10</v>
      </c>
      <c r="F385">
        <v>0</v>
      </c>
      <c r="G385" t="str">
        <f>VLOOKUP(Table_ExternalData_15[[#This Row],[Id]],'Blagovna izdelek'!A:C,3,0)</f>
        <v>UBIQUITI</v>
      </c>
      <c r="H385">
        <f>Table_ExternalData_15[[#This Row],[Rabat]]*0.2</f>
        <v>2</v>
      </c>
      <c r="I385" s="2">
        <f>Table_ExternalData_15[[#This Row],[Price]]-(Table_ExternalData_15[[#This Row],[Price]]*Table_ExternalData_15[[#This Row],[BB rabat]])/100</f>
        <v>105.64399999999999</v>
      </c>
      <c r="J385" s="2">
        <f>Table_ExternalData_15[[#This Row],[BB cena]]*Table_ExternalData_15[[#Headers],[1,22]]</f>
        <v>128.88567999999998</v>
      </c>
      <c r="K385" s="2">
        <f>Table_ExternalData_15[[#This Row],[Price]]*Table_ExternalData_15[[#Headers],[1,22]]</f>
        <v>131.51599999999999</v>
      </c>
      <c r="L385" s="7">
        <f>IF(G385="White Shark",E385*0.5,IF(G385="Sbox",E385*0.5,IF(G385="Tenda",E385*0.5,E385*0.2)))/100</f>
        <v>0.02</v>
      </c>
      <c r="M385" s="2">
        <f>Table_ExternalData_15[[#This Row],[Price]]-Table_ExternalData_15[[#This Row],[Price]]*Table_ExternalData_15[[#This Row],[extra popust]]</f>
        <v>105.64399999999999</v>
      </c>
      <c r="N385" s="2">
        <f>IF(M385&lt;I385,M385,I385)</f>
        <v>105.64399999999999</v>
      </c>
      <c r="O385" s="12" t="str">
        <f>IF(N385&lt;I385,$U$1," ")</f>
        <v xml:space="preserve"> </v>
      </c>
      <c r="P385" s="12" t="str">
        <f>IFERROR((O385+30)," ")</f>
        <v xml:space="preserve"> </v>
      </c>
      <c r="Q385" s="2">
        <f ca="1">IF(O385=$U$1,N385,"0")*1.22</f>
        <v>0</v>
      </c>
    </row>
    <row r="386" spans="1:17" x14ac:dyDescent="0.25">
      <c r="A386" t="s">
        <v>3815</v>
      </c>
      <c r="B386" t="s">
        <v>15199</v>
      </c>
      <c r="C386">
        <v>10177</v>
      </c>
      <c r="D386">
        <v>283.58</v>
      </c>
      <c r="E386">
        <f>IFERROR(VLOOKUP(Table_ExternalData_15[[#This Row],[Id]],Rabati!B:C,2,0),0)</f>
        <v>5</v>
      </c>
      <c r="F386">
        <v>1</v>
      </c>
      <c r="G386" t="str">
        <f>VLOOKUP(Table_ExternalData_15[[#This Row],[Id]],'Blagovna izdelek'!A:C,3,0)</f>
        <v>UBIQUITI</v>
      </c>
      <c r="H386">
        <f>Table_ExternalData_15[[#This Row],[Rabat]]*0.2</f>
        <v>1</v>
      </c>
      <c r="I386" s="2">
        <f>Table_ExternalData_15[[#This Row],[Price]]-(Table_ExternalData_15[[#This Row],[Price]]*Table_ExternalData_15[[#This Row],[BB rabat]])/100</f>
        <v>280.74419999999998</v>
      </c>
      <c r="J386" s="2">
        <f>Table_ExternalData_15[[#This Row],[BB cena]]*Table_ExternalData_15[[#Headers],[1,22]]</f>
        <v>342.50792399999995</v>
      </c>
      <c r="K386" s="2">
        <f>Table_ExternalData_15[[#This Row],[Price]]*Table_ExternalData_15[[#Headers],[1,22]]</f>
        <v>345.96759999999995</v>
      </c>
      <c r="L386" s="7">
        <f>IF(G386="White Shark",E386*0.5,IF(G386="Sbox",E386*0.5,IF(G386="Tenda",E386*0.5,E386*0.2)))/100</f>
        <v>0.01</v>
      </c>
      <c r="M386" s="2">
        <f>Table_ExternalData_15[[#This Row],[Price]]-Table_ExternalData_15[[#This Row],[Price]]*Table_ExternalData_15[[#This Row],[extra popust]]</f>
        <v>280.74419999999998</v>
      </c>
      <c r="N386" s="2">
        <f>IF(M386&lt;I386,M386,I386)</f>
        <v>280.74419999999998</v>
      </c>
      <c r="O386" s="12" t="str">
        <f>IF(N386&lt;I386,$U$1," ")</f>
        <v xml:space="preserve"> </v>
      </c>
      <c r="P386" s="12" t="str">
        <f>IFERROR((O386+30)," ")</f>
        <v xml:space="preserve"> </v>
      </c>
      <c r="Q386" s="2">
        <f ca="1">IF(O386=$U$1,N386,"0")*1.22</f>
        <v>0</v>
      </c>
    </row>
    <row r="387" spans="1:17" x14ac:dyDescent="0.25">
      <c r="A387" t="s">
        <v>3816</v>
      </c>
      <c r="B387" t="s">
        <v>15200</v>
      </c>
      <c r="C387">
        <v>10178</v>
      </c>
      <c r="D387">
        <v>32.75</v>
      </c>
      <c r="E387">
        <f>IFERROR(VLOOKUP(Table_ExternalData_15[[#This Row],[Id]],Rabati!B:C,2,0),0)</f>
        <v>10</v>
      </c>
      <c r="F387">
        <v>0</v>
      </c>
      <c r="G387" t="str">
        <f>VLOOKUP(Table_ExternalData_15[[#This Row],[Id]],'Blagovna izdelek'!A:C,3,0)</f>
        <v>UBIQUITI</v>
      </c>
      <c r="H387">
        <f>Table_ExternalData_15[[#This Row],[Rabat]]*0.2</f>
        <v>2</v>
      </c>
      <c r="I387" s="2">
        <f>Table_ExternalData_15[[#This Row],[Price]]-(Table_ExternalData_15[[#This Row],[Price]]*Table_ExternalData_15[[#This Row],[BB rabat]])/100</f>
        <v>32.094999999999999</v>
      </c>
      <c r="J387" s="2">
        <f>Table_ExternalData_15[[#This Row],[BB cena]]*Table_ExternalData_15[[#Headers],[1,22]]</f>
        <v>39.155899999999995</v>
      </c>
      <c r="K387" s="2">
        <f>Table_ExternalData_15[[#This Row],[Price]]*Table_ExternalData_15[[#Headers],[1,22]]</f>
        <v>39.954999999999998</v>
      </c>
      <c r="L387" s="7">
        <f>IF(G387="White Shark",E387*0.5,IF(G387="Sbox",E387*0.5,IF(G387="Tenda",E387*0.5,E387*0.2)))/100</f>
        <v>0.02</v>
      </c>
      <c r="M387" s="2">
        <f>Table_ExternalData_15[[#This Row],[Price]]-Table_ExternalData_15[[#This Row],[Price]]*Table_ExternalData_15[[#This Row],[extra popust]]</f>
        <v>32.094999999999999</v>
      </c>
      <c r="N387" s="2">
        <f>IF(M387&lt;I387,M387,I387)</f>
        <v>32.094999999999999</v>
      </c>
      <c r="O387" s="12" t="str">
        <f>IF(N387&lt;I387,$U$1," ")</f>
        <v xml:space="preserve"> </v>
      </c>
      <c r="P387" s="12" t="str">
        <f>IFERROR((O387+30)," ")</f>
        <v xml:space="preserve"> </v>
      </c>
      <c r="Q387" s="2">
        <f ca="1">IF(O387=$U$1,N387,"0")*1.22</f>
        <v>0</v>
      </c>
    </row>
    <row r="388" spans="1:17" x14ac:dyDescent="0.25">
      <c r="A388" t="s">
        <v>3906</v>
      </c>
      <c r="B388" t="s">
        <v>3905</v>
      </c>
      <c r="C388">
        <v>10842</v>
      </c>
      <c r="D388">
        <v>12.95</v>
      </c>
      <c r="E388">
        <f>IFERROR(VLOOKUP(Table_ExternalData_15[[#This Row],[Id]],Rabati!B:C,2,0),0)</f>
        <v>10</v>
      </c>
      <c r="F388">
        <v>25</v>
      </c>
      <c r="G388" t="str">
        <f>VLOOKUP(Table_ExternalData_15[[#This Row],[Id]],'Blagovna izdelek'!A:C,3,0)</f>
        <v>UBIQUITI</v>
      </c>
      <c r="H388">
        <f>Table_ExternalData_15[[#This Row],[Rabat]]*0.2</f>
        <v>2</v>
      </c>
      <c r="I388" s="2">
        <f>Table_ExternalData_15[[#This Row],[Price]]-(Table_ExternalData_15[[#This Row],[Price]]*Table_ExternalData_15[[#This Row],[BB rabat]])/100</f>
        <v>12.690999999999999</v>
      </c>
      <c r="J388" s="2">
        <f>Table_ExternalData_15[[#This Row],[BB cena]]*Table_ExternalData_15[[#Headers],[1,22]]</f>
        <v>15.483019999999998</v>
      </c>
      <c r="K388" s="2">
        <f>Table_ExternalData_15[[#This Row],[Price]]*Table_ExternalData_15[[#Headers],[1,22]]</f>
        <v>15.798999999999999</v>
      </c>
      <c r="L388" s="7">
        <f>IF(G388="White Shark",E388*0.5,IF(G388="Sbox",E388*0.5,IF(G388="Tenda",E388*0.5,E388*0.2)))/100</f>
        <v>0.02</v>
      </c>
      <c r="M388" s="2">
        <f>Table_ExternalData_15[[#This Row],[Price]]-Table_ExternalData_15[[#This Row],[Price]]*Table_ExternalData_15[[#This Row],[extra popust]]</f>
        <v>12.690999999999999</v>
      </c>
      <c r="N388" s="2">
        <f>IF(M388&lt;I388,M388,I388)</f>
        <v>12.690999999999999</v>
      </c>
      <c r="O388" s="12" t="str">
        <f>IF(N388&lt;I388,$U$1," ")</f>
        <v xml:space="preserve"> </v>
      </c>
      <c r="P388" s="12" t="str">
        <f>IFERROR((O388+30)," ")</f>
        <v xml:space="preserve"> </v>
      </c>
      <c r="Q388" s="2">
        <f ca="1">IF(O388=$U$1,N388,"0")*1.22</f>
        <v>0</v>
      </c>
    </row>
    <row r="389" spans="1:17" x14ac:dyDescent="0.25">
      <c r="A389" t="s">
        <v>4072</v>
      </c>
      <c r="B389" t="s">
        <v>15201</v>
      </c>
      <c r="C389">
        <v>11035</v>
      </c>
      <c r="D389">
        <v>52.95</v>
      </c>
      <c r="E389">
        <f>IFERROR(VLOOKUP(Table_ExternalData_15[[#This Row],[Id]],Rabati!B:C,2,0),0)</f>
        <v>10</v>
      </c>
      <c r="F389">
        <v>10</v>
      </c>
      <c r="G389" t="str">
        <f>VLOOKUP(Table_ExternalData_15[[#This Row],[Id]],'Blagovna izdelek'!A:C,3,0)</f>
        <v>UBIQUITI</v>
      </c>
      <c r="H389">
        <f>Table_ExternalData_15[[#This Row],[Rabat]]*0.2</f>
        <v>2</v>
      </c>
      <c r="I389" s="2">
        <f>Table_ExternalData_15[[#This Row],[Price]]-(Table_ExternalData_15[[#This Row],[Price]]*Table_ExternalData_15[[#This Row],[BB rabat]])/100</f>
        <v>51.891000000000005</v>
      </c>
      <c r="J389" s="2">
        <f>Table_ExternalData_15[[#This Row],[BB cena]]*Table_ExternalData_15[[#Headers],[1,22]]</f>
        <v>63.307020000000009</v>
      </c>
      <c r="K389" s="2">
        <f>Table_ExternalData_15[[#This Row],[Price]]*Table_ExternalData_15[[#Headers],[1,22]]</f>
        <v>64.599000000000004</v>
      </c>
      <c r="L389" s="7">
        <f>IF(G389="White Shark",E389*0.5,IF(G389="Sbox",E389*0.5,IF(G389="Tenda",E389*0.5,E389*0.2)))/100</f>
        <v>0.02</v>
      </c>
      <c r="M389" s="2">
        <f>Table_ExternalData_15[[#This Row],[Price]]-Table_ExternalData_15[[#This Row],[Price]]*Table_ExternalData_15[[#This Row],[extra popust]]</f>
        <v>51.891000000000005</v>
      </c>
      <c r="N389" s="2">
        <f>IF(M389&lt;I389,M389,I389)</f>
        <v>51.891000000000005</v>
      </c>
      <c r="O389" s="12" t="str">
        <f>IF(N389&lt;I389,$U$1," ")</f>
        <v xml:space="preserve"> </v>
      </c>
      <c r="P389" s="12" t="str">
        <f>IFERROR((O389+30)," ")</f>
        <v xml:space="preserve"> </v>
      </c>
      <c r="Q389" s="2">
        <f ca="1">IF(O389=$U$1,N389,"0")*1.22</f>
        <v>0</v>
      </c>
    </row>
    <row r="390" spans="1:17" x14ac:dyDescent="0.25">
      <c r="A390" t="s">
        <v>4084</v>
      </c>
      <c r="B390" t="s">
        <v>4083</v>
      </c>
      <c r="C390">
        <v>11046</v>
      </c>
      <c r="D390">
        <v>45.71</v>
      </c>
      <c r="E390">
        <f>IFERROR(VLOOKUP(Table_ExternalData_15[[#This Row],[Id]],Rabati!B:C,2,0),0)</f>
        <v>10</v>
      </c>
      <c r="F390">
        <v>6</v>
      </c>
      <c r="G390" t="str">
        <f>VLOOKUP(Table_ExternalData_15[[#This Row],[Id]],'Blagovna izdelek'!A:C,3,0)</f>
        <v>UBIQUITI</v>
      </c>
      <c r="H390">
        <f>Table_ExternalData_15[[#This Row],[Rabat]]*0.2</f>
        <v>2</v>
      </c>
      <c r="I390" s="2">
        <f>Table_ExternalData_15[[#This Row],[Price]]-(Table_ExternalData_15[[#This Row],[Price]]*Table_ExternalData_15[[#This Row],[BB rabat]])/100</f>
        <v>44.7958</v>
      </c>
      <c r="J390" s="2">
        <f>Table_ExternalData_15[[#This Row],[BB cena]]*Table_ExternalData_15[[#Headers],[1,22]]</f>
        <v>54.650875999999997</v>
      </c>
      <c r="K390" s="2">
        <f>Table_ExternalData_15[[#This Row],[Price]]*Table_ExternalData_15[[#Headers],[1,22]]</f>
        <v>55.766199999999998</v>
      </c>
      <c r="L390" s="7">
        <f>IF(G390="White Shark",E390*0.5,IF(G390="Sbox",E390*0.5,IF(G390="Tenda",E390*0.5,E390*0.2)))/100</f>
        <v>0.02</v>
      </c>
      <c r="M390" s="2">
        <f>Table_ExternalData_15[[#This Row],[Price]]-Table_ExternalData_15[[#This Row],[Price]]*Table_ExternalData_15[[#This Row],[extra popust]]</f>
        <v>44.7958</v>
      </c>
      <c r="N390" s="2">
        <f>IF(M390&lt;I390,M390,I390)</f>
        <v>44.7958</v>
      </c>
      <c r="O390" s="12" t="str">
        <f>IF(N390&lt;I390,$U$1," ")</f>
        <v xml:space="preserve"> </v>
      </c>
      <c r="P390" s="12" t="str">
        <f>IFERROR((O390+30)," ")</f>
        <v xml:space="preserve"> </v>
      </c>
      <c r="Q390" s="2">
        <f ca="1">IF(O390=$U$1,N390,"0")*1.22</f>
        <v>0</v>
      </c>
    </row>
    <row r="391" spans="1:17" x14ac:dyDescent="0.25">
      <c r="A391" t="s">
        <v>4275</v>
      </c>
      <c r="B391" t="s">
        <v>4274</v>
      </c>
      <c r="C391">
        <v>12281</v>
      </c>
      <c r="D391">
        <v>285.7</v>
      </c>
      <c r="E391">
        <f>IFERROR(VLOOKUP(Table_ExternalData_15[[#This Row],[Id]],Rabati!B:C,2,0),0)</f>
        <v>10</v>
      </c>
      <c r="F391">
        <v>0</v>
      </c>
      <c r="G391" t="str">
        <f>VLOOKUP(Table_ExternalData_15[[#This Row],[Id]],'Blagovna izdelek'!A:C,3,0)</f>
        <v>UBIQUITI</v>
      </c>
      <c r="H391">
        <f>Table_ExternalData_15[[#This Row],[Rabat]]*0.2</f>
        <v>2</v>
      </c>
      <c r="I391" s="2">
        <f>Table_ExternalData_15[[#This Row],[Price]]-(Table_ExternalData_15[[#This Row],[Price]]*Table_ExternalData_15[[#This Row],[BB rabat]])/100</f>
        <v>279.98599999999999</v>
      </c>
      <c r="J391" s="2">
        <f>Table_ExternalData_15[[#This Row],[BB cena]]*Table_ExternalData_15[[#Headers],[1,22]]</f>
        <v>341.58292</v>
      </c>
      <c r="K391" s="2">
        <f>Table_ExternalData_15[[#This Row],[Price]]*Table_ExternalData_15[[#Headers],[1,22]]</f>
        <v>348.55399999999997</v>
      </c>
      <c r="L391" s="7">
        <f>IF(G391="White Shark",E391*0.5,IF(G391="Sbox",E391*0.5,IF(G391="Tenda",E391*0.5,E391*0.2)))/100</f>
        <v>0.02</v>
      </c>
      <c r="M391" s="2">
        <f>Table_ExternalData_15[[#This Row],[Price]]-Table_ExternalData_15[[#This Row],[Price]]*Table_ExternalData_15[[#This Row],[extra popust]]</f>
        <v>279.98599999999999</v>
      </c>
      <c r="N391" s="2">
        <f>IF(M391&lt;I391,M391,I391)</f>
        <v>279.98599999999999</v>
      </c>
      <c r="O391" s="12" t="str">
        <f>IF(N391&lt;I391,$U$1," ")</f>
        <v xml:space="preserve"> </v>
      </c>
      <c r="P391" s="12" t="str">
        <f>IFERROR((O391+30)," ")</f>
        <v xml:space="preserve"> </v>
      </c>
      <c r="Q391" s="2">
        <f ca="1">IF(O391=$U$1,N391,"0")*1.22</f>
        <v>0</v>
      </c>
    </row>
    <row r="392" spans="1:17" x14ac:dyDescent="0.25">
      <c r="A392" t="s">
        <v>4276</v>
      </c>
      <c r="B392" t="s">
        <v>15576</v>
      </c>
      <c r="C392">
        <v>12282</v>
      </c>
      <c r="D392">
        <v>166.25</v>
      </c>
      <c r="E392">
        <f>IFERROR(VLOOKUP(Table_ExternalData_15[[#This Row],[Id]],Rabati!B:C,2,0),0)</f>
        <v>5</v>
      </c>
      <c r="F392">
        <v>0</v>
      </c>
      <c r="G392" t="str">
        <f>VLOOKUP(Table_ExternalData_15[[#This Row],[Id]],'Blagovna izdelek'!A:C,3,0)</f>
        <v>UBIQUITI</v>
      </c>
      <c r="H392">
        <f>Table_ExternalData_15[[#This Row],[Rabat]]*0.2</f>
        <v>1</v>
      </c>
      <c r="I392" s="2">
        <f>Table_ExternalData_15[[#This Row],[Price]]-(Table_ExternalData_15[[#This Row],[Price]]*Table_ExternalData_15[[#This Row],[BB rabat]])/100</f>
        <v>164.58750000000001</v>
      </c>
      <c r="J392" s="2">
        <f>Table_ExternalData_15[[#This Row],[BB cena]]*Table_ExternalData_15[[#Headers],[1,22]]</f>
        <v>200.79675</v>
      </c>
      <c r="K392" s="2">
        <f>Table_ExternalData_15[[#This Row],[Price]]*Table_ExternalData_15[[#Headers],[1,22]]</f>
        <v>202.82499999999999</v>
      </c>
      <c r="L392" s="7">
        <f>IF(G392="White Shark",E392*0.5,IF(G392="Sbox",E392*0.5,IF(G392="Tenda",E392*0.5,E392*0.2)))/100</f>
        <v>0.01</v>
      </c>
      <c r="M392" s="2">
        <f>Table_ExternalData_15[[#This Row],[Price]]-Table_ExternalData_15[[#This Row],[Price]]*Table_ExternalData_15[[#This Row],[extra popust]]</f>
        <v>164.58750000000001</v>
      </c>
      <c r="N392" s="2">
        <f>IF(M392&lt;I392,M392,I392)</f>
        <v>164.58750000000001</v>
      </c>
      <c r="O392" s="12" t="str">
        <f>IF(N392&lt;I392,$U$1," ")</f>
        <v xml:space="preserve"> </v>
      </c>
      <c r="P392" s="12" t="str">
        <f>IFERROR((O392+30)," ")</f>
        <v xml:space="preserve"> </v>
      </c>
      <c r="Q392" s="2">
        <f ca="1">IF(O392=$U$1,N392,"0")*1.22</f>
        <v>0</v>
      </c>
    </row>
    <row r="393" spans="1:17" x14ac:dyDescent="0.25">
      <c r="A393" t="s">
        <v>4337</v>
      </c>
      <c r="B393" t="s">
        <v>15202</v>
      </c>
      <c r="C393">
        <v>12371</v>
      </c>
      <c r="D393">
        <v>51.7</v>
      </c>
      <c r="E393">
        <f>IFERROR(VLOOKUP(Table_ExternalData_15[[#This Row],[Id]],Rabati!B:C,2,0),0)</f>
        <v>10</v>
      </c>
      <c r="F393">
        <v>8</v>
      </c>
      <c r="G393" t="str">
        <f>VLOOKUP(Table_ExternalData_15[[#This Row],[Id]],'Blagovna izdelek'!A:C,3,0)</f>
        <v>UBIQUITI</v>
      </c>
      <c r="H393">
        <f>Table_ExternalData_15[[#This Row],[Rabat]]*0.2</f>
        <v>2</v>
      </c>
      <c r="I393" s="2">
        <f>Table_ExternalData_15[[#This Row],[Price]]-(Table_ExternalData_15[[#This Row],[Price]]*Table_ExternalData_15[[#This Row],[BB rabat]])/100</f>
        <v>50.666000000000004</v>
      </c>
      <c r="J393" s="2">
        <f>Table_ExternalData_15[[#This Row],[BB cena]]*Table_ExternalData_15[[#Headers],[1,22]]</f>
        <v>61.812520000000006</v>
      </c>
      <c r="K393" s="2">
        <f>Table_ExternalData_15[[#This Row],[Price]]*Table_ExternalData_15[[#Headers],[1,22]]</f>
        <v>63.074000000000005</v>
      </c>
      <c r="L393" s="7">
        <f>IF(G393="White Shark",E393*0.5,IF(G393="Sbox",E393*0.5,IF(G393="Tenda",E393*0.5,E393*0.2)))/100</f>
        <v>0.02</v>
      </c>
      <c r="M393" s="2">
        <f>Table_ExternalData_15[[#This Row],[Price]]-Table_ExternalData_15[[#This Row],[Price]]*Table_ExternalData_15[[#This Row],[extra popust]]</f>
        <v>50.666000000000004</v>
      </c>
      <c r="N393" s="2">
        <f>IF(M393&lt;I393,M393,I393)</f>
        <v>50.666000000000004</v>
      </c>
      <c r="O393" s="12" t="str">
        <f>IF(N393&lt;I393,$U$1," ")</f>
        <v xml:space="preserve"> </v>
      </c>
      <c r="P393" s="12" t="str">
        <f>IFERROR((O393+30)," ")</f>
        <v xml:space="preserve"> </v>
      </c>
      <c r="Q393" s="2">
        <f ca="1">IF(O393=$U$1,N393,"0")*1.22</f>
        <v>0</v>
      </c>
    </row>
    <row r="394" spans="1:17" x14ac:dyDescent="0.25">
      <c r="A394" t="s">
        <v>4525</v>
      </c>
      <c r="B394" t="s">
        <v>15054</v>
      </c>
      <c r="C394">
        <v>12698</v>
      </c>
      <c r="D394">
        <v>221.99</v>
      </c>
      <c r="E394">
        <f>IFERROR(VLOOKUP(Table_ExternalData_15[[#This Row],[Id]],Rabati!B:C,2,0),0)</f>
        <v>10</v>
      </c>
      <c r="F394">
        <v>0</v>
      </c>
      <c r="G394" t="str">
        <f>VLOOKUP(Table_ExternalData_15[[#This Row],[Id]],'Blagovna izdelek'!A:C,3,0)</f>
        <v>UBIQUITI</v>
      </c>
      <c r="H394">
        <f>Table_ExternalData_15[[#This Row],[Rabat]]*0.2</f>
        <v>2</v>
      </c>
      <c r="I394" s="2">
        <f>Table_ExternalData_15[[#This Row],[Price]]-(Table_ExternalData_15[[#This Row],[Price]]*Table_ExternalData_15[[#This Row],[BB rabat]])/100</f>
        <v>217.55020000000002</v>
      </c>
      <c r="J394" s="2">
        <f>Table_ExternalData_15[[#This Row],[BB cena]]*Table_ExternalData_15[[#Headers],[1,22]]</f>
        <v>265.41124400000001</v>
      </c>
      <c r="K394" s="2">
        <f>Table_ExternalData_15[[#This Row],[Price]]*Table_ExternalData_15[[#Headers],[1,22]]</f>
        <v>270.82780000000002</v>
      </c>
      <c r="L394" s="7">
        <f>IF(G394="White Shark",E394*0.5,IF(G394="Sbox",E394*0.5,IF(G394="Tenda",E394*0.5,E394*0.2)))/100</f>
        <v>0.02</v>
      </c>
      <c r="M394" s="2">
        <f>Table_ExternalData_15[[#This Row],[Price]]-Table_ExternalData_15[[#This Row],[Price]]*Table_ExternalData_15[[#This Row],[extra popust]]</f>
        <v>217.55020000000002</v>
      </c>
      <c r="N394" s="2">
        <f>IF(M394&lt;I394,M394,I394)</f>
        <v>217.55020000000002</v>
      </c>
      <c r="O394" s="12" t="str">
        <f>IF(N394&lt;I394,$U$1," ")</f>
        <v xml:space="preserve"> </v>
      </c>
      <c r="P394" s="12" t="str">
        <f>IFERROR((O394+30)," ")</f>
        <v xml:space="preserve"> </v>
      </c>
      <c r="Q394" s="2">
        <f ca="1">IF(O394=$U$1,N394,"0")*1.22</f>
        <v>0</v>
      </c>
    </row>
    <row r="395" spans="1:17" x14ac:dyDescent="0.25">
      <c r="A395" t="s">
        <v>4526</v>
      </c>
      <c r="B395" t="s">
        <v>15203</v>
      </c>
      <c r="C395">
        <v>12700</v>
      </c>
      <c r="D395">
        <v>143.4</v>
      </c>
      <c r="E395">
        <f>IFERROR(VLOOKUP(Table_ExternalData_15[[#This Row],[Id]],Rabati!B:C,2,0),0)</f>
        <v>5</v>
      </c>
      <c r="F395">
        <v>53</v>
      </c>
      <c r="G395" t="str">
        <f>VLOOKUP(Table_ExternalData_15[[#This Row],[Id]],'Blagovna izdelek'!A:C,3,0)</f>
        <v>UBIQUITI</v>
      </c>
      <c r="H395">
        <f>Table_ExternalData_15[[#This Row],[Rabat]]*0.2</f>
        <v>1</v>
      </c>
      <c r="I395" s="2">
        <f>Table_ExternalData_15[[#This Row],[Price]]-(Table_ExternalData_15[[#This Row],[Price]]*Table_ExternalData_15[[#This Row],[BB rabat]])/100</f>
        <v>141.96600000000001</v>
      </c>
      <c r="J395" s="2">
        <f>Table_ExternalData_15[[#This Row],[BB cena]]*Table_ExternalData_15[[#Headers],[1,22]]</f>
        <v>173.19852</v>
      </c>
      <c r="K395" s="2">
        <f>Table_ExternalData_15[[#This Row],[Price]]*Table_ExternalData_15[[#Headers],[1,22]]</f>
        <v>174.94800000000001</v>
      </c>
      <c r="L395" s="7">
        <f>IF(G395="White Shark",E395*0.5,IF(G395="Sbox",E395*0.5,IF(G395="Tenda",E395*0.5,E395*0.2)))/100</f>
        <v>0.01</v>
      </c>
      <c r="M395" s="2">
        <f>Table_ExternalData_15[[#This Row],[Price]]-Table_ExternalData_15[[#This Row],[Price]]*Table_ExternalData_15[[#This Row],[extra popust]]</f>
        <v>141.96600000000001</v>
      </c>
      <c r="N395" s="2">
        <f>IF(M395&lt;I395,M395,I395)</f>
        <v>141.96600000000001</v>
      </c>
      <c r="O395" s="12" t="str">
        <f>IF(N395&lt;I395,$U$1," ")</f>
        <v xml:space="preserve"> </v>
      </c>
      <c r="P395" s="12" t="str">
        <f>IFERROR((O395+30)," ")</f>
        <v xml:space="preserve"> </v>
      </c>
      <c r="Q395" s="2">
        <f ca="1">IF(O395=$U$1,N395,"0")*1.22</f>
        <v>0</v>
      </c>
    </row>
    <row r="396" spans="1:17" x14ac:dyDescent="0.25">
      <c r="A396" t="s">
        <v>4527</v>
      </c>
      <c r="B396" t="s">
        <v>15204</v>
      </c>
      <c r="C396">
        <v>12702</v>
      </c>
      <c r="D396">
        <v>103.5</v>
      </c>
      <c r="E396">
        <f>IFERROR(VLOOKUP(Table_ExternalData_15[[#This Row],[Id]],Rabati!B:C,2,0),0)</f>
        <v>10</v>
      </c>
      <c r="F396">
        <v>0</v>
      </c>
      <c r="G396" t="str">
        <f>VLOOKUP(Table_ExternalData_15[[#This Row],[Id]],'Blagovna izdelek'!A:C,3,0)</f>
        <v>UBIQUITI</v>
      </c>
      <c r="H396">
        <f>Table_ExternalData_15[[#This Row],[Rabat]]*0.2</f>
        <v>2</v>
      </c>
      <c r="I396" s="2">
        <f>Table_ExternalData_15[[#This Row],[Price]]-(Table_ExternalData_15[[#This Row],[Price]]*Table_ExternalData_15[[#This Row],[BB rabat]])/100</f>
        <v>101.43</v>
      </c>
      <c r="J396" s="2">
        <f>Table_ExternalData_15[[#This Row],[BB cena]]*Table_ExternalData_15[[#Headers],[1,22]]</f>
        <v>123.74460000000001</v>
      </c>
      <c r="K396" s="2">
        <f>Table_ExternalData_15[[#This Row],[Price]]*Table_ExternalData_15[[#Headers],[1,22]]</f>
        <v>126.27</v>
      </c>
      <c r="L396" s="7">
        <f>IF(G396="White Shark",E396*0.5,IF(G396="Sbox",E396*0.5,IF(G396="Tenda",E396*0.5,E396*0.2)))/100</f>
        <v>0.02</v>
      </c>
      <c r="M396" s="2">
        <f>Table_ExternalData_15[[#This Row],[Price]]-Table_ExternalData_15[[#This Row],[Price]]*Table_ExternalData_15[[#This Row],[extra popust]]</f>
        <v>101.43</v>
      </c>
      <c r="N396" s="2">
        <f>IF(M396&lt;I396,M396,I396)</f>
        <v>101.43</v>
      </c>
      <c r="O396" s="12" t="str">
        <f>IF(N396&lt;I396,$U$1," ")</f>
        <v xml:space="preserve"> </v>
      </c>
      <c r="P396" s="12" t="str">
        <f>IFERROR((O396+30)," ")</f>
        <v xml:space="preserve"> </v>
      </c>
      <c r="Q396" s="2">
        <f ca="1">IF(O396=$U$1,N396,"0")*1.22</f>
        <v>0</v>
      </c>
    </row>
    <row r="397" spans="1:17" x14ac:dyDescent="0.25">
      <c r="A397" t="s">
        <v>4609</v>
      </c>
      <c r="B397" t="s">
        <v>4608</v>
      </c>
      <c r="C397">
        <v>12845</v>
      </c>
      <c r="D397">
        <v>107.95</v>
      </c>
      <c r="E397">
        <f>IFERROR(VLOOKUP(Table_ExternalData_15[[#This Row],[Id]],Rabati!B:C,2,0),0)</f>
        <v>10</v>
      </c>
      <c r="F397">
        <v>5</v>
      </c>
      <c r="G397" t="str">
        <f>VLOOKUP(Table_ExternalData_15[[#This Row],[Id]],'Blagovna izdelek'!A:C,3,0)</f>
        <v>UBIQUITI</v>
      </c>
      <c r="H397">
        <f>Table_ExternalData_15[[#This Row],[Rabat]]*0.2</f>
        <v>2</v>
      </c>
      <c r="I397" s="2">
        <f>Table_ExternalData_15[[#This Row],[Price]]-(Table_ExternalData_15[[#This Row],[Price]]*Table_ExternalData_15[[#This Row],[BB rabat]])/100</f>
        <v>105.791</v>
      </c>
      <c r="J397" s="2">
        <f>Table_ExternalData_15[[#This Row],[BB cena]]*Table_ExternalData_15[[#Headers],[1,22]]</f>
        <v>129.06502</v>
      </c>
      <c r="K397" s="2">
        <f>Table_ExternalData_15[[#This Row],[Price]]*Table_ExternalData_15[[#Headers],[1,22]]</f>
        <v>131.69900000000001</v>
      </c>
      <c r="L397" s="7">
        <f>IF(G397="White Shark",E397*0.5,IF(G397="Sbox",E397*0.5,IF(G397="Tenda",E397*0.5,E397*0.2)))/100</f>
        <v>0.02</v>
      </c>
      <c r="M397" s="2">
        <f>Table_ExternalData_15[[#This Row],[Price]]-Table_ExternalData_15[[#This Row],[Price]]*Table_ExternalData_15[[#This Row],[extra popust]]</f>
        <v>105.791</v>
      </c>
      <c r="N397" s="2">
        <f>IF(M397&lt;I397,M397,I397)</f>
        <v>105.791</v>
      </c>
      <c r="O397" s="12" t="str">
        <f>IF(N397&lt;I397,$U$1," ")</f>
        <v xml:space="preserve"> </v>
      </c>
      <c r="P397" s="12" t="str">
        <f>IFERROR((O397+30)," ")</f>
        <v xml:space="preserve"> </v>
      </c>
      <c r="Q397" s="2">
        <f ca="1">IF(O397=$U$1,N397,"0")*1.22</f>
        <v>0</v>
      </c>
    </row>
    <row r="398" spans="1:17" x14ac:dyDescent="0.25">
      <c r="A398" t="s">
        <v>4615</v>
      </c>
      <c r="B398" t="s">
        <v>4614</v>
      </c>
      <c r="C398">
        <v>12848</v>
      </c>
      <c r="D398">
        <v>139.94999999999999</v>
      </c>
      <c r="E398">
        <f>IFERROR(VLOOKUP(Table_ExternalData_15[[#This Row],[Id]],Rabati!B:C,2,0),0)</f>
        <v>5</v>
      </c>
      <c r="F398">
        <v>10</v>
      </c>
      <c r="G398" t="str">
        <f>VLOOKUP(Table_ExternalData_15[[#This Row],[Id]],'Blagovna izdelek'!A:C,3,0)</f>
        <v>UBIQUITI</v>
      </c>
      <c r="H398">
        <f>Table_ExternalData_15[[#This Row],[Rabat]]*0.2</f>
        <v>1</v>
      </c>
      <c r="I398" s="2">
        <f>Table_ExternalData_15[[#This Row],[Price]]-(Table_ExternalData_15[[#This Row],[Price]]*Table_ExternalData_15[[#This Row],[BB rabat]])/100</f>
        <v>138.5505</v>
      </c>
      <c r="J398" s="2">
        <f>Table_ExternalData_15[[#This Row],[BB cena]]*Table_ExternalData_15[[#Headers],[1,22]]</f>
        <v>169.03161</v>
      </c>
      <c r="K398" s="2">
        <f>Table_ExternalData_15[[#This Row],[Price]]*Table_ExternalData_15[[#Headers],[1,22]]</f>
        <v>170.73899999999998</v>
      </c>
      <c r="L398" s="7">
        <f>IF(G398="White Shark",E398*0.5,IF(G398="Sbox",E398*0.5,IF(G398="Tenda",E398*0.5,E398*0.2)))/100</f>
        <v>0.01</v>
      </c>
      <c r="M398" s="2">
        <f>Table_ExternalData_15[[#This Row],[Price]]-Table_ExternalData_15[[#This Row],[Price]]*Table_ExternalData_15[[#This Row],[extra popust]]</f>
        <v>138.5505</v>
      </c>
      <c r="N398" s="2">
        <f>IF(M398&lt;I398,M398,I398)</f>
        <v>138.5505</v>
      </c>
      <c r="O398" s="12" t="str">
        <f>IF(N398&lt;I398,$U$1," ")</f>
        <v xml:space="preserve"> </v>
      </c>
      <c r="P398" s="12" t="str">
        <f>IFERROR((O398+30)," ")</f>
        <v xml:space="preserve"> </v>
      </c>
      <c r="Q398" s="2">
        <f ca="1">IF(O398=$U$1,N398,"0")*1.22</f>
        <v>0</v>
      </c>
    </row>
    <row r="399" spans="1:17" x14ac:dyDescent="0.25">
      <c r="A399" t="s">
        <v>4616</v>
      </c>
      <c r="B399" t="s">
        <v>12652</v>
      </c>
      <c r="C399">
        <v>12849</v>
      </c>
      <c r="D399">
        <v>213.5</v>
      </c>
      <c r="E399">
        <f>IFERROR(VLOOKUP(Table_ExternalData_15[[#This Row],[Id]],Rabati!B:C,2,0),0)</f>
        <v>5</v>
      </c>
      <c r="F399">
        <v>10</v>
      </c>
      <c r="G399" t="str">
        <f>VLOOKUP(Table_ExternalData_15[[#This Row],[Id]],'Blagovna izdelek'!A:C,3,0)</f>
        <v>UBIQUITI</v>
      </c>
      <c r="H399">
        <f>Table_ExternalData_15[[#This Row],[Rabat]]*0.2</f>
        <v>1</v>
      </c>
      <c r="I399" s="2">
        <f>Table_ExternalData_15[[#This Row],[Price]]-(Table_ExternalData_15[[#This Row],[Price]]*Table_ExternalData_15[[#This Row],[BB rabat]])/100</f>
        <v>211.36500000000001</v>
      </c>
      <c r="J399" s="2">
        <f>Table_ExternalData_15[[#This Row],[BB cena]]*Table_ExternalData_15[[#Headers],[1,22]]</f>
        <v>257.86529999999999</v>
      </c>
      <c r="K399" s="2">
        <f>Table_ExternalData_15[[#This Row],[Price]]*Table_ExternalData_15[[#Headers],[1,22]]</f>
        <v>260.46999999999997</v>
      </c>
      <c r="L399" s="7">
        <f>IF(G399="White Shark",E399*0.5,IF(G399="Sbox",E399*0.5,IF(G399="Tenda",E399*0.5,E399*0.2)))/100</f>
        <v>0.01</v>
      </c>
      <c r="M399" s="2">
        <f>Table_ExternalData_15[[#This Row],[Price]]-Table_ExternalData_15[[#This Row],[Price]]*Table_ExternalData_15[[#This Row],[extra popust]]</f>
        <v>211.36500000000001</v>
      </c>
      <c r="N399" s="2">
        <f>IF(M399&lt;I399,M399,I399)</f>
        <v>211.36500000000001</v>
      </c>
      <c r="O399" s="12" t="str">
        <f>IF(N399&lt;I399,$U$1," ")</f>
        <v xml:space="preserve"> </v>
      </c>
      <c r="P399" s="12" t="str">
        <f>IFERROR((O399+30)," ")</f>
        <v xml:space="preserve"> </v>
      </c>
      <c r="Q399" s="2">
        <f ca="1">IF(O399=$U$1,N399,"0")*1.22</f>
        <v>0</v>
      </c>
    </row>
    <row r="400" spans="1:17" x14ac:dyDescent="0.25">
      <c r="A400" t="s">
        <v>4744</v>
      </c>
      <c r="B400" t="s">
        <v>15205</v>
      </c>
      <c r="C400">
        <v>12977</v>
      </c>
      <c r="D400">
        <v>90.41</v>
      </c>
      <c r="E400">
        <f>IFERROR(VLOOKUP(Table_ExternalData_15[[#This Row],[Id]],Rabati!B:C,2,0),0)</f>
        <v>10</v>
      </c>
      <c r="F400">
        <v>3</v>
      </c>
      <c r="G400" t="str">
        <f>VLOOKUP(Table_ExternalData_15[[#This Row],[Id]],'Blagovna izdelek'!A:C,3,0)</f>
        <v>UBIQUITI</v>
      </c>
      <c r="H400">
        <f>Table_ExternalData_15[[#This Row],[Rabat]]*0.2</f>
        <v>2</v>
      </c>
      <c r="I400" s="2">
        <f>Table_ExternalData_15[[#This Row],[Price]]-(Table_ExternalData_15[[#This Row],[Price]]*Table_ExternalData_15[[#This Row],[BB rabat]])/100</f>
        <v>88.601799999999997</v>
      </c>
      <c r="J400" s="2">
        <f>Table_ExternalData_15[[#This Row],[BB cena]]*Table_ExternalData_15[[#Headers],[1,22]]</f>
        <v>108.094196</v>
      </c>
      <c r="K400" s="2">
        <f>Table_ExternalData_15[[#This Row],[Price]]*Table_ExternalData_15[[#Headers],[1,22]]</f>
        <v>110.30019999999999</v>
      </c>
      <c r="L400" s="7">
        <f>IF(G400="White Shark",E400*0.5,IF(G400="Sbox",E400*0.5,IF(G400="Tenda",E400*0.5,E400*0.2)))/100</f>
        <v>0.02</v>
      </c>
      <c r="M400" s="2">
        <f>Table_ExternalData_15[[#This Row],[Price]]-Table_ExternalData_15[[#This Row],[Price]]*Table_ExternalData_15[[#This Row],[extra popust]]</f>
        <v>88.601799999999997</v>
      </c>
      <c r="N400" s="2">
        <f>IF(M400&lt;I400,M400,I400)</f>
        <v>88.601799999999997</v>
      </c>
      <c r="O400" s="12" t="str">
        <f>IF(N400&lt;I400,$U$1," ")</f>
        <v xml:space="preserve"> </v>
      </c>
      <c r="P400" s="12" t="str">
        <f>IFERROR((O400+30)," ")</f>
        <v xml:space="preserve"> </v>
      </c>
      <c r="Q400" s="2">
        <f ca="1">IF(O400=$U$1,N400,"0")*1.22</f>
        <v>0</v>
      </c>
    </row>
    <row r="401" spans="1:17" x14ac:dyDescent="0.25">
      <c r="A401" t="s">
        <v>4802</v>
      </c>
      <c r="B401" t="s">
        <v>4801</v>
      </c>
      <c r="C401">
        <v>13035</v>
      </c>
      <c r="D401">
        <v>177.99</v>
      </c>
      <c r="E401">
        <f>IFERROR(VLOOKUP(Table_ExternalData_15[[#This Row],[Id]],Rabati!B:C,2,0),0)</f>
        <v>10</v>
      </c>
      <c r="F401">
        <v>0</v>
      </c>
      <c r="G401" t="str">
        <f>VLOOKUP(Table_ExternalData_15[[#This Row],[Id]],'Blagovna izdelek'!A:C,3,0)</f>
        <v>UBIQUITI</v>
      </c>
      <c r="H401">
        <f>Table_ExternalData_15[[#This Row],[Rabat]]*0.2</f>
        <v>2</v>
      </c>
      <c r="I401" s="2">
        <f>Table_ExternalData_15[[#This Row],[Price]]-(Table_ExternalData_15[[#This Row],[Price]]*Table_ExternalData_15[[#This Row],[BB rabat]])/100</f>
        <v>174.43020000000001</v>
      </c>
      <c r="J401" s="2">
        <f>Table_ExternalData_15[[#This Row],[BB cena]]*Table_ExternalData_15[[#Headers],[1,22]]</f>
        <v>212.804844</v>
      </c>
      <c r="K401" s="2">
        <f>Table_ExternalData_15[[#This Row],[Price]]*Table_ExternalData_15[[#Headers],[1,22]]</f>
        <v>217.14780000000002</v>
      </c>
      <c r="L401" s="7">
        <f>IF(G401="White Shark",E401*0.5,IF(G401="Sbox",E401*0.5,IF(G401="Tenda",E401*0.5,E401*0.2)))/100</f>
        <v>0.02</v>
      </c>
      <c r="M401" s="2">
        <f>Table_ExternalData_15[[#This Row],[Price]]-Table_ExternalData_15[[#This Row],[Price]]*Table_ExternalData_15[[#This Row],[extra popust]]</f>
        <v>174.43020000000001</v>
      </c>
      <c r="N401" s="2">
        <f>IF(M401&lt;I401,M401,I401)</f>
        <v>174.43020000000001</v>
      </c>
      <c r="O401" s="12" t="str">
        <f>IF(N401&lt;I401,$U$1," ")</f>
        <v xml:space="preserve"> </v>
      </c>
      <c r="P401" s="12" t="str">
        <f>IFERROR((O401+30)," ")</f>
        <v xml:space="preserve"> </v>
      </c>
      <c r="Q401" s="2">
        <f ca="1">IF(O401=$U$1,N401,"0")*1.22</f>
        <v>0</v>
      </c>
    </row>
    <row r="402" spans="1:17" x14ac:dyDescent="0.25">
      <c r="A402" t="s">
        <v>5083</v>
      </c>
      <c r="B402" t="s">
        <v>10083</v>
      </c>
      <c r="C402">
        <v>13229</v>
      </c>
      <c r="D402">
        <v>294.58</v>
      </c>
      <c r="E402">
        <f>IFERROR(VLOOKUP(Table_ExternalData_15[[#This Row],[Id]],Rabati!B:C,2,0),0)</f>
        <v>10</v>
      </c>
      <c r="F402">
        <v>0</v>
      </c>
      <c r="G402" t="str">
        <f>VLOOKUP(Table_ExternalData_15[[#This Row],[Id]],'Blagovna izdelek'!A:C,3,0)</f>
        <v>UBIQUITI</v>
      </c>
      <c r="H402">
        <f>Table_ExternalData_15[[#This Row],[Rabat]]*0.2</f>
        <v>2</v>
      </c>
      <c r="I402" s="2">
        <f>Table_ExternalData_15[[#This Row],[Price]]-(Table_ExternalData_15[[#This Row],[Price]]*Table_ExternalData_15[[#This Row],[BB rabat]])/100</f>
        <v>288.6884</v>
      </c>
      <c r="J402" s="2">
        <f>Table_ExternalData_15[[#This Row],[BB cena]]*Table_ExternalData_15[[#Headers],[1,22]]</f>
        <v>352.19984799999997</v>
      </c>
      <c r="K402" s="2">
        <f>Table_ExternalData_15[[#This Row],[Price]]*Table_ExternalData_15[[#Headers],[1,22]]</f>
        <v>359.38759999999996</v>
      </c>
      <c r="L402" s="7">
        <f>IF(G402="White Shark",E402*0.5,IF(G402="Sbox",E402*0.5,IF(G402="Tenda",E402*0.5,E402*0.2)))/100</f>
        <v>0.02</v>
      </c>
      <c r="M402" s="2">
        <f>Table_ExternalData_15[[#This Row],[Price]]-Table_ExternalData_15[[#This Row],[Price]]*Table_ExternalData_15[[#This Row],[extra popust]]</f>
        <v>288.6884</v>
      </c>
      <c r="N402" s="2">
        <f>IF(M402&lt;I402,M402,I402)</f>
        <v>288.6884</v>
      </c>
      <c r="O402" s="12" t="str">
        <f>IF(N402&lt;I402,$U$1," ")</f>
        <v xml:space="preserve"> </v>
      </c>
      <c r="P402" s="12" t="str">
        <f>IFERROR((O402+30)," ")</f>
        <v xml:space="preserve"> </v>
      </c>
      <c r="Q402" s="2">
        <f ca="1">IF(O402=$U$1,N402,"0")*1.22</f>
        <v>0</v>
      </c>
    </row>
    <row r="403" spans="1:17" x14ac:dyDescent="0.25">
      <c r="A403" t="s">
        <v>5085</v>
      </c>
      <c r="B403" t="s">
        <v>5084</v>
      </c>
      <c r="C403">
        <v>13230</v>
      </c>
      <c r="D403">
        <v>73.459999999999994</v>
      </c>
      <c r="E403">
        <f>IFERROR(VLOOKUP(Table_ExternalData_15[[#This Row],[Id]],Rabati!B:C,2,0),0)</f>
        <v>10</v>
      </c>
      <c r="F403">
        <v>0</v>
      </c>
      <c r="G403" t="str">
        <f>VLOOKUP(Table_ExternalData_15[[#This Row],[Id]],'Blagovna izdelek'!A:C,3,0)</f>
        <v>UBIQUITI</v>
      </c>
      <c r="H403">
        <f>Table_ExternalData_15[[#This Row],[Rabat]]*0.2</f>
        <v>2</v>
      </c>
      <c r="I403" s="2">
        <f>Table_ExternalData_15[[#This Row],[Price]]-(Table_ExternalData_15[[#This Row],[Price]]*Table_ExternalData_15[[#This Row],[BB rabat]])/100</f>
        <v>71.990799999999993</v>
      </c>
      <c r="J403" s="2">
        <f>Table_ExternalData_15[[#This Row],[BB cena]]*Table_ExternalData_15[[#Headers],[1,22]]</f>
        <v>87.828775999999991</v>
      </c>
      <c r="K403" s="2">
        <f>Table_ExternalData_15[[#This Row],[Price]]*Table_ExternalData_15[[#Headers],[1,22]]</f>
        <v>89.621199999999988</v>
      </c>
      <c r="L403" s="7">
        <f>IF(G403="White Shark",E403*0.5,IF(G403="Sbox",E403*0.5,IF(G403="Tenda",E403*0.5,E403*0.2)))/100</f>
        <v>0.02</v>
      </c>
      <c r="M403" s="2">
        <f>Table_ExternalData_15[[#This Row],[Price]]-Table_ExternalData_15[[#This Row],[Price]]*Table_ExternalData_15[[#This Row],[extra popust]]</f>
        <v>71.990799999999993</v>
      </c>
      <c r="N403" s="2">
        <f>IF(M403&lt;I403,M403,I403)</f>
        <v>71.990799999999993</v>
      </c>
      <c r="O403" s="12" t="str">
        <f>IF(N403&lt;I403,$U$1," ")</f>
        <v xml:space="preserve"> </v>
      </c>
      <c r="P403" s="12" t="str">
        <f>IFERROR((O403+30)," ")</f>
        <v xml:space="preserve"> </v>
      </c>
      <c r="Q403" s="2">
        <f ca="1">IF(O403=$U$1,N403,"0")*1.22</f>
        <v>0</v>
      </c>
    </row>
    <row r="404" spans="1:17" x14ac:dyDescent="0.25">
      <c r="A404" t="s">
        <v>5087</v>
      </c>
      <c r="B404" t="s">
        <v>5086</v>
      </c>
      <c r="C404">
        <v>13231</v>
      </c>
      <c r="D404">
        <v>75.34</v>
      </c>
      <c r="E404">
        <f>IFERROR(VLOOKUP(Table_ExternalData_15[[#This Row],[Id]],Rabati!B:C,2,0),0)</f>
        <v>10</v>
      </c>
      <c r="F404">
        <v>0</v>
      </c>
      <c r="G404" t="str">
        <f>VLOOKUP(Table_ExternalData_15[[#This Row],[Id]],'Blagovna izdelek'!A:C,3,0)</f>
        <v>UBIQUITI</v>
      </c>
      <c r="H404">
        <f>Table_ExternalData_15[[#This Row],[Rabat]]*0.2</f>
        <v>2</v>
      </c>
      <c r="I404" s="2">
        <f>Table_ExternalData_15[[#This Row],[Price]]-(Table_ExternalData_15[[#This Row],[Price]]*Table_ExternalData_15[[#This Row],[BB rabat]])/100</f>
        <v>73.833200000000005</v>
      </c>
      <c r="J404" s="2">
        <f>Table_ExternalData_15[[#This Row],[BB cena]]*Table_ExternalData_15[[#Headers],[1,22]]</f>
        <v>90.076504</v>
      </c>
      <c r="K404" s="2">
        <f>Table_ExternalData_15[[#This Row],[Price]]*Table_ExternalData_15[[#Headers],[1,22]]</f>
        <v>91.9148</v>
      </c>
      <c r="L404" s="7">
        <f>IF(G404="White Shark",E404*0.5,IF(G404="Sbox",E404*0.5,IF(G404="Tenda",E404*0.5,E404*0.2)))/100</f>
        <v>0.02</v>
      </c>
      <c r="M404" s="2">
        <f>Table_ExternalData_15[[#This Row],[Price]]-Table_ExternalData_15[[#This Row],[Price]]*Table_ExternalData_15[[#This Row],[extra popust]]</f>
        <v>73.833200000000005</v>
      </c>
      <c r="N404" s="2">
        <f>IF(M404&lt;I404,M404,I404)</f>
        <v>73.833200000000005</v>
      </c>
      <c r="O404" s="12" t="str">
        <f>IF(N404&lt;I404,$U$1," ")</f>
        <v xml:space="preserve"> </v>
      </c>
      <c r="P404" s="12" t="str">
        <f>IFERROR((O404+30)," ")</f>
        <v xml:space="preserve"> </v>
      </c>
      <c r="Q404" s="2">
        <f ca="1">IF(O404=$U$1,N404,"0")*1.22</f>
        <v>0</v>
      </c>
    </row>
    <row r="405" spans="1:17" x14ac:dyDescent="0.25">
      <c r="A405" t="s">
        <v>5305</v>
      </c>
      <c r="B405" t="s">
        <v>15206</v>
      </c>
      <c r="C405">
        <v>13475</v>
      </c>
      <c r="D405">
        <v>92.1</v>
      </c>
      <c r="E405">
        <f>IFERROR(VLOOKUP(Table_ExternalData_15[[#This Row],[Id]],Rabati!B:C,2,0),0)</f>
        <v>10</v>
      </c>
      <c r="F405">
        <v>5</v>
      </c>
      <c r="G405" t="str">
        <f>VLOOKUP(Table_ExternalData_15[[#This Row],[Id]],'Blagovna izdelek'!A:C,3,0)</f>
        <v>UBIQUITI</v>
      </c>
      <c r="H405">
        <f>Table_ExternalData_15[[#This Row],[Rabat]]*0.2</f>
        <v>2</v>
      </c>
      <c r="I405" s="2">
        <f>Table_ExternalData_15[[#This Row],[Price]]-(Table_ExternalData_15[[#This Row],[Price]]*Table_ExternalData_15[[#This Row],[BB rabat]])/100</f>
        <v>90.257999999999996</v>
      </c>
      <c r="J405" s="2">
        <f>Table_ExternalData_15[[#This Row],[BB cena]]*Table_ExternalData_15[[#Headers],[1,22]]</f>
        <v>110.11475999999999</v>
      </c>
      <c r="K405" s="2">
        <f>Table_ExternalData_15[[#This Row],[Price]]*Table_ExternalData_15[[#Headers],[1,22]]</f>
        <v>112.36199999999999</v>
      </c>
      <c r="L405" s="7">
        <f>IF(G405="White Shark",E405*0.5,IF(G405="Sbox",E405*0.5,IF(G405="Tenda",E405*0.5,E405*0.2)))/100</f>
        <v>0.02</v>
      </c>
      <c r="M405" s="2">
        <f>Table_ExternalData_15[[#This Row],[Price]]-Table_ExternalData_15[[#This Row],[Price]]*Table_ExternalData_15[[#This Row],[extra popust]]</f>
        <v>90.257999999999996</v>
      </c>
      <c r="N405" s="2">
        <f>IF(M405&lt;I405,M405,I405)</f>
        <v>90.257999999999996</v>
      </c>
      <c r="O405" s="12" t="str">
        <f>IF(N405&lt;I405,$U$1," ")</f>
        <v xml:space="preserve"> </v>
      </c>
      <c r="P405" s="12" t="str">
        <f>IFERROR((O405+30)," ")</f>
        <v xml:space="preserve"> </v>
      </c>
      <c r="Q405" s="2">
        <f ca="1">IF(O405=$U$1,N405,"0")*1.22</f>
        <v>0</v>
      </c>
    </row>
    <row r="406" spans="1:17" x14ac:dyDescent="0.25">
      <c r="A406" t="s">
        <v>5435</v>
      </c>
      <c r="B406" t="s">
        <v>14990</v>
      </c>
      <c r="C406">
        <v>13639</v>
      </c>
      <c r="D406">
        <v>17.079999999999998</v>
      </c>
      <c r="E406">
        <f>IFERROR(VLOOKUP(Table_ExternalData_15[[#This Row],[Id]],Rabati!B:C,2,0),0)</f>
        <v>10</v>
      </c>
      <c r="F406">
        <v>0</v>
      </c>
      <c r="G406" t="str">
        <f>VLOOKUP(Table_ExternalData_15[[#This Row],[Id]],'Blagovna izdelek'!A:C,3,0)</f>
        <v>UBIQUITI</v>
      </c>
      <c r="H406">
        <f>Table_ExternalData_15[[#This Row],[Rabat]]*0.2</f>
        <v>2</v>
      </c>
      <c r="I406" s="2">
        <f>Table_ExternalData_15[[#This Row],[Price]]-(Table_ExternalData_15[[#This Row],[Price]]*Table_ExternalData_15[[#This Row],[BB rabat]])/100</f>
        <v>16.738399999999999</v>
      </c>
      <c r="J406" s="2">
        <f>Table_ExternalData_15[[#This Row],[BB cena]]*Table_ExternalData_15[[#Headers],[1,22]]</f>
        <v>20.420847999999999</v>
      </c>
      <c r="K406" s="2">
        <f>Table_ExternalData_15[[#This Row],[Price]]*Table_ExternalData_15[[#Headers],[1,22]]</f>
        <v>20.837599999999998</v>
      </c>
      <c r="L406" s="7">
        <f>IF(G406="White Shark",E406*0.5,IF(G406="Sbox",E406*0.5,IF(G406="Tenda",E406*0.5,E406*0.2)))/100</f>
        <v>0.02</v>
      </c>
      <c r="M406" s="2">
        <f>Table_ExternalData_15[[#This Row],[Price]]-Table_ExternalData_15[[#This Row],[Price]]*Table_ExternalData_15[[#This Row],[extra popust]]</f>
        <v>16.738399999999999</v>
      </c>
      <c r="N406" s="2">
        <f>IF(M406&lt;I406,M406,I406)</f>
        <v>16.738399999999999</v>
      </c>
      <c r="O406" s="12" t="str">
        <f>IF(N406&lt;I406,$U$1," ")</f>
        <v xml:space="preserve"> </v>
      </c>
      <c r="P406" s="12" t="str">
        <f>IFERROR((O406+30)," ")</f>
        <v xml:space="preserve"> </v>
      </c>
      <c r="Q406" s="2">
        <f ca="1">IF(O406=$U$1,N406,"0")*1.22</f>
        <v>0</v>
      </c>
    </row>
    <row r="407" spans="1:17" x14ac:dyDescent="0.25">
      <c r="A407" t="s">
        <v>5812</v>
      </c>
      <c r="B407" t="s">
        <v>5811</v>
      </c>
      <c r="C407">
        <v>13919</v>
      </c>
      <c r="D407">
        <v>108.79</v>
      </c>
      <c r="E407">
        <f>IFERROR(VLOOKUP(Table_ExternalData_15[[#This Row],[Id]],Rabati!B:C,2,0),0)</f>
        <v>10</v>
      </c>
      <c r="F407">
        <v>0</v>
      </c>
      <c r="G407" t="str">
        <f>VLOOKUP(Table_ExternalData_15[[#This Row],[Id]],'Blagovna izdelek'!A:C,3,0)</f>
        <v>UBIQUITI</v>
      </c>
      <c r="H407">
        <f>Table_ExternalData_15[[#This Row],[Rabat]]*0.2</f>
        <v>2</v>
      </c>
      <c r="I407" s="2">
        <f>Table_ExternalData_15[[#This Row],[Price]]-(Table_ExternalData_15[[#This Row],[Price]]*Table_ExternalData_15[[#This Row],[BB rabat]])/100</f>
        <v>106.61420000000001</v>
      </c>
      <c r="J407" s="2">
        <f>Table_ExternalData_15[[#This Row],[BB cena]]*Table_ExternalData_15[[#Headers],[1,22]]</f>
        <v>130.06932400000002</v>
      </c>
      <c r="K407" s="2">
        <f>Table_ExternalData_15[[#This Row],[Price]]*Table_ExternalData_15[[#Headers],[1,22]]</f>
        <v>132.72380000000001</v>
      </c>
      <c r="L407" s="7">
        <f>IF(G407="White Shark",E407*0.5,IF(G407="Sbox",E407*0.5,IF(G407="Tenda",E407*0.5,E407*0.2)))/100</f>
        <v>0.02</v>
      </c>
      <c r="M407" s="2">
        <f>Table_ExternalData_15[[#This Row],[Price]]-Table_ExternalData_15[[#This Row],[Price]]*Table_ExternalData_15[[#This Row],[extra popust]]</f>
        <v>106.61420000000001</v>
      </c>
      <c r="N407" s="2">
        <f>IF(M407&lt;I407,M407,I407)</f>
        <v>106.61420000000001</v>
      </c>
      <c r="O407" s="12" t="str">
        <f>IF(N407&lt;I407,$U$1," ")</f>
        <v xml:space="preserve"> </v>
      </c>
      <c r="P407" s="12" t="str">
        <f>IFERROR((O407+30)," ")</f>
        <v xml:space="preserve"> </v>
      </c>
      <c r="Q407" s="2">
        <f ca="1">IF(O407=$U$1,N407,"0")*1.22</f>
        <v>0</v>
      </c>
    </row>
    <row r="408" spans="1:17" x14ac:dyDescent="0.25">
      <c r="A408" t="s">
        <v>5873</v>
      </c>
      <c r="B408" t="s">
        <v>5872</v>
      </c>
      <c r="C408">
        <v>13962</v>
      </c>
      <c r="D408">
        <v>362.7</v>
      </c>
      <c r="E408">
        <f>IFERROR(VLOOKUP(Table_ExternalData_15[[#This Row],[Id]],Rabati!B:C,2,0),0)</f>
        <v>5</v>
      </c>
      <c r="F408">
        <v>0</v>
      </c>
      <c r="G408" t="str">
        <f>VLOOKUP(Table_ExternalData_15[[#This Row],[Id]],'Blagovna izdelek'!A:C,3,0)</f>
        <v>UBIQUITI</v>
      </c>
      <c r="H408">
        <f>Table_ExternalData_15[[#This Row],[Rabat]]*0.2</f>
        <v>1</v>
      </c>
      <c r="I408" s="2">
        <f>Table_ExternalData_15[[#This Row],[Price]]-(Table_ExternalData_15[[#This Row],[Price]]*Table_ExternalData_15[[#This Row],[BB rabat]])/100</f>
        <v>359.07299999999998</v>
      </c>
      <c r="J408" s="2">
        <f>Table_ExternalData_15[[#This Row],[BB cena]]*Table_ExternalData_15[[#Headers],[1,22]]</f>
        <v>438.06905999999998</v>
      </c>
      <c r="K408" s="2">
        <f>Table_ExternalData_15[[#This Row],[Price]]*Table_ExternalData_15[[#Headers],[1,22]]</f>
        <v>442.49399999999997</v>
      </c>
      <c r="L408" s="7">
        <f>IF(G408="White Shark",E408*0.5,IF(G408="Sbox",E408*0.5,IF(G408="Tenda",E408*0.5,E408*0.2)))/100</f>
        <v>0.01</v>
      </c>
      <c r="M408" s="2">
        <f>Table_ExternalData_15[[#This Row],[Price]]-Table_ExternalData_15[[#This Row],[Price]]*Table_ExternalData_15[[#This Row],[extra popust]]</f>
        <v>359.07299999999998</v>
      </c>
      <c r="N408" s="2">
        <f>IF(M408&lt;I408,M408,I408)</f>
        <v>359.07299999999998</v>
      </c>
      <c r="O408" s="12" t="str">
        <f>IF(N408&lt;I408,$U$1," ")</f>
        <v xml:space="preserve"> </v>
      </c>
      <c r="P408" s="12" t="str">
        <f>IFERROR((O408+30)," ")</f>
        <v xml:space="preserve"> </v>
      </c>
      <c r="Q408" s="2">
        <f ca="1">IF(O408=$U$1,N408,"0")*1.22</f>
        <v>0</v>
      </c>
    </row>
    <row r="409" spans="1:17" x14ac:dyDescent="0.25">
      <c r="A409" t="s">
        <v>5887</v>
      </c>
      <c r="B409" t="s">
        <v>15055</v>
      </c>
      <c r="C409">
        <v>13976</v>
      </c>
      <c r="D409">
        <v>260.33999999999997</v>
      </c>
      <c r="E409">
        <f>IFERROR(VLOOKUP(Table_ExternalData_15[[#This Row],[Id]],Rabati!B:C,2,0),0)</f>
        <v>10</v>
      </c>
      <c r="F409">
        <v>0</v>
      </c>
      <c r="G409" t="str">
        <f>VLOOKUP(Table_ExternalData_15[[#This Row],[Id]],'Blagovna izdelek'!A:C,3,0)</f>
        <v>UBIQUITI</v>
      </c>
      <c r="H409">
        <f>Table_ExternalData_15[[#This Row],[Rabat]]*0.2</f>
        <v>2</v>
      </c>
      <c r="I409" s="2">
        <f>Table_ExternalData_15[[#This Row],[Price]]-(Table_ExternalData_15[[#This Row],[Price]]*Table_ExternalData_15[[#This Row],[BB rabat]])/100</f>
        <v>255.13319999999999</v>
      </c>
      <c r="J409" s="2">
        <f>Table_ExternalData_15[[#This Row],[BB cena]]*Table_ExternalData_15[[#Headers],[1,22]]</f>
        <v>311.26250399999998</v>
      </c>
      <c r="K409" s="2">
        <f>Table_ExternalData_15[[#This Row],[Price]]*Table_ExternalData_15[[#Headers],[1,22]]</f>
        <v>317.61479999999995</v>
      </c>
      <c r="L409" s="7">
        <f>IF(G409="White Shark",E409*0.5,IF(G409="Sbox",E409*0.5,IF(G409="Tenda",E409*0.5,E409*0.2)))/100</f>
        <v>0.02</v>
      </c>
      <c r="M409" s="2">
        <f>Table_ExternalData_15[[#This Row],[Price]]-Table_ExternalData_15[[#This Row],[Price]]*Table_ExternalData_15[[#This Row],[extra popust]]</f>
        <v>255.13319999999999</v>
      </c>
      <c r="N409" s="2">
        <f>IF(M409&lt;I409,M409,I409)</f>
        <v>255.13319999999999</v>
      </c>
      <c r="O409" s="12" t="str">
        <f>IF(N409&lt;I409,$U$1," ")</f>
        <v xml:space="preserve"> </v>
      </c>
      <c r="P409" s="12" t="str">
        <f>IFERROR((O409+30)," ")</f>
        <v xml:space="preserve"> </v>
      </c>
      <c r="Q409" s="2">
        <f ca="1">IF(O409=$U$1,N409,"0")*1.22</f>
        <v>0</v>
      </c>
    </row>
    <row r="410" spans="1:17" x14ac:dyDescent="0.25">
      <c r="A410" t="s">
        <v>5888</v>
      </c>
      <c r="B410" t="s">
        <v>15184</v>
      </c>
      <c r="C410">
        <v>13977</v>
      </c>
      <c r="D410">
        <v>432.2</v>
      </c>
      <c r="E410">
        <f>IFERROR(VLOOKUP(Table_ExternalData_15[[#This Row],[Id]],Rabati!B:C,2,0),0)</f>
        <v>5</v>
      </c>
      <c r="F410">
        <v>6</v>
      </c>
      <c r="G410" t="str">
        <f>VLOOKUP(Table_ExternalData_15[[#This Row],[Id]],'Blagovna izdelek'!A:C,3,0)</f>
        <v>UBIQUITI</v>
      </c>
      <c r="H410">
        <f>Table_ExternalData_15[[#This Row],[Rabat]]*0.2</f>
        <v>1</v>
      </c>
      <c r="I410" s="2">
        <f>Table_ExternalData_15[[#This Row],[Price]]-(Table_ExternalData_15[[#This Row],[Price]]*Table_ExternalData_15[[#This Row],[BB rabat]])/100</f>
        <v>427.87799999999999</v>
      </c>
      <c r="J410" s="2">
        <f>Table_ExternalData_15[[#This Row],[BB cena]]*Table_ExternalData_15[[#Headers],[1,22]]</f>
        <v>522.01116000000002</v>
      </c>
      <c r="K410" s="2">
        <f>Table_ExternalData_15[[#This Row],[Price]]*Table_ExternalData_15[[#Headers],[1,22]]</f>
        <v>527.28399999999999</v>
      </c>
      <c r="L410" s="7">
        <f>IF(G410="White Shark",E410*0.5,IF(G410="Sbox",E410*0.5,IF(G410="Tenda",E410*0.5,E410*0.2)))/100</f>
        <v>0.01</v>
      </c>
      <c r="M410" s="2">
        <f>Table_ExternalData_15[[#This Row],[Price]]-Table_ExternalData_15[[#This Row],[Price]]*Table_ExternalData_15[[#This Row],[extra popust]]</f>
        <v>427.87799999999999</v>
      </c>
      <c r="N410" s="2">
        <f>IF(M410&lt;I410,M410,I410)</f>
        <v>427.87799999999999</v>
      </c>
      <c r="O410" s="12" t="str">
        <f>IF(N410&lt;I410,$U$1," ")</f>
        <v xml:space="preserve"> </v>
      </c>
      <c r="P410" s="12" t="str">
        <f>IFERROR((O410+30)," ")</f>
        <v xml:space="preserve"> </v>
      </c>
      <c r="Q410" s="2">
        <f ca="1">IF(O410=$U$1,N410,"0")*1.22</f>
        <v>0</v>
      </c>
    </row>
    <row r="411" spans="1:17" x14ac:dyDescent="0.25">
      <c r="A411" t="s">
        <v>5889</v>
      </c>
      <c r="B411" t="s">
        <v>15182</v>
      </c>
      <c r="C411">
        <v>13978</v>
      </c>
      <c r="D411">
        <v>313.14</v>
      </c>
      <c r="E411">
        <f>IFERROR(VLOOKUP(Table_ExternalData_15[[#This Row],[Id]],Rabati!B:C,2,0),0)</f>
        <v>5</v>
      </c>
      <c r="F411">
        <v>0</v>
      </c>
      <c r="G411" t="str">
        <f>VLOOKUP(Table_ExternalData_15[[#This Row],[Id]],'Blagovna izdelek'!A:C,3,0)</f>
        <v>UBIQUITI</v>
      </c>
      <c r="H411">
        <f>Table_ExternalData_15[[#This Row],[Rabat]]*0.2</f>
        <v>1</v>
      </c>
      <c r="I411" s="2">
        <f>Table_ExternalData_15[[#This Row],[Price]]-(Table_ExternalData_15[[#This Row],[Price]]*Table_ExternalData_15[[#This Row],[BB rabat]])/100</f>
        <v>310.0086</v>
      </c>
      <c r="J411" s="2">
        <f>Table_ExternalData_15[[#This Row],[BB cena]]*Table_ExternalData_15[[#Headers],[1,22]]</f>
        <v>378.21049199999999</v>
      </c>
      <c r="K411" s="2">
        <f>Table_ExternalData_15[[#This Row],[Price]]*Table_ExternalData_15[[#Headers],[1,22]]</f>
        <v>382.0308</v>
      </c>
      <c r="L411" s="7">
        <f>IF(G411="White Shark",E411*0.5,IF(G411="Sbox",E411*0.5,IF(G411="Tenda",E411*0.5,E411*0.2)))/100</f>
        <v>0.01</v>
      </c>
      <c r="M411" s="2">
        <f>Table_ExternalData_15[[#This Row],[Price]]-Table_ExternalData_15[[#This Row],[Price]]*Table_ExternalData_15[[#This Row],[extra popust]]</f>
        <v>310.0086</v>
      </c>
      <c r="N411" s="2">
        <f>IF(M411&lt;I411,M411,I411)</f>
        <v>310.0086</v>
      </c>
      <c r="O411" s="12" t="str">
        <f>IF(N411&lt;I411,$U$1," ")</f>
        <v xml:space="preserve"> </v>
      </c>
      <c r="P411" s="12" t="str">
        <f>IFERROR((O411+30)," ")</f>
        <v xml:space="preserve"> </v>
      </c>
      <c r="Q411" s="2">
        <f ca="1">IF(O411=$U$1,N411,"0")*1.22</f>
        <v>0</v>
      </c>
    </row>
    <row r="412" spans="1:17" x14ac:dyDescent="0.25">
      <c r="A412" t="s">
        <v>5893</v>
      </c>
      <c r="B412" t="s">
        <v>15207</v>
      </c>
      <c r="C412">
        <v>13983</v>
      </c>
      <c r="D412">
        <v>189.35</v>
      </c>
      <c r="E412">
        <f>IFERROR(VLOOKUP(Table_ExternalData_15[[#This Row],[Id]],Rabati!B:C,2,0),0)</f>
        <v>5</v>
      </c>
      <c r="F412">
        <v>2</v>
      </c>
      <c r="G412" t="str">
        <f>VLOOKUP(Table_ExternalData_15[[#This Row],[Id]],'Blagovna izdelek'!A:C,3,0)</f>
        <v>UBIQUITI</v>
      </c>
      <c r="H412">
        <f>Table_ExternalData_15[[#This Row],[Rabat]]*0.2</f>
        <v>1</v>
      </c>
      <c r="I412" s="2">
        <f>Table_ExternalData_15[[#This Row],[Price]]-(Table_ExternalData_15[[#This Row],[Price]]*Table_ExternalData_15[[#This Row],[BB rabat]])/100</f>
        <v>187.45650000000001</v>
      </c>
      <c r="J412" s="2">
        <f>Table_ExternalData_15[[#This Row],[BB cena]]*Table_ExternalData_15[[#Headers],[1,22]]</f>
        <v>228.69693000000001</v>
      </c>
      <c r="K412" s="2">
        <f>Table_ExternalData_15[[#This Row],[Price]]*Table_ExternalData_15[[#Headers],[1,22]]</f>
        <v>231.00699999999998</v>
      </c>
      <c r="L412" s="7">
        <f>IF(G412="White Shark",E412*0.5,IF(G412="Sbox",E412*0.5,IF(G412="Tenda",E412*0.5,E412*0.2)))/100</f>
        <v>0.01</v>
      </c>
      <c r="M412" s="2">
        <f>Table_ExternalData_15[[#This Row],[Price]]-Table_ExternalData_15[[#This Row],[Price]]*Table_ExternalData_15[[#This Row],[extra popust]]</f>
        <v>187.45650000000001</v>
      </c>
      <c r="N412" s="2">
        <f>IF(M412&lt;I412,M412,I412)</f>
        <v>187.45650000000001</v>
      </c>
      <c r="O412" s="12" t="str">
        <f>IF(N412&lt;I412,$U$1," ")</f>
        <v xml:space="preserve"> </v>
      </c>
      <c r="P412" s="12" t="str">
        <f>IFERROR((O412+30)," ")</f>
        <v xml:space="preserve"> </v>
      </c>
      <c r="Q412" s="2">
        <f ca="1">IF(O412=$U$1,N412,"0")*1.22</f>
        <v>0</v>
      </c>
    </row>
    <row r="413" spans="1:17" x14ac:dyDescent="0.25">
      <c r="A413" t="s">
        <v>5894</v>
      </c>
      <c r="B413" t="s">
        <v>14991</v>
      </c>
      <c r="C413">
        <v>13984</v>
      </c>
      <c r="D413">
        <v>20.82</v>
      </c>
      <c r="E413">
        <f>IFERROR(VLOOKUP(Table_ExternalData_15[[#This Row],[Id]],Rabati!B:C,2,0),0)</f>
        <v>10</v>
      </c>
      <c r="F413">
        <v>0</v>
      </c>
      <c r="G413" t="str">
        <f>VLOOKUP(Table_ExternalData_15[[#This Row],[Id]],'Blagovna izdelek'!A:C,3,0)</f>
        <v>UBIQUITI</v>
      </c>
      <c r="H413">
        <f>Table_ExternalData_15[[#This Row],[Rabat]]*0.2</f>
        <v>2</v>
      </c>
      <c r="I413" s="2">
        <f>Table_ExternalData_15[[#This Row],[Price]]-(Table_ExternalData_15[[#This Row],[Price]]*Table_ExternalData_15[[#This Row],[BB rabat]])/100</f>
        <v>20.403600000000001</v>
      </c>
      <c r="J413" s="2">
        <f>Table_ExternalData_15[[#This Row],[BB cena]]*Table_ExternalData_15[[#Headers],[1,22]]</f>
        <v>24.892392000000001</v>
      </c>
      <c r="K413" s="2">
        <f>Table_ExternalData_15[[#This Row],[Price]]*Table_ExternalData_15[[#Headers],[1,22]]</f>
        <v>25.400400000000001</v>
      </c>
      <c r="L413" s="7">
        <f>IF(G413="White Shark",E413*0.5,IF(G413="Sbox",E413*0.5,IF(G413="Tenda",E413*0.5,E413*0.2)))/100</f>
        <v>0.02</v>
      </c>
      <c r="M413" s="2">
        <f>Table_ExternalData_15[[#This Row],[Price]]-Table_ExternalData_15[[#This Row],[Price]]*Table_ExternalData_15[[#This Row],[extra popust]]</f>
        <v>20.403600000000001</v>
      </c>
      <c r="N413" s="2">
        <f>IF(M413&lt;I413,M413,I413)</f>
        <v>20.403600000000001</v>
      </c>
      <c r="O413" s="12" t="str">
        <f>IF(N413&lt;I413,$U$1," ")</f>
        <v xml:space="preserve"> </v>
      </c>
      <c r="P413" s="12" t="str">
        <f>IFERROR((O413+30)," ")</f>
        <v xml:space="preserve"> </v>
      </c>
      <c r="Q413" s="2">
        <f ca="1">IF(O413=$U$1,N413,"0")*1.22</f>
        <v>0</v>
      </c>
    </row>
    <row r="414" spans="1:17" x14ac:dyDescent="0.25">
      <c r="A414" t="s">
        <v>5901</v>
      </c>
      <c r="B414" t="s">
        <v>15056</v>
      </c>
      <c r="C414">
        <v>13988</v>
      </c>
      <c r="D414">
        <v>519.38</v>
      </c>
      <c r="E414">
        <f>IFERROR(VLOOKUP(Table_ExternalData_15[[#This Row],[Id]],Rabati!B:C,2,0),0)</f>
        <v>5</v>
      </c>
      <c r="F414">
        <v>0</v>
      </c>
      <c r="G414" t="str">
        <f>VLOOKUP(Table_ExternalData_15[[#This Row],[Id]],'Blagovna izdelek'!A:C,3,0)</f>
        <v>UBIQUITI</v>
      </c>
      <c r="H414">
        <f>Table_ExternalData_15[[#This Row],[Rabat]]*0.2</f>
        <v>1</v>
      </c>
      <c r="I414" s="2">
        <f>Table_ExternalData_15[[#This Row],[Price]]-(Table_ExternalData_15[[#This Row],[Price]]*Table_ExternalData_15[[#This Row],[BB rabat]])/100</f>
        <v>514.18619999999999</v>
      </c>
      <c r="J414" s="2">
        <f>Table_ExternalData_15[[#This Row],[BB cena]]*Table_ExternalData_15[[#Headers],[1,22]]</f>
        <v>627.30716399999994</v>
      </c>
      <c r="K414" s="2">
        <f>Table_ExternalData_15[[#This Row],[Price]]*Table_ExternalData_15[[#Headers],[1,22]]</f>
        <v>633.64359999999999</v>
      </c>
      <c r="L414" s="7">
        <f>IF(G414="White Shark",E414*0.5,IF(G414="Sbox",E414*0.5,IF(G414="Tenda",E414*0.5,E414*0.2)))/100</f>
        <v>0.01</v>
      </c>
      <c r="M414" s="2">
        <f>Table_ExternalData_15[[#This Row],[Price]]-Table_ExternalData_15[[#This Row],[Price]]*Table_ExternalData_15[[#This Row],[extra popust]]</f>
        <v>514.18619999999999</v>
      </c>
      <c r="N414" s="2">
        <f>IF(M414&lt;I414,M414,I414)</f>
        <v>514.18619999999999</v>
      </c>
      <c r="O414" s="12" t="str">
        <f>IF(N414&lt;I414,$U$1," ")</f>
        <v xml:space="preserve"> </v>
      </c>
      <c r="P414" s="12" t="str">
        <f>IFERROR((O414+30)," ")</f>
        <v xml:space="preserve"> </v>
      </c>
      <c r="Q414" s="2">
        <f ca="1">IF(O414=$U$1,N414,"0")*1.22</f>
        <v>0</v>
      </c>
    </row>
    <row r="415" spans="1:17" x14ac:dyDescent="0.25">
      <c r="A415" t="s">
        <v>5902</v>
      </c>
      <c r="B415" t="s">
        <v>15057</v>
      </c>
      <c r="C415">
        <v>13989</v>
      </c>
      <c r="D415">
        <v>112.64</v>
      </c>
      <c r="E415">
        <f>IFERROR(VLOOKUP(Table_ExternalData_15[[#This Row],[Id]],Rabati!B:C,2,0),0)</f>
        <v>10</v>
      </c>
      <c r="F415">
        <v>11</v>
      </c>
      <c r="G415" t="str">
        <f>VLOOKUP(Table_ExternalData_15[[#This Row],[Id]],'Blagovna izdelek'!A:C,3,0)</f>
        <v>UBIQUITI</v>
      </c>
      <c r="H415">
        <f>Table_ExternalData_15[[#This Row],[Rabat]]*0.2</f>
        <v>2</v>
      </c>
      <c r="I415" s="2">
        <f>Table_ExternalData_15[[#This Row],[Price]]-(Table_ExternalData_15[[#This Row],[Price]]*Table_ExternalData_15[[#This Row],[BB rabat]])/100</f>
        <v>110.38720000000001</v>
      </c>
      <c r="J415" s="2">
        <f>Table_ExternalData_15[[#This Row],[BB cena]]*Table_ExternalData_15[[#Headers],[1,22]]</f>
        <v>134.67238399999999</v>
      </c>
      <c r="K415" s="2">
        <f>Table_ExternalData_15[[#This Row],[Price]]*Table_ExternalData_15[[#Headers],[1,22]]</f>
        <v>137.42079999999999</v>
      </c>
      <c r="L415" s="7">
        <f>IF(G415="White Shark",E415*0.5,IF(G415="Sbox",E415*0.5,IF(G415="Tenda",E415*0.5,E415*0.2)))/100</f>
        <v>0.02</v>
      </c>
      <c r="M415" s="2">
        <f>Table_ExternalData_15[[#This Row],[Price]]-Table_ExternalData_15[[#This Row],[Price]]*Table_ExternalData_15[[#This Row],[extra popust]]</f>
        <v>110.38720000000001</v>
      </c>
      <c r="N415" s="2">
        <f>IF(M415&lt;I415,M415,I415)</f>
        <v>110.38720000000001</v>
      </c>
      <c r="O415" s="12" t="str">
        <f>IF(N415&lt;I415,$U$1," ")</f>
        <v xml:space="preserve"> </v>
      </c>
      <c r="P415" s="12" t="str">
        <f>IFERROR((O415+30)," ")</f>
        <v xml:space="preserve"> </v>
      </c>
      <c r="Q415" s="2">
        <f ca="1">IF(O415=$U$1,N415,"0")*1.22</f>
        <v>0</v>
      </c>
    </row>
    <row r="416" spans="1:17" x14ac:dyDescent="0.25">
      <c r="A416" t="s">
        <v>5903</v>
      </c>
      <c r="B416" t="s">
        <v>15058</v>
      </c>
      <c r="C416">
        <v>13990</v>
      </c>
      <c r="D416">
        <v>35.35</v>
      </c>
      <c r="E416">
        <f>IFERROR(VLOOKUP(Table_ExternalData_15[[#This Row],[Id]],Rabati!B:C,2,0),0)</f>
        <v>10</v>
      </c>
      <c r="F416">
        <v>29</v>
      </c>
      <c r="G416" t="str">
        <f>VLOOKUP(Table_ExternalData_15[[#This Row],[Id]],'Blagovna izdelek'!A:C,3,0)</f>
        <v>UBIQUITI</v>
      </c>
      <c r="H416">
        <f>Table_ExternalData_15[[#This Row],[Rabat]]*0.2</f>
        <v>2</v>
      </c>
      <c r="I416" s="2">
        <f>Table_ExternalData_15[[#This Row],[Price]]-(Table_ExternalData_15[[#This Row],[Price]]*Table_ExternalData_15[[#This Row],[BB rabat]])/100</f>
        <v>34.643000000000001</v>
      </c>
      <c r="J416" s="2">
        <f>Table_ExternalData_15[[#This Row],[BB cena]]*Table_ExternalData_15[[#Headers],[1,22]]</f>
        <v>42.26446</v>
      </c>
      <c r="K416" s="2">
        <f>Table_ExternalData_15[[#This Row],[Price]]*Table_ExternalData_15[[#Headers],[1,22]]</f>
        <v>43.127000000000002</v>
      </c>
      <c r="L416" s="7">
        <f>IF(G416="White Shark",E416*0.5,IF(G416="Sbox",E416*0.5,IF(G416="Tenda",E416*0.5,E416*0.2)))/100</f>
        <v>0.02</v>
      </c>
      <c r="M416" s="2">
        <f>Table_ExternalData_15[[#This Row],[Price]]-Table_ExternalData_15[[#This Row],[Price]]*Table_ExternalData_15[[#This Row],[extra popust]]</f>
        <v>34.643000000000001</v>
      </c>
      <c r="N416" s="2">
        <f>IF(M416&lt;I416,M416,I416)</f>
        <v>34.643000000000001</v>
      </c>
      <c r="O416" s="12" t="str">
        <f>IF(N416&lt;I416,$U$1," ")</f>
        <v xml:space="preserve"> </v>
      </c>
      <c r="P416" s="12" t="str">
        <f>IFERROR((O416+30)," ")</f>
        <v xml:space="preserve"> </v>
      </c>
      <c r="Q416" s="2">
        <f ca="1">IF(O416=$U$1,N416,"0")*1.22</f>
        <v>0</v>
      </c>
    </row>
    <row r="417" spans="1:17" x14ac:dyDescent="0.25">
      <c r="A417" t="s">
        <v>5904</v>
      </c>
      <c r="B417" t="s">
        <v>15059</v>
      </c>
      <c r="C417">
        <v>13991</v>
      </c>
      <c r="D417">
        <v>321.89</v>
      </c>
      <c r="E417">
        <f>IFERROR(VLOOKUP(Table_ExternalData_15[[#This Row],[Id]],Rabati!B:C,2,0),0)</f>
        <v>5</v>
      </c>
      <c r="F417">
        <v>4</v>
      </c>
      <c r="G417" t="str">
        <f>VLOOKUP(Table_ExternalData_15[[#This Row],[Id]],'Blagovna izdelek'!A:C,3,0)</f>
        <v>UBIQUITI</v>
      </c>
      <c r="H417">
        <f>Table_ExternalData_15[[#This Row],[Rabat]]*0.2</f>
        <v>1</v>
      </c>
      <c r="I417" s="2">
        <f>Table_ExternalData_15[[#This Row],[Price]]-(Table_ExternalData_15[[#This Row],[Price]]*Table_ExternalData_15[[#This Row],[BB rabat]])/100</f>
        <v>318.67109999999997</v>
      </c>
      <c r="J417" s="2">
        <f>Table_ExternalData_15[[#This Row],[BB cena]]*Table_ExternalData_15[[#Headers],[1,22]]</f>
        <v>388.77874199999997</v>
      </c>
      <c r="K417" s="2">
        <f>Table_ExternalData_15[[#This Row],[Price]]*Table_ExternalData_15[[#Headers],[1,22]]</f>
        <v>392.70579999999995</v>
      </c>
      <c r="L417" s="7">
        <f>IF(G417="White Shark",E417*0.5,IF(G417="Sbox",E417*0.5,IF(G417="Tenda",E417*0.5,E417*0.2)))/100</f>
        <v>0.01</v>
      </c>
      <c r="M417" s="2">
        <f>Table_ExternalData_15[[#This Row],[Price]]-Table_ExternalData_15[[#This Row],[Price]]*Table_ExternalData_15[[#This Row],[extra popust]]</f>
        <v>318.67109999999997</v>
      </c>
      <c r="N417" s="2">
        <f>IF(M417&lt;I417,M417,I417)</f>
        <v>318.67109999999997</v>
      </c>
      <c r="O417" s="12" t="str">
        <f>IF(N417&lt;I417,$U$1," ")</f>
        <v xml:space="preserve"> </v>
      </c>
      <c r="P417" s="12" t="str">
        <f>IFERROR((O417+30)," ")</f>
        <v xml:space="preserve"> </v>
      </c>
      <c r="Q417" s="2">
        <f ca="1">IF(O417=$U$1,N417,"0")*1.22</f>
        <v>0</v>
      </c>
    </row>
    <row r="418" spans="1:17" x14ac:dyDescent="0.25">
      <c r="A418" t="s">
        <v>5905</v>
      </c>
      <c r="B418" t="s">
        <v>15060</v>
      </c>
      <c r="C418">
        <v>13992</v>
      </c>
      <c r="D418">
        <v>408.05</v>
      </c>
      <c r="E418">
        <f>IFERROR(VLOOKUP(Table_ExternalData_15[[#This Row],[Id]],Rabati!B:C,2,0),0)</f>
        <v>5</v>
      </c>
      <c r="F418">
        <v>6</v>
      </c>
      <c r="G418" t="str">
        <f>VLOOKUP(Table_ExternalData_15[[#This Row],[Id]],'Blagovna izdelek'!A:C,3,0)</f>
        <v>UBIQUITI</v>
      </c>
      <c r="H418">
        <f>Table_ExternalData_15[[#This Row],[Rabat]]*0.2</f>
        <v>1</v>
      </c>
      <c r="I418" s="2">
        <f>Table_ExternalData_15[[#This Row],[Price]]-(Table_ExternalData_15[[#This Row],[Price]]*Table_ExternalData_15[[#This Row],[BB rabat]])/100</f>
        <v>403.96950000000004</v>
      </c>
      <c r="J418" s="2">
        <f>Table_ExternalData_15[[#This Row],[BB cena]]*Table_ExternalData_15[[#Headers],[1,22]]</f>
        <v>492.84279000000004</v>
      </c>
      <c r="K418" s="2">
        <f>Table_ExternalData_15[[#This Row],[Price]]*Table_ExternalData_15[[#Headers],[1,22]]</f>
        <v>497.82100000000003</v>
      </c>
      <c r="L418" s="7">
        <f>IF(G418="White Shark",E418*0.5,IF(G418="Sbox",E418*0.5,IF(G418="Tenda",E418*0.5,E418*0.2)))/100</f>
        <v>0.01</v>
      </c>
      <c r="M418" s="2">
        <f>Table_ExternalData_15[[#This Row],[Price]]-Table_ExternalData_15[[#This Row],[Price]]*Table_ExternalData_15[[#This Row],[extra popust]]</f>
        <v>403.96950000000004</v>
      </c>
      <c r="N418" s="2">
        <f>IF(M418&lt;I418,M418,I418)</f>
        <v>403.96950000000004</v>
      </c>
      <c r="O418" s="12" t="str">
        <f>IF(N418&lt;I418,$U$1," ")</f>
        <v xml:space="preserve"> </v>
      </c>
      <c r="P418" s="12" t="str">
        <f>IFERROR((O418+30)," ")</f>
        <v xml:space="preserve"> </v>
      </c>
      <c r="Q418" s="2">
        <f ca="1">IF(O418=$U$1,N418,"0")*1.22</f>
        <v>0</v>
      </c>
    </row>
    <row r="419" spans="1:17" x14ac:dyDescent="0.25">
      <c r="A419" t="s">
        <v>5906</v>
      </c>
      <c r="B419" t="s">
        <v>15061</v>
      </c>
      <c r="C419">
        <v>13993</v>
      </c>
      <c r="D419">
        <v>736.53</v>
      </c>
      <c r="E419">
        <f>IFERROR(VLOOKUP(Table_ExternalData_15[[#This Row],[Id]],Rabati!B:C,2,0),0)</f>
        <v>5</v>
      </c>
      <c r="F419">
        <v>4</v>
      </c>
      <c r="G419" t="str">
        <f>VLOOKUP(Table_ExternalData_15[[#This Row],[Id]],'Blagovna izdelek'!A:C,3,0)</f>
        <v>UBIQUITI</v>
      </c>
      <c r="H419">
        <f>Table_ExternalData_15[[#This Row],[Rabat]]*0.2</f>
        <v>1</v>
      </c>
      <c r="I419" s="2">
        <f>Table_ExternalData_15[[#This Row],[Price]]-(Table_ExternalData_15[[#This Row],[Price]]*Table_ExternalData_15[[#This Row],[BB rabat]])/100</f>
        <v>729.16469999999993</v>
      </c>
      <c r="J419" s="2">
        <f>Table_ExternalData_15[[#This Row],[BB cena]]*Table_ExternalData_15[[#Headers],[1,22]]</f>
        <v>889.58093399999984</v>
      </c>
      <c r="K419" s="2">
        <f>Table_ExternalData_15[[#This Row],[Price]]*Table_ExternalData_15[[#Headers],[1,22]]</f>
        <v>898.56659999999999</v>
      </c>
      <c r="L419" s="7">
        <f>IF(G419="White Shark",E419*0.5,IF(G419="Sbox",E419*0.5,IF(G419="Tenda",E419*0.5,E419*0.2)))/100</f>
        <v>0.01</v>
      </c>
      <c r="M419" s="2">
        <f>Table_ExternalData_15[[#This Row],[Price]]-Table_ExternalData_15[[#This Row],[Price]]*Table_ExternalData_15[[#This Row],[extra popust]]</f>
        <v>729.16469999999993</v>
      </c>
      <c r="N419" s="2">
        <f>IF(M419&lt;I419,M419,I419)</f>
        <v>729.16469999999993</v>
      </c>
      <c r="O419" s="12" t="str">
        <f>IF(N419&lt;I419,$U$1," ")</f>
        <v xml:space="preserve"> </v>
      </c>
      <c r="P419" s="12" t="str">
        <f>IFERROR((O419+30)," ")</f>
        <v xml:space="preserve"> </v>
      </c>
      <c r="Q419" s="2">
        <f ca="1">IF(O419=$U$1,N419,"0")*1.22</f>
        <v>0</v>
      </c>
    </row>
    <row r="420" spans="1:17" x14ac:dyDescent="0.25">
      <c r="A420" t="s">
        <v>5907</v>
      </c>
      <c r="B420" t="s">
        <v>15062</v>
      </c>
      <c r="C420">
        <v>13994</v>
      </c>
      <c r="D420">
        <v>395.25</v>
      </c>
      <c r="E420">
        <f>IFERROR(VLOOKUP(Table_ExternalData_15[[#This Row],[Id]],Rabati!B:C,2,0),0)</f>
        <v>5</v>
      </c>
      <c r="F420">
        <v>4</v>
      </c>
      <c r="G420" t="str">
        <f>VLOOKUP(Table_ExternalData_15[[#This Row],[Id]],'Blagovna izdelek'!A:C,3,0)</f>
        <v>UBIQUITI</v>
      </c>
      <c r="H420">
        <f>Table_ExternalData_15[[#This Row],[Rabat]]*0.2</f>
        <v>1</v>
      </c>
      <c r="I420" s="2">
        <f>Table_ExternalData_15[[#This Row],[Price]]-(Table_ExternalData_15[[#This Row],[Price]]*Table_ExternalData_15[[#This Row],[BB rabat]])/100</f>
        <v>391.29750000000001</v>
      </c>
      <c r="J420" s="2">
        <f>Table_ExternalData_15[[#This Row],[BB cena]]*Table_ExternalData_15[[#Headers],[1,22]]</f>
        <v>477.38294999999999</v>
      </c>
      <c r="K420" s="2">
        <f>Table_ExternalData_15[[#This Row],[Price]]*Table_ExternalData_15[[#Headers],[1,22]]</f>
        <v>482.20499999999998</v>
      </c>
      <c r="L420" s="7">
        <f>IF(G420="White Shark",E420*0.5,IF(G420="Sbox",E420*0.5,IF(G420="Tenda",E420*0.5,E420*0.2)))/100</f>
        <v>0.01</v>
      </c>
      <c r="M420" s="2">
        <f>Table_ExternalData_15[[#This Row],[Price]]-Table_ExternalData_15[[#This Row],[Price]]*Table_ExternalData_15[[#This Row],[extra popust]]</f>
        <v>391.29750000000001</v>
      </c>
      <c r="N420" s="2">
        <f>IF(M420&lt;I420,M420,I420)</f>
        <v>391.29750000000001</v>
      </c>
      <c r="O420" s="12" t="str">
        <f>IF(N420&lt;I420,$U$1," ")</f>
        <v xml:space="preserve"> </v>
      </c>
      <c r="P420" s="12" t="str">
        <f>IFERROR((O420+30)," ")</f>
        <v xml:space="preserve"> </v>
      </c>
      <c r="Q420" s="2">
        <f ca="1">IF(O420=$U$1,N420,"0")*1.22</f>
        <v>0</v>
      </c>
    </row>
    <row r="421" spans="1:17" x14ac:dyDescent="0.25">
      <c r="A421" t="s">
        <v>5908</v>
      </c>
      <c r="B421" t="s">
        <v>15000</v>
      </c>
      <c r="C421">
        <v>13995</v>
      </c>
      <c r="D421">
        <v>33.58</v>
      </c>
      <c r="E421">
        <f>IFERROR(VLOOKUP(Table_ExternalData_15[[#This Row],[Id]],Rabati!B:C,2,0),0)</f>
        <v>10</v>
      </c>
      <c r="F421">
        <v>0</v>
      </c>
      <c r="G421" t="str">
        <f>VLOOKUP(Table_ExternalData_15[[#This Row],[Id]],'Blagovna izdelek'!A:C,3,0)</f>
        <v>UBIQUITI</v>
      </c>
      <c r="H421">
        <f>Table_ExternalData_15[[#This Row],[Rabat]]*0.2</f>
        <v>2</v>
      </c>
      <c r="I421" s="2">
        <f>Table_ExternalData_15[[#This Row],[Price]]-(Table_ExternalData_15[[#This Row],[Price]]*Table_ExternalData_15[[#This Row],[BB rabat]])/100</f>
        <v>32.9084</v>
      </c>
      <c r="J421" s="2">
        <f>Table_ExternalData_15[[#This Row],[BB cena]]*Table_ExternalData_15[[#Headers],[1,22]]</f>
        <v>40.148248000000002</v>
      </c>
      <c r="K421" s="2">
        <f>Table_ExternalData_15[[#This Row],[Price]]*Table_ExternalData_15[[#Headers],[1,22]]</f>
        <v>40.967599999999997</v>
      </c>
      <c r="L421" s="7">
        <f>IF(G421="White Shark",E421*0.5,IF(G421="Sbox",E421*0.5,IF(G421="Tenda",E421*0.5,E421*0.2)))/100</f>
        <v>0.02</v>
      </c>
      <c r="M421" s="2">
        <f>Table_ExternalData_15[[#This Row],[Price]]-Table_ExternalData_15[[#This Row],[Price]]*Table_ExternalData_15[[#This Row],[extra popust]]</f>
        <v>32.9084</v>
      </c>
      <c r="N421" s="2">
        <f>IF(M421&lt;I421,M421,I421)</f>
        <v>32.9084</v>
      </c>
      <c r="O421" s="12" t="str">
        <f>IF(N421&lt;I421,$U$1," ")</f>
        <v xml:space="preserve"> </v>
      </c>
      <c r="P421" s="12" t="str">
        <f>IFERROR((O421+30)," ")</f>
        <v xml:space="preserve"> </v>
      </c>
      <c r="Q421" s="2">
        <f ca="1">IF(O421=$U$1,N421,"0")*1.22</f>
        <v>0</v>
      </c>
    </row>
    <row r="422" spans="1:17" x14ac:dyDescent="0.25">
      <c r="A422" t="s">
        <v>5936</v>
      </c>
      <c r="B422" t="s">
        <v>14879</v>
      </c>
      <c r="C422">
        <v>14060</v>
      </c>
      <c r="D422">
        <v>139</v>
      </c>
      <c r="E422">
        <f>IFERROR(VLOOKUP(Table_ExternalData_15[[#This Row],[Id]],Rabati!B:C,2,0),0)</f>
        <v>10</v>
      </c>
      <c r="F422">
        <v>0</v>
      </c>
      <c r="G422" t="str">
        <f>VLOOKUP(Table_ExternalData_15[[#This Row],[Id]],'Blagovna izdelek'!A:C,3,0)</f>
        <v>UBIQUITI</v>
      </c>
      <c r="H422">
        <f>Table_ExternalData_15[[#This Row],[Rabat]]*0.2</f>
        <v>2</v>
      </c>
      <c r="I422" s="2">
        <f>Table_ExternalData_15[[#This Row],[Price]]-(Table_ExternalData_15[[#This Row],[Price]]*Table_ExternalData_15[[#This Row],[BB rabat]])/100</f>
        <v>136.22</v>
      </c>
      <c r="J422" s="2">
        <f>Table_ExternalData_15[[#This Row],[BB cena]]*Table_ExternalData_15[[#Headers],[1,22]]</f>
        <v>166.1884</v>
      </c>
      <c r="K422" s="2">
        <f>Table_ExternalData_15[[#This Row],[Price]]*Table_ExternalData_15[[#Headers],[1,22]]</f>
        <v>169.57999999999998</v>
      </c>
      <c r="L422" s="7">
        <f>IF(G422="White Shark",E422*0.5,IF(G422="Sbox",E422*0.5,IF(G422="Tenda",E422*0.5,E422*0.2)))/100</f>
        <v>0.02</v>
      </c>
      <c r="M422" s="2">
        <f>Table_ExternalData_15[[#This Row],[Price]]-Table_ExternalData_15[[#This Row],[Price]]*Table_ExternalData_15[[#This Row],[extra popust]]</f>
        <v>136.22</v>
      </c>
      <c r="N422" s="2">
        <f>IF(M422&lt;I422,M422,I422)</f>
        <v>136.22</v>
      </c>
      <c r="O422" s="12" t="str">
        <f>IF(N422&lt;I422,$U$1," ")</f>
        <v xml:space="preserve"> </v>
      </c>
      <c r="P422" s="12" t="str">
        <f>IFERROR((O422+30)," ")</f>
        <v xml:space="preserve"> </v>
      </c>
      <c r="Q422" s="2">
        <f ca="1">IF(O422=$U$1,N422,"0")*1.22</f>
        <v>0</v>
      </c>
    </row>
    <row r="423" spans="1:17" x14ac:dyDescent="0.25">
      <c r="A423" t="s">
        <v>5983</v>
      </c>
      <c r="B423" t="s">
        <v>5982</v>
      </c>
      <c r="C423">
        <v>14103</v>
      </c>
      <c r="D423">
        <v>360.5</v>
      </c>
      <c r="E423">
        <f>IFERROR(VLOOKUP(Table_ExternalData_15[[#This Row],[Id]],Rabati!B:C,2,0),0)</f>
        <v>10</v>
      </c>
      <c r="F423">
        <v>0</v>
      </c>
      <c r="G423" t="str">
        <f>VLOOKUP(Table_ExternalData_15[[#This Row],[Id]],'Blagovna izdelek'!A:C,3,0)</f>
        <v>UBIQUITI</v>
      </c>
      <c r="H423">
        <f>Table_ExternalData_15[[#This Row],[Rabat]]*0.2</f>
        <v>2</v>
      </c>
      <c r="I423" s="2">
        <f>Table_ExternalData_15[[#This Row],[Price]]-(Table_ExternalData_15[[#This Row],[Price]]*Table_ExternalData_15[[#This Row],[BB rabat]])/100</f>
        <v>353.29</v>
      </c>
      <c r="J423" s="2">
        <f>Table_ExternalData_15[[#This Row],[BB cena]]*Table_ExternalData_15[[#Headers],[1,22]]</f>
        <v>431.0138</v>
      </c>
      <c r="K423" s="2">
        <f>Table_ExternalData_15[[#This Row],[Price]]*Table_ExternalData_15[[#Headers],[1,22]]</f>
        <v>439.81</v>
      </c>
      <c r="L423" s="7">
        <f>IF(G423="White Shark",E423*0.5,IF(G423="Sbox",E423*0.5,IF(G423="Tenda",E423*0.5,E423*0.2)))/100</f>
        <v>0.02</v>
      </c>
      <c r="M423" s="2">
        <f>Table_ExternalData_15[[#This Row],[Price]]-Table_ExternalData_15[[#This Row],[Price]]*Table_ExternalData_15[[#This Row],[extra popust]]</f>
        <v>353.29</v>
      </c>
      <c r="N423" s="2">
        <f>IF(M423&lt;I423,M423,I423)</f>
        <v>353.29</v>
      </c>
      <c r="O423" s="12" t="str">
        <f>IF(N423&lt;I423,$U$1," ")</f>
        <v xml:space="preserve"> </v>
      </c>
      <c r="P423" s="12" t="str">
        <f>IFERROR((O423+30)," ")</f>
        <v xml:space="preserve"> </v>
      </c>
      <c r="Q423" s="2">
        <f ca="1">IF(O423=$U$1,N423,"0")*1.22</f>
        <v>0</v>
      </c>
    </row>
    <row r="424" spans="1:17" x14ac:dyDescent="0.25">
      <c r="A424" t="s">
        <v>5985</v>
      </c>
      <c r="B424" t="s">
        <v>5984</v>
      </c>
      <c r="C424">
        <v>14105</v>
      </c>
      <c r="D424">
        <v>88.4</v>
      </c>
      <c r="E424">
        <f>IFERROR(VLOOKUP(Table_ExternalData_15[[#This Row],[Id]],Rabati!B:C,2,0),0)</f>
        <v>5</v>
      </c>
      <c r="F424">
        <v>5</v>
      </c>
      <c r="G424" t="str">
        <f>VLOOKUP(Table_ExternalData_15[[#This Row],[Id]],'Blagovna izdelek'!A:C,3,0)</f>
        <v>UBIQUITI</v>
      </c>
      <c r="H424">
        <f>Table_ExternalData_15[[#This Row],[Rabat]]*0.2</f>
        <v>1</v>
      </c>
      <c r="I424" s="2">
        <f>Table_ExternalData_15[[#This Row],[Price]]-(Table_ExternalData_15[[#This Row],[Price]]*Table_ExternalData_15[[#This Row],[BB rabat]])/100</f>
        <v>87.516000000000005</v>
      </c>
      <c r="J424" s="2">
        <f>Table_ExternalData_15[[#This Row],[BB cena]]*Table_ExternalData_15[[#Headers],[1,22]]</f>
        <v>106.76952</v>
      </c>
      <c r="K424" s="2">
        <f>Table_ExternalData_15[[#This Row],[Price]]*Table_ExternalData_15[[#Headers],[1,22]]</f>
        <v>107.848</v>
      </c>
      <c r="L424" s="7">
        <f>IF(G424="White Shark",E424*0.5,IF(G424="Sbox",E424*0.5,IF(G424="Tenda",E424*0.5,E424*0.2)))/100</f>
        <v>0.01</v>
      </c>
      <c r="M424" s="2">
        <f>Table_ExternalData_15[[#This Row],[Price]]-Table_ExternalData_15[[#This Row],[Price]]*Table_ExternalData_15[[#This Row],[extra popust]]</f>
        <v>87.516000000000005</v>
      </c>
      <c r="N424" s="2">
        <f>IF(M424&lt;I424,M424,I424)</f>
        <v>87.516000000000005</v>
      </c>
      <c r="O424" s="12" t="str">
        <f>IF(N424&lt;I424,$U$1," ")</f>
        <v xml:space="preserve"> </v>
      </c>
      <c r="P424" s="12" t="str">
        <f>IFERROR((O424+30)," ")</f>
        <v xml:space="preserve"> </v>
      </c>
      <c r="Q424" s="2">
        <f ca="1">IF(O424=$U$1,N424,"0")*1.22</f>
        <v>0</v>
      </c>
    </row>
    <row r="425" spans="1:17" x14ac:dyDescent="0.25">
      <c r="A425" t="s">
        <v>5987</v>
      </c>
      <c r="B425" t="s">
        <v>5986</v>
      </c>
      <c r="C425">
        <v>14106</v>
      </c>
      <c r="D425">
        <v>325</v>
      </c>
      <c r="E425">
        <f>IFERROR(VLOOKUP(Table_ExternalData_15[[#This Row],[Id]],Rabati!B:C,2,0),0)</f>
        <v>0</v>
      </c>
      <c r="F425">
        <v>1</v>
      </c>
      <c r="G425" t="str">
        <f>VLOOKUP(Table_ExternalData_15[[#This Row],[Id]],'Blagovna izdelek'!A:C,3,0)</f>
        <v>UBIQUITI</v>
      </c>
      <c r="H425">
        <f>Table_ExternalData_15[[#This Row],[Rabat]]*0.2</f>
        <v>0</v>
      </c>
      <c r="I425" s="2">
        <f>Table_ExternalData_15[[#This Row],[Price]]-(Table_ExternalData_15[[#This Row],[Price]]*Table_ExternalData_15[[#This Row],[BB rabat]])/100</f>
        <v>325</v>
      </c>
      <c r="J425" s="2">
        <f>Table_ExternalData_15[[#This Row],[BB cena]]*Table_ExternalData_15[[#Headers],[1,22]]</f>
        <v>396.5</v>
      </c>
      <c r="K425" s="2">
        <f>Table_ExternalData_15[[#This Row],[Price]]*Table_ExternalData_15[[#Headers],[1,22]]</f>
        <v>396.5</v>
      </c>
      <c r="L425" s="7">
        <f>IF(G425="White Shark",E425*0.5,IF(G425="Sbox",E425*0.5,IF(G425="Tenda",E425*0.5,E425*0.2)))/100</f>
        <v>0</v>
      </c>
      <c r="M425" s="2">
        <f>Table_ExternalData_15[[#This Row],[Price]]-Table_ExternalData_15[[#This Row],[Price]]*Table_ExternalData_15[[#This Row],[extra popust]]</f>
        <v>325</v>
      </c>
      <c r="N425" s="2">
        <f>IF(M425&lt;I425,M425,I425)</f>
        <v>325</v>
      </c>
      <c r="O425" s="12" t="str">
        <f>IF(N425&lt;I425,$U$1," ")</f>
        <v xml:space="preserve"> </v>
      </c>
      <c r="P425" s="12" t="str">
        <f>IFERROR((O425+30)," ")</f>
        <v xml:space="preserve"> </v>
      </c>
      <c r="Q425" s="2">
        <f ca="1">IF(O425=$U$1,N425,"0")*1.22</f>
        <v>0</v>
      </c>
    </row>
    <row r="426" spans="1:17" x14ac:dyDescent="0.25">
      <c r="A426" t="s">
        <v>5988</v>
      </c>
      <c r="B426" t="s">
        <v>15185</v>
      </c>
      <c r="C426">
        <v>14107</v>
      </c>
      <c r="D426">
        <v>346.5</v>
      </c>
      <c r="E426">
        <f>IFERROR(VLOOKUP(Table_ExternalData_15[[#This Row],[Id]],Rabati!B:C,2,0),0)</f>
        <v>5</v>
      </c>
      <c r="F426">
        <v>0</v>
      </c>
      <c r="G426" t="str">
        <f>VLOOKUP(Table_ExternalData_15[[#This Row],[Id]],'Blagovna izdelek'!A:C,3,0)</f>
        <v>UBIQUITI</v>
      </c>
      <c r="H426">
        <f>Table_ExternalData_15[[#This Row],[Rabat]]*0.2</f>
        <v>1</v>
      </c>
      <c r="I426" s="2">
        <f>Table_ExternalData_15[[#This Row],[Price]]-(Table_ExternalData_15[[#This Row],[Price]]*Table_ExternalData_15[[#This Row],[BB rabat]])/100</f>
        <v>343.03500000000003</v>
      </c>
      <c r="J426" s="2">
        <f>Table_ExternalData_15[[#This Row],[BB cena]]*Table_ExternalData_15[[#Headers],[1,22]]</f>
        <v>418.5027</v>
      </c>
      <c r="K426" s="2">
        <f>Table_ExternalData_15[[#This Row],[Price]]*Table_ExternalData_15[[#Headers],[1,22]]</f>
        <v>422.73</v>
      </c>
      <c r="L426" s="7">
        <f>IF(G426="White Shark",E426*0.5,IF(G426="Sbox",E426*0.5,IF(G426="Tenda",E426*0.5,E426*0.2)))/100</f>
        <v>0.01</v>
      </c>
      <c r="M426" s="2">
        <f>Table_ExternalData_15[[#This Row],[Price]]-Table_ExternalData_15[[#This Row],[Price]]*Table_ExternalData_15[[#This Row],[extra popust]]</f>
        <v>343.03500000000003</v>
      </c>
      <c r="N426" s="2">
        <f>IF(M426&lt;I426,M426,I426)</f>
        <v>343.03500000000003</v>
      </c>
      <c r="O426" s="12" t="str">
        <f>IF(N426&lt;I426,$U$1," ")</f>
        <v xml:space="preserve"> </v>
      </c>
      <c r="P426" s="12" t="str">
        <f>IFERROR((O426+30)," ")</f>
        <v xml:space="preserve"> </v>
      </c>
      <c r="Q426" s="2">
        <f ca="1">IF(O426=$U$1,N426,"0")*1.22</f>
        <v>0</v>
      </c>
    </row>
    <row r="427" spans="1:17" x14ac:dyDescent="0.25">
      <c r="A427" t="s">
        <v>6268</v>
      </c>
      <c r="B427" t="s">
        <v>14884</v>
      </c>
      <c r="C427">
        <v>14353</v>
      </c>
      <c r="D427">
        <v>337.5</v>
      </c>
      <c r="E427">
        <f>IFERROR(VLOOKUP(Table_ExternalData_15[[#This Row],[Id]],Rabati!B:C,2,0),0)</f>
        <v>5</v>
      </c>
      <c r="F427">
        <v>0</v>
      </c>
      <c r="G427" t="str">
        <f>VLOOKUP(Table_ExternalData_15[[#This Row],[Id]],'Blagovna izdelek'!A:C,3,0)</f>
        <v>UBIQUITI</v>
      </c>
      <c r="H427">
        <f>Table_ExternalData_15[[#This Row],[Rabat]]*0.2</f>
        <v>1</v>
      </c>
      <c r="I427" s="2">
        <f>Table_ExternalData_15[[#This Row],[Price]]-(Table_ExternalData_15[[#This Row],[Price]]*Table_ExternalData_15[[#This Row],[BB rabat]])/100</f>
        <v>334.125</v>
      </c>
      <c r="J427" s="2">
        <f>Table_ExternalData_15[[#This Row],[BB cena]]*Table_ExternalData_15[[#Headers],[1,22]]</f>
        <v>407.63249999999999</v>
      </c>
      <c r="K427" s="2">
        <f>Table_ExternalData_15[[#This Row],[Price]]*Table_ExternalData_15[[#Headers],[1,22]]</f>
        <v>411.75</v>
      </c>
      <c r="L427" s="7">
        <f>IF(G427="White Shark",E427*0.5,IF(G427="Sbox",E427*0.5,IF(G427="Tenda",E427*0.5,E427*0.2)))/100</f>
        <v>0.01</v>
      </c>
      <c r="M427" s="2">
        <f>Table_ExternalData_15[[#This Row],[Price]]-Table_ExternalData_15[[#This Row],[Price]]*Table_ExternalData_15[[#This Row],[extra popust]]</f>
        <v>334.125</v>
      </c>
      <c r="N427" s="2">
        <f>IF(M427&lt;I427,M427,I427)</f>
        <v>334.125</v>
      </c>
      <c r="O427" s="12" t="str">
        <f>IF(N427&lt;I427,$U$1," ")</f>
        <v xml:space="preserve"> </v>
      </c>
      <c r="P427" s="12" t="str">
        <f>IFERROR((O427+30)," ")</f>
        <v xml:space="preserve"> </v>
      </c>
      <c r="Q427" s="2">
        <f ca="1">IF(O427=$U$1,N427,"0")*1.22</f>
        <v>0</v>
      </c>
    </row>
    <row r="428" spans="1:17" x14ac:dyDescent="0.25">
      <c r="A428" t="s">
        <v>6269</v>
      </c>
      <c r="B428" t="s">
        <v>14885</v>
      </c>
      <c r="C428">
        <v>14354</v>
      </c>
      <c r="D428">
        <v>141.77000000000001</v>
      </c>
      <c r="E428">
        <f>IFERROR(VLOOKUP(Table_ExternalData_15[[#This Row],[Id]],Rabati!B:C,2,0),0)</f>
        <v>10</v>
      </c>
      <c r="F428">
        <v>0</v>
      </c>
      <c r="G428" t="str">
        <f>VLOOKUP(Table_ExternalData_15[[#This Row],[Id]],'Blagovna izdelek'!A:C,3,0)</f>
        <v>UBIQUITI</v>
      </c>
      <c r="H428">
        <f>Table_ExternalData_15[[#This Row],[Rabat]]*0.2</f>
        <v>2</v>
      </c>
      <c r="I428" s="2">
        <f>Table_ExternalData_15[[#This Row],[Price]]-(Table_ExternalData_15[[#This Row],[Price]]*Table_ExternalData_15[[#This Row],[BB rabat]])/100</f>
        <v>138.93460000000002</v>
      </c>
      <c r="J428" s="2">
        <f>Table_ExternalData_15[[#This Row],[BB cena]]*Table_ExternalData_15[[#Headers],[1,22]]</f>
        <v>169.500212</v>
      </c>
      <c r="K428" s="2">
        <f>Table_ExternalData_15[[#This Row],[Price]]*Table_ExternalData_15[[#Headers],[1,22]]</f>
        <v>172.95940000000002</v>
      </c>
      <c r="L428" s="7">
        <f>IF(G428="White Shark",E428*0.5,IF(G428="Sbox",E428*0.5,IF(G428="Tenda",E428*0.5,E428*0.2)))/100</f>
        <v>0.02</v>
      </c>
      <c r="M428" s="2">
        <f>Table_ExternalData_15[[#This Row],[Price]]-Table_ExternalData_15[[#This Row],[Price]]*Table_ExternalData_15[[#This Row],[extra popust]]</f>
        <v>138.93460000000002</v>
      </c>
      <c r="N428" s="2">
        <f>IF(M428&lt;I428,M428,I428)</f>
        <v>138.93460000000002</v>
      </c>
      <c r="O428" s="12" t="str">
        <f>IF(N428&lt;I428,$U$1," ")</f>
        <v xml:space="preserve"> </v>
      </c>
      <c r="P428" s="12" t="str">
        <f>IFERROR((O428+30)," ")</f>
        <v xml:space="preserve"> </v>
      </c>
      <c r="Q428" s="2">
        <f ca="1">IF(O428=$U$1,N428,"0")*1.22</f>
        <v>0</v>
      </c>
    </row>
    <row r="429" spans="1:17" x14ac:dyDescent="0.25">
      <c r="A429" t="s">
        <v>6270</v>
      </c>
      <c r="B429" t="s">
        <v>14886</v>
      </c>
      <c r="C429">
        <v>14355</v>
      </c>
      <c r="D429">
        <v>95.5</v>
      </c>
      <c r="E429">
        <f>IFERROR(VLOOKUP(Table_ExternalData_15[[#This Row],[Id]],Rabati!B:C,2,0),0)</f>
        <v>10</v>
      </c>
      <c r="F429">
        <v>0</v>
      </c>
      <c r="G429" t="str">
        <f>VLOOKUP(Table_ExternalData_15[[#This Row],[Id]],'Blagovna izdelek'!A:C,3,0)</f>
        <v>UBIQUITI</v>
      </c>
      <c r="H429">
        <f>Table_ExternalData_15[[#This Row],[Rabat]]*0.2</f>
        <v>2</v>
      </c>
      <c r="I429" s="2">
        <f>Table_ExternalData_15[[#This Row],[Price]]-(Table_ExternalData_15[[#This Row],[Price]]*Table_ExternalData_15[[#This Row],[BB rabat]])/100</f>
        <v>93.59</v>
      </c>
      <c r="J429" s="2">
        <f>Table_ExternalData_15[[#This Row],[BB cena]]*Table_ExternalData_15[[#Headers],[1,22]]</f>
        <v>114.1798</v>
      </c>
      <c r="K429" s="2">
        <f>Table_ExternalData_15[[#This Row],[Price]]*Table_ExternalData_15[[#Headers],[1,22]]</f>
        <v>116.50999999999999</v>
      </c>
      <c r="L429" s="7">
        <f>IF(G429="White Shark",E429*0.5,IF(G429="Sbox",E429*0.5,IF(G429="Tenda",E429*0.5,E429*0.2)))/100</f>
        <v>0.02</v>
      </c>
      <c r="M429" s="2">
        <f>Table_ExternalData_15[[#This Row],[Price]]-Table_ExternalData_15[[#This Row],[Price]]*Table_ExternalData_15[[#This Row],[extra popust]]</f>
        <v>93.59</v>
      </c>
      <c r="N429" s="2">
        <f>IF(M429&lt;I429,M429,I429)</f>
        <v>93.59</v>
      </c>
      <c r="O429" s="12" t="str">
        <f>IF(N429&lt;I429,$U$1," ")</f>
        <v xml:space="preserve"> </v>
      </c>
      <c r="P429" s="12" t="str">
        <f>IFERROR((O429+30)," ")</f>
        <v xml:space="preserve"> </v>
      </c>
      <c r="Q429" s="2">
        <f ca="1">IF(O429=$U$1,N429,"0")*1.22</f>
        <v>0</v>
      </c>
    </row>
    <row r="430" spans="1:17" x14ac:dyDescent="0.25">
      <c r="A430" t="s">
        <v>6271</v>
      </c>
      <c r="B430" t="s">
        <v>14887</v>
      </c>
      <c r="C430">
        <v>14356</v>
      </c>
      <c r="D430">
        <v>172.67</v>
      </c>
      <c r="E430">
        <f>IFERROR(VLOOKUP(Table_ExternalData_15[[#This Row],[Id]],Rabati!B:C,2,0),0)</f>
        <v>10</v>
      </c>
      <c r="F430">
        <v>0</v>
      </c>
      <c r="G430" t="str">
        <f>VLOOKUP(Table_ExternalData_15[[#This Row],[Id]],'Blagovna izdelek'!A:C,3,0)</f>
        <v>UBIQUITI</v>
      </c>
      <c r="H430">
        <f>Table_ExternalData_15[[#This Row],[Rabat]]*0.2</f>
        <v>2</v>
      </c>
      <c r="I430" s="2">
        <f>Table_ExternalData_15[[#This Row],[Price]]-(Table_ExternalData_15[[#This Row],[Price]]*Table_ExternalData_15[[#This Row],[BB rabat]])/100</f>
        <v>169.2166</v>
      </c>
      <c r="J430" s="2">
        <f>Table_ExternalData_15[[#This Row],[BB cena]]*Table_ExternalData_15[[#Headers],[1,22]]</f>
        <v>206.44425200000001</v>
      </c>
      <c r="K430" s="2">
        <f>Table_ExternalData_15[[#This Row],[Price]]*Table_ExternalData_15[[#Headers],[1,22]]</f>
        <v>210.65739999999997</v>
      </c>
      <c r="L430" s="7">
        <f>IF(G430="White Shark",E430*0.5,IF(G430="Sbox",E430*0.5,IF(G430="Tenda",E430*0.5,E430*0.2)))/100</f>
        <v>0.02</v>
      </c>
      <c r="M430" s="2">
        <f>Table_ExternalData_15[[#This Row],[Price]]-Table_ExternalData_15[[#This Row],[Price]]*Table_ExternalData_15[[#This Row],[extra popust]]</f>
        <v>169.2166</v>
      </c>
      <c r="N430" s="2">
        <f>IF(M430&lt;I430,M430,I430)</f>
        <v>169.2166</v>
      </c>
      <c r="O430" s="12" t="str">
        <f>IF(N430&lt;I430,$U$1," ")</f>
        <v xml:space="preserve"> </v>
      </c>
      <c r="P430" s="12" t="str">
        <f>IFERROR((O430+30)," ")</f>
        <v xml:space="preserve"> </v>
      </c>
      <c r="Q430" s="2">
        <f ca="1">IF(O430=$U$1,N430,"0")*1.22</f>
        <v>0</v>
      </c>
    </row>
    <row r="431" spans="1:17" x14ac:dyDescent="0.25">
      <c r="A431" t="s">
        <v>6283</v>
      </c>
      <c r="B431" t="s">
        <v>15396</v>
      </c>
      <c r="C431">
        <v>14363</v>
      </c>
      <c r="D431">
        <v>33.6</v>
      </c>
      <c r="E431">
        <f>IFERROR(VLOOKUP(Table_ExternalData_15[[#This Row],[Id]],Rabati!B:C,2,0),0)</f>
        <v>10</v>
      </c>
      <c r="F431">
        <v>9</v>
      </c>
      <c r="G431" t="str">
        <f>VLOOKUP(Table_ExternalData_15[[#This Row],[Id]],'Blagovna izdelek'!A:C,3,0)</f>
        <v>UBIQUITI</v>
      </c>
      <c r="H431">
        <f>Table_ExternalData_15[[#This Row],[Rabat]]*0.2</f>
        <v>2</v>
      </c>
      <c r="I431" s="2">
        <f>Table_ExternalData_15[[#This Row],[Price]]-(Table_ExternalData_15[[#This Row],[Price]]*Table_ExternalData_15[[#This Row],[BB rabat]])/100</f>
        <v>32.928000000000004</v>
      </c>
      <c r="J431" s="2">
        <f>Table_ExternalData_15[[#This Row],[BB cena]]*Table_ExternalData_15[[#Headers],[1,22]]</f>
        <v>40.172160000000005</v>
      </c>
      <c r="K431" s="2">
        <f>Table_ExternalData_15[[#This Row],[Price]]*Table_ExternalData_15[[#Headers],[1,22]]</f>
        <v>40.991999999999997</v>
      </c>
      <c r="L431" s="7">
        <f>IF(G431="White Shark",E431*0.5,IF(G431="Sbox",E431*0.5,IF(G431="Tenda",E431*0.5,E431*0.2)))/100</f>
        <v>0.02</v>
      </c>
      <c r="M431" s="2">
        <f>Table_ExternalData_15[[#This Row],[Price]]-Table_ExternalData_15[[#This Row],[Price]]*Table_ExternalData_15[[#This Row],[extra popust]]</f>
        <v>32.928000000000004</v>
      </c>
      <c r="N431" s="2">
        <f>IF(M431&lt;I431,M431,I431)</f>
        <v>32.928000000000004</v>
      </c>
      <c r="O431" s="12" t="str">
        <f>IF(N431&lt;I431,$U$1," ")</f>
        <v xml:space="preserve"> </v>
      </c>
      <c r="P431" s="12" t="str">
        <f>IFERROR((O431+30)," ")</f>
        <v xml:space="preserve"> </v>
      </c>
      <c r="Q431" s="2">
        <f ca="1">IF(O431=$U$1,N431,"0")*1.22</f>
        <v>0</v>
      </c>
    </row>
    <row r="432" spans="1:17" x14ac:dyDescent="0.25">
      <c r="A432" t="s">
        <v>6400</v>
      </c>
      <c r="B432" t="s">
        <v>6399</v>
      </c>
      <c r="C432">
        <v>14477</v>
      </c>
      <c r="D432">
        <v>15.36</v>
      </c>
      <c r="E432">
        <f>IFERROR(VLOOKUP(Table_ExternalData_15[[#This Row],[Id]],Rabati!B:C,2,0),0)</f>
        <v>10</v>
      </c>
      <c r="F432">
        <v>1</v>
      </c>
      <c r="G432" t="str">
        <f>VLOOKUP(Table_ExternalData_15[[#This Row],[Id]],'Blagovna izdelek'!A:C,3,0)</f>
        <v>UBIQUITI</v>
      </c>
      <c r="H432">
        <f>Table_ExternalData_15[[#This Row],[Rabat]]*0.2</f>
        <v>2</v>
      </c>
      <c r="I432" s="2">
        <f>Table_ExternalData_15[[#This Row],[Price]]-(Table_ExternalData_15[[#This Row],[Price]]*Table_ExternalData_15[[#This Row],[BB rabat]])/100</f>
        <v>15.0528</v>
      </c>
      <c r="J432" s="2">
        <f>Table_ExternalData_15[[#This Row],[BB cena]]*Table_ExternalData_15[[#Headers],[1,22]]</f>
        <v>18.364415999999999</v>
      </c>
      <c r="K432" s="2">
        <f>Table_ExternalData_15[[#This Row],[Price]]*Table_ExternalData_15[[#Headers],[1,22]]</f>
        <v>18.7392</v>
      </c>
      <c r="L432" s="7">
        <f>IF(G432="White Shark",E432*0.5,IF(G432="Sbox",E432*0.5,IF(G432="Tenda",E432*0.5,E432*0.2)))/100</f>
        <v>0.02</v>
      </c>
      <c r="M432" s="2">
        <f>Table_ExternalData_15[[#This Row],[Price]]-Table_ExternalData_15[[#This Row],[Price]]*Table_ExternalData_15[[#This Row],[extra popust]]</f>
        <v>15.0528</v>
      </c>
      <c r="N432" s="2">
        <f>IF(M432&lt;I432,M432,I432)</f>
        <v>15.0528</v>
      </c>
      <c r="O432" s="12" t="str">
        <f>IF(N432&lt;I432,$U$1," ")</f>
        <v xml:space="preserve"> </v>
      </c>
      <c r="P432" s="12" t="str">
        <f>IFERROR((O432+30)," ")</f>
        <v xml:space="preserve"> </v>
      </c>
      <c r="Q432" s="2">
        <f ca="1">IF(O432=$U$1,N432,"0")*1.22</f>
        <v>0</v>
      </c>
    </row>
    <row r="433" spans="1:17" x14ac:dyDescent="0.25">
      <c r="A433" t="s">
        <v>6596</v>
      </c>
      <c r="B433" t="s">
        <v>15208</v>
      </c>
      <c r="C433">
        <v>14635</v>
      </c>
      <c r="D433">
        <v>126.22</v>
      </c>
      <c r="E433">
        <f>IFERROR(VLOOKUP(Table_ExternalData_15[[#This Row],[Id]],Rabati!B:C,2,0),0)</f>
        <v>10</v>
      </c>
      <c r="F433">
        <v>0</v>
      </c>
      <c r="G433" t="str">
        <f>VLOOKUP(Table_ExternalData_15[[#This Row],[Id]],'Blagovna izdelek'!A:C,3,0)</f>
        <v>UBIQUITI</v>
      </c>
      <c r="H433">
        <f>Table_ExternalData_15[[#This Row],[Rabat]]*0.2</f>
        <v>2</v>
      </c>
      <c r="I433" s="2">
        <f>Table_ExternalData_15[[#This Row],[Price]]-(Table_ExternalData_15[[#This Row],[Price]]*Table_ExternalData_15[[#This Row],[BB rabat]])/100</f>
        <v>123.6956</v>
      </c>
      <c r="J433" s="2">
        <f>Table_ExternalData_15[[#This Row],[BB cena]]*Table_ExternalData_15[[#Headers],[1,22]]</f>
        <v>150.90863199999998</v>
      </c>
      <c r="K433" s="2">
        <f>Table_ExternalData_15[[#This Row],[Price]]*Table_ExternalData_15[[#Headers],[1,22]]</f>
        <v>153.98839999999998</v>
      </c>
      <c r="L433" s="7">
        <f>IF(G433="White Shark",E433*0.5,IF(G433="Sbox",E433*0.5,IF(G433="Tenda",E433*0.5,E433*0.2)))/100</f>
        <v>0.02</v>
      </c>
      <c r="M433" s="2">
        <f>Table_ExternalData_15[[#This Row],[Price]]-Table_ExternalData_15[[#This Row],[Price]]*Table_ExternalData_15[[#This Row],[extra popust]]</f>
        <v>123.6956</v>
      </c>
      <c r="N433" s="2">
        <f>IF(M433&lt;I433,M433,I433)</f>
        <v>123.6956</v>
      </c>
      <c r="O433" s="12" t="str">
        <f>IF(N433&lt;I433,$U$1," ")</f>
        <v xml:space="preserve"> </v>
      </c>
      <c r="P433" s="12" t="str">
        <f>IFERROR((O433+30)," ")</f>
        <v xml:space="preserve"> </v>
      </c>
      <c r="Q433" s="2">
        <f ca="1">IF(O433=$U$1,N433,"0")*1.22</f>
        <v>0</v>
      </c>
    </row>
    <row r="434" spans="1:17" x14ac:dyDescent="0.25">
      <c r="A434" t="s">
        <v>6605</v>
      </c>
      <c r="B434" t="s">
        <v>15209</v>
      </c>
      <c r="C434">
        <v>14640</v>
      </c>
      <c r="D434">
        <v>195.1</v>
      </c>
      <c r="E434">
        <f>IFERROR(VLOOKUP(Table_ExternalData_15[[#This Row],[Id]],Rabati!B:C,2,0),0)</f>
        <v>5</v>
      </c>
      <c r="F434">
        <v>38</v>
      </c>
      <c r="G434" t="str">
        <f>VLOOKUP(Table_ExternalData_15[[#This Row],[Id]],'Blagovna izdelek'!A:C,3,0)</f>
        <v>UBIQUITI</v>
      </c>
      <c r="H434">
        <f>Table_ExternalData_15[[#This Row],[Rabat]]*0.2</f>
        <v>1</v>
      </c>
      <c r="I434" s="2">
        <f>Table_ExternalData_15[[#This Row],[Price]]-(Table_ExternalData_15[[#This Row],[Price]]*Table_ExternalData_15[[#This Row],[BB rabat]])/100</f>
        <v>193.149</v>
      </c>
      <c r="J434" s="2">
        <f>Table_ExternalData_15[[#This Row],[BB cena]]*Table_ExternalData_15[[#Headers],[1,22]]</f>
        <v>235.64177999999998</v>
      </c>
      <c r="K434" s="2">
        <f>Table_ExternalData_15[[#This Row],[Price]]*Table_ExternalData_15[[#Headers],[1,22]]</f>
        <v>238.02199999999999</v>
      </c>
      <c r="L434" s="7">
        <f>IF(G434="White Shark",E434*0.5,IF(G434="Sbox",E434*0.5,IF(G434="Tenda",E434*0.5,E434*0.2)))/100</f>
        <v>0.01</v>
      </c>
      <c r="M434" s="2">
        <f>Table_ExternalData_15[[#This Row],[Price]]-Table_ExternalData_15[[#This Row],[Price]]*Table_ExternalData_15[[#This Row],[extra popust]]</f>
        <v>193.149</v>
      </c>
      <c r="N434" s="2">
        <f>IF(M434&lt;I434,M434,I434)</f>
        <v>193.149</v>
      </c>
      <c r="O434" s="12" t="str">
        <f>IF(N434&lt;I434,$U$1," ")</f>
        <v xml:space="preserve"> </v>
      </c>
      <c r="P434" s="12" t="str">
        <f>IFERROR((O434+30)," ")</f>
        <v xml:space="preserve"> </v>
      </c>
      <c r="Q434" s="2">
        <f ca="1">IF(O434=$U$1,N434,"0")*1.22</f>
        <v>0</v>
      </c>
    </row>
    <row r="435" spans="1:17" x14ac:dyDescent="0.25">
      <c r="A435" t="s">
        <v>6745</v>
      </c>
      <c r="B435" t="s">
        <v>15063</v>
      </c>
      <c r="C435">
        <v>14749</v>
      </c>
      <c r="D435">
        <v>42.68</v>
      </c>
      <c r="E435">
        <f>IFERROR(VLOOKUP(Table_ExternalData_15[[#This Row],[Id]],Rabati!B:C,2,0),0)</f>
        <v>10</v>
      </c>
      <c r="F435">
        <v>0</v>
      </c>
      <c r="G435" t="str">
        <f>VLOOKUP(Table_ExternalData_15[[#This Row],[Id]],'Blagovna izdelek'!A:C,3,0)</f>
        <v>UBIQUITI</v>
      </c>
      <c r="H435">
        <f>Table_ExternalData_15[[#This Row],[Rabat]]*0.2</f>
        <v>2</v>
      </c>
      <c r="I435" s="2">
        <f>Table_ExternalData_15[[#This Row],[Price]]-(Table_ExternalData_15[[#This Row],[Price]]*Table_ExternalData_15[[#This Row],[BB rabat]])/100</f>
        <v>41.8264</v>
      </c>
      <c r="J435" s="2">
        <f>Table_ExternalData_15[[#This Row],[BB cena]]*Table_ExternalData_15[[#Headers],[1,22]]</f>
        <v>51.028207999999999</v>
      </c>
      <c r="K435" s="2">
        <f>Table_ExternalData_15[[#This Row],[Price]]*Table_ExternalData_15[[#Headers],[1,22]]</f>
        <v>52.069600000000001</v>
      </c>
      <c r="L435" s="7">
        <f>IF(G435="White Shark",E435*0.5,IF(G435="Sbox",E435*0.5,IF(G435="Tenda",E435*0.5,E435*0.2)))/100</f>
        <v>0.02</v>
      </c>
      <c r="M435" s="2">
        <f>Table_ExternalData_15[[#This Row],[Price]]-Table_ExternalData_15[[#This Row],[Price]]*Table_ExternalData_15[[#This Row],[extra popust]]</f>
        <v>41.8264</v>
      </c>
      <c r="N435" s="2">
        <f>IF(M435&lt;I435,M435,I435)</f>
        <v>41.8264</v>
      </c>
      <c r="O435" s="12" t="str">
        <f>IF(N435&lt;I435,$U$1," ")</f>
        <v xml:space="preserve"> </v>
      </c>
      <c r="P435" s="12" t="str">
        <f>IFERROR((O435+30)," ")</f>
        <v xml:space="preserve"> </v>
      </c>
      <c r="Q435" s="2">
        <f ca="1">IF(O435=$U$1,N435,"0")*1.22</f>
        <v>0</v>
      </c>
    </row>
    <row r="436" spans="1:17" x14ac:dyDescent="0.25">
      <c r="A436" t="s">
        <v>6750</v>
      </c>
      <c r="B436" t="s">
        <v>6749</v>
      </c>
      <c r="C436">
        <v>14753</v>
      </c>
      <c r="D436">
        <v>185.97</v>
      </c>
      <c r="E436">
        <f>IFERROR(VLOOKUP(Table_ExternalData_15[[#This Row],[Id]],Rabati!B:C,2,0),0)</f>
        <v>5</v>
      </c>
      <c r="F436">
        <v>5</v>
      </c>
      <c r="G436" t="str">
        <f>VLOOKUP(Table_ExternalData_15[[#This Row],[Id]],'Blagovna izdelek'!A:C,3,0)</f>
        <v>UBIQUITI</v>
      </c>
      <c r="H436">
        <f>Table_ExternalData_15[[#This Row],[Rabat]]*0.2</f>
        <v>1</v>
      </c>
      <c r="I436" s="2">
        <f>Table_ExternalData_15[[#This Row],[Price]]-(Table_ExternalData_15[[#This Row],[Price]]*Table_ExternalData_15[[#This Row],[BB rabat]])/100</f>
        <v>184.1103</v>
      </c>
      <c r="J436" s="2">
        <f>Table_ExternalData_15[[#This Row],[BB cena]]*Table_ExternalData_15[[#Headers],[1,22]]</f>
        <v>224.614566</v>
      </c>
      <c r="K436" s="2">
        <f>Table_ExternalData_15[[#This Row],[Price]]*Table_ExternalData_15[[#Headers],[1,22]]</f>
        <v>226.88339999999999</v>
      </c>
      <c r="L436" s="7">
        <f>IF(G436="White Shark",E436*0.5,IF(G436="Sbox",E436*0.5,IF(G436="Tenda",E436*0.5,E436*0.2)))/100</f>
        <v>0.01</v>
      </c>
      <c r="M436" s="2">
        <f>Table_ExternalData_15[[#This Row],[Price]]-Table_ExternalData_15[[#This Row],[Price]]*Table_ExternalData_15[[#This Row],[extra popust]]</f>
        <v>184.1103</v>
      </c>
      <c r="N436" s="2">
        <f>IF(M436&lt;I436,M436,I436)</f>
        <v>184.1103</v>
      </c>
      <c r="O436" s="12" t="str">
        <f>IF(N436&lt;I436,$U$1," ")</f>
        <v xml:space="preserve"> </v>
      </c>
      <c r="P436" s="12" t="str">
        <f>IFERROR((O436+30)," ")</f>
        <v xml:space="preserve"> </v>
      </c>
      <c r="Q436" s="2">
        <f ca="1">IF(O436=$U$1,N436,"0")*1.22</f>
        <v>0</v>
      </c>
    </row>
    <row r="437" spans="1:17" x14ac:dyDescent="0.25">
      <c r="A437" t="s">
        <v>6997</v>
      </c>
      <c r="B437" t="s">
        <v>14894</v>
      </c>
      <c r="C437">
        <v>14943</v>
      </c>
      <c r="D437">
        <v>112.34</v>
      </c>
      <c r="E437">
        <f>IFERROR(VLOOKUP(Table_ExternalData_15[[#This Row],[Id]],Rabati!B:C,2,0),0)</f>
        <v>10</v>
      </c>
      <c r="F437">
        <v>0</v>
      </c>
      <c r="G437" t="str">
        <f>VLOOKUP(Table_ExternalData_15[[#This Row],[Id]],'Blagovna izdelek'!A:C,3,0)</f>
        <v>UBIQUITI</v>
      </c>
      <c r="H437">
        <f>Table_ExternalData_15[[#This Row],[Rabat]]*0.2</f>
        <v>2</v>
      </c>
      <c r="I437" s="2">
        <f>Table_ExternalData_15[[#This Row],[Price]]-(Table_ExternalData_15[[#This Row],[Price]]*Table_ExternalData_15[[#This Row],[BB rabat]])/100</f>
        <v>110.09320000000001</v>
      </c>
      <c r="J437" s="2">
        <f>Table_ExternalData_15[[#This Row],[BB cena]]*Table_ExternalData_15[[#Headers],[1,22]]</f>
        <v>134.313704</v>
      </c>
      <c r="K437" s="2">
        <f>Table_ExternalData_15[[#This Row],[Price]]*Table_ExternalData_15[[#Headers],[1,22]]</f>
        <v>137.0548</v>
      </c>
      <c r="L437" s="7">
        <f>IF(G437="White Shark",E437*0.5,IF(G437="Sbox",E437*0.5,IF(G437="Tenda",E437*0.5,E437*0.2)))/100</f>
        <v>0.02</v>
      </c>
      <c r="M437" s="2">
        <f>Table_ExternalData_15[[#This Row],[Price]]-Table_ExternalData_15[[#This Row],[Price]]*Table_ExternalData_15[[#This Row],[extra popust]]</f>
        <v>110.09320000000001</v>
      </c>
      <c r="N437" s="2">
        <f>IF(M437&lt;I437,M437,I437)</f>
        <v>110.09320000000001</v>
      </c>
      <c r="O437" s="12" t="str">
        <f>IF(N437&lt;I437,$U$1," ")</f>
        <v xml:space="preserve"> </v>
      </c>
      <c r="P437" s="12" t="str">
        <f>IFERROR((O437+30)," ")</f>
        <v xml:space="preserve"> </v>
      </c>
      <c r="Q437" s="2">
        <f ca="1">IF(O437=$U$1,N437,"0")*1.22</f>
        <v>0</v>
      </c>
    </row>
    <row r="438" spans="1:17" x14ac:dyDescent="0.25">
      <c r="A438" t="s">
        <v>6998</v>
      </c>
      <c r="B438" t="s">
        <v>14895</v>
      </c>
      <c r="C438">
        <v>14944</v>
      </c>
      <c r="D438">
        <v>171.43</v>
      </c>
      <c r="E438">
        <f>IFERROR(VLOOKUP(Table_ExternalData_15[[#This Row],[Id]],Rabati!B:C,2,0),0)</f>
        <v>10</v>
      </c>
      <c r="F438">
        <v>0</v>
      </c>
      <c r="G438" t="str">
        <f>VLOOKUP(Table_ExternalData_15[[#This Row],[Id]],'Blagovna izdelek'!A:C,3,0)</f>
        <v>UBIQUITI</v>
      </c>
      <c r="H438">
        <f>Table_ExternalData_15[[#This Row],[Rabat]]*0.2</f>
        <v>2</v>
      </c>
      <c r="I438" s="2">
        <f>Table_ExternalData_15[[#This Row],[Price]]-(Table_ExternalData_15[[#This Row],[Price]]*Table_ExternalData_15[[#This Row],[BB rabat]])/100</f>
        <v>168.00140000000002</v>
      </c>
      <c r="J438" s="2">
        <f>Table_ExternalData_15[[#This Row],[BB cena]]*Table_ExternalData_15[[#Headers],[1,22]]</f>
        <v>204.96170800000002</v>
      </c>
      <c r="K438" s="2">
        <f>Table_ExternalData_15[[#This Row],[Price]]*Table_ExternalData_15[[#Headers],[1,22]]</f>
        <v>209.1446</v>
      </c>
      <c r="L438" s="7">
        <f>IF(G438="White Shark",E438*0.5,IF(G438="Sbox",E438*0.5,IF(G438="Tenda",E438*0.5,E438*0.2)))/100</f>
        <v>0.02</v>
      </c>
      <c r="M438" s="2">
        <f>Table_ExternalData_15[[#This Row],[Price]]-Table_ExternalData_15[[#This Row],[Price]]*Table_ExternalData_15[[#This Row],[extra popust]]</f>
        <v>168.00140000000002</v>
      </c>
      <c r="N438" s="2">
        <f>IF(M438&lt;I438,M438,I438)</f>
        <v>168.00140000000002</v>
      </c>
      <c r="O438" s="12" t="str">
        <f>IF(N438&lt;I438,$U$1," ")</f>
        <v xml:space="preserve"> </v>
      </c>
      <c r="P438" s="12" t="str">
        <f>IFERROR((O438+30)," ")</f>
        <v xml:space="preserve"> </v>
      </c>
      <c r="Q438" s="2">
        <f ca="1">IF(O438=$U$1,N438,"0")*1.22</f>
        <v>0</v>
      </c>
    </row>
    <row r="439" spans="1:17" x14ac:dyDescent="0.25">
      <c r="A439" t="s">
        <v>7176</v>
      </c>
      <c r="B439" t="s">
        <v>15064</v>
      </c>
      <c r="C439">
        <v>15072</v>
      </c>
      <c r="D439">
        <v>675.24</v>
      </c>
      <c r="E439">
        <f>IFERROR(VLOOKUP(Table_ExternalData_15[[#This Row],[Id]],Rabati!B:C,2,0),0)</f>
        <v>5</v>
      </c>
      <c r="F439">
        <v>2</v>
      </c>
      <c r="G439" t="str">
        <f>VLOOKUP(Table_ExternalData_15[[#This Row],[Id]],'Blagovna izdelek'!A:C,3,0)</f>
        <v>UBIQUITI</v>
      </c>
      <c r="H439">
        <f>Table_ExternalData_15[[#This Row],[Rabat]]*0.2</f>
        <v>1</v>
      </c>
      <c r="I439" s="2">
        <f>Table_ExternalData_15[[#This Row],[Price]]-(Table_ExternalData_15[[#This Row],[Price]]*Table_ExternalData_15[[#This Row],[BB rabat]])/100</f>
        <v>668.48760000000004</v>
      </c>
      <c r="J439" s="2">
        <f>Table_ExternalData_15[[#This Row],[BB cena]]*Table_ExternalData_15[[#Headers],[1,22]]</f>
        <v>815.55487200000005</v>
      </c>
      <c r="K439" s="2">
        <f>Table_ExternalData_15[[#This Row],[Price]]*Table_ExternalData_15[[#Headers],[1,22]]</f>
        <v>823.79279999999994</v>
      </c>
      <c r="L439" s="7">
        <f>IF(G439="White Shark",E439*0.5,IF(G439="Sbox",E439*0.5,IF(G439="Tenda",E439*0.5,E439*0.2)))/100</f>
        <v>0.01</v>
      </c>
      <c r="M439" s="2">
        <f>Table_ExternalData_15[[#This Row],[Price]]-Table_ExternalData_15[[#This Row],[Price]]*Table_ExternalData_15[[#This Row],[extra popust]]</f>
        <v>668.48760000000004</v>
      </c>
      <c r="N439" s="2">
        <f>IF(M439&lt;I439,M439,I439)</f>
        <v>668.48760000000004</v>
      </c>
      <c r="O439" s="12" t="str">
        <f>IF(N439&lt;I439,$U$1," ")</f>
        <v xml:space="preserve"> </v>
      </c>
      <c r="P439" s="12" t="str">
        <f>IFERROR((O439+30)," ")</f>
        <v xml:space="preserve"> </v>
      </c>
      <c r="Q439" s="2">
        <f ca="1">IF(O439=$U$1,N439,"0")*1.22</f>
        <v>0</v>
      </c>
    </row>
    <row r="440" spans="1:17" x14ac:dyDescent="0.25">
      <c r="A440" t="s">
        <v>7237</v>
      </c>
      <c r="B440" t="s">
        <v>15065</v>
      </c>
      <c r="C440">
        <v>15122</v>
      </c>
      <c r="D440">
        <v>43.62</v>
      </c>
      <c r="E440">
        <f>IFERROR(VLOOKUP(Table_ExternalData_15[[#This Row],[Id]],Rabati!B:C,2,0),0)</f>
        <v>10</v>
      </c>
      <c r="F440">
        <v>0</v>
      </c>
      <c r="G440" t="str">
        <f>VLOOKUP(Table_ExternalData_15[[#This Row],[Id]],'Blagovna izdelek'!A:C,3,0)</f>
        <v>UBIQUITI</v>
      </c>
      <c r="H440">
        <f>Table_ExternalData_15[[#This Row],[Rabat]]*0.2</f>
        <v>2</v>
      </c>
      <c r="I440" s="2">
        <f>Table_ExternalData_15[[#This Row],[Price]]-(Table_ExternalData_15[[#This Row],[Price]]*Table_ExternalData_15[[#This Row],[BB rabat]])/100</f>
        <v>42.747599999999998</v>
      </c>
      <c r="J440" s="2">
        <f>Table_ExternalData_15[[#This Row],[BB cena]]*Table_ExternalData_15[[#Headers],[1,22]]</f>
        <v>52.152071999999997</v>
      </c>
      <c r="K440" s="2">
        <f>Table_ExternalData_15[[#This Row],[Price]]*Table_ExternalData_15[[#Headers],[1,22]]</f>
        <v>53.216399999999993</v>
      </c>
      <c r="L440" s="7">
        <f>IF(G440="White Shark",E440*0.5,IF(G440="Sbox",E440*0.5,IF(G440="Tenda",E440*0.5,E440*0.2)))/100</f>
        <v>0.02</v>
      </c>
      <c r="M440" s="2">
        <f>Table_ExternalData_15[[#This Row],[Price]]-Table_ExternalData_15[[#This Row],[Price]]*Table_ExternalData_15[[#This Row],[extra popust]]</f>
        <v>42.747599999999998</v>
      </c>
      <c r="N440" s="2">
        <f>IF(M440&lt;I440,M440,I440)</f>
        <v>42.747599999999998</v>
      </c>
      <c r="O440" s="12" t="str">
        <f>IF(N440&lt;I440,$U$1," ")</f>
        <v xml:space="preserve"> </v>
      </c>
      <c r="P440" s="12" t="str">
        <f>IFERROR((O440+30)," ")</f>
        <v xml:space="preserve"> </v>
      </c>
      <c r="Q440" s="2">
        <f ca="1">IF(O440=$U$1,N440,"0")*1.22</f>
        <v>0</v>
      </c>
    </row>
    <row r="441" spans="1:17" x14ac:dyDescent="0.25">
      <c r="A441" t="s">
        <v>7371</v>
      </c>
      <c r="B441" t="s">
        <v>14899</v>
      </c>
      <c r="C441">
        <v>15202</v>
      </c>
      <c r="D441">
        <v>360.12</v>
      </c>
      <c r="E441">
        <f>IFERROR(VLOOKUP(Table_ExternalData_15[[#This Row],[Id]],Rabati!B:C,2,0),0)</f>
        <v>5</v>
      </c>
      <c r="F441">
        <v>0</v>
      </c>
      <c r="G441" t="str">
        <f>VLOOKUP(Table_ExternalData_15[[#This Row],[Id]],'Blagovna izdelek'!A:C,3,0)</f>
        <v>UBIQUITI</v>
      </c>
      <c r="H441">
        <f>Table_ExternalData_15[[#This Row],[Rabat]]*0.2</f>
        <v>1</v>
      </c>
      <c r="I441" s="2">
        <f>Table_ExternalData_15[[#This Row],[Price]]-(Table_ExternalData_15[[#This Row],[Price]]*Table_ExternalData_15[[#This Row],[BB rabat]])/100</f>
        <v>356.5188</v>
      </c>
      <c r="J441" s="2">
        <f>Table_ExternalData_15[[#This Row],[BB cena]]*Table_ExternalData_15[[#Headers],[1,22]]</f>
        <v>434.95293599999997</v>
      </c>
      <c r="K441" s="2">
        <f>Table_ExternalData_15[[#This Row],[Price]]*Table_ExternalData_15[[#Headers],[1,22]]</f>
        <v>439.34640000000002</v>
      </c>
      <c r="L441" s="7">
        <f>IF(G441="White Shark",E441*0.5,IF(G441="Sbox",E441*0.5,IF(G441="Tenda",E441*0.5,E441*0.2)))/100</f>
        <v>0.01</v>
      </c>
      <c r="M441" s="2">
        <f>Table_ExternalData_15[[#This Row],[Price]]-Table_ExternalData_15[[#This Row],[Price]]*Table_ExternalData_15[[#This Row],[extra popust]]</f>
        <v>356.5188</v>
      </c>
      <c r="N441" s="2">
        <f>IF(M441&lt;I441,M441,I441)</f>
        <v>356.5188</v>
      </c>
      <c r="O441" s="12" t="str">
        <f>IF(N441&lt;I441,$U$1," ")</f>
        <v xml:space="preserve"> </v>
      </c>
      <c r="P441" s="12" t="str">
        <f>IFERROR((O441+30)," ")</f>
        <v xml:space="preserve"> </v>
      </c>
      <c r="Q441" s="2">
        <f ca="1">IF(O441=$U$1,N441,"0")*1.22</f>
        <v>0</v>
      </c>
    </row>
    <row r="442" spans="1:17" x14ac:dyDescent="0.25">
      <c r="A442" t="s">
        <v>7378</v>
      </c>
      <c r="B442" t="s">
        <v>15397</v>
      </c>
      <c r="C442">
        <v>15209</v>
      </c>
      <c r="D442">
        <v>9.8000000000000007</v>
      </c>
      <c r="E442">
        <f>IFERROR(VLOOKUP(Table_ExternalData_15[[#This Row],[Id]],Rabati!B:C,2,0),0)</f>
        <v>10</v>
      </c>
      <c r="F442">
        <v>28</v>
      </c>
      <c r="G442" t="str">
        <f>VLOOKUP(Table_ExternalData_15[[#This Row],[Id]],'Blagovna izdelek'!A:C,3,0)</f>
        <v>UBIQUITI</v>
      </c>
      <c r="H442">
        <f>Table_ExternalData_15[[#This Row],[Rabat]]*0.2</f>
        <v>2</v>
      </c>
      <c r="I442" s="2">
        <f>Table_ExternalData_15[[#This Row],[Price]]-(Table_ExternalData_15[[#This Row],[Price]]*Table_ExternalData_15[[#This Row],[BB rabat]])/100</f>
        <v>9.604000000000001</v>
      </c>
      <c r="J442" s="2">
        <f>Table_ExternalData_15[[#This Row],[BB cena]]*Table_ExternalData_15[[#Headers],[1,22]]</f>
        <v>11.716880000000002</v>
      </c>
      <c r="K442" s="2">
        <f>Table_ExternalData_15[[#This Row],[Price]]*Table_ExternalData_15[[#Headers],[1,22]]</f>
        <v>11.956000000000001</v>
      </c>
      <c r="L442" s="7">
        <f>IF(G442="White Shark",E442*0.5,IF(G442="Sbox",E442*0.5,IF(G442="Tenda",E442*0.5,E442*0.2)))/100</f>
        <v>0.02</v>
      </c>
      <c r="M442" s="2">
        <f>Table_ExternalData_15[[#This Row],[Price]]-Table_ExternalData_15[[#This Row],[Price]]*Table_ExternalData_15[[#This Row],[extra popust]]</f>
        <v>9.604000000000001</v>
      </c>
      <c r="N442" s="2">
        <f>IF(M442&lt;I442,M442,I442)</f>
        <v>9.604000000000001</v>
      </c>
      <c r="O442" s="12" t="str">
        <f>IF(N442&lt;I442,$U$1," ")</f>
        <v xml:space="preserve"> </v>
      </c>
      <c r="P442" s="12" t="str">
        <f>IFERROR((O442+30)," ")</f>
        <v xml:space="preserve"> </v>
      </c>
      <c r="Q442" s="2">
        <f ca="1">IF(O442=$U$1,N442,"0")*1.22</f>
        <v>0</v>
      </c>
    </row>
    <row r="443" spans="1:17" x14ac:dyDescent="0.25">
      <c r="A443" t="s">
        <v>7400</v>
      </c>
      <c r="B443" t="s">
        <v>7399</v>
      </c>
      <c r="C443">
        <v>15220</v>
      </c>
      <c r="D443">
        <v>52.14</v>
      </c>
      <c r="E443">
        <f>IFERROR(VLOOKUP(Table_ExternalData_15[[#This Row],[Id]],Rabati!B:C,2,0),0)</f>
        <v>10</v>
      </c>
      <c r="F443">
        <v>0</v>
      </c>
      <c r="G443" t="str">
        <f>VLOOKUP(Table_ExternalData_15[[#This Row],[Id]],'Blagovna izdelek'!A:C,3,0)</f>
        <v>UBIQUITI</v>
      </c>
      <c r="H443">
        <f>Table_ExternalData_15[[#This Row],[Rabat]]*0.2</f>
        <v>2</v>
      </c>
      <c r="I443" s="2">
        <f>Table_ExternalData_15[[#This Row],[Price]]-(Table_ExternalData_15[[#This Row],[Price]]*Table_ExternalData_15[[#This Row],[BB rabat]])/100</f>
        <v>51.097200000000001</v>
      </c>
      <c r="J443" s="2">
        <f>Table_ExternalData_15[[#This Row],[BB cena]]*Table_ExternalData_15[[#Headers],[1,22]]</f>
        <v>62.338583999999997</v>
      </c>
      <c r="K443" s="2">
        <f>Table_ExternalData_15[[#This Row],[Price]]*Table_ExternalData_15[[#Headers],[1,22]]</f>
        <v>63.610799999999998</v>
      </c>
      <c r="L443" s="7">
        <f>IF(G443="White Shark",E443*0.5,IF(G443="Sbox",E443*0.5,IF(G443="Tenda",E443*0.5,E443*0.2)))/100</f>
        <v>0.02</v>
      </c>
      <c r="M443" s="2">
        <f>Table_ExternalData_15[[#This Row],[Price]]-Table_ExternalData_15[[#This Row],[Price]]*Table_ExternalData_15[[#This Row],[extra popust]]</f>
        <v>51.097200000000001</v>
      </c>
      <c r="N443" s="2">
        <f>IF(M443&lt;I443,M443,I443)</f>
        <v>51.097200000000001</v>
      </c>
      <c r="O443" s="12" t="str">
        <f>IF(N443&lt;I443,$U$1," ")</f>
        <v xml:space="preserve"> </v>
      </c>
      <c r="P443" s="12" t="str">
        <f>IFERROR((O443+30)," ")</f>
        <v xml:space="preserve"> </v>
      </c>
      <c r="Q443" s="2">
        <f ca="1">IF(O443=$U$1,N443,"0")*1.22</f>
        <v>0</v>
      </c>
    </row>
    <row r="444" spans="1:17" x14ac:dyDescent="0.25">
      <c r="A444" t="s">
        <v>7447</v>
      </c>
      <c r="B444" t="s">
        <v>15066</v>
      </c>
      <c r="C444">
        <v>15246</v>
      </c>
      <c r="D444">
        <v>64.09</v>
      </c>
      <c r="E444">
        <f>IFERROR(VLOOKUP(Table_ExternalData_15[[#This Row],[Id]],Rabati!B:C,2,0),0)</f>
        <v>10</v>
      </c>
      <c r="F444">
        <v>0</v>
      </c>
      <c r="G444" t="str">
        <f>VLOOKUP(Table_ExternalData_15[[#This Row],[Id]],'Blagovna izdelek'!A:C,3,0)</f>
        <v>UBIQUITI</v>
      </c>
      <c r="H444">
        <f>Table_ExternalData_15[[#This Row],[Rabat]]*0.2</f>
        <v>2</v>
      </c>
      <c r="I444" s="2">
        <f>Table_ExternalData_15[[#This Row],[Price]]-(Table_ExternalData_15[[#This Row],[Price]]*Table_ExternalData_15[[#This Row],[BB rabat]])/100</f>
        <v>62.808200000000006</v>
      </c>
      <c r="J444" s="2">
        <f>Table_ExternalData_15[[#This Row],[BB cena]]*Table_ExternalData_15[[#Headers],[1,22]]</f>
        <v>76.626004000000009</v>
      </c>
      <c r="K444" s="2">
        <f>Table_ExternalData_15[[#This Row],[Price]]*Table_ExternalData_15[[#Headers],[1,22]]</f>
        <v>78.189800000000005</v>
      </c>
      <c r="L444" s="7">
        <f>IF(G444="White Shark",E444*0.5,IF(G444="Sbox",E444*0.5,IF(G444="Tenda",E444*0.5,E444*0.2)))/100</f>
        <v>0.02</v>
      </c>
      <c r="M444" s="2">
        <f>Table_ExternalData_15[[#This Row],[Price]]-Table_ExternalData_15[[#This Row],[Price]]*Table_ExternalData_15[[#This Row],[extra popust]]</f>
        <v>62.808200000000006</v>
      </c>
      <c r="N444" s="2">
        <f>IF(M444&lt;I444,M444,I444)</f>
        <v>62.808200000000006</v>
      </c>
      <c r="O444" s="12" t="str">
        <f>IF(N444&lt;I444,$U$1," ")</f>
        <v xml:space="preserve"> </v>
      </c>
      <c r="P444" s="12" t="str">
        <f>IFERROR((O444+30)," ")</f>
        <v xml:space="preserve"> </v>
      </c>
      <c r="Q444" s="2">
        <f ca="1">IF(O444=$U$1,N444,"0")*1.22</f>
        <v>0</v>
      </c>
    </row>
    <row r="445" spans="1:17" x14ac:dyDescent="0.25">
      <c r="A445" t="s">
        <v>7530</v>
      </c>
      <c r="B445" t="s">
        <v>15210</v>
      </c>
      <c r="C445">
        <v>15302</v>
      </c>
      <c r="D445">
        <v>159.94999999999999</v>
      </c>
      <c r="E445">
        <f>IFERROR(VLOOKUP(Table_ExternalData_15[[#This Row],[Id]],Rabati!B:C,2,0),0)</f>
        <v>5</v>
      </c>
      <c r="F445">
        <v>13</v>
      </c>
      <c r="G445" t="str">
        <f>VLOOKUP(Table_ExternalData_15[[#This Row],[Id]],'Blagovna izdelek'!A:C,3,0)</f>
        <v>UBIQUITI</v>
      </c>
      <c r="H445">
        <f>Table_ExternalData_15[[#This Row],[Rabat]]*0.2</f>
        <v>1</v>
      </c>
      <c r="I445" s="2">
        <f>Table_ExternalData_15[[#This Row],[Price]]-(Table_ExternalData_15[[#This Row],[Price]]*Table_ExternalData_15[[#This Row],[BB rabat]])/100</f>
        <v>158.35049999999998</v>
      </c>
      <c r="J445" s="2">
        <f>Table_ExternalData_15[[#This Row],[BB cena]]*Table_ExternalData_15[[#Headers],[1,22]]</f>
        <v>193.18760999999998</v>
      </c>
      <c r="K445" s="2">
        <f>Table_ExternalData_15[[#This Row],[Price]]*Table_ExternalData_15[[#Headers],[1,22]]</f>
        <v>195.13899999999998</v>
      </c>
      <c r="L445" s="7">
        <f>IF(G445="White Shark",E445*0.5,IF(G445="Sbox",E445*0.5,IF(G445="Tenda",E445*0.5,E445*0.2)))/100</f>
        <v>0.01</v>
      </c>
      <c r="M445" s="2">
        <f>Table_ExternalData_15[[#This Row],[Price]]-Table_ExternalData_15[[#This Row],[Price]]*Table_ExternalData_15[[#This Row],[extra popust]]</f>
        <v>158.35049999999998</v>
      </c>
      <c r="N445" s="2">
        <f>IF(M445&lt;I445,M445,I445)</f>
        <v>158.35049999999998</v>
      </c>
      <c r="O445" s="12" t="str">
        <f>IF(N445&lt;I445,$U$1," ")</f>
        <v xml:space="preserve"> </v>
      </c>
      <c r="P445" s="12" t="str">
        <f>IFERROR((O445+30)," ")</f>
        <v xml:space="preserve"> </v>
      </c>
      <c r="Q445" s="2">
        <f ca="1">IF(O445=$U$1,N445,"0")*1.22</f>
        <v>0</v>
      </c>
    </row>
    <row r="446" spans="1:17" x14ac:dyDescent="0.25">
      <c r="A446" t="s">
        <v>7535</v>
      </c>
      <c r="B446" t="s">
        <v>7534</v>
      </c>
      <c r="C446">
        <v>15305</v>
      </c>
      <c r="D446">
        <v>34.869999999999997</v>
      </c>
      <c r="E446">
        <f>IFERROR(VLOOKUP(Table_ExternalData_15[[#This Row],[Id]],Rabati!B:C,2,0),0)</f>
        <v>10</v>
      </c>
      <c r="F446">
        <v>0</v>
      </c>
      <c r="G446" t="str">
        <f>VLOOKUP(Table_ExternalData_15[[#This Row],[Id]],'Blagovna izdelek'!A:C,3,0)</f>
        <v>UBIQUITI</v>
      </c>
      <c r="H446">
        <f>Table_ExternalData_15[[#This Row],[Rabat]]*0.2</f>
        <v>2</v>
      </c>
      <c r="I446" s="2">
        <f>Table_ExternalData_15[[#This Row],[Price]]-(Table_ExternalData_15[[#This Row],[Price]]*Table_ExternalData_15[[#This Row],[BB rabat]])/100</f>
        <v>34.172599999999996</v>
      </c>
      <c r="J446" s="2">
        <f>Table_ExternalData_15[[#This Row],[BB cena]]*Table_ExternalData_15[[#Headers],[1,22]]</f>
        <v>41.690571999999996</v>
      </c>
      <c r="K446" s="2">
        <f>Table_ExternalData_15[[#This Row],[Price]]*Table_ExternalData_15[[#Headers],[1,22]]</f>
        <v>42.541399999999996</v>
      </c>
      <c r="L446" s="7">
        <f>IF(G446="White Shark",E446*0.5,IF(G446="Sbox",E446*0.5,IF(G446="Tenda",E446*0.5,E446*0.2)))/100</f>
        <v>0.02</v>
      </c>
      <c r="M446" s="2">
        <f>Table_ExternalData_15[[#This Row],[Price]]-Table_ExternalData_15[[#This Row],[Price]]*Table_ExternalData_15[[#This Row],[extra popust]]</f>
        <v>34.172599999999996</v>
      </c>
      <c r="N446" s="2">
        <f>IF(M446&lt;I446,M446,I446)</f>
        <v>34.172599999999996</v>
      </c>
      <c r="O446" s="12" t="str">
        <f>IF(N446&lt;I446,$U$1," ")</f>
        <v xml:space="preserve"> </v>
      </c>
      <c r="P446" s="12" t="str">
        <f>IFERROR((O446+30)," ")</f>
        <v xml:space="preserve"> </v>
      </c>
      <c r="Q446" s="2">
        <f ca="1">IF(O446=$U$1,N446,"0")*1.22</f>
        <v>0</v>
      </c>
    </row>
    <row r="447" spans="1:17" x14ac:dyDescent="0.25">
      <c r="A447" t="s">
        <v>7545</v>
      </c>
      <c r="B447" t="s">
        <v>7544</v>
      </c>
      <c r="C447">
        <v>15310</v>
      </c>
      <c r="D447">
        <v>6.73</v>
      </c>
      <c r="E447">
        <f>IFERROR(VLOOKUP(Table_ExternalData_15[[#This Row],[Id]],Rabati!B:C,2,0),0)</f>
        <v>100</v>
      </c>
      <c r="F447">
        <v>0</v>
      </c>
      <c r="G447" t="str">
        <f>VLOOKUP(Table_ExternalData_15[[#This Row],[Id]],'Blagovna izdelek'!A:C,3,0)</f>
        <v>UBIQUITI</v>
      </c>
      <c r="H447">
        <f>Table_ExternalData_15[[#This Row],[Rabat]]*0.2</f>
        <v>20</v>
      </c>
      <c r="I447" s="2">
        <f>Table_ExternalData_15[[#This Row],[Price]]-(Table_ExternalData_15[[#This Row],[Price]]*Table_ExternalData_15[[#This Row],[BB rabat]])/100</f>
        <v>5.3840000000000003</v>
      </c>
      <c r="J447" s="2">
        <f>Table_ExternalData_15[[#This Row],[BB cena]]*Table_ExternalData_15[[#Headers],[1,22]]</f>
        <v>6.5684800000000001</v>
      </c>
      <c r="K447" s="2">
        <f>Table_ExternalData_15[[#This Row],[Price]]*Table_ExternalData_15[[#Headers],[1,22]]</f>
        <v>8.2105999999999995</v>
      </c>
      <c r="L447" s="7">
        <f>IF(G447="White Shark",E447*0.5,IF(G447="Sbox",E447*0.5,IF(G447="Tenda",E447*0.5,E447*0.2)))/100</f>
        <v>0.2</v>
      </c>
      <c r="M447" s="2">
        <f>Table_ExternalData_15[[#This Row],[Price]]-Table_ExternalData_15[[#This Row],[Price]]*Table_ExternalData_15[[#This Row],[extra popust]]</f>
        <v>5.3840000000000003</v>
      </c>
      <c r="N447" s="2">
        <f>IF(M447&lt;I447,M447,I447)</f>
        <v>5.3840000000000003</v>
      </c>
      <c r="O447" s="12" t="str">
        <f>IF(N447&lt;I447,$U$1," ")</f>
        <v xml:space="preserve"> </v>
      </c>
      <c r="P447" s="12" t="str">
        <f>IFERROR((O447+30)," ")</f>
        <v xml:space="preserve"> </v>
      </c>
      <c r="Q447" s="2">
        <f ca="1">IF(O447=$U$1,N447,"0")*1.22</f>
        <v>0</v>
      </c>
    </row>
    <row r="448" spans="1:17" x14ac:dyDescent="0.25">
      <c r="A448" t="s">
        <v>7701</v>
      </c>
      <c r="B448" t="s">
        <v>15067</v>
      </c>
      <c r="C448">
        <v>15401</v>
      </c>
      <c r="D448">
        <v>258.63</v>
      </c>
      <c r="E448">
        <f>IFERROR(VLOOKUP(Table_ExternalData_15[[#This Row],[Id]],Rabati!B:C,2,0),0)</f>
        <v>5</v>
      </c>
      <c r="F448">
        <v>9</v>
      </c>
      <c r="G448" t="str">
        <f>VLOOKUP(Table_ExternalData_15[[#This Row],[Id]],'Blagovna izdelek'!A:C,3,0)</f>
        <v>UBIQUITI</v>
      </c>
      <c r="H448">
        <f>Table_ExternalData_15[[#This Row],[Rabat]]*0.2</f>
        <v>1</v>
      </c>
      <c r="I448" s="2">
        <f>Table_ExternalData_15[[#This Row],[Price]]-(Table_ExternalData_15[[#This Row],[Price]]*Table_ExternalData_15[[#This Row],[BB rabat]])/100</f>
        <v>256.0437</v>
      </c>
      <c r="J448" s="2">
        <f>Table_ExternalData_15[[#This Row],[BB cena]]*Table_ExternalData_15[[#Headers],[1,22]]</f>
        <v>312.37331399999999</v>
      </c>
      <c r="K448" s="2">
        <f>Table_ExternalData_15[[#This Row],[Price]]*Table_ExternalData_15[[#Headers],[1,22]]</f>
        <v>315.52859999999998</v>
      </c>
      <c r="L448" s="7">
        <f>IF(G448="White Shark",E448*0.5,IF(G448="Sbox",E448*0.5,IF(G448="Tenda",E448*0.5,E448*0.2)))/100</f>
        <v>0.01</v>
      </c>
      <c r="M448" s="2">
        <f>Table_ExternalData_15[[#This Row],[Price]]-Table_ExternalData_15[[#This Row],[Price]]*Table_ExternalData_15[[#This Row],[extra popust]]</f>
        <v>256.0437</v>
      </c>
      <c r="N448" s="2">
        <f>IF(M448&lt;I448,M448,I448)</f>
        <v>256.0437</v>
      </c>
      <c r="O448" s="12" t="str">
        <f>IF(N448&lt;I448,$U$1," ")</f>
        <v xml:space="preserve"> </v>
      </c>
      <c r="P448" s="12" t="str">
        <f>IFERROR((O448+30)," ")</f>
        <v xml:space="preserve"> </v>
      </c>
      <c r="Q448" s="2">
        <f ca="1">IF(O448=$U$1,N448,"0")*1.22</f>
        <v>0</v>
      </c>
    </row>
    <row r="449" spans="1:17" x14ac:dyDescent="0.25">
      <c r="A449" t="s">
        <v>7702</v>
      </c>
      <c r="B449" t="s">
        <v>15211</v>
      </c>
      <c r="C449">
        <v>15402</v>
      </c>
      <c r="D449">
        <v>199.95</v>
      </c>
      <c r="E449">
        <f>IFERROR(VLOOKUP(Table_ExternalData_15[[#This Row],[Id]],Rabati!B:C,2,0),0)</f>
        <v>5</v>
      </c>
      <c r="F449">
        <v>16</v>
      </c>
      <c r="G449" t="str">
        <f>VLOOKUP(Table_ExternalData_15[[#This Row],[Id]],'Blagovna izdelek'!A:C,3,0)</f>
        <v>UBIQUITI</v>
      </c>
      <c r="H449">
        <f>Table_ExternalData_15[[#This Row],[Rabat]]*0.2</f>
        <v>1</v>
      </c>
      <c r="I449" s="2">
        <f>Table_ExternalData_15[[#This Row],[Price]]-(Table_ExternalData_15[[#This Row],[Price]]*Table_ExternalData_15[[#This Row],[BB rabat]])/100</f>
        <v>197.95049999999998</v>
      </c>
      <c r="J449" s="2">
        <f>Table_ExternalData_15[[#This Row],[BB cena]]*Table_ExternalData_15[[#Headers],[1,22]]</f>
        <v>241.49960999999996</v>
      </c>
      <c r="K449" s="2">
        <f>Table_ExternalData_15[[#This Row],[Price]]*Table_ExternalData_15[[#Headers],[1,22]]</f>
        <v>243.93899999999999</v>
      </c>
      <c r="L449" s="7">
        <f>IF(G449="White Shark",E449*0.5,IF(G449="Sbox",E449*0.5,IF(G449="Tenda",E449*0.5,E449*0.2)))/100</f>
        <v>0.01</v>
      </c>
      <c r="M449" s="2">
        <f>Table_ExternalData_15[[#This Row],[Price]]-Table_ExternalData_15[[#This Row],[Price]]*Table_ExternalData_15[[#This Row],[extra popust]]</f>
        <v>197.95049999999998</v>
      </c>
      <c r="N449" s="2">
        <f>IF(M449&lt;I449,M449,I449)</f>
        <v>197.95049999999998</v>
      </c>
      <c r="O449" s="12" t="str">
        <f>IF(N449&lt;I449,$U$1," ")</f>
        <v xml:space="preserve"> </v>
      </c>
      <c r="P449" s="12" t="str">
        <f>IFERROR((O449+30)," ")</f>
        <v xml:space="preserve"> </v>
      </c>
      <c r="Q449" s="2">
        <f ca="1">IF(O449=$U$1,N449,"0")*1.22</f>
        <v>0</v>
      </c>
    </row>
    <row r="450" spans="1:17" x14ac:dyDescent="0.25">
      <c r="A450" t="s">
        <v>7728</v>
      </c>
      <c r="B450" t="s">
        <v>15183</v>
      </c>
      <c r="C450">
        <v>15416</v>
      </c>
      <c r="D450">
        <v>232.65</v>
      </c>
      <c r="E450">
        <f>IFERROR(VLOOKUP(Table_ExternalData_15[[#This Row],[Id]],Rabati!B:C,2,0),0)</f>
        <v>5</v>
      </c>
      <c r="F450">
        <v>0</v>
      </c>
      <c r="G450" t="str">
        <f>VLOOKUP(Table_ExternalData_15[[#This Row],[Id]],'Blagovna izdelek'!A:C,3,0)</f>
        <v>UBIQUITI</v>
      </c>
      <c r="H450">
        <f>Table_ExternalData_15[[#This Row],[Rabat]]*0.2</f>
        <v>1</v>
      </c>
      <c r="I450" s="2">
        <f>Table_ExternalData_15[[#This Row],[Price]]-(Table_ExternalData_15[[#This Row],[Price]]*Table_ExternalData_15[[#This Row],[BB rabat]])/100</f>
        <v>230.3235</v>
      </c>
      <c r="J450" s="2">
        <f>Table_ExternalData_15[[#This Row],[BB cena]]*Table_ExternalData_15[[#Headers],[1,22]]</f>
        <v>280.99466999999999</v>
      </c>
      <c r="K450" s="2">
        <f>Table_ExternalData_15[[#This Row],[Price]]*Table_ExternalData_15[[#Headers],[1,22]]</f>
        <v>283.83300000000003</v>
      </c>
      <c r="L450" s="7">
        <f>IF(G450="White Shark",E450*0.5,IF(G450="Sbox",E450*0.5,IF(G450="Tenda",E450*0.5,E450*0.2)))/100</f>
        <v>0.01</v>
      </c>
      <c r="M450" s="2">
        <f>Table_ExternalData_15[[#This Row],[Price]]-Table_ExternalData_15[[#This Row],[Price]]*Table_ExternalData_15[[#This Row],[extra popust]]</f>
        <v>230.3235</v>
      </c>
      <c r="N450" s="2">
        <f>IF(M450&lt;I450,M450,I450)</f>
        <v>230.3235</v>
      </c>
      <c r="O450" s="12" t="str">
        <f>IF(N450&lt;I450,$U$1," ")</f>
        <v xml:space="preserve"> </v>
      </c>
      <c r="P450" s="12" t="str">
        <f>IFERROR((O450+30)," ")</f>
        <v xml:space="preserve"> </v>
      </c>
      <c r="Q450" s="2">
        <f ca="1">IF(O450=$U$1,N450,"0")*1.22</f>
        <v>0</v>
      </c>
    </row>
    <row r="451" spans="1:17" x14ac:dyDescent="0.25">
      <c r="A451" t="s">
        <v>7729</v>
      </c>
      <c r="B451" t="s">
        <v>15398</v>
      </c>
      <c r="C451">
        <v>15417</v>
      </c>
      <c r="D451">
        <v>18.95</v>
      </c>
      <c r="E451">
        <f>IFERROR(VLOOKUP(Table_ExternalData_15[[#This Row],[Id]],Rabati!B:C,2,0),0)</f>
        <v>10</v>
      </c>
      <c r="F451">
        <v>26</v>
      </c>
      <c r="G451" t="str">
        <f>VLOOKUP(Table_ExternalData_15[[#This Row],[Id]],'Blagovna izdelek'!A:C,3,0)</f>
        <v>UBIQUITI</v>
      </c>
      <c r="H451">
        <f>Table_ExternalData_15[[#This Row],[Rabat]]*0.2</f>
        <v>2</v>
      </c>
      <c r="I451" s="2">
        <f>Table_ExternalData_15[[#This Row],[Price]]-(Table_ExternalData_15[[#This Row],[Price]]*Table_ExternalData_15[[#This Row],[BB rabat]])/100</f>
        <v>18.570999999999998</v>
      </c>
      <c r="J451" s="2">
        <f>Table_ExternalData_15[[#This Row],[BB cena]]*Table_ExternalData_15[[#Headers],[1,22]]</f>
        <v>22.656619999999997</v>
      </c>
      <c r="K451" s="2">
        <f>Table_ExternalData_15[[#This Row],[Price]]*Table_ExternalData_15[[#Headers],[1,22]]</f>
        <v>23.119</v>
      </c>
      <c r="L451" s="7">
        <f>IF(G451="White Shark",E451*0.5,IF(G451="Sbox",E451*0.5,IF(G451="Tenda",E451*0.5,E451*0.2)))/100</f>
        <v>0.02</v>
      </c>
      <c r="M451" s="2">
        <f>Table_ExternalData_15[[#This Row],[Price]]-Table_ExternalData_15[[#This Row],[Price]]*Table_ExternalData_15[[#This Row],[extra popust]]</f>
        <v>18.570999999999998</v>
      </c>
      <c r="N451" s="2">
        <f>IF(M451&lt;I451,M451,I451)</f>
        <v>18.570999999999998</v>
      </c>
      <c r="O451" s="12" t="str">
        <f>IF(N451&lt;I451,$U$1," ")</f>
        <v xml:space="preserve"> </v>
      </c>
      <c r="P451" s="12" t="str">
        <f>IFERROR((O451+30)," ")</f>
        <v xml:space="preserve"> </v>
      </c>
      <c r="Q451" s="2">
        <f ca="1">IF(O451=$U$1,N451,"0")*1.22</f>
        <v>0</v>
      </c>
    </row>
    <row r="452" spans="1:17" x14ac:dyDescent="0.25">
      <c r="A452" t="s">
        <v>7961</v>
      </c>
      <c r="B452" t="s">
        <v>14643</v>
      </c>
      <c r="C452">
        <v>15569</v>
      </c>
      <c r="D452">
        <v>113.95</v>
      </c>
      <c r="E452">
        <f>IFERROR(VLOOKUP(Table_ExternalData_15[[#This Row],[Id]],Rabati!B:C,2,0),0)</f>
        <v>5</v>
      </c>
      <c r="F452">
        <v>0</v>
      </c>
      <c r="G452" t="str">
        <f>VLOOKUP(Table_ExternalData_15[[#This Row],[Id]],'Blagovna izdelek'!A:C,3,0)</f>
        <v>UBIQUITI</v>
      </c>
      <c r="H452">
        <f>Table_ExternalData_15[[#This Row],[Rabat]]*0.2</f>
        <v>1</v>
      </c>
      <c r="I452" s="2">
        <f>Table_ExternalData_15[[#This Row],[Price]]-(Table_ExternalData_15[[#This Row],[Price]]*Table_ExternalData_15[[#This Row],[BB rabat]])/100</f>
        <v>112.8105</v>
      </c>
      <c r="J452" s="2">
        <f>Table_ExternalData_15[[#This Row],[BB cena]]*Table_ExternalData_15[[#Headers],[1,22]]</f>
        <v>137.62881000000002</v>
      </c>
      <c r="K452" s="2">
        <f>Table_ExternalData_15[[#This Row],[Price]]*Table_ExternalData_15[[#Headers],[1,22]]</f>
        <v>139.01900000000001</v>
      </c>
      <c r="L452" s="7">
        <f>IF(G452="White Shark",E452*0.5,IF(G452="Sbox",E452*0.5,IF(G452="Tenda",E452*0.5,E452*0.2)))/100</f>
        <v>0.01</v>
      </c>
      <c r="M452" s="2">
        <f>Table_ExternalData_15[[#This Row],[Price]]-Table_ExternalData_15[[#This Row],[Price]]*Table_ExternalData_15[[#This Row],[extra popust]]</f>
        <v>112.8105</v>
      </c>
      <c r="N452" s="2">
        <f>IF(M452&lt;I452,M452,I452)</f>
        <v>112.8105</v>
      </c>
      <c r="O452" s="12" t="str">
        <f>IF(N452&lt;I452,$U$1," ")</f>
        <v xml:space="preserve"> </v>
      </c>
      <c r="P452" s="12" t="str">
        <f>IFERROR((O452+30)," ")</f>
        <v xml:space="preserve"> </v>
      </c>
      <c r="Q452" s="2">
        <f ca="1">IF(O452=$U$1,N452,"0")*1.22</f>
        <v>0</v>
      </c>
    </row>
    <row r="453" spans="1:17" x14ac:dyDescent="0.25">
      <c r="A453" t="s">
        <v>7962</v>
      </c>
      <c r="B453" t="s">
        <v>15068</v>
      </c>
      <c r="C453">
        <v>15571</v>
      </c>
      <c r="D453">
        <v>21.45</v>
      </c>
      <c r="E453">
        <f>IFERROR(VLOOKUP(Table_ExternalData_15[[#This Row],[Id]],Rabati!B:C,2,0),0)</f>
        <v>10</v>
      </c>
      <c r="F453">
        <v>14</v>
      </c>
      <c r="G453" t="str">
        <f>VLOOKUP(Table_ExternalData_15[[#This Row],[Id]],'Blagovna izdelek'!A:C,3,0)</f>
        <v>UBIQUITI</v>
      </c>
      <c r="H453">
        <f>Table_ExternalData_15[[#This Row],[Rabat]]*0.2</f>
        <v>2</v>
      </c>
      <c r="I453" s="2">
        <f>Table_ExternalData_15[[#This Row],[Price]]-(Table_ExternalData_15[[#This Row],[Price]]*Table_ExternalData_15[[#This Row],[BB rabat]])/100</f>
        <v>21.021000000000001</v>
      </c>
      <c r="J453" s="2">
        <f>Table_ExternalData_15[[#This Row],[BB cena]]*Table_ExternalData_15[[#Headers],[1,22]]</f>
        <v>25.645620000000001</v>
      </c>
      <c r="K453" s="2">
        <f>Table_ExternalData_15[[#This Row],[Price]]*Table_ExternalData_15[[#Headers],[1,22]]</f>
        <v>26.168999999999997</v>
      </c>
      <c r="L453" s="7">
        <f>IF(G453="White Shark",E453*0.5,IF(G453="Sbox",E453*0.5,IF(G453="Tenda",E453*0.5,E453*0.2)))/100</f>
        <v>0.02</v>
      </c>
      <c r="M453" s="2">
        <f>Table_ExternalData_15[[#This Row],[Price]]-Table_ExternalData_15[[#This Row],[Price]]*Table_ExternalData_15[[#This Row],[extra popust]]</f>
        <v>21.021000000000001</v>
      </c>
      <c r="N453" s="2">
        <f>IF(M453&lt;I453,M453,I453)</f>
        <v>21.021000000000001</v>
      </c>
      <c r="O453" s="12" t="str">
        <f>IF(N453&lt;I453,$U$1," ")</f>
        <v xml:space="preserve"> </v>
      </c>
      <c r="P453" s="12" t="str">
        <f>IFERROR((O453+30)," ")</f>
        <v xml:space="preserve"> </v>
      </c>
      <c r="Q453" s="2">
        <f ca="1">IF(O453=$U$1,N453,"0")*1.22</f>
        <v>0</v>
      </c>
    </row>
    <row r="454" spans="1:17" x14ac:dyDescent="0.25">
      <c r="A454" t="s">
        <v>8131</v>
      </c>
      <c r="B454" t="s">
        <v>15069</v>
      </c>
      <c r="C454">
        <v>15668</v>
      </c>
      <c r="D454">
        <v>1275.77</v>
      </c>
      <c r="E454">
        <f>IFERROR(VLOOKUP(Table_ExternalData_15[[#This Row],[Id]],Rabati!B:C,2,0),0)</f>
        <v>5</v>
      </c>
      <c r="F454">
        <v>4</v>
      </c>
      <c r="G454" t="str">
        <f>VLOOKUP(Table_ExternalData_15[[#This Row],[Id]],'Blagovna izdelek'!A:C,3,0)</f>
        <v>UBIQUITI</v>
      </c>
      <c r="H454">
        <f>Table_ExternalData_15[[#This Row],[Rabat]]*0.2</f>
        <v>1</v>
      </c>
      <c r="I454" s="2">
        <f>Table_ExternalData_15[[#This Row],[Price]]-(Table_ExternalData_15[[#This Row],[Price]]*Table_ExternalData_15[[#This Row],[BB rabat]])/100</f>
        <v>1263.0122999999999</v>
      </c>
      <c r="J454" s="2">
        <f>Table_ExternalData_15[[#This Row],[BB cena]]*Table_ExternalData_15[[#Headers],[1,22]]</f>
        <v>1540.8750059999998</v>
      </c>
      <c r="K454" s="2">
        <f>Table_ExternalData_15[[#This Row],[Price]]*Table_ExternalData_15[[#Headers],[1,22]]</f>
        <v>1556.4394</v>
      </c>
      <c r="L454" s="7">
        <f>IF(G454="White Shark",E454*0.5,IF(G454="Sbox",E454*0.5,IF(G454="Tenda",E454*0.5,E454*0.2)))/100</f>
        <v>0.01</v>
      </c>
      <c r="M454" s="2">
        <f>Table_ExternalData_15[[#This Row],[Price]]-Table_ExternalData_15[[#This Row],[Price]]*Table_ExternalData_15[[#This Row],[extra popust]]</f>
        <v>1263.0122999999999</v>
      </c>
      <c r="N454" s="2">
        <f>IF(M454&lt;I454,M454,I454)</f>
        <v>1263.0122999999999</v>
      </c>
      <c r="O454" s="12" t="str">
        <f>IF(N454&lt;I454,$U$1," ")</f>
        <v xml:space="preserve"> </v>
      </c>
      <c r="P454" s="12" t="str">
        <f>IFERROR((O454+30)," ")</f>
        <v xml:space="preserve"> </v>
      </c>
      <c r="Q454" s="2">
        <f ca="1">IF(O454=$U$1,N454,"0")*1.22</f>
        <v>0</v>
      </c>
    </row>
    <row r="455" spans="1:17" x14ac:dyDescent="0.25">
      <c r="A455" t="s">
        <v>8182</v>
      </c>
      <c r="B455" t="s">
        <v>15070</v>
      </c>
      <c r="C455">
        <v>15694</v>
      </c>
      <c r="D455">
        <v>15.95</v>
      </c>
      <c r="E455">
        <f>IFERROR(VLOOKUP(Table_ExternalData_15[[#This Row],[Id]],Rabati!B:C,2,0),0)</f>
        <v>10</v>
      </c>
      <c r="F455">
        <v>2</v>
      </c>
      <c r="G455" t="str">
        <f>VLOOKUP(Table_ExternalData_15[[#This Row],[Id]],'Blagovna izdelek'!A:C,3,0)</f>
        <v>UBIQUITI</v>
      </c>
      <c r="H455">
        <f>Table_ExternalData_15[[#This Row],[Rabat]]*0.2</f>
        <v>2</v>
      </c>
      <c r="I455" s="2">
        <f>Table_ExternalData_15[[#This Row],[Price]]-(Table_ExternalData_15[[#This Row],[Price]]*Table_ExternalData_15[[#This Row],[BB rabat]])/100</f>
        <v>15.630999999999998</v>
      </c>
      <c r="J455" s="2">
        <f>Table_ExternalData_15[[#This Row],[BB cena]]*Table_ExternalData_15[[#Headers],[1,22]]</f>
        <v>19.069819999999996</v>
      </c>
      <c r="K455" s="2">
        <f>Table_ExternalData_15[[#This Row],[Price]]*Table_ExternalData_15[[#Headers],[1,22]]</f>
        <v>19.459</v>
      </c>
      <c r="L455" s="7">
        <f>IF(G455="White Shark",E455*0.5,IF(G455="Sbox",E455*0.5,IF(G455="Tenda",E455*0.5,E455*0.2)))/100</f>
        <v>0.02</v>
      </c>
      <c r="M455" s="2">
        <f>Table_ExternalData_15[[#This Row],[Price]]-Table_ExternalData_15[[#This Row],[Price]]*Table_ExternalData_15[[#This Row],[extra popust]]</f>
        <v>15.630999999999998</v>
      </c>
      <c r="N455" s="2">
        <f>IF(M455&lt;I455,M455,I455)</f>
        <v>15.630999999999998</v>
      </c>
      <c r="O455" s="12" t="str">
        <f>IF(N455&lt;I455,$U$1," ")</f>
        <v xml:space="preserve"> </v>
      </c>
      <c r="P455" s="12" t="str">
        <f>IFERROR((O455+30)," ")</f>
        <v xml:space="preserve"> </v>
      </c>
      <c r="Q455" s="2">
        <f ca="1">IF(O455=$U$1,N455,"0")*1.22</f>
        <v>0</v>
      </c>
    </row>
    <row r="456" spans="1:17" x14ac:dyDescent="0.25">
      <c r="A456" t="s">
        <v>8540</v>
      </c>
      <c r="B456" t="s">
        <v>15071</v>
      </c>
      <c r="C456">
        <v>15924</v>
      </c>
      <c r="D456">
        <v>199.95</v>
      </c>
      <c r="E456">
        <f>IFERROR(VLOOKUP(Table_ExternalData_15[[#This Row],[Id]],Rabati!B:C,2,0),0)</f>
        <v>5</v>
      </c>
      <c r="F456">
        <v>9</v>
      </c>
      <c r="G456" t="str">
        <f>VLOOKUP(Table_ExternalData_15[[#This Row],[Id]],'Blagovna izdelek'!A:C,3,0)</f>
        <v>UBIQUITI</v>
      </c>
      <c r="H456">
        <f>Table_ExternalData_15[[#This Row],[Rabat]]*0.2</f>
        <v>1</v>
      </c>
      <c r="I456" s="2">
        <f>Table_ExternalData_15[[#This Row],[Price]]-(Table_ExternalData_15[[#This Row],[Price]]*Table_ExternalData_15[[#This Row],[BB rabat]])/100</f>
        <v>197.95049999999998</v>
      </c>
      <c r="J456" s="2">
        <f>Table_ExternalData_15[[#This Row],[BB cena]]*Table_ExternalData_15[[#Headers],[1,22]]</f>
        <v>241.49960999999996</v>
      </c>
      <c r="K456" s="2">
        <f>Table_ExternalData_15[[#This Row],[Price]]*Table_ExternalData_15[[#Headers],[1,22]]</f>
        <v>243.93899999999999</v>
      </c>
      <c r="L456" s="7">
        <f>IF(G456="White Shark",E456*0.5,IF(G456="Sbox",E456*0.5,IF(G456="Tenda",E456*0.5,E456*0.2)))/100</f>
        <v>0.01</v>
      </c>
      <c r="M456" s="2">
        <f>Table_ExternalData_15[[#This Row],[Price]]-Table_ExternalData_15[[#This Row],[Price]]*Table_ExternalData_15[[#This Row],[extra popust]]</f>
        <v>197.95049999999998</v>
      </c>
      <c r="N456" s="2">
        <f>IF(M456&lt;I456,M456,I456)</f>
        <v>197.95049999999998</v>
      </c>
      <c r="O456" s="12" t="str">
        <f>IF(N456&lt;I456,$U$1," ")</f>
        <v xml:space="preserve"> </v>
      </c>
      <c r="P456" s="12" t="str">
        <f>IFERROR((O456+30)," ")</f>
        <v xml:space="preserve"> </v>
      </c>
      <c r="Q456" s="2">
        <f ca="1">IF(O456=$U$1,N456,"0")*1.22</f>
        <v>0</v>
      </c>
    </row>
    <row r="457" spans="1:17" x14ac:dyDescent="0.25">
      <c r="A457" t="s">
        <v>9780</v>
      </c>
      <c r="B457" t="s">
        <v>15212</v>
      </c>
      <c r="C457">
        <v>16254</v>
      </c>
      <c r="D457">
        <v>145.25</v>
      </c>
      <c r="E457">
        <f>IFERROR(VLOOKUP(Table_ExternalData_15[[#This Row],[Id]],Rabati!B:C,2,0),0)</f>
        <v>5</v>
      </c>
      <c r="F457">
        <v>1</v>
      </c>
      <c r="G457" t="str">
        <f>VLOOKUP(Table_ExternalData_15[[#This Row],[Id]],'Blagovna izdelek'!A:C,3,0)</f>
        <v>UBIQUITI</v>
      </c>
      <c r="H457">
        <f>Table_ExternalData_15[[#This Row],[Rabat]]*0.2</f>
        <v>1</v>
      </c>
      <c r="I457" s="2">
        <f>Table_ExternalData_15[[#This Row],[Price]]-(Table_ExternalData_15[[#This Row],[Price]]*Table_ExternalData_15[[#This Row],[BB rabat]])/100</f>
        <v>143.79750000000001</v>
      </c>
      <c r="J457" s="2">
        <f>Table_ExternalData_15[[#This Row],[BB cena]]*Table_ExternalData_15[[#Headers],[1,22]]</f>
        <v>175.43295000000001</v>
      </c>
      <c r="K457" s="2">
        <f>Table_ExternalData_15[[#This Row],[Price]]*Table_ExternalData_15[[#Headers],[1,22]]</f>
        <v>177.20499999999998</v>
      </c>
      <c r="L457" s="7">
        <f>IF(G457="White Shark",E457*0.5,IF(G457="Sbox",E457*0.5,IF(G457="Tenda",E457*0.5,E457*0.2)))/100</f>
        <v>0.01</v>
      </c>
      <c r="M457" s="2">
        <f>Table_ExternalData_15[[#This Row],[Price]]-Table_ExternalData_15[[#This Row],[Price]]*Table_ExternalData_15[[#This Row],[extra popust]]</f>
        <v>143.79750000000001</v>
      </c>
      <c r="N457" s="2">
        <f>IF(M457&lt;I457,M457,I457)</f>
        <v>143.79750000000001</v>
      </c>
      <c r="O457" s="12" t="str">
        <f>IF(N457&lt;I457,$U$1," ")</f>
        <v xml:space="preserve"> </v>
      </c>
      <c r="P457" s="12" t="str">
        <f>IFERROR((O457+30)," ")</f>
        <v xml:space="preserve"> </v>
      </c>
      <c r="Q457" s="2">
        <f ca="1">IF(O457=$U$1,N457,"0")*1.22</f>
        <v>0</v>
      </c>
    </row>
    <row r="458" spans="1:17" x14ac:dyDescent="0.25">
      <c r="A458" t="s">
        <v>10117</v>
      </c>
      <c r="B458" t="s">
        <v>15213</v>
      </c>
      <c r="C458">
        <v>16325</v>
      </c>
      <c r="D458">
        <v>113.6</v>
      </c>
      <c r="E458">
        <f>IFERROR(VLOOKUP(Table_ExternalData_15[[#This Row],[Id]],Rabati!B:C,2,0),0)</f>
        <v>5</v>
      </c>
      <c r="F458">
        <v>50</v>
      </c>
      <c r="G458" t="str">
        <f>VLOOKUP(Table_ExternalData_15[[#This Row],[Id]],'Blagovna izdelek'!A:C,3,0)</f>
        <v>UBIQUITI</v>
      </c>
      <c r="H458">
        <f>Table_ExternalData_15[[#This Row],[Rabat]]*0.2</f>
        <v>1</v>
      </c>
      <c r="I458" s="2">
        <f>Table_ExternalData_15[[#This Row],[Price]]-(Table_ExternalData_15[[#This Row],[Price]]*Table_ExternalData_15[[#This Row],[BB rabat]])/100</f>
        <v>112.464</v>
      </c>
      <c r="J458" s="2">
        <f>Table_ExternalData_15[[#This Row],[BB cena]]*Table_ExternalData_15[[#Headers],[1,22]]</f>
        <v>137.20607999999999</v>
      </c>
      <c r="K458" s="2">
        <f>Table_ExternalData_15[[#This Row],[Price]]*Table_ExternalData_15[[#Headers],[1,22]]</f>
        <v>138.59199999999998</v>
      </c>
      <c r="L458" s="7">
        <f>IF(G458="White Shark",E458*0.5,IF(G458="Sbox",E458*0.5,IF(G458="Tenda",E458*0.5,E458*0.2)))/100</f>
        <v>0.01</v>
      </c>
      <c r="M458" s="2">
        <f>Table_ExternalData_15[[#This Row],[Price]]-Table_ExternalData_15[[#This Row],[Price]]*Table_ExternalData_15[[#This Row],[extra popust]]</f>
        <v>112.464</v>
      </c>
      <c r="N458" s="2">
        <f>IF(M458&lt;I458,M458,I458)</f>
        <v>112.464</v>
      </c>
      <c r="O458" s="12" t="str">
        <f>IF(N458&lt;I458,$U$1," ")</f>
        <v xml:space="preserve"> </v>
      </c>
      <c r="P458" s="12" t="str">
        <f>IFERROR((O458+30)," ")</f>
        <v xml:space="preserve"> </v>
      </c>
      <c r="Q458" s="2">
        <f ca="1">IF(O458=$U$1,N458,"0")*1.22</f>
        <v>0</v>
      </c>
    </row>
    <row r="459" spans="1:17" x14ac:dyDescent="0.25">
      <c r="A459" t="s">
        <v>10358</v>
      </c>
      <c r="B459" t="s">
        <v>15072</v>
      </c>
      <c r="C459">
        <v>16424</v>
      </c>
      <c r="D459">
        <v>133.15</v>
      </c>
      <c r="E459">
        <f>IFERROR(VLOOKUP(Table_ExternalData_15[[#This Row],[Id]],Rabati!B:C,2,0),0)</f>
        <v>10</v>
      </c>
      <c r="F459">
        <v>9</v>
      </c>
      <c r="G459" t="str">
        <f>VLOOKUP(Table_ExternalData_15[[#This Row],[Id]],'Blagovna izdelek'!A:C,3,0)</f>
        <v>UBIQUITI</v>
      </c>
      <c r="H459">
        <f>Table_ExternalData_15[[#This Row],[Rabat]]*0.2</f>
        <v>2</v>
      </c>
      <c r="I459" s="2">
        <f>Table_ExternalData_15[[#This Row],[Price]]-(Table_ExternalData_15[[#This Row],[Price]]*Table_ExternalData_15[[#This Row],[BB rabat]])/100</f>
        <v>130.48699999999999</v>
      </c>
      <c r="J459" s="2">
        <f>Table_ExternalData_15[[#This Row],[BB cena]]*Table_ExternalData_15[[#Headers],[1,22]]</f>
        <v>159.19413999999998</v>
      </c>
      <c r="K459" s="2">
        <f>Table_ExternalData_15[[#This Row],[Price]]*Table_ExternalData_15[[#Headers],[1,22]]</f>
        <v>162.44300000000001</v>
      </c>
      <c r="L459" s="7">
        <f>IF(G459="White Shark",E459*0.5,IF(G459="Sbox",E459*0.5,IF(G459="Tenda",E459*0.5,E459*0.2)))/100</f>
        <v>0.02</v>
      </c>
      <c r="M459" s="2">
        <f>Table_ExternalData_15[[#This Row],[Price]]-Table_ExternalData_15[[#This Row],[Price]]*Table_ExternalData_15[[#This Row],[extra popust]]</f>
        <v>130.48699999999999</v>
      </c>
      <c r="N459" s="2">
        <f>IF(M459&lt;I459,M459,I459)</f>
        <v>130.48699999999999</v>
      </c>
      <c r="O459" s="12" t="str">
        <f>IF(N459&lt;I459,$U$1," ")</f>
        <v xml:space="preserve"> </v>
      </c>
      <c r="P459" s="12" t="str">
        <f>IFERROR((O459+30)," ")</f>
        <v xml:space="preserve"> </v>
      </c>
      <c r="Q459" s="2">
        <f ca="1">IF(O459=$U$1,N459,"0")*1.22</f>
        <v>0</v>
      </c>
    </row>
    <row r="460" spans="1:17" x14ac:dyDescent="0.25">
      <c r="A460" t="s">
        <v>10599</v>
      </c>
      <c r="B460" t="s">
        <v>11117</v>
      </c>
      <c r="C460">
        <v>16467</v>
      </c>
      <c r="D460">
        <v>245</v>
      </c>
      <c r="E460">
        <f>IFERROR(VLOOKUP(Table_ExternalData_15[[#This Row],[Id]],Rabati!B:C,2,0),0)</f>
        <v>10</v>
      </c>
      <c r="F460">
        <v>0</v>
      </c>
      <c r="G460" t="str">
        <f>VLOOKUP(Table_ExternalData_15[[#This Row],[Id]],'Blagovna izdelek'!A:C,3,0)</f>
        <v>UBIQUITI</v>
      </c>
      <c r="H460">
        <f>Table_ExternalData_15[[#This Row],[Rabat]]*0.2</f>
        <v>2</v>
      </c>
      <c r="I460" s="2">
        <f>Table_ExternalData_15[[#This Row],[Price]]-(Table_ExternalData_15[[#This Row],[Price]]*Table_ExternalData_15[[#This Row],[BB rabat]])/100</f>
        <v>240.1</v>
      </c>
      <c r="J460" s="2">
        <f>Table_ExternalData_15[[#This Row],[BB cena]]*Table_ExternalData_15[[#Headers],[1,22]]</f>
        <v>292.92199999999997</v>
      </c>
      <c r="K460" s="2">
        <f>Table_ExternalData_15[[#This Row],[Price]]*Table_ExternalData_15[[#Headers],[1,22]]</f>
        <v>298.89999999999998</v>
      </c>
      <c r="L460" s="7">
        <f>IF(G460="White Shark",E460*0.5,IF(G460="Sbox",E460*0.5,IF(G460="Tenda",E460*0.5,E460*0.2)))/100</f>
        <v>0.02</v>
      </c>
      <c r="M460" s="2">
        <f>Table_ExternalData_15[[#This Row],[Price]]-Table_ExternalData_15[[#This Row],[Price]]*Table_ExternalData_15[[#This Row],[extra popust]]</f>
        <v>240.1</v>
      </c>
      <c r="N460" s="2">
        <f>IF(M460&lt;I460,M460,I460)</f>
        <v>240.1</v>
      </c>
      <c r="O460" s="12" t="str">
        <f>IF(N460&lt;I460,$U$1," ")</f>
        <v xml:space="preserve"> </v>
      </c>
      <c r="P460" s="12" t="str">
        <f>IFERROR((O460+30)," ")</f>
        <v xml:space="preserve"> </v>
      </c>
      <c r="Q460" s="2">
        <f ca="1">IF(O460=$U$1,N460,"0")*1.22</f>
        <v>0</v>
      </c>
    </row>
    <row r="461" spans="1:17" x14ac:dyDescent="0.25">
      <c r="A461" t="s">
        <v>10775</v>
      </c>
      <c r="B461" t="s">
        <v>10774</v>
      </c>
      <c r="C461">
        <v>16545</v>
      </c>
      <c r="D461">
        <v>28.93</v>
      </c>
      <c r="E461">
        <f>IFERROR(VLOOKUP(Table_ExternalData_15[[#This Row],[Id]],Rabati!B:C,2,0),0)</f>
        <v>10</v>
      </c>
      <c r="F461">
        <v>23</v>
      </c>
      <c r="G461" t="str">
        <f>VLOOKUP(Table_ExternalData_15[[#This Row],[Id]],'Blagovna izdelek'!A:C,3,0)</f>
        <v>UBIQUITI</v>
      </c>
      <c r="H461">
        <f>Table_ExternalData_15[[#This Row],[Rabat]]*0.2</f>
        <v>2</v>
      </c>
      <c r="I461" s="2">
        <f>Table_ExternalData_15[[#This Row],[Price]]-(Table_ExternalData_15[[#This Row],[Price]]*Table_ExternalData_15[[#This Row],[BB rabat]])/100</f>
        <v>28.351399999999998</v>
      </c>
      <c r="J461" s="2">
        <f>Table_ExternalData_15[[#This Row],[BB cena]]*Table_ExternalData_15[[#Headers],[1,22]]</f>
        <v>34.588707999999997</v>
      </c>
      <c r="K461" s="2">
        <f>Table_ExternalData_15[[#This Row],[Price]]*Table_ExternalData_15[[#Headers],[1,22]]</f>
        <v>35.294599999999996</v>
      </c>
      <c r="L461" s="7">
        <f>IF(G461="White Shark",E461*0.5,IF(G461="Sbox",E461*0.5,IF(G461="Tenda",E461*0.5,E461*0.2)))/100</f>
        <v>0.02</v>
      </c>
      <c r="M461" s="2">
        <f>Table_ExternalData_15[[#This Row],[Price]]-Table_ExternalData_15[[#This Row],[Price]]*Table_ExternalData_15[[#This Row],[extra popust]]</f>
        <v>28.351399999999998</v>
      </c>
      <c r="N461" s="2">
        <f>IF(M461&lt;I461,M461,I461)</f>
        <v>28.351399999999998</v>
      </c>
      <c r="O461" s="12" t="str">
        <f>IF(N461&lt;I461,$U$1," ")</f>
        <v xml:space="preserve"> </v>
      </c>
      <c r="P461" s="12" t="str">
        <f>IFERROR((O461+30)," ")</f>
        <v xml:space="preserve"> </v>
      </c>
      <c r="Q461" s="2">
        <f ca="1">IF(O461=$U$1,N461,"0")*1.22</f>
        <v>0</v>
      </c>
    </row>
    <row r="462" spans="1:17" x14ac:dyDescent="0.25">
      <c r="A462" t="s">
        <v>10777</v>
      </c>
      <c r="B462" t="s">
        <v>10776</v>
      </c>
      <c r="C462">
        <v>16546</v>
      </c>
      <c r="D462">
        <v>3.5</v>
      </c>
      <c r="E462">
        <f>IFERROR(VLOOKUP(Table_ExternalData_15[[#This Row],[Id]],Rabati!B:C,2,0),0)</f>
        <v>10</v>
      </c>
      <c r="F462">
        <v>0</v>
      </c>
      <c r="G462" t="str">
        <f>VLOOKUP(Table_ExternalData_15[[#This Row],[Id]],'Blagovna izdelek'!A:C,3,0)</f>
        <v>UBIQUITI</v>
      </c>
      <c r="H462">
        <f>Table_ExternalData_15[[#This Row],[Rabat]]*0.2</f>
        <v>2</v>
      </c>
      <c r="I462" s="2">
        <f>Table_ExternalData_15[[#This Row],[Price]]-(Table_ExternalData_15[[#This Row],[Price]]*Table_ExternalData_15[[#This Row],[BB rabat]])/100</f>
        <v>3.43</v>
      </c>
      <c r="J462" s="2">
        <f>Table_ExternalData_15[[#This Row],[BB cena]]*Table_ExternalData_15[[#Headers],[1,22]]</f>
        <v>4.1846000000000005</v>
      </c>
      <c r="K462" s="2">
        <f>Table_ExternalData_15[[#This Row],[Price]]*Table_ExternalData_15[[#Headers],[1,22]]</f>
        <v>4.2699999999999996</v>
      </c>
      <c r="L462" s="7">
        <f>IF(G462="White Shark",E462*0.5,IF(G462="Sbox",E462*0.5,IF(G462="Tenda",E462*0.5,E462*0.2)))/100</f>
        <v>0.02</v>
      </c>
      <c r="M462" s="2">
        <f>Table_ExternalData_15[[#This Row],[Price]]-Table_ExternalData_15[[#This Row],[Price]]*Table_ExternalData_15[[#This Row],[extra popust]]</f>
        <v>3.43</v>
      </c>
      <c r="N462" s="2">
        <f>IF(M462&lt;I462,M462,I462)</f>
        <v>3.43</v>
      </c>
      <c r="O462" s="12" t="str">
        <f>IF(N462&lt;I462,$U$1," ")</f>
        <v xml:space="preserve"> </v>
      </c>
      <c r="P462" s="12" t="str">
        <f>IFERROR((O462+30)," ")</f>
        <v xml:space="preserve"> </v>
      </c>
      <c r="Q462" s="2">
        <f ca="1">IF(O462=$U$1,N462,"0")*1.22</f>
        <v>0</v>
      </c>
    </row>
    <row r="463" spans="1:17" x14ac:dyDescent="0.25">
      <c r="A463" t="s">
        <v>11420</v>
      </c>
      <c r="B463" t="s">
        <v>15186</v>
      </c>
      <c r="C463">
        <v>16749</v>
      </c>
      <c r="D463">
        <v>144.94999999999999</v>
      </c>
      <c r="E463">
        <f>IFERROR(VLOOKUP(Table_ExternalData_15[[#This Row],[Id]],Rabati!B:C,2,0),0)</f>
        <v>5</v>
      </c>
      <c r="F463">
        <v>7</v>
      </c>
      <c r="G463" t="str">
        <f>VLOOKUP(Table_ExternalData_15[[#This Row],[Id]],'Blagovna izdelek'!A:C,3,0)</f>
        <v>UBIQUITI</v>
      </c>
      <c r="H463">
        <f>Table_ExternalData_15[[#This Row],[Rabat]]*0.2</f>
        <v>1</v>
      </c>
      <c r="I463" s="2">
        <f>Table_ExternalData_15[[#This Row],[Price]]-(Table_ExternalData_15[[#This Row],[Price]]*Table_ExternalData_15[[#This Row],[BB rabat]])/100</f>
        <v>143.50049999999999</v>
      </c>
      <c r="J463" s="2">
        <f>Table_ExternalData_15[[#This Row],[BB cena]]*Table_ExternalData_15[[#Headers],[1,22]]</f>
        <v>175.07060999999999</v>
      </c>
      <c r="K463" s="2">
        <f>Table_ExternalData_15[[#This Row],[Price]]*Table_ExternalData_15[[#Headers],[1,22]]</f>
        <v>176.83899999999997</v>
      </c>
      <c r="L463" s="7">
        <f>IF(G463="White Shark",E463*0.5,IF(G463="Sbox",E463*0.5,IF(G463="Tenda",E463*0.5,E463*0.2)))/100</f>
        <v>0.01</v>
      </c>
      <c r="M463" s="2">
        <f>Table_ExternalData_15[[#This Row],[Price]]-Table_ExternalData_15[[#This Row],[Price]]*Table_ExternalData_15[[#This Row],[extra popust]]</f>
        <v>143.50049999999999</v>
      </c>
      <c r="N463" s="2">
        <f>IF(M463&lt;I463,M463,I463)</f>
        <v>143.50049999999999</v>
      </c>
      <c r="O463" s="12" t="str">
        <f>IF(N463&lt;I463,$U$1," ")</f>
        <v xml:space="preserve"> </v>
      </c>
      <c r="P463" s="12" t="str">
        <f>IFERROR((O463+30)," ")</f>
        <v xml:space="preserve"> </v>
      </c>
      <c r="Q463" s="2">
        <f ca="1">IF(O463=$U$1,N463,"0")*1.22</f>
        <v>0</v>
      </c>
    </row>
    <row r="464" spans="1:17" x14ac:dyDescent="0.25">
      <c r="A464" t="s">
        <v>11441</v>
      </c>
      <c r="B464" t="s">
        <v>15178</v>
      </c>
      <c r="C464">
        <v>16760</v>
      </c>
      <c r="D464">
        <v>189.95</v>
      </c>
      <c r="E464">
        <f>IFERROR(VLOOKUP(Table_ExternalData_15[[#This Row],[Id]],Rabati!B:C,2,0),0)</f>
        <v>5</v>
      </c>
      <c r="F464">
        <v>29</v>
      </c>
      <c r="G464" t="str">
        <f>VLOOKUP(Table_ExternalData_15[[#This Row],[Id]],'Blagovna izdelek'!A:C,3,0)</f>
        <v>UBIQUITI</v>
      </c>
      <c r="H464">
        <f>Table_ExternalData_15[[#This Row],[Rabat]]*0.2</f>
        <v>1</v>
      </c>
      <c r="I464" s="2">
        <f>Table_ExternalData_15[[#This Row],[Price]]-(Table_ExternalData_15[[#This Row],[Price]]*Table_ExternalData_15[[#This Row],[BB rabat]])/100</f>
        <v>188.0505</v>
      </c>
      <c r="J464" s="2">
        <f>Table_ExternalData_15[[#This Row],[BB cena]]*Table_ExternalData_15[[#Headers],[1,22]]</f>
        <v>229.42160999999999</v>
      </c>
      <c r="K464" s="2">
        <f>Table_ExternalData_15[[#This Row],[Price]]*Table_ExternalData_15[[#Headers],[1,22]]</f>
        <v>231.73899999999998</v>
      </c>
      <c r="L464" s="7">
        <f>IF(G464="White Shark",E464*0.5,IF(G464="Sbox",E464*0.5,IF(G464="Tenda",E464*0.5,E464*0.2)))/100</f>
        <v>0.01</v>
      </c>
      <c r="M464" s="2">
        <f>Table_ExternalData_15[[#This Row],[Price]]-Table_ExternalData_15[[#This Row],[Price]]*Table_ExternalData_15[[#This Row],[extra popust]]</f>
        <v>188.0505</v>
      </c>
      <c r="N464" s="2">
        <f>IF(M464&lt;I464,M464,I464)</f>
        <v>188.0505</v>
      </c>
      <c r="O464" s="12" t="str">
        <f>IF(N464&lt;I464,$U$1," ")</f>
        <v xml:space="preserve"> </v>
      </c>
      <c r="P464" s="12" t="str">
        <f>IFERROR((O464+30)," ")</f>
        <v xml:space="preserve"> </v>
      </c>
      <c r="Q464" s="2">
        <f ca="1">IF(O464=$U$1,N464,"0")*1.22</f>
        <v>0</v>
      </c>
    </row>
    <row r="465" spans="1:17" x14ac:dyDescent="0.25">
      <c r="A465" t="s">
        <v>11456</v>
      </c>
      <c r="B465" t="s">
        <v>15214</v>
      </c>
      <c r="C465">
        <v>16766</v>
      </c>
      <c r="D465">
        <v>87.43</v>
      </c>
      <c r="E465">
        <f>IFERROR(VLOOKUP(Table_ExternalData_15[[#This Row],[Id]],Rabati!B:C,2,0),0)</f>
        <v>10</v>
      </c>
      <c r="F465">
        <v>7</v>
      </c>
      <c r="G465" t="str">
        <f>VLOOKUP(Table_ExternalData_15[[#This Row],[Id]],'Blagovna izdelek'!A:C,3,0)</f>
        <v>UBIQUITI</v>
      </c>
      <c r="H465">
        <f>Table_ExternalData_15[[#This Row],[Rabat]]*0.2</f>
        <v>2</v>
      </c>
      <c r="I465" s="2">
        <f>Table_ExternalData_15[[#This Row],[Price]]-(Table_ExternalData_15[[#This Row],[Price]]*Table_ExternalData_15[[#This Row],[BB rabat]])/100</f>
        <v>85.681400000000011</v>
      </c>
      <c r="J465" s="2">
        <f>Table_ExternalData_15[[#This Row],[BB cena]]*Table_ExternalData_15[[#Headers],[1,22]]</f>
        <v>104.53130800000001</v>
      </c>
      <c r="K465" s="2">
        <f>Table_ExternalData_15[[#This Row],[Price]]*Table_ExternalData_15[[#Headers],[1,22]]</f>
        <v>106.66460000000001</v>
      </c>
      <c r="L465" s="7">
        <f>IF(G465="White Shark",E465*0.5,IF(G465="Sbox",E465*0.5,IF(G465="Tenda",E465*0.5,E465*0.2)))/100</f>
        <v>0.02</v>
      </c>
      <c r="M465" s="2">
        <f>Table_ExternalData_15[[#This Row],[Price]]-Table_ExternalData_15[[#This Row],[Price]]*Table_ExternalData_15[[#This Row],[extra popust]]</f>
        <v>85.681400000000011</v>
      </c>
      <c r="N465" s="2">
        <f>IF(M465&lt;I465,M465,I465)</f>
        <v>85.681400000000011</v>
      </c>
      <c r="O465" s="12" t="str">
        <f>IF(N465&lt;I465,$U$1," ")</f>
        <v xml:space="preserve"> </v>
      </c>
      <c r="P465" s="12" t="str">
        <f>IFERROR((O465+30)," ")</f>
        <v xml:space="preserve"> </v>
      </c>
      <c r="Q465" s="2">
        <f ca="1">IF(O465=$U$1,N465,"0")*1.22</f>
        <v>0</v>
      </c>
    </row>
    <row r="466" spans="1:17" x14ac:dyDescent="0.25">
      <c r="A466" t="s">
        <v>11491</v>
      </c>
      <c r="B466" t="s">
        <v>11490</v>
      </c>
      <c r="C466">
        <v>16775</v>
      </c>
      <c r="D466">
        <v>130</v>
      </c>
      <c r="E466">
        <f>IFERROR(VLOOKUP(Table_ExternalData_15[[#This Row],[Id]],Rabati!B:C,2,0),0)</f>
        <v>0</v>
      </c>
      <c r="F466">
        <v>1</v>
      </c>
      <c r="G466" t="str">
        <f>VLOOKUP(Table_ExternalData_15[[#This Row],[Id]],'Blagovna izdelek'!A:C,3,0)</f>
        <v>UBIQUITI</v>
      </c>
      <c r="H466">
        <f>Table_ExternalData_15[[#This Row],[Rabat]]*0.2</f>
        <v>0</v>
      </c>
      <c r="I466" s="2">
        <f>Table_ExternalData_15[[#This Row],[Price]]-(Table_ExternalData_15[[#This Row],[Price]]*Table_ExternalData_15[[#This Row],[BB rabat]])/100</f>
        <v>130</v>
      </c>
      <c r="J466" s="2">
        <f>Table_ExternalData_15[[#This Row],[BB cena]]*Table_ExternalData_15[[#Headers],[1,22]]</f>
        <v>158.6</v>
      </c>
      <c r="K466" s="2">
        <f>Table_ExternalData_15[[#This Row],[Price]]*Table_ExternalData_15[[#Headers],[1,22]]</f>
        <v>158.6</v>
      </c>
      <c r="L466" s="7">
        <f>IF(G466="White Shark",E466*0.5,IF(G466="Sbox",E466*0.5,IF(G466="Tenda",E466*0.5,E466*0.2)))/100</f>
        <v>0</v>
      </c>
      <c r="M466" s="2">
        <f>Table_ExternalData_15[[#This Row],[Price]]-Table_ExternalData_15[[#This Row],[Price]]*Table_ExternalData_15[[#This Row],[extra popust]]</f>
        <v>130</v>
      </c>
      <c r="N466" s="2">
        <f>IF(M466&lt;I466,M466,I466)</f>
        <v>130</v>
      </c>
      <c r="O466" s="12" t="str">
        <f>IF(N466&lt;I466,$U$1," ")</f>
        <v xml:space="preserve"> </v>
      </c>
      <c r="P466" s="12" t="str">
        <f>IFERROR((O466+30)," ")</f>
        <v xml:space="preserve"> </v>
      </c>
      <c r="Q466" s="2">
        <f ca="1">IF(O466=$U$1,N466,"0")*1.22</f>
        <v>0</v>
      </c>
    </row>
    <row r="467" spans="1:17" x14ac:dyDescent="0.25">
      <c r="A467" t="s">
        <v>11505</v>
      </c>
      <c r="B467" t="s">
        <v>11504</v>
      </c>
      <c r="C467">
        <v>16782</v>
      </c>
      <c r="D467">
        <v>413.02</v>
      </c>
      <c r="E467">
        <f>IFERROR(VLOOKUP(Table_ExternalData_15[[#This Row],[Id]],Rabati!B:C,2,0),0)</f>
        <v>5</v>
      </c>
      <c r="F467">
        <v>1</v>
      </c>
      <c r="G467" t="str">
        <f>VLOOKUP(Table_ExternalData_15[[#This Row],[Id]],'Blagovna izdelek'!A:C,3,0)</f>
        <v>UBIQUITI</v>
      </c>
      <c r="H467">
        <f>Table_ExternalData_15[[#This Row],[Rabat]]*0.2</f>
        <v>1</v>
      </c>
      <c r="I467" s="2">
        <f>Table_ExternalData_15[[#This Row],[Price]]-(Table_ExternalData_15[[#This Row],[Price]]*Table_ExternalData_15[[#This Row],[BB rabat]])/100</f>
        <v>408.88979999999998</v>
      </c>
      <c r="J467" s="2">
        <f>Table_ExternalData_15[[#This Row],[BB cena]]*Table_ExternalData_15[[#Headers],[1,22]]</f>
        <v>498.84555599999999</v>
      </c>
      <c r="K467" s="2">
        <f>Table_ExternalData_15[[#This Row],[Price]]*Table_ExternalData_15[[#Headers],[1,22]]</f>
        <v>503.88439999999997</v>
      </c>
      <c r="L467" s="7">
        <f>IF(G467="White Shark",E467*0.5,IF(G467="Sbox",E467*0.5,IF(G467="Tenda",E467*0.5,E467*0.2)))/100</f>
        <v>0.01</v>
      </c>
      <c r="M467" s="2">
        <f>Table_ExternalData_15[[#This Row],[Price]]-Table_ExternalData_15[[#This Row],[Price]]*Table_ExternalData_15[[#This Row],[extra popust]]</f>
        <v>408.88979999999998</v>
      </c>
      <c r="N467" s="2">
        <f>IF(M467&lt;I467,M467,I467)</f>
        <v>408.88979999999998</v>
      </c>
      <c r="O467" s="12" t="str">
        <f>IF(N467&lt;I467,$U$1," ")</f>
        <v xml:space="preserve"> </v>
      </c>
      <c r="P467" s="12" t="str">
        <f>IFERROR((O467+30)," ")</f>
        <v xml:space="preserve"> </v>
      </c>
      <c r="Q467" s="2">
        <f ca="1">IF(O467=$U$1,N467,"0")*1.22</f>
        <v>0</v>
      </c>
    </row>
    <row r="468" spans="1:17" x14ac:dyDescent="0.25">
      <c r="A468" t="s">
        <v>12124</v>
      </c>
      <c r="B468" t="s">
        <v>15215</v>
      </c>
      <c r="C468">
        <v>16934</v>
      </c>
      <c r="D468">
        <v>167.29</v>
      </c>
      <c r="E468">
        <f>IFERROR(VLOOKUP(Table_ExternalData_15[[#This Row],[Id]],Rabati!B:C,2,0),0)</f>
        <v>5</v>
      </c>
      <c r="F468">
        <v>1</v>
      </c>
      <c r="G468" t="str">
        <f>VLOOKUP(Table_ExternalData_15[[#This Row],[Id]],'Blagovna izdelek'!A:C,3,0)</f>
        <v>UBIQUITI</v>
      </c>
      <c r="H468">
        <f>Table_ExternalData_15[[#This Row],[Rabat]]*0.2</f>
        <v>1</v>
      </c>
      <c r="I468" s="2">
        <f>Table_ExternalData_15[[#This Row],[Price]]-(Table_ExternalData_15[[#This Row],[Price]]*Table_ExternalData_15[[#This Row],[BB rabat]])/100</f>
        <v>165.61709999999999</v>
      </c>
      <c r="J468" s="2">
        <f>Table_ExternalData_15[[#This Row],[BB cena]]*Table_ExternalData_15[[#Headers],[1,22]]</f>
        <v>202.05286199999998</v>
      </c>
      <c r="K468" s="2">
        <f>Table_ExternalData_15[[#This Row],[Price]]*Table_ExternalData_15[[#Headers],[1,22]]</f>
        <v>204.09379999999999</v>
      </c>
      <c r="L468" s="7">
        <f>IF(G468="White Shark",E468*0.5,IF(G468="Sbox",E468*0.5,IF(G468="Tenda",E468*0.5,E468*0.2)))/100</f>
        <v>0.01</v>
      </c>
      <c r="M468" s="2">
        <f>Table_ExternalData_15[[#This Row],[Price]]-Table_ExternalData_15[[#This Row],[Price]]*Table_ExternalData_15[[#This Row],[extra popust]]</f>
        <v>165.61709999999999</v>
      </c>
      <c r="N468" s="2">
        <f>IF(M468&lt;I468,M468,I468)</f>
        <v>165.61709999999999</v>
      </c>
      <c r="O468" s="12" t="str">
        <f>IF(N468&lt;I468,$U$1," ")</f>
        <v xml:space="preserve"> </v>
      </c>
      <c r="P468" s="12" t="str">
        <f>IFERROR((O468+30)," ")</f>
        <v xml:space="preserve"> </v>
      </c>
      <c r="Q468" s="2">
        <f ca="1">IF(O468=$U$1,N468,"0")*1.22</f>
        <v>0</v>
      </c>
    </row>
    <row r="469" spans="1:17" x14ac:dyDescent="0.25">
      <c r="A469" t="s">
        <v>12126</v>
      </c>
      <c r="B469" t="s">
        <v>12155</v>
      </c>
      <c r="C469">
        <v>16935</v>
      </c>
      <c r="D469">
        <v>62.5</v>
      </c>
      <c r="E469">
        <f>IFERROR(VLOOKUP(Table_ExternalData_15[[#This Row],[Id]],Rabati!B:C,2,0),0)</f>
        <v>10</v>
      </c>
      <c r="F469">
        <v>0</v>
      </c>
      <c r="G469" t="str">
        <f>VLOOKUP(Table_ExternalData_15[[#This Row],[Id]],'Blagovna izdelek'!A:C,3,0)</f>
        <v>UBIQUITI</v>
      </c>
      <c r="H469">
        <f>Table_ExternalData_15[[#This Row],[Rabat]]*0.2</f>
        <v>2</v>
      </c>
      <c r="I469" s="2">
        <f>Table_ExternalData_15[[#This Row],[Price]]-(Table_ExternalData_15[[#This Row],[Price]]*Table_ExternalData_15[[#This Row],[BB rabat]])/100</f>
        <v>61.25</v>
      </c>
      <c r="J469" s="2">
        <f>Table_ExternalData_15[[#This Row],[BB cena]]*Table_ExternalData_15[[#Headers],[1,22]]</f>
        <v>74.724999999999994</v>
      </c>
      <c r="K469" s="2">
        <f>Table_ExternalData_15[[#This Row],[Price]]*Table_ExternalData_15[[#Headers],[1,22]]</f>
        <v>76.25</v>
      </c>
      <c r="L469" s="7">
        <f>IF(G469="White Shark",E469*0.5,IF(G469="Sbox",E469*0.5,IF(G469="Tenda",E469*0.5,E469*0.2)))/100</f>
        <v>0.02</v>
      </c>
      <c r="M469" s="2">
        <f>Table_ExternalData_15[[#This Row],[Price]]-Table_ExternalData_15[[#This Row],[Price]]*Table_ExternalData_15[[#This Row],[extra popust]]</f>
        <v>61.25</v>
      </c>
      <c r="N469" s="2">
        <f>IF(M469&lt;I469,M469,I469)</f>
        <v>61.25</v>
      </c>
      <c r="O469" s="12" t="str">
        <f>IF(N469&lt;I469,$U$1," ")</f>
        <v xml:space="preserve"> </v>
      </c>
      <c r="P469" s="12" t="str">
        <f>IFERROR((O469+30)," ")</f>
        <v xml:space="preserve"> </v>
      </c>
      <c r="Q469" s="2">
        <f ca="1">IF(O469=$U$1,N469,"0")*1.22</f>
        <v>0</v>
      </c>
    </row>
    <row r="470" spans="1:17" x14ac:dyDescent="0.25">
      <c r="A470" t="s">
        <v>12127</v>
      </c>
      <c r="B470" t="s">
        <v>12184</v>
      </c>
      <c r="C470">
        <v>16936</v>
      </c>
      <c r="D470">
        <v>55.92</v>
      </c>
      <c r="E470">
        <f>IFERROR(VLOOKUP(Table_ExternalData_15[[#This Row],[Id]],Rabati!B:C,2,0),0)</f>
        <v>10</v>
      </c>
      <c r="F470">
        <v>1</v>
      </c>
      <c r="G470" t="str">
        <f>VLOOKUP(Table_ExternalData_15[[#This Row],[Id]],'Blagovna izdelek'!A:C,3,0)</f>
        <v>UBIQUITI</v>
      </c>
      <c r="H470">
        <f>Table_ExternalData_15[[#This Row],[Rabat]]*0.2</f>
        <v>2</v>
      </c>
      <c r="I470" s="2">
        <f>Table_ExternalData_15[[#This Row],[Price]]-(Table_ExternalData_15[[#This Row],[Price]]*Table_ExternalData_15[[#This Row],[BB rabat]])/100</f>
        <v>54.801600000000001</v>
      </c>
      <c r="J470" s="2">
        <f>Table_ExternalData_15[[#This Row],[BB cena]]*Table_ExternalData_15[[#Headers],[1,22]]</f>
        <v>66.857951999999997</v>
      </c>
      <c r="K470" s="2">
        <f>Table_ExternalData_15[[#This Row],[Price]]*Table_ExternalData_15[[#Headers],[1,22]]</f>
        <v>68.222400000000007</v>
      </c>
      <c r="L470" s="7">
        <f>IF(G470="White Shark",E470*0.5,IF(G470="Sbox",E470*0.5,IF(G470="Tenda",E470*0.5,E470*0.2)))/100</f>
        <v>0.02</v>
      </c>
      <c r="M470" s="2">
        <f>Table_ExternalData_15[[#This Row],[Price]]-Table_ExternalData_15[[#This Row],[Price]]*Table_ExternalData_15[[#This Row],[extra popust]]</f>
        <v>54.801600000000001</v>
      </c>
      <c r="N470" s="2">
        <f>IF(M470&lt;I470,M470,I470)</f>
        <v>54.801600000000001</v>
      </c>
      <c r="O470" s="12" t="str">
        <f>IF(N470&lt;I470,$U$1," ")</f>
        <v xml:space="preserve"> </v>
      </c>
      <c r="P470" s="12" t="str">
        <f>IFERROR((O470+30)," ")</f>
        <v xml:space="preserve"> </v>
      </c>
      <c r="Q470" s="2">
        <f ca="1">IF(O470=$U$1,N470,"0")*1.22</f>
        <v>0</v>
      </c>
    </row>
    <row r="471" spans="1:17" x14ac:dyDescent="0.25">
      <c r="A471" t="s">
        <v>12128</v>
      </c>
      <c r="B471" t="s">
        <v>12185</v>
      </c>
      <c r="C471">
        <v>16937</v>
      </c>
      <c r="D471">
        <v>68.34</v>
      </c>
      <c r="E471">
        <f>IFERROR(VLOOKUP(Table_ExternalData_15[[#This Row],[Id]],Rabati!B:C,2,0),0)</f>
        <v>10</v>
      </c>
      <c r="F471">
        <v>0</v>
      </c>
      <c r="G471" t="str">
        <f>VLOOKUP(Table_ExternalData_15[[#This Row],[Id]],'Blagovna izdelek'!A:C,3,0)</f>
        <v>UBIQUITI</v>
      </c>
      <c r="H471">
        <f>Table_ExternalData_15[[#This Row],[Rabat]]*0.2</f>
        <v>2</v>
      </c>
      <c r="I471" s="2">
        <f>Table_ExternalData_15[[#This Row],[Price]]-(Table_ExternalData_15[[#This Row],[Price]]*Table_ExternalData_15[[#This Row],[BB rabat]])/100</f>
        <v>66.973200000000006</v>
      </c>
      <c r="J471" s="2">
        <f>Table_ExternalData_15[[#This Row],[BB cena]]*Table_ExternalData_15[[#Headers],[1,22]]</f>
        <v>81.707304000000008</v>
      </c>
      <c r="K471" s="2">
        <f>Table_ExternalData_15[[#This Row],[Price]]*Table_ExternalData_15[[#Headers],[1,22]]</f>
        <v>83.374800000000008</v>
      </c>
      <c r="L471" s="7">
        <f>IF(G471="White Shark",E471*0.5,IF(G471="Sbox",E471*0.5,IF(G471="Tenda",E471*0.5,E471*0.2)))/100</f>
        <v>0.02</v>
      </c>
      <c r="M471" s="2">
        <f>Table_ExternalData_15[[#This Row],[Price]]-Table_ExternalData_15[[#This Row],[Price]]*Table_ExternalData_15[[#This Row],[extra popust]]</f>
        <v>66.973200000000006</v>
      </c>
      <c r="N471" s="2">
        <f>IF(M471&lt;I471,M471,I471)</f>
        <v>66.973200000000006</v>
      </c>
      <c r="O471" s="12" t="str">
        <f>IF(N471&lt;I471,$U$1," ")</f>
        <v xml:space="preserve"> </v>
      </c>
      <c r="P471" s="12" t="str">
        <f>IFERROR((O471+30)," ")</f>
        <v xml:space="preserve"> </v>
      </c>
      <c r="Q471" s="2">
        <f ca="1">IF(O471=$U$1,N471,"0")*1.22</f>
        <v>0</v>
      </c>
    </row>
    <row r="472" spans="1:17" x14ac:dyDescent="0.25">
      <c r="A472" t="s">
        <v>12129</v>
      </c>
      <c r="B472" t="s">
        <v>12156</v>
      </c>
      <c r="C472">
        <v>16938</v>
      </c>
      <c r="D472">
        <v>55.92</v>
      </c>
      <c r="E472">
        <f>IFERROR(VLOOKUP(Table_ExternalData_15[[#This Row],[Id]],Rabati!B:C,2,0),0)</f>
        <v>10</v>
      </c>
      <c r="F472">
        <v>1</v>
      </c>
      <c r="G472" t="str">
        <f>VLOOKUP(Table_ExternalData_15[[#This Row],[Id]],'Blagovna izdelek'!A:C,3,0)</f>
        <v>UBIQUITI</v>
      </c>
      <c r="H472">
        <f>Table_ExternalData_15[[#This Row],[Rabat]]*0.2</f>
        <v>2</v>
      </c>
      <c r="I472" s="2">
        <f>Table_ExternalData_15[[#This Row],[Price]]-(Table_ExternalData_15[[#This Row],[Price]]*Table_ExternalData_15[[#This Row],[BB rabat]])/100</f>
        <v>54.801600000000001</v>
      </c>
      <c r="J472" s="2">
        <f>Table_ExternalData_15[[#This Row],[BB cena]]*Table_ExternalData_15[[#Headers],[1,22]]</f>
        <v>66.857951999999997</v>
      </c>
      <c r="K472" s="2">
        <f>Table_ExternalData_15[[#This Row],[Price]]*Table_ExternalData_15[[#Headers],[1,22]]</f>
        <v>68.222400000000007</v>
      </c>
      <c r="L472" s="7">
        <f>IF(G472="White Shark",E472*0.5,IF(G472="Sbox",E472*0.5,IF(G472="Tenda",E472*0.5,E472*0.2)))/100</f>
        <v>0.02</v>
      </c>
      <c r="M472" s="2">
        <f>Table_ExternalData_15[[#This Row],[Price]]-Table_ExternalData_15[[#This Row],[Price]]*Table_ExternalData_15[[#This Row],[extra popust]]</f>
        <v>54.801600000000001</v>
      </c>
      <c r="N472" s="2">
        <f>IF(M472&lt;I472,M472,I472)</f>
        <v>54.801600000000001</v>
      </c>
      <c r="O472" s="12" t="str">
        <f>IF(N472&lt;I472,$U$1," ")</f>
        <v xml:space="preserve"> </v>
      </c>
      <c r="P472" s="12" t="str">
        <f>IFERROR((O472+30)," ")</f>
        <v xml:space="preserve"> </v>
      </c>
      <c r="Q472" s="2">
        <f ca="1">IF(O472=$U$1,N472,"0")*1.22</f>
        <v>0</v>
      </c>
    </row>
    <row r="473" spans="1:17" x14ac:dyDescent="0.25">
      <c r="A473" t="s">
        <v>12317</v>
      </c>
      <c r="B473" t="s">
        <v>12316</v>
      </c>
      <c r="C473">
        <v>17020</v>
      </c>
      <c r="D473">
        <v>184.15</v>
      </c>
      <c r="E473">
        <f>IFERROR(VLOOKUP(Table_ExternalData_15[[#This Row],[Id]],Rabati!B:C,2,0),0)</f>
        <v>5</v>
      </c>
      <c r="F473">
        <v>4</v>
      </c>
      <c r="G473" t="str">
        <f>VLOOKUP(Table_ExternalData_15[[#This Row],[Id]],'Blagovna izdelek'!A:C,3,0)</f>
        <v>UBIQUITI</v>
      </c>
      <c r="H473">
        <f>Table_ExternalData_15[[#This Row],[Rabat]]*0.2</f>
        <v>1</v>
      </c>
      <c r="I473" s="2">
        <f>Table_ExternalData_15[[#This Row],[Price]]-(Table_ExternalData_15[[#This Row],[Price]]*Table_ExternalData_15[[#This Row],[BB rabat]])/100</f>
        <v>182.30850000000001</v>
      </c>
      <c r="J473" s="2">
        <f>Table_ExternalData_15[[#This Row],[BB cena]]*Table_ExternalData_15[[#Headers],[1,22]]</f>
        <v>222.41637</v>
      </c>
      <c r="K473" s="2">
        <f>Table_ExternalData_15[[#This Row],[Price]]*Table_ExternalData_15[[#Headers],[1,22]]</f>
        <v>224.66300000000001</v>
      </c>
      <c r="L473" s="7">
        <f>IF(G473="White Shark",E473*0.5,IF(G473="Sbox",E473*0.5,IF(G473="Tenda",E473*0.5,E473*0.2)))/100</f>
        <v>0.01</v>
      </c>
      <c r="M473" s="2">
        <f>Table_ExternalData_15[[#This Row],[Price]]-Table_ExternalData_15[[#This Row],[Price]]*Table_ExternalData_15[[#This Row],[extra popust]]</f>
        <v>182.30850000000001</v>
      </c>
      <c r="N473" s="2">
        <f>IF(M473&lt;I473,M473,I473)</f>
        <v>182.30850000000001</v>
      </c>
      <c r="O473" s="12" t="str">
        <f>IF(N473&lt;I473,$U$1," ")</f>
        <v xml:space="preserve"> </v>
      </c>
      <c r="P473" s="12" t="str">
        <f>IFERROR((O473+30)," ")</f>
        <v xml:space="preserve"> </v>
      </c>
      <c r="Q473" s="2">
        <f ca="1">IF(O473=$U$1,N473,"0")*1.22</f>
        <v>0</v>
      </c>
    </row>
    <row r="474" spans="1:17" x14ac:dyDescent="0.25">
      <c r="A474" t="s">
        <v>12318</v>
      </c>
      <c r="B474" t="s">
        <v>14794</v>
      </c>
      <c r="C474">
        <v>17021</v>
      </c>
      <c r="D474">
        <v>96.95</v>
      </c>
      <c r="E474">
        <f>IFERROR(VLOOKUP(Table_ExternalData_15[[#This Row],[Id]],Rabati!B:C,2,0),0)</f>
        <v>5</v>
      </c>
      <c r="F474">
        <v>8</v>
      </c>
      <c r="G474" t="str">
        <f>VLOOKUP(Table_ExternalData_15[[#This Row],[Id]],'Blagovna izdelek'!A:C,3,0)</f>
        <v>UBIQUITI</v>
      </c>
      <c r="H474">
        <f>Table_ExternalData_15[[#This Row],[Rabat]]*0.2</f>
        <v>1</v>
      </c>
      <c r="I474" s="2">
        <f>Table_ExternalData_15[[#This Row],[Price]]-(Table_ExternalData_15[[#This Row],[Price]]*Table_ExternalData_15[[#This Row],[BB rabat]])/100</f>
        <v>95.980500000000006</v>
      </c>
      <c r="J474" s="2">
        <f>Table_ExternalData_15[[#This Row],[BB cena]]*Table_ExternalData_15[[#Headers],[1,22]]</f>
        <v>117.09621</v>
      </c>
      <c r="K474" s="2">
        <f>Table_ExternalData_15[[#This Row],[Price]]*Table_ExternalData_15[[#Headers],[1,22]]</f>
        <v>118.279</v>
      </c>
      <c r="L474" s="7">
        <f>IF(G474="White Shark",E474*0.5,IF(G474="Sbox",E474*0.5,IF(G474="Tenda",E474*0.5,E474*0.2)))/100</f>
        <v>0.01</v>
      </c>
      <c r="M474" s="2">
        <f>Table_ExternalData_15[[#This Row],[Price]]-Table_ExternalData_15[[#This Row],[Price]]*Table_ExternalData_15[[#This Row],[extra popust]]</f>
        <v>95.980500000000006</v>
      </c>
      <c r="N474" s="2">
        <f>IF(M474&lt;I474,M474,I474)</f>
        <v>95.980500000000006</v>
      </c>
      <c r="O474" s="12" t="str">
        <f>IF(N474&lt;I474,$U$1," ")</f>
        <v xml:space="preserve"> </v>
      </c>
      <c r="P474" s="12" t="str">
        <f>IFERROR((O474+30)," ")</f>
        <v xml:space="preserve"> </v>
      </c>
      <c r="Q474" s="2">
        <f ca="1">IF(O474=$U$1,N474,"0")*1.22</f>
        <v>0</v>
      </c>
    </row>
    <row r="475" spans="1:17" x14ac:dyDescent="0.25">
      <c r="A475" t="s">
        <v>12319</v>
      </c>
      <c r="B475" t="s">
        <v>12666</v>
      </c>
      <c r="C475">
        <v>17022</v>
      </c>
      <c r="D475">
        <v>132.19</v>
      </c>
      <c r="E475">
        <f>IFERROR(VLOOKUP(Table_ExternalData_15[[#This Row],[Id]],Rabati!B:C,2,0),0)</f>
        <v>5</v>
      </c>
      <c r="F475">
        <v>4</v>
      </c>
      <c r="G475" t="str">
        <f>VLOOKUP(Table_ExternalData_15[[#This Row],[Id]],'Blagovna izdelek'!A:C,3,0)</f>
        <v>UBIQUITI</v>
      </c>
      <c r="H475">
        <f>Table_ExternalData_15[[#This Row],[Rabat]]*0.2</f>
        <v>1</v>
      </c>
      <c r="I475" s="2">
        <f>Table_ExternalData_15[[#This Row],[Price]]-(Table_ExternalData_15[[#This Row],[Price]]*Table_ExternalData_15[[#This Row],[BB rabat]])/100</f>
        <v>130.8681</v>
      </c>
      <c r="J475" s="2">
        <f>Table_ExternalData_15[[#This Row],[BB cena]]*Table_ExternalData_15[[#Headers],[1,22]]</f>
        <v>159.65908199999998</v>
      </c>
      <c r="K475" s="2">
        <f>Table_ExternalData_15[[#This Row],[Price]]*Table_ExternalData_15[[#Headers],[1,22]]</f>
        <v>161.27179999999998</v>
      </c>
      <c r="L475" s="7">
        <f>IF(G475="White Shark",E475*0.5,IF(G475="Sbox",E475*0.5,IF(G475="Tenda",E475*0.5,E475*0.2)))/100</f>
        <v>0.01</v>
      </c>
      <c r="M475" s="2">
        <f>Table_ExternalData_15[[#This Row],[Price]]-Table_ExternalData_15[[#This Row],[Price]]*Table_ExternalData_15[[#This Row],[extra popust]]</f>
        <v>130.8681</v>
      </c>
      <c r="N475" s="2">
        <f>IF(M475&lt;I475,M475,I475)</f>
        <v>130.8681</v>
      </c>
      <c r="O475" s="12" t="str">
        <f>IF(N475&lt;I475,$U$1," ")</f>
        <v xml:space="preserve"> </v>
      </c>
      <c r="P475" s="12" t="str">
        <f>IFERROR((O475+30)," ")</f>
        <v xml:space="preserve"> </v>
      </c>
      <c r="Q475" s="2">
        <f ca="1">IF(O475=$U$1,N475,"0")*1.22</f>
        <v>0</v>
      </c>
    </row>
    <row r="476" spans="1:17" x14ac:dyDescent="0.25">
      <c r="A476" t="s">
        <v>12497</v>
      </c>
      <c r="B476" t="s">
        <v>12496</v>
      </c>
      <c r="C476">
        <v>17037</v>
      </c>
      <c r="D476">
        <v>555.20000000000005</v>
      </c>
      <c r="E476">
        <f>IFERROR(VLOOKUP(Table_ExternalData_15[[#This Row],[Id]],Rabati!B:C,2,0),0)</f>
        <v>5</v>
      </c>
      <c r="F476">
        <v>1</v>
      </c>
      <c r="G476" t="str">
        <f>VLOOKUP(Table_ExternalData_15[[#This Row],[Id]],'Blagovna izdelek'!A:C,3,0)</f>
        <v>UBIQUITI</v>
      </c>
      <c r="H476">
        <f>Table_ExternalData_15[[#This Row],[Rabat]]*0.2</f>
        <v>1</v>
      </c>
      <c r="I476" s="2">
        <f>Table_ExternalData_15[[#This Row],[Price]]-(Table_ExternalData_15[[#This Row],[Price]]*Table_ExternalData_15[[#This Row],[BB rabat]])/100</f>
        <v>549.64800000000002</v>
      </c>
      <c r="J476" s="2">
        <f>Table_ExternalData_15[[#This Row],[BB cena]]*Table_ExternalData_15[[#Headers],[1,22]]</f>
        <v>670.57056</v>
      </c>
      <c r="K476" s="2">
        <f>Table_ExternalData_15[[#This Row],[Price]]*Table_ExternalData_15[[#Headers],[1,22]]</f>
        <v>677.34400000000005</v>
      </c>
      <c r="L476" s="7">
        <f>IF(G476="White Shark",E476*0.5,IF(G476="Sbox",E476*0.5,IF(G476="Tenda",E476*0.5,E476*0.2)))/100</f>
        <v>0.01</v>
      </c>
      <c r="M476" s="2">
        <f>Table_ExternalData_15[[#This Row],[Price]]-Table_ExternalData_15[[#This Row],[Price]]*Table_ExternalData_15[[#This Row],[extra popust]]</f>
        <v>549.64800000000002</v>
      </c>
      <c r="N476" s="2">
        <f>IF(M476&lt;I476,M476,I476)</f>
        <v>549.64800000000002</v>
      </c>
      <c r="O476" s="12" t="str">
        <f>IF(N476&lt;I476,$U$1," ")</f>
        <v xml:space="preserve"> </v>
      </c>
      <c r="P476" s="12" t="str">
        <f>IFERROR((O476+30)," ")</f>
        <v xml:space="preserve"> </v>
      </c>
      <c r="Q476" s="2">
        <f ca="1">IF(O476=$U$1,N476,"0")*1.22</f>
        <v>0</v>
      </c>
    </row>
    <row r="477" spans="1:17" x14ac:dyDescent="0.25">
      <c r="A477" t="s">
        <v>12499</v>
      </c>
      <c r="B477" t="s">
        <v>12498</v>
      </c>
      <c r="C477">
        <v>17038</v>
      </c>
      <c r="D477">
        <v>99.35</v>
      </c>
      <c r="E477">
        <f>IFERROR(VLOOKUP(Table_ExternalData_15[[#This Row],[Id]],Rabati!B:C,2,0),0)</f>
        <v>5</v>
      </c>
      <c r="F477">
        <v>4</v>
      </c>
      <c r="G477" t="str">
        <f>VLOOKUP(Table_ExternalData_15[[#This Row],[Id]],'Blagovna izdelek'!A:C,3,0)</f>
        <v>UBIQUITI</v>
      </c>
      <c r="H477">
        <f>Table_ExternalData_15[[#This Row],[Rabat]]*0.2</f>
        <v>1</v>
      </c>
      <c r="I477" s="2">
        <f>Table_ExternalData_15[[#This Row],[Price]]-(Table_ExternalData_15[[#This Row],[Price]]*Table_ExternalData_15[[#This Row],[BB rabat]])/100</f>
        <v>98.356499999999997</v>
      </c>
      <c r="J477" s="2">
        <f>Table_ExternalData_15[[#This Row],[BB cena]]*Table_ExternalData_15[[#Headers],[1,22]]</f>
        <v>119.99493</v>
      </c>
      <c r="K477" s="2">
        <f>Table_ExternalData_15[[#This Row],[Price]]*Table_ExternalData_15[[#Headers],[1,22]]</f>
        <v>121.20699999999999</v>
      </c>
      <c r="L477" s="7">
        <f>IF(G477="White Shark",E477*0.5,IF(G477="Sbox",E477*0.5,IF(G477="Tenda",E477*0.5,E477*0.2)))/100</f>
        <v>0.01</v>
      </c>
      <c r="M477" s="2">
        <f>Table_ExternalData_15[[#This Row],[Price]]-Table_ExternalData_15[[#This Row],[Price]]*Table_ExternalData_15[[#This Row],[extra popust]]</f>
        <v>98.356499999999997</v>
      </c>
      <c r="N477" s="2">
        <f>IF(M477&lt;I477,M477,I477)</f>
        <v>98.356499999999997</v>
      </c>
      <c r="O477" s="12" t="str">
        <f>IF(N477&lt;I477,$U$1," ")</f>
        <v xml:space="preserve"> </v>
      </c>
      <c r="P477" s="12" t="str">
        <f>IFERROR((O477+30)," ")</f>
        <v xml:space="preserve"> </v>
      </c>
      <c r="Q477" s="2">
        <f ca="1">IF(O477=$U$1,N477,"0")*1.22</f>
        <v>0</v>
      </c>
    </row>
    <row r="478" spans="1:17" x14ac:dyDescent="0.25">
      <c r="A478" t="s">
        <v>12501</v>
      </c>
      <c r="B478" t="s">
        <v>12500</v>
      </c>
      <c r="C478">
        <v>17039</v>
      </c>
      <c r="D478">
        <v>499.95</v>
      </c>
      <c r="E478">
        <f>IFERROR(VLOOKUP(Table_ExternalData_15[[#This Row],[Id]],Rabati!B:C,2,0),0)</f>
        <v>5</v>
      </c>
      <c r="F478">
        <v>2</v>
      </c>
      <c r="G478" t="str">
        <f>VLOOKUP(Table_ExternalData_15[[#This Row],[Id]],'Blagovna izdelek'!A:C,3,0)</f>
        <v>UBIQUITI</v>
      </c>
      <c r="H478">
        <f>Table_ExternalData_15[[#This Row],[Rabat]]*0.2</f>
        <v>1</v>
      </c>
      <c r="I478" s="2">
        <f>Table_ExternalData_15[[#This Row],[Price]]-(Table_ExternalData_15[[#This Row],[Price]]*Table_ExternalData_15[[#This Row],[BB rabat]])/100</f>
        <v>494.95049999999998</v>
      </c>
      <c r="J478" s="2">
        <f>Table_ExternalData_15[[#This Row],[BB cena]]*Table_ExternalData_15[[#Headers],[1,22]]</f>
        <v>603.83960999999999</v>
      </c>
      <c r="K478" s="2">
        <f>Table_ExternalData_15[[#This Row],[Price]]*Table_ExternalData_15[[#Headers],[1,22]]</f>
        <v>609.93899999999996</v>
      </c>
      <c r="L478" s="7">
        <f>IF(G478="White Shark",E478*0.5,IF(G478="Sbox",E478*0.5,IF(G478="Tenda",E478*0.5,E478*0.2)))/100</f>
        <v>0.01</v>
      </c>
      <c r="M478" s="2">
        <f>Table_ExternalData_15[[#This Row],[Price]]-Table_ExternalData_15[[#This Row],[Price]]*Table_ExternalData_15[[#This Row],[extra popust]]</f>
        <v>494.95049999999998</v>
      </c>
      <c r="N478" s="2">
        <f>IF(M478&lt;I478,M478,I478)</f>
        <v>494.95049999999998</v>
      </c>
      <c r="O478" s="12" t="str">
        <f>IF(N478&lt;I478,$U$1," ")</f>
        <v xml:space="preserve"> </v>
      </c>
      <c r="P478" s="12" t="str">
        <f>IFERROR((O478+30)," ")</f>
        <v xml:space="preserve"> </v>
      </c>
      <c r="Q478" s="2">
        <f ca="1">IF(O478=$U$1,N478,"0")*1.22</f>
        <v>0</v>
      </c>
    </row>
    <row r="479" spans="1:17" x14ac:dyDescent="0.25">
      <c r="A479" t="s">
        <v>12503</v>
      </c>
      <c r="B479" t="s">
        <v>12502</v>
      </c>
      <c r="C479">
        <v>17040</v>
      </c>
      <c r="D479">
        <v>429.35</v>
      </c>
      <c r="E479">
        <f>IFERROR(VLOOKUP(Table_ExternalData_15[[#This Row],[Id]],Rabati!B:C,2,0),0)</f>
        <v>5</v>
      </c>
      <c r="F479">
        <v>0</v>
      </c>
      <c r="G479" t="str">
        <f>VLOOKUP(Table_ExternalData_15[[#This Row],[Id]],'Blagovna izdelek'!A:C,3,0)</f>
        <v>UBIQUITI</v>
      </c>
      <c r="H479">
        <f>Table_ExternalData_15[[#This Row],[Rabat]]*0.2</f>
        <v>1</v>
      </c>
      <c r="I479" s="2">
        <f>Table_ExternalData_15[[#This Row],[Price]]-(Table_ExternalData_15[[#This Row],[Price]]*Table_ExternalData_15[[#This Row],[BB rabat]])/100</f>
        <v>425.05650000000003</v>
      </c>
      <c r="J479" s="2">
        <f>Table_ExternalData_15[[#This Row],[BB cena]]*Table_ExternalData_15[[#Headers],[1,22]]</f>
        <v>518.56893000000002</v>
      </c>
      <c r="K479" s="2">
        <f>Table_ExternalData_15[[#This Row],[Price]]*Table_ExternalData_15[[#Headers],[1,22]]</f>
        <v>523.80700000000002</v>
      </c>
      <c r="L479" s="7">
        <f>IF(G479="White Shark",E479*0.5,IF(G479="Sbox",E479*0.5,IF(G479="Tenda",E479*0.5,E479*0.2)))/100</f>
        <v>0.01</v>
      </c>
      <c r="M479" s="2">
        <f>Table_ExternalData_15[[#This Row],[Price]]-Table_ExternalData_15[[#This Row],[Price]]*Table_ExternalData_15[[#This Row],[extra popust]]</f>
        <v>425.05650000000003</v>
      </c>
      <c r="N479" s="2">
        <f>IF(M479&lt;I479,M479,I479)</f>
        <v>425.05650000000003</v>
      </c>
      <c r="O479" s="12" t="str">
        <f>IF(N479&lt;I479,$U$1," ")</f>
        <v xml:space="preserve"> </v>
      </c>
      <c r="P479" s="12" t="str">
        <f>IFERROR((O479+30)," ")</f>
        <v xml:space="preserve"> </v>
      </c>
      <c r="Q479" s="2">
        <f ca="1">IF(O479=$U$1,N479,"0")*1.22</f>
        <v>0</v>
      </c>
    </row>
    <row r="480" spans="1:17" x14ac:dyDescent="0.25">
      <c r="A480" t="s">
        <v>12505</v>
      </c>
      <c r="B480" t="s">
        <v>12504</v>
      </c>
      <c r="C480">
        <v>17041</v>
      </c>
      <c r="D480">
        <v>35.950000000000003</v>
      </c>
      <c r="E480">
        <f>IFERROR(VLOOKUP(Table_ExternalData_15[[#This Row],[Id]],Rabati!B:C,2,0),0)</f>
        <v>10</v>
      </c>
      <c r="F480">
        <v>0</v>
      </c>
      <c r="G480" t="str">
        <f>VLOOKUP(Table_ExternalData_15[[#This Row],[Id]],'Blagovna izdelek'!A:C,3,0)</f>
        <v>UBIQUITI</v>
      </c>
      <c r="H480">
        <f>Table_ExternalData_15[[#This Row],[Rabat]]*0.2</f>
        <v>2</v>
      </c>
      <c r="I480" s="2">
        <f>Table_ExternalData_15[[#This Row],[Price]]-(Table_ExternalData_15[[#This Row],[Price]]*Table_ExternalData_15[[#This Row],[BB rabat]])/100</f>
        <v>35.231000000000002</v>
      </c>
      <c r="J480" s="2">
        <f>Table_ExternalData_15[[#This Row],[BB cena]]*Table_ExternalData_15[[#Headers],[1,22]]</f>
        <v>42.981819999999999</v>
      </c>
      <c r="K480" s="2">
        <f>Table_ExternalData_15[[#This Row],[Price]]*Table_ExternalData_15[[#Headers],[1,22]]</f>
        <v>43.859000000000002</v>
      </c>
      <c r="L480" s="7">
        <f>IF(G480="White Shark",E480*0.5,IF(G480="Sbox",E480*0.5,IF(G480="Tenda",E480*0.5,E480*0.2)))/100</f>
        <v>0.02</v>
      </c>
      <c r="M480" s="2">
        <f>Table_ExternalData_15[[#This Row],[Price]]-Table_ExternalData_15[[#This Row],[Price]]*Table_ExternalData_15[[#This Row],[extra popust]]</f>
        <v>35.231000000000002</v>
      </c>
      <c r="N480" s="2">
        <f>IF(M480&lt;I480,M480,I480)</f>
        <v>35.231000000000002</v>
      </c>
      <c r="O480" s="12" t="str">
        <f>IF(N480&lt;I480,$U$1," ")</f>
        <v xml:space="preserve"> </v>
      </c>
      <c r="P480" s="12" t="str">
        <f>IFERROR((O480+30)," ")</f>
        <v xml:space="preserve"> </v>
      </c>
      <c r="Q480" s="2">
        <f ca="1">IF(O480=$U$1,N480,"0")*1.22</f>
        <v>0</v>
      </c>
    </row>
    <row r="481" spans="1:17" x14ac:dyDescent="0.25">
      <c r="A481" t="s">
        <v>12655</v>
      </c>
      <c r="B481" t="s">
        <v>15222</v>
      </c>
      <c r="C481">
        <v>17046</v>
      </c>
      <c r="D481">
        <v>1245</v>
      </c>
      <c r="E481">
        <f>IFERROR(VLOOKUP(Table_ExternalData_15[[#This Row],[Id]],Rabati!B:C,2,0),0)</f>
        <v>5</v>
      </c>
      <c r="F481">
        <v>0</v>
      </c>
      <c r="G481" t="str">
        <f>VLOOKUP(Table_ExternalData_15[[#This Row],[Id]],'Blagovna izdelek'!A:C,3,0)</f>
        <v>UBIQUITI</v>
      </c>
      <c r="H481">
        <f>Table_ExternalData_15[[#This Row],[Rabat]]*0.2</f>
        <v>1</v>
      </c>
      <c r="I481" s="2">
        <f>Table_ExternalData_15[[#This Row],[Price]]-(Table_ExternalData_15[[#This Row],[Price]]*Table_ExternalData_15[[#This Row],[BB rabat]])/100</f>
        <v>1232.55</v>
      </c>
      <c r="J481" s="2">
        <f>Table_ExternalData_15[[#This Row],[BB cena]]*Table_ExternalData_15[[#Headers],[1,22]]</f>
        <v>1503.711</v>
      </c>
      <c r="K481" s="2">
        <f>Table_ExternalData_15[[#This Row],[Price]]*Table_ExternalData_15[[#Headers],[1,22]]</f>
        <v>1518.8999999999999</v>
      </c>
      <c r="L481" s="7">
        <f>IF(G481="White Shark",E481*0.5,IF(G481="Sbox",E481*0.5,IF(G481="Tenda",E481*0.5,E481*0.2)))/100</f>
        <v>0.01</v>
      </c>
      <c r="M481" s="2">
        <f>Table_ExternalData_15[[#This Row],[Price]]-Table_ExternalData_15[[#This Row],[Price]]*Table_ExternalData_15[[#This Row],[extra popust]]</f>
        <v>1232.55</v>
      </c>
      <c r="N481" s="2">
        <f>IF(M481&lt;I481,M481,I481)</f>
        <v>1232.55</v>
      </c>
      <c r="O481" s="12" t="str">
        <f>IF(N481&lt;I481,$U$1," ")</f>
        <v xml:space="preserve"> </v>
      </c>
      <c r="P481" s="12" t="str">
        <f>IFERROR((O481+30)," ")</f>
        <v xml:space="preserve"> </v>
      </c>
      <c r="Q481" s="2">
        <f ca="1">IF(O481=$U$1,N481,"0")*1.22</f>
        <v>0</v>
      </c>
    </row>
    <row r="482" spans="1:17" x14ac:dyDescent="0.25">
      <c r="A482" t="s">
        <v>12656</v>
      </c>
      <c r="B482" t="s">
        <v>15095</v>
      </c>
      <c r="C482">
        <v>17047</v>
      </c>
      <c r="D482">
        <v>285.55</v>
      </c>
      <c r="E482">
        <f>IFERROR(VLOOKUP(Table_ExternalData_15[[#This Row],[Id]],Rabati!B:C,2,0),0)</f>
        <v>5</v>
      </c>
      <c r="F482">
        <v>5</v>
      </c>
      <c r="G482" t="str">
        <f>VLOOKUP(Table_ExternalData_15[[#This Row],[Id]],'Blagovna izdelek'!A:C,3,0)</f>
        <v>UBIQUITI</v>
      </c>
      <c r="H482">
        <f>Table_ExternalData_15[[#This Row],[Rabat]]*0.2</f>
        <v>1</v>
      </c>
      <c r="I482" s="2">
        <f>Table_ExternalData_15[[#This Row],[Price]]-(Table_ExternalData_15[[#This Row],[Price]]*Table_ExternalData_15[[#This Row],[BB rabat]])/100</f>
        <v>282.69450000000001</v>
      </c>
      <c r="J482" s="2">
        <f>Table_ExternalData_15[[#This Row],[BB cena]]*Table_ExternalData_15[[#Headers],[1,22]]</f>
        <v>344.88729000000001</v>
      </c>
      <c r="K482" s="2">
        <f>Table_ExternalData_15[[#This Row],[Price]]*Table_ExternalData_15[[#Headers],[1,22]]</f>
        <v>348.37099999999998</v>
      </c>
      <c r="L482" s="7">
        <f>IF(G482="White Shark",E482*0.5,IF(G482="Sbox",E482*0.5,IF(G482="Tenda",E482*0.5,E482*0.2)))/100</f>
        <v>0.01</v>
      </c>
      <c r="M482" s="2">
        <f>Table_ExternalData_15[[#This Row],[Price]]-Table_ExternalData_15[[#This Row],[Price]]*Table_ExternalData_15[[#This Row],[extra popust]]</f>
        <v>282.69450000000001</v>
      </c>
      <c r="N482" s="2">
        <f>IF(M482&lt;I482,M482,I482)</f>
        <v>282.69450000000001</v>
      </c>
      <c r="O482" s="12" t="str">
        <f>IF(N482&lt;I482,$U$1," ")</f>
        <v xml:space="preserve"> </v>
      </c>
      <c r="P482" s="12" t="str">
        <f>IFERROR((O482+30)," ")</f>
        <v xml:space="preserve"> </v>
      </c>
      <c r="Q482" s="2">
        <f ca="1">IF(O482=$U$1,N482,"0")*1.22</f>
        <v>0</v>
      </c>
    </row>
    <row r="483" spans="1:17" x14ac:dyDescent="0.25">
      <c r="A483" t="s">
        <v>12657</v>
      </c>
      <c r="B483" t="s">
        <v>15096</v>
      </c>
      <c r="C483">
        <v>17048</v>
      </c>
      <c r="D483">
        <v>462.25</v>
      </c>
      <c r="E483">
        <f>IFERROR(VLOOKUP(Table_ExternalData_15[[#This Row],[Id]],Rabati!B:C,2,0),0)</f>
        <v>5</v>
      </c>
      <c r="F483">
        <v>2</v>
      </c>
      <c r="G483" t="str">
        <f>VLOOKUP(Table_ExternalData_15[[#This Row],[Id]],'Blagovna izdelek'!A:C,3,0)</f>
        <v>UBIQUITI</v>
      </c>
      <c r="H483">
        <f>Table_ExternalData_15[[#This Row],[Rabat]]*0.2</f>
        <v>1</v>
      </c>
      <c r="I483" s="2">
        <f>Table_ExternalData_15[[#This Row],[Price]]-(Table_ExternalData_15[[#This Row],[Price]]*Table_ExternalData_15[[#This Row],[BB rabat]])/100</f>
        <v>457.6275</v>
      </c>
      <c r="J483" s="2">
        <f>Table_ExternalData_15[[#This Row],[BB cena]]*Table_ExternalData_15[[#Headers],[1,22]]</f>
        <v>558.30555000000004</v>
      </c>
      <c r="K483" s="2">
        <f>Table_ExternalData_15[[#This Row],[Price]]*Table_ExternalData_15[[#Headers],[1,22]]</f>
        <v>563.94499999999994</v>
      </c>
      <c r="L483" s="7">
        <f>IF(G483="White Shark",E483*0.5,IF(G483="Sbox",E483*0.5,IF(G483="Tenda",E483*0.5,E483*0.2)))/100</f>
        <v>0.01</v>
      </c>
      <c r="M483" s="2">
        <f>Table_ExternalData_15[[#This Row],[Price]]-Table_ExternalData_15[[#This Row],[Price]]*Table_ExternalData_15[[#This Row],[extra popust]]</f>
        <v>457.6275</v>
      </c>
      <c r="N483" s="2">
        <f>IF(M483&lt;I483,M483,I483)</f>
        <v>457.6275</v>
      </c>
      <c r="O483" s="12" t="str">
        <f>IF(N483&lt;I483,$U$1," ")</f>
        <v xml:space="preserve"> </v>
      </c>
      <c r="P483" s="12" t="str">
        <f>IFERROR((O483+30)," ")</f>
        <v xml:space="preserve"> </v>
      </c>
      <c r="Q483" s="2">
        <f ca="1">IF(O483=$U$1,N483,"0")*1.22</f>
        <v>0</v>
      </c>
    </row>
    <row r="484" spans="1:17" x14ac:dyDescent="0.25">
      <c r="A484" t="s">
        <v>12658</v>
      </c>
      <c r="B484" t="s">
        <v>15097</v>
      </c>
      <c r="C484">
        <v>17049</v>
      </c>
      <c r="D484">
        <v>472.78</v>
      </c>
      <c r="E484">
        <f>IFERROR(VLOOKUP(Table_ExternalData_15[[#This Row],[Id]],Rabati!B:C,2,0),0)</f>
        <v>5</v>
      </c>
      <c r="F484">
        <v>4</v>
      </c>
      <c r="G484" t="str">
        <f>VLOOKUP(Table_ExternalData_15[[#This Row],[Id]],'Blagovna izdelek'!A:C,3,0)</f>
        <v>UBIQUITI</v>
      </c>
      <c r="H484">
        <f>Table_ExternalData_15[[#This Row],[Rabat]]*0.2</f>
        <v>1</v>
      </c>
      <c r="I484" s="2">
        <f>Table_ExternalData_15[[#This Row],[Price]]-(Table_ExternalData_15[[#This Row],[Price]]*Table_ExternalData_15[[#This Row],[BB rabat]])/100</f>
        <v>468.05219999999997</v>
      </c>
      <c r="J484" s="2">
        <f>Table_ExternalData_15[[#This Row],[BB cena]]*Table_ExternalData_15[[#Headers],[1,22]]</f>
        <v>571.023684</v>
      </c>
      <c r="K484" s="2">
        <f>Table_ExternalData_15[[#This Row],[Price]]*Table_ExternalData_15[[#Headers],[1,22]]</f>
        <v>576.7915999999999</v>
      </c>
      <c r="L484" s="7">
        <f>IF(G484="White Shark",E484*0.5,IF(G484="Sbox",E484*0.5,IF(G484="Tenda",E484*0.5,E484*0.2)))/100</f>
        <v>0.01</v>
      </c>
      <c r="M484" s="2">
        <f>Table_ExternalData_15[[#This Row],[Price]]-Table_ExternalData_15[[#This Row],[Price]]*Table_ExternalData_15[[#This Row],[extra popust]]</f>
        <v>468.05219999999997</v>
      </c>
      <c r="N484" s="2">
        <f>IF(M484&lt;I484,M484,I484)</f>
        <v>468.05219999999997</v>
      </c>
      <c r="O484" s="12" t="str">
        <f>IF(N484&lt;I484,$U$1," ")</f>
        <v xml:space="preserve"> </v>
      </c>
      <c r="P484" s="12" t="str">
        <f>IFERROR((O484+30)," ")</f>
        <v xml:space="preserve"> </v>
      </c>
      <c r="Q484" s="2">
        <f ca="1">IF(O484=$U$1,N484,"0")*1.22</f>
        <v>0</v>
      </c>
    </row>
    <row r="485" spans="1:17" x14ac:dyDescent="0.25">
      <c r="A485" t="s">
        <v>12659</v>
      </c>
      <c r="B485" t="s">
        <v>15073</v>
      </c>
      <c r="C485">
        <v>17050</v>
      </c>
      <c r="D485">
        <v>935.88</v>
      </c>
      <c r="E485">
        <f>IFERROR(VLOOKUP(Table_ExternalData_15[[#This Row],[Id]],Rabati!B:C,2,0),0)</f>
        <v>5</v>
      </c>
      <c r="F485">
        <v>1</v>
      </c>
      <c r="G485" t="str">
        <f>VLOOKUP(Table_ExternalData_15[[#This Row],[Id]],'Blagovna izdelek'!A:C,3,0)</f>
        <v>UBIQUITI</v>
      </c>
      <c r="H485">
        <f>Table_ExternalData_15[[#This Row],[Rabat]]*0.2</f>
        <v>1</v>
      </c>
      <c r="I485" s="2">
        <f>Table_ExternalData_15[[#This Row],[Price]]-(Table_ExternalData_15[[#This Row],[Price]]*Table_ExternalData_15[[#This Row],[BB rabat]])/100</f>
        <v>926.52120000000002</v>
      </c>
      <c r="J485" s="2">
        <f>Table_ExternalData_15[[#This Row],[BB cena]]*Table_ExternalData_15[[#Headers],[1,22]]</f>
        <v>1130.3558640000001</v>
      </c>
      <c r="K485" s="2">
        <f>Table_ExternalData_15[[#This Row],[Price]]*Table_ExternalData_15[[#Headers],[1,22]]</f>
        <v>1141.7736</v>
      </c>
      <c r="L485" s="7">
        <f>IF(G485="White Shark",E485*0.5,IF(G485="Sbox",E485*0.5,IF(G485="Tenda",E485*0.5,E485*0.2)))/100</f>
        <v>0.01</v>
      </c>
      <c r="M485" s="2">
        <f>Table_ExternalData_15[[#This Row],[Price]]-Table_ExternalData_15[[#This Row],[Price]]*Table_ExternalData_15[[#This Row],[extra popust]]</f>
        <v>926.52120000000002</v>
      </c>
      <c r="N485" s="2">
        <f>IF(M485&lt;I485,M485,I485)</f>
        <v>926.52120000000002</v>
      </c>
      <c r="O485" s="12" t="str">
        <f>IF(N485&lt;I485,$U$1," ")</f>
        <v xml:space="preserve"> </v>
      </c>
      <c r="P485" s="12" t="str">
        <f>IFERROR((O485+30)," ")</f>
        <v xml:space="preserve"> </v>
      </c>
      <c r="Q485" s="2">
        <f ca="1">IF(O485=$U$1,N485,"0")*1.22</f>
        <v>0</v>
      </c>
    </row>
    <row r="486" spans="1:17" x14ac:dyDescent="0.25">
      <c r="A486" t="s">
        <v>12660</v>
      </c>
      <c r="B486" t="s">
        <v>15074</v>
      </c>
      <c r="C486">
        <v>17051</v>
      </c>
      <c r="D486">
        <v>679.95</v>
      </c>
      <c r="E486">
        <f>IFERROR(VLOOKUP(Table_ExternalData_15[[#This Row],[Id]],Rabati!B:C,2,0),0)</f>
        <v>5</v>
      </c>
      <c r="F486">
        <v>2</v>
      </c>
      <c r="G486" t="str">
        <f>VLOOKUP(Table_ExternalData_15[[#This Row],[Id]],'Blagovna izdelek'!A:C,3,0)</f>
        <v>UBIQUITI</v>
      </c>
      <c r="H486">
        <f>Table_ExternalData_15[[#This Row],[Rabat]]*0.2</f>
        <v>1</v>
      </c>
      <c r="I486" s="2">
        <f>Table_ExternalData_15[[#This Row],[Price]]-(Table_ExternalData_15[[#This Row],[Price]]*Table_ExternalData_15[[#This Row],[BB rabat]])/100</f>
        <v>673.15050000000008</v>
      </c>
      <c r="J486" s="2">
        <f>Table_ExternalData_15[[#This Row],[BB cena]]*Table_ExternalData_15[[#Headers],[1,22]]</f>
        <v>821.2436100000001</v>
      </c>
      <c r="K486" s="2">
        <f>Table_ExternalData_15[[#This Row],[Price]]*Table_ExternalData_15[[#Headers],[1,22]]</f>
        <v>829.53899999999999</v>
      </c>
      <c r="L486" s="7">
        <f>IF(G486="White Shark",E486*0.5,IF(G486="Sbox",E486*0.5,IF(G486="Tenda",E486*0.5,E486*0.2)))/100</f>
        <v>0.01</v>
      </c>
      <c r="M486" s="2">
        <f>Table_ExternalData_15[[#This Row],[Price]]-Table_ExternalData_15[[#This Row],[Price]]*Table_ExternalData_15[[#This Row],[extra popust]]</f>
        <v>673.15050000000008</v>
      </c>
      <c r="N486" s="2">
        <f>IF(M486&lt;I486,M486,I486)</f>
        <v>673.15050000000008</v>
      </c>
      <c r="O486" s="12" t="str">
        <f>IF(N486&lt;I486,$U$1," ")</f>
        <v xml:space="preserve"> </v>
      </c>
      <c r="P486" s="12" t="str">
        <f>IFERROR((O486+30)," ")</f>
        <v xml:space="preserve"> </v>
      </c>
      <c r="Q486" s="2">
        <f ca="1">IF(O486=$U$1,N486,"0")*1.22</f>
        <v>0</v>
      </c>
    </row>
    <row r="487" spans="1:17" x14ac:dyDescent="0.25">
      <c r="A487" t="s">
        <v>12661</v>
      </c>
      <c r="B487" t="s">
        <v>15098</v>
      </c>
      <c r="C487">
        <v>17052</v>
      </c>
      <c r="D487">
        <v>1510.64</v>
      </c>
      <c r="E487">
        <f>IFERROR(VLOOKUP(Table_ExternalData_15[[#This Row],[Id]],Rabati!B:C,2,0),0)</f>
        <v>5</v>
      </c>
      <c r="F487">
        <v>2</v>
      </c>
      <c r="G487" t="str">
        <f>VLOOKUP(Table_ExternalData_15[[#This Row],[Id]],'Blagovna izdelek'!A:C,3,0)</f>
        <v>UBIQUITI</v>
      </c>
      <c r="H487">
        <f>Table_ExternalData_15[[#This Row],[Rabat]]*0.2</f>
        <v>1</v>
      </c>
      <c r="I487" s="2">
        <f>Table_ExternalData_15[[#This Row],[Price]]-(Table_ExternalData_15[[#This Row],[Price]]*Table_ExternalData_15[[#This Row],[BB rabat]])/100</f>
        <v>1495.5336000000002</v>
      </c>
      <c r="J487" s="2">
        <f>Table_ExternalData_15[[#This Row],[BB cena]]*Table_ExternalData_15[[#Headers],[1,22]]</f>
        <v>1824.5509920000002</v>
      </c>
      <c r="K487" s="2">
        <f>Table_ExternalData_15[[#This Row],[Price]]*Table_ExternalData_15[[#Headers],[1,22]]</f>
        <v>1842.9808</v>
      </c>
      <c r="L487" s="7">
        <f>IF(G487="White Shark",E487*0.5,IF(G487="Sbox",E487*0.5,IF(G487="Tenda",E487*0.5,E487*0.2)))/100</f>
        <v>0.01</v>
      </c>
      <c r="M487" s="2">
        <f>Table_ExternalData_15[[#This Row],[Price]]-Table_ExternalData_15[[#This Row],[Price]]*Table_ExternalData_15[[#This Row],[extra popust]]</f>
        <v>1495.5336000000002</v>
      </c>
      <c r="N487" s="2">
        <f>IF(M487&lt;I487,M487,I487)</f>
        <v>1495.5336000000002</v>
      </c>
      <c r="O487" s="12" t="str">
        <f>IF(N487&lt;I487,$U$1," ")</f>
        <v xml:space="preserve"> </v>
      </c>
      <c r="P487" s="12" t="str">
        <f>IFERROR((O487+30)," ")</f>
        <v xml:space="preserve"> </v>
      </c>
      <c r="Q487" s="2">
        <f ca="1">IF(O487=$U$1,N487,"0")*1.22</f>
        <v>0</v>
      </c>
    </row>
    <row r="488" spans="1:17" x14ac:dyDescent="0.25">
      <c r="A488" t="s">
        <v>12662</v>
      </c>
      <c r="B488" t="s">
        <v>15099</v>
      </c>
      <c r="C488">
        <v>17053</v>
      </c>
      <c r="D488">
        <v>339.95</v>
      </c>
      <c r="E488">
        <f>IFERROR(VLOOKUP(Table_ExternalData_15[[#This Row],[Id]],Rabati!B:C,2,0),0)</f>
        <v>5</v>
      </c>
      <c r="F488">
        <v>1</v>
      </c>
      <c r="G488" t="str">
        <f>VLOOKUP(Table_ExternalData_15[[#This Row],[Id]],'Blagovna izdelek'!A:C,3,0)</f>
        <v>UBIQUITI</v>
      </c>
      <c r="H488">
        <f>Table_ExternalData_15[[#This Row],[Rabat]]*0.2</f>
        <v>1</v>
      </c>
      <c r="I488" s="2">
        <f>Table_ExternalData_15[[#This Row],[Price]]-(Table_ExternalData_15[[#This Row],[Price]]*Table_ExternalData_15[[#This Row],[BB rabat]])/100</f>
        <v>336.5505</v>
      </c>
      <c r="J488" s="2">
        <f>Table_ExternalData_15[[#This Row],[BB cena]]*Table_ExternalData_15[[#Headers],[1,22]]</f>
        <v>410.59161</v>
      </c>
      <c r="K488" s="2">
        <f>Table_ExternalData_15[[#This Row],[Price]]*Table_ExternalData_15[[#Headers],[1,22]]</f>
        <v>414.73899999999998</v>
      </c>
      <c r="L488" s="7">
        <f>IF(G488="White Shark",E488*0.5,IF(G488="Sbox",E488*0.5,IF(G488="Tenda",E488*0.5,E488*0.2)))/100</f>
        <v>0.01</v>
      </c>
      <c r="M488" s="2">
        <f>Table_ExternalData_15[[#This Row],[Price]]-Table_ExternalData_15[[#This Row],[Price]]*Table_ExternalData_15[[#This Row],[extra popust]]</f>
        <v>336.5505</v>
      </c>
      <c r="N488" s="2">
        <f>IF(M488&lt;I488,M488,I488)</f>
        <v>336.5505</v>
      </c>
      <c r="O488" s="12" t="str">
        <f>IF(N488&lt;I488,$U$1," ")</f>
        <v xml:space="preserve"> </v>
      </c>
      <c r="P488" s="12" t="str">
        <f>IFERROR((O488+30)," ")</f>
        <v xml:space="preserve"> </v>
      </c>
      <c r="Q488" s="2">
        <f ca="1">IF(O488=$U$1,N488,"0")*1.22</f>
        <v>0</v>
      </c>
    </row>
    <row r="489" spans="1:17" x14ac:dyDescent="0.25">
      <c r="A489" t="s">
        <v>12663</v>
      </c>
      <c r="B489" t="s">
        <v>15075</v>
      </c>
      <c r="C489">
        <v>17054</v>
      </c>
      <c r="D489">
        <v>109.95</v>
      </c>
      <c r="E489">
        <f>IFERROR(VLOOKUP(Table_ExternalData_15[[#This Row],[Id]],Rabati!B:C,2,0),0)</f>
        <v>10</v>
      </c>
      <c r="F489">
        <v>5</v>
      </c>
      <c r="G489" t="str">
        <f>VLOOKUP(Table_ExternalData_15[[#This Row],[Id]],'Blagovna izdelek'!A:C,3,0)</f>
        <v>UBIQUITI</v>
      </c>
      <c r="H489">
        <f>Table_ExternalData_15[[#This Row],[Rabat]]*0.2</f>
        <v>2</v>
      </c>
      <c r="I489" s="2">
        <f>Table_ExternalData_15[[#This Row],[Price]]-(Table_ExternalData_15[[#This Row],[Price]]*Table_ExternalData_15[[#This Row],[BB rabat]])/100</f>
        <v>107.751</v>
      </c>
      <c r="J489" s="2">
        <f>Table_ExternalData_15[[#This Row],[BB cena]]*Table_ExternalData_15[[#Headers],[1,22]]</f>
        <v>131.45622</v>
      </c>
      <c r="K489" s="2">
        <f>Table_ExternalData_15[[#This Row],[Price]]*Table_ExternalData_15[[#Headers],[1,22]]</f>
        <v>134.13900000000001</v>
      </c>
      <c r="L489" s="7">
        <f>IF(G489="White Shark",E489*0.5,IF(G489="Sbox",E489*0.5,IF(G489="Tenda",E489*0.5,E489*0.2)))/100</f>
        <v>0.02</v>
      </c>
      <c r="M489" s="2">
        <f>Table_ExternalData_15[[#This Row],[Price]]-Table_ExternalData_15[[#This Row],[Price]]*Table_ExternalData_15[[#This Row],[extra popust]]</f>
        <v>107.751</v>
      </c>
      <c r="N489" s="2">
        <f>IF(M489&lt;I489,M489,I489)</f>
        <v>107.751</v>
      </c>
      <c r="O489" s="12" t="str">
        <f>IF(N489&lt;I489,$U$1," ")</f>
        <v xml:space="preserve"> </v>
      </c>
      <c r="P489" s="12" t="str">
        <f>IFERROR((O489+30)," ")</f>
        <v xml:space="preserve"> </v>
      </c>
      <c r="Q489" s="2">
        <f ca="1">IF(O489=$U$1,N489,"0")*1.22</f>
        <v>0</v>
      </c>
    </row>
    <row r="490" spans="1:17" x14ac:dyDescent="0.25">
      <c r="A490" t="s">
        <v>12664</v>
      </c>
      <c r="B490" t="s">
        <v>15076</v>
      </c>
      <c r="C490">
        <v>17055</v>
      </c>
      <c r="D490">
        <v>162.53</v>
      </c>
      <c r="E490">
        <f>IFERROR(VLOOKUP(Table_ExternalData_15[[#This Row],[Id]],Rabati!B:C,2,0),0)</f>
        <v>5</v>
      </c>
      <c r="F490">
        <v>1</v>
      </c>
      <c r="G490" t="str">
        <f>VLOOKUP(Table_ExternalData_15[[#This Row],[Id]],'Blagovna izdelek'!A:C,3,0)</f>
        <v>UBIQUITI</v>
      </c>
      <c r="H490">
        <f>Table_ExternalData_15[[#This Row],[Rabat]]*0.2</f>
        <v>1</v>
      </c>
      <c r="I490" s="2">
        <f>Table_ExternalData_15[[#This Row],[Price]]-(Table_ExternalData_15[[#This Row],[Price]]*Table_ExternalData_15[[#This Row],[BB rabat]])/100</f>
        <v>160.90469999999999</v>
      </c>
      <c r="J490" s="2">
        <f>Table_ExternalData_15[[#This Row],[BB cena]]*Table_ExternalData_15[[#Headers],[1,22]]</f>
        <v>196.30373399999999</v>
      </c>
      <c r="K490" s="2">
        <f>Table_ExternalData_15[[#This Row],[Price]]*Table_ExternalData_15[[#Headers],[1,22]]</f>
        <v>198.28659999999999</v>
      </c>
      <c r="L490" s="7">
        <f>IF(G490="White Shark",E490*0.5,IF(G490="Sbox",E490*0.5,IF(G490="Tenda",E490*0.5,E490*0.2)))/100</f>
        <v>0.01</v>
      </c>
      <c r="M490" s="2">
        <f>Table_ExternalData_15[[#This Row],[Price]]-Table_ExternalData_15[[#This Row],[Price]]*Table_ExternalData_15[[#This Row],[extra popust]]</f>
        <v>160.90469999999999</v>
      </c>
      <c r="N490" s="2">
        <f>IF(M490&lt;I490,M490,I490)</f>
        <v>160.90469999999999</v>
      </c>
      <c r="O490" s="12" t="str">
        <f>IF(N490&lt;I490,$U$1," ")</f>
        <v xml:space="preserve"> </v>
      </c>
      <c r="P490" s="12" t="str">
        <f>IFERROR((O490+30)," ")</f>
        <v xml:space="preserve"> </v>
      </c>
      <c r="Q490" s="2">
        <f ca="1">IF(O490=$U$1,N490,"0")*1.22</f>
        <v>0</v>
      </c>
    </row>
    <row r="491" spans="1:17" x14ac:dyDescent="0.25">
      <c r="A491" t="s">
        <v>12665</v>
      </c>
      <c r="B491" t="s">
        <v>15077</v>
      </c>
      <c r="C491">
        <v>17056</v>
      </c>
      <c r="D491">
        <v>233.1</v>
      </c>
      <c r="E491">
        <f>IFERROR(VLOOKUP(Table_ExternalData_15[[#This Row],[Id]],Rabati!B:C,2,0),0)</f>
        <v>5</v>
      </c>
      <c r="F491">
        <v>3</v>
      </c>
      <c r="G491" t="str">
        <f>VLOOKUP(Table_ExternalData_15[[#This Row],[Id]],'Blagovna izdelek'!A:C,3,0)</f>
        <v>UBIQUITI</v>
      </c>
      <c r="H491">
        <f>Table_ExternalData_15[[#This Row],[Rabat]]*0.2</f>
        <v>1</v>
      </c>
      <c r="I491" s="2">
        <f>Table_ExternalData_15[[#This Row],[Price]]-(Table_ExternalData_15[[#This Row],[Price]]*Table_ExternalData_15[[#This Row],[BB rabat]])/100</f>
        <v>230.76900000000001</v>
      </c>
      <c r="J491" s="2">
        <f>Table_ExternalData_15[[#This Row],[BB cena]]*Table_ExternalData_15[[#Headers],[1,22]]</f>
        <v>281.53818000000001</v>
      </c>
      <c r="K491" s="2">
        <f>Table_ExternalData_15[[#This Row],[Price]]*Table_ExternalData_15[[#Headers],[1,22]]</f>
        <v>284.38200000000001</v>
      </c>
      <c r="L491" s="7">
        <f>IF(G491="White Shark",E491*0.5,IF(G491="Sbox",E491*0.5,IF(G491="Tenda",E491*0.5,E491*0.2)))/100</f>
        <v>0.01</v>
      </c>
      <c r="M491" s="2">
        <f>Table_ExternalData_15[[#This Row],[Price]]-Table_ExternalData_15[[#This Row],[Price]]*Table_ExternalData_15[[#This Row],[extra popust]]</f>
        <v>230.76900000000001</v>
      </c>
      <c r="N491" s="2">
        <f>IF(M491&lt;I491,M491,I491)</f>
        <v>230.76900000000001</v>
      </c>
      <c r="O491" s="12" t="str">
        <f>IF(N491&lt;I491,$U$1," ")</f>
        <v xml:space="preserve"> </v>
      </c>
      <c r="P491" s="12" t="str">
        <f>IFERROR((O491+30)," ")</f>
        <v xml:space="preserve"> </v>
      </c>
      <c r="Q491" s="2">
        <f ca="1">IF(O491=$U$1,N491,"0")*1.22</f>
        <v>0</v>
      </c>
    </row>
    <row r="492" spans="1:17" x14ac:dyDescent="0.25">
      <c r="A492" t="s">
        <v>12667</v>
      </c>
      <c r="B492" t="s">
        <v>15657</v>
      </c>
      <c r="C492">
        <v>17057</v>
      </c>
      <c r="D492">
        <v>98.35</v>
      </c>
      <c r="E492">
        <f>IFERROR(VLOOKUP(Table_ExternalData_15[[#This Row],[Id]],Rabati!B:C,2,0),0)</f>
        <v>5</v>
      </c>
      <c r="F492">
        <v>8</v>
      </c>
      <c r="G492" t="str">
        <f>VLOOKUP(Table_ExternalData_15[[#This Row],[Id]],'Blagovna izdelek'!A:C,3,0)</f>
        <v>UBIQUITI</v>
      </c>
      <c r="H492">
        <f>Table_ExternalData_15[[#This Row],[Rabat]]*0.2</f>
        <v>1</v>
      </c>
      <c r="I492" s="2">
        <f>Table_ExternalData_15[[#This Row],[Price]]-(Table_ExternalData_15[[#This Row],[Price]]*Table_ExternalData_15[[#This Row],[BB rabat]])/100</f>
        <v>97.366499999999988</v>
      </c>
      <c r="J492" s="2">
        <f>Table_ExternalData_15[[#This Row],[BB cena]]*Table_ExternalData_15[[#Headers],[1,22]]</f>
        <v>118.78712999999998</v>
      </c>
      <c r="K492" s="2">
        <f>Table_ExternalData_15[[#This Row],[Price]]*Table_ExternalData_15[[#Headers],[1,22]]</f>
        <v>119.98699999999999</v>
      </c>
      <c r="L492" s="7">
        <f>IF(G492="White Shark",E492*0.5,IF(G492="Sbox",E492*0.5,IF(G492="Tenda",E492*0.5,E492*0.2)))/100</f>
        <v>0.01</v>
      </c>
      <c r="M492" s="2">
        <f>Table_ExternalData_15[[#This Row],[Price]]-Table_ExternalData_15[[#This Row],[Price]]*Table_ExternalData_15[[#This Row],[extra popust]]</f>
        <v>97.366499999999988</v>
      </c>
      <c r="N492" s="2">
        <f>IF(M492&lt;I492,M492,I492)</f>
        <v>97.366499999999988</v>
      </c>
      <c r="O492" s="12" t="str">
        <f>IF(N492&lt;I492,$U$1," ")</f>
        <v xml:space="preserve"> </v>
      </c>
      <c r="P492" s="12" t="str">
        <f>IFERROR((O492+30)," ")</f>
        <v xml:space="preserve"> </v>
      </c>
      <c r="Q492" s="2">
        <f ca="1">IF(O492=$U$1,N492,"0")*1.22</f>
        <v>0</v>
      </c>
    </row>
    <row r="493" spans="1:17" x14ac:dyDescent="0.25">
      <c r="A493" t="s">
        <v>12668</v>
      </c>
      <c r="B493" t="s">
        <v>15658</v>
      </c>
      <c r="C493">
        <v>17058</v>
      </c>
      <c r="D493">
        <v>509.95</v>
      </c>
      <c r="E493">
        <f>IFERROR(VLOOKUP(Table_ExternalData_15[[#This Row],[Id]],Rabati!B:C,2,0),0)</f>
        <v>5</v>
      </c>
      <c r="F493">
        <v>0</v>
      </c>
      <c r="G493" t="str">
        <f>VLOOKUP(Table_ExternalData_15[[#This Row],[Id]],'Blagovna izdelek'!A:C,3,0)</f>
        <v>UBIQUITI</v>
      </c>
      <c r="H493">
        <f>Table_ExternalData_15[[#This Row],[Rabat]]*0.2</f>
        <v>1</v>
      </c>
      <c r="I493" s="2">
        <f>Table_ExternalData_15[[#This Row],[Price]]-(Table_ExternalData_15[[#This Row],[Price]]*Table_ExternalData_15[[#This Row],[BB rabat]])/100</f>
        <v>504.85050000000001</v>
      </c>
      <c r="J493" s="2">
        <f>Table_ExternalData_15[[#This Row],[BB cena]]*Table_ExternalData_15[[#Headers],[1,22]]</f>
        <v>615.91760999999997</v>
      </c>
      <c r="K493" s="2">
        <f>Table_ExternalData_15[[#This Row],[Price]]*Table_ExternalData_15[[#Headers],[1,22]]</f>
        <v>622.13900000000001</v>
      </c>
      <c r="L493" s="7">
        <f>IF(G493="White Shark",E493*0.5,IF(G493="Sbox",E493*0.5,IF(G493="Tenda",E493*0.5,E493*0.2)))/100</f>
        <v>0.01</v>
      </c>
      <c r="M493" s="2">
        <f>Table_ExternalData_15[[#This Row],[Price]]-Table_ExternalData_15[[#This Row],[Price]]*Table_ExternalData_15[[#This Row],[extra popust]]</f>
        <v>504.85050000000001</v>
      </c>
      <c r="N493" s="2">
        <f>IF(M493&lt;I493,M493,I493)</f>
        <v>504.85050000000001</v>
      </c>
      <c r="O493" s="12" t="str">
        <f>IF(N493&lt;I493,$U$1," ")</f>
        <v xml:space="preserve"> </v>
      </c>
      <c r="P493" s="12" t="str">
        <f>IFERROR((O493+30)," ")</f>
        <v xml:space="preserve"> </v>
      </c>
      <c r="Q493" s="2">
        <f ca="1">IF(O493=$U$1,N493,"0")*1.22</f>
        <v>0</v>
      </c>
    </row>
    <row r="494" spans="1:17" x14ac:dyDescent="0.25">
      <c r="A494" t="s">
        <v>12669</v>
      </c>
      <c r="B494" t="s">
        <v>15659</v>
      </c>
      <c r="C494">
        <v>17059</v>
      </c>
      <c r="D494">
        <v>599.95000000000005</v>
      </c>
      <c r="E494">
        <f>IFERROR(VLOOKUP(Table_ExternalData_15[[#This Row],[Id]],Rabati!B:C,2,0),0)</f>
        <v>5</v>
      </c>
      <c r="F494">
        <v>2</v>
      </c>
      <c r="G494" t="str">
        <f>VLOOKUP(Table_ExternalData_15[[#This Row],[Id]],'Blagovna izdelek'!A:C,3,0)</f>
        <v>UBIQUITI</v>
      </c>
      <c r="H494">
        <f>Table_ExternalData_15[[#This Row],[Rabat]]*0.2</f>
        <v>1</v>
      </c>
      <c r="I494" s="2">
        <f>Table_ExternalData_15[[#This Row],[Price]]-(Table_ExternalData_15[[#This Row],[Price]]*Table_ExternalData_15[[#This Row],[BB rabat]])/100</f>
        <v>593.95050000000003</v>
      </c>
      <c r="J494" s="2">
        <f>Table_ExternalData_15[[#This Row],[BB cena]]*Table_ExternalData_15[[#Headers],[1,22]]</f>
        <v>724.61961000000008</v>
      </c>
      <c r="K494" s="2">
        <f>Table_ExternalData_15[[#This Row],[Price]]*Table_ExternalData_15[[#Headers],[1,22]]</f>
        <v>731.93900000000008</v>
      </c>
      <c r="L494" s="7">
        <f>IF(G494="White Shark",E494*0.5,IF(G494="Sbox",E494*0.5,IF(G494="Tenda",E494*0.5,E494*0.2)))/100</f>
        <v>0.01</v>
      </c>
      <c r="M494" s="2">
        <f>Table_ExternalData_15[[#This Row],[Price]]-Table_ExternalData_15[[#This Row],[Price]]*Table_ExternalData_15[[#This Row],[extra popust]]</f>
        <v>593.95050000000003</v>
      </c>
      <c r="N494" s="2">
        <f>IF(M494&lt;I494,M494,I494)</f>
        <v>593.95050000000003</v>
      </c>
      <c r="O494" s="12" t="str">
        <f>IF(N494&lt;I494,$U$1," ")</f>
        <v xml:space="preserve"> </v>
      </c>
      <c r="P494" s="12" t="str">
        <f>IFERROR((O494+30)," ")</f>
        <v xml:space="preserve"> </v>
      </c>
      <c r="Q494" s="2">
        <f ca="1">IF(O494=$U$1,N494,"0")*1.22</f>
        <v>0</v>
      </c>
    </row>
    <row r="495" spans="1:17" x14ac:dyDescent="0.25">
      <c r="A495" t="s">
        <v>12670</v>
      </c>
      <c r="B495" t="s">
        <v>15660</v>
      </c>
      <c r="C495">
        <v>17060</v>
      </c>
      <c r="D495">
        <v>538.58000000000004</v>
      </c>
      <c r="E495">
        <f>IFERROR(VLOOKUP(Table_ExternalData_15[[#This Row],[Id]],Rabati!B:C,2,0),0)</f>
        <v>5</v>
      </c>
      <c r="F495">
        <v>4</v>
      </c>
      <c r="G495" t="str">
        <f>VLOOKUP(Table_ExternalData_15[[#This Row],[Id]],'Blagovna izdelek'!A:C,3,0)</f>
        <v>UBIQUITI</v>
      </c>
      <c r="H495">
        <f>Table_ExternalData_15[[#This Row],[Rabat]]*0.2</f>
        <v>1</v>
      </c>
      <c r="I495" s="2">
        <f>Table_ExternalData_15[[#This Row],[Price]]-(Table_ExternalData_15[[#This Row],[Price]]*Table_ExternalData_15[[#This Row],[BB rabat]])/100</f>
        <v>533.19420000000002</v>
      </c>
      <c r="J495" s="2">
        <f>Table_ExternalData_15[[#This Row],[BB cena]]*Table_ExternalData_15[[#Headers],[1,22]]</f>
        <v>650.49692400000004</v>
      </c>
      <c r="K495" s="2">
        <f>Table_ExternalData_15[[#This Row],[Price]]*Table_ExternalData_15[[#Headers],[1,22]]</f>
        <v>657.06760000000008</v>
      </c>
      <c r="L495" s="7">
        <f>IF(G495="White Shark",E495*0.5,IF(G495="Sbox",E495*0.5,IF(G495="Tenda",E495*0.5,E495*0.2)))/100</f>
        <v>0.01</v>
      </c>
      <c r="M495" s="2">
        <f>Table_ExternalData_15[[#This Row],[Price]]-Table_ExternalData_15[[#This Row],[Price]]*Table_ExternalData_15[[#This Row],[extra popust]]</f>
        <v>533.19420000000002</v>
      </c>
      <c r="N495" s="2">
        <f>IF(M495&lt;I495,M495,I495)</f>
        <v>533.19420000000002</v>
      </c>
      <c r="O495" s="12" t="str">
        <f>IF(N495&lt;I495,$U$1," ")</f>
        <v xml:space="preserve"> </v>
      </c>
      <c r="P495" s="12" t="str">
        <f>IFERROR((O495+30)," ")</f>
        <v xml:space="preserve"> </v>
      </c>
      <c r="Q495" s="2">
        <f ca="1">IF(O495=$U$1,N495,"0")*1.22</f>
        <v>0</v>
      </c>
    </row>
    <row r="496" spans="1:17" x14ac:dyDescent="0.25">
      <c r="A496" t="s">
        <v>12671</v>
      </c>
      <c r="B496" t="s">
        <v>15187</v>
      </c>
      <c r="C496">
        <v>17061</v>
      </c>
      <c r="D496">
        <v>1047</v>
      </c>
      <c r="E496">
        <f>IFERROR(VLOOKUP(Table_ExternalData_15[[#This Row],[Id]],Rabati!B:C,2,0),0)</f>
        <v>5</v>
      </c>
      <c r="F496">
        <v>0</v>
      </c>
      <c r="G496" t="str">
        <f>VLOOKUP(Table_ExternalData_15[[#This Row],[Id]],'Blagovna izdelek'!A:C,3,0)</f>
        <v>UBIQUITI</v>
      </c>
      <c r="H496">
        <f>Table_ExternalData_15[[#This Row],[Rabat]]*0.2</f>
        <v>1</v>
      </c>
      <c r="I496" s="2">
        <f>Table_ExternalData_15[[#This Row],[Price]]-(Table_ExternalData_15[[#This Row],[Price]]*Table_ExternalData_15[[#This Row],[BB rabat]])/100</f>
        <v>1036.53</v>
      </c>
      <c r="J496" s="2">
        <f>Table_ExternalData_15[[#This Row],[BB cena]]*Table_ExternalData_15[[#Headers],[1,22]]</f>
        <v>1264.5665999999999</v>
      </c>
      <c r="K496" s="2">
        <f>Table_ExternalData_15[[#This Row],[Price]]*Table_ExternalData_15[[#Headers],[1,22]]</f>
        <v>1277.3399999999999</v>
      </c>
      <c r="L496" s="7">
        <f>IF(G496="White Shark",E496*0.5,IF(G496="Sbox",E496*0.5,IF(G496="Tenda",E496*0.5,E496*0.2)))/100</f>
        <v>0.01</v>
      </c>
      <c r="M496" s="2">
        <f>Table_ExternalData_15[[#This Row],[Price]]-Table_ExternalData_15[[#This Row],[Price]]*Table_ExternalData_15[[#This Row],[extra popust]]</f>
        <v>1036.53</v>
      </c>
      <c r="N496" s="2">
        <f>IF(M496&lt;I496,M496,I496)</f>
        <v>1036.53</v>
      </c>
      <c r="O496" s="12" t="str">
        <f>IF(N496&lt;I496,$U$1," ")</f>
        <v xml:space="preserve"> </v>
      </c>
      <c r="P496" s="12" t="str">
        <f>IFERROR((O496+30)," ")</f>
        <v xml:space="preserve"> </v>
      </c>
      <c r="Q496" s="2">
        <f ca="1">IF(O496=$U$1,N496,"0")*1.22</f>
        <v>0</v>
      </c>
    </row>
    <row r="497" spans="1:17" x14ac:dyDescent="0.25">
      <c r="A497" t="s">
        <v>12672</v>
      </c>
      <c r="B497" t="s">
        <v>15188</v>
      </c>
      <c r="C497">
        <v>17062</v>
      </c>
      <c r="D497">
        <v>287.5</v>
      </c>
      <c r="E497">
        <f>IFERROR(VLOOKUP(Table_ExternalData_15[[#This Row],[Id]],Rabati!B:C,2,0),0)</f>
        <v>5</v>
      </c>
      <c r="F497">
        <v>0</v>
      </c>
      <c r="G497" t="str">
        <f>VLOOKUP(Table_ExternalData_15[[#This Row],[Id]],'Blagovna izdelek'!A:C,3,0)</f>
        <v>UBIQUITI</v>
      </c>
      <c r="H497">
        <f>Table_ExternalData_15[[#This Row],[Rabat]]*0.2</f>
        <v>1</v>
      </c>
      <c r="I497" s="2">
        <f>Table_ExternalData_15[[#This Row],[Price]]-(Table_ExternalData_15[[#This Row],[Price]]*Table_ExternalData_15[[#This Row],[BB rabat]])/100</f>
        <v>284.625</v>
      </c>
      <c r="J497" s="2">
        <f>Table_ExternalData_15[[#This Row],[BB cena]]*Table_ExternalData_15[[#Headers],[1,22]]</f>
        <v>347.24250000000001</v>
      </c>
      <c r="K497" s="2">
        <f>Table_ExternalData_15[[#This Row],[Price]]*Table_ExternalData_15[[#Headers],[1,22]]</f>
        <v>350.75</v>
      </c>
      <c r="L497" s="7">
        <f>IF(G497="White Shark",E497*0.5,IF(G497="Sbox",E497*0.5,IF(G497="Tenda",E497*0.5,E497*0.2)))/100</f>
        <v>0.01</v>
      </c>
      <c r="M497" s="2">
        <f>Table_ExternalData_15[[#This Row],[Price]]-Table_ExternalData_15[[#This Row],[Price]]*Table_ExternalData_15[[#This Row],[extra popust]]</f>
        <v>284.625</v>
      </c>
      <c r="N497" s="2">
        <f>IF(M497&lt;I497,M497,I497)</f>
        <v>284.625</v>
      </c>
      <c r="O497" s="12" t="str">
        <f>IF(N497&lt;I497,$U$1," ")</f>
        <v xml:space="preserve"> </v>
      </c>
      <c r="P497" s="12" t="str">
        <f>IFERROR((O497+30)," ")</f>
        <v xml:space="preserve"> </v>
      </c>
      <c r="Q497" s="2">
        <f ca="1">IF(O497=$U$1,N497,"0")*1.22</f>
        <v>0</v>
      </c>
    </row>
    <row r="498" spans="1:17" x14ac:dyDescent="0.25">
      <c r="A498" t="s">
        <v>12673</v>
      </c>
      <c r="B498" t="s">
        <v>15189</v>
      </c>
      <c r="C498">
        <v>17063</v>
      </c>
      <c r="D498">
        <v>229.79</v>
      </c>
      <c r="E498">
        <f>IFERROR(VLOOKUP(Table_ExternalData_15[[#This Row],[Id]],Rabati!B:C,2,0),0)</f>
        <v>5</v>
      </c>
      <c r="F498">
        <v>0</v>
      </c>
      <c r="G498" t="str">
        <f>VLOOKUP(Table_ExternalData_15[[#This Row],[Id]],'Blagovna izdelek'!A:C,3,0)</f>
        <v>UBIQUITI</v>
      </c>
      <c r="H498">
        <f>Table_ExternalData_15[[#This Row],[Rabat]]*0.2</f>
        <v>1</v>
      </c>
      <c r="I498" s="2">
        <f>Table_ExternalData_15[[#This Row],[Price]]-(Table_ExternalData_15[[#This Row],[Price]]*Table_ExternalData_15[[#This Row],[BB rabat]])/100</f>
        <v>227.49209999999999</v>
      </c>
      <c r="J498" s="2">
        <f>Table_ExternalData_15[[#This Row],[BB cena]]*Table_ExternalData_15[[#Headers],[1,22]]</f>
        <v>277.54036199999996</v>
      </c>
      <c r="K498" s="2">
        <f>Table_ExternalData_15[[#This Row],[Price]]*Table_ExternalData_15[[#Headers],[1,22]]</f>
        <v>280.34379999999999</v>
      </c>
      <c r="L498" s="7">
        <f>IF(G498="White Shark",E498*0.5,IF(G498="Sbox",E498*0.5,IF(G498="Tenda",E498*0.5,E498*0.2)))/100</f>
        <v>0.01</v>
      </c>
      <c r="M498" s="2">
        <f>Table_ExternalData_15[[#This Row],[Price]]-Table_ExternalData_15[[#This Row],[Price]]*Table_ExternalData_15[[#This Row],[extra popust]]</f>
        <v>227.49209999999999</v>
      </c>
      <c r="N498" s="2">
        <f>IF(M498&lt;I498,M498,I498)</f>
        <v>227.49209999999999</v>
      </c>
      <c r="O498" s="12" t="str">
        <f>IF(N498&lt;I498,$U$1," ")</f>
        <v xml:space="preserve"> </v>
      </c>
      <c r="P498" s="12" t="str">
        <f>IFERROR((O498+30)," ")</f>
        <v xml:space="preserve"> </v>
      </c>
      <c r="Q498" s="2">
        <f ca="1">IF(O498=$U$1,N498,"0")*1.22</f>
        <v>0</v>
      </c>
    </row>
    <row r="499" spans="1:17" x14ac:dyDescent="0.25">
      <c r="A499" t="s">
        <v>12675</v>
      </c>
      <c r="B499" t="s">
        <v>12674</v>
      </c>
      <c r="C499">
        <v>17064</v>
      </c>
      <c r="D499">
        <v>107.75</v>
      </c>
      <c r="E499">
        <f>IFERROR(VLOOKUP(Table_ExternalData_15[[#This Row],[Id]],Rabati!B:C,2,0),0)</f>
        <v>10</v>
      </c>
      <c r="F499">
        <v>5</v>
      </c>
      <c r="G499" t="str">
        <f>VLOOKUP(Table_ExternalData_15[[#This Row],[Id]],'Blagovna izdelek'!A:C,3,0)</f>
        <v>UBIQUITI</v>
      </c>
      <c r="H499">
        <f>Table_ExternalData_15[[#This Row],[Rabat]]*0.2</f>
        <v>2</v>
      </c>
      <c r="I499" s="2">
        <f>Table_ExternalData_15[[#This Row],[Price]]-(Table_ExternalData_15[[#This Row],[Price]]*Table_ExternalData_15[[#This Row],[BB rabat]])/100</f>
        <v>105.595</v>
      </c>
      <c r="J499" s="2">
        <f>Table_ExternalData_15[[#This Row],[BB cena]]*Table_ExternalData_15[[#Headers],[1,22]]</f>
        <v>128.82589999999999</v>
      </c>
      <c r="K499" s="2">
        <f>Table_ExternalData_15[[#This Row],[Price]]*Table_ExternalData_15[[#Headers],[1,22]]</f>
        <v>131.45499999999998</v>
      </c>
      <c r="L499" s="7">
        <f>IF(G499="White Shark",E499*0.5,IF(G499="Sbox",E499*0.5,IF(G499="Tenda",E499*0.5,E499*0.2)))/100</f>
        <v>0.02</v>
      </c>
      <c r="M499" s="2">
        <f>Table_ExternalData_15[[#This Row],[Price]]-Table_ExternalData_15[[#This Row],[Price]]*Table_ExternalData_15[[#This Row],[extra popust]]</f>
        <v>105.595</v>
      </c>
      <c r="N499" s="2">
        <f>IF(M499&lt;I499,M499,I499)</f>
        <v>105.595</v>
      </c>
      <c r="O499" s="12" t="str">
        <f>IF(N499&lt;I499,$U$1," ")</f>
        <v xml:space="preserve"> </v>
      </c>
      <c r="P499" s="12" t="str">
        <f>IFERROR((O499+30)," ")</f>
        <v xml:space="preserve"> </v>
      </c>
      <c r="Q499" s="2">
        <f ca="1">IF(O499=$U$1,N499,"0")*1.22</f>
        <v>0</v>
      </c>
    </row>
    <row r="500" spans="1:17" x14ac:dyDescent="0.25">
      <c r="A500" t="s">
        <v>12677</v>
      </c>
      <c r="B500" t="s">
        <v>12676</v>
      </c>
      <c r="C500">
        <v>17065</v>
      </c>
      <c r="D500">
        <v>18.649999999999999</v>
      </c>
      <c r="E500">
        <f>IFERROR(VLOOKUP(Table_ExternalData_15[[#This Row],[Id]],Rabati!B:C,2,0),0)</f>
        <v>10</v>
      </c>
      <c r="F500">
        <v>0</v>
      </c>
      <c r="G500" t="str">
        <f>VLOOKUP(Table_ExternalData_15[[#This Row],[Id]],'Blagovna izdelek'!A:C,3,0)</f>
        <v>UBIQUITI</v>
      </c>
      <c r="H500">
        <f>Table_ExternalData_15[[#This Row],[Rabat]]*0.2</f>
        <v>2</v>
      </c>
      <c r="I500" s="2">
        <f>Table_ExternalData_15[[#This Row],[Price]]-(Table_ExternalData_15[[#This Row],[Price]]*Table_ExternalData_15[[#This Row],[BB rabat]])/100</f>
        <v>18.276999999999997</v>
      </c>
      <c r="J500" s="2">
        <f>Table_ExternalData_15[[#This Row],[BB cena]]*Table_ExternalData_15[[#Headers],[1,22]]</f>
        <v>22.297939999999997</v>
      </c>
      <c r="K500" s="2">
        <f>Table_ExternalData_15[[#This Row],[Price]]*Table_ExternalData_15[[#Headers],[1,22]]</f>
        <v>22.752999999999997</v>
      </c>
      <c r="L500" s="7">
        <f>IF(G500="White Shark",E500*0.5,IF(G500="Sbox",E500*0.5,IF(G500="Tenda",E500*0.5,E500*0.2)))/100</f>
        <v>0.02</v>
      </c>
      <c r="M500" s="2">
        <f>Table_ExternalData_15[[#This Row],[Price]]-Table_ExternalData_15[[#This Row],[Price]]*Table_ExternalData_15[[#This Row],[extra popust]]</f>
        <v>18.276999999999997</v>
      </c>
      <c r="N500" s="2">
        <f>IF(M500&lt;I500,M500,I500)</f>
        <v>18.276999999999997</v>
      </c>
      <c r="O500" s="12" t="str">
        <f>IF(N500&lt;I500,$U$1," ")</f>
        <v xml:space="preserve"> </v>
      </c>
      <c r="P500" s="12" t="str">
        <f>IFERROR((O500+30)," ")</f>
        <v xml:space="preserve"> </v>
      </c>
      <c r="Q500" s="2">
        <f ca="1">IF(O500=$U$1,N500,"0")*1.22</f>
        <v>0</v>
      </c>
    </row>
    <row r="501" spans="1:17" x14ac:dyDescent="0.25">
      <c r="A501" t="s">
        <v>12679</v>
      </c>
      <c r="B501" t="s">
        <v>12678</v>
      </c>
      <c r="C501">
        <v>17066</v>
      </c>
      <c r="D501">
        <v>18.649999999999999</v>
      </c>
      <c r="E501">
        <f>IFERROR(VLOOKUP(Table_ExternalData_15[[#This Row],[Id]],Rabati!B:C,2,0),0)</f>
        <v>10</v>
      </c>
      <c r="F501">
        <v>2</v>
      </c>
      <c r="G501" t="str">
        <f>VLOOKUP(Table_ExternalData_15[[#This Row],[Id]],'Blagovna izdelek'!A:C,3,0)</f>
        <v>UBIQUITI</v>
      </c>
      <c r="H501">
        <f>Table_ExternalData_15[[#This Row],[Rabat]]*0.2</f>
        <v>2</v>
      </c>
      <c r="I501" s="2">
        <f>Table_ExternalData_15[[#This Row],[Price]]-(Table_ExternalData_15[[#This Row],[Price]]*Table_ExternalData_15[[#This Row],[BB rabat]])/100</f>
        <v>18.276999999999997</v>
      </c>
      <c r="J501" s="2">
        <f>Table_ExternalData_15[[#This Row],[BB cena]]*Table_ExternalData_15[[#Headers],[1,22]]</f>
        <v>22.297939999999997</v>
      </c>
      <c r="K501" s="2">
        <f>Table_ExternalData_15[[#This Row],[Price]]*Table_ExternalData_15[[#Headers],[1,22]]</f>
        <v>22.752999999999997</v>
      </c>
      <c r="L501" s="7">
        <f>IF(G501="White Shark",E501*0.5,IF(G501="Sbox",E501*0.5,IF(G501="Tenda",E501*0.5,E501*0.2)))/100</f>
        <v>0.02</v>
      </c>
      <c r="M501" s="2">
        <f>Table_ExternalData_15[[#This Row],[Price]]-Table_ExternalData_15[[#This Row],[Price]]*Table_ExternalData_15[[#This Row],[extra popust]]</f>
        <v>18.276999999999997</v>
      </c>
      <c r="N501" s="2">
        <f>IF(M501&lt;I501,M501,I501)</f>
        <v>18.276999999999997</v>
      </c>
      <c r="O501" s="12" t="str">
        <f>IF(N501&lt;I501,$U$1," ")</f>
        <v xml:space="preserve"> </v>
      </c>
      <c r="P501" s="12" t="str">
        <f>IFERROR((O501+30)," ")</f>
        <v xml:space="preserve"> </v>
      </c>
      <c r="Q501" s="2">
        <f ca="1">IF(O501=$U$1,N501,"0")*1.22</f>
        <v>0</v>
      </c>
    </row>
    <row r="502" spans="1:17" x14ac:dyDescent="0.25">
      <c r="A502" t="s">
        <v>12681</v>
      </c>
      <c r="B502" t="s">
        <v>12680</v>
      </c>
      <c r="C502">
        <v>17067</v>
      </c>
      <c r="D502">
        <v>18.649999999999999</v>
      </c>
      <c r="E502">
        <f>IFERROR(VLOOKUP(Table_ExternalData_15[[#This Row],[Id]],Rabati!B:C,2,0),0)</f>
        <v>10</v>
      </c>
      <c r="F502">
        <v>3</v>
      </c>
      <c r="G502" t="str">
        <f>VLOOKUP(Table_ExternalData_15[[#This Row],[Id]],'Blagovna izdelek'!A:C,3,0)</f>
        <v>UBIQUITI</v>
      </c>
      <c r="H502">
        <f>Table_ExternalData_15[[#This Row],[Rabat]]*0.2</f>
        <v>2</v>
      </c>
      <c r="I502" s="2">
        <f>Table_ExternalData_15[[#This Row],[Price]]-(Table_ExternalData_15[[#This Row],[Price]]*Table_ExternalData_15[[#This Row],[BB rabat]])/100</f>
        <v>18.276999999999997</v>
      </c>
      <c r="J502" s="2">
        <f>Table_ExternalData_15[[#This Row],[BB cena]]*Table_ExternalData_15[[#Headers],[1,22]]</f>
        <v>22.297939999999997</v>
      </c>
      <c r="K502" s="2">
        <f>Table_ExternalData_15[[#This Row],[Price]]*Table_ExternalData_15[[#Headers],[1,22]]</f>
        <v>22.752999999999997</v>
      </c>
      <c r="L502" s="7">
        <f>IF(G502="White Shark",E502*0.5,IF(G502="Sbox",E502*0.5,IF(G502="Tenda",E502*0.5,E502*0.2)))/100</f>
        <v>0.02</v>
      </c>
      <c r="M502" s="2">
        <f>Table_ExternalData_15[[#This Row],[Price]]-Table_ExternalData_15[[#This Row],[Price]]*Table_ExternalData_15[[#This Row],[extra popust]]</f>
        <v>18.276999999999997</v>
      </c>
      <c r="N502" s="2">
        <f>IF(M502&lt;I502,M502,I502)</f>
        <v>18.276999999999997</v>
      </c>
      <c r="O502" s="12" t="str">
        <f>IF(N502&lt;I502,$U$1," ")</f>
        <v xml:space="preserve"> </v>
      </c>
      <c r="P502" s="12" t="str">
        <f>IFERROR((O502+30)," ")</f>
        <v xml:space="preserve"> </v>
      </c>
      <c r="Q502" s="2">
        <f ca="1">IF(O502=$U$1,N502,"0")*1.22</f>
        <v>0</v>
      </c>
    </row>
    <row r="503" spans="1:17" x14ac:dyDescent="0.25">
      <c r="A503" t="s">
        <v>13509</v>
      </c>
      <c r="B503" t="s">
        <v>13508</v>
      </c>
      <c r="C503">
        <v>17270</v>
      </c>
      <c r="D503">
        <v>22.66</v>
      </c>
      <c r="E503">
        <f>IFERROR(VLOOKUP(Table_ExternalData_15[[#This Row],[Id]],Rabati!B:C,2,0),0)</f>
        <v>10</v>
      </c>
      <c r="F503">
        <v>1</v>
      </c>
      <c r="G503" t="str">
        <f>VLOOKUP(Table_ExternalData_15[[#This Row],[Id]],'Blagovna izdelek'!A:C,3,0)</f>
        <v>UBIQUITI</v>
      </c>
      <c r="H503">
        <f>Table_ExternalData_15[[#This Row],[Rabat]]*0.2</f>
        <v>2</v>
      </c>
      <c r="I503" s="2">
        <f>Table_ExternalData_15[[#This Row],[Price]]-(Table_ExternalData_15[[#This Row],[Price]]*Table_ExternalData_15[[#This Row],[BB rabat]])/100</f>
        <v>22.206800000000001</v>
      </c>
      <c r="J503" s="2">
        <f>Table_ExternalData_15[[#This Row],[BB cena]]*Table_ExternalData_15[[#Headers],[1,22]]</f>
        <v>27.092296000000001</v>
      </c>
      <c r="K503" s="2">
        <f>Table_ExternalData_15[[#This Row],[Price]]*Table_ExternalData_15[[#Headers],[1,22]]</f>
        <v>27.645199999999999</v>
      </c>
      <c r="L503" s="7">
        <f>IF(G503="White Shark",E503*0.5,IF(G503="Sbox",E503*0.5,IF(G503="Tenda",E503*0.5,E503*0.2)))/100</f>
        <v>0.02</v>
      </c>
      <c r="M503" s="2">
        <f>Table_ExternalData_15[[#This Row],[Price]]-Table_ExternalData_15[[#This Row],[Price]]*Table_ExternalData_15[[#This Row],[extra popust]]</f>
        <v>22.206800000000001</v>
      </c>
      <c r="N503" s="2">
        <f>IF(M503&lt;I503,M503,I503)</f>
        <v>22.206800000000001</v>
      </c>
      <c r="O503" s="12" t="str">
        <f>IF(N503&lt;I503,$U$1," ")</f>
        <v xml:space="preserve"> </v>
      </c>
      <c r="P503" s="12" t="str">
        <f>IFERROR((O503+30)," ")</f>
        <v xml:space="preserve"> </v>
      </c>
      <c r="Q503" s="2">
        <f ca="1">IF(O503=$U$1,N503,"0")*1.22</f>
        <v>0</v>
      </c>
    </row>
    <row r="504" spans="1:17" x14ac:dyDescent="0.25">
      <c r="A504" t="s">
        <v>13537</v>
      </c>
      <c r="B504" t="s">
        <v>13536</v>
      </c>
      <c r="C504">
        <v>17284</v>
      </c>
      <c r="D504">
        <v>143.34</v>
      </c>
      <c r="E504">
        <f>IFERROR(VLOOKUP(Table_ExternalData_15[[#This Row],[Id]],Rabati!B:C,2,0),0)</f>
        <v>5</v>
      </c>
      <c r="F504">
        <v>1</v>
      </c>
      <c r="G504" t="str">
        <f>VLOOKUP(Table_ExternalData_15[[#This Row],[Id]],'Blagovna izdelek'!A:C,3,0)</f>
        <v>UBIQUITI</v>
      </c>
      <c r="H504">
        <f>Table_ExternalData_15[[#This Row],[Rabat]]*0.2</f>
        <v>1</v>
      </c>
      <c r="I504" s="2">
        <f>Table_ExternalData_15[[#This Row],[Price]]-(Table_ExternalData_15[[#This Row],[Price]]*Table_ExternalData_15[[#This Row],[BB rabat]])/100</f>
        <v>141.9066</v>
      </c>
      <c r="J504" s="2">
        <f>Table_ExternalData_15[[#This Row],[BB cena]]*Table_ExternalData_15[[#Headers],[1,22]]</f>
        <v>173.12605199999999</v>
      </c>
      <c r="K504" s="2">
        <f>Table_ExternalData_15[[#This Row],[Price]]*Table_ExternalData_15[[#Headers],[1,22]]</f>
        <v>174.87479999999999</v>
      </c>
      <c r="L504" s="7">
        <f>IF(G504="White Shark",E504*0.5,IF(G504="Sbox",E504*0.5,IF(G504="Tenda",E504*0.5,E504*0.2)))/100</f>
        <v>0.01</v>
      </c>
      <c r="M504" s="2">
        <f>Table_ExternalData_15[[#This Row],[Price]]-Table_ExternalData_15[[#This Row],[Price]]*Table_ExternalData_15[[#This Row],[extra popust]]</f>
        <v>141.9066</v>
      </c>
      <c r="N504" s="2">
        <f>IF(M504&lt;I504,M504,I504)</f>
        <v>141.9066</v>
      </c>
      <c r="O504" s="12" t="str">
        <f>IF(N504&lt;I504,$U$1," ")</f>
        <v xml:space="preserve"> </v>
      </c>
      <c r="P504" s="12" t="str">
        <f>IFERROR((O504+30)," ")</f>
        <v xml:space="preserve"> </v>
      </c>
      <c r="Q504" s="2">
        <f ca="1">IF(O504=$U$1,N504,"0")*1.22</f>
        <v>0</v>
      </c>
    </row>
    <row r="505" spans="1:17" x14ac:dyDescent="0.25">
      <c r="A505" t="s">
        <v>13539</v>
      </c>
      <c r="B505" t="s">
        <v>13538</v>
      </c>
      <c r="C505">
        <v>17285</v>
      </c>
      <c r="D505">
        <v>369.95</v>
      </c>
      <c r="E505">
        <f>IFERROR(VLOOKUP(Table_ExternalData_15[[#This Row],[Id]],Rabati!B:C,2,0),0)</f>
        <v>5</v>
      </c>
      <c r="F505">
        <v>1</v>
      </c>
      <c r="G505" t="str">
        <f>VLOOKUP(Table_ExternalData_15[[#This Row],[Id]],'Blagovna izdelek'!A:C,3,0)</f>
        <v>UBIQUITI</v>
      </c>
      <c r="H505">
        <f>Table_ExternalData_15[[#This Row],[Rabat]]*0.2</f>
        <v>1</v>
      </c>
      <c r="I505" s="2">
        <f>Table_ExternalData_15[[#This Row],[Price]]-(Table_ExternalData_15[[#This Row],[Price]]*Table_ExternalData_15[[#This Row],[BB rabat]])/100</f>
        <v>366.25049999999999</v>
      </c>
      <c r="J505" s="2">
        <f>Table_ExternalData_15[[#This Row],[BB cena]]*Table_ExternalData_15[[#Headers],[1,22]]</f>
        <v>446.82560999999998</v>
      </c>
      <c r="K505" s="2">
        <f>Table_ExternalData_15[[#This Row],[Price]]*Table_ExternalData_15[[#Headers],[1,22]]</f>
        <v>451.339</v>
      </c>
      <c r="L505" s="7">
        <f>IF(G505="White Shark",E505*0.5,IF(G505="Sbox",E505*0.5,IF(G505="Tenda",E505*0.5,E505*0.2)))/100</f>
        <v>0.01</v>
      </c>
      <c r="M505" s="2">
        <f>Table_ExternalData_15[[#This Row],[Price]]-Table_ExternalData_15[[#This Row],[Price]]*Table_ExternalData_15[[#This Row],[extra popust]]</f>
        <v>366.25049999999999</v>
      </c>
      <c r="N505" s="2">
        <f>IF(M505&lt;I505,M505,I505)</f>
        <v>366.25049999999999</v>
      </c>
      <c r="O505" s="12" t="str">
        <f>IF(N505&lt;I505,$U$1," ")</f>
        <v xml:space="preserve"> </v>
      </c>
      <c r="P505" s="12" t="str">
        <f>IFERROR((O505+30)," ")</f>
        <v xml:space="preserve"> </v>
      </c>
      <c r="Q505" s="2">
        <f ca="1">IF(O505=$U$1,N505,"0")*1.22</f>
        <v>0</v>
      </c>
    </row>
    <row r="506" spans="1:17" x14ac:dyDescent="0.25">
      <c r="A506" t="s">
        <v>13646</v>
      </c>
      <c r="B506" t="s">
        <v>15078</v>
      </c>
      <c r="C506">
        <v>17298</v>
      </c>
      <c r="D506">
        <v>34.5</v>
      </c>
      <c r="E506">
        <f>IFERROR(VLOOKUP(Table_ExternalData_15[[#This Row],[Id]],Rabati!B:C,2,0),0)</f>
        <v>10</v>
      </c>
      <c r="F506">
        <v>0</v>
      </c>
      <c r="G506" t="str">
        <f>VLOOKUP(Table_ExternalData_15[[#This Row],[Id]],'Blagovna izdelek'!A:C,3,0)</f>
        <v>UBIQUITI</v>
      </c>
      <c r="H506">
        <f>Table_ExternalData_15[[#This Row],[Rabat]]*0.2</f>
        <v>2</v>
      </c>
      <c r="I506" s="2">
        <f>Table_ExternalData_15[[#This Row],[Price]]-(Table_ExternalData_15[[#This Row],[Price]]*Table_ExternalData_15[[#This Row],[BB rabat]])/100</f>
        <v>33.81</v>
      </c>
      <c r="J506" s="2">
        <f>Table_ExternalData_15[[#This Row],[BB cena]]*Table_ExternalData_15[[#Headers],[1,22]]</f>
        <v>41.248200000000004</v>
      </c>
      <c r="K506" s="2">
        <f>Table_ExternalData_15[[#This Row],[Price]]*Table_ExternalData_15[[#Headers],[1,22]]</f>
        <v>42.089999999999996</v>
      </c>
      <c r="L506" s="7">
        <f>IF(G506="White Shark",E506*0.5,IF(G506="Sbox",E506*0.5,IF(G506="Tenda",E506*0.5,E506*0.2)))/100</f>
        <v>0.02</v>
      </c>
      <c r="M506" s="2">
        <f>Table_ExternalData_15[[#This Row],[Price]]-Table_ExternalData_15[[#This Row],[Price]]*Table_ExternalData_15[[#This Row],[extra popust]]</f>
        <v>33.81</v>
      </c>
      <c r="N506" s="2">
        <f>IF(M506&lt;I506,M506,I506)</f>
        <v>33.81</v>
      </c>
      <c r="O506" s="12" t="str">
        <f>IF(N506&lt;I506,$U$1," ")</f>
        <v xml:space="preserve"> </v>
      </c>
      <c r="P506" s="12" t="str">
        <f>IFERROR((O506+30)," ")</f>
        <v xml:space="preserve"> </v>
      </c>
      <c r="Q506" s="2">
        <f ca="1">IF(O506=$U$1,N506,"0")*1.22</f>
        <v>0</v>
      </c>
    </row>
    <row r="507" spans="1:17" x14ac:dyDescent="0.25">
      <c r="A507" t="s">
        <v>13647</v>
      </c>
      <c r="B507" t="s">
        <v>14992</v>
      </c>
      <c r="C507">
        <v>17299</v>
      </c>
      <c r="D507">
        <v>22.72</v>
      </c>
      <c r="E507">
        <f>IFERROR(VLOOKUP(Table_ExternalData_15[[#This Row],[Id]],Rabati!B:C,2,0),0)</f>
        <v>10</v>
      </c>
      <c r="F507">
        <v>0</v>
      </c>
      <c r="G507" t="str">
        <f>VLOOKUP(Table_ExternalData_15[[#This Row],[Id]],'Blagovna izdelek'!A:C,3,0)</f>
        <v>UBIQUITI</v>
      </c>
      <c r="H507">
        <f>Table_ExternalData_15[[#This Row],[Rabat]]*0.2</f>
        <v>2</v>
      </c>
      <c r="I507" s="2">
        <f>Table_ExternalData_15[[#This Row],[Price]]-(Table_ExternalData_15[[#This Row],[Price]]*Table_ExternalData_15[[#This Row],[BB rabat]])/100</f>
        <v>22.265599999999999</v>
      </c>
      <c r="J507" s="2">
        <f>Table_ExternalData_15[[#This Row],[BB cena]]*Table_ExternalData_15[[#Headers],[1,22]]</f>
        <v>27.164031999999999</v>
      </c>
      <c r="K507" s="2">
        <f>Table_ExternalData_15[[#This Row],[Price]]*Table_ExternalData_15[[#Headers],[1,22]]</f>
        <v>27.718399999999999</v>
      </c>
      <c r="L507" s="7">
        <f>IF(G507="White Shark",E507*0.5,IF(G507="Sbox",E507*0.5,IF(G507="Tenda",E507*0.5,E507*0.2)))/100</f>
        <v>0.02</v>
      </c>
      <c r="M507" s="2">
        <f>Table_ExternalData_15[[#This Row],[Price]]-Table_ExternalData_15[[#This Row],[Price]]*Table_ExternalData_15[[#This Row],[extra popust]]</f>
        <v>22.265599999999999</v>
      </c>
      <c r="N507" s="2">
        <f>IF(M507&lt;I507,M507,I507)</f>
        <v>22.265599999999999</v>
      </c>
      <c r="O507" s="12" t="str">
        <f>IF(N507&lt;I507,$U$1," ")</f>
        <v xml:space="preserve"> </v>
      </c>
      <c r="P507" s="12" t="str">
        <f>IFERROR((O507+30)," ")</f>
        <v xml:space="preserve"> </v>
      </c>
      <c r="Q507" s="2">
        <f ca="1">IF(O507=$U$1,N507,"0")*1.22</f>
        <v>0</v>
      </c>
    </row>
    <row r="508" spans="1:17" x14ac:dyDescent="0.25">
      <c r="A508" t="s">
        <v>14139</v>
      </c>
      <c r="B508" t="s">
        <v>15079</v>
      </c>
      <c r="C508">
        <v>17329</v>
      </c>
      <c r="D508">
        <v>418.5</v>
      </c>
      <c r="E508">
        <f>IFERROR(VLOOKUP(Table_ExternalData_15[[#This Row],[Id]],Rabati!B:C,2,0),0)</f>
        <v>5</v>
      </c>
      <c r="F508">
        <v>1</v>
      </c>
      <c r="G508" t="str">
        <f>VLOOKUP(Table_ExternalData_15[[#This Row],[Id]],'Blagovna izdelek'!A:C,3,0)</f>
        <v>UBIQUITI</v>
      </c>
      <c r="H508">
        <f>Table_ExternalData_15[[#This Row],[Rabat]]*0.2</f>
        <v>1</v>
      </c>
      <c r="I508" s="2">
        <f>Table_ExternalData_15[[#This Row],[Price]]-(Table_ExternalData_15[[#This Row],[Price]]*Table_ExternalData_15[[#This Row],[BB rabat]])/100</f>
        <v>414.315</v>
      </c>
      <c r="J508" s="2">
        <f>Table_ExternalData_15[[#This Row],[BB cena]]*Table_ExternalData_15[[#Headers],[1,22]]</f>
        <v>505.46429999999998</v>
      </c>
      <c r="K508" s="2">
        <f>Table_ExternalData_15[[#This Row],[Price]]*Table_ExternalData_15[[#Headers],[1,22]]</f>
        <v>510.57</v>
      </c>
      <c r="L508" s="7">
        <f>IF(G508="White Shark",E508*0.5,IF(G508="Sbox",E508*0.5,IF(G508="Tenda",E508*0.5,E508*0.2)))/100</f>
        <v>0.01</v>
      </c>
      <c r="M508" s="2">
        <f>Table_ExternalData_15[[#This Row],[Price]]-Table_ExternalData_15[[#This Row],[Price]]*Table_ExternalData_15[[#This Row],[extra popust]]</f>
        <v>414.315</v>
      </c>
      <c r="N508" s="2">
        <f>IF(M508&lt;I508,M508,I508)</f>
        <v>414.315</v>
      </c>
      <c r="O508" s="12" t="str">
        <f>IF(N508&lt;I508,$U$1," ")</f>
        <v xml:space="preserve"> </v>
      </c>
      <c r="P508" s="12" t="str">
        <f>IFERROR((O508+30)," ")</f>
        <v xml:space="preserve"> </v>
      </c>
      <c r="Q508" s="2">
        <f ca="1">IF(O508=$U$1,N508,"0")*1.22</f>
        <v>0</v>
      </c>
    </row>
    <row r="509" spans="1:17" x14ac:dyDescent="0.25">
      <c r="A509" t="s">
        <v>14305</v>
      </c>
      <c r="B509" t="s">
        <v>14304</v>
      </c>
      <c r="C509">
        <v>17405</v>
      </c>
      <c r="D509">
        <v>296.33999999999997</v>
      </c>
      <c r="E509">
        <f>IFERROR(VLOOKUP(Table_ExternalData_15[[#This Row],[Id]],Rabati!B:C,2,0),0)</f>
        <v>5</v>
      </c>
      <c r="F509">
        <v>2</v>
      </c>
      <c r="G509" t="str">
        <f>VLOOKUP(Table_ExternalData_15[[#This Row],[Id]],'Blagovna izdelek'!A:C,3,0)</f>
        <v>UBIQUITI</v>
      </c>
      <c r="H509">
        <f>Table_ExternalData_15[[#This Row],[Rabat]]*0.2</f>
        <v>1</v>
      </c>
      <c r="I509" s="2">
        <f>Table_ExternalData_15[[#This Row],[Price]]-(Table_ExternalData_15[[#This Row],[Price]]*Table_ExternalData_15[[#This Row],[BB rabat]])/100</f>
        <v>293.3766</v>
      </c>
      <c r="J509" s="2">
        <f>Table_ExternalData_15[[#This Row],[BB cena]]*Table_ExternalData_15[[#Headers],[1,22]]</f>
        <v>357.91945199999998</v>
      </c>
      <c r="K509" s="2">
        <f>Table_ExternalData_15[[#This Row],[Price]]*Table_ExternalData_15[[#Headers],[1,22]]</f>
        <v>361.53479999999996</v>
      </c>
      <c r="L509" s="7">
        <f>IF(G509="White Shark",E509*0.5,IF(G509="Sbox",E509*0.5,IF(G509="Tenda",E509*0.5,E509*0.2)))/100</f>
        <v>0.01</v>
      </c>
      <c r="M509" s="2">
        <f>Table_ExternalData_15[[#This Row],[Price]]-Table_ExternalData_15[[#This Row],[Price]]*Table_ExternalData_15[[#This Row],[extra popust]]</f>
        <v>293.3766</v>
      </c>
      <c r="N509" s="2">
        <f>IF(M509&lt;I509,M509,I509)</f>
        <v>293.3766</v>
      </c>
      <c r="O509" s="12" t="str">
        <f>IF(N509&lt;I509,$U$1," ")</f>
        <v xml:space="preserve"> </v>
      </c>
      <c r="P509" s="12" t="str">
        <f>IFERROR((O509+30)," ")</f>
        <v xml:space="preserve"> </v>
      </c>
      <c r="Q509" s="2">
        <f ca="1">IF(O509=$U$1,N509,"0")*1.22</f>
        <v>0</v>
      </c>
    </row>
    <row r="510" spans="1:17" x14ac:dyDescent="0.25">
      <c r="A510" t="s">
        <v>14312</v>
      </c>
      <c r="B510" t="s">
        <v>15080</v>
      </c>
      <c r="C510">
        <v>17409</v>
      </c>
      <c r="D510">
        <v>327.85</v>
      </c>
      <c r="E510">
        <f>IFERROR(VLOOKUP(Table_ExternalData_15[[#This Row],[Id]],Rabati!B:C,2,0),0)</f>
        <v>5</v>
      </c>
      <c r="F510">
        <v>0</v>
      </c>
      <c r="G510" t="str">
        <f>VLOOKUP(Table_ExternalData_15[[#This Row],[Id]],'Blagovna izdelek'!A:C,3,0)</f>
        <v>UBIQUITI</v>
      </c>
      <c r="H510">
        <f>Table_ExternalData_15[[#This Row],[Rabat]]*0.2</f>
        <v>1</v>
      </c>
      <c r="I510" s="2">
        <f>Table_ExternalData_15[[#This Row],[Price]]-(Table_ExternalData_15[[#This Row],[Price]]*Table_ExternalData_15[[#This Row],[BB rabat]])/100</f>
        <v>324.57150000000001</v>
      </c>
      <c r="J510" s="2">
        <f>Table_ExternalData_15[[#This Row],[BB cena]]*Table_ExternalData_15[[#Headers],[1,22]]</f>
        <v>395.97723000000002</v>
      </c>
      <c r="K510" s="2">
        <f>Table_ExternalData_15[[#This Row],[Price]]*Table_ExternalData_15[[#Headers],[1,22]]</f>
        <v>399.97700000000003</v>
      </c>
      <c r="L510" s="7">
        <f>IF(G510="White Shark",E510*0.5,IF(G510="Sbox",E510*0.5,IF(G510="Tenda",E510*0.5,E510*0.2)))/100</f>
        <v>0.01</v>
      </c>
      <c r="M510" s="2">
        <f>Table_ExternalData_15[[#This Row],[Price]]-Table_ExternalData_15[[#This Row],[Price]]*Table_ExternalData_15[[#This Row],[extra popust]]</f>
        <v>324.57150000000001</v>
      </c>
      <c r="N510" s="2">
        <f>IF(M510&lt;I510,M510,I510)</f>
        <v>324.57150000000001</v>
      </c>
      <c r="O510" s="12" t="str">
        <f>IF(N510&lt;I510,$U$1," ")</f>
        <v xml:space="preserve"> </v>
      </c>
      <c r="P510" s="12" t="str">
        <f>IFERROR((O510+30)," ")</f>
        <v xml:space="preserve"> </v>
      </c>
      <c r="Q510" s="2">
        <f ca="1">IF(O510=$U$1,N510,"0")*1.22</f>
        <v>0</v>
      </c>
    </row>
    <row r="511" spans="1:17" x14ac:dyDescent="0.25">
      <c r="A511" t="s">
        <v>14313</v>
      </c>
      <c r="B511" t="s">
        <v>15081</v>
      </c>
      <c r="C511">
        <v>17410</v>
      </c>
      <c r="D511">
        <v>281.2</v>
      </c>
      <c r="E511">
        <f>IFERROR(VLOOKUP(Table_ExternalData_15[[#This Row],[Id]],Rabati!B:C,2,0),0)</f>
        <v>5</v>
      </c>
      <c r="F511">
        <v>1</v>
      </c>
      <c r="G511" t="str">
        <f>VLOOKUP(Table_ExternalData_15[[#This Row],[Id]],'Blagovna izdelek'!A:C,3,0)</f>
        <v>UBIQUITI</v>
      </c>
      <c r="H511">
        <f>Table_ExternalData_15[[#This Row],[Rabat]]*0.2</f>
        <v>1</v>
      </c>
      <c r="I511" s="2">
        <f>Table_ExternalData_15[[#This Row],[Price]]-(Table_ExternalData_15[[#This Row],[Price]]*Table_ExternalData_15[[#This Row],[BB rabat]])/100</f>
        <v>278.38799999999998</v>
      </c>
      <c r="J511" s="2">
        <f>Table_ExternalData_15[[#This Row],[BB cena]]*Table_ExternalData_15[[#Headers],[1,22]]</f>
        <v>339.63335999999998</v>
      </c>
      <c r="K511" s="2">
        <f>Table_ExternalData_15[[#This Row],[Price]]*Table_ExternalData_15[[#Headers],[1,22]]</f>
        <v>343.06399999999996</v>
      </c>
      <c r="L511" s="7">
        <f>IF(G511="White Shark",E511*0.5,IF(G511="Sbox",E511*0.5,IF(G511="Tenda",E511*0.5,E511*0.2)))/100</f>
        <v>0.01</v>
      </c>
      <c r="M511" s="2">
        <f>Table_ExternalData_15[[#This Row],[Price]]-Table_ExternalData_15[[#This Row],[Price]]*Table_ExternalData_15[[#This Row],[extra popust]]</f>
        <v>278.38799999999998</v>
      </c>
      <c r="N511" s="2">
        <f>IF(M511&lt;I511,M511,I511)</f>
        <v>278.38799999999998</v>
      </c>
      <c r="O511" s="12" t="str">
        <f>IF(N511&lt;I511,$U$1," ")</f>
        <v xml:space="preserve"> </v>
      </c>
      <c r="P511" s="12" t="str">
        <f>IFERROR((O511+30)," ")</f>
        <v xml:space="preserve"> </v>
      </c>
      <c r="Q511" s="2">
        <f ca="1">IF(O511=$U$1,N511,"0")*1.22</f>
        <v>0</v>
      </c>
    </row>
    <row r="512" spans="1:17" x14ac:dyDescent="0.25">
      <c r="A512" t="s">
        <v>14314</v>
      </c>
      <c r="B512" t="s">
        <v>15082</v>
      </c>
      <c r="C512">
        <v>17411</v>
      </c>
      <c r="D512">
        <v>399.9</v>
      </c>
      <c r="E512">
        <f>IFERROR(VLOOKUP(Table_ExternalData_15[[#This Row],[Id]],Rabati!B:C,2,0),0)</f>
        <v>5</v>
      </c>
      <c r="F512">
        <v>0</v>
      </c>
      <c r="G512" t="str">
        <f>VLOOKUP(Table_ExternalData_15[[#This Row],[Id]],'Blagovna izdelek'!A:C,3,0)</f>
        <v>UBIQUITI</v>
      </c>
      <c r="H512">
        <f>Table_ExternalData_15[[#This Row],[Rabat]]*0.2</f>
        <v>1</v>
      </c>
      <c r="I512" s="2">
        <f>Table_ExternalData_15[[#This Row],[Price]]-(Table_ExternalData_15[[#This Row],[Price]]*Table_ExternalData_15[[#This Row],[BB rabat]])/100</f>
        <v>395.90099999999995</v>
      </c>
      <c r="J512" s="2">
        <f>Table_ExternalData_15[[#This Row],[BB cena]]*Table_ExternalData_15[[#Headers],[1,22]]</f>
        <v>482.99921999999992</v>
      </c>
      <c r="K512" s="2">
        <f>Table_ExternalData_15[[#This Row],[Price]]*Table_ExternalData_15[[#Headers],[1,22]]</f>
        <v>487.87799999999999</v>
      </c>
      <c r="L512" s="7">
        <f>IF(G512="White Shark",E512*0.5,IF(G512="Sbox",E512*0.5,IF(G512="Tenda",E512*0.5,E512*0.2)))/100</f>
        <v>0.01</v>
      </c>
      <c r="M512" s="2">
        <f>Table_ExternalData_15[[#This Row],[Price]]-Table_ExternalData_15[[#This Row],[Price]]*Table_ExternalData_15[[#This Row],[extra popust]]</f>
        <v>395.90099999999995</v>
      </c>
      <c r="N512" s="2">
        <f>IF(M512&lt;I512,M512,I512)</f>
        <v>395.90099999999995</v>
      </c>
      <c r="O512" s="12" t="str">
        <f>IF(N512&lt;I512,$U$1," ")</f>
        <v xml:space="preserve"> </v>
      </c>
      <c r="P512" s="12" t="str">
        <f>IFERROR((O512+30)," ")</f>
        <v xml:space="preserve"> </v>
      </c>
      <c r="Q512" s="2">
        <f ca="1">IF(O512=$U$1,N512,"0")*1.22</f>
        <v>0</v>
      </c>
    </row>
    <row r="513" spans="1:17" x14ac:dyDescent="0.25">
      <c r="A513" t="s">
        <v>14315</v>
      </c>
      <c r="B513" t="s">
        <v>15083</v>
      </c>
      <c r="C513">
        <v>17412</v>
      </c>
      <c r="D513">
        <v>553.5</v>
      </c>
      <c r="E513">
        <f>IFERROR(VLOOKUP(Table_ExternalData_15[[#This Row],[Id]],Rabati!B:C,2,0),0)</f>
        <v>5</v>
      </c>
      <c r="F513">
        <v>0</v>
      </c>
      <c r="G513" t="str">
        <f>VLOOKUP(Table_ExternalData_15[[#This Row],[Id]],'Blagovna izdelek'!A:C,3,0)</f>
        <v>UBIQUITI</v>
      </c>
      <c r="H513">
        <f>Table_ExternalData_15[[#This Row],[Rabat]]*0.2</f>
        <v>1</v>
      </c>
      <c r="I513" s="2">
        <f>Table_ExternalData_15[[#This Row],[Price]]-(Table_ExternalData_15[[#This Row],[Price]]*Table_ExternalData_15[[#This Row],[BB rabat]])/100</f>
        <v>547.96500000000003</v>
      </c>
      <c r="J513" s="2">
        <f>Table_ExternalData_15[[#This Row],[BB cena]]*Table_ExternalData_15[[#Headers],[1,22]]</f>
        <v>668.51729999999998</v>
      </c>
      <c r="K513" s="2">
        <f>Table_ExternalData_15[[#This Row],[Price]]*Table_ExternalData_15[[#Headers],[1,22]]</f>
        <v>675.27</v>
      </c>
      <c r="L513" s="7">
        <f>IF(G513="White Shark",E513*0.5,IF(G513="Sbox",E513*0.5,IF(G513="Tenda",E513*0.5,E513*0.2)))/100</f>
        <v>0.01</v>
      </c>
      <c r="M513" s="2">
        <f>Table_ExternalData_15[[#This Row],[Price]]-Table_ExternalData_15[[#This Row],[Price]]*Table_ExternalData_15[[#This Row],[extra popust]]</f>
        <v>547.96500000000003</v>
      </c>
      <c r="N513" s="2">
        <f>IF(M513&lt;I513,M513,I513)</f>
        <v>547.96500000000003</v>
      </c>
      <c r="O513" s="12" t="str">
        <f>IF(N513&lt;I513,$U$1," ")</f>
        <v xml:space="preserve"> </v>
      </c>
      <c r="P513" s="12" t="str">
        <f>IFERROR((O513+30)," ")</f>
        <v xml:space="preserve"> </v>
      </c>
      <c r="Q513" s="2">
        <f ca="1">IF(O513=$U$1,N513,"0")*1.22</f>
        <v>0</v>
      </c>
    </row>
    <row r="514" spans="1:17" x14ac:dyDescent="0.25">
      <c r="A514" t="s">
        <v>14316</v>
      </c>
      <c r="B514" t="s">
        <v>14319</v>
      </c>
      <c r="C514">
        <v>17413</v>
      </c>
      <c r="D514">
        <v>26.6</v>
      </c>
      <c r="E514">
        <f>IFERROR(VLOOKUP(Table_ExternalData_15[[#This Row],[Id]],Rabati!B:C,2,0),0)</f>
        <v>10</v>
      </c>
      <c r="F514">
        <v>2</v>
      </c>
      <c r="G514" t="str">
        <f>VLOOKUP(Table_ExternalData_15[[#This Row],[Id]],'Blagovna izdelek'!A:C,3,0)</f>
        <v>UBIQUITI</v>
      </c>
      <c r="H514">
        <f>Table_ExternalData_15[[#This Row],[Rabat]]*0.2</f>
        <v>2</v>
      </c>
      <c r="I514" s="2">
        <f>Table_ExternalData_15[[#This Row],[Price]]-(Table_ExternalData_15[[#This Row],[Price]]*Table_ExternalData_15[[#This Row],[BB rabat]])/100</f>
        <v>26.068000000000001</v>
      </c>
      <c r="J514" s="2">
        <f>Table_ExternalData_15[[#This Row],[BB cena]]*Table_ExternalData_15[[#Headers],[1,22]]</f>
        <v>31.802960000000002</v>
      </c>
      <c r="K514" s="2">
        <f>Table_ExternalData_15[[#This Row],[Price]]*Table_ExternalData_15[[#Headers],[1,22]]</f>
        <v>32.451999999999998</v>
      </c>
      <c r="L514" s="7">
        <f>IF(G514="White Shark",E514*0.5,IF(G514="Sbox",E514*0.5,IF(G514="Tenda",E514*0.5,E514*0.2)))/100</f>
        <v>0.02</v>
      </c>
      <c r="M514" s="2">
        <f>Table_ExternalData_15[[#This Row],[Price]]-Table_ExternalData_15[[#This Row],[Price]]*Table_ExternalData_15[[#This Row],[extra popust]]</f>
        <v>26.068000000000001</v>
      </c>
      <c r="N514" s="2">
        <f>IF(M514&lt;I514,M514,I514)</f>
        <v>26.068000000000001</v>
      </c>
      <c r="O514" s="12" t="str">
        <f>IF(N514&lt;I514,$U$1," ")</f>
        <v xml:space="preserve"> </v>
      </c>
      <c r="P514" s="12" t="str">
        <f>IFERROR((O514+30)," ")</f>
        <v xml:space="preserve"> </v>
      </c>
      <c r="Q514" s="2">
        <f ca="1">IF(O514=$U$1,N514,"0")*1.22</f>
        <v>0</v>
      </c>
    </row>
    <row r="515" spans="1:17" x14ac:dyDescent="0.25">
      <c r="A515" t="s">
        <v>14318</v>
      </c>
      <c r="B515" t="s">
        <v>14317</v>
      </c>
      <c r="C515">
        <v>17414</v>
      </c>
      <c r="D515">
        <v>39.950000000000003</v>
      </c>
      <c r="E515">
        <f>IFERROR(VLOOKUP(Table_ExternalData_15[[#This Row],[Id]],Rabati!B:C,2,0),0)</f>
        <v>10</v>
      </c>
      <c r="F515">
        <v>2</v>
      </c>
      <c r="G515" t="str">
        <f>VLOOKUP(Table_ExternalData_15[[#This Row],[Id]],'Blagovna izdelek'!A:C,3,0)</f>
        <v>UBIQUITI</v>
      </c>
      <c r="H515">
        <f>Table_ExternalData_15[[#This Row],[Rabat]]*0.2</f>
        <v>2</v>
      </c>
      <c r="I515" s="2">
        <f>Table_ExternalData_15[[#This Row],[Price]]-(Table_ExternalData_15[[#This Row],[Price]]*Table_ExternalData_15[[#This Row],[BB rabat]])/100</f>
        <v>39.151000000000003</v>
      </c>
      <c r="J515" s="2">
        <f>Table_ExternalData_15[[#This Row],[BB cena]]*Table_ExternalData_15[[#Headers],[1,22]]</f>
        <v>47.764220000000002</v>
      </c>
      <c r="K515" s="2">
        <f>Table_ExternalData_15[[#This Row],[Price]]*Table_ExternalData_15[[#Headers],[1,22]]</f>
        <v>48.739000000000004</v>
      </c>
      <c r="L515" s="7">
        <f>IF(G515="White Shark",E515*0.5,IF(G515="Sbox",E515*0.5,IF(G515="Tenda",E515*0.5,E515*0.2)))/100</f>
        <v>0.02</v>
      </c>
      <c r="M515" s="2">
        <f>Table_ExternalData_15[[#This Row],[Price]]-Table_ExternalData_15[[#This Row],[Price]]*Table_ExternalData_15[[#This Row],[extra popust]]</f>
        <v>39.151000000000003</v>
      </c>
      <c r="N515" s="2">
        <f>IF(M515&lt;I515,M515,I515)</f>
        <v>39.151000000000003</v>
      </c>
      <c r="O515" s="12" t="str">
        <f>IF(N515&lt;I515,$U$1," ")</f>
        <v xml:space="preserve"> </v>
      </c>
      <c r="P515" s="12" t="str">
        <f>IFERROR((O515+30)," ")</f>
        <v xml:space="preserve"> </v>
      </c>
      <c r="Q515" s="2">
        <f ca="1">IF(O515=$U$1,N515,"0")*1.22</f>
        <v>0</v>
      </c>
    </row>
    <row r="516" spans="1:17" x14ac:dyDescent="0.25">
      <c r="A516" t="s">
        <v>14573</v>
      </c>
      <c r="B516" t="s">
        <v>15216</v>
      </c>
      <c r="C516">
        <v>17531</v>
      </c>
      <c r="D516">
        <v>224.95</v>
      </c>
      <c r="E516">
        <f>IFERROR(VLOOKUP(Table_ExternalData_15[[#This Row],[Id]],Rabati!B:C,2,0),0)</f>
        <v>5</v>
      </c>
      <c r="F516">
        <v>0</v>
      </c>
      <c r="G516" t="str">
        <f>VLOOKUP(Table_ExternalData_15[[#This Row],[Id]],'Blagovna izdelek'!A:C,3,0)</f>
        <v>UBIQUITI</v>
      </c>
      <c r="H516">
        <f>Table_ExternalData_15[[#This Row],[Rabat]]*0.2</f>
        <v>1</v>
      </c>
      <c r="I516" s="2">
        <f>Table_ExternalData_15[[#This Row],[Price]]-(Table_ExternalData_15[[#This Row],[Price]]*Table_ExternalData_15[[#This Row],[BB rabat]])/100</f>
        <v>222.70049999999998</v>
      </c>
      <c r="J516" s="2">
        <f>Table_ExternalData_15[[#This Row],[BB cena]]*Table_ExternalData_15[[#Headers],[1,22]]</f>
        <v>271.69460999999995</v>
      </c>
      <c r="K516" s="2">
        <f>Table_ExternalData_15[[#This Row],[Price]]*Table_ExternalData_15[[#Headers],[1,22]]</f>
        <v>274.43899999999996</v>
      </c>
      <c r="L516" s="7">
        <f>IF(G516="White Shark",E516*0.5,IF(G516="Sbox",E516*0.5,IF(G516="Tenda",E516*0.5,E516*0.2)))/100</f>
        <v>0.01</v>
      </c>
      <c r="M516" s="2">
        <f>Table_ExternalData_15[[#This Row],[Price]]-Table_ExternalData_15[[#This Row],[Price]]*Table_ExternalData_15[[#This Row],[extra popust]]</f>
        <v>222.70049999999998</v>
      </c>
      <c r="N516" s="2">
        <f>IF(M516&lt;I516,M516,I516)</f>
        <v>222.70049999999998</v>
      </c>
      <c r="O516" s="12" t="str">
        <f>IF(N516&lt;I516,$U$1," ")</f>
        <v xml:space="preserve"> </v>
      </c>
      <c r="P516" s="12" t="str">
        <f>IFERROR((O516+30)," ")</f>
        <v xml:space="preserve"> </v>
      </c>
      <c r="Q516" s="2">
        <f ca="1">IF(O516=$U$1,N516,"0")*1.22</f>
        <v>0</v>
      </c>
    </row>
    <row r="517" spans="1:17" x14ac:dyDescent="0.25">
      <c r="A517" t="s">
        <v>14792</v>
      </c>
      <c r="B517" t="s">
        <v>15217</v>
      </c>
      <c r="C517">
        <v>17604</v>
      </c>
      <c r="D517">
        <v>215</v>
      </c>
      <c r="E517">
        <f>IFERROR(VLOOKUP(Table_ExternalData_15[[#This Row],[Id]],Rabati!B:C,2,0),0)</f>
        <v>5</v>
      </c>
      <c r="F517">
        <v>7</v>
      </c>
      <c r="G517" t="str">
        <f>VLOOKUP(Table_ExternalData_15[[#This Row],[Id]],'Blagovna izdelek'!A:C,3,0)</f>
        <v>UBIQUITI</v>
      </c>
      <c r="H517">
        <f>Table_ExternalData_15[[#This Row],[Rabat]]*0.2</f>
        <v>1</v>
      </c>
      <c r="I517" s="2">
        <f>Table_ExternalData_15[[#This Row],[Price]]-(Table_ExternalData_15[[#This Row],[Price]]*Table_ExternalData_15[[#This Row],[BB rabat]])/100</f>
        <v>212.85</v>
      </c>
      <c r="J517" s="2">
        <f>Table_ExternalData_15[[#This Row],[BB cena]]*Table_ExternalData_15[[#Headers],[1,22]]</f>
        <v>259.67699999999996</v>
      </c>
      <c r="K517" s="2">
        <f>Table_ExternalData_15[[#This Row],[Price]]*Table_ExternalData_15[[#Headers],[1,22]]</f>
        <v>262.3</v>
      </c>
      <c r="L517" s="7">
        <f>IF(G517="White Shark",E517*0.5,IF(G517="Sbox",E517*0.5,IF(G517="Tenda",E517*0.5,E517*0.2)))/100</f>
        <v>0.01</v>
      </c>
      <c r="M517" s="2">
        <f>Table_ExternalData_15[[#This Row],[Price]]-Table_ExternalData_15[[#This Row],[Price]]*Table_ExternalData_15[[#This Row],[extra popust]]</f>
        <v>212.85</v>
      </c>
      <c r="N517" s="2">
        <f>IF(M517&lt;I517,M517,I517)</f>
        <v>212.85</v>
      </c>
      <c r="O517" s="12" t="str">
        <f>IF(N517&lt;I517,$U$1," ")</f>
        <v xml:space="preserve"> </v>
      </c>
      <c r="P517" s="12" t="str">
        <f>IFERROR((O517+30)," ")</f>
        <v xml:space="preserve"> </v>
      </c>
      <c r="Q517" s="2">
        <f ca="1">IF(O517=$U$1,N517,"0")*1.22</f>
        <v>0</v>
      </c>
    </row>
    <row r="518" spans="1:17" x14ac:dyDescent="0.25">
      <c r="A518" t="s">
        <v>14830</v>
      </c>
      <c r="B518" t="s">
        <v>15179</v>
      </c>
      <c r="C518">
        <v>17620</v>
      </c>
      <c r="D518">
        <v>326.76</v>
      </c>
      <c r="E518">
        <f>IFERROR(VLOOKUP(Table_ExternalData_15[[#This Row],[Id]],Rabati!B:C,2,0),0)</f>
        <v>5</v>
      </c>
      <c r="F518">
        <v>2</v>
      </c>
      <c r="G518" t="str">
        <f>VLOOKUP(Table_ExternalData_15[[#This Row],[Id]],'Blagovna izdelek'!A:C,3,0)</f>
        <v>UBIQUITI</v>
      </c>
      <c r="H518">
        <f>Table_ExternalData_15[[#This Row],[Rabat]]*0.2</f>
        <v>1</v>
      </c>
      <c r="I518" s="2">
        <f>Table_ExternalData_15[[#This Row],[Price]]-(Table_ExternalData_15[[#This Row],[Price]]*Table_ExternalData_15[[#This Row],[BB rabat]])/100</f>
        <v>323.49239999999998</v>
      </c>
      <c r="J518" s="2">
        <f>Table_ExternalData_15[[#This Row],[BB cena]]*Table_ExternalData_15[[#Headers],[1,22]]</f>
        <v>394.66072799999995</v>
      </c>
      <c r="K518" s="2">
        <f>Table_ExternalData_15[[#This Row],[Price]]*Table_ExternalData_15[[#Headers],[1,22]]</f>
        <v>398.6472</v>
      </c>
      <c r="L518" s="7">
        <f>IF(G518="White Shark",E518*0.5,IF(G518="Sbox",E518*0.5,IF(G518="Tenda",E518*0.5,E518*0.2)))/100</f>
        <v>0.01</v>
      </c>
      <c r="M518" s="2">
        <f>Table_ExternalData_15[[#This Row],[Price]]-Table_ExternalData_15[[#This Row],[Price]]*Table_ExternalData_15[[#This Row],[extra popust]]</f>
        <v>323.49239999999998</v>
      </c>
      <c r="N518" s="2">
        <f>IF(M518&lt;I518,M518,I518)</f>
        <v>323.49239999999998</v>
      </c>
      <c r="O518" s="12" t="str">
        <f>IF(N518&lt;I518,$U$1," ")</f>
        <v xml:space="preserve"> </v>
      </c>
      <c r="P518" s="12" t="str">
        <f>IFERROR((O518+30)," ")</f>
        <v xml:space="preserve"> </v>
      </c>
      <c r="Q518" s="2">
        <f ca="1">IF(O518=$U$1,N518,"0")*1.22</f>
        <v>0</v>
      </c>
    </row>
    <row r="519" spans="1:17" x14ac:dyDescent="0.25">
      <c r="A519" t="s">
        <v>14831</v>
      </c>
      <c r="B519" t="s">
        <v>15180</v>
      </c>
      <c r="C519">
        <v>17621</v>
      </c>
      <c r="D519">
        <v>233.4</v>
      </c>
      <c r="E519">
        <f>IFERROR(VLOOKUP(Table_ExternalData_15[[#This Row],[Id]],Rabati!B:C,2,0),0)</f>
        <v>5</v>
      </c>
      <c r="F519">
        <v>2</v>
      </c>
      <c r="G519" t="str">
        <f>VLOOKUP(Table_ExternalData_15[[#This Row],[Id]],'Blagovna izdelek'!A:C,3,0)</f>
        <v>UBIQUITI</v>
      </c>
      <c r="H519">
        <f>Table_ExternalData_15[[#This Row],[Rabat]]*0.2</f>
        <v>1</v>
      </c>
      <c r="I519" s="2">
        <f>Table_ExternalData_15[[#This Row],[Price]]-(Table_ExternalData_15[[#This Row],[Price]]*Table_ExternalData_15[[#This Row],[BB rabat]])/100</f>
        <v>231.066</v>
      </c>
      <c r="J519" s="2">
        <f>Table_ExternalData_15[[#This Row],[BB cena]]*Table_ExternalData_15[[#Headers],[1,22]]</f>
        <v>281.90051999999997</v>
      </c>
      <c r="K519" s="2">
        <f>Table_ExternalData_15[[#This Row],[Price]]*Table_ExternalData_15[[#Headers],[1,22]]</f>
        <v>284.74799999999999</v>
      </c>
      <c r="L519" s="7">
        <f>IF(G519="White Shark",E519*0.5,IF(G519="Sbox",E519*0.5,IF(G519="Tenda",E519*0.5,E519*0.2)))/100</f>
        <v>0.01</v>
      </c>
      <c r="M519" s="2">
        <f>Table_ExternalData_15[[#This Row],[Price]]-Table_ExternalData_15[[#This Row],[Price]]*Table_ExternalData_15[[#This Row],[extra popust]]</f>
        <v>231.066</v>
      </c>
      <c r="N519" s="2">
        <f>IF(M519&lt;I519,M519,I519)</f>
        <v>231.066</v>
      </c>
      <c r="O519" s="12" t="str">
        <f>IF(N519&lt;I519,$U$1," ")</f>
        <v xml:space="preserve"> </v>
      </c>
      <c r="P519" s="12" t="str">
        <f>IFERROR((O519+30)," ")</f>
        <v xml:space="preserve"> </v>
      </c>
      <c r="Q519" s="2">
        <f ca="1">IF(O519=$U$1,N519,"0")*1.22</f>
        <v>0</v>
      </c>
    </row>
    <row r="520" spans="1:17" x14ac:dyDescent="0.25">
      <c r="A520" t="s">
        <v>14833</v>
      </c>
      <c r="B520" t="s">
        <v>14832</v>
      </c>
      <c r="C520">
        <v>17622</v>
      </c>
      <c r="D520">
        <v>321.7</v>
      </c>
      <c r="E520">
        <f>IFERROR(VLOOKUP(Table_ExternalData_15[[#This Row],[Id]],Rabati!B:C,2,0),0)</f>
        <v>5</v>
      </c>
      <c r="F520">
        <v>1</v>
      </c>
      <c r="G520" t="str">
        <f>VLOOKUP(Table_ExternalData_15[[#This Row],[Id]],'Blagovna izdelek'!A:C,3,0)</f>
        <v>UBIQUITI</v>
      </c>
      <c r="H520">
        <f>Table_ExternalData_15[[#This Row],[Rabat]]*0.2</f>
        <v>1</v>
      </c>
      <c r="I520" s="2">
        <f>Table_ExternalData_15[[#This Row],[Price]]-(Table_ExternalData_15[[#This Row],[Price]]*Table_ExternalData_15[[#This Row],[BB rabat]])/100</f>
        <v>318.483</v>
      </c>
      <c r="J520" s="2">
        <f>Table_ExternalData_15[[#This Row],[BB cena]]*Table_ExternalData_15[[#Headers],[1,22]]</f>
        <v>388.54926</v>
      </c>
      <c r="K520" s="2">
        <f>Table_ExternalData_15[[#This Row],[Price]]*Table_ExternalData_15[[#Headers],[1,22]]</f>
        <v>392.47399999999999</v>
      </c>
      <c r="L520" s="7">
        <f>IF(G520="White Shark",E520*0.5,IF(G520="Sbox",E520*0.5,IF(G520="Tenda",E520*0.5,E520*0.2)))/100</f>
        <v>0.01</v>
      </c>
      <c r="M520" s="2">
        <f>Table_ExternalData_15[[#This Row],[Price]]-Table_ExternalData_15[[#This Row],[Price]]*Table_ExternalData_15[[#This Row],[extra popust]]</f>
        <v>318.483</v>
      </c>
      <c r="N520" s="2">
        <f>IF(M520&lt;I520,M520,I520)</f>
        <v>318.483</v>
      </c>
      <c r="O520" s="12" t="str">
        <f>IF(N520&lt;I520,$U$1," ")</f>
        <v xml:space="preserve"> </v>
      </c>
      <c r="P520" s="12" t="str">
        <f>IFERROR((O520+30)," ")</f>
        <v xml:space="preserve"> </v>
      </c>
      <c r="Q520" s="2">
        <f ca="1">IF(O520=$U$1,N520,"0")*1.22</f>
        <v>0</v>
      </c>
    </row>
    <row r="521" spans="1:17" x14ac:dyDescent="0.25">
      <c r="A521" t="s">
        <v>14835</v>
      </c>
      <c r="B521" t="s">
        <v>14834</v>
      </c>
      <c r="C521">
        <v>17623</v>
      </c>
      <c r="D521">
        <v>442.1</v>
      </c>
      <c r="E521">
        <f>IFERROR(VLOOKUP(Table_ExternalData_15[[#This Row],[Id]],Rabati!B:C,2,0),0)</f>
        <v>5</v>
      </c>
      <c r="F521">
        <v>0</v>
      </c>
      <c r="G521" t="str">
        <f>VLOOKUP(Table_ExternalData_15[[#This Row],[Id]],'Blagovna izdelek'!A:C,3,0)</f>
        <v>UBIQUITI</v>
      </c>
      <c r="H521">
        <f>Table_ExternalData_15[[#This Row],[Rabat]]*0.2</f>
        <v>1</v>
      </c>
      <c r="I521" s="2">
        <f>Table_ExternalData_15[[#This Row],[Price]]-(Table_ExternalData_15[[#This Row],[Price]]*Table_ExternalData_15[[#This Row],[BB rabat]])/100</f>
        <v>437.67900000000003</v>
      </c>
      <c r="J521" s="2">
        <f>Table_ExternalData_15[[#This Row],[BB cena]]*Table_ExternalData_15[[#Headers],[1,22]]</f>
        <v>533.96838000000002</v>
      </c>
      <c r="K521" s="2">
        <f>Table_ExternalData_15[[#This Row],[Price]]*Table_ExternalData_15[[#Headers],[1,22]]</f>
        <v>539.36199999999997</v>
      </c>
      <c r="L521" s="7">
        <f>IF(G521="White Shark",E521*0.5,IF(G521="Sbox",E521*0.5,IF(G521="Tenda",E521*0.5,E521*0.2)))/100</f>
        <v>0.01</v>
      </c>
      <c r="M521" s="2">
        <f>Table_ExternalData_15[[#This Row],[Price]]-Table_ExternalData_15[[#This Row],[Price]]*Table_ExternalData_15[[#This Row],[extra popust]]</f>
        <v>437.67900000000003</v>
      </c>
      <c r="N521" s="2">
        <f>IF(M521&lt;I521,M521,I521)</f>
        <v>437.67900000000003</v>
      </c>
      <c r="O521" s="12" t="str">
        <f>IF(N521&lt;I521,$U$1," ")</f>
        <v xml:space="preserve"> </v>
      </c>
      <c r="P521" s="12" t="str">
        <f>IFERROR((O521+30)," ")</f>
        <v xml:space="preserve"> </v>
      </c>
      <c r="Q521" s="2">
        <f ca="1">IF(O521=$U$1,N521,"0")*1.22</f>
        <v>0</v>
      </c>
    </row>
    <row r="522" spans="1:17" x14ac:dyDescent="0.25">
      <c r="A522" t="s">
        <v>14837</v>
      </c>
      <c r="B522" t="s">
        <v>14836</v>
      </c>
      <c r="C522">
        <v>17624</v>
      </c>
      <c r="D522">
        <v>331.44</v>
      </c>
      <c r="E522">
        <f>IFERROR(VLOOKUP(Table_ExternalData_15[[#This Row],[Id]],Rabati!B:C,2,0),0)</f>
        <v>5</v>
      </c>
      <c r="F522">
        <v>2</v>
      </c>
      <c r="G522" t="str">
        <f>VLOOKUP(Table_ExternalData_15[[#This Row],[Id]],'Blagovna izdelek'!A:C,3,0)</f>
        <v>UBIQUITI</v>
      </c>
      <c r="H522">
        <f>Table_ExternalData_15[[#This Row],[Rabat]]*0.2</f>
        <v>1</v>
      </c>
      <c r="I522" s="2">
        <f>Table_ExternalData_15[[#This Row],[Price]]-(Table_ExternalData_15[[#This Row],[Price]]*Table_ExternalData_15[[#This Row],[BB rabat]])/100</f>
        <v>328.12560000000002</v>
      </c>
      <c r="J522" s="2">
        <f>Table_ExternalData_15[[#This Row],[BB cena]]*Table_ExternalData_15[[#Headers],[1,22]]</f>
        <v>400.31323200000003</v>
      </c>
      <c r="K522" s="2">
        <f>Table_ExternalData_15[[#This Row],[Price]]*Table_ExternalData_15[[#Headers],[1,22]]</f>
        <v>404.35679999999996</v>
      </c>
      <c r="L522" s="7">
        <f>IF(G522="White Shark",E522*0.5,IF(G522="Sbox",E522*0.5,IF(G522="Tenda",E522*0.5,E522*0.2)))/100</f>
        <v>0.01</v>
      </c>
      <c r="M522" s="2">
        <f>Table_ExternalData_15[[#This Row],[Price]]-Table_ExternalData_15[[#This Row],[Price]]*Table_ExternalData_15[[#This Row],[extra popust]]</f>
        <v>328.12560000000002</v>
      </c>
      <c r="N522" s="2">
        <f>IF(M522&lt;I522,M522,I522)</f>
        <v>328.12560000000002</v>
      </c>
      <c r="O522" s="12" t="str">
        <f>IF(N522&lt;I522,$U$1," ")</f>
        <v xml:space="preserve"> </v>
      </c>
      <c r="P522" s="12" t="str">
        <f>IFERROR((O522+30)," ")</f>
        <v xml:space="preserve"> </v>
      </c>
      <c r="Q522" s="2">
        <f ca="1">IF(O522=$U$1,N522,"0")*1.22</f>
        <v>0</v>
      </c>
    </row>
    <row r="523" spans="1:17" x14ac:dyDescent="0.25">
      <c r="A523" t="s">
        <v>14955</v>
      </c>
      <c r="B523" t="s">
        <v>15100</v>
      </c>
      <c r="C523">
        <v>17629</v>
      </c>
      <c r="D523">
        <v>548.6</v>
      </c>
      <c r="E523">
        <f>IFERROR(VLOOKUP(Table_ExternalData_15[[#This Row],[Id]],Rabati!B:C,2,0),0)</f>
        <v>5</v>
      </c>
      <c r="F523">
        <v>2</v>
      </c>
      <c r="G523" t="str">
        <f>VLOOKUP(Table_ExternalData_15[[#This Row],[Id]],'Blagovna izdelek'!A:C,3,0)</f>
        <v>UBIQUITI</v>
      </c>
      <c r="H523">
        <f>Table_ExternalData_15[[#This Row],[Rabat]]*0.2</f>
        <v>1</v>
      </c>
      <c r="I523" s="2">
        <f>Table_ExternalData_15[[#This Row],[Price]]-(Table_ExternalData_15[[#This Row],[Price]]*Table_ExternalData_15[[#This Row],[BB rabat]])/100</f>
        <v>543.11400000000003</v>
      </c>
      <c r="J523" s="2">
        <f>Table_ExternalData_15[[#This Row],[BB cena]]*Table_ExternalData_15[[#Headers],[1,22]]</f>
        <v>662.59908000000007</v>
      </c>
      <c r="K523" s="2">
        <f>Table_ExternalData_15[[#This Row],[Price]]*Table_ExternalData_15[[#Headers],[1,22]]</f>
        <v>669.29200000000003</v>
      </c>
      <c r="L523" s="7">
        <f>IF(G523="White Shark",E523*0.5,IF(G523="Sbox",E523*0.5,IF(G523="Tenda",E523*0.5,E523*0.2)))/100</f>
        <v>0.01</v>
      </c>
      <c r="M523" s="2">
        <f>Table_ExternalData_15[[#This Row],[Price]]-Table_ExternalData_15[[#This Row],[Price]]*Table_ExternalData_15[[#This Row],[extra popust]]</f>
        <v>543.11400000000003</v>
      </c>
      <c r="N523" s="2">
        <f>IF(M523&lt;I523,M523,I523)</f>
        <v>543.11400000000003</v>
      </c>
      <c r="O523" s="12" t="str">
        <f>IF(N523&lt;I523,$U$1," ")</f>
        <v xml:space="preserve"> </v>
      </c>
      <c r="P523" s="12" t="str">
        <f>IFERROR((O523+30)," ")</f>
        <v xml:space="preserve"> </v>
      </c>
      <c r="Q523" s="2">
        <f ca="1">IF(O523=$U$1,N523,"0")*1.22</f>
        <v>0</v>
      </c>
    </row>
    <row r="524" spans="1:17" x14ac:dyDescent="0.25">
      <c r="A524" t="s">
        <v>14956</v>
      </c>
      <c r="B524" t="s">
        <v>15084</v>
      </c>
      <c r="C524">
        <v>17630</v>
      </c>
      <c r="D524">
        <v>62.2</v>
      </c>
      <c r="E524">
        <f>IFERROR(VLOOKUP(Table_ExternalData_15[[#This Row],[Id]],Rabati!B:C,2,0),0)</f>
        <v>10</v>
      </c>
      <c r="F524">
        <v>7</v>
      </c>
      <c r="G524" t="str">
        <f>VLOOKUP(Table_ExternalData_15[[#This Row],[Id]],'Blagovna izdelek'!A:C,3,0)</f>
        <v>UBIQUITI</v>
      </c>
      <c r="H524">
        <f>Table_ExternalData_15[[#This Row],[Rabat]]*0.2</f>
        <v>2</v>
      </c>
      <c r="I524" s="2">
        <f>Table_ExternalData_15[[#This Row],[Price]]-(Table_ExternalData_15[[#This Row],[Price]]*Table_ExternalData_15[[#This Row],[BB rabat]])/100</f>
        <v>60.956000000000003</v>
      </c>
      <c r="J524" s="2">
        <f>Table_ExternalData_15[[#This Row],[BB cena]]*Table_ExternalData_15[[#Headers],[1,22]]</f>
        <v>74.366320000000002</v>
      </c>
      <c r="K524" s="2">
        <f>Table_ExternalData_15[[#This Row],[Price]]*Table_ExternalData_15[[#Headers],[1,22]]</f>
        <v>75.884</v>
      </c>
      <c r="L524" s="7">
        <f>IF(G524="White Shark",E524*0.5,IF(G524="Sbox",E524*0.5,IF(G524="Tenda",E524*0.5,E524*0.2)))/100</f>
        <v>0.02</v>
      </c>
      <c r="M524" s="2">
        <f>Table_ExternalData_15[[#This Row],[Price]]-Table_ExternalData_15[[#This Row],[Price]]*Table_ExternalData_15[[#This Row],[extra popust]]</f>
        <v>60.956000000000003</v>
      </c>
      <c r="N524" s="2">
        <f>IF(M524&lt;I524,M524,I524)</f>
        <v>60.956000000000003</v>
      </c>
      <c r="O524" s="12" t="str">
        <f>IF(N524&lt;I524,$U$1," ")</f>
        <v xml:space="preserve"> </v>
      </c>
      <c r="P524" s="12" t="str">
        <f>IFERROR((O524+30)," ")</f>
        <v xml:space="preserve"> </v>
      </c>
      <c r="Q524" s="2">
        <f ca="1">IF(O524=$U$1,N524,"0")*1.22</f>
        <v>0</v>
      </c>
    </row>
    <row r="525" spans="1:17" x14ac:dyDescent="0.25">
      <c r="A525" t="s">
        <v>14957</v>
      </c>
      <c r="B525" t="s">
        <v>15246</v>
      </c>
      <c r="C525">
        <v>17631</v>
      </c>
      <c r="D525">
        <v>182.95</v>
      </c>
      <c r="E525">
        <f>IFERROR(VLOOKUP(Table_ExternalData_15[[#This Row],[Id]],Rabati!B:C,2,0),0)</f>
        <v>5</v>
      </c>
      <c r="F525">
        <v>3</v>
      </c>
      <c r="G525" t="str">
        <f>VLOOKUP(Table_ExternalData_15[[#This Row],[Id]],'Blagovna izdelek'!A:C,3,0)</f>
        <v>UBIQUITI</v>
      </c>
      <c r="H525">
        <f>Table_ExternalData_15[[#This Row],[Rabat]]*0.2</f>
        <v>1</v>
      </c>
      <c r="I525" s="2">
        <f>Table_ExternalData_15[[#This Row],[Price]]-(Table_ExternalData_15[[#This Row],[Price]]*Table_ExternalData_15[[#This Row],[BB rabat]])/100</f>
        <v>181.12049999999999</v>
      </c>
      <c r="J525" s="2">
        <f>Table_ExternalData_15[[#This Row],[BB cena]]*Table_ExternalData_15[[#Headers],[1,22]]</f>
        <v>220.96700999999999</v>
      </c>
      <c r="K525" s="2">
        <f>Table_ExternalData_15[[#This Row],[Price]]*Table_ExternalData_15[[#Headers],[1,22]]</f>
        <v>223.19899999999998</v>
      </c>
      <c r="L525" s="7">
        <f>IF(G525="White Shark",E525*0.5,IF(G525="Sbox",E525*0.5,IF(G525="Tenda",E525*0.5,E525*0.2)))/100</f>
        <v>0.01</v>
      </c>
      <c r="M525" s="2">
        <f>Table_ExternalData_15[[#This Row],[Price]]-Table_ExternalData_15[[#This Row],[Price]]*Table_ExternalData_15[[#This Row],[extra popust]]</f>
        <v>181.12049999999999</v>
      </c>
      <c r="N525" s="2">
        <f>IF(M525&lt;I525,M525,I525)</f>
        <v>181.12049999999999</v>
      </c>
      <c r="O525" s="12" t="str">
        <f>IF(N525&lt;I525,$U$1," ")</f>
        <v xml:space="preserve"> </v>
      </c>
      <c r="P525" s="12" t="str">
        <f>IFERROR((O525+30)," ")</f>
        <v xml:space="preserve"> </v>
      </c>
      <c r="Q525" s="2">
        <f ca="1">IF(O525=$U$1,N525,"0")*1.22</f>
        <v>0</v>
      </c>
    </row>
    <row r="526" spans="1:17" x14ac:dyDescent="0.25">
      <c r="A526" t="s">
        <v>14958</v>
      </c>
      <c r="B526" t="s">
        <v>15102</v>
      </c>
      <c r="C526">
        <v>17632</v>
      </c>
      <c r="D526">
        <v>345.94</v>
      </c>
      <c r="E526">
        <f>IFERROR(VLOOKUP(Table_ExternalData_15[[#This Row],[Id]],Rabati!B:C,2,0),0)</f>
        <v>5</v>
      </c>
      <c r="F526">
        <v>1</v>
      </c>
      <c r="G526" t="str">
        <f>VLOOKUP(Table_ExternalData_15[[#This Row],[Id]],'Blagovna izdelek'!A:C,3,0)</f>
        <v>UBIQUITI</v>
      </c>
      <c r="H526">
        <f>Table_ExternalData_15[[#This Row],[Rabat]]*0.2</f>
        <v>1</v>
      </c>
      <c r="I526" s="2">
        <f>Table_ExternalData_15[[#This Row],[Price]]-(Table_ExternalData_15[[#This Row],[Price]]*Table_ExternalData_15[[#This Row],[BB rabat]])/100</f>
        <v>342.48059999999998</v>
      </c>
      <c r="J526" s="2">
        <f>Table_ExternalData_15[[#This Row],[BB cena]]*Table_ExternalData_15[[#Headers],[1,22]]</f>
        <v>417.82633199999998</v>
      </c>
      <c r="K526" s="2">
        <f>Table_ExternalData_15[[#This Row],[Price]]*Table_ExternalData_15[[#Headers],[1,22]]</f>
        <v>422.04679999999996</v>
      </c>
      <c r="L526" s="7">
        <f>IF(G526="White Shark",E526*0.5,IF(G526="Sbox",E526*0.5,IF(G526="Tenda",E526*0.5,E526*0.2)))/100</f>
        <v>0.01</v>
      </c>
      <c r="M526" s="2">
        <f>Table_ExternalData_15[[#This Row],[Price]]-Table_ExternalData_15[[#This Row],[Price]]*Table_ExternalData_15[[#This Row],[extra popust]]</f>
        <v>342.48059999999998</v>
      </c>
      <c r="N526" s="2">
        <f>IF(M526&lt;I526,M526,I526)</f>
        <v>342.48059999999998</v>
      </c>
      <c r="O526" s="12" t="str">
        <f>IF(N526&lt;I526,$U$1," ")</f>
        <v xml:space="preserve"> </v>
      </c>
      <c r="P526" s="12" t="str">
        <f>IFERROR((O526+30)," ")</f>
        <v xml:space="preserve"> </v>
      </c>
      <c r="Q526" s="2">
        <f ca="1">IF(O526=$U$1,N526,"0")*1.22</f>
        <v>0</v>
      </c>
    </row>
    <row r="527" spans="1:17" x14ac:dyDescent="0.25">
      <c r="A527" t="s">
        <v>14959</v>
      </c>
      <c r="B527" t="s">
        <v>14993</v>
      </c>
      <c r="C527">
        <v>17633</v>
      </c>
      <c r="D527">
        <v>17.95</v>
      </c>
      <c r="E527">
        <f>IFERROR(VLOOKUP(Table_ExternalData_15[[#This Row],[Id]],Rabati!B:C,2,0),0)</f>
        <v>10</v>
      </c>
      <c r="F527">
        <v>8</v>
      </c>
      <c r="G527" t="str">
        <f>VLOOKUP(Table_ExternalData_15[[#This Row],[Id]],'Blagovna izdelek'!A:C,3,0)</f>
        <v>UBIQUITI</v>
      </c>
      <c r="H527">
        <f>Table_ExternalData_15[[#This Row],[Rabat]]*0.2</f>
        <v>2</v>
      </c>
      <c r="I527" s="2">
        <f>Table_ExternalData_15[[#This Row],[Price]]-(Table_ExternalData_15[[#This Row],[Price]]*Table_ExternalData_15[[#This Row],[BB rabat]])/100</f>
        <v>17.591000000000001</v>
      </c>
      <c r="J527" s="2">
        <f>Table_ExternalData_15[[#This Row],[BB cena]]*Table_ExternalData_15[[#Headers],[1,22]]</f>
        <v>21.461020000000001</v>
      </c>
      <c r="K527" s="2">
        <f>Table_ExternalData_15[[#This Row],[Price]]*Table_ExternalData_15[[#Headers],[1,22]]</f>
        <v>21.898999999999997</v>
      </c>
      <c r="L527" s="7">
        <f>IF(G527="White Shark",E527*0.5,IF(G527="Sbox",E527*0.5,IF(G527="Tenda",E527*0.5,E527*0.2)))/100</f>
        <v>0.02</v>
      </c>
      <c r="M527" s="2">
        <f>Table_ExternalData_15[[#This Row],[Price]]-Table_ExternalData_15[[#This Row],[Price]]*Table_ExternalData_15[[#This Row],[extra popust]]</f>
        <v>17.591000000000001</v>
      </c>
      <c r="N527" s="2">
        <f>IF(M527&lt;I527,M527,I527)</f>
        <v>17.591000000000001</v>
      </c>
      <c r="O527" s="12" t="str">
        <f>IF(N527&lt;I527,$U$1," ")</f>
        <v xml:space="preserve"> </v>
      </c>
      <c r="P527" s="12" t="str">
        <f>IFERROR((O527+30)," ")</f>
        <v xml:space="preserve"> </v>
      </c>
      <c r="Q527" s="2">
        <f ca="1">IF(O527=$U$1,N527,"0")*1.22</f>
        <v>0</v>
      </c>
    </row>
    <row r="528" spans="1:17" x14ac:dyDescent="0.25">
      <c r="A528" t="s">
        <v>14960</v>
      </c>
      <c r="B528" t="s">
        <v>15001</v>
      </c>
      <c r="C528">
        <v>17634</v>
      </c>
      <c r="D528">
        <v>27.6</v>
      </c>
      <c r="E528">
        <f>IFERROR(VLOOKUP(Table_ExternalData_15[[#This Row],[Id]],Rabati!B:C,2,0),0)</f>
        <v>10</v>
      </c>
      <c r="F528">
        <v>7</v>
      </c>
      <c r="G528" t="str">
        <f>VLOOKUP(Table_ExternalData_15[[#This Row],[Id]],'Blagovna izdelek'!A:C,3,0)</f>
        <v>UBIQUITI</v>
      </c>
      <c r="H528">
        <f>Table_ExternalData_15[[#This Row],[Rabat]]*0.2</f>
        <v>2</v>
      </c>
      <c r="I528" s="2">
        <f>Table_ExternalData_15[[#This Row],[Price]]-(Table_ExternalData_15[[#This Row],[Price]]*Table_ExternalData_15[[#This Row],[BB rabat]])/100</f>
        <v>27.048000000000002</v>
      </c>
      <c r="J528" s="2">
        <f>Table_ExternalData_15[[#This Row],[BB cena]]*Table_ExternalData_15[[#Headers],[1,22]]</f>
        <v>32.998560000000005</v>
      </c>
      <c r="K528" s="2">
        <f>Table_ExternalData_15[[#This Row],[Price]]*Table_ExternalData_15[[#Headers],[1,22]]</f>
        <v>33.672000000000004</v>
      </c>
      <c r="L528" s="7">
        <f>IF(G528="White Shark",E528*0.5,IF(G528="Sbox",E528*0.5,IF(G528="Tenda",E528*0.5,E528*0.2)))/100</f>
        <v>0.02</v>
      </c>
      <c r="M528" s="2">
        <f>Table_ExternalData_15[[#This Row],[Price]]-Table_ExternalData_15[[#This Row],[Price]]*Table_ExternalData_15[[#This Row],[extra popust]]</f>
        <v>27.048000000000002</v>
      </c>
      <c r="N528" s="2">
        <f>IF(M528&lt;I528,M528,I528)</f>
        <v>27.048000000000002</v>
      </c>
      <c r="O528" s="12" t="str">
        <f>IF(N528&lt;I528,$U$1," ")</f>
        <v xml:space="preserve"> </v>
      </c>
      <c r="P528" s="12" t="str">
        <f>IFERROR((O528+30)," ")</f>
        <v xml:space="preserve"> </v>
      </c>
      <c r="Q528" s="2">
        <f ca="1">IF(O528=$U$1,N528,"0")*1.22</f>
        <v>0</v>
      </c>
    </row>
    <row r="529" spans="1:17" x14ac:dyDescent="0.25">
      <c r="A529" t="s">
        <v>14961</v>
      </c>
      <c r="B529" t="s">
        <v>15002</v>
      </c>
      <c r="C529">
        <v>17635</v>
      </c>
      <c r="D529">
        <v>42.75</v>
      </c>
      <c r="E529">
        <f>IFERROR(VLOOKUP(Table_ExternalData_15[[#This Row],[Id]],Rabati!B:C,2,0),0)</f>
        <v>10</v>
      </c>
      <c r="F529">
        <v>3</v>
      </c>
      <c r="G529" t="str">
        <f>VLOOKUP(Table_ExternalData_15[[#This Row],[Id]],'Blagovna izdelek'!A:C,3,0)</f>
        <v>UBIQUITI</v>
      </c>
      <c r="H529">
        <f>Table_ExternalData_15[[#This Row],[Rabat]]*0.2</f>
        <v>2</v>
      </c>
      <c r="I529" s="2">
        <f>Table_ExternalData_15[[#This Row],[Price]]-(Table_ExternalData_15[[#This Row],[Price]]*Table_ExternalData_15[[#This Row],[BB rabat]])/100</f>
        <v>41.895000000000003</v>
      </c>
      <c r="J529" s="2">
        <f>Table_ExternalData_15[[#This Row],[BB cena]]*Table_ExternalData_15[[#Headers],[1,22]]</f>
        <v>51.111900000000006</v>
      </c>
      <c r="K529" s="2">
        <f>Table_ExternalData_15[[#This Row],[Price]]*Table_ExternalData_15[[#Headers],[1,22]]</f>
        <v>52.155000000000001</v>
      </c>
      <c r="L529" s="7">
        <f>IF(G529="White Shark",E529*0.5,IF(G529="Sbox",E529*0.5,IF(G529="Tenda",E529*0.5,E529*0.2)))/100</f>
        <v>0.02</v>
      </c>
      <c r="M529" s="2">
        <f>Table_ExternalData_15[[#This Row],[Price]]-Table_ExternalData_15[[#This Row],[Price]]*Table_ExternalData_15[[#This Row],[extra popust]]</f>
        <v>41.895000000000003</v>
      </c>
      <c r="N529" s="2">
        <f>IF(M529&lt;I529,M529,I529)</f>
        <v>41.895000000000003</v>
      </c>
      <c r="O529" s="12" t="str">
        <f>IF(N529&lt;I529,$U$1," ")</f>
        <v xml:space="preserve"> </v>
      </c>
      <c r="P529" s="12" t="str">
        <f>IFERROR((O529+30)," ")</f>
        <v xml:space="preserve"> </v>
      </c>
      <c r="Q529" s="2">
        <f ca="1">IF(O529=$U$1,N529,"0")*1.22</f>
        <v>0</v>
      </c>
    </row>
    <row r="530" spans="1:17" x14ac:dyDescent="0.25">
      <c r="A530" t="s">
        <v>14962</v>
      </c>
      <c r="B530" t="s">
        <v>15085</v>
      </c>
      <c r="C530">
        <v>17636</v>
      </c>
      <c r="D530">
        <v>34.200000000000003</v>
      </c>
      <c r="E530">
        <f>IFERROR(VLOOKUP(Table_ExternalData_15[[#This Row],[Id]],Rabati!B:C,2,0),0)</f>
        <v>10</v>
      </c>
      <c r="F530">
        <v>8</v>
      </c>
      <c r="G530" t="str">
        <f>VLOOKUP(Table_ExternalData_15[[#This Row],[Id]],'Blagovna izdelek'!A:C,3,0)</f>
        <v>UBIQUITI</v>
      </c>
      <c r="H530">
        <f>Table_ExternalData_15[[#This Row],[Rabat]]*0.2</f>
        <v>2</v>
      </c>
      <c r="I530" s="2">
        <f>Table_ExternalData_15[[#This Row],[Price]]-(Table_ExternalData_15[[#This Row],[Price]]*Table_ExternalData_15[[#This Row],[BB rabat]])/100</f>
        <v>33.516000000000005</v>
      </c>
      <c r="J530" s="2">
        <f>Table_ExternalData_15[[#This Row],[BB cena]]*Table_ExternalData_15[[#Headers],[1,22]]</f>
        <v>40.889520000000005</v>
      </c>
      <c r="K530" s="2">
        <f>Table_ExternalData_15[[#This Row],[Price]]*Table_ExternalData_15[[#Headers],[1,22]]</f>
        <v>41.724000000000004</v>
      </c>
      <c r="L530" s="7">
        <f>IF(G530="White Shark",E530*0.5,IF(G530="Sbox",E530*0.5,IF(G530="Tenda",E530*0.5,E530*0.2)))/100</f>
        <v>0.02</v>
      </c>
      <c r="M530" s="2">
        <f>Table_ExternalData_15[[#This Row],[Price]]-Table_ExternalData_15[[#This Row],[Price]]*Table_ExternalData_15[[#This Row],[extra popust]]</f>
        <v>33.516000000000005</v>
      </c>
      <c r="N530" s="2">
        <f>IF(M530&lt;I530,M530,I530)</f>
        <v>33.516000000000005</v>
      </c>
      <c r="O530" s="12" t="str">
        <f>IF(N530&lt;I530,$U$1," ")</f>
        <v xml:space="preserve"> </v>
      </c>
      <c r="P530" s="12" t="str">
        <f>IFERROR((O530+30)," ")</f>
        <v xml:space="preserve"> </v>
      </c>
      <c r="Q530" s="2">
        <f ca="1">IF(O530=$U$1,N530,"0")*1.22</f>
        <v>0</v>
      </c>
    </row>
    <row r="531" spans="1:17" x14ac:dyDescent="0.25">
      <c r="A531" t="s">
        <v>14963</v>
      </c>
      <c r="B531" t="s">
        <v>14988</v>
      </c>
      <c r="C531">
        <v>17637</v>
      </c>
      <c r="D531">
        <v>31.95</v>
      </c>
      <c r="E531">
        <f>IFERROR(VLOOKUP(Table_ExternalData_15[[#This Row],[Id]],Rabati!B:C,2,0),0)</f>
        <v>10</v>
      </c>
      <c r="F531">
        <v>0</v>
      </c>
      <c r="G531" t="str">
        <f>VLOOKUP(Table_ExternalData_15[[#This Row],[Id]],'Blagovna izdelek'!A:C,3,0)</f>
        <v>UBIQUITI</v>
      </c>
      <c r="H531">
        <f>Table_ExternalData_15[[#This Row],[Rabat]]*0.2</f>
        <v>2</v>
      </c>
      <c r="I531" s="2">
        <f>Table_ExternalData_15[[#This Row],[Price]]-(Table_ExternalData_15[[#This Row],[Price]]*Table_ExternalData_15[[#This Row],[BB rabat]])/100</f>
        <v>31.311</v>
      </c>
      <c r="J531" s="2">
        <f>Table_ExternalData_15[[#This Row],[BB cena]]*Table_ExternalData_15[[#Headers],[1,22]]</f>
        <v>38.199419999999996</v>
      </c>
      <c r="K531" s="2">
        <f>Table_ExternalData_15[[#This Row],[Price]]*Table_ExternalData_15[[#Headers],[1,22]]</f>
        <v>38.978999999999999</v>
      </c>
      <c r="L531" s="7">
        <f>IF(G531="White Shark",E531*0.5,IF(G531="Sbox",E531*0.5,IF(G531="Tenda",E531*0.5,E531*0.2)))/100</f>
        <v>0.02</v>
      </c>
      <c r="M531" s="2">
        <f>Table_ExternalData_15[[#This Row],[Price]]-Table_ExternalData_15[[#This Row],[Price]]*Table_ExternalData_15[[#This Row],[extra popust]]</f>
        <v>31.311</v>
      </c>
      <c r="N531" s="2">
        <f>IF(M531&lt;I531,M531,I531)</f>
        <v>31.311</v>
      </c>
      <c r="O531" s="12" t="str">
        <f>IF(N531&lt;I531,$U$1," ")</f>
        <v xml:space="preserve"> </v>
      </c>
      <c r="P531" s="12" t="str">
        <f>IFERROR((O531+30)," ")</f>
        <v xml:space="preserve"> </v>
      </c>
      <c r="Q531" s="2">
        <f ca="1">IF(O531=$U$1,N531,"0")*1.22</f>
        <v>0</v>
      </c>
    </row>
    <row r="532" spans="1:17" x14ac:dyDescent="0.25">
      <c r="A532" t="s">
        <v>14965</v>
      </c>
      <c r="B532" t="s">
        <v>14964</v>
      </c>
      <c r="C532">
        <v>17638</v>
      </c>
      <c r="D532">
        <v>332.98</v>
      </c>
      <c r="E532">
        <f>IFERROR(VLOOKUP(Table_ExternalData_15[[#This Row],[Id]],Rabati!B:C,2,0),0)</f>
        <v>5</v>
      </c>
      <c r="F532">
        <v>1</v>
      </c>
      <c r="G532" t="str">
        <f>VLOOKUP(Table_ExternalData_15[[#This Row],[Id]],'Blagovna izdelek'!A:C,3,0)</f>
        <v>UBIQUITI</v>
      </c>
      <c r="H532">
        <f>Table_ExternalData_15[[#This Row],[Rabat]]*0.2</f>
        <v>1</v>
      </c>
      <c r="I532" s="2">
        <f>Table_ExternalData_15[[#This Row],[Price]]-(Table_ExternalData_15[[#This Row],[Price]]*Table_ExternalData_15[[#This Row],[BB rabat]])/100</f>
        <v>329.65020000000004</v>
      </c>
      <c r="J532" s="2">
        <f>Table_ExternalData_15[[#This Row],[BB cena]]*Table_ExternalData_15[[#Headers],[1,22]]</f>
        <v>402.17324400000007</v>
      </c>
      <c r="K532" s="2">
        <f>Table_ExternalData_15[[#This Row],[Price]]*Table_ExternalData_15[[#Headers],[1,22]]</f>
        <v>406.23560000000003</v>
      </c>
      <c r="L532" s="7">
        <f>IF(G532="White Shark",E532*0.5,IF(G532="Sbox",E532*0.5,IF(G532="Tenda",E532*0.5,E532*0.2)))/100</f>
        <v>0.01</v>
      </c>
      <c r="M532" s="2">
        <f>Table_ExternalData_15[[#This Row],[Price]]-Table_ExternalData_15[[#This Row],[Price]]*Table_ExternalData_15[[#This Row],[extra popust]]</f>
        <v>329.65020000000004</v>
      </c>
      <c r="N532" s="2">
        <f>IF(M532&lt;I532,M532,I532)</f>
        <v>329.65020000000004</v>
      </c>
      <c r="O532" s="12" t="str">
        <f>IF(N532&lt;I532,$U$1," ")</f>
        <v xml:space="preserve"> </v>
      </c>
      <c r="P532" s="12" t="str">
        <f>IFERROR((O532+30)," ")</f>
        <v xml:space="preserve"> </v>
      </c>
      <c r="Q532" s="2">
        <f ca="1">IF(O532=$U$1,N532,"0")*1.22</f>
        <v>0</v>
      </c>
    </row>
    <row r="533" spans="1:17" x14ac:dyDescent="0.25">
      <c r="A533" t="s">
        <v>14967</v>
      </c>
      <c r="B533" t="s">
        <v>14994</v>
      </c>
      <c r="C533">
        <v>17639</v>
      </c>
      <c r="D533">
        <v>18.95</v>
      </c>
      <c r="E533">
        <f>IFERROR(VLOOKUP(Table_ExternalData_15[[#This Row],[Id]],Rabati!B:C,2,0),0)</f>
        <v>10</v>
      </c>
      <c r="F533">
        <v>15</v>
      </c>
      <c r="G533" t="str">
        <f>VLOOKUP(Table_ExternalData_15[[#This Row],[Id]],'Blagovna izdelek'!A:C,3,0)</f>
        <v>UBIQUITI</v>
      </c>
      <c r="H533">
        <f>Table_ExternalData_15[[#This Row],[Rabat]]*0.2</f>
        <v>2</v>
      </c>
      <c r="I533" s="2">
        <f>Table_ExternalData_15[[#This Row],[Price]]-(Table_ExternalData_15[[#This Row],[Price]]*Table_ExternalData_15[[#This Row],[BB rabat]])/100</f>
        <v>18.570999999999998</v>
      </c>
      <c r="J533" s="2">
        <f>Table_ExternalData_15[[#This Row],[BB cena]]*Table_ExternalData_15[[#Headers],[1,22]]</f>
        <v>22.656619999999997</v>
      </c>
      <c r="K533" s="2">
        <f>Table_ExternalData_15[[#This Row],[Price]]*Table_ExternalData_15[[#Headers],[1,22]]</f>
        <v>23.119</v>
      </c>
      <c r="L533" s="7">
        <f>IF(G533="White Shark",E533*0.5,IF(G533="Sbox",E533*0.5,IF(G533="Tenda",E533*0.5,E533*0.2)))/100</f>
        <v>0.02</v>
      </c>
      <c r="M533" s="2">
        <f>Table_ExternalData_15[[#This Row],[Price]]-Table_ExternalData_15[[#This Row],[Price]]*Table_ExternalData_15[[#This Row],[extra popust]]</f>
        <v>18.570999999999998</v>
      </c>
      <c r="N533" s="2">
        <f>IF(M533&lt;I533,M533,I533)</f>
        <v>18.570999999999998</v>
      </c>
      <c r="O533" s="12" t="str">
        <f>IF(N533&lt;I533,$U$1," ")</f>
        <v xml:space="preserve"> </v>
      </c>
      <c r="P533" s="12" t="str">
        <f>IFERROR((O533+30)," ")</f>
        <v xml:space="preserve"> </v>
      </c>
      <c r="Q533" s="2">
        <f ca="1">IF(O533=$U$1,N533,"0")*1.22</f>
        <v>0</v>
      </c>
    </row>
    <row r="534" spans="1:17" x14ac:dyDescent="0.25">
      <c r="A534" t="s">
        <v>14968</v>
      </c>
      <c r="B534" t="s">
        <v>14995</v>
      </c>
      <c r="C534">
        <v>17640</v>
      </c>
      <c r="D534">
        <v>25.95</v>
      </c>
      <c r="E534">
        <f>IFERROR(VLOOKUP(Table_ExternalData_15[[#This Row],[Id]],Rabati!B:C,2,0),0)</f>
        <v>10</v>
      </c>
      <c r="F534">
        <v>15</v>
      </c>
      <c r="G534" t="str">
        <f>VLOOKUP(Table_ExternalData_15[[#This Row],[Id]],'Blagovna izdelek'!A:C,3,0)</f>
        <v>UBIQUITI</v>
      </c>
      <c r="H534">
        <f>Table_ExternalData_15[[#This Row],[Rabat]]*0.2</f>
        <v>2</v>
      </c>
      <c r="I534" s="2">
        <f>Table_ExternalData_15[[#This Row],[Price]]-(Table_ExternalData_15[[#This Row],[Price]]*Table_ExternalData_15[[#This Row],[BB rabat]])/100</f>
        <v>25.431000000000001</v>
      </c>
      <c r="J534" s="2">
        <f>Table_ExternalData_15[[#This Row],[BB cena]]*Table_ExternalData_15[[#Headers],[1,22]]</f>
        <v>31.02582</v>
      </c>
      <c r="K534" s="2">
        <f>Table_ExternalData_15[[#This Row],[Price]]*Table_ExternalData_15[[#Headers],[1,22]]</f>
        <v>31.658999999999999</v>
      </c>
      <c r="L534" s="7">
        <f>IF(G534="White Shark",E534*0.5,IF(G534="Sbox",E534*0.5,IF(G534="Tenda",E534*0.5,E534*0.2)))/100</f>
        <v>0.02</v>
      </c>
      <c r="M534" s="2">
        <f>Table_ExternalData_15[[#This Row],[Price]]-Table_ExternalData_15[[#This Row],[Price]]*Table_ExternalData_15[[#This Row],[extra popust]]</f>
        <v>25.431000000000001</v>
      </c>
      <c r="N534" s="2">
        <f>IF(M534&lt;I534,M534,I534)</f>
        <v>25.431000000000001</v>
      </c>
      <c r="O534" s="12" t="str">
        <f>IF(N534&lt;I534,$U$1," ")</f>
        <v xml:space="preserve"> </v>
      </c>
      <c r="P534" s="12" t="str">
        <f>IFERROR((O534+30)," ")</f>
        <v xml:space="preserve"> </v>
      </c>
      <c r="Q534" s="2">
        <f ca="1">IF(O534=$U$1,N534,"0")*1.22</f>
        <v>0</v>
      </c>
    </row>
    <row r="535" spans="1:17" x14ac:dyDescent="0.25">
      <c r="A535" t="s">
        <v>14969</v>
      </c>
      <c r="B535" t="s">
        <v>14996</v>
      </c>
      <c r="C535">
        <v>17641</v>
      </c>
      <c r="D535">
        <v>56.1</v>
      </c>
      <c r="E535">
        <f>IFERROR(VLOOKUP(Table_ExternalData_15[[#This Row],[Id]],Rabati!B:C,2,0),0)</f>
        <v>10</v>
      </c>
      <c r="F535">
        <v>4</v>
      </c>
      <c r="G535" t="str">
        <f>VLOOKUP(Table_ExternalData_15[[#This Row],[Id]],'Blagovna izdelek'!A:C,3,0)</f>
        <v>UBIQUITI</v>
      </c>
      <c r="H535">
        <f>Table_ExternalData_15[[#This Row],[Rabat]]*0.2</f>
        <v>2</v>
      </c>
      <c r="I535" s="2">
        <f>Table_ExternalData_15[[#This Row],[Price]]-(Table_ExternalData_15[[#This Row],[Price]]*Table_ExternalData_15[[#This Row],[BB rabat]])/100</f>
        <v>54.978000000000002</v>
      </c>
      <c r="J535" s="2">
        <f>Table_ExternalData_15[[#This Row],[BB cena]]*Table_ExternalData_15[[#Headers],[1,22]]</f>
        <v>67.073160000000001</v>
      </c>
      <c r="K535" s="2">
        <f>Table_ExternalData_15[[#This Row],[Price]]*Table_ExternalData_15[[#Headers],[1,22]]</f>
        <v>68.442000000000007</v>
      </c>
      <c r="L535" s="7">
        <f>IF(G535="White Shark",E535*0.5,IF(G535="Sbox",E535*0.5,IF(G535="Tenda",E535*0.5,E535*0.2)))/100</f>
        <v>0.02</v>
      </c>
      <c r="M535" s="2">
        <f>Table_ExternalData_15[[#This Row],[Price]]-Table_ExternalData_15[[#This Row],[Price]]*Table_ExternalData_15[[#This Row],[extra popust]]</f>
        <v>54.978000000000002</v>
      </c>
      <c r="N535" s="2">
        <f>IF(M535&lt;I535,M535,I535)</f>
        <v>54.978000000000002</v>
      </c>
      <c r="O535" s="12" t="str">
        <f>IF(N535&lt;I535,$U$1," ")</f>
        <v xml:space="preserve"> </v>
      </c>
      <c r="P535" s="12" t="str">
        <f>IFERROR((O535+30)," ")</f>
        <v xml:space="preserve"> </v>
      </c>
      <c r="Q535" s="2">
        <f ca="1">IF(O535=$U$1,N535,"0")*1.22</f>
        <v>0</v>
      </c>
    </row>
    <row r="536" spans="1:17" x14ac:dyDescent="0.25">
      <c r="A536" t="s">
        <v>14970</v>
      </c>
      <c r="B536" t="s">
        <v>14997</v>
      </c>
      <c r="C536">
        <v>17642</v>
      </c>
      <c r="D536">
        <v>71.099999999999994</v>
      </c>
      <c r="E536">
        <f>IFERROR(VLOOKUP(Table_ExternalData_15[[#This Row],[Id]],Rabati!B:C,2,0),0)</f>
        <v>10</v>
      </c>
      <c r="F536">
        <v>1</v>
      </c>
      <c r="G536" t="str">
        <f>VLOOKUP(Table_ExternalData_15[[#This Row],[Id]],'Blagovna izdelek'!A:C,3,0)</f>
        <v>UBIQUITI</v>
      </c>
      <c r="H536">
        <f>Table_ExternalData_15[[#This Row],[Rabat]]*0.2</f>
        <v>2</v>
      </c>
      <c r="I536" s="2">
        <f>Table_ExternalData_15[[#This Row],[Price]]-(Table_ExternalData_15[[#This Row],[Price]]*Table_ExternalData_15[[#This Row],[BB rabat]])/100</f>
        <v>69.677999999999997</v>
      </c>
      <c r="J536" s="2">
        <f>Table_ExternalData_15[[#This Row],[BB cena]]*Table_ExternalData_15[[#Headers],[1,22]]</f>
        <v>85.007159999999999</v>
      </c>
      <c r="K536" s="2">
        <f>Table_ExternalData_15[[#This Row],[Price]]*Table_ExternalData_15[[#Headers],[1,22]]</f>
        <v>86.74199999999999</v>
      </c>
      <c r="L536" s="7">
        <f>IF(G536="White Shark",E536*0.5,IF(G536="Sbox",E536*0.5,IF(G536="Tenda",E536*0.5,E536*0.2)))/100</f>
        <v>0.02</v>
      </c>
      <c r="M536" s="2">
        <f>Table_ExternalData_15[[#This Row],[Price]]-Table_ExternalData_15[[#This Row],[Price]]*Table_ExternalData_15[[#This Row],[extra popust]]</f>
        <v>69.677999999999997</v>
      </c>
      <c r="N536" s="2">
        <f>IF(M536&lt;I536,M536,I536)</f>
        <v>69.677999999999997</v>
      </c>
      <c r="O536" s="12" t="str">
        <f>IF(N536&lt;I536,$U$1," ")</f>
        <v xml:space="preserve"> </v>
      </c>
      <c r="P536" s="12" t="str">
        <f>IFERROR((O536+30)," ")</f>
        <v xml:space="preserve"> </v>
      </c>
      <c r="Q536" s="2">
        <f ca="1">IF(O536=$U$1,N536,"0")*1.22</f>
        <v>0</v>
      </c>
    </row>
    <row r="537" spans="1:17" x14ac:dyDescent="0.25">
      <c r="A537" t="s">
        <v>14971</v>
      </c>
      <c r="B537" t="s">
        <v>14998</v>
      </c>
      <c r="C537">
        <v>17643</v>
      </c>
      <c r="D537">
        <v>82.5</v>
      </c>
      <c r="E537">
        <f>IFERROR(VLOOKUP(Table_ExternalData_15[[#This Row],[Id]],Rabati!B:C,2,0),0)</f>
        <v>10</v>
      </c>
      <c r="F537">
        <v>2</v>
      </c>
      <c r="G537" t="str">
        <f>VLOOKUP(Table_ExternalData_15[[#This Row],[Id]],'Blagovna izdelek'!A:C,3,0)</f>
        <v>UBIQUITI</v>
      </c>
      <c r="H537">
        <f>Table_ExternalData_15[[#This Row],[Rabat]]*0.2</f>
        <v>2</v>
      </c>
      <c r="I537" s="2">
        <f>Table_ExternalData_15[[#This Row],[Price]]-(Table_ExternalData_15[[#This Row],[Price]]*Table_ExternalData_15[[#This Row],[BB rabat]])/100</f>
        <v>80.849999999999994</v>
      </c>
      <c r="J537" s="2">
        <f>Table_ExternalData_15[[#This Row],[BB cena]]*Table_ExternalData_15[[#Headers],[1,22]]</f>
        <v>98.636999999999986</v>
      </c>
      <c r="K537" s="2">
        <f>Table_ExternalData_15[[#This Row],[Price]]*Table_ExternalData_15[[#Headers],[1,22]]</f>
        <v>100.64999999999999</v>
      </c>
      <c r="L537" s="7">
        <f>IF(G537="White Shark",E537*0.5,IF(G537="Sbox",E537*0.5,IF(G537="Tenda",E537*0.5,E537*0.2)))/100</f>
        <v>0.02</v>
      </c>
      <c r="M537" s="2">
        <f>Table_ExternalData_15[[#This Row],[Price]]-Table_ExternalData_15[[#This Row],[Price]]*Table_ExternalData_15[[#This Row],[extra popust]]</f>
        <v>80.849999999999994</v>
      </c>
      <c r="N537" s="2">
        <f>IF(M537&lt;I537,M537,I537)</f>
        <v>80.849999999999994</v>
      </c>
      <c r="O537" s="12" t="str">
        <f>IF(N537&lt;I537,$U$1," ")</f>
        <v xml:space="preserve"> </v>
      </c>
      <c r="P537" s="12" t="str">
        <f>IFERROR((O537+30)," ")</f>
        <v xml:space="preserve"> </v>
      </c>
      <c r="Q537" s="2">
        <f ca="1">IF(O537=$U$1,N537,"0")*1.22</f>
        <v>0</v>
      </c>
    </row>
    <row r="538" spans="1:17" x14ac:dyDescent="0.25">
      <c r="A538" t="s">
        <v>14972</v>
      </c>
      <c r="B538" t="s">
        <v>15029</v>
      </c>
      <c r="C538">
        <v>17644</v>
      </c>
      <c r="D538">
        <v>36.97</v>
      </c>
      <c r="E538">
        <f>IFERROR(VLOOKUP(Table_ExternalData_15[[#This Row],[Id]],Rabati!B:C,2,0),0)</f>
        <v>10</v>
      </c>
      <c r="F538">
        <v>20</v>
      </c>
      <c r="G538" t="str">
        <f>VLOOKUP(Table_ExternalData_15[[#This Row],[Id]],'Blagovna izdelek'!A:C,3,0)</f>
        <v>UBIQUITI</v>
      </c>
      <c r="H538">
        <f>Table_ExternalData_15[[#This Row],[Rabat]]*0.2</f>
        <v>2</v>
      </c>
      <c r="I538" s="2">
        <f>Table_ExternalData_15[[#This Row],[Price]]-(Table_ExternalData_15[[#This Row],[Price]]*Table_ExternalData_15[[#This Row],[BB rabat]])/100</f>
        <v>36.230599999999995</v>
      </c>
      <c r="J538" s="2">
        <f>Table_ExternalData_15[[#This Row],[BB cena]]*Table_ExternalData_15[[#Headers],[1,22]]</f>
        <v>44.201331999999994</v>
      </c>
      <c r="K538" s="2">
        <f>Table_ExternalData_15[[#This Row],[Price]]*Table_ExternalData_15[[#Headers],[1,22]]</f>
        <v>45.103400000000001</v>
      </c>
      <c r="L538" s="7">
        <f>IF(G538="White Shark",E538*0.5,IF(G538="Sbox",E538*0.5,IF(G538="Tenda",E538*0.5,E538*0.2)))/100</f>
        <v>0.02</v>
      </c>
      <c r="M538" s="2">
        <f>Table_ExternalData_15[[#This Row],[Price]]-Table_ExternalData_15[[#This Row],[Price]]*Table_ExternalData_15[[#This Row],[extra popust]]</f>
        <v>36.230599999999995</v>
      </c>
      <c r="N538" s="2">
        <f>IF(M538&lt;I538,M538,I538)</f>
        <v>36.230599999999995</v>
      </c>
      <c r="O538" s="12" t="str">
        <f>IF(N538&lt;I538,$U$1," ")</f>
        <v xml:space="preserve"> </v>
      </c>
      <c r="P538" s="12" t="str">
        <f>IFERROR((O538+30)," ")</f>
        <v xml:space="preserve"> </v>
      </c>
      <c r="Q538" s="2">
        <f ca="1">IF(O538=$U$1,N538,"0")*1.22</f>
        <v>0</v>
      </c>
    </row>
    <row r="539" spans="1:17" x14ac:dyDescent="0.25">
      <c r="A539" t="s">
        <v>14973</v>
      </c>
      <c r="B539" t="s">
        <v>14999</v>
      </c>
      <c r="C539">
        <v>17645</v>
      </c>
      <c r="D539">
        <v>31.45</v>
      </c>
      <c r="E539">
        <f>IFERROR(VLOOKUP(Table_ExternalData_15[[#This Row],[Id]],Rabati!B:C,2,0),0)</f>
        <v>10</v>
      </c>
      <c r="F539">
        <v>20</v>
      </c>
      <c r="G539" t="str">
        <f>VLOOKUP(Table_ExternalData_15[[#This Row],[Id]],'Blagovna izdelek'!A:C,3,0)</f>
        <v>UBIQUITI</v>
      </c>
      <c r="H539">
        <f>Table_ExternalData_15[[#This Row],[Rabat]]*0.2</f>
        <v>2</v>
      </c>
      <c r="I539" s="2">
        <f>Table_ExternalData_15[[#This Row],[Price]]-(Table_ExternalData_15[[#This Row],[Price]]*Table_ExternalData_15[[#This Row],[BB rabat]])/100</f>
        <v>30.820999999999998</v>
      </c>
      <c r="J539" s="2">
        <f>Table_ExternalData_15[[#This Row],[BB cena]]*Table_ExternalData_15[[#Headers],[1,22]]</f>
        <v>37.601619999999997</v>
      </c>
      <c r="K539" s="2">
        <f>Table_ExternalData_15[[#This Row],[Price]]*Table_ExternalData_15[[#Headers],[1,22]]</f>
        <v>38.369</v>
      </c>
      <c r="L539" s="7">
        <f>IF(G539="White Shark",E539*0.5,IF(G539="Sbox",E539*0.5,IF(G539="Tenda",E539*0.5,E539*0.2)))/100</f>
        <v>0.02</v>
      </c>
      <c r="M539" s="2">
        <f>Table_ExternalData_15[[#This Row],[Price]]-Table_ExternalData_15[[#This Row],[Price]]*Table_ExternalData_15[[#This Row],[extra popust]]</f>
        <v>30.820999999999998</v>
      </c>
      <c r="N539" s="2">
        <f>IF(M539&lt;I539,M539,I539)</f>
        <v>30.820999999999998</v>
      </c>
      <c r="O539" s="12" t="str">
        <f>IF(N539&lt;I539,$U$1," ")</f>
        <v xml:space="preserve"> </v>
      </c>
      <c r="P539" s="12" t="str">
        <f>IFERROR((O539+30)," ")</f>
        <v xml:space="preserve"> </v>
      </c>
      <c r="Q539" s="2">
        <f ca="1">IF(O539=$U$1,N539,"0")*1.22</f>
        <v>0</v>
      </c>
    </row>
    <row r="540" spans="1:17" x14ac:dyDescent="0.25">
      <c r="A540" t="s">
        <v>14974</v>
      </c>
      <c r="B540" t="s">
        <v>15003</v>
      </c>
      <c r="C540">
        <v>17646</v>
      </c>
      <c r="D540">
        <v>47.9</v>
      </c>
      <c r="E540">
        <f>IFERROR(VLOOKUP(Table_ExternalData_15[[#This Row],[Id]],Rabati!B:C,2,0),0)</f>
        <v>10</v>
      </c>
      <c r="F540">
        <v>3</v>
      </c>
      <c r="G540" t="str">
        <f>VLOOKUP(Table_ExternalData_15[[#This Row],[Id]],'Blagovna izdelek'!A:C,3,0)</f>
        <v>UBIQUITI</v>
      </c>
      <c r="H540">
        <f>Table_ExternalData_15[[#This Row],[Rabat]]*0.2</f>
        <v>2</v>
      </c>
      <c r="I540" s="2">
        <f>Table_ExternalData_15[[#This Row],[Price]]-(Table_ExternalData_15[[#This Row],[Price]]*Table_ExternalData_15[[#This Row],[BB rabat]])/100</f>
        <v>46.942</v>
      </c>
      <c r="J540" s="2">
        <f>Table_ExternalData_15[[#This Row],[BB cena]]*Table_ExternalData_15[[#Headers],[1,22]]</f>
        <v>57.269239999999996</v>
      </c>
      <c r="K540" s="2">
        <f>Table_ExternalData_15[[#This Row],[Price]]*Table_ExternalData_15[[#Headers],[1,22]]</f>
        <v>58.437999999999995</v>
      </c>
      <c r="L540" s="7">
        <f>IF(G540="White Shark",E540*0.5,IF(G540="Sbox",E540*0.5,IF(G540="Tenda",E540*0.5,E540*0.2)))/100</f>
        <v>0.02</v>
      </c>
      <c r="M540" s="2">
        <f>Table_ExternalData_15[[#This Row],[Price]]-Table_ExternalData_15[[#This Row],[Price]]*Table_ExternalData_15[[#This Row],[extra popust]]</f>
        <v>46.942</v>
      </c>
      <c r="N540" s="2">
        <f>IF(M540&lt;I540,M540,I540)</f>
        <v>46.942</v>
      </c>
      <c r="O540" s="12" t="str">
        <f>IF(N540&lt;I540,$U$1," ")</f>
        <v xml:space="preserve"> </v>
      </c>
      <c r="P540" s="12" t="str">
        <f>IFERROR((O540+30)," ")</f>
        <v xml:space="preserve"> </v>
      </c>
      <c r="Q540" s="2">
        <f ca="1">IF(O540=$U$1,N540,"0")*1.22</f>
        <v>0</v>
      </c>
    </row>
    <row r="541" spans="1:17" x14ac:dyDescent="0.25">
      <c r="A541" t="s">
        <v>14975</v>
      </c>
      <c r="B541" t="s">
        <v>15004</v>
      </c>
      <c r="C541">
        <v>17647</v>
      </c>
      <c r="D541">
        <v>95.2</v>
      </c>
      <c r="E541">
        <f>IFERROR(VLOOKUP(Table_ExternalData_15[[#This Row],[Id]],Rabati!B:C,2,0),0)</f>
        <v>10</v>
      </c>
      <c r="F541">
        <v>5</v>
      </c>
      <c r="G541" t="str">
        <f>VLOOKUP(Table_ExternalData_15[[#This Row],[Id]],'Blagovna izdelek'!A:C,3,0)</f>
        <v>UBIQUITI</v>
      </c>
      <c r="H541">
        <f>Table_ExternalData_15[[#This Row],[Rabat]]*0.2</f>
        <v>2</v>
      </c>
      <c r="I541" s="2">
        <f>Table_ExternalData_15[[#This Row],[Price]]-(Table_ExternalData_15[[#This Row],[Price]]*Table_ExternalData_15[[#This Row],[BB rabat]])/100</f>
        <v>93.296000000000006</v>
      </c>
      <c r="J541" s="2">
        <f>Table_ExternalData_15[[#This Row],[BB cena]]*Table_ExternalData_15[[#Headers],[1,22]]</f>
        <v>113.82112000000001</v>
      </c>
      <c r="K541" s="2">
        <f>Table_ExternalData_15[[#This Row],[Price]]*Table_ExternalData_15[[#Headers],[1,22]]</f>
        <v>116.14400000000001</v>
      </c>
      <c r="L541" s="7">
        <f>IF(G541="White Shark",E541*0.5,IF(G541="Sbox",E541*0.5,IF(G541="Tenda",E541*0.5,E541*0.2)))/100</f>
        <v>0.02</v>
      </c>
      <c r="M541" s="2">
        <f>Table_ExternalData_15[[#This Row],[Price]]-Table_ExternalData_15[[#This Row],[Price]]*Table_ExternalData_15[[#This Row],[extra popust]]</f>
        <v>93.296000000000006</v>
      </c>
      <c r="N541" s="2">
        <f>IF(M541&lt;I541,M541,I541)</f>
        <v>93.296000000000006</v>
      </c>
      <c r="O541" s="12" t="str">
        <f>IF(N541&lt;I541,$U$1," ")</f>
        <v xml:space="preserve"> </v>
      </c>
      <c r="P541" s="12" t="str">
        <f>IFERROR((O541+30)," ")</f>
        <v xml:space="preserve"> </v>
      </c>
      <c r="Q541" s="2">
        <f ca="1">IF(O541=$U$1,N541,"0")*1.22</f>
        <v>0</v>
      </c>
    </row>
    <row r="542" spans="1:17" x14ac:dyDescent="0.25">
      <c r="A542" t="s">
        <v>14976</v>
      </c>
      <c r="B542" t="s">
        <v>15005</v>
      </c>
      <c r="C542">
        <v>17648</v>
      </c>
      <c r="D542">
        <v>102.68</v>
      </c>
      <c r="E542">
        <f>IFERROR(VLOOKUP(Table_ExternalData_15[[#This Row],[Id]],Rabati!B:C,2,0),0)</f>
        <v>10</v>
      </c>
      <c r="F542">
        <v>5</v>
      </c>
      <c r="G542" t="str">
        <f>VLOOKUP(Table_ExternalData_15[[#This Row],[Id]],'Blagovna izdelek'!A:C,3,0)</f>
        <v>UBIQUITI</v>
      </c>
      <c r="H542">
        <f>Table_ExternalData_15[[#This Row],[Rabat]]*0.2</f>
        <v>2</v>
      </c>
      <c r="I542" s="2">
        <f>Table_ExternalData_15[[#This Row],[Price]]-(Table_ExternalData_15[[#This Row],[Price]]*Table_ExternalData_15[[#This Row],[BB rabat]])/100</f>
        <v>100.6264</v>
      </c>
      <c r="J542" s="2">
        <f>Table_ExternalData_15[[#This Row],[BB cena]]*Table_ExternalData_15[[#Headers],[1,22]]</f>
        <v>122.764208</v>
      </c>
      <c r="K542" s="2">
        <f>Table_ExternalData_15[[#This Row],[Price]]*Table_ExternalData_15[[#Headers],[1,22]]</f>
        <v>125.26960000000001</v>
      </c>
      <c r="L542" s="7">
        <f>IF(G542="White Shark",E542*0.5,IF(G542="Sbox",E542*0.5,IF(G542="Tenda",E542*0.5,E542*0.2)))/100</f>
        <v>0.02</v>
      </c>
      <c r="M542" s="2">
        <f>Table_ExternalData_15[[#This Row],[Price]]-Table_ExternalData_15[[#This Row],[Price]]*Table_ExternalData_15[[#This Row],[extra popust]]</f>
        <v>100.6264</v>
      </c>
      <c r="N542" s="2">
        <f>IF(M542&lt;I542,M542,I542)</f>
        <v>100.6264</v>
      </c>
      <c r="O542" s="12" t="str">
        <f>IF(N542&lt;I542,$U$1," ")</f>
        <v xml:space="preserve"> </v>
      </c>
      <c r="P542" s="12" t="str">
        <f>IFERROR((O542+30)," ")</f>
        <v xml:space="preserve"> </v>
      </c>
      <c r="Q542" s="2">
        <f ca="1">IF(O542=$U$1,N542,"0")*1.22</f>
        <v>0</v>
      </c>
    </row>
    <row r="543" spans="1:17" x14ac:dyDescent="0.25">
      <c r="A543" t="s">
        <v>14977</v>
      </c>
      <c r="B543" t="s">
        <v>15006</v>
      </c>
      <c r="C543">
        <v>17649</v>
      </c>
      <c r="D543">
        <v>119.2</v>
      </c>
      <c r="E543">
        <f>IFERROR(VLOOKUP(Table_ExternalData_15[[#This Row],[Id]],Rabati!B:C,2,0),0)</f>
        <v>10</v>
      </c>
      <c r="F543">
        <v>0</v>
      </c>
      <c r="G543" t="str">
        <f>VLOOKUP(Table_ExternalData_15[[#This Row],[Id]],'Blagovna izdelek'!A:C,3,0)</f>
        <v>UBIQUITI</v>
      </c>
      <c r="H543">
        <f>Table_ExternalData_15[[#This Row],[Rabat]]*0.2</f>
        <v>2</v>
      </c>
      <c r="I543" s="2">
        <f>Table_ExternalData_15[[#This Row],[Price]]-(Table_ExternalData_15[[#This Row],[Price]]*Table_ExternalData_15[[#This Row],[BB rabat]])/100</f>
        <v>116.816</v>
      </c>
      <c r="J543" s="2">
        <f>Table_ExternalData_15[[#This Row],[BB cena]]*Table_ExternalData_15[[#Headers],[1,22]]</f>
        <v>142.51552000000001</v>
      </c>
      <c r="K543" s="2">
        <f>Table_ExternalData_15[[#This Row],[Price]]*Table_ExternalData_15[[#Headers],[1,22]]</f>
        <v>145.42400000000001</v>
      </c>
      <c r="L543" s="7">
        <f>IF(G543="White Shark",E543*0.5,IF(G543="Sbox",E543*0.5,IF(G543="Tenda",E543*0.5,E543*0.2)))/100</f>
        <v>0.02</v>
      </c>
      <c r="M543" s="2">
        <f>Table_ExternalData_15[[#This Row],[Price]]-Table_ExternalData_15[[#This Row],[Price]]*Table_ExternalData_15[[#This Row],[extra popust]]</f>
        <v>116.816</v>
      </c>
      <c r="N543" s="2">
        <f>IF(M543&lt;I543,M543,I543)</f>
        <v>116.816</v>
      </c>
      <c r="O543" s="12" t="str">
        <f>IF(N543&lt;I543,$U$1," ")</f>
        <v xml:space="preserve"> </v>
      </c>
      <c r="P543" s="12" t="str">
        <f>IFERROR((O543+30)," ")</f>
        <v xml:space="preserve"> </v>
      </c>
      <c r="Q543" s="2">
        <f ca="1">IF(O543=$U$1,N543,"0")*1.22</f>
        <v>0</v>
      </c>
    </row>
    <row r="544" spans="1:17" x14ac:dyDescent="0.25">
      <c r="A544" t="s">
        <v>14978</v>
      </c>
      <c r="B544" t="s">
        <v>15007</v>
      </c>
      <c r="C544">
        <v>17650</v>
      </c>
      <c r="D544">
        <v>132.6</v>
      </c>
      <c r="E544">
        <f>IFERROR(VLOOKUP(Table_ExternalData_15[[#This Row],[Id]],Rabati!B:C,2,0),0)</f>
        <v>10</v>
      </c>
      <c r="F544">
        <v>0</v>
      </c>
      <c r="G544" t="str">
        <f>VLOOKUP(Table_ExternalData_15[[#This Row],[Id]],'Blagovna izdelek'!A:C,3,0)</f>
        <v>UBIQUITI</v>
      </c>
      <c r="H544">
        <f>Table_ExternalData_15[[#This Row],[Rabat]]*0.2</f>
        <v>2</v>
      </c>
      <c r="I544" s="2">
        <f>Table_ExternalData_15[[#This Row],[Price]]-(Table_ExternalData_15[[#This Row],[Price]]*Table_ExternalData_15[[#This Row],[BB rabat]])/100</f>
        <v>129.94800000000001</v>
      </c>
      <c r="J544" s="2">
        <f>Table_ExternalData_15[[#This Row],[BB cena]]*Table_ExternalData_15[[#Headers],[1,22]]</f>
        <v>158.53656000000001</v>
      </c>
      <c r="K544" s="2">
        <f>Table_ExternalData_15[[#This Row],[Price]]*Table_ExternalData_15[[#Headers],[1,22]]</f>
        <v>161.77199999999999</v>
      </c>
      <c r="L544" s="7">
        <f>IF(G544="White Shark",E544*0.5,IF(G544="Sbox",E544*0.5,IF(G544="Tenda",E544*0.5,E544*0.2)))/100</f>
        <v>0.02</v>
      </c>
      <c r="M544" s="2">
        <f>Table_ExternalData_15[[#This Row],[Price]]-Table_ExternalData_15[[#This Row],[Price]]*Table_ExternalData_15[[#This Row],[extra popust]]</f>
        <v>129.94800000000001</v>
      </c>
      <c r="N544" s="2">
        <f>IF(M544&lt;I544,M544,I544)</f>
        <v>129.94800000000001</v>
      </c>
      <c r="O544" s="12" t="str">
        <f>IF(N544&lt;I544,$U$1," ")</f>
        <v xml:space="preserve"> </v>
      </c>
      <c r="P544" s="12" t="str">
        <f>IFERROR((O544+30)," ")</f>
        <v xml:space="preserve"> </v>
      </c>
      <c r="Q544" s="2">
        <f ca="1">IF(O544=$U$1,N544,"0")*1.22</f>
        <v>0</v>
      </c>
    </row>
    <row r="545" spans="1:17" x14ac:dyDescent="0.25">
      <c r="A545" t="s">
        <v>14979</v>
      </c>
      <c r="B545" t="s">
        <v>15008</v>
      </c>
      <c r="C545">
        <v>17651</v>
      </c>
      <c r="D545">
        <v>48.6</v>
      </c>
      <c r="E545">
        <f>IFERROR(VLOOKUP(Table_ExternalData_15[[#This Row],[Id]],Rabati!B:C,2,0),0)</f>
        <v>10</v>
      </c>
      <c r="F545">
        <v>0</v>
      </c>
      <c r="G545" t="str">
        <f>VLOOKUP(Table_ExternalData_15[[#This Row],[Id]],'Blagovna izdelek'!A:C,3,0)</f>
        <v>UBIQUITI</v>
      </c>
      <c r="H545">
        <f>Table_ExternalData_15[[#This Row],[Rabat]]*0.2</f>
        <v>2</v>
      </c>
      <c r="I545" s="2">
        <f>Table_ExternalData_15[[#This Row],[Price]]-(Table_ExternalData_15[[#This Row],[Price]]*Table_ExternalData_15[[#This Row],[BB rabat]])/100</f>
        <v>47.628</v>
      </c>
      <c r="J545" s="2">
        <f>Table_ExternalData_15[[#This Row],[BB cena]]*Table_ExternalData_15[[#Headers],[1,22]]</f>
        <v>58.106159999999996</v>
      </c>
      <c r="K545" s="2">
        <f>Table_ExternalData_15[[#This Row],[Price]]*Table_ExternalData_15[[#Headers],[1,22]]</f>
        <v>59.292000000000002</v>
      </c>
      <c r="L545" s="7">
        <f>IF(G545="White Shark",E545*0.5,IF(G545="Sbox",E545*0.5,IF(G545="Tenda",E545*0.5,E545*0.2)))/100</f>
        <v>0.02</v>
      </c>
      <c r="M545" s="2">
        <f>Table_ExternalData_15[[#This Row],[Price]]-Table_ExternalData_15[[#This Row],[Price]]*Table_ExternalData_15[[#This Row],[extra popust]]</f>
        <v>47.628</v>
      </c>
      <c r="N545" s="2">
        <f>IF(M545&lt;I545,M545,I545)</f>
        <v>47.628</v>
      </c>
      <c r="O545" s="12" t="str">
        <f>IF(N545&lt;I545,$U$1," ")</f>
        <v xml:space="preserve"> </v>
      </c>
      <c r="P545" s="12" t="str">
        <f>IFERROR((O545+30)," ")</f>
        <v xml:space="preserve"> </v>
      </c>
      <c r="Q545" s="2">
        <f ca="1">IF(O545=$U$1,N545,"0")*1.22</f>
        <v>0</v>
      </c>
    </row>
    <row r="546" spans="1:17" x14ac:dyDescent="0.25">
      <c r="A546" t="s">
        <v>14980</v>
      </c>
      <c r="B546" t="s">
        <v>15009</v>
      </c>
      <c r="C546">
        <v>17652</v>
      </c>
      <c r="D546">
        <v>68.849999999999994</v>
      </c>
      <c r="E546">
        <f>IFERROR(VLOOKUP(Table_ExternalData_15[[#This Row],[Id]],Rabati!B:C,2,0),0)</f>
        <v>10</v>
      </c>
      <c r="F546">
        <v>0</v>
      </c>
      <c r="G546" t="str">
        <f>VLOOKUP(Table_ExternalData_15[[#This Row],[Id]],'Blagovna izdelek'!A:C,3,0)</f>
        <v>UBIQUITI</v>
      </c>
      <c r="H546">
        <f>Table_ExternalData_15[[#This Row],[Rabat]]*0.2</f>
        <v>2</v>
      </c>
      <c r="I546" s="2">
        <f>Table_ExternalData_15[[#This Row],[Price]]-(Table_ExternalData_15[[#This Row],[Price]]*Table_ExternalData_15[[#This Row],[BB rabat]])/100</f>
        <v>67.472999999999999</v>
      </c>
      <c r="J546" s="2">
        <f>Table_ExternalData_15[[#This Row],[BB cena]]*Table_ExternalData_15[[#Headers],[1,22]]</f>
        <v>82.317059999999998</v>
      </c>
      <c r="K546" s="2">
        <f>Table_ExternalData_15[[#This Row],[Price]]*Table_ExternalData_15[[#Headers],[1,22]]</f>
        <v>83.996999999999986</v>
      </c>
      <c r="L546" s="7">
        <f>IF(G546="White Shark",E546*0.5,IF(G546="Sbox",E546*0.5,IF(G546="Tenda",E546*0.5,E546*0.2)))/100</f>
        <v>0.02</v>
      </c>
      <c r="M546" s="2">
        <f>Table_ExternalData_15[[#This Row],[Price]]-Table_ExternalData_15[[#This Row],[Price]]*Table_ExternalData_15[[#This Row],[extra popust]]</f>
        <v>67.472999999999999</v>
      </c>
      <c r="N546" s="2">
        <f>IF(M546&lt;I546,M546,I546)</f>
        <v>67.472999999999999</v>
      </c>
      <c r="O546" s="12" t="str">
        <f>IF(N546&lt;I546,$U$1," ")</f>
        <v xml:space="preserve"> </v>
      </c>
      <c r="P546" s="12" t="str">
        <f>IFERROR((O546+30)," ")</f>
        <v xml:space="preserve"> </v>
      </c>
      <c r="Q546" s="2">
        <f ca="1">IF(O546=$U$1,N546,"0")*1.22</f>
        <v>0</v>
      </c>
    </row>
    <row r="547" spans="1:17" x14ac:dyDescent="0.25">
      <c r="A547" t="s">
        <v>14981</v>
      </c>
      <c r="B547" t="s">
        <v>15010</v>
      </c>
      <c r="C547">
        <v>17653</v>
      </c>
      <c r="D547">
        <v>222.75</v>
      </c>
      <c r="E547">
        <f>IFERROR(VLOOKUP(Table_ExternalData_15[[#This Row],[Id]],Rabati!B:C,2,0),0)</f>
        <v>10</v>
      </c>
      <c r="F547">
        <v>0</v>
      </c>
      <c r="G547" t="str">
        <f>VLOOKUP(Table_ExternalData_15[[#This Row],[Id]],'Blagovna izdelek'!A:C,3,0)</f>
        <v>UBIQUITI</v>
      </c>
      <c r="H547">
        <f>Table_ExternalData_15[[#This Row],[Rabat]]*0.2</f>
        <v>2</v>
      </c>
      <c r="I547" s="2">
        <f>Table_ExternalData_15[[#This Row],[Price]]-(Table_ExternalData_15[[#This Row],[Price]]*Table_ExternalData_15[[#This Row],[BB rabat]])/100</f>
        <v>218.29499999999999</v>
      </c>
      <c r="J547" s="2">
        <f>Table_ExternalData_15[[#This Row],[BB cena]]*Table_ExternalData_15[[#Headers],[1,22]]</f>
        <v>266.31989999999996</v>
      </c>
      <c r="K547" s="2">
        <f>Table_ExternalData_15[[#This Row],[Price]]*Table_ExternalData_15[[#Headers],[1,22]]</f>
        <v>271.755</v>
      </c>
      <c r="L547" s="7">
        <f>IF(G547="White Shark",E547*0.5,IF(G547="Sbox",E547*0.5,IF(G547="Tenda",E547*0.5,E547*0.2)))/100</f>
        <v>0.02</v>
      </c>
      <c r="M547" s="2">
        <f>Table_ExternalData_15[[#This Row],[Price]]-Table_ExternalData_15[[#This Row],[Price]]*Table_ExternalData_15[[#This Row],[extra popust]]</f>
        <v>218.29499999999999</v>
      </c>
      <c r="N547" s="2">
        <f>IF(M547&lt;I547,M547,I547)</f>
        <v>218.29499999999999</v>
      </c>
      <c r="O547" s="12" t="str">
        <f>IF(N547&lt;I547,$U$1," ")</f>
        <v xml:space="preserve"> </v>
      </c>
      <c r="P547" s="12" t="str">
        <f>IFERROR((O547+30)," ")</f>
        <v xml:space="preserve"> </v>
      </c>
      <c r="Q547" s="2">
        <f ca="1">IF(O547=$U$1,N547,"0")*1.22</f>
        <v>0</v>
      </c>
    </row>
    <row r="548" spans="1:17" x14ac:dyDescent="0.25">
      <c r="A548" t="s">
        <v>14982</v>
      </c>
      <c r="B548" t="s">
        <v>15011</v>
      </c>
      <c r="C548">
        <v>17654</v>
      </c>
      <c r="D548">
        <v>236.25</v>
      </c>
      <c r="E548">
        <f>IFERROR(VLOOKUP(Table_ExternalData_15[[#This Row],[Id]],Rabati!B:C,2,0),0)</f>
        <v>10</v>
      </c>
      <c r="F548">
        <v>0</v>
      </c>
      <c r="G548" t="str">
        <f>VLOOKUP(Table_ExternalData_15[[#This Row],[Id]],'Blagovna izdelek'!A:C,3,0)</f>
        <v>UBIQUITI</v>
      </c>
      <c r="H548">
        <f>Table_ExternalData_15[[#This Row],[Rabat]]*0.2</f>
        <v>2</v>
      </c>
      <c r="I548" s="2">
        <f>Table_ExternalData_15[[#This Row],[Price]]-(Table_ExternalData_15[[#This Row],[Price]]*Table_ExternalData_15[[#This Row],[BB rabat]])/100</f>
        <v>231.52500000000001</v>
      </c>
      <c r="J548" s="2">
        <f>Table_ExternalData_15[[#This Row],[BB cena]]*Table_ExternalData_15[[#Headers],[1,22]]</f>
        <v>282.46050000000002</v>
      </c>
      <c r="K548" s="2">
        <f>Table_ExternalData_15[[#This Row],[Price]]*Table_ExternalData_15[[#Headers],[1,22]]</f>
        <v>288.22499999999997</v>
      </c>
      <c r="L548" s="7">
        <f>IF(G548="White Shark",E548*0.5,IF(G548="Sbox",E548*0.5,IF(G548="Tenda",E548*0.5,E548*0.2)))/100</f>
        <v>0.02</v>
      </c>
      <c r="M548" s="2">
        <f>Table_ExternalData_15[[#This Row],[Price]]-Table_ExternalData_15[[#This Row],[Price]]*Table_ExternalData_15[[#This Row],[extra popust]]</f>
        <v>231.52500000000001</v>
      </c>
      <c r="N548" s="2">
        <f>IF(M548&lt;I548,M548,I548)</f>
        <v>231.52500000000001</v>
      </c>
      <c r="O548" s="12" t="str">
        <f>IF(N548&lt;I548,$U$1," ")</f>
        <v xml:space="preserve"> </v>
      </c>
      <c r="P548" s="12" t="str">
        <f>IFERROR((O548+30)," ")</f>
        <v xml:space="preserve"> </v>
      </c>
      <c r="Q548" s="2">
        <f ca="1">IF(O548=$U$1,N548,"0")*1.22</f>
        <v>0</v>
      </c>
    </row>
    <row r="549" spans="1:17" x14ac:dyDescent="0.25">
      <c r="A549" t="s">
        <v>14337</v>
      </c>
      <c r="B549" t="s">
        <v>14966</v>
      </c>
      <c r="C549">
        <v>17655</v>
      </c>
      <c r="D549">
        <v>61.6</v>
      </c>
      <c r="E549">
        <f>IFERROR(VLOOKUP(Table_ExternalData_15[[#This Row],[Id]],Rabati!B:C,2,0),0)</f>
        <v>10</v>
      </c>
      <c r="F549">
        <v>4</v>
      </c>
      <c r="G549" t="str">
        <f>VLOOKUP(Table_ExternalData_15[[#This Row],[Id]],'Blagovna izdelek'!A:C,3,0)</f>
        <v>UBIQUITI</v>
      </c>
      <c r="H549">
        <f>Table_ExternalData_15[[#This Row],[Rabat]]*0.2</f>
        <v>2</v>
      </c>
      <c r="I549" s="2">
        <f>Table_ExternalData_15[[#This Row],[Price]]-(Table_ExternalData_15[[#This Row],[Price]]*Table_ExternalData_15[[#This Row],[BB rabat]])/100</f>
        <v>60.368000000000002</v>
      </c>
      <c r="J549" s="2">
        <f>Table_ExternalData_15[[#This Row],[BB cena]]*Table_ExternalData_15[[#Headers],[1,22]]</f>
        <v>73.648960000000002</v>
      </c>
      <c r="K549" s="2">
        <f>Table_ExternalData_15[[#This Row],[Price]]*Table_ExternalData_15[[#Headers],[1,22]]</f>
        <v>75.152000000000001</v>
      </c>
      <c r="L549" s="7">
        <f>IF(G549="White Shark",E549*0.5,IF(G549="Sbox",E549*0.5,IF(G549="Tenda",E549*0.5,E549*0.2)))/100</f>
        <v>0.02</v>
      </c>
      <c r="M549" s="2">
        <f>Table_ExternalData_15[[#This Row],[Price]]-Table_ExternalData_15[[#This Row],[Price]]*Table_ExternalData_15[[#This Row],[extra popust]]</f>
        <v>60.368000000000002</v>
      </c>
      <c r="N549" s="2">
        <f>IF(M549&lt;I549,M549,I549)</f>
        <v>60.368000000000002</v>
      </c>
      <c r="O549" s="12" t="str">
        <f>IF(N549&lt;I549,$U$1," ")</f>
        <v xml:space="preserve"> </v>
      </c>
      <c r="P549" s="12" t="str">
        <f>IFERROR((O549+30)," ")</f>
        <v xml:space="preserve"> </v>
      </c>
      <c r="Q549" s="2">
        <f ca="1">IF(O549=$U$1,N549,"0")*1.22</f>
        <v>0</v>
      </c>
    </row>
    <row r="550" spans="1:17" x14ac:dyDescent="0.25">
      <c r="A550" t="s">
        <v>14984</v>
      </c>
      <c r="B550" t="s">
        <v>14983</v>
      </c>
      <c r="C550">
        <v>17656</v>
      </c>
      <c r="D550">
        <v>58.8</v>
      </c>
      <c r="E550">
        <f>IFERROR(VLOOKUP(Table_ExternalData_15[[#This Row],[Id]],Rabati!B:C,2,0),0)</f>
        <v>10</v>
      </c>
      <c r="F550">
        <v>9</v>
      </c>
      <c r="G550" t="str">
        <f>VLOOKUP(Table_ExternalData_15[[#This Row],[Id]],'Blagovna izdelek'!A:C,3,0)</f>
        <v>UBIQUITI</v>
      </c>
      <c r="H550">
        <f>Table_ExternalData_15[[#This Row],[Rabat]]*0.2</f>
        <v>2</v>
      </c>
      <c r="I550" s="2">
        <f>Table_ExternalData_15[[#This Row],[Price]]-(Table_ExternalData_15[[#This Row],[Price]]*Table_ExternalData_15[[#This Row],[BB rabat]])/100</f>
        <v>57.623999999999995</v>
      </c>
      <c r="J550" s="2">
        <f>Table_ExternalData_15[[#This Row],[BB cena]]*Table_ExternalData_15[[#Headers],[1,22]]</f>
        <v>70.301279999999991</v>
      </c>
      <c r="K550" s="2">
        <f>Table_ExternalData_15[[#This Row],[Price]]*Table_ExternalData_15[[#Headers],[1,22]]</f>
        <v>71.73599999999999</v>
      </c>
      <c r="L550" s="7">
        <f>IF(G550="White Shark",E550*0.5,IF(G550="Sbox",E550*0.5,IF(G550="Tenda",E550*0.5,E550*0.2)))/100</f>
        <v>0.02</v>
      </c>
      <c r="M550" s="2">
        <f>Table_ExternalData_15[[#This Row],[Price]]-Table_ExternalData_15[[#This Row],[Price]]*Table_ExternalData_15[[#This Row],[extra popust]]</f>
        <v>57.623999999999995</v>
      </c>
      <c r="N550" s="2">
        <f>IF(M550&lt;I550,M550,I550)</f>
        <v>57.623999999999995</v>
      </c>
      <c r="O550" s="12" t="str">
        <f>IF(N550&lt;I550,$U$1," ")</f>
        <v xml:space="preserve"> </v>
      </c>
      <c r="P550" s="12" t="str">
        <f>IFERROR((O550+30)," ")</f>
        <v xml:space="preserve"> </v>
      </c>
      <c r="Q550" s="2">
        <f ca="1">IF(O550=$U$1,N550,"0")*1.22</f>
        <v>0</v>
      </c>
    </row>
    <row r="551" spans="1:17" x14ac:dyDescent="0.25">
      <c r="A551" t="s">
        <v>14986</v>
      </c>
      <c r="B551" t="s">
        <v>14985</v>
      </c>
      <c r="C551">
        <v>17657</v>
      </c>
      <c r="D551">
        <v>328.3</v>
      </c>
      <c r="E551">
        <f>IFERROR(VLOOKUP(Table_ExternalData_15[[#This Row],[Id]],Rabati!B:C,2,0),0)</f>
        <v>5</v>
      </c>
      <c r="F551">
        <v>1</v>
      </c>
      <c r="G551" t="str">
        <f>VLOOKUP(Table_ExternalData_15[[#This Row],[Id]],'Blagovna izdelek'!A:C,3,0)</f>
        <v>UBIQUITI</v>
      </c>
      <c r="H551">
        <f>Table_ExternalData_15[[#This Row],[Rabat]]*0.2</f>
        <v>1</v>
      </c>
      <c r="I551" s="2">
        <f>Table_ExternalData_15[[#This Row],[Price]]-(Table_ExternalData_15[[#This Row],[Price]]*Table_ExternalData_15[[#This Row],[BB rabat]])/100</f>
        <v>325.017</v>
      </c>
      <c r="J551" s="2">
        <f>Table_ExternalData_15[[#This Row],[BB cena]]*Table_ExternalData_15[[#Headers],[1,22]]</f>
        <v>396.52073999999999</v>
      </c>
      <c r="K551" s="2">
        <f>Table_ExternalData_15[[#This Row],[Price]]*Table_ExternalData_15[[#Headers],[1,22]]</f>
        <v>400.52600000000001</v>
      </c>
      <c r="L551" s="7">
        <f>IF(G551="White Shark",E551*0.5,IF(G551="Sbox",E551*0.5,IF(G551="Tenda",E551*0.5,E551*0.2)))/100</f>
        <v>0.01</v>
      </c>
      <c r="M551" s="2">
        <f>Table_ExternalData_15[[#This Row],[Price]]-Table_ExternalData_15[[#This Row],[Price]]*Table_ExternalData_15[[#This Row],[extra popust]]</f>
        <v>325.017</v>
      </c>
      <c r="N551" s="2">
        <f>IF(M551&lt;I551,M551,I551)</f>
        <v>325.017</v>
      </c>
      <c r="O551" s="12" t="str">
        <f>IF(N551&lt;I551,$U$1," ")</f>
        <v xml:space="preserve"> </v>
      </c>
      <c r="P551" s="12" t="str">
        <f>IFERROR((O551+30)," ")</f>
        <v xml:space="preserve"> </v>
      </c>
      <c r="Q551" s="2">
        <f ca="1">IF(O551=$U$1,N551,"0")*1.22</f>
        <v>0</v>
      </c>
    </row>
    <row r="552" spans="1:17" x14ac:dyDescent="0.25">
      <c r="A552" t="s">
        <v>14987</v>
      </c>
      <c r="B552" t="s">
        <v>14989</v>
      </c>
      <c r="C552">
        <v>17658</v>
      </c>
      <c r="D552">
        <v>209.15</v>
      </c>
      <c r="E552">
        <f>IFERROR(VLOOKUP(Table_ExternalData_15[[#This Row],[Id]],Rabati!B:C,2,0),0)</f>
        <v>5</v>
      </c>
      <c r="F552">
        <v>2</v>
      </c>
      <c r="G552" t="str">
        <f>VLOOKUP(Table_ExternalData_15[[#This Row],[Id]],'Blagovna izdelek'!A:C,3,0)</f>
        <v>UBIQUITI</v>
      </c>
      <c r="H552">
        <f>Table_ExternalData_15[[#This Row],[Rabat]]*0.2</f>
        <v>1</v>
      </c>
      <c r="I552" s="2">
        <f>Table_ExternalData_15[[#This Row],[Price]]-(Table_ExternalData_15[[#This Row],[Price]]*Table_ExternalData_15[[#This Row],[BB rabat]])/100</f>
        <v>207.05850000000001</v>
      </c>
      <c r="J552" s="2">
        <f>Table_ExternalData_15[[#This Row],[BB cena]]*Table_ExternalData_15[[#Headers],[1,22]]</f>
        <v>252.61136999999999</v>
      </c>
      <c r="K552" s="2">
        <f>Table_ExternalData_15[[#This Row],[Price]]*Table_ExternalData_15[[#Headers],[1,22]]</f>
        <v>255.16300000000001</v>
      </c>
      <c r="L552" s="7">
        <f>IF(G552="White Shark",E552*0.5,IF(G552="Sbox",E552*0.5,IF(G552="Tenda",E552*0.5,E552*0.2)))/100</f>
        <v>0.01</v>
      </c>
      <c r="M552" s="2">
        <f>Table_ExternalData_15[[#This Row],[Price]]-Table_ExternalData_15[[#This Row],[Price]]*Table_ExternalData_15[[#This Row],[extra popust]]</f>
        <v>207.05850000000001</v>
      </c>
      <c r="N552" s="2">
        <f>IF(M552&lt;I552,M552,I552)</f>
        <v>207.05850000000001</v>
      </c>
      <c r="O552" s="12" t="str">
        <f>IF(N552&lt;I552,$U$1," ")</f>
        <v xml:space="preserve"> </v>
      </c>
      <c r="P552" s="12" t="str">
        <f>IFERROR((O552+30)," ")</f>
        <v xml:space="preserve"> </v>
      </c>
      <c r="Q552" s="2">
        <f ca="1">IF(O552=$U$1,N552,"0")*1.22</f>
        <v>0</v>
      </c>
    </row>
    <row r="553" spans="1:17" x14ac:dyDescent="0.25">
      <c r="A553" t="s">
        <v>15014</v>
      </c>
      <c r="B553" t="s">
        <v>15125</v>
      </c>
      <c r="C553">
        <v>17660</v>
      </c>
      <c r="D553">
        <v>2.75</v>
      </c>
      <c r="E553">
        <f>IFERROR(VLOOKUP(Table_ExternalData_15[[#This Row],[Id]],Rabati!B:C,2,0),0)</f>
        <v>10</v>
      </c>
      <c r="F553">
        <v>95</v>
      </c>
      <c r="G553" t="str">
        <f>VLOOKUP(Table_ExternalData_15[[#This Row],[Id]],'Blagovna izdelek'!A:C,3,0)</f>
        <v>UBIQUITI</v>
      </c>
      <c r="H553">
        <f>Table_ExternalData_15[[#This Row],[Rabat]]*0.2</f>
        <v>2</v>
      </c>
      <c r="I553" s="2">
        <f>Table_ExternalData_15[[#This Row],[Price]]-(Table_ExternalData_15[[#This Row],[Price]]*Table_ExternalData_15[[#This Row],[BB rabat]])/100</f>
        <v>2.6949999999999998</v>
      </c>
      <c r="J553" s="2">
        <f>Table_ExternalData_15[[#This Row],[BB cena]]*Table_ExternalData_15[[#Headers],[1,22]]</f>
        <v>3.2878999999999996</v>
      </c>
      <c r="K553" s="2">
        <f>Table_ExternalData_15[[#This Row],[Price]]*Table_ExternalData_15[[#Headers],[1,22]]</f>
        <v>3.355</v>
      </c>
      <c r="L553" s="7">
        <f>IF(G553="White Shark",E553*0.5,IF(G553="Sbox",E553*0.5,IF(G553="Tenda",E553*0.5,E553*0.2)))/100</f>
        <v>0.02</v>
      </c>
      <c r="M553" s="2">
        <f>Table_ExternalData_15[[#This Row],[Price]]-Table_ExternalData_15[[#This Row],[Price]]*Table_ExternalData_15[[#This Row],[extra popust]]</f>
        <v>2.6949999999999998</v>
      </c>
      <c r="N553" s="2">
        <f>IF(M553&lt;I553,M553,I553)</f>
        <v>2.6949999999999998</v>
      </c>
      <c r="O553" s="12" t="str">
        <f>IF(N553&lt;I553,$U$1," ")</f>
        <v xml:space="preserve"> </v>
      </c>
      <c r="P553" s="12" t="str">
        <f>IFERROR((O553+30)," ")</f>
        <v xml:space="preserve"> </v>
      </c>
      <c r="Q553" s="2">
        <f ca="1">IF(O553=$U$1,N553,"0")*1.22</f>
        <v>0</v>
      </c>
    </row>
    <row r="554" spans="1:17" x14ac:dyDescent="0.25">
      <c r="A554" t="s">
        <v>15015</v>
      </c>
      <c r="B554" t="s">
        <v>15126</v>
      </c>
      <c r="C554">
        <v>17661</v>
      </c>
      <c r="D554">
        <v>2.95</v>
      </c>
      <c r="E554">
        <f>IFERROR(VLOOKUP(Table_ExternalData_15[[#This Row],[Id]],Rabati!B:C,2,0),0)</f>
        <v>10</v>
      </c>
      <c r="F554">
        <v>37</v>
      </c>
      <c r="G554" t="str">
        <f>VLOOKUP(Table_ExternalData_15[[#This Row],[Id]],'Blagovna izdelek'!A:C,3,0)</f>
        <v>UBIQUITI</v>
      </c>
      <c r="H554">
        <f>Table_ExternalData_15[[#This Row],[Rabat]]*0.2</f>
        <v>2</v>
      </c>
      <c r="I554" s="2">
        <f>Table_ExternalData_15[[#This Row],[Price]]-(Table_ExternalData_15[[#This Row],[Price]]*Table_ExternalData_15[[#This Row],[BB rabat]])/100</f>
        <v>2.891</v>
      </c>
      <c r="J554" s="2">
        <f>Table_ExternalData_15[[#This Row],[BB cena]]*Table_ExternalData_15[[#Headers],[1,22]]</f>
        <v>3.5270199999999998</v>
      </c>
      <c r="K554" s="2">
        <f>Table_ExternalData_15[[#This Row],[Price]]*Table_ExternalData_15[[#Headers],[1,22]]</f>
        <v>3.5990000000000002</v>
      </c>
      <c r="L554" s="7">
        <f>IF(G554="White Shark",E554*0.5,IF(G554="Sbox",E554*0.5,IF(G554="Tenda",E554*0.5,E554*0.2)))/100</f>
        <v>0.02</v>
      </c>
      <c r="M554" s="2">
        <f>Table_ExternalData_15[[#This Row],[Price]]-Table_ExternalData_15[[#This Row],[Price]]*Table_ExternalData_15[[#This Row],[extra popust]]</f>
        <v>2.891</v>
      </c>
      <c r="N554" s="2">
        <f>IF(M554&lt;I554,M554,I554)</f>
        <v>2.891</v>
      </c>
      <c r="O554" s="12" t="str">
        <f>IF(N554&lt;I554,$U$1," ")</f>
        <v xml:space="preserve"> </v>
      </c>
      <c r="P554" s="12" t="str">
        <f>IFERROR((O554+30)," ")</f>
        <v xml:space="preserve"> </v>
      </c>
      <c r="Q554" s="2">
        <f ca="1">IF(O554=$U$1,N554,"0")*1.22</f>
        <v>0</v>
      </c>
    </row>
    <row r="555" spans="1:17" x14ac:dyDescent="0.25">
      <c r="A555" t="s">
        <v>15016</v>
      </c>
      <c r="B555" t="s">
        <v>15127</v>
      </c>
      <c r="C555">
        <v>17662</v>
      </c>
      <c r="D555">
        <v>3.45</v>
      </c>
      <c r="E555">
        <f>IFERROR(VLOOKUP(Table_ExternalData_15[[#This Row],[Id]],Rabati!B:C,2,0),0)</f>
        <v>10</v>
      </c>
      <c r="F555">
        <v>54</v>
      </c>
      <c r="G555" t="str">
        <f>VLOOKUP(Table_ExternalData_15[[#This Row],[Id]],'Blagovna izdelek'!A:C,3,0)</f>
        <v>UBIQUITI</v>
      </c>
      <c r="H555">
        <f>Table_ExternalData_15[[#This Row],[Rabat]]*0.2</f>
        <v>2</v>
      </c>
      <c r="I555" s="2">
        <f>Table_ExternalData_15[[#This Row],[Price]]-(Table_ExternalData_15[[#This Row],[Price]]*Table_ExternalData_15[[#This Row],[BB rabat]])/100</f>
        <v>3.3810000000000002</v>
      </c>
      <c r="J555" s="2">
        <f>Table_ExternalData_15[[#This Row],[BB cena]]*Table_ExternalData_15[[#Headers],[1,22]]</f>
        <v>4.1248200000000006</v>
      </c>
      <c r="K555" s="2">
        <f>Table_ExternalData_15[[#This Row],[Price]]*Table_ExternalData_15[[#Headers],[1,22]]</f>
        <v>4.2090000000000005</v>
      </c>
      <c r="L555" s="7">
        <f>IF(G555="White Shark",E555*0.5,IF(G555="Sbox",E555*0.5,IF(G555="Tenda",E555*0.5,E555*0.2)))/100</f>
        <v>0.02</v>
      </c>
      <c r="M555" s="2">
        <f>Table_ExternalData_15[[#This Row],[Price]]-Table_ExternalData_15[[#This Row],[Price]]*Table_ExternalData_15[[#This Row],[extra popust]]</f>
        <v>3.3810000000000002</v>
      </c>
      <c r="N555" s="2">
        <f>IF(M555&lt;I555,M555,I555)</f>
        <v>3.3810000000000002</v>
      </c>
      <c r="O555" s="12" t="str">
        <f>IF(N555&lt;I555,$U$1," ")</f>
        <v xml:space="preserve"> </v>
      </c>
      <c r="P555" s="12" t="str">
        <f>IFERROR((O555+30)," ")</f>
        <v xml:space="preserve"> </v>
      </c>
      <c r="Q555" s="2">
        <f ca="1">IF(O555=$U$1,N555,"0")*1.22</f>
        <v>0</v>
      </c>
    </row>
    <row r="556" spans="1:17" x14ac:dyDescent="0.25">
      <c r="A556" t="s">
        <v>15017</v>
      </c>
      <c r="B556" t="s">
        <v>15128</v>
      </c>
      <c r="C556">
        <v>17663</v>
      </c>
      <c r="D556">
        <v>2.75</v>
      </c>
      <c r="E556">
        <f>IFERROR(VLOOKUP(Table_ExternalData_15[[#This Row],[Id]],Rabati!B:C,2,0),0)</f>
        <v>10</v>
      </c>
      <c r="F556">
        <v>74</v>
      </c>
      <c r="G556" t="str">
        <f>VLOOKUP(Table_ExternalData_15[[#This Row],[Id]],'Blagovna izdelek'!A:C,3,0)</f>
        <v>UBIQUITI</v>
      </c>
      <c r="H556">
        <f>Table_ExternalData_15[[#This Row],[Rabat]]*0.2</f>
        <v>2</v>
      </c>
      <c r="I556" s="2">
        <f>Table_ExternalData_15[[#This Row],[Price]]-(Table_ExternalData_15[[#This Row],[Price]]*Table_ExternalData_15[[#This Row],[BB rabat]])/100</f>
        <v>2.6949999999999998</v>
      </c>
      <c r="J556" s="2">
        <f>Table_ExternalData_15[[#This Row],[BB cena]]*Table_ExternalData_15[[#Headers],[1,22]]</f>
        <v>3.2878999999999996</v>
      </c>
      <c r="K556" s="2">
        <f>Table_ExternalData_15[[#This Row],[Price]]*Table_ExternalData_15[[#Headers],[1,22]]</f>
        <v>3.355</v>
      </c>
      <c r="L556" s="7">
        <f>IF(G556="White Shark",E556*0.5,IF(G556="Sbox",E556*0.5,IF(G556="Tenda",E556*0.5,E556*0.2)))/100</f>
        <v>0.02</v>
      </c>
      <c r="M556" s="2">
        <f>Table_ExternalData_15[[#This Row],[Price]]-Table_ExternalData_15[[#This Row],[Price]]*Table_ExternalData_15[[#This Row],[extra popust]]</f>
        <v>2.6949999999999998</v>
      </c>
      <c r="N556" s="2">
        <f>IF(M556&lt;I556,M556,I556)</f>
        <v>2.6949999999999998</v>
      </c>
      <c r="O556" s="12" t="str">
        <f>IF(N556&lt;I556,$U$1," ")</f>
        <v xml:space="preserve"> </v>
      </c>
      <c r="P556" s="12" t="str">
        <f>IFERROR((O556+30)," ")</f>
        <v xml:space="preserve"> </v>
      </c>
      <c r="Q556" s="2">
        <f ca="1">IF(O556=$U$1,N556,"0")*1.22</f>
        <v>0</v>
      </c>
    </row>
    <row r="557" spans="1:17" x14ac:dyDescent="0.25">
      <c r="A557" t="s">
        <v>15018</v>
      </c>
      <c r="B557" t="s">
        <v>15129</v>
      </c>
      <c r="C557">
        <v>17664</v>
      </c>
      <c r="D557">
        <v>2.95</v>
      </c>
      <c r="E557">
        <f>IFERROR(VLOOKUP(Table_ExternalData_15[[#This Row],[Id]],Rabati!B:C,2,0),0)</f>
        <v>10</v>
      </c>
      <c r="F557">
        <v>56</v>
      </c>
      <c r="G557" t="str">
        <f>VLOOKUP(Table_ExternalData_15[[#This Row],[Id]],'Blagovna izdelek'!A:C,3,0)</f>
        <v>UBIQUITI</v>
      </c>
      <c r="H557">
        <f>Table_ExternalData_15[[#This Row],[Rabat]]*0.2</f>
        <v>2</v>
      </c>
      <c r="I557" s="2">
        <f>Table_ExternalData_15[[#This Row],[Price]]-(Table_ExternalData_15[[#This Row],[Price]]*Table_ExternalData_15[[#This Row],[BB rabat]])/100</f>
        <v>2.891</v>
      </c>
      <c r="J557" s="2">
        <f>Table_ExternalData_15[[#This Row],[BB cena]]*Table_ExternalData_15[[#Headers],[1,22]]</f>
        <v>3.5270199999999998</v>
      </c>
      <c r="K557" s="2">
        <f>Table_ExternalData_15[[#This Row],[Price]]*Table_ExternalData_15[[#Headers],[1,22]]</f>
        <v>3.5990000000000002</v>
      </c>
      <c r="L557" s="7">
        <f>IF(G557="White Shark",E557*0.5,IF(G557="Sbox",E557*0.5,IF(G557="Tenda",E557*0.5,E557*0.2)))/100</f>
        <v>0.02</v>
      </c>
      <c r="M557" s="2">
        <f>Table_ExternalData_15[[#This Row],[Price]]-Table_ExternalData_15[[#This Row],[Price]]*Table_ExternalData_15[[#This Row],[extra popust]]</f>
        <v>2.891</v>
      </c>
      <c r="N557" s="2">
        <f>IF(M557&lt;I557,M557,I557)</f>
        <v>2.891</v>
      </c>
      <c r="O557" s="12" t="str">
        <f>IF(N557&lt;I557,$U$1," ")</f>
        <v xml:space="preserve"> </v>
      </c>
      <c r="P557" s="12" t="str">
        <f>IFERROR((O557+30)," ")</f>
        <v xml:space="preserve"> </v>
      </c>
      <c r="Q557" s="2">
        <f ca="1">IF(O557=$U$1,N557,"0")*1.22</f>
        <v>0</v>
      </c>
    </row>
    <row r="558" spans="1:17" x14ac:dyDescent="0.25">
      <c r="A558" t="s">
        <v>15019</v>
      </c>
      <c r="B558" t="s">
        <v>15130</v>
      </c>
      <c r="C558">
        <v>17665</v>
      </c>
      <c r="D558">
        <v>3.45</v>
      </c>
      <c r="E558">
        <f>IFERROR(VLOOKUP(Table_ExternalData_15[[#This Row],[Id]],Rabati!B:C,2,0),0)</f>
        <v>10</v>
      </c>
      <c r="F558">
        <v>58</v>
      </c>
      <c r="G558" t="str">
        <f>VLOOKUP(Table_ExternalData_15[[#This Row],[Id]],'Blagovna izdelek'!A:C,3,0)</f>
        <v>UBIQUITI</v>
      </c>
      <c r="H558">
        <f>Table_ExternalData_15[[#This Row],[Rabat]]*0.2</f>
        <v>2</v>
      </c>
      <c r="I558" s="2">
        <f>Table_ExternalData_15[[#This Row],[Price]]-(Table_ExternalData_15[[#This Row],[Price]]*Table_ExternalData_15[[#This Row],[BB rabat]])/100</f>
        <v>3.3810000000000002</v>
      </c>
      <c r="J558" s="2">
        <f>Table_ExternalData_15[[#This Row],[BB cena]]*Table_ExternalData_15[[#Headers],[1,22]]</f>
        <v>4.1248200000000006</v>
      </c>
      <c r="K558" s="2">
        <f>Table_ExternalData_15[[#This Row],[Price]]*Table_ExternalData_15[[#Headers],[1,22]]</f>
        <v>4.2090000000000005</v>
      </c>
      <c r="L558" s="7">
        <f>IF(G558="White Shark",E558*0.5,IF(G558="Sbox",E558*0.5,IF(G558="Tenda",E558*0.5,E558*0.2)))/100</f>
        <v>0.02</v>
      </c>
      <c r="M558" s="2">
        <f>Table_ExternalData_15[[#This Row],[Price]]-Table_ExternalData_15[[#This Row],[Price]]*Table_ExternalData_15[[#This Row],[extra popust]]</f>
        <v>3.3810000000000002</v>
      </c>
      <c r="N558" s="2">
        <f>IF(M558&lt;I558,M558,I558)</f>
        <v>3.3810000000000002</v>
      </c>
      <c r="O558" s="12" t="str">
        <f>IF(N558&lt;I558,$U$1," ")</f>
        <v xml:space="preserve"> </v>
      </c>
      <c r="P558" s="12" t="str">
        <f>IFERROR((O558+30)," ")</f>
        <v xml:space="preserve"> </v>
      </c>
      <c r="Q558" s="2">
        <f ca="1">IF(O558=$U$1,N558,"0")*1.22</f>
        <v>0</v>
      </c>
    </row>
    <row r="559" spans="1:17" x14ac:dyDescent="0.25">
      <c r="A559" t="s">
        <v>15020</v>
      </c>
      <c r="B559" t="s">
        <v>15131</v>
      </c>
      <c r="C559">
        <v>17666</v>
      </c>
      <c r="D559">
        <v>2.75</v>
      </c>
      <c r="E559">
        <f>IFERROR(VLOOKUP(Table_ExternalData_15[[#This Row],[Id]],Rabati!B:C,2,0),0)</f>
        <v>10</v>
      </c>
      <c r="F559">
        <v>81</v>
      </c>
      <c r="G559" t="str">
        <f>VLOOKUP(Table_ExternalData_15[[#This Row],[Id]],'Blagovna izdelek'!A:C,3,0)</f>
        <v>UBIQUITI</v>
      </c>
      <c r="H559">
        <f>Table_ExternalData_15[[#This Row],[Rabat]]*0.2</f>
        <v>2</v>
      </c>
      <c r="I559" s="2">
        <f>Table_ExternalData_15[[#This Row],[Price]]-(Table_ExternalData_15[[#This Row],[Price]]*Table_ExternalData_15[[#This Row],[BB rabat]])/100</f>
        <v>2.6949999999999998</v>
      </c>
      <c r="J559" s="2">
        <f>Table_ExternalData_15[[#This Row],[BB cena]]*Table_ExternalData_15[[#Headers],[1,22]]</f>
        <v>3.2878999999999996</v>
      </c>
      <c r="K559" s="2">
        <f>Table_ExternalData_15[[#This Row],[Price]]*Table_ExternalData_15[[#Headers],[1,22]]</f>
        <v>3.355</v>
      </c>
      <c r="L559" s="7">
        <f>IF(G559="White Shark",E559*0.5,IF(G559="Sbox",E559*0.5,IF(G559="Tenda",E559*0.5,E559*0.2)))/100</f>
        <v>0.02</v>
      </c>
      <c r="M559" s="2">
        <f>Table_ExternalData_15[[#This Row],[Price]]-Table_ExternalData_15[[#This Row],[Price]]*Table_ExternalData_15[[#This Row],[extra popust]]</f>
        <v>2.6949999999999998</v>
      </c>
      <c r="N559" s="2">
        <f>IF(M559&lt;I559,M559,I559)</f>
        <v>2.6949999999999998</v>
      </c>
      <c r="O559" s="12" t="str">
        <f>IF(N559&lt;I559,$U$1," ")</f>
        <v xml:space="preserve"> </v>
      </c>
      <c r="P559" s="12" t="str">
        <f>IFERROR((O559+30)," ")</f>
        <v xml:space="preserve"> </v>
      </c>
      <c r="Q559" s="2">
        <f ca="1">IF(O559=$U$1,N559,"0")*1.22</f>
        <v>0</v>
      </c>
    </row>
    <row r="560" spans="1:17" x14ac:dyDescent="0.25">
      <c r="A560" t="s">
        <v>15021</v>
      </c>
      <c r="B560" t="s">
        <v>15132</v>
      </c>
      <c r="C560">
        <v>17667</v>
      </c>
      <c r="D560">
        <v>2.75</v>
      </c>
      <c r="E560">
        <f>IFERROR(VLOOKUP(Table_ExternalData_15[[#This Row],[Id]],Rabati!B:C,2,0),0)</f>
        <v>10</v>
      </c>
      <c r="F560">
        <v>82</v>
      </c>
      <c r="G560" t="str">
        <f>VLOOKUP(Table_ExternalData_15[[#This Row],[Id]],'Blagovna izdelek'!A:C,3,0)</f>
        <v>UBIQUITI</v>
      </c>
      <c r="H560">
        <f>Table_ExternalData_15[[#This Row],[Rabat]]*0.2</f>
        <v>2</v>
      </c>
      <c r="I560" s="2">
        <f>Table_ExternalData_15[[#This Row],[Price]]-(Table_ExternalData_15[[#This Row],[Price]]*Table_ExternalData_15[[#This Row],[BB rabat]])/100</f>
        <v>2.6949999999999998</v>
      </c>
      <c r="J560" s="2">
        <f>Table_ExternalData_15[[#This Row],[BB cena]]*Table_ExternalData_15[[#Headers],[1,22]]</f>
        <v>3.2878999999999996</v>
      </c>
      <c r="K560" s="2">
        <f>Table_ExternalData_15[[#This Row],[Price]]*Table_ExternalData_15[[#Headers],[1,22]]</f>
        <v>3.355</v>
      </c>
      <c r="L560" s="7">
        <f>IF(G560="White Shark",E560*0.5,IF(G560="Sbox",E560*0.5,IF(G560="Tenda",E560*0.5,E560*0.2)))/100</f>
        <v>0.02</v>
      </c>
      <c r="M560" s="2">
        <f>Table_ExternalData_15[[#This Row],[Price]]-Table_ExternalData_15[[#This Row],[Price]]*Table_ExternalData_15[[#This Row],[extra popust]]</f>
        <v>2.6949999999999998</v>
      </c>
      <c r="N560" s="2">
        <f>IF(M560&lt;I560,M560,I560)</f>
        <v>2.6949999999999998</v>
      </c>
      <c r="O560" s="12" t="str">
        <f>IF(N560&lt;I560,$U$1," ")</f>
        <v xml:space="preserve"> </v>
      </c>
      <c r="P560" s="12" t="str">
        <f>IFERROR((O560+30)," ")</f>
        <v xml:space="preserve"> </v>
      </c>
      <c r="Q560" s="2">
        <f ca="1">IF(O560=$U$1,N560,"0")*1.22</f>
        <v>0</v>
      </c>
    </row>
    <row r="561" spans="1:17" x14ac:dyDescent="0.25">
      <c r="A561" t="s">
        <v>15022</v>
      </c>
      <c r="B561" t="s">
        <v>15133</v>
      </c>
      <c r="C561">
        <v>17668</v>
      </c>
      <c r="D561">
        <v>3.45</v>
      </c>
      <c r="E561">
        <f>IFERROR(VLOOKUP(Table_ExternalData_15[[#This Row],[Id]],Rabati!B:C,2,0),0)</f>
        <v>10</v>
      </c>
      <c r="F561">
        <v>65</v>
      </c>
      <c r="G561" t="str">
        <f>VLOOKUP(Table_ExternalData_15[[#This Row],[Id]],'Blagovna izdelek'!A:C,3,0)</f>
        <v>UBIQUITI</v>
      </c>
      <c r="H561">
        <f>Table_ExternalData_15[[#This Row],[Rabat]]*0.2</f>
        <v>2</v>
      </c>
      <c r="I561" s="2">
        <f>Table_ExternalData_15[[#This Row],[Price]]-(Table_ExternalData_15[[#This Row],[Price]]*Table_ExternalData_15[[#This Row],[BB rabat]])/100</f>
        <v>3.3810000000000002</v>
      </c>
      <c r="J561" s="2">
        <f>Table_ExternalData_15[[#This Row],[BB cena]]*Table_ExternalData_15[[#Headers],[1,22]]</f>
        <v>4.1248200000000006</v>
      </c>
      <c r="K561" s="2">
        <f>Table_ExternalData_15[[#This Row],[Price]]*Table_ExternalData_15[[#Headers],[1,22]]</f>
        <v>4.2090000000000005</v>
      </c>
      <c r="L561" s="7">
        <f>IF(G561="White Shark",E561*0.5,IF(G561="Sbox",E561*0.5,IF(G561="Tenda",E561*0.5,E561*0.2)))/100</f>
        <v>0.02</v>
      </c>
      <c r="M561" s="2">
        <f>Table_ExternalData_15[[#This Row],[Price]]-Table_ExternalData_15[[#This Row],[Price]]*Table_ExternalData_15[[#This Row],[extra popust]]</f>
        <v>3.3810000000000002</v>
      </c>
      <c r="N561" s="2">
        <f>IF(M561&lt;I561,M561,I561)</f>
        <v>3.3810000000000002</v>
      </c>
      <c r="O561" s="12" t="str">
        <f>IF(N561&lt;I561,$U$1," ")</f>
        <v xml:space="preserve"> </v>
      </c>
      <c r="P561" s="12" t="str">
        <f>IFERROR((O561+30)," ")</f>
        <v xml:space="preserve"> </v>
      </c>
      <c r="Q561" s="2">
        <f ca="1">IF(O561=$U$1,N561,"0")*1.22</f>
        <v>0</v>
      </c>
    </row>
    <row r="562" spans="1:17" x14ac:dyDescent="0.25">
      <c r="A562" t="s">
        <v>15023</v>
      </c>
      <c r="B562" t="s">
        <v>15103</v>
      </c>
      <c r="C562">
        <v>17669</v>
      </c>
      <c r="D562">
        <v>6.15</v>
      </c>
      <c r="E562">
        <f>IFERROR(VLOOKUP(Table_ExternalData_15[[#This Row],[Id]],Rabati!B:C,2,0),0)</f>
        <v>10</v>
      </c>
      <c r="F562">
        <v>18</v>
      </c>
      <c r="G562" t="str">
        <f>VLOOKUP(Table_ExternalData_15[[#This Row],[Id]],'Blagovna izdelek'!A:C,3,0)</f>
        <v>UBIQUITI</v>
      </c>
      <c r="H562">
        <f>Table_ExternalData_15[[#This Row],[Rabat]]*0.2</f>
        <v>2</v>
      </c>
      <c r="I562" s="2">
        <f>Table_ExternalData_15[[#This Row],[Price]]-(Table_ExternalData_15[[#This Row],[Price]]*Table_ExternalData_15[[#This Row],[BB rabat]])/100</f>
        <v>6.0270000000000001</v>
      </c>
      <c r="J562" s="2">
        <f>Table_ExternalData_15[[#This Row],[BB cena]]*Table_ExternalData_15[[#Headers],[1,22]]</f>
        <v>7.3529400000000003</v>
      </c>
      <c r="K562" s="2">
        <f>Table_ExternalData_15[[#This Row],[Price]]*Table_ExternalData_15[[#Headers],[1,22]]</f>
        <v>7.5030000000000001</v>
      </c>
      <c r="L562" s="7">
        <f>IF(G562="White Shark",E562*0.5,IF(G562="Sbox",E562*0.5,IF(G562="Tenda",E562*0.5,E562*0.2)))/100</f>
        <v>0.02</v>
      </c>
      <c r="M562" s="2">
        <f>Table_ExternalData_15[[#This Row],[Price]]-Table_ExternalData_15[[#This Row],[Price]]*Table_ExternalData_15[[#This Row],[extra popust]]</f>
        <v>6.0270000000000001</v>
      </c>
      <c r="N562" s="2">
        <f>IF(M562&lt;I562,M562,I562)</f>
        <v>6.0270000000000001</v>
      </c>
      <c r="O562" s="12" t="str">
        <f>IF(N562&lt;I562,$U$1," ")</f>
        <v xml:space="preserve"> </v>
      </c>
      <c r="P562" s="12" t="str">
        <f>IFERROR((O562+30)," ")</f>
        <v xml:space="preserve"> </v>
      </c>
      <c r="Q562" s="2">
        <f ca="1">IF(O562=$U$1,N562,"0")*1.22</f>
        <v>0</v>
      </c>
    </row>
    <row r="563" spans="1:17" x14ac:dyDescent="0.25">
      <c r="A563" t="s">
        <v>15024</v>
      </c>
      <c r="B563" t="s">
        <v>15104</v>
      </c>
      <c r="C563">
        <v>17670</v>
      </c>
      <c r="D563">
        <v>7.55</v>
      </c>
      <c r="E563">
        <f>IFERROR(VLOOKUP(Table_ExternalData_15[[#This Row],[Id]],Rabati!B:C,2,0),0)</f>
        <v>10</v>
      </c>
      <c r="F563">
        <v>23</v>
      </c>
      <c r="G563" t="str">
        <f>VLOOKUP(Table_ExternalData_15[[#This Row],[Id]],'Blagovna izdelek'!A:C,3,0)</f>
        <v>UBIQUITI</v>
      </c>
      <c r="H563">
        <f>Table_ExternalData_15[[#This Row],[Rabat]]*0.2</f>
        <v>2</v>
      </c>
      <c r="I563" s="2">
        <f>Table_ExternalData_15[[#This Row],[Price]]-(Table_ExternalData_15[[#This Row],[Price]]*Table_ExternalData_15[[#This Row],[BB rabat]])/100</f>
        <v>7.399</v>
      </c>
      <c r="J563" s="2">
        <f>Table_ExternalData_15[[#This Row],[BB cena]]*Table_ExternalData_15[[#Headers],[1,22]]</f>
        <v>9.0267800000000005</v>
      </c>
      <c r="K563" s="2">
        <f>Table_ExternalData_15[[#This Row],[Price]]*Table_ExternalData_15[[#Headers],[1,22]]</f>
        <v>9.2110000000000003</v>
      </c>
      <c r="L563" s="7">
        <f>IF(G563="White Shark",E563*0.5,IF(G563="Sbox",E563*0.5,IF(G563="Tenda",E563*0.5,E563*0.2)))/100</f>
        <v>0.02</v>
      </c>
      <c r="M563" s="2">
        <f>Table_ExternalData_15[[#This Row],[Price]]-Table_ExternalData_15[[#This Row],[Price]]*Table_ExternalData_15[[#This Row],[extra popust]]</f>
        <v>7.399</v>
      </c>
      <c r="N563" s="2">
        <f>IF(M563&lt;I563,M563,I563)</f>
        <v>7.399</v>
      </c>
      <c r="O563" s="12" t="str">
        <f>IF(N563&lt;I563,$U$1," ")</f>
        <v xml:space="preserve"> </v>
      </c>
      <c r="P563" s="12" t="str">
        <f>IFERROR((O563+30)," ")</f>
        <v xml:space="preserve"> </v>
      </c>
      <c r="Q563" s="2">
        <f ca="1">IF(O563=$U$1,N563,"0")*1.22</f>
        <v>0</v>
      </c>
    </row>
    <row r="564" spans="1:17" x14ac:dyDescent="0.25">
      <c r="A564" t="s">
        <v>15025</v>
      </c>
      <c r="B564" t="s">
        <v>15105</v>
      </c>
      <c r="C564">
        <v>17671</v>
      </c>
      <c r="D564">
        <v>102.5</v>
      </c>
      <c r="E564">
        <f>IFERROR(VLOOKUP(Table_ExternalData_15[[#This Row],[Id]],Rabati!B:C,2,0),0)</f>
        <v>10</v>
      </c>
      <c r="F564">
        <v>0</v>
      </c>
      <c r="G564" t="str">
        <f>VLOOKUP(Table_ExternalData_15[[#This Row],[Id]],'Blagovna izdelek'!A:C,3,0)</f>
        <v>UBIQUITI</v>
      </c>
      <c r="H564">
        <f>Table_ExternalData_15[[#This Row],[Rabat]]*0.2</f>
        <v>2</v>
      </c>
      <c r="I564" s="2">
        <f>Table_ExternalData_15[[#This Row],[Price]]-(Table_ExternalData_15[[#This Row],[Price]]*Table_ExternalData_15[[#This Row],[BB rabat]])/100</f>
        <v>100.45</v>
      </c>
      <c r="J564" s="2">
        <f>Table_ExternalData_15[[#This Row],[BB cena]]*Table_ExternalData_15[[#Headers],[1,22]]</f>
        <v>122.54900000000001</v>
      </c>
      <c r="K564" s="2">
        <f>Table_ExternalData_15[[#This Row],[Price]]*Table_ExternalData_15[[#Headers],[1,22]]</f>
        <v>125.05</v>
      </c>
      <c r="L564" s="7">
        <f>IF(G564="White Shark",E564*0.5,IF(G564="Sbox",E564*0.5,IF(G564="Tenda",E564*0.5,E564*0.2)))/100</f>
        <v>0.02</v>
      </c>
      <c r="M564" s="2">
        <f>Table_ExternalData_15[[#This Row],[Price]]-Table_ExternalData_15[[#This Row],[Price]]*Table_ExternalData_15[[#This Row],[extra popust]]</f>
        <v>100.45</v>
      </c>
      <c r="N564" s="2">
        <f>IF(M564&lt;I564,M564,I564)</f>
        <v>100.45</v>
      </c>
      <c r="O564" s="12" t="str">
        <f>IF(N564&lt;I564,$U$1," ")</f>
        <v xml:space="preserve"> </v>
      </c>
      <c r="P564" s="12" t="str">
        <f>IFERROR((O564+30)," ")</f>
        <v xml:space="preserve"> </v>
      </c>
      <c r="Q564" s="2">
        <f ca="1">IF(O564=$U$1,N564,"0")*1.22</f>
        <v>0</v>
      </c>
    </row>
    <row r="565" spans="1:17" x14ac:dyDescent="0.25">
      <c r="A565" t="s">
        <v>15027</v>
      </c>
      <c r="B565" t="s">
        <v>15026</v>
      </c>
      <c r="C565">
        <v>17672</v>
      </c>
      <c r="D565">
        <v>61.5</v>
      </c>
      <c r="E565">
        <f>IFERROR(VLOOKUP(Table_ExternalData_15[[#This Row],[Id]],Rabati!B:C,2,0),0)</f>
        <v>10</v>
      </c>
      <c r="F565">
        <v>1</v>
      </c>
      <c r="G565" t="str">
        <f>VLOOKUP(Table_ExternalData_15[[#This Row],[Id]],'Blagovna izdelek'!A:C,3,0)</f>
        <v>UBIQUITI</v>
      </c>
      <c r="H565">
        <f>Table_ExternalData_15[[#This Row],[Rabat]]*0.2</f>
        <v>2</v>
      </c>
      <c r="I565" s="2">
        <f>Table_ExternalData_15[[#This Row],[Price]]-(Table_ExternalData_15[[#This Row],[Price]]*Table_ExternalData_15[[#This Row],[BB rabat]])/100</f>
        <v>60.27</v>
      </c>
      <c r="J565" s="2">
        <f>Table_ExternalData_15[[#This Row],[BB cena]]*Table_ExternalData_15[[#Headers],[1,22]]</f>
        <v>73.529399999999995</v>
      </c>
      <c r="K565" s="2">
        <f>Table_ExternalData_15[[#This Row],[Price]]*Table_ExternalData_15[[#Headers],[1,22]]</f>
        <v>75.03</v>
      </c>
      <c r="L565" s="7">
        <f>IF(G565="White Shark",E565*0.5,IF(G565="Sbox",E565*0.5,IF(G565="Tenda",E565*0.5,E565*0.2)))/100</f>
        <v>0.02</v>
      </c>
      <c r="M565" s="2">
        <f>Table_ExternalData_15[[#This Row],[Price]]-Table_ExternalData_15[[#This Row],[Price]]*Table_ExternalData_15[[#This Row],[extra popust]]</f>
        <v>60.27</v>
      </c>
      <c r="N565" s="2">
        <f>IF(M565&lt;I565,M565,I565)</f>
        <v>60.27</v>
      </c>
      <c r="O565" s="12" t="str">
        <f>IF(N565&lt;I565,$U$1," ")</f>
        <v xml:space="preserve"> </v>
      </c>
      <c r="P565" s="12" t="str">
        <f>IFERROR((O565+30)," ")</f>
        <v xml:space="preserve"> </v>
      </c>
      <c r="Q565" s="2">
        <f ca="1">IF(O565=$U$1,N565,"0")*1.22</f>
        <v>0</v>
      </c>
    </row>
    <row r="566" spans="1:17" x14ac:dyDescent="0.25">
      <c r="A566" t="s">
        <v>15032</v>
      </c>
      <c r="B566" t="s">
        <v>15031</v>
      </c>
      <c r="C566">
        <v>17673</v>
      </c>
      <c r="D566">
        <v>75.3</v>
      </c>
      <c r="E566">
        <f>IFERROR(VLOOKUP(Table_ExternalData_15[[#This Row],[Id]],Rabati!B:C,2,0),0)</f>
        <v>10</v>
      </c>
      <c r="F566">
        <v>4</v>
      </c>
      <c r="G566" t="str">
        <f>VLOOKUP(Table_ExternalData_15[[#This Row],[Id]],'Blagovna izdelek'!A:C,3,0)</f>
        <v>UBIQUITI</v>
      </c>
      <c r="H566">
        <f>Table_ExternalData_15[[#This Row],[Rabat]]*0.2</f>
        <v>2</v>
      </c>
      <c r="I566" s="2">
        <f>Table_ExternalData_15[[#This Row],[Price]]-(Table_ExternalData_15[[#This Row],[Price]]*Table_ExternalData_15[[#This Row],[BB rabat]])/100</f>
        <v>73.793999999999997</v>
      </c>
      <c r="J566" s="2">
        <f>Table_ExternalData_15[[#This Row],[BB cena]]*Table_ExternalData_15[[#Headers],[1,22]]</f>
        <v>90.028679999999994</v>
      </c>
      <c r="K566" s="2">
        <f>Table_ExternalData_15[[#This Row],[Price]]*Table_ExternalData_15[[#Headers],[1,22]]</f>
        <v>91.866</v>
      </c>
      <c r="L566" s="7">
        <f>IF(G566="White Shark",E566*0.5,IF(G566="Sbox",E566*0.5,IF(G566="Tenda",E566*0.5,E566*0.2)))/100</f>
        <v>0.02</v>
      </c>
      <c r="M566" s="2">
        <f>Table_ExternalData_15[[#This Row],[Price]]-Table_ExternalData_15[[#This Row],[Price]]*Table_ExternalData_15[[#This Row],[extra popust]]</f>
        <v>73.793999999999997</v>
      </c>
      <c r="N566" s="2">
        <f>IF(M566&lt;I566,M566,I566)</f>
        <v>73.793999999999997</v>
      </c>
      <c r="O566" s="12" t="str">
        <f>IF(N566&lt;I566,$U$1," ")</f>
        <v xml:space="preserve"> </v>
      </c>
      <c r="P566" s="12" t="str">
        <f>IFERROR((O566+30)," ")</f>
        <v xml:space="preserve"> </v>
      </c>
      <c r="Q566" s="2">
        <f ca="1">IF(O566=$U$1,N566,"0")*1.22</f>
        <v>0</v>
      </c>
    </row>
    <row r="567" spans="1:17" x14ac:dyDescent="0.25">
      <c r="A567" t="s">
        <v>15038</v>
      </c>
      <c r="B567" t="s">
        <v>15218</v>
      </c>
      <c r="C567">
        <v>17677</v>
      </c>
      <c r="D567">
        <v>532.5</v>
      </c>
      <c r="E567">
        <f>IFERROR(VLOOKUP(Table_ExternalData_15[[#This Row],[Id]],Rabati!B:C,2,0),0)</f>
        <v>5</v>
      </c>
      <c r="F567">
        <v>2</v>
      </c>
      <c r="G567" t="str">
        <f>VLOOKUP(Table_ExternalData_15[[#This Row],[Id]],'Blagovna izdelek'!A:C,3,0)</f>
        <v>UBIQUITI</v>
      </c>
      <c r="H567">
        <f>Table_ExternalData_15[[#This Row],[Rabat]]*0.2</f>
        <v>1</v>
      </c>
      <c r="I567" s="2">
        <f>Table_ExternalData_15[[#This Row],[Price]]-(Table_ExternalData_15[[#This Row],[Price]]*Table_ExternalData_15[[#This Row],[BB rabat]])/100</f>
        <v>527.17499999999995</v>
      </c>
      <c r="J567" s="2">
        <f>Table_ExternalData_15[[#This Row],[BB cena]]*Table_ExternalData_15[[#Headers],[1,22]]</f>
        <v>643.15349999999989</v>
      </c>
      <c r="K567" s="2">
        <f>Table_ExternalData_15[[#This Row],[Price]]*Table_ExternalData_15[[#Headers],[1,22]]</f>
        <v>649.65</v>
      </c>
      <c r="L567" s="7">
        <f>IF(G567="White Shark",E567*0.5,IF(G567="Sbox",E567*0.5,IF(G567="Tenda",E567*0.5,E567*0.2)))/100</f>
        <v>0.01</v>
      </c>
      <c r="M567" s="2">
        <f>Table_ExternalData_15[[#This Row],[Price]]-Table_ExternalData_15[[#This Row],[Price]]*Table_ExternalData_15[[#This Row],[extra popust]]</f>
        <v>527.17499999999995</v>
      </c>
      <c r="N567" s="2">
        <f>IF(M567&lt;I567,M567,I567)</f>
        <v>527.17499999999995</v>
      </c>
      <c r="O567" s="12" t="str">
        <f>IF(N567&lt;I567,$U$1," ")</f>
        <v xml:space="preserve"> </v>
      </c>
      <c r="P567" s="12" t="str">
        <f>IFERROR((O567+30)," ")</f>
        <v xml:space="preserve"> </v>
      </c>
      <c r="Q567" s="2">
        <f ca="1">IF(O567=$U$1,N567,"0")*1.22</f>
        <v>0</v>
      </c>
    </row>
    <row r="568" spans="1:17" x14ac:dyDescent="0.25">
      <c r="A568" t="s">
        <v>15039</v>
      </c>
      <c r="B568" t="s">
        <v>15219</v>
      </c>
      <c r="C568">
        <v>17678</v>
      </c>
      <c r="D568">
        <v>234.24</v>
      </c>
      <c r="E568">
        <f>IFERROR(VLOOKUP(Table_ExternalData_15[[#This Row],[Id]],Rabati!B:C,2,0),0)</f>
        <v>5</v>
      </c>
      <c r="F568">
        <v>2</v>
      </c>
      <c r="G568" t="str">
        <f>VLOOKUP(Table_ExternalData_15[[#This Row],[Id]],'Blagovna izdelek'!A:C,3,0)</f>
        <v>UBIQUITI</v>
      </c>
      <c r="H568">
        <f>Table_ExternalData_15[[#This Row],[Rabat]]*0.2</f>
        <v>1</v>
      </c>
      <c r="I568" s="2">
        <f>Table_ExternalData_15[[#This Row],[Price]]-(Table_ExternalData_15[[#This Row],[Price]]*Table_ExternalData_15[[#This Row],[BB rabat]])/100</f>
        <v>231.89760000000001</v>
      </c>
      <c r="J568" s="2">
        <f>Table_ExternalData_15[[#This Row],[BB cena]]*Table_ExternalData_15[[#Headers],[1,22]]</f>
        <v>282.91507200000001</v>
      </c>
      <c r="K568" s="2">
        <f>Table_ExternalData_15[[#This Row],[Price]]*Table_ExternalData_15[[#Headers],[1,22]]</f>
        <v>285.77280000000002</v>
      </c>
      <c r="L568" s="7">
        <f>IF(G568="White Shark",E568*0.5,IF(G568="Sbox",E568*0.5,IF(G568="Tenda",E568*0.5,E568*0.2)))/100</f>
        <v>0.01</v>
      </c>
      <c r="M568" s="2">
        <f>Table_ExternalData_15[[#This Row],[Price]]-Table_ExternalData_15[[#This Row],[Price]]*Table_ExternalData_15[[#This Row],[extra popust]]</f>
        <v>231.89760000000001</v>
      </c>
      <c r="N568" s="2">
        <f>IF(M568&lt;I568,M568,I568)</f>
        <v>231.89760000000001</v>
      </c>
      <c r="O568" s="12" t="str">
        <f>IF(N568&lt;I568,$U$1," ")</f>
        <v xml:space="preserve"> </v>
      </c>
      <c r="P568" s="12" t="str">
        <f>IFERROR((O568+30)," ")</f>
        <v xml:space="preserve"> </v>
      </c>
      <c r="Q568" s="2">
        <f ca="1">IF(O568=$U$1,N568,"0")*1.22</f>
        <v>0</v>
      </c>
    </row>
    <row r="569" spans="1:17" x14ac:dyDescent="0.25">
      <c r="A569" t="s">
        <v>15122</v>
      </c>
      <c r="B569" t="s">
        <v>15190</v>
      </c>
      <c r="C569">
        <v>17692</v>
      </c>
      <c r="D569">
        <v>209.95</v>
      </c>
      <c r="E569">
        <f>IFERROR(VLOOKUP(Table_ExternalData_15[[#This Row],[Id]],Rabati!B:C,2,0),0)</f>
        <v>5</v>
      </c>
      <c r="F569">
        <v>3</v>
      </c>
      <c r="G569" t="str">
        <f>VLOOKUP(Table_ExternalData_15[[#This Row],[Id]],'Blagovna izdelek'!A:C,3,0)</f>
        <v>UBIQUITI</v>
      </c>
      <c r="H569">
        <f>Table_ExternalData_15[[#This Row],[Rabat]]*0.2</f>
        <v>1</v>
      </c>
      <c r="I569" s="2">
        <f>Table_ExternalData_15[[#This Row],[Price]]-(Table_ExternalData_15[[#This Row],[Price]]*Table_ExternalData_15[[#This Row],[BB rabat]])/100</f>
        <v>207.85049999999998</v>
      </c>
      <c r="J569" s="2">
        <f>Table_ExternalData_15[[#This Row],[BB cena]]*Table_ExternalData_15[[#Headers],[1,22]]</f>
        <v>253.57760999999996</v>
      </c>
      <c r="K569" s="2">
        <f>Table_ExternalData_15[[#This Row],[Price]]*Table_ExternalData_15[[#Headers],[1,22]]</f>
        <v>256.13899999999995</v>
      </c>
      <c r="L569" s="7">
        <f>IF(G569="White Shark",E569*0.5,IF(G569="Sbox",E569*0.5,IF(G569="Tenda",E569*0.5,E569*0.2)))/100</f>
        <v>0.01</v>
      </c>
      <c r="M569" s="2">
        <f>Table_ExternalData_15[[#This Row],[Price]]-Table_ExternalData_15[[#This Row],[Price]]*Table_ExternalData_15[[#This Row],[extra popust]]</f>
        <v>207.85049999999998</v>
      </c>
      <c r="N569" s="2">
        <f>IF(M569&lt;I569,M569,I569)</f>
        <v>207.85049999999998</v>
      </c>
      <c r="O569" s="12" t="str">
        <f>IF(N569&lt;I569,$U$1," ")</f>
        <v xml:space="preserve"> </v>
      </c>
      <c r="P569" s="12" t="str">
        <f>IFERROR((O569+30)," ")</f>
        <v xml:space="preserve"> </v>
      </c>
      <c r="Q569" s="2">
        <f ca="1">IF(O569=$U$1,N569,"0")*1.22</f>
        <v>0</v>
      </c>
    </row>
    <row r="570" spans="1:17" x14ac:dyDescent="0.25">
      <c r="A570" t="s">
        <v>15124</v>
      </c>
      <c r="B570" t="s">
        <v>15123</v>
      </c>
      <c r="C570">
        <v>17693</v>
      </c>
      <c r="D570">
        <v>345</v>
      </c>
      <c r="E570">
        <f>IFERROR(VLOOKUP(Table_ExternalData_15[[#This Row],[Id]],Rabati!B:C,2,0),0)</f>
        <v>5</v>
      </c>
      <c r="F570">
        <v>1</v>
      </c>
      <c r="G570" t="str">
        <f>VLOOKUP(Table_ExternalData_15[[#This Row],[Id]],'Blagovna izdelek'!A:C,3,0)</f>
        <v>UBIQUITI</v>
      </c>
      <c r="H570">
        <f>Table_ExternalData_15[[#This Row],[Rabat]]*0.2</f>
        <v>1</v>
      </c>
      <c r="I570" s="2">
        <f>Table_ExternalData_15[[#This Row],[Price]]-(Table_ExternalData_15[[#This Row],[Price]]*Table_ExternalData_15[[#This Row],[BB rabat]])/100</f>
        <v>341.55</v>
      </c>
      <c r="J570" s="2">
        <f>Table_ExternalData_15[[#This Row],[BB cena]]*Table_ExternalData_15[[#Headers],[1,22]]</f>
        <v>416.69100000000003</v>
      </c>
      <c r="K570" s="2">
        <f>Table_ExternalData_15[[#This Row],[Price]]*Table_ExternalData_15[[#Headers],[1,22]]</f>
        <v>420.9</v>
      </c>
      <c r="L570" s="7">
        <f>IF(G570="White Shark",E570*0.5,IF(G570="Sbox",E570*0.5,IF(G570="Tenda",E570*0.5,E570*0.2)))/100</f>
        <v>0.01</v>
      </c>
      <c r="M570" s="2">
        <f>Table_ExternalData_15[[#This Row],[Price]]-Table_ExternalData_15[[#This Row],[Price]]*Table_ExternalData_15[[#This Row],[extra popust]]</f>
        <v>341.55</v>
      </c>
      <c r="N570" s="2">
        <f>IF(M570&lt;I570,M570,I570)</f>
        <v>341.55</v>
      </c>
      <c r="O570" s="12" t="str">
        <f>IF(N570&lt;I570,$U$1," ")</f>
        <v xml:space="preserve"> </v>
      </c>
      <c r="P570" s="12" t="str">
        <f>IFERROR((O570+30)," ")</f>
        <v xml:space="preserve"> </v>
      </c>
      <c r="Q570" s="2">
        <f ca="1">IF(O570=$U$1,N570,"0")*1.22</f>
        <v>0</v>
      </c>
    </row>
    <row r="571" spans="1:17" x14ac:dyDescent="0.25">
      <c r="A571" t="s">
        <v>15157</v>
      </c>
      <c r="B571" t="s">
        <v>15220</v>
      </c>
      <c r="C571">
        <v>17704</v>
      </c>
      <c r="D571">
        <v>1083.53</v>
      </c>
      <c r="E571">
        <f>IFERROR(VLOOKUP(Table_ExternalData_15[[#This Row],[Id]],Rabati!B:C,2,0),0)</f>
        <v>5</v>
      </c>
      <c r="F571">
        <v>0</v>
      </c>
      <c r="G571" t="str">
        <f>VLOOKUP(Table_ExternalData_15[[#This Row],[Id]],'Blagovna izdelek'!A:C,3,0)</f>
        <v>UBIQUITI</v>
      </c>
      <c r="H571">
        <f>Table_ExternalData_15[[#This Row],[Rabat]]*0.2</f>
        <v>1</v>
      </c>
      <c r="I571" s="2">
        <f>Table_ExternalData_15[[#This Row],[Price]]-(Table_ExternalData_15[[#This Row],[Price]]*Table_ExternalData_15[[#This Row],[BB rabat]])/100</f>
        <v>1072.6947</v>
      </c>
      <c r="J571" s="2">
        <f>Table_ExternalData_15[[#This Row],[BB cena]]*Table_ExternalData_15[[#Headers],[1,22]]</f>
        <v>1308.6875339999999</v>
      </c>
      <c r="K571" s="2">
        <f>Table_ExternalData_15[[#This Row],[Price]]*Table_ExternalData_15[[#Headers],[1,22]]</f>
        <v>1321.9066</v>
      </c>
      <c r="L571" s="7">
        <f>IF(G571="White Shark",E571*0.5,IF(G571="Sbox",E571*0.5,IF(G571="Tenda",E571*0.5,E571*0.2)))/100</f>
        <v>0.01</v>
      </c>
      <c r="M571" s="2">
        <f>Table_ExternalData_15[[#This Row],[Price]]-Table_ExternalData_15[[#This Row],[Price]]*Table_ExternalData_15[[#This Row],[extra popust]]</f>
        <v>1072.6947</v>
      </c>
      <c r="N571" s="2">
        <f>IF(M571&lt;I571,M571,I571)</f>
        <v>1072.6947</v>
      </c>
      <c r="O571" s="12" t="str">
        <f>IF(N571&lt;I571,$U$1," ")</f>
        <v xml:space="preserve"> </v>
      </c>
      <c r="P571" s="12" t="str">
        <f>IFERROR((O571+30)," ")</f>
        <v xml:space="preserve"> </v>
      </c>
      <c r="Q571" s="2">
        <f ca="1">IF(O571=$U$1,N571,"0")*1.22</f>
        <v>0</v>
      </c>
    </row>
    <row r="572" spans="1:17" x14ac:dyDescent="0.25">
      <c r="A572" t="s">
        <v>15158</v>
      </c>
      <c r="B572" t="s">
        <v>15181</v>
      </c>
      <c r="C572">
        <v>17705</v>
      </c>
      <c r="D572">
        <v>199.7</v>
      </c>
      <c r="E572">
        <f>IFERROR(VLOOKUP(Table_ExternalData_15[[#This Row],[Id]],Rabati!B:C,2,0),0)</f>
        <v>5</v>
      </c>
      <c r="F572">
        <v>2</v>
      </c>
      <c r="G572" t="str">
        <f>VLOOKUP(Table_ExternalData_15[[#This Row],[Id]],'Blagovna izdelek'!A:C,3,0)</f>
        <v>UBIQUITI</v>
      </c>
      <c r="H572">
        <f>Table_ExternalData_15[[#This Row],[Rabat]]*0.2</f>
        <v>1</v>
      </c>
      <c r="I572" s="2">
        <f>Table_ExternalData_15[[#This Row],[Price]]-(Table_ExternalData_15[[#This Row],[Price]]*Table_ExternalData_15[[#This Row],[BB rabat]])/100</f>
        <v>197.70299999999997</v>
      </c>
      <c r="J572" s="2">
        <f>Table_ExternalData_15[[#This Row],[BB cena]]*Table_ExternalData_15[[#Headers],[1,22]]</f>
        <v>241.19765999999996</v>
      </c>
      <c r="K572" s="2">
        <f>Table_ExternalData_15[[#This Row],[Price]]*Table_ExternalData_15[[#Headers],[1,22]]</f>
        <v>243.63399999999999</v>
      </c>
      <c r="L572" s="7">
        <f>IF(G572="White Shark",E572*0.5,IF(G572="Sbox",E572*0.5,IF(G572="Tenda",E572*0.5,E572*0.2)))/100</f>
        <v>0.01</v>
      </c>
      <c r="M572" s="2">
        <f>Table_ExternalData_15[[#This Row],[Price]]-Table_ExternalData_15[[#This Row],[Price]]*Table_ExternalData_15[[#This Row],[extra popust]]</f>
        <v>197.70299999999997</v>
      </c>
      <c r="N572" s="2">
        <f>IF(M572&lt;I572,M572,I572)</f>
        <v>197.70299999999997</v>
      </c>
      <c r="O572" s="12" t="str">
        <f>IF(N572&lt;I572,$U$1," ")</f>
        <v xml:space="preserve"> </v>
      </c>
      <c r="P572" s="12" t="str">
        <f>IFERROR((O572+30)," ")</f>
        <v xml:space="preserve"> </v>
      </c>
      <c r="Q572" s="2">
        <f ca="1">IF(O572=$U$1,N572,"0")*1.22</f>
        <v>0</v>
      </c>
    </row>
    <row r="573" spans="1:17" x14ac:dyDescent="0.25">
      <c r="A573" t="s">
        <v>15234</v>
      </c>
      <c r="B573" t="s">
        <v>15101</v>
      </c>
      <c r="C573">
        <v>17719</v>
      </c>
      <c r="D573">
        <v>232.26</v>
      </c>
      <c r="E573">
        <f>IFERROR(VLOOKUP(Table_ExternalData_15[[#This Row],[Id]],Rabati!B:C,2,0),0)</f>
        <v>5</v>
      </c>
      <c r="F573">
        <v>2</v>
      </c>
      <c r="G573" t="str">
        <f>VLOOKUP(Table_ExternalData_15[[#This Row],[Id]],'Blagovna izdelek'!A:C,3,0)</f>
        <v>UBIQUITI</v>
      </c>
      <c r="H573">
        <f>Table_ExternalData_15[[#This Row],[Rabat]]*0.2</f>
        <v>1</v>
      </c>
      <c r="I573" s="2">
        <f>Table_ExternalData_15[[#This Row],[Price]]-(Table_ExternalData_15[[#This Row],[Price]]*Table_ExternalData_15[[#This Row],[BB rabat]])/100</f>
        <v>229.9374</v>
      </c>
      <c r="J573" s="2">
        <f>Table_ExternalData_15[[#This Row],[BB cena]]*Table_ExternalData_15[[#Headers],[1,22]]</f>
        <v>280.52362799999997</v>
      </c>
      <c r="K573" s="2">
        <f>Table_ExternalData_15[[#This Row],[Price]]*Table_ExternalData_15[[#Headers],[1,22]]</f>
        <v>283.35719999999998</v>
      </c>
      <c r="L573" s="7">
        <f>IF(G573="White Shark",E573*0.5,IF(G573="Sbox",E573*0.5,IF(G573="Tenda",E573*0.5,E573*0.2)))/100</f>
        <v>0.01</v>
      </c>
      <c r="M573" s="2">
        <f>Table_ExternalData_15[[#This Row],[Price]]-Table_ExternalData_15[[#This Row],[Price]]*Table_ExternalData_15[[#This Row],[extra popust]]</f>
        <v>229.9374</v>
      </c>
      <c r="N573" s="2">
        <f>IF(M573&lt;I573,M573,I573)</f>
        <v>229.9374</v>
      </c>
      <c r="O573" s="12" t="str">
        <f>IF(N573&lt;I573,$U$1," ")</f>
        <v xml:space="preserve"> </v>
      </c>
      <c r="P573" s="12" t="str">
        <f>IFERROR((O573+30)," ")</f>
        <v xml:space="preserve"> </v>
      </c>
      <c r="Q573" s="2">
        <f ca="1">IF(O573=$U$1,N573,"0")*1.22</f>
        <v>0</v>
      </c>
    </row>
    <row r="574" spans="1:17" x14ac:dyDescent="0.25">
      <c r="A574" t="s">
        <v>15325</v>
      </c>
      <c r="B574" t="s">
        <v>15324</v>
      </c>
      <c r="C574">
        <v>17760</v>
      </c>
      <c r="D574">
        <v>4.8</v>
      </c>
      <c r="E574">
        <f>IFERROR(VLOOKUP(Table_ExternalData_15[[#This Row],[Id]],Rabati!B:C,2,0),0)</f>
        <v>10</v>
      </c>
      <c r="F574">
        <v>23</v>
      </c>
      <c r="G574" t="str">
        <f>VLOOKUP(Table_ExternalData_15[[#This Row],[Id]],'Blagovna izdelek'!A:C,3,0)</f>
        <v>UBIQUITI</v>
      </c>
      <c r="H574">
        <f>Table_ExternalData_15[[#This Row],[Rabat]]*0.2</f>
        <v>2</v>
      </c>
      <c r="I574" s="2">
        <f>Table_ExternalData_15[[#This Row],[Price]]-(Table_ExternalData_15[[#This Row],[Price]]*Table_ExternalData_15[[#This Row],[BB rabat]])/100</f>
        <v>4.7039999999999997</v>
      </c>
      <c r="J574" s="2">
        <f>Table_ExternalData_15[[#This Row],[BB cena]]*Table_ExternalData_15[[#Headers],[1,22]]</f>
        <v>5.73888</v>
      </c>
      <c r="K574" s="2">
        <f>Table_ExternalData_15[[#This Row],[Price]]*Table_ExternalData_15[[#Headers],[1,22]]</f>
        <v>5.8559999999999999</v>
      </c>
      <c r="L574" s="7">
        <f>IF(G574="White Shark",E574*0.5,IF(G574="Sbox",E574*0.5,IF(G574="Tenda",E574*0.5,E574*0.2)))/100</f>
        <v>0.02</v>
      </c>
      <c r="M574" s="2">
        <f>Table_ExternalData_15[[#This Row],[Price]]-Table_ExternalData_15[[#This Row],[Price]]*Table_ExternalData_15[[#This Row],[extra popust]]</f>
        <v>4.7039999999999997</v>
      </c>
      <c r="N574" s="2">
        <f>IF(M574&lt;I574,M574,I574)</f>
        <v>4.7039999999999997</v>
      </c>
      <c r="O574" s="12" t="str">
        <f>IF(N574&lt;I574,$U$1," ")</f>
        <v xml:space="preserve"> </v>
      </c>
      <c r="P574" s="12" t="str">
        <f>IFERROR((O574+30)," ")</f>
        <v xml:space="preserve"> </v>
      </c>
      <c r="Q574" s="2">
        <f ca="1">IF(O574=$U$1,N574,"0")*1.22</f>
        <v>0</v>
      </c>
    </row>
    <row r="575" spans="1:17" x14ac:dyDescent="0.25">
      <c r="A575" t="s">
        <v>15379</v>
      </c>
      <c r="B575" t="s">
        <v>15378</v>
      </c>
      <c r="C575">
        <v>17787</v>
      </c>
      <c r="D575">
        <v>299.95</v>
      </c>
      <c r="E575">
        <f>IFERROR(VLOOKUP(Table_ExternalData_15[[#This Row],[Id]],Rabati!B:C,2,0),0)</f>
        <v>5</v>
      </c>
      <c r="F575">
        <v>4</v>
      </c>
      <c r="G575" t="str">
        <f>VLOOKUP(Table_ExternalData_15[[#This Row],[Id]],'Blagovna izdelek'!A:C,3,0)</f>
        <v>UBIQUITI</v>
      </c>
      <c r="H575">
        <f>Table_ExternalData_15[[#This Row],[Rabat]]*0.2</f>
        <v>1</v>
      </c>
      <c r="I575" s="2">
        <f>Table_ExternalData_15[[#This Row],[Price]]-(Table_ExternalData_15[[#This Row],[Price]]*Table_ExternalData_15[[#This Row],[BB rabat]])/100</f>
        <v>296.95049999999998</v>
      </c>
      <c r="J575" s="2">
        <f>Table_ExternalData_15[[#This Row],[BB cena]]*Table_ExternalData_15[[#Headers],[1,22]]</f>
        <v>362.27960999999999</v>
      </c>
      <c r="K575" s="2">
        <f>Table_ExternalData_15[[#This Row],[Price]]*Table_ExternalData_15[[#Headers],[1,22]]</f>
        <v>365.93899999999996</v>
      </c>
      <c r="L575" s="7">
        <f>IF(G575="White Shark",E575*0.5,IF(G575="Sbox",E575*0.5,IF(G575="Tenda",E575*0.5,E575*0.2)))/100</f>
        <v>0.01</v>
      </c>
      <c r="M575" s="2">
        <f>Table_ExternalData_15[[#This Row],[Price]]-Table_ExternalData_15[[#This Row],[Price]]*Table_ExternalData_15[[#This Row],[extra popust]]</f>
        <v>296.95049999999998</v>
      </c>
      <c r="N575" s="2">
        <f>IF(M575&lt;I575,M575,I575)</f>
        <v>296.95049999999998</v>
      </c>
      <c r="O575" s="12" t="str">
        <f>IF(N575&lt;I575,$U$1," ")</f>
        <v xml:space="preserve"> </v>
      </c>
      <c r="P575" s="12" t="str">
        <f>IFERROR((O575+30)," ")</f>
        <v xml:space="preserve"> </v>
      </c>
      <c r="Q575" s="2">
        <f ca="1">IF(O575=$U$1,N575,"0")*1.22</f>
        <v>0</v>
      </c>
    </row>
    <row r="576" spans="1:17" x14ac:dyDescent="0.25">
      <c r="A576" t="s">
        <v>15426</v>
      </c>
      <c r="B576" t="s">
        <v>15425</v>
      </c>
      <c r="C576">
        <v>17811</v>
      </c>
      <c r="D576">
        <v>114.95</v>
      </c>
      <c r="E576">
        <f>IFERROR(VLOOKUP(Table_ExternalData_15[[#This Row],[Id]],Rabati!B:C,2,0),0)</f>
        <v>10</v>
      </c>
      <c r="F576">
        <v>0</v>
      </c>
      <c r="G576" t="str">
        <f>VLOOKUP(Table_ExternalData_15[[#This Row],[Id]],'Blagovna izdelek'!A:C,3,0)</f>
        <v>UBIQUITI</v>
      </c>
      <c r="H576">
        <f>Table_ExternalData_15[[#This Row],[Rabat]]*0.2</f>
        <v>2</v>
      </c>
      <c r="I576" s="2">
        <f>Table_ExternalData_15[[#This Row],[Price]]-(Table_ExternalData_15[[#This Row],[Price]]*Table_ExternalData_15[[#This Row],[BB rabat]])/100</f>
        <v>112.651</v>
      </c>
      <c r="J576" s="2">
        <f>Table_ExternalData_15[[#This Row],[BB cena]]*Table_ExternalData_15[[#Headers],[1,22]]</f>
        <v>137.43421999999998</v>
      </c>
      <c r="K576" s="2">
        <f>Table_ExternalData_15[[#This Row],[Price]]*Table_ExternalData_15[[#Headers],[1,22]]</f>
        <v>140.239</v>
      </c>
      <c r="L576" s="7">
        <f>IF(G576="White Shark",E576*0.5,IF(G576="Sbox",E576*0.5,IF(G576="Tenda",E576*0.5,E576*0.2)))/100</f>
        <v>0.02</v>
      </c>
      <c r="M576" s="2">
        <f>Table_ExternalData_15[[#This Row],[Price]]-Table_ExternalData_15[[#This Row],[Price]]*Table_ExternalData_15[[#This Row],[extra popust]]</f>
        <v>112.651</v>
      </c>
      <c r="N576" s="2">
        <f>IF(M576&lt;I576,M576,I576)</f>
        <v>112.651</v>
      </c>
      <c r="O576" s="12" t="str">
        <f>IF(N576&lt;I576,$U$1," ")</f>
        <v xml:space="preserve"> </v>
      </c>
      <c r="P576" s="12" t="str">
        <f>IFERROR((O576+30)," ")</f>
        <v xml:space="preserve"> </v>
      </c>
      <c r="Q576" s="2">
        <f ca="1">IF(O576=$U$1,N576,"0")*1.22</f>
        <v>0</v>
      </c>
    </row>
    <row r="577" spans="1:17" x14ac:dyDescent="0.25">
      <c r="A577" t="s">
        <v>15579</v>
      </c>
      <c r="B577" t="s">
        <v>15578</v>
      </c>
      <c r="C577">
        <v>17843</v>
      </c>
      <c r="D577">
        <v>232.74</v>
      </c>
      <c r="E577">
        <f>IFERROR(VLOOKUP(Table_ExternalData_15[[#This Row],[Id]],Rabati!B:C,2,0),0)</f>
        <v>5</v>
      </c>
      <c r="F577">
        <v>2</v>
      </c>
      <c r="G577" t="str">
        <f>VLOOKUP(Table_ExternalData_15[[#This Row],[Id]],'Blagovna izdelek'!A:C,3,0)</f>
        <v>UBIQUITI</v>
      </c>
      <c r="H577">
        <f>Table_ExternalData_15[[#This Row],[Rabat]]*0.2</f>
        <v>1</v>
      </c>
      <c r="I577" s="2">
        <f>Table_ExternalData_15[[#This Row],[Price]]-(Table_ExternalData_15[[#This Row],[Price]]*Table_ExternalData_15[[#This Row],[BB rabat]])/100</f>
        <v>230.4126</v>
      </c>
      <c r="J577" s="2">
        <f>Table_ExternalData_15[[#This Row],[BB cena]]*Table_ExternalData_15[[#Headers],[1,22]]</f>
        <v>281.10337199999998</v>
      </c>
      <c r="K577" s="2">
        <f>Table_ExternalData_15[[#This Row],[Price]]*Table_ExternalData_15[[#Headers],[1,22]]</f>
        <v>283.94279999999998</v>
      </c>
      <c r="L577" s="7">
        <f>IF(G577="White Shark",E577*0.5,IF(G577="Sbox",E577*0.5,IF(G577="Tenda",E577*0.5,E577*0.2)))/100</f>
        <v>0.01</v>
      </c>
      <c r="M577" s="2">
        <f>Table_ExternalData_15[[#This Row],[Price]]-Table_ExternalData_15[[#This Row],[Price]]*Table_ExternalData_15[[#This Row],[extra popust]]</f>
        <v>230.4126</v>
      </c>
      <c r="N577" s="2">
        <f>IF(M577&lt;I577,M577,I577)</f>
        <v>230.4126</v>
      </c>
      <c r="O577" s="12" t="str">
        <f>IF(N577&lt;I577,$U$1," ")</f>
        <v xml:space="preserve"> </v>
      </c>
      <c r="P577" s="12" t="str">
        <f>IFERROR((O577+30)," ")</f>
        <v xml:space="preserve"> </v>
      </c>
      <c r="Q577" s="2">
        <f ca="1">IF(O577=$U$1,N577,"0")*1.22</f>
        <v>0</v>
      </c>
    </row>
    <row r="578" spans="1:17" x14ac:dyDescent="0.25">
      <c r="A578" t="s">
        <v>15581</v>
      </c>
      <c r="B578" t="s">
        <v>15580</v>
      </c>
      <c r="C578">
        <v>17844</v>
      </c>
      <c r="D578">
        <v>232.74</v>
      </c>
      <c r="E578">
        <f>IFERROR(VLOOKUP(Table_ExternalData_15[[#This Row],[Id]],Rabati!B:C,2,0),0)</f>
        <v>5</v>
      </c>
      <c r="F578">
        <v>2</v>
      </c>
      <c r="G578" t="str">
        <f>VLOOKUP(Table_ExternalData_15[[#This Row],[Id]],'Blagovna izdelek'!A:C,3,0)</f>
        <v>UBIQUITI</v>
      </c>
      <c r="H578">
        <f>Table_ExternalData_15[[#This Row],[Rabat]]*0.2</f>
        <v>1</v>
      </c>
      <c r="I578" s="2">
        <f>Table_ExternalData_15[[#This Row],[Price]]-(Table_ExternalData_15[[#This Row],[Price]]*Table_ExternalData_15[[#This Row],[BB rabat]])/100</f>
        <v>230.4126</v>
      </c>
      <c r="J578" s="2">
        <f>Table_ExternalData_15[[#This Row],[BB cena]]*Table_ExternalData_15[[#Headers],[1,22]]</f>
        <v>281.10337199999998</v>
      </c>
      <c r="K578" s="2">
        <f>Table_ExternalData_15[[#This Row],[Price]]*Table_ExternalData_15[[#Headers],[1,22]]</f>
        <v>283.94279999999998</v>
      </c>
      <c r="L578" s="7">
        <f>IF(G578="White Shark",E578*0.5,IF(G578="Sbox",E578*0.5,IF(G578="Tenda",E578*0.5,E578*0.2)))/100</f>
        <v>0.01</v>
      </c>
      <c r="M578" s="2">
        <f>Table_ExternalData_15[[#This Row],[Price]]-Table_ExternalData_15[[#This Row],[Price]]*Table_ExternalData_15[[#This Row],[extra popust]]</f>
        <v>230.4126</v>
      </c>
      <c r="N578" s="2">
        <f>IF(M578&lt;I578,M578,I578)</f>
        <v>230.4126</v>
      </c>
      <c r="O578" s="12" t="str">
        <f>IF(N578&lt;I578,$U$1," ")</f>
        <v xml:space="preserve"> </v>
      </c>
      <c r="P578" s="12" t="str">
        <f>IFERROR((O578+30)," ")</f>
        <v xml:space="preserve"> </v>
      </c>
      <c r="Q578" s="2">
        <f ca="1">IF(O578=$U$1,N578,"0")*1.22</f>
        <v>0</v>
      </c>
    </row>
    <row r="579" spans="1:17" x14ac:dyDescent="0.25">
      <c r="A579" t="s">
        <v>15583</v>
      </c>
      <c r="B579" t="s">
        <v>15582</v>
      </c>
      <c r="C579">
        <v>17845</v>
      </c>
      <c r="D579">
        <v>199.95</v>
      </c>
      <c r="E579">
        <f>IFERROR(VLOOKUP(Table_ExternalData_15[[#This Row],[Id]],Rabati!B:C,2,0),0)</f>
        <v>5</v>
      </c>
      <c r="F579">
        <v>2</v>
      </c>
      <c r="G579" t="str">
        <f>VLOOKUP(Table_ExternalData_15[[#This Row],[Id]],'Blagovna izdelek'!A:C,3,0)</f>
        <v>UBIQUITI</v>
      </c>
      <c r="H579">
        <f>Table_ExternalData_15[[#This Row],[Rabat]]*0.2</f>
        <v>1</v>
      </c>
      <c r="I579" s="2">
        <f>Table_ExternalData_15[[#This Row],[Price]]-(Table_ExternalData_15[[#This Row],[Price]]*Table_ExternalData_15[[#This Row],[BB rabat]])/100</f>
        <v>197.95049999999998</v>
      </c>
      <c r="J579" s="2">
        <f>Table_ExternalData_15[[#This Row],[BB cena]]*Table_ExternalData_15[[#Headers],[1,22]]</f>
        <v>241.49960999999996</v>
      </c>
      <c r="K579" s="2">
        <f>Table_ExternalData_15[[#This Row],[Price]]*Table_ExternalData_15[[#Headers],[1,22]]</f>
        <v>243.93899999999999</v>
      </c>
      <c r="L579" s="7">
        <f>IF(G579="White Shark",E579*0.5,IF(G579="Sbox",E579*0.5,IF(G579="Tenda",E579*0.5,E579*0.2)))/100</f>
        <v>0.01</v>
      </c>
      <c r="M579" s="2">
        <f>Table_ExternalData_15[[#This Row],[Price]]-Table_ExternalData_15[[#This Row],[Price]]*Table_ExternalData_15[[#This Row],[extra popust]]</f>
        <v>197.95049999999998</v>
      </c>
      <c r="N579" s="2">
        <f>IF(M579&lt;I579,M579,I579)</f>
        <v>197.95049999999998</v>
      </c>
      <c r="O579" s="12" t="str">
        <f>IF(N579&lt;I579,$U$1," ")</f>
        <v xml:space="preserve"> </v>
      </c>
      <c r="P579" s="12" t="str">
        <f>IFERROR((O579+30)," ")</f>
        <v xml:space="preserve"> </v>
      </c>
      <c r="Q579" s="2">
        <f ca="1">IF(O579=$U$1,N579,"0")*1.22</f>
        <v>0</v>
      </c>
    </row>
    <row r="580" spans="1:17" x14ac:dyDescent="0.25">
      <c r="A580" t="s">
        <v>15596</v>
      </c>
      <c r="B580" t="s">
        <v>15595</v>
      </c>
      <c r="C580">
        <v>17851</v>
      </c>
      <c r="D580">
        <v>163.92</v>
      </c>
      <c r="E580">
        <f>IFERROR(VLOOKUP(Table_ExternalData_15[[#This Row],[Id]],Rabati!B:C,2,0),0)</f>
        <v>5</v>
      </c>
      <c r="F580">
        <v>12</v>
      </c>
      <c r="G580" t="str">
        <f>VLOOKUP(Table_ExternalData_15[[#This Row],[Id]],'Blagovna izdelek'!A:C,3,0)</f>
        <v>UBIQUITI</v>
      </c>
      <c r="H580">
        <f>Table_ExternalData_15[[#This Row],[Rabat]]*0.2</f>
        <v>1</v>
      </c>
      <c r="I580" s="2">
        <f>Table_ExternalData_15[[#This Row],[Price]]-(Table_ExternalData_15[[#This Row],[Price]]*Table_ExternalData_15[[#This Row],[BB rabat]])/100</f>
        <v>162.2808</v>
      </c>
      <c r="J580" s="2">
        <f>Table_ExternalData_15[[#This Row],[BB cena]]*Table_ExternalData_15[[#Headers],[1,22]]</f>
        <v>197.98257599999999</v>
      </c>
      <c r="K580" s="2">
        <f>Table_ExternalData_15[[#This Row],[Price]]*Table_ExternalData_15[[#Headers],[1,22]]</f>
        <v>199.98239999999998</v>
      </c>
      <c r="L580" s="7">
        <f>IF(G580="White Shark",E580*0.5,IF(G580="Sbox",E580*0.5,IF(G580="Tenda",E580*0.5,E580*0.2)))/100</f>
        <v>0.01</v>
      </c>
      <c r="M580" s="2">
        <f>Table_ExternalData_15[[#This Row],[Price]]-Table_ExternalData_15[[#This Row],[Price]]*Table_ExternalData_15[[#This Row],[extra popust]]</f>
        <v>162.2808</v>
      </c>
      <c r="N580" s="2">
        <f>IF(M580&lt;I580,M580,I580)</f>
        <v>162.2808</v>
      </c>
      <c r="O580" s="12" t="str">
        <f>IF(N580&lt;I580,$U$1," ")</f>
        <v xml:space="preserve"> </v>
      </c>
      <c r="P580" s="12" t="str">
        <f>IFERROR((O580+30)," ")</f>
        <v xml:space="preserve"> </v>
      </c>
      <c r="Q580" s="2">
        <f ca="1">IF(O580=$U$1,N580,"0")*1.22</f>
        <v>0</v>
      </c>
    </row>
    <row r="581" spans="1:17" x14ac:dyDescent="0.25">
      <c r="A581" t="s">
        <v>15612</v>
      </c>
      <c r="B581" t="s">
        <v>15611</v>
      </c>
      <c r="C581">
        <v>17859</v>
      </c>
      <c r="D581">
        <v>54.72</v>
      </c>
      <c r="E581">
        <f>IFERROR(VLOOKUP(Table_ExternalData_15[[#This Row],[Id]],Rabati!B:C,2,0),0)</f>
        <v>10</v>
      </c>
      <c r="F581">
        <v>0</v>
      </c>
      <c r="G581" t="str">
        <f>VLOOKUP(Table_ExternalData_15[[#This Row],[Id]],'Blagovna izdelek'!A:C,3,0)</f>
        <v>UBIQUITI</v>
      </c>
      <c r="H581">
        <f>Table_ExternalData_15[[#This Row],[Rabat]]*0.2</f>
        <v>2</v>
      </c>
      <c r="I581" s="2">
        <f>Table_ExternalData_15[[#This Row],[Price]]-(Table_ExternalData_15[[#This Row],[Price]]*Table_ExternalData_15[[#This Row],[BB rabat]])/100</f>
        <v>53.625599999999999</v>
      </c>
      <c r="J581" s="2">
        <f>Table_ExternalData_15[[#This Row],[BB cena]]*Table_ExternalData_15[[#Headers],[1,22]]</f>
        <v>65.423231999999999</v>
      </c>
      <c r="K581" s="2">
        <f>Table_ExternalData_15[[#This Row],[Price]]*Table_ExternalData_15[[#Headers],[1,22]]</f>
        <v>66.758399999999995</v>
      </c>
      <c r="L581" s="7">
        <f>IF(G581="White Shark",E581*0.5,IF(G581="Sbox",E581*0.5,IF(G581="Tenda",E581*0.5,E581*0.2)))/100</f>
        <v>0.02</v>
      </c>
      <c r="M581" s="2">
        <f>Table_ExternalData_15[[#This Row],[Price]]-Table_ExternalData_15[[#This Row],[Price]]*Table_ExternalData_15[[#This Row],[extra popust]]</f>
        <v>53.625599999999999</v>
      </c>
      <c r="N581" s="2">
        <f>IF(M581&lt;I581,M581,I581)</f>
        <v>53.625599999999999</v>
      </c>
      <c r="O581" s="12" t="str">
        <f>IF(N581&lt;I581,$U$1," ")</f>
        <v xml:space="preserve"> </v>
      </c>
      <c r="P581" s="12" t="str">
        <f>IFERROR((O581+30)," ")</f>
        <v xml:space="preserve"> </v>
      </c>
      <c r="Q581" s="2">
        <f ca="1">IF(O581=$U$1,N581,"0")*1.22</f>
        <v>0</v>
      </c>
    </row>
    <row r="582" spans="1:17" x14ac:dyDescent="0.25">
      <c r="A582" t="s">
        <v>15613</v>
      </c>
      <c r="B582" t="s">
        <v>15618</v>
      </c>
      <c r="C582">
        <v>17860</v>
      </c>
      <c r="D582">
        <v>211.66</v>
      </c>
      <c r="E582">
        <f>IFERROR(VLOOKUP(Table_ExternalData_15[[#This Row],[Id]],Rabati!B:C,2,0),0)</f>
        <v>5</v>
      </c>
      <c r="F582">
        <v>0</v>
      </c>
      <c r="G582" t="str">
        <f>VLOOKUP(Table_ExternalData_15[[#This Row],[Id]],'Blagovna izdelek'!A:C,3,0)</f>
        <v>UBIQUITI</v>
      </c>
      <c r="H582">
        <f>Table_ExternalData_15[[#This Row],[Rabat]]*0.2</f>
        <v>1</v>
      </c>
      <c r="I582" s="2">
        <f>Table_ExternalData_15[[#This Row],[Price]]-(Table_ExternalData_15[[#This Row],[Price]]*Table_ExternalData_15[[#This Row],[BB rabat]])/100</f>
        <v>209.54339999999999</v>
      </c>
      <c r="J582" s="2">
        <f>Table_ExternalData_15[[#This Row],[BB cena]]*Table_ExternalData_15[[#Headers],[1,22]]</f>
        <v>255.64294799999999</v>
      </c>
      <c r="K582" s="2">
        <f>Table_ExternalData_15[[#This Row],[Price]]*Table_ExternalData_15[[#Headers],[1,22]]</f>
        <v>258.22519999999997</v>
      </c>
      <c r="L582" s="7">
        <f>IF(G582="White Shark",E582*0.5,IF(G582="Sbox",E582*0.5,IF(G582="Tenda",E582*0.5,E582*0.2)))/100</f>
        <v>0.01</v>
      </c>
      <c r="M582" s="2">
        <f>Table_ExternalData_15[[#This Row],[Price]]-Table_ExternalData_15[[#This Row],[Price]]*Table_ExternalData_15[[#This Row],[extra popust]]</f>
        <v>209.54339999999999</v>
      </c>
      <c r="N582" s="2">
        <f>IF(M582&lt;I582,M582,I582)</f>
        <v>209.54339999999999</v>
      </c>
      <c r="O582" s="12" t="str">
        <f>IF(N582&lt;I582,$U$1," ")</f>
        <v xml:space="preserve"> </v>
      </c>
      <c r="P582" s="12" t="str">
        <f>IFERROR((O582+30)," ")</f>
        <v xml:space="preserve"> </v>
      </c>
      <c r="Q582" s="2">
        <f ca="1">IF(O582=$U$1,N582,"0")*1.22</f>
        <v>0</v>
      </c>
    </row>
    <row r="583" spans="1:17" x14ac:dyDescent="0.25">
      <c r="A583" t="s">
        <v>15615</v>
      </c>
      <c r="B583" t="s">
        <v>15614</v>
      </c>
      <c r="C583">
        <v>17861</v>
      </c>
      <c r="D583">
        <v>196.7</v>
      </c>
      <c r="E583">
        <f>IFERROR(VLOOKUP(Table_ExternalData_15[[#This Row],[Id]],Rabati!B:C,2,0),0)</f>
        <v>0</v>
      </c>
      <c r="F583">
        <v>0</v>
      </c>
      <c r="G583" t="str">
        <f>VLOOKUP(Table_ExternalData_15[[#This Row],[Id]],'Blagovna izdelek'!A:C,3,0)</f>
        <v>UBIQUITI</v>
      </c>
      <c r="H583">
        <f>Table_ExternalData_15[[#This Row],[Rabat]]*0.2</f>
        <v>0</v>
      </c>
      <c r="I583" s="2">
        <f>Table_ExternalData_15[[#This Row],[Price]]-(Table_ExternalData_15[[#This Row],[Price]]*Table_ExternalData_15[[#This Row],[BB rabat]])/100</f>
        <v>196.7</v>
      </c>
      <c r="J583" s="2">
        <f>Table_ExternalData_15[[#This Row],[BB cena]]*Table_ExternalData_15[[#Headers],[1,22]]</f>
        <v>239.97399999999999</v>
      </c>
      <c r="K583" s="2">
        <f>Table_ExternalData_15[[#This Row],[Price]]*Table_ExternalData_15[[#Headers],[1,22]]</f>
        <v>239.97399999999999</v>
      </c>
      <c r="L583" s="7">
        <f>IF(G583="White Shark",E583*0.5,IF(G583="Sbox",E583*0.5,IF(G583="Tenda",E583*0.5,E583*0.2)))/100</f>
        <v>0</v>
      </c>
      <c r="M583" s="2">
        <f>Table_ExternalData_15[[#This Row],[Price]]-Table_ExternalData_15[[#This Row],[Price]]*Table_ExternalData_15[[#This Row],[extra popust]]</f>
        <v>196.7</v>
      </c>
      <c r="N583" s="2">
        <f>IF(M583&lt;I583,M583,I583)</f>
        <v>196.7</v>
      </c>
      <c r="O583" s="12" t="str">
        <f>IF(N583&lt;I583,$U$1," ")</f>
        <v xml:space="preserve"> </v>
      </c>
      <c r="P583" s="12" t="str">
        <f>IFERROR((O583+30)," ")</f>
        <v xml:space="preserve"> </v>
      </c>
      <c r="Q583" s="2">
        <f ca="1">IF(O583=$U$1,N583,"0")*1.22</f>
        <v>0</v>
      </c>
    </row>
    <row r="584" spans="1:17" x14ac:dyDescent="0.25">
      <c r="A584" t="s">
        <v>15634</v>
      </c>
      <c r="B584" t="s">
        <v>15633</v>
      </c>
      <c r="C584">
        <v>17866</v>
      </c>
      <c r="D584">
        <v>199.88</v>
      </c>
      <c r="E584">
        <f>IFERROR(VLOOKUP(Table_ExternalData_15[[#This Row],[Id]],Rabati!B:C,2,0),0)</f>
        <v>5</v>
      </c>
      <c r="F584">
        <v>3</v>
      </c>
      <c r="G584" t="str">
        <f>VLOOKUP(Table_ExternalData_15[[#This Row],[Id]],'Blagovna izdelek'!A:C,3,0)</f>
        <v>UBIQUITI</v>
      </c>
      <c r="H584">
        <f>Table_ExternalData_15[[#This Row],[Rabat]]*0.2</f>
        <v>1</v>
      </c>
      <c r="I584" s="2">
        <f>Table_ExternalData_15[[#This Row],[Price]]-(Table_ExternalData_15[[#This Row],[Price]]*Table_ExternalData_15[[#This Row],[BB rabat]])/100</f>
        <v>197.88120000000001</v>
      </c>
      <c r="J584" s="2">
        <f>Table_ExternalData_15[[#This Row],[BB cena]]*Table_ExternalData_15[[#Headers],[1,22]]</f>
        <v>241.415064</v>
      </c>
      <c r="K584" s="2">
        <f>Table_ExternalData_15[[#This Row],[Price]]*Table_ExternalData_15[[#Headers],[1,22]]</f>
        <v>243.8536</v>
      </c>
      <c r="L584" s="7">
        <f>IF(G584="White Shark",E584*0.5,IF(G584="Sbox",E584*0.5,IF(G584="Tenda",E584*0.5,E584*0.2)))/100</f>
        <v>0.01</v>
      </c>
      <c r="M584" s="2">
        <f>Table_ExternalData_15[[#This Row],[Price]]-Table_ExternalData_15[[#This Row],[Price]]*Table_ExternalData_15[[#This Row],[extra popust]]</f>
        <v>197.88120000000001</v>
      </c>
      <c r="N584" s="2">
        <f>IF(M584&lt;I584,M584,I584)</f>
        <v>197.88120000000001</v>
      </c>
      <c r="O584" s="12" t="str">
        <f>IF(N584&lt;I584,$U$1," ")</f>
        <v xml:space="preserve"> </v>
      </c>
      <c r="P584" s="12" t="str">
        <f>IFERROR((O584+30)," ")</f>
        <v xml:space="preserve"> </v>
      </c>
      <c r="Q584" s="2">
        <f ca="1">IF(O584=$U$1,N584,"0")*1.22</f>
        <v>0</v>
      </c>
    </row>
    <row r="585" spans="1:17" x14ac:dyDescent="0.25">
      <c r="A585" t="s">
        <v>15662</v>
      </c>
      <c r="B585" t="s">
        <v>15661</v>
      </c>
      <c r="C585">
        <v>17878</v>
      </c>
      <c r="D585">
        <v>337.7</v>
      </c>
      <c r="E585">
        <f>IFERROR(VLOOKUP(Table_ExternalData_15[[#This Row],[Id]],Rabati!B:C,2,0),0)</f>
        <v>5</v>
      </c>
      <c r="F585">
        <v>4</v>
      </c>
      <c r="G585" t="str">
        <f>VLOOKUP(Table_ExternalData_15[[#This Row],[Id]],'Blagovna izdelek'!A:C,3,0)</f>
        <v>UBIQUITI</v>
      </c>
      <c r="H585">
        <f>Table_ExternalData_15[[#This Row],[Rabat]]*0.2</f>
        <v>1</v>
      </c>
      <c r="I585" s="2">
        <f>Table_ExternalData_15[[#This Row],[Price]]-(Table_ExternalData_15[[#This Row],[Price]]*Table_ExternalData_15[[#This Row],[BB rabat]])/100</f>
        <v>334.32299999999998</v>
      </c>
      <c r="J585" s="2">
        <f>Table_ExternalData_15[[#This Row],[BB cena]]*Table_ExternalData_15[[#Headers],[1,22]]</f>
        <v>407.87405999999999</v>
      </c>
      <c r="K585" s="2">
        <f>Table_ExternalData_15[[#This Row],[Price]]*Table_ExternalData_15[[#Headers],[1,22]]</f>
        <v>411.99399999999997</v>
      </c>
      <c r="L585" s="7">
        <f>IF(G585="White Shark",E585*0.5,IF(G585="Sbox",E585*0.5,IF(G585="Tenda",E585*0.5,E585*0.2)))/100</f>
        <v>0.01</v>
      </c>
      <c r="M585" s="2">
        <f>Table_ExternalData_15[[#This Row],[Price]]-Table_ExternalData_15[[#This Row],[Price]]*Table_ExternalData_15[[#This Row],[extra popust]]</f>
        <v>334.32299999999998</v>
      </c>
      <c r="N585" s="2">
        <f>IF(M585&lt;I585,M585,I585)</f>
        <v>334.32299999999998</v>
      </c>
      <c r="O585" s="12" t="str">
        <f>IF(N585&lt;I585,$U$1," ")</f>
        <v xml:space="preserve"> </v>
      </c>
      <c r="P585" s="12" t="str">
        <f>IFERROR((O585+30)," ")</f>
        <v xml:space="preserve"> </v>
      </c>
      <c r="Q585" s="2">
        <f ca="1">IF(O585=$U$1,N585,"0")*1.22</f>
        <v>0</v>
      </c>
    </row>
    <row r="586" spans="1:17" x14ac:dyDescent="0.25">
      <c r="A586" t="s">
        <v>250</v>
      </c>
      <c r="B586" t="s">
        <v>249</v>
      </c>
      <c r="C586">
        <v>5779</v>
      </c>
      <c r="D586">
        <v>99.9</v>
      </c>
      <c r="E586">
        <f>IFERROR(VLOOKUP(Table_ExternalData_15[[#This Row],[Id]],Rabati!B:C,2,0),0)</f>
        <v>25</v>
      </c>
      <c r="F586">
        <v>4</v>
      </c>
      <c r="G586" t="str">
        <f>VLOOKUP(Table_ExternalData_15[[#This Row],[Id]],'Blagovna izdelek'!A:C,3,0)</f>
        <v>Triton</v>
      </c>
      <c r="H586">
        <f>Table_ExternalData_15[[#This Row],[Rabat]]*0.2</f>
        <v>5</v>
      </c>
      <c r="I586" s="2">
        <f>Table_ExternalData_15[[#This Row],[Price]]-(Table_ExternalData_15[[#This Row],[Price]]*Table_ExternalData_15[[#This Row],[BB rabat]])/100</f>
        <v>94.905000000000001</v>
      </c>
      <c r="J586" s="2">
        <f>Table_ExternalData_15[[#This Row],[BB cena]]*Table_ExternalData_15[[#Headers],[1,22]]</f>
        <v>115.7841</v>
      </c>
      <c r="K586" s="2">
        <f>Table_ExternalData_15[[#This Row],[Price]]*Table_ExternalData_15[[#Headers],[1,22]]</f>
        <v>121.878</v>
      </c>
      <c r="L586" s="7">
        <f>IF(G586="White Shark",E586*0.5,IF(G586="Sbox",E586*0.5,IF(G586="Tenda",E586*0.5,E586*0.2)))/100</f>
        <v>0.05</v>
      </c>
      <c r="M586" s="2">
        <f>Table_ExternalData_15[[#This Row],[Price]]-Table_ExternalData_15[[#This Row],[Price]]*Table_ExternalData_15[[#This Row],[extra popust]]</f>
        <v>94.905000000000001</v>
      </c>
      <c r="N586" s="2">
        <f>IF(M586&lt;I586,M586,I586)</f>
        <v>94.905000000000001</v>
      </c>
      <c r="O586" s="12" t="str">
        <f>IF(N586&lt;I586,$U$1," ")</f>
        <v xml:space="preserve"> </v>
      </c>
      <c r="P586" s="12" t="str">
        <f>IFERROR((O586+30)," ")</f>
        <v xml:space="preserve"> </v>
      </c>
      <c r="Q586" s="2">
        <f ca="1">IF(O586=$U$1,N586,"0")*1.22</f>
        <v>0</v>
      </c>
    </row>
    <row r="587" spans="1:17" x14ac:dyDescent="0.25">
      <c r="A587" t="s">
        <v>252</v>
      </c>
      <c r="B587" t="s">
        <v>251</v>
      </c>
      <c r="C587">
        <v>5782</v>
      </c>
      <c r="D587">
        <v>138.4</v>
      </c>
      <c r="E587">
        <f>IFERROR(VLOOKUP(Table_ExternalData_15[[#This Row],[Id]],Rabati!B:C,2,0),0)</f>
        <v>25</v>
      </c>
      <c r="F587">
        <v>2</v>
      </c>
      <c r="G587" t="str">
        <f>VLOOKUP(Table_ExternalData_15[[#This Row],[Id]],'Blagovna izdelek'!A:C,3,0)</f>
        <v>Triton</v>
      </c>
      <c r="H587">
        <f>Table_ExternalData_15[[#This Row],[Rabat]]*0.2</f>
        <v>5</v>
      </c>
      <c r="I587" s="2">
        <f>Table_ExternalData_15[[#This Row],[Price]]-(Table_ExternalData_15[[#This Row],[Price]]*Table_ExternalData_15[[#This Row],[BB rabat]])/100</f>
        <v>131.48000000000002</v>
      </c>
      <c r="J587" s="2">
        <f>Table_ExternalData_15[[#This Row],[BB cena]]*Table_ExternalData_15[[#Headers],[1,22]]</f>
        <v>160.40560000000002</v>
      </c>
      <c r="K587" s="2">
        <f>Table_ExternalData_15[[#This Row],[Price]]*Table_ExternalData_15[[#Headers],[1,22]]</f>
        <v>168.84800000000001</v>
      </c>
      <c r="L587" s="7">
        <f>IF(G587="White Shark",E587*0.5,IF(G587="Sbox",E587*0.5,IF(G587="Tenda",E587*0.5,E587*0.2)))/100</f>
        <v>0.05</v>
      </c>
      <c r="M587" s="2">
        <f>Table_ExternalData_15[[#This Row],[Price]]-Table_ExternalData_15[[#This Row],[Price]]*Table_ExternalData_15[[#This Row],[extra popust]]</f>
        <v>131.48000000000002</v>
      </c>
      <c r="N587" s="2">
        <f>IF(M587&lt;I587,M587,I587)</f>
        <v>131.48000000000002</v>
      </c>
      <c r="O587" s="12" t="str">
        <f>IF(N587&lt;I587,$U$1," ")</f>
        <v xml:space="preserve"> </v>
      </c>
      <c r="P587" s="12" t="str">
        <f>IFERROR((O587+30)," ")</f>
        <v xml:space="preserve"> </v>
      </c>
      <c r="Q587" s="2">
        <f ca="1">IF(O587=$U$1,N587,"0")*1.22</f>
        <v>0</v>
      </c>
    </row>
    <row r="588" spans="1:17" x14ac:dyDescent="0.25">
      <c r="A588" t="s">
        <v>254</v>
      </c>
      <c r="B588" t="s">
        <v>253</v>
      </c>
      <c r="C588">
        <v>5783</v>
      </c>
      <c r="D588">
        <v>107.98</v>
      </c>
      <c r="E588">
        <f>IFERROR(VLOOKUP(Table_ExternalData_15[[#This Row],[Id]],Rabati!B:C,2,0),0)</f>
        <v>25</v>
      </c>
      <c r="F588">
        <v>4</v>
      </c>
      <c r="G588" t="str">
        <f>VLOOKUP(Table_ExternalData_15[[#This Row],[Id]],'Blagovna izdelek'!A:C,3,0)</f>
        <v>Triton</v>
      </c>
      <c r="H588">
        <f>Table_ExternalData_15[[#This Row],[Rabat]]*0.2</f>
        <v>5</v>
      </c>
      <c r="I588" s="2">
        <f>Table_ExternalData_15[[#This Row],[Price]]-(Table_ExternalData_15[[#This Row],[Price]]*Table_ExternalData_15[[#This Row],[BB rabat]])/100</f>
        <v>102.581</v>
      </c>
      <c r="J588" s="2">
        <f>Table_ExternalData_15[[#This Row],[BB cena]]*Table_ExternalData_15[[#Headers],[1,22]]</f>
        <v>125.14882</v>
      </c>
      <c r="K588" s="2">
        <f>Table_ExternalData_15[[#This Row],[Price]]*Table_ExternalData_15[[#Headers],[1,22]]</f>
        <v>131.73560000000001</v>
      </c>
      <c r="L588" s="7">
        <f>IF(G588="White Shark",E588*0.5,IF(G588="Sbox",E588*0.5,IF(G588="Tenda",E588*0.5,E588*0.2)))/100</f>
        <v>0.05</v>
      </c>
      <c r="M588" s="2">
        <f>Table_ExternalData_15[[#This Row],[Price]]-Table_ExternalData_15[[#This Row],[Price]]*Table_ExternalData_15[[#This Row],[extra popust]]</f>
        <v>102.581</v>
      </c>
      <c r="N588" s="2">
        <f>IF(M588&lt;I588,M588,I588)</f>
        <v>102.581</v>
      </c>
      <c r="O588" s="12" t="str">
        <f>IF(N588&lt;I588,$U$1," ")</f>
        <v xml:space="preserve"> </v>
      </c>
      <c r="P588" s="12" t="str">
        <f>IFERROR((O588+30)," ")</f>
        <v xml:space="preserve"> </v>
      </c>
      <c r="Q588" s="2">
        <f ca="1">IF(O588=$U$1,N588,"0")*1.22</f>
        <v>0</v>
      </c>
    </row>
    <row r="589" spans="1:17" x14ac:dyDescent="0.25">
      <c r="A589" t="s">
        <v>256</v>
      </c>
      <c r="B589" t="s">
        <v>255</v>
      </c>
      <c r="C589">
        <v>5787</v>
      </c>
      <c r="D589">
        <v>119.7</v>
      </c>
      <c r="E589">
        <f>IFERROR(VLOOKUP(Table_ExternalData_15[[#This Row],[Id]],Rabati!B:C,2,0),0)</f>
        <v>25</v>
      </c>
      <c r="F589">
        <v>3</v>
      </c>
      <c r="G589" t="str">
        <f>VLOOKUP(Table_ExternalData_15[[#This Row],[Id]],'Blagovna izdelek'!A:C,3,0)</f>
        <v>Triton</v>
      </c>
      <c r="H589">
        <f>Table_ExternalData_15[[#This Row],[Rabat]]*0.2</f>
        <v>5</v>
      </c>
      <c r="I589" s="2">
        <f>Table_ExternalData_15[[#This Row],[Price]]-(Table_ExternalData_15[[#This Row],[Price]]*Table_ExternalData_15[[#This Row],[BB rabat]])/100</f>
        <v>113.715</v>
      </c>
      <c r="J589" s="2">
        <f>Table_ExternalData_15[[#This Row],[BB cena]]*Table_ExternalData_15[[#Headers],[1,22]]</f>
        <v>138.73230000000001</v>
      </c>
      <c r="K589" s="2">
        <f>Table_ExternalData_15[[#This Row],[Price]]*Table_ExternalData_15[[#Headers],[1,22]]</f>
        <v>146.03399999999999</v>
      </c>
      <c r="L589" s="7">
        <f>IF(G589="White Shark",E589*0.5,IF(G589="Sbox",E589*0.5,IF(G589="Tenda",E589*0.5,E589*0.2)))/100</f>
        <v>0.05</v>
      </c>
      <c r="M589" s="2">
        <f>Table_ExternalData_15[[#This Row],[Price]]-Table_ExternalData_15[[#This Row],[Price]]*Table_ExternalData_15[[#This Row],[extra popust]]</f>
        <v>113.715</v>
      </c>
      <c r="N589" s="2">
        <f>IF(M589&lt;I589,M589,I589)</f>
        <v>113.715</v>
      </c>
      <c r="O589" s="12" t="str">
        <f>IF(N589&lt;I589,$U$1," ")</f>
        <v xml:space="preserve"> </v>
      </c>
      <c r="P589" s="12" t="str">
        <f>IFERROR((O589+30)," ")</f>
        <v xml:space="preserve"> </v>
      </c>
      <c r="Q589" s="2">
        <f ca="1">IF(O589=$U$1,N589,"0")*1.22</f>
        <v>0</v>
      </c>
    </row>
    <row r="590" spans="1:17" x14ac:dyDescent="0.25">
      <c r="A590" t="s">
        <v>698</v>
      </c>
      <c r="B590" t="s">
        <v>9670</v>
      </c>
      <c r="C590">
        <v>6590</v>
      </c>
      <c r="D590">
        <v>221.8</v>
      </c>
      <c r="E590">
        <f>IFERROR(VLOOKUP(Table_ExternalData_15[[#This Row],[Id]],Rabati!B:C,2,0),0)</f>
        <v>25</v>
      </c>
      <c r="F590">
        <v>2</v>
      </c>
      <c r="G590" t="str">
        <f>VLOOKUP(Table_ExternalData_15[[#This Row],[Id]],'Blagovna izdelek'!A:C,3,0)</f>
        <v>Triton</v>
      </c>
      <c r="H590">
        <f>Table_ExternalData_15[[#This Row],[Rabat]]*0.2</f>
        <v>5</v>
      </c>
      <c r="I590" s="2">
        <f>Table_ExternalData_15[[#This Row],[Price]]-(Table_ExternalData_15[[#This Row],[Price]]*Table_ExternalData_15[[#This Row],[BB rabat]])/100</f>
        <v>210.71</v>
      </c>
      <c r="J590" s="2">
        <f>Table_ExternalData_15[[#This Row],[BB cena]]*Table_ExternalData_15[[#Headers],[1,22]]</f>
        <v>257.06619999999998</v>
      </c>
      <c r="K590" s="2">
        <f>Table_ExternalData_15[[#This Row],[Price]]*Table_ExternalData_15[[#Headers],[1,22]]</f>
        <v>270.596</v>
      </c>
      <c r="L590" s="7">
        <f>IF(G590="White Shark",E590*0.5,IF(G590="Sbox",E590*0.5,IF(G590="Tenda",E590*0.5,E590*0.2)))/100</f>
        <v>0.05</v>
      </c>
      <c r="M590" s="2">
        <f>Table_ExternalData_15[[#This Row],[Price]]-Table_ExternalData_15[[#This Row],[Price]]*Table_ExternalData_15[[#This Row],[extra popust]]</f>
        <v>210.71</v>
      </c>
      <c r="N590" s="2">
        <f>IF(M590&lt;I590,M590,I590)</f>
        <v>210.71</v>
      </c>
      <c r="O590" s="12" t="str">
        <f>IF(N590&lt;I590,$U$1," ")</f>
        <v xml:space="preserve"> </v>
      </c>
      <c r="P590" s="12" t="str">
        <f>IFERROR((O590+30)," ")</f>
        <v xml:space="preserve"> </v>
      </c>
      <c r="Q590" s="2">
        <f ca="1">IF(O590=$U$1,N590,"0")*1.22</f>
        <v>0</v>
      </c>
    </row>
    <row r="591" spans="1:17" x14ac:dyDescent="0.25">
      <c r="A591" t="s">
        <v>700</v>
      </c>
      <c r="B591" t="s">
        <v>699</v>
      </c>
      <c r="C591">
        <v>6591</v>
      </c>
      <c r="D591">
        <v>193.45</v>
      </c>
      <c r="E591">
        <f>IFERROR(VLOOKUP(Table_ExternalData_15[[#This Row],[Id]],Rabati!B:C,2,0),0)</f>
        <v>25</v>
      </c>
      <c r="F591">
        <v>2</v>
      </c>
      <c r="G591" t="str">
        <f>VLOOKUP(Table_ExternalData_15[[#This Row],[Id]],'Blagovna izdelek'!A:C,3,0)</f>
        <v>Triton</v>
      </c>
      <c r="H591">
        <f>Table_ExternalData_15[[#This Row],[Rabat]]*0.2</f>
        <v>5</v>
      </c>
      <c r="I591" s="2">
        <f>Table_ExternalData_15[[#This Row],[Price]]-(Table_ExternalData_15[[#This Row],[Price]]*Table_ExternalData_15[[#This Row],[BB rabat]])/100</f>
        <v>183.77749999999997</v>
      </c>
      <c r="J591" s="2">
        <f>Table_ExternalData_15[[#This Row],[BB cena]]*Table_ExternalData_15[[#Headers],[1,22]]</f>
        <v>224.20854999999997</v>
      </c>
      <c r="K591" s="2">
        <f>Table_ExternalData_15[[#This Row],[Price]]*Table_ExternalData_15[[#Headers],[1,22]]</f>
        <v>236.00899999999999</v>
      </c>
      <c r="L591" s="7">
        <f>IF(G591="White Shark",E591*0.5,IF(G591="Sbox",E591*0.5,IF(G591="Tenda",E591*0.5,E591*0.2)))/100</f>
        <v>0.05</v>
      </c>
      <c r="M591" s="2">
        <f>Table_ExternalData_15[[#This Row],[Price]]-Table_ExternalData_15[[#This Row],[Price]]*Table_ExternalData_15[[#This Row],[extra popust]]</f>
        <v>183.77749999999997</v>
      </c>
      <c r="N591" s="2">
        <f>IF(M591&lt;I591,M591,I591)</f>
        <v>183.77749999999997</v>
      </c>
      <c r="O591" s="12" t="str">
        <f>IF(N591&lt;I591,$U$1," ")</f>
        <v xml:space="preserve"> </v>
      </c>
      <c r="P591" s="12" t="str">
        <f>IFERROR((O591+30)," ")</f>
        <v xml:space="preserve"> </v>
      </c>
      <c r="Q591" s="2">
        <f ca="1">IF(O591=$U$1,N591,"0")*1.22</f>
        <v>0</v>
      </c>
    </row>
    <row r="592" spans="1:17" x14ac:dyDescent="0.25">
      <c r="A592" t="s">
        <v>982</v>
      </c>
      <c r="B592" t="s">
        <v>981</v>
      </c>
      <c r="C592">
        <v>7208</v>
      </c>
      <c r="D592">
        <v>12.8</v>
      </c>
      <c r="E592">
        <f>IFERROR(VLOOKUP(Table_ExternalData_15[[#This Row],[Id]],Rabati!B:C,2,0),0)</f>
        <v>25</v>
      </c>
      <c r="F592">
        <v>2</v>
      </c>
      <c r="G592" t="str">
        <f>VLOOKUP(Table_ExternalData_15[[#This Row],[Id]],'Blagovna izdelek'!A:C,3,0)</f>
        <v>Triton</v>
      </c>
      <c r="H592">
        <f>Table_ExternalData_15[[#This Row],[Rabat]]*0.2</f>
        <v>5</v>
      </c>
      <c r="I592" s="2">
        <f>Table_ExternalData_15[[#This Row],[Price]]-(Table_ExternalData_15[[#This Row],[Price]]*Table_ExternalData_15[[#This Row],[BB rabat]])/100</f>
        <v>12.16</v>
      </c>
      <c r="J592" s="2">
        <f>Table_ExternalData_15[[#This Row],[BB cena]]*Table_ExternalData_15[[#Headers],[1,22]]</f>
        <v>14.8352</v>
      </c>
      <c r="K592" s="2">
        <f>Table_ExternalData_15[[#This Row],[Price]]*Table_ExternalData_15[[#Headers],[1,22]]</f>
        <v>15.616</v>
      </c>
      <c r="L592" s="7">
        <f>IF(G592="White Shark",E592*0.5,IF(G592="Sbox",E592*0.5,IF(G592="Tenda",E592*0.5,E592*0.2)))/100</f>
        <v>0.05</v>
      </c>
      <c r="M592" s="2">
        <f>Table_ExternalData_15[[#This Row],[Price]]-Table_ExternalData_15[[#This Row],[Price]]*Table_ExternalData_15[[#This Row],[extra popust]]</f>
        <v>12.16</v>
      </c>
      <c r="N592" s="2">
        <f>IF(M592&lt;I592,M592,I592)</f>
        <v>12.16</v>
      </c>
      <c r="O592" s="12" t="str">
        <f>IF(N592&lt;I592,$U$1," ")</f>
        <v xml:space="preserve"> </v>
      </c>
      <c r="P592" s="12" t="str">
        <f>IFERROR((O592+30)," ")</f>
        <v xml:space="preserve"> </v>
      </c>
      <c r="Q592" s="2">
        <f ca="1">IF(O592=$U$1,N592,"0")*1.22</f>
        <v>0</v>
      </c>
    </row>
    <row r="593" spans="1:17" x14ac:dyDescent="0.25">
      <c r="A593" t="s">
        <v>984</v>
      </c>
      <c r="B593" t="s">
        <v>983</v>
      </c>
      <c r="C593">
        <v>7209</v>
      </c>
      <c r="D593">
        <v>10.7</v>
      </c>
      <c r="E593">
        <f>IFERROR(VLOOKUP(Table_ExternalData_15[[#This Row],[Id]],Rabati!B:C,2,0),0)</f>
        <v>25</v>
      </c>
      <c r="F593">
        <v>2</v>
      </c>
      <c r="G593" t="str">
        <f>VLOOKUP(Table_ExternalData_15[[#This Row],[Id]],'Blagovna izdelek'!A:C,3,0)</f>
        <v>Triton</v>
      </c>
      <c r="H593">
        <f>Table_ExternalData_15[[#This Row],[Rabat]]*0.2</f>
        <v>5</v>
      </c>
      <c r="I593" s="2">
        <f>Table_ExternalData_15[[#This Row],[Price]]-(Table_ExternalData_15[[#This Row],[Price]]*Table_ExternalData_15[[#This Row],[BB rabat]])/100</f>
        <v>10.164999999999999</v>
      </c>
      <c r="J593" s="2">
        <f>Table_ExternalData_15[[#This Row],[BB cena]]*Table_ExternalData_15[[#Headers],[1,22]]</f>
        <v>12.401299999999999</v>
      </c>
      <c r="K593" s="2">
        <f>Table_ExternalData_15[[#This Row],[Price]]*Table_ExternalData_15[[#Headers],[1,22]]</f>
        <v>13.053999999999998</v>
      </c>
      <c r="L593" s="7">
        <f>IF(G593="White Shark",E593*0.5,IF(G593="Sbox",E593*0.5,IF(G593="Tenda",E593*0.5,E593*0.2)))/100</f>
        <v>0.05</v>
      </c>
      <c r="M593" s="2">
        <f>Table_ExternalData_15[[#This Row],[Price]]-Table_ExternalData_15[[#This Row],[Price]]*Table_ExternalData_15[[#This Row],[extra popust]]</f>
        <v>10.164999999999999</v>
      </c>
      <c r="N593" s="2">
        <f>IF(M593&lt;I593,M593,I593)</f>
        <v>10.164999999999999</v>
      </c>
      <c r="O593" s="12" t="str">
        <f>IF(N593&lt;I593,$U$1," ")</f>
        <v xml:space="preserve"> </v>
      </c>
      <c r="P593" s="12" t="str">
        <f>IFERROR((O593+30)," ")</f>
        <v xml:space="preserve"> </v>
      </c>
      <c r="Q593" s="2">
        <f ca="1">IF(O593=$U$1,N593,"0")*1.22</f>
        <v>0</v>
      </c>
    </row>
    <row r="594" spans="1:17" x14ac:dyDescent="0.25">
      <c r="A594" t="s">
        <v>986</v>
      </c>
      <c r="B594" t="s">
        <v>985</v>
      </c>
      <c r="C594">
        <v>7212</v>
      </c>
      <c r="D594">
        <v>8.4</v>
      </c>
      <c r="E594">
        <f>IFERROR(VLOOKUP(Table_ExternalData_15[[#This Row],[Id]],Rabati!B:C,2,0),0)</f>
        <v>25</v>
      </c>
      <c r="F594">
        <v>7</v>
      </c>
      <c r="G594" t="str">
        <f>VLOOKUP(Table_ExternalData_15[[#This Row],[Id]],'Blagovna izdelek'!A:C,3,0)</f>
        <v>Triton</v>
      </c>
      <c r="H594">
        <f>Table_ExternalData_15[[#This Row],[Rabat]]*0.2</f>
        <v>5</v>
      </c>
      <c r="I594" s="2">
        <f>Table_ExternalData_15[[#This Row],[Price]]-(Table_ExternalData_15[[#This Row],[Price]]*Table_ExternalData_15[[#This Row],[BB rabat]])/100</f>
        <v>7.98</v>
      </c>
      <c r="J594" s="2">
        <f>Table_ExternalData_15[[#This Row],[BB cena]]*Table_ExternalData_15[[#Headers],[1,22]]</f>
        <v>9.7355999999999998</v>
      </c>
      <c r="K594" s="2">
        <f>Table_ExternalData_15[[#This Row],[Price]]*Table_ExternalData_15[[#Headers],[1,22]]</f>
        <v>10.247999999999999</v>
      </c>
      <c r="L594" s="7">
        <f>IF(G594="White Shark",E594*0.5,IF(G594="Sbox",E594*0.5,IF(G594="Tenda",E594*0.5,E594*0.2)))/100</f>
        <v>0.05</v>
      </c>
      <c r="M594" s="2">
        <f>Table_ExternalData_15[[#This Row],[Price]]-Table_ExternalData_15[[#This Row],[Price]]*Table_ExternalData_15[[#This Row],[extra popust]]</f>
        <v>7.98</v>
      </c>
      <c r="N594" s="2">
        <f>IF(M594&lt;I594,M594,I594)</f>
        <v>7.98</v>
      </c>
      <c r="O594" s="12" t="str">
        <f>IF(N594&lt;I594,$U$1," ")</f>
        <v xml:space="preserve"> </v>
      </c>
      <c r="P594" s="12" t="str">
        <f>IFERROR((O594+30)," ")</f>
        <v xml:space="preserve"> </v>
      </c>
      <c r="Q594" s="2">
        <f ca="1">IF(O594=$U$1,N594,"0")*1.22</f>
        <v>0</v>
      </c>
    </row>
    <row r="595" spans="1:17" x14ac:dyDescent="0.25">
      <c r="A595" t="s">
        <v>988</v>
      </c>
      <c r="B595" t="s">
        <v>987</v>
      </c>
      <c r="C595">
        <v>7221</v>
      </c>
      <c r="D595">
        <v>407.5</v>
      </c>
      <c r="E595">
        <f>IFERROR(VLOOKUP(Table_ExternalData_15[[#This Row],[Id]],Rabati!B:C,2,0),0)</f>
        <v>25</v>
      </c>
      <c r="F595">
        <v>0</v>
      </c>
      <c r="G595" t="str">
        <f>VLOOKUP(Table_ExternalData_15[[#This Row],[Id]],'Blagovna izdelek'!A:C,3,0)</f>
        <v>Triton</v>
      </c>
      <c r="H595">
        <f>Table_ExternalData_15[[#This Row],[Rabat]]*0.2</f>
        <v>5</v>
      </c>
      <c r="I595" s="2">
        <f>Table_ExternalData_15[[#This Row],[Price]]-(Table_ExternalData_15[[#This Row],[Price]]*Table_ExternalData_15[[#This Row],[BB rabat]])/100</f>
        <v>387.125</v>
      </c>
      <c r="J595" s="2">
        <f>Table_ExternalData_15[[#This Row],[BB cena]]*Table_ExternalData_15[[#Headers],[1,22]]</f>
        <v>472.29249999999996</v>
      </c>
      <c r="K595" s="2">
        <f>Table_ExternalData_15[[#This Row],[Price]]*Table_ExternalData_15[[#Headers],[1,22]]</f>
        <v>497.15</v>
      </c>
      <c r="L595" s="7">
        <f>IF(G595="White Shark",E595*0.5,IF(G595="Sbox",E595*0.5,IF(G595="Tenda",E595*0.5,E595*0.2)))/100</f>
        <v>0.05</v>
      </c>
      <c r="M595" s="2">
        <f>Table_ExternalData_15[[#This Row],[Price]]-Table_ExternalData_15[[#This Row],[Price]]*Table_ExternalData_15[[#This Row],[extra popust]]</f>
        <v>387.125</v>
      </c>
      <c r="N595" s="2">
        <f>IF(M595&lt;I595,M595,I595)</f>
        <v>387.125</v>
      </c>
      <c r="O595" s="12" t="str">
        <f>IF(N595&lt;I595,$U$1," ")</f>
        <v xml:space="preserve"> </v>
      </c>
      <c r="P595" s="12" t="str">
        <f>IFERROR((O595+30)," ")</f>
        <v xml:space="preserve"> </v>
      </c>
      <c r="Q595" s="2">
        <f ca="1">IF(O595=$U$1,N595,"0")*1.22</f>
        <v>0</v>
      </c>
    </row>
    <row r="596" spans="1:17" x14ac:dyDescent="0.25">
      <c r="A596" t="s">
        <v>990</v>
      </c>
      <c r="B596" t="s">
        <v>989</v>
      </c>
      <c r="C596">
        <v>7222</v>
      </c>
      <c r="D596">
        <v>432.1</v>
      </c>
      <c r="E596">
        <f>IFERROR(VLOOKUP(Table_ExternalData_15[[#This Row],[Id]],Rabati!B:C,2,0),0)</f>
        <v>25</v>
      </c>
      <c r="F596">
        <v>0</v>
      </c>
      <c r="G596" t="str">
        <f>VLOOKUP(Table_ExternalData_15[[#This Row],[Id]],'Blagovna izdelek'!A:C,3,0)</f>
        <v>Triton</v>
      </c>
      <c r="H596">
        <f>Table_ExternalData_15[[#This Row],[Rabat]]*0.2</f>
        <v>5</v>
      </c>
      <c r="I596" s="2">
        <f>Table_ExternalData_15[[#This Row],[Price]]-(Table_ExternalData_15[[#This Row],[Price]]*Table_ExternalData_15[[#This Row],[BB rabat]])/100</f>
        <v>410.495</v>
      </c>
      <c r="J596" s="2">
        <f>Table_ExternalData_15[[#This Row],[BB cena]]*Table_ExternalData_15[[#Headers],[1,22]]</f>
        <v>500.8039</v>
      </c>
      <c r="K596" s="2">
        <f>Table_ExternalData_15[[#This Row],[Price]]*Table_ExternalData_15[[#Headers],[1,22]]</f>
        <v>527.16200000000003</v>
      </c>
      <c r="L596" s="7">
        <f>IF(G596="White Shark",E596*0.5,IF(G596="Sbox",E596*0.5,IF(G596="Tenda",E596*0.5,E596*0.2)))/100</f>
        <v>0.05</v>
      </c>
      <c r="M596" s="2">
        <f>Table_ExternalData_15[[#This Row],[Price]]-Table_ExternalData_15[[#This Row],[Price]]*Table_ExternalData_15[[#This Row],[extra popust]]</f>
        <v>410.495</v>
      </c>
      <c r="N596" s="2">
        <f>IF(M596&lt;I596,M596,I596)</f>
        <v>410.495</v>
      </c>
      <c r="O596" s="12" t="str">
        <f>IF(N596&lt;I596,$U$1," ")</f>
        <v xml:space="preserve"> </v>
      </c>
      <c r="P596" s="12" t="str">
        <f>IFERROR((O596+30)," ")</f>
        <v xml:space="preserve"> </v>
      </c>
      <c r="Q596" s="2">
        <f ca="1">IF(O596=$U$1,N596,"0")*1.22</f>
        <v>0</v>
      </c>
    </row>
    <row r="597" spans="1:17" x14ac:dyDescent="0.25">
      <c r="A597" t="s">
        <v>992</v>
      </c>
      <c r="B597" t="s">
        <v>991</v>
      </c>
      <c r="C597">
        <v>7223</v>
      </c>
      <c r="D597">
        <v>436.4</v>
      </c>
      <c r="E597">
        <f>IFERROR(VLOOKUP(Table_ExternalData_15[[#This Row],[Id]],Rabati!B:C,2,0),0)</f>
        <v>25</v>
      </c>
      <c r="F597">
        <v>0</v>
      </c>
      <c r="G597" t="str">
        <f>VLOOKUP(Table_ExternalData_15[[#This Row],[Id]],'Blagovna izdelek'!A:C,3,0)</f>
        <v>Triton</v>
      </c>
      <c r="H597">
        <f>Table_ExternalData_15[[#This Row],[Rabat]]*0.2</f>
        <v>5</v>
      </c>
      <c r="I597" s="2">
        <f>Table_ExternalData_15[[#This Row],[Price]]-(Table_ExternalData_15[[#This Row],[Price]]*Table_ExternalData_15[[#This Row],[BB rabat]])/100</f>
        <v>414.58</v>
      </c>
      <c r="J597" s="2">
        <f>Table_ExternalData_15[[#This Row],[BB cena]]*Table_ExternalData_15[[#Headers],[1,22]]</f>
        <v>505.7876</v>
      </c>
      <c r="K597" s="2">
        <f>Table_ExternalData_15[[#This Row],[Price]]*Table_ExternalData_15[[#Headers],[1,22]]</f>
        <v>532.40800000000002</v>
      </c>
      <c r="L597" s="7">
        <f>IF(G597="White Shark",E597*0.5,IF(G597="Sbox",E597*0.5,IF(G597="Tenda",E597*0.5,E597*0.2)))/100</f>
        <v>0.05</v>
      </c>
      <c r="M597" s="2">
        <f>Table_ExternalData_15[[#This Row],[Price]]-Table_ExternalData_15[[#This Row],[Price]]*Table_ExternalData_15[[#This Row],[extra popust]]</f>
        <v>414.58</v>
      </c>
      <c r="N597" s="2">
        <f>IF(M597&lt;I597,M597,I597)</f>
        <v>414.58</v>
      </c>
      <c r="O597" s="12" t="str">
        <f>IF(N597&lt;I597,$U$1," ")</f>
        <v xml:space="preserve"> </v>
      </c>
      <c r="P597" s="12" t="str">
        <f>IFERROR((O597+30)," ")</f>
        <v xml:space="preserve"> </v>
      </c>
      <c r="Q597" s="2">
        <f ca="1">IF(O597=$U$1,N597,"0")*1.22</f>
        <v>0</v>
      </c>
    </row>
    <row r="598" spans="1:17" x14ac:dyDescent="0.25">
      <c r="A598" t="s">
        <v>994</v>
      </c>
      <c r="B598" t="s">
        <v>993</v>
      </c>
      <c r="C598">
        <v>7224</v>
      </c>
      <c r="D598">
        <v>456.43</v>
      </c>
      <c r="E598">
        <f>IFERROR(VLOOKUP(Table_ExternalData_15[[#This Row],[Id]],Rabati!B:C,2,0),0)</f>
        <v>25</v>
      </c>
      <c r="F598">
        <v>0</v>
      </c>
      <c r="G598" t="str">
        <f>VLOOKUP(Table_ExternalData_15[[#This Row],[Id]],'Blagovna izdelek'!A:C,3,0)</f>
        <v>Triton</v>
      </c>
      <c r="H598">
        <f>Table_ExternalData_15[[#This Row],[Rabat]]*0.2</f>
        <v>5</v>
      </c>
      <c r="I598" s="2">
        <f>Table_ExternalData_15[[#This Row],[Price]]-(Table_ExternalData_15[[#This Row],[Price]]*Table_ExternalData_15[[#This Row],[BB rabat]])/100</f>
        <v>433.60849999999999</v>
      </c>
      <c r="J598" s="2">
        <f>Table_ExternalData_15[[#This Row],[BB cena]]*Table_ExternalData_15[[#Headers],[1,22]]</f>
        <v>529.00236999999993</v>
      </c>
      <c r="K598" s="2">
        <f>Table_ExternalData_15[[#This Row],[Price]]*Table_ExternalData_15[[#Headers],[1,22]]</f>
        <v>556.84460000000001</v>
      </c>
      <c r="L598" s="7">
        <f>IF(G598="White Shark",E598*0.5,IF(G598="Sbox",E598*0.5,IF(G598="Tenda",E598*0.5,E598*0.2)))/100</f>
        <v>0.05</v>
      </c>
      <c r="M598" s="2">
        <f>Table_ExternalData_15[[#This Row],[Price]]-Table_ExternalData_15[[#This Row],[Price]]*Table_ExternalData_15[[#This Row],[extra popust]]</f>
        <v>433.60849999999999</v>
      </c>
      <c r="N598" s="2">
        <f>IF(M598&lt;I598,M598,I598)</f>
        <v>433.60849999999999</v>
      </c>
      <c r="O598" s="12" t="str">
        <f>IF(N598&lt;I598,$U$1," ")</f>
        <v xml:space="preserve"> </v>
      </c>
      <c r="P598" s="12" t="str">
        <f>IFERROR((O598+30)," ")</f>
        <v xml:space="preserve"> </v>
      </c>
      <c r="Q598" s="2">
        <f ca="1">IF(O598=$U$1,N598,"0")*1.22</f>
        <v>0</v>
      </c>
    </row>
    <row r="599" spans="1:17" x14ac:dyDescent="0.25">
      <c r="A599" t="s">
        <v>996</v>
      </c>
      <c r="B599" t="s">
        <v>995</v>
      </c>
      <c r="C599">
        <v>7225</v>
      </c>
      <c r="D599">
        <v>510.99</v>
      </c>
      <c r="E599">
        <f>IFERROR(VLOOKUP(Table_ExternalData_15[[#This Row],[Id]],Rabati!B:C,2,0),0)</f>
        <v>25</v>
      </c>
      <c r="F599">
        <v>0</v>
      </c>
      <c r="G599" t="str">
        <f>VLOOKUP(Table_ExternalData_15[[#This Row],[Id]],'Blagovna izdelek'!A:C,3,0)</f>
        <v>Triton</v>
      </c>
      <c r="H599">
        <f>Table_ExternalData_15[[#This Row],[Rabat]]*0.2</f>
        <v>5</v>
      </c>
      <c r="I599" s="2">
        <f>Table_ExternalData_15[[#This Row],[Price]]-(Table_ExternalData_15[[#This Row],[Price]]*Table_ExternalData_15[[#This Row],[BB rabat]])/100</f>
        <v>485.44049999999999</v>
      </c>
      <c r="J599" s="2">
        <f>Table_ExternalData_15[[#This Row],[BB cena]]*Table_ExternalData_15[[#Headers],[1,22]]</f>
        <v>592.23740999999995</v>
      </c>
      <c r="K599" s="2">
        <f>Table_ExternalData_15[[#This Row],[Price]]*Table_ExternalData_15[[#Headers],[1,22]]</f>
        <v>623.40779999999995</v>
      </c>
      <c r="L599" s="7">
        <f>IF(G599="White Shark",E599*0.5,IF(G599="Sbox",E599*0.5,IF(G599="Tenda",E599*0.5,E599*0.2)))/100</f>
        <v>0.05</v>
      </c>
      <c r="M599" s="2">
        <f>Table_ExternalData_15[[#This Row],[Price]]-Table_ExternalData_15[[#This Row],[Price]]*Table_ExternalData_15[[#This Row],[extra popust]]</f>
        <v>485.44049999999999</v>
      </c>
      <c r="N599" s="2">
        <f>IF(M599&lt;I599,M599,I599)</f>
        <v>485.44049999999999</v>
      </c>
      <c r="O599" s="12" t="str">
        <f>IF(N599&lt;I599,$U$1," ")</f>
        <v xml:space="preserve"> </v>
      </c>
      <c r="P599" s="12" t="str">
        <f>IFERROR((O599+30)," ")</f>
        <v xml:space="preserve"> </v>
      </c>
      <c r="Q599" s="2">
        <f ca="1">IF(O599=$U$1,N599,"0")*1.22</f>
        <v>0</v>
      </c>
    </row>
    <row r="600" spans="1:17" x14ac:dyDescent="0.25">
      <c r="A600" t="s">
        <v>998</v>
      </c>
      <c r="B600" t="s">
        <v>997</v>
      </c>
      <c r="C600">
        <v>7226</v>
      </c>
      <c r="D600">
        <v>553.91</v>
      </c>
      <c r="E600">
        <f>IFERROR(VLOOKUP(Table_ExternalData_15[[#This Row],[Id]],Rabati!B:C,2,0),0)</f>
        <v>25</v>
      </c>
      <c r="F600">
        <v>0</v>
      </c>
      <c r="G600" t="str">
        <f>VLOOKUP(Table_ExternalData_15[[#This Row],[Id]],'Blagovna izdelek'!A:C,3,0)</f>
        <v>Triton</v>
      </c>
      <c r="H600">
        <f>Table_ExternalData_15[[#This Row],[Rabat]]*0.2</f>
        <v>5</v>
      </c>
      <c r="I600" s="2">
        <f>Table_ExternalData_15[[#This Row],[Price]]-(Table_ExternalData_15[[#This Row],[Price]]*Table_ExternalData_15[[#This Row],[BB rabat]])/100</f>
        <v>526.21449999999993</v>
      </c>
      <c r="J600" s="2">
        <f>Table_ExternalData_15[[#This Row],[BB cena]]*Table_ExternalData_15[[#Headers],[1,22]]</f>
        <v>641.98168999999984</v>
      </c>
      <c r="K600" s="2">
        <f>Table_ExternalData_15[[#This Row],[Price]]*Table_ExternalData_15[[#Headers],[1,22]]</f>
        <v>675.77019999999993</v>
      </c>
      <c r="L600" s="7">
        <f>IF(G600="White Shark",E600*0.5,IF(G600="Sbox",E600*0.5,IF(G600="Tenda",E600*0.5,E600*0.2)))/100</f>
        <v>0.05</v>
      </c>
      <c r="M600" s="2">
        <f>Table_ExternalData_15[[#This Row],[Price]]-Table_ExternalData_15[[#This Row],[Price]]*Table_ExternalData_15[[#This Row],[extra popust]]</f>
        <v>526.21449999999993</v>
      </c>
      <c r="N600" s="2">
        <f>IF(M600&lt;I600,M600,I600)</f>
        <v>526.21449999999993</v>
      </c>
      <c r="O600" s="12" t="str">
        <f>IF(N600&lt;I600,$U$1," ")</f>
        <v xml:space="preserve"> </v>
      </c>
      <c r="P600" s="12" t="str">
        <f>IFERROR((O600+30)," ")</f>
        <v xml:space="preserve"> </v>
      </c>
      <c r="Q600" s="2">
        <f ca="1">IF(O600=$U$1,N600,"0")*1.22</f>
        <v>0</v>
      </c>
    </row>
    <row r="601" spans="1:17" x14ac:dyDescent="0.25">
      <c r="A601" t="s">
        <v>1000</v>
      </c>
      <c r="B601" t="s">
        <v>999</v>
      </c>
      <c r="C601">
        <v>7230</v>
      </c>
      <c r="D601">
        <v>655.29999999999995</v>
      </c>
      <c r="E601">
        <f>IFERROR(VLOOKUP(Table_ExternalData_15[[#This Row],[Id]],Rabati!B:C,2,0),0)</f>
        <v>25</v>
      </c>
      <c r="F601">
        <v>0</v>
      </c>
      <c r="G601" t="str">
        <f>VLOOKUP(Table_ExternalData_15[[#This Row],[Id]],'Blagovna izdelek'!A:C,3,0)</f>
        <v>Triton</v>
      </c>
      <c r="H601">
        <f>Table_ExternalData_15[[#This Row],[Rabat]]*0.2</f>
        <v>5</v>
      </c>
      <c r="I601" s="2">
        <f>Table_ExternalData_15[[#This Row],[Price]]-(Table_ExternalData_15[[#This Row],[Price]]*Table_ExternalData_15[[#This Row],[BB rabat]])/100</f>
        <v>622.53499999999997</v>
      </c>
      <c r="J601" s="2">
        <f>Table_ExternalData_15[[#This Row],[BB cena]]*Table_ExternalData_15[[#Headers],[1,22]]</f>
        <v>759.4926999999999</v>
      </c>
      <c r="K601" s="2">
        <f>Table_ExternalData_15[[#This Row],[Price]]*Table_ExternalData_15[[#Headers],[1,22]]</f>
        <v>799.46599999999989</v>
      </c>
      <c r="L601" s="7">
        <f>IF(G601="White Shark",E601*0.5,IF(G601="Sbox",E601*0.5,IF(G601="Tenda",E601*0.5,E601*0.2)))/100</f>
        <v>0.05</v>
      </c>
      <c r="M601" s="2">
        <f>Table_ExternalData_15[[#This Row],[Price]]-Table_ExternalData_15[[#This Row],[Price]]*Table_ExternalData_15[[#This Row],[extra popust]]</f>
        <v>622.53499999999997</v>
      </c>
      <c r="N601" s="2">
        <f>IF(M601&lt;I601,M601,I601)</f>
        <v>622.53499999999997</v>
      </c>
      <c r="O601" s="12" t="str">
        <f>IF(N601&lt;I601,$U$1," ")</f>
        <v xml:space="preserve"> </v>
      </c>
      <c r="P601" s="12" t="str">
        <f>IFERROR((O601+30)," ")</f>
        <v xml:space="preserve"> </v>
      </c>
      <c r="Q601" s="2">
        <f ca="1">IF(O601=$U$1,N601,"0")*1.22</f>
        <v>0</v>
      </c>
    </row>
    <row r="602" spans="1:17" x14ac:dyDescent="0.25">
      <c r="A602" t="s">
        <v>1002</v>
      </c>
      <c r="B602" t="s">
        <v>1001</v>
      </c>
      <c r="C602">
        <v>7231</v>
      </c>
      <c r="D602">
        <v>649.98</v>
      </c>
      <c r="E602">
        <f>IFERROR(VLOOKUP(Table_ExternalData_15[[#This Row],[Id]],Rabati!B:C,2,0),0)</f>
        <v>25</v>
      </c>
      <c r="F602">
        <v>0</v>
      </c>
      <c r="G602" t="str">
        <f>VLOOKUP(Table_ExternalData_15[[#This Row],[Id]],'Blagovna izdelek'!A:C,3,0)</f>
        <v>Triton</v>
      </c>
      <c r="H602">
        <f>Table_ExternalData_15[[#This Row],[Rabat]]*0.2</f>
        <v>5</v>
      </c>
      <c r="I602" s="2">
        <f>Table_ExternalData_15[[#This Row],[Price]]-(Table_ExternalData_15[[#This Row],[Price]]*Table_ExternalData_15[[#This Row],[BB rabat]])/100</f>
        <v>617.48099999999999</v>
      </c>
      <c r="J602" s="2">
        <f>Table_ExternalData_15[[#This Row],[BB cena]]*Table_ExternalData_15[[#Headers],[1,22]]</f>
        <v>753.32682</v>
      </c>
      <c r="K602" s="2">
        <f>Table_ExternalData_15[[#This Row],[Price]]*Table_ExternalData_15[[#Headers],[1,22]]</f>
        <v>792.97559999999999</v>
      </c>
      <c r="L602" s="7">
        <f>IF(G602="White Shark",E602*0.5,IF(G602="Sbox",E602*0.5,IF(G602="Tenda",E602*0.5,E602*0.2)))/100</f>
        <v>0.05</v>
      </c>
      <c r="M602" s="2">
        <f>Table_ExternalData_15[[#This Row],[Price]]-Table_ExternalData_15[[#This Row],[Price]]*Table_ExternalData_15[[#This Row],[extra popust]]</f>
        <v>617.48099999999999</v>
      </c>
      <c r="N602" s="2">
        <f>IF(M602&lt;I602,M602,I602)</f>
        <v>617.48099999999999</v>
      </c>
      <c r="O602" s="12" t="str">
        <f>IF(N602&lt;I602,$U$1," ")</f>
        <v xml:space="preserve"> </v>
      </c>
      <c r="P602" s="12" t="str">
        <f>IFERROR((O602+30)," ")</f>
        <v xml:space="preserve"> </v>
      </c>
      <c r="Q602" s="2">
        <f ca="1">IF(O602=$U$1,N602,"0")*1.22</f>
        <v>0</v>
      </c>
    </row>
    <row r="603" spans="1:17" x14ac:dyDescent="0.25">
      <c r="A603" t="s">
        <v>1004</v>
      </c>
      <c r="B603" t="s">
        <v>1003</v>
      </c>
      <c r="C603">
        <v>7233</v>
      </c>
      <c r="D603">
        <v>626.53</v>
      </c>
      <c r="E603">
        <f>IFERROR(VLOOKUP(Table_ExternalData_15[[#This Row],[Id]],Rabati!B:C,2,0),0)</f>
        <v>25</v>
      </c>
      <c r="F603">
        <v>0</v>
      </c>
      <c r="G603" t="str">
        <f>VLOOKUP(Table_ExternalData_15[[#This Row],[Id]],'Blagovna izdelek'!A:C,3,0)</f>
        <v>Triton</v>
      </c>
      <c r="H603">
        <f>Table_ExternalData_15[[#This Row],[Rabat]]*0.2</f>
        <v>5</v>
      </c>
      <c r="I603" s="2">
        <f>Table_ExternalData_15[[#This Row],[Price]]-(Table_ExternalData_15[[#This Row],[Price]]*Table_ExternalData_15[[#This Row],[BB rabat]])/100</f>
        <v>595.20349999999996</v>
      </c>
      <c r="J603" s="2">
        <f>Table_ExternalData_15[[#This Row],[BB cena]]*Table_ExternalData_15[[#Headers],[1,22]]</f>
        <v>726.14826999999991</v>
      </c>
      <c r="K603" s="2">
        <f>Table_ExternalData_15[[#This Row],[Price]]*Table_ExternalData_15[[#Headers],[1,22]]</f>
        <v>764.36659999999995</v>
      </c>
      <c r="L603" s="7">
        <f>IF(G603="White Shark",E603*0.5,IF(G603="Sbox",E603*0.5,IF(G603="Tenda",E603*0.5,E603*0.2)))/100</f>
        <v>0.05</v>
      </c>
      <c r="M603" s="2">
        <f>Table_ExternalData_15[[#This Row],[Price]]-Table_ExternalData_15[[#This Row],[Price]]*Table_ExternalData_15[[#This Row],[extra popust]]</f>
        <v>595.20349999999996</v>
      </c>
      <c r="N603" s="2">
        <f>IF(M603&lt;I603,M603,I603)</f>
        <v>595.20349999999996</v>
      </c>
      <c r="O603" s="12" t="str">
        <f>IF(N603&lt;I603,$U$1," ")</f>
        <v xml:space="preserve"> </v>
      </c>
      <c r="P603" s="12" t="str">
        <f>IFERROR((O603+30)," ")</f>
        <v xml:space="preserve"> </v>
      </c>
      <c r="Q603" s="2">
        <f ca="1">IF(O603=$U$1,N603,"0")*1.22</f>
        <v>0</v>
      </c>
    </row>
    <row r="604" spans="1:17" x14ac:dyDescent="0.25">
      <c r="A604" t="s">
        <v>1005</v>
      </c>
      <c r="B604" t="s">
        <v>10307</v>
      </c>
      <c r="C604">
        <v>7240</v>
      </c>
      <c r="D604">
        <v>590.6</v>
      </c>
      <c r="E604">
        <f>IFERROR(VLOOKUP(Table_ExternalData_15[[#This Row],[Id]],Rabati!B:C,2,0),0)</f>
        <v>25</v>
      </c>
      <c r="F604">
        <v>0</v>
      </c>
      <c r="G604" t="str">
        <f>VLOOKUP(Table_ExternalData_15[[#This Row],[Id]],'Blagovna izdelek'!A:C,3,0)</f>
        <v>Triton</v>
      </c>
      <c r="H604">
        <f>Table_ExternalData_15[[#This Row],[Rabat]]*0.2</f>
        <v>5</v>
      </c>
      <c r="I604" s="2">
        <f>Table_ExternalData_15[[#This Row],[Price]]-(Table_ExternalData_15[[#This Row],[Price]]*Table_ExternalData_15[[#This Row],[BB rabat]])/100</f>
        <v>561.07000000000005</v>
      </c>
      <c r="J604" s="2">
        <f>Table_ExternalData_15[[#This Row],[BB cena]]*Table_ExternalData_15[[#Headers],[1,22]]</f>
        <v>684.50540000000001</v>
      </c>
      <c r="K604" s="2">
        <f>Table_ExternalData_15[[#This Row],[Price]]*Table_ExternalData_15[[#Headers],[1,22]]</f>
        <v>720.53200000000004</v>
      </c>
      <c r="L604" s="7">
        <f>IF(G604="White Shark",E604*0.5,IF(G604="Sbox",E604*0.5,IF(G604="Tenda",E604*0.5,E604*0.2)))/100</f>
        <v>0.05</v>
      </c>
      <c r="M604" s="2">
        <f>Table_ExternalData_15[[#This Row],[Price]]-Table_ExternalData_15[[#This Row],[Price]]*Table_ExternalData_15[[#This Row],[extra popust]]</f>
        <v>561.07000000000005</v>
      </c>
      <c r="N604" s="2">
        <f>IF(M604&lt;I604,M604,I604)</f>
        <v>561.07000000000005</v>
      </c>
      <c r="O604" s="12" t="str">
        <f>IF(N604&lt;I604,$U$1," ")</f>
        <v xml:space="preserve"> </v>
      </c>
      <c r="P604" s="12" t="str">
        <f>IFERROR((O604+30)," ")</f>
        <v xml:space="preserve"> </v>
      </c>
      <c r="Q604" s="2">
        <f ca="1">IF(O604=$U$1,N604,"0")*1.22</f>
        <v>0</v>
      </c>
    </row>
    <row r="605" spans="1:17" x14ac:dyDescent="0.25">
      <c r="A605" t="s">
        <v>1007</v>
      </c>
      <c r="B605" t="s">
        <v>1006</v>
      </c>
      <c r="C605">
        <v>7245</v>
      </c>
      <c r="D605">
        <v>704.19</v>
      </c>
      <c r="E605">
        <f>IFERROR(VLOOKUP(Table_ExternalData_15[[#This Row],[Id]],Rabati!B:C,2,0),0)</f>
        <v>25</v>
      </c>
      <c r="F605">
        <v>0</v>
      </c>
      <c r="G605" t="str">
        <f>VLOOKUP(Table_ExternalData_15[[#This Row],[Id]],'Blagovna izdelek'!A:C,3,0)</f>
        <v>Triton</v>
      </c>
      <c r="H605">
        <f>Table_ExternalData_15[[#This Row],[Rabat]]*0.2</f>
        <v>5</v>
      </c>
      <c r="I605" s="2">
        <f>Table_ExternalData_15[[#This Row],[Price]]-(Table_ExternalData_15[[#This Row],[Price]]*Table_ExternalData_15[[#This Row],[BB rabat]])/100</f>
        <v>668.98050000000001</v>
      </c>
      <c r="J605" s="2">
        <f>Table_ExternalData_15[[#This Row],[BB cena]]*Table_ExternalData_15[[#Headers],[1,22]]</f>
        <v>816.15620999999999</v>
      </c>
      <c r="K605" s="2">
        <f>Table_ExternalData_15[[#This Row],[Price]]*Table_ExternalData_15[[#Headers],[1,22]]</f>
        <v>859.11180000000002</v>
      </c>
      <c r="L605" s="7">
        <f>IF(G605="White Shark",E605*0.5,IF(G605="Sbox",E605*0.5,IF(G605="Tenda",E605*0.5,E605*0.2)))/100</f>
        <v>0.05</v>
      </c>
      <c r="M605" s="2">
        <f>Table_ExternalData_15[[#This Row],[Price]]-Table_ExternalData_15[[#This Row],[Price]]*Table_ExternalData_15[[#This Row],[extra popust]]</f>
        <v>668.98050000000001</v>
      </c>
      <c r="N605" s="2">
        <f>IF(M605&lt;I605,M605,I605)</f>
        <v>668.98050000000001</v>
      </c>
      <c r="O605" s="12" t="str">
        <f>IF(N605&lt;I605,$U$1," ")</f>
        <v xml:space="preserve"> </v>
      </c>
      <c r="P605" s="12" t="str">
        <f>IFERROR((O605+30)," ")</f>
        <v xml:space="preserve"> </v>
      </c>
      <c r="Q605" s="2">
        <f ca="1">IF(O605=$U$1,N605,"0")*1.22</f>
        <v>0</v>
      </c>
    </row>
    <row r="606" spans="1:17" x14ac:dyDescent="0.25">
      <c r="A606" t="s">
        <v>1009</v>
      </c>
      <c r="B606" t="s">
        <v>1008</v>
      </c>
      <c r="C606">
        <v>7249</v>
      </c>
      <c r="D606">
        <v>719.3</v>
      </c>
      <c r="E606">
        <f>IFERROR(VLOOKUP(Table_ExternalData_15[[#This Row],[Id]],Rabati!B:C,2,0),0)</f>
        <v>25</v>
      </c>
      <c r="F606">
        <v>0</v>
      </c>
      <c r="G606" t="str">
        <f>VLOOKUP(Table_ExternalData_15[[#This Row],[Id]],'Blagovna izdelek'!A:C,3,0)</f>
        <v>Triton</v>
      </c>
      <c r="H606">
        <f>Table_ExternalData_15[[#This Row],[Rabat]]*0.2</f>
        <v>5</v>
      </c>
      <c r="I606" s="2">
        <f>Table_ExternalData_15[[#This Row],[Price]]-(Table_ExternalData_15[[#This Row],[Price]]*Table_ExternalData_15[[#This Row],[BB rabat]])/100</f>
        <v>683.33499999999992</v>
      </c>
      <c r="J606" s="2">
        <f>Table_ExternalData_15[[#This Row],[BB cena]]*Table_ExternalData_15[[#Headers],[1,22]]</f>
        <v>833.66869999999994</v>
      </c>
      <c r="K606" s="2">
        <f>Table_ExternalData_15[[#This Row],[Price]]*Table_ExternalData_15[[#Headers],[1,22]]</f>
        <v>877.54599999999994</v>
      </c>
      <c r="L606" s="7">
        <f>IF(G606="White Shark",E606*0.5,IF(G606="Sbox",E606*0.5,IF(G606="Tenda",E606*0.5,E606*0.2)))/100</f>
        <v>0.05</v>
      </c>
      <c r="M606" s="2">
        <f>Table_ExternalData_15[[#This Row],[Price]]-Table_ExternalData_15[[#This Row],[Price]]*Table_ExternalData_15[[#This Row],[extra popust]]</f>
        <v>683.33499999999992</v>
      </c>
      <c r="N606" s="2">
        <f>IF(M606&lt;I606,M606,I606)</f>
        <v>683.33499999999992</v>
      </c>
      <c r="O606" s="12" t="str">
        <f>IF(N606&lt;I606,$U$1," ")</f>
        <v xml:space="preserve"> </v>
      </c>
      <c r="P606" s="12" t="str">
        <f>IFERROR((O606+30)," ")</f>
        <v xml:space="preserve"> </v>
      </c>
      <c r="Q606" s="2">
        <f ca="1">IF(O606=$U$1,N606,"0")*1.22</f>
        <v>0</v>
      </c>
    </row>
    <row r="607" spans="1:17" x14ac:dyDescent="0.25">
      <c r="A607" t="s">
        <v>1011</v>
      </c>
      <c r="B607" t="s">
        <v>1010</v>
      </c>
      <c r="C607">
        <v>7252</v>
      </c>
      <c r="D607">
        <v>517.4</v>
      </c>
      <c r="E607">
        <f>IFERROR(VLOOKUP(Table_ExternalData_15[[#This Row],[Id]],Rabati!B:C,2,0),0)</f>
        <v>25</v>
      </c>
      <c r="F607">
        <v>0</v>
      </c>
      <c r="G607" t="str">
        <f>VLOOKUP(Table_ExternalData_15[[#This Row],[Id]],'Blagovna izdelek'!A:C,3,0)</f>
        <v>Triton</v>
      </c>
      <c r="H607">
        <f>Table_ExternalData_15[[#This Row],[Rabat]]*0.2</f>
        <v>5</v>
      </c>
      <c r="I607" s="2">
        <f>Table_ExternalData_15[[#This Row],[Price]]-(Table_ExternalData_15[[#This Row],[Price]]*Table_ExternalData_15[[#This Row],[BB rabat]])/100</f>
        <v>491.53</v>
      </c>
      <c r="J607" s="2">
        <f>Table_ExternalData_15[[#This Row],[BB cena]]*Table_ExternalData_15[[#Headers],[1,22]]</f>
        <v>599.6665999999999</v>
      </c>
      <c r="K607" s="2">
        <f>Table_ExternalData_15[[#This Row],[Price]]*Table_ExternalData_15[[#Headers],[1,22]]</f>
        <v>631.22799999999995</v>
      </c>
      <c r="L607" s="7">
        <f>IF(G607="White Shark",E607*0.5,IF(G607="Sbox",E607*0.5,IF(G607="Tenda",E607*0.5,E607*0.2)))/100</f>
        <v>0.05</v>
      </c>
      <c r="M607" s="2">
        <f>Table_ExternalData_15[[#This Row],[Price]]-Table_ExternalData_15[[#This Row],[Price]]*Table_ExternalData_15[[#This Row],[extra popust]]</f>
        <v>491.53</v>
      </c>
      <c r="N607" s="2">
        <f>IF(M607&lt;I607,M607,I607)</f>
        <v>491.53</v>
      </c>
      <c r="O607" s="12" t="str">
        <f>IF(N607&lt;I607,$U$1," ")</f>
        <v xml:space="preserve"> </v>
      </c>
      <c r="P607" s="12" t="str">
        <f>IFERROR((O607+30)," ")</f>
        <v xml:space="preserve"> </v>
      </c>
      <c r="Q607" s="2">
        <f ca="1">IF(O607=$U$1,N607,"0")*1.22</f>
        <v>0</v>
      </c>
    </row>
    <row r="608" spans="1:17" x14ac:dyDescent="0.25">
      <c r="A608" t="s">
        <v>1013</v>
      </c>
      <c r="B608" t="s">
        <v>1012</v>
      </c>
      <c r="C608">
        <v>7253</v>
      </c>
      <c r="D608">
        <v>558.20000000000005</v>
      </c>
      <c r="E608">
        <f>IFERROR(VLOOKUP(Table_ExternalData_15[[#This Row],[Id]],Rabati!B:C,2,0),0)</f>
        <v>25</v>
      </c>
      <c r="F608">
        <v>0</v>
      </c>
      <c r="G608" t="str">
        <f>VLOOKUP(Table_ExternalData_15[[#This Row],[Id]],'Blagovna izdelek'!A:C,3,0)</f>
        <v>Triton</v>
      </c>
      <c r="H608">
        <f>Table_ExternalData_15[[#This Row],[Rabat]]*0.2</f>
        <v>5</v>
      </c>
      <c r="I608" s="2">
        <f>Table_ExternalData_15[[#This Row],[Price]]-(Table_ExternalData_15[[#This Row],[Price]]*Table_ExternalData_15[[#This Row],[BB rabat]])/100</f>
        <v>530.29000000000008</v>
      </c>
      <c r="J608" s="2">
        <f>Table_ExternalData_15[[#This Row],[BB cena]]*Table_ExternalData_15[[#Headers],[1,22]]</f>
        <v>646.95380000000011</v>
      </c>
      <c r="K608" s="2">
        <f>Table_ExternalData_15[[#This Row],[Price]]*Table_ExternalData_15[[#Headers],[1,22]]</f>
        <v>681.00400000000002</v>
      </c>
      <c r="L608" s="7">
        <f>IF(G608="White Shark",E608*0.5,IF(G608="Sbox",E608*0.5,IF(G608="Tenda",E608*0.5,E608*0.2)))/100</f>
        <v>0.05</v>
      </c>
      <c r="M608" s="2">
        <f>Table_ExternalData_15[[#This Row],[Price]]-Table_ExternalData_15[[#This Row],[Price]]*Table_ExternalData_15[[#This Row],[extra popust]]</f>
        <v>530.29000000000008</v>
      </c>
      <c r="N608" s="2">
        <f>IF(M608&lt;I608,M608,I608)</f>
        <v>530.29000000000008</v>
      </c>
      <c r="O608" s="12" t="str">
        <f>IF(N608&lt;I608,$U$1," ")</f>
        <v xml:space="preserve"> </v>
      </c>
      <c r="P608" s="12" t="str">
        <f>IFERROR((O608+30)," ")</f>
        <v xml:space="preserve"> </v>
      </c>
      <c r="Q608" s="2">
        <f ca="1">IF(O608=$U$1,N608,"0")*1.22</f>
        <v>0</v>
      </c>
    </row>
    <row r="609" spans="1:17" x14ac:dyDescent="0.25">
      <c r="A609" t="s">
        <v>1015</v>
      </c>
      <c r="B609" t="s">
        <v>1014</v>
      </c>
      <c r="C609">
        <v>7256</v>
      </c>
      <c r="D609">
        <v>731.36</v>
      </c>
      <c r="E609">
        <f>IFERROR(VLOOKUP(Table_ExternalData_15[[#This Row],[Id]],Rabati!B:C,2,0),0)</f>
        <v>25</v>
      </c>
      <c r="F609">
        <v>0</v>
      </c>
      <c r="G609" t="str">
        <f>VLOOKUP(Table_ExternalData_15[[#This Row],[Id]],'Blagovna izdelek'!A:C,3,0)</f>
        <v>Triton</v>
      </c>
      <c r="H609">
        <f>Table_ExternalData_15[[#This Row],[Rabat]]*0.2</f>
        <v>5</v>
      </c>
      <c r="I609" s="2">
        <f>Table_ExternalData_15[[#This Row],[Price]]-(Table_ExternalData_15[[#This Row],[Price]]*Table_ExternalData_15[[#This Row],[BB rabat]])/100</f>
        <v>694.79200000000003</v>
      </c>
      <c r="J609" s="2">
        <f>Table_ExternalData_15[[#This Row],[BB cena]]*Table_ExternalData_15[[#Headers],[1,22]]</f>
        <v>847.64624000000003</v>
      </c>
      <c r="K609" s="2">
        <f>Table_ExternalData_15[[#This Row],[Price]]*Table_ExternalData_15[[#Headers],[1,22]]</f>
        <v>892.25919999999996</v>
      </c>
      <c r="L609" s="7">
        <f>IF(G609="White Shark",E609*0.5,IF(G609="Sbox",E609*0.5,IF(G609="Tenda",E609*0.5,E609*0.2)))/100</f>
        <v>0.05</v>
      </c>
      <c r="M609" s="2">
        <f>Table_ExternalData_15[[#This Row],[Price]]-Table_ExternalData_15[[#This Row],[Price]]*Table_ExternalData_15[[#This Row],[extra popust]]</f>
        <v>694.79200000000003</v>
      </c>
      <c r="N609" s="2">
        <f>IF(M609&lt;I609,M609,I609)</f>
        <v>694.79200000000003</v>
      </c>
      <c r="O609" s="12" t="str">
        <f>IF(N609&lt;I609,$U$1," ")</f>
        <v xml:space="preserve"> </v>
      </c>
      <c r="P609" s="12" t="str">
        <f>IFERROR((O609+30)," ")</f>
        <v xml:space="preserve"> </v>
      </c>
      <c r="Q609" s="2">
        <f ca="1">IF(O609=$U$1,N609,"0")*1.22</f>
        <v>0</v>
      </c>
    </row>
    <row r="610" spans="1:17" x14ac:dyDescent="0.25">
      <c r="A610" t="s">
        <v>1017</v>
      </c>
      <c r="B610" t="s">
        <v>1016</v>
      </c>
      <c r="C610">
        <v>7257</v>
      </c>
      <c r="D610">
        <v>810.7</v>
      </c>
      <c r="E610">
        <f>IFERROR(VLOOKUP(Table_ExternalData_15[[#This Row],[Id]],Rabati!B:C,2,0),0)</f>
        <v>25</v>
      </c>
      <c r="F610">
        <v>0</v>
      </c>
      <c r="G610" t="str">
        <f>VLOOKUP(Table_ExternalData_15[[#This Row],[Id]],'Blagovna izdelek'!A:C,3,0)</f>
        <v>Triton</v>
      </c>
      <c r="H610">
        <f>Table_ExternalData_15[[#This Row],[Rabat]]*0.2</f>
        <v>5</v>
      </c>
      <c r="I610" s="2">
        <f>Table_ExternalData_15[[#This Row],[Price]]-(Table_ExternalData_15[[#This Row],[Price]]*Table_ExternalData_15[[#This Row],[BB rabat]])/100</f>
        <v>770.16500000000008</v>
      </c>
      <c r="J610" s="2">
        <f>Table_ExternalData_15[[#This Row],[BB cena]]*Table_ExternalData_15[[#Headers],[1,22]]</f>
        <v>939.60130000000004</v>
      </c>
      <c r="K610" s="2">
        <f>Table_ExternalData_15[[#This Row],[Price]]*Table_ExternalData_15[[#Headers],[1,22]]</f>
        <v>989.05400000000009</v>
      </c>
      <c r="L610" s="7">
        <f>IF(G610="White Shark",E610*0.5,IF(G610="Sbox",E610*0.5,IF(G610="Tenda",E610*0.5,E610*0.2)))/100</f>
        <v>0.05</v>
      </c>
      <c r="M610" s="2">
        <f>Table_ExternalData_15[[#This Row],[Price]]-Table_ExternalData_15[[#This Row],[Price]]*Table_ExternalData_15[[#This Row],[extra popust]]</f>
        <v>770.16500000000008</v>
      </c>
      <c r="N610" s="2">
        <f>IF(M610&lt;I610,M610,I610)</f>
        <v>770.16500000000008</v>
      </c>
      <c r="O610" s="12" t="str">
        <f>IF(N610&lt;I610,$U$1," ")</f>
        <v xml:space="preserve"> </v>
      </c>
      <c r="P610" s="12" t="str">
        <f>IFERROR((O610+30)," ")</f>
        <v xml:space="preserve"> </v>
      </c>
      <c r="Q610" s="2">
        <f ca="1">IF(O610=$U$1,N610,"0")*1.22</f>
        <v>0</v>
      </c>
    </row>
    <row r="611" spans="1:17" x14ac:dyDescent="0.25">
      <c r="A611" t="s">
        <v>1019</v>
      </c>
      <c r="B611" t="s">
        <v>1018</v>
      </c>
      <c r="C611">
        <v>7258</v>
      </c>
      <c r="D611">
        <v>539.79999999999995</v>
      </c>
      <c r="E611">
        <f>IFERROR(VLOOKUP(Table_ExternalData_15[[#This Row],[Id]],Rabati!B:C,2,0),0)</f>
        <v>25</v>
      </c>
      <c r="F611">
        <v>2</v>
      </c>
      <c r="G611" t="str">
        <f>VLOOKUP(Table_ExternalData_15[[#This Row],[Id]],'Blagovna izdelek'!A:C,3,0)</f>
        <v>Triton</v>
      </c>
      <c r="H611">
        <f>Table_ExternalData_15[[#This Row],[Rabat]]*0.2</f>
        <v>5</v>
      </c>
      <c r="I611" s="2">
        <f>Table_ExternalData_15[[#This Row],[Price]]-(Table_ExternalData_15[[#This Row],[Price]]*Table_ExternalData_15[[#This Row],[BB rabat]])/100</f>
        <v>512.80999999999995</v>
      </c>
      <c r="J611" s="2">
        <f>Table_ExternalData_15[[#This Row],[BB cena]]*Table_ExternalData_15[[#Headers],[1,22]]</f>
        <v>625.62819999999988</v>
      </c>
      <c r="K611" s="2">
        <f>Table_ExternalData_15[[#This Row],[Price]]*Table_ExternalData_15[[#Headers],[1,22]]</f>
        <v>658.55599999999993</v>
      </c>
      <c r="L611" s="7">
        <f>IF(G611="White Shark",E611*0.5,IF(G611="Sbox",E611*0.5,IF(G611="Tenda",E611*0.5,E611*0.2)))/100</f>
        <v>0.05</v>
      </c>
      <c r="M611" s="2">
        <f>Table_ExternalData_15[[#This Row],[Price]]-Table_ExternalData_15[[#This Row],[Price]]*Table_ExternalData_15[[#This Row],[extra popust]]</f>
        <v>512.80999999999995</v>
      </c>
      <c r="N611" s="2">
        <f>IF(M611&lt;I611,M611,I611)</f>
        <v>512.80999999999995</v>
      </c>
      <c r="O611" s="12" t="str">
        <f>IF(N611&lt;I611,$U$1," ")</f>
        <v xml:space="preserve"> </v>
      </c>
      <c r="P611" s="12" t="str">
        <f>IFERROR((O611+30)," ")</f>
        <v xml:space="preserve"> </v>
      </c>
      <c r="Q611" s="2">
        <f ca="1">IF(O611=$U$1,N611,"0")*1.22</f>
        <v>0</v>
      </c>
    </row>
    <row r="612" spans="1:17" x14ac:dyDescent="0.25">
      <c r="A612" t="s">
        <v>1021</v>
      </c>
      <c r="B612" t="s">
        <v>1020</v>
      </c>
      <c r="C612">
        <v>7269</v>
      </c>
      <c r="D612">
        <v>612.87</v>
      </c>
      <c r="E612">
        <f>IFERROR(VLOOKUP(Table_ExternalData_15[[#This Row],[Id]],Rabati!B:C,2,0),0)</f>
        <v>25</v>
      </c>
      <c r="F612">
        <v>0</v>
      </c>
      <c r="G612" t="str">
        <f>VLOOKUP(Table_ExternalData_15[[#This Row],[Id]],'Blagovna izdelek'!A:C,3,0)</f>
        <v>Triton</v>
      </c>
      <c r="H612">
        <f>Table_ExternalData_15[[#This Row],[Rabat]]*0.2</f>
        <v>5</v>
      </c>
      <c r="I612" s="2">
        <f>Table_ExternalData_15[[#This Row],[Price]]-(Table_ExternalData_15[[#This Row],[Price]]*Table_ExternalData_15[[#This Row],[BB rabat]])/100</f>
        <v>582.22649999999999</v>
      </c>
      <c r="J612" s="2">
        <f>Table_ExternalData_15[[#This Row],[BB cena]]*Table_ExternalData_15[[#Headers],[1,22]]</f>
        <v>710.31632999999999</v>
      </c>
      <c r="K612" s="2">
        <f>Table_ExternalData_15[[#This Row],[Price]]*Table_ExternalData_15[[#Headers],[1,22]]</f>
        <v>747.70140000000004</v>
      </c>
      <c r="L612" s="7">
        <f>IF(G612="White Shark",E612*0.5,IF(G612="Sbox",E612*0.5,IF(G612="Tenda",E612*0.5,E612*0.2)))/100</f>
        <v>0.05</v>
      </c>
      <c r="M612" s="2">
        <f>Table_ExternalData_15[[#This Row],[Price]]-Table_ExternalData_15[[#This Row],[Price]]*Table_ExternalData_15[[#This Row],[extra popust]]</f>
        <v>582.22649999999999</v>
      </c>
      <c r="N612" s="2">
        <f>IF(M612&lt;I612,M612,I612)</f>
        <v>582.22649999999999</v>
      </c>
      <c r="O612" s="12" t="str">
        <f>IF(N612&lt;I612,$U$1," ")</f>
        <v xml:space="preserve"> </v>
      </c>
      <c r="P612" s="12" t="str">
        <f>IFERROR((O612+30)," ")</f>
        <v xml:space="preserve"> </v>
      </c>
      <c r="Q612" s="2">
        <f ca="1">IF(O612=$U$1,N612,"0")*1.22</f>
        <v>0</v>
      </c>
    </row>
    <row r="613" spans="1:17" x14ac:dyDescent="0.25">
      <c r="A613" t="s">
        <v>1023</v>
      </c>
      <c r="B613" t="s">
        <v>1022</v>
      </c>
      <c r="C613">
        <v>7275</v>
      </c>
      <c r="D613">
        <v>786.98</v>
      </c>
      <c r="E613">
        <f>IFERROR(VLOOKUP(Table_ExternalData_15[[#This Row],[Id]],Rabati!B:C,2,0),0)</f>
        <v>25</v>
      </c>
      <c r="F613">
        <v>0</v>
      </c>
      <c r="G613" t="str">
        <f>VLOOKUP(Table_ExternalData_15[[#This Row],[Id]],'Blagovna izdelek'!A:C,3,0)</f>
        <v>Triton</v>
      </c>
      <c r="H613">
        <f>Table_ExternalData_15[[#This Row],[Rabat]]*0.2</f>
        <v>5</v>
      </c>
      <c r="I613" s="2">
        <f>Table_ExternalData_15[[#This Row],[Price]]-(Table_ExternalData_15[[#This Row],[Price]]*Table_ExternalData_15[[#This Row],[BB rabat]])/100</f>
        <v>747.63099999999997</v>
      </c>
      <c r="J613" s="2">
        <f>Table_ExternalData_15[[#This Row],[BB cena]]*Table_ExternalData_15[[#Headers],[1,22]]</f>
        <v>912.1098199999999</v>
      </c>
      <c r="K613" s="2">
        <f>Table_ExternalData_15[[#This Row],[Price]]*Table_ExternalData_15[[#Headers],[1,22]]</f>
        <v>960.11559999999997</v>
      </c>
      <c r="L613" s="7">
        <f>IF(G613="White Shark",E613*0.5,IF(G613="Sbox",E613*0.5,IF(G613="Tenda",E613*0.5,E613*0.2)))/100</f>
        <v>0.05</v>
      </c>
      <c r="M613" s="2">
        <f>Table_ExternalData_15[[#This Row],[Price]]-Table_ExternalData_15[[#This Row],[Price]]*Table_ExternalData_15[[#This Row],[extra popust]]</f>
        <v>747.63099999999997</v>
      </c>
      <c r="N613" s="2">
        <f>IF(M613&lt;I613,M613,I613)</f>
        <v>747.63099999999997</v>
      </c>
      <c r="O613" s="12" t="str">
        <f>IF(N613&lt;I613,$U$1," ")</f>
        <v xml:space="preserve"> </v>
      </c>
      <c r="P613" s="12" t="str">
        <f>IFERROR((O613+30)," ")</f>
        <v xml:space="preserve"> </v>
      </c>
      <c r="Q613" s="2">
        <f ca="1">IF(O613=$U$1,N613,"0")*1.22</f>
        <v>0</v>
      </c>
    </row>
    <row r="614" spans="1:17" x14ac:dyDescent="0.25">
      <c r="A614" t="s">
        <v>1027</v>
      </c>
      <c r="B614" t="s">
        <v>1026</v>
      </c>
      <c r="C614">
        <v>7279</v>
      </c>
      <c r="D614">
        <v>815.37</v>
      </c>
      <c r="E614">
        <f>IFERROR(VLOOKUP(Table_ExternalData_15[[#This Row],[Id]],Rabati!B:C,2,0),0)</f>
        <v>25</v>
      </c>
      <c r="F614">
        <v>0</v>
      </c>
      <c r="G614" t="str">
        <f>VLOOKUP(Table_ExternalData_15[[#This Row],[Id]],'Blagovna izdelek'!A:C,3,0)</f>
        <v>Triton</v>
      </c>
      <c r="H614">
        <f>Table_ExternalData_15[[#This Row],[Rabat]]*0.2</f>
        <v>5</v>
      </c>
      <c r="I614" s="2">
        <f>Table_ExternalData_15[[#This Row],[Price]]-(Table_ExternalData_15[[#This Row],[Price]]*Table_ExternalData_15[[#This Row],[BB rabat]])/100</f>
        <v>774.60149999999999</v>
      </c>
      <c r="J614" s="2">
        <f>Table_ExternalData_15[[#This Row],[BB cena]]*Table_ExternalData_15[[#Headers],[1,22]]</f>
        <v>945.01382999999998</v>
      </c>
      <c r="K614" s="2">
        <f>Table_ExternalData_15[[#This Row],[Price]]*Table_ExternalData_15[[#Headers],[1,22]]</f>
        <v>994.75139999999999</v>
      </c>
      <c r="L614" s="7">
        <f>IF(G614="White Shark",E614*0.5,IF(G614="Sbox",E614*0.5,IF(G614="Tenda",E614*0.5,E614*0.2)))/100</f>
        <v>0.05</v>
      </c>
      <c r="M614" s="2">
        <f>Table_ExternalData_15[[#This Row],[Price]]-Table_ExternalData_15[[#This Row],[Price]]*Table_ExternalData_15[[#This Row],[extra popust]]</f>
        <v>774.60149999999999</v>
      </c>
      <c r="N614" s="2">
        <f>IF(M614&lt;I614,M614,I614)</f>
        <v>774.60149999999999</v>
      </c>
      <c r="O614" s="12" t="str">
        <f>IF(N614&lt;I614,$U$1," ")</f>
        <v xml:space="preserve"> </v>
      </c>
      <c r="P614" s="12" t="str">
        <f>IFERROR((O614+30)," ")</f>
        <v xml:space="preserve"> </v>
      </c>
      <c r="Q614" s="2">
        <f ca="1">IF(O614=$U$1,N614,"0")*1.22</f>
        <v>0</v>
      </c>
    </row>
    <row r="615" spans="1:17" x14ac:dyDescent="0.25">
      <c r="A615" t="s">
        <v>1029</v>
      </c>
      <c r="B615" t="s">
        <v>1028</v>
      </c>
      <c r="C615">
        <v>7288</v>
      </c>
      <c r="D615">
        <v>698.5</v>
      </c>
      <c r="E615">
        <f>IFERROR(VLOOKUP(Table_ExternalData_15[[#This Row],[Id]],Rabati!B:C,2,0),0)</f>
        <v>25</v>
      </c>
      <c r="F615">
        <v>0</v>
      </c>
      <c r="G615" t="str">
        <f>VLOOKUP(Table_ExternalData_15[[#This Row],[Id]],'Blagovna izdelek'!A:C,3,0)</f>
        <v>Triton</v>
      </c>
      <c r="H615">
        <f>Table_ExternalData_15[[#This Row],[Rabat]]*0.2</f>
        <v>5</v>
      </c>
      <c r="I615" s="2">
        <f>Table_ExternalData_15[[#This Row],[Price]]-(Table_ExternalData_15[[#This Row],[Price]]*Table_ExternalData_15[[#This Row],[BB rabat]])/100</f>
        <v>663.57500000000005</v>
      </c>
      <c r="J615" s="2">
        <f>Table_ExternalData_15[[#This Row],[BB cena]]*Table_ExternalData_15[[#Headers],[1,22]]</f>
        <v>809.56150000000002</v>
      </c>
      <c r="K615" s="2">
        <f>Table_ExternalData_15[[#This Row],[Price]]*Table_ExternalData_15[[#Headers],[1,22]]</f>
        <v>852.17</v>
      </c>
      <c r="L615" s="7">
        <f>IF(G615="White Shark",E615*0.5,IF(G615="Sbox",E615*0.5,IF(G615="Tenda",E615*0.5,E615*0.2)))/100</f>
        <v>0.05</v>
      </c>
      <c r="M615" s="2">
        <f>Table_ExternalData_15[[#This Row],[Price]]-Table_ExternalData_15[[#This Row],[Price]]*Table_ExternalData_15[[#This Row],[extra popust]]</f>
        <v>663.57500000000005</v>
      </c>
      <c r="N615" s="2">
        <f>IF(M615&lt;I615,M615,I615)</f>
        <v>663.57500000000005</v>
      </c>
      <c r="O615" s="12" t="str">
        <f>IF(N615&lt;I615,$U$1," ")</f>
        <v xml:space="preserve"> </v>
      </c>
      <c r="P615" s="12" t="str">
        <f>IFERROR((O615+30)," ")</f>
        <v xml:space="preserve"> </v>
      </c>
      <c r="Q615" s="2">
        <f ca="1">IF(O615=$U$1,N615,"0")*1.22</f>
        <v>0</v>
      </c>
    </row>
    <row r="616" spans="1:17" x14ac:dyDescent="0.25">
      <c r="A616" t="s">
        <v>1030</v>
      </c>
      <c r="B616" t="s">
        <v>13677</v>
      </c>
      <c r="C616">
        <v>7292</v>
      </c>
      <c r="D616">
        <v>720.41</v>
      </c>
      <c r="E616">
        <f>IFERROR(VLOOKUP(Table_ExternalData_15[[#This Row],[Id]],Rabati!B:C,2,0),0)</f>
        <v>20</v>
      </c>
      <c r="F616">
        <v>0</v>
      </c>
      <c r="G616" t="str">
        <f>VLOOKUP(Table_ExternalData_15[[#This Row],[Id]],'Blagovna izdelek'!A:C,3,0)</f>
        <v>Triton</v>
      </c>
      <c r="H616">
        <f>Table_ExternalData_15[[#This Row],[Rabat]]*0.2</f>
        <v>4</v>
      </c>
      <c r="I616" s="2">
        <f>Table_ExternalData_15[[#This Row],[Price]]-(Table_ExternalData_15[[#This Row],[Price]]*Table_ExternalData_15[[#This Row],[BB rabat]])/100</f>
        <v>691.59359999999992</v>
      </c>
      <c r="J616" s="2">
        <f>Table_ExternalData_15[[#This Row],[BB cena]]*Table_ExternalData_15[[#Headers],[1,22]]</f>
        <v>843.74419199999988</v>
      </c>
      <c r="K616" s="2">
        <f>Table_ExternalData_15[[#This Row],[Price]]*Table_ExternalData_15[[#Headers],[1,22]]</f>
        <v>878.90019999999993</v>
      </c>
      <c r="L616" s="7">
        <f>IF(G616="White Shark",E616*0.5,IF(G616="Sbox",E616*0.5,IF(G616="Tenda",E616*0.5,E616*0.2)))/100</f>
        <v>0.04</v>
      </c>
      <c r="M616" s="2">
        <f>Table_ExternalData_15[[#This Row],[Price]]-Table_ExternalData_15[[#This Row],[Price]]*Table_ExternalData_15[[#This Row],[extra popust]]</f>
        <v>691.59359999999992</v>
      </c>
      <c r="N616" s="2">
        <f>IF(M616&lt;I616,M616,I616)</f>
        <v>691.59359999999992</v>
      </c>
      <c r="O616" s="12" t="str">
        <f>IF(N616&lt;I616,$U$1," ")</f>
        <v xml:space="preserve"> </v>
      </c>
      <c r="P616" s="12" t="str">
        <f>IFERROR((O616+30)," ")</f>
        <v xml:space="preserve"> </v>
      </c>
      <c r="Q616" s="2">
        <f ca="1">IF(O616=$U$1,N616,"0")*1.22</f>
        <v>0</v>
      </c>
    </row>
    <row r="617" spans="1:17" x14ac:dyDescent="0.25">
      <c r="A617" t="s">
        <v>1032</v>
      </c>
      <c r="B617" t="s">
        <v>1031</v>
      </c>
      <c r="C617">
        <v>7296</v>
      </c>
      <c r="D617">
        <v>906.66</v>
      </c>
      <c r="E617">
        <f>IFERROR(VLOOKUP(Table_ExternalData_15[[#This Row],[Id]],Rabati!B:C,2,0),0)</f>
        <v>25</v>
      </c>
      <c r="F617">
        <v>0</v>
      </c>
      <c r="G617" t="str">
        <f>VLOOKUP(Table_ExternalData_15[[#This Row],[Id]],'Blagovna izdelek'!A:C,3,0)</f>
        <v>Triton</v>
      </c>
      <c r="H617">
        <f>Table_ExternalData_15[[#This Row],[Rabat]]*0.2</f>
        <v>5</v>
      </c>
      <c r="I617" s="2">
        <f>Table_ExternalData_15[[#This Row],[Price]]-(Table_ExternalData_15[[#This Row],[Price]]*Table_ExternalData_15[[#This Row],[BB rabat]])/100</f>
        <v>861.327</v>
      </c>
      <c r="J617" s="2">
        <f>Table_ExternalData_15[[#This Row],[BB cena]]*Table_ExternalData_15[[#Headers],[1,22]]</f>
        <v>1050.8189399999999</v>
      </c>
      <c r="K617" s="2">
        <f>Table_ExternalData_15[[#This Row],[Price]]*Table_ExternalData_15[[#Headers],[1,22]]</f>
        <v>1106.1251999999999</v>
      </c>
      <c r="L617" s="7">
        <f>IF(G617="White Shark",E617*0.5,IF(G617="Sbox",E617*0.5,IF(G617="Tenda",E617*0.5,E617*0.2)))/100</f>
        <v>0.05</v>
      </c>
      <c r="M617" s="2">
        <f>Table_ExternalData_15[[#This Row],[Price]]-Table_ExternalData_15[[#This Row],[Price]]*Table_ExternalData_15[[#This Row],[extra popust]]</f>
        <v>861.327</v>
      </c>
      <c r="N617" s="2">
        <f>IF(M617&lt;I617,M617,I617)</f>
        <v>861.327</v>
      </c>
      <c r="O617" s="12" t="str">
        <f>IF(N617&lt;I617,$U$1," ")</f>
        <v xml:space="preserve"> </v>
      </c>
      <c r="P617" s="12" t="str">
        <f>IFERROR((O617+30)," ")</f>
        <v xml:space="preserve"> </v>
      </c>
      <c r="Q617" s="2">
        <f ca="1">IF(O617=$U$1,N617,"0")*1.22</f>
        <v>0</v>
      </c>
    </row>
    <row r="618" spans="1:17" x14ac:dyDescent="0.25">
      <c r="A618" t="s">
        <v>1034</v>
      </c>
      <c r="B618" t="s">
        <v>1033</v>
      </c>
      <c r="C618">
        <v>7297</v>
      </c>
      <c r="D618">
        <v>99.1</v>
      </c>
      <c r="E618">
        <f>IFERROR(VLOOKUP(Table_ExternalData_15[[#This Row],[Id]],Rabati!B:C,2,0),0)</f>
        <v>25</v>
      </c>
      <c r="F618">
        <v>1</v>
      </c>
      <c r="G618" t="str">
        <f>VLOOKUP(Table_ExternalData_15[[#This Row],[Id]],'Blagovna izdelek'!A:C,3,0)</f>
        <v>Triton</v>
      </c>
      <c r="H618">
        <f>Table_ExternalData_15[[#This Row],[Rabat]]*0.2</f>
        <v>5</v>
      </c>
      <c r="I618" s="2">
        <f>Table_ExternalData_15[[#This Row],[Price]]-(Table_ExternalData_15[[#This Row],[Price]]*Table_ExternalData_15[[#This Row],[BB rabat]])/100</f>
        <v>94.144999999999996</v>
      </c>
      <c r="J618" s="2">
        <f>Table_ExternalData_15[[#This Row],[BB cena]]*Table_ExternalData_15[[#Headers],[1,22]]</f>
        <v>114.8569</v>
      </c>
      <c r="K618" s="2">
        <f>Table_ExternalData_15[[#This Row],[Price]]*Table_ExternalData_15[[#Headers],[1,22]]</f>
        <v>120.90199999999999</v>
      </c>
      <c r="L618" s="7">
        <f>IF(G618="White Shark",E618*0.5,IF(G618="Sbox",E618*0.5,IF(G618="Tenda",E618*0.5,E618*0.2)))/100</f>
        <v>0.05</v>
      </c>
      <c r="M618" s="2">
        <f>Table_ExternalData_15[[#This Row],[Price]]-Table_ExternalData_15[[#This Row],[Price]]*Table_ExternalData_15[[#This Row],[extra popust]]</f>
        <v>94.144999999999996</v>
      </c>
      <c r="N618" s="2">
        <f>IF(M618&lt;I618,M618,I618)</f>
        <v>94.144999999999996</v>
      </c>
      <c r="O618" s="12" t="str">
        <f>IF(N618&lt;I618,$U$1," ")</f>
        <v xml:space="preserve"> </v>
      </c>
      <c r="P618" s="12" t="str">
        <f>IFERROR((O618+30)," ")</f>
        <v xml:space="preserve"> </v>
      </c>
      <c r="Q618" s="2">
        <f ca="1">IF(O618=$U$1,N618,"0")*1.22</f>
        <v>0</v>
      </c>
    </row>
    <row r="619" spans="1:17" x14ac:dyDescent="0.25">
      <c r="A619" t="s">
        <v>1036</v>
      </c>
      <c r="B619" t="s">
        <v>1035</v>
      </c>
      <c r="C619">
        <v>7303</v>
      </c>
      <c r="D619">
        <v>77.28</v>
      </c>
      <c r="E619">
        <f>IFERROR(VLOOKUP(Table_ExternalData_15[[#This Row],[Id]],Rabati!B:C,2,0),0)</f>
        <v>0</v>
      </c>
      <c r="F619">
        <v>0</v>
      </c>
      <c r="G619" t="str">
        <f>VLOOKUP(Table_ExternalData_15[[#This Row],[Id]],'Blagovna izdelek'!A:C,3,0)</f>
        <v>Triton</v>
      </c>
      <c r="H619">
        <f>Table_ExternalData_15[[#This Row],[Rabat]]*0.2</f>
        <v>0</v>
      </c>
      <c r="I619" s="2">
        <f>Table_ExternalData_15[[#This Row],[Price]]-(Table_ExternalData_15[[#This Row],[Price]]*Table_ExternalData_15[[#This Row],[BB rabat]])/100</f>
        <v>77.28</v>
      </c>
      <c r="J619" s="2">
        <f>Table_ExternalData_15[[#This Row],[BB cena]]*Table_ExternalData_15[[#Headers],[1,22]]</f>
        <v>94.281599999999997</v>
      </c>
      <c r="K619" s="2">
        <f>Table_ExternalData_15[[#This Row],[Price]]*Table_ExternalData_15[[#Headers],[1,22]]</f>
        <v>94.281599999999997</v>
      </c>
      <c r="L619" s="7">
        <f>IF(G619="White Shark",E619*0.5,IF(G619="Sbox",E619*0.5,IF(G619="Tenda",E619*0.5,E619*0.2)))/100</f>
        <v>0</v>
      </c>
      <c r="M619" s="2">
        <f>Table_ExternalData_15[[#This Row],[Price]]-Table_ExternalData_15[[#This Row],[Price]]*Table_ExternalData_15[[#This Row],[extra popust]]</f>
        <v>77.28</v>
      </c>
      <c r="N619" s="2">
        <f>IF(M619&lt;I619,M619,I619)</f>
        <v>77.28</v>
      </c>
      <c r="O619" s="12" t="str">
        <f>IF(N619&lt;I619,$U$1," ")</f>
        <v xml:space="preserve"> </v>
      </c>
      <c r="P619" s="12" t="str">
        <f>IFERROR((O619+30)," ")</f>
        <v xml:space="preserve"> </v>
      </c>
      <c r="Q619" s="2">
        <f ca="1">IF(O619=$U$1,N619,"0")*1.22</f>
        <v>0</v>
      </c>
    </row>
    <row r="620" spans="1:17" x14ac:dyDescent="0.25">
      <c r="A620" t="s">
        <v>1038</v>
      </c>
      <c r="B620" t="s">
        <v>1037</v>
      </c>
      <c r="C620">
        <v>7304</v>
      </c>
      <c r="D620">
        <v>43.77</v>
      </c>
      <c r="E620">
        <f>IFERROR(VLOOKUP(Table_ExternalData_15[[#This Row],[Id]],Rabati!B:C,2,0),0)</f>
        <v>0</v>
      </c>
      <c r="F620">
        <v>0</v>
      </c>
      <c r="G620" t="str">
        <f>VLOOKUP(Table_ExternalData_15[[#This Row],[Id]],'Blagovna izdelek'!A:C,3,0)</f>
        <v>Triton</v>
      </c>
      <c r="H620">
        <f>Table_ExternalData_15[[#This Row],[Rabat]]*0.2</f>
        <v>0</v>
      </c>
      <c r="I620" s="2">
        <f>Table_ExternalData_15[[#This Row],[Price]]-(Table_ExternalData_15[[#This Row],[Price]]*Table_ExternalData_15[[#This Row],[BB rabat]])/100</f>
        <v>43.77</v>
      </c>
      <c r="J620" s="2">
        <f>Table_ExternalData_15[[#This Row],[BB cena]]*Table_ExternalData_15[[#Headers],[1,22]]</f>
        <v>53.3994</v>
      </c>
      <c r="K620" s="2">
        <f>Table_ExternalData_15[[#This Row],[Price]]*Table_ExternalData_15[[#Headers],[1,22]]</f>
        <v>53.3994</v>
      </c>
      <c r="L620" s="7">
        <f>IF(G620="White Shark",E620*0.5,IF(G620="Sbox",E620*0.5,IF(G620="Tenda",E620*0.5,E620*0.2)))/100</f>
        <v>0</v>
      </c>
      <c r="M620" s="2">
        <f>Table_ExternalData_15[[#This Row],[Price]]-Table_ExternalData_15[[#This Row],[Price]]*Table_ExternalData_15[[#This Row],[extra popust]]</f>
        <v>43.77</v>
      </c>
      <c r="N620" s="2">
        <f>IF(M620&lt;I620,M620,I620)</f>
        <v>43.77</v>
      </c>
      <c r="O620" s="12" t="str">
        <f>IF(N620&lt;I620,$U$1," ")</f>
        <v xml:space="preserve"> </v>
      </c>
      <c r="P620" s="12" t="str">
        <f>IFERROR((O620+30)," ")</f>
        <v xml:space="preserve"> </v>
      </c>
      <c r="Q620" s="2">
        <f ca="1">IF(O620=$U$1,N620,"0")*1.22</f>
        <v>0</v>
      </c>
    </row>
    <row r="621" spans="1:17" x14ac:dyDescent="0.25">
      <c r="A621" t="s">
        <v>1040</v>
      </c>
      <c r="B621" t="s">
        <v>1039</v>
      </c>
      <c r="C621">
        <v>7305</v>
      </c>
      <c r="D621">
        <v>147.5</v>
      </c>
      <c r="E621">
        <f>IFERROR(VLOOKUP(Table_ExternalData_15[[#This Row],[Id]],Rabati!B:C,2,0),0)</f>
        <v>25</v>
      </c>
      <c r="F621">
        <v>0</v>
      </c>
      <c r="G621" t="str">
        <f>VLOOKUP(Table_ExternalData_15[[#This Row],[Id]],'Blagovna izdelek'!A:C,3,0)</f>
        <v>Triton</v>
      </c>
      <c r="H621">
        <f>Table_ExternalData_15[[#This Row],[Rabat]]*0.2</f>
        <v>5</v>
      </c>
      <c r="I621" s="2">
        <f>Table_ExternalData_15[[#This Row],[Price]]-(Table_ExternalData_15[[#This Row],[Price]]*Table_ExternalData_15[[#This Row],[BB rabat]])/100</f>
        <v>140.125</v>
      </c>
      <c r="J621" s="2">
        <f>Table_ExternalData_15[[#This Row],[BB cena]]*Table_ExternalData_15[[#Headers],[1,22]]</f>
        <v>170.95249999999999</v>
      </c>
      <c r="K621" s="2">
        <f>Table_ExternalData_15[[#This Row],[Price]]*Table_ExternalData_15[[#Headers],[1,22]]</f>
        <v>179.95</v>
      </c>
      <c r="L621" s="7">
        <f>IF(G621="White Shark",E621*0.5,IF(G621="Sbox",E621*0.5,IF(G621="Tenda",E621*0.5,E621*0.2)))/100</f>
        <v>0.05</v>
      </c>
      <c r="M621" s="2">
        <f>Table_ExternalData_15[[#This Row],[Price]]-Table_ExternalData_15[[#This Row],[Price]]*Table_ExternalData_15[[#This Row],[extra popust]]</f>
        <v>140.125</v>
      </c>
      <c r="N621" s="2">
        <f>IF(M621&lt;I621,M621,I621)</f>
        <v>140.125</v>
      </c>
      <c r="O621" s="12" t="str">
        <f>IF(N621&lt;I621,$U$1," ")</f>
        <v xml:space="preserve"> </v>
      </c>
      <c r="P621" s="12" t="str">
        <f>IFERROR((O621+30)," ")</f>
        <v xml:space="preserve"> </v>
      </c>
      <c r="Q621" s="2">
        <f ca="1">IF(O621=$U$1,N621,"0")*1.22</f>
        <v>0</v>
      </c>
    </row>
    <row r="622" spans="1:17" x14ac:dyDescent="0.25">
      <c r="A622" t="s">
        <v>1042</v>
      </c>
      <c r="B622" t="s">
        <v>1041</v>
      </c>
      <c r="C622">
        <v>7306</v>
      </c>
      <c r="D622">
        <v>91.2</v>
      </c>
      <c r="E622">
        <f>IFERROR(VLOOKUP(Table_ExternalData_15[[#This Row],[Id]],Rabati!B:C,2,0),0)</f>
        <v>25</v>
      </c>
      <c r="F622">
        <v>0</v>
      </c>
      <c r="G622" t="str">
        <f>VLOOKUP(Table_ExternalData_15[[#This Row],[Id]],'Blagovna izdelek'!A:C,3,0)</f>
        <v>Triton</v>
      </c>
      <c r="H622">
        <f>Table_ExternalData_15[[#This Row],[Rabat]]*0.2</f>
        <v>5</v>
      </c>
      <c r="I622" s="2">
        <f>Table_ExternalData_15[[#This Row],[Price]]-(Table_ExternalData_15[[#This Row],[Price]]*Table_ExternalData_15[[#This Row],[BB rabat]])/100</f>
        <v>86.64</v>
      </c>
      <c r="J622" s="2">
        <f>Table_ExternalData_15[[#This Row],[BB cena]]*Table_ExternalData_15[[#Headers],[1,22]]</f>
        <v>105.7008</v>
      </c>
      <c r="K622" s="2">
        <f>Table_ExternalData_15[[#This Row],[Price]]*Table_ExternalData_15[[#Headers],[1,22]]</f>
        <v>111.264</v>
      </c>
      <c r="L622" s="7">
        <f>IF(G622="White Shark",E622*0.5,IF(G622="Sbox",E622*0.5,IF(G622="Tenda",E622*0.5,E622*0.2)))/100</f>
        <v>0.05</v>
      </c>
      <c r="M622" s="2">
        <f>Table_ExternalData_15[[#This Row],[Price]]-Table_ExternalData_15[[#This Row],[Price]]*Table_ExternalData_15[[#This Row],[extra popust]]</f>
        <v>86.64</v>
      </c>
      <c r="N622" s="2">
        <f>IF(M622&lt;I622,M622,I622)</f>
        <v>86.64</v>
      </c>
      <c r="O622" s="12" t="str">
        <f>IF(N622&lt;I622,$U$1," ")</f>
        <v xml:space="preserve"> </v>
      </c>
      <c r="P622" s="12" t="str">
        <f>IFERROR((O622+30)," ")</f>
        <v xml:space="preserve"> </v>
      </c>
      <c r="Q622" s="2">
        <f ca="1">IF(O622=$U$1,N622,"0")*1.22</f>
        <v>0</v>
      </c>
    </row>
    <row r="623" spans="1:17" x14ac:dyDescent="0.25">
      <c r="A623" t="s">
        <v>1044</v>
      </c>
      <c r="B623" t="s">
        <v>1043</v>
      </c>
      <c r="C623">
        <v>7307</v>
      </c>
      <c r="D623">
        <v>126.1</v>
      </c>
      <c r="E623">
        <f>IFERROR(VLOOKUP(Table_ExternalData_15[[#This Row],[Id]],Rabati!B:C,2,0),0)</f>
        <v>25</v>
      </c>
      <c r="F623">
        <v>0</v>
      </c>
      <c r="G623" t="str">
        <f>VLOOKUP(Table_ExternalData_15[[#This Row],[Id]],'Blagovna izdelek'!A:C,3,0)</f>
        <v>Triton</v>
      </c>
      <c r="H623">
        <f>Table_ExternalData_15[[#This Row],[Rabat]]*0.2</f>
        <v>5</v>
      </c>
      <c r="I623" s="2">
        <f>Table_ExternalData_15[[#This Row],[Price]]-(Table_ExternalData_15[[#This Row],[Price]]*Table_ExternalData_15[[#This Row],[BB rabat]])/100</f>
        <v>119.79499999999999</v>
      </c>
      <c r="J623" s="2">
        <f>Table_ExternalData_15[[#This Row],[BB cena]]*Table_ExternalData_15[[#Headers],[1,22]]</f>
        <v>146.14989999999997</v>
      </c>
      <c r="K623" s="2">
        <f>Table_ExternalData_15[[#This Row],[Price]]*Table_ExternalData_15[[#Headers],[1,22]]</f>
        <v>153.84199999999998</v>
      </c>
      <c r="L623" s="7">
        <f>IF(G623="White Shark",E623*0.5,IF(G623="Sbox",E623*0.5,IF(G623="Tenda",E623*0.5,E623*0.2)))/100</f>
        <v>0.05</v>
      </c>
      <c r="M623" s="2">
        <f>Table_ExternalData_15[[#This Row],[Price]]-Table_ExternalData_15[[#This Row],[Price]]*Table_ExternalData_15[[#This Row],[extra popust]]</f>
        <v>119.79499999999999</v>
      </c>
      <c r="N623" s="2">
        <f>IF(M623&lt;I623,M623,I623)</f>
        <v>119.79499999999999</v>
      </c>
      <c r="O623" s="12" t="str">
        <f>IF(N623&lt;I623,$U$1," ")</f>
        <v xml:space="preserve"> </v>
      </c>
      <c r="P623" s="12" t="str">
        <f>IFERROR((O623+30)," ")</f>
        <v xml:space="preserve"> </v>
      </c>
      <c r="Q623" s="2">
        <f ca="1">IF(O623=$U$1,N623,"0")*1.22</f>
        <v>0</v>
      </c>
    </row>
    <row r="624" spans="1:17" x14ac:dyDescent="0.25">
      <c r="A624" t="s">
        <v>1045</v>
      </c>
      <c r="B624" t="s">
        <v>14576</v>
      </c>
      <c r="C624">
        <v>7311</v>
      </c>
      <c r="D624">
        <v>171.97</v>
      </c>
      <c r="E624">
        <f>IFERROR(VLOOKUP(Table_ExternalData_15[[#This Row],[Id]],Rabati!B:C,2,0),0)</f>
        <v>25</v>
      </c>
      <c r="F624">
        <v>2</v>
      </c>
      <c r="G624" t="str">
        <f>VLOOKUP(Table_ExternalData_15[[#This Row],[Id]],'Blagovna izdelek'!A:C,3,0)</f>
        <v>Triton</v>
      </c>
      <c r="H624">
        <f>Table_ExternalData_15[[#This Row],[Rabat]]*0.2</f>
        <v>5</v>
      </c>
      <c r="I624" s="2">
        <f>Table_ExternalData_15[[#This Row],[Price]]-(Table_ExternalData_15[[#This Row],[Price]]*Table_ExternalData_15[[#This Row],[BB rabat]])/100</f>
        <v>163.3715</v>
      </c>
      <c r="J624" s="2">
        <f>Table_ExternalData_15[[#This Row],[BB cena]]*Table_ExternalData_15[[#Headers],[1,22]]</f>
        <v>199.31323</v>
      </c>
      <c r="K624" s="2">
        <f>Table_ExternalData_15[[#This Row],[Price]]*Table_ExternalData_15[[#Headers],[1,22]]</f>
        <v>209.80339999999998</v>
      </c>
      <c r="L624" s="7">
        <f>IF(G624="White Shark",E624*0.5,IF(G624="Sbox",E624*0.5,IF(G624="Tenda",E624*0.5,E624*0.2)))/100</f>
        <v>0.05</v>
      </c>
      <c r="M624" s="2">
        <f>Table_ExternalData_15[[#This Row],[Price]]-Table_ExternalData_15[[#This Row],[Price]]*Table_ExternalData_15[[#This Row],[extra popust]]</f>
        <v>163.3715</v>
      </c>
      <c r="N624" s="2">
        <f>IF(M624&lt;I624,M624,I624)</f>
        <v>163.3715</v>
      </c>
      <c r="O624" s="12" t="str">
        <f>IF(N624&lt;I624,$U$1," ")</f>
        <v xml:space="preserve"> </v>
      </c>
      <c r="P624" s="12" t="str">
        <f>IFERROR((O624+30)," ")</f>
        <v xml:space="preserve"> </v>
      </c>
      <c r="Q624" s="2">
        <f ca="1">IF(O624=$U$1,N624,"0")*1.22</f>
        <v>0</v>
      </c>
    </row>
    <row r="625" spans="1:17" x14ac:dyDescent="0.25">
      <c r="A625" t="s">
        <v>1046</v>
      </c>
      <c r="B625" t="s">
        <v>14577</v>
      </c>
      <c r="C625">
        <v>7312</v>
      </c>
      <c r="D625">
        <v>146</v>
      </c>
      <c r="E625">
        <f>IFERROR(VLOOKUP(Table_ExternalData_15[[#This Row],[Id]],Rabati!B:C,2,0),0)</f>
        <v>25</v>
      </c>
      <c r="F625">
        <v>3</v>
      </c>
      <c r="G625" t="str">
        <f>VLOOKUP(Table_ExternalData_15[[#This Row],[Id]],'Blagovna izdelek'!A:C,3,0)</f>
        <v>Triton</v>
      </c>
      <c r="H625">
        <f>Table_ExternalData_15[[#This Row],[Rabat]]*0.2</f>
        <v>5</v>
      </c>
      <c r="I625" s="2">
        <f>Table_ExternalData_15[[#This Row],[Price]]-(Table_ExternalData_15[[#This Row],[Price]]*Table_ExternalData_15[[#This Row],[BB rabat]])/100</f>
        <v>138.69999999999999</v>
      </c>
      <c r="J625" s="2">
        <f>Table_ExternalData_15[[#This Row],[BB cena]]*Table_ExternalData_15[[#Headers],[1,22]]</f>
        <v>169.21399999999997</v>
      </c>
      <c r="K625" s="2">
        <f>Table_ExternalData_15[[#This Row],[Price]]*Table_ExternalData_15[[#Headers],[1,22]]</f>
        <v>178.12</v>
      </c>
      <c r="L625" s="7">
        <f>IF(G625="White Shark",E625*0.5,IF(G625="Sbox",E625*0.5,IF(G625="Tenda",E625*0.5,E625*0.2)))/100</f>
        <v>0.05</v>
      </c>
      <c r="M625" s="2">
        <f>Table_ExternalData_15[[#This Row],[Price]]-Table_ExternalData_15[[#This Row],[Price]]*Table_ExternalData_15[[#This Row],[extra popust]]</f>
        <v>138.69999999999999</v>
      </c>
      <c r="N625" s="2">
        <f>IF(M625&lt;I625,M625,I625)</f>
        <v>138.69999999999999</v>
      </c>
      <c r="O625" s="12" t="str">
        <f>IF(N625&lt;I625,$U$1," ")</f>
        <v xml:space="preserve"> </v>
      </c>
      <c r="P625" s="12" t="str">
        <f>IFERROR((O625+30)," ")</f>
        <v xml:space="preserve"> </v>
      </c>
      <c r="Q625" s="2">
        <f ca="1">IF(O625=$U$1,N625,"0")*1.22</f>
        <v>0</v>
      </c>
    </row>
    <row r="626" spans="1:17" x14ac:dyDescent="0.25">
      <c r="A626" t="s">
        <v>1048</v>
      </c>
      <c r="B626" t="s">
        <v>1047</v>
      </c>
      <c r="C626">
        <v>7313</v>
      </c>
      <c r="D626">
        <v>203.4</v>
      </c>
      <c r="E626">
        <f>IFERROR(VLOOKUP(Table_ExternalData_15[[#This Row],[Id]],Rabati!B:C,2,0),0)</f>
        <v>25</v>
      </c>
      <c r="F626">
        <v>2</v>
      </c>
      <c r="G626" t="str">
        <f>VLOOKUP(Table_ExternalData_15[[#This Row],[Id]],'Blagovna izdelek'!A:C,3,0)</f>
        <v>Triton</v>
      </c>
      <c r="H626">
        <f>Table_ExternalData_15[[#This Row],[Rabat]]*0.2</f>
        <v>5</v>
      </c>
      <c r="I626" s="2">
        <f>Table_ExternalData_15[[#This Row],[Price]]-(Table_ExternalData_15[[#This Row],[Price]]*Table_ExternalData_15[[#This Row],[BB rabat]])/100</f>
        <v>193.23000000000002</v>
      </c>
      <c r="J626" s="2">
        <f>Table_ExternalData_15[[#This Row],[BB cena]]*Table_ExternalData_15[[#Headers],[1,22]]</f>
        <v>235.74060000000003</v>
      </c>
      <c r="K626" s="2">
        <f>Table_ExternalData_15[[#This Row],[Price]]*Table_ExternalData_15[[#Headers],[1,22]]</f>
        <v>248.148</v>
      </c>
      <c r="L626" s="7">
        <f>IF(G626="White Shark",E626*0.5,IF(G626="Sbox",E626*0.5,IF(G626="Tenda",E626*0.5,E626*0.2)))/100</f>
        <v>0.05</v>
      </c>
      <c r="M626" s="2">
        <f>Table_ExternalData_15[[#This Row],[Price]]-Table_ExternalData_15[[#This Row],[Price]]*Table_ExternalData_15[[#This Row],[extra popust]]</f>
        <v>193.23000000000002</v>
      </c>
      <c r="N626" s="2">
        <f>IF(M626&lt;I626,M626,I626)</f>
        <v>193.23000000000002</v>
      </c>
      <c r="O626" s="12" t="str">
        <f>IF(N626&lt;I626,$U$1," ")</f>
        <v xml:space="preserve"> </v>
      </c>
      <c r="P626" s="12" t="str">
        <f>IFERROR((O626+30)," ")</f>
        <v xml:space="preserve"> </v>
      </c>
      <c r="Q626" s="2">
        <f ca="1">IF(O626=$U$1,N626,"0")*1.22</f>
        <v>0</v>
      </c>
    </row>
    <row r="627" spans="1:17" x14ac:dyDescent="0.25">
      <c r="A627" t="s">
        <v>1049</v>
      </c>
      <c r="B627" t="s">
        <v>14578</v>
      </c>
      <c r="C627">
        <v>7317</v>
      </c>
      <c r="D627">
        <v>158.5</v>
      </c>
      <c r="E627">
        <f>IFERROR(VLOOKUP(Table_ExternalData_15[[#This Row],[Id]],Rabati!B:C,2,0),0)</f>
        <v>25</v>
      </c>
      <c r="F627">
        <v>1</v>
      </c>
      <c r="G627" t="str">
        <f>VLOOKUP(Table_ExternalData_15[[#This Row],[Id]],'Blagovna izdelek'!A:C,3,0)</f>
        <v>Triton</v>
      </c>
      <c r="H627">
        <f>Table_ExternalData_15[[#This Row],[Rabat]]*0.2</f>
        <v>5</v>
      </c>
      <c r="I627" s="2">
        <f>Table_ExternalData_15[[#This Row],[Price]]-(Table_ExternalData_15[[#This Row],[Price]]*Table_ExternalData_15[[#This Row],[BB rabat]])/100</f>
        <v>150.57499999999999</v>
      </c>
      <c r="J627" s="2">
        <f>Table_ExternalData_15[[#This Row],[BB cena]]*Table_ExternalData_15[[#Headers],[1,22]]</f>
        <v>183.70149999999998</v>
      </c>
      <c r="K627" s="2">
        <f>Table_ExternalData_15[[#This Row],[Price]]*Table_ExternalData_15[[#Headers],[1,22]]</f>
        <v>193.37</v>
      </c>
      <c r="L627" s="7">
        <f>IF(G627="White Shark",E627*0.5,IF(G627="Sbox",E627*0.5,IF(G627="Tenda",E627*0.5,E627*0.2)))/100</f>
        <v>0.05</v>
      </c>
      <c r="M627" s="2">
        <f>Table_ExternalData_15[[#This Row],[Price]]-Table_ExternalData_15[[#This Row],[Price]]*Table_ExternalData_15[[#This Row],[extra popust]]</f>
        <v>150.57499999999999</v>
      </c>
      <c r="N627" s="2">
        <f>IF(M627&lt;I627,M627,I627)</f>
        <v>150.57499999999999</v>
      </c>
      <c r="O627" s="12" t="str">
        <f>IF(N627&lt;I627,$U$1," ")</f>
        <v xml:space="preserve"> </v>
      </c>
      <c r="P627" s="12" t="str">
        <f>IFERROR((O627+30)," ")</f>
        <v xml:space="preserve"> </v>
      </c>
      <c r="Q627" s="2">
        <f ca="1">IF(O627=$U$1,N627,"0")*1.22</f>
        <v>0</v>
      </c>
    </row>
    <row r="628" spans="1:17" x14ac:dyDescent="0.25">
      <c r="A628" t="s">
        <v>1050</v>
      </c>
      <c r="B628" t="s">
        <v>12160</v>
      </c>
      <c r="C628">
        <v>7318</v>
      </c>
      <c r="D628">
        <v>157</v>
      </c>
      <c r="E628">
        <f>IFERROR(VLOOKUP(Table_ExternalData_15[[#This Row],[Id]],Rabati!B:C,2,0),0)</f>
        <v>25</v>
      </c>
      <c r="F628">
        <v>5</v>
      </c>
      <c r="G628" t="str">
        <f>VLOOKUP(Table_ExternalData_15[[#This Row],[Id]],'Blagovna izdelek'!A:C,3,0)</f>
        <v>Triton</v>
      </c>
      <c r="H628">
        <f>Table_ExternalData_15[[#This Row],[Rabat]]*0.2</f>
        <v>5</v>
      </c>
      <c r="I628" s="2">
        <f>Table_ExternalData_15[[#This Row],[Price]]-(Table_ExternalData_15[[#This Row],[Price]]*Table_ExternalData_15[[#This Row],[BB rabat]])/100</f>
        <v>149.15</v>
      </c>
      <c r="J628" s="2">
        <f>Table_ExternalData_15[[#This Row],[BB cena]]*Table_ExternalData_15[[#Headers],[1,22]]</f>
        <v>181.96299999999999</v>
      </c>
      <c r="K628" s="2">
        <f>Table_ExternalData_15[[#This Row],[Price]]*Table_ExternalData_15[[#Headers],[1,22]]</f>
        <v>191.54</v>
      </c>
      <c r="L628" s="7">
        <f>IF(G628="White Shark",E628*0.5,IF(G628="Sbox",E628*0.5,IF(G628="Tenda",E628*0.5,E628*0.2)))/100</f>
        <v>0.05</v>
      </c>
      <c r="M628" s="2">
        <f>Table_ExternalData_15[[#This Row],[Price]]-Table_ExternalData_15[[#This Row],[Price]]*Table_ExternalData_15[[#This Row],[extra popust]]</f>
        <v>149.15</v>
      </c>
      <c r="N628" s="2">
        <f>IF(M628&lt;I628,M628,I628)</f>
        <v>149.15</v>
      </c>
      <c r="O628" s="12" t="str">
        <f>IF(N628&lt;I628,$U$1," ")</f>
        <v xml:space="preserve"> </v>
      </c>
      <c r="P628" s="12" t="str">
        <f>IFERROR((O628+30)," ")</f>
        <v xml:space="preserve"> </v>
      </c>
      <c r="Q628" s="2">
        <f ca="1">IF(O628=$U$1,N628,"0")*1.22</f>
        <v>0</v>
      </c>
    </row>
    <row r="629" spans="1:17" x14ac:dyDescent="0.25">
      <c r="A629" t="s">
        <v>1052</v>
      </c>
      <c r="B629" t="s">
        <v>1051</v>
      </c>
      <c r="C629">
        <v>7320</v>
      </c>
      <c r="D629">
        <v>196.38</v>
      </c>
      <c r="E629">
        <f>IFERROR(VLOOKUP(Table_ExternalData_15[[#This Row],[Id]],Rabati!B:C,2,0),0)</f>
        <v>25</v>
      </c>
      <c r="F629">
        <v>5</v>
      </c>
      <c r="G629" t="str">
        <f>VLOOKUP(Table_ExternalData_15[[#This Row],[Id]],'Blagovna izdelek'!A:C,3,0)</f>
        <v>Triton</v>
      </c>
      <c r="H629">
        <f>Table_ExternalData_15[[#This Row],[Rabat]]*0.2</f>
        <v>5</v>
      </c>
      <c r="I629" s="2">
        <f>Table_ExternalData_15[[#This Row],[Price]]-(Table_ExternalData_15[[#This Row],[Price]]*Table_ExternalData_15[[#This Row],[BB rabat]])/100</f>
        <v>186.56100000000001</v>
      </c>
      <c r="J629" s="2">
        <f>Table_ExternalData_15[[#This Row],[BB cena]]*Table_ExternalData_15[[#Headers],[1,22]]</f>
        <v>227.60442</v>
      </c>
      <c r="K629" s="2">
        <f>Table_ExternalData_15[[#This Row],[Price]]*Table_ExternalData_15[[#Headers],[1,22]]</f>
        <v>239.58359999999999</v>
      </c>
      <c r="L629" s="7">
        <f>IF(G629="White Shark",E629*0.5,IF(G629="Sbox",E629*0.5,IF(G629="Tenda",E629*0.5,E629*0.2)))/100</f>
        <v>0.05</v>
      </c>
      <c r="M629" s="2">
        <f>Table_ExternalData_15[[#This Row],[Price]]-Table_ExternalData_15[[#This Row],[Price]]*Table_ExternalData_15[[#This Row],[extra popust]]</f>
        <v>186.56100000000001</v>
      </c>
      <c r="N629" s="2">
        <f>IF(M629&lt;I629,M629,I629)</f>
        <v>186.56100000000001</v>
      </c>
      <c r="O629" s="12" t="str">
        <f>IF(N629&lt;I629,$U$1," ")</f>
        <v xml:space="preserve"> </v>
      </c>
      <c r="P629" s="12" t="str">
        <f>IFERROR((O629+30)," ")</f>
        <v xml:space="preserve"> </v>
      </c>
      <c r="Q629" s="2">
        <f ca="1">IF(O629=$U$1,N629,"0")*1.22</f>
        <v>0</v>
      </c>
    </row>
    <row r="630" spans="1:17" x14ac:dyDescent="0.25">
      <c r="A630" t="s">
        <v>1053</v>
      </c>
      <c r="B630" t="s">
        <v>14579</v>
      </c>
      <c r="C630">
        <v>7322</v>
      </c>
      <c r="D630">
        <v>172.5</v>
      </c>
      <c r="E630">
        <f>IFERROR(VLOOKUP(Table_ExternalData_15[[#This Row],[Id]],Rabati!B:C,2,0),0)</f>
        <v>25</v>
      </c>
      <c r="F630">
        <v>0</v>
      </c>
      <c r="G630" t="str">
        <f>VLOOKUP(Table_ExternalData_15[[#This Row],[Id]],'Blagovna izdelek'!A:C,3,0)</f>
        <v>Triton</v>
      </c>
      <c r="H630">
        <f>Table_ExternalData_15[[#This Row],[Rabat]]*0.2</f>
        <v>5</v>
      </c>
      <c r="I630" s="2">
        <f>Table_ExternalData_15[[#This Row],[Price]]-(Table_ExternalData_15[[#This Row],[Price]]*Table_ExternalData_15[[#This Row],[BB rabat]])/100</f>
        <v>163.875</v>
      </c>
      <c r="J630" s="2">
        <f>Table_ExternalData_15[[#This Row],[BB cena]]*Table_ExternalData_15[[#Headers],[1,22]]</f>
        <v>199.92750000000001</v>
      </c>
      <c r="K630" s="2">
        <f>Table_ExternalData_15[[#This Row],[Price]]*Table_ExternalData_15[[#Headers],[1,22]]</f>
        <v>210.45</v>
      </c>
      <c r="L630" s="7">
        <f>IF(G630="White Shark",E630*0.5,IF(G630="Sbox",E630*0.5,IF(G630="Tenda",E630*0.5,E630*0.2)))/100</f>
        <v>0.05</v>
      </c>
      <c r="M630" s="2">
        <f>Table_ExternalData_15[[#This Row],[Price]]-Table_ExternalData_15[[#This Row],[Price]]*Table_ExternalData_15[[#This Row],[extra popust]]</f>
        <v>163.875</v>
      </c>
      <c r="N630" s="2">
        <f>IF(M630&lt;I630,M630,I630)</f>
        <v>163.875</v>
      </c>
      <c r="O630" s="12" t="str">
        <f>IF(N630&lt;I630,$U$1," ")</f>
        <v xml:space="preserve"> </v>
      </c>
      <c r="P630" s="12" t="str">
        <f>IFERROR((O630+30)," ")</f>
        <v xml:space="preserve"> </v>
      </c>
      <c r="Q630" s="2">
        <f ca="1">IF(O630=$U$1,N630,"0")*1.22</f>
        <v>0</v>
      </c>
    </row>
    <row r="631" spans="1:17" x14ac:dyDescent="0.25">
      <c r="A631" t="s">
        <v>1054</v>
      </c>
      <c r="B631" t="s">
        <v>14580</v>
      </c>
      <c r="C631">
        <v>7323</v>
      </c>
      <c r="D631">
        <v>173</v>
      </c>
      <c r="E631">
        <f>IFERROR(VLOOKUP(Table_ExternalData_15[[#This Row],[Id]],Rabati!B:C,2,0),0)</f>
        <v>25</v>
      </c>
      <c r="F631">
        <v>0</v>
      </c>
      <c r="G631" t="str">
        <f>VLOOKUP(Table_ExternalData_15[[#This Row],[Id]],'Blagovna izdelek'!A:C,3,0)</f>
        <v>Triton</v>
      </c>
      <c r="H631">
        <f>Table_ExternalData_15[[#This Row],[Rabat]]*0.2</f>
        <v>5</v>
      </c>
      <c r="I631" s="2">
        <f>Table_ExternalData_15[[#This Row],[Price]]-(Table_ExternalData_15[[#This Row],[Price]]*Table_ExternalData_15[[#This Row],[BB rabat]])/100</f>
        <v>164.35</v>
      </c>
      <c r="J631" s="2">
        <f>Table_ExternalData_15[[#This Row],[BB cena]]*Table_ExternalData_15[[#Headers],[1,22]]</f>
        <v>200.50699999999998</v>
      </c>
      <c r="K631" s="2">
        <f>Table_ExternalData_15[[#This Row],[Price]]*Table_ExternalData_15[[#Headers],[1,22]]</f>
        <v>211.06</v>
      </c>
      <c r="L631" s="7">
        <f>IF(G631="White Shark",E631*0.5,IF(G631="Sbox",E631*0.5,IF(G631="Tenda",E631*0.5,E631*0.2)))/100</f>
        <v>0.05</v>
      </c>
      <c r="M631" s="2">
        <f>Table_ExternalData_15[[#This Row],[Price]]-Table_ExternalData_15[[#This Row],[Price]]*Table_ExternalData_15[[#This Row],[extra popust]]</f>
        <v>164.35</v>
      </c>
      <c r="N631" s="2">
        <f>IF(M631&lt;I631,M631,I631)</f>
        <v>164.35</v>
      </c>
      <c r="O631" s="12" t="str">
        <f>IF(N631&lt;I631,$U$1," ")</f>
        <v xml:space="preserve"> </v>
      </c>
      <c r="P631" s="12" t="str">
        <f>IFERROR((O631+30)," ")</f>
        <v xml:space="preserve"> </v>
      </c>
      <c r="Q631" s="2">
        <f ca="1">IF(O631=$U$1,N631,"0")*1.22</f>
        <v>0</v>
      </c>
    </row>
    <row r="632" spans="1:17" x14ac:dyDescent="0.25">
      <c r="A632" t="s">
        <v>1055</v>
      </c>
      <c r="B632" t="s">
        <v>14581</v>
      </c>
      <c r="C632">
        <v>7327</v>
      </c>
      <c r="D632">
        <v>187.1</v>
      </c>
      <c r="E632">
        <f>IFERROR(VLOOKUP(Table_ExternalData_15[[#This Row],[Id]],Rabati!B:C,2,0),0)</f>
        <v>25</v>
      </c>
      <c r="F632">
        <v>0</v>
      </c>
      <c r="G632" t="str">
        <f>VLOOKUP(Table_ExternalData_15[[#This Row],[Id]],'Blagovna izdelek'!A:C,3,0)</f>
        <v>Triton</v>
      </c>
      <c r="H632">
        <f>Table_ExternalData_15[[#This Row],[Rabat]]*0.2</f>
        <v>5</v>
      </c>
      <c r="I632" s="2">
        <f>Table_ExternalData_15[[#This Row],[Price]]-(Table_ExternalData_15[[#This Row],[Price]]*Table_ExternalData_15[[#This Row],[BB rabat]])/100</f>
        <v>177.745</v>
      </c>
      <c r="J632" s="2">
        <f>Table_ExternalData_15[[#This Row],[BB cena]]*Table_ExternalData_15[[#Headers],[1,22]]</f>
        <v>216.84890000000001</v>
      </c>
      <c r="K632" s="2">
        <f>Table_ExternalData_15[[#This Row],[Price]]*Table_ExternalData_15[[#Headers],[1,22]]</f>
        <v>228.262</v>
      </c>
      <c r="L632" s="7">
        <f>IF(G632="White Shark",E632*0.5,IF(G632="Sbox",E632*0.5,IF(G632="Tenda",E632*0.5,E632*0.2)))/100</f>
        <v>0.05</v>
      </c>
      <c r="M632" s="2">
        <f>Table_ExternalData_15[[#This Row],[Price]]-Table_ExternalData_15[[#This Row],[Price]]*Table_ExternalData_15[[#This Row],[extra popust]]</f>
        <v>177.745</v>
      </c>
      <c r="N632" s="2">
        <f>IF(M632&lt;I632,M632,I632)</f>
        <v>177.745</v>
      </c>
      <c r="O632" s="12" t="str">
        <f>IF(N632&lt;I632,$U$1," ")</f>
        <v xml:space="preserve"> </v>
      </c>
      <c r="P632" s="12" t="str">
        <f>IFERROR((O632+30)," ")</f>
        <v xml:space="preserve"> </v>
      </c>
      <c r="Q632" s="2">
        <f ca="1">IF(O632=$U$1,N632,"0")*1.22</f>
        <v>0</v>
      </c>
    </row>
    <row r="633" spans="1:17" x14ac:dyDescent="0.25">
      <c r="A633" t="s">
        <v>1057</v>
      </c>
      <c r="B633" t="s">
        <v>1056</v>
      </c>
      <c r="C633">
        <v>7328</v>
      </c>
      <c r="D633">
        <v>187.99</v>
      </c>
      <c r="E633">
        <f>IFERROR(VLOOKUP(Table_ExternalData_15[[#This Row],[Id]],Rabati!B:C,2,0),0)</f>
        <v>25</v>
      </c>
      <c r="F633">
        <v>3</v>
      </c>
      <c r="G633" t="str">
        <f>VLOOKUP(Table_ExternalData_15[[#This Row],[Id]],'Blagovna izdelek'!A:C,3,0)</f>
        <v>Triton</v>
      </c>
      <c r="H633">
        <f>Table_ExternalData_15[[#This Row],[Rabat]]*0.2</f>
        <v>5</v>
      </c>
      <c r="I633" s="2">
        <f>Table_ExternalData_15[[#This Row],[Price]]-(Table_ExternalData_15[[#This Row],[Price]]*Table_ExternalData_15[[#This Row],[BB rabat]])/100</f>
        <v>178.59050000000002</v>
      </c>
      <c r="J633" s="2">
        <f>Table_ExternalData_15[[#This Row],[BB cena]]*Table_ExternalData_15[[#Headers],[1,22]]</f>
        <v>217.88041000000001</v>
      </c>
      <c r="K633" s="2">
        <f>Table_ExternalData_15[[#This Row],[Price]]*Table_ExternalData_15[[#Headers],[1,22]]</f>
        <v>229.34780000000001</v>
      </c>
      <c r="L633" s="7">
        <f>IF(G633="White Shark",E633*0.5,IF(G633="Sbox",E633*0.5,IF(G633="Tenda",E633*0.5,E633*0.2)))/100</f>
        <v>0.05</v>
      </c>
      <c r="M633" s="2">
        <f>Table_ExternalData_15[[#This Row],[Price]]-Table_ExternalData_15[[#This Row],[Price]]*Table_ExternalData_15[[#This Row],[extra popust]]</f>
        <v>178.59050000000002</v>
      </c>
      <c r="N633" s="2">
        <f>IF(M633&lt;I633,M633,I633)</f>
        <v>178.59050000000002</v>
      </c>
      <c r="O633" s="12" t="str">
        <f>IF(N633&lt;I633,$U$1," ")</f>
        <v xml:space="preserve"> </v>
      </c>
      <c r="P633" s="12" t="str">
        <f>IFERROR((O633+30)," ")</f>
        <v xml:space="preserve"> </v>
      </c>
      <c r="Q633" s="2">
        <f ca="1">IF(O633=$U$1,N633,"0")*1.22</f>
        <v>0</v>
      </c>
    </row>
    <row r="634" spans="1:17" x14ac:dyDescent="0.25">
      <c r="A634" t="s">
        <v>1059</v>
      </c>
      <c r="B634" t="s">
        <v>1058</v>
      </c>
      <c r="C634">
        <v>7334</v>
      </c>
      <c r="D634">
        <v>217.12</v>
      </c>
      <c r="E634">
        <f>IFERROR(VLOOKUP(Table_ExternalData_15[[#This Row],[Id]],Rabati!B:C,2,0),0)</f>
        <v>25</v>
      </c>
      <c r="F634">
        <v>1</v>
      </c>
      <c r="G634" t="str">
        <f>VLOOKUP(Table_ExternalData_15[[#This Row],[Id]],'Blagovna izdelek'!A:C,3,0)</f>
        <v>Triton</v>
      </c>
      <c r="H634">
        <f>Table_ExternalData_15[[#This Row],[Rabat]]*0.2</f>
        <v>5</v>
      </c>
      <c r="I634" s="2">
        <f>Table_ExternalData_15[[#This Row],[Price]]-(Table_ExternalData_15[[#This Row],[Price]]*Table_ExternalData_15[[#This Row],[BB rabat]])/100</f>
        <v>206.26400000000001</v>
      </c>
      <c r="J634" s="2">
        <f>Table_ExternalData_15[[#This Row],[BB cena]]*Table_ExternalData_15[[#Headers],[1,22]]</f>
        <v>251.64207999999999</v>
      </c>
      <c r="K634" s="2">
        <f>Table_ExternalData_15[[#This Row],[Price]]*Table_ExternalData_15[[#Headers],[1,22]]</f>
        <v>264.88639999999998</v>
      </c>
      <c r="L634" s="7">
        <f>IF(G634="White Shark",E634*0.5,IF(G634="Sbox",E634*0.5,IF(G634="Tenda",E634*0.5,E634*0.2)))/100</f>
        <v>0.05</v>
      </c>
      <c r="M634" s="2">
        <f>Table_ExternalData_15[[#This Row],[Price]]-Table_ExternalData_15[[#This Row],[Price]]*Table_ExternalData_15[[#This Row],[extra popust]]</f>
        <v>206.26400000000001</v>
      </c>
      <c r="N634" s="2">
        <f>IF(M634&lt;I634,M634,I634)</f>
        <v>206.26400000000001</v>
      </c>
      <c r="O634" s="12" t="str">
        <f>IF(N634&lt;I634,$U$1," ")</f>
        <v xml:space="preserve"> </v>
      </c>
      <c r="P634" s="12" t="str">
        <f>IFERROR((O634+30)," ")</f>
        <v xml:space="preserve"> </v>
      </c>
      <c r="Q634" s="2">
        <f ca="1">IF(O634=$U$1,N634,"0")*1.22</f>
        <v>0</v>
      </c>
    </row>
    <row r="635" spans="1:17" x14ac:dyDescent="0.25">
      <c r="A635" t="s">
        <v>1060</v>
      </c>
      <c r="B635" t="s">
        <v>14582</v>
      </c>
      <c r="C635">
        <v>7336</v>
      </c>
      <c r="D635">
        <v>202.9</v>
      </c>
      <c r="E635">
        <f>IFERROR(VLOOKUP(Table_ExternalData_15[[#This Row],[Id]],Rabati!B:C,2,0),0)</f>
        <v>25</v>
      </c>
      <c r="F635">
        <v>2</v>
      </c>
      <c r="G635" t="str">
        <f>VLOOKUP(Table_ExternalData_15[[#This Row],[Id]],'Blagovna izdelek'!A:C,3,0)</f>
        <v>Triton</v>
      </c>
      <c r="H635">
        <f>Table_ExternalData_15[[#This Row],[Rabat]]*0.2</f>
        <v>5</v>
      </c>
      <c r="I635" s="2">
        <f>Table_ExternalData_15[[#This Row],[Price]]-(Table_ExternalData_15[[#This Row],[Price]]*Table_ExternalData_15[[#This Row],[BB rabat]])/100</f>
        <v>192.755</v>
      </c>
      <c r="J635" s="2">
        <f>Table_ExternalData_15[[#This Row],[BB cena]]*Table_ExternalData_15[[#Headers],[1,22]]</f>
        <v>235.16109999999998</v>
      </c>
      <c r="K635" s="2">
        <f>Table_ExternalData_15[[#This Row],[Price]]*Table_ExternalData_15[[#Headers],[1,22]]</f>
        <v>247.53800000000001</v>
      </c>
      <c r="L635" s="7">
        <f>IF(G635="White Shark",E635*0.5,IF(G635="Sbox",E635*0.5,IF(G635="Tenda",E635*0.5,E635*0.2)))/100</f>
        <v>0.05</v>
      </c>
      <c r="M635" s="2">
        <f>Table_ExternalData_15[[#This Row],[Price]]-Table_ExternalData_15[[#This Row],[Price]]*Table_ExternalData_15[[#This Row],[extra popust]]</f>
        <v>192.755</v>
      </c>
      <c r="N635" s="2">
        <f>IF(M635&lt;I635,M635,I635)</f>
        <v>192.755</v>
      </c>
      <c r="O635" s="12" t="str">
        <f>IF(N635&lt;I635,$U$1," ")</f>
        <v xml:space="preserve"> </v>
      </c>
      <c r="P635" s="12" t="str">
        <f>IFERROR((O635+30)," ")</f>
        <v xml:space="preserve"> </v>
      </c>
      <c r="Q635" s="2">
        <f ca="1">IF(O635=$U$1,N635,"0")*1.22</f>
        <v>0</v>
      </c>
    </row>
    <row r="636" spans="1:17" x14ac:dyDescent="0.25">
      <c r="A636" t="s">
        <v>1062</v>
      </c>
      <c r="B636" t="s">
        <v>1061</v>
      </c>
      <c r="C636">
        <v>7337</v>
      </c>
      <c r="D636">
        <v>216.06</v>
      </c>
      <c r="E636">
        <f>IFERROR(VLOOKUP(Table_ExternalData_15[[#This Row],[Id]],Rabati!B:C,2,0),0)</f>
        <v>25</v>
      </c>
      <c r="F636">
        <v>3</v>
      </c>
      <c r="G636" t="str">
        <f>VLOOKUP(Table_ExternalData_15[[#This Row],[Id]],'Blagovna izdelek'!A:C,3,0)</f>
        <v>Triton</v>
      </c>
      <c r="H636">
        <f>Table_ExternalData_15[[#This Row],[Rabat]]*0.2</f>
        <v>5</v>
      </c>
      <c r="I636" s="2">
        <f>Table_ExternalData_15[[#This Row],[Price]]-(Table_ExternalData_15[[#This Row],[Price]]*Table_ExternalData_15[[#This Row],[BB rabat]])/100</f>
        <v>205.25700000000001</v>
      </c>
      <c r="J636" s="2">
        <f>Table_ExternalData_15[[#This Row],[BB cena]]*Table_ExternalData_15[[#Headers],[1,22]]</f>
        <v>250.41354000000001</v>
      </c>
      <c r="K636" s="2">
        <f>Table_ExternalData_15[[#This Row],[Price]]*Table_ExternalData_15[[#Headers],[1,22]]</f>
        <v>263.59320000000002</v>
      </c>
      <c r="L636" s="7">
        <f>IF(G636="White Shark",E636*0.5,IF(G636="Sbox",E636*0.5,IF(G636="Tenda",E636*0.5,E636*0.2)))/100</f>
        <v>0.05</v>
      </c>
      <c r="M636" s="2">
        <f>Table_ExternalData_15[[#This Row],[Price]]-Table_ExternalData_15[[#This Row],[Price]]*Table_ExternalData_15[[#This Row],[extra popust]]</f>
        <v>205.25700000000001</v>
      </c>
      <c r="N636" s="2">
        <f>IF(M636&lt;I636,M636,I636)</f>
        <v>205.25700000000001</v>
      </c>
      <c r="O636" s="12" t="str">
        <f>IF(N636&lt;I636,$U$1," ")</f>
        <v xml:space="preserve"> </v>
      </c>
      <c r="P636" s="12" t="str">
        <f>IFERROR((O636+30)," ")</f>
        <v xml:space="preserve"> </v>
      </c>
      <c r="Q636" s="2">
        <f ca="1">IF(O636=$U$1,N636,"0")*1.22</f>
        <v>0</v>
      </c>
    </row>
    <row r="637" spans="1:17" x14ac:dyDescent="0.25">
      <c r="A637" t="s">
        <v>1064</v>
      </c>
      <c r="B637" t="s">
        <v>1063</v>
      </c>
      <c r="C637">
        <v>7338</v>
      </c>
      <c r="D637">
        <v>264.5</v>
      </c>
      <c r="E637">
        <f>IFERROR(VLOOKUP(Table_ExternalData_15[[#This Row],[Id]],Rabati!B:C,2,0),0)</f>
        <v>25</v>
      </c>
      <c r="F637">
        <v>1</v>
      </c>
      <c r="G637" t="str">
        <f>VLOOKUP(Table_ExternalData_15[[#This Row],[Id]],'Blagovna izdelek'!A:C,3,0)</f>
        <v>Triton</v>
      </c>
      <c r="H637">
        <f>Table_ExternalData_15[[#This Row],[Rabat]]*0.2</f>
        <v>5</v>
      </c>
      <c r="I637" s="2">
        <f>Table_ExternalData_15[[#This Row],[Price]]-(Table_ExternalData_15[[#This Row],[Price]]*Table_ExternalData_15[[#This Row],[BB rabat]])/100</f>
        <v>251.27500000000001</v>
      </c>
      <c r="J637" s="2">
        <f>Table_ExternalData_15[[#This Row],[BB cena]]*Table_ExternalData_15[[#Headers],[1,22]]</f>
        <v>306.55549999999999</v>
      </c>
      <c r="K637" s="2">
        <f>Table_ExternalData_15[[#This Row],[Price]]*Table_ExternalData_15[[#Headers],[1,22]]</f>
        <v>322.69</v>
      </c>
      <c r="L637" s="7">
        <f>IF(G637="White Shark",E637*0.5,IF(G637="Sbox",E637*0.5,IF(G637="Tenda",E637*0.5,E637*0.2)))/100</f>
        <v>0.05</v>
      </c>
      <c r="M637" s="2">
        <f>Table_ExternalData_15[[#This Row],[Price]]-Table_ExternalData_15[[#This Row],[Price]]*Table_ExternalData_15[[#This Row],[extra popust]]</f>
        <v>251.27500000000001</v>
      </c>
      <c r="N637" s="2">
        <f>IF(M637&lt;I637,M637,I637)</f>
        <v>251.27500000000001</v>
      </c>
      <c r="O637" s="12" t="str">
        <f>IF(N637&lt;I637,$U$1," ")</f>
        <v xml:space="preserve"> </v>
      </c>
      <c r="P637" s="12" t="str">
        <f>IFERROR((O637+30)," ")</f>
        <v xml:space="preserve"> </v>
      </c>
      <c r="Q637" s="2">
        <f ca="1">IF(O637=$U$1,N637,"0")*1.22</f>
        <v>0</v>
      </c>
    </row>
    <row r="638" spans="1:17" x14ac:dyDescent="0.25">
      <c r="A638" t="s">
        <v>1066</v>
      </c>
      <c r="B638" t="s">
        <v>1065</v>
      </c>
      <c r="C638">
        <v>7339</v>
      </c>
      <c r="D638">
        <v>275.10000000000002</v>
      </c>
      <c r="E638">
        <f>IFERROR(VLOOKUP(Table_ExternalData_15[[#This Row],[Id]],Rabati!B:C,2,0),0)</f>
        <v>25</v>
      </c>
      <c r="F638">
        <v>0</v>
      </c>
      <c r="G638" t="str">
        <f>VLOOKUP(Table_ExternalData_15[[#This Row],[Id]],'Blagovna izdelek'!A:C,3,0)</f>
        <v>Triton</v>
      </c>
      <c r="H638">
        <f>Table_ExternalData_15[[#This Row],[Rabat]]*0.2</f>
        <v>5</v>
      </c>
      <c r="I638" s="2">
        <f>Table_ExternalData_15[[#This Row],[Price]]-(Table_ExternalData_15[[#This Row],[Price]]*Table_ExternalData_15[[#This Row],[BB rabat]])/100</f>
        <v>261.34500000000003</v>
      </c>
      <c r="J638" s="2">
        <f>Table_ExternalData_15[[#This Row],[BB cena]]*Table_ExternalData_15[[#Headers],[1,22]]</f>
        <v>318.84090000000003</v>
      </c>
      <c r="K638" s="2">
        <f>Table_ExternalData_15[[#This Row],[Price]]*Table_ExternalData_15[[#Headers],[1,22]]</f>
        <v>335.62200000000001</v>
      </c>
      <c r="L638" s="7">
        <f>IF(G638="White Shark",E638*0.5,IF(G638="Sbox",E638*0.5,IF(G638="Tenda",E638*0.5,E638*0.2)))/100</f>
        <v>0.05</v>
      </c>
      <c r="M638" s="2">
        <f>Table_ExternalData_15[[#This Row],[Price]]-Table_ExternalData_15[[#This Row],[Price]]*Table_ExternalData_15[[#This Row],[extra popust]]</f>
        <v>261.34500000000003</v>
      </c>
      <c r="N638" s="2">
        <f>IF(M638&lt;I638,M638,I638)</f>
        <v>261.34500000000003</v>
      </c>
      <c r="O638" s="12" t="str">
        <f>IF(N638&lt;I638,$U$1," ")</f>
        <v xml:space="preserve"> </v>
      </c>
      <c r="P638" s="12" t="str">
        <f>IFERROR((O638+30)," ")</f>
        <v xml:space="preserve"> </v>
      </c>
      <c r="Q638" s="2">
        <f ca="1">IF(O638=$U$1,N638,"0")*1.22</f>
        <v>0</v>
      </c>
    </row>
    <row r="639" spans="1:17" x14ac:dyDescent="0.25">
      <c r="A639" t="s">
        <v>1068</v>
      </c>
      <c r="B639" t="s">
        <v>1067</v>
      </c>
      <c r="C639">
        <v>7340</v>
      </c>
      <c r="D639">
        <v>253.82</v>
      </c>
      <c r="E639">
        <f>IFERROR(VLOOKUP(Table_ExternalData_15[[#This Row],[Id]],Rabati!B:C,2,0),0)</f>
        <v>25</v>
      </c>
      <c r="F639">
        <v>4</v>
      </c>
      <c r="G639" t="str">
        <f>VLOOKUP(Table_ExternalData_15[[#This Row],[Id]],'Blagovna izdelek'!A:C,3,0)</f>
        <v>Triton</v>
      </c>
      <c r="H639">
        <f>Table_ExternalData_15[[#This Row],[Rabat]]*0.2</f>
        <v>5</v>
      </c>
      <c r="I639" s="2">
        <f>Table_ExternalData_15[[#This Row],[Price]]-(Table_ExternalData_15[[#This Row],[Price]]*Table_ExternalData_15[[#This Row],[BB rabat]])/100</f>
        <v>241.12899999999999</v>
      </c>
      <c r="J639" s="2">
        <f>Table_ExternalData_15[[#This Row],[BB cena]]*Table_ExternalData_15[[#Headers],[1,22]]</f>
        <v>294.17737999999997</v>
      </c>
      <c r="K639" s="2">
        <f>Table_ExternalData_15[[#This Row],[Price]]*Table_ExternalData_15[[#Headers],[1,22]]</f>
        <v>309.66039999999998</v>
      </c>
      <c r="L639" s="7">
        <f>IF(G639="White Shark",E639*0.5,IF(G639="Sbox",E639*0.5,IF(G639="Tenda",E639*0.5,E639*0.2)))/100</f>
        <v>0.05</v>
      </c>
      <c r="M639" s="2">
        <f>Table_ExternalData_15[[#This Row],[Price]]-Table_ExternalData_15[[#This Row],[Price]]*Table_ExternalData_15[[#This Row],[extra popust]]</f>
        <v>241.12899999999999</v>
      </c>
      <c r="N639" s="2">
        <f>IF(M639&lt;I639,M639,I639)</f>
        <v>241.12899999999999</v>
      </c>
      <c r="O639" s="12" t="str">
        <f>IF(N639&lt;I639,$U$1," ")</f>
        <v xml:space="preserve"> </v>
      </c>
      <c r="P639" s="12" t="str">
        <f>IFERROR((O639+30)," ")</f>
        <v xml:space="preserve"> </v>
      </c>
      <c r="Q639" s="2">
        <f ca="1">IF(O639=$U$1,N639,"0")*1.22</f>
        <v>0</v>
      </c>
    </row>
    <row r="640" spans="1:17" x14ac:dyDescent="0.25">
      <c r="A640" t="s">
        <v>1564</v>
      </c>
      <c r="B640" t="s">
        <v>1563</v>
      </c>
      <c r="C640">
        <v>7803</v>
      </c>
      <c r="D640">
        <v>72.8</v>
      </c>
      <c r="E640">
        <f>IFERROR(VLOOKUP(Table_ExternalData_15[[#This Row],[Id]],Rabati!B:C,2,0),0)</f>
        <v>25</v>
      </c>
      <c r="F640">
        <v>4</v>
      </c>
      <c r="G640" t="str">
        <f>VLOOKUP(Table_ExternalData_15[[#This Row],[Id]],'Blagovna izdelek'!A:C,3,0)</f>
        <v>Triton</v>
      </c>
      <c r="H640">
        <f>Table_ExternalData_15[[#This Row],[Rabat]]*0.2</f>
        <v>5</v>
      </c>
      <c r="I640" s="2">
        <f>Table_ExternalData_15[[#This Row],[Price]]-(Table_ExternalData_15[[#This Row],[Price]]*Table_ExternalData_15[[#This Row],[BB rabat]])/100</f>
        <v>69.16</v>
      </c>
      <c r="J640" s="2">
        <f>Table_ExternalData_15[[#This Row],[BB cena]]*Table_ExternalData_15[[#Headers],[1,22]]</f>
        <v>84.375199999999992</v>
      </c>
      <c r="K640" s="2">
        <f>Table_ExternalData_15[[#This Row],[Price]]*Table_ExternalData_15[[#Headers],[1,22]]</f>
        <v>88.815999999999988</v>
      </c>
      <c r="L640" s="7">
        <f>IF(G640="White Shark",E640*0.5,IF(G640="Sbox",E640*0.5,IF(G640="Tenda",E640*0.5,E640*0.2)))/100</f>
        <v>0.05</v>
      </c>
      <c r="M640" s="2">
        <f>Table_ExternalData_15[[#This Row],[Price]]-Table_ExternalData_15[[#This Row],[Price]]*Table_ExternalData_15[[#This Row],[extra popust]]</f>
        <v>69.16</v>
      </c>
      <c r="N640" s="2">
        <f>IF(M640&lt;I640,M640,I640)</f>
        <v>69.16</v>
      </c>
      <c r="O640" s="12" t="str">
        <f>IF(N640&lt;I640,$U$1," ")</f>
        <v xml:space="preserve"> </v>
      </c>
      <c r="P640" s="12" t="str">
        <f>IFERROR((O640+30)," ")</f>
        <v xml:space="preserve"> </v>
      </c>
      <c r="Q640" s="2">
        <f ca="1">IF(O640=$U$1,N640,"0")*1.22</f>
        <v>0</v>
      </c>
    </row>
    <row r="641" spans="1:17" x14ac:dyDescent="0.25">
      <c r="A641" t="s">
        <v>1566</v>
      </c>
      <c r="B641" t="s">
        <v>1565</v>
      </c>
      <c r="C641">
        <v>7806</v>
      </c>
      <c r="D641">
        <v>5.98</v>
      </c>
      <c r="E641">
        <f>IFERROR(VLOOKUP(Table_ExternalData_15[[#This Row],[Id]],Rabati!B:C,2,0),0)</f>
        <v>25</v>
      </c>
      <c r="F641">
        <v>230</v>
      </c>
      <c r="G641" t="str">
        <f>VLOOKUP(Table_ExternalData_15[[#This Row],[Id]],'Blagovna izdelek'!A:C,3,0)</f>
        <v>Triton</v>
      </c>
      <c r="H641">
        <f>Table_ExternalData_15[[#This Row],[Rabat]]*0.2</f>
        <v>5</v>
      </c>
      <c r="I641" s="2">
        <f>Table_ExternalData_15[[#This Row],[Price]]-(Table_ExternalData_15[[#This Row],[Price]]*Table_ExternalData_15[[#This Row],[BB rabat]])/100</f>
        <v>5.681</v>
      </c>
      <c r="J641" s="2">
        <f>Table_ExternalData_15[[#This Row],[BB cena]]*Table_ExternalData_15[[#Headers],[1,22]]</f>
        <v>6.9308199999999998</v>
      </c>
      <c r="K641" s="2">
        <f>Table_ExternalData_15[[#This Row],[Price]]*Table_ExternalData_15[[#Headers],[1,22]]</f>
        <v>7.2956000000000003</v>
      </c>
      <c r="L641" s="7">
        <f>IF(G641="White Shark",E641*0.5,IF(G641="Sbox",E641*0.5,IF(G641="Tenda",E641*0.5,E641*0.2)))/100</f>
        <v>0.05</v>
      </c>
      <c r="M641" s="2">
        <f>Table_ExternalData_15[[#This Row],[Price]]-Table_ExternalData_15[[#This Row],[Price]]*Table_ExternalData_15[[#This Row],[extra popust]]</f>
        <v>5.681</v>
      </c>
      <c r="N641" s="2">
        <f>IF(M641&lt;I641,M641,I641)</f>
        <v>5.681</v>
      </c>
      <c r="O641" s="12" t="str">
        <f>IF(N641&lt;I641,$U$1," ")</f>
        <v xml:space="preserve"> </v>
      </c>
      <c r="P641" s="12" t="str">
        <f>IFERROR((O641+30)," ")</f>
        <v xml:space="preserve"> </v>
      </c>
      <c r="Q641" s="2">
        <f ca="1">IF(O641=$U$1,N641,"0")*1.22</f>
        <v>0</v>
      </c>
    </row>
    <row r="642" spans="1:17" x14ac:dyDescent="0.25">
      <c r="A642" t="s">
        <v>1570</v>
      </c>
      <c r="B642" t="s">
        <v>1569</v>
      </c>
      <c r="C642">
        <v>7808</v>
      </c>
      <c r="D642">
        <v>25.8</v>
      </c>
      <c r="E642">
        <f>IFERROR(VLOOKUP(Table_ExternalData_15[[#This Row],[Id]],Rabati!B:C,2,0),0)</f>
        <v>25</v>
      </c>
      <c r="F642">
        <v>7</v>
      </c>
      <c r="G642" t="str">
        <f>VLOOKUP(Table_ExternalData_15[[#This Row],[Id]],'Blagovna izdelek'!A:C,3,0)</f>
        <v>Triton</v>
      </c>
      <c r="H642">
        <f>Table_ExternalData_15[[#This Row],[Rabat]]*0.2</f>
        <v>5</v>
      </c>
      <c r="I642" s="2">
        <f>Table_ExternalData_15[[#This Row],[Price]]-(Table_ExternalData_15[[#This Row],[Price]]*Table_ExternalData_15[[#This Row],[BB rabat]])/100</f>
        <v>24.51</v>
      </c>
      <c r="J642" s="2">
        <f>Table_ExternalData_15[[#This Row],[BB cena]]*Table_ExternalData_15[[#Headers],[1,22]]</f>
        <v>29.902200000000001</v>
      </c>
      <c r="K642" s="2">
        <f>Table_ExternalData_15[[#This Row],[Price]]*Table_ExternalData_15[[#Headers],[1,22]]</f>
        <v>31.475999999999999</v>
      </c>
      <c r="L642" s="7">
        <f>IF(G642="White Shark",E642*0.5,IF(G642="Sbox",E642*0.5,IF(G642="Tenda",E642*0.5,E642*0.2)))/100</f>
        <v>0.05</v>
      </c>
      <c r="M642" s="2">
        <f>Table_ExternalData_15[[#This Row],[Price]]-Table_ExternalData_15[[#This Row],[Price]]*Table_ExternalData_15[[#This Row],[extra popust]]</f>
        <v>24.51</v>
      </c>
      <c r="N642" s="2">
        <f>IF(M642&lt;I642,M642,I642)</f>
        <v>24.51</v>
      </c>
      <c r="O642" s="12" t="str">
        <f>IF(N642&lt;I642,$U$1," ")</f>
        <v xml:space="preserve"> </v>
      </c>
      <c r="P642" s="12" t="str">
        <f>IFERROR((O642+30)," ")</f>
        <v xml:space="preserve"> </v>
      </c>
      <c r="Q642" s="2">
        <f ca="1">IF(O642=$U$1,N642,"0")*1.22</f>
        <v>0</v>
      </c>
    </row>
    <row r="643" spans="1:17" x14ac:dyDescent="0.25">
      <c r="A643" t="s">
        <v>1577</v>
      </c>
      <c r="B643" t="s">
        <v>1576</v>
      </c>
      <c r="C643">
        <v>7817</v>
      </c>
      <c r="D643">
        <v>94.7</v>
      </c>
      <c r="E643">
        <f>IFERROR(VLOOKUP(Table_ExternalData_15[[#This Row],[Id]],Rabati!B:C,2,0),0)</f>
        <v>25</v>
      </c>
      <c r="F643">
        <v>0</v>
      </c>
      <c r="G643" t="str">
        <f>VLOOKUP(Table_ExternalData_15[[#This Row],[Id]],'Blagovna izdelek'!A:C,3,0)</f>
        <v>Triton</v>
      </c>
      <c r="H643">
        <f>Table_ExternalData_15[[#This Row],[Rabat]]*0.2</f>
        <v>5</v>
      </c>
      <c r="I643" s="2">
        <f>Table_ExternalData_15[[#This Row],[Price]]-(Table_ExternalData_15[[#This Row],[Price]]*Table_ExternalData_15[[#This Row],[BB rabat]])/100</f>
        <v>89.965000000000003</v>
      </c>
      <c r="J643" s="2">
        <f>Table_ExternalData_15[[#This Row],[BB cena]]*Table_ExternalData_15[[#Headers],[1,22]]</f>
        <v>109.7573</v>
      </c>
      <c r="K643" s="2">
        <f>Table_ExternalData_15[[#This Row],[Price]]*Table_ExternalData_15[[#Headers],[1,22]]</f>
        <v>115.53400000000001</v>
      </c>
      <c r="L643" s="7">
        <f>IF(G643="White Shark",E643*0.5,IF(G643="Sbox",E643*0.5,IF(G643="Tenda",E643*0.5,E643*0.2)))/100</f>
        <v>0.05</v>
      </c>
      <c r="M643" s="2">
        <f>Table_ExternalData_15[[#This Row],[Price]]-Table_ExternalData_15[[#This Row],[Price]]*Table_ExternalData_15[[#This Row],[extra popust]]</f>
        <v>89.965000000000003</v>
      </c>
      <c r="N643" s="2">
        <f>IF(M643&lt;I643,M643,I643)</f>
        <v>89.965000000000003</v>
      </c>
      <c r="O643" s="12" t="str">
        <f>IF(N643&lt;I643,$U$1," ")</f>
        <v xml:space="preserve"> </v>
      </c>
      <c r="P643" s="12" t="str">
        <f>IFERROR((O643+30)," ")</f>
        <v xml:space="preserve"> </v>
      </c>
      <c r="Q643" s="2">
        <f ca="1">IF(O643=$U$1,N643,"0")*1.22</f>
        <v>0</v>
      </c>
    </row>
    <row r="644" spans="1:17" x14ac:dyDescent="0.25">
      <c r="A644" t="s">
        <v>1708</v>
      </c>
      <c r="B644" t="s">
        <v>1707</v>
      </c>
      <c r="C644">
        <v>7988</v>
      </c>
      <c r="D644">
        <v>1.5</v>
      </c>
      <c r="E644">
        <f>IFERROR(VLOOKUP(Table_ExternalData_15[[#This Row],[Id]],Rabati!B:C,2,0),0)</f>
        <v>25</v>
      </c>
      <c r="F644">
        <v>0</v>
      </c>
      <c r="G644" t="str">
        <f>VLOOKUP(Table_ExternalData_15[[#This Row],[Id]],'Blagovna izdelek'!A:C,3,0)</f>
        <v>Triton</v>
      </c>
      <c r="H644">
        <f>Table_ExternalData_15[[#This Row],[Rabat]]*0.2</f>
        <v>5</v>
      </c>
      <c r="I644" s="2">
        <f>Table_ExternalData_15[[#This Row],[Price]]-(Table_ExternalData_15[[#This Row],[Price]]*Table_ExternalData_15[[#This Row],[BB rabat]])/100</f>
        <v>1.425</v>
      </c>
      <c r="J644" s="2">
        <f>Table_ExternalData_15[[#This Row],[BB cena]]*Table_ExternalData_15[[#Headers],[1,22]]</f>
        <v>1.7384999999999999</v>
      </c>
      <c r="K644" s="2">
        <f>Table_ExternalData_15[[#This Row],[Price]]*Table_ExternalData_15[[#Headers],[1,22]]</f>
        <v>1.83</v>
      </c>
      <c r="L644" s="7">
        <f>IF(G644="White Shark",E644*0.5,IF(G644="Sbox",E644*0.5,IF(G644="Tenda",E644*0.5,E644*0.2)))/100</f>
        <v>0.05</v>
      </c>
      <c r="M644" s="2">
        <f>Table_ExternalData_15[[#This Row],[Price]]-Table_ExternalData_15[[#This Row],[Price]]*Table_ExternalData_15[[#This Row],[extra popust]]</f>
        <v>1.425</v>
      </c>
      <c r="N644" s="2">
        <f>IF(M644&lt;I644,M644,I644)</f>
        <v>1.425</v>
      </c>
      <c r="O644" s="12" t="str">
        <f>IF(N644&lt;I644,$U$1," ")</f>
        <v xml:space="preserve"> </v>
      </c>
      <c r="P644" s="12" t="str">
        <f>IFERROR((O644+30)," ")</f>
        <v xml:space="preserve"> </v>
      </c>
      <c r="Q644" s="2">
        <f ca="1">IF(O644=$U$1,N644,"0")*1.22</f>
        <v>0</v>
      </c>
    </row>
    <row r="645" spans="1:17" x14ac:dyDescent="0.25">
      <c r="A645" t="s">
        <v>1897</v>
      </c>
      <c r="B645" t="s">
        <v>9836</v>
      </c>
      <c r="C645">
        <v>8125</v>
      </c>
      <c r="D645">
        <v>13.92</v>
      </c>
      <c r="E645">
        <f>IFERROR(VLOOKUP(Table_ExternalData_15[[#This Row],[Id]],Rabati!B:C,2,0),0)</f>
        <v>25</v>
      </c>
      <c r="F645">
        <v>6</v>
      </c>
      <c r="G645" t="str">
        <f>VLOOKUP(Table_ExternalData_15[[#This Row],[Id]],'Blagovna izdelek'!A:C,3,0)</f>
        <v>Triton</v>
      </c>
      <c r="H645">
        <f>Table_ExternalData_15[[#This Row],[Rabat]]*0.2</f>
        <v>5</v>
      </c>
      <c r="I645" s="2">
        <f>Table_ExternalData_15[[#This Row],[Price]]-(Table_ExternalData_15[[#This Row],[Price]]*Table_ExternalData_15[[#This Row],[BB rabat]])/100</f>
        <v>13.224</v>
      </c>
      <c r="J645" s="2">
        <f>Table_ExternalData_15[[#This Row],[BB cena]]*Table_ExternalData_15[[#Headers],[1,22]]</f>
        <v>16.133279999999999</v>
      </c>
      <c r="K645" s="2">
        <f>Table_ExternalData_15[[#This Row],[Price]]*Table_ExternalData_15[[#Headers],[1,22]]</f>
        <v>16.982399999999998</v>
      </c>
      <c r="L645" s="7">
        <f>IF(G645="White Shark",E645*0.5,IF(G645="Sbox",E645*0.5,IF(G645="Tenda",E645*0.5,E645*0.2)))/100</f>
        <v>0.05</v>
      </c>
      <c r="M645" s="2">
        <f>Table_ExternalData_15[[#This Row],[Price]]-Table_ExternalData_15[[#This Row],[Price]]*Table_ExternalData_15[[#This Row],[extra popust]]</f>
        <v>13.224</v>
      </c>
      <c r="N645" s="2">
        <f>IF(M645&lt;I645,M645,I645)</f>
        <v>13.224</v>
      </c>
      <c r="O645" s="12" t="str">
        <f>IF(N645&lt;I645,$U$1," ")</f>
        <v xml:space="preserve"> </v>
      </c>
      <c r="P645" s="12" t="str">
        <f>IFERROR((O645+30)," ")</f>
        <v xml:space="preserve"> </v>
      </c>
      <c r="Q645" s="2">
        <f ca="1">IF(O645=$U$1,N645,"0")*1.22</f>
        <v>0</v>
      </c>
    </row>
    <row r="646" spans="1:17" x14ac:dyDescent="0.25">
      <c r="A646" t="s">
        <v>1898</v>
      </c>
      <c r="B646" t="s">
        <v>9939</v>
      </c>
      <c r="C646">
        <v>8126</v>
      </c>
      <c r="D646">
        <v>14.28</v>
      </c>
      <c r="E646">
        <f>IFERROR(VLOOKUP(Table_ExternalData_15[[#This Row],[Id]],Rabati!B:C,2,0),0)</f>
        <v>25</v>
      </c>
      <c r="F646">
        <v>16</v>
      </c>
      <c r="G646" t="str">
        <f>VLOOKUP(Table_ExternalData_15[[#This Row],[Id]],'Blagovna izdelek'!A:C,3,0)</f>
        <v>Triton</v>
      </c>
      <c r="H646">
        <f>Table_ExternalData_15[[#This Row],[Rabat]]*0.2</f>
        <v>5</v>
      </c>
      <c r="I646" s="2">
        <f>Table_ExternalData_15[[#This Row],[Price]]-(Table_ExternalData_15[[#This Row],[Price]]*Table_ExternalData_15[[#This Row],[BB rabat]])/100</f>
        <v>13.565999999999999</v>
      </c>
      <c r="J646" s="2">
        <f>Table_ExternalData_15[[#This Row],[BB cena]]*Table_ExternalData_15[[#Headers],[1,22]]</f>
        <v>16.550519999999999</v>
      </c>
      <c r="K646" s="2">
        <f>Table_ExternalData_15[[#This Row],[Price]]*Table_ExternalData_15[[#Headers],[1,22]]</f>
        <v>17.421599999999998</v>
      </c>
      <c r="L646" s="7">
        <f>IF(G646="White Shark",E646*0.5,IF(G646="Sbox",E646*0.5,IF(G646="Tenda",E646*0.5,E646*0.2)))/100</f>
        <v>0.05</v>
      </c>
      <c r="M646" s="2">
        <f>Table_ExternalData_15[[#This Row],[Price]]-Table_ExternalData_15[[#This Row],[Price]]*Table_ExternalData_15[[#This Row],[extra popust]]</f>
        <v>13.565999999999999</v>
      </c>
      <c r="N646" s="2">
        <f>IF(M646&lt;I646,M646,I646)</f>
        <v>13.565999999999999</v>
      </c>
      <c r="O646" s="12" t="str">
        <f>IF(N646&lt;I646,$U$1," ")</f>
        <v xml:space="preserve"> </v>
      </c>
      <c r="P646" s="12" t="str">
        <f>IFERROR((O646+30)," ")</f>
        <v xml:space="preserve"> </v>
      </c>
      <c r="Q646" s="2">
        <f ca="1">IF(O646=$U$1,N646,"0")*1.22</f>
        <v>0</v>
      </c>
    </row>
    <row r="647" spans="1:17" x14ac:dyDescent="0.25">
      <c r="A647" t="s">
        <v>1900</v>
      </c>
      <c r="B647" t="s">
        <v>1899</v>
      </c>
      <c r="C647">
        <v>8127</v>
      </c>
      <c r="D647">
        <v>16.38</v>
      </c>
      <c r="E647">
        <f>IFERROR(VLOOKUP(Table_ExternalData_15[[#This Row],[Id]],Rabati!B:C,2,0),0)</f>
        <v>25</v>
      </c>
      <c r="F647">
        <v>0</v>
      </c>
      <c r="G647" t="str">
        <f>VLOOKUP(Table_ExternalData_15[[#This Row],[Id]],'Blagovna izdelek'!A:C,3,0)</f>
        <v>Triton</v>
      </c>
      <c r="H647">
        <f>Table_ExternalData_15[[#This Row],[Rabat]]*0.2</f>
        <v>5</v>
      </c>
      <c r="I647" s="2">
        <f>Table_ExternalData_15[[#This Row],[Price]]-(Table_ExternalData_15[[#This Row],[Price]]*Table_ExternalData_15[[#This Row],[BB rabat]])/100</f>
        <v>15.561</v>
      </c>
      <c r="J647" s="2">
        <f>Table_ExternalData_15[[#This Row],[BB cena]]*Table_ExternalData_15[[#Headers],[1,22]]</f>
        <v>18.98442</v>
      </c>
      <c r="K647" s="2">
        <f>Table_ExternalData_15[[#This Row],[Price]]*Table_ExternalData_15[[#Headers],[1,22]]</f>
        <v>19.983599999999999</v>
      </c>
      <c r="L647" s="7">
        <f>IF(G647="White Shark",E647*0.5,IF(G647="Sbox",E647*0.5,IF(G647="Tenda",E647*0.5,E647*0.2)))/100</f>
        <v>0.05</v>
      </c>
      <c r="M647" s="2">
        <f>Table_ExternalData_15[[#This Row],[Price]]-Table_ExternalData_15[[#This Row],[Price]]*Table_ExternalData_15[[#This Row],[extra popust]]</f>
        <v>15.561</v>
      </c>
      <c r="N647" s="2">
        <f>IF(M647&lt;I647,M647,I647)</f>
        <v>15.561</v>
      </c>
      <c r="O647" s="12" t="str">
        <f>IF(N647&lt;I647,$U$1," ")</f>
        <v xml:space="preserve"> </v>
      </c>
      <c r="P647" s="12" t="str">
        <f>IFERROR((O647+30)," ")</f>
        <v xml:space="preserve"> </v>
      </c>
      <c r="Q647" s="2">
        <f ca="1">IF(O647=$U$1,N647,"0")*1.22</f>
        <v>0</v>
      </c>
    </row>
    <row r="648" spans="1:17" x14ac:dyDescent="0.25">
      <c r="A648" t="s">
        <v>1901</v>
      </c>
      <c r="B648" t="s">
        <v>14820</v>
      </c>
      <c r="C648">
        <v>8128</v>
      </c>
      <c r="D648">
        <v>18.8</v>
      </c>
      <c r="E648">
        <f>IFERROR(VLOOKUP(Table_ExternalData_15[[#This Row],[Id]],Rabati!B:C,2,0),0)</f>
        <v>25</v>
      </c>
      <c r="F648">
        <v>11</v>
      </c>
      <c r="G648" t="str">
        <f>VLOOKUP(Table_ExternalData_15[[#This Row],[Id]],'Blagovna izdelek'!A:C,3,0)</f>
        <v>Triton</v>
      </c>
      <c r="H648">
        <f>Table_ExternalData_15[[#This Row],[Rabat]]*0.2</f>
        <v>5</v>
      </c>
      <c r="I648" s="2">
        <f>Table_ExternalData_15[[#This Row],[Price]]-(Table_ExternalData_15[[#This Row],[Price]]*Table_ExternalData_15[[#This Row],[BB rabat]])/100</f>
        <v>17.86</v>
      </c>
      <c r="J648" s="2">
        <f>Table_ExternalData_15[[#This Row],[BB cena]]*Table_ExternalData_15[[#Headers],[1,22]]</f>
        <v>21.789199999999997</v>
      </c>
      <c r="K648" s="2">
        <f>Table_ExternalData_15[[#This Row],[Price]]*Table_ExternalData_15[[#Headers],[1,22]]</f>
        <v>22.936</v>
      </c>
      <c r="L648" s="7">
        <f>IF(G648="White Shark",E648*0.5,IF(G648="Sbox",E648*0.5,IF(G648="Tenda",E648*0.5,E648*0.2)))/100</f>
        <v>0.05</v>
      </c>
      <c r="M648" s="2">
        <f>Table_ExternalData_15[[#This Row],[Price]]-Table_ExternalData_15[[#This Row],[Price]]*Table_ExternalData_15[[#This Row],[extra popust]]</f>
        <v>17.86</v>
      </c>
      <c r="N648" s="2">
        <f>IF(M648&lt;I648,M648,I648)</f>
        <v>17.86</v>
      </c>
      <c r="O648" s="12" t="str">
        <f>IF(N648&lt;I648,$U$1," ")</f>
        <v xml:space="preserve"> </v>
      </c>
      <c r="P648" s="12" t="str">
        <f>IFERROR((O648+30)," ")</f>
        <v xml:space="preserve"> </v>
      </c>
      <c r="Q648" s="2">
        <f ca="1">IF(O648=$U$1,N648,"0")*1.22</f>
        <v>0</v>
      </c>
    </row>
    <row r="649" spans="1:17" x14ac:dyDescent="0.25">
      <c r="A649" t="s">
        <v>1902</v>
      </c>
      <c r="B649" t="s">
        <v>9940</v>
      </c>
      <c r="C649">
        <v>8129</v>
      </c>
      <c r="D649">
        <v>18.8</v>
      </c>
      <c r="E649">
        <f>IFERROR(VLOOKUP(Table_ExternalData_15[[#This Row],[Id]],Rabati!B:C,2,0),0)</f>
        <v>25</v>
      </c>
      <c r="F649">
        <v>13</v>
      </c>
      <c r="G649" t="str">
        <f>VLOOKUP(Table_ExternalData_15[[#This Row],[Id]],'Blagovna izdelek'!A:C,3,0)</f>
        <v>Triton</v>
      </c>
      <c r="H649">
        <f>Table_ExternalData_15[[#This Row],[Rabat]]*0.2</f>
        <v>5</v>
      </c>
      <c r="I649" s="2">
        <f>Table_ExternalData_15[[#This Row],[Price]]-(Table_ExternalData_15[[#This Row],[Price]]*Table_ExternalData_15[[#This Row],[BB rabat]])/100</f>
        <v>17.86</v>
      </c>
      <c r="J649" s="2">
        <f>Table_ExternalData_15[[#This Row],[BB cena]]*Table_ExternalData_15[[#Headers],[1,22]]</f>
        <v>21.789199999999997</v>
      </c>
      <c r="K649" s="2">
        <f>Table_ExternalData_15[[#This Row],[Price]]*Table_ExternalData_15[[#Headers],[1,22]]</f>
        <v>22.936</v>
      </c>
      <c r="L649" s="7">
        <f>IF(G649="White Shark",E649*0.5,IF(G649="Sbox",E649*0.5,IF(G649="Tenda",E649*0.5,E649*0.2)))/100</f>
        <v>0.05</v>
      </c>
      <c r="M649" s="2">
        <f>Table_ExternalData_15[[#This Row],[Price]]-Table_ExternalData_15[[#This Row],[Price]]*Table_ExternalData_15[[#This Row],[extra popust]]</f>
        <v>17.86</v>
      </c>
      <c r="N649" s="2">
        <f>IF(M649&lt;I649,M649,I649)</f>
        <v>17.86</v>
      </c>
      <c r="O649" s="12" t="str">
        <f>IF(N649&lt;I649,$U$1," ")</f>
        <v xml:space="preserve"> </v>
      </c>
      <c r="P649" s="12" t="str">
        <f>IFERROR((O649+30)," ")</f>
        <v xml:space="preserve"> </v>
      </c>
      <c r="Q649" s="2">
        <f ca="1">IF(O649=$U$1,N649,"0")*1.22</f>
        <v>0</v>
      </c>
    </row>
    <row r="650" spans="1:17" x14ac:dyDescent="0.25">
      <c r="A650" t="s">
        <v>1904</v>
      </c>
      <c r="B650" t="s">
        <v>1903</v>
      </c>
      <c r="C650">
        <v>8130</v>
      </c>
      <c r="D650">
        <v>13.7</v>
      </c>
      <c r="E650">
        <f>IFERROR(VLOOKUP(Table_ExternalData_15[[#This Row],[Id]],Rabati!B:C,2,0),0)</f>
        <v>25</v>
      </c>
      <c r="F650">
        <v>173</v>
      </c>
      <c r="G650" t="str">
        <f>VLOOKUP(Table_ExternalData_15[[#This Row],[Id]],'Blagovna izdelek'!A:C,3,0)</f>
        <v>Triton</v>
      </c>
      <c r="H650">
        <f>Table_ExternalData_15[[#This Row],[Rabat]]*0.2</f>
        <v>5</v>
      </c>
      <c r="I650" s="2">
        <f>Table_ExternalData_15[[#This Row],[Price]]-(Table_ExternalData_15[[#This Row],[Price]]*Table_ExternalData_15[[#This Row],[BB rabat]])/100</f>
        <v>13.014999999999999</v>
      </c>
      <c r="J650" s="2">
        <f>Table_ExternalData_15[[#This Row],[BB cena]]*Table_ExternalData_15[[#Headers],[1,22]]</f>
        <v>15.878299999999998</v>
      </c>
      <c r="K650" s="2">
        <f>Table_ExternalData_15[[#This Row],[Price]]*Table_ExternalData_15[[#Headers],[1,22]]</f>
        <v>16.713999999999999</v>
      </c>
      <c r="L650" s="7">
        <f>IF(G650="White Shark",E650*0.5,IF(G650="Sbox",E650*0.5,IF(G650="Tenda",E650*0.5,E650*0.2)))/100</f>
        <v>0.05</v>
      </c>
      <c r="M650" s="2">
        <f>Table_ExternalData_15[[#This Row],[Price]]-Table_ExternalData_15[[#This Row],[Price]]*Table_ExternalData_15[[#This Row],[extra popust]]</f>
        <v>13.014999999999999</v>
      </c>
      <c r="N650" s="2">
        <f>IF(M650&lt;I650,M650,I650)</f>
        <v>13.014999999999999</v>
      </c>
      <c r="O650" s="12" t="str">
        <f>IF(N650&lt;I650,$U$1," ")</f>
        <v xml:space="preserve"> </v>
      </c>
      <c r="P650" s="12" t="str">
        <f>IFERROR((O650+30)," ")</f>
        <v xml:space="preserve"> </v>
      </c>
      <c r="Q650" s="2">
        <f ca="1">IF(O650=$U$1,N650,"0")*1.22</f>
        <v>0</v>
      </c>
    </row>
    <row r="651" spans="1:17" x14ac:dyDescent="0.25">
      <c r="A651" t="s">
        <v>1906</v>
      </c>
      <c r="B651" t="s">
        <v>1905</v>
      </c>
      <c r="C651">
        <v>8131</v>
      </c>
      <c r="D651">
        <v>13.7</v>
      </c>
      <c r="E651">
        <f>IFERROR(VLOOKUP(Table_ExternalData_15[[#This Row],[Id]],Rabati!B:C,2,0),0)</f>
        <v>25</v>
      </c>
      <c r="F651">
        <v>6</v>
      </c>
      <c r="G651" t="str">
        <f>VLOOKUP(Table_ExternalData_15[[#This Row],[Id]],'Blagovna izdelek'!A:C,3,0)</f>
        <v>Triton</v>
      </c>
      <c r="H651">
        <f>Table_ExternalData_15[[#This Row],[Rabat]]*0.2</f>
        <v>5</v>
      </c>
      <c r="I651" s="2">
        <f>Table_ExternalData_15[[#This Row],[Price]]-(Table_ExternalData_15[[#This Row],[Price]]*Table_ExternalData_15[[#This Row],[BB rabat]])/100</f>
        <v>13.014999999999999</v>
      </c>
      <c r="J651" s="2">
        <f>Table_ExternalData_15[[#This Row],[BB cena]]*Table_ExternalData_15[[#Headers],[1,22]]</f>
        <v>15.878299999999998</v>
      </c>
      <c r="K651" s="2">
        <f>Table_ExternalData_15[[#This Row],[Price]]*Table_ExternalData_15[[#Headers],[1,22]]</f>
        <v>16.713999999999999</v>
      </c>
      <c r="L651" s="7">
        <f>IF(G651="White Shark",E651*0.5,IF(G651="Sbox",E651*0.5,IF(G651="Tenda",E651*0.5,E651*0.2)))/100</f>
        <v>0.05</v>
      </c>
      <c r="M651" s="2">
        <f>Table_ExternalData_15[[#This Row],[Price]]-Table_ExternalData_15[[#This Row],[Price]]*Table_ExternalData_15[[#This Row],[extra popust]]</f>
        <v>13.014999999999999</v>
      </c>
      <c r="N651" s="2">
        <f>IF(M651&lt;I651,M651,I651)</f>
        <v>13.014999999999999</v>
      </c>
      <c r="O651" s="12" t="str">
        <f>IF(N651&lt;I651,$U$1," ")</f>
        <v xml:space="preserve"> </v>
      </c>
      <c r="P651" s="12" t="str">
        <f>IFERROR((O651+30)," ")</f>
        <v xml:space="preserve"> </v>
      </c>
      <c r="Q651" s="2">
        <f ca="1">IF(O651=$U$1,N651,"0")*1.22</f>
        <v>0</v>
      </c>
    </row>
    <row r="652" spans="1:17" x14ac:dyDescent="0.25">
      <c r="A652" t="s">
        <v>1908</v>
      </c>
      <c r="B652" t="s">
        <v>1907</v>
      </c>
      <c r="C652">
        <v>8132</v>
      </c>
      <c r="D652">
        <v>14.1</v>
      </c>
      <c r="E652">
        <f>IFERROR(VLOOKUP(Table_ExternalData_15[[#This Row],[Id]],Rabati!B:C,2,0),0)</f>
        <v>25</v>
      </c>
      <c r="F652">
        <v>19</v>
      </c>
      <c r="G652" t="str">
        <f>VLOOKUP(Table_ExternalData_15[[#This Row],[Id]],'Blagovna izdelek'!A:C,3,0)</f>
        <v>Triton</v>
      </c>
      <c r="H652">
        <f>Table_ExternalData_15[[#This Row],[Rabat]]*0.2</f>
        <v>5</v>
      </c>
      <c r="I652" s="2">
        <f>Table_ExternalData_15[[#This Row],[Price]]-(Table_ExternalData_15[[#This Row],[Price]]*Table_ExternalData_15[[#This Row],[BB rabat]])/100</f>
        <v>13.395</v>
      </c>
      <c r="J652" s="2">
        <f>Table_ExternalData_15[[#This Row],[BB cena]]*Table_ExternalData_15[[#Headers],[1,22]]</f>
        <v>16.341899999999999</v>
      </c>
      <c r="K652" s="2">
        <f>Table_ExternalData_15[[#This Row],[Price]]*Table_ExternalData_15[[#Headers],[1,22]]</f>
        <v>17.201999999999998</v>
      </c>
      <c r="L652" s="7">
        <f>IF(G652="White Shark",E652*0.5,IF(G652="Sbox",E652*0.5,IF(G652="Tenda",E652*0.5,E652*0.2)))/100</f>
        <v>0.05</v>
      </c>
      <c r="M652" s="2">
        <f>Table_ExternalData_15[[#This Row],[Price]]-Table_ExternalData_15[[#This Row],[Price]]*Table_ExternalData_15[[#This Row],[extra popust]]</f>
        <v>13.395</v>
      </c>
      <c r="N652" s="2">
        <f>IF(M652&lt;I652,M652,I652)</f>
        <v>13.395</v>
      </c>
      <c r="O652" s="12" t="str">
        <f>IF(N652&lt;I652,$U$1," ")</f>
        <v xml:space="preserve"> </v>
      </c>
      <c r="P652" s="12" t="str">
        <f>IFERROR((O652+30)," ")</f>
        <v xml:space="preserve"> </v>
      </c>
      <c r="Q652" s="2">
        <f ca="1">IF(O652=$U$1,N652,"0")*1.22</f>
        <v>0</v>
      </c>
    </row>
    <row r="653" spans="1:17" x14ac:dyDescent="0.25">
      <c r="A653" t="s">
        <v>1910</v>
      </c>
      <c r="B653" t="s">
        <v>1909</v>
      </c>
      <c r="C653">
        <v>8133</v>
      </c>
      <c r="D653">
        <v>13.5</v>
      </c>
      <c r="E653">
        <f>IFERROR(VLOOKUP(Table_ExternalData_15[[#This Row],[Id]],Rabati!B:C,2,0),0)</f>
        <v>25</v>
      </c>
      <c r="F653">
        <v>59</v>
      </c>
      <c r="G653" t="str">
        <f>VLOOKUP(Table_ExternalData_15[[#This Row],[Id]],'Blagovna izdelek'!A:C,3,0)</f>
        <v>Triton</v>
      </c>
      <c r="H653">
        <f>Table_ExternalData_15[[#This Row],[Rabat]]*0.2</f>
        <v>5</v>
      </c>
      <c r="I653" s="2">
        <f>Table_ExternalData_15[[#This Row],[Price]]-(Table_ExternalData_15[[#This Row],[Price]]*Table_ExternalData_15[[#This Row],[BB rabat]])/100</f>
        <v>12.824999999999999</v>
      </c>
      <c r="J653" s="2">
        <f>Table_ExternalData_15[[#This Row],[BB cena]]*Table_ExternalData_15[[#Headers],[1,22]]</f>
        <v>15.6465</v>
      </c>
      <c r="K653" s="2">
        <f>Table_ExternalData_15[[#This Row],[Price]]*Table_ExternalData_15[[#Headers],[1,22]]</f>
        <v>16.47</v>
      </c>
      <c r="L653" s="7">
        <f>IF(G653="White Shark",E653*0.5,IF(G653="Sbox",E653*0.5,IF(G653="Tenda",E653*0.5,E653*0.2)))/100</f>
        <v>0.05</v>
      </c>
      <c r="M653" s="2">
        <f>Table_ExternalData_15[[#This Row],[Price]]-Table_ExternalData_15[[#This Row],[Price]]*Table_ExternalData_15[[#This Row],[extra popust]]</f>
        <v>12.824999999999999</v>
      </c>
      <c r="N653" s="2">
        <f>IF(M653&lt;I653,M653,I653)</f>
        <v>12.824999999999999</v>
      </c>
      <c r="O653" s="12" t="str">
        <f>IF(N653&lt;I653,$U$1," ")</f>
        <v xml:space="preserve"> </v>
      </c>
      <c r="P653" s="12" t="str">
        <f>IFERROR((O653+30)," ")</f>
        <v xml:space="preserve"> </v>
      </c>
      <c r="Q653" s="2">
        <f ca="1">IF(O653=$U$1,N653,"0")*1.22</f>
        <v>0</v>
      </c>
    </row>
    <row r="654" spans="1:17" x14ac:dyDescent="0.25">
      <c r="A654" t="s">
        <v>1914</v>
      </c>
      <c r="B654" t="s">
        <v>1913</v>
      </c>
      <c r="C654">
        <v>8136</v>
      </c>
      <c r="D654">
        <v>24.9</v>
      </c>
      <c r="E654">
        <f>IFERROR(VLOOKUP(Table_ExternalData_15[[#This Row],[Id]],Rabati!B:C,2,0),0)</f>
        <v>25</v>
      </c>
      <c r="F654">
        <v>45</v>
      </c>
      <c r="G654" t="str">
        <f>VLOOKUP(Table_ExternalData_15[[#This Row],[Id]],'Blagovna izdelek'!A:C,3,0)</f>
        <v>Triton</v>
      </c>
      <c r="H654">
        <f>Table_ExternalData_15[[#This Row],[Rabat]]*0.2</f>
        <v>5</v>
      </c>
      <c r="I654" s="2">
        <f>Table_ExternalData_15[[#This Row],[Price]]-(Table_ExternalData_15[[#This Row],[Price]]*Table_ExternalData_15[[#This Row],[BB rabat]])/100</f>
        <v>23.654999999999998</v>
      </c>
      <c r="J654" s="2">
        <f>Table_ExternalData_15[[#This Row],[BB cena]]*Table_ExternalData_15[[#Headers],[1,22]]</f>
        <v>28.859099999999998</v>
      </c>
      <c r="K654" s="2">
        <f>Table_ExternalData_15[[#This Row],[Price]]*Table_ExternalData_15[[#Headers],[1,22]]</f>
        <v>30.377999999999997</v>
      </c>
      <c r="L654" s="7">
        <f>IF(G654="White Shark",E654*0.5,IF(G654="Sbox",E654*0.5,IF(G654="Tenda",E654*0.5,E654*0.2)))/100</f>
        <v>0.05</v>
      </c>
      <c r="M654" s="2">
        <f>Table_ExternalData_15[[#This Row],[Price]]-Table_ExternalData_15[[#This Row],[Price]]*Table_ExternalData_15[[#This Row],[extra popust]]</f>
        <v>23.654999999999998</v>
      </c>
      <c r="N654" s="2">
        <f>IF(M654&lt;I654,M654,I654)</f>
        <v>23.654999999999998</v>
      </c>
      <c r="O654" s="12" t="str">
        <f>IF(N654&lt;I654,$U$1," ")</f>
        <v xml:space="preserve"> </v>
      </c>
      <c r="P654" s="12" t="str">
        <f>IFERROR((O654+30)," ")</f>
        <v xml:space="preserve"> </v>
      </c>
      <c r="Q654" s="2">
        <f ca="1">IF(O654=$U$1,N654,"0")*1.22</f>
        <v>0</v>
      </c>
    </row>
    <row r="655" spans="1:17" x14ac:dyDescent="0.25">
      <c r="A655" t="s">
        <v>1918</v>
      </c>
      <c r="B655" t="s">
        <v>1917</v>
      </c>
      <c r="C655">
        <v>8139</v>
      </c>
      <c r="D655">
        <v>12.6</v>
      </c>
      <c r="E655">
        <f>IFERROR(VLOOKUP(Table_ExternalData_15[[#This Row],[Id]],Rabati!B:C,2,0),0)</f>
        <v>25</v>
      </c>
      <c r="F655">
        <v>27</v>
      </c>
      <c r="G655" t="str">
        <f>VLOOKUP(Table_ExternalData_15[[#This Row],[Id]],'Blagovna izdelek'!A:C,3,0)</f>
        <v>Triton</v>
      </c>
      <c r="H655">
        <f>Table_ExternalData_15[[#This Row],[Rabat]]*0.2</f>
        <v>5</v>
      </c>
      <c r="I655" s="2">
        <f>Table_ExternalData_15[[#This Row],[Price]]-(Table_ExternalData_15[[#This Row],[Price]]*Table_ExternalData_15[[#This Row],[BB rabat]])/100</f>
        <v>11.969999999999999</v>
      </c>
      <c r="J655" s="2">
        <f>Table_ExternalData_15[[#This Row],[BB cena]]*Table_ExternalData_15[[#Headers],[1,22]]</f>
        <v>14.603399999999999</v>
      </c>
      <c r="K655" s="2">
        <f>Table_ExternalData_15[[#This Row],[Price]]*Table_ExternalData_15[[#Headers],[1,22]]</f>
        <v>15.372</v>
      </c>
      <c r="L655" s="7">
        <f>IF(G655="White Shark",E655*0.5,IF(G655="Sbox",E655*0.5,IF(G655="Tenda",E655*0.5,E655*0.2)))/100</f>
        <v>0.05</v>
      </c>
      <c r="M655" s="2">
        <f>Table_ExternalData_15[[#This Row],[Price]]-Table_ExternalData_15[[#This Row],[Price]]*Table_ExternalData_15[[#This Row],[extra popust]]</f>
        <v>11.969999999999999</v>
      </c>
      <c r="N655" s="2">
        <f>IF(M655&lt;I655,M655,I655)</f>
        <v>11.969999999999999</v>
      </c>
      <c r="O655" s="12" t="str">
        <f>IF(N655&lt;I655,$U$1," ")</f>
        <v xml:space="preserve"> </v>
      </c>
      <c r="P655" s="12" t="str">
        <f>IFERROR((O655+30)," ")</f>
        <v xml:space="preserve"> </v>
      </c>
      <c r="Q655" s="2">
        <f ca="1">IF(O655=$U$1,N655,"0")*1.22</f>
        <v>0</v>
      </c>
    </row>
    <row r="656" spans="1:17" x14ac:dyDescent="0.25">
      <c r="A656" t="s">
        <v>1920</v>
      </c>
      <c r="B656" t="s">
        <v>1919</v>
      </c>
      <c r="C656">
        <v>8140</v>
      </c>
      <c r="D656">
        <v>44.1</v>
      </c>
      <c r="E656">
        <f>IFERROR(VLOOKUP(Table_ExternalData_15[[#This Row],[Id]],Rabati!B:C,2,0),0)</f>
        <v>25</v>
      </c>
      <c r="F656">
        <v>37</v>
      </c>
      <c r="G656" t="str">
        <f>VLOOKUP(Table_ExternalData_15[[#This Row],[Id]],'Blagovna izdelek'!A:C,3,0)</f>
        <v>Triton</v>
      </c>
      <c r="H656">
        <f>Table_ExternalData_15[[#This Row],[Rabat]]*0.2</f>
        <v>5</v>
      </c>
      <c r="I656" s="2">
        <f>Table_ExternalData_15[[#This Row],[Price]]-(Table_ExternalData_15[[#This Row],[Price]]*Table_ExternalData_15[[#This Row],[BB rabat]])/100</f>
        <v>41.895000000000003</v>
      </c>
      <c r="J656" s="2">
        <f>Table_ExternalData_15[[#This Row],[BB cena]]*Table_ExternalData_15[[#Headers],[1,22]]</f>
        <v>51.111900000000006</v>
      </c>
      <c r="K656" s="2">
        <f>Table_ExternalData_15[[#This Row],[Price]]*Table_ExternalData_15[[#Headers],[1,22]]</f>
        <v>53.802</v>
      </c>
      <c r="L656" s="7">
        <f>IF(G656="White Shark",E656*0.5,IF(G656="Sbox",E656*0.5,IF(G656="Tenda",E656*0.5,E656*0.2)))/100</f>
        <v>0.05</v>
      </c>
      <c r="M656" s="2">
        <f>Table_ExternalData_15[[#This Row],[Price]]-Table_ExternalData_15[[#This Row],[Price]]*Table_ExternalData_15[[#This Row],[extra popust]]</f>
        <v>41.895000000000003</v>
      </c>
      <c r="N656" s="2">
        <f>IF(M656&lt;I656,M656,I656)</f>
        <v>41.895000000000003</v>
      </c>
      <c r="O656" s="12" t="str">
        <f>IF(N656&lt;I656,$U$1," ")</f>
        <v xml:space="preserve"> </v>
      </c>
      <c r="P656" s="12" t="str">
        <f>IFERROR((O656+30)," ")</f>
        <v xml:space="preserve"> </v>
      </c>
      <c r="Q656" s="2">
        <f ca="1">IF(O656=$U$1,N656,"0")*1.22</f>
        <v>0</v>
      </c>
    </row>
    <row r="657" spans="1:17" x14ac:dyDescent="0.25">
      <c r="A657" t="s">
        <v>1922</v>
      </c>
      <c r="B657" t="s">
        <v>1921</v>
      </c>
      <c r="C657">
        <v>8141</v>
      </c>
      <c r="D657">
        <v>101.4</v>
      </c>
      <c r="E657">
        <f>IFERROR(VLOOKUP(Table_ExternalData_15[[#This Row],[Id]],Rabati!B:C,2,0),0)</f>
        <v>30</v>
      </c>
      <c r="F657">
        <v>0</v>
      </c>
      <c r="G657" t="str">
        <f>VLOOKUP(Table_ExternalData_15[[#This Row],[Id]],'Blagovna izdelek'!A:C,3,0)</f>
        <v>Triton</v>
      </c>
      <c r="H657">
        <f>Table_ExternalData_15[[#This Row],[Rabat]]*0.2</f>
        <v>6</v>
      </c>
      <c r="I657" s="2">
        <f>Table_ExternalData_15[[#This Row],[Price]]-(Table_ExternalData_15[[#This Row],[Price]]*Table_ExternalData_15[[#This Row],[BB rabat]])/100</f>
        <v>95.316000000000003</v>
      </c>
      <c r="J657" s="2">
        <f>Table_ExternalData_15[[#This Row],[BB cena]]*Table_ExternalData_15[[#Headers],[1,22]]</f>
        <v>116.28552000000001</v>
      </c>
      <c r="K657" s="2">
        <f>Table_ExternalData_15[[#This Row],[Price]]*Table_ExternalData_15[[#Headers],[1,22]]</f>
        <v>123.708</v>
      </c>
      <c r="L657" s="7">
        <f>IF(G657="White Shark",E657*0.5,IF(G657="Sbox",E657*0.5,IF(G657="Tenda",E657*0.5,E657*0.2)))/100</f>
        <v>0.06</v>
      </c>
      <c r="M657" s="2">
        <f>Table_ExternalData_15[[#This Row],[Price]]-Table_ExternalData_15[[#This Row],[Price]]*Table_ExternalData_15[[#This Row],[extra popust]]</f>
        <v>95.316000000000003</v>
      </c>
      <c r="N657" s="2">
        <f>IF(M657&lt;I657,M657,I657)</f>
        <v>95.316000000000003</v>
      </c>
      <c r="O657" s="12" t="str">
        <f>IF(N657&lt;I657,$U$1," ")</f>
        <v xml:space="preserve"> </v>
      </c>
      <c r="P657" s="12" t="str">
        <f>IFERROR((O657+30)," ")</f>
        <v xml:space="preserve"> </v>
      </c>
      <c r="Q657" s="2">
        <f ca="1">IF(O657=$U$1,N657,"0")*1.22</f>
        <v>0</v>
      </c>
    </row>
    <row r="658" spans="1:17" x14ac:dyDescent="0.25">
      <c r="A658" t="s">
        <v>1924</v>
      </c>
      <c r="B658" t="s">
        <v>1923</v>
      </c>
      <c r="C658">
        <v>8142</v>
      </c>
      <c r="D658">
        <v>4.5999999999999996</v>
      </c>
      <c r="E658">
        <f>IFERROR(VLOOKUP(Table_ExternalData_15[[#This Row],[Id]],Rabati!B:C,2,0),0)</f>
        <v>25</v>
      </c>
      <c r="F658">
        <v>35</v>
      </c>
      <c r="G658" t="str">
        <f>VLOOKUP(Table_ExternalData_15[[#This Row],[Id]],'Blagovna izdelek'!A:C,3,0)</f>
        <v>Triton</v>
      </c>
      <c r="H658">
        <f>Table_ExternalData_15[[#This Row],[Rabat]]*0.2</f>
        <v>5</v>
      </c>
      <c r="I658" s="2">
        <f>Table_ExternalData_15[[#This Row],[Price]]-(Table_ExternalData_15[[#This Row],[Price]]*Table_ExternalData_15[[#This Row],[BB rabat]])/100</f>
        <v>4.3699999999999992</v>
      </c>
      <c r="J658" s="2">
        <f>Table_ExternalData_15[[#This Row],[BB cena]]*Table_ExternalData_15[[#Headers],[1,22]]</f>
        <v>5.3313999999999986</v>
      </c>
      <c r="K658" s="2">
        <f>Table_ExternalData_15[[#This Row],[Price]]*Table_ExternalData_15[[#Headers],[1,22]]</f>
        <v>5.6119999999999992</v>
      </c>
      <c r="L658" s="7">
        <f>IF(G658="White Shark",E658*0.5,IF(G658="Sbox",E658*0.5,IF(G658="Tenda",E658*0.5,E658*0.2)))/100</f>
        <v>0.05</v>
      </c>
      <c r="M658" s="2">
        <f>Table_ExternalData_15[[#This Row],[Price]]-Table_ExternalData_15[[#This Row],[Price]]*Table_ExternalData_15[[#This Row],[extra popust]]</f>
        <v>4.3699999999999992</v>
      </c>
      <c r="N658" s="2">
        <f>IF(M658&lt;I658,M658,I658)</f>
        <v>4.3699999999999992</v>
      </c>
      <c r="O658" s="12" t="str">
        <f>IF(N658&lt;I658,$U$1," ")</f>
        <v xml:space="preserve"> </v>
      </c>
      <c r="P658" s="12" t="str">
        <f>IFERROR((O658+30)," ")</f>
        <v xml:space="preserve"> </v>
      </c>
      <c r="Q658" s="2">
        <f ca="1">IF(O658=$U$1,N658,"0")*1.22</f>
        <v>0</v>
      </c>
    </row>
    <row r="659" spans="1:17" x14ac:dyDescent="0.25">
      <c r="A659" t="s">
        <v>1926</v>
      </c>
      <c r="B659" t="s">
        <v>1925</v>
      </c>
      <c r="C659">
        <v>8143</v>
      </c>
      <c r="D659">
        <v>4.5999999999999996</v>
      </c>
      <c r="E659">
        <f>IFERROR(VLOOKUP(Table_ExternalData_15[[#This Row],[Id]],Rabati!B:C,2,0),0)</f>
        <v>25</v>
      </c>
      <c r="F659">
        <v>40</v>
      </c>
      <c r="G659" t="str">
        <f>VLOOKUP(Table_ExternalData_15[[#This Row],[Id]],'Blagovna izdelek'!A:C,3,0)</f>
        <v>Triton</v>
      </c>
      <c r="H659">
        <f>Table_ExternalData_15[[#This Row],[Rabat]]*0.2</f>
        <v>5</v>
      </c>
      <c r="I659" s="2">
        <f>Table_ExternalData_15[[#This Row],[Price]]-(Table_ExternalData_15[[#This Row],[Price]]*Table_ExternalData_15[[#This Row],[BB rabat]])/100</f>
        <v>4.3699999999999992</v>
      </c>
      <c r="J659" s="2">
        <f>Table_ExternalData_15[[#This Row],[BB cena]]*Table_ExternalData_15[[#Headers],[1,22]]</f>
        <v>5.3313999999999986</v>
      </c>
      <c r="K659" s="2">
        <f>Table_ExternalData_15[[#This Row],[Price]]*Table_ExternalData_15[[#Headers],[1,22]]</f>
        <v>5.6119999999999992</v>
      </c>
      <c r="L659" s="7">
        <f>IF(G659="White Shark",E659*0.5,IF(G659="Sbox",E659*0.5,IF(G659="Tenda",E659*0.5,E659*0.2)))/100</f>
        <v>0.05</v>
      </c>
      <c r="M659" s="2">
        <f>Table_ExternalData_15[[#This Row],[Price]]-Table_ExternalData_15[[#This Row],[Price]]*Table_ExternalData_15[[#This Row],[extra popust]]</f>
        <v>4.3699999999999992</v>
      </c>
      <c r="N659" s="2">
        <f>IF(M659&lt;I659,M659,I659)</f>
        <v>4.3699999999999992</v>
      </c>
      <c r="O659" s="12" t="str">
        <f>IF(N659&lt;I659,$U$1," ")</f>
        <v xml:space="preserve"> </v>
      </c>
      <c r="P659" s="12" t="str">
        <f>IFERROR((O659+30)," ")</f>
        <v xml:space="preserve"> </v>
      </c>
      <c r="Q659" s="2">
        <f ca="1">IF(O659=$U$1,N659,"0")*1.22</f>
        <v>0</v>
      </c>
    </row>
    <row r="660" spans="1:17" x14ac:dyDescent="0.25">
      <c r="A660" t="s">
        <v>1928</v>
      </c>
      <c r="B660" t="s">
        <v>1927</v>
      </c>
      <c r="C660">
        <v>8144</v>
      </c>
      <c r="D660">
        <v>4.5999999999999996</v>
      </c>
      <c r="E660">
        <f>IFERROR(VLOOKUP(Table_ExternalData_15[[#This Row],[Id]],Rabati!B:C,2,0),0)</f>
        <v>25</v>
      </c>
      <c r="F660">
        <v>24</v>
      </c>
      <c r="G660" t="str">
        <f>VLOOKUP(Table_ExternalData_15[[#This Row],[Id]],'Blagovna izdelek'!A:C,3,0)</f>
        <v>Triton</v>
      </c>
      <c r="H660">
        <f>Table_ExternalData_15[[#This Row],[Rabat]]*0.2</f>
        <v>5</v>
      </c>
      <c r="I660" s="2">
        <f>Table_ExternalData_15[[#This Row],[Price]]-(Table_ExternalData_15[[#This Row],[Price]]*Table_ExternalData_15[[#This Row],[BB rabat]])/100</f>
        <v>4.3699999999999992</v>
      </c>
      <c r="J660" s="2">
        <f>Table_ExternalData_15[[#This Row],[BB cena]]*Table_ExternalData_15[[#Headers],[1,22]]</f>
        <v>5.3313999999999986</v>
      </c>
      <c r="K660" s="2">
        <f>Table_ExternalData_15[[#This Row],[Price]]*Table_ExternalData_15[[#Headers],[1,22]]</f>
        <v>5.6119999999999992</v>
      </c>
      <c r="L660" s="7">
        <f>IF(G660="White Shark",E660*0.5,IF(G660="Sbox",E660*0.5,IF(G660="Tenda",E660*0.5,E660*0.2)))/100</f>
        <v>0.05</v>
      </c>
      <c r="M660" s="2">
        <f>Table_ExternalData_15[[#This Row],[Price]]-Table_ExternalData_15[[#This Row],[Price]]*Table_ExternalData_15[[#This Row],[extra popust]]</f>
        <v>4.3699999999999992</v>
      </c>
      <c r="N660" s="2">
        <f>IF(M660&lt;I660,M660,I660)</f>
        <v>4.3699999999999992</v>
      </c>
      <c r="O660" s="12" t="str">
        <f>IF(N660&lt;I660,$U$1," ")</f>
        <v xml:space="preserve"> </v>
      </c>
      <c r="P660" s="12" t="str">
        <f>IFERROR((O660+30)," ")</f>
        <v xml:space="preserve"> </v>
      </c>
      <c r="Q660" s="2">
        <f ca="1">IF(O660=$U$1,N660,"0")*1.22</f>
        <v>0</v>
      </c>
    </row>
    <row r="661" spans="1:17" x14ac:dyDescent="0.25">
      <c r="A661" t="s">
        <v>1930</v>
      </c>
      <c r="B661" t="s">
        <v>1929</v>
      </c>
      <c r="C661">
        <v>8145</v>
      </c>
      <c r="D661">
        <v>4.5999999999999996</v>
      </c>
      <c r="E661">
        <f>IFERROR(VLOOKUP(Table_ExternalData_15[[#This Row],[Id]],Rabati!B:C,2,0),0)</f>
        <v>25</v>
      </c>
      <c r="F661">
        <v>25</v>
      </c>
      <c r="G661" t="str">
        <f>VLOOKUP(Table_ExternalData_15[[#This Row],[Id]],'Blagovna izdelek'!A:C,3,0)</f>
        <v>Triton</v>
      </c>
      <c r="H661">
        <f>Table_ExternalData_15[[#This Row],[Rabat]]*0.2</f>
        <v>5</v>
      </c>
      <c r="I661" s="2">
        <f>Table_ExternalData_15[[#This Row],[Price]]-(Table_ExternalData_15[[#This Row],[Price]]*Table_ExternalData_15[[#This Row],[BB rabat]])/100</f>
        <v>4.3699999999999992</v>
      </c>
      <c r="J661" s="2">
        <f>Table_ExternalData_15[[#This Row],[BB cena]]*Table_ExternalData_15[[#Headers],[1,22]]</f>
        <v>5.3313999999999986</v>
      </c>
      <c r="K661" s="2">
        <f>Table_ExternalData_15[[#This Row],[Price]]*Table_ExternalData_15[[#Headers],[1,22]]</f>
        <v>5.6119999999999992</v>
      </c>
      <c r="L661" s="7">
        <f>IF(G661="White Shark",E661*0.5,IF(G661="Sbox",E661*0.5,IF(G661="Tenda",E661*0.5,E661*0.2)))/100</f>
        <v>0.05</v>
      </c>
      <c r="M661" s="2">
        <f>Table_ExternalData_15[[#This Row],[Price]]-Table_ExternalData_15[[#This Row],[Price]]*Table_ExternalData_15[[#This Row],[extra popust]]</f>
        <v>4.3699999999999992</v>
      </c>
      <c r="N661" s="2">
        <f>IF(M661&lt;I661,M661,I661)</f>
        <v>4.3699999999999992</v>
      </c>
      <c r="O661" s="12" t="str">
        <f>IF(N661&lt;I661,$U$1," ")</f>
        <v xml:space="preserve"> </v>
      </c>
      <c r="P661" s="12" t="str">
        <f>IFERROR((O661+30)," ")</f>
        <v xml:space="preserve"> </v>
      </c>
      <c r="Q661" s="2">
        <f ca="1">IF(O661=$U$1,N661,"0")*1.22</f>
        <v>0</v>
      </c>
    </row>
    <row r="662" spans="1:17" x14ac:dyDescent="0.25">
      <c r="A662" t="s">
        <v>1932</v>
      </c>
      <c r="B662" t="s">
        <v>1931</v>
      </c>
      <c r="C662">
        <v>8146</v>
      </c>
      <c r="D662">
        <v>4.5999999999999996</v>
      </c>
      <c r="E662">
        <f>IFERROR(VLOOKUP(Table_ExternalData_15[[#This Row],[Id]],Rabati!B:C,2,0),0)</f>
        <v>25</v>
      </c>
      <c r="F662">
        <v>37</v>
      </c>
      <c r="G662" t="str">
        <f>VLOOKUP(Table_ExternalData_15[[#This Row],[Id]],'Blagovna izdelek'!A:C,3,0)</f>
        <v>Triton</v>
      </c>
      <c r="H662">
        <f>Table_ExternalData_15[[#This Row],[Rabat]]*0.2</f>
        <v>5</v>
      </c>
      <c r="I662" s="2">
        <f>Table_ExternalData_15[[#This Row],[Price]]-(Table_ExternalData_15[[#This Row],[Price]]*Table_ExternalData_15[[#This Row],[BB rabat]])/100</f>
        <v>4.3699999999999992</v>
      </c>
      <c r="J662" s="2">
        <f>Table_ExternalData_15[[#This Row],[BB cena]]*Table_ExternalData_15[[#Headers],[1,22]]</f>
        <v>5.3313999999999986</v>
      </c>
      <c r="K662" s="2">
        <f>Table_ExternalData_15[[#This Row],[Price]]*Table_ExternalData_15[[#Headers],[1,22]]</f>
        <v>5.6119999999999992</v>
      </c>
      <c r="L662" s="7">
        <f>IF(G662="White Shark",E662*0.5,IF(G662="Sbox",E662*0.5,IF(G662="Tenda",E662*0.5,E662*0.2)))/100</f>
        <v>0.05</v>
      </c>
      <c r="M662" s="2">
        <f>Table_ExternalData_15[[#This Row],[Price]]-Table_ExternalData_15[[#This Row],[Price]]*Table_ExternalData_15[[#This Row],[extra popust]]</f>
        <v>4.3699999999999992</v>
      </c>
      <c r="N662" s="2">
        <f>IF(M662&lt;I662,M662,I662)</f>
        <v>4.3699999999999992</v>
      </c>
      <c r="O662" s="12" t="str">
        <f>IF(N662&lt;I662,$U$1," ")</f>
        <v xml:space="preserve"> </v>
      </c>
      <c r="P662" s="12" t="str">
        <f>IFERROR((O662+30)," ")</f>
        <v xml:space="preserve"> </v>
      </c>
      <c r="Q662" s="2">
        <f ca="1">IF(O662=$U$1,N662,"0")*1.22</f>
        <v>0</v>
      </c>
    </row>
    <row r="663" spans="1:17" x14ac:dyDescent="0.25">
      <c r="A663" t="s">
        <v>1934</v>
      </c>
      <c r="B663" t="s">
        <v>1933</v>
      </c>
      <c r="C663">
        <v>8147</v>
      </c>
      <c r="D663">
        <v>4.5999999999999996</v>
      </c>
      <c r="E663">
        <f>IFERROR(VLOOKUP(Table_ExternalData_15[[#This Row],[Id]],Rabati!B:C,2,0),0)</f>
        <v>25</v>
      </c>
      <c r="F663">
        <v>24</v>
      </c>
      <c r="G663" t="str">
        <f>VLOOKUP(Table_ExternalData_15[[#This Row],[Id]],'Blagovna izdelek'!A:C,3,0)</f>
        <v>Triton</v>
      </c>
      <c r="H663">
        <f>Table_ExternalData_15[[#This Row],[Rabat]]*0.2</f>
        <v>5</v>
      </c>
      <c r="I663" s="2">
        <f>Table_ExternalData_15[[#This Row],[Price]]-(Table_ExternalData_15[[#This Row],[Price]]*Table_ExternalData_15[[#This Row],[BB rabat]])/100</f>
        <v>4.3699999999999992</v>
      </c>
      <c r="J663" s="2">
        <f>Table_ExternalData_15[[#This Row],[BB cena]]*Table_ExternalData_15[[#Headers],[1,22]]</f>
        <v>5.3313999999999986</v>
      </c>
      <c r="K663" s="2">
        <f>Table_ExternalData_15[[#This Row],[Price]]*Table_ExternalData_15[[#Headers],[1,22]]</f>
        <v>5.6119999999999992</v>
      </c>
      <c r="L663" s="7">
        <f>IF(G663="White Shark",E663*0.5,IF(G663="Sbox",E663*0.5,IF(G663="Tenda",E663*0.5,E663*0.2)))/100</f>
        <v>0.05</v>
      </c>
      <c r="M663" s="2">
        <f>Table_ExternalData_15[[#This Row],[Price]]-Table_ExternalData_15[[#This Row],[Price]]*Table_ExternalData_15[[#This Row],[extra popust]]</f>
        <v>4.3699999999999992</v>
      </c>
      <c r="N663" s="2">
        <f>IF(M663&lt;I663,M663,I663)</f>
        <v>4.3699999999999992</v>
      </c>
      <c r="O663" s="12" t="str">
        <f>IF(N663&lt;I663,$U$1," ")</f>
        <v xml:space="preserve"> </v>
      </c>
      <c r="P663" s="12" t="str">
        <f>IFERROR((O663+30)," ")</f>
        <v xml:space="preserve"> </v>
      </c>
      <c r="Q663" s="2">
        <f ca="1">IF(O663=$U$1,N663,"0")*1.22</f>
        <v>0</v>
      </c>
    </row>
    <row r="664" spans="1:17" x14ac:dyDescent="0.25">
      <c r="A664" t="s">
        <v>1936</v>
      </c>
      <c r="B664" t="s">
        <v>1935</v>
      </c>
      <c r="C664">
        <v>8148</v>
      </c>
      <c r="D664">
        <v>4.5999999999999996</v>
      </c>
      <c r="E664">
        <f>IFERROR(VLOOKUP(Table_ExternalData_15[[#This Row],[Id]],Rabati!B:C,2,0),0)</f>
        <v>25</v>
      </c>
      <c r="F664">
        <v>14</v>
      </c>
      <c r="G664" t="str">
        <f>VLOOKUP(Table_ExternalData_15[[#This Row],[Id]],'Blagovna izdelek'!A:C,3,0)</f>
        <v>Triton</v>
      </c>
      <c r="H664">
        <f>Table_ExternalData_15[[#This Row],[Rabat]]*0.2</f>
        <v>5</v>
      </c>
      <c r="I664" s="2">
        <f>Table_ExternalData_15[[#This Row],[Price]]-(Table_ExternalData_15[[#This Row],[Price]]*Table_ExternalData_15[[#This Row],[BB rabat]])/100</f>
        <v>4.3699999999999992</v>
      </c>
      <c r="J664" s="2">
        <f>Table_ExternalData_15[[#This Row],[BB cena]]*Table_ExternalData_15[[#Headers],[1,22]]</f>
        <v>5.3313999999999986</v>
      </c>
      <c r="K664" s="2">
        <f>Table_ExternalData_15[[#This Row],[Price]]*Table_ExternalData_15[[#Headers],[1,22]]</f>
        <v>5.6119999999999992</v>
      </c>
      <c r="L664" s="7">
        <f>IF(G664="White Shark",E664*0.5,IF(G664="Sbox",E664*0.5,IF(G664="Tenda",E664*0.5,E664*0.2)))/100</f>
        <v>0.05</v>
      </c>
      <c r="M664" s="2">
        <f>Table_ExternalData_15[[#This Row],[Price]]-Table_ExternalData_15[[#This Row],[Price]]*Table_ExternalData_15[[#This Row],[extra popust]]</f>
        <v>4.3699999999999992</v>
      </c>
      <c r="N664" s="2">
        <f>IF(M664&lt;I664,M664,I664)</f>
        <v>4.3699999999999992</v>
      </c>
      <c r="O664" s="12" t="str">
        <f>IF(N664&lt;I664,$U$1," ")</f>
        <v xml:space="preserve"> </v>
      </c>
      <c r="P664" s="12" t="str">
        <f>IFERROR((O664+30)," ")</f>
        <v xml:space="preserve"> </v>
      </c>
      <c r="Q664" s="2">
        <f ca="1">IF(O664=$U$1,N664,"0")*1.22</f>
        <v>0</v>
      </c>
    </row>
    <row r="665" spans="1:17" x14ac:dyDescent="0.25">
      <c r="A665" t="s">
        <v>1937</v>
      </c>
      <c r="B665" t="s">
        <v>9499</v>
      </c>
      <c r="C665">
        <v>8149</v>
      </c>
      <c r="D665">
        <v>4.5999999999999996</v>
      </c>
      <c r="E665">
        <f>IFERROR(VLOOKUP(Table_ExternalData_15[[#This Row],[Id]],Rabati!B:C,2,0),0)</f>
        <v>25</v>
      </c>
      <c r="F665">
        <v>32</v>
      </c>
      <c r="G665" t="str">
        <f>VLOOKUP(Table_ExternalData_15[[#This Row],[Id]],'Blagovna izdelek'!A:C,3,0)</f>
        <v>Triton</v>
      </c>
      <c r="H665">
        <f>Table_ExternalData_15[[#This Row],[Rabat]]*0.2</f>
        <v>5</v>
      </c>
      <c r="I665" s="2">
        <f>Table_ExternalData_15[[#This Row],[Price]]-(Table_ExternalData_15[[#This Row],[Price]]*Table_ExternalData_15[[#This Row],[BB rabat]])/100</f>
        <v>4.3699999999999992</v>
      </c>
      <c r="J665" s="2">
        <f>Table_ExternalData_15[[#This Row],[BB cena]]*Table_ExternalData_15[[#Headers],[1,22]]</f>
        <v>5.3313999999999986</v>
      </c>
      <c r="K665" s="2">
        <f>Table_ExternalData_15[[#This Row],[Price]]*Table_ExternalData_15[[#Headers],[1,22]]</f>
        <v>5.6119999999999992</v>
      </c>
      <c r="L665" s="7">
        <f>IF(G665="White Shark",E665*0.5,IF(G665="Sbox",E665*0.5,IF(G665="Tenda",E665*0.5,E665*0.2)))/100</f>
        <v>0.05</v>
      </c>
      <c r="M665" s="2">
        <f>Table_ExternalData_15[[#This Row],[Price]]-Table_ExternalData_15[[#This Row],[Price]]*Table_ExternalData_15[[#This Row],[extra popust]]</f>
        <v>4.3699999999999992</v>
      </c>
      <c r="N665" s="2">
        <f>IF(M665&lt;I665,M665,I665)</f>
        <v>4.3699999999999992</v>
      </c>
      <c r="O665" s="12" t="str">
        <f>IF(N665&lt;I665,$U$1," ")</f>
        <v xml:space="preserve"> </v>
      </c>
      <c r="P665" s="12" t="str">
        <f>IFERROR((O665+30)," ")</f>
        <v xml:space="preserve"> </v>
      </c>
      <c r="Q665" s="2">
        <f ca="1">IF(O665=$U$1,N665,"0")*1.22</f>
        <v>0</v>
      </c>
    </row>
    <row r="666" spans="1:17" x14ac:dyDescent="0.25">
      <c r="A666" t="s">
        <v>1953</v>
      </c>
      <c r="B666" t="s">
        <v>1952</v>
      </c>
      <c r="C666">
        <v>8168</v>
      </c>
      <c r="D666">
        <v>22.9</v>
      </c>
      <c r="E666">
        <f>IFERROR(VLOOKUP(Table_ExternalData_15[[#This Row],[Id]],Rabati!B:C,2,0),0)</f>
        <v>25</v>
      </c>
      <c r="F666">
        <v>26</v>
      </c>
      <c r="G666" t="str">
        <f>VLOOKUP(Table_ExternalData_15[[#This Row],[Id]],'Blagovna izdelek'!A:C,3,0)</f>
        <v>Triton</v>
      </c>
      <c r="H666">
        <f>Table_ExternalData_15[[#This Row],[Rabat]]*0.2</f>
        <v>5</v>
      </c>
      <c r="I666" s="2">
        <f>Table_ExternalData_15[[#This Row],[Price]]-(Table_ExternalData_15[[#This Row],[Price]]*Table_ExternalData_15[[#This Row],[BB rabat]])/100</f>
        <v>21.754999999999999</v>
      </c>
      <c r="J666" s="2">
        <f>Table_ExternalData_15[[#This Row],[BB cena]]*Table_ExternalData_15[[#Headers],[1,22]]</f>
        <v>26.541099999999997</v>
      </c>
      <c r="K666" s="2">
        <f>Table_ExternalData_15[[#This Row],[Price]]*Table_ExternalData_15[[#Headers],[1,22]]</f>
        <v>27.937999999999999</v>
      </c>
      <c r="L666" s="7">
        <f>IF(G666="White Shark",E666*0.5,IF(G666="Sbox",E666*0.5,IF(G666="Tenda",E666*0.5,E666*0.2)))/100</f>
        <v>0.05</v>
      </c>
      <c r="M666" s="2">
        <f>Table_ExternalData_15[[#This Row],[Price]]-Table_ExternalData_15[[#This Row],[Price]]*Table_ExternalData_15[[#This Row],[extra popust]]</f>
        <v>21.754999999999999</v>
      </c>
      <c r="N666" s="2">
        <f>IF(M666&lt;I666,M666,I666)</f>
        <v>21.754999999999999</v>
      </c>
      <c r="O666" s="12" t="str">
        <f>IF(N666&lt;I666,$U$1," ")</f>
        <v xml:space="preserve"> </v>
      </c>
      <c r="P666" s="12" t="str">
        <f>IFERROR((O666+30)," ")</f>
        <v xml:space="preserve"> </v>
      </c>
      <c r="Q666" s="2">
        <f ca="1">IF(O666=$U$1,N666,"0")*1.22</f>
        <v>0</v>
      </c>
    </row>
    <row r="667" spans="1:17" x14ac:dyDescent="0.25">
      <c r="A667" t="s">
        <v>1954</v>
      </c>
      <c r="B667" t="s">
        <v>9610</v>
      </c>
      <c r="C667">
        <v>8169</v>
      </c>
      <c r="D667">
        <v>27.45</v>
      </c>
      <c r="E667">
        <f>IFERROR(VLOOKUP(Table_ExternalData_15[[#This Row],[Id]],Rabati!B:C,2,0),0)</f>
        <v>25</v>
      </c>
      <c r="F667">
        <v>15</v>
      </c>
      <c r="G667" t="str">
        <f>VLOOKUP(Table_ExternalData_15[[#This Row],[Id]],'Blagovna izdelek'!A:C,3,0)</f>
        <v>Triton</v>
      </c>
      <c r="H667">
        <f>Table_ExternalData_15[[#This Row],[Rabat]]*0.2</f>
        <v>5</v>
      </c>
      <c r="I667" s="2">
        <f>Table_ExternalData_15[[#This Row],[Price]]-(Table_ExternalData_15[[#This Row],[Price]]*Table_ExternalData_15[[#This Row],[BB rabat]])/100</f>
        <v>26.077500000000001</v>
      </c>
      <c r="J667" s="2">
        <f>Table_ExternalData_15[[#This Row],[BB cena]]*Table_ExternalData_15[[#Headers],[1,22]]</f>
        <v>31.814550000000001</v>
      </c>
      <c r="K667" s="2">
        <f>Table_ExternalData_15[[#This Row],[Price]]*Table_ExternalData_15[[#Headers],[1,22]]</f>
        <v>33.488999999999997</v>
      </c>
      <c r="L667" s="7">
        <f>IF(G667="White Shark",E667*0.5,IF(G667="Sbox",E667*0.5,IF(G667="Tenda",E667*0.5,E667*0.2)))/100</f>
        <v>0.05</v>
      </c>
      <c r="M667" s="2">
        <f>Table_ExternalData_15[[#This Row],[Price]]-Table_ExternalData_15[[#This Row],[Price]]*Table_ExternalData_15[[#This Row],[extra popust]]</f>
        <v>26.077500000000001</v>
      </c>
      <c r="N667" s="2">
        <f>IF(M667&lt;I667,M667,I667)</f>
        <v>26.077500000000001</v>
      </c>
      <c r="O667" s="12" t="str">
        <f>IF(N667&lt;I667,$U$1," ")</f>
        <v xml:space="preserve"> </v>
      </c>
      <c r="P667" s="12" t="str">
        <f>IFERROR((O667+30)," ")</f>
        <v xml:space="preserve"> </v>
      </c>
      <c r="Q667" s="2">
        <f ca="1">IF(O667=$U$1,N667,"0")*1.22</f>
        <v>0</v>
      </c>
    </row>
    <row r="668" spans="1:17" x14ac:dyDescent="0.25">
      <c r="A668" t="s">
        <v>1956</v>
      </c>
      <c r="B668" t="s">
        <v>1955</v>
      </c>
      <c r="C668">
        <v>8171</v>
      </c>
      <c r="D668">
        <v>29.6</v>
      </c>
      <c r="E668">
        <f>IFERROR(VLOOKUP(Table_ExternalData_15[[#This Row],[Id]],Rabati!B:C,2,0),0)</f>
        <v>25</v>
      </c>
      <c r="F668">
        <v>19</v>
      </c>
      <c r="G668" t="str">
        <f>VLOOKUP(Table_ExternalData_15[[#This Row],[Id]],'Blagovna izdelek'!A:C,3,0)</f>
        <v>Triton</v>
      </c>
      <c r="H668">
        <f>Table_ExternalData_15[[#This Row],[Rabat]]*0.2</f>
        <v>5</v>
      </c>
      <c r="I668" s="2">
        <f>Table_ExternalData_15[[#This Row],[Price]]-(Table_ExternalData_15[[#This Row],[Price]]*Table_ExternalData_15[[#This Row],[BB rabat]])/100</f>
        <v>28.12</v>
      </c>
      <c r="J668" s="2">
        <f>Table_ExternalData_15[[#This Row],[BB cena]]*Table_ExternalData_15[[#Headers],[1,22]]</f>
        <v>34.306400000000004</v>
      </c>
      <c r="K668" s="2">
        <f>Table_ExternalData_15[[#This Row],[Price]]*Table_ExternalData_15[[#Headers],[1,22]]</f>
        <v>36.112000000000002</v>
      </c>
      <c r="L668" s="7">
        <f>IF(G668="White Shark",E668*0.5,IF(G668="Sbox",E668*0.5,IF(G668="Tenda",E668*0.5,E668*0.2)))/100</f>
        <v>0.05</v>
      </c>
      <c r="M668" s="2">
        <f>Table_ExternalData_15[[#This Row],[Price]]-Table_ExternalData_15[[#This Row],[Price]]*Table_ExternalData_15[[#This Row],[extra popust]]</f>
        <v>28.12</v>
      </c>
      <c r="N668" s="2">
        <f>IF(M668&lt;I668,M668,I668)</f>
        <v>28.12</v>
      </c>
      <c r="O668" s="12" t="str">
        <f>IF(N668&lt;I668,$U$1," ")</f>
        <v xml:space="preserve"> </v>
      </c>
      <c r="P668" s="12" t="str">
        <f>IFERROR((O668+30)," ")</f>
        <v xml:space="preserve"> </v>
      </c>
      <c r="Q668" s="2">
        <f ca="1">IF(O668=$U$1,N668,"0")*1.22</f>
        <v>0</v>
      </c>
    </row>
    <row r="669" spans="1:17" x14ac:dyDescent="0.25">
      <c r="A669" t="s">
        <v>1958</v>
      </c>
      <c r="B669" t="s">
        <v>1957</v>
      </c>
      <c r="C669">
        <v>8172</v>
      </c>
      <c r="D669">
        <v>43.1</v>
      </c>
      <c r="E669">
        <f>IFERROR(VLOOKUP(Table_ExternalData_15[[#This Row],[Id]],Rabati!B:C,2,0),0)</f>
        <v>25</v>
      </c>
      <c r="F669">
        <v>4</v>
      </c>
      <c r="G669" t="str">
        <f>VLOOKUP(Table_ExternalData_15[[#This Row],[Id]],'Blagovna izdelek'!A:C,3,0)</f>
        <v>Triton</v>
      </c>
      <c r="H669">
        <f>Table_ExternalData_15[[#This Row],[Rabat]]*0.2</f>
        <v>5</v>
      </c>
      <c r="I669" s="2">
        <f>Table_ExternalData_15[[#This Row],[Price]]-(Table_ExternalData_15[[#This Row],[Price]]*Table_ExternalData_15[[#This Row],[BB rabat]])/100</f>
        <v>40.945</v>
      </c>
      <c r="J669" s="2">
        <f>Table_ExternalData_15[[#This Row],[BB cena]]*Table_ExternalData_15[[#Headers],[1,22]]</f>
        <v>49.9529</v>
      </c>
      <c r="K669" s="2">
        <f>Table_ExternalData_15[[#This Row],[Price]]*Table_ExternalData_15[[#Headers],[1,22]]</f>
        <v>52.582000000000001</v>
      </c>
      <c r="L669" s="7">
        <f>IF(G669="White Shark",E669*0.5,IF(G669="Sbox",E669*0.5,IF(G669="Tenda",E669*0.5,E669*0.2)))/100</f>
        <v>0.05</v>
      </c>
      <c r="M669" s="2">
        <f>Table_ExternalData_15[[#This Row],[Price]]-Table_ExternalData_15[[#This Row],[Price]]*Table_ExternalData_15[[#This Row],[extra popust]]</f>
        <v>40.945</v>
      </c>
      <c r="N669" s="2">
        <f>IF(M669&lt;I669,M669,I669)</f>
        <v>40.945</v>
      </c>
      <c r="O669" s="12" t="str">
        <f>IF(N669&lt;I669,$U$1," ")</f>
        <v xml:space="preserve"> </v>
      </c>
      <c r="P669" s="12" t="str">
        <f>IFERROR((O669+30)," ")</f>
        <v xml:space="preserve"> </v>
      </c>
      <c r="Q669" s="2">
        <f ca="1">IF(O669=$U$1,N669,"0")*1.22</f>
        <v>0</v>
      </c>
    </row>
    <row r="670" spans="1:17" x14ac:dyDescent="0.25">
      <c r="A670" t="s">
        <v>1959</v>
      </c>
      <c r="B670" t="s">
        <v>10547</v>
      </c>
      <c r="C670">
        <v>8174</v>
      </c>
      <c r="D670">
        <v>32.200000000000003</v>
      </c>
      <c r="E670">
        <f>IFERROR(VLOOKUP(Table_ExternalData_15[[#This Row],[Id]],Rabati!B:C,2,0),0)</f>
        <v>25</v>
      </c>
      <c r="F670">
        <v>15</v>
      </c>
      <c r="G670" t="str">
        <f>VLOOKUP(Table_ExternalData_15[[#This Row],[Id]],'Blagovna izdelek'!A:C,3,0)</f>
        <v>Triton</v>
      </c>
      <c r="H670">
        <f>Table_ExternalData_15[[#This Row],[Rabat]]*0.2</f>
        <v>5</v>
      </c>
      <c r="I670" s="2">
        <f>Table_ExternalData_15[[#This Row],[Price]]-(Table_ExternalData_15[[#This Row],[Price]]*Table_ExternalData_15[[#This Row],[BB rabat]])/100</f>
        <v>30.590000000000003</v>
      </c>
      <c r="J670" s="2">
        <f>Table_ExternalData_15[[#This Row],[BB cena]]*Table_ExternalData_15[[#Headers],[1,22]]</f>
        <v>37.319800000000001</v>
      </c>
      <c r="K670" s="2">
        <f>Table_ExternalData_15[[#This Row],[Price]]*Table_ExternalData_15[[#Headers],[1,22]]</f>
        <v>39.284000000000006</v>
      </c>
      <c r="L670" s="7">
        <f>IF(G670="White Shark",E670*0.5,IF(G670="Sbox",E670*0.5,IF(G670="Tenda",E670*0.5,E670*0.2)))/100</f>
        <v>0.05</v>
      </c>
      <c r="M670" s="2">
        <f>Table_ExternalData_15[[#This Row],[Price]]-Table_ExternalData_15[[#This Row],[Price]]*Table_ExternalData_15[[#This Row],[extra popust]]</f>
        <v>30.590000000000003</v>
      </c>
      <c r="N670" s="2">
        <f>IF(M670&lt;I670,M670,I670)</f>
        <v>30.590000000000003</v>
      </c>
      <c r="O670" s="12" t="str">
        <f>IF(N670&lt;I670,$U$1," ")</f>
        <v xml:space="preserve"> </v>
      </c>
      <c r="P670" s="12" t="str">
        <f>IFERROR((O670+30)," ")</f>
        <v xml:space="preserve"> </v>
      </c>
      <c r="Q670" s="2">
        <f ca="1">IF(O670=$U$1,N670,"0")*1.22</f>
        <v>0</v>
      </c>
    </row>
    <row r="671" spans="1:17" x14ac:dyDescent="0.25">
      <c r="A671" t="s">
        <v>1960</v>
      </c>
      <c r="B671" t="s">
        <v>10548</v>
      </c>
      <c r="C671">
        <v>8175</v>
      </c>
      <c r="D671">
        <v>55.8</v>
      </c>
      <c r="E671">
        <f>IFERROR(VLOOKUP(Table_ExternalData_15[[#This Row],[Id]],Rabati!B:C,2,0),0)</f>
        <v>25</v>
      </c>
      <c r="F671">
        <v>3</v>
      </c>
      <c r="G671" t="str">
        <f>VLOOKUP(Table_ExternalData_15[[#This Row],[Id]],'Blagovna izdelek'!A:C,3,0)</f>
        <v>Triton</v>
      </c>
      <c r="H671">
        <f>Table_ExternalData_15[[#This Row],[Rabat]]*0.2</f>
        <v>5</v>
      </c>
      <c r="I671" s="2">
        <f>Table_ExternalData_15[[#This Row],[Price]]-(Table_ExternalData_15[[#This Row],[Price]]*Table_ExternalData_15[[#This Row],[BB rabat]])/100</f>
        <v>53.01</v>
      </c>
      <c r="J671" s="2">
        <f>Table_ExternalData_15[[#This Row],[BB cena]]*Table_ExternalData_15[[#Headers],[1,22]]</f>
        <v>64.672199999999989</v>
      </c>
      <c r="K671" s="2">
        <f>Table_ExternalData_15[[#This Row],[Price]]*Table_ExternalData_15[[#Headers],[1,22]]</f>
        <v>68.075999999999993</v>
      </c>
      <c r="L671" s="7">
        <f>IF(G671="White Shark",E671*0.5,IF(G671="Sbox",E671*0.5,IF(G671="Tenda",E671*0.5,E671*0.2)))/100</f>
        <v>0.05</v>
      </c>
      <c r="M671" s="2">
        <f>Table_ExternalData_15[[#This Row],[Price]]-Table_ExternalData_15[[#This Row],[Price]]*Table_ExternalData_15[[#This Row],[extra popust]]</f>
        <v>53.01</v>
      </c>
      <c r="N671" s="2">
        <f>IF(M671&lt;I671,M671,I671)</f>
        <v>53.01</v>
      </c>
      <c r="O671" s="12" t="str">
        <f>IF(N671&lt;I671,$U$1," ")</f>
        <v xml:space="preserve"> </v>
      </c>
      <c r="P671" s="12" t="str">
        <f>IFERROR((O671+30)," ")</f>
        <v xml:space="preserve"> </v>
      </c>
      <c r="Q671" s="2">
        <f ca="1">IF(O671=$U$1,N671,"0")*1.22</f>
        <v>0</v>
      </c>
    </row>
    <row r="672" spans="1:17" x14ac:dyDescent="0.25">
      <c r="A672" t="s">
        <v>1962</v>
      </c>
      <c r="B672" t="s">
        <v>1961</v>
      </c>
      <c r="C672">
        <v>8176</v>
      </c>
      <c r="D672">
        <v>36.5</v>
      </c>
      <c r="E672">
        <f>IFERROR(VLOOKUP(Table_ExternalData_15[[#This Row],[Id]],Rabati!B:C,2,0),0)</f>
        <v>25</v>
      </c>
      <c r="F672">
        <v>13</v>
      </c>
      <c r="G672" t="str">
        <f>VLOOKUP(Table_ExternalData_15[[#This Row],[Id]],'Blagovna izdelek'!A:C,3,0)</f>
        <v>Triton</v>
      </c>
      <c r="H672">
        <f>Table_ExternalData_15[[#This Row],[Rabat]]*0.2</f>
        <v>5</v>
      </c>
      <c r="I672" s="2">
        <f>Table_ExternalData_15[[#This Row],[Price]]-(Table_ExternalData_15[[#This Row],[Price]]*Table_ExternalData_15[[#This Row],[BB rabat]])/100</f>
        <v>34.674999999999997</v>
      </c>
      <c r="J672" s="2">
        <f>Table_ExternalData_15[[#This Row],[BB cena]]*Table_ExternalData_15[[#Headers],[1,22]]</f>
        <v>42.303499999999993</v>
      </c>
      <c r="K672" s="2">
        <f>Table_ExternalData_15[[#This Row],[Price]]*Table_ExternalData_15[[#Headers],[1,22]]</f>
        <v>44.53</v>
      </c>
      <c r="L672" s="7">
        <f>IF(G672="White Shark",E672*0.5,IF(G672="Sbox",E672*0.5,IF(G672="Tenda",E672*0.5,E672*0.2)))/100</f>
        <v>0.05</v>
      </c>
      <c r="M672" s="2">
        <f>Table_ExternalData_15[[#This Row],[Price]]-Table_ExternalData_15[[#This Row],[Price]]*Table_ExternalData_15[[#This Row],[extra popust]]</f>
        <v>34.674999999999997</v>
      </c>
      <c r="N672" s="2">
        <f>IF(M672&lt;I672,M672,I672)</f>
        <v>34.674999999999997</v>
      </c>
      <c r="O672" s="12" t="str">
        <f>IF(N672&lt;I672,$U$1," ")</f>
        <v xml:space="preserve"> </v>
      </c>
      <c r="P672" s="12" t="str">
        <f>IFERROR((O672+30)," ")</f>
        <v xml:space="preserve"> </v>
      </c>
      <c r="Q672" s="2">
        <f ca="1">IF(O672=$U$1,N672,"0")*1.22</f>
        <v>0</v>
      </c>
    </row>
    <row r="673" spans="1:17" x14ac:dyDescent="0.25">
      <c r="A673" t="s">
        <v>1964</v>
      </c>
      <c r="B673" t="s">
        <v>1963</v>
      </c>
      <c r="C673">
        <v>8177</v>
      </c>
      <c r="D673">
        <v>36.5</v>
      </c>
      <c r="E673">
        <f>IFERROR(VLOOKUP(Table_ExternalData_15[[#This Row],[Id]],Rabati!B:C,2,0),0)</f>
        <v>25</v>
      </c>
      <c r="F673">
        <v>5</v>
      </c>
      <c r="G673" t="str">
        <f>VLOOKUP(Table_ExternalData_15[[#This Row],[Id]],'Blagovna izdelek'!A:C,3,0)</f>
        <v>Triton</v>
      </c>
      <c r="H673">
        <f>Table_ExternalData_15[[#This Row],[Rabat]]*0.2</f>
        <v>5</v>
      </c>
      <c r="I673" s="2">
        <f>Table_ExternalData_15[[#This Row],[Price]]-(Table_ExternalData_15[[#This Row],[Price]]*Table_ExternalData_15[[#This Row],[BB rabat]])/100</f>
        <v>34.674999999999997</v>
      </c>
      <c r="J673" s="2">
        <f>Table_ExternalData_15[[#This Row],[BB cena]]*Table_ExternalData_15[[#Headers],[1,22]]</f>
        <v>42.303499999999993</v>
      </c>
      <c r="K673" s="2">
        <f>Table_ExternalData_15[[#This Row],[Price]]*Table_ExternalData_15[[#Headers],[1,22]]</f>
        <v>44.53</v>
      </c>
      <c r="L673" s="7">
        <f>IF(G673="White Shark",E673*0.5,IF(G673="Sbox",E673*0.5,IF(G673="Tenda",E673*0.5,E673*0.2)))/100</f>
        <v>0.05</v>
      </c>
      <c r="M673" s="2">
        <f>Table_ExternalData_15[[#This Row],[Price]]-Table_ExternalData_15[[#This Row],[Price]]*Table_ExternalData_15[[#This Row],[extra popust]]</f>
        <v>34.674999999999997</v>
      </c>
      <c r="N673" s="2">
        <f>IF(M673&lt;I673,M673,I673)</f>
        <v>34.674999999999997</v>
      </c>
      <c r="O673" s="12" t="str">
        <f>IF(N673&lt;I673,$U$1," ")</f>
        <v xml:space="preserve"> </v>
      </c>
      <c r="P673" s="12" t="str">
        <f>IFERROR((O673+30)," ")</f>
        <v xml:space="preserve"> </v>
      </c>
      <c r="Q673" s="2">
        <f ca="1">IF(O673=$U$1,N673,"0")*1.22</f>
        <v>0</v>
      </c>
    </row>
    <row r="674" spans="1:17" x14ac:dyDescent="0.25">
      <c r="A674" t="s">
        <v>1966</v>
      </c>
      <c r="B674" t="s">
        <v>1965</v>
      </c>
      <c r="C674">
        <v>8178</v>
      </c>
      <c r="D674">
        <v>42.89</v>
      </c>
      <c r="E674">
        <f>IFERROR(VLOOKUP(Table_ExternalData_15[[#This Row],[Id]],Rabati!B:C,2,0),0)</f>
        <v>25</v>
      </c>
      <c r="F674">
        <v>2</v>
      </c>
      <c r="G674" t="str">
        <f>VLOOKUP(Table_ExternalData_15[[#This Row],[Id]],'Blagovna izdelek'!A:C,3,0)</f>
        <v>Triton</v>
      </c>
      <c r="H674">
        <f>Table_ExternalData_15[[#This Row],[Rabat]]*0.2</f>
        <v>5</v>
      </c>
      <c r="I674" s="2">
        <f>Table_ExternalData_15[[#This Row],[Price]]-(Table_ExternalData_15[[#This Row],[Price]]*Table_ExternalData_15[[#This Row],[BB rabat]])/100</f>
        <v>40.7455</v>
      </c>
      <c r="J674" s="2">
        <f>Table_ExternalData_15[[#This Row],[BB cena]]*Table_ExternalData_15[[#Headers],[1,22]]</f>
        <v>49.709510000000002</v>
      </c>
      <c r="K674" s="2">
        <f>Table_ExternalData_15[[#This Row],[Price]]*Table_ExternalData_15[[#Headers],[1,22]]</f>
        <v>52.325800000000001</v>
      </c>
      <c r="L674" s="7">
        <f>IF(G674="White Shark",E674*0.5,IF(G674="Sbox",E674*0.5,IF(G674="Tenda",E674*0.5,E674*0.2)))/100</f>
        <v>0.05</v>
      </c>
      <c r="M674" s="2">
        <f>Table_ExternalData_15[[#This Row],[Price]]-Table_ExternalData_15[[#This Row],[Price]]*Table_ExternalData_15[[#This Row],[extra popust]]</f>
        <v>40.7455</v>
      </c>
      <c r="N674" s="2">
        <f>IF(M674&lt;I674,M674,I674)</f>
        <v>40.7455</v>
      </c>
      <c r="O674" s="12" t="str">
        <f>IF(N674&lt;I674,$U$1," ")</f>
        <v xml:space="preserve"> </v>
      </c>
      <c r="P674" s="12" t="str">
        <f>IFERROR((O674+30)," ")</f>
        <v xml:space="preserve"> </v>
      </c>
      <c r="Q674" s="2">
        <f ca="1">IF(O674=$U$1,N674,"0")*1.22</f>
        <v>0</v>
      </c>
    </row>
    <row r="675" spans="1:17" x14ac:dyDescent="0.25">
      <c r="A675" t="s">
        <v>1968</v>
      </c>
      <c r="B675" t="s">
        <v>1967</v>
      </c>
      <c r="C675">
        <v>8179</v>
      </c>
      <c r="D675">
        <v>49.9</v>
      </c>
      <c r="E675">
        <f>IFERROR(VLOOKUP(Table_ExternalData_15[[#This Row],[Id]],Rabati!B:C,2,0),0)</f>
        <v>25</v>
      </c>
      <c r="F675">
        <v>10</v>
      </c>
      <c r="G675" t="str">
        <f>VLOOKUP(Table_ExternalData_15[[#This Row],[Id]],'Blagovna izdelek'!A:C,3,0)</f>
        <v>Triton</v>
      </c>
      <c r="H675">
        <f>Table_ExternalData_15[[#This Row],[Rabat]]*0.2</f>
        <v>5</v>
      </c>
      <c r="I675" s="2">
        <f>Table_ExternalData_15[[#This Row],[Price]]-(Table_ExternalData_15[[#This Row],[Price]]*Table_ExternalData_15[[#This Row],[BB rabat]])/100</f>
        <v>47.405000000000001</v>
      </c>
      <c r="J675" s="2">
        <f>Table_ExternalData_15[[#This Row],[BB cena]]*Table_ExternalData_15[[#Headers],[1,22]]</f>
        <v>57.834099999999999</v>
      </c>
      <c r="K675" s="2">
        <f>Table_ExternalData_15[[#This Row],[Price]]*Table_ExternalData_15[[#Headers],[1,22]]</f>
        <v>60.878</v>
      </c>
      <c r="L675" s="7">
        <f>IF(G675="White Shark",E675*0.5,IF(G675="Sbox",E675*0.5,IF(G675="Tenda",E675*0.5,E675*0.2)))/100</f>
        <v>0.05</v>
      </c>
      <c r="M675" s="2">
        <f>Table_ExternalData_15[[#This Row],[Price]]-Table_ExternalData_15[[#This Row],[Price]]*Table_ExternalData_15[[#This Row],[extra popust]]</f>
        <v>47.405000000000001</v>
      </c>
      <c r="N675" s="2">
        <f>IF(M675&lt;I675,M675,I675)</f>
        <v>47.405000000000001</v>
      </c>
      <c r="O675" s="12" t="str">
        <f>IF(N675&lt;I675,$U$1," ")</f>
        <v xml:space="preserve"> </v>
      </c>
      <c r="P675" s="12" t="str">
        <f>IFERROR((O675+30)," ")</f>
        <v xml:space="preserve"> </v>
      </c>
      <c r="Q675" s="2">
        <f ca="1">IF(O675=$U$1,N675,"0")*1.22</f>
        <v>0</v>
      </c>
    </row>
    <row r="676" spans="1:17" x14ac:dyDescent="0.25">
      <c r="A676" t="s">
        <v>1970</v>
      </c>
      <c r="B676" t="s">
        <v>1969</v>
      </c>
      <c r="C676">
        <v>8182</v>
      </c>
      <c r="D676">
        <v>72.3</v>
      </c>
      <c r="E676">
        <f>IFERROR(VLOOKUP(Table_ExternalData_15[[#This Row],[Id]],Rabati!B:C,2,0),0)</f>
        <v>25</v>
      </c>
      <c r="F676">
        <v>2</v>
      </c>
      <c r="G676" t="str">
        <f>VLOOKUP(Table_ExternalData_15[[#This Row],[Id]],'Blagovna izdelek'!A:C,3,0)</f>
        <v>Triton</v>
      </c>
      <c r="H676">
        <f>Table_ExternalData_15[[#This Row],[Rabat]]*0.2</f>
        <v>5</v>
      </c>
      <c r="I676" s="2">
        <f>Table_ExternalData_15[[#This Row],[Price]]-(Table_ExternalData_15[[#This Row],[Price]]*Table_ExternalData_15[[#This Row],[BB rabat]])/100</f>
        <v>68.685000000000002</v>
      </c>
      <c r="J676" s="2">
        <f>Table_ExternalData_15[[#This Row],[BB cena]]*Table_ExternalData_15[[#Headers],[1,22]]</f>
        <v>83.795699999999997</v>
      </c>
      <c r="K676" s="2">
        <f>Table_ExternalData_15[[#This Row],[Price]]*Table_ExternalData_15[[#Headers],[1,22]]</f>
        <v>88.205999999999989</v>
      </c>
      <c r="L676" s="7">
        <f>IF(G676="White Shark",E676*0.5,IF(G676="Sbox",E676*0.5,IF(G676="Tenda",E676*0.5,E676*0.2)))/100</f>
        <v>0.05</v>
      </c>
      <c r="M676" s="2">
        <f>Table_ExternalData_15[[#This Row],[Price]]-Table_ExternalData_15[[#This Row],[Price]]*Table_ExternalData_15[[#This Row],[extra popust]]</f>
        <v>68.685000000000002</v>
      </c>
      <c r="N676" s="2">
        <f>IF(M676&lt;I676,M676,I676)</f>
        <v>68.685000000000002</v>
      </c>
      <c r="O676" s="12" t="str">
        <f>IF(N676&lt;I676,$U$1," ")</f>
        <v xml:space="preserve"> </v>
      </c>
      <c r="P676" s="12" t="str">
        <f>IFERROR((O676+30)," ")</f>
        <v xml:space="preserve"> </v>
      </c>
      <c r="Q676" s="2">
        <f ca="1">IF(O676=$U$1,N676,"0")*1.22</f>
        <v>0</v>
      </c>
    </row>
    <row r="677" spans="1:17" x14ac:dyDescent="0.25">
      <c r="A677" t="s">
        <v>2887</v>
      </c>
      <c r="B677" t="s">
        <v>2886</v>
      </c>
      <c r="C677">
        <v>8911</v>
      </c>
      <c r="D677">
        <v>32.700000000000003</v>
      </c>
      <c r="E677">
        <f>IFERROR(VLOOKUP(Table_ExternalData_15[[#This Row],[Id]],Rabati!B:C,2,0),0)</f>
        <v>25</v>
      </c>
      <c r="F677">
        <v>10</v>
      </c>
      <c r="G677" t="str">
        <f>VLOOKUP(Table_ExternalData_15[[#This Row],[Id]],'Blagovna izdelek'!A:C,3,0)</f>
        <v>Triton</v>
      </c>
      <c r="H677">
        <f>Table_ExternalData_15[[#This Row],[Rabat]]*0.2</f>
        <v>5</v>
      </c>
      <c r="I677" s="2">
        <f>Table_ExternalData_15[[#This Row],[Price]]-(Table_ExternalData_15[[#This Row],[Price]]*Table_ExternalData_15[[#This Row],[BB rabat]])/100</f>
        <v>31.065000000000001</v>
      </c>
      <c r="J677" s="2">
        <f>Table_ExternalData_15[[#This Row],[BB cena]]*Table_ExternalData_15[[#Headers],[1,22]]</f>
        <v>37.899300000000004</v>
      </c>
      <c r="K677" s="2">
        <f>Table_ExternalData_15[[#This Row],[Price]]*Table_ExternalData_15[[#Headers],[1,22]]</f>
        <v>39.894000000000005</v>
      </c>
      <c r="L677" s="7">
        <f>IF(G677="White Shark",E677*0.5,IF(G677="Sbox",E677*0.5,IF(G677="Tenda",E677*0.5,E677*0.2)))/100</f>
        <v>0.05</v>
      </c>
      <c r="M677" s="2">
        <f>Table_ExternalData_15[[#This Row],[Price]]-Table_ExternalData_15[[#This Row],[Price]]*Table_ExternalData_15[[#This Row],[extra popust]]</f>
        <v>31.065000000000001</v>
      </c>
      <c r="N677" s="2">
        <f>IF(M677&lt;I677,M677,I677)</f>
        <v>31.065000000000001</v>
      </c>
      <c r="O677" s="12" t="str">
        <f>IF(N677&lt;I677,$U$1," ")</f>
        <v xml:space="preserve"> </v>
      </c>
      <c r="P677" s="12" t="str">
        <f>IFERROR((O677+30)," ")</f>
        <v xml:space="preserve"> </v>
      </c>
      <c r="Q677" s="2">
        <f ca="1">IF(O677=$U$1,N677,"0")*1.22</f>
        <v>0</v>
      </c>
    </row>
    <row r="678" spans="1:17" x14ac:dyDescent="0.25">
      <c r="A678" t="s">
        <v>2931</v>
      </c>
      <c r="B678" t="s">
        <v>2930</v>
      </c>
      <c r="C678">
        <v>8956</v>
      </c>
      <c r="D678">
        <v>70.5</v>
      </c>
      <c r="E678">
        <f>IFERROR(VLOOKUP(Table_ExternalData_15[[#This Row],[Id]],Rabati!B:C,2,0),0)</f>
        <v>25</v>
      </c>
      <c r="F678">
        <v>2</v>
      </c>
      <c r="G678" t="str">
        <f>VLOOKUP(Table_ExternalData_15[[#This Row],[Id]],'Blagovna izdelek'!A:C,3,0)</f>
        <v>Triton</v>
      </c>
      <c r="H678">
        <f>Table_ExternalData_15[[#This Row],[Rabat]]*0.2</f>
        <v>5</v>
      </c>
      <c r="I678" s="2">
        <f>Table_ExternalData_15[[#This Row],[Price]]-(Table_ExternalData_15[[#This Row],[Price]]*Table_ExternalData_15[[#This Row],[BB rabat]])/100</f>
        <v>66.974999999999994</v>
      </c>
      <c r="J678" s="2">
        <f>Table_ExternalData_15[[#This Row],[BB cena]]*Table_ExternalData_15[[#Headers],[1,22]]</f>
        <v>81.709499999999991</v>
      </c>
      <c r="K678" s="2">
        <f>Table_ExternalData_15[[#This Row],[Price]]*Table_ExternalData_15[[#Headers],[1,22]]</f>
        <v>86.01</v>
      </c>
      <c r="L678" s="7">
        <f>IF(G678="White Shark",E678*0.5,IF(G678="Sbox",E678*0.5,IF(G678="Tenda",E678*0.5,E678*0.2)))/100</f>
        <v>0.05</v>
      </c>
      <c r="M678" s="2">
        <f>Table_ExternalData_15[[#This Row],[Price]]-Table_ExternalData_15[[#This Row],[Price]]*Table_ExternalData_15[[#This Row],[extra popust]]</f>
        <v>66.974999999999994</v>
      </c>
      <c r="N678" s="2">
        <f>IF(M678&lt;I678,M678,I678)</f>
        <v>66.974999999999994</v>
      </c>
      <c r="O678" s="12" t="str">
        <f>IF(N678&lt;I678,$U$1," ")</f>
        <v xml:space="preserve"> </v>
      </c>
      <c r="P678" s="12" t="str">
        <f>IFERROR((O678+30)," ")</f>
        <v xml:space="preserve"> </v>
      </c>
      <c r="Q678" s="2">
        <f ca="1">IF(O678=$U$1,N678,"0")*1.22</f>
        <v>0</v>
      </c>
    </row>
    <row r="679" spans="1:17" x14ac:dyDescent="0.25">
      <c r="A679" t="s">
        <v>2938</v>
      </c>
      <c r="B679" t="s">
        <v>2937</v>
      </c>
      <c r="C679">
        <v>8962</v>
      </c>
      <c r="D679">
        <v>48.95</v>
      </c>
      <c r="E679">
        <f>IFERROR(VLOOKUP(Table_ExternalData_15[[#This Row],[Id]],Rabati!B:C,2,0),0)</f>
        <v>25</v>
      </c>
      <c r="F679">
        <v>38</v>
      </c>
      <c r="G679" t="str">
        <f>VLOOKUP(Table_ExternalData_15[[#This Row],[Id]],'Blagovna izdelek'!A:C,3,0)</f>
        <v>Triton</v>
      </c>
      <c r="H679">
        <f>Table_ExternalData_15[[#This Row],[Rabat]]*0.2</f>
        <v>5</v>
      </c>
      <c r="I679" s="2">
        <f>Table_ExternalData_15[[#This Row],[Price]]-(Table_ExternalData_15[[#This Row],[Price]]*Table_ExternalData_15[[#This Row],[BB rabat]])/100</f>
        <v>46.502500000000005</v>
      </c>
      <c r="J679" s="2">
        <f>Table_ExternalData_15[[#This Row],[BB cena]]*Table_ExternalData_15[[#Headers],[1,22]]</f>
        <v>56.733050000000006</v>
      </c>
      <c r="K679" s="2">
        <f>Table_ExternalData_15[[#This Row],[Price]]*Table_ExternalData_15[[#Headers],[1,22]]</f>
        <v>59.719000000000001</v>
      </c>
      <c r="L679" s="7">
        <f>IF(G679="White Shark",E679*0.5,IF(G679="Sbox",E679*0.5,IF(G679="Tenda",E679*0.5,E679*0.2)))/100</f>
        <v>0.05</v>
      </c>
      <c r="M679" s="2">
        <f>Table_ExternalData_15[[#This Row],[Price]]-Table_ExternalData_15[[#This Row],[Price]]*Table_ExternalData_15[[#This Row],[extra popust]]</f>
        <v>46.502500000000005</v>
      </c>
      <c r="N679" s="2">
        <f>IF(M679&lt;I679,M679,I679)</f>
        <v>46.502500000000005</v>
      </c>
      <c r="O679" s="12" t="str">
        <f>IF(N679&lt;I679,$U$1," ")</f>
        <v xml:space="preserve"> </v>
      </c>
      <c r="P679" s="12" t="str">
        <f>IFERROR((O679+30)," ")</f>
        <v xml:space="preserve"> </v>
      </c>
      <c r="Q679" s="2">
        <f ca="1">IF(O679=$U$1,N679,"0")*1.22</f>
        <v>0</v>
      </c>
    </row>
    <row r="680" spans="1:17" x14ac:dyDescent="0.25">
      <c r="A680" t="s">
        <v>2941</v>
      </c>
      <c r="B680" t="s">
        <v>2940</v>
      </c>
      <c r="C680">
        <v>8965</v>
      </c>
      <c r="D680">
        <v>44.75</v>
      </c>
      <c r="E680">
        <f>IFERROR(VLOOKUP(Table_ExternalData_15[[#This Row],[Id]],Rabati!B:C,2,0),0)</f>
        <v>25</v>
      </c>
      <c r="F680">
        <v>10</v>
      </c>
      <c r="G680" t="str">
        <f>VLOOKUP(Table_ExternalData_15[[#This Row],[Id]],'Blagovna izdelek'!A:C,3,0)</f>
        <v>Triton</v>
      </c>
      <c r="H680">
        <f>Table_ExternalData_15[[#This Row],[Rabat]]*0.2</f>
        <v>5</v>
      </c>
      <c r="I680" s="2">
        <f>Table_ExternalData_15[[#This Row],[Price]]-(Table_ExternalData_15[[#This Row],[Price]]*Table_ExternalData_15[[#This Row],[BB rabat]])/100</f>
        <v>42.512500000000003</v>
      </c>
      <c r="J680" s="2">
        <f>Table_ExternalData_15[[#This Row],[BB cena]]*Table_ExternalData_15[[#Headers],[1,22]]</f>
        <v>51.865250000000003</v>
      </c>
      <c r="K680" s="2">
        <f>Table_ExternalData_15[[#This Row],[Price]]*Table_ExternalData_15[[#Headers],[1,22]]</f>
        <v>54.594999999999999</v>
      </c>
      <c r="L680" s="7">
        <f>IF(G680="White Shark",E680*0.5,IF(G680="Sbox",E680*0.5,IF(G680="Tenda",E680*0.5,E680*0.2)))/100</f>
        <v>0.05</v>
      </c>
      <c r="M680" s="2">
        <f>Table_ExternalData_15[[#This Row],[Price]]-Table_ExternalData_15[[#This Row],[Price]]*Table_ExternalData_15[[#This Row],[extra popust]]</f>
        <v>42.512500000000003</v>
      </c>
      <c r="N680" s="2">
        <f>IF(M680&lt;I680,M680,I680)</f>
        <v>42.512500000000003</v>
      </c>
      <c r="O680" s="12" t="str">
        <f>IF(N680&lt;I680,$U$1," ")</f>
        <v xml:space="preserve"> </v>
      </c>
      <c r="P680" s="12" t="str">
        <f>IFERROR((O680+30)," ")</f>
        <v xml:space="preserve"> </v>
      </c>
      <c r="Q680" s="2">
        <f ca="1">IF(O680=$U$1,N680,"0")*1.22</f>
        <v>0</v>
      </c>
    </row>
    <row r="681" spans="1:17" x14ac:dyDescent="0.25">
      <c r="A681" t="s">
        <v>2943</v>
      </c>
      <c r="B681" t="s">
        <v>2942</v>
      </c>
      <c r="C681">
        <v>8966</v>
      </c>
      <c r="D681">
        <v>39.9</v>
      </c>
      <c r="E681">
        <f>IFERROR(VLOOKUP(Table_ExternalData_15[[#This Row],[Id]],Rabati!B:C,2,0),0)</f>
        <v>25</v>
      </c>
      <c r="F681">
        <v>10</v>
      </c>
      <c r="G681" t="str">
        <f>VLOOKUP(Table_ExternalData_15[[#This Row],[Id]],'Blagovna izdelek'!A:C,3,0)</f>
        <v>Triton</v>
      </c>
      <c r="H681">
        <f>Table_ExternalData_15[[#This Row],[Rabat]]*0.2</f>
        <v>5</v>
      </c>
      <c r="I681" s="2">
        <f>Table_ExternalData_15[[#This Row],[Price]]-(Table_ExternalData_15[[#This Row],[Price]]*Table_ExternalData_15[[#This Row],[BB rabat]])/100</f>
        <v>37.905000000000001</v>
      </c>
      <c r="J681" s="2">
        <f>Table_ExternalData_15[[#This Row],[BB cena]]*Table_ExternalData_15[[#Headers],[1,22]]</f>
        <v>46.244100000000003</v>
      </c>
      <c r="K681" s="2">
        <f>Table_ExternalData_15[[#This Row],[Price]]*Table_ExternalData_15[[#Headers],[1,22]]</f>
        <v>48.677999999999997</v>
      </c>
      <c r="L681" s="7">
        <f>IF(G681="White Shark",E681*0.5,IF(G681="Sbox",E681*0.5,IF(G681="Tenda",E681*0.5,E681*0.2)))/100</f>
        <v>0.05</v>
      </c>
      <c r="M681" s="2">
        <f>Table_ExternalData_15[[#This Row],[Price]]-Table_ExternalData_15[[#This Row],[Price]]*Table_ExternalData_15[[#This Row],[extra popust]]</f>
        <v>37.905000000000001</v>
      </c>
      <c r="N681" s="2">
        <f>IF(M681&lt;I681,M681,I681)</f>
        <v>37.905000000000001</v>
      </c>
      <c r="O681" s="12" t="str">
        <f>IF(N681&lt;I681,$U$1," ")</f>
        <v xml:space="preserve"> </v>
      </c>
      <c r="P681" s="12" t="str">
        <f>IFERROR((O681+30)," ")</f>
        <v xml:space="preserve"> </v>
      </c>
      <c r="Q681" s="2">
        <f ca="1">IF(O681=$U$1,N681,"0")*1.22</f>
        <v>0</v>
      </c>
    </row>
    <row r="682" spans="1:17" x14ac:dyDescent="0.25">
      <c r="A682" t="s">
        <v>2953</v>
      </c>
      <c r="B682" t="s">
        <v>2952</v>
      </c>
      <c r="C682">
        <v>8976</v>
      </c>
      <c r="D682">
        <v>61.15</v>
      </c>
      <c r="E682">
        <f>IFERROR(VLOOKUP(Table_ExternalData_15[[#This Row],[Id]],Rabati!B:C,2,0),0)</f>
        <v>25</v>
      </c>
      <c r="F682">
        <v>11</v>
      </c>
      <c r="G682" t="str">
        <f>VLOOKUP(Table_ExternalData_15[[#This Row],[Id]],'Blagovna izdelek'!A:C,3,0)</f>
        <v>Triton</v>
      </c>
      <c r="H682">
        <f>Table_ExternalData_15[[#This Row],[Rabat]]*0.2</f>
        <v>5</v>
      </c>
      <c r="I682" s="2">
        <f>Table_ExternalData_15[[#This Row],[Price]]-(Table_ExternalData_15[[#This Row],[Price]]*Table_ExternalData_15[[#This Row],[BB rabat]])/100</f>
        <v>58.092500000000001</v>
      </c>
      <c r="J682" s="2">
        <f>Table_ExternalData_15[[#This Row],[BB cena]]*Table_ExternalData_15[[#Headers],[1,22]]</f>
        <v>70.87285</v>
      </c>
      <c r="K682" s="2">
        <f>Table_ExternalData_15[[#This Row],[Price]]*Table_ExternalData_15[[#Headers],[1,22]]</f>
        <v>74.602999999999994</v>
      </c>
      <c r="L682" s="7">
        <f>IF(G682="White Shark",E682*0.5,IF(G682="Sbox",E682*0.5,IF(G682="Tenda",E682*0.5,E682*0.2)))/100</f>
        <v>0.05</v>
      </c>
      <c r="M682" s="2">
        <f>Table_ExternalData_15[[#This Row],[Price]]-Table_ExternalData_15[[#This Row],[Price]]*Table_ExternalData_15[[#This Row],[extra popust]]</f>
        <v>58.092500000000001</v>
      </c>
      <c r="N682" s="2">
        <f>IF(M682&lt;I682,M682,I682)</f>
        <v>58.092500000000001</v>
      </c>
      <c r="O682" s="12" t="str">
        <f>IF(N682&lt;I682,$U$1," ")</f>
        <v xml:space="preserve"> </v>
      </c>
      <c r="P682" s="12" t="str">
        <f>IFERROR((O682+30)," ")</f>
        <v xml:space="preserve"> </v>
      </c>
      <c r="Q682" s="2">
        <f ca="1">IF(O682=$U$1,N682,"0")*1.22</f>
        <v>0</v>
      </c>
    </row>
    <row r="683" spans="1:17" x14ac:dyDescent="0.25">
      <c r="A683" t="s">
        <v>2957</v>
      </c>
      <c r="B683" t="s">
        <v>2956</v>
      </c>
      <c r="C683">
        <v>8979</v>
      </c>
      <c r="D683">
        <v>63.7</v>
      </c>
      <c r="E683">
        <f>IFERROR(VLOOKUP(Table_ExternalData_15[[#This Row],[Id]],Rabati!B:C,2,0),0)</f>
        <v>25</v>
      </c>
      <c r="F683">
        <v>10</v>
      </c>
      <c r="G683" t="str">
        <f>VLOOKUP(Table_ExternalData_15[[#This Row],[Id]],'Blagovna izdelek'!A:C,3,0)</f>
        <v>Triton</v>
      </c>
      <c r="H683">
        <f>Table_ExternalData_15[[#This Row],[Rabat]]*0.2</f>
        <v>5</v>
      </c>
      <c r="I683" s="2">
        <f>Table_ExternalData_15[[#This Row],[Price]]-(Table_ExternalData_15[[#This Row],[Price]]*Table_ExternalData_15[[#This Row],[BB rabat]])/100</f>
        <v>60.515000000000001</v>
      </c>
      <c r="J683" s="2">
        <f>Table_ExternalData_15[[#This Row],[BB cena]]*Table_ExternalData_15[[#Headers],[1,22]]</f>
        <v>73.828299999999999</v>
      </c>
      <c r="K683" s="2">
        <f>Table_ExternalData_15[[#This Row],[Price]]*Table_ExternalData_15[[#Headers],[1,22]]</f>
        <v>77.713999999999999</v>
      </c>
      <c r="L683" s="7">
        <f>IF(G683="White Shark",E683*0.5,IF(G683="Sbox",E683*0.5,IF(G683="Tenda",E683*0.5,E683*0.2)))/100</f>
        <v>0.05</v>
      </c>
      <c r="M683" s="2">
        <f>Table_ExternalData_15[[#This Row],[Price]]-Table_ExternalData_15[[#This Row],[Price]]*Table_ExternalData_15[[#This Row],[extra popust]]</f>
        <v>60.515000000000001</v>
      </c>
      <c r="N683" s="2">
        <f>IF(M683&lt;I683,M683,I683)</f>
        <v>60.515000000000001</v>
      </c>
      <c r="O683" s="12" t="str">
        <f>IF(N683&lt;I683,$U$1," ")</f>
        <v xml:space="preserve"> </v>
      </c>
      <c r="P683" s="12" t="str">
        <f>IFERROR((O683+30)," ")</f>
        <v xml:space="preserve"> </v>
      </c>
      <c r="Q683" s="2">
        <f ca="1">IF(O683=$U$1,N683,"0")*1.22</f>
        <v>0</v>
      </c>
    </row>
    <row r="684" spans="1:17" x14ac:dyDescent="0.25">
      <c r="A684" t="s">
        <v>3039</v>
      </c>
      <c r="B684" t="s">
        <v>3038</v>
      </c>
      <c r="C684">
        <v>9073</v>
      </c>
      <c r="D684">
        <v>5</v>
      </c>
      <c r="E684">
        <f>IFERROR(VLOOKUP(Table_ExternalData_15[[#This Row],[Id]],Rabati!B:C,2,0),0)</f>
        <v>25</v>
      </c>
      <c r="F684">
        <v>35</v>
      </c>
      <c r="G684" t="str">
        <f>VLOOKUP(Table_ExternalData_15[[#This Row],[Id]],'Blagovna izdelek'!A:C,3,0)</f>
        <v>Triton</v>
      </c>
      <c r="H684">
        <f>Table_ExternalData_15[[#This Row],[Rabat]]*0.2</f>
        <v>5</v>
      </c>
      <c r="I684" s="2">
        <f>Table_ExternalData_15[[#This Row],[Price]]-(Table_ExternalData_15[[#This Row],[Price]]*Table_ExternalData_15[[#This Row],[BB rabat]])/100</f>
        <v>4.75</v>
      </c>
      <c r="J684" s="2">
        <f>Table_ExternalData_15[[#This Row],[BB cena]]*Table_ExternalData_15[[#Headers],[1,22]]</f>
        <v>5.7949999999999999</v>
      </c>
      <c r="K684" s="2">
        <f>Table_ExternalData_15[[#This Row],[Price]]*Table_ExternalData_15[[#Headers],[1,22]]</f>
        <v>6.1</v>
      </c>
      <c r="L684" s="7">
        <f>IF(G684="White Shark",E684*0.5,IF(G684="Sbox",E684*0.5,IF(G684="Tenda",E684*0.5,E684*0.2)))/100</f>
        <v>0.05</v>
      </c>
      <c r="M684" s="2">
        <f>Table_ExternalData_15[[#This Row],[Price]]-Table_ExternalData_15[[#This Row],[Price]]*Table_ExternalData_15[[#This Row],[extra popust]]</f>
        <v>4.75</v>
      </c>
      <c r="N684" s="2">
        <f>IF(M684&lt;I684,M684,I684)</f>
        <v>4.75</v>
      </c>
      <c r="O684" s="12" t="str">
        <f>IF(N684&lt;I684,$U$1," ")</f>
        <v xml:space="preserve"> </v>
      </c>
      <c r="P684" s="12" t="str">
        <f>IFERROR((O684+30)," ")</f>
        <v xml:space="preserve"> </v>
      </c>
      <c r="Q684" s="2">
        <f ca="1">IF(O684=$U$1,N684,"0")*1.22</f>
        <v>0</v>
      </c>
    </row>
    <row r="685" spans="1:17" x14ac:dyDescent="0.25">
      <c r="A685" t="s">
        <v>3041</v>
      </c>
      <c r="B685" t="s">
        <v>3040</v>
      </c>
      <c r="C685">
        <v>9074</v>
      </c>
      <c r="D685">
        <v>5.15</v>
      </c>
      <c r="E685">
        <f>IFERROR(VLOOKUP(Table_ExternalData_15[[#This Row],[Id]],Rabati!B:C,2,0),0)</f>
        <v>25</v>
      </c>
      <c r="F685">
        <v>10</v>
      </c>
      <c r="G685" t="str">
        <f>VLOOKUP(Table_ExternalData_15[[#This Row],[Id]],'Blagovna izdelek'!A:C,3,0)</f>
        <v>Triton</v>
      </c>
      <c r="H685">
        <f>Table_ExternalData_15[[#This Row],[Rabat]]*0.2</f>
        <v>5</v>
      </c>
      <c r="I685" s="2">
        <f>Table_ExternalData_15[[#This Row],[Price]]-(Table_ExternalData_15[[#This Row],[Price]]*Table_ExternalData_15[[#This Row],[BB rabat]])/100</f>
        <v>4.8925000000000001</v>
      </c>
      <c r="J685" s="2">
        <f>Table_ExternalData_15[[#This Row],[BB cena]]*Table_ExternalData_15[[#Headers],[1,22]]</f>
        <v>5.9688499999999998</v>
      </c>
      <c r="K685" s="2">
        <f>Table_ExternalData_15[[#This Row],[Price]]*Table_ExternalData_15[[#Headers],[1,22]]</f>
        <v>6.2830000000000004</v>
      </c>
      <c r="L685" s="7">
        <f>IF(G685="White Shark",E685*0.5,IF(G685="Sbox",E685*0.5,IF(G685="Tenda",E685*0.5,E685*0.2)))/100</f>
        <v>0.05</v>
      </c>
      <c r="M685" s="2">
        <f>Table_ExternalData_15[[#This Row],[Price]]-Table_ExternalData_15[[#This Row],[Price]]*Table_ExternalData_15[[#This Row],[extra popust]]</f>
        <v>4.8925000000000001</v>
      </c>
      <c r="N685" s="2">
        <f>IF(M685&lt;I685,M685,I685)</f>
        <v>4.8925000000000001</v>
      </c>
      <c r="O685" s="12" t="str">
        <f>IF(N685&lt;I685,$U$1," ")</f>
        <v xml:space="preserve"> </v>
      </c>
      <c r="P685" s="12" t="str">
        <f>IFERROR((O685+30)," ")</f>
        <v xml:space="preserve"> </v>
      </c>
      <c r="Q685" s="2">
        <f ca="1">IF(O685=$U$1,N685,"0")*1.22</f>
        <v>0</v>
      </c>
    </row>
    <row r="686" spans="1:17" x14ac:dyDescent="0.25">
      <c r="A686" t="s">
        <v>3043</v>
      </c>
      <c r="B686" t="s">
        <v>3042</v>
      </c>
      <c r="C686">
        <v>9075</v>
      </c>
      <c r="D686">
        <v>6.5</v>
      </c>
      <c r="E686">
        <f>IFERROR(VLOOKUP(Table_ExternalData_15[[#This Row],[Id]],Rabati!B:C,2,0),0)</f>
        <v>25</v>
      </c>
      <c r="F686">
        <v>20</v>
      </c>
      <c r="G686" t="str">
        <f>VLOOKUP(Table_ExternalData_15[[#This Row],[Id]],'Blagovna izdelek'!A:C,3,0)</f>
        <v>Triton</v>
      </c>
      <c r="H686">
        <f>Table_ExternalData_15[[#This Row],[Rabat]]*0.2</f>
        <v>5</v>
      </c>
      <c r="I686" s="2">
        <f>Table_ExternalData_15[[#This Row],[Price]]-(Table_ExternalData_15[[#This Row],[Price]]*Table_ExternalData_15[[#This Row],[BB rabat]])/100</f>
        <v>6.1749999999999998</v>
      </c>
      <c r="J686" s="2">
        <f>Table_ExternalData_15[[#This Row],[BB cena]]*Table_ExternalData_15[[#Headers],[1,22]]</f>
        <v>7.5334999999999992</v>
      </c>
      <c r="K686" s="2">
        <f>Table_ExternalData_15[[#This Row],[Price]]*Table_ExternalData_15[[#Headers],[1,22]]</f>
        <v>7.93</v>
      </c>
      <c r="L686" s="7">
        <f>IF(G686="White Shark",E686*0.5,IF(G686="Sbox",E686*0.5,IF(G686="Tenda",E686*0.5,E686*0.2)))/100</f>
        <v>0.05</v>
      </c>
      <c r="M686" s="2">
        <f>Table_ExternalData_15[[#This Row],[Price]]-Table_ExternalData_15[[#This Row],[Price]]*Table_ExternalData_15[[#This Row],[extra popust]]</f>
        <v>6.1749999999999998</v>
      </c>
      <c r="N686" s="2">
        <f>IF(M686&lt;I686,M686,I686)</f>
        <v>6.1749999999999998</v>
      </c>
      <c r="O686" s="12" t="str">
        <f>IF(N686&lt;I686,$U$1," ")</f>
        <v xml:space="preserve"> </v>
      </c>
      <c r="P686" s="12" t="str">
        <f>IFERROR((O686+30)," ")</f>
        <v xml:space="preserve"> </v>
      </c>
      <c r="Q686" s="2">
        <f ca="1">IF(O686=$U$1,N686,"0")*1.22</f>
        <v>0</v>
      </c>
    </row>
    <row r="687" spans="1:17" x14ac:dyDescent="0.25">
      <c r="A687" t="s">
        <v>3045</v>
      </c>
      <c r="B687" t="s">
        <v>3044</v>
      </c>
      <c r="C687">
        <v>9076</v>
      </c>
      <c r="D687">
        <v>6.4</v>
      </c>
      <c r="E687">
        <f>IFERROR(VLOOKUP(Table_ExternalData_15[[#This Row],[Id]],Rabati!B:C,2,0),0)</f>
        <v>25</v>
      </c>
      <c r="F687">
        <v>6</v>
      </c>
      <c r="G687" t="str">
        <f>VLOOKUP(Table_ExternalData_15[[#This Row],[Id]],'Blagovna izdelek'!A:C,3,0)</f>
        <v>Triton</v>
      </c>
      <c r="H687">
        <f>Table_ExternalData_15[[#This Row],[Rabat]]*0.2</f>
        <v>5</v>
      </c>
      <c r="I687" s="2">
        <f>Table_ExternalData_15[[#This Row],[Price]]-(Table_ExternalData_15[[#This Row],[Price]]*Table_ExternalData_15[[#This Row],[BB rabat]])/100</f>
        <v>6.08</v>
      </c>
      <c r="J687" s="2">
        <f>Table_ExternalData_15[[#This Row],[BB cena]]*Table_ExternalData_15[[#Headers],[1,22]]</f>
        <v>7.4176000000000002</v>
      </c>
      <c r="K687" s="2">
        <f>Table_ExternalData_15[[#This Row],[Price]]*Table_ExternalData_15[[#Headers],[1,22]]</f>
        <v>7.8079999999999998</v>
      </c>
      <c r="L687" s="7">
        <f>IF(G687="White Shark",E687*0.5,IF(G687="Sbox",E687*0.5,IF(G687="Tenda",E687*0.5,E687*0.2)))/100</f>
        <v>0.05</v>
      </c>
      <c r="M687" s="2">
        <f>Table_ExternalData_15[[#This Row],[Price]]-Table_ExternalData_15[[#This Row],[Price]]*Table_ExternalData_15[[#This Row],[extra popust]]</f>
        <v>6.08</v>
      </c>
      <c r="N687" s="2">
        <f>IF(M687&lt;I687,M687,I687)</f>
        <v>6.08</v>
      </c>
      <c r="O687" s="12" t="str">
        <f>IF(N687&lt;I687,$U$1," ")</f>
        <v xml:space="preserve"> </v>
      </c>
      <c r="P687" s="12" t="str">
        <f>IFERROR((O687+30)," ")</f>
        <v xml:space="preserve"> </v>
      </c>
      <c r="Q687" s="2">
        <f ca="1">IF(O687=$U$1,N687,"0")*1.22</f>
        <v>0</v>
      </c>
    </row>
    <row r="688" spans="1:17" x14ac:dyDescent="0.25">
      <c r="A688" t="s">
        <v>3047</v>
      </c>
      <c r="B688" t="s">
        <v>3046</v>
      </c>
      <c r="C688">
        <v>9077</v>
      </c>
      <c r="D688">
        <v>7.7</v>
      </c>
      <c r="E688">
        <f>IFERROR(VLOOKUP(Table_ExternalData_15[[#This Row],[Id]],Rabati!B:C,2,0),0)</f>
        <v>25</v>
      </c>
      <c r="F688">
        <v>10</v>
      </c>
      <c r="G688" t="str">
        <f>VLOOKUP(Table_ExternalData_15[[#This Row],[Id]],'Blagovna izdelek'!A:C,3,0)</f>
        <v>Triton</v>
      </c>
      <c r="H688">
        <f>Table_ExternalData_15[[#This Row],[Rabat]]*0.2</f>
        <v>5</v>
      </c>
      <c r="I688" s="2">
        <f>Table_ExternalData_15[[#This Row],[Price]]-(Table_ExternalData_15[[#This Row],[Price]]*Table_ExternalData_15[[#This Row],[BB rabat]])/100</f>
        <v>7.3150000000000004</v>
      </c>
      <c r="J688" s="2">
        <f>Table_ExternalData_15[[#This Row],[BB cena]]*Table_ExternalData_15[[#Headers],[1,22]]</f>
        <v>8.9243000000000006</v>
      </c>
      <c r="K688" s="2">
        <f>Table_ExternalData_15[[#This Row],[Price]]*Table_ExternalData_15[[#Headers],[1,22]]</f>
        <v>9.3940000000000001</v>
      </c>
      <c r="L688" s="7">
        <f>IF(G688="White Shark",E688*0.5,IF(G688="Sbox",E688*0.5,IF(G688="Tenda",E688*0.5,E688*0.2)))/100</f>
        <v>0.05</v>
      </c>
      <c r="M688" s="2">
        <f>Table_ExternalData_15[[#This Row],[Price]]-Table_ExternalData_15[[#This Row],[Price]]*Table_ExternalData_15[[#This Row],[extra popust]]</f>
        <v>7.3150000000000004</v>
      </c>
      <c r="N688" s="2">
        <f>IF(M688&lt;I688,M688,I688)</f>
        <v>7.3150000000000004</v>
      </c>
      <c r="O688" s="12" t="str">
        <f>IF(N688&lt;I688,$U$1," ")</f>
        <v xml:space="preserve"> </v>
      </c>
      <c r="P688" s="12" t="str">
        <f>IFERROR((O688+30)," ")</f>
        <v xml:space="preserve"> </v>
      </c>
      <c r="Q688" s="2">
        <f ca="1">IF(O688=$U$1,N688,"0")*1.22</f>
        <v>0</v>
      </c>
    </row>
    <row r="689" spans="1:17" x14ac:dyDescent="0.25">
      <c r="A689" t="s">
        <v>3049</v>
      </c>
      <c r="B689" t="s">
        <v>3048</v>
      </c>
      <c r="C689">
        <v>9078</v>
      </c>
      <c r="D689">
        <v>7.7</v>
      </c>
      <c r="E689">
        <f>IFERROR(VLOOKUP(Table_ExternalData_15[[#This Row],[Id]],Rabati!B:C,2,0),0)</f>
        <v>25</v>
      </c>
      <c r="F689">
        <v>5</v>
      </c>
      <c r="G689" t="str">
        <f>VLOOKUP(Table_ExternalData_15[[#This Row],[Id]],'Blagovna izdelek'!A:C,3,0)</f>
        <v>Triton</v>
      </c>
      <c r="H689">
        <f>Table_ExternalData_15[[#This Row],[Rabat]]*0.2</f>
        <v>5</v>
      </c>
      <c r="I689" s="2">
        <f>Table_ExternalData_15[[#This Row],[Price]]-(Table_ExternalData_15[[#This Row],[Price]]*Table_ExternalData_15[[#This Row],[BB rabat]])/100</f>
        <v>7.3150000000000004</v>
      </c>
      <c r="J689" s="2">
        <f>Table_ExternalData_15[[#This Row],[BB cena]]*Table_ExternalData_15[[#Headers],[1,22]]</f>
        <v>8.9243000000000006</v>
      </c>
      <c r="K689" s="2">
        <f>Table_ExternalData_15[[#This Row],[Price]]*Table_ExternalData_15[[#Headers],[1,22]]</f>
        <v>9.3940000000000001</v>
      </c>
      <c r="L689" s="7">
        <f>IF(G689="White Shark",E689*0.5,IF(G689="Sbox",E689*0.5,IF(G689="Tenda",E689*0.5,E689*0.2)))/100</f>
        <v>0.05</v>
      </c>
      <c r="M689" s="2">
        <f>Table_ExternalData_15[[#This Row],[Price]]-Table_ExternalData_15[[#This Row],[Price]]*Table_ExternalData_15[[#This Row],[extra popust]]</f>
        <v>7.3150000000000004</v>
      </c>
      <c r="N689" s="2">
        <f>IF(M689&lt;I689,M689,I689)</f>
        <v>7.3150000000000004</v>
      </c>
      <c r="O689" s="12" t="str">
        <f>IF(N689&lt;I689,$U$1," ")</f>
        <v xml:space="preserve"> </v>
      </c>
      <c r="P689" s="12" t="str">
        <f>IFERROR((O689+30)," ")</f>
        <v xml:space="preserve"> </v>
      </c>
      <c r="Q689" s="2">
        <f ca="1">IF(O689=$U$1,N689,"0")*1.22</f>
        <v>0</v>
      </c>
    </row>
    <row r="690" spans="1:17" x14ac:dyDescent="0.25">
      <c r="A690" t="s">
        <v>3153</v>
      </c>
      <c r="B690" t="s">
        <v>3152</v>
      </c>
      <c r="C690">
        <v>9199</v>
      </c>
      <c r="D690">
        <v>19.100000000000001</v>
      </c>
      <c r="E690">
        <f>IFERROR(VLOOKUP(Table_ExternalData_15[[#This Row],[Id]],Rabati!B:C,2,0),0)</f>
        <v>25</v>
      </c>
      <c r="F690">
        <v>5</v>
      </c>
      <c r="G690" t="str">
        <f>VLOOKUP(Table_ExternalData_15[[#This Row],[Id]],'Blagovna izdelek'!A:C,3,0)</f>
        <v>Triton</v>
      </c>
      <c r="H690">
        <f>Table_ExternalData_15[[#This Row],[Rabat]]*0.2</f>
        <v>5</v>
      </c>
      <c r="I690" s="2">
        <f>Table_ExternalData_15[[#This Row],[Price]]-(Table_ExternalData_15[[#This Row],[Price]]*Table_ExternalData_15[[#This Row],[BB rabat]])/100</f>
        <v>18.145000000000003</v>
      </c>
      <c r="J690" s="2">
        <f>Table_ExternalData_15[[#This Row],[BB cena]]*Table_ExternalData_15[[#Headers],[1,22]]</f>
        <v>22.136900000000004</v>
      </c>
      <c r="K690" s="2">
        <f>Table_ExternalData_15[[#This Row],[Price]]*Table_ExternalData_15[[#Headers],[1,22]]</f>
        <v>23.302</v>
      </c>
      <c r="L690" s="7">
        <f>IF(G690="White Shark",E690*0.5,IF(G690="Sbox",E690*0.5,IF(G690="Tenda",E690*0.5,E690*0.2)))/100</f>
        <v>0.05</v>
      </c>
      <c r="M690" s="2">
        <f>Table_ExternalData_15[[#This Row],[Price]]-Table_ExternalData_15[[#This Row],[Price]]*Table_ExternalData_15[[#This Row],[extra popust]]</f>
        <v>18.145000000000003</v>
      </c>
      <c r="N690" s="2">
        <f>IF(M690&lt;I690,M690,I690)</f>
        <v>18.145000000000003</v>
      </c>
      <c r="O690" s="12" t="str">
        <f>IF(N690&lt;I690,$U$1," ")</f>
        <v xml:space="preserve"> </v>
      </c>
      <c r="P690" s="12" t="str">
        <f>IFERROR((O690+30)," ")</f>
        <v xml:space="preserve"> </v>
      </c>
      <c r="Q690" s="2">
        <f ca="1">IF(O690=$U$1,N690,"0")*1.22</f>
        <v>0</v>
      </c>
    </row>
    <row r="691" spans="1:17" x14ac:dyDescent="0.25">
      <c r="A691" t="s">
        <v>3732</v>
      </c>
      <c r="B691" t="s">
        <v>3731</v>
      </c>
      <c r="C691">
        <v>10084</v>
      </c>
      <c r="D691">
        <v>81.95</v>
      </c>
      <c r="E691">
        <f>IFERROR(VLOOKUP(Table_ExternalData_15[[#This Row],[Id]],Rabati!B:C,2,0),0)</f>
        <v>25</v>
      </c>
      <c r="F691">
        <v>1</v>
      </c>
      <c r="G691" t="str">
        <f>VLOOKUP(Table_ExternalData_15[[#This Row],[Id]],'Blagovna izdelek'!A:C,3,0)</f>
        <v>Triton</v>
      </c>
      <c r="H691">
        <f>Table_ExternalData_15[[#This Row],[Rabat]]*0.2</f>
        <v>5</v>
      </c>
      <c r="I691" s="2">
        <f>Table_ExternalData_15[[#This Row],[Price]]-(Table_ExternalData_15[[#This Row],[Price]]*Table_ExternalData_15[[#This Row],[BB rabat]])/100</f>
        <v>77.852500000000006</v>
      </c>
      <c r="J691" s="2">
        <f>Table_ExternalData_15[[#This Row],[BB cena]]*Table_ExternalData_15[[#Headers],[1,22]]</f>
        <v>94.980050000000006</v>
      </c>
      <c r="K691" s="2">
        <f>Table_ExternalData_15[[#This Row],[Price]]*Table_ExternalData_15[[#Headers],[1,22]]</f>
        <v>99.978999999999999</v>
      </c>
      <c r="L691" s="7">
        <f>IF(G691="White Shark",E691*0.5,IF(G691="Sbox",E691*0.5,IF(G691="Tenda",E691*0.5,E691*0.2)))/100</f>
        <v>0.05</v>
      </c>
      <c r="M691" s="2">
        <f>Table_ExternalData_15[[#This Row],[Price]]-Table_ExternalData_15[[#This Row],[Price]]*Table_ExternalData_15[[#This Row],[extra popust]]</f>
        <v>77.852500000000006</v>
      </c>
      <c r="N691" s="2">
        <f>IF(M691&lt;I691,M691,I691)</f>
        <v>77.852500000000006</v>
      </c>
      <c r="O691" s="12" t="str">
        <f>IF(N691&lt;I691,$U$1," ")</f>
        <v xml:space="preserve"> </v>
      </c>
      <c r="P691" s="12" t="str">
        <f>IFERROR((O691+30)," ")</f>
        <v xml:space="preserve"> </v>
      </c>
      <c r="Q691" s="2">
        <f ca="1">IF(O691=$U$1,N691,"0")*1.22</f>
        <v>0</v>
      </c>
    </row>
    <row r="692" spans="1:17" x14ac:dyDescent="0.25">
      <c r="A692" t="s">
        <v>3736</v>
      </c>
      <c r="B692" t="s">
        <v>3735</v>
      </c>
      <c r="C692">
        <v>10094</v>
      </c>
      <c r="D692">
        <v>149.1</v>
      </c>
      <c r="E692">
        <f>IFERROR(VLOOKUP(Table_ExternalData_15[[#This Row],[Id]],Rabati!B:C,2,0),0)</f>
        <v>25</v>
      </c>
      <c r="F692">
        <v>0</v>
      </c>
      <c r="G692" t="str">
        <f>VLOOKUP(Table_ExternalData_15[[#This Row],[Id]],'Blagovna izdelek'!A:C,3,0)</f>
        <v>Triton</v>
      </c>
      <c r="H692">
        <f>Table_ExternalData_15[[#This Row],[Rabat]]*0.2</f>
        <v>5</v>
      </c>
      <c r="I692" s="2">
        <f>Table_ExternalData_15[[#This Row],[Price]]-(Table_ExternalData_15[[#This Row],[Price]]*Table_ExternalData_15[[#This Row],[BB rabat]])/100</f>
        <v>141.64499999999998</v>
      </c>
      <c r="J692" s="2">
        <f>Table_ExternalData_15[[#This Row],[BB cena]]*Table_ExternalData_15[[#Headers],[1,22]]</f>
        <v>172.80689999999998</v>
      </c>
      <c r="K692" s="2">
        <f>Table_ExternalData_15[[#This Row],[Price]]*Table_ExternalData_15[[#Headers],[1,22]]</f>
        <v>181.90199999999999</v>
      </c>
      <c r="L692" s="7">
        <f>IF(G692="White Shark",E692*0.5,IF(G692="Sbox",E692*0.5,IF(G692="Tenda",E692*0.5,E692*0.2)))/100</f>
        <v>0.05</v>
      </c>
      <c r="M692" s="2">
        <f>Table_ExternalData_15[[#This Row],[Price]]-Table_ExternalData_15[[#This Row],[Price]]*Table_ExternalData_15[[#This Row],[extra popust]]</f>
        <v>141.64499999999998</v>
      </c>
      <c r="N692" s="2">
        <f>IF(M692&lt;I692,M692,I692)</f>
        <v>141.64499999999998</v>
      </c>
      <c r="O692" s="12" t="str">
        <f>IF(N692&lt;I692,$U$1," ")</f>
        <v xml:space="preserve"> </v>
      </c>
      <c r="P692" s="12" t="str">
        <f>IFERROR((O692+30)," ")</f>
        <v xml:space="preserve"> </v>
      </c>
      <c r="Q692" s="2">
        <f ca="1">IF(O692=$U$1,N692,"0")*1.22</f>
        <v>0</v>
      </c>
    </row>
    <row r="693" spans="1:17" x14ac:dyDescent="0.25">
      <c r="A693" t="s">
        <v>3738</v>
      </c>
      <c r="B693" t="s">
        <v>3737</v>
      </c>
      <c r="C693">
        <v>10095</v>
      </c>
      <c r="D693">
        <v>39.200000000000003</v>
      </c>
      <c r="E693">
        <f>IFERROR(VLOOKUP(Table_ExternalData_15[[#This Row],[Id]],Rabati!B:C,2,0),0)</f>
        <v>25</v>
      </c>
      <c r="F693">
        <v>0</v>
      </c>
      <c r="G693" t="str">
        <f>VLOOKUP(Table_ExternalData_15[[#This Row],[Id]],'Blagovna izdelek'!A:C,3,0)</f>
        <v>Triton</v>
      </c>
      <c r="H693">
        <f>Table_ExternalData_15[[#This Row],[Rabat]]*0.2</f>
        <v>5</v>
      </c>
      <c r="I693" s="2">
        <f>Table_ExternalData_15[[#This Row],[Price]]-(Table_ExternalData_15[[#This Row],[Price]]*Table_ExternalData_15[[#This Row],[BB rabat]])/100</f>
        <v>37.24</v>
      </c>
      <c r="J693" s="2">
        <f>Table_ExternalData_15[[#This Row],[BB cena]]*Table_ExternalData_15[[#Headers],[1,22]]</f>
        <v>45.4328</v>
      </c>
      <c r="K693" s="2">
        <f>Table_ExternalData_15[[#This Row],[Price]]*Table_ExternalData_15[[#Headers],[1,22]]</f>
        <v>47.824000000000005</v>
      </c>
      <c r="L693" s="7">
        <f>IF(G693="White Shark",E693*0.5,IF(G693="Sbox",E693*0.5,IF(G693="Tenda",E693*0.5,E693*0.2)))/100</f>
        <v>0.05</v>
      </c>
      <c r="M693" s="2">
        <f>Table_ExternalData_15[[#This Row],[Price]]-Table_ExternalData_15[[#This Row],[Price]]*Table_ExternalData_15[[#This Row],[extra popust]]</f>
        <v>37.24</v>
      </c>
      <c r="N693" s="2">
        <f>IF(M693&lt;I693,M693,I693)</f>
        <v>37.24</v>
      </c>
      <c r="O693" s="12" t="str">
        <f>IF(N693&lt;I693,$U$1," ")</f>
        <v xml:space="preserve"> </v>
      </c>
      <c r="P693" s="12" t="str">
        <f>IFERROR((O693+30)," ")</f>
        <v xml:space="preserve"> </v>
      </c>
      <c r="Q693" s="2">
        <f ca="1">IF(O693=$U$1,N693,"0")*1.22</f>
        <v>0</v>
      </c>
    </row>
    <row r="694" spans="1:17" x14ac:dyDescent="0.25">
      <c r="A694" t="s">
        <v>3740</v>
      </c>
      <c r="B694" t="s">
        <v>3739</v>
      </c>
      <c r="C694">
        <v>10098</v>
      </c>
      <c r="D694">
        <v>85.5</v>
      </c>
      <c r="E694">
        <f>IFERROR(VLOOKUP(Table_ExternalData_15[[#This Row],[Id]],Rabati!B:C,2,0),0)</f>
        <v>25</v>
      </c>
      <c r="F694">
        <v>3</v>
      </c>
      <c r="G694" t="str">
        <f>VLOOKUP(Table_ExternalData_15[[#This Row],[Id]],'Blagovna izdelek'!A:C,3,0)</f>
        <v>Triton</v>
      </c>
      <c r="H694">
        <f>Table_ExternalData_15[[#This Row],[Rabat]]*0.2</f>
        <v>5</v>
      </c>
      <c r="I694" s="2">
        <f>Table_ExternalData_15[[#This Row],[Price]]-(Table_ExternalData_15[[#This Row],[Price]]*Table_ExternalData_15[[#This Row],[BB rabat]])/100</f>
        <v>81.224999999999994</v>
      </c>
      <c r="J694" s="2">
        <f>Table_ExternalData_15[[#This Row],[BB cena]]*Table_ExternalData_15[[#Headers],[1,22]]</f>
        <v>99.094499999999996</v>
      </c>
      <c r="K694" s="2">
        <f>Table_ExternalData_15[[#This Row],[Price]]*Table_ExternalData_15[[#Headers],[1,22]]</f>
        <v>104.31</v>
      </c>
      <c r="L694" s="7">
        <f>IF(G694="White Shark",E694*0.5,IF(G694="Sbox",E694*0.5,IF(G694="Tenda",E694*0.5,E694*0.2)))/100</f>
        <v>0.05</v>
      </c>
      <c r="M694" s="2">
        <f>Table_ExternalData_15[[#This Row],[Price]]-Table_ExternalData_15[[#This Row],[Price]]*Table_ExternalData_15[[#This Row],[extra popust]]</f>
        <v>81.224999999999994</v>
      </c>
      <c r="N694" s="2">
        <f>IF(M694&lt;I694,M694,I694)</f>
        <v>81.224999999999994</v>
      </c>
      <c r="O694" s="12" t="str">
        <f>IF(N694&lt;I694,$U$1," ")</f>
        <v xml:space="preserve"> </v>
      </c>
      <c r="P694" s="12" t="str">
        <f>IFERROR((O694+30)," ")</f>
        <v xml:space="preserve"> </v>
      </c>
      <c r="Q694" s="2">
        <f ca="1">IF(O694=$U$1,N694,"0")*1.22</f>
        <v>0</v>
      </c>
    </row>
    <row r="695" spans="1:17" x14ac:dyDescent="0.25">
      <c r="A695" t="s">
        <v>3742</v>
      </c>
      <c r="B695" t="s">
        <v>3741</v>
      </c>
      <c r="C695">
        <v>10101</v>
      </c>
      <c r="D695">
        <v>99.8</v>
      </c>
      <c r="E695">
        <f>IFERROR(VLOOKUP(Table_ExternalData_15[[#This Row],[Id]],Rabati!B:C,2,0),0)</f>
        <v>25</v>
      </c>
      <c r="F695">
        <v>2</v>
      </c>
      <c r="G695" t="str">
        <f>VLOOKUP(Table_ExternalData_15[[#This Row],[Id]],'Blagovna izdelek'!A:C,3,0)</f>
        <v>Triton</v>
      </c>
      <c r="H695">
        <f>Table_ExternalData_15[[#This Row],[Rabat]]*0.2</f>
        <v>5</v>
      </c>
      <c r="I695" s="2">
        <f>Table_ExternalData_15[[#This Row],[Price]]-(Table_ExternalData_15[[#This Row],[Price]]*Table_ExternalData_15[[#This Row],[BB rabat]])/100</f>
        <v>94.81</v>
      </c>
      <c r="J695" s="2">
        <f>Table_ExternalData_15[[#This Row],[BB cena]]*Table_ExternalData_15[[#Headers],[1,22]]</f>
        <v>115.6682</v>
      </c>
      <c r="K695" s="2">
        <f>Table_ExternalData_15[[#This Row],[Price]]*Table_ExternalData_15[[#Headers],[1,22]]</f>
        <v>121.756</v>
      </c>
      <c r="L695" s="7">
        <f>IF(G695="White Shark",E695*0.5,IF(G695="Sbox",E695*0.5,IF(G695="Tenda",E695*0.5,E695*0.2)))/100</f>
        <v>0.05</v>
      </c>
      <c r="M695" s="2">
        <f>Table_ExternalData_15[[#This Row],[Price]]-Table_ExternalData_15[[#This Row],[Price]]*Table_ExternalData_15[[#This Row],[extra popust]]</f>
        <v>94.81</v>
      </c>
      <c r="N695" s="2">
        <f>IF(M695&lt;I695,M695,I695)</f>
        <v>94.81</v>
      </c>
      <c r="O695" s="12" t="str">
        <f>IF(N695&lt;I695,$U$1," ")</f>
        <v xml:space="preserve"> </v>
      </c>
      <c r="P695" s="12" t="str">
        <f>IFERROR((O695+30)," ")</f>
        <v xml:space="preserve"> </v>
      </c>
      <c r="Q695" s="2">
        <f ca="1">IF(O695=$U$1,N695,"0")*1.22</f>
        <v>0</v>
      </c>
    </row>
    <row r="696" spans="1:17" x14ac:dyDescent="0.25">
      <c r="A696" t="s">
        <v>3744</v>
      </c>
      <c r="B696" t="s">
        <v>3743</v>
      </c>
      <c r="C696">
        <v>10102</v>
      </c>
      <c r="D696">
        <v>126.6</v>
      </c>
      <c r="E696">
        <f>IFERROR(VLOOKUP(Table_ExternalData_15[[#This Row],[Id]],Rabati!B:C,2,0),0)</f>
        <v>25</v>
      </c>
      <c r="F696">
        <v>3</v>
      </c>
      <c r="G696" t="str">
        <f>VLOOKUP(Table_ExternalData_15[[#This Row],[Id]],'Blagovna izdelek'!A:C,3,0)</f>
        <v>Triton</v>
      </c>
      <c r="H696">
        <f>Table_ExternalData_15[[#This Row],[Rabat]]*0.2</f>
        <v>5</v>
      </c>
      <c r="I696" s="2">
        <f>Table_ExternalData_15[[#This Row],[Price]]-(Table_ExternalData_15[[#This Row],[Price]]*Table_ExternalData_15[[#This Row],[BB rabat]])/100</f>
        <v>120.27</v>
      </c>
      <c r="J696" s="2">
        <f>Table_ExternalData_15[[#This Row],[BB cena]]*Table_ExternalData_15[[#Headers],[1,22]]</f>
        <v>146.7294</v>
      </c>
      <c r="K696" s="2">
        <f>Table_ExternalData_15[[#This Row],[Price]]*Table_ExternalData_15[[#Headers],[1,22]]</f>
        <v>154.452</v>
      </c>
      <c r="L696" s="7">
        <f>IF(G696="White Shark",E696*0.5,IF(G696="Sbox",E696*0.5,IF(G696="Tenda",E696*0.5,E696*0.2)))/100</f>
        <v>0.05</v>
      </c>
      <c r="M696" s="2">
        <f>Table_ExternalData_15[[#This Row],[Price]]-Table_ExternalData_15[[#This Row],[Price]]*Table_ExternalData_15[[#This Row],[extra popust]]</f>
        <v>120.27</v>
      </c>
      <c r="N696" s="2">
        <f>IF(M696&lt;I696,M696,I696)</f>
        <v>120.27</v>
      </c>
      <c r="O696" s="12" t="str">
        <f>IF(N696&lt;I696,$U$1," ")</f>
        <v xml:space="preserve"> </v>
      </c>
      <c r="P696" s="12" t="str">
        <f>IFERROR((O696+30)," ")</f>
        <v xml:space="preserve"> </v>
      </c>
      <c r="Q696" s="2">
        <f ca="1">IF(O696=$U$1,N696,"0")*1.22</f>
        <v>0</v>
      </c>
    </row>
    <row r="697" spans="1:17" x14ac:dyDescent="0.25">
      <c r="A697" t="s">
        <v>3782</v>
      </c>
      <c r="B697" t="s">
        <v>3781</v>
      </c>
      <c r="C697">
        <v>10127</v>
      </c>
      <c r="D697">
        <v>7.9</v>
      </c>
      <c r="E697">
        <f>IFERROR(VLOOKUP(Table_ExternalData_15[[#This Row],[Id]],Rabati!B:C,2,0),0)</f>
        <v>25</v>
      </c>
      <c r="F697">
        <v>16</v>
      </c>
      <c r="G697" t="str">
        <f>VLOOKUP(Table_ExternalData_15[[#This Row],[Id]],'Blagovna izdelek'!A:C,3,0)</f>
        <v>Triton</v>
      </c>
      <c r="H697">
        <f>Table_ExternalData_15[[#This Row],[Rabat]]*0.2</f>
        <v>5</v>
      </c>
      <c r="I697" s="2">
        <f>Table_ExternalData_15[[#This Row],[Price]]-(Table_ExternalData_15[[#This Row],[Price]]*Table_ExternalData_15[[#This Row],[BB rabat]])/100</f>
        <v>7.5050000000000008</v>
      </c>
      <c r="J697" s="2">
        <f>Table_ExternalData_15[[#This Row],[BB cena]]*Table_ExternalData_15[[#Headers],[1,22]]</f>
        <v>9.1561000000000003</v>
      </c>
      <c r="K697" s="2">
        <f>Table_ExternalData_15[[#This Row],[Price]]*Table_ExternalData_15[[#Headers],[1,22]]</f>
        <v>9.6379999999999999</v>
      </c>
      <c r="L697" s="7">
        <f>IF(G697="White Shark",E697*0.5,IF(G697="Sbox",E697*0.5,IF(G697="Tenda",E697*0.5,E697*0.2)))/100</f>
        <v>0.05</v>
      </c>
      <c r="M697" s="2">
        <f>Table_ExternalData_15[[#This Row],[Price]]-Table_ExternalData_15[[#This Row],[Price]]*Table_ExternalData_15[[#This Row],[extra popust]]</f>
        <v>7.5050000000000008</v>
      </c>
      <c r="N697" s="2">
        <f>IF(M697&lt;I697,M697,I697)</f>
        <v>7.5050000000000008</v>
      </c>
      <c r="O697" s="12" t="str">
        <f>IF(N697&lt;I697,$U$1," ")</f>
        <v xml:space="preserve"> </v>
      </c>
      <c r="P697" s="12" t="str">
        <f>IFERROR((O697+30)," ")</f>
        <v xml:space="preserve"> </v>
      </c>
      <c r="Q697" s="2">
        <f ca="1">IF(O697=$U$1,N697,"0")*1.22</f>
        <v>0</v>
      </c>
    </row>
    <row r="698" spans="1:17" x14ac:dyDescent="0.25">
      <c r="A698" t="s">
        <v>3792</v>
      </c>
      <c r="B698" t="s">
        <v>3791</v>
      </c>
      <c r="C698">
        <v>10135</v>
      </c>
      <c r="D698">
        <v>1.8</v>
      </c>
      <c r="E698">
        <f>IFERROR(VLOOKUP(Table_ExternalData_15[[#This Row],[Id]],Rabati!B:C,2,0),0)</f>
        <v>25</v>
      </c>
      <c r="F698">
        <v>0</v>
      </c>
      <c r="G698" t="str">
        <f>VLOOKUP(Table_ExternalData_15[[#This Row],[Id]],'Blagovna izdelek'!A:C,3,0)</f>
        <v>Triton</v>
      </c>
      <c r="H698">
        <f>Table_ExternalData_15[[#This Row],[Rabat]]*0.2</f>
        <v>5</v>
      </c>
      <c r="I698" s="2">
        <f>Table_ExternalData_15[[#This Row],[Price]]-(Table_ExternalData_15[[#This Row],[Price]]*Table_ExternalData_15[[#This Row],[BB rabat]])/100</f>
        <v>1.71</v>
      </c>
      <c r="J698" s="2">
        <f>Table_ExternalData_15[[#This Row],[BB cena]]*Table_ExternalData_15[[#Headers],[1,22]]</f>
        <v>2.0861999999999998</v>
      </c>
      <c r="K698" s="2">
        <f>Table_ExternalData_15[[#This Row],[Price]]*Table_ExternalData_15[[#Headers],[1,22]]</f>
        <v>2.1960000000000002</v>
      </c>
      <c r="L698" s="7">
        <f>IF(G698="White Shark",E698*0.5,IF(G698="Sbox",E698*0.5,IF(G698="Tenda",E698*0.5,E698*0.2)))/100</f>
        <v>0.05</v>
      </c>
      <c r="M698" s="2">
        <f>Table_ExternalData_15[[#This Row],[Price]]-Table_ExternalData_15[[#This Row],[Price]]*Table_ExternalData_15[[#This Row],[extra popust]]</f>
        <v>1.71</v>
      </c>
      <c r="N698" s="2">
        <f>IF(M698&lt;I698,M698,I698)</f>
        <v>1.71</v>
      </c>
      <c r="O698" s="12" t="str">
        <f>IF(N698&lt;I698,$U$1," ")</f>
        <v xml:space="preserve"> </v>
      </c>
      <c r="P698" s="12" t="str">
        <f>IFERROR((O698+30)," ")</f>
        <v xml:space="preserve"> </v>
      </c>
      <c r="Q698" s="2">
        <f ca="1">IF(O698=$U$1,N698,"0")*1.22</f>
        <v>0</v>
      </c>
    </row>
    <row r="699" spans="1:17" x14ac:dyDescent="0.25">
      <c r="A699" t="s">
        <v>4024</v>
      </c>
      <c r="B699" t="s">
        <v>4023</v>
      </c>
      <c r="C699">
        <v>10975</v>
      </c>
      <c r="D699">
        <v>86.35</v>
      </c>
      <c r="E699">
        <f>IFERROR(VLOOKUP(Table_ExternalData_15[[#This Row],[Id]],Rabati!B:C,2,0),0)</f>
        <v>25</v>
      </c>
      <c r="F699">
        <v>1</v>
      </c>
      <c r="G699" t="str">
        <f>VLOOKUP(Table_ExternalData_15[[#This Row],[Id]],'Blagovna izdelek'!A:C,3,0)</f>
        <v>Triton</v>
      </c>
      <c r="H699">
        <f>Table_ExternalData_15[[#This Row],[Rabat]]*0.2</f>
        <v>5</v>
      </c>
      <c r="I699" s="2">
        <f>Table_ExternalData_15[[#This Row],[Price]]-(Table_ExternalData_15[[#This Row],[Price]]*Table_ExternalData_15[[#This Row],[BB rabat]])/100</f>
        <v>82.032499999999999</v>
      </c>
      <c r="J699" s="2">
        <f>Table_ExternalData_15[[#This Row],[BB cena]]*Table_ExternalData_15[[#Headers],[1,22]]</f>
        <v>100.07965</v>
      </c>
      <c r="K699" s="2">
        <f>Table_ExternalData_15[[#This Row],[Price]]*Table_ExternalData_15[[#Headers],[1,22]]</f>
        <v>105.34699999999999</v>
      </c>
      <c r="L699" s="7">
        <f>IF(G699="White Shark",E699*0.5,IF(G699="Sbox",E699*0.5,IF(G699="Tenda",E699*0.5,E699*0.2)))/100</f>
        <v>0.05</v>
      </c>
      <c r="M699" s="2">
        <f>Table_ExternalData_15[[#This Row],[Price]]-Table_ExternalData_15[[#This Row],[Price]]*Table_ExternalData_15[[#This Row],[extra popust]]</f>
        <v>82.032499999999999</v>
      </c>
      <c r="N699" s="2">
        <f>IF(M699&lt;I699,M699,I699)</f>
        <v>82.032499999999999</v>
      </c>
      <c r="O699" s="12" t="str">
        <f>IF(N699&lt;I699,$U$1," ")</f>
        <v xml:space="preserve"> </v>
      </c>
      <c r="P699" s="12" t="str">
        <f>IFERROR((O699+30)," ")</f>
        <v xml:space="preserve"> </v>
      </c>
      <c r="Q699" s="2">
        <f ca="1">IF(O699=$U$1,N699,"0")*1.22</f>
        <v>0</v>
      </c>
    </row>
    <row r="700" spans="1:17" x14ac:dyDescent="0.25">
      <c r="A700" t="s">
        <v>4037</v>
      </c>
      <c r="B700" t="s">
        <v>4036</v>
      </c>
      <c r="C700">
        <v>10993</v>
      </c>
      <c r="D700">
        <v>72.3</v>
      </c>
      <c r="E700">
        <f>IFERROR(VLOOKUP(Table_ExternalData_15[[#This Row],[Id]],Rabati!B:C,2,0),0)</f>
        <v>25</v>
      </c>
      <c r="F700">
        <v>2</v>
      </c>
      <c r="G700" t="str">
        <f>VLOOKUP(Table_ExternalData_15[[#This Row],[Id]],'Blagovna izdelek'!A:C,3,0)</f>
        <v>Triton</v>
      </c>
      <c r="H700">
        <f>Table_ExternalData_15[[#This Row],[Rabat]]*0.2</f>
        <v>5</v>
      </c>
      <c r="I700" s="2">
        <f>Table_ExternalData_15[[#This Row],[Price]]-(Table_ExternalData_15[[#This Row],[Price]]*Table_ExternalData_15[[#This Row],[BB rabat]])/100</f>
        <v>68.685000000000002</v>
      </c>
      <c r="J700" s="2">
        <f>Table_ExternalData_15[[#This Row],[BB cena]]*Table_ExternalData_15[[#Headers],[1,22]]</f>
        <v>83.795699999999997</v>
      </c>
      <c r="K700" s="2">
        <f>Table_ExternalData_15[[#This Row],[Price]]*Table_ExternalData_15[[#Headers],[1,22]]</f>
        <v>88.205999999999989</v>
      </c>
      <c r="L700" s="7">
        <f>IF(G700="White Shark",E700*0.5,IF(G700="Sbox",E700*0.5,IF(G700="Tenda",E700*0.5,E700*0.2)))/100</f>
        <v>0.05</v>
      </c>
      <c r="M700" s="2">
        <f>Table_ExternalData_15[[#This Row],[Price]]-Table_ExternalData_15[[#This Row],[Price]]*Table_ExternalData_15[[#This Row],[extra popust]]</f>
        <v>68.685000000000002</v>
      </c>
      <c r="N700" s="2">
        <f>IF(M700&lt;I700,M700,I700)</f>
        <v>68.685000000000002</v>
      </c>
      <c r="O700" s="12" t="str">
        <f>IF(N700&lt;I700,$U$1," ")</f>
        <v xml:space="preserve"> </v>
      </c>
      <c r="P700" s="12" t="str">
        <f>IFERROR((O700+30)," ")</f>
        <v xml:space="preserve"> </v>
      </c>
      <c r="Q700" s="2">
        <f ca="1">IF(O700=$U$1,N700,"0")*1.22</f>
        <v>0</v>
      </c>
    </row>
    <row r="701" spans="1:17" x14ac:dyDescent="0.25">
      <c r="A701" t="s">
        <v>4699</v>
      </c>
      <c r="B701" t="s">
        <v>4698</v>
      </c>
      <c r="C701">
        <v>12935</v>
      </c>
      <c r="D701">
        <v>218.3</v>
      </c>
      <c r="E701">
        <f>IFERROR(VLOOKUP(Table_ExternalData_15[[#This Row],[Id]],Rabati!B:C,2,0),0)</f>
        <v>25</v>
      </c>
      <c r="F701">
        <v>2</v>
      </c>
      <c r="G701" t="str">
        <f>VLOOKUP(Table_ExternalData_15[[#This Row],[Id]],'Blagovna izdelek'!A:C,3,0)</f>
        <v>Triton</v>
      </c>
      <c r="H701">
        <f>Table_ExternalData_15[[#This Row],[Rabat]]*0.2</f>
        <v>5</v>
      </c>
      <c r="I701" s="2">
        <f>Table_ExternalData_15[[#This Row],[Price]]-(Table_ExternalData_15[[#This Row],[Price]]*Table_ExternalData_15[[#This Row],[BB rabat]])/100</f>
        <v>207.38500000000002</v>
      </c>
      <c r="J701" s="2">
        <f>Table_ExternalData_15[[#This Row],[BB cena]]*Table_ExternalData_15[[#Headers],[1,22]]</f>
        <v>253.00970000000001</v>
      </c>
      <c r="K701" s="2">
        <f>Table_ExternalData_15[[#This Row],[Price]]*Table_ExternalData_15[[#Headers],[1,22]]</f>
        <v>266.32600000000002</v>
      </c>
      <c r="L701" s="7">
        <f>IF(G701="White Shark",E701*0.5,IF(G701="Sbox",E701*0.5,IF(G701="Tenda",E701*0.5,E701*0.2)))/100</f>
        <v>0.05</v>
      </c>
      <c r="M701" s="2">
        <f>Table_ExternalData_15[[#This Row],[Price]]-Table_ExternalData_15[[#This Row],[Price]]*Table_ExternalData_15[[#This Row],[extra popust]]</f>
        <v>207.38500000000002</v>
      </c>
      <c r="N701" s="2">
        <f>IF(M701&lt;I701,M701,I701)</f>
        <v>207.38500000000002</v>
      </c>
      <c r="O701" s="12" t="str">
        <f>IF(N701&lt;I701,$U$1," ")</f>
        <v xml:space="preserve"> </v>
      </c>
      <c r="P701" s="12" t="str">
        <f>IFERROR((O701+30)," ")</f>
        <v xml:space="preserve"> </v>
      </c>
      <c r="Q701" s="2">
        <f ca="1">IF(O701=$U$1,N701,"0")*1.22</f>
        <v>0</v>
      </c>
    </row>
    <row r="702" spans="1:17" x14ac:dyDescent="0.25">
      <c r="A702" t="s">
        <v>4818</v>
      </c>
      <c r="B702" t="s">
        <v>10310</v>
      </c>
      <c r="C702">
        <v>13059</v>
      </c>
      <c r="D702">
        <v>743.46</v>
      </c>
      <c r="E702">
        <f>IFERROR(VLOOKUP(Table_ExternalData_15[[#This Row],[Id]],Rabati!B:C,2,0),0)</f>
        <v>25</v>
      </c>
      <c r="F702">
        <v>0</v>
      </c>
      <c r="G702" t="str">
        <f>VLOOKUP(Table_ExternalData_15[[#This Row],[Id]],'Blagovna izdelek'!A:C,3,0)</f>
        <v>Triton</v>
      </c>
      <c r="H702">
        <f>Table_ExternalData_15[[#This Row],[Rabat]]*0.2</f>
        <v>5</v>
      </c>
      <c r="I702" s="2">
        <f>Table_ExternalData_15[[#This Row],[Price]]-(Table_ExternalData_15[[#This Row],[Price]]*Table_ExternalData_15[[#This Row],[BB rabat]])/100</f>
        <v>706.28700000000003</v>
      </c>
      <c r="J702" s="2">
        <f>Table_ExternalData_15[[#This Row],[BB cena]]*Table_ExternalData_15[[#Headers],[1,22]]</f>
        <v>861.67014000000006</v>
      </c>
      <c r="K702" s="2">
        <f>Table_ExternalData_15[[#This Row],[Price]]*Table_ExternalData_15[[#Headers],[1,22]]</f>
        <v>907.02120000000002</v>
      </c>
      <c r="L702" s="7">
        <f>IF(G702="White Shark",E702*0.5,IF(G702="Sbox",E702*0.5,IF(G702="Tenda",E702*0.5,E702*0.2)))/100</f>
        <v>0.05</v>
      </c>
      <c r="M702" s="2">
        <f>Table_ExternalData_15[[#This Row],[Price]]-Table_ExternalData_15[[#This Row],[Price]]*Table_ExternalData_15[[#This Row],[extra popust]]</f>
        <v>706.28700000000003</v>
      </c>
      <c r="N702" s="2">
        <f>IF(M702&lt;I702,M702,I702)</f>
        <v>706.28700000000003</v>
      </c>
      <c r="O702" s="12" t="str">
        <f>IF(N702&lt;I702,$U$1," ")</f>
        <v xml:space="preserve"> </v>
      </c>
      <c r="P702" s="12" t="str">
        <f>IFERROR((O702+30)," ")</f>
        <v xml:space="preserve"> </v>
      </c>
      <c r="Q702" s="2">
        <f ca="1">IF(O702=$U$1,N702,"0")*1.22</f>
        <v>0</v>
      </c>
    </row>
    <row r="703" spans="1:17" x14ac:dyDescent="0.25">
      <c r="A703" t="s">
        <v>5069</v>
      </c>
      <c r="B703" t="s">
        <v>5068</v>
      </c>
      <c r="C703">
        <v>13209</v>
      </c>
      <c r="D703">
        <v>222.2</v>
      </c>
      <c r="E703">
        <f>IFERROR(VLOOKUP(Table_ExternalData_15[[#This Row],[Id]],Rabati!B:C,2,0),0)</f>
        <v>25</v>
      </c>
      <c r="F703">
        <v>1</v>
      </c>
      <c r="G703" t="str">
        <f>VLOOKUP(Table_ExternalData_15[[#This Row],[Id]],'Blagovna izdelek'!A:C,3,0)</f>
        <v>Triton</v>
      </c>
      <c r="H703">
        <f>Table_ExternalData_15[[#This Row],[Rabat]]*0.2</f>
        <v>5</v>
      </c>
      <c r="I703" s="2">
        <f>Table_ExternalData_15[[#This Row],[Price]]-(Table_ExternalData_15[[#This Row],[Price]]*Table_ExternalData_15[[#This Row],[BB rabat]])/100</f>
        <v>211.08999999999997</v>
      </c>
      <c r="J703" s="2">
        <f>Table_ExternalData_15[[#This Row],[BB cena]]*Table_ExternalData_15[[#Headers],[1,22]]</f>
        <v>257.52979999999997</v>
      </c>
      <c r="K703" s="2">
        <f>Table_ExternalData_15[[#This Row],[Price]]*Table_ExternalData_15[[#Headers],[1,22]]</f>
        <v>271.084</v>
      </c>
      <c r="L703" s="7">
        <f>IF(G703="White Shark",E703*0.5,IF(G703="Sbox",E703*0.5,IF(G703="Tenda",E703*0.5,E703*0.2)))/100</f>
        <v>0.05</v>
      </c>
      <c r="M703" s="2">
        <f>Table_ExternalData_15[[#This Row],[Price]]-Table_ExternalData_15[[#This Row],[Price]]*Table_ExternalData_15[[#This Row],[extra popust]]</f>
        <v>211.08999999999997</v>
      </c>
      <c r="N703" s="2">
        <f>IF(M703&lt;I703,M703,I703)</f>
        <v>211.08999999999997</v>
      </c>
      <c r="O703" s="12" t="str">
        <f>IF(N703&lt;I703,$U$1," ")</f>
        <v xml:space="preserve"> </v>
      </c>
      <c r="P703" s="12" t="str">
        <f>IFERROR((O703+30)," ")</f>
        <v xml:space="preserve"> </v>
      </c>
      <c r="Q703" s="2">
        <f ca="1">IF(O703=$U$1,N703,"0")*1.22</f>
        <v>0</v>
      </c>
    </row>
    <row r="704" spans="1:17" x14ac:dyDescent="0.25">
      <c r="A704" t="s">
        <v>5110</v>
      </c>
      <c r="B704" t="s">
        <v>5109</v>
      </c>
      <c r="C704">
        <v>13271</v>
      </c>
      <c r="D704">
        <v>405.95</v>
      </c>
      <c r="E704">
        <f>IFERROR(VLOOKUP(Table_ExternalData_15[[#This Row],[Id]],Rabati!B:C,2,0),0)</f>
        <v>25</v>
      </c>
      <c r="F704">
        <v>4</v>
      </c>
      <c r="G704" t="str">
        <f>VLOOKUP(Table_ExternalData_15[[#This Row],[Id]],'Blagovna izdelek'!A:C,3,0)</f>
        <v>Triton</v>
      </c>
      <c r="H704">
        <f>Table_ExternalData_15[[#This Row],[Rabat]]*0.2</f>
        <v>5</v>
      </c>
      <c r="I704" s="2">
        <f>Table_ExternalData_15[[#This Row],[Price]]-(Table_ExternalData_15[[#This Row],[Price]]*Table_ExternalData_15[[#This Row],[BB rabat]])/100</f>
        <v>385.65249999999997</v>
      </c>
      <c r="J704" s="2">
        <f>Table_ExternalData_15[[#This Row],[BB cena]]*Table_ExternalData_15[[#Headers],[1,22]]</f>
        <v>470.49604999999997</v>
      </c>
      <c r="K704" s="2">
        <f>Table_ExternalData_15[[#This Row],[Price]]*Table_ExternalData_15[[#Headers],[1,22]]</f>
        <v>495.25899999999996</v>
      </c>
      <c r="L704" s="7">
        <f>IF(G704="White Shark",E704*0.5,IF(G704="Sbox",E704*0.5,IF(G704="Tenda",E704*0.5,E704*0.2)))/100</f>
        <v>0.05</v>
      </c>
      <c r="M704" s="2">
        <f>Table_ExternalData_15[[#This Row],[Price]]-Table_ExternalData_15[[#This Row],[Price]]*Table_ExternalData_15[[#This Row],[extra popust]]</f>
        <v>385.65249999999997</v>
      </c>
      <c r="N704" s="2">
        <f>IF(M704&lt;I704,M704,I704)</f>
        <v>385.65249999999997</v>
      </c>
      <c r="O704" s="12" t="str">
        <f>IF(N704&lt;I704,$U$1," ")</f>
        <v xml:space="preserve"> </v>
      </c>
      <c r="P704" s="12" t="str">
        <f>IFERROR((O704+30)," ")</f>
        <v xml:space="preserve"> </v>
      </c>
      <c r="Q704" s="2">
        <f ca="1">IF(O704=$U$1,N704,"0")*1.22</f>
        <v>0</v>
      </c>
    </row>
    <row r="705" spans="1:17" x14ac:dyDescent="0.25">
      <c r="A705" t="s">
        <v>5137</v>
      </c>
      <c r="B705" t="s">
        <v>5136</v>
      </c>
      <c r="C705">
        <v>13302</v>
      </c>
      <c r="D705">
        <v>618.70000000000005</v>
      </c>
      <c r="E705">
        <f>IFERROR(VLOOKUP(Table_ExternalData_15[[#This Row],[Id]],Rabati!B:C,2,0),0)</f>
        <v>25</v>
      </c>
      <c r="F705">
        <v>0</v>
      </c>
      <c r="G705" t="str">
        <f>VLOOKUP(Table_ExternalData_15[[#This Row],[Id]],'Blagovna izdelek'!A:C,3,0)</f>
        <v>Triton</v>
      </c>
      <c r="H705">
        <f>Table_ExternalData_15[[#This Row],[Rabat]]*0.2</f>
        <v>5</v>
      </c>
      <c r="I705" s="2">
        <f>Table_ExternalData_15[[#This Row],[Price]]-(Table_ExternalData_15[[#This Row],[Price]]*Table_ExternalData_15[[#This Row],[BB rabat]])/100</f>
        <v>587.7650000000001</v>
      </c>
      <c r="J705" s="2">
        <f>Table_ExternalData_15[[#This Row],[BB cena]]*Table_ExternalData_15[[#Headers],[1,22]]</f>
        <v>717.07330000000013</v>
      </c>
      <c r="K705" s="2">
        <f>Table_ExternalData_15[[#This Row],[Price]]*Table_ExternalData_15[[#Headers],[1,22]]</f>
        <v>754.81400000000008</v>
      </c>
      <c r="L705" s="7">
        <f>IF(G705="White Shark",E705*0.5,IF(G705="Sbox",E705*0.5,IF(G705="Tenda",E705*0.5,E705*0.2)))/100</f>
        <v>0.05</v>
      </c>
      <c r="M705" s="2">
        <f>Table_ExternalData_15[[#This Row],[Price]]-Table_ExternalData_15[[#This Row],[Price]]*Table_ExternalData_15[[#This Row],[extra popust]]</f>
        <v>587.7650000000001</v>
      </c>
      <c r="N705" s="2">
        <f>IF(M705&lt;I705,M705,I705)</f>
        <v>587.7650000000001</v>
      </c>
      <c r="O705" s="12" t="str">
        <f>IF(N705&lt;I705,$U$1," ")</f>
        <v xml:space="preserve"> </v>
      </c>
      <c r="P705" s="12" t="str">
        <f>IFERROR((O705+30)," ")</f>
        <v xml:space="preserve"> </v>
      </c>
      <c r="Q705" s="2">
        <f ca="1">IF(O705=$U$1,N705,"0")*1.22</f>
        <v>0</v>
      </c>
    </row>
    <row r="706" spans="1:17" x14ac:dyDescent="0.25">
      <c r="A706" t="s">
        <v>5198</v>
      </c>
      <c r="B706" t="s">
        <v>5197</v>
      </c>
      <c r="C706">
        <v>13363</v>
      </c>
      <c r="D706">
        <v>798.9</v>
      </c>
      <c r="E706">
        <f>IFERROR(VLOOKUP(Table_ExternalData_15[[#This Row],[Id]],Rabati!B:C,2,0),0)</f>
        <v>25</v>
      </c>
      <c r="F706">
        <v>0</v>
      </c>
      <c r="G706" t="str">
        <f>VLOOKUP(Table_ExternalData_15[[#This Row],[Id]],'Blagovna izdelek'!A:C,3,0)</f>
        <v>Triton</v>
      </c>
      <c r="H706">
        <f>Table_ExternalData_15[[#This Row],[Rabat]]*0.2</f>
        <v>5</v>
      </c>
      <c r="I706" s="2">
        <f>Table_ExternalData_15[[#This Row],[Price]]-(Table_ExternalData_15[[#This Row],[Price]]*Table_ExternalData_15[[#This Row],[BB rabat]])/100</f>
        <v>758.95499999999993</v>
      </c>
      <c r="J706" s="2">
        <f>Table_ExternalData_15[[#This Row],[BB cena]]*Table_ExternalData_15[[#Headers],[1,22]]</f>
        <v>925.92509999999993</v>
      </c>
      <c r="K706" s="2">
        <f>Table_ExternalData_15[[#This Row],[Price]]*Table_ExternalData_15[[#Headers],[1,22]]</f>
        <v>974.6579999999999</v>
      </c>
      <c r="L706" s="7">
        <f>IF(G706="White Shark",E706*0.5,IF(G706="Sbox",E706*0.5,IF(G706="Tenda",E706*0.5,E706*0.2)))/100</f>
        <v>0.05</v>
      </c>
      <c r="M706" s="2">
        <f>Table_ExternalData_15[[#This Row],[Price]]-Table_ExternalData_15[[#This Row],[Price]]*Table_ExternalData_15[[#This Row],[extra popust]]</f>
        <v>758.95499999999993</v>
      </c>
      <c r="N706" s="2">
        <f>IF(M706&lt;I706,M706,I706)</f>
        <v>758.95499999999993</v>
      </c>
      <c r="O706" s="12" t="str">
        <f>IF(N706&lt;I706,$U$1," ")</f>
        <v xml:space="preserve"> </v>
      </c>
      <c r="P706" s="12" t="str">
        <f>IFERROR((O706+30)," ")</f>
        <v xml:space="preserve"> </v>
      </c>
      <c r="Q706" s="2">
        <f ca="1">IF(O706=$U$1,N706,"0")*1.22</f>
        <v>0</v>
      </c>
    </row>
    <row r="707" spans="1:17" x14ac:dyDescent="0.25">
      <c r="A707" t="s">
        <v>5430</v>
      </c>
      <c r="B707" t="s">
        <v>5429</v>
      </c>
      <c r="C707">
        <v>13634</v>
      </c>
      <c r="D707">
        <v>538.41999999999996</v>
      </c>
      <c r="E707">
        <f>IFERROR(VLOOKUP(Table_ExternalData_15[[#This Row],[Id]],Rabati!B:C,2,0),0)</f>
        <v>25</v>
      </c>
      <c r="F707">
        <v>2</v>
      </c>
      <c r="G707" t="str">
        <f>VLOOKUP(Table_ExternalData_15[[#This Row],[Id]],'Blagovna izdelek'!A:C,3,0)</f>
        <v>Triton</v>
      </c>
      <c r="H707">
        <f>Table_ExternalData_15[[#This Row],[Rabat]]*0.2</f>
        <v>5</v>
      </c>
      <c r="I707" s="2">
        <f>Table_ExternalData_15[[#This Row],[Price]]-(Table_ExternalData_15[[#This Row],[Price]]*Table_ExternalData_15[[#This Row],[BB rabat]])/100</f>
        <v>511.49899999999997</v>
      </c>
      <c r="J707" s="2">
        <f>Table_ExternalData_15[[#This Row],[BB cena]]*Table_ExternalData_15[[#Headers],[1,22]]</f>
        <v>624.02877999999998</v>
      </c>
      <c r="K707" s="2">
        <f>Table_ExternalData_15[[#This Row],[Price]]*Table_ExternalData_15[[#Headers],[1,22]]</f>
        <v>656.87239999999997</v>
      </c>
      <c r="L707" s="7">
        <f>IF(G707="White Shark",E707*0.5,IF(G707="Sbox",E707*0.5,IF(G707="Tenda",E707*0.5,E707*0.2)))/100</f>
        <v>0.05</v>
      </c>
      <c r="M707" s="2">
        <f>Table_ExternalData_15[[#This Row],[Price]]-Table_ExternalData_15[[#This Row],[Price]]*Table_ExternalData_15[[#This Row],[extra popust]]</f>
        <v>511.49899999999997</v>
      </c>
      <c r="N707" s="2">
        <f>IF(M707&lt;I707,M707,I707)</f>
        <v>511.49899999999997</v>
      </c>
      <c r="O707" s="12" t="str">
        <f>IF(N707&lt;I707,$U$1," ")</f>
        <v xml:space="preserve"> </v>
      </c>
      <c r="P707" s="12" t="str">
        <f>IFERROR((O707+30)," ")</f>
        <v xml:space="preserve"> </v>
      </c>
      <c r="Q707" s="2">
        <f ca="1">IF(O707=$U$1,N707,"0")*1.22</f>
        <v>0</v>
      </c>
    </row>
    <row r="708" spans="1:17" x14ac:dyDescent="0.25">
      <c r="A708" t="s">
        <v>5432</v>
      </c>
      <c r="B708" t="s">
        <v>5431</v>
      </c>
      <c r="C708">
        <v>13636</v>
      </c>
      <c r="D708">
        <v>369.87</v>
      </c>
      <c r="E708">
        <f>IFERROR(VLOOKUP(Table_ExternalData_15[[#This Row],[Id]],Rabati!B:C,2,0),0)</f>
        <v>25</v>
      </c>
      <c r="F708">
        <v>2</v>
      </c>
      <c r="G708" t="str">
        <f>VLOOKUP(Table_ExternalData_15[[#This Row],[Id]],'Blagovna izdelek'!A:C,3,0)</f>
        <v>Triton</v>
      </c>
      <c r="H708">
        <f>Table_ExternalData_15[[#This Row],[Rabat]]*0.2</f>
        <v>5</v>
      </c>
      <c r="I708" s="2">
        <f>Table_ExternalData_15[[#This Row],[Price]]-(Table_ExternalData_15[[#This Row],[Price]]*Table_ExternalData_15[[#This Row],[BB rabat]])/100</f>
        <v>351.37650000000002</v>
      </c>
      <c r="J708" s="2">
        <f>Table_ExternalData_15[[#This Row],[BB cena]]*Table_ExternalData_15[[#Headers],[1,22]]</f>
        <v>428.67932999999999</v>
      </c>
      <c r="K708" s="2">
        <f>Table_ExternalData_15[[#This Row],[Price]]*Table_ExternalData_15[[#Headers],[1,22]]</f>
        <v>451.2414</v>
      </c>
      <c r="L708" s="7">
        <f>IF(G708="White Shark",E708*0.5,IF(G708="Sbox",E708*0.5,IF(G708="Tenda",E708*0.5,E708*0.2)))/100</f>
        <v>0.05</v>
      </c>
      <c r="M708" s="2">
        <f>Table_ExternalData_15[[#This Row],[Price]]-Table_ExternalData_15[[#This Row],[Price]]*Table_ExternalData_15[[#This Row],[extra popust]]</f>
        <v>351.37650000000002</v>
      </c>
      <c r="N708" s="2">
        <f>IF(M708&lt;I708,M708,I708)</f>
        <v>351.37650000000002</v>
      </c>
      <c r="O708" s="12" t="str">
        <f>IF(N708&lt;I708,$U$1," ")</f>
        <v xml:space="preserve"> </v>
      </c>
      <c r="P708" s="12" t="str">
        <f>IFERROR((O708+30)," ")</f>
        <v xml:space="preserve"> </v>
      </c>
      <c r="Q708" s="2">
        <f ca="1">IF(O708=$U$1,N708,"0")*1.22</f>
        <v>0</v>
      </c>
    </row>
    <row r="709" spans="1:17" x14ac:dyDescent="0.25">
      <c r="A709" t="s">
        <v>5441</v>
      </c>
      <c r="B709" t="s">
        <v>5440</v>
      </c>
      <c r="C709">
        <v>13642</v>
      </c>
      <c r="D709">
        <v>266.5</v>
      </c>
      <c r="E709">
        <f>IFERROR(VLOOKUP(Table_ExternalData_15[[#This Row],[Id]],Rabati!B:C,2,0),0)</f>
        <v>25</v>
      </c>
      <c r="F709">
        <v>0</v>
      </c>
      <c r="G709" t="str">
        <f>VLOOKUP(Table_ExternalData_15[[#This Row],[Id]],'Blagovna izdelek'!A:C,3,0)</f>
        <v>Triton</v>
      </c>
      <c r="H709">
        <f>Table_ExternalData_15[[#This Row],[Rabat]]*0.2</f>
        <v>5</v>
      </c>
      <c r="I709" s="2">
        <f>Table_ExternalData_15[[#This Row],[Price]]-(Table_ExternalData_15[[#This Row],[Price]]*Table_ExternalData_15[[#This Row],[BB rabat]])/100</f>
        <v>253.17500000000001</v>
      </c>
      <c r="J709" s="2">
        <f>Table_ExternalData_15[[#This Row],[BB cena]]*Table_ExternalData_15[[#Headers],[1,22]]</f>
        <v>308.87350000000004</v>
      </c>
      <c r="K709" s="2">
        <f>Table_ExternalData_15[[#This Row],[Price]]*Table_ExternalData_15[[#Headers],[1,22]]</f>
        <v>325.13</v>
      </c>
      <c r="L709" s="7">
        <f>IF(G709="White Shark",E709*0.5,IF(G709="Sbox",E709*0.5,IF(G709="Tenda",E709*0.5,E709*0.2)))/100</f>
        <v>0.05</v>
      </c>
      <c r="M709" s="2">
        <f>Table_ExternalData_15[[#This Row],[Price]]-Table_ExternalData_15[[#This Row],[Price]]*Table_ExternalData_15[[#This Row],[extra popust]]</f>
        <v>253.17500000000001</v>
      </c>
      <c r="N709" s="2">
        <f>IF(M709&lt;I709,M709,I709)</f>
        <v>253.17500000000001</v>
      </c>
      <c r="O709" s="12" t="str">
        <f>IF(N709&lt;I709,$U$1," ")</f>
        <v xml:space="preserve"> </v>
      </c>
      <c r="P709" s="12" t="str">
        <f>IFERROR((O709+30)," ")</f>
        <v xml:space="preserve"> </v>
      </c>
      <c r="Q709" s="2">
        <f ca="1">IF(O709=$U$1,N709,"0")*1.22</f>
        <v>0</v>
      </c>
    </row>
    <row r="710" spans="1:17" x14ac:dyDescent="0.25">
      <c r="A710" t="s">
        <v>5515</v>
      </c>
      <c r="B710" t="s">
        <v>5514</v>
      </c>
      <c r="C710">
        <v>13681</v>
      </c>
      <c r="D710">
        <v>5.2</v>
      </c>
      <c r="E710">
        <f>IFERROR(VLOOKUP(Table_ExternalData_15[[#This Row],[Id]],Rabati!B:C,2,0),0)</f>
        <v>25</v>
      </c>
      <c r="F710">
        <v>18</v>
      </c>
      <c r="G710" t="str">
        <f>VLOOKUP(Table_ExternalData_15[[#This Row],[Id]],'Blagovna izdelek'!A:C,3,0)</f>
        <v>Triton</v>
      </c>
      <c r="H710">
        <f>Table_ExternalData_15[[#This Row],[Rabat]]*0.2</f>
        <v>5</v>
      </c>
      <c r="I710" s="2">
        <f>Table_ExternalData_15[[#This Row],[Price]]-(Table_ExternalData_15[[#This Row],[Price]]*Table_ExternalData_15[[#This Row],[BB rabat]])/100</f>
        <v>4.9400000000000004</v>
      </c>
      <c r="J710" s="2">
        <f>Table_ExternalData_15[[#This Row],[BB cena]]*Table_ExternalData_15[[#Headers],[1,22]]</f>
        <v>6.0268000000000006</v>
      </c>
      <c r="K710" s="2">
        <f>Table_ExternalData_15[[#This Row],[Price]]*Table_ExternalData_15[[#Headers],[1,22]]</f>
        <v>6.3440000000000003</v>
      </c>
      <c r="L710" s="7">
        <f>IF(G710="White Shark",E710*0.5,IF(G710="Sbox",E710*0.5,IF(G710="Tenda",E710*0.5,E710*0.2)))/100</f>
        <v>0.05</v>
      </c>
      <c r="M710" s="2">
        <f>Table_ExternalData_15[[#This Row],[Price]]-Table_ExternalData_15[[#This Row],[Price]]*Table_ExternalData_15[[#This Row],[extra popust]]</f>
        <v>4.9400000000000004</v>
      </c>
      <c r="N710" s="2">
        <f>IF(M710&lt;I710,M710,I710)</f>
        <v>4.9400000000000004</v>
      </c>
      <c r="O710" s="12" t="str">
        <f>IF(N710&lt;I710,$U$1," ")</f>
        <v xml:space="preserve"> </v>
      </c>
      <c r="P710" s="12" t="str">
        <f>IFERROR((O710+30)," ")</f>
        <v xml:space="preserve"> </v>
      </c>
      <c r="Q710" s="2">
        <f ca="1">IF(O710=$U$1,N710,"0")*1.22</f>
        <v>0</v>
      </c>
    </row>
    <row r="711" spans="1:17" x14ac:dyDescent="0.25">
      <c r="A711" t="s">
        <v>5640</v>
      </c>
      <c r="B711" t="s">
        <v>5639</v>
      </c>
      <c r="C711">
        <v>13781</v>
      </c>
      <c r="D711">
        <v>229.95</v>
      </c>
      <c r="E711">
        <f>IFERROR(VLOOKUP(Table_ExternalData_15[[#This Row],[Id]],Rabati!B:C,2,0),0)</f>
        <v>25</v>
      </c>
      <c r="F711">
        <v>1</v>
      </c>
      <c r="G711" t="str">
        <f>VLOOKUP(Table_ExternalData_15[[#This Row],[Id]],'Blagovna izdelek'!A:C,3,0)</f>
        <v>Triton</v>
      </c>
      <c r="H711">
        <f>Table_ExternalData_15[[#This Row],[Rabat]]*0.2</f>
        <v>5</v>
      </c>
      <c r="I711" s="2">
        <f>Table_ExternalData_15[[#This Row],[Price]]-(Table_ExternalData_15[[#This Row],[Price]]*Table_ExternalData_15[[#This Row],[BB rabat]])/100</f>
        <v>218.45249999999999</v>
      </c>
      <c r="J711" s="2">
        <f>Table_ExternalData_15[[#This Row],[BB cena]]*Table_ExternalData_15[[#Headers],[1,22]]</f>
        <v>266.51204999999999</v>
      </c>
      <c r="K711" s="2">
        <f>Table_ExternalData_15[[#This Row],[Price]]*Table_ExternalData_15[[#Headers],[1,22]]</f>
        <v>280.53899999999999</v>
      </c>
      <c r="L711" s="7">
        <f>IF(G711="White Shark",E711*0.5,IF(G711="Sbox",E711*0.5,IF(G711="Tenda",E711*0.5,E711*0.2)))/100</f>
        <v>0.05</v>
      </c>
      <c r="M711" s="2">
        <f>Table_ExternalData_15[[#This Row],[Price]]-Table_ExternalData_15[[#This Row],[Price]]*Table_ExternalData_15[[#This Row],[extra popust]]</f>
        <v>218.45249999999999</v>
      </c>
      <c r="N711" s="2">
        <f>IF(M711&lt;I711,M711,I711)</f>
        <v>218.45249999999999</v>
      </c>
      <c r="O711" s="12" t="str">
        <f>IF(N711&lt;I711,$U$1," ")</f>
        <v xml:space="preserve"> </v>
      </c>
      <c r="P711" s="12" t="str">
        <f>IFERROR((O711+30)," ")</f>
        <v xml:space="preserve"> </v>
      </c>
      <c r="Q711" s="2">
        <f ca="1">IF(O711=$U$1,N711,"0")*1.22</f>
        <v>0</v>
      </c>
    </row>
    <row r="712" spans="1:17" x14ac:dyDescent="0.25">
      <c r="A712" t="s">
        <v>5697</v>
      </c>
      <c r="B712" t="s">
        <v>14583</v>
      </c>
      <c r="C712">
        <v>13840</v>
      </c>
      <c r="D712">
        <v>171.3</v>
      </c>
      <c r="E712">
        <f>IFERROR(VLOOKUP(Table_ExternalData_15[[#This Row],[Id]],Rabati!B:C,2,0),0)</f>
        <v>25</v>
      </c>
      <c r="F712">
        <v>2</v>
      </c>
      <c r="G712" t="str">
        <f>VLOOKUP(Table_ExternalData_15[[#This Row],[Id]],'Blagovna izdelek'!A:C,3,0)</f>
        <v>Triton</v>
      </c>
      <c r="H712">
        <f>Table_ExternalData_15[[#This Row],[Rabat]]*0.2</f>
        <v>5</v>
      </c>
      <c r="I712" s="2">
        <f>Table_ExternalData_15[[#This Row],[Price]]-(Table_ExternalData_15[[#This Row],[Price]]*Table_ExternalData_15[[#This Row],[BB rabat]])/100</f>
        <v>162.73500000000001</v>
      </c>
      <c r="J712" s="2">
        <f>Table_ExternalData_15[[#This Row],[BB cena]]*Table_ExternalData_15[[#Headers],[1,22]]</f>
        <v>198.53670000000002</v>
      </c>
      <c r="K712" s="2">
        <f>Table_ExternalData_15[[#This Row],[Price]]*Table_ExternalData_15[[#Headers],[1,22]]</f>
        <v>208.98600000000002</v>
      </c>
      <c r="L712" s="7">
        <f>IF(G712="White Shark",E712*0.5,IF(G712="Sbox",E712*0.5,IF(G712="Tenda",E712*0.5,E712*0.2)))/100</f>
        <v>0.05</v>
      </c>
      <c r="M712" s="2">
        <f>Table_ExternalData_15[[#This Row],[Price]]-Table_ExternalData_15[[#This Row],[Price]]*Table_ExternalData_15[[#This Row],[extra popust]]</f>
        <v>162.73500000000001</v>
      </c>
      <c r="N712" s="2">
        <f>IF(M712&lt;I712,M712,I712)</f>
        <v>162.73500000000001</v>
      </c>
      <c r="O712" s="12" t="str">
        <f>IF(N712&lt;I712,$U$1," ")</f>
        <v xml:space="preserve"> </v>
      </c>
      <c r="P712" s="12" t="str">
        <f>IFERROR((O712+30)," ")</f>
        <v xml:space="preserve"> </v>
      </c>
      <c r="Q712" s="2">
        <f ca="1">IF(O712=$U$1,N712,"0")*1.22</f>
        <v>0</v>
      </c>
    </row>
    <row r="713" spans="1:17" x14ac:dyDescent="0.25">
      <c r="A713" t="s">
        <v>6219</v>
      </c>
      <c r="B713" t="s">
        <v>6218</v>
      </c>
      <c r="C713">
        <v>14305</v>
      </c>
      <c r="D713">
        <v>218.5</v>
      </c>
      <c r="E713">
        <f>IFERROR(VLOOKUP(Table_ExternalData_15[[#This Row],[Id]],Rabati!B:C,2,0),0)</f>
        <v>25</v>
      </c>
      <c r="F713">
        <v>3</v>
      </c>
      <c r="G713" t="str">
        <f>VLOOKUP(Table_ExternalData_15[[#This Row],[Id]],'Blagovna izdelek'!A:C,3,0)</f>
        <v>Triton</v>
      </c>
      <c r="H713">
        <f>Table_ExternalData_15[[#This Row],[Rabat]]*0.2</f>
        <v>5</v>
      </c>
      <c r="I713" s="2">
        <f>Table_ExternalData_15[[#This Row],[Price]]-(Table_ExternalData_15[[#This Row],[Price]]*Table_ExternalData_15[[#This Row],[BB rabat]])/100</f>
        <v>207.57499999999999</v>
      </c>
      <c r="J713" s="2">
        <f>Table_ExternalData_15[[#This Row],[BB cena]]*Table_ExternalData_15[[#Headers],[1,22]]</f>
        <v>253.24149999999997</v>
      </c>
      <c r="K713" s="2">
        <f>Table_ExternalData_15[[#This Row],[Price]]*Table_ExternalData_15[[#Headers],[1,22]]</f>
        <v>266.57</v>
      </c>
      <c r="L713" s="7">
        <f>IF(G713="White Shark",E713*0.5,IF(G713="Sbox",E713*0.5,IF(G713="Tenda",E713*0.5,E713*0.2)))/100</f>
        <v>0.05</v>
      </c>
      <c r="M713" s="2">
        <f>Table_ExternalData_15[[#This Row],[Price]]-Table_ExternalData_15[[#This Row],[Price]]*Table_ExternalData_15[[#This Row],[extra popust]]</f>
        <v>207.57499999999999</v>
      </c>
      <c r="N713" s="2">
        <f>IF(M713&lt;I713,M713,I713)</f>
        <v>207.57499999999999</v>
      </c>
      <c r="O713" s="12" t="str">
        <f>IF(N713&lt;I713,$U$1," ")</f>
        <v xml:space="preserve"> </v>
      </c>
      <c r="P713" s="12" t="str">
        <f>IFERROR((O713+30)," ")</f>
        <v xml:space="preserve"> </v>
      </c>
      <c r="Q713" s="2">
        <f ca="1">IF(O713=$U$1,N713,"0")*1.22</f>
        <v>0</v>
      </c>
    </row>
    <row r="714" spans="1:17" x14ac:dyDescent="0.25">
      <c r="A714" t="s">
        <v>6221</v>
      </c>
      <c r="B714" t="s">
        <v>6220</v>
      </c>
      <c r="C714">
        <v>14306</v>
      </c>
      <c r="D714">
        <v>484.1</v>
      </c>
      <c r="E714">
        <f>IFERROR(VLOOKUP(Table_ExternalData_15[[#This Row],[Id]],Rabati!B:C,2,0),0)</f>
        <v>25</v>
      </c>
      <c r="F714">
        <v>2</v>
      </c>
      <c r="G714" t="str">
        <f>VLOOKUP(Table_ExternalData_15[[#This Row],[Id]],'Blagovna izdelek'!A:C,3,0)</f>
        <v>Triton</v>
      </c>
      <c r="H714">
        <f>Table_ExternalData_15[[#This Row],[Rabat]]*0.2</f>
        <v>5</v>
      </c>
      <c r="I714" s="2">
        <f>Table_ExternalData_15[[#This Row],[Price]]-(Table_ExternalData_15[[#This Row],[Price]]*Table_ExternalData_15[[#This Row],[BB rabat]])/100</f>
        <v>459.89500000000004</v>
      </c>
      <c r="J714" s="2">
        <f>Table_ExternalData_15[[#This Row],[BB cena]]*Table_ExternalData_15[[#Headers],[1,22]]</f>
        <v>561.07190000000003</v>
      </c>
      <c r="K714" s="2">
        <f>Table_ExternalData_15[[#This Row],[Price]]*Table_ExternalData_15[[#Headers],[1,22]]</f>
        <v>590.60199999999998</v>
      </c>
      <c r="L714" s="7">
        <f>IF(G714="White Shark",E714*0.5,IF(G714="Sbox",E714*0.5,IF(G714="Tenda",E714*0.5,E714*0.2)))/100</f>
        <v>0.05</v>
      </c>
      <c r="M714" s="2">
        <f>Table_ExternalData_15[[#This Row],[Price]]-Table_ExternalData_15[[#This Row],[Price]]*Table_ExternalData_15[[#This Row],[extra popust]]</f>
        <v>459.89500000000004</v>
      </c>
      <c r="N714" s="2">
        <f>IF(M714&lt;I714,M714,I714)</f>
        <v>459.89500000000004</v>
      </c>
      <c r="O714" s="12" t="str">
        <f>IF(N714&lt;I714,$U$1," ")</f>
        <v xml:space="preserve"> </v>
      </c>
      <c r="P714" s="12" t="str">
        <f>IFERROR((O714+30)," ")</f>
        <v xml:space="preserve"> </v>
      </c>
      <c r="Q714" s="2">
        <f ca="1">IF(O714=$U$1,N714,"0")*1.22</f>
        <v>0</v>
      </c>
    </row>
    <row r="715" spans="1:17" x14ac:dyDescent="0.25">
      <c r="A715" t="s">
        <v>6223</v>
      </c>
      <c r="B715" t="s">
        <v>6222</v>
      </c>
      <c r="C715">
        <v>14307</v>
      </c>
      <c r="D715">
        <v>513</v>
      </c>
      <c r="E715">
        <f>IFERROR(VLOOKUP(Table_ExternalData_15[[#This Row],[Id]],Rabati!B:C,2,0),0)</f>
        <v>25</v>
      </c>
      <c r="F715">
        <v>2</v>
      </c>
      <c r="G715" t="str">
        <f>VLOOKUP(Table_ExternalData_15[[#This Row],[Id]],'Blagovna izdelek'!A:C,3,0)</f>
        <v>Triton</v>
      </c>
      <c r="H715">
        <f>Table_ExternalData_15[[#This Row],[Rabat]]*0.2</f>
        <v>5</v>
      </c>
      <c r="I715" s="2">
        <f>Table_ExternalData_15[[#This Row],[Price]]-(Table_ExternalData_15[[#This Row],[Price]]*Table_ExternalData_15[[#This Row],[BB rabat]])/100</f>
        <v>487.35</v>
      </c>
      <c r="J715" s="2">
        <f>Table_ExternalData_15[[#This Row],[BB cena]]*Table_ExternalData_15[[#Headers],[1,22]]</f>
        <v>594.56700000000001</v>
      </c>
      <c r="K715" s="2">
        <f>Table_ExternalData_15[[#This Row],[Price]]*Table_ExternalData_15[[#Headers],[1,22]]</f>
        <v>625.86</v>
      </c>
      <c r="L715" s="7">
        <f>IF(G715="White Shark",E715*0.5,IF(G715="Sbox",E715*0.5,IF(G715="Tenda",E715*0.5,E715*0.2)))/100</f>
        <v>0.05</v>
      </c>
      <c r="M715" s="2">
        <f>Table_ExternalData_15[[#This Row],[Price]]-Table_ExternalData_15[[#This Row],[Price]]*Table_ExternalData_15[[#This Row],[extra popust]]</f>
        <v>487.35</v>
      </c>
      <c r="N715" s="2">
        <f>IF(M715&lt;I715,M715,I715)</f>
        <v>487.35</v>
      </c>
      <c r="O715" s="12" t="str">
        <f>IF(N715&lt;I715,$U$1," ")</f>
        <v xml:space="preserve"> </v>
      </c>
      <c r="P715" s="12" t="str">
        <f>IFERROR((O715+30)," ")</f>
        <v xml:space="preserve"> </v>
      </c>
      <c r="Q715" s="2">
        <f ca="1">IF(O715=$U$1,N715,"0")*1.22</f>
        <v>0</v>
      </c>
    </row>
    <row r="716" spans="1:17" x14ac:dyDescent="0.25">
      <c r="A716" t="s">
        <v>6305</v>
      </c>
      <c r="B716" t="s">
        <v>6304</v>
      </c>
      <c r="C716">
        <v>14381</v>
      </c>
      <c r="D716">
        <v>18.100000000000001</v>
      </c>
      <c r="E716">
        <f>IFERROR(VLOOKUP(Table_ExternalData_15[[#This Row],[Id]],Rabati!B:C,2,0),0)</f>
        <v>25</v>
      </c>
      <c r="F716">
        <v>0</v>
      </c>
      <c r="G716" t="str">
        <f>VLOOKUP(Table_ExternalData_15[[#This Row],[Id]],'Blagovna izdelek'!A:C,3,0)</f>
        <v>Triton</v>
      </c>
      <c r="H716">
        <f>Table_ExternalData_15[[#This Row],[Rabat]]*0.2</f>
        <v>5</v>
      </c>
      <c r="I716" s="2">
        <f>Table_ExternalData_15[[#This Row],[Price]]-(Table_ExternalData_15[[#This Row],[Price]]*Table_ExternalData_15[[#This Row],[BB rabat]])/100</f>
        <v>17.195</v>
      </c>
      <c r="J716" s="2">
        <f>Table_ExternalData_15[[#This Row],[BB cena]]*Table_ExternalData_15[[#Headers],[1,22]]</f>
        <v>20.977899999999998</v>
      </c>
      <c r="K716" s="2">
        <f>Table_ExternalData_15[[#This Row],[Price]]*Table_ExternalData_15[[#Headers],[1,22]]</f>
        <v>22.082000000000001</v>
      </c>
      <c r="L716" s="7">
        <f>IF(G716="White Shark",E716*0.5,IF(G716="Sbox",E716*0.5,IF(G716="Tenda",E716*0.5,E716*0.2)))/100</f>
        <v>0.05</v>
      </c>
      <c r="M716" s="2">
        <f>Table_ExternalData_15[[#This Row],[Price]]-Table_ExternalData_15[[#This Row],[Price]]*Table_ExternalData_15[[#This Row],[extra popust]]</f>
        <v>17.195</v>
      </c>
      <c r="N716" s="2">
        <f>IF(M716&lt;I716,M716,I716)</f>
        <v>17.195</v>
      </c>
      <c r="O716" s="12" t="str">
        <f>IF(N716&lt;I716,$U$1," ")</f>
        <v xml:space="preserve"> </v>
      </c>
      <c r="P716" s="12" t="str">
        <f>IFERROR((O716+30)," ")</f>
        <v xml:space="preserve"> </v>
      </c>
      <c r="Q716" s="2">
        <f ca="1">IF(O716=$U$1,N716,"0")*1.22</f>
        <v>0</v>
      </c>
    </row>
    <row r="717" spans="1:17" x14ac:dyDescent="0.25">
      <c r="A717" t="s">
        <v>6307</v>
      </c>
      <c r="B717" t="s">
        <v>6306</v>
      </c>
      <c r="C717">
        <v>14382</v>
      </c>
      <c r="D717">
        <v>4.99</v>
      </c>
      <c r="E717">
        <f>IFERROR(VLOOKUP(Table_ExternalData_15[[#This Row],[Id]],Rabati!B:C,2,0),0)</f>
        <v>25</v>
      </c>
      <c r="F717">
        <v>0</v>
      </c>
      <c r="G717" t="str">
        <f>VLOOKUP(Table_ExternalData_15[[#This Row],[Id]],'Blagovna izdelek'!A:C,3,0)</f>
        <v>Triton</v>
      </c>
      <c r="H717">
        <f>Table_ExternalData_15[[#This Row],[Rabat]]*0.2</f>
        <v>5</v>
      </c>
      <c r="I717" s="2">
        <f>Table_ExternalData_15[[#This Row],[Price]]-(Table_ExternalData_15[[#This Row],[Price]]*Table_ExternalData_15[[#This Row],[BB rabat]])/100</f>
        <v>4.7404999999999999</v>
      </c>
      <c r="J717" s="2">
        <f>Table_ExternalData_15[[#This Row],[BB cena]]*Table_ExternalData_15[[#Headers],[1,22]]</f>
        <v>5.7834099999999999</v>
      </c>
      <c r="K717" s="2">
        <f>Table_ExternalData_15[[#This Row],[Price]]*Table_ExternalData_15[[#Headers],[1,22]]</f>
        <v>6.0878000000000005</v>
      </c>
      <c r="L717" s="7">
        <f>IF(G717="White Shark",E717*0.5,IF(G717="Sbox",E717*0.5,IF(G717="Tenda",E717*0.5,E717*0.2)))/100</f>
        <v>0.05</v>
      </c>
      <c r="M717" s="2">
        <f>Table_ExternalData_15[[#This Row],[Price]]-Table_ExternalData_15[[#This Row],[Price]]*Table_ExternalData_15[[#This Row],[extra popust]]</f>
        <v>4.7404999999999999</v>
      </c>
      <c r="N717" s="2">
        <f>IF(M717&lt;I717,M717,I717)</f>
        <v>4.7404999999999999</v>
      </c>
      <c r="O717" s="12" t="str">
        <f>IF(N717&lt;I717,$U$1," ")</f>
        <v xml:space="preserve"> </v>
      </c>
      <c r="P717" s="12" t="str">
        <f>IFERROR((O717+30)," ")</f>
        <v xml:space="preserve"> </v>
      </c>
      <c r="Q717" s="2">
        <f ca="1">IF(O717=$U$1,N717,"0")*1.22</f>
        <v>0</v>
      </c>
    </row>
    <row r="718" spans="1:17" x14ac:dyDescent="0.25">
      <c r="A718" t="s">
        <v>6309</v>
      </c>
      <c r="B718" t="s">
        <v>6308</v>
      </c>
      <c r="C718">
        <v>14383</v>
      </c>
      <c r="D718">
        <v>78.7</v>
      </c>
      <c r="E718">
        <f>IFERROR(VLOOKUP(Table_ExternalData_15[[#This Row],[Id]],Rabati!B:C,2,0),0)</f>
        <v>25</v>
      </c>
      <c r="F718">
        <v>3</v>
      </c>
      <c r="G718" t="str">
        <f>VLOOKUP(Table_ExternalData_15[[#This Row],[Id]],'Blagovna izdelek'!A:C,3,0)</f>
        <v>Triton</v>
      </c>
      <c r="H718">
        <f>Table_ExternalData_15[[#This Row],[Rabat]]*0.2</f>
        <v>5</v>
      </c>
      <c r="I718" s="2">
        <f>Table_ExternalData_15[[#This Row],[Price]]-(Table_ExternalData_15[[#This Row],[Price]]*Table_ExternalData_15[[#This Row],[BB rabat]])/100</f>
        <v>74.765000000000001</v>
      </c>
      <c r="J718" s="2">
        <f>Table_ExternalData_15[[#This Row],[BB cena]]*Table_ExternalData_15[[#Headers],[1,22]]</f>
        <v>91.213300000000004</v>
      </c>
      <c r="K718" s="2">
        <f>Table_ExternalData_15[[#This Row],[Price]]*Table_ExternalData_15[[#Headers],[1,22]]</f>
        <v>96.013999999999996</v>
      </c>
      <c r="L718" s="7">
        <f>IF(G718="White Shark",E718*0.5,IF(G718="Sbox",E718*0.5,IF(G718="Tenda",E718*0.5,E718*0.2)))/100</f>
        <v>0.05</v>
      </c>
      <c r="M718" s="2">
        <f>Table_ExternalData_15[[#This Row],[Price]]-Table_ExternalData_15[[#This Row],[Price]]*Table_ExternalData_15[[#This Row],[extra popust]]</f>
        <v>74.765000000000001</v>
      </c>
      <c r="N718" s="2">
        <f>IF(M718&lt;I718,M718,I718)</f>
        <v>74.765000000000001</v>
      </c>
      <c r="O718" s="12" t="str">
        <f>IF(N718&lt;I718,$U$1," ")</f>
        <v xml:space="preserve"> </v>
      </c>
      <c r="P718" s="12" t="str">
        <f>IFERROR((O718+30)," ")</f>
        <v xml:space="preserve"> </v>
      </c>
      <c r="Q718" s="2">
        <f ca="1">IF(O718=$U$1,N718,"0")*1.22</f>
        <v>0</v>
      </c>
    </row>
    <row r="719" spans="1:17" x14ac:dyDescent="0.25">
      <c r="A719" t="s">
        <v>6311</v>
      </c>
      <c r="B719" t="s">
        <v>6310</v>
      </c>
      <c r="C719">
        <v>14384</v>
      </c>
      <c r="D719">
        <v>32.479999999999997</v>
      </c>
      <c r="E719">
        <f>IFERROR(VLOOKUP(Table_ExternalData_15[[#This Row],[Id]],Rabati!B:C,2,0),0)</f>
        <v>25</v>
      </c>
      <c r="F719">
        <v>0</v>
      </c>
      <c r="G719" t="str">
        <f>VLOOKUP(Table_ExternalData_15[[#This Row],[Id]],'Blagovna izdelek'!A:C,3,0)</f>
        <v>Triton</v>
      </c>
      <c r="H719">
        <f>Table_ExternalData_15[[#This Row],[Rabat]]*0.2</f>
        <v>5</v>
      </c>
      <c r="I719" s="2">
        <f>Table_ExternalData_15[[#This Row],[Price]]-(Table_ExternalData_15[[#This Row],[Price]]*Table_ExternalData_15[[#This Row],[BB rabat]])/100</f>
        <v>30.855999999999998</v>
      </c>
      <c r="J719" s="2">
        <f>Table_ExternalData_15[[#This Row],[BB cena]]*Table_ExternalData_15[[#Headers],[1,22]]</f>
        <v>37.644319999999993</v>
      </c>
      <c r="K719" s="2">
        <f>Table_ExternalData_15[[#This Row],[Price]]*Table_ExternalData_15[[#Headers],[1,22]]</f>
        <v>39.625599999999999</v>
      </c>
      <c r="L719" s="7">
        <f>IF(G719="White Shark",E719*0.5,IF(G719="Sbox",E719*0.5,IF(G719="Tenda",E719*0.5,E719*0.2)))/100</f>
        <v>0.05</v>
      </c>
      <c r="M719" s="2">
        <f>Table_ExternalData_15[[#This Row],[Price]]-Table_ExternalData_15[[#This Row],[Price]]*Table_ExternalData_15[[#This Row],[extra popust]]</f>
        <v>30.855999999999998</v>
      </c>
      <c r="N719" s="2">
        <f>IF(M719&lt;I719,M719,I719)</f>
        <v>30.855999999999998</v>
      </c>
      <c r="O719" s="12" t="str">
        <f>IF(N719&lt;I719,$U$1," ")</f>
        <v xml:space="preserve"> </v>
      </c>
      <c r="P719" s="12" t="str">
        <f>IFERROR((O719+30)," ")</f>
        <v xml:space="preserve"> </v>
      </c>
      <c r="Q719" s="2">
        <f ca="1">IF(O719=$U$1,N719,"0")*1.22</f>
        <v>0</v>
      </c>
    </row>
    <row r="720" spans="1:17" x14ac:dyDescent="0.25">
      <c r="A720" t="s">
        <v>6313</v>
      </c>
      <c r="B720" t="s">
        <v>6312</v>
      </c>
      <c r="C720">
        <v>14385</v>
      </c>
      <c r="D720">
        <v>12.5</v>
      </c>
      <c r="E720">
        <f>IFERROR(VLOOKUP(Table_ExternalData_15[[#This Row],[Id]],Rabati!B:C,2,0),0)</f>
        <v>25</v>
      </c>
      <c r="F720">
        <v>9</v>
      </c>
      <c r="G720" t="str">
        <f>VLOOKUP(Table_ExternalData_15[[#This Row],[Id]],'Blagovna izdelek'!A:C,3,0)</f>
        <v>Triton</v>
      </c>
      <c r="H720">
        <f>Table_ExternalData_15[[#This Row],[Rabat]]*0.2</f>
        <v>5</v>
      </c>
      <c r="I720" s="2">
        <f>Table_ExternalData_15[[#This Row],[Price]]-(Table_ExternalData_15[[#This Row],[Price]]*Table_ExternalData_15[[#This Row],[BB rabat]])/100</f>
        <v>11.875</v>
      </c>
      <c r="J720" s="2">
        <f>Table_ExternalData_15[[#This Row],[BB cena]]*Table_ExternalData_15[[#Headers],[1,22]]</f>
        <v>14.487499999999999</v>
      </c>
      <c r="K720" s="2">
        <f>Table_ExternalData_15[[#This Row],[Price]]*Table_ExternalData_15[[#Headers],[1,22]]</f>
        <v>15.25</v>
      </c>
      <c r="L720" s="7">
        <f>IF(G720="White Shark",E720*0.5,IF(G720="Sbox",E720*0.5,IF(G720="Tenda",E720*0.5,E720*0.2)))/100</f>
        <v>0.05</v>
      </c>
      <c r="M720" s="2">
        <f>Table_ExternalData_15[[#This Row],[Price]]-Table_ExternalData_15[[#This Row],[Price]]*Table_ExternalData_15[[#This Row],[extra popust]]</f>
        <v>11.875</v>
      </c>
      <c r="N720" s="2">
        <f>IF(M720&lt;I720,M720,I720)</f>
        <v>11.875</v>
      </c>
      <c r="O720" s="12" t="str">
        <f>IF(N720&lt;I720,$U$1," ")</f>
        <v xml:space="preserve"> </v>
      </c>
      <c r="P720" s="12" t="str">
        <f>IFERROR((O720+30)," ")</f>
        <v xml:space="preserve"> </v>
      </c>
      <c r="Q720" s="2">
        <f ca="1">IF(O720=$U$1,N720,"0")*1.22</f>
        <v>0</v>
      </c>
    </row>
    <row r="721" spans="1:17" x14ac:dyDescent="0.25">
      <c r="A721" t="s">
        <v>6315</v>
      </c>
      <c r="B721" t="s">
        <v>6314</v>
      </c>
      <c r="C721">
        <v>14386</v>
      </c>
      <c r="D721">
        <v>14.4</v>
      </c>
      <c r="E721">
        <f>IFERROR(VLOOKUP(Table_ExternalData_15[[#This Row],[Id]],Rabati!B:C,2,0),0)</f>
        <v>25</v>
      </c>
      <c r="F721">
        <v>24</v>
      </c>
      <c r="G721" t="str">
        <f>VLOOKUP(Table_ExternalData_15[[#This Row],[Id]],'Blagovna izdelek'!A:C,3,0)</f>
        <v>Triton</v>
      </c>
      <c r="H721">
        <f>Table_ExternalData_15[[#This Row],[Rabat]]*0.2</f>
        <v>5</v>
      </c>
      <c r="I721" s="2">
        <f>Table_ExternalData_15[[#This Row],[Price]]-(Table_ExternalData_15[[#This Row],[Price]]*Table_ExternalData_15[[#This Row],[BB rabat]])/100</f>
        <v>13.68</v>
      </c>
      <c r="J721" s="2">
        <f>Table_ExternalData_15[[#This Row],[BB cena]]*Table_ExternalData_15[[#Headers],[1,22]]</f>
        <v>16.689599999999999</v>
      </c>
      <c r="K721" s="2">
        <f>Table_ExternalData_15[[#This Row],[Price]]*Table_ExternalData_15[[#Headers],[1,22]]</f>
        <v>17.568000000000001</v>
      </c>
      <c r="L721" s="7">
        <f>IF(G721="White Shark",E721*0.5,IF(G721="Sbox",E721*0.5,IF(G721="Tenda",E721*0.5,E721*0.2)))/100</f>
        <v>0.05</v>
      </c>
      <c r="M721" s="2">
        <f>Table_ExternalData_15[[#This Row],[Price]]-Table_ExternalData_15[[#This Row],[Price]]*Table_ExternalData_15[[#This Row],[extra popust]]</f>
        <v>13.68</v>
      </c>
      <c r="N721" s="2">
        <f>IF(M721&lt;I721,M721,I721)</f>
        <v>13.68</v>
      </c>
      <c r="O721" s="12" t="str">
        <f>IF(N721&lt;I721,$U$1," ")</f>
        <v xml:space="preserve"> </v>
      </c>
      <c r="P721" s="12" t="str">
        <f>IFERROR((O721+30)," ")</f>
        <v xml:space="preserve"> </v>
      </c>
      <c r="Q721" s="2">
        <f ca="1">IF(O721=$U$1,N721,"0")*1.22</f>
        <v>0</v>
      </c>
    </row>
    <row r="722" spans="1:17" x14ac:dyDescent="0.25">
      <c r="A722" t="s">
        <v>6323</v>
      </c>
      <c r="B722" t="s">
        <v>6322</v>
      </c>
      <c r="C722">
        <v>14399</v>
      </c>
      <c r="D722">
        <v>105.6</v>
      </c>
      <c r="E722">
        <f>IFERROR(VLOOKUP(Table_ExternalData_15[[#This Row],[Id]],Rabati!B:C,2,0),0)</f>
        <v>25</v>
      </c>
      <c r="F722">
        <v>0</v>
      </c>
      <c r="G722" t="str">
        <f>VLOOKUP(Table_ExternalData_15[[#This Row],[Id]],'Blagovna izdelek'!A:C,3,0)</f>
        <v>Triton</v>
      </c>
      <c r="H722">
        <f>Table_ExternalData_15[[#This Row],[Rabat]]*0.2</f>
        <v>5</v>
      </c>
      <c r="I722" s="2">
        <f>Table_ExternalData_15[[#This Row],[Price]]-(Table_ExternalData_15[[#This Row],[Price]]*Table_ExternalData_15[[#This Row],[BB rabat]])/100</f>
        <v>100.32</v>
      </c>
      <c r="J722" s="2">
        <f>Table_ExternalData_15[[#This Row],[BB cena]]*Table_ExternalData_15[[#Headers],[1,22]]</f>
        <v>122.39039999999999</v>
      </c>
      <c r="K722" s="2">
        <f>Table_ExternalData_15[[#This Row],[Price]]*Table_ExternalData_15[[#Headers],[1,22]]</f>
        <v>128.83199999999999</v>
      </c>
      <c r="L722" s="7">
        <f>IF(G722="White Shark",E722*0.5,IF(G722="Sbox",E722*0.5,IF(G722="Tenda",E722*0.5,E722*0.2)))/100</f>
        <v>0.05</v>
      </c>
      <c r="M722" s="2">
        <f>Table_ExternalData_15[[#This Row],[Price]]-Table_ExternalData_15[[#This Row],[Price]]*Table_ExternalData_15[[#This Row],[extra popust]]</f>
        <v>100.32</v>
      </c>
      <c r="N722" s="2">
        <f>IF(M722&lt;I722,M722,I722)</f>
        <v>100.32</v>
      </c>
      <c r="O722" s="12" t="str">
        <f>IF(N722&lt;I722,$U$1," ")</f>
        <v xml:space="preserve"> </v>
      </c>
      <c r="P722" s="12" t="str">
        <f>IFERROR((O722+30)," ")</f>
        <v xml:space="preserve"> </v>
      </c>
      <c r="Q722" s="2">
        <f ca="1">IF(O722=$U$1,N722,"0")*1.22</f>
        <v>0</v>
      </c>
    </row>
    <row r="723" spans="1:17" x14ac:dyDescent="0.25">
      <c r="A723" t="s">
        <v>6333</v>
      </c>
      <c r="B723" t="s">
        <v>6332</v>
      </c>
      <c r="C723">
        <v>14404</v>
      </c>
      <c r="D723">
        <v>116.8</v>
      </c>
      <c r="E723">
        <f>IFERROR(VLOOKUP(Table_ExternalData_15[[#This Row],[Id]],Rabati!B:C,2,0),0)</f>
        <v>25</v>
      </c>
      <c r="F723">
        <v>0</v>
      </c>
      <c r="G723" t="str">
        <f>VLOOKUP(Table_ExternalData_15[[#This Row],[Id]],'Blagovna izdelek'!A:C,3,0)</f>
        <v>Triton</v>
      </c>
      <c r="H723">
        <f>Table_ExternalData_15[[#This Row],[Rabat]]*0.2</f>
        <v>5</v>
      </c>
      <c r="I723" s="2">
        <f>Table_ExternalData_15[[#This Row],[Price]]-(Table_ExternalData_15[[#This Row],[Price]]*Table_ExternalData_15[[#This Row],[BB rabat]])/100</f>
        <v>110.96</v>
      </c>
      <c r="J723" s="2">
        <f>Table_ExternalData_15[[#This Row],[BB cena]]*Table_ExternalData_15[[#Headers],[1,22]]</f>
        <v>135.37119999999999</v>
      </c>
      <c r="K723" s="2">
        <f>Table_ExternalData_15[[#This Row],[Price]]*Table_ExternalData_15[[#Headers],[1,22]]</f>
        <v>142.49599999999998</v>
      </c>
      <c r="L723" s="7">
        <f>IF(G723="White Shark",E723*0.5,IF(G723="Sbox",E723*0.5,IF(G723="Tenda",E723*0.5,E723*0.2)))/100</f>
        <v>0.05</v>
      </c>
      <c r="M723" s="2">
        <f>Table_ExternalData_15[[#This Row],[Price]]-Table_ExternalData_15[[#This Row],[Price]]*Table_ExternalData_15[[#This Row],[extra popust]]</f>
        <v>110.96</v>
      </c>
      <c r="N723" s="2">
        <f>IF(M723&lt;I723,M723,I723)</f>
        <v>110.96</v>
      </c>
      <c r="O723" s="12" t="str">
        <f>IF(N723&lt;I723,$U$1," ")</f>
        <v xml:space="preserve"> </v>
      </c>
      <c r="P723" s="12" t="str">
        <f>IFERROR((O723+30)," ")</f>
        <v xml:space="preserve"> </v>
      </c>
      <c r="Q723" s="2">
        <f ca="1">IF(O723=$U$1,N723,"0")*1.22</f>
        <v>0</v>
      </c>
    </row>
    <row r="724" spans="1:17" x14ac:dyDescent="0.25">
      <c r="A724" t="s">
        <v>7155</v>
      </c>
      <c r="B724" t="s">
        <v>7154</v>
      </c>
      <c r="C724">
        <v>15056</v>
      </c>
      <c r="D724">
        <v>164.17</v>
      </c>
      <c r="E724">
        <f>IFERROR(VLOOKUP(Table_ExternalData_15[[#This Row],[Id]],Rabati!B:C,2,0),0)</f>
        <v>25</v>
      </c>
      <c r="F724">
        <v>0</v>
      </c>
      <c r="G724" t="str">
        <f>VLOOKUP(Table_ExternalData_15[[#This Row],[Id]],'Blagovna izdelek'!A:C,3,0)</f>
        <v>Triton</v>
      </c>
      <c r="H724">
        <f>Table_ExternalData_15[[#This Row],[Rabat]]*0.2</f>
        <v>5</v>
      </c>
      <c r="I724" s="2">
        <f>Table_ExternalData_15[[#This Row],[Price]]-(Table_ExternalData_15[[#This Row],[Price]]*Table_ExternalData_15[[#This Row],[BB rabat]])/100</f>
        <v>155.9615</v>
      </c>
      <c r="J724" s="2">
        <f>Table_ExternalData_15[[#This Row],[BB cena]]*Table_ExternalData_15[[#Headers],[1,22]]</f>
        <v>190.27303000000001</v>
      </c>
      <c r="K724" s="2">
        <f>Table_ExternalData_15[[#This Row],[Price]]*Table_ExternalData_15[[#Headers],[1,22]]</f>
        <v>200.28739999999999</v>
      </c>
      <c r="L724" s="7">
        <f>IF(G724="White Shark",E724*0.5,IF(G724="Sbox",E724*0.5,IF(G724="Tenda",E724*0.5,E724*0.2)))/100</f>
        <v>0.05</v>
      </c>
      <c r="M724" s="2">
        <f>Table_ExternalData_15[[#This Row],[Price]]-Table_ExternalData_15[[#This Row],[Price]]*Table_ExternalData_15[[#This Row],[extra popust]]</f>
        <v>155.9615</v>
      </c>
      <c r="N724" s="2">
        <f>IF(M724&lt;I724,M724,I724)</f>
        <v>155.9615</v>
      </c>
      <c r="O724" s="12" t="str">
        <f>IF(N724&lt;I724,$U$1," ")</f>
        <v xml:space="preserve"> </v>
      </c>
      <c r="P724" s="12" t="str">
        <f>IFERROR((O724+30)," ")</f>
        <v xml:space="preserve"> </v>
      </c>
      <c r="Q724" s="2">
        <f ca="1">IF(O724=$U$1,N724,"0")*1.22</f>
        <v>0</v>
      </c>
    </row>
    <row r="725" spans="1:17" x14ac:dyDescent="0.25">
      <c r="A725" t="s">
        <v>7206</v>
      </c>
      <c r="B725" t="s">
        <v>7205</v>
      </c>
      <c r="C725">
        <v>15099</v>
      </c>
      <c r="D725">
        <v>98.7</v>
      </c>
      <c r="E725">
        <f>IFERROR(VLOOKUP(Table_ExternalData_15[[#This Row],[Id]],Rabati!B:C,2,0),0)</f>
        <v>25</v>
      </c>
      <c r="F725">
        <v>0</v>
      </c>
      <c r="G725" t="str">
        <f>VLOOKUP(Table_ExternalData_15[[#This Row],[Id]],'Blagovna izdelek'!A:C,3,0)</f>
        <v>Triton</v>
      </c>
      <c r="H725">
        <f>Table_ExternalData_15[[#This Row],[Rabat]]*0.2</f>
        <v>5</v>
      </c>
      <c r="I725" s="2">
        <f>Table_ExternalData_15[[#This Row],[Price]]-(Table_ExternalData_15[[#This Row],[Price]]*Table_ExternalData_15[[#This Row],[BB rabat]])/100</f>
        <v>93.765000000000001</v>
      </c>
      <c r="J725" s="2">
        <f>Table_ExternalData_15[[#This Row],[BB cena]]*Table_ExternalData_15[[#Headers],[1,22]]</f>
        <v>114.3933</v>
      </c>
      <c r="K725" s="2">
        <f>Table_ExternalData_15[[#This Row],[Price]]*Table_ExternalData_15[[#Headers],[1,22]]</f>
        <v>120.414</v>
      </c>
      <c r="L725" s="7">
        <f>IF(G725="White Shark",E725*0.5,IF(G725="Sbox",E725*0.5,IF(G725="Tenda",E725*0.5,E725*0.2)))/100</f>
        <v>0.05</v>
      </c>
      <c r="M725" s="2">
        <f>Table_ExternalData_15[[#This Row],[Price]]-Table_ExternalData_15[[#This Row],[Price]]*Table_ExternalData_15[[#This Row],[extra popust]]</f>
        <v>93.765000000000001</v>
      </c>
      <c r="N725" s="2">
        <f>IF(M725&lt;I725,M725,I725)</f>
        <v>93.765000000000001</v>
      </c>
      <c r="O725" s="12" t="str">
        <f>IF(N725&lt;I725,$U$1," ")</f>
        <v xml:space="preserve"> </v>
      </c>
      <c r="P725" s="12" t="str">
        <f>IFERROR((O725+30)," ")</f>
        <v xml:space="preserve"> </v>
      </c>
      <c r="Q725" s="2">
        <f ca="1">IF(O725=$U$1,N725,"0")*1.22</f>
        <v>0</v>
      </c>
    </row>
    <row r="726" spans="1:17" x14ac:dyDescent="0.25">
      <c r="A726" t="s">
        <v>7221</v>
      </c>
      <c r="B726" t="s">
        <v>9883</v>
      </c>
      <c r="C726">
        <v>15109</v>
      </c>
      <c r="D726">
        <v>48.45</v>
      </c>
      <c r="E726">
        <f>IFERROR(VLOOKUP(Table_ExternalData_15[[#This Row],[Id]],Rabati!B:C,2,0),0)</f>
        <v>25</v>
      </c>
      <c r="F726">
        <v>4</v>
      </c>
      <c r="G726" t="str">
        <f>VLOOKUP(Table_ExternalData_15[[#This Row],[Id]],'Blagovna izdelek'!A:C,3,0)</f>
        <v>Triton</v>
      </c>
      <c r="H726">
        <f>Table_ExternalData_15[[#This Row],[Rabat]]*0.2</f>
        <v>5</v>
      </c>
      <c r="I726" s="2">
        <f>Table_ExternalData_15[[#This Row],[Price]]-(Table_ExternalData_15[[#This Row],[Price]]*Table_ExternalData_15[[#This Row],[BB rabat]])/100</f>
        <v>46.027500000000003</v>
      </c>
      <c r="J726" s="2">
        <f>Table_ExternalData_15[[#This Row],[BB cena]]*Table_ExternalData_15[[#Headers],[1,22]]</f>
        <v>56.153550000000003</v>
      </c>
      <c r="K726" s="2">
        <f>Table_ExternalData_15[[#This Row],[Price]]*Table_ExternalData_15[[#Headers],[1,22]]</f>
        <v>59.109000000000002</v>
      </c>
      <c r="L726" s="7">
        <f>IF(G726="White Shark",E726*0.5,IF(G726="Sbox",E726*0.5,IF(G726="Tenda",E726*0.5,E726*0.2)))/100</f>
        <v>0.05</v>
      </c>
      <c r="M726" s="2">
        <f>Table_ExternalData_15[[#This Row],[Price]]-Table_ExternalData_15[[#This Row],[Price]]*Table_ExternalData_15[[#This Row],[extra popust]]</f>
        <v>46.027500000000003</v>
      </c>
      <c r="N726" s="2">
        <f>IF(M726&lt;I726,M726,I726)</f>
        <v>46.027500000000003</v>
      </c>
      <c r="O726" s="12" t="str">
        <f>IF(N726&lt;I726,$U$1," ")</f>
        <v xml:space="preserve"> </v>
      </c>
      <c r="P726" s="12" t="str">
        <f>IFERROR((O726+30)," ")</f>
        <v xml:space="preserve"> </v>
      </c>
      <c r="Q726" s="2">
        <f ca="1">IF(O726=$U$1,N726,"0")*1.22</f>
        <v>0</v>
      </c>
    </row>
    <row r="727" spans="1:17" x14ac:dyDescent="0.25">
      <c r="A727" t="s">
        <v>7304</v>
      </c>
      <c r="B727" t="s">
        <v>7303</v>
      </c>
      <c r="C727">
        <v>15164</v>
      </c>
      <c r="D727">
        <v>22.9</v>
      </c>
      <c r="E727">
        <f>IFERROR(VLOOKUP(Table_ExternalData_15[[#This Row],[Id]],Rabati!B:C,2,0),0)</f>
        <v>25</v>
      </c>
      <c r="F727">
        <v>8</v>
      </c>
      <c r="G727" t="str">
        <f>VLOOKUP(Table_ExternalData_15[[#This Row],[Id]],'Blagovna izdelek'!A:C,3,0)</f>
        <v>Triton</v>
      </c>
      <c r="H727">
        <f>Table_ExternalData_15[[#This Row],[Rabat]]*0.2</f>
        <v>5</v>
      </c>
      <c r="I727" s="2">
        <f>Table_ExternalData_15[[#This Row],[Price]]-(Table_ExternalData_15[[#This Row],[Price]]*Table_ExternalData_15[[#This Row],[BB rabat]])/100</f>
        <v>21.754999999999999</v>
      </c>
      <c r="J727" s="2">
        <f>Table_ExternalData_15[[#This Row],[BB cena]]*Table_ExternalData_15[[#Headers],[1,22]]</f>
        <v>26.541099999999997</v>
      </c>
      <c r="K727" s="2">
        <f>Table_ExternalData_15[[#This Row],[Price]]*Table_ExternalData_15[[#Headers],[1,22]]</f>
        <v>27.937999999999999</v>
      </c>
      <c r="L727" s="7">
        <f>IF(G727="White Shark",E727*0.5,IF(G727="Sbox",E727*0.5,IF(G727="Tenda",E727*0.5,E727*0.2)))/100</f>
        <v>0.05</v>
      </c>
      <c r="M727" s="2">
        <f>Table_ExternalData_15[[#This Row],[Price]]-Table_ExternalData_15[[#This Row],[Price]]*Table_ExternalData_15[[#This Row],[extra popust]]</f>
        <v>21.754999999999999</v>
      </c>
      <c r="N727" s="2">
        <f>IF(M727&lt;I727,M727,I727)</f>
        <v>21.754999999999999</v>
      </c>
      <c r="O727" s="12" t="str">
        <f>IF(N727&lt;I727,$U$1," ")</f>
        <v xml:space="preserve"> </v>
      </c>
      <c r="P727" s="12" t="str">
        <f>IFERROR((O727+30)," ")</f>
        <v xml:space="preserve"> </v>
      </c>
      <c r="Q727" s="2">
        <f ca="1">IF(O727=$U$1,N727,"0")*1.22</f>
        <v>0</v>
      </c>
    </row>
    <row r="728" spans="1:17" x14ac:dyDescent="0.25">
      <c r="A728" t="s">
        <v>7402</v>
      </c>
      <c r="B728" t="s">
        <v>7401</v>
      </c>
      <c r="C728">
        <v>15221</v>
      </c>
      <c r="D728">
        <v>666.65</v>
      </c>
      <c r="E728">
        <f>IFERROR(VLOOKUP(Table_ExternalData_15[[#This Row],[Id]],Rabati!B:C,2,0),0)</f>
        <v>0</v>
      </c>
      <c r="F728">
        <v>0</v>
      </c>
      <c r="G728" t="str">
        <f>VLOOKUP(Table_ExternalData_15[[#This Row],[Id]],'Blagovna izdelek'!A:C,3,0)</f>
        <v>Triton</v>
      </c>
      <c r="H728">
        <f>Table_ExternalData_15[[#This Row],[Rabat]]*0.2</f>
        <v>0</v>
      </c>
      <c r="I728" s="2">
        <f>Table_ExternalData_15[[#This Row],[Price]]-(Table_ExternalData_15[[#This Row],[Price]]*Table_ExternalData_15[[#This Row],[BB rabat]])/100</f>
        <v>666.65</v>
      </c>
      <c r="J728" s="2">
        <f>Table_ExternalData_15[[#This Row],[BB cena]]*Table_ExternalData_15[[#Headers],[1,22]]</f>
        <v>813.31299999999999</v>
      </c>
      <c r="K728" s="2">
        <f>Table_ExternalData_15[[#This Row],[Price]]*Table_ExternalData_15[[#Headers],[1,22]]</f>
        <v>813.31299999999999</v>
      </c>
      <c r="L728" s="7">
        <f>IF(G728="White Shark",E728*0.5,IF(G728="Sbox",E728*0.5,IF(G728="Tenda",E728*0.5,E728*0.2)))/100</f>
        <v>0</v>
      </c>
      <c r="M728" s="2">
        <f>Table_ExternalData_15[[#This Row],[Price]]-Table_ExternalData_15[[#This Row],[Price]]*Table_ExternalData_15[[#This Row],[extra popust]]</f>
        <v>666.65</v>
      </c>
      <c r="N728" s="2">
        <f>IF(M728&lt;I728,M728,I728)</f>
        <v>666.65</v>
      </c>
      <c r="O728" s="12" t="str">
        <f>IF(N728&lt;I728,$U$1," ")</f>
        <v xml:space="preserve"> </v>
      </c>
      <c r="P728" s="12" t="str">
        <f>IFERROR((O728+30)," ")</f>
        <v xml:space="preserve"> </v>
      </c>
      <c r="Q728" s="2">
        <f ca="1">IF(O728=$U$1,N728,"0")*1.22</f>
        <v>0</v>
      </c>
    </row>
    <row r="729" spans="1:17" x14ac:dyDescent="0.25">
      <c r="A729" t="s">
        <v>7404</v>
      </c>
      <c r="B729" t="s">
        <v>7403</v>
      </c>
      <c r="C729">
        <v>15222</v>
      </c>
      <c r="D729">
        <v>504.75</v>
      </c>
      <c r="E729">
        <f>IFERROR(VLOOKUP(Table_ExternalData_15[[#This Row],[Id]],Rabati!B:C,2,0),0)</f>
        <v>0</v>
      </c>
      <c r="F729">
        <v>0</v>
      </c>
      <c r="G729" t="str">
        <f>VLOOKUP(Table_ExternalData_15[[#This Row],[Id]],'Blagovna izdelek'!A:C,3,0)</f>
        <v>Triton</v>
      </c>
      <c r="H729">
        <f>Table_ExternalData_15[[#This Row],[Rabat]]*0.2</f>
        <v>0</v>
      </c>
      <c r="I729" s="2">
        <f>Table_ExternalData_15[[#This Row],[Price]]-(Table_ExternalData_15[[#This Row],[Price]]*Table_ExternalData_15[[#This Row],[BB rabat]])/100</f>
        <v>504.75</v>
      </c>
      <c r="J729" s="2">
        <f>Table_ExternalData_15[[#This Row],[BB cena]]*Table_ExternalData_15[[#Headers],[1,22]]</f>
        <v>615.79499999999996</v>
      </c>
      <c r="K729" s="2">
        <f>Table_ExternalData_15[[#This Row],[Price]]*Table_ExternalData_15[[#Headers],[1,22]]</f>
        <v>615.79499999999996</v>
      </c>
      <c r="L729" s="7">
        <f>IF(G729="White Shark",E729*0.5,IF(G729="Sbox",E729*0.5,IF(G729="Tenda",E729*0.5,E729*0.2)))/100</f>
        <v>0</v>
      </c>
      <c r="M729" s="2">
        <f>Table_ExternalData_15[[#This Row],[Price]]-Table_ExternalData_15[[#This Row],[Price]]*Table_ExternalData_15[[#This Row],[extra popust]]</f>
        <v>504.75</v>
      </c>
      <c r="N729" s="2">
        <f>IF(M729&lt;I729,M729,I729)</f>
        <v>504.75</v>
      </c>
      <c r="O729" s="12" t="str">
        <f>IF(N729&lt;I729,$U$1," ")</f>
        <v xml:space="preserve"> </v>
      </c>
      <c r="P729" s="12" t="str">
        <f>IFERROR((O729+30)," ")</f>
        <v xml:space="preserve"> </v>
      </c>
      <c r="Q729" s="2">
        <f ca="1">IF(O729=$U$1,N729,"0")*1.22</f>
        <v>0</v>
      </c>
    </row>
    <row r="730" spans="1:17" x14ac:dyDescent="0.25">
      <c r="A730" t="s">
        <v>7406</v>
      </c>
      <c r="B730" t="s">
        <v>7405</v>
      </c>
      <c r="C730">
        <v>15223</v>
      </c>
      <c r="D730">
        <v>36.51</v>
      </c>
      <c r="E730">
        <f>IFERROR(VLOOKUP(Table_ExternalData_15[[#This Row],[Id]],Rabati!B:C,2,0),0)</f>
        <v>25</v>
      </c>
      <c r="F730">
        <v>0</v>
      </c>
      <c r="G730" t="str">
        <f>VLOOKUP(Table_ExternalData_15[[#This Row],[Id]],'Blagovna izdelek'!A:C,3,0)</f>
        <v>Triton</v>
      </c>
      <c r="H730">
        <f>Table_ExternalData_15[[#This Row],[Rabat]]*0.2</f>
        <v>5</v>
      </c>
      <c r="I730" s="2">
        <f>Table_ExternalData_15[[#This Row],[Price]]-(Table_ExternalData_15[[#This Row],[Price]]*Table_ExternalData_15[[#This Row],[BB rabat]])/100</f>
        <v>34.6845</v>
      </c>
      <c r="J730" s="2">
        <f>Table_ExternalData_15[[#This Row],[BB cena]]*Table_ExternalData_15[[#Headers],[1,22]]</f>
        <v>42.315089999999998</v>
      </c>
      <c r="K730" s="2">
        <f>Table_ExternalData_15[[#This Row],[Price]]*Table_ExternalData_15[[#Headers],[1,22]]</f>
        <v>44.542199999999994</v>
      </c>
      <c r="L730" s="7">
        <f>IF(G730="White Shark",E730*0.5,IF(G730="Sbox",E730*0.5,IF(G730="Tenda",E730*0.5,E730*0.2)))/100</f>
        <v>0.05</v>
      </c>
      <c r="M730" s="2">
        <f>Table_ExternalData_15[[#This Row],[Price]]-Table_ExternalData_15[[#This Row],[Price]]*Table_ExternalData_15[[#This Row],[extra popust]]</f>
        <v>34.6845</v>
      </c>
      <c r="N730" s="2">
        <f>IF(M730&lt;I730,M730,I730)</f>
        <v>34.6845</v>
      </c>
      <c r="O730" s="12" t="str">
        <f>IF(N730&lt;I730,$U$1," ")</f>
        <v xml:space="preserve"> </v>
      </c>
      <c r="P730" s="12" t="str">
        <f>IFERROR((O730+30)," ")</f>
        <v xml:space="preserve"> </v>
      </c>
      <c r="Q730" s="2">
        <f ca="1">IF(O730=$U$1,N730,"0")*1.22</f>
        <v>0</v>
      </c>
    </row>
    <row r="731" spans="1:17" x14ac:dyDescent="0.25">
      <c r="A731" t="s">
        <v>7408</v>
      </c>
      <c r="B731" t="s">
        <v>7407</v>
      </c>
      <c r="C731">
        <v>15224</v>
      </c>
      <c r="D731">
        <v>106.01</v>
      </c>
      <c r="E731">
        <f>IFERROR(VLOOKUP(Table_ExternalData_15[[#This Row],[Id]],Rabati!B:C,2,0),0)</f>
        <v>0</v>
      </c>
      <c r="F731">
        <v>0</v>
      </c>
      <c r="G731" t="str">
        <f>VLOOKUP(Table_ExternalData_15[[#This Row],[Id]],'Blagovna izdelek'!A:C,3,0)</f>
        <v>Triton</v>
      </c>
      <c r="H731">
        <f>Table_ExternalData_15[[#This Row],[Rabat]]*0.2</f>
        <v>0</v>
      </c>
      <c r="I731" s="2">
        <f>Table_ExternalData_15[[#This Row],[Price]]-(Table_ExternalData_15[[#This Row],[Price]]*Table_ExternalData_15[[#This Row],[BB rabat]])/100</f>
        <v>106.01</v>
      </c>
      <c r="J731" s="2">
        <f>Table_ExternalData_15[[#This Row],[BB cena]]*Table_ExternalData_15[[#Headers],[1,22]]</f>
        <v>129.3322</v>
      </c>
      <c r="K731" s="2">
        <f>Table_ExternalData_15[[#This Row],[Price]]*Table_ExternalData_15[[#Headers],[1,22]]</f>
        <v>129.3322</v>
      </c>
      <c r="L731" s="7">
        <f>IF(G731="White Shark",E731*0.5,IF(G731="Sbox",E731*0.5,IF(G731="Tenda",E731*0.5,E731*0.2)))/100</f>
        <v>0</v>
      </c>
      <c r="M731" s="2">
        <f>Table_ExternalData_15[[#This Row],[Price]]-Table_ExternalData_15[[#This Row],[Price]]*Table_ExternalData_15[[#This Row],[extra popust]]</f>
        <v>106.01</v>
      </c>
      <c r="N731" s="2">
        <f>IF(M731&lt;I731,M731,I731)</f>
        <v>106.01</v>
      </c>
      <c r="O731" s="12" t="str">
        <f>IF(N731&lt;I731,$U$1," ")</f>
        <v xml:space="preserve"> </v>
      </c>
      <c r="P731" s="12" t="str">
        <f>IFERROR((O731+30)," ")</f>
        <v xml:space="preserve"> </v>
      </c>
      <c r="Q731" s="2">
        <f ca="1">IF(O731=$U$1,N731,"0")*1.22</f>
        <v>0</v>
      </c>
    </row>
    <row r="732" spans="1:17" x14ac:dyDescent="0.25">
      <c r="A732" t="s">
        <v>7410</v>
      </c>
      <c r="B732" t="s">
        <v>7409</v>
      </c>
      <c r="C732">
        <v>15225</v>
      </c>
      <c r="D732">
        <v>487.75</v>
      </c>
      <c r="E732">
        <f>IFERROR(VLOOKUP(Table_ExternalData_15[[#This Row],[Id]],Rabati!B:C,2,0),0)</f>
        <v>10</v>
      </c>
      <c r="F732">
        <v>0</v>
      </c>
      <c r="G732" t="str">
        <f>VLOOKUP(Table_ExternalData_15[[#This Row],[Id]],'Blagovna izdelek'!A:C,3,0)</f>
        <v>Triton</v>
      </c>
      <c r="H732">
        <f>Table_ExternalData_15[[#This Row],[Rabat]]*0.2</f>
        <v>2</v>
      </c>
      <c r="I732" s="2">
        <f>Table_ExternalData_15[[#This Row],[Price]]-(Table_ExternalData_15[[#This Row],[Price]]*Table_ExternalData_15[[#This Row],[BB rabat]])/100</f>
        <v>477.995</v>
      </c>
      <c r="J732" s="2">
        <f>Table_ExternalData_15[[#This Row],[BB cena]]*Table_ExternalData_15[[#Headers],[1,22]]</f>
        <v>583.15390000000002</v>
      </c>
      <c r="K732" s="2">
        <f>Table_ExternalData_15[[#This Row],[Price]]*Table_ExternalData_15[[#Headers],[1,22]]</f>
        <v>595.05499999999995</v>
      </c>
      <c r="L732" s="7">
        <f>IF(G732="White Shark",E732*0.5,IF(G732="Sbox",E732*0.5,IF(G732="Tenda",E732*0.5,E732*0.2)))/100</f>
        <v>0.02</v>
      </c>
      <c r="M732" s="2">
        <f>Table_ExternalData_15[[#This Row],[Price]]-Table_ExternalData_15[[#This Row],[Price]]*Table_ExternalData_15[[#This Row],[extra popust]]</f>
        <v>477.995</v>
      </c>
      <c r="N732" s="2">
        <f>IF(M732&lt;I732,M732,I732)</f>
        <v>477.995</v>
      </c>
      <c r="O732" s="12" t="str">
        <f>IF(N732&lt;I732,$U$1," ")</f>
        <v xml:space="preserve"> </v>
      </c>
      <c r="P732" s="12" t="str">
        <f>IFERROR((O732+30)," ")</f>
        <v xml:space="preserve"> </v>
      </c>
      <c r="Q732" s="2">
        <f ca="1">IF(O732=$U$1,N732,"0")*1.22</f>
        <v>0</v>
      </c>
    </row>
    <row r="733" spans="1:17" x14ac:dyDescent="0.25">
      <c r="A733" t="s">
        <v>7412</v>
      </c>
      <c r="B733" t="s">
        <v>7411</v>
      </c>
      <c r="C733">
        <v>15226</v>
      </c>
      <c r="D733">
        <v>333.82</v>
      </c>
      <c r="E733">
        <f>IFERROR(VLOOKUP(Table_ExternalData_15[[#This Row],[Id]],Rabati!B:C,2,0),0)</f>
        <v>10</v>
      </c>
      <c r="F733">
        <v>0</v>
      </c>
      <c r="G733" t="str">
        <f>VLOOKUP(Table_ExternalData_15[[#This Row],[Id]],'Blagovna izdelek'!A:C,3,0)</f>
        <v>Triton</v>
      </c>
      <c r="H733">
        <f>Table_ExternalData_15[[#This Row],[Rabat]]*0.2</f>
        <v>2</v>
      </c>
      <c r="I733" s="2">
        <f>Table_ExternalData_15[[#This Row],[Price]]-(Table_ExternalData_15[[#This Row],[Price]]*Table_ExternalData_15[[#This Row],[BB rabat]])/100</f>
        <v>327.14359999999999</v>
      </c>
      <c r="J733" s="2">
        <f>Table_ExternalData_15[[#This Row],[BB cena]]*Table_ExternalData_15[[#Headers],[1,22]]</f>
        <v>399.11519199999998</v>
      </c>
      <c r="K733" s="2">
        <f>Table_ExternalData_15[[#This Row],[Price]]*Table_ExternalData_15[[#Headers],[1,22]]</f>
        <v>407.2604</v>
      </c>
      <c r="L733" s="7">
        <f>IF(G733="White Shark",E733*0.5,IF(G733="Sbox",E733*0.5,IF(G733="Tenda",E733*0.5,E733*0.2)))/100</f>
        <v>0.02</v>
      </c>
      <c r="M733" s="2">
        <f>Table_ExternalData_15[[#This Row],[Price]]-Table_ExternalData_15[[#This Row],[Price]]*Table_ExternalData_15[[#This Row],[extra popust]]</f>
        <v>327.14359999999999</v>
      </c>
      <c r="N733" s="2">
        <f>IF(M733&lt;I733,M733,I733)</f>
        <v>327.14359999999999</v>
      </c>
      <c r="O733" s="12" t="str">
        <f>IF(N733&lt;I733,$U$1," ")</f>
        <v xml:space="preserve"> </v>
      </c>
      <c r="P733" s="12" t="str">
        <f>IFERROR((O733+30)," ")</f>
        <v xml:space="preserve"> </v>
      </c>
      <c r="Q733" s="2">
        <f ca="1">IF(O733=$U$1,N733,"0")*1.22</f>
        <v>0</v>
      </c>
    </row>
    <row r="734" spans="1:17" x14ac:dyDescent="0.25">
      <c r="A734" t="s">
        <v>7414</v>
      </c>
      <c r="B734" t="s">
        <v>7413</v>
      </c>
      <c r="C734">
        <v>15227</v>
      </c>
      <c r="D734">
        <v>365.5</v>
      </c>
      <c r="E734">
        <f>IFERROR(VLOOKUP(Table_ExternalData_15[[#This Row],[Id]],Rabati!B:C,2,0),0)</f>
        <v>10</v>
      </c>
      <c r="F734">
        <v>0</v>
      </c>
      <c r="G734" t="str">
        <f>VLOOKUP(Table_ExternalData_15[[#This Row],[Id]],'Blagovna izdelek'!A:C,3,0)</f>
        <v>Triton</v>
      </c>
      <c r="H734">
        <f>Table_ExternalData_15[[#This Row],[Rabat]]*0.2</f>
        <v>2</v>
      </c>
      <c r="I734" s="2">
        <f>Table_ExternalData_15[[#This Row],[Price]]-(Table_ExternalData_15[[#This Row],[Price]]*Table_ExternalData_15[[#This Row],[BB rabat]])/100</f>
        <v>358.19</v>
      </c>
      <c r="J734" s="2">
        <f>Table_ExternalData_15[[#This Row],[BB cena]]*Table_ExternalData_15[[#Headers],[1,22]]</f>
        <v>436.99180000000001</v>
      </c>
      <c r="K734" s="2">
        <f>Table_ExternalData_15[[#This Row],[Price]]*Table_ExternalData_15[[#Headers],[1,22]]</f>
        <v>445.90999999999997</v>
      </c>
      <c r="L734" s="7">
        <f>IF(G734="White Shark",E734*0.5,IF(G734="Sbox",E734*0.5,IF(G734="Tenda",E734*0.5,E734*0.2)))/100</f>
        <v>0.02</v>
      </c>
      <c r="M734" s="2">
        <f>Table_ExternalData_15[[#This Row],[Price]]-Table_ExternalData_15[[#This Row],[Price]]*Table_ExternalData_15[[#This Row],[extra popust]]</f>
        <v>358.19</v>
      </c>
      <c r="N734" s="2">
        <f>IF(M734&lt;I734,M734,I734)</f>
        <v>358.19</v>
      </c>
      <c r="O734" s="12" t="str">
        <f>IF(N734&lt;I734,$U$1," ")</f>
        <v xml:space="preserve"> </v>
      </c>
      <c r="P734" s="12" t="str">
        <f>IFERROR((O734+30)," ")</f>
        <v xml:space="preserve"> </v>
      </c>
      <c r="Q734" s="2">
        <f ca="1">IF(O734=$U$1,N734,"0")*1.22</f>
        <v>0</v>
      </c>
    </row>
    <row r="735" spans="1:17" x14ac:dyDescent="0.25">
      <c r="A735" t="s">
        <v>7416</v>
      </c>
      <c r="B735" t="s">
        <v>7415</v>
      </c>
      <c r="C735">
        <v>15228</v>
      </c>
      <c r="D735">
        <v>243.55</v>
      </c>
      <c r="E735">
        <f>IFERROR(VLOOKUP(Table_ExternalData_15[[#This Row],[Id]],Rabati!B:C,2,0),0)</f>
        <v>10</v>
      </c>
      <c r="F735">
        <v>0</v>
      </c>
      <c r="G735" t="str">
        <f>VLOOKUP(Table_ExternalData_15[[#This Row],[Id]],'Blagovna izdelek'!A:C,3,0)</f>
        <v>Triton</v>
      </c>
      <c r="H735">
        <f>Table_ExternalData_15[[#This Row],[Rabat]]*0.2</f>
        <v>2</v>
      </c>
      <c r="I735" s="2">
        <f>Table_ExternalData_15[[#This Row],[Price]]-(Table_ExternalData_15[[#This Row],[Price]]*Table_ExternalData_15[[#This Row],[BB rabat]])/100</f>
        <v>238.679</v>
      </c>
      <c r="J735" s="2">
        <f>Table_ExternalData_15[[#This Row],[BB cena]]*Table_ExternalData_15[[#Headers],[1,22]]</f>
        <v>291.18838</v>
      </c>
      <c r="K735" s="2">
        <f>Table_ExternalData_15[[#This Row],[Price]]*Table_ExternalData_15[[#Headers],[1,22]]</f>
        <v>297.13100000000003</v>
      </c>
      <c r="L735" s="7">
        <f>IF(G735="White Shark",E735*0.5,IF(G735="Sbox",E735*0.5,IF(G735="Tenda",E735*0.5,E735*0.2)))/100</f>
        <v>0.02</v>
      </c>
      <c r="M735" s="2">
        <f>Table_ExternalData_15[[#This Row],[Price]]-Table_ExternalData_15[[#This Row],[Price]]*Table_ExternalData_15[[#This Row],[extra popust]]</f>
        <v>238.679</v>
      </c>
      <c r="N735" s="2">
        <f>IF(M735&lt;I735,M735,I735)</f>
        <v>238.679</v>
      </c>
      <c r="O735" s="12" t="str">
        <f>IF(N735&lt;I735,$U$1," ")</f>
        <v xml:space="preserve"> </v>
      </c>
      <c r="P735" s="12" t="str">
        <f>IFERROR((O735+30)," ")</f>
        <v xml:space="preserve"> </v>
      </c>
      <c r="Q735" s="2">
        <f ca="1">IF(O735=$U$1,N735,"0")*1.22</f>
        <v>0</v>
      </c>
    </row>
    <row r="736" spans="1:17" x14ac:dyDescent="0.25">
      <c r="A736" t="s">
        <v>7418</v>
      </c>
      <c r="B736" t="s">
        <v>7417</v>
      </c>
      <c r="C736">
        <v>15229</v>
      </c>
      <c r="D736">
        <v>391.86</v>
      </c>
      <c r="E736">
        <f>IFERROR(VLOOKUP(Table_ExternalData_15[[#This Row],[Id]],Rabati!B:C,2,0),0)</f>
        <v>10</v>
      </c>
      <c r="F736">
        <v>0</v>
      </c>
      <c r="G736" t="str">
        <f>VLOOKUP(Table_ExternalData_15[[#This Row],[Id]],'Blagovna izdelek'!A:C,3,0)</f>
        <v>Triton</v>
      </c>
      <c r="H736">
        <f>Table_ExternalData_15[[#This Row],[Rabat]]*0.2</f>
        <v>2</v>
      </c>
      <c r="I736" s="2">
        <f>Table_ExternalData_15[[#This Row],[Price]]-(Table_ExternalData_15[[#This Row],[Price]]*Table_ExternalData_15[[#This Row],[BB rabat]])/100</f>
        <v>384.02280000000002</v>
      </c>
      <c r="J736" s="2">
        <f>Table_ExternalData_15[[#This Row],[BB cena]]*Table_ExternalData_15[[#Headers],[1,22]]</f>
        <v>468.50781599999999</v>
      </c>
      <c r="K736" s="2">
        <f>Table_ExternalData_15[[#This Row],[Price]]*Table_ExternalData_15[[#Headers],[1,22]]</f>
        <v>478.06920000000002</v>
      </c>
      <c r="L736" s="7">
        <f>IF(G736="White Shark",E736*0.5,IF(G736="Sbox",E736*0.5,IF(G736="Tenda",E736*0.5,E736*0.2)))/100</f>
        <v>0.02</v>
      </c>
      <c r="M736" s="2">
        <f>Table_ExternalData_15[[#This Row],[Price]]-Table_ExternalData_15[[#This Row],[Price]]*Table_ExternalData_15[[#This Row],[extra popust]]</f>
        <v>384.02280000000002</v>
      </c>
      <c r="N736" s="2">
        <f>IF(M736&lt;I736,M736,I736)</f>
        <v>384.02280000000002</v>
      </c>
      <c r="O736" s="12" t="str">
        <f>IF(N736&lt;I736,$U$1," ")</f>
        <v xml:space="preserve"> </v>
      </c>
      <c r="P736" s="12" t="str">
        <f>IFERROR((O736+30)," ")</f>
        <v xml:space="preserve"> </v>
      </c>
      <c r="Q736" s="2">
        <f ca="1">IF(O736=$U$1,N736,"0")*1.22</f>
        <v>0</v>
      </c>
    </row>
    <row r="737" spans="1:17" x14ac:dyDescent="0.25">
      <c r="A737" t="s">
        <v>7420</v>
      </c>
      <c r="B737" t="s">
        <v>7419</v>
      </c>
      <c r="C737">
        <v>15230</v>
      </c>
      <c r="D737">
        <v>129.80000000000001</v>
      </c>
      <c r="E737">
        <f>IFERROR(VLOOKUP(Table_ExternalData_15[[#This Row],[Id]],Rabati!B:C,2,0),0)</f>
        <v>10</v>
      </c>
      <c r="F737">
        <v>0</v>
      </c>
      <c r="G737" t="str">
        <f>VLOOKUP(Table_ExternalData_15[[#This Row],[Id]],'Blagovna izdelek'!A:C,3,0)</f>
        <v>Triton</v>
      </c>
      <c r="H737">
        <f>Table_ExternalData_15[[#This Row],[Rabat]]*0.2</f>
        <v>2</v>
      </c>
      <c r="I737" s="2">
        <f>Table_ExternalData_15[[#This Row],[Price]]-(Table_ExternalData_15[[#This Row],[Price]]*Table_ExternalData_15[[#This Row],[BB rabat]])/100</f>
        <v>127.20400000000001</v>
      </c>
      <c r="J737" s="2">
        <f>Table_ExternalData_15[[#This Row],[BB cena]]*Table_ExternalData_15[[#Headers],[1,22]]</f>
        <v>155.18888000000001</v>
      </c>
      <c r="K737" s="2">
        <f>Table_ExternalData_15[[#This Row],[Price]]*Table_ExternalData_15[[#Headers],[1,22]]</f>
        <v>158.35600000000002</v>
      </c>
      <c r="L737" s="7">
        <f>IF(G737="White Shark",E737*0.5,IF(G737="Sbox",E737*0.5,IF(G737="Tenda",E737*0.5,E737*0.2)))/100</f>
        <v>0.02</v>
      </c>
      <c r="M737" s="2">
        <f>Table_ExternalData_15[[#This Row],[Price]]-Table_ExternalData_15[[#This Row],[Price]]*Table_ExternalData_15[[#This Row],[extra popust]]</f>
        <v>127.20400000000001</v>
      </c>
      <c r="N737" s="2">
        <f>IF(M737&lt;I737,M737,I737)</f>
        <v>127.20400000000001</v>
      </c>
      <c r="O737" s="12" t="str">
        <f>IF(N737&lt;I737,$U$1," ")</f>
        <v xml:space="preserve"> </v>
      </c>
      <c r="P737" s="12" t="str">
        <f>IFERROR((O737+30)," ")</f>
        <v xml:space="preserve"> </v>
      </c>
      <c r="Q737" s="2">
        <f ca="1">IF(O737=$U$1,N737,"0")*1.22</f>
        <v>0</v>
      </c>
    </row>
    <row r="738" spans="1:17" x14ac:dyDescent="0.25">
      <c r="A738" t="s">
        <v>7422</v>
      </c>
      <c r="B738" t="s">
        <v>7421</v>
      </c>
      <c r="C738">
        <v>15231</v>
      </c>
      <c r="D738">
        <v>349.94</v>
      </c>
      <c r="E738">
        <f>IFERROR(VLOOKUP(Table_ExternalData_15[[#This Row],[Id]],Rabati!B:C,2,0),0)</f>
        <v>10</v>
      </c>
      <c r="F738">
        <v>0</v>
      </c>
      <c r="G738" t="str">
        <f>VLOOKUP(Table_ExternalData_15[[#This Row],[Id]],'Blagovna izdelek'!A:C,3,0)</f>
        <v>Triton</v>
      </c>
      <c r="H738">
        <f>Table_ExternalData_15[[#This Row],[Rabat]]*0.2</f>
        <v>2</v>
      </c>
      <c r="I738" s="2">
        <f>Table_ExternalData_15[[#This Row],[Price]]-(Table_ExternalData_15[[#This Row],[Price]]*Table_ExternalData_15[[#This Row],[BB rabat]])/100</f>
        <v>342.94119999999998</v>
      </c>
      <c r="J738" s="2">
        <f>Table_ExternalData_15[[#This Row],[BB cena]]*Table_ExternalData_15[[#Headers],[1,22]]</f>
        <v>418.38826399999999</v>
      </c>
      <c r="K738" s="2">
        <f>Table_ExternalData_15[[#This Row],[Price]]*Table_ExternalData_15[[#Headers],[1,22]]</f>
        <v>426.92680000000001</v>
      </c>
      <c r="L738" s="7">
        <f>IF(G738="White Shark",E738*0.5,IF(G738="Sbox",E738*0.5,IF(G738="Tenda",E738*0.5,E738*0.2)))/100</f>
        <v>0.02</v>
      </c>
      <c r="M738" s="2">
        <f>Table_ExternalData_15[[#This Row],[Price]]-Table_ExternalData_15[[#This Row],[Price]]*Table_ExternalData_15[[#This Row],[extra popust]]</f>
        <v>342.94119999999998</v>
      </c>
      <c r="N738" s="2">
        <f>IF(M738&lt;I738,M738,I738)</f>
        <v>342.94119999999998</v>
      </c>
      <c r="O738" s="12" t="str">
        <f>IF(N738&lt;I738,$U$1," ")</f>
        <v xml:space="preserve"> </v>
      </c>
      <c r="P738" s="12" t="str">
        <f>IFERROR((O738+30)," ")</f>
        <v xml:space="preserve"> </v>
      </c>
      <c r="Q738" s="2">
        <f ca="1">IF(O738=$U$1,N738,"0")*1.22</f>
        <v>0</v>
      </c>
    </row>
    <row r="739" spans="1:17" x14ac:dyDescent="0.25">
      <c r="A739" t="s">
        <v>7966</v>
      </c>
      <c r="B739" t="s">
        <v>7965</v>
      </c>
      <c r="C739">
        <v>15573</v>
      </c>
      <c r="D739">
        <v>598.78</v>
      </c>
      <c r="E739">
        <f>IFERROR(VLOOKUP(Table_ExternalData_15[[#This Row],[Id]],Rabati!B:C,2,0),0)</f>
        <v>25</v>
      </c>
      <c r="F739">
        <v>0</v>
      </c>
      <c r="G739" t="str">
        <f>VLOOKUP(Table_ExternalData_15[[#This Row],[Id]],'Blagovna izdelek'!A:C,3,0)</f>
        <v>Triton</v>
      </c>
      <c r="H739">
        <f>Table_ExternalData_15[[#This Row],[Rabat]]*0.2</f>
        <v>5</v>
      </c>
      <c r="I739" s="2">
        <f>Table_ExternalData_15[[#This Row],[Price]]-(Table_ExternalData_15[[#This Row],[Price]]*Table_ExternalData_15[[#This Row],[BB rabat]])/100</f>
        <v>568.84100000000001</v>
      </c>
      <c r="J739" s="2">
        <f>Table_ExternalData_15[[#This Row],[BB cena]]*Table_ExternalData_15[[#Headers],[1,22]]</f>
        <v>693.98601999999994</v>
      </c>
      <c r="K739" s="2">
        <f>Table_ExternalData_15[[#This Row],[Price]]*Table_ExternalData_15[[#Headers],[1,22]]</f>
        <v>730.51159999999993</v>
      </c>
      <c r="L739" s="7">
        <f>IF(G739="White Shark",E739*0.5,IF(G739="Sbox",E739*0.5,IF(G739="Tenda",E739*0.5,E739*0.2)))/100</f>
        <v>0.05</v>
      </c>
      <c r="M739" s="2">
        <f>Table_ExternalData_15[[#This Row],[Price]]-Table_ExternalData_15[[#This Row],[Price]]*Table_ExternalData_15[[#This Row],[extra popust]]</f>
        <v>568.84100000000001</v>
      </c>
      <c r="N739" s="2">
        <f>IF(M739&lt;I739,M739,I739)</f>
        <v>568.84100000000001</v>
      </c>
      <c r="O739" s="12" t="str">
        <f>IF(N739&lt;I739,$U$1," ")</f>
        <v xml:space="preserve"> </v>
      </c>
      <c r="P739" s="12" t="str">
        <f>IFERROR((O739+30)," ")</f>
        <v xml:space="preserve"> </v>
      </c>
      <c r="Q739" s="2">
        <f ca="1">IF(O739=$U$1,N739,"0")*1.22</f>
        <v>0</v>
      </c>
    </row>
    <row r="740" spans="1:17" x14ac:dyDescent="0.25">
      <c r="A740" t="s">
        <v>7974</v>
      </c>
      <c r="B740" t="s">
        <v>7973</v>
      </c>
      <c r="C740">
        <v>15577</v>
      </c>
      <c r="D740">
        <v>529.13</v>
      </c>
      <c r="E740">
        <f>IFERROR(VLOOKUP(Table_ExternalData_15[[#This Row],[Id]],Rabati!B:C,2,0),0)</f>
        <v>25</v>
      </c>
      <c r="F740">
        <v>0</v>
      </c>
      <c r="G740" t="str">
        <f>VLOOKUP(Table_ExternalData_15[[#This Row],[Id]],'Blagovna izdelek'!A:C,3,0)</f>
        <v>Triton</v>
      </c>
      <c r="H740">
        <f>Table_ExternalData_15[[#This Row],[Rabat]]*0.2</f>
        <v>5</v>
      </c>
      <c r="I740" s="2">
        <f>Table_ExternalData_15[[#This Row],[Price]]-(Table_ExternalData_15[[#This Row],[Price]]*Table_ExternalData_15[[#This Row],[BB rabat]])/100</f>
        <v>502.67349999999999</v>
      </c>
      <c r="J740" s="2">
        <f>Table_ExternalData_15[[#This Row],[BB cena]]*Table_ExternalData_15[[#Headers],[1,22]]</f>
        <v>613.26166999999998</v>
      </c>
      <c r="K740" s="2">
        <f>Table_ExternalData_15[[#This Row],[Price]]*Table_ExternalData_15[[#Headers],[1,22]]</f>
        <v>645.53859999999997</v>
      </c>
      <c r="L740" s="7">
        <f>IF(G740="White Shark",E740*0.5,IF(G740="Sbox",E740*0.5,IF(G740="Tenda",E740*0.5,E740*0.2)))/100</f>
        <v>0.05</v>
      </c>
      <c r="M740" s="2">
        <f>Table_ExternalData_15[[#This Row],[Price]]-Table_ExternalData_15[[#This Row],[Price]]*Table_ExternalData_15[[#This Row],[extra popust]]</f>
        <v>502.67349999999999</v>
      </c>
      <c r="N740" s="2">
        <f>IF(M740&lt;I740,M740,I740)</f>
        <v>502.67349999999999</v>
      </c>
      <c r="O740" s="12" t="str">
        <f>IF(N740&lt;I740,$U$1," ")</f>
        <v xml:space="preserve"> </v>
      </c>
      <c r="P740" s="12" t="str">
        <f>IFERROR((O740+30)," ")</f>
        <v xml:space="preserve"> </v>
      </c>
      <c r="Q740" s="2">
        <f ca="1">IF(O740=$U$1,N740,"0")*1.22</f>
        <v>0</v>
      </c>
    </row>
    <row r="741" spans="1:17" x14ac:dyDescent="0.25">
      <c r="A741" t="s">
        <v>8265</v>
      </c>
      <c r="B741" t="s">
        <v>8264</v>
      </c>
      <c r="C741">
        <v>15742</v>
      </c>
      <c r="D741">
        <v>517.24</v>
      </c>
      <c r="E741">
        <f>IFERROR(VLOOKUP(Table_ExternalData_15[[#This Row],[Id]],Rabati!B:C,2,0),0)</f>
        <v>25</v>
      </c>
      <c r="F741">
        <v>2</v>
      </c>
      <c r="G741" t="str">
        <f>VLOOKUP(Table_ExternalData_15[[#This Row],[Id]],'Blagovna izdelek'!A:C,3,0)</f>
        <v>Triton</v>
      </c>
      <c r="H741">
        <f>Table_ExternalData_15[[#This Row],[Rabat]]*0.2</f>
        <v>5</v>
      </c>
      <c r="I741" s="2">
        <f>Table_ExternalData_15[[#This Row],[Price]]-(Table_ExternalData_15[[#This Row],[Price]]*Table_ExternalData_15[[#This Row],[BB rabat]])/100</f>
        <v>491.37799999999999</v>
      </c>
      <c r="J741" s="2">
        <f>Table_ExternalData_15[[#This Row],[BB cena]]*Table_ExternalData_15[[#Headers],[1,22]]</f>
        <v>599.48115999999993</v>
      </c>
      <c r="K741" s="2">
        <f>Table_ExternalData_15[[#This Row],[Price]]*Table_ExternalData_15[[#Headers],[1,22]]</f>
        <v>631.03279999999995</v>
      </c>
      <c r="L741" s="7">
        <f>IF(G741="White Shark",E741*0.5,IF(G741="Sbox",E741*0.5,IF(G741="Tenda",E741*0.5,E741*0.2)))/100</f>
        <v>0.05</v>
      </c>
      <c r="M741" s="2">
        <f>Table_ExternalData_15[[#This Row],[Price]]-Table_ExternalData_15[[#This Row],[Price]]*Table_ExternalData_15[[#This Row],[extra popust]]</f>
        <v>491.37799999999999</v>
      </c>
      <c r="N741" s="2">
        <f>IF(M741&lt;I741,M741,I741)</f>
        <v>491.37799999999999</v>
      </c>
      <c r="O741" s="12" t="str">
        <f>IF(N741&lt;I741,$U$1," ")</f>
        <v xml:space="preserve"> </v>
      </c>
      <c r="P741" s="12" t="str">
        <f>IFERROR((O741+30)," ")</f>
        <v xml:space="preserve"> </v>
      </c>
      <c r="Q741" s="2">
        <f ca="1">IF(O741=$U$1,N741,"0")*1.22</f>
        <v>0</v>
      </c>
    </row>
    <row r="742" spans="1:17" x14ac:dyDescent="0.25">
      <c r="A742" t="s">
        <v>8269</v>
      </c>
      <c r="B742" t="s">
        <v>8268</v>
      </c>
      <c r="C742">
        <v>15744</v>
      </c>
      <c r="D742">
        <v>69.95</v>
      </c>
      <c r="E742">
        <f>IFERROR(VLOOKUP(Table_ExternalData_15[[#This Row],[Id]],Rabati!B:C,2,0),0)</f>
        <v>25</v>
      </c>
      <c r="F742">
        <v>6</v>
      </c>
      <c r="G742" t="str">
        <f>VLOOKUP(Table_ExternalData_15[[#This Row],[Id]],'Blagovna izdelek'!A:C,3,0)</f>
        <v>Triton</v>
      </c>
      <c r="H742">
        <f>Table_ExternalData_15[[#This Row],[Rabat]]*0.2</f>
        <v>5</v>
      </c>
      <c r="I742" s="2">
        <f>Table_ExternalData_15[[#This Row],[Price]]-(Table_ExternalData_15[[#This Row],[Price]]*Table_ExternalData_15[[#This Row],[BB rabat]])/100</f>
        <v>66.452500000000001</v>
      </c>
      <c r="J742" s="2">
        <f>Table_ExternalData_15[[#This Row],[BB cena]]*Table_ExternalData_15[[#Headers],[1,22]]</f>
        <v>81.072050000000004</v>
      </c>
      <c r="K742" s="2">
        <f>Table_ExternalData_15[[#This Row],[Price]]*Table_ExternalData_15[[#Headers],[1,22]]</f>
        <v>85.338999999999999</v>
      </c>
      <c r="L742" s="7">
        <f>IF(G742="White Shark",E742*0.5,IF(G742="Sbox",E742*0.5,IF(G742="Tenda",E742*0.5,E742*0.2)))/100</f>
        <v>0.05</v>
      </c>
      <c r="M742" s="2">
        <f>Table_ExternalData_15[[#This Row],[Price]]-Table_ExternalData_15[[#This Row],[Price]]*Table_ExternalData_15[[#This Row],[extra popust]]</f>
        <v>66.452500000000001</v>
      </c>
      <c r="N742" s="2">
        <f>IF(M742&lt;I742,M742,I742)</f>
        <v>66.452500000000001</v>
      </c>
      <c r="O742" s="12" t="str">
        <f>IF(N742&lt;I742,$U$1," ")</f>
        <v xml:space="preserve"> </v>
      </c>
      <c r="P742" s="12" t="str">
        <f>IFERROR((O742+30)," ")</f>
        <v xml:space="preserve"> </v>
      </c>
      <c r="Q742" s="2">
        <f ca="1">IF(O742=$U$1,N742,"0")*1.22</f>
        <v>0</v>
      </c>
    </row>
    <row r="743" spans="1:17" x14ac:dyDescent="0.25">
      <c r="A743" t="s">
        <v>8271</v>
      </c>
      <c r="B743" t="s">
        <v>8270</v>
      </c>
      <c r="C743">
        <v>15745</v>
      </c>
      <c r="D743">
        <v>27.9</v>
      </c>
      <c r="E743">
        <f>IFERROR(VLOOKUP(Table_ExternalData_15[[#This Row],[Id]],Rabati!B:C,2,0),0)</f>
        <v>25</v>
      </c>
      <c r="F743">
        <v>6</v>
      </c>
      <c r="G743" t="str">
        <f>VLOOKUP(Table_ExternalData_15[[#This Row],[Id]],'Blagovna izdelek'!A:C,3,0)</f>
        <v>Triton</v>
      </c>
      <c r="H743">
        <f>Table_ExternalData_15[[#This Row],[Rabat]]*0.2</f>
        <v>5</v>
      </c>
      <c r="I743" s="2">
        <f>Table_ExternalData_15[[#This Row],[Price]]-(Table_ExternalData_15[[#This Row],[Price]]*Table_ExternalData_15[[#This Row],[BB rabat]])/100</f>
        <v>26.504999999999999</v>
      </c>
      <c r="J743" s="2">
        <f>Table_ExternalData_15[[#This Row],[BB cena]]*Table_ExternalData_15[[#Headers],[1,22]]</f>
        <v>32.336099999999995</v>
      </c>
      <c r="K743" s="2">
        <f>Table_ExternalData_15[[#This Row],[Price]]*Table_ExternalData_15[[#Headers],[1,22]]</f>
        <v>34.037999999999997</v>
      </c>
      <c r="L743" s="7">
        <f>IF(G743="White Shark",E743*0.5,IF(G743="Sbox",E743*0.5,IF(G743="Tenda",E743*0.5,E743*0.2)))/100</f>
        <v>0.05</v>
      </c>
      <c r="M743" s="2">
        <f>Table_ExternalData_15[[#This Row],[Price]]-Table_ExternalData_15[[#This Row],[Price]]*Table_ExternalData_15[[#This Row],[extra popust]]</f>
        <v>26.504999999999999</v>
      </c>
      <c r="N743" s="2">
        <f>IF(M743&lt;I743,M743,I743)</f>
        <v>26.504999999999999</v>
      </c>
      <c r="O743" s="12" t="str">
        <f>IF(N743&lt;I743,$U$1," ")</f>
        <v xml:space="preserve"> </v>
      </c>
      <c r="P743" s="12" t="str">
        <f>IFERROR((O743+30)," ")</f>
        <v xml:space="preserve"> </v>
      </c>
      <c r="Q743" s="2">
        <f ca="1">IF(O743=$U$1,N743,"0")*1.22</f>
        <v>0</v>
      </c>
    </row>
    <row r="744" spans="1:17" x14ac:dyDescent="0.25">
      <c r="A744" t="s">
        <v>8273</v>
      </c>
      <c r="B744" t="s">
        <v>8272</v>
      </c>
      <c r="C744">
        <v>15746</v>
      </c>
      <c r="D744">
        <v>9.6999999999999993</v>
      </c>
      <c r="E744">
        <f>IFERROR(VLOOKUP(Table_ExternalData_15[[#This Row],[Id]],Rabati!B:C,2,0),0)</f>
        <v>25</v>
      </c>
      <c r="F744">
        <v>7</v>
      </c>
      <c r="G744" t="str">
        <f>VLOOKUP(Table_ExternalData_15[[#This Row],[Id]],'Blagovna izdelek'!A:C,3,0)</f>
        <v>Triton</v>
      </c>
      <c r="H744">
        <f>Table_ExternalData_15[[#This Row],[Rabat]]*0.2</f>
        <v>5</v>
      </c>
      <c r="I744" s="2">
        <f>Table_ExternalData_15[[#This Row],[Price]]-(Table_ExternalData_15[[#This Row],[Price]]*Table_ExternalData_15[[#This Row],[BB rabat]])/100</f>
        <v>9.2149999999999999</v>
      </c>
      <c r="J744" s="2">
        <f>Table_ExternalData_15[[#This Row],[BB cena]]*Table_ExternalData_15[[#Headers],[1,22]]</f>
        <v>11.2423</v>
      </c>
      <c r="K744" s="2">
        <f>Table_ExternalData_15[[#This Row],[Price]]*Table_ExternalData_15[[#Headers],[1,22]]</f>
        <v>11.834</v>
      </c>
      <c r="L744" s="7">
        <f>IF(G744="White Shark",E744*0.5,IF(G744="Sbox",E744*0.5,IF(G744="Tenda",E744*0.5,E744*0.2)))/100</f>
        <v>0.05</v>
      </c>
      <c r="M744" s="2">
        <f>Table_ExternalData_15[[#This Row],[Price]]-Table_ExternalData_15[[#This Row],[Price]]*Table_ExternalData_15[[#This Row],[extra popust]]</f>
        <v>9.2149999999999999</v>
      </c>
      <c r="N744" s="2">
        <f>IF(M744&lt;I744,M744,I744)</f>
        <v>9.2149999999999999</v>
      </c>
      <c r="O744" s="12" t="str">
        <f>IF(N744&lt;I744,$U$1," ")</f>
        <v xml:space="preserve"> </v>
      </c>
      <c r="P744" s="12" t="str">
        <f>IFERROR((O744+30)," ")</f>
        <v xml:space="preserve"> </v>
      </c>
      <c r="Q744" s="2">
        <f ca="1">IF(O744=$U$1,N744,"0")*1.22</f>
        <v>0</v>
      </c>
    </row>
    <row r="745" spans="1:17" x14ac:dyDescent="0.25">
      <c r="A745" t="s">
        <v>8275</v>
      </c>
      <c r="B745" t="s">
        <v>8274</v>
      </c>
      <c r="C745">
        <v>15747</v>
      </c>
      <c r="D745">
        <v>7.6</v>
      </c>
      <c r="E745">
        <f>IFERROR(VLOOKUP(Table_ExternalData_15[[#This Row],[Id]],Rabati!B:C,2,0),0)</f>
        <v>0</v>
      </c>
      <c r="F745">
        <v>0</v>
      </c>
      <c r="G745" t="str">
        <f>VLOOKUP(Table_ExternalData_15[[#This Row],[Id]],'Blagovna izdelek'!A:C,3,0)</f>
        <v>Triton</v>
      </c>
      <c r="H745">
        <f>Table_ExternalData_15[[#This Row],[Rabat]]*0.2</f>
        <v>0</v>
      </c>
      <c r="I745" s="2">
        <f>Table_ExternalData_15[[#This Row],[Price]]-(Table_ExternalData_15[[#This Row],[Price]]*Table_ExternalData_15[[#This Row],[BB rabat]])/100</f>
        <v>7.6</v>
      </c>
      <c r="J745" s="2">
        <f>Table_ExternalData_15[[#This Row],[BB cena]]*Table_ExternalData_15[[#Headers],[1,22]]</f>
        <v>9.2720000000000002</v>
      </c>
      <c r="K745" s="2">
        <f>Table_ExternalData_15[[#This Row],[Price]]*Table_ExternalData_15[[#Headers],[1,22]]</f>
        <v>9.2720000000000002</v>
      </c>
      <c r="L745" s="7">
        <f>IF(G745="White Shark",E745*0.5,IF(G745="Sbox",E745*0.5,IF(G745="Tenda",E745*0.5,E745*0.2)))/100</f>
        <v>0</v>
      </c>
      <c r="M745" s="2">
        <f>Table_ExternalData_15[[#This Row],[Price]]-Table_ExternalData_15[[#This Row],[Price]]*Table_ExternalData_15[[#This Row],[extra popust]]</f>
        <v>7.6</v>
      </c>
      <c r="N745" s="2">
        <f>IF(M745&lt;I745,M745,I745)</f>
        <v>7.6</v>
      </c>
      <c r="O745" s="12" t="str">
        <f>IF(N745&lt;I745,$U$1," ")</f>
        <v xml:space="preserve"> </v>
      </c>
      <c r="P745" s="12" t="str">
        <f>IFERROR((O745+30)," ")</f>
        <v xml:space="preserve"> </v>
      </c>
      <c r="Q745" s="2">
        <f ca="1">IF(O745=$U$1,N745,"0")*1.22</f>
        <v>0</v>
      </c>
    </row>
    <row r="746" spans="1:17" x14ac:dyDescent="0.25">
      <c r="A746" t="s">
        <v>8277</v>
      </c>
      <c r="B746" t="s">
        <v>8276</v>
      </c>
      <c r="C746">
        <v>15748</v>
      </c>
      <c r="D746">
        <v>4.5999999999999996</v>
      </c>
      <c r="E746">
        <f>IFERROR(VLOOKUP(Table_ExternalData_15[[#This Row],[Id]],Rabati!B:C,2,0),0)</f>
        <v>25</v>
      </c>
      <c r="F746">
        <v>18</v>
      </c>
      <c r="G746" t="str">
        <f>VLOOKUP(Table_ExternalData_15[[#This Row],[Id]],'Blagovna izdelek'!A:C,3,0)</f>
        <v>Triton</v>
      </c>
      <c r="H746">
        <f>Table_ExternalData_15[[#This Row],[Rabat]]*0.2</f>
        <v>5</v>
      </c>
      <c r="I746" s="2">
        <f>Table_ExternalData_15[[#This Row],[Price]]-(Table_ExternalData_15[[#This Row],[Price]]*Table_ExternalData_15[[#This Row],[BB rabat]])/100</f>
        <v>4.3699999999999992</v>
      </c>
      <c r="J746" s="2">
        <f>Table_ExternalData_15[[#This Row],[BB cena]]*Table_ExternalData_15[[#Headers],[1,22]]</f>
        <v>5.3313999999999986</v>
      </c>
      <c r="K746" s="2">
        <f>Table_ExternalData_15[[#This Row],[Price]]*Table_ExternalData_15[[#Headers],[1,22]]</f>
        <v>5.6119999999999992</v>
      </c>
      <c r="L746" s="7">
        <f>IF(G746="White Shark",E746*0.5,IF(G746="Sbox",E746*0.5,IF(G746="Tenda",E746*0.5,E746*0.2)))/100</f>
        <v>0.05</v>
      </c>
      <c r="M746" s="2">
        <f>Table_ExternalData_15[[#This Row],[Price]]-Table_ExternalData_15[[#This Row],[Price]]*Table_ExternalData_15[[#This Row],[extra popust]]</f>
        <v>4.3699999999999992</v>
      </c>
      <c r="N746" s="2">
        <f>IF(M746&lt;I746,M746,I746)</f>
        <v>4.3699999999999992</v>
      </c>
      <c r="O746" s="12" t="str">
        <f>IF(N746&lt;I746,$U$1," ")</f>
        <v xml:space="preserve"> </v>
      </c>
      <c r="P746" s="12" t="str">
        <f>IFERROR((O746+30)," ")</f>
        <v xml:space="preserve"> </v>
      </c>
      <c r="Q746" s="2">
        <f ca="1">IF(O746=$U$1,N746,"0")*1.22</f>
        <v>0</v>
      </c>
    </row>
    <row r="747" spans="1:17" x14ac:dyDescent="0.25">
      <c r="A747" t="s">
        <v>8278</v>
      </c>
      <c r="B747" t="s">
        <v>9496</v>
      </c>
      <c r="C747">
        <v>15749</v>
      </c>
      <c r="D747">
        <v>613.4</v>
      </c>
      <c r="E747">
        <f>IFERROR(VLOOKUP(Table_ExternalData_15[[#This Row],[Id]],Rabati!B:C,2,0),0)</f>
        <v>25</v>
      </c>
      <c r="F747">
        <v>0</v>
      </c>
      <c r="G747" t="str">
        <f>VLOOKUP(Table_ExternalData_15[[#This Row],[Id]],'Blagovna izdelek'!A:C,3,0)</f>
        <v>Triton</v>
      </c>
      <c r="H747">
        <f>Table_ExternalData_15[[#This Row],[Rabat]]*0.2</f>
        <v>5</v>
      </c>
      <c r="I747" s="2">
        <f>Table_ExternalData_15[[#This Row],[Price]]-(Table_ExternalData_15[[#This Row],[Price]]*Table_ExternalData_15[[#This Row],[BB rabat]])/100</f>
        <v>582.73</v>
      </c>
      <c r="J747" s="2">
        <f>Table_ExternalData_15[[#This Row],[BB cena]]*Table_ExternalData_15[[#Headers],[1,22]]</f>
        <v>710.93060000000003</v>
      </c>
      <c r="K747" s="2">
        <f>Table_ExternalData_15[[#This Row],[Price]]*Table_ExternalData_15[[#Headers],[1,22]]</f>
        <v>748.34799999999996</v>
      </c>
      <c r="L747" s="7">
        <f>IF(G747="White Shark",E747*0.5,IF(G747="Sbox",E747*0.5,IF(G747="Tenda",E747*0.5,E747*0.2)))/100</f>
        <v>0.05</v>
      </c>
      <c r="M747" s="2">
        <f>Table_ExternalData_15[[#This Row],[Price]]-Table_ExternalData_15[[#This Row],[Price]]*Table_ExternalData_15[[#This Row],[extra popust]]</f>
        <v>582.73</v>
      </c>
      <c r="N747" s="2">
        <f>IF(M747&lt;I747,M747,I747)</f>
        <v>582.73</v>
      </c>
      <c r="O747" s="12" t="str">
        <f>IF(N747&lt;I747,$U$1," ")</f>
        <v xml:space="preserve"> </v>
      </c>
      <c r="P747" s="12" t="str">
        <f>IFERROR((O747+30)," ")</f>
        <v xml:space="preserve"> </v>
      </c>
      <c r="Q747" s="2">
        <f ca="1">IF(O747=$U$1,N747,"0")*1.22</f>
        <v>0</v>
      </c>
    </row>
    <row r="748" spans="1:17" x14ac:dyDescent="0.25">
      <c r="A748" t="s">
        <v>8475</v>
      </c>
      <c r="B748" t="s">
        <v>8474</v>
      </c>
      <c r="C748">
        <v>15889</v>
      </c>
      <c r="D748">
        <v>106.2</v>
      </c>
      <c r="E748">
        <f>IFERROR(VLOOKUP(Table_ExternalData_15[[#This Row],[Id]],Rabati!B:C,2,0),0)</f>
        <v>25</v>
      </c>
      <c r="F748">
        <v>0</v>
      </c>
      <c r="G748" t="str">
        <f>VLOOKUP(Table_ExternalData_15[[#This Row],[Id]],'Blagovna izdelek'!A:C,3,0)</f>
        <v>Triton</v>
      </c>
      <c r="H748">
        <f>Table_ExternalData_15[[#This Row],[Rabat]]*0.2</f>
        <v>5</v>
      </c>
      <c r="I748" s="2">
        <f>Table_ExternalData_15[[#This Row],[Price]]-(Table_ExternalData_15[[#This Row],[Price]]*Table_ExternalData_15[[#This Row],[BB rabat]])/100</f>
        <v>100.89</v>
      </c>
      <c r="J748" s="2">
        <f>Table_ExternalData_15[[#This Row],[BB cena]]*Table_ExternalData_15[[#Headers],[1,22]]</f>
        <v>123.08579999999999</v>
      </c>
      <c r="K748" s="2">
        <f>Table_ExternalData_15[[#This Row],[Price]]*Table_ExternalData_15[[#Headers],[1,22]]</f>
        <v>129.56399999999999</v>
      </c>
      <c r="L748" s="7">
        <f>IF(G748="White Shark",E748*0.5,IF(G748="Sbox",E748*0.5,IF(G748="Tenda",E748*0.5,E748*0.2)))/100</f>
        <v>0.05</v>
      </c>
      <c r="M748" s="2">
        <f>Table_ExternalData_15[[#This Row],[Price]]-Table_ExternalData_15[[#This Row],[Price]]*Table_ExternalData_15[[#This Row],[extra popust]]</f>
        <v>100.89</v>
      </c>
      <c r="N748" s="2">
        <f>IF(M748&lt;I748,M748,I748)</f>
        <v>100.89</v>
      </c>
      <c r="O748" s="12" t="str">
        <f>IF(N748&lt;I748,$U$1," ")</f>
        <v xml:space="preserve"> </v>
      </c>
      <c r="P748" s="12" t="str">
        <f>IFERROR((O748+30)," ")</f>
        <v xml:space="preserve"> </v>
      </c>
      <c r="Q748" s="2">
        <f ca="1">IF(O748=$U$1,N748,"0")*1.22</f>
        <v>0</v>
      </c>
    </row>
    <row r="749" spans="1:17" x14ac:dyDescent="0.25">
      <c r="A749" t="s">
        <v>8675</v>
      </c>
      <c r="B749" t="s">
        <v>8674</v>
      </c>
      <c r="C749">
        <v>16234</v>
      </c>
      <c r="D749">
        <v>556.72</v>
      </c>
      <c r="E749">
        <f>IFERROR(VLOOKUP(Table_ExternalData_15[[#This Row],[Id]],Rabati!B:C,2,0),0)</f>
        <v>25</v>
      </c>
      <c r="F749">
        <v>1</v>
      </c>
      <c r="G749" t="str">
        <f>VLOOKUP(Table_ExternalData_15[[#This Row],[Id]],'Blagovna izdelek'!A:C,3,0)</f>
        <v>Triton</v>
      </c>
      <c r="H749">
        <f>Table_ExternalData_15[[#This Row],[Rabat]]*0.2</f>
        <v>5</v>
      </c>
      <c r="I749" s="2">
        <f>Table_ExternalData_15[[#This Row],[Price]]-(Table_ExternalData_15[[#This Row],[Price]]*Table_ExternalData_15[[#This Row],[BB rabat]])/100</f>
        <v>528.88400000000001</v>
      </c>
      <c r="J749" s="2">
        <f>Table_ExternalData_15[[#This Row],[BB cena]]*Table_ExternalData_15[[#Headers],[1,22]]</f>
        <v>645.23847999999998</v>
      </c>
      <c r="K749" s="2">
        <f>Table_ExternalData_15[[#This Row],[Price]]*Table_ExternalData_15[[#Headers],[1,22]]</f>
        <v>679.19839999999999</v>
      </c>
      <c r="L749" s="7">
        <f>IF(G749="White Shark",E749*0.5,IF(G749="Sbox",E749*0.5,IF(G749="Tenda",E749*0.5,E749*0.2)))/100</f>
        <v>0.05</v>
      </c>
      <c r="M749" s="2">
        <f>Table_ExternalData_15[[#This Row],[Price]]-Table_ExternalData_15[[#This Row],[Price]]*Table_ExternalData_15[[#This Row],[extra popust]]</f>
        <v>528.88400000000001</v>
      </c>
      <c r="N749" s="2">
        <f>IF(M749&lt;I749,M749,I749)</f>
        <v>528.88400000000001</v>
      </c>
      <c r="O749" s="12" t="str">
        <f>IF(N749&lt;I749,$U$1," ")</f>
        <v xml:space="preserve"> </v>
      </c>
      <c r="P749" s="12" t="str">
        <f>IFERROR((O749+30)," ")</f>
        <v xml:space="preserve"> </v>
      </c>
      <c r="Q749" s="2">
        <f ca="1">IF(O749=$U$1,N749,"0")*1.22</f>
        <v>0</v>
      </c>
    </row>
    <row r="750" spans="1:17" x14ac:dyDescent="0.25">
      <c r="A750" t="s">
        <v>10320</v>
      </c>
      <c r="B750" t="s">
        <v>10319</v>
      </c>
      <c r="C750">
        <v>16406</v>
      </c>
      <c r="D750">
        <v>505</v>
      </c>
      <c r="E750">
        <f>IFERROR(VLOOKUP(Table_ExternalData_15[[#This Row],[Id]],Rabati!B:C,2,0),0)</f>
        <v>25</v>
      </c>
      <c r="F750">
        <v>0</v>
      </c>
      <c r="G750" t="str">
        <f>VLOOKUP(Table_ExternalData_15[[#This Row],[Id]],'Blagovna izdelek'!A:C,3,0)</f>
        <v>Triton</v>
      </c>
      <c r="H750">
        <f>Table_ExternalData_15[[#This Row],[Rabat]]*0.2</f>
        <v>5</v>
      </c>
      <c r="I750" s="2">
        <f>Table_ExternalData_15[[#This Row],[Price]]-(Table_ExternalData_15[[#This Row],[Price]]*Table_ExternalData_15[[#This Row],[BB rabat]])/100</f>
        <v>479.75</v>
      </c>
      <c r="J750" s="2">
        <f>Table_ExternalData_15[[#This Row],[BB cena]]*Table_ExternalData_15[[#Headers],[1,22]]</f>
        <v>585.29499999999996</v>
      </c>
      <c r="K750" s="2">
        <f>Table_ExternalData_15[[#This Row],[Price]]*Table_ExternalData_15[[#Headers],[1,22]]</f>
        <v>616.1</v>
      </c>
      <c r="L750" s="7">
        <f>IF(G750="White Shark",E750*0.5,IF(G750="Sbox",E750*0.5,IF(G750="Tenda",E750*0.5,E750*0.2)))/100</f>
        <v>0.05</v>
      </c>
      <c r="M750" s="2">
        <f>Table_ExternalData_15[[#This Row],[Price]]-Table_ExternalData_15[[#This Row],[Price]]*Table_ExternalData_15[[#This Row],[extra popust]]</f>
        <v>479.75</v>
      </c>
      <c r="N750" s="2">
        <f>IF(M750&lt;I750,M750,I750)</f>
        <v>479.75</v>
      </c>
      <c r="O750" s="12" t="str">
        <f>IF(N750&lt;I750,$U$1," ")</f>
        <v xml:space="preserve"> </v>
      </c>
      <c r="P750" s="12" t="str">
        <f>IFERROR((O750+30)," ")</f>
        <v xml:space="preserve"> </v>
      </c>
      <c r="Q750" s="2">
        <f ca="1">IF(O750=$U$1,N750,"0")*1.22</f>
        <v>0</v>
      </c>
    </row>
    <row r="751" spans="1:17" x14ac:dyDescent="0.25">
      <c r="A751" t="s">
        <v>10322</v>
      </c>
      <c r="B751" t="s">
        <v>10321</v>
      </c>
      <c r="C751">
        <v>16407</v>
      </c>
      <c r="D751">
        <v>568.6</v>
      </c>
      <c r="E751">
        <f>IFERROR(VLOOKUP(Table_ExternalData_15[[#This Row],[Id]],Rabati!B:C,2,0),0)</f>
        <v>25</v>
      </c>
      <c r="F751">
        <v>0</v>
      </c>
      <c r="G751" t="str">
        <f>VLOOKUP(Table_ExternalData_15[[#This Row],[Id]],'Blagovna izdelek'!A:C,3,0)</f>
        <v>Triton</v>
      </c>
      <c r="H751">
        <f>Table_ExternalData_15[[#This Row],[Rabat]]*0.2</f>
        <v>5</v>
      </c>
      <c r="I751" s="2">
        <f>Table_ExternalData_15[[#This Row],[Price]]-(Table_ExternalData_15[[#This Row],[Price]]*Table_ExternalData_15[[#This Row],[BB rabat]])/100</f>
        <v>540.17000000000007</v>
      </c>
      <c r="J751" s="2">
        <f>Table_ExternalData_15[[#This Row],[BB cena]]*Table_ExternalData_15[[#Headers],[1,22]]</f>
        <v>659.00740000000008</v>
      </c>
      <c r="K751" s="2">
        <f>Table_ExternalData_15[[#This Row],[Price]]*Table_ExternalData_15[[#Headers],[1,22]]</f>
        <v>693.69200000000001</v>
      </c>
      <c r="L751" s="7">
        <f>IF(G751="White Shark",E751*0.5,IF(G751="Sbox",E751*0.5,IF(G751="Tenda",E751*0.5,E751*0.2)))/100</f>
        <v>0.05</v>
      </c>
      <c r="M751" s="2">
        <f>Table_ExternalData_15[[#This Row],[Price]]-Table_ExternalData_15[[#This Row],[Price]]*Table_ExternalData_15[[#This Row],[extra popust]]</f>
        <v>540.17000000000007</v>
      </c>
      <c r="N751" s="2">
        <f>IF(M751&lt;I751,M751,I751)</f>
        <v>540.17000000000007</v>
      </c>
      <c r="O751" s="12" t="str">
        <f>IF(N751&lt;I751,$U$1," ")</f>
        <v xml:space="preserve"> </v>
      </c>
      <c r="P751" s="12" t="str">
        <f>IFERROR((O751+30)," ")</f>
        <v xml:space="preserve"> </v>
      </c>
      <c r="Q751" s="2">
        <f ca="1">IF(O751=$U$1,N751,"0")*1.22</f>
        <v>0</v>
      </c>
    </row>
    <row r="752" spans="1:17" x14ac:dyDescent="0.25">
      <c r="A752" t="s">
        <v>10324</v>
      </c>
      <c r="B752" t="s">
        <v>10323</v>
      </c>
      <c r="C752">
        <v>16408</v>
      </c>
      <c r="D752">
        <v>632.52</v>
      </c>
      <c r="E752">
        <f>IFERROR(VLOOKUP(Table_ExternalData_15[[#This Row],[Id]],Rabati!B:C,2,0),0)</f>
        <v>25</v>
      </c>
      <c r="F752">
        <v>0</v>
      </c>
      <c r="G752" t="str">
        <f>VLOOKUP(Table_ExternalData_15[[#This Row],[Id]],'Blagovna izdelek'!A:C,3,0)</f>
        <v>Triton</v>
      </c>
      <c r="H752">
        <f>Table_ExternalData_15[[#This Row],[Rabat]]*0.2</f>
        <v>5</v>
      </c>
      <c r="I752" s="2">
        <f>Table_ExternalData_15[[#This Row],[Price]]-(Table_ExternalData_15[[#This Row],[Price]]*Table_ExternalData_15[[#This Row],[BB rabat]])/100</f>
        <v>600.89400000000001</v>
      </c>
      <c r="J752" s="2">
        <f>Table_ExternalData_15[[#This Row],[BB cena]]*Table_ExternalData_15[[#Headers],[1,22]]</f>
        <v>733.09068000000002</v>
      </c>
      <c r="K752" s="2">
        <f>Table_ExternalData_15[[#This Row],[Price]]*Table_ExternalData_15[[#Headers],[1,22]]</f>
        <v>771.67439999999999</v>
      </c>
      <c r="L752" s="7">
        <f>IF(G752="White Shark",E752*0.5,IF(G752="Sbox",E752*0.5,IF(G752="Tenda",E752*0.5,E752*0.2)))/100</f>
        <v>0.05</v>
      </c>
      <c r="M752" s="2">
        <f>Table_ExternalData_15[[#This Row],[Price]]-Table_ExternalData_15[[#This Row],[Price]]*Table_ExternalData_15[[#This Row],[extra popust]]</f>
        <v>600.89400000000001</v>
      </c>
      <c r="N752" s="2">
        <f>IF(M752&lt;I752,M752,I752)</f>
        <v>600.89400000000001</v>
      </c>
      <c r="O752" s="12" t="str">
        <f>IF(N752&lt;I752,$U$1," ")</f>
        <v xml:space="preserve"> </v>
      </c>
      <c r="P752" s="12" t="str">
        <f>IFERROR((O752+30)," ")</f>
        <v xml:space="preserve"> </v>
      </c>
      <c r="Q752" s="2">
        <f ca="1">IF(O752=$U$1,N752,"0")*1.22</f>
        <v>0</v>
      </c>
    </row>
    <row r="753" spans="1:17" x14ac:dyDescent="0.25">
      <c r="A753" t="s">
        <v>11408</v>
      </c>
      <c r="B753" t="s">
        <v>11407</v>
      </c>
      <c r="C753">
        <v>16744</v>
      </c>
      <c r="D753">
        <v>799.95</v>
      </c>
      <c r="E753">
        <f>IFERROR(VLOOKUP(Table_ExternalData_15[[#This Row],[Id]],Rabati!B:C,2,0),0)</f>
        <v>25</v>
      </c>
      <c r="F753">
        <v>3</v>
      </c>
      <c r="G753" t="str">
        <f>VLOOKUP(Table_ExternalData_15[[#This Row],[Id]],'Blagovna izdelek'!A:C,3,0)</f>
        <v>Triton</v>
      </c>
      <c r="H753">
        <f>Table_ExternalData_15[[#This Row],[Rabat]]*0.2</f>
        <v>5</v>
      </c>
      <c r="I753" s="2">
        <f>Table_ExternalData_15[[#This Row],[Price]]-(Table_ExternalData_15[[#This Row],[Price]]*Table_ExternalData_15[[#This Row],[BB rabat]])/100</f>
        <v>759.9525000000001</v>
      </c>
      <c r="J753" s="2">
        <f>Table_ExternalData_15[[#This Row],[BB cena]]*Table_ExternalData_15[[#Headers],[1,22]]</f>
        <v>927.14205000000015</v>
      </c>
      <c r="K753" s="2">
        <f>Table_ExternalData_15[[#This Row],[Price]]*Table_ExternalData_15[[#Headers],[1,22]]</f>
        <v>975.93900000000008</v>
      </c>
      <c r="L753" s="7">
        <f>IF(G753="White Shark",E753*0.5,IF(G753="Sbox",E753*0.5,IF(G753="Tenda",E753*0.5,E753*0.2)))/100</f>
        <v>0.05</v>
      </c>
      <c r="M753" s="2">
        <f>Table_ExternalData_15[[#This Row],[Price]]-Table_ExternalData_15[[#This Row],[Price]]*Table_ExternalData_15[[#This Row],[extra popust]]</f>
        <v>759.9525000000001</v>
      </c>
      <c r="N753" s="2">
        <f>IF(M753&lt;I753,M753,I753)</f>
        <v>759.9525000000001</v>
      </c>
      <c r="O753" s="12" t="str">
        <f>IF(N753&lt;I753,$U$1," ")</f>
        <v xml:space="preserve"> </v>
      </c>
      <c r="P753" s="12" t="str">
        <f>IFERROR((O753+30)," ")</f>
        <v xml:space="preserve"> </v>
      </c>
      <c r="Q753" s="2">
        <f ca="1">IF(O753=$U$1,N753,"0")*1.22</f>
        <v>0</v>
      </c>
    </row>
    <row r="754" spans="1:17" x14ac:dyDescent="0.25">
      <c r="A754" t="s">
        <v>11410</v>
      </c>
      <c r="B754" t="s">
        <v>11409</v>
      </c>
      <c r="C754">
        <v>16745</v>
      </c>
      <c r="D754">
        <v>693.45</v>
      </c>
      <c r="E754">
        <f>IFERROR(VLOOKUP(Table_ExternalData_15[[#This Row],[Id]],Rabati!B:C,2,0),0)</f>
        <v>25</v>
      </c>
      <c r="F754">
        <v>3</v>
      </c>
      <c r="G754" t="str">
        <f>VLOOKUP(Table_ExternalData_15[[#This Row],[Id]],'Blagovna izdelek'!A:C,3,0)</f>
        <v>Triton</v>
      </c>
      <c r="H754">
        <f>Table_ExternalData_15[[#This Row],[Rabat]]*0.2</f>
        <v>5</v>
      </c>
      <c r="I754" s="2">
        <f>Table_ExternalData_15[[#This Row],[Price]]-(Table_ExternalData_15[[#This Row],[Price]]*Table_ExternalData_15[[#This Row],[BB rabat]])/100</f>
        <v>658.77750000000003</v>
      </c>
      <c r="J754" s="2">
        <f>Table_ExternalData_15[[#This Row],[BB cena]]*Table_ExternalData_15[[#Headers],[1,22]]</f>
        <v>803.70855000000006</v>
      </c>
      <c r="K754" s="2">
        <f>Table_ExternalData_15[[#This Row],[Price]]*Table_ExternalData_15[[#Headers],[1,22]]</f>
        <v>846.00900000000001</v>
      </c>
      <c r="L754" s="7">
        <f>IF(G754="White Shark",E754*0.5,IF(G754="Sbox",E754*0.5,IF(G754="Tenda",E754*0.5,E754*0.2)))/100</f>
        <v>0.05</v>
      </c>
      <c r="M754" s="2">
        <f>Table_ExternalData_15[[#This Row],[Price]]-Table_ExternalData_15[[#This Row],[Price]]*Table_ExternalData_15[[#This Row],[extra popust]]</f>
        <v>658.77750000000003</v>
      </c>
      <c r="N754" s="2">
        <f>IF(M754&lt;I754,M754,I754)</f>
        <v>658.77750000000003</v>
      </c>
      <c r="O754" s="12" t="str">
        <f>IF(N754&lt;I754,$U$1," ")</f>
        <v xml:space="preserve"> </v>
      </c>
      <c r="P754" s="12" t="str">
        <f>IFERROR((O754+30)," ")</f>
        <v xml:space="preserve"> </v>
      </c>
      <c r="Q754" s="2">
        <f ca="1">IF(O754=$U$1,N754,"0")*1.22</f>
        <v>0</v>
      </c>
    </row>
    <row r="755" spans="1:17" x14ac:dyDescent="0.25">
      <c r="A755" t="s">
        <v>11412</v>
      </c>
      <c r="B755" t="s">
        <v>11411</v>
      </c>
      <c r="C755">
        <v>16746</v>
      </c>
      <c r="D755">
        <v>555.95000000000005</v>
      </c>
      <c r="E755">
        <f>IFERROR(VLOOKUP(Table_ExternalData_15[[#This Row],[Id]],Rabati!B:C,2,0),0)</f>
        <v>25</v>
      </c>
      <c r="F755">
        <v>1</v>
      </c>
      <c r="G755" t="str">
        <f>VLOOKUP(Table_ExternalData_15[[#This Row],[Id]],'Blagovna izdelek'!A:C,3,0)</f>
        <v>Triton</v>
      </c>
      <c r="H755">
        <f>Table_ExternalData_15[[#This Row],[Rabat]]*0.2</f>
        <v>5</v>
      </c>
      <c r="I755" s="2">
        <f>Table_ExternalData_15[[#This Row],[Price]]-(Table_ExternalData_15[[#This Row],[Price]]*Table_ExternalData_15[[#This Row],[BB rabat]])/100</f>
        <v>528.15250000000003</v>
      </c>
      <c r="J755" s="2">
        <f>Table_ExternalData_15[[#This Row],[BB cena]]*Table_ExternalData_15[[#Headers],[1,22]]</f>
        <v>644.34604999999999</v>
      </c>
      <c r="K755" s="2">
        <f>Table_ExternalData_15[[#This Row],[Price]]*Table_ExternalData_15[[#Headers],[1,22]]</f>
        <v>678.25900000000001</v>
      </c>
      <c r="L755" s="7">
        <f>IF(G755="White Shark",E755*0.5,IF(G755="Sbox",E755*0.5,IF(G755="Tenda",E755*0.5,E755*0.2)))/100</f>
        <v>0.05</v>
      </c>
      <c r="M755" s="2">
        <f>Table_ExternalData_15[[#This Row],[Price]]-Table_ExternalData_15[[#This Row],[Price]]*Table_ExternalData_15[[#This Row],[extra popust]]</f>
        <v>528.15250000000003</v>
      </c>
      <c r="N755" s="2">
        <f>IF(M755&lt;I755,M755,I755)</f>
        <v>528.15250000000003</v>
      </c>
      <c r="O755" s="12" t="str">
        <f>IF(N755&lt;I755,$U$1," ")</f>
        <v xml:space="preserve"> </v>
      </c>
      <c r="P755" s="12" t="str">
        <f>IFERROR((O755+30)," ")</f>
        <v xml:space="preserve"> </v>
      </c>
      <c r="Q755" s="2">
        <f ca="1">IF(O755=$U$1,N755,"0")*1.22</f>
        <v>0</v>
      </c>
    </row>
    <row r="756" spans="1:17" x14ac:dyDescent="0.25">
      <c r="A756" t="s">
        <v>11443</v>
      </c>
      <c r="B756" t="s">
        <v>11442</v>
      </c>
      <c r="C756">
        <v>16761</v>
      </c>
      <c r="D756">
        <v>412.5</v>
      </c>
      <c r="E756">
        <f>IFERROR(VLOOKUP(Table_ExternalData_15[[#This Row],[Id]],Rabati!B:C,2,0),0)</f>
        <v>25</v>
      </c>
      <c r="F756">
        <v>1</v>
      </c>
      <c r="G756" t="str">
        <f>VLOOKUP(Table_ExternalData_15[[#This Row],[Id]],'Blagovna izdelek'!A:C,3,0)</f>
        <v>Triton</v>
      </c>
      <c r="H756">
        <f>Table_ExternalData_15[[#This Row],[Rabat]]*0.2</f>
        <v>5</v>
      </c>
      <c r="I756" s="2">
        <f>Table_ExternalData_15[[#This Row],[Price]]-(Table_ExternalData_15[[#This Row],[Price]]*Table_ExternalData_15[[#This Row],[BB rabat]])/100</f>
        <v>391.875</v>
      </c>
      <c r="J756" s="2">
        <f>Table_ExternalData_15[[#This Row],[BB cena]]*Table_ExternalData_15[[#Headers],[1,22]]</f>
        <v>478.08749999999998</v>
      </c>
      <c r="K756" s="2">
        <f>Table_ExternalData_15[[#This Row],[Price]]*Table_ExternalData_15[[#Headers],[1,22]]</f>
        <v>503.25</v>
      </c>
      <c r="L756" s="7">
        <f>IF(G756="White Shark",E756*0.5,IF(G756="Sbox",E756*0.5,IF(G756="Tenda",E756*0.5,E756*0.2)))/100</f>
        <v>0.05</v>
      </c>
      <c r="M756" s="2">
        <f>Table_ExternalData_15[[#This Row],[Price]]-Table_ExternalData_15[[#This Row],[Price]]*Table_ExternalData_15[[#This Row],[extra popust]]</f>
        <v>391.875</v>
      </c>
      <c r="N756" s="2">
        <f>IF(M756&lt;I756,M756,I756)</f>
        <v>391.875</v>
      </c>
      <c r="O756" s="12" t="str">
        <f>IF(N756&lt;I756,$U$1," ")</f>
        <v xml:space="preserve"> </v>
      </c>
      <c r="P756" s="12" t="str">
        <f>IFERROR((O756+30)," ")</f>
        <v xml:space="preserve"> </v>
      </c>
      <c r="Q756" s="2">
        <f ca="1">IF(O756=$U$1,N756,"0")*1.22</f>
        <v>0</v>
      </c>
    </row>
    <row r="757" spans="1:17" x14ac:dyDescent="0.25">
      <c r="A757" t="s">
        <v>11497</v>
      </c>
      <c r="B757" t="s">
        <v>11496</v>
      </c>
      <c r="C757">
        <v>16778</v>
      </c>
      <c r="D757">
        <v>712.2</v>
      </c>
      <c r="E757">
        <f>IFERROR(VLOOKUP(Table_ExternalData_15[[#This Row],[Id]],Rabati!B:C,2,0),0)</f>
        <v>25</v>
      </c>
      <c r="F757">
        <v>1</v>
      </c>
      <c r="G757" t="str">
        <f>VLOOKUP(Table_ExternalData_15[[#This Row],[Id]],'Blagovna izdelek'!A:C,3,0)</f>
        <v>Triton</v>
      </c>
      <c r="H757">
        <f>Table_ExternalData_15[[#This Row],[Rabat]]*0.2</f>
        <v>5</v>
      </c>
      <c r="I757" s="2">
        <f>Table_ExternalData_15[[#This Row],[Price]]-(Table_ExternalData_15[[#This Row],[Price]]*Table_ExternalData_15[[#This Row],[BB rabat]])/100</f>
        <v>676.59</v>
      </c>
      <c r="J757" s="2">
        <f>Table_ExternalData_15[[#This Row],[BB cena]]*Table_ExternalData_15[[#Headers],[1,22]]</f>
        <v>825.43979999999999</v>
      </c>
      <c r="K757" s="2">
        <f>Table_ExternalData_15[[#This Row],[Price]]*Table_ExternalData_15[[#Headers],[1,22]]</f>
        <v>868.88400000000001</v>
      </c>
      <c r="L757" s="7">
        <f>IF(G757="White Shark",E757*0.5,IF(G757="Sbox",E757*0.5,IF(G757="Tenda",E757*0.5,E757*0.2)))/100</f>
        <v>0.05</v>
      </c>
      <c r="M757" s="2">
        <f>Table_ExternalData_15[[#This Row],[Price]]-Table_ExternalData_15[[#This Row],[Price]]*Table_ExternalData_15[[#This Row],[extra popust]]</f>
        <v>676.59</v>
      </c>
      <c r="N757" s="2">
        <f>IF(M757&lt;I757,M757,I757)</f>
        <v>676.59</v>
      </c>
      <c r="O757" s="12" t="str">
        <f>IF(N757&lt;I757,$U$1," ")</f>
        <v xml:space="preserve"> </v>
      </c>
      <c r="P757" s="12" t="str">
        <f>IFERROR((O757+30)," ")</f>
        <v xml:space="preserve"> </v>
      </c>
      <c r="Q757" s="2">
        <f ca="1">IF(O757=$U$1,N757,"0")*1.22</f>
        <v>0</v>
      </c>
    </row>
    <row r="758" spans="1:17" x14ac:dyDescent="0.25">
      <c r="A758" t="s">
        <v>11501</v>
      </c>
      <c r="B758" t="s">
        <v>11500</v>
      </c>
      <c r="C758">
        <v>16780</v>
      </c>
      <c r="D758">
        <v>564.86</v>
      </c>
      <c r="E758">
        <f>IFERROR(VLOOKUP(Table_ExternalData_15[[#This Row],[Id]],Rabati!B:C,2,0),0)</f>
        <v>25</v>
      </c>
      <c r="F758">
        <v>1</v>
      </c>
      <c r="G758" t="str">
        <f>VLOOKUP(Table_ExternalData_15[[#This Row],[Id]],'Blagovna izdelek'!A:C,3,0)</f>
        <v>Triton</v>
      </c>
      <c r="H758">
        <f>Table_ExternalData_15[[#This Row],[Rabat]]*0.2</f>
        <v>5</v>
      </c>
      <c r="I758" s="2">
        <f>Table_ExternalData_15[[#This Row],[Price]]-(Table_ExternalData_15[[#This Row],[Price]]*Table_ExternalData_15[[#This Row],[BB rabat]])/100</f>
        <v>536.61699999999996</v>
      </c>
      <c r="J758" s="2">
        <f>Table_ExternalData_15[[#This Row],[BB cena]]*Table_ExternalData_15[[#Headers],[1,22]]</f>
        <v>654.67273999999998</v>
      </c>
      <c r="K758" s="2">
        <f>Table_ExternalData_15[[#This Row],[Price]]*Table_ExternalData_15[[#Headers],[1,22]]</f>
        <v>689.12919999999997</v>
      </c>
      <c r="L758" s="7">
        <f>IF(G758="White Shark",E758*0.5,IF(G758="Sbox",E758*0.5,IF(G758="Tenda",E758*0.5,E758*0.2)))/100</f>
        <v>0.05</v>
      </c>
      <c r="M758" s="2">
        <f>Table_ExternalData_15[[#This Row],[Price]]-Table_ExternalData_15[[#This Row],[Price]]*Table_ExternalData_15[[#This Row],[extra popust]]</f>
        <v>536.61699999999996</v>
      </c>
      <c r="N758" s="2">
        <f>IF(M758&lt;I758,M758,I758)</f>
        <v>536.61699999999996</v>
      </c>
      <c r="O758" s="12" t="str">
        <f>IF(N758&lt;I758,$U$1," ")</f>
        <v xml:space="preserve"> </v>
      </c>
      <c r="P758" s="12" t="str">
        <f>IFERROR((O758+30)," ")</f>
        <v xml:space="preserve"> </v>
      </c>
      <c r="Q758" s="2">
        <f ca="1">IF(O758=$U$1,N758,"0")*1.22</f>
        <v>0</v>
      </c>
    </row>
    <row r="759" spans="1:17" x14ac:dyDescent="0.25">
      <c r="A759" t="s">
        <v>11533</v>
      </c>
      <c r="B759" t="s">
        <v>11532</v>
      </c>
      <c r="C759">
        <v>16795</v>
      </c>
      <c r="D759">
        <v>727.62</v>
      </c>
      <c r="E759">
        <f>IFERROR(VLOOKUP(Table_ExternalData_15[[#This Row],[Id]],Rabati!B:C,2,0),0)</f>
        <v>25</v>
      </c>
      <c r="F759">
        <v>1</v>
      </c>
      <c r="G759" t="str">
        <f>VLOOKUP(Table_ExternalData_15[[#This Row],[Id]],'Blagovna izdelek'!A:C,3,0)</f>
        <v>Triton</v>
      </c>
      <c r="H759">
        <f>Table_ExternalData_15[[#This Row],[Rabat]]*0.2</f>
        <v>5</v>
      </c>
      <c r="I759" s="2">
        <f>Table_ExternalData_15[[#This Row],[Price]]-(Table_ExternalData_15[[#This Row],[Price]]*Table_ExternalData_15[[#This Row],[BB rabat]])/100</f>
        <v>691.23900000000003</v>
      </c>
      <c r="J759" s="2">
        <f>Table_ExternalData_15[[#This Row],[BB cena]]*Table_ExternalData_15[[#Headers],[1,22]]</f>
        <v>843.31158000000005</v>
      </c>
      <c r="K759" s="2">
        <f>Table_ExternalData_15[[#This Row],[Price]]*Table_ExternalData_15[[#Headers],[1,22]]</f>
        <v>887.69640000000004</v>
      </c>
      <c r="L759" s="7">
        <f>IF(G759="White Shark",E759*0.5,IF(G759="Sbox",E759*0.5,IF(G759="Tenda",E759*0.5,E759*0.2)))/100</f>
        <v>0.05</v>
      </c>
      <c r="M759" s="2">
        <f>Table_ExternalData_15[[#This Row],[Price]]-Table_ExternalData_15[[#This Row],[Price]]*Table_ExternalData_15[[#This Row],[extra popust]]</f>
        <v>691.23900000000003</v>
      </c>
      <c r="N759" s="2">
        <f>IF(M759&lt;I759,M759,I759)</f>
        <v>691.23900000000003</v>
      </c>
      <c r="O759" s="12" t="str">
        <f>IF(N759&lt;I759,$U$1," ")</f>
        <v xml:space="preserve"> </v>
      </c>
      <c r="P759" s="12" t="str">
        <f>IFERROR((O759+30)," ")</f>
        <v xml:space="preserve"> </v>
      </c>
      <c r="Q759" s="2">
        <f ca="1">IF(O759=$U$1,N759,"0")*1.22</f>
        <v>0</v>
      </c>
    </row>
    <row r="760" spans="1:17" x14ac:dyDescent="0.25">
      <c r="A760" t="s">
        <v>11703</v>
      </c>
      <c r="B760" t="s">
        <v>11702</v>
      </c>
      <c r="C760">
        <v>16872</v>
      </c>
      <c r="D760">
        <v>437</v>
      </c>
      <c r="E760">
        <f>IFERROR(VLOOKUP(Table_ExternalData_15[[#This Row],[Id]],Rabati!B:C,2,0),0)</f>
        <v>25</v>
      </c>
      <c r="F760">
        <v>2</v>
      </c>
      <c r="G760" t="str">
        <f>VLOOKUP(Table_ExternalData_15[[#This Row],[Id]],'Blagovna izdelek'!A:C,3,0)</f>
        <v>Triton</v>
      </c>
      <c r="H760">
        <f>Table_ExternalData_15[[#This Row],[Rabat]]*0.2</f>
        <v>5</v>
      </c>
      <c r="I760" s="2">
        <f>Table_ExternalData_15[[#This Row],[Price]]-(Table_ExternalData_15[[#This Row],[Price]]*Table_ExternalData_15[[#This Row],[BB rabat]])/100</f>
        <v>415.15</v>
      </c>
      <c r="J760" s="2">
        <f>Table_ExternalData_15[[#This Row],[BB cena]]*Table_ExternalData_15[[#Headers],[1,22]]</f>
        <v>506.48299999999995</v>
      </c>
      <c r="K760" s="2">
        <f>Table_ExternalData_15[[#This Row],[Price]]*Table_ExternalData_15[[#Headers],[1,22]]</f>
        <v>533.14</v>
      </c>
      <c r="L760" s="7">
        <f>IF(G760="White Shark",E760*0.5,IF(G760="Sbox",E760*0.5,IF(G760="Tenda",E760*0.5,E760*0.2)))/100</f>
        <v>0.05</v>
      </c>
      <c r="M760" s="2">
        <f>Table_ExternalData_15[[#This Row],[Price]]-Table_ExternalData_15[[#This Row],[Price]]*Table_ExternalData_15[[#This Row],[extra popust]]</f>
        <v>415.15</v>
      </c>
      <c r="N760" s="2">
        <f>IF(M760&lt;I760,M760,I760)</f>
        <v>415.15</v>
      </c>
      <c r="O760" s="12" t="str">
        <f>IF(N760&lt;I760,$U$1," ")</f>
        <v xml:space="preserve"> </v>
      </c>
      <c r="P760" s="12" t="str">
        <f>IFERROR((O760+30)," ")</f>
        <v xml:space="preserve"> </v>
      </c>
      <c r="Q760" s="2">
        <f ca="1">IF(O760=$U$1,N760,"0")*1.22</f>
        <v>0</v>
      </c>
    </row>
    <row r="761" spans="1:17" x14ac:dyDescent="0.25">
      <c r="A761" t="s">
        <v>11748</v>
      </c>
      <c r="B761" t="s">
        <v>11747</v>
      </c>
      <c r="C761">
        <v>16886</v>
      </c>
      <c r="D761">
        <v>625.65</v>
      </c>
      <c r="E761">
        <f>IFERROR(VLOOKUP(Table_ExternalData_15[[#This Row],[Id]],Rabati!B:C,2,0),0)</f>
        <v>25</v>
      </c>
      <c r="F761">
        <v>1</v>
      </c>
      <c r="G761" t="str">
        <f>VLOOKUP(Table_ExternalData_15[[#This Row],[Id]],'Blagovna izdelek'!A:C,3,0)</f>
        <v>Triton</v>
      </c>
      <c r="H761">
        <f>Table_ExternalData_15[[#This Row],[Rabat]]*0.2</f>
        <v>5</v>
      </c>
      <c r="I761" s="2">
        <f>Table_ExternalData_15[[#This Row],[Price]]-(Table_ExternalData_15[[#This Row],[Price]]*Table_ExternalData_15[[#This Row],[BB rabat]])/100</f>
        <v>594.36749999999995</v>
      </c>
      <c r="J761" s="2">
        <f>Table_ExternalData_15[[#This Row],[BB cena]]*Table_ExternalData_15[[#Headers],[1,22]]</f>
        <v>725.12834999999995</v>
      </c>
      <c r="K761" s="2">
        <f>Table_ExternalData_15[[#This Row],[Price]]*Table_ExternalData_15[[#Headers],[1,22]]</f>
        <v>763.29300000000001</v>
      </c>
      <c r="L761" s="7">
        <f>IF(G761="White Shark",E761*0.5,IF(G761="Sbox",E761*0.5,IF(G761="Tenda",E761*0.5,E761*0.2)))/100</f>
        <v>0.05</v>
      </c>
      <c r="M761" s="2">
        <f>Table_ExternalData_15[[#This Row],[Price]]-Table_ExternalData_15[[#This Row],[Price]]*Table_ExternalData_15[[#This Row],[extra popust]]</f>
        <v>594.36749999999995</v>
      </c>
      <c r="N761" s="2">
        <f>IF(M761&lt;I761,M761,I761)</f>
        <v>594.36749999999995</v>
      </c>
      <c r="O761" s="12" t="str">
        <f>IF(N761&lt;I761,$U$1," ")</f>
        <v xml:space="preserve"> </v>
      </c>
      <c r="P761" s="12" t="str">
        <f>IFERROR((O761+30)," ")</f>
        <v xml:space="preserve"> </v>
      </c>
      <c r="Q761" s="2">
        <f ca="1">IF(O761=$U$1,N761,"0")*1.22</f>
        <v>0</v>
      </c>
    </row>
    <row r="762" spans="1:17" x14ac:dyDescent="0.25">
      <c r="A762" t="s">
        <v>11796</v>
      </c>
      <c r="B762" t="s">
        <v>11795</v>
      </c>
      <c r="C762">
        <v>16894</v>
      </c>
      <c r="D762">
        <v>518</v>
      </c>
      <c r="E762">
        <f>IFERROR(VLOOKUP(Table_ExternalData_15[[#This Row],[Id]],Rabati!B:C,2,0),0)</f>
        <v>25</v>
      </c>
      <c r="F762">
        <v>2</v>
      </c>
      <c r="G762" t="str">
        <f>VLOOKUP(Table_ExternalData_15[[#This Row],[Id]],'Blagovna izdelek'!A:C,3,0)</f>
        <v>Triton</v>
      </c>
      <c r="H762">
        <f>Table_ExternalData_15[[#This Row],[Rabat]]*0.2</f>
        <v>5</v>
      </c>
      <c r="I762" s="2">
        <f>Table_ExternalData_15[[#This Row],[Price]]-(Table_ExternalData_15[[#This Row],[Price]]*Table_ExternalData_15[[#This Row],[BB rabat]])/100</f>
        <v>492.1</v>
      </c>
      <c r="J762" s="2">
        <f>Table_ExternalData_15[[#This Row],[BB cena]]*Table_ExternalData_15[[#Headers],[1,22]]</f>
        <v>600.36199999999997</v>
      </c>
      <c r="K762" s="2">
        <f>Table_ExternalData_15[[#This Row],[Price]]*Table_ExternalData_15[[#Headers],[1,22]]</f>
        <v>631.96</v>
      </c>
      <c r="L762" s="7">
        <f>IF(G762="White Shark",E762*0.5,IF(G762="Sbox",E762*0.5,IF(G762="Tenda",E762*0.5,E762*0.2)))/100</f>
        <v>0.05</v>
      </c>
      <c r="M762" s="2">
        <f>Table_ExternalData_15[[#This Row],[Price]]-Table_ExternalData_15[[#This Row],[Price]]*Table_ExternalData_15[[#This Row],[extra popust]]</f>
        <v>492.1</v>
      </c>
      <c r="N762" s="2">
        <f>IF(M762&lt;I762,M762,I762)</f>
        <v>492.1</v>
      </c>
      <c r="O762" s="12" t="str">
        <f>IF(N762&lt;I762,$U$1," ")</f>
        <v xml:space="preserve"> </v>
      </c>
      <c r="P762" s="12" t="str">
        <f>IFERROR((O762+30)," ")</f>
        <v xml:space="preserve"> </v>
      </c>
      <c r="Q762" s="2">
        <f ca="1">IF(O762=$U$1,N762,"0")*1.22</f>
        <v>0</v>
      </c>
    </row>
    <row r="763" spans="1:17" x14ac:dyDescent="0.25">
      <c r="A763" t="s">
        <v>11798</v>
      </c>
      <c r="B763" t="s">
        <v>11797</v>
      </c>
      <c r="C763">
        <v>16895</v>
      </c>
      <c r="D763">
        <v>509.8</v>
      </c>
      <c r="E763">
        <f>IFERROR(VLOOKUP(Table_ExternalData_15[[#This Row],[Id]],Rabati!B:C,2,0),0)</f>
        <v>25</v>
      </c>
      <c r="F763">
        <v>2</v>
      </c>
      <c r="G763" t="str">
        <f>VLOOKUP(Table_ExternalData_15[[#This Row],[Id]],'Blagovna izdelek'!A:C,3,0)</f>
        <v>Triton</v>
      </c>
      <c r="H763">
        <f>Table_ExternalData_15[[#This Row],[Rabat]]*0.2</f>
        <v>5</v>
      </c>
      <c r="I763" s="2">
        <f>Table_ExternalData_15[[#This Row],[Price]]-(Table_ExternalData_15[[#This Row],[Price]]*Table_ExternalData_15[[#This Row],[BB rabat]])/100</f>
        <v>484.31</v>
      </c>
      <c r="J763" s="2">
        <f>Table_ExternalData_15[[#This Row],[BB cena]]*Table_ExternalData_15[[#Headers],[1,22]]</f>
        <v>590.85820000000001</v>
      </c>
      <c r="K763" s="2">
        <f>Table_ExternalData_15[[#This Row],[Price]]*Table_ExternalData_15[[#Headers],[1,22]]</f>
        <v>621.95600000000002</v>
      </c>
      <c r="L763" s="7">
        <f>IF(G763="White Shark",E763*0.5,IF(G763="Sbox",E763*0.5,IF(G763="Tenda",E763*0.5,E763*0.2)))/100</f>
        <v>0.05</v>
      </c>
      <c r="M763" s="2">
        <f>Table_ExternalData_15[[#This Row],[Price]]-Table_ExternalData_15[[#This Row],[Price]]*Table_ExternalData_15[[#This Row],[extra popust]]</f>
        <v>484.31</v>
      </c>
      <c r="N763" s="2">
        <f>IF(M763&lt;I763,M763,I763)</f>
        <v>484.31</v>
      </c>
      <c r="O763" s="12" t="str">
        <f>IF(N763&lt;I763,$U$1," ")</f>
        <v xml:space="preserve"> </v>
      </c>
      <c r="P763" s="12" t="str">
        <f>IFERROR((O763+30)," ")</f>
        <v xml:space="preserve"> </v>
      </c>
      <c r="Q763" s="2">
        <f ca="1">IF(O763=$U$1,N763,"0")*1.22</f>
        <v>0</v>
      </c>
    </row>
    <row r="764" spans="1:17" x14ac:dyDescent="0.25">
      <c r="A764" t="s">
        <v>12055</v>
      </c>
      <c r="B764" t="s">
        <v>12054</v>
      </c>
      <c r="C764">
        <v>16905</v>
      </c>
      <c r="D764">
        <v>429.95</v>
      </c>
      <c r="E764">
        <f>IFERROR(VLOOKUP(Table_ExternalData_15[[#This Row],[Id]],Rabati!B:C,2,0),0)</f>
        <v>25</v>
      </c>
      <c r="F764">
        <v>2</v>
      </c>
      <c r="G764" t="str">
        <f>VLOOKUP(Table_ExternalData_15[[#This Row],[Id]],'Blagovna izdelek'!A:C,3,0)</f>
        <v>Triton</v>
      </c>
      <c r="H764">
        <f>Table_ExternalData_15[[#This Row],[Rabat]]*0.2</f>
        <v>5</v>
      </c>
      <c r="I764" s="2">
        <f>Table_ExternalData_15[[#This Row],[Price]]-(Table_ExternalData_15[[#This Row],[Price]]*Table_ExternalData_15[[#This Row],[BB rabat]])/100</f>
        <v>408.45249999999999</v>
      </c>
      <c r="J764" s="2">
        <f>Table_ExternalData_15[[#This Row],[BB cena]]*Table_ExternalData_15[[#Headers],[1,22]]</f>
        <v>498.31205</v>
      </c>
      <c r="K764" s="2">
        <f>Table_ExternalData_15[[#This Row],[Price]]*Table_ExternalData_15[[#Headers],[1,22]]</f>
        <v>524.53899999999999</v>
      </c>
      <c r="L764" s="7">
        <f>IF(G764="White Shark",E764*0.5,IF(G764="Sbox",E764*0.5,IF(G764="Tenda",E764*0.5,E764*0.2)))/100</f>
        <v>0.05</v>
      </c>
      <c r="M764" s="2">
        <f>Table_ExternalData_15[[#This Row],[Price]]-Table_ExternalData_15[[#This Row],[Price]]*Table_ExternalData_15[[#This Row],[extra popust]]</f>
        <v>408.45249999999999</v>
      </c>
      <c r="N764" s="2">
        <f>IF(M764&lt;I764,M764,I764)</f>
        <v>408.45249999999999</v>
      </c>
      <c r="O764" s="12" t="str">
        <f>IF(N764&lt;I764,$U$1," ")</f>
        <v xml:space="preserve"> </v>
      </c>
      <c r="P764" s="12" t="str">
        <f>IFERROR((O764+30)," ")</f>
        <v xml:space="preserve"> </v>
      </c>
      <c r="Q764" s="2">
        <f ca="1">IF(O764=$U$1,N764,"0")*1.22</f>
        <v>0</v>
      </c>
    </row>
    <row r="765" spans="1:17" x14ac:dyDescent="0.25">
      <c r="A765" t="s">
        <v>12110</v>
      </c>
      <c r="B765" t="s">
        <v>12111</v>
      </c>
      <c r="C765">
        <v>16932</v>
      </c>
      <c r="D765">
        <v>767.64</v>
      </c>
      <c r="E765">
        <f>IFERROR(VLOOKUP(Table_ExternalData_15[[#This Row],[Id]],Rabati!B:C,2,0),0)</f>
        <v>25</v>
      </c>
      <c r="F765">
        <v>0</v>
      </c>
      <c r="G765" t="str">
        <f>VLOOKUP(Table_ExternalData_15[[#This Row],[Id]],'Blagovna izdelek'!A:C,3,0)</f>
        <v>Triton</v>
      </c>
      <c r="H765">
        <f>Table_ExternalData_15[[#This Row],[Rabat]]*0.2</f>
        <v>5</v>
      </c>
      <c r="I765" s="2">
        <f>Table_ExternalData_15[[#This Row],[Price]]-(Table_ExternalData_15[[#This Row],[Price]]*Table_ExternalData_15[[#This Row],[BB rabat]])/100</f>
        <v>729.25800000000004</v>
      </c>
      <c r="J765" s="2">
        <f>Table_ExternalData_15[[#This Row],[BB cena]]*Table_ExternalData_15[[#Headers],[1,22]]</f>
        <v>889.69475999999997</v>
      </c>
      <c r="K765" s="2">
        <f>Table_ExternalData_15[[#This Row],[Price]]*Table_ExternalData_15[[#Headers],[1,22]]</f>
        <v>936.52080000000001</v>
      </c>
      <c r="L765" s="7">
        <f>IF(G765="White Shark",E765*0.5,IF(G765="Sbox",E765*0.5,IF(G765="Tenda",E765*0.5,E765*0.2)))/100</f>
        <v>0.05</v>
      </c>
      <c r="M765" s="2">
        <f>Table_ExternalData_15[[#This Row],[Price]]-Table_ExternalData_15[[#This Row],[Price]]*Table_ExternalData_15[[#This Row],[extra popust]]</f>
        <v>729.25800000000004</v>
      </c>
      <c r="N765" s="2">
        <f>IF(M765&lt;I765,M765,I765)</f>
        <v>729.25800000000004</v>
      </c>
      <c r="O765" s="12" t="str">
        <f>IF(N765&lt;I765,$U$1," ")</f>
        <v xml:space="preserve"> </v>
      </c>
      <c r="P765" s="12" t="str">
        <f>IFERROR((O765+30)," ")</f>
        <v xml:space="preserve"> </v>
      </c>
      <c r="Q765" s="2">
        <f ca="1">IF(O765=$U$1,N765,"0")*1.22</f>
        <v>0</v>
      </c>
    </row>
    <row r="766" spans="1:17" x14ac:dyDescent="0.25">
      <c r="A766" t="s">
        <v>12150</v>
      </c>
      <c r="B766" t="s">
        <v>12149</v>
      </c>
      <c r="C766">
        <v>16949</v>
      </c>
      <c r="D766">
        <v>808.88</v>
      </c>
      <c r="E766">
        <f>IFERROR(VLOOKUP(Table_ExternalData_15[[#This Row],[Id]],Rabati!B:C,2,0),0)</f>
        <v>25</v>
      </c>
      <c r="F766">
        <v>2</v>
      </c>
      <c r="G766" t="str">
        <f>VLOOKUP(Table_ExternalData_15[[#This Row],[Id]],'Blagovna izdelek'!A:C,3,0)</f>
        <v>Triton</v>
      </c>
      <c r="H766">
        <f>Table_ExternalData_15[[#This Row],[Rabat]]*0.2</f>
        <v>5</v>
      </c>
      <c r="I766" s="2">
        <f>Table_ExternalData_15[[#This Row],[Price]]-(Table_ExternalData_15[[#This Row],[Price]]*Table_ExternalData_15[[#This Row],[BB rabat]])/100</f>
        <v>768.43600000000004</v>
      </c>
      <c r="J766" s="2">
        <f>Table_ExternalData_15[[#This Row],[BB cena]]*Table_ExternalData_15[[#Headers],[1,22]]</f>
        <v>937.49192000000005</v>
      </c>
      <c r="K766" s="2">
        <f>Table_ExternalData_15[[#This Row],[Price]]*Table_ExternalData_15[[#Headers],[1,22]]</f>
        <v>986.83359999999993</v>
      </c>
      <c r="L766" s="7">
        <f>IF(G766="White Shark",E766*0.5,IF(G766="Sbox",E766*0.5,IF(G766="Tenda",E766*0.5,E766*0.2)))/100</f>
        <v>0.05</v>
      </c>
      <c r="M766" s="2">
        <f>Table_ExternalData_15[[#This Row],[Price]]-Table_ExternalData_15[[#This Row],[Price]]*Table_ExternalData_15[[#This Row],[extra popust]]</f>
        <v>768.43600000000004</v>
      </c>
      <c r="N766" s="2">
        <f>IF(M766&lt;I766,M766,I766)</f>
        <v>768.43600000000004</v>
      </c>
      <c r="O766" s="12" t="str">
        <f>IF(N766&lt;I766,$U$1," ")</f>
        <v xml:space="preserve"> </v>
      </c>
      <c r="P766" s="12" t="str">
        <f>IFERROR((O766+30)," ")</f>
        <v xml:space="preserve"> </v>
      </c>
      <c r="Q766" s="2">
        <f ca="1">IF(O766=$U$1,N766,"0")*1.22</f>
        <v>0</v>
      </c>
    </row>
    <row r="767" spans="1:17" x14ac:dyDescent="0.25">
      <c r="A767" t="s">
        <v>12194</v>
      </c>
      <c r="B767" t="s">
        <v>12193</v>
      </c>
      <c r="C767">
        <v>16956</v>
      </c>
      <c r="D767">
        <v>217.86</v>
      </c>
      <c r="E767">
        <f>IFERROR(VLOOKUP(Table_ExternalData_15[[#This Row],[Id]],Rabati!B:C,2,0),0)</f>
        <v>0</v>
      </c>
      <c r="F767">
        <v>1</v>
      </c>
      <c r="G767" t="str">
        <f>VLOOKUP(Table_ExternalData_15[[#This Row],[Id]],'Blagovna izdelek'!A:C,3,0)</f>
        <v>Triton</v>
      </c>
      <c r="H767">
        <f>Table_ExternalData_15[[#This Row],[Rabat]]*0.2</f>
        <v>0</v>
      </c>
      <c r="I767" s="2">
        <f>Table_ExternalData_15[[#This Row],[Price]]-(Table_ExternalData_15[[#This Row],[Price]]*Table_ExternalData_15[[#This Row],[BB rabat]])/100</f>
        <v>217.86</v>
      </c>
      <c r="J767" s="2">
        <f>Table_ExternalData_15[[#This Row],[BB cena]]*Table_ExternalData_15[[#Headers],[1,22]]</f>
        <v>265.78919999999999</v>
      </c>
      <c r="K767" s="2">
        <f>Table_ExternalData_15[[#This Row],[Price]]*Table_ExternalData_15[[#Headers],[1,22]]</f>
        <v>265.78919999999999</v>
      </c>
      <c r="L767" s="7">
        <f>IF(G767="White Shark",E767*0.5,IF(G767="Sbox",E767*0.5,IF(G767="Tenda",E767*0.5,E767*0.2)))/100</f>
        <v>0</v>
      </c>
      <c r="M767" s="2">
        <f>Table_ExternalData_15[[#This Row],[Price]]-Table_ExternalData_15[[#This Row],[Price]]*Table_ExternalData_15[[#This Row],[extra popust]]</f>
        <v>217.86</v>
      </c>
      <c r="N767" s="2">
        <f>IF(M767&lt;I767,M767,I767)</f>
        <v>217.86</v>
      </c>
      <c r="O767" s="12" t="str">
        <f>IF(N767&lt;I767,$U$1," ")</f>
        <v xml:space="preserve"> </v>
      </c>
      <c r="P767" s="12" t="str">
        <f>IFERROR((O767+30)," ")</f>
        <v xml:space="preserve"> </v>
      </c>
      <c r="Q767" s="2">
        <f ca="1">IF(O767=$U$1,N767,"0")*1.22</f>
        <v>0</v>
      </c>
    </row>
    <row r="768" spans="1:17" x14ac:dyDescent="0.25">
      <c r="A768" t="s">
        <v>12219</v>
      </c>
      <c r="B768" t="s">
        <v>12218</v>
      </c>
      <c r="C768">
        <v>16972</v>
      </c>
      <c r="D768">
        <v>830.22</v>
      </c>
      <c r="E768">
        <f>IFERROR(VLOOKUP(Table_ExternalData_15[[#This Row],[Id]],Rabati!B:C,2,0),0)</f>
        <v>25</v>
      </c>
      <c r="F768">
        <v>0</v>
      </c>
      <c r="G768" t="str">
        <f>VLOOKUP(Table_ExternalData_15[[#This Row],[Id]],'Blagovna izdelek'!A:C,3,0)</f>
        <v>Triton</v>
      </c>
      <c r="H768">
        <f>Table_ExternalData_15[[#This Row],[Rabat]]*0.2</f>
        <v>5</v>
      </c>
      <c r="I768" s="2">
        <f>Table_ExternalData_15[[#This Row],[Price]]-(Table_ExternalData_15[[#This Row],[Price]]*Table_ExternalData_15[[#This Row],[BB rabat]])/100</f>
        <v>788.70900000000006</v>
      </c>
      <c r="J768" s="2">
        <f>Table_ExternalData_15[[#This Row],[BB cena]]*Table_ExternalData_15[[#Headers],[1,22]]</f>
        <v>962.22498000000007</v>
      </c>
      <c r="K768" s="2">
        <f>Table_ExternalData_15[[#This Row],[Price]]*Table_ExternalData_15[[#Headers],[1,22]]</f>
        <v>1012.8684000000001</v>
      </c>
      <c r="L768" s="7">
        <f>IF(G768="White Shark",E768*0.5,IF(G768="Sbox",E768*0.5,IF(G768="Tenda",E768*0.5,E768*0.2)))/100</f>
        <v>0.05</v>
      </c>
      <c r="M768" s="2">
        <f>Table_ExternalData_15[[#This Row],[Price]]-Table_ExternalData_15[[#This Row],[Price]]*Table_ExternalData_15[[#This Row],[extra popust]]</f>
        <v>788.70900000000006</v>
      </c>
      <c r="N768" s="2">
        <f>IF(M768&lt;I768,M768,I768)</f>
        <v>788.70900000000006</v>
      </c>
      <c r="O768" s="12" t="str">
        <f>IF(N768&lt;I768,$U$1," ")</f>
        <v xml:space="preserve"> </v>
      </c>
      <c r="P768" s="12" t="str">
        <f>IFERROR((O768+30)," ")</f>
        <v xml:space="preserve"> </v>
      </c>
      <c r="Q768" s="2">
        <f ca="1">IF(O768=$U$1,N768,"0")*1.22</f>
        <v>0</v>
      </c>
    </row>
    <row r="769" spans="1:17" x14ac:dyDescent="0.25">
      <c r="A769" t="s">
        <v>12248</v>
      </c>
      <c r="B769" t="s">
        <v>12247</v>
      </c>
      <c r="C769">
        <v>16987</v>
      </c>
      <c r="D769">
        <v>649.95000000000005</v>
      </c>
      <c r="E769">
        <f>IFERROR(VLOOKUP(Table_ExternalData_15[[#This Row],[Id]],Rabati!B:C,2,0),0)</f>
        <v>25</v>
      </c>
      <c r="F769">
        <v>1</v>
      </c>
      <c r="G769" t="str">
        <f>VLOOKUP(Table_ExternalData_15[[#This Row],[Id]],'Blagovna izdelek'!A:C,3,0)</f>
        <v>Triton</v>
      </c>
      <c r="H769">
        <f>Table_ExternalData_15[[#This Row],[Rabat]]*0.2</f>
        <v>5</v>
      </c>
      <c r="I769" s="2">
        <f>Table_ExternalData_15[[#This Row],[Price]]-(Table_ExternalData_15[[#This Row],[Price]]*Table_ExternalData_15[[#This Row],[BB rabat]])/100</f>
        <v>617.4525000000001</v>
      </c>
      <c r="J769" s="2">
        <f>Table_ExternalData_15[[#This Row],[BB cena]]*Table_ExternalData_15[[#Headers],[1,22]]</f>
        <v>753.29205000000013</v>
      </c>
      <c r="K769" s="2">
        <f>Table_ExternalData_15[[#This Row],[Price]]*Table_ExternalData_15[[#Headers],[1,22]]</f>
        <v>792.93900000000008</v>
      </c>
      <c r="L769" s="7">
        <f>IF(G769="White Shark",E769*0.5,IF(G769="Sbox",E769*0.5,IF(G769="Tenda",E769*0.5,E769*0.2)))/100</f>
        <v>0.05</v>
      </c>
      <c r="M769" s="2">
        <f>Table_ExternalData_15[[#This Row],[Price]]-Table_ExternalData_15[[#This Row],[Price]]*Table_ExternalData_15[[#This Row],[extra popust]]</f>
        <v>617.4525000000001</v>
      </c>
      <c r="N769" s="2">
        <f>IF(M769&lt;I769,M769,I769)</f>
        <v>617.4525000000001</v>
      </c>
      <c r="O769" s="12" t="str">
        <f>IF(N769&lt;I769,$U$1," ")</f>
        <v xml:space="preserve"> </v>
      </c>
      <c r="P769" s="12" t="str">
        <f>IFERROR((O769+30)," ")</f>
        <v xml:space="preserve"> </v>
      </c>
      <c r="Q769" s="2">
        <f ca="1">IF(O769=$U$1,N769,"0")*1.22</f>
        <v>0</v>
      </c>
    </row>
    <row r="770" spans="1:17" x14ac:dyDescent="0.25">
      <c r="A770" t="s">
        <v>12250</v>
      </c>
      <c r="B770" t="s">
        <v>12249</v>
      </c>
      <c r="C770">
        <v>16988</v>
      </c>
      <c r="D770">
        <v>905.43</v>
      </c>
      <c r="E770">
        <f>IFERROR(VLOOKUP(Table_ExternalData_15[[#This Row],[Id]],Rabati!B:C,2,0),0)</f>
        <v>25</v>
      </c>
      <c r="F770">
        <v>0</v>
      </c>
      <c r="G770" t="str">
        <f>VLOOKUP(Table_ExternalData_15[[#This Row],[Id]],'Blagovna izdelek'!A:C,3,0)</f>
        <v>Triton</v>
      </c>
      <c r="H770">
        <f>Table_ExternalData_15[[#This Row],[Rabat]]*0.2</f>
        <v>5</v>
      </c>
      <c r="I770" s="2">
        <f>Table_ExternalData_15[[#This Row],[Price]]-(Table_ExternalData_15[[#This Row],[Price]]*Table_ExternalData_15[[#This Row],[BB rabat]])/100</f>
        <v>860.1585</v>
      </c>
      <c r="J770" s="2">
        <f>Table_ExternalData_15[[#This Row],[BB cena]]*Table_ExternalData_15[[#Headers],[1,22]]</f>
        <v>1049.39337</v>
      </c>
      <c r="K770" s="2">
        <f>Table_ExternalData_15[[#This Row],[Price]]*Table_ExternalData_15[[#Headers],[1,22]]</f>
        <v>1104.6245999999999</v>
      </c>
      <c r="L770" s="7">
        <f>IF(G770="White Shark",E770*0.5,IF(G770="Sbox",E770*0.5,IF(G770="Tenda",E770*0.5,E770*0.2)))/100</f>
        <v>0.05</v>
      </c>
      <c r="M770" s="2">
        <f>Table_ExternalData_15[[#This Row],[Price]]-Table_ExternalData_15[[#This Row],[Price]]*Table_ExternalData_15[[#This Row],[extra popust]]</f>
        <v>860.1585</v>
      </c>
      <c r="N770" s="2">
        <f>IF(M770&lt;I770,M770,I770)</f>
        <v>860.1585</v>
      </c>
      <c r="O770" s="12" t="str">
        <f>IF(N770&lt;I770,$U$1," ")</f>
        <v xml:space="preserve"> </v>
      </c>
      <c r="P770" s="12" t="str">
        <f>IFERROR((O770+30)," ")</f>
        <v xml:space="preserve"> </v>
      </c>
      <c r="Q770" s="2">
        <f ca="1">IF(O770=$U$1,N770,"0")*1.22</f>
        <v>0</v>
      </c>
    </row>
    <row r="771" spans="1:17" x14ac:dyDescent="0.25">
      <c r="A771" t="s">
        <v>12272</v>
      </c>
      <c r="B771" t="s">
        <v>12271</v>
      </c>
      <c r="C771">
        <v>17000</v>
      </c>
      <c r="D771">
        <v>636.9</v>
      </c>
      <c r="E771">
        <f>IFERROR(VLOOKUP(Table_ExternalData_15[[#This Row],[Id]],Rabati!B:C,2,0),0)</f>
        <v>25</v>
      </c>
      <c r="F771">
        <v>2</v>
      </c>
      <c r="G771" t="str">
        <f>VLOOKUP(Table_ExternalData_15[[#This Row],[Id]],'Blagovna izdelek'!A:C,3,0)</f>
        <v>Triton</v>
      </c>
      <c r="H771">
        <f>Table_ExternalData_15[[#This Row],[Rabat]]*0.2</f>
        <v>5</v>
      </c>
      <c r="I771" s="2">
        <f>Table_ExternalData_15[[#This Row],[Price]]-(Table_ExternalData_15[[#This Row],[Price]]*Table_ExternalData_15[[#This Row],[BB rabat]])/100</f>
        <v>605.05499999999995</v>
      </c>
      <c r="J771" s="2">
        <f>Table_ExternalData_15[[#This Row],[BB cena]]*Table_ExternalData_15[[#Headers],[1,22]]</f>
        <v>738.16709999999989</v>
      </c>
      <c r="K771" s="2">
        <f>Table_ExternalData_15[[#This Row],[Price]]*Table_ExternalData_15[[#Headers],[1,22]]</f>
        <v>777.01799999999992</v>
      </c>
      <c r="L771" s="7">
        <f>IF(G771="White Shark",E771*0.5,IF(G771="Sbox",E771*0.5,IF(G771="Tenda",E771*0.5,E771*0.2)))/100</f>
        <v>0.05</v>
      </c>
      <c r="M771" s="2">
        <f>Table_ExternalData_15[[#This Row],[Price]]-Table_ExternalData_15[[#This Row],[Price]]*Table_ExternalData_15[[#This Row],[extra popust]]</f>
        <v>605.05499999999995</v>
      </c>
      <c r="N771" s="2">
        <f>IF(M771&lt;I771,M771,I771)</f>
        <v>605.05499999999995</v>
      </c>
      <c r="O771" s="12" t="str">
        <f>IF(N771&lt;I771,$U$1," ")</f>
        <v xml:space="preserve"> </v>
      </c>
      <c r="P771" s="12" t="str">
        <f>IFERROR((O771+30)," ")</f>
        <v xml:space="preserve"> </v>
      </c>
      <c r="Q771" s="2">
        <f ca="1">IF(O771=$U$1,N771,"0")*1.22</f>
        <v>0</v>
      </c>
    </row>
    <row r="772" spans="1:17" x14ac:dyDescent="0.25">
      <c r="A772" t="s">
        <v>12305</v>
      </c>
      <c r="B772" t="s">
        <v>12304</v>
      </c>
      <c r="C772">
        <v>17013</v>
      </c>
      <c r="D772">
        <v>467.95</v>
      </c>
      <c r="E772">
        <f>IFERROR(VLOOKUP(Table_ExternalData_15[[#This Row],[Id]],Rabati!B:C,2,0),0)</f>
        <v>25</v>
      </c>
      <c r="F772">
        <v>2</v>
      </c>
      <c r="G772" t="str">
        <f>VLOOKUP(Table_ExternalData_15[[#This Row],[Id]],'Blagovna izdelek'!A:C,3,0)</f>
        <v>Triton</v>
      </c>
      <c r="H772">
        <f>Table_ExternalData_15[[#This Row],[Rabat]]*0.2</f>
        <v>5</v>
      </c>
      <c r="I772" s="2">
        <f>Table_ExternalData_15[[#This Row],[Price]]-(Table_ExternalData_15[[#This Row],[Price]]*Table_ExternalData_15[[#This Row],[BB rabat]])/100</f>
        <v>444.55250000000001</v>
      </c>
      <c r="J772" s="2">
        <f>Table_ExternalData_15[[#This Row],[BB cena]]*Table_ExternalData_15[[#Headers],[1,22]]</f>
        <v>542.35405000000003</v>
      </c>
      <c r="K772" s="2">
        <f>Table_ExternalData_15[[#This Row],[Price]]*Table_ExternalData_15[[#Headers],[1,22]]</f>
        <v>570.899</v>
      </c>
      <c r="L772" s="7">
        <f>IF(G772="White Shark",E772*0.5,IF(G772="Sbox",E772*0.5,IF(G772="Tenda",E772*0.5,E772*0.2)))/100</f>
        <v>0.05</v>
      </c>
      <c r="M772" s="2">
        <f>Table_ExternalData_15[[#This Row],[Price]]-Table_ExternalData_15[[#This Row],[Price]]*Table_ExternalData_15[[#This Row],[extra popust]]</f>
        <v>444.55250000000001</v>
      </c>
      <c r="N772" s="2">
        <f>IF(M772&lt;I772,M772,I772)</f>
        <v>444.55250000000001</v>
      </c>
      <c r="O772" s="12" t="str">
        <f>IF(N772&lt;I772,$U$1," ")</f>
        <v xml:space="preserve"> </v>
      </c>
      <c r="P772" s="12" t="str">
        <f>IFERROR((O772+30)," ")</f>
        <v xml:space="preserve"> </v>
      </c>
      <c r="Q772" s="2">
        <f ca="1">IF(O772=$U$1,N772,"0")*1.22</f>
        <v>0</v>
      </c>
    </row>
    <row r="773" spans="1:17" x14ac:dyDescent="0.25">
      <c r="A773" t="s">
        <v>12307</v>
      </c>
      <c r="B773" t="s">
        <v>12306</v>
      </c>
      <c r="C773">
        <v>17014</v>
      </c>
      <c r="D773">
        <v>613.89</v>
      </c>
      <c r="E773">
        <f>IFERROR(VLOOKUP(Table_ExternalData_15[[#This Row],[Id]],Rabati!B:C,2,0),0)</f>
        <v>25</v>
      </c>
      <c r="F773">
        <v>1</v>
      </c>
      <c r="G773" t="str">
        <f>VLOOKUP(Table_ExternalData_15[[#This Row],[Id]],'Blagovna izdelek'!A:C,3,0)</f>
        <v>Triton</v>
      </c>
      <c r="H773">
        <f>Table_ExternalData_15[[#This Row],[Rabat]]*0.2</f>
        <v>5</v>
      </c>
      <c r="I773" s="2">
        <f>Table_ExternalData_15[[#This Row],[Price]]-(Table_ExternalData_15[[#This Row],[Price]]*Table_ExternalData_15[[#This Row],[BB rabat]])/100</f>
        <v>583.19550000000004</v>
      </c>
      <c r="J773" s="2">
        <f>Table_ExternalData_15[[#This Row],[BB cena]]*Table_ExternalData_15[[#Headers],[1,22]]</f>
        <v>711.49851000000001</v>
      </c>
      <c r="K773" s="2">
        <f>Table_ExternalData_15[[#This Row],[Price]]*Table_ExternalData_15[[#Headers],[1,22]]</f>
        <v>748.94579999999996</v>
      </c>
      <c r="L773" s="7">
        <f>IF(G773="White Shark",E773*0.5,IF(G773="Sbox",E773*0.5,IF(G773="Tenda",E773*0.5,E773*0.2)))/100</f>
        <v>0.05</v>
      </c>
      <c r="M773" s="2">
        <f>Table_ExternalData_15[[#This Row],[Price]]-Table_ExternalData_15[[#This Row],[Price]]*Table_ExternalData_15[[#This Row],[extra popust]]</f>
        <v>583.19550000000004</v>
      </c>
      <c r="N773" s="2">
        <f>IF(M773&lt;I773,M773,I773)</f>
        <v>583.19550000000004</v>
      </c>
      <c r="O773" s="12" t="str">
        <f>IF(N773&lt;I773,$U$1," ")</f>
        <v xml:space="preserve"> </v>
      </c>
      <c r="P773" s="12" t="str">
        <f>IFERROR((O773+30)," ")</f>
        <v xml:space="preserve"> </v>
      </c>
      <c r="Q773" s="2">
        <f ca="1">IF(O773=$U$1,N773,"0")*1.22</f>
        <v>0</v>
      </c>
    </row>
    <row r="774" spans="1:17" x14ac:dyDescent="0.25">
      <c r="A774" t="s">
        <v>12309</v>
      </c>
      <c r="B774" t="s">
        <v>12308</v>
      </c>
      <c r="C774">
        <v>17015</v>
      </c>
      <c r="D774">
        <v>728.29</v>
      </c>
      <c r="E774">
        <f>IFERROR(VLOOKUP(Table_ExternalData_15[[#This Row],[Id]],Rabati!B:C,2,0),0)</f>
        <v>25</v>
      </c>
      <c r="F774">
        <v>2</v>
      </c>
      <c r="G774" t="str">
        <f>VLOOKUP(Table_ExternalData_15[[#This Row],[Id]],'Blagovna izdelek'!A:C,3,0)</f>
        <v>Triton</v>
      </c>
      <c r="H774">
        <f>Table_ExternalData_15[[#This Row],[Rabat]]*0.2</f>
        <v>5</v>
      </c>
      <c r="I774" s="2">
        <f>Table_ExternalData_15[[#This Row],[Price]]-(Table_ExternalData_15[[#This Row],[Price]]*Table_ExternalData_15[[#This Row],[BB rabat]])/100</f>
        <v>691.87549999999999</v>
      </c>
      <c r="J774" s="2">
        <f>Table_ExternalData_15[[#This Row],[BB cena]]*Table_ExternalData_15[[#Headers],[1,22]]</f>
        <v>844.08810999999992</v>
      </c>
      <c r="K774" s="2">
        <f>Table_ExternalData_15[[#This Row],[Price]]*Table_ExternalData_15[[#Headers],[1,22]]</f>
        <v>888.51379999999995</v>
      </c>
      <c r="L774" s="7">
        <f>IF(G774="White Shark",E774*0.5,IF(G774="Sbox",E774*0.5,IF(G774="Tenda",E774*0.5,E774*0.2)))/100</f>
        <v>0.05</v>
      </c>
      <c r="M774" s="2">
        <f>Table_ExternalData_15[[#This Row],[Price]]-Table_ExternalData_15[[#This Row],[Price]]*Table_ExternalData_15[[#This Row],[extra popust]]</f>
        <v>691.87549999999999</v>
      </c>
      <c r="N774" s="2">
        <f>IF(M774&lt;I774,M774,I774)</f>
        <v>691.87549999999999</v>
      </c>
      <c r="O774" s="12" t="str">
        <f>IF(N774&lt;I774,$U$1," ")</f>
        <v xml:space="preserve"> </v>
      </c>
      <c r="P774" s="12" t="str">
        <f>IFERROR((O774+30)," ")</f>
        <v xml:space="preserve"> </v>
      </c>
      <c r="Q774" s="2">
        <f ca="1">IF(O774=$U$1,N774,"0")*1.22</f>
        <v>0</v>
      </c>
    </row>
    <row r="775" spans="1:17" x14ac:dyDescent="0.25">
      <c r="A775" t="s">
        <v>12311</v>
      </c>
      <c r="B775" t="s">
        <v>12310</v>
      </c>
      <c r="C775">
        <v>17016</v>
      </c>
      <c r="D775">
        <v>842.8</v>
      </c>
      <c r="E775">
        <f>IFERROR(VLOOKUP(Table_ExternalData_15[[#This Row],[Id]],Rabati!B:C,2,0),0)</f>
        <v>25</v>
      </c>
      <c r="F775">
        <v>2</v>
      </c>
      <c r="G775" t="str">
        <f>VLOOKUP(Table_ExternalData_15[[#This Row],[Id]],'Blagovna izdelek'!A:C,3,0)</f>
        <v>Triton</v>
      </c>
      <c r="H775">
        <f>Table_ExternalData_15[[#This Row],[Rabat]]*0.2</f>
        <v>5</v>
      </c>
      <c r="I775" s="2">
        <f>Table_ExternalData_15[[#This Row],[Price]]-(Table_ExternalData_15[[#This Row],[Price]]*Table_ExternalData_15[[#This Row],[BB rabat]])/100</f>
        <v>800.66</v>
      </c>
      <c r="J775" s="2">
        <f>Table_ExternalData_15[[#This Row],[BB cena]]*Table_ExternalData_15[[#Headers],[1,22]]</f>
        <v>976.8051999999999</v>
      </c>
      <c r="K775" s="2">
        <f>Table_ExternalData_15[[#This Row],[Price]]*Table_ExternalData_15[[#Headers],[1,22]]</f>
        <v>1028.2159999999999</v>
      </c>
      <c r="L775" s="7">
        <f>IF(G775="White Shark",E775*0.5,IF(G775="Sbox",E775*0.5,IF(G775="Tenda",E775*0.5,E775*0.2)))/100</f>
        <v>0.05</v>
      </c>
      <c r="M775" s="2">
        <f>Table_ExternalData_15[[#This Row],[Price]]-Table_ExternalData_15[[#This Row],[Price]]*Table_ExternalData_15[[#This Row],[extra popust]]</f>
        <v>800.66</v>
      </c>
      <c r="N775" s="2">
        <f>IF(M775&lt;I775,M775,I775)</f>
        <v>800.66</v>
      </c>
      <c r="O775" s="12" t="str">
        <f>IF(N775&lt;I775,$U$1," ")</f>
        <v xml:space="preserve"> </v>
      </c>
      <c r="P775" s="12" t="str">
        <f>IFERROR((O775+30)," ")</f>
        <v xml:space="preserve"> </v>
      </c>
      <c r="Q775" s="2">
        <f ca="1">IF(O775=$U$1,N775,"0")*1.22</f>
        <v>0</v>
      </c>
    </row>
    <row r="776" spans="1:17" x14ac:dyDescent="0.25">
      <c r="A776" t="s">
        <v>12507</v>
      </c>
      <c r="B776" t="s">
        <v>12506</v>
      </c>
      <c r="C776">
        <v>17042</v>
      </c>
      <c r="D776">
        <v>813.2</v>
      </c>
      <c r="E776">
        <f>IFERROR(VLOOKUP(Table_ExternalData_15[[#This Row],[Id]],Rabati!B:C,2,0),0)</f>
        <v>25</v>
      </c>
      <c r="F776">
        <v>2</v>
      </c>
      <c r="G776" t="str">
        <f>VLOOKUP(Table_ExternalData_15[[#This Row],[Id]],'Blagovna izdelek'!A:C,3,0)</f>
        <v>Triton</v>
      </c>
      <c r="H776">
        <f>Table_ExternalData_15[[#This Row],[Rabat]]*0.2</f>
        <v>5</v>
      </c>
      <c r="I776" s="2">
        <f>Table_ExternalData_15[[#This Row],[Price]]-(Table_ExternalData_15[[#This Row],[Price]]*Table_ExternalData_15[[#This Row],[BB rabat]])/100</f>
        <v>772.54000000000008</v>
      </c>
      <c r="J776" s="2">
        <f>Table_ExternalData_15[[#This Row],[BB cena]]*Table_ExternalData_15[[#Headers],[1,22]]</f>
        <v>942.49880000000007</v>
      </c>
      <c r="K776" s="2">
        <f>Table_ExternalData_15[[#This Row],[Price]]*Table_ExternalData_15[[#Headers],[1,22]]</f>
        <v>992.10400000000004</v>
      </c>
      <c r="L776" s="7">
        <f>IF(G776="White Shark",E776*0.5,IF(G776="Sbox",E776*0.5,IF(G776="Tenda",E776*0.5,E776*0.2)))/100</f>
        <v>0.05</v>
      </c>
      <c r="M776" s="2">
        <f>Table_ExternalData_15[[#This Row],[Price]]-Table_ExternalData_15[[#This Row],[Price]]*Table_ExternalData_15[[#This Row],[extra popust]]</f>
        <v>772.54000000000008</v>
      </c>
      <c r="N776" s="2">
        <f>IF(M776&lt;I776,M776,I776)</f>
        <v>772.54000000000008</v>
      </c>
      <c r="O776" s="12" t="str">
        <f>IF(N776&lt;I776,$U$1," ")</f>
        <v xml:space="preserve"> </v>
      </c>
      <c r="P776" s="12" t="str">
        <f>IFERROR((O776+30)," ")</f>
        <v xml:space="preserve"> </v>
      </c>
      <c r="Q776" s="2">
        <f ca="1">IF(O776=$U$1,N776,"0")*1.22</f>
        <v>0</v>
      </c>
    </row>
    <row r="777" spans="1:17" x14ac:dyDescent="0.25">
      <c r="A777" t="s">
        <v>12398</v>
      </c>
      <c r="B777" t="s">
        <v>13117</v>
      </c>
      <c r="C777">
        <v>17161</v>
      </c>
      <c r="D777">
        <v>509.58</v>
      </c>
      <c r="E777">
        <f>IFERROR(VLOOKUP(Table_ExternalData_15[[#This Row],[Id]],Rabati!B:C,2,0),0)</f>
        <v>25</v>
      </c>
      <c r="F777">
        <v>2</v>
      </c>
      <c r="G777" t="str">
        <f>VLOOKUP(Table_ExternalData_15[[#This Row],[Id]],'Blagovna izdelek'!A:C,3,0)</f>
        <v>Triton</v>
      </c>
      <c r="H777">
        <f>Table_ExternalData_15[[#This Row],[Rabat]]*0.2</f>
        <v>5</v>
      </c>
      <c r="I777" s="2">
        <f>Table_ExternalData_15[[#This Row],[Price]]-(Table_ExternalData_15[[#This Row],[Price]]*Table_ExternalData_15[[#This Row],[BB rabat]])/100</f>
        <v>484.101</v>
      </c>
      <c r="J777" s="2">
        <f>Table_ExternalData_15[[#This Row],[BB cena]]*Table_ExternalData_15[[#Headers],[1,22]]</f>
        <v>590.60321999999996</v>
      </c>
      <c r="K777" s="2">
        <f>Table_ExternalData_15[[#This Row],[Price]]*Table_ExternalData_15[[#Headers],[1,22]]</f>
        <v>621.68759999999997</v>
      </c>
      <c r="L777" s="7">
        <f>IF(G777="White Shark",E777*0.5,IF(G777="Sbox",E777*0.5,IF(G777="Tenda",E777*0.5,E777*0.2)))/100</f>
        <v>0.05</v>
      </c>
      <c r="M777" s="2">
        <f>Table_ExternalData_15[[#This Row],[Price]]-Table_ExternalData_15[[#This Row],[Price]]*Table_ExternalData_15[[#This Row],[extra popust]]</f>
        <v>484.101</v>
      </c>
      <c r="N777" s="2">
        <f>IF(M777&lt;I777,M777,I777)</f>
        <v>484.101</v>
      </c>
      <c r="O777" s="12" t="str">
        <f>IF(N777&lt;I777,$U$1," ")</f>
        <v xml:space="preserve"> </v>
      </c>
      <c r="P777" s="12" t="str">
        <f>IFERROR((O777+30)," ")</f>
        <v xml:space="preserve"> </v>
      </c>
      <c r="Q777" s="2">
        <f ca="1">IF(O777=$U$1,N777,"0")*1.22</f>
        <v>0</v>
      </c>
    </row>
    <row r="778" spans="1:17" x14ac:dyDescent="0.25">
      <c r="A778" t="s">
        <v>12399</v>
      </c>
      <c r="B778" t="s">
        <v>13118</v>
      </c>
      <c r="C778">
        <v>17162</v>
      </c>
      <c r="D778">
        <v>643.87</v>
      </c>
      <c r="E778">
        <f>IFERROR(VLOOKUP(Table_ExternalData_15[[#This Row],[Id]],Rabati!B:C,2,0),0)</f>
        <v>25</v>
      </c>
      <c r="F778">
        <v>1</v>
      </c>
      <c r="G778" t="str">
        <f>VLOOKUP(Table_ExternalData_15[[#This Row],[Id]],'Blagovna izdelek'!A:C,3,0)</f>
        <v>Triton</v>
      </c>
      <c r="H778">
        <f>Table_ExternalData_15[[#This Row],[Rabat]]*0.2</f>
        <v>5</v>
      </c>
      <c r="I778" s="2">
        <f>Table_ExternalData_15[[#This Row],[Price]]-(Table_ExternalData_15[[#This Row],[Price]]*Table_ExternalData_15[[#This Row],[BB rabat]])/100</f>
        <v>611.67650000000003</v>
      </c>
      <c r="J778" s="2">
        <f>Table_ExternalData_15[[#This Row],[BB cena]]*Table_ExternalData_15[[#Headers],[1,22]]</f>
        <v>746.24532999999997</v>
      </c>
      <c r="K778" s="2">
        <f>Table_ExternalData_15[[#This Row],[Price]]*Table_ExternalData_15[[#Headers],[1,22]]</f>
        <v>785.52139999999997</v>
      </c>
      <c r="L778" s="7">
        <f>IF(G778="White Shark",E778*0.5,IF(G778="Sbox",E778*0.5,IF(G778="Tenda",E778*0.5,E778*0.2)))/100</f>
        <v>0.05</v>
      </c>
      <c r="M778" s="2">
        <f>Table_ExternalData_15[[#This Row],[Price]]-Table_ExternalData_15[[#This Row],[Price]]*Table_ExternalData_15[[#This Row],[extra popust]]</f>
        <v>611.67650000000003</v>
      </c>
      <c r="N778" s="2">
        <f>IF(M778&lt;I778,M778,I778)</f>
        <v>611.67650000000003</v>
      </c>
      <c r="O778" s="12" t="str">
        <f>IF(N778&lt;I778,$U$1," ")</f>
        <v xml:space="preserve"> </v>
      </c>
      <c r="P778" s="12" t="str">
        <f>IFERROR((O778+30)," ")</f>
        <v xml:space="preserve"> </v>
      </c>
      <c r="Q778" s="2">
        <f ca="1">IF(O778=$U$1,N778,"0")*1.22</f>
        <v>0</v>
      </c>
    </row>
    <row r="779" spans="1:17" x14ac:dyDescent="0.25">
      <c r="A779" t="s">
        <v>12850</v>
      </c>
      <c r="B779" t="s">
        <v>12849</v>
      </c>
      <c r="C779">
        <v>17163</v>
      </c>
      <c r="D779">
        <v>579.33000000000004</v>
      </c>
      <c r="E779">
        <f>IFERROR(VLOOKUP(Table_ExternalData_15[[#This Row],[Id]],Rabati!B:C,2,0),0)</f>
        <v>25</v>
      </c>
      <c r="F779">
        <v>3</v>
      </c>
      <c r="G779" t="str">
        <f>VLOOKUP(Table_ExternalData_15[[#This Row],[Id]],'Blagovna izdelek'!A:C,3,0)</f>
        <v>Triton</v>
      </c>
      <c r="H779">
        <f>Table_ExternalData_15[[#This Row],[Rabat]]*0.2</f>
        <v>5</v>
      </c>
      <c r="I779" s="2">
        <f>Table_ExternalData_15[[#This Row],[Price]]-(Table_ExternalData_15[[#This Row],[Price]]*Table_ExternalData_15[[#This Row],[BB rabat]])/100</f>
        <v>550.36350000000004</v>
      </c>
      <c r="J779" s="2">
        <f>Table_ExternalData_15[[#This Row],[BB cena]]*Table_ExternalData_15[[#Headers],[1,22]]</f>
        <v>671.44347000000005</v>
      </c>
      <c r="K779" s="2">
        <f>Table_ExternalData_15[[#This Row],[Price]]*Table_ExternalData_15[[#Headers],[1,22]]</f>
        <v>706.7826</v>
      </c>
      <c r="L779" s="7">
        <f>IF(G779="White Shark",E779*0.5,IF(G779="Sbox",E779*0.5,IF(G779="Tenda",E779*0.5,E779*0.2)))/100</f>
        <v>0.05</v>
      </c>
      <c r="M779" s="2">
        <f>Table_ExternalData_15[[#This Row],[Price]]-Table_ExternalData_15[[#This Row],[Price]]*Table_ExternalData_15[[#This Row],[extra popust]]</f>
        <v>550.36350000000004</v>
      </c>
      <c r="N779" s="2">
        <f>IF(M779&lt;I779,M779,I779)</f>
        <v>550.36350000000004</v>
      </c>
      <c r="O779" s="12" t="str">
        <f>IF(N779&lt;I779,$U$1," ")</f>
        <v xml:space="preserve"> </v>
      </c>
      <c r="P779" s="12" t="str">
        <f>IFERROR((O779+30)," ")</f>
        <v xml:space="preserve"> </v>
      </c>
      <c r="Q779" s="2">
        <f ca="1">IF(O779=$U$1,N779,"0")*1.22</f>
        <v>0</v>
      </c>
    </row>
    <row r="780" spans="1:17" x14ac:dyDescent="0.25">
      <c r="A780" t="s">
        <v>12137</v>
      </c>
      <c r="B780" t="s">
        <v>13119</v>
      </c>
      <c r="C780">
        <v>17164</v>
      </c>
      <c r="D780">
        <v>569.95000000000005</v>
      </c>
      <c r="E780">
        <f>IFERROR(VLOOKUP(Table_ExternalData_15[[#This Row],[Id]],Rabati!B:C,2,0),0)</f>
        <v>25</v>
      </c>
      <c r="F780">
        <v>2</v>
      </c>
      <c r="G780" t="str">
        <f>VLOOKUP(Table_ExternalData_15[[#This Row],[Id]],'Blagovna izdelek'!A:C,3,0)</f>
        <v>Triton</v>
      </c>
      <c r="H780">
        <f>Table_ExternalData_15[[#This Row],[Rabat]]*0.2</f>
        <v>5</v>
      </c>
      <c r="I780" s="2">
        <f>Table_ExternalData_15[[#This Row],[Price]]-(Table_ExternalData_15[[#This Row],[Price]]*Table_ExternalData_15[[#This Row],[BB rabat]])/100</f>
        <v>541.4525000000001</v>
      </c>
      <c r="J780" s="2">
        <f>Table_ExternalData_15[[#This Row],[BB cena]]*Table_ExternalData_15[[#Headers],[1,22]]</f>
        <v>660.5720500000001</v>
      </c>
      <c r="K780" s="2">
        <f>Table_ExternalData_15[[#This Row],[Price]]*Table_ExternalData_15[[#Headers],[1,22]]</f>
        <v>695.33900000000006</v>
      </c>
      <c r="L780" s="7">
        <f>IF(G780="White Shark",E780*0.5,IF(G780="Sbox",E780*0.5,IF(G780="Tenda",E780*0.5,E780*0.2)))/100</f>
        <v>0.05</v>
      </c>
      <c r="M780" s="2">
        <f>Table_ExternalData_15[[#This Row],[Price]]-Table_ExternalData_15[[#This Row],[Price]]*Table_ExternalData_15[[#This Row],[extra popust]]</f>
        <v>541.4525000000001</v>
      </c>
      <c r="N780" s="2">
        <f>IF(M780&lt;I780,M780,I780)</f>
        <v>541.4525000000001</v>
      </c>
      <c r="O780" s="12" t="str">
        <f>IF(N780&lt;I780,$U$1," ")</f>
        <v xml:space="preserve"> </v>
      </c>
      <c r="P780" s="12" t="str">
        <f>IFERROR((O780+30)," ")</f>
        <v xml:space="preserve"> </v>
      </c>
      <c r="Q780" s="2">
        <f ca="1">IF(O780=$U$1,N780,"0")*1.22</f>
        <v>0</v>
      </c>
    </row>
    <row r="781" spans="1:17" x14ac:dyDescent="0.25">
      <c r="A781" t="s">
        <v>12894</v>
      </c>
      <c r="B781" t="s">
        <v>12893</v>
      </c>
      <c r="C781">
        <v>17166</v>
      </c>
      <c r="D781">
        <v>755.7</v>
      </c>
      <c r="E781">
        <f>IFERROR(VLOOKUP(Table_ExternalData_15[[#This Row],[Id]],Rabati!B:C,2,0),0)</f>
        <v>25</v>
      </c>
      <c r="F781">
        <v>2</v>
      </c>
      <c r="G781" t="str">
        <f>VLOOKUP(Table_ExternalData_15[[#This Row],[Id]],'Blagovna izdelek'!A:C,3,0)</f>
        <v>Triton</v>
      </c>
      <c r="H781">
        <f>Table_ExternalData_15[[#This Row],[Rabat]]*0.2</f>
        <v>5</v>
      </c>
      <c r="I781" s="2">
        <f>Table_ExternalData_15[[#This Row],[Price]]-(Table_ExternalData_15[[#This Row],[Price]]*Table_ExternalData_15[[#This Row],[BB rabat]])/100</f>
        <v>717.91500000000008</v>
      </c>
      <c r="J781" s="2">
        <f>Table_ExternalData_15[[#This Row],[BB cena]]*Table_ExternalData_15[[#Headers],[1,22]]</f>
        <v>875.85630000000003</v>
      </c>
      <c r="K781" s="2">
        <f>Table_ExternalData_15[[#This Row],[Price]]*Table_ExternalData_15[[#Headers],[1,22]]</f>
        <v>921.95400000000006</v>
      </c>
      <c r="L781" s="7">
        <f>IF(G781="White Shark",E781*0.5,IF(G781="Sbox",E781*0.5,IF(G781="Tenda",E781*0.5,E781*0.2)))/100</f>
        <v>0.05</v>
      </c>
      <c r="M781" s="2">
        <f>Table_ExternalData_15[[#This Row],[Price]]-Table_ExternalData_15[[#This Row],[Price]]*Table_ExternalData_15[[#This Row],[extra popust]]</f>
        <v>717.91500000000008</v>
      </c>
      <c r="N781" s="2">
        <f>IF(M781&lt;I781,M781,I781)</f>
        <v>717.91500000000008</v>
      </c>
      <c r="O781" s="12" t="str">
        <f>IF(N781&lt;I781,$U$1," ")</f>
        <v xml:space="preserve"> </v>
      </c>
      <c r="P781" s="12" t="str">
        <f>IFERROR((O781+30)," ")</f>
        <v xml:space="preserve"> </v>
      </c>
      <c r="Q781" s="2">
        <f ca="1">IF(O781=$U$1,N781,"0")*1.22</f>
        <v>0</v>
      </c>
    </row>
    <row r="782" spans="1:17" x14ac:dyDescent="0.25">
      <c r="A782" t="s">
        <v>14145</v>
      </c>
      <c r="B782" t="s">
        <v>14144</v>
      </c>
      <c r="C782">
        <v>17332</v>
      </c>
      <c r="D782">
        <v>767.12</v>
      </c>
      <c r="E782">
        <f>IFERROR(VLOOKUP(Table_ExternalData_15[[#This Row],[Id]],Rabati!B:C,2,0),0)</f>
        <v>25</v>
      </c>
      <c r="F782">
        <v>1</v>
      </c>
      <c r="G782" t="str">
        <f>VLOOKUP(Table_ExternalData_15[[#This Row],[Id]],'Blagovna izdelek'!A:C,3,0)</f>
        <v>Triton</v>
      </c>
      <c r="H782">
        <f>Table_ExternalData_15[[#This Row],[Rabat]]*0.2</f>
        <v>5</v>
      </c>
      <c r="I782" s="2">
        <f>Table_ExternalData_15[[#This Row],[Price]]-(Table_ExternalData_15[[#This Row],[Price]]*Table_ExternalData_15[[#This Row],[BB rabat]])/100</f>
        <v>728.76400000000001</v>
      </c>
      <c r="J782" s="2">
        <f>Table_ExternalData_15[[#This Row],[BB cena]]*Table_ExternalData_15[[#Headers],[1,22]]</f>
        <v>889.09208000000001</v>
      </c>
      <c r="K782" s="2">
        <f>Table_ExternalData_15[[#This Row],[Price]]*Table_ExternalData_15[[#Headers],[1,22]]</f>
        <v>935.88639999999998</v>
      </c>
      <c r="L782" s="7">
        <f>IF(G782="White Shark",E782*0.5,IF(G782="Sbox",E782*0.5,IF(G782="Tenda",E782*0.5,E782*0.2)))/100</f>
        <v>0.05</v>
      </c>
      <c r="M782" s="2">
        <f>Table_ExternalData_15[[#This Row],[Price]]-Table_ExternalData_15[[#This Row],[Price]]*Table_ExternalData_15[[#This Row],[extra popust]]</f>
        <v>728.76400000000001</v>
      </c>
      <c r="N782" s="2">
        <f>IF(M782&lt;I782,M782,I782)</f>
        <v>728.76400000000001</v>
      </c>
      <c r="O782" s="12" t="str">
        <f>IF(N782&lt;I782,$U$1," ")</f>
        <v xml:space="preserve"> </v>
      </c>
      <c r="P782" s="12" t="str">
        <f>IFERROR((O782+30)," ")</f>
        <v xml:space="preserve"> </v>
      </c>
      <c r="Q782" s="2">
        <f ca="1">IF(O782=$U$1,N782,"0")*1.22</f>
        <v>0</v>
      </c>
    </row>
    <row r="783" spans="1:17" x14ac:dyDescent="0.25">
      <c r="A783" t="s">
        <v>14515</v>
      </c>
      <c r="B783" t="s">
        <v>14514</v>
      </c>
      <c r="C783">
        <v>17504</v>
      </c>
      <c r="D783">
        <v>944.26</v>
      </c>
      <c r="E783">
        <f>IFERROR(VLOOKUP(Table_ExternalData_15[[#This Row],[Id]],Rabati!B:C,2,0),0)</f>
        <v>25</v>
      </c>
      <c r="F783">
        <v>1</v>
      </c>
      <c r="G783" t="str">
        <f>VLOOKUP(Table_ExternalData_15[[#This Row],[Id]],'Blagovna izdelek'!A:C,3,0)</f>
        <v>Triton</v>
      </c>
      <c r="H783">
        <f>Table_ExternalData_15[[#This Row],[Rabat]]*0.2</f>
        <v>5</v>
      </c>
      <c r="I783" s="2">
        <f>Table_ExternalData_15[[#This Row],[Price]]-(Table_ExternalData_15[[#This Row],[Price]]*Table_ExternalData_15[[#This Row],[BB rabat]])/100</f>
        <v>897.04700000000003</v>
      </c>
      <c r="J783" s="2">
        <f>Table_ExternalData_15[[#This Row],[BB cena]]*Table_ExternalData_15[[#Headers],[1,22]]</f>
        <v>1094.39734</v>
      </c>
      <c r="K783" s="2">
        <f>Table_ExternalData_15[[#This Row],[Price]]*Table_ExternalData_15[[#Headers],[1,22]]</f>
        <v>1151.9972</v>
      </c>
      <c r="L783" s="7">
        <f>IF(G783="White Shark",E783*0.5,IF(G783="Sbox",E783*0.5,IF(G783="Tenda",E783*0.5,E783*0.2)))/100</f>
        <v>0.05</v>
      </c>
      <c r="M783" s="2">
        <f>Table_ExternalData_15[[#This Row],[Price]]-Table_ExternalData_15[[#This Row],[Price]]*Table_ExternalData_15[[#This Row],[extra popust]]</f>
        <v>897.04700000000003</v>
      </c>
      <c r="N783" s="2">
        <f>IF(M783&lt;I783,M783,I783)</f>
        <v>897.04700000000003</v>
      </c>
      <c r="O783" s="12" t="str">
        <f>IF(N783&lt;I783,$U$1," ")</f>
        <v xml:space="preserve"> </v>
      </c>
      <c r="P783" s="12" t="str">
        <f>IFERROR((O783+30)," ")</f>
        <v xml:space="preserve"> </v>
      </c>
      <c r="Q783" s="2">
        <f ca="1">IF(O783=$U$1,N783,"0")*1.22</f>
        <v>0</v>
      </c>
    </row>
    <row r="784" spans="1:17" x14ac:dyDescent="0.25">
      <c r="A784" t="s">
        <v>14522</v>
      </c>
      <c r="B784" t="s">
        <v>14521</v>
      </c>
      <c r="C784">
        <v>17506</v>
      </c>
      <c r="D784">
        <v>649.95000000000005</v>
      </c>
      <c r="E784">
        <f>IFERROR(VLOOKUP(Table_ExternalData_15[[#This Row],[Id]],Rabati!B:C,2,0),0)</f>
        <v>25</v>
      </c>
      <c r="F784">
        <v>1</v>
      </c>
      <c r="G784" t="str">
        <f>VLOOKUP(Table_ExternalData_15[[#This Row],[Id]],'Blagovna izdelek'!A:C,3,0)</f>
        <v>Triton</v>
      </c>
      <c r="H784">
        <f>Table_ExternalData_15[[#This Row],[Rabat]]*0.2</f>
        <v>5</v>
      </c>
      <c r="I784" s="2">
        <f>Table_ExternalData_15[[#This Row],[Price]]-(Table_ExternalData_15[[#This Row],[Price]]*Table_ExternalData_15[[#This Row],[BB rabat]])/100</f>
        <v>617.4525000000001</v>
      </c>
      <c r="J784" s="2">
        <f>Table_ExternalData_15[[#This Row],[BB cena]]*Table_ExternalData_15[[#Headers],[1,22]]</f>
        <v>753.29205000000013</v>
      </c>
      <c r="K784" s="2">
        <f>Table_ExternalData_15[[#This Row],[Price]]*Table_ExternalData_15[[#Headers],[1,22]]</f>
        <v>792.93900000000008</v>
      </c>
      <c r="L784" s="7">
        <f>IF(G784="White Shark",E784*0.5,IF(G784="Sbox",E784*0.5,IF(G784="Tenda",E784*0.5,E784*0.2)))/100</f>
        <v>0.05</v>
      </c>
      <c r="M784" s="2">
        <f>Table_ExternalData_15[[#This Row],[Price]]-Table_ExternalData_15[[#This Row],[Price]]*Table_ExternalData_15[[#This Row],[extra popust]]</f>
        <v>617.4525000000001</v>
      </c>
      <c r="N784" s="2">
        <f>IF(M784&lt;I784,M784,I784)</f>
        <v>617.4525000000001</v>
      </c>
      <c r="O784" s="12" t="str">
        <f>IF(N784&lt;I784,$U$1," ")</f>
        <v xml:space="preserve"> </v>
      </c>
      <c r="P784" s="12" t="str">
        <f>IFERROR((O784+30)," ")</f>
        <v xml:space="preserve"> </v>
      </c>
      <c r="Q784" s="2">
        <f ca="1">IF(O784=$U$1,N784,"0")*1.22</f>
        <v>0</v>
      </c>
    </row>
    <row r="785" spans="1:17" x14ac:dyDescent="0.25">
      <c r="A785" t="s">
        <v>15117</v>
      </c>
      <c r="B785" t="s">
        <v>15116</v>
      </c>
      <c r="C785">
        <v>17689</v>
      </c>
      <c r="D785">
        <v>675.35</v>
      </c>
      <c r="E785">
        <f>IFERROR(VLOOKUP(Table_ExternalData_15[[#This Row],[Id]],Rabati!B:C,2,0),0)</f>
        <v>25</v>
      </c>
      <c r="F785">
        <v>2</v>
      </c>
      <c r="G785" t="str">
        <f>VLOOKUP(Table_ExternalData_15[[#This Row],[Id]],'Blagovna izdelek'!A:C,3,0)</f>
        <v>Triton</v>
      </c>
      <c r="H785">
        <f>Table_ExternalData_15[[#This Row],[Rabat]]*0.2</f>
        <v>5</v>
      </c>
      <c r="I785" s="2">
        <f>Table_ExternalData_15[[#This Row],[Price]]-(Table_ExternalData_15[[#This Row],[Price]]*Table_ExternalData_15[[#This Row],[BB rabat]])/100</f>
        <v>641.58249999999998</v>
      </c>
      <c r="J785" s="2">
        <f>Table_ExternalData_15[[#This Row],[BB cena]]*Table_ExternalData_15[[#Headers],[1,22]]</f>
        <v>782.73064999999997</v>
      </c>
      <c r="K785" s="2">
        <f>Table_ExternalData_15[[#This Row],[Price]]*Table_ExternalData_15[[#Headers],[1,22]]</f>
        <v>823.92700000000002</v>
      </c>
      <c r="L785" s="7">
        <f>IF(G785="White Shark",E785*0.5,IF(G785="Sbox",E785*0.5,IF(G785="Tenda",E785*0.5,E785*0.2)))/100</f>
        <v>0.05</v>
      </c>
      <c r="M785" s="2">
        <f>Table_ExternalData_15[[#This Row],[Price]]-Table_ExternalData_15[[#This Row],[Price]]*Table_ExternalData_15[[#This Row],[extra popust]]</f>
        <v>641.58249999999998</v>
      </c>
      <c r="N785" s="2">
        <f>IF(M785&lt;I785,M785,I785)</f>
        <v>641.58249999999998</v>
      </c>
      <c r="O785" s="12" t="str">
        <f>IF(N785&lt;I785,$U$1," ")</f>
        <v xml:space="preserve"> </v>
      </c>
      <c r="P785" s="12" t="str">
        <f>IFERROR((O785+30)," ")</f>
        <v xml:space="preserve"> </v>
      </c>
      <c r="Q785" s="2">
        <f ca="1">IF(O785=$U$1,N785,"0")*1.22</f>
        <v>0</v>
      </c>
    </row>
    <row r="786" spans="1:17" x14ac:dyDescent="0.25">
      <c r="A786" t="s">
        <v>15119</v>
      </c>
      <c r="B786" t="s">
        <v>15118</v>
      </c>
      <c r="C786">
        <v>17690</v>
      </c>
      <c r="D786">
        <v>819.65</v>
      </c>
      <c r="E786">
        <f>IFERROR(VLOOKUP(Table_ExternalData_15[[#This Row],[Id]],Rabati!B:C,2,0),0)</f>
        <v>25</v>
      </c>
      <c r="F786">
        <v>0</v>
      </c>
      <c r="G786" t="str">
        <f>VLOOKUP(Table_ExternalData_15[[#This Row],[Id]],'Blagovna izdelek'!A:C,3,0)</f>
        <v>Triton</v>
      </c>
      <c r="H786">
        <f>Table_ExternalData_15[[#This Row],[Rabat]]*0.2</f>
        <v>5</v>
      </c>
      <c r="I786" s="2">
        <f>Table_ExternalData_15[[#This Row],[Price]]-(Table_ExternalData_15[[#This Row],[Price]]*Table_ExternalData_15[[#This Row],[BB rabat]])/100</f>
        <v>778.66750000000002</v>
      </c>
      <c r="J786" s="2">
        <f>Table_ExternalData_15[[#This Row],[BB cena]]*Table_ExternalData_15[[#Headers],[1,22]]</f>
        <v>949.97434999999996</v>
      </c>
      <c r="K786" s="2">
        <f>Table_ExternalData_15[[#This Row],[Price]]*Table_ExternalData_15[[#Headers],[1,22]]</f>
        <v>999.97299999999996</v>
      </c>
      <c r="L786" s="7">
        <f>IF(G786="White Shark",E786*0.5,IF(G786="Sbox",E786*0.5,IF(G786="Tenda",E786*0.5,E786*0.2)))/100</f>
        <v>0.05</v>
      </c>
      <c r="M786" s="2">
        <f>Table_ExternalData_15[[#This Row],[Price]]-Table_ExternalData_15[[#This Row],[Price]]*Table_ExternalData_15[[#This Row],[extra popust]]</f>
        <v>778.66750000000002</v>
      </c>
      <c r="N786" s="2">
        <f>IF(M786&lt;I786,M786,I786)</f>
        <v>778.66750000000002</v>
      </c>
      <c r="O786" s="12" t="str">
        <f>IF(N786&lt;I786,$U$1," ")</f>
        <v xml:space="preserve"> </v>
      </c>
      <c r="P786" s="12" t="str">
        <f>IFERROR((O786+30)," ")</f>
        <v xml:space="preserve"> </v>
      </c>
      <c r="Q786" s="2">
        <f ca="1">IF(O786=$U$1,N786,"0")*1.22</f>
        <v>0</v>
      </c>
    </row>
    <row r="787" spans="1:17" x14ac:dyDescent="0.25">
      <c r="A787" t="s">
        <v>15121</v>
      </c>
      <c r="B787" t="s">
        <v>15120</v>
      </c>
      <c r="C787">
        <v>17691</v>
      </c>
      <c r="D787">
        <v>158.65</v>
      </c>
      <c r="E787">
        <f>IFERROR(VLOOKUP(Table_ExternalData_15[[#This Row],[Id]],Rabati!B:C,2,0),0)</f>
        <v>25</v>
      </c>
      <c r="F787">
        <v>0</v>
      </c>
      <c r="G787" t="str">
        <f>VLOOKUP(Table_ExternalData_15[[#This Row],[Id]],'Blagovna izdelek'!A:C,3,0)</f>
        <v>Triton</v>
      </c>
      <c r="H787">
        <f>Table_ExternalData_15[[#This Row],[Rabat]]*0.2</f>
        <v>5</v>
      </c>
      <c r="I787" s="2">
        <f>Table_ExternalData_15[[#This Row],[Price]]-(Table_ExternalData_15[[#This Row],[Price]]*Table_ExternalData_15[[#This Row],[BB rabat]])/100</f>
        <v>150.7175</v>
      </c>
      <c r="J787" s="2">
        <f>Table_ExternalData_15[[#This Row],[BB cena]]*Table_ExternalData_15[[#Headers],[1,22]]</f>
        <v>183.87535</v>
      </c>
      <c r="K787" s="2">
        <f>Table_ExternalData_15[[#This Row],[Price]]*Table_ExternalData_15[[#Headers],[1,22]]</f>
        <v>193.553</v>
      </c>
      <c r="L787" s="7">
        <f>IF(G787="White Shark",E787*0.5,IF(G787="Sbox",E787*0.5,IF(G787="Tenda",E787*0.5,E787*0.2)))/100</f>
        <v>0.05</v>
      </c>
      <c r="M787" s="2">
        <f>Table_ExternalData_15[[#This Row],[Price]]-Table_ExternalData_15[[#This Row],[Price]]*Table_ExternalData_15[[#This Row],[extra popust]]</f>
        <v>150.7175</v>
      </c>
      <c r="N787" s="2">
        <f>IF(M787&lt;I787,M787,I787)</f>
        <v>150.7175</v>
      </c>
      <c r="O787" s="12" t="str">
        <f>IF(N787&lt;I787,$U$1," ")</f>
        <v xml:space="preserve"> </v>
      </c>
      <c r="P787" s="12" t="str">
        <f>IFERROR((O787+30)," ")</f>
        <v xml:space="preserve"> </v>
      </c>
      <c r="Q787" s="2">
        <f ca="1">IF(O787=$U$1,N787,"0")*1.22</f>
        <v>0</v>
      </c>
    </row>
    <row r="788" spans="1:17" x14ac:dyDescent="0.25">
      <c r="A788" t="s">
        <v>15421</v>
      </c>
      <c r="B788" t="s">
        <v>15420</v>
      </c>
      <c r="C788">
        <v>17809</v>
      </c>
      <c r="D788">
        <v>13.5</v>
      </c>
      <c r="E788">
        <f>IFERROR(VLOOKUP(Table_ExternalData_15[[#This Row],[Id]],Rabati!B:C,2,0),0)</f>
        <v>25</v>
      </c>
      <c r="F788">
        <v>20</v>
      </c>
      <c r="G788" t="str">
        <f>VLOOKUP(Table_ExternalData_15[[#This Row],[Id]],'Blagovna izdelek'!A:C,3,0)</f>
        <v>Triton</v>
      </c>
      <c r="H788">
        <f>Table_ExternalData_15[[#This Row],[Rabat]]*0.2</f>
        <v>5</v>
      </c>
      <c r="I788" s="2">
        <f>Table_ExternalData_15[[#This Row],[Price]]-(Table_ExternalData_15[[#This Row],[Price]]*Table_ExternalData_15[[#This Row],[BB rabat]])/100</f>
        <v>12.824999999999999</v>
      </c>
      <c r="J788" s="2">
        <f>Table_ExternalData_15[[#This Row],[BB cena]]*Table_ExternalData_15[[#Headers],[1,22]]</f>
        <v>15.6465</v>
      </c>
      <c r="K788" s="2">
        <f>Table_ExternalData_15[[#This Row],[Price]]*Table_ExternalData_15[[#Headers],[1,22]]</f>
        <v>16.47</v>
      </c>
      <c r="L788" s="7">
        <f>IF(G788="White Shark",E788*0.5,IF(G788="Sbox",E788*0.5,IF(G788="Tenda",E788*0.5,E788*0.2)))/100</f>
        <v>0.05</v>
      </c>
      <c r="M788" s="2">
        <f>Table_ExternalData_15[[#This Row],[Price]]-Table_ExternalData_15[[#This Row],[Price]]*Table_ExternalData_15[[#This Row],[extra popust]]</f>
        <v>12.824999999999999</v>
      </c>
      <c r="N788" s="2">
        <f>IF(M788&lt;I788,M788,I788)</f>
        <v>12.824999999999999</v>
      </c>
      <c r="O788" s="12" t="str">
        <f>IF(N788&lt;I788,$U$1," ")</f>
        <v xml:space="preserve"> </v>
      </c>
      <c r="P788" s="12" t="str">
        <f>IFERROR((O788+30)," ")</f>
        <v xml:space="preserve"> </v>
      </c>
      <c r="Q788" s="2">
        <f ca="1">IF(O788=$U$1,N788,"0")*1.22</f>
        <v>0</v>
      </c>
    </row>
    <row r="789" spans="1:17" x14ac:dyDescent="0.25">
      <c r="A789" t="s">
        <v>15477</v>
      </c>
      <c r="B789" t="s">
        <v>15476</v>
      </c>
      <c r="C789">
        <v>17832</v>
      </c>
      <c r="D789">
        <v>674.64</v>
      </c>
      <c r="E789">
        <f>IFERROR(VLOOKUP(Table_ExternalData_15[[#This Row],[Id]],Rabati!B:C,2,0),0)</f>
        <v>25</v>
      </c>
      <c r="F789">
        <v>0</v>
      </c>
      <c r="G789" t="str">
        <f>VLOOKUP(Table_ExternalData_15[[#This Row],[Id]],'Blagovna izdelek'!A:C,3,0)</f>
        <v>Triton</v>
      </c>
      <c r="H789">
        <f>Table_ExternalData_15[[#This Row],[Rabat]]*0.2</f>
        <v>5</v>
      </c>
      <c r="I789" s="2">
        <f>Table_ExternalData_15[[#This Row],[Price]]-(Table_ExternalData_15[[#This Row],[Price]]*Table_ExternalData_15[[#This Row],[BB rabat]])/100</f>
        <v>640.90800000000002</v>
      </c>
      <c r="J789" s="2">
        <f>Table_ExternalData_15[[#This Row],[BB cena]]*Table_ExternalData_15[[#Headers],[1,22]]</f>
        <v>781.90776000000005</v>
      </c>
      <c r="K789" s="2">
        <f>Table_ExternalData_15[[#This Row],[Price]]*Table_ExternalData_15[[#Headers],[1,22]]</f>
        <v>823.06079999999997</v>
      </c>
      <c r="L789" s="7">
        <f>IF(G789="White Shark",E789*0.5,IF(G789="Sbox",E789*0.5,IF(G789="Tenda",E789*0.5,E789*0.2)))/100</f>
        <v>0.05</v>
      </c>
      <c r="M789" s="2">
        <f>Table_ExternalData_15[[#This Row],[Price]]-Table_ExternalData_15[[#This Row],[Price]]*Table_ExternalData_15[[#This Row],[extra popust]]</f>
        <v>640.90800000000002</v>
      </c>
      <c r="N789" s="2">
        <f>IF(M789&lt;I789,M789,I789)</f>
        <v>640.90800000000002</v>
      </c>
      <c r="O789" s="12" t="str">
        <f>IF(N789&lt;I789,$U$1," ")</f>
        <v xml:space="preserve"> </v>
      </c>
      <c r="P789" s="12" t="str">
        <f>IFERROR((O789+30)," ")</f>
        <v xml:space="preserve"> </v>
      </c>
      <c r="Q789" s="2">
        <f ca="1">IF(O789=$U$1,N789,"0")*1.22</f>
        <v>0</v>
      </c>
    </row>
    <row r="790" spans="1:17" x14ac:dyDescent="0.25">
      <c r="A790" t="s">
        <v>15608</v>
      </c>
      <c r="B790" t="s">
        <v>15607</v>
      </c>
      <c r="C790">
        <v>17857</v>
      </c>
      <c r="D790">
        <v>337.82</v>
      </c>
      <c r="E790">
        <f>IFERROR(VLOOKUP(Table_ExternalData_15[[#This Row],[Id]],Rabati!B:C,2,0),0)</f>
        <v>25</v>
      </c>
      <c r="F790">
        <v>0</v>
      </c>
      <c r="G790" t="str">
        <f>VLOOKUP(Table_ExternalData_15[[#This Row],[Id]],'Blagovna izdelek'!A:C,3,0)</f>
        <v>Triton</v>
      </c>
      <c r="H790">
        <f>Table_ExternalData_15[[#This Row],[Rabat]]*0.2</f>
        <v>5</v>
      </c>
      <c r="I790" s="2">
        <f>Table_ExternalData_15[[#This Row],[Price]]-(Table_ExternalData_15[[#This Row],[Price]]*Table_ExternalData_15[[#This Row],[BB rabat]])/100</f>
        <v>320.92899999999997</v>
      </c>
      <c r="J790" s="2">
        <f>Table_ExternalData_15[[#This Row],[BB cena]]*Table_ExternalData_15[[#Headers],[1,22]]</f>
        <v>391.53337999999997</v>
      </c>
      <c r="K790" s="2">
        <f>Table_ExternalData_15[[#This Row],[Price]]*Table_ExternalData_15[[#Headers],[1,22]]</f>
        <v>412.1404</v>
      </c>
      <c r="L790" s="7">
        <f>IF(G790="White Shark",E790*0.5,IF(G790="Sbox",E790*0.5,IF(G790="Tenda",E790*0.5,E790*0.2)))/100</f>
        <v>0.05</v>
      </c>
      <c r="M790" s="2">
        <f>Table_ExternalData_15[[#This Row],[Price]]-Table_ExternalData_15[[#This Row],[Price]]*Table_ExternalData_15[[#This Row],[extra popust]]</f>
        <v>320.92899999999997</v>
      </c>
      <c r="N790" s="2">
        <f>IF(M790&lt;I790,M790,I790)</f>
        <v>320.92899999999997</v>
      </c>
      <c r="O790" s="12" t="str">
        <f>IF(N790&lt;I790,$U$1," ")</f>
        <v xml:space="preserve"> </v>
      </c>
      <c r="P790" s="12" t="str">
        <f>IFERROR((O790+30)," ")</f>
        <v xml:space="preserve"> </v>
      </c>
      <c r="Q790" s="2">
        <f ca="1">IF(O790=$U$1,N790,"0")*1.22</f>
        <v>0</v>
      </c>
    </row>
    <row r="791" spans="1:17" x14ac:dyDescent="0.25">
      <c r="A791" t="s">
        <v>15653</v>
      </c>
      <c r="B791" t="s">
        <v>15652</v>
      </c>
      <c r="C791">
        <v>17876</v>
      </c>
      <c r="D791">
        <v>0</v>
      </c>
      <c r="E791">
        <f>IFERROR(VLOOKUP(Table_ExternalData_15[[#This Row],[Id]],Rabati!B:C,2,0),0)</f>
        <v>25</v>
      </c>
      <c r="F791">
        <v>0</v>
      </c>
      <c r="G791" t="str">
        <f>VLOOKUP(Table_ExternalData_15[[#This Row],[Id]],'Blagovna izdelek'!A:C,3,0)</f>
        <v>Triton</v>
      </c>
      <c r="H791">
        <f>Table_ExternalData_15[[#This Row],[Rabat]]*0.2</f>
        <v>5</v>
      </c>
      <c r="I791" s="2">
        <f>Table_ExternalData_15[[#This Row],[Price]]-(Table_ExternalData_15[[#This Row],[Price]]*Table_ExternalData_15[[#This Row],[BB rabat]])/100</f>
        <v>0</v>
      </c>
      <c r="J791" s="2">
        <f>Table_ExternalData_15[[#This Row],[BB cena]]*Table_ExternalData_15[[#Headers],[1,22]]</f>
        <v>0</v>
      </c>
      <c r="K791" s="2">
        <f>Table_ExternalData_15[[#This Row],[Price]]*Table_ExternalData_15[[#Headers],[1,22]]</f>
        <v>0</v>
      </c>
      <c r="L791" s="7">
        <f>IF(G791="White Shark",E791*0.5,IF(G791="Sbox",E791*0.5,IF(G791="Tenda",E791*0.5,E791*0.2)))/100</f>
        <v>0.05</v>
      </c>
      <c r="M791" s="2">
        <f>Table_ExternalData_15[[#This Row],[Price]]-Table_ExternalData_15[[#This Row],[Price]]*Table_ExternalData_15[[#This Row],[extra popust]]</f>
        <v>0</v>
      </c>
      <c r="N791" s="2">
        <f>IF(M791&lt;I791,M791,I791)</f>
        <v>0</v>
      </c>
      <c r="O791" s="12" t="str">
        <f>IF(N791&lt;I791,$U$1," ")</f>
        <v xml:space="preserve"> </v>
      </c>
      <c r="P791" s="12" t="str">
        <f>IFERROR((O791+30)," ")</f>
        <v xml:space="preserve"> </v>
      </c>
      <c r="Q791" s="2">
        <f ca="1">IF(O791=$U$1,N791,"0")*1.22</f>
        <v>0</v>
      </c>
    </row>
    <row r="792" spans="1:17" x14ac:dyDescent="0.25">
      <c r="A792" t="s">
        <v>7519</v>
      </c>
      <c r="B792" t="s">
        <v>14248</v>
      </c>
      <c r="C792">
        <v>15292</v>
      </c>
      <c r="D792">
        <v>19.899999999999999</v>
      </c>
      <c r="E792">
        <f>IFERROR(VLOOKUP(Table_ExternalData_15[[#This Row],[Id]],Rabati!B:C,2,0),0)</f>
        <v>4</v>
      </c>
      <c r="F792">
        <v>49</v>
      </c>
      <c r="G792" t="str">
        <f>VLOOKUP(Table_ExternalData_15[[#This Row],[Id]],'Blagovna izdelek'!A:C,3,0)</f>
        <v>TP-Link</v>
      </c>
      <c r="H792">
        <f>Table_ExternalData_15[[#This Row],[Rabat]]*0.2</f>
        <v>0.8</v>
      </c>
      <c r="I792" s="2">
        <f>Table_ExternalData_15[[#This Row],[Price]]-(Table_ExternalData_15[[#This Row],[Price]]*Table_ExternalData_15[[#This Row],[BB rabat]])/100</f>
        <v>19.7408</v>
      </c>
      <c r="J792" s="2">
        <f>Table_ExternalData_15[[#This Row],[BB cena]]*Table_ExternalData_15[[#Headers],[1,22]]</f>
        <v>24.083776</v>
      </c>
      <c r="K792" s="2">
        <f>Table_ExternalData_15[[#This Row],[Price]]*Table_ExternalData_15[[#Headers],[1,22]]</f>
        <v>24.277999999999999</v>
      </c>
      <c r="L792" s="7">
        <f>IF(G792="White Shark",E792*0.5,IF(G792="Sbox",E792*0.5,IF(G792="Tenda",E792*0.5,E792*0.2)))/100</f>
        <v>8.0000000000000002E-3</v>
      </c>
      <c r="M792" s="2">
        <f>Table_ExternalData_15[[#This Row],[Price]]-Table_ExternalData_15[[#This Row],[Price]]*Table_ExternalData_15[[#This Row],[extra popust]]</f>
        <v>19.7408</v>
      </c>
      <c r="N792" s="2">
        <f>IF(M792&lt;I792,M792,I792)</f>
        <v>19.7408</v>
      </c>
      <c r="O792" s="12" t="str">
        <f>IF(N792&lt;I792,$U$1," ")</f>
        <v xml:space="preserve"> </v>
      </c>
      <c r="P792" s="12" t="str">
        <f>IFERROR((O792+30)," ")</f>
        <v xml:space="preserve"> </v>
      </c>
      <c r="Q792" s="2">
        <f ca="1">IF(O792=$U$1,N792,"0")*1.22</f>
        <v>0</v>
      </c>
    </row>
    <row r="793" spans="1:17" x14ac:dyDescent="0.25">
      <c r="A793" t="s">
        <v>7520</v>
      </c>
      <c r="B793" t="s">
        <v>14249</v>
      </c>
      <c r="C793">
        <v>15293</v>
      </c>
      <c r="D793">
        <v>27.55</v>
      </c>
      <c r="E793">
        <f>IFERROR(VLOOKUP(Table_ExternalData_15[[#This Row],[Id]],Rabati!B:C,2,0),0)</f>
        <v>4</v>
      </c>
      <c r="F793">
        <v>60</v>
      </c>
      <c r="G793" t="str">
        <f>VLOOKUP(Table_ExternalData_15[[#This Row],[Id]],'Blagovna izdelek'!A:C,3,0)</f>
        <v>TP-Link</v>
      </c>
      <c r="H793">
        <f>Table_ExternalData_15[[#This Row],[Rabat]]*0.2</f>
        <v>0.8</v>
      </c>
      <c r="I793" s="2">
        <f>Table_ExternalData_15[[#This Row],[Price]]-(Table_ExternalData_15[[#This Row],[Price]]*Table_ExternalData_15[[#This Row],[BB rabat]])/100</f>
        <v>27.329599999999999</v>
      </c>
      <c r="J793" s="2">
        <f>Table_ExternalData_15[[#This Row],[BB cena]]*Table_ExternalData_15[[#Headers],[1,22]]</f>
        <v>33.342112</v>
      </c>
      <c r="K793" s="2">
        <f>Table_ExternalData_15[[#This Row],[Price]]*Table_ExternalData_15[[#Headers],[1,22]]</f>
        <v>33.610999999999997</v>
      </c>
      <c r="L793" s="7">
        <f>IF(G793="White Shark",E793*0.5,IF(G793="Sbox",E793*0.5,IF(G793="Tenda",E793*0.5,E793*0.2)))/100</f>
        <v>8.0000000000000002E-3</v>
      </c>
      <c r="M793" s="2">
        <f>Table_ExternalData_15[[#This Row],[Price]]-Table_ExternalData_15[[#This Row],[Price]]*Table_ExternalData_15[[#This Row],[extra popust]]</f>
        <v>27.329599999999999</v>
      </c>
      <c r="N793" s="2">
        <f>IF(M793&lt;I793,M793,I793)</f>
        <v>27.329599999999999</v>
      </c>
      <c r="O793" s="12" t="str">
        <f>IF(N793&lt;I793,$U$1," ")</f>
        <v xml:space="preserve"> </v>
      </c>
      <c r="P793" s="12" t="str">
        <f>IFERROR((O793+30)," ")</f>
        <v xml:space="preserve"> </v>
      </c>
      <c r="Q793" s="2">
        <f ca="1">IF(O793=$U$1,N793,"0")*1.22</f>
        <v>0</v>
      </c>
    </row>
    <row r="794" spans="1:17" x14ac:dyDescent="0.25">
      <c r="A794" t="s">
        <v>7964</v>
      </c>
      <c r="B794" t="s">
        <v>7963</v>
      </c>
      <c r="C794">
        <v>15572</v>
      </c>
      <c r="D794">
        <v>125.75</v>
      </c>
      <c r="E794">
        <f>IFERROR(VLOOKUP(Table_ExternalData_15[[#This Row],[Id]],Rabati!B:C,2,0),0)</f>
        <v>4</v>
      </c>
      <c r="F794">
        <v>0</v>
      </c>
      <c r="G794" t="str">
        <f>VLOOKUP(Table_ExternalData_15[[#This Row],[Id]],'Blagovna izdelek'!A:C,3,0)</f>
        <v>TP-Link</v>
      </c>
      <c r="H794">
        <f>Table_ExternalData_15[[#This Row],[Rabat]]*0.2</f>
        <v>0.8</v>
      </c>
      <c r="I794" s="2">
        <f>Table_ExternalData_15[[#This Row],[Price]]-(Table_ExternalData_15[[#This Row],[Price]]*Table_ExternalData_15[[#This Row],[BB rabat]])/100</f>
        <v>124.744</v>
      </c>
      <c r="J794" s="2">
        <f>Table_ExternalData_15[[#This Row],[BB cena]]*Table_ExternalData_15[[#Headers],[1,22]]</f>
        <v>152.18768</v>
      </c>
      <c r="K794" s="2">
        <f>Table_ExternalData_15[[#This Row],[Price]]*Table_ExternalData_15[[#Headers],[1,22]]</f>
        <v>153.41499999999999</v>
      </c>
      <c r="L794" s="7">
        <f>IF(G794="White Shark",E794*0.5,IF(G794="Sbox",E794*0.5,IF(G794="Tenda",E794*0.5,E794*0.2)))/100</f>
        <v>8.0000000000000002E-3</v>
      </c>
      <c r="M794" s="2">
        <f>Table_ExternalData_15[[#This Row],[Price]]-Table_ExternalData_15[[#This Row],[Price]]*Table_ExternalData_15[[#This Row],[extra popust]]</f>
        <v>124.744</v>
      </c>
      <c r="N794" s="2">
        <f>IF(M794&lt;I794,M794,I794)</f>
        <v>124.744</v>
      </c>
      <c r="O794" s="12" t="str">
        <f>IF(N794&lt;I794,$U$1," ")</f>
        <v xml:space="preserve"> </v>
      </c>
      <c r="P794" s="12" t="str">
        <f>IFERROR((O794+30)," ")</f>
        <v xml:space="preserve"> </v>
      </c>
      <c r="Q794" s="2">
        <f ca="1">IF(O794=$U$1,N794,"0")*1.22</f>
        <v>0</v>
      </c>
    </row>
    <row r="795" spans="1:17" x14ac:dyDescent="0.25">
      <c r="A795" t="s">
        <v>8219</v>
      </c>
      <c r="B795" t="s">
        <v>11250</v>
      </c>
      <c r="C795">
        <v>15715</v>
      </c>
      <c r="D795">
        <v>84.05</v>
      </c>
      <c r="E795">
        <f>IFERROR(VLOOKUP(Table_ExternalData_15[[#This Row],[Id]],Rabati!B:C,2,0),0)</f>
        <v>4</v>
      </c>
      <c r="F795">
        <v>0</v>
      </c>
      <c r="G795" t="str">
        <f>VLOOKUP(Table_ExternalData_15[[#This Row],[Id]],'Blagovna izdelek'!A:C,3,0)</f>
        <v>TP-Link</v>
      </c>
      <c r="H795">
        <f>Table_ExternalData_15[[#This Row],[Rabat]]*0.2</f>
        <v>0.8</v>
      </c>
      <c r="I795" s="2">
        <f>Table_ExternalData_15[[#This Row],[Price]]-(Table_ExternalData_15[[#This Row],[Price]]*Table_ExternalData_15[[#This Row],[BB rabat]])/100</f>
        <v>83.377600000000001</v>
      </c>
      <c r="J795" s="2">
        <f>Table_ExternalData_15[[#This Row],[BB cena]]*Table_ExternalData_15[[#Headers],[1,22]]</f>
        <v>101.72067199999999</v>
      </c>
      <c r="K795" s="2">
        <f>Table_ExternalData_15[[#This Row],[Price]]*Table_ExternalData_15[[#Headers],[1,22]]</f>
        <v>102.541</v>
      </c>
      <c r="L795" s="7">
        <f>IF(G795="White Shark",E795*0.5,IF(G795="Sbox",E795*0.5,IF(G795="Tenda",E795*0.5,E795*0.2)))/100</f>
        <v>8.0000000000000002E-3</v>
      </c>
      <c r="M795" s="2">
        <f>Table_ExternalData_15[[#This Row],[Price]]-Table_ExternalData_15[[#This Row],[Price]]*Table_ExternalData_15[[#This Row],[extra popust]]</f>
        <v>83.377600000000001</v>
      </c>
      <c r="N795" s="2">
        <f>IF(M795&lt;I795,M795,I795)</f>
        <v>83.377600000000001</v>
      </c>
      <c r="O795" s="12" t="str">
        <f>IF(N795&lt;I795,$U$1," ")</f>
        <v xml:space="preserve"> </v>
      </c>
      <c r="P795" s="12" t="str">
        <f>IFERROR((O795+30)," ")</f>
        <v xml:space="preserve"> </v>
      </c>
      <c r="Q795" s="2">
        <f ca="1">IF(O795=$U$1,N795,"0")*1.22</f>
        <v>0</v>
      </c>
    </row>
    <row r="796" spans="1:17" x14ac:dyDescent="0.25">
      <c r="A796" t="s">
        <v>8365</v>
      </c>
      <c r="B796" t="s">
        <v>8364</v>
      </c>
      <c r="C796">
        <v>15801</v>
      </c>
      <c r="D796">
        <v>167</v>
      </c>
      <c r="E796">
        <f>IFERROR(VLOOKUP(Table_ExternalData_15[[#This Row],[Id]],Rabati!B:C,2,0),0)</f>
        <v>0</v>
      </c>
      <c r="F796">
        <v>0</v>
      </c>
      <c r="G796" t="str">
        <f>VLOOKUP(Table_ExternalData_15[[#This Row],[Id]],'Blagovna izdelek'!A:C,3,0)</f>
        <v>TP-Link</v>
      </c>
      <c r="H796">
        <f>Table_ExternalData_15[[#This Row],[Rabat]]*0.2</f>
        <v>0</v>
      </c>
      <c r="I796" s="2">
        <f>Table_ExternalData_15[[#This Row],[Price]]-(Table_ExternalData_15[[#This Row],[Price]]*Table_ExternalData_15[[#This Row],[BB rabat]])/100</f>
        <v>167</v>
      </c>
      <c r="J796" s="2">
        <f>Table_ExternalData_15[[#This Row],[BB cena]]*Table_ExternalData_15[[#Headers],[1,22]]</f>
        <v>203.74</v>
      </c>
      <c r="K796" s="2">
        <f>Table_ExternalData_15[[#This Row],[Price]]*Table_ExternalData_15[[#Headers],[1,22]]</f>
        <v>203.74</v>
      </c>
      <c r="L796" s="7">
        <f>IF(G796="White Shark",E796*0.5,IF(G796="Sbox",E796*0.5,IF(G796="Tenda",E796*0.5,E796*0.2)))/100</f>
        <v>0</v>
      </c>
      <c r="M796" s="2">
        <f>Table_ExternalData_15[[#This Row],[Price]]-Table_ExternalData_15[[#This Row],[Price]]*Table_ExternalData_15[[#This Row],[extra popust]]</f>
        <v>167</v>
      </c>
      <c r="N796" s="2">
        <f>IF(M796&lt;I796,M796,I796)</f>
        <v>167</v>
      </c>
      <c r="O796" s="12" t="str">
        <f>IF(N796&lt;I796,$U$1," ")</f>
        <v xml:space="preserve"> </v>
      </c>
      <c r="P796" s="12" t="str">
        <f>IFERROR((O796+30)," ")</f>
        <v xml:space="preserve"> </v>
      </c>
      <c r="Q796" s="2">
        <f ca="1">IF(O796=$U$1,N796,"0")*1.22</f>
        <v>0</v>
      </c>
    </row>
    <row r="797" spans="1:17" x14ac:dyDescent="0.25">
      <c r="A797" t="s">
        <v>8367</v>
      </c>
      <c r="B797" t="s">
        <v>8366</v>
      </c>
      <c r="C797">
        <v>15802</v>
      </c>
      <c r="D797">
        <v>245.67</v>
      </c>
      <c r="E797">
        <f>IFERROR(VLOOKUP(Table_ExternalData_15[[#This Row],[Id]],Rabati!B:C,2,0),0)</f>
        <v>4</v>
      </c>
      <c r="F797">
        <v>1</v>
      </c>
      <c r="G797" t="str">
        <f>VLOOKUP(Table_ExternalData_15[[#This Row],[Id]],'Blagovna izdelek'!A:C,3,0)</f>
        <v>TP-Link</v>
      </c>
      <c r="H797">
        <f>Table_ExternalData_15[[#This Row],[Rabat]]*0.2</f>
        <v>0.8</v>
      </c>
      <c r="I797" s="2">
        <f>Table_ExternalData_15[[#This Row],[Price]]-(Table_ExternalData_15[[#This Row],[Price]]*Table_ExternalData_15[[#This Row],[BB rabat]])/100</f>
        <v>243.70463999999998</v>
      </c>
      <c r="J797" s="2">
        <f>Table_ExternalData_15[[#This Row],[BB cena]]*Table_ExternalData_15[[#Headers],[1,22]]</f>
        <v>297.31966079999995</v>
      </c>
      <c r="K797" s="2">
        <f>Table_ExternalData_15[[#This Row],[Price]]*Table_ExternalData_15[[#Headers],[1,22]]</f>
        <v>299.7174</v>
      </c>
      <c r="L797" s="7">
        <f>IF(G797="White Shark",E797*0.5,IF(G797="Sbox",E797*0.5,IF(G797="Tenda",E797*0.5,E797*0.2)))/100</f>
        <v>8.0000000000000002E-3</v>
      </c>
      <c r="M797" s="2">
        <f>Table_ExternalData_15[[#This Row],[Price]]-Table_ExternalData_15[[#This Row],[Price]]*Table_ExternalData_15[[#This Row],[extra popust]]</f>
        <v>243.70463999999998</v>
      </c>
      <c r="N797" s="2">
        <f>IF(M797&lt;I797,M797,I797)</f>
        <v>243.70463999999998</v>
      </c>
      <c r="O797" s="12" t="str">
        <f>IF(N797&lt;I797,$U$1," ")</f>
        <v xml:space="preserve"> </v>
      </c>
      <c r="P797" s="12" t="str">
        <f>IFERROR((O797+30)," ")</f>
        <v xml:space="preserve"> </v>
      </c>
      <c r="Q797" s="2">
        <f ca="1">IF(O797=$U$1,N797,"0")*1.22</f>
        <v>0</v>
      </c>
    </row>
    <row r="798" spans="1:17" x14ac:dyDescent="0.25">
      <c r="A798" t="s">
        <v>8369</v>
      </c>
      <c r="B798" t="s">
        <v>8368</v>
      </c>
      <c r="C798">
        <v>15803</v>
      </c>
      <c r="D798">
        <v>387.45</v>
      </c>
      <c r="E798">
        <f>IFERROR(VLOOKUP(Table_ExternalData_15[[#This Row],[Id]],Rabati!B:C,2,0),0)</f>
        <v>4</v>
      </c>
      <c r="F798">
        <v>0</v>
      </c>
      <c r="G798" t="str">
        <f>VLOOKUP(Table_ExternalData_15[[#This Row],[Id]],'Blagovna izdelek'!A:C,3,0)</f>
        <v>TP-Link</v>
      </c>
      <c r="H798">
        <f>Table_ExternalData_15[[#This Row],[Rabat]]*0.2</f>
        <v>0.8</v>
      </c>
      <c r="I798" s="2">
        <f>Table_ExternalData_15[[#This Row],[Price]]-(Table_ExternalData_15[[#This Row],[Price]]*Table_ExternalData_15[[#This Row],[BB rabat]])/100</f>
        <v>384.35039999999998</v>
      </c>
      <c r="J798" s="2">
        <f>Table_ExternalData_15[[#This Row],[BB cena]]*Table_ExternalData_15[[#Headers],[1,22]]</f>
        <v>468.90748799999994</v>
      </c>
      <c r="K798" s="2">
        <f>Table_ExternalData_15[[#This Row],[Price]]*Table_ExternalData_15[[#Headers],[1,22]]</f>
        <v>472.68899999999996</v>
      </c>
      <c r="L798" s="7">
        <f>IF(G798="White Shark",E798*0.5,IF(G798="Sbox",E798*0.5,IF(G798="Tenda",E798*0.5,E798*0.2)))/100</f>
        <v>8.0000000000000002E-3</v>
      </c>
      <c r="M798" s="2">
        <f>Table_ExternalData_15[[#This Row],[Price]]-Table_ExternalData_15[[#This Row],[Price]]*Table_ExternalData_15[[#This Row],[extra popust]]</f>
        <v>384.35039999999998</v>
      </c>
      <c r="N798" s="2">
        <f>IF(M798&lt;I798,M798,I798)</f>
        <v>384.35039999999998</v>
      </c>
      <c r="O798" s="12" t="str">
        <f>IF(N798&lt;I798,$U$1," ")</f>
        <v xml:space="preserve"> </v>
      </c>
      <c r="P798" s="12" t="str">
        <f>IFERROR((O798+30)," ")</f>
        <v xml:space="preserve"> </v>
      </c>
      <c r="Q798" s="2">
        <f ca="1">IF(O798=$U$1,N798,"0")*1.22</f>
        <v>0</v>
      </c>
    </row>
    <row r="799" spans="1:17" x14ac:dyDescent="0.25">
      <c r="A799" t="s">
        <v>8371</v>
      </c>
      <c r="B799" t="s">
        <v>8370</v>
      </c>
      <c r="C799">
        <v>15804</v>
      </c>
      <c r="D799">
        <v>369.95</v>
      </c>
      <c r="E799">
        <f>IFERROR(VLOOKUP(Table_ExternalData_15[[#This Row],[Id]],Rabati!B:C,2,0),0)</f>
        <v>2</v>
      </c>
      <c r="F799">
        <v>0</v>
      </c>
      <c r="G799" t="str">
        <f>VLOOKUP(Table_ExternalData_15[[#This Row],[Id]],'Blagovna izdelek'!A:C,3,0)</f>
        <v>TP-Link</v>
      </c>
      <c r="H799">
        <f>Table_ExternalData_15[[#This Row],[Rabat]]*0.2</f>
        <v>0.4</v>
      </c>
      <c r="I799" s="2">
        <f>Table_ExternalData_15[[#This Row],[Price]]-(Table_ExternalData_15[[#This Row],[Price]]*Table_ExternalData_15[[#This Row],[BB rabat]])/100</f>
        <v>368.47019999999998</v>
      </c>
      <c r="J799" s="2">
        <f>Table_ExternalData_15[[#This Row],[BB cena]]*Table_ExternalData_15[[#Headers],[1,22]]</f>
        <v>449.53364399999998</v>
      </c>
      <c r="K799" s="2">
        <f>Table_ExternalData_15[[#This Row],[Price]]*Table_ExternalData_15[[#Headers],[1,22]]</f>
        <v>451.339</v>
      </c>
      <c r="L799" s="7">
        <f>IF(G799="White Shark",E799*0.5,IF(G799="Sbox",E799*0.5,IF(G799="Tenda",E799*0.5,E799*0.2)))/100</f>
        <v>4.0000000000000001E-3</v>
      </c>
      <c r="M799" s="2">
        <f>Table_ExternalData_15[[#This Row],[Price]]-Table_ExternalData_15[[#This Row],[Price]]*Table_ExternalData_15[[#This Row],[extra popust]]</f>
        <v>368.47019999999998</v>
      </c>
      <c r="N799" s="2">
        <f>IF(M799&lt;I799,M799,I799)</f>
        <v>368.47019999999998</v>
      </c>
      <c r="O799" s="12" t="str">
        <f>IF(N799&lt;I799,$U$1," ")</f>
        <v xml:space="preserve"> </v>
      </c>
      <c r="P799" s="12" t="str">
        <f>IFERROR((O799+30)," ")</f>
        <v xml:space="preserve"> </v>
      </c>
      <c r="Q799" s="2">
        <f ca="1">IF(O799=$U$1,N799,"0")*1.22</f>
        <v>0</v>
      </c>
    </row>
    <row r="800" spans="1:17" x14ac:dyDescent="0.25">
      <c r="A800" t="s">
        <v>1025</v>
      </c>
      <c r="B800" t="s">
        <v>1024</v>
      </c>
      <c r="C800">
        <v>7277</v>
      </c>
      <c r="D800">
        <v>472.43</v>
      </c>
      <c r="E800">
        <f>IFERROR(VLOOKUP(Table_ExternalData_15[[#This Row],[Id]],Rabati!B:C,2,0),0)</f>
        <v>30</v>
      </c>
      <c r="F800">
        <v>0</v>
      </c>
      <c r="G800" t="str">
        <f>VLOOKUP(Table_ExternalData_15[[#This Row],[Id]],'Blagovna izdelek'!A:C,3,0)</f>
        <v>Toten</v>
      </c>
      <c r="H800">
        <f>Table_ExternalData_15[[#This Row],[Rabat]]*0.2</f>
        <v>6</v>
      </c>
      <c r="I800" s="2">
        <f>Table_ExternalData_15[[#This Row],[Price]]-(Table_ExternalData_15[[#This Row],[Price]]*Table_ExternalData_15[[#This Row],[BB rabat]])/100</f>
        <v>444.08420000000001</v>
      </c>
      <c r="J800" s="2">
        <f>Table_ExternalData_15[[#This Row],[BB cena]]*Table_ExternalData_15[[#Headers],[1,22]]</f>
        <v>541.78272400000003</v>
      </c>
      <c r="K800" s="2">
        <f>Table_ExternalData_15[[#This Row],[Price]]*Table_ExternalData_15[[#Headers],[1,22]]</f>
        <v>576.3646</v>
      </c>
      <c r="L800" s="7">
        <f>IF(G800="White Shark",E800*0.5,IF(G800="Sbox",E800*0.5,IF(G800="Tenda",E800*0.5,E800*0.2)))/100</f>
        <v>0.06</v>
      </c>
      <c r="M800" s="2">
        <f>Table_ExternalData_15[[#This Row],[Price]]-Table_ExternalData_15[[#This Row],[Price]]*Table_ExternalData_15[[#This Row],[extra popust]]</f>
        <v>444.08420000000001</v>
      </c>
      <c r="N800" s="2">
        <f>IF(M800&lt;I800,M800,I800)</f>
        <v>444.08420000000001</v>
      </c>
      <c r="O800" s="12" t="str">
        <f>IF(N800&lt;I800,$U$1," ")</f>
        <v xml:space="preserve"> </v>
      </c>
      <c r="P800" s="12" t="str">
        <f>IFERROR((O800+30)," ")</f>
        <v xml:space="preserve"> </v>
      </c>
      <c r="Q800" s="2">
        <f ca="1">IF(O800=$U$1,N800,"0")*1.22</f>
        <v>0</v>
      </c>
    </row>
    <row r="801" spans="1:17" x14ac:dyDescent="0.25">
      <c r="A801" t="s">
        <v>3734</v>
      </c>
      <c r="B801" t="s">
        <v>3733</v>
      </c>
      <c r="C801">
        <v>10085</v>
      </c>
      <c r="D801">
        <v>40.450000000000003</v>
      </c>
      <c r="E801">
        <f>IFERROR(VLOOKUP(Table_ExternalData_15[[#This Row],[Id]],Rabati!B:C,2,0),0)</f>
        <v>25</v>
      </c>
      <c r="F801">
        <v>1</v>
      </c>
      <c r="G801" t="str">
        <f>VLOOKUP(Table_ExternalData_15[[#This Row],[Id]],'Blagovna izdelek'!A:C,3,0)</f>
        <v>Toten</v>
      </c>
      <c r="H801">
        <f>Table_ExternalData_15[[#This Row],[Rabat]]*0.2</f>
        <v>5</v>
      </c>
      <c r="I801" s="2">
        <f>Table_ExternalData_15[[#This Row],[Price]]-(Table_ExternalData_15[[#This Row],[Price]]*Table_ExternalData_15[[#This Row],[BB rabat]])/100</f>
        <v>38.427500000000002</v>
      </c>
      <c r="J801" s="2">
        <f>Table_ExternalData_15[[#This Row],[BB cena]]*Table_ExternalData_15[[#Headers],[1,22]]</f>
        <v>46.881550000000004</v>
      </c>
      <c r="K801" s="2">
        <f>Table_ExternalData_15[[#This Row],[Price]]*Table_ExternalData_15[[#Headers],[1,22]]</f>
        <v>49.349000000000004</v>
      </c>
      <c r="L801" s="7">
        <f>IF(G801="White Shark",E801*0.5,IF(G801="Sbox",E801*0.5,IF(G801="Tenda",E801*0.5,E801*0.2)))/100</f>
        <v>0.05</v>
      </c>
      <c r="M801" s="2">
        <f>Table_ExternalData_15[[#This Row],[Price]]-Table_ExternalData_15[[#This Row],[Price]]*Table_ExternalData_15[[#This Row],[extra popust]]</f>
        <v>38.427500000000002</v>
      </c>
      <c r="N801" s="2">
        <f>IF(M801&lt;I801,M801,I801)</f>
        <v>38.427500000000002</v>
      </c>
      <c r="O801" s="12" t="str">
        <f>IF(N801&lt;I801,$U$1," ")</f>
        <v xml:space="preserve"> </v>
      </c>
      <c r="P801" s="12" t="str">
        <f>IFERROR((O801+30)," ")</f>
        <v xml:space="preserve"> </v>
      </c>
      <c r="Q801" s="2">
        <f ca="1">IF(O801=$U$1,N801,"0")*1.22</f>
        <v>0</v>
      </c>
    </row>
    <row r="802" spans="1:17" x14ac:dyDescent="0.25">
      <c r="A802" t="s">
        <v>3746</v>
      </c>
      <c r="B802" t="s">
        <v>3745</v>
      </c>
      <c r="C802">
        <v>10103</v>
      </c>
      <c r="D802">
        <v>22.78</v>
      </c>
      <c r="E802">
        <f>IFERROR(VLOOKUP(Table_ExternalData_15[[#This Row],[Id]],Rabati!B:C,2,0),0)</f>
        <v>25</v>
      </c>
      <c r="F802">
        <v>2</v>
      </c>
      <c r="G802" t="str">
        <f>VLOOKUP(Table_ExternalData_15[[#This Row],[Id]],'Blagovna izdelek'!A:C,3,0)</f>
        <v>Toten</v>
      </c>
      <c r="H802">
        <f>Table_ExternalData_15[[#This Row],[Rabat]]*0.2</f>
        <v>5</v>
      </c>
      <c r="I802" s="2">
        <f>Table_ExternalData_15[[#This Row],[Price]]-(Table_ExternalData_15[[#This Row],[Price]]*Table_ExternalData_15[[#This Row],[BB rabat]])/100</f>
        <v>21.641000000000002</v>
      </c>
      <c r="J802" s="2">
        <f>Table_ExternalData_15[[#This Row],[BB cena]]*Table_ExternalData_15[[#Headers],[1,22]]</f>
        <v>26.40202</v>
      </c>
      <c r="K802" s="2">
        <f>Table_ExternalData_15[[#This Row],[Price]]*Table_ExternalData_15[[#Headers],[1,22]]</f>
        <v>27.791600000000003</v>
      </c>
      <c r="L802" s="7">
        <f>IF(G802="White Shark",E802*0.5,IF(G802="Sbox",E802*0.5,IF(G802="Tenda",E802*0.5,E802*0.2)))/100</f>
        <v>0.05</v>
      </c>
      <c r="M802" s="2">
        <f>Table_ExternalData_15[[#This Row],[Price]]-Table_ExternalData_15[[#This Row],[Price]]*Table_ExternalData_15[[#This Row],[extra popust]]</f>
        <v>21.641000000000002</v>
      </c>
      <c r="N802" s="2">
        <f>IF(M802&lt;I802,M802,I802)</f>
        <v>21.641000000000002</v>
      </c>
      <c r="O802" s="12" t="str">
        <f>IF(N802&lt;I802,$U$1," ")</f>
        <v xml:space="preserve"> </v>
      </c>
      <c r="P802" s="12" t="str">
        <f>IFERROR((O802+30)," ")</f>
        <v xml:space="preserve"> </v>
      </c>
      <c r="Q802" s="2">
        <f ca="1">IF(O802=$U$1,N802,"0")*1.22</f>
        <v>0</v>
      </c>
    </row>
    <row r="803" spans="1:17" x14ac:dyDescent="0.25">
      <c r="A803" t="s">
        <v>3748</v>
      </c>
      <c r="B803" t="s">
        <v>3747</v>
      </c>
      <c r="C803">
        <v>10104</v>
      </c>
      <c r="D803">
        <v>24.35</v>
      </c>
      <c r="E803">
        <f>IFERROR(VLOOKUP(Table_ExternalData_15[[#This Row],[Id]],Rabati!B:C,2,0),0)</f>
        <v>25</v>
      </c>
      <c r="F803">
        <v>4</v>
      </c>
      <c r="G803" t="str">
        <f>VLOOKUP(Table_ExternalData_15[[#This Row],[Id]],'Blagovna izdelek'!A:C,3,0)</f>
        <v>Toten</v>
      </c>
      <c r="H803">
        <f>Table_ExternalData_15[[#This Row],[Rabat]]*0.2</f>
        <v>5</v>
      </c>
      <c r="I803" s="2">
        <f>Table_ExternalData_15[[#This Row],[Price]]-(Table_ExternalData_15[[#This Row],[Price]]*Table_ExternalData_15[[#This Row],[BB rabat]])/100</f>
        <v>23.1325</v>
      </c>
      <c r="J803" s="2">
        <f>Table_ExternalData_15[[#This Row],[BB cena]]*Table_ExternalData_15[[#Headers],[1,22]]</f>
        <v>28.22165</v>
      </c>
      <c r="K803" s="2">
        <f>Table_ExternalData_15[[#This Row],[Price]]*Table_ExternalData_15[[#Headers],[1,22]]</f>
        <v>29.707000000000001</v>
      </c>
      <c r="L803" s="7">
        <f>IF(G803="White Shark",E803*0.5,IF(G803="Sbox",E803*0.5,IF(G803="Tenda",E803*0.5,E803*0.2)))/100</f>
        <v>0.05</v>
      </c>
      <c r="M803" s="2">
        <f>Table_ExternalData_15[[#This Row],[Price]]-Table_ExternalData_15[[#This Row],[Price]]*Table_ExternalData_15[[#This Row],[extra popust]]</f>
        <v>23.1325</v>
      </c>
      <c r="N803" s="2">
        <f>IF(M803&lt;I803,M803,I803)</f>
        <v>23.1325</v>
      </c>
      <c r="O803" s="12" t="str">
        <f>IF(N803&lt;I803,$U$1," ")</f>
        <v xml:space="preserve"> </v>
      </c>
      <c r="P803" s="12" t="str">
        <f>IFERROR((O803+30)," ")</f>
        <v xml:space="preserve"> </v>
      </c>
      <c r="Q803" s="2">
        <f ca="1">IF(O803=$U$1,N803,"0")*1.22</f>
        <v>0</v>
      </c>
    </row>
    <row r="804" spans="1:17" x14ac:dyDescent="0.25">
      <c r="A804" t="s">
        <v>3750</v>
      </c>
      <c r="B804" t="s">
        <v>3749</v>
      </c>
      <c r="C804">
        <v>10105</v>
      </c>
      <c r="D804">
        <v>22.58</v>
      </c>
      <c r="E804">
        <f>IFERROR(VLOOKUP(Table_ExternalData_15[[#This Row],[Id]],Rabati!B:C,2,0),0)</f>
        <v>25</v>
      </c>
      <c r="F804">
        <v>1</v>
      </c>
      <c r="G804" t="str">
        <f>VLOOKUP(Table_ExternalData_15[[#This Row],[Id]],'Blagovna izdelek'!A:C,3,0)</f>
        <v>Toten</v>
      </c>
      <c r="H804">
        <f>Table_ExternalData_15[[#This Row],[Rabat]]*0.2</f>
        <v>5</v>
      </c>
      <c r="I804" s="2">
        <f>Table_ExternalData_15[[#This Row],[Price]]-(Table_ExternalData_15[[#This Row],[Price]]*Table_ExternalData_15[[#This Row],[BB rabat]])/100</f>
        <v>21.450999999999997</v>
      </c>
      <c r="J804" s="2">
        <f>Table_ExternalData_15[[#This Row],[BB cena]]*Table_ExternalData_15[[#Headers],[1,22]]</f>
        <v>26.170219999999997</v>
      </c>
      <c r="K804" s="2">
        <f>Table_ExternalData_15[[#This Row],[Price]]*Table_ExternalData_15[[#Headers],[1,22]]</f>
        <v>27.547599999999996</v>
      </c>
      <c r="L804" s="7">
        <f>IF(G804="White Shark",E804*0.5,IF(G804="Sbox",E804*0.5,IF(G804="Tenda",E804*0.5,E804*0.2)))/100</f>
        <v>0.05</v>
      </c>
      <c r="M804" s="2">
        <f>Table_ExternalData_15[[#This Row],[Price]]-Table_ExternalData_15[[#This Row],[Price]]*Table_ExternalData_15[[#This Row],[extra popust]]</f>
        <v>21.450999999999997</v>
      </c>
      <c r="N804" s="2">
        <f>IF(M804&lt;I804,M804,I804)</f>
        <v>21.450999999999997</v>
      </c>
      <c r="O804" s="12" t="str">
        <f>IF(N804&lt;I804,$U$1," ")</f>
        <v xml:space="preserve"> </v>
      </c>
      <c r="P804" s="12" t="str">
        <f>IFERROR((O804+30)," ")</f>
        <v xml:space="preserve"> </v>
      </c>
      <c r="Q804" s="2">
        <f ca="1">IF(O804=$U$1,N804,"0")*1.22</f>
        <v>0</v>
      </c>
    </row>
    <row r="805" spans="1:17" x14ac:dyDescent="0.25">
      <c r="A805" t="s">
        <v>5075</v>
      </c>
      <c r="B805" t="s">
        <v>5074</v>
      </c>
      <c r="C805">
        <v>13214</v>
      </c>
      <c r="D805">
        <v>17.2</v>
      </c>
      <c r="E805">
        <f>IFERROR(VLOOKUP(Table_ExternalData_15[[#This Row],[Id]],Rabati!B:C,2,0),0)</f>
        <v>25</v>
      </c>
      <c r="F805">
        <v>0</v>
      </c>
      <c r="G805" t="str">
        <f>VLOOKUP(Table_ExternalData_15[[#This Row],[Id]],'Blagovna izdelek'!A:C,3,0)</f>
        <v>Toten</v>
      </c>
      <c r="H805">
        <f>Table_ExternalData_15[[#This Row],[Rabat]]*0.2</f>
        <v>5</v>
      </c>
      <c r="I805" s="2">
        <f>Table_ExternalData_15[[#This Row],[Price]]-(Table_ExternalData_15[[#This Row],[Price]]*Table_ExternalData_15[[#This Row],[BB rabat]])/100</f>
        <v>16.34</v>
      </c>
      <c r="J805" s="2">
        <f>Table_ExternalData_15[[#This Row],[BB cena]]*Table_ExternalData_15[[#Headers],[1,22]]</f>
        <v>19.934799999999999</v>
      </c>
      <c r="K805" s="2">
        <f>Table_ExternalData_15[[#This Row],[Price]]*Table_ExternalData_15[[#Headers],[1,22]]</f>
        <v>20.983999999999998</v>
      </c>
      <c r="L805" s="7">
        <f>IF(G805="White Shark",E805*0.5,IF(G805="Sbox",E805*0.5,IF(G805="Tenda",E805*0.5,E805*0.2)))/100</f>
        <v>0.05</v>
      </c>
      <c r="M805" s="2">
        <f>Table_ExternalData_15[[#This Row],[Price]]-Table_ExternalData_15[[#This Row],[Price]]*Table_ExternalData_15[[#This Row],[extra popust]]</f>
        <v>16.34</v>
      </c>
      <c r="N805" s="2">
        <f>IF(M805&lt;I805,M805,I805)</f>
        <v>16.34</v>
      </c>
      <c r="O805" s="12" t="str">
        <f>IF(N805&lt;I805,$U$1," ")</f>
        <v xml:space="preserve"> </v>
      </c>
      <c r="P805" s="12" t="str">
        <f>IFERROR((O805+30)," ")</f>
        <v xml:space="preserve"> </v>
      </c>
      <c r="Q805" s="2">
        <f ca="1">IF(O805=$U$1,N805,"0")*1.22</f>
        <v>0</v>
      </c>
    </row>
    <row r="806" spans="1:17" x14ac:dyDescent="0.25">
      <c r="A806" t="s">
        <v>5078</v>
      </c>
      <c r="B806" t="s">
        <v>5077</v>
      </c>
      <c r="C806">
        <v>13218</v>
      </c>
      <c r="D806">
        <v>68.489999999999995</v>
      </c>
      <c r="E806">
        <f>IFERROR(VLOOKUP(Table_ExternalData_15[[#This Row],[Id]],Rabati!B:C,2,0),0)</f>
        <v>25</v>
      </c>
      <c r="F806">
        <v>0</v>
      </c>
      <c r="G806" t="str">
        <f>VLOOKUP(Table_ExternalData_15[[#This Row],[Id]],'Blagovna izdelek'!A:C,3,0)</f>
        <v>Toten</v>
      </c>
      <c r="H806">
        <f>Table_ExternalData_15[[#This Row],[Rabat]]*0.2</f>
        <v>5</v>
      </c>
      <c r="I806" s="2">
        <f>Table_ExternalData_15[[#This Row],[Price]]-(Table_ExternalData_15[[#This Row],[Price]]*Table_ExternalData_15[[#This Row],[BB rabat]])/100</f>
        <v>65.0655</v>
      </c>
      <c r="J806" s="2">
        <f>Table_ExternalData_15[[#This Row],[BB cena]]*Table_ExternalData_15[[#Headers],[1,22]]</f>
        <v>79.379909999999995</v>
      </c>
      <c r="K806" s="2">
        <f>Table_ExternalData_15[[#This Row],[Price]]*Table_ExternalData_15[[#Headers],[1,22]]</f>
        <v>83.557799999999986</v>
      </c>
      <c r="L806" s="7">
        <f>IF(G806="White Shark",E806*0.5,IF(G806="Sbox",E806*0.5,IF(G806="Tenda",E806*0.5,E806*0.2)))/100</f>
        <v>0.05</v>
      </c>
      <c r="M806" s="2">
        <f>Table_ExternalData_15[[#This Row],[Price]]-Table_ExternalData_15[[#This Row],[Price]]*Table_ExternalData_15[[#This Row],[extra popust]]</f>
        <v>65.0655</v>
      </c>
      <c r="N806" s="2">
        <f>IF(M806&lt;I806,M806,I806)</f>
        <v>65.0655</v>
      </c>
      <c r="O806" s="12" t="str">
        <f>IF(N806&lt;I806,$U$1," ")</f>
        <v xml:space="preserve"> </v>
      </c>
      <c r="P806" s="12" t="str">
        <f>IFERROR((O806+30)," ")</f>
        <v xml:space="preserve"> </v>
      </c>
      <c r="Q806" s="2">
        <f ca="1">IF(O806=$U$1,N806,"0")*1.22</f>
        <v>0</v>
      </c>
    </row>
    <row r="807" spans="1:17" x14ac:dyDescent="0.25">
      <c r="A807" t="s">
        <v>5080</v>
      </c>
      <c r="B807" t="s">
        <v>5079</v>
      </c>
      <c r="C807">
        <v>13219</v>
      </c>
      <c r="D807">
        <v>39.19</v>
      </c>
      <c r="E807">
        <f>IFERROR(VLOOKUP(Table_ExternalData_15[[#This Row],[Id]],Rabati!B:C,2,0),0)</f>
        <v>25</v>
      </c>
      <c r="F807">
        <v>1</v>
      </c>
      <c r="G807" t="str">
        <f>VLOOKUP(Table_ExternalData_15[[#This Row],[Id]],'Blagovna izdelek'!A:C,3,0)</f>
        <v>Toten</v>
      </c>
      <c r="H807">
        <f>Table_ExternalData_15[[#This Row],[Rabat]]*0.2</f>
        <v>5</v>
      </c>
      <c r="I807" s="2">
        <f>Table_ExternalData_15[[#This Row],[Price]]-(Table_ExternalData_15[[#This Row],[Price]]*Table_ExternalData_15[[#This Row],[BB rabat]])/100</f>
        <v>37.230499999999999</v>
      </c>
      <c r="J807" s="2">
        <f>Table_ExternalData_15[[#This Row],[BB cena]]*Table_ExternalData_15[[#Headers],[1,22]]</f>
        <v>45.421209999999995</v>
      </c>
      <c r="K807" s="2">
        <f>Table_ExternalData_15[[#This Row],[Price]]*Table_ExternalData_15[[#Headers],[1,22]]</f>
        <v>47.811799999999998</v>
      </c>
      <c r="L807" s="7">
        <f>IF(G807="White Shark",E807*0.5,IF(G807="Sbox",E807*0.5,IF(G807="Tenda",E807*0.5,E807*0.2)))/100</f>
        <v>0.05</v>
      </c>
      <c r="M807" s="2">
        <f>Table_ExternalData_15[[#This Row],[Price]]-Table_ExternalData_15[[#This Row],[Price]]*Table_ExternalData_15[[#This Row],[extra popust]]</f>
        <v>37.230499999999999</v>
      </c>
      <c r="N807" s="2">
        <f>IF(M807&lt;I807,M807,I807)</f>
        <v>37.230499999999999</v>
      </c>
      <c r="O807" s="12" t="str">
        <f>IF(N807&lt;I807,$U$1," ")</f>
        <v xml:space="preserve"> </v>
      </c>
      <c r="P807" s="12" t="str">
        <f>IFERROR((O807+30)," ")</f>
        <v xml:space="preserve"> </v>
      </c>
      <c r="Q807" s="2">
        <f ca="1">IF(O807=$U$1,N807,"0")*1.22</f>
        <v>0</v>
      </c>
    </row>
    <row r="808" spans="1:17" x14ac:dyDescent="0.25">
      <c r="A808" t="s">
        <v>3065</v>
      </c>
      <c r="B808" t="s">
        <v>3064</v>
      </c>
      <c r="C808">
        <v>9106</v>
      </c>
      <c r="D808">
        <v>3.98</v>
      </c>
      <c r="E808">
        <f>IFERROR(VLOOKUP(Table_ExternalData_15[[#This Row],[Id]],Rabati!B:C,2,0),0)</f>
        <v>25</v>
      </c>
      <c r="F808">
        <v>21</v>
      </c>
      <c r="G808" t="str">
        <f>VLOOKUP(Table_ExternalData_15[[#This Row],[Id]],'Blagovna izdelek'!A:C,3,0)</f>
        <v>Tons</v>
      </c>
      <c r="H808">
        <f>Table_ExternalData_15[[#This Row],[Rabat]]*0.2</f>
        <v>5</v>
      </c>
      <c r="I808" s="2">
        <f>Table_ExternalData_15[[#This Row],[Price]]-(Table_ExternalData_15[[#This Row],[Price]]*Table_ExternalData_15[[#This Row],[BB rabat]])/100</f>
        <v>3.7810000000000001</v>
      </c>
      <c r="J808" s="2">
        <f>Table_ExternalData_15[[#This Row],[BB cena]]*Table_ExternalData_15[[#Headers],[1,22]]</f>
        <v>4.6128200000000001</v>
      </c>
      <c r="K808" s="2">
        <f>Table_ExternalData_15[[#This Row],[Price]]*Table_ExternalData_15[[#Headers],[1,22]]</f>
        <v>4.8555999999999999</v>
      </c>
      <c r="L808" s="7">
        <f>IF(G808="White Shark",E808*0.5,IF(G808="Sbox",E808*0.5,IF(G808="Tenda",E808*0.5,E808*0.2)))/100</f>
        <v>0.05</v>
      </c>
      <c r="M808" s="2">
        <f>Table_ExternalData_15[[#This Row],[Price]]-Table_ExternalData_15[[#This Row],[Price]]*Table_ExternalData_15[[#This Row],[extra popust]]</f>
        <v>3.7810000000000001</v>
      </c>
      <c r="N808" s="2">
        <f>IF(M808&lt;I808,M808,I808)</f>
        <v>3.7810000000000001</v>
      </c>
      <c r="O808" s="12" t="str">
        <f>IF(N808&lt;I808,$U$1," ")</f>
        <v xml:space="preserve"> </v>
      </c>
      <c r="P808" s="12" t="str">
        <f>IFERROR((O808+30)," ")</f>
        <v xml:space="preserve"> </v>
      </c>
      <c r="Q808" s="2">
        <f ca="1">IF(O808=$U$1,N808,"0")*1.22</f>
        <v>0</v>
      </c>
    </row>
    <row r="809" spans="1:17" x14ac:dyDescent="0.25">
      <c r="A809" t="s">
        <v>5708</v>
      </c>
      <c r="B809" t="s">
        <v>5707</v>
      </c>
      <c r="C809">
        <v>13848</v>
      </c>
      <c r="D809">
        <v>1.02</v>
      </c>
      <c r="E809">
        <f>IFERROR(VLOOKUP(Table_ExternalData_15[[#This Row],[Id]],Rabati!B:C,2,0),0)</f>
        <v>25</v>
      </c>
      <c r="F809">
        <v>236</v>
      </c>
      <c r="G809" t="str">
        <f>VLOOKUP(Table_ExternalData_15[[#This Row],[Id]],'Blagovna izdelek'!A:C,3,0)</f>
        <v>Tons</v>
      </c>
      <c r="H809">
        <f>Table_ExternalData_15[[#This Row],[Rabat]]*0.2</f>
        <v>5</v>
      </c>
      <c r="I809" s="2">
        <f>Table_ExternalData_15[[#This Row],[Price]]-(Table_ExternalData_15[[#This Row],[Price]]*Table_ExternalData_15[[#This Row],[BB rabat]])/100</f>
        <v>0.96899999999999997</v>
      </c>
      <c r="J809" s="2">
        <f>Table_ExternalData_15[[#This Row],[BB cena]]*Table_ExternalData_15[[#Headers],[1,22]]</f>
        <v>1.18218</v>
      </c>
      <c r="K809" s="2">
        <f>Table_ExternalData_15[[#This Row],[Price]]*Table_ExternalData_15[[#Headers],[1,22]]</f>
        <v>1.2444</v>
      </c>
      <c r="L809" s="7">
        <f>IF(G809="White Shark",E809*0.5,IF(G809="Sbox",E809*0.5,IF(G809="Tenda",E809*0.5,E809*0.2)))/100</f>
        <v>0.05</v>
      </c>
      <c r="M809" s="2">
        <f>Table_ExternalData_15[[#This Row],[Price]]-Table_ExternalData_15[[#This Row],[Price]]*Table_ExternalData_15[[#This Row],[extra popust]]</f>
        <v>0.96899999999999997</v>
      </c>
      <c r="N809" s="2">
        <f>IF(M809&lt;I809,M809,I809)</f>
        <v>0.96899999999999997</v>
      </c>
      <c r="O809" s="12" t="str">
        <f>IF(N809&lt;I809,$U$1," ")</f>
        <v xml:space="preserve"> </v>
      </c>
      <c r="P809" s="12" t="str">
        <f>IFERROR((O809+30)," ")</f>
        <v xml:space="preserve"> </v>
      </c>
      <c r="Q809" s="2">
        <f ca="1">IF(O809=$U$1,N809,"0")*1.22</f>
        <v>0</v>
      </c>
    </row>
    <row r="810" spans="1:17" x14ac:dyDescent="0.25">
      <c r="A810" t="s">
        <v>15481</v>
      </c>
      <c r="B810" t="s">
        <v>15686</v>
      </c>
      <c r="C810">
        <v>17836</v>
      </c>
      <c r="D810">
        <v>4.6900000000000004</v>
      </c>
      <c r="E810">
        <f>IFERROR(VLOOKUP(Table_ExternalData_15[[#This Row],[Id]],Rabati!B:C,2,0),0)</f>
        <v>10</v>
      </c>
      <c r="F810">
        <v>11</v>
      </c>
      <c r="G810" t="str">
        <f>VLOOKUP(Table_ExternalData_15[[#This Row],[Id]],'Blagovna izdelek'!A:C,3,0)</f>
        <v>TKK</v>
      </c>
      <c r="H810">
        <f>Table_ExternalData_15[[#This Row],[Rabat]]*0.2</f>
        <v>2</v>
      </c>
      <c r="I810" s="2">
        <f>Table_ExternalData_15[[#This Row],[Price]]-(Table_ExternalData_15[[#This Row],[Price]]*Table_ExternalData_15[[#This Row],[BB rabat]])/100</f>
        <v>4.5962000000000005</v>
      </c>
      <c r="J810" s="2">
        <f>Table_ExternalData_15[[#This Row],[BB cena]]*Table_ExternalData_15[[#Headers],[1,22]]</f>
        <v>5.6073640000000005</v>
      </c>
      <c r="K810" s="2">
        <f>Table_ExternalData_15[[#This Row],[Price]]*Table_ExternalData_15[[#Headers],[1,22]]</f>
        <v>5.7218</v>
      </c>
      <c r="L810" s="7">
        <f>IF(G810="White Shark",E810*0.5,IF(G810="Sbox",E810*0.5,IF(G810="Tenda",E810*0.5,E810*0.2)))/100</f>
        <v>0.02</v>
      </c>
      <c r="M810" s="2">
        <f>Table_ExternalData_15[[#This Row],[Price]]-Table_ExternalData_15[[#This Row],[Price]]*Table_ExternalData_15[[#This Row],[extra popust]]</f>
        <v>4.5962000000000005</v>
      </c>
      <c r="N810" s="2">
        <f>IF(M810&lt;I810,M810,I810)</f>
        <v>4.5962000000000005</v>
      </c>
      <c r="O810" s="12" t="str">
        <f>IF(N810&lt;I810,$U$1," ")</f>
        <v xml:space="preserve"> </v>
      </c>
      <c r="P810" s="12" t="str">
        <f>IFERROR((O810+30)," ")</f>
        <v xml:space="preserve"> </v>
      </c>
      <c r="Q810" s="2">
        <f ca="1">IF(O810=$U$1,N810,"0")*1.22</f>
        <v>0</v>
      </c>
    </row>
    <row r="811" spans="1:17" x14ac:dyDescent="0.25">
      <c r="A811" t="s">
        <v>15637</v>
      </c>
      <c r="B811" t="s">
        <v>15644</v>
      </c>
      <c r="C811">
        <v>17870</v>
      </c>
      <c r="D811">
        <v>4.21</v>
      </c>
      <c r="E811">
        <f>IFERROR(VLOOKUP(Table_ExternalData_15[[#This Row],[Id]],Rabati!B:C,2,0),0)</f>
        <v>10</v>
      </c>
      <c r="F811">
        <v>23</v>
      </c>
      <c r="G811" t="str">
        <f>VLOOKUP(Table_ExternalData_15[[#This Row],[Id]],'Blagovna izdelek'!A:C,3,0)</f>
        <v>TKK</v>
      </c>
      <c r="H811">
        <f>Table_ExternalData_15[[#This Row],[Rabat]]*0.2</f>
        <v>2</v>
      </c>
      <c r="I811" s="2">
        <f>Table_ExternalData_15[[#This Row],[Price]]-(Table_ExternalData_15[[#This Row],[Price]]*Table_ExternalData_15[[#This Row],[BB rabat]])/100</f>
        <v>4.1257999999999999</v>
      </c>
      <c r="J811" s="2">
        <f>Table_ExternalData_15[[#This Row],[BB cena]]*Table_ExternalData_15[[#Headers],[1,22]]</f>
        <v>5.0334759999999994</v>
      </c>
      <c r="K811" s="2">
        <f>Table_ExternalData_15[[#This Row],[Price]]*Table_ExternalData_15[[#Headers],[1,22]]</f>
        <v>5.1361999999999997</v>
      </c>
      <c r="L811" s="7">
        <f>IF(G811="White Shark",E811*0.5,IF(G811="Sbox",E811*0.5,IF(G811="Tenda",E811*0.5,E811*0.2)))/100</f>
        <v>0.02</v>
      </c>
      <c r="M811" s="2">
        <f>Table_ExternalData_15[[#This Row],[Price]]-Table_ExternalData_15[[#This Row],[Price]]*Table_ExternalData_15[[#This Row],[extra popust]]</f>
        <v>4.1257999999999999</v>
      </c>
      <c r="N811" s="2">
        <f>IF(M811&lt;I811,M811,I811)</f>
        <v>4.1257999999999999</v>
      </c>
      <c r="O811" s="12" t="str">
        <f>IF(N811&lt;I811,$U$1," ")</f>
        <v xml:space="preserve"> </v>
      </c>
      <c r="P811" s="12" t="str">
        <f>IFERROR((O811+30)," ")</f>
        <v xml:space="preserve"> </v>
      </c>
      <c r="Q811" s="2">
        <f ca="1">IF(O811=$U$1,N811,"0")*1.22</f>
        <v>0</v>
      </c>
    </row>
    <row r="812" spans="1:17" x14ac:dyDescent="0.25">
      <c r="A812" t="s">
        <v>15638</v>
      </c>
      <c r="B812" t="s">
        <v>15645</v>
      </c>
      <c r="C812">
        <v>17871</v>
      </c>
      <c r="D812">
        <v>5.45</v>
      </c>
      <c r="E812">
        <f>IFERROR(VLOOKUP(Table_ExternalData_15[[#This Row],[Id]],Rabati!B:C,2,0),0)</f>
        <v>10</v>
      </c>
      <c r="F812">
        <v>10</v>
      </c>
      <c r="G812" t="str">
        <f>VLOOKUP(Table_ExternalData_15[[#This Row],[Id]],'Blagovna izdelek'!A:C,3,0)</f>
        <v>TKK</v>
      </c>
      <c r="H812">
        <f>Table_ExternalData_15[[#This Row],[Rabat]]*0.2</f>
        <v>2</v>
      </c>
      <c r="I812" s="2">
        <f>Table_ExternalData_15[[#This Row],[Price]]-(Table_ExternalData_15[[#This Row],[Price]]*Table_ExternalData_15[[#This Row],[BB rabat]])/100</f>
        <v>5.3410000000000002</v>
      </c>
      <c r="J812" s="2">
        <f>Table_ExternalData_15[[#This Row],[BB cena]]*Table_ExternalData_15[[#Headers],[1,22]]</f>
        <v>6.5160200000000001</v>
      </c>
      <c r="K812" s="2">
        <f>Table_ExternalData_15[[#This Row],[Price]]*Table_ExternalData_15[[#Headers],[1,22]]</f>
        <v>6.649</v>
      </c>
      <c r="L812" s="7">
        <f>IF(G812="White Shark",E812*0.5,IF(G812="Sbox",E812*0.5,IF(G812="Tenda",E812*0.5,E812*0.2)))/100</f>
        <v>0.02</v>
      </c>
      <c r="M812" s="2">
        <f>Table_ExternalData_15[[#This Row],[Price]]-Table_ExternalData_15[[#This Row],[Price]]*Table_ExternalData_15[[#This Row],[extra popust]]</f>
        <v>5.3410000000000002</v>
      </c>
      <c r="N812" s="2">
        <f>IF(M812&lt;I812,M812,I812)</f>
        <v>5.3410000000000002</v>
      </c>
      <c r="O812" s="12" t="str">
        <f>IF(N812&lt;I812,$U$1," ")</f>
        <v xml:space="preserve"> </v>
      </c>
      <c r="P812" s="12" t="str">
        <f>IFERROR((O812+30)," ")</f>
        <v xml:space="preserve"> </v>
      </c>
      <c r="Q812" s="2">
        <f ca="1">IF(O812=$U$1,N812,"0")*1.22</f>
        <v>0</v>
      </c>
    </row>
    <row r="813" spans="1:17" x14ac:dyDescent="0.25">
      <c r="A813" t="s">
        <v>15639</v>
      </c>
      <c r="B813" t="s">
        <v>15646</v>
      </c>
      <c r="C813">
        <v>17872</v>
      </c>
      <c r="D813">
        <v>4.03</v>
      </c>
      <c r="E813">
        <f>IFERROR(VLOOKUP(Table_ExternalData_15[[#This Row],[Id]],Rabati!B:C,2,0),0)</f>
        <v>10</v>
      </c>
      <c r="F813">
        <v>21</v>
      </c>
      <c r="G813" t="str">
        <f>VLOOKUP(Table_ExternalData_15[[#This Row],[Id]],'Blagovna izdelek'!A:C,3,0)</f>
        <v>TKK</v>
      </c>
      <c r="H813">
        <f>Table_ExternalData_15[[#This Row],[Rabat]]*0.2</f>
        <v>2</v>
      </c>
      <c r="I813" s="2">
        <f>Table_ExternalData_15[[#This Row],[Price]]-(Table_ExternalData_15[[#This Row],[Price]]*Table_ExternalData_15[[#This Row],[BB rabat]])/100</f>
        <v>3.9494000000000002</v>
      </c>
      <c r="J813" s="2">
        <f>Table_ExternalData_15[[#This Row],[BB cena]]*Table_ExternalData_15[[#Headers],[1,22]]</f>
        <v>4.8182679999999998</v>
      </c>
      <c r="K813" s="2">
        <f>Table_ExternalData_15[[#This Row],[Price]]*Table_ExternalData_15[[#Headers],[1,22]]</f>
        <v>4.9165999999999999</v>
      </c>
      <c r="L813" s="7">
        <f>IF(G813="White Shark",E813*0.5,IF(G813="Sbox",E813*0.5,IF(G813="Tenda",E813*0.5,E813*0.2)))/100</f>
        <v>0.02</v>
      </c>
      <c r="M813" s="2">
        <f>Table_ExternalData_15[[#This Row],[Price]]-Table_ExternalData_15[[#This Row],[Price]]*Table_ExternalData_15[[#This Row],[extra popust]]</f>
        <v>3.9494000000000002</v>
      </c>
      <c r="N813" s="2">
        <f>IF(M813&lt;I813,M813,I813)</f>
        <v>3.9494000000000002</v>
      </c>
      <c r="O813" s="12" t="str">
        <f>IF(N813&lt;I813,$U$1," ")</f>
        <v xml:space="preserve"> </v>
      </c>
      <c r="P813" s="12" t="str">
        <f>IFERROR((O813+30)," ")</f>
        <v xml:space="preserve"> </v>
      </c>
      <c r="Q813" s="2">
        <f ca="1">IF(O813=$U$1,N813,"0")*1.22</f>
        <v>0</v>
      </c>
    </row>
    <row r="814" spans="1:17" x14ac:dyDescent="0.25">
      <c r="A814" t="s">
        <v>15677</v>
      </c>
      <c r="B814" t="s">
        <v>15676</v>
      </c>
      <c r="C814">
        <v>17884</v>
      </c>
      <c r="D814">
        <v>5.95</v>
      </c>
      <c r="E814">
        <f>IFERROR(VLOOKUP(Table_ExternalData_15[[#This Row],[Id]],Rabati!B:C,2,0),0)</f>
        <v>10</v>
      </c>
      <c r="F814">
        <v>15</v>
      </c>
      <c r="G814" t="str">
        <f>VLOOKUP(Table_ExternalData_15[[#This Row],[Id]],'Blagovna izdelek'!A:C,3,0)</f>
        <v>TKK</v>
      </c>
      <c r="H814">
        <f>Table_ExternalData_15[[#This Row],[Rabat]]*0.2</f>
        <v>2</v>
      </c>
      <c r="I814" s="2">
        <f>Table_ExternalData_15[[#This Row],[Price]]-(Table_ExternalData_15[[#This Row],[Price]]*Table_ExternalData_15[[#This Row],[BB rabat]])/100</f>
        <v>5.8310000000000004</v>
      </c>
      <c r="J814" s="2">
        <f>Table_ExternalData_15[[#This Row],[BB cena]]*Table_ExternalData_15[[#Headers],[1,22]]</f>
        <v>7.1138200000000005</v>
      </c>
      <c r="K814" s="2">
        <f>Table_ExternalData_15[[#This Row],[Price]]*Table_ExternalData_15[[#Headers],[1,22]]</f>
        <v>7.2590000000000003</v>
      </c>
      <c r="L814" s="7">
        <f>IF(G814="White Shark",E814*0.5,IF(G814="Sbox",E814*0.5,IF(G814="Tenda",E814*0.5,E814*0.2)))/100</f>
        <v>0.02</v>
      </c>
      <c r="M814" s="2">
        <f>Table_ExternalData_15[[#This Row],[Price]]-Table_ExternalData_15[[#This Row],[Price]]*Table_ExternalData_15[[#This Row],[extra popust]]</f>
        <v>5.8310000000000004</v>
      </c>
      <c r="N814" s="2">
        <f>IF(M814&lt;I814,M814,I814)</f>
        <v>5.8310000000000004</v>
      </c>
      <c r="O814" s="12" t="str">
        <f>IF(N814&lt;I814,$U$1," ")</f>
        <v xml:space="preserve"> </v>
      </c>
      <c r="P814" s="12" t="str">
        <f>IFERROR((O814+30)," ")</f>
        <v xml:space="preserve"> </v>
      </c>
      <c r="Q814" s="2">
        <f ca="1">IF(O814=$U$1,N814,"0")*1.22</f>
        <v>0</v>
      </c>
    </row>
    <row r="815" spans="1:17" x14ac:dyDescent="0.25">
      <c r="A815" t="s">
        <v>5541</v>
      </c>
      <c r="B815" t="s">
        <v>13259</v>
      </c>
      <c r="C815">
        <v>13700</v>
      </c>
      <c r="D815">
        <v>92.45</v>
      </c>
      <c r="E815">
        <f>IFERROR(VLOOKUP(Table_ExternalData_15[[#This Row],[Id]],Rabati!B:C,2,0),0)</f>
        <v>10</v>
      </c>
      <c r="F815">
        <v>0</v>
      </c>
      <c r="G815" t="str">
        <f>VLOOKUP(Table_ExternalData_15[[#This Row],[Id]],'Blagovna izdelek'!A:C,3,0)</f>
        <v>Themis</v>
      </c>
      <c r="H815">
        <f>Table_ExternalData_15[[#This Row],[Rabat]]*0.2</f>
        <v>2</v>
      </c>
      <c r="I815" s="2">
        <f>Table_ExternalData_15[[#This Row],[Price]]-(Table_ExternalData_15[[#This Row],[Price]]*Table_ExternalData_15[[#This Row],[BB rabat]])/100</f>
        <v>90.600999999999999</v>
      </c>
      <c r="J815" s="2">
        <f>Table_ExternalData_15[[#This Row],[BB cena]]*Table_ExternalData_15[[#Headers],[1,22]]</f>
        <v>110.53322</v>
      </c>
      <c r="K815" s="2">
        <f>Table_ExternalData_15[[#This Row],[Price]]*Table_ExternalData_15[[#Headers],[1,22]]</f>
        <v>112.789</v>
      </c>
      <c r="L815" s="7">
        <f>IF(G815="White Shark",E815*0.5,IF(G815="Sbox",E815*0.5,IF(G815="Tenda",E815*0.5,E815*0.2)))/100</f>
        <v>0.02</v>
      </c>
      <c r="M815" s="2">
        <f>Table_ExternalData_15[[#This Row],[Price]]-Table_ExternalData_15[[#This Row],[Price]]*Table_ExternalData_15[[#This Row],[extra popust]]</f>
        <v>90.600999999999999</v>
      </c>
      <c r="N815" s="2">
        <f>IF(M815&lt;I815,M815,I815)</f>
        <v>90.600999999999999</v>
      </c>
      <c r="O815" s="12" t="str">
        <f>IF(N815&lt;I815,$U$1," ")</f>
        <v xml:space="preserve"> </v>
      </c>
      <c r="P815" s="12" t="str">
        <f>IFERROR((O815+30)," ")</f>
        <v xml:space="preserve"> </v>
      </c>
      <c r="Q815" s="2">
        <f ca="1">IF(O815=$U$1,N815,"0")*1.22</f>
        <v>0</v>
      </c>
    </row>
    <row r="816" spans="1:17" x14ac:dyDescent="0.25">
      <c r="A816" t="s">
        <v>5831</v>
      </c>
      <c r="B816" t="s">
        <v>5830</v>
      </c>
      <c r="C816">
        <v>13931</v>
      </c>
      <c r="D816">
        <v>314.60000000000002</v>
      </c>
      <c r="E816">
        <f>IFERROR(VLOOKUP(Table_ExternalData_15[[#This Row],[Id]],Rabati!B:C,2,0),0)</f>
        <v>10</v>
      </c>
      <c r="F816">
        <v>1</v>
      </c>
      <c r="G816" t="str">
        <f>VLOOKUP(Table_ExternalData_15[[#This Row],[Id]],'Blagovna izdelek'!A:C,3,0)</f>
        <v>Themis</v>
      </c>
      <c r="H816">
        <f>Table_ExternalData_15[[#This Row],[Rabat]]*0.2</f>
        <v>2</v>
      </c>
      <c r="I816" s="2">
        <f>Table_ExternalData_15[[#This Row],[Price]]-(Table_ExternalData_15[[#This Row],[Price]]*Table_ExternalData_15[[#This Row],[BB rabat]])/100</f>
        <v>308.30800000000005</v>
      </c>
      <c r="J816" s="2">
        <f>Table_ExternalData_15[[#This Row],[BB cena]]*Table_ExternalData_15[[#Headers],[1,22]]</f>
        <v>376.13576000000006</v>
      </c>
      <c r="K816" s="2">
        <f>Table_ExternalData_15[[#This Row],[Price]]*Table_ExternalData_15[[#Headers],[1,22]]</f>
        <v>383.81200000000001</v>
      </c>
      <c r="L816" s="7">
        <f>IF(G816="White Shark",E816*0.5,IF(G816="Sbox",E816*0.5,IF(G816="Tenda",E816*0.5,E816*0.2)))/100</f>
        <v>0.02</v>
      </c>
      <c r="M816" s="2">
        <f>Table_ExternalData_15[[#This Row],[Price]]-Table_ExternalData_15[[#This Row],[Price]]*Table_ExternalData_15[[#This Row],[extra popust]]</f>
        <v>308.30800000000005</v>
      </c>
      <c r="N816" s="2">
        <f>IF(M816&lt;I816,M816,I816)</f>
        <v>308.30800000000005</v>
      </c>
      <c r="O816" s="12" t="str">
        <f>IF(N816&lt;I816,$U$1," ")</f>
        <v xml:space="preserve"> </v>
      </c>
      <c r="P816" s="12" t="str">
        <f>IFERROR((O816+30)," ")</f>
        <v xml:space="preserve"> </v>
      </c>
      <c r="Q816" s="2">
        <f ca="1">IF(O816=$U$1,N816,"0")*1.22</f>
        <v>0</v>
      </c>
    </row>
    <row r="817" spans="1:17" x14ac:dyDescent="0.25">
      <c r="A817" t="s">
        <v>5833</v>
      </c>
      <c r="B817" t="s">
        <v>5832</v>
      </c>
      <c r="C817">
        <v>13932</v>
      </c>
      <c r="D817">
        <v>419.45</v>
      </c>
      <c r="E817">
        <f>IFERROR(VLOOKUP(Table_ExternalData_15[[#This Row],[Id]],Rabati!B:C,2,0),0)</f>
        <v>10</v>
      </c>
      <c r="F817">
        <v>0</v>
      </c>
      <c r="G817" t="str">
        <f>VLOOKUP(Table_ExternalData_15[[#This Row],[Id]],'Blagovna izdelek'!A:C,3,0)</f>
        <v>Themis</v>
      </c>
      <c r="H817">
        <f>Table_ExternalData_15[[#This Row],[Rabat]]*0.2</f>
        <v>2</v>
      </c>
      <c r="I817" s="2">
        <f>Table_ExternalData_15[[#This Row],[Price]]-(Table_ExternalData_15[[#This Row],[Price]]*Table_ExternalData_15[[#This Row],[BB rabat]])/100</f>
        <v>411.06099999999998</v>
      </c>
      <c r="J817" s="2">
        <f>Table_ExternalData_15[[#This Row],[BB cena]]*Table_ExternalData_15[[#Headers],[1,22]]</f>
        <v>501.49441999999999</v>
      </c>
      <c r="K817" s="2">
        <f>Table_ExternalData_15[[#This Row],[Price]]*Table_ExternalData_15[[#Headers],[1,22]]</f>
        <v>511.72899999999998</v>
      </c>
      <c r="L817" s="7">
        <f>IF(G817="White Shark",E817*0.5,IF(G817="Sbox",E817*0.5,IF(G817="Tenda",E817*0.5,E817*0.2)))/100</f>
        <v>0.02</v>
      </c>
      <c r="M817" s="2">
        <f>Table_ExternalData_15[[#This Row],[Price]]-Table_ExternalData_15[[#This Row],[Price]]*Table_ExternalData_15[[#This Row],[extra popust]]</f>
        <v>411.06099999999998</v>
      </c>
      <c r="N817" s="2">
        <f>IF(M817&lt;I817,M817,I817)</f>
        <v>411.06099999999998</v>
      </c>
      <c r="O817" s="12" t="str">
        <f>IF(N817&lt;I817,$U$1," ")</f>
        <v xml:space="preserve"> </v>
      </c>
      <c r="P817" s="12" t="str">
        <f>IFERROR((O817+30)," ")</f>
        <v xml:space="preserve"> </v>
      </c>
      <c r="Q817" s="2">
        <f ca="1">IF(O817=$U$1,N817,"0")*1.22</f>
        <v>0</v>
      </c>
    </row>
    <row r="818" spans="1:17" x14ac:dyDescent="0.25">
      <c r="A818" t="s">
        <v>6710</v>
      </c>
      <c r="B818" t="s">
        <v>6709</v>
      </c>
      <c r="C818">
        <v>14720</v>
      </c>
      <c r="D818">
        <v>136.15</v>
      </c>
      <c r="E818">
        <f>IFERROR(VLOOKUP(Table_ExternalData_15[[#This Row],[Id]],Rabati!B:C,2,0),0)</f>
        <v>10</v>
      </c>
      <c r="F818">
        <v>0</v>
      </c>
      <c r="G818" t="str">
        <f>VLOOKUP(Table_ExternalData_15[[#This Row],[Id]],'Blagovna izdelek'!A:C,3,0)</f>
        <v>Themis</v>
      </c>
      <c r="H818">
        <f>Table_ExternalData_15[[#This Row],[Rabat]]*0.2</f>
        <v>2</v>
      </c>
      <c r="I818" s="2">
        <f>Table_ExternalData_15[[#This Row],[Price]]-(Table_ExternalData_15[[#This Row],[Price]]*Table_ExternalData_15[[#This Row],[BB rabat]])/100</f>
        <v>133.42699999999999</v>
      </c>
      <c r="J818" s="2">
        <f>Table_ExternalData_15[[#This Row],[BB cena]]*Table_ExternalData_15[[#Headers],[1,22]]</f>
        <v>162.78093999999999</v>
      </c>
      <c r="K818" s="2">
        <f>Table_ExternalData_15[[#This Row],[Price]]*Table_ExternalData_15[[#Headers],[1,22]]</f>
        <v>166.10300000000001</v>
      </c>
      <c r="L818" s="7">
        <f>IF(G818="White Shark",E818*0.5,IF(G818="Sbox",E818*0.5,IF(G818="Tenda",E818*0.5,E818*0.2)))/100</f>
        <v>0.02</v>
      </c>
      <c r="M818" s="2">
        <f>Table_ExternalData_15[[#This Row],[Price]]-Table_ExternalData_15[[#This Row],[Price]]*Table_ExternalData_15[[#This Row],[extra popust]]</f>
        <v>133.42699999999999</v>
      </c>
      <c r="N818" s="2">
        <f>IF(M818&lt;I818,M818,I818)</f>
        <v>133.42699999999999</v>
      </c>
      <c r="O818" s="12" t="str">
        <f>IF(N818&lt;I818,$U$1," ")</f>
        <v xml:space="preserve"> </v>
      </c>
      <c r="P818" s="12" t="str">
        <f>IFERROR((O818+30)," ")</f>
        <v xml:space="preserve"> </v>
      </c>
      <c r="Q818" s="2">
        <f ca="1">IF(O818=$U$1,N818,"0")*1.22</f>
        <v>0</v>
      </c>
    </row>
    <row r="819" spans="1:17" x14ac:dyDescent="0.25">
      <c r="A819" t="s">
        <v>8032</v>
      </c>
      <c r="B819" t="s">
        <v>8031</v>
      </c>
      <c r="C819">
        <v>15610</v>
      </c>
      <c r="D819">
        <v>17.25</v>
      </c>
      <c r="E819">
        <f>IFERROR(VLOOKUP(Table_ExternalData_15[[#This Row],[Id]],Rabati!B:C,2,0),0)</f>
        <v>5</v>
      </c>
      <c r="F819">
        <v>20</v>
      </c>
      <c r="G819" t="str">
        <f>VLOOKUP(Table_ExternalData_15[[#This Row],[Id]],'Blagovna izdelek'!A:C,3,0)</f>
        <v>Thales</v>
      </c>
      <c r="H819">
        <f>Table_ExternalData_15[[#This Row],[Rabat]]*0.2</f>
        <v>1</v>
      </c>
      <c r="I819" s="2">
        <f>Table_ExternalData_15[[#This Row],[Price]]-(Table_ExternalData_15[[#This Row],[Price]]*Table_ExternalData_15[[#This Row],[BB rabat]])/100</f>
        <v>17.077500000000001</v>
      </c>
      <c r="J819" s="2">
        <f>Table_ExternalData_15[[#This Row],[BB cena]]*Table_ExternalData_15[[#Headers],[1,22]]</f>
        <v>20.83455</v>
      </c>
      <c r="K819" s="2">
        <f>Table_ExternalData_15[[#This Row],[Price]]*Table_ExternalData_15[[#Headers],[1,22]]</f>
        <v>21.044999999999998</v>
      </c>
      <c r="L819" s="7">
        <f>IF(G819="White Shark",E819*0.5,IF(G819="Sbox",E819*0.5,IF(G819="Tenda",E819*0.5,E819*0.2)))/100</f>
        <v>0.01</v>
      </c>
      <c r="M819" s="2">
        <f>Table_ExternalData_15[[#This Row],[Price]]-Table_ExternalData_15[[#This Row],[Price]]*Table_ExternalData_15[[#This Row],[extra popust]]</f>
        <v>17.077500000000001</v>
      </c>
      <c r="N819" s="2">
        <f>IF(M819&lt;I819,M819,I819)</f>
        <v>17.077500000000001</v>
      </c>
      <c r="O819" s="12" t="str">
        <f>IF(N819&lt;I819,$U$1," ")</f>
        <v xml:space="preserve"> </v>
      </c>
      <c r="P819" s="12" t="str">
        <f>IFERROR((O819+30)," ")</f>
        <v xml:space="preserve"> </v>
      </c>
      <c r="Q819" s="2">
        <f ca="1">IF(O819=$U$1,N819,"0")*1.22</f>
        <v>0</v>
      </c>
    </row>
    <row r="820" spans="1:17" x14ac:dyDescent="0.25">
      <c r="A820" t="s">
        <v>6684</v>
      </c>
      <c r="B820" t="s">
        <v>6683</v>
      </c>
      <c r="C820">
        <v>14703</v>
      </c>
      <c r="D820">
        <v>12.1</v>
      </c>
      <c r="E820">
        <f>IFERROR(VLOOKUP(Table_ExternalData_15[[#This Row],[Id]],Rabati!B:C,2,0),0)</f>
        <v>10</v>
      </c>
      <c r="F820">
        <v>18</v>
      </c>
      <c r="G820" t="str">
        <f>VLOOKUP(Table_ExternalData_15[[#This Row],[Id]],'Blagovna izdelek'!A:C,3,0)</f>
        <v>TFA</v>
      </c>
      <c r="H820">
        <f>Table_ExternalData_15[[#This Row],[Rabat]]*0.2</f>
        <v>2</v>
      </c>
      <c r="I820" s="2">
        <f>Table_ExternalData_15[[#This Row],[Price]]-(Table_ExternalData_15[[#This Row],[Price]]*Table_ExternalData_15[[#This Row],[BB rabat]])/100</f>
        <v>11.858000000000001</v>
      </c>
      <c r="J820" s="2">
        <f>Table_ExternalData_15[[#This Row],[BB cena]]*Table_ExternalData_15[[#Headers],[1,22]]</f>
        <v>14.466760000000001</v>
      </c>
      <c r="K820" s="2">
        <f>Table_ExternalData_15[[#This Row],[Price]]*Table_ExternalData_15[[#Headers],[1,22]]</f>
        <v>14.761999999999999</v>
      </c>
      <c r="L820" s="7">
        <f>IF(G820="White Shark",E820*0.5,IF(G820="Sbox",E820*0.5,IF(G820="Tenda",E820*0.5,E820*0.2)))/100</f>
        <v>0.02</v>
      </c>
      <c r="M820" s="2">
        <f>Table_ExternalData_15[[#This Row],[Price]]-Table_ExternalData_15[[#This Row],[Price]]*Table_ExternalData_15[[#This Row],[extra popust]]</f>
        <v>11.858000000000001</v>
      </c>
      <c r="N820" s="2">
        <f>IF(M820&lt;I820,M820,I820)</f>
        <v>11.858000000000001</v>
      </c>
      <c r="O820" s="12" t="str">
        <f>IF(N820&lt;I820,$U$1," ")</f>
        <v xml:space="preserve"> </v>
      </c>
      <c r="P820" s="12" t="str">
        <f>IFERROR((O820+30)," ")</f>
        <v xml:space="preserve"> </v>
      </c>
      <c r="Q820" s="2">
        <f ca="1">IF(O820=$U$1,N820,"0")*1.22</f>
        <v>0</v>
      </c>
    </row>
    <row r="821" spans="1:17" x14ac:dyDescent="0.25">
      <c r="A821" t="s">
        <v>6686</v>
      </c>
      <c r="B821" t="s">
        <v>6685</v>
      </c>
      <c r="C821">
        <v>14704</v>
      </c>
      <c r="D821">
        <v>7.75</v>
      </c>
      <c r="E821">
        <f>IFERROR(VLOOKUP(Table_ExternalData_15[[#This Row],[Id]],Rabati!B:C,2,0),0)</f>
        <v>10</v>
      </c>
      <c r="F821">
        <v>11</v>
      </c>
      <c r="G821" t="str">
        <f>VLOOKUP(Table_ExternalData_15[[#This Row],[Id]],'Blagovna izdelek'!A:C,3,0)</f>
        <v>TFA</v>
      </c>
      <c r="H821">
        <f>Table_ExternalData_15[[#This Row],[Rabat]]*0.2</f>
        <v>2</v>
      </c>
      <c r="I821" s="2">
        <f>Table_ExternalData_15[[#This Row],[Price]]-(Table_ExternalData_15[[#This Row],[Price]]*Table_ExternalData_15[[#This Row],[BB rabat]])/100</f>
        <v>7.5949999999999998</v>
      </c>
      <c r="J821" s="2">
        <f>Table_ExternalData_15[[#This Row],[BB cena]]*Table_ExternalData_15[[#Headers],[1,22]]</f>
        <v>9.2659000000000002</v>
      </c>
      <c r="K821" s="2">
        <f>Table_ExternalData_15[[#This Row],[Price]]*Table_ExternalData_15[[#Headers],[1,22]]</f>
        <v>9.4550000000000001</v>
      </c>
      <c r="L821" s="7">
        <f>IF(G821="White Shark",E821*0.5,IF(G821="Sbox",E821*0.5,IF(G821="Tenda",E821*0.5,E821*0.2)))/100</f>
        <v>0.02</v>
      </c>
      <c r="M821" s="2">
        <f>Table_ExternalData_15[[#This Row],[Price]]-Table_ExternalData_15[[#This Row],[Price]]*Table_ExternalData_15[[#This Row],[extra popust]]</f>
        <v>7.5949999999999998</v>
      </c>
      <c r="N821" s="2">
        <f>IF(M821&lt;I821,M821,I821)</f>
        <v>7.5949999999999998</v>
      </c>
      <c r="O821" s="12" t="str">
        <f>IF(N821&lt;I821,$U$1," ")</f>
        <v xml:space="preserve"> </v>
      </c>
      <c r="P821" s="12" t="str">
        <f>IFERROR((O821+30)," ")</f>
        <v xml:space="preserve"> </v>
      </c>
      <c r="Q821" s="2">
        <f ca="1">IF(O821=$U$1,N821,"0")*1.22</f>
        <v>0</v>
      </c>
    </row>
    <row r="822" spans="1:17" x14ac:dyDescent="0.25">
      <c r="A822" t="s">
        <v>8044</v>
      </c>
      <c r="B822" t="s">
        <v>8043</v>
      </c>
      <c r="C822">
        <v>15616</v>
      </c>
      <c r="D822">
        <v>12.28</v>
      </c>
      <c r="E822">
        <f>IFERROR(VLOOKUP(Table_ExternalData_15[[#This Row],[Id]],Rabati!B:C,2,0),0)</f>
        <v>10</v>
      </c>
      <c r="F822">
        <v>4</v>
      </c>
      <c r="G822" t="str">
        <f>VLOOKUP(Table_ExternalData_15[[#This Row],[Id]],'Blagovna izdelek'!A:C,3,0)</f>
        <v>TFA</v>
      </c>
      <c r="H822">
        <f>Table_ExternalData_15[[#This Row],[Rabat]]*0.2</f>
        <v>2</v>
      </c>
      <c r="I822" s="2">
        <f>Table_ExternalData_15[[#This Row],[Price]]-(Table_ExternalData_15[[#This Row],[Price]]*Table_ExternalData_15[[#This Row],[BB rabat]])/100</f>
        <v>12.0344</v>
      </c>
      <c r="J822" s="2">
        <f>Table_ExternalData_15[[#This Row],[BB cena]]*Table_ExternalData_15[[#Headers],[1,22]]</f>
        <v>14.681967999999999</v>
      </c>
      <c r="K822" s="2">
        <f>Table_ExternalData_15[[#This Row],[Price]]*Table_ExternalData_15[[#Headers],[1,22]]</f>
        <v>14.981599999999998</v>
      </c>
      <c r="L822" s="7">
        <f>IF(G822="White Shark",E822*0.5,IF(G822="Sbox",E822*0.5,IF(G822="Tenda",E822*0.5,E822*0.2)))/100</f>
        <v>0.02</v>
      </c>
      <c r="M822" s="2">
        <f>Table_ExternalData_15[[#This Row],[Price]]-Table_ExternalData_15[[#This Row],[Price]]*Table_ExternalData_15[[#This Row],[extra popust]]</f>
        <v>12.0344</v>
      </c>
      <c r="N822" s="2">
        <f>IF(M822&lt;I822,M822,I822)</f>
        <v>12.0344</v>
      </c>
      <c r="O822" s="12" t="str">
        <f>IF(N822&lt;I822,$U$1," ")</f>
        <v xml:space="preserve"> </v>
      </c>
      <c r="P822" s="12" t="str">
        <f>IFERROR((O822+30)," ")</f>
        <v xml:space="preserve"> </v>
      </c>
      <c r="Q822" s="2">
        <f ca="1">IF(O822=$U$1,N822,"0")*1.22</f>
        <v>0</v>
      </c>
    </row>
    <row r="823" spans="1:17" x14ac:dyDescent="0.25">
      <c r="A823" t="s">
        <v>42</v>
      </c>
      <c r="B823" t="s">
        <v>14844</v>
      </c>
      <c r="C823">
        <v>5603</v>
      </c>
      <c r="D823">
        <v>44.85</v>
      </c>
      <c r="E823">
        <f>IFERROR(VLOOKUP(Table_ExternalData_15[[#This Row],[Id]],Rabati!B:C,2,0),0)</f>
        <v>20</v>
      </c>
      <c r="F823">
        <v>66</v>
      </c>
      <c r="G823" t="str">
        <f>VLOOKUP(Table_ExternalData_15[[#This Row],[Id]],'Blagovna izdelek'!A:C,3,0)</f>
        <v>Tenda</v>
      </c>
      <c r="H823">
        <f>Table_ExternalData_15[[#This Row],[Rabat]]*0.2</f>
        <v>4</v>
      </c>
      <c r="I823" s="2">
        <f>Table_ExternalData_15[[#This Row],[Price]]-(Table_ExternalData_15[[#This Row],[Price]]*Table_ExternalData_15[[#This Row],[BB rabat]])/100</f>
        <v>43.056000000000004</v>
      </c>
      <c r="J823" s="2">
        <f>Table_ExternalData_15[[#This Row],[BB cena]]*Table_ExternalData_15[[#Headers],[1,22]]</f>
        <v>52.528320000000001</v>
      </c>
      <c r="K823" s="2">
        <f>Table_ExternalData_15[[#This Row],[Price]]*Table_ExternalData_15[[#Headers],[1,22]]</f>
        <v>54.716999999999999</v>
      </c>
      <c r="L823" s="7">
        <f>IF(G823="White Shark",E823*0.5,IF(G823="Sbox",E823*0.5,IF(G823="Tenda",E823*0.5,E823*0.2)))/100</f>
        <v>0.1</v>
      </c>
      <c r="M823" s="2">
        <f>Table_ExternalData_15[[#This Row],[Price]]-Table_ExternalData_15[[#This Row],[Price]]*Table_ExternalData_15[[#This Row],[extra popust]]</f>
        <v>40.365000000000002</v>
      </c>
      <c r="N823" s="2">
        <f>IF(M823&lt;I823,M823,I823)</f>
        <v>40.365000000000002</v>
      </c>
      <c r="O823" s="12">
        <f ca="1">IF(N823&lt;I823,$U$1," ")</f>
        <v>45786</v>
      </c>
      <c r="P823" s="12">
        <f ca="1">IFERROR((O823+30)," ")</f>
        <v>45816</v>
      </c>
      <c r="Q823" s="2">
        <f ca="1">IF(O823=$U$1,N823,"0")*1.22</f>
        <v>49.2453</v>
      </c>
    </row>
    <row r="824" spans="1:17" x14ac:dyDescent="0.25">
      <c r="A824" t="s">
        <v>44</v>
      </c>
      <c r="B824" t="s">
        <v>43</v>
      </c>
      <c r="C824">
        <v>5605</v>
      </c>
      <c r="D824">
        <v>28.72</v>
      </c>
      <c r="E824">
        <f>IFERROR(VLOOKUP(Table_ExternalData_15[[#This Row],[Id]],Rabati!B:C,2,0),0)</f>
        <v>20</v>
      </c>
      <c r="F824">
        <v>0</v>
      </c>
      <c r="G824" t="str">
        <f>VLOOKUP(Table_ExternalData_15[[#This Row],[Id]],'Blagovna izdelek'!A:C,3,0)</f>
        <v>Tenda</v>
      </c>
      <c r="H824">
        <f>Table_ExternalData_15[[#This Row],[Rabat]]*0.2</f>
        <v>4</v>
      </c>
      <c r="I824" s="2">
        <f>Table_ExternalData_15[[#This Row],[Price]]-(Table_ExternalData_15[[#This Row],[Price]]*Table_ExternalData_15[[#This Row],[BB rabat]])/100</f>
        <v>27.571199999999997</v>
      </c>
      <c r="J824" s="2">
        <f>Table_ExternalData_15[[#This Row],[BB cena]]*Table_ExternalData_15[[#Headers],[1,22]]</f>
        <v>33.636863999999996</v>
      </c>
      <c r="K824" s="2">
        <f>Table_ExternalData_15[[#This Row],[Price]]*Table_ExternalData_15[[#Headers],[1,22]]</f>
        <v>35.038399999999996</v>
      </c>
      <c r="L824" s="7">
        <f>IF(G824="White Shark",E824*0.5,IF(G824="Sbox",E824*0.5,IF(G824="Tenda",E824*0.5,E824*0.2)))/100</f>
        <v>0.1</v>
      </c>
      <c r="M824" s="2">
        <f>Table_ExternalData_15[[#This Row],[Price]]-Table_ExternalData_15[[#This Row],[Price]]*Table_ExternalData_15[[#This Row],[extra popust]]</f>
        <v>25.847999999999999</v>
      </c>
      <c r="N824" s="2">
        <f>IF(M824&lt;I824,M824,I824)</f>
        <v>25.847999999999999</v>
      </c>
      <c r="O824" s="12">
        <f ca="1">IF(N824&lt;I824,$U$1," ")</f>
        <v>45786</v>
      </c>
      <c r="P824" s="12">
        <f ca="1">IFERROR((O824+30)," ")</f>
        <v>45816</v>
      </c>
      <c r="Q824" s="2">
        <f ca="1">IF(O824=$U$1,N824,"0")*1.22</f>
        <v>31.534559999999999</v>
      </c>
    </row>
    <row r="825" spans="1:17" x14ac:dyDescent="0.25">
      <c r="A825" t="s">
        <v>46</v>
      </c>
      <c r="B825" t="s">
        <v>45</v>
      </c>
      <c r="C825">
        <v>5606</v>
      </c>
      <c r="D825">
        <v>38.79</v>
      </c>
      <c r="E825">
        <f>IFERROR(VLOOKUP(Table_ExternalData_15[[#This Row],[Id]],Rabati!B:C,2,0),0)</f>
        <v>20</v>
      </c>
      <c r="F825">
        <v>0</v>
      </c>
      <c r="G825" t="str">
        <f>VLOOKUP(Table_ExternalData_15[[#This Row],[Id]],'Blagovna izdelek'!A:C,3,0)</f>
        <v>Tenda</v>
      </c>
      <c r="H825">
        <f>Table_ExternalData_15[[#This Row],[Rabat]]*0.2</f>
        <v>4</v>
      </c>
      <c r="I825" s="2">
        <f>Table_ExternalData_15[[#This Row],[Price]]-(Table_ExternalData_15[[#This Row],[Price]]*Table_ExternalData_15[[#This Row],[BB rabat]])/100</f>
        <v>37.238399999999999</v>
      </c>
      <c r="J825" s="2">
        <f>Table_ExternalData_15[[#This Row],[BB cena]]*Table_ExternalData_15[[#Headers],[1,22]]</f>
        <v>45.430847999999997</v>
      </c>
      <c r="K825" s="2">
        <f>Table_ExternalData_15[[#This Row],[Price]]*Table_ExternalData_15[[#Headers],[1,22]]</f>
        <v>47.323799999999999</v>
      </c>
      <c r="L825" s="7">
        <f>IF(G825="White Shark",E825*0.5,IF(G825="Sbox",E825*0.5,IF(G825="Tenda",E825*0.5,E825*0.2)))/100</f>
        <v>0.1</v>
      </c>
      <c r="M825" s="2">
        <f>Table_ExternalData_15[[#This Row],[Price]]-Table_ExternalData_15[[#This Row],[Price]]*Table_ExternalData_15[[#This Row],[extra popust]]</f>
        <v>34.911000000000001</v>
      </c>
      <c r="N825" s="2">
        <f>IF(M825&lt;I825,M825,I825)</f>
        <v>34.911000000000001</v>
      </c>
      <c r="O825" s="12">
        <f ca="1">IF(N825&lt;I825,$U$1," ")</f>
        <v>45786</v>
      </c>
      <c r="P825" s="12">
        <f ca="1">IFERROR((O825+30)," ")</f>
        <v>45816</v>
      </c>
      <c r="Q825" s="2">
        <f ca="1">IF(O825=$U$1,N825,"0")*1.22</f>
        <v>42.591419999999999</v>
      </c>
    </row>
    <row r="826" spans="1:17" x14ac:dyDescent="0.25">
      <c r="A826" t="s">
        <v>53</v>
      </c>
      <c r="B826" t="s">
        <v>14847</v>
      </c>
      <c r="C826">
        <v>5617</v>
      </c>
      <c r="D826">
        <v>17.600000000000001</v>
      </c>
      <c r="E826">
        <f>IFERROR(VLOOKUP(Table_ExternalData_15[[#This Row],[Id]],Rabati!B:C,2,0),0)</f>
        <v>20</v>
      </c>
      <c r="F826">
        <v>205</v>
      </c>
      <c r="G826" t="str">
        <f>VLOOKUP(Table_ExternalData_15[[#This Row],[Id]],'Blagovna izdelek'!A:C,3,0)</f>
        <v>Tenda</v>
      </c>
      <c r="H826">
        <f>Table_ExternalData_15[[#This Row],[Rabat]]*0.2</f>
        <v>4</v>
      </c>
      <c r="I826" s="2">
        <f>Table_ExternalData_15[[#This Row],[Price]]-(Table_ExternalData_15[[#This Row],[Price]]*Table_ExternalData_15[[#This Row],[BB rabat]])/100</f>
        <v>16.896000000000001</v>
      </c>
      <c r="J826" s="2">
        <f>Table_ExternalData_15[[#This Row],[BB cena]]*Table_ExternalData_15[[#Headers],[1,22]]</f>
        <v>20.613120000000002</v>
      </c>
      <c r="K826" s="2">
        <f>Table_ExternalData_15[[#This Row],[Price]]*Table_ExternalData_15[[#Headers],[1,22]]</f>
        <v>21.472000000000001</v>
      </c>
      <c r="L826" s="7">
        <f>IF(G826="White Shark",E826*0.5,IF(G826="Sbox",E826*0.5,IF(G826="Tenda",E826*0.5,E826*0.2)))/100</f>
        <v>0.1</v>
      </c>
      <c r="M826" s="2">
        <f>Table_ExternalData_15[[#This Row],[Price]]-Table_ExternalData_15[[#This Row],[Price]]*Table_ExternalData_15[[#This Row],[extra popust]]</f>
        <v>15.840000000000002</v>
      </c>
      <c r="N826" s="2">
        <f>IF(M826&lt;I826,M826,I826)</f>
        <v>15.840000000000002</v>
      </c>
      <c r="O826" s="12">
        <f ca="1">IF(N826&lt;I826,$U$1," ")</f>
        <v>45786</v>
      </c>
      <c r="P826" s="12">
        <f ca="1">IFERROR((O826+30)," ")</f>
        <v>45816</v>
      </c>
      <c r="Q826" s="2">
        <f ca="1">IF(O826=$U$1,N826,"0")*1.22</f>
        <v>19.324800000000003</v>
      </c>
    </row>
    <row r="827" spans="1:17" x14ac:dyDescent="0.25">
      <c r="A827" t="s">
        <v>64</v>
      </c>
      <c r="B827" t="s">
        <v>63</v>
      </c>
      <c r="C827">
        <v>5638</v>
      </c>
      <c r="D827">
        <v>7.79</v>
      </c>
      <c r="E827">
        <f>IFERROR(VLOOKUP(Table_ExternalData_15[[#This Row],[Id]],Rabati!B:C,2,0),0)</f>
        <v>20</v>
      </c>
      <c r="F827">
        <v>0</v>
      </c>
      <c r="G827" t="str">
        <f>VLOOKUP(Table_ExternalData_15[[#This Row],[Id]],'Blagovna izdelek'!A:C,3,0)</f>
        <v>Tenda</v>
      </c>
      <c r="H827">
        <f>Table_ExternalData_15[[#This Row],[Rabat]]*0.2</f>
        <v>4</v>
      </c>
      <c r="I827" s="2">
        <f>Table_ExternalData_15[[#This Row],[Price]]-(Table_ExternalData_15[[#This Row],[Price]]*Table_ExternalData_15[[#This Row],[BB rabat]])/100</f>
        <v>7.4783999999999997</v>
      </c>
      <c r="J827" s="2">
        <f>Table_ExternalData_15[[#This Row],[BB cena]]*Table_ExternalData_15[[#Headers],[1,22]]</f>
        <v>9.1236479999999993</v>
      </c>
      <c r="K827" s="2">
        <f>Table_ExternalData_15[[#This Row],[Price]]*Table_ExternalData_15[[#Headers],[1,22]]</f>
        <v>9.5038</v>
      </c>
      <c r="L827" s="7">
        <f>IF(G827="White Shark",E827*0.5,IF(G827="Sbox",E827*0.5,IF(G827="Tenda",E827*0.5,E827*0.2)))/100</f>
        <v>0.1</v>
      </c>
      <c r="M827" s="2">
        <f>Table_ExternalData_15[[#This Row],[Price]]-Table_ExternalData_15[[#This Row],[Price]]*Table_ExternalData_15[[#This Row],[extra popust]]</f>
        <v>7.0110000000000001</v>
      </c>
      <c r="N827" s="2">
        <f>IF(M827&lt;I827,M827,I827)</f>
        <v>7.0110000000000001</v>
      </c>
      <c r="O827" s="12">
        <f ca="1">IF(N827&lt;I827,$U$1," ")</f>
        <v>45786</v>
      </c>
      <c r="P827" s="12">
        <f ca="1">IFERROR((O827+30)," ")</f>
        <v>45816</v>
      </c>
      <c r="Q827" s="2">
        <f ca="1">IF(O827=$U$1,N827,"0")*1.22</f>
        <v>8.5534199999999991</v>
      </c>
    </row>
    <row r="828" spans="1:17" x14ac:dyDescent="0.25">
      <c r="A828" t="s">
        <v>66</v>
      </c>
      <c r="B828" t="s">
        <v>65</v>
      </c>
      <c r="C828">
        <v>5641</v>
      </c>
      <c r="D828">
        <v>7.7</v>
      </c>
      <c r="E828">
        <f>IFERROR(VLOOKUP(Table_ExternalData_15[[#This Row],[Id]],Rabati!B:C,2,0),0)</f>
        <v>20</v>
      </c>
      <c r="F828">
        <v>0</v>
      </c>
      <c r="G828" t="str">
        <f>VLOOKUP(Table_ExternalData_15[[#This Row],[Id]],'Blagovna izdelek'!A:C,3,0)</f>
        <v>Tenda</v>
      </c>
      <c r="H828">
        <f>Table_ExternalData_15[[#This Row],[Rabat]]*0.2</f>
        <v>4</v>
      </c>
      <c r="I828" s="2">
        <f>Table_ExternalData_15[[#This Row],[Price]]-(Table_ExternalData_15[[#This Row],[Price]]*Table_ExternalData_15[[#This Row],[BB rabat]])/100</f>
        <v>7.3920000000000003</v>
      </c>
      <c r="J828" s="2">
        <f>Table_ExternalData_15[[#This Row],[BB cena]]*Table_ExternalData_15[[#Headers],[1,22]]</f>
        <v>9.0182400000000005</v>
      </c>
      <c r="K828" s="2">
        <f>Table_ExternalData_15[[#This Row],[Price]]*Table_ExternalData_15[[#Headers],[1,22]]</f>
        <v>9.3940000000000001</v>
      </c>
      <c r="L828" s="7">
        <f>IF(G828="White Shark",E828*0.5,IF(G828="Sbox",E828*0.5,IF(G828="Tenda",E828*0.5,E828*0.2)))/100</f>
        <v>0.1</v>
      </c>
      <c r="M828" s="2">
        <f>Table_ExternalData_15[[#This Row],[Price]]-Table_ExternalData_15[[#This Row],[Price]]*Table_ExternalData_15[[#This Row],[extra popust]]</f>
        <v>6.93</v>
      </c>
      <c r="N828" s="2">
        <f>IF(M828&lt;I828,M828,I828)</f>
        <v>6.93</v>
      </c>
      <c r="O828" s="12">
        <f ca="1">IF(N828&lt;I828,$U$1," ")</f>
        <v>45786</v>
      </c>
      <c r="P828" s="12">
        <f ca="1">IFERROR((O828+30)," ")</f>
        <v>45816</v>
      </c>
      <c r="Q828" s="2">
        <f ca="1">IF(O828=$U$1,N828,"0")*1.22</f>
        <v>8.4545999999999992</v>
      </c>
    </row>
    <row r="829" spans="1:17" x14ac:dyDescent="0.25">
      <c r="A829" t="s">
        <v>68</v>
      </c>
      <c r="B829" t="s">
        <v>67</v>
      </c>
      <c r="C829">
        <v>5642</v>
      </c>
      <c r="D829">
        <v>5.98</v>
      </c>
      <c r="E829">
        <f>IFERROR(VLOOKUP(Table_ExternalData_15[[#This Row],[Id]],Rabati!B:C,2,0),0)</f>
        <v>20</v>
      </c>
      <c r="F829">
        <v>0</v>
      </c>
      <c r="G829" t="str">
        <f>VLOOKUP(Table_ExternalData_15[[#This Row],[Id]],'Blagovna izdelek'!A:C,3,0)</f>
        <v>Tenda</v>
      </c>
      <c r="H829">
        <f>Table_ExternalData_15[[#This Row],[Rabat]]*0.2</f>
        <v>4</v>
      </c>
      <c r="I829" s="2">
        <f>Table_ExternalData_15[[#This Row],[Price]]-(Table_ExternalData_15[[#This Row],[Price]]*Table_ExternalData_15[[#This Row],[BB rabat]])/100</f>
        <v>5.7408000000000001</v>
      </c>
      <c r="J829" s="2">
        <f>Table_ExternalData_15[[#This Row],[BB cena]]*Table_ExternalData_15[[#Headers],[1,22]]</f>
        <v>7.0037760000000002</v>
      </c>
      <c r="K829" s="2">
        <f>Table_ExternalData_15[[#This Row],[Price]]*Table_ExternalData_15[[#Headers],[1,22]]</f>
        <v>7.2956000000000003</v>
      </c>
      <c r="L829" s="7">
        <f>IF(G829="White Shark",E829*0.5,IF(G829="Sbox",E829*0.5,IF(G829="Tenda",E829*0.5,E829*0.2)))/100</f>
        <v>0.1</v>
      </c>
      <c r="M829" s="2">
        <f>Table_ExternalData_15[[#This Row],[Price]]-Table_ExternalData_15[[#This Row],[Price]]*Table_ExternalData_15[[#This Row],[extra popust]]</f>
        <v>5.3820000000000006</v>
      </c>
      <c r="N829" s="2">
        <f>IF(M829&lt;I829,M829,I829)</f>
        <v>5.3820000000000006</v>
      </c>
      <c r="O829" s="12">
        <f ca="1">IF(N829&lt;I829,$U$1," ")</f>
        <v>45786</v>
      </c>
      <c r="P829" s="12">
        <f ca="1">IFERROR((O829+30)," ")</f>
        <v>45816</v>
      </c>
      <c r="Q829" s="2">
        <f ca="1">IF(O829=$U$1,N829,"0")*1.22</f>
        <v>6.5660400000000001</v>
      </c>
    </row>
    <row r="830" spans="1:17" x14ac:dyDescent="0.25">
      <c r="A830" t="s">
        <v>70</v>
      </c>
      <c r="B830" t="s">
        <v>69</v>
      </c>
      <c r="C830">
        <v>5643</v>
      </c>
      <c r="D830">
        <v>9.35</v>
      </c>
      <c r="E830">
        <f>IFERROR(VLOOKUP(Table_ExternalData_15[[#This Row],[Id]],Rabati!B:C,2,0),0)</f>
        <v>20</v>
      </c>
      <c r="F830">
        <v>0</v>
      </c>
      <c r="G830" t="str">
        <f>VLOOKUP(Table_ExternalData_15[[#This Row],[Id]],'Blagovna izdelek'!A:C,3,0)</f>
        <v>Tenda</v>
      </c>
      <c r="H830">
        <f>Table_ExternalData_15[[#This Row],[Rabat]]*0.2</f>
        <v>4</v>
      </c>
      <c r="I830" s="2">
        <f>Table_ExternalData_15[[#This Row],[Price]]-(Table_ExternalData_15[[#This Row],[Price]]*Table_ExternalData_15[[#This Row],[BB rabat]])/100</f>
        <v>8.9759999999999991</v>
      </c>
      <c r="J830" s="2">
        <f>Table_ExternalData_15[[#This Row],[BB cena]]*Table_ExternalData_15[[#Headers],[1,22]]</f>
        <v>10.950719999999999</v>
      </c>
      <c r="K830" s="2">
        <f>Table_ExternalData_15[[#This Row],[Price]]*Table_ExternalData_15[[#Headers],[1,22]]</f>
        <v>11.407</v>
      </c>
      <c r="L830" s="7">
        <f>IF(G830="White Shark",E830*0.5,IF(G830="Sbox",E830*0.5,IF(G830="Tenda",E830*0.5,E830*0.2)))/100</f>
        <v>0.1</v>
      </c>
      <c r="M830" s="2">
        <f>Table_ExternalData_15[[#This Row],[Price]]-Table_ExternalData_15[[#This Row],[Price]]*Table_ExternalData_15[[#This Row],[extra popust]]</f>
        <v>8.4149999999999991</v>
      </c>
      <c r="N830" s="2">
        <f>IF(M830&lt;I830,M830,I830)</f>
        <v>8.4149999999999991</v>
      </c>
      <c r="O830" s="12">
        <f ca="1">IF(N830&lt;I830,$U$1," ")</f>
        <v>45786</v>
      </c>
      <c r="P830" s="12">
        <f ca="1">IFERROR((O830+30)," ")</f>
        <v>45816</v>
      </c>
      <c r="Q830" s="2">
        <f ca="1">IF(O830=$U$1,N830,"0")*1.22</f>
        <v>10.266299999999999</v>
      </c>
    </row>
    <row r="831" spans="1:17" x14ac:dyDescent="0.25">
      <c r="A831" t="s">
        <v>75</v>
      </c>
      <c r="B831" t="s">
        <v>14853</v>
      </c>
      <c r="C831">
        <v>5649</v>
      </c>
      <c r="D831">
        <v>28.23</v>
      </c>
      <c r="E831">
        <f>IFERROR(VLOOKUP(Table_ExternalData_15[[#This Row],[Id]],Rabati!B:C,2,0),0)</f>
        <v>20</v>
      </c>
      <c r="F831">
        <v>1</v>
      </c>
      <c r="G831" t="str">
        <f>VLOOKUP(Table_ExternalData_15[[#This Row],[Id]],'Blagovna izdelek'!A:C,3,0)</f>
        <v>Tenda</v>
      </c>
      <c r="H831">
        <f>Table_ExternalData_15[[#This Row],[Rabat]]*0.2</f>
        <v>4</v>
      </c>
      <c r="I831" s="2">
        <f>Table_ExternalData_15[[#This Row],[Price]]-(Table_ExternalData_15[[#This Row],[Price]]*Table_ExternalData_15[[#This Row],[BB rabat]])/100</f>
        <v>27.1008</v>
      </c>
      <c r="J831" s="2">
        <f>Table_ExternalData_15[[#This Row],[BB cena]]*Table_ExternalData_15[[#Headers],[1,22]]</f>
        <v>33.062975999999999</v>
      </c>
      <c r="K831" s="2">
        <f>Table_ExternalData_15[[#This Row],[Price]]*Table_ExternalData_15[[#Headers],[1,22]]</f>
        <v>34.440599999999996</v>
      </c>
      <c r="L831" s="7">
        <f>IF(G831="White Shark",E831*0.5,IF(G831="Sbox",E831*0.5,IF(G831="Tenda",E831*0.5,E831*0.2)))/100</f>
        <v>0.1</v>
      </c>
      <c r="M831" s="2">
        <f>Table_ExternalData_15[[#This Row],[Price]]-Table_ExternalData_15[[#This Row],[Price]]*Table_ExternalData_15[[#This Row],[extra popust]]</f>
        <v>25.407</v>
      </c>
      <c r="N831" s="2">
        <f>IF(M831&lt;I831,M831,I831)</f>
        <v>25.407</v>
      </c>
      <c r="O831" s="12">
        <f ca="1">IF(N831&lt;I831,$U$1," ")</f>
        <v>45786</v>
      </c>
      <c r="P831" s="12">
        <f ca="1">IFERROR((O831+30)," ")</f>
        <v>45816</v>
      </c>
      <c r="Q831" s="2">
        <f ca="1">IF(O831=$U$1,N831,"0")*1.22</f>
        <v>30.99654</v>
      </c>
    </row>
    <row r="832" spans="1:17" x14ac:dyDescent="0.25">
      <c r="A832" t="s">
        <v>84</v>
      </c>
      <c r="B832" t="s">
        <v>14857</v>
      </c>
      <c r="C832">
        <v>5656</v>
      </c>
      <c r="D832">
        <v>13.75</v>
      </c>
      <c r="E832">
        <f>IFERROR(VLOOKUP(Table_ExternalData_15[[#This Row],[Id]],Rabati!B:C,2,0),0)</f>
        <v>20</v>
      </c>
      <c r="F832">
        <v>201</v>
      </c>
      <c r="G832" t="str">
        <f>VLOOKUP(Table_ExternalData_15[[#This Row],[Id]],'Blagovna izdelek'!A:C,3,0)</f>
        <v>Tenda</v>
      </c>
      <c r="H832">
        <f>Table_ExternalData_15[[#This Row],[Rabat]]*0.2</f>
        <v>4</v>
      </c>
      <c r="I832" s="2">
        <f>Table_ExternalData_15[[#This Row],[Price]]-(Table_ExternalData_15[[#This Row],[Price]]*Table_ExternalData_15[[#This Row],[BB rabat]])/100</f>
        <v>13.2</v>
      </c>
      <c r="J832" s="2">
        <f>Table_ExternalData_15[[#This Row],[BB cena]]*Table_ExternalData_15[[#Headers],[1,22]]</f>
        <v>16.103999999999999</v>
      </c>
      <c r="K832" s="2">
        <f>Table_ExternalData_15[[#This Row],[Price]]*Table_ExternalData_15[[#Headers],[1,22]]</f>
        <v>16.774999999999999</v>
      </c>
      <c r="L832" s="7">
        <f>IF(G832="White Shark",E832*0.5,IF(G832="Sbox",E832*0.5,IF(G832="Tenda",E832*0.5,E832*0.2)))/100</f>
        <v>0.1</v>
      </c>
      <c r="M832" s="2">
        <f>Table_ExternalData_15[[#This Row],[Price]]-Table_ExternalData_15[[#This Row],[Price]]*Table_ExternalData_15[[#This Row],[extra popust]]</f>
        <v>12.375</v>
      </c>
      <c r="N832" s="2">
        <f>IF(M832&lt;I832,M832,I832)</f>
        <v>12.375</v>
      </c>
      <c r="O832" s="12">
        <f ca="1">IF(N832&lt;I832,$U$1," ")</f>
        <v>45786</v>
      </c>
      <c r="P832" s="12">
        <f ca="1">IFERROR((O832+30)," ")</f>
        <v>45816</v>
      </c>
      <c r="Q832" s="2">
        <f ca="1">IF(O832=$U$1,N832,"0")*1.22</f>
        <v>15.0975</v>
      </c>
    </row>
    <row r="833" spans="1:17" x14ac:dyDescent="0.25">
      <c r="A833" t="s">
        <v>86</v>
      </c>
      <c r="B833" t="s">
        <v>85</v>
      </c>
      <c r="C833">
        <v>5659</v>
      </c>
      <c r="D833">
        <v>28.44</v>
      </c>
      <c r="E833">
        <f>IFERROR(VLOOKUP(Table_ExternalData_15[[#This Row],[Id]],Rabati!B:C,2,0),0)</f>
        <v>20</v>
      </c>
      <c r="F833">
        <v>0</v>
      </c>
      <c r="G833" t="str">
        <f>VLOOKUP(Table_ExternalData_15[[#This Row],[Id]],'Blagovna izdelek'!A:C,3,0)</f>
        <v>Tenda</v>
      </c>
      <c r="H833">
        <f>Table_ExternalData_15[[#This Row],[Rabat]]*0.2</f>
        <v>4</v>
      </c>
      <c r="I833" s="2">
        <f>Table_ExternalData_15[[#This Row],[Price]]-(Table_ExternalData_15[[#This Row],[Price]]*Table_ExternalData_15[[#This Row],[BB rabat]])/100</f>
        <v>27.302400000000002</v>
      </c>
      <c r="J833" s="2">
        <f>Table_ExternalData_15[[#This Row],[BB cena]]*Table_ExternalData_15[[#Headers],[1,22]]</f>
        <v>33.308928000000002</v>
      </c>
      <c r="K833" s="2">
        <f>Table_ExternalData_15[[#This Row],[Price]]*Table_ExternalData_15[[#Headers],[1,22]]</f>
        <v>34.696800000000003</v>
      </c>
      <c r="L833" s="7">
        <f>IF(G833="White Shark",E833*0.5,IF(G833="Sbox",E833*0.5,IF(G833="Tenda",E833*0.5,E833*0.2)))/100</f>
        <v>0.1</v>
      </c>
      <c r="M833" s="2">
        <f>Table_ExternalData_15[[#This Row],[Price]]-Table_ExternalData_15[[#This Row],[Price]]*Table_ExternalData_15[[#This Row],[extra popust]]</f>
        <v>25.596</v>
      </c>
      <c r="N833" s="2">
        <f>IF(M833&lt;I833,M833,I833)</f>
        <v>25.596</v>
      </c>
      <c r="O833" s="12">
        <f ca="1">IF(N833&lt;I833,$U$1," ")</f>
        <v>45786</v>
      </c>
      <c r="P833" s="12">
        <f ca="1">IFERROR((O833+30)," ")</f>
        <v>45816</v>
      </c>
      <c r="Q833" s="2">
        <f ca="1">IF(O833=$U$1,N833,"0")*1.22</f>
        <v>31.227119999999999</v>
      </c>
    </row>
    <row r="834" spans="1:17" x14ac:dyDescent="0.25">
      <c r="A834" t="s">
        <v>697</v>
      </c>
      <c r="B834" t="s">
        <v>696</v>
      </c>
      <c r="C834">
        <v>6585</v>
      </c>
      <c r="D834">
        <v>43.25</v>
      </c>
      <c r="E834">
        <f>IFERROR(VLOOKUP(Table_ExternalData_15[[#This Row],[Id]],Rabati!B:C,2,0),0)</f>
        <v>20</v>
      </c>
      <c r="F834">
        <v>88</v>
      </c>
      <c r="G834" t="str">
        <f>VLOOKUP(Table_ExternalData_15[[#This Row],[Id]],'Blagovna izdelek'!A:C,3,0)</f>
        <v>Tenda</v>
      </c>
      <c r="H834">
        <f>Table_ExternalData_15[[#This Row],[Rabat]]*0.2</f>
        <v>4</v>
      </c>
      <c r="I834" s="2">
        <f>Table_ExternalData_15[[#This Row],[Price]]-(Table_ExternalData_15[[#This Row],[Price]]*Table_ExternalData_15[[#This Row],[BB rabat]])/100</f>
        <v>41.52</v>
      </c>
      <c r="J834" s="2">
        <f>Table_ExternalData_15[[#This Row],[BB cena]]*Table_ExternalData_15[[#Headers],[1,22]]</f>
        <v>50.654400000000003</v>
      </c>
      <c r="K834" s="2">
        <f>Table_ExternalData_15[[#This Row],[Price]]*Table_ExternalData_15[[#Headers],[1,22]]</f>
        <v>52.765000000000001</v>
      </c>
      <c r="L834" s="7">
        <f>IF(G834="White Shark",E834*0.5,IF(G834="Sbox",E834*0.5,IF(G834="Tenda",E834*0.5,E834*0.2)))/100</f>
        <v>0.1</v>
      </c>
      <c r="M834" s="2">
        <f>Table_ExternalData_15[[#This Row],[Price]]-Table_ExternalData_15[[#This Row],[Price]]*Table_ExternalData_15[[#This Row],[extra popust]]</f>
        <v>38.924999999999997</v>
      </c>
      <c r="N834" s="2">
        <f>IF(M834&lt;I834,M834,I834)</f>
        <v>38.924999999999997</v>
      </c>
      <c r="O834" s="12">
        <f ca="1">IF(N834&lt;I834,$U$1," ")</f>
        <v>45786</v>
      </c>
      <c r="P834" s="12">
        <f ca="1">IFERROR((O834+30)," ")</f>
        <v>45816</v>
      </c>
      <c r="Q834" s="2">
        <f ca="1">IF(O834=$U$1,N834,"0")*1.22</f>
        <v>47.488499999999995</v>
      </c>
    </row>
    <row r="835" spans="1:17" x14ac:dyDescent="0.25">
      <c r="A835" t="s">
        <v>1834</v>
      </c>
      <c r="B835" t="s">
        <v>1833</v>
      </c>
      <c r="C835">
        <v>8081</v>
      </c>
      <c r="D835">
        <v>13.25</v>
      </c>
      <c r="E835">
        <f>IFERROR(VLOOKUP(Table_ExternalData_15[[#This Row],[Id]],Rabati!B:C,2,0),0)</f>
        <v>20</v>
      </c>
      <c r="F835">
        <v>0</v>
      </c>
      <c r="G835" t="str">
        <f>VLOOKUP(Table_ExternalData_15[[#This Row],[Id]],'Blagovna izdelek'!A:C,3,0)</f>
        <v>Tenda</v>
      </c>
      <c r="H835">
        <f>Table_ExternalData_15[[#This Row],[Rabat]]*0.2</f>
        <v>4</v>
      </c>
      <c r="I835" s="2">
        <f>Table_ExternalData_15[[#This Row],[Price]]-(Table_ExternalData_15[[#This Row],[Price]]*Table_ExternalData_15[[#This Row],[BB rabat]])/100</f>
        <v>12.72</v>
      </c>
      <c r="J835" s="2">
        <f>Table_ExternalData_15[[#This Row],[BB cena]]*Table_ExternalData_15[[#Headers],[1,22]]</f>
        <v>15.5184</v>
      </c>
      <c r="K835" s="2">
        <f>Table_ExternalData_15[[#This Row],[Price]]*Table_ExternalData_15[[#Headers],[1,22]]</f>
        <v>16.164999999999999</v>
      </c>
      <c r="L835" s="7">
        <f>IF(G835="White Shark",E835*0.5,IF(G835="Sbox",E835*0.5,IF(G835="Tenda",E835*0.5,E835*0.2)))/100</f>
        <v>0.1</v>
      </c>
      <c r="M835" s="2">
        <f>Table_ExternalData_15[[#This Row],[Price]]-Table_ExternalData_15[[#This Row],[Price]]*Table_ExternalData_15[[#This Row],[extra popust]]</f>
        <v>11.925000000000001</v>
      </c>
      <c r="N835" s="2">
        <f>IF(M835&lt;I835,M835,I835)</f>
        <v>11.925000000000001</v>
      </c>
      <c r="O835" s="12">
        <f ca="1">IF(N835&lt;I835,$U$1," ")</f>
        <v>45786</v>
      </c>
      <c r="P835" s="12">
        <f ca="1">IFERROR((O835+30)," ")</f>
        <v>45816</v>
      </c>
      <c r="Q835" s="2">
        <f ca="1">IF(O835=$U$1,N835,"0")*1.22</f>
        <v>14.548500000000001</v>
      </c>
    </row>
    <row r="836" spans="1:17" x14ac:dyDescent="0.25">
      <c r="A836" t="s">
        <v>1836</v>
      </c>
      <c r="B836" t="s">
        <v>13635</v>
      </c>
      <c r="C836">
        <v>8083</v>
      </c>
      <c r="D836">
        <v>19.95</v>
      </c>
      <c r="E836">
        <f>IFERROR(VLOOKUP(Table_ExternalData_15[[#This Row],[Id]],Rabati!B:C,2,0),0)</f>
        <v>20</v>
      </c>
      <c r="F836">
        <v>213</v>
      </c>
      <c r="G836" t="str">
        <f>VLOOKUP(Table_ExternalData_15[[#This Row],[Id]],'Blagovna izdelek'!A:C,3,0)</f>
        <v>Tenda</v>
      </c>
      <c r="H836">
        <f>Table_ExternalData_15[[#This Row],[Rabat]]*0.2</f>
        <v>4</v>
      </c>
      <c r="I836" s="2">
        <f>Table_ExternalData_15[[#This Row],[Price]]-(Table_ExternalData_15[[#This Row],[Price]]*Table_ExternalData_15[[#This Row],[BB rabat]])/100</f>
        <v>19.152000000000001</v>
      </c>
      <c r="J836" s="2">
        <f>Table_ExternalData_15[[#This Row],[BB cena]]*Table_ExternalData_15[[#Headers],[1,22]]</f>
        <v>23.36544</v>
      </c>
      <c r="K836" s="2">
        <f>Table_ExternalData_15[[#This Row],[Price]]*Table_ExternalData_15[[#Headers],[1,22]]</f>
        <v>24.338999999999999</v>
      </c>
      <c r="L836" s="7">
        <f>IF(G836="White Shark",E836*0.5,IF(G836="Sbox",E836*0.5,IF(G836="Tenda",E836*0.5,E836*0.2)))/100</f>
        <v>0.1</v>
      </c>
      <c r="M836" s="2">
        <f>Table_ExternalData_15[[#This Row],[Price]]-Table_ExternalData_15[[#This Row],[Price]]*Table_ExternalData_15[[#This Row],[extra popust]]</f>
        <v>17.954999999999998</v>
      </c>
      <c r="N836" s="2">
        <f>IF(M836&lt;I836,M836,I836)</f>
        <v>17.954999999999998</v>
      </c>
      <c r="O836" s="12">
        <f ca="1">IF(N836&lt;I836,$U$1," ")</f>
        <v>45786</v>
      </c>
      <c r="P836" s="12">
        <f ca="1">IFERROR((O836+30)," ")</f>
        <v>45816</v>
      </c>
      <c r="Q836" s="2">
        <f ca="1">IF(O836=$U$1,N836,"0")*1.22</f>
        <v>21.905099999999997</v>
      </c>
    </row>
    <row r="837" spans="1:17" x14ac:dyDescent="0.25">
      <c r="A837" t="s">
        <v>3073</v>
      </c>
      <c r="B837" t="s">
        <v>3072</v>
      </c>
      <c r="C837">
        <v>9123</v>
      </c>
      <c r="D837">
        <v>43.23</v>
      </c>
      <c r="E837">
        <f>IFERROR(VLOOKUP(Table_ExternalData_15[[#This Row],[Id]],Rabati!B:C,2,0),0)</f>
        <v>20</v>
      </c>
      <c r="F837">
        <v>0</v>
      </c>
      <c r="G837" t="str">
        <f>VLOOKUP(Table_ExternalData_15[[#This Row],[Id]],'Blagovna izdelek'!A:C,3,0)</f>
        <v>Tenda</v>
      </c>
      <c r="H837">
        <f>Table_ExternalData_15[[#This Row],[Rabat]]*0.2</f>
        <v>4</v>
      </c>
      <c r="I837" s="2">
        <f>Table_ExternalData_15[[#This Row],[Price]]-(Table_ExternalData_15[[#This Row],[Price]]*Table_ExternalData_15[[#This Row],[BB rabat]])/100</f>
        <v>41.500799999999998</v>
      </c>
      <c r="J837" s="2">
        <f>Table_ExternalData_15[[#This Row],[BB cena]]*Table_ExternalData_15[[#Headers],[1,22]]</f>
        <v>50.630975999999997</v>
      </c>
      <c r="K837" s="2">
        <f>Table_ExternalData_15[[#This Row],[Price]]*Table_ExternalData_15[[#Headers],[1,22]]</f>
        <v>52.740599999999993</v>
      </c>
      <c r="L837" s="7">
        <f>IF(G837="White Shark",E837*0.5,IF(G837="Sbox",E837*0.5,IF(G837="Tenda",E837*0.5,E837*0.2)))/100</f>
        <v>0.1</v>
      </c>
      <c r="M837" s="2">
        <f>Table_ExternalData_15[[#This Row],[Price]]-Table_ExternalData_15[[#This Row],[Price]]*Table_ExternalData_15[[#This Row],[extra popust]]</f>
        <v>38.906999999999996</v>
      </c>
      <c r="N837" s="2">
        <f>IF(M837&lt;I837,M837,I837)</f>
        <v>38.906999999999996</v>
      </c>
      <c r="O837" s="12">
        <f ca="1">IF(N837&lt;I837,$U$1," ")</f>
        <v>45786</v>
      </c>
      <c r="P837" s="12">
        <f ca="1">IFERROR((O837+30)," ")</f>
        <v>45816</v>
      </c>
      <c r="Q837" s="2">
        <f ca="1">IF(O837=$U$1,N837,"0")*1.22</f>
        <v>47.466539999999995</v>
      </c>
    </row>
    <row r="838" spans="1:17" x14ac:dyDescent="0.25">
      <c r="A838" t="s">
        <v>3077</v>
      </c>
      <c r="B838" t="s">
        <v>3076</v>
      </c>
      <c r="C838">
        <v>9126</v>
      </c>
      <c r="D838">
        <v>8.15</v>
      </c>
      <c r="E838">
        <f>IFERROR(VLOOKUP(Table_ExternalData_15[[#This Row],[Id]],Rabati!B:C,2,0),0)</f>
        <v>20</v>
      </c>
      <c r="F838">
        <v>310</v>
      </c>
      <c r="G838" t="str">
        <f>VLOOKUP(Table_ExternalData_15[[#This Row],[Id]],'Blagovna izdelek'!A:C,3,0)</f>
        <v>Tenda</v>
      </c>
      <c r="H838">
        <f>Table_ExternalData_15[[#This Row],[Rabat]]*0.2</f>
        <v>4</v>
      </c>
      <c r="I838" s="2">
        <f>Table_ExternalData_15[[#This Row],[Price]]-(Table_ExternalData_15[[#This Row],[Price]]*Table_ExternalData_15[[#This Row],[BB rabat]])/100</f>
        <v>7.8240000000000007</v>
      </c>
      <c r="J838" s="2">
        <f>Table_ExternalData_15[[#This Row],[BB cena]]*Table_ExternalData_15[[#Headers],[1,22]]</f>
        <v>9.54528</v>
      </c>
      <c r="K838" s="2">
        <f>Table_ExternalData_15[[#This Row],[Price]]*Table_ExternalData_15[[#Headers],[1,22]]</f>
        <v>9.9429999999999996</v>
      </c>
      <c r="L838" s="7">
        <f>IF(G838="White Shark",E838*0.5,IF(G838="Sbox",E838*0.5,IF(G838="Tenda",E838*0.5,E838*0.2)))/100</f>
        <v>0.1</v>
      </c>
      <c r="M838" s="2">
        <f>Table_ExternalData_15[[#This Row],[Price]]-Table_ExternalData_15[[#This Row],[Price]]*Table_ExternalData_15[[#This Row],[extra popust]]</f>
        <v>7.335</v>
      </c>
      <c r="N838" s="2">
        <f>IF(M838&lt;I838,M838,I838)</f>
        <v>7.335</v>
      </c>
      <c r="O838" s="12">
        <f ca="1">IF(N838&lt;I838,$U$1," ")</f>
        <v>45786</v>
      </c>
      <c r="P838" s="12">
        <f ca="1">IFERROR((O838+30)," ")</f>
        <v>45816</v>
      </c>
      <c r="Q838" s="2">
        <f ca="1">IF(O838=$U$1,N838,"0")*1.22</f>
        <v>8.9487000000000005</v>
      </c>
    </row>
    <row r="839" spans="1:17" x14ac:dyDescent="0.25">
      <c r="A839" t="s">
        <v>3083</v>
      </c>
      <c r="B839" t="s">
        <v>3082</v>
      </c>
      <c r="C839">
        <v>9133</v>
      </c>
      <c r="D839">
        <v>9.9499999999999993</v>
      </c>
      <c r="E839">
        <f>IFERROR(VLOOKUP(Table_ExternalData_15[[#This Row],[Id]],Rabati!B:C,2,0),0)</f>
        <v>20</v>
      </c>
      <c r="F839">
        <v>206</v>
      </c>
      <c r="G839" t="str">
        <f>VLOOKUP(Table_ExternalData_15[[#This Row],[Id]],'Blagovna izdelek'!A:C,3,0)</f>
        <v>Tenda</v>
      </c>
      <c r="H839">
        <f>Table_ExternalData_15[[#This Row],[Rabat]]*0.2</f>
        <v>4</v>
      </c>
      <c r="I839" s="2">
        <f>Table_ExternalData_15[[#This Row],[Price]]-(Table_ExternalData_15[[#This Row],[Price]]*Table_ExternalData_15[[#This Row],[BB rabat]])/100</f>
        <v>9.5519999999999996</v>
      </c>
      <c r="J839" s="2">
        <f>Table_ExternalData_15[[#This Row],[BB cena]]*Table_ExternalData_15[[#Headers],[1,22]]</f>
        <v>11.65344</v>
      </c>
      <c r="K839" s="2">
        <f>Table_ExternalData_15[[#This Row],[Price]]*Table_ExternalData_15[[#Headers],[1,22]]</f>
        <v>12.138999999999999</v>
      </c>
      <c r="L839" s="7">
        <f>IF(G839="White Shark",E839*0.5,IF(G839="Sbox",E839*0.5,IF(G839="Tenda",E839*0.5,E839*0.2)))/100</f>
        <v>0.1</v>
      </c>
      <c r="M839" s="2">
        <f>Table_ExternalData_15[[#This Row],[Price]]-Table_ExternalData_15[[#This Row],[Price]]*Table_ExternalData_15[[#This Row],[extra popust]]</f>
        <v>8.9550000000000001</v>
      </c>
      <c r="N839" s="2">
        <f>IF(M839&lt;I839,M839,I839)</f>
        <v>8.9550000000000001</v>
      </c>
      <c r="O839" s="12">
        <f ca="1">IF(N839&lt;I839,$U$1," ")</f>
        <v>45786</v>
      </c>
      <c r="P839" s="12">
        <f ca="1">IFERROR((O839+30)," ")</f>
        <v>45816</v>
      </c>
      <c r="Q839" s="2">
        <f ca="1">IF(O839=$U$1,N839,"0")*1.22</f>
        <v>10.9251</v>
      </c>
    </row>
    <row r="840" spans="1:17" x14ac:dyDescent="0.25">
      <c r="A840" t="s">
        <v>3085</v>
      </c>
      <c r="B840" t="s">
        <v>3084</v>
      </c>
      <c r="C840">
        <v>9137</v>
      </c>
      <c r="D840">
        <v>28.45</v>
      </c>
      <c r="E840">
        <f>IFERROR(VLOOKUP(Table_ExternalData_15[[#This Row],[Id]],Rabati!B:C,2,0),0)</f>
        <v>20</v>
      </c>
      <c r="F840">
        <v>33</v>
      </c>
      <c r="G840" t="str">
        <f>VLOOKUP(Table_ExternalData_15[[#This Row],[Id]],'Blagovna izdelek'!A:C,3,0)</f>
        <v>Tenda</v>
      </c>
      <c r="H840">
        <f>Table_ExternalData_15[[#This Row],[Rabat]]*0.2</f>
        <v>4</v>
      </c>
      <c r="I840" s="2">
        <f>Table_ExternalData_15[[#This Row],[Price]]-(Table_ExternalData_15[[#This Row],[Price]]*Table_ExternalData_15[[#This Row],[BB rabat]])/100</f>
        <v>27.311999999999998</v>
      </c>
      <c r="J840" s="2">
        <f>Table_ExternalData_15[[#This Row],[BB cena]]*Table_ExternalData_15[[#Headers],[1,22]]</f>
        <v>33.320639999999997</v>
      </c>
      <c r="K840" s="2">
        <f>Table_ExternalData_15[[#This Row],[Price]]*Table_ExternalData_15[[#Headers],[1,22]]</f>
        <v>34.708999999999996</v>
      </c>
      <c r="L840" s="7">
        <f>IF(G840="White Shark",E840*0.5,IF(G840="Sbox",E840*0.5,IF(G840="Tenda",E840*0.5,E840*0.2)))/100</f>
        <v>0.1</v>
      </c>
      <c r="M840" s="2">
        <f>Table_ExternalData_15[[#This Row],[Price]]-Table_ExternalData_15[[#This Row],[Price]]*Table_ExternalData_15[[#This Row],[extra popust]]</f>
        <v>25.605</v>
      </c>
      <c r="N840" s="2">
        <f>IF(M840&lt;I840,M840,I840)</f>
        <v>25.605</v>
      </c>
      <c r="O840" s="12">
        <f ca="1">IF(N840&lt;I840,$U$1," ")</f>
        <v>45786</v>
      </c>
      <c r="P840" s="12">
        <f ca="1">IFERROR((O840+30)," ")</f>
        <v>45816</v>
      </c>
      <c r="Q840" s="2">
        <f ca="1">IF(O840=$U$1,N840,"0")*1.22</f>
        <v>31.238099999999999</v>
      </c>
    </row>
    <row r="841" spans="1:17" x14ac:dyDescent="0.25">
      <c r="A841" t="s">
        <v>3087</v>
      </c>
      <c r="B841" t="s">
        <v>3086</v>
      </c>
      <c r="C841">
        <v>9138</v>
      </c>
      <c r="D841">
        <v>128.57</v>
      </c>
      <c r="E841">
        <f>IFERROR(VLOOKUP(Table_ExternalData_15[[#This Row],[Id]],Rabati!B:C,2,0),0)</f>
        <v>20</v>
      </c>
      <c r="F841">
        <v>8</v>
      </c>
      <c r="G841" t="str">
        <f>VLOOKUP(Table_ExternalData_15[[#This Row],[Id]],'Blagovna izdelek'!A:C,3,0)</f>
        <v>Tenda</v>
      </c>
      <c r="H841">
        <f>Table_ExternalData_15[[#This Row],[Rabat]]*0.2</f>
        <v>4</v>
      </c>
      <c r="I841" s="2">
        <f>Table_ExternalData_15[[#This Row],[Price]]-(Table_ExternalData_15[[#This Row],[Price]]*Table_ExternalData_15[[#This Row],[BB rabat]])/100</f>
        <v>123.4272</v>
      </c>
      <c r="J841" s="2">
        <f>Table_ExternalData_15[[#This Row],[BB cena]]*Table_ExternalData_15[[#Headers],[1,22]]</f>
        <v>150.58118400000001</v>
      </c>
      <c r="K841" s="2">
        <f>Table_ExternalData_15[[#This Row],[Price]]*Table_ExternalData_15[[#Headers],[1,22]]</f>
        <v>156.85539999999997</v>
      </c>
      <c r="L841" s="7">
        <f>IF(G841="White Shark",E841*0.5,IF(G841="Sbox",E841*0.5,IF(G841="Tenda",E841*0.5,E841*0.2)))/100</f>
        <v>0.1</v>
      </c>
      <c r="M841" s="2">
        <f>Table_ExternalData_15[[#This Row],[Price]]-Table_ExternalData_15[[#This Row],[Price]]*Table_ExternalData_15[[#This Row],[extra popust]]</f>
        <v>115.71299999999999</v>
      </c>
      <c r="N841" s="2">
        <f>IF(M841&lt;I841,M841,I841)</f>
        <v>115.71299999999999</v>
      </c>
      <c r="O841" s="12">
        <f ca="1">IF(N841&lt;I841,$U$1," ")</f>
        <v>45786</v>
      </c>
      <c r="P841" s="12">
        <f ca="1">IFERROR((O841+30)," ")</f>
        <v>45816</v>
      </c>
      <c r="Q841" s="2">
        <f ca="1">IF(O841=$U$1,N841,"0")*1.22</f>
        <v>141.16986</v>
      </c>
    </row>
    <row r="842" spans="1:17" x14ac:dyDescent="0.25">
      <c r="A842" t="s">
        <v>3089</v>
      </c>
      <c r="B842" t="s">
        <v>3088</v>
      </c>
      <c r="C842">
        <v>9140</v>
      </c>
      <c r="D842">
        <v>26.86</v>
      </c>
      <c r="E842">
        <f>IFERROR(VLOOKUP(Table_ExternalData_15[[#This Row],[Id]],Rabati!B:C,2,0),0)</f>
        <v>0</v>
      </c>
      <c r="F842">
        <v>5</v>
      </c>
      <c r="G842" t="str">
        <f>VLOOKUP(Table_ExternalData_15[[#This Row],[Id]],'Blagovna izdelek'!A:C,3,0)</f>
        <v>Tenda</v>
      </c>
      <c r="H842">
        <f>Table_ExternalData_15[[#This Row],[Rabat]]*0.2</f>
        <v>0</v>
      </c>
      <c r="I842" s="2">
        <f>Table_ExternalData_15[[#This Row],[Price]]-(Table_ExternalData_15[[#This Row],[Price]]*Table_ExternalData_15[[#This Row],[BB rabat]])/100</f>
        <v>26.86</v>
      </c>
      <c r="J842" s="2">
        <f>Table_ExternalData_15[[#This Row],[BB cena]]*Table_ExternalData_15[[#Headers],[1,22]]</f>
        <v>32.769199999999998</v>
      </c>
      <c r="K842" s="2">
        <f>Table_ExternalData_15[[#This Row],[Price]]*Table_ExternalData_15[[#Headers],[1,22]]</f>
        <v>32.769199999999998</v>
      </c>
      <c r="L842" s="7">
        <f>IF(G842="White Shark",E842*0.5,IF(G842="Sbox",E842*0.5,IF(G842="Tenda",E842*0.5,E842*0.2)))/100</f>
        <v>0</v>
      </c>
      <c r="M842" s="2">
        <f>Table_ExternalData_15[[#This Row],[Price]]-Table_ExternalData_15[[#This Row],[Price]]*Table_ExternalData_15[[#This Row],[extra popust]]</f>
        <v>26.86</v>
      </c>
      <c r="N842" s="2">
        <f>IF(M842&lt;I842,M842,I842)</f>
        <v>26.86</v>
      </c>
      <c r="O842" s="12" t="str">
        <f>IF(N842&lt;I842,$U$1," ")</f>
        <v xml:space="preserve"> </v>
      </c>
      <c r="P842" s="12" t="str">
        <f>IFERROR((O842+30)," ")</f>
        <v xml:space="preserve"> </v>
      </c>
      <c r="Q842" s="2">
        <f ca="1">IF(O842=$U$1,N842,"0")*1.22</f>
        <v>0</v>
      </c>
    </row>
    <row r="843" spans="1:17" x14ac:dyDescent="0.25">
      <c r="A843" t="s">
        <v>3094</v>
      </c>
      <c r="B843" t="s">
        <v>3093</v>
      </c>
      <c r="C843">
        <v>9145</v>
      </c>
      <c r="D843">
        <v>56.95</v>
      </c>
      <c r="E843">
        <f>IFERROR(VLOOKUP(Table_ExternalData_15[[#This Row],[Id]],Rabati!B:C,2,0),0)</f>
        <v>20</v>
      </c>
      <c r="F843">
        <v>0</v>
      </c>
      <c r="G843" t="str">
        <f>VLOOKUP(Table_ExternalData_15[[#This Row],[Id]],'Blagovna izdelek'!A:C,3,0)</f>
        <v>Tenda</v>
      </c>
      <c r="H843">
        <f>Table_ExternalData_15[[#This Row],[Rabat]]*0.2</f>
        <v>4</v>
      </c>
      <c r="I843" s="2">
        <f>Table_ExternalData_15[[#This Row],[Price]]-(Table_ExternalData_15[[#This Row],[Price]]*Table_ExternalData_15[[#This Row],[BB rabat]])/100</f>
        <v>54.672000000000004</v>
      </c>
      <c r="J843" s="2">
        <f>Table_ExternalData_15[[#This Row],[BB cena]]*Table_ExternalData_15[[#Headers],[1,22]]</f>
        <v>66.699840000000009</v>
      </c>
      <c r="K843" s="2">
        <f>Table_ExternalData_15[[#This Row],[Price]]*Table_ExternalData_15[[#Headers],[1,22]]</f>
        <v>69.478999999999999</v>
      </c>
      <c r="L843" s="7">
        <f>IF(G843="White Shark",E843*0.5,IF(G843="Sbox",E843*0.5,IF(G843="Tenda",E843*0.5,E843*0.2)))/100</f>
        <v>0.1</v>
      </c>
      <c r="M843" s="2">
        <f>Table_ExternalData_15[[#This Row],[Price]]-Table_ExternalData_15[[#This Row],[Price]]*Table_ExternalData_15[[#This Row],[extra popust]]</f>
        <v>51.255000000000003</v>
      </c>
      <c r="N843" s="2">
        <f>IF(M843&lt;I843,M843,I843)</f>
        <v>51.255000000000003</v>
      </c>
      <c r="O843" s="12">
        <f ca="1">IF(N843&lt;I843,$U$1," ")</f>
        <v>45786</v>
      </c>
      <c r="P843" s="12">
        <f ca="1">IFERROR((O843+30)," ")</f>
        <v>45816</v>
      </c>
      <c r="Q843" s="2">
        <f ca="1">IF(O843=$U$1,N843,"0")*1.22</f>
        <v>62.531100000000002</v>
      </c>
    </row>
    <row r="844" spans="1:17" x14ac:dyDescent="0.25">
      <c r="A844" t="s">
        <v>3100</v>
      </c>
      <c r="B844" t="s">
        <v>3099</v>
      </c>
      <c r="C844">
        <v>9149</v>
      </c>
      <c r="D844">
        <v>12.75</v>
      </c>
      <c r="E844">
        <f>IFERROR(VLOOKUP(Table_ExternalData_15[[#This Row],[Id]],Rabati!B:C,2,0),0)</f>
        <v>20</v>
      </c>
      <c r="F844">
        <v>556</v>
      </c>
      <c r="G844" t="str">
        <f>VLOOKUP(Table_ExternalData_15[[#This Row],[Id]],'Blagovna izdelek'!A:C,3,0)</f>
        <v>Tenda</v>
      </c>
      <c r="H844">
        <f>Table_ExternalData_15[[#This Row],[Rabat]]*0.2</f>
        <v>4</v>
      </c>
      <c r="I844" s="2">
        <f>Table_ExternalData_15[[#This Row],[Price]]-(Table_ExternalData_15[[#This Row],[Price]]*Table_ExternalData_15[[#This Row],[BB rabat]])/100</f>
        <v>12.24</v>
      </c>
      <c r="J844" s="2">
        <f>Table_ExternalData_15[[#This Row],[BB cena]]*Table_ExternalData_15[[#Headers],[1,22]]</f>
        <v>14.9328</v>
      </c>
      <c r="K844" s="2">
        <f>Table_ExternalData_15[[#This Row],[Price]]*Table_ExternalData_15[[#Headers],[1,22]]</f>
        <v>15.555</v>
      </c>
      <c r="L844" s="7">
        <f>IF(G844="White Shark",E844*0.5,IF(G844="Sbox",E844*0.5,IF(G844="Tenda",E844*0.5,E844*0.2)))/100</f>
        <v>0.1</v>
      </c>
      <c r="M844" s="2">
        <f>Table_ExternalData_15[[#This Row],[Price]]-Table_ExternalData_15[[#This Row],[Price]]*Table_ExternalData_15[[#This Row],[extra popust]]</f>
        <v>11.475</v>
      </c>
      <c r="N844" s="2">
        <f>IF(M844&lt;I844,M844,I844)</f>
        <v>11.475</v>
      </c>
      <c r="O844" s="12">
        <f ca="1">IF(N844&lt;I844,$U$1," ")</f>
        <v>45786</v>
      </c>
      <c r="P844" s="12">
        <f ca="1">IFERROR((O844+30)," ")</f>
        <v>45816</v>
      </c>
      <c r="Q844" s="2">
        <f ca="1">IF(O844=$U$1,N844,"0")*1.22</f>
        <v>13.999499999999999</v>
      </c>
    </row>
    <row r="845" spans="1:17" x14ac:dyDescent="0.25">
      <c r="A845" t="s">
        <v>3105</v>
      </c>
      <c r="B845" t="s">
        <v>3104</v>
      </c>
      <c r="C845">
        <v>9155</v>
      </c>
      <c r="D845">
        <v>21.15</v>
      </c>
      <c r="E845">
        <f>IFERROR(VLOOKUP(Table_ExternalData_15[[#This Row],[Id]],Rabati!B:C,2,0),0)</f>
        <v>20</v>
      </c>
      <c r="F845">
        <v>320</v>
      </c>
      <c r="G845" t="str">
        <f>VLOOKUP(Table_ExternalData_15[[#This Row],[Id]],'Blagovna izdelek'!A:C,3,0)</f>
        <v>Tenda</v>
      </c>
      <c r="H845">
        <f>Table_ExternalData_15[[#This Row],[Rabat]]*0.2</f>
        <v>4</v>
      </c>
      <c r="I845" s="2">
        <f>Table_ExternalData_15[[#This Row],[Price]]-(Table_ExternalData_15[[#This Row],[Price]]*Table_ExternalData_15[[#This Row],[BB rabat]])/100</f>
        <v>20.303999999999998</v>
      </c>
      <c r="J845" s="2">
        <f>Table_ExternalData_15[[#This Row],[BB cena]]*Table_ExternalData_15[[#Headers],[1,22]]</f>
        <v>24.770879999999998</v>
      </c>
      <c r="K845" s="2">
        <f>Table_ExternalData_15[[#This Row],[Price]]*Table_ExternalData_15[[#Headers],[1,22]]</f>
        <v>25.802999999999997</v>
      </c>
      <c r="L845" s="7">
        <f>IF(G845="White Shark",E845*0.5,IF(G845="Sbox",E845*0.5,IF(G845="Tenda",E845*0.5,E845*0.2)))/100</f>
        <v>0.1</v>
      </c>
      <c r="M845" s="2">
        <f>Table_ExternalData_15[[#This Row],[Price]]-Table_ExternalData_15[[#This Row],[Price]]*Table_ExternalData_15[[#This Row],[extra popust]]</f>
        <v>19.035</v>
      </c>
      <c r="N845" s="2">
        <f>IF(M845&lt;I845,M845,I845)</f>
        <v>19.035</v>
      </c>
      <c r="O845" s="12">
        <f ca="1">IF(N845&lt;I845,$U$1," ")</f>
        <v>45786</v>
      </c>
      <c r="P845" s="12">
        <f ca="1">IFERROR((O845+30)," ")</f>
        <v>45816</v>
      </c>
      <c r="Q845" s="2">
        <f ca="1">IF(O845=$U$1,N845,"0")*1.22</f>
        <v>23.2227</v>
      </c>
    </row>
    <row r="846" spans="1:17" x14ac:dyDescent="0.25">
      <c r="A846" t="s">
        <v>3110</v>
      </c>
      <c r="B846" t="s">
        <v>3109</v>
      </c>
      <c r="C846">
        <v>9159</v>
      </c>
      <c r="D846">
        <v>55.2</v>
      </c>
      <c r="E846">
        <f>IFERROR(VLOOKUP(Table_ExternalData_15[[#This Row],[Id]],Rabati!B:C,2,0),0)</f>
        <v>20</v>
      </c>
      <c r="F846">
        <v>111</v>
      </c>
      <c r="G846" t="str">
        <f>VLOOKUP(Table_ExternalData_15[[#This Row],[Id]],'Blagovna izdelek'!A:C,3,0)</f>
        <v>Tenda</v>
      </c>
      <c r="H846">
        <f>Table_ExternalData_15[[#This Row],[Rabat]]*0.2</f>
        <v>4</v>
      </c>
      <c r="I846" s="2">
        <f>Table_ExternalData_15[[#This Row],[Price]]-(Table_ExternalData_15[[#This Row],[Price]]*Table_ExternalData_15[[#This Row],[BB rabat]])/100</f>
        <v>52.992000000000004</v>
      </c>
      <c r="J846" s="2">
        <f>Table_ExternalData_15[[#This Row],[BB cena]]*Table_ExternalData_15[[#Headers],[1,22]]</f>
        <v>64.650240000000011</v>
      </c>
      <c r="K846" s="2">
        <f>Table_ExternalData_15[[#This Row],[Price]]*Table_ExternalData_15[[#Headers],[1,22]]</f>
        <v>67.344000000000008</v>
      </c>
      <c r="L846" s="7">
        <f>IF(G846="White Shark",E846*0.5,IF(G846="Sbox",E846*0.5,IF(G846="Tenda",E846*0.5,E846*0.2)))/100</f>
        <v>0.1</v>
      </c>
      <c r="M846" s="2">
        <f>Table_ExternalData_15[[#This Row],[Price]]-Table_ExternalData_15[[#This Row],[Price]]*Table_ExternalData_15[[#This Row],[extra popust]]</f>
        <v>49.68</v>
      </c>
      <c r="N846" s="2">
        <f>IF(M846&lt;I846,M846,I846)</f>
        <v>49.68</v>
      </c>
      <c r="O846" s="12">
        <f ca="1">IF(N846&lt;I846,$U$1," ")</f>
        <v>45786</v>
      </c>
      <c r="P846" s="12">
        <f ca="1">IFERROR((O846+30)," ")</f>
        <v>45816</v>
      </c>
      <c r="Q846" s="2">
        <f ca="1">IF(O846=$U$1,N846,"0")*1.22</f>
        <v>60.6096</v>
      </c>
    </row>
    <row r="847" spans="1:17" x14ac:dyDescent="0.25">
      <c r="A847" t="s">
        <v>3120</v>
      </c>
      <c r="B847" t="s">
        <v>3119</v>
      </c>
      <c r="C847">
        <v>9171</v>
      </c>
      <c r="D847">
        <v>71.900000000000006</v>
      </c>
      <c r="E847">
        <f>IFERROR(VLOOKUP(Table_ExternalData_15[[#This Row],[Id]],Rabati!B:C,2,0),0)</f>
        <v>20</v>
      </c>
      <c r="F847">
        <v>76</v>
      </c>
      <c r="G847" t="str">
        <f>VLOOKUP(Table_ExternalData_15[[#This Row],[Id]],'Blagovna izdelek'!A:C,3,0)</f>
        <v>Tenda</v>
      </c>
      <c r="H847">
        <f>Table_ExternalData_15[[#This Row],[Rabat]]*0.2</f>
        <v>4</v>
      </c>
      <c r="I847" s="2">
        <f>Table_ExternalData_15[[#This Row],[Price]]-(Table_ExternalData_15[[#This Row],[Price]]*Table_ExternalData_15[[#This Row],[BB rabat]])/100</f>
        <v>69.024000000000001</v>
      </c>
      <c r="J847" s="2">
        <f>Table_ExternalData_15[[#This Row],[BB cena]]*Table_ExternalData_15[[#Headers],[1,22]]</f>
        <v>84.209279999999993</v>
      </c>
      <c r="K847" s="2">
        <f>Table_ExternalData_15[[#This Row],[Price]]*Table_ExternalData_15[[#Headers],[1,22]]</f>
        <v>87.718000000000004</v>
      </c>
      <c r="L847" s="7">
        <f>IF(G847="White Shark",E847*0.5,IF(G847="Sbox",E847*0.5,IF(G847="Tenda",E847*0.5,E847*0.2)))/100</f>
        <v>0.1</v>
      </c>
      <c r="M847" s="2">
        <f>Table_ExternalData_15[[#This Row],[Price]]-Table_ExternalData_15[[#This Row],[Price]]*Table_ExternalData_15[[#This Row],[extra popust]]</f>
        <v>64.710000000000008</v>
      </c>
      <c r="N847" s="2">
        <f>IF(M847&lt;I847,M847,I847)</f>
        <v>64.710000000000008</v>
      </c>
      <c r="O847" s="12">
        <f ca="1">IF(N847&lt;I847,$U$1," ")</f>
        <v>45786</v>
      </c>
      <c r="P847" s="12">
        <f ca="1">IFERROR((O847+30)," ")</f>
        <v>45816</v>
      </c>
      <c r="Q847" s="2">
        <f ca="1">IF(O847=$U$1,N847,"0")*1.22</f>
        <v>78.946200000000005</v>
      </c>
    </row>
    <row r="848" spans="1:17" x14ac:dyDescent="0.25">
      <c r="A848" t="s">
        <v>3956</v>
      </c>
      <c r="B848" t="s">
        <v>3955</v>
      </c>
      <c r="C848">
        <v>10924</v>
      </c>
      <c r="D848">
        <v>59.394100000000002</v>
      </c>
      <c r="E848">
        <f>IFERROR(VLOOKUP(Table_ExternalData_15[[#This Row],[Id]],Rabati!B:C,2,0),0)</f>
        <v>20</v>
      </c>
      <c r="F848">
        <v>67</v>
      </c>
      <c r="G848" t="str">
        <f>VLOOKUP(Table_ExternalData_15[[#This Row],[Id]],'Blagovna izdelek'!A:C,3,0)</f>
        <v>Tenda</v>
      </c>
      <c r="H848">
        <f>Table_ExternalData_15[[#This Row],[Rabat]]*0.2</f>
        <v>4</v>
      </c>
      <c r="I848" s="2">
        <f>Table_ExternalData_15[[#This Row],[Price]]-(Table_ExternalData_15[[#This Row],[Price]]*Table_ExternalData_15[[#This Row],[BB rabat]])/100</f>
        <v>57.018336000000005</v>
      </c>
      <c r="J848" s="2">
        <f>Table_ExternalData_15[[#This Row],[BB cena]]*Table_ExternalData_15[[#Headers],[1,22]]</f>
        <v>69.562369920000009</v>
      </c>
      <c r="K848" s="2">
        <f>Table_ExternalData_15[[#This Row],[Price]]*Table_ExternalData_15[[#Headers],[1,22]]</f>
        <v>72.460802000000001</v>
      </c>
      <c r="L848" s="7">
        <f>IF(G848="White Shark",E848*0.5,IF(G848="Sbox",E848*0.5,IF(G848="Tenda",E848*0.5,E848*0.2)))/100</f>
        <v>0.1</v>
      </c>
      <c r="M848" s="2">
        <f>Table_ExternalData_15[[#This Row],[Price]]-Table_ExternalData_15[[#This Row],[Price]]*Table_ExternalData_15[[#This Row],[extra popust]]</f>
        <v>53.454689999999999</v>
      </c>
      <c r="N848" s="2">
        <f>IF(M848&lt;I848,M848,I848)</f>
        <v>53.454689999999999</v>
      </c>
      <c r="O848" s="12">
        <f ca="1">IF(N848&lt;I848,$U$1," ")</f>
        <v>45786</v>
      </c>
      <c r="P848" s="12">
        <f ca="1">IFERROR((O848+30)," ")</f>
        <v>45816</v>
      </c>
      <c r="Q848" s="2">
        <f ca="1">IF(O848=$U$1,N848,"0")*1.22</f>
        <v>65.214721799999992</v>
      </c>
    </row>
    <row r="849" spans="1:17" x14ac:dyDescent="0.25">
      <c r="A849" t="s">
        <v>3957</v>
      </c>
      <c r="B849" t="s">
        <v>12166</v>
      </c>
      <c r="C849">
        <v>10925</v>
      </c>
      <c r="D849">
        <v>126.5</v>
      </c>
      <c r="E849">
        <f>IFERROR(VLOOKUP(Table_ExternalData_15[[#This Row],[Id]],Rabati!B:C,2,0),0)</f>
        <v>20</v>
      </c>
      <c r="F849">
        <v>0</v>
      </c>
      <c r="G849" t="str">
        <f>VLOOKUP(Table_ExternalData_15[[#This Row],[Id]],'Blagovna izdelek'!A:C,3,0)</f>
        <v>Tenda</v>
      </c>
      <c r="H849">
        <f>Table_ExternalData_15[[#This Row],[Rabat]]*0.2</f>
        <v>4</v>
      </c>
      <c r="I849" s="2">
        <f>Table_ExternalData_15[[#This Row],[Price]]-(Table_ExternalData_15[[#This Row],[Price]]*Table_ExternalData_15[[#This Row],[BB rabat]])/100</f>
        <v>121.44</v>
      </c>
      <c r="J849" s="2">
        <f>Table_ExternalData_15[[#This Row],[BB cena]]*Table_ExternalData_15[[#Headers],[1,22]]</f>
        <v>148.1568</v>
      </c>
      <c r="K849" s="2">
        <f>Table_ExternalData_15[[#This Row],[Price]]*Table_ExternalData_15[[#Headers],[1,22]]</f>
        <v>154.32999999999998</v>
      </c>
      <c r="L849" s="7">
        <f>IF(G849="White Shark",E849*0.5,IF(G849="Sbox",E849*0.5,IF(G849="Tenda",E849*0.5,E849*0.2)))/100</f>
        <v>0.1</v>
      </c>
      <c r="M849" s="2">
        <f>Table_ExternalData_15[[#This Row],[Price]]-Table_ExternalData_15[[#This Row],[Price]]*Table_ExternalData_15[[#This Row],[extra popust]]</f>
        <v>113.85</v>
      </c>
      <c r="N849" s="2">
        <f>IF(M849&lt;I849,M849,I849)</f>
        <v>113.85</v>
      </c>
      <c r="O849" s="12">
        <f ca="1">IF(N849&lt;I849,$U$1," ")</f>
        <v>45786</v>
      </c>
      <c r="P849" s="12">
        <f ca="1">IFERROR((O849+30)," ")</f>
        <v>45816</v>
      </c>
      <c r="Q849" s="2">
        <f ca="1">IF(O849=$U$1,N849,"0")*1.22</f>
        <v>138.89699999999999</v>
      </c>
    </row>
    <row r="850" spans="1:17" x14ac:dyDescent="0.25">
      <c r="A850" t="s">
        <v>3959</v>
      </c>
      <c r="B850" t="s">
        <v>3958</v>
      </c>
      <c r="C850">
        <v>10926</v>
      </c>
      <c r="D850">
        <v>153.75</v>
      </c>
      <c r="E850">
        <f>IFERROR(VLOOKUP(Table_ExternalData_15[[#This Row],[Id]],Rabati!B:C,2,0),0)</f>
        <v>20</v>
      </c>
      <c r="F850">
        <v>6</v>
      </c>
      <c r="G850" t="str">
        <f>VLOOKUP(Table_ExternalData_15[[#This Row],[Id]],'Blagovna izdelek'!A:C,3,0)</f>
        <v>Tenda</v>
      </c>
      <c r="H850">
        <f>Table_ExternalData_15[[#This Row],[Rabat]]*0.2</f>
        <v>4</v>
      </c>
      <c r="I850" s="2">
        <f>Table_ExternalData_15[[#This Row],[Price]]-(Table_ExternalData_15[[#This Row],[Price]]*Table_ExternalData_15[[#This Row],[BB rabat]])/100</f>
        <v>147.6</v>
      </c>
      <c r="J850" s="2">
        <f>Table_ExternalData_15[[#This Row],[BB cena]]*Table_ExternalData_15[[#Headers],[1,22]]</f>
        <v>180.072</v>
      </c>
      <c r="K850" s="2">
        <f>Table_ExternalData_15[[#This Row],[Price]]*Table_ExternalData_15[[#Headers],[1,22]]</f>
        <v>187.57499999999999</v>
      </c>
      <c r="L850" s="7">
        <f>IF(G850="White Shark",E850*0.5,IF(G850="Sbox",E850*0.5,IF(G850="Tenda",E850*0.5,E850*0.2)))/100</f>
        <v>0.1</v>
      </c>
      <c r="M850" s="2">
        <f>Table_ExternalData_15[[#This Row],[Price]]-Table_ExternalData_15[[#This Row],[Price]]*Table_ExternalData_15[[#This Row],[extra popust]]</f>
        <v>138.375</v>
      </c>
      <c r="N850" s="2">
        <f>IF(M850&lt;I850,M850,I850)</f>
        <v>138.375</v>
      </c>
      <c r="O850" s="12">
        <f ca="1">IF(N850&lt;I850,$U$1," ")</f>
        <v>45786</v>
      </c>
      <c r="P850" s="12">
        <f ca="1">IFERROR((O850+30)," ")</f>
        <v>45816</v>
      </c>
      <c r="Q850" s="2">
        <f ca="1">IF(O850=$U$1,N850,"0")*1.22</f>
        <v>168.8175</v>
      </c>
    </row>
    <row r="851" spans="1:17" x14ac:dyDescent="0.25">
      <c r="A851" t="s">
        <v>3961</v>
      </c>
      <c r="B851" t="s">
        <v>3960</v>
      </c>
      <c r="C851">
        <v>10927</v>
      </c>
      <c r="D851">
        <v>46.35</v>
      </c>
      <c r="E851">
        <f>IFERROR(VLOOKUP(Table_ExternalData_15[[#This Row],[Id]],Rabati!B:C,2,0),0)</f>
        <v>20</v>
      </c>
      <c r="F851">
        <v>68</v>
      </c>
      <c r="G851" t="str">
        <f>VLOOKUP(Table_ExternalData_15[[#This Row],[Id]],'Blagovna izdelek'!A:C,3,0)</f>
        <v>Tenda</v>
      </c>
      <c r="H851">
        <f>Table_ExternalData_15[[#This Row],[Rabat]]*0.2</f>
        <v>4</v>
      </c>
      <c r="I851" s="2">
        <f>Table_ExternalData_15[[#This Row],[Price]]-(Table_ExternalData_15[[#This Row],[Price]]*Table_ExternalData_15[[#This Row],[BB rabat]])/100</f>
        <v>44.496000000000002</v>
      </c>
      <c r="J851" s="2">
        <f>Table_ExternalData_15[[#This Row],[BB cena]]*Table_ExternalData_15[[#Headers],[1,22]]</f>
        <v>54.285119999999999</v>
      </c>
      <c r="K851" s="2">
        <f>Table_ExternalData_15[[#This Row],[Price]]*Table_ExternalData_15[[#Headers],[1,22]]</f>
        <v>56.546999999999997</v>
      </c>
      <c r="L851" s="7">
        <f>IF(G851="White Shark",E851*0.5,IF(G851="Sbox",E851*0.5,IF(G851="Tenda",E851*0.5,E851*0.2)))/100</f>
        <v>0.1</v>
      </c>
      <c r="M851" s="2">
        <f>Table_ExternalData_15[[#This Row],[Price]]-Table_ExternalData_15[[#This Row],[Price]]*Table_ExternalData_15[[#This Row],[extra popust]]</f>
        <v>41.715000000000003</v>
      </c>
      <c r="N851" s="2">
        <f>IF(M851&lt;I851,M851,I851)</f>
        <v>41.715000000000003</v>
      </c>
      <c r="O851" s="12">
        <f ca="1">IF(N851&lt;I851,$U$1," ")</f>
        <v>45786</v>
      </c>
      <c r="P851" s="12">
        <f ca="1">IFERROR((O851+30)," ")</f>
        <v>45816</v>
      </c>
      <c r="Q851" s="2">
        <f ca="1">IF(O851=$U$1,N851,"0")*1.22</f>
        <v>50.892300000000006</v>
      </c>
    </row>
    <row r="852" spans="1:17" x14ac:dyDescent="0.25">
      <c r="A852" t="s">
        <v>3963</v>
      </c>
      <c r="B852" t="s">
        <v>3962</v>
      </c>
      <c r="C852">
        <v>10928</v>
      </c>
      <c r="D852">
        <v>66.7</v>
      </c>
      <c r="E852">
        <f>IFERROR(VLOOKUP(Table_ExternalData_15[[#This Row],[Id]],Rabati!B:C,2,0),0)</f>
        <v>20</v>
      </c>
      <c r="F852">
        <v>95</v>
      </c>
      <c r="G852" t="str">
        <f>VLOOKUP(Table_ExternalData_15[[#This Row],[Id]],'Blagovna izdelek'!A:C,3,0)</f>
        <v>Tenda</v>
      </c>
      <c r="H852">
        <f>Table_ExternalData_15[[#This Row],[Rabat]]*0.2</f>
        <v>4</v>
      </c>
      <c r="I852" s="2">
        <f>Table_ExternalData_15[[#This Row],[Price]]-(Table_ExternalData_15[[#This Row],[Price]]*Table_ExternalData_15[[#This Row],[BB rabat]])/100</f>
        <v>64.031999999999996</v>
      </c>
      <c r="J852" s="2">
        <f>Table_ExternalData_15[[#This Row],[BB cena]]*Table_ExternalData_15[[#Headers],[1,22]]</f>
        <v>78.119039999999998</v>
      </c>
      <c r="K852" s="2">
        <f>Table_ExternalData_15[[#This Row],[Price]]*Table_ExternalData_15[[#Headers],[1,22]]</f>
        <v>81.373999999999995</v>
      </c>
      <c r="L852" s="7">
        <f>IF(G852="White Shark",E852*0.5,IF(G852="Sbox",E852*0.5,IF(G852="Tenda",E852*0.5,E852*0.2)))/100</f>
        <v>0.1</v>
      </c>
      <c r="M852" s="2">
        <f>Table_ExternalData_15[[#This Row],[Price]]-Table_ExternalData_15[[#This Row],[Price]]*Table_ExternalData_15[[#This Row],[extra popust]]</f>
        <v>60.03</v>
      </c>
      <c r="N852" s="2">
        <f>IF(M852&lt;I852,M852,I852)</f>
        <v>60.03</v>
      </c>
      <c r="O852" s="12">
        <f ca="1">IF(N852&lt;I852,$U$1," ")</f>
        <v>45786</v>
      </c>
      <c r="P852" s="12">
        <f ca="1">IFERROR((O852+30)," ")</f>
        <v>45816</v>
      </c>
      <c r="Q852" s="2">
        <f ca="1">IF(O852=$U$1,N852,"0")*1.22</f>
        <v>73.236599999999996</v>
      </c>
    </row>
    <row r="853" spans="1:17" x14ac:dyDescent="0.25">
      <c r="A853" t="s">
        <v>4065</v>
      </c>
      <c r="B853" t="s">
        <v>14865</v>
      </c>
      <c r="C853">
        <v>11027</v>
      </c>
      <c r="D853">
        <v>34.6</v>
      </c>
      <c r="E853">
        <f>IFERROR(VLOOKUP(Table_ExternalData_15[[#This Row],[Id]],Rabati!B:C,2,0),0)</f>
        <v>20</v>
      </c>
      <c r="F853">
        <v>45</v>
      </c>
      <c r="G853" t="str">
        <f>VLOOKUP(Table_ExternalData_15[[#This Row],[Id]],'Blagovna izdelek'!A:C,3,0)</f>
        <v>Tenda</v>
      </c>
      <c r="H853">
        <f>Table_ExternalData_15[[#This Row],[Rabat]]*0.2</f>
        <v>4</v>
      </c>
      <c r="I853" s="2">
        <f>Table_ExternalData_15[[#This Row],[Price]]-(Table_ExternalData_15[[#This Row],[Price]]*Table_ExternalData_15[[#This Row],[BB rabat]])/100</f>
        <v>33.216000000000001</v>
      </c>
      <c r="J853" s="2">
        <f>Table_ExternalData_15[[#This Row],[BB cena]]*Table_ExternalData_15[[#Headers],[1,22]]</f>
        <v>40.523519999999998</v>
      </c>
      <c r="K853" s="2">
        <f>Table_ExternalData_15[[#This Row],[Price]]*Table_ExternalData_15[[#Headers],[1,22]]</f>
        <v>42.212000000000003</v>
      </c>
      <c r="L853" s="7">
        <f>IF(G853="White Shark",E853*0.5,IF(G853="Sbox",E853*0.5,IF(G853="Tenda",E853*0.5,E853*0.2)))/100</f>
        <v>0.1</v>
      </c>
      <c r="M853" s="2">
        <f>Table_ExternalData_15[[#This Row],[Price]]-Table_ExternalData_15[[#This Row],[Price]]*Table_ExternalData_15[[#This Row],[extra popust]]</f>
        <v>31.14</v>
      </c>
      <c r="N853" s="2">
        <f>IF(M853&lt;I853,M853,I853)</f>
        <v>31.14</v>
      </c>
      <c r="O853" s="12">
        <f ca="1">IF(N853&lt;I853,$U$1," ")</f>
        <v>45786</v>
      </c>
      <c r="P853" s="12">
        <f ca="1">IFERROR((O853+30)," ")</f>
        <v>45816</v>
      </c>
      <c r="Q853" s="2">
        <f ca="1">IF(O853=$U$1,N853,"0")*1.22</f>
        <v>37.9908</v>
      </c>
    </row>
    <row r="854" spans="1:17" x14ac:dyDescent="0.25">
      <c r="A854" t="s">
        <v>4071</v>
      </c>
      <c r="B854" t="s">
        <v>4070</v>
      </c>
      <c r="C854">
        <v>11034</v>
      </c>
      <c r="D854">
        <v>11.46</v>
      </c>
      <c r="E854">
        <f>IFERROR(VLOOKUP(Table_ExternalData_15[[#This Row],[Id]],Rabati!B:C,2,0),0)</f>
        <v>0</v>
      </c>
      <c r="F854">
        <v>0</v>
      </c>
      <c r="G854" t="str">
        <f>VLOOKUP(Table_ExternalData_15[[#This Row],[Id]],'Blagovna izdelek'!A:C,3,0)</f>
        <v>Tenda</v>
      </c>
      <c r="H854">
        <f>Table_ExternalData_15[[#This Row],[Rabat]]*0.2</f>
        <v>0</v>
      </c>
      <c r="I854" s="2">
        <f>Table_ExternalData_15[[#This Row],[Price]]-(Table_ExternalData_15[[#This Row],[Price]]*Table_ExternalData_15[[#This Row],[BB rabat]])/100</f>
        <v>11.46</v>
      </c>
      <c r="J854" s="2">
        <f>Table_ExternalData_15[[#This Row],[BB cena]]*Table_ExternalData_15[[#Headers],[1,22]]</f>
        <v>13.981200000000001</v>
      </c>
      <c r="K854" s="2">
        <f>Table_ExternalData_15[[#This Row],[Price]]*Table_ExternalData_15[[#Headers],[1,22]]</f>
        <v>13.981200000000001</v>
      </c>
      <c r="L854" s="7">
        <f>IF(G854="White Shark",E854*0.5,IF(G854="Sbox",E854*0.5,IF(G854="Tenda",E854*0.5,E854*0.2)))/100</f>
        <v>0</v>
      </c>
      <c r="M854" s="2">
        <f>Table_ExternalData_15[[#This Row],[Price]]-Table_ExternalData_15[[#This Row],[Price]]*Table_ExternalData_15[[#This Row],[extra popust]]</f>
        <v>11.46</v>
      </c>
      <c r="N854" s="2">
        <f>IF(M854&lt;I854,M854,I854)</f>
        <v>11.46</v>
      </c>
      <c r="O854" s="12" t="str">
        <f>IF(N854&lt;I854,$U$1," ")</f>
        <v xml:space="preserve"> </v>
      </c>
      <c r="P854" s="12" t="str">
        <f>IFERROR((O854+30)," ")</f>
        <v xml:space="preserve"> </v>
      </c>
      <c r="Q854" s="2">
        <f ca="1">IF(O854=$U$1,N854,"0")*1.22</f>
        <v>0</v>
      </c>
    </row>
    <row r="855" spans="1:17" x14ac:dyDescent="0.25">
      <c r="A855" t="s">
        <v>4219</v>
      </c>
      <c r="B855" t="s">
        <v>4218</v>
      </c>
      <c r="C855">
        <v>12209</v>
      </c>
      <c r="D855">
        <v>19.8</v>
      </c>
      <c r="E855">
        <f>IFERROR(VLOOKUP(Table_ExternalData_15[[#This Row],[Id]],Rabati!B:C,2,0),0)</f>
        <v>20</v>
      </c>
      <c r="F855">
        <v>0</v>
      </c>
      <c r="G855" t="str">
        <f>VLOOKUP(Table_ExternalData_15[[#This Row],[Id]],'Blagovna izdelek'!A:C,3,0)</f>
        <v>Tenda</v>
      </c>
      <c r="H855">
        <f>Table_ExternalData_15[[#This Row],[Rabat]]*0.2</f>
        <v>4</v>
      </c>
      <c r="I855" s="2">
        <f>Table_ExternalData_15[[#This Row],[Price]]-(Table_ExternalData_15[[#This Row],[Price]]*Table_ExternalData_15[[#This Row],[BB rabat]])/100</f>
        <v>19.007999999999999</v>
      </c>
      <c r="J855" s="2">
        <f>Table_ExternalData_15[[#This Row],[BB cena]]*Table_ExternalData_15[[#Headers],[1,22]]</f>
        <v>23.18976</v>
      </c>
      <c r="K855" s="2">
        <f>Table_ExternalData_15[[#This Row],[Price]]*Table_ExternalData_15[[#Headers],[1,22]]</f>
        <v>24.155999999999999</v>
      </c>
      <c r="L855" s="7">
        <f>IF(G855="White Shark",E855*0.5,IF(G855="Sbox",E855*0.5,IF(G855="Tenda",E855*0.5,E855*0.2)))/100</f>
        <v>0.1</v>
      </c>
      <c r="M855" s="2">
        <f>Table_ExternalData_15[[#This Row],[Price]]-Table_ExternalData_15[[#This Row],[Price]]*Table_ExternalData_15[[#This Row],[extra popust]]</f>
        <v>17.82</v>
      </c>
      <c r="N855" s="2">
        <f>IF(M855&lt;I855,M855,I855)</f>
        <v>17.82</v>
      </c>
      <c r="O855" s="12">
        <f ca="1">IF(N855&lt;I855,$U$1," ")</f>
        <v>45786</v>
      </c>
      <c r="P855" s="12">
        <f ca="1">IFERROR((O855+30)," ")</f>
        <v>45816</v>
      </c>
      <c r="Q855" s="2">
        <f ca="1">IF(O855=$U$1,N855,"0")*1.22</f>
        <v>21.740400000000001</v>
      </c>
    </row>
    <row r="856" spans="1:17" x14ac:dyDescent="0.25">
      <c r="A856" t="s">
        <v>4221</v>
      </c>
      <c r="B856" t="s">
        <v>4220</v>
      </c>
      <c r="C856">
        <v>12212</v>
      </c>
      <c r="D856">
        <v>37.299999999999997</v>
      </c>
      <c r="E856">
        <f>IFERROR(VLOOKUP(Table_ExternalData_15[[#This Row],[Id]],Rabati!B:C,2,0),0)</f>
        <v>20</v>
      </c>
      <c r="F856">
        <v>0</v>
      </c>
      <c r="G856" t="str">
        <f>VLOOKUP(Table_ExternalData_15[[#This Row],[Id]],'Blagovna izdelek'!A:C,3,0)</f>
        <v>Tenda</v>
      </c>
      <c r="H856">
        <f>Table_ExternalData_15[[#This Row],[Rabat]]*0.2</f>
        <v>4</v>
      </c>
      <c r="I856" s="2">
        <f>Table_ExternalData_15[[#This Row],[Price]]-(Table_ExternalData_15[[#This Row],[Price]]*Table_ExternalData_15[[#This Row],[BB rabat]])/100</f>
        <v>35.808</v>
      </c>
      <c r="J856" s="2">
        <f>Table_ExternalData_15[[#This Row],[BB cena]]*Table_ExternalData_15[[#Headers],[1,22]]</f>
        <v>43.685760000000002</v>
      </c>
      <c r="K856" s="2">
        <f>Table_ExternalData_15[[#This Row],[Price]]*Table_ExternalData_15[[#Headers],[1,22]]</f>
        <v>45.505999999999993</v>
      </c>
      <c r="L856" s="7">
        <f>IF(G856="White Shark",E856*0.5,IF(G856="Sbox",E856*0.5,IF(G856="Tenda",E856*0.5,E856*0.2)))/100</f>
        <v>0.1</v>
      </c>
      <c r="M856" s="2">
        <f>Table_ExternalData_15[[#This Row],[Price]]-Table_ExternalData_15[[#This Row],[Price]]*Table_ExternalData_15[[#This Row],[extra popust]]</f>
        <v>33.57</v>
      </c>
      <c r="N856" s="2">
        <f>IF(M856&lt;I856,M856,I856)</f>
        <v>33.57</v>
      </c>
      <c r="O856" s="12">
        <f ca="1">IF(N856&lt;I856,$U$1," ")</f>
        <v>45786</v>
      </c>
      <c r="P856" s="12">
        <f ca="1">IFERROR((O856+30)," ")</f>
        <v>45816</v>
      </c>
      <c r="Q856" s="2">
        <f ca="1">IF(O856=$U$1,N856,"0")*1.22</f>
        <v>40.955399999999997</v>
      </c>
    </row>
    <row r="857" spans="1:17" x14ac:dyDescent="0.25">
      <c r="A857" t="s">
        <v>4223</v>
      </c>
      <c r="B857" t="s">
        <v>4222</v>
      </c>
      <c r="C857">
        <v>12213</v>
      </c>
      <c r="D857">
        <v>37.700000000000003</v>
      </c>
      <c r="E857">
        <f>IFERROR(VLOOKUP(Table_ExternalData_15[[#This Row],[Id]],Rabati!B:C,2,0),0)</f>
        <v>20</v>
      </c>
      <c r="F857">
        <v>176</v>
      </c>
      <c r="G857" t="str">
        <f>VLOOKUP(Table_ExternalData_15[[#This Row],[Id]],'Blagovna izdelek'!A:C,3,0)</f>
        <v>Tenda</v>
      </c>
      <c r="H857">
        <f>Table_ExternalData_15[[#This Row],[Rabat]]*0.2</f>
        <v>4</v>
      </c>
      <c r="I857" s="2">
        <f>Table_ExternalData_15[[#This Row],[Price]]-(Table_ExternalData_15[[#This Row],[Price]]*Table_ExternalData_15[[#This Row],[BB rabat]])/100</f>
        <v>36.192</v>
      </c>
      <c r="J857" s="2">
        <f>Table_ExternalData_15[[#This Row],[BB cena]]*Table_ExternalData_15[[#Headers],[1,22]]</f>
        <v>44.154240000000001</v>
      </c>
      <c r="K857" s="2">
        <f>Table_ExternalData_15[[#This Row],[Price]]*Table_ExternalData_15[[#Headers],[1,22]]</f>
        <v>45.994</v>
      </c>
      <c r="L857" s="7">
        <f>IF(G857="White Shark",E857*0.5,IF(G857="Sbox",E857*0.5,IF(G857="Tenda",E857*0.5,E857*0.2)))/100</f>
        <v>0.1</v>
      </c>
      <c r="M857" s="2">
        <f>Table_ExternalData_15[[#This Row],[Price]]-Table_ExternalData_15[[#This Row],[Price]]*Table_ExternalData_15[[#This Row],[extra popust]]</f>
        <v>33.93</v>
      </c>
      <c r="N857" s="2">
        <f>IF(M857&lt;I857,M857,I857)</f>
        <v>33.93</v>
      </c>
      <c r="O857" s="12">
        <f ca="1">IF(N857&lt;I857,$U$1," ")</f>
        <v>45786</v>
      </c>
      <c r="P857" s="12">
        <f ca="1">IFERROR((O857+30)," ")</f>
        <v>45816</v>
      </c>
      <c r="Q857" s="2">
        <f ca="1">IF(O857=$U$1,N857,"0")*1.22</f>
        <v>41.394599999999997</v>
      </c>
    </row>
    <row r="858" spans="1:17" x14ac:dyDescent="0.25">
      <c r="A858" t="s">
        <v>4224</v>
      </c>
      <c r="B858" t="s">
        <v>14867</v>
      </c>
      <c r="C858">
        <v>12214</v>
      </c>
      <c r="D858">
        <v>116.95</v>
      </c>
      <c r="E858">
        <f>IFERROR(VLOOKUP(Table_ExternalData_15[[#This Row],[Id]],Rabati!B:C,2,0),0)</f>
        <v>20</v>
      </c>
      <c r="F858">
        <v>74</v>
      </c>
      <c r="G858" t="str">
        <f>VLOOKUP(Table_ExternalData_15[[#This Row],[Id]],'Blagovna izdelek'!A:C,3,0)</f>
        <v>Tenda</v>
      </c>
      <c r="H858">
        <f>Table_ExternalData_15[[#This Row],[Rabat]]*0.2</f>
        <v>4</v>
      </c>
      <c r="I858" s="2">
        <f>Table_ExternalData_15[[#This Row],[Price]]-(Table_ExternalData_15[[#This Row],[Price]]*Table_ExternalData_15[[#This Row],[BB rabat]])/100</f>
        <v>112.27200000000001</v>
      </c>
      <c r="J858" s="2">
        <f>Table_ExternalData_15[[#This Row],[BB cena]]*Table_ExternalData_15[[#Headers],[1,22]]</f>
        <v>136.97184000000001</v>
      </c>
      <c r="K858" s="2">
        <f>Table_ExternalData_15[[#This Row],[Price]]*Table_ExternalData_15[[#Headers],[1,22]]</f>
        <v>142.679</v>
      </c>
      <c r="L858" s="7">
        <f>IF(G858="White Shark",E858*0.5,IF(G858="Sbox",E858*0.5,IF(G858="Tenda",E858*0.5,E858*0.2)))/100</f>
        <v>0.1</v>
      </c>
      <c r="M858" s="2">
        <f>Table_ExternalData_15[[#This Row],[Price]]-Table_ExternalData_15[[#This Row],[Price]]*Table_ExternalData_15[[#This Row],[extra popust]]</f>
        <v>105.255</v>
      </c>
      <c r="N858" s="2">
        <f>IF(M858&lt;I858,M858,I858)</f>
        <v>105.255</v>
      </c>
      <c r="O858" s="12">
        <f ca="1">IF(N858&lt;I858,$U$1," ")</f>
        <v>45786</v>
      </c>
      <c r="P858" s="12">
        <f ca="1">IFERROR((O858+30)," ")</f>
        <v>45816</v>
      </c>
      <c r="Q858" s="2">
        <f ca="1">IF(O858=$U$1,N858,"0")*1.22</f>
        <v>128.4111</v>
      </c>
    </row>
    <row r="859" spans="1:17" x14ac:dyDescent="0.25">
      <c r="A859" t="s">
        <v>4225</v>
      </c>
      <c r="B859" t="s">
        <v>14868</v>
      </c>
      <c r="C859">
        <v>12215</v>
      </c>
      <c r="D859">
        <v>108.9</v>
      </c>
      <c r="E859">
        <f>IFERROR(VLOOKUP(Table_ExternalData_15[[#This Row],[Id]],Rabati!B:C,2,0),0)</f>
        <v>20</v>
      </c>
      <c r="F859">
        <v>0</v>
      </c>
      <c r="G859" t="str">
        <f>VLOOKUP(Table_ExternalData_15[[#This Row],[Id]],'Blagovna izdelek'!A:C,3,0)</f>
        <v>Tenda</v>
      </c>
      <c r="H859">
        <f>Table_ExternalData_15[[#This Row],[Rabat]]*0.2</f>
        <v>4</v>
      </c>
      <c r="I859" s="2">
        <f>Table_ExternalData_15[[#This Row],[Price]]-(Table_ExternalData_15[[#This Row],[Price]]*Table_ExternalData_15[[#This Row],[BB rabat]])/100</f>
        <v>104.54400000000001</v>
      </c>
      <c r="J859" s="2">
        <f>Table_ExternalData_15[[#This Row],[BB cena]]*Table_ExternalData_15[[#Headers],[1,22]]</f>
        <v>127.54368000000001</v>
      </c>
      <c r="K859" s="2">
        <f>Table_ExternalData_15[[#This Row],[Price]]*Table_ExternalData_15[[#Headers],[1,22]]</f>
        <v>132.858</v>
      </c>
      <c r="L859" s="7">
        <f>IF(G859="White Shark",E859*0.5,IF(G859="Sbox",E859*0.5,IF(G859="Tenda",E859*0.5,E859*0.2)))/100</f>
        <v>0.1</v>
      </c>
      <c r="M859" s="2">
        <f>Table_ExternalData_15[[#This Row],[Price]]-Table_ExternalData_15[[#This Row],[Price]]*Table_ExternalData_15[[#This Row],[extra popust]]</f>
        <v>98.01</v>
      </c>
      <c r="N859" s="2">
        <f>IF(M859&lt;I859,M859,I859)</f>
        <v>98.01</v>
      </c>
      <c r="O859" s="12">
        <f ca="1">IF(N859&lt;I859,$U$1," ")</f>
        <v>45786</v>
      </c>
      <c r="P859" s="12">
        <f ca="1">IFERROR((O859+30)," ")</f>
        <v>45816</v>
      </c>
      <c r="Q859" s="2">
        <f ca="1">IF(O859=$U$1,N859,"0")*1.22</f>
        <v>119.57220000000001</v>
      </c>
    </row>
    <row r="860" spans="1:17" x14ac:dyDescent="0.25">
      <c r="A860" t="s">
        <v>4227</v>
      </c>
      <c r="B860" t="s">
        <v>4226</v>
      </c>
      <c r="C860">
        <v>12216</v>
      </c>
      <c r="D860">
        <v>39.950000000000003</v>
      </c>
      <c r="E860">
        <f>IFERROR(VLOOKUP(Table_ExternalData_15[[#This Row],[Id]],Rabati!B:C,2,0),0)</f>
        <v>20</v>
      </c>
      <c r="F860">
        <v>0</v>
      </c>
      <c r="G860" t="str">
        <f>VLOOKUP(Table_ExternalData_15[[#This Row],[Id]],'Blagovna izdelek'!A:C,3,0)</f>
        <v>Tenda</v>
      </c>
      <c r="H860">
        <f>Table_ExternalData_15[[#This Row],[Rabat]]*0.2</f>
        <v>4</v>
      </c>
      <c r="I860" s="2">
        <f>Table_ExternalData_15[[#This Row],[Price]]-(Table_ExternalData_15[[#This Row],[Price]]*Table_ExternalData_15[[#This Row],[BB rabat]])/100</f>
        <v>38.352000000000004</v>
      </c>
      <c r="J860" s="2">
        <f>Table_ExternalData_15[[#This Row],[BB cena]]*Table_ExternalData_15[[#Headers],[1,22]]</f>
        <v>46.789440000000006</v>
      </c>
      <c r="K860" s="2">
        <f>Table_ExternalData_15[[#This Row],[Price]]*Table_ExternalData_15[[#Headers],[1,22]]</f>
        <v>48.739000000000004</v>
      </c>
      <c r="L860" s="7">
        <f>IF(G860="White Shark",E860*0.5,IF(G860="Sbox",E860*0.5,IF(G860="Tenda",E860*0.5,E860*0.2)))/100</f>
        <v>0.1</v>
      </c>
      <c r="M860" s="2">
        <f>Table_ExternalData_15[[#This Row],[Price]]-Table_ExternalData_15[[#This Row],[Price]]*Table_ExternalData_15[[#This Row],[extra popust]]</f>
        <v>35.955000000000005</v>
      </c>
      <c r="N860" s="2">
        <f>IF(M860&lt;I860,M860,I860)</f>
        <v>35.955000000000005</v>
      </c>
      <c r="O860" s="12">
        <f ca="1">IF(N860&lt;I860,$U$1," ")</f>
        <v>45786</v>
      </c>
      <c r="P860" s="12">
        <f ca="1">IFERROR((O860+30)," ")</f>
        <v>45816</v>
      </c>
      <c r="Q860" s="2">
        <f ca="1">IF(O860=$U$1,N860,"0")*1.22</f>
        <v>43.865100000000005</v>
      </c>
    </row>
    <row r="861" spans="1:17" x14ac:dyDescent="0.25">
      <c r="A861" t="s">
        <v>4229</v>
      </c>
      <c r="B861" t="s">
        <v>4228</v>
      </c>
      <c r="C861">
        <v>12219</v>
      </c>
      <c r="D861">
        <v>185.5</v>
      </c>
      <c r="E861">
        <f>IFERROR(VLOOKUP(Table_ExternalData_15[[#This Row],[Id]],Rabati!B:C,2,0),0)</f>
        <v>20</v>
      </c>
      <c r="F861">
        <v>0</v>
      </c>
      <c r="G861" t="str">
        <f>VLOOKUP(Table_ExternalData_15[[#This Row],[Id]],'Blagovna izdelek'!A:C,3,0)</f>
        <v>Tenda</v>
      </c>
      <c r="H861">
        <f>Table_ExternalData_15[[#This Row],[Rabat]]*0.2</f>
        <v>4</v>
      </c>
      <c r="I861" s="2">
        <f>Table_ExternalData_15[[#This Row],[Price]]-(Table_ExternalData_15[[#This Row],[Price]]*Table_ExternalData_15[[#This Row],[BB rabat]])/100</f>
        <v>178.08</v>
      </c>
      <c r="J861" s="2">
        <f>Table_ExternalData_15[[#This Row],[BB cena]]*Table_ExternalData_15[[#Headers],[1,22]]</f>
        <v>217.2576</v>
      </c>
      <c r="K861" s="2">
        <f>Table_ExternalData_15[[#This Row],[Price]]*Table_ExternalData_15[[#Headers],[1,22]]</f>
        <v>226.31</v>
      </c>
      <c r="L861" s="7">
        <f>IF(G861="White Shark",E861*0.5,IF(G861="Sbox",E861*0.5,IF(G861="Tenda",E861*0.5,E861*0.2)))/100</f>
        <v>0.1</v>
      </c>
      <c r="M861" s="2">
        <f>Table_ExternalData_15[[#This Row],[Price]]-Table_ExternalData_15[[#This Row],[Price]]*Table_ExternalData_15[[#This Row],[extra popust]]</f>
        <v>166.95</v>
      </c>
      <c r="N861" s="2">
        <f>IF(M861&lt;I861,M861,I861)</f>
        <v>166.95</v>
      </c>
      <c r="O861" s="12">
        <f ca="1">IF(N861&lt;I861,$U$1," ")</f>
        <v>45786</v>
      </c>
      <c r="P861" s="12">
        <f ca="1">IFERROR((O861+30)," ")</f>
        <v>45816</v>
      </c>
      <c r="Q861" s="2">
        <f ca="1">IF(O861=$U$1,N861,"0")*1.22</f>
        <v>203.67899999999997</v>
      </c>
    </row>
    <row r="862" spans="1:17" x14ac:dyDescent="0.25">
      <c r="A862" t="s">
        <v>4231</v>
      </c>
      <c r="B862" t="s">
        <v>4230</v>
      </c>
      <c r="C862">
        <v>12220</v>
      </c>
      <c r="D862">
        <v>112.92</v>
      </c>
      <c r="E862">
        <f>IFERROR(VLOOKUP(Table_ExternalData_15[[#This Row],[Id]],Rabati!B:C,2,0),0)</f>
        <v>20</v>
      </c>
      <c r="F862">
        <v>0</v>
      </c>
      <c r="G862" t="str">
        <f>VLOOKUP(Table_ExternalData_15[[#This Row],[Id]],'Blagovna izdelek'!A:C,3,0)</f>
        <v>Tenda</v>
      </c>
      <c r="H862">
        <f>Table_ExternalData_15[[#This Row],[Rabat]]*0.2</f>
        <v>4</v>
      </c>
      <c r="I862" s="2">
        <f>Table_ExternalData_15[[#This Row],[Price]]-(Table_ExternalData_15[[#This Row],[Price]]*Table_ExternalData_15[[#This Row],[BB rabat]])/100</f>
        <v>108.4032</v>
      </c>
      <c r="J862" s="2">
        <f>Table_ExternalData_15[[#This Row],[BB cena]]*Table_ExternalData_15[[#Headers],[1,22]]</f>
        <v>132.251904</v>
      </c>
      <c r="K862" s="2">
        <f>Table_ExternalData_15[[#This Row],[Price]]*Table_ExternalData_15[[#Headers],[1,22]]</f>
        <v>137.76239999999999</v>
      </c>
      <c r="L862" s="7">
        <f>IF(G862="White Shark",E862*0.5,IF(G862="Sbox",E862*0.5,IF(G862="Tenda",E862*0.5,E862*0.2)))/100</f>
        <v>0.1</v>
      </c>
      <c r="M862" s="2">
        <f>Table_ExternalData_15[[#This Row],[Price]]-Table_ExternalData_15[[#This Row],[Price]]*Table_ExternalData_15[[#This Row],[extra popust]]</f>
        <v>101.628</v>
      </c>
      <c r="N862" s="2">
        <f>IF(M862&lt;I862,M862,I862)</f>
        <v>101.628</v>
      </c>
      <c r="O862" s="12">
        <f ca="1">IF(N862&lt;I862,$U$1," ")</f>
        <v>45786</v>
      </c>
      <c r="P862" s="12">
        <f ca="1">IFERROR((O862+30)," ")</f>
        <v>45816</v>
      </c>
      <c r="Q862" s="2">
        <f ca="1">IF(O862=$U$1,N862,"0")*1.22</f>
        <v>123.98616</v>
      </c>
    </row>
    <row r="863" spans="1:17" x14ac:dyDescent="0.25">
      <c r="A863" t="s">
        <v>4233</v>
      </c>
      <c r="B863" t="s">
        <v>4232</v>
      </c>
      <c r="C863">
        <v>12221</v>
      </c>
      <c r="D863">
        <v>51.99</v>
      </c>
      <c r="E863">
        <f>IFERROR(VLOOKUP(Table_ExternalData_15[[#This Row],[Id]],Rabati!B:C,2,0),0)</f>
        <v>20</v>
      </c>
      <c r="F863">
        <v>0</v>
      </c>
      <c r="G863" t="str">
        <f>VLOOKUP(Table_ExternalData_15[[#This Row],[Id]],'Blagovna izdelek'!A:C,3,0)</f>
        <v>Tenda</v>
      </c>
      <c r="H863">
        <f>Table_ExternalData_15[[#This Row],[Rabat]]*0.2</f>
        <v>4</v>
      </c>
      <c r="I863" s="2">
        <f>Table_ExternalData_15[[#This Row],[Price]]-(Table_ExternalData_15[[#This Row],[Price]]*Table_ExternalData_15[[#This Row],[BB rabat]])/100</f>
        <v>49.910400000000003</v>
      </c>
      <c r="J863" s="2">
        <f>Table_ExternalData_15[[#This Row],[BB cena]]*Table_ExternalData_15[[#Headers],[1,22]]</f>
        <v>60.890688000000004</v>
      </c>
      <c r="K863" s="2">
        <f>Table_ExternalData_15[[#This Row],[Price]]*Table_ExternalData_15[[#Headers],[1,22]]</f>
        <v>63.427799999999998</v>
      </c>
      <c r="L863" s="7">
        <f>IF(G863="White Shark",E863*0.5,IF(G863="Sbox",E863*0.5,IF(G863="Tenda",E863*0.5,E863*0.2)))/100</f>
        <v>0.1</v>
      </c>
      <c r="M863" s="2">
        <f>Table_ExternalData_15[[#This Row],[Price]]-Table_ExternalData_15[[#This Row],[Price]]*Table_ExternalData_15[[#This Row],[extra popust]]</f>
        <v>46.791000000000004</v>
      </c>
      <c r="N863" s="2">
        <f>IF(M863&lt;I863,M863,I863)</f>
        <v>46.791000000000004</v>
      </c>
      <c r="O863" s="12">
        <f ca="1">IF(N863&lt;I863,$U$1," ")</f>
        <v>45786</v>
      </c>
      <c r="P863" s="12">
        <f ca="1">IFERROR((O863+30)," ")</f>
        <v>45816</v>
      </c>
      <c r="Q863" s="2">
        <f ca="1">IF(O863=$U$1,N863,"0")*1.22</f>
        <v>57.08502</v>
      </c>
    </row>
    <row r="864" spans="1:17" x14ac:dyDescent="0.25">
      <c r="A864" t="s">
        <v>4471</v>
      </c>
      <c r="B864" t="s">
        <v>4470</v>
      </c>
      <c r="C864">
        <v>12643</v>
      </c>
      <c r="D864">
        <v>31.4</v>
      </c>
      <c r="E864">
        <f>IFERROR(VLOOKUP(Table_ExternalData_15[[#This Row],[Id]],Rabati!B:C,2,0),0)</f>
        <v>20</v>
      </c>
      <c r="F864">
        <v>0</v>
      </c>
      <c r="G864" t="str">
        <f>VLOOKUP(Table_ExternalData_15[[#This Row],[Id]],'Blagovna izdelek'!A:C,3,0)</f>
        <v>Tenda</v>
      </c>
      <c r="H864">
        <f>Table_ExternalData_15[[#This Row],[Rabat]]*0.2</f>
        <v>4</v>
      </c>
      <c r="I864" s="2">
        <f>Table_ExternalData_15[[#This Row],[Price]]-(Table_ExternalData_15[[#This Row],[Price]]*Table_ExternalData_15[[#This Row],[BB rabat]])/100</f>
        <v>30.143999999999998</v>
      </c>
      <c r="J864" s="2">
        <f>Table_ExternalData_15[[#This Row],[BB cena]]*Table_ExternalData_15[[#Headers],[1,22]]</f>
        <v>36.775679999999994</v>
      </c>
      <c r="K864" s="2">
        <f>Table_ExternalData_15[[#This Row],[Price]]*Table_ExternalData_15[[#Headers],[1,22]]</f>
        <v>38.308</v>
      </c>
      <c r="L864" s="7">
        <f>IF(G864="White Shark",E864*0.5,IF(G864="Sbox",E864*0.5,IF(G864="Tenda",E864*0.5,E864*0.2)))/100</f>
        <v>0.1</v>
      </c>
      <c r="M864" s="2">
        <f>Table_ExternalData_15[[#This Row],[Price]]-Table_ExternalData_15[[#This Row],[Price]]*Table_ExternalData_15[[#This Row],[extra popust]]</f>
        <v>28.259999999999998</v>
      </c>
      <c r="N864" s="2">
        <f>IF(M864&lt;I864,M864,I864)</f>
        <v>28.259999999999998</v>
      </c>
      <c r="O864" s="12">
        <f ca="1">IF(N864&lt;I864,$U$1," ")</f>
        <v>45786</v>
      </c>
      <c r="P864" s="12">
        <f ca="1">IFERROR((O864+30)," ")</f>
        <v>45816</v>
      </c>
      <c r="Q864" s="2">
        <f ca="1">IF(O864=$U$1,N864,"0")*1.22</f>
        <v>34.477199999999996</v>
      </c>
    </row>
    <row r="865" spans="1:17" x14ac:dyDescent="0.25">
      <c r="A865" t="s">
        <v>4473</v>
      </c>
      <c r="B865" t="s">
        <v>4472</v>
      </c>
      <c r="C865">
        <v>12644</v>
      </c>
      <c r="D865">
        <v>68.58</v>
      </c>
      <c r="E865">
        <f>IFERROR(VLOOKUP(Table_ExternalData_15[[#This Row],[Id]],Rabati!B:C,2,0),0)</f>
        <v>20</v>
      </c>
      <c r="F865">
        <v>16</v>
      </c>
      <c r="G865" t="str">
        <f>VLOOKUP(Table_ExternalData_15[[#This Row],[Id]],'Blagovna izdelek'!A:C,3,0)</f>
        <v>Tenda</v>
      </c>
      <c r="H865">
        <f>Table_ExternalData_15[[#This Row],[Rabat]]*0.2</f>
        <v>4</v>
      </c>
      <c r="I865" s="2">
        <f>Table_ExternalData_15[[#This Row],[Price]]-(Table_ExternalData_15[[#This Row],[Price]]*Table_ExternalData_15[[#This Row],[BB rabat]])/100</f>
        <v>65.836799999999997</v>
      </c>
      <c r="J865" s="2">
        <f>Table_ExternalData_15[[#This Row],[BB cena]]*Table_ExternalData_15[[#Headers],[1,22]]</f>
        <v>80.320895999999991</v>
      </c>
      <c r="K865" s="2">
        <f>Table_ExternalData_15[[#This Row],[Price]]*Table_ExternalData_15[[#Headers],[1,22]]</f>
        <v>83.667599999999993</v>
      </c>
      <c r="L865" s="7">
        <f>IF(G865="White Shark",E865*0.5,IF(G865="Sbox",E865*0.5,IF(G865="Tenda",E865*0.5,E865*0.2)))/100</f>
        <v>0.1</v>
      </c>
      <c r="M865" s="2">
        <f>Table_ExternalData_15[[#This Row],[Price]]-Table_ExternalData_15[[#This Row],[Price]]*Table_ExternalData_15[[#This Row],[extra popust]]</f>
        <v>61.721999999999994</v>
      </c>
      <c r="N865" s="2">
        <f>IF(M865&lt;I865,M865,I865)</f>
        <v>61.721999999999994</v>
      </c>
      <c r="O865" s="12">
        <f ca="1">IF(N865&lt;I865,$U$1," ")</f>
        <v>45786</v>
      </c>
      <c r="P865" s="12">
        <f ca="1">IFERROR((O865+30)," ")</f>
        <v>45816</v>
      </c>
      <c r="Q865" s="2">
        <f ca="1">IF(O865=$U$1,N865,"0")*1.22</f>
        <v>75.300839999999994</v>
      </c>
    </row>
    <row r="866" spans="1:17" x14ac:dyDescent="0.25">
      <c r="A866" t="s">
        <v>4474</v>
      </c>
      <c r="B866" t="s">
        <v>14404</v>
      </c>
      <c r="C866">
        <v>12645</v>
      </c>
      <c r="D866">
        <v>81.95</v>
      </c>
      <c r="E866">
        <f>IFERROR(VLOOKUP(Table_ExternalData_15[[#This Row],[Id]],Rabati!B:C,2,0),0)</f>
        <v>20</v>
      </c>
      <c r="F866">
        <v>70</v>
      </c>
      <c r="G866" t="str">
        <f>VLOOKUP(Table_ExternalData_15[[#This Row],[Id]],'Blagovna izdelek'!A:C,3,0)</f>
        <v>Tenda</v>
      </c>
      <c r="H866">
        <f>Table_ExternalData_15[[#This Row],[Rabat]]*0.2</f>
        <v>4</v>
      </c>
      <c r="I866" s="2">
        <f>Table_ExternalData_15[[#This Row],[Price]]-(Table_ExternalData_15[[#This Row],[Price]]*Table_ExternalData_15[[#This Row],[BB rabat]])/100</f>
        <v>78.671999999999997</v>
      </c>
      <c r="J866" s="2">
        <f>Table_ExternalData_15[[#This Row],[BB cena]]*Table_ExternalData_15[[#Headers],[1,22]]</f>
        <v>95.979839999999996</v>
      </c>
      <c r="K866" s="2">
        <f>Table_ExternalData_15[[#This Row],[Price]]*Table_ExternalData_15[[#Headers],[1,22]]</f>
        <v>99.978999999999999</v>
      </c>
      <c r="L866" s="7">
        <f>IF(G866="White Shark",E866*0.5,IF(G866="Sbox",E866*0.5,IF(G866="Tenda",E866*0.5,E866*0.2)))/100</f>
        <v>0.1</v>
      </c>
      <c r="M866" s="2">
        <f>Table_ExternalData_15[[#This Row],[Price]]-Table_ExternalData_15[[#This Row],[Price]]*Table_ExternalData_15[[#This Row],[extra popust]]</f>
        <v>73.754999999999995</v>
      </c>
      <c r="N866" s="2">
        <f>IF(M866&lt;I866,M866,I866)</f>
        <v>73.754999999999995</v>
      </c>
      <c r="O866" s="12">
        <f ca="1">IF(N866&lt;I866,$U$1," ")</f>
        <v>45786</v>
      </c>
      <c r="P866" s="12">
        <f ca="1">IFERROR((O866+30)," ")</f>
        <v>45816</v>
      </c>
      <c r="Q866" s="2">
        <f ca="1">IF(O866=$U$1,N866,"0")*1.22</f>
        <v>89.981099999999998</v>
      </c>
    </row>
    <row r="867" spans="1:17" x14ac:dyDescent="0.25">
      <c r="A867" t="s">
        <v>5304</v>
      </c>
      <c r="B867" t="s">
        <v>5303</v>
      </c>
      <c r="C867">
        <v>13474</v>
      </c>
      <c r="D867">
        <v>310</v>
      </c>
      <c r="E867">
        <f>IFERROR(VLOOKUP(Table_ExternalData_15[[#This Row],[Id]],Rabati!B:C,2,0),0)</f>
        <v>20</v>
      </c>
      <c r="F867">
        <v>0</v>
      </c>
      <c r="G867" t="str">
        <f>VLOOKUP(Table_ExternalData_15[[#This Row],[Id]],'Blagovna izdelek'!A:C,3,0)</f>
        <v>Tenda</v>
      </c>
      <c r="H867">
        <f>Table_ExternalData_15[[#This Row],[Rabat]]*0.2</f>
        <v>4</v>
      </c>
      <c r="I867" s="2">
        <f>Table_ExternalData_15[[#This Row],[Price]]-(Table_ExternalData_15[[#This Row],[Price]]*Table_ExternalData_15[[#This Row],[BB rabat]])/100</f>
        <v>297.60000000000002</v>
      </c>
      <c r="J867" s="2">
        <f>Table_ExternalData_15[[#This Row],[BB cena]]*Table_ExternalData_15[[#Headers],[1,22]]</f>
        <v>363.072</v>
      </c>
      <c r="K867" s="2">
        <f>Table_ExternalData_15[[#This Row],[Price]]*Table_ExternalData_15[[#Headers],[1,22]]</f>
        <v>378.2</v>
      </c>
      <c r="L867" s="7">
        <f>IF(G867="White Shark",E867*0.5,IF(G867="Sbox",E867*0.5,IF(G867="Tenda",E867*0.5,E867*0.2)))/100</f>
        <v>0.1</v>
      </c>
      <c r="M867" s="2">
        <f>Table_ExternalData_15[[#This Row],[Price]]-Table_ExternalData_15[[#This Row],[Price]]*Table_ExternalData_15[[#This Row],[extra popust]]</f>
        <v>279</v>
      </c>
      <c r="N867" s="2">
        <f>IF(M867&lt;I867,M867,I867)</f>
        <v>279</v>
      </c>
      <c r="O867" s="12">
        <f ca="1">IF(N867&lt;I867,$U$1," ")</f>
        <v>45786</v>
      </c>
      <c r="P867" s="12">
        <f ca="1">IFERROR((O867+30)," ")</f>
        <v>45816</v>
      </c>
      <c r="Q867" s="2">
        <f ca="1">IF(O867=$U$1,N867,"0")*1.22</f>
        <v>340.38</v>
      </c>
    </row>
    <row r="868" spans="1:17" x14ac:dyDescent="0.25">
      <c r="A868" t="s">
        <v>5396</v>
      </c>
      <c r="B868" t="s">
        <v>14875</v>
      </c>
      <c r="C868">
        <v>13607</v>
      </c>
      <c r="D868">
        <v>69.95</v>
      </c>
      <c r="E868">
        <f>IFERROR(VLOOKUP(Table_ExternalData_15[[#This Row],[Id]],Rabati!B:C,2,0),0)</f>
        <v>20</v>
      </c>
      <c r="F868">
        <v>56</v>
      </c>
      <c r="G868" t="str">
        <f>VLOOKUP(Table_ExternalData_15[[#This Row],[Id]],'Blagovna izdelek'!A:C,3,0)</f>
        <v>Tenda</v>
      </c>
      <c r="H868">
        <f>Table_ExternalData_15[[#This Row],[Rabat]]*0.2</f>
        <v>4</v>
      </c>
      <c r="I868" s="2">
        <f>Table_ExternalData_15[[#This Row],[Price]]-(Table_ExternalData_15[[#This Row],[Price]]*Table_ExternalData_15[[#This Row],[BB rabat]])/100</f>
        <v>67.152000000000001</v>
      </c>
      <c r="J868" s="2">
        <f>Table_ExternalData_15[[#This Row],[BB cena]]*Table_ExternalData_15[[#Headers],[1,22]]</f>
        <v>81.925439999999995</v>
      </c>
      <c r="K868" s="2">
        <f>Table_ExternalData_15[[#This Row],[Price]]*Table_ExternalData_15[[#Headers],[1,22]]</f>
        <v>85.338999999999999</v>
      </c>
      <c r="L868" s="7">
        <f>IF(G868="White Shark",E868*0.5,IF(G868="Sbox",E868*0.5,IF(G868="Tenda",E868*0.5,E868*0.2)))/100</f>
        <v>0.1</v>
      </c>
      <c r="M868" s="2">
        <f>Table_ExternalData_15[[#This Row],[Price]]-Table_ExternalData_15[[#This Row],[Price]]*Table_ExternalData_15[[#This Row],[extra popust]]</f>
        <v>62.954999999999998</v>
      </c>
      <c r="N868" s="2">
        <f>IF(M868&lt;I868,M868,I868)</f>
        <v>62.954999999999998</v>
      </c>
      <c r="O868" s="12">
        <f ca="1">IF(N868&lt;I868,$U$1," ")</f>
        <v>45786</v>
      </c>
      <c r="P868" s="12">
        <f ca="1">IFERROR((O868+30)," ")</f>
        <v>45816</v>
      </c>
      <c r="Q868" s="2">
        <f ca="1">IF(O868=$U$1,N868,"0")*1.22</f>
        <v>76.805099999999996</v>
      </c>
    </row>
    <row r="869" spans="1:17" x14ac:dyDescent="0.25">
      <c r="A869" t="s">
        <v>5882</v>
      </c>
      <c r="B869" t="s">
        <v>14877</v>
      </c>
      <c r="C869">
        <v>13969</v>
      </c>
      <c r="D869">
        <v>12.95</v>
      </c>
      <c r="E869">
        <f>IFERROR(VLOOKUP(Table_ExternalData_15[[#This Row],[Id]],Rabati!B:C,2,0),0)</f>
        <v>20</v>
      </c>
      <c r="F869">
        <v>122</v>
      </c>
      <c r="G869" t="str">
        <f>VLOOKUP(Table_ExternalData_15[[#This Row],[Id]],'Blagovna izdelek'!A:C,3,0)</f>
        <v>Tenda</v>
      </c>
      <c r="H869">
        <f>Table_ExternalData_15[[#This Row],[Rabat]]*0.2</f>
        <v>4</v>
      </c>
      <c r="I869" s="2">
        <f>Table_ExternalData_15[[#This Row],[Price]]-(Table_ExternalData_15[[#This Row],[Price]]*Table_ExternalData_15[[#This Row],[BB rabat]])/100</f>
        <v>12.431999999999999</v>
      </c>
      <c r="J869" s="2">
        <f>Table_ExternalData_15[[#This Row],[BB cena]]*Table_ExternalData_15[[#Headers],[1,22]]</f>
        <v>15.167039999999998</v>
      </c>
      <c r="K869" s="2">
        <f>Table_ExternalData_15[[#This Row],[Price]]*Table_ExternalData_15[[#Headers],[1,22]]</f>
        <v>15.798999999999999</v>
      </c>
      <c r="L869" s="7">
        <f>IF(G869="White Shark",E869*0.5,IF(G869="Sbox",E869*0.5,IF(G869="Tenda",E869*0.5,E869*0.2)))/100</f>
        <v>0.1</v>
      </c>
      <c r="M869" s="2">
        <f>Table_ExternalData_15[[#This Row],[Price]]-Table_ExternalData_15[[#This Row],[Price]]*Table_ExternalData_15[[#This Row],[extra popust]]</f>
        <v>11.654999999999999</v>
      </c>
      <c r="N869" s="2">
        <f>IF(M869&lt;I869,M869,I869)</f>
        <v>11.654999999999999</v>
      </c>
      <c r="O869" s="12">
        <f ca="1">IF(N869&lt;I869,$U$1," ")</f>
        <v>45786</v>
      </c>
      <c r="P869" s="12">
        <f ca="1">IFERROR((O869+30)," ")</f>
        <v>45816</v>
      </c>
      <c r="Q869" s="2">
        <f ca="1">IF(O869=$U$1,N869,"0")*1.22</f>
        <v>14.219099999999999</v>
      </c>
    </row>
    <row r="870" spans="1:17" x14ac:dyDescent="0.25">
      <c r="A870" t="s">
        <v>6192</v>
      </c>
      <c r="B870" t="s">
        <v>14880</v>
      </c>
      <c r="C870">
        <v>14271</v>
      </c>
      <c r="D870">
        <v>27.55</v>
      </c>
      <c r="E870">
        <f>IFERROR(VLOOKUP(Table_ExternalData_15[[#This Row],[Id]],Rabati!B:C,2,0),0)</f>
        <v>20</v>
      </c>
      <c r="F870">
        <v>66</v>
      </c>
      <c r="G870" t="str">
        <f>VLOOKUP(Table_ExternalData_15[[#This Row],[Id]],'Blagovna izdelek'!A:C,3,0)</f>
        <v>Tenda</v>
      </c>
      <c r="H870">
        <f>Table_ExternalData_15[[#This Row],[Rabat]]*0.2</f>
        <v>4</v>
      </c>
      <c r="I870" s="2">
        <f>Table_ExternalData_15[[#This Row],[Price]]-(Table_ExternalData_15[[#This Row],[Price]]*Table_ExternalData_15[[#This Row],[BB rabat]])/100</f>
        <v>26.448</v>
      </c>
      <c r="J870" s="2">
        <f>Table_ExternalData_15[[#This Row],[BB cena]]*Table_ExternalData_15[[#Headers],[1,22]]</f>
        <v>32.266559999999998</v>
      </c>
      <c r="K870" s="2">
        <f>Table_ExternalData_15[[#This Row],[Price]]*Table_ExternalData_15[[#Headers],[1,22]]</f>
        <v>33.610999999999997</v>
      </c>
      <c r="L870" s="7">
        <f>IF(G870="White Shark",E870*0.5,IF(G870="Sbox",E870*0.5,IF(G870="Tenda",E870*0.5,E870*0.2)))/100</f>
        <v>0.1</v>
      </c>
      <c r="M870" s="2">
        <f>Table_ExternalData_15[[#This Row],[Price]]-Table_ExternalData_15[[#This Row],[Price]]*Table_ExternalData_15[[#This Row],[extra popust]]</f>
        <v>24.795000000000002</v>
      </c>
      <c r="N870" s="2">
        <f>IF(M870&lt;I870,M870,I870)</f>
        <v>24.795000000000002</v>
      </c>
      <c r="O870" s="12">
        <f ca="1">IF(N870&lt;I870,$U$1," ")</f>
        <v>45786</v>
      </c>
      <c r="P870" s="12">
        <f ca="1">IFERROR((O870+30)," ")</f>
        <v>45816</v>
      </c>
      <c r="Q870" s="2">
        <f ca="1">IF(O870=$U$1,N870,"0")*1.22</f>
        <v>30.2499</v>
      </c>
    </row>
    <row r="871" spans="1:17" x14ac:dyDescent="0.25">
      <c r="A871" t="s">
        <v>6744</v>
      </c>
      <c r="B871" t="s">
        <v>14889</v>
      </c>
      <c r="C871">
        <v>14747</v>
      </c>
      <c r="D871">
        <v>24.55</v>
      </c>
      <c r="E871">
        <f>IFERROR(VLOOKUP(Table_ExternalData_15[[#This Row],[Id]],Rabati!B:C,2,0),0)</f>
        <v>20</v>
      </c>
      <c r="F871">
        <v>211</v>
      </c>
      <c r="G871" t="str">
        <f>VLOOKUP(Table_ExternalData_15[[#This Row],[Id]],'Blagovna izdelek'!A:C,3,0)</f>
        <v>Tenda</v>
      </c>
      <c r="H871">
        <f>Table_ExternalData_15[[#This Row],[Rabat]]*0.2</f>
        <v>4</v>
      </c>
      <c r="I871" s="2">
        <f>Table_ExternalData_15[[#This Row],[Price]]-(Table_ExternalData_15[[#This Row],[Price]]*Table_ExternalData_15[[#This Row],[BB rabat]])/100</f>
        <v>23.568000000000001</v>
      </c>
      <c r="J871" s="2">
        <f>Table_ExternalData_15[[#This Row],[BB cena]]*Table_ExternalData_15[[#Headers],[1,22]]</f>
        <v>28.752960000000002</v>
      </c>
      <c r="K871" s="2">
        <f>Table_ExternalData_15[[#This Row],[Price]]*Table_ExternalData_15[[#Headers],[1,22]]</f>
        <v>29.951000000000001</v>
      </c>
      <c r="L871" s="7">
        <f>IF(G871="White Shark",E871*0.5,IF(G871="Sbox",E871*0.5,IF(G871="Tenda",E871*0.5,E871*0.2)))/100</f>
        <v>0.1</v>
      </c>
      <c r="M871" s="2">
        <f>Table_ExternalData_15[[#This Row],[Price]]-Table_ExternalData_15[[#This Row],[Price]]*Table_ExternalData_15[[#This Row],[extra popust]]</f>
        <v>22.094999999999999</v>
      </c>
      <c r="N871" s="2">
        <f>IF(M871&lt;I871,M871,I871)</f>
        <v>22.094999999999999</v>
      </c>
      <c r="O871" s="12">
        <f ca="1">IF(N871&lt;I871,$U$1," ")</f>
        <v>45786</v>
      </c>
      <c r="P871" s="12">
        <f ca="1">IFERROR((O871+30)," ")</f>
        <v>45816</v>
      </c>
      <c r="Q871" s="2">
        <f ca="1">IF(O871=$U$1,N871,"0")*1.22</f>
        <v>26.9559</v>
      </c>
    </row>
    <row r="872" spans="1:17" x14ac:dyDescent="0.25">
      <c r="A872" t="s">
        <v>6940</v>
      </c>
      <c r="B872" t="s">
        <v>14892</v>
      </c>
      <c r="C872">
        <v>14905</v>
      </c>
      <c r="D872">
        <v>35.200000000000003</v>
      </c>
      <c r="E872">
        <f>IFERROR(VLOOKUP(Table_ExternalData_15[[#This Row],[Id]],Rabati!B:C,2,0),0)</f>
        <v>20</v>
      </c>
      <c r="F872">
        <v>75</v>
      </c>
      <c r="G872" t="str">
        <f>VLOOKUP(Table_ExternalData_15[[#This Row],[Id]],'Blagovna izdelek'!A:C,3,0)</f>
        <v>Tenda</v>
      </c>
      <c r="H872">
        <f>Table_ExternalData_15[[#This Row],[Rabat]]*0.2</f>
        <v>4</v>
      </c>
      <c r="I872" s="2">
        <f>Table_ExternalData_15[[#This Row],[Price]]-(Table_ExternalData_15[[#This Row],[Price]]*Table_ExternalData_15[[#This Row],[BB rabat]])/100</f>
        <v>33.792000000000002</v>
      </c>
      <c r="J872" s="2">
        <f>Table_ExternalData_15[[#This Row],[BB cena]]*Table_ExternalData_15[[#Headers],[1,22]]</f>
        <v>41.226240000000004</v>
      </c>
      <c r="K872" s="2">
        <f>Table_ExternalData_15[[#This Row],[Price]]*Table_ExternalData_15[[#Headers],[1,22]]</f>
        <v>42.944000000000003</v>
      </c>
      <c r="L872" s="7">
        <f>IF(G872="White Shark",E872*0.5,IF(G872="Sbox",E872*0.5,IF(G872="Tenda",E872*0.5,E872*0.2)))/100</f>
        <v>0.1</v>
      </c>
      <c r="M872" s="2">
        <f>Table_ExternalData_15[[#This Row],[Price]]-Table_ExternalData_15[[#This Row],[Price]]*Table_ExternalData_15[[#This Row],[extra popust]]</f>
        <v>31.680000000000003</v>
      </c>
      <c r="N872" s="2">
        <f>IF(M872&lt;I872,M872,I872)</f>
        <v>31.680000000000003</v>
      </c>
      <c r="O872" s="12">
        <f ca="1">IF(N872&lt;I872,$U$1," ")</f>
        <v>45786</v>
      </c>
      <c r="P872" s="12">
        <f ca="1">IFERROR((O872+30)," ")</f>
        <v>45816</v>
      </c>
      <c r="Q872" s="2">
        <f ca="1">IF(O872=$U$1,N872,"0")*1.22</f>
        <v>38.649600000000007</v>
      </c>
    </row>
    <row r="873" spans="1:17" x14ac:dyDescent="0.25">
      <c r="A873" t="s">
        <v>6942</v>
      </c>
      <c r="B873" t="s">
        <v>6941</v>
      </c>
      <c r="C873">
        <v>14906</v>
      </c>
      <c r="D873">
        <v>61.69</v>
      </c>
      <c r="E873">
        <f>IFERROR(VLOOKUP(Table_ExternalData_15[[#This Row],[Id]],Rabati!B:C,2,0),0)</f>
        <v>20</v>
      </c>
      <c r="F873">
        <v>0</v>
      </c>
      <c r="G873" t="str">
        <f>VLOOKUP(Table_ExternalData_15[[#This Row],[Id]],'Blagovna izdelek'!A:C,3,0)</f>
        <v>Tenda</v>
      </c>
      <c r="H873">
        <f>Table_ExternalData_15[[#This Row],[Rabat]]*0.2</f>
        <v>4</v>
      </c>
      <c r="I873" s="2">
        <f>Table_ExternalData_15[[#This Row],[Price]]-(Table_ExternalData_15[[#This Row],[Price]]*Table_ExternalData_15[[#This Row],[BB rabat]])/100</f>
        <v>59.2224</v>
      </c>
      <c r="J873" s="2">
        <f>Table_ExternalData_15[[#This Row],[BB cena]]*Table_ExternalData_15[[#Headers],[1,22]]</f>
        <v>72.251328000000001</v>
      </c>
      <c r="K873" s="2">
        <f>Table_ExternalData_15[[#This Row],[Price]]*Table_ExternalData_15[[#Headers],[1,22]]</f>
        <v>75.261799999999994</v>
      </c>
      <c r="L873" s="7">
        <f>IF(G873="White Shark",E873*0.5,IF(G873="Sbox",E873*0.5,IF(G873="Tenda",E873*0.5,E873*0.2)))/100</f>
        <v>0.1</v>
      </c>
      <c r="M873" s="2">
        <f>Table_ExternalData_15[[#This Row],[Price]]-Table_ExternalData_15[[#This Row],[Price]]*Table_ExternalData_15[[#This Row],[extra popust]]</f>
        <v>55.521000000000001</v>
      </c>
      <c r="N873" s="2">
        <f>IF(M873&lt;I873,M873,I873)</f>
        <v>55.521000000000001</v>
      </c>
      <c r="O873" s="12">
        <f ca="1">IF(N873&lt;I873,$U$1," ")</f>
        <v>45786</v>
      </c>
      <c r="P873" s="12">
        <f ca="1">IFERROR((O873+30)," ")</f>
        <v>45816</v>
      </c>
      <c r="Q873" s="2">
        <f ca="1">IF(O873=$U$1,N873,"0")*1.22</f>
        <v>67.735619999999997</v>
      </c>
    </row>
    <row r="874" spans="1:17" x14ac:dyDescent="0.25">
      <c r="A874" t="s">
        <v>6943</v>
      </c>
      <c r="B874" t="s">
        <v>11302</v>
      </c>
      <c r="C874">
        <v>14907</v>
      </c>
      <c r="D874">
        <v>61.65</v>
      </c>
      <c r="E874">
        <f>IFERROR(VLOOKUP(Table_ExternalData_15[[#This Row],[Id]],Rabati!B:C,2,0),0)</f>
        <v>20</v>
      </c>
      <c r="F874">
        <v>0</v>
      </c>
      <c r="G874" t="str">
        <f>VLOOKUP(Table_ExternalData_15[[#This Row],[Id]],'Blagovna izdelek'!A:C,3,0)</f>
        <v>Tenda</v>
      </c>
      <c r="H874">
        <f>Table_ExternalData_15[[#This Row],[Rabat]]*0.2</f>
        <v>4</v>
      </c>
      <c r="I874" s="2">
        <f>Table_ExternalData_15[[#This Row],[Price]]-(Table_ExternalData_15[[#This Row],[Price]]*Table_ExternalData_15[[#This Row],[BB rabat]])/100</f>
        <v>59.183999999999997</v>
      </c>
      <c r="J874" s="2">
        <f>Table_ExternalData_15[[#This Row],[BB cena]]*Table_ExternalData_15[[#Headers],[1,22]]</f>
        <v>72.20447999999999</v>
      </c>
      <c r="K874" s="2">
        <f>Table_ExternalData_15[[#This Row],[Price]]*Table_ExternalData_15[[#Headers],[1,22]]</f>
        <v>75.212999999999994</v>
      </c>
      <c r="L874" s="7">
        <f>IF(G874="White Shark",E874*0.5,IF(G874="Sbox",E874*0.5,IF(G874="Tenda",E874*0.5,E874*0.2)))/100</f>
        <v>0.1</v>
      </c>
      <c r="M874" s="2">
        <f>Table_ExternalData_15[[#This Row],[Price]]-Table_ExternalData_15[[#This Row],[Price]]*Table_ExternalData_15[[#This Row],[extra popust]]</f>
        <v>55.484999999999999</v>
      </c>
      <c r="N874" s="2">
        <f>IF(M874&lt;I874,M874,I874)</f>
        <v>55.484999999999999</v>
      </c>
      <c r="O874" s="12">
        <f ca="1">IF(N874&lt;I874,$U$1," ")</f>
        <v>45786</v>
      </c>
      <c r="P874" s="12">
        <f ca="1">IFERROR((O874+30)," ")</f>
        <v>45816</v>
      </c>
      <c r="Q874" s="2">
        <f ca="1">IF(O874=$U$1,N874,"0")*1.22</f>
        <v>67.691699999999997</v>
      </c>
    </row>
    <row r="875" spans="1:17" x14ac:dyDescent="0.25">
      <c r="A875" t="s">
        <v>6944</v>
      </c>
      <c r="B875" t="s">
        <v>14893</v>
      </c>
      <c r="C875">
        <v>14908</v>
      </c>
      <c r="D875">
        <v>75.400000000000006</v>
      </c>
      <c r="E875">
        <f>IFERROR(VLOOKUP(Table_ExternalData_15[[#This Row],[Id]],Rabati!B:C,2,0),0)</f>
        <v>20</v>
      </c>
      <c r="F875">
        <v>8</v>
      </c>
      <c r="G875" t="str">
        <f>VLOOKUP(Table_ExternalData_15[[#This Row],[Id]],'Blagovna izdelek'!A:C,3,0)</f>
        <v>Tenda</v>
      </c>
      <c r="H875">
        <f>Table_ExternalData_15[[#This Row],[Rabat]]*0.2</f>
        <v>4</v>
      </c>
      <c r="I875" s="2">
        <f>Table_ExternalData_15[[#This Row],[Price]]-(Table_ExternalData_15[[#This Row],[Price]]*Table_ExternalData_15[[#This Row],[BB rabat]])/100</f>
        <v>72.384</v>
      </c>
      <c r="J875" s="2">
        <f>Table_ExternalData_15[[#This Row],[BB cena]]*Table_ExternalData_15[[#Headers],[1,22]]</f>
        <v>88.308480000000003</v>
      </c>
      <c r="K875" s="2">
        <f>Table_ExternalData_15[[#This Row],[Price]]*Table_ExternalData_15[[#Headers],[1,22]]</f>
        <v>91.988</v>
      </c>
      <c r="L875" s="7">
        <f>IF(G875="White Shark",E875*0.5,IF(G875="Sbox",E875*0.5,IF(G875="Tenda",E875*0.5,E875*0.2)))/100</f>
        <v>0.1</v>
      </c>
      <c r="M875" s="2">
        <f>Table_ExternalData_15[[#This Row],[Price]]-Table_ExternalData_15[[#This Row],[Price]]*Table_ExternalData_15[[#This Row],[extra popust]]</f>
        <v>67.86</v>
      </c>
      <c r="N875" s="2">
        <f>IF(M875&lt;I875,M875,I875)</f>
        <v>67.86</v>
      </c>
      <c r="O875" s="12">
        <f ca="1">IF(N875&lt;I875,$U$1," ")</f>
        <v>45786</v>
      </c>
      <c r="P875" s="12">
        <f ca="1">IFERROR((O875+30)," ")</f>
        <v>45816</v>
      </c>
      <c r="Q875" s="2">
        <f ca="1">IF(O875=$U$1,N875,"0")*1.22</f>
        <v>82.789199999999994</v>
      </c>
    </row>
    <row r="876" spans="1:17" x14ac:dyDescent="0.25">
      <c r="A876" t="s">
        <v>6946</v>
      </c>
      <c r="B876" t="s">
        <v>6945</v>
      </c>
      <c r="C876">
        <v>14909</v>
      </c>
      <c r="D876">
        <v>45.14</v>
      </c>
      <c r="E876">
        <f>IFERROR(VLOOKUP(Table_ExternalData_15[[#This Row],[Id]],Rabati!B:C,2,0),0)</f>
        <v>20</v>
      </c>
      <c r="F876">
        <v>15</v>
      </c>
      <c r="G876" t="str">
        <f>VLOOKUP(Table_ExternalData_15[[#This Row],[Id]],'Blagovna izdelek'!A:C,3,0)</f>
        <v>Tenda</v>
      </c>
      <c r="H876">
        <f>Table_ExternalData_15[[#This Row],[Rabat]]*0.2</f>
        <v>4</v>
      </c>
      <c r="I876" s="2">
        <f>Table_ExternalData_15[[#This Row],[Price]]-(Table_ExternalData_15[[#This Row],[Price]]*Table_ExternalData_15[[#This Row],[BB rabat]])/100</f>
        <v>43.334400000000002</v>
      </c>
      <c r="J876" s="2">
        <f>Table_ExternalData_15[[#This Row],[BB cena]]*Table_ExternalData_15[[#Headers],[1,22]]</f>
        <v>52.867968000000005</v>
      </c>
      <c r="K876" s="2">
        <f>Table_ExternalData_15[[#This Row],[Price]]*Table_ExternalData_15[[#Headers],[1,22]]</f>
        <v>55.070799999999998</v>
      </c>
      <c r="L876" s="7">
        <f>IF(G876="White Shark",E876*0.5,IF(G876="Sbox",E876*0.5,IF(G876="Tenda",E876*0.5,E876*0.2)))/100</f>
        <v>0.1</v>
      </c>
      <c r="M876" s="2">
        <f>Table_ExternalData_15[[#This Row],[Price]]-Table_ExternalData_15[[#This Row],[Price]]*Table_ExternalData_15[[#This Row],[extra popust]]</f>
        <v>40.625999999999998</v>
      </c>
      <c r="N876" s="2">
        <f>IF(M876&lt;I876,M876,I876)</f>
        <v>40.625999999999998</v>
      </c>
      <c r="O876" s="12">
        <f ca="1">IF(N876&lt;I876,$U$1," ")</f>
        <v>45786</v>
      </c>
      <c r="P876" s="12">
        <f ca="1">IFERROR((O876+30)," ")</f>
        <v>45816</v>
      </c>
      <c r="Q876" s="2">
        <f ca="1">IF(O876=$U$1,N876,"0")*1.22</f>
        <v>49.563719999999996</v>
      </c>
    </row>
    <row r="877" spans="1:17" x14ac:dyDescent="0.25">
      <c r="A877" t="s">
        <v>6947</v>
      </c>
      <c r="B877" t="s">
        <v>10184</v>
      </c>
      <c r="C877">
        <v>14910</v>
      </c>
      <c r="D877">
        <v>75.7</v>
      </c>
      <c r="E877">
        <f>IFERROR(VLOOKUP(Table_ExternalData_15[[#This Row],[Id]],Rabati!B:C,2,0),0)</f>
        <v>5</v>
      </c>
      <c r="F877">
        <v>0</v>
      </c>
      <c r="G877" t="str">
        <f>VLOOKUP(Table_ExternalData_15[[#This Row],[Id]],'Blagovna izdelek'!A:C,3,0)</f>
        <v>Tenda</v>
      </c>
      <c r="H877">
        <f>Table_ExternalData_15[[#This Row],[Rabat]]*0.2</f>
        <v>1</v>
      </c>
      <c r="I877" s="2">
        <f>Table_ExternalData_15[[#This Row],[Price]]-(Table_ExternalData_15[[#This Row],[Price]]*Table_ExternalData_15[[#This Row],[BB rabat]])/100</f>
        <v>74.942999999999998</v>
      </c>
      <c r="J877" s="2">
        <f>Table_ExternalData_15[[#This Row],[BB cena]]*Table_ExternalData_15[[#Headers],[1,22]]</f>
        <v>91.430459999999997</v>
      </c>
      <c r="K877" s="2">
        <f>Table_ExternalData_15[[#This Row],[Price]]*Table_ExternalData_15[[#Headers],[1,22]]</f>
        <v>92.353999999999999</v>
      </c>
      <c r="L877" s="7">
        <f>IF(G877="White Shark",E877*0.5,IF(G877="Sbox",E877*0.5,IF(G877="Tenda",E877*0.5,E877*0.2)))/100</f>
        <v>2.5000000000000001E-2</v>
      </c>
      <c r="M877" s="2">
        <f>Table_ExternalData_15[[#This Row],[Price]]-Table_ExternalData_15[[#This Row],[Price]]*Table_ExternalData_15[[#This Row],[extra popust]]</f>
        <v>73.807500000000005</v>
      </c>
      <c r="N877" s="2">
        <f>IF(M877&lt;I877,M877,I877)</f>
        <v>73.807500000000005</v>
      </c>
      <c r="O877" s="12">
        <f ca="1">IF(N877&lt;I877,$U$1," ")</f>
        <v>45786</v>
      </c>
      <c r="P877" s="12">
        <f ca="1">IFERROR((O877+30)," ")</f>
        <v>45816</v>
      </c>
      <c r="Q877" s="2">
        <f ca="1">IF(O877=$U$1,N877,"0")*1.22</f>
        <v>90.045150000000007</v>
      </c>
    </row>
    <row r="878" spans="1:17" x14ac:dyDescent="0.25">
      <c r="A878" t="s">
        <v>6949</v>
      </c>
      <c r="B878" t="s">
        <v>6948</v>
      </c>
      <c r="C878">
        <v>14911</v>
      </c>
      <c r="D878">
        <v>87.65</v>
      </c>
      <c r="E878">
        <f>IFERROR(VLOOKUP(Table_ExternalData_15[[#This Row],[Id]],Rabati!B:C,2,0),0)</f>
        <v>20</v>
      </c>
      <c r="F878">
        <v>0</v>
      </c>
      <c r="G878" t="str">
        <f>VLOOKUP(Table_ExternalData_15[[#This Row],[Id]],'Blagovna izdelek'!A:C,3,0)</f>
        <v>Tenda</v>
      </c>
      <c r="H878">
        <f>Table_ExternalData_15[[#This Row],[Rabat]]*0.2</f>
        <v>4</v>
      </c>
      <c r="I878" s="2">
        <f>Table_ExternalData_15[[#This Row],[Price]]-(Table_ExternalData_15[[#This Row],[Price]]*Table_ExternalData_15[[#This Row],[BB rabat]])/100</f>
        <v>84.144000000000005</v>
      </c>
      <c r="J878" s="2">
        <f>Table_ExternalData_15[[#This Row],[BB cena]]*Table_ExternalData_15[[#Headers],[1,22]]</f>
        <v>102.65568</v>
      </c>
      <c r="K878" s="2">
        <f>Table_ExternalData_15[[#This Row],[Price]]*Table_ExternalData_15[[#Headers],[1,22]]</f>
        <v>106.93300000000001</v>
      </c>
      <c r="L878" s="7">
        <f>IF(G878="White Shark",E878*0.5,IF(G878="Sbox",E878*0.5,IF(G878="Tenda",E878*0.5,E878*0.2)))/100</f>
        <v>0.1</v>
      </c>
      <c r="M878" s="2">
        <f>Table_ExternalData_15[[#This Row],[Price]]-Table_ExternalData_15[[#This Row],[Price]]*Table_ExternalData_15[[#This Row],[extra popust]]</f>
        <v>78.885000000000005</v>
      </c>
      <c r="N878" s="2">
        <f>IF(M878&lt;I878,M878,I878)</f>
        <v>78.885000000000005</v>
      </c>
      <c r="O878" s="12">
        <f ca="1">IF(N878&lt;I878,$U$1," ")</f>
        <v>45786</v>
      </c>
      <c r="P878" s="12">
        <f ca="1">IFERROR((O878+30)," ")</f>
        <v>45816</v>
      </c>
      <c r="Q878" s="2">
        <f ca="1">IF(O878=$U$1,N878,"0")*1.22</f>
        <v>96.239699999999999</v>
      </c>
    </row>
    <row r="879" spans="1:17" x14ac:dyDescent="0.25">
      <c r="A879" t="s">
        <v>6951</v>
      </c>
      <c r="B879" t="s">
        <v>6950</v>
      </c>
      <c r="C879">
        <v>14912</v>
      </c>
      <c r="D879">
        <v>35.75</v>
      </c>
      <c r="E879">
        <f>IFERROR(VLOOKUP(Table_ExternalData_15[[#This Row],[Id]],Rabati!B:C,2,0),0)</f>
        <v>20</v>
      </c>
      <c r="F879">
        <v>0</v>
      </c>
      <c r="G879" t="str">
        <f>VLOOKUP(Table_ExternalData_15[[#This Row],[Id]],'Blagovna izdelek'!A:C,3,0)</f>
        <v>Tenda</v>
      </c>
      <c r="H879">
        <f>Table_ExternalData_15[[#This Row],[Rabat]]*0.2</f>
        <v>4</v>
      </c>
      <c r="I879" s="2">
        <f>Table_ExternalData_15[[#This Row],[Price]]-(Table_ExternalData_15[[#This Row],[Price]]*Table_ExternalData_15[[#This Row],[BB rabat]])/100</f>
        <v>34.32</v>
      </c>
      <c r="J879" s="2">
        <f>Table_ExternalData_15[[#This Row],[BB cena]]*Table_ExternalData_15[[#Headers],[1,22]]</f>
        <v>41.870399999999997</v>
      </c>
      <c r="K879" s="2">
        <f>Table_ExternalData_15[[#This Row],[Price]]*Table_ExternalData_15[[#Headers],[1,22]]</f>
        <v>43.615000000000002</v>
      </c>
      <c r="L879" s="7">
        <f>IF(G879="White Shark",E879*0.5,IF(G879="Sbox",E879*0.5,IF(G879="Tenda",E879*0.5,E879*0.2)))/100</f>
        <v>0.1</v>
      </c>
      <c r="M879" s="2">
        <f>Table_ExternalData_15[[#This Row],[Price]]-Table_ExternalData_15[[#This Row],[Price]]*Table_ExternalData_15[[#This Row],[extra popust]]</f>
        <v>32.174999999999997</v>
      </c>
      <c r="N879" s="2">
        <f>IF(M879&lt;I879,M879,I879)</f>
        <v>32.174999999999997</v>
      </c>
      <c r="O879" s="12">
        <f ca="1">IF(N879&lt;I879,$U$1," ")</f>
        <v>45786</v>
      </c>
      <c r="P879" s="12">
        <f ca="1">IFERROR((O879+30)," ")</f>
        <v>45816</v>
      </c>
      <c r="Q879" s="2">
        <f ca="1">IF(O879=$U$1,N879,"0")*1.22</f>
        <v>39.253499999999995</v>
      </c>
    </row>
    <row r="880" spans="1:17" x14ac:dyDescent="0.25">
      <c r="A880" t="s">
        <v>6953</v>
      </c>
      <c r="B880" t="s">
        <v>6952</v>
      </c>
      <c r="C880">
        <v>14913</v>
      </c>
      <c r="D880">
        <v>142.6</v>
      </c>
      <c r="E880">
        <f>IFERROR(VLOOKUP(Table_ExternalData_15[[#This Row],[Id]],Rabati!B:C,2,0),0)</f>
        <v>20</v>
      </c>
      <c r="F880">
        <v>14</v>
      </c>
      <c r="G880" t="str">
        <f>VLOOKUP(Table_ExternalData_15[[#This Row],[Id]],'Blagovna izdelek'!A:C,3,0)</f>
        <v>Tenda</v>
      </c>
      <c r="H880">
        <f>Table_ExternalData_15[[#This Row],[Rabat]]*0.2</f>
        <v>4</v>
      </c>
      <c r="I880" s="2">
        <f>Table_ExternalData_15[[#This Row],[Price]]-(Table_ExternalData_15[[#This Row],[Price]]*Table_ExternalData_15[[#This Row],[BB rabat]])/100</f>
        <v>136.89599999999999</v>
      </c>
      <c r="J880" s="2">
        <f>Table_ExternalData_15[[#This Row],[BB cena]]*Table_ExternalData_15[[#Headers],[1,22]]</f>
        <v>167.01311999999999</v>
      </c>
      <c r="K880" s="2">
        <f>Table_ExternalData_15[[#This Row],[Price]]*Table_ExternalData_15[[#Headers],[1,22]]</f>
        <v>173.97199999999998</v>
      </c>
      <c r="L880" s="7">
        <f>IF(G880="White Shark",E880*0.5,IF(G880="Sbox",E880*0.5,IF(G880="Tenda",E880*0.5,E880*0.2)))/100</f>
        <v>0.1</v>
      </c>
      <c r="M880" s="2">
        <f>Table_ExternalData_15[[#This Row],[Price]]-Table_ExternalData_15[[#This Row],[Price]]*Table_ExternalData_15[[#This Row],[extra popust]]</f>
        <v>128.34</v>
      </c>
      <c r="N880" s="2">
        <f>IF(M880&lt;I880,M880,I880)</f>
        <v>128.34</v>
      </c>
      <c r="O880" s="12">
        <f ca="1">IF(N880&lt;I880,$U$1," ")</f>
        <v>45786</v>
      </c>
      <c r="P880" s="12">
        <f ca="1">IFERROR((O880+30)," ")</f>
        <v>45816</v>
      </c>
      <c r="Q880" s="2">
        <f ca="1">IF(O880=$U$1,N880,"0")*1.22</f>
        <v>156.57480000000001</v>
      </c>
    </row>
    <row r="881" spans="1:17" x14ac:dyDescent="0.25">
      <c r="A881" t="s">
        <v>6955</v>
      </c>
      <c r="B881" t="s">
        <v>6954</v>
      </c>
      <c r="C881">
        <v>14914</v>
      </c>
      <c r="D881">
        <v>11.55</v>
      </c>
      <c r="E881">
        <f>IFERROR(VLOOKUP(Table_ExternalData_15[[#This Row],[Id]],Rabati!B:C,2,0),0)</f>
        <v>10</v>
      </c>
      <c r="F881">
        <v>0</v>
      </c>
      <c r="G881" t="str">
        <f>VLOOKUP(Table_ExternalData_15[[#This Row],[Id]],'Blagovna izdelek'!A:C,3,0)</f>
        <v>Tenda</v>
      </c>
      <c r="H881">
        <f>Table_ExternalData_15[[#This Row],[Rabat]]*0.2</f>
        <v>2</v>
      </c>
      <c r="I881" s="2">
        <f>Table_ExternalData_15[[#This Row],[Price]]-(Table_ExternalData_15[[#This Row],[Price]]*Table_ExternalData_15[[#This Row],[BB rabat]])/100</f>
        <v>11.319000000000001</v>
      </c>
      <c r="J881" s="2">
        <f>Table_ExternalData_15[[#This Row],[BB cena]]*Table_ExternalData_15[[#Headers],[1,22]]</f>
        <v>13.809180000000001</v>
      </c>
      <c r="K881" s="2">
        <f>Table_ExternalData_15[[#This Row],[Price]]*Table_ExternalData_15[[#Headers],[1,22]]</f>
        <v>14.091000000000001</v>
      </c>
      <c r="L881" s="7">
        <f>IF(G881="White Shark",E881*0.5,IF(G881="Sbox",E881*0.5,IF(G881="Tenda",E881*0.5,E881*0.2)))/100</f>
        <v>0.05</v>
      </c>
      <c r="M881" s="2">
        <f>Table_ExternalData_15[[#This Row],[Price]]-Table_ExternalData_15[[#This Row],[Price]]*Table_ExternalData_15[[#This Row],[extra popust]]</f>
        <v>10.9725</v>
      </c>
      <c r="N881" s="2">
        <f>IF(M881&lt;I881,M881,I881)</f>
        <v>10.9725</v>
      </c>
      <c r="O881" s="12">
        <f ca="1">IF(N881&lt;I881,$U$1," ")</f>
        <v>45786</v>
      </c>
      <c r="P881" s="12">
        <f ca="1">IFERROR((O881+30)," ")</f>
        <v>45816</v>
      </c>
      <c r="Q881" s="2">
        <f ca="1">IF(O881=$U$1,N881,"0")*1.22</f>
        <v>13.38645</v>
      </c>
    </row>
    <row r="882" spans="1:17" x14ac:dyDescent="0.25">
      <c r="A882" t="s">
        <v>6957</v>
      </c>
      <c r="B882" t="s">
        <v>6956</v>
      </c>
      <c r="C882">
        <v>14915</v>
      </c>
      <c r="D882">
        <v>10.99</v>
      </c>
      <c r="E882">
        <f>IFERROR(VLOOKUP(Table_ExternalData_15[[#This Row],[Id]],Rabati!B:C,2,0),0)</f>
        <v>0</v>
      </c>
      <c r="F882">
        <v>0</v>
      </c>
      <c r="G882" t="str">
        <f>VLOOKUP(Table_ExternalData_15[[#This Row],[Id]],'Blagovna izdelek'!A:C,3,0)</f>
        <v>Tenda</v>
      </c>
      <c r="H882">
        <f>Table_ExternalData_15[[#This Row],[Rabat]]*0.2</f>
        <v>0</v>
      </c>
      <c r="I882" s="2">
        <f>Table_ExternalData_15[[#This Row],[Price]]-(Table_ExternalData_15[[#This Row],[Price]]*Table_ExternalData_15[[#This Row],[BB rabat]])/100</f>
        <v>10.99</v>
      </c>
      <c r="J882" s="2">
        <f>Table_ExternalData_15[[#This Row],[BB cena]]*Table_ExternalData_15[[#Headers],[1,22]]</f>
        <v>13.4078</v>
      </c>
      <c r="K882" s="2">
        <f>Table_ExternalData_15[[#This Row],[Price]]*Table_ExternalData_15[[#Headers],[1,22]]</f>
        <v>13.4078</v>
      </c>
      <c r="L882" s="7">
        <f>IF(G882="White Shark",E882*0.5,IF(G882="Sbox",E882*0.5,IF(G882="Tenda",E882*0.5,E882*0.2)))/100</f>
        <v>0</v>
      </c>
      <c r="M882" s="2">
        <f>Table_ExternalData_15[[#This Row],[Price]]-Table_ExternalData_15[[#This Row],[Price]]*Table_ExternalData_15[[#This Row],[extra popust]]</f>
        <v>10.99</v>
      </c>
      <c r="N882" s="2">
        <f>IF(M882&lt;I882,M882,I882)</f>
        <v>10.99</v>
      </c>
      <c r="O882" s="12" t="str">
        <f>IF(N882&lt;I882,$U$1," ")</f>
        <v xml:space="preserve"> </v>
      </c>
      <c r="P882" s="12" t="str">
        <f>IFERROR((O882+30)," ")</f>
        <v xml:space="preserve"> </v>
      </c>
      <c r="Q882" s="2">
        <f ca="1">IF(O882=$U$1,N882,"0")*1.22</f>
        <v>0</v>
      </c>
    </row>
    <row r="883" spans="1:17" x14ac:dyDescent="0.25">
      <c r="A883" t="s">
        <v>6959</v>
      </c>
      <c r="B883" t="s">
        <v>6958</v>
      </c>
      <c r="C883">
        <v>14916</v>
      </c>
      <c r="D883">
        <v>25.5</v>
      </c>
      <c r="E883">
        <f>IFERROR(VLOOKUP(Table_ExternalData_15[[#This Row],[Id]],Rabati!B:C,2,0),0)</f>
        <v>0</v>
      </c>
      <c r="F883">
        <v>12</v>
      </c>
      <c r="G883" t="str">
        <f>VLOOKUP(Table_ExternalData_15[[#This Row],[Id]],'Blagovna izdelek'!A:C,3,0)</f>
        <v>Tenda</v>
      </c>
      <c r="H883">
        <f>Table_ExternalData_15[[#This Row],[Rabat]]*0.2</f>
        <v>0</v>
      </c>
      <c r="I883" s="2">
        <f>Table_ExternalData_15[[#This Row],[Price]]-(Table_ExternalData_15[[#This Row],[Price]]*Table_ExternalData_15[[#This Row],[BB rabat]])/100</f>
        <v>25.5</v>
      </c>
      <c r="J883" s="2">
        <f>Table_ExternalData_15[[#This Row],[BB cena]]*Table_ExternalData_15[[#Headers],[1,22]]</f>
        <v>31.11</v>
      </c>
      <c r="K883" s="2">
        <f>Table_ExternalData_15[[#This Row],[Price]]*Table_ExternalData_15[[#Headers],[1,22]]</f>
        <v>31.11</v>
      </c>
      <c r="L883" s="7">
        <f>IF(G883="White Shark",E883*0.5,IF(G883="Sbox",E883*0.5,IF(G883="Tenda",E883*0.5,E883*0.2)))/100</f>
        <v>0</v>
      </c>
      <c r="M883" s="2">
        <f>Table_ExternalData_15[[#This Row],[Price]]-Table_ExternalData_15[[#This Row],[Price]]*Table_ExternalData_15[[#This Row],[extra popust]]</f>
        <v>25.5</v>
      </c>
      <c r="N883" s="2">
        <f>IF(M883&lt;I883,M883,I883)</f>
        <v>25.5</v>
      </c>
      <c r="O883" s="12" t="str">
        <f>IF(N883&lt;I883,$U$1," ")</f>
        <v xml:space="preserve"> </v>
      </c>
      <c r="P883" s="12" t="str">
        <f>IFERROR((O883+30)," ")</f>
        <v xml:space="preserve"> </v>
      </c>
      <c r="Q883" s="2">
        <f ca="1">IF(O883=$U$1,N883,"0")*1.22</f>
        <v>0</v>
      </c>
    </row>
    <row r="884" spans="1:17" x14ac:dyDescent="0.25">
      <c r="A884" t="s">
        <v>7440</v>
      </c>
      <c r="B884" t="s">
        <v>14900</v>
      </c>
      <c r="C884">
        <v>15242</v>
      </c>
      <c r="D884">
        <v>94.633099999999999</v>
      </c>
      <c r="E884">
        <f>IFERROR(VLOOKUP(Table_ExternalData_15[[#This Row],[Id]],Rabati!B:C,2,0),0)</f>
        <v>20</v>
      </c>
      <c r="F884">
        <v>55</v>
      </c>
      <c r="G884" t="str">
        <f>VLOOKUP(Table_ExternalData_15[[#This Row],[Id]],'Blagovna izdelek'!A:C,3,0)</f>
        <v>Tenda</v>
      </c>
      <c r="H884">
        <f>Table_ExternalData_15[[#This Row],[Rabat]]*0.2</f>
        <v>4</v>
      </c>
      <c r="I884" s="2">
        <f>Table_ExternalData_15[[#This Row],[Price]]-(Table_ExternalData_15[[#This Row],[Price]]*Table_ExternalData_15[[#This Row],[BB rabat]])/100</f>
        <v>90.847775999999996</v>
      </c>
      <c r="J884" s="2">
        <f>Table_ExternalData_15[[#This Row],[BB cena]]*Table_ExternalData_15[[#Headers],[1,22]]</f>
        <v>110.83428671999999</v>
      </c>
      <c r="K884" s="2">
        <f>Table_ExternalData_15[[#This Row],[Price]]*Table_ExternalData_15[[#Headers],[1,22]]</f>
        <v>115.452382</v>
      </c>
      <c r="L884" s="7">
        <f>IF(G884="White Shark",E884*0.5,IF(G884="Sbox",E884*0.5,IF(G884="Tenda",E884*0.5,E884*0.2)))/100</f>
        <v>0.1</v>
      </c>
      <c r="M884" s="2">
        <f>Table_ExternalData_15[[#This Row],[Price]]-Table_ExternalData_15[[#This Row],[Price]]*Table_ExternalData_15[[#This Row],[extra popust]]</f>
        <v>85.169790000000006</v>
      </c>
      <c r="N884" s="2">
        <f>IF(M884&lt;I884,M884,I884)</f>
        <v>85.169790000000006</v>
      </c>
      <c r="O884" s="12">
        <f ca="1">IF(N884&lt;I884,$U$1," ")</f>
        <v>45786</v>
      </c>
      <c r="P884" s="12">
        <f ca="1">IFERROR((O884+30)," ")</f>
        <v>45816</v>
      </c>
      <c r="Q884" s="2">
        <f ca="1">IF(O884=$U$1,N884,"0")*1.22</f>
        <v>103.9071438</v>
      </c>
    </row>
    <row r="885" spans="1:17" x14ac:dyDescent="0.25">
      <c r="A885" t="s">
        <v>7495</v>
      </c>
      <c r="B885" t="s">
        <v>14901</v>
      </c>
      <c r="C885">
        <v>15278</v>
      </c>
      <c r="D885">
        <v>96.98</v>
      </c>
      <c r="E885">
        <f>IFERROR(VLOOKUP(Table_ExternalData_15[[#This Row],[Id]],Rabati!B:C,2,0),0)</f>
        <v>20</v>
      </c>
      <c r="F885">
        <v>19</v>
      </c>
      <c r="G885" t="str">
        <f>VLOOKUP(Table_ExternalData_15[[#This Row],[Id]],'Blagovna izdelek'!A:C,3,0)</f>
        <v>Tenda</v>
      </c>
      <c r="H885">
        <f>Table_ExternalData_15[[#This Row],[Rabat]]*0.2</f>
        <v>4</v>
      </c>
      <c r="I885" s="2">
        <f>Table_ExternalData_15[[#This Row],[Price]]-(Table_ExternalData_15[[#This Row],[Price]]*Table_ExternalData_15[[#This Row],[BB rabat]])/100</f>
        <v>93.100800000000007</v>
      </c>
      <c r="J885" s="2">
        <f>Table_ExternalData_15[[#This Row],[BB cena]]*Table_ExternalData_15[[#Headers],[1,22]]</f>
        <v>113.582976</v>
      </c>
      <c r="K885" s="2">
        <f>Table_ExternalData_15[[#This Row],[Price]]*Table_ExternalData_15[[#Headers],[1,22]]</f>
        <v>118.3156</v>
      </c>
      <c r="L885" s="7">
        <f>IF(G885="White Shark",E885*0.5,IF(G885="Sbox",E885*0.5,IF(G885="Tenda",E885*0.5,E885*0.2)))/100</f>
        <v>0.1</v>
      </c>
      <c r="M885" s="2">
        <f>Table_ExternalData_15[[#This Row],[Price]]-Table_ExternalData_15[[#This Row],[Price]]*Table_ExternalData_15[[#This Row],[extra popust]]</f>
        <v>87.282000000000011</v>
      </c>
      <c r="N885" s="2">
        <f>IF(M885&lt;I885,M885,I885)</f>
        <v>87.282000000000011</v>
      </c>
      <c r="O885" s="12">
        <f ca="1">IF(N885&lt;I885,$U$1," ")</f>
        <v>45786</v>
      </c>
      <c r="P885" s="12">
        <f ca="1">IFERROR((O885+30)," ")</f>
        <v>45816</v>
      </c>
      <c r="Q885" s="2">
        <f ca="1">IF(O885=$U$1,N885,"0")*1.22</f>
        <v>106.48404000000001</v>
      </c>
    </row>
    <row r="886" spans="1:17" x14ac:dyDescent="0.25">
      <c r="A886" t="s">
        <v>7496</v>
      </c>
      <c r="B886" t="s">
        <v>14902</v>
      </c>
      <c r="C886">
        <v>15279</v>
      </c>
      <c r="D886">
        <v>56.85</v>
      </c>
      <c r="E886">
        <f>IFERROR(VLOOKUP(Table_ExternalData_15[[#This Row],[Id]],Rabati!B:C,2,0),0)</f>
        <v>20</v>
      </c>
      <c r="F886">
        <v>47</v>
      </c>
      <c r="G886" t="str">
        <f>VLOOKUP(Table_ExternalData_15[[#This Row],[Id]],'Blagovna izdelek'!A:C,3,0)</f>
        <v>Tenda</v>
      </c>
      <c r="H886">
        <f>Table_ExternalData_15[[#This Row],[Rabat]]*0.2</f>
        <v>4</v>
      </c>
      <c r="I886" s="2">
        <f>Table_ExternalData_15[[#This Row],[Price]]-(Table_ExternalData_15[[#This Row],[Price]]*Table_ExternalData_15[[#This Row],[BB rabat]])/100</f>
        <v>54.576000000000001</v>
      </c>
      <c r="J886" s="2">
        <f>Table_ExternalData_15[[#This Row],[BB cena]]*Table_ExternalData_15[[#Headers],[1,22]]</f>
        <v>66.582719999999995</v>
      </c>
      <c r="K886" s="2">
        <f>Table_ExternalData_15[[#This Row],[Price]]*Table_ExternalData_15[[#Headers],[1,22]]</f>
        <v>69.356999999999999</v>
      </c>
      <c r="L886" s="7">
        <f>IF(G886="White Shark",E886*0.5,IF(G886="Sbox",E886*0.5,IF(G886="Tenda",E886*0.5,E886*0.2)))/100</f>
        <v>0.1</v>
      </c>
      <c r="M886" s="2">
        <f>Table_ExternalData_15[[#This Row],[Price]]-Table_ExternalData_15[[#This Row],[Price]]*Table_ExternalData_15[[#This Row],[extra popust]]</f>
        <v>51.164999999999999</v>
      </c>
      <c r="N886" s="2">
        <f>IF(M886&lt;I886,M886,I886)</f>
        <v>51.164999999999999</v>
      </c>
      <c r="O886" s="12">
        <f ca="1">IF(N886&lt;I886,$U$1," ")</f>
        <v>45786</v>
      </c>
      <c r="P886" s="12">
        <f ca="1">IFERROR((O886+30)," ")</f>
        <v>45816</v>
      </c>
      <c r="Q886" s="2">
        <f ca="1">IF(O886=$U$1,N886,"0")*1.22</f>
        <v>62.421299999999995</v>
      </c>
    </row>
    <row r="887" spans="1:17" x14ac:dyDescent="0.25">
      <c r="A887" t="s">
        <v>7498</v>
      </c>
      <c r="B887" t="s">
        <v>7497</v>
      </c>
      <c r="C887">
        <v>15280</v>
      </c>
      <c r="D887">
        <v>27.15</v>
      </c>
      <c r="E887">
        <f>IFERROR(VLOOKUP(Table_ExternalData_15[[#This Row],[Id]],Rabati!B:C,2,0),0)</f>
        <v>20</v>
      </c>
      <c r="F887">
        <v>0</v>
      </c>
      <c r="G887" t="str">
        <f>VLOOKUP(Table_ExternalData_15[[#This Row],[Id]],'Blagovna izdelek'!A:C,3,0)</f>
        <v>Tenda</v>
      </c>
      <c r="H887">
        <f>Table_ExternalData_15[[#This Row],[Rabat]]*0.2</f>
        <v>4</v>
      </c>
      <c r="I887" s="2">
        <f>Table_ExternalData_15[[#This Row],[Price]]-(Table_ExternalData_15[[#This Row],[Price]]*Table_ExternalData_15[[#This Row],[BB rabat]])/100</f>
        <v>26.064</v>
      </c>
      <c r="J887" s="2">
        <f>Table_ExternalData_15[[#This Row],[BB cena]]*Table_ExternalData_15[[#Headers],[1,22]]</f>
        <v>31.798079999999999</v>
      </c>
      <c r="K887" s="2">
        <f>Table_ExternalData_15[[#This Row],[Price]]*Table_ExternalData_15[[#Headers],[1,22]]</f>
        <v>33.122999999999998</v>
      </c>
      <c r="L887" s="7">
        <f>IF(G887="White Shark",E887*0.5,IF(G887="Sbox",E887*0.5,IF(G887="Tenda",E887*0.5,E887*0.2)))/100</f>
        <v>0.1</v>
      </c>
      <c r="M887" s="2">
        <f>Table_ExternalData_15[[#This Row],[Price]]-Table_ExternalData_15[[#This Row],[Price]]*Table_ExternalData_15[[#This Row],[extra popust]]</f>
        <v>24.434999999999999</v>
      </c>
      <c r="N887" s="2">
        <f>IF(M887&lt;I887,M887,I887)</f>
        <v>24.434999999999999</v>
      </c>
      <c r="O887" s="12">
        <f ca="1">IF(N887&lt;I887,$U$1," ")</f>
        <v>45786</v>
      </c>
      <c r="P887" s="12">
        <f ca="1">IFERROR((O887+30)," ")</f>
        <v>45816</v>
      </c>
      <c r="Q887" s="2">
        <f ca="1">IF(O887=$U$1,N887,"0")*1.22</f>
        <v>29.810699999999997</v>
      </c>
    </row>
    <row r="888" spans="1:17" x14ac:dyDescent="0.25">
      <c r="A888" t="s">
        <v>7525</v>
      </c>
      <c r="B888" t="s">
        <v>7524</v>
      </c>
      <c r="C888">
        <v>15297</v>
      </c>
      <c r="D888">
        <v>45.84</v>
      </c>
      <c r="E888">
        <f>IFERROR(VLOOKUP(Table_ExternalData_15[[#This Row],[Id]],Rabati!B:C,2,0),0)</f>
        <v>10</v>
      </c>
      <c r="F888">
        <v>0</v>
      </c>
      <c r="G888" t="str">
        <f>VLOOKUP(Table_ExternalData_15[[#This Row],[Id]],'Blagovna izdelek'!A:C,3,0)</f>
        <v>Tenda</v>
      </c>
      <c r="H888">
        <f>Table_ExternalData_15[[#This Row],[Rabat]]*0.2</f>
        <v>2</v>
      </c>
      <c r="I888" s="2">
        <f>Table_ExternalData_15[[#This Row],[Price]]-(Table_ExternalData_15[[#This Row],[Price]]*Table_ExternalData_15[[#This Row],[BB rabat]])/100</f>
        <v>44.923200000000001</v>
      </c>
      <c r="J888" s="2">
        <f>Table_ExternalData_15[[#This Row],[BB cena]]*Table_ExternalData_15[[#Headers],[1,22]]</f>
        <v>54.806303999999997</v>
      </c>
      <c r="K888" s="2">
        <f>Table_ExternalData_15[[#This Row],[Price]]*Table_ExternalData_15[[#Headers],[1,22]]</f>
        <v>55.924800000000005</v>
      </c>
      <c r="L888" s="7">
        <f>IF(G888="White Shark",E888*0.5,IF(G888="Sbox",E888*0.5,IF(G888="Tenda",E888*0.5,E888*0.2)))/100</f>
        <v>0.05</v>
      </c>
      <c r="M888" s="2">
        <f>Table_ExternalData_15[[#This Row],[Price]]-Table_ExternalData_15[[#This Row],[Price]]*Table_ExternalData_15[[#This Row],[extra popust]]</f>
        <v>43.548000000000002</v>
      </c>
      <c r="N888" s="2">
        <f>IF(M888&lt;I888,M888,I888)</f>
        <v>43.548000000000002</v>
      </c>
      <c r="O888" s="12">
        <f ca="1">IF(N888&lt;I888,$U$1," ")</f>
        <v>45786</v>
      </c>
      <c r="P888" s="12">
        <f ca="1">IFERROR((O888+30)," ")</f>
        <v>45816</v>
      </c>
      <c r="Q888" s="2">
        <f ca="1">IF(O888=$U$1,N888,"0")*1.22</f>
        <v>53.12856</v>
      </c>
    </row>
    <row r="889" spans="1:17" x14ac:dyDescent="0.25">
      <c r="A889" t="s">
        <v>7541</v>
      </c>
      <c r="B889" t="s">
        <v>7540</v>
      </c>
      <c r="C889">
        <v>15308</v>
      </c>
      <c r="D889">
        <v>8.98</v>
      </c>
      <c r="E889">
        <f>IFERROR(VLOOKUP(Table_ExternalData_15[[#This Row],[Id]],Rabati!B:C,2,0),0)</f>
        <v>100</v>
      </c>
      <c r="F889">
        <v>0</v>
      </c>
      <c r="G889" t="str">
        <f>VLOOKUP(Table_ExternalData_15[[#This Row],[Id]],'Blagovna izdelek'!A:C,3,0)</f>
        <v>Tenda</v>
      </c>
      <c r="H889">
        <f>Table_ExternalData_15[[#This Row],[Rabat]]*0.2</f>
        <v>20</v>
      </c>
      <c r="I889" s="2">
        <f>Table_ExternalData_15[[#This Row],[Price]]-(Table_ExternalData_15[[#This Row],[Price]]*Table_ExternalData_15[[#This Row],[BB rabat]])/100</f>
        <v>7.1840000000000002</v>
      </c>
      <c r="J889" s="2">
        <f>Table_ExternalData_15[[#This Row],[BB cena]]*Table_ExternalData_15[[#Headers],[1,22]]</f>
        <v>8.7644800000000007</v>
      </c>
      <c r="K889" s="2">
        <f>Table_ExternalData_15[[#This Row],[Price]]*Table_ExternalData_15[[#Headers],[1,22]]</f>
        <v>10.9556</v>
      </c>
      <c r="L889" s="7">
        <f>IF(G889="White Shark",E889*0.5,IF(G889="Sbox",E889*0.5,IF(G889="Tenda",E889*0.5,E889*0.2)))/100</f>
        <v>0.5</v>
      </c>
      <c r="M889" s="2">
        <f>Table_ExternalData_15[[#This Row],[Price]]-Table_ExternalData_15[[#This Row],[Price]]*Table_ExternalData_15[[#This Row],[extra popust]]</f>
        <v>4.49</v>
      </c>
      <c r="N889" s="2">
        <f>IF(M889&lt;I889,M889,I889)</f>
        <v>4.49</v>
      </c>
      <c r="O889" s="12">
        <f ca="1">IF(N889&lt;I889,$U$1," ")</f>
        <v>45786</v>
      </c>
      <c r="P889" s="12">
        <f ca="1">IFERROR((O889+30)," ")</f>
        <v>45816</v>
      </c>
      <c r="Q889" s="2">
        <f ca="1">IF(O889=$U$1,N889,"0")*1.22</f>
        <v>5.4778000000000002</v>
      </c>
    </row>
    <row r="890" spans="1:17" x14ac:dyDescent="0.25">
      <c r="A890" t="s">
        <v>7548</v>
      </c>
      <c r="B890" t="s">
        <v>7547</v>
      </c>
      <c r="C890">
        <v>15312</v>
      </c>
      <c r="D890">
        <v>271.3</v>
      </c>
      <c r="E890">
        <f>IFERROR(VLOOKUP(Table_ExternalData_15[[#This Row],[Id]],Rabati!B:C,2,0),0)</f>
        <v>20</v>
      </c>
      <c r="F890">
        <v>0</v>
      </c>
      <c r="G890" t="str">
        <f>VLOOKUP(Table_ExternalData_15[[#This Row],[Id]],'Blagovna izdelek'!A:C,3,0)</f>
        <v>Tenda</v>
      </c>
      <c r="H890">
        <f>Table_ExternalData_15[[#This Row],[Rabat]]*0.2</f>
        <v>4</v>
      </c>
      <c r="I890" s="2">
        <f>Table_ExternalData_15[[#This Row],[Price]]-(Table_ExternalData_15[[#This Row],[Price]]*Table_ExternalData_15[[#This Row],[BB rabat]])/100</f>
        <v>260.44800000000004</v>
      </c>
      <c r="J890" s="2">
        <f>Table_ExternalData_15[[#This Row],[BB cena]]*Table_ExternalData_15[[#Headers],[1,22]]</f>
        <v>317.74656000000004</v>
      </c>
      <c r="K890" s="2">
        <f>Table_ExternalData_15[[#This Row],[Price]]*Table_ExternalData_15[[#Headers],[1,22]]</f>
        <v>330.98599999999999</v>
      </c>
      <c r="L890" s="7">
        <f>IF(G890="White Shark",E890*0.5,IF(G890="Sbox",E890*0.5,IF(G890="Tenda",E890*0.5,E890*0.2)))/100</f>
        <v>0.1</v>
      </c>
      <c r="M890" s="2">
        <f>Table_ExternalData_15[[#This Row],[Price]]-Table_ExternalData_15[[#This Row],[Price]]*Table_ExternalData_15[[#This Row],[extra popust]]</f>
        <v>244.17000000000002</v>
      </c>
      <c r="N890" s="2">
        <f>IF(M890&lt;I890,M890,I890)</f>
        <v>244.17000000000002</v>
      </c>
      <c r="O890" s="12">
        <f ca="1">IF(N890&lt;I890,$U$1," ")</f>
        <v>45786</v>
      </c>
      <c r="P890" s="12">
        <f ca="1">IFERROR((O890+30)," ")</f>
        <v>45816</v>
      </c>
      <c r="Q890" s="2">
        <f ca="1">IF(O890=$U$1,N890,"0")*1.22</f>
        <v>297.88740000000001</v>
      </c>
    </row>
    <row r="891" spans="1:17" x14ac:dyDescent="0.25">
      <c r="A891" t="s">
        <v>7550</v>
      </c>
      <c r="B891" t="s">
        <v>7549</v>
      </c>
      <c r="C891">
        <v>15313</v>
      </c>
      <c r="D891">
        <v>239</v>
      </c>
      <c r="E891">
        <f>IFERROR(VLOOKUP(Table_ExternalData_15[[#This Row],[Id]],Rabati!B:C,2,0),0)</f>
        <v>0</v>
      </c>
      <c r="F891">
        <v>0</v>
      </c>
      <c r="G891" t="str">
        <f>VLOOKUP(Table_ExternalData_15[[#This Row],[Id]],'Blagovna izdelek'!A:C,3,0)</f>
        <v>Tenda</v>
      </c>
      <c r="H891">
        <f>Table_ExternalData_15[[#This Row],[Rabat]]*0.2</f>
        <v>0</v>
      </c>
      <c r="I891" s="2">
        <f>Table_ExternalData_15[[#This Row],[Price]]-(Table_ExternalData_15[[#This Row],[Price]]*Table_ExternalData_15[[#This Row],[BB rabat]])/100</f>
        <v>239</v>
      </c>
      <c r="J891" s="2">
        <f>Table_ExternalData_15[[#This Row],[BB cena]]*Table_ExternalData_15[[#Headers],[1,22]]</f>
        <v>291.58</v>
      </c>
      <c r="K891" s="2">
        <f>Table_ExternalData_15[[#This Row],[Price]]*Table_ExternalData_15[[#Headers],[1,22]]</f>
        <v>291.58</v>
      </c>
      <c r="L891" s="7">
        <f>IF(G891="White Shark",E891*0.5,IF(G891="Sbox",E891*0.5,IF(G891="Tenda",E891*0.5,E891*0.2)))/100</f>
        <v>0</v>
      </c>
      <c r="M891" s="2">
        <f>Table_ExternalData_15[[#This Row],[Price]]-Table_ExternalData_15[[#This Row],[Price]]*Table_ExternalData_15[[#This Row],[extra popust]]</f>
        <v>239</v>
      </c>
      <c r="N891" s="2">
        <f>IF(M891&lt;I891,M891,I891)</f>
        <v>239</v>
      </c>
      <c r="O891" s="12" t="str">
        <f>IF(N891&lt;I891,$U$1," ")</f>
        <v xml:space="preserve"> </v>
      </c>
      <c r="P891" s="12" t="str">
        <f>IFERROR((O891+30)," ")</f>
        <v xml:space="preserve"> </v>
      </c>
      <c r="Q891" s="2">
        <f ca="1">IF(O891=$U$1,N891,"0")*1.22</f>
        <v>0</v>
      </c>
    </row>
    <row r="892" spans="1:17" x14ac:dyDescent="0.25">
      <c r="A892" t="s">
        <v>7623</v>
      </c>
      <c r="B892" t="s">
        <v>7622</v>
      </c>
      <c r="C892">
        <v>15357</v>
      </c>
      <c r="D892">
        <v>56.2</v>
      </c>
      <c r="E892">
        <f>IFERROR(VLOOKUP(Table_ExternalData_15[[#This Row],[Id]],Rabati!B:C,2,0),0)</f>
        <v>20</v>
      </c>
      <c r="F892">
        <v>0</v>
      </c>
      <c r="G892" t="str">
        <f>VLOOKUP(Table_ExternalData_15[[#This Row],[Id]],'Blagovna izdelek'!A:C,3,0)</f>
        <v>Tenda</v>
      </c>
      <c r="H892">
        <f>Table_ExternalData_15[[#This Row],[Rabat]]*0.2</f>
        <v>4</v>
      </c>
      <c r="I892" s="2">
        <f>Table_ExternalData_15[[#This Row],[Price]]-(Table_ExternalData_15[[#This Row],[Price]]*Table_ExternalData_15[[#This Row],[BB rabat]])/100</f>
        <v>53.952000000000005</v>
      </c>
      <c r="J892" s="2">
        <f>Table_ExternalData_15[[#This Row],[BB cena]]*Table_ExternalData_15[[#Headers],[1,22]]</f>
        <v>65.82144000000001</v>
      </c>
      <c r="K892" s="2">
        <f>Table_ExternalData_15[[#This Row],[Price]]*Table_ExternalData_15[[#Headers],[1,22]]</f>
        <v>68.564000000000007</v>
      </c>
      <c r="L892" s="7">
        <f>IF(G892="White Shark",E892*0.5,IF(G892="Sbox",E892*0.5,IF(G892="Tenda",E892*0.5,E892*0.2)))/100</f>
        <v>0.1</v>
      </c>
      <c r="M892" s="2">
        <f>Table_ExternalData_15[[#This Row],[Price]]-Table_ExternalData_15[[#This Row],[Price]]*Table_ExternalData_15[[#This Row],[extra popust]]</f>
        <v>50.58</v>
      </c>
      <c r="N892" s="2">
        <f>IF(M892&lt;I892,M892,I892)</f>
        <v>50.58</v>
      </c>
      <c r="O892" s="12">
        <f ca="1">IF(N892&lt;I892,$U$1," ")</f>
        <v>45786</v>
      </c>
      <c r="P892" s="12">
        <f ca="1">IFERROR((O892+30)," ")</f>
        <v>45816</v>
      </c>
      <c r="Q892" s="2">
        <f ca="1">IF(O892=$U$1,N892,"0")*1.22</f>
        <v>61.707599999999999</v>
      </c>
    </row>
    <row r="893" spans="1:17" x14ac:dyDescent="0.25">
      <c r="A893" t="s">
        <v>7625</v>
      </c>
      <c r="B893" t="s">
        <v>7624</v>
      </c>
      <c r="C893">
        <v>15358</v>
      </c>
      <c r="D893">
        <v>209.8</v>
      </c>
      <c r="E893">
        <f>IFERROR(VLOOKUP(Table_ExternalData_15[[#This Row],[Id]],Rabati!B:C,2,0),0)</f>
        <v>20</v>
      </c>
      <c r="F893">
        <v>0</v>
      </c>
      <c r="G893" t="str">
        <f>VLOOKUP(Table_ExternalData_15[[#This Row],[Id]],'Blagovna izdelek'!A:C,3,0)</f>
        <v>Tenda</v>
      </c>
      <c r="H893">
        <f>Table_ExternalData_15[[#This Row],[Rabat]]*0.2</f>
        <v>4</v>
      </c>
      <c r="I893" s="2">
        <f>Table_ExternalData_15[[#This Row],[Price]]-(Table_ExternalData_15[[#This Row],[Price]]*Table_ExternalData_15[[#This Row],[BB rabat]])/100</f>
        <v>201.40800000000002</v>
      </c>
      <c r="J893" s="2">
        <f>Table_ExternalData_15[[#This Row],[BB cena]]*Table_ExternalData_15[[#Headers],[1,22]]</f>
        <v>245.71776000000003</v>
      </c>
      <c r="K893" s="2">
        <f>Table_ExternalData_15[[#This Row],[Price]]*Table_ExternalData_15[[#Headers],[1,22]]</f>
        <v>255.95600000000002</v>
      </c>
      <c r="L893" s="7">
        <f>IF(G893="White Shark",E893*0.5,IF(G893="Sbox",E893*0.5,IF(G893="Tenda",E893*0.5,E893*0.2)))/100</f>
        <v>0.1</v>
      </c>
      <c r="M893" s="2">
        <f>Table_ExternalData_15[[#This Row],[Price]]-Table_ExternalData_15[[#This Row],[Price]]*Table_ExternalData_15[[#This Row],[extra popust]]</f>
        <v>188.82</v>
      </c>
      <c r="N893" s="2">
        <f>IF(M893&lt;I893,M893,I893)</f>
        <v>188.82</v>
      </c>
      <c r="O893" s="12">
        <f ca="1">IF(N893&lt;I893,$U$1," ")</f>
        <v>45786</v>
      </c>
      <c r="P893" s="12">
        <f ca="1">IFERROR((O893+30)," ")</f>
        <v>45816</v>
      </c>
      <c r="Q893" s="2">
        <f ca="1">IF(O893=$U$1,N893,"0")*1.22</f>
        <v>230.3604</v>
      </c>
    </row>
    <row r="894" spans="1:17" x14ac:dyDescent="0.25">
      <c r="A894" t="s">
        <v>7627</v>
      </c>
      <c r="B894" t="s">
        <v>7626</v>
      </c>
      <c r="C894">
        <v>15359</v>
      </c>
      <c r="D894">
        <v>219.97800000000001</v>
      </c>
      <c r="E894">
        <f>IFERROR(VLOOKUP(Table_ExternalData_15[[#This Row],[Id]],Rabati!B:C,2,0),0)</f>
        <v>20</v>
      </c>
      <c r="F894">
        <v>4</v>
      </c>
      <c r="G894" t="str">
        <f>VLOOKUP(Table_ExternalData_15[[#This Row],[Id]],'Blagovna izdelek'!A:C,3,0)</f>
        <v>Tenda</v>
      </c>
      <c r="H894">
        <f>Table_ExternalData_15[[#This Row],[Rabat]]*0.2</f>
        <v>4</v>
      </c>
      <c r="I894" s="2">
        <f>Table_ExternalData_15[[#This Row],[Price]]-(Table_ExternalData_15[[#This Row],[Price]]*Table_ExternalData_15[[#This Row],[BB rabat]])/100</f>
        <v>211.17888000000002</v>
      </c>
      <c r="J894" s="2">
        <f>Table_ExternalData_15[[#This Row],[BB cena]]*Table_ExternalData_15[[#Headers],[1,22]]</f>
        <v>257.63823360000004</v>
      </c>
      <c r="K894" s="2">
        <f>Table_ExternalData_15[[#This Row],[Price]]*Table_ExternalData_15[[#Headers],[1,22]]</f>
        <v>268.37315999999998</v>
      </c>
      <c r="L894" s="7">
        <f>IF(G894="White Shark",E894*0.5,IF(G894="Sbox",E894*0.5,IF(G894="Tenda",E894*0.5,E894*0.2)))/100</f>
        <v>0.1</v>
      </c>
      <c r="M894" s="2">
        <f>Table_ExternalData_15[[#This Row],[Price]]-Table_ExternalData_15[[#This Row],[Price]]*Table_ExternalData_15[[#This Row],[extra popust]]</f>
        <v>197.9802</v>
      </c>
      <c r="N894" s="2">
        <f>IF(M894&lt;I894,M894,I894)</f>
        <v>197.9802</v>
      </c>
      <c r="O894" s="12">
        <f ca="1">IF(N894&lt;I894,$U$1," ")</f>
        <v>45786</v>
      </c>
      <c r="P894" s="12">
        <f ca="1">IFERROR((O894+30)," ")</f>
        <v>45816</v>
      </c>
      <c r="Q894" s="2">
        <f ca="1">IF(O894=$U$1,N894,"0")*1.22</f>
        <v>241.535844</v>
      </c>
    </row>
    <row r="895" spans="1:17" x14ac:dyDescent="0.25">
      <c r="A895" t="s">
        <v>7689</v>
      </c>
      <c r="B895" t="s">
        <v>7688</v>
      </c>
      <c r="C895">
        <v>15394</v>
      </c>
      <c r="D895">
        <v>72.95</v>
      </c>
      <c r="E895">
        <f>IFERROR(VLOOKUP(Table_ExternalData_15[[#This Row],[Id]],Rabati!B:C,2,0),0)</f>
        <v>0</v>
      </c>
      <c r="F895">
        <v>4</v>
      </c>
      <c r="G895" t="str">
        <f>VLOOKUP(Table_ExternalData_15[[#This Row],[Id]],'Blagovna izdelek'!A:C,3,0)</f>
        <v>Tenda</v>
      </c>
      <c r="H895">
        <f>Table_ExternalData_15[[#This Row],[Rabat]]*0.2</f>
        <v>0</v>
      </c>
      <c r="I895" s="2">
        <f>Table_ExternalData_15[[#This Row],[Price]]-(Table_ExternalData_15[[#This Row],[Price]]*Table_ExternalData_15[[#This Row],[BB rabat]])/100</f>
        <v>72.95</v>
      </c>
      <c r="J895" s="2">
        <f>Table_ExternalData_15[[#This Row],[BB cena]]*Table_ExternalData_15[[#Headers],[1,22]]</f>
        <v>88.998999999999995</v>
      </c>
      <c r="K895" s="2">
        <f>Table_ExternalData_15[[#This Row],[Price]]*Table_ExternalData_15[[#Headers],[1,22]]</f>
        <v>88.998999999999995</v>
      </c>
      <c r="L895" s="7">
        <f>IF(G895="White Shark",E895*0.5,IF(G895="Sbox",E895*0.5,IF(G895="Tenda",E895*0.5,E895*0.2)))/100</f>
        <v>0</v>
      </c>
      <c r="M895" s="2">
        <f>Table_ExternalData_15[[#This Row],[Price]]-Table_ExternalData_15[[#This Row],[Price]]*Table_ExternalData_15[[#This Row],[extra popust]]</f>
        <v>72.95</v>
      </c>
      <c r="N895" s="2">
        <f>IF(M895&lt;I895,M895,I895)</f>
        <v>72.95</v>
      </c>
      <c r="O895" s="12" t="str">
        <f>IF(N895&lt;I895,$U$1," ")</f>
        <v xml:space="preserve"> </v>
      </c>
      <c r="P895" s="12" t="str">
        <f>IFERROR((O895+30)," ")</f>
        <v xml:space="preserve"> </v>
      </c>
      <c r="Q895" s="2">
        <f ca="1">IF(O895=$U$1,N895,"0")*1.22</f>
        <v>0</v>
      </c>
    </row>
    <row r="896" spans="1:17" x14ac:dyDescent="0.25">
      <c r="A896" t="s">
        <v>7986</v>
      </c>
      <c r="B896" t="s">
        <v>7985</v>
      </c>
      <c r="C896">
        <v>15585</v>
      </c>
      <c r="D896">
        <v>293.18</v>
      </c>
      <c r="E896">
        <f>IFERROR(VLOOKUP(Table_ExternalData_15[[#This Row],[Id]],Rabati!B:C,2,0),0)</f>
        <v>20</v>
      </c>
      <c r="F896">
        <v>12</v>
      </c>
      <c r="G896" t="str">
        <f>VLOOKUP(Table_ExternalData_15[[#This Row],[Id]],'Blagovna izdelek'!A:C,3,0)</f>
        <v>Tenda</v>
      </c>
      <c r="H896">
        <f>Table_ExternalData_15[[#This Row],[Rabat]]*0.2</f>
        <v>4</v>
      </c>
      <c r="I896" s="2">
        <f>Table_ExternalData_15[[#This Row],[Price]]-(Table_ExternalData_15[[#This Row],[Price]]*Table_ExternalData_15[[#This Row],[BB rabat]])/100</f>
        <v>281.45280000000002</v>
      </c>
      <c r="J896" s="2">
        <f>Table_ExternalData_15[[#This Row],[BB cena]]*Table_ExternalData_15[[#Headers],[1,22]]</f>
        <v>343.37241600000004</v>
      </c>
      <c r="K896" s="2">
        <f>Table_ExternalData_15[[#This Row],[Price]]*Table_ExternalData_15[[#Headers],[1,22]]</f>
        <v>357.67959999999999</v>
      </c>
      <c r="L896" s="7">
        <f>IF(G896="White Shark",E896*0.5,IF(G896="Sbox",E896*0.5,IF(G896="Tenda",E896*0.5,E896*0.2)))/100</f>
        <v>0.1</v>
      </c>
      <c r="M896" s="2">
        <f>Table_ExternalData_15[[#This Row],[Price]]-Table_ExternalData_15[[#This Row],[Price]]*Table_ExternalData_15[[#This Row],[extra popust]]</f>
        <v>263.86200000000002</v>
      </c>
      <c r="N896" s="2">
        <f>IF(M896&lt;I896,M896,I896)</f>
        <v>263.86200000000002</v>
      </c>
      <c r="O896" s="12">
        <f ca="1">IF(N896&lt;I896,$U$1," ")</f>
        <v>45786</v>
      </c>
      <c r="P896" s="12">
        <f ca="1">IFERROR((O896+30)," ")</f>
        <v>45816</v>
      </c>
      <c r="Q896" s="2">
        <f ca="1">IF(O896=$U$1,N896,"0")*1.22</f>
        <v>321.91164000000003</v>
      </c>
    </row>
    <row r="897" spans="1:17" x14ac:dyDescent="0.25">
      <c r="A897" t="s">
        <v>7988</v>
      </c>
      <c r="B897" t="s">
        <v>7987</v>
      </c>
      <c r="C897">
        <v>15586</v>
      </c>
      <c r="D897">
        <v>36.75</v>
      </c>
      <c r="E897">
        <f>IFERROR(VLOOKUP(Table_ExternalData_15[[#This Row],[Id]],Rabati!B:C,2,0),0)</f>
        <v>20</v>
      </c>
      <c r="F897">
        <v>0</v>
      </c>
      <c r="G897" t="str">
        <f>VLOOKUP(Table_ExternalData_15[[#This Row],[Id]],'Blagovna izdelek'!A:C,3,0)</f>
        <v>Tenda</v>
      </c>
      <c r="H897">
        <f>Table_ExternalData_15[[#This Row],[Rabat]]*0.2</f>
        <v>4</v>
      </c>
      <c r="I897" s="2">
        <f>Table_ExternalData_15[[#This Row],[Price]]-(Table_ExternalData_15[[#This Row],[Price]]*Table_ExternalData_15[[#This Row],[BB rabat]])/100</f>
        <v>35.28</v>
      </c>
      <c r="J897" s="2">
        <f>Table_ExternalData_15[[#This Row],[BB cena]]*Table_ExternalData_15[[#Headers],[1,22]]</f>
        <v>43.041600000000003</v>
      </c>
      <c r="K897" s="2">
        <f>Table_ExternalData_15[[#This Row],[Price]]*Table_ExternalData_15[[#Headers],[1,22]]</f>
        <v>44.835000000000001</v>
      </c>
      <c r="L897" s="7">
        <f>IF(G897="White Shark",E897*0.5,IF(G897="Sbox",E897*0.5,IF(G897="Tenda",E897*0.5,E897*0.2)))/100</f>
        <v>0.1</v>
      </c>
      <c r="M897" s="2">
        <f>Table_ExternalData_15[[#This Row],[Price]]-Table_ExternalData_15[[#This Row],[Price]]*Table_ExternalData_15[[#This Row],[extra popust]]</f>
        <v>33.075000000000003</v>
      </c>
      <c r="N897" s="2">
        <f>IF(M897&lt;I897,M897,I897)</f>
        <v>33.075000000000003</v>
      </c>
      <c r="O897" s="12">
        <f ca="1">IF(N897&lt;I897,$U$1," ")</f>
        <v>45786</v>
      </c>
      <c r="P897" s="12">
        <f ca="1">IFERROR((O897+30)," ")</f>
        <v>45816</v>
      </c>
      <c r="Q897" s="2">
        <f ca="1">IF(O897=$U$1,N897,"0")*1.22</f>
        <v>40.351500000000001</v>
      </c>
    </row>
    <row r="898" spans="1:17" x14ac:dyDescent="0.25">
      <c r="A898" t="s">
        <v>8149</v>
      </c>
      <c r="B898" t="s">
        <v>8148</v>
      </c>
      <c r="C898">
        <v>15677</v>
      </c>
      <c r="D898">
        <v>149.33000000000001</v>
      </c>
      <c r="E898">
        <f>IFERROR(VLOOKUP(Table_ExternalData_15[[#This Row],[Id]],Rabati!B:C,2,0),0)</f>
        <v>20</v>
      </c>
      <c r="F898">
        <v>0</v>
      </c>
      <c r="G898" t="str">
        <f>VLOOKUP(Table_ExternalData_15[[#This Row],[Id]],'Blagovna izdelek'!A:C,3,0)</f>
        <v>Tenda</v>
      </c>
      <c r="H898">
        <f>Table_ExternalData_15[[#This Row],[Rabat]]*0.2</f>
        <v>4</v>
      </c>
      <c r="I898" s="2">
        <f>Table_ExternalData_15[[#This Row],[Price]]-(Table_ExternalData_15[[#This Row],[Price]]*Table_ExternalData_15[[#This Row],[BB rabat]])/100</f>
        <v>143.35680000000002</v>
      </c>
      <c r="J898" s="2">
        <f>Table_ExternalData_15[[#This Row],[BB cena]]*Table_ExternalData_15[[#Headers],[1,22]]</f>
        <v>174.89529600000003</v>
      </c>
      <c r="K898" s="2">
        <f>Table_ExternalData_15[[#This Row],[Price]]*Table_ExternalData_15[[#Headers],[1,22]]</f>
        <v>182.18260000000001</v>
      </c>
      <c r="L898" s="7">
        <f>IF(G898="White Shark",E898*0.5,IF(G898="Sbox",E898*0.5,IF(G898="Tenda",E898*0.5,E898*0.2)))/100</f>
        <v>0.1</v>
      </c>
      <c r="M898" s="2">
        <f>Table_ExternalData_15[[#This Row],[Price]]-Table_ExternalData_15[[#This Row],[Price]]*Table_ExternalData_15[[#This Row],[extra popust]]</f>
        <v>134.39700000000002</v>
      </c>
      <c r="N898" s="2">
        <f>IF(M898&lt;I898,M898,I898)</f>
        <v>134.39700000000002</v>
      </c>
      <c r="O898" s="12">
        <f ca="1">IF(N898&lt;I898,$U$1," ")</f>
        <v>45786</v>
      </c>
      <c r="P898" s="12">
        <f ca="1">IFERROR((O898+30)," ")</f>
        <v>45816</v>
      </c>
      <c r="Q898" s="2">
        <f ca="1">IF(O898=$U$1,N898,"0")*1.22</f>
        <v>163.96434000000002</v>
      </c>
    </row>
    <row r="899" spans="1:17" x14ac:dyDescent="0.25">
      <c r="A899" t="s">
        <v>8555</v>
      </c>
      <c r="B899" t="s">
        <v>8554</v>
      </c>
      <c r="C899">
        <v>15932</v>
      </c>
      <c r="D899">
        <v>19.100000000000001</v>
      </c>
      <c r="E899">
        <f>IFERROR(VLOOKUP(Table_ExternalData_15[[#This Row],[Id]],Rabati!B:C,2,0),0)</f>
        <v>20</v>
      </c>
      <c r="F899">
        <v>100</v>
      </c>
      <c r="G899" t="str">
        <f>VLOOKUP(Table_ExternalData_15[[#This Row],[Id]],'Blagovna izdelek'!A:C,3,0)</f>
        <v>Tenda</v>
      </c>
      <c r="H899">
        <f>Table_ExternalData_15[[#This Row],[Rabat]]*0.2</f>
        <v>4</v>
      </c>
      <c r="I899" s="2">
        <f>Table_ExternalData_15[[#This Row],[Price]]-(Table_ExternalData_15[[#This Row],[Price]]*Table_ExternalData_15[[#This Row],[BB rabat]])/100</f>
        <v>18.336000000000002</v>
      </c>
      <c r="J899" s="2">
        <f>Table_ExternalData_15[[#This Row],[BB cena]]*Table_ExternalData_15[[#Headers],[1,22]]</f>
        <v>22.36992</v>
      </c>
      <c r="K899" s="2">
        <f>Table_ExternalData_15[[#This Row],[Price]]*Table_ExternalData_15[[#Headers],[1,22]]</f>
        <v>23.302</v>
      </c>
      <c r="L899" s="7">
        <f>IF(G899="White Shark",E899*0.5,IF(G899="Sbox",E899*0.5,IF(G899="Tenda",E899*0.5,E899*0.2)))/100</f>
        <v>0.1</v>
      </c>
      <c r="M899" s="2">
        <f>Table_ExternalData_15[[#This Row],[Price]]-Table_ExternalData_15[[#This Row],[Price]]*Table_ExternalData_15[[#This Row],[extra popust]]</f>
        <v>17.190000000000001</v>
      </c>
      <c r="N899" s="2">
        <f>IF(M899&lt;I899,M899,I899)</f>
        <v>17.190000000000001</v>
      </c>
      <c r="O899" s="12">
        <f ca="1">IF(N899&lt;I899,$U$1," ")</f>
        <v>45786</v>
      </c>
      <c r="P899" s="12">
        <f ca="1">IFERROR((O899+30)," ")</f>
        <v>45816</v>
      </c>
      <c r="Q899" s="2">
        <f ca="1">IF(O899=$U$1,N899,"0")*1.22</f>
        <v>20.971800000000002</v>
      </c>
    </row>
    <row r="900" spans="1:17" x14ac:dyDescent="0.25">
      <c r="A900" t="s">
        <v>8557</v>
      </c>
      <c r="B900" t="s">
        <v>8556</v>
      </c>
      <c r="C900">
        <v>15933</v>
      </c>
      <c r="D900">
        <v>34.950000000000003</v>
      </c>
      <c r="E900">
        <f>IFERROR(VLOOKUP(Table_ExternalData_15[[#This Row],[Id]],Rabati!B:C,2,0),0)</f>
        <v>20</v>
      </c>
      <c r="F900">
        <v>0</v>
      </c>
      <c r="G900" t="str">
        <f>VLOOKUP(Table_ExternalData_15[[#This Row],[Id]],'Blagovna izdelek'!A:C,3,0)</f>
        <v>Tenda</v>
      </c>
      <c r="H900">
        <f>Table_ExternalData_15[[#This Row],[Rabat]]*0.2</f>
        <v>4</v>
      </c>
      <c r="I900" s="2">
        <f>Table_ExternalData_15[[#This Row],[Price]]-(Table_ExternalData_15[[#This Row],[Price]]*Table_ExternalData_15[[#This Row],[BB rabat]])/100</f>
        <v>33.552</v>
      </c>
      <c r="J900" s="2">
        <f>Table_ExternalData_15[[#This Row],[BB cena]]*Table_ExternalData_15[[#Headers],[1,22]]</f>
        <v>40.933439999999997</v>
      </c>
      <c r="K900" s="2">
        <f>Table_ExternalData_15[[#This Row],[Price]]*Table_ExternalData_15[[#Headers],[1,22]]</f>
        <v>42.639000000000003</v>
      </c>
      <c r="L900" s="7">
        <f>IF(G900="White Shark",E900*0.5,IF(G900="Sbox",E900*0.5,IF(G900="Tenda",E900*0.5,E900*0.2)))/100</f>
        <v>0.1</v>
      </c>
      <c r="M900" s="2">
        <f>Table_ExternalData_15[[#This Row],[Price]]-Table_ExternalData_15[[#This Row],[Price]]*Table_ExternalData_15[[#This Row],[extra popust]]</f>
        <v>31.455000000000002</v>
      </c>
      <c r="N900" s="2">
        <f>IF(M900&lt;I900,M900,I900)</f>
        <v>31.455000000000002</v>
      </c>
      <c r="O900" s="12">
        <f ca="1">IF(N900&lt;I900,$U$1," ")</f>
        <v>45786</v>
      </c>
      <c r="P900" s="12">
        <f ca="1">IFERROR((O900+30)," ")</f>
        <v>45816</v>
      </c>
      <c r="Q900" s="2">
        <f ca="1">IF(O900=$U$1,N900,"0")*1.22</f>
        <v>38.375100000000003</v>
      </c>
    </row>
    <row r="901" spans="1:17" x14ac:dyDescent="0.25">
      <c r="A901" t="s">
        <v>9500</v>
      </c>
      <c r="B901" t="s">
        <v>14911</v>
      </c>
      <c r="C901">
        <v>16243</v>
      </c>
      <c r="D901">
        <v>138.58609999999999</v>
      </c>
      <c r="E901">
        <f>IFERROR(VLOOKUP(Table_ExternalData_15[[#This Row],[Id]],Rabati!B:C,2,0),0)</f>
        <v>20</v>
      </c>
      <c r="F901">
        <v>2</v>
      </c>
      <c r="G901" t="str">
        <f>VLOOKUP(Table_ExternalData_15[[#This Row],[Id]],'Blagovna izdelek'!A:C,3,0)</f>
        <v>Tenda</v>
      </c>
      <c r="H901">
        <f>Table_ExternalData_15[[#This Row],[Rabat]]*0.2</f>
        <v>4</v>
      </c>
      <c r="I901" s="2">
        <f>Table_ExternalData_15[[#This Row],[Price]]-(Table_ExternalData_15[[#This Row],[Price]]*Table_ExternalData_15[[#This Row],[BB rabat]])/100</f>
        <v>133.04265599999999</v>
      </c>
      <c r="J901" s="2">
        <f>Table_ExternalData_15[[#This Row],[BB cena]]*Table_ExternalData_15[[#Headers],[1,22]]</f>
        <v>162.31204031999999</v>
      </c>
      <c r="K901" s="2">
        <f>Table_ExternalData_15[[#This Row],[Price]]*Table_ExternalData_15[[#Headers],[1,22]]</f>
        <v>169.07504199999997</v>
      </c>
      <c r="L901" s="7">
        <f>IF(G901="White Shark",E901*0.5,IF(G901="Sbox",E901*0.5,IF(G901="Tenda",E901*0.5,E901*0.2)))/100</f>
        <v>0.1</v>
      </c>
      <c r="M901" s="2">
        <f>Table_ExternalData_15[[#This Row],[Price]]-Table_ExternalData_15[[#This Row],[Price]]*Table_ExternalData_15[[#This Row],[extra popust]]</f>
        <v>124.72748999999999</v>
      </c>
      <c r="N901" s="2">
        <f>IF(M901&lt;I901,M901,I901)</f>
        <v>124.72748999999999</v>
      </c>
      <c r="O901" s="12">
        <f ca="1">IF(N901&lt;I901,$U$1," ")</f>
        <v>45786</v>
      </c>
      <c r="P901" s="12">
        <f ca="1">IFERROR((O901+30)," ")</f>
        <v>45816</v>
      </c>
      <c r="Q901" s="2">
        <f ca="1">IF(O901=$U$1,N901,"0")*1.22</f>
        <v>152.16753779999999</v>
      </c>
    </row>
    <row r="902" spans="1:17" x14ac:dyDescent="0.25">
      <c r="A902" t="s">
        <v>10160</v>
      </c>
      <c r="B902" t="s">
        <v>10159</v>
      </c>
      <c r="C902">
        <v>16336</v>
      </c>
      <c r="D902">
        <v>27.6</v>
      </c>
      <c r="E902">
        <f>IFERROR(VLOOKUP(Table_ExternalData_15[[#This Row],[Id]],Rabati!B:C,2,0),0)</f>
        <v>20</v>
      </c>
      <c r="F902">
        <v>5</v>
      </c>
      <c r="G902" t="str">
        <f>VLOOKUP(Table_ExternalData_15[[#This Row],[Id]],'Blagovna izdelek'!A:C,3,0)</f>
        <v>Tenda</v>
      </c>
      <c r="H902">
        <f>Table_ExternalData_15[[#This Row],[Rabat]]*0.2</f>
        <v>4</v>
      </c>
      <c r="I902" s="2">
        <f>Table_ExternalData_15[[#This Row],[Price]]-(Table_ExternalData_15[[#This Row],[Price]]*Table_ExternalData_15[[#This Row],[BB rabat]])/100</f>
        <v>26.496000000000002</v>
      </c>
      <c r="J902" s="2">
        <f>Table_ExternalData_15[[#This Row],[BB cena]]*Table_ExternalData_15[[#Headers],[1,22]]</f>
        <v>32.325120000000005</v>
      </c>
      <c r="K902" s="2">
        <f>Table_ExternalData_15[[#This Row],[Price]]*Table_ExternalData_15[[#Headers],[1,22]]</f>
        <v>33.672000000000004</v>
      </c>
      <c r="L902" s="7">
        <f>IF(G902="White Shark",E902*0.5,IF(G902="Sbox",E902*0.5,IF(G902="Tenda",E902*0.5,E902*0.2)))/100</f>
        <v>0.1</v>
      </c>
      <c r="M902" s="2">
        <f>Table_ExternalData_15[[#This Row],[Price]]-Table_ExternalData_15[[#This Row],[Price]]*Table_ExternalData_15[[#This Row],[extra popust]]</f>
        <v>24.84</v>
      </c>
      <c r="N902" s="2">
        <f>IF(M902&lt;I902,M902,I902)</f>
        <v>24.84</v>
      </c>
      <c r="O902" s="12">
        <f ca="1">IF(N902&lt;I902,$U$1," ")</f>
        <v>45786</v>
      </c>
      <c r="P902" s="12">
        <f ca="1">IFERROR((O902+30)," ")</f>
        <v>45816</v>
      </c>
      <c r="Q902" s="2">
        <f ca="1">IF(O902=$U$1,N902,"0")*1.22</f>
        <v>30.3048</v>
      </c>
    </row>
    <row r="903" spans="1:17" x14ac:dyDescent="0.25">
      <c r="A903" t="s">
        <v>10162</v>
      </c>
      <c r="B903" t="s">
        <v>10161</v>
      </c>
      <c r="C903">
        <v>16337</v>
      </c>
      <c r="D903">
        <v>25.5</v>
      </c>
      <c r="E903">
        <f>IFERROR(VLOOKUP(Table_ExternalData_15[[#This Row],[Id]],Rabati!B:C,2,0),0)</f>
        <v>0</v>
      </c>
      <c r="F903">
        <v>0</v>
      </c>
      <c r="G903" t="str">
        <f>VLOOKUP(Table_ExternalData_15[[#This Row],[Id]],'Blagovna izdelek'!A:C,3,0)</f>
        <v>Tenda</v>
      </c>
      <c r="H903">
        <f>Table_ExternalData_15[[#This Row],[Rabat]]*0.2</f>
        <v>0</v>
      </c>
      <c r="I903" s="2">
        <f>Table_ExternalData_15[[#This Row],[Price]]-(Table_ExternalData_15[[#This Row],[Price]]*Table_ExternalData_15[[#This Row],[BB rabat]])/100</f>
        <v>25.5</v>
      </c>
      <c r="J903" s="2">
        <f>Table_ExternalData_15[[#This Row],[BB cena]]*Table_ExternalData_15[[#Headers],[1,22]]</f>
        <v>31.11</v>
      </c>
      <c r="K903" s="2">
        <f>Table_ExternalData_15[[#This Row],[Price]]*Table_ExternalData_15[[#Headers],[1,22]]</f>
        <v>31.11</v>
      </c>
      <c r="L903" s="7">
        <f>IF(G903="White Shark",E903*0.5,IF(G903="Sbox",E903*0.5,IF(G903="Tenda",E903*0.5,E903*0.2)))/100</f>
        <v>0</v>
      </c>
      <c r="M903" s="2">
        <f>Table_ExternalData_15[[#This Row],[Price]]-Table_ExternalData_15[[#This Row],[Price]]*Table_ExternalData_15[[#This Row],[extra popust]]</f>
        <v>25.5</v>
      </c>
      <c r="N903" s="2">
        <f>IF(M903&lt;I903,M903,I903)</f>
        <v>25.5</v>
      </c>
      <c r="O903" s="12" t="str">
        <f>IF(N903&lt;I903,$U$1," ")</f>
        <v xml:space="preserve"> </v>
      </c>
      <c r="P903" s="12" t="str">
        <f>IFERROR((O903+30)," ")</f>
        <v xml:space="preserve"> </v>
      </c>
      <c r="Q903" s="2">
        <f ca="1">IF(O903=$U$1,N903,"0")*1.22</f>
        <v>0</v>
      </c>
    </row>
    <row r="904" spans="1:17" x14ac:dyDescent="0.25">
      <c r="A904" t="s">
        <v>10164</v>
      </c>
      <c r="B904" t="s">
        <v>10163</v>
      </c>
      <c r="C904">
        <v>16338</v>
      </c>
      <c r="D904">
        <v>35.200000000000003</v>
      </c>
      <c r="E904">
        <f>IFERROR(VLOOKUP(Table_ExternalData_15[[#This Row],[Id]],Rabati!B:C,2,0),0)</f>
        <v>20</v>
      </c>
      <c r="F904">
        <v>0</v>
      </c>
      <c r="G904" t="str">
        <f>VLOOKUP(Table_ExternalData_15[[#This Row],[Id]],'Blagovna izdelek'!A:C,3,0)</f>
        <v>Tenda</v>
      </c>
      <c r="H904">
        <f>Table_ExternalData_15[[#This Row],[Rabat]]*0.2</f>
        <v>4</v>
      </c>
      <c r="I904" s="2">
        <f>Table_ExternalData_15[[#This Row],[Price]]-(Table_ExternalData_15[[#This Row],[Price]]*Table_ExternalData_15[[#This Row],[BB rabat]])/100</f>
        <v>33.792000000000002</v>
      </c>
      <c r="J904" s="2">
        <f>Table_ExternalData_15[[#This Row],[BB cena]]*Table_ExternalData_15[[#Headers],[1,22]]</f>
        <v>41.226240000000004</v>
      </c>
      <c r="K904" s="2">
        <f>Table_ExternalData_15[[#This Row],[Price]]*Table_ExternalData_15[[#Headers],[1,22]]</f>
        <v>42.944000000000003</v>
      </c>
      <c r="L904" s="7">
        <f>IF(G904="White Shark",E904*0.5,IF(G904="Sbox",E904*0.5,IF(G904="Tenda",E904*0.5,E904*0.2)))/100</f>
        <v>0.1</v>
      </c>
      <c r="M904" s="2">
        <f>Table_ExternalData_15[[#This Row],[Price]]-Table_ExternalData_15[[#This Row],[Price]]*Table_ExternalData_15[[#This Row],[extra popust]]</f>
        <v>31.680000000000003</v>
      </c>
      <c r="N904" s="2">
        <f>IF(M904&lt;I904,M904,I904)</f>
        <v>31.680000000000003</v>
      </c>
      <c r="O904" s="12">
        <f ca="1">IF(N904&lt;I904,$U$1," ")</f>
        <v>45786</v>
      </c>
      <c r="P904" s="12">
        <f ca="1">IFERROR((O904+30)," ")</f>
        <v>45816</v>
      </c>
      <c r="Q904" s="2">
        <f ca="1">IF(O904=$U$1,N904,"0")*1.22</f>
        <v>38.649600000000007</v>
      </c>
    </row>
    <row r="905" spans="1:17" x14ac:dyDescent="0.25">
      <c r="A905" t="s">
        <v>10166</v>
      </c>
      <c r="B905" t="s">
        <v>10165</v>
      </c>
      <c r="C905">
        <v>16339</v>
      </c>
      <c r="D905">
        <v>29.95</v>
      </c>
      <c r="E905">
        <f>IFERROR(VLOOKUP(Table_ExternalData_15[[#This Row],[Id]],Rabati!B:C,2,0),0)</f>
        <v>20</v>
      </c>
      <c r="F905">
        <v>19</v>
      </c>
      <c r="G905" t="str">
        <f>VLOOKUP(Table_ExternalData_15[[#This Row],[Id]],'Blagovna izdelek'!A:C,3,0)</f>
        <v>Tenda</v>
      </c>
      <c r="H905">
        <f>Table_ExternalData_15[[#This Row],[Rabat]]*0.2</f>
        <v>4</v>
      </c>
      <c r="I905" s="2">
        <f>Table_ExternalData_15[[#This Row],[Price]]-(Table_ExternalData_15[[#This Row],[Price]]*Table_ExternalData_15[[#This Row],[BB rabat]])/100</f>
        <v>28.751999999999999</v>
      </c>
      <c r="J905" s="2">
        <f>Table_ExternalData_15[[#This Row],[BB cena]]*Table_ExternalData_15[[#Headers],[1,22]]</f>
        <v>35.077439999999996</v>
      </c>
      <c r="K905" s="2">
        <f>Table_ExternalData_15[[#This Row],[Price]]*Table_ExternalData_15[[#Headers],[1,22]]</f>
        <v>36.539000000000001</v>
      </c>
      <c r="L905" s="7">
        <f>IF(G905="White Shark",E905*0.5,IF(G905="Sbox",E905*0.5,IF(G905="Tenda",E905*0.5,E905*0.2)))/100</f>
        <v>0.1</v>
      </c>
      <c r="M905" s="2">
        <f>Table_ExternalData_15[[#This Row],[Price]]-Table_ExternalData_15[[#This Row],[Price]]*Table_ExternalData_15[[#This Row],[extra popust]]</f>
        <v>26.954999999999998</v>
      </c>
      <c r="N905" s="2">
        <f>IF(M905&lt;I905,M905,I905)</f>
        <v>26.954999999999998</v>
      </c>
      <c r="O905" s="12">
        <f ca="1">IF(N905&lt;I905,$U$1," ")</f>
        <v>45786</v>
      </c>
      <c r="P905" s="12">
        <f ca="1">IFERROR((O905+30)," ")</f>
        <v>45816</v>
      </c>
      <c r="Q905" s="2">
        <f ca="1">IF(O905=$U$1,N905,"0")*1.22</f>
        <v>32.885099999999994</v>
      </c>
    </row>
    <row r="906" spans="1:17" x14ac:dyDescent="0.25">
      <c r="A906" t="s">
        <v>10168</v>
      </c>
      <c r="B906" t="s">
        <v>10167</v>
      </c>
      <c r="C906">
        <v>16340</v>
      </c>
      <c r="D906">
        <v>39.950000000000003</v>
      </c>
      <c r="E906">
        <f>IFERROR(VLOOKUP(Table_ExternalData_15[[#This Row],[Id]],Rabati!B:C,2,0),0)</f>
        <v>20</v>
      </c>
      <c r="F906">
        <v>4</v>
      </c>
      <c r="G906" t="str">
        <f>VLOOKUP(Table_ExternalData_15[[#This Row],[Id]],'Blagovna izdelek'!A:C,3,0)</f>
        <v>Tenda</v>
      </c>
      <c r="H906">
        <f>Table_ExternalData_15[[#This Row],[Rabat]]*0.2</f>
        <v>4</v>
      </c>
      <c r="I906" s="2">
        <f>Table_ExternalData_15[[#This Row],[Price]]-(Table_ExternalData_15[[#This Row],[Price]]*Table_ExternalData_15[[#This Row],[BB rabat]])/100</f>
        <v>38.352000000000004</v>
      </c>
      <c r="J906" s="2">
        <f>Table_ExternalData_15[[#This Row],[BB cena]]*Table_ExternalData_15[[#Headers],[1,22]]</f>
        <v>46.789440000000006</v>
      </c>
      <c r="K906" s="2">
        <f>Table_ExternalData_15[[#This Row],[Price]]*Table_ExternalData_15[[#Headers],[1,22]]</f>
        <v>48.739000000000004</v>
      </c>
      <c r="L906" s="7">
        <f>IF(G906="White Shark",E906*0.5,IF(G906="Sbox",E906*0.5,IF(G906="Tenda",E906*0.5,E906*0.2)))/100</f>
        <v>0.1</v>
      </c>
      <c r="M906" s="2">
        <f>Table_ExternalData_15[[#This Row],[Price]]-Table_ExternalData_15[[#This Row],[Price]]*Table_ExternalData_15[[#This Row],[extra popust]]</f>
        <v>35.955000000000005</v>
      </c>
      <c r="N906" s="2">
        <f>IF(M906&lt;I906,M906,I906)</f>
        <v>35.955000000000005</v>
      </c>
      <c r="O906" s="12">
        <f ca="1">IF(N906&lt;I906,$U$1," ")</f>
        <v>45786</v>
      </c>
      <c r="P906" s="12">
        <f ca="1">IFERROR((O906+30)," ")</f>
        <v>45816</v>
      </c>
      <c r="Q906" s="2">
        <f ca="1">IF(O906=$U$1,N906,"0")*1.22</f>
        <v>43.865100000000005</v>
      </c>
    </row>
    <row r="907" spans="1:17" x14ac:dyDescent="0.25">
      <c r="A907" t="s">
        <v>10170</v>
      </c>
      <c r="B907" t="s">
        <v>10169</v>
      </c>
      <c r="C907">
        <v>16341</v>
      </c>
      <c r="D907">
        <v>41.85</v>
      </c>
      <c r="E907">
        <f>IFERROR(VLOOKUP(Table_ExternalData_15[[#This Row],[Id]],Rabati!B:C,2,0),0)</f>
        <v>20</v>
      </c>
      <c r="F907">
        <v>15</v>
      </c>
      <c r="G907" t="str">
        <f>VLOOKUP(Table_ExternalData_15[[#This Row],[Id]],'Blagovna izdelek'!A:C,3,0)</f>
        <v>Tenda</v>
      </c>
      <c r="H907">
        <f>Table_ExternalData_15[[#This Row],[Rabat]]*0.2</f>
        <v>4</v>
      </c>
      <c r="I907" s="2">
        <f>Table_ExternalData_15[[#This Row],[Price]]-(Table_ExternalData_15[[#This Row],[Price]]*Table_ExternalData_15[[#This Row],[BB rabat]])/100</f>
        <v>40.176000000000002</v>
      </c>
      <c r="J907" s="2">
        <f>Table_ExternalData_15[[#This Row],[BB cena]]*Table_ExternalData_15[[#Headers],[1,22]]</f>
        <v>49.014720000000004</v>
      </c>
      <c r="K907" s="2">
        <f>Table_ExternalData_15[[#This Row],[Price]]*Table_ExternalData_15[[#Headers],[1,22]]</f>
        <v>51.057000000000002</v>
      </c>
      <c r="L907" s="7">
        <f>IF(G907="White Shark",E907*0.5,IF(G907="Sbox",E907*0.5,IF(G907="Tenda",E907*0.5,E907*0.2)))/100</f>
        <v>0.1</v>
      </c>
      <c r="M907" s="2">
        <f>Table_ExternalData_15[[#This Row],[Price]]-Table_ExternalData_15[[#This Row],[Price]]*Table_ExternalData_15[[#This Row],[extra popust]]</f>
        <v>37.664999999999999</v>
      </c>
      <c r="N907" s="2">
        <f>IF(M907&lt;I907,M907,I907)</f>
        <v>37.664999999999999</v>
      </c>
      <c r="O907" s="12">
        <f ca="1">IF(N907&lt;I907,$U$1," ")</f>
        <v>45786</v>
      </c>
      <c r="P907" s="12">
        <f ca="1">IFERROR((O907+30)," ")</f>
        <v>45816</v>
      </c>
      <c r="Q907" s="2">
        <f ca="1">IF(O907=$U$1,N907,"0")*1.22</f>
        <v>45.951299999999996</v>
      </c>
    </row>
    <row r="908" spans="1:17" x14ac:dyDescent="0.25">
      <c r="A908" t="s">
        <v>10298</v>
      </c>
      <c r="B908" t="s">
        <v>10297</v>
      </c>
      <c r="C908">
        <v>16398</v>
      </c>
      <c r="D908">
        <v>43.6</v>
      </c>
      <c r="E908">
        <f>IFERROR(VLOOKUP(Table_ExternalData_15[[#This Row],[Id]],Rabati!B:C,2,0),0)</f>
        <v>20</v>
      </c>
      <c r="F908">
        <v>19</v>
      </c>
      <c r="G908" t="str">
        <f>VLOOKUP(Table_ExternalData_15[[#This Row],[Id]],'Blagovna izdelek'!A:C,3,0)</f>
        <v>Tenda</v>
      </c>
      <c r="H908">
        <f>Table_ExternalData_15[[#This Row],[Rabat]]*0.2</f>
        <v>4</v>
      </c>
      <c r="I908" s="2">
        <f>Table_ExternalData_15[[#This Row],[Price]]-(Table_ExternalData_15[[#This Row],[Price]]*Table_ExternalData_15[[#This Row],[BB rabat]])/100</f>
        <v>41.856000000000002</v>
      </c>
      <c r="J908" s="2">
        <f>Table_ExternalData_15[[#This Row],[BB cena]]*Table_ExternalData_15[[#Headers],[1,22]]</f>
        <v>51.064320000000002</v>
      </c>
      <c r="K908" s="2">
        <f>Table_ExternalData_15[[#This Row],[Price]]*Table_ExternalData_15[[#Headers],[1,22]]</f>
        <v>53.192</v>
      </c>
      <c r="L908" s="7">
        <f>IF(G908="White Shark",E908*0.5,IF(G908="Sbox",E908*0.5,IF(G908="Tenda",E908*0.5,E908*0.2)))/100</f>
        <v>0.1</v>
      </c>
      <c r="M908" s="2">
        <f>Table_ExternalData_15[[#This Row],[Price]]-Table_ExternalData_15[[#This Row],[Price]]*Table_ExternalData_15[[#This Row],[extra popust]]</f>
        <v>39.24</v>
      </c>
      <c r="N908" s="2">
        <f>IF(M908&lt;I908,M908,I908)</f>
        <v>39.24</v>
      </c>
      <c r="O908" s="12">
        <f ca="1">IF(N908&lt;I908,$U$1," ")</f>
        <v>45786</v>
      </c>
      <c r="P908" s="12">
        <f ca="1">IFERROR((O908+30)," ")</f>
        <v>45816</v>
      </c>
      <c r="Q908" s="2">
        <f ca="1">IF(O908=$U$1,N908,"0")*1.22</f>
        <v>47.872799999999998</v>
      </c>
    </row>
    <row r="909" spans="1:17" x14ac:dyDescent="0.25">
      <c r="A909" t="s">
        <v>10300</v>
      </c>
      <c r="B909" t="s">
        <v>10299</v>
      </c>
      <c r="C909">
        <v>16399</v>
      </c>
      <c r="D909">
        <v>11.95</v>
      </c>
      <c r="E909">
        <f>IFERROR(VLOOKUP(Table_ExternalData_15[[#This Row],[Id]],Rabati!B:C,2,0),0)</f>
        <v>20</v>
      </c>
      <c r="F909">
        <v>235</v>
      </c>
      <c r="G909" t="str">
        <f>VLOOKUP(Table_ExternalData_15[[#This Row],[Id]],'Blagovna izdelek'!A:C,3,0)</f>
        <v>Tenda</v>
      </c>
      <c r="H909">
        <f>Table_ExternalData_15[[#This Row],[Rabat]]*0.2</f>
        <v>4</v>
      </c>
      <c r="I909" s="2">
        <f>Table_ExternalData_15[[#This Row],[Price]]-(Table_ExternalData_15[[#This Row],[Price]]*Table_ExternalData_15[[#This Row],[BB rabat]])/100</f>
        <v>11.472</v>
      </c>
      <c r="J909" s="2">
        <f>Table_ExternalData_15[[#This Row],[BB cena]]*Table_ExternalData_15[[#Headers],[1,22]]</f>
        <v>13.995839999999999</v>
      </c>
      <c r="K909" s="2">
        <f>Table_ExternalData_15[[#This Row],[Price]]*Table_ExternalData_15[[#Headers],[1,22]]</f>
        <v>14.578999999999999</v>
      </c>
      <c r="L909" s="7">
        <f>IF(G909="White Shark",E909*0.5,IF(G909="Sbox",E909*0.5,IF(G909="Tenda",E909*0.5,E909*0.2)))/100</f>
        <v>0.1</v>
      </c>
      <c r="M909" s="2">
        <f>Table_ExternalData_15[[#This Row],[Price]]-Table_ExternalData_15[[#This Row],[Price]]*Table_ExternalData_15[[#This Row],[extra popust]]</f>
        <v>10.754999999999999</v>
      </c>
      <c r="N909" s="2">
        <f>IF(M909&lt;I909,M909,I909)</f>
        <v>10.754999999999999</v>
      </c>
      <c r="O909" s="12">
        <f ca="1">IF(N909&lt;I909,$U$1," ")</f>
        <v>45786</v>
      </c>
      <c r="P909" s="12">
        <f ca="1">IFERROR((O909+30)," ")</f>
        <v>45816</v>
      </c>
      <c r="Q909" s="2">
        <f ca="1">IF(O909=$U$1,N909,"0")*1.22</f>
        <v>13.121099999999998</v>
      </c>
    </row>
    <row r="910" spans="1:17" x14ac:dyDescent="0.25">
      <c r="A910" t="s">
        <v>10352</v>
      </c>
      <c r="B910" t="s">
        <v>14915</v>
      </c>
      <c r="C910">
        <v>16421</v>
      </c>
      <c r="D910">
        <v>54.38</v>
      </c>
      <c r="E910">
        <f>IFERROR(VLOOKUP(Table_ExternalData_15[[#This Row],[Id]],Rabati!B:C,2,0),0)</f>
        <v>20</v>
      </c>
      <c r="F910">
        <v>56</v>
      </c>
      <c r="G910" t="str">
        <f>VLOOKUP(Table_ExternalData_15[[#This Row],[Id]],'Blagovna izdelek'!A:C,3,0)</f>
        <v>Tenda</v>
      </c>
      <c r="H910">
        <f>Table_ExternalData_15[[#This Row],[Rabat]]*0.2</f>
        <v>4</v>
      </c>
      <c r="I910" s="2">
        <f>Table_ExternalData_15[[#This Row],[Price]]-(Table_ExternalData_15[[#This Row],[Price]]*Table_ExternalData_15[[#This Row],[BB rabat]])/100</f>
        <v>52.204800000000006</v>
      </c>
      <c r="J910" s="2">
        <f>Table_ExternalData_15[[#This Row],[BB cena]]*Table_ExternalData_15[[#Headers],[1,22]]</f>
        <v>63.689856000000006</v>
      </c>
      <c r="K910" s="2">
        <f>Table_ExternalData_15[[#This Row],[Price]]*Table_ExternalData_15[[#Headers],[1,22]]</f>
        <v>66.343599999999995</v>
      </c>
      <c r="L910" s="7">
        <f>IF(G910="White Shark",E910*0.5,IF(G910="Sbox",E910*0.5,IF(G910="Tenda",E910*0.5,E910*0.2)))/100</f>
        <v>0.1</v>
      </c>
      <c r="M910" s="2">
        <f>Table_ExternalData_15[[#This Row],[Price]]-Table_ExternalData_15[[#This Row],[Price]]*Table_ExternalData_15[[#This Row],[extra popust]]</f>
        <v>48.942</v>
      </c>
      <c r="N910" s="2">
        <f>IF(M910&lt;I910,M910,I910)</f>
        <v>48.942</v>
      </c>
      <c r="O910" s="12">
        <f ca="1">IF(N910&lt;I910,$U$1," ")</f>
        <v>45786</v>
      </c>
      <c r="P910" s="12">
        <f ca="1">IFERROR((O910+30)," ")</f>
        <v>45816</v>
      </c>
      <c r="Q910" s="2">
        <f ca="1">IF(O910=$U$1,N910,"0")*1.22</f>
        <v>59.709240000000001</v>
      </c>
    </row>
    <row r="911" spans="1:17" x14ac:dyDescent="0.25">
      <c r="A911" t="s">
        <v>10636</v>
      </c>
      <c r="B911" t="s">
        <v>10635</v>
      </c>
      <c r="C911">
        <v>16478</v>
      </c>
      <c r="D911">
        <v>155.69999999999999</v>
      </c>
      <c r="E911">
        <f>IFERROR(VLOOKUP(Table_ExternalData_15[[#This Row],[Id]],Rabati!B:C,2,0),0)</f>
        <v>20</v>
      </c>
      <c r="F911">
        <v>5</v>
      </c>
      <c r="G911" t="str">
        <f>VLOOKUP(Table_ExternalData_15[[#This Row],[Id]],'Blagovna izdelek'!A:C,3,0)</f>
        <v>Tenda</v>
      </c>
      <c r="H911">
        <f>Table_ExternalData_15[[#This Row],[Rabat]]*0.2</f>
        <v>4</v>
      </c>
      <c r="I911" s="2">
        <f>Table_ExternalData_15[[#This Row],[Price]]-(Table_ExternalData_15[[#This Row],[Price]]*Table_ExternalData_15[[#This Row],[BB rabat]])/100</f>
        <v>149.47199999999998</v>
      </c>
      <c r="J911" s="2">
        <f>Table_ExternalData_15[[#This Row],[BB cena]]*Table_ExternalData_15[[#Headers],[1,22]]</f>
        <v>182.35583999999997</v>
      </c>
      <c r="K911" s="2">
        <f>Table_ExternalData_15[[#This Row],[Price]]*Table_ExternalData_15[[#Headers],[1,22]]</f>
        <v>189.95399999999998</v>
      </c>
      <c r="L911" s="7">
        <f>IF(G911="White Shark",E911*0.5,IF(G911="Sbox",E911*0.5,IF(G911="Tenda",E911*0.5,E911*0.2)))/100</f>
        <v>0.1</v>
      </c>
      <c r="M911" s="2">
        <f>Table_ExternalData_15[[#This Row],[Price]]-Table_ExternalData_15[[#This Row],[Price]]*Table_ExternalData_15[[#This Row],[extra popust]]</f>
        <v>140.13</v>
      </c>
      <c r="N911" s="2">
        <f>IF(M911&lt;I911,M911,I911)</f>
        <v>140.13</v>
      </c>
      <c r="O911" s="12">
        <f ca="1">IF(N911&lt;I911,$U$1," ")</f>
        <v>45786</v>
      </c>
      <c r="P911" s="12">
        <f ca="1">IFERROR((O911+30)," ")</f>
        <v>45816</v>
      </c>
      <c r="Q911" s="2">
        <f ca="1">IF(O911=$U$1,N911,"0")*1.22</f>
        <v>170.95859999999999</v>
      </c>
    </row>
    <row r="912" spans="1:17" x14ac:dyDescent="0.25">
      <c r="A912" t="s">
        <v>10638</v>
      </c>
      <c r="B912" t="s">
        <v>10637</v>
      </c>
      <c r="C912">
        <v>16479</v>
      </c>
      <c r="D912">
        <v>126</v>
      </c>
      <c r="E912">
        <f>IFERROR(VLOOKUP(Table_ExternalData_15[[#This Row],[Id]],Rabati!B:C,2,0),0)</f>
        <v>20</v>
      </c>
      <c r="F912">
        <v>0</v>
      </c>
      <c r="G912" t="str">
        <f>VLOOKUP(Table_ExternalData_15[[#This Row],[Id]],'Blagovna izdelek'!A:C,3,0)</f>
        <v>Tenda</v>
      </c>
      <c r="H912">
        <f>Table_ExternalData_15[[#This Row],[Rabat]]*0.2</f>
        <v>4</v>
      </c>
      <c r="I912" s="2">
        <f>Table_ExternalData_15[[#This Row],[Price]]-(Table_ExternalData_15[[#This Row],[Price]]*Table_ExternalData_15[[#This Row],[BB rabat]])/100</f>
        <v>120.96</v>
      </c>
      <c r="J912" s="2">
        <f>Table_ExternalData_15[[#This Row],[BB cena]]*Table_ExternalData_15[[#Headers],[1,22]]</f>
        <v>147.57119999999998</v>
      </c>
      <c r="K912" s="2">
        <f>Table_ExternalData_15[[#This Row],[Price]]*Table_ExternalData_15[[#Headers],[1,22]]</f>
        <v>153.72</v>
      </c>
      <c r="L912" s="7">
        <f>IF(G912="White Shark",E912*0.5,IF(G912="Sbox",E912*0.5,IF(G912="Tenda",E912*0.5,E912*0.2)))/100</f>
        <v>0.1</v>
      </c>
      <c r="M912" s="2">
        <f>Table_ExternalData_15[[#This Row],[Price]]-Table_ExternalData_15[[#This Row],[Price]]*Table_ExternalData_15[[#This Row],[extra popust]]</f>
        <v>113.4</v>
      </c>
      <c r="N912" s="2">
        <f>IF(M912&lt;I912,M912,I912)</f>
        <v>113.4</v>
      </c>
      <c r="O912" s="12">
        <f ca="1">IF(N912&lt;I912,$U$1," ")</f>
        <v>45786</v>
      </c>
      <c r="P912" s="12">
        <f ca="1">IFERROR((O912+30)," ")</f>
        <v>45816</v>
      </c>
      <c r="Q912" s="2">
        <f ca="1">IF(O912=$U$1,N912,"0")*1.22</f>
        <v>138.34800000000001</v>
      </c>
    </row>
    <row r="913" spans="1:17" x14ac:dyDescent="0.25">
      <c r="A913" t="s">
        <v>10644</v>
      </c>
      <c r="B913" t="s">
        <v>14917</v>
      </c>
      <c r="C913">
        <v>16483</v>
      </c>
      <c r="D913">
        <v>66.95</v>
      </c>
      <c r="E913">
        <f>IFERROR(VLOOKUP(Table_ExternalData_15[[#This Row],[Id]],Rabati!B:C,2,0),0)</f>
        <v>20</v>
      </c>
      <c r="F913">
        <v>31</v>
      </c>
      <c r="G913" t="str">
        <f>VLOOKUP(Table_ExternalData_15[[#This Row],[Id]],'Blagovna izdelek'!A:C,3,0)</f>
        <v>Tenda</v>
      </c>
      <c r="H913">
        <f>Table_ExternalData_15[[#This Row],[Rabat]]*0.2</f>
        <v>4</v>
      </c>
      <c r="I913" s="2">
        <f>Table_ExternalData_15[[#This Row],[Price]]-(Table_ExternalData_15[[#This Row],[Price]]*Table_ExternalData_15[[#This Row],[BB rabat]])/100</f>
        <v>64.272000000000006</v>
      </c>
      <c r="J913" s="2">
        <f>Table_ExternalData_15[[#This Row],[BB cena]]*Table_ExternalData_15[[#Headers],[1,22]]</f>
        <v>78.411839999999998</v>
      </c>
      <c r="K913" s="2">
        <f>Table_ExternalData_15[[#This Row],[Price]]*Table_ExternalData_15[[#Headers],[1,22]]</f>
        <v>81.679000000000002</v>
      </c>
      <c r="L913" s="7">
        <f>IF(G913="White Shark",E913*0.5,IF(G913="Sbox",E913*0.5,IF(G913="Tenda",E913*0.5,E913*0.2)))/100</f>
        <v>0.1</v>
      </c>
      <c r="M913" s="2">
        <f>Table_ExternalData_15[[#This Row],[Price]]-Table_ExternalData_15[[#This Row],[Price]]*Table_ExternalData_15[[#This Row],[extra popust]]</f>
        <v>60.255000000000003</v>
      </c>
      <c r="N913" s="2">
        <f>IF(M913&lt;I913,M913,I913)</f>
        <v>60.255000000000003</v>
      </c>
      <c r="O913" s="12">
        <f ca="1">IF(N913&lt;I913,$U$1," ")</f>
        <v>45786</v>
      </c>
      <c r="P913" s="12">
        <f ca="1">IFERROR((O913+30)," ")</f>
        <v>45816</v>
      </c>
      <c r="Q913" s="2">
        <f ca="1">IF(O913=$U$1,N913,"0")*1.22</f>
        <v>73.511099999999999</v>
      </c>
    </row>
    <row r="914" spans="1:17" x14ac:dyDescent="0.25">
      <c r="A914" t="s">
        <v>10785</v>
      </c>
      <c r="B914" t="s">
        <v>14920</v>
      </c>
      <c r="C914">
        <v>16552</v>
      </c>
      <c r="D914">
        <v>12.55</v>
      </c>
      <c r="E914">
        <f>IFERROR(VLOOKUP(Table_ExternalData_15[[#This Row],[Id]],Rabati!B:C,2,0),0)</f>
        <v>20</v>
      </c>
      <c r="F914">
        <v>104</v>
      </c>
      <c r="G914" t="str">
        <f>VLOOKUP(Table_ExternalData_15[[#This Row],[Id]],'Blagovna izdelek'!A:C,3,0)</f>
        <v>Tenda</v>
      </c>
      <c r="H914">
        <f>Table_ExternalData_15[[#This Row],[Rabat]]*0.2</f>
        <v>4</v>
      </c>
      <c r="I914" s="2">
        <f>Table_ExternalData_15[[#This Row],[Price]]-(Table_ExternalData_15[[#This Row],[Price]]*Table_ExternalData_15[[#This Row],[BB rabat]])/100</f>
        <v>12.048</v>
      </c>
      <c r="J914" s="2">
        <f>Table_ExternalData_15[[#This Row],[BB cena]]*Table_ExternalData_15[[#Headers],[1,22]]</f>
        <v>14.698560000000001</v>
      </c>
      <c r="K914" s="2">
        <f>Table_ExternalData_15[[#This Row],[Price]]*Table_ExternalData_15[[#Headers],[1,22]]</f>
        <v>15.311</v>
      </c>
      <c r="L914" s="7">
        <f>IF(G914="White Shark",E914*0.5,IF(G914="Sbox",E914*0.5,IF(G914="Tenda",E914*0.5,E914*0.2)))/100</f>
        <v>0.1</v>
      </c>
      <c r="M914" s="2">
        <f>Table_ExternalData_15[[#This Row],[Price]]-Table_ExternalData_15[[#This Row],[Price]]*Table_ExternalData_15[[#This Row],[extra popust]]</f>
        <v>11.295</v>
      </c>
      <c r="N914" s="2">
        <f>IF(M914&lt;I914,M914,I914)</f>
        <v>11.295</v>
      </c>
      <c r="O914" s="12">
        <f ca="1">IF(N914&lt;I914,$U$1," ")</f>
        <v>45786</v>
      </c>
      <c r="P914" s="12">
        <f ca="1">IFERROR((O914+30)," ")</f>
        <v>45816</v>
      </c>
      <c r="Q914" s="2">
        <f ca="1">IF(O914=$U$1,N914,"0")*1.22</f>
        <v>13.7799</v>
      </c>
    </row>
    <row r="915" spans="1:17" x14ac:dyDescent="0.25">
      <c r="A915" t="s">
        <v>11344</v>
      </c>
      <c r="B915" t="s">
        <v>11343</v>
      </c>
      <c r="C915">
        <v>16711</v>
      </c>
      <c r="D915">
        <v>54.45</v>
      </c>
      <c r="E915">
        <f>IFERROR(VLOOKUP(Table_ExternalData_15[[#This Row],[Id]],Rabati!B:C,2,0),0)</f>
        <v>20</v>
      </c>
      <c r="F915">
        <v>31</v>
      </c>
      <c r="G915" t="str">
        <f>VLOOKUP(Table_ExternalData_15[[#This Row],[Id]],'Blagovna izdelek'!A:C,3,0)</f>
        <v>Tenda</v>
      </c>
      <c r="H915">
        <f>Table_ExternalData_15[[#This Row],[Rabat]]*0.2</f>
        <v>4</v>
      </c>
      <c r="I915" s="2">
        <f>Table_ExternalData_15[[#This Row],[Price]]-(Table_ExternalData_15[[#This Row],[Price]]*Table_ExternalData_15[[#This Row],[BB rabat]])/100</f>
        <v>52.272000000000006</v>
      </c>
      <c r="J915" s="2">
        <f>Table_ExternalData_15[[#This Row],[BB cena]]*Table_ExternalData_15[[#Headers],[1,22]]</f>
        <v>63.771840000000005</v>
      </c>
      <c r="K915" s="2">
        <f>Table_ExternalData_15[[#This Row],[Price]]*Table_ExternalData_15[[#Headers],[1,22]]</f>
        <v>66.429000000000002</v>
      </c>
      <c r="L915" s="7">
        <f>IF(G915="White Shark",E915*0.5,IF(G915="Sbox",E915*0.5,IF(G915="Tenda",E915*0.5,E915*0.2)))/100</f>
        <v>0.1</v>
      </c>
      <c r="M915" s="2">
        <f>Table_ExternalData_15[[#This Row],[Price]]-Table_ExternalData_15[[#This Row],[Price]]*Table_ExternalData_15[[#This Row],[extra popust]]</f>
        <v>49.005000000000003</v>
      </c>
      <c r="N915" s="2">
        <f>IF(M915&lt;I915,M915,I915)</f>
        <v>49.005000000000003</v>
      </c>
      <c r="O915" s="12">
        <f ca="1">IF(N915&lt;I915,$U$1," ")</f>
        <v>45786</v>
      </c>
      <c r="P915" s="12">
        <f ca="1">IFERROR((O915+30)," ")</f>
        <v>45816</v>
      </c>
      <c r="Q915" s="2">
        <f ca="1">IF(O915=$U$1,N915,"0")*1.22</f>
        <v>59.786100000000005</v>
      </c>
    </row>
    <row r="916" spans="1:17" x14ac:dyDescent="0.25">
      <c r="A916" t="s">
        <v>11346</v>
      </c>
      <c r="B916" t="s">
        <v>11345</v>
      </c>
      <c r="C916">
        <v>16712</v>
      </c>
      <c r="D916">
        <v>142.98570000000001</v>
      </c>
      <c r="E916">
        <f>IFERROR(VLOOKUP(Table_ExternalData_15[[#This Row],[Id]],Rabati!B:C,2,0),0)</f>
        <v>20</v>
      </c>
      <c r="F916">
        <v>2</v>
      </c>
      <c r="G916" t="str">
        <f>VLOOKUP(Table_ExternalData_15[[#This Row],[Id]],'Blagovna izdelek'!A:C,3,0)</f>
        <v>Tenda</v>
      </c>
      <c r="H916">
        <f>Table_ExternalData_15[[#This Row],[Rabat]]*0.2</f>
        <v>4</v>
      </c>
      <c r="I916" s="2">
        <f>Table_ExternalData_15[[#This Row],[Price]]-(Table_ExternalData_15[[#This Row],[Price]]*Table_ExternalData_15[[#This Row],[BB rabat]])/100</f>
        <v>137.26627200000001</v>
      </c>
      <c r="J916" s="2">
        <f>Table_ExternalData_15[[#This Row],[BB cena]]*Table_ExternalData_15[[#Headers],[1,22]]</f>
        <v>167.46485184000002</v>
      </c>
      <c r="K916" s="2">
        <f>Table_ExternalData_15[[#This Row],[Price]]*Table_ExternalData_15[[#Headers],[1,22]]</f>
        <v>174.442554</v>
      </c>
      <c r="L916" s="7">
        <f>IF(G916="White Shark",E916*0.5,IF(G916="Sbox",E916*0.5,IF(G916="Tenda",E916*0.5,E916*0.2)))/100</f>
        <v>0.1</v>
      </c>
      <c r="M916" s="2">
        <f>Table_ExternalData_15[[#This Row],[Price]]-Table_ExternalData_15[[#This Row],[Price]]*Table_ExternalData_15[[#This Row],[extra popust]]</f>
        <v>128.68713</v>
      </c>
      <c r="N916" s="2">
        <f>IF(M916&lt;I916,M916,I916)</f>
        <v>128.68713</v>
      </c>
      <c r="O916" s="12">
        <f ca="1">IF(N916&lt;I916,$U$1," ")</f>
        <v>45786</v>
      </c>
      <c r="P916" s="12">
        <f ca="1">IFERROR((O916+30)," ")</f>
        <v>45816</v>
      </c>
      <c r="Q916" s="2">
        <f ca="1">IF(O916=$U$1,N916,"0")*1.22</f>
        <v>156.9982986</v>
      </c>
    </row>
    <row r="917" spans="1:17" x14ac:dyDescent="0.25">
      <c r="A917" t="s">
        <v>11351</v>
      </c>
      <c r="B917" t="s">
        <v>11350</v>
      </c>
      <c r="C917">
        <v>16714</v>
      </c>
      <c r="D917">
        <v>41.744999999999997</v>
      </c>
      <c r="E917">
        <f>IFERROR(VLOOKUP(Table_ExternalData_15[[#This Row],[Id]],Rabati!B:C,2,0),0)</f>
        <v>20</v>
      </c>
      <c r="F917">
        <v>20</v>
      </c>
      <c r="G917" t="str">
        <f>VLOOKUP(Table_ExternalData_15[[#This Row],[Id]],'Blagovna izdelek'!A:C,3,0)</f>
        <v>Tenda</v>
      </c>
      <c r="H917">
        <f>Table_ExternalData_15[[#This Row],[Rabat]]*0.2</f>
        <v>4</v>
      </c>
      <c r="I917" s="2">
        <f>Table_ExternalData_15[[#This Row],[Price]]-(Table_ExternalData_15[[#This Row],[Price]]*Table_ExternalData_15[[#This Row],[BB rabat]])/100</f>
        <v>40.075199999999995</v>
      </c>
      <c r="J917" s="2">
        <f>Table_ExternalData_15[[#This Row],[BB cena]]*Table_ExternalData_15[[#Headers],[1,22]]</f>
        <v>48.891743999999996</v>
      </c>
      <c r="K917" s="2">
        <f>Table_ExternalData_15[[#This Row],[Price]]*Table_ExternalData_15[[#Headers],[1,22]]</f>
        <v>50.928899999999999</v>
      </c>
      <c r="L917" s="7">
        <f>IF(G917="White Shark",E917*0.5,IF(G917="Sbox",E917*0.5,IF(G917="Tenda",E917*0.5,E917*0.2)))/100</f>
        <v>0.1</v>
      </c>
      <c r="M917" s="2">
        <f>Table_ExternalData_15[[#This Row],[Price]]-Table_ExternalData_15[[#This Row],[Price]]*Table_ExternalData_15[[#This Row],[extra popust]]</f>
        <v>37.570499999999996</v>
      </c>
      <c r="N917" s="2">
        <f>IF(M917&lt;I917,M917,I917)</f>
        <v>37.570499999999996</v>
      </c>
      <c r="O917" s="12">
        <f ca="1">IF(N917&lt;I917,$U$1," ")</f>
        <v>45786</v>
      </c>
      <c r="P917" s="12">
        <f ca="1">IFERROR((O917+30)," ")</f>
        <v>45816</v>
      </c>
      <c r="Q917" s="2">
        <f ca="1">IF(O917=$U$1,N917,"0")*1.22</f>
        <v>45.836009999999995</v>
      </c>
    </row>
    <row r="918" spans="1:17" x14ac:dyDescent="0.25">
      <c r="A918" t="s">
        <v>11377</v>
      </c>
      <c r="B918" t="s">
        <v>11376</v>
      </c>
      <c r="C918">
        <v>16730</v>
      </c>
      <c r="D918">
        <v>19.25</v>
      </c>
      <c r="E918">
        <f>IFERROR(VLOOKUP(Table_ExternalData_15[[#This Row],[Id]],Rabati!B:C,2,0),0)</f>
        <v>20</v>
      </c>
      <c r="F918">
        <v>199</v>
      </c>
      <c r="G918" t="str">
        <f>VLOOKUP(Table_ExternalData_15[[#This Row],[Id]],'Blagovna izdelek'!A:C,3,0)</f>
        <v>Tenda</v>
      </c>
      <c r="H918">
        <f>Table_ExternalData_15[[#This Row],[Rabat]]*0.2</f>
        <v>4</v>
      </c>
      <c r="I918" s="2">
        <f>Table_ExternalData_15[[#This Row],[Price]]-(Table_ExternalData_15[[#This Row],[Price]]*Table_ExternalData_15[[#This Row],[BB rabat]])/100</f>
        <v>18.48</v>
      </c>
      <c r="J918" s="2">
        <f>Table_ExternalData_15[[#This Row],[BB cena]]*Table_ExternalData_15[[#Headers],[1,22]]</f>
        <v>22.5456</v>
      </c>
      <c r="K918" s="2">
        <f>Table_ExternalData_15[[#This Row],[Price]]*Table_ExternalData_15[[#Headers],[1,22]]</f>
        <v>23.484999999999999</v>
      </c>
      <c r="L918" s="7">
        <f>IF(G918="White Shark",E918*0.5,IF(G918="Sbox",E918*0.5,IF(G918="Tenda",E918*0.5,E918*0.2)))/100</f>
        <v>0.1</v>
      </c>
      <c r="M918" s="2">
        <f>Table_ExternalData_15[[#This Row],[Price]]-Table_ExternalData_15[[#This Row],[Price]]*Table_ExternalData_15[[#This Row],[extra popust]]</f>
        <v>17.324999999999999</v>
      </c>
      <c r="N918" s="2">
        <f>IF(M918&lt;I918,M918,I918)</f>
        <v>17.324999999999999</v>
      </c>
      <c r="O918" s="12">
        <f ca="1">IF(N918&lt;I918,$U$1," ")</f>
        <v>45786</v>
      </c>
      <c r="P918" s="12">
        <f ca="1">IFERROR((O918+30)," ")</f>
        <v>45816</v>
      </c>
      <c r="Q918" s="2">
        <f ca="1">IF(O918=$U$1,N918,"0")*1.22</f>
        <v>21.136499999999998</v>
      </c>
    </row>
    <row r="919" spans="1:17" x14ac:dyDescent="0.25">
      <c r="A919" t="s">
        <v>11462</v>
      </c>
      <c r="B919" t="s">
        <v>14927</v>
      </c>
      <c r="C919">
        <v>16770</v>
      </c>
      <c r="D919">
        <v>31.8</v>
      </c>
      <c r="E919">
        <f>IFERROR(VLOOKUP(Table_ExternalData_15[[#This Row],[Id]],Rabati!B:C,2,0),0)</f>
        <v>20</v>
      </c>
      <c r="F919">
        <v>186</v>
      </c>
      <c r="G919" t="str">
        <f>VLOOKUP(Table_ExternalData_15[[#This Row],[Id]],'Blagovna izdelek'!A:C,3,0)</f>
        <v>Tenda</v>
      </c>
      <c r="H919">
        <f>Table_ExternalData_15[[#This Row],[Rabat]]*0.2</f>
        <v>4</v>
      </c>
      <c r="I919" s="2">
        <f>Table_ExternalData_15[[#This Row],[Price]]-(Table_ExternalData_15[[#This Row],[Price]]*Table_ExternalData_15[[#This Row],[BB rabat]])/100</f>
        <v>30.528000000000002</v>
      </c>
      <c r="J919" s="2">
        <f>Table_ExternalData_15[[#This Row],[BB cena]]*Table_ExternalData_15[[#Headers],[1,22]]</f>
        <v>37.244160000000001</v>
      </c>
      <c r="K919" s="2">
        <f>Table_ExternalData_15[[#This Row],[Price]]*Table_ExternalData_15[[#Headers],[1,22]]</f>
        <v>38.795999999999999</v>
      </c>
      <c r="L919" s="7">
        <f>IF(G919="White Shark",E919*0.5,IF(G919="Sbox",E919*0.5,IF(G919="Tenda",E919*0.5,E919*0.2)))/100</f>
        <v>0.1</v>
      </c>
      <c r="M919" s="2">
        <f>Table_ExternalData_15[[#This Row],[Price]]-Table_ExternalData_15[[#This Row],[Price]]*Table_ExternalData_15[[#This Row],[extra popust]]</f>
        <v>28.62</v>
      </c>
      <c r="N919" s="2">
        <f>IF(M919&lt;I919,M919,I919)</f>
        <v>28.62</v>
      </c>
      <c r="O919" s="12">
        <f ca="1">IF(N919&lt;I919,$U$1," ")</f>
        <v>45786</v>
      </c>
      <c r="P919" s="12">
        <f ca="1">IFERROR((O919+30)," ")</f>
        <v>45816</v>
      </c>
      <c r="Q919" s="2">
        <f ca="1">IF(O919=$U$1,N919,"0")*1.22</f>
        <v>34.916400000000003</v>
      </c>
    </row>
    <row r="920" spans="1:17" x14ac:dyDescent="0.25">
      <c r="A920" t="s">
        <v>12133</v>
      </c>
      <c r="B920" t="s">
        <v>14929</v>
      </c>
      <c r="C920">
        <v>16941</v>
      </c>
      <c r="D920">
        <v>66.900000000000006</v>
      </c>
      <c r="E920">
        <f>IFERROR(VLOOKUP(Table_ExternalData_15[[#This Row],[Id]],Rabati!B:C,2,0),0)</f>
        <v>20</v>
      </c>
      <c r="F920">
        <v>34</v>
      </c>
      <c r="G920" t="str">
        <f>VLOOKUP(Table_ExternalData_15[[#This Row],[Id]],'Blagovna izdelek'!A:C,3,0)</f>
        <v>Tenda</v>
      </c>
      <c r="H920">
        <f>Table_ExternalData_15[[#This Row],[Rabat]]*0.2</f>
        <v>4</v>
      </c>
      <c r="I920" s="2">
        <f>Table_ExternalData_15[[#This Row],[Price]]-(Table_ExternalData_15[[#This Row],[Price]]*Table_ExternalData_15[[#This Row],[BB rabat]])/100</f>
        <v>64.224000000000004</v>
      </c>
      <c r="J920" s="2">
        <f>Table_ExternalData_15[[#This Row],[BB cena]]*Table_ExternalData_15[[#Headers],[1,22]]</f>
        <v>78.353279999999998</v>
      </c>
      <c r="K920" s="2">
        <f>Table_ExternalData_15[[#This Row],[Price]]*Table_ExternalData_15[[#Headers],[1,22]]</f>
        <v>81.618000000000009</v>
      </c>
      <c r="L920" s="7">
        <f>IF(G920="White Shark",E920*0.5,IF(G920="Sbox",E920*0.5,IF(G920="Tenda",E920*0.5,E920*0.2)))/100</f>
        <v>0.1</v>
      </c>
      <c r="M920" s="2">
        <f>Table_ExternalData_15[[#This Row],[Price]]-Table_ExternalData_15[[#This Row],[Price]]*Table_ExternalData_15[[#This Row],[extra popust]]</f>
        <v>60.210000000000008</v>
      </c>
      <c r="N920" s="2">
        <f>IF(M920&lt;I920,M920,I920)</f>
        <v>60.210000000000008</v>
      </c>
      <c r="O920" s="12">
        <f ca="1">IF(N920&lt;I920,$U$1," ")</f>
        <v>45786</v>
      </c>
      <c r="P920" s="12">
        <f ca="1">IFERROR((O920+30)," ")</f>
        <v>45816</v>
      </c>
      <c r="Q920" s="2">
        <f ca="1">IF(O920=$U$1,N920,"0")*1.22</f>
        <v>73.45620000000001</v>
      </c>
    </row>
    <row r="921" spans="1:17" x14ac:dyDescent="0.25">
      <c r="A921" t="s">
        <v>12134</v>
      </c>
      <c r="B921" t="s">
        <v>14930</v>
      </c>
      <c r="C921">
        <v>16942</v>
      </c>
      <c r="D921">
        <v>149.94999999999999</v>
      </c>
      <c r="E921">
        <f>IFERROR(VLOOKUP(Table_ExternalData_15[[#This Row],[Id]],Rabati!B:C,2,0),0)</f>
        <v>20</v>
      </c>
      <c r="F921">
        <v>27</v>
      </c>
      <c r="G921" t="str">
        <f>VLOOKUP(Table_ExternalData_15[[#This Row],[Id]],'Blagovna izdelek'!A:C,3,0)</f>
        <v>Tenda</v>
      </c>
      <c r="H921">
        <f>Table_ExternalData_15[[#This Row],[Rabat]]*0.2</f>
        <v>4</v>
      </c>
      <c r="I921" s="2">
        <f>Table_ExternalData_15[[#This Row],[Price]]-(Table_ExternalData_15[[#This Row],[Price]]*Table_ExternalData_15[[#This Row],[BB rabat]])/100</f>
        <v>143.952</v>
      </c>
      <c r="J921" s="2">
        <f>Table_ExternalData_15[[#This Row],[BB cena]]*Table_ExternalData_15[[#Headers],[1,22]]</f>
        <v>175.62144000000001</v>
      </c>
      <c r="K921" s="2">
        <f>Table_ExternalData_15[[#This Row],[Price]]*Table_ExternalData_15[[#Headers],[1,22]]</f>
        <v>182.93899999999999</v>
      </c>
      <c r="L921" s="7">
        <f>IF(G921="White Shark",E921*0.5,IF(G921="Sbox",E921*0.5,IF(G921="Tenda",E921*0.5,E921*0.2)))/100</f>
        <v>0.1</v>
      </c>
      <c r="M921" s="2">
        <f>Table_ExternalData_15[[#This Row],[Price]]-Table_ExternalData_15[[#This Row],[Price]]*Table_ExternalData_15[[#This Row],[extra popust]]</f>
        <v>134.95499999999998</v>
      </c>
      <c r="N921" s="2">
        <f>IF(M921&lt;I921,M921,I921)</f>
        <v>134.95499999999998</v>
      </c>
      <c r="O921" s="12">
        <f ca="1">IF(N921&lt;I921,$U$1," ")</f>
        <v>45786</v>
      </c>
      <c r="P921" s="12">
        <f ca="1">IFERROR((O921+30)," ")</f>
        <v>45816</v>
      </c>
      <c r="Q921" s="2">
        <f ca="1">IF(O921=$U$1,N921,"0")*1.22</f>
        <v>164.64509999999999</v>
      </c>
    </row>
    <row r="922" spans="1:17" x14ac:dyDescent="0.25">
      <c r="A922" t="s">
        <v>12135</v>
      </c>
      <c r="B922" t="s">
        <v>14931</v>
      </c>
      <c r="C922">
        <v>16943</v>
      </c>
      <c r="D922">
        <v>63.079799999999999</v>
      </c>
      <c r="E922">
        <f>IFERROR(VLOOKUP(Table_ExternalData_15[[#This Row],[Id]],Rabati!B:C,2,0),0)</f>
        <v>20</v>
      </c>
      <c r="F922">
        <v>7</v>
      </c>
      <c r="G922" t="str">
        <f>VLOOKUP(Table_ExternalData_15[[#This Row],[Id]],'Blagovna izdelek'!A:C,3,0)</f>
        <v>Tenda</v>
      </c>
      <c r="H922">
        <f>Table_ExternalData_15[[#This Row],[Rabat]]*0.2</f>
        <v>4</v>
      </c>
      <c r="I922" s="2">
        <f>Table_ExternalData_15[[#This Row],[Price]]-(Table_ExternalData_15[[#This Row],[Price]]*Table_ExternalData_15[[#This Row],[BB rabat]])/100</f>
        <v>60.556607999999997</v>
      </c>
      <c r="J922" s="2">
        <f>Table_ExternalData_15[[#This Row],[BB cena]]*Table_ExternalData_15[[#Headers],[1,22]]</f>
        <v>73.879061759999999</v>
      </c>
      <c r="K922" s="2">
        <f>Table_ExternalData_15[[#This Row],[Price]]*Table_ExternalData_15[[#Headers],[1,22]]</f>
        <v>76.95735599999999</v>
      </c>
      <c r="L922" s="7">
        <f>IF(G922="White Shark",E922*0.5,IF(G922="Sbox",E922*0.5,IF(G922="Tenda",E922*0.5,E922*0.2)))/100</f>
        <v>0.1</v>
      </c>
      <c r="M922" s="2">
        <f>Table_ExternalData_15[[#This Row],[Price]]-Table_ExternalData_15[[#This Row],[Price]]*Table_ExternalData_15[[#This Row],[extra popust]]</f>
        <v>56.771819999999998</v>
      </c>
      <c r="N922" s="2">
        <f>IF(M922&lt;I922,M922,I922)</f>
        <v>56.771819999999998</v>
      </c>
      <c r="O922" s="12">
        <f ca="1">IF(N922&lt;I922,$U$1," ")</f>
        <v>45786</v>
      </c>
      <c r="P922" s="12">
        <f ca="1">IFERROR((O922+30)," ")</f>
        <v>45816</v>
      </c>
      <c r="Q922" s="2">
        <f ca="1">IF(O922=$U$1,N922,"0")*1.22</f>
        <v>69.261620399999998</v>
      </c>
    </row>
    <row r="923" spans="1:17" x14ac:dyDescent="0.25">
      <c r="A923" t="s">
        <v>13453</v>
      </c>
      <c r="B923" t="s">
        <v>14934</v>
      </c>
      <c r="C923">
        <v>17244</v>
      </c>
      <c r="D923">
        <v>55.25</v>
      </c>
      <c r="E923">
        <f>IFERROR(VLOOKUP(Table_ExternalData_15[[#This Row],[Id]],Rabati!B:C,2,0),0)</f>
        <v>20</v>
      </c>
      <c r="F923">
        <v>18</v>
      </c>
      <c r="G923" t="str">
        <f>VLOOKUP(Table_ExternalData_15[[#This Row],[Id]],'Blagovna izdelek'!A:C,3,0)</f>
        <v>Tenda</v>
      </c>
      <c r="H923">
        <f>Table_ExternalData_15[[#This Row],[Rabat]]*0.2</f>
        <v>4</v>
      </c>
      <c r="I923" s="2">
        <f>Table_ExternalData_15[[#This Row],[Price]]-(Table_ExternalData_15[[#This Row],[Price]]*Table_ExternalData_15[[#This Row],[BB rabat]])/100</f>
        <v>53.04</v>
      </c>
      <c r="J923" s="2">
        <f>Table_ExternalData_15[[#This Row],[BB cena]]*Table_ExternalData_15[[#Headers],[1,22]]</f>
        <v>64.708799999999997</v>
      </c>
      <c r="K923" s="2">
        <f>Table_ExternalData_15[[#This Row],[Price]]*Table_ExternalData_15[[#Headers],[1,22]]</f>
        <v>67.405000000000001</v>
      </c>
      <c r="L923" s="7">
        <f>IF(G923="White Shark",E923*0.5,IF(G923="Sbox",E923*0.5,IF(G923="Tenda",E923*0.5,E923*0.2)))/100</f>
        <v>0.1</v>
      </c>
      <c r="M923" s="2">
        <f>Table_ExternalData_15[[#This Row],[Price]]-Table_ExternalData_15[[#This Row],[Price]]*Table_ExternalData_15[[#This Row],[extra popust]]</f>
        <v>49.725000000000001</v>
      </c>
      <c r="N923" s="2">
        <f>IF(M923&lt;I923,M923,I923)</f>
        <v>49.725000000000001</v>
      </c>
      <c r="O923" s="12">
        <f ca="1">IF(N923&lt;I923,$U$1," ")</f>
        <v>45786</v>
      </c>
      <c r="P923" s="12">
        <f ca="1">IFERROR((O923+30)," ")</f>
        <v>45816</v>
      </c>
      <c r="Q923" s="2">
        <f ca="1">IF(O923=$U$1,N923,"0")*1.22</f>
        <v>60.664500000000004</v>
      </c>
    </row>
    <row r="924" spans="1:17" x14ac:dyDescent="0.25">
      <c r="A924" t="s">
        <v>13695</v>
      </c>
      <c r="B924" t="s">
        <v>14936</v>
      </c>
      <c r="C924">
        <v>17315</v>
      </c>
      <c r="D924">
        <v>46.3</v>
      </c>
      <c r="E924">
        <f>IFERROR(VLOOKUP(Table_ExternalData_15[[#This Row],[Id]],Rabati!B:C,2,0),0)</f>
        <v>20</v>
      </c>
      <c r="F924">
        <v>37</v>
      </c>
      <c r="G924" t="str">
        <f>VLOOKUP(Table_ExternalData_15[[#This Row],[Id]],'Blagovna izdelek'!A:C,3,0)</f>
        <v>Tenda</v>
      </c>
      <c r="H924">
        <f>Table_ExternalData_15[[#This Row],[Rabat]]*0.2</f>
        <v>4</v>
      </c>
      <c r="I924" s="2">
        <f>Table_ExternalData_15[[#This Row],[Price]]-(Table_ExternalData_15[[#This Row],[Price]]*Table_ExternalData_15[[#This Row],[BB rabat]])/100</f>
        <v>44.448</v>
      </c>
      <c r="J924" s="2">
        <f>Table_ExternalData_15[[#This Row],[BB cena]]*Table_ExternalData_15[[#Headers],[1,22]]</f>
        <v>54.226559999999999</v>
      </c>
      <c r="K924" s="2">
        <f>Table_ExternalData_15[[#This Row],[Price]]*Table_ExternalData_15[[#Headers],[1,22]]</f>
        <v>56.485999999999997</v>
      </c>
      <c r="L924" s="7">
        <f>IF(G924="White Shark",E924*0.5,IF(G924="Sbox",E924*0.5,IF(G924="Tenda",E924*0.5,E924*0.2)))/100</f>
        <v>0.1</v>
      </c>
      <c r="M924" s="2">
        <f>Table_ExternalData_15[[#This Row],[Price]]-Table_ExternalData_15[[#This Row],[Price]]*Table_ExternalData_15[[#This Row],[extra popust]]</f>
        <v>41.669999999999995</v>
      </c>
      <c r="N924" s="2">
        <f>IF(M924&lt;I924,M924,I924)</f>
        <v>41.669999999999995</v>
      </c>
      <c r="O924" s="12">
        <f ca="1">IF(N924&lt;I924,$U$1," ")</f>
        <v>45786</v>
      </c>
      <c r="P924" s="12">
        <f ca="1">IFERROR((O924+30)," ")</f>
        <v>45816</v>
      </c>
      <c r="Q924" s="2">
        <f ca="1">IF(O924=$U$1,N924,"0")*1.22</f>
        <v>50.837399999999995</v>
      </c>
    </row>
    <row r="925" spans="1:17" x14ac:dyDescent="0.25">
      <c r="A925" t="s">
        <v>13697</v>
      </c>
      <c r="B925" t="s">
        <v>13696</v>
      </c>
      <c r="C925">
        <v>17316</v>
      </c>
      <c r="D925">
        <v>27.6</v>
      </c>
      <c r="E925">
        <f>IFERROR(VLOOKUP(Table_ExternalData_15[[#This Row],[Id]],Rabati!B:C,2,0),0)</f>
        <v>20</v>
      </c>
      <c r="F925">
        <v>35</v>
      </c>
      <c r="G925" t="str">
        <f>VLOOKUP(Table_ExternalData_15[[#This Row],[Id]],'Blagovna izdelek'!A:C,3,0)</f>
        <v>Tenda</v>
      </c>
      <c r="H925">
        <f>Table_ExternalData_15[[#This Row],[Rabat]]*0.2</f>
        <v>4</v>
      </c>
      <c r="I925" s="2">
        <f>Table_ExternalData_15[[#This Row],[Price]]-(Table_ExternalData_15[[#This Row],[Price]]*Table_ExternalData_15[[#This Row],[BB rabat]])/100</f>
        <v>26.496000000000002</v>
      </c>
      <c r="J925" s="2">
        <f>Table_ExternalData_15[[#This Row],[BB cena]]*Table_ExternalData_15[[#Headers],[1,22]]</f>
        <v>32.325120000000005</v>
      </c>
      <c r="K925" s="2">
        <f>Table_ExternalData_15[[#This Row],[Price]]*Table_ExternalData_15[[#Headers],[1,22]]</f>
        <v>33.672000000000004</v>
      </c>
      <c r="L925" s="7">
        <f>IF(G925="White Shark",E925*0.5,IF(G925="Sbox",E925*0.5,IF(G925="Tenda",E925*0.5,E925*0.2)))/100</f>
        <v>0.1</v>
      </c>
      <c r="M925" s="2">
        <f>Table_ExternalData_15[[#This Row],[Price]]-Table_ExternalData_15[[#This Row],[Price]]*Table_ExternalData_15[[#This Row],[extra popust]]</f>
        <v>24.84</v>
      </c>
      <c r="N925" s="2">
        <f>IF(M925&lt;I925,M925,I925)</f>
        <v>24.84</v>
      </c>
      <c r="O925" s="12">
        <f ca="1">IF(N925&lt;I925,$U$1," ")</f>
        <v>45786</v>
      </c>
      <c r="P925" s="12">
        <f ca="1">IFERROR((O925+30)," ")</f>
        <v>45816</v>
      </c>
      <c r="Q925" s="2">
        <f ca="1">IF(O925=$U$1,N925,"0")*1.22</f>
        <v>30.3048</v>
      </c>
    </row>
    <row r="926" spans="1:17" x14ac:dyDescent="0.25">
      <c r="A926" t="s">
        <v>13699</v>
      </c>
      <c r="B926" t="s">
        <v>13698</v>
      </c>
      <c r="C926">
        <v>17317</v>
      </c>
      <c r="D926">
        <v>124.12649999999999</v>
      </c>
      <c r="E926">
        <f>IFERROR(VLOOKUP(Table_ExternalData_15[[#This Row],[Id]],Rabati!B:C,2,0),0)</f>
        <v>20</v>
      </c>
      <c r="F926">
        <v>32</v>
      </c>
      <c r="G926" t="str">
        <f>VLOOKUP(Table_ExternalData_15[[#This Row],[Id]],'Blagovna izdelek'!A:C,3,0)</f>
        <v>Tenda</v>
      </c>
      <c r="H926">
        <f>Table_ExternalData_15[[#This Row],[Rabat]]*0.2</f>
        <v>4</v>
      </c>
      <c r="I926" s="2">
        <f>Table_ExternalData_15[[#This Row],[Price]]-(Table_ExternalData_15[[#This Row],[Price]]*Table_ExternalData_15[[#This Row],[BB rabat]])/100</f>
        <v>119.16144</v>
      </c>
      <c r="J926" s="2">
        <f>Table_ExternalData_15[[#This Row],[BB cena]]*Table_ExternalData_15[[#Headers],[1,22]]</f>
        <v>145.37695679999999</v>
      </c>
      <c r="K926" s="2">
        <f>Table_ExternalData_15[[#This Row],[Price]]*Table_ExternalData_15[[#Headers],[1,22]]</f>
        <v>151.43432999999999</v>
      </c>
      <c r="L926" s="7">
        <f>IF(G926="White Shark",E926*0.5,IF(G926="Sbox",E926*0.5,IF(G926="Tenda",E926*0.5,E926*0.2)))/100</f>
        <v>0.1</v>
      </c>
      <c r="M926" s="2">
        <f>Table_ExternalData_15[[#This Row],[Price]]-Table_ExternalData_15[[#This Row],[Price]]*Table_ExternalData_15[[#This Row],[extra popust]]</f>
        <v>111.71384999999999</v>
      </c>
      <c r="N926" s="2">
        <f>IF(M926&lt;I926,M926,I926)</f>
        <v>111.71384999999999</v>
      </c>
      <c r="O926" s="12">
        <f ca="1">IF(N926&lt;I926,$U$1," ")</f>
        <v>45786</v>
      </c>
      <c r="P926" s="12">
        <f ca="1">IFERROR((O926+30)," ")</f>
        <v>45816</v>
      </c>
      <c r="Q926" s="2">
        <f ca="1">IF(O926=$U$1,N926,"0")*1.22</f>
        <v>136.290897</v>
      </c>
    </row>
    <row r="927" spans="1:17" x14ac:dyDescent="0.25">
      <c r="A927" t="s">
        <v>13700</v>
      </c>
      <c r="B927" t="s">
        <v>14937</v>
      </c>
      <c r="C927">
        <v>17318</v>
      </c>
      <c r="D927">
        <v>12.28</v>
      </c>
      <c r="E927">
        <f>IFERROR(VLOOKUP(Table_ExternalData_15[[#This Row],[Id]],Rabati!B:C,2,0),0)</f>
        <v>20</v>
      </c>
      <c r="F927">
        <v>137</v>
      </c>
      <c r="G927" t="str">
        <f>VLOOKUP(Table_ExternalData_15[[#This Row],[Id]],'Blagovna izdelek'!A:C,3,0)</f>
        <v>Tenda</v>
      </c>
      <c r="H927">
        <f>Table_ExternalData_15[[#This Row],[Rabat]]*0.2</f>
        <v>4</v>
      </c>
      <c r="I927" s="2">
        <f>Table_ExternalData_15[[#This Row],[Price]]-(Table_ExternalData_15[[#This Row],[Price]]*Table_ExternalData_15[[#This Row],[BB rabat]])/100</f>
        <v>11.7888</v>
      </c>
      <c r="J927" s="2">
        <f>Table_ExternalData_15[[#This Row],[BB cena]]*Table_ExternalData_15[[#Headers],[1,22]]</f>
        <v>14.382336</v>
      </c>
      <c r="K927" s="2">
        <f>Table_ExternalData_15[[#This Row],[Price]]*Table_ExternalData_15[[#Headers],[1,22]]</f>
        <v>14.981599999999998</v>
      </c>
      <c r="L927" s="7">
        <f>IF(G927="White Shark",E927*0.5,IF(G927="Sbox",E927*0.5,IF(G927="Tenda",E927*0.5,E927*0.2)))/100</f>
        <v>0.1</v>
      </c>
      <c r="M927" s="2">
        <f>Table_ExternalData_15[[#This Row],[Price]]-Table_ExternalData_15[[#This Row],[Price]]*Table_ExternalData_15[[#This Row],[extra popust]]</f>
        <v>11.052</v>
      </c>
      <c r="N927" s="2">
        <f>IF(M927&lt;I927,M927,I927)</f>
        <v>11.052</v>
      </c>
      <c r="O927" s="12">
        <f ca="1">IF(N927&lt;I927,$U$1," ")</f>
        <v>45786</v>
      </c>
      <c r="P927" s="12">
        <f ca="1">IFERROR((O927+30)," ")</f>
        <v>45816</v>
      </c>
      <c r="Q927" s="2">
        <f ca="1">IF(O927=$U$1,N927,"0")*1.22</f>
        <v>13.48344</v>
      </c>
    </row>
    <row r="928" spans="1:17" x14ac:dyDescent="0.25">
      <c r="A928" t="s">
        <v>14623</v>
      </c>
      <c r="B928" t="s">
        <v>14942</v>
      </c>
      <c r="C928">
        <v>17552</v>
      </c>
      <c r="D928">
        <v>114.74</v>
      </c>
      <c r="E928">
        <f>IFERROR(VLOOKUP(Table_ExternalData_15[[#This Row],[Id]],Rabati!B:C,2,0),0)</f>
        <v>20</v>
      </c>
      <c r="F928">
        <v>11</v>
      </c>
      <c r="G928" t="str">
        <f>VLOOKUP(Table_ExternalData_15[[#This Row],[Id]],'Blagovna izdelek'!A:C,3,0)</f>
        <v>Tenda</v>
      </c>
      <c r="H928">
        <f>Table_ExternalData_15[[#This Row],[Rabat]]*0.2</f>
        <v>4</v>
      </c>
      <c r="I928" s="2">
        <f>Table_ExternalData_15[[#This Row],[Price]]-(Table_ExternalData_15[[#This Row],[Price]]*Table_ExternalData_15[[#This Row],[BB rabat]])/100</f>
        <v>110.15039999999999</v>
      </c>
      <c r="J928" s="2">
        <f>Table_ExternalData_15[[#This Row],[BB cena]]*Table_ExternalData_15[[#Headers],[1,22]]</f>
        <v>134.38348799999997</v>
      </c>
      <c r="K928" s="2">
        <f>Table_ExternalData_15[[#This Row],[Price]]*Table_ExternalData_15[[#Headers],[1,22]]</f>
        <v>139.9828</v>
      </c>
      <c r="L928" s="7">
        <f>IF(G928="White Shark",E928*0.5,IF(G928="Sbox",E928*0.5,IF(G928="Tenda",E928*0.5,E928*0.2)))/100</f>
        <v>0.1</v>
      </c>
      <c r="M928" s="2">
        <f>Table_ExternalData_15[[#This Row],[Price]]-Table_ExternalData_15[[#This Row],[Price]]*Table_ExternalData_15[[#This Row],[extra popust]]</f>
        <v>103.26599999999999</v>
      </c>
      <c r="N928" s="2">
        <f>IF(M928&lt;I928,M928,I928)</f>
        <v>103.26599999999999</v>
      </c>
      <c r="O928" s="12">
        <f ca="1">IF(N928&lt;I928,$U$1," ")</f>
        <v>45786</v>
      </c>
      <c r="P928" s="12">
        <f ca="1">IFERROR((O928+30)," ")</f>
        <v>45816</v>
      </c>
      <c r="Q928" s="2">
        <f ca="1">IF(O928=$U$1,N928,"0")*1.22</f>
        <v>125.98451999999999</v>
      </c>
    </row>
    <row r="929" spans="1:17" x14ac:dyDescent="0.25">
      <c r="A929" t="s">
        <v>14625</v>
      </c>
      <c r="B929" t="s">
        <v>14624</v>
      </c>
      <c r="C929">
        <v>17553</v>
      </c>
      <c r="D929">
        <v>272.85000000000002</v>
      </c>
      <c r="E929">
        <f>IFERROR(VLOOKUP(Table_ExternalData_15[[#This Row],[Id]],Rabati!B:C,2,0),0)</f>
        <v>20</v>
      </c>
      <c r="F929">
        <v>3</v>
      </c>
      <c r="G929" t="str">
        <f>VLOOKUP(Table_ExternalData_15[[#This Row],[Id]],'Blagovna izdelek'!A:C,3,0)</f>
        <v>Tenda</v>
      </c>
      <c r="H929">
        <f>Table_ExternalData_15[[#This Row],[Rabat]]*0.2</f>
        <v>4</v>
      </c>
      <c r="I929" s="2">
        <f>Table_ExternalData_15[[#This Row],[Price]]-(Table_ExternalData_15[[#This Row],[Price]]*Table_ExternalData_15[[#This Row],[BB rabat]])/100</f>
        <v>261.93600000000004</v>
      </c>
      <c r="J929" s="2">
        <f>Table_ExternalData_15[[#This Row],[BB cena]]*Table_ExternalData_15[[#Headers],[1,22]]</f>
        <v>319.56192000000004</v>
      </c>
      <c r="K929" s="2">
        <f>Table_ExternalData_15[[#This Row],[Price]]*Table_ExternalData_15[[#Headers],[1,22]]</f>
        <v>332.87700000000001</v>
      </c>
      <c r="L929" s="7">
        <f>IF(G929="White Shark",E929*0.5,IF(G929="Sbox",E929*0.5,IF(G929="Tenda",E929*0.5,E929*0.2)))/100</f>
        <v>0.1</v>
      </c>
      <c r="M929" s="2">
        <f>Table_ExternalData_15[[#This Row],[Price]]-Table_ExternalData_15[[#This Row],[Price]]*Table_ExternalData_15[[#This Row],[extra popust]]</f>
        <v>245.56500000000003</v>
      </c>
      <c r="N929" s="2">
        <f>IF(M929&lt;I929,M929,I929)</f>
        <v>245.56500000000003</v>
      </c>
      <c r="O929" s="12">
        <f ca="1">IF(N929&lt;I929,$U$1," ")</f>
        <v>45786</v>
      </c>
      <c r="P929" s="12">
        <f ca="1">IFERROR((O929+30)," ")</f>
        <v>45816</v>
      </c>
      <c r="Q929" s="2">
        <f ca="1">IF(O929=$U$1,N929,"0")*1.22</f>
        <v>299.58930000000004</v>
      </c>
    </row>
    <row r="930" spans="1:17" x14ac:dyDescent="0.25">
      <c r="A930" t="s">
        <v>14635</v>
      </c>
      <c r="B930" t="s">
        <v>14945</v>
      </c>
      <c r="C930">
        <v>17560</v>
      </c>
      <c r="D930">
        <v>73.099999999999994</v>
      </c>
      <c r="E930">
        <f>IFERROR(VLOOKUP(Table_ExternalData_15[[#This Row],[Id]],Rabati!B:C,2,0),0)</f>
        <v>20</v>
      </c>
      <c r="F930">
        <v>0</v>
      </c>
      <c r="G930" t="str">
        <f>VLOOKUP(Table_ExternalData_15[[#This Row],[Id]],'Blagovna izdelek'!A:C,3,0)</f>
        <v>Tenda</v>
      </c>
      <c r="H930">
        <f>Table_ExternalData_15[[#This Row],[Rabat]]*0.2</f>
        <v>4</v>
      </c>
      <c r="I930" s="2">
        <f>Table_ExternalData_15[[#This Row],[Price]]-(Table_ExternalData_15[[#This Row],[Price]]*Table_ExternalData_15[[#This Row],[BB rabat]])/100</f>
        <v>70.175999999999988</v>
      </c>
      <c r="J930" s="2">
        <f>Table_ExternalData_15[[#This Row],[BB cena]]*Table_ExternalData_15[[#Headers],[1,22]]</f>
        <v>85.614719999999977</v>
      </c>
      <c r="K930" s="2">
        <f>Table_ExternalData_15[[#This Row],[Price]]*Table_ExternalData_15[[#Headers],[1,22]]</f>
        <v>89.181999999999988</v>
      </c>
      <c r="L930" s="7">
        <f>IF(G930="White Shark",E930*0.5,IF(G930="Sbox",E930*0.5,IF(G930="Tenda",E930*0.5,E930*0.2)))/100</f>
        <v>0.1</v>
      </c>
      <c r="M930" s="2">
        <f>Table_ExternalData_15[[#This Row],[Price]]-Table_ExternalData_15[[#This Row],[Price]]*Table_ExternalData_15[[#This Row],[extra popust]]</f>
        <v>65.789999999999992</v>
      </c>
      <c r="N930" s="2">
        <f>IF(M930&lt;I930,M930,I930)</f>
        <v>65.789999999999992</v>
      </c>
      <c r="O930" s="12">
        <f ca="1">IF(N930&lt;I930,$U$1," ")</f>
        <v>45786</v>
      </c>
      <c r="P930" s="12">
        <f ca="1">IFERROR((O930+30)," ")</f>
        <v>45816</v>
      </c>
      <c r="Q930" s="2">
        <f ca="1">IF(O930=$U$1,N930,"0")*1.22</f>
        <v>80.263799999999989</v>
      </c>
    </row>
    <row r="931" spans="1:17" x14ac:dyDescent="0.25">
      <c r="A931" t="s">
        <v>14637</v>
      </c>
      <c r="B931" t="s">
        <v>14636</v>
      </c>
      <c r="C931">
        <v>17561</v>
      </c>
      <c r="D931">
        <v>59.95</v>
      </c>
      <c r="E931">
        <f>IFERROR(VLOOKUP(Table_ExternalData_15[[#This Row],[Id]],Rabati!B:C,2,0),0)</f>
        <v>20</v>
      </c>
      <c r="F931">
        <v>7</v>
      </c>
      <c r="G931" t="str">
        <f>VLOOKUP(Table_ExternalData_15[[#This Row],[Id]],'Blagovna izdelek'!A:C,3,0)</f>
        <v>Tenda</v>
      </c>
      <c r="H931">
        <f>Table_ExternalData_15[[#This Row],[Rabat]]*0.2</f>
        <v>4</v>
      </c>
      <c r="I931" s="2">
        <f>Table_ExternalData_15[[#This Row],[Price]]-(Table_ExternalData_15[[#This Row],[Price]]*Table_ExternalData_15[[#This Row],[BB rabat]])/100</f>
        <v>57.552</v>
      </c>
      <c r="J931" s="2">
        <f>Table_ExternalData_15[[#This Row],[BB cena]]*Table_ExternalData_15[[#Headers],[1,22]]</f>
        <v>70.213439999999991</v>
      </c>
      <c r="K931" s="2">
        <f>Table_ExternalData_15[[#This Row],[Price]]*Table_ExternalData_15[[#Headers],[1,22]]</f>
        <v>73.138999999999996</v>
      </c>
      <c r="L931" s="7">
        <f>IF(G931="White Shark",E931*0.5,IF(G931="Sbox",E931*0.5,IF(G931="Tenda",E931*0.5,E931*0.2)))/100</f>
        <v>0.1</v>
      </c>
      <c r="M931" s="2">
        <f>Table_ExternalData_15[[#This Row],[Price]]-Table_ExternalData_15[[#This Row],[Price]]*Table_ExternalData_15[[#This Row],[extra popust]]</f>
        <v>53.954999999999998</v>
      </c>
      <c r="N931" s="2">
        <f>IF(M931&lt;I931,M931,I931)</f>
        <v>53.954999999999998</v>
      </c>
      <c r="O931" s="12">
        <f ca="1">IF(N931&lt;I931,$U$1," ")</f>
        <v>45786</v>
      </c>
      <c r="P931" s="12">
        <f ca="1">IFERROR((O931+30)," ")</f>
        <v>45816</v>
      </c>
      <c r="Q931" s="2">
        <f ca="1">IF(O931=$U$1,N931,"0")*1.22</f>
        <v>65.825099999999992</v>
      </c>
    </row>
    <row r="932" spans="1:17" x14ac:dyDescent="0.25">
      <c r="A932" t="s">
        <v>14638</v>
      </c>
      <c r="B932" t="s">
        <v>14946</v>
      </c>
      <c r="C932">
        <v>17562</v>
      </c>
      <c r="D932">
        <v>39.950000000000003</v>
      </c>
      <c r="E932">
        <f>IFERROR(VLOOKUP(Table_ExternalData_15[[#This Row],[Id]],Rabati!B:C,2,0),0)</f>
        <v>20</v>
      </c>
      <c r="F932">
        <v>5</v>
      </c>
      <c r="G932" t="str">
        <f>VLOOKUP(Table_ExternalData_15[[#This Row],[Id]],'Blagovna izdelek'!A:C,3,0)</f>
        <v>Tenda</v>
      </c>
      <c r="H932">
        <f>Table_ExternalData_15[[#This Row],[Rabat]]*0.2</f>
        <v>4</v>
      </c>
      <c r="I932" s="2">
        <f>Table_ExternalData_15[[#This Row],[Price]]-(Table_ExternalData_15[[#This Row],[Price]]*Table_ExternalData_15[[#This Row],[BB rabat]])/100</f>
        <v>38.352000000000004</v>
      </c>
      <c r="J932" s="2">
        <f>Table_ExternalData_15[[#This Row],[BB cena]]*Table_ExternalData_15[[#Headers],[1,22]]</f>
        <v>46.789440000000006</v>
      </c>
      <c r="K932" s="2">
        <f>Table_ExternalData_15[[#This Row],[Price]]*Table_ExternalData_15[[#Headers],[1,22]]</f>
        <v>48.739000000000004</v>
      </c>
      <c r="L932" s="7">
        <f>IF(G932="White Shark",E932*0.5,IF(G932="Sbox",E932*0.5,IF(G932="Tenda",E932*0.5,E932*0.2)))/100</f>
        <v>0.1</v>
      </c>
      <c r="M932" s="2">
        <f>Table_ExternalData_15[[#This Row],[Price]]-Table_ExternalData_15[[#This Row],[Price]]*Table_ExternalData_15[[#This Row],[extra popust]]</f>
        <v>35.955000000000005</v>
      </c>
      <c r="N932" s="2">
        <f>IF(M932&lt;I932,M932,I932)</f>
        <v>35.955000000000005</v>
      </c>
      <c r="O932" s="12">
        <f ca="1">IF(N932&lt;I932,$U$1," ")</f>
        <v>45786</v>
      </c>
      <c r="P932" s="12">
        <f ca="1">IFERROR((O932+30)," ")</f>
        <v>45816</v>
      </c>
      <c r="Q932" s="2">
        <f ca="1">IF(O932=$U$1,N932,"0")*1.22</f>
        <v>43.865100000000005</v>
      </c>
    </row>
    <row r="933" spans="1:17" x14ac:dyDescent="0.25">
      <c r="A933" t="s">
        <v>14783</v>
      </c>
      <c r="B933" t="s">
        <v>14782</v>
      </c>
      <c r="C933">
        <v>17598</v>
      </c>
      <c r="D933">
        <v>48.15</v>
      </c>
      <c r="E933">
        <f>IFERROR(VLOOKUP(Table_ExternalData_15[[#This Row],[Id]],Rabati!B:C,2,0),0)</f>
        <v>20</v>
      </c>
      <c r="F933">
        <v>33</v>
      </c>
      <c r="G933" t="str">
        <f>VLOOKUP(Table_ExternalData_15[[#This Row],[Id]],'Blagovna izdelek'!A:C,3,0)</f>
        <v>Tenda</v>
      </c>
      <c r="H933">
        <f>Table_ExternalData_15[[#This Row],[Rabat]]*0.2</f>
        <v>4</v>
      </c>
      <c r="I933" s="2">
        <f>Table_ExternalData_15[[#This Row],[Price]]-(Table_ExternalData_15[[#This Row],[Price]]*Table_ExternalData_15[[#This Row],[BB rabat]])/100</f>
        <v>46.223999999999997</v>
      </c>
      <c r="J933" s="2">
        <f>Table_ExternalData_15[[#This Row],[BB cena]]*Table_ExternalData_15[[#Headers],[1,22]]</f>
        <v>56.393279999999997</v>
      </c>
      <c r="K933" s="2">
        <f>Table_ExternalData_15[[#This Row],[Price]]*Table_ExternalData_15[[#Headers],[1,22]]</f>
        <v>58.742999999999995</v>
      </c>
      <c r="L933" s="7">
        <f>IF(G933="White Shark",E933*0.5,IF(G933="Sbox",E933*0.5,IF(G933="Tenda",E933*0.5,E933*0.2)))/100</f>
        <v>0.1</v>
      </c>
      <c r="M933" s="2">
        <f>Table_ExternalData_15[[#This Row],[Price]]-Table_ExternalData_15[[#This Row],[Price]]*Table_ExternalData_15[[#This Row],[extra popust]]</f>
        <v>43.335000000000001</v>
      </c>
      <c r="N933" s="2">
        <f>IF(M933&lt;I933,M933,I933)</f>
        <v>43.335000000000001</v>
      </c>
      <c r="O933" s="12">
        <f ca="1">IF(N933&lt;I933,$U$1," ")</f>
        <v>45786</v>
      </c>
      <c r="P933" s="12">
        <f ca="1">IFERROR((O933+30)," ")</f>
        <v>45816</v>
      </c>
      <c r="Q933" s="2">
        <f ca="1">IF(O933=$U$1,N933,"0")*1.22</f>
        <v>52.868699999999997</v>
      </c>
    </row>
    <row r="934" spans="1:17" x14ac:dyDescent="0.25">
      <c r="A934" t="s">
        <v>14784</v>
      </c>
      <c r="B934" t="s">
        <v>14947</v>
      </c>
      <c r="C934">
        <v>17599</v>
      </c>
      <c r="D934">
        <v>15.92</v>
      </c>
      <c r="E934">
        <f>IFERROR(VLOOKUP(Table_ExternalData_15[[#This Row],[Id]],Rabati!B:C,2,0),0)</f>
        <v>20</v>
      </c>
      <c r="F934">
        <v>20</v>
      </c>
      <c r="G934" t="str">
        <f>VLOOKUP(Table_ExternalData_15[[#This Row],[Id]],'Blagovna izdelek'!A:C,3,0)</f>
        <v>Tenda</v>
      </c>
      <c r="H934">
        <f>Table_ExternalData_15[[#This Row],[Rabat]]*0.2</f>
        <v>4</v>
      </c>
      <c r="I934" s="2">
        <f>Table_ExternalData_15[[#This Row],[Price]]-(Table_ExternalData_15[[#This Row],[Price]]*Table_ExternalData_15[[#This Row],[BB rabat]])/100</f>
        <v>15.283200000000001</v>
      </c>
      <c r="J934" s="2">
        <f>Table_ExternalData_15[[#This Row],[BB cena]]*Table_ExternalData_15[[#Headers],[1,22]]</f>
        <v>18.645503999999999</v>
      </c>
      <c r="K934" s="2">
        <f>Table_ExternalData_15[[#This Row],[Price]]*Table_ExternalData_15[[#Headers],[1,22]]</f>
        <v>19.4224</v>
      </c>
      <c r="L934" s="7">
        <f>IF(G934="White Shark",E934*0.5,IF(G934="Sbox",E934*0.5,IF(G934="Tenda",E934*0.5,E934*0.2)))/100</f>
        <v>0.1</v>
      </c>
      <c r="M934" s="2">
        <f>Table_ExternalData_15[[#This Row],[Price]]-Table_ExternalData_15[[#This Row],[Price]]*Table_ExternalData_15[[#This Row],[extra popust]]</f>
        <v>14.327999999999999</v>
      </c>
      <c r="N934" s="2">
        <f>IF(M934&lt;I934,M934,I934)</f>
        <v>14.327999999999999</v>
      </c>
      <c r="O934" s="12">
        <f ca="1">IF(N934&lt;I934,$U$1," ")</f>
        <v>45786</v>
      </c>
      <c r="P934" s="12">
        <f ca="1">IFERROR((O934+30)," ")</f>
        <v>45816</v>
      </c>
      <c r="Q934" s="2">
        <f ca="1">IF(O934=$U$1,N934,"0")*1.22</f>
        <v>17.480159999999998</v>
      </c>
    </row>
    <row r="935" spans="1:17" x14ac:dyDescent="0.25">
      <c r="A935" t="s">
        <v>14786</v>
      </c>
      <c r="B935" t="s">
        <v>14785</v>
      </c>
      <c r="C935">
        <v>17600</v>
      </c>
      <c r="D935">
        <v>122.9</v>
      </c>
      <c r="E935">
        <f>IFERROR(VLOOKUP(Table_ExternalData_15[[#This Row],[Id]],Rabati!B:C,2,0),0)</f>
        <v>20</v>
      </c>
      <c r="F935">
        <v>5</v>
      </c>
      <c r="G935" t="str">
        <f>VLOOKUP(Table_ExternalData_15[[#This Row],[Id]],'Blagovna izdelek'!A:C,3,0)</f>
        <v>Tenda</v>
      </c>
      <c r="H935">
        <f>Table_ExternalData_15[[#This Row],[Rabat]]*0.2</f>
        <v>4</v>
      </c>
      <c r="I935" s="2">
        <f>Table_ExternalData_15[[#This Row],[Price]]-(Table_ExternalData_15[[#This Row],[Price]]*Table_ExternalData_15[[#This Row],[BB rabat]])/100</f>
        <v>117.98400000000001</v>
      </c>
      <c r="J935" s="2">
        <f>Table_ExternalData_15[[#This Row],[BB cena]]*Table_ExternalData_15[[#Headers],[1,22]]</f>
        <v>143.94048000000001</v>
      </c>
      <c r="K935" s="2">
        <f>Table_ExternalData_15[[#This Row],[Price]]*Table_ExternalData_15[[#Headers],[1,22]]</f>
        <v>149.93800000000002</v>
      </c>
      <c r="L935" s="7">
        <f>IF(G935="White Shark",E935*0.5,IF(G935="Sbox",E935*0.5,IF(G935="Tenda",E935*0.5,E935*0.2)))/100</f>
        <v>0.1</v>
      </c>
      <c r="M935" s="2">
        <f>Table_ExternalData_15[[#This Row],[Price]]-Table_ExternalData_15[[#This Row],[Price]]*Table_ExternalData_15[[#This Row],[extra popust]]</f>
        <v>110.61</v>
      </c>
      <c r="N935" s="2">
        <f>IF(M935&lt;I935,M935,I935)</f>
        <v>110.61</v>
      </c>
      <c r="O935" s="12">
        <f ca="1">IF(N935&lt;I935,$U$1," ")</f>
        <v>45786</v>
      </c>
      <c r="P935" s="12">
        <f ca="1">IFERROR((O935+30)," ")</f>
        <v>45816</v>
      </c>
      <c r="Q935" s="2">
        <f ca="1">IF(O935=$U$1,N935,"0")*1.22</f>
        <v>134.9442</v>
      </c>
    </row>
    <row r="936" spans="1:17" x14ac:dyDescent="0.25">
      <c r="A936" t="s">
        <v>14788</v>
      </c>
      <c r="B936" t="s">
        <v>14787</v>
      </c>
      <c r="C936">
        <v>17601</v>
      </c>
      <c r="D936">
        <v>92.8</v>
      </c>
      <c r="E936">
        <f>IFERROR(VLOOKUP(Table_ExternalData_15[[#This Row],[Id]],Rabati!B:C,2,0),0)</f>
        <v>20</v>
      </c>
      <c r="F936">
        <v>5</v>
      </c>
      <c r="G936" t="str">
        <f>VLOOKUP(Table_ExternalData_15[[#This Row],[Id]],'Blagovna izdelek'!A:C,3,0)</f>
        <v>Tenda</v>
      </c>
      <c r="H936">
        <f>Table_ExternalData_15[[#This Row],[Rabat]]*0.2</f>
        <v>4</v>
      </c>
      <c r="I936" s="2">
        <f>Table_ExternalData_15[[#This Row],[Price]]-(Table_ExternalData_15[[#This Row],[Price]]*Table_ExternalData_15[[#This Row],[BB rabat]])/100</f>
        <v>89.087999999999994</v>
      </c>
      <c r="J936" s="2">
        <f>Table_ExternalData_15[[#This Row],[BB cena]]*Table_ExternalData_15[[#Headers],[1,22]]</f>
        <v>108.68735999999998</v>
      </c>
      <c r="K936" s="2">
        <f>Table_ExternalData_15[[#This Row],[Price]]*Table_ExternalData_15[[#Headers],[1,22]]</f>
        <v>113.21599999999999</v>
      </c>
      <c r="L936" s="7">
        <f>IF(G936="White Shark",E936*0.5,IF(G936="Sbox",E936*0.5,IF(G936="Tenda",E936*0.5,E936*0.2)))/100</f>
        <v>0.1</v>
      </c>
      <c r="M936" s="2">
        <f>Table_ExternalData_15[[#This Row],[Price]]-Table_ExternalData_15[[#This Row],[Price]]*Table_ExternalData_15[[#This Row],[extra popust]]</f>
        <v>83.52</v>
      </c>
      <c r="N936" s="2">
        <f>IF(M936&lt;I936,M936,I936)</f>
        <v>83.52</v>
      </c>
      <c r="O936" s="12">
        <f ca="1">IF(N936&lt;I936,$U$1," ")</f>
        <v>45786</v>
      </c>
      <c r="P936" s="12">
        <f ca="1">IFERROR((O936+30)," ")</f>
        <v>45816</v>
      </c>
      <c r="Q936" s="2">
        <f ca="1">IF(O936=$U$1,N936,"0")*1.22</f>
        <v>101.89439999999999</v>
      </c>
    </row>
    <row r="937" spans="1:17" x14ac:dyDescent="0.25">
      <c r="A937" t="s">
        <v>14790</v>
      </c>
      <c r="B937" t="s">
        <v>14789</v>
      </c>
      <c r="C937">
        <v>17602</v>
      </c>
      <c r="D937">
        <v>23.45</v>
      </c>
      <c r="E937">
        <f>IFERROR(VLOOKUP(Table_ExternalData_15[[#This Row],[Id]],Rabati!B:C,2,0),0)</f>
        <v>20</v>
      </c>
      <c r="F937">
        <v>40</v>
      </c>
      <c r="G937" t="str">
        <f>VLOOKUP(Table_ExternalData_15[[#This Row],[Id]],'Blagovna izdelek'!A:C,3,0)</f>
        <v>Tenda</v>
      </c>
      <c r="H937">
        <f>Table_ExternalData_15[[#This Row],[Rabat]]*0.2</f>
        <v>4</v>
      </c>
      <c r="I937" s="2">
        <f>Table_ExternalData_15[[#This Row],[Price]]-(Table_ExternalData_15[[#This Row],[Price]]*Table_ExternalData_15[[#This Row],[BB rabat]])/100</f>
        <v>22.512</v>
      </c>
      <c r="J937" s="2">
        <f>Table_ExternalData_15[[#This Row],[BB cena]]*Table_ExternalData_15[[#Headers],[1,22]]</f>
        <v>27.464639999999999</v>
      </c>
      <c r="K937" s="2">
        <f>Table_ExternalData_15[[#This Row],[Price]]*Table_ExternalData_15[[#Headers],[1,22]]</f>
        <v>28.608999999999998</v>
      </c>
      <c r="L937" s="7">
        <f>IF(G937="White Shark",E937*0.5,IF(G937="Sbox",E937*0.5,IF(G937="Tenda",E937*0.5,E937*0.2)))/100</f>
        <v>0.1</v>
      </c>
      <c r="M937" s="2">
        <f>Table_ExternalData_15[[#This Row],[Price]]-Table_ExternalData_15[[#This Row],[Price]]*Table_ExternalData_15[[#This Row],[extra popust]]</f>
        <v>21.105</v>
      </c>
      <c r="N937" s="2">
        <f>IF(M937&lt;I937,M937,I937)</f>
        <v>21.105</v>
      </c>
      <c r="O937" s="12">
        <f ca="1">IF(N937&lt;I937,$U$1," ")</f>
        <v>45786</v>
      </c>
      <c r="P937" s="12">
        <f ca="1">IFERROR((O937+30)," ")</f>
        <v>45816</v>
      </c>
      <c r="Q937" s="2">
        <f ca="1">IF(O937=$U$1,N937,"0")*1.22</f>
        <v>25.748100000000001</v>
      </c>
    </row>
    <row r="938" spans="1:17" x14ac:dyDescent="0.25">
      <c r="A938" t="s">
        <v>14791</v>
      </c>
      <c r="B938" t="s">
        <v>14793</v>
      </c>
      <c r="C938">
        <v>17603</v>
      </c>
      <c r="D938">
        <v>28.8</v>
      </c>
      <c r="E938">
        <f>IFERROR(VLOOKUP(Table_ExternalData_15[[#This Row],[Id]],Rabati!B:C,2,0),0)</f>
        <v>20</v>
      </c>
      <c r="F938">
        <v>36</v>
      </c>
      <c r="G938" t="str">
        <f>VLOOKUP(Table_ExternalData_15[[#This Row],[Id]],'Blagovna izdelek'!A:C,3,0)</f>
        <v>Tenda</v>
      </c>
      <c r="H938">
        <f>Table_ExternalData_15[[#This Row],[Rabat]]*0.2</f>
        <v>4</v>
      </c>
      <c r="I938" s="2">
        <f>Table_ExternalData_15[[#This Row],[Price]]-(Table_ExternalData_15[[#This Row],[Price]]*Table_ExternalData_15[[#This Row],[BB rabat]])/100</f>
        <v>27.648</v>
      </c>
      <c r="J938" s="2">
        <f>Table_ExternalData_15[[#This Row],[BB cena]]*Table_ExternalData_15[[#Headers],[1,22]]</f>
        <v>33.730559999999997</v>
      </c>
      <c r="K938" s="2">
        <f>Table_ExternalData_15[[#This Row],[Price]]*Table_ExternalData_15[[#Headers],[1,22]]</f>
        <v>35.136000000000003</v>
      </c>
      <c r="L938" s="7">
        <f>IF(G938="White Shark",E938*0.5,IF(G938="Sbox",E938*0.5,IF(G938="Tenda",E938*0.5,E938*0.2)))/100</f>
        <v>0.1</v>
      </c>
      <c r="M938" s="2">
        <f>Table_ExternalData_15[[#This Row],[Price]]-Table_ExternalData_15[[#This Row],[Price]]*Table_ExternalData_15[[#This Row],[extra popust]]</f>
        <v>25.92</v>
      </c>
      <c r="N938" s="2">
        <f>IF(M938&lt;I938,M938,I938)</f>
        <v>25.92</v>
      </c>
      <c r="O938" s="12">
        <f ca="1">IF(N938&lt;I938,$U$1," ")</f>
        <v>45786</v>
      </c>
      <c r="P938" s="12">
        <f ca="1">IFERROR((O938+30)," ")</f>
        <v>45816</v>
      </c>
      <c r="Q938" s="2">
        <f ca="1">IF(O938=$U$1,N938,"0")*1.22</f>
        <v>31.622400000000003</v>
      </c>
    </row>
    <row r="939" spans="1:17" x14ac:dyDescent="0.25">
      <c r="A939" t="s">
        <v>15600</v>
      </c>
      <c r="B939" t="s">
        <v>15599</v>
      </c>
      <c r="C939">
        <v>17853</v>
      </c>
      <c r="D939">
        <v>96.89</v>
      </c>
      <c r="E939">
        <f>IFERROR(VLOOKUP(Table_ExternalData_15[[#This Row],[Id]],Rabati!B:C,2,0),0)</f>
        <v>20</v>
      </c>
      <c r="F939">
        <v>30</v>
      </c>
      <c r="G939" t="str">
        <f>VLOOKUP(Table_ExternalData_15[[#This Row],[Id]],'Blagovna izdelek'!A:C,3,0)</f>
        <v>Tenda</v>
      </c>
      <c r="H939">
        <f>Table_ExternalData_15[[#This Row],[Rabat]]*0.2</f>
        <v>4</v>
      </c>
      <c r="I939" s="2">
        <f>Table_ExternalData_15[[#This Row],[Price]]-(Table_ExternalData_15[[#This Row],[Price]]*Table_ExternalData_15[[#This Row],[BB rabat]])/100</f>
        <v>93.014399999999995</v>
      </c>
      <c r="J939" s="2">
        <f>Table_ExternalData_15[[#This Row],[BB cena]]*Table_ExternalData_15[[#Headers],[1,22]]</f>
        <v>113.47756799999999</v>
      </c>
      <c r="K939" s="2">
        <f>Table_ExternalData_15[[#This Row],[Price]]*Table_ExternalData_15[[#Headers],[1,22]]</f>
        <v>118.2058</v>
      </c>
      <c r="L939" s="7">
        <f>IF(G939="White Shark",E939*0.5,IF(G939="Sbox",E939*0.5,IF(G939="Tenda",E939*0.5,E939*0.2)))/100</f>
        <v>0.1</v>
      </c>
      <c r="M939" s="2">
        <f>Table_ExternalData_15[[#This Row],[Price]]-Table_ExternalData_15[[#This Row],[Price]]*Table_ExternalData_15[[#This Row],[extra popust]]</f>
        <v>87.200999999999993</v>
      </c>
      <c r="N939" s="2">
        <f>IF(M939&lt;I939,M939,I939)</f>
        <v>87.200999999999993</v>
      </c>
      <c r="O939" s="12">
        <f ca="1">IF(N939&lt;I939,$U$1," ")</f>
        <v>45786</v>
      </c>
      <c r="P939" s="12">
        <f ca="1">IFERROR((O939+30)," ")</f>
        <v>45816</v>
      </c>
      <c r="Q939" s="2">
        <f ca="1">IF(O939=$U$1,N939,"0")*1.22</f>
        <v>106.38521999999999</v>
      </c>
    </row>
    <row r="940" spans="1:17" x14ac:dyDescent="0.25">
      <c r="A940" t="s">
        <v>15602</v>
      </c>
      <c r="B940" t="s">
        <v>15601</v>
      </c>
      <c r="C940">
        <v>17854</v>
      </c>
      <c r="D940">
        <v>0</v>
      </c>
      <c r="E940">
        <f>IFERROR(VLOOKUP(Table_ExternalData_15[[#This Row],[Id]],Rabati!B:C,2,0),0)</f>
        <v>20</v>
      </c>
      <c r="F940">
        <v>0</v>
      </c>
      <c r="G940" t="str">
        <f>VLOOKUP(Table_ExternalData_15[[#This Row],[Id]],'Blagovna izdelek'!A:C,3,0)</f>
        <v>Tenda</v>
      </c>
      <c r="H940">
        <f>Table_ExternalData_15[[#This Row],[Rabat]]*0.2</f>
        <v>4</v>
      </c>
      <c r="I940" s="2">
        <f>Table_ExternalData_15[[#This Row],[Price]]-(Table_ExternalData_15[[#This Row],[Price]]*Table_ExternalData_15[[#This Row],[BB rabat]])/100</f>
        <v>0</v>
      </c>
      <c r="J940" s="2">
        <f>Table_ExternalData_15[[#This Row],[BB cena]]*Table_ExternalData_15[[#Headers],[1,22]]</f>
        <v>0</v>
      </c>
      <c r="K940" s="2">
        <f>Table_ExternalData_15[[#This Row],[Price]]*Table_ExternalData_15[[#Headers],[1,22]]</f>
        <v>0</v>
      </c>
      <c r="L940" s="7">
        <f>IF(G940="White Shark",E940*0.5,IF(G940="Sbox",E940*0.5,IF(G940="Tenda",E940*0.5,E940*0.2)))/100</f>
        <v>0.1</v>
      </c>
      <c r="M940" s="2">
        <f>Table_ExternalData_15[[#This Row],[Price]]-Table_ExternalData_15[[#This Row],[Price]]*Table_ExternalData_15[[#This Row],[extra popust]]</f>
        <v>0</v>
      </c>
      <c r="N940" s="2">
        <f>IF(M940&lt;I940,M940,I940)</f>
        <v>0</v>
      </c>
      <c r="O940" s="12" t="str">
        <f>IF(N940&lt;I940,$U$1," ")</f>
        <v xml:space="preserve"> </v>
      </c>
      <c r="P940" s="12" t="str">
        <f>IFERROR((O940+30)," ")</f>
        <v xml:space="preserve"> </v>
      </c>
      <c r="Q940" s="2">
        <f ca="1">IF(O940=$U$1,N940,"0")*1.22</f>
        <v>0</v>
      </c>
    </row>
    <row r="941" spans="1:17" x14ac:dyDescent="0.25">
      <c r="A941" t="s">
        <v>15604</v>
      </c>
      <c r="B941" t="s">
        <v>15603</v>
      </c>
      <c r="C941">
        <v>17855</v>
      </c>
      <c r="D941">
        <v>163.9</v>
      </c>
      <c r="E941">
        <f>IFERROR(VLOOKUP(Table_ExternalData_15[[#This Row],[Id]],Rabati!B:C,2,0),0)</f>
        <v>20</v>
      </c>
      <c r="F941">
        <v>5</v>
      </c>
      <c r="G941" t="str">
        <f>VLOOKUP(Table_ExternalData_15[[#This Row],[Id]],'Blagovna izdelek'!A:C,3,0)</f>
        <v>Tenda</v>
      </c>
      <c r="H941">
        <f>Table_ExternalData_15[[#This Row],[Rabat]]*0.2</f>
        <v>4</v>
      </c>
      <c r="I941" s="2">
        <f>Table_ExternalData_15[[#This Row],[Price]]-(Table_ExternalData_15[[#This Row],[Price]]*Table_ExternalData_15[[#This Row],[BB rabat]])/100</f>
        <v>157.34399999999999</v>
      </c>
      <c r="J941" s="2">
        <f>Table_ExternalData_15[[#This Row],[BB cena]]*Table_ExternalData_15[[#Headers],[1,22]]</f>
        <v>191.95967999999999</v>
      </c>
      <c r="K941" s="2">
        <f>Table_ExternalData_15[[#This Row],[Price]]*Table_ExternalData_15[[#Headers],[1,22]]</f>
        <v>199.958</v>
      </c>
      <c r="L941" s="7">
        <f>IF(G941="White Shark",E941*0.5,IF(G941="Sbox",E941*0.5,IF(G941="Tenda",E941*0.5,E941*0.2)))/100</f>
        <v>0.1</v>
      </c>
      <c r="M941" s="2">
        <f>Table_ExternalData_15[[#This Row],[Price]]-Table_ExternalData_15[[#This Row],[Price]]*Table_ExternalData_15[[#This Row],[extra popust]]</f>
        <v>147.51</v>
      </c>
      <c r="N941" s="2">
        <f>IF(M941&lt;I941,M941,I941)</f>
        <v>147.51</v>
      </c>
      <c r="O941" s="12">
        <f ca="1">IF(N941&lt;I941,$U$1," ")</f>
        <v>45786</v>
      </c>
      <c r="P941" s="12">
        <f ca="1">IFERROR((O941+30)," ")</f>
        <v>45816</v>
      </c>
      <c r="Q941" s="2">
        <f ca="1">IF(O941=$U$1,N941,"0")*1.22</f>
        <v>179.9622</v>
      </c>
    </row>
    <row r="942" spans="1:17" x14ac:dyDescent="0.25">
      <c r="A942" t="s">
        <v>15651</v>
      </c>
      <c r="B942" t="s">
        <v>15650</v>
      </c>
      <c r="C942">
        <v>17875</v>
      </c>
      <c r="D942">
        <v>106.25</v>
      </c>
      <c r="E942">
        <f>IFERROR(VLOOKUP(Table_ExternalData_15[[#This Row],[Id]],Rabati!B:C,2,0),0)</f>
        <v>20</v>
      </c>
      <c r="F942">
        <v>10</v>
      </c>
      <c r="G942" t="str">
        <f>VLOOKUP(Table_ExternalData_15[[#This Row],[Id]],'Blagovna izdelek'!A:C,3,0)</f>
        <v>Tenda</v>
      </c>
      <c r="H942">
        <f>Table_ExternalData_15[[#This Row],[Rabat]]*0.2</f>
        <v>4</v>
      </c>
      <c r="I942" s="2">
        <f>Table_ExternalData_15[[#This Row],[Price]]-(Table_ExternalData_15[[#This Row],[Price]]*Table_ExternalData_15[[#This Row],[BB rabat]])/100</f>
        <v>102</v>
      </c>
      <c r="J942" s="2">
        <f>Table_ExternalData_15[[#This Row],[BB cena]]*Table_ExternalData_15[[#Headers],[1,22]]</f>
        <v>124.44</v>
      </c>
      <c r="K942" s="2">
        <f>Table_ExternalData_15[[#This Row],[Price]]*Table_ExternalData_15[[#Headers],[1,22]]</f>
        <v>129.625</v>
      </c>
      <c r="L942" s="7">
        <f>IF(G942="White Shark",E942*0.5,IF(G942="Sbox",E942*0.5,IF(G942="Tenda",E942*0.5,E942*0.2)))/100</f>
        <v>0.1</v>
      </c>
      <c r="M942" s="2">
        <f>Table_ExternalData_15[[#This Row],[Price]]-Table_ExternalData_15[[#This Row],[Price]]*Table_ExternalData_15[[#This Row],[extra popust]]</f>
        <v>95.625</v>
      </c>
      <c r="N942" s="2">
        <f>IF(M942&lt;I942,M942,I942)</f>
        <v>95.625</v>
      </c>
      <c r="O942" s="12">
        <f ca="1">IF(N942&lt;I942,$U$1," ")</f>
        <v>45786</v>
      </c>
      <c r="P942" s="12">
        <f ca="1">IFERROR((O942+30)," ")</f>
        <v>45816</v>
      </c>
      <c r="Q942" s="2">
        <f ca="1">IF(O942=$U$1,N942,"0")*1.22</f>
        <v>116.66249999999999</v>
      </c>
    </row>
    <row r="943" spans="1:17" x14ac:dyDescent="0.25">
      <c r="A943" t="s">
        <v>6688</v>
      </c>
      <c r="B943" t="s">
        <v>6687</v>
      </c>
      <c r="C943">
        <v>14706</v>
      </c>
      <c r="D943">
        <v>10.5</v>
      </c>
      <c r="E943">
        <f>IFERROR(VLOOKUP(Table_ExternalData_15[[#This Row],[Id]],Rabati!B:C,2,0),0)</f>
        <v>8</v>
      </c>
      <c r="F943">
        <v>4</v>
      </c>
      <c r="G943" t="str">
        <f>VLOOKUP(Table_ExternalData_15[[#This Row],[Id]],'Blagovna izdelek'!A:C,3,0)</f>
        <v>Teltonika</v>
      </c>
      <c r="H943">
        <f>Table_ExternalData_15[[#This Row],[Rabat]]*0.2</f>
        <v>1.6</v>
      </c>
      <c r="I943" s="2">
        <f>Table_ExternalData_15[[#This Row],[Price]]-(Table_ExternalData_15[[#This Row],[Price]]*Table_ExternalData_15[[#This Row],[BB rabat]])/100</f>
        <v>10.332000000000001</v>
      </c>
      <c r="J943" s="2">
        <f>Table_ExternalData_15[[#This Row],[BB cena]]*Table_ExternalData_15[[#Headers],[1,22]]</f>
        <v>12.605040000000001</v>
      </c>
      <c r="K943" s="2">
        <f>Table_ExternalData_15[[#This Row],[Price]]*Table_ExternalData_15[[#Headers],[1,22]]</f>
        <v>12.81</v>
      </c>
      <c r="L943" s="7">
        <f>IF(G943="White Shark",E943*0.5,IF(G943="Sbox",E943*0.5,IF(G943="Tenda",E943*0.5,E943*0.2)))/100</f>
        <v>1.6E-2</v>
      </c>
      <c r="M943" s="2">
        <f>Table_ExternalData_15[[#This Row],[Price]]-Table_ExternalData_15[[#This Row],[Price]]*Table_ExternalData_15[[#This Row],[extra popust]]</f>
        <v>10.332000000000001</v>
      </c>
      <c r="N943" s="2">
        <f>IF(M943&lt;I943,M943,I943)</f>
        <v>10.332000000000001</v>
      </c>
      <c r="O943" s="12" t="str">
        <f>IF(N943&lt;I943,$U$1," ")</f>
        <v xml:space="preserve"> </v>
      </c>
      <c r="P943" s="12" t="str">
        <f>IFERROR((O943+30)," ")</f>
        <v xml:space="preserve"> </v>
      </c>
      <c r="Q943" s="2">
        <f ca="1">IF(O943=$U$1,N943,"0")*1.22</f>
        <v>0</v>
      </c>
    </row>
    <row r="944" spans="1:17" x14ac:dyDescent="0.25">
      <c r="A944" t="s">
        <v>6689</v>
      </c>
      <c r="B944" t="s">
        <v>14888</v>
      </c>
      <c r="C944">
        <v>14709</v>
      </c>
      <c r="D944">
        <v>315.56</v>
      </c>
      <c r="E944">
        <f>IFERROR(VLOOKUP(Table_ExternalData_15[[#This Row],[Id]],Rabati!B:C,2,0),0)</f>
        <v>2</v>
      </c>
      <c r="F944">
        <v>1</v>
      </c>
      <c r="G944" t="str">
        <f>VLOOKUP(Table_ExternalData_15[[#This Row],[Id]],'Blagovna izdelek'!A:C,3,0)</f>
        <v>Teltonika</v>
      </c>
      <c r="H944">
        <f>Table_ExternalData_15[[#This Row],[Rabat]]*0.2</f>
        <v>0.4</v>
      </c>
      <c r="I944" s="2">
        <f>Table_ExternalData_15[[#This Row],[Price]]-(Table_ExternalData_15[[#This Row],[Price]]*Table_ExternalData_15[[#This Row],[BB rabat]])/100</f>
        <v>314.29775999999998</v>
      </c>
      <c r="J944" s="2">
        <f>Table_ExternalData_15[[#This Row],[BB cena]]*Table_ExternalData_15[[#Headers],[1,22]]</f>
        <v>383.44326719999998</v>
      </c>
      <c r="K944" s="2">
        <f>Table_ExternalData_15[[#This Row],[Price]]*Table_ExternalData_15[[#Headers],[1,22]]</f>
        <v>384.98320000000001</v>
      </c>
      <c r="L944" s="7">
        <f>IF(G944="White Shark",E944*0.5,IF(G944="Sbox",E944*0.5,IF(G944="Tenda",E944*0.5,E944*0.2)))/100</f>
        <v>4.0000000000000001E-3</v>
      </c>
      <c r="M944" s="2">
        <f>Table_ExternalData_15[[#This Row],[Price]]-Table_ExternalData_15[[#This Row],[Price]]*Table_ExternalData_15[[#This Row],[extra popust]]</f>
        <v>314.29775999999998</v>
      </c>
      <c r="N944" s="2">
        <f>IF(M944&lt;I944,M944,I944)</f>
        <v>314.29775999999998</v>
      </c>
      <c r="O944" s="12" t="str">
        <f>IF(N944&lt;I944,$U$1," ")</f>
        <v xml:space="preserve"> </v>
      </c>
      <c r="P944" s="12" t="str">
        <f>IFERROR((O944+30)," ")</f>
        <v xml:space="preserve"> </v>
      </c>
      <c r="Q944" s="2">
        <f ca="1">IF(O944=$U$1,N944,"0")*1.22</f>
        <v>0</v>
      </c>
    </row>
    <row r="945" spans="1:17" x14ac:dyDescent="0.25">
      <c r="A945" t="s">
        <v>6691</v>
      </c>
      <c r="B945" t="s">
        <v>6690</v>
      </c>
      <c r="C945">
        <v>14710</v>
      </c>
      <c r="D945">
        <v>4.3499999999999996</v>
      </c>
      <c r="E945">
        <f>IFERROR(VLOOKUP(Table_ExternalData_15[[#This Row],[Id]],Rabati!B:C,2,0),0)</f>
        <v>8</v>
      </c>
      <c r="F945">
        <v>31</v>
      </c>
      <c r="G945" t="str">
        <f>VLOOKUP(Table_ExternalData_15[[#This Row],[Id]],'Blagovna izdelek'!A:C,3,0)</f>
        <v>Teltonika</v>
      </c>
      <c r="H945">
        <f>Table_ExternalData_15[[#This Row],[Rabat]]*0.2</f>
        <v>1.6</v>
      </c>
      <c r="I945" s="2">
        <f>Table_ExternalData_15[[#This Row],[Price]]-(Table_ExternalData_15[[#This Row],[Price]]*Table_ExternalData_15[[#This Row],[BB rabat]])/100</f>
        <v>4.2803999999999993</v>
      </c>
      <c r="J945" s="2">
        <f>Table_ExternalData_15[[#This Row],[BB cena]]*Table_ExternalData_15[[#Headers],[1,22]]</f>
        <v>5.2220879999999994</v>
      </c>
      <c r="K945" s="2">
        <f>Table_ExternalData_15[[#This Row],[Price]]*Table_ExternalData_15[[#Headers],[1,22]]</f>
        <v>5.3069999999999995</v>
      </c>
      <c r="L945" s="7">
        <f>IF(G945="White Shark",E945*0.5,IF(G945="Sbox",E945*0.5,IF(G945="Tenda",E945*0.5,E945*0.2)))/100</f>
        <v>1.6E-2</v>
      </c>
      <c r="M945" s="2">
        <f>Table_ExternalData_15[[#This Row],[Price]]-Table_ExternalData_15[[#This Row],[Price]]*Table_ExternalData_15[[#This Row],[extra popust]]</f>
        <v>4.2803999999999993</v>
      </c>
      <c r="N945" s="2">
        <f>IF(M945&lt;I945,M945,I945)</f>
        <v>4.2803999999999993</v>
      </c>
      <c r="O945" s="12" t="str">
        <f>IF(N945&lt;I945,$U$1," ")</f>
        <v xml:space="preserve"> </v>
      </c>
      <c r="P945" s="12" t="str">
        <f>IFERROR((O945+30)," ")</f>
        <v xml:space="preserve"> </v>
      </c>
      <c r="Q945" s="2">
        <f ca="1">IF(O945=$U$1,N945,"0")*1.22</f>
        <v>0</v>
      </c>
    </row>
    <row r="946" spans="1:17" x14ac:dyDescent="0.25">
      <c r="A946" t="s">
        <v>6693</v>
      </c>
      <c r="B946" t="s">
        <v>6692</v>
      </c>
      <c r="C946">
        <v>14711</v>
      </c>
      <c r="D946">
        <v>8.6999999999999993</v>
      </c>
      <c r="E946">
        <f>IFERROR(VLOOKUP(Table_ExternalData_15[[#This Row],[Id]],Rabati!B:C,2,0),0)</f>
        <v>8</v>
      </c>
      <c r="F946">
        <v>15</v>
      </c>
      <c r="G946" t="str">
        <f>VLOOKUP(Table_ExternalData_15[[#This Row],[Id]],'Blagovna izdelek'!A:C,3,0)</f>
        <v>Teltonika</v>
      </c>
      <c r="H946">
        <f>Table_ExternalData_15[[#This Row],[Rabat]]*0.2</f>
        <v>1.6</v>
      </c>
      <c r="I946" s="2">
        <f>Table_ExternalData_15[[#This Row],[Price]]-(Table_ExternalData_15[[#This Row],[Price]]*Table_ExternalData_15[[#This Row],[BB rabat]])/100</f>
        <v>8.5607999999999986</v>
      </c>
      <c r="J946" s="2">
        <f>Table_ExternalData_15[[#This Row],[BB cena]]*Table_ExternalData_15[[#Headers],[1,22]]</f>
        <v>10.444175999999999</v>
      </c>
      <c r="K946" s="2">
        <f>Table_ExternalData_15[[#This Row],[Price]]*Table_ExternalData_15[[#Headers],[1,22]]</f>
        <v>10.613999999999999</v>
      </c>
      <c r="L946" s="7">
        <f>IF(G946="White Shark",E946*0.5,IF(G946="Sbox",E946*0.5,IF(G946="Tenda",E946*0.5,E946*0.2)))/100</f>
        <v>1.6E-2</v>
      </c>
      <c r="M946" s="2">
        <f>Table_ExternalData_15[[#This Row],[Price]]-Table_ExternalData_15[[#This Row],[Price]]*Table_ExternalData_15[[#This Row],[extra popust]]</f>
        <v>8.5607999999999986</v>
      </c>
      <c r="N946" s="2">
        <f>IF(M946&lt;I946,M946,I946)</f>
        <v>8.5607999999999986</v>
      </c>
      <c r="O946" s="12" t="str">
        <f>IF(N946&lt;I946,$U$1," ")</f>
        <v xml:space="preserve"> </v>
      </c>
      <c r="P946" s="12" t="str">
        <f>IFERROR((O946+30)," ")</f>
        <v xml:space="preserve"> </v>
      </c>
      <c r="Q946" s="2">
        <f ca="1">IF(O946=$U$1,N946,"0")*1.22</f>
        <v>0</v>
      </c>
    </row>
    <row r="947" spans="1:17" x14ac:dyDescent="0.25">
      <c r="A947" t="s">
        <v>6694</v>
      </c>
      <c r="B947" t="s">
        <v>11417</v>
      </c>
      <c r="C947">
        <v>14712</v>
      </c>
      <c r="D947">
        <v>10.15</v>
      </c>
      <c r="E947">
        <f>IFERROR(VLOOKUP(Table_ExternalData_15[[#This Row],[Id]],Rabati!B:C,2,0),0)</f>
        <v>8</v>
      </c>
      <c r="F947">
        <v>11</v>
      </c>
      <c r="G947" t="str">
        <f>VLOOKUP(Table_ExternalData_15[[#This Row],[Id]],'Blagovna izdelek'!A:C,3,0)</f>
        <v>Teltonika</v>
      </c>
      <c r="H947">
        <f>Table_ExternalData_15[[#This Row],[Rabat]]*0.2</f>
        <v>1.6</v>
      </c>
      <c r="I947" s="2">
        <f>Table_ExternalData_15[[#This Row],[Price]]-(Table_ExternalData_15[[#This Row],[Price]]*Table_ExternalData_15[[#This Row],[BB rabat]])/100</f>
        <v>9.9876000000000005</v>
      </c>
      <c r="J947" s="2">
        <f>Table_ExternalData_15[[#This Row],[BB cena]]*Table_ExternalData_15[[#Headers],[1,22]]</f>
        <v>12.184872</v>
      </c>
      <c r="K947" s="2">
        <f>Table_ExternalData_15[[#This Row],[Price]]*Table_ExternalData_15[[#Headers],[1,22]]</f>
        <v>12.383000000000001</v>
      </c>
      <c r="L947" s="7">
        <f>IF(G947="White Shark",E947*0.5,IF(G947="Sbox",E947*0.5,IF(G947="Tenda",E947*0.5,E947*0.2)))/100</f>
        <v>1.6E-2</v>
      </c>
      <c r="M947" s="2">
        <f>Table_ExternalData_15[[#This Row],[Price]]-Table_ExternalData_15[[#This Row],[Price]]*Table_ExternalData_15[[#This Row],[extra popust]]</f>
        <v>9.9876000000000005</v>
      </c>
      <c r="N947" s="2">
        <f>IF(M947&lt;I947,M947,I947)</f>
        <v>9.9876000000000005</v>
      </c>
      <c r="O947" s="12" t="str">
        <f>IF(N947&lt;I947,$U$1," ")</f>
        <v xml:space="preserve"> </v>
      </c>
      <c r="P947" s="12" t="str">
        <f>IFERROR((O947+30)," ")</f>
        <v xml:space="preserve"> </v>
      </c>
      <c r="Q947" s="2">
        <f ca="1">IF(O947=$U$1,N947,"0")*1.22</f>
        <v>0</v>
      </c>
    </row>
    <row r="948" spans="1:17" x14ac:dyDescent="0.25">
      <c r="A948" t="s">
        <v>6696</v>
      </c>
      <c r="B948" t="s">
        <v>6695</v>
      </c>
      <c r="C948">
        <v>14713</v>
      </c>
      <c r="D948">
        <v>26.1</v>
      </c>
      <c r="E948">
        <f>IFERROR(VLOOKUP(Table_ExternalData_15[[#This Row],[Id]],Rabati!B:C,2,0),0)</f>
        <v>8</v>
      </c>
      <c r="F948">
        <v>2</v>
      </c>
      <c r="G948" t="str">
        <f>VLOOKUP(Table_ExternalData_15[[#This Row],[Id]],'Blagovna izdelek'!A:C,3,0)</f>
        <v>Teltonika</v>
      </c>
      <c r="H948">
        <f>Table_ExternalData_15[[#This Row],[Rabat]]*0.2</f>
        <v>1.6</v>
      </c>
      <c r="I948" s="2">
        <f>Table_ExternalData_15[[#This Row],[Price]]-(Table_ExternalData_15[[#This Row],[Price]]*Table_ExternalData_15[[#This Row],[BB rabat]])/100</f>
        <v>25.682400000000001</v>
      </c>
      <c r="J948" s="2">
        <f>Table_ExternalData_15[[#This Row],[BB cena]]*Table_ExternalData_15[[#Headers],[1,22]]</f>
        <v>31.332528</v>
      </c>
      <c r="K948" s="2">
        <f>Table_ExternalData_15[[#This Row],[Price]]*Table_ExternalData_15[[#Headers],[1,22]]</f>
        <v>31.842000000000002</v>
      </c>
      <c r="L948" s="7">
        <f>IF(G948="White Shark",E948*0.5,IF(G948="Sbox",E948*0.5,IF(G948="Tenda",E948*0.5,E948*0.2)))/100</f>
        <v>1.6E-2</v>
      </c>
      <c r="M948" s="2">
        <f>Table_ExternalData_15[[#This Row],[Price]]-Table_ExternalData_15[[#This Row],[Price]]*Table_ExternalData_15[[#This Row],[extra popust]]</f>
        <v>25.682400000000001</v>
      </c>
      <c r="N948" s="2">
        <f>IF(M948&lt;I948,M948,I948)</f>
        <v>25.682400000000001</v>
      </c>
      <c r="O948" s="12" t="str">
        <f>IF(N948&lt;I948,$U$1," ")</f>
        <v xml:space="preserve"> </v>
      </c>
      <c r="P948" s="12" t="str">
        <f>IFERROR((O948+30)," ")</f>
        <v xml:space="preserve"> </v>
      </c>
      <c r="Q948" s="2">
        <f ca="1">IF(O948=$U$1,N948,"0")*1.22</f>
        <v>0</v>
      </c>
    </row>
    <row r="949" spans="1:17" x14ac:dyDescent="0.25">
      <c r="A949" t="s">
        <v>6698</v>
      </c>
      <c r="B949" t="s">
        <v>6697</v>
      </c>
      <c r="C949">
        <v>14714</v>
      </c>
      <c r="D949">
        <v>4.2300000000000004</v>
      </c>
      <c r="E949">
        <f>IFERROR(VLOOKUP(Table_ExternalData_15[[#This Row],[Id]],Rabati!B:C,2,0),0)</f>
        <v>8</v>
      </c>
      <c r="F949">
        <v>5</v>
      </c>
      <c r="G949" t="str">
        <f>VLOOKUP(Table_ExternalData_15[[#This Row],[Id]],'Blagovna izdelek'!A:C,3,0)</f>
        <v>Teltonika</v>
      </c>
      <c r="H949">
        <f>Table_ExternalData_15[[#This Row],[Rabat]]*0.2</f>
        <v>1.6</v>
      </c>
      <c r="I949" s="2">
        <f>Table_ExternalData_15[[#This Row],[Price]]-(Table_ExternalData_15[[#This Row],[Price]]*Table_ExternalData_15[[#This Row],[BB rabat]])/100</f>
        <v>4.1623200000000002</v>
      </c>
      <c r="J949" s="2">
        <f>Table_ExternalData_15[[#This Row],[BB cena]]*Table_ExternalData_15[[#Headers],[1,22]]</f>
        <v>5.0780304000000003</v>
      </c>
      <c r="K949" s="2">
        <f>Table_ExternalData_15[[#This Row],[Price]]*Table_ExternalData_15[[#Headers],[1,22]]</f>
        <v>5.1606000000000005</v>
      </c>
      <c r="L949" s="7">
        <f>IF(G949="White Shark",E949*0.5,IF(G949="Sbox",E949*0.5,IF(G949="Tenda",E949*0.5,E949*0.2)))/100</f>
        <v>1.6E-2</v>
      </c>
      <c r="M949" s="2">
        <f>Table_ExternalData_15[[#This Row],[Price]]-Table_ExternalData_15[[#This Row],[Price]]*Table_ExternalData_15[[#This Row],[extra popust]]</f>
        <v>4.1623200000000002</v>
      </c>
      <c r="N949" s="2">
        <f>IF(M949&lt;I949,M949,I949)</f>
        <v>4.1623200000000002</v>
      </c>
      <c r="O949" s="12" t="str">
        <f>IF(N949&lt;I949,$U$1," ")</f>
        <v xml:space="preserve"> </v>
      </c>
      <c r="P949" s="12" t="str">
        <f>IFERROR((O949+30)," ")</f>
        <v xml:space="preserve"> </v>
      </c>
      <c r="Q949" s="2">
        <f ca="1">IF(O949=$U$1,N949,"0")*1.22</f>
        <v>0</v>
      </c>
    </row>
    <row r="950" spans="1:17" x14ac:dyDescent="0.25">
      <c r="A950" t="s">
        <v>6700</v>
      </c>
      <c r="B950" t="s">
        <v>6699</v>
      </c>
      <c r="C950">
        <v>14715</v>
      </c>
      <c r="D950">
        <v>88.67</v>
      </c>
      <c r="E950">
        <f>IFERROR(VLOOKUP(Table_ExternalData_15[[#This Row],[Id]],Rabati!B:C,2,0),0)</f>
        <v>8</v>
      </c>
      <c r="F950">
        <v>0</v>
      </c>
      <c r="G950" t="str">
        <f>VLOOKUP(Table_ExternalData_15[[#This Row],[Id]],'Blagovna izdelek'!A:C,3,0)</f>
        <v>Teltonika</v>
      </c>
      <c r="H950">
        <f>Table_ExternalData_15[[#This Row],[Rabat]]*0.2</f>
        <v>1.6</v>
      </c>
      <c r="I950" s="2">
        <f>Table_ExternalData_15[[#This Row],[Price]]-(Table_ExternalData_15[[#This Row],[Price]]*Table_ExternalData_15[[#This Row],[BB rabat]])/100</f>
        <v>87.251280000000008</v>
      </c>
      <c r="J950" s="2">
        <f>Table_ExternalData_15[[#This Row],[BB cena]]*Table_ExternalData_15[[#Headers],[1,22]]</f>
        <v>106.44656160000001</v>
      </c>
      <c r="K950" s="2">
        <f>Table_ExternalData_15[[#This Row],[Price]]*Table_ExternalData_15[[#Headers],[1,22]]</f>
        <v>108.17740000000001</v>
      </c>
      <c r="L950" s="7">
        <f>IF(G950="White Shark",E950*0.5,IF(G950="Sbox",E950*0.5,IF(G950="Tenda",E950*0.5,E950*0.2)))/100</f>
        <v>1.6E-2</v>
      </c>
      <c r="M950" s="2">
        <f>Table_ExternalData_15[[#This Row],[Price]]-Table_ExternalData_15[[#This Row],[Price]]*Table_ExternalData_15[[#This Row],[extra popust]]</f>
        <v>87.251280000000008</v>
      </c>
      <c r="N950" s="2">
        <f>IF(M950&lt;I950,M950,I950)</f>
        <v>87.251280000000008</v>
      </c>
      <c r="O950" s="12" t="str">
        <f>IF(N950&lt;I950,$U$1," ")</f>
        <v xml:space="preserve"> </v>
      </c>
      <c r="P950" s="12" t="str">
        <f>IFERROR((O950+30)," ")</f>
        <v xml:space="preserve"> </v>
      </c>
      <c r="Q950" s="2">
        <f ca="1">IF(O950=$U$1,N950,"0")*1.22</f>
        <v>0</v>
      </c>
    </row>
    <row r="951" spans="1:17" x14ac:dyDescent="0.25">
      <c r="A951" t="s">
        <v>6702</v>
      </c>
      <c r="B951" t="s">
        <v>6701</v>
      </c>
      <c r="C951">
        <v>14716</v>
      </c>
      <c r="D951">
        <v>133.86000000000001</v>
      </c>
      <c r="E951">
        <f>IFERROR(VLOOKUP(Table_ExternalData_15[[#This Row],[Id]],Rabati!B:C,2,0),0)</f>
        <v>8</v>
      </c>
      <c r="F951">
        <v>34</v>
      </c>
      <c r="G951" t="str">
        <f>VLOOKUP(Table_ExternalData_15[[#This Row],[Id]],'Blagovna izdelek'!A:C,3,0)</f>
        <v>Teltonika</v>
      </c>
      <c r="H951">
        <f>Table_ExternalData_15[[#This Row],[Rabat]]*0.2</f>
        <v>1.6</v>
      </c>
      <c r="I951" s="2">
        <f>Table_ExternalData_15[[#This Row],[Price]]-(Table_ExternalData_15[[#This Row],[Price]]*Table_ExternalData_15[[#This Row],[BB rabat]])/100</f>
        <v>131.71824000000001</v>
      </c>
      <c r="J951" s="2">
        <f>Table_ExternalData_15[[#This Row],[BB cena]]*Table_ExternalData_15[[#Headers],[1,22]]</f>
        <v>160.6962528</v>
      </c>
      <c r="K951" s="2">
        <f>Table_ExternalData_15[[#This Row],[Price]]*Table_ExternalData_15[[#Headers],[1,22]]</f>
        <v>163.3092</v>
      </c>
      <c r="L951" s="7">
        <f>IF(G951="White Shark",E951*0.5,IF(G951="Sbox",E951*0.5,IF(G951="Tenda",E951*0.5,E951*0.2)))/100</f>
        <v>1.6E-2</v>
      </c>
      <c r="M951" s="2">
        <f>Table_ExternalData_15[[#This Row],[Price]]-Table_ExternalData_15[[#This Row],[Price]]*Table_ExternalData_15[[#This Row],[extra popust]]</f>
        <v>131.71824000000001</v>
      </c>
      <c r="N951" s="2">
        <f>IF(M951&lt;I951,M951,I951)</f>
        <v>131.71824000000001</v>
      </c>
      <c r="O951" s="12" t="str">
        <f>IF(N951&lt;I951,$U$1," ")</f>
        <v xml:space="preserve"> </v>
      </c>
      <c r="P951" s="12" t="str">
        <f>IFERROR((O951+30)," ")</f>
        <v xml:space="preserve"> </v>
      </c>
      <c r="Q951" s="2">
        <f ca="1">IF(O951=$U$1,N951,"0")*1.22</f>
        <v>0</v>
      </c>
    </row>
    <row r="952" spans="1:17" x14ac:dyDescent="0.25">
      <c r="A952" t="s">
        <v>6772</v>
      </c>
      <c r="B952" t="s">
        <v>6771</v>
      </c>
      <c r="C952">
        <v>14767</v>
      </c>
      <c r="D952">
        <v>8.73</v>
      </c>
      <c r="E952">
        <f>IFERROR(VLOOKUP(Table_ExternalData_15[[#This Row],[Id]],Rabati!B:C,2,0),0)</f>
        <v>8</v>
      </c>
      <c r="F952">
        <v>0</v>
      </c>
      <c r="G952" t="str">
        <f>VLOOKUP(Table_ExternalData_15[[#This Row],[Id]],'Blagovna izdelek'!A:C,3,0)</f>
        <v>Teltonika</v>
      </c>
      <c r="H952">
        <f>Table_ExternalData_15[[#This Row],[Rabat]]*0.2</f>
        <v>1.6</v>
      </c>
      <c r="I952" s="2">
        <f>Table_ExternalData_15[[#This Row],[Price]]-(Table_ExternalData_15[[#This Row],[Price]]*Table_ExternalData_15[[#This Row],[BB rabat]])/100</f>
        <v>8.5903200000000002</v>
      </c>
      <c r="J952" s="2">
        <f>Table_ExternalData_15[[#This Row],[BB cena]]*Table_ExternalData_15[[#Headers],[1,22]]</f>
        <v>10.4801904</v>
      </c>
      <c r="K952" s="2">
        <f>Table_ExternalData_15[[#This Row],[Price]]*Table_ExternalData_15[[#Headers],[1,22]]</f>
        <v>10.650600000000001</v>
      </c>
      <c r="L952" s="7">
        <f>IF(G952="White Shark",E952*0.5,IF(G952="Sbox",E952*0.5,IF(G952="Tenda",E952*0.5,E952*0.2)))/100</f>
        <v>1.6E-2</v>
      </c>
      <c r="M952" s="2">
        <f>Table_ExternalData_15[[#This Row],[Price]]-Table_ExternalData_15[[#This Row],[Price]]*Table_ExternalData_15[[#This Row],[extra popust]]</f>
        <v>8.5903200000000002</v>
      </c>
      <c r="N952" s="2">
        <f>IF(M952&lt;I952,M952,I952)</f>
        <v>8.5903200000000002</v>
      </c>
      <c r="O952" s="12" t="str">
        <f>IF(N952&lt;I952,$U$1," ")</f>
        <v xml:space="preserve"> </v>
      </c>
      <c r="P952" s="12" t="str">
        <f>IFERROR((O952+30)," ")</f>
        <v xml:space="preserve"> </v>
      </c>
      <c r="Q952" s="2">
        <f ca="1">IF(O952=$U$1,N952,"0")*1.22</f>
        <v>0</v>
      </c>
    </row>
    <row r="953" spans="1:17" x14ac:dyDescent="0.25">
      <c r="A953" t="s">
        <v>6780</v>
      </c>
      <c r="B953" t="s">
        <v>6779</v>
      </c>
      <c r="C953">
        <v>14779</v>
      </c>
      <c r="D953">
        <v>32.299999999999997</v>
      </c>
      <c r="E953">
        <f>IFERROR(VLOOKUP(Table_ExternalData_15[[#This Row],[Id]],Rabati!B:C,2,0),0)</f>
        <v>8</v>
      </c>
      <c r="F953">
        <v>0</v>
      </c>
      <c r="G953" t="str">
        <f>VLOOKUP(Table_ExternalData_15[[#This Row],[Id]],'Blagovna izdelek'!A:C,3,0)</f>
        <v>Teltonika</v>
      </c>
      <c r="H953">
        <f>Table_ExternalData_15[[#This Row],[Rabat]]*0.2</f>
        <v>1.6</v>
      </c>
      <c r="I953" s="2">
        <f>Table_ExternalData_15[[#This Row],[Price]]-(Table_ExternalData_15[[#This Row],[Price]]*Table_ExternalData_15[[#This Row],[BB rabat]])/100</f>
        <v>31.783199999999997</v>
      </c>
      <c r="J953" s="2">
        <f>Table_ExternalData_15[[#This Row],[BB cena]]*Table_ExternalData_15[[#Headers],[1,22]]</f>
        <v>38.775503999999998</v>
      </c>
      <c r="K953" s="2">
        <f>Table_ExternalData_15[[#This Row],[Price]]*Table_ExternalData_15[[#Headers],[1,22]]</f>
        <v>39.405999999999999</v>
      </c>
      <c r="L953" s="7">
        <f>IF(G953="White Shark",E953*0.5,IF(G953="Sbox",E953*0.5,IF(G953="Tenda",E953*0.5,E953*0.2)))/100</f>
        <v>1.6E-2</v>
      </c>
      <c r="M953" s="2">
        <f>Table_ExternalData_15[[#This Row],[Price]]-Table_ExternalData_15[[#This Row],[Price]]*Table_ExternalData_15[[#This Row],[extra popust]]</f>
        <v>31.783199999999997</v>
      </c>
      <c r="N953" s="2">
        <f>IF(M953&lt;I953,M953,I953)</f>
        <v>31.783199999999997</v>
      </c>
      <c r="O953" s="12" t="str">
        <f>IF(N953&lt;I953,$U$1," ")</f>
        <v xml:space="preserve"> </v>
      </c>
      <c r="P953" s="12" t="str">
        <f>IFERROR((O953+30)," ")</f>
        <v xml:space="preserve"> </v>
      </c>
      <c r="Q953" s="2">
        <f ca="1">IF(O953=$U$1,N953,"0")*1.22</f>
        <v>0</v>
      </c>
    </row>
    <row r="954" spans="1:17" x14ac:dyDescent="0.25">
      <c r="A954" t="s">
        <v>6782</v>
      </c>
      <c r="B954" t="s">
        <v>6781</v>
      </c>
      <c r="C954">
        <v>14780</v>
      </c>
      <c r="D954">
        <v>29.95</v>
      </c>
      <c r="E954">
        <f>IFERROR(VLOOKUP(Table_ExternalData_15[[#This Row],[Id]],Rabati!B:C,2,0),0)</f>
        <v>8</v>
      </c>
      <c r="F954">
        <v>0</v>
      </c>
      <c r="G954" t="str">
        <f>VLOOKUP(Table_ExternalData_15[[#This Row],[Id]],'Blagovna izdelek'!A:C,3,0)</f>
        <v>Teltonika</v>
      </c>
      <c r="H954">
        <f>Table_ExternalData_15[[#This Row],[Rabat]]*0.2</f>
        <v>1.6</v>
      </c>
      <c r="I954" s="2">
        <f>Table_ExternalData_15[[#This Row],[Price]]-(Table_ExternalData_15[[#This Row],[Price]]*Table_ExternalData_15[[#This Row],[BB rabat]])/100</f>
        <v>29.470800000000001</v>
      </c>
      <c r="J954" s="2">
        <f>Table_ExternalData_15[[#This Row],[BB cena]]*Table_ExternalData_15[[#Headers],[1,22]]</f>
        <v>35.954375999999996</v>
      </c>
      <c r="K954" s="2">
        <f>Table_ExternalData_15[[#This Row],[Price]]*Table_ExternalData_15[[#Headers],[1,22]]</f>
        <v>36.539000000000001</v>
      </c>
      <c r="L954" s="7">
        <f>IF(G954="White Shark",E954*0.5,IF(G954="Sbox",E954*0.5,IF(G954="Tenda",E954*0.5,E954*0.2)))/100</f>
        <v>1.6E-2</v>
      </c>
      <c r="M954" s="2">
        <f>Table_ExternalData_15[[#This Row],[Price]]-Table_ExternalData_15[[#This Row],[Price]]*Table_ExternalData_15[[#This Row],[extra popust]]</f>
        <v>29.470800000000001</v>
      </c>
      <c r="N954" s="2">
        <f>IF(M954&lt;I954,M954,I954)</f>
        <v>29.470800000000001</v>
      </c>
      <c r="O954" s="12" t="str">
        <f>IF(N954&lt;I954,$U$1," ")</f>
        <v xml:space="preserve"> </v>
      </c>
      <c r="P954" s="12" t="str">
        <f>IFERROR((O954+30)," ")</f>
        <v xml:space="preserve"> </v>
      </c>
      <c r="Q954" s="2">
        <f ca="1">IF(O954=$U$1,N954,"0")*1.22</f>
        <v>0</v>
      </c>
    </row>
    <row r="955" spans="1:17" x14ac:dyDescent="0.25">
      <c r="A955" t="s">
        <v>6784</v>
      </c>
      <c r="B955" t="s">
        <v>6783</v>
      </c>
      <c r="C955">
        <v>14781</v>
      </c>
      <c r="D955">
        <v>39.6</v>
      </c>
      <c r="E955">
        <f>IFERROR(VLOOKUP(Table_ExternalData_15[[#This Row],[Id]],Rabati!B:C,2,0),0)</f>
        <v>8</v>
      </c>
      <c r="F955">
        <v>0</v>
      </c>
      <c r="G955" t="str">
        <f>VLOOKUP(Table_ExternalData_15[[#This Row],[Id]],'Blagovna izdelek'!A:C,3,0)</f>
        <v>Teltonika</v>
      </c>
      <c r="H955">
        <f>Table_ExternalData_15[[#This Row],[Rabat]]*0.2</f>
        <v>1.6</v>
      </c>
      <c r="I955" s="2">
        <f>Table_ExternalData_15[[#This Row],[Price]]-(Table_ExternalData_15[[#This Row],[Price]]*Table_ExternalData_15[[#This Row],[BB rabat]])/100</f>
        <v>38.9664</v>
      </c>
      <c r="J955" s="2">
        <f>Table_ExternalData_15[[#This Row],[BB cena]]*Table_ExternalData_15[[#Headers],[1,22]]</f>
        <v>47.539008000000003</v>
      </c>
      <c r="K955" s="2">
        <f>Table_ExternalData_15[[#This Row],[Price]]*Table_ExternalData_15[[#Headers],[1,22]]</f>
        <v>48.311999999999998</v>
      </c>
      <c r="L955" s="7">
        <f>IF(G955="White Shark",E955*0.5,IF(G955="Sbox",E955*0.5,IF(G955="Tenda",E955*0.5,E955*0.2)))/100</f>
        <v>1.6E-2</v>
      </c>
      <c r="M955" s="2">
        <f>Table_ExternalData_15[[#This Row],[Price]]-Table_ExternalData_15[[#This Row],[Price]]*Table_ExternalData_15[[#This Row],[extra popust]]</f>
        <v>38.9664</v>
      </c>
      <c r="N955" s="2">
        <f>IF(M955&lt;I955,M955,I955)</f>
        <v>38.9664</v>
      </c>
      <c r="O955" s="12" t="str">
        <f>IF(N955&lt;I955,$U$1," ")</f>
        <v xml:space="preserve"> </v>
      </c>
      <c r="P955" s="12" t="str">
        <f>IFERROR((O955+30)," ")</f>
        <v xml:space="preserve"> </v>
      </c>
      <c r="Q955" s="2">
        <f ca="1">IF(O955=$U$1,N955,"0")*1.22</f>
        <v>0</v>
      </c>
    </row>
    <row r="956" spans="1:17" x14ac:dyDescent="0.25">
      <c r="A956" t="s">
        <v>6786</v>
      </c>
      <c r="B956" t="s">
        <v>6785</v>
      </c>
      <c r="C956">
        <v>14782</v>
      </c>
      <c r="D956">
        <v>34.39</v>
      </c>
      <c r="E956">
        <f>IFERROR(VLOOKUP(Table_ExternalData_15[[#This Row],[Id]],Rabati!B:C,2,0),0)</f>
        <v>8</v>
      </c>
      <c r="F956">
        <v>0</v>
      </c>
      <c r="G956" t="str">
        <f>VLOOKUP(Table_ExternalData_15[[#This Row],[Id]],'Blagovna izdelek'!A:C,3,0)</f>
        <v>Teltonika</v>
      </c>
      <c r="H956">
        <f>Table_ExternalData_15[[#This Row],[Rabat]]*0.2</f>
        <v>1.6</v>
      </c>
      <c r="I956" s="2">
        <f>Table_ExternalData_15[[#This Row],[Price]]-(Table_ExternalData_15[[#This Row],[Price]]*Table_ExternalData_15[[#This Row],[BB rabat]])/100</f>
        <v>33.839759999999998</v>
      </c>
      <c r="J956" s="2">
        <f>Table_ExternalData_15[[#This Row],[BB cena]]*Table_ExternalData_15[[#Headers],[1,22]]</f>
        <v>41.2845072</v>
      </c>
      <c r="K956" s="2">
        <f>Table_ExternalData_15[[#This Row],[Price]]*Table_ExternalData_15[[#Headers],[1,22]]</f>
        <v>41.955799999999996</v>
      </c>
      <c r="L956" s="7">
        <f>IF(G956="White Shark",E956*0.5,IF(G956="Sbox",E956*0.5,IF(G956="Tenda",E956*0.5,E956*0.2)))/100</f>
        <v>1.6E-2</v>
      </c>
      <c r="M956" s="2">
        <f>Table_ExternalData_15[[#This Row],[Price]]-Table_ExternalData_15[[#This Row],[Price]]*Table_ExternalData_15[[#This Row],[extra popust]]</f>
        <v>33.839759999999998</v>
      </c>
      <c r="N956" s="2">
        <f>IF(M956&lt;I956,M956,I956)</f>
        <v>33.839759999999998</v>
      </c>
      <c r="O956" s="12" t="str">
        <f>IF(N956&lt;I956,$U$1," ")</f>
        <v xml:space="preserve"> </v>
      </c>
      <c r="P956" s="12" t="str">
        <f>IFERROR((O956+30)," ")</f>
        <v xml:space="preserve"> </v>
      </c>
      <c r="Q956" s="2">
        <f ca="1">IF(O956=$U$1,N956,"0")*1.22</f>
        <v>0</v>
      </c>
    </row>
    <row r="957" spans="1:17" x14ac:dyDescent="0.25">
      <c r="A957" t="s">
        <v>6788</v>
      </c>
      <c r="B957" t="s">
        <v>6787</v>
      </c>
      <c r="C957">
        <v>14783</v>
      </c>
      <c r="D957">
        <v>40.39</v>
      </c>
      <c r="E957">
        <f>IFERROR(VLOOKUP(Table_ExternalData_15[[#This Row],[Id]],Rabati!B:C,2,0),0)</f>
        <v>8</v>
      </c>
      <c r="F957">
        <v>0</v>
      </c>
      <c r="G957" t="str">
        <f>VLOOKUP(Table_ExternalData_15[[#This Row],[Id]],'Blagovna izdelek'!A:C,3,0)</f>
        <v>Teltonika</v>
      </c>
      <c r="H957">
        <f>Table_ExternalData_15[[#This Row],[Rabat]]*0.2</f>
        <v>1.6</v>
      </c>
      <c r="I957" s="2">
        <f>Table_ExternalData_15[[#This Row],[Price]]-(Table_ExternalData_15[[#This Row],[Price]]*Table_ExternalData_15[[#This Row],[BB rabat]])/100</f>
        <v>39.743760000000002</v>
      </c>
      <c r="J957" s="2">
        <f>Table_ExternalData_15[[#This Row],[BB cena]]*Table_ExternalData_15[[#Headers],[1,22]]</f>
        <v>48.487387200000001</v>
      </c>
      <c r="K957" s="2">
        <f>Table_ExternalData_15[[#This Row],[Price]]*Table_ExternalData_15[[#Headers],[1,22]]</f>
        <v>49.275799999999997</v>
      </c>
      <c r="L957" s="7">
        <f>IF(G957="White Shark",E957*0.5,IF(G957="Sbox",E957*0.5,IF(G957="Tenda",E957*0.5,E957*0.2)))/100</f>
        <v>1.6E-2</v>
      </c>
      <c r="M957" s="2">
        <f>Table_ExternalData_15[[#This Row],[Price]]-Table_ExternalData_15[[#This Row],[Price]]*Table_ExternalData_15[[#This Row],[extra popust]]</f>
        <v>39.743760000000002</v>
      </c>
      <c r="N957" s="2">
        <f>IF(M957&lt;I957,M957,I957)</f>
        <v>39.743760000000002</v>
      </c>
      <c r="O957" s="12" t="str">
        <f>IF(N957&lt;I957,$U$1," ")</f>
        <v xml:space="preserve"> </v>
      </c>
      <c r="P957" s="12" t="str">
        <f>IFERROR((O957+30)," ")</f>
        <v xml:space="preserve"> </v>
      </c>
      <c r="Q957" s="2">
        <f ca="1">IF(O957=$U$1,N957,"0")*1.22</f>
        <v>0</v>
      </c>
    </row>
    <row r="958" spans="1:17" x14ac:dyDescent="0.25">
      <c r="A958" t="s">
        <v>6790</v>
      </c>
      <c r="B958" t="s">
        <v>6789</v>
      </c>
      <c r="C958">
        <v>14784</v>
      </c>
      <c r="D958">
        <v>42.81</v>
      </c>
      <c r="E958">
        <f>IFERROR(VLOOKUP(Table_ExternalData_15[[#This Row],[Id]],Rabati!B:C,2,0),0)</f>
        <v>8</v>
      </c>
      <c r="F958">
        <v>0</v>
      </c>
      <c r="G958" t="str">
        <f>VLOOKUP(Table_ExternalData_15[[#This Row],[Id]],'Blagovna izdelek'!A:C,3,0)</f>
        <v>Teltonika</v>
      </c>
      <c r="H958">
        <f>Table_ExternalData_15[[#This Row],[Rabat]]*0.2</f>
        <v>1.6</v>
      </c>
      <c r="I958" s="2">
        <f>Table_ExternalData_15[[#This Row],[Price]]-(Table_ExternalData_15[[#This Row],[Price]]*Table_ExternalData_15[[#This Row],[BB rabat]])/100</f>
        <v>42.125040000000006</v>
      </c>
      <c r="J958" s="2">
        <f>Table_ExternalData_15[[#This Row],[BB cena]]*Table_ExternalData_15[[#Headers],[1,22]]</f>
        <v>51.392548800000007</v>
      </c>
      <c r="K958" s="2">
        <f>Table_ExternalData_15[[#This Row],[Price]]*Table_ExternalData_15[[#Headers],[1,22]]</f>
        <v>52.228200000000001</v>
      </c>
      <c r="L958" s="7">
        <f>IF(G958="White Shark",E958*0.5,IF(G958="Sbox",E958*0.5,IF(G958="Tenda",E958*0.5,E958*0.2)))/100</f>
        <v>1.6E-2</v>
      </c>
      <c r="M958" s="2">
        <f>Table_ExternalData_15[[#This Row],[Price]]-Table_ExternalData_15[[#This Row],[Price]]*Table_ExternalData_15[[#This Row],[extra popust]]</f>
        <v>42.125040000000006</v>
      </c>
      <c r="N958" s="2">
        <f>IF(M958&lt;I958,M958,I958)</f>
        <v>42.125040000000006</v>
      </c>
      <c r="O958" s="12" t="str">
        <f>IF(N958&lt;I958,$U$1," ")</f>
        <v xml:space="preserve"> </v>
      </c>
      <c r="P958" s="12" t="str">
        <f>IFERROR((O958+30)," ")</f>
        <v xml:space="preserve"> </v>
      </c>
      <c r="Q958" s="2">
        <f ca="1">IF(O958=$U$1,N958,"0")*1.22</f>
        <v>0</v>
      </c>
    </row>
    <row r="959" spans="1:17" x14ac:dyDescent="0.25">
      <c r="A959" t="s">
        <v>6792</v>
      </c>
      <c r="B959" t="s">
        <v>6791</v>
      </c>
      <c r="C959">
        <v>14785</v>
      </c>
      <c r="D959">
        <v>51.39</v>
      </c>
      <c r="E959">
        <f>IFERROR(VLOOKUP(Table_ExternalData_15[[#This Row],[Id]],Rabati!B:C,2,0),0)</f>
        <v>8</v>
      </c>
      <c r="F959">
        <v>0</v>
      </c>
      <c r="G959" t="str">
        <f>VLOOKUP(Table_ExternalData_15[[#This Row],[Id]],'Blagovna izdelek'!A:C,3,0)</f>
        <v>Teltonika</v>
      </c>
      <c r="H959">
        <f>Table_ExternalData_15[[#This Row],[Rabat]]*0.2</f>
        <v>1.6</v>
      </c>
      <c r="I959" s="2">
        <f>Table_ExternalData_15[[#This Row],[Price]]-(Table_ExternalData_15[[#This Row],[Price]]*Table_ExternalData_15[[#This Row],[BB rabat]])/100</f>
        <v>50.56776</v>
      </c>
      <c r="J959" s="2">
        <f>Table_ExternalData_15[[#This Row],[BB cena]]*Table_ExternalData_15[[#Headers],[1,22]]</f>
        <v>61.692667199999995</v>
      </c>
      <c r="K959" s="2">
        <f>Table_ExternalData_15[[#This Row],[Price]]*Table_ExternalData_15[[#Headers],[1,22]]</f>
        <v>62.695799999999998</v>
      </c>
      <c r="L959" s="7">
        <f>IF(G959="White Shark",E959*0.5,IF(G959="Sbox",E959*0.5,IF(G959="Tenda",E959*0.5,E959*0.2)))/100</f>
        <v>1.6E-2</v>
      </c>
      <c r="M959" s="2">
        <f>Table_ExternalData_15[[#This Row],[Price]]-Table_ExternalData_15[[#This Row],[Price]]*Table_ExternalData_15[[#This Row],[extra popust]]</f>
        <v>50.56776</v>
      </c>
      <c r="N959" s="2">
        <f>IF(M959&lt;I959,M959,I959)</f>
        <v>50.56776</v>
      </c>
      <c r="O959" s="12" t="str">
        <f>IF(N959&lt;I959,$U$1," ")</f>
        <v xml:space="preserve"> </v>
      </c>
      <c r="P959" s="12" t="str">
        <f>IFERROR((O959+30)," ")</f>
        <v xml:space="preserve"> </v>
      </c>
      <c r="Q959" s="2">
        <f ca="1">IF(O959=$U$1,N959,"0")*1.22</f>
        <v>0</v>
      </c>
    </row>
    <row r="960" spans="1:17" x14ac:dyDescent="0.25">
      <c r="A960" t="s">
        <v>6794</v>
      </c>
      <c r="B960" t="s">
        <v>6793</v>
      </c>
      <c r="C960">
        <v>14786</v>
      </c>
      <c r="D960">
        <v>47.74</v>
      </c>
      <c r="E960">
        <f>IFERROR(VLOOKUP(Table_ExternalData_15[[#This Row],[Id]],Rabati!B:C,2,0),0)</f>
        <v>8</v>
      </c>
      <c r="F960">
        <v>0</v>
      </c>
      <c r="G960" t="str">
        <f>VLOOKUP(Table_ExternalData_15[[#This Row],[Id]],'Blagovna izdelek'!A:C,3,0)</f>
        <v>Teltonika</v>
      </c>
      <c r="H960">
        <f>Table_ExternalData_15[[#This Row],[Rabat]]*0.2</f>
        <v>1.6</v>
      </c>
      <c r="I960" s="2">
        <f>Table_ExternalData_15[[#This Row],[Price]]-(Table_ExternalData_15[[#This Row],[Price]]*Table_ExternalData_15[[#This Row],[BB rabat]])/100</f>
        <v>46.97616</v>
      </c>
      <c r="J960" s="2">
        <f>Table_ExternalData_15[[#This Row],[BB cena]]*Table_ExternalData_15[[#Headers],[1,22]]</f>
        <v>57.310915199999997</v>
      </c>
      <c r="K960" s="2">
        <f>Table_ExternalData_15[[#This Row],[Price]]*Table_ExternalData_15[[#Headers],[1,22]]</f>
        <v>58.242800000000003</v>
      </c>
      <c r="L960" s="7">
        <f>IF(G960="White Shark",E960*0.5,IF(G960="Sbox",E960*0.5,IF(G960="Tenda",E960*0.5,E960*0.2)))/100</f>
        <v>1.6E-2</v>
      </c>
      <c r="M960" s="2">
        <f>Table_ExternalData_15[[#This Row],[Price]]-Table_ExternalData_15[[#This Row],[Price]]*Table_ExternalData_15[[#This Row],[extra popust]]</f>
        <v>46.97616</v>
      </c>
      <c r="N960" s="2">
        <f>IF(M960&lt;I960,M960,I960)</f>
        <v>46.97616</v>
      </c>
      <c r="O960" s="12" t="str">
        <f>IF(N960&lt;I960,$U$1," ")</f>
        <v xml:space="preserve"> </v>
      </c>
      <c r="P960" s="12" t="str">
        <f>IFERROR((O960+30)," ")</f>
        <v xml:space="preserve"> </v>
      </c>
      <c r="Q960" s="2">
        <f ca="1">IF(O960=$U$1,N960,"0")*1.22</f>
        <v>0</v>
      </c>
    </row>
    <row r="961" spans="1:17" x14ac:dyDescent="0.25">
      <c r="A961" t="s">
        <v>6796</v>
      </c>
      <c r="B961" t="s">
        <v>6795</v>
      </c>
      <c r="C961">
        <v>14787</v>
      </c>
      <c r="D961">
        <v>42</v>
      </c>
      <c r="E961">
        <f>IFERROR(VLOOKUP(Table_ExternalData_15[[#This Row],[Id]],Rabati!B:C,2,0),0)</f>
        <v>8</v>
      </c>
      <c r="F961">
        <v>0</v>
      </c>
      <c r="G961" t="str">
        <f>VLOOKUP(Table_ExternalData_15[[#This Row],[Id]],'Blagovna izdelek'!A:C,3,0)</f>
        <v>Teltonika</v>
      </c>
      <c r="H961">
        <f>Table_ExternalData_15[[#This Row],[Rabat]]*0.2</f>
        <v>1.6</v>
      </c>
      <c r="I961" s="2">
        <f>Table_ExternalData_15[[#This Row],[Price]]-(Table_ExternalData_15[[#This Row],[Price]]*Table_ExternalData_15[[#This Row],[BB rabat]])/100</f>
        <v>41.328000000000003</v>
      </c>
      <c r="J961" s="2">
        <f>Table_ExternalData_15[[#This Row],[BB cena]]*Table_ExternalData_15[[#Headers],[1,22]]</f>
        <v>50.420160000000003</v>
      </c>
      <c r="K961" s="2">
        <f>Table_ExternalData_15[[#This Row],[Price]]*Table_ExternalData_15[[#Headers],[1,22]]</f>
        <v>51.24</v>
      </c>
      <c r="L961" s="7">
        <f>IF(G961="White Shark",E961*0.5,IF(G961="Sbox",E961*0.5,IF(G961="Tenda",E961*0.5,E961*0.2)))/100</f>
        <v>1.6E-2</v>
      </c>
      <c r="M961" s="2">
        <f>Table_ExternalData_15[[#This Row],[Price]]-Table_ExternalData_15[[#This Row],[Price]]*Table_ExternalData_15[[#This Row],[extra popust]]</f>
        <v>41.328000000000003</v>
      </c>
      <c r="N961" s="2">
        <f>IF(M961&lt;I961,M961,I961)</f>
        <v>41.328000000000003</v>
      </c>
      <c r="O961" s="12" t="str">
        <f>IF(N961&lt;I961,$U$1," ")</f>
        <v xml:space="preserve"> </v>
      </c>
      <c r="P961" s="12" t="str">
        <f>IFERROR((O961+30)," ")</f>
        <v xml:space="preserve"> </v>
      </c>
      <c r="Q961" s="2">
        <f ca="1">IF(O961=$U$1,N961,"0")*1.22</f>
        <v>0</v>
      </c>
    </row>
    <row r="962" spans="1:17" x14ac:dyDescent="0.25">
      <c r="A962" t="s">
        <v>6798</v>
      </c>
      <c r="B962" t="s">
        <v>6797</v>
      </c>
      <c r="C962">
        <v>14788</v>
      </c>
      <c r="D962">
        <v>56.52</v>
      </c>
      <c r="E962">
        <f>IFERROR(VLOOKUP(Table_ExternalData_15[[#This Row],[Id]],Rabati!B:C,2,0),0)</f>
        <v>8</v>
      </c>
      <c r="F962">
        <v>0</v>
      </c>
      <c r="G962" t="str">
        <f>VLOOKUP(Table_ExternalData_15[[#This Row],[Id]],'Blagovna izdelek'!A:C,3,0)</f>
        <v>Teltonika</v>
      </c>
      <c r="H962">
        <f>Table_ExternalData_15[[#This Row],[Rabat]]*0.2</f>
        <v>1.6</v>
      </c>
      <c r="I962" s="2">
        <f>Table_ExternalData_15[[#This Row],[Price]]-(Table_ExternalData_15[[#This Row],[Price]]*Table_ExternalData_15[[#This Row],[BB rabat]])/100</f>
        <v>55.615680000000005</v>
      </c>
      <c r="J962" s="2">
        <f>Table_ExternalData_15[[#This Row],[BB cena]]*Table_ExternalData_15[[#Headers],[1,22]]</f>
        <v>67.851129600000007</v>
      </c>
      <c r="K962" s="2">
        <f>Table_ExternalData_15[[#This Row],[Price]]*Table_ExternalData_15[[#Headers],[1,22]]</f>
        <v>68.954400000000007</v>
      </c>
      <c r="L962" s="7">
        <f>IF(G962="White Shark",E962*0.5,IF(G962="Sbox",E962*0.5,IF(G962="Tenda",E962*0.5,E962*0.2)))/100</f>
        <v>1.6E-2</v>
      </c>
      <c r="M962" s="2">
        <f>Table_ExternalData_15[[#This Row],[Price]]-Table_ExternalData_15[[#This Row],[Price]]*Table_ExternalData_15[[#This Row],[extra popust]]</f>
        <v>55.615680000000005</v>
      </c>
      <c r="N962" s="2">
        <f>IF(M962&lt;I962,M962,I962)</f>
        <v>55.615680000000005</v>
      </c>
      <c r="O962" s="12" t="str">
        <f>IF(N962&lt;I962,$U$1," ")</f>
        <v xml:space="preserve"> </v>
      </c>
      <c r="P962" s="12" t="str">
        <f>IFERROR((O962+30)," ")</f>
        <v xml:space="preserve"> </v>
      </c>
      <c r="Q962" s="2">
        <f ca="1">IF(O962=$U$1,N962,"0")*1.22</f>
        <v>0</v>
      </c>
    </row>
    <row r="963" spans="1:17" x14ac:dyDescent="0.25">
      <c r="A963" t="s">
        <v>6800</v>
      </c>
      <c r="B963" t="s">
        <v>6799</v>
      </c>
      <c r="C963">
        <v>14789</v>
      </c>
      <c r="D963">
        <v>27.57</v>
      </c>
      <c r="E963">
        <f>IFERROR(VLOOKUP(Table_ExternalData_15[[#This Row],[Id]],Rabati!B:C,2,0),0)</f>
        <v>8</v>
      </c>
      <c r="F963">
        <v>0</v>
      </c>
      <c r="G963" t="str">
        <f>VLOOKUP(Table_ExternalData_15[[#This Row],[Id]],'Blagovna izdelek'!A:C,3,0)</f>
        <v>Teltonika</v>
      </c>
      <c r="H963">
        <f>Table_ExternalData_15[[#This Row],[Rabat]]*0.2</f>
        <v>1.6</v>
      </c>
      <c r="I963" s="2">
        <f>Table_ExternalData_15[[#This Row],[Price]]-(Table_ExternalData_15[[#This Row],[Price]]*Table_ExternalData_15[[#This Row],[BB rabat]])/100</f>
        <v>27.128879999999999</v>
      </c>
      <c r="J963" s="2">
        <f>Table_ExternalData_15[[#This Row],[BB cena]]*Table_ExternalData_15[[#Headers],[1,22]]</f>
        <v>33.097233599999996</v>
      </c>
      <c r="K963" s="2">
        <f>Table_ExternalData_15[[#This Row],[Price]]*Table_ExternalData_15[[#Headers],[1,22]]</f>
        <v>33.635399999999997</v>
      </c>
      <c r="L963" s="7">
        <f>IF(G963="White Shark",E963*0.5,IF(G963="Sbox",E963*0.5,IF(G963="Tenda",E963*0.5,E963*0.2)))/100</f>
        <v>1.6E-2</v>
      </c>
      <c r="M963" s="2">
        <f>Table_ExternalData_15[[#This Row],[Price]]-Table_ExternalData_15[[#This Row],[Price]]*Table_ExternalData_15[[#This Row],[extra popust]]</f>
        <v>27.128879999999999</v>
      </c>
      <c r="N963" s="2">
        <f>IF(M963&lt;I963,M963,I963)</f>
        <v>27.128879999999999</v>
      </c>
      <c r="O963" s="12" t="str">
        <f>IF(N963&lt;I963,$U$1," ")</f>
        <v xml:space="preserve"> </v>
      </c>
      <c r="P963" s="12" t="str">
        <f>IFERROR((O963+30)," ")</f>
        <v xml:space="preserve"> </v>
      </c>
      <c r="Q963" s="2">
        <f ca="1">IF(O963=$U$1,N963,"0")*1.22</f>
        <v>0</v>
      </c>
    </row>
    <row r="964" spans="1:17" x14ac:dyDescent="0.25">
      <c r="A964" t="s">
        <v>6931</v>
      </c>
      <c r="B964" t="s">
        <v>14891</v>
      </c>
      <c r="C964">
        <v>14899</v>
      </c>
      <c r="D964">
        <v>383.22</v>
      </c>
      <c r="E964">
        <f>IFERROR(VLOOKUP(Table_ExternalData_15[[#This Row],[Id]],Rabati!B:C,2,0),0)</f>
        <v>8</v>
      </c>
      <c r="F964">
        <v>0</v>
      </c>
      <c r="G964" t="str">
        <f>VLOOKUP(Table_ExternalData_15[[#This Row],[Id]],'Blagovna izdelek'!A:C,3,0)</f>
        <v>Teltonika</v>
      </c>
      <c r="H964">
        <f>Table_ExternalData_15[[#This Row],[Rabat]]*0.2</f>
        <v>1.6</v>
      </c>
      <c r="I964" s="2">
        <f>Table_ExternalData_15[[#This Row],[Price]]-(Table_ExternalData_15[[#This Row],[Price]]*Table_ExternalData_15[[#This Row],[BB rabat]])/100</f>
        <v>377.08848</v>
      </c>
      <c r="J964" s="2">
        <f>Table_ExternalData_15[[#This Row],[BB cena]]*Table_ExternalData_15[[#Headers],[1,22]]</f>
        <v>460.04794559999999</v>
      </c>
      <c r="K964" s="2">
        <f>Table_ExternalData_15[[#This Row],[Price]]*Table_ExternalData_15[[#Headers],[1,22]]</f>
        <v>467.52840000000003</v>
      </c>
      <c r="L964" s="7">
        <f>IF(G964="White Shark",E964*0.5,IF(G964="Sbox",E964*0.5,IF(G964="Tenda",E964*0.5,E964*0.2)))/100</f>
        <v>1.6E-2</v>
      </c>
      <c r="M964" s="2">
        <f>Table_ExternalData_15[[#This Row],[Price]]-Table_ExternalData_15[[#This Row],[Price]]*Table_ExternalData_15[[#This Row],[extra popust]]</f>
        <v>377.08848</v>
      </c>
      <c r="N964" s="2">
        <f>IF(M964&lt;I964,M964,I964)</f>
        <v>377.08848</v>
      </c>
      <c r="O964" s="12" t="str">
        <f>IF(N964&lt;I964,$U$1," ")</f>
        <v xml:space="preserve"> </v>
      </c>
      <c r="P964" s="12" t="str">
        <f>IFERROR((O964+30)," ")</f>
        <v xml:space="preserve"> </v>
      </c>
      <c r="Q964" s="2">
        <f ca="1">IF(O964=$U$1,N964,"0")*1.22</f>
        <v>0</v>
      </c>
    </row>
    <row r="965" spans="1:17" x14ac:dyDescent="0.25">
      <c r="A965" t="s">
        <v>7296</v>
      </c>
      <c r="B965" t="s">
        <v>13857</v>
      </c>
      <c r="C965">
        <v>15158</v>
      </c>
      <c r="D965">
        <v>92.6</v>
      </c>
      <c r="E965">
        <f>IFERROR(VLOOKUP(Table_ExternalData_15[[#This Row],[Id]],Rabati!B:C,2,0),0)</f>
        <v>8</v>
      </c>
      <c r="F965">
        <v>8</v>
      </c>
      <c r="G965" t="str">
        <f>VLOOKUP(Table_ExternalData_15[[#This Row],[Id]],'Blagovna izdelek'!A:C,3,0)</f>
        <v>Teltonika</v>
      </c>
      <c r="H965">
        <f>Table_ExternalData_15[[#This Row],[Rabat]]*0.2</f>
        <v>1.6</v>
      </c>
      <c r="I965" s="2">
        <f>Table_ExternalData_15[[#This Row],[Price]]-(Table_ExternalData_15[[#This Row],[Price]]*Table_ExternalData_15[[#This Row],[BB rabat]])/100</f>
        <v>91.118399999999994</v>
      </c>
      <c r="J965" s="2">
        <f>Table_ExternalData_15[[#This Row],[BB cena]]*Table_ExternalData_15[[#Headers],[1,22]]</f>
        <v>111.16444799999999</v>
      </c>
      <c r="K965" s="2">
        <f>Table_ExternalData_15[[#This Row],[Price]]*Table_ExternalData_15[[#Headers],[1,22]]</f>
        <v>112.97199999999999</v>
      </c>
      <c r="L965" s="7">
        <f>IF(G965="White Shark",E965*0.5,IF(G965="Sbox",E965*0.5,IF(G965="Tenda",E965*0.5,E965*0.2)))/100</f>
        <v>1.6E-2</v>
      </c>
      <c r="M965" s="2">
        <f>Table_ExternalData_15[[#This Row],[Price]]-Table_ExternalData_15[[#This Row],[Price]]*Table_ExternalData_15[[#This Row],[extra popust]]</f>
        <v>91.118399999999994</v>
      </c>
      <c r="N965" s="2">
        <f>IF(M965&lt;I965,M965,I965)</f>
        <v>91.118399999999994</v>
      </c>
      <c r="O965" s="12" t="str">
        <f>IF(N965&lt;I965,$U$1," ")</f>
        <v xml:space="preserve"> </v>
      </c>
      <c r="P965" s="12" t="str">
        <f>IFERROR((O965+30)," ")</f>
        <v xml:space="preserve"> </v>
      </c>
      <c r="Q965" s="2">
        <f ca="1">IF(O965=$U$1,N965,"0")*1.22</f>
        <v>0</v>
      </c>
    </row>
    <row r="966" spans="1:17" x14ac:dyDescent="0.25">
      <c r="A966" t="s">
        <v>7298</v>
      </c>
      <c r="B966" t="s">
        <v>7297</v>
      </c>
      <c r="C966">
        <v>15160</v>
      </c>
      <c r="D966">
        <v>63.25</v>
      </c>
      <c r="E966">
        <f>IFERROR(VLOOKUP(Table_ExternalData_15[[#This Row],[Id]],Rabati!B:C,2,0),0)</f>
        <v>8</v>
      </c>
      <c r="F966">
        <v>4</v>
      </c>
      <c r="G966" t="str">
        <f>VLOOKUP(Table_ExternalData_15[[#This Row],[Id]],'Blagovna izdelek'!A:C,3,0)</f>
        <v>Teltonika</v>
      </c>
      <c r="H966">
        <f>Table_ExternalData_15[[#This Row],[Rabat]]*0.2</f>
        <v>1.6</v>
      </c>
      <c r="I966" s="2">
        <f>Table_ExternalData_15[[#This Row],[Price]]-(Table_ExternalData_15[[#This Row],[Price]]*Table_ExternalData_15[[#This Row],[BB rabat]])/100</f>
        <v>62.238</v>
      </c>
      <c r="J966" s="2">
        <f>Table_ExternalData_15[[#This Row],[BB cena]]*Table_ExternalData_15[[#Headers],[1,22]]</f>
        <v>75.930359999999993</v>
      </c>
      <c r="K966" s="2">
        <f>Table_ExternalData_15[[#This Row],[Price]]*Table_ExternalData_15[[#Headers],[1,22]]</f>
        <v>77.164999999999992</v>
      </c>
      <c r="L966" s="7">
        <f>IF(G966="White Shark",E966*0.5,IF(G966="Sbox",E966*0.5,IF(G966="Tenda",E966*0.5,E966*0.2)))/100</f>
        <v>1.6E-2</v>
      </c>
      <c r="M966" s="2">
        <f>Table_ExternalData_15[[#This Row],[Price]]-Table_ExternalData_15[[#This Row],[Price]]*Table_ExternalData_15[[#This Row],[extra popust]]</f>
        <v>62.238</v>
      </c>
      <c r="N966" s="2">
        <f>IF(M966&lt;I966,M966,I966)</f>
        <v>62.238</v>
      </c>
      <c r="O966" s="12" t="str">
        <f>IF(N966&lt;I966,$U$1," ")</f>
        <v xml:space="preserve"> </v>
      </c>
      <c r="P966" s="12" t="str">
        <f>IFERROR((O966+30)," ")</f>
        <v xml:space="preserve"> </v>
      </c>
      <c r="Q966" s="2">
        <f ca="1">IF(O966=$U$1,N966,"0")*1.22</f>
        <v>0</v>
      </c>
    </row>
    <row r="967" spans="1:17" x14ac:dyDescent="0.25">
      <c r="A967" t="s">
        <v>7502</v>
      </c>
      <c r="B967" t="s">
        <v>7501</v>
      </c>
      <c r="C967">
        <v>15282</v>
      </c>
      <c r="D967">
        <v>99.95</v>
      </c>
      <c r="E967">
        <f>IFERROR(VLOOKUP(Table_ExternalData_15[[#This Row],[Id]],Rabati!B:C,2,0),0)</f>
        <v>8</v>
      </c>
      <c r="F967">
        <v>2</v>
      </c>
      <c r="G967" t="str">
        <f>VLOOKUP(Table_ExternalData_15[[#This Row],[Id]],'Blagovna izdelek'!A:C,3,0)</f>
        <v>Teltonika</v>
      </c>
      <c r="H967">
        <f>Table_ExternalData_15[[#This Row],[Rabat]]*0.2</f>
        <v>1.6</v>
      </c>
      <c r="I967" s="2">
        <f>Table_ExternalData_15[[#This Row],[Price]]-(Table_ExternalData_15[[#This Row],[Price]]*Table_ExternalData_15[[#This Row],[BB rabat]])/100</f>
        <v>98.350800000000007</v>
      </c>
      <c r="J967" s="2">
        <f>Table_ExternalData_15[[#This Row],[BB cena]]*Table_ExternalData_15[[#Headers],[1,22]]</f>
        <v>119.987976</v>
      </c>
      <c r="K967" s="2">
        <f>Table_ExternalData_15[[#This Row],[Price]]*Table_ExternalData_15[[#Headers],[1,22]]</f>
        <v>121.93900000000001</v>
      </c>
      <c r="L967" s="7">
        <f>IF(G967="White Shark",E967*0.5,IF(G967="Sbox",E967*0.5,IF(G967="Tenda",E967*0.5,E967*0.2)))/100</f>
        <v>1.6E-2</v>
      </c>
      <c r="M967" s="2">
        <f>Table_ExternalData_15[[#This Row],[Price]]-Table_ExternalData_15[[#This Row],[Price]]*Table_ExternalData_15[[#This Row],[extra popust]]</f>
        <v>98.350800000000007</v>
      </c>
      <c r="N967" s="2">
        <f>IF(M967&lt;I967,M967,I967)</f>
        <v>98.350800000000007</v>
      </c>
      <c r="O967" s="12" t="str">
        <f>IF(N967&lt;I967,$U$1," ")</f>
        <v xml:space="preserve"> </v>
      </c>
      <c r="P967" s="12" t="str">
        <f>IFERROR((O967+30)," ")</f>
        <v xml:space="preserve"> </v>
      </c>
      <c r="Q967" s="2">
        <f ca="1">IF(O967=$U$1,N967,"0")*1.22</f>
        <v>0</v>
      </c>
    </row>
    <row r="968" spans="1:17" x14ac:dyDescent="0.25">
      <c r="A968" t="s">
        <v>7504</v>
      </c>
      <c r="B968" t="s">
        <v>7503</v>
      </c>
      <c r="C968">
        <v>15283</v>
      </c>
      <c r="D968">
        <v>109.95</v>
      </c>
      <c r="E968">
        <f>IFERROR(VLOOKUP(Table_ExternalData_15[[#This Row],[Id]],Rabati!B:C,2,0),0)</f>
        <v>8</v>
      </c>
      <c r="F968">
        <v>1</v>
      </c>
      <c r="G968" t="str">
        <f>VLOOKUP(Table_ExternalData_15[[#This Row],[Id]],'Blagovna izdelek'!A:C,3,0)</f>
        <v>Teltonika</v>
      </c>
      <c r="H968">
        <f>Table_ExternalData_15[[#This Row],[Rabat]]*0.2</f>
        <v>1.6</v>
      </c>
      <c r="I968" s="2">
        <f>Table_ExternalData_15[[#This Row],[Price]]-(Table_ExternalData_15[[#This Row],[Price]]*Table_ExternalData_15[[#This Row],[BB rabat]])/100</f>
        <v>108.1908</v>
      </c>
      <c r="J968" s="2">
        <f>Table_ExternalData_15[[#This Row],[BB cena]]*Table_ExternalData_15[[#Headers],[1,22]]</f>
        <v>131.99277599999999</v>
      </c>
      <c r="K968" s="2">
        <f>Table_ExternalData_15[[#This Row],[Price]]*Table_ExternalData_15[[#Headers],[1,22]]</f>
        <v>134.13900000000001</v>
      </c>
      <c r="L968" s="7">
        <f>IF(G968="White Shark",E968*0.5,IF(G968="Sbox",E968*0.5,IF(G968="Tenda",E968*0.5,E968*0.2)))/100</f>
        <v>1.6E-2</v>
      </c>
      <c r="M968" s="2">
        <f>Table_ExternalData_15[[#This Row],[Price]]-Table_ExternalData_15[[#This Row],[Price]]*Table_ExternalData_15[[#This Row],[extra popust]]</f>
        <v>108.1908</v>
      </c>
      <c r="N968" s="2">
        <f>IF(M968&lt;I968,M968,I968)</f>
        <v>108.1908</v>
      </c>
      <c r="O968" s="12" t="str">
        <f>IF(N968&lt;I968,$U$1," ")</f>
        <v xml:space="preserve"> </v>
      </c>
      <c r="P968" s="12" t="str">
        <f>IFERROR((O968+30)," ")</f>
        <v xml:space="preserve"> </v>
      </c>
      <c r="Q968" s="2">
        <f ca="1">IF(O968=$U$1,N968,"0")*1.22</f>
        <v>0</v>
      </c>
    </row>
    <row r="969" spans="1:17" x14ac:dyDescent="0.25">
      <c r="A969" t="s">
        <v>7915</v>
      </c>
      <c r="B969" t="s">
        <v>7914</v>
      </c>
      <c r="C969">
        <v>15540</v>
      </c>
      <c r="D969">
        <v>227.53</v>
      </c>
      <c r="E969">
        <f>IFERROR(VLOOKUP(Table_ExternalData_15[[#This Row],[Id]],Rabati!B:C,2,0),0)</f>
        <v>8</v>
      </c>
      <c r="F969">
        <v>0</v>
      </c>
      <c r="G969" t="str">
        <f>VLOOKUP(Table_ExternalData_15[[#This Row],[Id]],'Blagovna izdelek'!A:C,3,0)</f>
        <v>Teltonika</v>
      </c>
      <c r="H969">
        <f>Table_ExternalData_15[[#This Row],[Rabat]]*0.2</f>
        <v>1.6</v>
      </c>
      <c r="I969" s="2">
        <f>Table_ExternalData_15[[#This Row],[Price]]-(Table_ExternalData_15[[#This Row],[Price]]*Table_ExternalData_15[[#This Row],[BB rabat]])/100</f>
        <v>223.88952</v>
      </c>
      <c r="J969" s="2">
        <f>Table_ExternalData_15[[#This Row],[BB cena]]*Table_ExternalData_15[[#Headers],[1,22]]</f>
        <v>273.14521439999999</v>
      </c>
      <c r="K969" s="2">
        <f>Table_ExternalData_15[[#This Row],[Price]]*Table_ExternalData_15[[#Headers],[1,22]]</f>
        <v>277.58659999999998</v>
      </c>
      <c r="L969" s="7">
        <f>IF(G969="White Shark",E969*0.5,IF(G969="Sbox",E969*0.5,IF(G969="Tenda",E969*0.5,E969*0.2)))/100</f>
        <v>1.6E-2</v>
      </c>
      <c r="M969" s="2">
        <f>Table_ExternalData_15[[#This Row],[Price]]-Table_ExternalData_15[[#This Row],[Price]]*Table_ExternalData_15[[#This Row],[extra popust]]</f>
        <v>223.88952</v>
      </c>
      <c r="N969" s="2">
        <f>IF(M969&lt;I969,M969,I969)</f>
        <v>223.88952</v>
      </c>
      <c r="O969" s="12" t="str">
        <f>IF(N969&lt;I969,$U$1," ")</f>
        <v xml:space="preserve"> </v>
      </c>
      <c r="P969" s="12" t="str">
        <f>IFERROR((O969+30)," ")</f>
        <v xml:space="preserve"> </v>
      </c>
      <c r="Q969" s="2">
        <f ca="1">IF(O969=$U$1,N969,"0")*1.22</f>
        <v>0</v>
      </c>
    </row>
    <row r="970" spans="1:17" x14ac:dyDescent="0.25">
      <c r="A970" t="s">
        <v>8430</v>
      </c>
      <c r="B970" t="s">
        <v>8429</v>
      </c>
      <c r="C970">
        <v>15841</v>
      </c>
      <c r="D970">
        <v>2.25</v>
      </c>
      <c r="E970">
        <f>IFERROR(VLOOKUP(Table_ExternalData_15[[#This Row],[Id]],Rabati!B:C,2,0),0)</f>
        <v>5</v>
      </c>
      <c r="F970">
        <v>39</v>
      </c>
      <c r="G970" t="str">
        <f>VLOOKUP(Table_ExternalData_15[[#This Row],[Id]],'Blagovna izdelek'!A:C,3,0)</f>
        <v>Teltonika</v>
      </c>
      <c r="H970">
        <f>Table_ExternalData_15[[#This Row],[Rabat]]*0.2</f>
        <v>1</v>
      </c>
      <c r="I970" s="2">
        <f>Table_ExternalData_15[[#This Row],[Price]]-(Table_ExternalData_15[[#This Row],[Price]]*Table_ExternalData_15[[#This Row],[BB rabat]])/100</f>
        <v>2.2275</v>
      </c>
      <c r="J970" s="2">
        <f>Table_ExternalData_15[[#This Row],[BB cena]]*Table_ExternalData_15[[#Headers],[1,22]]</f>
        <v>2.7175500000000001</v>
      </c>
      <c r="K970" s="2">
        <f>Table_ExternalData_15[[#This Row],[Price]]*Table_ExternalData_15[[#Headers],[1,22]]</f>
        <v>2.7450000000000001</v>
      </c>
      <c r="L970" s="7">
        <f>IF(G970="White Shark",E970*0.5,IF(G970="Sbox",E970*0.5,IF(G970="Tenda",E970*0.5,E970*0.2)))/100</f>
        <v>0.01</v>
      </c>
      <c r="M970" s="2">
        <f>Table_ExternalData_15[[#This Row],[Price]]-Table_ExternalData_15[[#This Row],[Price]]*Table_ExternalData_15[[#This Row],[extra popust]]</f>
        <v>2.2275</v>
      </c>
      <c r="N970" s="2">
        <f>IF(M970&lt;I970,M970,I970)</f>
        <v>2.2275</v>
      </c>
      <c r="O970" s="12" t="str">
        <f>IF(N970&lt;I970,$U$1," ")</f>
        <v xml:space="preserve"> </v>
      </c>
      <c r="P970" s="12" t="str">
        <f>IFERROR((O970+30)," ")</f>
        <v xml:space="preserve"> </v>
      </c>
      <c r="Q970" s="2">
        <f ca="1">IF(O970=$U$1,N970,"0")*1.22</f>
        <v>0</v>
      </c>
    </row>
    <row r="971" spans="1:17" x14ac:dyDescent="0.25">
      <c r="A971" t="s">
        <v>8443</v>
      </c>
      <c r="B971" t="s">
        <v>14907</v>
      </c>
      <c r="C971">
        <v>15849</v>
      </c>
      <c r="D971">
        <v>273.74</v>
      </c>
      <c r="E971">
        <f>IFERROR(VLOOKUP(Table_ExternalData_15[[#This Row],[Id]],Rabati!B:C,2,0),0)</f>
        <v>8</v>
      </c>
      <c r="F971">
        <v>6</v>
      </c>
      <c r="G971" t="str">
        <f>VLOOKUP(Table_ExternalData_15[[#This Row],[Id]],'Blagovna izdelek'!A:C,3,0)</f>
        <v>Teltonika</v>
      </c>
      <c r="H971">
        <f>Table_ExternalData_15[[#This Row],[Rabat]]*0.2</f>
        <v>1.6</v>
      </c>
      <c r="I971" s="2">
        <f>Table_ExternalData_15[[#This Row],[Price]]-(Table_ExternalData_15[[#This Row],[Price]]*Table_ExternalData_15[[#This Row],[BB rabat]])/100</f>
        <v>269.36016000000001</v>
      </c>
      <c r="J971" s="2">
        <f>Table_ExternalData_15[[#This Row],[BB cena]]*Table_ExternalData_15[[#Headers],[1,22]]</f>
        <v>328.61939519999999</v>
      </c>
      <c r="K971" s="2">
        <f>Table_ExternalData_15[[#This Row],[Price]]*Table_ExternalData_15[[#Headers],[1,22]]</f>
        <v>333.96280000000002</v>
      </c>
      <c r="L971" s="7">
        <f>IF(G971="White Shark",E971*0.5,IF(G971="Sbox",E971*0.5,IF(G971="Tenda",E971*0.5,E971*0.2)))/100</f>
        <v>1.6E-2</v>
      </c>
      <c r="M971" s="2">
        <f>Table_ExternalData_15[[#This Row],[Price]]-Table_ExternalData_15[[#This Row],[Price]]*Table_ExternalData_15[[#This Row],[extra popust]]</f>
        <v>269.36016000000001</v>
      </c>
      <c r="N971" s="2">
        <f>IF(M971&lt;I971,M971,I971)</f>
        <v>269.36016000000001</v>
      </c>
      <c r="O971" s="12" t="str">
        <f>IF(N971&lt;I971,$U$1," ")</f>
        <v xml:space="preserve"> </v>
      </c>
      <c r="P971" s="12" t="str">
        <f>IFERROR((O971+30)," ")</f>
        <v xml:space="preserve"> </v>
      </c>
      <c r="Q971" s="2">
        <f ca="1">IF(O971=$U$1,N971,"0")*1.22</f>
        <v>0</v>
      </c>
    </row>
    <row r="972" spans="1:17" x14ac:dyDescent="0.25">
      <c r="A972" t="s">
        <v>8444</v>
      </c>
      <c r="B972" t="s">
        <v>14908</v>
      </c>
      <c r="C972">
        <v>15850</v>
      </c>
      <c r="D972">
        <v>239.23</v>
      </c>
      <c r="E972">
        <f>IFERROR(VLOOKUP(Table_ExternalData_15[[#This Row],[Id]],Rabati!B:C,2,0),0)</f>
        <v>8</v>
      </c>
      <c r="F972">
        <v>2</v>
      </c>
      <c r="G972" t="str">
        <f>VLOOKUP(Table_ExternalData_15[[#This Row],[Id]],'Blagovna izdelek'!A:C,3,0)</f>
        <v>Teltonika</v>
      </c>
      <c r="H972">
        <f>Table_ExternalData_15[[#This Row],[Rabat]]*0.2</f>
        <v>1.6</v>
      </c>
      <c r="I972" s="2">
        <f>Table_ExternalData_15[[#This Row],[Price]]-(Table_ExternalData_15[[#This Row],[Price]]*Table_ExternalData_15[[#This Row],[BB rabat]])/100</f>
        <v>235.40232</v>
      </c>
      <c r="J972" s="2">
        <f>Table_ExternalData_15[[#This Row],[BB cena]]*Table_ExternalData_15[[#Headers],[1,22]]</f>
        <v>287.19083039999998</v>
      </c>
      <c r="K972" s="2">
        <f>Table_ExternalData_15[[#This Row],[Price]]*Table_ExternalData_15[[#Headers],[1,22]]</f>
        <v>291.86059999999998</v>
      </c>
      <c r="L972" s="7">
        <f>IF(G972="White Shark",E972*0.5,IF(G972="Sbox",E972*0.5,IF(G972="Tenda",E972*0.5,E972*0.2)))/100</f>
        <v>1.6E-2</v>
      </c>
      <c r="M972" s="2">
        <f>Table_ExternalData_15[[#This Row],[Price]]-Table_ExternalData_15[[#This Row],[Price]]*Table_ExternalData_15[[#This Row],[extra popust]]</f>
        <v>235.40232</v>
      </c>
      <c r="N972" s="2">
        <f>IF(M972&lt;I972,M972,I972)</f>
        <v>235.40232</v>
      </c>
      <c r="O972" s="12" t="str">
        <f>IF(N972&lt;I972,$U$1," ")</f>
        <v xml:space="preserve"> </v>
      </c>
      <c r="P972" s="12" t="str">
        <f>IFERROR((O972+30)," ")</f>
        <v xml:space="preserve"> </v>
      </c>
      <c r="Q972" s="2">
        <f ca="1">IF(O972=$U$1,N972,"0")*1.22</f>
        <v>0</v>
      </c>
    </row>
    <row r="973" spans="1:17" x14ac:dyDescent="0.25">
      <c r="A973" t="s">
        <v>9951</v>
      </c>
      <c r="B973" t="s">
        <v>14914</v>
      </c>
      <c r="C973">
        <v>16298</v>
      </c>
      <c r="D973">
        <v>29.95</v>
      </c>
      <c r="E973">
        <f>IFERROR(VLOOKUP(Table_ExternalData_15[[#This Row],[Id]],Rabati!B:C,2,0),0)</f>
        <v>8</v>
      </c>
      <c r="F973">
        <v>3</v>
      </c>
      <c r="G973" t="str">
        <f>VLOOKUP(Table_ExternalData_15[[#This Row],[Id]],'Blagovna izdelek'!A:C,3,0)</f>
        <v>Teltonika</v>
      </c>
      <c r="H973">
        <f>Table_ExternalData_15[[#This Row],[Rabat]]*0.2</f>
        <v>1.6</v>
      </c>
      <c r="I973" s="2">
        <f>Table_ExternalData_15[[#This Row],[Price]]-(Table_ExternalData_15[[#This Row],[Price]]*Table_ExternalData_15[[#This Row],[BB rabat]])/100</f>
        <v>29.470800000000001</v>
      </c>
      <c r="J973" s="2">
        <f>Table_ExternalData_15[[#This Row],[BB cena]]*Table_ExternalData_15[[#Headers],[1,22]]</f>
        <v>35.954375999999996</v>
      </c>
      <c r="K973" s="2">
        <f>Table_ExternalData_15[[#This Row],[Price]]*Table_ExternalData_15[[#Headers],[1,22]]</f>
        <v>36.539000000000001</v>
      </c>
      <c r="L973" s="7">
        <f>IF(G973="White Shark",E973*0.5,IF(G973="Sbox",E973*0.5,IF(G973="Tenda",E973*0.5,E973*0.2)))/100</f>
        <v>1.6E-2</v>
      </c>
      <c r="M973" s="2">
        <f>Table_ExternalData_15[[#This Row],[Price]]-Table_ExternalData_15[[#This Row],[Price]]*Table_ExternalData_15[[#This Row],[extra popust]]</f>
        <v>29.470800000000001</v>
      </c>
      <c r="N973" s="2">
        <f>IF(M973&lt;I973,M973,I973)</f>
        <v>29.470800000000001</v>
      </c>
      <c r="O973" s="12" t="str">
        <f>IF(N973&lt;I973,$U$1," ")</f>
        <v xml:space="preserve"> </v>
      </c>
      <c r="P973" s="12" t="str">
        <f>IFERROR((O973+30)," ")</f>
        <v xml:space="preserve"> </v>
      </c>
      <c r="Q973" s="2">
        <f ca="1">IF(O973=$U$1,N973,"0")*1.22</f>
        <v>0</v>
      </c>
    </row>
    <row r="974" spans="1:17" x14ac:dyDescent="0.25">
      <c r="A974" t="s">
        <v>10343</v>
      </c>
      <c r="B974" t="s">
        <v>10724</v>
      </c>
      <c r="C974">
        <v>16518</v>
      </c>
      <c r="D974">
        <v>404.69</v>
      </c>
      <c r="E974">
        <f>IFERROR(VLOOKUP(Table_ExternalData_15[[#This Row],[Id]],Rabati!B:C,2,0),0)</f>
        <v>8</v>
      </c>
      <c r="F974">
        <v>2</v>
      </c>
      <c r="G974" t="str">
        <f>VLOOKUP(Table_ExternalData_15[[#This Row],[Id]],'Blagovna izdelek'!A:C,3,0)</f>
        <v>Teltonika</v>
      </c>
      <c r="H974">
        <f>Table_ExternalData_15[[#This Row],[Rabat]]*0.2</f>
        <v>1.6</v>
      </c>
      <c r="I974" s="2">
        <f>Table_ExternalData_15[[#This Row],[Price]]-(Table_ExternalData_15[[#This Row],[Price]]*Table_ExternalData_15[[#This Row],[BB rabat]])/100</f>
        <v>398.21496000000002</v>
      </c>
      <c r="J974" s="2">
        <f>Table_ExternalData_15[[#This Row],[BB cena]]*Table_ExternalData_15[[#Headers],[1,22]]</f>
        <v>485.82225120000004</v>
      </c>
      <c r="K974" s="2">
        <f>Table_ExternalData_15[[#This Row],[Price]]*Table_ExternalData_15[[#Headers],[1,22]]</f>
        <v>493.72179999999997</v>
      </c>
      <c r="L974" s="7">
        <f>IF(G974="White Shark",E974*0.5,IF(G974="Sbox",E974*0.5,IF(G974="Tenda",E974*0.5,E974*0.2)))/100</f>
        <v>1.6E-2</v>
      </c>
      <c r="M974" s="2">
        <f>Table_ExternalData_15[[#This Row],[Price]]-Table_ExternalData_15[[#This Row],[Price]]*Table_ExternalData_15[[#This Row],[extra popust]]</f>
        <v>398.21496000000002</v>
      </c>
      <c r="N974" s="2">
        <f>IF(M974&lt;I974,M974,I974)</f>
        <v>398.21496000000002</v>
      </c>
      <c r="O974" s="12" t="str">
        <f>IF(N974&lt;I974,$U$1," ")</f>
        <v xml:space="preserve"> </v>
      </c>
      <c r="P974" s="12" t="str">
        <f>IFERROR((O974+30)," ")</f>
        <v xml:space="preserve"> </v>
      </c>
      <c r="Q974" s="2">
        <f ca="1">IF(O974=$U$1,N974,"0")*1.22</f>
        <v>0</v>
      </c>
    </row>
    <row r="975" spans="1:17" x14ac:dyDescent="0.25">
      <c r="A975" t="s">
        <v>10342</v>
      </c>
      <c r="B975" t="s">
        <v>14918</v>
      </c>
      <c r="C975">
        <v>16519</v>
      </c>
      <c r="D975">
        <v>111.25</v>
      </c>
      <c r="E975">
        <f>IFERROR(VLOOKUP(Table_ExternalData_15[[#This Row],[Id]],Rabati!B:C,2,0),0)</f>
        <v>8</v>
      </c>
      <c r="F975">
        <v>0</v>
      </c>
      <c r="G975" t="str">
        <f>VLOOKUP(Table_ExternalData_15[[#This Row],[Id]],'Blagovna izdelek'!A:C,3,0)</f>
        <v>Teltonika</v>
      </c>
      <c r="H975">
        <f>Table_ExternalData_15[[#This Row],[Rabat]]*0.2</f>
        <v>1.6</v>
      </c>
      <c r="I975" s="2">
        <f>Table_ExternalData_15[[#This Row],[Price]]-(Table_ExternalData_15[[#This Row],[Price]]*Table_ExternalData_15[[#This Row],[BB rabat]])/100</f>
        <v>109.47</v>
      </c>
      <c r="J975" s="2">
        <f>Table_ExternalData_15[[#This Row],[BB cena]]*Table_ExternalData_15[[#Headers],[1,22]]</f>
        <v>133.55339999999998</v>
      </c>
      <c r="K975" s="2">
        <f>Table_ExternalData_15[[#This Row],[Price]]*Table_ExternalData_15[[#Headers],[1,22]]</f>
        <v>135.72499999999999</v>
      </c>
      <c r="L975" s="7">
        <f>IF(G975="White Shark",E975*0.5,IF(G975="Sbox",E975*0.5,IF(G975="Tenda",E975*0.5,E975*0.2)))/100</f>
        <v>1.6E-2</v>
      </c>
      <c r="M975" s="2">
        <f>Table_ExternalData_15[[#This Row],[Price]]-Table_ExternalData_15[[#This Row],[Price]]*Table_ExternalData_15[[#This Row],[extra popust]]</f>
        <v>109.47</v>
      </c>
      <c r="N975" s="2">
        <f>IF(M975&lt;I975,M975,I975)</f>
        <v>109.47</v>
      </c>
      <c r="O975" s="12" t="str">
        <f>IF(N975&lt;I975,$U$1," ")</f>
        <v xml:space="preserve"> </v>
      </c>
      <c r="P975" s="12" t="str">
        <f>IFERROR((O975+30)," ")</f>
        <v xml:space="preserve"> </v>
      </c>
      <c r="Q975" s="2">
        <f ca="1">IF(O975=$U$1,N975,"0")*1.22</f>
        <v>0</v>
      </c>
    </row>
    <row r="976" spans="1:17" x14ac:dyDescent="0.25">
      <c r="A976" t="s">
        <v>10344</v>
      </c>
      <c r="B976" t="s">
        <v>14919</v>
      </c>
      <c r="C976">
        <v>16520</v>
      </c>
      <c r="D976">
        <v>638.32000000000005</v>
      </c>
      <c r="E976">
        <f>IFERROR(VLOOKUP(Table_ExternalData_15[[#This Row],[Id]],Rabati!B:C,2,0),0)</f>
        <v>8</v>
      </c>
      <c r="F976">
        <v>0</v>
      </c>
      <c r="G976" t="str">
        <f>VLOOKUP(Table_ExternalData_15[[#This Row],[Id]],'Blagovna izdelek'!A:C,3,0)</f>
        <v>Teltonika</v>
      </c>
      <c r="H976">
        <f>Table_ExternalData_15[[#This Row],[Rabat]]*0.2</f>
        <v>1.6</v>
      </c>
      <c r="I976" s="2">
        <f>Table_ExternalData_15[[#This Row],[Price]]-(Table_ExternalData_15[[#This Row],[Price]]*Table_ExternalData_15[[#This Row],[BB rabat]])/100</f>
        <v>628.10688000000005</v>
      </c>
      <c r="J976" s="2">
        <f>Table_ExternalData_15[[#This Row],[BB cena]]*Table_ExternalData_15[[#Headers],[1,22]]</f>
        <v>766.29039360000002</v>
      </c>
      <c r="K976" s="2">
        <f>Table_ExternalData_15[[#This Row],[Price]]*Table_ExternalData_15[[#Headers],[1,22]]</f>
        <v>778.75040000000001</v>
      </c>
      <c r="L976" s="7">
        <f>IF(G976="White Shark",E976*0.5,IF(G976="Sbox",E976*0.5,IF(G976="Tenda",E976*0.5,E976*0.2)))/100</f>
        <v>1.6E-2</v>
      </c>
      <c r="M976" s="2">
        <f>Table_ExternalData_15[[#This Row],[Price]]-Table_ExternalData_15[[#This Row],[Price]]*Table_ExternalData_15[[#This Row],[extra popust]]</f>
        <v>628.10688000000005</v>
      </c>
      <c r="N976" s="2">
        <f>IF(M976&lt;I976,M976,I976)</f>
        <v>628.10688000000005</v>
      </c>
      <c r="O976" s="12" t="str">
        <f>IF(N976&lt;I976,$U$1," ")</f>
        <v xml:space="preserve"> </v>
      </c>
      <c r="P976" s="12" t="str">
        <f>IFERROR((O976+30)," ")</f>
        <v xml:space="preserve"> </v>
      </c>
      <c r="Q976" s="2">
        <f ca="1">IF(O976=$U$1,N976,"0")*1.22</f>
        <v>0</v>
      </c>
    </row>
    <row r="977" spans="1:17" x14ac:dyDescent="0.25">
      <c r="A977" t="s">
        <v>11458</v>
      </c>
      <c r="B977" t="s">
        <v>11457</v>
      </c>
      <c r="C977">
        <v>16767</v>
      </c>
      <c r="D977">
        <v>29.95</v>
      </c>
      <c r="E977">
        <f>IFERROR(VLOOKUP(Table_ExternalData_15[[#This Row],[Id]],Rabati!B:C,2,0),0)</f>
        <v>5</v>
      </c>
      <c r="F977">
        <v>0</v>
      </c>
      <c r="G977" t="str">
        <f>VLOOKUP(Table_ExternalData_15[[#This Row],[Id]],'Blagovna izdelek'!A:C,3,0)</f>
        <v>Teltonika</v>
      </c>
      <c r="H977">
        <f>Table_ExternalData_15[[#This Row],[Rabat]]*0.2</f>
        <v>1</v>
      </c>
      <c r="I977" s="2">
        <f>Table_ExternalData_15[[#This Row],[Price]]-(Table_ExternalData_15[[#This Row],[Price]]*Table_ExternalData_15[[#This Row],[BB rabat]])/100</f>
        <v>29.650500000000001</v>
      </c>
      <c r="J977" s="2">
        <f>Table_ExternalData_15[[#This Row],[BB cena]]*Table_ExternalData_15[[#Headers],[1,22]]</f>
        <v>36.173610000000004</v>
      </c>
      <c r="K977" s="2">
        <f>Table_ExternalData_15[[#This Row],[Price]]*Table_ExternalData_15[[#Headers],[1,22]]</f>
        <v>36.539000000000001</v>
      </c>
      <c r="L977" s="7">
        <f>IF(G977="White Shark",E977*0.5,IF(G977="Sbox",E977*0.5,IF(G977="Tenda",E977*0.5,E977*0.2)))/100</f>
        <v>0.01</v>
      </c>
      <c r="M977" s="2">
        <f>Table_ExternalData_15[[#This Row],[Price]]-Table_ExternalData_15[[#This Row],[Price]]*Table_ExternalData_15[[#This Row],[extra popust]]</f>
        <v>29.650500000000001</v>
      </c>
      <c r="N977" s="2">
        <f>IF(M977&lt;I977,M977,I977)</f>
        <v>29.650500000000001</v>
      </c>
      <c r="O977" s="12" t="str">
        <f>IF(N977&lt;I977,$U$1," ")</f>
        <v xml:space="preserve"> </v>
      </c>
      <c r="P977" s="12" t="str">
        <f>IFERROR((O977+30)," ")</f>
        <v xml:space="preserve"> </v>
      </c>
      <c r="Q977" s="2">
        <f ca="1">IF(O977=$U$1,N977,"0")*1.22</f>
        <v>0</v>
      </c>
    </row>
    <row r="978" spans="1:17" x14ac:dyDescent="0.25">
      <c r="A978" t="s">
        <v>12060</v>
      </c>
      <c r="B978" t="s">
        <v>14131</v>
      </c>
      <c r="C978">
        <v>16908</v>
      </c>
      <c r="D978">
        <v>8.6999999999999993</v>
      </c>
      <c r="E978">
        <f>IFERROR(VLOOKUP(Table_ExternalData_15[[#This Row],[Id]],Rabati!B:C,2,0),0)</f>
        <v>8</v>
      </c>
      <c r="F978">
        <v>12</v>
      </c>
      <c r="G978" t="str">
        <f>VLOOKUP(Table_ExternalData_15[[#This Row],[Id]],'Blagovna izdelek'!A:C,3,0)</f>
        <v>Teltonika</v>
      </c>
      <c r="H978">
        <f>Table_ExternalData_15[[#This Row],[Rabat]]*0.2</f>
        <v>1.6</v>
      </c>
      <c r="I978" s="2">
        <f>Table_ExternalData_15[[#This Row],[Price]]-(Table_ExternalData_15[[#This Row],[Price]]*Table_ExternalData_15[[#This Row],[BB rabat]])/100</f>
        <v>8.5607999999999986</v>
      </c>
      <c r="J978" s="2">
        <f>Table_ExternalData_15[[#This Row],[BB cena]]*Table_ExternalData_15[[#Headers],[1,22]]</f>
        <v>10.444175999999999</v>
      </c>
      <c r="K978" s="2">
        <f>Table_ExternalData_15[[#This Row],[Price]]*Table_ExternalData_15[[#Headers],[1,22]]</f>
        <v>10.613999999999999</v>
      </c>
      <c r="L978" s="7">
        <f>IF(G978="White Shark",E978*0.5,IF(G978="Sbox",E978*0.5,IF(G978="Tenda",E978*0.5,E978*0.2)))/100</f>
        <v>1.6E-2</v>
      </c>
      <c r="M978" s="2">
        <f>Table_ExternalData_15[[#This Row],[Price]]-Table_ExternalData_15[[#This Row],[Price]]*Table_ExternalData_15[[#This Row],[extra popust]]</f>
        <v>8.5607999999999986</v>
      </c>
      <c r="N978" s="2">
        <f>IF(M978&lt;I978,M978,I978)</f>
        <v>8.5607999999999986</v>
      </c>
      <c r="O978" s="12" t="str">
        <f>IF(N978&lt;I978,$U$1," ")</f>
        <v xml:space="preserve"> </v>
      </c>
      <c r="P978" s="12" t="str">
        <f>IFERROR((O978+30)," ")</f>
        <v xml:space="preserve"> </v>
      </c>
      <c r="Q978" s="2">
        <f ca="1">IF(O978=$U$1,N978,"0")*1.22</f>
        <v>0</v>
      </c>
    </row>
    <row r="979" spans="1:17" x14ac:dyDescent="0.25">
      <c r="A979" t="s">
        <v>12062</v>
      </c>
      <c r="B979" t="s">
        <v>12061</v>
      </c>
      <c r="C979">
        <v>16909</v>
      </c>
      <c r="D979">
        <v>24.5</v>
      </c>
      <c r="E979">
        <f>IFERROR(VLOOKUP(Table_ExternalData_15[[#This Row],[Id]],Rabati!B:C,2,0),0)</f>
        <v>8</v>
      </c>
      <c r="F979">
        <v>64</v>
      </c>
      <c r="G979" t="str">
        <f>VLOOKUP(Table_ExternalData_15[[#This Row],[Id]],'Blagovna izdelek'!A:C,3,0)</f>
        <v>Teltonika</v>
      </c>
      <c r="H979">
        <f>Table_ExternalData_15[[#This Row],[Rabat]]*0.2</f>
        <v>1.6</v>
      </c>
      <c r="I979" s="2">
        <f>Table_ExternalData_15[[#This Row],[Price]]-(Table_ExternalData_15[[#This Row],[Price]]*Table_ExternalData_15[[#This Row],[BB rabat]])/100</f>
        <v>24.108000000000001</v>
      </c>
      <c r="J979" s="2">
        <f>Table_ExternalData_15[[#This Row],[BB cena]]*Table_ExternalData_15[[#Headers],[1,22]]</f>
        <v>29.411760000000001</v>
      </c>
      <c r="K979" s="2">
        <f>Table_ExternalData_15[[#This Row],[Price]]*Table_ExternalData_15[[#Headers],[1,22]]</f>
        <v>29.89</v>
      </c>
      <c r="L979" s="7">
        <f>IF(G979="White Shark",E979*0.5,IF(G979="Sbox",E979*0.5,IF(G979="Tenda",E979*0.5,E979*0.2)))/100</f>
        <v>1.6E-2</v>
      </c>
      <c r="M979" s="2">
        <f>Table_ExternalData_15[[#This Row],[Price]]-Table_ExternalData_15[[#This Row],[Price]]*Table_ExternalData_15[[#This Row],[extra popust]]</f>
        <v>24.108000000000001</v>
      </c>
      <c r="N979" s="2">
        <f>IF(M979&lt;I979,M979,I979)</f>
        <v>24.108000000000001</v>
      </c>
      <c r="O979" s="12" t="str">
        <f>IF(N979&lt;I979,$U$1," ")</f>
        <v xml:space="preserve"> </v>
      </c>
      <c r="P979" s="12" t="str">
        <f>IFERROR((O979+30)," ")</f>
        <v xml:space="preserve"> </v>
      </c>
      <c r="Q979" s="2">
        <f ca="1">IF(O979=$U$1,N979,"0")*1.22</f>
        <v>0</v>
      </c>
    </row>
    <row r="980" spans="1:17" x14ac:dyDescent="0.25">
      <c r="A980" t="s">
        <v>12280</v>
      </c>
      <c r="B980" t="s">
        <v>12279</v>
      </c>
      <c r="C980">
        <v>17005</v>
      </c>
      <c r="D980">
        <v>88.35</v>
      </c>
      <c r="E980">
        <f>IFERROR(VLOOKUP(Table_ExternalData_15[[#This Row],[Id]],Rabati!B:C,2,0),0)</f>
        <v>8</v>
      </c>
      <c r="F980">
        <v>0</v>
      </c>
      <c r="G980" t="str">
        <f>VLOOKUP(Table_ExternalData_15[[#This Row],[Id]],'Blagovna izdelek'!A:C,3,0)</f>
        <v>Teltonika</v>
      </c>
      <c r="H980">
        <f>Table_ExternalData_15[[#This Row],[Rabat]]*0.2</f>
        <v>1.6</v>
      </c>
      <c r="I980" s="2">
        <f>Table_ExternalData_15[[#This Row],[Price]]-(Table_ExternalData_15[[#This Row],[Price]]*Table_ExternalData_15[[#This Row],[BB rabat]])/100</f>
        <v>86.936399999999992</v>
      </c>
      <c r="J980" s="2">
        <f>Table_ExternalData_15[[#This Row],[BB cena]]*Table_ExternalData_15[[#Headers],[1,22]]</f>
        <v>106.06240799999999</v>
      </c>
      <c r="K980" s="2">
        <f>Table_ExternalData_15[[#This Row],[Price]]*Table_ExternalData_15[[#Headers],[1,22]]</f>
        <v>107.78699999999999</v>
      </c>
      <c r="L980" s="7">
        <f>IF(G980="White Shark",E980*0.5,IF(G980="Sbox",E980*0.5,IF(G980="Tenda",E980*0.5,E980*0.2)))/100</f>
        <v>1.6E-2</v>
      </c>
      <c r="M980" s="2">
        <f>Table_ExternalData_15[[#This Row],[Price]]-Table_ExternalData_15[[#This Row],[Price]]*Table_ExternalData_15[[#This Row],[extra popust]]</f>
        <v>86.936399999999992</v>
      </c>
      <c r="N980" s="2">
        <f>IF(M980&lt;I980,M980,I980)</f>
        <v>86.936399999999992</v>
      </c>
      <c r="O980" s="12" t="str">
        <f>IF(N980&lt;I980,$U$1," ")</f>
        <v xml:space="preserve"> </v>
      </c>
      <c r="P980" s="12" t="str">
        <f>IFERROR((O980+30)," ")</f>
        <v xml:space="preserve"> </v>
      </c>
      <c r="Q980" s="2">
        <f ca="1">IF(O980=$U$1,N980,"0")*1.22</f>
        <v>0</v>
      </c>
    </row>
    <row r="981" spans="1:17" x14ac:dyDescent="0.25">
      <c r="A981" t="s">
        <v>12654</v>
      </c>
      <c r="B981" t="s">
        <v>12653</v>
      </c>
      <c r="C981">
        <v>17045</v>
      </c>
      <c r="D981">
        <v>0</v>
      </c>
      <c r="E981">
        <f>IFERROR(VLOOKUP(Table_ExternalData_15[[#This Row],[Id]],Rabati!B:C,2,0),0)</f>
        <v>0</v>
      </c>
      <c r="F981">
        <v>0</v>
      </c>
      <c r="G981" t="str">
        <f>VLOOKUP(Table_ExternalData_15[[#This Row],[Id]],'Blagovna izdelek'!A:C,3,0)</f>
        <v>Teltonika</v>
      </c>
      <c r="H981">
        <f>Table_ExternalData_15[[#This Row],[Rabat]]*0.2</f>
        <v>0</v>
      </c>
      <c r="I981" s="2">
        <f>Table_ExternalData_15[[#This Row],[Price]]-(Table_ExternalData_15[[#This Row],[Price]]*Table_ExternalData_15[[#This Row],[BB rabat]])/100</f>
        <v>0</v>
      </c>
      <c r="J981" s="2">
        <f>Table_ExternalData_15[[#This Row],[BB cena]]*Table_ExternalData_15[[#Headers],[1,22]]</f>
        <v>0</v>
      </c>
      <c r="K981" s="2">
        <f>Table_ExternalData_15[[#This Row],[Price]]*Table_ExternalData_15[[#Headers],[1,22]]</f>
        <v>0</v>
      </c>
      <c r="L981" s="7">
        <f>IF(G981="White Shark",E981*0.5,IF(G981="Sbox",E981*0.5,IF(G981="Tenda",E981*0.5,E981*0.2)))/100</f>
        <v>0</v>
      </c>
      <c r="M981" s="2">
        <f>Table_ExternalData_15[[#This Row],[Price]]-Table_ExternalData_15[[#This Row],[Price]]*Table_ExternalData_15[[#This Row],[extra popust]]</f>
        <v>0</v>
      </c>
      <c r="N981" s="2">
        <f>IF(M981&lt;I981,M981,I981)</f>
        <v>0</v>
      </c>
      <c r="O981" s="12" t="str">
        <f>IF(N981&lt;I981,$U$1," ")</f>
        <v xml:space="preserve"> </v>
      </c>
      <c r="P981" s="12" t="str">
        <f>IFERROR((O981+30)," ")</f>
        <v xml:space="preserve"> </v>
      </c>
      <c r="Q981" s="2">
        <f ca="1">IF(O981=$U$1,N981,"0")*1.22</f>
        <v>0</v>
      </c>
    </row>
    <row r="982" spans="1:17" x14ac:dyDescent="0.25">
      <c r="A982" t="s">
        <v>13253</v>
      </c>
      <c r="B982" t="s">
        <v>14932</v>
      </c>
      <c r="C982">
        <v>17186</v>
      </c>
      <c r="D982">
        <v>175.37</v>
      </c>
      <c r="E982">
        <f>IFERROR(VLOOKUP(Table_ExternalData_15[[#This Row],[Id]],Rabati!B:C,2,0),0)</f>
        <v>8</v>
      </c>
      <c r="F982">
        <v>3</v>
      </c>
      <c r="G982" t="str">
        <f>VLOOKUP(Table_ExternalData_15[[#This Row],[Id]],'Blagovna izdelek'!A:C,3,0)</f>
        <v>Teltonika</v>
      </c>
      <c r="H982">
        <f>Table_ExternalData_15[[#This Row],[Rabat]]*0.2</f>
        <v>1.6</v>
      </c>
      <c r="I982" s="2">
        <f>Table_ExternalData_15[[#This Row],[Price]]-(Table_ExternalData_15[[#This Row],[Price]]*Table_ExternalData_15[[#This Row],[BB rabat]])/100</f>
        <v>172.56407999999999</v>
      </c>
      <c r="J982" s="2">
        <f>Table_ExternalData_15[[#This Row],[BB cena]]*Table_ExternalData_15[[#Headers],[1,22]]</f>
        <v>210.52817759999999</v>
      </c>
      <c r="K982" s="2">
        <f>Table_ExternalData_15[[#This Row],[Price]]*Table_ExternalData_15[[#Headers],[1,22]]</f>
        <v>213.95140000000001</v>
      </c>
      <c r="L982" s="7">
        <f>IF(G982="White Shark",E982*0.5,IF(G982="Sbox",E982*0.5,IF(G982="Tenda",E982*0.5,E982*0.2)))/100</f>
        <v>1.6E-2</v>
      </c>
      <c r="M982" s="2">
        <f>Table_ExternalData_15[[#This Row],[Price]]-Table_ExternalData_15[[#This Row],[Price]]*Table_ExternalData_15[[#This Row],[extra popust]]</f>
        <v>172.56408000000002</v>
      </c>
      <c r="N982" s="2">
        <f>IF(M982&lt;I982,M982,I982)</f>
        <v>172.56407999999999</v>
      </c>
      <c r="O982" s="12" t="str">
        <f>IF(N982&lt;I982,$U$1," ")</f>
        <v xml:space="preserve"> </v>
      </c>
      <c r="P982" s="12" t="str">
        <f>IFERROR((O982+30)," ")</f>
        <v xml:space="preserve"> </v>
      </c>
      <c r="Q982" s="2">
        <f ca="1">IF(O982=$U$1,N982,"0")*1.22</f>
        <v>0</v>
      </c>
    </row>
    <row r="983" spans="1:17" x14ac:dyDescent="0.25">
      <c r="A983" t="s">
        <v>13514</v>
      </c>
      <c r="B983" t="s">
        <v>13540</v>
      </c>
      <c r="C983">
        <v>17273</v>
      </c>
      <c r="D983">
        <v>138.1</v>
      </c>
      <c r="E983">
        <f>IFERROR(VLOOKUP(Table_ExternalData_15[[#This Row],[Id]],Rabati!B:C,2,0),0)</f>
        <v>8</v>
      </c>
      <c r="F983">
        <v>4</v>
      </c>
      <c r="G983" t="str">
        <f>VLOOKUP(Table_ExternalData_15[[#This Row],[Id]],'Blagovna izdelek'!A:C,3,0)</f>
        <v>Teltonika</v>
      </c>
      <c r="H983">
        <f>Table_ExternalData_15[[#This Row],[Rabat]]*0.2</f>
        <v>1.6</v>
      </c>
      <c r="I983" s="2">
        <f>Table_ExternalData_15[[#This Row],[Price]]-(Table_ExternalData_15[[#This Row],[Price]]*Table_ExternalData_15[[#This Row],[BB rabat]])/100</f>
        <v>135.8904</v>
      </c>
      <c r="J983" s="2">
        <f>Table_ExternalData_15[[#This Row],[BB cena]]*Table_ExternalData_15[[#Headers],[1,22]]</f>
        <v>165.78628799999998</v>
      </c>
      <c r="K983" s="2">
        <f>Table_ExternalData_15[[#This Row],[Price]]*Table_ExternalData_15[[#Headers],[1,22]]</f>
        <v>168.482</v>
      </c>
      <c r="L983" s="7">
        <f>IF(G983="White Shark",E983*0.5,IF(G983="Sbox",E983*0.5,IF(G983="Tenda",E983*0.5,E983*0.2)))/100</f>
        <v>1.6E-2</v>
      </c>
      <c r="M983" s="2">
        <f>Table_ExternalData_15[[#This Row],[Price]]-Table_ExternalData_15[[#This Row],[Price]]*Table_ExternalData_15[[#This Row],[extra popust]]</f>
        <v>135.8904</v>
      </c>
      <c r="N983" s="2">
        <f>IF(M983&lt;I983,M983,I983)</f>
        <v>135.8904</v>
      </c>
      <c r="O983" s="12" t="str">
        <f>IF(N983&lt;I983,$U$1," ")</f>
        <v xml:space="preserve"> </v>
      </c>
      <c r="P983" s="12" t="str">
        <f>IFERROR((O983+30)," ")</f>
        <v xml:space="preserve"> </v>
      </c>
      <c r="Q983" s="2">
        <f ca="1">IF(O983=$U$1,N983,"0")*1.22</f>
        <v>0</v>
      </c>
    </row>
    <row r="984" spans="1:17" x14ac:dyDescent="0.25">
      <c r="A984" t="s">
        <v>13858</v>
      </c>
      <c r="B984" t="s">
        <v>14938</v>
      </c>
      <c r="C984">
        <v>17319</v>
      </c>
      <c r="D984">
        <v>67.95</v>
      </c>
      <c r="E984">
        <f>IFERROR(VLOOKUP(Table_ExternalData_15[[#This Row],[Id]],Rabati!B:C,2,0),0)</f>
        <v>8</v>
      </c>
      <c r="F984">
        <v>3</v>
      </c>
      <c r="G984" t="str">
        <f>VLOOKUP(Table_ExternalData_15[[#This Row],[Id]],'Blagovna izdelek'!A:C,3,0)</f>
        <v>Teltonika</v>
      </c>
      <c r="H984">
        <f>Table_ExternalData_15[[#This Row],[Rabat]]*0.2</f>
        <v>1.6</v>
      </c>
      <c r="I984" s="2">
        <f>Table_ExternalData_15[[#This Row],[Price]]-(Table_ExternalData_15[[#This Row],[Price]]*Table_ExternalData_15[[#This Row],[BB rabat]])/100</f>
        <v>66.862800000000007</v>
      </c>
      <c r="J984" s="2">
        <f>Table_ExternalData_15[[#This Row],[BB cena]]*Table_ExternalData_15[[#Headers],[1,22]]</f>
        <v>81.572616000000011</v>
      </c>
      <c r="K984" s="2">
        <f>Table_ExternalData_15[[#This Row],[Price]]*Table_ExternalData_15[[#Headers],[1,22]]</f>
        <v>82.899000000000001</v>
      </c>
      <c r="L984" s="7">
        <f>IF(G984="White Shark",E984*0.5,IF(G984="Sbox",E984*0.5,IF(G984="Tenda",E984*0.5,E984*0.2)))/100</f>
        <v>1.6E-2</v>
      </c>
      <c r="M984" s="2">
        <f>Table_ExternalData_15[[#This Row],[Price]]-Table_ExternalData_15[[#This Row],[Price]]*Table_ExternalData_15[[#This Row],[extra popust]]</f>
        <v>66.862800000000007</v>
      </c>
      <c r="N984" s="2">
        <f>IF(M984&lt;I984,M984,I984)</f>
        <v>66.862800000000007</v>
      </c>
      <c r="O984" s="12" t="str">
        <f>IF(N984&lt;I984,$U$1," ")</f>
        <v xml:space="preserve"> </v>
      </c>
      <c r="P984" s="12" t="str">
        <f>IFERROR((O984+30)," ")</f>
        <v xml:space="preserve"> </v>
      </c>
      <c r="Q984" s="2">
        <f ca="1">IF(O984=$U$1,N984,"0")*1.22</f>
        <v>0</v>
      </c>
    </row>
    <row r="985" spans="1:17" x14ac:dyDescent="0.25">
      <c r="A985" t="s">
        <v>13859</v>
      </c>
      <c r="B985" t="s">
        <v>14939</v>
      </c>
      <c r="C985">
        <v>17320</v>
      </c>
      <c r="D985">
        <v>117.95</v>
      </c>
      <c r="E985">
        <f>IFERROR(VLOOKUP(Table_ExternalData_15[[#This Row],[Id]],Rabati!B:C,2,0),0)</f>
        <v>8</v>
      </c>
      <c r="F985">
        <v>0</v>
      </c>
      <c r="G985" t="str">
        <f>VLOOKUP(Table_ExternalData_15[[#This Row],[Id]],'Blagovna izdelek'!A:C,3,0)</f>
        <v>Teltonika</v>
      </c>
      <c r="H985">
        <f>Table_ExternalData_15[[#This Row],[Rabat]]*0.2</f>
        <v>1.6</v>
      </c>
      <c r="I985" s="2">
        <f>Table_ExternalData_15[[#This Row],[Price]]-(Table_ExternalData_15[[#This Row],[Price]]*Table_ExternalData_15[[#This Row],[BB rabat]])/100</f>
        <v>116.0628</v>
      </c>
      <c r="J985" s="2">
        <f>Table_ExternalData_15[[#This Row],[BB cena]]*Table_ExternalData_15[[#Headers],[1,22]]</f>
        <v>141.59661599999998</v>
      </c>
      <c r="K985" s="2">
        <f>Table_ExternalData_15[[#This Row],[Price]]*Table_ExternalData_15[[#Headers],[1,22]]</f>
        <v>143.899</v>
      </c>
      <c r="L985" s="7">
        <f>IF(G985="White Shark",E985*0.5,IF(G985="Sbox",E985*0.5,IF(G985="Tenda",E985*0.5,E985*0.2)))/100</f>
        <v>1.6E-2</v>
      </c>
      <c r="M985" s="2">
        <f>Table_ExternalData_15[[#This Row],[Price]]-Table_ExternalData_15[[#This Row],[Price]]*Table_ExternalData_15[[#This Row],[extra popust]]</f>
        <v>116.06280000000001</v>
      </c>
      <c r="N985" s="2">
        <f>IF(M985&lt;I985,M985,I985)</f>
        <v>116.0628</v>
      </c>
      <c r="O985" s="12" t="str">
        <f>IF(N985&lt;I985,$U$1," ")</f>
        <v xml:space="preserve"> </v>
      </c>
      <c r="P985" s="12" t="str">
        <f>IFERROR((O985+30)," ")</f>
        <v xml:space="preserve"> </v>
      </c>
      <c r="Q985" s="2">
        <f ca="1">IF(O985=$U$1,N985,"0")*1.22</f>
        <v>0</v>
      </c>
    </row>
    <row r="986" spans="1:17" x14ac:dyDescent="0.25">
      <c r="A986" t="s">
        <v>13860</v>
      </c>
      <c r="B986" t="s">
        <v>14940</v>
      </c>
      <c r="C986">
        <v>17321</v>
      </c>
      <c r="D986">
        <v>698.64</v>
      </c>
      <c r="E986">
        <f>IFERROR(VLOOKUP(Table_ExternalData_15[[#This Row],[Id]],Rabati!B:C,2,0),0)</f>
        <v>8</v>
      </c>
      <c r="F986">
        <v>0</v>
      </c>
      <c r="G986" t="str">
        <f>VLOOKUP(Table_ExternalData_15[[#This Row],[Id]],'Blagovna izdelek'!A:C,3,0)</f>
        <v>Teltonika</v>
      </c>
      <c r="H986">
        <f>Table_ExternalData_15[[#This Row],[Rabat]]*0.2</f>
        <v>1.6</v>
      </c>
      <c r="I986" s="2">
        <f>Table_ExternalData_15[[#This Row],[Price]]-(Table_ExternalData_15[[#This Row],[Price]]*Table_ExternalData_15[[#This Row],[BB rabat]])/100</f>
        <v>687.46176000000003</v>
      </c>
      <c r="J986" s="2">
        <f>Table_ExternalData_15[[#This Row],[BB cena]]*Table_ExternalData_15[[#Headers],[1,22]]</f>
        <v>838.70334720000005</v>
      </c>
      <c r="K986" s="2">
        <f>Table_ExternalData_15[[#This Row],[Price]]*Table_ExternalData_15[[#Headers],[1,22]]</f>
        <v>852.34079999999994</v>
      </c>
      <c r="L986" s="7">
        <f>IF(G986="White Shark",E986*0.5,IF(G986="Sbox",E986*0.5,IF(G986="Tenda",E986*0.5,E986*0.2)))/100</f>
        <v>1.6E-2</v>
      </c>
      <c r="M986" s="2">
        <f>Table_ExternalData_15[[#This Row],[Price]]-Table_ExternalData_15[[#This Row],[Price]]*Table_ExternalData_15[[#This Row],[extra popust]]</f>
        <v>687.46176000000003</v>
      </c>
      <c r="N986" s="2">
        <f>IF(M986&lt;I986,M986,I986)</f>
        <v>687.46176000000003</v>
      </c>
      <c r="O986" s="12" t="str">
        <f>IF(N986&lt;I986,$U$1," ")</f>
        <v xml:space="preserve"> </v>
      </c>
      <c r="P986" s="12" t="str">
        <f>IFERROR((O986+30)," ")</f>
        <v xml:space="preserve"> </v>
      </c>
      <c r="Q986" s="2">
        <f ca="1">IF(O986=$U$1,N986,"0")*1.22</f>
        <v>0</v>
      </c>
    </row>
    <row r="987" spans="1:17" x14ac:dyDescent="0.25">
      <c r="A987" t="s">
        <v>13862</v>
      </c>
      <c r="B987" t="s">
        <v>13861</v>
      </c>
      <c r="C987">
        <v>17322</v>
      </c>
      <c r="D987">
        <v>95.8</v>
      </c>
      <c r="E987">
        <f>IFERROR(VLOOKUP(Table_ExternalData_15[[#This Row],[Id]],Rabati!B:C,2,0),0)</f>
        <v>8</v>
      </c>
      <c r="F987">
        <v>3</v>
      </c>
      <c r="G987" t="str">
        <f>VLOOKUP(Table_ExternalData_15[[#This Row],[Id]],'Blagovna izdelek'!A:C,3,0)</f>
        <v>Teltonika</v>
      </c>
      <c r="H987">
        <f>Table_ExternalData_15[[#This Row],[Rabat]]*0.2</f>
        <v>1.6</v>
      </c>
      <c r="I987" s="2">
        <f>Table_ExternalData_15[[#This Row],[Price]]-(Table_ExternalData_15[[#This Row],[Price]]*Table_ExternalData_15[[#This Row],[BB rabat]])/100</f>
        <v>94.267200000000003</v>
      </c>
      <c r="J987" s="2">
        <f>Table_ExternalData_15[[#This Row],[BB cena]]*Table_ExternalData_15[[#Headers],[1,22]]</f>
        <v>115.005984</v>
      </c>
      <c r="K987" s="2">
        <f>Table_ExternalData_15[[#This Row],[Price]]*Table_ExternalData_15[[#Headers],[1,22]]</f>
        <v>116.87599999999999</v>
      </c>
      <c r="L987" s="7">
        <f>IF(G987="White Shark",E987*0.5,IF(G987="Sbox",E987*0.5,IF(G987="Tenda",E987*0.5,E987*0.2)))/100</f>
        <v>1.6E-2</v>
      </c>
      <c r="M987" s="2">
        <f>Table_ExternalData_15[[#This Row],[Price]]-Table_ExternalData_15[[#This Row],[Price]]*Table_ExternalData_15[[#This Row],[extra popust]]</f>
        <v>94.267200000000003</v>
      </c>
      <c r="N987" s="2">
        <f>IF(M987&lt;I987,M987,I987)</f>
        <v>94.267200000000003</v>
      </c>
      <c r="O987" s="12" t="str">
        <f>IF(N987&lt;I987,$U$1," ")</f>
        <v xml:space="preserve"> </v>
      </c>
      <c r="P987" s="12" t="str">
        <f>IFERROR((O987+30)," ")</f>
        <v xml:space="preserve"> </v>
      </c>
      <c r="Q987" s="2">
        <f ca="1">IF(O987=$U$1,N987,"0")*1.22</f>
        <v>0</v>
      </c>
    </row>
    <row r="988" spans="1:17" x14ac:dyDescent="0.25">
      <c r="A988" t="s">
        <v>14430</v>
      </c>
      <c r="B988" t="s">
        <v>14941</v>
      </c>
      <c r="C988">
        <v>17464</v>
      </c>
      <c r="D988">
        <v>389.95</v>
      </c>
      <c r="E988">
        <f>IFERROR(VLOOKUP(Table_ExternalData_15[[#This Row],[Id]],Rabati!B:C,2,0),0)</f>
        <v>8</v>
      </c>
      <c r="F988">
        <v>2</v>
      </c>
      <c r="G988" t="str">
        <f>VLOOKUP(Table_ExternalData_15[[#This Row],[Id]],'Blagovna izdelek'!A:C,3,0)</f>
        <v>Teltonika</v>
      </c>
      <c r="H988">
        <f>Table_ExternalData_15[[#This Row],[Rabat]]*0.2</f>
        <v>1.6</v>
      </c>
      <c r="I988" s="2">
        <f>Table_ExternalData_15[[#This Row],[Price]]-(Table_ExternalData_15[[#This Row],[Price]]*Table_ExternalData_15[[#This Row],[BB rabat]])/100</f>
        <v>383.71080000000001</v>
      </c>
      <c r="J988" s="2">
        <f>Table_ExternalData_15[[#This Row],[BB cena]]*Table_ExternalData_15[[#Headers],[1,22]]</f>
        <v>468.12717600000002</v>
      </c>
      <c r="K988" s="2">
        <f>Table_ExternalData_15[[#This Row],[Price]]*Table_ExternalData_15[[#Headers],[1,22]]</f>
        <v>475.73899999999998</v>
      </c>
      <c r="L988" s="7">
        <f>IF(G988="White Shark",E988*0.5,IF(G988="Sbox",E988*0.5,IF(G988="Tenda",E988*0.5,E988*0.2)))/100</f>
        <v>1.6E-2</v>
      </c>
      <c r="M988" s="2">
        <f>Table_ExternalData_15[[#This Row],[Price]]-Table_ExternalData_15[[#This Row],[Price]]*Table_ExternalData_15[[#This Row],[extra popust]]</f>
        <v>383.71080000000001</v>
      </c>
      <c r="N988" s="2">
        <f>IF(M988&lt;I988,M988,I988)</f>
        <v>383.71080000000001</v>
      </c>
      <c r="O988" s="12" t="str">
        <f>IF(N988&lt;I988,$U$1," ")</f>
        <v xml:space="preserve"> </v>
      </c>
      <c r="P988" s="12" t="str">
        <f>IFERROR((O988+30)," ")</f>
        <v xml:space="preserve"> </v>
      </c>
      <c r="Q988" s="2">
        <f ca="1">IF(O988=$U$1,N988,"0")*1.22</f>
        <v>0</v>
      </c>
    </row>
    <row r="989" spans="1:17" x14ac:dyDescent="0.25">
      <c r="A989" t="s">
        <v>13279</v>
      </c>
      <c r="B989" t="s">
        <v>15328</v>
      </c>
      <c r="C989">
        <v>17197</v>
      </c>
      <c r="D989">
        <v>30.36</v>
      </c>
      <c r="E989">
        <f>IFERROR(VLOOKUP(Table_ExternalData_15[[#This Row],[Id]],Rabati!B:C,2,0),0)</f>
        <v>20</v>
      </c>
      <c r="F989">
        <v>4</v>
      </c>
      <c r="G989" t="str">
        <f>VLOOKUP(Table_ExternalData_15[[#This Row],[Id]],'Blagovna izdelek'!A:C,3,0)</f>
        <v>Tecnoware</v>
      </c>
      <c r="H989">
        <f>Table_ExternalData_15[[#This Row],[Rabat]]*0.2</f>
        <v>4</v>
      </c>
      <c r="I989" s="2">
        <f>Table_ExternalData_15[[#This Row],[Price]]-(Table_ExternalData_15[[#This Row],[Price]]*Table_ExternalData_15[[#This Row],[BB rabat]])/100</f>
        <v>29.145599999999998</v>
      </c>
      <c r="J989" s="2">
        <f>Table_ExternalData_15[[#This Row],[BB cena]]*Table_ExternalData_15[[#Headers],[1,22]]</f>
        <v>35.557631999999998</v>
      </c>
      <c r="K989" s="2">
        <f>Table_ExternalData_15[[#This Row],[Price]]*Table_ExternalData_15[[#Headers],[1,22]]</f>
        <v>37.039200000000001</v>
      </c>
      <c r="L989" s="7">
        <f>IF(G989="White Shark",E989*0.5,IF(G989="Sbox",E989*0.5,IF(G989="Tenda",E989*0.5,E989*0.2)))/100</f>
        <v>0.04</v>
      </c>
      <c r="M989" s="2">
        <f>Table_ExternalData_15[[#This Row],[Price]]-Table_ExternalData_15[[#This Row],[Price]]*Table_ExternalData_15[[#This Row],[extra popust]]</f>
        <v>29.145599999999998</v>
      </c>
      <c r="N989" s="2">
        <f>IF(M989&lt;I989,M989,I989)</f>
        <v>29.145599999999998</v>
      </c>
      <c r="O989" s="12" t="str">
        <f>IF(N989&lt;I989,$U$1," ")</f>
        <v xml:space="preserve"> </v>
      </c>
      <c r="P989" s="12" t="str">
        <f>IFERROR((O989+30)," ")</f>
        <v xml:space="preserve"> </v>
      </c>
      <c r="Q989" s="2">
        <f ca="1">IF(O989=$U$1,N989,"0")*1.22</f>
        <v>0</v>
      </c>
    </row>
    <row r="990" spans="1:17" x14ac:dyDescent="0.25">
      <c r="A990" t="s">
        <v>13288</v>
      </c>
      <c r="B990" t="s">
        <v>13287</v>
      </c>
      <c r="C990">
        <v>17201</v>
      </c>
      <c r="D990">
        <v>112.7</v>
      </c>
      <c r="E990">
        <f>IFERROR(VLOOKUP(Table_ExternalData_15[[#This Row],[Id]],Rabati!B:C,2,0),0)</f>
        <v>10</v>
      </c>
      <c r="F990">
        <v>2</v>
      </c>
      <c r="G990" t="str">
        <f>VLOOKUP(Table_ExternalData_15[[#This Row],[Id]],'Blagovna izdelek'!A:C,3,0)</f>
        <v>Tecnoware</v>
      </c>
      <c r="H990">
        <f>Table_ExternalData_15[[#This Row],[Rabat]]*0.2</f>
        <v>2</v>
      </c>
      <c r="I990" s="2">
        <f>Table_ExternalData_15[[#This Row],[Price]]-(Table_ExternalData_15[[#This Row],[Price]]*Table_ExternalData_15[[#This Row],[BB rabat]])/100</f>
        <v>110.446</v>
      </c>
      <c r="J990" s="2">
        <f>Table_ExternalData_15[[#This Row],[BB cena]]*Table_ExternalData_15[[#Headers],[1,22]]</f>
        <v>134.74411999999998</v>
      </c>
      <c r="K990" s="2">
        <f>Table_ExternalData_15[[#This Row],[Price]]*Table_ExternalData_15[[#Headers],[1,22]]</f>
        <v>137.494</v>
      </c>
      <c r="L990" s="7">
        <f>IF(G990="White Shark",E990*0.5,IF(G990="Sbox",E990*0.5,IF(G990="Tenda",E990*0.5,E990*0.2)))/100</f>
        <v>0.02</v>
      </c>
      <c r="M990" s="2">
        <f>Table_ExternalData_15[[#This Row],[Price]]-Table_ExternalData_15[[#This Row],[Price]]*Table_ExternalData_15[[#This Row],[extra popust]]</f>
        <v>110.446</v>
      </c>
      <c r="N990" s="2">
        <f>IF(M990&lt;I990,M990,I990)</f>
        <v>110.446</v>
      </c>
      <c r="O990" s="12" t="str">
        <f>IF(N990&lt;I990,$U$1," ")</f>
        <v xml:space="preserve"> </v>
      </c>
      <c r="P990" s="12" t="str">
        <f>IFERROR((O990+30)," ")</f>
        <v xml:space="preserve"> </v>
      </c>
      <c r="Q990" s="2">
        <f ca="1">IF(O990=$U$1,N990,"0")*1.22</f>
        <v>0</v>
      </c>
    </row>
    <row r="991" spans="1:17" x14ac:dyDescent="0.25">
      <c r="A991" t="s">
        <v>13290</v>
      </c>
      <c r="B991" t="s">
        <v>13289</v>
      </c>
      <c r="C991">
        <v>17202</v>
      </c>
      <c r="D991">
        <v>50.9</v>
      </c>
      <c r="E991">
        <f>IFERROR(VLOOKUP(Table_ExternalData_15[[#This Row],[Id]],Rabati!B:C,2,0),0)</f>
        <v>10</v>
      </c>
      <c r="F991">
        <v>1</v>
      </c>
      <c r="G991" t="str">
        <f>VLOOKUP(Table_ExternalData_15[[#This Row],[Id]],'Blagovna izdelek'!A:C,3,0)</f>
        <v>Tecnoware</v>
      </c>
      <c r="H991">
        <f>Table_ExternalData_15[[#This Row],[Rabat]]*0.2</f>
        <v>2</v>
      </c>
      <c r="I991" s="2">
        <f>Table_ExternalData_15[[#This Row],[Price]]-(Table_ExternalData_15[[#This Row],[Price]]*Table_ExternalData_15[[#This Row],[BB rabat]])/100</f>
        <v>49.881999999999998</v>
      </c>
      <c r="J991" s="2">
        <f>Table_ExternalData_15[[#This Row],[BB cena]]*Table_ExternalData_15[[#Headers],[1,22]]</f>
        <v>60.856039999999993</v>
      </c>
      <c r="K991" s="2">
        <f>Table_ExternalData_15[[#This Row],[Price]]*Table_ExternalData_15[[#Headers],[1,22]]</f>
        <v>62.097999999999999</v>
      </c>
      <c r="L991" s="7">
        <f>IF(G991="White Shark",E991*0.5,IF(G991="Sbox",E991*0.5,IF(G991="Tenda",E991*0.5,E991*0.2)))/100</f>
        <v>0.02</v>
      </c>
      <c r="M991" s="2">
        <f>Table_ExternalData_15[[#This Row],[Price]]-Table_ExternalData_15[[#This Row],[Price]]*Table_ExternalData_15[[#This Row],[extra popust]]</f>
        <v>49.881999999999998</v>
      </c>
      <c r="N991" s="2">
        <f>IF(M991&lt;I991,M991,I991)</f>
        <v>49.881999999999998</v>
      </c>
      <c r="O991" s="12" t="str">
        <f>IF(N991&lt;I991,$U$1," ")</f>
        <v xml:space="preserve"> </v>
      </c>
      <c r="P991" s="12" t="str">
        <f>IFERROR((O991+30)," ")</f>
        <v xml:space="preserve"> </v>
      </c>
      <c r="Q991" s="2">
        <f ca="1">IF(O991=$U$1,N991,"0")*1.22</f>
        <v>0</v>
      </c>
    </row>
    <row r="992" spans="1:17" x14ac:dyDescent="0.25">
      <c r="A992" t="s">
        <v>13292</v>
      </c>
      <c r="B992" t="s">
        <v>13291</v>
      </c>
      <c r="C992">
        <v>17203</v>
      </c>
      <c r="D992">
        <v>36.549999999999997</v>
      </c>
      <c r="E992">
        <f>IFERROR(VLOOKUP(Table_ExternalData_15[[#This Row],[Id]],Rabati!B:C,2,0),0)</f>
        <v>10</v>
      </c>
      <c r="F992">
        <v>5</v>
      </c>
      <c r="G992" t="str">
        <f>VLOOKUP(Table_ExternalData_15[[#This Row],[Id]],'Blagovna izdelek'!A:C,3,0)</f>
        <v>Tecnoware</v>
      </c>
      <c r="H992">
        <f>Table_ExternalData_15[[#This Row],[Rabat]]*0.2</f>
        <v>2</v>
      </c>
      <c r="I992" s="2">
        <f>Table_ExternalData_15[[#This Row],[Price]]-(Table_ExternalData_15[[#This Row],[Price]]*Table_ExternalData_15[[#This Row],[BB rabat]])/100</f>
        <v>35.818999999999996</v>
      </c>
      <c r="J992" s="2">
        <f>Table_ExternalData_15[[#This Row],[BB cena]]*Table_ExternalData_15[[#Headers],[1,22]]</f>
        <v>43.699179999999991</v>
      </c>
      <c r="K992" s="2">
        <f>Table_ExternalData_15[[#This Row],[Price]]*Table_ExternalData_15[[#Headers],[1,22]]</f>
        <v>44.590999999999994</v>
      </c>
      <c r="L992" s="7">
        <f>IF(G992="White Shark",E992*0.5,IF(G992="Sbox",E992*0.5,IF(G992="Tenda",E992*0.5,E992*0.2)))/100</f>
        <v>0.02</v>
      </c>
      <c r="M992" s="2">
        <f>Table_ExternalData_15[[#This Row],[Price]]-Table_ExternalData_15[[#This Row],[Price]]*Table_ExternalData_15[[#This Row],[extra popust]]</f>
        <v>35.818999999999996</v>
      </c>
      <c r="N992" s="2">
        <f>IF(M992&lt;I992,M992,I992)</f>
        <v>35.818999999999996</v>
      </c>
      <c r="O992" s="12" t="str">
        <f>IF(N992&lt;I992,$U$1," ")</f>
        <v xml:space="preserve"> </v>
      </c>
      <c r="P992" s="12" t="str">
        <f>IFERROR((O992+30)," ")</f>
        <v xml:space="preserve"> </v>
      </c>
      <c r="Q992" s="2">
        <f ca="1">IF(O992=$U$1,N992,"0")*1.22</f>
        <v>0</v>
      </c>
    </row>
    <row r="993" spans="1:17" x14ac:dyDescent="0.25">
      <c r="A993" t="s">
        <v>13294</v>
      </c>
      <c r="B993" t="s">
        <v>13293</v>
      </c>
      <c r="C993">
        <v>17204</v>
      </c>
      <c r="D993">
        <v>50.9</v>
      </c>
      <c r="E993">
        <f>IFERROR(VLOOKUP(Table_ExternalData_15[[#This Row],[Id]],Rabati!B:C,2,0),0)</f>
        <v>10</v>
      </c>
      <c r="F993">
        <v>17</v>
      </c>
      <c r="G993" t="str">
        <f>VLOOKUP(Table_ExternalData_15[[#This Row],[Id]],'Blagovna izdelek'!A:C,3,0)</f>
        <v>Tecnoware</v>
      </c>
      <c r="H993">
        <f>Table_ExternalData_15[[#This Row],[Rabat]]*0.2</f>
        <v>2</v>
      </c>
      <c r="I993" s="2">
        <f>Table_ExternalData_15[[#This Row],[Price]]-(Table_ExternalData_15[[#This Row],[Price]]*Table_ExternalData_15[[#This Row],[BB rabat]])/100</f>
        <v>49.881999999999998</v>
      </c>
      <c r="J993" s="2">
        <f>Table_ExternalData_15[[#This Row],[BB cena]]*Table_ExternalData_15[[#Headers],[1,22]]</f>
        <v>60.856039999999993</v>
      </c>
      <c r="K993" s="2">
        <f>Table_ExternalData_15[[#This Row],[Price]]*Table_ExternalData_15[[#Headers],[1,22]]</f>
        <v>62.097999999999999</v>
      </c>
      <c r="L993" s="7">
        <f>IF(G993="White Shark",E993*0.5,IF(G993="Sbox",E993*0.5,IF(G993="Tenda",E993*0.5,E993*0.2)))/100</f>
        <v>0.02</v>
      </c>
      <c r="M993" s="2">
        <f>Table_ExternalData_15[[#This Row],[Price]]-Table_ExternalData_15[[#This Row],[Price]]*Table_ExternalData_15[[#This Row],[extra popust]]</f>
        <v>49.881999999999998</v>
      </c>
      <c r="N993" s="2">
        <f>IF(M993&lt;I993,M993,I993)</f>
        <v>49.881999999999998</v>
      </c>
      <c r="O993" s="12" t="str">
        <f>IF(N993&lt;I993,$U$1," ")</f>
        <v xml:space="preserve"> </v>
      </c>
      <c r="P993" s="12" t="str">
        <f>IFERROR((O993+30)," ")</f>
        <v xml:space="preserve"> </v>
      </c>
      <c r="Q993" s="2">
        <f ca="1">IF(O993=$U$1,N993,"0")*1.22</f>
        <v>0</v>
      </c>
    </row>
    <row r="994" spans="1:17" x14ac:dyDescent="0.25">
      <c r="A994" t="s">
        <v>13296</v>
      </c>
      <c r="B994" t="s">
        <v>13295</v>
      </c>
      <c r="C994">
        <v>17205</v>
      </c>
      <c r="D994">
        <v>57</v>
      </c>
      <c r="E994">
        <f>IFERROR(VLOOKUP(Table_ExternalData_15[[#This Row],[Id]],Rabati!B:C,2,0),0)</f>
        <v>10</v>
      </c>
      <c r="F994">
        <v>18</v>
      </c>
      <c r="G994" t="str">
        <f>VLOOKUP(Table_ExternalData_15[[#This Row],[Id]],'Blagovna izdelek'!A:C,3,0)</f>
        <v>Tecnoware</v>
      </c>
      <c r="H994">
        <f>Table_ExternalData_15[[#This Row],[Rabat]]*0.2</f>
        <v>2</v>
      </c>
      <c r="I994" s="2">
        <f>Table_ExternalData_15[[#This Row],[Price]]-(Table_ExternalData_15[[#This Row],[Price]]*Table_ExternalData_15[[#This Row],[BB rabat]])/100</f>
        <v>55.86</v>
      </c>
      <c r="J994" s="2">
        <f>Table_ExternalData_15[[#This Row],[BB cena]]*Table_ExternalData_15[[#Headers],[1,22]]</f>
        <v>68.149199999999993</v>
      </c>
      <c r="K994" s="2">
        <f>Table_ExternalData_15[[#This Row],[Price]]*Table_ExternalData_15[[#Headers],[1,22]]</f>
        <v>69.539999999999992</v>
      </c>
      <c r="L994" s="7">
        <f>IF(G994="White Shark",E994*0.5,IF(G994="Sbox",E994*0.5,IF(G994="Tenda",E994*0.5,E994*0.2)))/100</f>
        <v>0.02</v>
      </c>
      <c r="M994" s="2">
        <f>Table_ExternalData_15[[#This Row],[Price]]-Table_ExternalData_15[[#This Row],[Price]]*Table_ExternalData_15[[#This Row],[extra popust]]</f>
        <v>55.86</v>
      </c>
      <c r="N994" s="2">
        <f>IF(M994&lt;I994,M994,I994)</f>
        <v>55.86</v>
      </c>
      <c r="O994" s="12" t="str">
        <f>IF(N994&lt;I994,$U$1," ")</f>
        <v xml:space="preserve"> </v>
      </c>
      <c r="P994" s="12" t="str">
        <f>IFERROR((O994+30)," ")</f>
        <v xml:space="preserve"> </v>
      </c>
      <c r="Q994" s="2">
        <f ca="1">IF(O994=$U$1,N994,"0")*1.22</f>
        <v>0</v>
      </c>
    </row>
    <row r="995" spans="1:17" x14ac:dyDescent="0.25">
      <c r="A995" t="s">
        <v>13298</v>
      </c>
      <c r="B995" t="s">
        <v>13297</v>
      </c>
      <c r="C995">
        <v>17206</v>
      </c>
      <c r="D995">
        <v>63</v>
      </c>
      <c r="E995">
        <f>IFERROR(VLOOKUP(Table_ExternalData_15[[#This Row],[Id]],Rabati!B:C,2,0),0)</f>
        <v>10</v>
      </c>
      <c r="F995">
        <v>19</v>
      </c>
      <c r="G995" t="str">
        <f>VLOOKUP(Table_ExternalData_15[[#This Row],[Id]],'Blagovna izdelek'!A:C,3,0)</f>
        <v>Tecnoware</v>
      </c>
      <c r="H995">
        <f>Table_ExternalData_15[[#This Row],[Rabat]]*0.2</f>
        <v>2</v>
      </c>
      <c r="I995" s="2">
        <f>Table_ExternalData_15[[#This Row],[Price]]-(Table_ExternalData_15[[#This Row],[Price]]*Table_ExternalData_15[[#This Row],[BB rabat]])/100</f>
        <v>61.74</v>
      </c>
      <c r="J995" s="2">
        <f>Table_ExternalData_15[[#This Row],[BB cena]]*Table_ExternalData_15[[#Headers],[1,22]]</f>
        <v>75.322800000000001</v>
      </c>
      <c r="K995">
        <f>Table_ExternalData_15[[#This Row],[Price]]*Table_ExternalData_15[[#Headers],[1,22]]</f>
        <v>76.86</v>
      </c>
      <c r="L995" s="7">
        <f>IF(G995="White Shark",E995*0.5,IF(G995="Sbox",E995*0.5,IF(G995="Tenda",E995*0.5,E995*0.2)))/100</f>
        <v>0.02</v>
      </c>
      <c r="M995" s="2">
        <f>Table_ExternalData_15[[#This Row],[Price]]-Table_ExternalData_15[[#This Row],[Price]]*Table_ExternalData_15[[#This Row],[extra popust]]</f>
        <v>61.74</v>
      </c>
      <c r="N995" s="2">
        <f>IF(M995&lt;I995,M995,I995)</f>
        <v>61.74</v>
      </c>
      <c r="O995" s="16" t="str">
        <f>IF(N995&lt;I995,$U$1," ")</f>
        <v xml:space="preserve"> </v>
      </c>
      <c r="P995" s="16" t="str">
        <f>IFERROR((O995+30)," ")</f>
        <v xml:space="preserve"> </v>
      </c>
      <c r="Q995" s="2">
        <f ca="1">IF(O995=$U$1,N995,"0")*1.22</f>
        <v>0</v>
      </c>
    </row>
    <row r="996" spans="1:17" x14ac:dyDescent="0.25">
      <c r="A996" t="s">
        <v>13300</v>
      </c>
      <c r="B996" t="s">
        <v>13299</v>
      </c>
      <c r="C996">
        <v>17207</v>
      </c>
      <c r="D996">
        <v>188.2</v>
      </c>
      <c r="E996">
        <f>IFERROR(VLOOKUP(Table_ExternalData_15[[#This Row],[Id]],Rabati!B:C,2,0),0)</f>
        <v>10</v>
      </c>
      <c r="F996">
        <v>7</v>
      </c>
      <c r="G996" t="str">
        <f>VLOOKUP(Table_ExternalData_15[[#This Row],[Id]],'Blagovna izdelek'!A:C,3,0)</f>
        <v>Tecnoware</v>
      </c>
      <c r="H996">
        <f>Table_ExternalData_15[[#This Row],[Rabat]]*0.2</f>
        <v>2</v>
      </c>
      <c r="I996" s="2">
        <f>Table_ExternalData_15[[#This Row],[Price]]-(Table_ExternalData_15[[#This Row],[Price]]*Table_ExternalData_15[[#This Row],[BB rabat]])/100</f>
        <v>184.43599999999998</v>
      </c>
      <c r="J996" s="2">
        <f>Table_ExternalData_15[[#This Row],[BB cena]]*Table_ExternalData_15[[#Headers],[1,22]]</f>
        <v>225.01191999999998</v>
      </c>
      <c r="K996">
        <f>Table_ExternalData_15[[#This Row],[Price]]*Table_ExternalData_15[[#Headers],[1,22]]</f>
        <v>229.60399999999998</v>
      </c>
      <c r="L996" s="7">
        <f>IF(G996="White Shark",E996*0.5,IF(G996="Sbox",E996*0.5,IF(G996="Tenda",E996*0.5,E996*0.2)))/100</f>
        <v>0.02</v>
      </c>
      <c r="M996" s="2">
        <f>Table_ExternalData_15[[#This Row],[Price]]-Table_ExternalData_15[[#This Row],[Price]]*Table_ExternalData_15[[#This Row],[extra popust]]</f>
        <v>184.43599999999998</v>
      </c>
      <c r="N996" s="2">
        <f>IF(M996&lt;I996,M996,I996)</f>
        <v>184.43599999999998</v>
      </c>
      <c r="O996" s="16" t="str">
        <f>IF(N996&lt;I996,$U$1," ")</f>
        <v xml:space="preserve"> </v>
      </c>
      <c r="P996" s="16" t="str">
        <f>IFERROR((O996+30)," ")</f>
        <v xml:space="preserve"> </v>
      </c>
      <c r="Q996" s="2">
        <f ca="1">IF(O996=$U$1,N996,"0")*1.22</f>
        <v>0</v>
      </c>
    </row>
    <row r="997" spans="1:17" x14ac:dyDescent="0.25">
      <c r="A997" t="s">
        <v>13302</v>
      </c>
      <c r="B997" t="s">
        <v>13301</v>
      </c>
      <c r="C997">
        <v>17208</v>
      </c>
      <c r="D997">
        <v>94.1</v>
      </c>
      <c r="E997">
        <f>IFERROR(VLOOKUP(Table_ExternalData_15[[#This Row],[Id]],Rabati!B:C,2,0),0)</f>
        <v>10</v>
      </c>
      <c r="F997">
        <v>6</v>
      </c>
      <c r="G997" t="str">
        <f>VLOOKUP(Table_ExternalData_15[[#This Row],[Id]],'Blagovna izdelek'!A:C,3,0)</f>
        <v>Tecnoware</v>
      </c>
      <c r="H997">
        <f>Table_ExternalData_15[[#This Row],[Rabat]]*0.2</f>
        <v>2</v>
      </c>
      <c r="I997" s="2">
        <f>Table_ExternalData_15[[#This Row],[Price]]-(Table_ExternalData_15[[#This Row],[Price]]*Table_ExternalData_15[[#This Row],[BB rabat]])/100</f>
        <v>92.217999999999989</v>
      </c>
      <c r="J997" s="2">
        <f>Table_ExternalData_15[[#This Row],[BB cena]]*Table_ExternalData_15[[#Headers],[1,22]]</f>
        <v>112.50595999999999</v>
      </c>
      <c r="K997">
        <f>Table_ExternalData_15[[#This Row],[Price]]*Table_ExternalData_15[[#Headers],[1,22]]</f>
        <v>114.80199999999999</v>
      </c>
      <c r="L997" s="7">
        <f>IF(G997="White Shark",E997*0.5,IF(G997="Sbox",E997*0.5,IF(G997="Tenda",E997*0.5,E997*0.2)))/100</f>
        <v>0.02</v>
      </c>
      <c r="M997" s="2">
        <f>Table_ExternalData_15[[#This Row],[Price]]-Table_ExternalData_15[[#This Row],[Price]]*Table_ExternalData_15[[#This Row],[extra popust]]</f>
        <v>92.217999999999989</v>
      </c>
      <c r="N997" s="2">
        <f>IF(M997&lt;I997,M997,I997)</f>
        <v>92.217999999999989</v>
      </c>
      <c r="O997" s="16" t="str">
        <f>IF(N997&lt;I997,$U$1," ")</f>
        <v xml:space="preserve"> </v>
      </c>
      <c r="P997" s="16" t="str">
        <f>IFERROR((O997+30)," ")</f>
        <v xml:space="preserve"> </v>
      </c>
      <c r="Q997" s="2">
        <f ca="1">IF(O997=$U$1,N997,"0")*1.22</f>
        <v>0</v>
      </c>
    </row>
    <row r="998" spans="1:17" x14ac:dyDescent="0.25">
      <c r="A998" t="s">
        <v>13303</v>
      </c>
      <c r="B998" t="s">
        <v>13332</v>
      </c>
      <c r="C998">
        <v>17209</v>
      </c>
      <c r="D998">
        <v>81.95</v>
      </c>
      <c r="E998">
        <f>IFERROR(VLOOKUP(Table_ExternalData_15[[#This Row],[Id]],Rabati!B:C,2,0),0)</f>
        <v>10</v>
      </c>
      <c r="F998">
        <v>4</v>
      </c>
      <c r="G998" t="str">
        <f>VLOOKUP(Table_ExternalData_15[[#This Row],[Id]],'Blagovna izdelek'!A:C,3,0)</f>
        <v>Tecnoware</v>
      </c>
      <c r="H998">
        <f>Table_ExternalData_15[[#This Row],[Rabat]]*0.2</f>
        <v>2</v>
      </c>
      <c r="I998" s="2">
        <f>Table_ExternalData_15[[#This Row],[Price]]-(Table_ExternalData_15[[#This Row],[Price]]*Table_ExternalData_15[[#This Row],[BB rabat]])/100</f>
        <v>80.311000000000007</v>
      </c>
      <c r="J998" s="2">
        <f>Table_ExternalData_15[[#This Row],[BB cena]]*Table_ExternalData_15[[#Headers],[1,22]]</f>
        <v>97.979420000000005</v>
      </c>
      <c r="K998">
        <f>Table_ExternalData_15[[#This Row],[Price]]*Table_ExternalData_15[[#Headers],[1,22]]</f>
        <v>99.978999999999999</v>
      </c>
      <c r="L998" s="7">
        <f>IF(G998="White Shark",E998*0.5,IF(G998="Sbox",E998*0.5,IF(G998="Tenda",E998*0.5,E998*0.2)))/100</f>
        <v>0.02</v>
      </c>
      <c r="M998" s="2">
        <f>Table_ExternalData_15[[#This Row],[Price]]-Table_ExternalData_15[[#This Row],[Price]]*Table_ExternalData_15[[#This Row],[extra popust]]</f>
        <v>80.311000000000007</v>
      </c>
      <c r="N998" s="2">
        <f>IF(M998&lt;I998,M998,I998)</f>
        <v>80.311000000000007</v>
      </c>
      <c r="O998" s="16" t="str">
        <f>IF(N998&lt;I998,$U$1," ")</f>
        <v xml:space="preserve"> </v>
      </c>
      <c r="P998" s="16" t="str">
        <f>IFERROR((O998+30)," ")</f>
        <v xml:space="preserve"> </v>
      </c>
      <c r="Q998" s="2">
        <f ca="1">IF(O998=$U$1,N998,"0")*1.22</f>
        <v>0</v>
      </c>
    </row>
    <row r="999" spans="1:17" x14ac:dyDescent="0.25">
      <c r="A999" t="s">
        <v>13304</v>
      </c>
      <c r="B999" t="s">
        <v>13524</v>
      </c>
      <c r="C999">
        <v>17210</v>
      </c>
      <c r="D999">
        <v>327.2</v>
      </c>
      <c r="E999">
        <f>IFERROR(VLOOKUP(Table_ExternalData_15[[#This Row],[Id]],Rabati!B:C,2,0),0)</f>
        <v>5</v>
      </c>
      <c r="F999">
        <v>1</v>
      </c>
      <c r="G999" t="str">
        <f>VLOOKUP(Table_ExternalData_15[[#This Row],[Id]],'Blagovna izdelek'!A:C,3,0)</f>
        <v>Tecnoware</v>
      </c>
      <c r="H999">
        <f>Table_ExternalData_15[[#This Row],[Rabat]]*0.2</f>
        <v>1</v>
      </c>
      <c r="I999" s="2">
        <f>Table_ExternalData_15[[#This Row],[Price]]-(Table_ExternalData_15[[#This Row],[Price]]*Table_ExternalData_15[[#This Row],[BB rabat]])/100</f>
        <v>323.928</v>
      </c>
      <c r="J999" s="2">
        <f>Table_ExternalData_15[[#This Row],[BB cena]]*Table_ExternalData_15[[#Headers],[1,22]]</f>
        <v>395.19216</v>
      </c>
      <c r="K999" s="2">
        <f>Table_ExternalData_15[[#This Row],[Price]]*Table_ExternalData_15[[#Headers],[1,22]]</f>
        <v>399.18399999999997</v>
      </c>
      <c r="L999" s="7">
        <f>IF(G999="White Shark",E999*0.5,IF(G999="Sbox",E999*0.5,IF(G999="Tenda",E999*0.5,E999*0.2)))/100</f>
        <v>0.01</v>
      </c>
      <c r="M999" s="2">
        <f>Table_ExternalData_15[[#This Row],[Price]]-Table_ExternalData_15[[#This Row],[Price]]*Table_ExternalData_15[[#This Row],[extra popust]]</f>
        <v>323.928</v>
      </c>
      <c r="N999" s="2">
        <f>IF(M999&lt;I999,M999,I999)</f>
        <v>323.928</v>
      </c>
      <c r="O999" s="12" t="str">
        <f>IF(N999&lt;I999,$U$1," ")</f>
        <v xml:space="preserve"> </v>
      </c>
      <c r="P999" s="12" t="str">
        <f>IFERROR((O999+30)," ")</f>
        <v xml:space="preserve"> </v>
      </c>
      <c r="Q999" s="2">
        <f ca="1">IF(O999=$U$1,N999,"0")*1.22</f>
        <v>0</v>
      </c>
    </row>
    <row r="1000" spans="1:17" x14ac:dyDescent="0.25">
      <c r="A1000" t="s">
        <v>13306</v>
      </c>
      <c r="B1000" t="s">
        <v>13305</v>
      </c>
      <c r="C1000">
        <v>17211</v>
      </c>
      <c r="D1000">
        <v>106.7</v>
      </c>
      <c r="E1000">
        <f>IFERROR(VLOOKUP(Table_ExternalData_15[[#This Row],[Id]],Rabati!B:C,2,0),0)</f>
        <v>10</v>
      </c>
      <c r="F1000">
        <v>4</v>
      </c>
      <c r="G1000" t="str">
        <f>VLOOKUP(Table_ExternalData_15[[#This Row],[Id]],'Blagovna izdelek'!A:C,3,0)</f>
        <v>Tecnoware</v>
      </c>
      <c r="H1000">
        <f>Table_ExternalData_15[[#This Row],[Rabat]]*0.2</f>
        <v>2</v>
      </c>
      <c r="I1000" s="2">
        <f>Table_ExternalData_15[[#This Row],[Price]]-(Table_ExternalData_15[[#This Row],[Price]]*Table_ExternalData_15[[#This Row],[BB rabat]])/100</f>
        <v>104.566</v>
      </c>
      <c r="J1000" s="2">
        <f>Table_ExternalData_15[[#This Row],[BB cena]]*Table_ExternalData_15[[#Headers],[1,22]]</f>
        <v>127.57052</v>
      </c>
      <c r="K1000" s="2">
        <f>Table_ExternalData_15[[#This Row],[Price]]*Table_ExternalData_15[[#Headers],[1,22]]</f>
        <v>130.17400000000001</v>
      </c>
      <c r="L1000" s="7">
        <f>IF(G1000="White Shark",E1000*0.5,IF(G1000="Sbox",E1000*0.5,IF(G1000="Tenda",E1000*0.5,E1000*0.2)))/100</f>
        <v>0.02</v>
      </c>
      <c r="M1000" s="2">
        <f>Table_ExternalData_15[[#This Row],[Price]]-Table_ExternalData_15[[#This Row],[Price]]*Table_ExternalData_15[[#This Row],[extra popust]]</f>
        <v>104.566</v>
      </c>
      <c r="N1000" s="2">
        <f>IF(M1000&lt;I1000,M1000,I1000)</f>
        <v>104.566</v>
      </c>
      <c r="O1000" s="12" t="str">
        <f>IF(N1000&lt;I1000,$U$1," ")</f>
        <v xml:space="preserve"> </v>
      </c>
      <c r="P1000" s="12" t="str">
        <f>IFERROR((O1000+30)," ")</f>
        <v xml:space="preserve"> </v>
      </c>
      <c r="Q1000" s="2">
        <f ca="1">IF(O1000=$U$1,N1000,"0")*1.22</f>
        <v>0</v>
      </c>
    </row>
    <row r="1001" spans="1:17" x14ac:dyDescent="0.25">
      <c r="A1001" t="s">
        <v>13308</v>
      </c>
      <c r="B1001" t="s">
        <v>13307</v>
      </c>
      <c r="C1001">
        <v>17212</v>
      </c>
      <c r="D1001">
        <v>169.6</v>
      </c>
      <c r="E1001">
        <f>IFERROR(VLOOKUP(Table_ExternalData_15[[#This Row],[Id]],Rabati!B:C,2,0),0)</f>
        <v>10</v>
      </c>
      <c r="F1001">
        <v>0</v>
      </c>
      <c r="G1001" t="str">
        <f>VLOOKUP(Table_ExternalData_15[[#This Row],[Id]],'Blagovna izdelek'!A:C,3,0)</f>
        <v>Tecnoware</v>
      </c>
      <c r="H1001">
        <f>Table_ExternalData_15[[#This Row],[Rabat]]*0.2</f>
        <v>2</v>
      </c>
      <c r="I1001" s="2">
        <f>Table_ExternalData_15[[#This Row],[Price]]-(Table_ExternalData_15[[#This Row],[Price]]*Table_ExternalData_15[[#This Row],[BB rabat]])/100</f>
        <v>166.208</v>
      </c>
      <c r="J1001" s="2">
        <f>Table_ExternalData_15[[#This Row],[BB cena]]*Table_ExternalData_15[[#Headers],[1,22]]</f>
        <v>202.77375999999998</v>
      </c>
      <c r="K1001" s="2">
        <f>Table_ExternalData_15[[#This Row],[Price]]*Table_ExternalData_15[[#Headers],[1,22]]</f>
        <v>206.91199999999998</v>
      </c>
      <c r="L1001" s="7">
        <f>IF(G1001="White Shark",E1001*0.5,IF(G1001="Sbox",E1001*0.5,IF(G1001="Tenda",E1001*0.5,E1001*0.2)))/100</f>
        <v>0.02</v>
      </c>
      <c r="M1001" s="2">
        <f>Table_ExternalData_15[[#This Row],[Price]]-Table_ExternalData_15[[#This Row],[Price]]*Table_ExternalData_15[[#This Row],[extra popust]]</f>
        <v>166.208</v>
      </c>
      <c r="N1001" s="2">
        <f>IF(M1001&lt;I1001,M1001,I1001)</f>
        <v>166.208</v>
      </c>
      <c r="O1001" s="12" t="str">
        <f>IF(N1001&lt;I1001,$U$1," ")</f>
        <v xml:space="preserve"> </v>
      </c>
      <c r="P1001" s="12" t="str">
        <f>IFERROR((O1001+30)," ")</f>
        <v xml:space="preserve"> </v>
      </c>
      <c r="Q1001" s="2">
        <f ca="1">IF(O1001=$U$1,N1001,"0")*1.22</f>
        <v>0</v>
      </c>
    </row>
    <row r="1002" spans="1:17" x14ac:dyDescent="0.25">
      <c r="A1002" t="s">
        <v>13310</v>
      </c>
      <c r="B1002" t="s">
        <v>13309</v>
      </c>
      <c r="C1002">
        <v>17213</v>
      </c>
      <c r="D1002">
        <v>270.3</v>
      </c>
      <c r="E1002">
        <f>IFERROR(VLOOKUP(Table_ExternalData_15[[#This Row],[Id]],Rabati!B:C,2,0),0)</f>
        <v>10</v>
      </c>
      <c r="F1002">
        <v>2</v>
      </c>
      <c r="G1002" t="str">
        <f>VLOOKUP(Table_ExternalData_15[[#This Row],[Id]],'Blagovna izdelek'!A:C,3,0)</f>
        <v>Tecnoware</v>
      </c>
      <c r="H1002">
        <f>Table_ExternalData_15[[#This Row],[Rabat]]*0.2</f>
        <v>2</v>
      </c>
      <c r="I1002" s="2">
        <f>Table_ExternalData_15[[#This Row],[Price]]-(Table_ExternalData_15[[#This Row],[Price]]*Table_ExternalData_15[[#This Row],[BB rabat]])/100</f>
        <v>264.89400000000001</v>
      </c>
      <c r="J1002" s="2">
        <f>Table_ExternalData_15[[#This Row],[BB cena]]*Table_ExternalData_15[[#Headers],[1,22]]</f>
        <v>323.17068</v>
      </c>
      <c r="K1002" s="2">
        <f>Table_ExternalData_15[[#This Row],[Price]]*Table_ExternalData_15[[#Headers],[1,22]]</f>
        <v>329.76600000000002</v>
      </c>
      <c r="L1002" s="7">
        <f>IF(G1002="White Shark",E1002*0.5,IF(G1002="Sbox",E1002*0.5,IF(G1002="Tenda",E1002*0.5,E1002*0.2)))/100</f>
        <v>0.02</v>
      </c>
      <c r="M1002" s="2">
        <f>Table_ExternalData_15[[#This Row],[Price]]-Table_ExternalData_15[[#This Row],[Price]]*Table_ExternalData_15[[#This Row],[extra popust]]</f>
        <v>264.89400000000001</v>
      </c>
      <c r="N1002" s="2">
        <f>IF(M1002&lt;I1002,M1002,I1002)</f>
        <v>264.89400000000001</v>
      </c>
      <c r="O1002" s="12" t="str">
        <f>IF(N1002&lt;I1002,$U$1," ")</f>
        <v xml:space="preserve"> </v>
      </c>
      <c r="P1002" s="12" t="str">
        <f>IFERROR((O1002+30)," ")</f>
        <v xml:space="preserve"> </v>
      </c>
      <c r="Q1002" s="2">
        <f ca="1">IF(O1002=$U$1,N1002,"0")*1.22</f>
        <v>0</v>
      </c>
    </row>
    <row r="1003" spans="1:17" x14ac:dyDescent="0.25">
      <c r="A1003" t="s">
        <v>13312</v>
      </c>
      <c r="B1003" t="s">
        <v>13311</v>
      </c>
      <c r="C1003">
        <v>17214</v>
      </c>
      <c r="D1003">
        <v>188.2</v>
      </c>
      <c r="E1003">
        <f>IFERROR(VLOOKUP(Table_ExternalData_15[[#This Row],[Id]],Rabati!B:C,2,0),0)</f>
        <v>10</v>
      </c>
      <c r="F1003">
        <v>8</v>
      </c>
      <c r="G1003" t="str">
        <f>VLOOKUP(Table_ExternalData_15[[#This Row],[Id]],'Blagovna izdelek'!A:C,3,0)</f>
        <v>Tecnoware</v>
      </c>
      <c r="H1003">
        <f>Table_ExternalData_15[[#This Row],[Rabat]]*0.2</f>
        <v>2</v>
      </c>
      <c r="I1003" s="2">
        <f>Table_ExternalData_15[[#This Row],[Price]]-(Table_ExternalData_15[[#This Row],[Price]]*Table_ExternalData_15[[#This Row],[BB rabat]])/100</f>
        <v>184.43599999999998</v>
      </c>
      <c r="J1003" s="2">
        <f>Table_ExternalData_15[[#This Row],[BB cena]]*Table_ExternalData_15[[#Headers],[1,22]]</f>
        <v>225.01191999999998</v>
      </c>
      <c r="K1003" s="2">
        <f>Table_ExternalData_15[[#This Row],[Price]]*Table_ExternalData_15[[#Headers],[1,22]]</f>
        <v>229.60399999999998</v>
      </c>
      <c r="L1003" s="7">
        <f>IF(G1003="White Shark",E1003*0.5,IF(G1003="Sbox",E1003*0.5,IF(G1003="Tenda",E1003*0.5,E1003*0.2)))/100</f>
        <v>0.02</v>
      </c>
      <c r="M1003" s="2">
        <f>Table_ExternalData_15[[#This Row],[Price]]-Table_ExternalData_15[[#This Row],[Price]]*Table_ExternalData_15[[#This Row],[extra popust]]</f>
        <v>184.43599999999998</v>
      </c>
      <c r="N1003" s="2">
        <f>IF(M1003&lt;I1003,M1003,I1003)</f>
        <v>184.43599999999998</v>
      </c>
      <c r="O1003" s="12" t="str">
        <f>IF(N1003&lt;I1003,$U$1," ")</f>
        <v xml:space="preserve"> </v>
      </c>
      <c r="P1003" s="12" t="str">
        <f>IFERROR((O1003+30)," ")</f>
        <v xml:space="preserve"> </v>
      </c>
      <c r="Q1003" s="2">
        <f ca="1">IF(O1003=$U$1,N1003,"0")*1.22</f>
        <v>0</v>
      </c>
    </row>
    <row r="1004" spans="1:17" x14ac:dyDescent="0.25">
      <c r="A1004" t="s">
        <v>13313</v>
      </c>
      <c r="B1004" t="s">
        <v>13530</v>
      </c>
      <c r="C1004">
        <v>17215</v>
      </c>
      <c r="D1004">
        <v>668.8</v>
      </c>
      <c r="E1004">
        <f>IFERROR(VLOOKUP(Table_ExternalData_15[[#This Row],[Id]],Rabati!B:C,2,0),0)</f>
        <v>5</v>
      </c>
      <c r="F1004">
        <v>8</v>
      </c>
      <c r="G1004" t="str">
        <f>VLOOKUP(Table_ExternalData_15[[#This Row],[Id]],'Blagovna izdelek'!A:C,3,0)</f>
        <v>Tecnoware</v>
      </c>
      <c r="H1004">
        <f>Table_ExternalData_15[[#This Row],[Rabat]]*0.2</f>
        <v>1</v>
      </c>
      <c r="I1004" s="2">
        <f>Table_ExternalData_15[[#This Row],[Price]]-(Table_ExternalData_15[[#This Row],[Price]]*Table_ExternalData_15[[#This Row],[BB rabat]])/100</f>
        <v>662.11199999999997</v>
      </c>
      <c r="J1004" s="2">
        <f>Table_ExternalData_15[[#This Row],[BB cena]]*Table_ExternalData_15[[#Headers],[1,22]]</f>
        <v>807.77663999999993</v>
      </c>
      <c r="K1004" s="2">
        <f>Table_ExternalData_15[[#This Row],[Price]]*Table_ExternalData_15[[#Headers],[1,22]]</f>
        <v>815.93599999999992</v>
      </c>
      <c r="L1004" s="7">
        <f>IF(G1004="White Shark",E1004*0.5,IF(G1004="Sbox",E1004*0.5,IF(G1004="Tenda",E1004*0.5,E1004*0.2)))/100</f>
        <v>0.01</v>
      </c>
      <c r="M1004" s="2">
        <f>Table_ExternalData_15[[#This Row],[Price]]-Table_ExternalData_15[[#This Row],[Price]]*Table_ExternalData_15[[#This Row],[extra popust]]</f>
        <v>662.11199999999997</v>
      </c>
      <c r="N1004" s="2">
        <f>IF(M1004&lt;I1004,M1004,I1004)</f>
        <v>662.11199999999997</v>
      </c>
      <c r="O1004" s="12" t="str">
        <f>IF(N1004&lt;I1004,$U$1," ")</f>
        <v xml:space="preserve"> </v>
      </c>
      <c r="P1004" s="12" t="str">
        <f>IFERROR((O1004+30)," ")</f>
        <v xml:space="preserve"> </v>
      </c>
      <c r="Q1004" s="2">
        <f ca="1">IF(O1004=$U$1,N1004,"0")*1.22</f>
        <v>0</v>
      </c>
    </row>
    <row r="1005" spans="1:17" x14ac:dyDescent="0.25">
      <c r="A1005" t="s">
        <v>13317</v>
      </c>
      <c r="B1005" t="s">
        <v>13316</v>
      </c>
      <c r="C1005">
        <v>17216</v>
      </c>
      <c r="D1005">
        <v>327.85</v>
      </c>
      <c r="E1005">
        <f>IFERROR(VLOOKUP(Table_ExternalData_15[[#This Row],[Id]],Rabati!B:C,2,0),0)</f>
        <v>10</v>
      </c>
      <c r="F1005">
        <v>3</v>
      </c>
      <c r="G1005" t="str">
        <f>VLOOKUP(Table_ExternalData_15[[#This Row],[Id]],'Blagovna izdelek'!A:C,3,0)</f>
        <v>Tecnoware</v>
      </c>
      <c r="H1005">
        <f>Table_ExternalData_15[[#This Row],[Rabat]]*0.2</f>
        <v>2</v>
      </c>
      <c r="I1005" s="2">
        <f>Table_ExternalData_15[[#This Row],[Price]]-(Table_ExternalData_15[[#This Row],[Price]]*Table_ExternalData_15[[#This Row],[BB rabat]])/100</f>
        <v>321.29300000000001</v>
      </c>
      <c r="J1005" s="2">
        <f>Table_ExternalData_15[[#This Row],[BB cena]]*Table_ExternalData_15[[#Headers],[1,22]]</f>
        <v>391.97746000000001</v>
      </c>
      <c r="K1005" s="2">
        <f>Table_ExternalData_15[[#This Row],[Price]]*Table_ExternalData_15[[#Headers],[1,22]]</f>
        <v>399.97700000000003</v>
      </c>
      <c r="L1005" s="7">
        <f>IF(G1005="White Shark",E1005*0.5,IF(G1005="Sbox",E1005*0.5,IF(G1005="Tenda",E1005*0.5,E1005*0.2)))/100</f>
        <v>0.02</v>
      </c>
      <c r="M1005" s="2">
        <f>Table_ExternalData_15[[#This Row],[Price]]-Table_ExternalData_15[[#This Row],[Price]]*Table_ExternalData_15[[#This Row],[extra popust]]</f>
        <v>321.29300000000001</v>
      </c>
      <c r="N1005" s="2">
        <f>IF(M1005&lt;I1005,M1005,I1005)</f>
        <v>321.29300000000001</v>
      </c>
      <c r="O1005" s="12" t="str">
        <f>IF(N1005&lt;I1005,$U$1," ")</f>
        <v xml:space="preserve"> </v>
      </c>
      <c r="P1005" s="12" t="str">
        <f>IFERROR((O1005+30)," ")</f>
        <v xml:space="preserve"> </v>
      </c>
      <c r="Q1005" s="2">
        <f ca="1">IF(O1005=$U$1,N1005,"0")*1.22</f>
        <v>0</v>
      </c>
    </row>
    <row r="1006" spans="1:17" x14ac:dyDescent="0.25">
      <c r="A1006" t="s">
        <v>13319</v>
      </c>
      <c r="B1006" t="s">
        <v>13318</v>
      </c>
      <c r="C1006">
        <v>17217</v>
      </c>
      <c r="D1006">
        <v>28.8</v>
      </c>
      <c r="E1006">
        <f>IFERROR(VLOOKUP(Table_ExternalData_15[[#This Row],[Id]],Rabati!B:C,2,0),0)</f>
        <v>20</v>
      </c>
      <c r="F1006">
        <v>10</v>
      </c>
      <c r="G1006" t="str">
        <f>VLOOKUP(Table_ExternalData_15[[#This Row],[Id]],'Blagovna izdelek'!A:C,3,0)</f>
        <v>Tecnoware</v>
      </c>
      <c r="H1006">
        <f>Table_ExternalData_15[[#This Row],[Rabat]]*0.2</f>
        <v>4</v>
      </c>
      <c r="I1006" s="2">
        <f>Table_ExternalData_15[[#This Row],[Price]]-(Table_ExternalData_15[[#This Row],[Price]]*Table_ExternalData_15[[#This Row],[BB rabat]])/100</f>
        <v>27.648</v>
      </c>
      <c r="J1006" s="2">
        <f>Table_ExternalData_15[[#This Row],[BB cena]]*Table_ExternalData_15[[#Headers],[1,22]]</f>
        <v>33.730559999999997</v>
      </c>
      <c r="K1006" s="2">
        <f>Table_ExternalData_15[[#This Row],[Price]]*Table_ExternalData_15[[#Headers],[1,22]]</f>
        <v>35.136000000000003</v>
      </c>
      <c r="L1006" s="7">
        <f>IF(G1006="White Shark",E1006*0.5,IF(G1006="Sbox",E1006*0.5,IF(G1006="Tenda",E1006*0.5,E1006*0.2)))/100</f>
        <v>0.04</v>
      </c>
      <c r="M1006" s="2">
        <f>Table_ExternalData_15[[#This Row],[Price]]-Table_ExternalData_15[[#This Row],[Price]]*Table_ExternalData_15[[#This Row],[extra popust]]</f>
        <v>27.648</v>
      </c>
      <c r="N1006" s="2">
        <f>IF(M1006&lt;I1006,M1006,I1006)</f>
        <v>27.648</v>
      </c>
      <c r="O1006" s="12" t="str">
        <f>IF(N1006&lt;I1006,$U$1," ")</f>
        <v xml:space="preserve"> </v>
      </c>
      <c r="P1006" s="12" t="str">
        <f>IFERROR((O1006+30)," ")</f>
        <v xml:space="preserve"> </v>
      </c>
      <c r="Q1006" s="2">
        <f ca="1">IF(O1006=$U$1,N1006,"0")*1.22</f>
        <v>0</v>
      </c>
    </row>
    <row r="1007" spans="1:17" x14ac:dyDescent="0.25">
      <c r="A1007" t="s">
        <v>13321</v>
      </c>
      <c r="B1007" t="s">
        <v>13320</v>
      </c>
      <c r="C1007">
        <v>17218</v>
      </c>
      <c r="D1007">
        <v>28.4</v>
      </c>
      <c r="E1007">
        <f>IFERROR(VLOOKUP(Table_ExternalData_15[[#This Row],[Id]],Rabati!B:C,2,0),0)</f>
        <v>20</v>
      </c>
      <c r="F1007">
        <v>5</v>
      </c>
      <c r="G1007" t="str">
        <f>VLOOKUP(Table_ExternalData_15[[#This Row],[Id]],'Blagovna izdelek'!A:C,3,0)</f>
        <v>Tecnoware</v>
      </c>
      <c r="H1007">
        <f>Table_ExternalData_15[[#This Row],[Rabat]]*0.2</f>
        <v>4</v>
      </c>
      <c r="I1007" s="2">
        <f>Table_ExternalData_15[[#This Row],[Price]]-(Table_ExternalData_15[[#This Row],[Price]]*Table_ExternalData_15[[#This Row],[BB rabat]])/100</f>
        <v>27.263999999999999</v>
      </c>
      <c r="J1007" s="2">
        <f>Table_ExternalData_15[[#This Row],[BB cena]]*Table_ExternalData_15[[#Headers],[1,22]]</f>
        <v>33.262079999999997</v>
      </c>
      <c r="K1007" s="2">
        <f>Table_ExternalData_15[[#This Row],[Price]]*Table_ExternalData_15[[#Headers],[1,22]]</f>
        <v>34.647999999999996</v>
      </c>
      <c r="L1007" s="7">
        <f>IF(G1007="White Shark",E1007*0.5,IF(G1007="Sbox",E1007*0.5,IF(G1007="Tenda",E1007*0.5,E1007*0.2)))/100</f>
        <v>0.04</v>
      </c>
      <c r="M1007" s="2">
        <f>Table_ExternalData_15[[#This Row],[Price]]-Table_ExternalData_15[[#This Row],[Price]]*Table_ExternalData_15[[#This Row],[extra popust]]</f>
        <v>27.263999999999999</v>
      </c>
      <c r="N1007" s="2">
        <f>IF(M1007&lt;I1007,M1007,I1007)</f>
        <v>27.263999999999999</v>
      </c>
      <c r="O1007" s="12" t="str">
        <f>IF(N1007&lt;I1007,$U$1," ")</f>
        <v xml:space="preserve"> </v>
      </c>
      <c r="P1007" s="12" t="str">
        <f>IFERROR((O1007+30)," ")</f>
        <v xml:space="preserve"> </v>
      </c>
      <c r="Q1007" s="2">
        <f ca="1">IF(O1007=$U$1,N1007,"0")*1.22</f>
        <v>0</v>
      </c>
    </row>
    <row r="1008" spans="1:17" x14ac:dyDescent="0.25">
      <c r="A1008" t="s">
        <v>13323</v>
      </c>
      <c r="B1008" t="s">
        <v>13322</v>
      </c>
      <c r="C1008">
        <v>17219</v>
      </c>
      <c r="D1008">
        <v>17.850000000000001</v>
      </c>
      <c r="E1008">
        <f>IFERROR(VLOOKUP(Table_ExternalData_15[[#This Row],[Id]],Rabati!B:C,2,0),0)</f>
        <v>20</v>
      </c>
      <c r="F1008">
        <v>5</v>
      </c>
      <c r="G1008" t="str">
        <f>VLOOKUP(Table_ExternalData_15[[#This Row],[Id]],'Blagovna izdelek'!A:C,3,0)</f>
        <v>Tecnoware</v>
      </c>
      <c r="H1008">
        <f>Table_ExternalData_15[[#This Row],[Rabat]]*0.2</f>
        <v>4</v>
      </c>
      <c r="I1008" s="2">
        <f>Table_ExternalData_15[[#This Row],[Price]]-(Table_ExternalData_15[[#This Row],[Price]]*Table_ExternalData_15[[#This Row],[BB rabat]])/100</f>
        <v>17.136000000000003</v>
      </c>
      <c r="J1008" s="2">
        <f>Table_ExternalData_15[[#This Row],[BB cena]]*Table_ExternalData_15[[#Headers],[1,22]]</f>
        <v>20.905920000000002</v>
      </c>
      <c r="K1008" s="2">
        <f>Table_ExternalData_15[[#This Row],[Price]]*Table_ExternalData_15[[#Headers],[1,22]]</f>
        <v>21.777000000000001</v>
      </c>
      <c r="L1008" s="7">
        <f>IF(G1008="White Shark",E1008*0.5,IF(G1008="Sbox",E1008*0.5,IF(G1008="Tenda",E1008*0.5,E1008*0.2)))/100</f>
        <v>0.04</v>
      </c>
      <c r="M1008" s="2">
        <f>Table_ExternalData_15[[#This Row],[Price]]-Table_ExternalData_15[[#This Row],[Price]]*Table_ExternalData_15[[#This Row],[extra popust]]</f>
        <v>17.136000000000003</v>
      </c>
      <c r="N1008" s="2">
        <f>IF(M1008&lt;I1008,M1008,I1008)</f>
        <v>17.136000000000003</v>
      </c>
      <c r="O1008" s="12" t="str">
        <f>IF(N1008&lt;I1008,$U$1," ")</f>
        <v xml:space="preserve"> </v>
      </c>
      <c r="P1008" s="12" t="str">
        <f>IFERROR((O1008+30)," ")</f>
        <v xml:space="preserve"> </v>
      </c>
      <c r="Q1008" s="2">
        <f ca="1">IF(O1008=$U$1,N1008,"0")*1.22</f>
        <v>0</v>
      </c>
    </row>
    <row r="1009" spans="1:17" x14ac:dyDescent="0.25">
      <c r="A1009" t="s">
        <v>13325</v>
      </c>
      <c r="B1009" t="s">
        <v>13324</v>
      </c>
      <c r="C1009">
        <v>17220</v>
      </c>
      <c r="D1009">
        <v>21.15</v>
      </c>
      <c r="E1009">
        <f>IFERROR(VLOOKUP(Table_ExternalData_15[[#This Row],[Id]],Rabati!B:C,2,0),0)</f>
        <v>20</v>
      </c>
      <c r="F1009">
        <v>11</v>
      </c>
      <c r="G1009" t="str">
        <f>VLOOKUP(Table_ExternalData_15[[#This Row],[Id]],'Blagovna izdelek'!A:C,3,0)</f>
        <v>Tecnoware</v>
      </c>
      <c r="H1009">
        <f>Table_ExternalData_15[[#This Row],[Rabat]]*0.2</f>
        <v>4</v>
      </c>
      <c r="I1009" s="2">
        <f>Table_ExternalData_15[[#This Row],[Price]]-(Table_ExternalData_15[[#This Row],[Price]]*Table_ExternalData_15[[#This Row],[BB rabat]])/100</f>
        <v>20.303999999999998</v>
      </c>
      <c r="J1009" s="2">
        <f>Table_ExternalData_15[[#This Row],[BB cena]]*Table_ExternalData_15[[#Headers],[1,22]]</f>
        <v>24.770879999999998</v>
      </c>
      <c r="K1009" s="2">
        <f>Table_ExternalData_15[[#This Row],[Price]]*Table_ExternalData_15[[#Headers],[1,22]]</f>
        <v>25.802999999999997</v>
      </c>
      <c r="L1009" s="7">
        <f>IF(G1009="White Shark",E1009*0.5,IF(G1009="Sbox",E1009*0.5,IF(G1009="Tenda",E1009*0.5,E1009*0.2)))/100</f>
        <v>0.04</v>
      </c>
      <c r="M1009" s="2">
        <f>Table_ExternalData_15[[#This Row],[Price]]-Table_ExternalData_15[[#This Row],[Price]]*Table_ExternalData_15[[#This Row],[extra popust]]</f>
        <v>20.303999999999998</v>
      </c>
      <c r="N1009" s="2">
        <f>IF(M1009&lt;I1009,M1009,I1009)</f>
        <v>20.303999999999998</v>
      </c>
      <c r="O1009" s="12" t="str">
        <f>IF(N1009&lt;I1009,$U$1," ")</f>
        <v xml:space="preserve"> </v>
      </c>
      <c r="P1009" s="12" t="str">
        <f>IFERROR((O1009+30)," ")</f>
        <v xml:space="preserve"> </v>
      </c>
      <c r="Q1009" s="2">
        <f ca="1">IF(O1009=$U$1,N1009,"0")*1.22</f>
        <v>0</v>
      </c>
    </row>
    <row r="1010" spans="1:17" x14ac:dyDescent="0.25">
      <c r="A1010" t="s">
        <v>13331</v>
      </c>
      <c r="B1010" t="s">
        <v>13525</v>
      </c>
      <c r="C1010">
        <v>17224</v>
      </c>
      <c r="D1010">
        <v>1455.2</v>
      </c>
      <c r="E1010">
        <f>IFERROR(VLOOKUP(Table_ExternalData_15[[#This Row],[Id]],Rabati!B:C,2,0),0)</f>
        <v>5</v>
      </c>
      <c r="F1010">
        <v>1</v>
      </c>
      <c r="G1010" t="str">
        <f>VLOOKUP(Table_ExternalData_15[[#This Row],[Id]],'Blagovna izdelek'!A:C,3,0)</f>
        <v>Tecnoware</v>
      </c>
      <c r="H1010">
        <f>Table_ExternalData_15[[#This Row],[Rabat]]*0.2</f>
        <v>1</v>
      </c>
      <c r="I1010" s="2">
        <f>Table_ExternalData_15[[#This Row],[Price]]-(Table_ExternalData_15[[#This Row],[Price]]*Table_ExternalData_15[[#This Row],[BB rabat]])/100</f>
        <v>1440.6480000000001</v>
      </c>
      <c r="J1010" s="2">
        <f>Table_ExternalData_15[[#This Row],[BB cena]]*Table_ExternalData_15[[#Headers],[1,22]]</f>
        <v>1757.5905600000001</v>
      </c>
      <c r="K1010" s="2">
        <f>Table_ExternalData_15[[#This Row],[Price]]*Table_ExternalData_15[[#Headers],[1,22]]</f>
        <v>1775.3440000000001</v>
      </c>
      <c r="L1010" s="7">
        <f>IF(G1010="White Shark",E1010*0.5,IF(G1010="Sbox",E1010*0.5,IF(G1010="Tenda",E1010*0.5,E1010*0.2)))/100</f>
        <v>0.01</v>
      </c>
      <c r="M1010" s="2">
        <f>Table_ExternalData_15[[#This Row],[Price]]-Table_ExternalData_15[[#This Row],[Price]]*Table_ExternalData_15[[#This Row],[extra popust]]</f>
        <v>1440.6480000000001</v>
      </c>
      <c r="N1010" s="2">
        <f>IF(M1010&lt;I1010,M1010,I1010)</f>
        <v>1440.6480000000001</v>
      </c>
      <c r="O1010" s="12" t="str">
        <f>IF(N1010&lt;I1010,$U$1," ")</f>
        <v xml:space="preserve"> </v>
      </c>
      <c r="P1010" s="12" t="str">
        <f>IFERROR((O1010+30)," ")</f>
        <v xml:space="preserve"> </v>
      </c>
      <c r="Q1010" s="2">
        <f ca="1">IF(O1010=$U$1,N1010,"0")*1.22</f>
        <v>0</v>
      </c>
    </row>
    <row r="1011" spans="1:17" x14ac:dyDescent="0.25">
      <c r="A1011" t="s">
        <v>13334</v>
      </c>
      <c r="B1011" t="s">
        <v>13333</v>
      </c>
      <c r="C1011">
        <v>17225</v>
      </c>
      <c r="D1011">
        <v>555.1</v>
      </c>
      <c r="E1011">
        <f>IFERROR(VLOOKUP(Table_ExternalData_15[[#This Row],[Id]],Rabati!B:C,2,0),0)</f>
        <v>5</v>
      </c>
      <c r="F1011">
        <v>1</v>
      </c>
      <c r="G1011" t="str">
        <f>VLOOKUP(Table_ExternalData_15[[#This Row],[Id]],'Blagovna izdelek'!A:C,3,0)</f>
        <v>Tecnoware</v>
      </c>
      <c r="H1011">
        <f>Table_ExternalData_15[[#This Row],[Rabat]]*0.2</f>
        <v>1</v>
      </c>
      <c r="I1011" s="2">
        <f>Table_ExternalData_15[[#This Row],[Price]]-(Table_ExternalData_15[[#This Row],[Price]]*Table_ExternalData_15[[#This Row],[BB rabat]])/100</f>
        <v>549.54899999999998</v>
      </c>
      <c r="J1011" s="2">
        <f>Table_ExternalData_15[[#This Row],[BB cena]]*Table_ExternalData_15[[#Headers],[1,22]]</f>
        <v>670.44977999999992</v>
      </c>
      <c r="K1011" s="2">
        <f>Table_ExternalData_15[[#This Row],[Price]]*Table_ExternalData_15[[#Headers],[1,22]]</f>
        <v>677.22199999999998</v>
      </c>
      <c r="L1011" s="7">
        <f>IF(G1011="White Shark",E1011*0.5,IF(G1011="Sbox",E1011*0.5,IF(G1011="Tenda",E1011*0.5,E1011*0.2)))/100</f>
        <v>0.01</v>
      </c>
      <c r="M1011" s="2">
        <f>Table_ExternalData_15[[#This Row],[Price]]-Table_ExternalData_15[[#This Row],[Price]]*Table_ExternalData_15[[#This Row],[extra popust]]</f>
        <v>549.54899999999998</v>
      </c>
      <c r="N1011" s="2">
        <f>IF(M1011&lt;I1011,M1011,I1011)</f>
        <v>549.54899999999998</v>
      </c>
      <c r="O1011" s="12" t="str">
        <f>IF(N1011&lt;I1011,$U$1," ")</f>
        <v xml:space="preserve"> </v>
      </c>
      <c r="P1011" s="12" t="str">
        <f>IFERROR((O1011+30)," ")</f>
        <v xml:space="preserve"> </v>
      </c>
      <c r="Q1011" s="2">
        <f ca="1">IF(O1011=$U$1,N1011,"0")*1.22</f>
        <v>0</v>
      </c>
    </row>
    <row r="1012" spans="1:17" x14ac:dyDescent="0.25">
      <c r="A1012" t="s">
        <v>13353</v>
      </c>
      <c r="B1012" t="s">
        <v>13352</v>
      </c>
      <c r="C1012">
        <v>17226</v>
      </c>
      <c r="D1012">
        <v>47.4</v>
      </c>
      <c r="E1012">
        <f>IFERROR(VLOOKUP(Table_ExternalData_15[[#This Row],[Id]],Rabati!B:C,2,0),0)</f>
        <v>10</v>
      </c>
      <c r="F1012">
        <v>0</v>
      </c>
      <c r="G1012" t="str">
        <f>VLOOKUP(Table_ExternalData_15[[#This Row],[Id]],'Blagovna izdelek'!A:C,3,0)</f>
        <v>Tecnoware</v>
      </c>
      <c r="H1012">
        <f>Table_ExternalData_15[[#This Row],[Rabat]]*0.2</f>
        <v>2</v>
      </c>
      <c r="I1012" s="2">
        <f>Table_ExternalData_15[[#This Row],[Price]]-(Table_ExternalData_15[[#This Row],[Price]]*Table_ExternalData_15[[#This Row],[BB rabat]])/100</f>
        <v>46.451999999999998</v>
      </c>
      <c r="J1012" s="2">
        <f>Table_ExternalData_15[[#This Row],[BB cena]]*Table_ExternalData_15[[#Headers],[1,22]]</f>
        <v>56.671439999999997</v>
      </c>
      <c r="K1012" s="2">
        <f>Table_ExternalData_15[[#This Row],[Price]]*Table_ExternalData_15[[#Headers],[1,22]]</f>
        <v>57.827999999999996</v>
      </c>
      <c r="L1012" s="7">
        <f>IF(G1012="White Shark",E1012*0.5,IF(G1012="Sbox",E1012*0.5,IF(G1012="Tenda",E1012*0.5,E1012*0.2)))/100</f>
        <v>0.02</v>
      </c>
      <c r="M1012" s="2">
        <f>Table_ExternalData_15[[#This Row],[Price]]-Table_ExternalData_15[[#This Row],[Price]]*Table_ExternalData_15[[#This Row],[extra popust]]</f>
        <v>46.451999999999998</v>
      </c>
      <c r="N1012" s="2">
        <f>IF(M1012&lt;I1012,M1012,I1012)</f>
        <v>46.451999999999998</v>
      </c>
      <c r="O1012" s="12" t="str">
        <f>IF(N1012&lt;I1012,$U$1," ")</f>
        <v xml:space="preserve"> </v>
      </c>
      <c r="P1012" s="12" t="str">
        <f>IFERROR((O1012+30)," ")</f>
        <v xml:space="preserve"> </v>
      </c>
      <c r="Q1012" s="2">
        <f ca="1">IF(O1012=$U$1,N1012,"0")*1.22</f>
        <v>0</v>
      </c>
    </row>
    <row r="1013" spans="1:17" x14ac:dyDescent="0.25">
      <c r="A1013" t="s">
        <v>13362</v>
      </c>
      <c r="B1013" t="s">
        <v>13645</v>
      </c>
      <c r="C1013">
        <v>17231</v>
      </c>
      <c r="D1013">
        <v>446</v>
      </c>
      <c r="E1013">
        <f>IFERROR(VLOOKUP(Table_ExternalData_15[[#This Row],[Id]],Rabati!B:C,2,0),0)</f>
        <v>5</v>
      </c>
      <c r="F1013">
        <v>3</v>
      </c>
      <c r="G1013" t="str">
        <f>VLOOKUP(Table_ExternalData_15[[#This Row],[Id]],'Blagovna izdelek'!A:C,3,0)</f>
        <v>Tecnoware</v>
      </c>
      <c r="H1013">
        <f>Table_ExternalData_15[[#This Row],[Rabat]]*0.2</f>
        <v>1</v>
      </c>
      <c r="I1013" s="2">
        <f>Table_ExternalData_15[[#This Row],[Price]]-(Table_ExternalData_15[[#This Row],[Price]]*Table_ExternalData_15[[#This Row],[BB rabat]])/100</f>
        <v>441.54</v>
      </c>
      <c r="J1013" s="2">
        <f>Table_ExternalData_15[[#This Row],[BB cena]]*Table_ExternalData_15[[#Headers],[1,22]]</f>
        <v>538.67880000000002</v>
      </c>
      <c r="K1013" s="2">
        <f>Table_ExternalData_15[[#This Row],[Price]]*Table_ExternalData_15[[#Headers],[1,22]]</f>
        <v>544.12</v>
      </c>
      <c r="L1013" s="7">
        <f>IF(G1013="White Shark",E1013*0.5,IF(G1013="Sbox",E1013*0.5,IF(G1013="Tenda",E1013*0.5,E1013*0.2)))/100</f>
        <v>0.01</v>
      </c>
      <c r="M1013" s="2">
        <f>Table_ExternalData_15[[#This Row],[Price]]-Table_ExternalData_15[[#This Row],[Price]]*Table_ExternalData_15[[#This Row],[extra popust]]</f>
        <v>441.54</v>
      </c>
      <c r="N1013" s="2">
        <f>IF(M1013&lt;I1013,M1013,I1013)</f>
        <v>441.54</v>
      </c>
      <c r="O1013" s="12" t="str">
        <f>IF(N1013&lt;I1013,$U$1," ")</f>
        <v xml:space="preserve"> </v>
      </c>
      <c r="P1013" s="12" t="str">
        <f>IFERROR((O1013+30)," ")</f>
        <v xml:space="preserve"> </v>
      </c>
      <c r="Q1013" s="2">
        <f ca="1">IF(O1013=$U$1,N1013,"0")*1.22</f>
        <v>0</v>
      </c>
    </row>
    <row r="1014" spans="1:17" x14ac:dyDescent="0.25">
      <c r="A1014" t="s">
        <v>13363</v>
      </c>
      <c r="B1014" t="s">
        <v>13526</v>
      </c>
      <c r="C1014">
        <v>17232</v>
      </c>
      <c r="D1014">
        <v>251.4</v>
      </c>
      <c r="E1014">
        <f>IFERROR(VLOOKUP(Table_ExternalData_15[[#This Row],[Id]],Rabati!B:C,2,0),0)</f>
        <v>10</v>
      </c>
      <c r="F1014">
        <v>2</v>
      </c>
      <c r="G1014" t="str">
        <f>VLOOKUP(Table_ExternalData_15[[#This Row],[Id]],'Blagovna izdelek'!A:C,3,0)</f>
        <v>Tecnoware</v>
      </c>
      <c r="H1014">
        <f>Table_ExternalData_15[[#This Row],[Rabat]]*0.2</f>
        <v>2</v>
      </c>
      <c r="I1014" s="2">
        <f>Table_ExternalData_15[[#This Row],[Price]]-(Table_ExternalData_15[[#This Row],[Price]]*Table_ExternalData_15[[#This Row],[BB rabat]])/100</f>
        <v>246.37200000000001</v>
      </c>
      <c r="J1014" s="2">
        <f>Table_ExternalData_15[[#This Row],[BB cena]]*Table_ExternalData_15[[#Headers],[1,22]]</f>
        <v>300.57384000000002</v>
      </c>
      <c r="K1014" s="2">
        <f>Table_ExternalData_15[[#This Row],[Price]]*Table_ExternalData_15[[#Headers],[1,22]]</f>
        <v>306.70800000000003</v>
      </c>
      <c r="L1014" s="7">
        <f>IF(G1014="White Shark",E1014*0.5,IF(G1014="Sbox",E1014*0.5,IF(G1014="Tenda",E1014*0.5,E1014*0.2)))/100</f>
        <v>0.02</v>
      </c>
      <c r="M1014" s="2">
        <f>Table_ExternalData_15[[#This Row],[Price]]-Table_ExternalData_15[[#This Row],[Price]]*Table_ExternalData_15[[#This Row],[extra popust]]</f>
        <v>246.37200000000001</v>
      </c>
      <c r="N1014" s="2">
        <f>IF(M1014&lt;I1014,M1014,I1014)</f>
        <v>246.37200000000001</v>
      </c>
      <c r="O1014" s="12" t="str">
        <f>IF(N1014&lt;I1014,$U$1," ")</f>
        <v xml:space="preserve"> </v>
      </c>
      <c r="P1014" s="12" t="str">
        <f>IFERROR((O1014+30)," ")</f>
        <v xml:space="preserve"> </v>
      </c>
      <c r="Q1014" s="2">
        <f ca="1">IF(O1014=$U$1,N1014,"0")*1.22</f>
        <v>0</v>
      </c>
    </row>
    <row r="1015" spans="1:17" x14ac:dyDescent="0.25">
      <c r="A1015" t="s">
        <v>13364</v>
      </c>
      <c r="B1015" t="s">
        <v>13527</v>
      </c>
      <c r="C1015">
        <v>17233</v>
      </c>
      <c r="D1015">
        <v>312.5</v>
      </c>
      <c r="E1015">
        <f>IFERROR(VLOOKUP(Table_ExternalData_15[[#This Row],[Id]],Rabati!B:C,2,0),0)</f>
        <v>10</v>
      </c>
      <c r="F1015">
        <v>2</v>
      </c>
      <c r="G1015" t="str">
        <f>VLOOKUP(Table_ExternalData_15[[#This Row],[Id]],'Blagovna izdelek'!A:C,3,0)</f>
        <v>Tecnoware</v>
      </c>
      <c r="H1015">
        <f>Table_ExternalData_15[[#This Row],[Rabat]]*0.2</f>
        <v>2</v>
      </c>
      <c r="I1015" s="2">
        <f>Table_ExternalData_15[[#This Row],[Price]]-(Table_ExternalData_15[[#This Row],[Price]]*Table_ExternalData_15[[#This Row],[BB rabat]])/100</f>
        <v>306.25</v>
      </c>
      <c r="J1015" s="2">
        <f>Table_ExternalData_15[[#This Row],[BB cena]]*Table_ExternalData_15[[#Headers],[1,22]]</f>
        <v>373.625</v>
      </c>
      <c r="K1015" s="2">
        <f>Table_ExternalData_15[[#This Row],[Price]]*Table_ExternalData_15[[#Headers],[1,22]]</f>
        <v>381.25</v>
      </c>
      <c r="L1015" s="7">
        <f>IF(G1015="White Shark",E1015*0.5,IF(G1015="Sbox",E1015*0.5,IF(G1015="Tenda",E1015*0.5,E1015*0.2)))/100</f>
        <v>0.02</v>
      </c>
      <c r="M1015" s="2">
        <f>Table_ExternalData_15[[#This Row],[Price]]-Table_ExternalData_15[[#This Row],[Price]]*Table_ExternalData_15[[#This Row],[extra popust]]</f>
        <v>306.25</v>
      </c>
      <c r="N1015" s="2">
        <f>IF(M1015&lt;I1015,M1015,I1015)</f>
        <v>306.25</v>
      </c>
      <c r="O1015" s="12" t="str">
        <f>IF(N1015&lt;I1015,$U$1," ")</f>
        <v xml:space="preserve"> </v>
      </c>
      <c r="P1015" s="12" t="str">
        <f>IFERROR((O1015+30)," ")</f>
        <v xml:space="preserve"> </v>
      </c>
      <c r="Q1015" s="2">
        <f ca="1">IF(O1015=$U$1,N1015,"0")*1.22</f>
        <v>0</v>
      </c>
    </row>
    <row r="1016" spans="1:17" x14ac:dyDescent="0.25">
      <c r="A1016" t="s">
        <v>13366</v>
      </c>
      <c r="B1016" t="s">
        <v>13365</v>
      </c>
      <c r="C1016">
        <v>17234</v>
      </c>
      <c r="D1016">
        <v>87.7</v>
      </c>
      <c r="E1016">
        <f>IFERROR(VLOOKUP(Table_ExternalData_15[[#This Row],[Id]],Rabati!B:C,2,0),0)</f>
        <v>10</v>
      </c>
      <c r="F1016">
        <v>21</v>
      </c>
      <c r="G1016" t="str">
        <f>VLOOKUP(Table_ExternalData_15[[#This Row],[Id]],'Blagovna izdelek'!A:C,3,0)</f>
        <v>Tecnoware</v>
      </c>
      <c r="H1016">
        <f>Table_ExternalData_15[[#This Row],[Rabat]]*0.2</f>
        <v>2</v>
      </c>
      <c r="I1016" s="2">
        <f>Table_ExternalData_15[[#This Row],[Price]]-(Table_ExternalData_15[[#This Row],[Price]]*Table_ExternalData_15[[#This Row],[BB rabat]])/100</f>
        <v>85.945999999999998</v>
      </c>
      <c r="J1016" s="2">
        <f>Table_ExternalData_15[[#This Row],[BB cena]]*Table_ExternalData_15[[#Headers],[1,22]]</f>
        <v>104.85411999999999</v>
      </c>
      <c r="K1016" s="2">
        <f>Table_ExternalData_15[[#This Row],[Price]]*Table_ExternalData_15[[#Headers],[1,22]]</f>
        <v>106.994</v>
      </c>
      <c r="L1016" s="7">
        <f>IF(G1016="White Shark",E1016*0.5,IF(G1016="Sbox",E1016*0.5,IF(G1016="Tenda",E1016*0.5,E1016*0.2)))/100</f>
        <v>0.02</v>
      </c>
      <c r="M1016" s="2">
        <f>Table_ExternalData_15[[#This Row],[Price]]-Table_ExternalData_15[[#This Row],[Price]]*Table_ExternalData_15[[#This Row],[extra popust]]</f>
        <v>85.945999999999998</v>
      </c>
      <c r="N1016" s="2">
        <f>IF(M1016&lt;I1016,M1016,I1016)</f>
        <v>85.945999999999998</v>
      </c>
      <c r="O1016" s="12" t="str">
        <f>IF(N1016&lt;I1016,$U$1," ")</f>
        <v xml:space="preserve"> </v>
      </c>
      <c r="P1016" s="12" t="str">
        <f>IFERROR((O1016+30)," ")</f>
        <v xml:space="preserve"> </v>
      </c>
      <c r="Q1016" s="2">
        <f ca="1">IF(O1016=$U$1,N1016,"0")*1.22</f>
        <v>0</v>
      </c>
    </row>
    <row r="1017" spans="1:17" x14ac:dyDescent="0.25">
      <c r="A1017" t="s">
        <v>13670</v>
      </c>
      <c r="B1017" t="s">
        <v>13669</v>
      </c>
      <c r="C1017">
        <v>17304</v>
      </c>
      <c r="D1017">
        <v>220</v>
      </c>
      <c r="E1017">
        <f>IFERROR(VLOOKUP(Table_ExternalData_15[[#This Row],[Id]],Rabati!B:C,2,0),0)</f>
        <v>10</v>
      </c>
      <c r="F1017">
        <v>3</v>
      </c>
      <c r="G1017" t="str">
        <f>VLOOKUP(Table_ExternalData_15[[#This Row],[Id]],'Blagovna izdelek'!A:C,3,0)</f>
        <v>Tecnoware</v>
      </c>
      <c r="H1017">
        <f>Table_ExternalData_15[[#This Row],[Rabat]]*0.2</f>
        <v>2</v>
      </c>
      <c r="I1017" s="2">
        <f>Table_ExternalData_15[[#This Row],[Price]]-(Table_ExternalData_15[[#This Row],[Price]]*Table_ExternalData_15[[#This Row],[BB rabat]])/100</f>
        <v>215.6</v>
      </c>
      <c r="J1017" s="2">
        <f>Table_ExternalData_15[[#This Row],[BB cena]]*Table_ExternalData_15[[#Headers],[1,22]]</f>
        <v>263.03199999999998</v>
      </c>
      <c r="K1017" s="2">
        <f>Table_ExternalData_15[[#This Row],[Price]]*Table_ExternalData_15[[#Headers],[1,22]]</f>
        <v>268.39999999999998</v>
      </c>
      <c r="L1017" s="7">
        <f>IF(G1017="White Shark",E1017*0.5,IF(G1017="Sbox",E1017*0.5,IF(G1017="Tenda",E1017*0.5,E1017*0.2)))/100</f>
        <v>0.02</v>
      </c>
      <c r="M1017" s="2">
        <f>Table_ExternalData_15[[#This Row],[Price]]-Table_ExternalData_15[[#This Row],[Price]]*Table_ExternalData_15[[#This Row],[extra popust]]</f>
        <v>215.6</v>
      </c>
      <c r="N1017" s="2">
        <f>IF(M1017&lt;I1017,M1017,I1017)</f>
        <v>215.6</v>
      </c>
      <c r="O1017" s="12" t="str">
        <f>IF(N1017&lt;I1017,$U$1," ")</f>
        <v xml:space="preserve"> </v>
      </c>
      <c r="P1017" s="12" t="str">
        <f>IFERROR((O1017+30)," ")</f>
        <v xml:space="preserve"> </v>
      </c>
      <c r="Q1017" s="2">
        <f ca="1">IF(O1017=$U$1,N1017,"0")*1.22</f>
        <v>0</v>
      </c>
    </row>
    <row r="1018" spans="1:17" x14ac:dyDescent="0.25">
      <c r="A1018" t="s">
        <v>13672</v>
      </c>
      <c r="B1018" t="s">
        <v>13671</v>
      </c>
      <c r="C1018">
        <v>17305</v>
      </c>
      <c r="D1018">
        <v>157</v>
      </c>
      <c r="E1018">
        <f>IFERROR(VLOOKUP(Table_ExternalData_15[[#This Row],[Id]],Rabati!B:C,2,0),0)</f>
        <v>10</v>
      </c>
      <c r="F1018">
        <v>2</v>
      </c>
      <c r="G1018" t="str">
        <f>VLOOKUP(Table_ExternalData_15[[#This Row],[Id]],'Blagovna izdelek'!A:C,3,0)</f>
        <v>Tecnoware</v>
      </c>
      <c r="H1018">
        <f>Table_ExternalData_15[[#This Row],[Rabat]]*0.2</f>
        <v>2</v>
      </c>
      <c r="I1018" s="2">
        <f>Table_ExternalData_15[[#This Row],[Price]]-(Table_ExternalData_15[[#This Row],[Price]]*Table_ExternalData_15[[#This Row],[BB rabat]])/100</f>
        <v>153.86000000000001</v>
      </c>
      <c r="J1018" s="2">
        <f>Table_ExternalData_15[[#This Row],[BB cena]]*Table_ExternalData_15[[#Headers],[1,22]]</f>
        <v>187.70920000000001</v>
      </c>
      <c r="K1018" s="2">
        <f>Table_ExternalData_15[[#This Row],[Price]]*Table_ExternalData_15[[#Headers],[1,22]]</f>
        <v>191.54</v>
      </c>
      <c r="L1018" s="7">
        <f>IF(G1018="White Shark",E1018*0.5,IF(G1018="Sbox",E1018*0.5,IF(G1018="Tenda",E1018*0.5,E1018*0.2)))/100</f>
        <v>0.02</v>
      </c>
      <c r="M1018" s="2">
        <f>Table_ExternalData_15[[#This Row],[Price]]-Table_ExternalData_15[[#This Row],[Price]]*Table_ExternalData_15[[#This Row],[extra popust]]</f>
        <v>153.86000000000001</v>
      </c>
      <c r="N1018" s="2">
        <f>IF(M1018&lt;I1018,M1018,I1018)</f>
        <v>153.86000000000001</v>
      </c>
      <c r="O1018" s="12" t="str">
        <f>IF(N1018&lt;I1018,$U$1," ")</f>
        <v xml:space="preserve"> </v>
      </c>
      <c r="P1018" s="12" t="str">
        <f>IFERROR((O1018+30)," ")</f>
        <v xml:space="preserve"> </v>
      </c>
      <c r="Q1018" s="2">
        <f ca="1">IF(O1018=$U$1,N1018,"0")*1.22</f>
        <v>0</v>
      </c>
    </row>
    <row r="1019" spans="1:17" x14ac:dyDescent="0.25">
      <c r="A1019" t="s">
        <v>13674</v>
      </c>
      <c r="B1019" t="s">
        <v>13673</v>
      </c>
      <c r="C1019">
        <v>17306</v>
      </c>
      <c r="D1019">
        <v>491.75</v>
      </c>
      <c r="E1019">
        <f>IFERROR(VLOOKUP(Table_ExternalData_15[[#This Row],[Id]],Rabati!B:C,2,0),0)</f>
        <v>10</v>
      </c>
      <c r="F1019">
        <v>2</v>
      </c>
      <c r="G1019" t="str">
        <f>VLOOKUP(Table_ExternalData_15[[#This Row],[Id]],'Blagovna izdelek'!A:C,3,0)</f>
        <v>Tecnoware</v>
      </c>
      <c r="H1019">
        <f>Table_ExternalData_15[[#This Row],[Rabat]]*0.2</f>
        <v>2</v>
      </c>
      <c r="I1019" s="2">
        <f>Table_ExternalData_15[[#This Row],[Price]]-(Table_ExternalData_15[[#This Row],[Price]]*Table_ExternalData_15[[#This Row],[BB rabat]])/100</f>
        <v>481.91500000000002</v>
      </c>
      <c r="J1019" s="2">
        <f>Table_ExternalData_15[[#This Row],[BB cena]]*Table_ExternalData_15[[#Headers],[1,22]]</f>
        <v>587.93629999999996</v>
      </c>
      <c r="K1019" s="2">
        <f>Table_ExternalData_15[[#This Row],[Price]]*Table_ExternalData_15[[#Headers],[1,22]]</f>
        <v>599.93499999999995</v>
      </c>
      <c r="L1019" s="7">
        <f>IF(G1019="White Shark",E1019*0.5,IF(G1019="Sbox",E1019*0.5,IF(G1019="Tenda",E1019*0.5,E1019*0.2)))/100</f>
        <v>0.02</v>
      </c>
      <c r="M1019" s="2">
        <f>Table_ExternalData_15[[#This Row],[Price]]-Table_ExternalData_15[[#This Row],[Price]]*Table_ExternalData_15[[#This Row],[extra popust]]</f>
        <v>481.91500000000002</v>
      </c>
      <c r="N1019" s="2">
        <f>IF(M1019&lt;I1019,M1019,I1019)</f>
        <v>481.91500000000002</v>
      </c>
      <c r="O1019" s="12" t="str">
        <f>IF(N1019&lt;I1019,$U$1," ")</f>
        <v xml:space="preserve"> </v>
      </c>
      <c r="P1019" s="12" t="str">
        <f>IFERROR((O1019+30)," ")</f>
        <v xml:space="preserve"> </v>
      </c>
      <c r="Q1019" s="2">
        <f ca="1">IF(O1019=$U$1,N1019,"0")*1.22</f>
        <v>0</v>
      </c>
    </row>
    <row r="1020" spans="1:17" x14ac:dyDescent="0.25">
      <c r="A1020" t="s">
        <v>13676</v>
      </c>
      <c r="B1020" t="s">
        <v>13675</v>
      </c>
      <c r="C1020">
        <v>17307</v>
      </c>
      <c r="D1020">
        <v>283</v>
      </c>
      <c r="E1020">
        <f>IFERROR(VLOOKUP(Table_ExternalData_15[[#This Row],[Id]],Rabati!B:C,2,0),0)</f>
        <v>5</v>
      </c>
      <c r="F1020">
        <v>0</v>
      </c>
      <c r="G1020" t="str">
        <f>VLOOKUP(Table_ExternalData_15[[#This Row],[Id]],'Blagovna izdelek'!A:C,3,0)</f>
        <v>Tecnoware</v>
      </c>
      <c r="H1020">
        <f>Table_ExternalData_15[[#This Row],[Rabat]]*0.2</f>
        <v>1</v>
      </c>
      <c r="I1020" s="2">
        <f>Table_ExternalData_15[[#This Row],[Price]]-(Table_ExternalData_15[[#This Row],[Price]]*Table_ExternalData_15[[#This Row],[BB rabat]])/100</f>
        <v>280.17</v>
      </c>
      <c r="J1020" s="2">
        <f>Table_ExternalData_15[[#This Row],[BB cena]]*Table_ExternalData_15[[#Headers],[1,22]]</f>
        <v>341.80740000000003</v>
      </c>
      <c r="K1020" s="2">
        <f>Table_ExternalData_15[[#This Row],[Price]]*Table_ExternalData_15[[#Headers],[1,22]]</f>
        <v>345.26</v>
      </c>
      <c r="L1020" s="7">
        <f>IF(G1020="White Shark",E1020*0.5,IF(G1020="Sbox",E1020*0.5,IF(G1020="Tenda",E1020*0.5,E1020*0.2)))/100</f>
        <v>0.01</v>
      </c>
      <c r="M1020" s="2">
        <f>Table_ExternalData_15[[#This Row],[Price]]-Table_ExternalData_15[[#This Row],[Price]]*Table_ExternalData_15[[#This Row],[extra popust]]</f>
        <v>280.17</v>
      </c>
      <c r="N1020" s="2">
        <f>IF(M1020&lt;I1020,M1020,I1020)</f>
        <v>280.17</v>
      </c>
      <c r="O1020" s="12" t="str">
        <f>IF(N1020&lt;I1020,$U$1," ")</f>
        <v xml:space="preserve"> </v>
      </c>
      <c r="P1020" s="12" t="str">
        <f>IFERROR((O1020+30)," ")</f>
        <v xml:space="preserve"> </v>
      </c>
      <c r="Q1020" s="2">
        <f ca="1">IF(O1020=$U$1,N1020,"0")*1.22</f>
        <v>0</v>
      </c>
    </row>
    <row r="1021" spans="1:17" x14ac:dyDescent="0.25">
      <c r="A1021" t="s">
        <v>13393</v>
      </c>
      <c r="B1021" t="s">
        <v>13691</v>
      </c>
      <c r="C1021">
        <v>17313</v>
      </c>
      <c r="D1021">
        <v>483.7</v>
      </c>
      <c r="E1021">
        <f>IFERROR(VLOOKUP(Table_ExternalData_15[[#This Row],[Id]],Rabati!B:C,2,0),0)</f>
        <v>10</v>
      </c>
      <c r="F1021">
        <v>3</v>
      </c>
      <c r="G1021" t="str">
        <f>VLOOKUP(Table_ExternalData_15[[#This Row],[Id]],'Blagovna izdelek'!A:C,3,0)</f>
        <v>Tecnoware</v>
      </c>
      <c r="H1021">
        <f>Table_ExternalData_15[[#This Row],[Rabat]]*0.2</f>
        <v>2</v>
      </c>
      <c r="I1021" s="2">
        <f>Table_ExternalData_15[[#This Row],[Price]]-(Table_ExternalData_15[[#This Row],[Price]]*Table_ExternalData_15[[#This Row],[BB rabat]])/100</f>
        <v>474.02600000000001</v>
      </c>
      <c r="J1021" s="2">
        <f>Table_ExternalData_15[[#This Row],[BB cena]]*Table_ExternalData_15[[#Headers],[1,22]]</f>
        <v>578.31172000000004</v>
      </c>
      <c r="K1021" s="2">
        <f>Table_ExternalData_15[[#This Row],[Price]]*Table_ExternalData_15[[#Headers],[1,22]]</f>
        <v>590.11399999999992</v>
      </c>
      <c r="L1021" s="7">
        <f>IF(G1021="White Shark",E1021*0.5,IF(G1021="Sbox",E1021*0.5,IF(G1021="Tenda",E1021*0.5,E1021*0.2)))/100</f>
        <v>0.02</v>
      </c>
      <c r="M1021" s="2">
        <f>Table_ExternalData_15[[#This Row],[Price]]-Table_ExternalData_15[[#This Row],[Price]]*Table_ExternalData_15[[#This Row],[extra popust]]</f>
        <v>474.02600000000001</v>
      </c>
      <c r="N1021" s="2">
        <f>IF(M1021&lt;I1021,M1021,I1021)</f>
        <v>474.02600000000001</v>
      </c>
      <c r="O1021" s="12" t="str">
        <f>IF(N1021&lt;I1021,$U$1," ")</f>
        <v xml:space="preserve"> </v>
      </c>
      <c r="P1021" s="12" t="str">
        <f>IFERROR((O1021+30)," ")</f>
        <v xml:space="preserve"> </v>
      </c>
      <c r="Q1021" s="2">
        <f ca="1">IF(O1021=$U$1,N1021,"0")*1.22</f>
        <v>0</v>
      </c>
    </row>
    <row r="1022" spans="1:17" x14ac:dyDescent="0.25">
      <c r="A1022" t="s">
        <v>14149</v>
      </c>
      <c r="B1022" t="s">
        <v>14148</v>
      </c>
      <c r="C1022">
        <v>17334</v>
      </c>
      <c r="D1022">
        <v>581.95000000000005</v>
      </c>
      <c r="E1022">
        <f>IFERROR(VLOOKUP(Table_ExternalData_15[[#This Row],[Id]],Rabati!B:C,2,0),0)</f>
        <v>10</v>
      </c>
      <c r="F1022">
        <v>1</v>
      </c>
      <c r="G1022" t="str">
        <f>VLOOKUP(Table_ExternalData_15[[#This Row],[Id]],'Blagovna izdelek'!A:C,3,0)</f>
        <v>Tecnoware</v>
      </c>
      <c r="H1022">
        <f>Table_ExternalData_15[[#This Row],[Rabat]]*0.2</f>
        <v>2</v>
      </c>
      <c r="I1022" s="2">
        <f>Table_ExternalData_15[[#This Row],[Price]]-(Table_ExternalData_15[[#This Row],[Price]]*Table_ExternalData_15[[#This Row],[BB rabat]])/100</f>
        <v>570.31100000000004</v>
      </c>
      <c r="J1022" s="2">
        <f>Table_ExternalData_15[[#This Row],[BB cena]]*Table_ExternalData_15[[#Headers],[1,22]]</f>
        <v>695.77942000000007</v>
      </c>
      <c r="K1022" s="2">
        <f>Table_ExternalData_15[[#This Row],[Price]]*Table_ExternalData_15[[#Headers],[1,22]]</f>
        <v>709.97900000000004</v>
      </c>
      <c r="L1022" s="7">
        <f>IF(G1022="White Shark",E1022*0.5,IF(G1022="Sbox",E1022*0.5,IF(G1022="Tenda",E1022*0.5,E1022*0.2)))/100</f>
        <v>0.02</v>
      </c>
      <c r="M1022" s="2">
        <f>Table_ExternalData_15[[#This Row],[Price]]-Table_ExternalData_15[[#This Row],[Price]]*Table_ExternalData_15[[#This Row],[extra popust]]</f>
        <v>570.31100000000004</v>
      </c>
      <c r="N1022" s="2">
        <f>IF(M1022&lt;I1022,M1022,I1022)</f>
        <v>570.31100000000004</v>
      </c>
      <c r="O1022" s="12" t="str">
        <f>IF(N1022&lt;I1022,$U$1," ")</f>
        <v xml:space="preserve"> </v>
      </c>
      <c r="P1022" s="12" t="str">
        <f>IFERROR((O1022+30)," ")</f>
        <v xml:space="preserve"> </v>
      </c>
      <c r="Q1022" s="2">
        <f ca="1">IF(O1022=$U$1,N1022,"0")*1.22</f>
        <v>0</v>
      </c>
    </row>
    <row r="1023" spans="1:17" x14ac:dyDescent="0.25">
      <c r="A1023" t="s">
        <v>14293</v>
      </c>
      <c r="B1023" t="s">
        <v>14292</v>
      </c>
      <c r="C1023">
        <v>17398</v>
      </c>
      <c r="D1023">
        <v>999.95</v>
      </c>
      <c r="E1023">
        <f>IFERROR(VLOOKUP(Table_ExternalData_15[[#This Row],[Id]],Rabati!B:C,2,0),0)</f>
        <v>10</v>
      </c>
      <c r="F1023">
        <v>1</v>
      </c>
      <c r="G1023" t="str">
        <f>VLOOKUP(Table_ExternalData_15[[#This Row],[Id]],'Blagovna izdelek'!A:C,3,0)</f>
        <v>Tecnoware</v>
      </c>
      <c r="H1023">
        <f>Table_ExternalData_15[[#This Row],[Rabat]]*0.2</f>
        <v>2</v>
      </c>
      <c r="I1023" s="2">
        <f>Table_ExternalData_15[[#This Row],[Price]]-(Table_ExternalData_15[[#This Row],[Price]]*Table_ExternalData_15[[#This Row],[BB rabat]])/100</f>
        <v>979.95100000000002</v>
      </c>
      <c r="J1023" s="2">
        <f>Table_ExternalData_15[[#This Row],[BB cena]]*Table_ExternalData_15[[#Headers],[1,22]]</f>
        <v>1195.5402200000001</v>
      </c>
      <c r="K1023" s="2">
        <f>Table_ExternalData_15[[#This Row],[Price]]*Table_ExternalData_15[[#Headers],[1,22]]</f>
        <v>1219.9390000000001</v>
      </c>
      <c r="L1023" s="7">
        <f>IF(G1023="White Shark",E1023*0.5,IF(G1023="Sbox",E1023*0.5,IF(G1023="Tenda",E1023*0.5,E1023*0.2)))/100</f>
        <v>0.02</v>
      </c>
      <c r="M1023" s="2">
        <f>Table_ExternalData_15[[#This Row],[Price]]-Table_ExternalData_15[[#This Row],[Price]]*Table_ExternalData_15[[#This Row],[extra popust]]</f>
        <v>979.95100000000002</v>
      </c>
      <c r="N1023" s="2">
        <f>IF(M1023&lt;I1023,M1023,I1023)</f>
        <v>979.95100000000002</v>
      </c>
      <c r="O1023" s="12" t="str">
        <f>IF(N1023&lt;I1023,$U$1," ")</f>
        <v xml:space="preserve"> </v>
      </c>
      <c r="P1023" s="12" t="str">
        <f>IFERROR((O1023+30)," ")</f>
        <v xml:space="preserve"> </v>
      </c>
      <c r="Q1023" s="2">
        <f ca="1">IF(O1023=$U$1,N1023,"0")*1.22</f>
        <v>0</v>
      </c>
    </row>
    <row r="1024" spans="1:17" x14ac:dyDescent="0.25">
      <c r="A1024" t="s">
        <v>14295</v>
      </c>
      <c r="B1024" t="s">
        <v>14294</v>
      </c>
      <c r="C1024">
        <v>17399</v>
      </c>
      <c r="D1024">
        <v>1099.95</v>
      </c>
      <c r="E1024">
        <f>IFERROR(VLOOKUP(Table_ExternalData_15[[#This Row],[Id]],Rabati!B:C,2,0),0)</f>
        <v>10</v>
      </c>
      <c r="F1024">
        <v>1</v>
      </c>
      <c r="G1024" t="str">
        <f>VLOOKUP(Table_ExternalData_15[[#This Row],[Id]],'Blagovna izdelek'!A:C,3,0)</f>
        <v>Tecnoware</v>
      </c>
      <c r="H1024">
        <f>Table_ExternalData_15[[#This Row],[Rabat]]*0.2</f>
        <v>2</v>
      </c>
      <c r="I1024" s="2">
        <f>Table_ExternalData_15[[#This Row],[Price]]-(Table_ExternalData_15[[#This Row],[Price]]*Table_ExternalData_15[[#This Row],[BB rabat]])/100</f>
        <v>1077.951</v>
      </c>
      <c r="J1024" s="2">
        <f>Table_ExternalData_15[[#This Row],[BB cena]]*Table_ExternalData_15[[#Headers],[1,22]]</f>
        <v>1315.10022</v>
      </c>
      <c r="K1024" s="2">
        <f>Table_ExternalData_15[[#This Row],[Price]]*Table_ExternalData_15[[#Headers],[1,22]]</f>
        <v>1341.9390000000001</v>
      </c>
      <c r="L1024" s="7">
        <f>IF(G1024="White Shark",E1024*0.5,IF(G1024="Sbox",E1024*0.5,IF(G1024="Tenda",E1024*0.5,E1024*0.2)))/100</f>
        <v>0.02</v>
      </c>
      <c r="M1024" s="2">
        <f>Table_ExternalData_15[[#This Row],[Price]]-Table_ExternalData_15[[#This Row],[Price]]*Table_ExternalData_15[[#This Row],[extra popust]]</f>
        <v>1077.951</v>
      </c>
      <c r="N1024" s="2">
        <f>IF(M1024&lt;I1024,M1024,I1024)</f>
        <v>1077.951</v>
      </c>
      <c r="O1024" s="12" t="str">
        <f>IF(N1024&lt;I1024,$U$1," ")</f>
        <v xml:space="preserve"> </v>
      </c>
      <c r="P1024" s="12" t="str">
        <f>IFERROR((O1024+30)," ")</f>
        <v xml:space="preserve"> </v>
      </c>
      <c r="Q1024" s="2">
        <f ca="1">IF(O1024=$U$1,N1024,"0")*1.22</f>
        <v>0</v>
      </c>
    </row>
    <row r="1025" spans="1:17" x14ac:dyDescent="0.25">
      <c r="A1025" t="s">
        <v>14297</v>
      </c>
      <c r="B1025" t="s">
        <v>14296</v>
      </c>
      <c r="C1025">
        <v>17400</v>
      </c>
      <c r="D1025">
        <v>294.8</v>
      </c>
      <c r="E1025">
        <f>IFERROR(VLOOKUP(Table_ExternalData_15[[#This Row],[Id]],Rabati!B:C,2,0),0)</f>
        <v>20</v>
      </c>
      <c r="F1025">
        <v>1</v>
      </c>
      <c r="G1025" t="str">
        <f>VLOOKUP(Table_ExternalData_15[[#This Row],[Id]],'Blagovna izdelek'!A:C,3,0)</f>
        <v>Tecnoware</v>
      </c>
      <c r="H1025">
        <f>Table_ExternalData_15[[#This Row],[Rabat]]*0.2</f>
        <v>4</v>
      </c>
      <c r="I1025" s="2">
        <f>Table_ExternalData_15[[#This Row],[Price]]-(Table_ExternalData_15[[#This Row],[Price]]*Table_ExternalData_15[[#This Row],[BB rabat]])/100</f>
        <v>283.00800000000004</v>
      </c>
      <c r="J1025" s="2">
        <f>Table_ExternalData_15[[#This Row],[BB cena]]*Table_ExternalData_15[[#Headers],[1,22]]</f>
        <v>345.26976000000002</v>
      </c>
      <c r="K1025" s="2">
        <f>Table_ExternalData_15[[#This Row],[Price]]*Table_ExternalData_15[[#Headers],[1,22]]</f>
        <v>359.65600000000001</v>
      </c>
      <c r="L1025" s="7">
        <f>IF(G1025="White Shark",E1025*0.5,IF(G1025="Sbox",E1025*0.5,IF(G1025="Tenda",E1025*0.5,E1025*0.2)))/100</f>
        <v>0.04</v>
      </c>
      <c r="M1025" s="2">
        <f>Table_ExternalData_15[[#This Row],[Price]]-Table_ExternalData_15[[#This Row],[Price]]*Table_ExternalData_15[[#This Row],[extra popust]]</f>
        <v>283.00800000000004</v>
      </c>
      <c r="N1025" s="2">
        <f>IF(M1025&lt;I1025,M1025,I1025)</f>
        <v>283.00800000000004</v>
      </c>
      <c r="O1025" s="12" t="str">
        <f>IF(N1025&lt;I1025,$U$1," ")</f>
        <v xml:space="preserve"> </v>
      </c>
      <c r="P1025" s="12" t="str">
        <f>IFERROR((O1025+30)," ")</f>
        <v xml:space="preserve"> </v>
      </c>
      <c r="Q1025" s="2">
        <f ca="1">IF(O1025=$U$1,N1025,"0")*1.22</f>
        <v>0</v>
      </c>
    </row>
    <row r="1026" spans="1:17" x14ac:dyDescent="0.25">
      <c r="A1026" t="s">
        <v>15227</v>
      </c>
      <c r="B1026" t="s">
        <v>15226</v>
      </c>
      <c r="C1026">
        <v>17715</v>
      </c>
      <c r="D1026">
        <v>149.5</v>
      </c>
      <c r="E1026">
        <f>IFERROR(VLOOKUP(Table_ExternalData_15[[#This Row],[Id]],Rabati!B:C,2,0),0)</f>
        <v>0</v>
      </c>
      <c r="F1026">
        <v>0</v>
      </c>
      <c r="G1026" t="str">
        <f>VLOOKUP(Table_ExternalData_15[[#This Row],[Id]],'Blagovna izdelek'!A:C,3,0)</f>
        <v>Tecnoware</v>
      </c>
      <c r="H1026">
        <f>Table_ExternalData_15[[#This Row],[Rabat]]*0.2</f>
        <v>0</v>
      </c>
      <c r="I1026" s="2">
        <f>Table_ExternalData_15[[#This Row],[Price]]-(Table_ExternalData_15[[#This Row],[Price]]*Table_ExternalData_15[[#This Row],[BB rabat]])/100</f>
        <v>149.5</v>
      </c>
      <c r="J1026" s="2">
        <f>Table_ExternalData_15[[#This Row],[BB cena]]*Table_ExternalData_15[[#Headers],[1,22]]</f>
        <v>182.39</v>
      </c>
      <c r="K1026" s="2">
        <f>Table_ExternalData_15[[#This Row],[Price]]*Table_ExternalData_15[[#Headers],[1,22]]</f>
        <v>182.39</v>
      </c>
      <c r="L1026" s="7">
        <f>IF(G1026="White Shark",E1026*0.5,IF(G1026="Sbox",E1026*0.5,IF(G1026="Tenda",E1026*0.5,E1026*0.2)))/100</f>
        <v>0</v>
      </c>
      <c r="M1026" s="2">
        <f>Table_ExternalData_15[[#This Row],[Price]]-Table_ExternalData_15[[#This Row],[Price]]*Table_ExternalData_15[[#This Row],[extra popust]]</f>
        <v>149.5</v>
      </c>
      <c r="N1026" s="2">
        <f>IF(M1026&lt;I1026,M1026,I1026)</f>
        <v>149.5</v>
      </c>
      <c r="O1026" s="12" t="str">
        <f>IF(N1026&lt;I1026,$U$1," ")</f>
        <v xml:space="preserve"> </v>
      </c>
      <c r="P1026" s="12" t="str">
        <f>IFERROR((O1026+30)," ")</f>
        <v xml:space="preserve"> </v>
      </c>
      <c r="Q1026" s="2">
        <f ca="1">IF(O1026=$U$1,N1026,"0")*1.22</f>
        <v>0</v>
      </c>
    </row>
    <row r="1027" spans="1:17" x14ac:dyDescent="0.25">
      <c r="A1027" t="s">
        <v>15418</v>
      </c>
      <c r="B1027" t="s">
        <v>15417</v>
      </c>
      <c r="C1027">
        <v>17808</v>
      </c>
      <c r="D1027">
        <v>0</v>
      </c>
      <c r="E1027">
        <f>IFERROR(VLOOKUP(Table_ExternalData_15[[#This Row],[Id]],Rabati!B:C,2,0),0)</f>
        <v>0</v>
      </c>
      <c r="F1027">
        <v>0</v>
      </c>
      <c r="G1027" t="str">
        <f>VLOOKUP(Table_ExternalData_15[[#This Row],[Id]],'Blagovna izdelek'!A:C,3,0)</f>
        <v>Tecnoware</v>
      </c>
      <c r="H1027">
        <f>Table_ExternalData_15[[#This Row],[Rabat]]*0.2</f>
        <v>0</v>
      </c>
      <c r="I1027" s="2">
        <f>Table_ExternalData_15[[#This Row],[Price]]-(Table_ExternalData_15[[#This Row],[Price]]*Table_ExternalData_15[[#This Row],[BB rabat]])/100</f>
        <v>0</v>
      </c>
      <c r="J1027" s="2">
        <f>Table_ExternalData_15[[#This Row],[BB cena]]*Table_ExternalData_15[[#Headers],[1,22]]</f>
        <v>0</v>
      </c>
      <c r="K1027" s="2">
        <f>Table_ExternalData_15[[#This Row],[Price]]*Table_ExternalData_15[[#Headers],[1,22]]</f>
        <v>0</v>
      </c>
      <c r="L1027" s="7">
        <f>IF(G1027="White Shark",E1027*0.5,IF(G1027="Sbox",E1027*0.5,IF(G1027="Tenda",E1027*0.5,E1027*0.2)))/100</f>
        <v>0</v>
      </c>
      <c r="M1027" s="2">
        <f>Table_ExternalData_15[[#This Row],[Price]]-Table_ExternalData_15[[#This Row],[Price]]*Table_ExternalData_15[[#This Row],[extra popust]]</f>
        <v>0</v>
      </c>
      <c r="N1027" s="2">
        <f>IF(M1027&lt;I1027,M1027,I1027)</f>
        <v>0</v>
      </c>
      <c r="O1027" s="12" t="str">
        <f>IF(N1027&lt;I1027,$U$1," ")</f>
        <v xml:space="preserve"> </v>
      </c>
      <c r="P1027" s="12" t="str">
        <f>IFERROR((O1027+30)," ")</f>
        <v xml:space="preserve"> </v>
      </c>
      <c r="Q1027" s="2">
        <f ca="1">IF(O1027=$U$1,N1027,"0")*1.22</f>
        <v>0</v>
      </c>
    </row>
    <row r="1028" spans="1:17" x14ac:dyDescent="0.25">
      <c r="A1028" t="s">
        <v>93</v>
      </c>
      <c r="B1028" t="s">
        <v>92</v>
      </c>
      <c r="C1028">
        <v>5668</v>
      </c>
      <c r="D1028">
        <v>1.5</v>
      </c>
      <c r="E1028">
        <f>IFERROR(VLOOKUP(Table_ExternalData_15[[#This Row],[Id]],Rabati!B:C,2,0),0)</f>
        <v>25</v>
      </c>
      <c r="F1028">
        <v>3</v>
      </c>
      <c r="G1028" t="str">
        <f>VLOOKUP(Table_ExternalData_15[[#This Row],[Id]],'Blagovna izdelek'!A:C,3,0)</f>
        <v>Tech-Trade</v>
      </c>
      <c r="H1028">
        <f>Table_ExternalData_15[[#This Row],[Rabat]]*0.2</f>
        <v>5</v>
      </c>
      <c r="I1028" s="2">
        <f>Table_ExternalData_15[[#This Row],[Price]]-(Table_ExternalData_15[[#This Row],[Price]]*Table_ExternalData_15[[#This Row],[BB rabat]])/100</f>
        <v>1.425</v>
      </c>
      <c r="J1028" s="2">
        <f>Table_ExternalData_15[[#This Row],[BB cena]]*Table_ExternalData_15[[#Headers],[1,22]]</f>
        <v>1.7384999999999999</v>
      </c>
      <c r="K1028" s="2">
        <f>Table_ExternalData_15[[#This Row],[Price]]*Table_ExternalData_15[[#Headers],[1,22]]</f>
        <v>1.83</v>
      </c>
      <c r="L1028" s="7">
        <f>IF(G1028="White Shark",E1028*0.5,IF(G1028="Sbox",E1028*0.5,IF(G1028="Tenda",E1028*0.5,E1028*0.2)))/100</f>
        <v>0.05</v>
      </c>
      <c r="M1028" s="2">
        <f>Table_ExternalData_15[[#This Row],[Price]]-Table_ExternalData_15[[#This Row],[Price]]*Table_ExternalData_15[[#This Row],[extra popust]]</f>
        <v>1.425</v>
      </c>
      <c r="N1028" s="2">
        <f>IF(M1028&lt;I1028,M1028,I1028)</f>
        <v>1.425</v>
      </c>
      <c r="O1028" s="12" t="str">
        <f>IF(N1028&lt;I1028,$U$1," ")</f>
        <v xml:space="preserve"> </v>
      </c>
      <c r="P1028" s="12" t="str">
        <f>IFERROR((O1028+30)," ")</f>
        <v xml:space="preserve"> </v>
      </c>
      <c r="Q1028" s="2">
        <f ca="1">IF(O1028=$U$1,N1028,"0")*1.22</f>
        <v>0</v>
      </c>
    </row>
    <row r="1029" spans="1:17" x14ac:dyDescent="0.25">
      <c r="A1029" t="s">
        <v>504</v>
      </c>
      <c r="B1029" t="s">
        <v>9639</v>
      </c>
      <c r="C1029">
        <v>5960</v>
      </c>
      <c r="D1029">
        <v>3.49</v>
      </c>
      <c r="E1029">
        <f>IFERROR(VLOOKUP(Table_ExternalData_15[[#This Row],[Id]],Rabati!B:C,2,0),0)</f>
        <v>30</v>
      </c>
      <c r="F1029">
        <v>0</v>
      </c>
      <c r="G1029" t="str">
        <f>VLOOKUP(Table_ExternalData_15[[#This Row],[Id]],'Blagovna izdelek'!A:C,3,0)</f>
        <v>Tech-Trade</v>
      </c>
      <c r="H1029">
        <f>Table_ExternalData_15[[#This Row],[Rabat]]*0.2</f>
        <v>6</v>
      </c>
      <c r="I1029" s="2">
        <f>Table_ExternalData_15[[#This Row],[Price]]-(Table_ExternalData_15[[#This Row],[Price]]*Table_ExternalData_15[[#This Row],[BB rabat]])/100</f>
        <v>3.2806000000000002</v>
      </c>
      <c r="J1029" s="2">
        <f>Table_ExternalData_15[[#This Row],[BB cena]]*Table_ExternalData_15[[#Headers],[1,22]]</f>
        <v>4.002332</v>
      </c>
      <c r="K1029" s="2">
        <f>Table_ExternalData_15[[#This Row],[Price]]*Table_ExternalData_15[[#Headers],[1,22]]</f>
        <v>4.2578000000000005</v>
      </c>
      <c r="L1029" s="7">
        <f>IF(G1029="White Shark",E1029*0.5,IF(G1029="Sbox",E1029*0.5,IF(G1029="Tenda",E1029*0.5,E1029*0.2)))/100</f>
        <v>0.06</v>
      </c>
      <c r="M1029" s="2">
        <f>Table_ExternalData_15[[#This Row],[Price]]-Table_ExternalData_15[[#This Row],[Price]]*Table_ExternalData_15[[#This Row],[extra popust]]</f>
        <v>3.2806000000000002</v>
      </c>
      <c r="N1029" s="2">
        <f>IF(M1029&lt;I1029,M1029,I1029)</f>
        <v>3.2806000000000002</v>
      </c>
      <c r="O1029" s="12" t="str">
        <f>IF(N1029&lt;I1029,$U$1," ")</f>
        <v xml:space="preserve"> </v>
      </c>
      <c r="P1029" s="12" t="str">
        <f>IFERROR((O1029+30)," ")</f>
        <v xml:space="preserve"> </v>
      </c>
      <c r="Q1029" s="2">
        <f ca="1">IF(O1029=$U$1,N1029,"0")*1.22</f>
        <v>0</v>
      </c>
    </row>
    <row r="1030" spans="1:17" x14ac:dyDescent="0.25">
      <c r="A1030" t="s">
        <v>505</v>
      </c>
      <c r="B1030" t="s">
        <v>9640</v>
      </c>
      <c r="C1030">
        <v>5961</v>
      </c>
      <c r="D1030">
        <v>4.37</v>
      </c>
      <c r="E1030">
        <f>IFERROR(VLOOKUP(Table_ExternalData_15[[#This Row],[Id]],Rabati!B:C,2,0),0)</f>
        <v>30</v>
      </c>
      <c r="F1030">
        <v>25</v>
      </c>
      <c r="G1030" t="str">
        <f>VLOOKUP(Table_ExternalData_15[[#This Row],[Id]],'Blagovna izdelek'!A:C,3,0)</f>
        <v>Tech-Trade</v>
      </c>
      <c r="H1030">
        <f>Table_ExternalData_15[[#This Row],[Rabat]]*0.2</f>
        <v>6</v>
      </c>
      <c r="I1030" s="2">
        <f>Table_ExternalData_15[[#This Row],[Price]]-(Table_ExternalData_15[[#This Row],[Price]]*Table_ExternalData_15[[#This Row],[BB rabat]])/100</f>
        <v>4.1078000000000001</v>
      </c>
      <c r="J1030" s="2">
        <f>Table_ExternalData_15[[#This Row],[BB cena]]*Table_ExternalData_15[[#Headers],[1,22]]</f>
        <v>5.0115160000000003</v>
      </c>
      <c r="K1030" s="2">
        <f>Table_ExternalData_15[[#This Row],[Price]]*Table_ExternalData_15[[#Headers],[1,22]]</f>
        <v>5.3314000000000004</v>
      </c>
      <c r="L1030" s="7">
        <f>IF(G1030="White Shark",E1030*0.5,IF(G1030="Sbox",E1030*0.5,IF(G1030="Tenda",E1030*0.5,E1030*0.2)))/100</f>
        <v>0.06</v>
      </c>
      <c r="M1030" s="2">
        <f>Table_ExternalData_15[[#This Row],[Price]]-Table_ExternalData_15[[#This Row],[Price]]*Table_ExternalData_15[[#This Row],[extra popust]]</f>
        <v>4.1078000000000001</v>
      </c>
      <c r="N1030" s="2">
        <f>IF(M1030&lt;I1030,M1030,I1030)</f>
        <v>4.1078000000000001</v>
      </c>
      <c r="O1030" s="12" t="str">
        <f>IF(N1030&lt;I1030,$U$1," ")</f>
        <v xml:space="preserve"> </v>
      </c>
      <c r="P1030" s="12" t="str">
        <f>IFERROR((O1030+30)," ")</f>
        <v xml:space="preserve"> </v>
      </c>
      <c r="Q1030" s="2">
        <f ca="1">IF(O1030=$U$1,N1030,"0")*1.22</f>
        <v>0</v>
      </c>
    </row>
    <row r="1031" spans="1:17" x14ac:dyDescent="0.25">
      <c r="A1031" t="s">
        <v>1106</v>
      </c>
      <c r="B1031" t="s">
        <v>1105</v>
      </c>
      <c r="C1031">
        <v>7375</v>
      </c>
      <c r="D1031">
        <v>1.38</v>
      </c>
      <c r="E1031">
        <f>IFERROR(VLOOKUP(Table_ExternalData_15[[#This Row],[Id]],Rabati!B:C,2,0),0)</f>
        <v>20</v>
      </c>
      <c r="F1031">
        <v>11</v>
      </c>
      <c r="G1031" t="str">
        <f>VLOOKUP(Table_ExternalData_15[[#This Row],[Id]],'Blagovna izdelek'!A:C,3,0)</f>
        <v>Tech-Trade</v>
      </c>
      <c r="H1031">
        <f>Table_ExternalData_15[[#This Row],[Rabat]]*0.2</f>
        <v>4</v>
      </c>
      <c r="I1031" s="2">
        <f>Table_ExternalData_15[[#This Row],[Price]]-(Table_ExternalData_15[[#This Row],[Price]]*Table_ExternalData_15[[#This Row],[BB rabat]])/100</f>
        <v>1.3248</v>
      </c>
      <c r="J1031" s="2">
        <f>Table_ExternalData_15[[#This Row],[BB cena]]*Table_ExternalData_15[[#Headers],[1,22]]</f>
        <v>1.6162559999999999</v>
      </c>
      <c r="K1031" s="2">
        <f>Table_ExternalData_15[[#This Row],[Price]]*Table_ExternalData_15[[#Headers],[1,22]]</f>
        <v>1.6835999999999998</v>
      </c>
      <c r="L1031" s="7">
        <f>IF(G1031="White Shark",E1031*0.5,IF(G1031="Sbox",E1031*0.5,IF(G1031="Tenda",E1031*0.5,E1031*0.2)))/100</f>
        <v>0.04</v>
      </c>
      <c r="M1031" s="2">
        <f>Table_ExternalData_15[[#This Row],[Price]]-Table_ExternalData_15[[#This Row],[Price]]*Table_ExternalData_15[[#This Row],[extra popust]]</f>
        <v>1.3248</v>
      </c>
      <c r="N1031" s="2">
        <f>IF(M1031&lt;I1031,M1031,I1031)</f>
        <v>1.3248</v>
      </c>
      <c r="O1031" s="12" t="str">
        <f>IF(N1031&lt;I1031,$U$1," ")</f>
        <v xml:space="preserve"> </v>
      </c>
      <c r="P1031" s="12" t="str">
        <f>IFERROR((O1031+30)," ")</f>
        <v xml:space="preserve"> </v>
      </c>
      <c r="Q1031" s="2">
        <f ca="1">IF(O1031=$U$1,N1031,"0")*1.22</f>
        <v>0</v>
      </c>
    </row>
    <row r="1032" spans="1:17" x14ac:dyDescent="0.25">
      <c r="A1032" t="s">
        <v>1108</v>
      </c>
      <c r="B1032" t="s">
        <v>1107</v>
      </c>
      <c r="C1032">
        <v>7376</v>
      </c>
      <c r="D1032">
        <v>1.38</v>
      </c>
      <c r="E1032">
        <f>IFERROR(VLOOKUP(Table_ExternalData_15[[#This Row],[Id]],Rabati!B:C,2,0),0)</f>
        <v>20</v>
      </c>
      <c r="F1032">
        <v>23</v>
      </c>
      <c r="G1032" t="str">
        <f>VLOOKUP(Table_ExternalData_15[[#This Row],[Id]],'Blagovna izdelek'!A:C,3,0)</f>
        <v>Tech-Trade</v>
      </c>
      <c r="H1032">
        <f>Table_ExternalData_15[[#This Row],[Rabat]]*0.2</f>
        <v>4</v>
      </c>
      <c r="I1032" s="2">
        <f>Table_ExternalData_15[[#This Row],[Price]]-(Table_ExternalData_15[[#This Row],[Price]]*Table_ExternalData_15[[#This Row],[BB rabat]])/100</f>
        <v>1.3248</v>
      </c>
      <c r="J1032" s="2">
        <f>Table_ExternalData_15[[#This Row],[BB cena]]*Table_ExternalData_15[[#Headers],[1,22]]</f>
        <v>1.6162559999999999</v>
      </c>
      <c r="K1032" s="2">
        <f>Table_ExternalData_15[[#This Row],[Price]]*Table_ExternalData_15[[#Headers],[1,22]]</f>
        <v>1.6835999999999998</v>
      </c>
      <c r="L1032" s="7">
        <f>IF(G1032="White Shark",E1032*0.5,IF(G1032="Sbox",E1032*0.5,IF(G1032="Tenda",E1032*0.5,E1032*0.2)))/100</f>
        <v>0.04</v>
      </c>
      <c r="M1032" s="2">
        <f>Table_ExternalData_15[[#This Row],[Price]]-Table_ExternalData_15[[#This Row],[Price]]*Table_ExternalData_15[[#This Row],[extra popust]]</f>
        <v>1.3248</v>
      </c>
      <c r="N1032" s="2">
        <f>IF(M1032&lt;I1032,M1032,I1032)</f>
        <v>1.3248</v>
      </c>
      <c r="O1032" s="12" t="str">
        <f>IF(N1032&lt;I1032,$U$1," ")</f>
        <v xml:space="preserve"> </v>
      </c>
      <c r="P1032" s="12" t="str">
        <f>IFERROR((O1032+30)," ")</f>
        <v xml:space="preserve"> </v>
      </c>
      <c r="Q1032" s="2">
        <f ca="1">IF(O1032=$U$1,N1032,"0")*1.22</f>
        <v>0</v>
      </c>
    </row>
    <row r="1033" spans="1:17" x14ac:dyDescent="0.25">
      <c r="A1033" t="s">
        <v>1438</v>
      </c>
      <c r="B1033" t="s">
        <v>1437</v>
      </c>
      <c r="C1033">
        <v>7699</v>
      </c>
      <c r="D1033">
        <v>2.75</v>
      </c>
      <c r="E1033">
        <f>IFERROR(VLOOKUP(Table_ExternalData_15[[#This Row],[Id]],Rabati!B:C,2,0),0)</f>
        <v>30</v>
      </c>
      <c r="F1033">
        <v>81</v>
      </c>
      <c r="G1033" t="str">
        <f>VLOOKUP(Table_ExternalData_15[[#This Row],[Id]],'Blagovna izdelek'!A:C,3,0)</f>
        <v>Tech-Trade</v>
      </c>
      <c r="H1033">
        <f>Table_ExternalData_15[[#This Row],[Rabat]]*0.2</f>
        <v>6</v>
      </c>
      <c r="I1033" s="2">
        <f>Table_ExternalData_15[[#This Row],[Price]]-(Table_ExternalData_15[[#This Row],[Price]]*Table_ExternalData_15[[#This Row],[BB rabat]])/100</f>
        <v>2.585</v>
      </c>
      <c r="J1033" s="2">
        <f>Table_ExternalData_15[[#This Row],[BB cena]]*Table_ExternalData_15[[#Headers],[1,22]]</f>
        <v>3.1536999999999997</v>
      </c>
      <c r="K1033" s="2">
        <f>Table_ExternalData_15[[#This Row],[Price]]*Table_ExternalData_15[[#Headers],[1,22]]</f>
        <v>3.355</v>
      </c>
      <c r="L1033" s="7">
        <f>IF(G1033="White Shark",E1033*0.5,IF(G1033="Sbox",E1033*0.5,IF(G1033="Tenda",E1033*0.5,E1033*0.2)))/100</f>
        <v>0.06</v>
      </c>
      <c r="M1033" s="2">
        <f>Table_ExternalData_15[[#This Row],[Price]]-Table_ExternalData_15[[#This Row],[Price]]*Table_ExternalData_15[[#This Row],[extra popust]]</f>
        <v>2.585</v>
      </c>
      <c r="N1033" s="2">
        <f>IF(M1033&lt;I1033,M1033,I1033)</f>
        <v>2.585</v>
      </c>
      <c r="O1033" s="12" t="str">
        <f>IF(N1033&lt;I1033,$U$1," ")</f>
        <v xml:space="preserve"> </v>
      </c>
      <c r="P1033" s="12" t="str">
        <f>IFERROR((O1033+30)," ")</f>
        <v xml:space="preserve"> </v>
      </c>
      <c r="Q1033" s="2">
        <f ca="1">IF(O1033=$U$1,N1033,"0")*1.22</f>
        <v>0</v>
      </c>
    </row>
    <row r="1034" spans="1:17" x14ac:dyDescent="0.25">
      <c r="A1034" t="s">
        <v>1440</v>
      </c>
      <c r="B1034" t="s">
        <v>1439</v>
      </c>
      <c r="C1034">
        <v>7700</v>
      </c>
      <c r="D1034">
        <v>2.75</v>
      </c>
      <c r="E1034">
        <f>IFERROR(VLOOKUP(Table_ExternalData_15[[#This Row],[Id]],Rabati!B:C,2,0),0)</f>
        <v>30</v>
      </c>
      <c r="F1034">
        <v>17</v>
      </c>
      <c r="G1034" t="str">
        <f>VLOOKUP(Table_ExternalData_15[[#This Row],[Id]],'Blagovna izdelek'!A:C,3,0)</f>
        <v>Tech-Trade</v>
      </c>
      <c r="H1034">
        <f>Table_ExternalData_15[[#This Row],[Rabat]]*0.2</f>
        <v>6</v>
      </c>
      <c r="I1034" s="2">
        <f>Table_ExternalData_15[[#This Row],[Price]]-(Table_ExternalData_15[[#This Row],[Price]]*Table_ExternalData_15[[#This Row],[BB rabat]])/100</f>
        <v>2.585</v>
      </c>
      <c r="J1034" s="2">
        <f>Table_ExternalData_15[[#This Row],[BB cena]]*Table_ExternalData_15[[#Headers],[1,22]]</f>
        <v>3.1536999999999997</v>
      </c>
      <c r="K1034" s="2">
        <f>Table_ExternalData_15[[#This Row],[Price]]*Table_ExternalData_15[[#Headers],[1,22]]</f>
        <v>3.355</v>
      </c>
      <c r="L1034" s="7">
        <f>IF(G1034="White Shark",E1034*0.5,IF(G1034="Sbox",E1034*0.5,IF(G1034="Tenda",E1034*0.5,E1034*0.2)))/100</f>
        <v>0.06</v>
      </c>
      <c r="M1034" s="2">
        <f>Table_ExternalData_15[[#This Row],[Price]]-Table_ExternalData_15[[#This Row],[Price]]*Table_ExternalData_15[[#This Row],[extra popust]]</f>
        <v>2.585</v>
      </c>
      <c r="N1034" s="2">
        <f>IF(M1034&lt;I1034,M1034,I1034)</f>
        <v>2.585</v>
      </c>
      <c r="O1034" s="12" t="str">
        <f>IF(N1034&lt;I1034,$U$1," ")</f>
        <v xml:space="preserve"> </v>
      </c>
      <c r="P1034" s="12" t="str">
        <f>IFERROR((O1034+30)," ")</f>
        <v xml:space="preserve"> </v>
      </c>
      <c r="Q1034" s="2">
        <f ca="1">IF(O1034=$U$1,N1034,"0")*1.22</f>
        <v>0</v>
      </c>
    </row>
    <row r="1035" spans="1:17" x14ac:dyDescent="0.25">
      <c r="A1035" t="s">
        <v>1442</v>
      </c>
      <c r="B1035" t="s">
        <v>1441</v>
      </c>
      <c r="C1035">
        <v>7701</v>
      </c>
      <c r="D1035">
        <v>3.25</v>
      </c>
      <c r="E1035">
        <f>IFERROR(VLOOKUP(Table_ExternalData_15[[#This Row],[Id]],Rabati!B:C,2,0),0)</f>
        <v>30</v>
      </c>
      <c r="F1035">
        <v>53</v>
      </c>
      <c r="G1035" t="str">
        <f>VLOOKUP(Table_ExternalData_15[[#This Row],[Id]],'Blagovna izdelek'!A:C,3,0)</f>
        <v>Tech-Trade</v>
      </c>
      <c r="H1035">
        <f>Table_ExternalData_15[[#This Row],[Rabat]]*0.2</f>
        <v>6</v>
      </c>
      <c r="I1035" s="2">
        <f>Table_ExternalData_15[[#This Row],[Price]]-(Table_ExternalData_15[[#This Row],[Price]]*Table_ExternalData_15[[#This Row],[BB rabat]])/100</f>
        <v>3.0550000000000002</v>
      </c>
      <c r="J1035" s="2">
        <f>Table_ExternalData_15[[#This Row],[BB cena]]*Table_ExternalData_15[[#Headers],[1,22]]</f>
        <v>3.7271000000000001</v>
      </c>
      <c r="K1035" s="2">
        <f>Table_ExternalData_15[[#This Row],[Price]]*Table_ExternalData_15[[#Headers],[1,22]]</f>
        <v>3.9649999999999999</v>
      </c>
      <c r="L1035" s="7">
        <f>IF(G1035="White Shark",E1035*0.5,IF(G1035="Sbox",E1035*0.5,IF(G1035="Tenda",E1035*0.5,E1035*0.2)))/100</f>
        <v>0.06</v>
      </c>
      <c r="M1035" s="2">
        <f>Table_ExternalData_15[[#This Row],[Price]]-Table_ExternalData_15[[#This Row],[Price]]*Table_ExternalData_15[[#This Row],[extra popust]]</f>
        <v>3.0550000000000002</v>
      </c>
      <c r="N1035" s="2">
        <f>IF(M1035&lt;I1035,M1035,I1035)</f>
        <v>3.0550000000000002</v>
      </c>
      <c r="O1035" s="12" t="str">
        <f>IF(N1035&lt;I1035,$U$1," ")</f>
        <v xml:space="preserve"> </v>
      </c>
      <c r="P1035" s="12" t="str">
        <f>IFERROR((O1035+30)," ")</f>
        <v xml:space="preserve"> </v>
      </c>
      <c r="Q1035" s="2">
        <f ca="1">IF(O1035=$U$1,N1035,"0")*1.22</f>
        <v>0</v>
      </c>
    </row>
    <row r="1036" spans="1:17" x14ac:dyDescent="0.25">
      <c r="A1036" t="s">
        <v>1444</v>
      </c>
      <c r="B1036" t="s">
        <v>1443</v>
      </c>
      <c r="C1036">
        <v>7702</v>
      </c>
      <c r="D1036">
        <v>2.75</v>
      </c>
      <c r="E1036">
        <f>IFERROR(VLOOKUP(Table_ExternalData_15[[#This Row],[Id]],Rabati!B:C,2,0),0)</f>
        <v>30</v>
      </c>
      <c r="F1036">
        <v>82</v>
      </c>
      <c r="G1036" t="str">
        <f>VLOOKUP(Table_ExternalData_15[[#This Row],[Id]],'Blagovna izdelek'!A:C,3,0)</f>
        <v>Tech-Trade</v>
      </c>
      <c r="H1036">
        <f>Table_ExternalData_15[[#This Row],[Rabat]]*0.2</f>
        <v>6</v>
      </c>
      <c r="I1036" s="2">
        <f>Table_ExternalData_15[[#This Row],[Price]]-(Table_ExternalData_15[[#This Row],[Price]]*Table_ExternalData_15[[#This Row],[BB rabat]])/100</f>
        <v>2.585</v>
      </c>
      <c r="J1036" s="2">
        <f>Table_ExternalData_15[[#This Row],[BB cena]]*Table_ExternalData_15[[#Headers],[1,22]]</f>
        <v>3.1536999999999997</v>
      </c>
      <c r="K1036" s="2">
        <f>Table_ExternalData_15[[#This Row],[Price]]*Table_ExternalData_15[[#Headers],[1,22]]</f>
        <v>3.355</v>
      </c>
      <c r="L1036" s="7">
        <f>IF(G1036="White Shark",E1036*0.5,IF(G1036="Sbox",E1036*0.5,IF(G1036="Tenda",E1036*0.5,E1036*0.2)))/100</f>
        <v>0.06</v>
      </c>
      <c r="M1036" s="2">
        <f>Table_ExternalData_15[[#This Row],[Price]]-Table_ExternalData_15[[#This Row],[Price]]*Table_ExternalData_15[[#This Row],[extra popust]]</f>
        <v>2.585</v>
      </c>
      <c r="N1036" s="2">
        <f>IF(M1036&lt;I1036,M1036,I1036)</f>
        <v>2.585</v>
      </c>
      <c r="O1036" s="12" t="str">
        <f>IF(N1036&lt;I1036,$U$1," ")</f>
        <v xml:space="preserve"> </v>
      </c>
      <c r="P1036" s="12" t="str">
        <f>IFERROR((O1036+30)," ")</f>
        <v xml:space="preserve"> </v>
      </c>
      <c r="Q1036" s="2">
        <f ca="1">IF(O1036=$U$1,N1036,"0")*1.22</f>
        <v>0</v>
      </c>
    </row>
    <row r="1037" spans="1:17" x14ac:dyDescent="0.25">
      <c r="A1037" t="s">
        <v>1446</v>
      </c>
      <c r="B1037" t="s">
        <v>1445</v>
      </c>
      <c r="C1037">
        <v>7703</v>
      </c>
      <c r="D1037">
        <v>2.52</v>
      </c>
      <c r="E1037">
        <f>IFERROR(VLOOKUP(Table_ExternalData_15[[#This Row],[Id]],Rabati!B:C,2,0),0)</f>
        <v>30</v>
      </c>
      <c r="F1037">
        <v>75</v>
      </c>
      <c r="G1037" t="str">
        <f>VLOOKUP(Table_ExternalData_15[[#This Row],[Id]],'Blagovna izdelek'!A:C,3,0)</f>
        <v>Tech-Trade</v>
      </c>
      <c r="H1037">
        <f>Table_ExternalData_15[[#This Row],[Rabat]]*0.2</f>
        <v>6</v>
      </c>
      <c r="I1037" s="2">
        <f>Table_ExternalData_15[[#This Row],[Price]]-(Table_ExternalData_15[[#This Row],[Price]]*Table_ExternalData_15[[#This Row],[BB rabat]])/100</f>
        <v>2.3688000000000002</v>
      </c>
      <c r="J1037" s="2">
        <f>Table_ExternalData_15[[#This Row],[BB cena]]*Table_ExternalData_15[[#Headers],[1,22]]</f>
        <v>2.8899360000000001</v>
      </c>
      <c r="K1037" s="2">
        <f>Table_ExternalData_15[[#This Row],[Price]]*Table_ExternalData_15[[#Headers],[1,22]]</f>
        <v>3.0743999999999998</v>
      </c>
      <c r="L1037" s="7">
        <f>IF(G1037="White Shark",E1037*0.5,IF(G1037="Sbox",E1037*0.5,IF(G1037="Tenda",E1037*0.5,E1037*0.2)))/100</f>
        <v>0.06</v>
      </c>
      <c r="M1037" s="2">
        <f>Table_ExternalData_15[[#This Row],[Price]]-Table_ExternalData_15[[#This Row],[Price]]*Table_ExternalData_15[[#This Row],[extra popust]]</f>
        <v>2.3688000000000002</v>
      </c>
      <c r="N1037" s="2">
        <f>IF(M1037&lt;I1037,M1037,I1037)</f>
        <v>2.3688000000000002</v>
      </c>
      <c r="O1037" s="12" t="str">
        <f>IF(N1037&lt;I1037,$U$1," ")</f>
        <v xml:space="preserve"> </v>
      </c>
      <c r="P1037" s="12" t="str">
        <f>IFERROR((O1037+30)," ")</f>
        <v xml:space="preserve"> </v>
      </c>
      <c r="Q1037" s="2">
        <f ca="1">IF(O1037=$U$1,N1037,"0")*1.22</f>
        <v>0</v>
      </c>
    </row>
    <row r="1038" spans="1:17" x14ac:dyDescent="0.25">
      <c r="A1038" t="s">
        <v>1448</v>
      </c>
      <c r="B1038" t="s">
        <v>1447</v>
      </c>
      <c r="C1038">
        <v>7704</v>
      </c>
      <c r="D1038">
        <v>2.75</v>
      </c>
      <c r="E1038">
        <f>IFERROR(VLOOKUP(Table_ExternalData_15[[#This Row],[Id]],Rabati!B:C,2,0),0)</f>
        <v>30</v>
      </c>
      <c r="F1038">
        <v>97</v>
      </c>
      <c r="G1038" t="str">
        <f>VLOOKUP(Table_ExternalData_15[[#This Row],[Id]],'Blagovna izdelek'!A:C,3,0)</f>
        <v>Tech-Trade</v>
      </c>
      <c r="H1038">
        <f>Table_ExternalData_15[[#This Row],[Rabat]]*0.2</f>
        <v>6</v>
      </c>
      <c r="I1038" s="2">
        <f>Table_ExternalData_15[[#This Row],[Price]]-(Table_ExternalData_15[[#This Row],[Price]]*Table_ExternalData_15[[#This Row],[BB rabat]])/100</f>
        <v>2.585</v>
      </c>
      <c r="J1038" s="2">
        <f>Table_ExternalData_15[[#This Row],[BB cena]]*Table_ExternalData_15[[#Headers],[1,22]]</f>
        <v>3.1536999999999997</v>
      </c>
      <c r="K1038" s="2">
        <f>Table_ExternalData_15[[#This Row],[Price]]*Table_ExternalData_15[[#Headers],[1,22]]</f>
        <v>3.355</v>
      </c>
      <c r="L1038" s="7">
        <f>IF(G1038="White Shark",E1038*0.5,IF(G1038="Sbox",E1038*0.5,IF(G1038="Tenda",E1038*0.5,E1038*0.2)))/100</f>
        <v>0.06</v>
      </c>
      <c r="M1038" s="2">
        <f>Table_ExternalData_15[[#This Row],[Price]]-Table_ExternalData_15[[#This Row],[Price]]*Table_ExternalData_15[[#This Row],[extra popust]]</f>
        <v>2.585</v>
      </c>
      <c r="N1038" s="2">
        <f>IF(M1038&lt;I1038,M1038,I1038)</f>
        <v>2.585</v>
      </c>
      <c r="O1038" s="12" t="str">
        <f>IF(N1038&lt;I1038,$U$1," ")</f>
        <v xml:space="preserve"> </v>
      </c>
      <c r="P1038" s="12" t="str">
        <f>IFERROR((O1038+30)," ")</f>
        <v xml:space="preserve"> </v>
      </c>
      <c r="Q1038" s="2">
        <f ca="1">IF(O1038=$U$1,N1038,"0")*1.22</f>
        <v>0</v>
      </c>
    </row>
    <row r="1039" spans="1:17" x14ac:dyDescent="0.25">
      <c r="A1039" t="s">
        <v>1450</v>
      </c>
      <c r="B1039" t="s">
        <v>1449</v>
      </c>
      <c r="C1039">
        <v>7705</v>
      </c>
      <c r="D1039">
        <v>2.75</v>
      </c>
      <c r="E1039">
        <f>IFERROR(VLOOKUP(Table_ExternalData_15[[#This Row],[Id]],Rabati!B:C,2,0),0)</f>
        <v>30</v>
      </c>
      <c r="F1039">
        <v>92</v>
      </c>
      <c r="G1039" t="str">
        <f>VLOOKUP(Table_ExternalData_15[[#This Row],[Id]],'Blagovna izdelek'!A:C,3,0)</f>
        <v>Tech-Trade</v>
      </c>
      <c r="H1039">
        <f>Table_ExternalData_15[[#This Row],[Rabat]]*0.2</f>
        <v>6</v>
      </c>
      <c r="I1039" s="2">
        <f>Table_ExternalData_15[[#This Row],[Price]]-(Table_ExternalData_15[[#This Row],[Price]]*Table_ExternalData_15[[#This Row],[BB rabat]])/100</f>
        <v>2.585</v>
      </c>
      <c r="J1039" s="2">
        <f>Table_ExternalData_15[[#This Row],[BB cena]]*Table_ExternalData_15[[#Headers],[1,22]]</f>
        <v>3.1536999999999997</v>
      </c>
      <c r="K1039" s="2">
        <f>Table_ExternalData_15[[#This Row],[Price]]*Table_ExternalData_15[[#Headers],[1,22]]</f>
        <v>3.355</v>
      </c>
      <c r="L1039" s="7">
        <f>IF(G1039="White Shark",E1039*0.5,IF(G1039="Sbox",E1039*0.5,IF(G1039="Tenda",E1039*0.5,E1039*0.2)))/100</f>
        <v>0.06</v>
      </c>
      <c r="M1039" s="2">
        <f>Table_ExternalData_15[[#This Row],[Price]]-Table_ExternalData_15[[#This Row],[Price]]*Table_ExternalData_15[[#This Row],[extra popust]]</f>
        <v>2.585</v>
      </c>
      <c r="N1039" s="2">
        <f>IF(M1039&lt;I1039,M1039,I1039)</f>
        <v>2.585</v>
      </c>
      <c r="O1039" s="12" t="str">
        <f>IF(N1039&lt;I1039,$U$1," ")</f>
        <v xml:space="preserve"> </v>
      </c>
      <c r="P1039" s="12" t="str">
        <f>IFERROR((O1039+30)," ")</f>
        <v xml:space="preserve"> </v>
      </c>
      <c r="Q1039" s="2">
        <f ca="1">IF(O1039=$U$1,N1039,"0")*1.22</f>
        <v>0</v>
      </c>
    </row>
    <row r="1040" spans="1:17" x14ac:dyDescent="0.25">
      <c r="A1040" t="s">
        <v>1480</v>
      </c>
      <c r="B1040" t="s">
        <v>1479</v>
      </c>
      <c r="C1040">
        <v>7732</v>
      </c>
      <c r="D1040">
        <v>0.56999999999999995</v>
      </c>
      <c r="E1040">
        <f>IFERROR(VLOOKUP(Table_ExternalData_15[[#This Row],[Id]],Rabati!B:C,2,0),0)</f>
        <v>25</v>
      </c>
      <c r="F1040">
        <v>28</v>
      </c>
      <c r="G1040" t="str">
        <f>VLOOKUP(Table_ExternalData_15[[#This Row],[Id]],'Blagovna izdelek'!A:C,3,0)</f>
        <v>Tech-Trade</v>
      </c>
      <c r="H1040">
        <f>Table_ExternalData_15[[#This Row],[Rabat]]*0.2</f>
        <v>5</v>
      </c>
      <c r="I1040" s="2">
        <f>Table_ExternalData_15[[#This Row],[Price]]-(Table_ExternalData_15[[#This Row],[Price]]*Table_ExternalData_15[[#This Row],[BB rabat]])/100</f>
        <v>0.54149999999999998</v>
      </c>
      <c r="J1040" s="2">
        <f>Table_ExternalData_15[[#This Row],[BB cena]]*Table_ExternalData_15[[#Headers],[1,22]]</f>
        <v>0.66062999999999994</v>
      </c>
      <c r="K1040" s="2">
        <f>Table_ExternalData_15[[#This Row],[Price]]*Table_ExternalData_15[[#Headers],[1,22]]</f>
        <v>0.69539999999999991</v>
      </c>
      <c r="L1040" s="7">
        <f>IF(G1040="White Shark",E1040*0.5,IF(G1040="Sbox",E1040*0.5,IF(G1040="Tenda",E1040*0.5,E1040*0.2)))/100</f>
        <v>0.05</v>
      </c>
      <c r="M1040" s="2">
        <f>Table_ExternalData_15[[#This Row],[Price]]-Table_ExternalData_15[[#This Row],[Price]]*Table_ExternalData_15[[#This Row],[extra popust]]</f>
        <v>0.54149999999999998</v>
      </c>
      <c r="N1040" s="2">
        <f>IF(M1040&lt;I1040,M1040,I1040)</f>
        <v>0.54149999999999998</v>
      </c>
      <c r="O1040" s="12" t="str">
        <f>IF(N1040&lt;I1040,$U$1," ")</f>
        <v xml:space="preserve"> </v>
      </c>
      <c r="P1040" s="12" t="str">
        <f>IFERROR((O1040+30)," ")</f>
        <v xml:space="preserve"> </v>
      </c>
      <c r="Q1040" s="2">
        <f ca="1">IF(O1040=$U$1,N1040,"0")*1.22</f>
        <v>0</v>
      </c>
    </row>
    <row r="1041" spans="1:17" x14ac:dyDescent="0.25">
      <c r="A1041" t="s">
        <v>1482</v>
      </c>
      <c r="B1041" t="s">
        <v>1481</v>
      </c>
      <c r="C1041">
        <v>7733</v>
      </c>
      <c r="D1041">
        <v>1.17</v>
      </c>
      <c r="E1041">
        <f>IFERROR(VLOOKUP(Table_ExternalData_15[[#This Row],[Id]],Rabati!B:C,2,0),0)</f>
        <v>25</v>
      </c>
      <c r="F1041">
        <v>11</v>
      </c>
      <c r="G1041" t="str">
        <f>VLOOKUP(Table_ExternalData_15[[#This Row],[Id]],'Blagovna izdelek'!A:C,3,0)</f>
        <v>Tech-Trade</v>
      </c>
      <c r="H1041">
        <f>Table_ExternalData_15[[#This Row],[Rabat]]*0.2</f>
        <v>5</v>
      </c>
      <c r="I1041" s="2">
        <f>Table_ExternalData_15[[#This Row],[Price]]-(Table_ExternalData_15[[#This Row],[Price]]*Table_ExternalData_15[[#This Row],[BB rabat]])/100</f>
        <v>1.1114999999999999</v>
      </c>
      <c r="J1041" s="2">
        <f>Table_ExternalData_15[[#This Row],[BB cena]]*Table_ExternalData_15[[#Headers],[1,22]]</f>
        <v>1.3560299999999998</v>
      </c>
      <c r="K1041" s="2">
        <f>Table_ExternalData_15[[#This Row],[Price]]*Table_ExternalData_15[[#Headers],[1,22]]</f>
        <v>1.4273999999999998</v>
      </c>
      <c r="L1041" s="7">
        <f>IF(G1041="White Shark",E1041*0.5,IF(G1041="Sbox",E1041*0.5,IF(G1041="Tenda",E1041*0.5,E1041*0.2)))/100</f>
        <v>0.05</v>
      </c>
      <c r="M1041" s="2">
        <f>Table_ExternalData_15[[#This Row],[Price]]-Table_ExternalData_15[[#This Row],[Price]]*Table_ExternalData_15[[#This Row],[extra popust]]</f>
        <v>1.1114999999999999</v>
      </c>
      <c r="N1041" s="2">
        <f>IF(M1041&lt;I1041,M1041,I1041)</f>
        <v>1.1114999999999999</v>
      </c>
      <c r="O1041" s="12" t="str">
        <f>IF(N1041&lt;I1041,$U$1," ")</f>
        <v xml:space="preserve"> </v>
      </c>
      <c r="P1041" s="12" t="str">
        <f>IFERROR((O1041+30)," ")</f>
        <v xml:space="preserve"> </v>
      </c>
      <c r="Q1041" s="2">
        <f ca="1">IF(O1041=$U$1,N1041,"0")*1.22</f>
        <v>0</v>
      </c>
    </row>
    <row r="1042" spans="1:17" x14ac:dyDescent="0.25">
      <c r="A1042" t="s">
        <v>1490</v>
      </c>
      <c r="B1042" t="s">
        <v>1489</v>
      </c>
      <c r="C1042">
        <v>7737</v>
      </c>
      <c r="D1042">
        <v>3.13</v>
      </c>
      <c r="E1042">
        <f>IFERROR(VLOOKUP(Table_ExternalData_15[[#This Row],[Id]],Rabati!B:C,2,0),0)</f>
        <v>25</v>
      </c>
      <c r="F1042">
        <v>197</v>
      </c>
      <c r="G1042" t="str">
        <f>VLOOKUP(Table_ExternalData_15[[#This Row],[Id]],'Blagovna izdelek'!A:C,3,0)</f>
        <v>Tech-Trade</v>
      </c>
      <c r="H1042">
        <f>Table_ExternalData_15[[#This Row],[Rabat]]*0.2</f>
        <v>5</v>
      </c>
      <c r="I1042" s="2">
        <f>Table_ExternalData_15[[#This Row],[Price]]-(Table_ExternalData_15[[#This Row],[Price]]*Table_ExternalData_15[[#This Row],[BB rabat]])/100</f>
        <v>2.9735</v>
      </c>
      <c r="J1042" s="2">
        <f>Table_ExternalData_15[[#This Row],[BB cena]]*Table_ExternalData_15[[#Headers],[1,22]]</f>
        <v>3.6276700000000002</v>
      </c>
      <c r="K1042" s="2">
        <f>Table_ExternalData_15[[#This Row],[Price]]*Table_ExternalData_15[[#Headers],[1,22]]</f>
        <v>3.8186</v>
      </c>
      <c r="L1042" s="7">
        <f>IF(G1042="White Shark",E1042*0.5,IF(G1042="Sbox",E1042*0.5,IF(G1042="Tenda",E1042*0.5,E1042*0.2)))/100</f>
        <v>0.05</v>
      </c>
      <c r="M1042" s="2">
        <f>Table_ExternalData_15[[#This Row],[Price]]-Table_ExternalData_15[[#This Row],[Price]]*Table_ExternalData_15[[#This Row],[extra popust]]</f>
        <v>2.9735</v>
      </c>
      <c r="N1042" s="2">
        <f>IF(M1042&lt;I1042,M1042,I1042)</f>
        <v>2.9735</v>
      </c>
      <c r="O1042" s="12" t="str">
        <f>IF(N1042&lt;I1042,$U$1," ")</f>
        <v xml:space="preserve"> </v>
      </c>
      <c r="P1042" s="12" t="str">
        <f>IFERROR((O1042+30)," ")</f>
        <v xml:space="preserve"> </v>
      </c>
      <c r="Q1042" s="2">
        <f ca="1">IF(O1042=$U$1,N1042,"0")*1.22</f>
        <v>0</v>
      </c>
    </row>
    <row r="1043" spans="1:17" x14ac:dyDescent="0.25">
      <c r="A1043" t="s">
        <v>1492</v>
      </c>
      <c r="B1043" t="s">
        <v>1491</v>
      </c>
      <c r="C1043">
        <v>7738</v>
      </c>
      <c r="D1043">
        <v>4.99</v>
      </c>
      <c r="E1043">
        <f>IFERROR(VLOOKUP(Table_ExternalData_15[[#This Row],[Id]],Rabati!B:C,2,0),0)</f>
        <v>25</v>
      </c>
      <c r="F1043">
        <v>198</v>
      </c>
      <c r="G1043" t="str">
        <f>VLOOKUP(Table_ExternalData_15[[#This Row],[Id]],'Blagovna izdelek'!A:C,3,0)</f>
        <v>Tech-Trade</v>
      </c>
      <c r="H1043">
        <f>Table_ExternalData_15[[#This Row],[Rabat]]*0.2</f>
        <v>5</v>
      </c>
      <c r="I1043" s="2">
        <f>Table_ExternalData_15[[#This Row],[Price]]-(Table_ExternalData_15[[#This Row],[Price]]*Table_ExternalData_15[[#This Row],[BB rabat]])/100</f>
        <v>4.7404999999999999</v>
      </c>
      <c r="J1043" s="2">
        <f>Table_ExternalData_15[[#This Row],[BB cena]]*Table_ExternalData_15[[#Headers],[1,22]]</f>
        <v>5.7834099999999999</v>
      </c>
      <c r="K1043" s="2">
        <f>Table_ExternalData_15[[#This Row],[Price]]*Table_ExternalData_15[[#Headers],[1,22]]</f>
        <v>6.0878000000000005</v>
      </c>
      <c r="L1043" s="7">
        <f>IF(G1043="White Shark",E1043*0.5,IF(G1043="Sbox",E1043*0.5,IF(G1043="Tenda",E1043*0.5,E1043*0.2)))/100</f>
        <v>0.05</v>
      </c>
      <c r="M1043" s="2">
        <f>Table_ExternalData_15[[#This Row],[Price]]-Table_ExternalData_15[[#This Row],[Price]]*Table_ExternalData_15[[#This Row],[extra popust]]</f>
        <v>4.7404999999999999</v>
      </c>
      <c r="N1043" s="2">
        <f>IF(M1043&lt;I1043,M1043,I1043)</f>
        <v>4.7404999999999999</v>
      </c>
      <c r="O1043" s="12" t="str">
        <f>IF(N1043&lt;I1043,$U$1," ")</f>
        <v xml:space="preserve"> </v>
      </c>
      <c r="P1043" s="12" t="str">
        <f>IFERROR((O1043+30)," ")</f>
        <v xml:space="preserve"> </v>
      </c>
      <c r="Q1043" s="2">
        <f ca="1">IF(O1043=$U$1,N1043,"0")*1.22</f>
        <v>0</v>
      </c>
    </row>
    <row r="1044" spans="1:17" x14ac:dyDescent="0.25">
      <c r="A1044" t="s">
        <v>1493</v>
      </c>
      <c r="B1044" t="s">
        <v>10662</v>
      </c>
      <c r="C1044">
        <v>7739</v>
      </c>
      <c r="D1044">
        <v>1.62</v>
      </c>
      <c r="E1044">
        <f>IFERROR(VLOOKUP(Table_ExternalData_15[[#This Row],[Id]],Rabati!B:C,2,0),0)</f>
        <v>25</v>
      </c>
      <c r="F1044">
        <v>0</v>
      </c>
      <c r="G1044" t="str">
        <f>VLOOKUP(Table_ExternalData_15[[#This Row],[Id]],'Blagovna izdelek'!A:C,3,0)</f>
        <v>Tech-Trade</v>
      </c>
      <c r="H1044">
        <f>Table_ExternalData_15[[#This Row],[Rabat]]*0.2</f>
        <v>5</v>
      </c>
      <c r="I1044" s="2">
        <f>Table_ExternalData_15[[#This Row],[Price]]-(Table_ExternalData_15[[#This Row],[Price]]*Table_ExternalData_15[[#This Row],[BB rabat]])/100</f>
        <v>1.5390000000000001</v>
      </c>
      <c r="J1044" s="2">
        <f>Table_ExternalData_15[[#This Row],[BB cena]]*Table_ExternalData_15[[#Headers],[1,22]]</f>
        <v>1.87758</v>
      </c>
      <c r="K1044" s="2">
        <f>Table_ExternalData_15[[#This Row],[Price]]*Table_ExternalData_15[[#Headers],[1,22]]</f>
        <v>1.9764000000000002</v>
      </c>
      <c r="L1044" s="7">
        <f>IF(G1044="White Shark",E1044*0.5,IF(G1044="Sbox",E1044*0.5,IF(G1044="Tenda",E1044*0.5,E1044*0.2)))/100</f>
        <v>0.05</v>
      </c>
      <c r="M1044" s="2">
        <f>Table_ExternalData_15[[#This Row],[Price]]-Table_ExternalData_15[[#This Row],[Price]]*Table_ExternalData_15[[#This Row],[extra popust]]</f>
        <v>1.5390000000000001</v>
      </c>
      <c r="N1044" s="2">
        <f>IF(M1044&lt;I1044,M1044,I1044)</f>
        <v>1.5390000000000001</v>
      </c>
      <c r="O1044" s="12" t="str">
        <f>IF(N1044&lt;I1044,$U$1," ")</f>
        <v xml:space="preserve"> </v>
      </c>
      <c r="P1044" s="12" t="str">
        <f>IFERROR((O1044+30)," ")</f>
        <v xml:space="preserve"> </v>
      </c>
      <c r="Q1044" s="2">
        <f ca="1">IF(O1044=$U$1,N1044,"0")*1.22</f>
        <v>0</v>
      </c>
    </row>
    <row r="1045" spans="1:17" x14ac:dyDescent="0.25">
      <c r="A1045" t="s">
        <v>1494</v>
      </c>
      <c r="B1045" t="s">
        <v>10663</v>
      </c>
      <c r="C1045">
        <v>7740</v>
      </c>
      <c r="D1045">
        <v>1.62</v>
      </c>
      <c r="E1045">
        <f>IFERROR(VLOOKUP(Table_ExternalData_15[[#This Row],[Id]],Rabati!B:C,2,0),0)</f>
        <v>25</v>
      </c>
      <c r="F1045">
        <v>0</v>
      </c>
      <c r="G1045" t="str">
        <f>VLOOKUP(Table_ExternalData_15[[#This Row],[Id]],'Blagovna izdelek'!A:C,3,0)</f>
        <v>Tech-Trade</v>
      </c>
      <c r="H1045">
        <f>Table_ExternalData_15[[#This Row],[Rabat]]*0.2</f>
        <v>5</v>
      </c>
      <c r="I1045" s="2">
        <f>Table_ExternalData_15[[#This Row],[Price]]-(Table_ExternalData_15[[#This Row],[Price]]*Table_ExternalData_15[[#This Row],[BB rabat]])/100</f>
        <v>1.5390000000000001</v>
      </c>
      <c r="J1045" s="2">
        <f>Table_ExternalData_15[[#This Row],[BB cena]]*Table_ExternalData_15[[#Headers],[1,22]]</f>
        <v>1.87758</v>
      </c>
      <c r="K1045" s="2">
        <f>Table_ExternalData_15[[#This Row],[Price]]*Table_ExternalData_15[[#Headers],[1,22]]</f>
        <v>1.9764000000000002</v>
      </c>
      <c r="L1045" s="7">
        <f>IF(G1045="White Shark",E1045*0.5,IF(G1045="Sbox",E1045*0.5,IF(G1045="Tenda",E1045*0.5,E1045*0.2)))/100</f>
        <v>0.05</v>
      </c>
      <c r="M1045" s="2">
        <f>Table_ExternalData_15[[#This Row],[Price]]-Table_ExternalData_15[[#This Row],[Price]]*Table_ExternalData_15[[#This Row],[extra popust]]</f>
        <v>1.5390000000000001</v>
      </c>
      <c r="N1045" s="2">
        <f>IF(M1045&lt;I1045,M1045,I1045)</f>
        <v>1.5390000000000001</v>
      </c>
      <c r="O1045" s="12" t="str">
        <f>IF(N1045&lt;I1045,$U$1," ")</f>
        <v xml:space="preserve"> </v>
      </c>
      <c r="P1045" s="12" t="str">
        <f>IFERROR((O1045+30)," ")</f>
        <v xml:space="preserve"> </v>
      </c>
      <c r="Q1045" s="2">
        <f ca="1">IF(O1045=$U$1,N1045,"0")*1.22</f>
        <v>0</v>
      </c>
    </row>
    <row r="1046" spans="1:17" x14ac:dyDescent="0.25">
      <c r="A1046" t="s">
        <v>1496</v>
      </c>
      <c r="B1046" t="s">
        <v>1495</v>
      </c>
      <c r="C1046">
        <v>7741</v>
      </c>
      <c r="D1046">
        <v>0.28000000000000003</v>
      </c>
      <c r="E1046">
        <f>IFERROR(VLOOKUP(Table_ExternalData_15[[#This Row],[Id]],Rabati!B:C,2,0),0)</f>
        <v>25</v>
      </c>
      <c r="F1046">
        <v>204</v>
      </c>
      <c r="G1046" t="str">
        <f>VLOOKUP(Table_ExternalData_15[[#This Row],[Id]],'Blagovna izdelek'!A:C,3,0)</f>
        <v>Tech-Trade</v>
      </c>
      <c r="H1046">
        <f>Table_ExternalData_15[[#This Row],[Rabat]]*0.2</f>
        <v>5</v>
      </c>
      <c r="I1046" s="2">
        <f>Table_ExternalData_15[[#This Row],[Price]]-(Table_ExternalData_15[[#This Row],[Price]]*Table_ExternalData_15[[#This Row],[BB rabat]])/100</f>
        <v>0.26600000000000001</v>
      </c>
      <c r="J1046" s="2">
        <f>Table_ExternalData_15[[#This Row],[BB cena]]*Table_ExternalData_15[[#Headers],[1,22]]</f>
        <v>0.32452000000000003</v>
      </c>
      <c r="K1046" s="2">
        <f>Table_ExternalData_15[[#This Row],[Price]]*Table_ExternalData_15[[#Headers],[1,22]]</f>
        <v>0.34160000000000001</v>
      </c>
      <c r="L1046" s="7">
        <f>IF(G1046="White Shark",E1046*0.5,IF(G1046="Sbox",E1046*0.5,IF(G1046="Tenda",E1046*0.5,E1046*0.2)))/100</f>
        <v>0.05</v>
      </c>
      <c r="M1046" s="2">
        <f>Table_ExternalData_15[[#This Row],[Price]]-Table_ExternalData_15[[#This Row],[Price]]*Table_ExternalData_15[[#This Row],[extra popust]]</f>
        <v>0.26600000000000001</v>
      </c>
      <c r="N1046" s="2">
        <f>IF(M1046&lt;I1046,M1046,I1046)</f>
        <v>0.26600000000000001</v>
      </c>
      <c r="O1046" s="12" t="str">
        <f>IF(N1046&lt;I1046,$U$1," ")</f>
        <v xml:space="preserve"> </v>
      </c>
      <c r="P1046" s="12" t="str">
        <f>IFERROR((O1046+30)," ")</f>
        <v xml:space="preserve"> </v>
      </c>
      <c r="Q1046" s="2">
        <f ca="1">IF(O1046=$U$1,N1046,"0")*1.22</f>
        <v>0</v>
      </c>
    </row>
    <row r="1047" spans="1:17" x14ac:dyDescent="0.25">
      <c r="A1047" t="s">
        <v>1613</v>
      </c>
      <c r="B1047" t="s">
        <v>1612</v>
      </c>
      <c r="C1047">
        <v>7881</v>
      </c>
      <c r="D1047">
        <v>4.5</v>
      </c>
      <c r="E1047">
        <f>IFERROR(VLOOKUP(Table_ExternalData_15[[#This Row],[Id]],Rabati!B:C,2,0),0)</f>
        <v>30</v>
      </c>
      <c r="F1047">
        <v>50</v>
      </c>
      <c r="G1047" t="str">
        <f>VLOOKUP(Table_ExternalData_15[[#This Row],[Id]],'Blagovna izdelek'!A:C,3,0)</f>
        <v>Tech-Trade</v>
      </c>
      <c r="H1047">
        <f>Table_ExternalData_15[[#This Row],[Rabat]]*0.2</f>
        <v>6</v>
      </c>
      <c r="I1047" s="2">
        <f>Table_ExternalData_15[[#This Row],[Price]]-(Table_ExternalData_15[[#This Row],[Price]]*Table_ExternalData_15[[#This Row],[BB rabat]])/100</f>
        <v>4.2300000000000004</v>
      </c>
      <c r="J1047" s="2">
        <f>Table_ExternalData_15[[#This Row],[BB cena]]*Table_ExternalData_15[[#Headers],[1,22]]</f>
        <v>5.1606000000000005</v>
      </c>
      <c r="K1047" s="2">
        <f>Table_ExternalData_15[[#This Row],[Price]]*Table_ExternalData_15[[#Headers],[1,22]]</f>
        <v>5.49</v>
      </c>
      <c r="L1047" s="7">
        <f>IF(G1047="White Shark",E1047*0.5,IF(G1047="Sbox",E1047*0.5,IF(G1047="Tenda",E1047*0.5,E1047*0.2)))/100</f>
        <v>0.06</v>
      </c>
      <c r="M1047" s="2">
        <f>Table_ExternalData_15[[#This Row],[Price]]-Table_ExternalData_15[[#This Row],[Price]]*Table_ExternalData_15[[#This Row],[extra popust]]</f>
        <v>4.2300000000000004</v>
      </c>
      <c r="N1047" s="2">
        <f>IF(M1047&lt;I1047,M1047,I1047)</f>
        <v>4.2300000000000004</v>
      </c>
      <c r="O1047" s="12" t="str">
        <f>IF(N1047&lt;I1047,$U$1," ")</f>
        <v xml:space="preserve"> </v>
      </c>
      <c r="P1047" s="12" t="str">
        <f>IFERROR((O1047+30)," ")</f>
        <v xml:space="preserve"> </v>
      </c>
      <c r="Q1047" s="2">
        <f ca="1">IF(O1047=$U$1,N1047,"0")*1.22</f>
        <v>0</v>
      </c>
    </row>
    <row r="1048" spans="1:17" x14ac:dyDescent="0.25">
      <c r="A1048" t="s">
        <v>1684</v>
      </c>
      <c r="B1048" t="s">
        <v>1683</v>
      </c>
      <c r="C1048">
        <v>7965</v>
      </c>
      <c r="D1048">
        <v>3.15</v>
      </c>
      <c r="E1048">
        <f>IFERROR(VLOOKUP(Table_ExternalData_15[[#This Row],[Id]],Rabati!B:C,2,0),0)</f>
        <v>30</v>
      </c>
      <c r="F1048">
        <v>748</v>
      </c>
      <c r="G1048" t="str">
        <f>VLOOKUP(Table_ExternalData_15[[#This Row],[Id]],'Blagovna izdelek'!A:C,3,0)</f>
        <v>Tech-Trade</v>
      </c>
      <c r="H1048">
        <f>Table_ExternalData_15[[#This Row],[Rabat]]*0.2</f>
        <v>6</v>
      </c>
      <c r="I1048" s="2">
        <f>Table_ExternalData_15[[#This Row],[Price]]-(Table_ExternalData_15[[#This Row],[Price]]*Table_ExternalData_15[[#This Row],[BB rabat]])/100</f>
        <v>2.9609999999999999</v>
      </c>
      <c r="J1048" s="2">
        <f>Table_ExternalData_15[[#This Row],[BB cena]]*Table_ExternalData_15[[#Headers],[1,22]]</f>
        <v>3.6124199999999997</v>
      </c>
      <c r="K1048" s="2">
        <f>Table_ExternalData_15[[#This Row],[Price]]*Table_ExternalData_15[[#Headers],[1,22]]</f>
        <v>3.843</v>
      </c>
      <c r="L1048" s="7">
        <f>IF(G1048="White Shark",E1048*0.5,IF(G1048="Sbox",E1048*0.5,IF(G1048="Tenda",E1048*0.5,E1048*0.2)))/100</f>
        <v>0.06</v>
      </c>
      <c r="M1048" s="2">
        <f>Table_ExternalData_15[[#This Row],[Price]]-Table_ExternalData_15[[#This Row],[Price]]*Table_ExternalData_15[[#This Row],[extra popust]]</f>
        <v>2.9609999999999999</v>
      </c>
      <c r="N1048" s="2">
        <f>IF(M1048&lt;I1048,M1048,I1048)</f>
        <v>2.9609999999999999</v>
      </c>
      <c r="O1048" s="12" t="str">
        <f>IF(N1048&lt;I1048,$U$1," ")</f>
        <v xml:space="preserve"> </v>
      </c>
      <c r="P1048" s="12" t="str">
        <f>IFERROR((O1048+30)," ")</f>
        <v xml:space="preserve"> </v>
      </c>
      <c r="Q1048" s="2">
        <f ca="1">IF(O1048=$U$1,N1048,"0")*1.22</f>
        <v>0</v>
      </c>
    </row>
    <row r="1049" spans="1:17" x14ac:dyDescent="0.25">
      <c r="A1049" t="s">
        <v>1686</v>
      </c>
      <c r="B1049" t="s">
        <v>1685</v>
      </c>
      <c r="C1049">
        <v>7966</v>
      </c>
      <c r="D1049">
        <v>2.98</v>
      </c>
      <c r="E1049">
        <f>IFERROR(VLOOKUP(Table_ExternalData_15[[#This Row],[Id]],Rabati!B:C,2,0),0)</f>
        <v>30</v>
      </c>
      <c r="F1049">
        <v>143</v>
      </c>
      <c r="G1049" t="str">
        <f>VLOOKUP(Table_ExternalData_15[[#This Row],[Id]],'Blagovna izdelek'!A:C,3,0)</f>
        <v>Tech-Trade</v>
      </c>
      <c r="H1049">
        <f>Table_ExternalData_15[[#This Row],[Rabat]]*0.2</f>
        <v>6</v>
      </c>
      <c r="I1049" s="2">
        <f>Table_ExternalData_15[[#This Row],[Price]]-(Table_ExternalData_15[[#This Row],[Price]]*Table_ExternalData_15[[#This Row],[BB rabat]])/100</f>
        <v>2.8012000000000001</v>
      </c>
      <c r="J1049" s="2">
        <f>Table_ExternalData_15[[#This Row],[BB cena]]*Table_ExternalData_15[[#Headers],[1,22]]</f>
        <v>3.4174640000000003</v>
      </c>
      <c r="K1049" s="2">
        <f>Table_ExternalData_15[[#This Row],[Price]]*Table_ExternalData_15[[#Headers],[1,22]]</f>
        <v>3.6355999999999997</v>
      </c>
      <c r="L1049" s="7">
        <f>IF(G1049="White Shark",E1049*0.5,IF(G1049="Sbox",E1049*0.5,IF(G1049="Tenda",E1049*0.5,E1049*0.2)))/100</f>
        <v>0.06</v>
      </c>
      <c r="M1049" s="2">
        <f>Table_ExternalData_15[[#This Row],[Price]]-Table_ExternalData_15[[#This Row],[Price]]*Table_ExternalData_15[[#This Row],[extra popust]]</f>
        <v>2.8012000000000001</v>
      </c>
      <c r="N1049" s="2">
        <f>IF(M1049&lt;I1049,M1049,I1049)</f>
        <v>2.8012000000000001</v>
      </c>
      <c r="O1049" s="12" t="str">
        <f>IF(N1049&lt;I1049,$U$1," ")</f>
        <v xml:space="preserve"> </v>
      </c>
      <c r="P1049" s="12" t="str">
        <f>IFERROR((O1049+30)," ")</f>
        <v xml:space="preserve"> </v>
      </c>
      <c r="Q1049" s="2">
        <f ca="1">IF(O1049=$U$1,N1049,"0")*1.22</f>
        <v>0</v>
      </c>
    </row>
    <row r="1050" spans="1:17" x14ac:dyDescent="0.25">
      <c r="A1050" t="s">
        <v>1688</v>
      </c>
      <c r="B1050" t="s">
        <v>1687</v>
      </c>
      <c r="C1050">
        <v>7967</v>
      </c>
      <c r="D1050">
        <v>2.2999999999999998</v>
      </c>
      <c r="E1050">
        <f>IFERROR(VLOOKUP(Table_ExternalData_15[[#This Row],[Id]],Rabati!B:C,2,0),0)</f>
        <v>30</v>
      </c>
      <c r="F1050">
        <v>186</v>
      </c>
      <c r="G1050" t="str">
        <f>VLOOKUP(Table_ExternalData_15[[#This Row],[Id]],'Blagovna izdelek'!A:C,3,0)</f>
        <v>Tech-Trade</v>
      </c>
      <c r="H1050">
        <f>Table_ExternalData_15[[#This Row],[Rabat]]*0.2</f>
        <v>6</v>
      </c>
      <c r="I1050" s="2">
        <f>Table_ExternalData_15[[#This Row],[Price]]-(Table_ExternalData_15[[#This Row],[Price]]*Table_ExternalData_15[[#This Row],[BB rabat]])/100</f>
        <v>2.1619999999999999</v>
      </c>
      <c r="J1050" s="2">
        <f>Table_ExternalData_15[[#This Row],[BB cena]]*Table_ExternalData_15[[#Headers],[1,22]]</f>
        <v>2.6376399999999998</v>
      </c>
      <c r="K1050" s="2">
        <f>Table_ExternalData_15[[#This Row],[Price]]*Table_ExternalData_15[[#Headers],[1,22]]</f>
        <v>2.8059999999999996</v>
      </c>
      <c r="L1050" s="7">
        <f>IF(G1050="White Shark",E1050*0.5,IF(G1050="Sbox",E1050*0.5,IF(G1050="Tenda",E1050*0.5,E1050*0.2)))/100</f>
        <v>0.06</v>
      </c>
      <c r="M1050" s="2">
        <f>Table_ExternalData_15[[#This Row],[Price]]-Table_ExternalData_15[[#This Row],[Price]]*Table_ExternalData_15[[#This Row],[extra popust]]</f>
        <v>2.1619999999999999</v>
      </c>
      <c r="N1050" s="2">
        <f>IF(M1050&lt;I1050,M1050,I1050)</f>
        <v>2.1619999999999999</v>
      </c>
      <c r="O1050" s="12" t="str">
        <f>IF(N1050&lt;I1050,$U$1," ")</f>
        <v xml:space="preserve"> </v>
      </c>
      <c r="P1050" s="12" t="str">
        <f>IFERROR((O1050+30)," ")</f>
        <v xml:space="preserve"> </v>
      </c>
      <c r="Q1050" s="2">
        <f ca="1">IF(O1050=$U$1,N1050,"0")*1.22</f>
        <v>0</v>
      </c>
    </row>
    <row r="1051" spans="1:17" x14ac:dyDescent="0.25">
      <c r="A1051" t="s">
        <v>1690</v>
      </c>
      <c r="B1051" t="s">
        <v>1689</v>
      </c>
      <c r="C1051">
        <v>7968</v>
      </c>
      <c r="D1051">
        <v>2.98</v>
      </c>
      <c r="E1051">
        <f>IFERROR(VLOOKUP(Table_ExternalData_15[[#This Row],[Id]],Rabati!B:C,2,0),0)</f>
        <v>30</v>
      </c>
      <c r="F1051">
        <v>47</v>
      </c>
      <c r="G1051" t="str">
        <f>VLOOKUP(Table_ExternalData_15[[#This Row],[Id]],'Blagovna izdelek'!A:C,3,0)</f>
        <v>Tech-Trade</v>
      </c>
      <c r="H1051">
        <f>Table_ExternalData_15[[#This Row],[Rabat]]*0.2</f>
        <v>6</v>
      </c>
      <c r="I1051" s="2">
        <f>Table_ExternalData_15[[#This Row],[Price]]-(Table_ExternalData_15[[#This Row],[Price]]*Table_ExternalData_15[[#This Row],[BB rabat]])/100</f>
        <v>2.8012000000000001</v>
      </c>
      <c r="J1051" s="2">
        <f>Table_ExternalData_15[[#This Row],[BB cena]]*Table_ExternalData_15[[#Headers],[1,22]]</f>
        <v>3.4174640000000003</v>
      </c>
      <c r="K1051" s="2">
        <f>Table_ExternalData_15[[#This Row],[Price]]*Table_ExternalData_15[[#Headers],[1,22]]</f>
        <v>3.6355999999999997</v>
      </c>
      <c r="L1051" s="7">
        <f>IF(G1051="White Shark",E1051*0.5,IF(G1051="Sbox",E1051*0.5,IF(G1051="Tenda",E1051*0.5,E1051*0.2)))/100</f>
        <v>0.06</v>
      </c>
      <c r="M1051" s="2">
        <f>Table_ExternalData_15[[#This Row],[Price]]-Table_ExternalData_15[[#This Row],[Price]]*Table_ExternalData_15[[#This Row],[extra popust]]</f>
        <v>2.8012000000000001</v>
      </c>
      <c r="N1051" s="2">
        <f>IF(M1051&lt;I1051,M1051,I1051)</f>
        <v>2.8012000000000001</v>
      </c>
      <c r="O1051" s="12" t="str">
        <f>IF(N1051&lt;I1051,$U$1," ")</f>
        <v xml:space="preserve"> </v>
      </c>
      <c r="P1051" s="12" t="str">
        <f>IFERROR((O1051+30)," ")</f>
        <v xml:space="preserve"> </v>
      </c>
      <c r="Q1051" s="2">
        <f ca="1">IF(O1051=$U$1,N1051,"0")*1.22</f>
        <v>0</v>
      </c>
    </row>
    <row r="1052" spans="1:17" x14ac:dyDescent="0.25">
      <c r="A1052" t="s">
        <v>1692</v>
      </c>
      <c r="B1052" t="s">
        <v>1691</v>
      </c>
      <c r="C1052">
        <v>7969</v>
      </c>
      <c r="D1052">
        <v>2.7</v>
      </c>
      <c r="E1052">
        <f>IFERROR(VLOOKUP(Table_ExternalData_15[[#This Row],[Id]],Rabati!B:C,2,0),0)</f>
        <v>30</v>
      </c>
      <c r="F1052">
        <v>63</v>
      </c>
      <c r="G1052" t="str">
        <f>VLOOKUP(Table_ExternalData_15[[#This Row],[Id]],'Blagovna izdelek'!A:C,3,0)</f>
        <v>Tech-Trade</v>
      </c>
      <c r="H1052">
        <f>Table_ExternalData_15[[#This Row],[Rabat]]*0.2</f>
        <v>6</v>
      </c>
      <c r="I1052" s="2">
        <f>Table_ExternalData_15[[#This Row],[Price]]-(Table_ExternalData_15[[#This Row],[Price]]*Table_ExternalData_15[[#This Row],[BB rabat]])/100</f>
        <v>2.5380000000000003</v>
      </c>
      <c r="J1052" s="2">
        <f>Table_ExternalData_15[[#This Row],[BB cena]]*Table_ExternalData_15[[#Headers],[1,22]]</f>
        <v>3.0963600000000002</v>
      </c>
      <c r="K1052" s="2">
        <f>Table_ExternalData_15[[#This Row],[Price]]*Table_ExternalData_15[[#Headers],[1,22]]</f>
        <v>3.294</v>
      </c>
      <c r="L1052" s="7">
        <f>IF(G1052="White Shark",E1052*0.5,IF(G1052="Sbox",E1052*0.5,IF(G1052="Tenda",E1052*0.5,E1052*0.2)))/100</f>
        <v>0.06</v>
      </c>
      <c r="M1052" s="2">
        <f>Table_ExternalData_15[[#This Row],[Price]]-Table_ExternalData_15[[#This Row],[Price]]*Table_ExternalData_15[[#This Row],[extra popust]]</f>
        <v>2.5380000000000003</v>
      </c>
      <c r="N1052" s="2">
        <f>IF(M1052&lt;I1052,M1052,I1052)</f>
        <v>2.5380000000000003</v>
      </c>
      <c r="O1052" s="12" t="str">
        <f>IF(N1052&lt;I1052,$U$1," ")</f>
        <v xml:space="preserve"> </v>
      </c>
      <c r="P1052" s="12" t="str">
        <f>IFERROR((O1052+30)," ")</f>
        <v xml:space="preserve"> </v>
      </c>
      <c r="Q1052" s="2">
        <f ca="1">IF(O1052=$U$1,N1052,"0")*1.22</f>
        <v>0</v>
      </c>
    </row>
    <row r="1053" spans="1:17" x14ac:dyDescent="0.25">
      <c r="A1053" t="s">
        <v>3129</v>
      </c>
      <c r="B1053" t="s">
        <v>10713</v>
      </c>
      <c r="C1053">
        <v>9180</v>
      </c>
      <c r="D1053">
        <v>221</v>
      </c>
      <c r="E1053">
        <f>IFERROR(VLOOKUP(Table_ExternalData_15[[#This Row],[Id]],Rabati!B:C,2,0),0)</f>
        <v>5</v>
      </c>
      <c r="F1053">
        <v>11</v>
      </c>
      <c r="G1053" t="str">
        <f>VLOOKUP(Table_ExternalData_15[[#This Row],[Id]],'Blagovna izdelek'!A:C,3,0)</f>
        <v>Tech-Trade</v>
      </c>
      <c r="H1053">
        <f>Table_ExternalData_15[[#This Row],[Rabat]]*0.2</f>
        <v>1</v>
      </c>
      <c r="I1053" s="2">
        <f>Table_ExternalData_15[[#This Row],[Price]]-(Table_ExternalData_15[[#This Row],[Price]]*Table_ExternalData_15[[#This Row],[BB rabat]])/100</f>
        <v>218.79</v>
      </c>
      <c r="J1053" s="2">
        <f>Table_ExternalData_15[[#This Row],[BB cena]]*Table_ExternalData_15[[#Headers],[1,22]]</f>
        <v>266.92379999999997</v>
      </c>
      <c r="K1053" s="2">
        <f>Table_ExternalData_15[[#This Row],[Price]]*Table_ExternalData_15[[#Headers],[1,22]]</f>
        <v>269.62</v>
      </c>
      <c r="L1053" s="7">
        <f>IF(G1053="White Shark",E1053*0.5,IF(G1053="Sbox",E1053*0.5,IF(G1053="Tenda",E1053*0.5,E1053*0.2)))/100</f>
        <v>0.01</v>
      </c>
      <c r="M1053" s="2">
        <f>Table_ExternalData_15[[#This Row],[Price]]-Table_ExternalData_15[[#This Row],[Price]]*Table_ExternalData_15[[#This Row],[extra popust]]</f>
        <v>218.79</v>
      </c>
      <c r="N1053" s="2">
        <f>IF(M1053&lt;I1053,M1053,I1053)</f>
        <v>218.79</v>
      </c>
      <c r="O1053" s="12" t="str">
        <f>IF(N1053&lt;I1053,$U$1," ")</f>
        <v xml:space="preserve"> </v>
      </c>
      <c r="P1053" s="12" t="str">
        <f>IFERROR((O1053+30)," ")</f>
        <v xml:space="preserve"> </v>
      </c>
      <c r="Q1053" s="2">
        <f ca="1">IF(O1053=$U$1,N1053,"0")*1.22</f>
        <v>0</v>
      </c>
    </row>
    <row r="1054" spans="1:17" x14ac:dyDescent="0.25">
      <c r="A1054" t="s">
        <v>3137</v>
      </c>
      <c r="B1054" t="s">
        <v>3136</v>
      </c>
      <c r="C1054">
        <v>9190</v>
      </c>
      <c r="D1054">
        <v>0.36</v>
      </c>
      <c r="E1054">
        <f>IFERROR(VLOOKUP(Table_ExternalData_15[[#This Row],[Id]],Rabati!B:C,2,0),0)</f>
        <v>25</v>
      </c>
      <c r="F1054">
        <v>24</v>
      </c>
      <c r="G1054" t="str">
        <f>VLOOKUP(Table_ExternalData_15[[#This Row],[Id]],'Blagovna izdelek'!A:C,3,0)</f>
        <v>Tech-Trade</v>
      </c>
      <c r="H1054">
        <f>Table_ExternalData_15[[#This Row],[Rabat]]*0.2</f>
        <v>5</v>
      </c>
      <c r="I1054" s="2">
        <f>Table_ExternalData_15[[#This Row],[Price]]-(Table_ExternalData_15[[#This Row],[Price]]*Table_ExternalData_15[[#This Row],[BB rabat]])/100</f>
        <v>0.34199999999999997</v>
      </c>
      <c r="J1054" s="2">
        <f>Table_ExternalData_15[[#This Row],[BB cena]]*Table_ExternalData_15[[#Headers],[1,22]]</f>
        <v>0.41723999999999994</v>
      </c>
      <c r="K1054" s="2">
        <f>Table_ExternalData_15[[#This Row],[Price]]*Table_ExternalData_15[[#Headers],[1,22]]</f>
        <v>0.43919999999999998</v>
      </c>
      <c r="L1054" s="7">
        <f>IF(G1054="White Shark",E1054*0.5,IF(G1054="Sbox",E1054*0.5,IF(G1054="Tenda",E1054*0.5,E1054*0.2)))/100</f>
        <v>0.05</v>
      </c>
      <c r="M1054" s="2">
        <f>Table_ExternalData_15[[#This Row],[Price]]-Table_ExternalData_15[[#This Row],[Price]]*Table_ExternalData_15[[#This Row],[extra popust]]</f>
        <v>0.34199999999999997</v>
      </c>
      <c r="N1054" s="2">
        <f>IF(M1054&lt;I1054,M1054,I1054)</f>
        <v>0.34199999999999997</v>
      </c>
      <c r="O1054" s="12" t="str">
        <f>IF(N1054&lt;I1054,$U$1," ")</f>
        <v xml:space="preserve"> </v>
      </c>
      <c r="P1054" s="12" t="str">
        <f>IFERROR((O1054+30)," ")</f>
        <v xml:space="preserve"> </v>
      </c>
      <c r="Q1054" s="2">
        <f ca="1">IF(O1054=$U$1,N1054,"0")*1.22</f>
        <v>0</v>
      </c>
    </row>
    <row r="1055" spans="1:17" x14ac:dyDescent="0.25">
      <c r="A1055" t="s">
        <v>3966</v>
      </c>
      <c r="B1055" t="s">
        <v>9691</v>
      </c>
      <c r="C1055">
        <v>10931</v>
      </c>
      <c r="D1055">
        <v>4.47</v>
      </c>
      <c r="E1055">
        <f>IFERROR(VLOOKUP(Table_ExternalData_15[[#This Row],[Id]],Rabati!B:C,2,0),0)</f>
        <v>30</v>
      </c>
      <c r="F1055">
        <v>7</v>
      </c>
      <c r="G1055" t="str">
        <f>VLOOKUP(Table_ExternalData_15[[#This Row],[Id]],'Blagovna izdelek'!A:C,3,0)</f>
        <v>Tech-Trade</v>
      </c>
      <c r="H1055">
        <f>Table_ExternalData_15[[#This Row],[Rabat]]*0.2</f>
        <v>6</v>
      </c>
      <c r="I1055" s="2">
        <f>Table_ExternalData_15[[#This Row],[Price]]-(Table_ExternalData_15[[#This Row],[Price]]*Table_ExternalData_15[[#This Row],[BB rabat]])/100</f>
        <v>4.2017999999999995</v>
      </c>
      <c r="J1055" s="2">
        <f>Table_ExternalData_15[[#This Row],[BB cena]]*Table_ExternalData_15[[#Headers],[1,22]]</f>
        <v>5.1261959999999993</v>
      </c>
      <c r="K1055" s="2">
        <f>Table_ExternalData_15[[#This Row],[Price]]*Table_ExternalData_15[[#Headers],[1,22]]</f>
        <v>5.4533999999999994</v>
      </c>
      <c r="L1055" s="7">
        <f>IF(G1055="White Shark",E1055*0.5,IF(G1055="Sbox",E1055*0.5,IF(G1055="Tenda",E1055*0.5,E1055*0.2)))/100</f>
        <v>0.06</v>
      </c>
      <c r="M1055" s="2">
        <f>Table_ExternalData_15[[#This Row],[Price]]-Table_ExternalData_15[[#This Row],[Price]]*Table_ExternalData_15[[#This Row],[extra popust]]</f>
        <v>4.2017999999999995</v>
      </c>
      <c r="N1055" s="2">
        <f>IF(M1055&lt;I1055,M1055,I1055)</f>
        <v>4.2017999999999995</v>
      </c>
      <c r="O1055" s="12" t="str">
        <f>IF(N1055&lt;I1055,$U$1," ")</f>
        <v xml:space="preserve"> </v>
      </c>
      <c r="P1055" s="12" t="str">
        <f>IFERROR((O1055+30)," ")</f>
        <v xml:space="preserve"> </v>
      </c>
      <c r="Q1055" s="2">
        <f ca="1">IF(O1055=$U$1,N1055,"0")*1.22</f>
        <v>0</v>
      </c>
    </row>
    <row r="1056" spans="1:17" x14ac:dyDescent="0.25">
      <c r="A1056" t="s">
        <v>4102</v>
      </c>
      <c r="B1056" t="s">
        <v>4101</v>
      </c>
      <c r="C1056">
        <v>11063</v>
      </c>
      <c r="D1056">
        <v>1.38</v>
      </c>
      <c r="E1056">
        <f>IFERROR(VLOOKUP(Table_ExternalData_15[[#This Row],[Id]],Rabati!B:C,2,0),0)</f>
        <v>20</v>
      </c>
      <c r="F1056">
        <v>5</v>
      </c>
      <c r="G1056" t="str">
        <f>VLOOKUP(Table_ExternalData_15[[#This Row],[Id]],'Blagovna izdelek'!A:C,3,0)</f>
        <v>Tech-Trade</v>
      </c>
      <c r="H1056">
        <f>Table_ExternalData_15[[#This Row],[Rabat]]*0.2</f>
        <v>4</v>
      </c>
      <c r="I1056" s="2">
        <f>Table_ExternalData_15[[#This Row],[Price]]-(Table_ExternalData_15[[#This Row],[Price]]*Table_ExternalData_15[[#This Row],[BB rabat]])/100</f>
        <v>1.3248</v>
      </c>
      <c r="J1056" s="2">
        <f>Table_ExternalData_15[[#This Row],[BB cena]]*Table_ExternalData_15[[#Headers],[1,22]]</f>
        <v>1.6162559999999999</v>
      </c>
      <c r="K1056" s="2">
        <f>Table_ExternalData_15[[#This Row],[Price]]*Table_ExternalData_15[[#Headers],[1,22]]</f>
        <v>1.6835999999999998</v>
      </c>
      <c r="L1056" s="7">
        <f>IF(G1056="White Shark",E1056*0.5,IF(G1056="Sbox",E1056*0.5,IF(G1056="Tenda",E1056*0.5,E1056*0.2)))/100</f>
        <v>0.04</v>
      </c>
      <c r="M1056" s="2">
        <f>Table_ExternalData_15[[#This Row],[Price]]-Table_ExternalData_15[[#This Row],[Price]]*Table_ExternalData_15[[#This Row],[extra popust]]</f>
        <v>1.3248</v>
      </c>
      <c r="N1056" s="2">
        <f>IF(M1056&lt;I1056,M1056,I1056)</f>
        <v>1.3248</v>
      </c>
      <c r="O1056" s="12" t="str">
        <f>IF(N1056&lt;I1056,$U$1," ")</f>
        <v xml:space="preserve"> </v>
      </c>
      <c r="P1056" s="12" t="str">
        <f>IFERROR((O1056+30)," ")</f>
        <v xml:space="preserve"> </v>
      </c>
      <c r="Q1056" s="2">
        <f ca="1">IF(O1056=$U$1,N1056,"0")*1.22</f>
        <v>0</v>
      </c>
    </row>
    <row r="1057" spans="1:17" x14ac:dyDescent="0.25">
      <c r="A1057" t="s">
        <v>4440</v>
      </c>
      <c r="B1057" t="s">
        <v>4439</v>
      </c>
      <c r="C1057">
        <v>12610</v>
      </c>
      <c r="D1057">
        <v>1.38</v>
      </c>
      <c r="E1057">
        <f>IFERROR(VLOOKUP(Table_ExternalData_15[[#This Row],[Id]],Rabati!B:C,2,0),0)</f>
        <v>20</v>
      </c>
      <c r="F1057">
        <v>4</v>
      </c>
      <c r="G1057" t="str">
        <f>VLOOKUP(Table_ExternalData_15[[#This Row],[Id]],'Blagovna izdelek'!A:C,3,0)</f>
        <v>Tech-Trade</v>
      </c>
      <c r="H1057">
        <f>Table_ExternalData_15[[#This Row],[Rabat]]*0.2</f>
        <v>4</v>
      </c>
      <c r="I1057" s="2">
        <f>Table_ExternalData_15[[#This Row],[Price]]-(Table_ExternalData_15[[#This Row],[Price]]*Table_ExternalData_15[[#This Row],[BB rabat]])/100</f>
        <v>1.3248</v>
      </c>
      <c r="J1057" s="2">
        <f>Table_ExternalData_15[[#This Row],[BB cena]]*Table_ExternalData_15[[#Headers],[1,22]]</f>
        <v>1.6162559999999999</v>
      </c>
      <c r="K1057" s="2">
        <f>Table_ExternalData_15[[#This Row],[Price]]*Table_ExternalData_15[[#Headers],[1,22]]</f>
        <v>1.6835999999999998</v>
      </c>
      <c r="L1057" s="7">
        <f>IF(G1057="White Shark",E1057*0.5,IF(G1057="Sbox",E1057*0.5,IF(G1057="Tenda",E1057*0.5,E1057*0.2)))/100</f>
        <v>0.04</v>
      </c>
      <c r="M1057" s="2">
        <f>Table_ExternalData_15[[#This Row],[Price]]-Table_ExternalData_15[[#This Row],[Price]]*Table_ExternalData_15[[#This Row],[extra popust]]</f>
        <v>1.3248</v>
      </c>
      <c r="N1057" s="2">
        <f>IF(M1057&lt;I1057,M1057,I1057)</f>
        <v>1.3248</v>
      </c>
      <c r="O1057" s="12" t="str">
        <f>IF(N1057&lt;I1057,$U$1," ")</f>
        <v xml:space="preserve"> </v>
      </c>
      <c r="P1057" s="12" t="str">
        <f>IFERROR((O1057+30)," ")</f>
        <v xml:space="preserve"> </v>
      </c>
      <c r="Q1057" s="2">
        <f ca="1">IF(O1057=$U$1,N1057,"0")*1.22</f>
        <v>0</v>
      </c>
    </row>
    <row r="1058" spans="1:17" x14ac:dyDescent="0.25">
      <c r="A1058" t="s">
        <v>4442</v>
      </c>
      <c r="B1058" t="s">
        <v>4441</v>
      </c>
      <c r="C1058">
        <v>12611</v>
      </c>
      <c r="D1058">
        <v>1.38</v>
      </c>
      <c r="E1058">
        <f>IFERROR(VLOOKUP(Table_ExternalData_15[[#This Row],[Id]],Rabati!B:C,2,0),0)</f>
        <v>20</v>
      </c>
      <c r="F1058">
        <v>6</v>
      </c>
      <c r="G1058" t="str">
        <f>VLOOKUP(Table_ExternalData_15[[#This Row],[Id]],'Blagovna izdelek'!A:C,3,0)</f>
        <v>Tech-Trade</v>
      </c>
      <c r="H1058">
        <f>Table_ExternalData_15[[#This Row],[Rabat]]*0.2</f>
        <v>4</v>
      </c>
      <c r="I1058" s="2">
        <f>Table_ExternalData_15[[#This Row],[Price]]-(Table_ExternalData_15[[#This Row],[Price]]*Table_ExternalData_15[[#This Row],[BB rabat]])/100</f>
        <v>1.3248</v>
      </c>
      <c r="J1058" s="2">
        <f>Table_ExternalData_15[[#This Row],[BB cena]]*Table_ExternalData_15[[#Headers],[1,22]]</f>
        <v>1.6162559999999999</v>
      </c>
      <c r="K1058" s="2">
        <f>Table_ExternalData_15[[#This Row],[Price]]*Table_ExternalData_15[[#Headers],[1,22]]</f>
        <v>1.6835999999999998</v>
      </c>
      <c r="L1058" s="7">
        <f>IF(G1058="White Shark",E1058*0.5,IF(G1058="Sbox",E1058*0.5,IF(G1058="Tenda",E1058*0.5,E1058*0.2)))/100</f>
        <v>0.04</v>
      </c>
      <c r="M1058" s="2">
        <f>Table_ExternalData_15[[#This Row],[Price]]-Table_ExternalData_15[[#This Row],[Price]]*Table_ExternalData_15[[#This Row],[extra popust]]</f>
        <v>1.3248</v>
      </c>
      <c r="N1058" s="2">
        <f>IF(M1058&lt;I1058,M1058,I1058)</f>
        <v>1.3248</v>
      </c>
      <c r="O1058" s="12" t="str">
        <f>IF(N1058&lt;I1058,$U$1," ")</f>
        <v xml:space="preserve"> </v>
      </c>
      <c r="P1058" s="12" t="str">
        <f>IFERROR((O1058+30)," ")</f>
        <v xml:space="preserve"> </v>
      </c>
      <c r="Q1058" s="2">
        <f ca="1">IF(O1058=$U$1,N1058,"0")*1.22</f>
        <v>0</v>
      </c>
    </row>
    <row r="1059" spans="1:17" x14ac:dyDescent="0.25">
      <c r="A1059" t="s">
        <v>4655</v>
      </c>
      <c r="B1059" t="s">
        <v>4654</v>
      </c>
      <c r="C1059">
        <v>12898</v>
      </c>
      <c r="D1059">
        <v>3.85</v>
      </c>
      <c r="E1059">
        <f>IFERROR(VLOOKUP(Table_ExternalData_15[[#This Row],[Id]],Rabati!B:C,2,0),0)</f>
        <v>30</v>
      </c>
      <c r="F1059">
        <v>576</v>
      </c>
      <c r="G1059" t="str">
        <f>VLOOKUP(Table_ExternalData_15[[#This Row],[Id]],'Blagovna izdelek'!A:C,3,0)</f>
        <v>Tech-Trade</v>
      </c>
      <c r="H1059">
        <f>Table_ExternalData_15[[#This Row],[Rabat]]*0.2</f>
        <v>6</v>
      </c>
      <c r="I1059" s="2">
        <f>Table_ExternalData_15[[#This Row],[Price]]-(Table_ExternalData_15[[#This Row],[Price]]*Table_ExternalData_15[[#This Row],[BB rabat]])/100</f>
        <v>3.6190000000000002</v>
      </c>
      <c r="J1059" s="2">
        <f>Table_ExternalData_15[[#This Row],[BB cena]]*Table_ExternalData_15[[#Headers],[1,22]]</f>
        <v>4.4151800000000003</v>
      </c>
      <c r="K1059" s="2">
        <f>Table_ExternalData_15[[#This Row],[Price]]*Table_ExternalData_15[[#Headers],[1,22]]</f>
        <v>4.6970000000000001</v>
      </c>
      <c r="L1059" s="7">
        <f>IF(G1059="White Shark",E1059*0.5,IF(G1059="Sbox",E1059*0.5,IF(G1059="Tenda",E1059*0.5,E1059*0.2)))/100</f>
        <v>0.06</v>
      </c>
      <c r="M1059" s="2">
        <f>Table_ExternalData_15[[#This Row],[Price]]-Table_ExternalData_15[[#This Row],[Price]]*Table_ExternalData_15[[#This Row],[extra popust]]</f>
        <v>3.6190000000000002</v>
      </c>
      <c r="N1059" s="2">
        <f>IF(M1059&lt;I1059,M1059,I1059)</f>
        <v>3.6190000000000002</v>
      </c>
      <c r="O1059" s="12" t="str">
        <f>IF(N1059&lt;I1059,$U$1," ")</f>
        <v xml:space="preserve"> </v>
      </c>
      <c r="P1059" s="12" t="str">
        <f>IFERROR((O1059+30)," ")</f>
        <v xml:space="preserve"> </v>
      </c>
      <c r="Q1059" s="2">
        <f ca="1">IF(O1059=$U$1,N1059,"0")*1.22</f>
        <v>0</v>
      </c>
    </row>
    <row r="1060" spans="1:17" x14ac:dyDescent="0.25">
      <c r="A1060" t="s">
        <v>5112</v>
      </c>
      <c r="B1060" t="s">
        <v>5111</v>
      </c>
      <c r="C1060">
        <v>13276</v>
      </c>
      <c r="D1060">
        <v>1.17</v>
      </c>
      <c r="E1060">
        <f>IFERROR(VLOOKUP(Table_ExternalData_15[[#This Row],[Id]],Rabati!B:C,2,0),0)</f>
        <v>30</v>
      </c>
      <c r="F1060">
        <v>12</v>
      </c>
      <c r="G1060" t="str">
        <f>VLOOKUP(Table_ExternalData_15[[#This Row],[Id]],'Blagovna izdelek'!A:C,3,0)</f>
        <v>Tech-Trade</v>
      </c>
      <c r="H1060">
        <f>Table_ExternalData_15[[#This Row],[Rabat]]*0.2</f>
        <v>6</v>
      </c>
      <c r="I1060" s="2">
        <f>Table_ExternalData_15[[#This Row],[Price]]-(Table_ExternalData_15[[#This Row],[Price]]*Table_ExternalData_15[[#This Row],[BB rabat]])/100</f>
        <v>1.0997999999999999</v>
      </c>
      <c r="J1060" s="2">
        <f>Table_ExternalData_15[[#This Row],[BB cena]]*Table_ExternalData_15[[#Headers],[1,22]]</f>
        <v>1.3417559999999997</v>
      </c>
      <c r="K1060" s="2">
        <f>Table_ExternalData_15[[#This Row],[Price]]*Table_ExternalData_15[[#Headers],[1,22]]</f>
        <v>1.4273999999999998</v>
      </c>
      <c r="L1060" s="7">
        <f>IF(G1060="White Shark",E1060*0.5,IF(G1060="Sbox",E1060*0.5,IF(G1060="Tenda",E1060*0.5,E1060*0.2)))/100</f>
        <v>0.06</v>
      </c>
      <c r="M1060" s="2">
        <f>Table_ExternalData_15[[#This Row],[Price]]-Table_ExternalData_15[[#This Row],[Price]]*Table_ExternalData_15[[#This Row],[extra popust]]</f>
        <v>1.0997999999999999</v>
      </c>
      <c r="N1060" s="2">
        <f>IF(M1060&lt;I1060,M1060,I1060)</f>
        <v>1.0997999999999999</v>
      </c>
      <c r="O1060" s="12" t="str">
        <f>IF(N1060&lt;I1060,$U$1," ")</f>
        <v xml:space="preserve"> </v>
      </c>
      <c r="P1060" s="12" t="str">
        <f>IFERROR((O1060+30)," ")</f>
        <v xml:space="preserve"> </v>
      </c>
      <c r="Q1060" s="2">
        <f ca="1">IF(O1060=$U$1,N1060,"0")*1.22</f>
        <v>0</v>
      </c>
    </row>
    <row r="1061" spans="1:17" x14ac:dyDescent="0.25">
      <c r="A1061" t="s">
        <v>5910</v>
      </c>
      <c r="B1061" t="s">
        <v>5909</v>
      </c>
      <c r="C1061">
        <v>13996</v>
      </c>
      <c r="D1061">
        <v>17.52</v>
      </c>
      <c r="E1061">
        <f>IFERROR(VLOOKUP(Table_ExternalData_15[[#This Row],[Id]],Rabati!B:C,2,0),0)</f>
        <v>30</v>
      </c>
      <c r="F1061">
        <v>23</v>
      </c>
      <c r="G1061" t="str">
        <f>VLOOKUP(Table_ExternalData_15[[#This Row],[Id]],'Blagovna izdelek'!A:C,3,0)</f>
        <v>Tech-Trade</v>
      </c>
      <c r="H1061">
        <f>Table_ExternalData_15[[#This Row],[Rabat]]*0.2</f>
        <v>6</v>
      </c>
      <c r="I1061" s="2">
        <f>Table_ExternalData_15[[#This Row],[Price]]-(Table_ExternalData_15[[#This Row],[Price]]*Table_ExternalData_15[[#This Row],[BB rabat]])/100</f>
        <v>16.468799999999998</v>
      </c>
      <c r="J1061" s="2">
        <f>Table_ExternalData_15[[#This Row],[BB cena]]*Table_ExternalData_15[[#Headers],[1,22]]</f>
        <v>20.091935999999997</v>
      </c>
      <c r="K1061" s="2">
        <f>Table_ExternalData_15[[#This Row],[Price]]*Table_ExternalData_15[[#Headers],[1,22]]</f>
        <v>21.374399999999998</v>
      </c>
      <c r="L1061" s="7">
        <f>IF(G1061="White Shark",E1061*0.5,IF(G1061="Sbox",E1061*0.5,IF(G1061="Tenda",E1061*0.5,E1061*0.2)))/100</f>
        <v>0.06</v>
      </c>
      <c r="M1061" s="2">
        <f>Table_ExternalData_15[[#This Row],[Price]]-Table_ExternalData_15[[#This Row],[Price]]*Table_ExternalData_15[[#This Row],[extra popust]]</f>
        <v>16.468799999999998</v>
      </c>
      <c r="N1061" s="2">
        <f>IF(M1061&lt;I1061,M1061,I1061)</f>
        <v>16.468799999999998</v>
      </c>
      <c r="O1061" s="12" t="str">
        <f>IF(N1061&lt;I1061,$U$1," ")</f>
        <v xml:space="preserve"> </v>
      </c>
      <c r="P1061" s="12" t="str">
        <f>IFERROR((O1061+30)," ")</f>
        <v xml:space="preserve"> </v>
      </c>
      <c r="Q1061" s="2">
        <f ca="1">IF(O1061=$U$1,N1061,"0")*1.22</f>
        <v>0</v>
      </c>
    </row>
    <row r="1062" spans="1:17" x14ac:dyDescent="0.25">
      <c r="A1062" t="s">
        <v>5912</v>
      </c>
      <c r="B1062" t="s">
        <v>5911</v>
      </c>
      <c r="C1062">
        <v>13997</v>
      </c>
      <c r="D1062">
        <v>20.57</v>
      </c>
      <c r="E1062">
        <f>IFERROR(VLOOKUP(Table_ExternalData_15[[#This Row],[Id]],Rabati!B:C,2,0),0)</f>
        <v>30</v>
      </c>
      <c r="F1062">
        <v>15</v>
      </c>
      <c r="G1062" t="str">
        <f>VLOOKUP(Table_ExternalData_15[[#This Row],[Id]],'Blagovna izdelek'!A:C,3,0)</f>
        <v>Tech-Trade</v>
      </c>
      <c r="H1062">
        <f>Table_ExternalData_15[[#This Row],[Rabat]]*0.2</f>
        <v>6</v>
      </c>
      <c r="I1062" s="2">
        <f>Table_ExternalData_15[[#This Row],[Price]]-(Table_ExternalData_15[[#This Row],[Price]]*Table_ExternalData_15[[#This Row],[BB rabat]])/100</f>
        <v>19.335799999999999</v>
      </c>
      <c r="J1062" s="2">
        <f>Table_ExternalData_15[[#This Row],[BB cena]]*Table_ExternalData_15[[#Headers],[1,22]]</f>
        <v>23.589675999999997</v>
      </c>
      <c r="K1062" s="2">
        <f>Table_ExternalData_15[[#This Row],[Price]]*Table_ExternalData_15[[#Headers],[1,22]]</f>
        <v>25.095400000000001</v>
      </c>
      <c r="L1062" s="7">
        <f>IF(G1062="White Shark",E1062*0.5,IF(G1062="Sbox",E1062*0.5,IF(G1062="Tenda",E1062*0.5,E1062*0.2)))/100</f>
        <v>0.06</v>
      </c>
      <c r="M1062" s="2">
        <f>Table_ExternalData_15[[#This Row],[Price]]-Table_ExternalData_15[[#This Row],[Price]]*Table_ExternalData_15[[#This Row],[extra popust]]</f>
        <v>19.335799999999999</v>
      </c>
      <c r="N1062" s="2">
        <f>IF(M1062&lt;I1062,M1062,I1062)</f>
        <v>19.335799999999999</v>
      </c>
      <c r="O1062" s="12" t="str">
        <f>IF(N1062&lt;I1062,$U$1," ")</f>
        <v xml:space="preserve"> </v>
      </c>
      <c r="P1062" s="12" t="str">
        <f>IFERROR((O1062+30)," ")</f>
        <v xml:space="preserve"> </v>
      </c>
      <c r="Q1062" s="2">
        <f ca="1">IF(O1062=$U$1,N1062,"0")*1.22</f>
        <v>0</v>
      </c>
    </row>
    <row r="1063" spans="1:17" x14ac:dyDescent="0.25">
      <c r="A1063" t="s">
        <v>5940</v>
      </c>
      <c r="B1063" t="s">
        <v>5939</v>
      </c>
      <c r="C1063">
        <v>14064</v>
      </c>
      <c r="D1063">
        <v>1.38</v>
      </c>
      <c r="E1063">
        <f>IFERROR(VLOOKUP(Table_ExternalData_15[[#This Row],[Id]],Rabati!B:C,2,0),0)</f>
        <v>20</v>
      </c>
      <c r="F1063">
        <v>5</v>
      </c>
      <c r="G1063" t="str">
        <f>VLOOKUP(Table_ExternalData_15[[#This Row],[Id]],'Blagovna izdelek'!A:C,3,0)</f>
        <v>Tech-Trade</v>
      </c>
      <c r="H1063">
        <f>Table_ExternalData_15[[#This Row],[Rabat]]*0.2</f>
        <v>4</v>
      </c>
      <c r="I1063" s="2">
        <f>Table_ExternalData_15[[#This Row],[Price]]-(Table_ExternalData_15[[#This Row],[Price]]*Table_ExternalData_15[[#This Row],[BB rabat]])/100</f>
        <v>1.3248</v>
      </c>
      <c r="J1063" s="2">
        <f>Table_ExternalData_15[[#This Row],[BB cena]]*Table_ExternalData_15[[#Headers],[1,22]]</f>
        <v>1.6162559999999999</v>
      </c>
      <c r="K1063" s="2">
        <f>Table_ExternalData_15[[#This Row],[Price]]*Table_ExternalData_15[[#Headers],[1,22]]</f>
        <v>1.6835999999999998</v>
      </c>
      <c r="L1063" s="7">
        <f>IF(G1063="White Shark",E1063*0.5,IF(G1063="Sbox",E1063*0.5,IF(G1063="Tenda",E1063*0.5,E1063*0.2)))/100</f>
        <v>0.04</v>
      </c>
      <c r="M1063" s="2">
        <f>Table_ExternalData_15[[#This Row],[Price]]-Table_ExternalData_15[[#This Row],[Price]]*Table_ExternalData_15[[#This Row],[extra popust]]</f>
        <v>1.3248</v>
      </c>
      <c r="N1063" s="2">
        <f>IF(M1063&lt;I1063,M1063,I1063)</f>
        <v>1.3248</v>
      </c>
      <c r="O1063" s="12" t="str">
        <f>IF(N1063&lt;I1063,$U$1," ")</f>
        <v xml:space="preserve"> </v>
      </c>
      <c r="P1063" s="12" t="str">
        <f>IFERROR((O1063+30)," ")</f>
        <v xml:space="preserve"> </v>
      </c>
      <c r="Q1063" s="2">
        <f ca="1">IF(O1063=$U$1,N1063,"0")*1.22</f>
        <v>0</v>
      </c>
    </row>
    <row r="1064" spans="1:17" x14ac:dyDescent="0.25">
      <c r="A1064" t="s">
        <v>6658</v>
      </c>
      <c r="B1064" t="s">
        <v>6657</v>
      </c>
      <c r="C1064">
        <v>14686</v>
      </c>
      <c r="D1064">
        <v>4.95</v>
      </c>
      <c r="E1064">
        <f>IFERROR(VLOOKUP(Table_ExternalData_15[[#This Row],[Id]],Rabati!B:C,2,0),0)</f>
        <v>0</v>
      </c>
      <c r="F1064">
        <v>3</v>
      </c>
      <c r="G1064" t="str">
        <f>VLOOKUP(Table_ExternalData_15[[#This Row],[Id]],'Blagovna izdelek'!A:C,3,0)</f>
        <v>Tech-Trade</v>
      </c>
      <c r="H1064">
        <f>Table_ExternalData_15[[#This Row],[Rabat]]*0.2</f>
        <v>0</v>
      </c>
      <c r="I1064" s="2">
        <f>Table_ExternalData_15[[#This Row],[Price]]-(Table_ExternalData_15[[#This Row],[Price]]*Table_ExternalData_15[[#This Row],[BB rabat]])/100</f>
        <v>4.95</v>
      </c>
      <c r="J1064" s="2">
        <f>Table_ExternalData_15[[#This Row],[BB cena]]*Table_ExternalData_15[[#Headers],[1,22]]</f>
        <v>6.0389999999999997</v>
      </c>
      <c r="K1064" s="2">
        <f>Table_ExternalData_15[[#This Row],[Price]]*Table_ExternalData_15[[#Headers],[1,22]]</f>
        <v>6.0389999999999997</v>
      </c>
      <c r="L1064" s="7">
        <f>IF(G1064="White Shark",E1064*0.5,IF(G1064="Sbox",E1064*0.5,IF(G1064="Tenda",E1064*0.5,E1064*0.2)))/100</f>
        <v>0</v>
      </c>
      <c r="M1064" s="2">
        <f>Table_ExternalData_15[[#This Row],[Price]]-Table_ExternalData_15[[#This Row],[Price]]*Table_ExternalData_15[[#This Row],[extra popust]]</f>
        <v>4.95</v>
      </c>
      <c r="N1064" s="2">
        <f>IF(M1064&lt;I1064,M1064,I1064)</f>
        <v>4.95</v>
      </c>
      <c r="O1064" s="12" t="str">
        <f>IF(N1064&lt;I1064,$U$1," ")</f>
        <v xml:space="preserve"> </v>
      </c>
      <c r="P1064" s="12" t="str">
        <f>IFERROR((O1064+30)," ")</f>
        <v xml:space="preserve"> </v>
      </c>
      <c r="Q1064" s="2">
        <f ca="1">IF(O1064=$U$1,N1064,"0")*1.22</f>
        <v>0</v>
      </c>
    </row>
    <row r="1065" spans="1:17" x14ac:dyDescent="0.25">
      <c r="A1065" t="s">
        <v>6659</v>
      </c>
      <c r="B1065" t="s">
        <v>14130</v>
      </c>
      <c r="C1065">
        <v>14687</v>
      </c>
      <c r="D1065">
        <v>4.95</v>
      </c>
      <c r="E1065">
        <f>IFERROR(VLOOKUP(Table_ExternalData_15[[#This Row],[Id]],Rabati!B:C,2,0),0)</f>
        <v>0</v>
      </c>
      <c r="F1065">
        <v>5</v>
      </c>
      <c r="G1065" t="str">
        <f>VLOOKUP(Table_ExternalData_15[[#This Row],[Id]],'Blagovna izdelek'!A:C,3,0)</f>
        <v>Tech-Trade</v>
      </c>
      <c r="H1065">
        <f>Table_ExternalData_15[[#This Row],[Rabat]]*0.2</f>
        <v>0</v>
      </c>
      <c r="I1065" s="2">
        <f>Table_ExternalData_15[[#This Row],[Price]]-(Table_ExternalData_15[[#This Row],[Price]]*Table_ExternalData_15[[#This Row],[BB rabat]])/100</f>
        <v>4.95</v>
      </c>
      <c r="J1065" s="2">
        <f>Table_ExternalData_15[[#This Row],[BB cena]]*Table_ExternalData_15[[#Headers],[1,22]]</f>
        <v>6.0389999999999997</v>
      </c>
      <c r="K1065" s="2">
        <f>Table_ExternalData_15[[#This Row],[Price]]*Table_ExternalData_15[[#Headers],[1,22]]</f>
        <v>6.0389999999999997</v>
      </c>
      <c r="L1065" s="7">
        <f>IF(G1065="White Shark",E1065*0.5,IF(G1065="Sbox",E1065*0.5,IF(G1065="Tenda",E1065*0.5,E1065*0.2)))/100</f>
        <v>0</v>
      </c>
      <c r="M1065" s="2">
        <f>Table_ExternalData_15[[#This Row],[Price]]-Table_ExternalData_15[[#This Row],[Price]]*Table_ExternalData_15[[#This Row],[extra popust]]</f>
        <v>4.95</v>
      </c>
      <c r="N1065" s="2">
        <f>IF(M1065&lt;I1065,M1065,I1065)</f>
        <v>4.95</v>
      </c>
      <c r="O1065" s="12" t="str">
        <f>IF(N1065&lt;I1065,$U$1," ")</f>
        <v xml:space="preserve"> </v>
      </c>
      <c r="P1065" s="12" t="str">
        <f>IFERROR((O1065+30)," ")</f>
        <v xml:space="preserve"> </v>
      </c>
      <c r="Q1065" s="2">
        <f ca="1">IF(O1065=$U$1,N1065,"0")*1.22</f>
        <v>0</v>
      </c>
    </row>
    <row r="1066" spans="1:17" x14ac:dyDescent="0.25">
      <c r="A1066" t="s">
        <v>6752</v>
      </c>
      <c r="B1066" t="s">
        <v>6751</v>
      </c>
      <c r="C1066">
        <v>14754</v>
      </c>
      <c r="D1066">
        <v>1.35</v>
      </c>
      <c r="E1066">
        <f>IFERROR(VLOOKUP(Table_ExternalData_15[[#This Row],[Id]],Rabati!B:C,2,0),0)</f>
        <v>30</v>
      </c>
      <c r="F1066">
        <v>34</v>
      </c>
      <c r="G1066" t="str">
        <f>VLOOKUP(Table_ExternalData_15[[#This Row],[Id]],'Blagovna izdelek'!A:C,3,0)</f>
        <v>Tech-Trade</v>
      </c>
      <c r="H1066">
        <f>Table_ExternalData_15[[#This Row],[Rabat]]*0.2</f>
        <v>6</v>
      </c>
      <c r="I1066" s="2">
        <f>Table_ExternalData_15[[#This Row],[Price]]-(Table_ExternalData_15[[#This Row],[Price]]*Table_ExternalData_15[[#This Row],[BB rabat]])/100</f>
        <v>1.2690000000000001</v>
      </c>
      <c r="J1066" s="2">
        <f>Table_ExternalData_15[[#This Row],[BB cena]]*Table_ExternalData_15[[#Headers],[1,22]]</f>
        <v>1.5481800000000001</v>
      </c>
      <c r="K1066" s="2">
        <f>Table_ExternalData_15[[#This Row],[Price]]*Table_ExternalData_15[[#Headers],[1,22]]</f>
        <v>1.647</v>
      </c>
      <c r="L1066" s="7">
        <f>IF(G1066="White Shark",E1066*0.5,IF(G1066="Sbox",E1066*0.5,IF(G1066="Tenda",E1066*0.5,E1066*0.2)))/100</f>
        <v>0.06</v>
      </c>
      <c r="M1066" s="2">
        <f>Table_ExternalData_15[[#This Row],[Price]]-Table_ExternalData_15[[#This Row],[Price]]*Table_ExternalData_15[[#This Row],[extra popust]]</f>
        <v>1.2690000000000001</v>
      </c>
      <c r="N1066" s="2">
        <f>IF(M1066&lt;I1066,M1066,I1066)</f>
        <v>1.2690000000000001</v>
      </c>
      <c r="O1066" s="12" t="str">
        <f>IF(N1066&lt;I1066,$U$1," ")</f>
        <v xml:space="preserve"> </v>
      </c>
      <c r="P1066" s="12" t="str">
        <f>IFERROR((O1066+30)," ")</f>
        <v xml:space="preserve"> </v>
      </c>
      <c r="Q1066" s="2">
        <f ca="1">IF(O1066=$U$1,N1066,"0")*1.22</f>
        <v>0</v>
      </c>
    </row>
    <row r="1067" spans="1:17" x14ac:dyDescent="0.25">
      <c r="A1067" t="s">
        <v>6838</v>
      </c>
      <c r="B1067" t="s">
        <v>6837</v>
      </c>
      <c r="C1067">
        <v>14818</v>
      </c>
      <c r="D1067">
        <v>3.86</v>
      </c>
      <c r="E1067">
        <f>IFERROR(VLOOKUP(Table_ExternalData_15[[#This Row],[Id]],Rabati!B:C,2,0),0)</f>
        <v>30</v>
      </c>
      <c r="F1067">
        <v>67</v>
      </c>
      <c r="G1067" t="str">
        <f>VLOOKUP(Table_ExternalData_15[[#This Row],[Id]],'Blagovna izdelek'!A:C,3,0)</f>
        <v>Tech-Trade</v>
      </c>
      <c r="H1067">
        <f>Table_ExternalData_15[[#This Row],[Rabat]]*0.2</f>
        <v>6</v>
      </c>
      <c r="I1067" s="2">
        <f>Table_ExternalData_15[[#This Row],[Price]]-(Table_ExternalData_15[[#This Row],[Price]]*Table_ExternalData_15[[#This Row],[BB rabat]])/100</f>
        <v>3.6284000000000001</v>
      </c>
      <c r="J1067" s="2">
        <f>Table_ExternalData_15[[#This Row],[BB cena]]*Table_ExternalData_15[[#Headers],[1,22]]</f>
        <v>4.4266480000000001</v>
      </c>
      <c r="K1067" s="2">
        <f>Table_ExternalData_15[[#This Row],[Price]]*Table_ExternalData_15[[#Headers],[1,22]]</f>
        <v>4.7092000000000001</v>
      </c>
      <c r="L1067" s="7">
        <f>IF(G1067="White Shark",E1067*0.5,IF(G1067="Sbox",E1067*0.5,IF(G1067="Tenda",E1067*0.5,E1067*0.2)))/100</f>
        <v>0.06</v>
      </c>
      <c r="M1067" s="2">
        <f>Table_ExternalData_15[[#This Row],[Price]]-Table_ExternalData_15[[#This Row],[Price]]*Table_ExternalData_15[[#This Row],[extra popust]]</f>
        <v>3.6284000000000001</v>
      </c>
      <c r="N1067" s="2">
        <f>IF(M1067&lt;I1067,M1067,I1067)</f>
        <v>3.6284000000000001</v>
      </c>
      <c r="O1067" s="12" t="str">
        <f>IF(N1067&lt;I1067,$U$1," ")</f>
        <v xml:space="preserve"> </v>
      </c>
      <c r="P1067" s="12" t="str">
        <f>IFERROR((O1067+30)," ")</f>
        <v xml:space="preserve"> </v>
      </c>
      <c r="Q1067" s="2">
        <f ca="1">IF(O1067=$U$1,N1067,"0")*1.22</f>
        <v>0</v>
      </c>
    </row>
    <row r="1068" spans="1:17" x14ac:dyDescent="0.25">
      <c r="A1068" t="s">
        <v>6840</v>
      </c>
      <c r="B1068" t="s">
        <v>6839</v>
      </c>
      <c r="C1068">
        <v>14819</v>
      </c>
      <c r="D1068">
        <v>3.25</v>
      </c>
      <c r="E1068">
        <f>IFERROR(VLOOKUP(Table_ExternalData_15[[#This Row],[Id]],Rabati!B:C,2,0),0)</f>
        <v>30</v>
      </c>
      <c r="F1068">
        <v>97</v>
      </c>
      <c r="G1068" t="str">
        <f>VLOOKUP(Table_ExternalData_15[[#This Row],[Id]],'Blagovna izdelek'!A:C,3,0)</f>
        <v>Tech-Trade</v>
      </c>
      <c r="H1068">
        <f>Table_ExternalData_15[[#This Row],[Rabat]]*0.2</f>
        <v>6</v>
      </c>
      <c r="I1068" s="2">
        <f>Table_ExternalData_15[[#This Row],[Price]]-(Table_ExternalData_15[[#This Row],[Price]]*Table_ExternalData_15[[#This Row],[BB rabat]])/100</f>
        <v>3.0550000000000002</v>
      </c>
      <c r="J1068" s="2">
        <f>Table_ExternalData_15[[#This Row],[BB cena]]*Table_ExternalData_15[[#Headers],[1,22]]</f>
        <v>3.7271000000000001</v>
      </c>
      <c r="K1068" s="2">
        <f>Table_ExternalData_15[[#This Row],[Price]]*Table_ExternalData_15[[#Headers],[1,22]]</f>
        <v>3.9649999999999999</v>
      </c>
      <c r="L1068" s="7">
        <f>IF(G1068="White Shark",E1068*0.5,IF(G1068="Sbox",E1068*0.5,IF(G1068="Tenda",E1068*0.5,E1068*0.2)))/100</f>
        <v>0.06</v>
      </c>
      <c r="M1068" s="2">
        <f>Table_ExternalData_15[[#This Row],[Price]]-Table_ExternalData_15[[#This Row],[Price]]*Table_ExternalData_15[[#This Row],[extra popust]]</f>
        <v>3.0550000000000002</v>
      </c>
      <c r="N1068" s="2">
        <f>IF(M1068&lt;I1068,M1068,I1068)</f>
        <v>3.0550000000000002</v>
      </c>
      <c r="O1068" s="12" t="str">
        <f>IF(N1068&lt;I1068,$U$1," ")</f>
        <v xml:space="preserve"> </v>
      </c>
      <c r="P1068" s="12" t="str">
        <f>IFERROR((O1068+30)," ")</f>
        <v xml:space="preserve"> </v>
      </c>
      <c r="Q1068" s="2">
        <f ca="1">IF(O1068=$U$1,N1068,"0")*1.22</f>
        <v>0</v>
      </c>
    </row>
    <row r="1069" spans="1:17" x14ac:dyDescent="0.25">
      <c r="A1069" t="s">
        <v>7099</v>
      </c>
      <c r="B1069" t="s">
        <v>7098</v>
      </c>
      <c r="C1069">
        <v>15016</v>
      </c>
      <c r="D1069">
        <v>6.7</v>
      </c>
      <c r="E1069">
        <f>IFERROR(VLOOKUP(Table_ExternalData_15[[#This Row],[Id]],Rabati!B:C,2,0),0)</f>
        <v>30</v>
      </c>
      <c r="F1069">
        <v>29</v>
      </c>
      <c r="G1069" t="str">
        <f>VLOOKUP(Table_ExternalData_15[[#This Row],[Id]],'Blagovna izdelek'!A:C,3,0)</f>
        <v>Tech-Trade</v>
      </c>
      <c r="H1069">
        <f>Table_ExternalData_15[[#This Row],[Rabat]]*0.2</f>
        <v>6</v>
      </c>
      <c r="I1069" s="2">
        <f>Table_ExternalData_15[[#This Row],[Price]]-(Table_ExternalData_15[[#This Row],[Price]]*Table_ExternalData_15[[#This Row],[BB rabat]])/100</f>
        <v>6.298</v>
      </c>
      <c r="J1069" s="2">
        <f>Table_ExternalData_15[[#This Row],[BB cena]]*Table_ExternalData_15[[#Headers],[1,22]]</f>
        <v>7.6835599999999999</v>
      </c>
      <c r="K1069" s="2">
        <f>Table_ExternalData_15[[#This Row],[Price]]*Table_ExternalData_15[[#Headers],[1,22]]</f>
        <v>8.1739999999999995</v>
      </c>
      <c r="L1069" s="7">
        <f>IF(G1069="White Shark",E1069*0.5,IF(G1069="Sbox",E1069*0.5,IF(G1069="Tenda",E1069*0.5,E1069*0.2)))/100</f>
        <v>0.06</v>
      </c>
      <c r="M1069" s="2">
        <f>Table_ExternalData_15[[#This Row],[Price]]-Table_ExternalData_15[[#This Row],[Price]]*Table_ExternalData_15[[#This Row],[extra popust]]</f>
        <v>6.298</v>
      </c>
      <c r="N1069" s="2">
        <f>IF(M1069&lt;I1069,M1069,I1069)</f>
        <v>6.298</v>
      </c>
      <c r="O1069" s="12" t="str">
        <f>IF(N1069&lt;I1069,$U$1," ")</f>
        <v xml:space="preserve"> </v>
      </c>
      <c r="P1069" s="12" t="str">
        <f>IFERROR((O1069+30)," ")</f>
        <v xml:space="preserve"> </v>
      </c>
      <c r="Q1069" s="2">
        <f ca="1">IF(O1069=$U$1,N1069,"0")*1.22</f>
        <v>0</v>
      </c>
    </row>
    <row r="1070" spans="1:17" x14ac:dyDescent="0.25">
      <c r="A1070" t="s">
        <v>8046</v>
      </c>
      <c r="B1070" t="s">
        <v>8045</v>
      </c>
      <c r="C1070">
        <v>15617</v>
      </c>
      <c r="D1070">
        <v>18.45</v>
      </c>
      <c r="E1070">
        <f>IFERROR(VLOOKUP(Table_ExternalData_15[[#This Row],[Id]],Rabati!B:C,2,0),0)</f>
        <v>30</v>
      </c>
      <c r="F1070">
        <v>64</v>
      </c>
      <c r="G1070" t="str">
        <f>VLOOKUP(Table_ExternalData_15[[#This Row],[Id]],'Blagovna izdelek'!A:C,3,0)</f>
        <v>Tech-Trade</v>
      </c>
      <c r="H1070">
        <f>Table_ExternalData_15[[#This Row],[Rabat]]*0.2</f>
        <v>6</v>
      </c>
      <c r="I1070" s="2">
        <f>Table_ExternalData_15[[#This Row],[Price]]-(Table_ExternalData_15[[#This Row],[Price]]*Table_ExternalData_15[[#This Row],[BB rabat]])/100</f>
        <v>17.343</v>
      </c>
      <c r="J1070" s="2">
        <f>Table_ExternalData_15[[#This Row],[BB cena]]*Table_ExternalData_15[[#Headers],[1,22]]</f>
        <v>21.158459999999998</v>
      </c>
      <c r="K1070" s="2">
        <f>Table_ExternalData_15[[#This Row],[Price]]*Table_ExternalData_15[[#Headers],[1,22]]</f>
        <v>22.509</v>
      </c>
      <c r="L1070" s="7">
        <f>IF(G1070="White Shark",E1070*0.5,IF(G1070="Sbox",E1070*0.5,IF(G1070="Tenda",E1070*0.5,E1070*0.2)))/100</f>
        <v>0.06</v>
      </c>
      <c r="M1070" s="2">
        <f>Table_ExternalData_15[[#This Row],[Price]]-Table_ExternalData_15[[#This Row],[Price]]*Table_ExternalData_15[[#This Row],[extra popust]]</f>
        <v>17.343</v>
      </c>
      <c r="N1070" s="2">
        <f>IF(M1070&lt;I1070,M1070,I1070)</f>
        <v>17.343</v>
      </c>
      <c r="O1070" s="12" t="str">
        <f>IF(N1070&lt;I1070,$U$1," ")</f>
        <v xml:space="preserve"> </v>
      </c>
      <c r="P1070" s="12" t="str">
        <f>IFERROR((O1070+30)," ")</f>
        <v xml:space="preserve"> </v>
      </c>
      <c r="Q1070" s="2">
        <f ca="1">IF(O1070=$U$1,N1070,"0")*1.22</f>
        <v>0</v>
      </c>
    </row>
    <row r="1071" spans="1:17" x14ac:dyDescent="0.25">
      <c r="A1071" t="s">
        <v>8073</v>
      </c>
      <c r="B1071" t="s">
        <v>8072</v>
      </c>
      <c r="C1071">
        <v>15633</v>
      </c>
      <c r="D1071">
        <v>7.98</v>
      </c>
      <c r="E1071">
        <f>IFERROR(VLOOKUP(Table_ExternalData_15[[#This Row],[Id]],Rabati!B:C,2,0),0)</f>
        <v>10</v>
      </c>
      <c r="F1071">
        <v>0</v>
      </c>
      <c r="G1071" t="str">
        <f>VLOOKUP(Table_ExternalData_15[[#This Row],[Id]],'Blagovna izdelek'!A:C,3,0)</f>
        <v>Tech-Trade</v>
      </c>
      <c r="H1071">
        <f>Table_ExternalData_15[[#This Row],[Rabat]]*0.2</f>
        <v>2</v>
      </c>
      <c r="I1071" s="2">
        <f>Table_ExternalData_15[[#This Row],[Price]]-(Table_ExternalData_15[[#This Row],[Price]]*Table_ExternalData_15[[#This Row],[BB rabat]])/100</f>
        <v>7.8204000000000002</v>
      </c>
      <c r="J1071" s="2">
        <f>Table_ExternalData_15[[#This Row],[BB cena]]*Table_ExternalData_15[[#Headers],[1,22]]</f>
        <v>9.5408880000000007</v>
      </c>
      <c r="K1071" s="2">
        <f>Table_ExternalData_15[[#This Row],[Price]]*Table_ExternalData_15[[#Headers],[1,22]]</f>
        <v>9.7355999999999998</v>
      </c>
      <c r="L1071" s="7">
        <f>IF(G1071="White Shark",E1071*0.5,IF(G1071="Sbox",E1071*0.5,IF(G1071="Tenda",E1071*0.5,E1071*0.2)))/100</f>
        <v>0.02</v>
      </c>
      <c r="M1071" s="2">
        <f>Table_ExternalData_15[[#This Row],[Price]]-Table_ExternalData_15[[#This Row],[Price]]*Table_ExternalData_15[[#This Row],[extra popust]]</f>
        <v>7.8204000000000002</v>
      </c>
      <c r="N1071" s="2">
        <f>IF(M1071&lt;I1071,M1071,I1071)</f>
        <v>7.8204000000000002</v>
      </c>
      <c r="O1071" s="12" t="str">
        <f>IF(N1071&lt;I1071,$U$1," ")</f>
        <v xml:space="preserve"> </v>
      </c>
      <c r="P1071" s="12" t="str">
        <f>IFERROR((O1071+30)," ")</f>
        <v xml:space="preserve"> </v>
      </c>
      <c r="Q1071" s="2">
        <f ca="1">IF(O1071=$U$1,N1071,"0")*1.22</f>
        <v>0</v>
      </c>
    </row>
    <row r="1072" spans="1:17" x14ac:dyDescent="0.25">
      <c r="A1072" t="s">
        <v>8216</v>
      </c>
      <c r="B1072" t="s">
        <v>8215</v>
      </c>
      <c r="C1072">
        <v>15712</v>
      </c>
      <c r="D1072">
        <v>31.47</v>
      </c>
      <c r="E1072">
        <f>IFERROR(VLOOKUP(Table_ExternalData_15[[#This Row],[Id]],Rabati!B:C,2,0),0)</f>
        <v>10</v>
      </c>
      <c r="F1072">
        <v>6</v>
      </c>
      <c r="G1072" t="str">
        <f>VLOOKUP(Table_ExternalData_15[[#This Row],[Id]],'Blagovna izdelek'!A:C,3,0)</f>
        <v>Tech-Trade</v>
      </c>
      <c r="H1072">
        <f>Table_ExternalData_15[[#This Row],[Rabat]]*0.2</f>
        <v>2</v>
      </c>
      <c r="I1072" s="2">
        <f>Table_ExternalData_15[[#This Row],[Price]]-(Table_ExternalData_15[[#This Row],[Price]]*Table_ExternalData_15[[#This Row],[BB rabat]])/100</f>
        <v>30.840599999999998</v>
      </c>
      <c r="J1072" s="2">
        <f>Table_ExternalData_15[[#This Row],[BB cena]]*Table_ExternalData_15[[#Headers],[1,22]]</f>
        <v>37.625532</v>
      </c>
      <c r="K1072" s="2">
        <f>Table_ExternalData_15[[#This Row],[Price]]*Table_ExternalData_15[[#Headers],[1,22]]</f>
        <v>38.3934</v>
      </c>
      <c r="L1072" s="7">
        <f>IF(G1072="White Shark",E1072*0.5,IF(G1072="Sbox",E1072*0.5,IF(G1072="Tenda",E1072*0.5,E1072*0.2)))/100</f>
        <v>0.02</v>
      </c>
      <c r="M1072" s="2">
        <f>Table_ExternalData_15[[#This Row],[Price]]-Table_ExternalData_15[[#This Row],[Price]]*Table_ExternalData_15[[#This Row],[extra popust]]</f>
        <v>30.840599999999998</v>
      </c>
      <c r="N1072" s="2">
        <f>IF(M1072&lt;I1072,M1072,I1072)</f>
        <v>30.840599999999998</v>
      </c>
      <c r="O1072" s="12" t="str">
        <f>IF(N1072&lt;I1072,$U$1," ")</f>
        <v xml:space="preserve"> </v>
      </c>
      <c r="P1072" s="12" t="str">
        <f>IFERROR((O1072+30)," ")</f>
        <v xml:space="preserve"> </v>
      </c>
      <c r="Q1072" s="2">
        <f ca="1">IF(O1072=$U$1,N1072,"0")*1.22</f>
        <v>0</v>
      </c>
    </row>
    <row r="1073" spans="1:17" x14ac:dyDescent="0.25">
      <c r="A1073" t="s">
        <v>8465</v>
      </c>
      <c r="B1073" t="s">
        <v>8464</v>
      </c>
      <c r="C1073">
        <v>15883</v>
      </c>
      <c r="D1073">
        <v>15.75</v>
      </c>
      <c r="E1073">
        <f>IFERROR(VLOOKUP(Table_ExternalData_15[[#This Row],[Id]],Rabati!B:C,2,0),0)</f>
        <v>25</v>
      </c>
      <c r="F1073">
        <v>6</v>
      </c>
      <c r="G1073" t="str">
        <f>VLOOKUP(Table_ExternalData_15[[#This Row],[Id]],'Blagovna izdelek'!A:C,3,0)</f>
        <v>Tech-Trade</v>
      </c>
      <c r="H1073">
        <f>Table_ExternalData_15[[#This Row],[Rabat]]*0.2</f>
        <v>5</v>
      </c>
      <c r="I1073" s="2">
        <f>Table_ExternalData_15[[#This Row],[Price]]-(Table_ExternalData_15[[#This Row],[Price]]*Table_ExternalData_15[[#This Row],[BB rabat]])/100</f>
        <v>14.9625</v>
      </c>
      <c r="J1073" s="2">
        <f>Table_ExternalData_15[[#This Row],[BB cena]]*Table_ExternalData_15[[#Headers],[1,22]]</f>
        <v>18.254249999999999</v>
      </c>
      <c r="K1073" s="2">
        <f>Table_ExternalData_15[[#This Row],[Price]]*Table_ExternalData_15[[#Headers],[1,22]]</f>
        <v>19.215</v>
      </c>
      <c r="L1073" s="7">
        <f>IF(G1073="White Shark",E1073*0.5,IF(G1073="Sbox",E1073*0.5,IF(G1073="Tenda",E1073*0.5,E1073*0.2)))/100</f>
        <v>0.05</v>
      </c>
      <c r="M1073" s="2">
        <f>Table_ExternalData_15[[#This Row],[Price]]-Table_ExternalData_15[[#This Row],[Price]]*Table_ExternalData_15[[#This Row],[extra popust]]</f>
        <v>14.9625</v>
      </c>
      <c r="N1073" s="2">
        <f>IF(M1073&lt;I1073,M1073,I1073)</f>
        <v>14.9625</v>
      </c>
      <c r="O1073" s="12" t="str">
        <f>IF(N1073&lt;I1073,$U$1," ")</f>
        <v xml:space="preserve"> </v>
      </c>
      <c r="P1073" s="12" t="str">
        <f>IFERROR((O1073+30)," ")</f>
        <v xml:space="preserve"> </v>
      </c>
      <c r="Q1073" s="2">
        <f ca="1">IF(O1073=$U$1,N1073,"0")*1.22</f>
        <v>0</v>
      </c>
    </row>
    <row r="1074" spans="1:17" x14ac:dyDescent="0.25">
      <c r="A1074" t="s">
        <v>9596</v>
      </c>
      <c r="B1074" t="s">
        <v>9966</v>
      </c>
      <c r="C1074">
        <v>16300</v>
      </c>
      <c r="D1074">
        <v>6.5</v>
      </c>
      <c r="E1074">
        <f>IFERROR(VLOOKUP(Table_ExternalData_15[[#This Row],[Id]],Rabati!B:C,2,0),0)</f>
        <v>100</v>
      </c>
      <c r="F1074">
        <v>0</v>
      </c>
      <c r="G1074" t="str">
        <f>VLOOKUP(Table_ExternalData_15[[#This Row],[Id]],'Blagovna izdelek'!A:C,3,0)</f>
        <v>Tech-Trade</v>
      </c>
      <c r="H1074">
        <f>Table_ExternalData_15[[#This Row],[Rabat]]*0.2</f>
        <v>20</v>
      </c>
      <c r="I1074" s="2">
        <f>Table_ExternalData_15[[#This Row],[Price]]-(Table_ExternalData_15[[#This Row],[Price]]*Table_ExternalData_15[[#This Row],[BB rabat]])/100</f>
        <v>5.2</v>
      </c>
      <c r="J1074" s="2">
        <f>Table_ExternalData_15[[#This Row],[BB cena]]*Table_ExternalData_15[[#Headers],[1,22]]</f>
        <v>6.3440000000000003</v>
      </c>
      <c r="K1074" s="2">
        <f>Table_ExternalData_15[[#This Row],[Price]]*Table_ExternalData_15[[#Headers],[1,22]]</f>
        <v>7.93</v>
      </c>
      <c r="L1074" s="7">
        <f>IF(G1074="White Shark",E1074*0.5,IF(G1074="Sbox",E1074*0.5,IF(G1074="Tenda",E1074*0.5,E1074*0.2)))/100</f>
        <v>0.2</v>
      </c>
      <c r="M1074" s="2">
        <f>Table_ExternalData_15[[#This Row],[Price]]-Table_ExternalData_15[[#This Row],[Price]]*Table_ExternalData_15[[#This Row],[extra popust]]</f>
        <v>5.2</v>
      </c>
      <c r="N1074" s="2">
        <f>IF(M1074&lt;I1074,M1074,I1074)</f>
        <v>5.2</v>
      </c>
      <c r="O1074" s="12" t="str">
        <f>IF(N1074&lt;I1074,$U$1," ")</f>
        <v xml:space="preserve"> </v>
      </c>
      <c r="P1074" s="12" t="str">
        <f>IFERROR((O1074+30)," ")</f>
        <v xml:space="preserve"> </v>
      </c>
      <c r="Q1074" s="2">
        <f ca="1">IF(O1074=$U$1,N1074,"0")*1.22</f>
        <v>0</v>
      </c>
    </row>
    <row r="1075" spans="1:17" x14ac:dyDescent="0.25">
      <c r="A1075" t="s">
        <v>9968</v>
      </c>
      <c r="B1075" t="s">
        <v>9967</v>
      </c>
      <c r="C1075">
        <v>16301</v>
      </c>
      <c r="D1075">
        <v>6.5</v>
      </c>
      <c r="E1075">
        <f>IFERROR(VLOOKUP(Table_ExternalData_15[[#This Row],[Id]],Rabati!B:C,2,0),0)</f>
        <v>100</v>
      </c>
      <c r="F1075">
        <v>0</v>
      </c>
      <c r="G1075" t="str">
        <f>VLOOKUP(Table_ExternalData_15[[#This Row],[Id]],'Blagovna izdelek'!A:C,3,0)</f>
        <v>Tech-Trade</v>
      </c>
      <c r="H1075">
        <f>Table_ExternalData_15[[#This Row],[Rabat]]*0.2</f>
        <v>20</v>
      </c>
      <c r="I1075" s="2">
        <f>Table_ExternalData_15[[#This Row],[Price]]-(Table_ExternalData_15[[#This Row],[Price]]*Table_ExternalData_15[[#This Row],[BB rabat]])/100</f>
        <v>5.2</v>
      </c>
      <c r="J1075" s="2">
        <f>Table_ExternalData_15[[#This Row],[BB cena]]*Table_ExternalData_15[[#Headers],[1,22]]</f>
        <v>6.3440000000000003</v>
      </c>
      <c r="K1075" s="2">
        <f>Table_ExternalData_15[[#This Row],[Price]]*Table_ExternalData_15[[#Headers],[1,22]]</f>
        <v>7.93</v>
      </c>
      <c r="L1075" s="7">
        <f>IF(G1075="White Shark",E1075*0.5,IF(G1075="Sbox",E1075*0.5,IF(G1075="Tenda",E1075*0.5,E1075*0.2)))/100</f>
        <v>0.2</v>
      </c>
      <c r="M1075" s="2">
        <f>Table_ExternalData_15[[#This Row],[Price]]-Table_ExternalData_15[[#This Row],[Price]]*Table_ExternalData_15[[#This Row],[extra popust]]</f>
        <v>5.2</v>
      </c>
      <c r="N1075" s="2">
        <f>IF(M1075&lt;I1075,M1075,I1075)</f>
        <v>5.2</v>
      </c>
      <c r="O1075" s="12" t="str">
        <f>IF(N1075&lt;I1075,$U$1," ")</f>
        <v xml:space="preserve"> </v>
      </c>
      <c r="P1075" s="12" t="str">
        <f>IFERROR((O1075+30)," ")</f>
        <v xml:space="preserve"> </v>
      </c>
      <c r="Q1075" s="2">
        <f ca="1">IF(O1075=$U$1,N1075,"0")*1.22</f>
        <v>0</v>
      </c>
    </row>
    <row r="1076" spans="1:17" x14ac:dyDescent="0.25">
      <c r="A1076" t="s">
        <v>9970</v>
      </c>
      <c r="B1076" t="s">
        <v>9969</v>
      </c>
      <c r="C1076">
        <v>16302</v>
      </c>
      <c r="D1076">
        <v>0.01</v>
      </c>
      <c r="E1076">
        <f>IFERROR(VLOOKUP(Table_ExternalData_15[[#This Row],[Id]],Rabati!B:C,2,0),0)</f>
        <v>100</v>
      </c>
      <c r="F1076">
        <v>0</v>
      </c>
      <c r="G1076" t="str">
        <f>VLOOKUP(Table_ExternalData_15[[#This Row],[Id]],'Blagovna izdelek'!A:C,3,0)</f>
        <v>Tech-Trade</v>
      </c>
      <c r="H1076">
        <f>Table_ExternalData_15[[#This Row],[Rabat]]*0.2</f>
        <v>20</v>
      </c>
      <c r="I1076" s="2">
        <f>Table_ExternalData_15[[#This Row],[Price]]-(Table_ExternalData_15[[#This Row],[Price]]*Table_ExternalData_15[[#This Row],[BB rabat]])/100</f>
        <v>8.0000000000000002E-3</v>
      </c>
      <c r="J1076" s="2">
        <f>Table_ExternalData_15[[#This Row],[BB cena]]*Table_ExternalData_15[[#Headers],[1,22]]</f>
        <v>9.7599999999999996E-3</v>
      </c>
      <c r="K1076" s="2">
        <f>Table_ExternalData_15[[#This Row],[Price]]*Table_ExternalData_15[[#Headers],[1,22]]</f>
        <v>1.2200000000000001E-2</v>
      </c>
      <c r="L1076" s="7">
        <f>IF(G1076="White Shark",E1076*0.5,IF(G1076="Sbox",E1076*0.5,IF(G1076="Tenda",E1076*0.5,E1076*0.2)))/100</f>
        <v>0.2</v>
      </c>
      <c r="M1076" s="2">
        <f>Table_ExternalData_15[[#This Row],[Price]]-Table_ExternalData_15[[#This Row],[Price]]*Table_ExternalData_15[[#This Row],[extra popust]]</f>
        <v>8.0000000000000002E-3</v>
      </c>
      <c r="N1076" s="2">
        <f>IF(M1076&lt;I1076,M1076,I1076)</f>
        <v>8.0000000000000002E-3</v>
      </c>
      <c r="O1076" s="12" t="str">
        <f>IF(N1076&lt;I1076,$U$1," ")</f>
        <v xml:space="preserve"> </v>
      </c>
      <c r="P1076" s="12" t="str">
        <f>IFERROR((O1076+30)," ")</f>
        <v xml:space="preserve"> </v>
      </c>
      <c r="Q1076" s="2">
        <f ca="1">IF(O1076=$U$1,N1076,"0")*1.22</f>
        <v>0</v>
      </c>
    </row>
    <row r="1077" spans="1:17" x14ac:dyDescent="0.25">
      <c r="A1077" t="s">
        <v>9972</v>
      </c>
      <c r="B1077" t="s">
        <v>9971</v>
      </c>
      <c r="C1077">
        <v>16303</v>
      </c>
      <c r="D1077">
        <v>4.99</v>
      </c>
      <c r="E1077">
        <f>IFERROR(VLOOKUP(Table_ExternalData_15[[#This Row],[Id]],Rabati!B:C,2,0),0)</f>
        <v>100</v>
      </c>
      <c r="F1077">
        <v>0</v>
      </c>
      <c r="G1077" t="str">
        <f>VLOOKUP(Table_ExternalData_15[[#This Row],[Id]],'Blagovna izdelek'!A:C,3,0)</f>
        <v>Tech-Trade</v>
      </c>
      <c r="H1077">
        <f>Table_ExternalData_15[[#This Row],[Rabat]]*0.2</f>
        <v>20</v>
      </c>
      <c r="I1077" s="2">
        <f>Table_ExternalData_15[[#This Row],[Price]]-(Table_ExternalData_15[[#This Row],[Price]]*Table_ExternalData_15[[#This Row],[BB rabat]])/100</f>
        <v>3.992</v>
      </c>
      <c r="J1077" s="2">
        <f>Table_ExternalData_15[[#This Row],[BB cena]]*Table_ExternalData_15[[#Headers],[1,22]]</f>
        <v>4.8702399999999999</v>
      </c>
      <c r="K1077" s="2">
        <f>Table_ExternalData_15[[#This Row],[Price]]*Table_ExternalData_15[[#Headers],[1,22]]</f>
        <v>6.0878000000000005</v>
      </c>
      <c r="L1077" s="7">
        <f>IF(G1077="White Shark",E1077*0.5,IF(G1077="Sbox",E1077*0.5,IF(G1077="Tenda",E1077*0.5,E1077*0.2)))/100</f>
        <v>0.2</v>
      </c>
      <c r="M1077" s="2">
        <f>Table_ExternalData_15[[#This Row],[Price]]-Table_ExternalData_15[[#This Row],[Price]]*Table_ExternalData_15[[#This Row],[extra popust]]</f>
        <v>3.992</v>
      </c>
      <c r="N1077" s="2">
        <f>IF(M1077&lt;I1077,M1077,I1077)</f>
        <v>3.992</v>
      </c>
      <c r="O1077" s="12" t="str">
        <f>IF(N1077&lt;I1077,$U$1," ")</f>
        <v xml:space="preserve"> </v>
      </c>
      <c r="P1077" s="12" t="str">
        <f>IFERROR((O1077+30)," ")</f>
        <v xml:space="preserve"> </v>
      </c>
      <c r="Q1077" s="2">
        <f ca="1">IF(O1077=$U$1,N1077,"0")*1.22</f>
        <v>0</v>
      </c>
    </row>
    <row r="1078" spans="1:17" x14ac:dyDescent="0.25">
      <c r="A1078" t="s">
        <v>9602</v>
      </c>
      <c r="B1078" t="s">
        <v>13265</v>
      </c>
      <c r="C1078">
        <v>16304</v>
      </c>
      <c r="D1078">
        <v>13.75</v>
      </c>
      <c r="E1078">
        <f>IFERROR(VLOOKUP(Table_ExternalData_15[[#This Row],[Id]],Rabati!B:C,2,0),0)</f>
        <v>10</v>
      </c>
      <c r="F1078">
        <v>16</v>
      </c>
      <c r="G1078" t="str">
        <f>VLOOKUP(Table_ExternalData_15[[#This Row],[Id]],'Blagovna izdelek'!A:C,3,0)</f>
        <v>Tech-Trade</v>
      </c>
      <c r="H1078">
        <f>Table_ExternalData_15[[#This Row],[Rabat]]*0.2</f>
        <v>2</v>
      </c>
      <c r="I1078" s="2">
        <f>Table_ExternalData_15[[#This Row],[Price]]-(Table_ExternalData_15[[#This Row],[Price]]*Table_ExternalData_15[[#This Row],[BB rabat]])/100</f>
        <v>13.475</v>
      </c>
      <c r="J1078" s="2">
        <f>Table_ExternalData_15[[#This Row],[BB cena]]*Table_ExternalData_15[[#Headers],[1,22]]</f>
        <v>16.439499999999999</v>
      </c>
      <c r="K1078" s="2">
        <f>Table_ExternalData_15[[#This Row],[Price]]*Table_ExternalData_15[[#Headers],[1,22]]</f>
        <v>16.774999999999999</v>
      </c>
      <c r="L1078" s="7">
        <f>IF(G1078="White Shark",E1078*0.5,IF(G1078="Sbox",E1078*0.5,IF(G1078="Tenda",E1078*0.5,E1078*0.2)))/100</f>
        <v>0.02</v>
      </c>
      <c r="M1078" s="2">
        <f>Table_ExternalData_15[[#This Row],[Price]]-Table_ExternalData_15[[#This Row],[Price]]*Table_ExternalData_15[[#This Row],[extra popust]]</f>
        <v>13.475</v>
      </c>
      <c r="N1078" s="2">
        <f>IF(M1078&lt;I1078,M1078,I1078)</f>
        <v>13.475</v>
      </c>
      <c r="O1078" s="12" t="str">
        <f>IF(N1078&lt;I1078,$U$1," ")</f>
        <v xml:space="preserve"> </v>
      </c>
      <c r="P1078" s="12" t="str">
        <f>IFERROR((O1078+30)," ")</f>
        <v xml:space="preserve"> </v>
      </c>
      <c r="Q1078" s="2">
        <f ca="1">IF(O1078=$U$1,N1078,"0")*1.22</f>
        <v>0</v>
      </c>
    </row>
    <row r="1079" spans="1:17" x14ac:dyDescent="0.25">
      <c r="A1079" t="s">
        <v>10119</v>
      </c>
      <c r="B1079" t="s">
        <v>10118</v>
      </c>
      <c r="C1079">
        <v>16326</v>
      </c>
      <c r="D1079">
        <v>3.98</v>
      </c>
      <c r="E1079">
        <f>IFERROR(VLOOKUP(Table_ExternalData_15[[#This Row],[Id]],Rabati!B:C,2,0),0)</f>
        <v>30</v>
      </c>
      <c r="F1079">
        <v>231</v>
      </c>
      <c r="G1079" t="str">
        <f>VLOOKUP(Table_ExternalData_15[[#This Row],[Id]],'Blagovna izdelek'!A:C,3,0)</f>
        <v>Tech-Trade</v>
      </c>
      <c r="H1079">
        <f>Table_ExternalData_15[[#This Row],[Rabat]]*0.2</f>
        <v>6</v>
      </c>
      <c r="I1079" s="2">
        <f>Table_ExternalData_15[[#This Row],[Price]]-(Table_ExternalData_15[[#This Row],[Price]]*Table_ExternalData_15[[#This Row],[BB rabat]])/100</f>
        <v>3.7412000000000001</v>
      </c>
      <c r="J1079" s="2">
        <f>Table_ExternalData_15[[#This Row],[BB cena]]*Table_ExternalData_15[[#Headers],[1,22]]</f>
        <v>4.5642639999999997</v>
      </c>
      <c r="K1079" s="2">
        <f>Table_ExternalData_15[[#This Row],[Price]]*Table_ExternalData_15[[#Headers],[1,22]]</f>
        <v>4.8555999999999999</v>
      </c>
      <c r="L1079" s="7">
        <f>IF(G1079="White Shark",E1079*0.5,IF(G1079="Sbox",E1079*0.5,IF(G1079="Tenda",E1079*0.5,E1079*0.2)))/100</f>
        <v>0.06</v>
      </c>
      <c r="M1079" s="2">
        <f>Table_ExternalData_15[[#This Row],[Price]]-Table_ExternalData_15[[#This Row],[Price]]*Table_ExternalData_15[[#This Row],[extra popust]]</f>
        <v>3.7412000000000001</v>
      </c>
      <c r="N1079" s="2">
        <f>IF(M1079&lt;I1079,M1079,I1079)</f>
        <v>3.7412000000000001</v>
      </c>
      <c r="O1079" s="12" t="str">
        <f>IF(N1079&lt;I1079,$U$1," ")</f>
        <v xml:space="preserve"> </v>
      </c>
      <c r="P1079" s="12" t="str">
        <f>IFERROR((O1079+30)," ")</f>
        <v xml:space="preserve"> </v>
      </c>
      <c r="Q1079" s="2">
        <f ca="1">IF(O1079=$U$1,N1079,"0")*1.22</f>
        <v>0</v>
      </c>
    </row>
    <row r="1080" spans="1:17" x14ac:dyDescent="0.25">
      <c r="A1080" t="s">
        <v>10121</v>
      </c>
      <c r="B1080" t="s">
        <v>10120</v>
      </c>
      <c r="C1080">
        <v>16327</v>
      </c>
      <c r="D1080">
        <v>3.98</v>
      </c>
      <c r="E1080">
        <f>IFERROR(VLOOKUP(Table_ExternalData_15[[#This Row],[Id]],Rabati!B:C,2,0),0)</f>
        <v>30</v>
      </c>
      <c r="F1080">
        <v>119</v>
      </c>
      <c r="G1080" t="str">
        <f>VLOOKUP(Table_ExternalData_15[[#This Row],[Id]],'Blagovna izdelek'!A:C,3,0)</f>
        <v>Tech-Trade</v>
      </c>
      <c r="H1080">
        <f>Table_ExternalData_15[[#This Row],[Rabat]]*0.2</f>
        <v>6</v>
      </c>
      <c r="I1080" s="2">
        <f>Table_ExternalData_15[[#This Row],[Price]]-(Table_ExternalData_15[[#This Row],[Price]]*Table_ExternalData_15[[#This Row],[BB rabat]])/100</f>
        <v>3.7412000000000001</v>
      </c>
      <c r="J1080" s="2">
        <f>Table_ExternalData_15[[#This Row],[BB cena]]*Table_ExternalData_15[[#Headers],[1,22]]</f>
        <v>4.5642639999999997</v>
      </c>
      <c r="K1080" s="2">
        <f>Table_ExternalData_15[[#This Row],[Price]]*Table_ExternalData_15[[#Headers],[1,22]]</f>
        <v>4.8555999999999999</v>
      </c>
      <c r="L1080" s="7">
        <f>IF(G1080="White Shark",E1080*0.5,IF(G1080="Sbox",E1080*0.5,IF(G1080="Tenda",E1080*0.5,E1080*0.2)))/100</f>
        <v>0.06</v>
      </c>
      <c r="M1080" s="2">
        <f>Table_ExternalData_15[[#This Row],[Price]]-Table_ExternalData_15[[#This Row],[Price]]*Table_ExternalData_15[[#This Row],[extra popust]]</f>
        <v>3.7412000000000001</v>
      </c>
      <c r="N1080" s="2">
        <f>IF(M1080&lt;I1080,M1080,I1080)</f>
        <v>3.7412000000000001</v>
      </c>
      <c r="O1080" s="12" t="str">
        <f>IF(N1080&lt;I1080,$U$1," ")</f>
        <v xml:space="preserve"> </v>
      </c>
      <c r="P1080" s="12" t="str">
        <f>IFERROR((O1080+30)," ")</f>
        <v xml:space="preserve"> </v>
      </c>
      <c r="Q1080" s="2">
        <f ca="1">IF(O1080=$U$1,N1080,"0")*1.22</f>
        <v>0</v>
      </c>
    </row>
    <row r="1081" spans="1:17" x14ac:dyDescent="0.25">
      <c r="A1081" t="s">
        <v>10195</v>
      </c>
      <c r="B1081" t="s">
        <v>10194</v>
      </c>
      <c r="C1081">
        <v>16349</v>
      </c>
      <c r="D1081">
        <v>2.75</v>
      </c>
      <c r="E1081">
        <f>IFERROR(VLOOKUP(Table_ExternalData_15[[#This Row],[Id]],Rabati!B:C,2,0),0)</f>
        <v>30</v>
      </c>
      <c r="F1081">
        <v>51</v>
      </c>
      <c r="G1081" t="str">
        <f>VLOOKUP(Table_ExternalData_15[[#This Row],[Id]],'Blagovna izdelek'!A:C,3,0)</f>
        <v>Tech-Trade</v>
      </c>
      <c r="H1081">
        <f>Table_ExternalData_15[[#This Row],[Rabat]]*0.2</f>
        <v>6</v>
      </c>
      <c r="I1081" s="2">
        <f>Table_ExternalData_15[[#This Row],[Price]]-(Table_ExternalData_15[[#This Row],[Price]]*Table_ExternalData_15[[#This Row],[BB rabat]])/100</f>
        <v>2.585</v>
      </c>
      <c r="J1081" s="2">
        <f>Table_ExternalData_15[[#This Row],[BB cena]]*Table_ExternalData_15[[#Headers],[1,22]]</f>
        <v>3.1536999999999997</v>
      </c>
      <c r="K1081" s="2">
        <f>Table_ExternalData_15[[#This Row],[Price]]*Table_ExternalData_15[[#Headers],[1,22]]</f>
        <v>3.355</v>
      </c>
      <c r="L1081" s="7">
        <f>IF(G1081="White Shark",E1081*0.5,IF(G1081="Sbox",E1081*0.5,IF(G1081="Tenda",E1081*0.5,E1081*0.2)))/100</f>
        <v>0.06</v>
      </c>
      <c r="M1081" s="2">
        <f>Table_ExternalData_15[[#This Row],[Price]]-Table_ExternalData_15[[#This Row],[Price]]*Table_ExternalData_15[[#This Row],[extra popust]]</f>
        <v>2.585</v>
      </c>
      <c r="N1081" s="2">
        <f>IF(M1081&lt;I1081,M1081,I1081)</f>
        <v>2.585</v>
      </c>
      <c r="O1081" s="12" t="str">
        <f>IF(N1081&lt;I1081,$U$1," ")</f>
        <v xml:space="preserve"> </v>
      </c>
      <c r="P1081" s="12" t="str">
        <f>IFERROR((O1081+30)," ")</f>
        <v xml:space="preserve"> </v>
      </c>
      <c r="Q1081" s="2">
        <f ca="1">IF(O1081=$U$1,N1081,"0")*1.22</f>
        <v>0</v>
      </c>
    </row>
    <row r="1082" spans="1:17" x14ac:dyDescent="0.25">
      <c r="A1082" t="s">
        <v>10485</v>
      </c>
      <c r="B1082" t="s">
        <v>10484</v>
      </c>
      <c r="C1082">
        <v>16433</v>
      </c>
      <c r="D1082">
        <v>3.98</v>
      </c>
      <c r="E1082">
        <f>IFERROR(VLOOKUP(Table_ExternalData_15[[#This Row],[Id]],Rabati!B:C,2,0),0)</f>
        <v>20</v>
      </c>
      <c r="F1082">
        <v>8</v>
      </c>
      <c r="G1082" t="str">
        <f>VLOOKUP(Table_ExternalData_15[[#This Row],[Id]],'Blagovna izdelek'!A:C,3,0)</f>
        <v>Tech-Trade</v>
      </c>
      <c r="H1082">
        <f>Table_ExternalData_15[[#This Row],[Rabat]]*0.2</f>
        <v>4</v>
      </c>
      <c r="I1082" s="2">
        <f>Table_ExternalData_15[[#This Row],[Price]]-(Table_ExternalData_15[[#This Row],[Price]]*Table_ExternalData_15[[#This Row],[BB rabat]])/100</f>
        <v>3.8208000000000002</v>
      </c>
      <c r="J1082" s="2">
        <f>Table_ExternalData_15[[#This Row],[BB cena]]*Table_ExternalData_15[[#Headers],[1,22]]</f>
        <v>4.6613759999999997</v>
      </c>
      <c r="K1082" s="2">
        <f>Table_ExternalData_15[[#This Row],[Price]]*Table_ExternalData_15[[#Headers],[1,22]]</f>
        <v>4.8555999999999999</v>
      </c>
      <c r="L1082" s="7">
        <f>IF(G1082="White Shark",E1082*0.5,IF(G1082="Sbox",E1082*0.5,IF(G1082="Tenda",E1082*0.5,E1082*0.2)))/100</f>
        <v>0.04</v>
      </c>
      <c r="M1082" s="2">
        <f>Table_ExternalData_15[[#This Row],[Price]]-Table_ExternalData_15[[#This Row],[Price]]*Table_ExternalData_15[[#This Row],[extra popust]]</f>
        <v>3.8208000000000002</v>
      </c>
      <c r="N1082" s="2">
        <f>IF(M1082&lt;I1082,M1082,I1082)</f>
        <v>3.8208000000000002</v>
      </c>
      <c r="O1082" s="12" t="str">
        <f>IF(N1082&lt;I1082,$U$1," ")</f>
        <v xml:space="preserve"> </v>
      </c>
      <c r="P1082" s="12" t="str">
        <f>IFERROR((O1082+30)," ")</f>
        <v xml:space="preserve"> </v>
      </c>
      <c r="Q1082" s="2">
        <f ca="1">IF(O1082=$U$1,N1082,"0")*1.22</f>
        <v>0</v>
      </c>
    </row>
    <row r="1083" spans="1:17" x14ac:dyDescent="0.25">
      <c r="A1083" t="s">
        <v>10689</v>
      </c>
      <c r="B1083" t="s">
        <v>10688</v>
      </c>
      <c r="C1083">
        <v>16500</v>
      </c>
      <c r="D1083">
        <v>29.95</v>
      </c>
      <c r="E1083">
        <f>IFERROR(VLOOKUP(Table_ExternalData_15[[#This Row],[Id]],Rabati!B:C,2,0),0)</f>
        <v>10</v>
      </c>
      <c r="F1083">
        <v>0</v>
      </c>
      <c r="G1083" t="str">
        <f>VLOOKUP(Table_ExternalData_15[[#This Row],[Id]],'Blagovna izdelek'!A:C,3,0)</f>
        <v>Tech-Trade</v>
      </c>
      <c r="H1083">
        <f>Table_ExternalData_15[[#This Row],[Rabat]]*0.2</f>
        <v>2</v>
      </c>
      <c r="I1083" s="2">
        <f>Table_ExternalData_15[[#This Row],[Price]]-(Table_ExternalData_15[[#This Row],[Price]]*Table_ExternalData_15[[#This Row],[BB rabat]])/100</f>
        <v>29.350999999999999</v>
      </c>
      <c r="J1083" s="2">
        <f>Table_ExternalData_15[[#This Row],[BB cena]]*Table_ExternalData_15[[#Headers],[1,22]]</f>
        <v>35.808219999999999</v>
      </c>
      <c r="K1083" s="2">
        <f>Table_ExternalData_15[[#This Row],[Price]]*Table_ExternalData_15[[#Headers],[1,22]]</f>
        <v>36.539000000000001</v>
      </c>
      <c r="L1083" s="7">
        <f>IF(G1083="White Shark",E1083*0.5,IF(G1083="Sbox",E1083*0.5,IF(G1083="Tenda",E1083*0.5,E1083*0.2)))/100</f>
        <v>0.02</v>
      </c>
      <c r="M1083" s="2">
        <f>Table_ExternalData_15[[#This Row],[Price]]-Table_ExternalData_15[[#This Row],[Price]]*Table_ExternalData_15[[#This Row],[extra popust]]</f>
        <v>29.350999999999999</v>
      </c>
      <c r="N1083" s="2">
        <f>IF(M1083&lt;I1083,M1083,I1083)</f>
        <v>29.350999999999999</v>
      </c>
      <c r="O1083" s="12" t="str">
        <f>IF(N1083&lt;I1083,$U$1," ")</f>
        <v xml:space="preserve"> </v>
      </c>
      <c r="P1083" s="12" t="str">
        <f>IFERROR((O1083+30)," ")</f>
        <v xml:space="preserve"> </v>
      </c>
      <c r="Q1083" s="2">
        <f ca="1">IF(O1083=$U$1,N1083,"0")*1.22</f>
        <v>0</v>
      </c>
    </row>
    <row r="1084" spans="1:17" x14ac:dyDescent="0.25">
      <c r="A1084" t="s">
        <v>10622</v>
      </c>
      <c r="B1084" t="s">
        <v>10716</v>
      </c>
      <c r="C1084">
        <v>16501</v>
      </c>
      <c r="D1084">
        <v>286</v>
      </c>
      <c r="E1084">
        <f>IFERROR(VLOOKUP(Table_ExternalData_15[[#This Row],[Id]],Rabati!B:C,2,0),0)</f>
        <v>5</v>
      </c>
      <c r="F1084">
        <v>0</v>
      </c>
      <c r="G1084" t="str">
        <f>VLOOKUP(Table_ExternalData_15[[#This Row],[Id]],'Blagovna izdelek'!A:C,3,0)</f>
        <v>Tech-Trade</v>
      </c>
      <c r="H1084">
        <f>Table_ExternalData_15[[#This Row],[Rabat]]*0.2</f>
        <v>1</v>
      </c>
      <c r="I1084" s="2">
        <f>Table_ExternalData_15[[#This Row],[Price]]-(Table_ExternalData_15[[#This Row],[Price]]*Table_ExternalData_15[[#This Row],[BB rabat]])/100</f>
        <v>283.14</v>
      </c>
      <c r="J1084" s="2">
        <f>Table_ExternalData_15[[#This Row],[BB cena]]*Table_ExternalData_15[[#Headers],[1,22]]</f>
        <v>345.43079999999998</v>
      </c>
      <c r="K1084" s="2">
        <f>Table_ExternalData_15[[#This Row],[Price]]*Table_ExternalData_15[[#Headers],[1,22]]</f>
        <v>348.92</v>
      </c>
      <c r="L1084" s="7">
        <f>IF(G1084="White Shark",E1084*0.5,IF(G1084="Sbox",E1084*0.5,IF(G1084="Tenda",E1084*0.5,E1084*0.2)))/100</f>
        <v>0.01</v>
      </c>
      <c r="M1084" s="2">
        <f>Table_ExternalData_15[[#This Row],[Price]]-Table_ExternalData_15[[#This Row],[Price]]*Table_ExternalData_15[[#This Row],[extra popust]]</f>
        <v>283.14</v>
      </c>
      <c r="N1084" s="2">
        <f>IF(M1084&lt;I1084,M1084,I1084)</f>
        <v>283.14</v>
      </c>
      <c r="O1084" s="12" t="str">
        <f>IF(N1084&lt;I1084,$U$1," ")</f>
        <v xml:space="preserve"> </v>
      </c>
      <c r="P1084" s="12" t="str">
        <f>IFERROR((O1084+30)," ")</f>
        <v xml:space="preserve"> </v>
      </c>
      <c r="Q1084" s="2">
        <f ca="1">IF(O1084=$U$1,N1084,"0")*1.22</f>
        <v>0</v>
      </c>
    </row>
    <row r="1085" spans="1:17" x14ac:dyDescent="0.25">
      <c r="A1085" t="s">
        <v>10710</v>
      </c>
      <c r="B1085" t="s">
        <v>10711</v>
      </c>
      <c r="C1085">
        <v>16574</v>
      </c>
      <c r="D1085">
        <v>14.9</v>
      </c>
      <c r="E1085">
        <f>IFERROR(VLOOKUP(Table_ExternalData_15[[#This Row],[Id]],Rabati!B:C,2,0),0)</f>
        <v>25</v>
      </c>
      <c r="F1085">
        <v>26</v>
      </c>
      <c r="G1085" t="str">
        <f>VLOOKUP(Table_ExternalData_15[[#This Row],[Id]],'Blagovna izdelek'!A:C,3,0)</f>
        <v>Tech-Trade</v>
      </c>
      <c r="H1085">
        <f>Table_ExternalData_15[[#This Row],[Rabat]]*0.2</f>
        <v>5</v>
      </c>
      <c r="I1085" s="2">
        <f>Table_ExternalData_15[[#This Row],[Price]]-(Table_ExternalData_15[[#This Row],[Price]]*Table_ExternalData_15[[#This Row],[BB rabat]])/100</f>
        <v>14.155000000000001</v>
      </c>
      <c r="J1085" s="2">
        <f>Table_ExternalData_15[[#This Row],[BB cena]]*Table_ExternalData_15[[#Headers],[1,22]]</f>
        <v>17.269100000000002</v>
      </c>
      <c r="K1085" s="2">
        <f>Table_ExternalData_15[[#This Row],[Price]]*Table_ExternalData_15[[#Headers],[1,22]]</f>
        <v>18.178000000000001</v>
      </c>
      <c r="L1085" s="7">
        <f>IF(G1085="White Shark",E1085*0.5,IF(G1085="Sbox",E1085*0.5,IF(G1085="Tenda",E1085*0.5,E1085*0.2)))/100</f>
        <v>0.05</v>
      </c>
      <c r="M1085" s="2">
        <f>Table_ExternalData_15[[#This Row],[Price]]-Table_ExternalData_15[[#This Row],[Price]]*Table_ExternalData_15[[#This Row],[extra popust]]</f>
        <v>14.155000000000001</v>
      </c>
      <c r="N1085" s="2">
        <f>IF(M1085&lt;I1085,M1085,I1085)</f>
        <v>14.155000000000001</v>
      </c>
      <c r="O1085" s="12" t="str">
        <f>IF(N1085&lt;I1085,$U$1," ")</f>
        <v xml:space="preserve"> </v>
      </c>
      <c r="P1085" s="12" t="str">
        <f>IFERROR((O1085+30)," ")</f>
        <v xml:space="preserve"> </v>
      </c>
      <c r="Q1085" s="2">
        <f ca="1">IF(O1085=$U$1,N1085,"0")*1.22</f>
        <v>0</v>
      </c>
    </row>
    <row r="1086" spans="1:17" x14ac:dyDescent="0.25">
      <c r="A1086" t="s">
        <v>10708</v>
      </c>
      <c r="B1086" t="s">
        <v>10709</v>
      </c>
      <c r="C1086">
        <v>16575</v>
      </c>
      <c r="D1086">
        <v>14.5</v>
      </c>
      <c r="E1086">
        <f>IFERROR(VLOOKUP(Table_ExternalData_15[[#This Row],[Id]],Rabati!B:C,2,0),0)</f>
        <v>25</v>
      </c>
      <c r="F1086">
        <v>20</v>
      </c>
      <c r="G1086" t="str">
        <f>VLOOKUP(Table_ExternalData_15[[#This Row],[Id]],'Blagovna izdelek'!A:C,3,0)</f>
        <v>Tech-Trade</v>
      </c>
      <c r="H1086">
        <f>Table_ExternalData_15[[#This Row],[Rabat]]*0.2</f>
        <v>5</v>
      </c>
      <c r="I1086" s="2">
        <f>Table_ExternalData_15[[#This Row],[Price]]-(Table_ExternalData_15[[#This Row],[Price]]*Table_ExternalData_15[[#This Row],[BB rabat]])/100</f>
        <v>13.775</v>
      </c>
      <c r="J1086" s="2">
        <f>Table_ExternalData_15[[#This Row],[BB cena]]*Table_ExternalData_15[[#Headers],[1,22]]</f>
        <v>16.805499999999999</v>
      </c>
      <c r="K1086" s="2">
        <f>Table_ExternalData_15[[#This Row],[Price]]*Table_ExternalData_15[[#Headers],[1,22]]</f>
        <v>17.690000000000001</v>
      </c>
      <c r="L1086" s="7">
        <f>IF(G1086="White Shark",E1086*0.5,IF(G1086="Sbox",E1086*0.5,IF(G1086="Tenda",E1086*0.5,E1086*0.2)))/100</f>
        <v>0.05</v>
      </c>
      <c r="M1086" s="2">
        <f>Table_ExternalData_15[[#This Row],[Price]]-Table_ExternalData_15[[#This Row],[Price]]*Table_ExternalData_15[[#This Row],[extra popust]]</f>
        <v>13.775</v>
      </c>
      <c r="N1086" s="2">
        <f>IF(M1086&lt;I1086,M1086,I1086)</f>
        <v>13.775</v>
      </c>
      <c r="O1086" s="12" t="str">
        <f>IF(N1086&lt;I1086,$U$1," ")</f>
        <v xml:space="preserve"> </v>
      </c>
      <c r="P1086" s="12" t="str">
        <f>IFERROR((O1086+30)," ")</f>
        <v xml:space="preserve"> </v>
      </c>
      <c r="Q1086" s="2">
        <f ca="1">IF(O1086=$U$1,N1086,"0")*1.22</f>
        <v>0</v>
      </c>
    </row>
    <row r="1087" spans="1:17" x14ac:dyDescent="0.25">
      <c r="A1087" t="s">
        <v>11234</v>
      </c>
      <c r="B1087" t="s">
        <v>11300</v>
      </c>
      <c r="C1087">
        <v>16668</v>
      </c>
      <c r="D1087">
        <v>3.26</v>
      </c>
      <c r="E1087">
        <f>IFERROR(VLOOKUP(Table_ExternalData_15[[#This Row],[Id]],Rabati!B:C,2,0),0)</f>
        <v>30</v>
      </c>
      <c r="F1087">
        <v>191</v>
      </c>
      <c r="G1087" t="str">
        <f>VLOOKUP(Table_ExternalData_15[[#This Row],[Id]],'Blagovna izdelek'!A:C,3,0)</f>
        <v>Tech-Trade</v>
      </c>
      <c r="H1087">
        <f>Table_ExternalData_15[[#This Row],[Rabat]]*0.2</f>
        <v>6</v>
      </c>
      <c r="I1087" s="2">
        <f>Table_ExternalData_15[[#This Row],[Price]]-(Table_ExternalData_15[[#This Row],[Price]]*Table_ExternalData_15[[#This Row],[BB rabat]])/100</f>
        <v>3.0644</v>
      </c>
      <c r="J1087" s="2">
        <f>Table_ExternalData_15[[#This Row],[BB cena]]*Table_ExternalData_15[[#Headers],[1,22]]</f>
        <v>3.7385679999999999</v>
      </c>
      <c r="K1087" s="2">
        <f>Table_ExternalData_15[[#This Row],[Price]]*Table_ExternalData_15[[#Headers],[1,22]]</f>
        <v>3.9771999999999998</v>
      </c>
      <c r="L1087" s="7">
        <f>IF(G1087="White Shark",E1087*0.5,IF(G1087="Sbox",E1087*0.5,IF(G1087="Tenda",E1087*0.5,E1087*0.2)))/100</f>
        <v>0.06</v>
      </c>
      <c r="M1087" s="2">
        <f>Table_ExternalData_15[[#This Row],[Price]]-Table_ExternalData_15[[#This Row],[Price]]*Table_ExternalData_15[[#This Row],[extra popust]]</f>
        <v>3.0644</v>
      </c>
      <c r="N1087" s="2">
        <f>IF(M1087&lt;I1087,M1087,I1087)</f>
        <v>3.0644</v>
      </c>
      <c r="O1087" s="12" t="str">
        <f>IF(N1087&lt;I1087,$U$1," ")</f>
        <v xml:space="preserve"> </v>
      </c>
      <c r="P1087" s="12" t="str">
        <f>IFERROR((O1087+30)," ")</f>
        <v xml:space="preserve"> </v>
      </c>
      <c r="Q1087" s="2">
        <f ca="1">IF(O1087=$U$1,N1087,"0")*1.22</f>
        <v>0</v>
      </c>
    </row>
    <row r="1088" spans="1:17" x14ac:dyDescent="0.25">
      <c r="A1088" t="s">
        <v>11236</v>
      </c>
      <c r="B1088" t="s">
        <v>11235</v>
      </c>
      <c r="C1088">
        <v>16669</v>
      </c>
      <c r="D1088">
        <v>3.26</v>
      </c>
      <c r="E1088">
        <f>IFERROR(VLOOKUP(Table_ExternalData_15[[#This Row],[Id]],Rabati!B:C,2,0),0)</f>
        <v>30</v>
      </c>
      <c r="F1088">
        <v>191</v>
      </c>
      <c r="G1088" t="str">
        <f>VLOOKUP(Table_ExternalData_15[[#This Row],[Id]],'Blagovna izdelek'!A:C,3,0)</f>
        <v>Tech-Trade</v>
      </c>
      <c r="H1088">
        <f>Table_ExternalData_15[[#This Row],[Rabat]]*0.2</f>
        <v>6</v>
      </c>
      <c r="I1088" s="2">
        <f>Table_ExternalData_15[[#This Row],[Price]]-(Table_ExternalData_15[[#This Row],[Price]]*Table_ExternalData_15[[#This Row],[BB rabat]])/100</f>
        <v>3.0644</v>
      </c>
      <c r="J1088" s="2">
        <f>Table_ExternalData_15[[#This Row],[BB cena]]*Table_ExternalData_15[[#Headers],[1,22]]</f>
        <v>3.7385679999999999</v>
      </c>
      <c r="K1088" s="2">
        <f>Table_ExternalData_15[[#This Row],[Price]]*Table_ExternalData_15[[#Headers],[1,22]]</f>
        <v>3.9771999999999998</v>
      </c>
      <c r="L1088" s="7">
        <f>IF(G1088="White Shark",E1088*0.5,IF(G1088="Sbox",E1088*0.5,IF(G1088="Tenda",E1088*0.5,E1088*0.2)))/100</f>
        <v>0.06</v>
      </c>
      <c r="M1088" s="2">
        <f>Table_ExternalData_15[[#This Row],[Price]]-Table_ExternalData_15[[#This Row],[Price]]*Table_ExternalData_15[[#This Row],[extra popust]]</f>
        <v>3.0644</v>
      </c>
      <c r="N1088" s="2">
        <f>IF(M1088&lt;I1088,M1088,I1088)</f>
        <v>3.0644</v>
      </c>
      <c r="O1088" s="12" t="str">
        <f>IF(N1088&lt;I1088,$U$1," ")</f>
        <v xml:space="preserve"> </v>
      </c>
      <c r="P1088" s="12" t="str">
        <f>IFERROR((O1088+30)," ")</f>
        <v xml:space="preserve"> </v>
      </c>
      <c r="Q1088" s="2">
        <f ca="1">IF(O1088=$U$1,N1088,"0")*1.22</f>
        <v>0</v>
      </c>
    </row>
    <row r="1089" spans="1:17" x14ac:dyDescent="0.25">
      <c r="A1089" t="s">
        <v>11304</v>
      </c>
      <c r="B1089" t="s">
        <v>11305</v>
      </c>
      <c r="C1089">
        <v>16687</v>
      </c>
      <c r="D1089">
        <v>4.4000000000000004</v>
      </c>
      <c r="E1089">
        <f>IFERROR(VLOOKUP(Table_ExternalData_15[[#This Row],[Id]],Rabati!B:C,2,0),0)</f>
        <v>100</v>
      </c>
      <c r="F1089">
        <v>0</v>
      </c>
      <c r="G1089" t="str">
        <f>VLOOKUP(Table_ExternalData_15[[#This Row],[Id]],'Blagovna izdelek'!A:C,3,0)</f>
        <v>Tech-Trade</v>
      </c>
      <c r="H1089">
        <f>Table_ExternalData_15[[#This Row],[Rabat]]*0.2</f>
        <v>20</v>
      </c>
      <c r="I1089" s="2">
        <f>Table_ExternalData_15[[#This Row],[Price]]-(Table_ExternalData_15[[#This Row],[Price]]*Table_ExternalData_15[[#This Row],[BB rabat]])/100</f>
        <v>3.5200000000000005</v>
      </c>
      <c r="J1089" s="2">
        <f>Table_ExternalData_15[[#This Row],[BB cena]]*Table_ExternalData_15[[#Headers],[1,22]]</f>
        <v>4.2944000000000004</v>
      </c>
      <c r="K1089" s="2">
        <f>Table_ExternalData_15[[#This Row],[Price]]*Table_ExternalData_15[[#Headers],[1,22]]</f>
        <v>5.3680000000000003</v>
      </c>
      <c r="L1089" s="7">
        <f>IF(G1089="White Shark",E1089*0.5,IF(G1089="Sbox",E1089*0.5,IF(G1089="Tenda",E1089*0.5,E1089*0.2)))/100</f>
        <v>0.2</v>
      </c>
      <c r="M1089" s="2">
        <f>Table_ExternalData_15[[#This Row],[Price]]-Table_ExternalData_15[[#This Row],[Price]]*Table_ExternalData_15[[#This Row],[extra popust]]</f>
        <v>3.5200000000000005</v>
      </c>
      <c r="N1089" s="2">
        <f>IF(M1089&lt;I1089,M1089,I1089)</f>
        <v>3.5200000000000005</v>
      </c>
      <c r="O1089" s="12" t="str">
        <f>IF(N1089&lt;I1089,$U$1," ")</f>
        <v xml:space="preserve"> </v>
      </c>
      <c r="P1089" s="12" t="str">
        <f>IFERROR((O1089+30)," ")</f>
        <v xml:space="preserve"> </v>
      </c>
      <c r="Q1089" s="2">
        <f ca="1">IF(O1089=$U$1,N1089,"0")*1.22</f>
        <v>0</v>
      </c>
    </row>
    <row r="1090" spans="1:17" x14ac:dyDescent="0.25">
      <c r="A1090" t="s">
        <v>13254</v>
      </c>
      <c r="B1090" t="s">
        <v>13266</v>
      </c>
      <c r="C1090">
        <v>17187</v>
      </c>
      <c r="D1090">
        <v>21.52</v>
      </c>
      <c r="E1090">
        <f>IFERROR(VLOOKUP(Table_ExternalData_15[[#This Row],[Id]],Rabati!B:C,2,0),0)</f>
        <v>20</v>
      </c>
      <c r="F1090">
        <v>15</v>
      </c>
      <c r="G1090" t="str">
        <f>VLOOKUP(Table_ExternalData_15[[#This Row],[Id]],'Blagovna izdelek'!A:C,3,0)</f>
        <v>Tech-Trade</v>
      </c>
      <c r="H1090">
        <f>Table_ExternalData_15[[#This Row],[Rabat]]*0.2</f>
        <v>4</v>
      </c>
      <c r="I1090" s="2">
        <f>Table_ExternalData_15[[#This Row],[Price]]-(Table_ExternalData_15[[#This Row],[Price]]*Table_ExternalData_15[[#This Row],[BB rabat]])/100</f>
        <v>20.659199999999998</v>
      </c>
      <c r="J1090" s="2">
        <f>Table_ExternalData_15[[#This Row],[BB cena]]*Table_ExternalData_15[[#Headers],[1,22]]</f>
        <v>25.204223999999996</v>
      </c>
      <c r="K1090" s="2">
        <f>Table_ExternalData_15[[#This Row],[Price]]*Table_ExternalData_15[[#Headers],[1,22]]</f>
        <v>26.2544</v>
      </c>
      <c r="L1090" s="7">
        <f>IF(G1090="White Shark",E1090*0.5,IF(G1090="Sbox",E1090*0.5,IF(G1090="Tenda",E1090*0.5,E1090*0.2)))/100</f>
        <v>0.04</v>
      </c>
      <c r="M1090" s="2">
        <f>Table_ExternalData_15[[#This Row],[Price]]-Table_ExternalData_15[[#This Row],[Price]]*Table_ExternalData_15[[#This Row],[extra popust]]</f>
        <v>20.659199999999998</v>
      </c>
      <c r="N1090" s="2">
        <f>IF(M1090&lt;I1090,M1090,I1090)</f>
        <v>20.659199999999998</v>
      </c>
      <c r="O1090" s="12" t="str">
        <f>IF(N1090&lt;I1090,$U$1," ")</f>
        <v xml:space="preserve"> </v>
      </c>
      <c r="P1090" s="12" t="str">
        <f>IFERROR((O1090+30)," ")</f>
        <v xml:space="preserve"> </v>
      </c>
      <c r="Q1090" s="2">
        <f ca="1">IF(O1090=$U$1,N1090,"0")*1.22</f>
        <v>0</v>
      </c>
    </row>
    <row r="1091" spans="1:17" x14ac:dyDescent="0.25">
      <c r="A1091" t="s">
        <v>13443</v>
      </c>
      <c r="B1091" t="s">
        <v>13687</v>
      </c>
      <c r="C1091">
        <v>17236</v>
      </c>
      <c r="D1091">
        <v>4</v>
      </c>
      <c r="E1091">
        <f>IFERROR(VLOOKUP(Table_ExternalData_15[[#This Row],[Id]],Rabati!B:C,2,0),0)</f>
        <v>100</v>
      </c>
      <c r="F1091">
        <v>0</v>
      </c>
      <c r="G1091" t="str">
        <f>VLOOKUP(Table_ExternalData_15[[#This Row],[Id]],'Blagovna izdelek'!A:C,3,0)</f>
        <v>Tech-Trade</v>
      </c>
      <c r="H1091">
        <f>Table_ExternalData_15[[#This Row],[Rabat]]*0.2</f>
        <v>20</v>
      </c>
      <c r="I1091" s="2">
        <f>Table_ExternalData_15[[#This Row],[Price]]-(Table_ExternalData_15[[#This Row],[Price]]*Table_ExternalData_15[[#This Row],[BB rabat]])/100</f>
        <v>3.2</v>
      </c>
      <c r="J1091" s="2">
        <f>Table_ExternalData_15[[#This Row],[BB cena]]*Table_ExternalData_15[[#Headers],[1,22]]</f>
        <v>3.9039999999999999</v>
      </c>
      <c r="K1091" s="2">
        <f>Table_ExternalData_15[[#This Row],[Price]]*Table_ExternalData_15[[#Headers],[1,22]]</f>
        <v>4.88</v>
      </c>
      <c r="L1091" s="7">
        <f>IF(G1091="White Shark",E1091*0.5,IF(G1091="Sbox",E1091*0.5,IF(G1091="Tenda",E1091*0.5,E1091*0.2)))/100</f>
        <v>0.2</v>
      </c>
      <c r="M1091" s="2">
        <f>Table_ExternalData_15[[#This Row],[Price]]-Table_ExternalData_15[[#This Row],[Price]]*Table_ExternalData_15[[#This Row],[extra popust]]</f>
        <v>3.2</v>
      </c>
      <c r="N1091" s="2">
        <f>IF(M1091&lt;I1091,M1091,I1091)</f>
        <v>3.2</v>
      </c>
      <c r="O1091" s="12" t="str">
        <f>IF(N1091&lt;I1091,$U$1," ")</f>
        <v xml:space="preserve"> </v>
      </c>
      <c r="P1091" s="12" t="str">
        <f>IFERROR((O1091+30)," ")</f>
        <v xml:space="preserve"> </v>
      </c>
      <c r="Q1091" s="2">
        <f ca="1">IF(O1091=$U$1,N1091,"0")*1.22</f>
        <v>0</v>
      </c>
    </row>
    <row r="1092" spans="1:17" x14ac:dyDescent="0.25">
      <c r="A1092" t="s">
        <v>13515</v>
      </c>
      <c r="B1092" t="s">
        <v>14530</v>
      </c>
      <c r="C1092">
        <v>17274</v>
      </c>
      <c r="D1092">
        <v>4.9000000000000004</v>
      </c>
      <c r="E1092">
        <f>IFERROR(VLOOKUP(Table_ExternalData_15[[#This Row],[Id]],Rabati!B:C,2,0),0)</f>
        <v>100</v>
      </c>
      <c r="F1092">
        <v>1</v>
      </c>
      <c r="G1092" t="str">
        <f>VLOOKUP(Table_ExternalData_15[[#This Row],[Id]],'Blagovna izdelek'!A:C,3,0)</f>
        <v>Tech-Trade</v>
      </c>
      <c r="H1092">
        <f>Table_ExternalData_15[[#This Row],[Rabat]]*0.2</f>
        <v>20</v>
      </c>
      <c r="I1092" s="2">
        <f>Table_ExternalData_15[[#This Row],[Price]]-(Table_ExternalData_15[[#This Row],[Price]]*Table_ExternalData_15[[#This Row],[BB rabat]])/100</f>
        <v>3.9200000000000004</v>
      </c>
      <c r="J1092" s="2">
        <f>Table_ExternalData_15[[#This Row],[BB cena]]*Table_ExternalData_15[[#Headers],[1,22]]</f>
        <v>4.7824</v>
      </c>
      <c r="K1092" s="2">
        <f>Table_ExternalData_15[[#This Row],[Price]]*Table_ExternalData_15[[#Headers],[1,22]]</f>
        <v>5.9780000000000006</v>
      </c>
      <c r="L1092" s="7">
        <f>IF(G1092="White Shark",E1092*0.5,IF(G1092="Sbox",E1092*0.5,IF(G1092="Tenda",E1092*0.5,E1092*0.2)))/100</f>
        <v>0.2</v>
      </c>
      <c r="M1092" s="2">
        <f>Table_ExternalData_15[[#This Row],[Price]]-Table_ExternalData_15[[#This Row],[Price]]*Table_ExternalData_15[[#This Row],[extra popust]]</f>
        <v>3.9200000000000004</v>
      </c>
      <c r="N1092" s="2">
        <f>IF(M1092&lt;I1092,M1092,I1092)</f>
        <v>3.9200000000000004</v>
      </c>
      <c r="O1092" s="12" t="str">
        <f>IF(N1092&lt;I1092,$U$1," ")</f>
        <v xml:space="preserve"> </v>
      </c>
      <c r="P1092" s="12" t="str">
        <f>IFERROR((O1092+30)," ")</f>
        <v xml:space="preserve"> </v>
      </c>
      <c r="Q1092" s="2">
        <f ca="1">IF(O1092=$U$1,N1092,"0")*1.22</f>
        <v>0</v>
      </c>
    </row>
    <row r="1093" spans="1:17" x14ac:dyDescent="0.25">
      <c r="A1093" t="s">
        <v>14803</v>
      </c>
      <c r="B1093" t="s">
        <v>14802</v>
      </c>
      <c r="C1093">
        <v>17607</v>
      </c>
      <c r="D1093">
        <v>13.9</v>
      </c>
      <c r="E1093">
        <f>IFERROR(VLOOKUP(Table_ExternalData_15[[#This Row],[Id]],Rabati!B:C,2,0),0)</f>
        <v>15</v>
      </c>
      <c r="F1093">
        <v>0</v>
      </c>
      <c r="G1093" t="str">
        <f>VLOOKUP(Table_ExternalData_15[[#This Row],[Id]],'Blagovna izdelek'!A:C,3,0)</f>
        <v>Tech-Trade</v>
      </c>
      <c r="H1093">
        <f>Table_ExternalData_15[[#This Row],[Rabat]]*0.2</f>
        <v>3</v>
      </c>
      <c r="I1093" s="2">
        <f>Table_ExternalData_15[[#This Row],[Price]]-(Table_ExternalData_15[[#This Row],[Price]]*Table_ExternalData_15[[#This Row],[BB rabat]])/100</f>
        <v>13.483000000000001</v>
      </c>
      <c r="J1093" s="2">
        <f>Table_ExternalData_15[[#This Row],[BB cena]]*Table_ExternalData_15[[#Headers],[1,22]]</f>
        <v>16.449259999999999</v>
      </c>
      <c r="K1093" s="2">
        <f>Table_ExternalData_15[[#This Row],[Price]]*Table_ExternalData_15[[#Headers],[1,22]]</f>
        <v>16.957999999999998</v>
      </c>
      <c r="L1093" s="7">
        <f>IF(G1093="White Shark",E1093*0.5,IF(G1093="Sbox",E1093*0.5,IF(G1093="Tenda",E1093*0.5,E1093*0.2)))/100</f>
        <v>0.03</v>
      </c>
      <c r="M1093" s="2">
        <f>Table_ExternalData_15[[#This Row],[Price]]-Table_ExternalData_15[[#This Row],[Price]]*Table_ExternalData_15[[#This Row],[extra popust]]</f>
        <v>13.483000000000001</v>
      </c>
      <c r="N1093" s="2">
        <f>IF(M1093&lt;I1093,M1093,I1093)</f>
        <v>13.483000000000001</v>
      </c>
      <c r="O1093" s="12" t="str">
        <f>IF(N1093&lt;I1093,$U$1," ")</f>
        <v xml:space="preserve"> </v>
      </c>
      <c r="P1093" s="12" t="str">
        <f>IFERROR((O1093+30)," ")</f>
        <v xml:space="preserve"> </v>
      </c>
      <c r="Q1093" s="2">
        <f ca="1">IF(O1093=$U$1,N1093,"0")*1.22</f>
        <v>0</v>
      </c>
    </row>
    <row r="1094" spans="1:17" x14ac:dyDescent="0.25">
      <c r="A1094" t="s">
        <v>15087</v>
      </c>
      <c r="B1094" t="s">
        <v>15086</v>
      </c>
      <c r="C1094">
        <v>17681</v>
      </c>
      <c r="D1094">
        <v>1.6</v>
      </c>
      <c r="E1094">
        <f>IFERROR(VLOOKUP(Table_ExternalData_15[[#This Row],[Id]],Rabati!B:C,2,0),0)</f>
        <v>0</v>
      </c>
      <c r="F1094">
        <v>448</v>
      </c>
      <c r="G1094" t="str">
        <f>VLOOKUP(Table_ExternalData_15[[#This Row],[Id]],'Blagovna izdelek'!A:C,3,0)</f>
        <v>Tech-Trade</v>
      </c>
      <c r="H1094">
        <f>Table_ExternalData_15[[#This Row],[Rabat]]*0.2</f>
        <v>0</v>
      </c>
      <c r="I1094" s="2">
        <f>Table_ExternalData_15[[#This Row],[Price]]-(Table_ExternalData_15[[#This Row],[Price]]*Table_ExternalData_15[[#This Row],[BB rabat]])/100</f>
        <v>1.6</v>
      </c>
      <c r="J1094" s="2">
        <f>Table_ExternalData_15[[#This Row],[BB cena]]*Table_ExternalData_15[[#Headers],[1,22]]</f>
        <v>1.952</v>
      </c>
      <c r="K1094" s="2">
        <f>Table_ExternalData_15[[#This Row],[Price]]*Table_ExternalData_15[[#Headers],[1,22]]</f>
        <v>1.952</v>
      </c>
      <c r="L1094" s="7">
        <f>IF(G1094="White Shark",E1094*0.5,IF(G1094="Sbox",E1094*0.5,IF(G1094="Tenda",E1094*0.5,E1094*0.2)))/100</f>
        <v>0</v>
      </c>
      <c r="M1094" s="2">
        <f>Table_ExternalData_15[[#This Row],[Price]]-Table_ExternalData_15[[#This Row],[Price]]*Table_ExternalData_15[[#This Row],[extra popust]]</f>
        <v>1.6</v>
      </c>
      <c r="N1094" s="2">
        <f>IF(M1094&lt;I1094,M1094,I1094)</f>
        <v>1.6</v>
      </c>
      <c r="O1094" s="12" t="str">
        <f>IF(N1094&lt;I1094,$U$1," ")</f>
        <v xml:space="preserve"> </v>
      </c>
      <c r="P1094" s="12" t="str">
        <f>IFERROR((O1094+30)," ")</f>
        <v xml:space="preserve"> </v>
      </c>
      <c r="Q1094" s="2">
        <f ca="1">IF(O1094=$U$1,N1094,"0")*1.22</f>
        <v>0</v>
      </c>
    </row>
    <row r="1095" spans="1:17" x14ac:dyDescent="0.25">
      <c r="A1095" t="s">
        <v>15089</v>
      </c>
      <c r="B1095" t="s">
        <v>15088</v>
      </c>
      <c r="C1095">
        <v>17682</v>
      </c>
      <c r="D1095">
        <v>2.95</v>
      </c>
      <c r="E1095">
        <f>IFERROR(VLOOKUP(Table_ExternalData_15[[#This Row],[Id]],Rabati!B:C,2,0),0)</f>
        <v>0</v>
      </c>
      <c r="F1095">
        <v>378</v>
      </c>
      <c r="G1095" t="str">
        <f>VLOOKUP(Table_ExternalData_15[[#This Row],[Id]],'Blagovna izdelek'!A:C,3,0)</f>
        <v>Tech-Trade</v>
      </c>
      <c r="H1095">
        <f>Table_ExternalData_15[[#This Row],[Rabat]]*0.2</f>
        <v>0</v>
      </c>
      <c r="I1095" s="2">
        <f>Table_ExternalData_15[[#This Row],[Price]]-(Table_ExternalData_15[[#This Row],[Price]]*Table_ExternalData_15[[#This Row],[BB rabat]])/100</f>
        <v>2.95</v>
      </c>
      <c r="J1095" s="2">
        <f>Table_ExternalData_15[[#This Row],[BB cena]]*Table_ExternalData_15[[#Headers],[1,22]]</f>
        <v>3.5990000000000002</v>
      </c>
      <c r="K1095" s="2">
        <f>Table_ExternalData_15[[#This Row],[Price]]*Table_ExternalData_15[[#Headers],[1,22]]</f>
        <v>3.5990000000000002</v>
      </c>
      <c r="L1095" s="7">
        <f>IF(G1095="White Shark",E1095*0.5,IF(G1095="Sbox",E1095*0.5,IF(G1095="Tenda",E1095*0.5,E1095*0.2)))/100</f>
        <v>0</v>
      </c>
      <c r="M1095" s="2">
        <f>Table_ExternalData_15[[#This Row],[Price]]-Table_ExternalData_15[[#This Row],[Price]]*Table_ExternalData_15[[#This Row],[extra popust]]</f>
        <v>2.95</v>
      </c>
      <c r="N1095" s="2">
        <f>IF(M1095&lt;I1095,M1095,I1095)</f>
        <v>2.95</v>
      </c>
      <c r="O1095" s="12" t="str">
        <f>IF(N1095&lt;I1095,$U$1," ")</f>
        <v xml:space="preserve"> </v>
      </c>
      <c r="P1095" s="12" t="str">
        <f>IFERROR((O1095+30)," ")</f>
        <v xml:space="preserve"> </v>
      </c>
      <c r="Q1095" s="2">
        <f ca="1">IF(O1095=$U$1,N1095,"0")*1.22</f>
        <v>0</v>
      </c>
    </row>
    <row r="1096" spans="1:17" x14ac:dyDescent="0.25">
      <c r="A1096" t="s">
        <v>15356</v>
      </c>
      <c r="B1096" t="s">
        <v>15355</v>
      </c>
      <c r="C1096">
        <v>17774</v>
      </c>
      <c r="D1096">
        <v>9.5</v>
      </c>
      <c r="E1096">
        <f>IFERROR(VLOOKUP(Table_ExternalData_15[[#This Row],[Id]],Rabati!B:C,2,0),0)</f>
        <v>100</v>
      </c>
      <c r="F1096">
        <v>135</v>
      </c>
      <c r="G1096" t="str">
        <f>VLOOKUP(Table_ExternalData_15[[#This Row],[Id]],'Blagovna izdelek'!A:C,3,0)</f>
        <v>Tech-Trade</v>
      </c>
      <c r="H1096">
        <f>Table_ExternalData_15[[#This Row],[Rabat]]*0.2</f>
        <v>20</v>
      </c>
      <c r="I1096" s="2">
        <f>Table_ExternalData_15[[#This Row],[Price]]-(Table_ExternalData_15[[#This Row],[Price]]*Table_ExternalData_15[[#This Row],[BB rabat]])/100</f>
        <v>7.6</v>
      </c>
      <c r="J1096" s="2">
        <f>Table_ExternalData_15[[#This Row],[BB cena]]*Table_ExternalData_15[[#Headers],[1,22]]</f>
        <v>9.2720000000000002</v>
      </c>
      <c r="K1096" s="2">
        <f>Table_ExternalData_15[[#This Row],[Price]]*Table_ExternalData_15[[#Headers],[1,22]]</f>
        <v>11.59</v>
      </c>
      <c r="L1096" s="7">
        <f>IF(G1096="White Shark",E1096*0.5,IF(G1096="Sbox",E1096*0.5,IF(G1096="Tenda",E1096*0.5,E1096*0.2)))/100</f>
        <v>0.2</v>
      </c>
      <c r="M1096" s="2">
        <f>Table_ExternalData_15[[#This Row],[Price]]-Table_ExternalData_15[[#This Row],[Price]]*Table_ExternalData_15[[#This Row],[extra popust]]</f>
        <v>7.6</v>
      </c>
      <c r="N1096" s="2">
        <f>IF(M1096&lt;I1096,M1096,I1096)</f>
        <v>7.6</v>
      </c>
      <c r="O1096" s="12" t="str">
        <f>IF(N1096&lt;I1096,$U$1," ")</f>
        <v xml:space="preserve"> </v>
      </c>
      <c r="P1096" s="12" t="str">
        <f>IFERROR((O1096+30)," ")</f>
        <v xml:space="preserve"> </v>
      </c>
      <c r="Q1096" s="2">
        <f ca="1">IF(O1096=$U$1,N1096,"0")*1.22</f>
        <v>0</v>
      </c>
    </row>
    <row r="1097" spans="1:17" x14ac:dyDescent="0.25">
      <c r="A1097" t="s">
        <v>15635</v>
      </c>
      <c r="B1097" t="s">
        <v>15674</v>
      </c>
      <c r="C1097">
        <v>17867</v>
      </c>
      <c r="D1097">
        <v>14.5</v>
      </c>
      <c r="E1097">
        <f>IFERROR(VLOOKUP(Table_ExternalData_15[[#This Row],[Id]],Rabati!B:C,2,0),0)</f>
        <v>100</v>
      </c>
      <c r="F1097">
        <v>130</v>
      </c>
      <c r="G1097" t="str">
        <f>VLOOKUP(Table_ExternalData_15[[#This Row],[Id]],'Blagovna izdelek'!A:C,3,0)</f>
        <v>Tech-Trade</v>
      </c>
      <c r="H1097">
        <f>Table_ExternalData_15[[#This Row],[Rabat]]*0.2</f>
        <v>20</v>
      </c>
      <c r="I1097" s="2">
        <f>Table_ExternalData_15[[#This Row],[Price]]-(Table_ExternalData_15[[#This Row],[Price]]*Table_ExternalData_15[[#This Row],[BB rabat]])/100</f>
        <v>11.6</v>
      </c>
      <c r="J1097" s="2">
        <f>Table_ExternalData_15[[#This Row],[BB cena]]*Table_ExternalData_15[[#Headers],[1,22]]</f>
        <v>14.151999999999999</v>
      </c>
      <c r="K1097" s="2">
        <f>Table_ExternalData_15[[#This Row],[Price]]*Table_ExternalData_15[[#Headers],[1,22]]</f>
        <v>17.690000000000001</v>
      </c>
      <c r="L1097" s="7">
        <f>IF(G1097="White Shark",E1097*0.5,IF(G1097="Sbox",E1097*0.5,IF(G1097="Tenda",E1097*0.5,E1097*0.2)))/100</f>
        <v>0.2</v>
      </c>
      <c r="M1097" s="2">
        <f>Table_ExternalData_15[[#This Row],[Price]]-Table_ExternalData_15[[#This Row],[Price]]*Table_ExternalData_15[[#This Row],[extra popust]]</f>
        <v>11.6</v>
      </c>
      <c r="N1097" s="2">
        <f>IF(M1097&lt;I1097,M1097,I1097)</f>
        <v>11.6</v>
      </c>
      <c r="O1097" s="12" t="str">
        <f>IF(N1097&lt;I1097,$U$1," ")</f>
        <v xml:space="preserve"> </v>
      </c>
      <c r="P1097" s="12" t="str">
        <f>IFERROR((O1097+30)," ")</f>
        <v xml:space="preserve"> </v>
      </c>
      <c r="Q1097" s="2">
        <f ca="1">IF(O1097=$U$1,N1097,"0")*1.22</f>
        <v>0</v>
      </c>
    </row>
    <row r="1098" spans="1:17" x14ac:dyDescent="0.25">
      <c r="A1098" t="s">
        <v>15636</v>
      </c>
      <c r="B1098" t="s">
        <v>15675</v>
      </c>
      <c r="C1098">
        <v>17868</v>
      </c>
      <c r="D1098">
        <v>14.5</v>
      </c>
      <c r="E1098">
        <f>IFERROR(VLOOKUP(Table_ExternalData_15[[#This Row],[Id]],Rabati!B:C,2,0),0)</f>
        <v>100</v>
      </c>
      <c r="F1098">
        <v>150</v>
      </c>
      <c r="G1098" t="str">
        <f>VLOOKUP(Table_ExternalData_15[[#This Row],[Id]],'Blagovna izdelek'!A:C,3,0)</f>
        <v>Tech-Trade</v>
      </c>
      <c r="H1098">
        <f>Table_ExternalData_15[[#This Row],[Rabat]]*0.2</f>
        <v>20</v>
      </c>
      <c r="I1098" s="2">
        <f>Table_ExternalData_15[[#This Row],[Price]]-(Table_ExternalData_15[[#This Row],[Price]]*Table_ExternalData_15[[#This Row],[BB rabat]])/100</f>
        <v>11.6</v>
      </c>
      <c r="J1098" s="2">
        <f>Table_ExternalData_15[[#This Row],[BB cena]]*Table_ExternalData_15[[#Headers],[1,22]]</f>
        <v>14.151999999999999</v>
      </c>
      <c r="K1098" s="2">
        <f>Table_ExternalData_15[[#This Row],[Price]]*Table_ExternalData_15[[#Headers],[1,22]]</f>
        <v>17.690000000000001</v>
      </c>
      <c r="L1098" s="7">
        <f>IF(G1098="White Shark",E1098*0.5,IF(G1098="Sbox",E1098*0.5,IF(G1098="Tenda",E1098*0.5,E1098*0.2)))/100</f>
        <v>0.2</v>
      </c>
      <c r="M1098" s="2">
        <f>Table_ExternalData_15[[#This Row],[Price]]-Table_ExternalData_15[[#This Row],[Price]]*Table_ExternalData_15[[#This Row],[extra popust]]</f>
        <v>11.6</v>
      </c>
      <c r="N1098" s="2">
        <f>IF(M1098&lt;I1098,M1098,I1098)</f>
        <v>11.6</v>
      </c>
      <c r="O1098" s="12" t="str">
        <f>IF(N1098&lt;I1098,$U$1," ")</f>
        <v xml:space="preserve"> </v>
      </c>
      <c r="P1098" s="12" t="str">
        <f>IFERROR((O1098+30)," ")</f>
        <v xml:space="preserve"> </v>
      </c>
      <c r="Q1098" s="2">
        <f ca="1">IF(O1098=$U$1,N1098,"0")*1.22</f>
        <v>0</v>
      </c>
    </row>
    <row r="1099" spans="1:17" x14ac:dyDescent="0.25">
      <c r="A1099" t="s">
        <v>15665</v>
      </c>
      <c r="B1099" t="s">
        <v>15664</v>
      </c>
      <c r="C1099">
        <v>17879</v>
      </c>
      <c r="D1099">
        <v>19.5</v>
      </c>
      <c r="E1099">
        <f>IFERROR(VLOOKUP(Table_ExternalData_15[[#This Row],[Id]],Rabati!B:C,2,0),0)</f>
        <v>100</v>
      </c>
      <c r="F1099">
        <v>127</v>
      </c>
      <c r="G1099" t="str">
        <f>VLOOKUP(Table_ExternalData_15[[#This Row],[Id]],'Blagovna izdelek'!A:C,3,0)</f>
        <v>Tech-Trade</v>
      </c>
      <c r="H1099">
        <f>Table_ExternalData_15[[#This Row],[Rabat]]*0.2</f>
        <v>20</v>
      </c>
      <c r="I1099" s="2">
        <f>Table_ExternalData_15[[#This Row],[Price]]-(Table_ExternalData_15[[#This Row],[Price]]*Table_ExternalData_15[[#This Row],[BB rabat]])/100</f>
        <v>15.6</v>
      </c>
      <c r="J1099" s="2">
        <f>Table_ExternalData_15[[#This Row],[BB cena]]*Table_ExternalData_15[[#Headers],[1,22]]</f>
        <v>19.032</v>
      </c>
      <c r="K1099" s="2">
        <f>Table_ExternalData_15[[#This Row],[Price]]*Table_ExternalData_15[[#Headers],[1,22]]</f>
        <v>23.79</v>
      </c>
      <c r="L1099" s="7">
        <f>IF(G1099="White Shark",E1099*0.5,IF(G1099="Sbox",E1099*0.5,IF(G1099="Tenda",E1099*0.5,E1099*0.2)))/100</f>
        <v>0.2</v>
      </c>
      <c r="M1099" s="2">
        <f>Table_ExternalData_15[[#This Row],[Price]]-Table_ExternalData_15[[#This Row],[Price]]*Table_ExternalData_15[[#This Row],[extra popust]]</f>
        <v>15.6</v>
      </c>
      <c r="N1099" s="2">
        <f>IF(M1099&lt;I1099,M1099,I1099)</f>
        <v>15.6</v>
      </c>
      <c r="O1099" s="12" t="str">
        <f>IF(N1099&lt;I1099,$U$1," ")</f>
        <v xml:space="preserve"> </v>
      </c>
      <c r="P1099" s="12" t="str">
        <f>IFERROR((O1099+30)," ")</f>
        <v xml:space="preserve"> </v>
      </c>
      <c r="Q1099" s="2">
        <f ca="1">IF(O1099=$U$1,N1099,"0")*1.22</f>
        <v>0</v>
      </c>
    </row>
    <row r="1100" spans="1:17" x14ac:dyDescent="0.25">
      <c r="A1100" t="s">
        <v>1451</v>
      </c>
      <c r="B1100" t="s">
        <v>15134</v>
      </c>
      <c r="C1100">
        <v>7706</v>
      </c>
      <c r="D1100">
        <v>46.08</v>
      </c>
      <c r="E1100">
        <f>IFERROR(VLOOKUP(Table_ExternalData_15[[#This Row],[Id]],Rabati!B:C,2,0),0)</f>
        <v>4</v>
      </c>
      <c r="F1100">
        <v>0</v>
      </c>
      <c r="G1100" t="str">
        <f>VLOOKUP(Table_ExternalData_15[[#This Row],[Id]],'Blagovna izdelek'!A:C,3,0)</f>
        <v>Synology</v>
      </c>
      <c r="H1100">
        <f>Table_ExternalData_15[[#This Row],[Rabat]]*0.2</f>
        <v>0.8</v>
      </c>
      <c r="I1100" s="2">
        <f>Table_ExternalData_15[[#This Row],[Price]]-(Table_ExternalData_15[[#This Row],[Price]]*Table_ExternalData_15[[#This Row],[BB rabat]])/100</f>
        <v>45.711359999999999</v>
      </c>
      <c r="J1100" s="2">
        <f>Table_ExternalData_15[[#This Row],[BB cena]]*Table_ExternalData_15[[#Headers],[1,22]]</f>
        <v>55.767859199999997</v>
      </c>
      <c r="K1100" s="2">
        <f>Table_ExternalData_15[[#This Row],[Price]]*Table_ExternalData_15[[#Headers],[1,22]]</f>
        <v>56.217599999999997</v>
      </c>
      <c r="L1100" s="7">
        <f>IF(G1100="White Shark",E1100*0.5,IF(G1100="Sbox",E1100*0.5,IF(G1100="Tenda",E1100*0.5,E1100*0.2)))/100</f>
        <v>8.0000000000000002E-3</v>
      </c>
      <c r="M1100" s="2">
        <f>Table_ExternalData_15[[#This Row],[Price]]-Table_ExternalData_15[[#This Row],[Price]]*Table_ExternalData_15[[#This Row],[extra popust]]</f>
        <v>45.711359999999999</v>
      </c>
      <c r="N1100" s="2">
        <f>IF(M1100&lt;I1100,M1100,I1100)</f>
        <v>45.711359999999999</v>
      </c>
      <c r="O1100" s="12" t="str">
        <f>IF(N1100&lt;I1100,$U$1," ")</f>
        <v xml:space="preserve"> </v>
      </c>
      <c r="P1100" s="12" t="str">
        <f>IFERROR((O1100+30)," ")</f>
        <v xml:space="preserve"> </v>
      </c>
      <c r="Q1100" s="2">
        <f ca="1">IF(O1100=$U$1,N1100,"0")*1.22</f>
        <v>0</v>
      </c>
    </row>
    <row r="1101" spans="1:17" x14ac:dyDescent="0.25">
      <c r="A1101" t="s">
        <v>1452</v>
      </c>
      <c r="B1101" t="s">
        <v>15135</v>
      </c>
      <c r="C1101">
        <v>7707</v>
      </c>
      <c r="D1101">
        <v>169.75</v>
      </c>
      <c r="E1101">
        <f>IFERROR(VLOOKUP(Table_ExternalData_15[[#This Row],[Id]],Rabati!B:C,2,0),0)</f>
        <v>4</v>
      </c>
      <c r="F1101">
        <v>0</v>
      </c>
      <c r="G1101" t="str">
        <f>VLOOKUP(Table_ExternalData_15[[#This Row],[Id]],'Blagovna izdelek'!A:C,3,0)</f>
        <v>Synology</v>
      </c>
      <c r="H1101">
        <f>Table_ExternalData_15[[#This Row],[Rabat]]*0.2</f>
        <v>0.8</v>
      </c>
      <c r="I1101" s="2">
        <f>Table_ExternalData_15[[#This Row],[Price]]-(Table_ExternalData_15[[#This Row],[Price]]*Table_ExternalData_15[[#This Row],[BB rabat]])/100</f>
        <v>168.392</v>
      </c>
      <c r="J1101" s="2">
        <f>Table_ExternalData_15[[#This Row],[BB cena]]*Table_ExternalData_15[[#Headers],[1,22]]</f>
        <v>205.43823999999998</v>
      </c>
      <c r="K1101" s="2">
        <f>Table_ExternalData_15[[#This Row],[Price]]*Table_ExternalData_15[[#Headers],[1,22]]</f>
        <v>207.095</v>
      </c>
      <c r="L1101" s="7">
        <f>IF(G1101="White Shark",E1101*0.5,IF(G1101="Sbox",E1101*0.5,IF(G1101="Tenda",E1101*0.5,E1101*0.2)))/100</f>
        <v>8.0000000000000002E-3</v>
      </c>
      <c r="M1101" s="2">
        <f>Table_ExternalData_15[[#This Row],[Price]]-Table_ExternalData_15[[#This Row],[Price]]*Table_ExternalData_15[[#This Row],[extra popust]]</f>
        <v>168.392</v>
      </c>
      <c r="N1101" s="2">
        <f>IF(M1101&lt;I1101,M1101,I1101)</f>
        <v>168.392</v>
      </c>
      <c r="O1101" s="12" t="str">
        <f>IF(N1101&lt;I1101,$U$1," ")</f>
        <v xml:space="preserve"> </v>
      </c>
      <c r="P1101" s="12" t="str">
        <f>IFERROR((O1101+30)," ")</f>
        <v xml:space="preserve"> </v>
      </c>
      <c r="Q1101" s="2">
        <f ca="1">IF(O1101=$U$1,N1101,"0")*1.22</f>
        <v>0</v>
      </c>
    </row>
    <row r="1102" spans="1:17" x14ac:dyDescent="0.25">
      <c r="A1102" t="s">
        <v>1453</v>
      </c>
      <c r="B1102" t="s">
        <v>15136</v>
      </c>
      <c r="C1102">
        <v>7708</v>
      </c>
      <c r="D1102">
        <v>310.76</v>
      </c>
      <c r="E1102">
        <f>IFERROR(VLOOKUP(Table_ExternalData_15[[#This Row],[Id]],Rabati!B:C,2,0),0)</f>
        <v>4</v>
      </c>
      <c r="F1102">
        <v>0</v>
      </c>
      <c r="G1102" t="str">
        <f>VLOOKUP(Table_ExternalData_15[[#This Row],[Id]],'Blagovna izdelek'!A:C,3,0)</f>
        <v>Synology</v>
      </c>
      <c r="H1102">
        <f>Table_ExternalData_15[[#This Row],[Rabat]]*0.2</f>
        <v>0.8</v>
      </c>
      <c r="I1102" s="2">
        <f>Table_ExternalData_15[[#This Row],[Price]]-(Table_ExternalData_15[[#This Row],[Price]]*Table_ExternalData_15[[#This Row],[BB rabat]])/100</f>
        <v>308.27391999999998</v>
      </c>
      <c r="J1102" s="2">
        <f>Table_ExternalData_15[[#This Row],[BB cena]]*Table_ExternalData_15[[#Headers],[1,22]]</f>
        <v>376.09418239999997</v>
      </c>
      <c r="K1102" s="2">
        <f>Table_ExternalData_15[[#This Row],[Price]]*Table_ExternalData_15[[#Headers],[1,22]]</f>
        <v>379.12719999999996</v>
      </c>
      <c r="L1102" s="7">
        <f>IF(G1102="White Shark",E1102*0.5,IF(G1102="Sbox",E1102*0.5,IF(G1102="Tenda",E1102*0.5,E1102*0.2)))/100</f>
        <v>8.0000000000000002E-3</v>
      </c>
      <c r="M1102" s="2">
        <f>Table_ExternalData_15[[#This Row],[Price]]-Table_ExternalData_15[[#This Row],[Price]]*Table_ExternalData_15[[#This Row],[extra popust]]</f>
        <v>308.27391999999998</v>
      </c>
      <c r="N1102" s="2">
        <f>IF(M1102&lt;I1102,M1102,I1102)</f>
        <v>308.27391999999998</v>
      </c>
      <c r="O1102" s="12" t="str">
        <f>IF(N1102&lt;I1102,$U$1," ")</f>
        <v xml:space="preserve"> </v>
      </c>
      <c r="P1102" s="12" t="str">
        <f>IFERROR((O1102+30)," ")</f>
        <v xml:space="preserve"> </v>
      </c>
      <c r="Q1102" s="2">
        <f ca="1">IF(O1102=$U$1,N1102,"0")*1.22</f>
        <v>0</v>
      </c>
    </row>
    <row r="1103" spans="1:17" x14ac:dyDescent="0.25">
      <c r="A1103" t="s">
        <v>5786</v>
      </c>
      <c r="B1103" t="s">
        <v>5785</v>
      </c>
      <c r="C1103">
        <v>13901</v>
      </c>
      <c r="D1103">
        <v>274.18</v>
      </c>
      <c r="E1103">
        <f>IFERROR(VLOOKUP(Table_ExternalData_15[[#This Row],[Id]],Rabati!B:C,2,0),0)</f>
        <v>2</v>
      </c>
      <c r="F1103">
        <v>0</v>
      </c>
      <c r="G1103" t="str">
        <f>VLOOKUP(Table_ExternalData_15[[#This Row],[Id]],'Blagovna izdelek'!A:C,3,0)</f>
        <v>Synology</v>
      </c>
      <c r="H1103">
        <f>Table_ExternalData_15[[#This Row],[Rabat]]*0.2</f>
        <v>0.4</v>
      </c>
      <c r="I1103" s="2">
        <f>Table_ExternalData_15[[#This Row],[Price]]-(Table_ExternalData_15[[#This Row],[Price]]*Table_ExternalData_15[[#This Row],[BB rabat]])/100</f>
        <v>273.08328</v>
      </c>
      <c r="J1103" s="2">
        <f>Table_ExternalData_15[[#This Row],[BB cena]]*Table_ExternalData_15[[#Headers],[1,22]]</f>
        <v>333.16160159999998</v>
      </c>
      <c r="K1103" s="2">
        <f>Table_ExternalData_15[[#This Row],[Price]]*Table_ExternalData_15[[#Headers],[1,22]]</f>
        <v>334.49959999999999</v>
      </c>
      <c r="L1103" s="7">
        <f>IF(G1103="White Shark",E1103*0.5,IF(G1103="Sbox",E1103*0.5,IF(G1103="Tenda",E1103*0.5,E1103*0.2)))/100</f>
        <v>4.0000000000000001E-3</v>
      </c>
      <c r="M1103" s="2">
        <f>Table_ExternalData_15[[#This Row],[Price]]-Table_ExternalData_15[[#This Row],[Price]]*Table_ExternalData_15[[#This Row],[extra popust]]</f>
        <v>273.08328</v>
      </c>
      <c r="N1103" s="2">
        <f>IF(M1103&lt;I1103,M1103,I1103)</f>
        <v>273.08328</v>
      </c>
      <c r="O1103" s="12" t="str">
        <f>IF(N1103&lt;I1103,$U$1," ")</f>
        <v xml:space="preserve"> </v>
      </c>
      <c r="P1103" s="12" t="str">
        <f>IFERROR((O1103+30)," ")</f>
        <v xml:space="preserve"> </v>
      </c>
      <c r="Q1103" s="2">
        <f ca="1">IF(O1103=$U$1,N1103,"0")*1.22</f>
        <v>0</v>
      </c>
    </row>
    <row r="1104" spans="1:17" x14ac:dyDescent="0.25">
      <c r="A1104" t="s">
        <v>5973</v>
      </c>
      <c r="B1104" t="s">
        <v>5972</v>
      </c>
      <c r="C1104">
        <v>14092</v>
      </c>
      <c r="D1104">
        <v>466.7</v>
      </c>
      <c r="E1104">
        <f>IFERROR(VLOOKUP(Table_ExternalData_15[[#This Row],[Id]],Rabati!B:C,2,0),0)</f>
        <v>2</v>
      </c>
      <c r="F1104">
        <v>0</v>
      </c>
      <c r="G1104" t="str">
        <f>VLOOKUP(Table_ExternalData_15[[#This Row],[Id]],'Blagovna izdelek'!A:C,3,0)</f>
        <v>Synology</v>
      </c>
      <c r="H1104">
        <f>Table_ExternalData_15[[#This Row],[Rabat]]*0.2</f>
        <v>0.4</v>
      </c>
      <c r="I1104" s="2">
        <f>Table_ExternalData_15[[#This Row],[Price]]-(Table_ExternalData_15[[#This Row],[Price]]*Table_ExternalData_15[[#This Row],[BB rabat]])/100</f>
        <v>464.83319999999998</v>
      </c>
      <c r="J1104" s="2">
        <f>Table_ExternalData_15[[#This Row],[BB cena]]*Table_ExternalData_15[[#Headers],[1,22]]</f>
        <v>567.09650399999998</v>
      </c>
      <c r="K1104" s="2">
        <f>Table_ExternalData_15[[#This Row],[Price]]*Table_ExternalData_15[[#Headers],[1,22]]</f>
        <v>569.37400000000002</v>
      </c>
      <c r="L1104" s="7">
        <f>IF(G1104="White Shark",E1104*0.5,IF(G1104="Sbox",E1104*0.5,IF(G1104="Tenda",E1104*0.5,E1104*0.2)))/100</f>
        <v>4.0000000000000001E-3</v>
      </c>
      <c r="M1104" s="2">
        <f>Table_ExternalData_15[[#This Row],[Price]]-Table_ExternalData_15[[#This Row],[Price]]*Table_ExternalData_15[[#This Row],[extra popust]]</f>
        <v>464.83319999999998</v>
      </c>
      <c r="N1104" s="2">
        <f>IF(M1104&lt;I1104,M1104,I1104)</f>
        <v>464.83319999999998</v>
      </c>
      <c r="O1104" s="12" t="str">
        <f>IF(N1104&lt;I1104,$U$1," ")</f>
        <v xml:space="preserve"> </v>
      </c>
      <c r="P1104" s="12" t="str">
        <f>IFERROR((O1104+30)," ")</f>
        <v xml:space="preserve"> </v>
      </c>
      <c r="Q1104" s="2">
        <f ca="1">IF(O1104=$U$1,N1104,"0")*1.22</f>
        <v>0</v>
      </c>
    </row>
    <row r="1105" spans="1:17" x14ac:dyDescent="0.25">
      <c r="A1105" t="s">
        <v>6299</v>
      </c>
      <c r="B1105" t="s">
        <v>6298</v>
      </c>
      <c r="C1105">
        <v>14375</v>
      </c>
      <c r="D1105">
        <v>919.3</v>
      </c>
      <c r="E1105">
        <f>IFERROR(VLOOKUP(Table_ExternalData_15[[#This Row],[Id]],Rabati!B:C,2,0),0)</f>
        <v>2</v>
      </c>
      <c r="F1105">
        <v>0</v>
      </c>
      <c r="G1105" t="str">
        <f>VLOOKUP(Table_ExternalData_15[[#This Row],[Id]],'Blagovna izdelek'!A:C,3,0)</f>
        <v>Synology</v>
      </c>
      <c r="H1105">
        <f>Table_ExternalData_15[[#This Row],[Rabat]]*0.2</f>
        <v>0.4</v>
      </c>
      <c r="I1105" s="2">
        <f>Table_ExternalData_15[[#This Row],[Price]]-(Table_ExternalData_15[[#This Row],[Price]]*Table_ExternalData_15[[#This Row],[BB rabat]])/100</f>
        <v>915.62279999999998</v>
      </c>
      <c r="J1105" s="2">
        <f>Table_ExternalData_15[[#This Row],[BB cena]]*Table_ExternalData_15[[#Headers],[1,22]]</f>
        <v>1117.059816</v>
      </c>
      <c r="K1105" s="2">
        <f>Table_ExternalData_15[[#This Row],[Price]]*Table_ExternalData_15[[#Headers],[1,22]]</f>
        <v>1121.5459999999998</v>
      </c>
      <c r="L1105" s="7">
        <f>IF(G1105="White Shark",E1105*0.5,IF(G1105="Sbox",E1105*0.5,IF(G1105="Tenda",E1105*0.5,E1105*0.2)))/100</f>
        <v>4.0000000000000001E-3</v>
      </c>
      <c r="M1105" s="2">
        <f>Table_ExternalData_15[[#This Row],[Price]]-Table_ExternalData_15[[#This Row],[Price]]*Table_ExternalData_15[[#This Row],[extra popust]]</f>
        <v>915.62279999999998</v>
      </c>
      <c r="N1105" s="2">
        <f>IF(M1105&lt;I1105,M1105,I1105)</f>
        <v>915.62279999999998</v>
      </c>
      <c r="O1105" s="12" t="str">
        <f>IF(N1105&lt;I1105,$U$1," ")</f>
        <v xml:space="preserve"> </v>
      </c>
      <c r="P1105" s="12" t="str">
        <f>IFERROR((O1105+30)," ")</f>
        <v xml:space="preserve"> </v>
      </c>
      <c r="Q1105" s="2">
        <f ca="1">IF(O1105=$U$1,N1105,"0")*1.22</f>
        <v>0</v>
      </c>
    </row>
    <row r="1106" spans="1:17" x14ac:dyDescent="0.25">
      <c r="A1106" t="s">
        <v>7334</v>
      </c>
      <c r="B1106" t="s">
        <v>7333</v>
      </c>
      <c r="C1106">
        <v>15181</v>
      </c>
      <c r="D1106">
        <v>1021.78</v>
      </c>
      <c r="E1106">
        <f>IFERROR(VLOOKUP(Table_ExternalData_15[[#This Row],[Id]],Rabati!B:C,2,0),0)</f>
        <v>2</v>
      </c>
      <c r="F1106">
        <v>0</v>
      </c>
      <c r="G1106" t="str">
        <f>VLOOKUP(Table_ExternalData_15[[#This Row],[Id]],'Blagovna izdelek'!A:C,3,0)</f>
        <v>Synology</v>
      </c>
      <c r="H1106">
        <f>Table_ExternalData_15[[#This Row],[Rabat]]*0.2</f>
        <v>0.4</v>
      </c>
      <c r="I1106" s="2">
        <f>Table_ExternalData_15[[#This Row],[Price]]-(Table_ExternalData_15[[#This Row],[Price]]*Table_ExternalData_15[[#This Row],[BB rabat]])/100</f>
        <v>1017.6928799999999</v>
      </c>
      <c r="J1106" s="2">
        <f>Table_ExternalData_15[[#This Row],[BB cena]]*Table_ExternalData_15[[#Headers],[1,22]]</f>
        <v>1241.5853135999998</v>
      </c>
      <c r="K1106" s="2">
        <f>Table_ExternalData_15[[#This Row],[Price]]*Table_ExternalData_15[[#Headers],[1,22]]</f>
        <v>1246.5716</v>
      </c>
      <c r="L1106" s="7">
        <f>IF(G1106="White Shark",E1106*0.5,IF(G1106="Sbox",E1106*0.5,IF(G1106="Tenda",E1106*0.5,E1106*0.2)))/100</f>
        <v>4.0000000000000001E-3</v>
      </c>
      <c r="M1106" s="2">
        <f>Table_ExternalData_15[[#This Row],[Price]]-Table_ExternalData_15[[#This Row],[Price]]*Table_ExternalData_15[[#This Row],[extra popust]]</f>
        <v>1017.6928799999999</v>
      </c>
      <c r="N1106" s="2">
        <f>IF(M1106&lt;I1106,M1106,I1106)</f>
        <v>1017.6928799999999</v>
      </c>
      <c r="O1106" s="12" t="str">
        <f>IF(N1106&lt;I1106,$U$1," ")</f>
        <v xml:space="preserve"> </v>
      </c>
      <c r="P1106" s="12" t="str">
        <f>IFERROR((O1106+30)," ")</f>
        <v xml:space="preserve"> </v>
      </c>
      <c r="Q1106" s="2">
        <f ca="1">IF(O1106=$U$1,N1106,"0")*1.22</f>
        <v>0</v>
      </c>
    </row>
    <row r="1107" spans="1:17" x14ac:dyDescent="0.25">
      <c r="A1107" t="s">
        <v>7336</v>
      </c>
      <c r="B1107" t="s">
        <v>7335</v>
      </c>
      <c r="C1107">
        <v>15182</v>
      </c>
      <c r="D1107">
        <v>980.42</v>
      </c>
      <c r="E1107">
        <f>IFERROR(VLOOKUP(Table_ExternalData_15[[#This Row],[Id]],Rabati!B:C,2,0),0)</f>
        <v>2</v>
      </c>
      <c r="F1107">
        <v>0</v>
      </c>
      <c r="G1107" t="str">
        <f>VLOOKUP(Table_ExternalData_15[[#This Row],[Id]],'Blagovna izdelek'!A:C,3,0)</f>
        <v>Synology</v>
      </c>
      <c r="H1107">
        <f>Table_ExternalData_15[[#This Row],[Rabat]]*0.2</f>
        <v>0.4</v>
      </c>
      <c r="I1107" s="2">
        <f>Table_ExternalData_15[[#This Row],[Price]]-(Table_ExternalData_15[[#This Row],[Price]]*Table_ExternalData_15[[#This Row],[BB rabat]])/100</f>
        <v>976.49831999999992</v>
      </c>
      <c r="J1107" s="2">
        <f>Table_ExternalData_15[[#This Row],[BB cena]]*Table_ExternalData_15[[#Headers],[1,22]]</f>
        <v>1191.3279504</v>
      </c>
      <c r="K1107" s="2">
        <f>Table_ExternalData_15[[#This Row],[Price]]*Table_ExternalData_15[[#Headers],[1,22]]</f>
        <v>1196.1124</v>
      </c>
      <c r="L1107" s="7">
        <f>IF(G1107="White Shark",E1107*0.5,IF(G1107="Sbox",E1107*0.5,IF(G1107="Tenda",E1107*0.5,E1107*0.2)))/100</f>
        <v>4.0000000000000001E-3</v>
      </c>
      <c r="M1107" s="2">
        <f>Table_ExternalData_15[[#This Row],[Price]]-Table_ExternalData_15[[#This Row],[Price]]*Table_ExternalData_15[[#This Row],[extra popust]]</f>
        <v>976.49831999999992</v>
      </c>
      <c r="N1107" s="2">
        <f>IF(M1107&lt;I1107,M1107,I1107)</f>
        <v>976.49831999999992</v>
      </c>
      <c r="O1107" s="12" t="str">
        <f>IF(N1107&lt;I1107,$U$1," ")</f>
        <v xml:space="preserve"> </v>
      </c>
      <c r="P1107" s="12" t="str">
        <f>IFERROR((O1107+30)," ")</f>
        <v xml:space="preserve"> </v>
      </c>
      <c r="Q1107" s="2">
        <f ca="1">IF(O1107=$U$1,N1107,"0")*1.22</f>
        <v>0</v>
      </c>
    </row>
    <row r="1108" spans="1:17" x14ac:dyDescent="0.25">
      <c r="A1108" t="s">
        <v>7338</v>
      </c>
      <c r="B1108" t="s">
        <v>7337</v>
      </c>
      <c r="C1108">
        <v>15183</v>
      </c>
      <c r="D1108">
        <v>1145.3800000000001</v>
      </c>
      <c r="E1108">
        <f>IFERROR(VLOOKUP(Table_ExternalData_15[[#This Row],[Id]],Rabati!B:C,2,0),0)</f>
        <v>2</v>
      </c>
      <c r="F1108">
        <v>0</v>
      </c>
      <c r="G1108" t="str">
        <f>VLOOKUP(Table_ExternalData_15[[#This Row],[Id]],'Blagovna izdelek'!A:C,3,0)</f>
        <v>Synology</v>
      </c>
      <c r="H1108">
        <f>Table_ExternalData_15[[#This Row],[Rabat]]*0.2</f>
        <v>0.4</v>
      </c>
      <c r="I1108" s="2">
        <f>Table_ExternalData_15[[#This Row],[Price]]-(Table_ExternalData_15[[#This Row],[Price]]*Table_ExternalData_15[[#This Row],[BB rabat]])/100</f>
        <v>1140.7984800000002</v>
      </c>
      <c r="J1108" s="2">
        <f>Table_ExternalData_15[[#This Row],[BB cena]]*Table_ExternalData_15[[#Headers],[1,22]]</f>
        <v>1391.7741456000001</v>
      </c>
      <c r="K1108" s="2">
        <f>Table_ExternalData_15[[#This Row],[Price]]*Table_ExternalData_15[[#Headers],[1,22]]</f>
        <v>1397.3636000000001</v>
      </c>
      <c r="L1108" s="7">
        <f>IF(G1108="White Shark",E1108*0.5,IF(G1108="Sbox",E1108*0.5,IF(G1108="Tenda",E1108*0.5,E1108*0.2)))/100</f>
        <v>4.0000000000000001E-3</v>
      </c>
      <c r="M1108" s="2">
        <f>Table_ExternalData_15[[#This Row],[Price]]-Table_ExternalData_15[[#This Row],[Price]]*Table_ExternalData_15[[#This Row],[extra popust]]</f>
        <v>1140.7984800000002</v>
      </c>
      <c r="N1108" s="2">
        <f>IF(M1108&lt;I1108,M1108,I1108)</f>
        <v>1140.7984800000002</v>
      </c>
      <c r="O1108" s="12" t="str">
        <f>IF(N1108&lt;I1108,$U$1," ")</f>
        <v xml:space="preserve"> </v>
      </c>
      <c r="P1108" s="12" t="str">
        <f>IFERROR((O1108+30)," ")</f>
        <v xml:space="preserve"> </v>
      </c>
      <c r="Q1108" s="2">
        <f ca="1">IF(O1108=$U$1,N1108,"0")*1.22</f>
        <v>0</v>
      </c>
    </row>
    <row r="1109" spans="1:17" x14ac:dyDescent="0.25">
      <c r="A1109" t="s">
        <v>7340</v>
      </c>
      <c r="B1109" t="s">
        <v>7339</v>
      </c>
      <c r="C1109">
        <v>15184</v>
      </c>
      <c r="D1109">
        <v>2281.46</v>
      </c>
      <c r="E1109">
        <f>IFERROR(VLOOKUP(Table_ExternalData_15[[#This Row],[Id]],Rabati!B:C,2,0),0)</f>
        <v>2</v>
      </c>
      <c r="F1109">
        <v>0</v>
      </c>
      <c r="G1109" t="str">
        <f>VLOOKUP(Table_ExternalData_15[[#This Row],[Id]],'Blagovna izdelek'!A:C,3,0)</f>
        <v>Synology</v>
      </c>
      <c r="H1109">
        <f>Table_ExternalData_15[[#This Row],[Rabat]]*0.2</f>
        <v>0.4</v>
      </c>
      <c r="I1109" s="2">
        <f>Table_ExternalData_15[[#This Row],[Price]]-(Table_ExternalData_15[[#This Row],[Price]]*Table_ExternalData_15[[#This Row],[BB rabat]])/100</f>
        <v>2272.3341599999999</v>
      </c>
      <c r="J1109" s="2">
        <f>Table_ExternalData_15[[#This Row],[BB cena]]*Table_ExternalData_15[[#Headers],[1,22]]</f>
        <v>2772.2476751999998</v>
      </c>
      <c r="K1109" s="2">
        <f>Table_ExternalData_15[[#This Row],[Price]]*Table_ExternalData_15[[#Headers],[1,22]]</f>
        <v>2783.3811999999998</v>
      </c>
      <c r="L1109" s="7">
        <f>IF(G1109="White Shark",E1109*0.5,IF(G1109="Sbox",E1109*0.5,IF(G1109="Tenda",E1109*0.5,E1109*0.2)))/100</f>
        <v>4.0000000000000001E-3</v>
      </c>
      <c r="M1109" s="2">
        <f>Table_ExternalData_15[[#This Row],[Price]]-Table_ExternalData_15[[#This Row],[Price]]*Table_ExternalData_15[[#This Row],[extra popust]]</f>
        <v>2272.3341599999999</v>
      </c>
      <c r="N1109" s="2">
        <f>IF(M1109&lt;I1109,M1109,I1109)</f>
        <v>2272.3341599999999</v>
      </c>
      <c r="O1109" s="12" t="str">
        <f>IF(N1109&lt;I1109,$U$1," ")</f>
        <v xml:space="preserve"> </v>
      </c>
      <c r="P1109" s="12" t="str">
        <f>IFERROR((O1109+30)," ")</f>
        <v xml:space="preserve"> </v>
      </c>
      <c r="Q1109" s="2">
        <f ca="1">IF(O1109=$U$1,N1109,"0")*1.22</f>
        <v>0</v>
      </c>
    </row>
    <row r="1110" spans="1:17" x14ac:dyDescent="0.25">
      <c r="A1110" t="s">
        <v>7571</v>
      </c>
      <c r="B1110" t="s">
        <v>7570</v>
      </c>
      <c r="C1110">
        <v>15326</v>
      </c>
      <c r="D1110">
        <v>4058</v>
      </c>
      <c r="E1110">
        <f>IFERROR(VLOOKUP(Table_ExternalData_15[[#This Row],[Id]],Rabati!B:C,2,0),0)</f>
        <v>2</v>
      </c>
      <c r="F1110">
        <v>0</v>
      </c>
      <c r="G1110" t="str">
        <f>VLOOKUP(Table_ExternalData_15[[#This Row],[Id]],'Blagovna izdelek'!A:C,3,0)</f>
        <v>Synology</v>
      </c>
      <c r="H1110">
        <f>Table_ExternalData_15[[#This Row],[Rabat]]*0.2</f>
        <v>0.4</v>
      </c>
      <c r="I1110" s="2">
        <f>Table_ExternalData_15[[#This Row],[Price]]-(Table_ExternalData_15[[#This Row],[Price]]*Table_ExternalData_15[[#This Row],[BB rabat]])/100</f>
        <v>4041.768</v>
      </c>
      <c r="J1110" s="2">
        <f>Table_ExternalData_15[[#This Row],[BB cena]]*Table_ExternalData_15[[#Headers],[1,22]]</f>
        <v>4930.9569599999995</v>
      </c>
      <c r="K1110" s="2">
        <f>Table_ExternalData_15[[#This Row],[Price]]*Table_ExternalData_15[[#Headers],[1,22]]</f>
        <v>4950.76</v>
      </c>
      <c r="L1110" s="7">
        <f>IF(G1110="White Shark",E1110*0.5,IF(G1110="Sbox",E1110*0.5,IF(G1110="Tenda",E1110*0.5,E1110*0.2)))/100</f>
        <v>4.0000000000000001E-3</v>
      </c>
      <c r="M1110" s="2">
        <f>Table_ExternalData_15[[#This Row],[Price]]-Table_ExternalData_15[[#This Row],[Price]]*Table_ExternalData_15[[#This Row],[extra popust]]</f>
        <v>4041.768</v>
      </c>
      <c r="N1110" s="2">
        <f>IF(M1110&lt;I1110,M1110,I1110)</f>
        <v>4041.768</v>
      </c>
      <c r="O1110" s="12" t="str">
        <f>IF(N1110&lt;I1110,$U$1," ")</f>
        <v xml:space="preserve"> </v>
      </c>
      <c r="P1110" s="12" t="str">
        <f>IFERROR((O1110+30)," ")</f>
        <v xml:space="preserve"> </v>
      </c>
      <c r="Q1110" s="2">
        <f ca="1">IF(O1110=$U$1,N1110,"0")*1.22</f>
        <v>0</v>
      </c>
    </row>
    <row r="1111" spans="1:17" x14ac:dyDescent="0.25">
      <c r="A1111" t="s">
        <v>7573</v>
      </c>
      <c r="B1111" t="s">
        <v>7572</v>
      </c>
      <c r="C1111">
        <v>15327</v>
      </c>
      <c r="D1111">
        <v>2437.8000000000002</v>
      </c>
      <c r="E1111">
        <f>IFERROR(VLOOKUP(Table_ExternalData_15[[#This Row],[Id]],Rabati!B:C,2,0),0)</f>
        <v>2</v>
      </c>
      <c r="F1111">
        <v>0</v>
      </c>
      <c r="G1111" t="str">
        <f>VLOOKUP(Table_ExternalData_15[[#This Row],[Id]],'Blagovna izdelek'!A:C,3,0)</f>
        <v>Synology</v>
      </c>
      <c r="H1111">
        <f>Table_ExternalData_15[[#This Row],[Rabat]]*0.2</f>
        <v>0.4</v>
      </c>
      <c r="I1111" s="2">
        <f>Table_ExternalData_15[[#This Row],[Price]]-(Table_ExternalData_15[[#This Row],[Price]]*Table_ExternalData_15[[#This Row],[BB rabat]])/100</f>
        <v>2428.0488</v>
      </c>
      <c r="J1111" s="2">
        <f>Table_ExternalData_15[[#This Row],[BB cena]]*Table_ExternalData_15[[#Headers],[1,22]]</f>
        <v>2962.2195360000001</v>
      </c>
      <c r="K1111" s="2">
        <f>Table_ExternalData_15[[#This Row],[Price]]*Table_ExternalData_15[[#Headers],[1,22]]</f>
        <v>2974.116</v>
      </c>
      <c r="L1111" s="7">
        <f>IF(G1111="White Shark",E1111*0.5,IF(G1111="Sbox",E1111*0.5,IF(G1111="Tenda",E1111*0.5,E1111*0.2)))/100</f>
        <v>4.0000000000000001E-3</v>
      </c>
      <c r="M1111" s="2">
        <f>Table_ExternalData_15[[#This Row],[Price]]-Table_ExternalData_15[[#This Row],[Price]]*Table_ExternalData_15[[#This Row],[extra popust]]</f>
        <v>2428.0488</v>
      </c>
      <c r="N1111" s="2">
        <f>IF(M1111&lt;I1111,M1111,I1111)</f>
        <v>2428.0488</v>
      </c>
      <c r="O1111" s="12" t="str">
        <f>IF(N1111&lt;I1111,$U$1," ")</f>
        <v xml:space="preserve"> </v>
      </c>
      <c r="P1111" s="12" t="str">
        <f>IFERROR((O1111+30)," ")</f>
        <v xml:space="preserve"> </v>
      </c>
      <c r="Q1111" s="2">
        <f ca="1">IF(O1111=$U$1,N1111,"0")*1.22</f>
        <v>0</v>
      </c>
    </row>
    <row r="1112" spans="1:17" x14ac:dyDescent="0.25">
      <c r="A1112" t="s">
        <v>7695</v>
      </c>
      <c r="B1112" t="s">
        <v>7694</v>
      </c>
      <c r="C1112">
        <v>15397</v>
      </c>
      <c r="D1112">
        <v>700.74</v>
      </c>
      <c r="E1112">
        <f>IFERROR(VLOOKUP(Table_ExternalData_15[[#This Row],[Id]],Rabati!B:C,2,0),0)</f>
        <v>2</v>
      </c>
      <c r="F1112">
        <v>0</v>
      </c>
      <c r="G1112" t="str">
        <f>VLOOKUP(Table_ExternalData_15[[#This Row],[Id]],'Blagovna izdelek'!A:C,3,0)</f>
        <v>Synology</v>
      </c>
      <c r="H1112">
        <f>Table_ExternalData_15[[#This Row],[Rabat]]*0.2</f>
        <v>0.4</v>
      </c>
      <c r="I1112" s="2">
        <f>Table_ExternalData_15[[#This Row],[Price]]-(Table_ExternalData_15[[#This Row],[Price]]*Table_ExternalData_15[[#This Row],[BB rabat]])/100</f>
        <v>697.93704000000002</v>
      </c>
      <c r="J1112" s="2">
        <f>Table_ExternalData_15[[#This Row],[BB cena]]*Table_ExternalData_15[[#Headers],[1,22]]</f>
        <v>851.48318879999999</v>
      </c>
      <c r="K1112" s="2">
        <f>Table_ExternalData_15[[#This Row],[Price]]*Table_ExternalData_15[[#Headers],[1,22]]</f>
        <v>854.90279999999996</v>
      </c>
      <c r="L1112" s="7">
        <f>IF(G1112="White Shark",E1112*0.5,IF(G1112="Sbox",E1112*0.5,IF(G1112="Tenda",E1112*0.5,E1112*0.2)))/100</f>
        <v>4.0000000000000001E-3</v>
      </c>
      <c r="M1112" s="2">
        <f>Table_ExternalData_15[[#This Row],[Price]]-Table_ExternalData_15[[#This Row],[Price]]*Table_ExternalData_15[[#This Row],[extra popust]]</f>
        <v>697.93704000000002</v>
      </c>
      <c r="N1112" s="2">
        <f>IF(M1112&lt;I1112,M1112,I1112)</f>
        <v>697.93704000000002</v>
      </c>
      <c r="O1112" s="12" t="str">
        <f>IF(N1112&lt;I1112,$U$1," ")</f>
        <v xml:space="preserve"> </v>
      </c>
      <c r="P1112" s="12" t="str">
        <f>IFERROR((O1112+30)," ")</f>
        <v xml:space="preserve"> </v>
      </c>
      <c r="Q1112" s="2">
        <f ca="1">IF(O1112=$U$1,N1112,"0")*1.22</f>
        <v>0</v>
      </c>
    </row>
    <row r="1113" spans="1:17" x14ac:dyDescent="0.25">
      <c r="A1113" t="s">
        <v>8289</v>
      </c>
      <c r="B1113" t="s">
        <v>8288</v>
      </c>
      <c r="C1113">
        <v>15756</v>
      </c>
      <c r="D1113">
        <v>460</v>
      </c>
      <c r="E1113">
        <f>IFERROR(VLOOKUP(Table_ExternalData_15[[#This Row],[Id]],Rabati!B:C,2,0),0)</f>
        <v>2</v>
      </c>
      <c r="F1113">
        <v>0</v>
      </c>
      <c r="G1113" t="str">
        <f>VLOOKUP(Table_ExternalData_15[[#This Row],[Id]],'Blagovna izdelek'!A:C,3,0)</f>
        <v>Synology</v>
      </c>
      <c r="H1113">
        <f>Table_ExternalData_15[[#This Row],[Rabat]]*0.2</f>
        <v>0.4</v>
      </c>
      <c r="I1113" s="2">
        <f>Table_ExternalData_15[[#This Row],[Price]]-(Table_ExternalData_15[[#This Row],[Price]]*Table_ExternalData_15[[#This Row],[BB rabat]])/100</f>
        <v>458.16</v>
      </c>
      <c r="J1113" s="2">
        <f>Table_ExternalData_15[[#This Row],[BB cena]]*Table_ExternalData_15[[#Headers],[1,22]]</f>
        <v>558.95519999999999</v>
      </c>
      <c r="K1113" s="2">
        <f>Table_ExternalData_15[[#This Row],[Price]]*Table_ExternalData_15[[#Headers],[1,22]]</f>
        <v>561.19999999999993</v>
      </c>
      <c r="L1113" s="7">
        <f>IF(G1113="White Shark",E1113*0.5,IF(G1113="Sbox",E1113*0.5,IF(G1113="Tenda",E1113*0.5,E1113*0.2)))/100</f>
        <v>4.0000000000000001E-3</v>
      </c>
      <c r="M1113" s="2">
        <f>Table_ExternalData_15[[#This Row],[Price]]-Table_ExternalData_15[[#This Row],[Price]]*Table_ExternalData_15[[#This Row],[extra popust]]</f>
        <v>458.16</v>
      </c>
      <c r="N1113" s="2">
        <f>IF(M1113&lt;I1113,M1113,I1113)</f>
        <v>458.16</v>
      </c>
      <c r="O1113" s="12" t="str">
        <f>IF(N1113&lt;I1113,$U$1," ")</f>
        <v xml:space="preserve"> </v>
      </c>
      <c r="P1113" s="12" t="str">
        <f>IFERROR((O1113+30)," ")</f>
        <v xml:space="preserve"> </v>
      </c>
      <c r="Q1113" s="2">
        <f ca="1">IF(O1113=$U$1,N1113,"0")*1.22</f>
        <v>0</v>
      </c>
    </row>
    <row r="1114" spans="1:17" x14ac:dyDescent="0.25">
      <c r="A1114" t="s">
        <v>8499</v>
      </c>
      <c r="B1114" t="s">
        <v>8498</v>
      </c>
      <c r="C1114">
        <v>15902</v>
      </c>
      <c r="D1114">
        <v>568.5</v>
      </c>
      <c r="E1114">
        <f>IFERROR(VLOOKUP(Table_ExternalData_15[[#This Row],[Id]],Rabati!B:C,2,0),0)</f>
        <v>2</v>
      </c>
      <c r="F1114">
        <v>2</v>
      </c>
      <c r="G1114" t="str">
        <f>VLOOKUP(Table_ExternalData_15[[#This Row],[Id]],'Blagovna izdelek'!A:C,3,0)</f>
        <v>Synology</v>
      </c>
      <c r="H1114">
        <f>Table_ExternalData_15[[#This Row],[Rabat]]*0.2</f>
        <v>0.4</v>
      </c>
      <c r="I1114" s="2">
        <f>Table_ExternalData_15[[#This Row],[Price]]-(Table_ExternalData_15[[#This Row],[Price]]*Table_ExternalData_15[[#This Row],[BB rabat]])/100</f>
        <v>566.226</v>
      </c>
      <c r="J1114" s="2">
        <f>Table_ExternalData_15[[#This Row],[BB cena]]*Table_ExternalData_15[[#Headers],[1,22]]</f>
        <v>690.79571999999996</v>
      </c>
      <c r="K1114" s="2">
        <f>Table_ExternalData_15[[#This Row],[Price]]*Table_ExternalData_15[[#Headers],[1,22]]</f>
        <v>693.56999999999994</v>
      </c>
      <c r="L1114" s="7">
        <f>IF(G1114="White Shark",E1114*0.5,IF(G1114="Sbox",E1114*0.5,IF(G1114="Tenda",E1114*0.5,E1114*0.2)))/100</f>
        <v>4.0000000000000001E-3</v>
      </c>
      <c r="M1114" s="2">
        <f>Table_ExternalData_15[[#This Row],[Price]]-Table_ExternalData_15[[#This Row],[Price]]*Table_ExternalData_15[[#This Row],[extra popust]]</f>
        <v>566.226</v>
      </c>
      <c r="N1114" s="2">
        <f>IF(M1114&lt;I1114,M1114,I1114)</f>
        <v>566.226</v>
      </c>
      <c r="O1114" s="12" t="str">
        <f>IF(N1114&lt;I1114,$U$1," ")</f>
        <v xml:space="preserve"> </v>
      </c>
      <c r="P1114" s="12" t="str">
        <f>IFERROR((O1114+30)," ")</f>
        <v xml:space="preserve"> </v>
      </c>
      <c r="Q1114" s="2">
        <f ca="1">IF(O1114=$U$1,N1114,"0")*1.22</f>
        <v>0</v>
      </c>
    </row>
    <row r="1115" spans="1:17" x14ac:dyDescent="0.25">
      <c r="A1115" t="s">
        <v>8539</v>
      </c>
      <c r="B1115" t="s">
        <v>8538</v>
      </c>
      <c r="C1115">
        <v>15923</v>
      </c>
      <c r="D1115">
        <v>255</v>
      </c>
      <c r="E1115">
        <f>IFERROR(VLOOKUP(Table_ExternalData_15[[#This Row],[Id]],Rabati!B:C,2,0),0)</f>
        <v>2</v>
      </c>
      <c r="F1115">
        <v>3</v>
      </c>
      <c r="G1115" t="str">
        <f>VLOOKUP(Table_ExternalData_15[[#This Row],[Id]],'Blagovna izdelek'!A:C,3,0)</f>
        <v>Synology</v>
      </c>
      <c r="H1115">
        <f>Table_ExternalData_15[[#This Row],[Rabat]]*0.2</f>
        <v>0.4</v>
      </c>
      <c r="I1115" s="2">
        <f>Table_ExternalData_15[[#This Row],[Price]]-(Table_ExternalData_15[[#This Row],[Price]]*Table_ExternalData_15[[#This Row],[BB rabat]])/100</f>
        <v>253.98</v>
      </c>
      <c r="J1115" s="2">
        <f>Table_ExternalData_15[[#This Row],[BB cena]]*Table_ExternalData_15[[#Headers],[1,22]]</f>
        <v>309.85559999999998</v>
      </c>
      <c r="K1115" s="2">
        <f>Table_ExternalData_15[[#This Row],[Price]]*Table_ExternalData_15[[#Headers],[1,22]]</f>
        <v>311.09999999999997</v>
      </c>
      <c r="L1115" s="7">
        <f>IF(G1115="White Shark",E1115*0.5,IF(G1115="Sbox",E1115*0.5,IF(G1115="Tenda",E1115*0.5,E1115*0.2)))/100</f>
        <v>4.0000000000000001E-3</v>
      </c>
      <c r="M1115" s="2">
        <f>Table_ExternalData_15[[#This Row],[Price]]-Table_ExternalData_15[[#This Row],[Price]]*Table_ExternalData_15[[#This Row],[extra popust]]</f>
        <v>253.98</v>
      </c>
      <c r="N1115" s="2">
        <f>IF(M1115&lt;I1115,M1115,I1115)</f>
        <v>253.98</v>
      </c>
      <c r="O1115" s="12" t="str">
        <f>IF(N1115&lt;I1115,$U$1," ")</f>
        <v xml:space="preserve"> </v>
      </c>
      <c r="P1115" s="12" t="str">
        <f>IFERROR((O1115+30)," ")</f>
        <v xml:space="preserve"> </v>
      </c>
      <c r="Q1115" s="2">
        <f ca="1">IF(O1115=$U$1,N1115,"0")*1.22</f>
        <v>0</v>
      </c>
    </row>
    <row r="1116" spans="1:17" x14ac:dyDescent="0.25">
      <c r="A1116" t="s">
        <v>8626</v>
      </c>
      <c r="B1116" t="s">
        <v>8625</v>
      </c>
      <c r="C1116">
        <v>15970</v>
      </c>
      <c r="D1116">
        <v>489.9</v>
      </c>
      <c r="E1116">
        <f>IFERROR(VLOOKUP(Table_ExternalData_15[[#This Row],[Id]],Rabati!B:C,2,0),0)</f>
        <v>2</v>
      </c>
      <c r="F1116">
        <v>2</v>
      </c>
      <c r="G1116" t="str">
        <f>VLOOKUP(Table_ExternalData_15[[#This Row],[Id]],'Blagovna izdelek'!A:C,3,0)</f>
        <v>Synology</v>
      </c>
      <c r="H1116">
        <f>Table_ExternalData_15[[#This Row],[Rabat]]*0.2</f>
        <v>0.4</v>
      </c>
      <c r="I1116" s="2">
        <f>Table_ExternalData_15[[#This Row],[Price]]-(Table_ExternalData_15[[#This Row],[Price]]*Table_ExternalData_15[[#This Row],[BB rabat]])/100</f>
        <v>487.94039999999995</v>
      </c>
      <c r="J1116" s="2">
        <f>Table_ExternalData_15[[#This Row],[BB cena]]*Table_ExternalData_15[[#Headers],[1,22]]</f>
        <v>595.28728799999988</v>
      </c>
      <c r="K1116" s="2">
        <f>Table_ExternalData_15[[#This Row],[Price]]*Table_ExternalData_15[[#Headers],[1,22]]</f>
        <v>597.678</v>
      </c>
      <c r="L1116" s="7">
        <f>IF(G1116="White Shark",E1116*0.5,IF(G1116="Sbox",E1116*0.5,IF(G1116="Tenda",E1116*0.5,E1116*0.2)))/100</f>
        <v>4.0000000000000001E-3</v>
      </c>
      <c r="M1116" s="2">
        <f>Table_ExternalData_15[[#This Row],[Price]]-Table_ExternalData_15[[#This Row],[Price]]*Table_ExternalData_15[[#This Row],[extra popust]]</f>
        <v>487.94039999999995</v>
      </c>
      <c r="N1116" s="2">
        <f>IF(M1116&lt;I1116,M1116,I1116)</f>
        <v>487.94039999999995</v>
      </c>
      <c r="O1116" s="12" t="str">
        <f>IF(N1116&lt;I1116,$U$1," ")</f>
        <v xml:space="preserve"> </v>
      </c>
      <c r="P1116" s="12" t="str">
        <f>IFERROR((O1116+30)," ")</f>
        <v xml:space="preserve"> </v>
      </c>
      <c r="Q1116" s="2">
        <f ca="1">IF(O1116=$U$1,N1116,"0")*1.22</f>
        <v>0</v>
      </c>
    </row>
    <row r="1117" spans="1:17" x14ac:dyDescent="0.25">
      <c r="A1117" t="s">
        <v>9783</v>
      </c>
      <c r="B1117" t="s">
        <v>9782</v>
      </c>
      <c r="C1117">
        <v>16256</v>
      </c>
      <c r="D1117">
        <v>134.94999999999999</v>
      </c>
      <c r="E1117">
        <f>IFERROR(VLOOKUP(Table_ExternalData_15[[#This Row],[Id]],Rabati!B:C,2,0),0)</f>
        <v>2</v>
      </c>
      <c r="F1117">
        <v>1</v>
      </c>
      <c r="G1117" t="str">
        <f>VLOOKUP(Table_ExternalData_15[[#This Row],[Id]],'Blagovna izdelek'!A:C,3,0)</f>
        <v>Synology</v>
      </c>
      <c r="H1117">
        <f>Table_ExternalData_15[[#This Row],[Rabat]]*0.2</f>
        <v>0.4</v>
      </c>
      <c r="I1117" s="2">
        <f>Table_ExternalData_15[[#This Row],[Price]]-(Table_ExternalData_15[[#This Row],[Price]]*Table_ExternalData_15[[#This Row],[BB rabat]])/100</f>
        <v>134.41019999999997</v>
      </c>
      <c r="J1117" s="2">
        <f>Table_ExternalData_15[[#This Row],[BB cena]]*Table_ExternalData_15[[#Headers],[1,22]]</f>
        <v>163.98044399999998</v>
      </c>
      <c r="K1117" s="2">
        <f>Table_ExternalData_15[[#This Row],[Price]]*Table_ExternalData_15[[#Headers],[1,22]]</f>
        <v>164.63899999999998</v>
      </c>
      <c r="L1117" s="7">
        <f>IF(G1117="White Shark",E1117*0.5,IF(G1117="Sbox",E1117*0.5,IF(G1117="Tenda",E1117*0.5,E1117*0.2)))/100</f>
        <v>4.0000000000000001E-3</v>
      </c>
      <c r="M1117" s="2">
        <f>Table_ExternalData_15[[#This Row],[Price]]-Table_ExternalData_15[[#This Row],[Price]]*Table_ExternalData_15[[#This Row],[extra popust]]</f>
        <v>134.41019999999997</v>
      </c>
      <c r="N1117" s="2">
        <f>IF(M1117&lt;I1117,M1117,I1117)</f>
        <v>134.41019999999997</v>
      </c>
      <c r="O1117" s="12" t="str">
        <f>IF(N1117&lt;I1117,$U$1," ")</f>
        <v xml:space="preserve"> </v>
      </c>
      <c r="P1117" s="12" t="str">
        <f>IFERROR((O1117+30)," ")</f>
        <v xml:space="preserve"> </v>
      </c>
      <c r="Q1117" s="2">
        <f ca="1">IF(O1117=$U$1,N1117,"0")*1.22</f>
        <v>0</v>
      </c>
    </row>
    <row r="1118" spans="1:17" x14ac:dyDescent="0.25">
      <c r="A1118" t="s">
        <v>10261</v>
      </c>
      <c r="B1118" t="s">
        <v>10260</v>
      </c>
      <c r="C1118">
        <v>16356</v>
      </c>
      <c r="D1118">
        <v>181.44</v>
      </c>
      <c r="E1118">
        <f>IFERROR(VLOOKUP(Table_ExternalData_15[[#This Row],[Id]],Rabati!B:C,2,0),0)</f>
        <v>2</v>
      </c>
      <c r="F1118">
        <v>4</v>
      </c>
      <c r="G1118" t="str">
        <f>VLOOKUP(Table_ExternalData_15[[#This Row],[Id]],'Blagovna izdelek'!A:C,3,0)</f>
        <v>Synology</v>
      </c>
      <c r="H1118">
        <f>Table_ExternalData_15[[#This Row],[Rabat]]*0.2</f>
        <v>0.4</v>
      </c>
      <c r="I1118" s="2">
        <f>Table_ExternalData_15[[#This Row],[Price]]-(Table_ExternalData_15[[#This Row],[Price]]*Table_ExternalData_15[[#This Row],[BB rabat]])/100</f>
        <v>180.71423999999999</v>
      </c>
      <c r="J1118" s="2">
        <f>Table_ExternalData_15[[#This Row],[BB cena]]*Table_ExternalData_15[[#Headers],[1,22]]</f>
        <v>220.47137279999998</v>
      </c>
      <c r="K1118" s="2">
        <f>Table_ExternalData_15[[#This Row],[Price]]*Table_ExternalData_15[[#Headers],[1,22]]</f>
        <v>221.35679999999999</v>
      </c>
      <c r="L1118" s="7">
        <f>IF(G1118="White Shark",E1118*0.5,IF(G1118="Sbox",E1118*0.5,IF(G1118="Tenda",E1118*0.5,E1118*0.2)))/100</f>
        <v>4.0000000000000001E-3</v>
      </c>
      <c r="M1118" s="2">
        <f>Table_ExternalData_15[[#This Row],[Price]]-Table_ExternalData_15[[#This Row],[Price]]*Table_ExternalData_15[[#This Row],[extra popust]]</f>
        <v>180.71423999999999</v>
      </c>
      <c r="N1118" s="2">
        <f>IF(M1118&lt;I1118,M1118,I1118)</f>
        <v>180.71423999999999</v>
      </c>
      <c r="O1118" s="12" t="str">
        <f>IF(N1118&lt;I1118,$U$1," ")</f>
        <v xml:space="preserve"> </v>
      </c>
      <c r="P1118" s="12" t="str">
        <f>IFERROR((O1118+30)," ")</f>
        <v xml:space="preserve"> </v>
      </c>
      <c r="Q1118" s="2">
        <f ca="1">IF(O1118=$U$1,N1118,"0")*1.22</f>
        <v>0</v>
      </c>
    </row>
    <row r="1119" spans="1:17" x14ac:dyDescent="0.25">
      <c r="A1119" t="s">
        <v>10291</v>
      </c>
      <c r="B1119" t="s">
        <v>10290</v>
      </c>
      <c r="C1119">
        <v>16385</v>
      </c>
      <c r="D1119">
        <v>322.56</v>
      </c>
      <c r="E1119">
        <f>IFERROR(VLOOKUP(Table_ExternalData_15[[#This Row],[Id]],Rabati!B:C,2,0),0)</f>
        <v>2</v>
      </c>
      <c r="F1119">
        <v>5</v>
      </c>
      <c r="G1119" t="str">
        <f>VLOOKUP(Table_ExternalData_15[[#This Row],[Id]],'Blagovna izdelek'!A:C,3,0)</f>
        <v>Synology</v>
      </c>
      <c r="H1119">
        <f>Table_ExternalData_15[[#This Row],[Rabat]]*0.2</f>
        <v>0.4</v>
      </c>
      <c r="I1119" s="2">
        <f>Table_ExternalData_15[[#This Row],[Price]]-(Table_ExternalData_15[[#This Row],[Price]]*Table_ExternalData_15[[#This Row],[BB rabat]])/100</f>
        <v>321.26976000000002</v>
      </c>
      <c r="J1119" s="2">
        <f>Table_ExternalData_15[[#This Row],[BB cena]]*Table_ExternalData_15[[#Headers],[1,22]]</f>
        <v>391.94910720000001</v>
      </c>
      <c r="K1119" s="2">
        <f>Table_ExternalData_15[[#This Row],[Price]]*Table_ExternalData_15[[#Headers],[1,22]]</f>
        <v>393.52319999999997</v>
      </c>
      <c r="L1119" s="7">
        <f>IF(G1119="White Shark",E1119*0.5,IF(G1119="Sbox",E1119*0.5,IF(G1119="Tenda",E1119*0.5,E1119*0.2)))/100</f>
        <v>4.0000000000000001E-3</v>
      </c>
      <c r="M1119" s="2">
        <f>Table_ExternalData_15[[#This Row],[Price]]-Table_ExternalData_15[[#This Row],[Price]]*Table_ExternalData_15[[#This Row],[extra popust]]</f>
        <v>321.26976000000002</v>
      </c>
      <c r="N1119" s="2">
        <f>IF(M1119&lt;I1119,M1119,I1119)</f>
        <v>321.26976000000002</v>
      </c>
      <c r="O1119" s="12" t="str">
        <f>IF(N1119&lt;I1119,$U$1," ")</f>
        <v xml:space="preserve"> </v>
      </c>
      <c r="P1119" s="12" t="str">
        <f>IFERROR((O1119+30)," ")</f>
        <v xml:space="preserve"> </v>
      </c>
      <c r="Q1119" s="2">
        <f ca="1">IF(O1119=$U$1,N1119,"0")*1.22</f>
        <v>0</v>
      </c>
    </row>
    <row r="1120" spans="1:17" x14ac:dyDescent="0.25">
      <c r="A1120" t="s">
        <v>10468</v>
      </c>
      <c r="B1120" t="s">
        <v>10816</v>
      </c>
      <c r="C1120">
        <v>16571</v>
      </c>
      <c r="D1120">
        <v>659.9</v>
      </c>
      <c r="E1120">
        <f>IFERROR(VLOOKUP(Table_ExternalData_15[[#This Row],[Id]],Rabati!B:C,2,0),0)</f>
        <v>2</v>
      </c>
      <c r="F1120">
        <v>0</v>
      </c>
      <c r="G1120" t="str">
        <f>VLOOKUP(Table_ExternalData_15[[#This Row],[Id]],'Blagovna izdelek'!A:C,3,0)</f>
        <v>Synology</v>
      </c>
      <c r="H1120">
        <f>Table_ExternalData_15[[#This Row],[Rabat]]*0.2</f>
        <v>0.4</v>
      </c>
      <c r="I1120" s="2">
        <f>Table_ExternalData_15[[#This Row],[Price]]-(Table_ExternalData_15[[#This Row],[Price]]*Table_ExternalData_15[[#This Row],[BB rabat]])/100</f>
        <v>657.2604</v>
      </c>
      <c r="J1120" s="2">
        <f>Table_ExternalData_15[[#This Row],[BB cena]]*Table_ExternalData_15[[#Headers],[1,22]]</f>
        <v>801.85768799999994</v>
      </c>
      <c r="K1120" s="2">
        <f>Table_ExternalData_15[[#This Row],[Price]]*Table_ExternalData_15[[#Headers],[1,22]]</f>
        <v>805.07799999999997</v>
      </c>
      <c r="L1120" s="7">
        <f>IF(G1120="White Shark",E1120*0.5,IF(G1120="Sbox",E1120*0.5,IF(G1120="Tenda",E1120*0.5,E1120*0.2)))/100</f>
        <v>4.0000000000000001E-3</v>
      </c>
      <c r="M1120" s="2">
        <f>Table_ExternalData_15[[#This Row],[Price]]-Table_ExternalData_15[[#This Row],[Price]]*Table_ExternalData_15[[#This Row],[extra popust]]</f>
        <v>657.2604</v>
      </c>
      <c r="N1120" s="2">
        <f>IF(M1120&lt;I1120,M1120,I1120)</f>
        <v>657.2604</v>
      </c>
      <c r="O1120" s="12" t="str">
        <f>IF(N1120&lt;I1120,$U$1," ")</f>
        <v xml:space="preserve"> </v>
      </c>
      <c r="P1120" s="12" t="str">
        <f>IFERROR((O1120+30)," ")</f>
        <v xml:space="preserve"> </v>
      </c>
      <c r="Q1120" s="2">
        <f ca="1">IF(O1120=$U$1,N1120,"0")*1.22</f>
        <v>0</v>
      </c>
    </row>
    <row r="1121" spans="1:17" x14ac:dyDescent="0.25">
      <c r="A1121" t="s">
        <v>10823</v>
      </c>
      <c r="B1121" t="s">
        <v>10822</v>
      </c>
      <c r="C1121">
        <v>16589</v>
      </c>
      <c r="D1121">
        <v>362</v>
      </c>
      <c r="E1121">
        <f>IFERROR(VLOOKUP(Table_ExternalData_15[[#This Row],[Id]],Rabati!B:C,2,0),0)</f>
        <v>2</v>
      </c>
      <c r="F1121">
        <v>2</v>
      </c>
      <c r="G1121" t="str">
        <f>VLOOKUP(Table_ExternalData_15[[#This Row],[Id]],'Blagovna izdelek'!A:C,3,0)</f>
        <v>Synology</v>
      </c>
      <c r="H1121">
        <f>Table_ExternalData_15[[#This Row],[Rabat]]*0.2</f>
        <v>0.4</v>
      </c>
      <c r="I1121" s="2">
        <f>Table_ExternalData_15[[#This Row],[Price]]-(Table_ExternalData_15[[#This Row],[Price]]*Table_ExternalData_15[[#This Row],[BB rabat]])/100</f>
        <v>360.55200000000002</v>
      </c>
      <c r="J1121" s="2">
        <f>Table_ExternalData_15[[#This Row],[BB cena]]*Table_ExternalData_15[[#Headers],[1,22]]</f>
        <v>439.87344000000002</v>
      </c>
      <c r="K1121" s="2">
        <f>Table_ExternalData_15[[#This Row],[Price]]*Table_ExternalData_15[[#Headers],[1,22]]</f>
        <v>441.64</v>
      </c>
      <c r="L1121" s="7">
        <f>IF(G1121="White Shark",E1121*0.5,IF(G1121="Sbox",E1121*0.5,IF(G1121="Tenda",E1121*0.5,E1121*0.2)))/100</f>
        <v>4.0000000000000001E-3</v>
      </c>
      <c r="M1121" s="2">
        <f>Table_ExternalData_15[[#This Row],[Price]]-Table_ExternalData_15[[#This Row],[Price]]*Table_ExternalData_15[[#This Row],[extra popust]]</f>
        <v>360.55200000000002</v>
      </c>
      <c r="N1121" s="2">
        <f>IF(M1121&lt;I1121,M1121,I1121)</f>
        <v>360.55200000000002</v>
      </c>
      <c r="O1121" s="12" t="str">
        <f>IF(N1121&lt;I1121,$U$1," ")</f>
        <v xml:space="preserve"> </v>
      </c>
      <c r="P1121" s="12" t="str">
        <f>IFERROR((O1121+30)," ")</f>
        <v xml:space="preserve"> </v>
      </c>
      <c r="Q1121" s="2">
        <f ca="1">IF(O1121=$U$1,N1121,"0")*1.22</f>
        <v>0</v>
      </c>
    </row>
    <row r="1122" spans="1:17" x14ac:dyDescent="0.25">
      <c r="A1122" t="s">
        <v>12044</v>
      </c>
      <c r="B1122" t="s">
        <v>12053</v>
      </c>
      <c r="C1122">
        <v>16899</v>
      </c>
      <c r="D1122">
        <v>131.1</v>
      </c>
      <c r="E1122">
        <f>IFERROR(VLOOKUP(Table_ExternalData_15[[#This Row],[Id]],Rabati!B:C,2,0),0)</f>
        <v>2</v>
      </c>
      <c r="F1122">
        <v>1</v>
      </c>
      <c r="G1122" t="str">
        <f>VLOOKUP(Table_ExternalData_15[[#This Row],[Id]],'Blagovna izdelek'!A:C,3,0)</f>
        <v>Synology</v>
      </c>
      <c r="H1122">
        <f>Table_ExternalData_15[[#This Row],[Rabat]]*0.2</f>
        <v>0.4</v>
      </c>
      <c r="I1122" s="2">
        <f>Table_ExternalData_15[[#This Row],[Price]]-(Table_ExternalData_15[[#This Row],[Price]]*Table_ExternalData_15[[#This Row],[BB rabat]])/100</f>
        <v>130.57560000000001</v>
      </c>
      <c r="J1122" s="2">
        <f>Table_ExternalData_15[[#This Row],[BB cena]]*Table_ExternalData_15[[#Headers],[1,22]]</f>
        <v>159.302232</v>
      </c>
      <c r="K1122" s="2">
        <f>Table_ExternalData_15[[#This Row],[Price]]*Table_ExternalData_15[[#Headers],[1,22]]</f>
        <v>159.94199999999998</v>
      </c>
      <c r="L1122" s="7">
        <f>IF(G1122="White Shark",E1122*0.5,IF(G1122="Sbox",E1122*0.5,IF(G1122="Tenda",E1122*0.5,E1122*0.2)))/100</f>
        <v>4.0000000000000001E-3</v>
      </c>
      <c r="M1122" s="2">
        <f>Table_ExternalData_15[[#This Row],[Price]]-Table_ExternalData_15[[#This Row],[Price]]*Table_ExternalData_15[[#This Row],[extra popust]]</f>
        <v>130.57560000000001</v>
      </c>
      <c r="N1122" s="2">
        <f>IF(M1122&lt;I1122,M1122,I1122)</f>
        <v>130.57560000000001</v>
      </c>
      <c r="O1122" s="12" t="str">
        <f>IF(N1122&lt;I1122,$U$1," ")</f>
        <v xml:space="preserve"> </v>
      </c>
      <c r="P1122" s="12" t="str">
        <f>IFERROR((O1122+30)," ")</f>
        <v xml:space="preserve"> </v>
      </c>
      <c r="Q1122" s="2">
        <f ca="1">IF(O1122=$U$1,N1122,"0")*1.22</f>
        <v>0</v>
      </c>
    </row>
    <row r="1123" spans="1:17" x14ac:dyDescent="0.25">
      <c r="A1123" t="s">
        <v>13114</v>
      </c>
      <c r="B1123" t="s">
        <v>13136</v>
      </c>
      <c r="C1123">
        <v>17158</v>
      </c>
      <c r="D1123">
        <v>108.86</v>
      </c>
      <c r="E1123">
        <f>IFERROR(VLOOKUP(Table_ExternalData_15[[#This Row],[Id]],Rabati!B:C,2,0),0)</f>
        <v>2</v>
      </c>
      <c r="F1123">
        <v>11</v>
      </c>
      <c r="G1123" t="str">
        <f>VLOOKUP(Table_ExternalData_15[[#This Row],[Id]],'Blagovna izdelek'!A:C,3,0)</f>
        <v>Synology</v>
      </c>
      <c r="H1123">
        <f>Table_ExternalData_15[[#This Row],[Rabat]]*0.2</f>
        <v>0.4</v>
      </c>
      <c r="I1123" s="2">
        <f>Table_ExternalData_15[[#This Row],[Price]]-(Table_ExternalData_15[[#This Row],[Price]]*Table_ExternalData_15[[#This Row],[BB rabat]])/100</f>
        <v>108.42456</v>
      </c>
      <c r="J1123" s="2">
        <f>Table_ExternalData_15[[#This Row],[BB cena]]*Table_ExternalData_15[[#Headers],[1,22]]</f>
        <v>132.27796319999999</v>
      </c>
      <c r="K1123" s="2">
        <f>Table_ExternalData_15[[#This Row],[Price]]*Table_ExternalData_15[[#Headers],[1,22]]</f>
        <v>132.8092</v>
      </c>
      <c r="L1123" s="7">
        <f>IF(G1123="White Shark",E1123*0.5,IF(G1123="Sbox",E1123*0.5,IF(G1123="Tenda",E1123*0.5,E1123*0.2)))/100</f>
        <v>4.0000000000000001E-3</v>
      </c>
      <c r="M1123" s="2">
        <f>Table_ExternalData_15[[#This Row],[Price]]-Table_ExternalData_15[[#This Row],[Price]]*Table_ExternalData_15[[#This Row],[extra popust]]</f>
        <v>108.42456</v>
      </c>
      <c r="N1123" s="2">
        <f>IF(M1123&lt;I1123,M1123,I1123)</f>
        <v>108.42456</v>
      </c>
      <c r="O1123" s="12" t="str">
        <f>IF(N1123&lt;I1123,$U$1," ")</f>
        <v xml:space="preserve"> </v>
      </c>
      <c r="P1123" s="12" t="str">
        <f>IFERROR((O1123+30)," ")</f>
        <v xml:space="preserve"> </v>
      </c>
      <c r="Q1123" s="2">
        <f ca="1">IF(O1123=$U$1,N1123,"0")*1.22</f>
        <v>0</v>
      </c>
    </row>
    <row r="1124" spans="1:17" x14ac:dyDescent="0.25">
      <c r="A1124" t="s">
        <v>13115</v>
      </c>
      <c r="B1124" t="s">
        <v>13137</v>
      </c>
      <c r="C1124">
        <v>17159</v>
      </c>
      <c r="D1124">
        <v>166.32</v>
      </c>
      <c r="E1124">
        <f>IFERROR(VLOOKUP(Table_ExternalData_15[[#This Row],[Id]],Rabati!B:C,2,0),0)</f>
        <v>2</v>
      </c>
      <c r="F1124">
        <v>4</v>
      </c>
      <c r="G1124" t="str">
        <f>VLOOKUP(Table_ExternalData_15[[#This Row],[Id]],'Blagovna izdelek'!A:C,3,0)</f>
        <v>Synology</v>
      </c>
      <c r="H1124">
        <f>Table_ExternalData_15[[#This Row],[Rabat]]*0.2</f>
        <v>0.4</v>
      </c>
      <c r="I1124" s="2">
        <f>Table_ExternalData_15[[#This Row],[Price]]-(Table_ExternalData_15[[#This Row],[Price]]*Table_ExternalData_15[[#This Row],[BB rabat]])/100</f>
        <v>165.65472</v>
      </c>
      <c r="J1124" s="2">
        <f>Table_ExternalData_15[[#This Row],[BB cena]]*Table_ExternalData_15[[#Headers],[1,22]]</f>
        <v>202.09875839999998</v>
      </c>
      <c r="K1124" s="2">
        <f>Table_ExternalData_15[[#This Row],[Price]]*Table_ExternalData_15[[#Headers],[1,22]]</f>
        <v>202.91039999999998</v>
      </c>
      <c r="L1124" s="7">
        <f>IF(G1124="White Shark",E1124*0.5,IF(G1124="Sbox",E1124*0.5,IF(G1124="Tenda",E1124*0.5,E1124*0.2)))/100</f>
        <v>4.0000000000000001E-3</v>
      </c>
      <c r="M1124" s="2">
        <f>Table_ExternalData_15[[#This Row],[Price]]-Table_ExternalData_15[[#This Row],[Price]]*Table_ExternalData_15[[#This Row],[extra popust]]</f>
        <v>165.65472</v>
      </c>
      <c r="N1124" s="2">
        <f>IF(M1124&lt;I1124,M1124,I1124)</f>
        <v>165.65472</v>
      </c>
      <c r="O1124" s="12" t="str">
        <f>IF(N1124&lt;I1124,$U$1," ")</f>
        <v xml:space="preserve"> </v>
      </c>
      <c r="P1124" s="12" t="str">
        <f>IFERROR((O1124+30)," ")</f>
        <v xml:space="preserve"> </v>
      </c>
      <c r="Q1124" s="2">
        <f ca="1">IF(O1124=$U$1,N1124,"0")*1.22</f>
        <v>0</v>
      </c>
    </row>
    <row r="1125" spans="1:17" x14ac:dyDescent="0.25">
      <c r="A1125" t="s">
        <v>13116</v>
      </c>
      <c r="B1125" t="s">
        <v>13138</v>
      </c>
      <c r="C1125">
        <v>17160</v>
      </c>
      <c r="D1125">
        <v>249.5</v>
      </c>
      <c r="E1125">
        <f>IFERROR(VLOOKUP(Table_ExternalData_15[[#This Row],[Id]],Rabati!B:C,2,0),0)</f>
        <v>2</v>
      </c>
      <c r="F1125">
        <v>0</v>
      </c>
      <c r="G1125" t="str">
        <f>VLOOKUP(Table_ExternalData_15[[#This Row],[Id]],'Blagovna izdelek'!A:C,3,0)</f>
        <v>Synology</v>
      </c>
      <c r="H1125">
        <f>Table_ExternalData_15[[#This Row],[Rabat]]*0.2</f>
        <v>0.4</v>
      </c>
      <c r="I1125" s="2">
        <f>Table_ExternalData_15[[#This Row],[Price]]-(Table_ExternalData_15[[#This Row],[Price]]*Table_ExternalData_15[[#This Row],[BB rabat]])/100</f>
        <v>248.50200000000001</v>
      </c>
      <c r="J1125" s="2">
        <f>Table_ExternalData_15[[#This Row],[BB cena]]*Table_ExternalData_15[[#Headers],[1,22]]</f>
        <v>303.17243999999999</v>
      </c>
      <c r="K1125" s="2">
        <f>Table_ExternalData_15[[#This Row],[Price]]*Table_ExternalData_15[[#Headers],[1,22]]</f>
        <v>304.39</v>
      </c>
      <c r="L1125" s="7">
        <f>IF(G1125="White Shark",E1125*0.5,IF(G1125="Sbox",E1125*0.5,IF(G1125="Tenda",E1125*0.5,E1125*0.2)))/100</f>
        <v>4.0000000000000001E-3</v>
      </c>
      <c r="M1125" s="2">
        <f>Table_ExternalData_15[[#This Row],[Price]]-Table_ExternalData_15[[#This Row],[Price]]*Table_ExternalData_15[[#This Row],[extra popust]]</f>
        <v>248.50200000000001</v>
      </c>
      <c r="N1125" s="2">
        <f>IF(M1125&lt;I1125,M1125,I1125)</f>
        <v>248.50200000000001</v>
      </c>
      <c r="O1125" s="12" t="str">
        <f>IF(N1125&lt;I1125,$U$1," ")</f>
        <v xml:space="preserve"> </v>
      </c>
      <c r="P1125" s="12" t="str">
        <f>IFERROR((O1125+30)," ")</f>
        <v xml:space="preserve"> </v>
      </c>
      <c r="Q1125" s="2">
        <f ca="1">IF(O1125=$U$1,N1125,"0")*1.22</f>
        <v>0</v>
      </c>
    </row>
    <row r="1126" spans="1:17" x14ac:dyDescent="0.25">
      <c r="A1126" t="s">
        <v>14680</v>
      </c>
      <c r="B1126" t="s">
        <v>14679</v>
      </c>
      <c r="C1126">
        <v>17578</v>
      </c>
      <c r="D1126">
        <v>590</v>
      </c>
      <c r="E1126">
        <f>IFERROR(VLOOKUP(Table_ExternalData_15[[#This Row],[Id]],Rabati!B:C,2,0),0)</f>
        <v>2</v>
      </c>
      <c r="F1126">
        <v>0</v>
      </c>
      <c r="G1126" t="str">
        <f>VLOOKUP(Table_ExternalData_15[[#This Row],[Id]],'Blagovna izdelek'!A:C,3,0)</f>
        <v>Synology</v>
      </c>
      <c r="H1126">
        <f>Table_ExternalData_15[[#This Row],[Rabat]]*0.2</f>
        <v>0.4</v>
      </c>
      <c r="I1126" s="2">
        <f>Table_ExternalData_15[[#This Row],[Price]]-(Table_ExternalData_15[[#This Row],[Price]]*Table_ExternalData_15[[#This Row],[BB rabat]])/100</f>
        <v>587.64</v>
      </c>
      <c r="J1126" s="2">
        <f>Table_ExternalData_15[[#This Row],[BB cena]]*Table_ExternalData_15[[#Headers],[1,22]]</f>
        <v>716.92079999999999</v>
      </c>
      <c r="K1126" s="2">
        <f>Table_ExternalData_15[[#This Row],[Price]]*Table_ExternalData_15[[#Headers],[1,22]]</f>
        <v>719.8</v>
      </c>
      <c r="L1126" s="7">
        <f>IF(G1126="White Shark",E1126*0.5,IF(G1126="Sbox",E1126*0.5,IF(G1126="Tenda",E1126*0.5,E1126*0.2)))/100</f>
        <v>4.0000000000000001E-3</v>
      </c>
      <c r="M1126" s="2">
        <f>Table_ExternalData_15[[#This Row],[Price]]-Table_ExternalData_15[[#This Row],[Price]]*Table_ExternalData_15[[#This Row],[extra popust]]</f>
        <v>587.64</v>
      </c>
      <c r="N1126" s="2">
        <f>IF(M1126&lt;I1126,M1126,I1126)</f>
        <v>587.64</v>
      </c>
      <c r="O1126" s="12" t="str">
        <f>IF(N1126&lt;I1126,$U$1," ")</f>
        <v xml:space="preserve"> </v>
      </c>
      <c r="P1126" s="12" t="str">
        <f>IFERROR((O1126+30)," ")</f>
        <v xml:space="preserve"> </v>
      </c>
      <c r="Q1126" s="2">
        <f ca="1">IF(O1126=$U$1,N1126,"0")*1.22</f>
        <v>0</v>
      </c>
    </row>
    <row r="1127" spans="1:17" x14ac:dyDescent="0.25">
      <c r="A1127" t="s">
        <v>15685</v>
      </c>
      <c r="B1127" t="s">
        <v>15684</v>
      </c>
      <c r="C1127">
        <v>17886</v>
      </c>
      <c r="D1127">
        <v>0</v>
      </c>
      <c r="E1127">
        <f>IFERROR(VLOOKUP(Table_ExternalData_15[[#This Row],[Id]],Rabati!B:C,2,0),0)</f>
        <v>2</v>
      </c>
      <c r="F1127">
        <v>0</v>
      </c>
      <c r="G1127" t="str">
        <f>VLOOKUP(Table_ExternalData_15[[#This Row],[Id]],'Blagovna izdelek'!A:C,3,0)</f>
        <v>Synology</v>
      </c>
      <c r="H1127">
        <f>Table_ExternalData_15[[#This Row],[Rabat]]*0.2</f>
        <v>0.4</v>
      </c>
      <c r="I1127" s="2">
        <f>Table_ExternalData_15[[#This Row],[Price]]-(Table_ExternalData_15[[#This Row],[Price]]*Table_ExternalData_15[[#This Row],[BB rabat]])/100</f>
        <v>0</v>
      </c>
      <c r="J1127" s="2">
        <f>Table_ExternalData_15[[#This Row],[BB cena]]*Table_ExternalData_15[[#Headers],[1,22]]</f>
        <v>0</v>
      </c>
      <c r="K1127" s="2">
        <f>Table_ExternalData_15[[#This Row],[Price]]*Table_ExternalData_15[[#Headers],[1,22]]</f>
        <v>0</v>
      </c>
      <c r="L1127" s="7">
        <f>IF(G1127="White Shark",E1127*0.5,IF(G1127="Sbox",E1127*0.5,IF(G1127="Tenda",E1127*0.5,E1127*0.2)))/100</f>
        <v>4.0000000000000001E-3</v>
      </c>
      <c r="M1127" s="2">
        <f>Table_ExternalData_15[[#This Row],[Price]]-Table_ExternalData_15[[#This Row],[Price]]*Table_ExternalData_15[[#This Row],[extra popust]]</f>
        <v>0</v>
      </c>
      <c r="N1127" s="2">
        <f>IF(M1127&lt;I1127,M1127,I1127)</f>
        <v>0</v>
      </c>
      <c r="O1127" s="12" t="str">
        <f>IF(N1127&lt;I1127,$U$1," ")</f>
        <v xml:space="preserve"> </v>
      </c>
      <c r="P1127" s="12" t="str">
        <f>IFERROR((O1127+30)," ")</f>
        <v xml:space="preserve"> </v>
      </c>
      <c r="Q1127" s="2">
        <f ca="1">IF(O1127=$U$1,N1127,"0")*1.22</f>
        <v>0</v>
      </c>
    </row>
    <row r="1128" spans="1:17" x14ac:dyDescent="0.25">
      <c r="A1128" t="s">
        <v>10685</v>
      </c>
      <c r="B1128" t="s">
        <v>10684</v>
      </c>
      <c r="C1128">
        <v>16498</v>
      </c>
      <c r="D1128">
        <v>16.670000000000002</v>
      </c>
      <c r="E1128">
        <f>IFERROR(VLOOKUP(Table_ExternalData_15[[#This Row],[Id]],Rabati!B:C,2,0),0)</f>
        <v>20</v>
      </c>
      <c r="F1128">
        <v>22</v>
      </c>
      <c r="G1128" t="str">
        <f>VLOOKUP(Table_ExternalData_15[[#This Row],[Id]],'Blagovna izdelek'!A:C,3,0)</f>
        <v>Superfire</v>
      </c>
      <c r="H1128">
        <f>Table_ExternalData_15[[#This Row],[Rabat]]*0.2</f>
        <v>4</v>
      </c>
      <c r="I1128" s="2">
        <f>Table_ExternalData_15[[#This Row],[Price]]-(Table_ExternalData_15[[#This Row],[Price]]*Table_ExternalData_15[[#This Row],[BB rabat]])/100</f>
        <v>16.003200000000003</v>
      </c>
      <c r="J1128" s="2">
        <f>Table_ExternalData_15[[#This Row],[BB cena]]*Table_ExternalData_15[[#Headers],[1,22]]</f>
        <v>19.523904000000002</v>
      </c>
      <c r="K1128" s="2">
        <f>Table_ExternalData_15[[#This Row],[Price]]*Table_ExternalData_15[[#Headers],[1,22]]</f>
        <v>20.337400000000002</v>
      </c>
      <c r="L1128" s="7">
        <f>IF(G1128="White Shark",E1128*0.5,IF(G1128="Sbox",E1128*0.5,IF(G1128="Tenda",E1128*0.5,E1128*0.2)))/100</f>
        <v>0.04</v>
      </c>
      <c r="M1128" s="2">
        <f>Table_ExternalData_15[[#This Row],[Price]]-Table_ExternalData_15[[#This Row],[Price]]*Table_ExternalData_15[[#This Row],[extra popust]]</f>
        <v>16.003200000000003</v>
      </c>
      <c r="N1128" s="2">
        <f>IF(M1128&lt;I1128,M1128,I1128)</f>
        <v>16.003200000000003</v>
      </c>
      <c r="O1128" s="12" t="str">
        <f>IF(N1128&lt;I1128,$U$1," ")</f>
        <v xml:space="preserve"> </v>
      </c>
      <c r="P1128" s="12" t="str">
        <f>IFERROR((O1128+30)," ")</f>
        <v xml:space="preserve"> </v>
      </c>
      <c r="Q1128" s="2">
        <f ca="1">IF(O1128=$U$1,N1128,"0")*1.22</f>
        <v>0</v>
      </c>
    </row>
    <row r="1129" spans="1:17" x14ac:dyDescent="0.25">
      <c r="A1129" t="s">
        <v>10687</v>
      </c>
      <c r="B1129" t="s">
        <v>10686</v>
      </c>
      <c r="C1129">
        <v>16499</v>
      </c>
      <c r="D1129">
        <v>31.5</v>
      </c>
      <c r="E1129">
        <f>IFERROR(VLOOKUP(Table_ExternalData_15[[#This Row],[Id]],Rabati!B:C,2,0),0)</f>
        <v>20</v>
      </c>
      <c r="F1129">
        <v>18</v>
      </c>
      <c r="G1129" t="str">
        <f>VLOOKUP(Table_ExternalData_15[[#This Row],[Id]],'Blagovna izdelek'!A:C,3,0)</f>
        <v>Superfire</v>
      </c>
      <c r="H1129">
        <f>Table_ExternalData_15[[#This Row],[Rabat]]*0.2</f>
        <v>4</v>
      </c>
      <c r="I1129" s="2">
        <f>Table_ExternalData_15[[#This Row],[Price]]-(Table_ExternalData_15[[#This Row],[Price]]*Table_ExternalData_15[[#This Row],[BB rabat]])/100</f>
        <v>30.24</v>
      </c>
      <c r="J1129" s="2">
        <f>Table_ExternalData_15[[#This Row],[BB cena]]*Table_ExternalData_15[[#Headers],[1,22]]</f>
        <v>36.892799999999994</v>
      </c>
      <c r="K1129" s="2">
        <f>Table_ExternalData_15[[#This Row],[Price]]*Table_ExternalData_15[[#Headers],[1,22]]</f>
        <v>38.43</v>
      </c>
      <c r="L1129" s="7">
        <f>IF(G1129="White Shark",E1129*0.5,IF(G1129="Sbox",E1129*0.5,IF(G1129="Tenda",E1129*0.5,E1129*0.2)))/100</f>
        <v>0.04</v>
      </c>
      <c r="M1129" s="2">
        <f>Table_ExternalData_15[[#This Row],[Price]]-Table_ExternalData_15[[#This Row],[Price]]*Table_ExternalData_15[[#This Row],[extra popust]]</f>
        <v>30.24</v>
      </c>
      <c r="N1129" s="2">
        <f>IF(M1129&lt;I1129,M1129,I1129)</f>
        <v>30.24</v>
      </c>
      <c r="O1129" s="12" t="str">
        <f>IF(N1129&lt;I1129,$U$1," ")</f>
        <v xml:space="preserve"> </v>
      </c>
      <c r="P1129" s="12" t="str">
        <f>IFERROR((O1129+30)," ")</f>
        <v xml:space="preserve"> </v>
      </c>
      <c r="Q1129" s="2">
        <f ca="1">IF(O1129=$U$1,N1129,"0")*1.22</f>
        <v>0</v>
      </c>
    </row>
    <row r="1130" spans="1:17" x14ac:dyDescent="0.25">
      <c r="A1130" t="s">
        <v>11238</v>
      </c>
      <c r="B1130" t="s">
        <v>12181</v>
      </c>
      <c r="C1130">
        <v>16671</v>
      </c>
      <c r="D1130">
        <v>24.55</v>
      </c>
      <c r="E1130">
        <f>IFERROR(VLOOKUP(Table_ExternalData_15[[#This Row],[Id]],Rabati!B:C,2,0),0)</f>
        <v>20</v>
      </c>
      <c r="F1130">
        <v>4</v>
      </c>
      <c r="G1130" t="str">
        <f>VLOOKUP(Table_ExternalData_15[[#This Row],[Id]],'Blagovna izdelek'!A:C,3,0)</f>
        <v>Superfire</v>
      </c>
      <c r="H1130">
        <f>Table_ExternalData_15[[#This Row],[Rabat]]*0.2</f>
        <v>4</v>
      </c>
      <c r="I1130" s="2">
        <f>Table_ExternalData_15[[#This Row],[Price]]-(Table_ExternalData_15[[#This Row],[Price]]*Table_ExternalData_15[[#This Row],[BB rabat]])/100</f>
        <v>23.568000000000001</v>
      </c>
      <c r="J1130" s="2">
        <f>Table_ExternalData_15[[#This Row],[BB cena]]*Table_ExternalData_15[[#Headers],[1,22]]</f>
        <v>28.752960000000002</v>
      </c>
      <c r="K1130" s="2">
        <f>Table_ExternalData_15[[#This Row],[Price]]*Table_ExternalData_15[[#Headers],[1,22]]</f>
        <v>29.951000000000001</v>
      </c>
      <c r="L1130" s="7">
        <f>IF(G1130="White Shark",E1130*0.5,IF(G1130="Sbox",E1130*0.5,IF(G1130="Tenda",E1130*0.5,E1130*0.2)))/100</f>
        <v>0.04</v>
      </c>
      <c r="M1130" s="2">
        <f>Table_ExternalData_15[[#This Row],[Price]]-Table_ExternalData_15[[#This Row],[Price]]*Table_ExternalData_15[[#This Row],[extra popust]]</f>
        <v>23.568000000000001</v>
      </c>
      <c r="N1130" s="2">
        <f>IF(M1130&lt;I1130,M1130,I1130)</f>
        <v>23.568000000000001</v>
      </c>
      <c r="O1130" s="12" t="str">
        <f>IF(N1130&lt;I1130,$U$1," ")</f>
        <v xml:space="preserve"> </v>
      </c>
      <c r="P1130" s="12" t="str">
        <f>IFERROR((O1130+30)," ")</f>
        <v xml:space="preserve"> </v>
      </c>
      <c r="Q1130" s="2">
        <f ca="1">IF(O1130=$U$1,N1130,"0")*1.22</f>
        <v>0</v>
      </c>
    </row>
    <row r="1131" spans="1:17" x14ac:dyDescent="0.25">
      <c r="A1131" t="s">
        <v>11465</v>
      </c>
      <c r="B1131" t="s">
        <v>12182</v>
      </c>
      <c r="C1131">
        <v>16772</v>
      </c>
      <c r="D1131">
        <v>12.1</v>
      </c>
      <c r="E1131">
        <f>IFERROR(VLOOKUP(Table_ExternalData_15[[#This Row],[Id]],Rabati!B:C,2,0),0)</f>
        <v>20</v>
      </c>
      <c r="F1131">
        <v>0</v>
      </c>
      <c r="G1131" t="str">
        <f>VLOOKUP(Table_ExternalData_15[[#This Row],[Id]],'Blagovna izdelek'!A:C,3,0)</f>
        <v>Superfire</v>
      </c>
      <c r="H1131">
        <f>Table_ExternalData_15[[#This Row],[Rabat]]*0.2</f>
        <v>4</v>
      </c>
      <c r="I1131" s="2">
        <f>Table_ExternalData_15[[#This Row],[Price]]-(Table_ExternalData_15[[#This Row],[Price]]*Table_ExternalData_15[[#This Row],[BB rabat]])/100</f>
        <v>11.616</v>
      </c>
      <c r="J1131" s="2">
        <f>Table_ExternalData_15[[#This Row],[BB cena]]*Table_ExternalData_15[[#Headers],[1,22]]</f>
        <v>14.171519999999999</v>
      </c>
      <c r="K1131" s="2">
        <f>Table_ExternalData_15[[#This Row],[Price]]*Table_ExternalData_15[[#Headers],[1,22]]</f>
        <v>14.761999999999999</v>
      </c>
      <c r="L1131" s="7">
        <f>IF(G1131="White Shark",E1131*0.5,IF(G1131="Sbox",E1131*0.5,IF(G1131="Tenda",E1131*0.5,E1131*0.2)))/100</f>
        <v>0.04</v>
      </c>
      <c r="M1131" s="2">
        <f>Table_ExternalData_15[[#This Row],[Price]]-Table_ExternalData_15[[#This Row],[Price]]*Table_ExternalData_15[[#This Row],[extra popust]]</f>
        <v>11.616</v>
      </c>
      <c r="N1131" s="2">
        <f>IF(M1131&lt;I1131,M1131,I1131)</f>
        <v>11.616</v>
      </c>
      <c r="O1131" s="12" t="str">
        <f>IF(N1131&lt;I1131,$U$1," ")</f>
        <v xml:space="preserve"> </v>
      </c>
      <c r="P1131" s="12" t="str">
        <f>IFERROR((O1131+30)," ")</f>
        <v xml:space="preserve"> </v>
      </c>
      <c r="Q1131" s="2">
        <f ca="1">IF(O1131=$U$1,N1131,"0")*1.22</f>
        <v>0</v>
      </c>
    </row>
    <row r="1132" spans="1:17" x14ac:dyDescent="0.25">
      <c r="A1132" t="s">
        <v>15252</v>
      </c>
      <c r="B1132" t="s">
        <v>15414</v>
      </c>
      <c r="C1132">
        <v>17726</v>
      </c>
      <c r="D1132">
        <v>14.95</v>
      </c>
      <c r="E1132">
        <f>IFERROR(VLOOKUP(Table_ExternalData_15[[#This Row],[Id]],Rabati!B:C,2,0),0)</f>
        <v>20</v>
      </c>
      <c r="F1132">
        <v>11</v>
      </c>
      <c r="G1132" t="str">
        <f>VLOOKUP(Table_ExternalData_15[[#This Row],[Id]],'Blagovna izdelek'!A:C,3,0)</f>
        <v>Superfire</v>
      </c>
      <c r="H1132">
        <f>Table_ExternalData_15[[#This Row],[Rabat]]*0.2</f>
        <v>4</v>
      </c>
      <c r="I1132" s="2">
        <f>Table_ExternalData_15[[#This Row],[Price]]-(Table_ExternalData_15[[#This Row],[Price]]*Table_ExternalData_15[[#This Row],[BB rabat]])/100</f>
        <v>14.351999999999999</v>
      </c>
      <c r="J1132" s="2">
        <f>Table_ExternalData_15[[#This Row],[BB cena]]*Table_ExternalData_15[[#Headers],[1,22]]</f>
        <v>17.509439999999998</v>
      </c>
      <c r="K1132" s="2">
        <f>Table_ExternalData_15[[#This Row],[Price]]*Table_ExternalData_15[[#Headers],[1,22]]</f>
        <v>18.238999999999997</v>
      </c>
      <c r="L1132" s="7">
        <f>IF(G1132="White Shark",E1132*0.5,IF(G1132="Sbox",E1132*0.5,IF(G1132="Tenda",E1132*0.5,E1132*0.2)))/100</f>
        <v>0.04</v>
      </c>
      <c r="M1132" s="2">
        <f>Table_ExternalData_15[[#This Row],[Price]]-Table_ExternalData_15[[#This Row],[Price]]*Table_ExternalData_15[[#This Row],[extra popust]]</f>
        <v>14.351999999999999</v>
      </c>
      <c r="N1132" s="2">
        <f>IF(M1132&lt;I1132,M1132,I1132)</f>
        <v>14.351999999999999</v>
      </c>
      <c r="O1132" s="12" t="str">
        <f>IF(N1132&lt;I1132,$U$1," ")</f>
        <v xml:space="preserve"> </v>
      </c>
      <c r="P1132" s="12" t="str">
        <f>IFERROR((O1132+30)," ")</f>
        <v xml:space="preserve"> </v>
      </c>
      <c r="Q1132" s="2">
        <f ca="1">IF(O1132=$U$1,N1132,"0")*1.22</f>
        <v>0</v>
      </c>
    </row>
    <row r="1133" spans="1:17" x14ac:dyDescent="0.25">
      <c r="A1133" t="s">
        <v>15254</v>
      </c>
      <c r="B1133" t="s">
        <v>15415</v>
      </c>
      <c r="C1133">
        <v>17727</v>
      </c>
      <c r="D1133">
        <v>15.6</v>
      </c>
      <c r="E1133">
        <f>IFERROR(VLOOKUP(Table_ExternalData_15[[#This Row],[Id]],Rabati!B:C,2,0),0)</f>
        <v>20</v>
      </c>
      <c r="F1133">
        <v>9</v>
      </c>
      <c r="G1133" t="str">
        <f>VLOOKUP(Table_ExternalData_15[[#This Row],[Id]],'Blagovna izdelek'!A:C,3,0)</f>
        <v>Superfire</v>
      </c>
      <c r="H1133">
        <f>Table_ExternalData_15[[#This Row],[Rabat]]*0.2</f>
        <v>4</v>
      </c>
      <c r="I1133" s="2">
        <f>Table_ExternalData_15[[#This Row],[Price]]-(Table_ExternalData_15[[#This Row],[Price]]*Table_ExternalData_15[[#This Row],[BB rabat]])/100</f>
        <v>14.975999999999999</v>
      </c>
      <c r="J1133" s="2">
        <f>Table_ExternalData_15[[#This Row],[BB cena]]*Table_ExternalData_15[[#Headers],[1,22]]</f>
        <v>18.270719999999997</v>
      </c>
      <c r="K1133" s="2">
        <f>Table_ExternalData_15[[#This Row],[Price]]*Table_ExternalData_15[[#Headers],[1,22]]</f>
        <v>19.032</v>
      </c>
      <c r="L1133" s="7">
        <f>IF(G1133="White Shark",E1133*0.5,IF(G1133="Sbox",E1133*0.5,IF(G1133="Tenda",E1133*0.5,E1133*0.2)))/100</f>
        <v>0.04</v>
      </c>
      <c r="M1133" s="2">
        <f>Table_ExternalData_15[[#This Row],[Price]]-Table_ExternalData_15[[#This Row],[Price]]*Table_ExternalData_15[[#This Row],[extra popust]]</f>
        <v>14.975999999999999</v>
      </c>
      <c r="N1133" s="2">
        <f>IF(M1133&lt;I1133,M1133,I1133)</f>
        <v>14.975999999999999</v>
      </c>
      <c r="O1133" s="12" t="str">
        <f>IF(N1133&lt;I1133,$U$1," ")</f>
        <v xml:space="preserve"> </v>
      </c>
      <c r="P1133" s="12" t="str">
        <f>IFERROR((O1133+30)," ")</f>
        <v xml:space="preserve"> </v>
      </c>
      <c r="Q1133" s="2">
        <f ca="1">IF(O1133=$U$1,N1133,"0")*1.22</f>
        <v>0</v>
      </c>
    </row>
    <row r="1134" spans="1:17" x14ac:dyDescent="0.25">
      <c r="A1134" t="s">
        <v>15256</v>
      </c>
      <c r="B1134" t="s">
        <v>15255</v>
      </c>
      <c r="C1134">
        <v>17728</v>
      </c>
      <c r="D1134">
        <v>19.95</v>
      </c>
      <c r="E1134">
        <f>IFERROR(VLOOKUP(Table_ExternalData_15[[#This Row],[Id]],Rabati!B:C,2,0),0)</f>
        <v>20</v>
      </c>
      <c r="F1134">
        <v>13</v>
      </c>
      <c r="G1134" t="str">
        <f>VLOOKUP(Table_ExternalData_15[[#This Row],[Id]],'Blagovna izdelek'!A:C,3,0)</f>
        <v>Superfire</v>
      </c>
      <c r="H1134">
        <f>Table_ExternalData_15[[#This Row],[Rabat]]*0.2</f>
        <v>4</v>
      </c>
      <c r="I1134" s="2">
        <f>Table_ExternalData_15[[#This Row],[Price]]-(Table_ExternalData_15[[#This Row],[Price]]*Table_ExternalData_15[[#This Row],[BB rabat]])/100</f>
        <v>19.152000000000001</v>
      </c>
      <c r="J1134" s="2">
        <f>Table_ExternalData_15[[#This Row],[BB cena]]*Table_ExternalData_15[[#Headers],[1,22]]</f>
        <v>23.36544</v>
      </c>
      <c r="K1134" s="2">
        <f>Table_ExternalData_15[[#This Row],[Price]]*Table_ExternalData_15[[#Headers],[1,22]]</f>
        <v>24.338999999999999</v>
      </c>
      <c r="L1134" s="7">
        <f>IF(G1134="White Shark",E1134*0.5,IF(G1134="Sbox",E1134*0.5,IF(G1134="Tenda",E1134*0.5,E1134*0.2)))/100</f>
        <v>0.04</v>
      </c>
      <c r="M1134" s="2">
        <f>Table_ExternalData_15[[#This Row],[Price]]-Table_ExternalData_15[[#This Row],[Price]]*Table_ExternalData_15[[#This Row],[extra popust]]</f>
        <v>19.152000000000001</v>
      </c>
      <c r="N1134" s="2">
        <f>IF(M1134&lt;I1134,M1134,I1134)</f>
        <v>19.152000000000001</v>
      </c>
      <c r="O1134" s="12" t="str">
        <f>IF(N1134&lt;I1134,$U$1," ")</f>
        <v xml:space="preserve"> </v>
      </c>
      <c r="P1134" s="12" t="str">
        <f>IFERROR((O1134+30)," ")</f>
        <v xml:space="preserve"> </v>
      </c>
      <c r="Q1134" s="2">
        <f ca="1">IF(O1134=$U$1,N1134,"0")*1.22</f>
        <v>0</v>
      </c>
    </row>
    <row r="1135" spans="1:17" x14ac:dyDescent="0.25">
      <c r="A1135" t="s">
        <v>15380</v>
      </c>
      <c r="B1135" t="s">
        <v>15647</v>
      </c>
      <c r="C1135">
        <v>17788</v>
      </c>
      <c r="D1135">
        <v>19.95</v>
      </c>
      <c r="E1135">
        <f>IFERROR(VLOOKUP(Table_ExternalData_15[[#This Row],[Id]],Rabati!B:C,2,0),0)</f>
        <v>20</v>
      </c>
      <c r="F1135">
        <v>15</v>
      </c>
      <c r="G1135" t="str">
        <f>VLOOKUP(Table_ExternalData_15[[#This Row],[Id]],'Blagovna izdelek'!A:C,3,0)</f>
        <v>Superfire</v>
      </c>
      <c r="H1135">
        <f>Table_ExternalData_15[[#This Row],[Rabat]]*0.2</f>
        <v>4</v>
      </c>
      <c r="I1135" s="2">
        <f>Table_ExternalData_15[[#This Row],[Price]]-(Table_ExternalData_15[[#This Row],[Price]]*Table_ExternalData_15[[#This Row],[BB rabat]])/100</f>
        <v>19.152000000000001</v>
      </c>
      <c r="J1135" s="2">
        <f>Table_ExternalData_15[[#This Row],[BB cena]]*Table_ExternalData_15[[#Headers],[1,22]]</f>
        <v>23.36544</v>
      </c>
      <c r="K1135" s="2">
        <f>Table_ExternalData_15[[#This Row],[Price]]*Table_ExternalData_15[[#Headers],[1,22]]</f>
        <v>24.338999999999999</v>
      </c>
      <c r="L1135" s="7">
        <f>IF(G1135="White Shark",E1135*0.5,IF(G1135="Sbox",E1135*0.5,IF(G1135="Tenda",E1135*0.5,E1135*0.2)))/100</f>
        <v>0.04</v>
      </c>
      <c r="M1135" s="2">
        <f>Table_ExternalData_15[[#This Row],[Price]]-Table_ExternalData_15[[#This Row],[Price]]*Table_ExternalData_15[[#This Row],[extra popust]]</f>
        <v>19.152000000000001</v>
      </c>
      <c r="N1135" s="2">
        <f>IF(M1135&lt;I1135,M1135,I1135)</f>
        <v>19.152000000000001</v>
      </c>
      <c r="O1135" s="12" t="str">
        <f>IF(N1135&lt;I1135,$U$1," ")</f>
        <v xml:space="preserve"> </v>
      </c>
      <c r="P1135" s="12" t="str">
        <f>IFERROR((O1135+30)," ")</f>
        <v xml:space="preserve"> </v>
      </c>
      <c r="Q1135" s="2">
        <f ca="1">IF(O1135=$U$1,N1135,"0")*1.22</f>
        <v>0</v>
      </c>
    </row>
    <row r="1136" spans="1:17" x14ac:dyDescent="0.25">
      <c r="A1136" t="s">
        <v>4163</v>
      </c>
      <c r="B1136" t="s">
        <v>4162</v>
      </c>
      <c r="C1136">
        <v>12138</v>
      </c>
      <c r="D1136">
        <v>1.98</v>
      </c>
      <c r="E1136">
        <f>IFERROR(VLOOKUP(Table_ExternalData_15[[#This Row],[Id]],Rabati!B:C,2,0),0)</f>
        <v>5</v>
      </c>
      <c r="F1136">
        <v>6</v>
      </c>
      <c r="G1136" t="str">
        <f>VLOOKUP(Table_ExternalData_15[[#This Row],[Id]],'Blagovna izdelek'!A:C,3,0)</f>
        <v>Stanley</v>
      </c>
      <c r="H1136">
        <f>Table_ExternalData_15[[#This Row],[Rabat]]*0.2</f>
        <v>1</v>
      </c>
      <c r="I1136" s="2">
        <f>Table_ExternalData_15[[#This Row],[Price]]-(Table_ExternalData_15[[#This Row],[Price]]*Table_ExternalData_15[[#This Row],[BB rabat]])/100</f>
        <v>1.9601999999999999</v>
      </c>
      <c r="J1136" s="2">
        <f>Table_ExternalData_15[[#This Row],[BB cena]]*Table_ExternalData_15[[#Headers],[1,22]]</f>
        <v>2.3914439999999999</v>
      </c>
      <c r="K1136" s="2">
        <f>Table_ExternalData_15[[#This Row],[Price]]*Table_ExternalData_15[[#Headers],[1,22]]</f>
        <v>2.4156</v>
      </c>
      <c r="L1136" s="7">
        <f>IF(G1136="White Shark",E1136*0.5,IF(G1136="Sbox",E1136*0.5,IF(G1136="Tenda",E1136*0.5,E1136*0.2)))/100</f>
        <v>0.01</v>
      </c>
      <c r="M1136" s="2">
        <f>Table_ExternalData_15[[#This Row],[Price]]-Table_ExternalData_15[[#This Row],[Price]]*Table_ExternalData_15[[#This Row],[extra popust]]</f>
        <v>1.9601999999999999</v>
      </c>
      <c r="N1136" s="2">
        <f>IF(M1136&lt;I1136,M1136,I1136)</f>
        <v>1.9601999999999999</v>
      </c>
      <c r="O1136" s="12" t="str">
        <f>IF(N1136&lt;I1136,$U$1," ")</f>
        <v xml:space="preserve"> </v>
      </c>
      <c r="P1136" s="12" t="str">
        <f>IFERROR((O1136+30)," ")</f>
        <v xml:space="preserve"> </v>
      </c>
      <c r="Q1136" s="2">
        <f ca="1">IF(O1136=$U$1,N1136,"0")*1.22</f>
        <v>0</v>
      </c>
    </row>
    <row r="1137" spans="1:17" x14ac:dyDescent="0.25">
      <c r="A1137" t="s">
        <v>4165</v>
      </c>
      <c r="B1137" t="s">
        <v>4164</v>
      </c>
      <c r="C1137">
        <v>12139</v>
      </c>
      <c r="D1137">
        <v>2.95</v>
      </c>
      <c r="E1137">
        <f>IFERROR(VLOOKUP(Table_ExternalData_15[[#This Row],[Id]],Rabati!B:C,2,0),0)</f>
        <v>5</v>
      </c>
      <c r="F1137">
        <v>13</v>
      </c>
      <c r="G1137" t="str">
        <f>VLOOKUP(Table_ExternalData_15[[#This Row],[Id]],'Blagovna izdelek'!A:C,3,0)</f>
        <v>Stanley</v>
      </c>
      <c r="H1137">
        <f>Table_ExternalData_15[[#This Row],[Rabat]]*0.2</f>
        <v>1</v>
      </c>
      <c r="I1137" s="2">
        <f>Table_ExternalData_15[[#This Row],[Price]]-(Table_ExternalData_15[[#This Row],[Price]]*Table_ExternalData_15[[#This Row],[BB rabat]])/100</f>
        <v>2.9205000000000001</v>
      </c>
      <c r="J1137" s="2">
        <f>Table_ExternalData_15[[#This Row],[BB cena]]*Table_ExternalData_15[[#Headers],[1,22]]</f>
        <v>3.5630100000000002</v>
      </c>
      <c r="K1137" s="2">
        <f>Table_ExternalData_15[[#This Row],[Price]]*Table_ExternalData_15[[#Headers],[1,22]]</f>
        <v>3.5990000000000002</v>
      </c>
      <c r="L1137" s="7">
        <f>IF(G1137="White Shark",E1137*0.5,IF(G1137="Sbox",E1137*0.5,IF(G1137="Tenda",E1137*0.5,E1137*0.2)))/100</f>
        <v>0.01</v>
      </c>
      <c r="M1137" s="2">
        <f>Table_ExternalData_15[[#This Row],[Price]]-Table_ExternalData_15[[#This Row],[Price]]*Table_ExternalData_15[[#This Row],[extra popust]]</f>
        <v>2.9205000000000001</v>
      </c>
      <c r="N1137" s="2">
        <f>IF(M1137&lt;I1137,M1137,I1137)</f>
        <v>2.9205000000000001</v>
      </c>
      <c r="O1137" s="12" t="str">
        <f>IF(N1137&lt;I1137,$U$1," ")</f>
        <v xml:space="preserve"> </v>
      </c>
      <c r="P1137" s="12" t="str">
        <f>IFERROR((O1137+30)," ")</f>
        <v xml:space="preserve"> </v>
      </c>
      <c r="Q1137" s="2">
        <f ca="1">IF(O1137=$U$1,N1137,"0")*1.22</f>
        <v>0</v>
      </c>
    </row>
    <row r="1138" spans="1:17" x14ac:dyDescent="0.25">
      <c r="A1138" t="s">
        <v>4167</v>
      </c>
      <c r="B1138" t="s">
        <v>4166</v>
      </c>
      <c r="C1138">
        <v>12140</v>
      </c>
      <c r="D1138">
        <v>7.35</v>
      </c>
      <c r="E1138">
        <f>IFERROR(VLOOKUP(Table_ExternalData_15[[#This Row],[Id]],Rabati!B:C,2,0),0)</f>
        <v>5</v>
      </c>
      <c r="F1138">
        <v>0</v>
      </c>
      <c r="G1138" t="str">
        <f>VLOOKUP(Table_ExternalData_15[[#This Row],[Id]],'Blagovna izdelek'!A:C,3,0)</f>
        <v>Stanley</v>
      </c>
      <c r="H1138">
        <f>Table_ExternalData_15[[#This Row],[Rabat]]*0.2</f>
        <v>1</v>
      </c>
      <c r="I1138" s="2">
        <f>Table_ExternalData_15[[#This Row],[Price]]-(Table_ExternalData_15[[#This Row],[Price]]*Table_ExternalData_15[[#This Row],[BB rabat]])/100</f>
        <v>7.2764999999999995</v>
      </c>
      <c r="J1138" s="2">
        <f>Table_ExternalData_15[[#This Row],[BB cena]]*Table_ExternalData_15[[#Headers],[1,22]]</f>
        <v>8.8773299999999988</v>
      </c>
      <c r="K1138" s="2">
        <f>Table_ExternalData_15[[#This Row],[Price]]*Table_ExternalData_15[[#Headers],[1,22]]</f>
        <v>8.9669999999999987</v>
      </c>
      <c r="L1138" s="7">
        <f>IF(G1138="White Shark",E1138*0.5,IF(G1138="Sbox",E1138*0.5,IF(G1138="Tenda",E1138*0.5,E1138*0.2)))/100</f>
        <v>0.01</v>
      </c>
      <c r="M1138" s="2">
        <f>Table_ExternalData_15[[#This Row],[Price]]-Table_ExternalData_15[[#This Row],[Price]]*Table_ExternalData_15[[#This Row],[extra popust]]</f>
        <v>7.2764999999999995</v>
      </c>
      <c r="N1138" s="2">
        <f>IF(M1138&lt;I1138,M1138,I1138)</f>
        <v>7.2764999999999995</v>
      </c>
      <c r="O1138" s="12" t="str">
        <f>IF(N1138&lt;I1138,$U$1," ")</f>
        <v xml:space="preserve"> </v>
      </c>
      <c r="P1138" s="12" t="str">
        <f>IFERROR((O1138+30)," ")</f>
        <v xml:space="preserve"> </v>
      </c>
      <c r="Q1138" s="2">
        <f ca="1">IF(O1138=$U$1,N1138,"0")*1.22</f>
        <v>0</v>
      </c>
    </row>
    <row r="1139" spans="1:17" x14ac:dyDescent="0.25">
      <c r="A1139" t="s">
        <v>4169</v>
      </c>
      <c r="B1139" t="s">
        <v>4168</v>
      </c>
      <c r="C1139">
        <v>12142</v>
      </c>
      <c r="D1139">
        <v>2.9</v>
      </c>
      <c r="E1139">
        <f>IFERROR(VLOOKUP(Table_ExternalData_15[[#This Row],[Id]],Rabati!B:C,2,0),0)</f>
        <v>5</v>
      </c>
      <c r="F1139">
        <v>14</v>
      </c>
      <c r="G1139" t="str">
        <f>VLOOKUP(Table_ExternalData_15[[#This Row],[Id]],'Blagovna izdelek'!A:C,3,0)</f>
        <v>Stanley</v>
      </c>
      <c r="H1139">
        <f>Table_ExternalData_15[[#This Row],[Rabat]]*0.2</f>
        <v>1</v>
      </c>
      <c r="I1139" s="2">
        <f>Table_ExternalData_15[[#This Row],[Price]]-(Table_ExternalData_15[[#This Row],[Price]]*Table_ExternalData_15[[#This Row],[BB rabat]])/100</f>
        <v>2.871</v>
      </c>
      <c r="J1139" s="2">
        <f>Table_ExternalData_15[[#This Row],[BB cena]]*Table_ExternalData_15[[#Headers],[1,22]]</f>
        <v>3.5026199999999998</v>
      </c>
      <c r="K1139" s="2">
        <f>Table_ExternalData_15[[#This Row],[Price]]*Table_ExternalData_15[[#Headers],[1,22]]</f>
        <v>3.5379999999999998</v>
      </c>
      <c r="L1139" s="7">
        <f>IF(G1139="White Shark",E1139*0.5,IF(G1139="Sbox",E1139*0.5,IF(G1139="Tenda",E1139*0.5,E1139*0.2)))/100</f>
        <v>0.01</v>
      </c>
      <c r="M1139" s="2">
        <f>Table_ExternalData_15[[#This Row],[Price]]-Table_ExternalData_15[[#This Row],[Price]]*Table_ExternalData_15[[#This Row],[extra popust]]</f>
        <v>2.871</v>
      </c>
      <c r="N1139" s="2">
        <f>IF(M1139&lt;I1139,M1139,I1139)</f>
        <v>2.871</v>
      </c>
      <c r="O1139" s="12" t="str">
        <f>IF(N1139&lt;I1139,$U$1," ")</f>
        <v xml:space="preserve"> </v>
      </c>
      <c r="P1139" s="12" t="str">
        <f>IFERROR((O1139+30)," ")</f>
        <v xml:space="preserve"> </v>
      </c>
      <c r="Q1139" s="2">
        <f ca="1">IF(O1139=$U$1,N1139,"0")*1.22</f>
        <v>0</v>
      </c>
    </row>
    <row r="1140" spans="1:17" x14ac:dyDescent="0.25">
      <c r="A1140" t="s">
        <v>4171</v>
      </c>
      <c r="B1140" t="s">
        <v>4170</v>
      </c>
      <c r="C1140">
        <v>12145</v>
      </c>
      <c r="D1140">
        <v>4.99</v>
      </c>
      <c r="E1140">
        <f>IFERROR(VLOOKUP(Table_ExternalData_15[[#This Row],[Id]],Rabati!B:C,2,0),0)</f>
        <v>5</v>
      </c>
      <c r="F1140">
        <v>2</v>
      </c>
      <c r="G1140" t="str">
        <f>VLOOKUP(Table_ExternalData_15[[#This Row],[Id]],'Blagovna izdelek'!A:C,3,0)</f>
        <v>Stanley</v>
      </c>
      <c r="H1140">
        <f>Table_ExternalData_15[[#This Row],[Rabat]]*0.2</f>
        <v>1</v>
      </c>
      <c r="I1140" s="2">
        <f>Table_ExternalData_15[[#This Row],[Price]]-(Table_ExternalData_15[[#This Row],[Price]]*Table_ExternalData_15[[#This Row],[BB rabat]])/100</f>
        <v>4.9401000000000002</v>
      </c>
      <c r="J1140" s="2">
        <f>Table_ExternalData_15[[#This Row],[BB cena]]*Table_ExternalData_15[[#Headers],[1,22]]</f>
        <v>6.0269219999999999</v>
      </c>
      <c r="K1140" s="2">
        <f>Table_ExternalData_15[[#This Row],[Price]]*Table_ExternalData_15[[#Headers],[1,22]]</f>
        <v>6.0878000000000005</v>
      </c>
      <c r="L1140" s="7">
        <f>IF(G1140="White Shark",E1140*0.5,IF(G1140="Sbox",E1140*0.5,IF(G1140="Tenda",E1140*0.5,E1140*0.2)))/100</f>
        <v>0.01</v>
      </c>
      <c r="M1140" s="2">
        <f>Table_ExternalData_15[[#This Row],[Price]]-Table_ExternalData_15[[#This Row],[Price]]*Table_ExternalData_15[[#This Row],[extra popust]]</f>
        <v>4.9401000000000002</v>
      </c>
      <c r="N1140" s="2">
        <f>IF(M1140&lt;I1140,M1140,I1140)</f>
        <v>4.9401000000000002</v>
      </c>
      <c r="O1140" s="12" t="str">
        <f>IF(N1140&lt;I1140,$U$1," ")</f>
        <v xml:space="preserve"> </v>
      </c>
      <c r="P1140" s="12" t="str">
        <f>IFERROR((O1140+30)," ")</f>
        <v xml:space="preserve"> </v>
      </c>
      <c r="Q1140" s="2">
        <f ca="1">IF(O1140=$U$1,N1140,"0")*1.22</f>
        <v>0</v>
      </c>
    </row>
    <row r="1141" spans="1:17" x14ac:dyDescent="0.25">
      <c r="A1141" t="s">
        <v>4173</v>
      </c>
      <c r="B1141" t="s">
        <v>4172</v>
      </c>
      <c r="C1141">
        <v>12146</v>
      </c>
      <c r="D1141">
        <v>7.82</v>
      </c>
      <c r="E1141">
        <f>IFERROR(VLOOKUP(Table_ExternalData_15[[#This Row],[Id]],Rabati!B:C,2,0),0)</f>
        <v>5</v>
      </c>
      <c r="F1141">
        <v>8</v>
      </c>
      <c r="G1141" t="str">
        <f>VLOOKUP(Table_ExternalData_15[[#This Row],[Id]],'Blagovna izdelek'!A:C,3,0)</f>
        <v>Stanley</v>
      </c>
      <c r="H1141">
        <f>Table_ExternalData_15[[#This Row],[Rabat]]*0.2</f>
        <v>1</v>
      </c>
      <c r="I1141" s="2">
        <f>Table_ExternalData_15[[#This Row],[Price]]-(Table_ExternalData_15[[#This Row],[Price]]*Table_ExternalData_15[[#This Row],[BB rabat]])/100</f>
        <v>7.7418000000000005</v>
      </c>
      <c r="J1141" s="2">
        <f>Table_ExternalData_15[[#This Row],[BB cena]]*Table_ExternalData_15[[#Headers],[1,22]]</f>
        <v>9.4449959999999997</v>
      </c>
      <c r="K1141" s="2">
        <f>Table_ExternalData_15[[#This Row],[Price]]*Table_ExternalData_15[[#Headers],[1,22]]</f>
        <v>9.5404</v>
      </c>
      <c r="L1141" s="7">
        <f>IF(G1141="White Shark",E1141*0.5,IF(G1141="Sbox",E1141*0.5,IF(G1141="Tenda",E1141*0.5,E1141*0.2)))/100</f>
        <v>0.01</v>
      </c>
      <c r="M1141" s="2">
        <f>Table_ExternalData_15[[#This Row],[Price]]-Table_ExternalData_15[[#This Row],[Price]]*Table_ExternalData_15[[#This Row],[extra popust]]</f>
        <v>7.7418000000000005</v>
      </c>
      <c r="N1141" s="2">
        <f>IF(M1141&lt;I1141,M1141,I1141)</f>
        <v>7.7418000000000005</v>
      </c>
      <c r="O1141" s="12" t="str">
        <f>IF(N1141&lt;I1141,$U$1," ")</f>
        <v xml:space="preserve"> </v>
      </c>
      <c r="P1141" s="12" t="str">
        <f>IFERROR((O1141+30)," ")</f>
        <v xml:space="preserve"> </v>
      </c>
      <c r="Q1141" s="2">
        <f ca="1">IF(O1141=$U$1,N1141,"0")*1.22</f>
        <v>0</v>
      </c>
    </row>
    <row r="1142" spans="1:17" x14ac:dyDescent="0.25">
      <c r="A1142" t="s">
        <v>4175</v>
      </c>
      <c r="B1142" t="s">
        <v>4174</v>
      </c>
      <c r="C1142">
        <v>12147</v>
      </c>
      <c r="D1142">
        <v>5.95</v>
      </c>
      <c r="E1142">
        <f>IFERROR(VLOOKUP(Table_ExternalData_15[[#This Row],[Id]],Rabati!B:C,2,0),0)</f>
        <v>5</v>
      </c>
      <c r="F1142">
        <v>4</v>
      </c>
      <c r="G1142" t="str">
        <f>VLOOKUP(Table_ExternalData_15[[#This Row],[Id]],'Blagovna izdelek'!A:C,3,0)</f>
        <v>Stanley</v>
      </c>
      <c r="H1142">
        <f>Table_ExternalData_15[[#This Row],[Rabat]]*0.2</f>
        <v>1</v>
      </c>
      <c r="I1142" s="2">
        <f>Table_ExternalData_15[[#This Row],[Price]]-(Table_ExternalData_15[[#This Row],[Price]]*Table_ExternalData_15[[#This Row],[BB rabat]])/100</f>
        <v>5.8905000000000003</v>
      </c>
      <c r="J1142" s="2">
        <f>Table_ExternalData_15[[#This Row],[BB cena]]*Table_ExternalData_15[[#Headers],[1,22]]</f>
        <v>7.1864100000000004</v>
      </c>
      <c r="K1142" s="2">
        <f>Table_ExternalData_15[[#This Row],[Price]]*Table_ExternalData_15[[#Headers],[1,22]]</f>
        <v>7.2590000000000003</v>
      </c>
      <c r="L1142" s="7">
        <f>IF(G1142="White Shark",E1142*0.5,IF(G1142="Sbox",E1142*0.5,IF(G1142="Tenda",E1142*0.5,E1142*0.2)))/100</f>
        <v>0.01</v>
      </c>
      <c r="M1142" s="2">
        <f>Table_ExternalData_15[[#This Row],[Price]]-Table_ExternalData_15[[#This Row],[Price]]*Table_ExternalData_15[[#This Row],[extra popust]]</f>
        <v>5.8905000000000003</v>
      </c>
      <c r="N1142" s="2">
        <f>IF(M1142&lt;I1142,M1142,I1142)</f>
        <v>5.8905000000000003</v>
      </c>
      <c r="O1142" s="12" t="str">
        <f>IF(N1142&lt;I1142,$U$1," ")</f>
        <v xml:space="preserve"> </v>
      </c>
      <c r="P1142" s="12" t="str">
        <f>IFERROR((O1142+30)," ")</f>
        <v xml:space="preserve"> </v>
      </c>
      <c r="Q1142" s="2">
        <f ca="1">IF(O1142=$U$1,N1142,"0")*1.22</f>
        <v>0</v>
      </c>
    </row>
    <row r="1143" spans="1:17" x14ac:dyDescent="0.25">
      <c r="A1143" t="s">
        <v>4177</v>
      </c>
      <c r="B1143" t="s">
        <v>4176</v>
      </c>
      <c r="C1143">
        <v>12148</v>
      </c>
      <c r="D1143">
        <v>8.75</v>
      </c>
      <c r="E1143">
        <f>IFERROR(VLOOKUP(Table_ExternalData_15[[#This Row],[Id]],Rabati!B:C,2,0),0)</f>
        <v>5</v>
      </c>
      <c r="F1143">
        <v>5</v>
      </c>
      <c r="G1143" t="str">
        <f>VLOOKUP(Table_ExternalData_15[[#This Row],[Id]],'Blagovna izdelek'!A:C,3,0)</f>
        <v>Stanley</v>
      </c>
      <c r="H1143">
        <f>Table_ExternalData_15[[#This Row],[Rabat]]*0.2</f>
        <v>1</v>
      </c>
      <c r="I1143" s="2">
        <f>Table_ExternalData_15[[#This Row],[Price]]-(Table_ExternalData_15[[#This Row],[Price]]*Table_ExternalData_15[[#This Row],[BB rabat]])/100</f>
        <v>8.6624999999999996</v>
      </c>
      <c r="J1143" s="2">
        <f>Table_ExternalData_15[[#This Row],[BB cena]]*Table_ExternalData_15[[#Headers],[1,22]]</f>
        <v>10.568249999999999</v>
      </c>
      <c r="K1143" s="2">
        <f>Table_ExternalData_15[[#This Row],[Price]]*Table_ExternalData_15[[#Headers],[1,22]]</f>
        <v>10.674999999999999</v>
      </c>
      <c r="L1143" s="7">
        <f>IF(G1143="White Shark",E1143*0.5,IF(G1143="Sbox",E1143*0.5,IF(G1143="Tenda",E1143*0.5,E1143*0.2)))/100</f>
        <v>0.01</v>
      </c>
      <c r="M1143" s="2">
        <f>Table_ExternalData_15[[#This Row],[Price]]-Table_ExternalData_15[[#This Row],[Price]]*Table_ExternalData_15[[#This Row],[extra popust]]</f>
        <v>8.6624999999999996</v>
      </c>
      <c r="N1143" s="2">
        <f>IF(M1143&lt;I1143,M1143,I1143)</f>
        <v>8.6624999999999996</v>
      </c>
      <c r="O1143" s="12" t="str">
        <f>IF(N1143&lt;I1143,$U$1," ")</f>
        <v xml:space="preserve"> </v>
      </c>
      <c r="P1143" s="12" t="str">
        <f>IFERROR((O1143+30)," ")</f>
        <v xml:space="preserve"> </v>
      </c>
      <c r="Q1143" s="2">
        <f ca="1">IF(O1143=$U$1,N1143,"0")*1.22</f>
        <v>0</v>
      </c>
    </row>
    <row r="1144" spans="1:17" x14ac:dyDescent="0.25">
      <c r="A1144" t="s">
        <v>4178</v>
      </c>
      <c r="B1144" t="s">
        <v>9941</v>
      </c>
      <c r="C1144">
        <v>12149</v>
      </c>
      <c r="D1144">
        <v>5.55</v>
      </c>
      <c r="E1144">
        <f>IFERROR(VLOOKUP(Table_ExternalData_15[[#This Row],[Id]],Rabati!B:C,2,0),0)</f>
        <v>5</v>
      </c>
      <c r="F1144">
        <v>13</v>
      </c>
      <c r="G1144" t="str">
        <f>VLOOKUP(Table_ExternalData_15[[#This Row],[Id]],'Blagovna izdelek'!A:C,3,0)</f>
        <v>Stanley</v>
      </c>
      <c r="H1144">
        <f>Table_ExternalData_15[[#This Row],[Rabat]]*0.2</f>
        <v>1</v>
      </c>
      <c r="I1144" s="2">
        <f>Table_ExternalData_15[[#This Row],[Price]]-(Table_ExternalData_15[[#This Row],[Price]]*Table_ExternalData_15[[#This Row],[BB rabat]])/100</f>
        <v>5.4944999999999995</v>
      </c>
      <c r="J1144" s="2">
        <f>Table_ExternalData_15[[#This Row],[BB cena]]*Table_ExternalData_15[[#Headers],[1,22]]</f>
        <v>6.7032899999999991</v>
      </c>
      <c r="K1144" s="2">
        <f>Table_ExternalData_15[[#This Row],[Price]]*Table_ExternalData_15[[#Headers],[1,22]]</f>
        <v>6.7709999999999999</v>
      </c>
      <c r="L1144" s="7">
        <f>IF(G1144="White Shark",E1144*0.5,IF(G1144="Sbox",E1144*0.5,IF(G1144="Tenda",E1144*0.5,E1144*0.2)))/100</f>
        <v>0.01</v>
      </c>
      <c r="M1144" s="2">
        <f>Table_ExternalData_15[[#This Row],[Price]]-Table_ExternalData_15[[#This Row],[Price]]*Table_ExternalData_15[[#This Row],[extra popust]]</f>
        <v>5.4944999999999995</v>
      </c>
      <c r="N1144" s="2">
        <f>IF(M1144&lt;I1144,M1144,I1144)</f>
        <v>5.4944999999999995</v>
      </c>
      <c r="O1144" s="12" t="str">
        <f>IF(N1144&lt;I1144,$U$1," ")</f>
        <v xml:space="preserve"> </v>
      </c>
      <c r="P1144" s="12" t="str">
        <f>IFERROR((O1144+30)," ")</f>
        <v xml:space="preserve"> </v>
      </c>
      <c r="Q1144" s="2">
        <f ca="1">IF(O1144=$U$1,N1144,"0")*1.22</f>
        <v>0</v>
      </c>
    </row>
    <row r="1145" spans="1:17" x14ac:dyDescent="0.25">
      <c r="A1145" t="s">
        <v>4180</v>
      </c>
      <c r="B1145" t="s">
        <v>4179</v>
      </c>
      <c r="C1145">
        <v>12150</v>
      </c>
      <c r="D1145">
        <v>11.75</v>
      </c>
      <c r="E1145">
        <f>IFERROR(VLOOKUP(Table_ExternalData_15[[#This Row],[Id]],Rabati!B:C,2,0),0)</f>
        <v>5</v>
      </c>
      <c r="F1145">
        <v>7</v>
      </c>
      <c r="G1145" t="str">
        <f>VLOOKUP(Table_ExternalData_15[[#This Row],[Id]],'Blagovna izdelek'!A:C,3,0)</f>
        <v>Stanley</v>
      </c>
      <c r="H1145">
        <f>Table_ExternalData_15[[#This Row],[Rabat]]*0.2</f>
        <v>1</v>
      </c>
      <c r="I1145" s="2">
        <f>Table_ExternalData_15[[#This Row],[Price]]-(Table_ExternalData_15[[#This Row],[Price]]*Table_ExternalData_15[[#This Row],[BB rabat]])/100</f>
        <v>11.6325</v>
      </c>
      <c r="J1145" s="2">
        <f>Table_ExternalData_15[[#This Row],[BB cena]]*Table_ExternalData_15[[#Headers],[1,22]]</f>
        <v>14.191649999999999</v>
      </c>
      <c r="K1145" s="2">
        <f>Table_ExternalData_15[[#This Row],[Price]]*Table_ExternalData_15[[#Headers],[1,22]]</f>
        <v>14.334999999999999</v>
      </c>
      <c r="L1145" s="7">
        <f>IF(G1145="White Shark",E1145*0.5,IF(G1145="Sbox",E1145*0.5,IF(G1145="Tenda",E1145*0.5,E1145*0.2)))/100</f>
        <v>0.01</v>
      </c>
      <c r="M1145" s="2">
        <f>Table_ExternalData_15[[#This Row],[Price]]-Table_ExternalData_15[[#This Row],[Price]]*Table_ExternalData_15[[#This Row],[extra popust]]</f>
        <v>11.6325</v>
      </c>
      <c r="N1145" s="2">
        <f>IF(M1145&lt;I1145,M1145,I1145)</f>
        <v>11.6325</v>
      </c>
      <c r="O1145" s="12" t="str">
        <f>IF(N1145&lt;I1145,$U$1," ")</f>
        <v xml:space="preserve"> </v>
      </c>
      <c r="P1145" s="12" t="str">
        <f>IFERROR((O1145+30)," ")</f>
        <v xml:space="preserve"> </v>
      </c>
      <c r="Q1145" s="2">
        <f ca="1">IF(O1145=$U$1,N1145,"0")*1.22</f>
        <v>0</v>
      </c>
    </row>
    <row r="1146" spans="1:17" x14ac:dyDescent="0.25">
      <c r="A1146" t="s">
        <v>4205</v>
      </c>
      <c r="B1146" t="s">
        <v>4204</v>
      </c>
      <c r="C1146">
        <v>12172</v>
      </c>
      <c r="D1146">
        <v>2.5499999999999998</v>
      </c>
      <c r="E1146">
        <f>IFERROR(VLOOKUP(Table_ExternalData_15[[#This Row],[Id]],Rabati!B:C,2,0),0)</f>
        <v>5</v>
      </c>
      <c r="F1146">
        <v>8</v>
      </c>
      <c r="G1146" t="str">
        <f>VLOOKUP(Table_ExternalData_15[[#This Row],[Id]],'Blagovna izdelek'!A:C,3,0)</f>
        <v>Stanley</v>
      </c>
      <c r="H1146">
        <f>Table_ExternalData_15[[#This Row],[Rabat]]*0.2</f>
        <v>1</v>
      </c>
      <c r="I1146" s="2">
        <f>Table_ExternalData_15[[#This Row],[Price]]-(Table_ExternalData_15[[#This Row],[Price]]*Table_ExternalData_15[[#This Row],[BB rabat]])/100</f>
        <v>2.5244999999999997</v>
      </c>
      <c r="J1146" s="2">
        <f>Table_ExternalData_15[[#This Row],[BB cena]]*Table_ExternalData_15[[#Headers],[1,22]]</f>
        <v>3.0798899999999998</v>
      </c>
      <c r="K1146" s="2">
        <f>Table_ExternalData_15[[#This Row],[Price]]*Table_ExternalData_15[[#Headers],[1,22]]</f>
        <v>3.1109999999999998</v>
      </c>
      <c r="L1146" s="7">
        <f>IF(G1146="White Shark",E1146*0.5,IF(G1146="Sbox",E1146*0.5,IF(G1146="Tenda",E1146*0.5,E1146*0.2)))/100</f>
        <v>0.01</v>
      </c>
      <c r="M1146" s="2">
        <f>Table_ExternalData_15[[#This Row],[Price]]-Table_ExternalData_15[[#This Row],[Price]]*Table_ExternalData_15[[#This Row],[extra popust]]</f>
        <v>2.5244999999999997</v>
      </c>
      <c r="N1146" s="2">
        <f>IF(M1146&lt;I1146,M1146,I1146)</f>
        <v>2.5244999999999997</v>
      </c>
      <c r="O1146" s="12" t="str">
        <f>IF(N1146&lt;I1146,$U$1," ")</f>
        <v xml:space="preserve"> </v>
      </c>
      <c r="P1146" s="12" t="str">
        <f>IFERROR((O1146+30)," ")</f>
        <v xml:space="preserve"> </v>
      </c>
      <c r="Q1146" s="2">
        <f ca="1">IF(O1146=$U$1,N1146,"0")*1.22</f>
        <v>0</v>
      </c>
    </row>
    <row r="1147" spans="1:17" x14ac:dyDescent="0.25">
      <c r="A1147" t="s">
        <v>6673</v>
      </c>
      <c r="B1147" t="s">
        <v>6672</v>
      </c>
      <c r="C1147">
        <v>14695</v>
      </c>
      <c r="D1147">
        <v>8.5500000000000007</v>
      </c>
      <c r="E1147">
        <f>IFERROR(VLOOKUP(Table_ExternalData_15[[#This Row],[Id]],Rabati!B:C,2,0),0)</f>
        <v>5</v>
      </c>
      <c r="F1147">
        <v>9</v>
      </c>
      <c r="G1147" t="str">
        <f>VLOOKUP(Table_ExternalData_15[[#This Row],[Id]],'Blagovna izdelek'!A:C,3,0)</f>
        <v>Stanley</v>
      </c>
      <c r="H1147">
        <f>Table_ExternalData_15[[#This Row],[Rabat]]*0.2</f>
        <v>1</v>
      </c>
      <c r="I1147" s="2">
        <f>Table_ExternalData_15[[#This Row],[Price]]-(Table_ExternalData_15[[#This Row],[Price]]*Table_ExternalData_15[[#This Row],[BB rabat]])/100</f>
        <v>8.464500000000001</v>
      </c>
      <c r="J1147" s="2">
        <f>Table_ExternalData_15[[#This Row],[BB cena]]*Table_ExternalData_15[[#Headers],[1,22]]</f>
        <v>10.326690000000001</v>
      </c>
      <c r="K1147" s="2">
        <f>Table_ExternalData_15[[#This Row],[Price]]*Table_ExternalData_15[[#Headers],[1,22]]</f>
        <v>10.431000000000001</v>
      </c>
      <c r="L1147" s="7">
        <f>IF(G1147="White Shark",E1147*0.5,IF(G1147="Sbox",E1147*0.5,IF(G1147="Tenda",E1147*0.5,E1147*0.2)))/100</f>
        <v>0.01</v>
      </c>
      <c r="M1147" s="2">
        <f>Table_ExternalData_15[[#This Row],[Price]]-Table_ExternalData_15[[#This Row],[Price]]*Table_ExternalData_15[[#This Row],[extra popust]]</f>
        <v>8.464500000000001</v>
      </c>
      <c r="N1147" s="2">
        <f>IF(M1147&lt;I1147,M1147,I1147)</f>
        <v>8.464500000000001</v>
      </c>
      <c r="O1147" s="12" t="str">
        <f>IF(N1147&lt;I1147,$U$1," ")</f>
        <v xml:space="preserve"> </v>
      </c>
      <c r="P1147" s="12" t="str">
        <f>IFERROR((O1147+30)," ")</f>
        <v xml:space="preserve"> </v>
      </c>
      <c r="Q1147" s="2">
        <f ca="1">IF(O1147=$U$1,N1147,"0")*1.22</f>
        <v>0</v>
      </c>
    </row>
    <row r="1148" spans="1:17" x14ac:dyDescent="0.25">
      <c r="A1148" t="s">
        <v>6675</v>
      </c>
      <c r="B1148" t="s">
        <v>6674</v>
      </c>
      <c r="C1148">
        <v>14696</v>
      </c>
      <c r="D1148">
        <v>1.95</v>
      </c>
      <c r="E1148">
        <f>IFERROR(VLOOKUP(Table_ExternalData_15[[#This Row],[Id]],Rabati!B:C,2,0),0)</f>
        <v>5</v>
      </c>
      <c r="F1148">
        <v>0</v>
      </c>
      <c r="G1148" t="str">
        <f>VLOOKUP(Table_ExternalData_15[[#This Row],[Id]],'Blagovna izdelek'!A:C,3,0)</f>
        <v>Stanley</v>
      </c>
      <c r="H1148">
        <f>Table_ExternalData_15[[#This Row],[Rabat]]*0.2</f>
        <v>1</v>
      </c>
      <c r="I1148" s="2">
        <f>Table_ExternalData_15[[#This Row],[Price]]-(Table_ExternalData_15[[#This Row],[Price]]*Table_ExternalData_15[[#This Row],[BB rabat]])/100</f>
        <v>1.9304999999999999</v>
      </c>
      <c r="J1148" s="2">
        <f>Table_ExternalData_15[[#This Row],[BB cena]]*Table_ExternalData_15[[#Headers],[1,22]]</f>
        <v>2.35521</v>
      </c>
      <c r="K1148" s="2">
        <f>Table_ExternalData_15[[#This Row],[Price]]*Table_ExternalData_15[[#Headers],[1,22]]</f>
        <v>2.379</v>
      </c>
      <c r="L1148" s="7">
        <f>IF(G1148="White Shark",E1148*0.5,IF(G1148="Sbox",E1148*0.5,IF(G1148="Tenda",E1148*0.5,E1148*0.2)))/100</f>
        <v>0.01</v>
      </c>
      <c r="M1148" s="2">
        <f>Table_ExternalData_15[[#This Row],[Price]]-Table_ExternalData_15[[#This Row],[Price]]*Table_ExternalData_15[[#This Row],[extra popust]]</f>
        <v>1.9304999999999999</v>
      </c>
      <c r="N1148" s="2">
        <f>IF(M1148&lt;I1148,M1148,I1148)</f>
        <v>1.9304999999999999</v>
      </c>
      <c r="O1148" s="12" t="str">
        <f>IF(N1148&lt;I1148,$U$1," ")</f>
        <v xml:space="preserve"> </v>
      </c>
      <c r="P1148" s="12" t="str">
        <f>IFERROR((O1148+30)," ")</f>
        <v xml:space="preserve"> </v>
      </c>
      <c r="Q1148" s="2">
        <f ca="1">IF(O1148=$U$1,N1148,"0")*1.22</f>
        <v>0</v>
      </c>
    </row>
    <row r="1149" spans="1:17" x14ac:dyDescent="0.25">
      <c r="A1149" t="s">
        <v>6677</v>
      </c>
      <c r="B1149" t="s">
        <v>6676</v>
      </c>
      <c r="C1149">
        <v>14697</v>
      </c>
      <c r="D1149">
        <v>2.36</v>
      </c>
      <c r="E1149">
        <f>IFERROR(VLOOKUP(Table_ExternalData_15[[#This Row],[Id]],Rabati!B:C,2,0),0)</f>
        <v>5</v>
      </c>
      <c r="F1149">
        <v>0</v>
      </c>
      <c r="G1149" t="str">
        <f>VLOOKUP(Table_ExternalData_15[[#This Row],[Id]],'Blagovna izdelek'!A:C,3,0)</f>
        <v>Stanley</v>
      </c>
      <c r="H1149">
        <f>Table_ExternalData_15[[#This Row],[Rabat]]*0.2</f>
        <v>1</v>
      </c>
      <c r="I1149" s="2">
        <f>Table_ExternalData_15[[#This Row],[Price]]-(Table_ExternalData_15[[#This Row],[Price]]*Table_ExternalData_15[[#This Row],[BB rabat]])/100</f>
        <v>2.3363999999999998</v>
      </c>
      <c r="J1149" s="2">
        <f>Table_ExternalData_15[[#This Row],[BB cena]]*Table_ExternalData_15[[#Headers],[1,22]]</f>
        <v>2.8504079999999998</v>
      </c>
      <c r="K1149" s="2">
        <f>Table_ExternalData_15[[#This Row],[Price]]*Table_ExternalData_15[[#Headers],[1,22]]</f>
        <v>2.8792</v>
      </c>
      <c r="L1149" s="7">
        <f>IF(G1149="White Shark",E1149*0.5,IF(G1149="Sbox",E1149*0.5,IF(G1149="Tenda",E1149*0.5,E1149*0.2)))/100</f>
        <v>0.01</v>
      </c>
      <c r="M1149" s="2">
        <f>Table_ExternalData_15[[#This Row],[Price]]-Table_ExternalData_15[[#This Row],[Price]]*Table_ExternalData_15[[#This Row],[extra popust]]</f>
        <v>2.3363999999999998</v>
      </c>
      <c r="N1149" s="2">
        <f>IF(M1149&lt;I1149,M1149,I1149)</f>
        <v>2.3363999999999998</v>
      </c>
      <c r="O1149" s="12" t="str">
        <f>IF(N1149&lt;I1149,$U$1," ")</f>
        <v xml:space="preserve"> </v>
      </c>
      <c r="P1149" s="12" t="str">
        <f>IFERROR((O1149+30)," ")</f>
        <v xml:space="preserve"> </v>
      </c>
      <c r="Q1149" s="2">
        <f ca="1">IF(O1149=$U$1,N1149,"0")*1.22</f>
        <v>0</v>
      </c>
    </row>
    <row r="1150" spans="1:17" x14ac:dyDescent="0.25">
      <c r="A1150" t="s">
        <v>6679</v>
      </c>
      <c r="B1150" t="s">
        <v>6678</v>
      </c>
      <c r="C1150">
        <v>14698</v>
      </c>
      <c r="D1150">
        <v>3.85</v>
      </c>
      <c r="E1150">
        <f>IFERROR(VLOOKUP(Table_ExternalData_15[[#This Row],[Id]],Rabati!B:C,2,0),0)</f>
        <v>5</v>
      </c>
      <c r="F1150">
        <v>0</v>
      </c>
      <c r="G1150" t="str">
        <f>VLOOKUP(Table_ExternalData_15[[#This Row],[Id]],'Blagovna izdelek'!A:C,3,0)</f>
        <v>Stanley</v>
      </c>
      <c r="H1150">
        <f>Table_ExternalData_15[[#This Row],[Rabat]]*0.2</f>
        <v>1</v>
      </c>
      <c r="I1150" s="2">
        <f>Table_ExternalData_15[[#This Row],[Price]]-(Table_ExternalData_15[[#This Row],[Price]]*Table_ExternalData_15[[#This Row],[BB rabat]])/100</f>
        <v>3.8115000000000001</v>
      </c>
      <c r="J1150" s="2">
        <f>Table_ExternalData_15[[#This Row],[BB cena]]*Table_ExternalData_15[[#Headers],[1,22]]</f>
        <v>4.6500300000000001</v>
      </c>
      <c r="K1150" s="2">
        <f>Table_ExternalData_15[[#This Row],[Price]]*Table_ExternalData_15[[#Headers],[1,22]]</f>
        <v>4.6970000000000001</v>
      </c>
      <c r="L1150" s="7">
        <f>IF(G1150="White Shark",E1150*0.5,IF(G1150="Sbox",E1150*0.5,IF(G1150="Tenda",E1150*0.5,E1150*0.2)))/100</f>
        <v>0.01</v>
      </c>
      <c r="M1150" s="2">
        <f>Table_ExternalData_15[[#This Row],[Price]]-Table_ExternalData_15[[#This Row],[Price]]*Table_ExternalData_15[[#This Row],[extra popust]]</f>
        <v>3.8115000000000001</v>
      </c>
      <c r="N1150" s="2">
        <f>IF(M1150&lt;I1150,M1150,I1150)</f>
        <v>3.8115000000000001</v>
      </c>
      <c r="O1150" s="12" t="str">
        <f>IF(N1150&lt;I1150,$U$1," ")</f>
        <v xml:space="preserve"> </v>
      </c>
      <c r="P1150" s="12" t="str">
        <f>IFERROR((O1150+30)," ")</f>
        <v xml:space="preserve"> </v>
      </c>
      <c r="Q1150" s="2">
        <f ca="1">IF(O1150=$U$1,N1150,"0")*1.22</f>
        <v>0</v>
      </c>
    </row>
    <row r="1151" spans="1:17" x14ac:dyDescent="0.25">
      <c r="A1151" t="s">
        <v>6680</v>
      </c>
      <c r="B1151" t="s">
        <v>10183</v>
      </c>
      <c r="C1151">
        <v>14699</v>
      </c>
      <c r="D1151">
        <v>2.1</v>
      </c>
      <c r="E1151">
        <f>IFERROR(VLOOKUP(Table_ExternalData_15[[#This Row],[Id]],Rabati!B:C,2,0),0)</f>
        <v>5</v>
      </c>
      <c r="F1151">
        <v>0</v>
      </c>
      <c r="G1151" t="str">
        <f>VLOOKUP(Table_ExternalData_15[[#This Row],[Id]],'Blagovna izdelek'!A:C,3,0)</f>
        <v>Stanley</v>
      </c>
      <c r="H1151">
        <f>Table_ExternalData_15[[#This Row],[Rabat]]*0.2</f>
        <v>1</v>
      </c>
      <c r="I1151" s="2">
        <f>Table_ExternalData_15[[#This Row],[Price]]-(Table_ExternalData_15[[#This Row],[Price]]*Table_ExternalData_15[[#This Row],[BB rabat]])/100</f>
        <v>2.0790000000000002</v>
      </c>
      <c r="J1151" s="2">
        <f>Table_ExternalData_15[[#This Row],[BB cena]]*Table_ExternalData_15[[#Headers],[1,22]]</f>
        <v>2.5363800000000003</v>
      </c>
      <c r="K1151" s="2">
        <f>Table_ExternalData_15[[#This Row],[Price]]*Table_ExternalData_15[[#Headers],[1,22]]</f>
        <v>2.5619999999999998</v>
      </c>
      <c r="L1151" s="7">
        <f>IF(G1151="White Shark",E1151*0.5,IF(G1151="Sbox",E1151*0.5,IF(G1151="Tenda",E1151*0.5,E1151*0.2)))/100</f>
        <v>0.01</v>
      </c>
      <c r="M1151" s="2">
        <f>Table_ExternalData_15[[#This Row],[Price]]-Table_ExternalData_15[[#This Row],[Price]]*Table_ExternalData_15[[#This Row],[extra popust]]</f>
        <v>2.0790000000000002</v>
      </c>
      <c r="N1151" s="2">
        <f>IF(M1151&lt;I1151,M1151,I1151)</f>
        <v>2.0790000000000002</v>
      </c>
      <c r="O1151" s="12" t="str">
        <f>IF(N1151&lt;I1151,$U$1," ")</f>
        <v xml:space="preserve"> </v>
      </c>
      <c r="P1151" s="12" t="str">
        <f>IFERROR((O1151+30)," ")</f>
        <v xml:space="preserve"> </v>
      </c>
      <c r="Q1151" s="2">
        <f ca="1">IF(O1151=$U$1,N1151,"0")*1.22</f>
        <v>0</v>
      </c>
    </row>
    <row r="1152" spans="1:17" x14ac:dyDescent="0.25">
      <c r="A1152" t="s">
        <v>6682</v>
      </c>
      <c r="B1152" t="s">
        <v>6681</v>
      </c>
      <c r="C1152">
        <v>14700</v>
      </c>
      <c r="D1152">
        <v>3.15</v>
      </c>
      <c r="E1152">
        <f>IFERROR(VLOOKUP(Table_ExternalData_15[[#This Row],[Id]],Rabati!B:C,2,0),0)</f>
        <v>5</v>
      </c>
      <c r="F1152">
        <v>0</v>
      </c>
      <c r="G1152" t="str">
        <f>VLOOKUP(Table_ExternalData_15[[#This Row],[Id]],'Blagovna izdelek'!A:C,3,0)</f>
        <v>Stanley</v>
      </c>
      <c r="H1152">
        <f>Table_ExternalData_15[[#This Row],[Rabat]]*0.2</f>
        <v>1</v>
      </c>
      <c r="I1152" s="2">
        <f>Table_ExternalData_15[[#This Row],[Price]]-(Table_ExternalData_15[[#This Row],[Price]]*Table_ExternalData_15[[#This Row],[BB rabat]])/100</f>
        <v>3.1185</v>
      </c>
      <c r="J1152" s="2">
        <f>Table_ExternalData_15[[#This Row],[BB cena]]*Table_ExternalData_15[[#Headers],[1,22]]</f>
        <v>3.80457</v>
      </c>
      <c r="K1152" s="2">
        <f>Table_ExternalData_15[[#This Row],[Price]]*Table_ExternalData_15[[#Headers],[1,22]]</f>
        <v>3.843</v>
      </c>
      <c r="L1152" s="7">
        <f>IF(G1152="White Shark",E1152*0.5,IF(G1152="Sbox",E1152*0.5,IF(G1152="Tenda",E1152*0.5,E1152*0.2)))/100</f>
        <v>0.01</v>
      </c>
      <c r="M1152" s="2">
        <f>Table_ExternalData_15[[#This Row],[Price]]-Table_ExternalData_15[[#This Row],[Price]]*Table_ExternalData_15[[#This Row],[extra popust]]</f>
        <v>3.1185</v>
      </c>
      <c r="N1152" s="2">
        <f>IF(M1152&lt;I1152,M1152,I1152)</f>
        <v>3.1185</v>
      </c>
      <c r="O1152" s="12" t="str">
        <f>IF(N1152&lt;I1152,$U$1," ")</f>
        <v xml:space="preserve"> </v>
      </c>
      <c r="P1152" s="12" t="str">
        <f>IFERROR((O1152+30)," ")</f>
        <v xml:space="preserve"> </v>
      </c>
      <c r="Q1152" s="2">
        <f ca="1">IF(O1152=$U$1,N1152,"0")*1.22</f>
        <v>0</v>
      </c>
    </row>
    <row r="1153" spans="1:17" x14ac:dyDescent="0.25">
      <c r="A1153" t="s">
        <v>7285</v>
      </c>
      <c r="B1153" t="s">
        <v>7284</v>
      </c>
      <c r="C1153">
        <v>15150</v>
      </c>
      <c r="D1153">
        <v>10.28</v>
      </c>
      <c r="E1153">
        <f>IFERROR(VLOOKUP(Table_ExternalData_15[[#This Row],[Id]],Rabati!B:C,2,0),0)</f>
        <v>5</v>
      </c>
      <c r="F1153">
        <v>12</v>
      </c>
      <c r="G1153" t="str">
        <f>VLOOKUP(Table_ExternalData_15[[#This Row],[Id]],'Blagovna izdelek'!A:C,3,0)</f>
        <v>Stanley</v>
      </c>
      <c r="H1153">
        <f>Table_ExternalData_15[[#This Row],[Rabat]]*0.2</f>
        <v>1</v>
      </c>
      <c r="I1153" s="2">
        <f>Table_ExternalData_15[[#This Row],[Price]]-(Table_ExternalData_15[[#This Row],[Price]]*Table_ExternalData_15[[#This Row],[BB rabat]])/100</f>
        <v>10.177199999999999</v>
      </c>
      <c r="J1153" s="2">
        <f>Table_ExternalData_15[[#This Row],[BB cena]]*Table_ExternalData_15[[#Headers],[1,22]]</f>
        <v>12.416183999999999</v>
      </c>
      <c r="K1153" s="2">
        <f>Table_ExternalData_15[[#This Row],[Price]]*Table_ExternalData_15[[#Headers],[1,22]]</f>
        <v>12.541599999999999</v>
      </c>
      <c r="L1153" s="7">
        <f>IF(G1153="White Shark",E1153*0.5,IF(G1153="Sbox",E1153*0.5,IF(G1153="Tenda",E1153*0.5,E1153*0.2)))/100</f>
        <v>0.01</v>
      </c>
      <c r="M1153" s="2">
        <f>Table_ExternalData_15[[#This Row],[Price]]-Table_ExternalData_15[[#This Row],[Price]]*Table_ExternalData_15[[#This Row],[extra popust]]</f>
        <v>10.177199999999999</v>
      </c>
      <c r="N1153" s="2">
        <f>IF(M1153&lt;I1153,M1153,I1153)</f>
        <v>10.177199999999999</v>
      </c>
      <c r="O1153" s="12" t="str">
        <f>IF(N1153&lt;I1153,$U$1," ")</f>
        <v xml:space="preserve"> </v>
      </c>
      <c r="P1153" s="12" t="str">
        <f>IFERROR((O1153+30)," ")</f>
        <v xml:space="preserve"> </v>
      </c>
      <c r="Q1153" s="2">
        <f ca="1">IF(O1153=$U$1,N1153,"0")*1.22</f>
        <v>0</v>
      </c>
    </row>
    <row r="1154" spans="1:17" x14ac:dyDescent="0.25">
      <c r="A1154" t="s">
        <v>7287</v>
      </c>
      <c r="B1154" t="s">
        <v>7286</v>
      </c>
      <c r="C1154">
        <v>15151</v>
      </c>
      <c r="D1154">
        <v>15.88</v>
      </c>
      <c r="E1154">
        <f>IFERROR(VLOOKUP(Table_ExternalData_15[[#This Row],[Id]],Rabati!B:C,2,0),0)</f>
        <v>5</v>
      </c>
      <c r="F1154">
        <v>6</v>
      </c>
      <c r="G1154" t="str">
        <f>VLOOKUP(Table_ExternalData_15[[#This Row],[Id]],'Blagovna izdelek'!A:C,3,0)</f>
        <v>Stanley</v>
      </c>
      <c r="H1154">
        <f>Table_ExternalData_15[[#This Row],[Rabat]]*0.2</f>
        <v>1</v>
      </c>
      <c r="I1154" s="2">
        <f>Table_ExternalData_15[[#This Row],[Price]]-(Table_ExternalData_15[[#This Row],[Price]]*Table_ExternalData_15[[#This Row],[BB rabat]])/100</f>
        <v>15.721200000000001</v>
      </c>
      <c r="J1154" s="2">
        <f>Table_ExternalData_15[[#This Row],[BB cena]]*Table_ExternalData_15[[#Headers],[1,22]]</f>
        <v>19.179864000000002</v>
      </c>
      <c r="K1154" s="2">
        <f>Table_ExternalData_15[[#This Row],[Price]]*Table_ExternalData_15[[#Headers],[1,22]]</f>
        <v>19.3736</v>
      </c>
      <c r="L1154" s="7">
        <f>IF(G1154="White Shark",E1154*0.5,IF(G1154="Sbox",E1154*0.5,IF(G1154="Tenda",E1154*0.5,E1154*0.2)))/100</f>
        <v>0.01</v>
      </c>
      <c r="M1154" s="2">
        <f>Table_ExternalData_15[[#This Row],[Price]]-Table_ExternalData_15[[#This Row],[Price]]*Table_ExternalData_15[[#This Row],[extra popust]]</f>
        <v>15.721200000000001</v>
      </c>
      <c r="N1154" s="2">
        <f>IF(M1154&lt;I1154,M1154,I1154)</f>
        <v>15.721200000000001</v>
      </c>
      <c r="O1154" s="12" t="str">
        <f>IF(N1154&lt;I1154,$U$1," ")</f>
        <v xml:space="preserve"> </v>
      </c>
      <c r="P1154" s="12" t="str">
        <f>IFERROR((O1154+30)," ")</f>
        <v xml:space="preserve"> </v>
      </c>
      <c r="Q1154" s="2">
        <f ca="1">IF(O1154=$U$1,N1154,"0")*1.22</f>
        <v>0</v>
      </c>
    </row>
    <row r="1155" spans="1:17" x14ac:dyDescent="0.25">
      <c r="A1155" t="s">
        <v>7289</v>
      </c>
      <c r="B1155" t="s">
        <v>7288</v>
      </c>
      <c r="C1155">
        <v>15152</v>
      </c>
      <c r="D1155">
        <v>11.5</v>
      </c>
      <c r="E1155">
        <f>IFERROR(VLOOKUP(Table_ExternalData_15[[#This Row],[Id]],Rabati!B:C,2,0),0)</f>
        <v>5</v>
      </c>
      <c r="F1155">
        <v>7</v>
      </c>
      <c r="G1155" t="str">
        <f>VLOOKUP(Table_ExternalData_15[[#This Row],[Id]],'Blagovna izdelek'!A:C,3,0)</f>
        <v>Stanley</v>
      </c>
      <c r="H1155">
        <f>Table_ExternalData_15[[#This Row],[Rabat]]*0.2</f>
        <v>1</v>
      </c>
      <c r="I1155" s="2">
        <f>Table_ExternalData_15[[#This Row],[Price]]-(Table_ExternalData_15[[#This Row],[Price]]*Table_ExternalData_15[[#This Row],[BB rabat]])/100</f>
        <v>11.385</v>
      </c>
      <c r="J1155" s="2">
        <f>Table_ExternalData_15[[#This Row],[BB cena]]*Table_ExternalData_15[[#Headers],[1,22]]</f>
        <v>13.889699999999999</v>
      </c>
      <c r="K1155" s="2">
        <f>Table_ExternalData_15[[#This Row],[Price]]*Table_ExternalData_15[[#Headers],[1,22]]</f>
        <v>14.03</v>
      </c>
      <c r="L1155" s="7">
        <f>IF(G1155="White Shark",E1155*0.5,IF(G1155="Sbox",E1155*0.5,IF(G1155="Tenda",E1155*0.5,E1155*0.2)))/100</f>
        <v>0.01</v>
      </c>
      <c r="M1155" s="2">
        <f>Table_ExternalData_15[[#This Row],[Price]]-Table_ExternalData_15[[#This Row],[Price]]*Table_ExternalData_15[[#This Row],[extra popust]]</f>
        <v>11.385</v>
      </c>
      <c r="N1155" s="2">
        <f>IF(M1155&lt;I1155,M1155,I1155)</f>
        <v>11.385</v>
      </c>
      <c r="O1155" s="12" t="str">
        <f>IF(N1155&lt;I1155,$U$1," ")</f>
        <v xml:space="preserve"> </v>
      </c>
      <c r="P1155" s="12" t="str">
        <f>IFERROR((O1155+30)," ")</f>
        <v xml:space="preserve"> </v>
      </c>
      <c r="Q1155" s="2">
        <f ca="1">IF(O1155=$U$1,N1155,"0")*1.22</f>
        <v>0</v>
      </c>
    </row>
    <row r="1156" spans="1:17" x14ac:dyDescent="0.25">
      <c r="A1156" t="s">
        <v>7291</v>
      </c>
      <c r="B1156" t="s">
        <v>7290</v>
      </c>
      <c r="C1156">
        <v>15153</v>
      </c>
      <c r="D1156">
        <v>9.98</v>
      </c>
      <c r="E1156">
        <f>IFERROR(VLOOKUP(Table_ExternalData_15[[#This Row],[Id]],Rabati!B:C,2,0),0)</f>
        <v>5</v>
      </c>
      <c r="F1156">
        <v>3</v>
      </c>
      <c r="G1156" t="str">
        <f>VLOOKUP(Table_ExternalData_15[[#This Row],[Id]],'Blagovna izdelek'!A:C,3,0)</f>
        <v>Stanley</v>
      </c>
      <c r="H1156">
        <f>Table_ExternalData_15[[#This Row],[Rabat]]*0.2</f>
        <v>1</v>
      </c>
      <c r="I1156" s="2">
        <f>Table_ExternalData_15[[#This Row],[Price]]-(Table_ExternalData_15[[#This Row],[Price]]*Table_ExternalData_15[[#This Row],[BB rabat]])/100</f>
        <v>9.8802000000000003</v>
      </c>
      <c r="J1156" s="2">
        <f>Table_ExternalData_15[[#This Row],[BB cena]]*Table_ExternalData_15[[#Headers],[1,22]]</f>
        <v>12.053844</v>
      </c>
      <c r="K1156" s="2">
        <f>Table_ExternalData_15[[#This Row],[Price]]*Table_ExternalData_15[[#Headers],[1,22]]</f>
        <v>12.175600000000001</v>
      </c>
      <c r="L1156" s="7">
        <f>IF(G1156="White Shark",E1156*0.5,IF(G1156="Sbox",E1156*0.5,IF(G1156="Tenda",E1156*0.5,E1156*0.2)))/100</f>
        <v>0.01</v>
      </c>
      <c r="M1156" s="2">
        <f>Table_ExternalData_15[[#This Row],[Price]]-Table_ExternalData_15[[#This Row],[Price]]*Table_ExternalData_15[[#This Row],[extra popust]]</f>
        <v>9.8802000000000003</v>
      </c>
      <c r="N1156" s="2">
        <f>IF(M1156&lt;I1156,M1156,I1156)</f>
        <v>9.8802000000000003</v>
      </c>
      <c r="O1156" s="12" t="str">
        <f>IF(N1156&lt;I1156,$U$1," ")</f>
        <v xml:space="preserve"> </v>
      </c>
      <c r="P1156" s="12" t="str">
        <f>IFERROR((O1156+30)," ")</f>
        <v xml:space="preserve"> </v>
      </c>
      <c r="Q1156" s="2">
        <f ca="1">IF(O1156=$U$1,N1156,"0")*1.22</f>
        <v>0</v>
      </c>
    </row>
    <row r="1157" spans="1:17" x14ac:dyDescent="0.25">
      <c r="A1157" t="s">
        <v>7293</v>
      </c>
      <c r="B1157" t="s">
        <v>7292</v>
      </c>
      <c r="C1157">
        <v>15154</v>
      </c>
      <c r="D1157">
        <v>14.47</v>
      </c>
      <c r="E1157">
        <f>IFERROR(VLOOKUP(Table_ExternalData_15[[#This Row],[Id]],Rabati!B:C,2,0),0)</f>
        <v>5</v>
      </c>
      <c r="F1157">
        <v>3</v>
      </c>
      <c r="G1157" t="str">
        <f>VLOOKUP(Table_ExternalData_15[[#This Row],[Id]],'Blagovna izdelek'!A:C,3,0)</f>
        <v>Stanley</v>
      </c>
      <c r="H1157">
        <f>Table_ExternalData_15[[#This Row],[Rabat]]*0.2</f>
        <v>1</v>
      </c>
      <c r="I1157" s="2">
        <f>Table_ExternalData_15[[#This Row],[Price]]-(Table_ExternalData_15[[#This Row],[Price]]*Table_ExternalData_15[[#This Row],[BB rabat]])/100</f>
        <v>14.3253</v>
      </c>
      <c r="J1157" s="2">
        <f>Table_ExternalData_15[[#This Row],[BB cena]]*Table_ExternalData_15[[#Headers],[1,22]]</f>
        <v>17.476866000000001</v>
      </c>
      <c r="K1157" s="2">
        <f>Table_ExternalData_15[[#This Row],[Price]]*Table_ExternalData_15[[#Headers],[1,22]]</f>
        <v>17.653400000000001</v>
      </c>
      <c r="L1157" s="7">
        <f>IF(G1157="White Shark",E1157*0.5,IF(G1157="Sbox",E1157*0.5,IF(G1157="Tenda",E1157*0.5,E1157*0.2)))/100</f>
        <v>0.01</v>
      </c>
      <c r="M1157" s="2">
        <f>Table_ExternalData_15[[#This Row],[Price]]-Table_ExternalData_15[[#This Row],[Price]]*Table_ExternalData_15[[#This Row],[extra popust]]</f>
        <v>14.3253</v>
      </c>
      <c r="N1157" s="2">
        <f>IF(M1157&lt;I1157,M1157,I1157)</f>
        <v>14.3253</v>
      </c>
      <c r="O1157" s="12" t="str">
        <f>IF(N1157&lt;I1157,$U$1," ")</f>
        <v xml:space="preserve"> </v>
      </c>
      <c r="P1157" s="12" t="str">
        <f>IFERROR((O1157+30)," ")</f>
        <v xml:space="preserve"> </v>
      </c>
      <c r="Q1157" s="2">
        <f ca="1">IF(O1157=$U$1,N1157,"0")*1.22</f>
        <v>0</v>
      </c>
    </row>
    <row r="1158" spans="1:17" x14ac:dyDescent="0.25">
      <c r="A1158" t="s">
        <v>12493</v>
      </c>
      <c r="B1158" t="s">
        <v>12495</v>
      </c>
      <c r="C1158">
        <v>17036</v>
      </c>
      <c r="D1158">
        <v>7.35</v>
      </c>
      <c r="E1158">
        <f>IFERROR(VLOOKUP(Table_ExternalData_15[[#This Row],[Id]],Rabati!B:C,2,0),0)</f>
        <v>5</v>
      </c>
      <c r="F1158">
        <v>0</v>
      </c>
      <c r="G1158" t="str">
        <f>VLOOKUP(Table_ExternalData_15[[#This Row],[Id]],'Blagovna izdelek'!A:C,3,0)</f>
        <v>Stanley</v>
      </c>
      <c r="H1158">
        <f>Table_ExternalData_15[[#This Row],[Rabat]]*0.2</f>
        <v>1</v>
      </c>
      <c r="I1158" s="2">
        <f>Table_ExternalData_15[[#This Row],[Price]]-(Table_ExternalData_15[[#This Row],[Price]]*Table_ExternalData_15[[#This Row],[BB rabat]])/100</f>
        <v>7.2764999999999995</v>
      </c>
      <c r="J1158" s="2">
        <f>Table_ExternalData_15[[#This Row],[BB cena]]*Table_ExternalData_15[[#Headers],[1,22]]</f>
        <v>8.8773299999999988</v>
      </c>
      <c r="K1158" s="2">
        <f>Table_ExternalData_15[[#This Row],[Price]]*Table_ExternalData_15[[#Headers],[1,22]]</f>
        <v>8.9669999999999987</v>
      </c>
      <c r="L1158" s="7">
        <f>IF(G1158="White Shark",E1158*0.5,IF(G1158="Sbox",E1158*0.5,IF(G1158="Tenda",E1158*0.5,E1158*0.2)))/100</f>
        <v>0.01</v>
      </c>
      <c r="M1158" s="2">
        <f>Table_ExternalData_15[[#This Row],[Price]]-Table_ExternalData_15[[#This Row],[Price]]*Table_ExternalData_15[[#This Row],[extra popust]]</f>
        <v>7.2764999999999995</v>
      </c>
      <c r="N1158" s="2">
        <f>IF(M1158&lt;I1158,M1158,I1158)</f>
        <v>7.2764999999999995</v>
      </c>
      <c r="O1158" s="12" t="str">
        <f>IF(N1158&lt;I1158,$U$1," ")</f>
        <v xml:space="preserve"> </v>
      </c>
      <c r="P1158" s="12" t="str">
        <f>IFERROR((O1158+30)," ")</f>
        <v xml:space="preserve"> </v>
      </c>
      <c r="Q1158" s="2">
        <f ca="1">IF(O1158=$U$1,N1158,"0")*1.22</f>
        <v>0</v>
      </c>
    </row>
    <row r="1159" spans="1:17" x14ac:dyDescent="0.25">
      <c r="A1159" t="s">
        <v>3637</v>
      </c>
      <c r="B1159" t="s">
        <v>3636</v>
      </c>
      <c r="C1159">
        <v>9997</v>
      </c>
      <c r="D1159">
        <v>2.5</v>
      </c>
      <c r="E1159">
        <f>IFERROR(VLOOKUP(Table_ExternalData_15[[#This Row],[Id]],Rabati!B:C,2,0),0)</f>
        <v>20</v>
      </c>
      <c r="F1159">
        <v>116</v>
      </c>
      <c r="G1159" t="str">
        <f>VLOOKUP(Table_ExternalData_15[[#This Row],[Id]],'Blagovna izdelek'!A:C,3,0)</f>
        <v>Spire</v>
      </c>
      <c r="H1159">
        <f>Table_ExternalData_15[[#This Row],[Rabat]]*0.2</f>
        <v>4</v>
      </c>
      <c r="I1159" s="2">
        <f>Table_ExternalData_15[[#This Row],[Price]]-(Table_ExternalData_15[[#This Row],[Price]]*Table_ExternalData_15[[#This Row],[BB rabat]])/100</f>
        <v>2.4</v>
      </c>
      <c r="J1159" s="2">
        <f>Table_ExternalData_15[[#This Row],[BB cena]]*Table_ExternalData_15[[#Headers],[1,22]]</f>
        <v>2.9279999999999999</v>
      </c>
      <c r="K1159" s="2">
        <f>Table_ExternalData_15[[#This Row],[Price]]*Table_ExternalData_15[[#Headers],[1,22]]</f>
        <v>3.05</v>
      </c>
      <c r="L1159" s="7">
        <f>IF(G1159="White Shark",E1159*0.5,IF(G1159="Sbox",E1159*0.5,IF(G1159="Tenda",E1159*0.5,E1159*0.2)))/100</f>
        <v>0.04</v>
      </c>
      <c r="M1159" s="2">
        <f>Table_ExternalData_15[[#This Row],[Price]]-Table_ExternalData_15[[#This Row],[Price]]*Table_ExternalData_15[[#This Row],[extra popust]]</f>
        <v>2.4</v>
      </c>
      <c r="N1159" s="2">
        <f>IF(M1159&lt;I1159,M1159,I1159)</f>
        <v>2.4</v>
      </c>
      <c r="O1159" s="12" t="str">
        <f>IF(N1159&lt;I1159,$U$1," ")</f>
        <v xml:space="preserve"> </v>
      </c>
      <c r="P1159" s="12" t="str">
        <f>IFERROR((O1159+30)," ")</f>
        <v xml:space="preserve"> </v>
      </c>
      <c r="Q1159" s="2">
        <f ca="1">IF(O1159=$U$1,N1159,"0")*1.22</f>
        <v>0</v>
      </c>
    </row>
    <row r="1160" spans="1:17" x14ac:dyDescent="0.25">
      <c r="A1160" t="s">
        <v>344</v>
      </c>
      <c r="B1160" t="s">
        <v>343</v>
      </c>
      <c r="C1160">
        <v>5852</v>
      </c>
      <c r="D1160">
        <v>10.65</v>
      </c>
      <c r="E1160">
        <f>IFERROR(VLOOKUP(Table_ExternalData_15[[#This Row],[Id]],Rabati!B:C,2,0),0)</f>
        <v>30</v>
      </c>
      <c r="F1160">
        <v>44</v>
      </c>
      <c r="G1160" t="str">
        <f>VLOOKUP(Table_ExternalData_15[[#This Row],[Id]],'Blagovna izdelek'!A:C,3,0)</f>
        <v>Sinergy</v>
      </c>
      <c r="H1160">
        <f>Table_ExternalData_15[[#This Row],[Rabat]]*0.2</f>
        <v>6</v>
      </c>
      <c r="I1160" s="2">
        <f>Table_ExternalData_15[[#This Row],[Price]]-(Table_ExternalData_15[[#This Row],[Price]]*Table_ExternalData_15[[#This Row],[BB rabat]])/100</f>
        <v>10.011000000000001</v>
      </c>
      <c r="J1160" s="2">
        <f>Table_ExternalData_15[[#This Row],[BB cena]]*Table_ExternalData_15[[#Headers],[1,22]]</f>
        <v>12.213420000000001</v>
      </c>
      <c r="K1160" s="2">
        <f>Table_ExternalData_15[[#This Row],[Price]]*Table_ExternalData_15[[#Headers],[1,22]]</f>
        <v>12.993</v>
      </c>
      <c r="L1160" s="7">
        <f>IF(G1160="White Shark",E1160*0.5,IF(G1160="Sbox",E1160*0.5,IF(G1160="Tenda",E1160*0.5,E1160*0.2)))/100</f>
        <v>0.06</v>
      </c>
      <c r="M1160" s="2">
        <f>Table_ExternalData_15[[#This Row],[Price]]-Table_ExternalData_15[[#This Row],[Price]]*Table_ExternalData_15[[#This Row],[extra popust]]</f>
        <v>10.011000000000001</v>
      </c>
      <c r="N1160" s="2">
        <f>IF(M1160&lt;I1160,M1160,I1160)</f>
        <v>10.011000000000001</v>
      </c>
      <c r="O1160" s="12" t="str">
        <f>IF(N1160&lt;I1160,$U$1," ")</f>
        <v xml:space="preserve"> </v>
      </c>
      <c r="P1160" s="12" t="str">
        <f>IFERROR((O1160+30)," ")</f>
        <v xml:space="preserve"> </v>
      </c>
      <c r="Q1160" s="2">
        <f ca="1">IF(O1160=$U$1,N1160,"0")*1.22</f>
        <v>0</v>
      </c>
    </row>
    <row r="1161" spans="1:17" x14ac:dyDescent="0.25">
      <c r="A1161" t="s">
        <v>345</v>
      </c>
      <c r="B1161" t="s">
        <v>10148</v>
      </c>
      <c r="C1161">
        <v>5853</v>
      </c>
      <c r="D1161">
        <v>13.2</v>
      </c>
      <c r="E1161">
        <f>IFERROR(VLOOKUP(Table_ExternalData_15[[#This Row],[Id]],Rabati!B:C,2,0),0)</f>
        <v>30</v>
      </c>
      <c r="F1161">
        <v>19</v>
      </c>
      <c r="G1161" t="str">
        <f>VLOOKUP(Table_ExternalData_15[[#This Row],[Id]],'Blagovna izdelek'!A:C,3,0)</f>
        <v>Sinergy</v>
      </c>
      <c r="H1161">
        <f>Table_ExternalData_15[[#This Row],[Rabat]]*0.2</f>
        <v>6</v>
      </c>
      <c r="I1161" s="2">
        <f>Table_ExternalData_15[[#This Row],[Price]]-(Table_ExternalData_15[[#This Row],[Price]]*Table_ExternalData_15[[#This Row],[BB rabat]])/100</f>
        <v>12.407999999999999</v>
      </c>
      <c r="J1161" s="2">
        <f>Table_ExternalData_15[[#This Row],[BB cena]]*Table_ExternalData_15[[#Headers],[1,22]]</f>
        <v>15.137759999999998</v>
      </c>
      <c r="K1161" s="2">
        <f>Table_ExternalData_15[[#This Row],[Price]]*Table_ExternalData_15[[#Headers],[1,22]]</f>
        <v>16.103999999999999</v>
      </c>
      <c r="L1161" s="7">
        <f>IF(G1161="White Shark",E1161*0.5,IF(G1161="Sbox",E1161*0.5,IF(G1161="Tenda",E1161*0.5,E1161*0.2)))/100</f>
        <v>0.06</v>
      </c>
      <c r="M1161" s="2">
        <f>Table_ExternalData_15[[#This Row],[Price]]-Table_ExternalData_15[[#This Row],[Price]]*Table_ExternalData_15[[#This Row],[extra popust]]</f>
        <v>12.407999999999999</v>
      </c>
      <c r="N1161" s="2">
        <f>IF(M1161&lt;I1161,M1161,I1161)</f>
        <v>12.407999999999999</v>
      </c>
      <c r="O1161" s="12" t="str">
        <f>IF(N1161&lt;I1161,$U$1," ")</f>
        <v xml:space="preserve"> </v>
      </c>
      <c r="P1161" s="12" t="str">
        <f>IFERROR((O1161+30)," ")</f>
        <v xml:space="preserve"> </v>
      </c>
      <c r="Q1161" s="2">
        <f ca="1">IF(O1161=$U$1,N1161,"0")*1.22</f>
        <v>0</v>
      </c>
    </row>
    <row r="1162" spans="1:17" x14ac:dyDescent="0.25">
      <c r="A1162" t="s">
        <v>347</v>
      </c>
      <c r="B1162" t="s">
        <v>346</v>
      </c>
      <c r="C1162">
        <v>5854</v>
      </c>
      <c r="D1162">
        <v>21.68</v>
      </c>
      <c r="E1162">
        <f>IFERROR(VLOOKUP(Table_ExternalData_15[[#This Row],[Id]],Rabati!B:C,2,0),0)</f>
        <v>30</v>
      </c>
      <c r="F1162">
        <v>79</v>
      </c>
      <c r="G1162" t="str">
        <f>VLOOKUP(Table_ExternalData_15[[#This Row],[Id]],'Blagovna izdelek'!A:C,3,0)</f>
        <v>Sinergy</v>
      </c>
      <c r="H1162">
        <f>Table_ExternalData_15[[#This Row],[Rabat]]*0.2</f>
        <v>6</v>
      </c>
      <c r="I1162" s="2">
        <f>Table_ExternalData_15[[#This Row],[Price]]-(Table_ExternalData_15[[#This Row],[Price]]*Table_ExternalData_15[[#This Row],[BB rabat]])/100</f>
        <v>20.379200000000001</v>
      </c>
      <c r="J1162" s="2">
        <f>Table_ExternalData_15[[#This Row],[BB cena]]*Table_ExternalData_15[[#Headers],[1,22]]</f>
        <v>24.862624</v>
      </c>
      <c r="K1162" s="2">
        <f>Table_ExternalData_15[[#This Row],[Price]]*Table_ExternalData_15[[#Headers],[1,22]]</f>
        <v>26.4496</v>
      </c>
      <c r="L1162" s="7">
        <f>IF(G1162="White Shark",E1162*0.5,IF(G1162="Sbox",E1162*0.5,IF(G1162="Tenda",E1162*0.5,E1162*0.2)))/100</f>
        <v>0.06</v>
      </c>
      <c r="M1162" s="2">
        <f>Table_ExternalData_15[[#This Row],[Price]]-Table_ExternalData_15[[#This Row],[Price]]*Table_ExternalData_15[[#This Row],[extra popust]]</f>
        <v>20.379200000000001</v>
      </c>
      <c r="N1162" s="2">
        <f>IF(M1162&lt;I1162,M1162,I1162)</f>
        <v>20.379200000000001</v>
      </c>
      <c r="O1162" s="12" t="str">
        <f>IF(N1162&lt;I1162,$U$1," ")</f>
        <v xml:space="preserve"> </v>
      </c>
      <c r="P1162" s="12" t="str">
        <f>IFERROR((O1162+30)," ")</f>
        <v xml:space="preserve"> </v>
      </c>
      <c r="Q1162" s="2">
        <f ca="1">IF(O1162=$U$1,N1162,"0")*1.22</f>
        <v>0</v>
      </c>
    </row>
    <row r="1163" spans="1:17" x14ac:dyDescent="0.25">
      <c r="A1163" t="s">
        <v>348</v>
      </c>
      <c r="B1163" t="s">
        <v>10149</v>
      </c>
      <c r="C1163">
        <v>5855</v>
      </c>
      <c r="D1163">
        <v>24.96</v>
      </c>
      <c r="E1163">
        <f>IFERROR(VLOOKUP(Table_ExternalData_15[[#This Row],[Id]],Rabati!B:C,2,0),0)</f>
        <v>30</v>
      </c>
      <c r="F1163">
        <v>72</v>
      </c>
      <c r="G1163" t="str">
        <f>VLOOKUP(Table_ExternalData_15[[#This Row],[Id]],'Blagovna izdelek'!A:C,3,0)</f>
        <v>Sinergy</v>
      </c>
      <c r="H1163">
        <f>Table_ExternalData_15[[#This Row],[Rabat]]*0.2</f>
        <v>6</v>
      </c>
      <c r="I1163" s="2">
        <f>Table_ExternalData_15[[#This Row],[Price]]-(Table_ExternalData_15[[#This Row],[Price]]*Table_ExternalData_15[[#This Row],[BB rabat]])/100</f>
        <v>23.462400000000002</v>
      </c>
      <c r="J1163" s="2">
        <f>Table_ExternalData_15[[#This Row],[BB cena]]*Table_ExternalData_15[[#Headers],[1,22]]</f>
        <v>28.624128000000002</v>
      </c>
      <c r="K1163" s="2">
        <f>Table_ExternalData_15[[#This Row],[Price]]*Table_ExternalData_15[[#Headers],[1,22]]</f>
        <v>30.4512</v>
      </c>
      <c r="L1163" s="7">
        <f>IF(G1163="White Shark",E1163*0.5,IF(G1163="Sbox",E1163*0.5,IF(G1163="Tenda",E1163*0.5,E1163*0.2)))/100</f>
        <v>0.06</v>
      </c>
      <c r="M1163" s="2">
        <f>Table_ExternalData_15[[#This Row],[Price]]-Table_ExternalData_15[[#This Row],[Price]]*Table_ExternalData_15[[#This Row],[extra popust]]</f>
        <v>23.462400000000002</v>
      </c>
      <c r="N1163" s="2">
        <f>IF(M1163&lt;I1163,M1163,I1163)</f>
        <v>23.462400000000002</v>
      </c>
      <c r="O1163" s="12" t="str">
        <f>IF(N1163&lt;I1163,$U$1," ")</f>
        <v xml:space="preserve"> </v>
      </c>
      <c r="P1163" s="12" t="str">
        <f>IFERROR((O1163+30)," ")</f>
        <v xml:space="preserve"> </v>
      </c>
      <c r="Q1163" s="2">
        <f ca="1">IF(O1163=$U$1,N1163,"0")*1.22</f>
        <v>0</v>
      </c>
    </row>
    <row r="1164" spans="1:17" x14ac:dyDescent="0.25">
      <c r="A1164" t="s">
        <v>350</v>
      </c>
      <c r="B1164" t="s">
        <v>349</v>
      </c>
      <c r="C1164">
        <v>5856</v>
      </c>
      <c r="D1164">
        <v>31.15</v>
      </c>
      <c r="E1164">
        <f>IFERROR(VLOOKUP(Table_ExternalData_15[[#This Row],[Id]],Rabati!B:C,2,0),0)</f>
        <v>30</v>
      </c>
      <c r="F1164">
        <v>153</v>
      </c>
      <c r="G1164" t="str">
        <f>VLOOKUP(Table_ExternalData_15[[#This Row],[Id]],'Blagovna izdelek'!A:C,3,0)</f>
        <v>Sinergy</v>
      </c>
      <c r="H1164">
        <f>Table_ExternalData_15[[#This Row],[Rabat]]*0.2</f>
        <v>6</v>
      </c>
      <c r="I1164" s="2">
        <f>Table_ExternalData_15[[#This Row],[Price]]-(Table_ExternalData_15[[#This Row],[Price]]*Table_ExternalData_15[[#This Row],[BB rabat]])/100</f>
        <v>29.280999999999999</v>
      </c>
      <c r="J1164" s="2">
        <f>Table_ExternalData_15[[#This Row],[BB cena]]*Table_ExternalData_15[[#Headers],[1,22]]</f>
        <v>35.722819999999999</v>
      </c>
      <c r="K1164" s="2">
        <f>Table_ExternalData_15[[#This Row],[Price]]*Table_ExternalData_15[[#Headers],[1,22]]</f>
        <v>38.003</v>
      </c>
      <c r="L1164" s="7">
        <f>IF(G1164="White Shark",E1164*0.5,IF(G1164="Sbox",E1164*0.5,IF(G1164="Tenda",E1164*0.5,E1164*0.2)))/100</f>
        <v>0.06</v>
      </c>
      <c r="M1164" s="2">
        <f>Table_ExternalData_15[[#This Row],[Price]]-Table_ExternalData_15[[#This Row],[Price]]*Table_ExternalData_15[[#This Row],[extra popust]]</f>
        <v>29.280999999999999</v>
      </c>
      <c r="N1164" s="2">
        <f>IF(M1164&lt;I1164,M1164,I1164)</f>
        <v>29.280999999999999</v>
      </c>
      <c r="O1164" s="12" t="str">
        <f>IF(N1164&lt;I1164,$U$1," ")</f>
        <v xml:space="preserve"> </v>
      </c>
      <c r="P1164" s="12" t="str">
        <f>IFERROR((O1164+30)," ")</f>
        <v xml:space="preserve"> </v>
      </c>
      <c r="Q1164" s="2">
        <f ca="1">IF(O1164=$U$1,N1164,"0")*1.22</f>
        <v>0</v>
      </c>
    </row>
    <row r="1165" spans="1:17" x14ac:dyDescent="0.25">
      <c r="A1165" t="s">
        <v>352</v>
      </c>
      <c r="B1165" t="s">
        <v>351</v>
      </c>
      <c r="C1165">
        <v>5857</v>
      </c>
      <c r="D1165">
        <v>43.15</v>
      </c>
      <c r="E1165">
        <f>IFERROR(VLOOKUP(Table_ExternalData_15[[#This Row],[Id]],Rabati!B:C,2,0),0)</f>
        <v>30</v>
      </c>
      <c r="F1165">
        <v>32</v>
      </c>
      <c r="G1165" t="str">
        <f>VLOOKUP(Table_ExternalData_15[[#This Row],[Id]],'Blagovna izdelek'!A:C,3,0)</f>
        <v>Sinergy</v>
      </c>
      <c r="H1165">
        <f>Table_ExternalData_15[[#This Row],[Rabat]]*0.2</f>
        <v>6</v>
      </c>
      <c r="I1165" s="2">
        <f>Table_ExternalData_15[[#This Row],[Price]]-(Table_ExternalData_15[[#This Row],[Price]]*Table_ExternalData_15[[#This Row],[BB rabat]])/100</f>
        <v>40.561</v>
      </c>
      <c r="J1165" s="2">
        <f>Table_ExternalData_15[[#This Row],[BB cena]]*Table_ExternalData_15[[#Headers],[1,22]]</f>
        <v>49.48442</v>
      </c>
      <c r="K1165" s="2">
        <f>Table_ExternalData_15[[#This Row],[Price]]*Table_ExternalData_15[[#Headers],[1,22]]</f>
        <v>52.642999999999994</v>
      </c>
      <c r="L1165" s="7">
        <f>IF(G1165="White Shark",E1165*0.5,IF(G1165="Sbox",E1165*0.5,IF(G1165="Tenda",E1165*0.5,E1165*0.2)))/100</f>
        <v>0.06</v>
      </c>
      <c r="M1165" s="2">
        <f>Table_ExternalData_15[[#This Row],[Price]]-Table_ExternalData_15[[#This Row],[Price]]*Table_ExternalData_15[[#This Row],[extra popust]]</f>
        <v>40.561</v>
      </c>
      <c r="N1165" s="2">
        <f>IF(M1165&lt;I1165,M1165,I1165)</f>
        <v>40.561</v>
      </c>
      <c r="O1165" s="12" t="str">
        <f>IF(N1165&lt;I1165,$U$1," ")</f>
        <v xml:space="preserve"> </v>
      </c>
      <c r="P1165" s="12" t="str">
        <f>IFERROR((O1165+30)," ")</f>
        <v xml:space="preserve"> </v>
      </c>
      <c r="Q1165" s="2">
        <f ca="1">IF(O1165=$U$1,N1165,"0")*1.22</f>
        <v>0</v>
      </c>
    </row>
    <row r="1166" spans="1:17" x14ac:dyDescent="0.25">
      <c r="A1166" t="s">
        <v>354</v>
      </c>
      <c r="B1166" t="s">
        <v>353</v>
      </c>
      <c r="C1166">
        <v>5858</v>
      </c>
      <c r="D1166">
        <v>62.85</v>
      </c>
      <c r="E1166">
        <f>IFERROR(VLOOKUP(Table_ExternalData_15[[#This Row],[Id]],Rabati!B:C,2,0),0)</f>
        <v>30</v>
      </c>
      <c r="F1166">
        <v>24</v>
      </c>
      <c r="G1166" t="str">
        <f>VLOOKUP(Table_ExternalData_15[[#This Row],[Id]],'Blagovna izdelek'!A:C,3,0)</f>
        <v>Sinergy</v>
      </c>
      <c r="H1166">
        <f>Table_ExternalData_15[[#This Row],[Rabat]]*0.2</f>
        <v>6</v>
      </c>
      <c r="I1166" s="2">
        <f>Table_ExternalData_15[[#This Row],[Price]]-(Table_ExternalData_15[[#This Row],[Price]]*Table_ExternalData_15[[#This Row],[BB rabat]])/100</f>
        <v>59.079000000000001</v>
      </c>
      <c r="J1166" s="2">
        <f>Table_ExternalData_15[[#This Row],[BB cena]]*Table_ExternalData_15[[#Headers],[1,22]]</f>
        <v>72.07638</v>
      </c>
      <c r="K1166" s="2">
        <f>Table_ExternalData_15[[#This Row],[Price]]*Table_ExternalData_15[[#Headers],[1,22]]</f>
        <v>76.677000000000007</v>
      </c>
      <c r="L1166" s="7">
        <f>IF(G1166="White Shark",E1166*0.5,IF(G1166="Sbox",E1166*0.5,IF(G1166="Tenda",E1166*0.5,E1166*0.2)))/100</f>
        <v>0.06</v>
      </c>
      <c r="M1166" s="2">
        <f>Table_ExternalData_15[[#This Row],[Price]]-Table_ExternalData_15[[#This Row],[Price]]*Table_ExternalData_15[[#This Row],[extra popust]]</f>
        <v>59.079000000000001</v>
      </c>
      <c r="N1166" s="2">
        <f>IF(M1166&lt;I1166,M1166,I1166)</f>
        <v>59.079000000000001</v>
      </c>
      <c r="O1166" s="12" t="str">
        <f>IF(N1166&lt;I1166,$U$1," ")</f>
        <v xml:space="preserve"> </v>
      </c>
      <c r="P1166" s="12" t="str">
        <f>IFERROR((O1166+30)," ")</f>
        <v xml:space="preserve"> </v>
      </c>
      <c r="Q1166" s="2">
        <f ca="1">IF(O1166=$U$1,N1166,"0")*1.22</f>
        <v>0</v>
      </c>
    </row>
    <row r="1167" spans="1:17" x14ac:dyDescent="0.25">
      <c r="A1167" t="s">
        <v>1100</v>
      </c>
      <c r="B1167" t="s">
        <v>1099</v>
      </c>
      <c r="C1167">
        <v>7372</v>
      </c>
      <c r="D1167">
        <v>29.95</v>
      </c>
      <c r="E1167">
        <f>IFERROR(VLOOKUP(Table_ExternalData_15[[#This Row],[Id]],Rabati!B:C,2,0),0)</f>
        <v>10</v>
      </c>
      <c r="F1167">
        <v>16</v>
      </c>
      <c r="G1167" t="str">
        <f>VLOOKUP(Table_ExternalData_15[[#This Row],[Id]],'Blagovna izdelek'!A:C,3,0)</f>
        <v>Simon Connect</v>
      </c>
      <c r="H1167">
        <f>Table_ExternalData_15[[#This Row],[Rabat]]*0.2</f>
        <v>2</v>
      </c>
      <c r="I1167" s="2">
        <f>Table_ExternalData_15[[#This Row],[Price]]-(Table_ExternalData_15[[#This Row],[Price]]*Table_ExternalData_15[[#This Row],[BB rabat]])/100</f>
        <v>29.350999999999999</v>
      </c>
      <c r="J1167" s="2">
        <f>Table_ExternalData_15[[#This Row],[BB cena]]*Table_ExternalData_15[[#Headers],[1,22]]</f>
        <v>35.808219999999999</v>
      </c>
      <c r="K1167" s="2">
        <f>Table_ExternalData_15[[#This Row],[Price]]*Table_ExternalData_15[[#Headers],[1,22]]</f>
        <v>36.539000000000001</v>
      </c>
      <c r="L1167" s="7">
        <f>IF(G1167="White Shark",E1167*0.5,IF(G1167="Sbox",E1167*0.5,IF(G1167="Tenda",E1167*0.5,E1167*0.2)))/100</f>
        <v>0.02</v>
      </c>
      <c r="M1167" s="2">
        <f>Table_ExternalData_15[[#This Row],[Price]]-Table_ExternalData_15[[#This Row],[Price]]*Table_ExternalData_15[[#This Row],[extra popust]]</f>
        <v>29.350999999999999</v>
      </c>
      <c r="N1167" s="2">
        <f>IF(M1167&lt;I1167,M1167,I1167)</f>
        <v>29.350999999999999</v>
      </c>
      <c r="O1167" s="12" t="str">
        <f>IF(N1167&lt;I1167,$U$1," ")</f>
        <v xml:space="preserve"> </v>
      </c>
      <c r="P1167" s="12" t="str">
        <f>IFERROR((O1167+30)," ")</f>
        <v xml:space="preserve"> </v>
      </c>
      <c r="Q1167" s="2">
        <f ca="1">IF(O1167=$U$1,N1167,"0")*1.22</f>
        <v>0</v>
      </c>
    </row>
    <row r="1168" spans="1:17" x14ac:dyDescent="0.25">
      <c r="A1168" t="s">
        <v>1102</v>
      </c>
      <c r="B1168" t="s">
        <v>1101</v>
      </c>
      <c r="C1168">
        <v>7373</v>
      </c>
      <c r="D1168">
        <v>14.48</v>
      </c>
      <c r="E1168">
        <f>IFERROR(VLOOKUP(Table_ExternalData_15[[#This Row],[Id]],Rabati!B:C,2,0),0)</f>
        <v>10</v>
      </c>
      <c r="F1168">
        <v>1</v>
      </c>
      <c r="G1168" t="str">
        <f>VLOOKUP(Table_ExternalData_15[[#This Row],[Id]],'Blagovna izdelek'!A:C,3,0)</f>
        <v>Simon Connect</v>
      </c>
      <c r="H1168">
        <f>Table_ExternalData_15[[#This Row],[Rabat]]*0.2</f>
        <v>2</v>
      </c>
      <c r="I1168" s="2">
        <f>Table_ExternalData_15[[#This Row],[Price]]-(Table_ExternalData_15[[#This Row],[Price]]*Table_ExternalData_15[[#This Row],[BB rabat]])/100</f>
        <v>14.1904</v>
      </c>
      <c r="J1168" s="2">
        <f>Table_ExternalData_15[[#This Row],[BB cena]]*Table_ExternalData_15[[#Headers],[1,22]]</f>
        <v>17.312287999999999</v>
      </c>
      <c r="K1168" s="2">
        <f>Table_ExternalData_15[[#This Row],[Price]]*Table_ExternalData_15[[#Headers],[1,22]]</f>
        <v>17.665600000000001</v>
      </c>
      <c r="L1168" s="7">
        <f>IF(G1168="White Shark",E1168*0.5,IF(G1168="Sbox",E1168*0.5,IF(G1168="Tenda",E1168*0.5,E1168*0.2)))/100</f>
        <v>0.02</v>
      </c>
      <c r="M1168" s="2">
        <f>Table_ExternalData_15[[#This Row],[Price]]-Table_ExternalData_15[[#This Row],[Price]]*Table_ExternalData_15[[#This Row],[extra popust]]</f>
        <v>14.1904</v>
      </c>
      <c r="N1168" s="2">
        <f>IF(M1168&lt;I1168,M1168,I1168)</f>
        <v>14.1904</v>
      </c>
      <c r="O1168" s="12" t="str">
        <f>IF(N1168&lt;I1168,$U$1," ")</f>
        <v xml:space="preserve"> </v>
      </c>
      <c r="P1168" s="12" t="str">
        <f>IFERROR((O1168+30)," ")</f>
        <v xml:space="preserve"> </v>
      </c>
      <c r="Q1168" s="2">
        <f ca="1">IF(O1168=$U$1,N1168,"0")*1.22</f>
        <v>0</v>
      </c>
    </row>
    <row r="1169" spans="1:17" x14ac:dyDescent="0.25">
      <c r="A1169" t="s">
        <v>1550</v>
      </c>
      <c r="B1169" t="s">
        <v>1549</v>
      </c>
      <c r="C1169">
        <v>7796</v>
      </c>
      <c r="D1169">
        <v>0.46</v>
      </c>
      <c r="E1169">
        <f>IFERROR(VLOOKUP(Table_ExternalData_15[[#This Row],[Id]],Rabati!B:C,2,0),0)</f>
        <v>10</v>
      </c>
      <c r="F1169">
        <v>42</v>
      </c>
      <c r="G1169" t="str">
        <f>VLOOKUP(Table_ExternalData_15[[#This Row],[Id]],'Blagovna izdelek'!A:C,3,0)</f>
        <v>Simon Connect</v>
      </c>
      <c r="H1169">
        <f>Table_ExternalData_15[[#This Row],[Rabat]]*0.2</f>
        <v>2</v>
      </c>
      <c r="I1169" s="2">
        <f>Table_ExternalData_15[[#This Row],[Price]]-(Table_ExternalData_15[[#This Row],[Price]]*Table_ExternalData_15[[#This Row],[BB rabat]])/100</f>
        <v>0.45080000000000003</v>
      </c>
      <c r="J1169" s="2">
        <f>Table_ExternalData_15[[#This Row],[BB cena]]*Table_ExternalData_15[[#Headers],[1,22]]</f>
        <v>0.54997600000000002</v>
      </c>
      <c r="K1169" s="2">
        <f>Table_ExternalData_15[[#This Row],[Price]]*Table_ExternalData_15[[#Headers],[1,22]]</f>
        <v>0.56120000000000003</v>
      </c>
      <c r="L1169" s="7">
        <f>IF(G1169="White Shark",E1169*0.5,IF(G1169="Sbox",E1169*0.5,IF(G1169="Tenda",E1169*0.5,E1169*0.2)))/100</f>
        <v>0.02</v>
      </c>
      <c r="M1169" s="2">
        <f>Table_ExternalData_15[[#This Row],[Price]]-Table_ExternalData_15[[#This Row],[Price]]*Table_ExternalData_15[[#This Row],[extra popust]]</f>
        <v>0.45080000000000003</v>
      </c>
      <c r="N1169" s="2">
        <f>IF(M1169&lt;I1169,M1169,I1169)</f>
        <v>0.45080000000000003</v>
      </c>
      <c r="O1169" s="12" t="str">
        <f>IF(N1169&lt;I1169,$U$1," ")</f>
        <v xml:space="preserve"> </v>
      </c>
      <c r="P1169" s="12" t="str">
        <f>IFERROR((O1169+30)," ")</f>
        <v xml:space="preserve"> </v>
      </c>
      <c r="Q1169" s="2">
        <f ca="1">IF(O1169=$U$1,N1169,"0")*1.22</f>
        <v>0</v>
      </c>
    </row>
    <row r="1170" spans="1:17" x14ac:dyDescent="0.25">
      <c r="A1170" t="s">
        <v>2820</v>
      </c>
      <c r="B1170" t="s">
        <v>9919</v>
      </c>
      <c r="C1170">
        <v>8807</v>
      </c>
      <c r="D1170">
        <v>49.95</v>
      </c>
      <c r="E1170">
        <f>IFERROR(VLOOKUP(Table_ExternalData_15[[#This Row],[Id]],Rabati!B:C,2,0),0)</f>
        <v>10</v>
      </c>
      <c r="F1170">
        <v>23</v>
      </c>
      <c r="G1170" t="str">
        <f>VLOOKUP(Table_ExternalData_15[[#This Row],[Id]],'Blagovna izdelek'!A:C,3,0)</f>
        <v>Simon Connect</v>
      </c>
      <c r="H1170">
        <f>Table_ExternalData_15[[#This Row],[Rabat]]*0.2</f>
        <v>2</v>
      </c>
      <c r="I1170" s="2">
        <f>Table_ExternalData_15[[#This Row],[Price]]-(Table_ExternalData_15[[#This Row],[Price]]*Table_ExternalData_15[[#This Row],[BB rabat]])/100</f>
        <v>48.951000000000001</v>
      </c>
      <c r="J1170" s="2">
        <f>Table_ExternalData_15[[#This Row],[BB cena]]*Table_ExternalData_15[[#Headers],[1,22]]</f>
        <v>59.720219999999998</v>
      </c>
      <c r="K1170" s="2">
        <f>Table_ExternalData_15[[#This Row],[Price]]*Table_ExternalData_15[[#Headers],[1,22]]</f>
        <v>60.939</v>
      </c>
      <c r="L1170" s="7">
        <f>IF(G1170="White Shark",E1170*0.5,IF(G1170="Sbox",E1170*0.5,IF(G1170="Tenda",E1170*0.5,E1170*0.2)))/100</f>
        <v>0.02</v>
      </c>
      <c r="M1170" s="2">
        <f>Table_ExternalData_15[[#This Row],[Price]]-Table_ExternalData_15[[#This Row],[Price]]*Table_ExternalData_15[[#This Row],[extra popust]]</f>
        <v>48.951000000000001</v>
      </c>
      <c r="N1170" s="2">
        <f>IF(M1170&lt;I1170,M1170,I1170)</f>
        <v>48.951000000000001</v>
      </c>
      <c r="O1170" s="12" t="str">
        <f>IF(N1170&lt;I1170,$U$1," ")</f>
        <v xml:space="preserve"> </v>
      </c>
      <c r="P1170" s="12" t="str">
        <f>IFERROR((O1170+30)," ")</f>
        <v xml:space="preserve"> </v>
      </c>
      <c r="Q1170" s="2">
        <f ca="1">IF(O1170=$U$1,N1170,"0")*1.22</f>
        <v>0</v>
      </c>
    </row>
    <row r="1171" spans="1:17" x14ac:dyDescent="0.25">
      <c r="A1171" t="s">
        <v>2821</v>
      </c>
      <c r="B1171" t="s">
        <v>9920</v>
      </c>
      <c r="C1171">
        <v>8808</v>
      </c>
      <c r="D1171">
        <v>74.8</v>
      </c>
      <c r="E1171">
        <f>IFERROR(VLOOKUP(Table_ExternalData_15[[#This Row],[Id]],Rabati!B:C,2,0),0)</f>
        <v>10</v>
      </c>
      <c r="F1171">
        <v>25</v>
      </c>
      <c r="G1171" t="str">
        <f>VLOOKUP(Table_ExternalData_15[[#This Row],[Id]],'Blagovna izdelek'!A:C,3,0)</f>
        <v>Simon Connect</v>
      </c>
      <c r="H1171">
        <f>Table_ExternalData_15[[#This Row],[Rabat]]*0.2</f>
        <v>2</v>
      </c>
      <c r="I1171" s="2">
        <f>Table_ExternalData_15[[#This Row],[Price]]-(Table_ExternalData_15[[#This Row],[Price]]*Table_ExternalData_15[[#This Row],[BB rabat]])/100</f>
        <v>73.304000000000002</v>
      </c>
      <c r="J1171" s="2">
        <f>Table_ExternalData_15[[#This Row],[BB cena]]*Table_ExternalData_15[[#Headers],[1,22]]</f>
        <v>89.430880000000002</v>
      </c>
      <c r="K1171" s="2">
        <f>Table_ExternalData_15[[#This Row],[Price]]*Table_ExternalData_15[[#Headers],[1,22]]</f>
        <v>91.256</v>
      </c>
      <c r="L1171" s="7">
        <f>IF(G1171="White Shark",E1171*0.5,IF(G1171="Sbox",E1171*0.5,IF(G1171="Tenda",E1171*0.5,E1171*0.2)))/100</f>
        <v>0.02</v>
      </c>
      <c r="M1171" s="2">
        <f>Table_ExternalData_15[[#This Row],[Price]]-Table_ExternalData_15[[#This Row],[Price]]*Table_ExternalData_15[[#This Row],[extra popust]]</f>
        <v>73.304000000000002</v>
      </c>
      <c r="N1171" s="2">
        <f>IF(M1171&lt;I1171,M1171,I1171)</f>
        <v>73.304000000000002</v>
      </c>
      <c r="O1171" s="12" t="str">
        <f>IF(N1171&lt;I1171,$U$1," ")</f>
        <v xml:space="preserve"> </v>
      </c>
      <c r="P1171" s="12" t="str">
        <f>IFERROR((O1171+30)," ")</f>
        <v xml:space="preserve"> </v>
      </c>
      <c r="Q1171" s="2">
        <f ca="1">IF(O1171=$U$1,N1171,"0")*1.22</f>
        <v>0</v>
      </c>
    </row>
    <row r="1172" spans="1:17" x14ac:dyDescent="0.25">
      <c r="A1172" t="s">
        <v>2822</v>
      </c>
      <c r="B1172" t="s">
        <v>9921</v>
      </c>
      <c r="C1172">
        <v>8809</v>
      </c>
      <c r="D1172">
        <v>195.98</v>
      </c>
      <c r="E1172">
        <f>IFERROR(VLOOKUP(Table_ExternalData_15[[#This Row],[Id]],Rabati!B:C,2,0),0)</f>
        <v>5</v>
      </c>
      <c r="F1172">
        <v>2</v>
      </c>
      <c r="G1172" t="str">
        <f>VLOOKUP(Table_ExternalData_15[[#This Row],[Id]],'Blagovna izdelek'!A:C,3,0)</f>
        <v>Simon Connect</v>
      </c>
      <c r="H1172">
        <f>Table_ExternalData_15[[#This Row],[Rabat]]*0.2</f>
        <v>1</v>
      </c>
      <c r="I1172" s="2">
        <f>Table_ExternalData_15[[#This Row],[Price]]-(Table_ExternalData_15[[#This Row],[Price]]*Table_ExternalData_15[[#This Row],[BB rabat]])/100</f>
        <v>194.02019999999999</v>
      </c>
      <c r="J1172" s="2">
        <f>Table_ExternalData_15[[#This Row],[BB cena]]*Table_ExternalData_15[[#Headers],[1,22]]</f>
        <v>236.70464399999997</v>
      </c>
      <c r="K1172" s="2">
        <f>Table_ExternalData_15[[#This Row],[Price]]*Table_ExternalData_15[[#Headers],[1,22]]</f>
        <v>239.09559999999999</v>
      </c>
      <c r="L1172" s="7">
        <f>IF(G1172="White Shark",E1172*0.5,IF(G1172="Sbox",E1172*0.5,IF(G1172="Tenda",E1172*0.5,E1172*0.2)))/100</f>
        <v>0.01</v>
      </c>
      <c r="M1172" s="2">
        <f>Table_ExternalData_15[[#This Row],[Price]]-Table_ExternalData_15[[#This Row],[Price]]*Table_ExternalData_15[[#This Row],[extra popust]]</f>
        <v>194.02019999999999</v>
      </c>
      <c r="N1172" s="2">
        <f>IF(M1172&lt;I1172,M1172,I1172)</f>
        <v>194.02019999999999</v>
      </c>
      <c r="O1172" s="12" t="str">
        <f>IF(N1172&lt;I1172,$U$1," ")</f>
        <v xml:space="preserve"> </v>
      </c>
      <c r="P1172" s="12" t="str">
        <f>IFERROR((O1172+30)," ")</f>
        <v xml:space="preserve"> </v>
      </c>
      <c r="Q1172" s="2">
        <f ca="1">IF(O1172=$U$1,N1172,"0")*1.22</f>
        <v>0</v>
      </c>
    </row>
    <row r="1173" spans="1:17" x14ac:dyDescent="0.25">
      <c r="A1173" t="s">
        <v>2823</v>
      </c>
      <c r="B1173" t="s">
        <v>9922</v>
      </c>
      <c r="C1173">
        <v>8810</v>
      </c>
      <c r="D1173">
        <v>15.2</v>
      </c>
      <c r="E1173">
        <f>IFERROR(VLOOKUP(Table_ExternalData_15[[#This Row],[Id]],Rabati!B:C,2,0),0)</f>
        <v>10</v>
      </c>
      <c r="F1173">
        <v>0</v>
      </c>
      <c r="G1173" t="str">
        <f>VLOOKUP(Table_ExternalData_15[[#This Row],[Id]],'Blagovna izdelek'!A:C,3,0)</f>
        <v>Simon Connect</v>
      </c>
      <c r="H1173">
        <f>Table_ExternalData_15[[#This Row],[Rabat]]*0.2</f>
        <v>2</v>
      </c>
      <c r="I1173" s="2">
        <f>Table_ExternalData_15[[#This Row],[Price]]-(Table_ExternalData_15[[#This Row],[Price]]*Table_ExternalData_15[[#This Row],[BB rabat]])/100</f>
        <v>14.895999999999999</v>
      </c>
      <c r="J1173" s="2">
        <f>Table_ExternalData_15[[#This Row],[BB cena]]*Table_ExternalData_15[[#Headers],[1,22]]</f>
        <v>18.173119999999997</v>
      </c>
      <c r="K1173" s="2">
        <f>Table_ExternalData_15[[#This Row],[Price]]*Table_ExternalData_15[[#Headers],[1,22]]</f>
        <v>18.544</v>
      </c>
      <c r="L1173" s="7">
        <f>IF(G1173="White Shark",E1173*0.5,IF(G1173="Sbox",E1173*0.5,IF(G1173="Tenda",E1173*0.5,E1173*0.2)))/100</f>
        <v>0.02</v>
      </c>
      <c r="M1173" s="2">
        <f>Table_ExternalData_15[[#This Row],[Price]]-Table_ExternalData_15[[#This Row],[Price]]*Table_ExternalData_15[[#This Row],[extra popust]]</f>
        <v>14.895999999999999</v>
      </c>
      <c r="N1173" s="2">
        <f>IF(M1173&lt;I1173,M1173,I1173)</f>
        <v>14.895999999999999</v>
      </c>
      <c r="O1173" s="12" t="str">
        <f>IF(N1173&lt;I1173,$U$1," ")</f>
        <v xml:space="preserve"> </v>
      </c>
      <c r="P1173" s="12" t="str">
        <f>IFERROR((O1173+30)," ")</f>
        <v xml:space="preserve"> </v>
      </c>
      <c r="Q1173" s="2">
        <f ca="1">IF(O1173=$U$1,N1173,"0")*1.22</f>
        <v>0</v>
      </c>
    </row>
    <row r="1174" spans="1:17" x14ac:dyDescent="0.25">
      <c r="A1174" t="s">
        <v>2824</v>
      </c>
      <c r="B1174" t="s">
        <v>9923</v>
      </c>
      <c r="C1174">
        <v>8811</v>
      </c>
      <c r="D1174">
        <v>12.5</v>
      </c>
      <c r="E1174">
        <f>IFERROR(VLOOKUP(Table_ExternalData_15[[#This Row],[Id]],Rabati!B:C,2,0),0)</f>
        <v>10</v>
      </c>
      <c r="F1174">
        <v>0</v>
      </c>
      <c r="G1174" t="str">
        <f>VLOOKUP(Table_ExternalData_15[[#This Row],[Id]],'Blagovna izdelek'!A:C,3,0)</f>
        <v>Simon Connect</v>
      </c>
      <c r="H1174">
        <f>Table_ExternalData_15[[#This Row],[Rabat]]*0.2</f>
        <v>2</v>
      </c>
      <c r="I1174" s="2">
        <f>Table_ExternalData_15[[#This Row],[Price]]-(Table_ExternalData_15[[#This Row],[Price]]*Table_ExternalData_15[[#This Row],[BB rabat]])/100</f>
        <v>12.25</v>
      </c>
      <c r="J1174" s="2">
        <f>Table_ExternalData_15[[#This Row],[BB cena]]*Table_ExternalData_15[[#Headers],[1,22]]</f>
        <v>14.945</v>
      </c>
      <c r="K1174" s="2">
        <f>Table_ExternalData_15[[#This Row],[Price]]*Table_ExternalData_15[[#Headers],[1,22]]</f>
        <v>15.25</v>
      </c>
      <c r="L1174" s="7">
        <f>IF(G1174="White Shark",E1174*0.5,IF(G1174="Sbox",E1174*0.5,IF(G1174="Tenda",E1174*0.5,E1174*0.2)))/100</f>
        <v>0.02</v>
      </c>
      <c r="M1174" s="2">
        <f>Table_ExternalData_15[[#This Row],[Price]]-Table_ExternalData_15[[#This Row],[Price]]*Table_ExternalData_15[[#This Row],[extra popust]]</f>
        <v>12.25</v>
      </c>
      <c r="N1174" s="2">
        <f>IF(M1174&lt;I1174,M1174,I1174)</f>
        <v>12.25</v>
      </c>
      <c r="O1174" s="12" t="str">
        <f>IF(N1174&lt;I1174,$U$1," ")</f>
        <v xml:space="preserve"> </v>
      </c>
      <c r="P1174" s="12" t="str">
        <f>IFERROR((O1174+30)," ")</f>
        <v xml:space="preserve"> </v>
      </c>
      <c r="Q1174" s="2">
        <f ca="1">IF(O1174=$U$1,N1174,"0")*1.22</f>
        <v>0</v>
      </c>
    </row>
    <row r="1175" spans="1:17" x14ac:dyDescent="0.25">
      <c r="A1175" t="s">
        <v>2826</v>
      </c>
      <c r="B1175" t="s">
        <v>2825</v>
      </c>
      <c r="C1175">
        <v>8814</v>
      </c>
      <c r="D1175">
        <v>7.35</v>
      </c>
      <c r="E1175">
        <f>IFERROR(VLOOKUP(Table_ExternalData_15[[#This Row],[Id]],Rabati!B:C,2,0),0)</f>
        <v>10</v>
      </c>
      <c r="F1175">
        <v>0</v>
      </c>
      <c r="G1175" t="str">
        <f>VLOOKUP(Table_ExternalData_15[[#This Row],[Id]],'Blagovna izdelek'!A:C,3,0)</f>
        <v>Simon Connect</v>
      </c>
      <c r="H1175">
        <f>Table_ExternalData_15[[#This Row],[Rabat]]*0.2</f>
        <v>2</v>
      </c>
      <c r="I1175" s="2">
        <f>Table_ExternalData_15[[#This Row],[Price]]-(Table_ExternalData_15[[#This Row],[Price]]*Table_ExternalData_15[[#This Row],[BB rabat]])/100</f>
        <v>7.2029999999999994</v>
      </c>
      <c r="J1175" s="2">
        <f>Table_ExternalData_15[[#This Row],[BB cena]]*Table_ExternalData_15[[#Headers],[1,22]]</f>
        <v>8.7876599999999989</v>
      </c>
      <c r="K1175" s="2">
        <f>Table_ExternalData_15[[#This Row],[Price]]*Table_ExternalData_15[[#Headers],[1,22]]</f>
        <v>8.9669999999999987</v>
      </c>
      <c r="L1175" s="7">
        <f>IF(G1175="White Shark",E1175*0.5,IF(G1175="Sbox",E1175*0.5,IF(G1175="Tenda",E1175*0.5,E1175*0.2)))/100</f>
        <v>0.02</v>
      </c>
      <c r="M1175" s="2">
        <f>Table_ExternalData_15[[#This Row],[Price]]-Table_ExternalData_15[[#This Row],[Price]]*Table_ExternalData_15[[#This Row],[extra popust]]</f>
        <v>7.2029999999999994</v>
      </c>
      <c r="N1175" s="2">
        <f>IF(M1175&lt;I1175,M1175,I1175)</f>
        <v>7.2029999999999994</v>
      </c>
      <c r="O1175" s="12" t="str">
        <f>IF(N1175&lt;I1175,$U$1," ")</f>
        <v xml:space="preserve"> </v>
      </c>
      <c r="P1175" s="12" t="str">
        <f>IFERROR((O1175+30)," ")</f>
        <v xml:space="preserve"> </v>
      </c>
      <c r="Q1175" s="2">
        <f ca="1">IF(O1175=$U$1,N1175,"0")*1.22</f>
        <v>0</v>
      </c>
    </row>
    <row r="1176" spans="1:17" x14ac:dyDescent="0.25">
      <c r="A1176" t="s">
        <v>2828</v>
      </c>
      <c r="B1176" t="s">
        <v>2827</v>
      </c>
      <c r="C1176">
        <v>8818</v>
      </c>
      <c r="D1176">
        <v>2.2999999999999998</v>
      </c>
      <c r="E1176">
        <f>IFERROR(VLOOKUP(Table_ExternalData_15[[#This Row],[Id]],Rabati!B:C,2,0),0)</f>
        <v>10</v>
      </c>
      <c r="F1176">
        <v>0</v>
      </c>
      <c r="G1176" t="str">
        <f>VLOOKUP(Table_ExternalData_15[[#This Row],[Id]],'Blagovna izdelek'!A:C,3,0)</f>
        <v>Simon Connect</v>
      </c>
      <c r="H1176">
        <f>Table_ExternalData_15[[#This Row],[Rabat]]*0.2</f>
        <v>2</v>
      </c>
      <c r="I1176" s="2">
        <f>Table_ExternalData_15[[#This Row],[Price]]-(Table_ExternalData_15[[#This Row],[Price]]*Table_ExternalData_15[[#This Row],[BB rabat]])/100</f>
        <v>2.254</v>
      </c>
      <c r="J1176" s="2">
        <f>Table_ExternalData_15[[#This Row],[BB cena]]*Table_ExternalData_15[[#Headers],[1,22]]</f>
        <v>2.7498800000000001</v>
      </c>
      <c r="K1176" s="2">
        <f>Table_ExternalData_15[[#This Row],[Price]]*Table_ExternalData_15[[#Headers],[1,22]]</f>
        <v>2.8059999999999996</v>
      </c>
      <c r="L1176" s="7">
        <f>IF(G1176="White Shark",E1176*0.5,IF(G1176="Sbox",E1176*0.5,IF(G1176="Tenda",E1176*0.5,E1176*0.2)))/100</f>
        <v>0.02</v>
      </c>
      <c r="M1176" s="2">
        <f>Table_ExternalData_15[[#This Row],[Price]]-Table_ExternalData_15[[#This Row],[Price]]*Table_ExternalData_15[[#This Row],[extra popust]]</f>
        <v>2.254</v>
      </c>
      <c r="N1176" s="2">
        <f>IF(M1176&lt;I1176,M1176,I1176)</f>
        <v>2.254</v>
      </c>
      <c r="O1176" s="12" t="str">
        <f>IF(N1176&lt;I1176,$U$1," ")</f>
        <v xml:space="preserve"> </v>
      </c>
      <c r="P1176" s="12" t="str">
        <f>IFERROR((O1176+30)," ")</f>
        <v xml:space="preserve"> </v>
      </c>
      <c r="Q1176" s="2">
        <f ca="1">IF(O1176=$U$1,N1176,"0")*1.22</f>
        <v>0</v>
      </c>
    </row>
    <row r="1177" spans="1:17" x14ac:dyDescent="0.25">
      <c r="A1177" t="s">
        <v>2830</v>
      </c>
      <c r="B1177" t="s">
        <v>2829</v>
      </c>
      <c r="C1177">
        <v>8819</v>
      </c>
      <c r="D1177">
        <v>2.96</v>
      </c>
      <c r="E1177">
        <f>IFERROR(VLOOKUP(Table_ExternalData_15[[#This Row],[Id]],Rabati!B:C,2,0),0)</f>
        <v>10</v>
      </c>
      <c r="F1177">
        <v>27</v>
      </c>
      <c r="G1177" t="str">
        <f>VLOOKUP(Table_ExternalData_15[[#This Row],[Id]],'Blagovna izdelek'!A:C,3,0)</f>
        <v>Simon Connect</v>
      </c>
      <c r="H1177">
        <f>Table_ExternalData_15[[#This Row],[Rabat]]*0.2</f>
        <v>2</v>
      </c>
      <c r="I1177" s="2">
        <f>Table_ExternalData_15[[#This Row],[Price]]-(Table_ExternalData_15[[#This Row],[Price]]*Table_ExternalData_15[[#This Row],[BB rabat]])/100</f>
        <v>2.9007999999999998</v>
      </c>
      <c r="J1177" s="2">
        <f>Table_ExternalData_15[[#This Row],[BB cena]]*Table_ExternalData_15[[#Headers],[1,22]]</f>
        <v>3.5389759999999999</v>
      </c>
      <c r="K1177" s="2">
        <f>Table_ExternalData_15[[#This Row],[Price]]*Table_ExternalData_15[[#Headers],[1,22]]</f>
        <v>3.6111999999999997</v>
      </c>
      <c r="L1177" s="7">
        <f>IF(G1177="White Shark",E1177*0.5,IF(G1177="Sbox",E1177*0.5,IF(G1177="Tenda",E1177*0.5,E1177*0.2)))/100</f>
        <v>0.02</v>
      </c>
      <c r="M1177" s="2">
        <f>Table_ExternalData_15[[#This Row],[Price]]-Table_ExternalData_15[[#This Row],[Price]]*Table_ExternalData_15[[#This Row],[extra popust]]</f>
        <v>2.9007999999999998</v>
      </c>
      <c r="N1177" s="2">
        <f>IF(M1177&lt;I1177,M1177,I1177)</f>
        <v>2.9007999999999998</v>
      </c>
      <c r="O1177" s="12" t="str">
        <f>IF(N1177&lt;I1177,$U$1," ")</f>
        <v xml:space="preserve"> </v>
      </c>
      <c r="P1177" s="12" t="str">
        <f>IFERROR((O1177+30)," ")</f>
        <v xml:space="preserve"> </v>
      </c>
      <c r="Q1177" s="2">
        <f ca="1">IF(O1177=$U$1,N1177,"0")*1.22</f>
        <v>0</v>
      </c>
    </row>
    <row r="1178" spans="1:17" x14ac:dyDescent="0.25">
      <c r="A1178" t="s">
        <v>2832</v>
      </c>
      <c r="B1178" t="s">
        <v>2831</v>
      </c>
      <c r="C1178">
        <v>8822</v>
      </c>
      <c r="D1178">
        <v>1.0900000000000001</v>
      </c>
      <c r="E1178">
        <f>IFERROR(VLOOKUP(Table_ExternalData_15[[#This Row],[Id]],Rabati!B:C,2,0),0)</f>
        <v>10</v>
      </c>
      <c r="F1178">
        <v>8</v>
      </c>
      <c r="G1178" t="str">
        <f>VLOOKUP(Table_ExternalData_15[[#This Row],[Id]],'Blagovna izdelek'!A:C,3,0)</f>
        <v>Simon Connect</v>
      </c>
      <c r="H1178">
        <f>Table_ExternalData_15[[#This Row],[Rabat]]*0.2</f>
        <v>2</v>
      </c>
      <c r="I1178" s="2">
        <f>Table_ExternalData_15[[#This Row],[Price]]-(Table_ExternalData_15[[#This Row],[Price]]*Table_ExternalData_15[[#This Row],[BB rabat]])/100</f>
        <v>1.0682</v>
      </c>
      <c r="J1178" s="2">
        <f>Table_ExternalData_15[[#This Row],[BB cena]]*Table_ExternalData_15[[#Headers],[1,22]]</f>
        <v>1.303204</v>
      </c>
      <c r="K1178" s="2">
        <f>Table_ExternalData_15[[#This Row],[Price]]*Table_ExternalData_15[[#Headers],[1,22]]</f>
        <v>1.3298000000000001</v>
      </c>
      <c r="L1178" s="7">
        <f>IF(G1178="White Shark",E1178*0.5,IF(G1178="Sbox",E1178*0.5,IF(G1178="Tenda",E1178*0.5,E1178*0.2)))/100</f>
        <v>0.02</v>
      </c>
      <c r="M1178" s="2">
        <f>Table_ExternalData_15[[#This Row],[Price]]-Table_ExternalData_15[[#This Row],[Price]]*Table_ExternalData_15[[#This Row],[extra popust]]</f>
        <v>1.0682</v>
      </c>
      <c r="N1178" s="2">
        <f>IF(M1178&lt;I1178,M1178,I1178)</f>
        <v>1.0682</v>
      </c>
      <c r="O1178" s="12" t="str">
        <f>IF(N1178&lt;I1178,$U$1," ")</f>
        <v xml:space="preserve"> </v>
      </c>
      <c r="P1178" s="12" t="str">
        <f>IFERROR((O1178+30)," ")</f>
        <v xml:space="preserve"> </v>
      </c>
      <c r="Q1178" s="2">
        <f ca="1">IF(O1178=$U$1,N1178,"0")*1.22</f>
        <v>0</v>
      </c>
    </row>
    <row r="1179" spans="1:17" x14ac:dyDescent="0.25">
      <c r="A1179" t="s">
        <v>2834</v>
      </c>
      <c r="B1179" t="s">
        <v>2833</v>
      </c>
      <c r="C1179">
        <v>8827</v>
      </c>
      <c r="D1179">
        <v>4.4000000000000004</v>
      </c>
      <c r="E1179">
        <f>IFERROR(VLOOKUP(Table_ExternalData_15[[#This Row],[Id]],Rabati!B:C,2,0),0)</f>
        <v>0</v>
      </c>
      <c r="F1179">
        <v>4</v>
      </c>
      <c r="G1179" t="str">
        <f>VLOOKUP(Table_ExternalData_15[[#This Row],[Id]],'Blagovna izdelek'!A:C,3,0)</f>
        <v>Simon Connect</v>
      </c>
      <c r="H1179">
        <f>Table_ExternalData_15[[#This Row],[Rabat]]*0.2</f>
        <v>0</v>
      </c>
      <c r="I1179" s="2">
        <f>Table_ExternalData_15[[#This Row],[Price]]-(Table_ExternalData_15[[#This Row],[Price]]*Table_ExternalData_15[[#This Row],[BB rabat]])/100</f>
        <v>4.4000000000000004</v>
      </c>
      <c r="J1179" s="2">
        <f>Table_ExternalData_15[[#This Row],[BB cena]]*Table_ExternalData_15[[#Headers],[1,22]]</f>
        <v>5.3680000000000003</v>
      </c>
      <c r="K1179" s="2">
        <f>Table_ExternalData_15[[#This Row],[Price]]*Table_ExternalData_15[[#Headers],[1,22]]</f>
        <v>5.3680000000000003</v>
      </c>
      <c r="L1179" s="7">
        <f>IF(G1179="White Shark",E1179*0.5,IF(G1179="Sbox",E1179*0.5,IF(G1179="Tenda",E1179*0.5,E1179*0.2)))/100</f>
        <v>0</v>
      </c>
      <c r="M1179" s="2">
        <f>Table_ExternalData_15[[#This Row],[Price]]-Table_ExternalData_15[[#This Row],[Price]]*Table_ExternalData_15[[#This Row],[extra popust]]</f>
        <v>4.4000000000000004</v>
      </c>
      <c r="N1179" s="2">
        <f>IF(M1179&lt;I1179,M1179,I1179)</f>
        <v>4.4000000000000004</v>
      </c>
      <c r="O1179" s="12" t="str">
        <f>IF(N1179&lt;I1179,$U$1," ")</f>
        <v xml:space="preserve"> </v>
      </c>
      <c r="P1179" s="12" t="str">
        <f>IFERROR((O1179+30)," ")</f>
        <v xml:space="preserve"> </v>
      </c>
      <c r="Q1179" s="2">
        <f ca="1">IF(O1179=$U$1,N1179,"0")*1.22</f>
        <v>0</v>
      </c>
    </row>
    <row r="1180" spans="1:17" x14ac:dyDescent="0.25">
      <c r="A1180" t="s">
        <v>2835</v>
      </c>
      <c r="B1180" t="s">
        <v>9689</v>
      </c>
      <c r="C1180">
        <v>8829</v>
      </c>
      <c r="D1180">
        <v>4.99</v>
      </c>
      <c r="E1180">
        <f>IFERROR(VLOOKUP(Table_ExternalData_15[[#This Row],[Id]],Rabati!B:C,2,0),0)</f>
        <v>0</v>
      </c>
      <c r="F1180">
        <v>0</v>
      </c>
      <c r="G1180" t="str">
        <f>VLOOKUP(Table_ExternalData_15[[#This Row],[Id]],'Blagovna izdelek'!A:C,3,0)</f>
        <v>Simon Connect</v>
      </c>
      <c r="H1180">
        <f>Table_ExternalData_15[[#This Row],[Rabat]]*0.2</f>
        <v>0</v>
      </c>
      <c r="I1180" s="2">
        <f>Table_ExternalData_15[[#This Row],[Price]]-(Table_ExternalData_15[[#This Row],[Price]]*Table_ExternalData_15[[#This Row],[BB rabat]])/100</f>
        <v>4.99</v>
      </c>
      <c r="J1180" s="2">
        <f>Table_ExternalData_15[[#This Row],[BB cena]]*Table_ExternalData_15[[#Headers],[1,22]]</f>
        <v>6.0878000000000005</v>
      </c>
      <c r="K1180" s="2">
        <f>Table_ExternalData_15[[#This Row],[Price]]*Table_ExternalData_15[[#Headers],[1,22]]</f>
        <v>6.0878000000000005</v>
      </c>
      <c r="L1180" s="7">
        <f>IF(G1180="White Shark",E1180*0.5,IF(G1180="Sbox",E1180*0.5,IF(G1180="Tenda",E1180*0.5,E1180*0.2)))/100</f>
        <v>0</v>
      </c>
      <c r="M1180" s="2">
        <f>Table_ExternalData_15[[#This Row],[Price]]-Table_ExternalData_15[[#This Row],[Price]]*Table_ExternalData_15[[#This Row],[extra popust]]</f>
        <v>4.99</v>
      </c>
      <c r="N1180" s="2">
        <f>IF(M1180&lt;I1180,M1180,I1180)</f>
        <v>4.99</v>
      </c>
      <c r="O1180" s="12" t="str">
        <f>IF(N1180&lt;I1180,$U$1," ")</f>
        <v xml:space="preserve"> </v>
      </c>
      <c r="P1180" s="12" t="str">
        <f>IFERROR((O1180+30)," ")</f>
        <v xml:space="preserve"> </v>
      </c>
      <c r="Q1180" s="2">
        <f ca="1">IF(O1180=$U$1,N1180,"0")*1.22</f>
        <v>0</v>
      </c>
    </row>
    <row r="1181" spans="1:17" x14ac:dyDescent="0.25">
      <c r="A1181" t="s">
        <v>2837</v>
      </c>
      <c r="B1181" t="s">
        <v>2836</v>
      </c>
      <c r="C1181">
        <v>8830</v>
      </c>
      <c r="D1181">
        <v>23.86</v>
      </c>
      <c r="E1181">
        <f>IFERROR(VLOOKUP(Table_ExternalData_15[[#This Row],[Id]],Rabati!B:C,2,0),0)</f>
        <v>10</v>
      </c>
      <c r="F1181">
        <v>0</v>
      </c>
      <c r="G1181" t="str">
        <f>VLOOKUP(Table_ExternalData_15[[#This Row],[Id]],'Blagovna izdelek'!A:C,3,0)</f>
        <v>Simon Connect</v>
      </c>
      <c r="H1181">
        <f>Table_ExternalData_15[[#This Row],[Rabat]]*0.2</f>
        <v>2</v>
      </c>
      <c r="I1181" s="2">
        <f>Table_ExternalData_15[[#This Row],[Price]]-(Table_ExternalData_15[[#This Row],[Price]]*Table_ExternalData_15[[#This Row],[BB rabat]])/100</f>
        <v>23.3828</v>
      </c>
      <c r="J1181" s="2">
        <f>Table_ExternalData_15[[#This Row],[BB cena]]*Table_ExternalData_15[[#Headers],[1,22]]</f>
        <v>28.527016</v>
      </c>
      <c r="K1181" s="2">
        <f>Table_ExternalData_15[[#This Row],[Price]]*Table_ExternalData_15[[#Headers],[1,22]]</f>
        <v>29.109199999999998</v>
      </c>
      <c r="L1181" s="7">
        <f>IF(G1181="White Shark",E1181*0.5,IF(G1181="Sbox",E1181*0.5,IF(G1181="Tenda",E1181*0.5,E1181*0.2)))/100</f>
        <v>0.02</v>
      </c>
      <c r="M1181" s="2">
        <f>Table_ExternalData_15[[#This Row],[Price]]-Table_ExternalData_15[[#This Row],[Price]]*Table_ExternalData_15[[#This Row],[extra popust]]</f>
        <v>23.3828</v>
      </c>
      <c r="N1181" s="2">
        <f>IF(M1181&lt;I1181,M1181,I1181)</f>
        <v>23.3828</v>
      </c>
      <c r="O1181" s="12" t="str">
        <f>IF(N1181&lt;I1181,$U$1," ")</f>
        <v xml:space="preserve"> </v>
      </c>
      <c r="P1181" s="12" t="str">
        <f>IFERROR((O1181+30)," ")</f>
        <v xml:space="preserve"> </v>
      </c>
      <c r="Q1181" s="2">
        <f ca="1">IF(O1181=$U$1,N1181,"0")*1.22</f>
        <v>0</v>
      </c>
    </row>
    <row r="1182" spans="1:17" x14ac:dyDescent="0.25">
      <c r="A1182" t="s">
        <v>2839</v>
      </c>
      <c r="B1182" t="s">
        <v>2838</v>
      </c>
      <c r="C1182">
        <v>8831</v>
      </c>
      <c r="D1182">
        <v>21.1</v>
      </c>
      <c r="E1182">
        <f>IFERROR(VLOOKUP(Table_ExternalData_15[[#This Row],[Id]],Rabati!B:C,2,0),0)</f>
        <v>10</v>
      </c>
      <c r="F1182">
        <v>0</v>
      </c>
      <c r="G1182" t="str">
        <f>VLOOKUP(Table_ExternalData_15[[#This Row],[Id]],'Blagovna izdelek'!A:C,3,0)</f>
        <v>Simon Connect</v>
      </c>
      <c r="H1182">
        <f>Table_ExternalData_15[[#This Row],[Rabat]]*0.2</f>
        <v>2</v>
      </c>
      <c r="I1182" s="2">
        <f>Table_ExternalData_15[[#This Row],[Price]]-(Table_ExternalData_15[[#This Row],[Price]]*Table_ExternalData_15[[#This Row],[BB rabat]])/100</f>
        <v>20.678000000000001</v>
      </c>
      <c r="J1182" s="2">
        <f>Table_ExternalData_15[[#This Row],[BB cena]]*Table_ExternalData_15[[#Headers],[1,22]]</f>
        <v>25.227160000000001</v>
      </c>
      <c r="K1182" s="2">
        <f>Table_ExternalData_15[[#This Row],[Price]]*Table_ExternalData_15[[#Headers],[1,22]]</f>
        <v>25.742000000000001</v>
      </c>
      <c r="L1182" s="7">
        <f>IF(G1182="White Shark",E1182*0.5,IF(G1182="Sbox",E1182*0.5,IF(G1182="Tenda",E1182*0.5,E1182*0.2)))/100</f>
        <v>0.02</v>
      </c>
      <c r="M1182" s="2">
        <f>Table_ExternalData_15[[#This Row],[Price]]-Table_ExternalData_15[[#This Row],[Price]]*Table_ExternalData_15[[#This Row],[extra popust]]</f>
        <v>20.678000000000001</v>
      </c>
      <c r="N1182" s="2">
        <f>IF(M1182&lt;I1182,M1182,I1182)</f>
        <v>20.678000000000001</v>
      </c>
      <c r="O1182" s="12" t="str">
        <f>IF(N1182&lt;I1182,$U$1," ")</f>
        <v xml:space="preserve"> </v>
      </c>
      <c r="P1182" s="12" t="str">
        <f>IFERROR((O1182+30)," ")</f>
        <v xml:space="preserve"> </v>
      </c>
      <c r="Q1182" s="2">
        <f ca="1">IF(O1182=$U$1,N1182,"0")*1.22</f>
        <v>0</v>
      </c>
    </row>
    <row r="1183" spans="1:17" x14ac:dyDescent="0.25">
      <c r="A1183" t="s">
        <v>2841</v>
      </c>
      <c r="B1183" t="s">
        <v>2840</v>
      </c>
      <c r="C1183">
        <v>8833</v>
      </c>
      <c r="D1183">
        <v>4.4000000000000004</v>
      </c>
      <c r="E1183">
        <f>IFERROR(VLOOKUP(Table_ExternalData_15[[#This Row],[Id]],Rabati!B:C,2,0),0)</f>
        <v>0</v>
      </c>
      <c r="F1183">
        <v>12</v>
      </c>
      <c r="G1183" t="str">
        <f>VLOOKUP(Table_ExternalData_15[[#This Row],[Id]],'Blagovna izdelek'!A:C,3,0)</f>
        <v>Simon Connect</v>
      </c>
      <c r="H1183">
        <f>Table_ExternalData_15[[#This Row],[Rabat]]*0.2</f>
        <v>0</v>
      </c>
      <c r="I1183" s="2">
        <f>Table_ExternalData_15[[#This Row],[Price]]-(Table_ExternalData_15[[#This Row],[Price]]*Table_ExternalData_15[[#This Row],[BB rabat]])/100</f>
        <v>4.4000000000000004</v>
      </c>
      <c r="J1183" s="2">
        <f>Table_ExternalData_15[[#This Row],[BB cena]]*Table_ExternalData_15[[#Headers],[1,22]]</f>
        <v>5.3680000000000003</v>
      </c>
      <c r="K1183" s="2">
        <f>Table_ExternalData_15[[#This Row],[Price]]*Table_ExternalData_15[[#Headers],[1,22]]</f>
        <v>5.3680000000000003</v>
      </c>
      <c r="L1183" s="7">
        <f>IF(G1183="White Shark",E1183*0.5,IF(G1183="Sbox",E1183*0.5,IF(G1183="Tenda",E1183*0.5,E1183*0.2)))/100</f>
        <v>0</v>
      </c>
      <c r="M1183" s="2">
        <f>Table_ExternalData_15[[#This Row],[Price]]-Table_ExternalData_15[[#This Row],[Price]]*Table_ExternalData_15[[#This Row],[extra popust]]</f>
        <v>4.4000000000000004</v>
      </c>
      <c r="N1183" s="2">
        <f>IF(M1183&lt;I1183,M1183,I1183)</f>
        <v>4.4000000000000004</v>
      </c>
      <c r="O1183" s="12" t="str">
        <f>IF(N1183&lt;I1183,$U$1," ")</f>
        <v xml:space="preserve"> </v>
      </c>
      <c r="P1183" s="12" t="str">
        <f>IFERROR((O1183+30)," ")</f>
        <v xml:space="preserve"> </v>
      </c>
      <c r="Q1183" s="2">
        <f ca="1">IF(O1183=$U$1,N1183,"0")*1.22</f>
        <v>0</v>
      </c>
    </row>
    <row r="1184" spans="1:17" x14ac:dyDescent="0.25">
      <c r="A1184" t="s">
        <v>2843</v>
      </c>
      <c r="B1184" t="s">
        <v>2842</v>
      </c>
      <c r="C1184">
        <v>8836</v>
      </c>
      <c r="D1184">
        <v>0.5</v>
      </c>
      <c r="E1184">
        <f>IFERROR(VLOOKUP(Table_ExternalData_15[[#This Row],[Id]],Rabati!B:C,2,0),0)</f>
        <v>0</v>
      </c>
      <c r="F1184">
        <v>0</v>
      </c>
      <c r="G1184" t="str">
        <f>VLOOKUP(Table_ExternalData_15[[#This Row],[Id]],'Blagovna izdelek'!A:C,3,0)</f>
        <v>Simon Connect</v>
      </c>
      <c r="H1184">
        <f>Table_ExternalData_15[[#This Row],[Rabat]]*0.2</f>
        <v>0</v>
      </c>
      <c r="I1184" s="2">
        <f>Table_ExternalData_15[[#This Row],[Price]]-(Table_ExternalData_15[[#This Row],[Price]]*Table_ExternalData_15[[#This Row],[BB rabat]])/100</f>
        <v>0.5</v>
      </c>
      <c r="J1184" s="2">
        <f>Table_ExternalData_15[[#This Row],[BB cena]]*Table_ExternalData_15[[#Headers],[1,22]]</f>
        <v>0.61</v>
      </c>
      <c r="K1184" s="2">
        <f>Table_ExternalData_15[[#This Row],[Price]]*Table_ExternalData_15[[#Headers],[1,22]]</f>
        <v>0.61</v>
      </c>
      <c r="L1184" s="7">
        <f>IF(G1184="White Shark",E1184*0.5,IF(G1184="Sbox",E1184*0.5,IF(G1184="Tenda",E1184*0.5,E1184*0.2)))/100</f>
        <v>0</v>
      </c>
      <c r="M1184" s="2">
        <f>Table_ExternalData_15[[#This Row],[Price]]-Table_ExternalData_15[[#This Row],[Price]]*Table_ExternalData_15[[#This Row],[extra popust]]</f>
        <v>0.5</v>
      </c>
      <c r="N1184" s="2">
        <f>IF(M1184&lt;I1184,M1184,I1184)</f>
        <v>0.5</v>
      </c>
      <c r="O1184" s="12" t="str">
        <f>IF(N1184&lt;I1184,$U$1," ")</f>
        <v xml:space="preserve"> </v>
      </c>
      <c r="P1184" s="12" t="str">
        <f>IFERROR((O1184+30)," ")</f>
        <v xml:space="preserve"> </v>
      </c>
      <c r="Q1184" s="2">
        <f ca="1">IF(O1184=$U$1,N1184,"0")*1.22</f>
        <v>0</v>
      </c>
    </row>
    <row r="1185" spans="1:17" x14ac:dyDescent="0.25">
      <c r="A1185" t="s">
        <v>2845</v>
      </c>
      <c r="B1185" t="s">
        <v>2844</v>
      </c>
      <c r="C1185">
        <v>8840</v>
      </c>
      <c r="D1185">
        <v>6.4</v>
      </c>
      <c r="E1185">
        <f>IFERROR(VLOOKUP(Table_ExternalData_15[[#This Row],[Id]],Rabati!B:C,2,0),0)</f>
        <v>10</v>
      </c>
      <c r="F1185">
        <v>0</v>
      </c>
      <c r="G1185" t="str">
        <f>VLOOKUP(Table_ExternalData_15[[#This Row],[Id]],'Blagovna izdelek'!A:C,3,0)</f>
        <v>Simon Connect</v>
      </c>
      <c r="H1185">
        <f>Table_ExternalData_15[[#This Row],[Rabat]]*0.2</f>
        <v>2</v>
      </c>
      <c r="I1185" s="2">
        <f>Table_ExternalData_15[[#This Row],[Price]]-(Table_ExternalData_15[[#This Row],[Price]]*Table_ExternalData_15[[#This Row],[BB rabat]])/100</f>
        <v>6.2720000000000002</v>
      </c>
      <c r="J1185" s="2">
        <f>Table_ExternalData_15[[#This Row],[BB cena]]*Table_ExternalData_15[[#Headers],[1,22]]</f>
        <v>7.65184</v>
      </c>
      <c r="K1185" s="2">
        <f>Table_ExternalData_15[[#This Row],[Price]]*Table_ExternalData_15[[#Headers],[1,22]]</f>
        <v>7.8079999999999998</v>
      </c>
      <c r="L1185" s="7">
        <f>IF(G1185="White Shark",E1185*0.5,IF(G1185="Sbox",E1185*0.5,IF(G1185="Tenda",E1185*0.5,E1185*0.2)))/100</f>
        <v>0.02</v>
      </c>
      <c r="M1185" s="2">
        <f>Table_ExternalData_15[[#This Row],[Price]]-Table_ExternalData_15[[#This Row],[Price]]*Table_ExternalData_15[[#This Row],[extra popust]]</f>
        <v>6.2720000000000002</v>
      </c>
      <c r="N1185" s="2">
        <f>IF(M1185&lt;I1185,M1185,I1185)</f>
        <v>6.2720000000000002</v>
      </c>
      <c r="O1185" s="12" t="str">
        <f>IF(N1185&lt;I1185,$U$1," ")</f>
        <v xml:space="preserve"> </v>
      </c>
      <c r="P1185" s="12" t="str">
        <f>IFERROR((O1185+30)," ")</f>
        <v xml:space="preserve"> </v>
      </c>
      <c r="Q1185" s="2">
        <f ca="1">IF(O1185=$U$1,N1185,"0")*1.22</f>
        <v>0</v>
      </c>
    </row>
    <row r="1186" spans="1:17" x14ac:dyDescent="0.25">
      <c r="A1186" t="s">
        <v>2847</v>
      </c>
      <c r="B1186" t="s">
        <v>2846</v>
      </c>
      <c r="C1186">
        <v>8841</v>
      </c>
      <c r="D1186">
        <v>9.4</v>
      </c>
      <c r="E1186">
        <f>IFERROR(VLOOKUP(Table_ExternalData_15[[#This Row],[Id]],Rabati!B:C,2,0),0)</f>
        <v>10</v>
      </c>
      <c r="F1186">
        <v>35</v>
      </c>
      <c r="G1186" t="str">
        <f>VLOOKUP(Table_ExternalData_15[[#This Row],[Id]],'Blagovna izdelek'!A:C,3,0)</f>
        <v>Simon Connect</v>
      </c>
      <c r="H1186">
        <f>Table_ExternalData_15[[#This Row],[Rabat]]*0.2</f>
        <v>2</v>
      </c>
      <c r="I1186" s="2">
        <f>Table_ExternalData_15[[#This Row],[Price]]-(Table_ExternalData_15[[#This Row],[Price]]*Table_ExternalData_15[[#This Row],[BB rabat]])/100</f>
        <v>9.2119999999999997</v>
      </c>
      <c r="J1186" s="2">
        <f>Table_ExternalData_15[[#This Row],[BB cena]]*Table_ExternalData_15[[#Headers],[1,22]]</f>
        <v>11.23864</v>
      </c>
      <c r="K1186" s="2">
        <f>Table_ExternalData_15[[#This Row],[Price]]*Table_ExternalData_15[[#Headers],[1,22]]</f>
        <v>11.468</v>
      </c>
      <c r="L1186" s="7">
        <f>IF(G1186="White Shark",E1186*0.5,IF(G1186="Sbox",E1186*0.5,IF(G1186="Tenda",E1186*0.5,E1186*0.2)))/100</f>
        <v>0.02</v>
      </c>
      <c r="M1186" s="2">
        <f>Table_ExternalData_15[[#This Row],[Price]]-Table_ExternalData_15[[#This Row],[Price]]*Table_ExternalData_15[[#This Row],[extra popust]]</f>
        <v>9.2119999999999997</v>
      </c>
      <c r="N1186" s="2">
        <f>IF(M1186&lt;I1186,M1186,I1186)</f>
        <v>9.2119999999999997</v>
      </c>
      <c r="O1186" s="12" t="str">
        <f>IF(N1186&lt;I1186,$U$1," ")</f>
        <v xml:space="preserve"> </v>
      </c>
      <c r="P1186" s="12" t="str">
        <f>IFERROR((O1186+30)," ")</f>
        <v xml:space="preserve"> </v>
      </c>
      <c r="Q1186" s="2">
        <f ca="1">IF(O1186=$U$1,N1186,"0")*1.22</f>
        <v>0</v>
      </c>
    </row>
    <row r="1187" spans="1:17" x14ac:dyDescent="0.25">
      <c r="A1187" t="s">
        <v>2849</v>
      </c>
      <c r="B1187" t="s">
        <v>2848</v>
      </c>
      <c r="C1187">
        <v>8842</v>
      </c>
      <c r="D1187">
        <v>6.45</v>
      </c>
      <c r="E1187">
        <f>IFERROR(VLOOKUP(Table_ExternalData_15[[#This Row],[Id]],Rabati!B:C,2,0),0)</f>
        <v>10</v>
      </c>
      <c r="F1187">
        <v>9</v>
      </c>
      <c r="G1187" t="str">
        <f>VLOOKUP(Table_ExternalData_15[[#This Row],[Id]],'Blagovna izdelek'!A:C,3,0)</f>
        <v>Simon Connect</v>
      </c>
      <c r="H1187">
        <f>Table_ExternalData_15[[#This Row],[Rabat]]*0.2</f>
        <v>2</v>
      </c>
      <c r="I1187" s="2">
        <f>Table_ExternalData_15[[#This Row],[Price]]-(Table_ExternalData_15[[#This Row],[Price]]*Table_ExternalData_15[[#This Row],[BB rabat]])/100</f>
        <v>6.3209999999999997</v>
      </c>
      <c r="J1187" s="2">
        <f>Table_ExternalData_15[[#This Row],[BB cena]]*Table_ExternalData_15[[#Headers],[1,22]]</f>
        <v>7.7116199999999999</v>
      </c>
      <c r="K1187" s="2">
        <f>Table_ExternalData_15[[#This Row],[Price]]*Table_ExternalData_15[[#Headers],[1,22]]</f>
        <v>7.8689999999999998</v>
      </c>
      <c r="L1187" s="7">
        <f>IF(G1187="White Shark",E1187*0.5,IF(G1187="Sbox",E1187*0.5,IF(G1187="Tenda",E1187*0.5,E1187*0.2)))/100</f>
        <v>0.02</v>
      </c>
      <c r="M1187" s="2">
        <f>Table_ExternalData_15[[#This Row],[Price]]-Table_ExternalData_15[[#This Row],[Price]]*Table_ExternalData_15[[#This Row],[extra popust]]</f>
        <v>6.3209999999999997</v>
      </c>
      <c r="N1187" s="2">
        <f>IF(M1187&lt;I1187,M1187,I1187)</f>
        <v>6.3209999999999997</v>
      </c>
      <c r="O1187" s="12" t="str">
        <f>IF(N1187&lt;I1187,$U$1," ")</f>
        <v xml:space="preserve"> </v>
      </c>
      <c r="P1187" s="12" t="str">
        <f>IFERROR((O1187+30)," ")</f>
        <v xml:space="preserve"> </v>
      </c>
      <c r="Q1187" s="2">
        <f ca="1">IF(O1187=$U$1,N1187,"0")*1.22</f>
        <v>0</v>
      </c>
    </row>
    <row r="1188" spans="1:17" x14ac:dyDescent="0.25">
      <c r="A1188" t="s">
        <v>2851</v>
      </c>
      <c r="B1188" t="s">
        <v>2850</v>
      </c>
      <c r="C1188">
        <v>8847</v>
      </c>
      <c r="D1188">
        <v>9.98</v>
      </c>
      <c r="E1188">
        <f>IFERROR(VLOOKUP(Table_ExternalData_15[[#This Row],[Id]],Rabati!B:C,2,0),0)</f>
        <v>0</v>
      </c>
      <c r="F1188">
        <v>10</v>
      </c>
      <c r="G1188" t="str">
        <f>VLOOKUP(Table_ExternalData_15[[#This Row],[Id]],'Blagovna izdelek'!A:C,3,0)</f>
        <v>Simon Connect</v>
      </c>
      <c r="H1188">
        <f>Table_ExternalData_15[[#This Row],[Rabat]]*0.2</f>
        <v>0</v>
      </c>
      <c r="I1188" s="2">
        <f>Table_ExternalData_15[[#This Row],[Price]]-(Table_ExternalData_15[[#This Row],[Price]]*Table_ExternalData_15[[#This Row],[BB rabat]])/100</f>
        <v>9.98</v>
      </c>
      <c r="J1188" s="2">
        <f>Table_ExternalData_15[[#This Row],[BB cena]]*Table_ExternalData_15[[#Headers],[1,22]]</f>
        <v>12.175600000000001</v>
      </c>
      <c r="K1188" s="2">
        <f>Table_ExternalData_15[[#This Row],[Price]]*Table_ExternalData_15[[#Headers],[1,22]]</f>
        <v>12.175600000000001</v>
      </c>
      <c r="L1188" s="7">
        <f>IF(G1188="White Shark",E1188*0.5,IF(G1188="Sbox",E1188*0.5,IF(G1188="Tenda",E1188*0.5,E1188*0.2)))/100</f>
        <v>0</v>
      </c>
      <c r="M1188" s="2">
        <f>Table_ExternalData_15[[#This Row],[Price]]-Table_ExternalData_15[[#This Row],[Price]]*Table_ExternalData_15[[#This Row],[extra popust]]</f>
        <v>9.98</v>
      </c>
      <c r="N1188" s="2">
        <f>IF(M1188&lt;I1188,M1188,I1188)</f>
        <v>9.98</v>
      </c>
      <c r="O1188" s="12" t="str">
        <f>IF(N1188&lt;I1188,$U$1," ")</f>
        <v xml:space="preserve"> </v>
      </c>
      <c r="P1188" s="12" t="str">
        <f>IFERROR((O1188+30)," ")</f>
        <v xml:space="preserve"> </v>
      </c>
      <c r="Q1188" s="2">
        <f ca="1">IF(O1188=$U$1,N1188,"0")*1.22</f>
        <v>0</v>
      </c>
    </row>
    <row r="1189" spans="1:17" x14ac:dyDescent="0.25">
      <c r="A1189" t="s">
        <v>2855</v>
      </c>
      <c r="B1189" t="s">
        <v>2854</v>
      </c>
      <c r="C1189">
        <v>8849</v>
      </c>
      <c r="D1189">
        <v>0.95</v>
      </c>
      <c r="E1189">
        <f>IFERROR(VLOOKUP(Table_ExternalData_15[[#This Row],[Id]],Rabati!B:C,2,0),0)</f>
        <v>0</v>
      </c>
      <c r="F1189">
        <v>0</v>
      </c>
      <c r="G1189" t="str">
        <f>VLOOKUP(Table_ExternalData_15[[#This Row],[Id]],'Blagovna izdelek'!A:C,3,0)</f>
        <v>Simon Connect</v>
      </c>
      <c r="H1189">
        <f>Table_ExternalData_15[[#This Row],[Rabat]]*0.2</f>
        <v>0</v>
      </c>
      <c r="I1189" s="2">
        <f>Table_ExternalData_15[[#This Row],[Price]]-(Table_ExternalData_15[[#This Row],[Price]]*Table_ExternalData_15[[#This Row],[BB rabat]])/100</f>
        <v>0.95</v>
      </c>
      <c r="J1189" s="2">
        <f>Table_ExternalData_15[[#This Row],[BB cena]]*Table_ExternalData_15[[#Headers],[1,22]]</f>
        <v>1.159</v>
      </c>
      <c r="K1189" s="2">
        <f>Table_ExternalData_15[[#This Row],[Price]]*Table_ExternalData_15[[#Headers],[1,22]]</f>
        <v>1.159</v>
      </c>
      <c r="L1189" s="7">
        <f>IF(G1189="White Shark",E1189*0.5,IF(G1189="Sbox",E1189*0.5,IF(G1189="Tenda",E1189*0.5,E1189*0.2)))/100</f>
        <v>0</v>
      </c>
      <c r="M1189" s="2">
        <f>Table_ExternalData_15[[#This Row],[Price]]-Table_ExternalData_15[[#This Row],[Price]]*Table_ExternalData_15[[#This Row],[extra popust]]</f>
        <v>0.95</v>
      </c>
      <c r="N1189" s="2">
        <f>IF(M1189&lt;I1189,M1189,I1189)</f>
        <v>0.95</v>
      </c>
      <c r="O1189" s="12" t="str">
        <f>IF(N1189&lt;I1189,$U$1," ")</f>
        <v xml:space="preserve"> </v>
      </c>
      <c r="P1189" s="12" t="str">
        <f>IFERROR((O1189+30)," ")</f>
        <v xml:space="preserve"> </v>
      </c>
      <c r="Q1189" s="2">
        <f ca="1">IF(O1189=$U$1,N1189,"0")*1.22</f>
        <v>0</v>
      </c>
    </row>
    <row r="1190" spans="1:17" x14ac:dyDescent="0.25">
      <c r="A1190" t="s">
        <v>2857</v>
      </c>
      <c r="B1190" t="s">
        <v>2856</v>
      </c>
      <c r="C1190">
        <v>8850</v>
      </c>
      <c r="D1190">
        <v>0.95</v>
      </c>
      <c r="E1190">
        <f>IFERROR(VLOOKUP(Table_ExternalData_15[[#This Row],[Id]],Rabati!B:C,2,0),0)</f>
        <v>0</v>
      </c>
      <c r="F1190">
        <v>13</v>
      </c>
      <c r="G1190" t="str">
        <f>VLOOKUP(Table_ExternalData_15[[#This Row],[Id]],'Blagovna izdelek'!A:C,3,0)</f>
        <v>Simon Connect</v>
      </c>
      <c r="H1190">
        <f>Table_ExternalData_15[[#This Row],[Rabat]]*0.2</f>
        <v>0</v>
      </c>
      <c r="I1190" s="2">
        <f>Table_ExternalData_15[[#This Row],[Price]]-(Table_ExternalData_15[[#This Row],[Price]]*Table_ExternalData_15[[#This Row],[BB rabat]])/100</f>
        <v>0.95</v>
      </c>
      <c r="J1190" s="2">
        <f>Table_ExternalData_15[[#This Row],[BB cena]]*Table_ExternalData_15[[#Headers],[1,22]]</f>
        <v>1.159</v>
      </c>
      <c r="K1190" s="2">
        <f>Table_ExternalData_15[[#This Row],[Price]]*Table_ExternalData_15[[#Headers],[1,22]]</f>
        <v>1.159</v>
      </c>
      <c r="L1190" s="7">
        <f>IF(G1190="White Shark",E1190*0.5,IF(G1190="Sbox",E1190*0.5,IF(G1190="Tenda",E1190*0.5,E1190*0.2)))/100</f>
        <v>0</v>
      </c>
      <c r="M1190" s="2">
        <f>Table_ExternalData_15[[#This Row],[Price]]-Table_ExternalData_15[[#This Row],[Price]]*Table_ExternalData_15[[#This Row],[extra popust]]</f>
        <v>0.95</v>
      </c>
      <c r="N1190" s="2">
        <f>IF(M1190&lt;I1190,M1190,I1190)</f>
        <v>0.95</v>
      </c>
      <c r="O1190" s="12" t="str">
        <f>IF(N1190&lt;I1190,$U$1," ")</f>
        <v xml:space="preserve"> </v>
      </c>
      <c r="P1190" s="12" t="str">
        <f>IFERROR((O1190+30)," ")</f>
        <v xml:space="preserve"> </v>
      </c>
      <c r="Q1190" s="2">
        <f ca="1">IF(O1190=$U$1,N1190,"0")*1.22</f>
        <v>0</v>
      </c>
    </row>
    <row r="1191" spans="1:17" x14ac:dyDescent="0.25">
      <c r="A1191" t="s">
        <v>2859</v>
      </c>
      <c r="B1191" t="s">
        <v>2858</v>
      </c>
      <c r="C1191">
        <v>8851</v>
      </c>
      <c r="D1191">
        <v>1.53</v>
      </c>
      <c r="E1191">
        <f>IFERROR(VLOOKUP(Table_ExternalData_15[[#This Row],[Id]],Rabati!B:C,2,0),0)</f>
        <v>20</v>
      </c>
      <c r="F1191">
        <v>12</v>
      </c>
      <c r="G1191" t="str">
        <f>VLOOKUP(Table_ExternalData_15[[#This Row],[Id]],'Blagovna izdelek'!A:C,3,0)</f>
        <v>Simon Connect</v>
      </c>
      <c r="H1191">
        <f>Table_ExternalData_15[[#This Row],[Rabat]]*0.2</f>
        <v>4</v>
      </c>
      <c r="I1191" s="2">
        <f>Table_ExternalData_15[[#This Row],[Price]]-(Table_ExternalData_15[[#This Row],[Price]]*Table_ExternalData_15[[#This Row],[BB rabat]])/100</f>
        <v>1.4688000000000001</v>
      </c>
      <c r="J1191" s="2">
        <f>Table_ExternalData_15[[#This Row],[BB cena]]*Table_ExternalData_15[[#Headers],[1,22]]</f>
        <v>1.7919360000000002</v>
      </c>
      <c r="K1191" s="2">
        <f>Table_ExternalData_15[[#This Row],[Price]]*Table_ExternalData_15[[#Headers],[1,22]]</f>
        <v>1.8666</v>
      </c>
      <c r="L1191" s="7">
        <f>IF(G1191="White Shark",E1191*0.5,IF(G1191="Sbox",E1191*0.5,IF(G1191="Tenda",E1191*0.5,E1191*0.2)))/100</f>
        <v>0.04</v>
      </c>
      <c r="M1191" s="2">
        <f>Table_ExternalData_15[[#This Row],[Price]]-Table_ExternalData_15[[#This Row],[Price]]*Table_ExternalData_15[[#This Row],[extra popust]]</f>
        <v>1.4688000000000001</v>
      </c>
      <c r="N1191" s="2">
        <f>IF(M1191&lt;I1191,M1191,I1191)</f>
        <v>1.4688000000000001</v>
      </c>
      <c r="O1191" s="12" t="str">
        <f>IF(N1191&lt;I1191,$U$1," ")</f>
        <v xml:space="preserve"> </v>
      </c>
      <c r="P1191" s="12" t="str">
        <f>IFERROR((O1191+30)," ")</f>
        <v xml:space="preserve"> </v>
      </c>
      <c r="Q1191" s="2">
        <f ca="1">IF(O1191=$U$1,N1191,"0")*1.22</f>
        <v>0</v>
      </c>
    </row>
    <row r="1192" spans="1:17" x14ac:dyDescent="0.25">
      <c r="A1192" t="s">
        <v>2861</v>
      </c>
      <c r="B1192" t="s">
        <v>2860</v>
      </c>
      <c r="C1192">
        <v>8855</v>
      </c>
      <c r="D1192">
        <v>0.79</v>
      </c>
      <c r="E1192">
        <f>IFERROR(VLOOKUP(Table_ExternalData_15[[#This Row],[Id]],Rabati!B:C,2,0),0)</f>
        <v>0</v>
      </c>
      <c r="F1192">
        <v>29</v>
      </c>
      <c r="G1192" t="str">
        <f>VLOOKUP(Table_ExternalData_15[[#This Row],[Id]],'Blagovna izdelek'!A:C,3,0)</f>
        <v>Simon Connect</v>
      </c>
      <c r="H1192">
        <f>Table_ExternalData_15[[#This Row],[Rabat]]*0.2</f>
        <v>0</v>
      </c>
      <c r="I1192" s="2">
        <f>Table_ExternalData_15[[#This Row],[Price]]-(Table_ExternalData_15[[#This Row],[Price]]*Table_ExternalData_15[[#This Row],[BB rabat]])/100</f>
        <v>0.79</v>
      </c>
      <c r="J1192" s="2">
        <f>Table_ExternalData_15[[#This Row],[BB cena]]*Table_ExternalData_15[[#Headers],[1,22]]</f>
        <v>0.96379999999999999</v>
      </c>
      <c r="K1192" s="2">
        <f>Table_ExternalData_15[[#This Row],[Price]]*Table_ExternalData_15[[#Headers],[1,22]]</f>
        <v>0.96379999999999999</v>
      </c>
      <c r="L1192" s="7">
        <f>IF(G1192="White Shark",E1192*0.5,IF(G1192="Sbox",E1192*0.5,IF(G1192="Tenda",E1192*0.5,E1192*0.2)))/100</f>
        <v>0</v>
      </c>
      <c r="M1192" s="2">
        <f>Table_ExternalData_15[[#This Row],[Price]]-Table_ExternalData_15[[#This Row],[Price]]*Table_ExternalData_15[[#This Row],[extra popust]]</f>
        <v>0.79</v>
      </c>
      <c r="N1192" s="2">
        <f>IF(M1192&lt;I1192,M1192,I1192)</f>
        <v>0.79</v>
      </c>
      <c r="O1192" s="12" t="str">
        <f>IF(N1192&lt;I1192,$U$1," ")</f>
        <v xml:space="preserve"> </v>
      </c>
      <c r="P1192" s="12" t="str">
        <f>IFERROR((O1192+30)," ")</f>
        <v xml:space="preserve"> </v>
      </c>
      <c r="Q1192" s="2">
        <f ca="1">IF(O1192=$U$1,N1192,"0")*1.22</f>
        <v>0</v>
      </c>
    </row>
    <row r="1193" spans="1:17" x14ac:dyDescent="0.25">
      <c r="A1193" t="s">
        <v>2863</v>
      </c>
      <c r="B1193" t="s">
        <v>2862</v>
      </c>
      <c r="C1193">
        <v>8856</v>
      </c>
      <c r="D1193">
        <v>13.65</v>
      </c>
      <c r="E1193">
        <f>IFERROR(VLOOKUP(Table_ExternalData_15[[#This Row],[Id]],Rabati!B:C,2,0),0)</f>
        <v>10</v>
      </c>
      <c r="F1193">
        <v>44</v>
      </c>
      <c r="G1193" t="str">
        <f>VLOOKUP(Table_ExternalData_15[[#This Row],[Id]],'Blagovna izdelek'!A:C,3,0)</f>
        <v>Simon Connect</v>
      </c>
      <c r="H1193">
        <f>Table_ExternalData_15[[#This Row],[Rabat]]*0.2</f>
        <v>2</v>
      </c>
      <c r="I1193" s="2">
        <f>Table_ExternalData_15[[#This Row],[Price]]-(Table_ExternalData_15[[#This Row],[Price]]*Table_ExternalData_15[[#This Row],[BB rabat]])/100</f>
        <v>13.377000000000001</v>
      </c>
      <c r="J1193" s="2">
        <f>Table_ExternalData_15[[#This Row],[BB cena]]*Table_ExternalData_15[[#Headers],[1,22]]</f>
        <v>16.319939999999999</v>
      </c>
      <c r="K1193" s="2">
        <f>Table_ExternalData_15[[#This Row],[Price]]*Table_ExternalData_15[[#Headers],[1,22]]</f>
        <v>16.652999999999999</v>
      </c>
      <c r="L1193" s="7">
        <f>IF(G1193="White Shark",E1193*0.5,IF(G1193="Sbox",E1193*0.5,IF(G1193="Tenda",E1193*0.5,E1193*0.2)))/100</f>
        <v>0.02</v>
      </c>
      <c r="M1193" s="2">
        <f>Table_ExternalData_15[[#This Row],[Price]]-Table_ExternalData_15[[#This Row],[Price]]*Table_ExternalData_15[[#This Row],[extra popust]]</f>
        <v>13.377000000000001</v>
      </c>
      <c r="N1193" s="2">
        <f>IF(M1193&lt;I1193,M1193,I1193)</f>
        <v>13.377000000000001</v>
      </c>
      <c r="O1193" s="12" t="str">
        <f>IF(N1193&lt;I1193,$U$1," ")</f>
        <v xml:space="preserve"> </v>
      </c>
      <c r="P1193" s="12" t="str">
        <f>IFERROR((O1193+30)," ")</f>
        <v xml:space="preserve"> </v>
      </c>
      <c r="Q1193" s="2">
        <f ca="1">IF(O1193=$U$1,N1193,"0")*1.22</f>
        <v>0</v>
      </c>
    </row>
    <row r="1194" spans="1:17" x14ac:dyDescent="0.25">
      <c r="A1194" t="s">
        <v>2865</v>
      </c>
      <c r="B1194" t="s">
        <v>2864</v>
      </c>
      <c r="C1194">
        <v>8857</v>
      </c>
      <c r="D1194">
        <v>4.99</v>
      </c>
      <c r="E1194">
        <f>IFERROR(VLOOKUP(Table_ExternalData_15[[#This Row],[Id]],Rabati!B:C,2,0),0)</f>
        <v>0</v>
      </c>
      <c r="F1194">
        <v>8</v>
      </c>
      <c r="G1194" t="str">
        <f>VLOOKUP(Table_ExternalData_15[[#This Row],[Id]],'Blagovna izdelek'!A:C,3,0)</f>
        <v>Simon Connect</v>
      </c>
      <c r="H1194">
        <f>Table_ExternalData_15[[#This Row],[Rabat]]*0.2</f>
        <v>0</v>
      </c>
      <c r="I1194" s="2">
        <f>Table_ExternalData_15[[#This Row],[Price]]-(Table_ExternalData_15[[#This Row],[Price]]*Table_ExternalData_15[[#This Row],[BB rabat]])/100</f>
        <v>4.99</v>
      </c>
      <c r="J1194" s="2">
        <f>Table_ExternalData_15[[#This Row],[BB cena]]*Table_ExternalData_15[[#Headers],[1,22]]</f>
        <v>6.0878000000000005</v>
      </c>
      <c r="K1194" s="2">
        <f>Table_ExternalData_15[[#This Row],[Price]]*Table_ExternalData_15[[#Headers],[1,22]]</f>
        <v>6.0878000000000005</v>
      </c>
      <c r="L1194" s="7">
        <f>IF(G1194="White Shark",E1194*0.5,IF(G1194="Sbox",E1194*0.5,IF(G1194="Tenda",E1194*0.5,E1194*0.2)))/100</f>
        <v>0</v>
      </c>
      <c r="M1194" s="2">
        <f>Table_ExternalData_15[[#This Row],[Price]]-Table_ExternalData_15[[#This Row],[Price]]*Table_ExternalData_15[[#This Row],[extra popust]]</f>
        <v>4.99</v>
      </c>
      <c r="N1194" s="2">
        <f>IF(M1194&lt;I1194,M1194,I1194)</f>
        <v>4.99</v>
      </c>
      <c r="O1194" s="12" t="str">
        <f>IF(N1194&lt;I1194,$U$1," ")</f>
        <v xml:space="preserve"> </v>
      </c>
      <c r="P1194" s="12" t="str">
        <f>IFERROR((O1194+30)," ")</f>
        <v xml:space="preserve"> </v>
      </c>
      <c r="Q1194" s="2">
        <f ca="1">IF(O1194=$U$1,N1194,"0")*1.22</f>
        <v>0</v>
      </c>
    </row>
    <row r="1195" spans="1:17" x14ac:dyDescent="0.25">
      <c r="A1195" t="s">
        <v>2867</v>
      </c>
      <c r="B1195" t="s">
        <v>2866</v>
      </c>
      <c r="C1195">
        <v>8861</v>
      </c>
      <c r="D1195">
        <v>3.26</v>
      </c>
      <c r="E1195">
        <f>IFERROR(VLOOKUP(Table_ExternalData_15[[#This Row],[Id]],Rabati!B:C,2,0),0)</f>
        <v>10</v>
      </c>
      <c r="F1195">
        <v>20</v>
      </c>
      <c r="G1195" t="str">
        <f>VLOOKUP(Table_ExternalData_15[[#This Row],[Id]],'Blagovna izdelek'!A:C,3,0)</f>
        <v>Simon Connect</v>
      </c>
      <c r="H1195">
        <f>Table_ExternalData_15[[#This Row],[Rabat]]*0.2</f>
        <v>2</v>
      </c>
      <c r="I1195" s="2">
        <f>Table_ExternalData_15[[#This Row],[Price]]-(Table_ExternalData_15[[#This Row],[Price]]*Table_ExternalData_15[[#This Row],[BB rabat]])/100</f>
        <v>3.1947999999999999</v>
      </c>
      <c r="J1195" s="2">
        <f>Table_ExternalData_15[[#This Row],[BB cena]]*Table_ExternalData_15[[#Headers],[1,22]]</f>
        <v>3.8976559999999996</v>
      </c>
      <c r="K1195" s="2">
        <f>Table_ExternalData_15[[#This Row],[Price]]*Table_ExternalData_15[[#Headers],[1,22]]</f>
        <v>3.9771999999999998</v>
      </c>
      <c r="L1195" s="7">
        <f>IF(G1195="White Shark",E1195*0.5,IF(G1195="Sbox",E1195*0.5,IF(G1195="Tenda",E1195*0.5,E1195*0.2)))/100</f>
        <v>0.02</v>
      </c>
      <c r="M1195" s="2">
        <f>Table_ExternalData_15[[#This Row],[Price]]-Table_ExternalData_15[[#This Row],[Price]]*Table_ExternalData_15[[#This Row],[extra popust]]</f>
        <v>3.1947999999999999</v>
      </c>
      <c r="N1195" s="2">
        <f>IF(M1195&lt;I1195,M1195,I1195)</f>
        <v>3.1947999999999999</v>
      </c>
      <c r="O1195" s="12" t="str">
        <f>IF(N1195&lt;I1195,$U$1," ")</f>
        <v xml:space="preserve"> </v>
      </c>
      <c r="P1195" s="12" t="str">
        <f>IFERROR((O1195+30)," ")</f>
        <v xml:space="preserve"> </v>
      </c>
      <c r="Q1195" s="2">
        <f ca="1">IF(O1195=$U$1,N1195,"0")*1.22</f>
        <v>0</v>
      </c>
    </row>
    <row r="1196" spans="1:17" x14ac:dyDescent="0.25">
      <c r="A1196" t="s">
        <v>2869</v>
      </c>
      <c r="B1196" t="s">
        <v>2868</v>
      </c>
      <c r="C1196">
        <v>8865</v>
      </c>
      <c r="D1196">
        <v>10.73</v>
      </c>
      <c r="E1196">
        <f>IFERROR(VLOOKUP(Table_ExternalData_15[[#This Row],[Id]],Rabati!B:C,2,0),0)</f>
        <v>10</v>
      </c>
      <c r="F1196">
        <v>13</v>
      </c>
      <c r="G1196" t="str">
        <f>VLOOKUP(Table_ExternalData_15[[#This Row],[Id]],'Blagovna izdelek'!A:C,3,0)</f>
        <v>Simon Connect</v>
      </c>
      <c r="H1196">
        <f>Table_ExternalData_15[[#This Row],[Rabat]]*0.2</f>
        <v>2</v>
      </c>
      <c r="I1196" s="2">
        <f>Table_ExternalData_15[[#This Row],[Price]]-(Table_ExternalData_15[[#This Row],[Price]]*Table_ExternalData_15[[#This Row],[BB rabat]])/100</f>
        <v>10.5154</v>
      </c>
      <c r="J1196" s="2">
        <f>Table_ExternalData_15[[#This Row],[BB cena]]*Table_ExternalData_15[[#Headers],[1,22]]</f>
        <v>12.828787999999999</v>
      </c>
      <c r="K1196" s="2">
        <f>Table_ExternalData_15[[#This Row],[Price]]*Table_ExternalData_15[[#Headers],[1,22]]</f>
        <v>13.0906</v>
      </c>
      <c r="L1196" s="7">
        <f>IF(G1196="White Shark",E1196*0.5,IF(G1196="Sbox",E1196*0.5,IF(G1196="Tenda",E1196*0.5,E1196*0.2)))/100</f>
        <v>0.02</v>
      </c>
      <c r="M1196" s="2">
        <f>Table_ExternalData_15[[#This Row],[Price]]-Table_ExternalData_15[[#This Row],[Price]]*Table_ExternalData_15[[#This Row],[extra popust]]</f>
        <v>10.5154</v>
      </c>
      <c r="N1196" s="2">
        <f>IF(M1196&lt;I1196,M1196,I1196)</f>
        <v>10.5154</v>
      </c>
      <c r="O1196" s="12" t="str">
        <f>IF(N1196&lt;I1196,$U$1," ")</f>
        <v xml:space="preserve"> </v>
      </c>
      <c r="P1196" s="12" t="str">
        <f>IFERROR((O1196+30)," ")</f>
        <v xml:space="preserve"> </v>
      </c>
      <c r="Q1196" s="2">
        <f ca="1">IF(O1196=$U$1,N1196,"0")*1.22</f>
        <v>0</v>
      </c>
    </row>
    <row r="1197" spans="1:17" x14ac:dyDescent="0.25">
      <c r="A1197" t="s">
        <v>2871</v>
      </c>
      <c r="B1197" t="s">
        <v>2870</v>
      </c>
      <c r="C1197">
        <v>8869</v>
      </c>
      <c r="D1197">
        <v>31.99</v>
      </c>
      <c r="E1197">
        <f>IFERROR(VLOOKUP(Table_ExternalData_15[[#This Row],[Id]],Rabati!B:C,2,0),0)</f>
        <v>10</v>
      </c>
      <c r="F1197">
        <v>3</v>
      </c>
      <c r="G1197" t="str">
        <f>VLOOKUP(Table_ExternalData_15[[#This Row],[Id]],'Blagovna izdelek'!A:C,3,0)</f>
        <v>Simon Connect</v>
      </c>
      <c r="H1197">
        <f>Table_ExternalData_15[[#This Row],[Rabat]]*0.2</f>
        <v>2</v>
      </c>
      <c r="I1197" s="2">
        <f>Table_ExternalData_15[[#This Row],[Price]]-(Table_ExternalData_15[[#This Row],[Price]]*Table_ExternalData_15[[#This Row],[BB rabat]])/100</f>
        <v>31.350199999999997</v>
      </c>
      <c r="J1197" s="2">
        <f>Table_ExternalData_15[[#This Row],[BB cena]]*Table_ExternalData_15[[#Headers],[1,22]]</f>
        <v>38.247243999999995</v>
      </c>
      <c r="K1197" s="2">
        <f>Table_ExternalData_15[[#This Row],[Price]]*Table_ExternalData_15[[#Headers],[1,22]]</f>
        <v>39.027799999999999</v>
      </c>
      <c r="L1197" s="7">
        <f>IF(G1197="White Shark",E1197*0.5,IF(G1197="Sbox",E1197*0.5,IF(G1197="Tenda",E1197*0.5,E1197*0.2)))/100</f>
        <v>0.02</v>
      </c>
      <c r="M1197" s="2">
        <f>Table_ExternalData_15[[#This Row],[Price]]-Table_ExternalData_15[[#This Row],[Price]]*Table_ExternalData_15[[#This Row],[extra popust]]</f>
        <v>31.350199999999997</v>
      </c>
      <c r="N1197" s="2">
        <f>IF(M1197&lt;I1197,M1197,I1197)</f>
        <v>31.350199999999997</v>
      </c>
      <c r="O1197" s="12" t="str">
        <f>IF(N1197&lt;I1197,$U$1," ")</f>
        <v xml:space="preserve"> </v>
      </c>
      <c r="P1197" s="12" t="str">
        <f>IFERROR((O1197+30)," ")</f>
        <v xml:space="preserve"> </v>
      </c>
      <c r="Q1197" s="2">
        <f ca="1">IF(O1197=$U$1,N1197,"0")*1.22</f>
        <v>0</v>
      </c>
    </row>
    <row r="1198" spans="1:17" x14ac:dyDescent="0.25">
      <c r="A1198" t="s">
        <v>2873</v>
      </c>
      <c r="B1198" t="s">
        <v>2872</v>
      </c>
      <c r="C1198">
        <v>8886</v>
      </c>
      <c r="D1198">
        <v>8.86</v>
      </c>
      <c r="E1198">
        <f>IFERROR(VLOOKUP(Table_ExternalData_15[[#This Row],[Id]],Rabati!B:C,2,0),0)</f>
        <v>10</v>
      </c>
      <c r="F1198">
        <v>17</v>
      </c>
      <c r="G1198" t="str">
        <f>VLOOKUP(Table_ExternalData_15[[#This Row],[Id]],'Blagovna izdelek'!A:C,3,0)</f>
        <v>Simon Connect</v>
      </c>
      <c r="H1198">
        <f>Table_ExternalData_15[[#This Row],[Rabat]]*0.2</f>
        <v>2</v>
      </c>
      <c r="I1198" s="2">
        <f>Table_ExternalData_15[[#This Row],[Price]]-(Table_ExternalData_15[[#This Row],[Price]]*Table_ExternalData_15[[#This Row],[BB rabat]])/100</f>
        <v>8.6828000000000003</v>
      </c>
      <c r="J1198" s="2">
        <f>Table_ExternalData_15[[#This Row],[BB cena]]*Table_ExternalData_15[[#Headers],[1,22]]</f>
        <v>10.593016</v>
      </c>
      <c r="K1198" s="2">
        <f>Table_ExternalData_15[[#This Row],[Price]]*Table_ExternalData_15[[#Headers],[1,22]]</f>
        <v>10.809199999999999</v>
      </c>
      <c r="L1198" s="7">
        <f>IF(G1198="White Shark",E1198*0.5,IF(G1198="Sbox",E1198*0.5,IF(G1198="Tenda",E1198*0.5,E1198*0.2)))/100</f>
        <v>0.02</v>
      </c>
      <c r="M1198" s="2">
        <f>Table_ExternalData_15[[#This Row],[Price]]-Table_ExternalData_15[[#This Row],[Price]]*Table_ExternalData_15[[#This Row],[extra popust]]</f>
        <v>8.6828000000000003</v>
      </c>
      <c r="N1198" s="2">
        <f>IF(M1198&lt;I1198,M1198,I1198)</f>
        <v>8.6828000000000003</v>
      </c>
      <c r="O1198" s="12" t="str">
        <f>IF(N1198&lt;I1198,$U$1," ")</f>
        <v xml:space="preserve"> </v>
      </c>
      <c r="P1198" s="12" t="str">
        <f>IFERROR((O1198+30)," ")</f>
        <v xml:space="preserve"> </v>
      </c>
      <c r="Q1198" s="2">
        <f ca="1">IF(O1198=$U$1,N1198,"0")*1.22</f>
        <v>0</v>
      </c>
    </row>
    <row r="1199" spans="1:17" x14ac:dyDescent="0.25">
      <c r="A1199" t="s">
        <v>2875</v>
      </c>
      <c r="B1199" t="s">
        <v>2874</v>
      </c>
      <c r="C1199">
        <v>8899</v>
      </c>
      <c r="D1199">
        <v>25.13</v>
      </c>
      <c r="E1199">
        <f>IFERROR(VLOOKUP(Table_ExternalData_15[[#This Row],[Id]],Rabati!B:C,2,0),0)</f>
        <v>10</v>
      </c>
      <c r="F1199">
        <v>1</v>
      </c>
      <c r="G1199" t="str">
        <f>VLOOKUP(Table_ExternalData_15[[#This Row],[Id]],'Blagovna izdelek'!A:C,3,0)</f>
        <v>Simon Connect</v>
      </c>
      <c r="H1199">
        <f>Table_ExternalData_15[[#This Row],[Rabat]]*0.2</f>
        <v>2</v>
      </c>
      <c r="I1199" s="2">
        <f>Table_ExternalData_15[[#This Row],[Price]]-(Table_ExternalData_15[[#This Row],[Price]]*Table_ExternalData_15[[#This Row],[BB rabat]])/100</f>
        <v>24.627399999999998</v>
      </c>
      <c r="J1199" s="2">
        <f>Table_ExternalData_15[[#This Row],[BB cena]]*Table_ExternalData_15[[#Headers],[1,22]]</f>
        <v>30.045427999999998</v>
      </c>
      <c r="K1199" s="2">
        <f>Table_ExternalData_15[[#This Row],[Price]]*Table_ExternalData_15[[#Headers],[1,22]]</f>
        <v>30.6586</v>
      </c>
      <c r="L1199" s="7">
        <f>IF(G1199="White Shark",E1199*0.5,IF(G1199="Sbox",E1199*0.5,IF(G1199="Tenda",E1199*0.5,E1199*0.2)))/100</f>
        <v>0.02</v>
      </c>
      <c r="M1199" s="2">
        <f>Table_ExternalData_15[[#This Row],[Price]]-Table_ExternalData_15[[#This Row],[Price]]*Table_ExternalData_15[[#This Row],[extra popust]]</f>
        <v>24.627399999999998</v>
      </c>
      <c r="N1199" s="2">
        <f>IF(M1199&lt;I1199,M1199,I1199)</f>
        <v>24.627399999999998</v>
      </c>
      <c r="O1199" s="12" t="str">
        <f>IF(N1199&lt;I1199,$U$1," ")</f>
        <v xml:space="preserve"> </v>
      </c>
      <c r="P1199" s="12" t="str">
        <f>IFERROR((O1199+30)," ")</f>
        <v xml:space="preserve"> </v>
      </c>
      <c r="Q1199" s="2">
        <f ca="1">IF(O1199=$U$1,N1199,"0")*1.22</f>
        <v>0</v>
      </c>
    </row>
    <row r="1200" spans="1:17" x14ac:dyDescent="0.25">
      <c r="A1200" t="s">
        <v>2877</v>
      </c>
      <c r="B1200" t="s">
        <v>2876</v>
      </c>
      <c r="C1200">
        <v>8901</v>
      </c>
      <c r="D1200">
        <v>26.88</v>
      </c>
      <c r="E1200">
        <f>IFERROR(VLOOKUP(Table_ExternalData_15[[#This Row],[Id]],Rabati!B:C,2,0),0)</f>
        <v>10</v>
      </c>
      <c r="F1200">
        <v>3</v>
      </c>
      <c r="G1200" t="str">
        <f>VLOOKUP(Table_ExternalData_15[[#This Row],[Id]],'Blagovna izdelek'!A:C,3,0)</f>
        <v>Simon Connect</v>
      </c>
      <c r="H1200">
        <f>Table_ExternalData_15[[#This Row],[Rabat]]*0.2</f>
        <v>2</v>
      </c>
      <c r="I1200" s="2">
        <f>Table_ExternalData_15[[#This Row],[Price]]-(Table_ExternalData_15[[#This Row],[Price]]*Table_ExternalData_15[[#This Row],[BB rabat]])/100</f>
        <v>26.342399999999998</v>
      </c>
      <c r="J1200" s="2">
        <f>Table_ExternalData_15[[#This Row],[BB cena]]*Table_ExternalData_15[[#Headers],[1,22]]</f>
        <v>32.137727999999996</v>
      </c>
      <c r="K1200" s="2">
        <f>Table_ExternalData_15[[#This Row],[Price]]*Table_ExternalData_15[[#Headers],[1,22]]</f>
        <v>32.793599999999998</v>
      </c>
      <c r="L1200" s="7">
        <f>IF(G1200="White Shark",E1200*0.5,IF(G1200="Sbox",E1200*0.5,IF(G1200="Tenda",E1200*0.5,E1200*0.2)))/100</f>
        <v>0.02</v>
      </c>
      <c r="M1200" s="2">
        <f>Table_ExternalData_15[[#This Row],[Price]]-Table_ExternalData_15[[#This Row],[Price]]*Table_ExternalData_15[[#This Row],[extra popust]]</f>
        <v>26.342399999999998</v>
      </c>
      <c r="N1200" s="2">
        <f>IF(M1200&lt;I1200,M1200,I1200)</f>
        <v>26.342399999999998</v>
      </c>
      <c r="O1200" s="12" t="str">
        <f>IF(N1200&lt;I1200,$U$1," ")</f>
        <v xml:space="preserve"> </v>
      </c>
      <c r="P1200" s="12" t="str">
        <f>IFERROR((O1200+30)," ")</f>
        <v xml:space="preserve"> </v>
      </c>
      <c r="Q1200" s="2">
        <f ca="1">IF(O1200=$U$1,N1200,"0")*1.22</f>
        <v>0</v>
      </c>
    </row>
    <row r="1201" spans="1:17" x14ac:dyDescent="0.25">
      <c r="A1201" t="s">
        <v>2879</v>
      </c>
      <c r="B1201" t="s">
        <v>2878</v>
      </c>
      <c r="C1201">
        <v>8902</v>
      </c>
      <c r="D1201">
        <v>35.950000000000003</v>
      </c>
      <c r="E1201">
        <f>IFERROR(VLOOKUP(Table_ExternalData_15[[#This Row],[Id]],Rabati!B:C,2,0),0)</f>
        <v>10</v>
      </c>
      <c r="F1201">
        <v>4</v>
      </c>
      <c r="G1201" t="str">
        <f>VLOOKUP(Table_ExternalData_15[[#This Row],[Id]],'Blagovna izdelek'!A:C,3,0)</f>
        <v>Simon Connect</v>
      </c>
      <c r="H1201">
        <f>Table_ExternalData_15[[#This Row],[Rabat]]*0.2</f>
        <v>2</v>
      </c>
      <c r="I1201" s="2">
        <f>Table_ExternalData_15[[#This Row],[Price]]-(Table_ExternalData_15[[#This Row],[Price]]*Table_ExternalData_15[[#This Row],[BB rabat]])/100</f>
        <v>35.231000000000002</v>
      </c>
      <c r="J1201" s="2">
        <f>Table_ExternalData_15[[#This Row],[BB cena]]*Table_ExternalData_15[[#Headers],[1,22]]</f>
        <v>42.981819999999999</v>
      </c>
      <c r="K1201" s="2">
        <f>Table_ExternalData_15[[#This Row],[Price]]*Table_ExternalData_15[[#Headers],[1,22]]</f>
        <v>43.859000000000002</v>
      </c>
      <c r="L1201" s="7">
        <f>IF(G1201="White Shark",E1201*0.5,IF(G1201="Sbox",E1201*0.5,IF(G1201="Tenda",E1201*0.5,E1201*0.2)))/100</f>
        <v>0.02</v>
      </c>
      <c r="M1201" s="2">
        <f>Table_ExternalData_15[[#This Row],[Price]]-Table_ExternalData_15[[#This Row],[Price]]*Table_ExternalData_15[[#This Row],[extra popust]]</f>
        <v>35.231000000000002</v>
      </c>
      <c r="N1201" s="2">
        <f>IF(M1201&lt;I1201,M1201,I1201)</f>
        <v>35.231000000000002</v>
      </c>
      <c r="O1201" s="12" t="str">
        <f>IF(N1201&lt;I1201,$U$1," ")</f>
        <v xml:space="preserve"> </v>
      </c>
      <c r="P1201" s="12" t="str">
        <f>IFERROR((O1201+30)," ")</f>
        <v xml:space="preserve"> </v>
      </c>
      <c r="Q1201" s="2">
        <f ca="1">IF(O1201=$U$1,N1201,"0")*1.22</f>
        <v>0</v>
      </c>
    </row>
    <row r="1202" spans="1:17" x14ac:dyDescent="0.25">
      <c r="A1202" t="s">
        <v>2881</v>
      </c>
      <c r="B1202" t="s">
        <v>2880</v>
      </c>
      <c r="C1202">
        <v>8908</v>
      </c>
      <c r="D1202">
        <v>85.37</v>
      </c>
      <c r="E1202">
        <f>IFERROR(VLOOKUP(Table_ExternalData_15[[#This Row],[Id]],Rabati!B:C,2,0),0)</f>
        <v>10</v>
      </c>
      <c r="F1202">
        <v>7</v>
      </c>
      <c r="G1202" t="str">
        <f>VLOOKUP(Table_ExternalData_15[[#This Row],[Id]],'Blagovna izdelek'!A:C,3,0)</f>
        <v>Simon Connect</v>
      </c>
      <c r="H1202">
        <f>Table_ExternalData_15[[#This Row],[Rabat]]*0.2</f>
        <v>2</v>
      </c>
      <c r="I1202" s="2">
        <f>Table_ExternalData_15[[#This Row],[Price]]-(Table_ExternalData_15[[#This Row],[Price]]*Table_ExternalData_15[[#This Row],[BB rabat]])/100</f>
        <v>83.662599999999998</v>
      </c>
      <c r="J1202" s="2">
        <f>Table_ExternalData_15[[#This Row],[BB cena]]*Table_ExternalData_15[[#Headers],[1,22]]</f>
        <v>102.068372</v>
      </c>
      <c r="K1202" s="2">
        <f>Table_ExternalData_15[[#This Row],[Price]]*Table_ExternalData_15[[#Headers],[1,22]]</f>
        <v>104.15140000000001</v>
      </c>
      <c r="L1202" s="7">
        <f>IF(G1202="White Shark",E1202*0.5,IF(G1202="Sbox",E1202*0.5,IF(G1202="Tenda",E1202*0.5,E1202*0.2)))/100</f>
        <v>0.02</v>
      </c>
      <c r="M1202" s="2">
        <f>Table_ExternalData_15[[#This Row],[Price]]-Table_ExternalData_15[[#This Row],[Price]]*Table_ExternalData_15[[#This Row],[extra popust]]</f>
        <v>83.662599999999998</v>
      </c>
      <c r="N1202" s="2">
        <f>IF(M1202&lt;I1202,M1202,I1202)</f>
        <v>83.662599999999998</v>
      </c>
      <c r="O1202" s="12" t="str">
        <f>IF(N1202&lt;I1202,$U$1," ")</f>
        <v xml:space="preserve"> </v>
      </c>
      <c r="P1202" s="12" t="str">
        <f>IFERROR((O1202+30)," ")</f>
        <v xml:space="preserve"> </v>
      </c>
      <c r="Q1202" s="2">
        <f ca="1">IF(O1202=$U$1,N1202,"0")*1.22</f>
        <v>0</v>
      </c>
    </row>
    <row r="1203" spans="1:17" x14ac:dyDescent="0.25">
      <c r="A1203" t="s">
        <v>2883</v>
      </c>
      <c r="B1203" t="s">
        <v>2882</v>
      </c>
      <c r="C1203">
        <v>8909</v>
      </c>
      <c r="D1203">
        <v>109.95</v>
      </c>
      <c r="E1203">
        <f>IFERROR(VLOOKUP(Table_ExternalData_15[[#This Row],[Id]],Rabati!B:C,2,0),0)</f>
        <v>10</v>
      </c>
      <c r="F1203">
        <v>35</v>
      </c>
      <c r="G1203" t="str">
        <f>VLOOKUP(Table_ExternalData_15[[#This Row],[Id]],'Blagovna izdelek'!A:C,3,0)</f>
        <v>Simon Connect</v>
      </c>
      <c r="H1203">
        <f>Table_ExternalData_15[[#This Row],[Rabat]]*0.2</f>
        <v>2</v>
      </c>
      <c r="I1203" s="2">
        <f>Table_ExternalData_15[[#This Row],[Price]]-(Table_ExternalData_15[[#This Row],[Price]]*Table_ExternalData_15[[#This Row],[BB rabat]])/100</f>
        <v>107.751</v>
      </c>
      <c r="J1203" s="2">
        <f>Table_ExternalData_15[[#This Row],[BB cena]]*Table_ExternalData_15[[#Headers],[1,22]]</f>
        <v>131.45622</v>
      </c>
      <c r="K1203" s="2">
        <f>Table_ExternalData_15[[#This Row],[Price]]*Table_ExternalData_15[[#Headers],[1,22]]</f>
        <v>134.13900000000001</v>
      </c>
      <c r="L1203" s="7">
        <f>IF(G1203="White Shark",E1203*0.5,IF(G1203="Sbox",E1203*0.5,IF(G1203="Tenda",E1203*0.5,E1203*0.2)))/100</f>
        <v>0.02</v>
      </c>
      <c r="M1203" s="2">
        <f>Table_ExternalData_15[[#This Row],[Price]]-Table_ExternalData_15[[#This Row],[Price]]*Table_ExternalData_15[[#This Row],[extra popust]]</f>
        <v>107.751</v>
      </c>
      <c r="N1203" s="2">
        <f>IF(M1203&lt;I1203,M1203,I1203)</f>
        <v>107.751</v>
      </c>
      <c r="O1203" s="12" t="str">
        <f>IF(N1203&lt;I1203,$U$1," ")</f>
        <v xml:space="preserve"> </v>
      </c>
      <c r="P1203" s="12" t="str">
        <f>IFERROR((O1203+30)," ")</f>
        <v xml:space="preserve"> </v>
      </c>
      <c r="Q1203" s="2">
        <f ca="1">IF(O1203=$U$1,N1203,"0")*1.22</f>
        <v>0</v>
      </c>
    </row>
    <row r="1204" spans="1:17" x14ac:dyDescent="0.25">
      <c r="A1204" t="s">
        <v>2885</v>
      </c>
      <c r="B1204" t="s">
        <v>2884</v>
      </c>
      <c r="C1204">
        <v>8910</v>
      </c>
      <c r="D1204">
        <v>84.5</v>
      </c>
      <c r="E1204">
        <f>IFERROR(VLOOKUP(Table_ExternalData_15[[#This Row],[Id]],Rabati!B:C,2,0),0)</f>
        <v>10</v>
      </c>
      <c r="F1204">
        <v>17</v>
      </c>
      <c r="G1204" t="str">
        <f>VLOOKUP(Table_ExternalData_15[[#This Row],[Id]],'Blagovna izdelek'!A:C,3,0)</f>
        <v>Simon Connect</v>
      </c>
      <c r="H1204">
        <f>Table_ExternalData_15[[#This Row],[Rabat]]*0.2</f>
        <v>2</v>
      </c>
      <c r="I1204" s="2">
        <f>Table_ExternalData_15[[#This Row],[Price]]-(Table_ExternalData_15[[#This Row],[Price]]*Table_ExternalData_15[[#This Row],[BB rabat]])/100</f>
        <v>82.81</v>
      </c>
      <c r="J1204" s="2">
        <f>Table_ExternalData_15[[#This Row],[BB cena]]*Table_ExternalData_15[[#Headers],[1,22]]</f>
        <v>101.0282</v>
      </c>
      <c r="K1204" s="2">
        <f>Table_ExternalData_15[[#This Row],[Price]]*Table_ExternalData_15[[#Headers],[1,22]]</f>
        <v>103.09</v>
      </c>
      <c r="L1204" s="7">
        <f>IF(G1204="White Shark",E1204*0.5,IF(G1204="Sbox",E1204*0.5,IF(G1204="Tenda",E1204*0.5,E1204*0.2)))/100</f>
        <v>0.02</v>
      </c>
      <c r="M1204" s="2">
        <f>Table_ExternalData_15[[#This Row],[Price]]-Table_ExternalData_15[[#This Row],[Price]]*Table_ExternalData_15[[#This Row],[extra popust]]</f>
        <v>82.81</v>
      </c>
      <c r="N1204" s="2">
        <f>IF(M1204&lt;I1204,M1204,I1204)</f>
        <v>82.81</v>
      </c>
      <c r="O1204" s="12" t="str">
        <f>IF(N1204&lt;I1204,$U$1," ")</f>
        <v xml:space="preserve"> </v>
      </c>
      <c r="P1204" s="12" t="str">
        <f>IFERROR((O1204+30)," ")</f>
        <v xml:space="preserve"> </v>
      </c>
      <c r="Q1204" s="2">
        <f ca="1">IF(O1204=$U$1,N1204,"0")*1.22</f>
        <v>0</v>
      </c>
    </row>
    <row r="1205" spans="1:17" x14ac:dyDescent="0.25">
      <c r="A1205" t="s">
        <v>3033</v>
      </c>
      <c r="B1205" t="s">
        <v>3032</v>
      </c>
      <c r="C1205">
        <v>9069</v>
      </c>
      <c r="D1205">
        <v>69.98</v>
      </c>
      <c r="E1205">
        <f>IFERROR(VLOOKUP(Table_ExternalData_15[[#This Row],[Id]],Rabati!B:C,2,0),0)</f>
        <v>10</v>
      </c>
      <c r="F1205">
        <v>0</v>
      </c>
      <c r="G1205" t="str">
        <f>VLOOKUP(Table_ExternalData_15[[#This Row],[Id]],'Blagovna izdelek'!A:C,3,0)</f>
        <v>Simon Connect</v>
      </c>
      <c r="H1205">
        <f>Table_ExternalData_15[[#This Row],[Rabat]]*0.2</f>
        <v>2</v>
      </c>
      <c r="I1205" s="2">
        <f>Table_ExternalData_15[[#This Row],[Price]]-(Table_ExternalData_15[[#This Row],[Price]]*Table_ExternalData_15[[#This Row],[BB rabat]])/100</f>
        <v>68.580399999999997</v>
      </c>
      <c r="J1205" s="2">
        <f>Table_ExternalData_15[[#This Row],[BB cena]]*Table_ExternalData_15[[#Headers],[1,22]]</f>
        <v>83.668087999999997</v>
      </c>
      <c r="K1205" s="2">
        <f>Table_ExternalData_15[[#This Row],[Price]]*Table_ExternalData_15[[#Headers],[1,22]]</f>
        <v>85.375600000000006</v>
      </c>
      <c r="L1205" s="7">
        <f>IF(G1205="White Shark",E1205*0.5,IF(G1205="Sbox",E1205*0.5,IF(G1205="Tenda",E1205*0.5,E1205*0.2)))/100</f>
        <v>0.02</v>
      </c>
      <c r="M1205" s="2">
        <f>Table_ExternalData_15[[#This Row],[Price]]-Table_ExternalData_15[[#This Row],[Price]]*Table_ExternalData_15[[#This Row],[extra popust]]</f>
        <v>68.580399999999997</v>
      </c>
      <c r="N1205" s="2">
        <f>IF(M1205&lt;I1205,M1205,I1205)</f>
        <v>68.580399999999997</v>
      </c>
      <c r="O1205" s="12" t="str">
        <f>IF(N1205&lt;I1205,$U$1," ")</f>
        <v xml:space="preserve"> </v>
      </c>
      <c r="P1205" s="12" t="str">
        <f>IFERROR((O1205+30)," ")</f>
        <v xml:space="preserve"> </v>
      </c>
      <c r="Q1205" s="2">
        <f ca="1">IF(O1205=$U$1,N1205,"0")*1.22</f>
        <v>0</v>
      </c>
    </row>
    <row r="1206" spans="1:17" x14ac:dyDescent="0.25">
      <c r="A1206" t="s">
        <v>3035</v>
      </c>
      <c r="B1206" t="s">
        <v>3034</v>
      </c>
      <c r="C1206">
        <v>9070</v>
      </c>
      <c r="D1206">
        <v>3.37</v>
      </c>
      <c r="E1206">
        <f>IFERROR(VLOOKUP(Table_ExternalData_15[[#This Row],[Id]],Rabati!B:C,2,0),0)</f>
        <v>10</v>
      </c>
      <c r="F1206">
        <v>32</v>
      </c>
      <c r="G1206" t="str">
        <f>VLOOKUP(Table_ExternalData_15[[#This Row],[Id]],'Blagovna izdelek'!A:C,3,0)</f>
        <v>Simon Connect</v>
      </c>
      <c r="H1206">
        <f>Table_ExternalData_15[[#This Row],[Rabat]]*0.2</f>
        <v>2</v>
      </c>
      <c r="I1206" s="2">
        <f>Table_ExternalData_15[[#This Row],[Price]]-(Table_ExternalData_15[[#This Row],[Price]]*Table_ExternalData_15[[#This Row],[BB rabat]])/100</f>
        <v>3.3026</v>
      </c>
      <c r="J1206" s="2">
        <f>Table_ExternalData_15[[#This Row],[BB cena]]*Table_ExternalData_15[[#Headers],[1,22]]</f>
        <v>4.029172</v>
      </c>
      <c r="K1206" s="2">
        <f>Table_ExternalData_15[[#This Row],[Price]]*Table_ExternalData_15[[#Headers],[1,22]]</f>
        <v>4.1113999999999997</v>
      </c>
      <c r="L1206" s="7">
        <f>IF(G1206="White Shark",E1206*0.5,IF(G1206="Sbox",E1206*0.5,IF(G1206="Tenda",E1206*0.5,E1206*0.2)))/100</f>
        <v>0.02</v>
      </c>
      <c r="M1206" s="2">
        <f>Table_ExternalData_15[[#This Row],[Price]]-Table_ExternalData_15[[#This Row],[Price]]*Table_ExternalData_15[[#This Row],[extra popust]]</f>
        <v>3.3026</v>
      </c>
      <c r="N1206" s="2">
        <f>IF(M1206&lt;I1206,M1206,I1206)</f>
        <v>3.3026</v>
      </c>
      <c r="O1206" s="12" t="str">
        <f>IF(N1206&lt;I1206,$U$1," ")</f>
        <v xml:space="preserve"> </v>
      </c>
      <c r="P1206" s="12" t="str">
        <f>IFERROR((O1206+30)," ")</f>
        <v xml:space="preserve"> </v>
      </c>
      <c r="Q1206" s="2">
        <f ca="1">IF(O1206=$U$1,N1206,"0")*1.22</f>
        <v>0</v>
      </c>
    </row>
    <row r="1207" spans="1:17" x14ac:dyDescent="0.25">
      <c r="A1207" t="s">
        <v>3037</v>
      </c>
      <c r="B1207" t="s">
        <v>3036</v>
      </c>
      <c r="C1207">
        <v>9071</v>
      </c>
      <c r="D1207">
        <v>23.6</v>
      </c>
      <c r="E1207">
        <f>IFERROR(VLOOKUP(Table_ExternalData_15[[#This Row],[Id]],Rabati!B:C,2,0),0)</f>
        <v>10</v>
      </c>
      <c r="F1207">
        <v>25</v>
      </c>
      <c r="G1207" t="str">
        <f>VLOOKUP(Table_ExternalData_15[[#This Row],[Id]],'Blagovna izdelek'!A:C,3,0)</f>
        <v>Simon Connect</v>
      </c>
      <c r="H1207">
        <f>Table_ExternalData_15[[#This Row],[Rabat]]*0.2</f>
        <v>2</v>
      </c>
      <c r="I1207" s="2">
        <f>Table_ExternalData_15[[#This Row],[Price]]-(Table_ExternalData_15[[#This Row],[Price]]*Table_ExternalData_15[[#This Row],[BB rabat]])/100</f>
        <v>23.128</v>
      </c>
      <c r="J1207" s="2">
        <f>Table_ExternalData_15[[#This Row],[BB cena]]*Table_ExternalData_15[[#Headers],[1,22]]</f>
        <v>28.216159999999999</v>
      </c>
      <c r="K1207" s="2">
        <f>Table_ExternalData_15[[#This Row],[Price]]*Table_ExternalData_15[[#Headers],[1,22]]</f>
        <v>28.792000000000002</v>
      </c>
      <c r="L1207" s="7">
        <f>IF(G1207="White Shark",E1207*0.5,IF(G1207="Sbox",E1207*0.5,IF(G1207="Tenda",E1207*0.5,E1207*0.2)))/100</f>
        <v>0.02</v>
      </c>
      <c r="M1207" s="2">
        <f>Table_ExternalData_15[[#This Row],[Price]]-Table_ExternalData_15[[#This Row],[Price]]*Table_ExternalData_15[[#This Row],[extra popust]]</f>
        <v>23.128</v>
      </c>
      <c r="N1207" s="2">
        <f>IF(M1207&lt;I1207,M1207,I1207)</f>
        <v>23.128</v>
      </c>
      <c r="O1207" s="12" t="str">
        <f>IF(N1207&lt;I1207,$U$1," ")</f>
        <v xml:space="preserve"> </v>
      </c>
      <c r="P1207" s="12" t="str">
        <f>IFERROR((O1207+30)," ")</f>
        <v xml:space="preserve"> </v>
      </c>
      <c r="Q1207" s="2">
        <f ca="1">IF(O1207=$U$1,N1207,"0")*1.22</f>
        <v>0</v>
      </c>
    </row>
    <row r="1208" spans="1:17" x14ac:dyDescent="0.25">
      <c r="A1208" t="s">
        <v>3889</v>
      </c>
      <c r="B1208" t="s">
        <v>3888</v>
      </c>
      <c r="C1208">
        <v>10816</v>
      </c>
      <c r="D1208">
        <v>4.99</v>
      </c>
      <c r="E1208">
        <f>IFERROR(VLOOKUP(Table_ExternalData_15[[#This Row],[Id]],Rabati!B:C,2,0),0)</f>
        <v>0</v>
      </c>
      <c r="F1208">
        <v>1</v>
      </c>
      <c r="G1208" t="str">
        <f>VLOOKUP(Table_ExternalData_15[[#This Row],[Id]],'Blagovna izdelek'!A:C,3,0)</f>
        <v>Simon Connect</v>
      </c>
      <c r="H1208">
        <f>Table_ExternalData_15[[#This Row],[Rabat]]*0.2</f>
        <v>0</v>
      </c>
      <c r="I1208" s="2">
        <f>Table_ExternalData_15[[#This Row],[Price]]-(Table_ExternalData_15[[#This Row],[Price]]*Table_ExternalData_15[[#This Row],[BB rabat]])/100</f>
        <v>4.99</v>
      </c>
      <c r="J1208" s="2">
        <f>Table_ExternalData_15[[#This Row],[BB cena]]*Table_ExternalData_15[[#Headers],[1,22]]</f>
        <v>6.0878000000000005</v>
      </c>
      <c r="K1208" s="2">
        <f>Table_ExternalData_15[[#This Row],[Price]]*Table_ExternalData_15[[#Headers],[1,22]]</f>
        <v>6.0878000000000005</v>
      </c>
      <c r="L1208" s="7">
        <f>IF(G1208="White Shark",E1208*0.5,IF(G1208="Sbox",E1208*0.5,IF(G1208="Tenda",E1208*0.5,E1208*0.2)))/100</f>
        <v>0</v>
      </c>
      <c r="M1208" s="2">
        <f>Table_ExternalData_15[[#This Row],[Price]]-Table_ExternalData_15[[#This Row],[Price]]*Table_ExternalData_15[[#This Row],[extra popust]]</f>
        <v>4.99</v>
      </c>
      <c r="N1208" s="2">
        <f>IF(M1208&lt;I1208,M1208,I1208)</f>
        <v>4.99</v>
      </c>
      <c r="O1208" s="12" t="str">
        <f>IF(N1208&lt;I1208,$U$1," ")</f>
        <v xml:space="preserve"> </v>
      </c>
      <c r="P1208" s="12" t="str">
        <f>IFERROR((O1208+30)," ")</f>
        <v xml:space="preserve"> </v>
      </c>
      <c r="Q1208" s="2">
        <f ca="1">IF(O1208=$U$1,N1208,"0")*1.22</f>
        <v>0</v>
      </c>
    </row>
    <row r="1209" spans="1:17" x14ac:dyDescent="0.25">
      <c r="A1209" t="s">
        <v>3968</v>
      </c>
      <c r="B1209" t="s">
        <v>3967</v>
      </c>
      <c r="C1209">
        <v>10935</v>
      </c>
      <c r="D1209">
        <v>17.690000000000001</v>
      </c>
      <c r="E1209">
        <f>IFERROR(VLOOKUP(Table_ExternalData_15[[#This Row],[Id]],Rabati!B:C,2,0),0)</f>
        <v>10</v>
      </c>
      <c r="F1209">
        <v>19</v>
      </c>
      <c r="G1209" t="str">
        <f>VLOOKUP(Table_ExternalData_15[[#This Row],[Id]],'Blagovna izdelek'!A:C,3,0)</f>
        <v>Simon Connect</v>
      </c>
      <c r="H1209">
        <f>Table_ExternalData_15[[#This Row],[Rabat]]*0.2</f>
        <v>2</v>
      </c>
      <c r="I1209" s="2">
        <f>Table_ExternalData_15[[#This Row],[Price]]-(Table_ExternalData_15[[#This Row],[Price]]*Table_ExternalData_15[[#This Row],[BB rabat]])/100</f>
        <v>17.336200000000002</v>
      </c>
      <c r="J1209" s="2">
        <f>Table_ExternalData_15[[#This Row],[BB cena]]*Table_ExternalData_15[[#Headers],[1,22]]</f>
        <v>21.150164</v>
      </c>
      <c r="K1209" s="2">
        <f>Table_ExternalData_15[[#This Row],[Price]]*Table_ExternalData_15[[#Headers],[1,22]]</f>
        <v>21.581800000000001</v>
      </c>
      <c r="L1209" s="7">
        <f>IF(G1209="White Shark",E1209*0.5,IF(G1209="Sbox",E1209*0.5,IF(G1209="Tenda",E1209*0.5,E1209*0.2)))/100</f>
        <v>0.02</v>
      </c>
      <c r="M1209" s="2">
        <f>Table_ExternalData_15[[#This Row],[Price]]-Table_ExternalData_15[[#This Row],[Price]]*Table_ExternalData_15[[#This Row],[extra popust]]</f>
        <v>17.336200000000002</v>
      </c>
      <c r="N1209" s="2">
        <f>IF(M1209&lt;I1209,M1209,I1209)</f>
        <v>17.336200000000002</v>
      </c>
      <c r="O1209" s="12" t="str">
        <f>IF(N1209&lt;I1209,$U$1," ")</f>
        <v xml:space="preserve"> </v>
      </c>
      <c r="P1209" s="12" t="str">
        <f>IFERROR((O1209+30)," ")</f>
        <v xml:space="preserve"> </v>
      </c>
      <c r="Q1209" s="2">
        <f ca="1">IF(O1209=$U$1,N1209,"0")*1.22</f>
        <v>0</v>
      </c>
    </row>
    <row r="1210" spans="1:17" x14ac:dyDescent="0.25">
      <c r="A1210" t="s">
        <v>3970</v>
      </c>
      <c r="B1210" t="s">
        <v>3969</v>
      </c>
      <c r="C1210">
        <v>10936</v>
      </c>
      <c r="D1210">
        <v>13.72</v>
      </c>
      <c r="E1210">
        <f>IFERROR(VLOOKUP(Table_ExternalData_15[[#This Row],[Id]],Rabati!B:C,2,0),0)</f>
        <v>10</v>
      </c>
      <c r="F1210">
        <v>11</v>
      </c>
      <c r="G1210" t="str">
        <f>VLOOKUP(Table_ExternalData_15[[#This Row],[Id]],'Blagovna izdelek'!A:C,3,0)</f>
        <v>Simon Connect</v>
      </c>
      <c r="H1210">
        <f>Table_ExternalData_15[[#This Row],[Rabat]]*0.2</f>
        <v>2</v>
      </c>
      <c r="I1210" s="2">
        <f>Table_ExternalData_15[[#This Row],[Price]]-(Table_ExternalData_15[[#This Row],[Price]]*Table_ExternalData_15[[#This Row],[BB rabat]])/100</f>
        <v>13.445600000000001</v>
      </c>
      <c r="J1210" s="2">
        <f>Table_ExternalData_15[[#This Row],[BB cena]]*Table_ExternalData_15[[#Headers],[1,22]]</f>
        <v>16.403632000000002</v>
      </c>
      <c r="K1210" s="2">
        <f>Table_ExternalData_15[[#This Row],[Price]]*Table_ExternalData_15[[#Headers],[1,22]]</f>
        <v>16.738400000000002</v>
      </c>
      <c r="L1210" s="7">
        <f>IF(G1210="White Shark",E1210*0.5,IF(G1210="Sbox",E1210*0.5,IF(G1210="Tenda",E1210*0.5,E1210*0.2)))/100</f>
        <v>0.02</v>
      </c>
      <c r="M1210" s="2">
        <f>Table_ExternalData_15[[#This Row],[Price]]-Table_ExternalData_15[[#This Row],[Price]]*Table_ExternalData_15[[#This Row],[extra popust]]</f>
        <v>13.445600000000001</v>
      </c>
      <c r="N1210" s="2">
        <f>IF(M1210&lt;I1210,M1210,I1210)</f>
        <v>13.445600000000001</v>
      </c>
      <c r="O1210" s="12" t="str">
        <f>IF(N1210&lt;I1210,$U$1," ")</f>
        <v xml:space="preserve"> </v>
      </c>
      <c r="P1210" s="12" t="str">
        <f>IFERROR((O1210+30)," ")</f>
        <v xml:space="preserve"> </v>
      </c>
      <c r="Q1210" s="2">
        <f ca="1">IF(O1210=$U$1,N1210,"0")*1.22</f>
        <v>0</v>
      </c>
    </row>
    <row r="1211" spans="1:17" x14ac:dyDescent="0.25">
      <c r="A1211" t="s">
        <v>3972</v>
      </c>
      <c r="B1211" t="s">
        <v>3971</v>
      </c>
      <c r="C1211">
        <v>10937</v>
      </c>
      <c r="D1211">
        <v>3.49</v>
      </c>
      <c r="E1211">
        <f>IFERROR(VLOOKUP(Table_ExternalData_15[[#This Row],[Id]],Rabati!B:C,2,0),0)</f>
        <v>10</v>
      </c>
      <c r="F1211">
        <v>6</v>
      </c>
      <c r="G1211" t="str">
        <f>VLOOKUP(Table_ExternalData_15[[#This Row],[Id]],'Blagovna izdelek'!A:C,3,0)</f>
        <v>Simon Connect</v>
      </c>
      <c r="H1211">
        <f>Table_ExternalData_15[[#This Row],[Rabat]]*0.2</f>
        <v>2</v>
      </c>
      <c r="I1211" s="2">
        <f>Table_ExternalData_15[[#This Row],[Price]]-(Table_ExternalData_15[[#This Row],[Price]]*Table_ExternalData_15[[#This Row],[BB rabat]])/100</f>
        <v>3.4202000000000004</v>
      </c>
      <c r="J1211" s="2">
        <f>Table_ExternalData_15[[#This Row],[BB cena]]*Table_ExternalData_15[[#Headers],[1,22]]</f>
        <v>4.172644</v>
      </c>
      <c r="K1211" s="2">
        <f>Table_ExternalData_15[[#This Row],[Price]]*Table_ExternalData_15[[#Headers],[1,22]]</f>
        <v>4.2578000000000005</v>
      </c>
      <c r="L1211" s="7">
        <f>IF(G1211="White Shark",E1211*0.5,IF(G1211="Sbox",E1211*0.5,IF(G1211="Tenda",E1211*0.5,E1211*0.2)))/100</f>
        <v>0.02</v>
      </c>
      <c r="M1211" s="2">
        <f>Table_ExternalData_15[[#This Row],[Price]]-Table_ExternalData_15[[#This Row],[Price]]*Table_ExternalData_15[[#This Row],[extra popust]]</f>
        <v>3.4202000000000004</v>
      </c>
      <c r="N1211" s="2">
        <f>IF(M1211&lt;I1211,M1211,I1211)</f>
        <v>3.4202000000000004</v>
      </c>
      <c r="O1211" s="12" t="str">
        <f>IF(N1211&lt;I1211,$U$1," ")</f>
        <v xml:space="preserve"> </v>
      </c>
      <c r="P1211" s="12" t="str">
        <f>IFERROR((O1211+30)," ")</f>
        <v xml:space="preserve"> </v>
      </c>
      <c r="Q1211" s="2">
        <f ca="1">IF(O1211=$U$1,N1211,"0")*1.22</f>
        <v>0</v>
      </c>
    </row>
    <row r="1212" spans="1:17" x14ac:dyDescent="0.25">
      <c r="A1212" t="s">
        <v>3974</v>
      </c>
      <c r="B1212" t="s">
        <v>3973</v>
      </c>
      <c r="C1212">
        <v>10938</v>
      </c>
      <c r="D1212">
        <v>0.95</v>
      </c>
      <c r="E1212">
        <f>IFERROR(VLOOKUP(Table_ExternalData_15[[#This Row],[Id]],Rabati!B:C,2,0),0)</f>
        <v>0</v>
      </c>
      <c r="F1212">
        <v>19</v>
      </c>
      <c r="G1212" t="str">
        <f>VLOOKUP(Table_ExternalData_15[[#This Row],[Id]],'Blagovna izdelek'!A:C,3,0)</f>
        <v>Simon Connect</v>
      </c>
      <c r="H1212">
        <f>Table_ExternalData_15[[#This Row],[Rabat]]*0.2</f>
        <v>0</v>
      </c>
      <c r="I1212" s="2">
        <f>Table_ExternalData_15[[#This Row],[Price]]-(Table_ExternalData_15[[#This Row],[Price]]*Table_ExternalData_15[[#This Row],[BB rabat]])/100</f>
        <v>0.95</v>
      </c>
      <c r="J1212" s="2">
        <f>Table_ExternalData_15[[#This Row],[BB cena]]*Table_ExternalData_15[[#Headers],[1,22]]</f>
        <v>1.159</v>
      </c>
      <c r="K1212" s="2">
        <f>Table_ExternalData_15[[#This Row],[Price]]*Table_ExternalData_15[[#Headers],[1,22]]</f>
        <v>1.159</v>
      </c>
      <c r="L1212" s="7">
        <f>IF(G1212="White Shark",E1212*0.5,IF(G1212="Sbox",E1212*0.5,IF(G1212="Tenda",E1212*0.5,E1212*0.2)))/100</f>
        <v>0</v>
      </c>
      <c r="M1212" s="2">
        <f>Table_ExternalData_15[[#This Row],[Price]]-Table_ExternalData_15[[#This Row],[Price]]*Table_ExternalData_15[[#This Row],[extra popust]]</f>
        <v>0.95</v>
      </c>
      <c r="N1212" s="2">
        <f>IF(M1212&lt;I1212,M1212,I1212)</f>
        <v>0.95</v>
      </c>
      <c r="O1212" s="12" t="str">
        <f>IF(N1212&lt;I1212,$U$1," ")</f>
        <v xml:space="preserve"> </v>
      </c>
      <c r="P1212" s="12" t="str">
        <f>IFERROR((O1212+30)," ")</f>
        <v xml:space="preserve"> </v>
      </c>
      <c r="Q1212" s="2">
        <f ca="1">IF(O1212=$U$1,N1212,"0")*1.22</f>
        <v>0</v>
      </c>
    </row>
    <row r="1213" spans="1:17" x14ac:dyDescent="0.25">
      <c r="A1213" t="s">
        <v>3976</v>
      </c>
      <c r="B1213" t="s">
        <v>3975</v>
      </c>
      <c r="C1213">
        <v>10939</v>
      </c>
      <c r="D1213">
        <v>0.95</v>
      </c>
      <c r="E1213">
        <f>IFERROR(VLOOKUP(Table_ExternalData_15[[#This Row],[Id]],Rabati!B:C,2,0),0)</f>
        <v>0</v>
      </c>
      <c r="F1213">
        <v>4</v>
      </c>
      <c r="G1213" t="str">
        <f>VLOOKUP(Table_ExternalData_15[[#This Row],[Id]],'Blagovna izdelek'!A:C,3,0)</f>
        <v>Simon Connect</v>
      </c>
      <c r="H1213">
        <f>Table_ExternalData_15[[#This Row],[Rabat]]*0.2</f>
        <v>0</v>
      </c>
      <c r="I1213" s="2">
        <f>Table_ExternalData_15[[#This Row],[Price]]-(Table_ExternalData_15[[#This Row],[Price]]*Table_ExternalData_15[[#This Row],[BB rabat]])/100</f>
        <v>0.95</v>
      </c>
      <c r="J1213" s="2">
        <f>Table_ExternalData_15[[#This Row],[BB cena]]*Table_ExternalData_15[[#Headers],[1,22]]</f>
        <v>1.159</v>
      </c>
      <c r="K1213" s="2">
        <f>Table_ExternalData_15[[#This Row],[Price]]*Table_ExternalData_15[[#Headers],[1,22]]</f>
        <v>1.159</v>
      </c>
      <c r="L1213" s="7">
        <f>IF(G1213="White Shark",E1213*0.5,IF(G1213="Sbox",E1213*0.5,IF(G1213="Tenda",E1213*0.5,E1213*0.2)))/100</f>
        <v>0</v>
      </c>
      <c r="M1213" s="2">
        <f>Table_ExternalData_15[[#This Row],[Price]]-Table_ExternalData_15[[#This Row],[Price]]*Table_ExternalData_15[[#This Row],[extra popust]]</f>
        <v>0.95</v>
      </c>
      <c r="N1213" s="2">
        <f>IF(M1213&lt;I1213,M1213,I1213)</f>
        <v>0.95</v>
      </c>
      <c r="O1213" s="12" t="str">
        <f>IF(N1213&lt;I1213,$U$1," ")</f>
        <v xml:space="preserve"> </v>
      </c>
      <c r="P1213" s="12" t="str">
        <f>IFERROR((O1213+30)," ")</f>
        <v xml:space="preserve"> </v>
      </c>
      <c r="Q1213" s="2">
        <f ca="1">IF(O1213=$U$1,N1213,"0")*1.22</f>
        <v>0</v>
      </c>
    </row>
    <row r="1214" spans="1:17" x14ac:dyDescent="0.25">
      <c r="A1214" t="s">
        <v>3978</v>
      </c>
      <c r="B1214" t="s">
        <v>3977</v>
      </c>
      <c r="C1214">
        <v>10940</v>
      </c>
      <c r="D1214">
        <v>54.14</v>
      </c>
      <c r="E1214">
        <f>IFERROR(VLOOKUP(Table_ExternalData_15[[#This Row],[Id]],Rabati!B:C,2,0),0)</f>
        <v>10</v>
      </c>
      <c r="F1214">
        <v>3</v>
      </c>
      <c r="G1214" t="str">
        <f>VLOOKUP(Table_ExternalData_15[[#This Row],[Id]],'Blagovna izdelek'!A:C,3,0)</f>
        <v>Simon Connect</v>
      </c>
      <c r="H1214">
        <f>Table_ExternalData_15[[#This Row],[Rabat]]*0.2</f>
        <v>2</v>
      </c>
      <c r="I1214" s="2">
        <f>Table_ExternalData_15[[#This Row],[Price]]-(Table_ExternalData_15[[#This Row],[Price]]*Table_ExternalData_15[[#This Row],[BB rabat]])/100</f>
        <v>53.057200000000002</v>
      </c>
      <c r="J1214" s="2">
        <f>Table_ExternalData_15[[#This Row],[BB cena]]*Table_ExternalData_15[[#Headers],[1,22]]</f>
        <v>64.729783999999995</v>
      </c>
      <c r="K1214" s="2">
        <f>Table_ExternalData_15[[#This Row],[Price]]*Table_ExternalData_15[[#Headers],[1,22]]</f>
        <v>66.050799999999995</v>
      </c>
      <c r="L1214" s="7">
        <f>IF(G1214="White Shark",E1214*0.5,IF(G1214="Sbox",E1214*0.5,IF(G1214="Tenda",E1214*0.5,E1214*0.2)))/100</f>
        <v>0.02</v>
      </c>
      <c r="M1214" s="2">
        <f>Table_ExternalData_15[[#This Row],[Price]]-Table_ExternalData_15[[#This Row],[Price]]*Table_ExternalData_15[[#This Row],[extra popust]]</f>
        <v>53.057200000000002</v>
      </c>
      <c r="N1214" s="2">
        <f>IF(M1214&lt;I1214,M1214,I1214)</f>
        <v>53.057200000000002</v>
      </c>
      <c r="O1214" s="12" t="str">
        <f>IF(N1214&lt;I1214,$U$1," ")</f>
        <v xml:space="preserve"> </v>
      </c>
      <c r="P1214" s="12" t="str">
        <f>IFERROR((O1214+30)," ")</f>
        <v xml:space="preserve"> </v>
      </c>
      <c r="Q1214" s="2">
        <f ca="1">IF(O1214=$U$1,N1214,"0")*1.22</f>
        <v>0</v>
      </c>
    </row>
    <row r="1215" spans="1:17" x14ac:dyDescent="0.25">
      <c r="A1215" t="s">
        <v>3980</v>
      </c>
      <c r="B1215" t="s">
        <v>3979</v>
      </c>
      <c r="C1215">
        <v>10941</v>
      </c>
      <c r="D1215">
        <v>0.95</v>
      </c>
      <c r="E1215">
        <f>IFERROR(VLOOKUP(Table_ExternalData_15[[#This Row],[Id]],Rabati!B:C,2,0),0)</f>
        <v>0</v>
      </c>
      <c r="F1215">
        <v>14</v>
      </c>
      <c r="G1215" t="str">
        <f>VLOOKUP(Table_ExternalData_15[[#This Row],[Id]],'Blagovna izdelek'!A:C,3,0)</f>
        <v>Simon Connect</v>
      </c>
      <c r="H1215">
        <f>Table_ExternalData_15[[#This Row],[Rabat]]*0.2</f>
        <v>0</v>
      </c>
      <c r="I1215" s="2">
        <f>Table_ExternalData_15[[#This Row],[Price]]-(Table_ExternalData_15[[#This Row],[Price]]*Table_ExternalData_15[[#This Row],[BB rabat]])/100</f>
        <v>0.95</v>
      </c>
      <c r="J1215" s="2">
        <f>Table_ExternalData_15[[#This Row],[BB cena]]*Table_ExternalData_15[[#Headers],[1,22]]</f>
        <v>1.159</v>
      </c>
      <c r="K1215" s="2">
        <f>Table_ExternalData_15[[#This Row],[Price]]*Table_ExternalData_15[[#Headers],[1,22]]</f>
        <v>1.159</v>
      </c>
      <c r="L1215" s="7">
        <f>IF(G1215="White Shark",E1215*0.5,IF(G1215="Sbox",E1215*0.5,IF(G1215="Tenda",E1215*0.5,E1215*0.2)))/100</f>
        <v>0</v>
      </c>
      <c r="M1215" s="2">
        <f>Table_ExternalData_15[[#This Row],[Price]]-Table_ExternalData_15[[#This Row],[Price]]*Table_ExternalData_15[[#This Row],[extra popust]]</f>
        <v>0.95</v>
      </c>
      <c r="N1215" s="2">
        <f>IF(M1215&lt;I1215,M1215,I1215)</f>
        <v>0.95</v>
      </c>
      <c r="O1215" s="12" t="str">
        <f>IF(N1215&lt;I1215,$U$1," ")</f>
        <v xml:space="preserve"> </v>
      </c>
      <c r="P1215" s="12" t="str">
        <f>IFERROR((O1215+30)," ")</f>
        <v xml:space="preserve"> </v>
      </c>
      <c r="Q1215" s="2">
        <f ca="1">IF(O1215=$U$1,N1215,"0")*1.22</f>
        <v>0</v>
      </c>
    </row>
    <row r="1216" spans="1:17" x14ac:dyDescent="0.25">
      <c r="A1216" t="s">
        <v>3982</v>
      </c>
      <c r="B1216" t="s">
        <v>3981</v>
      </c>
      <c r="C1216">
        <v>10943</v>
      </c>
      <c r="D1216">
        <v>15.94</v>
      </c>
      <c r="E1216">
        <f>IFERROR(VLOOKUP(Table_ExternalData_15[[#This Row],[Id]],Rabati!B:C,2,0),0)</f>
        <v>10</v>
      </c>
      <c r="F1216">
        <v>6</v>
      </c>
      <c r="G1216" t="str">
        <f>VLOOKUP(Table_ExternalData_15[[#This Row],[Id]],'Blagovna izdelek'!A:C,3,0)</f>
        <v>Simon Connect</v>
      </c>
      <c r="H1216">
        <f>Table_ExternalData_15[[#This Row],[Rabat]]*0.2</f>
        <v>2</v>
      </c>
      <c r="I1216" s="2">
        <f>Table_ExternalData_15[[#This Row],[Price]]-(Table_ExternalData_15[[#This Row],[Price]]*Table_ExternalData_15[[#This Row],[BB rabat]])/100</f>
        <v>15.6212</v>
      </c>
      <c r="J1216" s="2">
        <f>Table_ExternalData_15[[#This Row],[BB cena]]*Table_ExternalData_15[[#Headers],[1,22]]</f>
        <v>19.057863999999999</v>
      </c>
      <c r="K1216" s="2">
        <f>Table_ExternalData_15[[#This Row],[Price]]*Table_ExternalData_15[[#Headers],[1,22]]</f>
        <v>19.4468</v>
      </c>
      <c r="L1216" s="7">
        <f>IF(G1216="White Shark",E1216*0.5,IF(G1216="Sbox",E1216*0.5,IF(G1216="Tenda",E1216*0.5,E1216*0.2)))/100</f>
        <v>0.02</v>
      </c>
      <c r="M1216" s="2">
        <f>Table_ExternalData_15[[#This Row],[Price]]-Table_ExternalData_15[[#This Row],[Price]]*Table_ExternalData_15[[#This Row],[extra popust]]</f>
        <v>15.6212</v>
      </c>
      <c r="N1216" s="2">
        <f>IF(M1216&lt;I1216,M1216,I1216)</f>
        <v>15.6212</v>
      </c>
      <c r="O1216" s="12" t="str">
        <f>IF(N1216&lt;I1216,$U$1," ")</f>
        <v xml:space="preserve"> </v>
      </c>
      <c r="P1216" s="12" t="str">
        <f>IFERROR((O1216+30)," ")</f>
        <v xml:space="preserve"> </v>
      </c>
      <c r="Q1216" s="2">
        <f ca="1">IF(O1216=$U$1,N1216,"0")*1.22</f>
        <v>0</v>
      </c>
    </row>
    <row r="1217" spans="1:17" x14ac:dyDescent="0.25">
      <c r="A1217" t="s">
        <v>3984</v>
      </c>
      <c r="B1217" t="s">
        <v>3983</v>
      </c>
      <c r="C1217">
        <v>10944</v>
      </c>
      <c r="D1217">
        <v>19.63</v>
      </c>
      <c r="E1217">
        <f>IFERROR(VLOOKUP(Table_ExternalData_15[[#This Row],[Id]],Rabati!B:C,2,0),0)</f>
        <v>10</v>
      </c>
      <c r="F1217">
        <v>0</v>
      </c>
      <c r="G1217" t="str">
        <f>VLOOKUP(Table_ExternalData_15[[#This Row],[Id]],'Blagovna izdelek'!A:C,3,0)</f>
        <v>Simon Connect</v>
      </c>
      <c r="H1217">
        <f>Table_ExternalData_15[[#This Row],[Rabat]]*0.2</f>
        <v>2</v>
      </c>
      <c r="I1217" s="2">
        <f>Table_ExternalData_15[[#This Row],[Price]]-(Table_ExternalData_15[[#This Row],[Price]]*Table_ExternalData_15[[#This Row],[BB rabat]])/100</f>
        <v>19.237399999999997</v>
      </c>
      <c r="J1217" s="2">
        <f>Table_ExternalData_15[[#This Row],[BB cena]]*Table_ExternalData_15[[#Headers],[1,22]]</f>
        <v>23.469627999999997</v>
      </c>
      <c r="K1217" s="2">
        <f>Table_ExternalData_15[[#This Row],[Price]]*Table_ExternalData_15[[#Headers],[1,22]]</f>
        <v>23.948599999999999</v>
      </c>
      <c r="L1217" s="7">
        <f>IF(G1217="White Shark",E1217*0.5,IF(G1217="Sbox",E1217*0.5,IF(G1217="Tenda",E1217*0.5,E1217*0.2)))/100</f>
        <v>0.02</v>
      </c>
      <c r="M1217" s="2">
        <f>Table_ExternalData_15[[#This Row],[Price]]-Table_ExternalData_15[[#This Row],[Price]]*Table_ExternalData_15[[#This Row],[extra popust]]</f>
        <v>19.237399999999997</v>
      </c>
      <c r="N1217" s="2">
        <f>IF(M1217&lt;I1217,M1217,I1217)</f>
        <v>19.237399999999997</v>
      </c>
      <c r="O1217" s="12" t="str">
        <f>IF(N1217&lt;I1217,$U$1," ")</f>
        <v xml:space="preserve"> </v>
      </c>
      <c r="P1217" s="12" t="str">
        <f>IFERROR((O1217+30)," ")</f>
        <v xml:space="preserve"> </v>
      </c>
      <c r="Q1217" s="2">
        <f ca="1">IF(O1217=$U$1,N1217,"0")*1.22</f>
        <v>0</v>
      </c>
    </row>
    <row r="1218" spans="1:17" x14ac:dyDescent="0.25">
      <c r="A1218" t="s">
        <v>3986</v>
      </c>
      <c r="B1218" t="s">
        <v>3985</v>
      </c>
      <c r="C1218">
        <v>10945</v>
      </c>
      <c r="D1218">
        <v>22.7</v>
      </c>
      <c r="E1218">
        <f>IFERROR(VLOOKUP(Table_ExternalData_15[[#This Row],[Id]],Rabati!B:C,2,0),0)</f>
        <v>0</v>
      </c>
      <c r="F1218">
        <v>2</v>
      </c>
      <c r="G1218" t="str">
        <f>VLOOKUP(Table_ExternalData_15[[#This Row],[Id]],'Blagovna izdelek'!A:C,3,0)</f>
        <v>Simon Connect</v>
      </c>
      <c r="H1218">
        <f>Table_ExternalData_15[[#This Row],[Rabat]]*0.2</f>
        <v>0</v>
      </c>
      <c r="I1218" s="2">
        <f>Table_ExternalData_15[[#This Row],[Price]]-(Table_ExternalData_15[[#This Row],[Price]]*Table_ExternalData_15[[#This Row],[BB rabat]])/100</f>
        <v>22.7</v>
      </c>
      <c r="J1218" s="2">
        <f>Table_ExternalData_15[[#This Row],[BB cena]]*Table_ExternalData_15[[#Headers],[1,22]]</f>
        <v>27.693999999999999</v>
      </c>
      <c r="K1218" s="2">
        <f>Table_ExternalData_15[[#This Row],[Price]]*Table_ExternalData_15[[#Headers],[1,22]]</f>
        <v>27.693999999999999</v>
      </c>
      <c r="L1218" s="7">
        <f>IF(G1218="White Shark",E1218*0.5,IF(G1218="Sbox",E1218*0.5,IF(G1218="Tenda",E1218*0.5,E1218*0.2)))/100</f>
        <v>0</v>
      </c>
      <c r="M1218" s="2">
        <f>Table_ExternalData_15[[#This Row],[Price]]-Table_ExternalData_15[[#This Row],[Price]]*Table_ExternalData_15[[#This Row],[extra popust]]</f>
        <v>22.7</v>
      </c>
      <c r="N1218" s="2">
        <f>IF(M1218&lt;I1218,M1218,I1218)</f>
        <v>22.7</v>
      </c>
      <c r="O1218" s="12" t="str">
        <f>IF(N1218&lt;I1218,$U$1," ")</f>
        <v xml:space="preserve"> </v>
      </c>
      <c r="P1218" s="12" t="str">
        <f>IFERROR((O1218+30)," ")</f>
        <v xml:space="preserve"> </v>
      </c>
      <c r="Q1218" s="2">
        <f ca="1">IF(O1218=$U$1,N1218,"0")*1.22</f>
        <v>0</v>
      </c>
    </row>
    <row r="1219" spans="1:17" x14ac:dyDescent="0.25">
      <c r="A1219" t="s">
        <v>3988</v>
      </c>
      <c r="B1219" t="s">
        <v>3987</v>
      </c>
      <c r="C1219">
        <v>10946</v>
      </c>
      <c r="D1219">
        <v>40.72</v>
      </c>
      <c r="E1219">
        <f>IFERROR(VLOOKUP(Table_ExternalData_15[[#This Row],[Id]],Rabati!B:C,2,0),0)</f>
        <v>10</v>
      </c>
      <c r="F1219">
        <v>11</v>
      </c>
      <c r="G1219" t="str">
        <f>VLOOKUP(Table_ExternalData_15[[#This Row],[Id]],'Blagovna izdelek'!A:C,3,0)</f>
        <v>Simon Connect</v>
      </c>
      <c r="H1219">
        <f>Table_ExternalData_15[[#This Row],[Rabat]]*0.2</f>
        <v>2</v>
      </c>
      <c r="I1219" s="2">
        <f>Table_ExternalData_15[[#This Row],[Price]]-(Table_ExternalData_15[[#This Row],[Price]]*Table_ExternalData_15[[#This Row],[BB rabat]])/100</f>
        <v>39.9056</v>
      </c>
      <c r="J1219" s="2">
        <f>Table_ExternalData_15[[#This Row],[BB cena]]*Table_ExternalData_15[[#Headers],[1,22]]</f>
        <v>48.684832</v>
      </c>
      <c r="K1219" s="2">
        <f>Table_ExternalData_15[[#This Row],[Price]]*Table_ExternalData_15[[#Headers],[1,22]]</f>
        <v>49.678399999999996</v>
      </c>
      <c r="L1219" s="7">
        <f>IF(G1219="White Shark",E1219*0.5,IF(G1219="Sbox",E1219*0.5,IF(G1219="Tenda",E1219*0.5,E1219*0.2)))/100</f>
        <v>0.02</v>
      </c>
      <c r="M1219" s="2">
        <f>Table_ExternalData_15[[#This Row],[Price]]-Table_ExternalData_15[[#This Row],[Price]]*Table_ExternalData_15[[#This Row],[extra popust]]</f>
        <v>39.9056</v>
      </c>
      <c r="N1219" s="2">
        <f>IF(M1219&lt;I1219,M1219,I1219)</f>
        <v>39.9056</v>
      </c>
      <c r="O1219" s="12" t="str">
        <f>IF(N1219&lt;I1219,$U$1," ")</f>
        <v xml:space="preserve"> </v>
      </c>
      <c r="P1219" s="12" t="str">
        <f>IFERROR((O1219+30)," ")</f>
        <v xml:space="preserve"> </v>
      </c>
      <c r="Q1219" s="2">
        <f ca="1">IF(O1219=$U$1,N1219,"0")*1.22</f>
        <v>0</v>
      </c>
    </row>
    <row r="1220" spans="1:17" x14ac:dyDescent="0.25">
      <c r="A1220" t="s">
        <v>3990</v>
      </c>
      <c r="B1220" t="s">
        <v>3989</v>
      </c>
      <c r="C1220">
        <v>10948</v>
      </c>
      <c r="D1220">
        <v>50.98</v>
      </c>
      <c r="E1220">
        <f>IFERROR(VLOOKUP(Table_ExternalData_15[[#This Row],[Id]],Rabati!B:C,2,0),0)</f>
        <v>10</v>
      </c>
      <c r="F1220">
        <v>4</v>
      </c>
      <c r="G1220" t="str">
        <f>VLOOKUP(Table_ExternalData_15[[#This Row],[Id]],'Blagovna izdelek'!A:C,3,0)</f>
        <v>Simon Connect</v>
      </c>
      <c r="H1220">
        <f>Table_ExternalData_15[[#This Row],[Rabat]]*0.2</f>
        <v>2</v>
      </c>
      <c r="I1220" s="2">
        <f>Table_ExternalData_15[[#This Row],[Price]]-(Table_ExternalData_15[[#This Row],[Price]]*Table_ExternalData_15[[#This Row],[BB rabat]])/100</f>
        <v>49.9604</v>
      </c>
      <c r="J1220" s="2">
        <f>Table_ExternalData_15[[#This Row],[BB cena]]*Table_ExternalData_15[[#Headers],[1,22]]</f>
        <v>60.951687999999997</v>
      </c>
      <c r="K1220" s="2">
        <f>Table_ExternalData_15[[#This Row],[Price]]*Table_ExternalData_15[[#Headers],[1,22]]</f>
        <v>62.195599999999992</v>
      </c>
      <c r="L1220" s="7">
        <f>IF(G1220="White Shark",E1220*0.5,IF(G1220="Sbox",E1220*0.5,IF(G1220="Tenda",E1220*0.5,E1220*0.2)))/100</f>
        <v>0.02</v>
      </c>
      <c r="M1220" s="2">
        <f>Table_ExternalData_15[[#This Row],[Price]]-Table_ExternalData_15[[#This Row],[Price]]*Table_ExternalData_15[[#This Row],[extra popust]]</f>
        <v>49.9604</v>
      </c>
      <c r="N1220" s="2">
        <f>IF(M1220&lt;I1220,M1220,I1220)</f>
        <v>49.9604</v>
      </c>
      <c r="O1220" s="12" t="str">
        <f>IF(N1220&lt;I1220,$U$1," ")</f>
        <v xml:space="preserve"> </v>
      </c>
      <c r="P1220" s="12" t="str">
        <f>IFERROR((O1220+30)," ")</f>
        <v xml:space="preserve"> </v>
      </c>
      <c r="Q1220" s="2">
        <f ca="1">IF(O1220=$U$1,N1220,"0")*1.22</f>
        <v>0</v>
      </c>
    </row>
    <row r="1221" spans="1:17" x14ac:dyDescent="0.25">
      <c r="A1221" t="s">
        <v>3992</v>
      </c>
      <c r="B1221" t="s">
        <v>3991</v>
      </c>
      <c r="C1221">
        <v>10949</v>
      </c>
      <c r="D1221">
        <v>56.8</v>
      </c>
      <c r="E1221">
        <f>IFERROR(VLOOKUP(Table_ExternalData_15[[#This Row],[Id]],Rabati!B:C,2,0),0)</f>
        <v>10</v>
      </c>
      <c r="F1221">
        <v>2</v>
      </c>
      <c r="G1221" t="str">
        <f>VLOOKUP(Table_ExternalData_15[[#This Row],[Id]],'Blagovna izdelek'!A:C,3,0)</f>
        <v>Simon Connect</v>
      </c>
      <c r="H1221">
        <f>Table_ExternalData_15[[#This Row],[Rabat]]*0.2</f>
        <v>2</v>
      </c>
      <c r="I1221" s="2">
        <f>Table_ExternalData_15[[#This Row],[Price]]-(Table_ExternalData_15[[#This Row],[Price]]*Table_ExternalData_15[[#This Row],[BB rabat]])/100</f>
        <v>55.663999999999994</v>
      </c>
      <c r="J1221" s="2">
        <f>Table_ExternalData_15[[#This Row],[BB cena]]*Table_ExternalData_15[[#Headers],[1,22]]</f>
        <v>67.910079999999994</v>
      </c>
      <c r="K1221" s="2">
        <f>Table_ExternalData_15[[#This Row],[Price]]*Table_ExternalData_15[[#Headers],[1,22]]</f>
        <v>69.295999999999992</v>
      </c>
      <c r="L1221" s="7">
        <f>IF(G1221="White Shark",E1221*0.5,IF(G1221="Sbox",E1221*0.5,IF(G1221="Tenda",E1221*0.5,E1221*0.2)))/100</f>
        <v>0.02</v>
      </c>
      <c r="M1221" s="2">
        <f>Table_ExternalData_15[[#This Row],[Price]]-Table_ExternalData_15[[#This Row],[Price]]*Table_ExternalData_15[[#This Row],[extra popust]]</f>
        <v>55.663999999999994</v>
      </c>
      <c r="N1221" s="2">
        <f>IF(M1221&lt;I1221,M1221,I1221)</f>
        <v>55.663999999999994</v>
      </c>
      <c r="O1221" s="12" t="str">
        <f>IF(N1221&lt;I1221,$U$1," ")</f>
        <v xml:space="preserve"> </v>
      </c>
      <c r="P1221" s="12" t="str">
        <f>IFERROR((O1221+30)," ")</f>
        <v xml:space="preserve"> </v>
      </c>
      <c r="Q1221" s="2">
        <f ca="1">IF(O1221=$U$1,N1221,"0")*1.22</f>
        <v>0</v>
      </c>
    </row>
    <row r="1222" spans="1:17" x14ac:dyDescent="0.25">
      <c r="A1222" t="s">
        <v>3994</v>
      </c>
      <c r="B1222" t="s">
        <v>3993</v>
      </c>
      <c r="C1222">
        <v>10952</v>
      </c>
      <c r="D1222">
        <v>19.98</v>
      </c>
      <c r="E1222">
        <f>IFERROR(VLOOKUP(Table_ExternalData_15[[#This Row],[Id]],Rabati!B:C,2,0),0)</f>
        <v>10</v>
      </c>
      <c r="F1222">
        <v>12</v>
      </c>
      <c r="G1222" t="str">
        <f>VLOOKUP(Table_ExternalData_15[[#This Row],[Id]],'Blagovna izdelek'!A:C,3,0)</f>
        <v>Simon Connect</v>
      </c>
      <c r="H1222">
        <f>Table_ExternalData_15[[#This Row],[Rabat]]*0.2</f>
        <v>2</v>
      </c>
      <c r="I1222" s="2">
        <f>Table_ExternalData_15[[#This Row],[Price]]-(Table_ExternalData_15[[#This Row],[Price]]*Table_ExternalData_15[[#This Row],[BB rabat]])/100</f>
        <v>19.580400000000001</v>
      </c>
      <c r="J1222" s="2">
        <f>Table_ExternalData_15[[#This Row],[BB cena]]*Table_ExternalData_15[[#Headers],[1,22]]</f>
        <v>23.888088</v>
      </c>
      <c r="K1222" s="2">
        <f>Table_ExternalData_15[[#This Row],[Price]]*Table_ExternalData_15[[#Headers],[1,22]]</f>
        <v>24.375599999999999</v>
      </c>
      <c r="L1222" s="7">
        <f>IF(G1222="White Shark",E1222*0.5,IF(G1222="Sbox",E1222*0.5,IF(G1222="Tenda",E1222*0.5,E1222*0.2)))/100</f>
        <v>0.02</v>
      </c>
      <c r="M1222" s="2">
        <f>Table_ExternalData_15[[#This Row],[Price]]-Table_ExternalData_15[[#This Row],[Price]]*Table_ExternalData_15[[#This Row],[extra popust]]</f>
        <v>19.580400000000001</v>
      </c>
      <c r="N1222" s="2">
        <f>IF(M1222&lt;I1222,M1222,I1222)</f>
        <v>19.580400000000001</v>
      </c>
      <c r="O1222" s="12" t="str">
        <f>IF(N1222&lt;I1222,$U$1," ")</f>
        <v xml:space="preserve"> </v>
      </c>
      <c r="P1222" s="12" t="str">
        <f>IFERROR((O1222+30)," ")</f>
        <v xml:space="preserve"> </v>
      </c>
      <c r="Q1222" s="2">
        <f ca="1">IF(O1222=$U$1,N1222,"0")*1.22</f>
        <v>0</v>
      </c>
    </row>
    <row r="1223" spans="1:17" x14ac:dyDescent="0.25">
      <c r="A1223" t="s">
        <v>3996</v>
      </c>
      <c r="B1223" t="s">
        <v>3995</v>
      </c>
      <c r="C1223">
        <v>10953</v>
      </c>
      <c r="D1223">
        <v>24.13</v>
      </c>
      <c r="E1223">
        <f>IFERROR(VLOOKUP(Table_ExternalData_15[[#This Row],[Id]],Rabati!B:C,2,0),0)</f>
        <v>10</v>
      </c>
      <c r="F1223">
        <v>10</v>
      </c>
      <c r="G1223" t="str">
        <f>VLOOKUP(Table_ExternalData_15[[#This Row],[Id]],'Blagovna izdelek'!A:C,3,0)</f>
        <v>Simon Connect</v>
      </c>
      <c r="H1223">
        <f>Table_ExternalData_15[[#This Row],[Rabat]]*0.2</f>
        <v>2</v>
      </c>
      <c r="I1223" s="2">
        <f>Table_ExternalData_15[[#This Row],[Price]]-(Table_ExternalData_15[[#This Row],[Price]]*Table_ExternalData_15[[#This Row],[BB rabat]])/100</f>
        <v>23.647399999999998</v>
      </c>
      <c r="J1223" s="2">
        <f>Table_ExternalData_15[[#This Row],[BB cena]]*Table_ExternalData_15[[#Headers],[1,22]]</f>
        <v>28.849827999999995</v>
      </c>
      <c r="K1223" s="2">
        <f>Table_ExternalData_15[[#This Row],[Price]]*Table_ExternalData_15[[#Headers],[1,22]]</f>
        <v>29.438599999999997</v>
      </c>
      <c r="L1223" s="7">
        <f>IF(G1223="White Shark",E1223*0.5,IF(G1223="Sbox",E1223*0.5,IF(G1223="Tenda",E1223*0.5,E1223*0.2)))/100</f>
        <v>0.02</v>
      </c>
      <c r="M1223" s="2">
        <f>Table_ExternalData_15[[#This Row],[Price]]-Table_ExternalData_15[[#This Row],[Price]]*Table_ExternalData_15[[#This Row],[extra popust]]</f>
        <v>23.647399999999998</v>
      </c>
      <c r="N1223" s="2">
        <f>IF(M1223&lt;I1223,M1223,I1223)</f>
        <v>23.647399999999998</v>
      </c>
      <c r="O1223" s="12" t="str">
        <f>IF(N1223&lt;I1223,$U$1," ")</f>
        <v xml:space="preserve"> </v>
      </c>
      <c r="P1223" s="12" t="str">
        <f>IFERROR((O1223+30)," ")</f>
        <v xml:space="preserve"> </v>
      </c>
      <c r="Q1223" s="2">
        <f ca="1">IF(O1223=$U$1,N1223,"0")*1.22</f>
        <v>0</v>
      </c>
    </row>
    <row r="1224" spans="1:17" x14ac:dyDescent="0.25">
      <c r="A1224" t="s">
        <v>3998</v>
      </c>
      <c r="B1224" t="s">
        <v>3997</v>
      </c>
      <c r="C1224">
        <v>10954</v>
      </c>
      <c r="D1224">
        <v>26.88</v>
      </c>
      <c r="E1224">
        <f>IFERROR(VLOOKUP(Table_ExternalData_15[[#This Row],[Id]],Rabati!B:C,2,0),0)</f>
        <v>10</v>
      </c>
      <c r="F1224">
        <v>1</v>
      </c>
      <c r="G1224" t="str">
        <f>VLOOKUP(Table_ExternalData_15[[#This Row],[Id]],'Blagovna izdelek'!A:C,3,0)</f>
        <v>Simon Connect</v>
      </c>
      <c r="H1224">
        <f>Table_ExternalData_15[[#This Row],[Rabat]]*0.2</f>
        <v>2</v>
      </c>
      <c r="I1224" s="2">
        <f>Table_ExternalData_15[[#This Row],[Price]]-(Table_ExternalData_15[[#This Row],[Price]]*Table_ExternalData_15[[#This Row],[BB rabat]])/100</f>
        <v>26.342399999999998</v>
      </c>
      <c r="J1224" s="2">
        <f>Table_ExternalData_15[[#This Row],[BB cena]]*Table_ExternalData_15[[#Headers],[1,22]]</f>
        <v>32.137727999999996</v>
      </c>
      <c r="K1224" s="2">
        <f>Table_ExternalData_15[[#This Row],[Price]]*Table_ExternalData_15[[#Headers],[1,22]]</f>
        <v>32.793599999999998</v>
      </c>
      <c r="L1224" s="7">
        <f>IF(G1224="White Shark",E1224*0.5,IF(G1224="Sbox",E1224*0.5,IF(G1224="Tenda",E1224*0.5,E1224*0.2)))/100</f>
        <v>0.02</v>
      </c>
      <c r="M1224" s="2">
        <f>Table_ExternalData_15[[#This Row],[Price]]-Table_ExternalData_15[[#This Row],[Price]]*Table_ExternalData_15[[#This Row],[extra popust]]</f>
        <v>26.342399999999998</v>
      </c>
      <c r="N1224" s="2">
        <f>IF(M1224&lt;I1224,M1224,I1224)</f>
        <v>26.342399999999998</v>
      </c>
      <c r="O1224" s="12" t="str">
        <f>IF(N1224&lt;I1224,$U$1," ")</f>
        <v xml:space="preserve"> </v>
      </c>
      <c r="P1224" s="12" t="str">
        <f>IFERROR((O1224+30)," ")</f>
        <v xml:space="preserve"> </v>
      </c>
      <c r="Q1224" s="2">
        <f ca="1">IF(O1224=$U$1,N1224,"0")*1.22</f>
        <v>0</v>
      </c>
    </row>
    <row r="1225" spans="1:17" x14ac:dyDescent="0.25">
      <c r="A1225" t="s">
        <v>4426</v>
      </c>
      <c r="B1225" t="s">
        <v>4425</v>
      </c>
      <c r="C1225">
        <v>12596</v>
      </c>
      <c r="D1225">
        <v>0.95</v>
      </c>
      <c r="E1225">
        <f>IFERROR(VLOOKUP(Table_ExternalData_15[[#This Row],[Id]],Rabati!B:C,2,0),0)</f>
        <v>0</v>
      </c>
      <c r="F1225">
        <v>12</v>
      </c>
      <c r="G1225" t="str">
        <f>VLOOKUP(Table_ExternalData_15[[#This Row],[Id]],'Blagovna izdelek'!A:C,3,0)</f>
        <v>Simon Connect</v>
      </c>
      <c r="H1225">
        <f>Table_ExternalData_15[[#This Row],[Rabat]]*0.2</f>
        <v>0</v>
      </c>
      <c r="I1225" s="2">
        <f>Table_ExternalData_15[[#This Row],[Price]]-(Table_ExternalData_15[[#This Row],[Price]]*Table_ExternalData_15[[#This Row],[BB rabat]])/100</f>
        <v>0.95</v>
      </c>
      <c r="J1225" s="2">
        <f>Table_ExternalData_15[[#This Row],[BB cena]]*Table_ExternalData_15[[#Headers],[1,22]]</f>
        <v>1.159</v>
      </c>
      <c r="K1225" s="2">
        <f>Table_ExternalData_15[[#This Row],[Price]]*Table_ExternalData_15[[#Headers],[1,22]]</f>
        <v>1.159</v>
      </c>
      <c r="L1225" s="7">
        <f>IF(G1225="White Shark",E1225*0.5,IF(G1225="Sbox",E1225*0.5,IF(G1225="Tenda",E1225*0.5,E1225*0.2)))/100</f>
        <v>0</v>
      </c>
      <c r="M1225" s="2">
        <f>Table_ExternalData_15[[#This Row],[Price]]-Table_ExternalData_15[[#This Row],[Price]]*Table_ExternalData_15[[#This Row],[extra popust]]</f>
        <v>0.95</v>
      </c>
      <c r="N1225" s="2">
        <f>IF(M1225&lt;I1225,M1225,I1225)</f>
        <v>0.95</v>
      </c>
      <c r="O1225" s="12" t="str">
        <f>IF(N1225&lt;I1225,$U$1," ")</f>
        <v xml:space="preserve"> </v>
      </c>
      <c r="P1225" s="12" t="str">
        <f>IFERROR((O1225+30)," ")</f>
        <v xml:space="preserve"> </v>
      </c>
      <c r="Q1225" s="2">
        <f ca="1">IF(O1225=$U$1,N1225,"0")*1.22</f>
        <v>0</v>
      </c>
    </row>
    <row r="1226" spans="1:17" x14ac:dyDescent="0.25">
      <c r="A1226" t="s">
        <v>8361</v>
      </c>
      <c r="B1226" t="s">
        <v>8360</v>
      </c>
      <c r="C1226">
        <v>15799</v>
      </c>
      <c r="D1226">
        <v>2.56</v>
      </c>
      <c r="E1226">
        <f>IFERROR(VLOOKUP(Table_ExternalData_15[[#This Row],[Id]],Rabati!B:C,2,0),0)</f>
        <v>20</v>
      </c>
      <c r="F1226">
        <v>36</v>
      </c>
      <c r="G1226" t="str">
        <f>VLOOKUP(Table_ExternalData_15[[#This Row],[Id]],'Blagovna izdelek'!A:C,3,0)</f>
        <v>Simon Connect</v>
      </c>
      <c r="H1226">
        <f>Table_ExternalData_15[[#This Row],[Rabat]]*0.2</f>
        <v>4</v>
      </c>
      <c r="I1226" s="2">
        <f>Table_ExternalData_15[[#This Row],[Price]]-(Table_ExternalData_15[[#This Row],[Price]]*Table_ExternalData_15[[#This Row],[BB rabat]])/100</f>
        <v>2.4576000000000002</v>
      </c>
      <c r="J1226" s="2">
        <f>Table_ExternalData_15[[#This Row],[BB cena]]*Table_ExternalData_15[[#Headers],[1,22]]</f>
        <v>2.998272</v>
      </c>
      <c r="K1226" s="2">
        <f>Table_ExternalData_15[[#This Row],[Price]]*Table_ExternalData_15[[#Headers],[1,22]]</f>
        <v>3.1232000000000002</v>
      </c>
      <c r="L1226" s="7">
        <f>IF(G1226="White Shark",E1226*0.5,IF(G1226="Sbox",E1226*0.5,IF(G1226="Tenda",E1226*0.5,E1226*0.2)))/100</f>
        <v>0.04</v>
      </c>
      <c r="M1226" s="2">
        <f>Table_ExternalData_15[[#This Row],[Price]]-Table_ExternalData_15[[#This Row],[Price]]*Table_ExternalData_15[[#This Row],[extra popust]]</f>
        <v>2.4576000000000002</v>
      </c>
      <c r="N1226" s="2">
        <f>IF(M1226&lt;I1226,M1226,I1226)</f>
        <v>2.4576000000000002</v>
      </c>
      <c r="O1226" s="12" t="str">
        <f>IF(N1226&lt;I1226,$U$1," ")</f>
        <v xml:space="preserve"> </v>
      </c>
      <c r="P1226" s="12" t="str">
        <f>IFERROR((O1226+30)," ")</f>
        <v xml:space="preserve"> </v>
      </c>
      <c r="Q1226" s="2">
        <f ca="1">IF(O1226=$U$1,N1226,"0")*1.22</f>
        <v>0</v>
      </c>
    </row>
    <row r="1227" spans="1:17" x14ac:dyDescent="0.25">
      <c r="A1227" t="s">
        <v>8363</v>
      </c>
      <c r="B1227" t="s">
        <v>8362</v>
      </c>
      <c r="C1227">
        <v>15800</v>
      </c>
      <c r="D1227">
        <v>4.08</v>
      </c>
      <c r="E1227">
        <f>IFERROR(VLOOKUP(Table_ExternalData_15[[#This Row],[Id]],Rabati!B:C,2,0),0)</f>
        <v>20</v>
      </c>
      <c r="F1227">
        <v>132</v>
      </c>
      <c r="G1227" t="str">
        <f>VLOOKUP(Table_ExternalData_15[[#This Row],[Id]],'Blagovna izdelek'!A:C,3,0)</f>
        <v>Simon Connect</v>
      </c>
      <c r="H1227">
        <f>Table_ExternalData_15[[#This Row],[Rabat]]*0.2</f>
        <v>4</v>
      </c>
      <c r="I1227" s="2">
        <f>Table_ExternalData_15[[#This Row],[Price]]-(Table_ExternalData_15[[#This Row],[Price]]*Table_ExternalData_15[[#This Row],[BB rabat]])/100</f>
        <v>3.9168000000000003</v>
      </c>
      <c r="J1227" s="2">
        <f>Table_ExternalData_15[[#This Row],[BB cena]]*Table_ExternalData_15[[#Headers],[1,22]]</f>
        <v>4.7784960000000005</v>
      </c>
      <c r="K1227" s="2">
        <f>Table_ExternalData_15[[#This Row],[Price]]*Table_ExternalData_15[[#Headers],[1,22]]</f>
        <v>4.9775999999999998</v>
      </c>
      <c r="L1227" s="7">
        <f>IF(G1227="White Shark",E1227*0.5,IF(G1227="Sbox",E1227*0.5,IF(G1227="Tenda",E1227*0.5,E1227*0.2)))/100</f>
        <v>0.04</v>
      </c>
      <c r="M1227" s="2">
        <f>Table_ExternalData_15[[#This Row],[Price]]-Table_ExternalData_15[[#This Row],[Price]]*Table_ExternalData_15[[#This Row],[extra popust]]</f>
        <v>3.9168000000000003</v>
      </c>
      <c r="N1227" s="2">
        <f>IF(M1227&lt;I1227,M1227,I1227)</f>
        <v>3.9168000000000003</v>
      </c>
      <c r="O1227" s="12" t="str">
        <f>IF(N1227&lt;I1227,$U$1," ")</f>
        <v xml:space="preserve"> </v>
      </c>
      <c r="P1227" s="12" t="str">
        <f>IFERROR((O1227+30)," ")</f>
        <v xml:space="preserve"> </v>
      </c>
      <c r="Q1227" s="2">
        <f ca="1">IF(O1227=$U$1,N1227,"0")*1.22</f>
        <v>0</v>
      </c>
    </row>
    <row r="1228" spans="1:17" x14ac:dyDescent="0.25">
      <c r="A1228" t="s">
        <v>14403</v>
      </c>
      <c r="B1228" t="s">
        <v>14402</v>
      </c>
      <c r="C1228">
        <v>17455</v>
      </c>
      <c r="D1228">
        <v>4.4000000000000004</v>
      </c>
      <c r="E1228">
        <f>IFERROR(VLOOKUP(Table_ExternalData_15[[#This Row],[Id]],Rabati!B:C,2,0),0)</f>
        <v>10</v>
      </c>
      <c r="F1228">
        <v>6</v>
      </c>
      <c r="G1228" t="str">
        <f>VLOOKUP(Table_ExternalData_15[[#This Row],[Id]],'Blagovna izdelek'!A:C,3,0)</f>
        <v>Simon Connect</v>
      </c>
      <c r="H1228">
        <f>Table_ExternalData_15[[#This Row],[Rabat]]*0.2</f>
        <v>2</v>
      </c>
      <c r="I1228" s="2">
        <f>Table_ExternalData_15[[#This Row],[Price]]-(Table_ExternalData_15[[#This Row],[Price]]*Table_ExternalData_15[[#This Row],[BB rabat]])/100</f>
        <v>4.3120000000000003</v>
      </c>
      <c r="J1228" s="2">
        <f>Table_ExternalData_15[[#This Row],[BB cena]]*Table_ExternalData_15[[#Headers],[1,22]]</f>
        <v>5.2606400000000004</v>
      </c>
      <c r="K1228" s="2">
        <f>Table_ExternalData_15[[#This Row],[Price]]*Table_ExternalData_15[[#Headers],[1,22]]</f>
        <v>5.3680000000000003</v>
      </c>
      <c r="L1228" s="7">
        <f>IF(G1228="White Shark",E1228*0.5,IF(G1228="Sbox",E1228*0.5,IF(G1228="Tenda",E1228*0.5,E1228*0.2)))/100</f>
        <v>0.02</v>
      </c>
      <c r="M1228" s="2">
        <f>Table_ExternalData_15[[#This Row],[Price]]-Table_ExternalData_15[[#This Row],[Price]]*Table_ExternalData_15[[#This Row],[extra popust]]</f>
        <v>4.3120000000000003</v>
      </c>
      <c r="N1228" s="2">
        <f>IF(M1228&lt;I1228,M1228,I1228)</f>
        <v>4.3120000000000003</v>
      </c>
      <c r="O1228" s="12" t="str">
        <f>IF(N1228&lt;I1228,$U$1," ")</f>
        <v xml:space="preserve"> </v>
      </c>
      <c r="P1228" s="12" t="str">
        <f>IFERROR((O1228+30)," ")</f>
        <v xml:space="preserve"> </v>
      </c>
      <c r="Q1228" s="2">
        <f ca="1">IF(O1228=$U$1,N1228,"0")*1.22</f>
        <v>0</v>
      </c>
    </row>
    <row r="1229" spans="1:17" x14ac:dyDescent="0.25">
      <c r="A1229" t="s">
        <v>5810</v>
      </c>
      <c r="B1229" t="s">
        <v>5809</v>
      </c>
      <c r="C1229">
        <v>13917</v>
      </c>
      <c r="D1229">
        <v>27.45</v>
      </c>
      <c r="E1229">
        <f>IFERROR(VLOOKUP(Table_ExternalData_15[[#This Row],[Id]],Rabati!B:C,2,0),0)</f>
        <v>5</v>
      </c>
      <c r="F1229">
        <v>0</v>
      </c>
      <c r="G1229" t="str">
        <f>VLOOKUP(Table_ExternalData_15[[#This Row],[Id]],'Blagovna izdelek'!A:C,3,0)</f>
        <v>Sennheiser</v>
      </c>
      <c r="H1229">
        <f>Table_ExternalData_15[[#This Row],[Rabat]]*0.2</f>
        <v>1</v>
      </c>
      <c r="I1229" s="2">
        <f>Table_ExternalData_15[[#This Row],[Price]]-(Table_ExternalData_15[[#This Row],[Price]]*Table_ExternalData_15[[#This Row],[BB rabat]])/100</f>
        <v>27.1755</v>
      </c>
      <c r="J1229" s="2">
        <f>Table_ExternalData_15[[#This Row],[BB cena]]*Table_ExternalData_15[[#Headers],[1,22]]</f>
        <v>33.154109999999996</v>
      </c>
      <c r="K1229" s="2">
        <f>Table_ExternalData_15[[#This Row],[Price]]*Table_ExternalData_15[[#Headers],[1,22]]</f>
        <v>33.488999999999997</v>
      </c>
      <c r="L1229" s="7">
        <f>IF(G1229="White Shark",E1229*0.5,IF(G1229="Sbox",E1229*0.5,IF(G1229="Tenda",E1229*0.5,E1229*0.2)))/100</f>
        <v>0.01</v>
      </c>
      <c r="M1229" s="2">
        <f>Table_ExternalData_15[[#This Row],[Price]]-Table_ExternalData_15[[#This Row],[Price]]*Table_ExternalData_15[[#This Row],[extra popust]]</f>
        <v>27.1755</v>
      </c>
      <c r="N1229" s="2">
        <f>IF(M1229&lt;I1229,M1229,I1229)</f>
        <v>27.1755</v>
      </c>
      <c r="O1229" s="12" t="str">
        <f>IF(N1229&lt;I1229,$U$1," ")</f>
        <v xml:space="preserve"> </v>
      </c>
      <c r="P1229" s="12" t="str">
        <f>IFERROR((O1229+30)," ")</f>
        <v xml:space="preserve"> </v>
      </c>
      <c r="Q1229" s="2">
        <f ca="1">IF(O1229=$U$1,N1229,"0")*1.22</f>
        <v>0</v>
      </c>
    </row>
    <row r="1230" spans="1:17" x14ac:dyDescent="0.25">
      <c r="A1230" t="s">
        <v>7265</v>
      </c>
      <c r="B1230" t="s">
        <v>7264</v>
      </c>
      <c r="C1230">
        <v>15137</v>
      </c>
      <c r="D1230">
        <v>60.98</v>
      </c>
      <c r="E1230">
        <f>IFERROR(VLOOKUP(Table_ExternalData_15[[#This Row],[Id]],Rabati!B:C,2,0),0)</f>
        <v>5</v>
      </c>
      <c r="F1230">
        <v>0</v>
      </c>
      <c r="G1230" t="str">
        <f>VLOOKUP(Table_ExternalData_15[[#This Row],[Id]],'Blagovna izdelek'!A:C,3,0)</f>
        <v>Sennheiser</v>
      </c>
      <c r="H1230">
        <f>Table_ExternalData_15[[#This Row],[Rabat]]*0.2</f>
        <v>1</v>
      </c>
      <c r="I1230" s="2">
        <f>Table_ExternalData_15[[#This Row],[Price]]-(Table_ExternalData_15[[#This Row],[Price]]*Table_ExternalData_15[[#This Row],[BB rabat]])/100</f>
        <v>60.370199999999997</v>
      </c>
      <c r="J1230" s="2">
        <f>Table_ExternalData_15[[#This Row],[BB cena]]*Table_ExternalData_15[[#Headers],[1,22]]</f>
        <v>73.65164399999999</v>
      </c>
      <c r="K1230" s="2">
        <f>Table_ExternalData_15[[#This Row],[Price]]*Table_ExternalData_15[[#Headers],[1,22]]</f>
        <v>74.395599999999988</v>
      </c>
      <c r="L1230" s="7">
        <f>IF(G1230="White Shark",E1230*0.5,IF(G1230="Sbox",E1230*0.5,IF(G1230="Tenda",E1230*0.5,E1230*0.2)))/100</f>
        <v>0.01</v>
      </c>
      <c r="M1230" s="2">
        <f>Table_ExternalData_15[[#This Row],[Price]]-Table_ExternalData_15[[#This Row],[Price]]*Table_ExternalData_15[[#This Row],[extra popust]]</f>
        <v>60.370199999999997</v>
      </c>
      <c r="N1230" s="2">
        <f>IF(M1230&lt;I1230,M1230,I1230)</f>
        <v>60.370199999999997</v>
      </c>
      <c r="O1230" s="12" t="str">
        <f>IF(N1230&lt;I1230,$U$1," ")</f>
        <v xml:space="preserve"> </v>
      </c>
      <c r="P1230" s="12" t="str">
        <f>IFERROR((O1230+30)," ")</f>
        <v xml:space="preserve"> </v>
      </c>
      <c r="Q1230" s="2">
        <f ca="1">IF(O1230=$U$1,N1230,"0")*1.22</f>
        <v>0</v>
      </c>
    </row>
    <row r="1231" spans="1:17" x14ac:dyDescent="0.25">
      <c r="A1231" t="s">
        <v>14646</v>
      </c>
      <c r="B1231" t="s">
        <v>14645</v>
      </c>
      <c r="C1231">
        <v>17564</v>
      </c>
      <c r="D1231">
        <v>81.95</v>
      </c>
      <c r="E1231">
        <f>IFERROR(VLOOKUP(Table_ExternalData_15[[#This Row],[Id]],Rabati!B:C,2,0),0)</f>
        <v>10</v>
      </c>
      <c r="F1231">
        <v>0</v>
      </c>
      <c r="G1231" t="str">
        <f>VLOOKUP(Table_ExternalData_15[[#This Row],[Id]],'Blagovna izdelek'!A:C,3,0)</f>
        <v>Sencor</v>
      </c>
      <c r="H1231">
        <f>Table_ExternalData_15[[#This Row],[Rabat]]*0.2</f>
        <v>2</v>
      </c>
      <c r="I1231" s="2">
        <f>Table_ExternalData_15[[#This Row],[Price]]-(Table_ExternalData_15[[#This Row],[Price]]*Table_ExternalData_15[[#This Row],[BB rabat]])/100</f>
        <v>80.311000000000007</v>
      </c>
      <c r="J1231" s="2">
        <f>Table_ExternalData_15[[#This Row],[BB cena]]*Table_ExternalData_15[[#Headers],[1,22]]</f>
        <v>97.979420000000005</v>
      </c>
      <c r="K1231" s="2">
        <f>Table_ExternalData_15[[#This Row],[Price]]*Table_ExternalData_15[[#Headers],[1,22]]</f>
        <v>99.978999999999999</v>
      </c>
      <c r="L1231" s="7">
        <f>IF(G1231="White Shark",E1231*0.5,IF(G1231="Sbox",E1231*0.5,IF(G1231="Tenda",E1231*0.5,E1231*0.2)))/100</f>
        <v>0.02</v>
      </c>
      <c r="M1231" s="2">
        <f>Table_ExternalData_15[[#This Row],[Price]]-Table_ExternalData_15[[#This Row],[Price]]*Table_ExternalData_15[[#This Row],[extra popust]]</f>
        <v>80.311000000000007</v>
      </c>
      <c r="N1231" s="2">
        <f>IF(M1231&lt;I1231,M1231,I1231)</f>
        <v>80.311000000000007</v>
      </c>
      <c r="O1231" s="12" t="str">
        <f>IF(N1231&lt;I1231,$U$1," ")</f>
        <v xml:space="preserve"> </v>
      </c>
      <c r="P1231" s="12" t="str">
        <f>IFERROR((O1231+30)," ")</f>
        <v xml:space="preserve"> </v>
      </c>
      <c r="Q1231" s="2">
        <f ca="1">IF(O1231=$U$1,N1231,"0")*1.22</f>
        <v>0</v>
      </c>
    </row>
    <row r="1232" spans="1:17" x14ac:dyDescent="0.25">
      <c r="A1232" t="s">
        <v>14648</v>
      </c>
      <c r="B1232" t="s">
        <v>14647</v>
      </c>
      <c r="C1232">
        <v>17565</v>
      </c>
      <c r="D1232">
        <v>114.7</v>
      </c>
      <c r="E1232">
        <f>IFERROR(VLOOKUP(Table_ExternalData_15[[#This Row],[Id]],Rabati!B:C,2,0),0)</f>
        <v>10</v>
      </c>
      <c r="F1232">
        <v>0</v>
      </c>
      <c r="G1232" t="str">
        <f>VLOOKUP(Table_ExternalData_15[[#This Row],[Id]],'Blagovna izdelek'!A:C,3,0)</f>
        <v>Sencor</v>
      </c>
      <c r="H1232">
        <f>Table_ExternalData_15[[#This Row],[Rabat]]*0.2</f>
        <v>2</v>
      </c>
      <c r="I1232" s="2">
        <f>Table_ExternalData_15[[#This Row],[Price]]-(Table_ExternalData_15[[#This Row],[Price]]*Table_ExternalData_15[[#This Row],[BB rabat]])/100</f>
        <v>112.40600000000001</v>
      </c>
      <c r="J1232" s="2">
        <f>Table_ExternalData_15[[#This Row],[BB cena]]*Table_ExternalData_15[[#Headers],[1,22]]</f>
        <v>137.13532000000001</v>
      </c>
      <c r="K1232" s="2">
        <f>Table_ExternalData_15[[#This Row],[Price]]*Table_ExternalData_15[[#Headers],[1,22]]</f>
        <v>139.934</v>
      </c>
      <c r="L1232" s="7">
        <f>IF(G1232="White Shark",E1232*0.5,IF(G1232="Sbox",E1232*0.5,IF(G1232="Tenda",E1232*0.5,E1232*0.2)))/100</f>
        <v>0.02</v>
      </c>
      <c r="M1232" s="2">
        <f>Table_ExternalData_15[[#This Row],[Price]]-Table_ExternalData_15[[#This Row],[Price]]*Table_ExternalData_15[[#This Row],[extra popust]]</f>
        <v>112.40600000000001</v>
      </c>
      <c r="N1232" s="2">
        <f>IF(M1232&lt;I1232,M1232,I1232)</f>
        <v>112.40600000000001</v>
      </c>
      <c r="O1232" s="12" t="str">
        <f>IF(N1232&lt;I1232,$U$1," ")</f>
        <v xml:space="preserve"> </v>
      </c>
      <c r="P1232" s="12" t="str">
        <f>IFERROR((O1232+30)," ")</f>
        <v xml:space="preserve"> </v>
      </c>
      <c r="Q1232" s="2">
        <f ca="1">IF(O1232=$U$1,N1232,"0")*1.22</f>
        <v>0</v>
      </c>
    </row>
    <row r="1233" spans="1:17" x14ac:dyDescent="0.25">
      <c r="A1233" t="s">
        <v>14650</v>
      </c>
      <c r="B1233" t="s">
        <v>14649</v>
      </c>
      <c r="C1233">
        <v>17566</v>
      </c>
      <c r="D1233">
        <v>226.96</v>
      </c>
      <c r="E1233">
        <f>IFERROR(VLOOKUP(Table_ExternalData_15[[#This Row],[Id]],Rabati!B:C,2,0),0)</f>
        <v>10</v>
      </c>
      <c r="F1233">
        <v>0</v>
      </c>
      <c r="G1233" t="str">
        <f>VLOOKUP(Table_ExternalData_15[[#This Row],[Id]],'Blagovna izdelek'!A:C,3,0)</f>
        <v>Sencor</v>
      </c>
      <c r="H1233">
        <f>Table_ExternalData_15[[#This Row],[Rabat]]*0.2</f>
        <v>2</v>
      </c>
      <c r="I1233" s="2">
        <f>Table_ExternalData_15[[#This Row],[Price]]-(Table_ExternalData_15[[#This Row],[Price]]*Table_ExternalData_15[[#This Row],[BB rabat]])/100</f>
        <v>222.42080000000001</v>
      </c>
      <c r="J1233" s="2">
        <f>Table_ExternalData_15[[#This Row],[BB cena]]*Table_ExternalData_15[[#Headers],[1,22]]</f>
        <v>271.35337600000003</v>
      </c>
      <c r="K1233" s="2">
        <f>Table_ExternalData_15[[#This Row],[Price]]*Table_ExternalData_15[[#Headers],[1,22]]</f>
        <v>276.89120000000003</v>
      </c>
      <c r="L1233" s="7">
        <f>IF(G1233="White Shark",E1233*0.5,IF(G1233="Sbox",E1233*0.5,IF(G1233="Tenda",E1233*0.5,E1233*0.2)))/100</f>
        <v>0.02</v>
      </c>
      <c r="M1233" s="2">
        <f>Table_ExternalData_15[[#This Row],[Price]]-Table_ExternalData_15[[#This Row],[Price]]*Table_ExternalData_15[[#This Row],[extra popust]]</f>
        <v>222.42080000000001</v>
      </c>
      <c r="N1233" s="2">
        <f>IF(M1233&lt;I1233,M1233,I1233)</f>
        <v>222.42080000000001</v>
      </c>
      <c r="O1233" s="12" t="str">
        <f>IF(N1233&lt;I1233,$U$1," ")</f>
        <v xml:space="preserve"> </v>
      </c>
      <c r="P1233" s="12" t="str">
        <f>IFERROR((O1233+30)," ")</f>
        <v xml:space="preserve"> </v>
      </c>
      <c r="Q1233" s="2">
        <f ca="1">IF(O1233=$U$1,N1233,"0")*1.22</f>
        <v>0</v>
      </c>
    </row>
    <row r="1234" spans="1:17" x14ac:dyDescent="0.25">
      <c r="A1234" t="s">
        <v>1096</v>
      </c>
      <c r="B1234" t="s">
        <v>1095</v>
      </c>
      <c r="C1234">
        <v>7370</v>
      </c>
      <c r="D1234">
        <v>63.25</v>
      </c>
      <c r="E1234">
        <f>IFERROR(VLOOKUP(Table_ExternalData_15[[#This Row],[Id]],Rabati!B:C,2,0),0)</f>
        <v>10</v>
      </c>
      <c r="F1234">
        <v>9</v>
      </c>
      <c r="G1234" t="str">
        <f>VLOOKUP(Table_ExternalData_15[[#This Row],[Id]],'Blagovna izdelek'!A:C,3,0)</f>
        <v>Secomp</v>
      </c>
      <c r="H1234">
        <f>Table_ExternalData_15[[#This Row],[Rabat]]*0.2</f>
        <v>2</v>
      </c>
      <c r="I1234" s="2">
        <f>Table_ExternalData_15[[#This Row],[Price]]-(Table_ExternalData_15[[#This Row],[Price]]*Table_ExternalData_15[[#This Row],[BB rabat]])/100</f>
        <v>61.984999999999999</v>
      </c>
      <c r="J1234" s="2">
        <f>Table_ExternalData_15[[#This Row],[BB cena]]*Table_ExternalData_15[[#Headers],[1,22]]</f>
        <v>75.621700000000004</v>
      </c>
      <c r="K1234" s="2">
        <f>Table_ExternalData_15[[#This Row],[Price]]*Table_ExternalData_15[[#Headers],[1,22]]</f>
        <v>77.164999999999992</v>
      </c>
      <c r="L1234" s="7">
        <f>IF(G1234="White Shark",E1234*0.5,IF(G1234="Sbox",E1234*0.5,IF(G1234="Tenda",E1234*0.5,E1234*0.2)))/100</f>
        <v>0.02</v>
      </c>
      <c r="M1234" s="2">
        <f>Table_ExternalData_15[[#This Row],[Price]]-Table_ExternalData_15[[#This Row],[Price]]*Table_ExternalData_15[[#This Row],[extra popust]]</f>
        <v>61.984999999999999</v>
      </c>
      <c r="N1234" s="2">
        <f>IF(M1234&lt;I1234,M1234,I1234)</f>
        <v>61.984999999999999</v>
      </c>
      <c r="O1234" s="12" t="str">
        <f>IF(N1234&lt;I1234,$U$1," ")</f>
        <v xml:space="preserve"> </v>
      </c>
      <c r="P1234" s="12" t="str">
        <f>IFERROR((O1234+30)," ")</f>
        <v xml:space="preserve"> </v>
      </c>
      <c r="Q1234" s="2">
        <f ca="1">IF(O1234=$U$1,N1234,"0")*1.22</f>
        <v>0</v>
      </c>
    </row>
    <row r="1235" spans="1:17" x14ac:dyDescent="0.25">
      <c r="A1235" t="s">
        <v>1609</v>
      </c>
      <c r="B1235" t="s">
        <v>1608</v>
      </c>
      <c r="C1235">
        <v>7876</v>
      </c>
      <c r="D1235">
        <v>26.75</v>
      </c>
      <c r="E1235">
        <f>IFERROR(VLOOKUP(Table_ExternalData_15[[#This Row],[Id]],Rabati!B:C,2,0),0)</f>
        <v>25</v>
      </c>
      <c r="F1235">
        <v>4</v>
      </c>
      <c r="G1235" t="str">
        <f>VLOOKUP(Table_ExternalData_15[[#This Row],[Id]],'Blagovna izdelek'!A:C,3,0)</f>
        <v>Secomp</v>
      </c>
      <c r="H1235">
        <f>Table_ExternalData_15[[#This Row],[Rabat]]*0.2</f>
        <v>5</v>
      </c>
      <c r="I1235" s="2">
        <f>Table_ExternalData_15[[#This Row],[Price]]-(Table_ExternalData_15[[#This Row],[Price]]*Table_ExternalData_15[[#This Row],[BB rabat]])/100</f>
        <v>25.412500000000001</v>
      </c>
      <c r="J1235" s="2">
        <f>Table_ExternalData_15[[#This Row],[BB cena]]*Table_ExternalData_15[[#Headers],[1,22]]</f>
        <v>31.003250000000001</v>
      </c>
      <c r="K1235" s="2">
        <f>Table_ExternalData_15[[#This Row],[Price]]*Table_ExternalData_15[[#Headers],[1,22]]</f>
        <v>32.634999999999998</v>
      </c>
      <c r="L1235" s="7">
        <f>IF(G1235="White Shark",E1235*0.5,IF(G1235="Sbox",E1235*0.5,IF(G1235="Tenda",E1235*0.5,E1235*0.2)))/100</f>
        <v>0.05</v>
      </c>
      <c r="M1235" s="2">
        <f>Table_ExternalData_15[[#This Row],[Price]]-Table_ExternalData_15[[#This Row],[Price]]*Table_ExternalData_15[[#This Row],[extra popust]]</f>
        <v>25.412500000000001</v>
      </c>
      <c r="N1235" s="2">
        <f>IF(M1235&lt;I1235,M1235,I1235)</f>
        <v>25.412500000000001</v>
      </c>
      <c r="O1235" s="12" t="str">
        <f>IF(N1235&lt;I1235,$U$1," ")</f>
        <v xml:space="preserve"> </v>
      </c>
      <c r="P1235" s="12" t="str">
        <f>IFERROR((O1235+30)," ")</f>
        <v xml:space="preserve"> </v>
      </c>
      <c r="Q1235" s="2">
        <f ca="1">IF(O1235=$U$1,N1235,"0")*1.22</f>
        <v>0</v>
      </c>
    </row>
    <row r="1236" spans="1:17" x14ac:dyDescent="0.25">
      <c r="A1236" t="s">
        <v>1615</v>
      </c>
      <c r="B1236" t="s">
        <v>1614</v>
      </c>
      <c r="C1236">
        <v>7891</v>
      </c>
      <c r="D1236">
        <v>3.67</v>
      </c>
      <c r="E1236">
        <f>IFERROR(VLOOKUP(Table_ExternalData_15[[#This Row],[Id]],Rabati!B:C,2,0),0)</f>
        <v>25</v>
      </c>
      <c r="F1236">
        <v>29</v>
      </c>
      <c r="G1236" t="str">
        <f>VLOOKUP(Table_ExternalData_15[[#This Row],[Id]],'Blagovna izdelek'!A:C,3,0)</f>
        <v>Secomp</v>
      </c>
      <c r="H1236">
        <f>Table_ExternalData_15[[#This Row],[Rabat]]*0.2</f>
        <v>5</v>
      </c>
      <c r="I1236" s="2">
        <f>Table_ExternalData_15[[#This Row],[Price]]-(Table_ExternalData_15[[#This Row],[Price]]*Table_ExternalData_15[[#This Row],[BB rabat]])/100</f>
        <v>3.4864999999999999</v>
      </c>
      <c r="J1236" s="2">
        <f>Table_ExternalData_15[[#This Row],[BB cena]]*Table_ExternalData_15[[#Headers],[1,22]]</f>
        <v>4.2535299999999996</v>
      </c>
      <c r="K1236" s="2">
        <f>Table_ExternalData_15[[#This Row],[Price]]*Table_ExternalData_15[[#Headers],[1,22]]</f>
        <v>4.4773999999999994</v>
      </c>
      <c r="L1236" s="7">
        <f>IF(G1236="White Shark",E1236*0.5,IF(G1236="Sbox",E1236*0.5,IF(G1236="Tenda",E1236*0.5,E1236*0.2)))/100</f>
        <v>0.05</v>
      </c>
      <c r="M1236" s="2">
        <f>Table_ExternalData_15[[#This Row],[Price]]-Table_ExternalData_15[[#This Row],[Price]]*Table_ExternalData_15[[#This Row],[extra popust]]</f>
        <v>3.4864999999999999</v>
      </c>
      <c r="N1236" s="2">
        <f>IF(M1236&lt;I1236,M1236,I1236)</f>
        <v>3.4864999999999999</v>
      </c>
      <c r="O1236" s="12" t="str">
        <f>IF(N1236&lt;I1236,$U$1," ")</f>
        <v xml:space="preserve"> </v>
      </c>
      <c r="P1236" s="12" t="str">
        <f>IFERROR((O1236+30)," ")</f>
        <v xml:space="preserve"> </v>
      </c>
      <c r="Q1236" s="2">
        <f ca="1">IF(O1236=$U$1,N1236,"0")*1.22</f>
        <v>0</v>
      </c>
    </row>
    <row r="1237" spans="1:17" x14ac:dyDescent="0.25">
      <c r="A1237" t="s">
        <v>1617</v>
      </c>
      <c r="B1237" t="s">
        <v>1616</v>
      </c>
      <c r="C1237">
        <v>7892</v>
      </c>
      <c r="D1237">
        <v>3.38</v>
      </c>
      <c r="E1237">
        <f>IFERROR(VLOOKUP(Table_ExternalData_15[[#This Row],[Id]],Rabati!B:C,2,0),0)</f>
        <v>25</v>
      </c>
      <c r="F1237">
        <v>20</v>
      </c>
      <c r="G1237" t="str">
        <f>VLOOKUP(Table_ExternalData_15[[#This Row],[Id]],'Blagovna izdelek'!A:C,3,0)</f>
        <v>Secomp</v>
      </c>
      <c r="H1237">
        <f>Table_ExternalData_15[[#This Row],[Rabat]]*0.2</f>
        <v>5</v>
      </c>
      <c r="I1237" s="2">
        <f>Table_ExternalData_15[[#This Row],[Price]]-(Table_ExternalData_15[[#This Row],[Price]]*Table_ExternalData_15[[#This Row],[BB rabat]])/100</f>
        <v>3.2109999999999999</v>
      </c>
      <c r="J1237" s="2">
        <f>Table_ExternalData_15[[#This Row],[BB cena]]*Table_ExternalData_15[[#Headers],[1,22]]</f>
        <v>3.9174199999999999</v>
      </c>
      <c r="K1237" s="2">
        <f>Table_ExternalData_15[[#This Row],[Price]]*Table_ExternalData_15[[#Headers],[1,22]]</f>
        <v>4.1235999999999997</v>
      </c>
      <c r="L1237" s="7">
        <f>IF(G1237="White Shark",E1237*0.5,IF(G1237="Sbox",E1237*0.5,IF(G1237="Tenda",E1237*0.5,E1237*0.2)))/100</f>
        <v>0.05</v>
      </c>
      <c r="M1237" s="2">
        <f>Table_ExternalData_15[[#This Row],[Price]]-Table_ExternalData_15[[#This Row],[Price]]*Table_ExternalData_15[[#This Row],[extra popust]]</f>
        <v>3.2109999999999999</v>
      </c>
      <c r="N1237" s="2">
        <f>IF(M1237&lt;I1237,M1237,I1237)</f>
        <v>3.2109999999999999</v>
      </c>
      <c r="O1237" s="12" t="str">
        <f>IF(N1237&lt;I1237,$U$1," ")</f>
        <v xml:space="preserve"> </v>
      </c>
      <c r="P1237" s="12" t="str">
        <f>IFERROR((O1237+30)," ")</f>
        <v xml:space="preserve"> </v>
      </c>
      <c r="Q1237" s="2">
        <f ca="1">IF(O1237=$U$1,N1237,"0")*1.22</f>
        <v>0</v>
      </c>
    </row>
    <row r="1238" spans="1:17" x14ac:dyDescent="0.25">
      <c r="A1238" t="s">
        <v>2297</v>
      </c>
      <c r="B1238" t="s">
        <v>2296</v>
      </c>
      <c r="C1238">
        <v>8423</v>
      </c>
      <c r="D1238">
        <v>84.5</v>
      </c>
      <c r="E1238">
        <f>IFERROR(VLOOKUP(Table_ExternalData_15[[#This Row],[Id]],Rabati!B:C,2,0),0)</f>
        <v>10</v>
      </c>
      <c r="F1238">
        <v>2</v>
      </c>
      <c r="G1238" t="str">
        <f>VLOOKUP(Table_ExternalData_15[[#This Row],[Id]],'Blagovna izdelek'!A:C,3,0)</f>
        <v>Secomp</v>
      </c>
      <c r="H1238">
        <f>Table_ExternalData_15[[#This Row],[Rabat]]*0.2</f>
        <v>2</v>
      </c>
      <c r="I1238" s="2">
        <f>Table_ExternalData_15[[#This Row],[Price]]-(Table_ExternalData_15[[#This Row],[Price]]*Table_ExternalData_15[[#This Row],[BB rabat]])/100</f>
        <v>82.81</v>
      </c>
      <c r="J1238" s="2">
        <f>Table_ExternalData_15[[#This Row],[BB cena]]*Table_ExternalData_15[[#Headers],[1,22]]</f>
        <v>101.0282</v>
      </c>
      <c r="K1238" s="2">
        <f>Table_ExternalData_15[[#This Row],[Price]]*Table_ExternalData_15[[#Headers],[1,22]]</f>
        <v>103.09</v>
      </c>
      <c r="L1238" s="7">
        <f>IF(G1238="White Shark",E1238*0.5,IF(G1238="Sbox",E1238*0.5,IF(G1238="Tenda",E1238*0.5,E1238*0.2)))/100</f>
        <v>0.02</v>
      </c>
      <c r="M1238" s="2">
        <f>Table_ExternalData_15[[#This Row],[Price]]-Table_ExternalData_15[[#This Row],[Price]]*Table_ExternalData_15[[#This Row],[extra popust]]</f>
        <v>82.81</v>
      </c>
      <c r="N1238" s="2">
        <f>IF(M1238&lt;I1238,M1238,I1238)</f>
        <v>82.81</v>
      </c>
      <c r="O1238" s="12" t="str">
        <f>IF(N1238&lt;I1238,$U$1," ")</f>
        <v xml:space="preserve"> </v>
      </c>
      <c r="P1238" s="12" t="str">
        <f>IFERROR((O1238+30)," ")</f>
        <v xml:space="preserve"> </v>
      </c>
      <c r="Q1238" s="2">
        <f ca="1">IF(O1238=$U$1,N1238,"0")*1.22</f>
        <v>0</v>
      </c>
    </row>
    <row r="1239" spans="1:17" x14ac:dyDescent="0.25">
      <c r="A1239" t="s">
        <v>3710</v>
      </c>
      <c r="B1239" t="s">
        <v>3709</v>
      </c>
      <c r="C1239">
        <v>10050</v>
      </c>
      <c r="D1239">
        <v>16.38</v>
      </c>
      <c r="E1239">
        <f>IFERROR(VLOOKUP(Table_ExternalData_15[[#This Row],[Id]],Rabati!B:C,2,0),0)</f>
        <v>25</v>
      </c>
      <c r="F1239">
        <v>1</v>
      </c>
      <c r="G1239" t="str">
        <f>VLOOKUP(Table_ExternalData_15[[#This Row],[Id]],'Blagovna izdelek'!A:C,3,0)</f>
        <v>Secomp</v>
      </c>
      <c r="H1239">
        <f>Table_ExternalData_15[[#This Row],[Rabat]]*0.2</f>
        <v>5</v>
      </c>
      <c r="I1239" s="2">
        <f>Table_ExternalData_15[[#This Row],[Price]]-(Table_ExternalData_15[[#This Row],[Price]]*Table_ExternalData_15[[#This Row],[BB rabat]])/100</f>
        <v>15.561</v>
      </c>
      <c r="J1239" s="2">
        <f>Table_ExternalData_15[[#This Row],[BB cena]]*Table_ExternalData_15[[#Headers],[1,22]]</f>
        <v>18.98442</v>
      </c>
      <c r="K1239" s="2">
        <f>Table_ExternalData_15[[#This Row],[Price]]*Table_ExternalData_15[[#Headers],[1,22]]</f>
        <v>19.983599999999999</v>
      </c>
      <c r="L1239" s="7">
        <f>IF(G1239="White Shark",E1239*0.5,IF(G1239="Sbox",E1239*0.5,IF(G1239="Tenda",E1239*0.5,E1239*0.2)))/100</f>
        <v>0.05</v>
      </c>
      <c r="M1239" s="2">
        <f>Table_ExternalData_15[[#This Row],[Price]]-Table_ExternalData_15[[#This Row],[Price]]*Table_ExternalData_15[[#This Row],[extra popust]]</f>
        <v>15.561</v>
      </c>
      <c r="N1239" s="2">
        <f>IF(M1239&lt;I1239,M1239,I1239)</f>
        <v>15.561</v>
      </c>
      <c r="O1239" s="12" t="str">
        <f>IF(N1239&lt;I1239,$U$1," ")</f>
        <v xml:space="preserve"> </v>
      </c>
      <c r="P1239" s="12" t="str">
        <f>IFERROR((O1239+30)," ")</f>
        <v xml:space="preserve"> </v>
      </c>
      <c r="Q1239" s="2">
        <f ca="1">IF(O1239=$U$1,N1239,"0")*1.22</f>
        <v>0</v>
      </c>
    </row>
    <row r="1240" spans="1:17" x14ac:dyDescent="0.25">
      <c r="A1240" t="s">
        <v>4365</v>
      </c>
      <c r="B1240" t="s">
        <v>4364</v>
      </c>
      <c r="C1240">
        <v>12395</v>
      </c>
      <c r="D1240">
        <v>16.98</v>
      </c>
      <c r="E1240">
        <f>IFERROR(VLOOKUP(Table_ExternalData_15[[#This Row],[Id]],Rabati!B:C,2,0),0)</f>
        <v>25</v>
      </c>
      <c r="F1240">
        <v>2</v>
      </c>
      <c r="G1240" t="str">
        <f>VLOOKUP(Table_ExternalData_15[[#This Row],[Id]],'Blagovna izdelek'!A:C,3,0)</f>
        <v>Secomp</v>
      </c>
      <c r="H1240">
        <f>Table_ExternalData_15[[#This Row],[Rabat]]*0.2</f>
        <v>5</v>
      </c>
      <c r="I1240" s="2">
        <f>Table_ExternalData_15[[#This Row],[Price]]-(Table_ExternalData_15[[#This Row],[Price]]*Table_ExternalData_15[[#This Row],[BB rabat]])/100</f>
        <v>16.131</v>
      </c>
      <c r="J1240" s="2">
        <f>Table_ExternalData_15[[#This Row],[BB cena]]*Table_ExternalData_15[[#Headers],[1,22]]</f>
        <v>19.679819999999999</v>
      </c>
      <c r="K1240" s="2">
        <f>Table_ExternalData_15[[#This Row],[Price]]*Table_ExternalData_15[[#Headers],[1,22]]</f>
        <v>20.715599999999998</v>
      </c>
      <c r="L1240" s="7">
        <f>IF(G1240="White Shark",E1240*0.5,IF(G1240="Sbox",E1240*0.5,IF(G1240="Tenda",E1240*0.5,E1240*0.2)))/100</f>
        <v>0.05</v>
      </c>
      <c r="M1240" s="2">
        <f>Table_ExternalData_15[[#This Row],[Price]]-Table_ExternalData_15[[#This Row],[Price]]*Table_ExternalData_15[[#This Row],[extra popust]]</f>
        <v>16.131</v>
      </c>
      <c r="N1240" s="2">
        <f>IF(M1240&lt;I1240,M1240,I1240)</f>
        <v>16.131</v>
      </c>
      <c r="O1240" s="12" t="str">
        <f>IF(N1240&lt;I1240,$U$1," ")</f>
        <v xml:space="preserve"> </v>
      </c>
      <c r="P1240" s="12" t="str">
        <f>IFERROR((O1240+30)," ")</f>
        <v xml:space="preserve"> </v>
      </c>
      <c r="Q1240" s="2">
        <f ca="1">IF(O1240=$U$1,N1240,"0")*1.22</f>
        <v>0</v>
      </c>
    </row>
    <row r="1241" spans="1:17" x14ac:dyDescent="0.25">
      <c r="A1241" t="s">
        <v>4461</v>
      </c>
      <c r="B1241" t="s">
        <v>4460</v>
      </c>
      <c r="C1241">
        <v>12627</v>
      </c>
      <c r="D1241">
        <v>1.05</v>
      </c>
      <c r="E1241">
        <f>IFERROR(VLOOKUP(Table_ExternalData_15[[#This Row],[Id]],Rabati!B:C,2,0),0)</f>
        <v>30</v>
      </c>
      <c r="F1241">
        <v>0</v>
      </c>
      <c r="G1241" t="str">
        <f>VLOOKUP(Table_ExternalData_15[[#This Row],[Id]],'Blagovna izdelek'!A:C,3,0)</f>
        <v>Secomp</v>
      </c>
      <c r="H1241">
        <f>Table_ExternalData_15[[#This Row],[Rabat]]*0.2</f>
        <v>6</v>
      </c>
      <c r="I1241" s="2">
        <f>Table_ExternalData_15[[#This Row],[Price]]-(Table_ExternalData_15[[#This Row],[Price]]*Table_ExternalData_15[[#This Row],[BB rabat]])/100</f>
        <v>0.9870000000000001</v>
      </c>
      <c r="J1241" s="2">
        <f>Table_ExternalData_15[[#This Row],[BB cena]]*Table_ExternalData_15[[#Headers],[1,22]]</f>
        <v>1.20414</v>
      </c>
      <c r="K1241" s="2">
        <f>Table_ExternalData_15[[#This Row],[Price]]*Table_ExternalData_15[[#Headers],[1,22]]</f>
        <v>1.2809999999999999</v>
      </c>
      <c r="L1241" s="7">
        <f>IF(G1241="White Shark",E1241*0.5,IF(G1241="Sbox",E1241*0.5,IF(G1241="Tenda",E1241*0.5,E1241*0.2)))/100</f>
        <v>0.06</v>
      </c>
      <c r="M1241" s="2">
        <f>Table_ExternalData_15[[#This Row],[Price]]-Table_ExternalData_15[[#This Row],[Price]]*Table_ExternalData_15[[#This Row],[extra popust]]</f>
        <v>0.9870000000000001</v>
      </c>
      <c r="N1241" s="2">
        <f>IF(M1241&lt;I1241,M1241,I1241)</f>
        <v>0.9870000000000001</v>
      </c>
      <c r="O1241" s="12" t="str">
        <f>IF(N1241&lt;I1241,$U$1," ")</f>
        <v xml:space="preserve"> </v>
      </c>
      <c r="P1241" s="12" t="str">
        <f>IFERROR((O1241+30)," ")</f>
        <v xml:space="preserve"> </v>
      </c>
      <c r="Q1241" s="2">
        <f ca="1">IF(O1241=$U$1,N1241,"0")*1.22</f>
        <v>0</v>
      </c>
    </row>
    <row r="1242" spans="1:17" x14ac:dyDescent="0.25">
      <c r="A1242" t="s">
        <v>8082</v>
      </c>
      <c r="B1242" t="s">
        <v>8081</v>
      </c>
      <c r="C1242">
        <v>15639</v>
      </c>
      <c r="D1242">
        <v>8.4</v>
      </c>
      <c r="E1242">
        <f>IFERROR(VLOOKUP(Table_ExternalData_15[[#This Row],[Id]],Rabati!B:C,2,0),0)</f>
        <v>20</v>
      </c>
      <c r="F1242">
        <v>5</v>
      </c>
      <c r="G1242" t="str">
        <f>VLOOKUP(Table_ExternalData_15[[#This Row],[Id]],'Blagovna izdelek'!A:C,3,0)</f>
        <v>Secomp</v>
      </c>
      <c r="H1242">
        <f>Table_ExternalData_15[[#This Row],[Rabat]]*0.2</f>
        <v>4</v>
      </c>
      <c r="I1242" s="2">
        <f>Table_ExternalData_15[[#This Row],[Price]]-(Table_ExternalData_15[[#This Row],[Price]]*Table_ExternalData_15[[#This Row],[BB rabat]])/100</f>
        <v>8.0640000000000001</v>
      </c>
      <c r="J1242" s="2">
        <f>Table_ExternalData_15[[#This Row],[BB cena]]*Table_ExternalData_15[[#Headers],[1,22]]</f>
        <v>9.8380799999999997</v>
      </c>
      <c r="K1242" s="2">
        <f>Table_ExternalData_15[[#This Row],[Price]]*Table_ExternalData_15[[#Headers],[1,22]]</f>
        <v>10.247999999999999</v>
      </c>
      <c r="L1242" s="7">
        <f>IF(G1242="White Shark",E1242*0.5,IF(G1242="Sbox",E1242*0.5,IF(G1242="Tenda",E1242*0.5,E1242*0.2)))/100</f>
        <v>0.04</v>
      </c>
      <c r="M1242" s="2">
        <f>Table_ExternalData_15[[#This Row],[Price]]-Table_ExternalData_15[[#This Row],[Price]]*Table_ExternalData_15[[#This Row],[extra popust]]</f>
        <v>8.0640000000000001</v>
      </c>
      <c r="N1242" s="2">
        <f>IF(M1242&lt;I1242,M1242,I1242)</f>
        <v>8.0640000000000001</v>
      </c>
      <c r="O1242" s="12" t="str">
        <f>IF(N1242&lt;I1242,$U$1," ")</f>
        <v xml:space="preserve"> </v>
      </c>
      <c r="P1242" s="12" t="str">
        <f>IFERROR((O1242+30)," ")</f>
        <v xml:space="preserve"> </v>
      </c>
      <c r="Q1242" s="2">
        <f ca="1">IF(O1242=$U$1,N1242,"0")*1.22</f>
        <v>0</v>
      </c>
    </row>
    <row r="1243" spans="1:17" x14ac:dyDescent="0.25">
      <c r="A1243" t="s">
        <v>3200</v>
      </c>
      <c r="B1243" t="s">
        <v>3199</v>
      </c>
      <c r="C1243">
        <v>9627</v>
      </c>
      <c r="D1243">
        <v>76.599999999999994</v>
      </c>
      <c r="E1243">
        <f>IFERROR(VLOOKUP(Table_ExternalData_15[[#This Row],[Id]],Rabati!B:C,2,0),0)</f>
        <v>5</v>
      </c>
      <c r="F1243">
        <v>2</v>
      </c>
      <c r="G1243" t="str">
        <f>VLOOKUP(Table_ExternalData_15[[#This Row],[Id]],'Blagovna izdelek'!A:C,3,0)</f>
        <v>Seagate</v>
      </c>
      <c r="H1243">
        <f>Table_ExternalData_15[[#This Row],[Rabat]]*0.2</f>
        <v>1</v>
      </c>
      <c r="I1243" s="2">
        <f>Table_ExternalData_15[[#This Row],[Price]]-(Table_ExternalData_15[[#This Row],[Price]]*Table_ExternalData_15[[#This Row],[BB rabat]])/100</f>
        <v>75.833999999999989</v>
      </c>
      <c r="J1243" s="2">
        <f>Table_ExternalData_15[[#This Row],[BB cena]]*Table_ExternalData_15[[#Headers],[1,22]]</f>
        <v>92.517479999999978</v>
      </c>
      <c r="K1243" s="2">
        <f>Table_ExternalData_15[[#This Row],[Price]]*Table_ExternalData_15[[#Headers],[1,22]]</f>
        <v>93.451999999999984</v>
      </c>
      <c r="L1243" s="7">
        <f>IF(G1243="White Shark",E1243*0.5,IF(G1243="Sbox",E1243*0.5,IF(G1243="Tenda",E1243*0.5,E1243*0.2)))/100</f>
        <v>0.01</v>
      </c>
      <c r="M1243" s="2">
        <f>Table_ExternalData_15[[#This Row],[Price]]-Table_ExternalData_15[[#This Row],[Price]]*Table_ExternalData_15[[#This Row],[extra popust]]</f>
        <v>75.833999999999989</v>
      </c>
      <c r="N1243" s="2">
        <f>IF(M1243&lt;I1243,M1243,I1243)</f>
        <v>75.833999999999989</v>
      </c>
      <c r="O1243" s="12" t="str">
        <f>IF(N1243&lt;I1243,$U$1," ")</f>
        <v xml:space="preserve"> </v>
      </c>
      <c r="P1243" s="12" t="str">
        <f>IFERROR((O1243+30)," ")</f>
        <v xml:space="preserve"> </v>
      </c>
      <c r="Q1243" s="2">
        <f ca="1">IF(O1243=$U$1,N1243,"0")*1.22</f>
        <v>0</v>
      </c>
    </row>
    <row r="1244" spans="1:17" x14ac:dyDescent="0.25">
      <c r="A1244" t="s">
        <v>3202</v>
      </c>
      <c r="B1244" t="s">
        <v>3201</v>
      </c>
      <c r="C1244">
        <v>9631</v>
      </c>
      <c r="D1244">
        <v>55.9</v>
      </c>
      <c r="E1244">
        <f>IFERROR(VLOOKUP(Table_ExternalData_15[[#This Row],[Id]],Rabati!B:C,2,0),0)</f>
        <v>5</v>
      </c>
      <c r="F1244">
        <v>0</v>
      </c>
      <c r="G1244" t="str">
        <f>VLOOKUP(Table_ExternalData_15[[#This Row],[Id]],'Blagovna izdelek'!A:C,3,0)</f>
        <v>Seagate</v>
      </c>
      <c r="H1244">
        <f>Table_ExternalData_15[[#This Row],[Rabat]]*0.2</f>
        <v>1</v>
      </c>
      <c r="I1244" s="2">
        <f>Table_ExternalData_15[[#This Row],[Price]]-(Table_ExternalData_15[[#This Row],[Price]]*Table_ExternalData_15[[#This Row],[BB rabat]])/100</f>
        <v>55.341000000000001</v>
      </c>
      <c r="J1244" s="2">
        <f>Table_ExternalData_15[[#This Row],[BB cena]]*Table_ExternalData_15[[#Headers],[1,22]]</f>
        <v>67.516019999999997</v>
      </c>
      <c r="K1244" s="2">
        <f>Table_ExternalData_15[[#This Row],[Price]]*Table_ExternalData_15[[#Headers],[1,22]]</f>
        <v>68.197999999999993</v>
      </c>
      <c r="L1244" s="7">
        <f>IF(G1244="White Shark",E1244*0.5,IF(G1244="Sbox",E1244*0.5,IF(G1244="Tenda",E1244*0.5,E1244*0.2)))/100</f>
        <v>0.01</v>
      </c>
      <c r="M1244" s="2">
        <f>Table_ExternalData_15[[#This Row],[Price]]-Table_ExternalData_15[[#This Row],[Price]]*Table_ExternalData_15[[#This Row],[extra popust]]</f>
        <v>55.341000000000001</v>
      </c>
      <c r="N1244" s="2">
        <f>IF(M1244&lt;I1244,M1244,I1244)</f>
        <v>55.341000000000001</v>
      </c>
      <c r="O1244" s="12" t="str">
        <f>IF(N1244&lt;I1244,$U$1," ")</f>
        <v xml:space="preserve"> </v>
      </c>
      <c r="P1244" s="12" t="str">
        <f>IFERROR((O1244+30)," ")</f>
        <v xml:space="preserve"> </v>
      </c>
      <c r="Q1244" s="2">
        <f ca="1">IF(O1244=$U$1,N1244,"0")*1.22</f>
        <v>0</v>
      </c>
    </row>
    <row r="1245" spans="1:17" x14ac:dyDescent="0.25">
      <c r="A1245" t="s">
        <v>5063</v>
      </c>
      <c r="B1245" t="s">
        <v>5062</v>
      </c>
      <c r="C1245">
        <v>13202</v>
      </c>
      <c r="D1245">
        <v>57.95</v>
      </c>
      <c r="E1245">
        <f>IFERROR(VLOOKUP(Table_ExternalData_15[[#This Row],[Id]],Rabati!B:C,2,0),0)</f>
        <v>5</v>
      </c>
      <c r="F1245">
        <v>1</v>
      </c>
      <c r="G1245" t="str">
        <f>VLOOKUP(Table_ExternalData_15[[#This Row],[Id]],'Blagovna izdelek'!A:C,3,0)</f>
        <v>Seagate</v>
      </c>
      <c r="H1245">
        <f>Table_ExternalData_15[[#This Row],[Rabat]]*0.2</f>
        <v>1</v>
      </c>
      <c r="I1245" s="2">
        <f>Table_ExternalData_15[[#This Row],[Price]]-(Table_ExternalData_15[[#This Row],[Price]]*Table_ExternalData_15[[#This Row],[BB rabat]])/100</f>
        <v>57.3705</v>
      </c>
      <c r="J1245" s="2">
        <f>Table_ExternalData_15[[#This Row],[BB cena]]*Table_ExternalData_15[[#Headers],[1,22]]</f>
        <v>69.992009999999993</v>
      </c>
      <c r="K1245" s="2">
        <f>Table_ExternalData_15[[#This Row],[Price]]*Table_ExternalData_15[[#Headers],[1,22]]</f>
        <v>70.698999999999998</v>
      </c>
      <c r="L1245" s="7">
        <f>IF(G1245="White Shark",E1245*0.5,IF(G1245="Sbox",E1245*0.5,IF(G1245="Tenda",E1245*0.5,E1245*0.2)))/100</f>
        <v>0.01</v>
      </c>
      <c r="M1245" s="2">
        <f>Table_ExternalData_15[[#This Row],[Price]]-Table_ExternalData_15[[#This Row],[Price]]*Table_ExternalData_15[[#This Row],[extra popust]]</f>
        <v>57.3705</v>
      </c>
      <c r="N1245" s="2">
        <f>IF(M1245&lt;I1245,M1245,I1245)</f>
        <v>57.3705</v>
      </c>
      <c r="O1245" s="12" t="str">
        <f>IF(N1245&lt;I1245,$U$1," ")</f>
        <v xml:space="preserve"> </v>
      </c>
      <c r="P1245" s="12" t="str">
        <f>IFERROR((O1245+30)," ")</f>
        <v xml:space="preserve"> </v>
      </c>
      <c r="Q1245" s="2">
        <f ca="1">IF(O1245=$U$1,N1245,"0")*1.22</f>
        <v>0</v>
      </c>
    </row>
    <row r="1246" spans="1:17" x14ac:dyDescent="0.25">
      <c r="A1246" t="s">
        <v>5250</v>
      </c>
      <c r="B1246" t="s">
        <v>5249</v>
      </c>
      <c r="C1246">
        <v>13426</v>
      </c>
      <c r="D1246">
        <v>72.5</v>
      </c>
      <c r="E1246">
        <f>IFERROR(VLOOKUP(Table_ExternalData_15[[#This Row],[Id]],Rabati!B:C,2,0),0)</f>
        <v>5</v>
      </c>
      <c r="F1246">
        <v>0</v>
      </c>
      <c r="G1246" t="str">
        <f>VLOOKUP(Table_ExternalData_15[[#This Row],[Id]],'Blagovna izdelek'!A:C,3,0)</f>
        <v>Seagate</v>
      </c>
      <c r="H1246">
        <f>Table_ExternalData_15[[#This Row],[Rabat]]*0.2</f>
        <v>1</v>
      </c>
      <c r="I1246" s="2">
        <f>Table_ExternalData_15[[#This Row],[Price]]-(Table_ExternalData_15[[#This Row],[Price]]*Table_ExternalData_15[[#This Row],[BB rabat]])/100</f>
        <v>71.775000000000006</v>
      </c>
      <c r="J1246" s="2">
        <f>Table_ExternalData_15[[#This Row],[BB cena]]*Table_ExternalData_15[[#Headers],[1,22]]</f>
        <v>87.5655</v>
      </c>
      <c r="K1246" s="2">
        <f>Table_ExternalData_15[[#This Row],[Price]]*Table_ExternalData_15[[#Headers],[1,22]]</f>
        <v>88.45</v>
      </c>
      <c r="L1246" s="7">
        <f>IF(G1246="White Shark",E1246*0.5,IF(G1246="Sbox",E1246*0.5,IF(G1246="Tenda",E1246*0.5,E1246*0.2)))/100</f>
        <v>0.01</v>
      </c>
      <c r="M1246" s="2">
        <f>Table_ExternalData_15[[#This Row],[Price]]-Table_ExternalData_15[[#This Row],[Price]]*Table_ExternalData_15[[#This Row],[extra popust]]</f>
        <v>71.775000000000006</v>
      </c>
      <c r="N1246" s="2">
        <f>IF(M1246&lt;I1246,M1246,I1246)</f>
        <v>71.775000000000006</v>
      </c>
      <c r="O1246" s="12" t="str">
        <f>IF(N1246&lt;I1246,$U$1," ")</f>
        <v xml:space="preserve"> </v>
      </c>
      <c r="P1246" s="12" t="str">
        <f>IFERROR((O1246+30)," ")</f>
        <v xml:space="preserve"> </v>
      </c>
      <c r="Q1246" s="2">
        <f ca="1">IF(O1246=$U$1,N1246,"0")*1.22</f>
        <v>0</v>
      </c>
    </row>
    <row r="1247" spans="1:17" x14ac:dyDescent="0.25">
      <c r="A1247" t="s">
        <v>5252</v>
      </c>
      <c r="B1247" t="s">
        <v>5251</v>
      </c>
      <c r="C1247">
        <v>13427</v>
      </c>
      <c r="D1247">
        <v>222.84</v>
      </c>
      <c r="E1247">
        <f>IFERROR(VLOOKUP(Table_ExternalData_15[[#This Row],[Id]],Rabati!B:C,2,0),0)</f>
        <v>5</v>
      </c>
      <c r="F1247">
        <v>0</v>
      </c>
      <c r="G1247" t="str">
        <f>VLOOKUP(Table_ExternalData_15[[#This Row],[Id]],'Blagovna izdelek'!A:C,3,0)</f>
        <v>Seagate</v>
      </c>
      <c r="H1247">
        <f>Table_ExternalData_15[[#This Row],[Rabat]]*0.2</f>
        <v>1</v>
      </c>
      <c r="I1247" s="2">
        <f>Table_ExternalData_15[[#This Row],[Price]]-(Table_ExternalData_15[[#This Row],[Price]]*Table_ExternalData_15[[#This Row],[BB rabat]])/100</f>
        <v>220.61160000000001</v>
      </c>
      <c r="J1247" s="2">
        <f>Table_ExternalData_15[[#This Row],[BB cena]]*Table_ExternalData_15[[#Headers],[1,22]]</f>
        <v>269.14615200000003</v>
      </c>
      <c r="K1247" s="2">
        <f>Table_ExternalData_15[[#This Row],[Price]]*Table_ExternalData_15[[#Headers],[1,22]]</f>
        <v>271.8648</v>
      </c>
      <c r="L1247" s="7">
        <f>IF(G1247="White Shark",E1247*0.5,IF(G1247="Sbox",E1247*0.5,IF(G1247="Tenda",E1247*0.5,E1247*0.2)))/100</f>
        <v>0.01</v>
      </c>
      <c r="M1247" s="2">
        <f>Table_ExternalData_15[[#This Row],[Price]]-Table_ExternalData_15[[#This Row],[Price]]*Table_ExternalData_15[[#This Row],[extra popust]]</f>
        <v>220.61160000000001</v>
      </c>
      <c r="N1247" s="2">
        <f>IF(M1247&lt;I1247,M1247,I1247)</f>
        <v>220.61160000000001</v>
      </c>
      <c r="O1247" s="12" t="str">
        <f>IF(N1247&lt;I1247,$U$1," ")</f>
        <v xml:space="preserve"> </v>
      </c>
      <c r="P1247" s="12" t="str">
        <f>IFERROR((O1247+30)," ")</f>
        <v xml:space="preserve"> </v>
      </c>
      <c r="Q1247" s="2">
        <f ca="1">IF(O1247=$U$1,N1247,"0")*1.22</f>
        <v>0</v>
      </c>
    </row>
    <row r="1248" spans="1:17" x14ac:dyDescent="0.25">
      <c r="A1248" t="s">
        <v>5254</v>
      </c>
      <c r="B1248" t="s">
        <v>5253</v>
      </c>
      <c r="C1248">
        <v>13428</v>
      </c>
      <c r="D1248">
        <v>99.5</v>
      </c>
      <c r="E1248">
        <f>IFERROR(VLOOKUP(Table_ExternalData_15[[#This Row],[Id]],Rabati!B:C,2,0),0)</f>
        <v>5</v>
      </c>
      <c r="F1248">
        <v>0</v>
      </c>
      <c r="G1248" t="str">
        <f>VLOOKUP(Table_ExternalData_15[[#This Row],[Id]],'Blagovna izdelek'!A:C,3,0)</f>
        <v>Seagate</v>
      </c>
      <c r="H1248">
        <f>Table_ExternalData_15[[#This Row],[Rabat]]*0.2</f>
        <v>1</v>
      </c>
      <c r="I1248" s="2">
        <f>Table_ExternalData_15[[#This Row],[Price]]-(Table_ExternalData_15[[#This Row],[Price]]*Table_ExternalData_15[[#This Row],[BB rabat]])/100</f>
        <v>98.504999999999995</v>
      </c>
      <c r="J1248" s="2">
        <f>Table_ExternalData_15[[#This Row],[BB cena]]*Table_ExternalData_15[[#Headers],[1,22]]</f>
        <v>120.17609999999999</v>
      </c>
      <c r="K1248" s="2">
        <f>Table_ExternalData_15[[#This Row],[Price]]*Table_ExternalData_15[[#Headers],[1,22]]</f>
        <v>121.39</v>
      </c>
      <c r="L1248" s="7">
        <f>IF(G1248="White Shark",E1248*0.5,IF(G1248="Sbox",E1248*0.5,IF(G1248="Tenda",E1248*0.5,E1248*0.2)))/100</f>
        <v>0.01</v>
      </c>
      <c r="M1248" s="2">
        <f>Table_ExternalData_15[[#This Row],[Price]]-Table_ExternalData_15[[#This Row],[Price]]*Table_ExternalData_15[[#This Row],[extra popust]]</f>
        <v>98.504999999999995</v>
      </c>
      <c r="N1248" s="2">
        <f>IF(M1248&lt;I1248,M1248,I1248)</f>
        <v>98.504999999999995</v>
      </c>
      <c r="O1248" s="12" t="str">
        <f>IF(N1248&lt;I1248,$U$1," ")</f>
        <v xml:space="preserve"> </v>
      </c>
      <c r="P1248" s="12" t="str">
        <f>IFERROR((O1248+30)," ")</f>
        <v xml:space="preserve"> </v>
      </c>
      <c r="Q1248" s="2">
        <f ca="1">IF(O1248=$U$1,N1248,"0")*1.22</f>
        <v>0</v>
      </c>
    </row>
    <row r="1249" spans="1:17" x14ac:dyDescent="0.25">
      <c r="A1249" t="s">
        <v>10009</v>
      </c>
      <c r="B1249" t="s">
        <v>11101</v>
      </c>
      <c r="C1249">
        <v>16425</v>
      </c>
      <c r="D1249">
        <v>122.6</v>
      </c>
      <c r="E1249">
        <f>IFERROR(VLOOKUP(Table_ExternalData_15[[#This Row],[Id]],Rabati!B:C,2,0),0)</f>
        <v>5</v>
      </c>
      <c r="F1249">
        <v>4</v>
      </c>
      <c r="G1249" t="str">
        <f>VLOOKUP(Table_ExternalData_15[[#This Row],[Id]],'Blagovna izdelek'!A:C,3,0)</f>
        <v>Seagate</v>
      </c>
      <c r="H1249">
        <f>Table_ExternalData_15[[#This Row],[Rabat]]*0.2</f>
        <v>1</v>
      </c>
      <c r="I1249" s="2">
        <f>Table_ExternalData_15[[#This Row],[Price]]-(Table_ExternalData_15[[#This Row],[Price]]*Table_ExternalData_15[[#This Row],[BB rabat]])/100</f>
        <v>121.374</v>
      </c>
      <c r="J1249" s="2">
        <f>Table_ExternalData_15[[#This Row],[BB cena]]*Table_ExternalData_15[[#Headers],[1,22]]</f>
        <v>148.07628</v>
      </c>
      <c r="K1249" s="2">
        <f>Table_ExternalData_15[[#This Row],[Price]]*Table_ExternalData_15[[#Headers],[1,22]]</f>
        <v>149.572</v>
      </c>
      <c r="L1249" s="7">
        <f>IF(G1249="White Shark",E1249*0.5,IF(G1249="Sbox",E1249*0.5,IF(G1249="Tenda",E1249*0.5,E1249*0.2)))/100</f>
        <v>0.01</v>
      </c>
      <c r="M1249" s="2">
        <f>Table_ExternalData_15[[#This Row],[Price]]-Table_ExternalData_15[[#This Row],[Price]]*Table_ExternalData_15[[#This Row],[extra popust]]</f>
        <v>121.374</v>
      </c>
      <c r="N1249" s="2">
        <f>IF(M1249&lt;I1249,M1249,I1249)</f>
        <v>121.374</v>
      </c>
      <c r="O1249" s="12" t="str">
        <f>IF(N1249&lt;I1249,$U$1," ")</f>
        <v xml:space="preserve"> </v>
      </c>
      <c r="P1249" s="12" t="str">
        <f>IFERROR((O1249+30)," ")</f>
        <v xml:space="preserve"> </v>
      </c>
      <c r="Q1249" s="2">
        <f ca="1">IF(O1249=$U$1,N1249,"0")*1.22</f>
        <v>0</v>
      </c>
    </row>
    <row r="1250" spans="1:17" x14ac:dyDescent="0.25">
      <c r="A1250" t="s">
        <v>11745</v>
      </c>
      <c r="B1250" t="s">
        <v>11744</v>
      </c>
      <c r="C1250">
        <v>16876</v>
      </c>
      <c r="D1250">
        <v>188.9</v>
      </c>
      <c r="E1250">
        <f>IFERROR(VLOOKUP(Table_ExternalData_15[[#This Row],[Id]],Rabati!B:C,2,0),0)</f>
        <v>5</v>
      </c>
      <c r="F1250">
        <v>2</v>
      </c>
      <c r="G1250" t="str">
        <f>VLOOKUP(Table_ExternalData_15[[#This Row],[Id]],'Blagovna izdelek'!A:C,3,0)</f>
        <v>Seagate</v>
      </c>
      <c r="H1250">
        <f>Table_ExternalData_15[[#This Row],[Rabat]]*0.2</f>
        <v>1</v>
      </c>
      <c r="I1250" s="2">
        <f>Table_ExternalData_15[[#This Row],[Price]]-(Table_ExternalData_15[[#This Row],[Price]]*Table_ExternalData_15[[#This Row],[BB rabat]])/100</f>
        <v>187.011</v>
      </c>
      <c r="J1250" s="2">
        <f>Table_ExternalData_15[[#This Row],[BB cena]]*Table_ExternalData_15[[#Headers],[1,22]]</f>
        <v>228.15341999999998</v>
      </c>
      <c r="K1250" s="2">
        <f>Table_ExternalData_15[[#This Row],[Price]]*Table_ExternalData_15[[#Headers],[1,22]]</f>
        <v>230.458</v>
      </c>
      <c r="L1250" s="7">
        <f>IF(G1250="White Shark",E1250*0.5,IF(G1250="Sbox",E1250*0.5,IF(G1250="Tenda",E1250*0.5,E1250*0.2)))/100</f>
        <v>0.01</v>
      </c>
      <c r="M1250" s="2">
        <f>Table_ExternalData_15[[#This Row],[Price]]-Table_ExternalData_15[[#This Row],[Price]]*Table_ExternalData_15[[#This Row],[extra popust]]</f>
        <v>187.011</v>
      </c>
      <c r="N1250" s="2">
        <f>IF(M1250&lt;I1250,M1250,I1250)</f>
        <v>187.011</v>
      </c>
      <c r="O1250" s="12" t="str">
        <f>IF(N1250&lt;I1250,$U$1," ")</f>
        <v xml:space="preserve"> </v>
      </c>
      <c r="P1250" s="12" t="str">
        <f>IFERROR((O1250+30)," ")</f>
        <v xml:space="preserve"> </v>
      </c>
      <c r="Q1250" s="2">
        <f ca="1">IF(O1250=$U$1,N1250,"0")*1.22</f>
        <v>0</v>
      </c>
    </row>
    <row r="1251" spans="1:17" x14ac:dyDescent="0.25">
      <c r="A1251" t="s">
        <v>12260</v>
      </c>
      <c r="B1251" t="s">
        <v>12259</v>
      </c>
      <c r="C1251">
        <v>16994</v>
      </c>
      <c r="D1251">
        <v>55.8</v>
      </c>
      <c r="E1251">
        <f>IFERROR(VLOOKUP(Table_ExternalData_15[[#This Row],[Id]],Rabati!B:C,2,0),0)</f>
        <v>5</v>
      </c>
      <c r="F1251">
        <v>2</v>
      </c>
      <c r="G1251" t="str">
        <f>VLOOKUP(Table_ExternalData_15[[#This Row],[Id]],'Blagovna izdelek'!A:C,3,0)</f>
        <v>Seagate</v>
      </c>
      <c r="H1251">
        <f>Table_ExternalData_15[[#This Row],[Rabat]]*0.2</f>
        <v>1</v>
      </c>
      <c r="I1251" s="2">
        <f>Table_ExternalData_15[[#This Row],[Price]]-(Table_ExternalData_15[[#This Row],[Price]]*Table_ExternalData_15[[#This Row],[BB rabat]])/100</f>
        <v>55.241999999999997</v>
      </c>
      <c r="J1251" s="2">
        <f>Table_ExternalData_15[[#This Row],[BB cena]]*Table_ExternalData_15[[#Headers],[1,22]]</f>
        <v>67.395240000000001</v>
      </c>
      <c r="K1251" s="2">
        <f>Table_ExternalData_15[[#This Row],[Price]]*Table_ExternalData_15[[#Headers],[1,22]]</f>
        <v>68.075999999999993</v>
      </c>
      <c r="L1251" s="7">
        <f>IF(G1251="White Shark",E1251*0.5,IF(G1251="Sbox",E1251*0.5,IF(G1251="Tenda",E1251*0.5,E1251*0.2)))/100</f>
        <v>0.01</v>
      </c>
      <c r="M1251" s="2">
        <f>Table_ExternalData_15[[#This Row],[Price]]-Table_ExternalData_15[[#This Row],[Price]]*Table_ExternalData_15[[#This Row],[extra popust]]</f>
        <v>55.241999999999997</v>
      </c>
      <c r="N1251" s="2">
        <f>IF(M1251&lt;I1251,M1251,I1251)</f>
        <v>55.241999999999997</v>
      </c>
      <c r="O1251" s="12" t="str">
        <f>IF(N1251&lt;I1251,$U$1," ")</f>
        <v xml:space="preserve"> </v>
      </c>
      <c r="P1251" s="12" t="str">
        <f>IFERROR((O1251+30)," ")</f>
        <v xml:space="preserve"> </v>
      </c>
      <c r="Q1251" s="2">
        <f ca="1">IF(O1251=$U$1,N1251,"0")*1.22</f>
        <v>0</v>
      </c>
    </row>
    <row r="1252" spans="1:17" x14ac:dyDescent="0.25">
      <c r="A1252" t="s">
        <v>12262</v>
      </c>
      <c r="B1252" t="s">
        <v>12261</v>
      </c>
      <c r="C1252">
        <v>16995</v>
      </c>
      <c r="D1252">
        <v>62.6</v>
      </c>
      <c r="E1252">
        <f>IFERROR(VLOOKUP(Table_ExternalData_15[[#This Row],[Id]],Rabati!B:C,2,0),0)</f>
        <v>5</v>
      </c>
      <c r="F1252">
        <v>2</v>
      </c>
      <c r="G1252" t="str">
        <f>VLOOKUP(Table_ExternalData_15[[#This Row],[Id]],'Blagovna izdelek'!A:C,3,0)</f>
        <v>Seagate</v>
      </c>
      <c r="H1252">
        <f>Table_ExternalData_15[[#This Row],[Rabat]]*0.2</f>
        <v>1</v>
      </c>
      <c r="I1252" s="2">
        <f>Table_ExternalData_15[[#This Row],[Price]]-(Table_ExternalData_15[[#This Row],[Price]]*Table_ExternalData_15[[#This Row],[BB rabat]])/100</f>
        <v>61.974000000000004</v>
      </c>
      <c r="J1252" s="2">
        <f>Table_ExternalData_15[[#This Row],[BB cena]]*Table_ExternalData_15[[#Headers],[1,22]]</f>
        <v>75.608280000000008</v>
      </c>
      <c r="K1252" s="2">
        <f>Table_ExternalData_15[[#This Row],[Price]]*Table_ExternalData_15[[#Headers],[1,22]]</f>
        <v>76.372</v>
      </c>
      <c r="L1252" s="7">
        <f>IF(G1252="White Shark",E1252*0.5,IF(G1252="Sbox",E1252*0.5,IF(G1252="Tenda",E1252*0.5,E1252*0.2)))/100</f>
        <v>0.01</v>
      </c>
      <c r="M1252" s="2">
        <f>Table_ExternalData_15[[#This Row],[Price]]-Table_ExternalData_15[[#This Row],[Price]]*Table_ExternalData_15[[#This Row],[extra popust]]</f>
        <v>61.974000000000004</v>
      </c>
      <c r="N1252" s="2">
        <f>IF(M1252&lt;I1252,M1252,I1252)</f>
        <v>61.974000000000004</v>
      </c>
      <c r="O1252" s="12" t="str">
        <f>IF(N1252&lt;I1252,$U$1," ")</f>
        <v xml:space="preserve"> </v>
      </c>
      <c r="P1252" s="12" t="str">
        <f>IFERROR((O1252+30)," ")</f>
        <v xml:space="preserve"> </v>
      </c>
      <c r="Q1252" s="2">
        <f ca="1">IF(O1252=$U$1,N1252,"0")*1.22</f>
        <v>0</v>
      </c>
    </row>
    <row r="1253" spans="1:17" x14ac:dyDescent="0.25">
      <c r="A1253" t="s">
        <v>12276</v>
      </c>
      <c r="B1253" t="s">
        <v>12275</v>
      </c>
      <c r="C1253">
        <v>17003</v>
      </c>
      <c r="D1253">
        <v>103.9</v>
      </c>
      <c r="E1253">
        <f>IFERROR(VLOOKUP(Table_ExternalData_15[[#This Row],[Id]],Rabati!B:C,2,0),0)</f>
        <v>5</v>
      </c>
      <c r="F1253">
        <v>1</v>
      </c>
      <c r="G1253" t="str">
        <f>VLOOKUP(Table_ExternalData_15[[#This Row],[Id]],'Blagovna izdelek'!A:C,3,0)</f>
        <v>Seagate</v>
      </c>
      <c r="H1253">
        <f>Table_ExternalData_15[[#This Row],[Rabat]]*0.2</f>
        <v>1</v>
      </c>
      <c r="I1253" s="2">
        <f>Table_ExternalData_15[[#This Row],[Price]]-(Table_ExternalData_15[[#This Row],[Price]]*Table_ExternalData_15[[#This Row],[BB rabat]])/100</f>
        <v>102.861</v>
      </c>
      <c r="J1253" s="2">
        <f>Table_ExternalData_15[[#This Row],[BB cena]]*Table_ExternalData_15[[#Headers],[1,22]]</f>
        <v>125.49042</v>
      </c>
      <c r="K1253" s="2">
        <f>Table_ExternalData_15[[#This Row],[Price]]*Table_ExternalData_15[[#Headers],[1,22]]</f>
        <v>126.75800000000001</v>
      </c>
      <c r="L1253" s="7">
        <f>IF(G1253="White Shark",E1253*0.5,IF(G1253="Sbox",E1253*0.5,IF(G1253="Tenda",E1253*0.5,E1253*0.2)))/100</f>
        <v>0.01</v>
      </c>
      <c r="M1253" s="2">
        <f>Table_ExternalData_15[[#This Row],[Price]]-Table_ExternalData_15[[#This Row],[Price]]*Table_ExternalData_15[[#This Row],[extra popust]]</f>
        <v>102.861</v>
      </c>
      <c r="N1253" s="2">
        <f>IF(M1253&lt;I1253,M1253,I1253)</f>
        <v>102.861</v>
      </c>
      <c r="O1253" s="12" t="str">
        <f>IF(N1253&lt;I1253,$U$1," ")</f>
        <v xml:space="preserve"> </v>
      </c>
      <c r="P1253" s="12" t="str">
        <f>IFERROR((O1253+30)," ")</f>
        <v xml:space="preserve"> </v>
      </c>
      <c r="Q1253" s="2">
        <f ca="1">IF(O1253=$U$1,N1253,"0")*1.22</f>
        <v>0</v>
      </c>
    </row>
    <row r="1254" spans="1:17" x14ac:dyDescent="0.25">
      <c r="A1254" t="s">
        <v>12323</v>
      </c>
      <c r="B1254" t="s">
        <v>12322</v>
      </c>
      <c r="C1254">
        <v>17024</v>
      </c>
      <c r="D1254">
        <v>152.30000000000001</v>
      </c>
      <c r="E1254">
        <f>IFERROR(VLOOKUP(Table_ExternalData_15[[#This Row],[Id]],Rabati!B:C,2,0),0)</f>
        <v>5</v>
      </c>
      <c r="F1254">
        <v>2</v>
      </c>
      <c r="G1254" t="str">
        <f>VLOOKUP(Table_ExternalData_15[[#This Row],[Id]],'Blagovna izdelek'!A:C,3,0)</f>
        <v>Seagate</v>
      </c>
      <c r="H1254">
        <f>Table_ExternalData_15[[#This Row],[Rabat]]*0.2</f>
        <v>1</v>
      </c>
      <c r="I1254" s="2">
        <f>Table_ExternalData_15[[#This Row],[Price]]-(Table_ExternalData_15[[#This Row],[Price]]*Table_ExternalData_15[[#This Row],[BB rabat]])/100</f>
        <v>150.77700000000002</v>
      </c>
      <c r="J1254" s="2">
        <f>Table_ExternalData_15[[#This Row],[BB cena]]*Table_ExternalData_15[[#Headers],[1,22]]</f>
        <v>183.94794000000002</v>
      </c>
      <c r="K1254" s="2">
        <f>Table_ExternalData_15[[#This Row],[Price]]*Table_ExternalData_15[[#Headers],[1,22]]</f>
        <v>185.80600000000001</v>
      </c>
      <c r="L1254" s="7">
        <f>IF(G1254="White Shark",E1254*0.5,IF(G1254="Sbox",E1254*0.5,IF(G1254="Tenda",E1254*0.5,E1254*0.2)))/100</f>
        <v>0.01</v>
      </c>
      <c r="M1254" s="2">
        <f>Table_ExternalData_15[[#This Row],[Price]]-Table_ExternalData_15[[#This Row],[Price]]*Table_ExternalData_15[[#This Row],[extra popust]]</f>
        <v>150.77700000000002</v>
      </c>
      <c r="N1254" s="2">
        <f>IF(M1254&lt;I1254,M1254,I1254)</f>
        <v>150.77700000000002</v>
      </c>
      <c r="O1254" s="12" t="str">
        <f>IF(N1254&lt;I1254,$U$1," ")</f>
        <v xml:space="preserve"> </v>
      </c>
      <c r="P1254" s="12" t="str">
        <f>IFERROR((O1254+30)," ")</f>
        <v xml:space="preserve"> </v>
      </c>
      <c r="Q1254" s="2">
        <f ca="1">IF(O1254=$U$1,N1254,"0")*1.22</f>
        <v>0</v>
      </c>
    </row>
    <row r="1255" spans="1:17" x14ac:dyDescent="0.25">
      <c r="A1255" t="s">
        <v>12325</v>
      </c>
      <c r="B1255" t="s">
        <v>12324</v>
      </c>
      <c r="C1255">
        <v>17025</v>
      </c>
      <c r="D1255">
        <v>93.9</v>
      </c>
      <c r="E1255">
        <f>IFERROR(VLOOKUP(Table_ExternalData_15[[#This Row],[Id]],Rabati!B:C,2,0),0)</f>
        <v>5</v>
      </c>
      <c r="F1255">
        <v>5</v>
      </c>
      <c r="G1255" t="str">
        <f>VLOOKUP(Table_ExternalData_15[[#This Row],[Id]],'Blagovna izdelek'!A:C,3,0)</f>
        <v>Seagate</v>
      </c>
      <c r="H1255">
        <f>Table_ExternalData_15[[#This Row],[Rabat]]*0.2</f>
        <v>1</v>
      </c>
      <c r="I1255" s="2">
        <f>Table_ExternalData_15[[#This Row],[Price]]-(Table_ExternalData_15[[#This Row],[Price]]*Table_ExternalData_15[[#This Row],[BB rabat]])/100</f>
        <v>92.961000000000013</v>
      </c>
      <c r="J1255" s="2">
        <f>Table_ExternalData_15[[#This Row],[BB cena]]*Table_ExternalData_15[[#Headers],[1,22]]</f>
        <v>113.41242000000001</v>
      </c>
      <c r="K1255" s="2">
        <f>Table_ExternalData_15[[#This Row],[Price]]*Table_ExternalData_15[[#Headers],[1,22]]</f>
        <v>114.55800000000001</v>
      </c>
      <c r="L1255" s="7">
        <f>IF(G1255="White Shark",E1255*0.5,IF(G1255="Sbox",E1255*0.5,IF(G1255="Tenda",E1255*0.5,E1255*0.2)))/100</f>
        <v>0.01</v>
      </c>
      <c r="M1255" s="2">
        <f>Table_ExternalData_15[[#This Row],[Price]]-Table_ExternalData_15[[#This Row],[Price]]*Table_ExternalData_15[[#This Row],[extra popust]]</f>
        <v>92.961000000000013</v>
      </c>
      <c r="N1255" s="2">
        <f>IF(M1255&lt;I1255,M1255,I1255)</f>
        <v>92.961000000000013</v>
      </c>
      <c r="O1255" s="12" t="str">
        <f>IF(N1255&lt;I1255,$U$1," ")</f>
        <v xml:space="preserve"> </v>
      </c>
      <c r="P1255" s="12" t="str">
        <f>IFERROR((O1255+30)," ")</f>
        <v xml:space="preserve"> </v>
      </c>
      <c r="Q1255" s="2">
        <f ca="1">IF(O1255=$U$1,N1255,"0")*1.22</f>
        <v>0</v>
      </c>
    </row>
    <row r="1256" spans="1:17" x14ac:dyDescent="0.25">
      <c r="A1256" t="s">
        <v>12327</v>
      </c>
      <c r="B1256" t="s">
        <v>12326</v>
      </c>
      <c r="C1256">
        <v>17026</v>
      </c>
      <c r="D1256">
        <v>73.7</v>
      </c>
      <c r="E1256">
        <f>IFERROR(VLOOKUP(Table_ExternalData_15[[#This Row],[Id]],Rabati!B:C,2,0),0)</f>
        <v>5</v>
      </c>
      <c r="F1256">
        <v>0</v>
      </c>
      <c r="G1256" t="str">
        <f>VLOOKUP(Table_ExternalData_15[[#This Row],[Id]],'Blagovna izdelek'!A:C,3,0)</f>
        <v>Seagate</v>
      </c>
      <c r="H1256">
        <f>Table_ExternalData_15[[#This Row],[Rabat]]*0.2</f>
        <v>1</v>
      </c>
      <c r="I1256" s="2">
        <f>Table_ExternalData_15[[#This Row],[Price]]-(Table_ExternalData_15[[#This Row],[Price]]*Table_ExternalData_15[[#This Row],[BB rabat]])/100</f>
        <v>72.963000000000008</v>
      </c>
      <c r="J1256" s="2">
        <f>Table_ExternalData_15[[#This Row],[BB cena]]*Table_ExternalData_15[[#Headers],[1,22]]</f>
        <v>89.014860000000013</v>
      </c>
      <c r="K1256" s="2">
        <f>Table_ExternalData_15[[#This Row],[Price]]*Table_ExternalData_15[[#Headers],[1,22]]</f>
        <v>89.914000000000001</v>
      </c>
      <c r="L1256" s="7">
        <f>IF(G1256="White Shark",E1256*0.5,IF(G1256="Sbox",E1256*0.5,IF(G1256="Tenda",E1256*0.5,E1256*0.2)))/100</f>
        <v>0.01</v>
      </c>
      <c r="M1256" s="2">
        <f>Table_ExternalData_15[[#This Row],[Price]]-Table_ExternalData_15[[#This Row],[Price]]*Table_ExternalData_15[[#This Row],[extra popust]]</f>
        <v>72.963000000000008</v>
      </c>
      <c r="N1256" s="2">
        <f>IF(M1256&lt;I1256,M1256,I1256)</f>
        <v>72.963000000000008</v>
      </c>
      <c r="O1256" s="12" t="str">
        <f>IF(N1256&lt;I1256,$U$1," ")</f>
        <v xml:space="preserve"> </v>
      </c>
      <c r="P1256" s="12" t="str">
        <f>IFERROR((O1256+30)," ")</f>
        <v xml:space="preserve"> </v>
      </c>
      <c r="Q1256" s="2">
        <f ca="1">IF(O1256=$U$1,N1256,"0")*1.22</f>
        <v>0</v>
      </c>
    </row>
    <row r="1257" spans="1:17" x14ac:dyDescent="0.25">
      <c r="A1257" t="s">
        <v>12333</v>
      </c>
      <c r="B1257" t="s">
        <v>12332</v>
      </c>
      <c r="C1257">
        <v>17029</v>
      </c>
      <c r="D1257">
        <v>204.35</v>
      </c>
      <c r="E1257">
        <f>IFERROR(VLOOKUP(Table_ExternalData_15[[#This Row],[Id]],Rabati!B:C,2,0),0)</f>
        <v>5</v>
      </c>
      <c r="F1257">
        <v>11</v>
      </c>
      <c r="G1257" t="str">
        <f>VLOOKUP(Table_ExternalData_15[[#This Row],[Id]],'Blagovna izdelek'!A:C,3,0)</f>
        <v>Seagate</v>
      </c>
      <c r="H1257">
        <f>Table_ExternalData_15[[#This Row],[Rabat]]*0.2</f>
        <v>1</v>
      </c>
      <c r="I1257" s="2">
        <f>Table_ExternalData_15[[#This Row],[Price]]-(Table_ExternalData_15[[#This Row],[Price]]*Table_ExternalData_15[[#This Row],[BB rabat]])/100</f>
        <v>202.3065</v>
      </c>
      <c r="J1257" s="2">
        <f>Table_ExternalData_15[[#This Row],[BB cena]]*Table_ExternalData_15[[#Headers],[1,22]]</f>
        <v>246.81393</v>
      </c>
      <c r="K1257" s="2">
        <f>Table_ExternalData_15[[#This Row],[Price]]*Table_ExternalData_15[[#Headers],[1,22]]</f>
        <v>249.30699999999999</v>
      </c>
      <c r="L1257" s="7">
        <f>IF(G1257="White Shark",E1257*0.5,IF(G1257="Sbox",E1257*0.5,IF(G1257="Tenda",E1257*0.5,E1257*0.2)))/100</f>
        <v>0.01</v>
      </c>
      <c r="M1257" s="2">
        <f>Table_ExternalData_15[[#This Row],[Price]]-Table_ExternalData_15[[#This Row],[Price]]*Table_ExternalData_15[[#This Row],[extra popust]]</f>
        <v>202.3065</v>
      </c>
      <c r="N1257" s="2">
        <f>IF(M1257&lt;I1257,M1257,I1257)</f>
        <v>202.3065</v>
      </c>
      <c r="O1257" s="12" t="str">
        <f>IF(N1257&lt;I1257,$U$1," ")</f>
        <v xml:space="preserve"> </v>
      </c>
      <c r="P1257" s="12" t="str">
        <f>IFERROR((O1257+30)," ")</f>
        <v xml:space="preserve"> </v>
      </c>
      <c r="Q1257" s="2">
        <f ca="1">IF(O1257=$U$1,N1257,"0")*1.22</f>
        <v>0</v>
      </c>
    </row>
    <row r="1258" spans="1:17" x14ac:dyDescent="0.25">
      <c r="A1258" t="s">
        <v>12397</v>
      </c>
      <c r="B1258" t="s">
        <v>12334</v>
      </c>
      <c r="C1258">
        <v>17030</v>
      </c>
      <c r="D1258">
        <v>215.9</v>
      </c>
      <c r="E1258">
        <f>IFERROR(VLOOKUP(Table_ExternalData_15[[#This Row],[Id]],Rabati!B:C,2,0),0)</f>
        <v>5</v>
      </c>
      <c r="F1258">
        <v>0</v>
      </c>
      <c r="G1258" t="str">
        <f>VLOOKUP(Table_ExternalData_15[[#This Row],[Id]],'Blagovna izdelek'!A:C,3,0)</f>
        <v>Seagate</v>
      </c>
      <c r="H1258">
        <f>Table_ExternalData_15[[#This Row],[Rabat]]*0.2</f>
        <v>1</v>
      </c>
      <c r="I1258" s="2">
        <f>Table_ExternalData_15[[#This Row],[Price]]-(Table_ExternalData_15[[#This Row],[Price]]*Table_ExternalData_15[[#This Row],[BB rabat]])/100</f>
        <v>213.74100000000001</v>
      </c>
      <c r="J1258" s="2">
        <f>Table_ExternalData_15[[#This Row],[BB cena]]*Table_ExternalData_15[[#Headers],[1,22]]</f>
        <v>260.76402000000002</v>
      </c>
      <c r="K1258" s="2">
        <f>Table_ExternalData_15[[#This Row],[Price]]*Table_ExternalData_15[[#Headers],[1,22]]</f>
        <v>263.39800000000002</v>
      </c>
      <c r="L1258" s="7">
        <f>IF(G1258="White Shark",E1258*0.5,IF(G1258="Sbox",E1258*0.5,IF(G1258="Tenda",E1258*0.5,E1258*0.2)))/100</f>
        <v>0.01</v>
      </c>
      <c r="M1258" s="2">
        <f>Table_ExternalData_15[[#This Row],[Price]]-Table_ExternalData_15[[#This Row],[Price]]*Table_ExternalData_15[[#This Row],[extra popust]]</f>
        <v>213.74100000000001</v>
      </c>
      <c r="N1258" s="2">
        <f>IF(M1258&lt;I1258,M1258,I1258)</f>
        <v>213.74100000000001</v>
      </c>
      <c r="O1258" s="12" t="str">
        <f>IF(N1258&lt;I1258,$U$1," ")</f>
        <v xml:space="preserve"> </v>
      </c>
      <c r="P1258" s="12" t="str">
        <f>IFERROR((O1258+30)," ")</f>
        <v xml:space="preserve"> </v>
      </c>
      <c r="Q1258" s="2">
        <f ca="1">IF(O1258=$U$1,N1258,"0")*1.22</f>
        <v>0</v>
      </c>
    </row>
    <row r="1259" spans="1:17" x14ac:dyDescent="0.25">
      <c r="A1259" t="s">
        <v>13391</v>
      </c>
      <c r="B1259" t="s">
        <v>13444</v>
      </c>
      <c r="C1259">
        <v>17237</v>
      </c>
      <c r="D1259">
        <v>99.8</v>
      </c>
      <c r="E1259">
        <f>IFERROR(VLOOKUP(Table_ExternalData_15[[#This Row],[Id]],Rabati!B:C,2,0),0)</f>
        <v>5</v>
      </c>
      <c r="F1259">
        <v>2</v>
      </c>
      <c r="G1259" t="str">
        <f>VLOOKUP(Table_ExternalData_15[[#This Row],[Id]],'Blagovna izdelek'!A:C,3,0)</f>
        <v>Seagate</v>
      </c>
      <c r="H1259">
        <f>Table_ExternalData_15[[#This Row],[Rabat]]*0.2</f>
        <v>1</v>
      </c>
      <c r="I1259" s="2">
        <f>Table_ExternalData_15[[#This Row],[Price]]-(Table_ExternalData_15[[#This Row],[Price]]*Table_ExternalData_15[[#This Row],[BB rabat]])/100</f>
        <v>98.801999999999992</v>
      </c>
      <c r="J1259" s="2">
        <f>Table_ExternalData_15[[#This Row],[BB cena]]*Table_ExternalData_15[[#Headers],[1,22]]</f>
        <v>120.53843999999999</v>
      </c>
      <c r="K1259" s="2">
        <f>Table_ExternalData_15[[#This Row],[Price]]*Table_ExternalData_15[[#Headers],[1,22]]</f>
        <v>121.756</v>
      </c>
      <c r="L1259" s="7">
        <f>IF(G1259="White Shark",E1259*0.5,IF(G1259="Sbox",E1259*0.5,IF(G1259="Tenda",E1259*0.5,E1259*0.2)))/100</f>
        <v>0.01</v>
      </c>
      <c r="M1259" s="2">
        <f>Table_ExternalData_15[[#This Row],[Price]]-Table_ExternalData_15[[#This Row],[Price]]*Table_ExternalData_15[[#This Row],[extra popust]]</f>
        <v>98.801999999999992</v>
      </c>
      <c r="N1259" s="2">
        <f>IF(M1259&lt;I1259,M1259,I1259)</f>
        <v>98.801999999999992</v>
      </c>
      <c r="O1259" s="12" t="str">
        <f>IF(N1259&lt;I1259,$U$1," ")</f>
        <v xml:space="preserve"> </v>
      </c>
      <c r="P1259" s="12" t="str">
        <f>IFERROR((O1259+30)," ")</f>
        <v xml:space="preserve"> </v>
      </c>
      <c r="Q1259" s="2">
        <f ca="1">IF(O1259=$U$1,N1259,"0")*1.22</f>
        <v>0</v>
      </c>
    </row>
    <row r="1260" spans="1:17" x14ac:dyDescent="0.25">
      <c r="A1260" t="s">
        <v>9</v>
      </c>
      <c r="B1260" t="s">
        <v>8</v>
      </c>
      <c r="C1260">
        <v>5576</v>
      </c>
      <c r="D1260">
        <v>1.38</v>
      </c>
      <c r="E1260">
        <f>IFERROR(VLOOKUP(Table_ExternalData_15[[#This Row],[Id]],Rabati!B:C,2,0),0)</f>
        <v>30</v>
      </c>
      <c r="F1260">
        <v>7</v>
      </c>
      <c r="G1260" t="str">
        <f>VLOOKUP(Table_ExternalData_15[[#This Row],[Id]],'Blagovna izdelek'!A:C,3,0)</f>
        <v>SBOX</v>
      </c>
      <c r="H1260">
        <f>Table_ExternalData_15[[#This Row],[Rabat]]*0.2</f>
        <v>6</v>
      </c>
      <c r="I1260" s="2">
        <f>Table_ExternalData_15[[#This Row],[Price]]-(Table_ExternalData_15[[#This Row],[Price]]*Table_ExternalData_15[[#This Row],[BB rabat]])/100</f>
        <v>1.2971999999999999</v>
      </c>
      <c r="J1260" s="2">
        <f>Table_ExternalData_15[[#This Row],[BB cena]]*Table_ExternalData_15[[#Headers],[1,22]]</f>
        <v>1.5825839999999998</v>
      </c>
      <c r="K1260" s="2">
        <f>Table_ExternalData_15[[#This Row],[Price]]*Table_ExternalData_15[[#Headers],[1,22]]</f>
        <v>1.6835999999999998</v>
      </c>
      <c r="L1260" s="7">
        <f>IF(G1260="White Shark",E1260*0.5,IF(G1260="Sbox",E1260*0.5,IF(G1260="Tenda",E1260*0.5,E1260*0.2)))/100</f>
        <v>0.15</v>
      </c>
      <c r="M1260" s="2">
        <f>Table_ExternalData_15[[#This Row],[Price]]-Table_ExternalData_15[[#This Row],[Price]]*Table_ExternalData_15[[#This Row],[extra popust]]</f>
        <v>1.1729999999999998</v>
      </c>
      <c r="N1260" s="2">
        <f>IF(M1260&lt;I1260,M1260,I1260)</f>
        <v>1.1729999999999998</v>
      </c>
      <c r="O1260" s="12">
        <f ca="1">IF(N1260&lt;I1260,$U$1," ")</f>
        <v>45786</v>
      </c>
      <c r="P1260" s="12">
        <f ca="1">IFERROR((O1260+30)," ")</f>
        <v>45816</v>
      </c>
      <c r="Q1260" s="2">
        <f ca="1">IF(O1260=$U$1,N1260,"0")*1.22</f>
        <v>1.4310599999999998</v>
      </c>
    </row>
    <row r="1261" spans="1:17" x14ac:dyDescent="0.25">
      <c r="A1261" t="s">
        <v>602</v>
      </c>
      <c r="B1261" t="s">
        <v>601</v>
      </c>
      <c r="C1261">
        <v>6041</v>
      </c>
      <c r="D1261">
        <v>2.76</v>
      </c>
      <c r="E1261">
        <f>IFERROR(VLOOKUP(Table_ExternalData_15[[#This Row],[Id]],Rabati!B:C,2,0),0)</f>
        <v>30</v>
      </c>
      <c r="F1261">
        <v>6</v>
      </c>
      <c r="G1261" t="str">
        <f>VLOOKUP(Table_ExternalData_15[[#This Row],[Id]],'Blagovna izdelek'!A:C,3,0)</f>
        <v>SBOX</v>
      </c>
      <c r="H1261">
        <f>Table_ExternalData_15[[#This Row],[Rabat]]*0.2</f>
        <v>6</v>
      </c>
      <c r="I1261" s="2">
        <f>Table_ExternalData_15[[#This Row],[Price]]-(Table_ExternalData_15[[#This Row],[Price]]*Table_ExternalData_15[[#This Row],[BB rabat]])/100</f>
        <v>2.5943999999999998</v>
      </c>
      <c r="J1261" s="2">
        <f>Table_ExternalData_15[[#This Row],[BB cena]]*Table_ExternalData_15[[#Headers],[1,22]]</f>
        <v>3.1651679999999995</v>
      </c>
      <c r="K1261" s="2">
        <f>Table_ExternalData_15[[#This Row],[Price]]*Table_ExternalData_15[[#Headers],[1,22]]</f>
        <v>3.3671999999999995</v>
      </c>
      <c r="L1261" s="7">
        <f>IF(G1261="White Shark",E1261*0.5,IF(G1261="Sbox",E1261*0.5,IF(G1261="Tenda",E1261*0.5,E1261*0.2)))/100</f>
        <v>0.15</v>
      </c>
      <c r="M1261" s="2">
        <f>Table_ExternalData_15[[#This Row],[Price]]-Table_ExternalData_15[[#This Row],[Price]]*Table_ExternalData_15[[#This Row],[extra popust]]</f>
        <v>2.3459999999999996</v>
      </c>
      <c r="N1261" s="2">
        <f>IF(M1261&lt;I1261,M1261,I1261)</f>
        <v>2.3459999999999996</v>
      </c>
      <c r="O1261" s="12">
        <f ca="1">IF(N1261&lt;I1261,$U$1," ")</f>
        <v>45786</v>
      </c>
      <c r="P1261" s="12">
        <f ca="1">IFERROR((O1261+30)," ")</f>
        <v>45816</v>
      </c>
      <c r="Q1261" s="2">
        <f ca="1">IF(O1261=$U$1,N1261,"0")*1.22</f>
        <v>2.8621199999999996</v>
      </c>
    </row>
    <row r="1262" spans="1:17" x14ac:dyDescent="0.25">
      <c r="A1262" t="s">
        <v>604</v>
      </c>
      <c r="B1262" t="s">
        <v>603</v>
      </c>
      <c r="C1262">
        <v>6042</v>
      </c>
      <c r="D1262">
        <v>1.42</v>
      </c>
      <c r="E1262">
        <f>IFERROR(VLOOKUP(Table_ExternalData_15[[#This Row],[Id]],Rabati!B:C,2,0),0)</f>
        <v>30</v>
      </c>
      <c r="F1262">
        <v>13</v>
      </c>
      <c r="G1262" t="str">
        <f>VLOOKUP(Table_ExternalData_15[[#This Row],[Id]],'Blagovna izdelek'!A:C,3,0)</f>
        <v>SBOX</v>
      </c>
      <c r="H1262">
        <f>Table_ExternalData_15[[#This Row],[Rabat]]*0.2</f>
        <v>6</v>
      </c>
      <c r="I1262" s="2">
        <f>Table_ExternalData_15[[#This Row],[Price]]-(Table_ExternalData_15[[#This Row],[Price]]*Table_ExternalData_15[[#This Row],[BB rabat]])/100</f>
        <v>1.3348</v>
      </c>
      <c r="J1262" s="2">
        <f>Table_ExternalData_15[[#This Row],[BB cena]]*Table_ExternalData_15[[#Headers],[1,22]]</f>
        <v>1.6284559999999999</v>
      </c>
      <c r="K1262" s="2">
        <f>Table_ExternalData_15[[#This Row],[Price]]*Table_ExternalData_15[[#Headers],[1,22]]</f>
        <v>1.7323999999999999</v>
      </c>
      <c r="L1262" s="7">
        <f>IF(G1262="White Shark",E1262*0.5,IF(G1262="Sbox",E1262*0.5,IF(G1262="Tenda",E1262*0.5,E1262*0.2)))/100</f>
        <v>0.15</v>
      </c>
      <c r="M1262" s="2">
        <f>Table_ExternalData_15[[#This Row],[Price]]-Table_ExternalData_15[[#This Row],[Price]]*Table_ExternalData_15[[#This Row],[extra popust]]</f>
        <v>1.2069999999999999</v>
      </c>
      <c r="N1262" s="2">
        <f>IF(M1262&lt;I1262,M1262,I1262)</f>
        <v>1.2069999999999999</v>
      </c>
      <c r="O1262" s="12">
        <f ca="1">IF(N1262&lt;I1262,$U$1," ")</f>
        <v>45786</v>
      </c>
      <c r="P1262" s="12">
        <f ca="1">IFERROR((O1262+30)," ")</f>
        <v>45816</v>
      </c>
      <c r="Q1262" s="2">
        <f ca="1">IF(O1262=$U$1,N1262,"0")*1.22</f>
        <v>1.4725399999999997</v>
      </c>
    </row>
    <row r="1263" spans="1:17" x14ac:dyDescent="0.25">
      <c r="A1263" t="s">
        <v>646</v>
      </c>
      <c r="B1263" t="s">
        <v>645</v>
      </c>
      <c r="C1263">
        <v>6073</v>
      </c>
      <c r="D1263">
        <v>4.51</v>
      </c>
      <c r="E1263">
        <f>IFERROR(VLOOKUP(Table_ExternalData_15[[#This Row],[Id]],Rabati!B:C,2,0),0)</f>
        <v>25</v>
      </c>
      <c r="F1263">
        <v>13</v>
      </c>
      <c r="G1263" t="str">
        <f>VLOOKUP(Table_ExternalData_15[[#This Row],[Id]],'Blagovna izdelek'!A:C,3,0)</f>
        <v>SBOX</v>
      </c>
      <c r="H1263">
        <f>Table_ExternalData_15[[#This Row],[Rabat]]*0.2</f>
        <v>5</v>
      </c>
      <c r="I1263" s="2">
        <f>Table_ExternalData_15[[#This Row],[Price]]-(Table_ExternalData_15[[#This Row],[Price]]*Table_ExternalData_15[[#This Row],[BB rabat]])/100</f>
        <v>4.2844999999999995</v>
      </c>
      <c r="J1263" s="2">
        <f>Table_ExternalData_15[[#This Row],[BB cena]]*Table_ExternalData_15[[#Headers],[1,22]]</f>
        <v>5.2270899999999996</v>
      </c>
      <c r="K1263" s="2">
        <f>Table_ExternalData_15[[#This Row],[Price]]*Table_ExternalData_15[[#Headers],[1,22]]</f>
        <v>5.5021999999999993</v>
      </c>
      <c r="L1263" s="7">
        <f>IF(G1263="White Shark",E1263*0.5,IF(G1263="Sbox",E1263*0.5,IF(G1263="Tenda",E1263*0.5,E1263*0.2)))/100</f>
        <v>0.125</v>
      </c>
      <c r="M1263" s="2">
        <f>Table_ExternalData_15[[#This Row],[Price]]-Table_ExternalData_15[[#This Row],[Price]]*Table_ExternalData_15[[#This Row],[extra popust]]</f>
        <v>3.94625</v>
      </c>
      <c r="N1263" s="2">
        <f>IF(M1263&lt;I1263,M1263,I1263)</f>
        <v>3.94625</v>
      </c>
      <c r="O1263" s="12">
        <f ca="1">IF(N1263&lt;I1263,$U$1," ")</f>
        <v>45786</v>
      </c>
      <c r="P1263" s="12">
        <f ca="1">IFERROR((O1263+30)," ")</f>
        <v>45816</v>
      </c>
      <c r="Q1263" s="2">
        <f ca="1">IF(O1263=$U$1,N1263,"0")*1.22</f>
        <v>4.814425</v>
      </c>
    </row>
    <row r="1264" spans="1:17" x14ac:dyDescent="0.25">
      <c r="A1264" t="s">
        <v>650</v>
      </c>
      <c r="B1264" t="s">
        <v>649</v>
      </c>
      <c r="C1264">
        <v>6082</v>
      </c>
      <c r="D1264">
        <v>2.98</v>
      </c>
      <c r="E1264">
        <f>IFERROR(VLOOKUP(Table_ExternalData_15[[#This Row],[Id]],Rabati!B:C,2,0),0)</f>
        <v>25</v>
      </c>
      <c r="F1264">
        <v>26</v>
      </c>
      <c r="G1264" t="str">
        <f>VLOOKUP(Table_ExternalData_15[[#This Row],[Id]],'Blagovna izdelek'!A:C,3,0)</f>
        <v>SBOX</v>
      </c>
      <c r="H1264">
        <f>Table_ExternalData_15[[#This Row],[Rabat]]*0.2</f>
        <v>5</v>
      </c>
      <c r="I1264" s="2">
        <f>Table_ExternalData_15[[#This Row],[Price]]-(Table_ExternalData_15[[#This Row],[Price]]*Table_ExternalData_15[[#This Row],[BB rabat]])/100</f>
        <v>2.831</v>
      </c>
      <c r="J1264" s="2">
        <f>Table_ExternalData_15[[#This Row],[BB cena]]*Table_ExternalData_15[[#Headers],[1,22]]</f>
        <v>3.4538199999999999</v>
      </c>
      <c r="K1264" s="2">
        <f>Table_ExternalData_15[[#This Row],[Price]]*Table_ExternalData_15[[#Headers],[1,22]]</f>
        <v>3.6355999999999997</v>
      </c>
      <c r="L1264" s="7">
        <f>IF(G1264="White Shark",E1264*0.5,IF(G1264="Sbox",E1264*0.5,IF(G1264="Tenda",E1264*0.5,E1264*0.2)))/100</f>
        <v>0.125</v>
      </c>
      <c r="M1264" s="2">
        <f>Table_ExternalData_15[[#This Row],[Price]]-Table_ExternalData_15[[#This Row],[Price]]*Table_ExternalData_15[[#This Row],[extra popust]]</f>
        <v>2.6074999999999999</v>
      </c>
      <c r="N1264" s="2">
        <f>IF(M1264&lt;I1264,M1264,I1264)</f>
        <v>2.6074999999999999</v>
      </c>
      <c r="O1264" s="12">
        <f ca="1">IF(N1264&lt;I1264,$U$1," ")</f>
        <v>45786</v>
      </c>
      <c r="P1264" s="12">
        <f ca="1">IFERROR((O1264+30)," ")</f>
        <v>45816</v>
      </c>
      <c r="Q1264" s="2">
        <f ca="1">IF(O1264=$U$1,N1264,"0")*1.22</f>
        <v>3.1811499999999997</v>
      </c>
    </row>
    <row r="1265" spans="1:17" x14ac:dyDescent="0.25">
      <c r="A1265" t="s">
        <v>652</v>
      </c>
      <c r="B1265" t="s">
        <v>651</v>
      </c>
      <c r="C1265">
        <v>6083</v>
      </c>
      <c r="D1265">
        <v>3.36</v>
      </c>
      <c r="E1265">
        <f>IFERROR(VLOOKUP(Table_ExternalData_15[[#This Row],[Id]],Rabati!B:C,2,0),0)</f>
        <v>25</v>
      </c>
      <c r="F1265">
        <v>35</v>
      </c>
      <c r="G1265" t="str">
        <f>VLOOKUP(Table_ExternalData_15[[#This Row],[Id]],'Blagovna izdelek'!A:C,3,0)</f>
        <v>SBOX</v>
      </c>
      <c r="H1265">
        <f>Table_ExternalData_15[[#This Row],[Rabat]]*0.2</f>
        <v>5</v>
      </c>
      <c r="I1265" s="2">
        <f>Table_ExternalData_15[[#This Row],[Price]]-(Table_ExternalData_15[[#This Row],[Price]]*Table_ExternalData_15[[#This Row],[BB rabat]])/100</f>
        <v>3.1919999999999997</v>
      </c>
      <c r="J1265" s="2">
        <f>Table_ExternalData_15[[#This Row],[BB cena]]*Table_ExternalData_15[[#Headers],[1,22]]</f>
        <v>3.8942399999999995</v>
      </c>
      <c r="K1265" s="2">
        <f>Table_ExternalData_15[[#This Row],[Price]]*Table_ExternalData_15[[#Headers],[1,22]]</f>
        <v>4.0991999999999997</v>
      </c>
      <c r="L1265" s="7">
        <f>IF(G1265="White Shark",E1265*0.5,IF(G1265="Sbox",E1265*0.5,IF(G1265="Tenda",E1265*0.5,E1265*0.2)))/100</f>
        <v>0.125</v>
      </c>
      <c r="M1265" s="2">
        <f>Table_ExternalData_15[[#This Row],[Price]]-Table_ExternalData_15[[#This Row],[Price]]*Table_ExternalData_15[[#This Row],[extra popust]]</f>
        <v>2.94</v>
      </c>
      <c r="N1265" s="2">
        <f>IF(M1265&lt;I1265,M1265,I1265)</f>
        <v>2.94</v>
      </c>
      <c r="O1265" s="12">
        <f ca="1">IF(N1265&lt;I1265,$U$1," ")</f>
        <v>45786</v>
      </c>
      <c r="P1265" s="12">
        <f ca="1">IFERROR((O1265+30)," ")</f>
        <v>45816</v>
      </c>
      <c r="Q1265" s="2">
        <f ca="1">IF(O1265=$U$1,N1265,"0")*1.22</f>
        <v>3.5867999999999998</v>
      </c>
    </row>
    <row r="1266" spans="1:17" x14ac:dyDescent="0.25">
      <c r="A1266" t="s">
        <v>654</v>
      </c>
      <c r="B1266" t="s">
        <v>653</v>
      </c>
      <c r="C1266">
        <v>6084</v>
      </c>
      <c r="D1266">
        <v>3.39</v>
      </c>
      <c r="E1266">
        <f>IFERROR(VLOOKUP(Table_ExternalData_15[[#This Row],[Id]],Rabati!B:C,2,0),0)</f>
        <v>25</v>
      </c>
      <c r="F1266">
        <v>10</v>
      </c>
      <c r="G1266" t="str">
        <f>VLOOKUP(Table_ExternalData_15[[#This Row],[Id]],'Blagovna izdelek'!A:C,3,0)</f>
        <v>SBOX</v>
      </c>
      <c r="H1266">
        <f>Table_ExternalData_15[[#This Row],[Rabat]]*0.2</f>
        <v>5</v>
      </c>
      <c r="I1266" s="2">
        <f>Table_ExternalData_15[[#This Row],[Price]]-(Table_ExternalData_15[[#This Row],[Price]]*Table_ExternalData_15[[#This Row],[BB rabat]])/100</f>
        <v>3.2205000000000004</v>
      </c>
      <c r="J1266" s="2">
        <f>Table_ExternalData_15[[#This Row],[BB cena]]*Table_ExternalData_15[[#Headers],[1,22]]</f>
        <v>3.9290100000000003</v>
      </c>
      <c r="K1266" s="2">
        <f>Table_ExternalData_15[[#This Row],[Price]]*Table_ExternalData_15[[#Headers],[1,22]]</f>
        <v>4.1357999999999997</v>
      </c>
      <c r="L1266" s="7">
        <f>IF(G1266="White Shark",E1266*0.5,IF(G1266="Sbox",E1266*0.5,IF(G1266="Tenda",E1266*0.5,E1266*0.2)))/100</f>
        <v>0.125</v>
      </c>
      <c r="M1266" s="2">
        <f>Table_ExternalData_15[[#This Row],[Price]]-Table_ExternalData_15[[#This Row],[Price]]*Table_ExternalData_15[[#This Row],[extra popust]]</f>
        <v>2.9662500000000001</v>
      </c>
      <c r="N1266" s="2">
        <f>IF(M1266&lt;I1266,M1266,I1266)</f>
        <v>2.9662500000000001</v>
      </c>
      <c r="O1266" s="12">
        <f ca="1">IF(N1266&lt;I1266,$U$1," ")</f>
        <v>45786</v>
      </c>
      <c r="P1266" s="12">
        <f ca="1">IFERROR((O1266+30)," ")</f>
        <v>45816</v>
      </c>
      <c r="Q1266" s="2">
        <f ca="1">IF(O1266=$U$1,N1266,"0")*1.22</f>
        <v>3.6188250000000002</v>
      </c>
    </row>
    <row r="1267" spans="1:17" x14ac:dyDescent="0.25">
      <c r="A1267" t="s">
        <v>656</v>
      </c>
      <c r="B1267" t="s">
        <v>655</v>
      </c>
      <c r="C1267">
        <v>6085</v>
      </c>
      <c r="D1267">
        <v>3.39</v>
      </c>
      <c r="E1267">
        <f>IFERROR(VLOOKUP(Table_ExternalData_15[[#This Row],[Id]],Rabati!B:C,2,0),0)</f>
        <v>25</v>
      </c>
      <c r="F1267">
        <v>12</v>
      </c>
      <c r="G1267" t="str">
        <f>VLOOKUP(Table_ExternalData_15[[#This Row],[Id]],'Blagovna izdelek'!A:C,3,0)</f>
        <v>SBOX</v>
      </c>
      <c r="H1267">
        <f>Table_ExternalData_15[[#This Row],[Rabat]]*0.2</f>
        <v>5</v>
      </c>
      <c r="I1267" s="2">
        <f>Table_ExternalData_15[[#This Row],[Price]]-(Table_ExternalData_15[[#This Row],[Price]]*Table_ExternalData_15[[#This Row],[BB rabat]])/100</f>
        <v>3.2205000000000004</v>
      </c>
      <c r="J1267" s="2">
        <f>Table_ExternalData_15[[#This Row],[BB cena]]*Table_ExternalData_15[[#Headers],[1,22]]</f>
        <v>3.9290100000000003</v>
      </c>
      <c r="K1267" s="2">
        <f>Table_ExternalData_15[[#This Row],[Price]]*Table_ExternalData_15[[#Headers],[1,22]]</f>
        <v>4.1357999999999997</v>
      </c>
      <c r="L1267" s="7">
        <f>IF(G1267="White Shark",E1267*0.5,IF(G1267="Sbox",E1267*0.5,IF(G1267="Tenda",E1267*0.5,E1267*0.2)))/100</f>
        <v>0.125</v>
      </c>
      <c r="M1267" s="2">
        <f>Table_ExternalData_15[[#This Row],[Price]]-Table_ExternalData_15[[#This Row],[Price]]*Table_ExternalData_15[[#This Row],[extra popust]]</f>
        <v>2.9662500000000001</v>
      </c>
      <c r="N1267" s="2">
        <f>IF(M1267&lt;I1267,M1267,I1267)</f>
        <v>2.9662500000000001</v>
      </c>
      <c r="O1267" s="12">
        <f ca="1">IF(N1267&lt;I1267,$U$1," ")</f>
        <v>45786</v>
      </c>
      <c r="P1267" s="12">
        <f ca="1">IFERROR((O1267+30)," ")</f>
        <v>45816</v>
      </c>
      <c r="Q1267" s="2">
        <f ca="1">IF(O1267=$U$1,N1267,"0")*1.22</f>
        <v>3.6188250000000002</v>
      </c>
    </row>
    <row r="1268" spans="1:17" x14ac:dyDescent="0.25">
      <c r="A1268" t="s">
        <v>658</v>
      </c>
      <c r="B1268" t="s">
        <v>657</v>
      </c>
      <c r="C1268">
        <v>6086</v>
      </c>
      <c r="D1268">
        <v>3.37</v>
      </c>
      <c r="E1268">
        <f>IFERROR(VLOOKUP(Table_ExternalData_15[[#This Row],[Id]],Rabati!B:C,2,0),0)</f>
        <v>25</v>
      </c>
      <c r="F1268">
        <v>42</v>
      </c>
      <c r="G1268" t="str">
        <f>VLOOKUP(Table_ExternalData_15[[#This Row],[Id]],'Blagovna izdelek'!A:C,3,0)</f>
        <v>SBOX</v>
      </c>
      <c r="H1268">
        <f>Table_ExternalData_15[[#This Row],[Rabat]]*0.2</f>
        <v>5</v>
      </c>
      <c r="I1268" s="2">
        <f>Table_ExternalData_15[[#This Row],[Price]]-(Table_ExternalData_15[[#This Row],[Price]]*Table_ExternalData_15[[#This Row],[BB rabat]])/100</f>
        <v>3.2015000000000002</v>
      </c>
      <c r="J1268" s="2">
        <f>Table_ExternalData_15[[#This Row],[BB cena]]*Table_ExternalData_15[[#Headers],[1,22]]</f>
        <v>3.9058300000000004</v>
      </c>
      <c r="K1268" s="2">
        <f>Table_ExternalData_15[[#This Row],[Price]]*Table_ExternalData_15[[#Headers],[1,22]]</f>
        <v>4.1113999999999997</v>
      </c>
      <c r="L1268" s="7">
        <f>IF(G1268="White Shark",E1268*0.5,IF(G1268="Sbox",E1268*0.5,IF(G1268="Tenda",E1268*0.5,E1268*0.2)))/100</f>
        <v>0.125</v>
      </c>
      <c r="M1268" s="2">
        <f>Table_ExternalData_15[[#This Row],[Price]]-Table_ExternalData_15[[#This Row],[Price]]*Table_ExternalData_15[[#This Row],[extra popust]]</f>
        <v>2.94875</v>
      </c>
      <c r="N1268" s="2">
        <f>IF(M1268&lt;I1268,M1268,I1268)</f>
        <v>2.94875</v>
      </c>
      <c r="O1268" s="12">
        <f ca="1">IF(N1268&lt;I1268,$U$1," ")</f>
        <v>45786</v>
      </c>
      <c r="P1268" s="12">
        <f ca="1">IFERROR((O1268+30)," ")</f>
        <v>45816</v>
      </c>
      <c r="Q1268" s="2">
        <f ca="1">IF(O1268=$U$1,N1268,"0")*1.22</f>
        <v>3.5974749999999998</v>
      </c>
    </row>
    <row r="1269" spans="1:17" x14ac:dyDescent="0.25">
      <c r="A1269" t="s">
        <v>662</v>
      </c>
      <c r="B1269" t="s">
        <v>661</v>
      </c>
      <c r="C1269">
        <v>6088</v>
      </c>
      <c r="D1269">
        <v>5.3</v>
      </c>
      <c r="E1269">
        <f>IFERROR(VLOOKUP(Table_ExternalData_15[[#This Row],[Id]],Rabati!B:C,2,0),0)</f>
        <v>25</v>
      </c>
      <c r="F1269">
        <v>17</v>
      </c>
      <c r="G1269" t="str">
        <f>VLOOKUP(Table_ExternalData_15[[#This Row],[Id]],'Blagovna izdelek'!A:C,3,0)</f>
        <v>SBOX</v>
      </c>
      <c r="H1269">
        <f>Table_ExternalData_15[[#This Row],[Rabat]]*0.2</f>
        <v>5</v>
      </c>
      <c r="I1269" s="2">
        <f>Table_ExternalData_15[[#This Row],[Price]]-(Table_ExternalData_15[[#This Row],[Price]]*Table_ExternalData_15[[#This Row],[BB rabat]])/100</f>
        <v>5.0350000000000001</v>
      </c>
      <c r="J1269" s="2">
        <f>Table_ExternalData_15[[#This Row],[BB cena]]*Table_ExternalData_15[[#Headers],[1,22]]</f>
        <v>6.1426999999999996</v>
      </c>
      <c r="K1269" s="2">
        <f>Table_ExternalData_15[[#This Row],[Price]]*Table_ExternalData_15[[#Headers],[1,22]]</f>
        <v>6.4659999999999993</v>
      </c>
      <c r="L1269" s="7">
        <f>IF(G1269="White Shark",E1269*0.5,IF(G1269="Sbox",E1269*0.5,IF(G1269="Tenda",E1269*0.5,E1269*0.2)))/100</f>
        <v>0.125</v>
      </c>
      <c r="M1269" s="2">
        <f>Table_ExternalData_15[[#This Row],[Price]]-Table_ExternalData_15[[#This Row],[Price]]*Table_ExternalData_15[[#This Row],[extra popust]]</f>
        <v>4.6375000000000002</v>
      </c>
      <c r="N1269" s="2">
        <f>IF(M1269&lt;I1269,M1269,I1269)</f>
        <v>4.6375000000000002</v>
      </c>
      <c r="O1269" s="12">
        <f ca="1">IF(N1269&lt;I1269,$U$1," ")</f>
        <v>45786</v>
      </c>
      <c r="P1269" s="12">
        <f ca="1">IFERROR((O1269+30)," ")</f>
        <v>45816</v>
      </c>
      <c r="Q1269" s="2">
        <f ca="1">IF(O1269=$U$1,N1269,"0")*1.22</f>
        <v>5.6577500000000001</v>
      </c>
    </row>
    <row r="1270" spans="1:17" x14ac:dyDescent="0.25">
      <c r="A1270" t="s">
        <v>733</v>
      </c>
      <c r="B1270" t="s">
        <v>732</v>
      </c>
      <c r="C1270">
        <v>6971</v>
      </c>
      <c r="D1270">
        <v>12.85</v>
      </c>
      <c r="E1270">
        <f>IFERROR(VLOOKUP(Table_ExternalData_15[[#This Row],[Id]],Rabati!B:C,2,0),0)</f>
        <v>30</v>
      </c>
      <c r="F1270">
        <v>226</v>
      </c>
      <c r="G1270" t="str">
        <f>VLOOKUP(Table_ExternalData_15[[#This Row],[Id]],'Blagovna izdelek'!A:C,3,0)</f>
        <v>SBOX</v>
      </c>
      <c r="H1270">
        <f>Table_ExternalData_15[[#This Row],[Rabat]]*0.2</f>
        <v>6</v>
      </c>
      <c r="I1270" s="2">
        <f>Table_ExternalData_15[[#This Row],[Price]]-(Table_ExternalData_15[[#This Row],[Price]]*Table_ExternalData_15[[#This Row],[BB rabat]])/100</f>
        <v>12.079000000000001</v>
      </c>
      <c r="J1270" s="2">
        <f>Table_ExternalData_15[[#This Row],[BB cena]]*Table_ExternalData_15[[#Headers],[1,22]]</f>
        <v>14.73638</v>
      </c>
      <c r="K1270" s="2">
        <f>Table_ExternalData_15[[#This Row],[Price]]*Table_ExternalData_15[[#Headers],[1,22]]</f>
        <v>15.677</v>
      </c>
      <c r="L1270" s="7">
        <f>IF(G1270="White Shark",E1270*0.5,IF(G1270="Sbox",E1270*0.5,IF(G1270="Tenda",E1270*0.5,E1270*0.2)))/100</f>
        <v>0.15</v>
      </c>
      <c r="M1270" s="2">
        <f>Table_ExternalData_15[[#This Row],[Price]]-Table_ExternalData_15[[#This Row],[Price]]*Table_ExternalData_15[[#This Row],[extra popust]]</f>
        <v>10.922499999999999</v>
      </c>
      <c r="N1270" s="2">
        <f>IF(M1270&lt;I1270,M1270,I1270)</f>
        <v>10.922499999999999</v>
      </c>
      <c r="O1270" s="12">
        <f ca="1">IF(N1270&lt;I1270,$U$1," ")</f>
        <v>45786</v>
      </c>
      <c r="P1270" s="12">
        <f ca="1">IFERROR((O1270+30)," ")</f>
        <v>45816</v>
      </c>
      <c r="Q1270" s="2">
        <f ca="1">IF(O1270=$U$1,N1270,"0")*1.22</f>
        <v>13.325449999999998</v>
      </c>
    </row>
    <row r="1271" spans="1:17" x14ac:dyDescent="0.25">
      <c r="A1271" t="s">
        <v>752</v>
      </c>
      <c r="B1271" t="s">
        <v>751</v>
      </c>
      <c r="C1271">
        <v>6988</v>
      </c>
      <c r="D1271">
        <v>12.28</v>
      </c>
      <c r="E1271">
        <f>IFERROR(VLOOKUP(Table_ExternalData_15[[#This Row],[Id]],Rabati!B:C,2,0),0)</f>
        <v>30</v>
      </c>
      <c r="F1271">
        <v>20</v>
      </c>
      <c r="G1271" t="str">
        <f>VLOOKUP(Table_ExternalData_15[[#This Row],[Id]],'Blagovna izdelek'!A:C,3,0)</f>
        <v>SBOX</v>
      </c>
      <c r="H1271">
        <f>Table_ExternalData_15[[#This Row],[Rabat]]*0.2</f>
        <v>6</v>
      </c>
      <c r="I1271" s="2">
        <f>Table_ExternalData_15[[#This Row],[Price]]-(Table_ExternalData_15[[#This Row],[Price]]*Table_ExternalData_15[[#This Row],[BB rabat]])/100</f>
        <v>11.543199999999999</v>
      </c>
      <c r="J1271" s="2">
        <f>Table_ExternalData_15[[#This Row],[BB cena]]*Table_ExternalData_15[[#Headers],[1,22]]</f>
        <v>14.082703999999998</v>
      </c>
      <c r="K1271" s="2">
        <f>Table_ExternalData_15[[#This Row],[Price]]*Table_ExternalData_15[[#Headers],[1,22]]</f>
        <v>14.981599999999998</v>
      </c>
      <c r="L1271" s="7">
        <f>IF(G1271="White Shark",E1271*0.5,IF(G1271="Sbox",E1271*0.5,IF(G1271="Tenda",E1271*0.5,E1271*0.2)))/100</f>
        <v>0.15</v>
      </c>
      <c r="M1271" s="2">
        <f>Table_ExternalData_15[[#This Row],[Price]]-Table_ExternalData_15[[#This Row],[Price]]*Table_ExternalData_15[[#This Row],[extra popust]]</f>
        <v>10.437999999999999</v>
      </c>
      <c r="N1271" s="2">
        <f>IF(M1271&lt;I1271,M1271,I1271)</f>
        <v>10.437999999999999</v>
      </c>
      <c r="O1271" s="12">
        <f ca="1">IF(N1271&lt;I1271,$U$1," ")</f>
        <v>45786</v>
      </c>
      <c r="P1271" s="12">
        <f ca="1">IFERROR((O1271+30)," ")</f>
        <v>45816</v>
      </c>
      <c r="Q1271" s="2">
        <f ca="1">IF(O1271=$U$1,N1271,"0")*1.22</f>
        <v>12.734359999999999</v>
      </c>
    </row>
    <row r="1272" spans="1:17" x14ac:dyDescent="0.25">
      <c r="A1272" t="s">
        <v>798</v>
      </c>
      <c r="B1272" t="s">
        <v>797</v>
      </c>
      <c r="C1272">
        <v>7025</v>
      </c>
      <c r="D1272">
        <v>3.87</v>
      </c>
      <c r="E1272">
        <f>IFERROR(VLOOKUP(Table_ExternalData_15[[#This Row],[Id]],Rabati!B:C,2,0),0)</f>
        <v>30</v>
      </c>
      <c r="F1272">
        <v>89</v>
      </c>
      <c r="G1272" t="str">
        <f>VLOOKUP(Table_ExternalData_15[[#This Row],[Id]],'Blagovna izdelek'!A:C,3,0)</f>
        <v>SBOX</v>
      </c>
      <c r="H1272">
        <f>Table_ExternalData_15[[#This Row],[Rabat]]*0.2</f>
        <v>6</v>
      </c>
      <c r="I1272" s="2">
        <f>Table_ExternalData_15[[#This Row],[Price]]-(Table_ExternalData_15[[#This Row],[Price]]*Table_ExternalData_15[[#This Row],[BB rabat]])/100</f>
        <v>3.6377999999999999</v>
      </c>
      <c r="J1272" s="2">
        <f>Table_ExternalData_15[[#This Row],[BB cena]]*Table_ExternalData_15[[#Headers],[1,22]]</f>
        <v>4.4381159999999999</v>
      </c>
      <c r="K1272" s="2">
        <f>Table_ExternalData_15[[#This Row],[Price]]*Table_ExternalData_15[[#Headers],[1,22]]</f>
        <v>4.7214</v>
      </c>
      <c r="L1272" s="7">
        <f>IF(G1272="White Shark",E1272*0.5,IF(G1272="Sbox",E1272*0.5,IF(G1272="Tenda",E1272*0.5,E1272*0.2)))/100</f>
        <v>0.15</v>
      </c>
      <c r="M1272" s="2">
        <f>Table_ExternalData_15[[#This Row],[Price]]-Table_ExternalData_15[[#This Row],[Price]]*Table_ExternalData_15[[#This Row],[extra popust]]</f>
        <v>3.2895000000000003</v>
      </c>
      <c r="N1272" s="2">
        <f>IF(M1272&lt;I1272,M1272,I1272)</f>
        <v>3.2895000000000003</v>
      </c>
      <c r="O1272" s="12">
        <f ca="1">IF(N1272&lt;I1272,$U$1," ")</f>
        <v>45786</v>
      </c>
      <c r="P1272" s="12">
        <f ca="1">IFERROR((O1272+30)," ")</f>
        <v>45816</v>
      </c>
      <c r="Q1272" s="2">
        <f ca="1">IF(O1272=$U$1,N1272,"0")*1.22</f>
        <v>4.0131900000000007</v>
      </c>
    </row>
    <row r="1273" spans="1:17" x14ac:dyDescent="0.25">
      <c r="A1273" t="s">
        <v>800</v>
      </c>
      <c r="B1273" t="s">
        <v>799</v>
      </c>
      <c r="C1273">
        <v>7027</v>
      </c>
      <c r="D1273">
        <v>5.44</v>
      </c>
      <c r="E1273">
        <f>IFERROR(VLOOKUP(Table_ExternalData_15[[#This Row],[Id]],Rabati!B:C,2,0),0)</f>
        <v>30</v>
      </c>
      <c r="F1273">
        <v>0</v>
      </c>
      <c r="G1273" t="str">
        <f>VLOOKUP(Table_ExternalData_15[[#This Row],[Id]],'Blagovna izdelek'!A:C,3,0)</f>
        <v>SBOX</v>
      </c>
      <c r="H1273">
        <f>Table_ExternalData_15[[#This Row],[Rabat]]*0.2</f>
        <v>6</v>
      </c>
      <c r="I1273" s="2">
        <f>Table_ExternalData_15[[#This Row],[Price]]-(Table_ExternalData_15[[#This Row],[Price]]*Table_ExternalData_15[[#This Row],[BB rabat]])/100</f>
        <v>5.1135999999999999</v>
      </c>
      <c r="J1273" s="2">
        <f>Table_ExternalData_15[[#This Row],[BB cena]]*Table_ExternalData_15[[#Headers],[1,22]]</f>
        <v>6.2385919999999997</v>
      </c>
      <c r="K1273" s="2">
        <f>Table_ExternalData_15[[#This Row],[Price]]*Table_ExternalData_15[[#Headers],[1,22]]</f>
        <v>6.6368</v>
      </c>
      <c r="L1273" s="7">
        <f>IF(G1273="White Shark",E1273*0.5,IF(G1273="Sbox",E1273*0.5,IF(G1273="Tenda",E1273*0.5,E1273*0.2)))/100</f>
        <v>0.15</v>
      </c>
      <c r="M1273" s="2">
        <f>Table_ExternalData_15[[#This Row],[Price]]-Table_ExternalData_15[[#This Row],[Price]]*Table_ExternalData_15[[#This Row],[extra popust]]</f>
        <v>4.6240000000000006</v>
      </c>
      <c r="N1273" s="2">
        <f>IF(M1273&lt;I1273,M1273,I1273)</f>
        <v>4.6240000000000006</v>
      </c>
      <c r="O1273" s="12">
        <f ca="1">IF(N1273&lt;I1273,$U$1," ")</f>
        <v>45786</v>
      </c>
      <c r="P1273" s="12">
        <f ca="1">IFERROR((O1273+30)," ")</f>
        <v>45816</v>
      </c>
      <c r="Q1273" s="2">
        <f ca="1">IF(O1273=$U$1,N1273,"0")*1.22</f>
        <v>5.641280000000001</v>
      </c>
    </row>
    <row r="1274" spans="1:17" x14ac:dyDescent="0.25">
      <c r="A1274" t="s">
        <v>802</v>
      </c>
      <c r="B1274" t="s">
        <v>801</v>
      </c>
      <c r="C1274">
        <v>7032</v>
      </c>
      <c r="D1274">
        <v>3.26</v>
      </c>
      <c r="E1274">
        <f>IFERROR(VLOOKUP(Table_ExternalData_15[[#This Row],[Id]],Rabati!B:C,2,0),0)</f>
        <v>30</v>
      </c>
      <c r="F1274">
        <v>14</v>
      </c>
      <c r="G1274" t="str">
        <f>VLOOKUP(Table_ExternalData_15[[#This Row],[Id]],'Blagovna izdelek'!A:C,3,0)</f>
        <v>SBOX</v>
      </c>
      <c r="H1274">
        <f>Table_ExternalData_15[[#This Row],[Rabat]]*0.2</f>
        <v>6</v>
      </c>
      <c r="I1274" s="2">
        <f>Table_ExternalData_15[[#This Row],[Price]]-(Table_ExternalData_15[[#This Row],[Price]]*Table_ExternalData_15[[#This Row],[BB rabat]])/100</f>
        <v>3.0644</v>
      </c>
      <c r="J1274" s="2">
        <f>Table_ExternalData_15[[#This Row],[BB cena]]*Table_ExternalData_15[[#Headers],[1,22]]</f>
        <v>3.7385679999999999</v>
      </c>
      <c r="K1274" s="2">
        <f>Table_ExternalData_15[[#This Row],[Price]]*Table_ExternalData_15[[#Headers],[1,22]]</f>
        <v>3.9771999999999998</v>
      </c>
      <c r="L1274" s="7">
        <f>IF(G1274="White Shark",E1274*0.5,IF(G1274="Sbox",E1274*0.5,IF(G1274="Tenda",E1274*0.5,E1274*0.2)))/100</f>
        <v>0.15</v>
      </c>
      <c r="M1274" s="2">
        <f>Table_ExternalData_15[[#This Row],[Price]]-Table_ExternalData_15[[#This Row],[Price]]*Table_ExternalData_15[[#This Row],[extra popust]]</f>
        <v>2.7709999999999999</v>
      </c>
      <c r="N1274" s="2">
        <f>IF(M1274&lt;I1274,M1274,I1274)</f>
        <v>2.7709999999999999</v>
      </c>
      <c r="O1274" s="12">
        <f ca="1">IF(N1274&lt;I1274,$U$1," ")</f>
        <v>45786</v>
      </c>
      <c r="P1274" s="12">
        <f ca="1">IFERROR((O1274+30)," ")</f>
        <v>45816</v>
      </c>
      <c r="Q1274" s="2">
        <f ca="1">IF(O1274=$U$1,N1274,"0")*1.22</f>
        <v>3.38062</v>
      </c>
    </row>
    <row r="1275" spans="1:17" x14ac:dyDescent="0.25">
      <c r="A1275" t="s">
        <v>826</v>
      </c>
      <c r="B1275" t="s">
        <v>825</v>
      </c>
      <c r="C1275">
        <v>7053</v>
      </c>
      <c r="D1275">
        <v>5.21</v>
      </c>
      <c r="E1275">
        <f>IFERROR(VLOOKUP(Table_ExternalData_15[[#This Row],[Id]],Rabati!B:C,2,0),0)</f>
        <v>30</v>
      </c>
      <c r="F1275">
        <v>115</v>
      </c>
      <c r="G1275" t="str">
        <f>VLOOKUP(Table_ExternalData_15[[#This Row],[Id]],'Blagovna izdelek'!A:C,3,0)</f>
        <v>SBOX</v>
      </c>
      <c r="H1275">
        <f>Table_ExternalData_15[[#This Row],[Rabat]]*0.2</f>
        <v>6</v>
      </c>
      <c r="I1275" s="2">
        <f>Table_ExternalData_15[[#This Row],[Price]]-(Table_ExternalData_15[[#This Row],[Price]]*Table_ExternalData_15[[#This Row],[BB rabat]])/100</f>
        <v>4.8974000000000002</v>
      </c>
      <c r="J1275" s="2">
        <f>Table_ExternalData_15[[#This Row],[BB cena]]*Table_ExternalData_15[[#Headers],[1,22]]</f>
        <v>5.9748280000000005</v>
      </c>
      <c r="K1275" s="2">
        <f>Table_ExternalData_15[[#This Row],[Price]]*Table_ExternalData_15[[#Headers],[1,22]]</f>
        <v>6.3561999999999994</v>
      </c>
      <c r="L1275" s="7">
        <f>IF(G1275="White Shark",E1275*0.5,IF(G1275="Sbox",E1275*0.5,IF(G1275="Tenda",E1275*0.5,E1275*0.2)))/100</f>
        <v>0.15</v>
      </c>
      <c r="M1275" s="2">
        <f>Table_ExternalData_15[[#This Row],[Price]]-Table_ExternalData_15[[#This Row],[Price]]*Table_ExternalData_15[[#This Row],[extra popust]]</f>
        <v>4.4284999999999997</v>
      </c>
      <c r="N1275" s="2">
        <f>IF(M1275&lt;I1275,M1275,I1275)</f>
        <v>4.4284999999999997</v>
      </c>
      <c r="O1275" s="12">
        <f ca="1">IF(N1275&lt;I1275,$U$1," ")</f>
        <v>45786</v>
      </c>
      <c r="P1275" s="12">
        <f ca="1">IFERROR((O1275+30)," ")</f>
        <v>45816</v>
      </c>
      <c r="Q1275" s="2">
        <f ca="1">IF(O1275=$U$1,N1275,"0")*1.22</f>
        <v>5.4027699999999994</v>
      </c>
    </row>
    <row r="1276" spans="1:17" x14ac:dyDescent="0.25">
      <c r="A1276" t="s">
        <v>850</v>
      </c>
      <c r="B1276" t="s">
        <v>849</v>
      </c>
      <c r="C1276">
        <v>7069</v>
      </c>
      <c r="D1276">
        <v>1.75</v>
      </c>
      <c r="E1276">
        <f>IFERROR(VLOOKUP(Table_ExternalData_15[[#This Row],[Id]],Rabati!B:C,2,0),0)</f>
        <v>30</v>
      </c>
      <c r="F1276">
        <v>32</v>
      </c>
      <c r="G1276" t="str">
        <f>VLOOKUP(Table_ExternalData_15[[#This Row],[Id]],'Blagovna izdelek'!A:C,3,0)</f>
        <v>SBOX</v>
      </c>
      <c r="H1276">
        <f>Table_ExternalData_15[[#This Row],[Rabat]]*0.2</f>
        <v>6</v>
      </c>
      <c r="I1276" s="2">
        <f>Table_ExternalData_15[[#This Row],[Price]]-(Table_ExternalData_15[[#This Row],[Price]]*Table_ExternalData_15[[#This Row],[BB rabat]])/100</f>
        <v>1.645</v>
      </c>
      <c r="J1276" s="2">
        <f>Table_ExternalData_15[[#This Row],[BB cena]]*Table_ExternalData_15[[#Headers],[1,22]]</f>
        <v>2.0068999999999999</v>
      </c>
      <c r="K1276" s="2">
        <f>Table_ExternalData_15[[#This Row],[Price]]*Table_ExternalData_15[[#Headers],[1,22]]</f>
        <v>2.1349999999999998</v>
      </c>
      <c r="L1276" s="7">
        <f>IF(G1276="White Shark",E1276*0.5,IF(G1276="Sbox",E1276*0.5,IF(G1276="Tenda",E1276*0.5,E1276*0.2)))/100</f>
        <v>0.15</v>
      </c>
      <c r="M1276" s="2">
        <f>Table_ExternalData_15[[#This Row],[Price]]-Table_ExternalData_15[[#This Row],[Price]]*Table_ExternalData_15[[#This Row],[extra popust]]</f>
        <v>1.4875</v>
      </c>
      <c r="N1276" s="2">
        <f>IF(M1276&lt;I1276,M1276,I1276)</f>
        <v>1.4875</v>
      </c>
      <c r="O1276" s="12">
        <f ca="1">IF(N1276&lt;I1276,$U$1," ")</f>
        <v>45786</v>
      </c>
      <c r="P1276" s="12">
        <f ca="1">IFERROR((O1276+30)," ")</f>
        <v>45816</v>
      </c>
      <c r="Q1276" s="2">
        <f ca="1">IF(O1276=$U$1,N1276,"0")*1.22</f>
        <v>1.8147500000000001</v>
      </c>
    </row>
    <row r="1277" spans="1:17" x14ac:dyDescent="0.25">
      <c r="A1277" t="s">
        <v>1133</v>
      </c>
      <c r="B1277" t="s">
        <v>1132</v>
      </c>
      <c r="C1277">
        <v>7430</v>
      </c>
      <c r="D1277">
        <v>4.2</v>
      </c>
      <c r="E1277">
        <f>IFERROR(VLOOKUP(Table_ExternalData_15[[#This Row],[Id]],Rabati!B:C,2,0),0)</f>
        <v>20</v>
      </c>
      <c r="F1277">
        <v>19</v>
      </c>
      <c r="G1277" t="str">
        <f>VLOOKUP(Table_ExternalData_15[[#This Row],[Id]],'Blagovna izdelek'!A:C,3,0)</f>
        <v>SBOX</v>
      </c>
      <c r="H1277">
        <f>Table_ExternalData_15[[#This Row],[Rabat]]*0.2</f>
        <v>4</v>
      </c>
      <c r="I1277" s="2">
        <f>Table_ExternalData_15[[#This Row],[Price]]-(Table_ExternalData_15[[#This Row],[Price]]*Table_ExternalData_15[[#This Row],[BB rabat]])/100</f>
        <v>4.032</v>
      </c>
      <c r="J1277" s="2">
        <f>Table_ExternalData_15[[#This Row],[BB cena]]*Table_ExternalData_15[[#Headers],[1,22]]</f>
        <v>4.9190399999999999</v>
      </c>
      <c r="K1277" s="2">
        <f>Table_ExternalData_15[[#This Row],[Price]]*Table_ExternalData_15[[#Headers],[1,22]]</f>
        <v>5.1239999999999997</v>
      </c>
      <c r="L1277" s="7">
        <f>IF(G1277="White Shark",E1277*0.5,IF(G1277="Sbox",E1277*0.5,IF(G1277="Tenda",E1277*0.5,E1277*0.2)))/100</f>
        <v>0.1</v>
      </c>
      <c r="M1277" s="2">
        <f>Table_ExternalData_15[[#This Row],[Price]]-Table_ExternalData_15[[#This Row],[Price]]*Table_ExternalData_15[[#This Row],[extra popust]]</f>
        <v>3.7800000000000002</v>
      </c>
      <c r="N1277" s="2">
        <f>IF(M1277&lt;I1277,M1277,I1277)</f>
        <v>3.7800000000000002</v>
      </c>
      <c r="O1277" s="12">
        <f ca="1">IF(N1277&lt;I1277,$U$1," ")</f>
        <v>45786</v>
      </c>
      <c r="P1277" s="12">
        <f ca="1">IFERROR((O1277+30)," ")</f>
        <v>45816</v>
      </c>
      <c r="Q1277" s="2">
        <f ca="1">IF(O1277=$U$1,N1277,"0")*1.22</f>
        <v>4.6116000000000001</v>
      </c>
    </row>
    <row r="1278" spans="1:17" x14ac:dyDescent="0.25">
      <c r="A1278" t="s">
        <v>1135</v>
      </c>
      <c r="B1278" t="s">
        <v>1134</v>
      </c>
      <c r="C1278">
        <v>7431</v>
      </c>
      <c r="D1278">
        <v>4.2</v>
      </c>
      <c r="E1278">
        <f>IFERROR(VLOOKUP(Table_ExternalData_15[[#This Row],[Id]],Rabati!B:C,2,0),0)</f>
        <v>20</v>
      </c>
      <c r="F1278">
        <v>77</v>
      </c>
      <c r="G1278" t="str">
        <f>VLOOKUP(Table_ExternalData_15[[#This Row],[Id]],'Blagovna izdelek'!A:C,3,0)</f>
        <v>SBOX</v>
      </c>
      <c r="H1278">
        <f>Table_ExternalData_15[[#This Row],[Rabat]]*0.2</f>
        <v>4</v>
      </c>
      <c r="I1278" s="2">
        <f>Table_ExternalData_15[[#This Row],[Price]]-(Table_ExternalData_15[[#This Row],[Price]]*Table_ExternalData_15[[#This Row],[BB rabat]])/100</f>
        <v>4.032</v>
      </c>
      <c r="J1278" s="2">
        <f>Table_ExternalData_15[[#This Row],[BB cena]]*Table_ExternalData_15[[#Headers],[1,22]]</f>
        <v>4.9190399999999999</v>
      </c>
      <c r="K1278" s="2">
        <f>Table_ExternalData_15[[#This Row],[Price]]*Table_ExternalData_15[[#Headers],[1,22]]</f>
        <v>5.1239999999999997</v>
      </c>
      <c r="L1278" s="7">
        <f>IF(G1278="White Shark",E1278*0.5,IF(G1278="Sbox",E1278*0.5,IF(G1278="Tenda",E1278*0.5,E1278*0.2)))/100</f>
        <v>0.1</v>
      </c>
      <c r="M1278" s="2">
        <f>Table_ExternalData_15[[#This Row],[Price]]-Table_ExternalData_15[[#This Row],[Price]]*Table_ExternalData_15[[#This Row],[extra popust]]</f>
        <v>3.7800000000000002</v>
      </c>
      <c r="N1278" s="2">
        <f>IF(M1278&lt;I1278,M1278,I1278)</f>
        <v>3.7800000000000002</v>
      </c>
      <c r="O1278" s="12">
        <f ca="1">IF(N1278&lt;I1278,$U$1," ")</f>
        <v>45786</v>
      </c>
      <c r="P1278" s="12">
        <f ca="1">IFERROR((O1278+30)," ")</f>
        <v>45816</v>
      </c>
      <c r="Q1278" s="2">
        <f ca="1">IF(O1278=$U$1,N1278,"0")*1.22</f>
        <v>4.6116000000000001</v>
      </c>
    </row>
    <row r="1279" spans="1:17" x14ac:dyDescent="0.25">
      <c r="A1279" t="s">
        <v>1137</v>
      </c>
      <c r="B1279" t="s">
        <v>1136</v>
      </c>
      <c r="C1279">
        <v>7432</v>
      </c>
      <c r="D1279">
        <v>4.2</v>
      </c>
      <c r="E1279">
        <f>IFERROR(VLOOKUP(Table_ExternalData_15[[#This Row],[Id]],Rabati!B:C,2,0),0)</f>
        <v>20</v>
      </c>
      <c r="F1279">
        <v>17</v>
      </c>
      <c r="G1279" t="str">
        <f>VLOOKUP(Table_ExternalData_15[[#This Row],[Id]],'Blagovna izdelek'!A:C,3,0)</f>
        <v>SBOX</v>
      </c>
      <c r="H1279">
        <f>Table_ExternalData_15[[#This Row],[Rabat]]*0.2</f>
        <v>4</v>
      </c>
      <c r="I1279" s="2">
        <f>Table_ExternalData_15[[#This Row],[Price]]-(Table_ExternalData_15[[#This Row],[Price]]*Table_ExternalData_15[[#This Row],[BB rabat]])/100</f>
        <v>4.032</v>
      </c>
      <c r="J1279" s="2">
        <f>Table_ExternalData_15[[#This Row],[BB cena]]*Table_ExternalData_15[[#Headers],[1,22]]</f>
        <v>4.9190399999999999</v>
      </c>
      <c r="K1279" s="2">
        <f>Table_ExternalData_15[[#This Row],[Price]]*Table_ExternalData_15[[#Headers],[1,22]]</f>
        <v>5.1239999999999997</v>
      </c>
      <c r="L1279" s="7">
        <f>IF(G1279="White Shark",E1279*0.5,IF(G1279="Sbox",E1279*0.5,IF(G1279="Tenda",E1279*0.5,E1279*0.2)))/100</f>
        <v>0.1</v>
      </c>
      <c r="M1279" s="2">
        <f>Table_ExternalData_15[[#This Row],[Price]]-Table_ExternalData_15[[#This Row],[Price]]*Table_ExternalData_15[[#This Row],[extra popust]]</f>
        <v>3.7800000000000002</v>
      </c>
      <c r="N1279" s="2">
        <f>IF(M1279&lt;I1279,M1279,I1279)</f>
        <v>3.7800000000000002</v>
      </c>
      <c r="O1279" s="12">
        <f ca="1">IF(N1279&lt;I1279,$U$1," ")</f>
        <v>45786</v>
      </c>
      <c r="P1279" s="12">
        <f ca="1">IFERROR((O1279+30)," ")</f>
        <v>45816</v>
      </c>
      <c r="Q1279" s="2">
        <f ca="1">IF(O1279=$U$1,N1279,"0")*1.22</f>
        <v>4.6116000000000001</v>
      </c>
    </row>
    <row r="1280" spans="1:17" x14ac:dyDescent="0.25">
      <c r="A1280" t="s">
        <v>1139</v>
      </c>
      <c r="B1280" t="s">
        <v>1138</v>
      </c>
      <c r="C1280">
        <v>7433</v>
      </c>
      <c r="D1280">
        <v>3.95</v>
      </c>
      <c r="E1280">
        <f>IFERROR(VLOOKUP(Table_ExternalData_15[[#This Row],[Id]],Rabati!B:C,2,0),0)</f>
        <v>20</v>
      </c>
      <c r="F1280">
        <v>0</v>
      </c>
      <c r="G1280" t="str">
        <f>VLOOKUP(Table_ExternalData_15[[#This Row],[Id]],'Blagovna izdelek'!A:C,3,0)</f>
        <v>SBOX</v>
      </c>
      <c r="H1280">
        <f>Table_ExternalData_15[[#This Row],[Rabat]]*0.2</f>
        <v>4</v>
      </c>
      <c r="I1280" s="2">
        <f>Table_ExternalData_15[[#This Row],[Price]]-(Table_ExternalData_15[[#This Row],[Price]]*Table_ExternalData_15[[#This Row],[BB rabat]])/100</f>
        <v>3.7920000000000003</v>
      </c>
      <c r="J1280" s="2">
        <f>Table_ExternalData_15[[#This Row],[BB cena]]*Table_ExternalData_15[[#Headers],[1,22]]</f>
        <v>4.6262400000000001</v>
      </c>
      <c r="K1280" s="2">
        <f>Table_ExternalData_15[[#This Row],[Price]]*Table_ExternalData_15[[#Headers],[1,22]]</f>
        <v>4.819</v>
      </c>
      <c r="L1280" s="7">
        <f>IF(G1280="White Shark",E1280*0.5,IF(G1280="Sbox",E1280*0.5,IF(G1280="Tenda",E1280*0.5,E1280*0.2)))/100</f>
        <v>0.1</v>
      </c>
      <c r="M1280" s="2">
        <f>Table_ExternalData_15[[#This Row],[Price]]-Table_ExternalData_15[[#This Row],[Price]]*Table_ExternalData_15[[#This Row],[extra popust]]</f>
        <v>3.5550000000000002</v>
      </c>
      <c r="N1280" s="2">
        <f>IF(M1280&lt;I1280,M1280,I1280)</f>
        <v>3.5550000000000002</v>
      </c>
      <c r="O1280" s="12">
        <f ca="1">IF(N1280&lt;I1280,$U$1," ")</f>
        <v>45786</v>
      </c>
      <c r="P1280" s="12">
        <f ca="1">IFERROR((O1280+30)," ")</f>
        <v>45816</v>
      </c>
      <c r="Q1280" s="2">
        <f ca="1">IF(O1280=$U$1,N1280,"0")*1.22</f>
        <v>4.3371000000000004</v>
      </c>
    </row>
    <row r="1281" spans="1:17" x14ac:dyDescent="0.25">
      <c r="A1281" t="s">
        <v>1188</v>
      </c>
      <c r="B1281" t="s">
        <v>1187</v>
      </c>
      <c r="C1281">
        <v>7487</v>
      </c>
      <c r="D1281">
        <v>7.22</v>
      </c>
      <c r="E1281">
        <f>IFERROR(VLOOKUP(Table_ExternalData_15[[#This Row],[Id]],Rabati!B:C,2,0),0)</f>
        <v>30</v>
      </c>
      <c r="F1281">
        <v>11</v>
      </c>
      <c r="G1281" t="str">
        <f>VLOOKUP(Table_ExternalData_15[[#This Row],[Id]],'Blagovna izdelek'!A:C,3,0)</f>
        <v>SBOX</v>
      </c>
      <c r="H1281">
        <f>Table_ExternalData_15[[#This Row],[Rabat]]*0.2</f>
        <v>6</v>
      </c>
      <c r="I1281" s="2">
        <f>Table_ExternalData_15[[#This Row],[Price]]-(Table_ExternalData_15[[#This Row],[Price]]*Table_ExternalData_15[[#This Row],[BB rabat]])/100</f>
        <v>6.7867999999999995</v>
      </c>
      <c r="J1281" s="2">
        <f>Table_ExternalData_15[[#This Row],[BB cena]]*Table_ExternalData_15[[#Headers],[1,22]]</f>
        <v>8.279895999999999</v>
      </c>
      <c r="K1281" s="2">
        <f>Table_ExternalData_15[[#This Row],[Price]]*Table_ExternalData_15[[#Headers],[1,22]]</f>
        <v>8.8083999999999989</v>
      </c>
      <c r="L1281" s="7">
        <f>IF(G1281="White Shark",E1281*0.5,IF(G1281="Sbox",E1281*0.5,IF(G1281="Tenda",E1281*0.5,E1281*0.2)))/100</f>
        <v>0.15</v>
      </c>
      <c r="M1281" s="2">
        <f>Table_ExternalData_15[[#This Row],[Price]]-Table_ExternalData_15[[#This Row],[Price]]*Table_ExternalData_15[[#This Row],[extra popust]]</f>
        <v>6.1369999999999996</v>
      </c>
      <c r="N1281" s="2">
        <f>IF(M1281&lt;I1281,M1281,I1281)</f>
        <v>6.1369999999999996</v>
      </c>
      <c r="O1281" s="12">
        <f ca="1">IF(N1281&lt;I1281,$U$1," ")</f>
        <v>45786</v>
      </c>
      <c r="P1281" s="12">
        <f ca="1">IFERROR((O1281+30)," ")</f>
        <v>45816</v>
      </c>
      <c r="Q1281" s="2">
        <f ca="1">IF(O1281=$U$1,N1281,"0")*1.22</f>
        <v>7.4871399999999992</v>
      </c>
    </row>
    <row r="1282" spans="1:17" x14ac:dyDescent="0.25">
      <c r="A1282" t="s">
        <v>1192</v>
      </c>
      <c r="B1282" t="s">
        <v>1191</v>
      </c>
      <c r="C1282">
        <v>7489</v>
      </c>
      <c r="D1282">
        <v>5.46</v>
      </c>
      <c r="E1282">
        <f>IFERROR(VLOOKUP(Table_ExternalData_15[[#This Row],[Id]],Rabati!B:C,2,0),0)</f>
        <v>30</v>
      </c>
      <c r="F1282">
        <v>5</v>
      </c>
      <c r="G1282" t="str">
        <f>VLOOKUP(Table_ExternalData_15[[#This Row],[Id]],'Blagovna izdelek'!A:C,3,0)</f>
        <v>SBOX</v>
      </c>
      <c r="H1282">
        <f>Table_ExternalData_15[[#This Row],[Rabat]]*0.2</f>
        <v>6</v>
      </c>
      <c r="I1282" s="2">
        <f>Table_ExternalData_15[[#This Row],[Price]]-(Table_ExternalData_15[[#This Row],[Price]]*Table_ExternalData_15[[#This Row],[BB rabat]])/100</f>
        <v>5.1323999999999996</v>
      </c>
      <c r="J1282" s="2">
        <f>Table_ExternalData_15[[#This Row],[BB cena]]*Table_ExternalData_15[[#Headers],[1,22]]</f>
        <v>6.2615279999999993</v>
      </c>
      <c r="K1282" s="2">
        <f>Table_ExternalData_15[[#This Row],[Price]]*Table_ExternalData_15[[#Headers],[1,22]]</f>
        <v>6.6612</v>
      </c>
      <c r="L1282" s="7">
        <f>IF(G1282="White Shark",E1282*0.5,IF(G1282="Sbox",E1282*0.5,IF(G1282="Tenda",E1282*0.5,E1282*0.2)))/100</f>
        <v>0.15</v>
      </c>
      <c r="M1282" s="2">
        <f>Table_ExternalData_15[[#This Row],[Price]]-Table_ExternalData_15[[#This Row],[Price]]*Table_ExternalData_15[[#This Row],[extra popust]]</f>
        <v>4.641</v>
      </c>
      <c r="N1282" s="2">
        <f>IF(M1282&lt;I1282,M1282,I1282)</f>
        <v>4.641</v>
      </c>
      <c r="O1282" s="12">
        <f ca="1">IF(N1282&lt;I1282,$U$1," ")</f>
        <v>45786</v>
      </c>
      <c r="P1282" s="12">
        <f ca="1">IFERROR((O1282+30)," ")</f>
        <v>45816</v>
      </c>
      <c r="Q1282" s="2">
        <f ca="1">IF(O1282=$U$1,N1282,"0")*1.22</f>
        <v>5.6620200000000001</v>
      </c>
    </row>
    <row r="1283" spans="1:17" x14ac:dyDescent="0.25">
      <c r="A1283" t="s">
        <v>1237</v>
      </c>
      <c r="B1283" t="s">
        <v>1236</v>
      </c>
      <c r="C1283">
        <v>7522</v>
      </c>
      <c r="D1283">
        <v>1.2</v>
      </c>
      <c r="E1283">
        <f>IFERROR(VLOOKUP(Table_ExternalData_15[[#This Row],[Id]],Rabati!B:C,2,0),0)</f>
        <v>30</v>
      </c>
      <c r="F1283">
        <v>20</v>
      </c>
      <c r="G1283" t="str">
        <f>VLOOKUP(Table_ExternalData_15[[#This Row],[Id]],'Blagovna izdelek'!A:C,3,0)</f>
        <v>SBOX</v>
      </c>
      <c r="H1283">
        <f>Table_ExternalData_15[[#This Row],[Rabat]]*0.2</f>
        <v>6</v>
      </c>
      <c r="I1283" s="2">
        <f>Table_ExternalData_15[[#This Row],[Price]]-(Table_ExternalData_15[[#This Row],[Price]]*Table_ExternalData_15[[#This Row],[BB rabat]])/100</f>
        <v>1.1279999999999999</v>
      </c>
      <c r="J1283" s="2">
        <f>Table_ExternalData_15[[#This Row],[BB cena]]*Table_ExternalData_15[[#Headers],[1,22]]</f>
        <v>1.3761599999999998</v>
      </c>
      <c r="K1283" s="2">
        <f>Table_ExternalData_15[[#This Row],[Price]]*Table_ExternalData_15[[#Headers],[1,22]]</f>
        <v>1.464</v>
      </c>
      <c r="L1283" s="7">
        <f>IF(G1283="White Shark",E1283*0.5,IF(G1283="Sbox",E1283*0.5,IF(G1283="Tenda",E1283*0.5,E1283*0.2)))/100</f>
        <v>0.15</v>
      </c>
      <c r="M1283" s="2">
        <f>Table_ExternalData_15[[#This Row],[Price]]-Table_ExternalData_15[[#This Row],[Price]]*Table_ExternalData_15[[#This Row],[extra popust]]</f>
        <v>1.02</v>
      </c>
      <c r="N1283" s="2">
        <f>IF(M1283&lt;I1283,M1283,I1283)</f>
        <v>1.02</v>
      </c>
      <c r="O1283" s="12">
        <f ca="1">IF(N1283&lt;I1283,$U$1," ")</f>
        <v>45786</v>
      </c>
      <c r="P1283" s="12">
        <f ca="1">IFERROR((O1283+30)," ")</f>
        <v>45816</v>
      </c>
      <c r="Q1283" s="2">
        <f ca="1">IF(O1283=$U$1,N1283,"0")*1.22</f>
        <v>1.2444</v>
      </c>
    </row>
    <row r="1284" spans="1:17" x14ac:dyDescent="0.25">
      <c r="A1284" t="s">
        <v>1239</v>
      </c>
      <c r="B1284" t="s">
        <v>1238</v>
      </c>
      <c r="C1284">
        <v>7526</v>
      </c>
      <c r="D1284">
        <v>1.34</v>
      </c>
      <c r="E1284">
        <f>IFERROR(VLOOKUP(Table_ExternalData_15[[#This Row],[Id]],Rabati!B:C,2,0),0)</f>
        <v>30</v>
      </c>
      <c r="F1284">
        <v>22</v>
      </c>
      <c r="G1284" t="str">
        <f>VLOOKUP(Table_ExternalData_15[[#This Row],[Id]],'Blagovna izdelek'!A:C,3,0)</f>
        <v>SBOX</v>
      </c>
      <c r="H1284">
        <f>Table_ExternalData_15[[#This Row],[Rabat]]*0.2</f>
        <v>6</v>
      </c>
      <c r="I1284" s="2">
        <f>Table_ExternalData_15[[#This Row],[Price]]-(Table_ExternalData_15[[#This Row],[Price]]*Table_ExternalData_15[[#This Row],[BB rabat]])/100</f>
        <v>1.2596000000000001</v>
      </c>
      <c r="J1284" s="2">
        <f>Table_ExternalData_15[[#This Row],[BB cena]]*Table_ExternalData_15[[#Headers],[1,22]]</f>
        <v>1.5367120000000001</v>
      </c>
      <c r="K1284" s="2">
        <f>Table_ExternalData_15[[#This Row],[Price]]*Table_ExternalData_15[[#Headers],[1,22]]</f>
        <v>1.6348</v>
      </c>
      <c r="L1284" s="7">
        <f>IF(G1284="White Shark",E1284*0.5,IF(G1284="Sbox",E1284*0.5,IF(G1284="Tenda",E1284*0.5,E1284*0.2)))/100</f>
        <v>0.15</v>
      </c>
      <c r="M1284" s="2">
        <f>Table_ExternalData_15[[#This Row],[Price]]-Table_ExternalData_15[[#This Row],[Price]]*Table_ExternalData_15[[#This Row],[extra popust]]</f>
        <v>1.139</v>
      </c>
      <c r="N1284" s="2">
        <f>IF(M1284&lt;I1284,M1284,I1284)</f>
        <v>1.139</v>
      </c>
      <c r="O1284" s="12">
        <f ca="1">IF(N1284&lt;I1284,$U$1," ")</f>
        <v>45786</v>
      </c>
      <c r="P1284" s="12">
        <f ca="1">IFERROR((O1284+30)," ")</f>
        <v>45816</v>
      </c>
      <c r="Q1284" s="2">
        <f ca="1">IF(O1284=$U$1,N1284,"0")*1.22</f>
        <v>1.38958</v>
      </c>
    </row>
    <row r="1285" spans="1:17" x14ac:dyDescent="0.25">
      <c r="A1285" t="s">
        <v>1241</v>
      </c>
      <c r="B1285" t="s">
        <v>1240</v>
      </c>
      <c r="C1285">
        <v>7527</v>
      </c>
      <c r="D1285">
        <v>2.84</v>
      </c>
      <c r="E1285">
        <f>IFERROR(VLOOKUP(Table_ExternalData_15[[#This Row],[Id]],Rabati!B:C,2,0),0)</f>
        <v>30</v>
      </c>
      <c r="F1285">
        <v>3</v>
      </c>
      <c r="G1285" t="str">
        <f>VLOOKUP(Table_ExternalData_15[[#This Row],[Id]],'Blagovna izdelek'!A:C,3,0)</f>
        <v>SBOX</v>
      </c>
      <c r="H1285">
        <f>Table_ExternalData_15[[#This Row],[Rabat]]*0.2</f>
        <v>6</v>
      </c>
      <c r="I1285" s="2">
        <f>Table_ExternalData_15[[#This Row],[Price]]-(Table_ExternalData_15[[#This Row],[Price]]*Table_ExternalData_15[[#This Row],[BB rabat]])/100</f>
        <v>2.6696</v>
      </c>
      <c r="J1285" s="2">
        <f>Table_ExternalData_15[[#This Row],[BB cena]]*Table_ExternalData_15[[#Headers],[1,22]]</f>
        <v>3.2569119999999998</v>
      </c>
      <c r="K1285" s="2">
        <f>Table_ExternalData_15[[#This Row],[Price]]*Table_ExternalData_15[[#Headers],[1,22]]</f>
        <v>3.4647999999999999</v>
      </c>
      <c r="L1285" s="7">
        <f>IF(G1285="White Shark",E1285*0.5,IF(G1285="Sbox",E1285*0.5,IF(G1285="Tenda",E1285*0.5,E1285*0.2)))/100</f>
        <v>0.15</v>
      </c>
      <c r="M1285" s="2">
        <f>Table_ExternalData_15[[#This Row],[Price]]-Table_ExternalData_15[[#This Row],[Price]]*Table_ExternalData_15[[#This Row],[extra popust]]</f>
        <v>2.4139999999999997</v>
      </c>
      <c r="N1285" s="2">
        <f>IF(M1285&lt;I1285,M1285,I1285)</f>
        <v>2.4139999999999997</v>
      </c>
      <c r="O1285" s="12">
        <f ca="1">IF(N1285&lt;I1285,$U$1," ")</f>
        <v>45786</v>
      </c>
      <c r="P1285" s="12">
        <f ca="1">IFERROR((O1285+30)," ")</f>
        <v>45816</v>
      </c>
      <c r="Q1285" s="2">
        <f ca="1">IF(O1285=$U$1,N1285,"0")*1.22</f>
        <v>2.9450799999999995</v>
      </c>
    </row>
    <row r="1286" spans="1:17" x14ac:dyDescent="0.25">
      <c r="A1286" t="s">
        <v>1243</v>
      </c>
      <c r="B1286" t="s">
        <v>1242</v>
      </c>
      <c r="C1286">
        <v>7528</v>
      </c>
      <c r="D1286">
        <v>2.84</v>
      </c>
      <c r="E1286">
        <f>IFERROR(VLOOKUP(Table_ExternalData_15[[#This Row],[Id]],Rabati!B:C,2,0),0)</f>
        <v>30</v>
      </c>
      <c r="F1286">
        <v>10</v>
      </c>
      <c r="G1286" t="str">
        <f>VLOOKUP(Table_ExternalData_15[[#This Row],[Id]],'Blagovna izdelek'!A:C,3,0)</f>
        <v>SBOX</v>
      </c>
      <c r="H1286">
        <f>Table_ExternalData_15[[#This Row],[Rabat]]*0.2</f>
        <v>6</v>
      </c>
      <c r="I1286" s="2">
        <f>Table_ExternalData_15[[#This Row],[Price]]-(Table_ExternalData_15[[#This Row],[Price]]*Table_ExternalData_15[[#This Row],[BB rabat]])/100</f>
        <v>2.6696</v>
      </c>
      <c r="J1286" s="2">
        <f>Table_ExternalData_15[[#This Row],[BB cena]]*Table_ExternalData_15[[#Headers],[1,22]]</f>
        <v>3.2569119999999998</v>
      </c>
      <c r="K1286" s="2">
        <f>Table_ExternalData_15[[#This Row],[Price]]*Table_ExternalData_15[[#Headers],[1,22]]</f>
        <v>3.4647999999999999</v>
      </c>
      <c r="L1286" s="7">
        <f>IF(G1286="White Shark",E1286*0.5,IF(G1286="Sbox",E1286*0.5,IF(G1286="Tenda",E1286*0.5,E1286*0.2)))/100</f>
        <v>0.15</v>
      </c>
      <c r="M1286" s="2">
        <f>Table_ExternalData_15[[#This Row],[Price]]-Table_ExternalData_15[[#This Row],[Price]]*Table_ExternalData_15[[#This Row],[extra popust]]</f>
        <v>2.4139999999999997</v>
      </c>
      <c r="N1286" s="2">
        <f>IF(M1286&lt;I1286,M1286,I1286)</f>
        <v>2.4139999999999997</v>
      </c>
      <c r="O1286" s="12">
        <f ca="1">IF(N1286&lt;I1286,$U$1," ")</f>
        <v>45786</v>
      </c>
      <c r="P1286" s="12">
        <f ca="1">IFERROR((O1286+30)," ")</f>
        <v>45816</v>
      </c>
      <c r="Q1286" s="2">
        <f ca="1">IF(O1286=$U$1,N1286,"0")*1.22</f>
        <v>2.9450799999999995</v>
      </c>
    </row>
    <row r="1287" spans="1:17" x14ac:dyDescent="0.25">
      <c r="A1287" t="s">
        <v>1245</v>
      </c>
      <c r="B1287" t="s">
        <v>1244</v>
      </c>
      <c r="C1287">
        <v>7529</v>
      </c>
      <c r="D1287">
        <v>2.84</v>
      </c>
      <c r="E1287">
        <f>IFERROR(VLOOKUP(Table_ExternalData_15[[#This Row],[Id]],Rabati!B:C,2,0),0)</f>
        <v>30</v>
      </c>
      <c r="F1287">
        <v>3</v>
      </c>
      <c r="G1287" t="str">
        <f>VLOOKUP(Table_ExternalData_15[[#This Row],[Id]],'Blagovna izdelek'!A:C,3,0)</f>
        <v>SBOX</v>
      </c>
      <c r="H1287">
        <f>Table_ExternalData_15[[#This Row],[Rabat]]*0.2</f>
        <v>6</v>
      </c>
      <c r="I1287" s="2">
        <f>Table_ExternalData_15[[#This Row],[Price]]-(Table_ExternalData_15[[#This Row],[Price]]*Table_ExternalData_15[[#This Row],[BB rabat]])/100</f>
        <v>2.6696</v>
      </c>
      <c r="J1287" s="2">
        <f>Table_ExternalData_15[[#This Row],[BB cena]]*Table_ExternalData_15[[#Headers],[1,22]]</f>
        <v>3.2569119999999998</v>
      </c>
      <c r="K1287" s="2">
        <f>Table_ExternalData_15[[#This Row],[Price]]*Table_ExternalData_15[[#Headers],[1,22]]</f>
        <v>3.4647999999999999</v>
      </c>
      <c r="L1287" s="7">
        <f>IF(G1287="White Shark",E1287*0.5,IF(G1287="Sbox",E1287*0.5,IF(G1287="Tenda",E1287*0.5,E1287*0.2)))/100</f>
        <v>0.15</v>
      </c>
      <c r="M1287" s="2">
        <f>Table_ExternalData_15[[#This Row],[Price]]-Table_ExternalData_15[[#This Row],[Price]]*Table_ExternalData_15[[#This Row],[extra popust]]</f>
        <v>2.4139999999999997</v>
      </c>
      <c r="N1287" s="2">
        <f>IF(M1287&lt;I1287,M1287,I1287)</f>
        <v>2.4139999999999997</v>
      </c>
      <c r="O1287" s="12">
        <f ca="1">IF(N1287&lt;I1287,$U$1," ")</f>
        <v>45786</v>
      </c>
      <c r="P1287" s="12">
        <f ca="1">IFERROR((O1287+30)," ")</f>
        <v>45816</v>
      </c>
      <c r="Q1287" s="2">
        <f ca="1">IF(O1287=$U$1,N1287,"0")*1.22</f>
        <v>2.9450799999999995</v>
      </c>
    </row>
    <row r="1288" spans="1:17" x14ac:dyDescent="0.25">
      <c r="A1288" t="s">
        <v>1247</v>
      </c>
      <c r="B1288" t="s">
        <v>1246</v>
      </c>
      <c r="C1288">
        <v>7530</v>
      </c>
      <c r="D1288">
        <v>2.84</v>
      </c>
      <c r="E1288">
        <f>IFERROR(VLOOKUP(Table_ExternalData_15[[#This Row],[Id]],Rabati!B:C,2,0),0)</f>
        <v>30</v>
      </c>
      <c r="F1288">
        <v>5</v>
      </c>
      <c r="G1288" t="str">
        <f>VLOOKUP(Table_ExternalData_15[[#This Row],[Id]],'Blagovna izdelek'!A:C,3,0)</f>
        <v>SBOX</v>
      </c>
      <c r="H1288">
        <f>Table_ExternalData_15[[#This Row],[Rabat]]*0.2</f>
        <v>6</v>
      </c>
      <c r="I1288" s="2">
        <f>Table_ExternalData_15[[#This Row],[Price]]-(Table_ExternalData_15[[#This Row],[Price]]*Table_ExternalData_15[[#This Row],[BB rabat]])/100</f>
        <v>2.6696</v>
      </c>
      <c r="J1288" s="2">
        <f>Table_ExternalData_15[[#This Row],[BB cena]]*Table_ExternalData_15[[#Headers],[1,22]]</f>
        <v>3.2569119999999998</v>
      </c>
      <c r="K1288" s="2">
        <f>Table_ExternalData_15[[#This Row],[Price]]*Table_ExternalData_15[[#Headers],[1,22]]</f>
        <v>3.4647999999999999</v>
      </c>
      <c r="L1288" s="7">
        <f>IF(G1288="White Shark",E1288*0.5,IF(G1288="Sbox",E1288*0.5,IF(G1288="Tenda",E1288*0.5,E1288*0.2)))/100</f>
        <v>0.15</v>
      </c>
      <c r="M1288" s="2">
        <f>Table_ExternalData_15[[#This Row],[Price]]-Table_ExternalData_15[[#This Row],[Price]]*Table_ExternalData_15[[#This Row],[extra popust]]</f>
        <v>2.4139999999999997</v>
      </c>
      <c r="N1288" s="2">
        <f>IF(M1288&lt;I1288,M1288,I1288)</f>
        <v>2.4139999999999997</v>
      </c>
      <c r="O1288" s="12">
        <f ca="1">IF(N1288&lt;I1288,$U$1," ")</f>
        <v>45786</v>
      </c>
      <c r="P1288" s="12">
        <f ca="1">IFERROR((O1288+30)," ")</f>
        <v>45816</v>
      </c>
      <c r="Q1288" s="2">
        <f ca="1">IF(O1288=$U$1,N1288,"0")*1.22</f>
        <v>2.9450799999999995</v>
      </c>
    </row>
    <row r="1289" spans="1:17" x14ac:dyDescent="0.25">
      <c r="A1289" t="s">
        <v>1249</v>
      </c>
      <c r="B1289" t="s">
        <v>1248</v>
      </c>
      <c r="C1289">
        <v>7531</v>
      </c>
      <c r="D1289">
        <v>2.84</v>
      </c>
      <c r="E1289">
        <f>IFERROR(VLOOKUP(Table_ExternalData_15[[#This Row],[Id]],Rabati!B:C,2,0),0)</f>
        <v>30</v>
      </c>
      <c r="F1289">
        <v>0</v>
      </c>
      <c r="G1289" t="str">
        <f>VLOOKUP(Table_ExternalData_15[[#This Row],[Id]],'Blagovna izdelek'!A:C,3,0)</f>
        <v>SBOX</v>
      </c>
      <c r="H1289">
        <f>Table_ExternalData_15[[#This Row],[Rabat]]*0.2</f>
        <v>6</v>
      </c>
      <c r="I1289" s="2">
        <f>Table_ExternalData_15[[#This Row],[Price]]-(Table_ExternalData_15[[#This Row],[Price]]*Table_ExternalData_15[[#This Row],[BB rabat]])/100</f>
        <v>2.6696</v>
      </c>
      <c r="J1289" s="2">
        <f>Table_ExternalData_15[[#This Row],[BB cena]]*Table_ExternalData_15[[#Headers],[1,22]]</f>
        <v>3.2569119999999998</v>
      </c>
      <c r="K1289" s="2">
        <f>Table_ExternalData_15[[#This Row],[Price]]*Table_ExternalData_15[[#Headers],[1,22]]</f>
        <v>3.4647999999999999</v>
      </c>
      <c r="L1289" s="7">
        <f>IF(G1289="White Shark",E1289*0.5,IF(G1289="Sbox",E1289*0.5,IF(G1289="Tenda",E1289*0.5,E1289*0.2)))/100</f>
        <v>0.15</v>
      </c>
      <c r="M1289" s="2">
        <f>Table_ExternalData_15[[#This Row],[Price]]-Table_ExternalData_15[[#This Row],[Price]]*Table_ExternalData_15[[#This Row],[extra popust]]</f>
        <v>2.4139999999999997</v>
      </c>
      <c r="N1289" s="2">
        <f>IF(M1289&lt;I1289,M1289,I1289)</f>
        <v>2.4139999999999997</v>
      </c>
      <c r="O1289" s="12">
        <f ca="1">IF(N1289&lt;I1289,$U$1," ")</f>
        <v>45786</v>
      </c>
      <c r="P1289" s="12">
        <f ca="1">IFERROR((O1289+30)," ")</f>
        <v>45816</v>
      </c>
      <c r="Q1289" s="2">
        <f ca="1">IF(O1289=$U$1,N1289,"0")*1.22</f>
        <v>2.9450799999999995</v>
      </c>
    </row>
    <row r="1290" spans="1:17" x14ac:dyDescent="0.25">
      <c r="A1290" t="s">
        <v>1374</v>
      </c>
      <c r="B1290" t="s">
        <v>1373</v>
      </c>
      <c r="C1290">
        <v>7643</v>
      </c>
      <c r="D1290">
        <v>9.52</v>
      </c>
      <c r="E1290">
        <f>IFERROR(VLOOKUP(Table_ExternalData_15[[#This Row],[Id]],Rabati!B:C,2,0),0)</f>
        <v>20</v>
      </c>
      <c r="F1290">
        <v>3</v>
      </c>
      <c r="G1290" t="str">
        <f>VLOOKUP(Table_ExternalData_15[[#This Row],[Id]],'Blagovna izdelek'!A:C,3,0)</f>
        <v>SBOX</v>
      </c>
      <c r="H1290">
        <f>Table_ExternalData_15[[#This Row],[Rabat]]*0.2</f>
        <v>4</v>
      </c>
      <c r="I1290" s="2">
        <f>Table_ExternalData_15[[#This Row],[Price]]-(Table_ExternalData_15[[#This Row],[Price]]*Table_ExternalData_15[[#This Row],[BB rabat]])/100</f>
        <v>9.1391999999999989</v>
      </c>
      <c r="J1290" s="2">
        <f>Table_ExternalData_15[[#This Row],[BB cena]]*Table_ExternalData_15[[#Headers],[1,22]]</f>
        <v>11.149823999999999</v>
      </c>
      <c r="K1290" s="2">
        <f>Table_ExternalData_15[[#This Row],[Price]]*Table_ExternalData_15[[#Headers],[1,22]]</f>
        <v>11.6144</v>
      </c>
      <c r="L1290" s="7">
        <f>IF(G1290="White Shark",E1290*0.5,IF(G1290="Sbox",E1290*0.5,IF(G1290="Tenda",E1290*0.5,E1290*0.2)))/100</f>
        <v>0.1</v>
      </c>
      <c r="M1290" s="2">
        <f>Table_ExternalData_15[[#This Row],[Price]]-Table_ExternalData_15[[#This Row],[Price]]*Table_ExternalData_15[[#This Row],[extra popust]]</f>
        <v>8.5679999999999996</v>
      </c>
      <c r="N1290" s="2">
        <f>IF(M1290&lt;I1290,M1290,I1290)</f>
        <v>8.5679999999999996</v>
      </c>
      <c r="O1290" s="12">
        <f ca="1">IF(N1290&lt;I1290,$U$1," ")</f>
        <v>45786</v>
      </c>
      <c r="P1290" s="12">
        <f ca="1">IFERROR((O1290+30)," ")</f>
        <v>45816</v>
      </c>
      <c r="Q1290" s="2">
        <f ca="1">IF(O1290=$U$1,N1290,"0")*1.22</f>
        <v>10.452959999999999</v>
      </c>
    </row>
    <row r="1291" spans="1:17" x14ac:dyDescent="0.25">
      <c r="A1291" t="s">
        <v>1375</v>
      </c>
      <c r="B1291" t="s">
        <v>9682</v>
      </c>
      <c r="C1291">
        <v>7644</v>
      </c>
      <c r="D1291">
        <v>35.950000000000003</v>
      </c>
      <c r="E1291">
        <f>IFERROR(VLOOKUP(Table_ExternalData_15[[#This Row],[Id]],Rabati!B:C,2,0),0)</f>
        <v>30</v>
      </c>
      <c r="F1291">
        <v>0</v>
      </c>
      <c r="G1291" t="str">
        <f>VLOOKUP(Table_ExternalData_15[[#This Row],[Id]],'Blagovna izdelek'!A:C,3,0)</f>
        <v>SBOX</v>
      </c>
      <c r="H1291">
        <f>Table_ExternalData_15[[#This Row],[Rabat]]*0.2</f>
        <v>6</v>
      </c>
      <c r="I1291" s="2">
        <f>Table_ExternalData_15[[#This Row],[Price]]-(Table_ExternalData_15[[#This Row],[Price]]*Table_ExternalData_15[[#This Row],[BB rabat]])/100</f>
        <v>33.793000000000006</v>
      </c>
      <c r="J1291" s="2">
        <f>Table_ExternalData_15[[#This Row],[BB cena]]*Table_ExternalData_15[[#Headers],[1,22]]</f>
        <v>41.227460000000008</v>
      </c>
      <c r="K1291" s="2">
        <f>Table_ExternalData_15[[#This Row],[Price]]*Table_ExternalData_15[[#Headers],[1,22]]</f>
        <v>43.859000000000002</v>
      </c>
      <c r="L1291" s="7">
        <f>IF(G1291="White Shark",E1291*0.5,IF(G1291="Sbox",E1291*0.5,IF(G1291="Tenda",E1291*0.5,E1291*0.2)))/100</f>
        <v>0.15</v>
      </c>
      <c r="M1291" s="2">
        <f>Table_ExternalData_15[[#This Row],[Price]]-Table_ExternalData_15[[#This Row],[Price]]*Table_ExternalData_15[[#This Row],[extra popust]]</f>
        <v>30.557500000000005</v>
      </c>
      <c r="N1291" s="2">
        <f>IF(M1291&lt;I1291,M1291,I1291)</f>
        <v>30.557500000000005</v>
      </c>
      <c r="O1291" s="12">
        <f ca="1">IF(N1291&lt;I1291,$U$1," ")</f>
        <v>45786</v>
      </c>
      <c r="P1291" s="12">
        <f ca="1">IFERROR((O1291+30)," ")</f>
        <v>45816</v>
      </c>
      <c r="Q1291" s="2">
        <f ca="1">IF(O1291=$U$1,N1291,"0")*1.22</f>
        <v>37.280150000000006</v>
      </c>
    </row>
    <row r="1292" spans="1:17" x14ac:dyDescent="0.25">
      <c r="A1292" t="s">
        <v>1376</v>
      </c>
      <c r="B1292" t="s">
        <v>11551</v>
      </c>
      <c r="C1292">
        <v>7645</v>
      </c>
      <c r="D1292">
        <v>52.96</v>
      </c>
      <c r="E1292">
        <f>IFERROR(VLOOKUP(Table_ExternalData_15[[#This Row],[Id]],Rabati!B:C,2,0),0)</f>
        <v>20</v>
      </c>
      <c r="F1292">
        <v>0</v>
      </c>
      <c r="G1292" t="str">
        <f>VLOOKUP(Table_ExternalData_15[[#This Row],[Id]],'Blagovna izdelek'!A:C,3,0)</f>
        <v>SBOX</v>
      </c>
      <c r="H1292">
        <f>Table_ExternalData_15[[#This Row],[Rabat]]*0.2</f>
        <v>4</v>
      </c>
      <c r="I1292" s="2">
        <f>Table_ExternalData_15[[#This Row],[Price]]-(Table_ExternalData_15[[#This Row],[Price]]*Table_ExternalData_15[[#This Row],[BB rabat]])/100</f>
        <v>50.8416</v>
      </c>
      <c r="J1292" s="2">
        <f>Table_ExternalData_15[[#This Row],[BB cena]]*Table_ExternalData_15[[#Headers],[1,22]]</f>
        <v>62.026751999999995</v>
      </c>
      <c r="K1292" s="2">
        <f>Table_ExternalData_15[[#This Row],[Price]]*Table_ExternalData_15[[#Headers],[1,22]]</f>
        <v>64.611199999999997</v>
      </c>
      <c r="L1292" s="7">
        <f>IF(G1292="White Shark",E1292*0.5,IF(G1292="Sbox",E1292*0.5,IF(G1292="Tenda",E1292*0.5,E1292*0.2)))/100</f>
        <v>0.1</v>
      </c>
      <c r="M1292" s="2">
        <f>Table_ExternalData_15[[#This Row],[Price]]-Table_ExternalData_15[[#This Row],[Price]]*Table_ExternalData_15[[#This Row],[extra popust]]</f>
        <v>47.664000000000001</v>
      </c>
      <c r="N1292" s="2">
        <f>IF(M1292&lt;I1292,M1292,I1292)</f>
        <v>47.664000000000001</v>
      </c>
      <c r="O1292" s="12">
        <f ca="1">IF(N1292&lt;I1292,$U$1," ")</f>
        <v>45786</v>
      </c>
      <c r="P1292" s="12">
        <f ca="1">IFERROR((O1292+30)," ")</f>
        <v>45816</v>
      </c>
      <c r="Q1292" s="2">
        <f ca="1">IF(O1292=$U$1,N1292,"0")*1.22</f>
        <v>58.150080000000003</v>
      </c>
    </row>
    <row r="1293" spans="1:17" x14ac:dyDescent="0.25">
      <c r="A1293" t="s">
        <v>1377</v>
      </c>
      <c r="B1293" t="s">
        <v>11552</v>
      </c>
      <c r="C1293">
        <v>7647</v>
      </c>
      <c r="D1293">
        <v>63.95</v>
      </c>
      <c r="E1293">
        <f>IFERROR(VLOOKUP(Table_ExternalData_15[[#This Row],[Id]],Rabati!B:C,2,0),0)</f>
        <v>30</v>
      </c>
      <c r="F1293">
        <v>0</v>
      </c>
      <c r="G1293" t="str">
        <f>VLOOKUP(Table_ExternalData_15[[#This Row],[Id]],'Blagovna izdelek'!A:C,3,0)</f>
        <v>SBOX</v>
      </c>
      <c r="H1293">
        <f>Table_ExternalData_15[[#This Row],[Rabat]]*0.2</f>
        <v>6</v>
      </c>
      <c r="I1293" s="2">
        <f>Table_ExternalData_15[[#This Row],[Price]]-(Table_ExternalData_15[[#This Row],[Price]]*Table_ExternalData_15[[#This Row],[BB rabat]])/100</f>
        <v>60.113</v>
      </c>
      <c r="J1293" s="2">
        <f>Table_ExternalData_15[[#This Row],[BB cena]]*Table_ExternalData_15[[#Headers],[1,22]]</f>
        <v>73.337859999999992</v>
      </c>
      <c r="K1293" s="2">
        <f>Table_ExternalData_15[[#This Row],[Price]]*Table_ExternalData_15[[#Headers],[1,22]]</f>
        <v>78.019000000000005</v>
      </c>
      <c r="L1293" s="7">
        <f>IF(G1293="White Shark",E1293*0.5,IF(G1293="Sbox",E1293*0.5,IF(G1293="Tenda",E1293*0.5,E1293*0.2)))/100</f>
        <v>0.15</v>
      </c>
      <c r="M1293" s="2">
        <f>Table_ExternalData_15[[#This Row],[Price]]-Table_ExternalData_15[[#This Row],[Price]]*Table_ExternalData_15[[#This Row],[extra popust]]</f>
        <v>54.357500000000002</v>
      </c>
      <c r="N1293" s="2">
        <f>IF(M1293&lt;I1293,M1293,I1293)</f>
        <v>54.357500000000002</v>
      </c>
      <c r="O1293" s="12">
        <f ca="1">IF(N1293&lt;I1293,$U$1," ")</f>
        <v>45786</v>
      </c>
      <c r="P1293" s="12">
        <f ca="1">IFERROR((O1293+30)," ")</f>
        <v>45816</v>
      </c>
      <c r="Q1293" s="2">
        <f ca="1">IF(O1293=$U$1,N1293,"0")*1.22</f>
        <v>66.316150000000007</v>
      </c>
    </row>
    <row r="1294" spans="1:17" x14ac:dyDescent="0.25">
      <c r="A1294" t="s">
        <v>1378</v>
      </c>
      <c r="B1294" t="s">
        <v>11553</v>
      </c>
      <c r="C1294">
        <v>7648</v>
      </c>
      <c r="D1294">
        <v>63.92</v>
      </c>
      <c r="E1294">
        <f>IFERROR(VLOOKUP(Table_ExternalData_15[[#This Row],[Id]],Rabati!B:C,2,0),0)</f>
        <v>30</v>
      </c>
      <c r="F1294">
        <v>0</v>
      </c>
      <c r="G1294" t="str">
        <f>VLOOKUP(Table_ExternalData_15[[#This Row],[Id]],'Blagovna izdelek'!A:C,3,0)</f>
        <v>SBOX</v>
      </c>
      <c r="H1294">
        <f>Table_ExternalData_15[[#This Row],[Rabat]]*0.2</f>
        <v>6</v>
      </c>
      <c r="I1294" s="2">
        <f>Table_ExternalData_15[[#This Row],[Price]]-(Table_ExternalData_15[[#This Row],[Price]]*Table_ExternalData_15[[#This Row],[BB rabat]])/100</f>
        <v>60.084800000000001</v>
      </c>
      <c r="J1294" s="2">
        <f>Table_ExternalData_15[[#This Row],[BB cena]]*Table_ExternalData_15[[#Headers],[1,22]]</f>
        <v>73.303455999999997</v>
      </c>
      <c r="K1294" s="2">
        <f>Table_ExternalData_15[[#This Row],[Price]]*Table_ExternalData_15[[#Headers],[1,22]]</f>
        <v>77.982399999999998</v>
      </c>
      <c r="L1294" s="7">
        <f>IF(G1294="White Shark",E1294*0.5,IF(G1294="Sbox",E1294*0.5,IF(G1294="Tenda",E1294*0.5,E1294*0.2)))/100</f>
        <v>0.15</v>
      </c>
      <c r="M1294" s="2">
        <f>Table_ExternalData_15[[#This Row],[Price]]-Table_ExternalData_15[[#This Row],[Price]]*Table_ExternalData_15[[#This Row],[extra popust]]</f>
        <v>54.332000000000001</v>
      </c>
      <c r="N1294" s="2">
        <f>IF(M1294&lt;I1294,M1294,I1294)</f>
        <v>54.332000000000001</v>
      </c>
      <c r="O1294" s="12">
        <f ca="1">IF(N1294&lt;I1294,$U$1," ")</f>
        <v>45786</v>
      </c>
      <c r="P1294" s="12">
        <f ca="1">IFERROR((O1294+30)," ")</f>
        <v>45816</v>
      </c>
      <c r="Q1294" s="2">
        <f ca="1">IF(O1294=$U$1,N1294,"0")*1.22</f>
        <v>66.285039999999995</v>
      </c>
    </row>
    <row r="1295" spans="1:17" x14ac:dyDescent="0.25">
      <c r="A1295" t="s">
        <v>1379</v>
      </c>
      <c r="B1295" t="s">
        <v>11554</v>
      </c>
      <c r="C1295">
        <v>7649</v>
      </c>
      <c r="D1295">
        <v>93.45</v>
      </c>
      <c r="E1295">
        <f>IFERROR(VLOOKUP(Table_ExternalData_15[[#This Row],[Id]],Rabati!B:C,2,0),0)</f>
        <v>20</v>
      </c>
      <c r="F1295">
        <v>1</v>
      </c>
      <c r="G1295" t="str">
        <f>VLOOKUP(Table_ExternalData_15[[#This Row],[Id]],'Blagovna izdelek'!A:C,3,0)</f>
        <v>SBOX</v>
      </c>
      <c r="H1295">
        <f>Table_ExternalData_15[[#This Row],[Rabat]]*0.2</f>
        <v>4</v>
      </c>
      <c r="I1295" s="2">
        <f>Table_ExternalData_15[[#This Row],[Price]]-(Table_ExternalData_15[[#This Row],[Price]]*Table_ExternalData_15[[#This Row],[BB rabat]])/100</f>
        <v>89.712000000000003</v>
      </c>
      <c r="J1295" s="2">
        <f>Table_ExternalData_15[[#This Row],[BB cena]]*Table_ExternalData_15[[#Headers],[1,22]]</f>
        <v>109.44864</v>
      </c>
      <c r="K1295" s="2">
        <f>Table_ExternalData_15[[#This Row],[Price]]*Table_ExternalData_15[[#Headers],[1,22]]</f>
        <v>114.009</v>
      </c>
      <c r="L1295" s="7">
        <f>IF(G1295="White Shark",E1295*0.5,IF(G1295="Sbox",E1295*0.5,IF(G1295="Tenda",E1295*0.5,E1295*0.2)))/100</f>
        <v>0.1</v>
      </c>
      <c r="M1295" s="2">
        <f>Table_ExternalData_15[[#This Row],[Price]]-Table_ExternalData_15[[#This Row],[Price]]*Table_ExternalData_15[[#This Row],[extra popust]]</f>
        <v>84.105000000000004</v>
      </c>
      <c r="N1295" s="2">
        <f>IF(M1295&lt;I1295,M1295,I1295)</f>
        <v>84.105000000000004</v>
      </c>
      <c r="O1295" s="12">
        <f ca="1">IF(N1295&lt;I1295,$U$1," ")</f>
        <v>45786</v>
      </c>
      <c r="P1295" s="12">
        <f ca="1">IFERROR((O1295+30)," ")</f>
        <v>45816</v>
      </c>
      <c r="Q1295" s="2">
        <f ca="1">IF(O1295=$U$1,N1295,"0")*1.22</f>
        <v>102.60810000000001</v>
      </c>
    </row>
    <row r="1296" spans="1:17" x14ac:dyDescent="0.25">
      <c r="A1296" t="s">
        <v>1381</v>
      </c>
      <c r="B1296" t="s">
        <v>1380</v>
      </c>
      <c r="C1296">
        <v>7650</v>
      </c>
      <c r="D1296">
        <v>23.95</v>
      </c>
      <c r="E1296">
        <f>IFERROR(VLOOKUP(Table_ExternalData_15[[#This Row],[Id]],Rabati!B:C,2,0),0)</f>
        <v>30</v>
      </c>
      <c r="F1296">
        <v>0</v>
      </c>
      <c r="G1296" t="str">
        <f>VLOOKUP(Table_ExternalData_15[[#This Row],[Id]],'Blagovna izdelek'!A:C,3,0)</f>
        <v>SBOX</v>
      </c>
      <c r="H1296">
        <f>Table_ExternalData_15[[#This Row],[Rabat]]*0.2</f>
        <v>6</v>
      </c>
      <c r="I1296" s="2">
        <f>Table_ExternalData_15[[#This Row],[Price]]-(Table_ExternalData_15[[#This Row],[Price]]*Table_ExternalData_15[[#This Row],[BB rabat]])/100</f>
        <v>22.512999999999998</v>
      </c>
      <c r="J1296" s="2">
        <f>Table_ExternalData_15[[#This Row],[BB cena]]*Table_ExternalData_15[[#Headers],[1,22]]</f>
        <v>27.465859999999996</v>
      </c>
      <c r="K1296" s="2">
        <f>Table_ExternalData_15[[#This Row],[Price]]*Table_ExternalData_15[[#Headers],[1,22]]</f>
        <v>29.218999999999998</v>
      </c>
      <c r="L1296" s="7">
        <f>IF(G1296="White Shark",E1296*0.5,IF(G1296="Sbox",E1296*0.5,IF(G1296="Tenda",E1296*0.5,E1296*0.2)))/100</f>
        <v>0.15</v>
      </c>
      <c r="M1296" s="2">
        <f>Table_ExternalData_15[[#This Row],[Price]]-Table_ExternalData_15[[#This Row],[Price]]*Table_ExternalData_15[[#This Row],[extra popust]]</f>
        <v>20.357499999999998</v>
      </c>
      <c r="N1296" s="2">
        <f>IF(M1296&lt;I1296,M1296,I1296)</f>
        <v>20.357499999999998</v>
      </c>
      <c r="O1296" s="12">
        <f ca="1">IF(N1296&lt;I1296,$U$1," ")</f>
        <v>45786</v>
      </c>
      <c r="P1296" s="12">
        <f ca="1">IFERROR((O1296+30)," ")</f>
        <v>45816</v>
      </c>
      <c r="Q1296" s="2">
        <f ca="1">IF(O1296=$U$1,N1296,"0")*1.22</f>
        <v>24.836149999999996</v>
      </c>
    </row>
    <row r="1297" spans="1:17" x14ac:dyDescent="0.25">
      <c r="A1297" t="s">
        <v>1383</v>
      </c>
      <c r="B1297" t="s">
        <v>1382</v>
      </c>
      <c r="C1297">
        <v>7652</v>
      </c>
      <c r="D1297">
        <v>4.42</v>
      </c>
      <c r="E1297">
        <f>IFERROR(VLOOKUP(Table_ExternalData_15[[#This Row],[Id]],Rabati!B:C,2,0),0)</f>
        <v>30</v>
      </c>
      <c r="F1297">
        <v>0</v>
      </c>
      <c r="G1297" t="str">
        <f>VLOOKUP(Table_ExternalData_15[[#This Row],[Id]],'Blagovna izdelek'!A:C,3,0)</f>
        <v>SBOX</v>
      </c>
      <c r="H1297">
        <f>Table_ExternalData_15[[#This Row],[Rabat]]*0.2</f>
        <v>6</v>
      </c>
      <c r="I1297" s="2">
        <f>Table_ExternalData_15[[#This Row],[Price]]-(Table_ExternalData_15[[#This Row],[Price]]*Table_ExternalData_15[[#This Row],[BB rabat]])/100</f>
        <v>4.1547999999999998</v>
      </c>
      <c r="J1297" s="2">
        <f>Table_ExternalData_15[[#This Row],[BB cena]]*Table_ExternalData_15[[#Headers],[1,22]]</f>
        <v>5.0688559999999994</v>
      </c>
      <c r="K1297" s="2">
        <f>Table_ExternalData_15[[#This Row],[Price]]*Table_ExternalData_15[[#Headers],[1,22]]</f>
        <v>5.3923999999999994</v>
      </c>
      <c r="L1297" s="7">
        <f>IF(G1297="White Shark",E1297*0.5,IF(G1297="Sbox",E1297*0.5,IF(G1297="Tenda",E1297*0.5,E1297*0.2)))/100</f>
        <v>0.15</v>
      </c>
      <c r="M1297" s="2">
        <f>Table_ExternalData_15[[#This Row],[Price]]-Table_ExternalData_15[[#This Row],[Price]]*Table_ExternalData_15[[#This Row],[extra popust]]</f>
        <v>3.7570000000000001</v>
      </c>
      <c r="N1297" s="2">
        <f>IF(M1297&lt;I1297,M1297,I1297)</f>
        <v>3.7570000000000001</v>
      </c>
      <c r="O1297" s="12">
        <f ca="1">IF(N1297&lt;I1297,$U$1," ")</f>
        <v>45786</v>
      </c>
      <c r="P1297" s="12">
        <f ca="1">IFERROR((O1297+30)," ")</f>
        <v>45816</v>
      </c>
      <c r="Q1297" s="2">
        <f ca="1">IF(O1297=$U$1,N1297,"0")*1.22</f>
        <v>4.5835400000000002</v>
      </c>
    </row>
    <row r="1298" spans="1:17" x14ac:dyDescent="0.25">
      <c r="A1298" t="s">
        <v>1385</v>
      </c>
      <c r="B1298" t="s">
        <v>1384</v>
      </c>
      <c r="C1298">
        <v>7654</v>
      </c>
      <c r="D1298">
        <v>10.32</v>
      </c>
      <c r="E1298">
        <f>IFERROR(VLOOKUP(Table_ExternalData_15[[#This Row],[Id]],Rabati!B:C,2,0),0)</f>
        <v>20</v>
      </c>
      <c r="F1298">
        <v>0</v>
      </c>
      <c r="G1298" t="str">
        <f>VLOOKUP(Table_ExternalData_15[[#This Row],[Id]],'Blagovna izdelek'!A:C,3,0)</f>
        <v>SBOX</v>
      </c>
      <c r="H1298">
        <f>Table_ExternalData_15[[#This Row],[Rabat]]*0.2</f>
        <v>4</v>
      </c>
      <c r="I1298" s="2">
        <f>Table_ExternalData_15[[#This Row],[Price]]-(Table_ExternalData_15[[#This Row],[Price]]*Table_ExternalData_15[[#This Row],[BB rabat]])/100</f>
        <v>9.9071999999999996</v>
      </c>
      <c r="J1298" s="2">
        <f>Table_ExternalData_15[[#This Row],[BB cena]]*Table_ExternalData_15[[#Headers],[1,22]]</f>
        <v>12.086784</v>
      </c>
      <c r="K1298" s="2">
        <f>Table_ExternalData_15[[#This Row],[Price]]*Table_ExternalData_15[[#Headers],[1,22]]</f>
        <v>12.590400000000001</v>
      </c>
      <c r="L1298" s="7">
        <f>IF(G1298="White Shark",E1298*0.5,IF(G1298="Sbox",E1298*0.5,IF(G1298="Tenda",E1298*0.5,E1298*0.2)))/100</f>
        <v>0.1</v>
      </c>
      <c r="M1298" s="2">
        <f>Table_ExternalData_15[[#This Row],[Price]]-Table_ExternalData_15[[#This Row],[Price]]*Table_ExternalData_15[[#This Row],[extra popust]]</f>
        <v>9.2880000000000003</v>
      </c>
      <c r="N1298" s="2">
        <f>IF(M1298&lt;I1298,M1298,I1298)</f>
        <v>9.2880000000000003</v>
      </c>
      <c r="O1298" s="12">
        <f ca="1">IF(N1298&lt;I1298,$U$1," ")</f>
        <v>45786</v>
      </c>
      <c r="P1298" s="12">
        <f ca="1">IFERROR((O1298+30)," ")</f>
        <v>45816</v>
      </c>
      <c r="Q1298" s="2">
        <f ca="1">IF(O1298=$U$1,N1298,"0")*1.22</f>
        <v>11.33136</v>
      </c>
    </row>
    <row r="1299" spans="1:17" x14ac:dyDescent="0.25">
      <c r="A1299" t="s">
        <v>1387</v>
      </c>
      <c r="B1299" t="s">
        <v>1386</v>
      </c>
      <c r="C1299">
        <v>7655</v>
      </c>
      <c r="D1299">
        <v>14.32</v>
      </c>
      <c r="E1299">
        <f>IFERROR(VLOOKUP(Table_ExternalData_15[[#This Row],[Id]],Rabati!B:C,2,0),0)</f>
        <v>20</v>
      </c>
      <c r="F1299">
        <v>61</v>
      </c>
      <c r="G1299" t="str">
        <f>VLOOKUP(Table_ExternalData_15[[#This Row],[Id]],'Blagovna izdelek'!A:C,3,0)</f>
        <v>SBOX</v>
      </c>
      <c r="H1299">
        <f>Table_ExternalData_15[[#This Row],[Rabat]]*0.2</f>
        <v>4</v>
      </c>
      <c r="I1299" s="2">
        <f>Table_ExternalData_15[[#This Row],[Price]]-(Table_ExternalData_15[[#This Row],[Price]]*Table_ExternalData_15[[#This Row],[BB rabat]])/100</f>
        <v>13.747199999999999</v>
      </c>
      <c r="J1299" s="2">
        <f>Table_ExternalData_15[[#This Row],[BB cena]]*Table_ExternalData_15[[#Headers],[1,22]]</f>
        <v>16.771583999999997</v>
      </c>
      <c r="K1299" s="2">
        <f>Table_ExternalData_15[[#This Row],[Price]]*Table_ExternalData_15[[#Headers],[1,22]]</f>
        <v>17.470400000000001</v>
      </c>
      <c r="L1299" s="7">
        <f>IF(G1299="White Shark",E1299*0.5,IF(G1299="Sbox",E1299*0.5,IF(G1299="Tenda",E1299*0.5,E1299*0.2)))/100</f>
        <v>0.1</v>
      </c>
      <c r="M1299" s="2">
        <f>Table_ExternalData_15[[#This Row],[Price]]-Table_ExternalData_15[[#This Row],[Price]]*Table_ExternalData_15[[#This Row],[extra popust]]</f>
        <v>12.888</v>
      </c>
      <c r="N1299" s="2">
        <f>IF(M1299&lt;I1299,M1299,I1299)</f>
        <v>12.888</v>
      </c>
      <c r="O1299" s="12">
        <f ca="1">IF(N1299&lt;I1299,$U$1," ")</f>
        <v>45786</v>
      </c>
      <c r="P1299" s="12">
        <f ca="1">IFERROR((O1299+30)," ")</f>
        <v>45816</v>
      </c>
      <c r="Q1299" s="2">
        <f ca="1">IF(O1299=$U$1,N1299,"0")*1.22</f>
        <v>15.72336</v>
      </c>
    </row>
    <row r="1300" spans="1:17" x14ac:dyDescent="0.25">
      <c r="A1300" t="s">
        <v>1388</v>
      </c>
      <c r="B1300" t="s">
        <v>9607</v>
      </c>
      <c r="C1300">
        <v>7656</v>
      </c>
      <c r="D1300">
        <v>10.47</v>
      </c>
      <c r="E1300">
        <f>IFERROR(VLOOKUP(Table_ExternalData_15[[#This Row],[Id]],Rabati!B:C,2,0),0)</f>
        <v>20</v>
      </c>
      <c r="F1300">
        <v>0</v>
      </c>
      <c r="G1300" t="str">
        <f>VLOOKUP(Table_ExternalData_15[[#This Row],[Id]],'Blagovna izdelek'!A:C,3,0)</f>
        <v>SBOX</v>
      </c>
      <c r="H1300">
        <f>Table_ExternalData_15[[#This Row],[Rabat]]*0.2</f>
        <v>4</v>
      </c>
      <c r="I1300" s="2">
        <f>Table_ExternalData_15[[#This Row],[Price]]-(Table_ExternalData_15[[#This Row],[Price]]*Table_ExternalData_15[[#This Row],[BB rabat]])/100</f>
        <v>10.051200000000001</v>
      </c>
      <c r="J1300" s="2">
        <f>Table_ExternalData_15[[#This Row],[BB cena]]*Table_ExternalData_15[[#Headers],[1,22]]</f>
        <v>12.262464000000001</v>
      </c>
      <c r="K1300" s="2">
        <f>Table_ExternalData_15[[#This Row],[Price]]*Table_ExternalData_15[[#Headers],[1,22]]</f>
        <v>12.773400000000001</v>
      </c>
      <c r="L1300" s="7">
        <f>IF(G1300="White Shark",E1300*0.5,IF(G1300="Sbox",E1300*0.5,IF(G1300="Tenda",E1300*0.5,E1300*0.2)))/100</f>
        <v>0.1</v>
      </c>
      <c r="M1300" s="2">
        <f>Table_ExternalData_15[[#This Row],[Price]]-Table_ExternalData_15[[#This Row],[Price]]*Table_ExternalData_15[[#This Row],[extra popust]]</f>
        <v>9.423</v>
      </c>
      <c r="N1300" s="2">
        <f>IF(M1300&lt;I1300,M1300,I1300)</f>
        <v>9.423</v>
      </c>
      <c r="O1300" s="12">
        <f ca="1">IF(N1300&lt;I1300,$U$1," ")</f>
        <v>45786</v>
      </c>
      <c r="P1300" s="12">
        <f ca="1">IFERROR((O1300+30)," ")</f>
        <v>45816</v>
      </c>
      <c r="Q1300" s="2">
        <f ca="1">IF(O1300=$U$1,N1300,"0")*1.22</f>
        <v>11.49606</v>
      </c>
    </row>
    <row r="1301" spans="1:17" x14ac:dyDescent="0.25">
      <c r="A1301" t="s">
        <v>1390</v>
      </c>
      <c r="B1301" t="s">
        <v>1389</v>
      </c>
      <c r="C1301">
        <v>7657</v>
      </c>
      <c r="D1301">
        <v>18.72</v>
      </c>
      <c r="E1301">
        <f>IFERROR(VLOOKUP(Table_ExternalData_15[[#This Row],[Id]],Rabati!B:C,2,0),0)</f>
        <v>20</v>
      </c>
      <c r="F1301">
        <v>0</v>
      </c>
      <c r="G1301" t="str">
        <f>VLOOKUP(Table_ExternalData_15[[#This Row],[Id]],'Blagovna izdelek'!A:C,3,0)</f>
        <v>SBOX</v>
      </c>
      <c r="H1301">
        <f>Table_ExternalData_15[[#This Row],[Rabat]]*0.2</f>
        <v>4</v>
      </c>
      <c r="I1301" s="2">
        <f>Table_ExternalData_15[[#This Row],[Price]]-(Table_ExternalData_15[[#This Row],[Price]]*Table_ExternalData_15[[#This Row],[BB rabat]])/100</f>
        <v>17.9712</v>
      </c>
      <c r="J1301" s="2">
        <f>Table_ExternalData_15[[#This Row],[BB cena]]*Table_ExternalData_15[[#Headers],[1,22]]</f>
        <v>21.924863999999999</v>
      </c>
      <c r="K1301" s="2">
        <f>Table_ExternalData_15[[#This Row],[Price]]*Table_ExternalData_15[[#Headers],[1,22]]</f>
        <v>22.838399999999996</v>
      </c>
      <c r="L1301" s="7">
        <f>IF(G1301="White Shark",E1301*0.5,IF(G1301="Sbox",E1301*0.5,IF(G1301="Tenda",E1301*0.5,E1301*0.2)))/100</f>
        <v>0.1</v>
      </c>
      <c r="M1301" s="2">
        <f>Table_ExternalData_15[[#This Row],[Price]]-Table_ExternalData_15[[#This Row],[Price]]*Table_ExternalData_15[[#This Row],[extra popust]]</f>
        <v>16.847999999999999</v>
      </c>
      <c r="N1301" s="2">
        <f>IF(M1301&lt;I1301,M1301,I1301)</f>
        <v>16.847999999999999</v>
      </c>
      <c r="O1301" s="12">
        <f ca="1">IF(N1301&lt;I1301,$U$1," ")</f>
        <v>45786</v>
      </c>
      <c r="P1301" s="12">
        <f ca="1">IFERROR((O1301+30)," ")</f>
        <v>45816</v>
      </c>
      <c r="Q1301" s="2">
        <f ca="1">IF(O1301=$U$1,N1301,"0")*1.22</f>
        <v>20.554559999999999</v>
      </c>
    </row>
    <row r="1302" spans="1:17" x14ac:dyDescent="0.25">
      <c r="A1302" t="s">
        <v>1392</v>
      </c>
      <c r="B1302" t="s">
        <v>1391</v>
      </c>
      <c r="C1302">
        <v>7658</v>
      </c>
      <c r="D1302">
        <v>31.86</v>
      </c>
      <c r="E1302">
        <f>IFERROR(VLOOKUP(Table_ExternalData_15[[#This Row],[Id]],Rabati!B:C,2,0),0)</f>
        <v>30</v>
      </c>
      <c r="F1302">
        <v>0</v>
      </c>
      <c r="G1302" t="str">
        <f>VLOOKUP(Table_ExternalData_15[[#This Row],[Id]],'Blagovna izdelek'!A:C,3,0)</f>
        <v>SBOX</v>
      </c>
      <c r="H1302">
        <f>Table_ExternalData_15[[#This Row],[Rabat]]*0.2</f>
        <v>6</v>
      </c>
      <c r="I1302" s="2">
        <f>Table_ExternalData_15[[#This Row],[Price]]-(Table_ExternalData_15[[#This Row],[Price]]*Table_ExternalData_15[[#This Row],[BB rabat]])/100</f>
        <v>29.948399999999999</v>
      </c>
      <c r="J1302" s="2">
        <f>Table_ExternalData_15[[#This Row],[BB cena]]*Table_ExternalData_15[[#Headers],[1,22]]</f>
        <v>36.537047999999999</v>
      </c>
      <c r="K1302" s="2">
        <f>Table_ExternalData_15[[#This Row],[Price]]*Table_ExternalData_15[[#Headers],[1,22]]</f>
        <v>38.869199999999999</v>
      </c>
      <c r="L1302" s="7">
        <f>IF(G1302="White Shark",E1302*0.5,IF(G1302="Sbox",E1302*0.5,IF(G1302="Tenda",E1302*0.5,E1302*0.2)))/100</f>
        <v>0.15</v>
      </c>
      <c r="M1302" s="2">
        <f>Table_ExternalData_15[[#This Row],[Price]]-Table_ExternalData_15[[#This Row],[Price]]*Table_ExternalData_15[[#This Row],[extra popust]]</f>
        <v>27.081</v>
      </c>
      <c r="N1302" s="2">
        <f>IF(M1302&lt;I1302,M1302,I1302)</f>
        <v>27.081</v>
      </c>
      <c r="O1302" s="12">
        <f ca="1">IF(N1302&lt;I1302,$U$1," ")</f>
        <v>45786</v>
      </c>
      <c r="P1302" s="12">
        <f ca="1">IFERROR((O1302+30)," ")</f>
        <v>45816</v>
      </c>
      <c r="Q1302" s="2">
        <f ca="1">IF(O1302=$U$1,N1302,"0")*1.22</f>
        <v>33.038820000000001</v>
      </c>
    </row>
    <row r="1303" spans="1:17" x14ac:dyDescent="0.25">
      <c r="A1303" t="s">
        <v>1394</v>
      </c>
      <c r="B1303" t="s">
        <v>1393</v>
      </c>
      <c r="C1303">
        <v>7659</v>
      </c>
      <c r="D1303">
        <v>6.09</v>
      </c>
      <c r="E1303">
        <f>IFERROR(VLOOKUP(Table_ExternalData_15[[#This Row],[Id]],Rabati!B:C,2,0),0)</f>
        <v>30</v>
      </c>
      <c r="F1303">
        <v>0</v>
      </c>
      <c r="G1303" t="str">
        <f>VLOOKUP(Table_ExternalData_15[[#This Row],[Id]],'Blagovna izdelek'!A:C,3,0)</f>
        <v>SBOX</v>
      </c>
      <c r="H1303">
        <f>Table_ExternalData_15[[#This Row],[Rabat]]*0.2</f>
        <v>6</v>
      </c>
      <c r="I1303" s="2">
        <f>Table_ExternalData_15[[#This Row],[Price]]-(Table_ExternalData_15[[#This Row],[Price]]*Table_ExternalData_15[[#This Row],[BB rabat]])/100</f>
        <v>5.7245999999999997</v>
      </c>
      <c r="J1303" s="2">
        <f>Table_ExternalData_15[[#This Row],[BB cena]]*Table_ExternalData_15[[#Headers],[1,22]]</f>
        <v>6.9840119999999999</v>
      </c>
      <c r="K1303" s="2">
        <f>Table_ExternalData_15[[#This Row],[Price]]*Table_ExternalData_15[[#Headers],[1,22]]</f>
        <v>7.4297999999999993</v>
      </c>
      <c r="L1303" s="7">
        <f>IF(G1303="White Shark",E1303*0.5,IF(G1303="Sbox",E1303*0.5,IF(G1303="Tenda",E1303*0.5,E1303*0.2)))/100</f>
        <v>0.15</v>
      </c>
      <c r="M1303" s="2">
        <f>Table_ExternalData_15[[#This Row],[Price]]-Table_ExternalData_15[[#This Row],[Price]]*Table_ExternalData_15[[#This Row],[extra popust]]</f>
        <v>5.1764999999999999</v>
      </c>
      <c r="N1303" s="2">
        <f>IF(M1303&lt;I1303,M1303,I1303)</f>
        <v>5.1764999999999999</v>
      </c>
      <c r="O1303" s="12">
        <f ca="1">IF(N1303&lt;I1303,$U$1," ")</f>
        <v>45786</v>
      </c>
      <c r="P1303" s="12">
        <f ca="1">IFERROR((O1303+30)," ")</f>
        <v>45816</v>
      </c>
      <c r="Q1303" s="2">
        <f ca="1">IF(O1303=$U$1,N1303,"0")*1.22</f>
        <v>6.3153299999999994</v>
      </c>
    </row>
    <row r="1304" spans="1:17" x14ac:dyDescent="0.25">
      <c r="A1304" t="s">
        <v>1395</v>
      </c>
      <c r="B1304" t="s">
        <v>9608</v>
      </c>
      <c r="C1304">
        <v>7660</v>
      </c>
      <c r="D1304">
        <v>11.57</v>
      </c>
      <c r="E1304">
        <f>IFERROR(VLOOKUP(Table_ExternalData_15[[#This Row],[Id]],Rabati!B:C,2,0),0)</f>
        <v>20</v>
      </c>
      <c r="F1304">
        <v>0</v>
      </c>
      <c r="G1304" t="str">
        <f>VLOOKUP(Table_ExternalData_15[[#This Row],[Id]],'Blagovna izdelek'!A:C,3,0)</f>
        <v>SBOX</v>
      </c>
      <c r="H1304">
        <f>Table_ExternalData_15[[#This Row],[Rabat]]*0.2</f>
        <v>4</v>
      </c>
      <c r="I1304" s="2">
        <f>Table_ExternalData_15[[#This Row],[Price]]-(Table_ExternalData_15[[#This Row],[Price]]*Table_ExternalData_15[[#This Row],[BB rabat]])/100</f>
        <v>11.107200000000001</v>
      </c>
      <c r="J1304" s="2">
        <f>Table_ExternalData_15[[#This Row],[BB cena]]*Table_ExternalData_15[[#Headers],[1,22]]</f>
        <v>13.550784</v>
      </c>
      <c r="K1304" s="2">
        <f>Table_ExternalData_15[[#This Row],[Price]]*Table_ExternalData_15[[#Headers],[1,22]]</f>
        <v>14.115399999999999</v>
      </c>
      <c r="L1304" s="7">
        <f>IF(G1304="White Shark",E1304*0.5,IF(G1304="Sbox",E1304*0.5,IF(G1304="Tenda",E1304*0.5,E1304*0.2)))/100</f>
        <v>0.1</v>
      </c>
      <c r="M1304" s="2">
        <f>Table_ExternalData_15[[#This Row],[Price]]-Table_ExternalData_15[[#This Row],[Price]]*Table_ExternalData_15[[#This Row],[extra popust]]</f>
        <v>10.413</v>
      </c>
      <c r="N1304" s="2">
        <f>IF(M1304&lt;I1304,M1304,I1304)</f>
        <v>10.413</v>
      </c>
      <c r="O1304" s="12">
        <f ca="1">IF(N1304&lt;I1304,$U$1," ")</f>
        <v>45786</v>
      </c>
      <c r="P1304" s="12">
        <f ca="1">IFERROR((O1304+30)," ")</f>
        <v>45816</v>
      </c>
      <c r="Q1304" s="2">
        <f ca="1">IF(O1304=$U$1,N1304,"0")*1.22</f>
        <v>12.703860000000001</v>
      </c>
    </row>
    <row r="1305" spans="1:17" x14ac:dyDescent="0.25">
      <c r="A1305" t="s">
        <v>1399</v>
      </c>
      <c r="B1305" t="s">
        <v>1398</v>
      </c>
      <c r="C1305">
        <v>7664</v>
      </c>
      <c r="D1305">
        <v>89.95</v>
      </c>
      <c r="E1305">
        <f>IFERROR(VLOOKUP(Table_ExternalData_15[[#This Row],[Id]],Rabati!B:C,2,0),0)</f>
        <v>20</v>
      </c>
      <c r="F1305">
        <v>2</v>
      </c>
      <c r="G1305" t="str">
        <f>VLOOKUP(Table_ExternalData_15[[#This Row],[Id]],'Blagovna izdelek'!A:C,3,0)</f>
        <v>SBOX</v>
      </c>
      <c r="H1305">
        <f>Table_ExternalData_15[[#This Row],[Rabat]]*0.2</f>
        <v>4</v>
      </c>
      <c r="I1305" s="2">
        <f>Table_ExternalData_15[[#This Row],[Price]]-(Table_ExternalData_15[[#This Row],[Price]]*Table_ExternalData_15[[#This Row],[BB rabat]])/100</f>
        <v>86.352000000000004</v>
      </c>
      <c r="J1305" s="2">
        <f>Table_ExternalData_15[[#This Row],[BB cena]]*Table_ExternalData_15[[#Headers],[1,22]]</f>
        <v>105.34944</v>
      </c>
      <c r="K1305" s="2">
        <f>Table_ExternalData_15[[#This Row],[Price]]*Table_ExternalData_15[[#Headers],[1,22]]</f>
        <v>109.739</v>
      </c>
      <c r="L1305" s="7">
        <f>IF(G1305="White Shark",E1305*0.5,IF(G1305="Sbox",E1305*0.5,IF(G1305="Tenda",E1305*0.5,E1305*0.2)))/100</f>
        <v>0.1</v>
      </c>
      <c r="M1305" s="2">
        <f>Table_ExternalData_15[[#This Row],[Price]]-Table_ExternalData_15[[#This Row],[Price]]*Table_ExternalData_15[[#This Row],[extra popust]]</f>
        <v>80.954999999999998</v>
      </c>
      <c r="N1305" s="2">
        <f>IF(M1305&lt;I1305,M1305,I1305)</f>
        <v>80.954999999999998</v>
      </c>
      <c r="O1305" s="12">
        <f ca="1">IF(N1305&lt;I1305,$U$1," ")</f>
        <v>45786</v>
      </c>
      <c r="P1305" s="12">
        <f ca="1">IFERROR((O1305+30)," ")</f>
        <v>45816</v>
      </c>
      <c r="Q1305" s="2">
        <f ca="1">IF(O1305=$U$1,N1305,"0")*1.22</f>
        <v>98.76509999999999</v>
      </c>
    </row>
    <row r="1306" spans="1:17" x14ac:dyDescent="0.25">
      <c r="A1306" t="s">
        <v>1401</v>
      </c>
      <c r="B1306" t="s">
        <v>1400</v>
      </c>
      <c r="C1306">
        <v>7668</v>
      </c>
      <c r="D1306">
        <v>14.52</v>
      </c>
      <c r="E1306">
        <f>IFERROR(VLOOKUP(Table_ExternalData_15[[#This Row],[Id]],Rabati!B:C,2,0),0)</f>
        <v>20</v>
      </c>
      <c r="F1306">
        <v>0</v>
      </c>
      <c r="G1306" t="str">
        <f>VLOOKUP(Table_ExternalData_15[[#This Row],[Id]],'Blagovna izdelek'!A:C,3,0)</f>
        <v>SBOX</v>
      </c>
      <c r="H1306">
        <f>Table_ExternalData_15[[#This Row],[Rabat]]*0.2</f>
        <v>4</v>
      </c>
      <c r="I1306" s="2">
        <f>Table_ExternalData_15[[#This Row],[Price]]-(Table_ExternalData_15[[#This Row],[Price]]*Table_ExternalData_15[[#This Row],[BB rabat]])/100</f>
        <v>13.9392</v>
      </c>
      <c r="J1306" s="2">
        <f>Table_ExternalData_15[[#This Row],[BB cena]]*Table_ExternalData_15[[#Headers],[1,22]]</f>
        <v>17.005824</v>
      </c>
      <c r="K1306" s="2">
        <f>Table_ExternalData_15[[#This Row],[Price]]*Table_ExternalData_15[[#Headers],[1,22]]</f>
        <v>17.714399999999998</v>
      </c>
      <c r="L1306" s="7">
        <f>IF(G1306="White Shark",E1306*0.5,IF(G1306="Sbox",E1306*0.5,IF(G1306="Tenda",E1306*0.5,E1306*0.2)))/100</f>
        <v>0.1</v>
      </c>
      <c r="M1306" s="2">
        <f>Table_ExternalData_15[[#This Row],[Price]]-Table_ExternalData_15[[#This Row],[Price]]*Table_ExternalData_15[[#This Row],[extra popust]]</f>
        <v>13.068</v>
      </c>
      <c r="N1306" s="2">
        <f>IF(M1306&lt;I1306,M1306,I1306)</f>
        <v>13.068</v>
      </c>
      <c r="O1306" s="12">
        <f ca="1">IF(N1306&lt;I1306,$U$1," ")</f>
        <v>45786</v>
      </c>
      <c r="P1306" s="12">
        <f ca="1">IFERROR((O1306+30)," ")</f>
        <v>45816</v>
      </c>
      <c r="Q1306" s="2">
        <f ca="1">IF(O1306=$U$1,N1306,"0")*1.22</f>
        <v>15.942959999999999</v>
      </c>
    </row>
    <row r="1307" spans="1:17" x14ac:dyDescent="0.25">
      <c r="A1307" t="s">
        <v>1403</v>
      </c>
      <c r="B1307" t="s">
        <v>1402</v>
      </c>
      <c r="C1307">
        <v>7669</v>
      </c>
      <c r="D1307">
        <v>19.95</v>
      </c>
      <c r="E1307">
        <f>IFERROR(VLOOKUP(Table_ExternalData_15[[#This Row],[Id]],Rabati!B:C,2,0),0)</f>
        <v>20</v>
      </c>
      <c r="F1307">
        <v>22</v>
      </c>
      <c r="G1307" t="str">
        <f>VLOOKUP(Table_ExternalData_15[[#This Row],[Id]],'Blagovna izdelek'!A:C,3,0)</f>
        <v>SBOX</v>
      </c>
      <c r="H1307">
        <f>Table_ExternalData_15[[#This Row],[Rabat]]*0.2</f>
        <v>4</v>
      </c>
      <c r="I1307" s="2">
        <f>Table_ExternalData_15[[#This Row],[Price]]-(Table_ExternalData_15[[#This Row],[Price]]*Table_ExternalData_15[[#This Row],[BB rabat]])/100</f>
        <v>19.152000000000001</v>
      </c>
      <c r="J1307" s="2">
        <f>Table_ExternalData_15[[#This Row],[BB cena]]*Table_ExternalData_15[[#Headers],[1,22]]</f>
        <v>23.36544</v>
      </c>
      <c r="K1307" s="2">
        <f>Table_ExternalData_15[[#This Row],[Price]]*Table_ExternalData_15[[#Headers],[1,22]]</f>
        <v>24.338999999999999</v>
      </c>
      <c r="L1307" s="7">
        <f>IF(G1307="White Shark",E1307*0.5,IF(G1307="Sbox",E1307*0.5,IF(G1307="Tenda",E1307*0.5,E1307*0.2)))/100</f>
        <v>0.1</v>
      </c>
      <c r="M1307" s="2">
        <f>Table_ExternalData_15[[#This Row],[Price]]-Table_ExternalData_15[[#This Row],[Price]]*Table_ExternalData_15[[#This Row],[extra popust]]</f>
        <v>17.954999999999998</v>
      </c>
      <c r="N1307" s="2">
        <f>IF(M1307&lt;I1307,M1307,I1307)</f>
        <v>17.954999999999998</v>
      </c>
      <c r="O1307" s="12">
        <f ca="1">IF(N1307&lt;I1307,$U$1," ")</f>
        <v>45786</v>
      </c>
      <c r="P1307" s="12">
        <f ca="1">IFERROR((O1307+30)," ")</f>
        <v>45816</v>
      </c>
      <c r="Q1307" s="2">
        <f ca="1">IF(O1307=$U$1,N1307,"0")*1.22</f>
        <v>21.905099999999997</v>
      </c>
    </row>
    <row r="1308" spans="1:17" x14ac:dyDescent="0.25">
      <c r="A1308" t="s">
        <v>1405</v>
      </c>
      <c r="B1308" t="s">
        <v>1404</v>
      </c>
      <c r="C1308">
        <v>7670</v>
      </c>
      <c r="D1308">
        <v>79.95</v>
      </c>
      <c r="E1308">
        <f>IFERROR(VLOOKUP(Table_ExternalData_15[[#This Row],[Id]],Rabati!B:C,2,0),0)</f>
        <v>20</v>
      </c>
      <c r="F1308">
        <v>4</v>
      </c>
      <c r="G1308" t="str">
        <f>VLOOKUP(Table_ExternalData_15[[#This Row],[Id]],'Blagovna izdelek'!A:C,3,0)</f>
        <v>SBOX</v>
      </c>
      <c r="H1308">
        <f>Table_ExternalData_15[[#This Row],[Rabat]]*0.2</f>
        <v>4</v>
      </c>
      <c r="I1308" s="2">
        <f>Table_ExternalData_15[[#This Row],[Price]]-(Table_ExternalData_15[[#This Row],[Price]]*Table_ExternalData_15[[#This Row],[BB rabat]])/100</f>
        <v>76.75200000000001</v>
      </c>
      <c r="J1308" s="2">
        <f>Table_ExternalData_15[[#This Row],[BB cena]]*Table_ExternalData_15[[#Headers],[1,22]]</f>
        <v>93.637440000000012</v>
      </c>
      <c r="K1308" s="2">
        <f>Table_ExternalData_15[[#This Row],[Price]]*Table_ExternalData_15[[#Headers],[1,22]]</f>
        <v>97.539000000000001</v>
      </c>
      <c r="L1308" s="7">
        <f>IF(G1308="White Shark",E1308*0.5,IF(G1308="Sbox",E1308*0.5,IF(G1308="Tenda",E1308*0.5,E1308*0.2)))/100</f>
        <v>0.1</v>
      </c>
      <c r="M1308" s="2">
        <f>Table_ExternalData_15[[#This Row],[Price]]-Table_ExternalData_15[[#This Row],[Price]]*Table_ExternalData_15[[#This Row],[extra popust]]</f>
        <v>71.954999999999998</v>
      </c>
      <c r="N1308" s="2">
        <f>IF(M1308&lt;I1308,M1308,I1308)</f>
        <v>71.954999999999998</v>
      </c>
      <c r="O1308" s="12">
        <f ca="1">IF(N1308&lt;I1308,$U$1," ")</f>
        <v>45786</v>
      </c>
      <c r="P1308" s="12">
        <f ca="1">IFERROR((O1308+30)," ")</f>
        <v>45816</v>
      </c>
      <c r="Q1308" s="2">
        <f ca="1">IF(O1308=$U$1,N1308,"0")*1.22</f>
        <v>87.7851</v>
      </c>
    </row>
    <row r="1309" spans="1:17" x14ac:dyDescent="0.25">
      <c r="A1309" t="s">
        <v>1407</v>
      </c>
      <c r="B1309" t="s">
        <v>1406</v>
      </c>
      <c r="C1309">
        <v>7671</v>
      </c>
      <c r="D1309">
        <v>98.9</v>
      </c>
      <c r="E1309">
        <f>IFERROR(VLOOKUP(Table_ExternalData_15[[#This Row],[Id]],Rabati!B:C,2,0),0)</f>
        <v>20</v>
      </c>
      <c r="F1309">
        <v>15</v>
      </c>
      <c r="G1309" t="str">
        <f>VLOOKUP(Table_ExternalData_15[[#This Row],[Id]],'Blagovna izdelek'!A:C,3,0)</f>
        <v>SBOX</v>
      </c>
      <c r="H1309">
        <f>Table_ExternalData_15[[#This Row],[Rabat]]*0.2</f>
        <v>4</v>
      </c>
      <c r="I1309" s="2">
        <f>Table_ExternalData_15[[#This Row],[Price]]-(Table_ExternalData_15[[#This Row],[Price]]*Table_ExternalData_15[[#This Row],[BB rabat]])/100</f>
        <v>94.944000000000003</v>
      </c>
      <c r="J1309" s="2">
        <f>Table_ExternalData_15[[#This Row],[BB cena]]*Table_ExternalData_15[[#Headers],[1,22]]</f>
        <v>115.83168000000001</v>
      </c>
      <c r="K1309" s="2">
        <f>Table_ExternalData_15[[#This Row],[Price]]*Table_ExternalData_15[[#Headers],[1,22]]</f>
        <v>120.658</v>
      </c>
      <c r="L1309" s="7">
        <f>IF(G1309="White Shark",E1309*0.5,IF(G1309="Sbox",E1309*0.5,IF(G1309="Tenda",E1309*0.5,E1309*0.2)))/100</f>
        <v>0.1</v>
      </c>
      <c r="M1309" s="2">
        <f>Table_ExternalData_15[[#This Row],[Price]]-Table_ExternalData_15[[#This Row],[Price]]*Table_ExternalData_15[[#This Row],[extra popust]]</f>
        <v>89.01</v>
      </c>
      <c r="N1309" s="2">
        <f>IF(M1309&lt;I1309,M1309,I1309)</f>
        <v>89.01</v>
      </c>
      <c r="O1309" s="12">
        <f ca="1">IF(N1309&lt;I1309,$U$1," ")</f>
        <v>45786</v>
      </c>
      <c r="P1309" s="12">
        <f ca="1">IFERROR((O1309+30)," ")</f>
        <v>45816</v>
      </c>
      <c r="Q1309" s="2">
        <f ca="1">IF(O1309=$U$1,N1309,"0")*1.22</f>
        <v>108.59220000000001</v>
      </c>
    </row>
    <row r="1310" spans="1:17" x14ac:dyDescent="0.25">
      <c r="A1310" t="s">
        <v>1409</v>
      </c>
      <c r="B1310" t="s">
        <v>1408</v>
      </c>
      <c r="C1310">
        <v>7672</v>
      </c>
      <c r="D1310">
        <v>99.98</v>
      </c>
      <c r="E1310">
        <f>IFERROR(VLOOKUP(Table_ExternalData_15[[#This Row],[Id]],Rabati!B:C,2,0),0)</f>
        <v>20</v>
      </c>
      <c r="F1310">
        <v>12</v>
      </c>
      <c r="G1310" t="str">
        <f>VLOOKUP(Table_ExternalData_15[[#This Row],[Id]],'Blagovna izdelek'!A:C,3,0)</f>
        <v>SBOX</v>
      </c>
      <c r="H1310">
        <f>Table_ExternalData_15[[#This Row],[Rabat]]*0.2</f>
        <v>4</v>
      </c>
      <c r="I1310" s="2">
        <f>Table_ExternalData_15[[#This Row],[Price]]-(Table_ExternalData_15[[#This Row],[Price]]*Table_ExternalData_15[[#This Row],[BB rabat]])/100</f>
        <v>95.980800000000002</v>
      </c>
      <c r="J1310" s="2">
        <f>Table_ExternalData_15[[#This Row],[BB cena]]*Table_ExternalData_15[[#Headers],[1,22]]</f>
        <v>117.096576</v>
      </c>
      <c r="K1310" s="2">
        <f>Table_ExternalData_15[[#This Row],[Price]]*Table_ExternalData_15[[#Headers],[1,22]]</f>
        <v>121.9756</v>
      </c>
      <c r="L1310" s="7">
        <f>IF(G1310="White Shark",E1310*0.5,IF(G1310="Sbox",E1310*0.5,IF(G1310="Tenda",E1310*0.5,E1310*0.2)))/100</f>
        <v>0.1</v>
      </c>
      <c r="M1310" s="2">
        <f>Table_ExternalData_15[[#This Row],[Price]]-Table_ExternalData_15[[#This Row],[Price]]*Table_ExternalData_15[[#This Row],[extra popust]]</f>
        <v>89.981999999999999</v>
      </c>
      <c r="N1310" s="2">
        <f>IF(M1310&lt;I1310,M1310,I1310)</f>
        <v>89.981999999999999</v>
      </c>
      <c r="O1310" s="12">
        <f ca="1">IF(N1310&lt;I1310,$U$1," ")</f>
        <v>45786</v>
      </c>
      <c r="P1310" s="12">
        <f ca="1">IFERROR((O1310+30)," ")</f>
        <v>45816</v>
      </c>
      <c r="Q1310" s="2">
        <f ca="1">IF(O1310=$U$1,N1310,"0")*1.22</f>
        <v>109.77803999999999</v>
      </c>
    </row>
    <row r="1311" spans="1:17" x14ac:dyDescent="0.25">
      <c r="A1311" t="s">
        <v>1411</v>
      </c>
      <c r="B1311" t="s">
        <v>1410</v>
      </c>
      <c r="C1311">
        <v>7673</v>
      </c>
      <c r="D1311">
        <v>279.95</v>
      </c>
      <c r="E1311">
        <f>IFERROR(VLOOKUP(Table_ExternalData_15[[#This Row],[Id]],Rabati!B:C,2,0),0)</f>
        <v>20</v>
      </c>
      <c r="F1311">
        <v>0</v>
      </c>
      <c r="G1311" t="str">
        <f>VLOOKUP(Table_ExternalData_15[[#This Row],[Id]],'Blagovna izdelek'!A:C,3,0)</f>
        <v>SBOX</v>
      </c>
      <c r="H1311">
        <f>Table_ExternalData_15[[#This Row],[Rabat]]*0.2</f>
        <v>4</v>
      </c>
      <c r="I1311" s="2">
        <f>Table_ExternalData_15[[#This Row],[Price]]-(Table_ExternalData_15[[#This Row],[Price]]*Table_ExternalData_15[[#This Row],[BB rabat]])/100</f>
        <v>268.75200000000001</v>
      </c>
      <c r="J1311" s="2">
        <f>Table_ExternalData_15[[#This Row],[BB cena]]*Table_ExternalData_15[[#Headers],[1,22]]</f>
        <v>327.87743999999998</v>
      </c>
      <c r="K1311" s="2">
        <f>Table_ExternalData_15[[#This Row],[Price]]*Table_ExternalData_15[[#Headers],[1,22]]</f>
        <v>341.53899999999999</v>
      </c>
      <c r="L1311" s="7">
        <f>IF(G1311="White Shark",E1311*0.5,IF(G1311="Sbox",E1311*0.5,IF(G1311="Tenda",E1311*0.5,E1311*0.2)))/100</f>
        <v>0.1</v>
      </c>
      <c r="M1311" s="2">
        <f>Table_ExternalData_15[[#This Row],[Price]]-Table_ExternalData_15[[#This Row],[Price]]*Table_ExternalData_15[[#This Row],[extra popust]]</f>
        <v>251.95499999999998</v>
      </c>
      <c r="N1311" s="2">
        <f>IF(M1311&lt;I1311,M1311,I1311)</f>
        <v>251.95499999999998</v>
      </c>
      <c r="O1311" s="12">
        <f ca="1">IF(N1311&lt;I1311,$U$1," ")</f>
        <v>45786</v>
      </c>
      <c r="P1311" s="12">
        <f ca="1">IFERROR((O1311+30)," ")</f>
        <v>45816</v>
      </c>
      <c r="Q1311" s="2">
        <f ca="1">IF(O1311=$U$1,N1311,"0")*1.22</f>
        <v>307.38509999999997</v>
      </c>
    </row>
    <row r="1312" spans="1:17" x14ac:dyDescent="0.25">
      <c r="A1312" t="s">
        <v>1412</v>
      </c>
      <c r="B1312" t="s">
        <v>11355</v>
      </c>
      <c r="C1312">
        <v>7680</v>
      </c>
      <c r="D1312">
        <v>88.83</v>
      </c>
      <c r="E1312">
        <f>IFERROR(VLOOKUP(Table_ExternalData_15[[#This Row],[Id]],Rabati!B:C,2,0),0)</f>
        <v>20</v>
      </c>
      <c r="F1312">
        <v>0</v>
      </c>
      <c r="G1312" t="str">
        <f>VLOOKUP(Table_ExternalData_15[[#This Row],[Id]],'Blagovna izdelek'!A:C,3,0)</f>
        <v>SBOX</v>
      </c>
      <c r="H1312">
        <f>Table_ExternalData_15[[#This Row],[Rabat]]*0.2</f>
        <v>4</v>
      </c>
      <c r="I1312" s="2">
        <f>Table_ExternalData_15[[#This Row],[Price]]-(Table_ExternalData_15[[#This Row],[Price]]*Table_ExternalData_15[[#This Row],[BB rabat]])/100</f>
        <v>85.276799999999994</v>
      </c>
      <c r="J1312" s="2">
        <f>Table_ExternalData_15[[#This Row],[BB cena]]*Table_ExternalData_15[[#Headers],[1,22]]</f>
        <v>104.037696</v>
      </c>
      <c r="K1312" s="2">
        <f>Table_ExternalData_15[[#This Row],[Price]]*Table_ExternalData_15[[#Headers],[1,22]]</f>
        <v>108.37259999999999</v>
      </c>
      <c r="L1312" s="7">
        <f>IF(G1312="White Shark",E1312*0.5,IF(G1312="Sbox",E1312*0.5,IF(G1312="Tenda",E1312*0.5,E1312*0.2)))/100</f>
        <v>0.1</v>
      </c>
      <c r="M1312" s="2">
        <f>Table_ExternalData_15[[#This Row],[Price]]-Table_ExternalData_15[[#This Row],[Price]]*Table_ExternalData_15[[#This Row],[extra popust]]</f>
        <v>79.947000000000003</v>
      </c>
      <c r="N1312" s="2">
        <f>IF(M1312&lt;I1312,M1312,I1312)</f>
        <v>79.947000000000003</v>
      </c>
      <c r="O1312" s="12">
        <f ca="1">IF(N1312&lt;I1312,$U$1," ")</f>
        <v>45786</v>
      </c>
      <c r="P1312" s="12">
        <f ca="1">IFERROR((O1312+30)," ")</f>
        <v>45816</v>
      </c>
      <c r="Q1312" s="2">
        <f ca="1">IF(O1312=$U$1,N1312,"0")*1.22</f>
        <v>97.535340000000005</v>
      </c>
    </row>
    <row r="1313" spans="1:17" x14ac:dyDescent="0.25">
      <c r="A1313" t="s">
        <v>1414</v>
      </c>
      <c r="B1313" t="s">
        <v>1413</v>
      </c>
      <c r="C1313">
        <v>7681</v>
      </c>
      <c r="D1313">
        <v>6.05</v>
      </c>
      <c r="E1313">
        <f>IFERROR(VLOOKUP(Table_ExternalData_15[[#This Row],[Id]],Rabati!B:C,2,0),0)</f>
        <v>20</v>
      </c>
      <c r="F1313">
        <v>0</v>
      </c>
      <c r="G1313" t="str">
        <f>VLOOKUP(Table_ExternalData_15[[#This Row],[Id]],'Blagovna izdelek'!A:C,3,0)</f>
        <v>SBOX</v>
      </c>
      <c r="H1313">
        <f>Table_ExternalData_15[[#This Row],[Rabat]]*0.2</f>
        <v>4</v>
      </c>
      <c r="I1313" s="2">
        <f>Table_ExternalData_15[[#This Row],[Price]]-(Table_ExternalData_15[[#This Row],[Price]]*Table_ExternalData_15[[#This Row],[BB rabat]])/100</f>
        <v>5.8079999999999998</v>
      </c>
      <c r="J1313" s="2">
        <f>Table_ExternalData_15[[#This Row],[BB cena]]*Table_ExternalData_15[[#Headers],[1,22]]</f>
        <v>7.0857599999999996</v>
      </c>
      <c r="K1313" s="2">
        <f>Table_ExternalData_15[[#This Row],[Price]]*Table_ExternalData_15[[#Headers],[1,22]]</f>
        <v>7.3809999999999993</v>
      </c>
      <c r="L1313" s="7">
        <f>IF(G1313="White Shark",E1313*0.5,IF(G1313="Sbox",E1313*0.5,IF(G1313="Tenda",E1313*0.5,E1313*0.2)))/100</f>
        <v>0.1</v>
      </c>
      <c r="M1313" s="2">
        <f>Table_ExternalData_15[[#This Row],[Price]]-Table_ExternalData_15[[#This Row],[Price]]*Table_ExternalData_15[[#This Row],[extra popust]]</f>
        <v>5.4450000000000003</v>
      </c>
      <c r="N1313" s="2">
        <f>IF(M1313&lt;I1313,M1313,I1313)</f>
        <v>5.4450000000000003</v>
      </c>
      <c r="O1313" s="12">
        <f ca="1">IF(N1313&lt;I1313,$U$1," ")</f>
        <v>45786</v>
      </c>
      <c r="P1313" s="12">
        <f ca="1">IFERROR((O1313+30)," ")</f>
        <v>45816</v>
      </c>
      <c r="Q1313" s="2">
        <f ca="1">IF(O1313=$U$1,N1313,"0")*1.22</f>
        <v>6.6429</v>
      </c>
    </row>
    <row r="1314" spans="1:17" x14ac:dyDescent="0.25">
      <c r="A1314" t="s">
        <v>1416</v>
      </c>
      <c r="B1314" t="s">
        <v>1415</v>
      </c>
      <c r="C1314">
        <v>7682</v>
      </c>
      <c r="D1314">
        <v>10.050000000000001</v>
      </c>
      <c r="E1314">
        <f>IFERROR(VLOOKUP(Table_ExternalData_15[[#This Row],[Id]],Rabati!B:C,2,0),0)</f>
        <v>30</v>
      </c>
      <c r="F1314">
        <v>0</v>
      </c>
      <c r="G1314" t="str">
        <f>VLOOKUP(Table_ExternalData_15[[#This Row],[Id]],'Blagovna izdelek'!A:C,3,0)</f>
        <v>SBOX</v>
      </c>
      <c r="H1314">
        <f>Table_ExternalData_15[[#This Row],[Rabat]]*0.2</f>
        <v>6</v>
      </c>
      <c r="I1314" s="2">
        <f>Table_ExternalData_15[[#This Row],[Price]]-(Table_ExternalData_15[[#This Row],[Price]]*Table_ExternalData_15[[#This Row],[BB rabat]])/100</f>
        <v>9.447000000000001</v>
      </c>
      <c r="J1314" s="2">
        <f>Table_ExternalData_15[[#This Row],[BB cena]]*Table_ExternalData_15[[#Headers],[1,22]]</f>
        <v>11.525340000000002</v>
      </c>
      <c r="K1314" s="2">
        <f>Table_ExternalData_15[[#This Row],[Price]]*Table_ExternalData_15[[#Headers],[1,22]]</f>
        <v>12.261000000000001</v>
      </c>
      <c r="L1314" s="7">
        <f>IF(G1314="White Shark",E1314*0.5,IF(G1314="Sbox",E1314*0.5,IF(G1314="Tenda",E1314*0.5,E1314*0.2)))/100</f>
        <v>0.15</v>
      </c>
      <c r="M1314" s="2">
        <f>Table_ExternalData_15[[#This Row],[Price]]-Table_ExternalData_15[[#This Row],[Price]]*Table_ExternalData_15[[#This Row],[extra popust]]</f>
        <v>8.5425000000000004</v>
      </c>
      <c r="N1314" s="2">
        <f>IF(M1314&lt;I1314,M1314,I1314)</f>
        <v>8.5425000000000004</v>
      </c>
      <c r="O1314" s="12">
        <f ca="1">IF(N1314&lt;I1314,$U$1," ")</f>
        <v>45786</v>
      </c>
      <c r="P1314" s="12">
        <f ca="1">IFERROR((O1314+30)," ")</f>
        <v>45816</v>
      </c>
      <c r="Q1314" s="2">
        <f ca="1">IF(O1314=$U$1,N1314,"0")*1.22</f>
        <v>10.421850000000001</v>
      </c>
    </row>
    <row r="1315" spans="1:17" x14ac:dyDescent="0.25">
      <c r="A1315" t="s">
        <v>1418</v>
      </c>
      <c r="B1315" t="s">
        <v>1417</v>
      </c>
      <c r="C1315">
        <v>7683</v>
      </c>
      <c r="D1315">
        <v>6.89</v>
      </c>
      <c r="E1315">
        <f>IFERROR(VLOOKUP(Table_ExternalData_15[[#This Row],[Id]],Rabati!B:C,2,0),0)</f>
        <v>20</v>
      </c>
      <c r="F1315">
        <v>0</v>
      </c>
      <c r="G1315" t="str">
        <f>VLOOKUP(Table_ExternalData_15[[#This Row],[Id]],'Blagovna izdelek'!A:C,3,0)</f>
        <v>SBOX</v>
      </c>
      <c r="H1315">
        <f>Table_ExternalData_15[[#This Row],[Rabat]]*0.2</f>
        <v>4</v>
      </c>
      <c r="I1315" s="2">
        <f>Table_ExternalData_15[[#This Row],[Price]]-(Table_ExternalData_15[[#This Row],[Price]]*Table_ExternalData_15[[#This Row],[BB rabat]])/100</f>
        <v>6.6143999999999998</v>
      </c>
      <c r="J1315" s="2">
        <f>Table_ExternalData_15[[#This Row],[BB cena]]*Table_ExternalData_15[[#Headers],[1,22]]</f>
        <v>8.0695680000000003</v>
      </c>
      <c r="K1315" s="2">
        <f>Table_ExternalData_15[[#This Row],[Price]]*Table_ExternalData_15[[#Headers],[1,22]]</f>
        <v>8.4057999999999993</v>
      </c>
      <c r="L1315" s="7">
        <f>IF(G1315="White Shark",E1315*0.5,IF(G1315="Sbox",E1315*0.5,IF(G1315="Tenda",E1315*0.5,E1315*0.2)))/100</f>
        <v>0.1</v>
      </c>
      <c r="M1315" s="2">
        <f>Table_ExternalData_15[[#This Row],[Price]]-Table_ExternalData_15[[#This Row],[Price]]*Table_ExternalData_15[[#This Row],[extra popust]]</f>
        <v>6.2009999999999996</v>
      </c>
      <c r="N1315" s="2">
        <f>IF(M1315&lt;I1315,M1315,I1315)</f>
        <v>6.2009999999999996</v>
      </c>
      <c r="O1315" s="12">
        <f ca="1">IF(N1315&lt;I1315,$U$1," ")</f>
        <v>45786</v>
      </c>
      <c r="P1315" s="12">
        <f ca="1">IFERROR((O1315+30)," ")</f>
        <v>45816</v>
      </c>
      <c r="Q1315" s="2">
        <f ca="1">IF(O1315=$U$1,N1315,"0")*1.22</f>
        <v>7.5652199999999992</v>
      </c>
    </row>
    <row r="1316" spans="1:17" x14ac:dyDescent="0.25">
      <c r="A1316" t="s">
        <v>1420</v>
      </c>
      <c r="B1316" t="s">
        <v>1419</v>
      </c>
      <c r="C1316">
        <v>7684</v>
      </c>
      <c r="D1316">
        <v>9.39</v>
      </c>
      <c r="E1316">
        <f>IFERROR(VLOOKUP(Table_ExternalData_15[[#This Row],[Id]],Rabati!B:C,2,0),0)</f>
        <v>20</v>
      </c>
      <c r="F1316">
        <v>0</v>
      </c>
      <c r="G1316" t="str">
        <f>VLOOKUP(Table_ExternalData_15[[#This Row],[Id]],'Blagovna izdelek'!A:C,3,0)</f>
        <v>SBOX</v>
      </c>
      <c r="H1316">
        <f>Table_ExternalData_15[[#This Row],[Rabat]]*0.2</f>
        <v>4</v>
      </c>
      <c r="I1316" s="2">
        <f>Table_ExternalData_15[[#This Row],[Price]]-(Table_ExternalData_15[[#This Row],[Price]]*Table_ExternalData_15[[#This Row],[BB rabat]])/100</f>
        <v>9.0144000000000002</v>
      </c>
      <c r="J1316" s="2">
        <f>Table_ExternalData_15[[#This Row],[BB cena]]*Table_ExternalData_15[[#Headers],[1,22]]</f>
        <v>10.997567999999999</v>
      </c>
      <c r="K1316" s="2">
        <f>Table_ExternalData_15[[#This Row],[Price]]*Table_ExternalData_15[[#Headers],[1,22]]</f>
        <v>11.4558</v>
      </c>
      <c r="L1316" s="7">
        <f>IF(G1316="White Shark",E1316*0.5,IF(G1316="Sbox",E1316*0.5,IF(G1316="Tenda",E1316*0.5,E1316*0.2)))/100</f>
        <v>0.1</v>
      </c>
      <c r="M1316" s="2">
        <f>Table_ExternalData_15[[#This Row],[Price]]-Table_ExternalData_15[[#This Row],[Price]]*Table_ExternalData_15[[#This Row],[extra popust]]</f>
        <v>8.4510000000000005</v>
      </c>
      <c r="N1316" s="2">
        <f>IF(M1316&lt;I1316,M1316,I1316)</f>
        <v>8.4510000000000005</v>
      </c>
      <c r="O1316" s="12">
        <f ca="1">IF(N1316&lt;I1316,$U$1," ")</f>
        <v>45786</v>
      </c>
      <c r="P1316" s="12">
        <f ca="1">IFERROR((O1316+30)," ")</f>
        <v>45816</v>
      </c>
      <c r="Q1316" s="2">
        <f ca="1">IF(O1316=$U$1,N1316,"0")*1.22</f>
        <v>10.310220000000001</v>
      </c>
    </row>
    <row r="1317" spans="1:17" x14ac:dyDescent="0.25">
      <c r="A1317" t="s">
        <v>1422</v>
      </c>
      <c r="B1317" t="s">
        <v>1421</v>
      </c>
      <c r="C1317">
        <v>7685</v>
      </c>
      <c r="D1317">
        <v>7.94</v>
      </c>
      <c r="E1317">
        <f>IFERROR(VLOOKUP(Table_ExternalData_15[[#This Row],[Id]],Rabati!B:C,2,0),0)</f>
        <v>30</v>
      </c>
      <c r="F1317">
        <v>0</v>
      </c>
      <c r="G1317" t="str">
        <f>VLOOKUP(Table_ExternalData_15[[#This Row],[Id]],'Blagovna izdelek'!A:C,3,0)</f>
        <v>SBOX</v>
      </c>
      <c r="H1317">
        <f>Table_ExternalData_15[[#This Row],[Rabat]]*0.2</f>
        <v>6</v>
      </c>
      <c r="I1317" s="2">
        <f>Table_ExternalData_15[[#This Row],[Price]]-(Table_ExternalData_15[[#This Row],[Price]]*Table_ExternalData_15[[#This Row],[BB rabat]])/100</f>
        <v>7.4636000000000005</v>
      </c>
      <c r="J1317" s="2">
        <f>Table_ExternalData_15[[#This Row],[BB cena]]*Table_ExternalData_15[[#Headers],[1,22]]</f>
        <v>9.1055919999999997</v>
      </c>
      <c r="K1317" s="2">
        <f>Table_ExternalData_15[[#This Row],[Price]]*Table_ExternalData_15[[#Headers],[1,22]]</f>
        <v>9.6867999999999999</v>
      </c>
      <c r="L1317" s="7">
        <f>IF(G1317="White Shark",E1317*0.5,IF(G1317="Sbox",E1317*0.5,IF(G1317="Tenda",E1317*0.5,E1317*0.2)))/100</f>
        <v>0.15</v>
      </c>
      <c r="M1317" s="2">
        <f>Table_ExternalData_15[[#This Row],[Price]]-Table_ExternalData_15[[#This Row],[Price]]*Table_ExternalData_15[[#This Row],[extra popust]]</f>
        <v>6.7490000000000006</v>
      </c>
      <c r="N1317" s="2">
        <f>IF(M1317&lt;I1317,M1317,I1317)</f>
        <v>6.7490000000000006</v>
      </c>
      <c r="O1317" s="12">
        <f ca="1">IF(N1317&lt;I1317,$U$1," ")</f>
        <v>45786</v>
      </c>
      <c r="P1317" s="12">
        <f ca="1">IFERROR((O1317+30)," ")</f>
        <v>45816</v>
      </c>
      <c r="Q1317" s="2">
        <f ca="1">IF(O1317=$U$1,N1317,"0")*1.22</f>
        <v>8.2337800000000012</v>
      </c>
    </row>
    <row r="1318" spans="1:17" x14ac:dyDescent="0.25">
      <c r="A1318" t="s">
        <v>1424</v>
      </c>
      <c r="B1318" t="s">
        <v>1423</v>
      </c>
      <c r="C1318">
        <v>7686</v>
      </c>
      <c r="D1318">
        <v>12.41</v>
      </c>
      <c r="E1318">
        <f>IFERROR(VLOOKUP(Table_ExternalData_15[[#This Row],[Id]],Rabati!B:C,2,0),0)</f>
        <v>30</v>
      </c>
      <c r="F1318">
        <v>0</v>
      </c>
      <c r="G1318" t="str">
        <f>VLOOKUP(Table_ExternalData_15[[#This Row],[Id]],'Blagovna izdelek'!A:C,3,0)</f>
        <v>SBOX</v>
      </c>
      <c r="H1318">
        <f>Table_ExternalData_15[[#This Row],[Rabat]]*0.2</f>
        <v>6</v>
      </c>
      <c r="I1318" s="2">
        <f>Table_ExternalData_15[[#This Row],[Price]]-(Table_ExternalData_15[[#This Row],[Price]]*Table_ExternalData_15[[#This Row],[BB rabat]])/100</f>
        <v>11.6654</v>
      </c>
      <c r="J1318" s="2">
        <f>Table_ExternalData_15[[#This Row],[BB cena]]*Table_ExternalData_15[[#Headers],[1,22]]</f>
        <v>14.231788</v>
      </c>
      <c r="K1318" s="2">
        <f>Table_ExternalData_15[[#This Row],[Price]]*Table_ExternalData_15[[#Headers],[1,22]]</f>
        <v>15.1402</v>
      </c>
      <c r="L1318" s="7">
        <f>IF(G1318="White Shark",E1318*0.5,IF(G1318="Sbox",E1318*0.5,IF(G1318="Tenda",E1318*0.5,E1318*0.2)))/100</f>
        <v>0.15</v>
      </c>
      <c r="M1318" s="2">
        <f>Table_ExternalData_15[[#This Row],[Price]]-Table_ExternalData_15[[#This Row],[Price]]*Table_ExternalData_15[[#This Row],[extra popust]]</f>
        <v>10.548500000000001</v>
      </c>
      <c r="N1318" s="2">
        <f>IF(M1318&lt;I1318,M1318,I1318)</f>
        <v>10.548500000000001</v>
      </c>
      <c r="O1318" s="12">
        <f ca="1">IF(N1318&lt;I1318,$U$1," ")</f>
        <v>45786</v>
      </c>
      <c r="P1318" s="12">
        <f ca="1">IFERROR((O1318+30)," ")</f>
        <v>45816</v>
      </c>
      <c r="Q1318" s="2">
        <f ca="1">IF(O1318=$U$1,N1318,"0")*1.22</f>
        <v>12.86917</v>
      </c>
    </row>
    <row r="1319" spans="1:17" x14ac:dyDescent="0.25">
      <c r="A1319" t="s">
        <v>1426</v>
      </c>
      <c r="B1319" t="s">
        <v>1425</v>
      </c>
      <c r="C1319">
        <v>7687</v>
      </c>
      <c r="D1319">
        <v>24.99</v>
      </c>
      <c r="E1319">
        <f>IFERROR(VLOOKUP(Table_ExternalData_15[[#This Row],[Id]],Rabati!B:C,2,0),0)</f>
        <v>30</v>
      </c>
      <c r="F1319">
        <v>0</v>
      </c>
      <c r="G1319" t="str">
        <f>VLOOKUP(Table_ExternalData_15[[#This Row],[Id]],'Blagovna izdelek'!A:C,3,0)</f>
        <v>SBOX</v>
      </c>
      <c r="H1319">
        <f>Table_ExternalData_15[[#This Row],[Rabat]]*0.2</f>
        <v>6</v>
      </c>
      <c r="I1319" s="2">
        <f>Table_ExternalData_15[[#This Row],[Price]]-(Table_ExternalData_15[[#This Row],[Price]]*Table_ExternalData_15[[#This Row],[BB rabat]])/100</f>
        <v>23.490599999999997</v>
      </c>
      <c r="J1319" s="2">
        <f>Table_ExternalData_15[[#This Row],[BB cena]]*Table_ExternalData_15[[#Headers],[1,22]]</f>
        <v>28.658531999999997</v>
      </c>
      <c r="K1319" s="2">
        <f>Table_ExternalData_15[[#This Row],[Price]]*Table_ExternalData_15[[#Headers],[1,22]]</f>
        <v>30.487799999999996</v>
      </c>
      <c r="L1319" s="7">
        <f>IF(G1319="White Shark",E1319*0.5,IF(G1319="Sbox",E1319*0.5,IF(G1319="Tenda",E1319*0.5,E1319*0.2)))/100</f>
        <v>0.15</v>
      </c>
      <c r="M1319" s="2">
        <f>Table_ExternalData_15[[#This Row],[Price]]-Table_ExternalData_15[[#This Row],[Price]]*Table_ExternalData_15[[#This Row],[extra popust]]</f>
        <v>21.241499999999998</v>
      </c>
      <c r="N1319" s="2">
        <f>IF(M1319&lt;I1319,M1319,I1319)</f>
        <v>21.241499999999998</v>
      </c>
      <c r="O1319" s="12">
        <f ca="1">IF(N1319&lt;I1319,$U$1," ")</f>
        <v>45786</v>
      </c>
      <c r="P1319" s="12">
        <f ca="1">IFERROR((O1319+30)," ")</f>
        <v>45816</v>
      </c>
      <c r="Q1319" s="2">
        <f ca="1">IF(O1319=$U$1,N1319,"0")*1.22</f>
        <v>25.914629999999999</v>
      </c>
    </row>
    <row r="1320" spans="1:17" x14ac:dyDescent="0.25">
      <c r="A1320" t="s">
        <v>1428</v>
      </c>
      <c r="B1320" t="s">
        <v>1427</v>
      </c>
      <c r="C1320">
        <v>7688</v>
      </c>
      <c r="D1320">
        <v>37.58</v>
      </c>
      <c r="E1320">
        <f>IFERROR(VLOOKUP(Table_ExternalData_15[[#This Row],[Id]],Rabati!B:C,2,0),0)</f>
        <v>30</v>
      </c>
      <c r="F1320">
        <v>0</v>
      </c>
      <c r="G1320" t="str">
        <f>VLOOKUP(Table_ExternalData_15[[#This Row],[Id]],'Blagovna izdelek'!A:C,3,0)</f>
        <v>SBOX</v>
      </c>
      <c r="H1320">
        <f>Table_ExternalData_15[[#This Row],[Rabat]]*0.2</f>
        <v>6</v>
      </c>
      <c r="I1320" s="2">
        <f>Table_ExternalData_15[[#This Row],[Price]]-(Table_ExternalData_15[[#This Row],[Price]]*Table_ExternalData_15[[#This Row],[BB rabat]])/100</f>
        <v>35.325199999999995</v>
      </c>
      <c r="J1320" s="2">
        <f>Table_ExternalData_15[[#This Row],[BB cena]]*Table_ExternalData_15[[#Headers],[1,22]]</f>
        <v>43.096743999999994</v>
      </c>
      <c r="K1320" s="2">
        <f>Table_ExternalData_15[[#This Row],[Price]]*Table_ExternalData_15[[#Headers],[1,22]]</f>
        <v>45.8476</v>
      </c>
      <c r="L1320" s="7">
        <f>IF(G1320="White Shark",E1320*0.5,IF(G1320="Sbox",E1320*0.5,IF(G1320="Tenda",E1320*0.5,E1320*0.2)))/100</f>
        <v>0.15</v>
      </c>
      <c r="M1320" s="2">
        <f>Table_ExternalData_15[[#This Row],[Price]]-Table_ExternalData_15[[#This Row],[Price]]*Table_ExternalData_15[[#This Row],[extra popust]]</f>
        <v>31.942999999999998</v>
      </c>
      <c r="N1320" s="2">
        <f>IF(M1320&lt;I1320,M1320,I1320)</f>
        <v>31.942999999999998</v>
      </c>
      <c r="O1320" s="12">
        <f ca="1">IF(N1320&lt;I1320,$U$1," ")</f>
        <v>45786</v>
      </c>
      <c r="P1320" s="12">
        <f ca="1">IFERROR((O1320+30)," ")</f>
        <v>45816</v>
      </c>
      <c r="Q1320" s="2">
        <f ca="1">IF(O1320=$U$1,N1320,"0")*1.22</f>
        <v>38.970459999999996</v>
      </c>
    </row>
    <row r="1321" spans="1:17" x14ac:dyDescent="0.25">
      <c r="A1321" t="s">
        <v>1430</v>
      </c>
      <c r="B1321" t="s">
        <v>1429</v>
      </c>
      <c r="C1321">
        <v>7689</v>
      </c>
      <c r="D1321">
        <v>111.11</v>
      </c>
      <c r="E1321">
        <f>IFERROR(VLOOKUP(Table_ExternalData_15[[#This Row],[Id]],Rabati!B:C,2,0),0)</f>
        <v>20</v>
      </c>
      <c r="F1321">
        <v>11</v>
      </c>
      <c r="G1321" t="str">
        <f>VLOOKUP(Table_ExternalData_15[[#This Row],[Id]],'Blagovna izdelek'!A:C,3,0)</f>
        <v>SBOX</v>
      </c>
      <c r="H1321">
        <f>Table_ExternalData_15[[#This Row],[Rabat]]*0.2</f>
        <v>4</v>
      </c>
      <c r="I1321" s="2">
        <f>Table_ExternalData_15[[#This Row],[Price]]-(Table_ExternalData_15[[#This Row],[Price]]*Table_ExternalData_15[[#This Row],[BB rabat]])/100</f>
        <v>106.6656</v>
      </c>
      <c r="J1321" s="2">
        <f>Table_ExternalData_15[[#This Row],[BB cena]]*Table_ExternalData_15[[#Headers],[1,22]]</f>
        <v>130.13203199999998</v>
      </c>
      <c r="K1321" s="2">
        <f>Table_ExternalData_15[[#This Row],[Price]]*Table_ExternalData_15[[#Headers],[1,22]]</f>
        <v>135.55420000000001</v>
      </c>
      <c r="L1321" s="7">
        <f>IF(G1321="White Shark",E1321*0.5,IF(G1321="Sbox",E1321*0.5,IF(G1321="Tenda",E1321*0.5,E1321*0.2)))/100</f>
        <v>0.1</v>
      </c>
      <c r="M1321" s="2">
        <f>Table_ExternalData_15[[#This Row],[Price]]-Table_ExternalData_15[[#This Row],[Price]]*Table_ExternalData_15[[#This Row],[extra popust]]</f>
        <v>99.998999999999995</v>
      </c>
      <c r="N1321" s="2">
        <f>IF(M1321&lt;I1321,M1321,I1321)</f>
        <v>99.998999999999995</v>
      </c>
      <c r="O1321" s="12">
        <f ca="1">IF(N1321&lt;I1321,$U$1," ")</f>
        <v>45786</v>
      </c>
      <c r="P1321" s="12">
        <f ca="1">IFERROR((O1321+30)," ")</f>
        <v>45816</v>
      </c>
      <c r="Q1321" s="2">
        <f ca="1">IF(O1321=$U$1,N1321,"0")*1.22</f>
        <v>121.99878</v>
      </c>
    </row>
    <row r="1322" spans="1:17" x14ac:dyDescent="0.25">
      <c r="A1322" t="s">
        <v>1432</v>
      </c>
      <c r="B1322" t="s">
        <v>1431</v>
      </c>
      <c r="C1322">
        <v>7693</v>
      </c>
      <c r="D1322">
        <v>39.950000000000003</v>
      </c>
      <c r="E1322">
        <f>IFERROR(VLOOKUP(Table_ExternalData_15[[#This Row],[Id]],Rabati!B:C,2,0),0)</f>
        <v>20</v>
      </c>
      <c r="F1322">
        <v>0</v>
      </c>
      <c r="G1322" t="str">
        <f>VLOOKUP(Table_ExternalData_15[[#This Row],[Id]],'Blagovna izdelek'!A:C,3,0)</f>
        <v>SBOX</v>
      </c>
      <c r="H1322">
        <f>Table_ExternalData_15[[#This Row],[Rabat]]*0.2</f>
        <v>4</v>
      </c>
      <c r="I1322" s="2">
        <f>Table_ExternalData_15[[#This Row],[Price]]-(Table_ExternalData_15[[#This Row],[Price]]*Table_ExternalData_15[[#This Row],[BB rabat]])/100</f>
        <v>38.352000000000004</v>
      </c>
      <c r="J1322" s="2">
        <f>Table_ExternalData_15[[#This Row],[BB cena]]*Table_ExternalData_15[[#Headers],[1,22]]</f>
        <v>46.789440000000006</v>
      </c>
      <c r="K1322" s="2">
        <f>Table_ExternalData_15[[#This Row],[Price]]*Table_ExternalData_15[[#Headers],[1,22]]</f>
        <v>48.739000000000004</v>
      </c>
      <c r="L1322" s="7">
        <f>IF(G1322="White Shark",E1322*0.5,IF(G1322="Sbox",E1322*0.5,IF(G1322="Tenda",E1322*0.5,E1322*0.2)))/100</f>
        <v>0.1</v>
      </c>
      <c r="M1322" s="2">
        <f>Table_ExternalData_15[[#This Row],[Price]]-Table_ExternalData_15[[#This Row],[Price]]*Table_ExternalData_15[[#This Row],[extra popust]]</f>
        <v>35.955000000000005</v>
      </c>
      <c r="N1322" s="2">
        <f>IF(M1322&lt;I1322,M1322,I1322)</f>
        <v>35.955000000000005</v>
      </c>
      <c r="O1322" s="12">
        <f ca="1">IF(N1322&lt;I1322,$U$1," ")</f>
        <v>45786</v>
      </c>
      <c r="P1322" s="12">
        <f ca="1">IFERROR((O1322+30)," ")</f>
        <v>45816</v>
      </c>
      <c r="Q1322" s="2">
        <f ca="1">IF(O1322=$U$1,N1322,"0")*1.22</f>
        <v>43.865100000000005</v>
      </c>
    </row>
    <row r="1323" spans="1:17" x14ac:dyDescent="0.25">
      <c r="A1323" t="s">
        <v>1434</v>
      </c>
      <c r="B1323" t="s">
        <v>1433</v>
      </c>
      <c r="C1323">
        <v>7694</v>
      </c>
      <c r="D1323">
        <v>21.1</v>
      </c>
      <c r="E1323">
        <f>IFERROR(VLOOKUP(Table_ExternalData_15[[#This Row],[Id]],Rabati!B:C,2,0),0)</f>
        <v>20</v>
      </c>
      <c r="F1323">
        <v>7</v>
      </c>
      <c r="G1323" t="str">
        <f>VLOOKUP(Table_ExternalData_15[[#This Row],[Id]],'Blagovna izdelek'!A:C,3,0)</f>
        <v>SBOX</v>
      </c>
      <c r="H1323">
        <f>Table_ExternalData_15[[#This Row],[Rabat]]*0.2</f>
        <v>4</v>
      </c>
      <c r="I1323" s="2">
        <f>Table_ExternalData_15[[#This Row],[Price]]-(Table_ExternalData_15[[#This Row],[Price]]*Table_ExternalData_15[[#This Row],[BB rabat]])/100</f>
        <v>20.256</v>
      </c>
      <c r="J1323" s="2">
        <f>Table_ExternalData_15[[#This Row],[BB cena]]*Table_ExternalData_15[[#Headers],[1,22]]</f>
        <v>24.712319999999998</v>
      </c>
      <c r="K1323" s="2">
        <f>Table_ExternalData_15[[#This Row],[Price]]*Table_ExternalData_15[[#Headers],[1,22]]</f>
        <v>25.742000000000001</v>
      </c>
      <c r="L1323" s="7">
        <f>IF(G1323="White Shark",E1323*0.5,IF(G1323="Sbox",E1323*0.5,IF(G1323="Tenda",E1323*0.5,E1323*0.2)))/100</f>
        <v>0.1</v>
      </c>
      <c r="M1323" s="2">
        <f>Table_ExternalData_15[[#This Row],[Price]]-Table_ExternalData_15[[#This Row],[Price]]*Table_ExternalData_15[[#This Row],[extra popust]]</f>
        <v>18.990000000000002</v>
      </c>
      <c r="N1323" s="2">
        <f>IF(M1323&lt;I1323,M1323,I1323)</f>
        <v>18.990000000000002</v>
      </c>
      <c r="O1323" s="12">
        <f ca="1">IF(N1323&lt;I1323,$U$1," ")</f>
        <v>45786</v>
      </c>
      <c r="P1323" s="12">
        <f ca="1">IFERROR((O1323+30)," ")</f>
        <v>45816</v>
      </c>
      <c r="Q1323" s="2">
        <f ca="1">IF(O1323=$U$1,N1323,"0")*1.22</f>
        <v>23.167800000000003</v>
      </c>
    </row>
    <row r="1324" spans="1:17" x14ac:dyDescent="0.25">
      <c r="A1324" t="s">
        <v>1436</v>
      </c>
      <c r="B1324" t="s">
        <v>1435</v>
      </c>
      <c r="C1324">
        <v>7695</v>
      </c>
      <c r="D1324">
        <v>42.93</v>
      </c>
      <c r="E1324">
        <f>IFERROR(VLOOKUP(Table_ExternalData_15[[#This Row],[Id]],Rabati!B:C,2,0),0)</f>
        <v>20</v>
      </c>
      <c r="F1324">
        <v>9</v>
      </c>
      <c r="G1324" t="str">
        <f>VLOOKUP(Table_ExternalData_15[[#This Row],[Id]],'Blagovna izdelek'!A:C,3,0)</f>
        <v>SBOX</v>
      </c>
      <c r="H1324">
        <f>Table_ExternalData_15[[#This Row],[Rabat]]*0.2</f>
        <v>4</v>
      </c>
      <c r="I1324" s="2">
        <f>Table_ExternalData_15[[#This Row],[Price]]-(Table_ExternalData_15[[#This Row],[Price]]*Table_ExternalData_15[[#This Row],[BB rabat]])/100</f>
        <v>41.212800000000001</v>
      </c>
      <c r="J1324" s="2">
        <f>Table_ExternalData_15[[#This Row],[BB cena]]*Table_ExternalData_15[[#Headers],[1,22]]</f>
        <v>50.279615999999997</v>
      </c>
      <c r="K1324" s="2">
        <f>Table_ExternalData_15[[#This Row],[Price]]*Table_ExternalData_15[[#Headers],[1,22]]</f>
        <v>52.374600000000001</v>
      </c>
      <c r="L1324" s="7">
        <f>IF(G1324="White Shark",E1324*0.5,IF(G1324="Sbox",E1324*0.5,IF(G1324="Tenda",E1324*0.5,E1324*0.2)))/100</f>
        <v>0.1</v>
      </c>
      <c r="M1324" s="2">
        <f>Table_ExternalData_15[[#This Row],[Price]]-Table_ExternalData_15[[#This Row],[Price]]*Table_ExternalData_15[[#This Row],[extra popust]]</f>
        <v>38.637</v>
      </c>
      <c r="N1324" s="2">
        <f>IF(M1324&lt;I1324,M1324,I1324)</f>
        <v>38.637</v>
      </c>
      <c r="O1324" s="12">
        <f ca="1">IF(N1324&lt;I1324,$U$1," ")</f>
        <v>45786</v>
      </c>
      <c r="P1324" s="12">
        <f ca="1">IFERROR((O1324+30)," ")</f>
        <v>45816</v>
      </c>
      <c r="Q1324" s="2">
        <f ca="1">IF(O1324=$U$1,N1324,"0")*1.22</f>
        <v>47.137140000000002</v>
      </c>
    </row>
    <row r="1325" spans="1:17" x14ac:dyDescent="0.25">
      <c r="A1325" t="s">
        <v>1572</v>
      </c>
      <c r="B1325" t="s">
        <v>1571</v>
      </c>
      <c r="C1325">
        <v>7810</v>
      </c>
      <c r="D1325">
        <v>10.47</v>
      </c>
      <c r="E1325">
        <f>IFERROR(VLOOKUP(Table_ExternalData_15[[#This Row],[Id]],Rabati!B:C,2,0),0)</f>
        <v>20</v>
      </c>
      <c r="F1325">
        <v>4</v>
      </c>
      <c r="G1325" t="str">
        <f>VLOOKUP(Table_ExternalData_15[[#This Row],[Id]],'Blagovna izdelek'!A:C,3,0)</f>
        <v>SBOX</v>
      </c>
      <c r="H1325">
        <f>Table_ExternalData_15[[#This Row],[Rabat]]*0.2</f>
        <v>4</v>
      </c>
      <c r="I1325" s="2">
        <f>Table_ExternalData_15[[#This Row],[Price]]-(Table_ExternalData_15[[#This Row],[Price]]*Table_ExternalData_15[[#This Row],[BB rabat]])/100</f>
        <v>10.051200000000001</v>
      </c>
      <c r="J1325" s="2">
        <f>Table_ExternalData_15[[#This Row],[BB cena]]*Table_ExternalData_15[[#Headers],[1,22]]</f>
        <v>12.262464000000001</v>
      </c>
      <c r="K1325" s="2">
        <f>Table_ExternalData_15[[#This Row],[Price]]*Table_ExternalData_15[[#Headers],[1,22]]</f>
        <v>12.773400000000001</v>
      </c>
      <c r="L1325" s="7">
        <f>IF(G1325="White Shark",E1325*0.5,IF(G1325="Sbox",E1325*0.5,IF(G1325="Tenda",E1325*0.5,E1325*0.2)))/100</f>
        <v>0.1</v>
      </c>
      <c r="M1325" s="2">
        <f>Table_ExternalData_15[[#This Row],[Price]]-Table_ExternalData_15[[#This Row],[Price]]*Table_ExternalData_15[[#This Row],[extra popust]]</f>
        <v>9.423</v>
      </c>
      <c r="N1325" s="2">
        <f>IF(M1325&lt;I1325,M1325,I1325)</f>
        <v>9.423</v>
      </c>
      <c r="O1325" s="12">
        <f ca="1">IF(N1325&lt;I1325,$U$1," ")</f>
        <v>45786</v>
      </c>
      <c r="P1325" s="12">
        <f ca="1">IFERROR((O1325+30)," ")</f>
        <v>45816</v>
      </c>
      <c r="Q1325" s="2">
        <f ca="1">IF(O1325=$U$1,N1325,"0")*1.22</f>
        <v>11.49606</v>
      </c>
    </row>
    <row r="1326" spans="1:17" x14ac:dyDescent="0.25">
      <c r="A1326" t="s">
        <v>1597</v>
      </c>
      <c r="B1326" t="s">
        <v>1596</v>
      </c>
      <c r="C1326">
        <v>7860</v>
      </c>
      <c r="D1326">
        <v>24.95</v>
      </c>
      <c r="E1326">
        <f>IFERROR(VLOOKUP(Table_ExternalData_15[[#This Row],[Id]],Rabati!B:C,2,0),0)</f>
        <v>20</v>
      </c>
      <c r="F1326">
        <v>23</v>
      </c>
      <c r="G1326" t="str">
        <f>VLOOKUP(Table_ExternalData_15[[#This Row],[Id]],'Blagovna izdelek'!A:C,3,0)</f>
        <v>SBOX</v>
      </c>
      <c r="H1326">
        <f>Table_ExternalData_15[[#This Row],[Rabat]]*0.2</f>
        <v>4</v>
      </c>
      <c r="I1326" s="2">
        <f>Table_ExternalData_15[[#This Row],[Price]]-(Table_ExternalData_15[[#This Row],[Price]]*Table_ExternalData_15[[#This Row],[BB rabat]])/100</f>
        <v>23.951999999999998</v>
      </c>
      <c r="J1326" s="2">
        <f>Table_ExternalData_15[[#This Row],[BB cena]]*Table_ExternalData_15[[#Headers],[1,22]]</f>
        <v>29.221439999999998</v>
      </c>
      <c r="K1326" s="2">
        <f>Table_ExternalData_15[[#This Row],[Price]]*Table_ExternalData_15[[#Headers],[1,22]]</f>
        <v>30.439</v>
      </c>
      <c r="L1326" s="7">
        <f>IF(G1326="White Shark",E1326*0.5,IF(G1326="Sbox",E1326*0.5,IF(G1326="Tenda",E1326*0.5,E1326*0.2)))/100</f>
        <v>0.1</v>
      </c>
      <c r="M1326" s="2">
        <f>Table_ExternalData_15[[#This Row],[Price]]-Table_ExternalData_15[[#This Row],[Price]]*Table_ExternalData_15[[#This Row],[extra popust]]</f>
        <v>22.454999999999998</v>
      </c>
      <c r="N1326" s="2">
        <f>IF(M1326&lt;I1326,M1326,I1326)</f>
        <v>22.454999999999998</v>
      </c>
      <c r="O1326" s="12">
        <f ca="1">IF(N1326&lt;I1326,$U$1," ")</f>
        <v>45786</v>
      </c>
      <c r="P1326" s="12">
        <f ca="1">IFERROR((O1326+30)," ")</f>
        <v>45816</v>
      </c>
      <c r="Q1326" s="2">
        <f ca="1">IF(O1326=$U$1,N1326,"0")*1.22</f>
        <v>27.395099999999996</v>
      </c>
    </row>
    <row r="1327" spans="1:17" x14ac:dyDescent="0.25">
      <c r="A1327" t="s">
        <v>1599</v>
      </c>
      <c r="B1327" t="s">
        <v>1598</v>
      </c>
      <c r="C1327">
        <v>7862</v>
      </c>
      <c r="D1327">
        <v>12.5</v>
      </c>
      <c r="E1327">
        <f>IFERROR(VLOOKUP(Table_ExternalData_15[[#This Row],[Id]],Rabati!B:C,2,0),0)</f>
        <v>20</v>
      </c>
      <c r="F1327">
        <v>18</v>
      </c>
      <c r="G1327" t="str">
        <f>VLOOKUP(Table_ExternalData_15[[#This Row],[Id]],'Blagovna izdelek'!A:C,3,0)</f>
        <v>SBOX</v>
      </c>
      <c r="H1327">
        <f>Table_ExternalData_15[[#This Row],[Rabat]]*0.2</f>
        <v>4</v>
      </c>
      <c r="I1327" s="2">
        <f>Table_ExternalData_15[[#This Row],[Price]]-(Table_ExternalData_15[[#This Row],[Price]]*Table_ExternalData_15[[#This Row],[BB rabat]])/100</f>
        <v>12</v>
      </c>
      <c r="J1327" s="2">
        <f>Table_ExternalData_15[[#This Row],[BB cena]]*Table_ExternalData_15[[#Headers],[1,22]]</f>
        <v>14.64</v>
      </c>
      <c r="K1327" s="2">
        <f>Table_ExternalData_15[[#This Row],[Price]]*Table_ExternalData_15[[#Headers],[1,22]]</f>
        <v>15.25</v>
      </c>
      <c r="L1327" s="7">
        <f>IF(G1327="White Shark",E1327*0.5,IF(G1327="Sbox",E1327*0.5,IF(G1327="Tenda",E1327*0.5,E1327*0.2)))/100</f>
        <v>0.1</v>
      </c>
      <c r="M1327" s="2">
        <f>Table_ExternalData_15[[#This Row],[Price]]-Table_ExternalData_15[[#This Row],[Price]]*Table_ExternalData_15[[#This Row],[extra popust]]</f>
        <v>11.25</v>
      </c>
      <c r="N1327" s="2">
        <f>IF(M1327&lt;I1327,M1327,I1327)</f>
        <v>11.25</v>
      </c>
      <c r="O1327" s="12">
        <f ca="1">IF(N1327&lt;I1327,$U$1," ")</f>
        <v>45786</v>
      </c>
      <c r="P1327" s="12">
        <f ca="1">IFERROR((O1327+30)," ")</f>
        <v>45816</v>
      </c>
      <c r="Q1327" s="2">
        <f ca="1">IF(O1327=$U$1,N1327,"0")*1.22</f>
        <v>13.725</v>
      </c>
    </row>
    <row r="1328" spans="1:17" x14ac:dyDescent="0.25">
      <c r="A1328" t="s">
        <v>1605</v>
      </c>
      <c r="B1328" t="s">
        <v>1604</v>
      </c>
      <c r="C1328">
        <v>7870</v>
      </c>
      <c r="D1328">
        <v>14.18</v>
      </c>
      <c r="E1328">
        <f>IFERROR(VLOOKUP(Table_ExternalData_15[[#This Row],[Id]],Rabati!B:C,2,0),0)</f>
        <v>25</v>
      </c>
      <c r="F1328">
        <v>7</v>
      </c>
      <c r="G1328" t="str">
        <f>VLOOKUP(Table_ExternalData_15[[#This Row],[Id]],'Blagovna izdelek'!A:C,3,0)</f>
        <v>SBOX</v>
      </c>
      <c r="H1328">
        <f>Table_ExternalData_15[[#This Row],[Rabat]]*0.2</f>
        <v>5</v>
      </c>
      <c r="I1328" s="2">
        <f>Table_ExternalData_15[[#This Row],[Price]]-(Table_ExternalData_15[[#This Row],[Price]]*Table_ExternalData_15[[#This Row],[BB rabat]])/100</f>
        <v>13.471</v>
      </c>
      <c r="J1328" s="2">
        <f>Table_ExternalData_15[[#This Row],[BB cena]]*Table_ExternalData_15[[#Headers],[1,22]]</f>
        <v>16.434619999999999</v>
      </c>
      <c r="K1328" s="2">
        <f>Table_ExternalData_15[[#This Row],[Price]]*Table_ExternalData_15[[#Headers],[1,22]]</f>
        <v>17.299599999999998</v>
      </c>
      <c r="L1328" s="7">
        <f>IF(G1328="White Shark",E1328*0.5,IF(G1328="Sbox",E1328*0.5,IF(G1328="Tenda",E1328*0.5,E1328*0.2)))/100</f>
        <v>0.125</v>
      </c>
      <c r="M1328" s="2">
        <f>Table_ExternalData_15[[#This Row],[Price]]-Table_ExternalData_15[[#This Row],[Price]]*Table_ExternalData_15[[#This Row],[extra popust]]</f>
        <v>12.407499999999999</v>
      </c>
      <c r="N1328" s="2">
        <f>IF(M1328&lt;I1328,M1328,I1328)</f>
        <v>12.407499999999999</v>
      </c>
      <c r="O1328" s="12">
        <f ca="1">IF(N1328&lt;I1328,$U$1," ")</f>
        <v>45786</v>
      </c>
      <c r="P1328" s="12">
        <f ca="1">IFERROR((O1328+30)," ")</f>
        <v>45816</v>
      </c>
      <c r="Q1328" s="2">
        <f ca="1">IF(O1328=$U$1,N1328,"0")*1.22</f>
        <v>15.137149999999998</v>
      </c>
    </row>
    <row r="1329" spans="1:17" x14ac:dyDescent="0.25">
      <c r="A1329" t="s">
        <v>1607</v>
      </c>
      <c r="B1329" t="s">
        <v>1606</v>
      </c>
      <c r="C1329">
        <v>7871</v>
      </c>
      <c r="D1329">
        <v>14.2</v>
      </c>
      <c r="E1329">
        <f>IFERROR(VLOOKUP(Table_ExternalData_15[[#This Row],[Id]],Rabati!B:C,2,0),0)</f>
        <v>25</v>
      </c>
      <c r="F1329">
        <v>8</v>
      </c>
      <c r="G1329" t="str">
        <f>VLOOKUP(Table_ExternalData_15[[#This Row],[Id]],'Blagovna izdelek'!A:C,3,0)</f>
        <v>SBOX</v>
      </c>
      <c r="H1329">
        <f>Table_ExternalData_15[[#This Row],[Rabat]]*0.2</f>
        <v>5</v>
      </c>
      <c r="I1329" s="2">
        <f>Table_ExternalData_15[[#This Row],[Price]]-(Table_ExternalData_15[[#This Row],[Price]]*Table_ExternalData_15[[#This Row],[BB rabat]])/100</f>
        <v>13.489999999999998</v>
      </c>
      <c r="J1329" s="2">
        <f>Table_ExternalData_15[[#This Row],[BB cena]]*Table_ExternalData_15[[#Headers],[1,22]]</f>
        <v>16.457799999999999</v>
      </c>
      <c r="K1329" s="2">
        <f>Table_ExternalData_15[[#This Row],[Price]]*Table_ExternalData_15[[#Headers],[1,22]]</f>
        <v>17.323999999999998</v>
      </c>
      <c r="L1329" s="7">
        <f>IF(G1329="White Shark",E1329*0.5,IF(G1329="Sbox",E1329*0.5,IF(G1329="Tenda",E1329*0.5,E1329*0.2)))/100</f>
        <v>0.125</v>
      </c>
      <c r="M1329" s="2">
        <f>Table_ExternalData_15[[#This Row],[Price]]-Table_ExternalData_15[[#This Row],[Price]]*Table_ExternalData_15[[#This Row],[extra popust]]</f>
        <v>12.424999999999999</v>
      </c>
      <c r="N1329" s="2">
        <f>IF(M1329&lt;I1329,M1329,I1329)</f>
        <v>12.424999999999999</v>
      </c>
      <c r="O1329" s="12">
        <f ca="1">IF(N1329&lt;I1329,$U$1," ")</f>
        <v>45786</v>
      </c>
      <c r="P1329" s="12">
        <f ca="1">IFERROR((O1329+30)," ")</f>
        <v>45816</v>
      </c>
      <c r="Q1329" s="2">
        <f ca="1">IF(O1329=$U$1,N1329,"0")*1.22</f>
        <v>15.158499999999998</v>
      </c>
    </row>
    <row r="1330" spans="1:17" x14ac:dyDescent="0.25">
      <c r="A1330" t="s">
        <v>1637</v>
      </c>
      <c r="B1330" t="s">
        <v>1636</v>
      </c>
      <c r="C1330">
        <v>7908</v>
      </c>
      <c r="D1330">
        <v>13.39</v>
      </c>
      <c r="E1330">
        <f>IFERROR(VLOOKUP(Table_ExternalData_15[[#This Row],[Id]],Rabati!B:C,2,0),0)</f>
        <v>20</v>
      </c>
      <c r="F1330">
        <v>8</v>
      </c>
      <c r="G1330" t="str">
        <f>VLOOKUP(Table_ExternalData_15[[#This Row],[Id]],'Blagovna izdelek'!A:C,3,0)</f>
        <v>SBOX</v>
      </c>
      <c r="H1330">
        <f>Table_ExternalData_15[[#This Row],[Rabat]]*0.2</f>
        <v>4</v>
      </c>
      <c r="I1330" s="2">
        <f>Table_ExternalData_15[[#This Row],[Price]]-(Table_ExternalData_15[[#This Row],[Price]]*Table_ExternalData_15[[#This Row],[BB rabat]])/100</f>
        <v>12.8544</v>
      </c>
      <c r="J1330" s="2">
        <f>Table_ExternalData_15[[#This Row],[BB cena]]*Table_ExternalData_15[[#Headers],[1,22]]</f>
        <v>15.682368</v>
      </c>
      <c r="K1330" s="2">
        <f>Table_ExternalData_15[[#This Row],[Price]]*Table_ExternalData_15[[#Headers],[1,22]]</f>
        <v>16.335799999999999</v>
      </c>
      <c r="L1330" s="7">
        <f>IF(G1330="White Shark",E1330*0.5,IF(G1330="Sbox",E1330*0.5,IF(G1330="Tenda",E1330*0.5,E1330*0.2)))/100</f>
        <v>0.1</v>
      </c>
      <c r="M1330" s="2">
        <f>Table_ExternalData_15[[#This Row],[Price]]-Table_ExternalData_15[[#This Row],[Price]]*Table_ExternalData_15[[#This Row],[extra popust]]</f>
        <v>12.051</v>
      </c>
      <c r="N1330" s="2">
        <f>IF(M1330&lt;I1330,M1330,I1330)</f>
        <v>12.051</v>
      </c>
      <c r="O1330" s="12">
        <f ca="1">IF(N1330&lt;I1330,$U$1," ")</f>
        <v>45786</v>
      </c>
      <c r="P1330" s="12">
        <f ca="1">IFERROR((O1330+30)," ")</f>
        <v>45816</v>
      </c>
      <c r="Q1330" s="2">
        <f ca="1">IF(O1330=$U$1,N1330,"0")*1.22</f>
        <v>14.702220000000001</v>
      </c>
    </row>
    <row r="1331" spans="1:17" x14ac:dyDescent="0.25">
      <c r="A1331" t="s">
        <v>1676</v>
      </c>
      <c r="B1331" t="s">
        <v>1675</v>
      </c>
      <c r="C1331">
        <v>7943</v>
      </c>
      <c r="D1331">
        <v>5.95</v>
      </c>
      <c r="E1331">
        <f>IFERROR(VLOOKUP(Table_ExternalData_15[[#This Row],[Id]],Rabati!B:C,2,0),0)</f>
        <v>25</v>
      </c>
      <c r="F1331">
        <v>0</v>
      </c>
      <c r="G1331" t="str">
        <f>VLOOKUP(Table_ExternalData_15[[#This Row],[Id]],'Blagovna izdelek'!A:C,3,0)</f>
        <v>SBOX</v>
      </c>
      <c r="H1331">
        <f>Table_ExternalData_15[[#This Row],[Rabat]]*0.2</f>
        <v>5</v>
      </c>
      <c r="I1331" s="2">
        <f>Table_ExternalData_15[[#This Row],[Price]]-(Table_ExternalData_15[[#This Row],[Price]]*Table_ExternalData_15[[#This Row],[BB rabat]])/100</f>
        <v>5.6524999999999999</v>
      </c>
      <c r="J1331" s="2">
        <f>Table_ExternalData_15[[#This Row],[BB cena]]*Table_ExternalData_15[[#Headers],[1,22]]</f>
        <v>6.8960499999999998</v>
      </c>
      <c r="K1331" s="2">
        <f>Table_ExternalData_15[[#This Row],[Price]]*Table_ExternalData_15[[#Headers],[1,22]]</f>
        <v>7.2590000000000003</v>
      </c>
      <c r="L1331" s="7">
        <f>IF(G1331="White Shark",E1331*0.5,IF(G1331="Sbox",E1331*0.5,IF(G1331="Tenda",E1331*0.5,E1331*0.2)))/100</f>
        <v>0.125</v>
      </c>
      <c r="M1331" s="2">
        <f>Table_ExternalData_15[[#This Row],[Price]]-Table_ExternalData_15[[#This Row],[Price]]*Table_ExternalData_15[[#This Row],[extra popust]]</f>
        <v>5.2062499999999998</v>
      </c>
      <c r="N1331" s="2">
        <f>IF(M1331&lt;I1331,M1331,I1331)</f>
        <v>5.2062499999999998</v>
      </c>
      <c r="O1331" s="12">
        <f ca="1">IF(N1331&lt;I1331,$U$1," ")</f>
        <v>45786</v>
      </c>
      <c r="P1331" s="12">
        <f ca="1">IFERROR((O1331+30)," ")</f>
        <v>45816</v>
      </c>
      <c r="Q1331" s="2">
        <f ca="1">IF(O1331=$U$1,N1331,"0")*1.22</f>
        <v>6.3516249999999994</v>
      </c>
    </row>
    <row r="1332" spans="1:17" x14ac:dyDescent="0.25">
      <c r="A1332" t="s">
        <v>1678</v>
      </c>
      <c r="B1332" t="s">
        <v>1677</v>
      </c>
      <c r="C1332">
        <v>7944</v>
      </c>
      <c r="D1332">
        <v>5.95</v>
      </c>
      <c r="E1332">
        <f>IFERROR(VLOOKUP(Table_ExternalData_15[[#This Row],[Id]],Rabati!B:C,2,0),0)</f>
        <v>25</v>
      </c>
      <c r="F1332">
        <v>0</v>
      </c>
      <c r="G1332" t="str">
        <f>VLOOKUP(Table_ExternalData_15[[#This Row],[Id]],'Blagovna izdelek'!A:C,3,0)</f>
        <v>SBOX</v>
      </c>
      <c r="H1332">
        <f>Table_ExternalData_15[[#This Row],[Rabat]]*0.2</f>
        <v>5</v>
      </c>
      <c r="I1332" s="2">
        <f>Table_ExternalData_15[[#This Row],[Price]]-(Table_ExternalData_15[[#This Row],[Price]]*Table_ExternalData_15[[#This Row],[BB rabat]])/100</f>
        <v>5.6524999999999999</v>
      </c>
      <c r="J1332" s="2">
        <f>Table_ExternalData_15[[#This Row],[BB cena]]*Table_ExternalData_15[[#Headers],[1,22]]</f>
        <v>6.8960499999999998</v>
      </c>
      <c r="K1332" s="2">
        <f>Table_ExternalData_15[[#This Row],[Price]]*Table_ExternalData_15[[#Headers],[1,22]]</f>
        <v>7.2590000000000003</v>
      </c>
      <c r="L1332" s="7">
        <f>IF(G1332="White Shark",E1332*0.5,IF(G1332="Sbox",E1332*0.5,IF(G1332="Tenda",E1332*0.5,E1332*0.2)))/100</f>
        <v>0.125</v>
      </c>
      <c r="M1332" s="2">
        <f>Table_ExternalData_15[[#This Row],[Price]]-Table_ExternalData_15[[#This Row],[Price]]*Table_ExternalData_15[[#This Row],[extra popust]]</f>
        <v>5.2062499999999998</v>
      </c>
      <c r="N1332" s="2">
        <f>IF(M1332&lt;I1332,M1332,I1332)</f>
        <v>5.2062499999999998</v>
      </c>
      <c r="O1332" s="12">
        <f ca="1">IF(N1332&lt;I1332,$U$1," ")</f>
        <v>45786</v>
      </c>
      <c r="P1332" s="12">
        <f ca="1">IFERROR((O1332+30)," ")</f>
        <v>45816</v>
      </c>
      <c r="Q1332" s="2">
        <f ca="1">IF(O1332=$U$1,N1332,"0")*1.22</f>
        <v>6.3516249999999994</v>
      </c>
    </row>
    <row r="1333" spans="1:17" x14ac:dyDescent="0.25">
      <c r="A1333" t="s">
        <v>1680</v>
      </c>
      <c r="B1333" t="s">
        <v>1679</v>
      </c>
      <c r="C1333">
        <v>7945</v>
      </c>
      <c r="D1333">
        <v>5.95</v>
      </c>
      <c r="E1333">
        <f>IFERROR(VLOOKUP(Table_ExternalData_15[[#This Row],[Id]],Rabati!B:C,2,0),0)</f>
        <v>25</v>
      </c>
      <c r="F1333">
        <v>5</v>
      </c>
      <c r="G1333" t="str">
        <f>VLOOKUP(Table_ExternalData_15[[#This Row],[Id]],'Blagovna izdelek'!A:C,3,0)</f>
        <v>SBOX</v>
      </c>
      <c r="H1333">
        <f>Table_ExternalData_15[[#This Row],[Rabat]]*0.2</f>
        <v>5</v>
      </c>
      <c r="I1333" s="2">
        <f>Table_ExternalData_15[[#This Row],[Price]]-(Table_ExternalData_15[[#This Row],[Price]]*Table_ExternalData_15[[#This Row],[BB rabat]])/100</f>
        <v>5.6524999999999999</v>
      </c>
      <c r="J1333" s="2">
        <f>Table_ExternalData_15[[#This Row],[BB cena]]*Table_ExternalData_15[[#Headers],[1,22]]</f>
        <v>6.8960499999999998</v>
      </c>
      <c r="K1333" s="2">
        <f>Table_ExternalData_15[[#This Row],[Price]]*Table_ExternalData_15[[#Headers],[1,22]]</f>
        <v>7.2590000000000003</v>
      </c>
      <c r="L1333" s="7">
        <f>IF(G1333="White Shark",E1333*0.5,IF(G1333="Sbox",E1333*0.5,IF(G1333="Tenda",E1333*0.5,E1333*0.2)))/100</f>
        <v>0.125</v>
      </c>
      <c r="M1333" s="2">
        <f>Table_ExternalData_15[[#This Row],[Price]]-Table_ExternalData_15[[#This Row],[Price]]*Table_ExternalData_15[[#This Row],[extra popust]]</f>
        <v>5.2062499999999998</v>
      </c>
      <c r="N1333" s="2">
        <f>IF(M1333&lt;I1333,M1333,I1333)</f>
        <v>5.2062499999999998</v>
      </c>
      <c r="O1333" s="12">
        <f ca="1">IF(N1333&lt;I1333,$U$1," ")</f>
        <v>45786</v>
      </c>
      <c r="P1333" s="12">
        <f ca="1">IFERROR((O1333+30)," ")</f>
        <v>45816</v>
      </c>
      <c r="Q1333" s="2">
        <f ca="1">IF(O1333=$U$1,N1333,"0")*1.22</f>
        <v>6.3516249999999994</v>
      </c>
    </row>
    <row r="1334" spans="1:17" x14ac:dyDescent="0.25">
      <c r="A1334" t="s">
        <v>2384</v>
      </c>
      <c r="B1334" t="s">
        <v>2383</v>
      </c>
      <c r="C1334">
        <v>8515</v>
      </c>
      <c r="D1334">
        <v>13.86</v>
      </c>
      <c r="E1334">
        <f>IFERROR(VLOOKUP(Table_ExternalData_15[[#This Row],[Id]],Rabati!B:C,2,0),0)</f>
        <v>25</v>
      </c>
      <c r="F1334">
        <v>9</v>
      </c>
      <c r="G1334" t="str">
        <f>VLOOKUP(Table_ExternalData_15[[#This Row],[Id]],'Blagovna izdelek'!A:C,3,0)</f>
        <v>SBOX</v>
      </c>
      <c r="H1334">
        <f>Table_ExternalData_15[[#This Row],[Rabat]]*0.2</f>
        <v>5</v>
      </c>
      <c r="I1334" s="2">
        <f>Table_ExternalData_15[[#This Row],[Price]]-(Table_ExternalData_15[[#This Row],[Price]]*Table_ExternalData_15[[#This Row],[BB rabat]])/100</f>
        <v>13.167</v>
      </c>
      <c r="J1334" s="2">
        <f>Table_ExternalData_15[[#This Row],[BB cena]]*Table_ExternalData_15[[#Headers],[1,22]]</f>
        <v>16.063739999999999</v>
      </c>
      <c r="K1334" s="2">
        <f>Table_ExternalData_15[[#This Row],[Price]]*Table_ExternalData_15[[#Headers],[1,22]]</f>
        <v>16.909199999999998</v>
      </c>
      <c r="L1334" s="7">
        <f>IF(G1334="White Shark",E1334*0.5,IF(G1334="Sbox",E1334*0.5,IF(G1334="Tenda",E1334*0.5,E1334*0.2)))/100</f>
        <v>0.125</v>
      </c>
      <c r="M1334" s="2">
        <f>Table_ExternalData_15[[#This Row],[Price]]-Table_ExternalData_15[[#This Row],[Price]]*Table_ExternalData_15[[#This Row],[extra popust]]</f>
        <v>12.1275</v>
      </c>
      <c r="N1334" s="2">
        <f>IF(M1334&lt;I1334,M1334,I1334)</f>
        <v>12.1275</v>
      </c>
      <c r="O1334" s="12">
        <f ca="1">IF(N1334&lt;I1334,$U$1," ")</f>
        <v>45786</v>
      </c>
      <c r="P1334" s="12">
        <f ca="1">IFERROR((O1334+30)," ")</f>
        <v>45816</v>
      </c>
      <c r="Q1334" s="2">
        <f ca="1">IF(O1334=$U$1,N1334,"0")*1.22</f>
        <v>14.795549999999999</v>
      </c>
    </row>
    <row r="1335" spans="1:17" x14ac:dyDescent="0.25">
      <c r="A1335" t="s">
        <v>2386</v>
      </c>
      <c r="B1335" t="s">
        <v>2385</v>
      </c>
      <c r="C1335">
        <v>8516</v>
      </c>
      <c r="D1335">
        <v>7.35</v>
      </c>
      <c r="E1335">
        <f>IFERROR(VLOOKUP(Table_ExternalData_15[[#This Row],[Id]],Rabati!B:C,2,0),0)</f>
        <v>25</v>
      </c>
      <c r="F1335">
        <v>7</v>
      </c>
      <c r="G1335" t="str">
        <f>VLOOKUP(Table_ExternalData_15[[#This Row],[Id]],'Blagovna izdelek'!A:C,3,0)</f>
        <v>SBOX</v>
      </c>
      <c r="H1335">
        <f>Table_ExternalData_15[[#This Row],[Rabat]]*0.2</f>
        <v>5</v>
      </c>
      <c r="I1335" s="2">
        <f>Table_ExternalData_15[[#This Row],[Price]]-(Table_ExternalData_15[[#This Row],[Price]]*Table_ExternalData_15[[#This Row],[BB rabat]])/100</f>
        <v>6.9824999999999999</v>
      </c>
      <c r="J1335" s="2">
        <f>Table_ExternalData_15[[#This Row],[BB cena]]*Table_ExternalData_15[[#Headers],[1,22]]</f>
        <v>8.5186499999999992</v>
      </c>
      <c r="K1335" s="2">
        <f>Table_ExternalData_15[[#This Row],[Price]]*Table_ExternalData_15[[#Headers],[1,22]]</f>
        <v>8.9669999999999987</v>
      </c>
      <c r="L1335" s="7">
        <f>IF(G1335="White Shark",E1335*0.5,IF(G1335="Sbox",E1335*0.5,IF(G1335="Tenda",E1335*0.5,E1335*0.2)))/100</f>
        <v>0.125</v>
      </c>
      <c r="M1335" s="2">
        <f>Table_ExternalData_15[[#This Row],[Price]]-Table_ExternalData_15[[#This Row],[Price]]*Table_ExternalData_15[[#This Row],[extra popust]]</f>
        <v>6.4312499999999995</v>
      </c>
      <c r="N1335" s="2">
        <f>IF(M1335&lt;I1335,M1335,I1335)</f>
        <v>6.4312499999999995</v>
      </c>
      <c r="O1335" s="12">
        <f ca="1">IF(N1335&lt;I1335,$U$1," ")</f>
        <v>45786</v>
      </c>
      <c r="P1335" s="12">
        <f ca="1">IFERROR((O1335+30)," ")</f>
        <v>45816</v>
      </c>
      <c r="Q1335" s="2">
        <f ca="1">IF(O1335=$U$1,N1335,"0")*1.22</f>
        <v>7.8461249999999989</v>
      </c>
    </row>
    <row r="1336" spans="1:17" x14ac:dyDescent="0.25">
      <c r="A1336" t="s">
        <v>2388</v>
      </c>
      <c r="B1336" t="s">
        <v>2387</v>
      </c>
      <c r="C1336">
        <v>8517</v>
      </c>
      <c r="D1336">
        <v>10.5</v>
      </c>
      <c r="E1336">
        <f>IFERROR(VLOOKUP(Table_ExternalData_15[[#This Row],[Id]],Rabati!B:C,2,0),0)</f>
        <v>25</v>
      </c>
      <c r="F1336">
        <v>40</v>
      </c>
      <c r="G1336" t="str">
        <f>VLOOKUP(Table_ExternalData_15[[#This Row],[Id]],'Blagovna izdelek'!A:C,3,0)</f>
        <v>SBOX</v>
      </c>
      <c r="H1336">
        <f>Table_ExternalData_15[[#This Row],[Rabat]]*0.2</f>
        <v>5</v>
      </c>
      <c r="I1336" s="2">
        <f>Table_ExternalData_15[[#This Row],[Price]]-(Table_ExternalData_15[[#This Row],[Price]]*Table_ExternalData_15[[#This Row],[BB rabat]])/100</f>
        <v>9.9749999999999996</v>
      </c>
      <c r="J1336" s="2">
        <f>Table_ExternalData_15[[#This Row],[BB cena]]*Table_ExternalData_15[[#Headers],[1,22]]</f>
        <v>12.169499999999999</v>
      </c>
      <c r="K1336" s="2">
        <f>Table_ExternalData_15[[#This Row],[Price]]*Table_ExternalData_15[[#Headers],[1,22]]</f>
        <v>12.81</v>
      </c>
      <c r="L1336" s="7">
        <f>IF(G1336="White Shark",E1336*0.5,IF(G1336="Sbox",E1336*0.5,IF(G1336="Tenda",E1336*0.5,E1336*0.2)))/100</f>
        <v>0.125</v>
      </c>
      <c r="M1336" s="2">
        <f>Table_ExternalData_15[[#This Row],[Price]]-Table_ExternalData_15[[#This Row],[Price]]*Table_ExternalData_15[[#This Row],[extra popust]]</f>
        <v>9.1875</v>
      </c>
      <c r="N1336" s="2">
        <f>IF(M1336&lt;I1336,M1336,I1336)</f>
        <v>9.1875</v>
      </c>
      <c r="O1336" s="12">
        <f ca="1">IF(N1336&lt;I1336,$U$1," ")</f>
        <v>45786</v>
      </c>
      <c r="P1336" s="12">
        <f ca="1">IFERROR((O1336+30)," ")</f>
        <v>45816</v>
      </c>
      <c r="Q1336" s="2">
        <f ca="1">IF(O1336=$U$1,N1336,"0")*1.22</f>
        <v>11.20875</v>
      </c>
    </row>
    <row r="1337" spans="1:17" x14ac:dyDescent="0.25">
      <c r="A1337" t="s">
        <v>2470</v>
      </c>
      <c r="B1337" t="s">
        <v>2469</v>
      </c>
      <c r="C1337">
        <v>8595</v>
      </c>
      <c r="D1337">
        <v>167.92</v>
      </c>
      <c r="E1337">
        <f>IFERROR(VLOOKUP(Table_ExternalData_15[[#This Row],[Id]],Rabati!B:C,2,0),0)</f>
        <v>20</v>
      </c>
      <c r="F1337">
        <v>0</v>
      </c>
      <c r="G1337" t="str">
        <f>VLOOKUP(Table_ExternalData_15[[#This Row],[Id]],'Blagovna izdelek'!A:C,3,0)</f>
        <v>SBOX</v>
      </c>
      <c r="H1337">
        <f>Table_ExternalData_15[[#This Row],[Rabat]]*0.2</f>
        <v>4</v>
      </c>
      <c r="I1337" s="2">
        <f>Table_ExternalData_15[[#This Row],[Price]]-(Table_ExternalData_15[[#This Row],[Price]]*Table_ExternalData_15[[#This Row],[BB rabat]])/100</f>
        <v>161.20319999999998</v>
      </c>
      <c r="J1337" s="2">
        <f>Table_ExternalData_15[[#This Row],[BB cena]]*Table_ExternalData_15[[#Headers],[1,22]]</f>
        <v>196.66790399999996</v>
      </c>
      <c r="K1337" s="2">
        <f>Table_ExternalData_15[[#This Row],[Price]]*Table_ExternalData_15[[#Headers],[1,22]]</f>
        <v>204.86239999999998</v>
      </c>
      <c r="L1337" s="7">
        <f>IF(G1337="White Shark",E1337*0.5,IF(G1337="Sbox",E1337*0.5,IF(G1337="Tenda",E1337*0.5,E1337*0.2)))/100</f>
        <v>0.1</v>
      </c>
      <c r="M1337" s="2">
        <f>Table_ExternalData_15[[#This Row],[Price]]-Table_ExternalData_15[[#This Row],[Price]]*Table_ExternalData_15[[#This Row],[extra popust]]</f>
        <v>151.12799999999999</v>
      </c>
      <c r="N1337" s="2">
        <f>IF(M1337&lt;I1337,M1337,I1337)</f>
        <v>151.12799999999999</v>
      </c>
      <c r="O1337" s="12">
        <f ca="1">IF(N1337&lt;I1337,$U$1," ")</f>
        <v>45786</v>
      </c>
      <c r="P1337" s="12">
        <f ca="1">IFERROR((O1337+30)," ")</f>
        <v>45816</v>
      </c>
      <c r="Q1337" s="2">
        <f ca="1">IF(O1337=$U$1,N1337,"0")*1.22</f>
        <v>184.37615999999997</v>
      </c>
    </row>
    <row r="1338" spans="1:17" x14ac:dyDescent="0.25">
      <c r="A1338" t="s">
        <v>2472</v>
      </c>
      <c r="B1338" t="s">
        <v>2471</v>
      </c>
      <c r="C1338">
        <v>8597</v>
      </c>
      <c r="D1338">
        <v>97.95</v>
      </c>
      <c r="E1338">
        <f>IFERROR(VLOOKUP(Table_ExternalData_15[[#This Row],[Id]],Rabati!B:C,2,0),0)</f>
        <v>20</v>
      </c>
      <c r="F1338">
        <v>0</v>
      </c>
      <c r="G1338" t="str">
        <f>VLOOKUP(Table_ExternalData_15[[#This Row],[Id]],'Blagovna izdelek'!A:C,3,0)</f>
        <v>SBOX</v>
      </c>
      <c r="H1338">
        <f>Table_ExternalData_15[[#This Row],[Rabat]]*0.2</f>
        <v>4</v>
      </c>
      <c r="I1338" s="2">
        <f>Table_ExternalData_15[[#This Row],[Price]]-(Table_ExternalData_15[[#This Row],[Price]]*Table_ExternalData_15[[#This Row],[BB rabat]])/100</f>
        <v>94.031999999999996</v>
      </c>
      <c r="J1338" s="2">
        <f>Table_ExternalData_15[[#This Row],[BB cena]]*Table_ExternalData_15[[#Headers],[1,22]]</f>
        <v>114.71903999999999</v>
      </c>
      <c r="K1338" s="2">
        <f>Table_ExternalData_15[[#This Row],[Price]]*Table_ExternalData_15[[#Headers],[1,22]]</f>
        <v>119.499</v>
      </c>
      <c r="L1338" s="7">
        <f>IF(G1338="White Shark",E1338*0.5,IF(G1338="Sbox",E1338*0.5,IF(G1338="Tenda",E1338*0.5,E1338*0.2)))/100</f>
        <v>0.1</v>
      </c>
      <c r="M1338" s="2">
        <f>Table_ExternalData_15[[#This Row],[Price]]-Table_ExternalData_15[[#This Row],[Price]]*Table_ExternalData_15[[#This Row],[extra popust]]</f>
        <v>88.155000000000001</v>
      </c>
      <c r="N1338" s="2">
        <f>IF(M1338&lt;I1338,M1338,I1338)</f>
        <v>88.155000000000001</v>
      </c>
      <c r="O1338" s="12">
        <f ca="1">IF(N1338&lt;I1338,$U$1," ")</f>
        <v>45786</v>
      </c>
      <c r="P1338" s="12">
        <f ca="1">IFERROR((O1338+30)," ")</f>
        <v>45816</v>
      </c>
      <c r="Q1338" s="2">
        <f ca="1">IF(O1338=$U$1,N1338,"0")*1.22</f>
        <v>107.5491</v>
      </c>
    </row>
    <row r="1339" spans="1:17" x14ac:dyDescent="0.25">
      <c r="A1339" t="s">
        <v>2919</v>
      </c>
      <c r="B1339" t="s">
        <v>2918</v>
      </c>
      <c r="C1339">
        <v>8943</v>
      </c>
      <c r="D1339">
        <v>5.26</v>
      </c>
      <c r="E1339">
        <f>IFERROR(VLOOKUP(Table_ExternalData_15[[#This Row],[Id]],Rabati!B:C,2,0),0)</f>
        <v>20</v>
      </c>
      <c r="F1339">
        <v>0</v>
      </c>
      <c r="G1339" t="str">
        <f>VLOOKUP(Table_ExternalData_15[[#This Row],[Id]],'Blagovna izdelek'!A:C,3,0)</f>
        <v>SBOX</v>
      </c>
      <c r="H1339">
        <f>Table_ExternalData_15[[#This Row],[Rabat]]*0.2</f>
        <v>4</v>
      </c>
      <c r="I1339" s="2">
        <f>Table_ExternalData_15[[#This Row],[Price]]-(Table_ExternalData_15[[#This Row],[Price]]*Table_ExternalData_15[[#This Row],[BB rabat]])/100</f>
        <v>5.0495999999999999</v>
      </c>
      <c r="J1339" s="2">
        <f>Table_ExternalData_15[[#This Row],[BB cena]]*Table_ExternalData_15[[#Headers],[1,22]]</f>
        <v>6.1605119999999998</v>
      </c>
      <c r="K1339" s="2">
        <f>Table_ExternalData_15[[#This Row],[Price]]*Table_ExternalData_15[[#Headers],[1,22]]</f>
        <v>6.4171999999999993</v>
      </c>
      <c r="L1339" s="7">
        <f>IF(G1339="White Shark",E1339*0.5,IF(G1339="Sbox",E1339*0.5,IF(G1339="Tenda",E1339*0.5,E1339*0.2)))/100</f>
        <v>0.1</v>
      </c>
      <c r="M1339" s="2">
        <f>Table_ExternalData_15[[#This Row],[Price]]-Table_ExternalData_15[[#This Row],[Price]]*Table_ExternalData_15[[#This Row],[extra popust]]</f>
        <v>4.734</v>
      </c>
      <c r="N1339" s="2">
        <f>IF(M1339&lt;I1339,M1339,I1339)</f>
        <v>4.734</v>
      </c>
      <c r="O1339" s="12">
        <f ca="1">IF(N1339&lt;I1339,$U$1," ")</f>
        <v>45786</v>
      </c>
      <c r="P1339" s="12">
        <f ca="1">IFERROR((O1339+30)," ")</f>
        <v>45816</v>
      </c>
      <c r="Q1339" s="2">
        <f ca="1">IF(O1339=$U$1,N1339,"0")*1.22</f>
        <v>5.7754799999999999</v>
      </c>
    </row>
    <row r="1340" spans="1:17" x14ac:dyDescent="0.25">
      <c r="A1340" t="s">
        <v>3054</v>
      </c>
      <c r="B1340" t="s">
        <v>10060</v>
      </c>
      <c r="C1340">
        <v>9081</v>
      </c>
      <c r="D1340">
        <v>3.76</v>
      </c>
      <c r="E1340">
        <f>IFERROR(VLOOKUP(Table_ExternalData_15[[#This Row],[Id]],Rabati!B:C,2,0),0)</f>
        <v>25</v>
      </c>
      <c r="F1340">
        <v>9</v>
      </c>
      <c r="G1340" t="str">
        <f>VLOOKUP(Table_ExternalData_15[[#This Row],[Id]],'Blagovna izdelek'!A:C,3,0)</f>
        <v>SBOX</v>
      </c>
      <c r="H1340">
        <f>Table_ExternalData_15[[#This Row],[Rabat]]*0.2</f>
        <v>5</v>
      </c>
      <c r="I1340" s="2">
        <f>Table_ExternalData_15[[#This Row],[Price]]-(Table_ExternalData_15[[#This Row],[Price]]*Table_ExternalData_15[[#This Row],[BB rabat]])/100</f>
        <v>3.5719999999999996</v>
      </c>
      <c r="J1340" s="2">
        <f>Table_ExternalData_15[[#This Row],[BB cena]]*Table_ExternalData_15[[#Headers],[1,22]]</f>
        <v>4.3578399999999995</v>
      </c>
      <c r="K1340" s="2">
        <f>Table_ExternalData_15[[#This Row],[Price]]*Table_ExternalData_15[[#Headers],[1,22]]</f>
        <v>4.5871999999999993</v>
      </c>
      <c r="L1340" s="7">
        <f>IF(G1340="White Shark",E1340*0.5,IF(G1340="Sbox",E1340*0.5,IF(G1340="Tenda",E1340*0.5,E1340*0.2)))/100</f>
        <v>0.125</v>
      </c>
      <c r="M1340" s="2">
        <f>Table_ExternalData_15[[#This Row],[Price]]-Table_ExternalData_15[[#This Row],[Price]]*Table_ExternalData_15[[#This Row],[extra popust]]</f>
        <v>3.29</v>
      </c>
      <c r="N1340" s="2">
        <f>IF(M1340&lt;I1340,M1340,I1340)</f>
        <v>3.29</v>
      </c>
      <c r="O1340" s="12">
        <f ca="1">IF(N1340&lt;I1340,$U$1," ")</f>
        <v>45786</v>
      </c>
      <c r="P1340" s="12">
        <f ca="1">IFERROR((O1340+30)," ")</f>
        <v>45816</v>
      </c>
      <c r="Q1340" s="2">
        <f ca="1">IF(O1340=$U$1,N1340,"0")*1.22</f>
        <v>4.0137999999999998</v>
      </c>
    </row>
    <row r="1341" spans="1:17" x14ac:dyDescent="0.25">
      <c r="A1341" t="s">
        <v>3059</v>
      </c>
      <c r="B1341" t="s">
        <v>10061</v>
      </c>
      <c r="C1341">
        <v>9094</v>
      </c>
      <c r="D1341">
        <v>3.5</v>
      </c>
      <c r="E1341">
        <f>IFERROR(VLOOKUP(Table_ExternalData_15[[#This Row],[Id]],Rabati!B:C,2,0),0)</f>
        <v>25</v>
      </c>
      <c r="F1341">
        <v>0</v>
      </c>
      <c r="G1341" t="str">
        <f>VLOOKUP(Table_ExternalData_15[[#This Row],[Id]],'Blagovna izdelek'!A:C,3,0)</f>
        <v>SBOX</v>
      </c>
      <c r="H1341">
        <f>Table_ExternalData_15[[#This Row],[Rabat]]*0.2</f>
        <v>5</v>
      </c>
      <c r="I1341" s="2">
        <f>Table_ExternalData_15[[#This Row],[Price]]-(Table_ExternalData_15[[#This Row],[Price]]*Table_ExternalData_15[[#This Row],[BB rabat]])/100</f>
        <v>3.3250000000000002</v>
      </c>
      <c r="J1341" s="2">
        <f>Table_ExternalData_15[[#This Row],[BB cena]]*Table_ExternalData_15[[#Headers],[1,22]]</f>
        <v>4.0564999999999998</v>
      </c>
      <c r="K1341" s="2">
        <f>Table_ExternalData_15[[#This Row],[Price]]*Table_ExternalData_15[[#Headers],[1,22]]</f>
        <v>4.2699999999999996</v>
      </c>
      <c r="L1341" s="7">
        <f>IF(G1341="White Shark",E1341*0.5,IF(G1341="Sbox",E1341*0.5,IF(G1341="Tenda",E1341*0.5,E1341*0.2)))/100</f>
        <v>0.125</v>
      </c>
      <c r="M1341" s="2">
        <f>Table_ExternalData_15[[#This Row],[Price]]-Table_ExternalData_15[[#This Row],[Price]]*Table_ExternalData_15[[#This Row],[extra popust]]</f>
        <v>3.0625</v>
      </c>
      <c r="N1341" s="2">
        <f>IF(M1341&lt;I1341,M1341,I1341)</f>
        <v>3.0625</v>
      </c>
      <c r="O1341" s="12">
        <f ca="1">IF(N1341&lt;I1341,$U$1," ")</f>
        <v>45786</v>
      </c>
      <c r="P1341" s="12">
        <f ca="1">IFERROR((O1341+30)," ")</f>
        <v>45816</v>
      </c>
      <c r="Q1341" s="2">
        <f ca="1">IF(O1341=$U$1,N1341,"0")*1.22</f>
        <v>3.7362500000000001</v>
      </c>
    </row>
    <row r="1342" spans="1:17" x14ac:dyDescent="0.25">
      <c r="A1342" t="s">
        <v>3060</v>
      </c>
      <c r="B1342" t="s">
        <v>10062</v>
      </c>
      <c r="C1342">
        <v>9096</v>
      </c>
      <c r="D1342">
        <v>3.54</v>
      </c>
      <c r="E1342">
        <f>IFERROR(VLOOKUP(Table_ExternalData_15[[#This Row],[Id]],Rabati!B:C,2,0),0)</f>
        <v>25</v>
      </c>
      <c r="F1342">
        <v>6</v>
      </c>
      <c r="G1342" t="str">
        <f>VLOOKUP(Table_ExternalData_15[[#This Row],[Id]],'Blagovna izdelek'!A:C,3,0)</f>
        <v>SBOX</v>
      </c>
      <c r="H1342">
        <f>Table_ExternalData_15[[#This Row],[Rabat]]*0.2</f>
        <v>5</v>
      </c>
      <c r="I1342" s="2">
        <f>Table_ExternalData_15[[#This Row],[Price]]-(Table_ExternalData_15[[#This Row],[Price]]*Table_ExternalData_15[[#This Row],[BB rabat]])/100</f>
        <v>3.363</v>
      </c>
      <c r="J1342" s="2">
        <f>Table_ExternalData_15[[#This Row],[BB cena]]*Table_ExternalData_15[[#Headers],[1,22]]</f>
        <v>4.1028599999999997</v>
      </c>
      <c r="K1342" s="2">
        <f>Table_ExternalData_15[[#This Row],[Price]]*Table_ExternalData_15[[#Headers],[1,22]]</f>
        <v>4.3187999999999995</v>
      </c>
      <c r="L1342" s="7">
        <f>IF(G1342="White Shark",E1342*0.5,IF(G1342="Sbox",E1342*0.5,IF(G1342="Tenda",E1342*0.5,E1342*0.2)))/100</f>
        <v>0.125</v>
      </c>
      <c r="M1342" s="2">
        <f>Table_ExternalData_15[[#This Row],[Price]]-Table_ExternalData_15[[#This Row],[Price]]*Table_ExternalData_15[[#This Row],[extra popust]]</f>
        <v>3.0975000000000001</v>
      </c>
      <c r="N1342" s="2">
        <f>IF(M1342&lt;I1342,M1342,I1342)</f>
        <v>3.0975000000000001</v>
      </c>
      <c r="O1342" s="12">
        <f ca="1">IF(N1342&lt;I1342,$U$1," ")</f>
        <v>45786</v>
      </c>
      <c r="P1342" s="12">
        <f ca="1">IFERROR((O1342+30)," ")</f>
        <v>45816</v>
      </c>
      <c r="Q1342" s="2">
        <f ca="1">IF(O1342=$U$1,N1342,"0")*1.22</f>
        <v>3.77895</v>
      </c>
    </row>
    <row r="1343" spans="1:17" x14ac:dyDescent="0.25">
      <c r="A1343" t="s">
        <v>3061</v>
      </c>
      <c r="B1343" t="s">
        <v>10063</v>
      </c>
      <c r="C1343">
        <v>9101</v>
      </c>
      <c r="D1343">
        <v>1.75</v>
      </c>
      <c r="E1343">
        <f>IFERROR(VLOOKUP(Table_ExternalData_15[[#This Row],[Id]],Rabati!B:C,2,0),0)</f>
        <v>0</v>
      </c>
      <c r="F1343">
        <v>0</v>
      </c>
      <c r="G1343" t="str">
        <f>VLOOKUP(Table_ExternalData_15[[#This Row],[Id]],'Blagovna izdelek'!A:C,3,0)</f>
        <v>SBOX</v>
      </c>
      <c r="H1343">
        <f>Table_ExternalData_15[[#This Row],[Rabat]]*0.2</f>
        <v>0</v>
      </c>
      <c r="I1343" s="2">
        <f>Table_ExternalData_15[[#This Row],[Price]]-(Table_ExternalData_15[[#This Row],[Price]]*Table_ExternalData_15[[#This Row],[BB rabat]])/100</f>
        <v>1.75</v>
      </c>
      <c r="J1343" s="2">
        <f>Table_ExternalData_15[[#This Row],[BB cena]]*Table_ExternalData_15[[#Headers],[1,22]]</f>
        <v>2.1349999999999998</v>
      </c>
      <c r="K1343" s="2">
        <f>Table_ExternalData_15[[#This Row],[Price]]*Table_ExternalData_15[[#Headers],[1,22]]</f>
        <v>2.1349999999999998</v>
      </c>
      <c r="L1343" s="7">
        <f>IF(G1343="White Shark",E1343*0.5,IF(G1343="Sbox",E1343*0.5,IF(G1343="Tenda",E1343*0.5,E1343*0.2)))/100</f>
        <v>0</v>
      </c>
      <c r="M1343" s="2">
        <f>Table_ExternalData_15[[#This Row],[Price]]-Table_ExternalData_15[[#This Row],[Price]]*Table_ExternalData_15[[#This Row],[extra popust]]</f>
        <v>1.75</v>
      </c>
      <c r="N1343" s="2">
        <f>IF(M1343&lt;I1343,M1343,I1343)</f>
        <v>1.75</v>
      </c>
      <c r="O1343" s="12" t="str">
        <f>IF(N1343&lt;I1343,$U$1," ")</f>
        <v xml:space="preserve"> </v>
      </c>
      <c r="P1343" s="12" t="str">
        <f>IFERROR((O1343+30)," ")</f>
        <v xml:space="preserve"> </v>
      </c>
      <c r="Q1343" s="2">
        <f ca="1">IF(O1343=$U$1,N1343,"0")*1.22</f>
        <v>0</v>
      </c>
    </row>
    <row r="1344" spans="1:17" x14ac:dyDescent="0.25">
      <c r="A1344" t="s">
        <v>3190</v>
      </c>
      <c r="B1344" t="s">
        <v>11569</v>
      </c>
      <c r="C1344">
        <v>9226</v>
      </c>
      <c r="D1344">
        <v>5.5</v>
      </c>
      <c r="E1344">
        <f>IFERROR(VLOOKUP(Table_ExternalData_15[[#This Row],[Id]],Rabati!B:C,2,0),0)</f>
        <v>25</v>
      </c>
      <c r="F1344">
        <v>68</v>
      </c>
      <c r="G1344" t="str">
        <f>VLOOKUP(Table_ExternalData_15[[#This Row],[Id]],'Blagovna izdelek'!A:C,3,0)</f>
        <v>SBOX</v>
      </c>
      <c r="H1344">
        <f>Table_ExternalData_15[[#This Row],[Rabat]]*0.2</f>
        <v>5</v>
      </c>
      <c r="I1344" s="2">
        <f>Table_ExternalData_15[[#This Row],[Price]]-(Table_ExternalData_15[[#This Row],[Price]]*Table_ExternalData_15[[#This Row],[BB rabat]])/100</f>
        <v>5.2249999999999996</v>
      </c>
      <c r="J1344" s="2">
        <f>Table_ExternalData_15[[#This Row],[BB cena]]*Table_ExternalData_15[[#Headers],[1,22]]</f>
        <v>6.3744999999999994</v>
      </c>
      <c r="K1344" s="2">
        <f>Table_ExternalData_15[[#This Row],[Price]]*Table_ExternalData_15[[#Headers],[1,22]]</f>
        <v>6.71</v>
      </c>
      <c r="L1344" s="7">
        <f>IF(G1344="White Shark",E1344*0.5,IF(G1344="Sbox",E1344*0.5,IF(G1344="Tenda",E1344*0.5,E1344*0.2)))/100</f>
        <v>0.125</v>
      </c>
      <c r="M1344" s="2">
        <f>Table_ExternalData_15[[#This Row],[Price]]-Table_ExternalData_15[[#This Row],[Price]]*Table_ExternalData_15[[#This Row],[extra popust]]</f>
        <v>4.8125</v>
      </c>
      <c r="N1344" s="2">
        <f>IF(M1344&lt;I1344,M1344,I1344)</f>
        <v>4.8125</v>
      </c>
      <c r="O1344" s="12">
        <f ca="1">IF(N1344&lt;I1344,$U$1," ")</f>
        <v>45786</v>
      </c>
      <c r="P1344" s="12">
        <f ca="1">IFERROR((O1344+30)," ")</f>
        <v>45816</v>
      </c>
      <c r="Q1344" s="2">
        <f ca="1">IF(O1344=$U$1,N1344,"0")*1.22</f>
        <v>5.8712499999999999</v>
      </c>
    </row>
    <row r="1345" spans="1:17" x14ac:dyDescent="0.25">
      <c r="A1345" t="s">
        <v>3192</v>
      </c>
      <c r="B1345" t="s">
        <v>3191</v>
      </c>
      <c r="C1345">
        <v>9609</v>
      </c>
      <c r="D1345">
        <v>10.32</v>
      </c>
      <c r="E1345">
        <f>IFERROR(VLOOKUP(Table_ExternalData_15[[#This Row],[Id]],Rabati!B:C,2,0),0)</f>
        <v>25</v>
      </c>
      <c r="F1345">
        <v>0</v>
      </c>
      <c r="G1345" t="str">
        <f>VLOOKUP(Table_ExternalData_15[[#This Row],[Id]],'Blagovna izdelek'!A:C,3,0)</f>
        <v>SBOX</v>
      </c>
      <c r="H1345">
        <f>Table_ExternalData_15[[#This Row],[Rabat]]*0.2</f>
        <v>5</v>
      </c>
      <c r="I1345" s="2">
        <f>Table_ExternalData_15[[#This Row],[Price]]-(Table_ExternalData_15[[#This Row],[Price]]*Table_ExternalData_15[[#This Row],[BB rabat]])/100</f>
        <v>9.8040000000000003</v>
      </c>
      <c r="J1345" s="2">
        <f>Table_ExternalData_15[[#This Row],[BB cena]]*Table_ExternalData_15[[#Headers],[1,22]]</f>
        <v>11.96088</v>
      </c>
      <c r="K1345" s="2">
        <f>Table_ExternalData_15[[#This Row],[Price]]*Table_ExternalData_15[[#Headers],[1,22]]</f>
        <v>12.590400000000001</v>
      </c>
      <c r="L1345" s="7">
        <f>IF(G1345="White Shark",E1345*0.5,IF(G1345="Sbox",E1345*0.5,IF(G1345="Tenda",E1345*0.5,E1345*0.2)))/100</f>
        <v>0.125</v>
      </c>
      <c r="M1345" s="2">
        <f>Table_ExternalData_15[[#This Row],[Price]]-Table_ExternalData_15[[#This Row],[Price]]*Table_ExternalData_15[[#This Row],[extra popust]]</f>
        <v>9.0300000000000011</v>
      </c>
      <c r="N1345" s="2">
        <f>IF(M1345&lt;I1345,M1345,I1345)</f>
        <v>9.0300000000000011</v>
      </c>
      <c r="O1345" s="12">
        <f ca="1">IF(N1345&lt;I1345,$U$1," ")</f>
        <v>45786</v>
      </c>
      <c r="P1345" s="12">
        <f ca="1">IFERROR((O1345+30)," ")</f>
        <v>45816</v>
      </c>
      <c r="Q1345" s="2">
        <f ca="1">IF(O1345=$U$1,N1345,"0")*1.22</f>
        <v>11.0166</v>
      </c>
    </row>
    <row r="1346" spans="1:17" x14ac:dyDescent="0.25">
      <c r="A1346" t="s">
        <v>3194</v>
      </c>
      <c r="B1346" t="s">
        <v>3193</v>
      </c>
      <c r="C1346">
        <v>9610</v>
      </c>
      <c r="D1346">
        <v>11.92</v>
      </c>
      <c r="E1346">
        <f>IFERROR(VLOOKUP(Table_ExternalData_15[[#This Row],[Id]],Rabati!B:C,2,0),0)</f>
        <v>25</v>
      </c>
      <c r="F1346">
        <v>9</v>
      </c>
      <c r="G1346" t="str">
        <f>VLOOKUP(Table_ExternalData_15[[#This Row],[Id]],'Blagovna izdelek'!A:C,3,0)</f>
        <v>SBOX</v>
      </c>
      <c r="H1346">
        <f>Table_ExternalData_15[[#This Row],[Rabat]]*0.2</f>
        <v>5</v>
      </c>
      <c r="I1346" s="2">
        <f>Table_ExternalData_15[[#This Row],[Price]]-(Table_ExternalData_15[[#This Row],[Price]]*Table_ExternalData_15[[#This Row],[BB rabat]])/100</f>
        <v>11.324</v>
      </c>
      <c r="J1346" s="2">
        <f>Table_ExternalData_15[[#This Row],[BB cena]]*Table_ExternalData_15[[#Headers],[1,22]]</f>
        <v>13.81528</v>
      </c>
      <c r="K1346" s="2">
        <f>Table_ExternalData_15[[#This Row],[Price]]*Table_ExternalData_15[[#Headers],[1,22]]</f>
        <v>14.542399999999999</v>
      </c>
      <c r="L1346" s="7">
        <f>IF(G1346="White Shark",E1346*0.5,IF(G1346="Sbox",E1346*0.5,IF(G1346="Tenda",E1346*0.5,E1346*0.2)))/100</f>
        <v>0.125</v>
      </c>
      <c r="M1346" s="2">
        <f>Table_ExternalData_15[[#This Row],[Price]]-Table_ExternalData_15[[#This Row],[Price]]*Table_ExternalData_15[[#This Row],[extra popust]]</f>
        <v>10.43</v>
      </c>
      <c r="N1346" s="2">
        <f>IF(M1346&lt;I1346,M1346,I1346)</f>
        <v>10.43</v>
      </c>
      <c r="O1346" s="12">
        <f ca="1">IF(N1346&lt;I1346,$U$1," ")</f>
        <v>45786</v>
      </c>
      <c r="P1346" s="12">
        <f ca="1">IFERROR((O1346+30)," ")</f>
        <v>45816</v>
      </c>
      <c r="Q1346" s="2">
        <f ca="1">IF(O1346=$U$1,N1346,"0")*1.22</f>
        <v>12.724599999999999</v>
      </c>
    </row>
    <row r="1347" spans="1:17" x14ac:dyDescent="0.25">
      <c r="A1347" t="s">
        <v>3196</v>
      </c>
      <c r="B1347" t="s">
        <v>3195</v>
      </c>
      <c r="C1347">
        <v>9623</v>
      </c>
      <c r="D1347">
        <v>18.02</v>
      </c>
      <c r="E1347">
        <f>IFERROR(VLOOKUP(Table_ExternalData_15[[#This Row],[Id]],Rabati!B:C,2,0),0)</f>
        <v>25</v>
      </c>
      <c r="F1347">
        <v>8</v>
      </c>
      <c r="G1347" t="str">
        <f>VLOOKUP(Table_ExternalData_15[[#This Row],[Id]],'Blagovna izdelek'!A:C,3,0)</f>
        <v>SBOX</v>
      </c>
      <c r="H1347">
        <f>Table_ExternalData_15[[#This Row],[Rabat]]*0.2</f>
        <v>5</v>
      </c>
      <c r="I1347" s="2">
        <f>Table_ExternalData_15[[#This Row],[Price]]-(Table_ExternalData_15[[#This Row],[Price]]*Table_ExternalData_15[[#This Row],[BB rabat]])/100</f>
        <v>17.119</v>
      </c>
      <c r="J1347" s="2">
        <f>Table_ExternalData_15[[#This Row],[BB cena]]*Table_ExternalData_15[[#Headers],[1,22]]</f>
        <v>20.885179999999998</v>
      </c>
      <c r="K1347" s="2">
        <f>Table_ExternalData_15[[#This Row],[Price]]*Table_ExternalData_15[[#Headers],[1,22]]</f>
        <v>21.984399999999997</v>
      </c>
      <c r="L1347" s="7">
        <f>IF(G1347="White Shark",E1347*0.5,IF(G1347="Sbox",E1347*0.5,IF(G1347="Tenda",E1347*0.5,E1347*0.2)))/100</f>
        <v>0.125</v>
      </c>
      <c r="M1347" s="2">
        <f>Table_ExternalData_15[[#This Row],[Price]]-Table_ExternalData_15[[#This Row],[Price]]*Table_ExternalData_15[[#This Row],[extra popust]]</f>
        <v>15.7675</v>
      </c>
      <c r="N1347" s="2">
        <f>IF(M1347&lt;I1347,M1347,I1347)</f>
        <v>15.7675</v>
      </c>
      <c r="O1347" s="12">
        <f ca="1">IF(N1347&lt;I1347,$U$1," ")</f>
        <v>45786</v>
      </c>
      <c r="P1347" s="12">
        <f ca="1">IFERROR((O1347+30)," ")</f>
        <v>45816</v>
      </c>
      <c r="Q1347" s="2">
        <f ca="1">IF(O1347=$U$1,N1347,"0")*1.22</f>
        <v>19.236349999999998</v>
      </c>
    </row>
    <row r="1348" spans="1:17" x14ac:dyDescent="0.25">
      <c r="A1348" t="s">
        <v>3198</v>
      </c>
      <c r="B1348" t="s">
        <v>3197</v>
      </c>
      <c r="C1348">
        <v>9624</v>
      </c>
      <c r="D1348">
        <v>16.25</v>
      </c>
      <c r="E1348">
        <f>IFERROR(VLOOKUP(Table_ExternalData_15[[#This Row],[Id]],Rabati!B:C,2,0),0)</f>
        <v>25</v>
      </c>
      <c r="F1348">
        <v>27</v>
      </c>
      <c r="G1348" t="str">
        <f>VLOOKUP(Table_ExternalData_15[[#This Row],[Id]],'Blagovna izdelek'!A:C,3,0)</f>
        <v>SBOX</v>
      </c>
      <c r="H1348">
        <f>Table_ExternalData_15[[#This Row],[Rabat]]*0.2</f>
        <v>5</v>
      </c>
      <c r="I1348" s="2">
        <f>Table_ExternalData_15[[#This Row],[Price]]-(Table_ExternalData_15[[#This Row],[Price]]*Table_ExternalData_15[[#This Row],[BB rabat]])/100</f>
        <v>15.4375</v>
      </c>
      <c r="J1348" s="2">
        <f>Table_ExternalData_15[[#This Row],[BB cena]]*Table_ExternalData_15[[#Headers],[1,22]]</f>
        <v>18.833749999999998</v>
      </c>
      <c r="K1348" s="2">
        <f>Table_ExternalData_15[[#This Row],[Price]]*Table_ExternalData_15[[#Headers],[1,22]]</f>
        <v>19.824999999999999</v>
      </c>
      <c r="L1348" s="7">
        <f>IF(G1348="White Shark",E1348*0.5,IF(G1348="Sbox",E1348*0.5,IF(G1348="Tenda",E1348*0.5,E1348*0.2)))/100</f>
        <v>0.125</v>
      </c>
      <c r="M1348" s="2">
        <f>Table_ExternalData_15[[#This Row],[Price]]-Table_ExternalData_15[[#This Row],[Price]]*Table_ExternalData_15[[#This Row],[extra popust]]</f>
        <v>14.21875</v>
      </c>
      <c r="N1348" s="2">
        <f>IF(M1348&lt;I1348,M1348,I1348)</f>
        <v>14.21875</v>
      </c>
      <c r="O1348" s="12">
        <f ca="1">IF(N1348&lt;I1348,$U$1," ")</f>
        <v>45786</v>
      </c>
      <c r="P1348" s="12">
        <f ca="1">IFERROR((O1348+30)," ")</f>
        <v>45816</v>
      </c>
      <c r="Q1348" s="2">
        <f ca="1">IF(O1348=$U$1,N1348,"0")*1.22</f>
        <v>17.346875000000001</v>
      </c>
    </row>
    <row r="1349" spans="1:17" x14ac:dyDescent="0.25">
      <c r="A1349" t="s">
        <v>3807</v>
      </c>
      <c r="B1349" t="s">
        <v>3806</v>
      </c>
      <c r="C1349">
        <v>10162</v>
      </c>
      <c r="D1349">
        <v>4.99</v>
      </c>
      <c r="E1349">
        <f>IFERROR(VLOOKUP(Table_ExternalData_15[[#This Row],[Id]],Rabati!B:C,2,0),0)</f>
        <v>25</v>
      </c>
      <c r="F1349">
        <v>0</v>
      </c>
      <c r="G1349" t="str">
        <f>VLOOKUP(Table_ExternalData_15[[#This Row],[Id]],'Blagovna izdelek'!A:C,3,0)</f>
        <v>SBOX</v>
      </c>
      <c r="H1349">
        <f>Table_ExternalData_15[[#This Row],[Rabat]]*0.2</f>
        <v>5</v>
      </c>
      <c r="I1349" s="2">
        <f>Table_ExternalData_15[[#This Row],[Price]]-(Table_ExternalData_15[[#This Row],[Price]]*Table_ExternalData_15[[#This Row],[BB rabat]])/100</f>
        <v>4.7404999999999999</v>
      </c>
      <c r="J1349" s="2">
        <f>Table_ExternalData_15[[#This Row],[BB cena]]*Table_ExternalData_15[[#Headers],[1,22]]</f>
        <v>5.7834099999999999</v>
      </c>
      <c r="K1349" s="2">
        <f>Table_ExternalData_15[[#This Row],[Price]]*Table_ExternalData_15[[#Headers],[1,22]]</f>
        <v>6.0878000000000005</v>
      </c>
      <c r="L1349" s="7">
        <f>IF(G1349="White Shark",E1349*0.5,IF(G1349="Sbox",E1349*0.5,IF(G1349="Tenda",E1349*0.5,E1349*0.2)))/100</f>
        <v>0.125</v>
      </c>
      <c r="M1349" s="2">
        <f>Table_ExternalData_15[[#This Row],[Price]]-Table_ExternalData_15[[#This Row],[Price]]*Table_ExternalData_15[[#This Row],[extra popust]]</f>
        <v>4.36625</v>
      </c>
      <c r="N1349" s="2">
        <f>IF(M1349&lt;I1349,M1349,I1349)</f>
        <v>4.36625</v>
      </c>
      <c r="O1349" s="12">
        <f ca="1">IF(N1349&lt;I1349,$U$1," ")</f>
        <v>45786</v>
      </c>
      <c r="P1349" s="12">
        <f ca="1">IFERROR((O1349+30)," ")</f>
        <v>45816</v>
      </c>
      <c r="Q1349" s="2">
        <f ca="1">IF(O1349=$U$1,N1349,"0")*1.22</f>
        <v>5.3268249999999995</v>
      </c>
    </row>
    <row r="1350" spans="1:17" x14ac:dyDescent="0.25">
      <c r="A1350" t="s">
        <v>3818</v>
      </c>
      <c r="B1350" t="s">
        <v>3817</v>
      </c>
      <c r="C1350">
        <v>10183</v>
      </c>
      <c r="D1350">
        <v>8.18</v>
      </c>
      <c r="E1350">
        <f>IFERROR(VLOOKUP(Table_ExternalData_15[[#This Row],[Id]],Rabati!B:C,2,0),0)</f>
        <v>30</v>
      </c>
      <c r="F1350">
        <v>67</v>
      </c>
      <c r="G1350" t="str">
        <f>VLOOKUP(Table_ExternalData_15[[#This Row],[Id]],'Blagovna izdelek'!A:C,3,0)</f>
        <v>SBOX</v>
      </c>
      <c r="H1350">
        <f>Table_ExternalData_15[[#This Row],[Rabat]]*0.2</f>
        <v>6</v>
      </c>
      <c r="I1350" s="2">
        <f>Table_ExternalData_15[[#This Row],[Price]]-(Table_ExternalData_15[[#This Row],[Price]]*Table_ExternalData_15[[#This Row],[BB rabat]])/100</f>
        <v>7.6891999999999996</v>
      </c>
      <c r="J1350" s="2">
        <f>Table_ExternalData_15[[#This Row],[BB cena]]*Table_ExternalData_15[[#Headers],[1,22]]</f>
        <v>9.3808239999999987</v>
      </c>
      <c r="K1350" s="2">
        <f>Table_ExternalData_15[[#This Row],[Price]]*Table_ExternalData_15[[#Headers],[1,22]]</f>
        <v>9.9795999999999996</v>
      </c>
      <c r="L1350" s="7">
        <f>IF(G1350="White Shark",E1350*0.5,IF(G1350="Sbox",E1350*0.5,IF(G1350="Tenda",E1350*0.5,E1350*0.2)))/100</f>
        <v>0.15</v>
      </c>
      <c r="M1350" s="2">
        <f>Table_ExternalData_15[[#This Row],[Price]]-Table_ExternalData_15[[#This Row],[Price]]*Table_ExternalData_15[[#This Row],[extra popust]]</f>
        <v>6.9529999999999994</v>
      </c>
      <c r="N1350" s="2">
        <f>IF(M1350&lt;I1350,M1350,I1350)</f>
        <v>6.9529999999999994</v>
      </c>
      <c r="O1350" s="12">
        <f ca="1">IF(N1350&lt;I1350,$U$1," ")</f>
        <v>45786</v>
      </c>
      <c r="P1350" s="12">
        <f ca="1">IFERROR((O1350+30)," ")</f>
        <v>45816</v>
      </c>
      <c r="Q1350" s="2">
        <f ca="1">IF(O1350=$U$1,N1350,"0")*1.22</f>
        <v>8.4826599999999992</v>
      </c>
    </row>
    <row r="1351" spans="1:17" x14ac:dyDescent="0.25">
      <c r="A1351" t="s">
        <v>3820</v>
      </c>
      <c r="B1351" t="s">
        <v>3819</v>
      </c>
      <c r="C1351">
        <v>10186</v>
      </c>
      <c r="D1351">
        <v>3.75</v>
      </c>
      <c r="E1351">
        <f>IFERROR(VLOOKUP(Table_ExternalData_15[[#This Row],[Id]],Rabati!B:C,2,0),0)</f>
        <v>30</v>
      </c>
      <c r="F1351">
        <v>15</v>
      </c>
      <c r="G1351" t="str">
        <f>VLOOKUP(Table_ExternalData_15[[#This Row],[Id]],'Blagovna izdelek'!A:C,3,0)</f>
        <v>SBOX</v>
      </c>
      <c r="H1351">
        <f>Table_ExternalData_15[[#This Row],[Rabat]]*0.2</f>
        <v>6</v>
      </c>
      <c r="I1351" s="2">
        <f>Table_ExternalData_15[[#This Row],[Price]]-(Table_ExternalData_15[[#This Row],[Price]]*Table_ExternalData_15[[#This Row],[BB rabat]])/100</f>
        <v>3.5249999999999999</v>
      </c>
      <c r="J1351" s="2">
        <f>Table_ExternalData_15[[#This Row],[BB cena]]*Table_ExternalData_15[[#Headers],[1,22]]</f>
        <v>4.3004999999999995</v>
      </c>
      <c r="K1351" s="2">
        <f>Table_ExternalData_15[[#This Row],[Price]]*Table_ExternalData_15[[#Headers],[1,22]]</f>
        <v>4.5750000000000002</v>
      </c>
      <c r="L1351" s="7">
        <f>IF(G1351="White Shark",E1351*0.5,IF(G1351="Sbox",E1351*0.5,IF(G1351="Tenda",E1351*0.5,E1351*0.2)))/100</f>
        <v>0.15</v>
      </c>
      <c r="M1351" s="2">
        <f>Table_ExternalData_15[[#This Row],[Price]]-Table_ExternalData_15[[#This Row],[Price]]*Table_ExternalData_15[[#This Row],[extra popust]]</f>
        <v>3.1875</v>
      </c>
      <c r="N1351" s="2">
        <f>IF(M1351&lt;I1351,M1351,I1351)</f>
        <v>3.1875</v>
      </c>
      <c r="O1351" s="12">
        <f ca="1">IF(N1351&lt;I1351,$U$1," ")</f>
        <v>45786</v>
      </c>
      <c r="P1351" s="12">
        <f ca="1">IFERROR((O1351+30)," ")</f>
        <v>45816</v>
      </c>
      <c r="Q1351" s="2">
        <f ca="1">IF(O1351=$U$1,N1351,"0")*1.22</f>
        <v>3.8887499999999999</v>
      </c>
    </row>
    <row r="1352" spans="1:17" x14ac:dyDescent="0.25">
      <c r="A1352" t="s">
        <v>3822</v>
      </c>
      <c r="B1352" t="s">
        <v>3821</v>
      </c>
      <c r="C1352">
        <v>10187</v>
      </c>
      <c r="D1352">
        <v>3.75</v>
      </c>
      <c r="E1352">
        <f>IFERROR(VLOOKUP(Table_ExternalData_15[[#This Row],[Id]],Rabati!B:C,2,0),0)</f>
        <v>30</v>
      </c>
      <c r="F1352">
        <v>21</v>
      </c>
      <c r="G1352" t="str">
        <f>VLOOKUP(Table_ExternalData_15[[#This Row],[Id]],'Blagovna izdelek'!A:C,3,0)</f>
        <v>SBOX</v>
      </c>
      <c r="H1352">
        <f>Table_ExternalData_15[[#This Row],[Rabat]]*0.2</f>
        <v>6</v>
      </c>
      <c r="I1352" s="2">
        <f>Table_ExternalData_15[[#This Row],[Price]]-(Table_ExternalData_15[[#This Row],[Price]]*Table_ExternalData_15[[#This Row],[BB rabat]])/100</f>
        <v>3.5249999999999999</v>
      </c>
      <c r="J1352" s="2">
        <f>Table_ExternalData_15[[#This Row],[BB cena]]*Table_ExternalData_15[[#Headers],[1,22]]</f>
        <v>4.3004999999999995</v>
      </c>
      <c r="K1352" s="2">
        <f>Table_ExternalData_15[[#This Row],[Price]]*Table_ExternalData_15[[#Headers],[1,22]]</f>
        <v>4.5750000000000002</v>
      </c>
      <c r="L1352" s="7">
        <f>IF(G1352="White Shark",E1352*0.5,IF(G1352="Sbox",E1352*0.5,IF(G1352="Tenda",E1352*0.5,E1352*0.2)))/100</f>
        <v>0.15</v>
      </c>
      <c r="M1352" s="2">
        <f>Table_ExternalData_15[[#This Row],[Price]]-Table_ExternalData_15[[#This Row],[Price]]*Table_ExternalData_15[[#This Row],[extra popust]]</f>
        <v>3.1875</v>
      </c>
      <c r="N1352" s="2">
        <f>IF(M1352&lt;I1352,M1352,I1352)</f>
        <v>3.1875</v>
      </c>
      <c r="O1352" s="12">
        <f ca="1">IF(N1352&lt;I1352,$U$1," ")</f>
        <v>45786</v>
      </c>
      <c r="P1352" s="12">
        <f ca="1">IFERROR((O1352+30)," ")</f>
        <v>45816</v>
      </c>
      <c r="Q1352" s="2">
        <f ca="1">IF(O1352=$U$1,N1352,"0")*1.22</f>
        <v>3.8887499999999999</v>
      </c>
    </row>
    <row r="1353" spans="1:17" x14ac:dyDescent="0.25">
      <c r="A1353" t="s">
        <v>3824</v>
      </c>
      <c r="B1353" t="s">
        <v>3823</v>
      </c>
      <c r="C1353">
        <v>10188</v>
      </c>
      <c r="D1353">
        <v>3.75</v>
      </c>
      <c r="E1353">
        <f>IFERROR(VLOOKUP(Table_ExternalData_15[[#This Row],[Id]],Rabati!B:C,2,0),0)</f>
        <v>30</v>
      </c>
      <c r="F1353">
        <v>5</v>
      </c>
      <c r="G1353" t="str">
        <f>VLOOKUP(Table_ExternalData_15[[#This Row],[Id]],'Blagovna izdelek'!A:C,3,0)</f>
        <v>SBOX</v>
      </c>
      <c r="H1353">
        <f>Table_ExternalData_15[[#This Row],[Rabat]]*0.2</f>
        <v>6</v>
      </c>
      <c r="I1353" s="2">
        <f>Table_ExternalData_15[[#This Row],[Price]]-(Table_ExternalData_15[[#This Row],[Price]]*Table_ExternalData_15[[#This Row],[BB rabat]])/100</f>
        <v>3.5249999999999999</v>
      </c>
      <c r="J1353" s="2">
        <f>Table_ExternalData_15[[#This Row],[BB cena]]*Table_ExternalData_15[[#Headers],[1,22]]</f>
        <v>4.3004999999999995</v>
      </c>
      <c r="K1353" s="2">
        <f>Table_ExternalData_15[[#This Row],[Price]]*Table_ExternalData_15[[#Headers],[1,22]]</f>
        <v>4.5750000000000002</v>
      </c>
      <c r="L1353" s="7">
        <f>IF(G1353="White Shark",E1353*0.5,IF(G1353="Sbox",E1353*0.5,IF(G1353="Tenda",E1353*0.5,E1353*0.2)))/100</f>
        <v>0.15</v>
      </c>
      <c r="M1353" s="2">
        <f>Table_ExternalData_15[[#This Row],[Price]]-Table_ExternalData_15[[#This Row],[Price]]*Table_ExternalData_15[[#This Row],[extra popust]]</f>
        <v>3.1875</v>
      </c>
      <c r="N1353" s="2">
        <f>IF(M1353&lt;I1353,M1353,I1353)</f>
        <v>3.1875</v>
      </c>
      <c r="O1353" s="12">
        <f ca="1">IF(N1353&lt;I1353,$U$1," ")</f>
        <v>45786</v>
      </c>
      <c r="P1353" s="12">
        <f ca="1">IFERROR((O1353+30)," ")</f>
        <v>45816</v>
      </c>
      <c r="Q1353" s="2">
        <f ca="1">IF(O1353=$U$1,N1353,"0")*1.22</f>
        <v>3.8887499999999999</v>
      </c>
    </row>
    <row r="1354" spans="1:17" x14ac:dyDescent="0.25">
      <c r="A1354" t="s">
        <v>3826</v>
      </c>
      <c r="B1354" t="s">
        <v>3825</v>
      </c>
      <c r="C1354">
        <v>10189</v>
      </c>
      <c r="D1354">
        <v>3.75</v>
      </c>
      <c r="E1354">
        <f>IFERROR(VLOOKUP(Table_ExternalData_15[[#This Row],[Id]],Rabati!B:C,2,0),0)</f>
        <v>30</v>
      </c>
      <c r="F1354">
        <v>10</v>
      </c>
      <c r="G1354" t="str">
        <f>VLOOKUP(Table_ExternalData_15[[#This Row],[Id]],'Blagovna izdelek'!A:C,3,0)</f>
        <v>SBOX</v>
      </c>
      <c r="H1354">
        <f>Table_ExternalData_15[[#This Row],[Rabat]]*0.2</f>
        <v>6</v>
      </c>
      <c r="I1354" s="2">
        <f>Table_ExternalData_15[[#This Row],[Price]]-(Table_ExternalData_15[[#This Row],[Price]]*Table_ExternalData_15[[#This Row],[BB rabat]])/100</f>
        <v>3.5249999999999999</v>
      </c>
      <c r="J1354" s="2">
        <f>Table_ExternalData_15[[#This Row],[BB cena]]*Table_ExternalData_15[[#Headers],[1,22]]</f>
        <v>4.3004999999999995</v>
      </c>
      <c r="K1354" s="2">
        <f>Table_ExternalData_15[[#This Row],[Price]]*Table_ExternalData_15[[#Headers],[1,22]]</f>
        <v>4.5750000000000002</v>
      </c>
      <c r="L1354" s="7">
        <f>IF(G1354="White Shark",E1354*0.5,IF(G1354="Sbox",E1354*0.5,IF(G1354="Tenda",E1354*0.5,E1354*0.2)))/100</f>
        <v>0.15</v>
      </c>
      <c r="M1354" s="2">
        <f>Table_ExternalData_15[[#This Row],[Price]]-Table_ExternalData_15[[#This Row],[Price]]*Table_ExternalData_15[[#This Row],[extra popust]]</f>
        <v>3.1875</v>
      </c>
      <c r="N1354" s="2">
        <f>IF(M1354&lt;I1354,M1354,I1354)</f>
        <v>3.1875</v>
      </c>
      <c r="O1354" s="12">
        <f ca="1">IF(N1354&lt;I1354,$U$1," ")</f>
        <v>45786</v>
      </c>
      <c r="P1354" s="12">
        <f ca="1">IFERROR((O1354+30)," ")</f>
        <v>45816</v>
      </c>
      <c r="Q1354" s="2">
        <f ca="1">IF(O1354=$U$1,N1354,"0")*1.22</f>
        <v>3.8887499999999999</v>
      </c>
    </row>
    <row r="1355" spans="1:17" x14ac:dyDescent="0.25">
      <c r="A1355" t="s">
        <v>3828</v>
      </c>
      <c r="B1355" t="s">
        <v>3827</v>
      </c>
      <c r="C1355">
        <v>10190</v>
      </c>
      <c r="D1355">
        <v>3.75</v>
      </c>
      <c r="E1355">
        <f>IFERROR(VLOOKUP(Table_ExternalData_15[[#This Row],[Id]],Rabati!B:C,2,0),0)</f>
        <v>30</v>
      </c>
      <c r="F1355">
        <v>2</v>
      </c>
      <c r="G1355" t="str">
        <f>VLOOKUP(Table_ExternalData_15[[#This Row],[Id]],'Blagovna izdelek'!A:C,3,0)</f>
        <v>SBOX</v>
      </c>
      <c r="H1355">
        <f>Table_ExternalData_15[[#This Row],[Rabat]]*0.2</f>
        <v>6</v>
      </c>
      <c r="I1355" s="2">
        <f>Table_ExternalData_15[[#This Row],[Price]]-(Table_ExternalData_15[[#This Row],[Price]]*Table_ExternalData_15[[#This Row],[BB rabat]])/100</f>
        <v>3.5249999999999999</v>
      </c>
      <c r="J1355" s="2">
        <f>Table_ExternalData_15[[#This Row],[BB cena]]*Table_ExternalData_15[[#Headers],[1,22]]</f>
        <v>4.3004999999999995</v>
      </c>
      <c r="K1355" s="2">
        <f>Table_ExternalData_15[[#This Row],[Price]]*Table_ExternalData_15[[#Headers],[1,22]]</f>
        <v>4.5750000000000002</v>
      </c>
      <c r="L1355" s="7">
        <f>IF(G1355="White Shark",E1355*0.5,IF(G1355="Sbox",E1355*0.5,IF(G1355="Tenda",E1355*0.5,E1355*0.2)))/100</f>
        <v>0.15</v>
      </c>
      <c r="M1355" s="2">
        <f>Table_ExternalData_15[[#This Row],[Price]]-Table_ExternalData_15[[#This Row],[Price]]*Table_ExternalData_15[[#This Row],[extra popust]]</f>
        <v>3.1875</v>
      </c>
      <c r="N1355" s="2">
        <f>IF(M1355&lt;I1355,M1355,I1355)</f>
        <v>3.1875</v>
      </c>
      <c r="O1355" s="12">
        <f ca="1">IF(N1355&lt;I1355,$U$1," ")</f>
        <v>45786</v>
      </c>
      <c r="P1355" s="12">
        <f ca="1">IFERROR((O1355+30)," ")</f>
        <v>45816</v>
      </c>
      <c r="Q1355" s="2">
        <f ca="1">IF(O1355=$U$1,N1355,"0")*1.22</f>
        <v>3.8887499999999999</v>
      </c>
    </row>
    <row r="1356" spans="1:17" x14ac:dyDescent="0.25">
      <c r="A1356" t="s">
        <v>3830</v>
      </c>
      <c r="B1356" t="s">
        <v>3829</v>
      </c>
      <c r="C1356">
        <v>10191</v>
      </c>
      <c r="D1356">
        <v>5.0999999999999996</v>
      </c>
      <c r="E1356">
        <f>IFERROR(VLOOKUP(Table_ExternalData_15[[#This Row],[Id]],Rabati!B:C,2,0),0)</f>
        <v>25</v>
      </c>
      <c r="F1356">
        <v>0</v>
      </c>
      <c r="G1356" t="str">
        <f>VLOOKUP(Table_ExternalData_15[[#This Row],[Id]],'Blagovna izdelek'!A:C,3,0)</f>
        <v>SBOX</v>
      </c>
      <c r="H1356">
        <f>Table_ExternalData_15[[#This Row],[Rabat]]*0.2</f>
        <v>5</v>
      </c>
      <c r="I1356" s="2">
        <f>Table_ExternalData_15[[#This Row],[Price]]-(Table_ExternalData_15[[#This Row],[Price]]*Table_ExternalData_15[[#This Row],[BB rabat]])/100</f>
        <v>4.8449999999999998</v>
      </c>
      <c r="J1356" s="2">
        <f>Table_ExternalData_15[[#This Row],[BB cena]]*Table_ExternalData_15[[#Headers],[1,22]]</f>
        <v>5.9108999999999998</v>
      </c>
      <c r="K1356" s="2">
        <f>Table_ExternalData_15[[#This Row],[Price]]*Table_ExternalData_15[[#Headers],[1,22]]</f>
        <v>6.2219999999999995</v>
      </c>
      <c r="L1356" s="7">
        <f>IF(G1356="White Shark",E1356*0.5,IF(G1356="Sbox",E1356*0.5,IF(G1356="Tenda",E1356*0.5,E1356*0.2)))/100</f>
        <v>0.125</v>
      </c>
      <c r="M1356" s="2">
        <f>Table_ExternalData_15[[#This Row],[Price]]-Table_ExternalData_15[[#This Row],[Price]]*Table_ExternalData_15[[#This Row],[extra popust]]</f>
        <v>4.4624999999999995</v>
      </c>
      <c r="N1356" s="2">
        <f>IF(M1356&lt;I1356,M1356,I1356)</f>
        <v>4.4624999999999995</v>
      </c>
      <c r="O1356" s="12">
        <f ca="1">IF(N1356&lt;I1356,$U$1," ")</f>
        <v>45786</v>
      </c>
      <c r="P1356" s="12">
        <f ca="1">IFERROR((O1356+30)," ")</f>
        <v>45816</v>
      </c>
      <c r="Q1356" s="2">
        <f ca="1">IF(O1356=$U$1,N1356,"0")*1.22</f>
        <v>5.4442499999999994</v>
      </c>
    </row>
    <row r="1357" spans="1:17" x14ac:dyDescent="0.25">
      <c r="A1357" t="s">
        <v>3832</v>
      </c>
      <c r="B1357" t="s">
        <v>3831</v>
      </c>
      <c r="C1357">
        <v>10193</v>
      </c>
      <c r="D1357">
        <v>4.25</v>
      </c>
      <c r="E1357">
        <f>IFERROR(VLOOKUP(Table_ExternalData_15[[#This Row],[Id]],Rabati!B:C,2,0),0)</f>
        <v>25</v>
      </c>
      <c r="F1357">
        <v>12</v>
      </c>
      <c r="G1357" t="str">
        <f>VLOOKUP(Table_ExternalData_15[[#This Row],[Id]],'Blagovna izdelek'!A:C,3,0)</f>
        <v>SBOX</v>
      </c>
      <c r="H1357">
        <f>Table_ExternalData_15[[#This Row],[Rabat]]*0.2</f>
        <v>5</v>
      </c>
      <c r="I1357" s="2">
        <f>Table_ExternalData_15[[#This Row],[Price]]-(Table_ExternalData_15[[#This Row],[Price]]*Table_ExternalData_15[[#This Row],[BB rabat]])/100</f>
        <v>4.0374999999999996</v>
      </c>
      <c r="J1357" s="2">
        <f>Table_ExternalData_15[[#This Row],[BB cena]]*Table_ExternalData_15[[#Headers],[1,22]]</f>
        <v>4.9257499999999999</v>
      </c>
      <c r="K1357" s="2">
        <f>Table_ExternalData_15[[#This Row],[Price]]*Table_ExternalData_15[[#Headers],[1,22]]</f>
        <v>5.1849999999999996</v>
      </c>
      <c r="L1357" s="7">
        <f>IF(G1357="White Shark",E1357*0.5,IF(G1357="Sbox",E1357*0.5,IF(G1357="Tenda",E1357*0.5,E1357*0.2)))/100</f>
        <v>0.125</v>
      </c>
      <c r="M1357" s="2">
        <f>Table_ExternalData_15[[#This Row],[Price]]-Table_ExternalData_15[[#This Row],[Price]]*Table_ExternalData_15[[#This Row],[extra popust]]</f>
        <v>3.71875</v>
      </c>
      <c r="N1357" s="2">
        <f>IF(M1357&lt;I1357,M1357,I1357)</f>
        <v>3.71875</v>
      </c>
      <c r="O1357" s="12">
        <f ca="1">IF(N1357&lt;I1357,$U$1," ")</f>
        <v>45786</v>
      </c>
      <c r="P1357" s="12">
        <f ca="1">IFERROR((O1357+30)," ")</f>
        <v>45816</v>
      </c>
      <c r="Q1357" s="2">
        <f ca="1">IF(O1357=$U$1,N1357,"0")*1.22</f>
        <v>4.5368750000000002</v>
      </c>
    </row>
    <row r="1358" spans="1:17" x14ac:dyDescent="0.25">
      <c r="A1358" t="s">
        <v>3834</v>
      </c>
      <c r="B1358" t="s">
        <v>3833</v>
      </c>
      <c r="C1358">
        <v>10197</v>
      </c>
      <c r="D1358">
        <v>3.68</v>
      </c>
      <c r="E1358">
        <f>IFERROR(VLOOKUP(Table_ExternalData_15[[#This Row],[Id]],Rabati!B:C,2,0),0)</f>
        <v>30</v>
      </c>
      <c r="F1358">
        <v>2</v>
      </c>
      <c r="G1358" t="str">
        <f>VLOOKUP(Table_ExternalData_15[[#This Row],[Id]],'Blagovna izdelek'!A:C,3,0)</f>
        <v>SBOX</v>
      </c>
      <c r="H1358">
        <f>Table_ExternalData_15[[#This Row],[Rabat]]*0.2</f>
        <v>6</v>
      </c>
      <c r="I1358" s="2">
        <f>Table_ExternalData_15[[#This Row],[Price]]-(Table_ExternalData_15[[#This Row],[Price]]*Table_ExternalData_15[[#This Row],[BB rabat]])/100</f>
        <v>3.4592000000000001</v>
      </c>
      <c r="J1358" s="2">
        <f>Table_ExternalData_15[[#This Row],[BB cena]]*Table_ExternalData_15[[#Headers],[1,22]]</f>
        <v>4.220224</v>
      </c>
      <c r="K1358" s="2">
        <f>Table_ExternalData_15[[#This Row],[Price]]*Table_ExternalData_15[[#Headers],[1,22]]</f>
        <v>4.4896000000000003</v>
      </c>
      <c r="L1358" s="7">
        <f>IF(G1358="White Shark",E1358*0.5,IF(G1358="Sbox",E1358*0.5,IF(G1358="Tenda",E1358*0.5,E1358*0.2)))/100</f>
        <v>0.15</v>
      </c>
      <c r="M1358" s="2">
        <f>Table_ExternalData_15[[#This Row],[Price]]-Table_ExternalData_15[[#This Row],[Price]]*Table_ExternalData_15[[#This Row],[extra popust]]</f>
        <v>3.1280000000000001</v>
      </c>
      <c r="N1358" s="2">
        <f>IF(M1358&lt;I1358,M1358,I1358)</f>
        <v>3.1280000000000001</v>
      </c>
      <c r="O1358" s="12">
        <f ca="1">IF(N1358&lt;I1358,$U$1," ")</f>
        <v>45786</v>
      </c>
      <c r="P1358" s="12">
        <f ca="1">IFERROR((O1358+30)," ")</f>
        <v>45816</v>
      </c>
      <c r="Q1358" s="2">
        <f ca="1">IF(O1358=$U$1,N1358,"0")*1.22</f>
        <v>3.81616</v>
      </c>
    </row>
    <row r="1359" spans="1:17" x14ac:dyDescent="0.25">
      <c r="A1359" t="s">
        <v>3836</v>
      </c>
      <c r="B1359" t="s">
        <v>3835</v>
      </c>
      <c r="C1359">
        <v>10200</v>
      </c>
      <c r="D1359">
        <v>13.6</v>
      </c>
      <c r="E1359">
        <f>IFERROR(VLOOKUP(Table_ExternalData_15[[#This Row],[Id]],Rabati!B:C,2,0),0)</f>
        <v>20</v>
      </c>
      <c r="F1359">
        <v>12</v>
      </c>
      <c r="G1359" t="str">
        <f>VLOOKUP(Table_ExternalData_15[[#This Row],[Id]],'Blagovna izdelek'!A:C,3,0)</f>
        <v>SBOX</v>
      </c>
      <c r="H1359">
        <f>Table_ExternalData_15[[#This Row],[Rabat]]*0.2</f>
        <v>4</v>
      </c>
      <c r="I1359" s="2">
        <f>Table_ExternalData_15[[#This Row],[Price]]-(Table_ExternalData_15[[#This Row],[Price]]*Table_ExternalData_15[[#This Row],[BB rabat]])/100</f>
        <v>13.055999999999999</v>
      </c>
      <c r="J1359" s="2">
        <f>Table_ExternalData_15[[#This Row],[BB cena]]*Table_ExternalData_15[[#Headers],[1,22]]</f>
        <v>15.928319999999999</v>
      </c>
      <c r="K1359" s="2">
        <f>Table_ExternalData_15[[#This Row],[Price]]*Table_ExternalData_15[[#Headers],[1,22]]</f>
        <v>16.591999999999999</v>
      </c>
      <c r="L1359" s="7">
        <f>IF(G1359="White Shark",E1359*0.5,IF(G1359="Sbox",E1359*0.5,IF(G1359="Tenda",E1359*0.5,E1359*0.2)))/100</f>
        <v>0.1</v>
      </c>
      <c r="M1359" s="2">
        <f>Table_ExternalData_15[[#This Row],[Price]]-Table_ExternalData_15[[#This Row],[Price]]*Table_ExternalData_15[[#This Row],[extra popust]]</f>
        <v>12.24</v>
      </c>
      <c r="N1359" s="2">
        <f>IF(M1359&lt;I1359,M1359,I1359)</f>
        <v>12.24</v>
      </c>
      <c r="O1359" s="12">
        <f ca="1">IF(N1359&lt;I1359,$U$1," ")</f>
        <v>45786</v>
      </c>
      <c r="P1359" s="12">
        <f ca="1">IFERROR((O1359+30)," ")</f>
        <v>45816</v>
      </c>
      <c r="Q1359" s="2">
        <f ca="1">IF(O1359=$U$1,N1359,"0")*1.22</f>
        <v>14.9328</v>
      </c>
    </row>
    <row r="1360" spans="1:17" x14ac:dyDescent="0.25">
      <c r="A1360" t="s">
        <v>3851</v>
      </c>
      <c r="B1360" t="s">
        <v>3850</v>
      </c>
      <c r="C1360">
        <v>10279</v>
      </c>
      <c r="D1360">
        <v>3.76</v>
      </c>
      <c r="E1360">
        <f>IFERROR(VLOOKUP(Table_ExternalData_15[[#This Row],[Id]],Rabati!B:C,2,0),0)</f>
        <v>30</v>
      </c>
      <c r="F1360">
        <v>14</v>
      </c>
      <c r="G1360" t="str">
        <f>VLOOKUP(Table_ExternalData_15[[#This Row],[Id]],'Blagovna izdelek'!A:C,3,0)</f>
        <v>SBOX</v>
      </c>
      <c r="H1360">
        <f>Table_ExternalData_15[[#This Row],[Rabat]]*0.2</f>
        <v>6</v>
      </c>
      <c r="I1360" s="2">
        <f>Table_ExternalData_15[[#This Row],[Price]]-(Table_ExternalData_15[[#This Row],[Price]]*Table_ExternalData_15[[#This Row],[BB rabat]])/100</f>
        <v>3.5343999999999998</v>
      </c>
      <c r="J1360" s="2">
        <f>Table_ExternalData_15[[#This Row],[BB cena]]*Table_ExternalData_15[[#Headers],[1,22]]</f>
        <v>4.3119679999999994</v>
      </c>
      <c r="K1360" s="2">
        <f>Table_ExternalData_15[[#This Row],[Price]]*Table_ExternalData_15[[#Headers],[1,22]]</f>
        <v>4.5871999999999993</v>
      </c>
      <c r="L1360" s="7">
        <f>IF(G1360="White Shark",E1360*0.5,IF(G1360="Sbox",E1360*0.5,IF(G1360="Tenda",E1360*0.5,E1360*0.2)))/100</f>
        <v>0.15</v>
      </c>
      <c r="M1360" s="2">
        <f>Table_ExternalData_15[[#This Row],[Price]]-Table_ExternalData_15[[#This Row],[Price]]*Table_ExternalData_15[[#This Row],[extra popust]]</f>
        <v>3.1959999999999997</v>
      </c>
      <c r="N1360" s="2">
        <f>IF(M1360&lt;I1360,M1360,I1360)</f>
        <v>3.1959999999999997</v>
      </c>
      <c r="O1360" s="12">
        <f ca="1">IF(N1360&lt;I1360,$U$1," ")</f>
        <v>45786</v>
      </c>
      <c r="P1360" s="12">
        <f ca="1">IFERROR((O1360+30)," ")</f>
        <v>45816</v>
      </c>
      <c r="Q1360" s="2">
        <f ca="1">IF(O1360=$U$1,N1360,"0")*1.22</f>
        <v>3.8991199999999995</v>
      </c>
    </row>
    <row r="1361" spans="1:17" x14ac:dyDescent="0.25">
      <c r="A1361" t="s">
        <v>3853</v>
      </c>
      <c r="B1361" t="s">
        <v>3852</v>
      </c>
      <c r="C1361">
        <v>10280</v>
      </c>
      <c r="D1361">
        <v>3.8</v>
      </c>
      <c r="E1361">
        <f>IFERROR(VLOOKUP(Table_ExternalData_15[[#This Row],[Id]],Rabati!B:C,2,0),0)</f>
        <v>30</v>
      </c>
      <c r="F1361">
        <v>2</v>
      </c>
      <c r="G1361" t="str">
        <f>VLOOKUP(Table_ExternalData_15[[#This Row],[Id]],'Blagovna izdelek'!A:C,3,0)</f>
        <v>SBOX</v>
      </c>
      <c r="H1361">
        <f>Table_ExternalData_15[[#This Row],[Rabat]]*0.2</f>
        <v>6</v>
      </c>
      <c r="I1361" s="2">
        <f>Table_ExternalData_15[[#This Row],[Price]]-(Table_ExternalData_15[[#This Row],[Price]]*Table_ExternalData_15[[#This Row],[BB rabat]])/100</f>
        <v>3.5720000000000001</v>
      </c>
      <c r="J1361" s="2">
        <f>Table_ExternalData_15[[#This Row],[BB cena]]*Table_ExternalData_15[[#Headers],[1,22]]</f>
        <v>4.3578400000000004</v>
      </c>
      <c r="K1361" s="2">
        <f>Table_ExternalData_15[[#This Row],[Price]]*Table_ExternalData_15[[#Headers],[1,22]]</f>
        <v>4.6360000000000001</v>
      </c>
      <c r="L1361" s="7">
        <f>IF(G1361="White Shark",E1361*0.5,IF(G1361="Sbox",E1361*0.5,IF(G1361="Tenda",E1361*0.5,E1361*0.2)))/100</f>
        <v>0.15</v>
      </c>
      <c r="M1361" s="2">
        <f>Table_ExternalData_15[[#This Row],[Price]]-Table_ExternalData_15[[#This Row],[Price]]*Table_ExternalData_15[[#This Row],[extra popust]]</f>
        <v>3.23</v>
      </c>
      <c r="N1361" s="2">
        <f>IF(M1361&lt;I1361,M1361,I1361)</f>
        <v>3.23</v>
      </c>
      <c r="O1361" s="12">
        <f ca="1">IF(N1361&lt;I1361,$U$1," ")</f>
        <v>45786</v>
      </c>
      <c r="P1361" s="12">
        <f ca="1">IFERROR((O1361+30)," ")</f>
        <v>45816</v>
      </c>
      <c r="Q1361" s="2">
        <f ca="1">IF(O1361=$U$1,N1361,"0")*1.22</f>
        <v>3.9405999999999999</v>
      </c>
    </row>
    <row r="1362" spans="1:17" x14ac:dyDescent="0.25">
      <c r="A1362" t="s">
        <v>3855</v>
      </c>
      <c r="B1362" t="s">
        <v>3854</v>
      </c>
      <c r="C1362">
        <v>10281</v>
      </c>
      <c r="D1362">
        <v>3.8</v>
      </c>
      <c r="E1362">
        <f>IFERROR(VLOOKUP(Table_ExternalData_15[[#This Row],[Id]],Rabati!B:C,2,0),0)</f>
        <v>30</v>
      </c>
      <c r="F1362">
        <v>0</v>
      </c>
      <c r="G1362" t="str">
        <f>VLOOKUP(Table_ExternalData_15[[#This Row],[Id]],'Blagovna izdelek'!A:C,3,0)</f>
        <v>SBOX</v>
      </c>
      <c r="H1362">
        <f>Table_ExternalData_15[[#This Row],[Rabat]]*0.2</f>
        <v>6</v>
      </c>
      <c r="I1362" s="2">
        <f>Table_ExternalData_15[[#This Row],[Price]]-(Table_ExternalData_15[[#This Row],[Price]]*Table_ExternalData_15[[#This Row],[BB rabat]])/100</f>
        <v>3.5720000000000001</v>
      </c>
      <c r="J1362" s="2">
        <f>Table_ExternalData_15[[#This Row],[BB cena]]*Table_ExternalData_15[[#Headers],[1,22]]</f>
        <v>4.3578400000000004</v>
      </c>
      <c r="K1362" s="2">
        <f>Table_ExternalData_15[[#This Row],[Price]]*Table_ExternalData_15[[#Headers],[1,22]]</f>
        <v>4.6360000000000001</v>
      </c>
      <c r="L1362" s="7">
        <f>IF(G1362="White Shark",E1362*0.5,IF(G1362="Sbox",E1362*0.5,IF(G1362="Tenda",E1362*0.5,E1362*0.2)))/100</f>
        <v>0.15</v>
      </c>
      <c r="M1362" s="2">
        <f>Table_ExternalData_15[[#This Row],[Price]]-Table_ExternalData_15[[#This Row],[Price]]*Table_ExternalData_15[[#This Row],[extra popust]]</f>
        <v>3.23</v>
      </c>
      <c r="N1362" s="2">
        <f>IF(M1362&lt;I1362,M1362,I1362)</f>
        <v>3.23</v>
      </c>
      <c r="O1362" s="12">
        <f ca="1">IF(N1362&lt;I1362,$U$1," ")</f>
        <v>45786</v>
      </c>
      <c r="P1362" s="12">
        <f ca="1">IFERROR((O1362+30)," ")</f>
        <v>45816</v>
      </c>
      <c r="Q1362" s="2">
        <f ca="1">IF(O1362=$U$1,N1362,"0")*1.22</f>
        <v>3.9405999999999999</v>
      </c>
    </row>
    <row r="1363" spans="1:17" x14ac:dyDescent="0.25">
      <c r="A1363" t="s">
        <v>3857</v>
      </c>
      <c r="B1363" t="s">
        <v>3856</v>
      </c>
      <c r="C1363">
        <v>10282</v>
      </c>
      <c r="D1363">
        <v>3.8</v>
      </c>
      <c r="E1363">
        <f>IFERROR(VLOOKUP(Table_ExternalData_15[[#This Row],[Id]],Rabati!B:C,2,0),0)</f>
        <v>30</v>
      </c>
      <c r="F1363">
        <v>14</v>
      </c>
      <c r="G1363" t="str">
        <f>VLOOKUP(Table_ExternalData_15[[#This Row],[Id]],'Blagovna izdelek'!A:C,3,0)</f>
        <v>SBOX</v>
      </c>
      <c r="H1363">
        <f>Table_ExternalData_15[[#This Row],[Rabat]]*0.2</f>
        <v>6</v>
      </c>
      <c r="I1363" s="2">
        <f>Table_ExternalData_15[[#This Row],[Price]]-(Table_ExternalData_15[[#This Row],[Price]]*Table_ExternalData_15[[#This Row],[BB rabat]])/100</f>
        <v>3.5720000000000001</v>
      </c>
      <c r="J1363" s="2">
        <f>Table_ExternalData_15[[#This Row],[BB cena]]*Table_ExternalData_15[[#Headers],[1,22]]</f>
        <v>4.3578400000000004</v>
      </c>
      <c r="K1363" s="2">
        <f>Table_ExternalData_15[[#This Row],[Price]]*Table_ExternalData_15[[#Headers],[1,22]]</f>
        <v>4.6360000000000001</v>
      </c>
      <c r="L1363" s="7">
        <f>IF(G1363="White Shark",E1363*0.5,IF(G1363="Sbox",E1363*0.5,IF(G1363="Tenda",E1363*0.5,E1363*0.2)))/100</f>
        <v>0.15</v>
      </c>
      <c r="M1363" s="2">
        <f>Table_ExternalData_15[[#This Row],[Price]]-Table_ExternalData_15[[#This Row],[Price]]*Table_ExternalData_15[[#This Row],[extra popust]]</f>
        <v>3.23</v>
      </c>
      <c r="N1363" s="2">
        <f>IF(M1363&lt;I1363,M1363,I1363)</f>
        <v>3.23</v>
      </c>
      <c r="O1363" s="12">
        <f ca="1">IF(N1363&lt;I1363,$U$1," ")</f>
        <v>45786</v>
      </c>
      <c r="P1363" s="12">
        <f ca="1">IFERROR((O1363+30)," ")</f>
        <v>45816</v>
      </c>
      <c r="Q1363" s="2">
        <f ca="1">IF(O1363=$U$1,N1363,"0")*1.22</f>
        <v>3.9405999999999999</v>
      </c>
    </row>
    <row r="1364" spans="1:17" x14ac:dyDescent="0.25">
      <c r="A1364" t="s">
        <v>3859</v>
      </c>
      <c r="B1364" t="s">
        <v>3858</v>
      </c>
      <c r="C1364">
        <v>10283</v>
      </c>
      <c r="D1364">
        <v>3.8</v>
      </c>
      <c r="E1364">
        <f>IFERROR(VLOOKUP(Table_ExternalData_15[[#This Row],[Id]],Rabati!B:C,2,0),0)</f>
        <v>30</v>
      </c>
      <c r="F1364">
        <v>10</v>
      </c>
      <c r="G1364" t="str">
        <f>VLOOKUP(Table_ExternalData_15[[#This Row],[Id]],'Blagovna izdelek'!A:C,3,0)</f>
        <v>SBOX</v>
      </c>
      <c r="H1364">
        <f>Table_ExternalData_15[[#This Row],[Rabat]]*0.2</f>
        <v>6</v>
      </c>
      <c r="I1364" s="2">
        <f>Table_ExternalData_15[[#This Row],[Price]]-(Table_ExternalData_15[[#This Row],[Price]]*Table_ExternalData_15[[#This Row],[BB rabat]])/100</f>
        <v>3.5720000000000001</v>
      </c>
      <c r="J1364" s="2">
        <f>Table_ExternalData_15[[#This Row],[BB cena]]*Table_ExternalData_15[[#Headers],[1,22]]</f>
        <v>4.3578400000000004</v>
      </c>
      <c r="K1364" s="2">
        <f>Table_ExternalData_15[[#This Row],[Price]]*Table_ExternalData_15[[#Headers],[1,22]]</f>
        <v>4.6360000000000001</v>
      </c>
      <c r="L1364" s="7">
        <f>IF(G1364="White Shark",E1364*0.5,IF(G1364="Sbox",E1364*0.5,IF(G1364="Tenda",E1364*0.5,E1364*0.2)))/100</f>
        <v>0.15</v>
      </c>
      <c r="M1364" s="2">
        <f>Table_ExternalData_15[[#This Row],[Price]]-Table_ExternalData_15[[#This Row],[Price]]*Table_ExternalData_15[[#This Row],[extra popust]]</f>
        <v>3.23</v>
      </c>
      <c r="N1364" s="2">
        <f>IF(M1364&lt;I1364,M1364,I1364)</f>
        <v>3.23</v>
      </c>
      <c r="O1364" s="12">
        <f ca="1">IF(N1364&lt;I1364,$U$1," ")</f>
        <v>45786</v>
      </c>
      <c r="P1364" s="12">
        <f ca="1">IFERROR((O1364+30)," ")</f>
        <v>45816</v>
      </c>
      <c r="Q1364" s="2">
        <f ca="1">IF(O1364=$U$1,N1364,"0")*1.22</f>
        <v>3.9405999999999999</v>
      </c>
    </row>
    <row r="1365" spans="1:17" x14ac:dyDescent="0.25">
      <c r="A1365" t="s">
        <v>3892</v>
      </c>
      <c r="B1365" t="s">
        <v>10074</v>
      </c>
      <c r="C1365">
        <v>10820</v>
      </c>
      <c r="D1365">
        <v>3.98</v>
      </c>
      <c r="E1365">
        <f>IFERROR(VLOOKUP(Table_ExternalData_15[[#This Row],[Id]],Rabati!B:C,2,0),0)</f>
        <v>25</v>
      </c>
      <c r="F1365">
        <v>7</v>
      </c>
      <c r="G1365" t="str">
        <f>VLOOKUP(Table_ExternalData_15[[#This Row],[Id]],'Blagovna izdelek'!A:C,3,0)</f>
        <v>SBOX</v>
      </c>
      <c r="H1365">
        <f>Table_ExternalData_15[[#This Row],[Rabat]]*0.2</f>
        <v>5</v>
      </c>
      <c r="I1365" s="2">
        <f>Table_ExternalData_15[[#This Row],[Price]]-(Table_ExternalData_15[[#This Row],[Price]]*Table_ExternalData_15[[#This Row],[BB rabat]])/100</f>
        <v>3.7810000000000001</v>
      </c>
      <c r="J1365" s="2">
        <f>Table_ExternalData_15[[#This Row],[BB cena]]*Table_ExternalData_15[[#Headers],[1,22]]</f>
        <v>4.6128200000000001</v>
      </c>
      <c r="K1365" s="2">
        <f>Table_ExternalData_15[[#This Row],[Price]]*Table_ExternalData_15[[#Headers],[1,22]]</f>
        <v>4.8555999999999999</v>
      </c>
      <c r="L1365" s="7">
        <f>IF(G1365="White Shark",E1365*0.5,IF(G1365="Sbox",E1365*0.5,IF(G1365="Tenda",E1365*0.5,E1365*0.2)))/100</f>
        <v>0.125</v>
      </c>
      <c r="M1365" s="2">
        <f>Table_ExternalData_15[[#This Row],[Price]]-Table_ExternalData_15[[#This Row],[Price]]*Table_ExternalData_15[[#This Row],[extra popust]]</f>
        <v>3.4824999999999999</v>
      </c>
      <c r="N1365" s="2">
        <f>IF(M1365&lt;I1365,M1365,I1365)</f>
        <v>3.4824999999999999</v>
      </c>
      <c r="O1365" s="12">
        <f ca="1">IF(N1365&lt;I1365,$U$1," ")</f>
        <v>45786</v>
      </c>
      <c r="P1365" s="12">
        <f ca="1">IFERROR((O1365+30)," ")</f>
        <v>45816</v>
      </c>
      <c r="Q1365" s="2">
        <f ca="1">IF(O1365=$U$1,N1365,"0")*1.22</f>
        <v>4.2486499999999996</v>
      </c>
    </row>
    <row r="1366" spans="1:17" x14ac:dyDescent="0.25">
      <c r="A1366" t="s">
        <v>3895</v>
      </c>
      <c r="B1366" t="s">
        <v>10075</v>
      </c>
      <c r="C1366">
        <v>10823</v>
      </c>
      <c r="D1366">
        <v>3.98</v>
      </c>
      <c r="E1366">
        <f>IFERROR(VLOOKUP(Table_ExternalData_15[[#This Row],[Id]],Rabati!B:C,2,0),0)</f>
        <v>25</v>
      </c>
      <c r="F1366">
        <v>9</v>
      </c>
      <c r="G1366" t="str">
        <f>VLOOKUP(Table_ExternalData_15[[#This Row],[Id]],'Blagovna izdelek'!A:C,3,0)</f>
        <v>SBOX</v>
      </c>
      <c r="H1366">
        <f>Table_ExternalData_15[[#This Row],[Rabat]]*0.2</f>
        <v>5</v>
      </c>
      <c r="I1366" s="2">
        <f>Table_ExternalData_15[[#This Row],[Price]]-(Table_ExternalData_15[[#This Row],[Price]]*Table_ExternalData_15[[#This Row],[BB rabat]])/100</f>
        <v>3.7810000000000001</v>
      </c>
      <c r="J1366" s="2">
        <f>Table_ExternalData_15[[#This Row],[BB cena]]*Table_ExternalData_15[[#Headers],[1,22]]</f>
        <v>4.6128200000000001</v>
      </c>
      <c r="K1366" s="2">
        <f>Table_ExternalData_15[[#This Row],[Price]]*Table_ExternalData_15[[#Headers],[1,22]]</f>
        <v>4.8555999999999999</v>
      </c>
      <c r="L1366" s="7">
        <f>IF(G1366="White Shark",E1366*0.5,IF(G1366="Sbox",E1366*0.5,IF(G1366="Tenda",E1366*0.5,E1366*0.2)))/100</f>
        <v>0.125</v>
      </c>
      <c r="M1366" s="2">
        <f>Table_ExternalData_15[[#This Row],[Price]]-Table_ExternalData_15[[#This Row],[Price]]*Table_ExternalData_15[[#This Row],[extra popust]]</f>
        <v>3.4824999999999999</v>
      </c>
      <c r="N1366" s="2">
        <f>IF(M1366&lt;I1366,M1366,I1366)</f>
        <v>3.4824999999999999</v>
      </c>
      <c r="O1366" s="12">
        <f ca="1">IF(N1366&lt;I1366,$U$1," ")</f>
        <v>45786</v>
      </c>
      <c r="P1366" s="12">
        <f ca="1">IFERROR((O1366+30)," ")</f>
        <v>45816</v>
      </c>
      <c r="Q1366" s="2">
        <f ca="1">IF(O1366=$U$1,N1366,"0")*1.22</f>
        <v>4.2486499999999996</v>
      </c>
    </row>
    <row r="1367" spans="1:17" x14ac:dyDescent="0.25">
      <c r="A1367" t="s">
        <v>3902</v>
      </c>
      <c r="B1367" t="s">
        <v>3901</v>
      </c>
      <c r="C1367">
        <v>10840</v>
      </c>
      <c r="D1367">
        <v>1.17</v>
      </c>
      <c r="E1367">
        <f>IFERROR(VLOOKUP(Table_ExternalData_15[[#This Row],[Id]],Rabati!B:C,2,0),0)</f>
        <v>30</v>
      </c>
      <c r="F1367">
        <v>4</v>
      </c>
      <c r="G1367" t="str">
        <f>VLOOKUP(Table_ExternalData_15[[#This Row],[Id]],'Blagovna izdelek'!A:C,3,0)</f>
        <v>SBOX</v>
      </c>
      <c r="H1367">
        <f>Table_ExternalData_15[[#This Row],[Rabat]]*0.2</f>
        <v>6</v>
      </c>
      <c r="I1367" s="2">
        <f>Table_ExternalData_15[[#This Row],[Price]]-(Table_ExternalData_15[[#This Row],[Price]]*Table_ExternalData_15[[#This Row],[BB rabat]])/100</f>
        <v>1.0997999999999999</v>
      </c>
      <c r="J1367" s="2">
        <f>Table_ExternalData_15[[#This Row],[BB cena]]*Table_ExternalData_15[[#Headers],[1,22]]</f>
        <v>1.3417559999999997</v>
      </c>
      <c r="K1367" s="2">
        <f>Table_ExternalData_15[[#This Row],[Price]]*Table_ExternalData_15[[#Headers],[1,22]]</f>
        <v>1.4273999999999998</v>
      </c>
      <c r="L1367" s="7">
        <f>IF(G1367="White Shark",E1367*0.5,IF(G1367="Sbox",E1367*0.5,IF(G1367="Tenda",E1367*0.5,E1367*0.2)))/100</f>
        <v>0.15</v>
      </c>
      <c r="M1367" s="2">
        <f>Table_ExternalData_15[[#This Row],[Price]]-Table_ExternalData_15[[#This Row],[Price]]*Table_ExternalData_15[[#This Row],[extra popust]]</f>
        <v>0.99449999999999994</v>
      </c>
      <c r="N1367" s="2">
        <f>IF(M1367&lt;I1367,M1367,I1367)</f>
        <v>0.99449999999999994</v>
      </c>
      <c r="O1367" s="12">
        <f ca="1">IF(N1367&lt;I1367,$U$1," ")</f>
        <v>45786</v>
      </c>
      <c r="P1367" s="12">
        <f ca="1">IFERROR((O1367+30)," ")</f>
        <v>45816</v>
      </c>
      <c r="Q1367" s="2">
        <f ca="1">IF(O1367=$U$1,N1367,"0")*1.22</f>
        <v>1.21329</v>
      </c>
    </row>
    <row r="1368" spans="1:17" x14ac:dyDescent="0.25">
      <c r="A1368" t="s">
        <v>3904</v>
      </c>
      <c r="B1368" t="s">
        <v>3903</v>
      </c>
      <c r="C1368">
        <v>10841</v>
      </c>
      <c r="D1368">
        <v>2.42</v>
      </c>
      <c r="E1368">
        <f>IFERROR(VLOOKUP(Table_ExternalData_15[[#This Row],[Id]],Rabati!B:C,2,0),0)</f>
        <v>30</v>
      </c>
      <c r="F1368">
        <v>8</v>
      </c>
      <c r="G1368" t="str">
        <f>VLOOKUP(Table_ExternalData_15[[#This Row],[Id]],'Blagovna izdelek'!A:C,3,0)</f>
        <v>SBOX</v>
      </c>
      <c r="H1368">
        <f>Table_ExternalData_15[[#This Row],[Rabat]]*0.2</f>
        <v>6</v>
      </c>
      <c r="I1368" s="2">
        <f>Table_ExternalData_15[[#This Row],[Price]]-(Table_ExternalData_15[[#This Row],[Price]]*Table_ExternalData_15[[#This Row],[BB rabat]])/100</f>
        <v>2.2747999999999999</v>
      </c>
      <c r="J1368" s="2">
        <f>Table_ExternalData_15[[#This Row],[BB cena]]*Table_ExternalData_15[[#Headers],[1,22]]</f>
        <v>2.7752559999999997</v>
      </c>
      <c r="K1368" s="2">
        <f>Table_ExternalData_15[[#This Row],[Price]]*Table_ExternalData_15[[#Headers],[1,22]]</f>
        <v>2.9523999999999999</v>
      </c>
      <c r="L1368" s="7">
        <f>IF(G1368="White Shark",E1368*0.5,IF(G1368="Sbox",E1368*0.5,IF(G1368="Tenda",E1368*0.5,E1368*0.2)))/100</f>
        <v>0.15</v>
      </c>
      <c r="M1368" s="2">
        <f>Table_ExternalData_15[[#This Row],[Price]]-Table_ExternalData_15[[#This Row],[Price]]*Table_ExternalData_15[[#This Row],[extra popust]]</f>
        <v>2.0569999999999999</v>
      </c>
      <c r="N1368" s="2">
        <f>IF(M1368&lt;I1368,M1368,I1368)</f>
        <v>2.0569999999999999</v>
      </c>
      <c r="O1368" s="12">
        <f ca="1">IF(N1368&lt;I1368,$U$1," ")</f>
        <v>45786</v>
      </c>
      <c r="P1368" s="12">
        <f ca="1">IFERROR((O1368+30)," ")</f>
        <v>45816</v>
      </c>
      <c r="Q1368" s="2">
        <f ca="1">IF(O1368=$U$1,N1368,"0")*1.22</f>
        <v>2.5095399999999999</v>
      </c>
    </row>
    <row r="1369" spans="1:17" x14ac:dyDescent="0.25">
      <c r="A1369" t="s">
        <v>3908</v>
      </c>
      <c r="B1369" t="s">
        <v>3907</v>
      </c>
      <c r="C1369">
        <v>10843</v>
      </c>
      <c r="D1369">
        <v>3.98</v>
      </c>
      <c r="E1369">
        <f>IFERROR(VLOOKUP(Table_ExternalData_15[[#This Row],[Id]],Rabati!B:C,2,0),0)</f>
        <v>30</v>
      </c>
      <c r="F1369">
        <v>10</v>
      </c>
      <c r="G1369" t="str">
        <f>VLOOKUP(Table_ExternalData_15[[#This Row],[Id]],'Blagovna izdelek'!A:C,3,0)</f>
        <v>SBOX</v>
      </c>
      <c r="H1369">
        <f>Table_ExternalData_15[[#This Row],[Rabat]]*0.2</f>
        <v>6</v>
      </c>
      <c r="I1369" s="2">
        <f>Table_ExternalData_15[[#This Row],[Price]]-(Table_ExternalData_15[[#This Row],[Price]]*Table_ExternalData_15[[#This Row],[BB rabat]])/100</f>
        <v>3.7412000000000001</v>
      </c>
      <c r="J1369" s="2">
        <f>Table_ExternalData_15[[#This Row],[BB cena]]*Table_ExternalData_15[[#Headers],[1,22]]</f>
        <v>4.5642639999999997</v>
      </c>
      <c r="K1369" s="2">
        <f>Table_ExternalData_15[[#This Row],[Price]]*Table_ExternalData_15[[#Headers],[1,22]]</f>
        <v>4.8555999999999999</v>
      </c>
      <c r="L1369" s="7">
        <f>IF(G1369="White Shark",E1369*0.5,IF(G1369="Sbox",E1369*0.5,IF(G1369="Tenda",E1369*0.5,E1369*0.2)))/100</f>
        <v>0.15</v>
      </c>
      <c r="M1369" s="2">
        <f>Table_ExternalData_15[[#This Row],[Price]]-Table_ExternalData_15[[#This Row],[Price]]*Table_ExternalData_15[[#This Row],[extra popust]]</f>
        <v>3.383</v>
      </c>
      <c r="N1369" s="2">
        <f>IF(M1369&lt;I1369,M1369,I1369)</f>
        <v>3.383</v>
      </c>
      <c r="O1369" s="12">
        <f ca="1">IF(N1369&lt;I1369,$U$1," ")</f>
        <v>45786</v>
      </c>
      <c r="P1369" s="12">
        <f ca="1">IFERROR((O1369+30)," ")</f>
        <v>45816</v>
      </c>
      <c r="Q1369" s="2">
        <f ca="1">IF(O1369=$U$1,N1369,"0")*1.22</f>
        <v>4.1272599999999997</v>
      </c>
    </row>
    <row r="1370" spans="1:17" x14ac:dyDescent="0.25">
      <c r="A1370" t="s">
        <v>3912</v>
      </c>
      <c r="B1370" t="s">
        <v>3911</v>
      </c>
      <c r="C1370">
        <v>10850</v>
      </c>
      <c r="D1370">
        <v>0.38</v>
      </c>
      <c r="E1370">
        <f>IFERROR(VLOOKUP(Table_ExternalData_15[[#This Row],[Id]],Rabati!B:C,2,0),0)</f>
        <v>25</v>
      </c>
      <c r="F1370">
        <v>43</v>
      </c>
      <c r="G1370" t="str">
        <f>VLOOKUP(Table_ExternalData_15[[#This Row],[Id]],'Blagovna izdelek'!A:C,3,0)</f>
        <v>SBOX</v>
      </c>
      <c r="H1370">
        <f>Table_ExternalData_15[[#This Row],[Rabat]]*0.2</f>
        <v>5</v>
      </c>
      <c r="I1370" s="2">
        <f>Table_ExternalData_15[[#This Row],[Price]]-(Table_ExternalData_15[[#This Row],[Price]]*Table_ExternalData_15[[#This Row],[BB rabat]])/100</f>
        <v>0.36099999999999999</v>
      </c>
      <c r="J1370" s="2">
        <f>Table_ExternalData_15[[#This Row],[BB cena]]*Table_ExternalData_15[[#Headers],[1,22]]</f>
        <v>0.44041999999999998</v>
      </c>
      <c r="K1370" s="2">
        <f>Table_ExternalData_15[[#This Row],[Price]]*Table_ExternalData_15[[#Headers],[1,22]]</f>
        <v>0.46360000000000001</v>
      </c>
      <c r="L1370" s="7">
        <f>IF(G1370="White Shark",E1370*0.5,IF(G1370="Sbox",E1370*0.5,IF(G1370="Tenda",E1370*0.5,E1370*0.2)))/100</f>
        <v>0.125</v>
      </c>
      <c r="M1370" s="2">
        <f>Table_ExternalData_15[[#This Row],[Price]]-Table_ExternalData_15[[#This Row],[Price]]*Table_ExternalData_15[[#This Row],[extra popust]]</f>
        <v>0.33250000000000002</v>
      </c>
      <c r="N1370" s="2">
        <f>IF(M1370&lt;I1370,M1370,I1370)</f>
        <v>0.33250000000000002</v>
      </c>
      <c r="O1370" s="12">
        <f ca="1">IF(N1370&lt;I1370,$U$1," ")</f>
        <v>45786</v>
      </c>
      <c r="P1370" s="12">
        <f ca="1">IFERROR((O1370+30)," ")</f>
        <v>45816</v>
      </c>
      <c r="Q1370" s="2">
        <f ca="1">IF(O1370=$U$1,N1370,"0")*1.22</f>
        <v>0.40565000000000001</v>
      </c>
    </row>
    <row r="1371" spans="1:17" x14ac:dyDescent="0.25">
      <c r="A1371" t="s">
        <v>3914</v>
      </c>
      <c r="B1371" t="s">
        <v>3913</v>
      </c>
      <c r="C1371">
        <v>10851</v>
      </c>
      <c r="D1371">
        <v>1.17</v>
      </c>
      <c r="E1371">
        <f>IFERROR(VLOOKUP(Table_ExternalData_15[[#This Row],[Id]],Rabati!B:C,2,0),0)</f>
        <v>25</v>
      </c>
      <c r="F1371">
        <v>6</v>
      </c>
      <c r="G1371" t="str">
        <f>VLOOKUP(Table_ExternalData_15[[#This Row],[Id]],'Blagovna izdelek'!A:C,3,0)</f>
        <v>SBOX</v>
      </c>
      <c r="H1371">
        <f>Table_ExternalData_15[[#This Row],[Rabat]]*0.2</f>
        <v>5</v>
      </c>
      <c r="I1371" s="2">
        <f>Table_ExternalData_15[[#This Row],[Price]]-(Table_ExternalData_15[[#This Row],[Price]]*Table_ExternalData_15[[#This Row],[BB rabat]])/100</f>
        <v>1.1114999999999999</v>
      </c>
      <c r="J1371" s="2">
        <f>Table_ExternalData_15[[#This Row],[BB cena]]*Table_ExternalData_15[[#Headers],[1,22]]</f>
        <v>1.3560299999999998</v>
      </c>
      <c r="K1371" s="2">
        <f>Table_ExternalData_15[[#This Row],[Price]]*Table_ExternalData_15[[#Headers],[1,22]]</f>
        <v>1.4273999999999998</v>
      </c>
      <c r="L1371" s="7">
        <f>IF(G1371="White Shark",E1371*0.5,IF(G1371="Sbox",E1371*0.5,IF(G1371="Tenda",E1371*0.5,E1371*0.2)))/100</f>
        <v>0.125</v>
      </c>
      <c r="M1371" s="2">
        <f>Table_ExternalData_15[[#This Row],[Price]]-Table_ExternalData_15[[#This Row],[Price]]*Table_ExternalData_15[[#This Row],[extra popust]]</f>
        <v>1.0237499999999999</v>
      </c>
      <c r="N1371" s="2">
        <f>IF(M1371&lt;I1371,M1371,I1371)</f>
        <v>1.0237499999999999</v>
      </c>
      <c r="O1371" s="12">
        <f ca="1">IF(N1371&lt;I1371,$U$1," ")</f>
        <v>45786</v>
      </c>
      <c r="P1371" s="12">
        <f ca="1">IFERROR((O1371+30)," ")</f>
        <v>45816</v>
      </c>
      <c r="Q1371" s="2">
        <f ca="1">IF(O1371=$U$1,N1371,"0")*1.22</f>
        <v>1.2489749999999999</v>
      </c>
    </row>
    <row r="1372" spans="1:17" x14ac:dyDescent="0.25">
      <c r="A1372" t="s">
        <v>3916</v>
      </c>
      <c r="B1372" t="s">
        <v>3915</v>
      </c>
      <c r="C1372">
        <v>10852</v>
      </c>
      <c r="D1372">
        <v>1.17</v>
      </c>
      <c r="E1372">
        <f>IFERROR(VLOOKUP(Table_ExternalData_15[[#This Row],[Id]],Rabati!B:C,2,0),0)</f>
        <v>25</v>
      </c>
      <c r="F1372">
        <v>5</v>
      </c>
      <c r="G1372" t="str">
        <f>VLOOKUP(Table_ExternalData_15[[#This Row],[Id]],'Blagovna izdelek'!A:C,3,0)</f>
        <v>SBOX</v>
      </c>
      <c r="H1372">
        <f>Table_ExternalData_15[[#This Row],[Rabat]]*0.2</f>
        <v>5</v>
      </c>
      <c r="I1372" s="2">
        <f>Table_ExternalData_15[[#This Row],[Price]]-(Table_ExternalData_15[[#This Row],[Price]]*Table_ExternalData_15[[#This Row],[BB rabat]])/100</f>
        <v>1.1114999999999999</v>
      </c>
      <c r="J1372" s="2">
        <f>Table_ExternalData_15[[#This Row],[BB cena]]*Table_ExternalData_15[[#Headers],[1,22]]</f>
        <v>1.3560299999999998</v>
      </c>
      <c r="K1372" s="2">
        <f>Table_ExternalData_15[[#This Row],[Price]]*Table_ExternalData_15[[#Headers],[1,22]]</f>
        <v>1.4273999999999998</v>
      </c>
      <c r="L1372" s="7">
        <f>IF(G1372="White Shark",E1372*0.5,IF(G1372="Sbox",E1372*0.5,IF(G1372="Tenda",E1372*0.5,E1372*0.2)))/100</f>
        <v>0.125</v>
      </c>
      <c r="M1372" s="2">
        <f>Table_ExternalData_15[[#This Row],[Price]]-Table_ExternalData_15[[#This Row],[Price]]*Table_ExternalData_15[[#This Row],[extra popust]]</f>
        <v>1.0237499999999999</v>
      </c>
      <c r="N1372" s="2">
        <f>IF(M1372&lt;I1372,M1372,I1372)</f>
        <v>1.0237499999999999</v>
      </c>
      <c r="O1372" s="12">
        <f ca="1">IF(N1372&lt;I1372,$U$1," ")</f>
        <v>45786</v>
      </c>
      <c r="P1372" s="12">
        <f ca="1">IFERROR((O1372+30)," ")</f>
        <v>45816</v>
      </c>
      <c r="Q1372" s="2">
        <f ca="1">IF(O1372=$U$1,N1372,"0")*1.22</f>
        <v>1.2489749999999999</v>
      </c>
    </row>
    <row r="1373" spans="1:17" x14ac:dyDescent="0.25">
      <c r="A1373" t="s">
        <v>3918</v>
      </c>
      <c r="B1373" t="s">
        <v>3917</v>
      </c>
      <c r="C1373">
        <v>10853</v>
      </c>
      <c r="D1373">
        <v>12.61</v>
      </c>
      <c r="E1373">
        <f>IFERROR(VLOOKUP(Table_ExternalData_15[[#This Row],[Id]],Rabati!B:C,2,0),0)</f>
        <v>20</v>
      </c>
      <c r="F1373">
        <v>14</v>
      </c>
      <c r="G1373" t="str">
        <f>VLOOKUP(Table_ExternalData_15[[#This Row],[Id]],'Blagovna izdelek'!A:C,3,0)</f>
        <v>SBOX</v>
      </c>
      <c r="H1373">
        <f>Table_ExternalData_15[[#This Row],[Rabat]]*0.2</f>
        <v>4</v>
      </c>
      <c r="I1373" s="2">
        <f>Table_ExternalData_15[[#This Row],[Price]]-(Table_ExternalData_15[[#This Row],[Price]]*Table_ExternalData_15[[#This Row],[BB rabat]])/100</f>
        <v>12.105599999999999</v>
      </c>
      <c r="J1373" s="2">
        <f>Table_ExternalData_15[[#This Row],[BB cena]]*Table_ExternalData_15[[#Headers],[1,22]]</f>
        <v>14.768831999999998</v>
      </c>
      <c r="K1373" s="2">
        <f>Table_ExternalData_15[[#This Row],[Price]]*Table_ExternalData_15[[#Headers],[1,22]]</f>
        <v>15.384199999999998</v>
      </c>
      <c r="L1373" s="7">
        <f>IF(G1373="White Shark",E1373*0.5,IF(G1373="Sbox",E1373*0.5,IF(G1373="Tenda",E1373*0.5,E1373*0.2)))/100</f>
        <v>0.1</v>
      </c>
      <c r="M1373" s="2">
        <f>Table_ExternalData_15[[#This Row],[Price]]-Table_ExternalData_15[[#This Row],[Price]]*Table_ExternalData_15[[#This Row],[extra popust]]</f>
        <v>11.349</v>
      </c>
      <c r="N1373" s="2">
        <f>IF(M1373&lt;I1373,M1373,I1373)</f>
        <v>11.349</v>
      </c>
      <c r="O1373" s="12">
        <f ca="1">IF(N1373&lt;I1373,$U$1," ")</f>
        <v>45786</v>
      </c>
      <c r="P1373" s="12">
        <f ca="1">IFERROR((O1373+30)," ")</f>
        <v>45816</v>
      </c>
      <c r="Q1373" s="2">
        <f ca="1">IF(O1373=$U$1,N1373,"0")*1.22</f>
        <v>13.84578</v>
      </c>
    </row>
    <row r="1374" spans="1:17" x14ac:dyDescent="0.25">
      <c r="A1374" t="s">
        <v>3920</v>
      </c>
      <c r="B1374" t="s">
        <v>3919</v>
      </c>
      <c r="C1374">
        <v>10854</v>
      </c>
      <c r="D1374">
        <v>15.55</v>
      </c>
      <c r="E1374">
        <f>IFERROR(VLOOKUP(Table_ExternalData_15[[#This Row],[Id]],Rabati!B:C,2,0),0)</f>
        <v>20</v>
      </c>
      <c r="F1374">
        <v>44</v>
      </c>
      <c r="G1374" t="str">
        <f>VLOOKUP(Table_ExternalData_15[[#This Row],[Id]],'Blagovna izdelek'!A:C,3,0)</f>
        <v>SBOX</v>
      </c>
      <c r="H1374">
        <f>Table_ExternalData_15[[#This Row],[Rabat]]*0.2</f>
        <v>4</v>
      </c>
      <c r="I1374" s="2">
        <f>Table_ExternalData_15[[#This Row],[Price]]-(Table_ExternalData_15[[#This Row],[Price]]*Table_ExternalData_15[[#This Row],[BB rabat]])/100</f>
        <v>14.928000000000001</v>
      </c>
      <c r="J1374" s="2">
        <f>Table_ExternalData_15[[#This Row],[BB cena]]*Table_ExternalData_15[[#Headers],[1,22]]</f>
        <v>18.212160000000001</v>
      </c>
      <c r="K1374" s="2">
        <f>Table_ExternalData_15[[#This Row],[Price]]*Table_ExternalData_15[[#Headers],[1,22]]</f>
        <v>18.971</v>
      </c>
      <c r="L1374" s="7">
        <f>IF(G1374="White Shark",E1374*0.5,IF(G1374="Sbox",E1374*0.5,IF(G1374="Tenda",E1374*0.5,E1374*0.2)))/100</f>
        <v>0.1</v>
      </c>
      <c r="M1374" s="2">
        <f>Table_ExternalData_15[[#This Row],[Price]]-Table_ExternalData_15[[#This Row],[Price]]*Table_ExternalData_15[[#This Row],[extra popust]]</f>
        <v>13.995000000000001</v>
      </c>
      <c r="N1374" s="2">
        <f>IF(M1374&lt;I1374,M1374,I1374)</f>
        <v>13.995000000000001</v>
      </c>
      <c r="O1374" s="12">
        <f ca="1">IF(N1374&lt;I1374,$U$1," ")</f>
        <v>45786</v>
      </c>
      <c r="P1374" s="12">
        <f ca="1">IFERROR((O1374+30)," ")</f>
        <v>45816</v>
      </c>
      <c r="Q1374" s="2">
        <f ca="1">IF(O1374=$U$1,N1374,"0")*1.22</f>
        <v>17.073900000000002</v>
      </c>
    </row>
    <row r="1375" spans="1:17" x14ac:dyDescent="0.25">
      <c r="A1375" t="s">
        <v>3922</v>
      </c>
      <c r="B1375" t="s">
        <v>3921</v>
      </c>
      <c r="C1375">
        <v>10855</v>
      </c>
      <c r="D1375">
        <v>5.3</v>
      </c>
      <c r="E1375">
        <f>IFERROR(VLOOKUP(Table_ExternalData_15[[#This Row],[Id]],Rabati!B:C,2,0),0)</f>
        <v>20</v>
      </c>
      <c r="F1375">
        <v>0</v>
      </c>
      <c r="G1375" t="str">
        <f>VLOOKUP(Table_ExternalData_15[[#This Row],[Id]],'Blagovna izdelek'!A:C,3,0)</f>
        <v>SBOX</v>
      </c>
      <c r="H1375">
        <f>Table_ExternalData_15[[#This Row],[Rabat]]*0.2</f>
        <v>4</v>
      </c>
      <c r="I1375" s="2">
        <f>Table_ExternalData_15[[#This Row],[Price]]-(Table_ExternalData_15[[#This Row],[Price]]*Table_ExternalData_15[[#This Row],[BB rabat]])/100</f>
        <v>5.0880000000000001</v>
      </c>
      <c r="J1375" s="2">
        <f>Table_ExternalData_15[[#This Row],[BB cena]]*Table_ExternalData_15[[#Headers],[1,22]]</f>
        <v>6.2073599999999995</v>
      </c>
      <c r="K1375" s="2">
        <f>Table_ExternalData_15[[#This Row],[Price]]*Table_ExternalData_15[[#Headers],[1,22]]</f>
        <v>6.4659999999999993</v>
      </c>
      <c r="L1375" s="7">
        <f>IF(G1375="White Shark",E1375*0.5,IF(G1375="Sbox",E1375*0.5,IF(G1375="Tenda",E1375*0.5,E1375*0.2)))/100</f>
        <v>0.1</v>
      </c>
      <c r="M1375" s="2">
        <f>Table_ExternalData_15[[#This Row],[Price]]-Table_ExternalData_15[[#This Row],[Price]]*Table_ExternalData_15[[#This Row],[extra popust]]</f>
        <v>4.7699999999999996</v>
      </c>
      <c r="N1375" s="2">
        <f>IF(M1375&lt;I1375,M1375,I1375)</f>
        <v>4.7699999999999996</v>
      </c>
      <c r="O1375" s="12">
        <f ca="1">IF(N1375&lt;I1375,$U$1," ")</f>
        <v>45786</v>
      </c>
      <c r="P1375" s="12">
        <f ca="1">IFERROR((O1375+30)," ")</f>
        <v>45816</v>
      </c>
      <c r="Q1375" s="2">
        <f ca="1">IF(O1375=$U$1,N1375,"0")*1.22</f>
        <v>5.819399999999999</v>
      </c>
    </row>
    <row r="1376" spans="1:17" x14ac:dyDescent="0.25">
      <c r="A1376" t="s">
        <v>3924</v>
      </c>
      <c r="B1376" t="s">
        <v>3923</v>
      </c>
      <c r="C1376">
        <v>10856</v>
      </c>
      <c r="D1376">
        <v>15.81</v>
      </c>
      <c r="E1376">
        <f>IFERROR(VLOOKUP(Table_ExternalData_15[[#This Row],[Id]],Rabati!B:C,2,0),0)</f>
        <v>30</v>
      </c>
      <c r="F1376">
        <v>0</v>
      </c>
      <c r="G1376" t="str">
        <f>VLOOKUP(Table_ExternalData_15[[#This Row],[Id]],'Blagovna izdelek'!A:C,3,0)</f>
        <v>SBOX</v>
      </c>
      <c r="H1376">
        <f>Table_ExternalData_15[[#This Row],[Rabat]]*0.2</f>
        <v>6</v>
      </c>
      <c r="I1376" s="2">
        <f>Table_ExternalData_15[[#This Row],[Price]]-(Table_ExternalData_15[[#This Row],[Price]]*Table_ExternalData_15[[#This Row],[BB rabat]])/100</f>
        <v>14.8614</v>
      </c>
      <c r="J1376" s="2">
        <f>Table_ExternalData_15[[#This Row],[BB cena]]*Table_ExternalData_15[[#Headers],[1,22]]</f>
        <v>18.130907999999998</v>
      </c>
      <c r="K1376" s="2">
        <f>Table_ExternalData_15[[#This Row],[Price]]*Table_ExternalData_15[[#Headers],[1,22]]</f>
        <v>19.2882</v>
      </c>
      <c r="L1376" s="7">
        <f>IF(G1376="White Shark",E1376*0.5,IF(G1376="Sbox",E1376*0.5,IF(G1376="Tenda",E1376*0.5,E1376*0.2)))/100</f>
        <v>0.15</v>
      </c>
      <c r="M1376" s="2">
        <f>Table_ExternalData_15[[#This Row],[Price]]-Table_ExternalData_15[[#This Row],[Price]]*Table_ExternalData_15[[#This Row],[extra popust]]</f>
        <v>13.438500000000001</v>
      </c>
      <c r="N1376" s="2">
        <f>IF(M1376&lt;I1376,M1376,I1376)</f>
        <v>13.438500000000001</v>
      </c>
      <c r="O1376" s="12">
        <f ca="1">IF(N1376&lt;I1376,$U$1," ")</f>
        <v>45786</v>
      </c>
      <c r="P1376" s="12">
        <f ca="1">IFERROR((O1376+30)," ")</f>
        <v>45816</v>
      </c>
      <c r="Q1376" s="2">
        <f ca="1">IF(O1376=$U$1,N1376,"0")*1.22</f>
        <v>16.394970000000001</v>
      </c>
    </row>
    <row r="1377" spans="1:17" x14ac:dyDescent="0.25">
      <c r="A1377" t="s">
        <v>3940</v>
      </c>
      <c r="B1377" t="s">
        <v>3939</v>
      </c>
      <c r="C1377">
        <v>10907</v>
      </c>
      <c r="D1377">
        <v>3.9</v>
      </c>
      <c r="E1377">
        <f>IFERROR(VLOOKUP(Table_ExternalData_15[[#This Row],[Id]],Rabati!B:C,2,0),0)</f>
        <v>30</v>
      </c>
      <c r="F1377">
        <v>0</v>
      </c>
      <c r="G1377" t="str">
        <f>VLOOKUP(Table_ExternalData_15[[#This Row],[Id]],'Blagovna izdelek'!A:C,3,0)</f>
        <v>SBOX</v>
      </c>
      <c r="H1377">
        <f>Table_ExternalData_15[[#This Row],[Rabat]]*0.2</f>
        <v>6</v>
      </c>
      <c r="I1377" s="2">
        <f>Table_ExternalData_15[[#This Row],[Price]]-(Table_ExternalData_15[[#This Row],[Price]]*Table_ExternalData_15[[#This Row],[BB rabat]])/100</f>
        <v>3.6659999999999999</v>
      </c>
      <c r="J1377" s="2">
        <f>Table_ExternalData_15[[#This Row],[BB cena]]*Table_ExternalData_15[[#Headers],[1,22]]</f>
        <v>4.4725199999999994</v>
      </c>
      <c r="K1377" s="2">
        <f>Table_ExternalData_15[[#This Row],[Price]]*Table_ExternalData_15[[#Headers],[1,22]]</f>
        <v>4.758</v>
      </c>
      <c r="L1377" s="7">
        <f>IF(G1377="White Shark",E1377*0.5,IF(G1377="Sbox",E1377*0.5,IF(G1377="Tenda",E1377*0.5,E1377*0.2)))/100</f>
        <v>0.15</v>
      </c>
      <c r="M1377" s="2">
        <f>Table_ExternalData_15[[#This Row],[Price]]-Table_ExternalData_15[[#This Row],[Price]]*Table_ExternalData_15[[#This Row],[extra popust]]</f>
        <v>3.3149999999999999</v>
      </c>
      <c r="N1377" s="2">
        <f>IF(M1377&lt;I1377,M1377,I1377)</f>
        <v>3.3149999999999999</v>
      </c>
      <c r="O1377" s="12">
        <f ca="1">IF(N1377&lt;I1377,$U$1," ")</f>
        <v>45786</v>
      </c>
      <c r="P1377" s="12">
        <f ca="1">IFERROR((O1377+30)," ")</f>
        <v>45816</v>
      </c>
      <c r="Q1377" s="2">
        <f ca="1">IF(O1377=$U$1,N1377,"0")*1.22</f>
        <v>4.0442999999999998</v>
      </c>
    </row>
    <row r="1378" spans="1:17" x14ac:dyDescent="0.25">
      <c r="A1378" t="s">
        <v>4035</v>
      </c>
      <c r="B1378" t="s">
        <v>11555</v>
      </c>
      <c r="C1378">
        <v>10990</v>
      </c>
      <c r="D1378">
        <v>19.850000000000001</v>
      </c>
      <c r="E1378">
        <f>IFERROR(VLOOKUP(Table_ExternalData_15[[#This Row],[Id]],Rabati!B:C,2,0),0)</f>
        <v>20</v>
      </c>
      <c r="F1378">
        <v>7</v>
      </c>
      <c r="G1378" t="str">
        <f>VLOOKUP(Table_ExternalData_15[[#This Row],[Id]],'Blagovna izdelek'!A:C,3,0)</f>
        <v>SBOX</v>
      </c>
      <c r="H1378">
        <f>Table_ExternalData_15[[#This Row],[Rabat]]*0.2</f>
        <v>4</v>
      </c>
      <c r="I1378" s="2">
        <f>Table_ExternalData_15[[#This Row],[Price]]-(Table_ExternalData_15[[#This Row],[Price]]*Table_ExternalData_15[[#This Row],[BB rabat]])/100</f>
        <v>19.056000000000001</v>
      </c>
      <c r="J1378" s="2">
        <f>Table_ExternalData_15[[#This Row],[BB cena]]*Table_ExternalData_15[[#Headers],[1,22]]</f>
        <v>23.24832</v>
      </c>
      <c r="K1378" s="2">
        <f>Table_ExternalData_15[[#This Row],[Price]]*Table_ExternalData_15[[#Headers],[1,22]]</f>
        <v>24.217000000000002</v>
      </c>
      <c r="L1378" s="7">
        <f>IF(G1378="White Shark",E1378*0.5,IF(G1378="Sbox",E1378*0.5,IF(G1378="Tenda",E1378*0.5,E1378*0.2)))/100</f>
        <v>0.1</v>
      </c>
      <c r="M1378" s="2">
        <f>Table_ExternalData_15[[#This Row],[Price]]-Table_ExternalData_15[[#This Row],[Price]]*Table_ExternalData_15[[#This Row],[extra popust]]</f>
        <v>17.865000000000002</v>
      </c>
      <c r="N1378" s="2">
        <f>IF(M1378&lt;I1378,M1378,I1378)</f>
        <v>17.865000000000002</v>
      </c>
      <c r="O1378" s="12">
        <f ca="1">IF(N1378&lt;I1378,$U$1," ")</f>
        <v>45786</v>
      </c>
      <c r="P1378" s="12">
        <f ca="1">IFERROR((O1378+30)," ")</f>
        <v>45816</v>
      </c>
      <c r="Q1378" s="2">
        <f ca="1">IF(O1378=$U$1,N1378,"0")*1.22</f>
        <v>21.795300000000001</v>
      </c>
    </row>
    <row r="1379" spans="1:17" x14ac:dyDescent="0.25">
      <c r="A1379" t="s">
        <v>4135</v>
      </c>
      <c r="B1379" t="s">
        <v>4134</v>
      </c>
      <c r="C1379">
        <v>11109</v>
      </c>
      <c r="D1379">
        <v>4.25</v>
      </c>
      <c r="E1379">
        <f>IFERROR(VLOOKUP(Table_ExternalData_15[[#This Row],[Id]],Rabati!B:C,2,0),0)</f>
        <v>25</v>
      </c>
      <c r="F1379">
        <v>45</v>
      </c>
      <c r="G1379" t="str">
        <f>VLOOKUP(Table_ExternalData_15[[#This Row],[Id]],'Blagovna izdelek'!A:C,3,0)</f>
        <v>SBOX</v>
      </c>
      <c r="H1379">
        <f>Table_ExternalData_15[[#This Row],[Rabat]]*0.2</f>
        <v>5</v>
      </c>
      <c r="I1379" s="2">
        <f>Table_ExternalData_15[[#This Row],[Price]]-(Table_ExternalData_15[[#This Row],[Price]]*Table_ExternalData_15[[#This Row],[BB rabat]])/100</f>
        <v>4.0374999999999996</v>
      </c>
      <c r="J1379" s="2">
        <f>Table_ExternalData_15[[#This Row],[BB cena]]*Table_ExternalData_15[[#Headers],[1,22]]</f>
        <v>4.9257499999999999</v>
      </c>
      <c r="K1379" s="2">
        <f>Table_ExternalData_15[[#This Row],[Price]]*Table_ExternalData_15[[#Headers],[1,22]]</f>
        <v>5.1849999999999996</v>
      </c>
      <c r="L1379" s="7">
        <f>IF(G1379="White Shark",E1379*0.5,IF(G1379="Sbox",E1379*0.5,IF(G1379="Tenda",E1379*0.5,E1379*0.2)))/100</f>
        <v>0.125</v>
      </c>
      <c r="M1379" s="2">
        <f>Table_ExternalData_15[[#This Row],[Price]]-Table_ExternalData_15[[#This Row],[Price]]*Table_ExternalData_15[[#This Row],[extra popust]]</f>
        <v>3.71875</v>
      </c>
      <c r="N1379" s="2">
        <f>IF(M1379&lt;I1379,M1379,I1379)</f>
        <v>3.71875</v>
      </c>
      <c r="O1379" s="12">
        <f ca="1">IF(N1379&lt;I1379,$U$1," ")</f>
        <v>45786</v>
      </c>
      <c r="P1379" s="12">
        <f ca="1">IFERROR((O1379+30)," ")</f>
        <v>45816</v>
      </c>
      <c r="Q1379" s="2">
        <f ca="1">IF(O1379=$U$1,N1379,"0")*1.22</f>
        <v>4.5368750000000002</v>
      </c>
    </row>
    <row r="1380" spans="1:17" x14ac:dyDescent="0.25">
      <c r="A1380" t="s">
        <v>4254</v>
      </c>
      <c r="B1380" t="s">
        <v>4253</v>
      </c>
      <c r="C1380">
        <v>12234</v>
      </c>
      <c r="D1380">
        <v>5.0599999999999996</v>
      </c>
      <c r="E1380">
        <f>IFERROR(VLOOKUP(Table_ExternalData_15[[#This Row],[Id]],Rabati!B:C,2,0),0)</f>
        <v>20</v>
      </c>
      <c r="F1380">
        <v>4</v>
      </c>
      <c r="G1380" t="str">
        <f>VLOOKUP(Table_ExternalData_15[[#This Row],[Id]],'Blagovna izdelek'!A:C,3,0)</f>
        <v>SBOX</v>
      </c>
      <c r="H1380">
        <f>Table_ExternalData_15[[#This Row],[Rabat]]*0.2</f>
        <v>4</v>
      </c>
      <c r="I1380" s="2">
        <f>Table_ExternalData_15[[#This Row],[Price]]-(Table_ExternalData_15[[#This Row],[Price]]*Table_ExternalData_15[[#This Row],[BB rabat]])/100</f>
        <v>4.8575999999999997</v>
      </c>
      <c r="J1380" s="2">
        <f>Table_ExternalData_15[[#This Row],[BB cena]]*Table_ExternalData_15[[#Headers],[1,22]]</f>
        <v>5.9262719999999991</v>
      </c>
      <c r="K1380" s="2">
        <f>Table_ExternalData_15[[#This Row],[Price]]*Table_ExternalData_15[[#Headers],[1,22]]</f>
        <v>6.1731999999999996</v>
      </c>
      <c r="L1380" s="7">
        <f>IF(G1380="White Shark",E1380*0.5,IF(G1380="Sbox",E1380*0.5,IF(G1380="Tenda",E1380*0.5,E1380*0.2)))/100</f>
        <v>0.1</v>
      </c>
      <c r="M1380" s="2">
        <f>Table_ExternalData_15[[#This Row],[Price]]-Table_ExternalData_15[[#This Row],[Price]]*Table_ExternalData_15[[#This Row],[extra popust]]</f>
        <v>4.5539999999999994</v>
      </c>
      <c r="N1380" s="2">
        <f>IF(M1380&lt;I1380,M1380,I1380)</f>
        <v>4.5539999999999994</v>
      </c>
      <c r="O1380" s="12">
        <f ca="1">IF(N1380&lt;I1380,$U$1," ")</f>
        <v>45786</v>
      </c>
      <c r="P1380" s="12">
        <f ca="1">IFERROR((O1380+30)," ")</f>
        <v>45816</v>
      </c>
      <c r="Q1380" s="2">
        <f ca="1">IF(O1380=$U$1,N1380,"0")*1.22</f>
        <v>5.5558799999999993</v>
      </c>
    </row>
    <row r="1381" spans="1:17" x14ac:dyDescent="0.25">
      <c r="A1381" t="s">
        <v>4255</v>
      </c>
      <c r="B1381" t="s">
        <v>14336</v>
      </c>
      <c r="C1381">
        <v>12240</v>
      </c>
      <c r="D1381">
        <v>12.4</v>
      </c>
      <c r="E1381">
        <f>IFERROR(VLOOKUP(Table_ExternalData_15[[#This Row],[Id]],Rabati!B:C,2,0),0)</f>
        <v>25</v>
      </c>
      <c r="F1381">
        <v>12</v>
      </c>
      <c r="G1381" t="str">
        <f>VLOOKUP(Table_ExternalData_15[[#This Row],[Id]],'Blagovna izdelek'!A:C,3,0)</f>
        <v>SBOX</v>
      </c>
      <c r="H1381">
        <f>Table_ExternalData_15[[#This Row],[Rabat]]*0.2</f>
        <v>5</v>
      </c>
      <c r="I1381" s="2">
        <f>Table_ExternalData_15[[#This Row],[Price]]-(Table_ExternalData_15[[#This Row],[Price]]*Table_ExternalData_15[[#This Row],[BB rabat]])/100</f>
        <v>11.780000000000001</v>
      </c>
      <c r="J1381" s="2">
        <f>Table_ExternalData_15[[#This Row],[BB cena]]*Table_ExternalData_15[[#Headers],[1,22]]</f>
        <v>14.371600000000001</v>
      </c>
      <c r="K1381" s="2">
        <f>Table_ExternalData_15[[#This Row],[Price]]*Table_ExternalData_15[[#Headers],[1,22]]</f>
        <v>15.128</v>
      </c>
      <c r="L1381" s="7">
        <f>IF(G1381="White Shark",E1381*0.5,IF(G1381="Sbox",E1381*0.5,IF(G1381="Tenda",E1381*0.5,E1381*0.2)))/100</f>
        <v>0.125</v>
      </c>
      <c r="M1381" s="2">
        <f>Table_ExternalData_15[[#This Row],[Price]]-Table_ExternalData_15[[#This Row],[Price]]*Table_ExternalData_15[[#This Row],[extra popust]]</f>
        <v>10.85</v>
      </c>
      <c r="N1381" s="2">
        <f>IF(M1381&lt;I1381,M1381,I1381)</f>
        <v>10.85</v>
      </c>
      <c r="O1381" s="12">
        <f ca="1">IF(N1381&lt;I1381,$U$1," ")</f>
        <v>45786</v>
      </c>
      <c r="P1381" s="12">
        <f ca="1">IFERROR((O1381+30)," ")</f>
        <v>45816</v>
      </c>
      <c r="Q1381" s="2">
        <f ca="1">IF(O1381=$U$1,N1381,"0")*1.22</f>
        <v>13.237</v>
      </c>
    </row>
    <row r="1382" spans="1:17" x14ac:dyDescent="0.25">
      <c r="A1382" t="s">
        <v>4282</v>
      </c>
      <c r="B1382" t="s">
        <v>4281</v>
      </c>
      <c r="C1382">
        <v>12291</v>
      </c>
      <c r="D1382">
        <v>15.86</v>
      </c>
      <c r="E1382">
        <f>IFERROR(VLOOKUP(Table_ExternalData_15[[#This Row],[Id]],Rabati!B:C,2,0),0)</f>
        <v>20</v>
      </c>
      <c r="F1382">
        <v>2</v>
      </c>
      <c r="G1382" t="str">
        <f>VLOOKUP(Table_ExternalData_15[[#This Row],[Id]],'Blagovna izdelek'!A:C,3,0)</f>
        <v>SBOX</v>
      </c>
      <c r="H1382">
        <f>Table_ExternalData_15[[#This Row],[Rabat]]*0.2</f>
        <v>4</v>
      </c>
      <c r="I1382" s="2">
        <f>Table_ExternalData_15[[#This Row],[Price]]-(Table_ExternalData_15[[#This Row],[Price]]*Table_ExternalData_15[[#This Row],[BB rabat]])/100</f>
        <v>15.2256</v>
      </c>
      <c r="J1382" s="2">
        <f>Table_ExternalData_15[[#This Row],[BB cena]]*Table_ExternalData_15[[#Headers],[1,22]]</f>
        <v>18.575232</v>
      </c>
      <c r="K1382" s="2">
        <f>Table_ExternalData_15[[#This Row],[Price]]*Table_ExternalData_15[[#Headers],[1,22]]</f>
        <v>19.3492</v>
      </c>
      <c r="L1382" s="7">
        <f>IF(G1382="White Shark",E1382*0.5,IF(G1382="Sbox",E1382*0.5,IF(G1382="Tenda",E1382*0.5,E1382*0.2)))/100</f>
        <v>0.1</v>
      </c>
      <c r="M1382" s="2">
        <f>Table_ExternalData_15[[#This Row],[Price]]-Table_ExternalData_15[[#This Row],[Price]]*Table_ExternalData_15[[#This Row],[extra popust]]</f>
        <v>14.273999999999999</v>
      </c>
      <c r="N1382" s="2">
        <f>IF(M1382&lt;I1382,M1382,I1382)</f>
        <v>14.273999999999999</v>
      </c>
      <c r="O1382" s="12">
        <f ca="1">IF(N1382&lt;I1382,$U$1," ")</f>
        <v>45786</v>
      </c>
      <c r="P1382" s="12">
        <f ca="1">IFERROR((O1382+30)," ")</f>
        <v>45816</v>
      </c>
      <c r="Q1382" s="2">
        <f ca="1">IF(O1382=$U$1,N1382,"0")*1.22</f>
        <v>17.414279999999998</v>
      </c>
    </row>
    <row r="1383" spans="1:17" x14ac:dyDescent="0.25">
      <c r="A1383" t="s">
        <v>4359</v>
      </c>
      <c r="B1383" t="s">
        <v>4358</v>
      </c>
      <c r="C1383">
        <v>12391</v>
      </c>
      <c r="D1383">
        <v>239.92</v>
      </c>
      <c r="E1383">
        <f>IFERROR(VLOOKUP(Table_ExternalData_15[[#This Row],[Id]],Rabati!B:C,2,0),0)</f>
        <v>20</v>
      </c>
      <c r="F1383">
        <v>12</v>
      </c>
      <c r="G1383" t="str">
        <f>VLOOKUP(Table_ExternalData_15[[#This Row],[Id]],'Blagovna izdelek'!A:C,3,0)</f>
        <v>SBOX</v>
      </c>
      <c r="H1383">
        <f>Table_ExternalData_15[[#This Row],[Rabat]]*0.2</f>
        <v>4</v>
      </c>
      <c r="I1383" s="2">
        <f>Table_ExternalData_15[[#This Row],[Price]]-(Table_ExternalData_15[[#This Row],[Price]]*Table_ExternalData_15[[#This Row],[BB rabat]])/100</f>
        <v>230.32319999999999</v>
      </c>
      <c r="J1383" s="2">
        <f>Table_ExternalData_15[[#This Row],[BB cena]]*Table_ExternalData_15[[#Headers],[1,22]]</f>
        <v>280.994304</v>
      </c>
      <c r="K1383" s="2">
        <f>Table_ExternalData_15[[#This Row],[Price]]*Table_ExternalData_15[[#Headers],[1,22]]</f>
        <v>292.70239999999995</v>
      </c>
      <c r="L1383" s="7">
        <f>IF(G1383="White Shark",E1383*0.5,IF(G1383="Sbox",E1383*0.5,IF(G1383="Tenda",E1383*0.5,E1383*0.2)))/100</f>
        <v>0.1</v>
      </c>
      <c r="M1383" s="2">
        <f>Table_ExternalData_15[[#This Row],[Price]]-Table_ExternalData_15[[#This Row],[Price]]*Table_ExternalData_15[[#This Row],[extra popust]]</f>
        <v>215.928</v>
      </c>
      <c r="N1383" s="2">
        <f>IF(M1383&lt;I1383,M1383,I1383)</f>
        <v>215.928</v>
      </c>
      <c r="O1383" s="12">
        <f ca="1">IF(N1383&lt;I1383,$U$1," ")</f>
        <v>45786</v>
      </c>
      <c r="P1383" s="12">
        <f ca="1">IFERROR((O1383+30)," ")</f>
        <v>45816</v>
      </c>
      <c r="Q1383" s="2">
        <f ca="1">IF(O1383=$U$1,N1383,"0")*1.22</f>
        <v>263.43216000000001</v>
      </c>
    </row>
    <row r="1384" spans="1:17" x14ac:dyDescent="0.25">
      <c r="A1384" t="s">
        <v>4463</v>
      </c>
      <c r="B1384" t="s">
        <v>4462</v>
      </c>
      <c r="C1384">
        <v>12630</v>
      </c>
      <c r="D1384">
        <v>9.65</v>
      </c>
      <c r="E1384">
        <f>IFERROR(VLOOKUP(Table_ExternalData_15[[#This Row],[Id]],Rabati!B:C,2,0),0)</f>
        <v>30</v>
      </c>
      <c r="F1384">
        <v>51</v>
      </c>
      <c r="G1384" t="str">
        <f>VLOOKUP(Table_ExternalData_15[[#This Row],[Id]],'Blagovna izdelek'!A:C,3,0)</f>
        <v>SBOX</v>
      </c>
      <c r="H1384">
        <f>Table_ExternalData_15[[#This Row],[Rabat]]*0.2</f>
        <v>6</v>
      </c>
      <c r="I1384" s="2">
        <f>Table_ExternalData_15[[#This Row],[Price]]-(Table_ExternalData_15[[#This Row],[Price]]*Table_ExternalData_15[[#This Row],[BB rabat]])/100</f>
        <v>9.0709999999999997</v>
      </c>
      <c r="J1384" s="2">
        <f>Table_ExternalData_15[[#This Row],[BB cena]]*Table_ExternalData_15[[#Headers],[1,22]]</f>
        <v>11.066619999999999</v>
      </c>
      <c r="K1384" s="2">
        <f>Table_ExternalData_15[[#This Row],[Price]]*Table_ExternalData_15[[#Headers],[1,22]]</f>
        <v>11.773</v>
      </c>
      <c r="L1384" s="7">
        <f>IF(G1384="White Shark",E1384*0.5,IF(G1384="Sbox",E1384*0.5,IF(G1384="Tenda",E1384*0.5,E1384*0.2)))/100</f>
        <v>0.15</v>
      </c>
      <c r="M1384" s="2">
        <f>Table_ExternalData_15[[#This Row],[Price]]-Table_ExternalData_15[[#This Row],[Price]]*Table_ExternalData_15[[#This Row],[extra popust]]</f>
        <v>8.2025000000000006</v>
      </c>
      <c r="N1384" s="2">
        <f>IF(M1384&lt;I1384,M1384,I1384)</f>
        <v>8.2025000000000006</v>
      </c>
      <c r="O1384" s="12">
        <f ca="1">IF(N1384&lt;I1384,$U$1," ")</f>
        <v>45786</v>
      </c>
      <c r="P1384" s="12">
        <f ca="1">IFERROR((O1384+30)," ")</f>
        <v>45816</v>
      </c>
      <c r="Q1384" s="2">
        <f ca="1">IF(O1384=$U$1,N1384,"0")*1.22</f>
        <v>10.007050000000001</v>
      </c>
    </row>
    <row r="1385" spans="1:17" x14ac:dyDescent="0.25">
      <c r="A1385" t="s">
        <v>4465</v>
      </c>
      <c r="B1385" t="s">
        <v>4464</v>
      </c>
      <c r="C1385">
        <v>12632</v>
      </c>
      <c r="D1385">
        <v>3.98</v>
      </c>
      <c r="E1385">
        <f>IFERROR(VLOOKUP(Table_ExternalData_15[[#This Row],[Id]],Rabati!B:C,2,0),0)</f>
        <v>20</v>
      </c>
      <c r="F1385">
        <v>2</v>
      </c>
      <c r="G1385" t="str">
        <f>VLOOKUP(Table_ExternalData_15[[#This Row],[Id]],'Blagovna izdelek'!A:C,3,0)</f>
        <v>SBOX</v>
      </c>
      <c r="H1385">
        <f>Table_ExternalData_15[[#This Row],[Rabat]]*0.2</f>
        <v>4</v>
      </c>
      <c r="I1385" s="2">
        <f>Table_ExternalData_15[[#This Row],[Price]]-(Table_ExternalData_15[[#This Row],[Price]]*Table_ExternalData_15[[#This Row],[BB rabat]])/100</f>
        <v>3.8208000000000002</v>
      </c>
      <c r="J1385" s="2">
        <f>Table_ExternalData_15[[#This Row],[BB cena]]*Table_ExternalData_15[[#Headers],[1,22]]</f>
        <v>4.6613759999999997</v>
      </c>
      <c r="K1385" s="2">
        <f>Table_ExternalData_15[[#This Row],[Price]]*Table_ExternalData_15[[#Headers],[1,22]]</f>
        <v>4.8555999999999999</v>
      </c>
      <c r="L1385" s="7">
        <f>IF(G1385="White Shark",E1385*0.5,IF(G1385="Sbox",E1385*0.5,IF(G1385="Tenda",E1385*0.5,E1385*0.2)))/100</f>
        <v>0.1</v>
      </c>
      <c r="M1385" s="2">
        <f>Table_ExternalData_15[[#This Row],[Price]]-Table_ExternalData_15[[#This Row],[Price]]*Table_ExternalData_15[[#This Row],[extra popust]]</f>
        <v>3.5819999999999999</v>
      </c>
      <c r="N1385" s="2">
        <f>IF(M1385&lt;I1385,M1385,I1385)</f>
        <v>3.5819999999999999</v>
      </c>
      <c r="O1385" s="12">
        <f ca="1">IF(N1385&lt;I1385,$U$1," ")</f>
        <v>45786</v>
      </c>
      <c r="P1385" s="12">
        <f ca="1">IFERROR((O1385+30)," ")</f>
        <v>45816</v>
      </c>
      <c r="Q1385" s="2">
        <f ca="1">IF(O1385=$U$1,N1385,"0")*1.22</f>
        <v>4.3700399999999995</v>
      </c>
    </row>
    <row r="1386" spans="1:17" x14ac:dyDescent="0.25">
      <c r="A1386" t="s">
        <v>4467</v>
      </c>
      <c r="B1386" t="s">
        <v>4466</v>
      </c>
      <c r="C1386">
        <v>12638</v>
      </c>
      <c r="D1386">
        <v>2.98</v>
      </c>
      <c r="E1386">
        <f>IFERROR(VLOOKUP(Table_ExternalData_15[[#This Row],[Id]],Rabati!B:C,2,0),0)</f>
        <v>25</v>
      </c>
      <c r="F1386">
        <v>15</v>
      </c>
      <c r="G1386" t="str">
        <f>VLOOKUP(Table_ExternalData_15[[#This Row],[Id]],'Blagovna izdelek'!A:C,3,0)</f>
        <v>SBOX</v>
      </c>
      <c r="H1386">
        <f>Table_ExternalData_15[[#This Row],[Rabat]]*0.2</f>
        <v>5</v>
      </c>
      <c r="I1386" s="2">
        <f>Table_ExternalData_15[[#This Row],[Price]]-(Table_ExternalData_15[[#This Row],[Price]]*Table_ExternalData_15[[#This Row],[BB rabat]])/100</f>
        <v>2.831</v>
      </c>
      <c r="J1386" s="2">
        <f>Table_ExternalData_15[[#This Row],[BB cena]]*Table_ExternalData_15[[#Headers],[1,22]]</f>
        <v>3.4538199999999999</v>
      </c>
      <c r="K1386" s="2">
        <f>Table_ExternalData_15[[#This Row],[Price]]*Table_ExternalData_15[[#Headers],[1,22]]</f>
        <v>3.6355999999999997</v>
      </c>
      <c r="L1386" s="7">
        <f>IF(G1386="White Shark",E1386*0.5,IF(G1386="Sbox",E1386*0.5,IF(G1386="Tenda",E1386*0.5,E1386*0.2)))/100</f>
        <v>0.125</v>
      </c>
      <c r="M1386" s="2">
        <f>Table_ExternalData_15[[#This Row],[Price]]-Table_ExternalData_15[[#This Row],[Price]]*Table_ExternalData_15[[#This Row],[extra popust]]</f>
        <v>2.6074999999999999</v>
      </c>
      <c r="N1386" s="2">
        <f>IF(M1386&lt;I1386,M1386,I1386)</f>
        <v>2.6074999999999999</v>
      </c>
      <c r="O1386" s="12">
        <f ca="1">IF(N1386&lt;I1386,$U$1," ")</f>
        <v>45786</v>
      </c>
      <c r="P1386" s="12">
        <f ca="1">IFERROR((O1386+30)," ")</f>
        <v>45816</v>
      </c>
      <c r="Q1386" s="2">
        <f ca="1">IF(O1386=$U$1,N1386,"0")*1.22</f>
        <v>3.1811499999999997</v>
      </c>
    </row>
    <row r="1387" spans="1:17" x14ac:dyDescent="0.25">
      <c r="A1387" t="s">
        <v>4469</v>
      </c>
      <c r="B1387" t="s">
        <v>4468</v>
      </c>
      <c r="C1387">
        <v>12640</v>
      </c>
      <c r="D1387">
        <v>2.98</v>
      </c>
      <c r="E1387">
        <f>IFERROR(VLOOKUP(Table_ExternalData_15[[#This Row],[Id]],Rabati!B:C,2,0),0)</f>
        <v>25</v>
      </c>
      <c r="F1387">
        <v>10</v>
      </c>
      <c r="G1387" t="str">
        <f>VLOOKUP(Table_ExternalData_15[[#This Row],[Id]],'Blagovna izdelek'!A:C,3,0)</f>
        <v>SBOX</v>
      </c>
      <c r="H1387">
        <f>Table_ExternalData_15[[#This Row],[Rabat]]*0.2</f>
        <v>5</v>
      </c>
      <c r="I1387" s="2">
        <f>Table_ExternalData_15[[#This Row],[Price]]-(Table_ExternalData_15[[#This Row],[Price]]*Table_ExternalData_15[[#This Row],[BB rabat]])/100</f>
        <v>2.831</v>
      </c>
      <c r="J1387" s="2">
        <f>Table_ExternalData_15[[#This Row],[BB cena]]*Table_ExternalData_15[[#Headers],[1,22]]</f>
        <v>3.4538199999999999</v>
      </c>
      <c r="K1387" s="2">
        <f>Table_ExternalData_15[[#This Row],[Price]]*Table_ExternalData_15[[#Headers],[1,22]]</f>
        <v>3.6355999999999997</v>
      </c>
      <c r="L1387" s="7">
        <f>IF(G1387="White Shark",E1387*0.5,IF(G1387="Sbox",E1387*0.5,IF(G1387="Tenda",E1387*0.5,E1387*0.2)))/100</f>
        <v>0.125</v>
      </c>
      <c r="M1387" s="2">
        <f>Table_ExternalData_15[[#This Row],[Price]]-Table_ExternalData_15[[#This Row],[Price]]*Table_ExternalData_15[[#This Row],[extra popust]]</f>
        <v>2.6074999999999999</v>
      </c>
      <c r="N1387" s="2">
        <f>IF(M1387&lt;I1387,M1387,I1387)</f>
        <v>2.6074999999999999</v>
      </c>
      <c r="O1387" s="12">
        <f ca="1">IF(N1387&lt;I1387,$U$1," ")</f>
        <v>45786</v>
      </c>
      <c r="P1387" s="12">
        <f ca="1">IFERROR((O1387+30)," ")</f>
        <v>45816</v>
      </c>
      <c r="Q1387" s="2">
        <f ca="1">IF(O1387=$U$1,N1387,"0")*1.22</f>
        <v>3.1811499999999997</v>
      </c>
    </row>
    <row r="1388" spans="1:17" x14ac:dyDescent="0.25">
      <c r="A1388" t="s">
        <v>4565</v>
      </c>
      <c r="B1388" t="s">
        <v>4564</v>
      </c>
      <c r="C1388">
        <v>12811</v>
      </c>
      <c r="D1388">
        <v>4.3899999999999997</v>
      </c>
      <c r="E1388">
        <f>IFERROR(VLOOKUP(Table_ExternalData_15[[#This Row],[Id]],Rabati!B:C,2,0),0)</f>
        <v>30</v>
      </c>
      <c r="F1388">
        <v>14</v>
      </c>
      <c r="G1388" t="str">
        <f>VLOOKUP(Table_ExternalData_15[[#This Row],[Id]],'Blagovna izdelek'!A:C,3,0)</f>
        <v>SBOX</v>
      </c>
      <c r="H1388">
        <f>Table_ExternalData_15[[#This Row],[Rabat]]*0.2</f>
        <v>6</v>
      </c>
      <c r="I1388" s="2">
        <f>Table_ExternalData_15[[#This Row],[Price]]-(Table_ExternalData_15[[#This Row],[Price]]*Table_ExternalData_15[[#This Row],[BB rabat]])/100</f>
        <v>4.1265999999999998</v>
      </c>
      <c r="J1388" s="2">
        <f>Table_ExternalData_15[[#This Row],[BB cena]]*Table_ExternalData_15[[#Headers],[1,22]]</f>
        <v>5.0344519999999999</v>
      </c>
      <c r="K1388" s="2">
        <f>Table_ExternalData_15[[#This Row],[Price]]*Table_ExternalData_15[[#Headers],[1,22]]</f>
        <v>5.3557999999999995</v>
      </c>
      <c r="L1388" s="7">
        <f>IF(G1388="White Shark",E1388*0.5,IF(G1388="Sbox",E1388*0.5,IF(G1388="Tenda",E1388*0.5,E1388*0.2)))/100</f>
        <v>0.15</v>
      </c>
      <c r="M1388" s="2">
        <f>Table_ExternalData_15[[#This Row],[Price]]-Table_ExternalData_15[[#This Row],[Price]]*Table_ExternalData_15[[#This Row],[extra popust]]</f>
        <v>3.7314999999999996</v>
      </c>
      <c r="N1388" s="2">
        <f>IF(M1388&lt;I1388,M1388,I1388)</f>
        <v>3.7314999999999996</v>
      </c>
      <c r="O1388" s="12">
        <f ca="1">IF(N1388&lt;I1388,$U$1," ")</f>
        <v>45786</v>
      </c>
      <c r="P1388" s="12">
        <f ca="1">IFERROR((O1388+30)," ")</f>
        <v>45816</v>
      </c>
      <c r="Q1388" s="2">
        <f ca="1">IF(O1388=$U$1,N1388,"0")*1.22</f>
        <v>4.5524299999999993</v>
      </c>
    </row>
    <row r="1389" spans="1:17" x14ac:dyDescent="0.25">
      <c r="A1389" t="s">
        <v>4567</v>
      </c>
      <c r="B1389" t="s">
        <v>4566</v>
      </c>
      <c r="C1389">
        <v>12812</v>
      </c>
      <c r="D1389">
        <v>4.68</v>
      </c>
      <c r="E1389">
        <f>IFERROR(VLOOKUP(Table_ExternalData_15[[#This Row],[Id]],Rabati!B:C,2,0),0)</f>
        <v>30</v>
      </c>
      <c r="F1389">
        <v>30</v>
      </c>
      <c r="G1389" t="str">
        <f>VLOOKUP(Table_ExternalData_15[[#This Row],[Id]],'Blagovna izdelek'!A:C,3,0)</f>
        <v>SBOX</v>
      </c>
      <c r="H1389">
        <f>Table_ExternalData_15[[#This Row],[Rabat]]*0.2</f>
        <v>6</v>
      </c>
      <c r="I1389" s="2">
        <f>Table_ExternalData_15[[#This Row],[Price]]-(Table_ExternalData_15[[#This Row],[Price]]*Table_ExternalData_15[[#This Row],[BB rabat]])/100</f>
        <v>4.3991999999999996</v>
      </c>
      <c r="J1389" s="2">
        <f>Table_ExternalData_15[[#This Row],[BB cena]]*Table_ExternalData_15[[#Headers],[1,22]]</f>
        <v>5.3670239999999989</v>
      </c>
      <c r="K1389" s="2">
        <f>Table_ExternalData_15[[#This Row],[Price]]*Table_ExternalData_15[[#Headers],[1,22]]</f>
        <v>5.7095999999999991</v>
      </c>
      <c r="L1389" s="7">
        <f>IF(G1389="White Shark",E1389*0.5,IF(G1389="Sbox",E1389*0.5,IF(G1389="Tenda",E1389*0.5,E1389*0.2)))/100</f>
        <v>0.15</v>
      </c>
      <c r="M1389" s="2">
        <f>Table_ExternalData_15[[#This Row],[Price]]-Table_ExternalData_15[[#This Row],[Price]]*Table_ExternalData_15[[#This Row],[extra popust]]</f>
        <v>3.9779999999999998</v>
      </c>
      <c r="N1389" s="2">
        <f>IF(M1389&lt;I1389,M1389,I1389)</f>
        <v>3.9779999999999998</v>
      </c>
      <c r="O1389" s="12">
        <f ca="1">IF(N1389&lt;I1389,$U$1," ")</f>
        <v>45786</v>
      </c>
      <c r="P1389" s="12">
        <f ca="1">IFERROR((O1389+30)," ")</f>
        <v>45816</v>
      </c>
      <c r="Q1389" s="2">
        <f ca="1">IF(O1389=$U$1,N1389,"0")*1.22</f>
        <v>4.8531599999999999</v>
      </c>
    </row>
    <row r="1390" spans="1:17" x14ac:dyDescent="0.25">
      <c r="A1390" t="s">
        <v>4599</v>
      </c>
      <c r="B1390" t="s">
        <v>4598</v>
      </c>
      <c r="C1390">
        <v>12840</v>
      </c>
      <c r="D1390">
        <v>5.25</v>
      </c>
      <c r="E1390">
        <f>IFERROR(VLOOKUP(Table_ExternalData_15[[#This Row],[Id]],Rabati!B:C,2,0),0)</f>
        <v>30</v>
      </c>
      <c r="F1390">
        <v>18</v>
      </c>
      <c r="G1390" t="str">
        <f>VLOOKUP(Table_ExternalData_15[[#This Row],[Id]],'Blagovna izdelek'!A:C,3,0)</f>
        <v>SBOX</v>
      </c>
      <c r="H1390">
        <f>Table_ExternalData_15[[#This Row],[Rabat]]*0.2</f>
        <v>6</v>
      </c>
      <c r="I1390" s="2">
        <f>Table_ExternalData_15[[#This Row],[Price]]-(Table_ExternalData_15[[#This Row],[Price]]*Table_ExternalData_15[[#This Row],[BB rabat]])/100</f>
        <v>4.9349999999999996</v>
      </c>
      <c r="J1390" s="2">
        <f>Table_ExternalData_15[[#This Row],[BB cena]]*Table_ExternalData_15[[#Headers],[1,22]]</f>
        <v>6.0206999999999997</v>
      </c>
      <c r="K1390" s="2">
        <f>Table_ExternalData_15[[#This Row],[Price]]*Table_ExternalData_15[[#Headers],[1,22]]</f>
        <v>6.4050000000000002</v>
      </c>
      <c r="L1390" s="7">
        <f>IF(G1390="White Shark",E1390*0.5,IF(G1390="Sbox",E1390*0.5,IF(G1390="Tenda",E1390*0.5,E1390*0.2)))/100</f>
        <v>0.15</v>
      </c>
      <c r="M1390" s="2">
        <f>Table_ExternalData_15[[#This Row],[Price]]-Table_ExternalData_15[[#This Row],[Price]]*Table_ExternalData_15[[#This Row],[extra popust]]</f>
        <v>4.4625000000000004</v>
      </c>
      <c r="N1390" s="2">
        <f>IF(M1390&lt;I1390,M1390,I1390)</f>
        <v>4.4625000000000004</v>
      </c>
      <c r="O1390" s="12">
        <f ca="1">IF(N1390&lt;I1390,$U$1," ")</f>
        <v>45786</v>
      </c>
      <c r="P1390" s="12">
        <f ca="1">IFERROR((O1390+30)," ")</f>
        <v>45816</v>
      </c>
      <c r="Q1390" s="2">
        <f ca="1">IF(O1390=$U$1,N1390,"0")*1.22</f>
        <v>5.4442500000000003</v>
      </c>
    </row>
    <row r="1391" spans="1:17" x14ac:dyDescent="0.25">
      <c r="A1391" t="s">
        <v>4661</v>
      </c>
      <c r="B1391" t="s">
        <v>4660</v>
      </c>
      <c r="C1391">
        <v>12901</v>
      </c>
      <c r="D1391">
        <v>57.35</v>
      </c>
      <c r="E1391">
        <f>IFERROR(VLOOKUP(Table_ExternalData_15[[#This Row],[Id]],Rabati!B:C,2,0),0)</f>
        <v>20</v>
      </c>
      <c r="F1391">
        <v>0</v>
      </c>
      <c r="G1391" t="str">
        <f>VLOOKUP(Table_ExternalData_15[[#This Row],[Id]],'Blagovna izdelek'!A:C,3,0)</f>
        <v>SBOX</v>
      </c>
      <c r="H1391">
        <f>Table_ExternalData_15[[#This Row],[Rabat]]*0.2</f>
        <v>4</v>
      </c>
      <c r="I1391" s="2">
        <f>Table_ExternalData_15[[#This Row],[Price]]-(Table_ExternalData_15[[#This Row],[Price]]*Table_ExternalData_15[[#This Row],[BB rabat]])/100</f>
        <v>55.056000000000004</v>
      </c>
      <c r="J1391" s="2">
        <f>Table_ExternalData_15[[#This Row],[BB cena]]*Table_ExternalData_15[[#Headers],[1,22]]</f>
        <v>67.168320000000008</v>
      </c>
      <c r="K1391" s="2">
        <f>Table_ExternalData_15[[#This Row],[Price]]*Table_ExternalData_15[[#Headers],[1,22]]</f>
        <v>69.966999999999999</v>
      </c>
      <c r="L1391" s="7">
        <f>IF(G1391="White Shark",E1391*0.5,IF(G1391="Sbox",E1391*0.5,IF(G1391="Tenda",E1391*0.5,E1391*0.2)))/100</f>
        <v>0.1</v>
      </c>
      <c r="M1391" s="2">
        <f>Table_ExternalData_15[[#This Row],[Price]]-Table_ExternalData_15[[#This Row],[Price]]*Table_ExternalData_15[[#This Row],[extra popust]]</f>
        <v>51.615000000000002</v>
      </c>
      <c r="N1391" s="2">
        <f>IF(M1391&lt;I1391,M1391,I1391)</f>
        <v>51.615000000000002</v>
      </c>
      <c r="O1391" s="12">
        <f ca="1">IF(N1391&lt;I1391,$U$1," ")</f>
        <v>45786</v>
      </c>
      <c r="P1391" s="12">
        <f ca="1">IFERROR((O1391+30)," ")</f>
        <v>45816</v>
      </c>
      <c r="Q1391" s="2">
        <f ca="1">IF(O1391=$U$1,N1391,"0")*1.22</f>
        <v>62.970300000000002</v>
      </c>
    </row>
    <row r="1392" spans="1:17" x14ac:dyDescent="0.25">
      <c r="A1392" t="s">
        <v>4726</v>
      </c>
      <c r="B1392" t="s">
        <v>4725</v>
      </c>
      <c r="C1392">
        <v>12965</v>
      </c>
      <c r="D1392">
        <v>3.26</v>
      </c>
      <c r="E1392">
        <f>IFERROR(VLOOKUP(Table_ExternalData_15[[#This Row],[Id]],Rabati!B:C,2,0),0)</f>
        <v>25</v>
      </c>
      <c r="F1392">
        <v>10</v>
      </c>
      <c r="G1392" t="str">
        <f>VLOOKUP(Table_ExternalData_15[[#This Row],[Id]],'Blagovna izdelek'!A:C,3,0)</f>
        <v>SBOX</v>
      </c>
      <c r="H1392">
        <f>Table_ExternalData_15[[#This Row],[Rabat]]*0.2</f>
        <v>5</v>
      </c>
      <c r="I1392" s="2">
        <f>Table_ExternalData_15[[#This Row],[Price]]-(Table_ExternalData_15[[#This Row],[Price]]*Table_ExternalData_15[[#This Row],[BB rabat]])/100</f>
        <v>3.097</v>
      </c>
      <c r="J1392" s="2">
        <f>Table_ExternalData_15[[#This Row],[BB cena]]*Table_ExternalData_15[[#Headers],[1,22]]</f>
        <v>3.77834</v>
      </c>
      <c r="K1392" s="2">
        <f>Table_ExternalData_15[[#This Row],[Price]]*Table_ExternalData_15[[#Headers],[1,22]]</f>
        <v>3.9771999999999998</v>
      </c>
      <c r="L1392" s="7">
        <f>IF(G1392="White Shark",E1392*0.5,IF(G1392="Sbox",E1392*0.5,IF(G1392="Tenda",E1392*0.5,E1392*0.2)))/100</f>
        <v>0.125</v>
      </c>
      <c r="M1392" s="2">
        <f>Table_ExternalData_15[[#This Row],[Price]]-Table_ExternalData_15[[#This Row],[Price]]*Table_ExternalData_15[[#This Row],[extra popust]]</f>
        <v>2.8525</v>
      </c>
      <c r="N1392" s="2">
        <f>IF(M1392&lt;I1392,M1392,I1392)</f>
        <v>2.8525</v>
      </c>
      <c r="O1392" s="12">
        <f ca="1">IF(N1392&lt;I1392,$U$1," ")</f>
        <v>45786</v>
      </c>
      <c r="P1392" s="12">
        <f ca="1">IFERROR((O1392+30)," ")</f>
        <v>45816</v>
      </c>
      <c r="Q1392" s="2">
        <f ca="1">IF(O1392=$U$1,N1392,"0")*1.22</f>
        <v>3.4800499999999999</v>
      </c>
    </row>
    <row r="1393" spans="1:17" x14ac:dyDescent="0.25">
      <c r="A1393" t="s">
        <v>4743</v>
      </c>
      <c r="B1393" t="s">
        <v>4742</v>
      </c>
      <c r="C1393">
        <v>12975</v>
      </c>
      <c r="D1393">
        <v>4.24</v>
      </c>
      <c r="E1393">
        <f>IFERROR(VLOOKUP(Table_ExternalData_15[[#This Row],[Id]],Rabati!B:C,2,0),0)</f>
        <v>20</v>
      </c>
      <c r="F1393">
        <v>37</v>
      </c>
      <c r="G1393" t="str">
        <f>VLOOKUP(Table_ExternalData_15[[#This Row],[Id]],'Blagovna izdelek'!A:C,3,0)</f>
        <v>SBOX</v>
      </c>
      <c r="H1393">
        <f>Table_ExternalData_15[[#This Row],[Rabat]]*0.2</f>
        <v>4</v>
      </c>
      <c r="I1393" s="2">
        <f>Table_ExternalData_15[[#This Row],[Price]]-(Table_ExternalData_15[[#This Row],[Price]]*Table_ExternalData_15[[#This Row],[BB rabat]])/100</f>
        <v>4.0704000000000002</v>
      </c>
      <c r="J1393" s="2">
        <f>Table_ExternalData_15[[#This Row],[BB cena]]*Table_ExternalData_15[[#Headers],[1,22]]</f>
        <v>4.9658880000000005</v>
      </c>
      <c r="K1393" s="2">
        <f>Table_ExternalData_15[[#This Row],[Price]]*Table_ExternalData_15[[#Headers],[1,22]]</f>
        <v>5.1728000000000005</v>
      </c>
      <c r="L1393" s="7">
        <f>IF(G1393="White Shark",E1393*0.5,IF(G1393="Sbox",E1393*0.5,IF(G1393="Tenda",E1393*0.5,E1393*0.2)))/100</f>
        <v>0.1</v>
      </c>
      <c r="M1393" s="2">
        <f>Table_ExternalData_15[[#This Row],[Price]]-Table_ExternalData_15[[#This Row],[Price]]*Table_ExternalData_15[[#This Row],[extra popust]]</f>
        <v>3.8160000000000003</v>
      </c>
      <c r="N1393" s="2">
        <f>IF(M1393&lt;I1393,M1393,I1393)</f>
        <v>3.8160000000000003</v>
      </c>
      <c r="O1393" s="12">
        <f ca="1">IF(N1393&lt;I1393,$U$1," ")</f>
        <v>45786</v>
      </c>
      <c r="P1393" s="12">
        <f ca="1">IFERROR((O1393+30)," ")</f>
        <v>45816</v>
      </c>
      <c r="Q1393" s="2">
        <f ca="1">IF(O1393=$U$1,N1393,"0")*1.22</f>
        <v>4.6555200000000001</v>
      </c>
    </row>
    <row r="1394" spans="1:17" x14ac:dyDescent="0.25">
      <c r="A1394" t="s">
        <v>5019</v>
      </c>
      <c r="B1394" t="s">
        <v>5018</v>
      </c>
      <c r="C1394">
        <v>13165</v>
      </c>
      <c r="D1394">
        <v>74.75</v>
      </c>
      <c r="E1394">
        <f>IFERROR(VLOOKUP(Table_ExternalData_15[[#This Row],[Id]],Rabati!B:C,2,0),0)</f>
        <v>20</v>
      </c>
      <c r="F1394">
        <v>13</v>
      </c>
      <c r="G1394" t="str">
        <f>VLOOKUP(Table_ExternalData_15[[#This Row],[Id]],'Blagovna izdelek'!A:C,3,0)</f>
        <v>SBOX</v>
      </c>
      <c r="H1394">
        <f>Table_ExternalData_15[[#This Row],[Rabat]]*0.2</f>
        <v>4</v>
      </c>
      <c r="I1394" s="2">
        <f>Table_ExternalData_15[[#This Row],[Price]]-(Table_ExternalData_15[[#This Row],[Price]]*Table_ExternalData_15[[#This Row],[BB rabat]])/100</f>
        <v>71.760000000000005</v>
      </c>
      <c r="J1394" s="2">
        <f>Table_ExternalData_15[[#This Row],[BB cena]]*Table_ExternalData_15[[#Headers],[1,22]]</f>
        <v>87.547200000000004</v>
      </c>
      <c r="K1394" s="2">
        <f>Table_ExternalData_15[[#This Row],[Price]]*Table_ExternalData_15[[#Headers],[1,22]]</f>
        <v>91.194999999999993</v>
      </c>
      <c r="L1394" s="7">
        <f>IF(G1394="White Shark",E1394*0.5,IF(G1394="Sbox",E1394*0.5,IF(G1394="Tenda",E1394*0.5,E1394*0.2)))/100</f>
        <v>0.1</v>
      </c>
      <c r="M1394" s="2">
        <f>Table_ExternalData_15[[#This Row],[Price]]-Table_ExternalData_15[[#This Row],[Price]]*Table_ExternalData_15[[#This Row],[extra popust]]</f>
        <v>67.275000000000006</v>
      </c>
      <c r="N1394" s="2">
        <f>IF(M1394&lt;I1394,M1394,I1394)</f>
        <v>67.275000000000006</v>
      </c>
      <c r="O1394" s="12">
        <f ca="1">IF(N1394&lt;I1394,$U$1," ")</f>
        <v>45786</v>
      </c>
      <c r="P1394" s="12">
        <f ca="1">IFERROR((O1394+30)," ")</f>
        <v>45816</v>
      </c>
      <c r="Q1394" s="2">
        <f ca="1">IF(O1394=$U$1,N1394,"0")*1.22</f>
        <v>82.075500000000005</v>
      </c>
    </row>
    <row r="1395" spans="1:17" x14ac:dyDescent="0.25">
      <c r="A1395" t="s">
        <v>5094</v>
      </c>
      <c r="B1395" t="s">
        <v>5093</v>
      </c>
      <c r="C1395">
        <v>13242</v>
      </c>
      <c r="D1395">
        <v>3.55</v>
      </c>
      <c r="E1395">
        <f>IFERROR(VLOOKUP(Table_ExternalData_15[[#This Row],[Id]],Rabati!B:C,2,0),0)</f>
        <v>25</v>
      </c>
      <c r="F1395">
        <v>44</v>
      </c>
      <c r="G1395" t="str">
        <f>VLOOKUP(Table_ExternalData_15[[#This Row],[Id]],'Blagovna izdelek'!A:C,3,0)</f>
        <v>SBOX</v>
      </c>
      <c r="H1395">
        <f>Table_ExternalData_15[[#This Row],[Rabat]]*0.2</f>
        <v>5</v>
      </c>
      <c r="I1395" s="2">
        <f>Table_ExternalData_15[[#This Row],[Price]]-(Table_ExternalData_15[[#This Row],[Price]]*Table_ExternalData_15[[#This Row],[BB rabat]])/100</f>
        <v>3.3724999999999996</v>
      </c>
      <c r="J1395" s="2">
        <f>Table_ExternalData_15[[#This Row],[BB cena]]*Table_ExternalData_15[[#Headers],[1,22]]</f>
        <v>4.1144499999999997</v>
      </c>
      <c r="K1395" s="2">
        <f>Table_ExternalData_15[[#This Row],[Price]]*Table_ExternalData_15[[#Headers],[1,22]]</f>
        <v>4.3309999999999995</v>
      </c>
      <c r="L1395" s="7">
        <f>IF(G1395="White Shark",E1395*0.5,IF(G1395="Sbox",E1395*0.5,IF(G1395="Tenda",E1395*0.5,E1395*0.2)))/100</f>
        <v>0.125</v>
      </c>
      <c r="M1395" s="2">
        <f>Table_ExternalData_15[[#This Row],[Price]]-Table_ExternalData_15[[#This Row],[Price]]*Table_ExternalData_15[[#This Row],[extra popust]]</f>
        <v>3.1062499999999997</v>
      </c>
      <c r="N1395" s="2">
        <f>IF(M1395&lt;I1395,M1395,I1395)</f>
        <v>3.1062499999999997</v>
      </c>
      <c r="O1395" s="12">
        <f ca="1">IF(N1395&lt;I1395,$U$1," ")</f>
        <v>45786</v>
      </c>
      <c r="P1395" s="12">
        <f ca="1">IFERROR((O1395+30)," ")</f>
        <v>45816</v>
      </c>
      <c r="Q1395" s="2">
        <f ca="1">IF(O1395=$U$1,N1395,"0")*1.22</f>
        <v>3.7896249999999996</v>
      </c>
    </row>
    <row r="1396" spans="1:17" x14ac:dyDescent="0.25">
      <c r="A1396" t="s">
        <v>5096</v>
      </c>
      <c r="B1396" t="s">
        <v>5095</v>
      </c>
      <c r="C1396">
        <v>13243</v>
      </c>
      <c r="D1396">
        <v>3.55</v>
      </c>
      <c r="E1396">
        <f>IFERROR(VLOOKUP(Table_ExternalData_15[[#This Row],[Id]],Rabati!B:C,2,0),0)</f>
        <v>25</v>
      </c>
      <c r="F1396">
        <v>4</v>
      </c>
      <c r="G1396" t="str">
        <f>VLOOKUP(Table_ExternalData_15[[#This Row],[Id]],'Blagovna izdelek'!A:C,3,0)</f>
        <v>SBOX</v>
      </c>
      <c r="H1396">
        <f>Table_ExternalData_15[[#This Row],[Rabat]]*0.2</f>
        <v>5</v>
      </c>
      <c r="I1396" s="2">
        <f>Table_ExternalData_15[[#This Row],[Price]]-(Table_ExternalData_15[[#This Row],[Price]]*Table_ExternalData_15[[#This Row],[BB rabat]])/100</f>
        <v>3.3724999999999996</v>
      </c>
      <c r="J1396" s="2">
        <f>Table_ExternalData_15[[#This Row],[BB cena]]*Table_ExternalData_15[[#Headers],[1,22]]</f>
        <v>4.1144499999999997</v>
      </c>
      <c r="K1396" s="2">
        <f>Table_ExternalData_15[[#This Row],[Price]]*Table_ExternalData_15[[#Headers],[1,22]]</f>
        <v>4.3309999999999995</v>
      </c>
      <c r="L1396" s="7">
        <f>IF(G1396="White Shark",E1396*0.5,IF(G1396="Sbox",E1396*0.5,IF(G1396="Tenda",E1396*0.5,E1396*0.2)))/100</f>
        <v>0.125</v>
      </c>
      <c r="M1396" s="2">
        <f>Table_ExternalData_15[[#This Row],[Price]]-Table_ExternalData_15[[#This Row],[Price]]*Table_ExternalData_15[[#This Row],[extra popust]]</f>
        <v>3.1062499999999997</v>
      </c>
      <c r="N1396" s="2">
        <f>IF(M1396&lt;I1396,M1396,I1396)</f>
        <v>3.1062499999999997</v>
      </c>
      <c r="O1396" s="12">
        <f ca="1">IF(N1396&lt;I1396,$U$1," ")</f>
        <v>45786</v>
      </c>
      <c r="P1396" s="12">
        <f ca="1">IFERROR((O1396+30)," ")</f>
        <v>45816</v>
      </c>
      <c r="Q1396" s="2">
        <f ca="1">IF(O1396=$U$1,N1396,"0")*1.22</f>
        <v>3.7896249999999996</v>
      </c>
    </row>
    <row r="1397" spans="1:17" x14ac:dyDescent="0.25">
      <c r="A1397" t="s">
        <v>5098</v>
      </c>
      <c r="B1397" t="s">
        <v>5097</v>
      </c>
      <c r="C1397">
        <v>13244</v>
      </c>
      <c r="D1397">
        <v>3.55</v>
      </c>
      <c r="E1397">
        <f>IFERROR(VLOOKUP(Table_ExternalData_15[[#This Row],[Id]],Rabati!B:C,2,0),0)</f>
        <v>25</v>
      </c>
      <c r="F1397">
        <v>5</v>
      </c>
      <c r="G1397" t="str">
        <f>VLOOKUP(Table_ExternalData_15[[#This Row],[Id]],'Blagovna izdelek'!A:C,3,0)</f>
        <v>SBOX</v>
      </c>
      <c r="H1397">
        <f>Table_ExternalData_15[[#This Row],[Rabat]]*0.2</f>
        <v>5</v>
      </c>
      <c r="I1397" s="2">
        <f>Table_ExternalData_15[[#This Row],[Price]]-(Table_ExternalData_15[[#This Row],[Price]]*Table_ExternalData_15[[#This Row],[BB rabat]])/100</f>
        <v>3.3724999999999996</v>
      </c>
      <c r="J1397" s="2">
        <f>Table_ExternalData_15[[#This Row],[BB cena]]*Table_ExternalData_15[[#Headers],[1,22]]</f>
        <v>4.1144499999999997</v>
      </c>
      <c r="K1397" s="2">
        <f>Table_ExternalData_15[[#This Row],[Price]]*Table_ExternalData_15[[#Headers],[1,22]]</f>
        <v>4.3309999999999995</v>
      </c>
      <c r="L1397" s="7">
        <f>IF(G1397="White Shark",E1397*0.5,IF(G1397="Sbox",E1397*0.5,IF(G1397="Tenda",E1397*0.5,E1397*0.2)))/100</f>
        <v>0.125</v>
      </c>
      <c r="M1397" s="2">
        <f>Table_ExternalData_15[[#This Row],[Price]]-Table_ExternalData_15[[#This Row],[Price]]*Table_ExternalData_15[[#This Row],[extra popust]]</f>
        <v>3.1062499999999997</v>
      </c>
      <c r="N1397" s="2">
        <f>IF(M1397&lt;I1397,M1397,I1397)</f>
        <v>3.1062499999999997</v>
      </c>
      <c r="O1397" s="12">
        <f ca="1">IF(N1397&lt;I1397,$U$1," ")</f>
        <v>45786</v>
      </c>
      <c r="P1397" s="12">
        <f ca="1">IFERROR((O1397+30)," ")</f>
        <v>45816</v>
      </c>
      <c r="Q1397" s="2">
        <f ca="1">IF(O1397=$U$1,N1397,"0")*1.22</f>
        <v>3.7896249999999996</v>
      </c>
    </row>
    <row r="1398" spans="1:17" x14ac:dyDescent="0.25">
      <c r="A1398" t="s">
        <v>5100</v>
      </c>
      <c r="B1398" t="s">
        <v>5099</v>
      </c>
      <c r="C1398">
        <v>13245</v>
      </c>
      <c r="D1398">
        <v>6.98</v>
      </c>
      <c r="E1398">
        <f>IFERROR(VLOOKUP(Table_ExternalData_15[[#This Row],[Id]],Rabati!B:C,2,0),0)</f>
        <v>25</v>
      </c>
      <c r="F1398">
        <v>11</v>
      </c>
      <c r="G1398" t="str">
        <f>VLOOKUP(Table_ExternalData_15[[#This Row],[Id]],'Blagovna izdelek'!A:C,3,0)</f>
        <v>SBOX</v>
      </c>
      <c r="H1398">
        <f>Table_ExternalData_15[[#This Row],[Rabat]]*0.2</f>
        <v>5</v>
      </c>
      <c r="I1398" s="2">
        <f>Table_ExternalData_15[[#This Row],[Price]]-(Table_ExternalData_15[[#This Row],[Price]]*Table_ExternalData_15[[#This Row],[BB rabat]])/100</f>
        <v>6.6310000000000002</v>
      </c>
      <c r="J1398" s="2">
        <f>Table_ExternalData_15[[#This Row],[BB cena]]*Table_ExternalData_15[[#Headers],[1,22]]</f>
        <v>8.0898199999999996</v>
      </c>
      <c r="K1398" s="2">
        <f>Table_ExternalData_15[[#This Row],[Price]]*Table_ExternalData_15[[#Headers],[1,22]]</f>
        <v>8.5156000000000009</v>
      </c>
      <c r="L1398" s="7">
        <f>IF(G1398="White Shark",E1398*0.5,IF(G1398="Sbox",E1398*0.5,IF(G1398="Tenda",E1398*0.5,E1398*0.2)))/100</f>
        <v>0.125</v>
      </c>
      <c r="M1398" s="2">
        <f>Table_ExternalData_15[[#This Row],[Price]]-Table_ExternalData_15[[#This Row],[Price]]*Table_ExternalData_15[[#This Row],[extra popust]]</f>
        <v>6.1074999999999999</v>
      </c>
      <c r="N1398" s="2">
        <f>IF(M1398&lt;I1398,M1398,I1398)</f>
        <v>6.1074999999999999</v>
      </c>
      <c r="O1398" s="12">
        <f ca="1">IF(N1398&lt;I1398,$U$1," ")</f>
        <v>45786</v>
      </c>
      <c r="P1398" s="12">
        <f ca="1">IFERROR((O1398+30)," ")</f>
        <v>45816</v>
      </c>
      <c r="Q1398" s="2">
        <f ca="1">IF(O1398=$U$1,N1398,"0")*1.22</f>
        <v>7.4511500000000002</v>
      </c>
    </row>
    <row r="1399" spans="1:17" x14ac:dyDescent="0.25">
      <c r="A1399" t="s">
        <v>5415</v>
      </c>
      <c r="B1399" t="s">
        <v>5414</v>
      </c>
      <c r="C1399">
        <v>13618</v>
      </c>
      <c r="D1399">
        <v>9.5299999999999994</v>
      </c>
      <c r="E1399">
        <f>IFERROR(VLOOKUP(Table_ExternalData_15[[#This Row],[Id]],Rabati!B:C,2,0),0)</f>
        <v>30</v>
      </c>
      <c r="F1399">
        <v>70</v>
      </c>
      <c r="G1399" t="str">
        <f>VLOOKUP(Table_ExternalData_15[[#This Row],[Id]],'Blagovna izdelek'!A:C,3,0)</f>
        <v>SBOX</v>
      </c>
      <c r="H1399">
        <f>Table_ExternalData_15[[#This Row],[Rabat]]*0.2</f>
        <v>6</v>
      </c>
      <c r="I1399" s="2">
        <f>Table_ExternalData_15[[#This Row],[Price]]-(Table_ExternalData_15[[#This Row],[Price]]*Table_ExternalData_15[[#This Row],[BB rabat]])/100</f>
        <v>8.9581999999999997</v>
      </c>
      <c r="J1399" s="2">
        <f>Table_ExternalData_15[[#This Row],[BB cena]]*Table_ExternalData_15[[#Headers],[1,22]]</f>
        <v>10.929003999999999</v>
      </c>
      <c r="K1399" s="2">
        <f>Table_ExternalData_15[[#This Row],[Price]]*Table_ExternalData_15[[#Headers],[1,22]]</f>
        <v>11.6266</v>
      </c>
      <c r="L1399" s="7">
        <f>IF(G1399="White Shark",E1399*0.5,IF(G1399="Sbox",E1399*0.5,IF(G1399="Tenda",E1399*0.5,E1399*0.2)))/100</f>
        <v>0.15</v>
      </c>
      <c r="M1399" s="2">
        <f>Table_ExternalData_15[[#This Row],[Price]]-Table_ExternalData_15[[#This Row],[Price]]*Table_ExternalData_15[[#This Row],[extra popust]]</f>
        <v>8.1005000000000003</v>
      </c>
      <c r="N1399" s="2">
        <f>IF(M1399&lt;I1399,M1399,I1399)</f>
        <v>8.1005000000000003</v>
      </c>
      <c r="O1399" s="12">
        <f ca="1">IF(N1399&lt;I1399,$U$1," ")</f>
        <v>45786</v>
      </c>
      <c r="P1399" s="12">
        <f ca="1">IFERROR((O1399+30)," ")</f>
        <v>45816</v>
      </c>
      <c r="Q1399" s="2">
        <f ca="1">IF(O1399=$U$1,N1399,"0")*1.22</f>
        <v>9.8826099999999997</v>
      </c>
    </row>
    <row r="1400" spans="1:17" x14ac:dyDescent="0.25">
      <c r="A1400" t="s">
        <v>5750</v>
      </c>
      <c r="B1400" t="s">
        <v>10086</v>
      </c>
      <c r="C1400">
        <v>13874</v>
      </c>
      <c r="D1400">
        <v>9.1999999999999993</v>
      </c>
      <c r="E1400">
        <f>IFERROR(VLOOKUP(Table_ExternalData_15[[#This Row],[Id]],Rabati!B:C,2,0),0)</f>
        <v>25</v>
      </c>
      <c r="F1400">
        <v>3</v>
      </c>
      <c r="G1400" t="str">
        <f>VLOOKUP(Table_ExternalData_15[[#This Row],[Id]],'Blagovna izdelek'!A:C,3,0)</f>
        <v>SBOX</v>
      </c>
      <c r="H1400">
        <f>Table_ExternalData_15[[#This Row],[Rabat]]*0.2</f>
        <v>5</v>
      </c>
      <c r="I1400" s="2">
        <f>Table_ExternalData_15[[#This Row],[Price]]-(Table_ExternalData_15[[#This Row],[Price]]*Table_ExternalData_15[[#This Row],[BB rabat]])/100</f>
        <v>8.7399999999999984</v>
      </c>
      <c r="J1400" s="2">
        <f>Table_ExternalData_15[[#This Row],[BB cena]]*Table_ExternalData_15[[#Headers],[1,22]]</f>
        <v>10.662799999999997</v>
      </c>
      <c r="K1400" s="2">
        <f>Table_ExternalData_15[[#This Row],[Price]]*Table_ExternalData_15[[#Headers],[1,22]]</f>
        <v>11.223999999999998</v>
      </c>
      <c r="L1400" s="7">
        <f>IF(G1400="White Shark",E1400*0.5,IF(G1400="Sbox",E1400*0.5,IF(G1400="Tenda",E1400*0.5,E1400*0.2)))/100</f>
        <v>0.125</v>
      </c>
      <c r="M1400" s="2">
        <f>Table_ExternalData_15[[#This Row],[Price]]-Table_ExternalData_15[[#This Row],[Price]]*Table_ExternalData_15[[#This Row],[extra popust]]</f>
        <v>8.0499999999999989</v>
      </c>
      <c r="N1400" s="2">
        <f>IF(M1400&lt;I1400,M1400,I1400)</f>
        <v>8.0499999999999989</v>
      </c>
      <c r="O1400" s="12">
        <f ca="1">IF(N1400&lt;I1400,$U$1," ")</f>
        <v>45786</v>
      </c>
      <c r="P1400" s="12">
        <f ca="1">IFERROR((O1400+30)," ")</f>
        <v>45816</v>
      </c>
      <c r="Q1400" s="2">
        <f ca="1">IF(O1400=$U$1,N1400,"0")*1.22</f>
        <v>9.820999999999998</v>
      </c>
    </row>
    <row r="1401" spans="1:17" x14ac:dyDescent="0.25">
      <c r="A1401" t="s">
        <v>5755</v>
      </c>
      <c r="B1401" t="s">
        <v>10087</v>
      </c>
      <c r="C1401">
        <v>13877</v>
      </c>
      <c r="D1401">
        <v>79.92</v>
      </c>
      <c r="E1401">
        <f>IFERROR(VLOOKUP(Table_ExternalData_15[[#This Row],[Id]],Rabati!B:C,2,0),0)</f>
        <v>20</v>
      </c>
      <c r="F1401">
        <v>0</v>
      </c>
      <c r="G1401" t="str">
        <f>VLOOKUP(Table_ExternalData_15[[#This Row],[Id]],'Blagovna izdelek'!A:C,3,0)</f>
        <v>SBOX</v>
      </c>
      <c r="H1401">
        <f>Table_ExternalData_15[[#This Row],[Rabat]]*0.2</f>
        <v>4</v>
      </c>
      <c r="I1401" s="2">
        <f>Table_ExternalData_15[[#This Row],[Price]]-(Table_ExternalData_15[[#This Row],[Price]]*Table_ExternalData_15[[#This Row],[BB rabat]])/100</f>
        <v>76.723200000000006</v>
      </c>
      <c r="J1401" s="2">
        <f>Table_ExternalData_15[[#This Row],[BB cena]]*Table_ExternalData_15[[#Headers],[1,22]]</f>
        <v>93.602304000000004</v>
      </c>
      <c r="K1401" s="2">
        <f>Table_ExternalData_15[[#This Row],[Price]]*Table_ExternalData_15[[#Headers],[1,22]]</f>
        <v>97.502399999999994</v>
      </c>
      <c r="L1401" s="7">
        <f>IF(G1401="White Shark",E1401*0.5,IF(G1401="Sbox",E1401*0.5,IF(G1401="Tenda",E1401*0.5,E1401*0.2)))/100</f>
        <v>0.1</v>
      </c>
      <c r="M1401" s="2">
        <f>Table_ExternalData_15[[#This Row],[Price]]-Table_ExternalData_15[[#This Row],[Price]]*Table_ExternalData_15[[#This Row],[extra popust]]</f>
        <v>71.927999999999997</v>
      </c>
      <c r="N1401" s="2">
        <f>IF(M1401&lt;I1401,M1401,I1401)</f>
        <v>71.927999999999997</v>
      </c>
      <c r="O1401" s="12">
        <f ca="1">IF(N1401&lt;I1401,$U$1," ")</f>
        <v>45786</v>
      </c>
      <c r="P1401" s="12">
        <f ca="1">IFERROR((O1401+30)," ")</f>
        <v>45816</v>
      </c>
      <c r="Q1401" s="2">
        <f ca="1">IF(O1401=$U$1,N1401,"0")*1.22</f>
        <v>87.752159999999989</v>
      </c>
    </row>
    <row r="1402" spans="1:17" x14ac:dyDescent="0.25">
      <c r="A1402" t="s">
        <v>5819</v>
      </c>
      <c r="B1402" t="s">
        <v>5818</v>
      </c>
      <c r="C1402">
        <v>13923</v>
      </c>
      <c r="D1402">
        <v>3.75</v>
      </c>
      <c r="E1402">
        <f>IFERROR(VLOOKUP(Table_ExternalData_15[[#This Row],[Id]],Rabati!B:C,2,0),0)</f>
        <v>30</v>
      </c>
      <c r="F1402">
        <v>71</v>
      </c>
      <c r="G1402" t="str">
        <f>VLOOKUP(Table_ExternalData_15[[#This Row],[Id]],'Blagovna izdelek'!A:C,3,0)</f>
        <v>SBOX</v>
      </c>
      <c r="H1402">
        <f>Table_ExternalData_15[[#This Row],[Rabat]]*0.2</f>
        <v>6</v>
      </c>
      <c r="I1402" s="2">
        <f>Table_ExternalData_15[[#This Row],[Price]]-(Table_ExternalData_15[[#This Row],[Price]]*Table_ExternalData_15[[#This Row],[BB rabat]])/100</f>
        <v>3.5249999999999999</v>
      </c>
      <c r="J1402" s="2">
        <f>Table_ExternalData_15[[#This Row],[BB cena]]*Table_ExternalData_15[[#Headers],[1,22]]</f>
        <v>4.3004999999999995</v>
      </c>
      <c r="K1402" s="2">
        <f>Table_ExternalData_15[[#This Row],[Price]]*Table_ExternalData_15[[#Headers],[1,22]]</f>
        <v>4.5750000000000002</v>
      </c>
      <c r="L1402" s="7">
        <f>IF(G1402="White Shark",E1402*0.5,IF(G1402="Sbox",E1402*0.5,IF(G1402="Tenda",E1402*0.5,E1402*0.2)))/100</f>
        <v>0.15</v>
      </c>
      <c r="M1402" s="2">
        <f>Table_ExternalData_15[[#This Row],[Price]]-Table_ExternalData_15[[#This Row],[Price]]*Table_ExternalData_15[[#This Row],[extra popust]]</f>
        <v>3.1875</v>
      </c>
      <c r="N1402" s="2">
        <f>IF(M1402&lt;I1402,M1402,I1402)</f>
        <v>3.1875</v>
      </c>
      <c r="O1402" s="12">
        <f ca="1">IF(N1402&lt;I1402,$U$1," ")</f>
        <v>45786</v>
      </c>
      <c r="P1402" s="12">
        <f ca="1">IFERROR((O1402+30)," ")</f>
        <v>45816</v>
      </c>
      <c r="Q1402" s="2">
        <f ca="1">IF(O1402=$U$1,N1402,"0")*1.22</f>
        <v>3.8887499999999999</v>
      </c>
    </row>
    <row r="1403" spans="1:17" x14ac:dyDescent="0.25">
      <c r="A1403" t="s">
        <v>6486</v>
      </c>
      <c r="B1403" t="s">
        <v>11466</v>
      </c>
      <c r="C1403">
        <v>14558</v>
      </c>
      <c r="D1403">
        <v>52.51</v>
      </c>
      <c r="E1403">
        <f>IFERROR(VLOOKUP(Table_ExternalData_15[[#This Row],[Id]],Rabati!B:C,2,0),0)</f>
        <v>20</v>
      </c>
      <c r="F1403">
        <v>4</v>
      </c>
      <c r="G1403" t="str">
        <f>VLOOKUP(Table_ExternalData_15[[#This Row],[Id]],'Blagovna izdelek'!A:C,3,0)</f>
        <v>SBOX</v>
      </c>
      <c r="H1403">
        <f>Table_ExternalData_15[[#This Row],[Rabat]]*0.2</f>
        <v>4</v>
      </c>
      <c r="I1403" s="2">
        <f>Table_ExternalData_15[[#This Row],[Price]]-(Table_ExternalData_15[[#This Row],[Price]]*Table_ExternalData_15[[#This Row],[BB rabat]])/100</f>
        <v>50.409599999999998</v>
      </c>
      <c r="J1403" s="2">
        <f>Table_ExternalData_15[[#This Row],[BB cena]]*Table_ExternalData_15[[#Headers],[1,22]]</f>
        <v>61.499711999999995</v>
      </c>
      <c r="K1403" s="2">
        <f>Table_ExternalData_15[[#This Row],[Price]]*Table_ExternalData_15[[#Headers],[1,22]]</f>
        <v>64.06219999999999</v>
      </c>
      <c r="L1403" s="7">
        <f>IF(G1403="White Shark",E1403*0.5,IF(G1403="Sbox",E1403*0.5,IF(G1403="Tenda",E1403*0.5,E1403*0.2)))/100</f>
        <v>0.1</v>
      </c>
      <c r="M1403" s="2">
        <f>Table_ExternalData_15[[#This Row],[Price]]-Table_ExternalData_15[[#This Row],[Price]]*Table_ExternalData_15[[#This Row],[extra popust]]</f>
        <v>47.259</v>
      </c>
      <c r="N1403" s="2">
        <f>IF(M1403&lt;I1403,M1403,I1403)</f>
        <v>47.259</v>
      </c>
      <c r="O1403" s="12">
        <f ca="1">IF(N1403&lt;I1403,$U$1," ")</f>
        <v>45786</v>
      </c>
      <c r="P1403" s="12">
        <f ca="1">IFERROR((O1403+30)," ")</f>
        <v>45816</v>
      </c>
      <c r="Q1403" s="2">
        <f ca="1">IF(O1403=$U$1,N1403,"0")*1.22</f>
        <v>57.65598</v>
      </c>
    </row>
    <row r="1404" spans="1:17" x14ac:dyDescent="0.25">
      <c r="A1404" t="s">
        <v>6494</v>
      </c>
      <c r="B1404" t="s">
        <v>10090</v>
      </c>
      <c r="C1404">
        <v>14563</v>
      </c>
      <c r="D1404">
        <v>9.26</v>
      </c>
      <c r="E1404">
        <f>IFERROR(VLOOKUP(Table_ExternalData_15[[#This Row],[Id]],Rabati!B:C,2,0),0)</f>
        <v>25</v>
      </c>
      <c r="F1404">
        <v>19</v>
      </c>
      <c r="G1404" t="str">
        <f>VLOOKUP(Table_ExternalData_15[[#This Row],[Id]],'Blagovna izdelek'!A:C,3,0)</f>
        <v>SBOX</v>
      </c>
      <c r="H1404">
        <f>Table_ExternalData_15[[#This Row],[Rabat]]*0.2</f>
        <v>5</v>
      </c>
      <c r="I1404" s="2">
        <f>Table_ExternalData_15[[#This Row],[Price]]-(Table_ExternalData_15[[#This Row],[Price]]*Table_ExternalData_15[[#This Row],[BB rabat]])/100</f>
        <v>8.7970000000000006</v>
      </c>
      <c r="J1404" s="2">
        <f>Table_ExternalData_15[[#This Row],[BB cena]]*Table_ExternalData_15[[#Headers],[1,22]]</f>
        <v>10.732340000000001</v>
      </c>
      <c r="K1404" s="2">
        <f>Table_ExternalData_15[[#This Row],[Price]]*Table_ExternalData_15[[#Headers],[1,22]]</f>
        <v>11.2972</v>
      </c>
      <c r="L1404" s="7">
        <f>IF(G1404="White Shark",E1404*0.5,IF(G1404="Sbox",E1404*0.5,IF(G1404="Tenda",E1404*0.5,E1404*0.2)))/100</f>
        <v>0.125</v>
      </c>
      <c r="M1404" s="2">
        <f>Table_ExternalData_15[[#This Row],[Price]]-Table_ExternalData_15[[#This Row],[Price]]*Table_ExternalData_15[[#This Row],[extra popust]]</f>
        <v>8.1024999999999991</v>
      </c>
      <c r="N1404" s="2">
        <f>IF(M1404&lt;I1404,M1404,I1404)</f>
        <v>8.1024999999999991</v>
      </c>
      <c r="O1404" s="12">
        <f ca="1">IF(N1404&lt;I1404,$U$1," ")</f>
        <v>45786</v>
      </c>
      <c r="P1404" s="12">
        <f ca="1">IFERROR((O1404+30)," ")</f>
        <v>45816</v>
      </c>
      <c r="Q1404" s="2">
        <f ca="1">IF(O1404=$U$1,N1404,"0")*1.22</f>
        <v>9.8850499999999979</v>
      </c>
    </row>
    <row r="1405" spans="1:17" x14ac:dyDescent="0.25">
      <c r="A1405" t="s">
        <v>6541</v>
      </c>
      <c r="B1405" t="s">
        <v>6540</v>
      </c>
      <c r="C1405">
        <v>14598</v>
      </c>
      <c r="D1405">
        <v>8.93</v>
      </c>
      <c r="E1405">
        <f>IFERROR(VLOOKUP(Table_ExternalData_15[[#This Row],[Id]],Rabati!B:C,2,0),0)</f>
        <v>10</v>
      </c>
      <c r="F1405">
        <v>0</v>
      </c>
      <c r="G1405" t="str">
        <f>VLOOKUP(Table_ExternalData_15[[#This Row],[Id]],'Blagovna izdelek'!A:C,3,0)</f>
        <v>SBOX</v>
      </c>
      <c r="H1405">
        <f>Table_ExternalData_15[[#This Row],[Rabat]]*0.2</f>
        <v>2</v>
      </c>
      <c r="I1405" s="2">
        <f>Table_ExternalData_15[[#This Row],[Price]]-(Table_ExternalData_15[[#This Row],[Price]]*Table_ExternalData_15[[#This Row],[BB rabat]])/100</f>
        <v>8.7514000000000003</v>
      </c>
      <c r="J1405" s="2">
        <f>Table_ExternalData_15[[#This Row],[BB cena]]*Table_ExternalData_15[[#Headers],[1,22]]</f>
        <v>10.676708</v>
      </c>
      <c r="K1405" s="2">
        <f>Table_ExternalData_15[[#This Row],[Price]]*Table_ExternalData_15[[#Headers],[1,22]]</f>
        <v>10.894599999999999</v>
      </c>
      <c r="L1405" s="7">
        <f>IF(G1405="White Shark",E1405*0.5,IF(G1405="Sbox",E1405*0.5,IF(G1405="Tenda",E1405*0.5,E1405*0.2)))/100</f>
        <v>0.05</v>
      </c>
      <c r="M1405" s="2">
        <f>Table_ExternalData_15[[#This Row],[Price]]-Table_ExternalData_15[[#This Row],[Price]]*Table_ExternalData_15[[#This Row],[extra popust]]</f>
        <v>8.4834999999999994</v>
      </c>
      <c r="N1405" s="2">
        <f>IF(M1405&lt;I1405,M1405,I1405)</f>
        <v>8.4834999999999994</v>
      </c>
      <c r="O1405" s="12">
        <f ca="1">IF(N1405&lt;I1405,$U$1," ")</f>
        <v>45786</v>
      </c>
      <c r="P1405" s="12">
        <f ca="1">IFERROR((O1405+30)," ")</f>
        <v>45816</v>
      </c>
      <c r="Q1405" s="2">
        <f ca="1">IF(O1405=$U$1,N1405,"0")*1.22</f>
        <v>10.349869999999999</v>
      </c>
    </row>
    <row r="1406" spans="1:17" x14ac:dyDescent="0.25">
      <c r="A1406" t="s">
        <v>6625</v>
      </c>
      <c r="B1406" t="s">
        <v>6624</v>
      </c>
      <c r="C1406">
        <v>14663</v>
      </c>
      <c r="D1406">
        <v>1.02</v>
      </c>
      <c r="E1406">
        <f>IFERROR(VLOOKUP(Table_ExternalData_15[[#This Row],[Id]],Rabati!B:C,2,0),0)</f>
        <v>30</v>
      </c>
      <c r="F1406">
        <v>0</v>
      </c>
      <c r="G1406" t="str">
        <f>VLOOKUP(Table_ExternalData_15[[#This Row],[Id]],'Blagovna izdelek'!A:C,3,0)</f>
        <v>SBOX</v>
      </c>
      <c r="H1406">
        <f>Table_ExternalData_15[[#This Row],[Rabat]]*0.2</f>
        <v>6</v>
      </c>
      <c r="I1406" s="2">
        <f>Table_ExternalData_15[[#This Row],[Price]]-(Table_ExternalData_15[[#This Row],[Price]]*Table_ExternalData_15[[#This Row],[BB rabat]])/100</f>
        <v>0.95879999999999999</v>
      </c>
      <c r="J1406" s="2">
        <f>Table_ExternalData_15[[#This Row],[BB cena]]*Table_ExternalData_15[[#Headers],[1,22]]</f>
        <v>1.1697359999999999</v>
      </c>
      <c r="K1406" s="2">
        <f>Table_ExternalData_15[[#This Row],[Price]]*Table_ExternalData_15[[#Headers],[1,22]]</f>
        <v>1.2444</v>
      </c>
      <c r="L1406" s="7">
        <f>IF(G1406="White Shark",E1406*0.5,IF(G1406="Sbox",E1406*0.5,IF(G1406="Tenda",E1406*0.5,E1406*0.2)))/100</f>
        <v>0.15</v>
      </c>
      <c r="M1406" s="2">
        <f>Table_ExternalData_15[[#This Row],[Price]]-Table_ExternalData_15[[#This Row],[Price]]*Table_ExternalData_15[[#This Row],[extra popust]]</f>
        <v>0.86699999999999999</v>
      </c>
      <c r="N1406" s="2">
        <f>IF(M1406&lt;I1406,M1406,I1406)</f>
        <v>0.86699999999999999</v>
      </c>
      <c r="O1406" s="12">
        <f ca="1">IF(N1406&lt;I1406,$U$1," ")</f>
        <v>45786</v>
      </c>
      <c r="P1406" s="12">
        <f ca="1">IFERROR((O1406+30)," ")</f>
        <v>45816</v>
      </c>
      <c r="Q1406" s="2">
        <f ca="1">IF(O1406=$U$1,N1406,"0")*1.22</f>
        <v>1.0577399999999999</v>
      </c>
    </row>
    <row r="1407" spans="1:17" x14ac:dyDescent="0.25">
      <c r="A1407" t="s">
        <v>7300</v>
      </c>
      <c r="B1407" t="s">
        <v>7299</v>
      </c>
      <c r="C1407">
        <v>15162</v>
      </c>
      <c r="D1407">
        <v>4.2300000000000004</v>
      </c>
      <c r="E1407">
        <f>IFERROR(VLOOKUP(Table_ExternalData_15[[#This Row],[Id]],Rabati!B:C,2,0),0)</f>
        <v>30</v>
      </c>
      <c r="F1407">
        <v>11</v>
      </c>
      <c r="G1407" t="str">
        <f>VLOOKUP(Table_ExternalData_15[[#This Row],[Id]],'Blagovna izdelek'!A:C,3,0)</f>
        <v>SBOX</v>
      </c>
      <c r="H1407">
        <f>Table_ExternalData_15[[#This Row],[Rabat]]*0.2</f>
        <v>6</v>
      </c>
      <c r="I1407" s="2">
        <f>Table_ExternalData_15[[#This Row],[Price]]-(Table_ExternalData_15[[#This Row],[Price]]*Table_ExternalData_15[[#This Row],[BB rabat]])/100</f>
        <v>3.9762000000000004</v>
      </c>
      <c r="J1407" s="2">
        <f>Table_ExternalData_15[[#This Row],[BB cena]]*Table_ExternalData_15[[#Headers],[1,22]]</f>
        <v>4.8509640000000003</v>
      </c>
      <c r="K1407" s="2">
        <f>Table_ExternalData_15[[#This Row],[Price]]*Table_ExternalData_15[[#Headers],[1,22]]</f>
        <v>5.1606000000000005</v>
      </c>
      <c r="L1407" s="7">
        <f>IF(G1407="White Shark",E1407*0.5,IF(G1407="Sbox",E1407*0.5,IF(G1407="Tenda",E1407*0.5,E1407*0.2)))/100</f>
        <v>0.15</v>
      </c>
      <c r="M1407" s="2">
        <f>Table_ExternalData_15[[#This Row],[Price]]-Table_ExternalData_15[[#This Row],[Price]]*Table_ExternalData_15[[#This Row],[extra popust]]</f>
        <v>3.5955000000000004</v>
      </c>
      <c r="N1407" s="2">
        <f>IF(M1407&lt;I1407,M1407,I1407)</f>
        <v>3.5955000000000004</v>
      </c>
      <c r="O1407" s="12">
        <f ca="1">IF(N1407&lt;I1407,$U$1," ")</f>
        <v>45786</v>
      </c>
      <c r="P1407" s="12">
        <f ca="1">IFERROR((O1407+30)," ")</f>
        <v>45816</v>
      </c>
      <c r="Q1407" s="2">
        <f ca="1">IF(O1407=$U$1,N1407,"0")*1.22</f>
        <v>4.3865100000000004</v>
      </c>
    </row>
    <row r="1408" spans="1:17" x14ac:dyDescent="0.25">
      <c r="A1408" t="s">
        <v>7343</v>
      </c>
      <c r="B1408" t="s">
        <v>10471</v>
      </c>
      <c r="C1408">
        <v>15186</v>
      </c>
      <c r="D1408">
        <v>59.95</v>
      </c>
      <c r="E1408">
        <f>IFERROR(VLOOKUP(Table_ExternalData_15[[#This Row],[Id]],Rabati!B:C,2,0),0)</f>
        <v>30</v>
      </c>
      <c r="F1408">
        <v>0</v>
      </c>
      <c r="G1408" t="str">
        <f>VLOOKUP(Table_ExternalData_15[[#This Row],[Id]],'Blagovna izdelek'!A:C,3,0)</f>
        <v>SBOX</v>
      </c>
      <c r="H1408">
        <f>Table_ExternalData_15[[#This Row],[Rabat]]*0.2</f>
        <v>6</v>
      </c>
      <c r="I1408" s="2">
        <f>Table_ExternalData_15[[#This Row],[Price]]-(Table_ExternalData_15[[#This Row],[Price]]*Table_ExternalData_15[[#This Row],[BB rabat]])/100</f>
        <v>56.353000000000002</v>
      </c>
      <c r="J1408" s="2">
        <f>Table_ExternalData_15[[#This Row],[BB cena]]*Table_ExternalData_15[[#Headers],[1,22]]</f>
        <v>68.750659999999996</v>
      </c>
      <c r="K1408" s="2">
        <f>Table_ExternalData_15[[#This Row],[Price]]*Table_ExternalData_15[[#Headers],[1,22]]</f>
        <v>73.138999999999996</v>
      </c>
      <c r="L1408" s="7">
        <f>IF(G1408="White Shark",E1408*0.5,IF(G1408="Sbox",E1408*0.5,IF(G1408="Tenda",E1408*0.5,E1408*0.2)))/100</f>
        <v>0.15</v>
      </c>
      <c r="M1408" s="2">
        <f>Table_ExternalData_15[[#This Row],[Price]]-Table_ExternalData_15[[#This Row],[Price]]*Table_ExternalData_15[[#This Row],[extra popust]]</f>
        <v>50.957500000000003</v>
      </c>
      <c r="N1408" s="2">
        <f>IF(M1408&lt;I1408,M1408,I1408)</f>
        <v>50.957500000000003</v>
      </c>
      <c r="O1408" s="12">
        <f ca="1">IF(N1408&lt;I1408,$U$1," ")</f>
        <v>45786</v>
      </c>
      <c r="P1408" s="12">
        <f ca="1">IFERROR((O1408+30)," ")</f>
        <v>45816</v>
      </c>
      <c r="Q1408" s="2">
        <f ca="1">IF(O1408=$U$1,N1408,"0")*1.22</f>
        <v>62.168150000000004</v>
      </c>
    </row>
    <row r="1409" spans="1:17" x14ac:dyDescent="0.25">
      <c r="A1409" t="s">
        <v>7345</v>
      </c>
      <c r="B1409" t="s">
        <v>7344</v>
      </c>
      <c r="C1409">
        <v>15187</v>
      </c>
      <c r="D1409">
        <v>29.75</v>
      </c>
      <c r="E1409">
        <f>IFERROR(VLOOKUP(Table_ExternalData_15[[#This Row],[Id]],Rabati!B:C,2,0),0)</f>
        <v>20</v>
      </c>
      <c r="F1409">
        <v>5</v>
      </c>
      <c r="G1409" t="str">
        <f>VLOOKUP(Table_ExternalData_15[[#This Row],[Id]],'Blagovna izdelek'!A:C,3,0)</f>
        <v>SBOX</v>
      </c>
      <c r="H1409">
        <f>Table_ExternalData_15[[#This Row],[Rabat]]*0.2</f>
        <v>4</v>
      </c>
      <c r="I1409" s="2">
        <f>Table_ExternalData_15[[#This Row],[Price]]-(Table_ExternalData_15[[#This Row],[Price]]*Table_ExternalData_15[[#This Row],[BB rabat]])/100</f>
        <v>28.56</v>
      </c>
      <c r="J1409" s="2">
        <f>Table_ExternalData_15[[#This Row],[BB cena]]*Table_ExternalData_15[[#Headers],[1,22]]</f>
        <v>34.843199999999996</v>
      </c>
      <c r="K1409" s="2">
        <f>Table_ExternalData_15[[#This Row],[Price]]*Table_ExternalData_15[[#Headers],[1,22]]</f>
        <v>36.295000000000002</v>
      </c>
      <c r="L1409" s="7">
        <f>IF(G1409="White Shark",E1409*0.5,IF(G1409="Sbox",E1409*0.5,IF(G1409="Tenda",E1409*0.5,E1409*0.2)))/100</f>
        <v>0.1</v>
      </c>
      <c r="M1409" s="2">
        <f>Table_ExternalData_15[[#This Row],[Price]]-Table_ExternalData_15[[#This Row],[Price]]*Table_ExternalData_15[[#This Row],[extra popust]]</f>
        <v>26.774999999999999</v>
      </c>
      <c r="N1409" s="2">
        <f>IF(M1409&lt;I1409,M1409,I1409)</f>
        <v>26.774999999999999</v>
      </c>
      <c r="O1409" s="12">
        <f ca="1">IF(N1409&lt;I1409,$U$1," ")</f>
        <v>45786</v>
      </c>
      <c r="P1409" s="12">
        <f ca="1">IFERROR((O1409+30)," ")</f>
        <v>45816</v>
      </c>
      <c r="Q1409" s="2">
        <f ca="1">IF(O1409=$U$1,N1409,"0")*1.22</f>
        <v>32.665499999999994</v>
      </c>
    </row>
    <row r="1410" spans="1:17" x14ac:dyDescent="0.25">
      <c r="A1410" t="s">
        <v>7347</v>
      </c>
      <c r="B1410" t="s">
        <v>7346</v>
      </c>
      <c r="C1410">
        <v>15188</v>
      </c>
      <c r="D1410">
        <v>37.6</v>
      </c>
      <c r="E1410">
        <f>IFERROR(VLOOKUP(Table_ExternalData_15[[#This Row],[Id]],Rabati!B:C,2,0),0)</f>
        <v>20</v>
      </c>
      <c r="F1410">
        <v>4</v>
      </c>
      <c r="G1410" t="str">
        <f>VLOOKUP(Table_ExternalData_15[[#This Row],[Id]],'Blagovna izdelek'!A:C,3,0)</f>
        <v>SBOX</v>
      </c>
      <c r="H1410">
        <f>Table_ExternalData_15[[#This Row],[Rabat]]*0.2</f>
        <v>4</v>
      </c>
      <c r="I1410" s="2">
        <f>Table_ExternalData_15[[#This Row],[Price]]-(Table_ExternalData_15[[#This Row],[Price]]*Table_ExternalData_15[[#This Row],[BB rabat]])/100</f>
        <v>36.096000000000004</v>
      </c>
      <c r="J1410" s="2">
        <f>Table_ExternalData_15[[#This Row],[BB cena]]*Table_ExternalData_15[[#Headers],[1,22]]</f>
        <v>44.037120000000002</v>
      </c>
      <c r="K1410" s="2">
        <f>Table_ExternalData_15[[#This Row],[Price]]*Table_ExternalData_15[[#Headers],[1,22]]</f>
        <v>45.872</v>
      </c>
      <c r="L1410" s="7">
        <f>IF(G1410="White Shark",E1410*0.5,IF(G1410="Sbox",E1410*0.5,IF(G1410="Tenda",E1410*0.5,E1410*0.2)))/100</f>
        <v>0.1</v>
      </c>
      <c r="M1410" s="2">
        <f>Table_ExternalData_15[[#This Row],[Price]]-Table_ExternalData_15[[#This Row],[Price]]*Table_ExternalData_15[[#This Row],[extra popust]]</f>
        <v>33.840000000000003</v>
      </c>
      <c r="N1410" s="2">
        <f>IF(M1410&lt;I1410,M1410,I1410)</f>
        <v>33.840000000000003</v>
      </c>
      <c r="O1410" s="12">
        <f ca="1">IF(N1410&lt;I1410,$U$1," ")</f>
        <v>45786</v>
      </c>
      <c r="P1410" s="12">
        <f ca="1">IFERROR((O1410+30)," ")</f>
        <v>45816</v>
      </c>
      <c r="Q1410" s="2">
        <f ca="1">IF(O1410=$U$1,N1410,"0")*1.22</f>
        <v>41.284800000000004</v>
      </c>
    </row>
    <row r="1411" spans="1:17" x14ac:dyDescent="0.25">
      <c r="A1411" t="s">
        <v>7349</v>
      </c>
      <c r="B1411" t="s">
        <v>7348</v>
      </c>
      <c r="C1411">
        <v>15189</v>
      </c>
      <c r="D1411">
        <v>46.56</v>
      </c>
      <c r="E1411">
        <f>IFERROR(VLOOKUP(Table_ExternalData_15[[#This Row],[Id]],Rabati!B:C,2,0),0)</f>
        <v>20</v>
      </c>
      <c r="F1411">
        <v>0</v>
      </c>
      <c r="G1411" t="str">
        <f>VLOOKUP(Table_ExternalData_15[[#This Row],[Id]],'Blagovna izdelek'!A:C,3,0)</f>
        <v>SBOX</v>
      </c>
      <c r="H1411">
        <f>Table_ExternalData_15[[#This Row],[Rabat]]*0.2</f>
        <v>4</v>
      </c>
      <c r="I1411" s="2">
        <f>Table_ExternalData_15[[#This Row],[Price]]-(Table_ExternalData_15[[#This Row],[Price]]*Table_ExternalData_15[[#This Row],[BB rabat]])/100</f>
        <v>44.697600000000001</v>
      </c>
      <c r="J1411" s="2">
        <f>Table_ExternalData_15[[#This Row],[BB cena]]*Table_ExternalData_15[[#Headers],[1,22]]</f>
        <v>54.531072000000002</v>
      </c>
      <c r="K1411" s="2">
        <f>Table_ExternalData_15[[#This Row],[Price]]*Table_ExternalData_15[[#Headers],[1,22]]</f>
        <v>56.803200000000004</v>
      </c>
      <c r="L1411" s="7">
        <f>IF(G1411="White Shark",E1411*0.5,IF(G1411="Sbox",E1411*0.5,IF(G1411="Tenda",E1411*0.5,E1411*0.2)))/100</f>
        <v>0.1</v>
      </c>
      <c r="M1411" s="2">
        <f>Table_ExternalData_15[[#This Row],[Price]]-Table_ExternalData_15[[#This Row],[Price]]*Table_ExternalData_15[[#This Row],[extra popust]]</f>
        <v>41.904000000000003</v>
      </c>
      <c r="N1411" s="2">
        <f>IF(M1411&lt;I1411,M1411,I1411)</f>
        <v>41.904000000000003</v>
      </c>
      <c r="O1411" s="12">
        <f ca="1">IF(N1411&lt;I1411,$U$1," ")</f>
        <v>45786</v>
      </c>
      <c r="P1411" s="12">
        <f ca="1">IFERROR((O1411+30)," ")</f>
        <v>45816</v>
      </c>
      <c r="Q1411" s="2">
        <f ca="1">IF(O1411=$U$1,N1411,"0")*1.22</f>
        <v>51.122880000000002</v>
      </c>
    </row>
    <row r="1412" spans="1:17" x14ac:dyDescent="0.25">
      <c r="A1412" t="s">
        <v>7350</v>
      </c>
      <c r="B1412" t="s">
        <v>10487</v>
      </c>
      <c r="C1412">
        <v>15190</v>
      </c>
      <c r="D1412">
        <v>19.95</v>
      </c>
      <c r="E1412">
        <f>IFERROR(VLOOKUP(Table_ExternalData_15[[#This Row],[Id]],Rabati!B:C,2,0),0)</f>
        <v>20</v>
      </c>
      <c r="F1412">
        <v>3</v>
      </c>
      <c r="G1412" t="str">
        <f>VLOOKUP(Table_ExternalData_15[[#This Row],[Id]],'Blagovna izdelek'!A:C,3,0)</f>
        <v>SBOX</v>
      </c>
      <c r="H1412">
        <f>Table_ExternalData_15[[#This Row],[Rabat]]*0.2</f>
        <v>4</v>
      </c>
      <c r="I1412" s="2">
        <f>Table_ExternalData_15[[#This Row],[Price]]-(Table_ExternalData_15[[#This Row],[Price]]*Table_ExternalData_15[[#This Row],[BB rabat]])/100</f>
        <v>19.152000000000001</v>
      </c>
      <c r="J1412" s="2">
        <f>Table_ExternalData_15[[#This Row],[BB cena]]*Table_ExternalData_15[[#Headers],[1,22]]</f>
        <v>23.36544</v>
      </c>
      <c r="K1412" s="2">
        <f>Table_ExternalData_15[[#This Row],[Price]]*Table_ExternalData_15[[#Headers],[1,22]]</f>
        <v>24.338999999999999</v>
      </c>
      <c r="L1412" s="7">
        <f>IF(G1412="White Shark",E1412*0.5,IF(G1412="Sbox",E1412*0.5,IF(G1412="Tenda",E1412*0.5,E1412*0.2)))/100</f>
        <v>0.1</v>
      </c>
      <c r="M1412" s="2">
        <f>Table_ExternalData_15[[#This Row],[Price]]-Table_ExternalData_15[[#This Row],[Price]]*Table_ExternalData_15[[#This Row],[extra popust]]</f>
        <v>17.954999999999998</v>
      </c>
      <c r="N1412" s="2">
        <f>IF(M1412&lt;I1412,M1412,I1412)</f>
        <v>17.954999999999998</v>
      </c>
      <c r="O1412" s="12">
        <f ca="1">IF(N1412&lt;I1412,$U$1," ")</f>
        <v>45786</v>
      </c>
      <c r="P1412" s="12">
        <f ca="1">IFERROR((O1412+30)," ")</f>
        <v>45816</v>
      </c>
      <c r="Q1412" s="2">
        <f ca="1">IF(O1412=$U$1,N1412,"0")*1.22</f>
        <v>21.905099999999997</v>
      </c>
    </row>
    <row r="1413" spans="1:17" x14ac:dyDescent="0.25">
      <c r="A1413" t="s">
        <v>7352</v>
      </c>
      <c r="B1413" t="s">
        <v>7351</v>
      </c>
      <c r="C1413">
        <v>15191</v>
      </c>
      <c r="D1413">
        <v>37.22</v>
      </c>
      <c r="E1413">
        <f>IFERROR(VLOOKUP(Table_ExternalData_15[[#This Row],[Id]],Rabati!B:C,2,0),0)</f>
        <v>20</v>
      </c>
      <c r="F1413">
        <v>0</v>
      </c>
      <c r="G1413" t="str">
        <f>VLOOKUP(Table_ExternalData_15[[#This Row],[Id]],'Blagovna izdelek'!A:C,3,0)</f>
        <v>SBOX</v>
      </c>
      <c r="H1413">
        <f>Table_ExternalData_15[[#This Row],[Rabat]]*0.2</f>
        <v>4</v>
      </c>
      <c r="I1413" s="2">
        <f>Table_ExternalData_15[[#This Row],[Price]]-(Table_ExternalData_15[[#This Row],[Price]]*Table_ExternalData_15[[#This Row],[BB rabat]])/100</f>
        <v>35.731200000000001</v>
      </c>
      <c r="J1413" s="2">
        <f>Table_ExternalData_15[[#This Row],[BB cena]]*Table_ExternalData_15[[#Headers],[1,22]]</f>
        <v>43.592064000000001</v>
      </c>
      <c r="K1413" s="2">
        <f>Table_ExternalData_15[[#This Row],[Price]]*Table_ExternalData_15[[#Headers],[1,22]]</f>
        <v>45.4084</v>
      </c>
      <c r="L1413" s="7">
        <f>IF(G1413="White Shark",E1413*0.5,IF(G1413="Sbox",E1413*0.5,IF(G1413="Tenda",E1413*0.5,E1413*0.2)))/100</f>
        <v>0.1</v>
      </c>
      <c r="M1413" s="2">
        <f>Table_ExternalData_15[[#This Row],[Price]]-Table_ExternalData_15[[#This Row],[Price]]*Table_ExternalData_15[[#This Row],[extra popust]]</f>
        <v>33.497999999999998</v>
      </c>
      <c r="N1413" s="2">
        <f>IF(M1413&lt;I1413,M1413,I1413)</f>
        <v>33.497999999999998</v>
      </c>
      <c r="O1413" s="12">
        <f ca="1">IF(N1413&lt;I1413,$U$1," ")</f>
        <v>45786</v>
      </c>
      <c r="P1413" s="12">
        <f ca="1">IFERROR((O1413+30)," ")</f>
        <v>45816</v>
      </c>
      <c r="Q1413" s="2">
        <f ca="1">IF(O1413=$U$1,N1413,"0")*1.22</f>
        <v>40.867559999999997</v>
      </c>
    </row>
    <row r="1414" spans="1:17" x14ac:dyDescent="0.25">
      <c r="A1414" t="s">
        <v>7354</v>
      </c>
      <c r="B1414" t="s">
        <v>7353</v>
      </c>
      <c r="C1414">
        <v>15192</v>
      </c>
      <c r="D1414">
        <v>113.18</v>
      </c>
      <c r="E1414">
        <f>IFERROR(VLOOKUP(Table_ExternalData_15[[#This Row],[Id]],Rabati!B:C,2,0),0)</f>
        <v>20</v>
      </c>
      <c r="F1414">
        <v>12</v>
      </c>
      <c r="G1414" t="str">
        <f>VLOOKUP(Table_ExternalData_15[[#This Row],[Id]],'Blagovna izdelek'!A:C,3,0)</f>
        <v>SBOX</v>
      </c>
      <c r="H1414">
        <f>Table_ExternalData_15[[#This Row],[Rabat]]*0.2</f>
        <v>4</v>
      </c>
      <c r="I1414" s="2">
        <f>Table_ExternalData_15[[#This Row],[Price]]-(Table_ExternalData_15[[#This Row],[Price]]*Table_ExternalData_15[[#This Row],[BB rabat]])/100</f>
        <v>108.65280000000001</v>
      </c>
      <c r="J1414" s="2">
        <f>Table_ExternalData_15[[#This Row],[BB cena]]*Table_ExternalData_15[[#Headers],[1,22]]</f>
        <v>132.55641600000001</v>
      </c>
      <c r="K1414" s="2">
        <f>Table_ExternalData_15[[#This Row],[Price]]*Table_ExternalData_15[[#Headers],[1,22]]</f>
        <v>138.0796</v>
      </c>
      <c r="L1414" s="7">
        <f>IF(G1414="White Shark",E1414*0.5,IF(G1414="Sbox",E1414*0.5,IF(G1414="Tenda",E1414*0.5,E1414*0.2)))/100</f>
        <v>0.1</v>
      </c>
      <c r="M1414" s="2">
        <f>Table_ExternalData_15[[#This Row],[Price]]-Table_ExternalData_15[[#This Row],[Price]]*Table_ExternalData_15[[#This Row],[extra popust]]</f>
        <v>101.86200000000001</v>
      </c>
      <c r="N1414" s="2">
        <f>IF(M1414&lt;I1414,M1414,I1414)</f>
        <v>101.86200000000001</v>
      </c>
      <c r="O1414" s="12">
        <f ca="1">IF(N1414&lt;I1414,$U$1," ")</f>
        <v>45786</v>
      </c>
      <c r="P1414" s="12">
        <f ca="1">IFERROR((O1414+30)," ")</f>
        <v>45816</v>
      </c>
      <c r="Q1414" s="2">
        <f ca="1">IF(O1414=$U$1,N1414,"0")*1.22</f>
        <v>124.27164</v>
      </c>
    </row>
    <row r="1415" spans="1:17" x14ac:dyDescent="0.25">
      <c r="A1415" t="s">
        <v>7356</v>
      </c>
      <c r="B1415" t="s">
        <v>7355</v>
      </c>
      <c r="C1415">
        <v>15193</v>
      </c>
      <c r="D1415">
        <v>64.8</v>
      </c>
      <c r="E1415">
        <f>IFERROR(VLOOKUP(Table_ExternalData_15[[#This Row],[Id]],Rabati!B:C,2,0),0)</f>
        <v>20</v>
      </c>
      <c r="F1415">
        <v>10</v>
      </c>
      <c r="G1415" t="str">
        <f>VLOOKUP(Table_ExternalData_15[[#This Row],[Id]],'Blagovna izdelek'!A:C,3,0)</f>
        <v>SBOX</v>
      </c>
      <c r="H1415">
        <f>Table_ExternalData_15[[#This Row],[Rabat]]*0.2</f>
        <v>4</v>
      </c>
      <c r="I1415" s="2">
        <f>Table_ExternalData_15[[#This Row],[Price]]-(Table_ExternalData_15[[#This Row],[Price]]*Table_ExternalData_15[[#This Row],[BB rabat]])/100</f>
        <v>62.207999999999998</v>
      </c>
      <c r="J1415" s="2">
        <f>Table_ExternalData_15[[#This Row],[BB cena]]*Table_ExternalData_15[[#Headers],[1,22]]</f>
        <v>75.89376</v>
      </c>
      <c r="K1415" s="2">
        <f>Table_ExternalData_15[[#This Row],[Price]]*Table_ExternalData_15[[#Headers],[1,22]]</f>
        <v>79.055999999999997</v>
      </c>
      <c r="L1415" s="7">
        <f>IF(G1415="White Shark",E1415*0.5,IF(G1415="Sbox",E1415*0.5,IF(G1415="Tenda",E1415*0.5,E1415*0.2)))/100</f>
        <v>0.1</v>
      </c>
      <c r="M1415" s="2">
        <f>Table_ExternalData_15[[#This Row],[Price]]-Table_ExternalData_15[[#This Row],[Price]]*Table_ExternalData_15[[#This Row],[extra popust]]</f>
        <v>58.319999999999993</v>
      </c>
      <c r="N1415" s="2">
        <f>IF(M1415&lt;I1415,M1415,I1415)</f>
        <v>58.319999999999993</v>
      </c>
      <c r="O1415" s="12">
        <f ca="1">IF(N1415&lt;I1415,$U$1," ")</f>
        <v>45786</v>
      </c>
      <c r="P1415" s="12">
        <f ca="1">IFERROR((O1415+30)," ")</f>
        <v>45816</v>
      </c>
      <c r="Q1415" s="2">
        <f ca="1">IF(O1415=$U$1,N1415,"0")*1.22</f>
        <v>71.150399999999991</v>
      </c>
    </row>
    <row r="1416" spans="1:17" x14ac:dyDescent="0.25">
      <c r="A1416" t="s">
        <v>7360</v>
      </c>
      <c r="B1416" t="s">
        <v>7359</v>
      </c>
      <c r="C1416">
        <v>15195</v>
      </c>
      <c r="D1416">
        <v>5.95</v>
      </c>
      <c r="E1416">
        <f>IFERROR(VLOOKUP(Table_ExternalData_15[[#This Row],[Id]],Rabati!B:C,2,0),0)</f>
        <v>25</v>
      </c>
      <c r="F1416">
        <v>0</v>
      </c>
      <c r="G1416" t="str">
        <f>VLOOKUP(Table_ExternalData_15[[#This Row],[Id]],'Blagovna izdelek'!A:C,3,0)</f>
        <v>SBOX</v>
      </c>
      <c r="H1416">
        <f>Table_ExternalData_15[[#This Row],[Rabat]]*0.2</f>
        <v>5</v>
      </c>
      <c r="I1416" s="2">
        <f>Table_ExternalData_15[[#This Row],[Price]]-(Table_ExternalData_15[[#This Row],[Price]]*Table_ExternalData_15[[#This Row],[BB rabat]])/100</f>
        <v>5.6524999999999999</v>
      </c>
      <c r="J1416" s="2">
        <f>Table_ExternalData_15[[#This Row],[BB cena]]*Table_ExternalData_15[[#Headers],[1,22]]</f>
        <v>6.8960499999999998</v>
      </c>
      <c r="K1416" s="2">
        <f>Table_ExternalData_15[[#This Row],[Price]]*Table_ExternalData_15[[#Headers],[1,22]]</f>
        <v>7.2590000000000003</v>
      </c>
      <c r="L1416" s="7">
        <f>IF(G1416="White Shark",E1416*0.5,IF(G1416="Sbox",E1416*0.5,IF(G1416="Tenda",E1416*0.5,E1416*0.2)))/100</f>
        <v>0.125</v>
      </c>
      <c r="M1416" s="2">
        <f>Table_ExternalData_15[[#This Row],[Price]]-Table_ExternalData_15[[#This Row],[Price]]*Table_ExternalData_15[[#This Row],[extra popust]]</f>
        <v>5.2062499999999998</v>
      </c>
      <c r="N1416" s="2">
        <f>IF(M1416&lt;I1416,M1416,I1416)</f>
        <v>5.2062499999999998</v>
      </c>
      <c r="O1416" s="12">
        <f ca="1">IF(N1416&lt;I1416,$U$1," ")</f>
        <v>45786</v>
      </c>
      <c r="P1416" s="12">
        <f ca="1">IFERROR((O1416+30)," ")</f>
        <v>45816</v>
      </c>
      <c r="Q1416" s="2">
        <f ca="1">IF(O1416=$U$1,N1416,"0")*1.22</f>
        <v>6.3516249999999994</v>
      </c>
    </row>
    <row r="1417" spans="1:17" x14ac:dyDescent="0.25">
      <c r="A1417" t="s">
        <v>10111</v>
      </c>
      <c r="B1417" t="s">
        <v>10110</v>
      </c>
      <c r="C1417">
        <v>16321</v>
      </c>
      <c r="D1417">
        <v>4.08</v>
      </c>
      <c r="E1417">
        <f>IFERROR(VLOOKUP(Table_ExternalData_15[[#This Row],[Id]],Rabati!B:C,2,0),0)</f>
        <v>20</v>
      </c>
      <c r="F1417">
        <v>3</v>
      </c>
      <c r="G1417" t="str">
        <f>VLOOKUP(Table_ExternalData_15[[#This Row],[Id]],'Blagovna izdelek'!A:C,3,0)</f>
        <v>SBOX</v>
      </c>
      <c r="H1417">
        <f>Table_ExternalData_15[[#This Row],[Rabat]]*0.2</f>
        <v>4</v>
      </c>
      <c r="I1417" s="2">
        <f>Table_ExternalData_15[[#This Row],[Price]]-(Table_ExternalData_15[[#This Row],[Price]]*Table_ExternalData_15[[#This Row],[BB rabat]])/100</f>
        <v>3.9168000000000003</v>
      </c>
      <c r="J1417" s="2">
        <f>Table_ExternalData_15[[#This Row],[BB cena]]*Table_ExternalData_15[[#Headers],[1,22]]</f>
        <v>4.7784960000000005</v>
      </c>
      <c r="K1417" s="2">
        <f>Table_ExternalData_15[[#This Row],[Price]]*Table_ExternalData_15[[#Headers],[1,22]]</f>
        <v>4.9775999999999998</v>
      </c>
      <c r="L1417" s="7">
        <f>IF(G1417="White Shark",E1417*0.5,IF(G1417="Sbox",E1417*0.5,IF(G1417="Tenda",E1417*0.5,E1417*0.2)))/100</f>
        <v>0.1</v>
      </c>
      <c r="M1417" s="2">
        <f>Table_ExternalData_15[[#This Row],[Price]]-Table_ExternalData_15[[#This Row],[Price]]*Table_ExternalData_15[[#This Row],[extra popust]]</f>
        <v>3.6720000000000002</v>
      </c>
      <c r="N1417" s="2">
        <f>IF(M1417&lt;I1417,M1417,I1417)</f>
        <v>3.6720000000000002</v>
      </c>
      <c r="O1417" s="12">
        <f ca="1">IF(N1417&lt;I1417,$U$1," ")</f>
        <v>45786</v>
      </c>
      <c r="P1417" s="12">
        <f ca="1">IFERROR((O1417+30)," ")</f>
        <v>45816</v>
      </c>
      <c r="Q1417" s="2">
        <f ca="1">IF(O1417=$U$1,N1417,"0")*1.22</f>
        <v>4.4798400000000003</v>
      </c>
    </row>
    <row r="1418" spans="1:17" x14ac:dyDescent="0.25">
      <c r="A1418" t="s">
        <v>10176</v>
      </c>
      <c r="B1418" t="s">
        <v>10175</v>
      </c>
      <c r="C1418">
        <v>16344</v>
      </c>
      <c r="D1418">
        <v>2.98</v>
      </c>
      <c r="E1418">
        <f>IFERROR(VLOOKUP(Table_ExternalData_15[[#This Row],[Id]],Rabati!B:C,2,0),0)</f>
        <v>25</v>
      </c>
      <c r="F1418">
        <v>3</v>
      </c>
      <c r="G1418" t="str">
        <f>VLOOKUP(Table_ExternalData_15[[#This Row],[Id]],'Blagovna izdelek'!A:C,3,0)</f>
        <v>SBOX</v>
      </c>
      <c r="H1418">
        <f>Table_ExternalData_15[[#This Row],[Rabat]]*0.2</f>
        <v>5</v>
      </c>
      <c r="I1418" s="2">
        <f>Table_ExternalData_15[[#This Row],[Price]]-(Table_ExternalData_15[[#This Row],[Price]]*Table_ExternalData_15[[#This Row],[BB rabat]])/100</f>
        <v>2.831</v>
      </c>
      <c r="J1418" s="2">
        <f>Table_ExternalData_15[[#This Row],[BB cena]]*Table_ExternalData_15[[#Headers],[1,22]]</f>
        <v>3.4538199999999999</v>
      </c>
      <c r="K1418" s="2">
        <f>Table_ExternalData_15[[#This Row],[Price]]*Table_ExternalData_15[[#Headers],[1,22]]</f>
        <v>3.6355999999999997</v>
      </c>
      <c r="L1418" s="7">
        <f>IF(G1418="White Shark",E1418*0.5,IF(G1418="Sbox",E1418*0.5,IF(G1418="Tenda",E1418*0.5,E1418*0.2)))/100</f>
        <v>0.125</v>
      </c>
      <c r="M1418" s="2">
        <f>Table_ExternalData_15[[#This Row],[Price]]-Table_ExternalData_15[[#This Row],[Price]]*Table_ExternalData_15[[#This Row],[extra popust]]</f>
        <v>2.6074999999999999</v>
      </c>
      <c r="N1418" s="2">
        <f>IF(M1418&lt;I1418,M1418,I1418)</f>
        <v>2.6074999999999999</v>
      </c>
      <c r="O1418" s="12">
        <f ca="1">IF(N1418&lt;I1418,$U$1," ")</f>
        <v>45786</v>
      </c>
      <c r="P1418" s="12">
        <f ca="1">IFERROR((O1418+30)," ")</f>
        <v>45816</v>
      </c>
      <c r="Q1418" s="2">
        <f ca="1">IF(O1418=$U$1,N1418,"0")*1.22</f>
        <v>3.1811499999999997</v>
      </c>
    </row>
    <row r="1419" spans="1:17" x14ac:dyDescent="0.25">
      <c r="A1419" t="s">
        <v>10483</v>
      </c>
      <c r="B1419" t="s">
        <v>10482</v>
      </c>
      <c r="C1419">
        <v>16431</v>
      </c>
      <c r="D1419">
        <v>52.03</v>
      </c>
      <c r="E1419">
        <f>IFERROR(VLOOKUP(Table_ExternalData_15[[#This Row],[Id]],Rabati!B:C,2,0),0)</f>
        <v>20</v>
      </c>
      <c r="F1419">
        <v>2</v>
      </c>
      <c r="G1419" t="str">
        <f>VLOOKUP(Table_ExternalData_15[[#This Row],[Id]],'Blagovna izdelek'!A:C,3,0)</f>
        <v>SBOX</v>
      </c>
      <c r="H1419">
        <f>Table_ExternalData_15[[#This Row],[Rabat]]*0.2</f>
        <v>4</v>
      </c>
      <c r="I1419" s="2">
        <f>Table_ExternalData_15[[#This Row],[Price]]-(Table_ExternalData_15[[#This Row],[Price]]*Table_ExternalData_15[[#This Row],[BB rabat]])/100</f>
        <v>49.948799999999999</v>
      </c>
      <c r="J1419" s="2">
        <f>Table_ExternalData_15[[#This Row],[BB cena]]*Table_ExternalData_15[[#Headers],[1,22]]</f>
        <v>60.937535999999994</v>
      </c>
      <c r="K1419" s="2">
        <f>Table_ExternalData_15[[#This Row],[Price]]*Table_ExternalData_15[[#Headers],[1,22]]</f>
        <v>63.476599999999998</v>
      </c>
      <c r="L1419" s="7">
        <f>IF(G1419="White Shark",E1419*0.5,IF(G1419="Sbox",E1419*0.5,IF(G1419="Tenda",E1419*0.5,E1419*0.2)))/100</f>
        <v>0.1</v>
      </c>
      <c r="M1419" s="2">
        <f>Table_ExternalData_15[[#This Row],[Price]]-Table_ExternalData_15[[#This Row],[Price]]*Table_ExternalData_15[[#This Row],[extra popust]]</f>
        <v>46.826999999999998</v>
      </c>
      <c r="N1419" s="2">
        <f>IF(M1419&lt;I1419,M1419,I1419)</f>
        <v>46.826999999999998</v>
      </c>
      <c r="O1419" s="12">
        <f ca="1">IF(N1419&lt;I1419,$U$1," ")</f>
        <v>45786</v>
      </c>
      <c r="P1419" s="12">
        <f ca="1">IFERROR((O1419+30)," ")</f>
        <v>45816</v>
      </c>
      <c r="Q1419" s="2">
        <f ca="1">IF(O1419=$U$1,N1419,"0")*1.22</f>
        <v>57.12894</v>
      </c>
    </row>
    <row r="1420" spans="1:17" x14ac:dyDescent="0.25">
      <c r="A1420" t="s">
        <v>10497</v>
      </c>
      <c r="B1420" t="s">
        <v>10496</v>
      </c>
      <c r="C1420">
        <v>16442</v>
      </c>
      <c r="D1420">
        <v>27.95</v>
      </c>
      <c r="E1420">
        <f>IFERROR(VLOOKUP(Table_ExternalData_15[[#This Row],[Id]],Rabati!B:C,2,0),0)</f>
        <v>20</v>
      </c>
      <c r="F1420">
        <v>2</v>
      </c>
      <c r="G1420" t="str">
        <f>VLOOKUP(Table_ExternalData_15[[#This Row],[Id]],'Blagovna izdelek'!A:C,3,0)</f>
        <v>SBOX</v>
      </c>
      <c r="H1420">
        <f>Table_ExternalData_15[[#This Row],[Rabat]]*0.2</f>
        <v>4</v>
      </c>
      <c r="I1420" s="2">
        <f>Table_ExternalData_15[[#This Row],[Price]]-(Table_ExternalData_15[[#This Row],[Price]]*Table_ExternalData_15[[#This Row],[BB rabat]])/100</f>
        <v>26.832000000000001</v>
      </c>
      <c r="J1420" s="2">
        <f>Table_ExternalData_15[[#This Row],[BB cena]]*Table_ExternalData_15[[#Headers],[1,22]]</f>
        <v>32.735039999999998</v>
      </c>
      <c r="K1420" s="2">
        <f>Table_ExternalData_15[[#This Row],[Price]]*Table_ExternalData_15[[#Headers],[1,22]]</f>
        <v>34.098999999999997</v>
      </c>
      <c r="L1420" s="7">
        <f>IF(G1420="White Shark",E1420*0.5,IF(G1420="Sbox",E1420*0.5,IF(G1420="Tenda",E1420*0.5,E1420*0.2)))/100</f>
        <v>0.1</v>
      </c>
      <c r="M1420" s="2">
        <f>Table_ExternalData_15[[#This Row],[Price]]-Table_ExternalData_15[[#This Row],[Price]]*Table_ExternalData_15[[#This Row],[extra popust]]</f>
        <v>25.155000000000001</v>
      </c>
      <c r="N1420" s="2">
        <f>IF(M1420&lt;I1420,M1420,I1420)</f>
        <v>25.155000000000001</v>
      </c>
      <c r="O1420" s="12">
        <f ca="1">IF(N1420&lt;I1420,$U$1," ")</f>
        <v>45786</v>
      </c>
      <c r="P1420" s="12">
        <f ca="1">IFERROR((O1420+30)," ")</f>
        <v>45816</v>
      </c>
      <c r="Q1420" s="2">
        <f ca="1">IF(O1420=$U$1,N1420,"0")*1.22</f>
        <v>30.6891</v>
      </c>
    </row>
    <row r="1421" spans="1:17" x14ac:dyDescent="0.25">
      <c r="A1421" t="s">
        <v>10504</v>
      </c>
      <c r="B1421" t="s">
        <v>10503</v>
      </c>
      <c r="C1421">
        <v>16443</v>
      </c>
      <c r="D1421">
        <v>21.15</v>
      </c>
      <c r="E1421">
        <f>IFERROR(VLOOKUP(Table_ExternalData_15[[#This Row],[Id]],Rabati!B:C,2,0),0)</f>
        <v>20</v>
      </c>
      <c r="F1421">
        <v>2</v>
      </c>
      <c r="G1421" t="str">
        <f>VLOOKUP(Table_ExternalData_15[[#This Row],[Id]],'Blagovna izdelek'!A:C,3,0)</f>
        <v>SBOX</v>
      </c>
      <c r="H1421">
        <f>Table_ExternalData_15[[#This Row],[Rabat]]*0.2</f>
        <v>4</v>
      </c>
      <c r="I1421" s="2">
        <f>Table_ExternalData_15[[#This Row],[Price]]-(Table_ExternalData_15[[#This Row],[Price]]*Table_ExternalData_15[[#This Row],[BB rabat]])/100</f>
        <v>20.303999999999998</v>
      </c>
      <c r="J1421" s="2">
        <f>Table_ExternalData_15[[#This Row],[BB cena]]*Table_ExternalData_15[[#Headers],[1,22]]</f>
        <v>24.770879999999998</v>
      </c>
      <c r="K1421" s="2">
        <f>Table_ExternalData_15[[#This Row],[Price]]*Table_ExternalData_15[[#Headers],[1,22]]</f>
        <v>25.802999999999997</v>
      </c>
      <c r="L1421" s="7">
        <f>IF(G1421="White Shark",E1421*0.5,IF(G1421="Sbox",E1421*0.5,IF(G1421="Tenda",E1421*0.5,E1421*0.2)))/100</f>
        <v>0.1</v>
      </c>
      <c r="M1421" s="2">
        <f>Table_ExternalData_15[[#This Row],[Price]]-Table_ExternalData_15[[#This Row],[Price]]*Table_ExternalData_15[[#This Row],[extra popust]]</f>
        <v>19.035</v>
      </c>
      <c r="N1421" s="2">
        <f>IF(M1421&lt;I1421,M1421,I1421)</f>
        <v>19.035</v>
      </c>
      <c r="O1421" s="12">
        <f ca="1">IF(N1421&lt;I1421,$U$1," ")</f>
        <v>45786</v>
      </c>
      <c r="P1421" s="12">
        <f ca="1">IFERROR((O1421+30)," ")</f>
        <v>45816</v>
      </c>
      <c r="Q1421" s="2">
        <f ca="1">IF(O1421=$U$1,N1421,"0")*1.22</f>
        <v>23.2227</v>
      </c>
    </row>
    <row r="1422" spans="1:17" x14ac:dyDescent="0.25">
      <c r="A1422" t="s">
        <v>10787</v>
      </c>
      <c r="B1422" t="s">
        <v>11177</v>
      </c>
      <c r="C1422">
        <v>16553</v>
      </c>
      <c r="D1422">
        <v>11.44</v>
      </c>
      <c r="E1422">
        <f>IFERROR(VLOOKUP(Table_ExternalData_15[[#This Row],[Id]],Rabati!B:C,2,0),0)</f>
        <v>25</v>
      </c>
      <c r="F1422">
        <v>17</v>
      </c>
      <c r="G1422" t="str">
        <f>VLOOKUP(Table_ExternalData_15[[#This Row],[Id]],'Blagovna izdelek'!A:C,3,0)</f>
        <v>SBOX</v>
      </c>
      <c r="H1422">
        <f>Table_ExternalData_15[[#This Row],[Rabat]]*0.2</f>
        <v>5</v>
      </c>
      <c r="I1422" s="2">
        <f>Table_ExternalData_15[[#This Row],[Price]]-(Table_ExternalData_15[[#This Row],[Price]]*Table_ExternalData_15[[#This Row],[BB rabat]])/100</f>
        <v>10.868</v>
      </c>
      <c r="J1422" s="2">
        <f>Table_ExternalData_15[[#This Row],[BB cena]]*Table_ExternalData_15[[#Headers],[1,22]]</f>
        <v>13.25896</v>
      </c>
      <c r="K1422" s="2">
        <f>Table_ExternalData_15[[#This Row],[Price]]*Table_ExternalData_15[[#Headers],[1,22]]</f>
        <v>13.956799999999999</v>
      </c>
      <c r="L1422" s="7">
        <f>IF(G1422="White Shark",E1422*0.5,IF(G1422="Sbox",E1422*0.5,IF(G1422="Tenda",E1422*0.5,E1422*0.2)))/100</f>
        <v>0.125</v>
      </c>
      <c r="M1422" s="2">
        <f>Table_ExternalData_15[[#This Row],[Price]]-Table_ExternalData_15[[#This Row],[Price]]*Table_ExternalData_15[[#This Row],[extra popust]]</f>
        <v>10.01</v>
      </c>
      <c r="N1422" s="2">
        <f>IF(M1422&lt;I1422,M1422,I1422)</f>
        <v>10.01</v>
      </c>
      <c r="O1422" s="12">
        <f ca="1">IF(N1422&lt;I1422,$U$1," ")</f>
        <v>45786</v>
      </c>
      <c r="P1422" s="12">
        <f ca="1">IFERROR((O1422+30)," ")</f>
        <v>45816</v>
      </c>
      <c r="Q1422" s="2">
        <f ca="1">IF(O1422=$U$1,N1422,"0")*1.22</f>
        <v>12.212199999999999</v>
      </c>
    </row>
    <row r="1423" spans="1:17" x14ac:dyDescent="0.25">
      <c r="A1423" t="s">
        <v>10788</v>
      </c>
      <c r="B1423" t="s">
        <v>11178</v>
      </c>
      <c r="C1423">
        <v>16554</v>
      </c>
      <c r="D1423">
        <v>11.44</v>
      </c>
      <c r="E1423">
        <f>IFERROR(VLOOKUP(Table_ExternalData_15[[#This Row],[Id]],Rabati!B:C,2,0),0)</f>
        <v>25</v>
      </c>
      <c r="F1423">
        <v>9</v>
      </c>
      <c r="G1423" t="str">
        <f>VLOOKUP(Table_ExternalData_15[[#This Row],[Id]],'Blagovna izdelek'!A:C,3,0)</f>
        <v>SBOX</v>
      </c>
      <c r="H1423">
        <f>Table_ExternalData_15[[#This Row],[Rabat]]*0.2</f>
        <v>5</v>
      </c>
      <c r="I1423" s="2">
        <f>Table_ExternalData_15[[#This Row],[Price]]-(Table_ExternalData_15[[#This Row],[Price]]*Table_ExternalData_15[[#This Row],[BB rabat]])/100</f>
        <v>10.868</v>
      </c>
      <c r="J1423" s="2">
        <f>Table_ExternalData_15[[#This Row],[BB cena]]*Table_ExternalData_15[[#Headers],[1,22]]</f>
        <v>13.25896</v>
      </c>
      <c r="K1423" s="2">
        <f>Table_ExternalData_15[[#This Row],[Price]]*Table_ExternalData_15[[#Headers],[1,22]]</f>
        <v>13.956799999999999</v>
      </c>
      <c r="L1423" s="7">
        <f>IF(G1423="White Shark",E1423*0.5,IF(G1423="Sbox",E1423*0.5,IF(G1423="Tenda",E1423*0.5,E1423*0.2)))/100</f>
        <v>0.125</v>
      </c>
      <c r="M1423" s="2">
        <f>Table_ExternalData_15[[#This Row],[Price]]-Table_ExternalData_15[[#This Row],[Price]]*Table_ExternalData_15[[#This Row],[extra popust]]</f>
        <v>10.01</v>
      </c>
      <c r="N1423" s="2">
        <f>IF(M1423&lt;I1423,M1423,I1423)</f>
        <v>10.01</v>
      </c>
      <c r="O1423" s="12">
        <f ca="1">IF(N1423&lt;I1423,$U$1," ")</f>
        <v>45786</v>
      </c>
      <c r="P1423" s="12">
        <f ca="1">IFERROR((O1423+30)," ")</f>
        <v>45816</v>
      </c>
      <c r="Q1423" s="2">
        <f ca="1">IF(O1423=$U$1,N1423,"0")*1.22</f>
        <v>12.212199999999999</v>
      </c>
    </row>
    <row r="1424" spans="1:17" x14ac:dyDescent="0.25">
      <c r="A1424" t="s">
        <v>10795</v>
      </c>
      <c r="B1424" t="s">
        <v>10837</v>
      </c>
      <c r="C1424">
        <v>16597</v>
      </c>
      <c r="D1424">
        <v>11.95</v>
      </c>
      <c r="E1424">
        <f>IFERROR(VLOOKUP(Table_ExternalData_15[[#This Row],[Id]],Rabati!B:C,2,0),0)</f>
        <v>20</v>
      </c>
      <c r="F1424">
        <v>31</v>
      </c>
      <c r="G1424" t="str">
        <f>VLOOKUP(Table_ExternalData_15[[#This Row],[Id]],'Blagovna izdelek'!A:C,3,0)</f>
        <v>SBOX</v>
      </c>
      <c r="H1424">
        <f>Table_ExternalData_15[[#This Row],[Rabat]]*0.2</f>
        <v>4</v>
      </c>
      <c r="I1424" s="2">
        <f>Table_ExternalData_15[[#This Row],[Price]]-(Table_ExternalData_15[[#This Row],[Price]]*Table_ExternalData_15[[#This Row],[BB rabat]])/100</f>
        <v>11.472</v>
      </c>
      <c r="J1424" s="2">
        <f>Table_ExternalData_15[[#This Row],[BB cena]]*Table_ExternalData_15[[#Headers],[1,22]]</f>
        <v>13.995839999999999</v>
      </c>
      <c r="K1424" s="2">
        <f>Table_ExternalData_15[[#This Row],[Price]]*Table_ExternalData_15[[#Headers],[1,22]]</f>
        <v>14.578999999999999</v>
      </c>
      <c r="L1424" s="7">
        <f>IF(G1424="White Shark",E1424*0.5,IF(G1424="Sbox",E1424*0.5,IF(G1424="Tenda",E1424*0.5,E1424*0.2)))/100</f>
        <v>0.1</v>
      </c>
      <c r="M1424" s="2">
        <f>Table_ExternalData_15[[#This Row],[Price]]-Table_ExternalData_15[[#This Row],[Price]]*Table_ExternalData_15[[#This Row],[extra popust]]</f>
        <v>10.754999999999999</v>
      </c>
      <c r="N1424" s="2">
        <f>IF(M1424&lt;I1424,M1424,I1424)</f>
        <v>10.754999999999999</v>
      </c>
      <c r="O1424" s="12">
        <f ca="1">IF(N1424&lt;I1424,$U$1," ")</f>
        <v>45786</v>
      </c>
      <c r="P1424" s="12">
        <f ca="1">IFERROR((O1424+30)," ")</f>
        <v>45816</v>
      </c>
      <c r="Q1424" s="2">
        <f ca="1">IF(O1424=$U$1,N1424,"0")*1.22</f>
        <v>13.121099999999998</v>
      </c>
    </row>
    <row r="1425" spans="1:17" x14ac:dyDescent="0.25">
      <c r="A1425" t="s">
        <v>11190</v>
      </c>
      <c r="B1425" t="s">
        <v>11189</v>
      </c>
      <c r="C1425">
        <v>16641</v>
      </c>
      <c r="D1425">
        <v>5.0999999999999996</v>
      </c>
      <c r="E1425">
        <f>IFERROR(VLOOKUP(Table_ExternalData_15[[#This Row],[Id]],Rabati!B:C,2,0),0)</f>
        <v>25</v>
      </c>
      <c r="F1425">
        <v>39</v>
      </c>
      <c r="G1425" t="str">
        <f>VLOOKUP(Table_ExternalData_15[[#This Row],[Id]],'Blagovna izdelek'!A:C,3,0)</f>
        <v>SBOX</v>
      </c>
      <c r="H1425">
        <f>Table_ExternalData_15[[#This Row],[Rabat]]*0.2</f>
        <v>5</v>
      </c>
      <c r="I1425" s="2">
        <f>Table_ExternalData_15[[#This Row],[Price]]-(Table_ExternalData_15[[#This Row],[Price]]*Table_ExternalData_15[[#This Row],[BB rabat]])/100</f>
        <v>4.8449999999999998</v>
      </c>
      <c r="J1425" s="2">
        <f>Table_ExternalData_15[[#This Row],[BB cena]]*Table_ExternalData_15[[#Headers],[1,22]]</f>
        <v>5.9108999999999998</v>
      </c>
      <c r="K1425" s="2">
        <f>Table_ExternalData_15[[#This Row],[Price]]*Table_ExternalData_15[[#Headers],[1,22]]</f>
        <v>6.2219999999999995</v>
      </c>
      <c r="L1425" s="7">
        <f>IF(G1425="White Shark",E1425*0.5,IF(G1425="Sbox",E1425*0.5,IF(G1425="Tenda",E1425*0.5,E1425*0.2)))/100</f>
        <v>0.125</v>
      </c>
      <c r="M1425" s="2">
        <f>Table_ExternalData_15[[#This Row],[Price]]-Table_ExternalData_15[[#This Row],[Price]]*Table_ExternalData_15[[#This Row],[extra popust]]</f>
        <v>4.4624999999999995</v>
      </c>
      <c r="N1425" s="2">
        <f>IF(M1425&lt;I1425,M1425,I1425)</f>
        <v>4.4624999999999995</v>
      </c>
      <c r="O1425" s="12">
        <f ca="1">IF(N1425&lt;I1425,$U$1," ")</f>
        <v>45786</v>
      </c>
      <c r="P1425" s="12">
        <f ca="1">IFERROR((O1425+30)," ")</f>
        <v>45816</v>
      </c>
      <c r="Q1425" s="2">
        <f ca="1">IF(O1425=$U$1,N1425,"0")*1.22</f>
        <v>5.4442499999999994</v>
      </c>
    </row>
    <row r="1426" spans="1:17" x14ac:dyDescent="0.25">
      <c r="A1426" t="s">
        <v>11192</v>
      </c>
      <c r="B1426" t="s">
        <v>11191</v>
      </c>
      <c r="C1426">
        <v>16642</v>
      </c>
      <c r="D1426">
        <v>39.659999999999997</v>
      </c>
      <c r="E1426">
        <f>IFERROR(VLOOKUP(Table_ExternalData_15[[#This Row],[Id]],Rabati!B:C,2,0),0)</f>
        <v>20</v>
      </c>
      <c r="F1426">
        <v>5</v>
      </c>
      <c r="G1426" t="str">
        <f>VLOOKUP(Table_ExternalData_15[[#This Row],[Id]],'Blagovna izdelek'!A:C,3,0)</f>
        <v>SBOX</v>
      </c>
      <c r="H1426">
        <f>Table_ExternalData_15[[#This Row],[Rabat]]*0.2</f>
        <v>4</v>
      </c>
      <c r="I1426" s="2">
        <f>Table_ExternalData_15[[#This Row],[Price]]-(Table_ExternalData_15[[#This Row],[Price]]*Table_ExternalData_15[[#This Row],[BB rabat]])/100</f>
        <v>38.073599999999999</v>
      </c>
      <c r="J1426" s="2">
        <f>Table_ExternalData_15[[#This Row],[BB cena]]*Table_ExternalData_15[[#Headers],[1,22]]</f>
        <v>46.449791999999995</v>
      </c>
      <c r="K1426" s="2">
        <f>Table_ExternalData_15[[#This Row],[Price]]*Table_ExternalData_15[[#Headers],[1,22]]</f>
        <v>48.385199999999998</v>
      </c>
      <c r="L1426" s="7">
        <f>IF(G1426="White Shark",E1426*0.5,IF(G1426="Sbox",E1426*0.5,IF(G1426="Tenda",E1426*0.5,E1426*0.2)))/100</f>
        <v>0.1</v>
      </c>
      <c r="M1426" s="2">
        <f>Table_ExternalData_15[[#This Row],[Price]]-Table_ExternalData_15[[#This Row],[Price]]*Table_ExternalData_15[[#This Row],[extra popust]]</f>
        <v>35.693999999999996</v>
      </c>
      <c r="N1426" s="2">
        <f>IF(M1426&lt;I1426,M1426,I1426)</f>
        <v>35.693999999999996</v>
      </c>
      <c r="O1426" s="12">
        <f ca="1">IF(N1426&lt;I1426,$U$1," ")</f>
        <v>45786</v>
      </c>
      <c r="P1426" s="12">
        <f ca="1">IFERROR((O1426+30)," ")</f>
        <v>45816</v>
      </c>
      <c r="Q1426" s="2">
        <f ca="1">IF(O1426=$U$1,N1426,"0")*1.22</f>
        <v>43.546679999999995</v>
      </c>
    </row>
    <row r="1427" spans="1:17" x14ac:dyDescent="0.25">
      <c r="A1427" t="s">
        <v>11194</v>
      </c>
      <c r="B1427" t="s">
        <v>11193</v>
      </c>
      <c r="C1427">
        <v>16643</v>
      </c>
      <c r="D1427">
        <v>155.69999999999999</v>
      </c>
      <c r="E1427">
        <f>IFERROR(VLOOKUP(Table_ExternalData_15[[#This Row],[Id]],Rabati!B:C,2,0),0)</f>
        <v>20</v>
      </c>
      <c r="F1427">
        <v>9</v>
      </c>
      <c r="G1427" t="str">
        <f>VLOOKUP(Table_ExternalData_15[[#This Row],[Id]],'Blagovna izdelek'!A:C,3,0)</f>
        <v>SBOX</v>
      </c>
      <c r="H1427">
        <f>Table_ExternalData_15[[#This Row],[Rabat]]*0.2</f>
        <v>4</v>
      </c>
      <c r="I1427" s="2">
        <f>Table_ExternalData_15[[#This Row],[Price]]-(Table_ExternalData_15[[#This Row],[Price]]*Table_ExternalData_15[[#This Row],[BB rabat]])/100</f>
        <v>149.47199999999998</v>
      </c>
      <c r="J1427" s="2">
        <f>Table_ExternalData_15[[#This Row],[BB cena]]*Table_ExternalData_15[[#Headers],[1,22]]</f>
        <v>182.35583999999997</v>
      </c>
      <c r="K1427" s="2">
        <f>Table_ExternalData_15[[#This Row],[Price]]*Table_ExternalData_15[[#Headers],[1,22]]</f>
        <v>189.95399999999998</v>
      </c>
      <c r="L1427" s="7">
        <f>IF(G1427="White Shark",E1427*0.5,IF(G1427="Sbox",E1427*0.5,IF(G1427="Tenda",E1427*0.5,E1427*0.2)))/100</f>
        <v>0.1</v>
      </c>
      <c r="M1427" s="2">
        <f>Table_ExternalData_15[[#This Row],[Price]]-Table_ExternalData_15[[#This Row],[Price]]*Table_ExternalData_15[[#This Row],[extra popust]]</f>
        <v>140.13</v>
      </c>
      <c r="N1427" s="2">
        <f>IF(M1427&lt;I1427,M1427,I1427)</f>
        <v>140.13</v>
      </c>
      <c r="O1427" s="12">
        <f ca="1">IF(N1427&lt;I1427,$U$1," ")</f>
        <v>45786</v>
      </c>
      <c r="P1427" s="12">
        <f ca="1">IFERROR((O1427+30)," ")</f>
        <v>45816</v>
      </c>
      <c r="Q1427" s="2">
        <f ca="1">IF(O1427=$U$1,N1427,"0")*1.22</f>
        <v>170.95859999999999</v>
      </c>
    </row>
    <row r="1428" spans="1:17" x14ac:dyDescent="0.25">
      <c r="A1428" t="s">
        <v>11196</v>
      </c>
      <c r="B1428" t="s">
        <v>11195</v>
      </c>
      <c r="C1428">
        <v>16644</v>
      </c>
      <c r="D1428">
        <v>0</v>
      </c>
      <c r="E1428">
        <f>IFERROR(VLOOKUP(Table_ExternalData_15[[#This Row],[Id]],Rabati!B:C,2,0),0)</f>
        <v>0</v>
      </c>
      <c r="F1428">
        <v>0</v>
      </c>
      <c r="G1428" t="str">
        <f>VLOOKUP(Table_ExternalData_15[[#This Row],[Id]],'Blagovna izdelek'!A:C,3,0)</f>
        <v>SBOX</v>
      </c>
      <c r="H1428">
        <f>Table_ExternalData_15[[#This Row],[Rabat]]*0.2</f>
        <v>0</v>
      </c>
      <c r="I1428" s="2">
        <f>Table_ExternalData_15[[#This Row],[Price]]-(Table_ExternalData_15[[#This Row],[Price]]*Table_ExternalData_15[[#This Row],[BB rabat]])/100</f>
        <v>0</v>
      </c>
      <c r="J1428" s="2">
        <f>Table_ExternalData_15[[#This Row],[BB cena]]*Table_ExternalData_15[[#Headers],[1,22]]</f>
        <v>0</v>
      </c>
      <c r="K1428" s="2">
        <f>Table_ExternalData_15[[#This Row],[Price]]*Table_ExternalData_15[[#Headers],[1,22]]</f>
        <v>0</v>
      </c>
      <c r="L1428" s="7">
        <f>IF(G1428="White Shark",E1428*0.5,IF(G1428="Sbox",E1428*0.5,IF(G1428="Tenda",E1428*0.5,E1428*0.2)))/100</f>
        <v>0</v>
      </c>
      <c r="M1428" s="2">
        <f>Table_ExternalData_15[[#This Row],[Price]]-Table_ExternalData_15[[#This Row],[Price]]*Table_ExternalData_15[[#This Row],[extra popust]]</f>
        <v>0</v>
      </c>
      <c r="N1428" s="2">
        <f>IF(M1428&lt;I1428,M1428,I1428)</f>
        <v>0</v>
      </c>
      <c r="O1428" s="12" t="str">
        <f>IF(N1428&lt;I1428,$U$1," ")</f>
        <v xml:space="preserve"> </v>
      </c>
      <c r="P1428" s="12" t="str">
        <f>IFERROR((O1428+30)," ")</f>
        <v xml:space="preserve"> </v>
      </c>
      <c r="Q1428" s="2">
        <f ca="1">IF(O1428=$U$1,N1428,"0")*1.22</f>
        <v>0</v>
      </c>
    </row>
    <row r="1429" spans="1:17" x14ac:dyDescent="0.25">
      <c r="A1429" t="s">
        <v>11198</v>
      </c>
      <c r="B1429" t="s">
        <v>11197</v>
      </c>
      <c r="C1429">
        <v>16645</v>
      </c>
      <c r="D1429">
        <v>0</v>
      </c>
      <c r="E1429">
        <f>IFERROR(VLOOKUP(Table_ExternalData_15[[#This Row],[Id]],Rabati!B:C,2,0),0)</f>
        <v>0</v>
      </c>
      <c r="F1429">
        <v>0</v>
      </c>
      <c r="G1429" t="str">
        <f>VLOOKUP(Table_ExternalData_15[[#This Row],[Id]],'Blagovna izdelek'!A:C,3,0)</f>
        <v>SBOX</v>
      </c>
      <c r="H1429">
        <f>Table_ExternalData_15[[#This Row],[Rabat]]*0.2</f>
        <v>0</v>
      </c>
      <c r="I1429" s="2">
        <f>Table_ExternalData_15[[#This Row],[Price]]-(Table_ExternalData_15[[#This Row],[Price]]*Table_ExternalData_15[[#This Row],[BB rabat]])/100</f>
        <v>0</v>
      </c>
      <c r="J1429" s="2">
        <f>Table_ExternalData_15[[#This Row],[BB cena]]*Table_ExternalData_15[[#Headers],[1,22]]</f>
        <v>0</v>
      </c>
      <c r="K1429" s="2">
        <f>Table_ExternalData_15[[#This Row],[Price]]*Table_ExternalData_15[[#Headers],[1,22]]</f>
        <v>0</v>
      </c>
      <c r="L1429" s="7">
        <f>IF(G1429="White Shark",E1429*0.5,IF(G1429="Sbox",E1429*0.5,IF(G1429="Tenda",E1429*0.5,E1429*0.2)))/100</f>
        <v>0</v>
      </c>
      <c r="M1429" s="2">
        <f>Table_ExternalData_15[[#This Row],[Price]]-Table_ExternalData_15[[#This Row],[Price]]*Table_ExternalData_15[[#This Row],[extra popust]]</f>
        <v>0</v>
      </c>
      <c r="N1429" s="2">
        <f>IF(M1429&lt;I1429,M1429,I1429)</f>
        <v>0</v>
      </c>
      <c r="O1429" s="12" t="str">
        <f>IF(N1429&lt;I1429,$U$1," ")</f>
        <v xml:space="preserve"> </v>
      </c>
      <c r="P1429" s="12" t="str">
        <f>IFERROR((O1429+30)," ")</f>
        <v xml:space="preserve"> </v>
      </c>
      <c r="Q1429" s="2">
        <f ca="1">IF(O1429=$U$1,N1429,"0")*1.22</f>
        <v>0</v>
      </c>
    </row>
    <row r="1430" spans="1:17" x14ac:dyDescent="0.25">
      <c r="A1430" t="s">
        <v>11200</v>
      </c>
      <c r="B1430" t="s">
        <v>11199</v>
      </c>
      <c r="C1430">
        <v>16646</v>
      </c>
      <c r="D1430">
        <v>13.9</v>
      </c>
      <c r="E1430">
        <f>IFERROR(VLOOKUP(Table_ExternalData_15[[#This Row],[Id]],Rabati!B:C,2,0),0)</f>
        <v>25</v>
      </c>
      <c r="F1430">
        <v>22</v>
      </c>
      <c r="G1430" t="str">
        <f>VLOOKUP(Table_ExternalData_15[[#This Row],[Id]],'Blagovna izdelek'!A:C,3,0)</f>
        <v>SBOX</v>
      </c>
      <c r="H1430">
        <f>Table_ExternalData_15[[#This Row],[Rabat]]*0.2</f>
        <v>5</v>
      </c>
      <c r="I1430" s="2">
        <f>Table_ExternalData_15[[#This Row],[Price]]-(Table_ExternalData_15[[#This Row],[Price]]*Table_ExternalData_15[[#This Row],[BB rabat]])/100</f>
        <v>13.205</v>
      </c>
      <c r="J1430" s="2">
        <f>Table_ExternalData_15[[#This Row],[BB cena]]*Table_ExternalData_15[[#Headers],[1,22]]</f>
        <v>16.110099999999999</v>
      </c>
      <c r="K1430" s="2">
        <f>Table_ExternalData_15[[#This Row],[Price]]*Table_ExternalData_15[[#Headers],[1,22]]</f>
        <v>16.957999999999998</v>
      </c>
      <c r="L1430" s="7">
        <f>IF(G1430="White Shark",E1430*0.5,IF(G1430="Sbox",E1430*0.5,IF(G1430="Tenda",E1430*0.5,E1430*0.2)))/100</f>
        <v>0.125</v>
      </c>
      <c r="M1430" s="2">
        <f>Table_ExternalData_15[[#This Row],[Price]]-Table_ExternalData_15[[#This Row],[Price]]*Table_ExternalData_15[[#This Row],[extra popust]]</f>
        <v>12.1625</v>
      </c>
      <c r="N1430" s="2">
        <f>IF(M1430&lt;I1430,M1430,I1430)</f>
        <v>12.1625</v>
      </c>
      <c r="O1430" s="12">
        <f ca="1">IF(N1430&lt;I1430,$U$1," ")</f>
        <v>45786</v>
      </c>
      <c r="P1430" s="12">
        <f ca="1">IFERROR((O1430+30)," ")</f>
        <v>45816</v>
      </c>
      <c r="Q1430" s="2">
        <f ca="1">IF(O1430=$U$1,N1430,"0")*1.22</f>
        <v>14.838249999999999</v>
      </c>
    </row>
    <row r="1431" spans="1:17" x14ac:dyDescent="0.25">
      <c r="A1431" t="s">
        <v>11288</v>
      </c>
      <c r="B1431" t="s">
        <v>11287</v>
      </c>
      <c r="C1431">
        <v>16678</v>
      </c>
      <c r="D1431">
        <v>29.55</v>
      </c>
      <c r="E1431">
        <f>IFERROR(VLOOKUP(Table_ExternalData_15[[#This Row],[Id]],Rabati!B:C,2,0),0)</f>
        <v>20</v>
      </c>
      <c r="F1431">
        <v>93</v>
      </c>
      <c r="G1431" t="str">
        <f>VLOOKUP(Table_ExternalData_15[[#This Row],[Id]],'Blagovna izdelek'!A:C,3,0)</f>
        <v>SBOX</v>
      </c>
      <c r="H1431">
        <f>Table_ExternalData_15[[#This Row],[Rabat]]*0.2</f>
        <v>4</v>
      </c>
      <c r="I1431" s="2">
        <f>Table_ExternalData_15[[#This Row],[Price]]-(Table_ExternalData_15[[#This Row],[Price]]*Table_ExternalData_15[[#This Row],[BB rabat]])/100</f>
        <v>28.368000000000002</v>
      </c>
      <c r="J1431" s="2">
        <f>Table_ExternalData_15[[#This Row],[BB cena]]*Table_ExternalData_15[[#Headers],[1,22]]</f>
        <v>34.608960000000003</v>
      </c>
      <c r="K1431" s="2">
        <f>Table_ExternalData_15[[#This Row],[Price]]*Table_ExternalData_15[[#Headers],[1,22]]</f>
        <v>36.051000000000002</v>
      </c>
      <c r="L1431" s="7">
        <f>IF(G1431="White Shark",E1431*0.5,IF(G1431="Sbox",E1431*0.5,IF(G1431="Tenda",E1431*0.5,E1431*0.2)))/100</f>
        <v>0.1</v>
      </c>
      <c r="M1431" s="2">
        <f>Table_ExternalData_15[[#This Row],[Price]]-Table_ExternalData_15[[#This Row],[Price]]*Table_ExternalData_15[[#This Row],[extra popust]]</f>
        <v>26.594999999999999</v>
      </c>
      <c r="N1431" s="2">
        <f>IF(M1431&lt;I1431,M1431,I1431)</f>
        <v>26.594999999999999</v>
      </c>
      <c r="O1431" s="12">
        <f ca="1">IF(N1431&lt;I1431,$U$1," ")</f>
        <v>45786</v>
      </c>
      <c r="P1431" s="12">
        <f ca="1">IFERROR((O1431+30)," ")</f>
        <v>45816</v>
      </c>
      <c r="Q1431" s="2">
        <f ca="1">IF(O1431=$U$1,N1431,"0")*1.22</f>
        <v>32.445899999999995</v>
      </c>
    </row>
    <row r="1432" spans="1:17" x14ac:dyDescent="0.25">
      <c r="A1432" t="s">
        <v>11289</v>
      </c>
      <c r="B1432" t="s">
        <v>11556</v>
      </c>
      <c r="C1432">
        <v>16679</v>
      </c>
      <c r="D1432">
        <v>32.75</v>
      </c>
      <c r="E1432">
        <f>IFERROR(VLOOKUP(Table_ExternalData_15[[#This Row],[Id]],Rabati!B:C,2,0),0)</f>
        <v>20</v>
      </c>
      <c r="F1432">
        <v>8</v>
      </c>
      <c r="G1432" t="str">
        <f>VLOOKUP(Table_ExternalData_15[[#This Row],[Id]],'Blagovna izdelek'!A:C,3,0)</f>
        <v>SBOX</v>
      </c>
      <c r="H1432">
        <f>Table_ExternalData_15[[#This Row],[Rabat]]*0.2</f>
        <v>4</v>
      </c>
      <c r="I1432" s="2">
        <f>Table_ExternalData_15[[#This Row],[Price]]-(Table_ExternalData_15[[#This Row],[Price]]*Table_ExternalData_15[[#This Row],[BB rabat]])/100</f>
        <v>31.44</v>
      </c>
      <c r="J1432" s="2">
        <f>Table_ExternalData_15[[#This Row],[BB cena]]*Table_ExternalData_15[[#Headers],[1,22]]</f>
        <v>38.3568</v>
      </c>
      <c r="K1432" s="2">
        <f>Table_ExternalData_15[[#This Row],[Price]]*Table_ExternalData_15[[#Headers],[1,22]]</f>
        <v>39.954999999999998</v>
      </c>
      <c r="L1432" s="7">
        <f>IF(G1432="White Shark",E1432*0.5,IF(G1432="Sbox",E1432*0.5,IF(G1432="Tenda",E1432*0.5,E1432*0.2)))/100</f>
        <v>0.1</v>
      </c>
      <c r="M1432" s="2">
        <f>Table_ExternalData_15[[#This Row],[Price]]-Table_ExternalData_15[[#This Row],[Price]]*Table_ExternalData_15[[#This Row],[extra popust]]</f>
        <v>29.475000000000001</v>
      </c>
      <c r="N1432" s="2">
        <f>IF(M1432&lt;I1432,M1432,I1432)</f>
        <v>29.475000000000001</v>
      </c>
      <c r="O1432" s="12">
        <f ca="1">IF(N1432&lt;I1432,$U$1," ")</f>
        <v>45786</v>
      </c>
      <c r="P1432" s="12">
        <f ca="1">IFERROR((O1432+30)," ")</f>
        <v>45816</v>
      </c>
      <c r="Q1432" s="2">
        <f ca="1">IF(O1432=$U$1,N1432,"0")*1.22</f>
        <v>35.959499999999998</v>
      </c>
    </row>
    <row r="1433" spans="1:17" x14ac:dyDescent="0.25">
      <c r="A1433" t="s">
        <v>11290</v>
      </c>
      <c r="B1433" t="s">
        <v>11557</v>
      </c>
      <c r="C1433">
        <v>16680</v>
      </c>
      <c r="D1433">
        <v>45.35</v>
      </c>
      <c r="E1433">
        <f>IFERROR(VLOOKUP(Table_ExternalData_15[[#This Row],[Id]],Rabati!B:C,2,0),0)</f>
        <v>20</v>
      </c>
      <c r="F1433">
        <v>0</v>
      </c>
      <c r="G1433" t="str">
        <f>VLOOKUP(Table_ExternalData_15[[#This Row],[Id]],'Blagovna izdelek'!A:C,3,0)</f>
        <v>SBOX</v>
      </c>
      <c r="H1433">
        <f>Table_ExternalData_15[[#This Row],[Rabat]]*0.2</f>
        <v>4</v>
      </c>
      <c r="I1433" s="2">
        <f>Table_ExternalData_15[[#This Row],[Price]]-(Table_ExternalData_15[[#This Row],[Price]]*Table_ExternalData_15[[#This Row],[BB rabat]])/100</f>
        <v>43.536000000000001</v>
      </c>
      <c r="J1433" s="2">
        <f>Table_ExternalData_15[[#This Row],[BB cena]]*Table_ExternalData_15[[#Headers],[1,22]]</f>
        <v>53.11392</v>
      </c>
      <c r="K1433" s="2">
        <f>Table_ExternalData_15[[#This Row],[Price]]*Table_ExternalData_15[[#Headers],[1,22]]</f>
        <v>55.326999999999998</v>
      </c>
      <c r="L1433" s="7">
        <f>IF(G1433="White Shark",E1433*0.5,IF(G1433="Sbox",E1433*0.5,IF(G1433="Tenda",E1433*0.5,E1433*0.2)))/100</f>
        <v>0.1</v>
      </c>
      <c r="M1433" s="2">
        <f>Table_ExternalData_15[[#This Row],[Price]]-Table_ExternalData_15[[#This Row],[Price]]*Table_ExternalData_15[[#This Row],[extra popust]]</f>
        <v>40.814999999999998</v>
      </c>
      <c r="N1433" s="2">
        <f>IF(M1433&lt;I1433,M1433,I1433)</f>
        <v>40.814999999999998</v>
      </c>
      <c r="O1433" s="12">
        <f ca="1">IF(N1433&lt;I1433,$U$1," ")</f>
        <v>45786</v>
      </c>
      <c r="P1433" s="12">
        <f ca="1">IFERROR((O1433+30)," ")</f>
        <v>45816</v>
      </c>
      <c r="Q1433" s="2">
        <f ca="1">IF(O1433=$U$1,N1433,"0")*1.22</f>
        <v>49.794299999999993</v>
      </c>
    </row>
    <row r="1434" spans="1:17" x14ac:dyDescent="0.25">
      <c r="A1434" t="s">
        <v>11292</v>
      </c>
      <c r="B1434" t="s">
        <v>11291</v>
      </c>
      <c r="C1434">
        <v>16681</v>
      </c>
      <c r="D1434">
        <v>9.6</v>
      </c>
      <c r="E1434">
        <f>IFERROR(VLOOKUP(Table_ExternalData_15[[#This Row],[Id]],Rabati!B:C,2,0),0)</f>
        <v>20</v>
      </c>
      <c r="F1434">
        <v>23</v>
      </c>
      <c r="G1434" t="str">
        <f>VLOOKUP(Table_ExternalData_15[[#This Row],[Id]],'Blagovna izdelek'!A:C,3,0)</f>
        <v>SBOX</v>
      </c>
      <c r="H1434">
        <f>Table_ExternalData_15[[#This Row],[Rabat]]*0.2</f>
        <v>4</v>
      </c>
      <c r="I1434" s="2">
        <f>Table_ExternalData_15[[#This Row],[Price]]-(Table_ExternalData_15[[#This Row],[Price]]*Table_ExternalData_15[[#This Row],[BB rabat]])/100</f>
        <v>9.2159999999999993</v>
      </c>
      <c r="J1434" s="2">
        <f>Table_ExternalData_15[[#This Row],[BB cena]]*Table_ExternalData_15[[#Headers],[1,22]]</f>
        <v>11.243519999999998</v>
      </c>
      <c r="K1434" s="2">
        <f>Table_ExternalData_15[[#This Row],[Price]]*Table_ExternalData_15[[#Headers],[1,22]]</f>
        <v>11.712</v>
      </c>
      <c r="L1434" s="7">
        <f>IF(G1434="White Shark",E1434*0.5,IF(G1434="Sbox",E1434*0.5,IF(G1434="Tenda",E1434*0.5,E1434*0.2)))/100</f>
        <v>0.1</v>
      </c>
      <c r="M1434" s="2">
        <f>Table_ExternalData_15[[#This Row],[Price]]-Table_ExternalData_15[[#This Row],[Price]]*Table_ExternalData_15[[#This Row],[extra popust]]</f>
        <v>8.64</v>
      </c>
      <c r="N1434" s="2">
        <f>IF(M1434&lt;I1434,M1434,I1434)</f>
        <v>8.64</v>
      </c>
      <c r="O1434" s="12">
        <f ca="1">IF(N1434&lt;I1434,$U$1," ")</f>
        <v>45786</v>
      </c>
      <c r="P1434" s="12">
        <f ca="1">IFERROR((O1434+30)," ")</f>
        <v>45816</v>
      </c>
      <c r="Q1434" s="2">
        <f ca="1">IF(O1434=$U$1,N1434,"0")*1.22</f>
        <v>10.540800000000001</v>
      </c>
    </row>
    <row r="1435" spans="1:17" x14ac:dyDescent="0.25">
      <c r="A1435" t="s">
        <v>11294</v>
      </c>
      <c r="B1435" t="s">
        <v>11293</v>
      </c>
      <c r="C1435">
        <v>16682</v>
      </c>
      <c r="D1435">
        <v>6.64</v>
      </c>
      <c r="E1435">
        <f>IFERROR(VLOOKUP(Table_ExternalData_15[[#This Row],[Id]],Rabati!B:C,2,0),0)</f>
        <v>20</v>
      </c>
      <c r="F1435">
        <v>31</v>
      </c>
      <c r="G1435" t="str">
        <f>VLOOKUP(Table_ExternalData_15[[#This Row],[Id]],'Blagovna izdelek'!A:C,3,0)</f>
        <v>SBOX</v>
      </c>
      <c r="H1435">
        <f>Table_ExternalData_15[[#This Row],[Rabat]]*0.2</f>
        <v>4</v>
      </c>
      <c r="I1435" s="2">
        <f>Table_ExternalData_15[[#This Row],[Price]]-(Table_ExternalData_15[[#This Row],[Price]]*Table_ExternalData_15[[#This Row],[BB rabat]])/100</f>
        <v>6.3743999999999996</v>
      </c>
      <c r="J1435" s="2">
        <f>Table_ExternalData_15[[#This Row],[BB cena]]*Table_ExternalData_15[[#Headers],[1,22]]</f>
        <v>7.7767679999999997</v>
      </c>
      <c r="K1435" s="2">
        <f>Table_ExternalData_15[[#This Row],[Price]]*Table_ExternalData_15[[#Headers],[1,22]]</f>
        <v>8.1007999999999996</v>
      </c>
      <c r="L1435" s="7">
        <f>IF(G1435="White Shark",E1435*0.5,IF(G1435="Sbox",E1435*0.5,IF(G1435="Tenda",E1435*0.5,E1435*0.2)))/100</f>
        <v>0.1</v>
      </c>
      <c r="M1435" s="2">
        <f>Table_ExternalData_15[[#This Row],[Price]]-Table_ExternalData_15[[#This Row],[Price]]*Table_ExternalData_15[[#This Row],[extra popust]]</f>
        <v>5.976</v>
      </c>
      <c r="N1435" s="2">
        <f>IF(M1435&lt;I1435,M1435,I1435)</f>
        <v>5.976</v>
      </c>
      <c r="O1435" s="12">
        <f ca="1">IF(N1435&lt;I1435,$U$1," ")</f>
        <v>45786</v>
      </c>
      <c r="P1435" s="12">
        <f ca="1">IFERROR((O1435+30)," ")</f>
        <v>45816</v>
      </c>
      <c r="Q1435" s="2">
        <f ca="1">IF(O1435=$U$1,N1435,"0")*1.22</f>
        <v>7.2907199999999994</v>
      </c>
    </row>
    <row r="1436" spans="1:17" x14ac:dyDescent="0.25">
      <c r="A1436" t="s">
        <v>10796</v>
      </c>
      <c r="B1436" t="s">
        <v>11398</v>
      </c>
      <c r="C1436">
        <v>16738</v>
      </c>
      <c r="D1436">
        <v>19.95</v>
      </c>
      <c r="E1436">
        <f>IFERROR(VLOOKUP(Table_ExternalData_15[[#This Row],[Id]],Rabati!B:C,2,0),0)</f>
        <v>20</v>
      </c>
      <c r="F1436">
        <v>22</v>
      </c>
      <c r="G1436" t="str">
        <f>VLOOKUP(Table_ExternalData_15[[#This Row],[Id]],'Blagovna izdelek'!A:C,3,0)</f>
        <v>SBOX</v>
      </c>
      <c r="H1436">
        <f>Table_ExternalData_15[[#This Row],[Rabat]]*0.2</f>
        <v>4</v>
      </c>
      <c r="I1436" s="2">
        <f>Table_ExternalData_15[[#This Row],[Price]]-(Table_ExternalData_15[[#This Row],[Price]]*Table_ExternalData_15[[#This Row],[BB rabat]])/100</f>
        <v>19.152000000000001</v>
      </c>
      <c r="J1436" s="2">
        <f>Table_ExternalData_15[[#This Row],[BB cena]]*Table_ExternalData_15[[#Headers],[1,22]]</f>
        <v>23.36544</v>
      </c>
      <c r="K1436" s="2">
        <f>Table_ExternalData_15[[#This Row],[Price]]*Table_ExternalData_15[[#Headers],[1,22]]</f>
        <v>24.338999999999999</v>
      </c>
      <c r="L1436" s="7">
        <f>IF(G1436="White Shark",E1436*0.5,IF(G1436="Sbox",E1436*0.5,IF(G1436="Tenda",E1436*0.5,E1436*0.2)))/100</f>
        <v>0.1</v>
      </c>
      <c r="M1436" s="2">
        <f>Table_ExternalData_15[[#This Row],[Price]]-Table_ExternalData_15[[#This Row],[Price]]*Table_ExternalData_15[[#This Row],[extra popust]]</f>
        <v>17.954999999999998</v>
      </c>
      <c r="N1436" s="2">
        <f>IF(M1436&lt;I1436,M1436,I1436)</f>
        <v>17.954999999999998</v>
      </c>
      <c r="O1436" s="12">
        <f ca="1">IF(N1436&lt;I1436,$U$1," ")</f>
        <v>45786</v>
      </c>
      <c r="P1436" s="12">
        <f ca="1">IFERROR((O1436+30)," ")</f>
        <v>45816</v>
      </c>
      <c r="Q1436" s="2">
        <f ca="1">IF(O1436=$U$1,N1436,"0")*1.22</f>
        <v>21.905099999999997</v>
      </c>
    </row>
    <row r="1437" spans="1:17" x14ac:dyDescent="0.25">
      <c r="A1437" t="s">
        <v>11453</v>
      </c>
      <c r="B1437" t="s">
        <v>11452</v>
      </c>
      <c r="C1437">
        <v>16764</v>
      </c>
      <c r="D1437">
        <v>19.95</v>
      </c>
      <c r="E1437">
        <f>IFERROR(VLOOKUP(Table_ExternalData_15[[#This Row],[Id]],Rabati!B:C,2,0),0)</f>
        <v>25</v>
      </c>
      <c r="F1437">
        <v>36</v>
      </c>
      <c r="G1437" t="str">
        <f>VLOOKUP(Table_ExternalData_15[[#This Row],[Id]],'Blagovna izdelek'!A:C,3,0)</f>
        <v>SBOX</v>
      </c>
      <c r="H1437">
        <f>Table_ExternalData_15[[#This Row],[Rabat]]*0.2</f>
        <v>5</v>
      </c>
      <c r="I1437" s="2">
        <f>Table_ExternalData_15[[#This Row],[Price]]-(Table_ExternalData_15[[#This Row],[Price]]*Table_ExternalData_15[[#This Row],[BB rabat]])/100</f>
        <v>18.952500000000001</v>
      </c>
      <c r="J1437" s="2">
        <f>Table_ExternalData_15[[#This Row],[BB cena]]*Table_ExternalData_15[[#Headers],[1,22]]</f>
        <v>23.122050000000002</v>
      </c>
      <c r="K1437" s="2">
        <f>Table_ExternalData_15[[#This Row],[Price]]*Table_ExternalData_15[[#Headers],[1,22]]</f>
        <v>24.338999999999999</v>
      </c>
      <c r="L1437" s="7">
        <f>IF(G1437="White Shark",E1437*0.5,IF(G1437="Sbox",E1437*0.5,IF(G1437="Tenda",E1437*0.5,E1437*0.2)))/100</f>
        <v>0.125</v>
      </c>
      <c r="M1437" s="2">
        <f>Table_ExternalData_15[[#This Row],[Price]]-Table_ExternalData_15[[#This Row],[Price]]*Table_ExternalData_15[[#This Row],[extra popust]]</f>
        <v>17.456250000000001</v>
      </c>
      <c r="N1437" s="2">
        <f>IF(M1437&lt;I1437,M1437,I1437)</f>
        <v>17.456250000000001</v>
      </c>
      <c r="O1437" s="12">
        <f ca="1">IF(N1437&lt;I1437,$U$1," ")</f>
        <v>45786</v>
      </c>
      <c r="P1437" s="12">
        <f ca="1">IFERROR((O1437+30)," ")</f>
        <v>45816</v>
      </c>
      <c r="Q1437" s="2">
        <f ca="1">IF(O1437=$U$1,N1437,"0")*1.22</f>
        <v>21.296624999999999</v>
      </c>
    </row>
    <row r="1438" spans="1:17" x14ac:dyDescent="0.25">
      <c r="A1438" t="s">
        <v>11517</v>
      </c>
      <c r="B1438" t="s">
        <v>11558</v>
      </c>
      <c r="C1438">
        <v>16787</v>
      </c>
      <c r="D1438">
        <v>49.95</v>
      </c>
      <c r="E1438">
        <f>IFERROR(VLOOKUP(Table_ExternalData_15[[#This Row],[Id]],Rabati!B:C,2,0),0)</f>
        <v>20</v>
      </c>
      <c r="F1438">
        <v>3</v>
      </c>
      <c r="G1438" t="str">
        <f>VLOOKUP(Table_ExternalData_15[[#This Row],[Id]],'Blagovna izdelek'!A:C,3,0)</f>
        <v>SBOX</v>
      </c>
      <c r="H1438">
        <f>Table_ExternalData_15[[#This Row],[Rabat]]*0.2</f>
        <v>4</v>
      </c>
      <c r="I1438" s="2">
        <f>Table_ExternalData_15[[#This Row],[Price]]-(Table_ExternalData_15[[#This Row],[Price]]*Table_ExternalData_15[[#This Row],[BB rabat]])/100</f>
        <v>47.952000000000005</v>
      </c>
      <c r="J1438" s="2">
        <f>Table_ExternalData_15[[#This Row],[BB cena]]*Table_ExternalData_15[[#Headers],[1,22]]</f>
        <v>58.501440000000002</v>
      </c>
      <c r="K1438" s="2">
        <f>Table_ExternalData_15[[#This Row],[Price]]*Table_ExternalData_15[[#Headers],[1,22]]</f>
        <v>60.939</v>
      </c>
      <c r="L1438" s="7">
        <f>IF(G1438="White Shark",E1438*0.5,IF(G1438="Sbox",E1438*0.5,IF(G1438="Tenda",E1438*0.5,E1438*0.2)))/100</f>
        <v>0.1</v>
      </c>
      <c r="M1438" s="2">
        <f>Table_ExternalData_15[[#This Row],[Price]]-Table_ExternalData_15[[#This Row],[Price]]*Table_ExternalData_15[[#This Row],[extra popust]]</f>
        <v>44.954999999999998</v>
      </c>
      <c r="N1438" s="2">
        <f>IF(M1438&lt;I1438,M1438,I1438)</f>
        <v>44.954999999999998</v>
      </c>
      <c r="O1438" s="12">
        <f ca="1">IF(N1438&lt;I1438,$U$1," ")</f>
        <v>45786</v>
      </c>
      <c r="P1438" s="12">
        <f ca="1">IFERROR((O1438+30)," ")</f>
        <v>45816</v>
      </c>
      <c r="Q1438" s="2">
        <f ca="1">IF(O1438=$U$1,N1438,"0")*1.22</f>
        <v>54.845099999999995</v>
      </c>
    </row>
    <row r="1439" spans="1:17" x14ac:dyDescent="0.25">
      <c r="A1439" t="s">
        <v>11519</v>
      </c>
      <c r="B1439" t="s">
        <v>11518</v>
      </c>
      <c r="C1439">
        <v>16788</v>
      </c>
      <c r="D1439">
        <v>239.95</v>
      </c>
      <c r="E1439">
        <f>IFERROR(VLOOKUP(Table_ExternalData_15[[#This Row],[Id]],Rabati!B:C,2,0),0)</f>
        <v>20</v>
      </c>
      <c r="F1439">
        <v>4</v>
      </c>
      <c r="G1439" t="str">
        <f>VLOOKUP(Table_ExternalData_15[[#This Row],[Id]],'Blagovna izdelek'!A:C,3,0)</f>
        <v>SBOX</v>
      </c>
      <c r="H1439">
        <f>Table_ExternalData_15[[#This Row],[Rabat]]*0.2</f>
        <v>4</v>
      </c>
      <c r="I1439" s="2">
        <f>Table_ExternalData_15[[#This Row],[Price]]-(Table_ExternalData_15[[#This Row],[Price]]*Table_ExternalData_15[[#This Row],[BB rabat]])/100</f>
        <v>230.35199999999998</v>
      </c>
      <c r="J1439" s="2">
        <f>Table_ExternalData_15[[#This Row],[BB cena]]*Table_ExternalData_15[[#Headers],[1,22]]</f>
        <v>281.02943999999997</v>
      </c>
      <c r="K1439" s="2">
        <f>Table_ExternalData_15[[#This Row],[Price]]*Table_ExternalData_15[[#Headers],[1,22]]</f>
        <v>292.73899999999998</v>
      </c>
      <c r="L1439" s="7">
        <f>IF(G1439="White Shark",E1439*0.5,IF(G1439="Sbox",E1439*0.5,IF(G1439="Tenda",E1439*0.5,E1439*0.2)))/100</f>
        <v>0.1</v>
      </c>
      <c r="M1439" s="2">
        <f>Table_ExternalData_15[[#This Row],[Price]]-Table_ExternalData_15[[#This Row],[Price]]*Table_ExternalData_15[[#This Row],[extra popust]]</f>
        <v>215.95499999999998</v>
      </c>
      <c r="N1439" s="2">
        <f>IF(M1439&lt;I1439,M1439,I1439)</f>
        <v>215.95499999999998</v>
      </c>
      <c r="O1439" s="12">
        <f ca="1">IF(N1439&lt;I1439,$U$1," ")</f>
        <v>45786</v>
      </c>
      <c r="P1439" s="12">
        <f ca="1">IFERROR((O1439+30)," ")</f>
        <v>45816</v>
      </c>
      <c r="Q1439" s="2">
        <f ca="1">IF(O1439=$U$1,N1439,"0")*1.22</f>
        <v>263.46509999999995</v>
      </c>
    </row>
    <row r="1440" spans="1:17" x14ac:dyDescent="0.25">
      <c r="A1440" t="s">
        <v>11521</v>
      </c>
      <c r="B1440" t="s">
        <v>11520</v>
      </c>
      <c r="C1440">
        <v>16789</v>
      </c>
      <c r="D1440">
        <v>5.63</v>
      </c>
      <c r="E1440">
        <f>IFERROR(VLOOKUP(Table_ExternalData_15[[#This Row],[Id]],Rabati!B:C,2,0),0)</f>
        <v>20</v>
      </c>
      <c r="F1440">
        <v>5</v>
      </c>
      <c r="G1440" t="str">
        <f>VLOOKUP(Table_ExternalData_15[[#This Row],[Id]],'Blagovna izdelek'!A:C,3,0)</f>
        <v>SBOX</v>
      </c>
      <c r="H1440">
        <f>Table_ExternalData_15[[#This Row],[Rabat]]*0.2</f>
        <v>4</v>
      </c>
      <c r="I1440" s="2">
        <f>Table_ExternalData_15[[#This Row],[Price]]-(Table_ExternalData_15[[#This Row],[Price]]*Table_ExternalData_15[[#This Row],[BB rabat]])/100</f>
        <v>5.4047999999999998</v>
      </c>
      <c r="J1440" s="2">
        <f>Table_ExternalData_15[[#This Row],[BB cena]]*Table_ExternalData_15[[#Headers],[1,22]]</f>
        <v>6.5938559999999997</v>
      </c>
      <c r="K1440" s="2">
        <f>Table_ExternalData_15[[#This Row],[Price]]*Table_ExternalData_15[[#Headers],[1,22]]</f>
        <v>6.8685999999999998</v>
      </c>
      <c r="L1440" s="7">
        <f>IF(G1440="White Shark",E1440*0.5,IF(G1440="Sbox",E1440*0.5,IF(G1440="Tenda",E1440*0.5,E1440*0.2)))/100</f>
        <v>0.1</v>
      </c>
      <c r="M1440" s="2">
        <f>Table_ExternalData_15[[#This Row],[Price]]-Table_ExternalData_15[[#This Row],[Price]]*Table_ExternalData_15[[#This Row],[extra popust]]</f>
        <v>5.0670000000000002</v>
      </c>
      <c r="N1440" s="2">
        <f>IF(M1440&lt;I1440,M1440,I1440)</f>
        <v>5.0670000000000002</v>
      </c>
      <c r="O1440" s="12">
        <f ca="1">IF(N1440&lt;I1440,$U$1," ")</f>
        <v>45786</v>
      </c>
      <c r="P1440" s="12">
        <f ca="1">IFERROR((O1440+30)," ")</f>
        <v>45816</v>
      </c>
      <c r="Q1440" s="2">
        <f ca="1">IF(O1440=$U$1,N1440,"0")*1.22</f>
        <v>6.1817400000000005</v>
      </c>
    </row>
    <row r="1441" spans="1:17" x14ac:dyDescent="0.25">
      <c r="A1441" t="s">
        <v>11539</v>
      </c>
      <c r="B1441" t="s">
        <v>11538</v>
      </c>
      <c r="C1441">
        <v>16798</v>
      </c>
      <c r="D1441">
        <v>24.45</v>
      </c>
      <c r="E1441">
        <f>IFERROR(VLOOKUP(Table_ExternalData_15[[#This Row],[Id]],Rabati!B:C,2,0),0)</f>
        <v>25</v>
      </c>
      <c r="F1441">
        <v>6</v>
      </c>
      <c r="G1441" t="str">
        <f>VLOOKUP(Table_ExternalData_15[[#This Row],[Id]],'Blagovna izdelek'!A:C,3,0)</f>
        <v>SBOX</v>
      </c>
      <c r="H1441">
        <f>Table_ExternalData_15[[#This Row],[Rabat]]*0.2</f>
        <v>5</v>
      </c>
      <c r="I1441" s="2">
        <f>Table_ExternalData_15[[#This Row],[Price]]-(Table_ExternalData_15[[#This Row],[Price]]*Table_ExternalData_15[[#This Row],[BB rabat]])/100</f>
        <v>23.227499999999999</v>
      </c>
      <c r="J1441" s="2">
        <f>Table_ExternalData_15[[#This Row],[BB cena]]*Table_ExternalData_15[[#Headers],[1,22]]</f>
        <v>28.337549999999997</v>
      </c>
      <c r="K1441" s="2">
        <f>Table_ExternalData_15[[#This Row],[Price]]*Table_ExternalData_15[[#Headers],[1,22]]</f>
        <v>29.828999999999997</v>
      </c>
      <c r="L1441" s="7">
        <f>IF(G1441="White Shark",E1441*0.5,IF(G1441="Sbox",E1441*0.5,IF(G1441="Tenda",E1441*0.5,E1441*0.2)))/100</f>
        <v>0.125</v>
      </c>
      <c r="M1441" s="2">
        <f>Table_ExternalData_15[[#This Row],[Price]]-Table_ExternalData_15[[#This Row],[Price]]*Table_ExternalData_15[[#This Row],[extra popust]]</f>
        <v>21.393750000000001</v>
      </c>
      <c r="N1441" s="2">
        <f>IF(M1441&lt;I1441,M1441,I1441)</f>
        <v>21.393750000000001</v>
      </c>
      <c r="O1441" s="12">
        <f ca="1">IF(N1441&lt;I1441,$U$1," ")</f>
        <v>45786</v>
      </c>
      <c r="P1441" s="12">
        <f ca="1">IFERROR((O1441+30)," ")</f>
        <v>45816</v>
      </c>
      <c r="Q1441" s="2">
        <f ca="1">IF(O1441=$U$1,N1441,"0")*1.22</f>
        <v>26.100375</v>
      </c>
    </row>
    <row r="1442" spans="1:17" x14ac:dyDescent="0.25">
      <c r="A1442" t="s">
        <v>11546</v>
      </c>
      <c r="B1442" t="s">
        <v>14468</v>
      </c>
      <c r="C1442">
        <v>16802</v>
      </c>
      <c r="D1442">
        <v>159.94999999999999</v>
      </c>
      <c r="E1442">
        <f>IFERROR(VLOOKUP(Table_ExternalData_15[[#This Row],[Id]],Rabati!B:C,2,0),0)</f>
        <v>20</v>
      </c>
      <c r="F1442">
        <v>0</v>
      </c>
      <c r="G1442" t="str">
        <f>VLOOKUP(Table_ExternalData_15[[#This Row],[Id]],'Blagovna izdelek'!A:C,3,0)</f>
        <v>SBOX</v>
      </c>
      <c r="H1442">
        <f>Table_ExternalData_15[[#This Row],[Rabat]]*0.2</f>
        <v>4</v>
      </c>
      <c r="I1442" s="2">
        <f>Table_ExternalData_15[[#This Row],[Price]]-(Table_ExternalData_15[[#This Row],[Price]]*Table_ExternalData_15[[#This Row],[BB rabat]])/100</f>
        <v>153.55199999999999</v>
      </c>
      <c r="J1442" s="2">
        <f>Table_ExternalData_15[[#This Row],[BB cena]]*Table_ExternalData_15[[#Headers],[1,22]]</f>
        <v>187.33344</v>
      </c>
      <c r="K1442" s="2">
        <f>Table_ExternalData_15[[#This Row],[Price]]*Table_ExternalData_15[[#Headers],[1,22]]</f>
        <v>195.13899999999998</v>
      </c>
      <c r="L1442" s="7">
        <f>IF(G1442="White Shark",E1442*0.5,IF(G1442="Sbox",E1442*0.5,IF(G1442="Tenda",E1442*0.5,E1442*0.2)))/100</f>
        <v>0.1</v>
      </c>
      <c r="M1442" s="2">
        <f>Table_ExternalData_15[[#This Row],[Price]]-Table_ExternalData_15[[#This Row],[Price]]*Table_ExternalData_15[[#This Row],[extra popust]]</f>
        <v>143.95499999999998</v>
      </c>
      <c r="N1442" s="2">
        <f>IF(M1442&lt;I1442,M1442,I1442)</f>
        <v>143.95499999999998</v>
      </c>
      <c r="O1442" s="12">
        <f ca="1">IF(N1442&lt;I1442,$U$1," ")</f>
        <v>45786</v>
      </c>
      <c r="P1442" s="12">
        <f ca="1">IFERROR((O1442+30)," ")</f>
        <v>45816</v>
      </c>
      <c r="Q1442" s="2">
        <f ca="1">IF(O1442=$U$1,N1442,"0")*1.22</f>
        <v>175.62509999999997</v>
      </c>
    </row>
    <row r="1443" spans="1:17" x14ac:dyDescent="0.25">
      <c r="A1443" t="s">
        <v>11548</v>
      </c>
      <c r="B1443" t="s">
        <v>11547</v>
      </c>
      <c r="C1443">
        <v>16803</v>
      </c>
      <c r="D1443">
        <v>63.95</v>
      </c>
      <c r="E1443">
        <f>IFERROR(VLOOKUP(Table_ExternalData_15[[#This Row],[Id]],Rabati!B:C,2,0),0)</f>
        <v>20</v>
      </c>
      <c r="F1443">
        <v>0</v>
      </c>
      <c r="G1443" t="str">
        <f>VLOOKUP(Table_ExternalData_15[[#This Row],[Id]],'Blagovna izdelek'!A:C,3,0)</f>
        <v>SBOX</v>
      </c>
      <c r="H1443">
        <f>Table_ExternalData_15[[#This Row],[Rabat]]*0.2</f>
        <v>4</v>
      </c>
      <c r="I1443" s="2">
        <f>Table_ExternalData_15[[#This Row],[Price]]-(Table_ExternalData_15[[#This Row],[Price]]*Table_ExternalData_15[[#This Row],[BB rabat]])/100</f>
        <v>61.392000000000003</v>
      </c>
      <c r="J1443" s="2">
        <f>Table_ExternalData_15[[#This Row],[BB cena]]*Table_ExternalData_15[[#Headers],[1,22]]</f>
        <v>74.898240000000001</v>
      </c>
      <c r="K1443" s="2">
        <f>Table_ExternalData_15[[#This Row],[Price]]*Table_ExternalData_15[[#Headers],[1,22]]</f>
        <v>78.019000000000005</v>
      </c>
      <c r="L1443" s="7">
        <f>IF(G1443="White Shark",E1443*0.5,IF(G1443="Sbox",E1443*0.5,IF(G1443="Tenda",E1443*0.5,E1443*0.2)))/100</f>
        <v>0.1</v>
      </c>
      <c r="M1443" s="2">
        <f>Table_ExternalData_15[[#This Row],[Price]]-Table_ExternalData_15[[#This Row],[Price]]*Table_ExternalData_15[[#This Row],[extra popust]]</f>
        <v>57.555</v>
      </c>
      <c r="N1443" s="2">
        <f>IF(M1443&lt;I1443,M1443,I1443)</f>
        <v>57.555</v>
      </c>
      <c r="O1443" s="12">
        <f ca="1">IF(N1443&lt;I1443,$U$1," ")</f>
        <v>45786</v>
      </c>
      <c r="P1443" s="12">
        <f ca="1">IFERROR((O1443+30)," ")</f>
        <v>45816</v>
      </c>
      <c r="Q1443" s="2">
        <f ca="1">IF(O1443=$U$1,N1443,"0")*1.22</f>
        <v>70.217100000000002</v>
      </c>
    </row>
    <row r="1444" spans="1:17" x14ac:dyDescent="0.25">
      <c r="A1444" t="s">
        <v>11617</v>
      </c>
      <c r="B1444" t="s">
        <v>11616</v>
      </c>
      <c r="C1444">
        <v>16827</v>
      </c>
      <c r="D1444">
        <v>5.25</v>
      </c>
      <c r="E1444">
        <f>IFERROR(VLOOKUP(Table_ExternalData_15[[#This Row],[Id]],Rabati!B:C,2,0),0)</f>
        <v>25</v>
      </c>
      <c r="F1444">
        <v>80</v>
      </c>
      <c r="G1444" t="str">
        <f>VLOOKUP(Table_ExternalData_15[[#This Row],[Id]],'Blagovna izdelek'!A:C,3,0)</f>
        <v>SBOX</v>
      </c>
      <c r="H1444">
        <f>Table_ExternalData_15[[#This Row],[Rabat]]*0.2</f>
        <v>5</v>
      </c>
      <c r="I1444" s="2">
        <f>Table_ExternalData_15[[#This Row],[Price]]-(Table_ExternalData_15[[#This Row],[Price]]*Table_ExternalData_15[[#This Row],[BB rabat]])/100</f>
        <v>4.9874999999999998</v>
      </c>
      <c r="J1444" s="2">
        <f>Table_ExternalData_15[[#This Row],[BB cena]]*Table_ExternalData_15[[#Headers],[1,22]]</f>
        <v>6.0847499999999997</v>
      </c>
      <c r="K1444" s="2">
        <f>Table_ExternalData_15[[#This Row],[Price]]*Table_ExternalData_15[[#Headers],[1,22]]</f>
        <v>6.4050000000000002</v>
      </c>
      <c r="L1444" s="7">
        <f>IF(G1444="White Shark",E1444*0.5,IF(G1444="Sbox",E1444*0.5,IF(G1444="Tenda",E1444*0.5,E1444*0.2)))/100</f>
        <v>0.125</v>
      </c>
      <c r="M1444" s="2">
        <f>Table_ExternalData_15[[#This Row],[Price]]-Table_ExternalData_15[[#This Row],[Price]]*Table_ExternalData_15[[#This Row],[extra popust]]</f>
        <v>4.59375</v>
      </c>
      <c r="N1444" s="2">
        <f>IF(M1444&lt;I1444,M1444,I1444)</f>
        <v>4.59375</v>
      </c>
      <c r="O1444" s="12">
        <f ca="1">IF(N1444&lt;I1444,$U$1," ")</f>
        <v>45786</v>
      </c>
      <c r="P1444" s="12">
        <f ca="1">IFERROR((O1444+30)," ")</f>
        <v>45816</v>
      </c>
      <c r="Q1444" s="2">
        <f ca="1">IF(O1444=$U$1,N1444,"0")*1.22</f>
        <v>5.6043750000000001</v>
      </c>
    </row>
    <row r="1445" spans="1:17" x14ac:dyDescent="0.25">
      <c r="A1445" t="s">
        <v>11619</v>
      </c>
      <c r="B1445" t="s">
        <v>11618</v>
      </c>
      <c r="C1445">
        <v>16828</v>
      </c>
      <c r="D1445">
        <v>5.25</v>
      </c>
      <c r="E1445">
        <f>IFERROR(VLOOKUP(Table_ExternalData_15[[#This Row],[Id]],Rabati!B:C,2,0),0)</f>
        <v>25</v>
      </c>
      <c r="F1445">
        <v>5</v>
      </c>
      <c r="G1445" t="str">
        <f>VLOOKUP(Table_ExternalData_15[[#This Row],[Id]],'Blagovna izdelek'!A:C,3,0)</f>
        <v>SBOX</v>
      </c>
      <c r="H1445">
        <f>Table_ExternalData_15[[#This Row],[Rabat]]*0.2</f>
        <v>5</v>
      </c>
      <c r="I1445" s="2">
        <f>Table_ExternalData_15[[#This Row],[Price]]-(Table_ExternalData_15[[#This Row],[Price]]*Table_ExternalData_15[[#This Row],[BB rabat]])/100</f>
        <v>4.9874999999999998</v>
      </c>
      <c r="J1445" s="2">
        <f>Table_ExternalData_15[[#This Row],[BB cena]]*Table_ExternalData_15[[#Headers],[1,22]]</f>
        <v>6.0847499999999997</v>
      </c>
      <c r="K1445" s="2">
        <f>Table_ExternalData_15[[#This Row],[Price]]*Table_ExternalData_15[[#Headers],[1,22]]</f>
        <v>6.4050000000000002</v>
      </c>
      <c r="L1445" s="7">
        <f>IF(G1445="White Shark",E1445*0.5,IF(G1445="Sbox",E1445*0.5,IF(G1445="Tenda",E1445*0.5,E1445*0.2)))/100</f>
        <v>0.125</v>
      </c>
      <c r="M1445" s="2">
        <f>Table_ExternalData_15[[#This Row],[Price]]-Table_ExternalData_15[[#This Row],[Price]]*Table_ExternalData_15[[#This Row],[extra popust]]</f>
        <v>4.59375</v>
      </c>
      <c r="N1445" s="2">
        <f>IF(M1445&lt;I1445,M1445,I1445)</f>
        <v>4.59375</v>
      </c>
      <c r="O1445" s="12">
        <f ca="1">IF(N1445&lt;I1445,$U$1," ")</f>
        <v>45786</v>
      </c>
      <c r="P1445" s="12">
        <f ca="1">IFERROR((O1445+30)," ")</f>
        <v>45816</v>
      </c>
      <c r="Q1445" s="2">
        <f ca="1">IF(O1445=$U$1,N1445,"0")*1.22</f>
        <v>5.6043750000000001</v>
      </c>
    </row>
    <row r="1446" spans="1:17" x14ac:dyDescent="0.25">
      <c r="A1446" t="s">
        <v>11621</v>
      </c>
      <c r="B1446" t="s">
        <v>11620</v>
      </c>
      <c r="C1446">
        <v>16829</v>
      </c>
      <c r="D1446">
        <v>5.25</v>
      </c>
      <c r="E1446">
        <f>IFERROR(VLOOKUP(Table_ExternalData_15[[#This Row],[Id]],Rabati!B:C,2,0),0)</f>
        <v>25</v>
      </c>
      <c r="F1446">
        <v>4</v>
      </c>
      <c r="G1446" t="str">
        <f>VLOOKUP(Table_ExternalData_15[[#This Row],[Id]],'Blagovna izdelek'!A:C,3,0)</f>
        <v>SBOX</v>
      </c>
      <c r="H1446">
        <f>Table_ExternalData_15[[#This Row],[Rabat]]*0.2</f>
        <v>5</v>
      </c>
      <c r="I1446" s="2">
        <f>Table_ExternalData_15[[#This Row],[Price]]-(Table_ExternalData_15[[#This Row],[Price]]*Table_ExternalData_15[[#This Row],[BB rabat]])/100</f>
        <v>4.9874999999999998</v>
      </c>
      <c r="J1446" s="2">
        <f>Table_ExternalData_15[[#This Row],[BB cena]]*Table_ExternalData_15[[#Headers],[1,22]]</f>
        <v>6.0847499999999997</v>
      </c>
      <c r="K1446" s="2">
        <f>Table_ExternalData_15[[#This Row],[Price]]*Table_ExternalData_15[[#Headers],[1,22]]</f>
        <v>6.4050000000000002</v>
      </c>
      <c r="L1446" s="7">
        <f>IF(G1446="White Shark",E1446*0.5,IF(G1446="Sbox",E1446*0.5,IF(G1446="Tenda",E1446*0.5,E1446*0.2)))/100</f>
        <v>0.125</v>
      </c>
      <c r="M1446" s="2">
        <f>Table_ExternalData_15[[#This Row],[Price]]-Table_ExternalData_15[[#This Row],[Price]]*Table_ExternalData_15[[#This Row],[extra popust]]</f>
        <v>4.59375</v>
      </c>
      <c r="N1446" s="2">
        <f>IF(M1446&lt;I1446,M1446,I1446)</f>
        <v>4.59375</v>
      </c>
      <c r="O1446" s="12">
        <f ca="1">IF(N1446&lt;I1446,$U$1," ")</f>
        <v>45786</v>
      </c>
      <c r="P1446" s="12">
        <f ca="1">IFERROR((O1446+30)," ")</f>
        <v>45816</v>
      </c>
      <c r="Q1446" s="2">
        <f ca="1">IF(O1446=$U$1,N1446,"0")*1.22</f>
        <v>5.6043750000000001</v>
      </c>
    </row>
    <row r="1447" spans="1:17" x14ac:dyDescent="0.25">
      <c r="A1447" t="s">
        <v>11623</v>
      </c>
      <c r="B1447" t="s">
        <v>11622</v>
      </c>
      <c r="C1447">
        <v>16830</v>
      </c>
      <c r="D1447">
        <v>5.25</v>
      </c>
      <c r="E1447">
        <f>IFERROR(VLOOKUP(Table_ExternalData_15[[#This Row],[Id]],Rabati!B:C,2,0),0)</f>
        <v>25</v>
      </c>
      <c r="F1447">
        <v>7</v>
      </c>
      <c r="G1447" t="str">
        <f>VLOOKUP(Table_ExternalData_15[[#This Row],[Id]],'Blagovna izdelek'!A:C,3,0)</f>
        <v>SBOX</v>
      </c>
      <c r="H1447">
        <f>Table_ExternalData_15[[#This Row],[Rabat]]*0.2</f>
        <v>5</v>
      </c>
      <c r="I1447" s="2">
        <f>Table_ExternalData_15[[#This Row],[Price]]-(Table_ExternalData_15[[#This Row],[Price]]*Table_ExternalData_15[[#This Row],[BB rabat]])/100</f>
        <v>4.9874999999999998</v>
      </c>
      <c r="J1447" s="2">
        <f>Table_ExternalData_15[[#This Row],[BB cena]]*Table_ExternalData_15[[#Headers],[1,22]]</f>
        <v>6.0847499999999997</v>
      </c>
      <c r="K1447" s="2">
        <f>Table_ExternalData_15[[#This Row],[Price]]*Table_ExternalData_15[[#Headers],[1,22]]</f>
        <v>6.4050000000000002</v>
      </c>
      <c r="L1447" s="7">
        <f>IF(G1447="White Shark",E1447*0.5,IF(G1447="Sbox",E1447*0.5,IF(G1447="Tenda",E1447*0.5,E1447*0.2)))/100</f>
        <v>0.125</v>
      </c>
      <c r="M1447" s="2">
        <f>Table_ExternalData_15[[#This Row],[Price]]-Table_ExternalData_15[[#This Row],[Price]]*Table_ExternalData_15[[#This Row],[extra popust]]</f>
        <v>4.59375</v>
      </c>
      <c r="N1447" s="2">
        <f>IF(M1447&lt;I1447,M1447,I1447)</f>
        <v>4.59375</v>
      </c>
      <c r="O1447" s="12">
        <f ca="1">IF(N1447&lt;I1447,$U$1," ")</f>
        <v>45786</v>
      </c>
      <c r="P1447" s="12">
        <f ca="1">IFERROR((O1447+30)," ")</f>
        <v>45816</v>
      </c>
      <c r="Q1447" s="2">
        <f ca="1">IF(O1447=$U$1,N1447,"0")*1.22</f>
        <v>5.6043750000000001</v>
      </c>
    </row>
    <row r="1448" spans="1:17" x14ac:dyDescent="0.25">
      <c r="A1448" t="s">
        <v>11625</v>
      </c>
      <c r="B1448" t="s">
        <v>11624</v>
      </c>
      <c r="C1448">
        <v>16831</v>
      </c>
      <c r="D1448">
        <v>5.25</v>
      </c>
      <c r="E1448">
        <f>IFERROR(VLOOKUP(Table_ExternalData_15[[#This Row],[Id]],Rabati!B:C,2,0),0)</f>
        <v>25</v>
      </c>
      <c r="F1448">
        <v>4</v>
      </c>
      <c r="G1448" t="str">
        <f>VLOOKUP(Table_ExternalData_15[[#This Row],[Id]],'Blagovna izdelek'!A:C,3,0)</f>
        <v>SBOX</v>
      </c>
      <c r="H1448">
        <f>Table_ExternalData_15[[#This Row],[Rabat]]*0.2</f>
        <v>5</v>
      </c>
      <c r="I1448" s="2">
        <f>Table_ExternalData_15[[#This Row],[Price]]-(Table_ExternalData_15[[#This Row],[Price]]*Table_ExternalData_15[[#This Row],[BB rabat]])/100</f>
        <v>4.9874999999999998</v>
      </c>
      <c r="J1448" s="2">
        <f>Table_ExternalData_15[[#This Row],[BB cena]]*Table_ExternalData_15[[#Headers],[1,22]]</f>
        <v>6.0847499999999997</v>
      </c>
      <c r="K1448" s="2">
        <f>Table_ExternalData_15[[#This Row],[Price]]*Table_ExternalData_15[[#Headers],[1,22]]</f>
        <v>6.4050000000000002</v>
      </c>
      <c r="L1448" s="7">
        <f>IF(G1448="White Shark",E1448*0.5,IF(G1448="Sbox",E1448*0.5,IF(G1448="Tenda",E1448*0.5,E1448*0.2)))/100</f>
        <v>0.125</v>
      </c>
      <c r="M1448" s="2">
        <f>Table_ExternalData_15[[#This Row],[Price]]-Table_ExternalData_15[[#This Row],[Price]]*Table_ExternalData_15[[#This Row],[extra popust]]</f>
        <v>4.59375</v>
      </c>
      <c r="N1448" s="2">
        <f>IF(M1448&lt;I1448,M1448,I1448)</f>
        <v>4.59375</v>
      </c>
      <c r="O1448" s="12">
        <f ca="1">IF(N1448&lt;I1448,$U$1," ")</f>
        <v>45786</v>
      </c>
      <c r="P1448" s="12">
        <f ca="1">IFERROR((O1448+30)," ")</f>
        <v>45816</v>
      </c>
      <c r="Q1448" s="2">
        <f ca="1">IF(O1448=$U$1,N1448,"0")*1.22</f>
        <v>5.6043750000000001</v>
      </c>
    </row>
    <row r="1449" spans="1:17" x14ac:dyDescent="0.25">
      <c r="A1449" t="s">
        <v>11627</v>
      </c>
      <c r="B1449" t="s">
        <v>11626</v>
      </c>
      <c r="C1449">
        <v>16832</v>
      </c>
      <c r="D1449">
        <v>4.99</v>
      </c>
      <c r="E1449">
        <f>IFERROR(VLOOKUP(Table_ExternalData_15[[#This Row],[Id]],Rabati!B:C,2,0),0)</f>
        <v>25</v>
      </c>
      <c r="F1449">
        <v>8</v>
      </c>
      <c r="G1449" t="str">
        <f>VLOOKUP(Table_ExternalData_15[[#This Row],[Id]],'Blagovna izdelek'!A:C,3,0)</f>
        <v>SBOX</v>
      </c>
      <c r="H1449">
        <f>Table_ExternalData_15[[#This Row],[Rabat]]*0.2</f>
        <v>5</v>
      </c>
      <c r="I1449" s="2">
        <f>Table_ExternalData_15[[#This Row],[Price]]-(Table_ExternalData_15[[#This Row],[Price]]*Table_ExternalData_15[[#This Row],[BB rabat]])/100</f>
        <v>4.7404999999999999</v>
      </c>
      <c r="J1449" s="2">
        <f>Table_ExternalData_15[[#This Row],[BB cena]]*Table_ExternalData_15[[#Headers],[1,22]]</f>
        <v>5.7834099999999999</v>
      </c>
      <c r="K1449" s="2">
        <f>Table_ExternalData_15[[#This Row],[Price]]*Table_ExternalData_15[[#Headers],[1,22]]</f>
        <v>6.0878000000000005</v>
      </c>
      <c r="L1449" s="7">
        <f>IF(G1449="White Shark",E1449*0.5,IF(G1449="Sbox",E1449*0.5,IF(G1449="Tenda",E1449*0.5,E1449*0.2)))/100</f>
        <v>0.125</v>
      </c>
      <c r="M1449" s="2">
        <f>Table_ExternalData_15[[#This Row],[Price]]-Table_ExternalData_15[[#This Row],[Price]]*Table_ExternalData_15[[#This Row],[extra popust]]</f>
        <v>4.36625</v>
      </c>
      <c r="N1449" s="2">
        <f>IF(M1449&lt;I1449,M1449,I1449)</f>
        <v>4.36625</v>
      </c>
      <c r="O1449" s="12">
        <f ca="1">IF(N1449&lt;I1449,$U$1," ")</f>
        <v>45786</v>
      </c>
      <c r="P1449" s="12">
        <f ca="1">IFERROR((O1449+30)," ")</f>
        <v>45816</v>
      </c>
      <c r="Q1449" s="2">
        <f ca="1">IF(O1449=$U$1,N1449,"0")*1.22</f>
        <v>5.3268249999999995</v>
      </c>
    </row>
    <row r="1450" spans="1:17" x14ac:dyDescent="0.25">
      <c r="A1450" t="s">
        <v>11629</v>
      </c>
      <c r="B1450" t="s">
        <v>11628</v>
      </c>
      <c r="C1450">
        <v>16833</v>
      </c>
      <c r="D1450">
        <v>4.99</v>
      </c>
      <c r="E1450">
        <f>IFERROR(VLOOKUP(Table_ExternalData_15[[#This Row],[Id]],Rabati!B:C,2,0),0)</f>
        <v>25</v>
      </c>
      <c r="F1450">
        <v>4</v>
      </c>
      <c r="G1450" t="str">
        <f>VLOOKUP(Table_ExternalData_15[[#This Row],[Id]],'Blagovna izdelek'!A:C,3,0)</f>
        <v>SBOX</v>
      </c>
      <c r="H1450">
        <f>Table_ExternalData_15[[#This Row],[Rabat]]*0.2</f>
        <v>5</v>
      </c>
      <c r="I1450" s="2">
        <f>Table_ExternalData_15[[#This Row],[Price]]-(Table_ExternalData_15[[#This Row],[Price]]*Table_ExternalData_15[[#This Row],[BB rabat]])/100</f>
        <v>4.7404999999999999</v>
      </c>
      <c r="J1450" s="2">
        <f>Table_ExternalData_15[[#This Row],[BB cena]]*Table_ExternalData_15[[#Headers],[1,22]]</f>
        <v>5.7834099999999999</v>
      </c>
      <c r="K1450" s="2">
        <f>Table_ExternalData_15[[#This Row],[Price]]*Table_ExternalData_15[[#Headers],[1,22]]</f>
        <v>6.0878000000000005</v>
      </c>
      <c r="L1450" s="7">
        <f>IF(G1450="White Shark",E1450*0.5,IF(G1450="Sbox",E1450*0.5,IF(G1450="Tenda",E1450*0.5,E1450*0.2)))/100</f>
        <v>0.125</v>
      </c>
      <c r="M1450" s="2">
        <f>Table_ExternalData_15[[#This Row],[Price]]-Table_ExternalData_15[[#This Row],[Price]]*Table_ExternalData_15[[#This Row],[extra popust]]</f>
        <v>4.36625</v>
      </c>
      <c r="N1450" s="2">
        <f>IF(M1450&lt;I1450,M1450,I1450)</f>
        <v>4.36625</v>
      </c>
      <c r="O1450" s="12">
        <f ca="1">IF(N1450&lt;I1450,$U$1," ")</f>
        <v>45786</v>
      </c>
      <c r="P1450" s="12">
        <f ca="1">IFERROR((O1450+30)," ")</f>
        <v>45816</v>
      </c>
      <c r="Q1450" s="2">
        <f ca="1">IF(O1450=$U$1,N1450,"0")*1.22</f>
        <v>5.3268249999999995</v>
      </c>
    </row>
    <row r="1451" spans="1:17" x14ac:dyDescent="0.25">
      <c r="A1451" t="s">
        <v>11631</v>
      </c>
      <c r="B1451" t="s">
        <v>11630</v>
      </c>
      <c r="C1451">
        <v>16834</v>
      </c>
      <c r="D1451">
        <v>1.7</v>
      </c>
      <c r="E1451">
        <f>IFERROR(VLOOKUP(Table_ExternalData_15[[#This Row],[Id]],Rabati!B:C,2,0),0)</f>
        <v>25</v>
      </c>
      <c r="F1451">
        <v>29</v>
      </c>
      <c r="G1451" t="str">
        <f>VLOOKUP(Table_ExternalData_15[[#This Row],[Id]],'Blagovna izdelek'!A:C,3,0)</f>
        <v>SBOX</v>
      </c>
      <c r="H1451">
        <f>Table_ExternalData_15[[#This Row],[Rabat]]*0.2</f>
        <v>5</v>
      </c>
      <c r="I1451" s="2">
        <f>Table_ExternalData_15[[#This Row],[Price]]-(Table_ExternalData_15[[#This Row],[Price]]*Table_ExternalData_15[[#This Row],[BB rabat]])/100</f>
        <v>1.615</v>
      </c>
      <c r="J1451" s="2">
        <f>Table_ExternalData_15[[#This Row],[BB cena]]*Table_ExternalData_15[[#Headers],[1,22]]</f>
        <v>1.9702999999999999</v>
      </c>
      <c r="K1451" s="2">
        <f>Table_ExternalData_15[[#This Row],[Price]]*Table_ExternalData_15[[#Headers],[1,22]]</f>
        <v>2.0739999999999998</v>
      </c>
      <c r="L1451" s="7">
        <f>IF(G1451="White Shark",E1451*0.5,IF(G1451="Sbox",E1451*0.5,IF(G1451="Tenda",E1451*0.5,E1451*0.2)))/100</f>
        <v>0.125</v>
      </c>
      <c r="M1451" s="2">
        <f>Table_ExternalData_15[[#This Row],[Price]]-Table_ExternalData_15[[#This Row],[Price]]*Table_ExternalData_15[[#This Row],[extra popust]]</f>
        <v>1.4875</v>
      </c>
      <c r="N1451" s="2">
        <f>IF(M1451&lt;I1451,M1451,I1451)</f>
        <v>1.4875</v>
      </c>
      <c r="O1451" s="12">
        <f ca="1">IF(N1451&lt;I1451,$U$1," ")</f>
        <v>45786</v>
      </c>
      <c r="P1451" s="12">
        <f ca="1">IFERROR((O1451+30)," ")</f>
        <v>45816</v>
      </c>
      <c r="Q1451" s="2">
        <f ca="1">IF(O1451=$U$1,N1451,"0")*1.22</f>
        <v>1.8147500000000001</v>
      </c>
    </row>
    <row r="1452" spans="1:17" x14ac:dyDescent="0.25">
      <c r="A1452" t="s">
        <v>11633</v>
      </c>
      <c r="B1452" t="s">
        <v>11632</v>
      </c>
      <c r="C1452">
        <v>16835</v>
      </c>
      <c r="D1452">
        <v>199.95</v>
      </c>
      <c r="E1452">
        <f>IFERROR(VLOOKUP(Table_ExternalData_15[[#This Row],[Id]],Rabati!B:C,2,0),0)</f>
        <v>20</v>
      </c>
      <c r="F1452">
        <v>2</v>
      </c>
      <c r="G1452" t="str">
        <f>VLOOKUP(Table_ExternalData_15[[#This Row],[Id]],'Blagovna izdelek'!A:C,3,0)</f>
        <v>SBOX</v>
      </c>
      <c r="H1452">
        <f>Table_ExternalData_15[[#This Row],[Rabat]]*0.2</f>
        <v>4</v>
      </c>
      <c r="I1452" s="2">
        <f>Table_ExternalData_15[[#This Row],[Price]]-(Table_ExternalData_15[[#This Row],[Price]]*Table_ExternalData_15[[#This Row],[BB rabat]])/100</f>
        <v>191.952</v>
      </c>
      <c r="J1452" s="2">
        <f>Table_ExternalData_15[[#This Row],[BB cena]]*Table_ExternalData_15[[#Headers],[1,22]]</f>
        <v>234.18143999999998</v>
      </c>
      <c r="K1452" s="2">
        <f>Table_ExternalData_15[[#This Row],[Price]]*Table_ExternalData_15[[#Headers],[1,22]]</f>
        <v>243.93899999999999</v>
      </c>
      <c r="L1452" s="7">
        <f>IF(G1452="White Shark",E1452*0.5,IF(G1452="Sbox",E1452*0.5,IF(G1452="Tenda",E1452*0.5,E1452*0.2)))/100</f>
        <v>0.1</v>
      </c>
      <c r="M1452" s="2">
        <f>Table_ExternalData_15[[#This Row],[Price]]-Table_ExternalData_15[[#This Row],[Price]]*Table_ExternalData_15[[#This Row],[extra popust]]</f>
        <v>179.95499999999998</v>
      </c>
      <c r="N1452" s="2">
        <f>IF(M1452&lt;I1452,M1452,I1452)</f>
        <v>179.95499999999998</v>
      </c>
      <c r="O1452" s="12">
        <f ca="1">IF(N1452&lt;I1452,$U$1," ")</f>
        <v>45786</v>
      </c>
      <c r="P1452" s="12">
        <f ca="1">IFERROR((O1452+30)," ")</f>
        <v>45816</v>
      </c>
      <c r="Q1452" s="2">
        <f ca="1">IF(O1452=$U$1,N1452,"0")*1.22</f>
        <v>219.54509999999996</v>
      </c>
    </row>
    <row r="1453" spans="1:17" x14ac:dyDescent="0.25">
      <c r="A1453" t="s">
        <v>11635</v>
      </c>
      <c r="B1453" t="s">
        <v>11634</v>
      </c>
      <c r="C1453">
        <v>16836</v>
      </c>
      <c r="D1453">
        <v>103.95</v>
      </c>
      <c r="E1453">
        <f>IFERROR(VLOOKUP(Table_ExternalData_15[[#This Row],[Id]],Rabati!B:C,2,0),0)</f>
        <v>20</v>
      </c>
      <c r="F1453">
        <v>7</v>
      </c>
      <c r="G1453" t="str">
        <f>VLOOKUP(Table_ExternalData_15[[#This Row],[Id]],'Blagovna izdelek'!A:C,3,0)</f>
        <v>SBOX</v>
      </c>
      <c r="H1453">
        <f>Table_ExternalData_15[[#This Row],[Rabat]]*0.2</f>
        <v>4</v>
      </c>
      <c r="I1453" s="2">
        <f>Table_ExternalData_15[[#This Row],[Price]]-(Table_ExternalData_15[[#This Row],[Price]]*Table_ExternalData_15[[#This Row],[BB rabat]])/100</f>
        <v>99.792000000000002</v>
      </c>
      <c r="J1453" s="2">
        <f>Table_ExternalData_15[[#This Row],[BB cena]]*Table_ExternalData_15[[#Headers],[1,22]]</f>
        <v>121.74624</v>
      </c>
      <c r="K1453" s="2">
        <f>Table_ExternalData_15[[#This Row],[Price]]*Table_ExternalData_15[[#Headers],[1,22]]</f>
        <v>126.819</v>
      </c>
      <c r="L1453" s="7">
        <f>IF(G1453="White Shark",E1453*0.5,IF(G1453="Sbox",E1453*0.5,IF(G1453="Tenda",E1453*0.5,E1453*0.2)))/100</f>
        <v>0.1</v>
      </c>
      <c r="M1453" s="2">
        <f>Table_ExternalData_15[[#This Row],[Price]]-Table_ExternalData_15[[#This Row],[Price]]*Table_ExternalData_15[[#This Row],[extra popust]]</f>
        <v>93.555000000000007</v>
      </c>
      <c r="N1453" s="2">
        <f>IF(M1453&lt;I1453,M1453,I1453)</f>
        <v>93.555000000000007</v>
      </c>
      <c r="O1453" s="12">
        <f ca="1">IF(N1453&lt;I1453,$U$1," ")</f>
        <v>45786</v>
      </c>
      <c r="P1453" s="12">
        <f ca="1">IFERROR((O1453+30)," ")</f>
        <v>45816</v>
      </c>
      <c r="Q1453" s="2">
        <f ca="1">IF(O1453=$U$1,N1453,"0")*1.22</f>
        <v>114.1371</v>
      </c>
    </row>
    <row r="1454" spans="1:17" x14ac:dyDescent="0.25">
      <c r="A1454" t="s">
        <v>11637</v>
      </c>
      <c r="B1454" t="s">
        <v>11636</v>
      </c>
      <c r="C1454">
        <v>16837</v>
      </c>
      <c r="D1454">
        <v>79.95</v>
      </c>
      <c r="E1454">
        <f>IFERROR(VLOOKUP(Table_ExternalData_15[[#This Row],[Id]],Rabati!B:C,2,0),0)</f>
        <v>20</v>
      </c>
      <c r="F1454">
        <v>10</v>
      </c>
      <c r="G1454" t="str">
        <f>VLOOKUP(Table_ExternalData_15[[#This Row],[Id]],'Blagovna izdelek'!A:C,3,0)</f>
        <v>SBOX</v>
      </c>
      <c r="H1454">
        <f>Table_ExternalData_15[[#This Row],[Rabat]]*0.2</f>
        <v>4</v>
      </c>
      <c r="I1454" s="2">
        <f>Table_ExternalData_15[[#This Row],[Price]]-(Table_ExternalData_15[[#This Row],[Price]]*Table_ExternalData_15[[#This Row],[BB rabat]])/100</f>
        <v>76.75200000000001</v>
      </c>
      <c r="J1454" s="2">
        <f>Table_ExternalData_15[[#This Row],[BB cena]]*Table_ExternalData_15[[#Headers],[1,22]]</f>
        <v>93.637440000000012</v>
      </c>
      <c r="K1454" s="2">
        <f>Table_ExternalData_15[[#This Row],[Price]]*Table_ExternalData_15[[#Headers],[1,22]]</f>
        <v>97.539000000000001</v>
      </c>
      <c r="L1454" s="7">
        <f>IF(G1454="White Shark",E1454*0.5,IF(G1454="Sbox",E1454*0.5,IF(G1454="Tenda",E1454*0.5,E1454*0.2)))/100</f>
        <v>0.1</v>
      </c>
      <c r="M1454" s="2">
        <f>Table_ExternalData_15[[#This Row],[Price]]-Table_ExternalData_15[[#This Row],[Price]]*Table_ExternalData_15[[#This Row],[extra popust]]</f>
        <v>71.954999999999998</v>
      </c>
      <c r="N1454" s="2">
        <f>IF(M1454&lt;I1454,M1454,I1454)</f>
        <v>71.954999999999998</v>
      </c>
      <c r="O1454" s="12">
        <f ca="1">IF(N1454&lt;I1454,$U$1," ")</f>
        <v>45786</v>
      </c>
      <c r="P1454" s="12">
        <f ca="1">IFERROR((O1454+30)," ")</f>
        <v>45816</v>
      </c>
      <c r="Q1454" s="2">
        <f ca="1">IF(O1454=$U$1,N1454,"0")*1.22</f>
        <v>87.7851</v>
      </c>
    </row>
    <row r="1455" spans="1:17" x14ac:dyDescent="0.25">
      <c r="A1455" t="s">
        <v>11639</v>
      </c>
      <c r="B1455" t="s">
        <v>11638</v>
      </c>
      <c r="C1455">
        <v>16838</v>
      </c>
      <c r="D1455">
        <v>58.95</v>
      </c>
      <c r="E1455">
        <f>IFERROR(VLOOKUP(Table_ExternalData_15[[#This Row],[Id]],Rabati!B:C,2,0),0)</f>
        <v>20</v>
      </c>
      <c r="F1455">
        <v>6</v>
      </c>
      <c r="G1455" t="str">
        <f>VLOOKUP(Table_ExternalData_15[[#This Row],[Id]],'Blagovna izdelek'!A:C,3,0)</f>
        <v>SBOX</v>
      </c>
      <c r="H1455">
        <f>Table_ExternalData_15[[#This Row],[Rabat]]*0.2</f>
        <v>4</v>
      </c>
      <c r="I1455" s="2">
        <f>Table_ExternalData_15[[#This Row],[Price]]-(Table_ExternalData_15[[#This Row],[Price]]*Table_ExternalData_15[[#This Row],[BB rabat]])/100</f>
        <v>56.592000000000006</v>
      </c>
      <c r="J1455" s="2">
        <f>Table_ExternalData_15[[#This Row],[BB cena]]*Table_ExternalData_15[[#Headers],[1,22]]</f>
        <v>69.042240000000007</v>
      </c>
      <c r="K1455" s="2">
        <f>Table_ExternalData_15[[#This Row],[Price]]*Table_ExternalData_15[[#Headers],[1,22]]</f>
        <v>71.918999999999997</v>
      </c>
      <c r="L1455" s="7">
        <f>IF(G1455="White Shark",E1455*0.5,IF(G1455="Sbox",E1455*0.5,IF(G1455="Tenda",E1455*0.5,E1455*0.2)))/100</f>
        <v>0.1</v>
      </c>
      <c r="M1455" s="2">
        <f>Table_ExternalData_15[[#This Row],[Price]]-Table_ExternalData_15[[#This Row],[Price]]*Table_ExternalData_15[[#This Row],[extra popust]]</f>
        <v>53.055</v>
      </c>
      <c r="N1455" s="2">
        <f>IF(M1455&lt;I1455,M1455,I1455)</f>
        <v>53.055</v>
      </c>
      <c r="O1455" s="12">
        <f ca="1">IF(N1455&lt;I1455,$U$1," ")</f>
        <v>45786</v>
      </c>
      <c r="P1455" s="12">
        <f ca="1">IFERROR((O1455+30)," ")</f>
        <v>45816</v>
      </c>
      <c r="Q1455" s="2">
        <f ca="1">IF(O1455=$U$1,N1455,"0")*1.22</f>
        <v>64.727099999999993</v>
      </c>
    </row>
    <row r="1456" spans="1:17" x14ac:dyDescent="0.25">
      <c r="A1456" t="s">
        <v>11641</v>
      </c>
      <c r="B1456" t="s">
        <v>11640</v>
      </c>
      <c r="C1456">
        <v>16839</v>
      </c>
      <c r="D1456">
        <v>39.950000000000003</v>
      </c>
      <c r="E1456">
        <f>IFERROR(VLOOKUP(Table_ExternalData_15[[#This Row],[Id]],Rabati!B:C,2,0),0)</f>
        <v>25</v>
      </c>
      <c r="F1456">
        <v>7</v>
      </c>
      <c r="G1456" t="str">
        <f>VLOOKUP(Table_ExternalData_15[[#This Row],[Id]],'Blagovna izdelek'!A:C,3,0)</f>
        <v>SBOX</v>
      </c>
      <c r="H1456">
        <f>Table_ExternalData_15[[#This Row],[Rabat]]*0.2</f>
        <v>5</v>
      </c>
      <c r="I1456" s="2">
        <f>Table_ExternalData_15[[#This Row],[Price]]-(Table_ExternalData_15[[#This Row],[Price]]*Table_ExternalData_15[[#This Row],[BB rabat]])/100</f>
        <v>37.952500000000001</v>
      </c>
      <c r="J1456" s="2">
        <f>Table_ExternalData_15[[#This Row],[BB cena]]*Table_ExternalData_15[[#Headers],[1,22]]</f>
        <v>46.302050000000001</v>
      </c>
      <c r="K1456" s="2">
        <f>Table_ExternalData_15[[#This Row],[Price]]*Table_ExternalData_15[[#Headers],[1,22]]</f>
        <v>48.739000000000004</v>
      </c>
      <c r="L1456" s="7">
        <f>IF(G1456="White Shark",E1456*0.5,IF(G1456="Sbox",E1456*0.5,IF(G1456="Tenda",E1456*0.5,E1456*0.2)))/100</f>
        <v>0.125</v>
      </c>
      <c r="M1456" s="2">
        <f>Table_ExternalData_15[[#This Row],[Price]]-Table_ExternalData_15[[#This Row],[Price]]*Table_ExternalData_15[[#This Row],[extra popust]]</f>
        <v>34.956250000000004</v>
      </c>
      <c r="N1456" s="2">
        <f>IF(M1456&lt;I1456,M1456,I1456)</f>
        <v>34.956250000000004</v>
      </c>
      <c r="O1456" s="12">
        <f ca="1">IF(N1456&lt;I1456,$U$1," ")</f>
        <v>45786</v>
      </c>
      <c r="P1456" s="12">
        <f ca="1">IFERROR((O1456+30)," ")</f>
        <v>45816</v>
      </c>
      <c r="Q1456" s="2">
        <f ca="1">IF(O1456=$U$1,N1456,"0")*1.22</f>
        <v>42.646625000000007</v>
      </c>
    </row>
    <row r="1457" spans="1:17" x14ac:dyDescent="0.25">
      <c r="A1457" t="s">
        <v>11643</v>
      </c>
      <c r="B1457" t="s">
        <v>11642</v>
      </c>
      <c r="C1457">
        <v>16840</v>
      </c>
      <c r="D1457">
        <v>33.450000000000003</v>
      </c>
      <c r="E1457">
        <f>IFERROR(VLOOKUP(Table_ExternalData_15[[#This Row],[Id]],Rabati!B:C,2,0),0)</f>
        <v>20</v>
      </c>
      <c r="F1457">
        <v>6</v>
      </c>
      <c r="G1457" t="str">
        <f>VLOOKUP(Table_ExternalData_15[[#This Row],[Id]],'Blagovna izdelek'!A:C,3,0)</f>
        <v>SBOX</v>
      </c>
      <c r="H1457">
        <f>Table_ExternalData_15[[#This Row],[Rabat]]*0.2</f>
        <v>4</v>
      </c>
      <c r="I1457" s="2">
        <f>Table_ExternalData_15[[#This Row],[Price]]-(Table_ExternalData_15[[#This Row],[Price]]*Table_ExternalData_15[[#This Row],[BB rabat]])/100</f>
        <v>32.112000000000002</v>
      </c>
      <c r="J1457" s="2">
        <f>Table_ExternalData_15[[#This Row],[BB cena]]*Table_ExternalData_15[[#Headers],[1,22]]</f>
        <v>39.176639999999999</v>
      </c>
      <c r="K1457" s="2">
        <f>Table_ExternalData_15[[#This Row],[Price]]*Table_ExternalData_15[[#Headers],[1,22]]</f>
        <v>40.809000000000005</v>
      </c>
      <c r="L1457" s="7">
        <f>IF(G1457="White Shark",E1457*0.5,IF(G1457="Sbox",E1457*0.5,IF(G1457="Tenda",E1457*0.5,E1457*0.2)))/100</f>
        <v>0.1</v>
      </c>
      <c r="M1457" s="2">
        <f>Table_ExternalData_15[[#This Row],[Price]]-Table_ExternalData_15[[#This Row],[Price]]*Table_ExternalData_15[[#This Row],[extra popust]]</f>
        <v>30.105000000000004</v>
      </c>
      <c r="N1457" s="2">
        <f>IF(M1457&lt;I1457,M1457,I1457)</f>
        <v>30.105000000000004</v>
      </c>
      <c r="O1457" s="12">
        <f ca="1">IF(N1457&lt;I1457,$U$1," ")</f>
        <v>45786</v>
      </c>
      <c r="P1457" s="12">
        <f ca="1">IFERROR((O1457+30)," ")</f>
        <v>45816</v>
      </c>
      <c r="Q1457" s="2">
        <f ca="1">IF(O1457=$U$1,N1457,"0")*1.22</f>
        <v>36.728100000000005</v>
      </c>
    </row>
    <row r="1458" spans="1:17" x14ac:dyDescent="0.25">
      <c r="A1458" t="s">
        <v>11645</v>
      </c>
      <c r="B1458" t="s">
        <v>11644</v>
      </c>
      <c r="C1458">
        <v>16841</v>
      </c>
      <c r="D1458">
        <v>13.9</v>
      </c>
      <c r="E1458">
        <f>IFERROR(VLOOKUP(Table_ExternalData_15[[#This Row],[Id]],Rabati!B:C,2,0),0)</f>
        <v>20</v>
      </c>
      <c r="F1458">
        <v>20</v>
      </c>
      <c r="G1458" t="str">
        <f>VLOOKUP(Table_ExternalData_15[[#This Row],[Id]],'Blagovna izdelek'!A:C,3,0)</f>
        <v>SBOX</v>
      </c>
      <c r="H1458">
        <f>Table_ExternalData_15[[#This Row],[Rabat]]*0.2</f>
        <v>4</v>
      </c>
      <c r="I1458" s="2">
        <f>Table_ExternalData_15[[#This Row],[Price]]-(Table_ExternalData_15[[#This Row],[Price]]*Table_ExternalData_15[[#This Row],[BB rabat]])/100</f>
        <v>13.344000000000001</v>
      </c>
      <c r="J1458" s="2">
        <f>Table_ExternalData_15[[#This Row],[BB cena]]*Table_ExternalData_15[[#Headers],[1,22]]</f>
        <v>16.279680000000003</v>
      </c>
      <c r="K1458" s="2">
        <f>Table_ExternalData_15[[#This Row],[Price]]*Table_ExternalData_15[[#Headers],[1,22]]</f>
        <v>16.957999999999998</v>
      </c>
      <c r="L1458" s="7">
        <f>IF(G1458="White Shark",E1458*0.5,IF(G1458="Sbox",E1458*0.5,IF(G1458="Tenda",E1458*0.5,E1458*0.2)))/100</f>
        <v>0.1</v>
      </c>
      <c r="M1458" s="2">
        <f>Table_ExternalData_15[[#This Row],[Price]]-Table_ExternalData_15[[#This Row],[Price]]*Table_ExternalData_15[[#This Row],[extra popust]]</f>
        <v>12.51</v>
      </c>
      <c r="N1458" s="2">
        <f>IF(M1458&lt;I1458,M1458,I1458)</f>
        <v>12.51</v>
      </c>
      <c r="O1458" s="12">
        <f ca="1">IF(N1458&lt;I1458,$U$1," ")</f>
        <v>45786</v>
      </c>
      <c r="P1458" s="12">
        <f ca="1">IFERROR((O1458+30)," ")</f>
        <v>45816</v>
      </c>
      <c r="Q1458" s="2">
        <f ca="1">IF(O1458=$U$1,N1458,"0")*1.22</f>
        <v>15.2622</v>
      </c>
    </row>
    <row r="1459" spans="1:17" x14ac:dyDescent="0.25">
      <c r="A1459" t="s">
        <v>11647</v>
      </c>
      <c r="B1459" t="s">
        <v>11646</v>
      </c>
      <c r="C1459">
        <v>16842</v>
      </c>
      <c r="D1459">
        <v>11.95</v>
      </c>
      <c r="E1459">
        <f>IFERROR(VLOOKUP(Table_ExternalData_15[[#This Row],[Id]],Rabati!B:C,2,0),0)</f>
        <v>20</v>
      </c>
      <c r="F1459">
        <v>13</v>
      </c>
      <c r="G1459" t="str">
        <f>VLOOKUP(Table_ExternalData_15[[#This Row],[Id]],'Blagovna izdelek'!A:C,3,0)</f>
        <v>SBOX</v>
      </c>
      <c r="H1459">
        <f>Table_ExternalData_15[[#This Row],[Rabat]]*0.2</f>
        <v>4</v>
      </c>
      <c r="I1459" s="2">
        <f>Table_ExternalData_15[[#This Row],[Price]]-(Table_ExternalData_15[[#This Row],[Price]]*Table_ExternalData_15[[#This Row],[BB rabat]])/100</f>
        <v>11.472</v>
      </c>
      <c r="J1459" s="2">
        <f>Table_ExternalData_15[[#This Row],[BB cena]]*Table_ExternalData_15[[#Headers],[1,22]]</f>
        <v>13.995839999999999</v>
      </c>
      <c r="K1459" s="2">
        <f>Table_ExternalData_15[[#This Row],[Price]]*Table_ExternalData_15[[#Headers],[1,22]]</f>
        <v>14.578999999999999</v>
      </c>
      <c r="L1459" s="7">
        <f>IF(G1459="White Shark",E1459*0.5,IF(G1459="Sbox",E1459*0.5,IF(G1459="Tenda",E1459*0.5,E1459*0.2)))/100</f>
        <v>0.1</v>
      </c>
      <c r="M1459" s="2">
        <f>Table_ExternalData_15[[#This Row],[Price]]-Table_ExternalData_15[[#This Row],[Price]]*Table_ExternalData_15[[#This Row],[extra popust]]</f>
        <v>10.754999999999999</v>
      </c>
      <c r="N1459" s="2">
        <f>IF(M1459&lt;I1459,M1459,I1459)</f>
        <v>10.754999999999999</v>
      </c>
      <c r="O1459" s="12">
        <f ca="1">IF(N1459&lt;I1459,$U$1," ")</f>
        <v>45786</v>
      </c>
      <c r="P1459" s="12">
        <f ca="1">IFERROR((O1459+30)," ")</f>
        <v>45816</v>
      </c>
      <c r="Q1459" s="2">
        <f ca="1">IF(O1459=$U$1,N1459,"0")*1.22</f>
        <v>13.121099999999998</v>
      </c>
    </row>
    <row r="1460" spans="1:17" x14ac:dyDescent="0.25">
      <c r="A1460" t="s">
        <v>11649</v>
      </c>
      <c r="B1460" t="s">
        <v>11648</v>
      </c>
      <c r="C1460">
        <v>16843</v>
      </c>
      <c r="D1460">
        <v>5.95</v>
      </c>
      <c r="E1460">
        <f>IFERROR(VLOOKUP(Table_ExternalData_15[[#This Row],[Id]],Rabati!B:C,2,0),0)</f>
        <v>20</v>
      </c>
      <c r="F1460">
        <v>71</v>
      </c>
      <c r="G1460" t="str">
        <f>VLOOKUP(Table_ExternalData_15[[#This Row],[Id]],'Blagovna izdelek'!A:C,3,0)</f>
        <v>SBOX</v>
      </c>
      <c r="H1460">
        <f>Table_ExternalData_15[[#This Row],[Rabat]]*0.2</f>
        <v>4</v>
      </c>
      <c r="I1460" s="2">
        <f>Table_ExternalData_15[[#This Row],[Price]]-(Table_ExternalData_15[[#This Row],[Price]]*Table_ExternalData_15[[#This Row],[BB rabat]])/100</f>
        <v>5.7119999999999997</v>
      </c>
      <c r="J1460" s="2">
        <f>Table_ExternalData_15[[#This Row],[BB cena]]*Table_ExternalData_15[[#Headers],[1,22]]</f>
        <v>6.9686399999999997</v>
      </c>
      <c r="K1460" s="2">
        <f>Table_ExternalData_15[[#This Row],[Price]]*Table_ExternalData_15[[#Headers],[1,22]]</f>
        <v>7.2590000000000003</v>
      </c>
      <c r="L1460" s="7">
        <f>IF(G1460="White Shark",E1460*0.5,IF(G1460="Sbox",E1460*0.5,IF(G1460="Tenda",E1460*0.5,E1460*0.2)))/100</f>
        <v>0.1</v>
      </c>
      <c r="M1460" s="2">
        <f>Table_ExternalData_15[[#This Row],[Price]]-Table_ExternalData_15[[#This Row],[Price]]*Table_ExternalData_15[[#This Row],[extra popust]]</f>
        <v>5.3550000000000004</v>
      </c>
      <c r="N1460" s="2">
        <f>IF(M1460&lt;I1460,M1460,I1460)</f>
        <v>5.3550000000000004</v>
      </c>
      <c r="O1460" s="12">
        <f ca="1">IF(N1460&lt;I1460,$U$1," ")</f>
        <v>45786</v>
      </c>
      <c r="P1460" s="12">
        <f ca="1">IFERROR((O1460+30)," ")</f>
        <v>45816</v>
      </c>
      <c r="Q1460" s="2">
        <f ca="1">IF(O1460=$U$1,N1460,"0")*1.22</f>
        <v>6.5331000000000001</v>
      </c>
    </row>
    <row r="1461" spans="1:17" x14ac:dyDescent="0.25">
      <c r="A1461" t="s">
        <v>11651</v>
      </c>
      <c r="B1461" t="s">
        <v>11650</v>
      </c>
      <c r="C1461">
        <v>16844</v>
      </c>
      <c r="D1461">
        <v>55.95</v>
      </c>
      <c r="E1461">
        <f>IFERROR(VLOOKUP(Table_ExternalData_15[[#This Row],[Id]],Rabati!B:C,2,0),0)</f>
        <v>20</v>
      </c>
      <c r="F1461">
        <v>0</v>
      </c>
      <c r="G1461" t="str">
        <f>VLOOKUP(Table_ExternalData_15[[#This Row],[Id]],'Blagovna izdelek'!A:C,3,0)</f>
        <v>SBOX</v>
      </c>
      <c r="H1461">
        <f>Table_ExternalData_15[[#This Row],[Rabat]]*0.2</f>
        <v>4</v>
      </c>
      <c r="I1461" s="2">
        <f>Table_ExternalData_15[[#This Row],[Price]]-(Table_ExternalData_15[[#This Row],[Price]]*Table_ExternalData_15[[#This Row],[BB rabat]])/100</f>
        <v>53.712000000000003</v>
      </c>
      <c r="J1461" s="2">
        <f>Table_ExternalData_15[[#This Row],[BB cena]]*Table_ExternalData_15[[#Headers],[1,22]]</f>
        <v>65.528639999999996</v>
      </c>
      <c r="K1461" s="2">
        <f>Table_ExternalData_15[[#This Row],[Price]]*Table_ExternalData_15[[#Headers],[1,22]]</f>
        <v>68.259</v>
      </c>
      <c r="L1461" s="7">
        <f>IF(G1461="White Shark",E1461*0.5,IF(G1461="Sbox",E1461*0.5,IF(G1461="Tenda",E1461*0.5,E1461*0.2)))/100</f>
        <v>0.1</v>
      </c>
      <c r="M1461" s="2">
        <f>Table_ExternalData_15[[#This Row],[Price]]-Table_ExternalData_15[[#This Row],[Price]]*Table_ExternalData_15[[#This Row],[extra popust]]</f>
        <v>50.355000000000004</v>
      </c>
      <c r="N1461" s="2">
        <f>IF(M1461&lt;I1461,M1461,I1461)</f>
        <v>50.355000000000004</v>
      </c>
      <c r="O1461" s="12">
        <f ca="1">IF(N1461&lt;I1461,$U$1," ")</f>
        <v>45786</v>
      </c>
      <c r="P1461" s="12">
        <f ca="1">IFERROR((O1461+30)," ")</f>
        <v>45816</v>
      </c>
      <c r="Q1461" s="2">
        <f ca="1">IF(O1461=$U$1,N1461,"0")*1.22</f>
        <v>61.433100000000003</v>
      </c>
    </row>
    <row r="1462" spans="1:17" x14ac:dyDescent="0.25">
      <c r="A1462" t="s">
        <v>11653</v>
      </c>
      <c r="B1462" t="s">
        <v>11652</v>
      </c>
      <c r="C1462">
        <v>16845</v>
      </c>
      <c r="D1462">
        <v>27.95</v>
      </c>
      <c r="E1462">
        <f>IFERROR(VLOOKUP(Table_ExternalData_15[[#This Row],[Id]],Rabati!B:C,2,0),0)</f>
        <v>20</v>
      </c>
      <c r="F1462">
        <v>0</v>
      </c>
      <c r="G1462" t="str">
        <f>VLOOKUP(Table_ExternalData_15[[#This Row],[Id]],'Blagovna izdelek'!A:C,3,0)</f>
        <v>SBOX</v>
      </c>
      <c r="H1462">
        <f>Table_ExternalData_15[[#This Row],[Rabat]]*0.2</f>
        <v>4</v>
      </c>
      <c r="I1462" s="2">
        <f>Table_ExternalData_15[[#This Row],[Price]]-(Table_ExternalData_15[[#This Row],[Price]]*Table_ExternalData_15[[#This Row],[BB rabat]])/100</f>
        <v>26.832000000000001</v>
      </c>
      <c r="J1462" s="2">
        <f>Table_ExternalData_15[[#This Row],[BB cena]]*Table_ExternalData_15[[#Headers],[1,22]]</f>
        <v>32.735039999999998</v>
      </c>
      <c r="K1462" s="2">
        <f>Table_ExternalData_15[[#This Row],[Price]]*Table_ExternalData_15[[#Headers],[1,22]]</f>
        <v>34.098999999999997</v>
      </c>
      <c r="L1462" s="7">
        <f>IF(G1462="White Shark",E1462*0.5,IF(G1462="Sbox",E1462*0.5,IF(G1462="Tenda",E1462*0.5,E1462*0.2)))/100</f>
        <v>0.1</v>
      </c>
      <c r="M1462" s="2">
        <f>Table_ExternalData_15[[#This Row],[Price]]-Table_ExternalData_15[[#This Row],[Price]]*Table_ExternalData_15[[#This Row],[extra popust]]</f>
        <v>25.155000000000001</v>
      </c>
      <c r="N1462" s="2">
        <f>IF(M1462&lt;I1462,M1462,I1462)</f>
        <v>25.155000000000001</v>
      </c>
      <c r="O1462" s="12">
        <f ca="1">IF(N1462&lt;I1462,$U$1," ")</f>
        <v>45786</v>
      </c>
      <c r="P1462" s="12">
        <f ca="1">IFERROR((O1462+30)," ")</f>
        <v>45816</v>
      </c>
      <c r="Q1462" s="2">
        <f ca="1">IF(O1462=$U$1,N1462,"0")*1.22</f>
        <v>30.6891</v>
      </c>
    </row>
    <row r="1463" spans="1:17" x14ac:dyDescent="0.25">
      <c r="A1463" t="s">
        <v>11655</v>
      </c>
      <c r="B1463" t="s">
        <v>11654</v>
      </c>
      <c r="C1463">
        <v>16846</v>
      </c>
      <c r="D1463">
        <v>19.95</v>
      </c>
      <c r="E1463">
        <f>IFERROR(VLOOKUP(Table_ExternalData_15[[#This Row],[Id]],Rabati!B:C,2,0),0)</f>
        <v>25</v>
      </c>
      <c r="F1463">
        <v>4</v>
      </c>
      <c r="G1463" t="str">
        <f>VLOOKUP(Table_ExternalData_15[[#This Row],[Id]],'Blagovna izdelek'!A:C,3,0)</f>
        <v>SBOX</v>
      </c>
      <c r="H1463">
        <f>Table_ExternalData_15[[#This Row],[Rabat]]*0.2</f>
        <v>5</v>
      </c>
      <c r="I1463" s="2">
        <f>Table_ExternalData_15[[#This Row],[Price]]-(Table_ExternalData_15[[#This Row],[Price]]*Table_ExternalData_15[[#This Row],[BB rabat]])/100</f>
        <v>18.952500000000001</v>
      </c>
      <c r="J1463" s="2">
        <f>Table_ExternalData_15[[#This Row],[BB cena]]*Table_ExternalData_15[[#Headers],[1,22]]</f>
        <v>23.122050000000002</v>
      </c>
      <c r="K1463" s="2">
        <f>Table_ExternalData_15[[#This Row],[Price]]*Table_ExternalData_15[[#Headers],[1,22]]</f>
        <v>24.338999999999999</v>
      </c>
      <c r="L1463" s="7">
        <f>IF(G1463="White Shark",E1463*0.5,IF(G1463="Sbox",E1463*0.5,IF(G1463="Tenda",E1463*0.5,E1463*0.2)))/100</f>
        <v>0.125</v>
      </c>
      <c r="M1463" s="2">
        <f>Table_ExternalData_15[[#This Row],[Price]]-Table_ExternalData_15[[#This Row],[Price]]*Table_ExternalData_15[[#This Row],[extra popust]]</f>
        <v>17.456250000000001</v>
      </c>
      <c r="N1463" s="2">
        <f>IF(M1463&lt;I1463,M1463,I1463)</f>
        <v>17.456250000000001</v>
      </c>
      <c r="O1463" s="12">
        <f ca="1">IF(N1463&lt;I1463,$U$1," ")</f>
        <v>45786</v>
      </c>
      <c r="P1463" s="12">
        <f ca="1">IFERROR((O1463+30)," ")</f>
        <v>45816</v>
      </c>
      <c r="Q1463" s="2">
        <f ca="1">IF(O1463=$U$1,N1463,"0")*1.22</f>
        <v>21.296624999999999</v>
      </c>
    </row>
    <row r="1464" spans="1:17" x14ac:dyDescent="0.25">
      <c r="A1464" t="s">
        <v>11657</v>
      </c>
      <c r="B1464" t="s">
        <v>11656</v>
      </c>
      <c r="C1464">
        <v>16847</v>
      </c>
      <c r="D1464">
        <v>19.95</v>
      </c>
      <c r="E1464">
        <f>IFERROR(VLOOKUP(Table_ExternalData_15[[#This Row],[Id]],Rabati!B:C,2,0),0)</f>
        <v>25</v>
      </c>
      <c r="F1464">
        <v>10</v>
      </c>
      <c r="G1464" t="str">
        <f>VLOOKUP(Table_ExternalData_15[[#This Row],[Id]],'Blagovna izdelek'!A:C,3,0)</f>
        <v>SBOX</v>
      </c>
      <c r="H1464">
        <f>Table_ExternalData_15[[#This Row],[Rabat]]*0.2</f>
        <v>5</v>
      </c>
      <c r="I1464" s="2">
        <f>Table_ExternalData_15[[#This Row],[Price]]-(Table_ExternalData_15[[#This Row],[Price]]*Table_ExternalData_15[[#This Row],[BB rabat]])/100</f>
        <v>18.952500000000001</v>
      </c>
      <c r="J1464" s="2">
        <f>Table_ExternalData_15[[#This Row],[BB cena]]*Table_ExternalData_15[[#Headers],[1,22]]</f>
        <v>23.122050000000002</v>
      </c>
      <c r="K1464" s="2">
        <f>Table_ExternalData_15[[#This Row],[Price]]*Table_ExternalData_15[[#Headers],[1,22]]</f>
        <v>24.338999999999999</v>
      </c>
      <c r="L1464" s="7">
        <f>IF(G1464="White Shark",E1464*0.5,IF(G1464="Sbox",E1464*0.5,IF(G1464="Tenda",E1464*0.5,E1464*0.2)))/100</f>
        <v>0.125</v>
      </c>
      <c r="M1464" s="2">
        <f>Table_ExternalData_15[[#This Row],[Price]]-Table_ExternalData_15[[#This Row],[Price]]*Table_ExternalData_15[[#This Row],[extra popust]]</f>
        <v>17.456250000000001</v>
      </c>
      <c r="N1464" s="2">
        <f>IF(M1464&lt;I1464,M1464,I1464)</f>
        <v>17.456250000000001</v>
      </c>
      <c r="O1464" s="12">
        <f ca="1">IF(N1464&lt;I1464,$U$1," ")</f>
        <v>45786</v>
      </c>
      <c r="P1464" s="12">
        <f ca="1">IFERROR((O1464+30)," ")</f>
        <v>45816</v>
      </c>
      <c r="Q1464" s="2">
        <f ca="1">IF(O1464=$U$1,N1464,"0")*1.22</f>
        <v>21.296624999999999</v>
      </c>
    </row>
    <row r="1465" spans="1:17" x14ac:dyDescent="0.25">
      <c r="A1465" t="s">
        <v>11659</v>
      </c>
      <c r="B1465" t="s">
        <v>11658</v>
      </c>
      <c r="C1465">
        <v>16848</v>
      </c>
      <c r="D1465">
        <v>11.95</v>
      </c>
      <c r="E1465">
        <f>IFERROR(VLOOKUP(Table_ExternalData_15[[#This Row],[Id]],Rabati!B:C,2,0),0)</f>
        <v>25</v>
      </c>
      <c r="F1465">
        <v>3</v>
      </c>
      <c r="G1465" t="str">
        <f>VLOOKUP(Table_ExternalData_15[[#This Row],[Id]],'Blagovna izdelek'!A:C,3,0)</f>
        <v>SBOX</v>
      </c>
      <c r="H1465">
        <f>Table_ExternalData_15[[#This Row],[Rabat]]*0.2</f>
        <v>5</v>
      </c>
      <c r="I1465" s="2">
        <f>Table_ExternalData_15[[#This Row],[Price]]-(Table_ExternalData_15[[#This Row],[Price]]*Table_ExternalData_15[[#This Row],[BB rabat]])/100</f>
        <v>11.352499999999999</v>
      </c>
      <c r="J1465" s="2">
        <f>Table_ExternalData_15[[#This Row],[BB cena]]*Table_ExternalData_15[[#Headers],[1,22]]</f>
        <v>13.85005</v>
      </c>
      <c r="K1465" s="2">
        <f>Table_ExternalData_15[[#This Row],[Price]]*Table_ExternalData_15[[#Headers],[1,22]]</f>
        <v>14.578999999999999</v>
      </c>
      <c r="L1465" s="7">
        <f>IF(G1465="White Shark",E1465*0.5,IF(G1465="Sbox",E1465*0.5,IF(G1465="Tenda",E1465*0.5,E1465*0.2)))/100</f>
        <v>0.125</v>
      </c>
      <c r="M1465" s="2">
        <f>Table_ExternalData_15[[#This Row],[Price]]-Table_ExternalData_15[[#This Row],[Price]]*Table_ExternalData_15[[#This Row],[extra popust]]</f>
        <v>10.456249999999999</v>
      </c>
      <c r="N1465" s="2">
        <f>IF(M1465&lt;I1465,M1465,I1465)</f>
        <v>10.456249999999999</v>
      </c>
      <c r="O1465" s="12">
        <f ca="1">IF(N1465&lt;I1465,$U$1," ")</f>
        <v>45786</v>
      </c>
      <c r="P1465" s="12">
        <f ca="1">IFERROR((O1465+30)," ")</f>
        <v>45816</v>
      </c>
      <c r="Q1465" s="2">
        <f ca="1">IF(O1465=$U$1,N1465,"0")*1.22</f>
        <v>12.756624999999998</v>
      </c>
    </row>
    <row r="1466" spans="1:17" x14ac:dyDescent="0.25">
      <c r="A1466" t="s">
        <v>11661</v>
      </c>
      <c r="B1466" t="s">
        <v>11660</v>
      </c>
      <c r="C1466">
        <v>16849</v>
      </c>
      <c r="D1466">
        <v>11.95</v>
      </c>
      <c r="E1466">
        <f>IFERROR(VLOOKUP(Table_ExternalData_15[[#This Row],[Id]],Rabati!B:C,2,0),0)</f>
        <v>25</v>
      </c>
      <c r="F1466">
        <v>2</v>
      </c>
      <c r="G1466" t="str">
        <f>VLOOKUP(Table_ExternalData_15[[#This Row],[Id]],'Blagovna izdelek'!A:C,3,0)</f>
        <v>SBOX</v>
      </c>
      <c r="H1466">
        <f>Table_ExternalData_15[[#This Row],[Rabat]]*0.2</f>
        <v>5</v>
      </c>
      <c r="I1466" s="2">
        <f>Table_ExternalData_15[[#This Row],[Price]]-(Table_ExternalData_15[[#This Row],[Price]]*Table_ExternalData_15[[#This Row],[BB rabat]])/100</f>
        <v>11.352499999999999</v>
      </c>
      <c r="J1466" s="2">
        <f>Table_ExternalData_15[[#This Row],[BB cena]]*Table_ExternalData_15[[#Headers],[1,22]]</f>
        <v>13.85005</v>
      </c>
      <c r="K1466" s="2">
        <f>Table_ExternalData_15[[#This Row],[Price]]*Table_ExternalData_15[[#Headers],[1,22]]</f>
        <v>14.578999999999999</v>
      </c>
      <c r="L1466" s="7">
        <f>IF(G1466="White Shark",E1466*0.5,IF(G1466="Sbox",E1466*0.5,IF(G1466="Tenda",E1466*0.5,E1466*0.2)))/100</f>
        <v>0.125</v>
      </c>
      <c r="M1466" s="2">
        <f>Table_ExternalData_15[[#This Row],[Price]]-Table_ExternalData_15[[#This Row],[Price]]*Table_ExternalData_15[[#This Row],[extra popust]]</f>
        <v>10.456249999999999</v>
      </c>
      <c r="N1466" s="2">
        <f>IF(M1466&lt;I1466,M1466,I1466)</f>
        <v>10.456249999999999</v>
      </c>
      <c r="O1466" s="12">
        <f ca="1">IF(N1466&lt;I1466,$U$1," ")</f>
        <v>45786</v>
      </c>
      <c r="P1466" s="12">
        <f ca="1">IFERROR((O1466+30)," ")</f>
        <v>45816</v>
      </c>
      <c r="Q1466" s="2">
        <f ca="1">IF(O1466=$U$1,N1466,"0")*1.22</f>
        <v>12.756624999999998</v>
      </c>
    </row>
    <row r="1467" spans="1:17" x14ac:dyDescent="0.25">
      <c r="A1467" t="s">
        <v>11663</v>
      </c>
      <c r="B1467" t="s">
        <v>11662</v>
      </c>
      <c r="C1467">
        <v>16850</v>
      </c>
      <c r="D1467">
        <v>11.95</v>
      </c>
      <c r="E1467">
        <f>IFERROR(VLOOKUP(Table_ExternalData_15[[#This Row],[Id]],Rabati!B:C,2,0),0)</f>
        <v>25</v>
      </c>
      <c r="F1467">
        <v>4</v>
      </c>
      <c r="G1467" t="str">
        <f>VLOOKUP(Table_ExternalData_15[[#This Row],[Id]],'Blagovna izdelek'!A:C,3,0)</f>
        <v>SBOX</v>
      </c>
      <c r="H1467">
        <f>Table_ExternalData_15[[#This Row],[Rabat]]*0.2</f>
        <v>5</v>
      </c>
      <c r="I1467" s="2">
        <f>Table_ExternalData_15[[#This Row],[Price]]-(Table_ExternalData_15[[#This Row],[Price]]*Table_ExternalData_15[[#This Row],[BB rabat]])/100</f>
        <v>11.352499999999999</v>
      </c>
      <c r="J1467" s="2">
        <f>Table_ExternalData_15[[#This Row],[BB cena]]*Table_ExternalData_15[[#Headers],[1,22]]</f>
        <v>13.85005</v>
      </c>
      <c r="K1467" s="2">
        <f>Table_ExternalData_15[[#This Row],[Price]]*Table_ExternalData_15[[#Headers],[1,22]]</f>
        <v>14.578999999999999</v>
      </c>
      <c r="L1467" s="7">
        <f>IF(G1467="White Shark",E1467*0.5,IF(G1467="Sbox",E1467*0.5,IF(G1467="Tenda",E1467*0.5,E1467*0.2)))/100</f>
        <v>0.125</v>
      </c>
      <c r="M1467" s="2">
        <f>Table_ExternalData_15[[#This Row],[Price]]-Table_ExternalData_15[[#This Row],[Price]]*Table_ExternalData_15[[#This Row],[extra popust]]</f>
        <v>10.456249999999999</v>
      </c>
      <c r="N1467" s="2">
        <f>IF(M1467&lt;I1467,M1467,I1467)</f>
        <v>10.456249999999999</v>
      </c>
      <c r="O1467" s="12">
        <f ca="1">IF(N1467&lt;I1467,$U$1," ")</f>
        <v>45786</v>
      </c>
      <c r="P1467" s="12">
        <f ca="1">IFERROR((O1467+30)," ")</f>
        <v>45816</v>
      </c>
      <c r="Q1467" s="2">
        <f ca="1">IF(O1467=$U$1,N1467,"0")*1.22</f>
        <v>12.756624999999998</v>
      </c>
    </row>
    <row r="1468" spans="1:17" x14ac:dyDescent="0.25">
      <c r="A1468" t="s">
        <v>11665</v>
      </c>
      <c r="B1468" t="s">
        <v>11664</v>
      </c>
      <c r="C1468">
        <v>16851</v>
      </c>
      <c r="D1468">
        <v>11.95</v>
      </c>
      <c r="E1468">
        <f>IFERROR(VLOOKUP(Table_ExternalData_15[[#This Row],[Id]],Rabati!B:C,2,0),0)</f>
        <v>25</v>
      </c>
      <c r="F1468">
        <v>12</v>
      </c>
      <c r="G1468" t="str">
        <f>VLOOKUP(Table_ExternalData_15[[#This Row],[Id]],'Blagovna izdelek'!A:C,3,0)</f>
        <v>SBOX</v>
      </c>
      <c r="H1468">
        <f>Table_ExternalData_15[[#This Row],[Rabat]]*0.2</f>
        <v>5</v>
      </c>
      <c r="I1468" s="2">
        <f>Table_ExternalData_15[[#This Row],[Price]]-(Table_ExternalData_15[[#This Row],[Price]]*Table_ExternalData_15[[#This Row],[BB rabat]])/100</f>
        <v>11.352499999999999</v>
      </c>
      <c r="J1468" s="2">
        <f>Table_ExternalData_15[[#This Row],[BB cena]]*Table_ExternalData_15[[#Headers],[1,22]]</f>
        <v>13.85005</v>
      </c>
      <c r="K1468" s="2">
        <f>Table_ExternalData_15[[#This Row],[Price]]*Table_ExternalData_15[[#Headers],[1,22]]</f>
        <v>14.578999999999999</v>
      </c>
      <c r="L1468" s="7">
        <f>IF(G1468="White Shark",E1468*0.5,IF(G1468="Sbox",E1468*0.5,IF(G1468="Tenda",E1468*0.5,E1468*0.2)))/100</f>
        <v>0.125</v>
      </c>
      <c r="M1468" s="2">
        <f>Table_ExternalData_15[[#This Row],[Price]]-Table_ExternalData_15[[#This Row],[Price]]*Table_ExternalData_15[[#This Row],[extra popust]]</f>
        <v>10.456249999999999</v>
      </c>
      <c r="N1468" s="2">
        <f>IF(M1468&lt;I1468,M1468,I1468)</f>
        <v>10.456249999999999</v>
      </c>
      <c r="O1468" s="12">
        <f ca="1">IF(N1468&lt;I1468,$U$1," ")</f>
        <v>45786</v>
      </c>
      <c r="P1468" s="12">
        <f ca="1">IFERROR((O1468+30)," ")</f>
        <v>45816</v>
      </c>
      <c r="Q1468" s="2">
        <f ca="1">IF(O1468=$U$1,N1468,"0")*1.22</f>
        <v>12.756624999999998</v>
      </c>
    </row>
    <row r="1469" spans="1:17" x14ac:dyDescent="0.25">
      <c r="A1469" t="s">
        <v>11667</v>
      </c>
      <c r="B1469" t="s">
        <v>11666</v>
      </c>
      <c r="C1469">
        <v>16852</v>
      </c>
      <c r="D1469">
        <v>14.35</v>
      </c>
      <c r="E1469">
        <f>IFERROR(VLOOKUP(Table_ExternalData_15[[#This Row],[Id]],Rabati!B:C,2,0),0)</f>
        <v>25</v>
      </c>
      <c r="F1469">
        <v>0</v>
      </c>
      <c r="G1469" t="str">
        <f>VLOOKUP(Table_ExternalData_15[[#This Row],[Id]],'Blagovna izdelek'!A:C,3,0)</f>
        <v>SBOX</v>
      </c>
      <c r="H1469">
        <f>Table_ExternalData_15[[#This Row],[Rabat]]*0.2</f>
        <v>5</v>
      </c>
      <c r="I1469" s="2">
        <f>Table_ExternalData_15[[#This Row],[Price]]-(Table_ExternalData_15[[#This Row],[Price]]*Table_ExternalData_15[[#This Row],[BB rabat]])/100</f>
        <v>13.6325</v>
      </c>
      <c r="J1469" s="2">
        <f>Table_ExternalData_15[[#This Row],[BB cena]]*Table_ExternalData_15[[#Headers],[1,22]]</f>
        <v>16.63165</v>
      </c>
      <c r="K1469" s="2">
        <f>Table_ExternalData_15[[#This Row],[Price]]*Table_ExternalData_15[[#Headers],[1,22]]</f>
        <v>17.506999999999998</v>
      </c>
      <c r="L1469" s="7">
        <f>IF(G1469="White Shark",E1469*0.5,IF(G1469="Sbox",E1469*0.5,IF(G1469="Tenda",E1469*0.5,E1469*0.2)))/100</f>
        <v>0.125</v>
      </c>
      <c r="M1469" s="2">
        <f>Table_ExternalData_15[[#This Row],[Price]]-Table_ExternalData_15[[#This Row],[Price]]*Table_ExternalData_15[[#This Row],[extra popust]]</f>
        <v>12.55625</v>
      </c>
      <c r="N1469" s="2">
        <f>IF(M1469&lt;I1469,M1469,I1469)</f>
        <v>12.55625</v>
      </c>
      <c r="O1469" s="12">
        <f ca="1">IF(N1469&lt;I1469,$U$1," ")</f>
        <v>45786</v>
      </c>
      <c r="P1469" s="12">
        <f ca="1">IFERROR((O1469+30)," ")</f>
        <v>45816</v>
      </c>
      <c r="Q1469" s="2">
        <f ca="1">IF(O1469=$U$1,N1469,"0")*1.22</f>
        <v>15.318625000000001</v>
      </c>
    </row>
    <row r="1470" spans="1:17" x14ac:dyDescent="0.25">
      <c r="A1470" t="s">
        <v>11669</v>
      </c>
      <c r="B1470" t="s">
        <v>11668</v>
      </c>
      <c r="C1470">
        <v>16853</v>
      </c>
      <c r="D1470">
        <v>39.950000000000003</v>
      </c>
      <c r="E1470">
        <f>IFERROR(VLOOKUP(Table_ExternalData_15[[#This Row],[Id]],Rabati!B:C,2,0),0)</f>
        <v>25</v>
      </c>
      <c r="F1470">
        <v>0</v>
      </c>
      <c r="G1470" t="str">
        <f>VLOOKUP(Table_ExternalData_15[[#This Row],[Id]],'Blagovna izdelek'!A:C,3,0)</f>
        <v>SBOX</v>
      </c>
      <c r="H1470">
        <f>Table_ExternalData_15[[#This Row],[Rabat]]*0.2</f>
        <v>5</v>
      </c>
      <c r="I1470" s="2">
        <f>Table_ExternalData_15[[#This Row],[Price]]-(Table_ExternalData_15[[#This Row],[Price]]*Table_ExternalData_15[[#This Row],[BB rabat]])/100</f>
        <v>37.952500000000001</v>
      </c>
      <c r="J1470" s="2">
        <f>Table_ExternalData_15[[#This Row],[BB cena]]*Table_ExternalData_15[[#Headers],[1,22]]</f>
        <v>46.302050000000001</v>
      </c>
      <c r="K1470" s="2">
        <f>Table_ExternalData_15[[#This Row],[Price]]*Table_ExternalData_15[[#Headers],[1,22]]</f>
        <v>48.739000000000004</v>
      </c>
      <c r="L1470" s="7">
        <f>IF(G1470="White Shark",E1470*0.5,IF(G1470="Sbox",E1470*0.5,IF(G1470="Tenda",E1470*0.5,E1470*0.2)))/100</f>
        <v>0.125</v>
      </c>
      <c r="M1470" s="2">
        <f>Table_ExternalData_15[[#This Row],[Price]]-Table_ExternalData_15[[#This Row],[Price]]*Table_ExternalData_15[[#This Row],[extra popust]]</f>
        <v>34.956250000000004</v>
      </c>
      <c r="N1470" s="2">
        <f>IF(M1470&lt;I1470,M1470,I1470)</f>
        <v>34.956250000000004</v>
      </c>
      <c r="O1470" s="12">
        <f ca="1">IF(N1470&lt;I1470,$U$1," ")</f>
        <v>45786</v>
      </c>
      <c r="P1470" s="12">
        <f ca="1">IFERROR((O1470+30)," ")</f>
        <v>45816</v>
      </c>
      <c r="Q1470" s="2">
        <f ca="1">IF(O1470=$U$1,N1470,"0")*1.22</f>
        <v>42.646625000000007</v>
      </c>
    </row>
    <row r="1471" spans="1:17" x14ac:dyDescent="0.25">
      <c r="A1471" t="s">
        <v>11671</v>
      </c>
      <c r="B1471" t="s">
        <v>11670</v>
      </c>
      <c r="C1471">
        <v>16854</v>
      </c>
      <c r="D1471">
        <v>9.3000000000000007</v>
      </c>
      <c r="E1471">
        <f>IFERROR(VLOOKUP(Table_ExternalData_15[[#This Row],[Id]],Rabati!B:C,2,0),0)</f>
        <v>25</v>
      </c>
      <c r="F1471">
        <v>22</v>
      </c>
      <c r="G1471" t="str">
        <f>VLOOKUP(Table_ExternalData_15[[#This Row],[Id]],'Blagovna izdelek'!A:C,3,0)</f>
        <v>SBOX</v>
      </c>
      <c r="H1471">
        <f>Table_ExternalData_15[[#This Row],[Rabat]]*0.2</f>
        <v>5</v>
      </c>
      <c r="I1471" s="2">
        <f>Table_ExternalData_15[[#This Row],[Price]]-(Table_ExternalData_15[[#This Row],[Price]]*Table_ExternalData_15[[#This Row],[BB rabat]])/100</f>
        <v>8.8350000000000009</v>
      </c>
      <c r="J1471" s="2">
        <f>Table_ExternalData_15[[#This Row],[BB cena]]*Table_ExternalData_15[[#Headers],[1,22]]</f>
        <v>10.778700000000001</v>
      </c>
      <c r="K1471" s="2">
        <f>Table_ExternalData_15[[#This Row],[Price]]*Table_ExternalData_15[[#Headers],[1,22]]</f>
        <v>11.346</v>
      </c>
      <c r="L1471" s="7">
        <f>IF(G1471="White Shark",E1471*0.5,IF(G1471="Sbox",E1471*0.5,IF(G1471="Tenda",E1471*0.5,E1471*0.2)))/100</f>
        <v>0.125</v>
      </c>
      <c r="M1471" s="2">
        <f>Table_ExternalData_15[[#This Row],[Price]]-Table_ExternalData_15[[#This Row],[Price]]*Table_ExternalData_15[[#This Row],[extra popust]]</f>
        <v>8.1375000000000011</v>
      </c>
      <c r="N1471" s="2">
        <f>IF(M1471&lt;I1471,M1471,I1471)</f>
        <v>8.1375000000000011</v>
      </c>
      <c r="O1471" s="12">
        <f ca="1">IF(N1471&lt;I1471,$U$1," ")</f>
        <v>45786</v>
      </c>
      <c r="P1471" s="12">
        <f ca="1">IFERROR((O1471+30)," ")</f>
        <v>45816</v>
      </c>
      <c r="Q1471" s="2">
        <f ca="1">IF(O1471=$U$1,N1471,"0")*1.22</f>
        <v>9.9277500000000014</v>
      </c>
    </row>
    <row r="1472" spans="1:17" x14ac:dyDescent="0.25">
      <c r="A1472" t="s">
        <v>11673</v>
      </c>
      <c r="B1472" t="s">
        <v>11672</v>
      </c>
      <c r="C1472">
        <v>16855</v>
      </c>
      <c r="D1472">
        <v>9.98</v>
      </c>
      <c r="E1472">
        <f>IFERROR(VLOOKUP(Table_ExternalData_15[[#This Row],[Id]],Rabati!B:C,2,0),0)</f>
        <v>25</v>
      </c>
      <c r="F1472">
        <v>4</v>
      </c>
      <c r="G1472" t="str">
        <f>VLOOKUP(Table_ExternalData_15[[#This Row],[Id]],'Blagovna izdelek'!A:C,3,0)</f>
        <v>SBOX</v>
      </c>
      <c r="H1472">
        <f>Table_ExternalData_15[[#This Row],[Rabat]]*0.2</f>
        <v>5</v>
      </c>
      <c r="I1472" s="2">
        <f>Table_ExternalData_15[[#This Row],[Price]]-(Table_ExternalData_15[[#This Row],[Price]]*Table_ExternalData_15[[#This Row],[BB rabat]])/100</f>
        <v>9.4809999999999999</v>
      </c>
      <c r="J1472" s="2">
        <f>Table_ExternalData_15[[#This Row],[BB cena]]*Table_ExternalData_15[[#Headers],[1,22]]</f>
        <v>11.56682</v>
      </c>
      <c r="K1472" s="2">
        <f>Table_ExternalData_15[[#This Row],[Price]]*Table_ExternalData_15[[#Headers],[1,22]]</f>
        <v>12.175600000000001</v>
      </c>
      <c r="L1472" s="7">
        <f>IF(G1472="White Shark",E1472*0.5,IF(G1472="Sbox",E1472*0.5,IF(G1472="Tenda",E1472*0.5,E1472*0.2)))/100</f>
        <v>0.125</v>
      </c>
      <c r="M1472" s="2">
        <f>Table_ExternalData_15[[#This Row],[Price]]-Table_ExternalData_15[[#This Row],[Price]]*Table_ExternalData_15[[#This Row],[extra popust]]</f>
        <v>8.7324999999999999</v>
      </c>
      <c r="N1472" s="2">
        <f>IF(M1472&lt;I1472,M1472,I1472)</f>
        <v>8.7324999999999999</v>
      </c>
      <c r="O1472" s="12">
        <f ca="1">IF(N1472&lt;I1472,$U$1," ")</f>
        <v>45786</v>
      </c>
      <c r="P1472" s="12">
        <f ca="1">IFERROR((O1472+30)," ")</f>
        <v>45816</v>
      </c>
      <c r="Q1472" s="2">
        <f ca="1">IF(O1472=$U$1,N1472,"0")*1.22</f>
        <v>10.653649999999999</v>
      </c>
    </row>
    <row r="1473" spans="1:17" x14ac:dyDescent="0.25">
      <c r="A1473" t="s">
        <v>11675</v>
      </c>
      <c r="B1473" t="s">
        <v>11674</v>
      </c>
      <c r="C1473">
        <v>16856</v>
      </c>
      <c r="D1473">
        <v>9.98</v>
      </c>
      <c r="E1473">
        <f>IFERROR(VLOOKUP(Table_ExternalData_15[[#This Row],[Id]],Rabati!B:C,2,0),0)</f>
        <v>25</v>
      </c>
      <c r="F1473">
        <v>6</v>
      </c>
      <c r="G1473" t="str">
        <f>VLOOKUP(Table_ExternalData_15[[#This Row],[Id]],'Blagovna izdelek'!A:C,3,0)</f>
        <v>SBOX</v>
      </c>
      <c r="H1473">
        <f>Table_ExternalData_15[[#This Row],[Rabat]]*0.2</f>
        <v>5</v>
      </c>
      <c r="I1473" s="2">
        <f>Table_ExternalData_15[[#This Row],[Price]]-(Table_ExternalData_15[[#This Row],[Price]]*Table_ExternalData_15[[#This Row],[BB rabat]])/100</f>
        <v>9.4809999999999999</v>
      </c>
      <c r="J1473" s="2">
        <f>Table_ExternalData_15[[#This Row],[BB cena]]*Table_ExternalData_15[[#Headers],[1,22]]</f>
        <v>11.56682</v>
      </c>
      <c r="K1473" s="2">
        <f>Table_ExternalData_15[[#This Row],[Price]]*Table_ExternalData_15[[#Headers],[1,22]]</f>
        <v>12.175600000000001</v>
      </c>
      <c r="L1473" s="7">
        <f>IF(G1473="White Shark",E1473*0.5,IF(G1473="Sbox",E1473*0.5,IF(G1473="Tenda",E1473*0.5,E1473*0.2)))/100</f>
        <v>0.125</v>
      </c>
      <c r="M1473" s="2">
        <f>Table_ExternalData_15[[#This Row],[Price]]-Table_ExternalData_15[[#This Row],[Price]]*Table_ExternalData_15[[#This Row],[extra popust]]</f>
        <v>8.7324999999999999</v>
      </c>
      <c r="N1473" s="2">
        <f>IF(M1473&lt;I1473,M1473,I1473)</f>
        <v>8.7324999999999999</v>
      </c>
      <c r="O1473" s="12">
        <f ca="1">IF(N1473&lt;I1473,$U$1," ")</f>
        <v>45786</v>
      </c>
      <c r="P1473" s="12">
        <f ca="1">IFERROR((O1473+30)," ")</f>
        <v>45816</v>
      </c>
      <c r="Q1473" s="2">
        <f ca="1">IF(O1473=$U$1,N1473,"0")*1.22</f>
        <v>10.653649999999999</v>
      </c>
    </row>
    <row r="1474" spans="1:17" x14ac:dyDescent="0.25">
      <c r="A1474" t="s">
        <v>11677</v>
      </c>
      <c r="B1474" t="s">
        <v>11676</v>
      </c>
      <c r="C1474">
        <v>16857</v>
      </c>
      <c r="D1474">
        <v>9.98</v>
      </c>
      <c r="E1474">
        <f>IFERROR(VLOOKUP(Table_ExternalData_15[[#This Row],[Id]],Rabati!B:C,2,0),0)</f>
        <v>25</v>
      </c>
      <c r="F1474">
        <v>3</v>
      </c>
      <c r="G1474" t="str">
        <f>VLOOKUP(Table_ExternalData_15[[#This Row],[Id]],'Blagovna izdelek'!A:C,3,0)</f>
        <v>SBOX</v>
      </c>
      <c r="H1474">
        <f>Table_ExternalData_15[[#This Row],[Rabat]]*0.2</f>
        <v>5</v>
      </c>
      <c r="I1474" s="2">
        <f>Table_ExternalData_15[[#This Row],[Price]]-(Table_ExternalData_15[[#This Row],[Price]]*Table_ExternalData_15[[#This Row],[BB rabat]])/100</f>
        <v>9.4809999999999999</v>
      </c>
      <c r="J1474" s="2">
        <f>Table_ExternalData_15[[#This Row],[BB cena]]*Table_ExternalData_15[[#Headers],[1,22]]</f>
        <v>11.56682</v>
      </c>
      <c r="K1474" s="2">
        <f>Table_ExternalData_15[[#This Row],[Price]]*Table_ExternalData_15[[#Headers],[1,22]]</f>
        <v>12.175600000000001</v>
      </c>
      <c r="L1474" s="7">
        <f>IF(G1474="White Shark",E1474*0.5,IF(G1474="Sbox",E1474*0.5,IF(G1474="Tenda",E1474*0.5,E1474*0.2)))/100</f>
        <v>0.125</v>
      </c>
      <c r="M1474" s="2">
        <f>Table_ExternalData_15[[#This Row],[Price]]-Table_ExternalData_15[[#This Row],[Price]]*Table_ExternalData_15[[#This Row],[extra popust]]</f>
        <v>8.7324999999999999</v>
      </c>
      <c r="N1474" s="2">
        <f>IF(M1474&lt;I1474,M1474,I1474)</f>
        <v>8.7324999999999999</v>
      </c>
      <c r="O1474" s="12">
        <f ca="1">IF(N1474&lt;I1474,$U$1," ")</f>
        <v>45786</v>
      </c>
      <c r="P1474" s="12">
        <f ca="1">IFERROR((O1474+30)," ")</f>
        <v>45816</v>
      </c>
      <c r="Q1474" s="2">
        <f ca="1">IF(O1474=$U$1,N1474,"0")*1.22</f>
        <v>10.653649999999999</v>
      </c>
    </row>
    <row r="1475" spans="1:17" x14ac:dyDescent="0.25">
      <c r="A1475" t="s">
        <v>11679</v>
      </c>
      <c r="B1475" t="s">
        <v>11678</v>
      </c>
      <c r="C1475">
        <v>16858</v>
      </c>
      <c r="D1475">
        <v>9.98</v>
      </c>
      <c r="E1475">
        <f>IFERROR(VLOOKUP(Table_ExternalData_15[[#This Row],[Id]],Rabati!B:C,2,0),0)</f>
        <v>25</v>
      </c>
      <c r="F1475">
        <v>6</v>
      </c>
      <c r="G1475" t="str">
        <f>VLOOKUP(Table_ExternalData_15[[#This Row],[Id]],'Blagovna izdelek'!A:C,3,0)</f>
        <v>SBOX</v>
      </c>
      <c r="H1475">
        <f>Table_ExternalData_15[[#This Row],[Rabat]]*0.2</f>
        <v>5</v>
      </c>
      <c r="I1475" s="2">
        <f>Table_ExternalData_15[[#This Row],[Price]]-(Table_ExternalData_15[[#This Row],[Price]]*Table_ExternalData_15[[#This Row],[BB rabat]])/100</f>
        <v>9.4809999999999999</v>
      </c>
      <c r="J1475" s="2">
        <f>Table_ExternalData_15[[#This Row],[BB cena]]*Table_ExternalData_15[[#Headers],[1,22]]</f>
        <v>11.56682</v>
      </c>
      <c r="K1475" s="2">
        <f>Table_ExternalData_15[[#This Row],[Price]]*Table_ExternalData_15[[#Headers],[1,22]]</f>
        <v>12.175600000000001</v>
      </c>
      <c r="L1475" s="7">
        <f>IF(G1475="White Shark",E1475*0.5,IF(G1475="Sbox",E1475*0.5,IF(G1475="Tenda",E1475*0.5,E1475*0.2)))/100</f>
        <v>0.125</v>
      </c>
      <c r="M1475" s="2">
        <f>Table_ExternalData_15[[#This Row],[Price]]-Table_ExternalData_15[[#This Row],[Price]]*Table_ExternalData_15[[#This Row],[extra popust]]</f>
        <v>8.7324999999999999</v>
      </c>
      <c r="N1475" s="2">
        <f>IF(M1475&lt;I1475,M1475,I1475)</f>
        <v>8.7324999999999999</v>
      </c>
      <c r="O1475" s="12">
        <f ca="1">IF(N1475&lt;I1475,$U$1," ")</f>
        <v>45786</v>
      </c>
      <c r="P1475" s="12">
        <f ca="1">IFERROR((O1475+30)," ")</f>
        <v>45816</v>
      </c>
      <c r="Q1475" s="2">
        <f ca="1">IF(O1475=$U$1,N1475,"0")*1.22</f>
        <v>10.653649999999999</v>
      </c>
    </row>
    <row r="1476" spans="1:17" x14ac:dyDescent="0.25">
      <c r="A1476" t="s">
        <v>11681</v>
      </c>
      <c r="B1476" t="s">
        <v>11680</v>
      </c>
      <c r="C1476">
        <v>16859</v>
      </c>
      <c r="D1476">
        <v>9.98</v>
      </c>
      <c r="E1476">
        <f>IFERROR(VLOOKUP(Table_ExternalData_15[[#This Row],[Id]],Rabati!B:C,2,0),0)</f>
        <v>25</v>
      </c>
      <c r="F1476">
        <v>1</v>
      </c>
      <c r="G1476" t="str">
        <f>VLOOKUP(Table_ExternalData_15[[#This Row],[Id]],'Blagovna izdelek'!A:C,3,0)</f>
        <v>SBOX</v>
      </c>
      <c r="H1476">
        <f>Table_ExternalData_15[[#This Row],[Rabat]]*0.2</f>
        <v>5</v>
      </c>
      <c r="I1476" s="2">
        <f>Table_ExternalData_15[[#This Row],[Price]]-(Table_ExternalData_15[[#This Row],[Price]]*Table_ExternalData_15[[#This Row],[BB rabat]])/100</f>
        <v>9.4809999999999999</v>
      </c>
      <c r="J1476" s="2">
        <f>Table_ExternalData_15[[#This Row],[BB cena]]*Table_ExternalData_15[[#Headers],[1,22]]</f>
        <v>11.56682</v>
      </c>
      <c r="K1476" s="2">
        <f>Table_ExternalData_15[[#This Row],[Price]]*Table_ExternalData_15[[#Headers],[1,22]]</f>
        <v>12.175600000000001</v>
      </c>
      <c r="L1476" s="7">
        <f>IF(G1476="White Shark",E1476*0.5,IF(G1476="Sbox",E1476*0.5,IF(G1476="Tenda",E1476*0.5,E1476*0.2)))/100</f>
        <v>0.125</v>
      </c>
      <c r="M1476" s="2">
        <f>Table_ExternalData_15[[#This Row],[Price]]-Table_ExternalData_15[[#This Row],[Price]]*Table_ExternalData_15[[#This Row],[extra popust]]</f>
        <v>8.7324999999999999</v>
      </c>
      <c r="N1476" s="2">
        <f>IF(M1476&lt;I1476,M1476,I1476)</f>
        <v>8.7324999999999999</v>
      </c>
      <c r="O1476" s="12">
        <f ca="1">IF(N1476&lt;I1476,$U$1," ")</f>
        <v>45786</v>
      </c>
      <c r="P1476" s="12">
        <f ca="1">IFERROR((O1476+30)," ")</f>
        <v>45816</v>
      </c>
      <c r="Q1476" s="2">
        <f ca="1">IF(O1476=$U$1,N1476,"0")*1.22</f>
        <v>10.653649999999999</v>
      </c>
    </row>
    <row r="1477" spans="1:17" x14ac:dyDescent="0.25">
      <c r="A1477" t="s">
        <v>11791</v>
      </c>
      <c r="B1477" t="s">
        <v>11790</v>
      </c>
      <c r="C1477">
        <v>16892</v>
      </c>
      <c r="D1477">
        <v>6.85</v>
      </c>
      <c r="E1477">
        <f>IFERROR(VLOOKUP(Table_ExternalData_15[[#This Row],[Id]],Rabati!B:C,2,0),0)</f>
        <v>20</v>
      </c>
      <c r="F1477">
        <v>2</v>
      </c>
      <c r="G1477" t="str">
        <f>VLOOKUP(Table_ExternalData_15[[#This Row],[Id]],'Blagovna izdelek'!A:C,3,0)</f>
        <v>SBOX</v>
      </c>
      <c r="H1477">
        <f>Table_ExternalData_15[[#This Row],[Rabat]]*0.2</f>
        <v>4</v>
      </c>
      <c r="I1477" s="2">
        <f>Table_ExternalData_15[[#This Row],[Price]]-(Table_ExternalData_15[[#This Row],[Price]]*Table_ExternalData_15[[#This Row],[BB rabat]])/100</f>
        <v>6.5759999999999996</v>
      </c>
      <c r="J1477" s="2">
        <f>Table_ExternalData_15[[#This Row],[BB cena]]*Table_ExternalData_15[[#Headers],[1,22]]</f>
        <v>8.0227199999999996</v>
      </c>
      <c r="K1477" s="2">
        <f>Table_ExternalData_15[[#This Row],[Price]]*Table_ExternalData_15[[#Headers],[1,22]]</f>
        <v>8.3569999999999993</v>
      </c>
      <c r="L1477" s="7">
        <f>IF(G1477="White Shark",E1477*0.5,IF(G1477="Sbox",E1477*0.5,IF(G1477="Tenda",E1477*0.5,E1477*0.2)))/100</f>
        <v>0.1</v>
      </c>
      <c r="M1477" s="2">
        <f>Table_ExternalData_15[[#This Row],[Price]]-Table_ExternalData_15[[#This Row],[Price]]*Table_ExternalData_15[[#This Row],[extra popust]]</f>
        <v>6.1649999999999991</v>
      </c>
      <c r="N1477" s="2">
        <f>IF(M1477&lt;I1477,M1477,I1477)</f>
        <v>6.1649999999999991</v>
      </c>
      <c r="O1477" s="12">
        <f ca="1">IF(N1477&lt;I1477,$U$1," ")</f>
        <v>45786</v>
      </c>
      <c r="P1477" s="12">
        <f ca="1">IFERROR((O1477+30)," ")</f>
        <v>45816</v>
      </c>
      <c r="Q1477" s="2">
        <f ca="1">IF(O1477=$U$1,N1477,"0")*1.22</f>
        <v>7.5212999999999992</v>
      </c>
    </row>
    <row r="1478" spans="1:17" x14ac:dyDescent="0.25">
      <c r="A1478" t="s">
        <v>11752</v>
      </c>
      <c r="B1478" t="s">
        <v>12051</v>
      </c>
      <c r="C1478">
        <v>16903</v>
      </c>
      <c r="D1478">
        <v>12.1</v>
      </c>
      <c r="E1478">
        <f>IFERROR(VLOOKUP(Table_ExternalData_15[[#This Row],[Id]],Rabati!B:C,2,0),0)</f>
        <v>20</v>
      </c>
      <c r="F1478">
        <v>25</v>
      </c>
      <c r="G1478" t="str">
        <f>VLOOKUP(Table_ExternalData_15[[#This Row],[Id]],'Blagovna izdelek'!A:C,3,0)</f>
        <v>SBOX</v>
      </c>
      <c r="H1478">
        <f>Table_ExternalData_15[[#This Row],[Rabat]]*0.2</f>
        <v>4</v>
      </c>
      <c r="I1478" s="2">
        <f>Table_ExternalData_15[[#This Row],[Price]]-(Table_ExternalData_15[[#This Row],[Price]]*Table_ExternalData_15[[#This Row],[BB rabat]])/100</f>
        <v>11.616</v>
      </c>
      <c r="J1478" s="2">
        <f>Table_ExternalData_15[[#This Row],[BB cena]]*Table_ExternalData_15[[#Headers],[1,22]]</f>
        <v>14.171519999999999</v>
      </c>
      <c r="K1478" s="2">
        <f>Table_ExternalData_15[[#This Row],[Price]]*Table_ExternalData_15[[#Headers],[1,22]]</f>
        <v>14.761999999999999</v>
      </c>
      <c r="L1478" s="7">
        <f>IF(G1478="White Shark",E1478*0.5,IF(G1478="Sbox",E1478*0.5,IF(G1478="Tenda",E1478*0.5,E1478*0.2)))/100</f>
        <v>0.1</v>
      </c>
      <c r="M1478" s="2">
        <f>Table_ExternalData_15[[#This Row],[Price]]-Table_ExternalData_15[[#This Row],[Price]]*Table_ExternalData_15[[#This Row],[extra popust]]</f>
        <v>10.89</v>
      </c>
      <c r="N1478" s="2">
        <f>IF(M1478&lt;I1478,M1478,I1478)</f>
        <v>10.89</v>
      </c>
      <c r="O1478" s="12">
        <f ca="1">IF(N1478&lt;I1478,$U$1," ")</f>
        <v>45786</v>
      </c>
      <c r="P1478" s="12">
        <f ca="1">IFERROR((O1478+30)," ")</f>
        <v>45816</v>
      </c>
      <c r="Q1478" s="2">
        <f ca="1">IF(O1478=$U$1,N1478,"0")*1.22</f>
        <v>13.2858</v>
      </c>
    </row>
    <row r="1479" spans="1:17" x14ac:dyDescent="0.25">
      <c r="A1479" t="s">
        <v>12052</v>
      </c>
      <c r="B1479" t="s">
        <v>12064</v>
      </c>
      <c r="C1479">
        <v>16904</v>
      </c>
      <c r="D1479">
        <v>63.92</v>
      </c>
      <c r="E1479">
        <f>IFERROR(VLOOKUP(Table_ExternalData_15[[#This Row],[Id]],Rabati!B:C,2,0),0)</f>
        <v>20</v>
      </c>
      <c r="F1479">
        <v>5</v>
      </c>
      <c r="G1479" t="str">
        <f>VLOOKUP(Table_ExternalData_15[[#This Row],[Id]],'Blagovna izdelek'!A:C,3,0)</f>
        <v>SBOX</v>
      </c>
      <c r="H1479">
        <f>Table_ExternalData_15[[#This Row],[Rabat]]*0.2</f>
        <v>4</v>
      </c>
      <c r="I1479" s="2">
        <f>Table_ExternalData_15[[#This Row],[Price]]-(Table_ExternalData_15[[#This Row],[Price]]*Table_ExternalData_15[[#This Row],[BB rabat]])/100</f>
        <v>61.363199999999999</v>
      </c>
      <c r="J1479" s="2">
        <f>Table_ExternalData_15[[#This Row],[BB cena]]*Table_ExternalData_15[[#Headers],[1,22]]</f>
        <v>74.863103999999993</v>
      </c>
      <c r="K1479" s="2">
        <f>Table_ExternalData_15[[#This Row],[Price]]*Table_ExternalData_15[[#Headers],[1,22]]</f>
        <v>77.982399999999998</v>
      </c>
      <c r="L1479" s="7">
        <f>IF(G1479="White Shark",E1479*0.5,IF(G1479="Sbox",E1479*0.5,IF(G1479="Tenda",E1479*0.5,E1479*0.2)))/100</f>
        <v>0.1</v>
      </c>
      <c r="M1479" s="2">
        <f>Table_ExternalData_15[[#This Row],[Price]]-Table_ExternalData_15[[#This Row],[Price]]*Table_ExternalData_15[[#This Row],[extra popust]]</f>
        <v>57.527999999999999</v>
      </c>
      <c r="N1479" s="2">
        <f>IF(M1479&lt;I1479,M1479,I1479)</f>
        <v>57.527999999999999</v>
      </c>
      <c r="O1479" s="12">
        <f ca="1">IF(N1479&lt;I1479,$U$1," ")</f>
        <v>45786</v>
      </c>
      <c r="P1479" s="12">
        <f ca="1">IFERROR((O1479+30)," ")</f>
        <v>45816</v>
      </c>
      <c r="Q1479" s="2">
        <f ca="1">IF(O1479=$U$1,N1479,"0")*1.22</f>
        <v>70.184159999999991</v>
      </c>
    </row>
    <row r="1480" spans="1:17" x14ac:dyDescent="0.25">
      <c r="A1480" t="s">
        <v>12331</v>
      </c>
      <c r="B1480" t="s">
        <v>12330</v>
      </c>
      <c r="C1480">
        <v>17028</v>
      </c>
      <c r="D1480">
        <v>0</v>
      </c>
      <c r="E1480">
        <f>IFERROR(VLOOKUP(Table_ExternalData_15[[#This Row],[Id]],Rabati!B:C,2,0),0)</f>
        <v>0</v>
      </c>
      <c r="F1480">
        <v>0</v>
      </c>
      <c r="G1480" t="str">
        <f>VLOOKUP(Table_ExternalData_15[[#This Row],[Id]],'Blagovna izdelek'!A:C,3,0)</f>
        <v>SBOX</v>
      </c>
      <c r="H1480">
        <f>Table_ExternalData_15[[#This Row],[Rabat]]*0.2</f>
        <v>0</v>
      </c>
      <c r="I1480" s="2">
        <f>Table_ExternalData_15[[#This Row],[Price]]-(Table_ExternalData_15[[#This Row],[Price]]*Table_ExternalData_15[[#This Row],[BB rabat]])/100</f>
        <v>0</v>
      </c>
      <c r="J1480" s="2">
        <f>Table_ExternalData_15[[#This Row],[BB cena]]*Table_ExternalData_15[[#Headers],[1,22]]</f>
        <v>0</v>
      </c>
      <c r="K1480" s="2">
        <f>Table_ExternalData_15[[#This Row],[Price]]*Table_ExternalData_15[[#Headers],[1,22]]</f>
        <v>0</v>
      </c>
      <c r="L1480" s="7">
        <f>IF(G1480="White Shark",E1480*0.5,IF(G1480="Sbox",E1480*0.5,IF(G1480="Tenda",E1480*0.5,E1480*0.2)))/100</f>
        <v>0</v>
      </c>
      <c r="M1480" s="2">
        <f>Table_ExternalData_15[[#This Row],[Price]]-Table_ExternalData_15[[#This Row],[Price]]*Table_ExternalData_15[[#This Row],[extra popust]]</f>
        <v>0</v>
      </c>
      <c r="N1480" s="2">
        <f>IF(M1480&lt;I1480,M1480,I1480)</f>
        <v>0</v>
      </c>
      <c r="O1480" s="12" t="str">
        <f>IF(N1480&lt;I1480,$U$1," ")</f>
        <v xml:space="preserve"> </v>
      </c>
      <c r="P1480" s="12" t="str">
        <f>IFERROR((O1480+30)," ")</f>
        <v xml:space="preserve"> </v>
      </c>
      <c r="Q1480" s="2">
        <f ca="1">IF(O1480=$U$1,N1480,"0")*1.22</f>
        <v>0</v>
      </c>
    </row>
    <row r="1481" spans="1:17" x14ac:dyDescent="0.25">
      <c r="A1481" t="s">
        <v>13125</v>
      </c>
      <c r="B1481" t="s">
        <v>13124</v>
      </c>
      <c r="C1481">
        <v>17172</v>
      </c>
      <c r="D1481">
        <v>57.12</v>
      </c>
      <c r="E1481">
        <f>IFERROR(VLOOKUP(Table_ExternalData_15[[#This Row],[Id]],Rabati!B:C,2,0),0)</f>
        <v>20</v>
      </c>
      <c r="F1481">
        <v>4</v>
      </c>
      <c r="G1481" t="str">
        <f>VLOOKUP(Table_ExternalData_15[[#This Row],[Id]],'Blagovna izdelek'!A:C,3,0)</f>
        <v>SBOX</v>
      </c>
      <c r="H1481">
        <f>Table_ExternalData_15[[#This Row],[Rabat]]*0.2</f>
        <v>4</v>
      </c>
      <c r="I1481" s="2">
        <f>Table_ExternalData_15[[#This Row],[Price]]-(Table_ExternalData_15[[#This Row],[Price]]*Table_ExternalData_15[[#This Row],[BB rabat]])/100</f>
        <v>54.8352</v>
      </c>
      <c r="J1481" s="2">
        <f>Table_ExternalData_15[[#This Row],[BB cena]]*Table_ExternalData_15[[#Headers],[1,22]]</f>
        <v>66.898944</v>
      </c>
      <c r="K1481" s="2">
        <f>Table_ExternalData_15[[#This Row],[Price]]*Table_ExternalData_15[[#Headers],[1,22]]</f>
        <v>69.686399999999992</v>
      </c>
      <c r="L1481" s="7">
        <f>IF(G1481="White Shark",E1481*0.5,IF(G1481="Sbox",E1481*0.5,IF(G1481="Tenda",E1481*0.5,E1481*0.2)))/100</f>
        <v>0.1</v>
      </c>
      <c r="M1481" s="2">
        <f>Table_ExternalData_15[[#This Row],[Price]]-Table_ExternalData_15[[#This Row],[Price]]*Table_ExternalData_15[[#This Row],[extra popust]]</f>
        <v>51.408000000000001</v>
      </c>
      <c r="N1481" s="2">
        <f>IF(M1481&lt;I1481,M1481,I1481)</f>
        <v>51.408000000000001</v>
      </c>
      <c r="O1481" s="12">
        <f ca="1">IF(N1481&lt;I1481,$U$1," ")</f>
        <v>45786</v>
      </c>
      <c r="P1481" s="12">
        <f ca="1">IFERROR((O1481+30)," ")</f>
        <v>45816</v>
      </c>
      <c r="Q1481" s="2">
        <f ca="1">IF(O1481=$U$1,N1481,"0")*1.22</f>
        <v>62.717759999999998</v>
      </c>
    </row>
    <row r="1482" spans="1:17" x14ac:dyDescent="0.25">
      <c r="A1482" t="s">
        <v>13130</v>
      </c>
      <c r="B1482" t="s">
        <v>13129</v>
      </c>
      <c r="C1482">
        <v>17176</v>
      </c>
      <c r="D1482">
        <v>21.1</v>
      </c>
      <c r="E1482">
        <f>IFERROR(VLOOKUP(Table_ExternalData_15[[#This Row],[Id]],Rabati!B:C,2,0),0)</f>
        <v>20</v>
      </c>
      <c r="F1482">
        <v>7</v>
      </c>
      <c r="G1482" t="str">
        <f>VLOOKUP(Table_ExternalData_15[[#This Row],[Id]],'Blagovna izdelek'!A:C,3,0)</f>
        <v>SBOX</v>
      </c>
      <c r="H1482">
        <f>Table_ExternalData_15[[#This Row],[Rabat]]*0.2</f>
        <v>4</v>
      </c>
      <c r="I1482" s="2">
        <f>Table_ExternalData_15[[#This Row],[Price]]-(Table_ExternalData_15[[#This Row],[Price]]*Table_ExternalData_15[[#This Row],[BB rabat]])/100</f>
        <v>20.256</v>
      </c>
      <c r="J1482" s="2">
        <f>Table_ExternalData_15[[#This Row],[BB cena]]*Table_ExternalData_15[[#Headers],[1,22]]</f>
        <v>24.712319999999998</v>
      </c>
      <c r="K1482" s="2">
        <f>Table_ExternalData_15[[#This Row],[Price]]*Table_ExternalData_15[[#Headers],[1,22]]</f>
        <v>25.742000000000001</v>
      </c>
      <c r="L1482" s="7">
        <f>IF(G1482="White Shark",E1482*0.5,IF(G1482="Sbox",E1482*0.5,IF(G1482="Tenda",E1482*0.5,E1482*0.2)))/100</f>
        <v>0.1</v>
      </c>
      <c r="M1482" s="2">
        <f>Table_ExternalData_15[[#This Row],[Price]]-Table_ExternalData_15[[#This Row],[Price]]*Table_ExternalData_15[[#This Row],[extra popust]]</f>
        <v>18.990000000000002</v>
      </c>
      <c r="N1482" s="2">
        <f>IF(M1482&lt;I1482,M1482,I1482)</f>
        <v>18.990000000000002</v>
      </c>
      <c r="O1482" s="12">
        <f ca="1">IF(N1482&lt;I1482,$U$1," ")</f>
        <v>45786</v>
      </c>
      <c r="P1482" s="12">
        <f ca="1">IFERROR((O1482+30)," ")</f>
        <v>45816</v>
      </c>
      <c r="Q1482" s="2">
        <f ca="1">IF(O1482=$U$1,N1482,"0")*1.22</f>
        <v>23.167800000000003</v>
      </c>
    </row>
    <row r="1483" spans="1:17" x14ac:dyDescent="0.25">
      <c r="A1483" t="s">
        <v>13132</v>
      </c>
      <c r="B1483" t="s">
        <v>13131</v>
      </c>
      <c r="C1483">
        <v>17177</v>
      </c>
      <c r="D1483">
        <v>8.35</v>
      </c>
      <c r="E1483">
        <f>IFERROR(VLOOKUP(Table_ExternalData_15[[#This Row],[Id]],Rabati!B:C,2,0),0)</f>
        <v>25</v>
      </c>
      <c r="F1483">
        <v>10</v>
      </c>
      <c r="G1483" t="str">
        <f>VLOOKUP(Table_ExternalData_15[[#This Row],[Id]],'Blagovna izdelek'!A:C,3,0)</f>
        <v>SBOX</v>
      </c>
      <c r="H1483">
        <f>Table_ExternalData_15[[#This Row],[Rabat]]*0.2</f>
        <v>5</v>
      </c>
      <c r="I1483" s="2">
        <f>Table_ExternalData_15[[#This Row],[Price]]-(Table_ExternalData_15[[#This Row],[Price]]*Table_ExternalData_15[[#This Row],[BB rabat]])/100</f>
        <v>7.9324999999999992</v>
      </c>
      <c r="J1483" s="2">
        <f>Table_ExternalData_15[[#This Row],[BB cena]]*Table_ExternalData_15[[#Headers],[1,22]]</f>
        <v>9.6776499999999981</v>
      </c>
      <c r="K1483" s="2">
        <f>Table_ExternalData_15[[#This Row],[Price]]*Table_ExternalData_15[[#Headers],[1,22]]</f>
        <v>10.186999999999999</v>
      </c>
      <c r="L1483" s="7">
        <f>IF(G1483="White Shark",E1483*0.5,IF(G1483="Sbox",E1483*0.5,IF(G1483="Tenda",E1483*0.5,E1483*0.2)))/100</f>
        <v>0.125</v>
      </c>
      <c r="M1483" s="2">
        <f>Table_ExternalData_15[[#This Row],[Price]]-Table_ExternalData_15[[#This Row],[Price]]*Table_ExternalData_15[[#This Row],[extra popust]]</f>
        <v>7.3062499999999995</v>
      </c>
      <c r="N1483" s="2">
        <f>IF(M1483&lt;I1483,M1483,I1483)</f>
        <v>7.3062499999999995</v>
      </c>
      <c r="O1483" s="12">
        <f ca="1">IF(N1483&lt;I1483,$U$1," ")</f>
        <v>45786</v>
      </c>
      <c r="P1483" s="12">
        <f ca="1">IFERROR((O1483+30)," ")</f>
        <v>45816</v>
      </c>
      <c r="Q1483" s="2">
        <f ca="1">IF(O1483=$U$1,N1483,"0")*1.22</f>
        <v>8.9136249999999997</v>
      </c>
    </row>
    <row r="1484" spans="1:17" x14ac:dyDescent="0.25">
      <c r="A1484" t="s">
        <v>13357</v>
      </c>
      <c r="B1484" t="s">
        <v>13356</v>
      </c>
      <c r="C1484">
        <v>17228</v>
      </c>
      <c r="D1484">
        <v>88.83</v>
      </c>
      <c r="E1484">
        <f>IFERROR(VLOOKUP(Table_ExternalData_15[[#This Row],[Id]],Rabati!B:C,2,0),0)</f>
        <v>20</v>
      </c>
      <c r="F1484">
        <v>4</v>
      </c>
      <c r="G1484" t="str">
        <f>VLOOKUP(Table_ExternalData_15[[#This Row],[Id]],'Blagovna izdelek'!A:C,3,0)</f>
        <v>SBOX</v>
      </c>
      <c r="H1484">
        <f>Table_ExternalData_15[[#This Row],[Rabat]]*0.2</f>
        <v>4</v>
      </c>
      <c r="I1484" s="2">
        <f>Table_ExternalData_15[[#This Row],[Price]]-(Table_ExternalData_15[[#This Row],[Price]]*Table_ExternalData_15[[#This Row],[BB rabat]])/100</f>
        <v>85.276799999999994</v>
      </c>
      <c r="J1484" s="2">
        <f>Table_ExternalData_15[[#This Row],[BB cena]]*Table_ExternalData_15[[#Headers],[1,22]]</f>
        <v>104.037696</v>
      </c>
      <c r="K1484" s="2">
        <f>Table_ExternalData_15[[#This Row],[Price]]*Table_ExternalData_15[[#Headers],[1,22]]</f>
        <v>108.37259999999999</v>
      </c>
      <c r="L1484" s="7">
        <f>IF(G1484="White Shark",E1484*0.5,IF(G1484="Sbox",E1484*0.5,IF(G1484="Tenda",E1484*0.5,E1484*0.2)))/100</f>
        <v>0.1</v>
      </c>
      <c r="M1484" s="2">
        <f>Table_ExternalData_15[[#This Row],[Price]]-Table_ExternalData_15[[#This Row],[Price]]*Table_ExternalData_15[[#This Row],[extra popust]]</f>
        <v>79.947000000000003</v>
      </c>
      <c r="N1484" s="2">
        <f>IF(M1484&lt;I1484,M1484,I1484)</f>
        <v>79.947000000000003</v>
      </c>
      <c r="O1484" s="12">
        <f ca="1">IF(N1484&lt;I1484,$U$1," ")</f>
        <v>45786</v>
      </c>
      <c r="P1484" s="12">
        <f ca="1">IFERROR((O1484+30)," ")</f>
        <v>45816</v>
      </c>
      <c r="Q1484" s="2">
        <f ca="1">IF(O1484=$U$1,N1484,"0")*1.22</f>
        <v>97.535340000000005</v>
      </c>
    </row>
    <row r="1485" spans="1:17" x14ac:dyDescent="0.25">
      <c r="A1485" t="s">
        <v>13359</v>
      </c>
      <c r="B1485" t="s">
        <v>13358</v>
      </c>
      <c r="C1485">
        <v>17229</v>
      </c>
      <c r="D1485">
        <v>9.39</v>
      </c>
      <c r="E1485">
        <f>IFERROR(VLOOKUP(Table_ExternalData_15[[#This Row],[Id]],Rabati!B:C,2,0),0)</f>
        <v>20</v>
      </c>
      <c r="F1485">
        <v>17</v>
      </c>
      <c r="G1485" t="str">
        <f>VLOOKUP(Table_ExternalData_15[[#This Row],[Id]],'Blagovna izdelek'!A:C,3,0)</f>
        <v>SBOX</v>
      </c>
      <c r="H1485">
        <f>Table_ExternalData_15[[#This Row],[Rabat]]*0.2</f>
        <v>4</v>
      </c>
      <c r="I1485" s="2">
        <f>Table_ExternalData_15[[#This Row],[Price]]-(Table_ExternalData_15[[#This Row],[Price]]*Table_ExternalData_15[[#This Row],[BB rabat]])/100</f>
        <v>9.0144000000000002</v>
      </c>
      <c r="J1485" s="2">
        <f>Table_ExternalData_15[[#This Row],[BB cena]]*Table_ExternalData_15[[#Headers],[1,22]]</f>
        <v>10.997567999999999</v>
      </c>
      <c r="K1485" s="2">
        <f>Table_ExternalData_15[[#This Row],[Price]]*Table_ExternalData_15[[#Headers],[1,22]]</f>
        <v>11.4558</v>
      </c>
      <c r="L1485" s="7">
        <f>IF(G1485="White Shark",E1485*0.5,IF(G1485="Sbox",E1485*0.5,IF(G1485="Tenda",E1485*0.5,E1485*0.2)))/100</f>
        <v>0.1</v>
      </c>
      <c r="M1485" s="2">
        <f>Table_ExternalData_15[[#This Row],[Price]]-Table_ExternalData_15[[#This Row],[Price]]*Table_ExternalData_15[[#This Row],[extra popust]]</f>
        <v>8.4510000000000005</v>
      </c>
      <c r="N1485" s="2">
        <f>IF(M1485&lt;I1485,M1485,I1485)</f>
        <v>8.4510000000000005</v>
      </c>
      <c r="O1485" s="12">
        <f ca="1">IF(N1485&lt;I1485,$U$1," ")</f>
        <v>45786</v>
      </c>
      <c r="P1485" s="12">
        <f ca="1">IFERROR((O1485+30)," ")</f>
        <v>45816</v>
      </c>
      <c r="Q1485" s="2">
        <f ca="1">IF(O1485=$U$1,N1485,"0")*1.22</f>
        <v>10.310220000000001</v>
      </c>
    </row>
    <row r="1486" spans="1:17" x14ac:dyDescent="0.25">
      <c r="A1486" t="s">
        <v>13361</v>
      </c>
      <c r="B1486" t="s">
        <v>13360</v>
      </c>
      <c r="C1486">
        <v>17230</v>
      </c>
      <c r="D1486">
        <v>125.9</v>
      </c>
      <c r="E1486">
        <f>IFERROR(VLOOKUP(Table_ExternalData_15[[#This Row],[Id]],Rabati!B:C,2,0),0)</f>
        <v>20</v>
      </c>
      <c r="F1486">
        <v>0</v>
      </c>
      <c r="G1486" t="str">
        <f>VLOOKUP(Table_ExternalData_15[[#This Row],[Id]],'Blagovna izdelek'!A:C,3,0)</f>
        <v>SBOX</v>
      </c>
      <c r="H1486">
        <f>Table_ExternalData_15[[#This Row],[Rabat]]*0.2</f>
        <v>4</v>
      </c>
      <c r="I1486" s="2">
        <f>Table_ExternalData_15[[#This Row],[Price]]-(Table_ExternalData_15[[#This Row],[Price]]*Table_ExternalData_15[[#This Row],[BB rabat]])/100</f>
        <v>120.864</v>
      </c>
      <c r="J1486" s="2">
        <f>Table_ExternalData_15[[#This Row],[BB cena]]*Table_ExternalData_15[[#Headers],[1,22]]</f>
        <v>147.45408</v>
      </c>
      <c r="K1486" s="2">
        <f>Table_ExternalData_15[[#This Row],[Price]]*Table_ExternalData_15[[#Headers],[1,22]]</f>
        <v>153.59800000000001</v>
      </c>
      <c r="L1486" s="7">
        <f>IF(G1486="White Shark",E1486*0.5,IF(G1486="Sbox",E1486*0.5,IF(G1486="Tenda",E1486*0.5,E1486*0.2)))/100</f>
        <v>0.1</v>
      </c>
      <c r="M1486" s="2">
        <f>Table_ExternalData_15[[#This Row],[Price]]-Table_ExternalData_15[[#This Row],[Price]]*Table_ExternalData_15[[#This Row],[extra popust]]</f>
        <v>113.31</v>
      </c>
      <c r="N1486" s="2">
        <f>IF(M1486&lt;I1486,M1486,I1486)</f>
        <v>113.31</v>
      </c>
      <c r="O1486" s="12">
        <f ca="1">IF(N1486&lt;I1486,$U$1," ")</f>
        <v>45786</v>
      </c>
      <c r="P1486" s="12">
        <f ca="1">IFERROR((O1486+30)," ")</f>
        <v>45816</v>
      </c>
      <c r="Q1486" s="2">
        <f ca="1">IF(O1486=$U$1,N1486,"0")*1.22</f>
        <v>138.23820000000001</v>
      </c>
    </row>
    <row r="1487" spans="1:17" x14ac:dyDescent="0.25">
      <c r="A1487" t="s">
        <v>13626</v>
      </c>
      <c r="B1487" t="s">
        <v>13625</v>
      </c>
      <c r="C1487">
        <v>17294</v>
      </c>
      <c r="D1487">
        <v>122.45</v>
      </c>
      <c r="E1487">
        <f>IFERROR(VLOOKUP(Table_ExternalData_15[[#This Row],[Id]],Rabati!B:C,2,0),0)</f>
        <v>25</v>
      </c>
      <c r="F1487">
        <v>3</v>
      </c>
      <c r="G1487" t="str">
        <f>VLOOKUP(Table_ExternalData_15[[#This Row],[Id]],'Blagovna izdelek'!A:C,3,0)</f>
        <v>SBOX</v>
      </c>
      <c r="H1487">
        <f>Table_ExternalData_15[[#This Row],[Rabat]]*0.2</f>
        <v>5</v>
      </c>
      <c r="I1487" s="2">
        <f>Table_ExternalData_15[[#This Row],[Price]]-(Table_ExternalData_15[[#This Row],[Price]]*Table_ExternalData_15[[#This Row],[BB rabat]])/100</f>
        <v>116.3275</v>
      </c>
      <c r="J1487" s="2">
        <f>Table_ExternalData_15[[#This Row],[BB cena]]*Table_ExternalData_15[[#Headers],[1,22]]</f>
        <v>141.91954999999999</v>
      </c>
      <c r="K1487" s="2">
        <f>Table_ExternalData_15[[#This Row],[Price]]*Table_ExternalData_15[[#Headers],[1,22]]</f>
        <v>149.38900000000001</v>
      </c>
      <c r="L1487" s="7">
        <f>IF(G1487="White Shark",E1487*0.5,IF(G1487="Sbox",E1487*0.5,IF(G1487="Tenda",E1487*0.5,E1487*0.2)))/100</f>
        <v>0.125</v>
      </c>
      <c r="M1487" s="2">
        <f>Table_ExternalData_15[[#This Row],[Price]]-Table_ExternalData_15[[#This Row],[Price]]*Table_ExternalData_15[[#This Row],[extra popust]]</f>
        <v>107.14375</v>
      </c>
      <c r="N1487" s="2">
        <f>IF(M1487&lt;I1487,M1487,I1487)</f>
        <v>107.14375</v>
      </c>
      <c r="O1487" s="12">
        <f ca="1">IF(N1487&lt;I1487,$U$1," ")</f>
        <v>45786</v>
      </c>
      <c r="P1487" s="12">
        <f ca="1">IFERROR((O1487+30)," ")</f>
        <v>45816</v>
      </c>
      <c r="Q1487" s="2">
        <f ca="1">IF(O1487=$U$1,N1487,"0")*1.22</f>
        <v>130.71537499999999</v>
      </c>
    </row>
    <row r="1488" spans="1:17" x14ac:dyDescent="0.25">
      <c r="A1488" t="s">
        <v>13628</v>
      </c>
      <c r="B1488" t="s">
        <v>13627</v>
      </c>
      <c r="C1488">
        <v>17295</v>
      </c>
      <c r="D1488">
        <v>122.45</v>
      </c>
      <c r="E1488">
        <f>IFERROR(VLOOKUP(Table_ExternalData_15[[#This Row],[Id]],Rabati!B:C,2,0),0)</f>
        <v>25</v>
      </c>
      <c r="F1488">
        <v>3</v>
      </c>
      <c r="G1488" t="str">
        <f>VLOOKUP(Table_ExternalData_15[[#This Row],[Id]],'Blagovna izdelek'!A:C,3,0)</f>
        <v>SBOX</v>
      </c>
      <c r="H1488">
        <f>Table_ExternalData_15[[#This Row],[Rabat]]*0.2</f>
        <v>5</v>
      </c>
      <c r="I1488" s="2">
        <f>Table_ExternalData_15[[#This Row],[Price]]-(Table_ExternalData_15[[#This Row],[Price]]*Table_ExternalData_15[[#This Row],[BB rabat]])/100</f>
        <v>116.3275</v>
      </c>
      <c r="J1488" s="2">
        <f>Table_ExternalData_15[[#This Row],[BB cena]]*Table_ExternalData_15[[#Headers],[1,22]]</f>
        <v>141.91954999999999</v>
      </c>
      <c r="K1488" s="2">
        <f>Table_ExternalData_15[[#This Row],[Price]]*Table_ExternalData_15[[#Headers],[1,22]]</f>
        <v>149.38900000000001</v>
      </c>
      <c r="L1488" s="7">
        <f>IF(G1488="White Shark",E1488*0.5,IF(G1488="Sbox",E1488*0.5,IF(G1488="Tenda",E1488*0.5,E1488*0.2)))/100</f>
        <v>0.125</v>
      </c>
      <c r="M1488" s="2">
        <f>Table_ExternalData_15[[#This Row],[Price]]-Table_ExternalData_15[[#This Row],[Price]]*Table_ExternalData_15[[#This Row],[extra popust]]</f>
        <v>107.14375</v>
      </c>
      <c r="N1488" s="2">
        <f>IF(M1488&lt;I1488,M1488,I1488)</f>
        <v>107.14375</v>
      </c>
      <c r="O1488" s="12">
        <f ca="1">IF(N1488&lt;I1488,$U$1," ")</f>
        <v>45786</v>
      </c>
      <c r="P1488" s="12">
        <f ca="1">IFERROR((O1488+30)," ")</f>
        <v>45816</v>
      </c>
      <c r="Q1488" s="2">
        <f ca="1">IF(O1488=$U$1,N1488,"0")*1.22</f>
        <v>130.71537499999999</v>
      </c>
    </row>
    <row r="1489" spans="1:17" x14ac:dyDescent="0.25">
      <c r="A1489" t="s">
        <v>13976</v>
      </c>
      <c r="B1489" t="s">
        <v>14132</v>
      </c>
      <c r="C1489">
        <v>17325</v>
      </c>
      <c r="D1489">
        <v>34.950000000000003</v>
      </c>
      <c r="E1489">
        <f>IFERROR(VLOOKUP(Table_ExternalData_15[[#This Row],[Id]],Rabati!B:C,2,0),0)</f>
        <v>20</v>
      </c>
      <c r="F1489">
        <v>4</v>
      </c>
      <c r="G1489" t="str">
        <f>VLOOKUP(Table_ExternalData_15[[#This Row],[Id]],'Blagovna izdelek'!A:C,3,0)</f>
        <v>SBOX</v>
      </c>
      <c r="H1489">
        <f>Table_ExternalData_15[[#This Row],[Rabat]]*0.2</f>
        <v>4</v>
      </c>
      <c r="I1489" s="2">
        <f>Table_ExternalData_15[[#This Row],[Price]]-(Table_ExternalData_15[[#This Row],[Price]]*Table_ExternalData_15[[#This Row],[BB rabat]])/100</f>
        <v>33.552</v>
      </c>
      <c r="J1489" s="2">
        <f>Table_ExternalData_15[[#This Row],[BB cena]]*Table_ExternalData_15[[#Headers],[1,22]]</f>
        <v>40.933439999999997</v>
      </c>
      <c r="K1489" s="2">
        <f>Table_ExternalData_15[[#This Row],[Price]]*Table_ExternalData_15[[#Headers],[1,22]]</f>
        <v>42.639000000000003</v>
      </c>
      <c r="L1489" s="7">
        <f>IF(G1489="White Shark",E1489*0.5,IF(G1489="Sbox",E1489*0.5,IF(G1489="Tenda",E1489*0.5,E1489*0.2)))/100</f>
        <v>0.1</v>
      </c>
      <c r="M1489" s="2">
        <f>Table_ExternalData_15[[#This Row],[Price]]-Table_ExternalData_15[[#This Row],[Price]]*Table_ExternalData_15[[#This Row],[extra popust]]</f>
        <v>31.455000000000002</v>
      </c>
      <c r="N1489" s="2">
        <f>IF(M1489&lt;I1489,M1489,I1489)</f>
        <v>31.455000000000002</v>
      </c>
      <c r="O1489" s="12">
        <f ca="1">IF(N1489&lt;I1489,$U$1," ")</f>
        <v>45786</v>
      </c>
      <c r="P1489" s="12">
        <f ca="1">IFERROR((O1489+30)," ")</f>
        <v>45816</v>
      </c>
      <c r="Q1489" s="2">
        <f ca="1">IF(O1489=$U$1,N1489,"0")*1.22</f>
        <v>38.375100000000003</v>
      </c>
    </row>
    <row r="1490" spans="1:17" x14ac:dyDescent="0.25">
      <c r="A1490" t="s">
        <v>14191</v>
      </c>
      <c r="B1490" t="s">
        <v>14190</v>
      </c>
      <c r="C1490">
        <v>17349</v>
      </c>
      <c r="D1490">
        <v>69.959999999999994</v>
      </c>
      <c r="E1490">
        <f>IFERROR(VLOOKUP(Table_ExternalData_15[[#This Row],[Id]],Rabati!B:C,2,0),0)</f>
        <v>20</v>
      </c>
      <c r="F1490">
        <v>2</v>
      </c>
      <c r="G1490" t="str">
        <f>VLOOKUP(Table_ExternalData_15[[#This Row],[Id]],'Blagovna izdelek'!A:C,3,0)</f>
        <v>SBOX</v>
      </c>
      <c r="H1490">
        <f>Table_ExternalData_15[[#This Row],[Rabat]]*0.2</f>
        <v>4</v>
      </c>
      <c r="I1490" s="2">
        <f>Table_ExternalData_15[[#This Row],[Price]]-(Table_ExternalData_15[[#This Row],[Price]]*Table_ExternalData_15[[#This Row],[BB rabat]])/100</f>
        <v>67.161599999999993</v>
      </c>
      <c r="J1490" s="2">
        <f>Table_ExternalData_15[[#This Row],[BB cena]]*Table_ExternalData_15[[#Headers],[1,22]]</f>
        <v>81.937151999999983</v>
      </c>
      <c r="K1490" s="2">
        <f>Table_ExternalData_15[[#This Row],[Price]]*Table_ExternalData_15[[#Headers],[1,22]]</f>
        <v>85.351199999999992</v>
      </c>
      <c r="L1490" s="7">
        <f>IF(G1490="White Shark",E1490*0.5,IF(G1490="Sbox",E1490*0.5,IF(G1490="Tenda",E1490*0.5,E1490*0.2)))/100</f>
        <v>0.1</v>
      </c>
      <c r="M1490" s="2">
        <f>Table_ExternalData_15[[#This Row],[Price]]-Table_ExternalData_15[[#This Row],[Price]]*Table_ExternalData_15[[#This Row],[extra popust]]</f>
        <v>62.963999999999992</v>
      </c>
      <c r="N1490" s="2">
        <f>IF(M1490&lt;I1490,M1490,I1490)</f>
        <v>62.963999999999992</v>
      </c>
      <c r="O1490" s="12">
        <f ca="1">IF(N1490&lt;I1490,$U$1," ")</f>
        <v>45786</v>
      </c>
      <c r="P1490" s="12">
        <f ca="1">IFERROR((O1490+30)," ")</f>
        <v>45816</v>
      </c>
      <c r="Q1490" s="2">
        <f ca="1">IF(O1490=$U$1,N1490,"0")*1.22</f>
        <v>76.816079999999985</v>
      </c>
    </row>
    <row r="1491" spans="1:17" x14ac:dyDescent="0.25">
      <c r="A1491" t="s">
        <v>14307</v>
      </c>
      <c r="B1491" t="s">
        <v>14306</v>
      </c>
      <c r="C1491">
        <v>17406</v>
      </c>
      <c r="D1491">
        <v>4.25</v>
      </c>
      <c r="E1491">
        <f>IFERROR(VLOOKUP(Table_ExternalData_15[[#This Row],[Id]],Rabati!B:C,2,0),0)</f>
        <v>25</v>
      </c>
      <c r="F1491">
        <v>128</v>
      </c>
      <c r="G1491" t="str">
        <f>VLOOKUP(Table_ExternalData_15[[#This Row],[Id]],'Blagovna izdelek'!A:C,3,0)</f>
        <v>SBOX</v>
      </c>
      <c r="H1491">
        <f>Table_ExternalData_15[[#This Row],[Rabat]]*0.2</f>
        <v>5</v>
      </c>
      <c r="I1491" s="2">
        <f>Table_ExternalData_15[[#This Row],[Price]]-(Table_ExternalData_15[[#This Row],[Price]]*Table_ExternalData_15[[#This Row],[BB rabat]])/100</f>
        <v>4.0374999999999996</v>
      </c>
      <c r="J1491" s="2">
        <f>Table_ExternalData_15[[#This Row],[BB cena]]*Table_ExternalData_15[[#Headers],[1,22]]</f>
        <v>4.9257499999999999</v>
      </c>
      <c r="K1491" s="2">
        <f>Table_ExternalData_15[[#This Row],[Price]]*Table_ExternalData_15[[#Headers],[1,22]]</f>
        <v>5.1849999999999996</v>
      </c>
      <c r="L1491" s="7">
        <f>IF(G1491="White Shark",E1491*0.5,IF(G1491="Sbox",E1491*0.5,IF(G1491="Tenda",E1491*0.5,E1491*0.2)))/100</f>
        <v>0.125</v>
      </c>
      <c r="M1491" s="2">
        <f>Table_ExternalData_15[[#This Row],[Price]]-Table_ExternalData_15[[#This Row],[Price]]*Table_ExternalData_15[[#This Row],[extra popust]]</f>
        <v>3.71875</v>
      </c>
      <c r="N1491" s="2">
        <f>IF(M1491&lt;I1491,M1491,I1491)</f>
        <v>3.71875</v>
      </c>
      <c r="O1491" s="12">
        <f ca="1">IF(N1491&lt;I1491,$U$1," ")</f>
        <v>45786</v>
      </c>
      <c r="P1491" s="12">
        <f ca="1">IFERROR((O1491+30)," ")</f>
        <v>45816</v>
      </c>
      <c r="Q1491" s="2">
        <f ca="1">IF(O1491=$U$1,N1491,"0")*1.22</f>
        <v>4.5368750000000002</v>
      </c>
    </row>
    <row r="1492" spans="1:17" x14ac:dyDescent="0.25">
      <c r="A1492" t="s">
        <v>14309</v>
      </c>
      <c r="B1492" t="s">
        <v>14308</v>
      </c>
      <c r="C1492">
        <v>17407</v>
      </c>
      <c r="D1492">
        <v>4.25</v>
      </c>
      <c r="E1492">
        <f>IFERROR(VLOOKUP(Table_ExternalData_15[[#This Row],[Id]],Rabati!B:C,2,0),0)</f>
        <v>25</v>
      </c>
      <c r="F1492">
        <v>105</v>
      </c>
      <c r="G1492" t="str">
        <f>VLOOKUP(Table_ExternalData_15[[#This Row],[Id]],'Blagovna izdelek'!A:C,3,0)</f>
        <v>SBOX</v>
      </c>
      <c r="H1492">
        <f>Table_ExternalData_15[[#This Row],[Rabat]]*0.2</f>
        <v>5</v>
      </c>
      <c r="I1492" s="2">
        <f>Table_ExternalData_15[[#This Row],[Price]]-(Table_ExternalData_15[[#This Row],[Price]]*Table_ExternalData_15[[#This Row],[BB rabat]])/100</f>
        <v>4.0374999999999996</v>
      </c>
      <c r="J1492" s="2">
        <f>Table_ExternalData_15[[#This Row],[BB cena]]*Table_ExternalData_15[[#Headers],[1,22]]</f>
        <v>4.9257499999999999</v>
      </c>
      <c r="K1492" s="2">
        <f>Table_ExternalData_15[[#This Row],[Price]]*Table_ExternalData_15[[#Headers],[1,22]]</f>
        <v>5.1849999999999996</v>
      </c>
      <c r="L1492" s="7">
        <f>IF(G1492="White Shark",E1492*0.5,IF(G1492="Sbox",E1492*0.5,IF(G1492="Tenda",E1492*0.5,E1492*0.2)))/100</f>
        <v>0.125</v>
      </c>
      <c r="M1492" s="2">
        <f>Table_ExternalData_15[[#This Row],[Price]]-Table_ExternalData_15[[#This Row],[Price]]*Table_ExternalData_15[[#This Row],[extra popust]]</f>
        <v>3.71875</v>
      </c>
      <c r="N1492" s="2">
        <f>IF(M1492&lt;I1492,M1492,I1492)</f>
        <v>3.71875</v>
      </c>
      <c r="O1492" s="12">
        <f ca="1">IF(N1492&lt;I1492,$U$1," ")</f>
        <v>45786</v>
      </c>
      <c r="P1492" s="12">
        <f ca="1">IFERROR((O1492+30)," ")</f>
        <v>45816</v>
      </c>
      <c r="Q1492" s="2">
        <f ca="1">IF(O1492=$U$1,N1492,"0")*1.22</f>
        <v>4.5368750000000002</v>
      </c>
    </row>
    <row r="1493" spans="1:17" x14ac:dyDescent="0.25">
      <c r="A1493" t="s">
        <v>14432</v>
      </c>
      <c r="B1493" t="s">
        <v>799</v>
      </c>
      <c r="C1493">
        <v>17466</v>
      </c>
      <c r="D1493">
        <v>5.25</v>
      </c>
      <c r="E1493">
        <f>IFERROR(VLOOKUP(Table_ExternalData_15[[#This Row],[Id]],Rabati!B:C,2,0),0)</f>
        <v>30</v>
      </c>
      <c r="F1493">
        <v>36</v>
      </c>
      <c r="G1493" t="str">
        <f>VLOOKUP(Table_ExternalData_15[[#This Row],[Id]],'Blagovna izdelek'!A:C,3,0)</f>
        <v>SBOX</v>
      </c>
      <c r="H1493">
        <f>Table_ExternalData_15[[#This Row],[Rabat]]*0.2</f>
        <v>6</v>
      </c>
      <c r="I1493" s="2">
        <f>Table_ExternalData_15[[#This Row],[Price]]-(Table_ExternalData_15[[#This Row],[Price]]*Table_ExternalData_15[[#This Row],[BB rabat]])/100</f>
        <v>4.9349999999999996</v>
      </c>
      <c r="J1493" s="2">
        <f>Table_ExternalData_15[[#This Row],[BB cena]]*Table_ExternalData_15[[#Headers],[1,22]]</f>
        <v>6.0206999999999997</v>
      </c>
      <c r="K1493" s="2">
        <f>Table_ExternalData_15[[#This Row],[Price]]*Table_ExternalData_15[[#Headers],[1,22]]</f>
        <v>6.4050000000000002</v>
      </c>
      <c r="L1493" s="7">
        <f>IF(G1493="White Shark",E1493*0.5,IF(G1493="Sbox",E1493*0.5,IF(G1493="Tenda",E1493*0.5,E1493*0.2)))/100</f>
        <v>0.15</v>
      </c>
      <c r="M1493" s="2">
        <f>Table_ExternalData_15[[#This Row],[Price]]-Table_ExternalData_15[[#This Row],[Price]]*Table_ExternalData_15[[#This Row],[extra popust]]</f>
        <v>4.4625000000000004</v>
      </c>
      <c r="N1493" s="2">
        <f>IF(M1493&lt;I1493,M1493,I1493)</f>
        <v>4.4625000000000004</v>
      </c>
      <c r="O1493" s="12">
        <f ca="1">IF(N1493&lt;I1493,$U$1," ")</f>
        <v>45786</v>
      </c>
      <c r="P1493" s="12">
        <f ca="1">IFERROR((O1493+30)," ")</f>
        <v>45816</v>
      </c>
      <c r="Q1493" s="2">
        <f ca="1">IF(O1493=$U$1,N1493,"0")*1.22</f>
        <v>5.4442500000000003</v>
      </c>
    </row>
    <row r="1494" spans="1:17" x14ac:dyDescent="0.25">
      <c r="A1494" t="s">
        <v>15041</v>
      </c>
      <c r="B1494" t="s">
        <v>15040</v>
      </c>
      <c r="C1494">
        <v>17679</v>
      </c>
      <c r="D1494">
        <v>21.1</v>
      </c>
      <c r="E1494">
        <f>IFERROR(VLOOKUP(Table_ExternalData_15[[#This Row],[Id]],Rabati!B:C,2,0),0)</f>
        <v>20</v>
      </c>
      <c r="F1494">
        <v>8</v>
      </c>
      <c r="G1494" t="str">
        <f>VLOOKUP(Table_ExternalData_15[[#This Row],[Id]],'Blagovna izdelek'!A:C,3,0)</f>
        <v>SBOX</v>
      </c>
      <c r="H1494">
        <f>Table_ExternalData_15[[#This Row],[Rabat]]*0.2</f>
        <v>4</v>
      </c>
      <c r="I1494" s="2">
        <f>Table_ExternalData_15[[#This Row],[Price]]-(Table_ExternalData_15[[#This Row],[Price]]*Table_ExternalData_15[[#This Row],[BB rabat]])/100</f>
        <v>20.256</v>
      </c>
      <c r="J1494" s="2">
        <f>Table_ExternalData_15[[#This Row],[BB cena]]*Table_ExternalData_15[[#Headers],[1,22]]</f>
        <v>24.712319999999998</v>
      </c>
      <c r="K1494" s="2">
        <f>Table_ExternalData_15[[#This Row],[Price]]*Table_ExternalData_15[[#Headers],[1,22]]</f>
        <v>25.742000000000001</v>
      </c>
      <c r="L1494" s="7">
        <f>IF(G1494="White Shark",E1494*0.5,IF(G1494="Sbox",E1494*0.5,IF(G1494="Tenda",E1494*0.5,E1494*0.2)))/100</f>
        <v>0.1</v>
      </c>
      <c r="M1494" s="2">
        <f>Table_ExternalData_15[[#This Row],[Price]]-Table_ExternalData_15[[#This Row],[Price]]*Table_ExternalData_15[[#This Row],[extra popust]]</f>
        <v>18.990000000000002</v>
      </c>
      <c r="N1494" s="2">
        <f>IF(M1494&lt;I1494,M1494,I1494)</f>
        <v>18.990000000000002</v>
      </c>
      <c r="O1494" s="12">
        <f ca="1">IF(N1494&lt;I1494,$U$1," ")</f>
        <v>45786</v>
      </c>
      <c r="P1494" s="12">
        <f ca="1">IFERROR((O1494+30)," ")</f>
        <v>45816</v>
      </c>
      <c r="Q1494" s="2">
        <f ca="1">IF(O1494=$U$1,N1494,"0")*1.22</f>
        <v>23.167800000000003</v>
      </c>
    </row>
    <row r="1495" spans="1:17" x14ac:dyDescent="0.25">
      <c r="A1495" t="s">
        <v>15043</v>
      </c>
      <c r="B1495" t="s">
        <v>15042</v>
      </c>
      <c r="C1495">
        <v>17680</v>
      </c>
      <c r="D1495">
        <v>21.1</v>
      </c>
      <c r="E1495">
        <f>IFERROR(VLOOKUP(Table_ExternalData_15[[#This Row],[Id]],Rabati!B:C,2,0),0)</f>
        <v>20</v>
      </c>
      <c r="F1495">
        <v>7</v>
      </c>
      <c r="G1495" t="str">
        <f>VLOOKUP(Table_ExternalData_15[[#This Row],[Id]],'Blagovna izdelek'!A:C,3,0)</f>
        <v>SBOX</v>
      </c>
      <c r="H1495">
        <f>Table_ExternalData_15[[#This Row],[Rabat]]*0.2</f>
        <v>4</v>
      </c>
      <c r="I1495" s="2">
        <f>Table_ExternalData_15[[#This Row],[Price]]-(Table_ExternalData_15[[#This Row],[Price]]*Table_ExternalData_15[[#This Row],[BB rabat]])/100</f>
        <v>20.256</v>
      </c>
      <c r="J1495" s="2">
        <f>Table_ExternalData_15[[#This Row],[BB cena]]*Table_ExternalData_15[[#Headers],[1,22]]</f>
        <v>24.712319999999998</v>
      </c>
      <c r="K1495" s="2">
        <f>Table_ExternalData_15[[#This Row],[Price]]*Table_ExternalData_15[[#Headers],[1,22]]</f>
        <v>25.742000000000001</v>
      </c>
      <c r="L1495" s="7">
        <f>IF(G1495="White Shark",E1495*0.5,IF(G1495="Sbox",E1495*0.5,IF(G1495="Tenda",E1495*0.5,E1495*0.2)))/100</f>
        <v>0.1</v>
      </c>
      <c r="M1495" s="2">
        <f>Table_ExternalData_15[[#This Row],[Price]]-Table_ExternalData_15[[#This Row],[Price]]*Table_ExternalData_15[[#This Row],[extra popust]]</f>
        <v>18.990000000000002</v>
      </c>
      <c r="N1495" s="2">
        <f>IF(M1495&lt;I1495,M1495,I1495)</f>
        <v>18.990000000000002</v>
      </c>
      <c r="O1495" s="12">
        <f ca="1">IF(N1495&lt;I1495,$U$1," ")</f>
        <v>45786</v>
      </c>
      <c r="P1495" s="12">
        <f ca="1">IFERROR((O1495+30)," ")</f>
        <v>45816</v>
      </c>
      <c r="Q1495" s="2">
        <f ca="1">IF(O1495=$U$1,N1495,"0")*1.22</f>
        <v>23.167800000000003</v>
      </c>
    </row>
    <row r="1496" spans="1:17" x14ac:dyDescent="0.25">
      <c r="A1496" t="s">
        <v>15156</v>
      </c>
      <c r="B1496" t="s">
        <v>15155</v>
      </c>
      <c r="C1496">
        <v>17703</v>
      </c>
      <c r="D1496">
        <v>9.9</v>
      </c>
      <c r="E1496">
        <f>IFERROR(VLOOKUP(Table_ExternalData_15[[#This Row],[Id]],Rabati!B:C,2,0),0)</f>
        <v>20</v>
      </c>
      <c r="F1496">
        <v>13</v>
      </c>
      <c r="G1496" t="str">
        <f>VLOOKUP(Table_ExternalData_15[[#This Row],[Id]],'Blagovna izdelek'!A:C,3,0)</f>
        <v>SBOX</v>
      </c>
      <c r="H1496">
        <f>Table_ExternalData_15[[#This Row],[Rabat]]*0.2</f>
        <v>4</v>
      </c>
      <c r="I1496" s="2">
        <f>Table_ExternalData_15[[#This Row],[Price]]-(Table_ExternalData_15[[#This Row],[Price]]*Table_ExternalData_15[[#This Row],[BB rabat]])/100</f>
        <v>9.5039999999999996</v>
      </c>
      <c r="J1496" s="2">
        <f>Table_ExternalData_15[[#This Row],[BB cena]]*Table_ExternalData_15[[#Headers],[1,22]]</f>
        <v>11.59488</v>
      </c>
      <c r="K1496" s="2">
        <f>Table_ExternalData_15[[#This Row],[Price]]*Table_ExternalData_15[[#Headers],[1,22]]</f>
        <v>12.077999999999999</v>
      </c>
      <c r="L1496" s="7">
        <f>IF(G1496="White Shark",E1496*0.5,IF(G1496="Sbox",E1496*0.5,IF(G1496="Tenda",E1496*0.5,E1496*0.2)))/100</f>
        <v>0.1</v>
      </c>
      <c r="M1496" s="2">
        <f>Table_ExternalData_15[[#This Row],[Price]]-Table_ExternalData_15[[#This Row],[Price]]*Table_ExternalData_15[[#This Row],[extra popust]]</f>
        <v>8.91</v>
      </c>
      <c r="N1496" s="2">
        <f>IF(M1496&lt;I1496,M1496,I1496)</f>
        <v>8.91</v>
      </c>
      <c r="O1496" s="12">
        <f ca="1">IF(N1496&lt;I1496,$U$1," ")</f>
        <v>45786</v>
      </c>
      <c r="P1496" s="12">
        <f ca="1">IFERROR((O1496+30)," ")</f>
        <v>45816</v>
      </c>
      <c r="Q1496" s="2">
        <f ca="1">IF(O1496=$U$1,N1496,"0")*1.22</f>
        <v>10.870200000000001</v>
      </c>
    </row>
    <row r="1497" spans="1:17" x14ac:dyDescent="0.25">
      <c r="A1497" t="s">
        <v>15372</v>
      </c>
      <c r="B1497" t="s">
        <v>15371</v>
      </c>
      <c r="C1497">
        <v>17783</v>
      </c>
      <c r="D1497">
        <v>23.95</v>
      </c>
      <c r="E1497">
        <f>IFERROR(VLOOKUP(Table_ExternalData_15[[#This Row],[Id]],Rabati!B:C,2,0),0)</f>
        <v>25</v>
      </c>
      <c r="F1497">
        <v>5</v>
      </c>
      <c r="G1497" t="str">
        <f>VLOOKUP(Table_ExternalData_15[[#This Row],[Id]],'Blagovna izdelek'!A:C,3,0)</f>
        <v>SBOX</v>
      </c>
      <c r="H1497">
        <f>Table_ExternalData_15[[#This Row],[Rabat]]*0.2</f>
        <v>5</v>
      </c>
      <c r="I1497" s="2">
        <f>Table_ExternalData_15[[#This Row],[Price]]-(Table_ExternalData_15[[#This Row],[Price]]*Table_ExternalData_15[[#This Row],[BB rabat]])/100</f>
        <v>22.752499999999998</v>
      </c>
      <c r="J1497" s="2">
        <f>Table_ExternalData_15[[#This Row],[BB cena]]*Table_ExternalData_15[[#Headers],[1,22]]</f>
        <v>27.758049999999997</v>
      </c>
      <c r="K1497" s="2">
        <f>Table_ExternalData_15[[#This Row],[Price]]*Table_ExternalData_15[[#Headers],[1,22]]</f>
        <v>29.218999999999998</v>
      </c>
      <c r="L1497" s="7">
        <f>IF(G1497="White Shark",E1497*0.5,IF(G1497="Sbox",E1497*0.5,IF(G1497="Tenda",E1497*0.5,E1497*0.2)))/100</f>
        <v>0.125</v>
      </c>
      <c r="M1497" s="2">
        <f>Table_ExternalData_15[[#This Row],[Price]]-Table_ExternalData_15[[#This Row],[Price]]*Table_ExternalData_15[[#This Row],[extra popust]]</f>
        <v>20.956250000000001</v>
      </c>
      <c r="N1497" s="2">
        <f>IF(M1497&lt;I1497,M1497,I1497)</f>
        <v>20.956250000000001</v>
      </c>
      <c r="O1497" s="12">
        <f ca="1">IF(N1497&lt;I1497,$U$1," ")</f>
        <v>45786</v>
      </c>
      <c r="P1497" s="12">
        <f ca="1">IFERROR((O1497+30)," ")</f>
        <v>45816</v>
      </c>
      <c r="Q1497" s="2">
        <f ca="1">IF(O1497=$U$1,N1497,"0")*1.22</f>
        <v>25.566625000000002</v>
      </c>
    </row>
    <row r="1498" spans="1:17" x14ac:dyDescent="0.25">
      <c r="A1498" t="s">
        <v>15373</v>
      </c>
      <c r="B1498" t="s">
        <v>15457</v>
      </c>
      <c r="C1498">
        <v>17784</v>
      </c>
      <c r="D1498">
        <v>23.95</v>
      </c>
      <c r="E1498">
        <f>IFERROR(VLOOKUP(Table_ExternalData_15[[#This Row],[Id]],Rabati!B:C,2,0),0)</f>
        <v>25</v>
      </c>
      <c r="F1498">
        <v>4</v>
      </c>
      <c r="G1498" t="str">
        <f>VLOOKUP(Table_ExternalData_15[[#This Row],[Id]],'Blagovna izdelek'!A:C,3,0)</f>
        <v>SBOX</v>
      </c>
      <c r="H1498">
        <f>Table_ExternalData_15[[#This Row],[Rabat]]*0.2</f>
        <v>5</v>
      </c>
      <c r="I1498" s="2">
        <f>Table_ExternalData_15[[#This Row],[Price]]-(Table_ExternalData_15[[#This Row],[Price]]*Table_ExternalData_15[[#This Row],[BB rabat]])/100</f>
        <v>22.752499999999998</v>
      </c>
      <c r="J1498" s="2">
        <f>Table_ExternalData_15[[#This Row],[BB cena]]*Table_ExternalData_15[[#Headers],[1,22]]</f>
        <v>27.758049999999997</v>
      </c>
      <c r="K1498" s="2">
        <f>Table_ExternalData_15[[#This Row],[Price]]*Table_ExternalData_15[[#Headers],[1,22]]</f>
        <v>29.218999999999998</v>
      </c>
      <c r="L1498" s="7">
        <f>IF(G1498="White Shark",E1498*0.5,IF(G1498="Sbox",E1498*0.5,IF(G1498="Tenda",E1498*0.5,E1498*0.2)))/100</f>
        <v>0.125</v>
      </c>
      <c r="M1498" s="2">
        <f>Table_ExternalData_15[[#This Row],[Price]]-Table_ExternalData_15[[#This Row],[Price]]*Table_ExternalData_15[[#This Row],[extra popust]]</f>
        <v>20.956250000000001</v>
      </c>
      <c r="N1498" s="2">
        <f>IF(M1498&lt;I1498,M1498,I1498)</f>
        <v>20.956250000000001</v>
      </c>
      <c r="O1498" s="12">
        <f ca="1">IF(N1498&lt;I1498,$U$1," ")</f>
        <v>45786</v>
      </c>
      <c r="P1498" s="12">
        <f ca="1">IFERROR((O1498+30)," ")</f>
        <v>45816</v>
      </c>
      <c r="Q1498" s="2">
        <f ca="1">IF(O1498=$U$1,N1498,"0")*1.22</f>
        <v>25.566625000000002</v>
      </c>
    </row>
    <row r="1499" spans="1:17" x14ac:dyDescent="0.25">
      <c r="A1499" t="s">
        <v>15375</v>
      </c>
      <c r="B1499" t="s">
        <v>15374</v>
      </c>
      <c r="C1499">
        <v>17785</v>
      </c>
      <c r="D1499">
        <v>23.95</v>
      </c>
      <c r="E1499">
        <f>IFERROR(VLOOKUP(Table_ExternalData_15[[#This Row],[Id]],Rabati!B:C,2,0),0)</f>
        <v>25</v>
      </c>
      <c r="F1499">
        <v>6</v>
      </c>
      <c r="G1499" t="str">
        <f>VLOOKUP(Table_ExternalData_15[[#This Row],[Id]],'Blagovna izdelek'!A:C,3,0)</f>
        <v>SBOX</v>
      </c>
      <c r="H1499">
        <f>Table_ExternalData_15[[#This Row],[Rabat]]*0.2</f>
        <v>5</v>
      </c>
      <c r="I1499" s="2">
        <f>Table_ExternalData_15[[#This Row],[Price]]-(Table_ExternalData_15[[#This Row],[Price]]*Table_ExternalData_15[[#This Row],[BB rabat]])/100</f>
        <v>22.752499999999998</v>
      </c>
      <c r="J1499" s="2">
        <f>Table_ExternalData_15[[#This Row],[BB cena]]*Table_ExternalData_15[[#Headers],[1,22]]</f>
        <v>27.758049999999997</v>
      </c>
      <c r="K1499" s="2">
        <f>Table_ExternalData_15[[#This Row],[Price]]*Table_ExternalData_15[[#Headers],[1,22]]</f>
        <v>29.218999999999998</v>
      </c>
      <c r="L1499" s="7">
        <f>IF(G1499="White Shark",E1499*0.5,IF(G1499="Sbox",E1499*0.5,IF(G1499="Tenda",E1499*0.5,E1499*0.2)))/100</f>
        <v>0.125</v>
      </c>
      <c r="M1499" s="2">
        <f>Table_ExternalData_15[[#This Row],[Price]]-Table_ExternalData_15[[#This Row],[Price]]*Table_ExternalData_15[[#This Row],[extra popust]]</f>
        <v>20.956250000000001</v>
      </c>
      <c r="N1499" s="2">
        <f>IF(M1499&lt;I1499,M1499,I1499)</f>
        <v>20.956250000000001</v>
      </c>
      <c r="O1499" s="12">
        <f ca="1">IF(N1499&lt;I1499,$U$1," ")</f>
        <v>45786</v>
      </c>
      <c r="P1499" s="12">
        <f ca="1">IFERROR((O1499+30)," ")</f>
        <v>45816</v>
      </c>
      <c r="Q1499" s="2">
        <f ca="1">IF(O1499=$U$1,N1499,"0")*1.22</f>
        <v>25.566625000000002</v>
      </c>
    </row>
    <row r="1500" spans="1:17" x14ac:dyDescent="0.25">
      <c r="A1500" t="s">
        <v>15377</v>
      </c>
      <c r="B1500" t="s">
        <v>15376</v>
      </c>
      <c r="C1500">
        <v>17786</v>
      </c>
      <c r="D1500">
        <v>23.95</v>
      </c>
      <c r="E1500">
        <f>IFERROR(VLOOKUP(Table_ExternalData_15[[#This Row],[Id]],Rabati!B:C,2,0),0)</f>
        <v>25</v>
      </c>
      <c r="F1500">
        <v>3</v>
      </c>
      <c r="G1500" t="str">
        <f>VLOOKUP(Table_ExternalData_15[[#This Row],[Id]],'Blagovna izdelek'!A:C,3,0)</f>
        <v>SBOX</v>
      </c>
      <c r="H1500">
        <f>Table_ExternalData_15[[#This Row],[Rabat]]*0.2</f>
        <v>5</v>
      </c>
      <c r="I1500" s="2">
        <f>Table_ExternalData_15[[#This Row],[Price]]-(Table_ExternalData_15[[#This Row],[Price]]*Table_ExternalData_15[[#This Row],[BB rabat]])/100</f>
        <v>22.752499999999998</v>
      </c>
      <c r="J1500" s="2">
        <f>Table_ExternalData_15[[#This Row],[BB cena]]*Table_ExternalData_15[[#Headers],[1,22]]</f>
        <v>27.758049999999997</v>
      </c>
      <c r="K1500" s="2">
        <f>Table_ExternalData_15[[#This Row],[Price]]*Table_ExternalData_15[[#Headers],[1,22]]</f>
        <v>29.218999999999998</v>
      </c>
      <c r="L1500" s="7">
        <f>IF(G1500="White Shark",E1500*0.5,IF(G1500="Sbox",E1500*0.5,IF(G1500="Tenda",E1500*0.5,E1500*0.2)))/100</f>
        <v>0.125</v>
      </c>
      <c r="M1500" s="2">
        <f>Table_ExternalData_15[[#This Row],[Price]]-Table_ExternalData_15[[#This Row],[Price]]*Table_ExternalData_15[[#This Row],[extra popust]]</f>
        <v>20.956250000000001</v>
      </c>
      <c r="N1500" s="2">
        <f>IF(M1500&lt;I1500,M1500,I1500)</f>
        <v>20.956250000000001</v>
      </c>
      <c r="O1500" s="12">
        <f ca="1">IF(N1500&lt;I1500,$U$1," ")</f>
        <v>45786</v>
      </c>
      <c r="P1500" s="12">
        <f ca="1">IFERROR((O1500+30)," ")</f>
        <v>45816</v>
      </c>
      <c r="Q1500" s="2">
        <f ca="1">IF(O1500=$U$1,N1500,"0")*1.22</f>
        <v>25.566625000000002</v>
      </c>
    </row>
    <row r="1501" spans="1:17" x14ac:dyDescent="0.25">
      <c r="A1501" t="s">
        <v>15489</v>
      </c>
      <c r="B1501" t="s">
        <v>15488</v>
      </c>
      <c r="C1501">
        <v>17839</v>
      </c>
      <c r="D1501">
        <v>39.880000000000003</v>
      </c>
      <c r="E1501">
        <f>IFERROR(VLOOKUP(Table_ExternalData_15[[#This Row],[Id]],Rabati!B:C,2,0),0)</f>
        <v>20</v>
      </c>
      <c r="F1501">
        <v>2</v>
      </c>
      <c r="G1501" t="str">
        <f>VLOOKUP(Table_ExternalData_15[[#This Row],[Id]],'Blagovna izdelek'!A:C,3,0)</f>
        <v>SBOX</v>
      </c>
      <c r="H1501">
        <f>Table_ExternalData_15[[#This Row],[Rabat]]*0.2</f>
        <v>4</v>
      </c>
      <c r="I1501" s="2">
        <f>Table_ExternalData_15[[#This Row],[Price]]-(Table_ExternalData_15[[#This Row],[Price]]*Table_ExternalData_15[[#This Row],[BB rabat]])/100</f>
        <v>38.284800000000004</v>
      </c>
      <c r="J1501" s="2">
        <f>Table_ExternalData_15[[#This Row],[BB cena]]*Table_ExternalData_15[[#Headers],[1,22]]</f>
        <v>46.707456000000001</v>
      </c>
      <c r="K1501" s="2">
        <f>Table_ExternalData_15[[#This Row],[Price]]*Table_ExternalData_15[[#Headers],[1,22]]</f>
        <v>48.653600000000004</v>
      </c>
      <c r="L1501" s="7">
        <f>IF(G1501="White Shark",E1501*0.5,IF(G1501="Sbox",E1501*0.5,IF(G1501="Tenda",E1501*0.5,E1501*0.2)))/100</f>
        <v>0.1</v>
      </c>
      <c r="M1501" s="2">
        <f>Table_ExternalData_15[[#This Row],[Price]]-Table_ExternalData_15[[#This Row],[Price]]*Table_ExternalData_15[[#This Row],[extra popust]]</f>
        <v>35.892000000000003</v>
      </c>
      <c r="N1501" s="2">
        <f>IF(M1501&lt;I1501,M1501,I1501)</f>
        <v>35.892000000000003</v>
      </c>
      <c r="O1501" s="12">
        <f ca="1">IF(N1501&lt;I1501,$U$1," ")</f>
        <v>45786</v>
      </c>
      <c r="P1501" s="12">
        <f ca="1">IFERROR((O1501+30)," ")</f>
        <v>45816</v>
      </c>
      <c r="Q1501" s="2">
        <f ca="1">IF(O1501=$U$1,N1501,"0")*1.22</f>
        <v>43.788240000000002</v>
      </c>
    </row>
    <row r="1502" spans="1:17" x14ac:dyDescent="0.25">
      <c r="A1502" t="s">
        <v>7635</v>
      </c>
      <c r="B1502" t="s">
        <v>7634</v>
      </c>
      <c r="C1502">
        <v>15364</v>
      </c>
      <c r="D1502">
        <v>71.5</v>
      </c>
      <c r="E1502">
        <f>IFERROR(VLOOKUP(Table_ExternalData_15[[#This Row],[Id]],Rabati!B:C,2,0),0)</f>
        <v>5</v>
      </c>
      <c r="F1502">
        <v>0</v>
      </c>
      <c r="G1502" t="str">
        <f>VLOOKUP(Table_ExternalData_15[[#This Row],[Id]],'Blagovna izdelek'!A:C,3,0)</f>
        <v>SanDisk</v>
      </c>
      <c r="H1502">
        <f>Table_ExternalData_15[[#This Row],[Rabat]]*0.2</f>
        <v>1</v>
      </c>
      <c r="I1502" s="2">
        <f>Table_ExternalData_15[[#This Row],[Price]]-(Table_ExternalData_15[[#This Row],[Price]]*Table_ExternalData_15[[#This Row],[BB rabat]])/100</f>
        <v>70.784999999999997</v>
      </c>
      <c r="J1502" s="2">
        <f>Table_ExternalData_15[[#This Row],[BB cena]]*Table_ExternalData_15[[#Headers],[1,22]]</f>
        <v>86.357699999999994</v>
      </c>
      <c r="K1502" s="2">
        <f>Table_ExternalData_15[[#This Row],[Price]]*Table_ExternalData_15[[#Headers],[1,22]]</f>
        <v>87.23</v>
      </c>
      <c r="L1502" s="7">
        <f>IF(G1502="White Shark",E1502*0.5,IF(G1502="Sbox",E1502*0.5,IF(G1502="Tenda",E1502*0.5,E1502*0.2)))/100</f>
        <v>0.01</v>
      </c>
      <c r="M1502" s="2">
        <f>Table_ExternalData_15[[#This Row],[Price]]-Table_ExternalData_15[[#This Row],[Price]]*Table_ExternalData_15[[#This Row],[extra popust]]</f>
        <v>70.784999999999997</v>
      </c>
      <c r="N1502" s="2">
        <f>IF(M1502&lt;I1502,M1502,I1502)</f>
        <v>70.784999999999997</v>
      </c>
      <c r="O1502" s="12" t="str">
        <f>IF(N1502&lt;I1502,$U$1," ")</f>
        <v xml:space="preserve"> </v>
      </c>
      <c r="P1502" s="12" t="str">
        <f>IFERROR((O1502+30)," ")</f>
        <v xml:space="preserve"> </v>
      </c>
      <c r="Q1502" s="2">
        <f ca="1">IF(O1502=$U$1,N1502,"0")*1.22</f>
        <v>0</v>
      </c>
    </row>
    <row r="1503" spans="1:17" x14ac:dyDescent="0.25">
      <c r="A1503" t="s">
        <v>7716</v>
      </c>
      <c r="B1503" t="s">
        <v>7715</v>
      </c>
      <c r="C1503">
        <v>15409</v>
      </c>
      <c r="D1503">
        <v>118.9</v>
      </c>
      <c r="E1503">
        <f>IFERROR(VLOOKUP(Table_ExternalData_15[[#This Row],[Id]],Rabati!B:C,2,0),0)</f>
        <v>5</v>
      </c>
      <c r="F1503">
        <v>6</v>
      </c>
      <c r="G1503" t="str">
        <f>VLOOKUP(Table_ExternalData_15[[#This Row],[Id]],'Blagovna izdelek'!A:C,3,0)</f>
        <v>SanDisk</v>
      </c>
      <c r="H1503">
        <f>Table_ExternalData_15[[#This Row],[Rabat]]*0.2</f>
        <v>1</v>
      </c>
      <c r="I1503" s="2">
        <f>Table_ExternalData_15[[#This Row],[Price]]-(Table_ExternalData_15[[#This Row],[Price]]*Table_ExternalData_15[[#This Row],[BB rabat]])/100</f>
        <v>117.71100000000001</v>
      </c>
      <c r="J1503" s="2">
        <f>Table_ExternalData_15[[#This Row],[BB cena]]*Table_ExternalData_15[[#Headers],[1,22]]</f>
        <v>143.60742000000002</v>
      </c>
      <c r="K1503" s="2">
        <f>Table_ExternalData_15[[#This Row],[Price]]*Table_ExternalData_15[[#Headers],[1,22]]</f>
        <v>145.05799999999999</v>
      </c>
      <c r="L1503" s="7">
        <f>IF(G1503="White Shark",E1503*0.5,IF(G1503="Sbox",E1503*0.5,IF(G1503="Tenda",E1503*0.5,E1503*0.2)))/100</f>
        <v>0.01</v>
      </c>
      <c r="M1503" s="2">
        <f>Table_ExternalData_15[[#This Row],[Price]]-Table_ExternalData_15[[#This Row],[Price]]*Table_ExternalData_15[[#This Row],[extra popust]]</f>
        <v>117.71100000000001</v>
      </c>
      <c r="N1503" s="2">
        <f>IF(M1503&lt;I1503,M1503,I1503)</f>
        <v>117.71100000000001</v>
      </c>
      <c r="O1503" s="12" t="str">
        <f>IF(N1503&lt;I1503,$U$1," ")</f>
        <v xml:space="preserve"> </v>
      </c>
      <c r="P1503" s="12" t="str">
        <f>IFERROR((O1503+30)," ")</f>
        <v xml:space="preserve"> </v>
      </c>
      <c r="Q1503" s="2">
        <f ca="1">IF(O1503=$U$1,N1503,"0")*1.22</f>
        <v>0</v>
      </c>
    </row>
    <row r="1504" spans="1:17" x14ac:dyDescent="0.25">
      <c r="A1504" t="s">
        <v>7112</v>
      </c>
      <c r="B1504" t="s">
        <v>7111</v>
      </c>
      <c r="C1504">
        <v>15023</v>
      </c>
      <c r="D1504">
        <v>28.7</v>
      </c>
      <c r="E1504">
        <f>IFERROR(VLOOKUP(Table_ExternalData_15[[#This Row],[Id]],Rabati!B:C,2,0),0)</f>
        <v>5</v>
      </c>
      <c r="F1504">
        <v>6</v>
      </c>
      <c r="G1504" t="str">
        <f>VLOOKUP(Table_ExternalData_15[[#This Row],[Id]],'Blagovna izdelek'!A:C,3,0)</f>
        <v>Sandberg</v>
      </c>
      <c r="H1504">
        <f>Table_ExternalData_15[[#This Row],[Rabat]]*0.2</f>
        <v>1</v>
      </c>
      <c r="I1504" s="2">
        <f>Table_ExternalData_15[[#This Row],[Price]]-(Table_ExternalData_15[[#This Row],[Price]]*Table_ExternalData_15[[#This Row],[BB rabat]])/100</f>
        <v>28.413</v>
      </c>
      <c r="J1504" s="2">
        <f>Table_ExternalData_15[[#This Row],[BB cena]]*Table_ExternalData_15[[#Headers],[1,22]]</f>
        <v>34.66386</v>
      </c>
      <c r="K1504" s="2">
        <f>Table_ExternalData_15[[#This Row],[Price]]*Table_ExternalData_15[[#Headers],[1,22]]</f>
        <v>35.013999999999996</v>
      </c>
      <c r="L1504" s="7">
        <f>IF(G1504="White Shark",E1504*0.5,IF(G1504="Sbox",E1504*0.5,IF(G1504="Tenda",E1504*0.5,E1504*0.2)))/100</f>
        <v>0.01</v>
      </c>
      <c r="M1504" s="2">
        <f>Table_ExternalData_15[[#This Row],[Price]]-Table_ExternalData_15[[#This Row],[Price]]*Table_ExternalData_15[[#This Row],[extra popust]]</f>
        <v>28.413</v>
      </c>
      <c r="N1504" s="2">
        <f>IF(M1504&lt;I1504,M1504,I1504)</f>
        <v>28.413</v>
      </c>
      <c r="O1504" s="12" t="str">
        <f>IF(N1504&lt;I1504,$U$1," ")</f>
        <v xml:space="preserve"> </v>
      </c>
      <c r="P1504" s="12" t="str">
        <f>IFERROR((O1504+30)," ")</f>
        <v xml:space="preserve"> </v>
      </c>
      <c r="Q1504" s="2">
        <f ca="1">IF(O1504=$U$1,N1504,"0")*1.22</f>
        <v>0</v>
      </c>
    </row>
    <row r="1505" spans="1:17" x14ac:dyDescent="0.25">
      <c r="A1505" t="s">
        <v>4784</v>
      </c>
      <c r="B1505" t="s">
        <v>4783</v>
      </c>
      <c r="C1505">
        <v>13026</v>
      </c>
      <c r="D1505">
        <v>46.36</v>
      </c>
      <c r="E1505">
        <f>IFERROR(VLOOKUP(Table_ExternalData_15[[#This Row],[Id]],Rabati!B:C,2,0),0)</f>
        <v>5</v>
      </c>
      <c r="F1505">
        <v>0</v>
      </c>
      <c r="G1505" t="str">
        <f>VLOOKUP(Table_ExternalData_15[[#This Row],[Id]],'Blagovna izdelek'!A:C,3,0)</f>
        <v>Samsung</v>
      </c>
      <c r="H1505">
        <f>Table_ExternalData_15[[#This Row],[Rabat]]*0.2</f>
        <v>1</v>
      </c>
      <c r="I1505" s="2">
        <f>Table_ExternalData_15[[#This Row],[Price]]-(Table_ExternalData_15[[#This Row],[Price]]*Table_ExternalData_15[[#This Row],[BB rabat]])/100</f>
        <v>45.8964</v>
      </c>
      <c r="J1505" s="2">
        <f>Table_ExternalData_15[[#This Row],[BB cena]]*Table_ExternalData_15[[#Headers],[1,22]]</f>
        <v>55.993608000000002</v>
      </c>
      <c r="K1505" s="2">
        <f>Table_ExternalData_15[[#This Row],[Price]]*Table_ExternalData_15[[#Headers],[1,22]]</f>
        <v>56.559199999999997</v>
      </c>
      <c r="L1505" s="7">
        <f>IF(G1505="White Shark",E1505*0.5,IF(G1505="Sbox",E1505*0.5,IF(G1505="Tenda",E1505*0.5,E1505*0.2)))/100</f>
        <v>0.01</v>
      </c>
      <c r="M1505" s="2">
        <f>Table_ExternalData_15[[#This Row],[Price]]-Table_ExternalData_15[[#This Row],[Price]]*Table_ExternalData_15[[#This Row],[extra popust]]</f>
        <v>45.8964</v>
      </c>
      <c r="N1505" s="2">
        <f>IF(M1505&lt;I1505,M1505,I1505)</f>
        <v>45.8964</v>
      </c>
      <c r="O1505" s="12" t="str">
        <f>IF(N1505&lt;I1505,$U$1," ")</f>
        <v xml:space="preserve"> </v>
      </c>
      <c r="P1505" s="12" t="str">
        <f>IFERROR((O1505+30)," ")</f>
        <v xml:space="preserve"> </v>
      </c>
      <c r="Q1505" s="2">
        <f ca="1">IF(O1505=$U$1,N1505,"0")*1.22</f>
        <v>0</v>
      </c>
    </row>
    <row r="1506" spans="1:17" x14ac:dyDescent="0.25">
      <c r="A1506" t="s">
        <v>5011</v>
      </c>
      <c r="B1506" t="s">
        <v>5010</v>
      </c>
      <c r="C1506">
        <v>13159</v>
      </c>
      <c r="D1506">
        <v>63.9</v>
      </c>
      <c r="E1506">
        <f>IFERROR(VLOOKUP(Table_ExternalData_15[[#This Row],[Id]],Rabati!B:C,2,0),0)</f>
        <v>5</v>
      </c>
      <c r="F1506">
        <v>0</v>
      </c>
      <c r="G1506" t="str">
        <f>VLOOKUP(Table_ExternalData_15[[#This Row],[Id]],'Blagovna izdelek'!A:C,3,0)</f>
        <v>Samsung</v>
      </c>
      <c r="H1506">
        <f>Table_ExternalData_15[[#This Row],[Rabat]]*0.2</f>
        <v>1</v>
      </c>
      <c r="I1506" s="2">
        <f>Table_ExternalData_15[[#This Row],[Price]]-(Table_ExternalData_15[[#This Row],[Price]]*Table_ExternalData_15[[#This Row],[BB rabat]])/100</f>
        <v>63.260999999999996</v>
      </c>
      <c r="J1506" s="2">
        <f>Table_ExternalData_15[[#This Row],[BB cena]]*Table_ExternalData_15[[#Headers],[1,22]]</f>
        <v>77.178419999999988</v>
      </c>
      <c r="K1506" s="2">
        <f>Table_ExternalData_15[[#This Row],[Price]]*Table_ExternalData_15[[#Headers],[1,22]]</f>
        <v>77.957999999999998</v>
      </c>
      <c r="L1506" s="7">
        <f>IF(G1506="White Shark",E1506*0.5,IF(G1506="Sbox",E1506*0.5,IF(G1506="Tenda",E1506*0.5,E1506*0.2)))/100</f>
        <v>0.01</v>
      </c>
      <c r="M1506" s="2">
        <f>Table_ExternalData_15[[#This Row],[Price]]-Table_ExternalData_15[[#This Row],[Price]]*Table_ExternalData_15[[#This Row],[extra popust]]</f>
        <v>63.260999999999996</v>
      </c>
      <c r="N1506" s="2">
        <f>IF(M1506&lt;I1506,M1506,I1506)</f>
        <v>63.260999999999996</v>
      </c>
      <c r="O1506" s="12" t="str">
        <f>IF(N1506&lt;I1506,$U$1," ")</f>
        <v xml:space="preserve"> </v>
      </c>
      <c r="P1506" s="12" t="str">
        <f>IFERROR((O1506+30)," ")</f>
        <v xml:space="preserve"> </v>
      </c>
      <c r="Q1506" s="2">
        <f ca="1">IF(O1506=$U$1,N1506,"0")*1.22</f>
        <v>0</v>
      </c>
    </row>
    <row r="1507" spans="1:17" x14ac:dyDescent="0.25">
      <c r="A1507" t="s">
        <v>6411</v>
      </c>
      <c r="B1507" t="s">
        <v>6410</v>
      </c>
      <c r="C1507">
        <v>14487</v>
      </c>
      <c r="D1507">
        <v>46.5</v>
      </c>
      <c r="E1507">
        <f>IFERROR(VLOOKUP(Table_ExternalData_15[[#This Row],[Id]],Rabati!B:C,2,0),0)</f>
        <v>5</v>
      </c>
      <c r="F1507">
        <v>4</v>
      </c>
      <c r="G1507" t="str">
        <f>VLOOKUP(Table_ExternalData_15[[#This Row],[Id]],'Blagovna izdelek'!A:C,3,0)</f>
        <v>Samsung</v>
      </c>
      <c r="H1507">
        <f>Table_ExternalData_15[[#This Row],[Rabat]]*0.2</f>
        <v>1</v>
      </c>
      <c r="I1507" s="2">
        <f>Table_ExternalData_15[[#This Row],[Price]]-(Table_ExternalData_15[[#This Row],[Price]]*Table_ExternalData_15[[#This Row],[BB rabat]])/100</f>
        <v>46.034999999999997</v>
      </c>
      <c r="J1507" s="2">
        <f>Table_ExternalData_15[[#This Row],[BB cena]]*Table_ExternalData_15[[#Headers],[1,22]]</f>
        <v>56.162699999999994</v>
      </c>
      <c r="K1507" s="2">
        <f>Table_ExternalData_15[[#This Row],[Price]]*Table_ExternalData_15[[#Headers],[1,22]]</f>
        <v>56.73</v>
      </c>
      <c r="L1507" s="7">
        <f>IF(G1507="White Shark",E1507*0.5,IF(G1507="Sbox",E1507*0.5,IF(G1507="Tenda",E1507*0.5,E1507*0.2)))/100</f>
        <v>0.01</v>
      </c>
      <c r="M1507" s="2">
        <f>Table_ExternalData_15[[#This Row],[Price]]-Table_ExternalData_15[[#This Row],[Price]]*Table_ExternalData_15[[#This Row],[extra popust]]</f>
        <v>46.034999999999997</v>
      </c>
      <c r="N1507" s="2">
        <f>IF(M1507&lt;I1507,M1507,I1507)</f>
        <v>46.034999999999997</v>
      </c>
      <c r="O1507" s="12" t="str">
        <f>IF(N1507&lt;I1507,$U$1," ")</f>
        <v xml:space="preserve"> </v>
      </c>
      <c r="P1507" s="12" t="str">
        <f>IFERROR((O1507+30)," ")</f>
        <v xml:space="preserve"> </v>
      </c>
      <c r="Q1507" s="2">
        <f ca="1">IF(O1507=$U$1,N1507,"0")*1.22</f>
        <v>0</v>
      </c>
    </row>
    <row r="1508" spans="1:17" x14ac:dyDescent="0.25">
      <c r="A1508" t="s">
        <v>6413</v>
      </c>
      <c r="B1508" t="s">
        <v>6412</v>
      </c>
      <c r="C1508">
        <v>14488</v>
      </c>
      <c r="D1508">
        <v>97.9</v>
      </c>
      <c r="E1508">
        <f>IFERROR(VLOOKUP(Table_ExternalData_15[[#This Row],[Id]],Rabati!B:C,2,0),0)</f>
        <v>5</v>
      </c>
      <c r="F1508">
        <v>4</v>
      </c>
      <c r="G1508" t="str">
        <f>VLOOKUP(Table_ExternalData_15[[#This Row],[Id]],'Blagovna izdelek'!A:C,3,0)</f>
        <v>Samsung</v>
      </c>
      <c r="H1508">
        <f>Table_ExternalData_15[[#This Row],[Rabat]]*0.2</f>
        <v>1</v>
      </c>
      <c r="I1508" s="2">
        <f>Table_ExternalData_15[[#This Row],[Price]]-(Table_ExternalData_15[[#This Row],[Price]]*Table_ExternalData_15[[#This Row],[BB rabat]])/100</f>
        <v>96.921000000000006</v>
      </c>
      <c r="J1508" s="2">
        <f>Table_ExternalData_15[[#This Row],[BB cena]]*Table_ExternalData_15[[#Headers],[1,22]]</f>
        <v>118.24362000000001</v>
      </c>
      <c r="K1508" s="2">
        <f>Table_ExternalData_15[[#This Row],[Price]]*Table_ExternalData_15[[#Headers],[1,22]]</f>
        <v>119.438</v>
      </c>
      <c r="L1508" s="7">
        <f>IF(G1508="White Shark",E1508*0.5,IF(G1508="Sbox",E1508*0.5,IF(G1508="Tenda",E1508*0.5,E1508*0.2)))/100</f>
        <v>0.01</v>
      </c>
      <c r="M1508" s="2">
        <f>Table_ExternalData_15[[#This Row],[Price]]-Table_ExternalData_15[[#This Row],[Price]]*Table_ExternalData_15[[#This Row],[extra popust]]</f>
        <v>96.921000000000006</v>
      </c>
      <c r="N1508" s="2">
        <f>IF(M1508&lt;I1508,M1508,I1508)</f>
        <v>96.921000000000006</v>
      </c>
      <c r="O1508" s="12" t="str">
        <f>IF(N1508&lt;I1508,$U$1," ")</f>
        <v xml:space="preserve"> </v>
      </c>
      <c r="P1508" s="12" t="str">
        <f>IFERROR((O1508+30)," ")</f>
        <v xml:space="preserve"> </v>
      </c>
      <c r="Q1508" s="2">
        <f ca="1">IF(O1508=$U$1,N1508,"0")*1.22</f>
        <v>0</v>
      </c>
    </row>
    <row r="1509" spans="1:17" x14ac:dyDescent="0.25">
      <c r="A1509" t="s">
        <v>6415</v>
      </c>
      <c r="B1509" t="s">
        <v>6414</v>
      </c>
      <c r="C1509">
        <v>14490</v>
      </c>
      <c r="D1509">
        <v>58.5</v>
      </c>
      <c r="E1509">
        <f>IFERROR(VLOOKUP(Table_ExternalData_15[[#This Row],[Id]],Rabati!B:C,2,0),0)</f>
        <v>5</v>
      </c>
      <c r="F1509">
        <v>5</v>
      </c>
      <c r="G1509" t="str">
        <f>VLOOKUP(Table_ExternalData_15[[#This Row],[Id]],'Blagovna izdelek'!A:C,3,0)</f>
        <v>Samsung</v>
      </c>
      <c r="H1509">
        <f>Table_ExternalData_15[[#This Row],[Rabat]]*0.2</f>
        <v>1</v>
      </c>
      <c r="I1509" s="2">
        <f>Table_ExternalData_15[[#This Row],[Price]]-(Table_ExternalData_15[[#This Row],[Price]]*Table_ExternalData_15[[#This Row],[BB rabat]])/100</f>
        <v>57.914999999999999</v>
      </c>
      <c r="J1509" s="2">
        <f>Table_ExternalData_15[[#This Row],[BB cena]]*Table_ExternalData_15[[#Headers],[1,22]]</f>
        <v>70.656300000000002</v>
      </c>
      <c r="K1509" s="2">
        <f>Table_ExternalData_15[[#This Row],[Price]]*Table_ExternalData_15[[#Headers],[1,22]]</f>
        <v>71.37</v>
      </c>
      <c r="L1509" s="7">
        <f>IF(G1509="White Shark",E1509*0.5,IF(G1509="Sbox",E1509*0.5,IF(G1509="Tenda",E1509*0.5,E1509*0.2)))/100</f>
        <v>0.01</v>
      </c>
      <c r="M1509" s="2">
        <f>Table_ExternalData_15[[#This Row],[Price]]-Table_ExternalData_15[[#This Row],[Price]]*Table_ExternalData_15[[#This Row],[extra popust]]</f>
        <v>57.914999999999999</v>
      </c>
      <c r="N1509" s="2">
        <f>IF(M1509&lt;I1509,M1509,I1509)</f>
        <v>57.914999999999999</v>
      </c>
      <c r="O1509" s="12" t="str">
        <f>IF(N1509&lt;I1509,$U$1," ")</f>
        <v xml:space="preserve"> </v>
      </c>
      <c r="P1509" s="12" t="str">
        <f>IFERROR((O1509+30)," ")</f>
        <v xml:space="preserve"> </v>
      </c>
      <c r="Q1509" s="2">
        <f ca="1">IF(O1509=$U$1,N1509,"0")*1.22</f>
        <v>0</v>
      </c>
    </row>
    <row r="1510" spans="1:17" x14ac:dyDescent="0.25">
      <c r="A1510" t="s">
        <v>6588</v>
      </c>
      <c r="B1510" t="s">
        <v>6587</v>
      </c>
      <c r="C1510">
        <v>14629</v>
      </c>
      <c r="D1510">
        <v>46.3</v>
      </c>
      <c r="E1510">
        <f>IFERROR(VLOOKUP(Table_ExternalData_15[[#This Row],[Id]],Rabati!B:C,2,0),0)</f>
        <v>5</v>
      </c>
      <c r="F1510">
        <v>0</v>
      </c>
      <c r="G1510" t="str">
        <f>VLOOKUP(Table_ExternalData_15[[#This Row],[Id]],'Blagovna izdelek'!A:C,3,0)</f>
        <v>Samsung</v>
      </c>
      <c r="H1510">
        <f>Table_ExternalData_15[[#This Row],[Rabat]]*0.2</f>
        <v>1</v>
      </c>
      <c r="I1510" s="2">
        <f>Table_ExternalData_15[[#This Row],[Price]]-(Table_ExternalData_15[[#This Row],[Price]]*Table_ExternalData_15[[#This Row],[BB rabat]])/100</f>
        <v>45.836999999999996</v>
      </c>
      <c r="J1510" s="2">
        <f>Table_ExternalData_15[[#This Row],[BB cena]]*Table_ExternalData_15[[#Headers],[1,22]]</f>
        <v>55.921139999999994</v>
      </c>
      <c r="K1510" s="2">
        <f>Table_ExternalData_15[[#This Row],[Price]]*Table_ExternalData_15[[#Headers],[1,22]]</f>
        <v>56.485999999999997</v>
      </c>
      <c r="L1510" s="7">
        <f>IF(G1510="White Shark",E1510*0.5,IF(G1510="Sbox",E1510*0.5,IF(G1510="Tenda",E1510*0.5,E1510*0.2)))/100</f>
        <v>0.01</v>
      </c>
      <c r="M1510" s="2">
        <f>Table_ExternalData_15[[#This Row],[Price]]-Table_ExternalData_15[[#This Row],[Price]]*Table_ExternalData_15[[#This Row],[extra popust]]</f>
        <v>45.836999999999996</v>
      </c>
      <c r="N1510" s="2">
        <f>IF(M1510&lt;I1510,M1510,I1510)</f>
        <v>45.836999999999996</v>
      </c>
      <c r="O1510" s="12" t="str">
        <f>IF(N1510&lt;I1510,$U$1," ")</f>
        <v xml:space="preserve"> </v>
      </c>
      <c r="P1510" s="12" t="str">
        <f>IFERROR((O1510+30)," ")</f>
        <v xml:space="preserve"> </v>
      </c>
      <c r="Q1510" s="2">
        <f ca="1">IF(O1510=$U$1,N1510,"0")*1.22</f>
        <v>0</v>
      </c>
    </row>
    <row r="1511" spans="1:17" x14ac:dyDescent="0.25">
      <c r="A1511" t="s">
        <v>6590</v>
      </c>
      <c r="B1511" t="s">
        <v>6589</v>
      </c>
      <c r="C1511">
        <v>14630</v>
      </c>
      <c r="D1511">
        <v>53.5</v>
      </c>
      <c r="E1511">
        <f>IFERROR(VLOOKUP(Table_ExternalData_15[[#This Row],[Id]],Rabati!B:C,2,0),0)</f>
        <v>5</v>
      </c>
      <c r="F1511">
        <v>5</v>
      </c>
      <c r="G1511" t="str">
        <f>VLOOKUP(Table_ExternalData_15[[#This Row],[Id]],'Blagovna izdelek'!A:C,3,0)</f>
        <v>Samsung</v>
      </c>
      <c r="H1511">
        <f>Table_ExternalData_15[[#This Row],[Rabat]]*0.2</f>
        <v>1</v>
      </c>
      <c r="I1511" s="2">
        <f>Table_ExternalData_15[[#This Row],[Price]]-(Table_ExternalData_15[[#This Row],[Price]]*Table_ExternalData_15[[#This Row],[BB rabat]])/100</f>
        <v>52.965000000000003</v>
      </c>
      <c r="J1511" s="2">
        <f>Table_ExternalData_15[[#This Row],[BB cena]]*Table_ExternalData_15[[#Headers],[1,22]]</f>
        <v>64.6173</v>
      </c>
      <c r="K1511" s="2">
        <f>Table_ExternalData_15[[#This Row],[Price]]*Table_ExternalData_15[[#Headers],[1,22]]</f>
        <v>65.27</v>
      </c>
      <c r="L1511" s="7">
        <f>IF(G1511="White Shark",E1511*0.5,IF(G1511="Sbox",E1511*0.5,IF(G1511="Tenda",E1511*0.5,E1511*0.2)))/100</f>
        <v>0.01</v>
      </c>
      <c r="M1511" s="2">
        <f>Table_ExternalData_15[[#This Row],[Price]]-Table_ExternalData_15[[#This Row],[Price]]*Table_ExternalData_15[[#This Row],[extra popust]]</f>
        <v>52.965000000000003</v>
      </c>
      <c r="N1511" s="2">
        <f>IF(M1511&lt;I1511,M1511,I1511)</f>
        <v>52.965000000000003</v>
      </c>
      <c r="O1511" s="12" t="str">
        <f>IF(N1511&lt;I1511,$U$1," ")</f>
        <v xml:space="preserve"> </v>
      </c>
      <c r="P1511" s="12" t="str">
        <f>IFERROR((O1511+30)," ")</f>
        <v xml:space="preserve"> </v>
      </c>
      <c r="Q1511" s="2">
        <f ca="1">IF(O1511=$U$1,N1511,"0")*1.22</f>
        <v>0</v>
      </c>
    </row>
    <row r="1512" spans="1:17" x14ac:dyDescent="0.25">
      <c r="A1512" t="s">
        <v>8094</v>
      </c>
      <c r="B1512" t="s">
        <v>8093</v>
      </c>
      <c r="C1512">
        <v>15647</v>
      </c>
      <c r="D1512">
        <v>103.6</v>
      </c>
      <c r="E1512">
        <f>IFERROR(VLOOKUP(Table_ExternalData_15[[#This Row],[Id]],Rabati!B:C,2,0),0)</f>
        <v>5</v>
      </c>
      <c r="F1512">
        <v>2</v>
      </c>
      <c r="G1512" t="str">
        <f>VLOOKUP(Table_ExternalData_15[[#This Row],[Id]],'Blagovna izdelek'!A:C,3,0)</f>
        <v>Samsung</v>
      </c>
      <c r="H1512">
        <f>Table_ExternalData_15[[#This Row],[Rabat]]*0.2</f>
        <v>1</v>
      </c>
      <c r="I1512" s="2">
        <f>Table_ExternalData_15[[#This Row],[Price]]-(Table_ExternalData_15[[#This Row],[Price]]*Table_ExternalData_15[[#This Row],[BB rabat]])/100</f>
        <v>102.56399999999999</v>
      </c>
      <c r="J1512" s="2">
        <f>Table_ExternalData_15[[#This Row],[BB cena]]*Table_ExternalData_15[[#Headers],[1,22]]</f>
        <v>125.12807999999998</v>
      </c>
      <c r="K1512" s="2">
        <f>Table_ExternalData_15[[#This Row],[Price]]*Table_ExternalData_15[[#Headers],[1,22]]</f>
        <v>126.392</v>
      </c>
      <c r="L1512" s="7">
        <f>IF(G1512="White Shark",E1512*0.5,IF(G1512="Sbox",E1512*0.5,IF(G1512="Tenda",E1512*0.5,E1512*0.2)))/100</f>
        <v>0.01</v>
      </c>
      <c r="M1512" s="2">
        <f>Table_ExternalData_15[[#This Row],[Price]]-Table_ExternalData_15[[#This Row],[Price]]*Table_ExternalData_15[[#This Row],[extra popust]]</f>
        <v>102.56399999999999</v>
      </c>
      <c r="N1512" s="2">
        <f>IF(M1512&lt;I1512,M1512,I1512)</f>
        <v>102.56399999999999</v>
      </c>
      <c r="O1512" s="12" t="str">
        <f>IF(N1512&lt;I1512,$U$1," ")</f>
        <v xml:space="preserve"> </v>
      </c>
      <c r="P1512" s="12" t="str">
        <f>IFERROR((O1512+30)," ")</f>
        <v xml:space="preserve"> </v>
      </c>
      <c r="Q1512" s="2">
        <f ca="1">IF(O1512=$U$1,N1512,"0")*1.22</f>
        <v>0</v>
      </c>
    </row>
    <row r="1513" spans="1:17" x14ac:dyDescent="0.25">
      <c r="A1513" t="s">
        <v>8481</v>
      </c>
      <c r="B1513" t="s">
        <v>8480</v>
      </c>
      <c r="C1513">
        <v>15893</v>
      </c>
      <c r="D1513">
        <v>82.9</v>
      </c>
      <c r="E1513">
        <f>IFERROR(VLOOKUP(Table_ExternalData_15[[#This Row],[Id]],Rabati!B:C,2,0),0)</f>
        <v>5</v>
      </c>
      <c r="F1513">
        <v>2</v>
      </c>
      <c r="G1513" t="str">
        <f>VLOOKUP(Table_ExternalData_15[[#This Row],[Id]],'Blagovna izdelek'!A:C,3,0)</f>
        <v>Samsung</v>
      </c>
      <c r="H1513">
        <f>Table_ExternalData_15[[#This Row],[Rabat]]*0.2</f>
        <v>1</v>
      </c>
      <c r="I1513" s="2">
        <f>Table_ExternalData_15[[#This Row],[Price]]-(Table_ExternalData_15[[#This Row],[Price]]*Table_ExternalData_15[[#This Row],[BB rabat]])/100</f>
        <v>82.071000000000012</v>
      </c>
      <c r="J1513" s="2">
        <f>Table_ExternalData_15[[#This Row],[BB cena]]*Table_ExternalData_15[[#Headers],[1,22]]</f>
        <v>100.12662000000002</v>
      </c>
      <c r="K1513" s="2">
        <f>Table_ExternalData_15[[#This Row],[Price]]*Table_ExternalData_15[[#Headers],[1,22]]</f>
        <v>101.13800000000001</v>
      </c>
      <c r="L1513" s="7">
        <f>IF(G1513="White Shark",E1513*0.5,IF(G1513="Sbox",E1513*0.5,IF(G1513="Tenda",E1513*0.5,E1513*0.2)))/100</f>
        <v>0.01</v>
      </c>
      <c r="M1513" s="2">
        <f>Table_ExternalData_15[[#This Row],[Price]]-Table_ExternalData_15[[#This Row],[Price]]*Table_ExternalData_15[[#This Row],[extra popust]]</f>
        <v>82.071000000000012</v>
      </c>
      <c r="N1513" s="2">
        <f>IF(M1513&lt;I1513,M1513,I1513)</f>
        <v>82.071000000000012</v>
      </c>
      <c r="O1513" s="12" t="str">
        <f>IF(N1513&lt;I1513,$U$1," ")</f>
        <v xml:space="preserve"> </v>
      </c>
      <c r="P1513" s="12" t="str">
        <f>IFERROR((O1513+30)," ")</f>
        <v xml:space="preserve"> </v>
      </c>
      <c r="Q1513" s="2">
        <f ca="1">IF(O1513=$U$1,N1513,"0")*1.22</f>
        <v>0</v>
      </c>
    </row>
    <row r="1514" spans="1:17" x14ac:dyDescent="0.25">
      <c r="A1514" t="s">
        <v>11314</v>
      </c>
      <c r="B1514" t="s">
        <v>11309</v>
      </c>
      <c r="C1514">
        <v>16689</v>
      </c>
      <c r="D1514">
        <v>168.3</v>
      </c>
      <c r="E1514">
        <f>IFERROR(VLOOKUP(Table_ExternalData_15[[#This Row],[Id]],Rabati!B:C,2,0),0)</f>
        <v>5</v>
      </c>
      <c r="F1514">
        <v>1</v>
      </c>
      <c r="G1514" t="str">
        <f>VLOOKUP(Table_ExternalData_15[[#This Row],[Id]],'Blagovna izdelek'!A:C,3,0)</f>
        <v>Samsung</v>
      </c>
      <c r="H1514">
        <f>Table_ExternalData_15[[#This Row],[Rabat]]*0.2</f>
        <v>1</v>
      </c>
      <c r="I1514" s="2">
        <f>Table_ExternalData_15[[#This Row],[Price]]-(Table_ExternalData_15[[#This Row],[Price]]*Table_ExternalData_15[[#This Row],[BB rabat]])/100</f>
        <v>166.61700000000002</v>
      </c>
      <c r="J1514" s="2">
        <f>Table_ExternalData_15[[#This Row],[BB cena]]*Table_ExternalData_15[[#Headers],[1,22]]</f>
        <v>203.27274000000003</v>
      </c>
      <c r="K1514" s="2">
        <f>Table_ExternalData_15[[#This Row],[Price]]*Table_ExternalData_15[[#Headers],[1,22]]</f>
        <v>205.32600000000002</v>
      </c>
      <c r="L1514" s="7">
        <f>IF(G1514="White Shark",E1514*0.5,IF(G1514="Sbox",E1514*0.5,IF(G1514="Tenda",E1514*0.5,E1514*0.2)))/100</f>
        <v>0.01</v>
      </c>
      <c r="M1514" s="2">
        <f>Table_ExternalData_15[[#This Row],[Price]]-Table_ExternalData_15[[#This Row],[Price]]*Table_ExternalData_15[[#This Row],[extra popust]]</f>
        <v>166.61700000000002</v>
      </c>
      <c r="N1514" s="2">
        <f>IF(M1514&lt;I1514,M1514,I1514)</f>
        <v>166.61700000000002</v>
      </c>
      <c r="O1514" s="12" t="str">
        <f>IF(N1514&lt;I1514,$U$1," ")</f>
        <v xml:space="preserve"> </v>
      </c>
      <c r="P1514" s="12" t="str">
        <f>IFERROR((O1514+30)," ")</f>
        <v xml:space="preserve"> </v>
      </c>
      <c r="Q1514" s="2">
        <f ca="1">IF(O1514=$U$1,N1514,"0")*1.22</f>
        <v>0</v>
      </c>
    </row>
    <row r="1515" spans="1:17" x14ac:dyDescent="0.25">
      <c r="A1515" t="s">
        <v>11372</v>
      </c>
      <c r="B1515" t="s">
        <v>11371</v>
      </c>
      <c r="C1515">
        <v>16728</v>
      </c>
      <c r="D1515">
        <v>89.95</v>
      </c>
      <c r="E1515">
        <f>IFERROR(VLOOKUP(Table_ExternalData_15[[#This Row],[Id]],Rabati!B:C,2,0),0)</f>
        <v>5</v>
      </c>
      <c r="F1515">
        <v>0</v>
      </c>
      <c r="G1515" t="str">
        <f>VLOOKUP(Table_ExternalData_15[[#This Row],[Id]],'Blagovna izdelek'!A:C,3,0)</f>
        <v>Samsung</v>
      </c>
      <c r="H1515">
        <f>Table_ExternalData_15[[#This Row],[Rabat]]*0.2</f>
        <v>1</v>
      </c>
      <c r="I1515" s="2">
        <f>Table_ExternalData_15[[#This Row],[Price]]-(Table_ExternalData_15[[#This Row],[Price]]*Table_ExternalData_15[[#This Row],[BB rabat]])/100</f>
        <v>89.0505</v>
      </c>
      <c r="J1515" s="2">
        <f>Table_ExternalData_15[[#This Row],[BB cena]]*Table_ExternalData_15[[#Headers],[1,22]]</f>
        <v>108.64161</v>
      </c>
      <c r="K1515" s="2">
        <f>Table_ExternalData_15[[#This Row],[Price]]*Table_ExternalData_15[[#Headers],[1,22]]</f>
        <v>109.739</v>
      </c>
      <c r="L1515" s="7">
        <f>IF(G1515="White Shark",E1515*0.5,IF(G1515="Sbox",E1515*0.5,IF(G1515="Tenda",E1515*0.5,E1515*0.2)))/100</f>
        <v>0.01</v>
      </c>
      <c r="M1515" s="2">
        <f>Table_ExternalData_15[[#This Row],[Price]]-Table_ExternalData_15[[#This Row],[Price]]*Table_ExternalData_15[[#This Row],[extra popust]]</f>
        <v>89.0505</v>
      </c>
      <c r="N1515" s="2">
        <f>IF(M1515&lt;I1515,M1515,I1515)</f>
        <v>89.0505</v>
      </c>
      <c r="O1515" s="12" t="str">
        <f>IF(N1515&lt;I1515,$U$1," ")</f>
        <v xml:space="preserve"> </v>
      </c>
      <c r="P1515" s="12" t="str">
        <f>IFERROR((O1515+30)," ")</f>
        <v xml:space="preserve"> </v>
      </c>
      <c r="Q1515" s="2">
        <f ca="1">IF(O1515=$U$1,N1515,"0")*1.22</f>
        <v>0</v>
      </c>
    </row>
    <row r="1516" spans="1:17" x14ac:dyDescent="0.25">
      <c r="A1516" t="s">
        <v>11375</v>
      </c>
      <c r="B1516" t="s">
        <v>11374</v>
      </c>
      <c r="C1516">
        <v>16729</v>
      </c>
      <c r="D1516">
        <v>163.19999999999999</v>
      </c>
      <c r="E1516">
        <f>IFERROR(VLOOKUP(Table_ExternalData_15[[#This Row],[Id]],Rabati!B:C,2,0),0)</f>
        <v>5</v>
      </c>
      <c r="F1516">
        <v>0</v>
      </c>
      <c r="G1516" t="str">
        <f>VLOOKUP(Table_ExternalData_15[[#This Row],[Id]],'Blagovna izdelek'!A:C,3,0)</f>
        <v>Samsung</v>
      </c>
      <c r="H1516">
        <f>Table_ExternalData_15[[#This Row],[Rabat]]*0.2</f>
        <v>1</v>
      </c>
      <c r="I1516" s="2">
        <f>Table_ExternalData_15[[#This Row],[Price]]-(Table_ExternalData_15[[#This Row],[Price]]*Table_ExternalData_15[[#This Row],[BB rabat]])/100</f>
        <v>161.56799999999998</v>
      </c>
      <c r="J1516" s="2">
        <f>Table_ExternalData_15[[#This Row],[BB cena]]*Table_ExternalData_15[[#Headers],[1,22]]</f>
        <v>197.11295999999999</v>
      </c>
      <c r="K1516" s="2">
        <f>Table_ExternalData_15[[#This Row],[Price]]*Table_ExternalData_15[[#Headers],[1,22]]</f>
        <v>199.10399999999998</v>
      </c>
      <c r="L1516" s="7">
        <f>IF(G1516="White Shark",E1516*0.5,IF(G1516="Sbox",E1516*0.5,IF(G1516="Tenda",E1516*0.5,E1516*0.2)))/100</f>
        <v>0.01</v>
      </c>
      <c r="M1516" s="2">
        <f>Table_ExternalData_15[[#This Row],[Price]]-Table_ExternalData_15[[#This Row],[Price]]*Table_ExternalData_15[[#This Row],[extra popust]]</f>
        <v>161.56799999999998</v>
      </c>
      <c r="N1516" s="2">
        <f>IF(M1516&lt;I1516,M1516,I1516)</f>
        <v>161.56799999999998</v>
      </c>
      <c r="O1516" s="12" t="str">
        <f>IF(N1516&lt;I1516,$U$1," ")</f>
        <v xml:space="preserve"> </v>
      </c>
      <c r="P1516" s="12" t="str">
        <f>IFERROR((O1516+30)," ")</f>
        <v xml:space="preserve"> </v>
      </c>
      <c r="Q1516" s="2">
        <f ca="1">IF(O1516=$U$1,N1516,"0")*1.22</f>
        <v>0</v>
      </c>
    </row>
    <row r="1517" spans="1:17" x14ac:dyDescent="0.25">
      <c r="A1517" t="s">
        <v>13456</v>
      </c>
      <c r="B1517" t="s">
        <v>13455</v>
      </c>
      <c r="C1517">
        <v>17245</v>
      </c>
      <c r="D1517">
        <v>112.5</v>
      </c>
      <c r="E1517">
        <f>IFERROR(VLOOKUP(Table_ExternalData_15[[#This Row],[Id]],Rabati!B:C,2,0),0)</f>
        <v>5</v>
      </c>
      <c r="F1517">
        <v>2</v>
      </c>
      <c r="G1517" t="str">
        <f>VLOOKUP(Table_ExternalData_15[[#This Row],[Id]],'Blagovna izdelek'!A:C,3,0)</f>
        <v>Samsung</v>
      </c>
      <c r="H1517">
        <f>Table_ExternalData_15[[#This Row],[Rabat]]*0.2</f>
        <v>1</v>
      </c>
      <c r="I1517" s="2">
        <f>Table_ExternalData_15[[#This Row],[Price]]-(Table_ExternalData_15[[#This Row],[Price]]*Table_ExternalData_15[[#This Row],[BB rabat]])/100</f>
        <v>111.375</v>
      </c>
      <c r="J1517" s="2">
        <f>Table_ExternalData_15[[#This Row],[BB cena]]*Table_ExternalData_15[[#Headers],[1,22]]</f>
        <v>135.8775</v>
      </c>
      <c r="K1517" s="2">
        <f>Table_ExternalData_15[[#This Row],[Price]]*Table_ExternalData_15[[#Headers],[1,22]]</f>
        <v>137.25</v>
      </c>
      <c r="L1517" s="7">
        <f>IF(G1517="White Shark",E1517*0.5,IF(G1517="Sbox",E1517*0.5,IF(G1517="Tenda",E1517*0.5,E1517*0.2)))/100</f>
        <v>0.01</v>
      </c>
      <c r="M1517" s="2">
        <f>Table_ExternalData_15[[#This Row],[Price]]-Table_ExternalData_15[[#This Row],[Price]]*Table_ExternalData_15[[#This Row],[extra popust]]</f>
        <v>111.375</v>
      </c>
      <c r="N1517" s="2">
        <f>IF(M1517&lt;I1517,M1517,I1517)</f>
        <v>111.375</v>
      </c>
      <c r="O1517" s="12" t="str">
        <f>IF(N1517&lt;I1517,$U$1," ")</f>
        <v xml:space="preserve"> </v>
      </c>
      <c r="P1517" s="12" t="str">
        <f>IFERROR((O1517+30)," ")</f>
        <v xml:space="preserve"> </v>
      </c>
      <c r="Q1517" s="2">
        <f ca="1">IF(O1517=$U$1,N1517,"0")*1.22</f>
        <v>0</v>
      </c>
    </row>
    <row r="1518" spans="1:17" x14ac:dyDescent="0.25">
      <c r="A1518" t="s">
        <v>13458</v>
      </c>
      <c r="B1518" t="s">
        <v>13457</v>
      </c>
      <c r="C1518">
        <v>17246</v>
      </c>
      <c r="D1518">
        <v>188.9</v>
      </c>
      <c r="E1518">
        <f>IFERROR(VLOOKUP(Table_ExternalData_15[[#This Row],[Id]],Rabati!B:C,2,0),0)</f>
        <v>5</v>
      </c>
      <c r="F1518">
        <v>1</v>
      </c>
      <c r="G1518" t="str">
        <f>VLOOKUP(Table_ExternalData_15[[#This Row],[Id]],'Blagovna izdelek'!A:C,3,0)</f>
        <v>Samsung</v>
      </c>
      <c r="H1518">
        <f>Table_ExternalData_15[[#This Row],[Rabat]]*0.2</f>
        <v>1</v>
      </c>
      <c r="I1518" s="2">
        <f>Table_ExternalData_15[[#This Row],[Price]]-(Table_ExternalData_15[[#This Row],[Price]]*Table_ExternalData_15[[#This Row],[BB rabat]])/100</f>
        <v>187.011</v>
      </c>
      <c r="J1518" s="2">
        <f>Table_ExternalData_15[[#This Row],[BB cena]]*Table_ExternalData_15[[#Headers],[1,22]]</f>
        <v>228.15341999999998</v>
      </c>
      <c r="K1518" s="2">
        <f>Table_ExternalData_15[[#This Row],[Price]]*Table_ExternalData_15[[#Headers],[1,22]]</f>
        <v>230.458</v>
      </c>
      <c r="L1518" s="7">
        <f>IF(G1518="White Shark",E1518*0.5,IF(G1518="Sbox",E1518*0.5,IF(G1518="Tenda",E1518*0.5,E1518*0.2)))/100</f>
        <v>0.01</v>
      </c>
      <c r="M1518" s="2">
        <f>Table_ExternalData_15[[#This Row],[Price]]-Table_ExternalData_15[[#This Row],[Price]]*Table_ExternalData_15[[#This Row],[extra popust]]</f>
        <v>187.011</v>
      </c>
      <c r="N1518" s="2">
        <f>IF(M1518&lt;I1518,M1518,I1518)</f>
        <v>187.011</v>
      </c>
      <c r="O1518" s="12" t="str">
        <f>IF(N1518&lt;I1518,$U$1," ")</f>
        <v xml:space="preserve"> </v>
      </c>
      <c r="P1518" s="12" t="str">
        <f>IFERROR((O1518+30)," ")</f>
        <v xml:space="preserve"> </v>
      </c>
      <c r="Q1518" s="2">
        <f ca="1">IF(O1518=$U$1,N1518,"0")*1.22</f>
        <v>0</v>
      </c>
    </row>
    <row r="1519" spans="1:17" x14ac:dyDescent="0.25">
      <c r="A1519" t="s">
        <v>13460</v>
      </c>
      <c r="B1519" t="s">
        <v>13459</v>
      </c>
      <c r="C1519">
        <v>17247</v>
      </c>
      <c r="D1519">
        <v>83.4</v>
      </c>
      <c r="E1519">
        <f>IFERROR(VLOOKUP(Table_ExternalData_15[[#This Row],[Id]],Rabati!B:C,2,0),0)</f>
        <v>5</v>
      </c>
      <c r="F1519">
        <v>0</v>
      </c>
      <c r="G1519" t="str">
        <f>VLOOKUP(Table_ExternalData_15[[#This Row],[Id]],'Blagovna izdelek'!A:C,3,0)</f>
        <v>Samsung</v>
      </c>
      <c r="H1519">
        <f>Table_ExternalData_15[[#This Row],[Rabat]]*0.2</f>
        <v>1</v>
      </c>
      <c r="I1519" s="2">
        <f>Table_ExternalData_15[[#This Row],[Price]]-(Table_ExternalData_15[[#This Row],[Price]]*Table_ExternalData_15[[#This Row],[BB rabat]])/100</f>
        <v>82.566000000000003</v>
      </c>
      <c r="J1519" s="2">
        <f>Table_ExternalData_15[[#This Row],[BB cena]]*Table_ExternalData_15[[#Headers],[1,22]]</f>
        <v>100.73052</v>
      </c>
      <c r="K1519" s="2">
        <f>Table_ExternalData_15[[#This Row],[Price]]*Table_ExternalData_15[[#Headers],[1,22]]</f>
        <v>101.748</v>
      </c>
      <c r="L1519" s="7">
        <f>IF(G1519="White Shark",E1519*0.5,IF(G1519="Sbox",E1519*0.5,IF(G1519="Tenda",E1519*0.5,E1519*0.2)))/100</f>
        <v>0.01</v>
      </c>
      <c r="M1519" s="2">
        <f>Table_ExternalData_15[[#This Row],[Price]]-Table_ExternalData_15[[#This Row],[Price]]*Table_ExternalData_15[[#This Row],[extra popust]]</f>
        <v>82.566000000000003</v>
      </c>
      <c r="N1519" s="2">
        <f>IF(M1519&lt;I1519,M1519,I1519)</f>
        <v>82.566000000000003</v>
      </c>
      <c r="O1519" s="12" t="str">
        <f>IF(N1519&lt;I1519,$U$1," ")</f>
        <v xml:space="preserve"> </v>
      </c>
      <c r="P1519" s="12" t="str">
        <f>IFERROR((O1519+30)," ")</f>
        <v xml:space="preserve"> </v>
      </c>
      <c r="Q1519" s="2">
        <f ca="1">IF(O1519=$U$1,N1519,"0")*1.22</f>
        <v>0</v>
      </c>
    </row>
    <row r="1520" spans="1:17" x14ac:dyDescent="0.25">
      <c r="A1520" t="s">
        <v>13462</v>
      </c>
      <c r="B1520" t="s">
        <v>13461</v>
      </c>
      <c r="C1520">
        <v>17248</v>
      </c>
      <c r="D1520">
        <v>142.69999999999999</v>
      </c>
      <c r="E1520">
        <f>IFERROR(VLOOKUP(Table_ExternalData_15[[#This Row],[Id]],Rabati!B:C,2,0),0)</f>
        <v>5</v>
      </c>
      <c r="F1520">
        <v>2</v>
      </c>
      <c r="G1520" t="str">
        <f>VLOOKUP(Table_ExternalData_15[[#This Row],[Id]],'Blagovna izdelek'!A:C,3,0)</f>
        <v>Samsung</v>
      </c>
      <c r="H1520">
        <f>Table_ExternalData_15[[#This Row],[Rabat]]*0.2</f>
        <v>1</v>
      </c>
      <c r="I1520" s="2">
        <f>Table_ExternalData_15[[#This Row],[Price]]-(Table_ExternalData_15[[#This Row],[Price]]*Table_ExternalData_15[[#This Row],[BB rabat]])/100</f>
        <v>141.273</v>
      </c>
      <c r="J1520" s="2">
        <f>Table_ExternalData_15[[#This Row],[BB cena]]*Table_ExternalData_15[[#Headers],[1,22]]</f>
        <v>172.35306</v>
      </c>
      <c r="K1520" s="2">
        <f>Table_ExternalData_15[[#This Row],[Price]]*Table_ExternalData_15[[#Headers],[1,22]]</f>
        <v>174.09399999999999</v>
      </c>
      <c r="L1520" s="7">
        <f>IF(G1520="White Shark",E1520*0.5,IF(G1520="Sbox",E1520*0.5,IF(G1520="Tenda",E1520*0.5,E1520*0.2)))/100</f>
        <v>0.01</v>
      </c>
      <c r="M1520" s="2">
        <f>Table_ExternalData_15[[#This Row],[Price]]-Table_ExternalData_15[[#This Row],[Price]]*Table_ExternalData_15[[#This Row],[extra popust]]</f>
        <v>141.273</v>
      </c>
      <c r="N1520" s="2">
        <f>IF(M1520&lt;I1520,M1520,I1520)</f>
        <v>141.273</v>
      </c>
      <c r="O1520" s="12" t="str">
        <f>IF(N1520&lt;I1520,$U$1," ")</f>
        <v xml:space="preserve"> </v>
      </c>
      <c r="P1520" s="12" t="str">
        <f>IFERROR((O1520+30)," ")</f>
        <v xml:space="preserve"> </v>
      </c>
      <c r="Q1520" s="2">
        <f ca="1">IF(O1520=$U$1,N1520,"0")*1.22</f>
        <v>0</v>
      </c>
    </row>
    <row r="1521" spans="1:17" x14ac:dyDescent="0.25">
      <c r="A1521" t="s">
        <v>13464</v>
      </c>
      <c r="B1521" t="s">
        <v>13463</v>
      </c>
      <c r="C1521">
        <v>17249</v>
      </c>
      <c r="D1521">
        <v>12.4</v>
      </c>
      <c r="E1521">
        <f>IFERROR(VLOOKUP(Table_ExternalData_15[[#This Row],[Id]],Rabati!B:C,2,0),0)</f>
        <v>10</v>
      </c>
      <c r="F1521">
        <v>9</v>
      </c>
      <c r="G1521" t="str">
        <f>VLOOKUP(Table_ExternalData_15[[#This Row],[Id]],'Blagovna izdelek'!A:C,3,0)</f>
        <v>Samsung</v>
      </c>
      <c r="H1521">
        <f>Table_ExternalData_15[[#This Row],[Rabat]]*0.2</f>
        <v>2</v>
      </c>
      <c r="I1521" s="2">
        <f>Table_ExternalData_15[[#This Row],[Price]]-(Table_ExternalData_15[[#This Row],[Price]]*Table_ExternalData_15[[#This Row],[BB rabat]])/100</f>
        <v>12.152000000000001</v>
      </c>
      <c r="J1521" s="2">
        <f>Table_ExternalData_15[[#This Row],[BB cena]]*Table_ExternalData_15[[#Headers],[1,22]]</f>
        <v>14.82544</v>
      </c>
      <c r="K1521" s="2">
        <f>Table_ExternalData_15[[#This Row],[Price]]*Table_ExternalData_15[[#Headers],[1,22]]</f>
        <v>15.128</v>
      </c>
      <c r="L1521" s="7">
        <f>IF(G1521="White Shark",E1521*0.5,IF(G1521="Sbox",E1521*0.5,IF(G1521="Tenda",E1521*0.5,E1521*0.2)))/100</f>
        <v>0.02</v>
      </c>
      <c r="M1521" s="2">
        <f>Table_ExternalData_15[[#This Row],[Price]]-Table_ExternalData_15[[#This Row],[Price]]*Table_ExternalData_15[[#This Row],[extra popust]]</f>
        <v>12.152000000000001</v>
      </c>
      <c r="N1521" s="2">
        <f>IF(M1521&lt;I1521,M1521,I1521)</f>
        <v>12.152000000000001</v>
      </c>
      <c r="O1521" s="12" t="str">
        <f>IF(N1521&lt;I1521,$U$1," ")</f>
        <v xml:space="preserve"> </v>
      </c>
      <c r="P1521" s="12" t="str">
        <f>IFERROR((O1521+30)," ")</f>
        <v xml:space="preserve"> </v>
      </c>
      <c r="Q1521" s="2">
        <f ca="1">IF(O1521=$U$1,N1521,"0")*1.22</f>
        <v>0</v>
      </c>
    </row>
    <row r="1522" spans="1:17" x14ac:dyDescent="0.25">
      <c r="A1522" t="s">
        <v>13466</v>
      </c>
      <c r="B1522" t="s">
        <v>13465</v>
      </c>
      <c r="C1522">
        <v>17250</v>
      </c>
      <c r="D1522">
        <v>23.3</v>
      </c>
      <c r="E1522">
        <f>IFERROR(VLOOKUP(Table_ExternalData_15[[#This Row],[Id]],Rabati!B:C,2,0),0)</f>
        <v>10</v>
      </c>
      <c r="F1522">
        <v>4</v>
      </c>
      <c r="G1522" t="str">
        <f>VLOOKUP(Table_ExternalData_15[[#This Row],[Id]],'Blagovna izdelek'!A:C,3,0)</f>
        <v>Samsung</v>
      </c>
      <c r="H1522">
        <f>Table_ExternalData_15[[#This Row],[Rabat]]*0.2</f>
        <v>2</v>
      </c>
      <c r="I1522" s="2">
        <f>Table_ExternalData_15[[#This Row],[Price]]-(Table_ExternalData_15[[#This Row],[Price]]*Table_ExternalData_15[[#This Row],[BB rabat]])/100</f>
        <v>22.834</v>
      </c>
      <c r="J1522" s="2">
        <f>Table_ExternalData_15[[#This Row],[BB cena]]*Table_ExternalData_15[[#Headers],[1,22]]</f>
        <v>27.857479999999999</v>
      </c>
      <c r="K1522" s="2">
        <f>Table_ExternalData_15[[#This Row],[Price]]*Table_ExternalData_15[[#Headers],[1,22]]</f>
        <v>28.426000000000002</v>
      </c>
      <c r="L1522" s="7">
        <f>IF(G1522="White Shark",E1522*0.5,IF(G1522="Sbox",E1522*0.5,IF(G1522="Tenda",E1522*0.5,E1522*0.2)))/100</f>
        <v>0.02</v>
      </c>
      <c r="M1522" s="2">
        <f>Table_ExternalData_15[[#This Row],[Price]]-Table_ExternalData_15[[#This Row],[Price]]*Table_ExternalData_15[[#This Row],[extra popust]]</f>
        <v>22.834</v>
      </c>
      <c r="N1522" s="2">
        <f>IF(M1522&lt;I1522,M1522,I1522)</f>
        <v>22.834</v>
      </c>
      <c r="O1522" s="12" t="str">
        <f>IF(N1522&lt;I1522,$U$1," ")</f>
        <v xml:space="preserve"> </v>
      </c>
      <c r="P1522" s="12" t="str">
        <f>IFERROR((O1522+30)," ")</f>
        <v xml:space="preserve"> </v>
      </c>
      <c r="Q1522" s="2">
        <f ca="1">IF(O1522=$U$1,N1522,"0")*1.22</f>
        <v>0</v>
      </c>
    </row>
    <row r="1523" spans="1:17" x14ac:dyDescent="0.25">
      <c r="A1523" t="s">
        <v>13468</v>
      </c>
      <c r="B1523" t="s">
        <v>13467</v>
      </c>
      <c r="C1523">
        <v>17251</v>
      </c>
      <c r="D1523">
        <v>35.5</v>
      </c>
      <c r="E1523">
        <f>IFERROR(VLOOKUP(Table_ExternalData_15[[#This Row],[Id]],Rabati!B:C,2,0),0)</f>
        <v>10</v>
      </c>
      <c r="F1523">
        <v>5</v>
      </c>
      <c r="G1523" t="str">
        <f>VLOOKUP(Table_ExternalData_15[[#This Row],[Id]],'Blagovna izdelek'!A:C,3,0)</f>
        <v>Samsung</v>
      </c>
      <c r="H1523">
        <f>Table_ExternalData_15[[#This Row],[Rabat]]*0.2</f>
        <v>2</v>
      </c>
      <c r="I1523" s="2">
        <f>Table_ExternalData_15[[#This Row],[Price]]-(Table_ExternalData_15[[#This Row],[Price]]*Table_ExternalData_15[[#This Row],[BB rabat]])/100</f>
        <v>34.79</v>
      </c>
      <c r="J1523" s="2">
        <f>Table_ExternalData_15[[#This Row],[BB cena]]*Table_ExternalData_15[[#Headers],[1,22]]</f>
        <v>42.443799999999996</v>
      </c>
      <c r="K1523" s="2">
        <f>Table_ExternalData_15[[#This Row],[Price]]*Table_ExternalData_15[[#Headers],[1,22]]</f>
        <v>43.31</v>
      </c>
      <c r="L1523" s="7">
        <f>IF(G1523="White Shark",E1523*0.5,IF(G1523="Sbox",E1523*0.5,IF(G1523="Tenda",E1523*0.5,E1523*0.2)))/100</f>
        <v>0.02</v>
      </c>
      <c r="M1523" s="2">
        <f>Table_ExternalData_15[[#This Row],[Price]]-Table_ExternalData_15[[#This Row],[Price]]*Table_ExternalData_15[[#This Row],[extra popust]]</f>
        <v>34.79</v>
      </c>
      <c r="N1523" s="2">
        <f>IF(M1523&lt;I1523,M1523,I1523)</f>
        <v>34.79</v>
      </c>
      <c r="O1523" s="12" t="str">
        <f>IF(N1523&lt;I1523,$U$1," ")</f>
        <v xml:space="preserve"> </v>
      </c>
      <c r="P1523" s="12" t="str">
        <f>IFERROR((O1523+30)," ")</f>
        <v xml:space="preserve"> </v>
      </c>
      <c r="Q1523" s="2">
        <f ca="1">IF(O1523=$U$1,N1523,"0")*1.22</f>
        <v>0</v>
      </c>
    </row>
    <row r="1524" spans="1:17" x14ac:dyDescent="0.25">
      <c r="A1524" t="s">
        <v>13470</v>
      </c>
      <c r="B1524" t="s">
        <v>13469</v>
      </c>
      <c r="C1524">
        <v>17252</v>
      </c>
      <c r="D1524">
        <v>12.7</v>
      </c>
      <c r="E1524">
        <f>IFERROR(VLOOKUP(Table_ExternalData_15[[#This Row],[Id]],Rabati!B:C,2,0),0)</f>
        <v>10</v>
      </c>
      <c r="F1524">
        <v>2</v>
      </c>
      <c r="G1524" t="str">
        <f>VLOOKUP(Table_ExternalData_15[[#This Row],[Id]],'Blagovna izdelek'!A:C,3,0)</f>
        <v>Samsung</v>
      </c>
      <c r="H1524">
        <f>Table_ExternalData_15[[#This Row],[Rabat]]*0.2</f>
        <v>2</v>
      </c>
      <c r="I1524" s="2">
        <f>Table_ExternalData_15[[#This Row],[Price]]-(Table_ExternalData_15[[#This Row],[Price]]*Table_ExternalData_15[[#This Row],[BB rabat]])/100</f>
        <v>12.446</v>
      </c>
      <c r="J1524" s="2">
        <f>Table_ExternalData_15[[#This Row],[BB cena]]*Table_ExternalData_15[[#Headers],[1,22]]</f>
        <v>15.18412</v>
      </c>
      <c r="K1524" s="2">
        <f>Table_ExternalData_15[[#This Row],[Price]]*Table_ExternalData_15[[#Headers],[1,22]]</f>
        <v>15.493999999999998</v>
      </c>
      <c r="L1524" s="7">
        <f>IF(G1524="White Shark",E1524*0.5,IF(G1524="Sbox",E1524*0.5,IF(G1524="Tenda",E1524*0.5,E1524*0.2)))/100</f>
        <v>0.02</v>
      </c>
      <c r="M1524" s="2">
        <f>Table_ExternalData_15[[#This Row],[Price]]-Table_ExternalData_15[[#This Row],[Price]]*Table_ExternalData_15[[#This Row],[extra popust]]</f>
        <v>12.446</v>
      </c>
      <c r="N1524" s="2">
        <f>IF(M1524&lt;I1524,M1524,I1524)</f>
        <v>12.446</v>
      </c>
      <c r="O1524" s="12" t="str">
        <f>IF(N1524&lt;I1524,$U$1," ")</f>
        <v xml:space="preserve"> </v>
      </c>
      <c r="P1524" s="12" t="str">
        <f>IFERROR((O1524+30)," ")</f>
        <v xml:space="preserve"> </v>
      </c>
      <c r="Q1524" s="2">
        <f ca="1">IF(O1524=$U$1,N1524,"0")*1.22</f>
        <v>0</v>
      </c>
    </row>
    <row r="1525" spans="1:17" x14ac:dyDescent="0.25">
      <c r="A1525" t="s">
        <v>13472</v>
      </c>
      <c r="B1525" t="s">
        <v>13471</v>
      </c>
      <c r="C1525">
        <v>17253</v>
      </c>
      <c r="D1525">
        <v>22.9</v>
      </c>
      <c r="E1525">
        <f>IFERROR(VLOOKUP(Table_ExternalData_15[[#This Row],[Id]],Rabati!B:C,2,0),0)</f>
        <v>10</v>
      </c>
      <c r="F1525">
        <v>3</v>
      </c>
      <c r="G1525" t="str">
        <f>VLOOKUP(Table_ExternalData_15[[#This Row],[Id]],'Blagovna izdelek'!A:C,3,0)</f>
        <v>Samsung</v>
      </c>
      <c r="H1525">
        <f>Table_ExternalData_15[[#This Row],[Rabat]]*0.2</f>
        <v>2</v>
      </c>
      <c r="I1525" s="2">
        <f>Table_ExternalData_15[[#This Row],[Price]]-(Table_ExternalData_15[[#This Row],[Price]]*Table_ExternalData_15[[#This Row],[BB rabat]])/100</f>
        <v>22.442</v>
      </c>
      <c r="J1525" s="2">
        <f>Table_ExternalData_15[[#This Row],[BB cena]]*Table_ExternalData_15[[#Headers],[1,22]]</f>
        <v>27.379239999999999</v>
      </c>
      <c r="K1525" s="2">
        <f>Table_ExternalData_15[[#This Row],[Price]]*Table_ExternalData_15[[#Headers],[1,22]]</f>
        <v>27.937999999999999</v>
      </c>
      <c r="L1525" s="7">
        <f>IF(G1525="White Shark",E1525*0.5,IF(G1525="Sbox",E1525*0.5,IF(G1525="Tenda",E1525*0.5,E1525*0.2)))/100</f>
        <v>0.02</v>
      </c>
      <c r="M1525" s="2">
        <f>Table_ExternalData_15[[#This Row],[Price]]-Table_ExternalData_15[[#This Row],[Price]]*Table_ExternalData_15[[#This Row],[extra popust]]</f>
        <v>22.442</v>
      </c>
      <c r="N1525" s="2">
        <f>IF(M1525&lt;I1525,M1525,I1525)</f>
        <v>22.442</v>
      </c>
      <c r="O1525" s="12" t="str">
        <f>IF(N1525&lt;I1525,$U$1," ")</f>
        <v xml:space="preserve"> </v>
      </c>
      <c r="P1525" s="12" t="str">
        <f>IFERROR((O1525+30)," ")</f>
        <v xml:space="preserve"> </v>
      </c>
      <c r="Q1525" s="2">
        <f ca="1">IF(O1525=$U$1,N1525,"0")*1.22</f>
        <v>0</v>
      </c>
    </row>
    <row r="1526" spans="1:17" x14ac:dyDescent="0.25">
      <c r="A1526" t="s">
        <v>13474</v>
      </c>
      <c r="B1526" t="s">
        <v>13473</v>
      </c>
      <c r="C1526">
        <v>17254</v>
      </c>
      <c r="D1526">
        <v>35.9</v>
      </c>
      <c r="E1526">
        <f>IFERROR(VLOOKUP(Table_ExternalData_15[[#This Row],[Id]],Rabati!B:C,2,0),0)</f>
        <v>10</v>
      </c>
      <c r="F1526">
        <v>3</v>
      </c>
      <c r="G1526" t="str">
        <f>VLOOKUP(Table_ExternalData_15[[#This Row],[Id]],'Blagovna izdelek'!A:C,3,0)</f>
        <v>Samsung</v>
      </c>
      <c r="H1526">
        <f>Table_ExternalData_15[[#This Row],[Rabat]]*0.2</f>
        <v>2</v>
      </c>
      <c r="I1526" s="2">
        <f>Table_ExternalData_15[[#This Row],[Price]]-(Table_ExternalData_15[[#This Row],[Price]]*Table_ExternalData_15[[#This Row],[BB rabat]])/100</f>
        <v>35.182000000000002</v>
      </c>
      <c r="J1526" s="2">
        <f>Table_ExternalData_15[[#This Row],[BB cena]]*Table_ExternalData_15[[#Headers],[1,22]]</f>
        <v>42.922040000000003</v>
      </c>
      <c r="K1526" s="2">
        <f>Table_ExternalData_15[[#This Row],[Price]]*Table_ExternalData_15[[#Headers],[1,22]]</f>
        <v>43.797999999999995</v>
      </c>
      <c r="L1526" s="7">
        <f>IF(G1526="White Shark",E1526*0.5,IF(G1526="Sbox",E1526*0.5,IF(G1526="Tenda",E1526*0.5,E1526*0.2)))/100</f>
        <v>0.02</v>
      </c>
      <c r="M1526" s="2">
        <f>Table_ExternalData_15[[#This Row],[Price]]-Table_ExternalData_15[[#This Row],[Price]]*Table_ExternalData_15[[#This Row],[extra popust]]</f>
        <v>35.182000000000002</v>
      </c>
      <c r="N1526" s="2">
        <f>IF(M1526&lt;I1526,M1526,I1526)</f>
        <v>35.182000000000002</v>
      </c>
      <c r="O1526" s="12" t="str">
        <f>IF(N1526&lt;I1526,$U$1," ")</f>
        <v xml:space="preserve"> </v>
      </c>
      <c r="P1526" s="12" t="str">
        <f>IFERROR((O1526+30)," ")</f>
        <v xml:space="preserve"> </v>
      </c>
      <c r="Q1526" s="2">
        <f ca="1">IF(O1526=$U$1,N1526,"0")*1.22</f>
        <v>0</v>
      </c>
    </row>
    <row r="1527" spans="1:17" x14ac:dyDescent="0.25">
      <c r="A1527" t="s">
        <v>13476</v>
      </c>
      <c r="B1527" t="s">
        <v>13475</v>
      </c>
      <c r="C1527">
        <v>17255</v>
      </c>
      <c r="D1527">
        <v>12.8</v>
      </c>
      <c r="E1527">
        <f>IFERROR(VLOOKUP(Table_ExternalData_15[[#This Row],[Id]],Rabati!B:C,2,0),0)</f>
        <v>5</v>
      </c>
      <c r="F1527">
        <v>4</v>
      </c>
      <c r="G1527" t="str">
        <f>VLOOKUP(Table_ExternalData_15[[#This Row],[Id]],'Blagovna izdelek'!A:C,3,0)</f>
        <v>Samsung</v>
      </c>
      <c r="H1527">
        <f>Table_ExternalData_15[[#This Row],[Rabat]]*0.2</f>
        <v>1</v>
      </c>
      <c r="I1527" s="2">
        <f>Table_ExternalData_15[[#This Row],[Price]]-(Table_ExternalData_15[[#This Row],[Price]]*Table_ExternalData_15[[#This Row],[BB rabat]])/100</f>
        <v>12.672000000000001</v>
      </c>
      <c r="J1527" s="2">
        <f>Table_ExternalData_15[[#This Row],[BB cena]]*Table_ExternalData_15[[#Headers],[1,22]]</f>
        <v>15.45984</v>
      </c>
      <c r="K1527" s="2">
        <f>Table_ExternalData_15[[#This Row],[Price]]*Table_ExternalData_15[[#Headers],[1,22]]</f>
        <v>15.616</v>
      </c>
      <c r="L1527" s="7">
        <f>IF(G1527="White Shark",E1527*0.5,IF(G1527="Sbox",E1527*0.5,IF(G1527="Tenda",E1527*0.5,E1527*0.2)))/100</f>
        <v>0.01</v>
      </c>
      <c r="M1527" s="2">
        <f>Table_ExternalData_15[[#This Row],[Price]]-Table_ExternalData_15[[#This Row],[Price]]*Table_ExternalData_15[[#This Row],[extra popust]]</f>
        <v>12.672000000000001</v>
      </c>
      <c r="N1527" s="2">
        <f>IF(M1527&lt;I1527,M1527,I1527)</f>
        <v>12.672000000000001</v>
      </c>
      <c r="O1527" s="12" t="str">
        <f>IF(N1527&lt;I1527,$U$1," ")</f>
        <v xml:space="preserve"> </v>
      </c>
      <c r="P1527" s="12" t="str">
        <f>IFERROR((O1527+30)," ")</f>
        <v xml:space="preserve"> </v>
      </c>
      <c r="Q1527" s="2">
        <f ca="1">IF(O1527=$U$1,N1527,"0")*1.22</f>
        <v>0</v>
      </c>
    </row>
    <row r="1528" spans="1:17" x14ac:dyDescent="0.25">
      <c r="A1528" t="s">
        <v>13478</v>
      </c>
      <c r="B1528" t="s">
        <v>13477</v>
      </c>
      <c r="C1528">
        <v>17256</v>
      </c>
      <c r="D1528">
        <v>25.35</v>
      </c>
      <c r="E1528">
        <f>IFERROR(VLOOKUP(Table_ExternalData_15[[#This Row],[Id]],Rabati!B:C,2,0),0)</f>
        <v>5</v>
      </c>
      <c r="F1528">
        <v>4</v>
      </c>
      <c r="G1528" t="str">
        <f>VLOOKUP(Table_ExternalData_15[[#This Row],[Id]],'Blagovna izdelek'!A:C,3,0)</f>
        <v>Samsung</v>
      </c>
      <c r="H1528">
        <f>Table_ExternalData_15[[#This Row],[Rabat]]*0.2</f>
        <v>1</v>
      </c>
      <c r="I1528" s="2">
        <f>Table_ExternalData_15[[#This Row],[Price]]-(Table_ExternalData_15[[#This Row],[Price]]*Table_ExternalData_15[[#This Row],[BB rabat]])/100</f>
        <v>25.096500000000002</v>
      </c>
      <c r="J1528" s="2">
        <f>Table_ExternalData_15[[#This Row],[BB cena]]*Table_ExternalData_15[[#Headers],[1,22]]</f>
        <v>30.617730000000002</v>
      </c>
      <c r="K1528" s="2">
        <f>Table_ExternalData_15[[#This Row],[Price]]*Table_ExternalData_15[[#Headers],[1,22]]</f>
        <v>30.927</v>
      </c>
      <c r="L1528" s="7">
        <f>IF(G1528="White Shark",E1528*0.5,IF(G1528="Sbox",E1528*0.5,IF(G1528="Tenda",E1528*0.5,E1528*0.2)))/100</f>
        <v>0.01</v>
      </c>
      <c r="M1528" s="2">
        <f>Table_ExternalData_15[[#This Row],[Price]]-Table_ExternalData_15[[#This Row],[Price]]*Table_ExternalData_15[[#This Row],[extra popust]]</f>
        <v>25.096500000000002</v>
      </c>
      <c r="N1528" s="2">
        <f>IF(M1528&lt;I1528,M1528,I1528)</f>
        <v>25.096500000000002</v>
      </c>
      <c r="O1528" s="12" t="str">
        <f>IF(N1528&lt;I1528,$U$1," ")</f>
        <v xml:space="preserve"> </v>
      </c>
      <c r="P1528" s="12" t="str">
        <f>IFERROR((O1528+30)," ")</f>
        <v xml:space="preserve"> </v>
      </c>
      <c r="Q1528" s="2">
        <f ca="1">IF(O1528=$U$1,N1528,"0")*1.22</f>
        <v>0</v>
      </c>
    </row>
    <row r="1529" spans="1:17" x14ac:dyDescent="0.25">
      <c r="A1529" t="s">
        <v>13480</v>
      </c>
      <c r="B1529" t="s">
        <v>13479</v>
      </c>
      <c r="C1529">
        <v>17257</v>
      </c>
      <c r="D1529">
        <v>38.9</v>
      </c>
      <c r="E1529">
        <f>IFERROR(VLOOKUP(Table_ExternalData_15[[#This Row],[Id]],Rabati!B:C,2,0),0)</f>
        <v>5</v>
      </c>
      <c r="F1529">
        <v>4</v>
      </c>
      <c r="G1529" t="str">
        <f>VLOOKUP(Table_ExternalData_15[[#This Row],[Id]],'Blagovna izdelek'!A:C,3,0)</f>
        <v>Samsung</v>
      </c>
      <c r="H1529">
        <f>Table_ExternalData_15[[#This Row],[Rabat]]*0.2</f>
        <v>1</v>
      </c>
      <c r="I1529" s="2">
        <f>Table_ExternalData_15[[#This Row],[Price]]-(Table_ExternalData_15[[#This Row],[Price]]*Table_ExternalData_15[[#This Row],[BB rabat]])/100</f>
        <v>38.510999999999996</v>
      </c>
      <c r="J1529" s="2">
        <f>Table_ExternalData_15[[#This Row],[BB cena]]*Table_ExternalData_15[[#Headers],[1,22]]</f>
        <v>46.983419999999995</v>
      </c>
      <c r="K1529" s="2">
        <f>Table_ExternalData_15[[#This Row],[Price]]*Table_ExternalData_15[[#Headers],[1,22]]</f>
        <v>47.457999999999998</v>
      </c>
      <c r="L1529" s="7">
        <f>IF(G1529="White Shark",E1529*0.5,IF(G1529="Sbox",E1529*0.5,IF(G1529="Tenda",E1529*0.5,E1529*0.2)))/100</f>
        <v>0.01</v>
      </c>
      <c r="M1529" s="2">
        <f>Table_ExternalData_15[[#This Row],[Price]]-Table_ExternalData_15[[#This Row],[Price]]*Table_ExternalData_15[[#This Row],[extra popust]]</f>
        <v>38.510999999999996</v>
      </c>
      <c r="N1529" s="2">
        <f>IF(M1529&lt;I1529,M1529,I1529)</f>
        <v>38.510999999999996</v>
      </c>
      <c r="O1529" s="12" t="str">
        <f>IF(N1529&lt;I1529,$U$1," ")</f>
        <v xml:space="preserve"> </v>
      </c>
      <c r="P1529" s="12" t="str">
        <f>IFERROR((O1529+30)," ")</f>
        <v xml:space="preserve"> </v>
      </c>
      <c r="Q1529" s="2">
        <f ca="1">IF(O1529=$U$1,N1529,"0")*1.22</f>
        <v>0</v>
      </c>
    </row>
    <row r="1530" spans="1:17" x14ac:dyDescent="0.25">
      <c r="A1530" t="s">
        <v>14136</v>
      </c>
      <c r="B1530" t="s">
        <v>14135</v>
      </c>
      <c r="C1530">
        <v>17327</v>
      </c>
      <c r="D1530">
        <v>136.5</v>
      </c>
      <c r="E1530">
        <f>IFERROR(VLOOKUP(Table_ExternalData_15[[#This Row],[Id]],Rabati!B:C,2,0),0)</f>
        <v>5</v>
      </c>
      <c r="F1530">
        <v>0</v>
      </c>
      <c r="G1530" t="str">
        <f>VLOOKUP(Table_ExternalData_15[[#This Row],[Id]],'Blagovna izdelek'!A:C,3,0)</f>
        <v>Samsung</v>
      </c>
      <c r="H1530">
        <f>Table_ExternalData_15[[#This Row],[Rabat]]*0.2</f>
        <v>1</v>
      </c>
      <c r="I1530" s="2">
        <f>Table_ExternalData_15[[#This Row],[Price]]-(Table_ExternalData_15[[#This Row],[Price]]*Table_ExternalData_15[[#This Row],[BB rabat]])/100</f>
        <v>135.13499999999999</v>
      </c>
      <c r="J1530" s="2">
        <f>Table_ExternalData_15[[#This Row],[BB cena]]*Table_ExternalData_15[[#Headers],[1,22]]</f>
        <v>164.8647</v>
      </c>
      <c r="K1530" s="2">
        <f>Table_ExternalData_15[[#This Row],[Price]]*Table_ExternalData_15[[#Headers],[1,22]]</f>
        <v>166.53</v>
      </c>
      <c r="L1530" s="7">
        <f>IF(G1530="White Shark",E1530*0.5,IF(G1530="Sbox",E1530*0.5,IF(G1530="Tenda",E1530*0.5,E1530*0.2)))/100</f>
        <v>0.01</v>
      </c>
      <c r="M1530" s="2">
        <f>Table_ExternalData_15[[#This Row],[Price]]-Table_ExternalData_15[[#This Row],[Price]]*Table_ExternalData_15[[#This Row],[extra popust]]</f>
        <v>135.13499999999999</v>
      </c>
      <c r="N1530" s="2">
        <f>IF(M1530&lt;I1530,M1530,I1530)</f>
        <v>135.13499999999999</v>
      </c>
      <c r="O1530" s="12" t="str">
        <f>IF(N1530&lt;I1530,$U$1," ")</f>
        <v xml:space="preserve"> </v>
      </c>
      <c r="P1530" s="12" t="str">
        <f>IFERROR((O1530+30)," ")</f>
        <v xml:space="preserve"> </v>
      </c>
      <c r="Q1530" s="2">
        <f ca="1">IF(O1530=$U$1,N1530,"0")*1.22</f>
        <v>0</v>
      </c>
    </row>
    <row r="1531" spans="1:17" x14ac:dyDescent="0.25">
      <c r="A1531" t="s">
        <v>14141</v>
      </c>
      <c r="B1531" t="s">
        <v>14140</v>
      </c>
      <c r="C1531">
        <v>17330</v>
      </c>
      <c r="D1531">
        <v>144.9</v>
      </c>
      <c r="E1531">
        <f>IFERROR(VLOOKUP(Table_ExternalData_15[[#This Row],[Id]],Rabati!B:C,2,0),0)</f>
        <v>5</v>
      </c>
      <c r="F1531">
        <v>2</v>
      </c>
      <c r="G1531" t="str">
        <f>VLOOKUP(Table_ExternalData_15[[#This Row],[Id]],'Blagovna izdelek'!A:C,3,0)</f>
        <v>Samsung</v>
      </c>
      <c r="H1531">
        <f>Table_ExternalData_15[[#This Row],[Rabat]]*0.2</f>
        <v>1</v>
      </c>
      <c r="I1531" s="2">
        <f>Table_ExternalData_15[[#This Row],[Price]]-(Table_ExternalData_15[[#This Row],[Price]]*Table_ExternalData_15[[#This Row],[BB rabat]])/100</f>
        <v>143.45099999999999</v>
      </c>
      <c r="J1531" s="2">
        <f>Table_ExternalData_15[[#This Row],[BB cena]]*Table_ExternalData_15[[#Headers],[1,22]]</f>
        <v>175.01021999999998</v>
      </c>
      <c r="K1531" s="2">
        <f>Table_ExternalData_15[[#This Row],[Price]]*Table_ExternalData_15[[#Headers],[1,22]]</f>
        <v>176.77799999999999</v>
      </c>
      <c r="L1531" s="7">
        <f>IF(G1531="White Shark",E1531*0.5,IF(G1531="Sbox",E1531*0.5,IF(G1531="Tenda",E1531*0.5,E1531*0.2)))/100</f>
        <v>0.01</v>
      </c>
      <c r="M1531" s="2">
        <f>Table_ExternalData_15[[#This Row],[Price]]-Table_ExternalData_15[[#This Row],[Price]]*Table_ExternalData_15[[#This Row],[extra popust]]</f>
        <v>143.45099999999999</v>
      </c>
      <c r="N1531" s="2">
        <f>IF(M1531&lt;I1531,M1531,I1531)</f>
        <v>143.45099999999999</v>
      </c>
      <c r="O1531" s="12" t="str">
        <f>IF(N1531&lt;I1531,$U$1," ")</f>
        <v xml:space="preserve"> </v>
      </c>
      <c r="P1531" s="12" t="str">
        <f>IFERROR((O1531+30)," ")</f>
        <v xml:space="preserve"> </v>
      </c>
      <c r="Q1531" s="2">
        <f ca="1">IF(O1531=$U$1,N1531,"0")*1.22</f>
        <v>0</v>
      </c>
    </row>
    <row r="1532" spans="1:17" x14ac:dyDescent="0.25">
      <c r="A1532" t="s">
        <v>10262</v>
      </c>
      <c r="B1532" t="s">
        <v>15493</v>
      </c>
      <c r="C1532">
        <v>16357</v>
      </c>
      <c r="D1532">
        <v>262.29000000000002</v>
      </c>
      <c r="E1532">
        <f>IFERROR(VLOOKUP(Table_ExternalData_15[[#This Row],[Id]],Rabati!B:C,2,0),0)</f>
        <v>30</v>
      </c>
      <c r="F1532">
        <v>11</v>
      </c>
      <c r="G1532" t="str">
        <f>VLOOKUP(Table_ExternalData_15[[#This Row],[Id]],'Blagovna izdelek'!A:C,3,0)</f>
        <v>Ruijie-Reyee</v>
      </c>
      <c r="H1532">
        <f>Table_ExternalData_15[[#This Row],[Rabat]]*0.2</f>
        <v>6</v>
      </c>
      <c r="I1532" s="2">
        <f>Table_ExternalData_15[[#This Row],[Price]]-(Table_ExternalData_15[[#This Row],[Price]]*Table_ExternalData_15[[#This Row],[BB rabat]])/100</f>
        <v>246.55260000000001</v>
      </c>
      <c r="J1532" s="2">
        <f>Table_ExternalData_15[[#This Row],[BB cena]]*Table_ExternalData_15[[#Headers],[1,22]]</f>
        <v>300.794172</v>
      </c>
      <c r="K1532" s="2">
        <f>Table_ExternalData_15[[#This Row],[Price]]*Table_ExternalData_15[[#Headers],[1,22]]</f>
        <v>319.99380000000002</v>
      </c>
      <c r="L1532" s="7">
        <f>IF(G1532="White Shark",E1532*0.5,IF(G1532="Sbox",E1532*0.5,IF(G1532="Tenda",E1532*0.5,E1532*0.2)))/100</f>
        <v>0.06</v>
      </c>
      <c r="M1532" s="2">
        <f>Table_ExternalData_15[[#This Row],[Price]]-Table_ExternalData_15[[#This Row],[Price]]*Table_ExternalData_15[[#This Row],[extra popust]]</f>
        <v>246.55260000000001</v>
      </c>
      <c r="N1532" s="2">
        <f>IF(M1532&lt;I1532,M1532,I1532)</f>
        <v>246.55260000000001</v>
      </c>
      <c r="O1532" s="12" t="str">
        <f>IF(N1532&lt;I1532,$U$1," ")</f>
        <v xml:space="preserve"> </v>
      </c>
      <c r="P1532" s="12" t="str">
        <f>IFERROR((O1532+30)," ")</f>
        <v xml:space="preserve"> </v>
      </c>
      <c r="Q1532" s="2">
        <f ca="1">IF(O1532=$U$1,N1532,"0")*1.22</f>
        <v>0</v>
      </c>
    </row>
    <row r="1533" spans="1:17" x14ac:dyDescent="0.25">
      <c r="A1533" t="s">
        <v>10263</v>
      </c>
      <c r="B1533" t="s">
        <v>15494</v>
      </c>
      <c r="C1533">
        <v>16358</v>
      </c>
      <c r="D1533">
        <v>140.29</v>
      </c>
      <c r="E1533">
        <f>IFERROR(VLOOKUP(Table_ExternalData_15[[#This Row],[Id]],Rabati!B:C,2,0),0)</f>
        <v>30</v>
      </c>
      <c r="F1533">
        <v>18</v>
      </c>
      <c r="G1533" t="str">
        <f>VLOOKUP(Table_ExternalData_15[[#This Row],[Id]],'Blagovna izdelek'!A:C,3,0)</f>
        <v>Ruijie-Reyee</v>
      </c>
      <c r="H1533">
        <f>Table_ExternalData_15[[#This Row],[Rabat]]*0.2</f>
        <v>6</v>
      </c>
      <c r="I1533" s="2">
        <f>Table_ExternalData_15[[#This Row],[Price]]-(Table_ExternalData_15[[#This Row],[Price]]*Table_ExternalData_15[[#This Row],[BB rabat]])/100</f>
        <v>131.87259999999998</v>
      </c>
      <c r="J1533" s="2">
        <f>Table_ExternalData_15[[#This Row],[BB cena]]*Table_ExternalData_15[[#Headers],[1,22]]</f>
        <v>160.88457199999996</v>
      </c>
      <c r="K1533" s="2">
        <f>Table_ExternalData_15[[#This Row],[Price]]*Table_ExternalData_15[[#Headers],[1,22]]</f>
        <v>171.15379999999999</v>
      </c>
      <c r="L1533" s="7">
        <f>IF(G1533="White Shark",E1533*0.5,IF(G1533="Sbox",E1533*0.5,IF(G1533="Tenda",E1533*0.5,E1533*0.2)))/100</f>
        <v>0.06</v>
      </c>
      <c r="M1533" s="2">
        <f>Table_ExternalData_15[[#This Row],[Price]]-Table_ExternalData_15[[#This Row],[Price]]*Table_ExternalData_15[[#This Row],[extra popust]]</f>
        <v>131.87260000000001</v>
      </c>
      <c r="N1533" s="2">
        <f>IF(M1533&lt;I1533,M1533,I1533)</f>
        <v>131.87259999999998</v>
      </c>
      <c r="O1533" s="12" t="str">
        <f>IF(N1533&lt;I1533,$U$1," ")</f>
        <v xml:space="preserve"> </v>
      </c>
      <c r="P1533" s="12" t="str">
        <f>IFERROR((O1533+30)," ")</f>
        <v xml:space="preserve"> </v>
      </c>
      <c r="Q1533" s="2">
        <f ca="1">IF(O1533=$U$1,N1533,"0")*1.22</f>
        <v>0</v>
      </c>
    </row>
    <row r="1534" spans="1:17" x14ac:dyDescent="0.25">
      <c r="A1534" t="s">
        <v>10264</v>
      </c>
      <c r="B1534" t="s">
        <v>15495</v>
      </c>
      <c r="C1534">
        <v>16359</v>
      </c>
      <c r="D1534">
        <v>10.94</v>
      </c>
      <c r="E1534">
        <f>IFERROR(VLOOKUP(Table_ExternalData_15[[#This Row],[Id]],Rabati!B:C,2,0),0)</f>
        <v>20</v>
      </c>
      <c r="F1534">
        <v>2</v>
      </c>
      <c r="G1534" t="str">
        <f>VLOOKUP(Table_ExternalData_15[[#This Row],[Id]],'Blagovna izdelek'!A:C,3,0)</f>
        <v>Ruijie-Reyee</v>
      </c>
      <c r="H1534">
        <f>Table_ExternalData_15[[#This Row],[Rabat]]*0.2</f>
        <v>4</v>
      </c>
      <c r="I1534" s="2">
        <f>Table_ExternalData_15[[#This Row],[Price]]-(Table_ExternalData_15[[#This Row],[Price]]*Table_ExternalData_15[[#This Row],[BB rabat]])/100</f>
        <v>10.5024</v>
      </c>
      <c r="J1534" s="2">
        <f>Table_ExternalData_15[[#This Row],[BB cena]]*Table_ExternalData_15[[#Headers],[1,22]]</f>
        <v>12.812927999999999</v>
      </c>
      <c r="K1534" s="2">
        <f>Table_ExternalData_15[[#This Row],[Price]]*Table_ExternalData_15[[#Headers],[1,22]]</f>
        <v>13.346799999999998</v>
      </c>
      <c r="L1534" s="7">
        <f>IF(G1534="White Shark",E1534*0.5,IF(G1534="Sbox",E1534*0.5,IF(G1534="Tenda",E1534*0.5,E1534*0.2)))/100</f>
        <v>0.04</v>
      </c>
      <c r="M1534" s="2">
        <f>Table_ExternalData_15[[#This Row],[Price]]-Table_ExternalData_15[[#This Row],[Price]]*Table_ExternalData_15[[#This Row],[extra popust]]</f>
        <v>10.5024</v>
      </c>
      <c r="N1534" s="2">
        <f>IF(M1534&lt;I1534,M1534,I1534)</f>
        <v>10.5024</v>
      </c>
      <c r="O1534" s="12" t="str">
        <f>IF(N1534&lt;I1534,$U$1," ")</f>
        <v xml:space="preserve"> </v>
      </c>
      <c r="P1534" s="12" t="str">
        <f>IFERROR((O1534+30)," ")</f>
        <v xml:space="preserve"> </v>
      </c>
      <c r="Q1534" s="2">
        <f ca="1">IF(O1534=$U$1,N1534,"0")*1.22</f>
        <v>0</v>
      </c>
    </row>
    <row r="1535" spans="1:17" x14ac:dyDescent="0.25">
      <c r="A1535" t="s">
        <v>10265</v>
      </c>
      <c r="B1535" t="s">
        <v>10734</v>
      </c>
      <c r="C1535">
        <v>16360</v>
      </c>
      <c r="D1535">
        <v>31.3</v>
      </c>
      <c r="E1535">
        <f>IFERROR(VLOOKUP(Table_ExternalData_15[[#This Row],[Id]],Rabati!B:C,2,0),0)</f>
        <v>30</v>
      </c>
      <c r="F1535">
        <v>0</v>
      </c>
      <c r="G1535" t="str">
        <f>VLOOKUP(Table_ExternalData_15[[#This Row],[Id]],'Blagovna izdelek'!A:C,3,0)</f>
        <v>Ruijie-Reyee</v>
      </c>
      <c r="H1535">
        <f>Table_ExternalData_15[[#This Row],[Rabat]]*0.2</f>
        <v>6</v>
      </c>
      <c r="I1535" s="2">
        <f>Table_ExternalData_15[[#This Row],[Price]]-(Table_ExternalData_15[[#This Row],[Price]]*Table_ExternalData_15[[#This Row],[BB rabat]])/100</f>
        <v>29.422000000000001</v>
      </c>
      <c r="J1535" s="2">
        <f>Table_ExternalData_15[[#This Row],[BB cena]]*Table_ExternalData_15[[#Headers],[1,22]]</f>
        <v>35.894840000000002</v>
      </c>
      <c r="K1535" s="2">
        <f>Table_ExternalData_15[[#This Row],[Price]]*Table_ExternalData_15[[#Headers],[1,22]]</f>
        <v>38.186</v>
      </c>
      <c r="L1535" s="7">
        <f>IF(G1535="White Shark",E1535*0.5,IF(G1535="Sbox",E1535*0.5,IF(G1535="Tenda",E1535*0.5,E1535*0.2)))/100</f>
        <v>0.06</v>
      </c>
      <c r="M1535" s="2">
        <f>Table_ExternalData_15[[#This Row],[Price]]-Table_ExternalData_15[[#This Row],[Price]]*Table_ExternalData_15[[#This Row],[extra popust]]</f>
        <v>29.422000000000001</v>
      </c>
      <c r="N1535" s="2">
        <f>IF(M1535&lt;I1535,M1535,I1535)</f>
        <v>29.422000000000001</v>
      </c>
      <c r="O1535" s="12" t="str">
        <f>IF(N1535&lt;I1535,$U$1," ")</f>
        <v xml:space="preserve"> </v>
      </c>
      <c r="P1535" s="12" t="str">
        <f>IFERROR((O1535+30)," ")</f>
        <v xml:space="preserve"> </v>
      </c>
      <c r="Q1535" s="2">
        <f ca="1">IF(O1535=$U$1,N1535,"0")*1.22</f>
        <v>0</v>
      </c>
    </row>
    <row r="1536" spans="1:17" x14ac:dyDescent="0.25">
      <c r="A1536" t="s">
        <v>10266</v>
      </c>
      <c r="B1536" t="s">
        <v>15496</v>
      </c>
      <c r="C1536">
        <v>16361</v>
      </c>
      <c r="D1536">
        <v>38.82</v>
      </c>
      <c r="E1536">
        <f>IFERROR(VLOOKUP(Table_ExternalData_15[[#This Row],[Id]],Rabati!B:C,2,0),0)</f>
        <v>30</v>
      </c>
      <c r="F1536">
        <v>36</v>
      </c>
      <c r="G1536" t="str">
        <f>VLOOKUP(Table_ExternalData_15[[#This Row],[Id]],'Blagovna izdelek'!A:C,3,0)</f>
        <v>Ruijie-Reyee</v>
      </c>
      <c r="H1536">
        <f>Table_ExternalData_15[[#This Row],[Rabat]]*0.2</f>
        <v>6</v>
      </c>
      <c r="I1536" s="2">
        <f>Table_ExternalData_15[[#This Row],[Price]]-(Table_ExternalData_15[[#This Row],[Price]]*Table_ExternalData_15[[#This Row],[BB rabat]])/100</f>
        <v>36.4908</v>
      </c>
      <c r="J1536" s="2">
        <f>Table_ExternalData_15[[#This Row],[BB cena]]*Table_ExternalData_15[[#Headers],[1,22]]</f>
        <v>44.518776000000003</v>
      </c>
      <c r="K1536" s="2">
        <f>Table_ExternalData_15[[#This Row],[Price]]*Table_ExternalData_15[[#Headers],[1,22]]</f>
        <v>47.360399999999998</v>
      </c>
      <c r="L1536" s="7">
        <f>IF(G1536="White Shark",E1536*0.5,IF(G1536="Sbox",E1536*0.5,IF(G1536="Tenda",E1536*0.5,E1536*0.2)))/100</f>
        <v>0.06</v>
      </c>
      <c r="M1536" s="2">
        <f>Table_ExternalData_15[[#This Row],[Price]]-Table_ExternalData_15[[#This Row],[Price]]*Table_ExternalData_15[[#This Row],[extra popust]]</f>
        <v>36.4908</v>
      </c>
      <c r="N1536" s="2">
        <f>IF(M1536&lt;I1536,M1536,I1536)</f>
        <v>36.4908</v>
      </c>
      <c r="O1536" s="12" t="str">
        <f>IF(N1536&lt;I1536,$U$1," ")</f>
        <v xml:space="preserve"> </v>
      </c>
      <c r="P1536" s="12" t="str">
        <f>IFERROR((O1536+30)," ")</f>
        <v xml:space="preserve"> </v>
      </c>
      <c r="Q1536" s="2">
        <f ca="1">IF(O1536=$U$1,N1536,"0")*1.22</f>
        <v>0</v>
      </c>
    </row>
    <row r="1537" spans="1:17" x14ac:dyDescent="0.25">
      <c r="A1537" t="s">
        <v>10267</v>
      </c>
      <c r="B1537" t="s">
        <v>10735</v>
      </c>
      <c r="C1537">
        <v>16362</v>
      </c>
      <c r="D1537">
        <v>75.2</v>
      </c>
      <c r="E1537">
        <f>IFERROR(VLOOKUP(Table_ExternalData_15[[#This Row],[Id]],Rabati!B:C,2,0),0)</f>
        <v>20</v>
      </c>
      <c r="F1537">
        <v>0</v>
      </c>
      <c r="G1537" t="str">
        <f>VLOOKUP(Table_ExternalData_15[[#This Row],[Id]],'Blagovna izdelek'!A:C,3,0)</f>
        <v>Ruijie-Reyee</v>
      </c>
      <c r="H1537">
        <f>Table_ExternalData_15[[#This Row],[Rabat]]*0.2</f>
        <v>4</v>
      </c>
      <c r="I1537" s="2">
        <f>Table_ExternalData_15[[#This Row],[Price]]-(Table_ExternalData_15[[#This Row],[Price]]*Table_ExternalData_15[[#This Row],[BB rabat]])/100</f>
        <v>72.192000000000007</v>
      </c>
      <c r="J1537" s="2">
        <f>Table_ExternalData_15[[#This Row],[BB cena]]*Table_ExternalData_15[[#Headers],[1,22]]</f>
        <v>88.074240000000003</v>
      </c>
      <c r="K1537" s="2">
        <f>Table_ExternalData_15[[#This Row],[Price]]*Table_ExternalData_15[[#Headers],[1,22]]</f>
        <v>91.744</v>
      </c>
      <c r="L1537" s="7">
        <f>IF(G1537="White Shark",E1537*0.5,IF(G1537="Sbox",E1537*0.5,IF(G1537="Tenda",E1537*0.5,E1537*0.2)))/100</f>
        <v>0.04</v>
      </c>
      <c r="M1537" s="2">
        <f>Table_ExternalData_15[[#This Row],[Price]]-Table_ExternalData_15[[#This Row],[Price]]*Table_ExternalData_15[[#This Row],[extra popust]]</f>
        <v>72.192000000000007</v>
      </c>
      <c r="N1537" s="2">
        <f>IF(M1537&lt;I1537,M1537,I1537)</f>
        <v>72.192000000000007</v>
      </c>
      <c r="O1537" s="12" t="str">
        <f>IF(N1537&lt;I1537,$U$1," ")</f>
        <v xml:space="preserve"> </v>
      </c>
      <c r="P1537" s="12" t="str">
        <f>IFERROR((O1537+30)," ")</f>
        <v xml:space="preserve"> </v>
      </c>
      <c r="Q1537" s="2">
        <f ca="1">IF(O1537=$U$1,N1537,"0")*1.22</f>
        <v>0</v>
      </c>
    </row>
    <row r="1538" spans="1:17" x14ac:dyDescent="0.25">
      <c r="A1538" t="s">
        <v>10268</v>
      </c>
      <c r="B1538" t="s">
        <v>15497</v>
      </c>
      <c r="C1538">
        <v>16363</v>
      </c>
      <c r="D1538">
        <v>154.16</v>
      </c>
      <c r="E1538">
        <f>IFERROR(VLOOKUP(Table_ExternalData_15[[#This Row],[Id]],Rabati!B:C,2,0),0)</f>
        <v>20</v>
      </c>
      <c r="F1538">
        <v>1</v>
      </c>
      <c r="G1538" t="str">
        <f>VLOOKUP(Table_ExternalData_15[[#This Row],[Id]],'Blagovna izdelek'!A:C,3,0)</f>
        <v>Ruijie-Reyee</v>
      </c>
      <c r="H1538">
        <f>Table_ExternalData_15[[#This Row],[Rabat]]*0.2</f>
        <v>4</v>
      </c>
      <c r="I1538" s="2">
        <f>Table_ExternalData_15[[#This Row],[Price]]-(Table_ExternalData_15[[#This Row],[Price]]*Table_ExternalData_15[[#This Row],[BB rabat]])/100</f>
        <v>147.99359999999999</v>
      </c>
      <c r="J1538" s="2">
        <f>Table_ExternalData_15[[#This Row],[BB cena]]*Table_ExternalData_15[[#Headers],[1,22]]</f>
        <v>180.55219199999999</v>
      </c>
      <c r="K1538" s="2">
        <f>Table_ExternalData_15[[#This Row],[Price]]*Table_ExternalData_15[[#Headers],[1,22]]</f>
        <v>188.0752</v>
      </c>
      <c r="L1538" s="7">
        <f>IF(G1538="White Shark",E1538*0.5,IF(G1538="Sbox",E1538*0.5,IF(G1538="Tenda",E1538*0.5,E1538*0.2)))/100</f>
        <v>0.04</v>
      </c>
      <c r="M1538" s="2">
        <f>Table_ExternalData_15[[#This Row],[Price]]-Table_ExternalData_15[[#This Row],[Price]]*Table_ExternalData_15[[#This Row],[extra popust]]</f>
        <v>147.99359999999999</v>
      </c>
      <c r="N1538" s="2">
        <f>IF(M1538&lt;I1538,M1538,I1538)</f>
        <v>147.99359999999999</v>
      </c>
      <c r="O1538" s="12" t="str">
        <f>IF(N1538&lt;I1538,$U$1," ")</f>
        <v xml:space="preserve"> </v>
      </c>
      <c r="P1538" s="12" t="str">
        <f>IFERROR((O1538+30)," ")</f>
        <v xml:space="preserve"> </v>
      </c>
      <c r="Q1538" s="2">
        <f ca="1">IF(O1538=$U$1,N1538,"0")*1.22</f>
        <v>0</v>
      </c>
    </row>
    <row r="1539" spans="1:17" x14ac:dyDescent="0.25">
      <c r="A1539" t="s">
        <v>10269</v>
      </c>
      <c r="B1539" t="s">
        <v>10736</v>
      </c>
      <c r="C1539">
        <v>16364</v>
      </c>
      <c r="D1539">
        <v>119.89</v>
      </c>
      <c r="E1539">
        <f>IFERROR(VLOOKUP(Table_ExternalData_15[[#This Row],[Id]],Rabati!B:C,2,0),0)</f>
        <v>20</v>
      </c>
      <c r="F1539">
        <v>0</v>
      </c>
      <c r="G1539" t="str">
        <f>VLOOKUP(Table_ExternalData_15[[#This Row],[Id]],'Blagovna izdelek'!A:C,3,0)</f>
        <v>Ruijie-Reyee</v>
      </c>
      <c r="H1539">
        <f>Table_ExternalData_15[[#This Row],[Rabat]]*0.2</f>
        <v>4</v>
      </c>
      <c r="I1539" s="2">
        <f>Table_ExternalData_15[[#This Row],[Price]]-(Table_ExternalData_15[[#This Row],[Price]]*Table_ExternalData_15[[#This Row],[BB rabat]])/100</f>
        <v>115.09440000000001</v>
      </c>
      <c r="J1539" s="2">
        <f>Table_ExternalData_15[[#This Row],[BB cena]]*Table_ExternalData_15[[#Headers],[1,22]]</f>
        <v>140.41516799999999</v>
      </c>
      <c r="K1539" s="2">
        <f>Table_ExternalData_15[[#This Row],[Price]]*Table_ExternalData_15[[#Headers],[1,22]]</f>
        <v>146.26579999999998</v>
      </c>
      <c r="L1539" s="7">
        <f>IF(G1539="White Shark",E1539*0.5,IF(G1539="Sbox",E1539*0.5,IF(G1539="Tenda",E1539*0.5,E1539*0.2)))/100</f>
        <v>0.04</v>
      </c>
      <c r="M1539" s="2">
        <f>Table_ExternalData_15[[#This Row],[Price]]-Table_ExternalData_15[[#This Row],[Price]]*Table_ExternalData_15[[#This Row],[extra popust]]</f>
        <v>115.09440000000001</v>
      </c>
      <c r="N1539" s="2">
        <f>IF(M1539&lt;I1539,M1539,I1539)</f>
        <v>115.09440000000001</v>
      </c>
      <c r="O1539" s="12" t="str">
        <f>IF(N1539&lt;I1539,$U$1," ")</f>
        <v xml:space="preserve"> </v>
      </c>
      <c r="P1539" s="12" t="str">
        <f>IFERROR((O1539+30)," ")</f>
        <v xml:space="preserve"> </v>
      </c>
      <c r="Q1539" s="2">
        <f ca="1">IF(O1539=$U$1,N1539,"0")*1.22</f>
        <v>0</v>
      </c>
    </row>
    <row r="1540" spans="1:17" x14ac:dyDescent="0.25">
      <c r="A1540" t="s">
        <v>10270</v>
      </c>
      <c r="B1540" t="s">
        <v>15498</v>
      </c>
      <c r="C1540">
        <v>16365</v>
      </c>
      <c r="D1540">
        <v>38.630000000000003</v>
      </c>
      <c r="E1540">
        <f>IFERROR(VLOOKUP(Table_ExternalData_15[[#This Row],[Id]],Rabati!B:C,2,0),0)</f>
        <v>30</v>
      </c>
      <c r="F1540">
        <v>14</v>
      </c>
      <c r="G1540" t="str">
        <f>VLOOKUP(Table_ExternalData_15[[#This Row],[Id]],'Blagovna izdelek'!A:C,3,0)</f>
        <v>Ruijie-Reyee</v>
      </c>
      <c r="H1540">
        <f>Table_ExternalData_15[[#This Row],[Rabat]]*0.2</f>
        <v>6</v>
      </c>
      <c r="I1540" s="2">
        <f>Table_ExternalData_15[[#This Row],[Price]]-(Table_ExternalData_15[[#This Row],[Price]]*Table_ExternalData_15[[#This Row],[BB rabat]])/100</f>
        <v>36.312200000000004</v>
      </c>
      <c r="J1540" s="2">
        <f>Table_ExternalData_15[[#This Row],[BB cena]]*Table_ExternalData_15[[#Headers],[1,22]]</f>
        <v>44.300884000000003</v>
      </c>
      <c r="K1540" s="2">
        <f>Table_ExternalData_15[[#This Row],[Price]]*Table_ExternalData_15[[#Headers],[1,22]]</f>
        <v>47.128599999999999</v>
      </c>
      <c r="L1540" s="7">
        <f>IF(G1540="White Shark",E1540*0.5,IF(G1540="Sbox",E1540*0.5,IF(G1540="Tenda",E1540*0.5,E1540*0.2)))/100</f>
        <v>0.06</v>
      </c>
      <c r="M1540" s="2">
        <f>Table_ExternalData_15[[#This Row],[Price]]-Table_ExternalData_15[[#This Row],[Price]]*Table_ExternalData_15[[#This Row],[extra popust]]</f>
        <v>36.312200000000004</v>
      </c>
      <c r="N1540" s="2">
        <f>IF(M1540&lt;I1540,M1540,I1540)</f>
        <v>36.312200000000004</v>
      </c>
      <c r="O1540" s="12" t="str">
        <f>IF(N1540&lt;I1540,$U$1," ")</f>
        <v xml:space="preserve"> </v>
      </c>
      <c r="P1540" s="12" t="str">
        <f>IFERROR((O1540+30)," ")</f>
        <v xml:space="preserve"> </v>
      </c>
      <c r="Q1540" s="2">
        <f ca="1">IF(O1540=$U$1,N1540,"0")*1.22</f>
        <v>0</v>
      </c>
    </row>
    <row r="1541" spans="1:17" x14ac:dyDescent="0.25">
      <c r="A1541" t="s">
        <v>10271</v>
      </c>
      <c r="B1541" t="s">
        <v>15499</v>
      </c>
      <c r="C1541">
        <v>16366</v>
      </c>
      <c r="D1541">
        <v>82.75</v>
      </c>
      <c r="E1541">
        <f>IFERROR(VLOOKUP(Table_ExternalData_15[[#This Row],[Id]],Rabati!B:C,2,0),0)</f>
        <v>30</v>
      </c>
      <c r="F1541">
        <v>22</v>
      </c>
      <c r="G1541" t="str">
        <f>VLOOKUP(Table_ExternalData_15[[#This Row],[Id]],'Blagovna izdelek'!A:C,3,0)</f>
        <v>Ruijie-Reyee</v>
      </c>
      <c r="H1541">
        <f>Table_ExternalData_15[[#This Row],[Rabat]]*0.2</f>
        <v>6</v>
      </c>
      <c r="I1541" s="2">
        <f>Table_ExternalData_15[[#This Row],[Price]]-(Table_ExternalData_15[[#This Row],[Price]]*Table_ExternalData_15[[#This Row],[BB rabat]])/100</f>
        <v>77.784999999999997</v>
      </c>
      <c r="J1541" s="2">
        <f>Table_ExternalData_15[[#This Row],[BB cena]]*Table_ExternalData_15[[#Headers],[1,22]]</f>
        <v>94.8977</v>
      </c>
      <c r="K1541" s="2">
        <f>Table_ExternalData_15[[#This Row],[Price]]*Table_ExternalData_15[[#Headers],[1,22]]</f>
        <v>100.955</v>
      </c>
      <c r="L1541" s="7">
        <f>IF(G1541="White Shark",E1541*0.5,IF(G1541="Sbox",E1541*0.5,IF(G1541="Tenda",E1541*0.5,E1541*0.2)))/100</f>
        <v>0.06</v>
      </c>
      <c r="M1541" s="2">
        <f>Table_ExternalData_15[[#This Row],[Price]]-Table_ExternalData_15[[#This Row],[Price]]*Table_ExternalData_15[[#This Row],[extra popust]]</f>
        <v>77.784999999999997</v>
      </c>
      <c r="N1541" s="2">
        <f>IF(M1541&lt;I1541,M1541,I1541)</f>
        <v>77.784999999999997</v>
      </c>
      <c r="O1541" s="12" t="str">
        <f>IF(N1541&lt;I1541,$U$1," ")</f>
        <v xml:space="preserve"> </v>
      </c>
      <c r="P1541" s="12" t="str">
        <f>IFERROR((O1541+30)," ")</f>
        <v xml:space="preserve"> </v>
      </c>
      <c r="Q1541" s="2">
        <f ca="1">IF(O1541=$U$1,N1541,"0")*1.22</f>
        <v>0</v>
      </c>
    </row>
    <row r="1542" spans="1:17" x14ac:dyDescent="0.25">
      <c r="A1542" t="s">
        <v>10272</v>
      </c>
      <c r="B1542" t="s">
        <v>15500</v>
      </c>
      <c r="C1542">
        <v>16367</v>
      </c>
      <c r="D1542">
        <v>152.08000000000001</v>
      </c>
      <c r="E1542">
        <f>IFERROR(VLOOKUP(Table_ExternalData_15[[#This Row],[Id]],Rabati!B:C,2,0),0)</f>
        <v>30</v>
      </c>
      <c r="F1542">
        <v>17</v>
      </c>
      <c r="G1542" t="str">
        <f>VLOOKUP(Table_ExternalData_15[[#This Row],[Id]],'Blagovna izdelek'!A:C,3,0)</f>
        <v>Ruijie-Reyee</v>
      </c>
      <c r="H1542">
        <f>Table_ExternalData_15[[#This Row],[Rabat]]*0.2</f>
        <v>6</v>
      </c>
      <c r="I1542" s="2">
        <f>Table_ExternalData_15[[#This Row],[Price]]-(Table_ExternalData_15[[#This Row],[Price]]*Table_ExternalData_15[[#This Row],[BB rabat]])/100</f>
        <v>142.95520000000002</v>
      </c>
      <c r="J1542" s="2">
        <f>Table_ExternalData_15[[#This Row],[BB cena]]*Table_ExternalData_15[[#Headers],[1,22]]</f>
        <v>174.40534400000001</v>
      </c>
      <c r="K1542" s="2">
        <f>Table_ExternalData_15[[#This Row],[Price]]*Table_ExternalData_15[[#Headers],[1,22]]</f>
        <v>185.5376</v>
      </c>
      <c r="L1542" s="7">
        <f>IF(G1542="White Shark",E1542*0.5,IF(G1542="Sbox",E1542*0.5,IF(G1542="Tenda",E1542*0.5,E1542*0.2)))/100</f>
        <v>0.06</v>
      </c>
      <c r="M1542" s="2">
        <f>Table_ExternalData_15[[#This Row],[Price]]-Table_ExternalData_15[[#This Row],[Price]]*Table_ExternalData_15[[#This Row],[extra popust]]</f>
        <v>142.95520000000002</v>
      </c>
      <c r="N1542" s="2">
        <f>IF(M1542&lt;I1542,M1542,I1542)</f>
        <v>142.95520000000002</v>
      </c>
      <c r="O1542" s="12" t="str">
        <f>IF(N1542&lt;I1542,$U$1," ")</f>
        <v xml:space="preserve"> </v>
      </c>
      <c r="P1542" s="12" t="str">
        <f>IFERROR((O1542+30)," ")</f>
        <v xml:space="preserve"> </v>
      </c>
      <c r="Q1542" s="2">
        <f ca="1">IF(O1542=$U$1,N1542,"0")*1.22</f>
        <v>0</v>
      </c>
    </row>
    <row r="1543" spans="1:17" x14ac:dyDescent="0.25">
      <c r="A1543" t="s">
        <v>10273</v>
      </c>
      <c r="B1543" t="s">
        <v>10737</v>
      </c>
      <c r="C1543">
        <v>16368</v>
      </c>
      <c r="D1543">
        <v>152.49</v>
      </c>
      <c r="E1543">
        <f>IFERROR(VLOOKUP(Table_ExternalData_15[[#This Row],[Id]],Rabati!B:C,2,0),0)</f>
        <v>30</v>
      </c>
      <c r="F1543">
        <v>0</v>
      </c>
      <c r="G1543" t="str">
        <f>VLOOKUP(Table_ExternalData_15[[#This Row],[Id]],'Blagovna izdelek'!A:C,3,0)</f>
        <v>Ruijie-Reyee</v>
      </c>
      <c r="H1543">
        <f>Table_ExternalData_15[[#This Row],[Rabat]]*0.2</f>
        <v>6</v>
      </c>
      <c r="I1543" s="2">
        <f>Table_ExternalData_15[[#This Row],[Price]]-(Table_ExternalData_15[[#This Row],[Price]]*Table_ExternalData_15[[#This Row],[BB rabat]])/100</f>
        <v>143.34059999999999</v>
      </c>
      <c r="J1543" s="2">
        <f>Table_ExternalData_15[[#This Row],[BB cena]]*Table_ExternalData_15[[#Headers],[1,22]]</f>
        <v>174.87553199999999</v>
      </c>
      <c r="K1543" s="2">
        <f>Table_ExternalData_15[[#This Row],[Price]]*Table_ExternalData_15[[#Headers],[1,22]]</f>
        <v>186.0378</v>
      </c>
      <c r="L1543" s="7">
        <f>IF(G1543="White Shark",E1543*0.5,IF(G1543="Sbox",E1543*0.5,IF(G1543="Tenda",E1543*0.5,E1543*0.2)))/100</f>
        <v>0.06</v>
      </c>
      <c r="M1543" s="2">
        <f>Table_ExternalData_15[[#This Row],[Price]]-Table_ExternalData_15[[#This Row],[Price]]*Table_ExternalData_15[[#This Row],[extra popust]]</f>
        <v>143.34059999999999</v>
      </c>
      <c r="N1543" s="2">
        <f>IF(M1543&lt;I1543,M1543,I1543)</f>
        <v>143.34059999999999</v>
      </c>
      <c r="O1543" s="12" t="str">
        <f>IF(N1543&lt;I1543,$U$1," ")</f>
        <v xml:space="preserve"> </v>
      </c>
      <c r="P1543" s="12" t="str">
        <f>IFERROR((O1543+30)," ")</f>
        <v xml:space="preserve"> </v>
      </c>
      <c r="Q1543" s="2">
        <f ca="1">IF(O1543=$U$1,N1543,"0")*1.22</f>
        <v>0</v>
      </c>
    </row>
    <row r="1544" spans="1:17" x14ac:dyDescent="0.25">
      <c r="A1544" t="s">
        <v>10274</v>
      </c>
      <c r="B1544" t="s">
        <v>15501</v>
      </c>
      <c r="C1544">
        <v>16369</v>
      </c>
      <c r="D1544">
        <v>156.56</v>
      </c>
      <c r="E1544">
        <f>IFERROR(VLOOKUP(Table_ExternalData_15[[#This Row],[Id]],Rabati!B:C,2,0),0)</f>
        <v>30</v>
      </c>
      <c r="F1544">
        <v>4</v>
      </c>
      <c r="G1544" t="str">
        <f>VLOOKUP(Table_ExternalData_15[[#This Row],[Id]],'Blagovna izdelek'!A:C,3,0)</f>
        <v>Ruijie-Reyee</v>
      </c>
      <c r="H1544">
        <f>Table_ExternalData_15[[#This Row],[Rabat]]*0.2</f>
        <v>6</v>
      </c>
      <c r="I1544" s="2">
        <f>Table_ExternalData_15[[#This Row],[Price]]-(Table_ExternalData_15[[#This Row],[Price]]*Table_ExternalData_15[[#This Row],[BB rabat]])/100</f>
        <v>147.16640000000001</v>
      </c>
      <c r="J1544" s="2">
        <f>Table_ExternalData_15[[#This Row],[BB cena]]*Table_ExternalData_15[[#Headers],[1,22]]</f>
        <v>179.54300800000001</v>
      </c>
      <c r="K1544" s="2">
        <f>Table_ExternalData_15[[#This Row],[Price]]*Table_ExternalData_15[[#Headers],[1,22]]</f>
        <v>191.00319999999999</v>
      </c>
      <c r="L1544" s="7">
        <f>IF(G1544="White Shark",E1544*0.5,IF(G1544="Sbox",E1544*0.5,IF(G1544="Tenda",E1544*0.5,E1544*0.2)))/100</f>
        <v>0.06</v>
      </c>
      <c r="M1544" s="2">
        <f>Table_ExternalData_15[[#This Row],[Price]]-Table_ExternalData_15[[#This Row],[Price]]*Table_ExternalData_15[[#This Row],[extra popust]]</f>
        <v>147.16640000000001</v>
      </c>
      <c r="N1544" s="2">
        <f>IF(M1544&lt;I1544,M1544,I1544)</f>
        <v>147.16640000000001</v>
      </c>
      <c r="O1544" s="12" t="str">
        <f>IF(N1544&lt;I1544,$U$1," ")</f>
        <v xml:space="preserve"> </v>
      </c>
      <c r="P1544" s="12" t="str">
        <f>IFERROR((O1544+30)," ")</f>
        <v xml:space="preserve"> </v>
      </c>
      <c r="Q1544" s="2">
        <f ca="1">IF(O1544=$U$1,N1544,"0")*1.22</f>
        <v>0</v>
      </c>
    </row>
    <row r="1545" spans="1:17" x14ac:dyDescent="0.25">
      <c r="A1545" t="s">
        <v>10275</v>
      </c>
      <c r="B1545" t="s">
        <v>15502</v>
      </c>
      <c r="C1545">
        <v>16370</v>
      </c>
      <c r="D1545">
        <v>201.29</v>
      </c>
      <c r="E1545">
        <f>IFERROR(VLOOKUP(Table_ExternalData_15[[#This Row],[Id]],Rabati!B:C,2,0),0)</f>
        <v>30</v>
      </c>
      <c r="F1545">
        <v>14</v>
      </c>
      <c r="G1545" t="str">
        <f>VLOOKUP(Table_ExternalData_15[[#This Row],[Id]],'Blagovna izdelek'!A:C,3,0)</f>
        <v>Ruijie-Reyee</v>
      </c>
      <c r="H1545">
        <f>Table_ExternalData_15[[#This Row],[Rabat]]*0.2</f>
        <v>6</v>
      </c>
      <c r="I1545" s="2">
        <f>Table_ExternalData_15[[#This Row],[Price]]-(Table_ExternalData_15[[#This Row],[Price]]*Table_ExternalData_15[[#This Row],[BB rabat]])/100</f>
        <v>189.21259999999998</v>
      </c>
      <c r="J1545" s="2">
        <f>Table_ExternalData_15[[#This Row],[BB cena]]*Table_ExternalData_15[[#Headers],[1,22]]</f>
        <v>230.83937199999997</v>
      </c>
      <c r="K1545" s="2">
        <f>Table_ExternalData_15[[#This Row],[Price]]*Table_ExternalData_15[[#Headers],[1,22]]</f>
        <v>245.57379999999998</v>
      </c>
      <c r="L1545" s="7">
        <f>IF(G1545="White Shark",E1545*0.5,IF(G1545="Sbox",E1545*0.5,IF(G1545="Tenda",E1545*0.5,E1545*0.2)))/100</f>
        <v>0.06</v>
      </c>
      <c r="M1545" s="2">
        <f>Table_ExternalData_15[[#This Row],[Price]]-Table_ExternalData_15[[#This Row],[Price]]*Table_ExternalData_15[[#This Row],[extra popust]]</f>
        <v>189.21259999999998</v>
      </c>
      <c r="N1545" s="2">
        <f>IF(M1545&lt;I1545,M1545,I1545)</f>
        <v>189.21259999999998</v>
      </c>
      <c r="O1545" s="12" t="str">
        <f>IF(N1545&lt;I1545,$U$1," ")</f>
        <v xml:space="preserve"> </v>
      </c>
      <c r="P1545" s="12" t="str">
        <f>IFERROR((O1545+30)," ")</f>
        <v xml:space="preserve"> </v>
      </c>
      <c r="Q1545" s="2">
        <f ca="1">IF(O1545=$U$1,N1545,"0")*1.22</f>
        <v>0</v>
      </c>
    </row>
    <row r="1546" spans="1:17" x14ac:dyDescent="0.25">
      <c r="A1546" t="s">
        <v>10276</v>
      </c>
      <c r="B1546" t="s">
        <v>15503</v>
      </c>
      <c r="C1546">
        <v>16371</v>
      </c>
      <c r="D1546">
        <v>243.99</v>
      </c>
      <c r="E1546">
        <f>IFERROR(VLOOKUP(Table_ExternalData_15[[#This Row],[Id]],Rabati!B:C,2,0),0)</f>
        <v>30</v>
      </c>
      <c r="F1546">
        <v>7</v>
      </c>
      <c r="G1546" t="str">
        <f>VLOOKUP(Table_ExternalData_15[[#This Row],[Id]],'Blagovna izdelek'!A:C,3,0)</f>
        <v>Ruijie-Reyee</v>
      </c>
      <c r="H1546">
        <f>Table_ExternalData_15[[#This Row],[Rabat]]*0.2</f>
        <v>6</v>
      </c>
      <c r="I1546" s="2">
        <f>Table_ExternalData_15[[#This Row],[Price]]-(Table_ExternalData_15[[#This Row],[Price]]*Table_ExternalData_15[[#This Row],[BB rabat]])/100</f>
        <v>229.35060000000001</v>
      </c>
      <c r="J1546" s="2">
        <f>Table_ExternalData_15[[#This Row],[BB cena]]*Table_ExternalData_15[[#Headers],[1,22]]</f>
        <v>279.80773199999999</v>
      </c>
      <c r="K1546" s="2">
        <f>Table_ExternalData_15[[#This Row],[Price]]*Table_ExternalData_15[[#Headers],[1,22]]</f>
        <v>297.6678</v>
      </c>
      <c r="L1546" s="7">
        <f>IF(G1546="White Shark",E1546*0.5,IF(G1546="Sbox",E1546*0.5,IF(G1546="Tenda",E1546*0.5,E1546*0.2)))/100</f>
        <v>0.06</v>
      </c>
      <c r="M1546" s="2">
        <f>Table_ExternalData_15[[#This Row],[Price]]-Table_ExternalData_15[[#This Row],[Price]]*Table_ExternalData_15[[#This Row],[extra popust]]</f>
        <v>229.35060000000001</v>
      </c>
      <c r="N1546" s="2">
        <f>IF(M1546&lt;I1546,M1546,I1546)</f>
        <v>229.35060000000001</v>
      </c>
      <c r="O1546" s="12" t="str">
        <f>IF(N1546&lt;I1546,$U$1," ")</f>
        <v xml:space="preserve"> </v>
      </c>
      <c r="P1546" s="12" t="str">
        <f>IFERROR((O1546+30)," ")</f>
        <v xml:space="preserve"> </v>
      </c>
      <c r="Q1546" s="2">
        <f ca="1">IF(O1546=$U$1,N1546,"0")*1.22</f>
        <v>0</v>
      </c>
    </row>
    <row r="1547" spans="1:17" x14ac:dyDescent="0.25">
      <c r="A1547" t="s">
        <v>10277</v>
      </c>
      <c r="B1547" t="s">
        <v>15504</v>
      </c>
      <c r="C1547">
        <v>16372</v>
      </c>
      <c r="D1547">
        <v>41.89</v>
      </c>
      <c r="E1547">
        <f>IFERROR(VLOOKUP(Table_ExternalData_15[[#This Row],[Id]],Rabati!B:C,2,0),0)</f>
        <v>20</v>
      </c>
      <c r="F1547">
        <v>39</v>
      </c>
      <c r="G1547" t="str">
        <f>VLOOKUP(Table_ExternalData_15[[#This Row],[Id]],'Blagovna izdelek'!A:C,3,0)</f>
        <v>Ruijie-Reyee</v>
      </c>
      <c r="H1547">
        <f>Table_ExternalData_15[[#This Row],[Rabat]]*0.2</f>
        <v>4</v>
      </c>
      <c r="I1547" s="2">
        <f>Table_ExternalData_15[[#This Row],[Price]]-(Table_ExternalData_15[[#This Row],[Price]]*Table_ExternalData_15[[#This Row],[BB rabat]])/100</f>
        <v>40.214399999999998</v>
      </c>
      <c r="J1547" s="2">
        <f>Table_ExternalData_15[[#This Row],[BB cena]]*Table_ExternalData_15[[#Headers],[1,22]]</f>
        <v>49.061567999999994</v>
      </c>
      <c r="K1547" s="2">
        <f>Table_ExternalData_15[[#This Row],[Price]]*Table_ExternalData_15[[#Headers],[1,22]]</f>
        <v>51.105800000000002</v>
      </c>
      <c r="L1547" s="7">
        <f>IF(G1547="White Shark",E1547*0.5,IF(G1547="Sbox",E1547*0.5,IF(G1547="Tenda",E1547*0.5,E1547*0.2)))/100</f>
        <v>0.04</v>
      </c>
      <c r="M1547" s="2">
        <f>Table_ExternalData_15[[#This Row],[Price]]-Table_ExternalData_15[[#This Row],[Price]]*Table_ExternalData_15[[#This Row],[extra popust]]</f>
        <v>40.214399999999998</v>
      </c>
      <c r="N1547" s="2">
        <f>IF(M1547&lt;I1547,M1547,I1547)</f>
        <v>40.214399999999998</v>
      </c>
      <c r="O1547" s="12" t="str">
        <f>IF(N1547&lt;I1547,$U$1," ")</f>
        <v xml:space="preserve"> </v>
      </c>
      <c r="P1547" s="12" t="str">
        <f>IFERROR((O1547+30)," ")</f>
        <v xml:space="preserve"> </v>
      </c>
      <c r="Q1547" s="2">
        <f ca="1">IF(O1547=$U$1,N1547,"0")*1.22</f>
        <v>0</v>
      </c>
    </row>
    <row r="1548" spans="1:17" x14ac:dyDescent="0.25">
      <c r="A1548" t="s">
        <v>10278</v>
      </c>
      <c r="B1548" t="s">
        <v>15505</v>
      </c>
      <c r="C1548">
        <v>16373</v>
      </c>
      <c r="D1548">
        <v>22.22</v>
      </c>
      <c r="E1548">
        <f>IFERROR(VLOOKUP(Table_ExternalData_15[[#This Row],[Id]],Rabati!B:C,2,0),0)</f>
        <v>20</v>
      </c>
      <c r="F1548">
        <v>22</v>
      </c>
      <c r="G1548" t="str">
        <f>VLOOKUP(Table_ExternalData_15[[#This Row],[Id]],'Blagovna izdelek'!A:C,3,0)</f>
        <v>Ruijie-Reyee</v>
      </c>
      <c r="H1548">
        <f>Table_ExternalData_15[[#This Row],[Rabat]]*0.2</f>
        <v>4</v>
      </c>
      <c r="I1548" s="2">
        <f>Table_ExternalData_15[[#This Row],[Price]]-(Table_ExternalData_15[[#This Row],[Price]]*Table_ExternalData_15[[#This Row],[BB rabat]])/100</f>
        <v>21.331199999999999</v>
      </c>
      <c r="J1548" s="2">
        <f>Table_ExternalData_15[[#This Row],[BB cena]]*Table_ExternalData_15[[#Headers],[1,22]]</f>
        <v>26.024063999999999</v>
      </c>
      <c r="K1548" s="2">
        <f>Table_ExternalData_15[[#This Row],[Price]]*Table_ExternalData_15[[#Headers],[1,22]]</f>
        <v>27.1084</v>
      </c>
      <c r="L1548" s="7">
        <f>IF(G1548="White Shark",E1548*0.5,IF(G1548="Sbox",E1548*0.5,IF(G1548="Tenda",E1548*0.5,E1548*0.2)))/100</f>
        <v>0.04</v>
      </c>
      <c r="M1548" s="2">
        <f>Table_ExternalData_15[[#This Row],[Price]]-Table_ExternalData_15[[#This Row],[Price]]*Table_ExternalData_15[[#This Row],[extra popust]]</f>
        <v>21.331199999999999</v>
      </c>
      <c r="N1548" s="2">
        <f>IF(M1548&lt;I1548,M1548,I1548)</f>
        <v>21.331199999999999</v>
      </c>
      <c r="O1548" s="12" t="str">
        <f>IF(N1548&lt;I1548,$U$1," ")</f>
        <v xml:space="preserve"> </v>
      </c>
      <c r="P1548" s="12" t="str">
        <f>IFERROR((O1548+30)," ")</f>
        <v xml:space="preserve"> </v>
      </c>
      <c r="Q1548" s="2">
        <f ca="1">IF(O1548=$U$1,N1548,"0")*1.22</f>
        <v>0</v>
      </c>
    </row>
    <row r="1549" spans="1:17" x14ac:dyDescent="0.25">
      <c r="A1549" t="s">
        <v>10279</v>
      </c>
      <c r="B1549" t="s">
        <v>15506</v>
      </c>
      <c r="C1549">
        <v>16374</v>
      </c>
      <c r="D1549">
        <v>116.86</v>
      </c>
      <c r="E1549">
        <f>IFERROR(VLOOKUP(Table_ExternalData_15[[#This Row],[Id]],Rabati!B:C,2,0),0)</f>
        <v>30</v>
      </c>
      <c r="F1549">
        <v>28</v>
      </c>
      <c r="G1549" t="str">
        <f>VLOOKUP(Table_ExternalData_15[[#This Row],[Id]],'Blagovna izdelek'!A:C,3,0)</f>
        <v>Ruijie-Reyee</v>
      </c>
      <c r="H1549">
        <f>Table_ExternalData_15[[#This Row],[Rabat]]*0.2</f>
        <v>6</v>
      </c>
      <c r="I1549" s="2">
        <f>Table_ExternalData_15[[#This Row],[Price]]-(Table_ExternalData_15[[#This Row],[Price]]*Table_ExternalData_15[[#This Row],[BB rabat]])/100</f>
        <v>109.8484</v>
      </c>
      <c r="J1549" s="2">
        <f>Table_ExternalData_15[[#This Row],[BB cena]]*Table_ExternalData_15[[#Headers],[1,22]]</f>
        <v>134.01504800000001</v>
      </c>
      <c r="K1549" s="2">
        <f>Table_ExternalData_15[[#This Row],[Price]]*Table_ExternalData_15[[#Headers],[1,22]]</f>
        <v>142.5692</v>
      </c>
      <c r="L1549" s="7">
        <f>IF(G1549="White Shark",E1549*0.5,IF(G1549="Sbox",E1549*0.5,IF(G1549="Tenda",E1549*0.5,E1549*0.2)))/100</f>
        <v>0.06</v>
      </c>
      <c r="M1549" s="2">
        <f>Table_ExternalData_15[[#This Row],[Price]]-Table_ExternalData_15[[#This Row],[Price]]*Table_ExternalData_15[[#This Row],[extra popust]]</f>
        <v>109.8484</v>
      </c>
      <c r="N1549" s="2">
        <f>IF(M1549&lt;I1549,M1549,I1549)</f>
        <v>109.8484</v>
      </c>
      <c r="O1549" s="12" t="str">
        <f>IF(N1549&lt;I1549,$U$1," ")</f>
        <v xml:space="preserve"> </v>
      </c>
      <c r="P1549" s="12" t="str">
        <f>IFERROR((O1549+30)," ")</f>
        <v xml:space="preserve"> </v>
      </c>
      <c r="Q1549" s="2">
        <f ca="1">IF(O1549=$U$1,N1549,"0")*1.22</f>
        <v>0</v>
      </c>
    </row>
    <row r="1550" spans="1:17" x14ac:dyDescent="0.25">
      <c r="A1550" t="s">
        <v>10280</v>
      </c>
      <c r="B1550" t="s">
        <v>15507</v>
      </c>
      <c r="C1550">
        <v>16375</v>
      </c>
      <c r="D1550">
        <v>87.69</v>
      </c>
      <c r="E1550">
        <f>IFERROR(VLOOKUP(Table_ExternalData_15[[#This Row],[Id]],Rabati!B:C,2,0),0)</f>
        <v>30</v>
      </c>
      <c r="F1550">
        <v>14</v>
      </c>
      <c r="G1550" t="str">
        <f>VLOOKUP(Table_ExternalData_15[[#This Row],[Id]],'Blagovna izdelek'!A:C,3,0)</f>
        <v>Ruijie-Reyee</v>
      </c>
      <c r="H1550">
        <f>Table_ExternalData_15[[#This Row],[Rabat]]*0.2</f>
        <v>6</v>
      </c>
      <c r="I1550" s="2">
        <f>Table_ExternalData_15[[#This Row],[Price]]-(Table_ExternalData_15[[#This Row],[Price]]*Table_ExternalData_15[[#This Row],[BB rabat]])/100</f>
        <v>82.428600000000003</v>
      </c>
      <c r="J1550" s="2">
        <f>Table_ExternalData_15[[#This Row],[BB cena]]*Table_ExternalData_15[[#Headers],[1,22]]</f>
        <v>100.56289200000001</v>
      </c>
      <c r="K1550" s="2">
        <f>Table_ExternalData_15[[#This Row],[Price]]*Table_ExternalData_15[[#Headers],[1,22]]</f>
        <v>106.98179999999999</v>
      </c>
      <c r="L1550" s="7">
        <f>IF(G1550="White Shark",E1550*0.5,IF(G1550="Sbox",E1550*0.5,IF(G1550="Tenda",E1550*0.5,E1550*0.2)))/100</f>
        <v>0.06</v>
      </c>
      <c r="M1550" s="2">
        <f>Table_ExternalData_15[[#This Row],[Price]]-Table_ExternalData_15[[#This Row],[Price]]*Table_ExternalData_15[[#This Row],[extra popust]]</f>
        <v>82.428600000000003</v>
      </c>
      <c r="N1550" s="2">
        <f>IF(M1550&lt;I1550,M1550,I1550)</f>
        <v>82.428600000000003</v>
      </c>
      <c r="O1550" s="12" t="str">
        <f>IF(N1550&lt;I1550,$U$1," ")</f>
        <v xml:space="preserve"> </v>
      </c>
      <c r="P1550" s="12" t="str">
        <f>IFERROR((O1550+30)," ")</f>
        <v xml:space="preserve"> </v>
      </c>
      <c r="Q1550" s="2">
        <f ca="1">IF(O1550=$U$1,N1550,"0")*1.22</f>
        <v>0</v>
      </c>
    </row>
    <row r="1551" spans="1:17" x14ac:dyDescent="0.25">
      <c r="A1551" t="s">
        <v>10281</v>
      </c>
      <c r="B1551" t="s">
        <v>15508</v>
      </c>
      <c r="C1551">
        <v>16376</v>
      </c>
      <c r="D1551">
        <v>217.8</v>
      </c>
      <c r="E1551">
        <f>IFERROR(VLOOKUP(Table_ExternalData_15[[#This Row],[Id]],Rabati!B:C,2,0),0)</f>
        <v>30</v>
      </c>
      <c r="F1551">
        <v>8</v>
      </c>
      <c r="G1551" t="str">
        <f>VLOOKUP(Table_ExternalData_15[[#This Row],[Id]],'Blagovna izdelek'!A:C,3,0)</f>
        <v>Ruijie-Reyee</v>
      </c>
      <c r="H1551">
        <f>Table_ExternalData_15[[#This Row],[Rabat]]*0.2</f>
        <v>6</v>
      </c>
      <c r="I1551" s="2">
        <f>Table_ExternalData_15[[#This Row],[Price]]-(Table_ExternalData_15[[#This Row],[Price]]*Table_ExternalData_15[[#This Row],[BB rabat]])/100</f>
        <v>204.732</v>
      </c>
      <c r="J1551" s="2">
        <f>Table_ExternalData_15[[#This Row],[BB cena]]*Table_ExternalData_15[[#Headers],[1,22]]</f>
        <v>249.77303999999998</v>
      </c>
      <c r="K1551" s="2">
        <f>Table_ExternalData_15[[#This Row],[Price]]*Table_ExternalData_15[[#Headers],[1,22]]</f>
        <v>265.71600000000001</v>
      </c>
      <c r="L1551" s="7">
        <f>IF(G1551="White Shark",E1551*0.5,IF(G1551="Sbox",E1551*0.5,IF(G1551="Tenda",E1551*0.5,E1551*0.2)))/100</f>
        <v>0.06</v>
      </c>
      <c r="M1551" s="2">
        <f>Table_ExternalData_15[[#This Row],[Price]]-Table_ExternalData_15[[#This Row],[Price]]*Table_ExternalData_15[[#This Row],[extra popust]]</f>
        <v>204.732</v>
      </c>
      <c r="N1551" s="2">
        <f>IF(M1551&lt;I1551,M1551,I1551)</f>
        <v>204.732</v>
      </c>
      <c r="O1551" s="12" t="str">
        <f>IF(N1551&lt;I1551,$U$1," ")</f>
        <v xml:space="preserve"> </v>
      </c>
      <c r="P1551" s="12" t="str">
        <f>IFERROR((O1551+30)," ")</f>
        <v xml:space="preserve"> </v>
      </c>
      <c r="Q1551" s="2">
        <f ca="1">IF(O1551=$U$1,N1551,"0")*1.22</f>
        <v>0</v>
      </c>
    </row>
    <row r="1552" spans="1:17" x14ac:dyDescent="0.25">
      <c r="A1552" t="s">
        <v>10282</v>
      </c>
      <c r="B1552" t="s">
        <v>15509</v>
      </c>
      <c r="C1552">
        <v>16377</v>
      </c>
      <c r="D1552">
        <v>205.36</v>
      </c>
      <c r="E1552">
        <f>IFERROR(VLOOKUP(Table_ExternalData_15[[#This Row],[Id]],Rabati!B:C,2,0),0)</f>
        <v>30</v>
      </c>
      <c r="F1552">
        <v>0</v>
      </c>
      <c r="G1552" t="str">
        <f>VLOOKUP(Table_ExternalData_15[[#This Row],[Id]],'Blagovna izdelek'!A:C,3,0)</f>
        <v>Ruijie-Reyee</v>
      </c>
      <c r="H1552">
        <f>Table_ExternalData_15[[#This Row],[Rabat]]*0.2</f>
        <v>6</v>
      </c>
      <c r="I1552" s="2">
        <f>Table_ExternalData_15[[#This Row],[Price]]-(Table_ExternalData_15[[#This Row],[Price]]*Table_ExternalData_15[[#This Row],[BB rabat]])/100</f>
        <v>193.03840000000002</v>
      </c>
      <c r="J1552" s="2">
        <f>Table_ExternalData_15[[#This Row],[BB cena]]*Table_ExternalData_15[[#Headers],[1,22]]</f>
        <v>235.50684800000002</v>
      </c>
      <c r="K1552" s="2">
        <f>Table_ExternalData_15[[#This Row],[Price]]*Table_ExternalData_15[[#Headers],[1,22]]</f>
        <v>250.53920000000002</v>
      </c>
      <c r="L1552" s="7">
        <f>IF(G1552="White Shark",E1552*0.5,IF(G1552="Sbox",E1552*0.5,IF(G1552="Tenda",E1552*0.5,E1552*0.2)))/100</f>
        <v>0.06</v>
      </c>
      <c r="M1552" s="2">
        <f>Table_ExternalData_15[[#This Row],[Price]]-Table_ExternalData_15[[#This Row],[Price]]*Table_ExternalData_15[[#This Row],[extra popust]]</f>
        <v>193.03840000000002</v>
      </c>
      <c r="N1552" s="2">
        <f>IF(M1552&lt;I1552,M1552,I1552)</f>
        <v>193.03840000000002</v>
      </c>
      <c r="O1552" s="12" t="str">
        <f>IF(N1552&lt;I1552,$U$1," ")</f>
        <v xml:space="preserve"> </v>
      </c>
      <c r="P1552" s="12" t="str">
        <f>IFERROR((O1552+30)," ")</f>
        <v xml:space="preserve"> </v>
      </c>
      <c r="Q1552" s="2">
        <f ca="1">IF(O1552=$U$1,N1552,"0")*1.22</f>
        <v>0</v>
      </c>
    </row>
    <row r="1553" spans="1:17" x14ac:dyDescent="0.25">
      <c r="A1553" t="s">
        <v>10283</v>
      </c>
      <c r="B1553" t="s">
        <v>15510</v>
      </c>
      <c r="C1553">
        <v>16378</v>
      </c>
      <c r="D1553">
        <v>33.840000000000003</v>
      </c>
      <c r="E1553">
        <f>IFERROR(VLOOKUP(Table_ExternalData_15[[#This Row],[Id]],Rabati!B:C,2,0),0)</f>
        <v>30</v>
      </c>
      <c r="F1553">
        <v>13</v>
      </c>
      <c r="G1553" t="str">
        <f>VLOOKUP(Table_ExternalData_15[[#This Row],[Id]],'Blagovna izdelek'!A:C,3,0)</f>
        <v>Ruijie-Reyee</v>
      </c>
      <c r="H1553">
        <f>Table_ExternalData_15[[#This Row],[Rabat]]*0.2</f>
        <v>6</v>
      </c>
      <c r="I1553" s="2">
        <f>Table_ExternalData_15[[#This Row],[Price]]-(Table_ExternalData_15[[#This Row],[Price]]*Table_ExternalData_15[[#This Row],[BB rabat]])/100</f>
        <v>31.809600000000003</v>
      </c>
      <c r="J1553" s="2">
        <f>Table_ExternalData_15[[#This Row],[BB cena]]*Table_ExternalData_15[[#Headers],[1,22]]</f>
        <v>38.807712000000002</v>
      </c>
      <c r="K1553" s="2">
        <f>Table_ExternalData_15[[#This Row],[Price]]*Table_ExternalData_15[[#Headers],[1,22]]</f>
        <v>41.284800000000004</v>
      </c>
      <c r="L1553" s="7">
        <f>IF(G1553="White Shark",E1553*0.5,IF(G1553="Sbox",E1553*0.5,IF(G1553="Tenda",E1553*0.5,E1553*0.2)))/100</f>
        <v>0.06</v>
      </c>
      <c r="M1553" s="2">
        <f>Table_ExternalData_15[[#This Row],[Price]]-Table_ExternalData_15[[#This Row],[Price]]*Table_ExternalData_15[[#This Row],[extra popust]]</f>
        <v>31.809600000000003</v>
      </c>
      <c r="N1553" s="2">
        <f>IF(M1553&lt;I1553,M1553,I1553)</f>
        <v>31.809600000000003</v>
      </c>
      <c r="O1553" s="12" t="str">
        <f>IF(N1553&lt;I1553,$U$1," ")</f>
        <v xml:space="preserve"> </v>
      </c>
      <c r="P1553" s="12" t="str">
        <f>IFERROR((O1553+30)," ")</f>
        <v xml:space="preserve"> </v>
      </c>
      <c r="Q1553" s="2">
        <f ca="1">IF(O1553=$U$1,N1553,"0")*1.22</f>
        <v>0</v>
      </c>
    </row>
    <row r="1554" spans="1:17" x14ac:dyDescent="0.25">
      <c r="A1554" t="s">
        <v>10284</v>
      </c>
      <c r="B1554" t="s">
        <v>15511</v>
      </c>
      <c r="C1554">
        <v>16379</v>
      </c>
      <c r="D1554">
        <v>53.58</v>
      </c>
      <c r="E1554">
        <f>IFERROR(VLOOKUP(Table_ExternalData_15[[#This Row],[Id]],Rabati!B:C,2,0),0)</f>
        <v>20</v>
      </c>
      <c r="F1554">
        <v>35</v>
      </c>
      <c r="G1554" t="str">
        <f>VLOOKUP(Table_ExternalData_15[[#This Row],[Id]],'Blagovna izdelek'!A:C,3,0)</f>
        <v>Ruijie-Reyee</v>
      </c>
      <c r="H1554">
        <f>Table_ExternalData_15[[#This Row],[Rabat]]*0.2</f>
        <v>4</v>
      </c>
      <c r="I1554" s="2">
        <f>Table_ExternalData_15[[#This Row],[Price]]-(Table_ExternalData_15[[#This Row],[Price]]*Table_ExternalData_15[[#This Row],[BB rabat]])/100</f>
        <v>51.436799999999998</v>
      </c>
      <c r="J1554" s="2">
        <f>Table_ExternalData_15[[#This Row],[BB cena]]*Table_ExternalData_15[[#Headers],[1,22]]</f>
        <v>62.752896</v>
      </c>
      <c r="K1554" s="2">
        <f>Table_ExternalData_15[[#This Row],[Price]]*Table_ExternalData_15[[#Headers],[1,22]]</f>
        <v>65.367599999999996</v>
      </c>
      <c r="L1554" s="7">
        <f>IF(G1554="White Shark",E1554*0.5,IF(G1554="Sbox",E1554*0.5,IF(G1554="Tenda",E1554*0.5,E1554*0.2)))/100</f>
        <v>0.04</v>
      </c>
      <c r="M1554" s="2">
        <f>Table_ExternalData_15[[#This Row],[Price]]-Table_ExternalData_15[[#This Row],[Price]]*Table_ExternalData_15[[#This Row],[extra popust]]</f>
        <v>51.436799999999998</v>
      </c>
      <c r="N1554" s="2">
        <f>IF(M1554&lt;I1554,M1554,I1554)</f>
        <v>51.436799999999998</v>
      </c>
      <c r="O1554" s="12" t="str">
        <f>IF(N1554&lt;I1554,$U$1," ")</f>
        <v xml:space="preserve"> </v>
      </c>
      <c r="P1554" s="12" t="str">
        <f>IFERROR((O1554+30)," ")</f>
        <v xml:space="preserve"> </v>
      </c>
      <c r="Q1554" s="2">
        <f ca="1">IF(O1554=$U$1,N1554,"0")*1.22</f>
        <v>0</v>
      </c>
    </row>
    <row r="1555" spans="1:17" x14ac:dyDescent="0.25">
      <c r="A1555" t="s">
        <v>10285</v>
      </c>
      <c r="B1555" t="s">
        <v>15512</v>
      </c>
      <c r="C1555">
        <v>16380</v>
      </c>
      <c r="D1555">
        <v>19.649999999999999</v>
      </c>
      <c r="E1555">
        <f>IFERROR(VLOOKUP(Table_ExternalData_15[[#This Row],[Id]],Rabati!B:C,2,0),0)</f>
        <v>20</v>
      </c>
      <c r="F1555">
        <v>1</v>
      </c>
      <c r="G1555" t="str">
        <f>VLOOKUP(Table_ExternalData_15[[#This Row],[Id]],'Blagovna izdelek'!A:C,3,0)</f>
        <v>Ruijie-Reyee</v>
      </c>
      <c r="H1555">
        <f>Table_ExternalData_15[[#This Row],[Rabat]]*0.2</f>
        <v>4</v>
      </c>
      <c r="I1555" s="2">
        <f>Table_ExternalData_15[[#This Row],[Price]]-(Table_ExternalData_15[[#This Row],[Price]]*Table_ExternalData_15[[#This Row],[BB rabat]])/100</f>
        <v>18.863999999999997</v>
      </c>
      <c r="J1555" s="2">
        <f>Table_ExternalData_15[[#This Row],[BB cena]]*Table_ExternalData_15[[#Headers],[1,22]]</f>
        <v>23.014079999999996</v>
      </c>
      <c r="K1555" s="2">
        <f>Table_ExternalData_15[[#This Row],[Price]]*Table_ExternalData_15[[#Headers],[1,22]]</f>
        <v>23.972999999999999</v>
      </c>
      <c r="L1555" s="7">
        <f>IF(G1555="White Shark",E1555*0.5,IF(G1555="Sbox",E1555*0.5,IF(G1555="Tenda",E1555*0.5,E1555*0.2)))/100</f>
        <v>0.04</v>
      </c>
      <c r="M1555" s="2">
        <f>Table_ExternalData_15[[#This Row],[Price]]-Table_ExternalData_15[[#This Row],[Price]]*Table_ExternalData_15[[#This Row],[extra popust]]</f>
        <v>18.863999999999997</v>
      </c>
      <c r="N1555" s="2">
        <f>IF(M1555&lt;I1555,M1555,I1555)</f>
        <v>18.863999999999997</v>
      </c>
      <c r="O1555" s="12" t="str">
        <f>IF(N1555&lt;I1555,$U$1," ")</f>
        <v xml:space="preserve"> </v>
      </c>
      <c r="P1555" s="12" t="str">
        <f>IFERROR((O1555+30)," ")</f>
        <v xml:space="preserve"> </v>
      </c>
      <c r="Q1555" s="2">
        <f ca="1">IF(O1555=$U$1,N1555,"0")*1.22</f>
        <v>0</v>
      </c>
    </row>
    <row r="1556" spans="1:17" x14ac:dyDescent="0.25">
      <c r="A1556" t="s">
        <v>10286</v>
      </c>
      <c r="B1556" t="s">
        <v>11303</v>
      </c>
      <c r="C1556">
        <v>16381</v>
      </c>
      <c r="D1556">
        <v>107.16</v>
      </c>
      <c r="E1556">
        <f>IFERROR(VLOOKUP(Table_ExternalData_15[[#This Row],[Id]],Rabati!B:C,2,0),0)</f>
        <v>20</v>
      </c>
      <c r="F1556">
        <v>0</v>
      </c>
      <c r="G1556" t="str">
        <f>VLOOKUP(Table_ExternalData_15[[#This Row],[Id]],'Blagovna izdelek'!A:C,3,0)</f>
        <v>Ruijie-Reyee</v>
      </c>
      <c r="H1556">
        <f>Table_ExternalData_15[[#This Row],[Rabat]]*0.2</f>
        <v>4</v>
      </c>
      <c r="I1556" s="2">
        <f>Table_ExternalData_15[[#This Row],[Price]]-(Table_ExternalData_15[[#This Row],[Price]]*Table_ExternalData_15[[#This Row],[BB rabat]])/100</f>
        <v>102.8736</v>
      </c>
      <c r="J1556" s="2">
        <f>Table_ExternalData_15[[#This Row],[BB cena]]*Table_ExternalData_15[[#Headers],[1,22]]</f>
        <v>125.505792</v>
      </c>
      <c r="K1556" s="2">
        <f>Table_ExternalData_15[[#This Row],[Price]]*Table_ExternalData_15[[#Headers],[1,22]]</f>
        <v>130.73519999999999</v>
      </c>
      <c r="L1556" s="7">
        <f>IF(G1556="White Shark",E1556*0.5,IF(G1556="Sbox",E1556*0.5,IF(G1556="Tenda",E1556*0.5,E1556*0.2)))/100</f>
        <v>0.04</v>
      </c>
      <c r="M1556" s="2">
        <f>Table_ExternalData_15[[#This Row],[Price]]-Table_ExternalData_15[[#This Row],[Price]]*Table_ExternalData_15[[#This Row],[extra popust]]</f>
        <v>102.8736</v>
      </c>
      <c r="N1556" s="2">
        <f>IF(M1556&lt;I1556,M1556,I1556)</f>
        <v>102.8736</v>
      </c>
      <c r="O1556" s="12" t="str">
        <f>IF(N1556&lt;I1556,$U$1," ")</f>
        <v xml:space="preserve"> </v>
      </c>
      <c r="P1556" s="12" t="str">
        <f>IFERROR((O1556+30)," ")</f>
        <v xml:space="preserve"> </v>
      </c>
      <c r="Q1556" s="2">
        <f ca="1">IF(O1556=$U$1,N1556,"0")*1.22</f>
        <v>0</v>
      </c>
    </row>
    <row r="1557" spans="1:17" x14ac:dyDescent="0.25">
      <c r="A1557" t="s">
        <v>10287</v>
      </c>
      <c r="B1557" t="s">
        <v>15513</v>
      </c>
      <c r="C1557">
        <v>16382</v>
      </c>
      <c r="D1557">
        <v>159.83000000000001</v>
      </c>
      <c r="E1557">
        <f>IFERROR(VLOOKUP(Table_ExternalData_15[[#This Row],[Id]],Rabati!B:C,2,0),0)</f>
        <v>20</v>
      </c>
      <c r="F1557">
        <v>5</v>
      </c>
      <c r="G1557" t="str">
        <f>VLOOKUP(Table_ExternalData_15[[#This Row],[Id]],'Blagovna izdelek'!A:C,3,0)</f>
        <v>Ruijie-Reyee</v>
      </c>
      <c r="H1557">
        <f>Table_ExternalData_15[[#This Row],[Rabat]]*0.2</f>
        <v>4</v>
      </c>
      <c r="I1557" s="2">
        <f>Table_ExternalData_15[[#This Row],[Price]]-(Table_ExternalData_15[[#This Row],[Price]]*Table_ExternalData_15[[#This Row],[BB rabat]])/100</f>
        <v>153.43680000000001</v>
      </c>
      <c r="J1557" s="2">
        <f>Table_ExternalData_15[[#This Row],[BB cena]]*Table_ExternalData_15[[#Headers],[1,22]]</f>
        <v>187.19289599999999</v>
      </c>
      <c r="K1557" s="2">
        <f>Table_ExternalData_15[[#This Row],[Price]]*Table_ExternalData_15[[#Headers],[1,22]]</f>
        <v>194.99260000000001</v>
      </c>
      <c r="L1557" s="7">
        <f>IF(G1557="White Shark",E1557*0.5,IF(G1557="Sbox",E1557*0.5,IF(G1557="Tenda",E1557*0.5,E1557*0.2)))/100</f>
        <v>0.04</v>
      </c>
      <c r="M1557" s="2">
        <f>Table_ExternalData_15[[#This Row],[Price]]-Table_ExternalData_15[[#This Row],[Price]]*Table_ExternalData_15[[#This Row],[extra popust]]</f>
        <v>153.43680000000001</v>
      </c>
      <c r="N1557" s="2">
        <f>IF(M1557&lt;I1557,M1557,I1557)</f>
        <v>153.43680000000001</v>
      </c>
      <c r="O1557" s="12" t="str">
        <f>IF(N1557&lt;I1557,$U$1," ")</f>
        <v xml:space="preserve"> </v>
      </c>
      <c r="P1557" s="12" t="str">
        <f>IFERROR((O1557+30)," ")</f>
        <v xml:space="preserve"> </v>
      </c>
      <c r="Q1557" s="2">
        <f ca="1">IF(O1557=$U$1,N1557,"0")*1.22</f>
        <v>0</v>
      </c>
    </row>
    <row r="1558" spans="1:17" x14ac:dyDescent="0.25">
      <c r="A1558" t="s">
        <v>10288</v>
      </c>
      <c r="B1558" t="s">
        <v>10738</v>
      </c>
      <c r="C1558">
        <v>16383</v>
      </c>
      <c r="D1558">
        <v>9.73</v>
      </c>
      <c r="E1558">
        <f>IFERROR(VLOOKUP(Table_ExternalData_15[[#This Row],[Id]],Rabati!B:C,2,0),0)</f>
        <v>20</v>
      </c>
      <c r="F1558">
        <v>0</v>
      </c>
      <c r="G1558" t="str">
        <f>VLOOKUP(Table_ExternalData_15[[#This Row],[Id]],'Blagovna izdelek'!A:C,3,0)</f>
        <v>Ruijie-Reyee</v>
      </c>
      <c r="H1558">
        <f>Table_ExternalData_15[[#This Row],[Rabat]]*0.2</f>
        <v>4</v>
      </c>
      <c r="I1558" s="2">
        <f>Table_ExternalData_15[[#This Row],[Price]]-(Table_ExternalData_15[[#This Row],[Price]]*Table_ExternalData_15[[#This Row],[BB rabat]])/100</f>
        <v>9.3407999999999998</v>
      </c>
      <c r="J1558" s="2">
        <f>Table_ExternalData_15[[#This Row],[BB cena]]*Table_ExternalData_15[[#Headers],[1,22]]</f>
        <v>11.395776</v>
      </c>
      <c r="K1558" s="2">
        <f>Table_ExternalData_15[[#This Row],[Price]]*Table_ExternalData_15[[#Headers],[1,22]]</f>
        <v>11.8706</v>
      </c>
      <c r="L1558" s="7">
        <f>IF(G1558="White Shark",E1558*0.5,IF(G1558="Sbox",E1558*0.5,IF(G1558="Tenda",E1558*0.5,E1558*0.2)))/100</f>
        <v>0.04</v>
      </c>
      <c r="M1558" s="2">
        <f>Table_ExternalData_15[[#This Row],[Price]]-Table_ExternalData_15[[#This Row],[Price]]*Table_ExternalData_15[[#This Row],[extra popust]]</f>
        <v>9.3407999999999998</v>
      </c>
      <c r="N1558" s="2">
        <f>IF(M1558&lt;I1558,M1558,I1558)</f>
        <v>9.3407999999999998</v>
      </c>
      <c r="O1558" s="12" t="str">
        <f>IF(N1558&lt;I1558,$U$1," ")</f>
        <v xml:space="preserve"> </v>
      </c>
      <c r="P1558" s="12" t="str">
        <f>IFERROR((O1558+30)," ")</f>
        <v xml:space="preserve"> </v>
      </c>
      <c r="Q1558" s="2">
        <f ca="1">IF(O1558=$U$1,N1558,"0")*1.22</f>
        <v>0</v>
      </c>
    </row>
    <row r="1559" spans="1:17" x14ac:dyDescent="0.25">
      <c r="A1559" t="s">
        <v>10289</v>
      </c>
      <c r="B1559" t="s">
        <v>10739</v>
      </c>
      <c r="C1559">
        <v>16384</v>
      </c>
      <c r="D1559">
        <v>86.48</v>
      </c>
      <c r="E1559">
        <f>IFERROR(VLOOKUP(Table_ExternalData_15[[#This Row],[Id]],Rabati!B:C,2,0),0)</f>
        <v>20</v>
      </c>
      <c r="F1559">
        <v>0</v>
      </c>
      <c r="G1559" t="str">
        <f>VLOOKUP(Table_ExternalData_15[[#This Row],[Id]],'Blagovna izdelek'!A:C,3,0)</f>
        <v>Ruijie-Reyee</v>
      </c>
      <c r="H1559">
        <f>Table_ExternalData_15[[#This Row],[Rabat]]*0.2</f>
        <v>4</v>
      </c>
      <c r="I1559" s="2">
        <f>Table_ExternalData_15[[#This Row],[Price]]-(Table_ExternalData_15[[#This Row],[Price]]*Table_ExternalData_15[[#This Row],[BB rabat]])/100</f>
        <v>83.020800000000008</v>
      </c>
      <c r="J1559" s="2">
        <f>Table_ExternalData_15[[#This Row],[BB cena]]*Table_ExternalData_15[[#Headers],[1,22]]</f>
        <v>101.28537600000001</v>
      </c>
      <c r="K1559" s="2">
        <f>Table_ExternalData_15[[#This Row],[Price]]*Table_ExternalData_15[[#Headers],[1,22]]</f>
        <v>105.5056</v>
      </c>
      <c r="L1559" s="7">
        <f>IF(G1559="White Shark",E1559*0.5,IF(G1559="Sbox",E1559*0.5,IF(G1559="Tenda",E1559*0.5,E1559*0.2)))/100</f>
        <v>0.04</v>
      </c>
      <c r="M1559" s="2">
        <f>Table_ExternalData_15[[#This Row],[Price]]-Table_ExternalData_15[[#This Row],[Price]]*Table_ExternalData_15[[#This Row],[extra popust]]</f>
        <v>83.020800000000008</v>
      </c>
      <c r="N1559" s="2">
        <f>IF(M1559&lt;I1559,M1559,I1559)</f>
        <v>83.020800000000008</v>
      </c>
      <c r="O1559" s="12" t="str">
        <f>IF(N1559&lt;I1559,$U$1," ")</f>
        <v xml:space="preserve"> </v>
      </c>
      <c r="P1559" s="12" t="str">
        <f>IFERROR((O1559+30)," ")</f>
        <v xml:space="preserve"> </v>
      </c>
      <c r="Q1559" s="2">
        <f ca="1">IF(O1559=$U$1,N1559,"0")*1.22</f>
        <v>0</v>
      </c>
    </row>
    <row r="1560" spans="1:17" x14ac:dyDescent="0.25">
      <c r="A1560" t="s">
        <v>10007</v>
      </c>
      <c r="B1560" t="s">
        <v>15514</v>
      </c>
      <c r="C1560">
        <v>16386</v>
      </c>
      <c r="D1560">
        <v>221.62</v>
      </c>
      <c r="E1560">
        <f>IFERROR(VLOOKUP(Table_ExternalData_15[[#This Row],[Id]],Rabati!B:C,2,0),0)</f>
        <v>30</v>
      </c>
      <c r="F1560">
        <v>9</v>
      </c>
      <c r="G1560" t="str">
        <f>VLOOKUP(Table_ExternalData_15[[#This Row],[Id]],'Blagovna izdelek'!A:C,3,0)</f>
        <v>Ruijie-Reyee</v>
      </c>
      <c r="H1560">
        <f>Table_ExternalData_15[[#This Row],[Rabat]]*0.2</f>
        <v>6</v>
      </c>
      <c r="I1560" s="2">
        <f>Table_ExternalData_15[[#This Row],[Price]]-(Table_ExternalData_15[[#This Row],[Price]]*Table_ExternalData_15[[#This Row],[BB rabat]])/100</f>
        <v>208.3228</v>
      </c>
      <c r="J1560" s="2">
        <f>Table_ExternalData_15[[#This Row],[BB cena]]*Table_ExternalData_15[[#Headers],[1,22]]</f>
        <v>254.15381600000001</v>
      </c>
      <c r="K1560" s="2">
        <f>Table_ExternalData_15[[#This Row],[Price]]*Table_ExternalData_15[[#Headers],[1,22]]</f>
        <v>270.37639999999999</v>
      </c>
      <c r="L1560" s="7">
        <f>IF(G1560="White Shark",E1560*0.5,IF(G1560="Sbox",E1560*0.5,IF(G1560="Tenda",E1560*0.5,E1560*0.2)))/100</f>
        <v>0.06</v>
      </c>
      <c r="M1560" s="2">
        <f>Table_ExternalData_15[[#This Row],[Price]]-Table_ExternalData_15[[#This Row],[Price]]*Table_ExternalData_15[[#This Row],[extra popust]]</f>
        <v>208.3228</v>
      </c>
      <c r="N1560" s="2">
        <f>IF(M1560&lt;I1560,M1560,I1560)</f>
        <v>208.3228</v>
      </c>
      <c r="O1560" s="12" t="str">
        <f>IF(N1560&lt;I1560,$U$1," ")</f>
        <v xml:space="preserve"> </v>
      </c>
      <c r="P1560" s="12" t="str">
        <f>IFERROR((O1560+30)," ")</f>
        <v xml:space="preserve"> </v>
      </c>
      <c r="Q1560" s="2">
        <f ca="1">IF(O1560=$U$1,N1560,"0")*1.22</f>
        <v>0</v>
      </c>
    </row>
    <row r="1561" spans="1:17" x14ac:dyDescent="0.25">
      <c r="A1561" t="s">
        <v>10006</v>
      </c>
      <c r="B1561" t="s">
        <v>15515</v>
      </c>
      <c r="C1561">
        <v>16387</v>
      </c>
      <c r="D1561">
        <v>150.05000000000001</v>
      </c>
      <c r="E1561">
        <f>IFERROR(VLOOKUP(Table_ExternalData_15[[#This Row],[Id]],Rabati!B:C,2,0),0)</f>
        <v>30</v>
      </c>
      <c r="F1561">
        <v>7</v>
      </c>
      <c r="G1561" t="str">
        <f>VLOOKUP(Table_ExternalData_15[[#This Row],[Id]],'Blagovna izdelek'!A:C,3,0)</f>
        <v>Ruijie-Reyee</v>
      </c>
      <c r="H1561">
        <f>Table_ExternalData_15[[#This Row],[Rabat]]*0.2</f>
        <v>6</v>
      </c>
      <c r="I1561" s="2">
        <f>Table_ExternalData_15[[#This Row],[Price]]-(Table_ExternalData_15[[#This Row],[Price]]*Table_ExternalData_15[[#This Row],[BB rabat]])/100</f>
        <v>141.04700000000003</v>
      </c>
      <c r="J1561" s="2">
        <f>Table_ExternalData_15[[#This Row],[BB cena]]*Table_ExternalData_15[[#Headers],[1,22]]</f>
        <v>172.07734000000002</v>
      </c>
      <c r="K1561" s="2">
        <f>Table_ExternalData_15[[#This Row],[Price]]*Table_ExternalData_15[[#Headers],[1,22]]</f>
        <v>183.06100000000001</v>
      </c>
      <c r="L1561" s="7">
        <f>IF(G1561="White Shark",E1561*0.5,IF(G1561="Sbox",E1561*0.5,IF(G1561="Tenda",E1561*0.5,E1561*0.2)))/100</f>
        <v>0.06</v>
      </c>
      <c r="M1561" s="2">
        <f>Table_ExternalData_15[[#This Row],[Price]]-Table_ExternalData_15[[#This Row],[Price]]*Table_ExternalData_15[[#This Row],[extra popust]]</f>
        <v>141.04700000000003</v>
      </c>
      <c r="N1561" s="2">
        <f>IF(M1561&lt;I1561,M1561,I1561)</f>
        <v>141.04700000000003</v>
      </c>
      <c r="O1561" s="12" t="str">
        <f>IF(N1561&lt;I1561,$U$1," ")</f>
        <v xml:space="preserve"> </v>
      </c>
      <c r="P1561" s="12" t="str">
        <f>IFERROR((O1561+30)," ")</f>
        <v xml:space="preserve"> </v>
      </c>
      <c r="Q1561" s="2">
        <f ca="1">IF(O1561=$U$1,N1561,"0")*1.22</f>
        <v>0</v>
      </c>
    </row>
    <row r="1562" spans="1:17" x14ac:dyDescent="0.25">
      <c r="A1562" t="s">
        <v>10003</v>
      </c>
      <c r="B1562" t="s">
        <v>10740</v>
      </c>
      <c r="C1562">
        <v>16388</v>
      </c>
      <c r="D1562">
        <v>21.71</v>
      </c>
      <c r="E1562">
        <f>IFERROR(VLOOKUP(Table_ExternalData_15[[#This Row],[Id]],Rabati!B:C,2,0),0)</f>
        <v>30</v>
      </c>
      <c r="F1562">
        <v>0</v>
      </c>
      <c r="G1562" t="str">
        <f>VLOOKUP(Table_ExternalData_15[[#This Row],[Id]],'Blagovna izdelek'!A:C,3,0)</f>
        <v>Ruijie-Reyee</v>
      </c>
      <c r="H1562">
        <f>Table_ExternalData_15[[#This Row],[Rabat]]*0.2</f>
        <v>6</v>
      </c>
      <c r="I1562" s="2">
        <f>Table_ExternalData_15[[#This Row],[Price]]-(Table_ExternalData_15[[#This Row],[Price]]*Table_ExternalData_15[[#This Row],[BB rabat]])/100</f>
        <v>20.407400000000003</v>
      </c>
      <c r="J1562" s="2">
        <f>Table_ExternalData_15[[#This Row],[BB cena]]*Table_ExternalData_15[[#Headers],[1,22]]</f>
        <v>24.897028000000002</v>
      </c>
      <c r="K1562" s="2">
        <f>Table_ExternalData_15[[#This Row],[Price]]*Table_ExternalData_15[[#Headers],[1,22]]</f>
        <v>26.4862</v>
      </c>
      <c r="L1562" s="7">
        <f>IF(G1562="White Shark",E1562*0.5,IF(G1562="Sbox",E1562*0.5,IF(G1562="Tenda",E1562*0.5,E1562*0.2)))/100</f>
        <v>0.06</v>
      </c>
      <c r="M1562" s="2">
        <f>Table_ExternalData_15[[#This Row],[Price]]-Table_ExternalData_15[[#This Row],[Price]]*Table_ExternalData_15[[#This Row],[extra popust]]</f>
        <v>20.407400000000003</v>
      </c>
      <c r="N1562" s="2">
        <f>IF(M1562&lt;I1562,M1562,I1562)</f>
        <v>20.407400000000003</v>
      </c>
      <c r="O1562" s="12" t="str">
        <f>IF(N1562&lt;I1562,$U$1," ")</f>
        <v xml:space="preserve"> </v>
      </c>
      <c r="P1562" s="12" t="str">
        <f>IFERROR((O1562+30)," ")</f>
        <v xml:space="preserve"> </v>
      </c>
      <c r="Q1562" s="2">
        <f ca="1">IF(O1562=$U$1,N1562,"0")*1.22</f>
        <v>0</v>
      </c>
    </row>
    <row r="1563" spans="1:17" x14ac:dyDescent="0.25">
      <c r="A1563" t="s">
        <v>10002</v>
      </c>
      <c r="B1563" t="s">
        <v>15516</v>
      </c>
      <c r="C1563">
        <v>16389</v>
      </c>
      <c r="D1563">
        <v>39.479999999999997</v>
      </c>
      <c r="E1563">
        <f>IFERROR(VLOOKUP(Table_ExternalData_15[[#This Row],[Id]],Rabati!B:C,2,0),0)</f>
        <v>20</v>
      </c>
      <c r="F1563">
        <v>3</v>
      </c>
      <c r="G1563" t="str">
        <f>VLOOKUP(Table_ExternalData_15[[#This Row],[Id]],'Blagovna izdelek'!A:C,3,0)</f>
        <v>Ruijie-Reyee</v>
      </c>
      <c r="H1563">
        <f>Table_ExternalData_15[[#This Row],[Rabat]]*0.2</f>
        <v>4</v>
      </c>
      <c r="I1563" s="2">
        <f>Table_ExternalData_15[[#This Row],[Price]]-(Table_ExternalData_15[[#This Row],[Price]]*Table_ExternalData_15[[#This Row],[BB rabat]])/100</f>
        <v>37.900799999999997</v>
      </c>
      <c r="J1563" s="2">
        <f>Table_ExternalData_15[[#This Row],[BB cena]]*Table_ExternalData_15[[#Headers],[1,22]]</f>
        <v>46.238975999999994</v>
      </c>
      <c r="K1563" s="2">
        <f>Table_ExternalData_15[[#This Row],[Price]]*Table_ExternalData_15[[#Headers],[1,22]]</f>
        <v>48.165599999999998</v>
      </c>
      <c r="L1563" s="7">
        <f>IF(G1563="White Shark",E1563*0.5,IF(G1563="Sbox",E1563*0.5,IF(G1563="Tenda",E1563*0.5,E1563*0.2)))/100</f>
        <v>0.04</v>
      </c>
      <c r="M1563" s="2">
        <f>Table_ExternalData_15[[#This Row],[Price]]-Table_ExternalData_15[[#This Row],[Price]]*Table_ExternalData_15[[#This Row],[extra popust]]</f>
        <v>37.900799999999997</v>
      </c>
      <c r="N1563" s="2">
        <f>IF(M1563&lt;I1563,M1563,I1563)</f>
        <v>37.900799999999997</v>
      </c>
      <c r="O1563" s="12" t="str">
        <f>IF(N1563&lt;I1563,$U$1," ")</f>
        <v xml:space="preserve"> </v>
      </c>
      <c r="P1563" s="12" t="str">
        <f>IFERROR((O1563+30)," ")</f>
        <v xml:space="preserve"> </v>
      </c>
      <c r="Q1563" s="2">
        <f ca="1">IF(O1563=$U$1,N1563,"0")*1.22</f>
        <v>0</v>
      </c>
    </row>
    <row r="1564" spans="1:17" x14ac:dyDescent="0.25">
      <c r="A1564" t="s">
        <v>10004</v>
      </c>
      <c r="B1564" t="s">
        <v>10741</v>
      </c>
      <c r="C1564">
        <v>16390</v>
      </c>
      <c r="D1564">
        <v>89.46</v>
      </c>
      <c r="E1564">
        <f>IFERROR(VLOOKUP(Table_ExternalData_15[[#This Row],[Id]],Rabati!B:C,2,0),0)</f>
        <v>30</v>
      </c>
      <c r="F1564">
        <v>0</v>
      </c>
      <c r="G1564" t="str">
        <f>VLOOKUP(Table_ExternalData_15[[#This Row],[Id]],'Blagovna izdelek'!A:C,3,0)</f>
        <v>Ruijie-Reyee</v>
      </c>
      <c r="H1564">
        <f>Table_ExternalData_15[[#This Row],[Rabat]]*0.2</f>
        <v>6</v>
      </c>
      <c r="I1564" s="2">
        <f>Table_ExternalData_15[[#This Row],[Price]]-(Table_ExternalData_15[[#This Row],[Price]]*Table_ExternalData_15[[#This Row],[BB rabat]])/100</f>
        <v>84.092399999999998</v>
      </c>
      <c r="J1564" s="2">
        <f>Table_ExternalData_15[[#This Row],[BB cena]]*Table_ExternalData_15[[#Headers],[1,22]]</f>
        <v>102.59272799999999</v>
      </c>
      <c r="K1564" s="2">
        <f>Table_ExternalData_15[[#This Row],[Price]]*Table_ExternalData_15[[#Headers],[1,22]]</f>
        <v>109.14119999999998</v>
      </c>
      <c r="L1564" s="7">
        <f>IF(G1564="White Shark",E1564*0.5,IF(G1564="Sbox",E1564*0.5,IF(G1564="Tenda",E1564*0.5,E1564*0.2)))/100</f>
        <v>0.06</v>
      </c>
      <c r="M1564" s="2">
        <f>Table_ExternalData_15[[#This Row],[Price]]-Table_ExternalData_15[[#This Row],[Price]]*Table_ExternalData_15[[#This Row],[extra popust]]</f>
        <v>84.092399999999998</v>
      </c>
      <c r="N1564" s="2">
        <f>IF(M1564&lt;I1564,M1564,I1564)</f>
        <v>84.092399999999998</v>
      </c>
      <c r="O1564" s="12" t="str">
        <f>IF(N1564&lt;I1564,$U$1," ")</f>
        <v xml:space="preserve"> </v>
      </c>
      <c r="P1564" s="12" t="str">
        <f>IFERROR((O1564+30)," ")</f>
        <v xml:space="preserve"> </v>
      </c>
      <c r="Q1564" s="2">
        <f ca="1">IF(O1564=$U$1,N1564,"0")*1.22</f>
        <v>0</v>
      </c>
    </row>
    <row r="1565" spans="1:17" x14ac:dyDescent="0.25">
      <c r="A1565" t="s">
        <v>10008</v>
      </c>
      <c r="B1565" t="s">
        <v>15517</v>
      </c>
      <c r="C1565">
        <v>16391</v>
      </c>
      <c r="D1565">
        <v>133.47999999999999</v>
      </c>
      <c r="E1565">
        <f>IFERROR(VLOOKUP(Table_ExternalData_15[[#This Row],[Id]],Rabati!B:C,2,0),0)</f>
        <v>20</v>
      </c>
      <c r="F1565">
        <v>7</v>
      </c>
      <c r="G1565" t="str">
        <f>VLOOKUP(Table_ExternalData_15[[#This Row],[Id]],'Blagovna izdelek'!A:C,3,0)</f>
        <v>Ruijie-Reyee</v>
      </c>
      <c r="H1565">
        <f>Table_ExternalData_15[[#This Row],[Rabat]]*0.2</f>
        <v>4</v>
      </c>
      <c r="I1565" s="2">
        <f>Table_ExternalData_15[[#This Row],[Price]]-(Table_ExternalData_15[[#This Row],[Price]]*Table_ExternalData_15[[#This Row],[BB rabat]])/100</f>
        <v>128.14079999999998</v>
      </c>
      <c r="J1565" s="2">
        <f>Table_ExternalData_15[[#This Row],[BB cena]]*Table_ExternalData_15[[#Headers],[1,22]]</f>
        <v>156.33177599999999</v>
      </c>
      <c r="K1565" s="2">
        <f>Table_ExternalData_15[[#This Row],[Price]]*Table_ExternalData_15[[#Headers],[1,22]]</f>
        <v>162.84559999999999</v>
      </c>
      <c r="L1565" s="7">
        <f>IF(G1565="White Shark",E1565*0.5,IF(G1565="Sbox",E1565*0.5,IF(G1565="Tenda",E1565*0.5,E1565*0.2)))/100</f>
        <v>0.04</v>
      </c>
      <c r="M1565" s="2">
        <f>Table_ExternalData_15[[#This Row],[Price]]-Table_ExternalData_15[[#This Row],[Price]]*Table_ExternalData_15[[#This Row],[extra popust]]</f>
        <v>128.14079999999998</v>
      </c>
      <c r="N1565" s="2">
        <f>IF(M1565&lt;I1565,M1565,I1565)</f>
        <v>128.14079999999998</v>
      </c>
      <c r="O1565" s="12" t="str">
        <f>IF(N1565&lt;I1565,$U$1," ")</f>
        <v xml:space="preserve"> </v>
      </c>
      <c r="P1565" s="12" t="str">
        <f>IFERROR((O1565+30)," ")</f>
        <v xml:space="preserve"> </v>
      </c>
      <c r="Q1565" s="2">
        <f ca="1">IF(O1565=$U$1,N1565,"0")*1.22</f>
        <v>0</v>
      </c>
    </row>
    <row r="1566" spans="1:17" x14ac:dyDescent="0.25">
      <c r="A1566" t="s">
        <v>10000</v>
      </c>
      <c r="B1566" t="s">
        <v>15518</v>
      </c>
      <c r="C1566">
        <v>16392</v>
      </c>
      <c r="D1566">
        <v>169.97</v>
      </c>
      <c r="E1566">
        <f>IFERROR(VLOOKUP(Table_ExternalData_15[[#This Row],[Id]],Rabati!B:C,2,0),0)</f>
        <v>35</v>
      </c>
      <c r="F1566">
        <v>9</v>
      </c>
      <c r="G1566" t="str">
        <f>VLOOKUP(Table_ExternalData_15[[#This Row],[Id]],'Blagovna izdelek'!A:C,3,0)</f>
        <v>Ruijie-Reyee</v>
      </c>
      <c r="H1566">
        <f>Table_ExternalData_15[[#This Row],[Rabat]]*0.2</f>
        <v>7</v>
      </c>
      <c r="I1566" s="2">
        <f>Table_ExternalData_15[[#This Row],[Price]]-(Table_ExternalData_15[[#This Row],[Price]]*Table_ExternalData_15[[#This Row],[BB rabat]])/100</f>
        <v>158.07210000000001</v>
      </c>
      <c r="J1566" s="2">
        <f>Table_ExternalData_15[[#This Row],[BB cena]]*Table_ExternalData_15[[#Headers],[1,22]]</f>
        <v>192.847962</v>
      </c>
      <c r="K1566" s="2">
        <f>Table_ExternalData_15[[#This Row],[Price]]*Table_ExternalData_15[[#Headers],[1,22]]</f>
        <v>207.36339999999998</v>
      </c>
      <c r="L1566" s="7">
        <f>IF(G1566="White Shark",E1566*0.5,IF(G1566="Sbox",E1566*0.5,IF(G1566="Tenda",E1566*0.5,E1566*0.2)))/100</f>
        <v>7.0000000000000007E-2</v>
      </c>
      <c r="M1566" s="2">
        <f>Table_ExternalData_15[[#This Row],[Price]]-Table_ExternalData_15[[#This Row],[Price]]*Table_ExternalData_15[[#This Row],[extra popust]]</f>
        <v>158.07210000000001</v>
      </c>
      <c r="N1566" s="2">
        <f>IF(M1566&lt;I1566,M1566,I1566)</f>
        <v>158.07210000000001</v>
      </c>
      <c r="O1566" s="12" t="str">
        <f>IF(N1566&lt;I1566,$U$1," ")</f>
        <v xml:space="preserve"> </v>
      </c>
      <c r="P1566" s="12" t="str">
        <f>IFERROR((O1566+30)," ")</f>
        <v xml:space="preserve"> </v>
      </c>
      <c r="Q1566" s="2">
        <f ca="1">IF(O1566=$U$1,N1566,"0")*1.22</f>
        <v>0</v>
      </c>
    </row>
    <row r="1567" spans="1:17" x14ac:dyDescent="0.25">
      <c r="A1567" t="s">
        <v>10292</v>
      </c>
      <c r="B1567" t="s">
        <v>15519</v>
      </c>
      <c r="C1567">
        <v>16393</v>
      </c>
      <c r="D1567">
        <v>294.82</v>
      </c>
      <c r="E1567">
        <f>IFERROR(VLOOKUP(Table_ExternalData_15[[#This Row],[Id]],Rabati!B:C,2,0),0)</f>
        <v>30</v>
      </c>
      <c r="F1567">
        <v>6</v>
      </c>
      <c r="G1567" t="str">
        <f>VLOOKUP(Table_ExternalData_15[[#This Row],[Id]],'Blagovna izdelek'!A:C,3,0)</f>
        <v>Ruijie-Reyee</v>
      </c>
      <c r="H1567">
        <f>Table_ExternalData_15[[#This Row],[Rabat]]*0.2</f>
        <v>6</v>
      </c>
      <c r="I1567" s="2">
        <f>Table_ExternalData_15[[#This Row],[Price]]-(Table_ExternalData_15[[#This Row],[Price]]*Table_ExternalData_15[[#This Row],[BB rabat]])/100</f>
        <v>277.13080000000002</v>
      </c>
      <c r="J1567" s="2">
        <f>Table_ExternalData_15[[#This Row],[BB cena]]*Table_ExternalData_15[[#Headers],[1,22]]</f>
        <v>338.09957600000001</v>
      </c>
      <c r="K1567" s="2">
        <f>Table_ExternalData_15[[#This Row],[Price]]*Table_ExternalData_15[[#Headers],[1,22]]</f>
        <v>359.68039999999996</v>
      </c>
      <c r="L1567" s="7">
        <f>IF(G1567="White Shark",E1567*0.5,IF(G1567="Sbox",E1567*0.5,IF(G1567="Tenda",E1567*0.5,E1567*0.2)))/100</f>
        <v>0.06</v>
      </c>
      <c r="M1567" s="2">
        <f>Table_ExternalData_15[[#This Row],[Price]]-Table_ExternalData_15[[#This Row],[Price]]*Table_ExternalData_15[[#This Row],[extra popust]]</f>
        <v>277.13080000000002</v>
      </c>
      <c r="N1567" s="2">
        <f>IF(M1567&lt;I1567,M1567,I1567)</f>
        <v>277.13080000000002</v>
      </c>
      <c r="O1567" s="12" t="str">
        <f>IF(N1567&lt;I1567,$U$1," ")</f>
        <v xml:space="preserve"> </v>
      </c>
      <c r="P1567" s="12" t="str">
        <f>IFERROR((O1567+30)," ")</f>
        <v xml:space="preserve"> </v>
      </c>
      <c r="Q1567" s="2">
        <f ca="1">IF(O1567=$U$1,N1567,"0")*1.22</f>
        <v>0</v>
      </c>
    </row>
    <row r="1568" spans="1:17" x14ac:dyDescent="0.25">
      <c r="A1568" t="s">
        <v>10293</v>
      </c>
      <c r="B1568" t="s">
        <v>15520</v>
      </c>
      <c r="C1568">
        <v>16394</v>
      </c>
      <c r="D1568">
        <v>282</v>
      </c>
      <c r="E1568">
        <f>IFERROR(VLOOKUP(Table_ExternalData_15[[#This Row],[Id]],Rabati!B:C,2,0),0)</f>
        <v>20</v>
      </c>
      <c r="F1568">
        <v>2</v>
      </c>
      <c r="G1568" t="str">
        <f>VLOOKUP(Table_ExternalData_15[[#This Row],[Id]],'Blagovna izdelek'!A:C,3,0)</f>
        <v>Ruijie-Reyee</v>
      </c>
      <c r="H1568">
        <f>Table_ExternalData_15[[#This Row],[Rabat]]*0.2</f>
        <v>4</v>
      </c>
      <c r="I1568" s="2">
        <f>Table_ExternalData_15[[#This Row],[Price]]-(Table_ExternalData_15[[#This Row],[Price]]*Table_ExternalData_15[[#This Row],[BB rabat]])/100</f>
        <v>270.72000000000003</v>
      </c>
      <c r="J1568" s="2">
        <f>Table_ExternalData_15[[#This Row],[BB cena]]*Table_ExternalData_15[[#Headers],[1,22]]</f>
        <v>330.27840000000003</v>
      </c>
      <c r="K1568" s="2">
        <f>Table_ExternalData_15[[#This Row],[Price]]*Table_ExternalData_15[[#Headers],[1,22]]</f>
        <v>344.04</v>
      </c>
      <c r="L1568" s="7">
        <f>IF(G1568="White Shark",E1568*0.5,IF(G1568="Sbox",E1568*0.5,IF(G1568="Tenda",E1568*0.5,E1568*0.2)))/100</f>
        <v>0.04</v>
      </c>
      <c r="M1568" s="2">
        <f>Table_ExternalData_15[[#This Row],[Price]]-Table_ExternalData_15[[#This Row],[Price]]*Table_ExternalData_15[[#This Row],[extra popust]]</f>
        <v>270.72000000000003</v>
      </c>
      <c r="N1568" s="2">
        <f>IF(M1568&lt;I1568,M1568,I1568)</f>
        <v>270.72000000000003</v>
      </c>
      <c r="O1568" s="12" t="str">
        <f>IF(N1568&lt;I1568,$U$1," ")</f>
        <v xml:space="preserve"> </v>
      </c>
      <c r="P1568" s="12" t="str">
        <f>IFERROR((O1568+30)," ")</f>
        <v xml:space="preserve"> </v>
      </c>
      <c r="Q1568" s="2">
        <f ca="1">IF(O1568=$U$1,N1568,"0")*1.22</f>
        <v>0</v>
      </c>
    </row>
    <row r="1569" spans="1:17" x14ac:dyDescent="0.25">
      <c r="A1569" t="s">
        <v>10294</v>
      </c>
      <c r="B1569" t="s">
        <v>15521</v>
      </c>
      <c r="C1569">
        <v>16395</v>
      </c>
      <c r="D1569">
        <v>112.8</v>
      </c>
      <c r="E1569">
        <f>IFERROR(VLOOKUP(Table_ExternalData_15[[#This Row],[Id]],Rabati!B:C,2,0),0)</f>
        <v>30</v>
      </c>
      <c r="F1569">
        <v>0</v>
      </c>
      <c r="G1569" t="str">
        <f>VLOOKUP(Table_ExternalData_15[[#This Row],[Id]],'Blagovna izdelek'!A:C,3,0)</f>
        <v>Ruijie-Reyee</v>
      </c>
      <c r="H1569">
        <f>Table_ExternalData_15[[#This Row],[Rabat]]*0.2</f>
        <v>6</v>
      </c>
      <c r="I1569" s="2">
        <f>Table_ExternalData_15[[#This Row],[Price]]-(Table_ExternalData_15[[#This Row],[Price]]*Table_ExternalData_15[[#This Row],[BB rabat]])/100</f>
        <v>106.032</v>
      </c>
      <c r="J1569" s="2">
        <f>Table_ExternalData_15[[#This Row],[BB cena]]*Table_ExternalData_15[[#Headers],[1,22]]</f>
        <v>129.35903999999999</v>
      </c>
      <c r="K1569" s="2">
        <f>Table_ExternalData_15[[#This Row],[Price]]*Table_ExternalData_15[[#Headers],[1,22]]</f>
        <v>137.61599999999999</v>
      </c>
      <c r="L1569" s="7">
        <f>IF(G1569="White Shark",E1569*0.5,IF(G1569="Sbox",E1569*0.5,IF(G1569="Tenda",E1569*0.5,E1569*0.2)))/100</f>
        <v>0.06</v>
      </c>
      <c r="M1569" s="2">
        <f>Table_ExternalData_15[[#This Row],[Price]]-Table_ExternalData_15[[#This Row],[Price]]*Table_ExternalData_15[[#This Row],[extra popust]]</f>
        <v>106.032</v>
      </c>
      <c r="N1569" s="2">
        <f>IF(M1569&lt;I1569,M1569,I1569)</f>
        <v>106.032</v>
      </c>
      <c r="O1569" s="12" t="str">
        <f>IF(N1569&lt;I1569,$U$1," ")</f>
        <v xml:space="preserve"> </v>
      </c>
      <c r="P1569" s="12" t="str">
        <f>IFERROR((O1569+30)," ")</f>
        <v xml:space="preserve"> </v>
      </c>
      <c r="Q1569" s="2">
        <f ca="1">IF(O1569=$U$1,N1569,"0")*1.22</f>
        <v>0</v>
      </c>
    </row>
    <row r="1570" spans="1:17" x14ac:dyDescent="0.25">
      <c r="A1570" t="s">
        <v>10295</v>
      </c>
      <c r="B1570" t="s">
        <v>15522</v>
      </c>
      <c r="C1570">
        <v>16396</v>
      </c>
      <c r="D1570">
        <v>16.920000000000002</v>
      </c>
      <c r="E1570">
        <f>IFERROR(VLOOKUP(Table_ExternalData_15[[#This Row],[Id]],Rabati!B:C,2,0),0)</f>
        <v>30</v>
      </c>
      <c r="F1570">
        <v>36</v>
      </c>
      <c r="G1570" t="str">
        <f>VLOOKUP(Table_ExternalData_15[[#This Row],[Id]],'Blagovna izdelek'!A:C,3,0)</f>
        <v>Ruijie-Reyee</v>
      </c>
      <c r="H1570">
        <f>Table_ExternalData_15[[#This Row],[Rabat]]*0.2</f>
        <v>6</v>
      </c>
      <c r="I1570" s="2">
        <f>Table_ExternalData_15[[#This Row],[Price]]-(Table_ExternalData_15[[#This Row],[Price]]*Table_ExternalData_15[[#This Row],[BB rabat]])/100</f>
        <v>15.904800000000002</v>
      </c>
      <c r="J1570" s="2">
        <f>Table_ExternalData_15[[#This Row],[BB cena]]*Table_ExternalData_15[[#Headers],[1,22]]</f>
        <v>19.403856000000001</v>
      </c>
      <c r="K1570" s="2">
        <f>Table_ExternalData_15[[#This Row],[Price]]*Table_ExternalData_15[[#Headers],[1,22]]</f>
        <v>20.642400000000002</v>
      </c>
      <c r="L1570" s="7">
        <f>IF(G1570="White Shark",E1570*0.5,IF(G1570="Sbox",E1570*0.5,IF(G1570="Tenda",E1570*0.5,E1570*0.2)))/100</f>
        <v>0.06</v>
      </c>
      <c r="M1570" s="2">
        <f>Table_ExternalData_15[[#This Row],[Price]]-Table_ExternalData_15[[#This Row],[Price]]*Table_ExternalData_15[[#This Row],[extra popust]]</f>
        <v>15.904800000000002</v>
      </c>
      <c r="N1570" s="2">
        <f>IF(M1570&lt;I1570,M1570,I1570)</f>
        <v>15.904800000000002</v>
      </c>
      <c r="O1570" s="12" t="str">
        <f>IF(N1570&lt;I1570,$U$1," ")</f>
        <v xml:space="preserve"> </v>
      </c>
      <c r="P1570" s="12" t="str">
        <f>IFERROR((O1570+30)," ")</f>
        <v xml:space="preserve"> </v>
      </c>
      <c r="Q1570" s="2">
        <f ca="1">IF(O1570=$U$1,N1570,"0")*1.22</f>
        <v>0</v>
      </c>
    </row>
    <row r="1571" spans="1:17" x14ac:dyDescent="0.25">
      <c r="A1571" t="s">
        <v>10296</v>
      </c>
      <c r="B1571" t="s">
        <v>15523</v>
      </c>
      <c r="C1571">
        <v>16397</v>
      </c>
      <c r="D1571">
        <v>26.32</v>
      </c>
      <c r="E1571">
        <f>IFERROR(VLOOKUP(Table_ExternalData_15[[#This Row],[Id]],Rabati!B:C,2,0),0)</f>
        <v>30</v>
      </c>
      <c r="F1571">
        <v>35</v>
      </c>
      <c r="G1571" t="str">
        <f>VLOOKUP(Table_ExternalData_15[[#This Row],[Id]],'Blagovna izdelek'!A:C,3,0)</f>
        <v>Ruijie-Reyee</v>
      </c>
      <c r="H1571">
        <f>Table_ExternalData_15[[#This Row],[Rabat]]*0.2</f>
        <v>6</v>
      </c>
      <c r="I1571" s="2">
        <f>Table_ExternalData_15[[#This Row],[Price]]-(Table_ExternalData_15[[#This Row],[Price]]*Table_ExternalData_15[[#This Row],[BB rabat]])/100</f>
        <v>24.7408</v>
      </c>
      <c r="J1571" s="2">
        <f>Table_ExternalData_15[[#This Row],[BB cena]]*Table_ExternalData_15[[#Headers],[1,22]]</f>
        <v>30.183775999999998</v>
      </c>
      <c r="K1571" s="2">
        <f>Table_ExternalData_15[[#This Row],[Price]]*Table_ExternalData_15[[#Headers],[1,22]]</f>
        <v>32.110399999999998</v>
      </c>
      <c r="L1571" s="7">
        <f>IF(G1571="White Shark",E1571*0.5,IF(G1571="Sbox",E1571*0.5,IF(G1571="Tenda",E1571*0.5,E1571*0.2)))/100</f>
        <v>0.06</v>
      </c>
      <c r="M1571" s="2">
        <f>Table_ExternalData_15[[#This Row],[Price]]-Table_ExternalData_15[[#This Row],[Price]]*Table_ExternalData_15[[#This Row],[extra popust]]</f>
        <v>24.7408</v>
      </c>
      <c r="N1571" s="2">
        <f>IF(M1571&lt;I1571,M1571,I1571)</f>
        <v>24.7408</v>
      </c>
      <c r="O1571" s="12" t="str">
        <f>IF(N1571&lt;I1571,$U$1," ")</f>
        <v xml:space="preserve"> </v>
      </c>
      <c r="P1571" s="12" t="str">
        <f>IFERROR((O1571+30)," ")</f>
        <v xml:space="preserve"> </v>
      </c>
      <c r="Q1571" s="2">
        <f ca="1">IF(O1571=$U$1,N1571,"0")*1.22</f>
        <v>0</v>
      </c>
    </row>
    <row r="1572" spans="1:17" x14ac:dyDescent="0.25">
      <c r="A1572" t="s">
        <v>10005</v>
      </c>
      <c r="B1572" t="s">
        <v>15524</v>
      </c>
      <c r="C1572">
        <v>16572</v>
      </c>
      <c r="D1572">
        <v>457.47</v>
      </c>
      <c r="E1572">
        <f>IFERROR(VLOOKUP(Table_ExternalData_15[[#This Row],[Id]],Rabati!B:C,2,0),0)</f>
        <v>30</v>
      </c>
      <c r="F1572">
        <v>0</v>
      </c>
      <c r="G1572" t="str">
        <f>VLOOKUP(Table_ExternalData_15[[#This Row],[Id]],'Blagovna izdelek'!A:C,3,0)</f>
        <v>Ruijie-Reyee</v>
      </c>
      <c r="H1572">
        <f>Table_ExternalData_15[[#This Row],[Rabat]]*0.2</f>
        <v>6</v>
      </c>
      <c r="I1572" s="2">
        <f>Table_ExternalData_15[[#This Row],[Price]]-(Table_ExternalData_15[[#This Row],[Price]]*Table_ExternalData_15[[#This Row],[BB rabat]])/100</f>
        <v>430.02180000000004</v>
      </c>
      <c r="J1572" s="2">
        <f>Table_ExternalData_15[[#This Row],[BB cena]]*Table_ExternalData_15[[#Headers],[1,22]]</f>
        <v>524.62659600000006</v>
      </c>
      <c r="K1572" s="2">
        <f>Table_ExternalData_15[[#This Row],[Price]]*Table_ExternalData_15[[#Headers],[1,22]]</f>
        <v>558.11340000000007</v>
      </c>
      <c r="L1572" s="7">
        <f>IF(G1572="White Shark",E1572*0.5,IF(G1572="Sbox",E1572*0.5,IF(G1572="Tenda",E1572*0.5,E1572*0.2)))/100</f>
        <v>0.06</v>
      </c>
      <c r="M1572" s="2">
        <f>Table_ExternalData_15[[#This Row],[Price]]-Table_ExternalData_15[[#This Row],[Price]]*Table_ExternalData_15[[#This Row],[extra popust]]</f>
        <v>430.02180000000004</v>
      </c>
      <c r="N1572" s="2">
        <f>IF(M1572&lt;I1572,M1572,I1572)</f>
        <v>430.02180000000004</v>
      </c>
      <c r="O1572" s="12" t="str">
        <f>IF(N1572&lt;I1572,$U$1," ")</f>
        <v xml:space="preserve"> </v>
      </c>
      <c r="P1572" s="12" t="str">
        <f>IFERROR((O1572+30)," ")</f>
        <v xml:space="preserve"> </v>
      </c>
      <c r="Q1572" s="2">
        <f ca="1">IF(O1572=$U$1,N1572,"0")*1.22</f>
        <v>0</v>
      </c>
    </row>
    <row r="1573" spans="1:17" x14ac:dyDescent="0.25">
      <c r="A1573" t="s">
        <v>10001</v>
      </c>
      <c r="B1573" t="s">
        <v>15525</v>
      </c>
      <c r="C1573">
        <v>16573</v>
      </c>
      <c r="D1573">
        <v>45.5</v>
      </c>
      <c r="E1573">
        <f>IFERROR(VLOOKUP(Table_ExternalData_15[[#This Row],[Id]],Rabati!B:C,2,0),0)</f>
        <v>30</v>
      </c>
      <c r="F1573">
        <v>0</v>
      </c>
      <c r="G1573" t="str">
        <f>VLOOKUP(Table_ExternalData_15[[#This Row],[Id]],'Blagovna izdelek'!A:C,3,0)</f>
        <v>Ruijie-Reyee</v>
      </c>
      <c r="H1573">
        <f>Table_ExternalData_15[[#This Row],[Rabat]]*0.2</f>
        <v>6</v>
      </c>
      <c r="I1573" s="2">
        <f>Table_ExternalData_15[[#This Row],[Price]]-(Table_ExternalData_15[[#This Row],[Price]]*Table_ExternalData_15[[#This Row],[BB rabat]])/100</f>
        <v>42.77</v>
      </c>
      <c r="J1573" s="2">
        <f>Table_ExternalData_15[[#This Row],[BB cena]]*Table_ExternalData_15[[#Headers],[1,22]]</f>
        <v>52.179400000000001</v>
      </c>
      <c r="K1573" s="2">
        <f>Table_ExternalData_15[[#This Row],[Price]]*Table_ExternalData_15[[#Headers],[1,22]]</f>
        <v>55.51</v>
      </c>
      <c r="L1573" s="7">
        <f>IF(G1573="White Shark",E1573*0.5,IF(G1573="Sbox",E1573*0.5,IF(G1573="Tenda",E1573*0.5,E1573*0.2)))/100</f>
        <v>0.06</v>
      </c>
      <c r="M1573" s="2">
        <f>Table_ExternalData_15[[#This Row],[Price]]-Table_ExternalData_15[[#This Row],[Price]]*Table_ExternalData_15[[#This Row],[extra popust]]</f>
        <v>42.77</v>
      </c>
      <c r="N1573" s="2">
        <f>IF(M1573&lt;I1573,M1573,I1573)</f>
        <v>42.77</v>
      </c>
      <c r="O1573" s="12" t="str">
        <f>IF(N1573&lt;I1573,$U$1," ")</f>
        <v xml:space="preserve"> </v>
      </c>
      <c r="P1573" s="12" t="str">
        <f>IFERROR((O1573+30)," ")</f>
        <v xml:space="preserve"> </v>
      </c>
      <c r="Q1573" s="2">
        <f ca="1">IF(O1573=$U$1,N1573,"0")*1.22</f>
        <v>0</v>
      </c>
    </row>
    <row r="1574" spans="1:17" x14ac:dyDescent="0.25">
      <c r="A1574" t="s">
        <v>11133</v>
      </c>
      <c r="B1574" t="s">
        <v>15526</v>
      </c>
      <c r="C1574">
        <v>16621</v>
      </c>
      <c r="D1574">
        <v>66.36</v>
      </c>
      <c r="E1574">
        <f>IFERROR(VLOOKUP(Table_ExternalData_15[[#This Row],[Id]],Rabati!B:C,2,0),0)</f>
        <v>30</v>
      </c>
      <c r="F1574">
        <v>18</v>
      </c>
      <c r="G1574" t="str">
        <f>VLOOKUP(Table_ExternalData_15[[#This Row],[Id]],'Blagovna izdelek'!A:C,3,0)</f>
        <v>Ruijie-Reyee</v>
      </c>
      <c r="H1574">
        <f>Table_ExternalData_15[[#This Row],[Rabat]]*0.2</f>
        <v>6</v>
      </c>
      <c r="I1574" s="2">
        <f>Table_ExternalData_15[[#This Row],[Price]]-(Table_ExternalData_15[[#This Row],[Price]]*Table_ExternalData_15[[#This Row],[BB rabat]])/100</f>
        <v>62.378399999999999</v>
      </c>
      <c r="J1574" s="2">
        <f>Table_ExternalData_15[[#This Row],[BB cena]]*Table_ExternalData_15[[#Headers],[1,22]]</f>
        <v>76.101647999999997</v>
      </c>
      <c r="K1574" s="2">
        <f>Table_ExternalData_15[[#This Row],[Price]]*Table_ExternalData_15[[#Headers],[1,22]]</f>
        <v>80.959199999999996</v>
      </c>
      <c r="L1574" s="7">
        <f>IF(G1574="White Shark",E1574*0.5,IF(G1574="Sbox",E1574*0.5,IF(G1574="Tenda",E1574*0.5,E1574*0.2)))/100</f>
        <v>0.06</v>
      </c>
      <c r="M1574" s="2">
        <f>Table_ExternalData_15[[#This Row],[Price]]-Table_ExternalData_15[[#This Row],[Price]]*Table_ExternalData_15[[#This Row],[extra popust]]</f>
        <v>62.378399999999999</v>
      </c>
      <c r="N1574" s="2">
        <f>IF(M1574&lt;I1574,M1574,I1574)</f>
        <v>62.378399999999999</v>
      </c>
      <c r="O1574" s="12" t="str">
        <f>IF(N1574&lt;I1574,$U$1," ")</f>
        <v xml:space="preserve"> </v>
      </c>
      <c r="P1574" s="12" t="str">
        <f>IFERROR((O1574+30)," ")</f>
        <v xml:space="preserve"> </v>
      </c>
      <c r="Q1574" s="2">
        <f ca="1">IF(O1574=$U$1,N1574,"0")*1.22</f>
        <v>0</v>
      </c>
    </row>
    <row r="1575" spans="1:17" x14ac:dyDescent="0.25">
      <c r="A1575" t="s">
        <v>11134</v>
      </c>
      <c r="B1575" t="s">
        <v>15527</v>
      </c>
      <c r="C1575">
        <v>16622</v>
      </c>
      <c r="D1575">
        <v>178.92</v>
      </c>
      <c r="E1575">
        <f>IFERROR(VLOOKUP(Table_ExternalData_15[[#This Row],[Id]],Rabati!B:C,2,0),0)</f>
        <v>30</v>
      </c>
      <c r="F1575">
        <v>11</v>
      </c>
      <c r="G1575" t="str">
        <f>VLOOKUP(Table_ExternalData_15[[#This Row],[Id]],'Blagovna izdelek'!A:C,3,0)</f>
        <v>Ruijie-Reyee</v>
      </c>
      <c r="H1575">
        <f>Table_ExternalData_15[[#This Row],[Rabat]]*0.2</f>
        <v>6</v>
      </c>
      <c r="I1575" s="2">
        <f>Table_ExternalData_15[[#This Row],[Price]]-(Table_ExternalData_15[[#This Row],[Price]]*Table_ExternalData_15[[#This Row],[BB rabat]])/100</f>
        <v>168.1848</v>
      </c>
      <c r="J1575" s="2">
        <f>Table_ExternalData_15[[#This Row],[BB cena]]*Table_ExternalData_15[[#Headers],[1,22]]</f>
        <v>205.18545599999999</v>
      </c>
      <c r="K1575" s="2">
        <f>Table_ExternalData_15[[#This Row],[Price]]*Table_ExternalData_15[[#Headers],[1,22]]</f>
        <v>218.28239999999997</v>
      </c>
      <c r="L1575" s="7">
        <f>IF(G1575="White Shark",E1575*0.5,IF(G1575="Sbox",E1575*0.5,IF(G1575="Tenda",E1575*0.5,E1575*0.2)))/100</f>
        <v>0.06</v>
      </c>
      <c r="M1575" s="2">
        <f>Table_ExternalData_15[[#This Row],[Price]]-Table_ExternalData_15[[#This Row],[Price]]*Table_ExternalData_15[[#This Row],[extra popust]]</f>
        <v>168.1848</v>
      </c>
      <c r="N1575" s="2">
        <f>IF(M1575&lt;I1575,M1575,I1575)</f>
        <v>168.1848</v>
      </c>
      <c r="O1575" s="12" t="str">
        <f>IF(N1575&lt;I1575,$U$1," ")</f>
        <v xml:space="preserve"> </v>
      </c>
      <c r="P1575" s="12" t="str">
        <f>IFERROR((O1575+30)," ")</f>
        <v xml:space="preserve"> </v>
      </c>
      <c r="Q1575" s="2">
        <f ca="1">IF(O1575=$U$1,N1575,"0")*1.22</f>
        <v>0</v>
      </c>
    </row>
    <row r="1576" spans="1:17" x14ac:dyDescent="0.25">
      <c r="A1576" t="s">
        <v>11135</v>
      </c>
      <c r="B1576" t="s">
        <v>15528</v>
      </c>
      <c r="C1576">
        <v>16623</v>
      </c>
      <c r="D1576">
        <v>122.2</v>
      </c>
      <c r="E1576">
        <f>IFERROR(VLOOKUP(Table_ExternalData_15[[#This Row],[Id]],Rabati!B:C,2,0),0)</f>
        <v>30</v>
      </c>
      <c r="F1576">
        <v>1</v>
      </c>
      <c r="G1576" t="str">
        <f>VLOOKUP(Table_ExternalData_15[[#This Row],[Id]],'Blagovna izdelek'!A:C,3,0)</f>
        <v>Ruijie-Reyee</v>
      </c>
      <c r="H1576">
        <f>Table_ExternalData_15[[#This Row],[Rabat]]*0.2</f>
        <v>6</v>
      </c>
      <c r="I1576" s="2">
        <f>Table_ExternalData_15[[#This Row],[Price]]-(Table_ExternalData_15[[#This Row],[Price]]*Table_ExternalData_15[[#This Row],[BB rabat]])/100</f>
        <v>114.86799999999999</v>
      </c>
      <c r="J1576" s="2">
        <f>Table_ExternalData_15[[#This Row],[BB cena]]*Table_ExternalData_15[[#Headers],[1,22]]</f>
        <v>140.13896</v>
      </c>
      <c r="K1576" s="2">
        <f>Table_ExternalData_15[[#This Row],[Price]]*Table_ExternalData_15[[#Headers],[1,22]]</f>
        <v>149.084</v>
      </c>
      <c r="L1576" s="7">
        <f>IF(G1576="White Shark",E1576*0.5,IF(G1576="Sbox",E1576*0.5,IF(G1576="Tenda",E1576*0.5,E1576*0.2)))/100</f>
        <v>0.06</v>
      </c>
      <c r="M1576" s="2">
        <f>Table_ExternalData_15[[#This Row],[Price]]-Table_ExternalData_15[[#This Row],[Price]]*Table_ExternalData_15[[#This Row],[extra popust]]</f>
        <v>114.86800000000001</v>
      </c>
      <c r="N1576" s="2">
        <f>IF(M1576&lt;I1576,M1576,I1576)</f>
        <v>114.86799999999999</v>
      </c>
      <c r="O1576" s="12" t="str">
        <f>IF(N1576&lt;I1576,$U$1," ")</f>
        <v xml:space="preserve"> </v>
      </c>
      <c r="P1576" s="12" t="str">
        <f>IFERROR((O1576+30)," ")</f>
        <v xml:space="preserve"> </v>
      </c>
      <c r="Q1576" s="2">
        <f ca="1">IF(O1576=$U$1,N1576,"0")*1.22</f>
        <v>0</v>
      </c>
    </row>
    <row r="1577" spans="1:17" x14ac:dyDescent="0.25">
      <c r="A1577" t="s">
        <v>11226</v>
      </c>
      <c r="B1577" t="s">
        <v>15529</v>
      </c>
      <c r="C1577">
        <v>16663</v>
      </c>
      <c r="D1577">
        <v>193.16</v>
      </c>
      <c r="E1577">
        <f>IFERROR(VLOOKUP(Table_ExternalData_15[[#This Row],[Id]],Rabati!B:C,2,0),0)</f>
        <v>30</v>
      </c>
      <c r="F1577">
        <v>0</v>
      </c>
      <c r="G1577" t="str">
        <f>VLOOKUP(Table_ExternalData_15[[#This Row],[Id]],'Blagovna izdelek'!A:C,3,0)</f>
        <v>Ruijie-Reyee</v>
      </c>
      <c r="H1577">
        <f>Table_ExternalData_15[[#This Row],[Rabat]]*0.2</f>
        <v>6</v>
      </c>
      <c r="I1577" s="2">
        <f>Table_ExternalData_15[[#This Row],[Price]]-(Table_ExternalData_15[[#This Row],[Price]]*Table_ExternalData_15[[#This Row],[BB rabat]])/100</f>
        <v>181.57040000000001</v>
      </c>
      <c r="J1577" s="2">
        <f>Table_ExternalData_15[[#This Row],[BB cena]]*Table_ExternalData_15[[#Headers],[1,22]]</f>
        <v>221.51588799999999</v>
      </c>
      <c r="K1577" s="2">
        <f>Table_ExternalData_15[[#This Row],[Price]]*Table_ExternalData_15[[#Headers],[1,22]]</f>
        <v>235.65519999999998</v>
      </c>
      <c r="L1577" s="7">
        <f>IF(G1577="White Shark",E1577*0.5,IF(G1577="Sbox",E1577*0.5,IF(G1577="Tenda",E1577*0.5,E1577*0.2)))/100</f>
        <v>0.06</v>
      </c>
      <c r="M1577" s="2">
        <f>Table_ExternalData_15[[#This Row],[Price]]-Table_ExternalData_15[[#This Row],[Price]]*Table_ExternalData_15[[#This Row],[extra popust]]</f>
        <v>181.57040000000001</v>
      </c>
      <c r="N1577" s="2">
        <f>IF(M1577&lt;I1577,M1577,I1577)</f>
        <v>181.57040000000001</v>
      </c>
      <c r="O1577" s="12" t="str">
        <f>IF(N1577&lt;I1577,$U$1," ")</f>
        <v xml:space="preserve"> </v>
      </c>
      <c r="P1577" s="12" t="str">
        <f>IFERROR((O1577+30)," ")</f>
        <v xml:space="preserve"> </v>
      </c>
      <c r="Q1577" s="2">
        <f ca="1">IF(O1577=$U$1,N1577,"0")*1.22</f>
        <v>0</v>
      </c>
    </row>
    <row r="1578" spans="1:17" x14ac:dyDescent="0.25">
      <c r="A1578" t="s">
        <v>11301</v>
      </c>
      <c r="B1578" t="s">
        <v>15530</v>
      </c>
      <c r="C1578">
        <v>16686</v>
      </c>
      <c r="D1578">
        <v>138.26</v>
      </c>
      <c r="E1578">
        <f>IFERROR(VLOOKUP(Table_ExternalData_15[[#This Row],[Id]],Rabati!B:C,2,0),0)</f>
        <v>30</v>
      </c>
      <c r="F1578">
        <v>26</v>
      </c>
      <c r="G1578" t="str">
        <f>VLOOKUP(Table_ExternalData_15[[#This Row],[Id]],'Blagovna izdelek'!A:C,3,0)</f>
        <v>Ruijie-Reyee</v>
      </c>
      <c r="H1578">
        <f>Table_ExternalData_15[[#This Row],[Rabat]]*0.2</f>
        <v>6</v>
      </c>
      <c r="I1578" s="2">
        <f>Table_ExternalData_15[[#This Row],[Price]]-(Table_ExternalData_15[[#This Row],[Price]]*Table_ExternalData_15[[#This Row],[BB rabat]])/100</f>
        <v>129.96439999999998</v>
      </c>
      <c r="J1578" s="2">
        <f>Table_ExternalData_15[[#This Row],[BB cena]]*Table_ExternalData_15[[#Headers],[1,22]]</f>
        <v>158.55656799999997</v>
      </c>
      <c r="K1578" s="2">
        <f>Table_ExternalData_15[[#This Row],[Price]]*Table_ExternalData_15[[#Headers],[1,22]]</f>
        <v>168.6772</v>
      </c>
      <c r="L1578" s="7">
        <f>IF(G1578="White Shark",E1578*0.5,IF(G1578="Sbox",E1578*0.5,IF(G1578="Tenda",E1578*0.5,E1578*0.2)))/100</f>
        <v>0.06</v>
      </c>
      <c r="M1578" s="2">
        <f>Table_ExternalData_15[[#This Row],[Price]]-Table_ExternalData_15[[#This Row],[Price]]*Table_ExternalData_15[[#This Row],[extra popust]]</f>
        <v>129.96439999999998</v>
      </c>
      <c r="N1578" s="2">
        <f>IF(M1578&lt;I1578,M1578,I1578)</f>
        <v>129.96439999999998</v>
      </c>
      <c r="O1578" s="12" t="str">
        <f>IF(N1578&lt;I1578,$U$1," ")</f>
        <v xml:space="preserve"> </v>
      </c>
      <c r="P1578" s="12" t="str">
        <f>IFERROR((O1578+30)," ")</f>
        <v xml:space="preserve"> </v>
      </c>
      <c r="Q1578" s="2">
        <f ca="1">IF(O1578=$U$1,N1578,"0")*1.22</f>
        <v>0</v>
      </c>
    </row>
    <row r="1579" spans="1:17" x14ac:dyDescent="0.25">
      <c r="A1579" t="s">
        <v>11311</v>
      </c>
      <c r="B1579" t="s">
        <v>11310</v>
      </c>
      <c r="C1579">
        <v>16690</v>
      </c>
      <c r="D1579">
        <v>251.92</v>
      </c>
      <c r="E1579">
        <f>IFERROR(VLOOKUP(Table_ExternalData_15[[#This Row],[Id]],Rabati!B:C,2,0),0)</f>
        <v>30</v>
      </c>
      <c r="F1579">
        <v>0</v>
      </c>
      <c r="G1579" t="str">
        <f>VLOOKUP(Table_ExternalData_15[[#This Row],[Id]],'Blagovna izdelek'!A:C,3,0)</f>
        <v>Ruijie-Reyee</v>
      </c>
      <c r="H1579">
        <f>Table_ExternalData_15[[#This Row],[Rabat]]*0.2</f>
        <v>6</v>
      </c>
      <c r="I1579" s="2">
        <f>Table_ExternalData_15[[#This Row],[Price]]-(Table_ExternalData_15[[#This Row],[Price]]*Table_ExternalData_15[[#This Row],[BB rabat]])/100</f>
        <v>236.8048</v>
      </c>
      <c r="J1579" s="2">
        <f>Table_ExternalData_15[[#This Row],[BB cena]]*Table_ExternalData_15[[#Headers],[1,22]]</f>
        <v>288.90185600000001</v>
      </c>
      <c r="K1579" s="2">
        <f>Table_ExternalData_15[[#This Row],[Price]]*Table_ExternalData_15[[#Headers],[1,22]]</f>
        <v>307.3424</v>
      </c>
      <c r="L1579" s="7">
        <f>IF(G1579="White Shark",E1579*0.5,IF(G1579="Sbox",E1579*0.5,IF(G1579="Tenda",E1579*0.5,E1579*0.2)))/100</f>
        <v>0.06</v>
      </c>
      <c r="M1579" s="2">
        <f>Table_ExternalData_15[[#This Row],[Price]]-Table_ExternalData_15[[#This Row],[Price]]*Table_ExternalData_15[[#This Row],[extra popust]]</f>
        <v>236.8048</v>
      </c>
      <c r="N1579" s="2">
        <f>IF(M1579&lt;I1579,M1579,I1579)</f>
        <v>236.8048</v>
      </c>
      <c r="O1579" s="12" t="str">
        <f>IF(N1579&lt;I1579,$U$1," ")</f>
        <v xml:space="preserve"> </v>
      </c>
      <c r="P1579" s="12" t="str">
        <f>IFERROR((O1579+30)," ")</f>
        <v xml:space="preserve"> </v>
      </c>
      <c r="Q1579" s="2">
        <f ca="1">IF(O1579=$U$1,N1579,"0")*1.22</f>
        <v>0</v>
      </c>
    </row>
    <row r="1580" spans="1:17" x14ac:dyDescent="0.25">
      <c r="A1580" t="s">
        <v>11312</v>
      </c>
      <c r="B1580" t="s">
        <v>15531</v>
      </c>
      <c r="C1580">
        <v>16691</v>
      </c>
      <c r="D1580">
        <v>436.53</v>
      </c>
      <c r="E1580">
        <f>IFERROR(VLOOKUP(Table_ExternalData_15[[#This Row],[Id]],Rabati!B:C,2,0),0)</f>
        <v>30</v>
      </c>
      <c r="F1580">
        <v>5</v>
      </c>
      <c r="G1580" t="str">
        <f>VLOOKUP(Table_ExternalData_15[[#This Row],[Id]],'Blagovna izdelek'!A:C,3,0)</f>
        <v>Ruijie-Reyee</v>
      </c>
      <c r="H1580">
        <f>Table_ExternalData_15[[#This Row],[Rabat]]*0.2</f>
        <v>6</v>
      </c>
      <c r="I1580" s="2">
        <f>Table_ExternalData_15[[#This Row],[Price]]-(Table_ExternalData_15[[#This Row],[Price]]*Table_ExternalData_15[[#This Row],[BB rabat]])/100</f>
        <v>410.33819999999997</v>
      </c>
      <c r="J1580" s="2">
        <f>Table_ExternalData_15[[#This Row],[BB cena]]*Table_ExternalData_15[[#Headers],[1,22]]</f>
        <v>500.61260399999998</v>
      </c>
      <c r="K1580" s="2">
        <f>Table_ExternalData_15[[#This Row],[Price]]*Table_ExternalData_15[[#Headers],[1,22]]</f>
        <v>532.56659999999999</v>
      </c>
      <c r="L1580" s="7">
        <f>IF(G1580="White Shark",E1580*0.5,IF(G1580="Sbox",E1580*0.5,IF(G1580="Tenda",E1580*0.5,E1580*0.2)))/100</f>
        <v>0.06</v>
      </c>
      <c r="M1580" s="2">
        <f>Table_ExternalData_15[[#This Row],[Price]]-Table_ExternalData_15[[#This Row],[Price]]*Table_ExternalData_15[[#This Row],[extra popust]]</f>
        <v>410.33819999999997</v>
      </c>
      <c r="N1580" s="2">
        <f>IF(M1580&lt;I1580,M1580,I1580)</f>
        <v>410.33819999999997</v>
      </c>
      <c r="O1580" s="12" t="str">
        <f>IF(N1580&lt;I1580,$U$1," ")</f>
        <v xml:space="preserve"> </v>
      </c>
      <c r="P1580" s="12" t="str">
        <f>IFERROR((O1580+30)," ")</f>
        <v xml:space="preserve"> </v>
      </c>
      <c r="Q1580" s="2">
        <f ca="1">IF(O1580=$U$1,N1580,"0")*1.22</f>
        <v>0</v>
      </c>
    </row>
    <row r="1581" spans="1:17" x14ac:dyDescent="0.25">
      <c r="A1581" t="s">
        <v>11313</v>
      </c>
      <c r="B1581" t="s">
        <v>15532</v>
      </c>
      <c r="C1581">
        <v>16692</v>
      </c>
      <c r="D1581">
        <v>526.6</v>
      </c>
      <c r="E1581">
        <f>IFERROR(VLOOKUP(Table_ExternalData_15[[#This Row],[Id]],Rabati!B:C,2,0),0)</f>
        <v>30</v>
      </c>
      <c r="F1581">
        <v>4</v>
      </c>
      <c r="G1581" t="str">
        <f>VLOOKUP(Table_ExternalData_15[[#This Row],[Id]],'Blagovna izdelek'!A:C,3,0)</f>
        <v>Ruijie-Reyee</v>
      </c>
      <c r="H1581">
        <f>Table_ExternalData_15[[#This Row],[Rabat]]*0.2</f>
        <v>6</v>
      </c>
      <c r="I1581" s="2">
        <f>Table_ExternalData_15[[#This Row],[Price]]-(Table_ExternalData_15[[#This Row],[Price]]*Table_ExternalData_15[[#This Row],[BB rabat]])/100</f>
        <v>495.00400000000002</v>
      </c>
      <c r="J1581" s="2">
        <f>Table_ExternalData_15[[#This Row],[BB cena]]*Table_ExternalData_15[[#Headers],[1,22]]</f>
        <v>603.90488000000005</v>
      </c>
      <c r="K1581" s="2">
        <f>Table_ExternalData_15[[#This Row],[Price]]*Table_ExternalData_15[[#Headers],[1,22]]</f>
        <v>642.452</v>
      </c>
      <c r="L1581" s="7">
        <f>IF(G1581="White Shark",E1581*0.5,IF(G1581="Sbox",E1581*0.5,IF(G1581="Tenda",E1581*0.5,E1581*0.2)))/100</f>
        <v>0.06</v>
      </c>
      <c r="M1581" s="2">
        <f>Table_ExternalData_15[[#This Row],[Price]]-Table_ExternalData_15[[#This Row],[Price]]*Table_ExternalData_15[[#This Row],[extra popust]]</f>
        <v>495.00400000000002</v>
      </c>
      <c r="N1581" s="2">
        <f>IF(M1581&lt;I1581,M1581,I1581)</f>
        <v>495.00400000000002</v>
      </c>
      <c r="O1581" s="12" t="str">
        <f>IF(N1581&lt;I1581,$U$1," ")</f>
        <v xml:space="preserve"> </v>
      </c>
      <c r="P1581" s="12" t="str">
        <f>IFERROR((O1581+30)," ")</f>
        <v xml:space="preserve"> </v>
      </c>
      <c r="Q1581" s="2">
        <f ca="1">IF(O1581=$U$1,N1581,"0")*1.22</f>
        <v>0</v>
      </c>
    </row>
    <row r="1582" spans="1:17" x14ac:dyDescent="0.25">
      <c r="A1582" t="s">
        <v>11378</v>
      </c>
      <c r="B1582" t="s">
        <v>15533</v>
      </c>
      <c r="C1582">
        <v>16731</v>
      </c>
      <c r="D1582">
        <v>258.22000000000003</v>
      </c>
      <c r="E1582">
        <f>IFERROR(VLOOKUP(Table_ExternalData_15[[#This Row],[Id]],Rabati!B:C,2,0),0)</f>
        <v>35</v>
      </c>
      <c r="F1582">
        <v>13</v>
      </c>
      <c r="G1582" t="str">
        <f>VLOOKUP(Table_ExternalData_15[[#This Row],[Id]],'Blagovna izdelek'!A:C,3,0)</f>
        <v>Ruijie-Reyee</v>
      </c>
      <c r="H1582">
        <f>Table_ExternalData_15[[#This Row],[Rabat]]*0.2</f>
        <v>7</v>
      </c>
      <c r="I1582" s="2">
        <f>Table_ExternalData_15[[#This Row],[Price]]-(Table_ExternalData_15[[#This Row],[Price]]*Table_ExternalData_15[[#This Row],[BB rabat]])/100</f>
        <v>240.14460000000003</v>
      </c>
      <c r="J1582" s="2">
        <f>Table_ExternalData_15[[#This Row],[BB cena]]*Table_ExternalData_15[[#Headers],[1,22]]</f>
        <v>292.97641200000004</v>
      </c>
      <c r="K1582" s="2">
        <f>Table_ExternalData_15[[#This Row],[Price]]*Table_ExternalData_15[[#Headers],[1,22]]</f>
        <v>315.02840000000003</v>
      </c>
      <c r="L1582" s="7">
        <f>IF(G1582="White Shark",E1582*0.5,IF(G1582="Sbox",E1582*0.5,IF(G1582="Tenda",E1582*0.5,E1582*0.2)))/100</f>
        <v>7.0000000000000007E-2</v>
      </c>
      <c r="M1582" s="2">
        <f>Table_ExternalData_15[[#This Row],[Price]]-Table_ExternalData_15[[#This Row],[Price]]*Table_ExternalData_15[[#This Row],[extra popust]]</f>
        <v>240.14460000000003</v>
      </c>
      <c r="N1582" s="2">
        <f>IF(M1582&lt;I1582,M1582,I1582)</f>
        <v>240.14460000000003</v>
      </c>
      <c r="O1582" s="12" t="str">
        <f>IF(N1582&lt;I1582,$U$1," ")</f>
        <v xml:space="preserve"> </v>
      </c>
      <c r="P1582" s="12" t="str">
        <f>IFERROR((O1582+30)," ")</f>
        <v xml:space="preserve"> </v>
      </c>
      <c r="Q1582" s="2">
        <f ca="1">IF(O1582=$U$1,N1582,"0")*1.22</f>
        <v>0</v>
      </c>
    </row>
    <row r="1583" spans="1:17" x14ac:dyDescent="0.25">
      <c r="A1583" t="s">
        <v>11379</v>
      </c>
      <c r="B1583" t="s">
        <v>15534</v>
      </c>
      <c r="C1583">
        <v>16732</v>
      </c>
      <c r="D1583">
        <v>359.27</v>
      </c>
      <c r="E1583">
        <f>IFERROR(VLOOKUP(Table_ExternalData_15[[#This Row],[Id]],Rabati!B:C,2,0),0)</f>
        <v>35</v>
      </c>
      <c r="F1583">
        <v>12</v>
      </c>
      <c r="G1583" t="str">
        <f>VLOOKUP(Table_ExternalData_15[[#This Row],[Id]],'Blagovna izdelek'!A:C,3,0)</f>
        <v>Ruijie-Reyee</v>
      </c>
      <c r="H1583">
        <f>Table_ExternalData_15[[#This Row],[Rabat]]*0.2</f>
        <v>7</v>
      </c>
      <c r="I1583" s="2">
        <f>Table_ExternalData_15[[#This Row],[Price]]-(Table_ExternalData_15[[#This Row],[Price]]*Table_ExternalData_15[[#This Row],[BB rabat]])/100</f>
        <v>334.12109999999996</v>
      </c>
      <c r="J1583" s="2">
        <f>Table_ExternalData_15[[#This Row],[BB cena]]*Table_ExternalData_15[[#Headers],[1,22]]</f>
        <v>407.62774199999996</v>
      </c>
      <c r="K1583" s="2">
        <f>Table_ExternalData_15[[#This Row],[Price]]*Table_ExternalData_15[[#Headers],[1,22]]</f>
        <v>438.30939999999998</v>
      </c>
      <c r="L1583" s="7">
        <f>IF(G1583="White Shark",E1583*0.5,IF(G1583="Sbox",E1583*0.5,IF(G1583="Tenda",E1583*0.5,E1583*0.2)))/100</f>
        <v>7.0000000000000007E-2</v>
      </c>
      <c r="M1583" s="2">
        <f>Table_ExternalData_15[[#This Row],[Price]]-Table_ExternalData_15[[#This Row],[Price]]*Table_ExternalData_15[[#This Row],[extra popust]]</f>
        <v>334.12109999999996</v>
      </c>
      <c r="N1583" s="2">
        <f>IF(M1583&lt;I1583,M1583,I1583)</f>
        <v>334.12109999999996</v>
      </c>
      <c r="O1583" s="12" t="str">
        <f>IF(N1583&lt;I1583,$U$1," ")</f>
        <v xml:space="preserve"> </v>
      </c>
      <c r="P1583" s="12" t="str">
        <f>IFERROR((O1583+30)," ")</f>
        <v xml:space="preserve"> </v>
      </c>
      <c r="Q1583" s="2">
        <f ca="1">IF(O1583=$U$1,N1583,"0")*1.22</f>
        <v>0</v>
      </c>
    </row>
    <row r="1584" spans="1:17" x14ac:dyDescent="0.25">
      <c r="A1584" t="s">
        <v>11380</v>
      </c>
      <c r="B1584" t="s">
        <v>15535</v>
      </c>
      <c r="C1584">
        <v>16733</v>
      </c>
      <c r="D1584">
        <v>40.4</v>
      </c>
      <c r="E1584">
        <f>IFERROR(VLOOKUP(Table_ExternalData_15[[#This Row],[Id]],Rabati!B:C,2,0),0)</f>
        <v>30</v>
      </c>
      <c r="F1584">
        <v>33</v>
      </c>
      <c r="G1584" t="str">
        <f>VLOOKUP(Table_ExternalData_15[[#This Row],[Id]],'Blagovna izdelek'!A:C,3,0)</f>
        <v>Ruijie-Reyee</v>
      </c>
      <c r="H1584">
        <f>Table_ExternalData_15[[#This Row],[Rabat]]*0.2</f>
        <v>6</v>
      </c>
      <c r="I1584" s="2">
        <f>Table_ExternalData_15[[#This Row],[Price]]-(Table_ExternalData_15[[#This Row],[Price]]*Table_ExternalData_15[[#This Row],[BB rabat]])/100</f>
        <v>37.975999999999999</v>
      </c>
      <c r="J1584" s="2">
        <f>Table_ExternalData_15[[#This Row],[BB cena]]*Table_ExternalData_15[[#Headers],[1,22]]</f>
        <v>46.330719999999999</v>
      </c>
      <c r="K1584" s="2">
        <f>Table_ExternalData_15[[#This Row],[Price]]*Table_ExternalData_15[[#Headers],[1,22]]</f>
        <v>49.287999999999997</v>
      </c>
      <c r="L1584" s="7">
        <f>IF(G1584="White Shark",E1584*0.5,IF(G1584="Sbox",E1584*0.5,IF(G1584="Tenda",E1584*0.5,E1584*0.2)))/100</f>
        <v>0.06</v>
      </c>
      <c r="M1584" s="2">
        <f>Table_ExternalData_15[[#This Row],[Price]]-Table_ExternalData_15[[#This Row],[Price]]*Table_ExternalData_15[[#This Row],[extra popust]]</f>
        <v>37.975999999999999</v>
      </c>
      <c r="N1584" s="2">
        <f>IF(M1584&lt;I1584,M1584,I1584)</f>
        <v>37.975999999999999</v>
      </c>
      <c r="O1584" s="12" t="str">
        <f>IF(N1584&lt;I1584,$U$1," ")</f>
        <v xml:space="preserve"> </v>
      </c>
      <c r="P1584" s="12" t="str">
        <f>IFERROR((O1584+30)," ")</f>
        <v xml:space="preserve"> </v>
      </c>
      <c r="Q1584" s="2">
        <f ca="1">IF(O1584=$U$1,N1584,"0")*1.22</f>
        <v>0</v>
      </c>
    </row>
    <row r="1585" spans="1:17" x14ac:dyDescent="0.25">
      <c r="A1585" t="s">
        <v>11381</v>
      </c>
      <c r="B1585" t="s">
        <v>15536</v>
      </c>
      <c r="C1585">
        <v>16734</v>
      </c>
      <c r="D1585">
        <v>50.67</v>
      </c>
      <c r="E1585">
        <f>IFERROR(VLOOKUP(Table_ExternalData_15[[#This Row],[Id]],Rabati!B:C,2,0),0)</f>
        <v>30</v>
      </c>
      <c r="F1585">
        <v>5</v>
      </c>
      <c r="G1585" t="str">
        <f>VLOOKUP(Table_ExternalData_15[[#This Row],[Id]],'Blagovna izdelek'!A:C,3,0)</f>
        <v>Ruijie-Reyee</v>
      </c>
      <c r="H1585">
        <f>Table_ExternalData_15[[#This Row],[Rabat]]*0.2</f>
        <v>6</v>
      </c>
      <c r="I1585" s="2">
        <f>Table_ExternalData_15[[#This Row],[Price]]-(Table_ExternalData_15[[#This Row],[Price]]*Table_ExternalData_15[[#This Row],[BB rabat]])/100</f>
        <v>47.629800000000003</v>
      </c>
      <c r="J1585" s="2">
        <f>Table_ExternalData_15[[#This Row],[BB cena]]*Table_ExternalData_15[[#Headers],[1,22]]</f>
        <v>58.108356000000001</v>
      </c>
      <c r="K1585" s="2">
        <f>Table_ExternalData_15[[#This Row],[Price]]*Table_ExternalData_15[[#Headers],[1,22]]</f>
        <v>61.817399999999999</v>
      </c>
      <c r="L1585" s="7">
        <f>IF(G1585="White Shark",E1585*0.5,IF(G1585="Sbox",E1585*0.5,IF(G1585="Tenda",E1585*0.5,E1585*0.2)))/100</f>
        <v>0.06</v>
      </c>
      <c r="M1585" s="2">
        <f>Table_ExternalData_15[[#This Row],[Price]]-Table_ExternalData_15[[#This Row],[Price]]*Table_ExternalData_15[[#This Row],[extra popust]]</f>
        <v>47.629800000000003</v>
      </c>
      <c r="N1585" s="2">
        <f>IF(M1585&lt;I1585,M1585,I1585)</f>
        <v>47.629800000000003</v>
      </c>
      <c r="O1585" s="12" t="str">
        <f>IF(N1585&lt;I1585,$U$1," ")</f>
        <v xml:space="preserve"> </v>
      </c>
      <c r="P1585" s="12" t="str">
        <f>IFERROR((O1585+30)," ")</f>
        <v xml:space="preserve"> </v>
      </c>
      <c r="Q1585" s="2">
        <f ca="1">IF(O1585=$U$1,N1585,"0")*1.22</f>
        <v>0</v>
      </c>
    </row>
    <row r="1586" spans="1:17" x14ac:dyDescent="0.25">
      <c r="A1586" t="s">
        <v>11382</v>
      </c>
      <c r="B1586" t="s">
        <v>15537</v>
      </c>
      <c r="C1586">
        <v>16735</v>
      </c>
      <c r="D1586">
        <v>709.31</v>
      </c>
      <c r="E1586">
        <f>IFERROR(VLOOKUP(Table_ExternalData_15[[#This Row],[Id]],Rabati!B:C,2,0),0)</f>
        <v>30</v>
      </c>
      <c r="F1586">
        <v>1</v>
      </c>
      <c r="G1586" t="str">
        <f>VLOOKUP(Table_ExternalData_15[[#This Row],[Id]],'Blagovna izdelek'!A:C,3,0)</f>
        <v>Ruijie-Reyee</v>
      </c>
      <c r="H1586">
        <f>Table_ExternalData_15[[#This Row],[Rabat]]*0.2</f>
        <v>6</v>
      </c>
      <c r="I1586" s="2">
        <f>Table_ExternalData_15[[#This Row],[Price]]-(Table_ExternalData_15[[#This Row],[Price]]*Table_ExternalData_15[[#This Row],[BB rabat]])/100</f>
        <v>666.75139999999999</v>
      </c>
      <c r="J1586" s="2">
        <f>Table_ExternalData_15[[#This Row],[BB cena]]*Table_ExternalData_15[[#Headers],[1,22]]</f>
        <v>813.43670799999995</v>
      </c>
      <c r="K1586" s="2">
        <f>Table_ExternalData_15[[#This Row],[Price]]*Table_ExternalData_15[[#Headers],[1,22]]</f>
        <v>865.3581999999999</v>
      </c>
      <c r="L1586" s="7">
        <f>IF(G1586="White Shark",E1586*0.5,IF(G1586="Sbox",E1586*0.5,IF(G1586="Tenda",E1586*0.5,E1586*0.2)))/100</f>
        <v>0.06</v>
      </c>
      <c r="M1586" s="2">
        <f>Table_ExternalData_15[[#This Row],[Price]]-Table_ExternalData_15[[#This Row],[Price]]*Table_ExternalData_15[[#This Row],[extra popust]]</f>
        <v>666.75139999999999</v>
      </c>
      <c r="N1586" s="2">
        <f>IF(M1586&lt;I1586,M1586,I1586)</f>
        <v>666.75139999999999</v>
      </c>
      <c r="O1586" s="12" t="str">
        <f>IF(N1586&lt;I1586,$U$1," ")</f>
        <v xml:space="preserve"> </v>
      </c>
      <c r="P1586" s="12" t="str">
        <f>IFERROR((O1586+30)," ")</f>
        <v xml:space="preserve"> </v>
      </c>
      <c r="Q1586" s="2">
        <f ca="1">IF(O1586=$U$1,N1586,"0")*1.22</f>
        <v>0</v>
      </c>
    </row>
    <row r="1587" spans="1:17" x14ac:dyDescent="0.25">
      <c r="A1587" t="s">
        <v>11383</v>
      </c>
      <c r="B1587" t="s">
        <v>15538</v>
      </c>
      <c r="C1587">
        <v>16736</v>
      </c>
      <c r="D1587">
        <v>564.70000000000005</v>
      </c>
      <c r="E1587">
        <f>IFERROR(VLOOKUP(Table_ExternalData_15[[#This Row],[Id]],Rabati!B:C,2,0),0)</f>
        <v>30</v>
      </c>
      <c r="F1587">
        <v>2</v>
      </c>
      <c r="G1587" t="str">
        <f>VLOOKUP(Table_ExternalData_15[[#This Row],[Id]],'Blagovna izdelek'!A:C,3,0)</f>
        <v>Ruijie-Reyee</v>
      </c>
      <c r="H1587">
        <f>Table_ExternalData_15[[#This Row],[Rabat]]*0.2</f>
        <v>6</v>
      </c>
      <c r="I1587" s="2">
        <f>Table_ExternalData_15[[#This Row],[Price]]-(Table_ExternalData_15[[#This Row],[Price]]*Table_ExternalData_15[[#This Row],[BB rabat]])/100</f>
        <v>530.81799999999998</v>
      </c>
      <c r="J1587" s="2">
        <f>Table_ExternalData_15[[#This Row],[BB cena]]*Table_ExternalData_15[[#Headers],[1,22]]</f>
        <v>647.59795999999994</v>
      </c>
      <c r="K1587" s="2">
        <f>Table_ExternalData_15[[#This Row],[Price]]*Table_ExternalData_15[[#Headers],[1,22]]</f>
        <v>688.93400000000008</v>
      </c>
      <c r="L1587" s="7">
        <f>IF(G1587="White Shark",E1587*0.5,IF(G1587="Sbox",E1587*0.5,IF(G1587="Tenda",E1587*0.5,E1587*0.2)))/100</f>
        <v>0.06</v>
      </c>
      <c r="M1587" s="2">
        <f>Table_ExternalData_15[[#This Row],[Price]]-Table_ExternalData_15[[#This Row],[Price]]*Table_ExternalData_15[[#This Row],[extra popust]]</f>
        <v>530.81799999999998</v>
      </c>
      <c r="N1587" s="2">
        <f>IF(M1587&lt;I1587,M1587,I1587)</f>
        <v>530.81799999999998</v>
      </c>
      <c r="O1587" s="12" t="str">
        <f>IF(N1587&lt;I1587,$U$1," ")</f>
        <v xml:space="preserve"> </v>
      </c>
      <c r="P1587" s="12" t="str">
        <f>IFERROR((O1587+30)," ")</f>
        <v xml:space="preserve"> </v>
      </c>
      <c r="Q1587" s="2">
        <f ca="1">IF(O1587=$U$1,N1587,"0")*1.22</f>
        <v>0</v>
      </c>
    </row>
    <row r="1588" spans="1:17" x14ac:dyDescent="0.25">
      <c r="A1588" t="s">
        <v>11394</v>
      </c>
      <c r="B1588" t="s">
        <v>15539</v>
      </c>
      <c r="C1588">
        <v>16737</v>
      </c>
      <c r="D1588">
        <v>216.1</v>
      </c>
      <c r="E1588">
        <f>IFERROR(VLOOKUP(Table_ExternalData_15[[#This Row],[Id]],Rabati!B:C,2,0),0)</f>
        <v>30</v>
      </c>
      <c r="F1588">
        <v>3</v>
      </c>
      <c r="G1588" t="str">
        <f>VLOOKUP(Table_ExternalData_15[[#This Row],[Id]],'Blagovna izdelek'!A:C,3,0)</f>
        <v>Ruijie-Reyee</v>
      </c>
      <c r="H1588">
        <f>Table_ExternalData_15[[#This Row],[Rabat]]*0.2</f>
        <v>6</v>
      </c>
      <c r="I1588" s="2">
        <f>Table_ExternalData_15[[#This Row],[Price]]-(Table_ExternalData_15[[#This Row],[Price]]*Table_ExternalData_15[[#This Row],[BB rabat]])/100</f>
        <v>203.13399999999999</v>
      </c>
      <c r="J1588" s="2">
        <f>Table_ExternalData_15[[#This Row],[BB cena]]*Table_ExternalData_15[[#Headers],[1,22]]</f>
        <v>247.82347999999999</v>
      </c>
      <c r="K1588" s="2">
        <f>Table_ExternalData_15[[#This Row],[Price]]*Table_ExternalData_15[[#Headers],[1,22]]</f>
        <v>263.642</v>
      </c>
      <c r="L1588" s="7">
        <f>IF(G1588="White Shark",E1588*0.5,IF(G1588="Sbox",E1588*0.5,IF(G1588="Tenda",E1588*0.5,E1588*0.2)))/100</f>
        <v>0.06</v>
      </c>
      <c r="M1588" s="2">
        <f>Table_ExternalData_15[[#This Row],[Price]]-Table_ExternalData_15[[#This Row],[Price]]*Table_ExternalData_15[[#This Row],[extra popust]]</f>
        <v>203.13399999999999</v>
      </c>
      <c r="N1588" s="2">
        <f>IF(M1588&lt;I1588,M1588,I1588)</f>
        <v>203.13399999999999</v>
      </c>
      <c r="O1588" s="12" t="str">
        <f>IF(N1588&lt;I1588,$U$1," ")</f>
        <v xml:space="preserve"> </v>
      </c>
      <c r="P1588" s="12" t="str">
        <f>IFERROR((O1588+30)," ")</f>
        <v xml:space="preserve"> </v>
      </c>
      <c r="Q1588" s="2">
        <f ca="1">IF(O1588=$U$1,N1588,"0")*1.22</f>
        <v>0</v>
      </c>
    </row>
    <row r="1589" spans="1:17" x14ac:dyDescent="0.25">
      <c r="A1589" t="s">
        <v>11693</v>
      </c>
      <c r="B1589" t="s">
        <v>15540</v>
      </c>
      <c r="C1589">
        <v>16865</v>
      </c>
      <c r="D1589">
        <v>328</v>
      </c>
      <c r="E1589">
        <f>IFERROR(VLOOKUP(Table_ExternalData_15[[#This Row],[Id]],Rabati!B:C,2,0),0)</f>
        <v>30</v>
      </c>
      <c r="F1589">
        <v>5</v>
      </c>
      <c r="G1589" t="str">
        <f>VLOOKUP(Table_ExternalData_15[[#This Row],[Id]],'Blagovna izdelek'!A:C,3,0)</f>
        <v>Ruijie-Reyee</v>
      </c>
      <c r="H1589">
        <f>Table_ExternalData_15[[#This Row],[Rabat]]*0.2</f>
        <v>6</v>
      </c>
      <c r="I1589" s="2">
        <f>Table_ExternalData_15[[#This Row],[Price]]-(Table_ExternalData_15[[#This Row],[Price]]*Table_ExternalData_15[[#This Row],[BB rabat]])/100</f>
        <v>308.32</v>
      </c>
      <c r="J1589" s="2">
        <f>Table_ExternalData_15[[#This Row],[BB cena]]*Table_ExternalData_15[[#Headers],[1,22]]</f>
        <v>376.15039999999999</v>
      </c>
      <c r="K1589" s="2">
        <f>Table_ExternalData_15[[#This Row],[Price]]*Table_ExternalData_15[[#Headers],[1,22]]</f>
        <v>400.15999999999997</v>
      </c>
      <c r="L1589" s="7">
        <f>IF(G1589="White Shark",E1589*0.5,IF(G1589="Sbox",E1589*0.5,IF(G1589="Tenda",E1589*0.5,E1589*0.2)))/100</f>
        <v>0.06</v>
      </c>
      <c r="M1589" s="2">
        <f>Table_ExternalData_15[[#This Row],[Price]]-Table_ExternalData_15[[#This Row],[Price]]*Table_ExternalData_15[[#This Row],[extra popust]]</f>
        <v>308.32</v>
      </c>
      <c r="N1589" s="2">
        <f>IF(M1589&lt;I1589,M1589,I1589)</f>
        <v>308.32</v>
      </c>
      <c r="O1589" s="12" t="str">
        <f>IF(N1589&lt;I1589,$U$1," ")</f>
        <v xml:space="preserve"> </v>
      </c>
      <c r="P1589" s="12" t="str">
        <f>IFERROR((O1589+30)," ")</f>
        <v xml:space="preserve"> </v>
      </c>
      <c r="Q1589" s="2">
        <f ca="1">IF(O1589=$U$1,N1589,"0")*1.22</f>
        <v>0</v>
      </c>
    </row>
    <row r="1590" spans="1:17" x14ac:dyDescent="0.25">
      <c r="A1590" t="s">
        <v>11694</v>
      </c>
      <c r="B1590" t="s">
        <v>15541</v>
      </c>
      <c r="C1590">
        <v>16866</v>
      </c>
      <c r="D1590">
        <v>178.88</v>
      </c>
      <c r="E1590">
        <f>IFERROR(VLOOKUP(Table_ExternalData_15[[#This Row],[Id]],Rabati!B:C,2,0),0)</f>
        <v>35</v>
      </c>
      <c r="F1590">
        <v>53</v>
      </c>
      <c r="G1590" t="str">
        <f>VLOOKUP(Table_ExternalData_15[[#This Row],[Id]],'Blagovna izdelek'!A:C,3,0)</f>
        <v>Ruijie-Reyee</v>
      </c>
      <c r="H1590">
        <f>Table_ExternalData_15[[#This Row],[Rabat]]*0.2</f>
        <v>7</v>
      </c>
      <c r="I1590" s="2">
        <f>Table_ExternalData_15[[#This Row],[Price]]-(Table_ExternalData_15[[#This Row],[Price]]*Table_ExternalData_15[[#This Row],[BB rabat]])/100</f>
        <v>166.35839999999999</v>
      </c>
      <c r="J1590" s="2">
        <f>Table_ExternalData_15[[#This Row],[BB cena]]*Table_ExternalData_15[[#Headers],[1,22]]</f>
        <v>202.95724799999999</v>
      </c>
      <c r="K1590" s="2">
        <f>Table_ExternalData_15[[#This Row],[Price]]*Table_ExternalData_15[[#Headers],[1,22]]</f>
        <v>218.2336</v>
      </c>
      <c r="L1590" s="7">
        <f>IF(G1590="White Shark",E1590*0.5,IF(G1590="Sbox",E1590*0.5,IF(G1590="Tenda",E1590*0.5,E1590*0.2)))/100</f>
        <v>7.0000000000000007E-2</v>
      </c>
      <c r="M1590" s="2">
        <f>Table_ExternalData_15[[#This Row],[Price]]-Table_ExternalData_15[[#This Row],[Price]]*Table_ExternalData_15[[#This Row],[extra popust]]</f>
        <v>166.35839999999999</v>
      </c>
      <c r="N1590" s="2">
        <f>IF(M1590&lt;I1590,M1590,I1590)</f>
        <v>166.35839999999999</v>
      </c>
      <c r="O1590" s="12" t="str">
        <f>IF(N1590&lt;I1590,$U$1," ")</f>
        <v xml:space="preserve"> </v>
      </c>
      <c r="P1590" s="12" t="str">
        <f>IFERROR((O1590+30)," ")</f>
        <v xml:space="preserve"> </v>
      </c>
      <c r="Q1590" s="2">
        <f ca="1">IF(O1590=$U$1,N1590,"0")*1.22</f>
        <v>0</v>
      </c>
    </row>
    <row r="1591" spans="1:17" x14ac:dyDescent="0.25">
      <c r="A1591" t="s">
        <v>11696</v>
      </c>
      <c r="B1591" t="s">
        <v>11695</v>
      </c>
      <c r="C1591">
        <v>16867</v>
      </c>
      <c r="D1591">
        <v>123</v>
      </c>
      <c r="E1591">
        <f>IFERROR(VLOOKUP(Table_ExternalData_15[[#This Row],[Id]],Rabati!B:C,2,0),0)</f>
        <v>30</v>
      </c>
      <c r="F1591">
        <v>0</v>
      </c>
      <c r="G1591" t="str">
        <f>VLOOKUP(Table_ExternalData_15[[#This Row],[Id]],'Blagovna izdelek'!A:C,3,0)</f>
        <v>Ruijie-Reyee</v>
      </c>
      <c r="H1591">
        <f>Table_ExternalData_15[[#This Row],[Rabat]]*0.2</f>
        <v>6</v>
      </c>
      <c r="I1591" s="2">
        <f>Table_ExternalData_15[[#This Row],[Price]]-(Table_ExternalData_15[[#This Row],[Price]]*Table_ExternalData_15[[#This Row],[BB rabat]])/100</f>
        <v>115.62</v>
      </c>
      <c r="J1591" s="2">
        <f>Table_ExternalData_15[[#This Row],[BB cena]]*Table_ExternalData_15[[#Headers],[1,22]]</f>
        <v>141.0564</v>
      </c>
      <c r="K1591" s="2">
        <f>Table_ExternalData_15[[#This Row],[Price]]*Table_ExternalData_15[[#Headers],[1,22]]</f>
        <v>150.06</v>
      </c>
      <c r="L1591" s="7">
        <f>IF(G1591="White Shark",E1591*0.5,IF(G1591="Sbox",E1591*0.5,IF(G1591="Tenda",E1591*0.5,E1591*0.2)))/100</f>
        <v>0.06</v>
      </c>
      <c r="M1591" s="2">
        <f>Table_ExternalData_15[[#This Row],[Price]]-Table_ExternalData_15[[#This Row],[Price]]*Table_ExternalData_15[[#This Row],[extra popust]]</f>
        <v>115.62</v>
      </c>
      <c r="N1591" s="2">
        <f>IF(M1591&lt;I1591,M1591,I1591)</f>
        <v>115.62</v>
      </c>
      <c r="O1591" s="12" t="str">
        <f>IF(N1591&lt;I1591,$U$1," ")</f>
        <v xml:space="preserve"> </v>
      </c>
      <c r="P1591" s="12" t="str">
        <f>IFERROR((O1591+30)," ")</f>
        <v xml:space="preserve"> </v>
      </c>
      <c r="Q1591" s="2">
        <f ca="1">IF(O1591=$U$1,N1591,"0")*1.22</f>
        <v>0</v>
      </c>
    </row>
    <row r="1592" spans="1:17" x14ac:dyDescent="0.25">
      <c r="A1592" t="s">
        <v>11698</v>
      </c>
      <c r="B1592" t="s">
        <v>11697</v>
      </c>
      <c r="C1592">
        <v>16868</v>
      </c>
      <c r="D1592">
        <v>143.1</v>
      </c>
      <c r="E1592">
        <f>IFERROR(VLOOKUP(Table_ExternalData_15[[#This Row],[Id]],Rabati!B:C,2,0),0)</f>
        <v>30</v>
      </c>
      <c r="F1592">
        <v>0</v>
      </c>
      <c r="G1592" t="str">
        <f>VLOOKUP(Table_ExternalData_15[[#This Row],[Id]],'Blagovna izdelek'!A:C,3,0)</f>
        <v>Ruijie-Reyee</v>
      </c>
      <c r="H1592">
        <f>Table_ExternalData_15[[#This Row],[Rabat]]*0.2</f>
        <v>6</v>
      </c>
      <c r="I1592" s="2">
        <f>Table_ExternalData_15[[#This Row],[Price]]-(Table_ExternalData_15[[#This Row],[Price]]*Table_ExternalData_15[[#This Row],[BB rabat]])/100</f>
        <v>134.51400000000001</v>
      </c>
      <c r="J1592" s="2">
        <f>Table_ExternalData_15[[#This Row],[BB cena]]*Table_ExternalData_15[[#Headers],[1,22]]</f>
        <v>164.10708</v>
      </c>
      <c r="K1592" s="2">
        <f>Table_ExternalData_15[[#This Row],[Price]]*Table_ExternalData_15[[#Headers],[1,22]]</f>
        <v>174.58199999999999</v>
      </c>
      <c r="L1592" s="7">
        <f>IF(G1592="White Shark",E1592*0.5,IF(G1592="Sbox",E1592*0.5,IF(G1592="Tenda",E1592*0.5,E1592*0.2)))/100</f>
        <v>0.06</v>
      </c>
      <c r="M1592" s="2">
        <f>Table_ExternalData_15[[#This Row],[Price]]-Table_ExternalData_15[[#This Row],[Price]]*Table_ExternalData_15[[#This Row],[extra popust]]</f>
        <v>134.51400000000001</v>
      </c>
      <c r="N1592" s="2">
        <f>IF(M1592&lt;I1592,M1592,I1592)</f>
        <v>134.51400000000001</v>
      </c>
      <c r="O1592" s="12" t="str">
        <f>IF(N1592&lt;I1592,$U$1," ")</f>
        <v xml:space="preserve"> </v>
      </c>
      <c r="P1592" s="12" t="str">
        <f>IFERROR((O1592+30)," ")</f>
        <v xml:space="preserve"> </v>
      </c>
      <c r="Q1592" s="2">
        <f ca="1">IF(O1592=$U$1,N1592,"0")*1.22</f>
        <v>0</v>
      </c>
    </row>
    <row r="1593" spans="1:17" x14ac:dyDescent="0.25">
      <c r="A1593" t="s">
        <v>11700</v>
      </c>
      <c r="B1593" t="s">
        <v>15542</v>
      </c>
      <c r="C1593">
        <v>16870</v>
      </c>
      <c r="D1593">
        <v>772.6</v>
      </c>
      <c r="E1593">
        <f>IFERROR(VLOOKUP(Table_ExternalData_15[[#This Row],[Id]],Rabati!B:C,2,0),0)</f>
        <v>20</v>
      </c>
      <c r="F1593">
        <v>0</v>
      </c>
      <c r="G1593" t="str">
        <f>VLOOKUP(Table_ExternalData_15[[#This Row],[Id]],'Blagovna izdelek'!A:C,3,0)</f>
        <v>Ruijie-Reyee</v>
      </c>
      <c r="H1593">
        <f>Table_ExternalData_15[[#This Row],[Rabat]]*0.2</f>
        <v>4</v>
      </c>
      <c r="I1593" s="2">
        <f>Table_ExternalData_15[[#This Row],[Price]]-(Table_ExternalData_15[[#This Row],[Price]]*Table_ExternalData_15[[#This Row],[BB rabat]])/100</f>
        <v>741.69600000000003</v>
      </c>
      <c r="J1593" s="2">
        <f>Table_ExternalData_15[[#This Row],[BB cena]]*Table_ExternalData_15[[#Headers],[1,22]]</f>
        <v>904.86912000000007</v>
      </c>
      <c r="K1593" s="2">
        <f>Table_ExternalData_15[[#This Row],[Price]]*Table_ExternalData_15[[#Headers],[1,22]]</f>
        <v>942.572</v>
      </c>
      <c r="L1593" s="7">
        <f>IF(G1593="White Shark",E1593*0.5,IF(G1593="Sbox",E1593*0.5,IF(G1593="Tenda",E1593*0.5,E1593*0.2)))/100</f>
        <v>0.04</v>
      </c>
      <c r="M1593" s="2">
        <f>Table_ExternalData_15[[#This Row],[Price]]-Table_ExternalData_15[[#This Row],[Price]]*Table_ExternalData_15[[#This Row],[extra popust]]</f>
        <v>741.69600000000003</v>
      </c>
      <c r="N1593" s="2">
        <f>IF(M1593&lt;I1593,M1593,I1593)</f>
        <v>741.69600000000003</v>
      </c>
      <c r="O1593" s="12" t="str">
        <f>IF(N1593&lt;I1593,$U$1," ")</f>
        <v xml:space="preserve"> </v>
      </c>
      <c r="P1593" s="12" t="str">
        <f>IFERROR((O1593+30)," ")</f>
        <v xml:space="preserve"> </v>
      </c>
      <c r="Q1593" s="2">
        <f ca="1">IF(O1593=$U$1,N1593,"0")*1.22</f>
        <v>0</v>
      </c>
    </row>
    <row r="1594" spans="1:17" x14ac:dyDescent="0.25">
      <c r="A1594" t="s">
        <v>11701</v>
      </c>
      <c r="B1594" t="s">
        <v>15543</v>
      </c>
      <c r="C1594">
        <v>16871</v>
      </c>
      <c r="D1594">
        <v>612.12</v>
      </c>
      <c r="E1594">
        <f>IFERROR(VLOOKUP(Table_ExternalData_15[[#This Row],[Id]],Rabati!B:C,2,0),0)</f>
        <v>20</v>
      </c>
      <c r="F1594">
        <v>0</v>
      </c>
      <c r="G1594" t="str">
        <f>VLOOKUP(Table_ExternalData_15[[#This Row],[Id]],'Blagovna izdelek'!A:C,3,0)</f>
        <v>Ruijie-Reyee</v>
      </c>
      <c r="H1594">
        <f>Table_ExternalData_15[[#This Row],[Rabat]]*0.2</f>
        <v>4</v>
      </c>
      <c r="I1594" s="2">
        <f>Table_ExternalData_15[[#This Row],[Price]]-(Table_ExternalData_15[[#This Row],[Price]]*Table_ExternalData_15[[#This Row],[BB rabat]])/100</f>
        <v>587.63520000000005</v>
      </c>
      <c r="J1594" s="2">
        <f>Table_ExternalData_15[[#This Row],[BB cena]]*Table_ExternalData_15[[#Headers],[1,22]]</f>
        <v>716.91494400000011</v>
      </c>
      <c r="K1594" s="2">
        <f>Table_ExternalData_15[[#This Row],[Price]]*Table_ExternalData_15[[#Headers],[1,22]]</f>
        <v>746.78639999999996</v>
      </c>
      <c r="L1594" s="7">
        <f>IF(G1594="White Shark",E1594*0.5,IF(G1594="Sbox",E1594*0.5,IF(G1594="Tenda",E1594*0.5,E1594*0.2)))/100</f>
        <v>0.04</v>
      </c>
      <c r="M1594" s="2">
        <f>Table_ExternalData_15[[#This Row],[Price]]-Table_ExternalData_15[[#This Row],[Price]]*Table_ExternalData_15[[#This Row],[extra popust]]</f>
        <v>587.63520000000005</v>
      </c>
      <c r="N1594" s="2">
        <f>IF(M1594&lt;I1594,M1594,I1594)</f>
        <v>587.63520000000005</v>
      </c>
      <c r="O1594" s="12" t="str">
        <f>IF(N1594&lt;I1594,$U$1," ")</f>
        <v xml:space="preserve"> </v>
      </c>
      <c r="P1594" s="12" t="str">
        <f>IFERROR((O1594+30)," ")</f>
        <v xml:space="preserve"> </v>
      </c>
      <c r="Q1594" s="2">
        <f ca="1">IF(O1594=$U$1,N1594,"0")*1.22</f>
        <v>0</v>
      </c>
    </row>
    <row r="1595" spans="1:17" x14ac:dyDescent="0.25">
      <c r="A1595" t="s">
        <v>11728</v>
      </c>
      <c r="B1595" t="s">
        <v>15544</v>
      </c>
      <c r="C1595">
        <v>16877</v>
      </c>
      <c r="D1595">
        <v>15.5</v>
      </c>
      <c r="E1595">
        <f>IFERROR(VLOOKUP(Table_ExternalData_15[[#This Row],[Id]],Rabati!B:C,2,0),0)</f>
        <v>20</v>
      </c>
      <c r="F1595">
        <v>10</v>
      </c>
      <c r="G1595" t="str">
        <f>VLOOKUP(Table_ExternalData_15[[#This Row],[Id]],'Blagovna izdelek'!A:C,3,0)</f>
        <v>Ruijie-Reyee</v>
      </c>
      <c r="H1595">
        <f>Table_ExternalData_15[[#This Row],[Rabat]]*0.2</f>
        <v>4</v>
      </c>
      <c r="I1595" s="2">
        <f>Table_ExternalData_15[[#This Row],[Price]]-(Table_ExternalData_15[[#This Row],[Price]]*Table_ExternalData_15[[#This Row],[BB rabat]])/100</f>
        <v>14.88</v>
      </c>
      <c r="J1595" s="2">
        <f>Table_ExternalData_15[[#This Row],[BB cena]]*Table_ExternalData_15[[#Headers],[1,22]]</f>
        <v>18.153600000000001</v>
      </c>
      <c r="K1595" s="2">
        <f>Table_ExternalData_15[[#This Row],[Price]]*Table_ExternalData_15[[#Headers],[1,22]]</f>
        <v>18.91</v>
      </c>
      <c r="L1595" s="7">
        <f>IF(G1595="White Shark",E1595*0.5,IF(G1595="Sbox",E1595*0.5,IF(G1595="Tenda",E1595*0.5,E1595*0.2)))/100</f>
        <v>0.04</v>
      </c>
      <c r="M1595" s="2">
        <f>Table_ExternalData_15[[#This Row],[Price]]-Table_ExternalData_15[[#This Row],[Price]]*Table_ExternalData_15[[#This Row],[extra popust]]</f>
        <v>14.88</v>
      </c>
      <c r="N1595" s="2">
        <f>IF(M1595&lt;I1595,M1595,I1595)</f>
        <v>14.88</v>
      </c>
      <c r="O1595" s="12" t="str">
        <f>IF(N1595&lt;I1595,$U$1," ")</f>
        <v xml:space="preserve"> </v>
      </c>
      <c r="P1595" s="12" t="str">
        <f>IFERROR((O1595+30)," ")</f>
        <v xml:space="preserve"> </v>
      </c>
      <c r="Q1595" s="2">
        <f ca="1">IF(O1595=$U$1,N1595,"0")*1.22</f>
        <v>0</v>
      </c>
    </row>
    <row r="1596" spans="1:17" x14ac:dyDescent="0.25">
      <c r="A1596" t="s">
        <v>11729</v>
      </c>
      <c r="B1596" t="s">
        <v>15545</v>
      </c>
      <c r="C1596">
        <v>16878</v>
      </c>
      <c r="D1596">
        <v>93.32</v>
      </c>
      <c r="E1596">
        <f>IFERROR(VLOOKUP(Table_ExternalData_15[[#This Row],[Id]],Rabati!B:C,2,0),0)</f>
        <v>30</v>
      </c>
      <c r="F1596">
        <v>20</v>
      </c>
      <c r="G1596" t="str">
        <f>VLOOKUP(Table_ExternalData_15[[#This Row],[Id]],'Blagovna izdelek'!A:C,3,0)</f>
        <v>Ruijie-Reyee</v>
      </c>
      <c r="H1596">
        <f>Table_ExternalData_15[[#This Row],[Rabat]]*0.2</f>
        <v>6</v>
      </c>
      <c r="I1596" s="2">
        <f>Table_ExternalData_15[[#This Row],[Price]]-(Table_ExternalData_15[[#This Row],[Price]]*Table_ExternalData_15[[#This Row],[BB rabat]])/100</f>
        <v>87.720799999999997</v>
      </c>
      <c r="J1596" s="2">
        <f>Table_ExternalData_15[[#This Row],[BB cena]]*Table_ExternalData_15[[#Headers],[1,22]]</f>
        <v>107.01937599999999</v>
      </c>
      <c r="K1596" s="2">
        <f>Table_ExternalData_15[[#This Row],[Price]]*Table_ExternalData_15[[#Headers],[1,22]]</f>
        <v>113.85039999999999</v>
      </c>
      <c r="L1596" s="7">
        <f>IF(G1596="White Shark",E1596*0.5,IF(G1596="Sbox",E1596*0.5,IF(G1596="Tenda",E1596*0.5,E1596*0.2)))/100</f>
        <v>0.06</v>
      </c>
      <c r="M1596" s="2">
        <f>Table_ExternalData_15[[#This Row],[Price]]-Table_ExternalData_15[[#This Row],[Price]]*Table_ExternalData_15[[#This Row],[extra popust]]</f>
        <v>87.720799999999997</v>
      </c>
      <c r="N1596" s="2">
        <f>IF(M1596&lt;I1596,M1596,I1596)</f>
        <v>87.720799999999997</v>
      </c>
      <c r="O1596" s="12" t="str">
        <f>IF(N1596&lt;I1596,$U$1," ")</f>
        <v xml:space="preserve"> </v>
      </c>
      <c r="P1596" s="12" t="str">
        <f>IFERROR((O1596+30)," ")</f>
        <v xml:space="preserve"> </v>
      </c>
      <c r="Q1596" s="2">
        <f ca="1">IF(O1596=$U$1,N1596,"0")*1.22</f>
        <v>0</v>
      </c>
    </row>
    <row r="1597" spans="1:17" x14ac:dyDescent="0.25">
      <c r="A1597" t="s">
        <v>12057</v>
      </c>
      <c r="B1597" t="s">
        <v>12056</v>
      </c>
      <c r="C1597">
        <v>16906</v>
      </c>
      <c r="D1597">
        <v>14.25</v>
      </c>
      <c r="E1597">
        <f>IFERROR(VLOOKUP(Table_ExternalData_15[[#This Row],[Id]],Rabati!B:C,2,0),0)</f>
        <v>100</v>
      </c>
      <c r="F1597">
        <v>0</v>
      </c>
      <c r="G1597" t="str">
        <f>VLOOKUP(Table_ExternalData_15[[#This Row],[Id]],'Blagovna izdelek'!A:C,3,0)</f>
        <v>Ruijie-Reyee</v>
      </c>
      <c r="H1597">
        <f>Table_ExternalData_15[[#This Row],[Rabat]]*0.2</f>
        <v>20</v>
      </c>
      <c r="I1597" s="2">
        <f>Table_ExternalData_15[[#This Row],[Price]]-(Table_ExternalData_15[[#This Row],[Price]]*Table_ExternalData_15[[#This Row],[BB rabat]])/100</f>
        <v>11.4</v>
      </c>
      <c r="J1597" s="2">
        <f>Table_ExternalData_15[[#This Row],[BB cena]]*Table_ExternalData_15[[#Headers],[1,22]]</f>
        <v>13.907999999999999</v>
      </c>
      <c r="K1597" s="2">
        <f>Table_ExternalData_15[[#This Row],[Price]]*Table_ExternalData_15[[#Headers],[1,22]]</f>
        <v>17.384999999999998</v>
      </c>
      <c r="L1597" s="7">
        <f>IF(G1597="White Shark",E1597*0.5,IF(G1597="Sbox",E1597*0.5,IF(G1597="Tenda",E1597*0.5,E1597*0.2)))/100</f>
        <v>0.2</v>
      </c>
      <c r="M1597" s="2">
        <f>Table_ExternalData_15[[#This Row],[Price]]-Table_ExternalData_15[[#This Row],[Price]]*Table_ExternalData_15[[#This Row],[extra popust]]</f>
        <v>11.4</v>
      </c>
      <c r="N1597" s="2">
        <f>IF(M1597&lt;I1597,M1597,I1597)</f>
        <v>11.4</v>
      </c>
      <c r="O1597" s="12" t="str">
        <f>IF(N1597&lt;I1597,$U$1," ")</f>
        <v xml:space="preserve"> </v>
      </c>
      <c r="P1597" s="12" t="str">
        <f>IFERROR((O1597+30)," ")</f>
        <v xml:space="preserve"> </v>
      </c>
      <c r="Q1597" s="2">
        <f ca="1">IF(O1597=$U$1,N1597,"0")*1.22</f>
        <v>0</v>
      </c>
    </row>
    <row r="1598" spans="1:17" x14ac:dyDescent="0.25">
      <c r="A1598" t="s">
        <v>12212</v>
      </c>
      <c r="B1598" t="s">
        <v>15546</v>
      </c>
      <c r="C1598">
        <v>16966</v>
      </c>
      <c r="D1598">
        <v>93.5</v>
      </c>
      <c r="E1598">
        <f>IFERROR(VLOOKUP(Table_ExternalData_15[[#This Row],[Id]],Rabati!B:C,2,0),0)</f>
        <v>30</v>
      </c>
      <c r="F1598">
        <v>15</v>
      </c>
      <c r="G1598" t="str">
        <f>VLOOKUP(Table_ExternalData_15[[#This Row],[Id]],'Blagovna izdelek'!A:C,3,0)</f>
        <v>Ruijie-Reyee</v>
      </c>
      <c r="H1598">
        <f>Table_ExternalData_15[[#This Row],[Rabat]]*0.2</f>
        <v>6</v>
      </c>
      <c r="I1598" s="2">
        <f>Table_ExternalData_15[[#This Row],[Price]]-(Table_ExternalData_15[[#This Row],[Price]]*Table_ExternalData_15[[#This Row],[BB rabat]])/100</f>
        <v>87.89</v>
      </c>
      <c r="J1598" s="2">
        <f>Table_ExternalData_15[[#This Row],[BB cena]]*Table_ExternalData_15[[#Headers],[1,22]]</f>
        <v>107.22579999999999</v>
      </c>
      <c r="K1598" s="2">
        <f>Table_ExternalData_15[[#This Row],[Price]]*Table_ExternalData_15[[#Headers],[1,22]]</f>
        <v>114.07</v>
      </c>
      <c r="L1598" s="7">
        <f>IF(G1598="White Shark",E1598*0.5,IF(G1598="Sbox",E1598*0.5,IF(G1598="Tenda",E1598*0.5,E1598*0.2)))/100</f>
        <v>0.06</v>
      </c>
      <c r="M1598" s="2">
        <f>Table_ExternalData_15[[#This Row],[Price]]-Table_ExternalData_15[[#This Row],[Price]]*Table_ExternalData_15[[#This Row],[extra popust]]</f>
        <v>87.89</v>
      </c>
      <c r="N1598" s="2">
        <f>IF(M1598&lt;I1598,M1598,I1598)</f>
        <v>87.89</v>
      </c>
      <c r="O1598" s="12" t="str">
        <f>IF(N1598&lt;I1598,$U$1," ")</f>
        <v xml:space="preserve"> </v>
      </c>
      <c r="P1598" s="12" t="str">
        <f>IFERROR((O1598+30)," ")</f>
        <v xml:space="preserve"> </v>
      </c>
      <c r="Q1598" s="2">
        <f ca="1">IF(O1598=$U$1,N1598,"0")*1.22</f>
        <v>0</v>
      </c>
    </row>
    <row r="1599" spans="1:17" x14ac:dyDescent="0.25">
      <c r="A1599" t="s">
        <v>12213</v>
      </c>
      <c r="B1599" t="s">
        <v>15547</v>
      </c>
      <c r="C1599">
        <v>16967</v>
      </c>
      <c r="D1599">
        <v>17.600000000000001</v>
      </c>
      <c r="E1599">
        <f>IFERROR(VLOOKUP(Table_ExternalData_15[[#This Row],[Id]],Rabati!B:C,2,0),0)</f>
        <v>30</v>
      </c>
      <c r="F1599">
        <v>13</v>
      </c>
      <c r="G1599" t="str">
        <f>VLOOKUP(Table_ExternalData_15[[#This Row],[Id]],'Blagovna izdelek'!A:C,3,0)</f>
        <v>Ruijie-Reyee</v>
      </c>
      <c r="H1599">
        <f>Table_ExternalData_15[[#This Row],[Rabat]]*0.2</f>
        <v>6</v>
      </c>
      <c r="I1599" s="2">
        <f>Table_ExternalData_15[[#This Row],[Price]]-(Table_ExternalData_15[[#This Row],[Price]]*Table_ExternalData_15[[#This Row],[BB rabat]])/100</f>
        <v>16.544</v>
      </c>
      <c r="J1599" s="2">
        <f>Table_ExternalData_15[[#This Row],[BB cena]]*Table_ExternalData_15[[#Headers],[1,22]]</f>
        <v>20.183679999999999</v>
      </c>
      <c r="K1599" s="2">
        <f>Table_ExternalData_15[[#This Row],[Price]]*Table_ExternalData_15[[#Headers],[1,22]]</f>
        <v>21.472000000000001</v>
      </c>
      <c r="L1599" s="7">
        <f>IF(G1599="White Shark",E1599*0.5,IF(G1599="Sbox",E1599*0.5,IF(G1599="Tenda",E1599*0.5,E1599*0.2)))/100</f>
        <v>0.06</v>
      </c>
      <c r="M1599" s="2">
        <f>Table_ExternalData_15[[#This Row],[Price]]-Table_ExternalData_15[[#This Row],[Price]]*Table_ExternalData_15[[#This Row],[extra popust]]</f>
        <v>16.544</v>
      </c>
      <c r="N1599" s="2">
        <f>IF(M1599&lt;I1599,M1599,I1599)</f>
        <v>16.544</v>
      </c>
      <c r="O1599" s="12" t="str">
        <f>IF(N1599&lt;I1599,$U$1," ")</f>
        <v xml:space="preserve"> </v>
      </c>
      <c r="P1599" s="12" t="str">
        <f>IFERROR((O1599+30)," ")</f>
        <v xml:space="preserve"> </v>
      </c>
      <c r="Q1599" s="2">
        <f ca="1">IF(O1599=$U$1,N1599,"0")*1.22</f>
        <v>0</v>
      </c>
    </row>
    <row r="1600" spans="1:17" x14ac:dyDescent="0.25">
      <c r="A1600" t="s">
        <v>12214</v>
      </c>
      <c r="B1600" t="s">
        <v>15548</v>
      </c>
      <c r="C1600">
        <v>16968</v>
      </c>
      <c r="D1600">
        <v>12.2</v>
      </c>
      <c r="E1600">
        <f>IFERROR(VLOOKUP(Table_ExternalData_15[[#This Row],[Id]],Rabati!B:C,2,0),0)</f>
        <v>20</v>
      </c>
      <c r="F1600">
        <v>13</v>
      </c>
      <c r="G1600" t="str">
        <f>VLOOKUP(Table_ExternalData_15[[#This Row],[Id]],'Blagovna izdelek'!A:C,3,0)</f>
        <v>Ruijie-Reyee</v>
      </c>
      <c r="H1600">
        <f>Table_ExternalData_15[[#This Row],[Rabat]]*0.2</f>
        <v>4</v>
      </c>
      <c r="I1600" s="2">
        <f>Table_ExternalData_15[[#This Row],[Price]]-(Table_ExternalData_15[[#This Row],[Price]]*Table_ExternalData_15[[#This Row],[BB rabat]])/100</f>
        <v>11.712</v>
      </c>
      <c r="J1600" s="2">
        <f>Table_ExternalData_15[[#This Row],[BB cena]]*Table_ExternalData_15[[#Headers],[1,22]]</f>
        <v>14.288639999999999</v>
      </c>
      <c r="K1600" s="2">
        <f>Table_ExternalData_15[[#This Row],[Price]]*Table_ExternalData_15[[#Headers],[1,22]]</f>
        <v>14.883999999999999</v>
      </c>
      <c r="L1600" s="7">
        <f>IF(G1600="White Shark",E1600*0.5,IF(G1600="Sbox",E1600*0.5,IF(G1600="Tenda",E1600*0.5,E1600*0.2)))/100</f>
        <v>0.04</v>
      </c>
      <c r="M1600" s="2">
        <f>Table_ExternalData_15[[#This Row],[Price]]-Table_ExternalData_15[[#This Row],[Price]]*Table_ExternalData_15[[#This Row],[extra popust]]</f>
        <v>11.712</v>
      </c>
      <c r="N1600" s="2">
        <f>IF(M1600&lt;I1600,M1600,I1600)</f>
        <v>11.712</v>
      </c>
      <c r="O1600" s="12" t="str">
        <f>IF(N1600&lt;I1600,$U$1," ")</f>
        <v xml:space="preserve"> </v>
      </c>
      <c r="P1600" s="12" t="str">
        <f>IFERROR((O1600+30)," ")</f>
        <v xml:space="preserve"> </v>
      </c>
      <c r="Q1600" s="2">
        <f ca="1">IF(O1600=$U$1,N1600,"0")*1.22</f>
        <v>0</v>
      </c>
    </row>
    <row r="1601" spans="1:17" x14ac:dyDescent="0.25">
      <c r="A1601" t="s">
        <v>12215</v>
      </c>
      <c r="B1601" t="s">
        <v>15549</v>
      </c>
      <c r="C1601">
        <v>16969</v>
      </c>
      <c r="D1601">
        <v>166.7</v>
      </c>
      <c r="E1601">
        <f>IFERROR(VLOOKUP(Table_ExternalData_15[[#This Row],[Id]],Rabati!B:C,2,0),0)</f>
        <v>30</v>
      </c>
      <c r="F1601">
        <v>11</v>
      </c>
      <c r="G1601" t="str">
        <f>VLOOKUP(Table_ExternalData_15[[#This Row],[Id]],'Blagovna izdelek'!A:C,3,0)</f>
        <v>Ruijie-Reyee</v>
      </c>
      <c r="H1601">
        <f>Table_ExternalData_15[[#This Row],[Rabat]]*0.2</f>
        <v>6</v>
      </c>
      <c r="I1601" s="2">
        <f>Table_ExternalData_15[[#This Row],[Price]]-(Table_ExternalData_15[[#This Row],[Price]]*Table_ExternalData_15[[#This Row],[BB rabat]])/100</f>
        <v>156.69799999999998</v>
      </c>
      <c r="J1601" s="2">
        <f>Table_ExternalData_15[[#This Row],[BB cena]]*Table_ExternalData_15[[#Headers],[1,22]]</f>
        <v>191.17155999999997</v>
      </c>
      <c r="K1601" s="2">
        <f>Table_ExternalData_15[[#This Row],[Price]]*Table_ExternalData_15[[#Headers],[1,22]]</f>
        <v>203.374</v>
      </c>
      <c r="L1601" s="7">
        <f>IF(G1601="White Shark",E1601*0.5,IF(G1601="Sbox",E1601*0.5,IF(G1601="Tenda",E1601*0.5,E1601*0.2)))/100</f>
        <v>0.06</v>
      </c>
      <c r="M1601" s="2">
        <f>Table_ExternalData_15[[#This Row],[Price]]-Table_ExternalData_15[[#This Row],[Price]]*Table_ExternalData_15[[#This Row],[extra popust]]</f>
        <v>156.69799999999998</v>
      </c>
      <c r="N1601" s="2">
        <f>IF(M1601&lt;I1601,M1601,I1601)</f>
        <v>156.69799999999998</v>
      </c>
      <c r="O1601" s="12" t="str">
        <f>IF(N1601&lt;I1601,$U$1," ")</f>
        <v xml:space="preserve"> </v>
      </c>
      <c r="P1601" s="12" t="str">
        <f>IFERROR((O1601+30)," ")</f>
        <v xml:space="preserve"> </v>
      </c>
      <c r="Q1601" s="2">
        <f ca="1">IF(O1601=$U$1,N1601,"0")*1.22</f>
        <v>0</v>
      </c>
    </row>
    <row r="1602" spans="1:17" x14ac:dyDescent="0.25">
      <c r="A1602" t="s">
        <v>12216</v>
      </c>
      <c r="B1602" t="s">
        <v>15550</v>
      </c>
      <c r="C1602">
        <v>16970</v>
      </c>
      <c r="D1602">
        <v>10.3</v>
      </c>
      <c r="E1602">
        <f>IFERROR(VLOOKUP(Table_ExternalData_15[[#This Row],[Id]],Rabati!B:C,2,0),0)</f>
        <v>20</v>
      </c>
      <c r="F1602">
        <v>5</v>
      </c>
      <c r="G1602" t="str">
        <f>VLOOKUP(Table_ExternalData_15[[#This Row],[Id]],'Blagovna izdelek'!A:C,3,0)</f>
        <v>Ruijie-Reyee</v>
      </c>
      <c r="H1602">
        <f>Table_ExternalData_15[[#This Row],[Rabat]]*0.2</f>
        <v>4</v>
      </c>
      <c r="I1602" s="2">
        <f>Table_ExternalData_15[[#This Row],[Price]]-(Table_ExternalData_15[[#This Row],[Price]]*Table_ExternalData_15[[#This Row],[BB rabat]])/100</f>
        <v>9.8879999999999999</v>
      </c>
      <c r="J1602" s="2">
        <f>Table_ExternalData_15[[#This Row],[BB cena]]*Table_ExternalData_15[[#Headers],[1,22]]</f>
        <v>12.063359999999999</v>
      </c>
      <c r="K1602" s="2">
        <f>Table_ExternalData_15[[#This Row],[Price]]*Table_ExternalData_15[[#Headers],[1,22]]</f>
        <v>12.566000000000001</v>
      </c>
      <c r="L1602" s="7">
        <f>IF(G1602="White Shark",E1602*0.5,IF(G1602="Sbox",E1602*0.5,IF(G1602="Tenda",E1602*0.5,E1602*0.2)))/100</f>
        <v>0.04</v>
      </c>
      <c r="M1602" s="2">
        <f>Table_ExternalData_15[[#This Row],[Price]]-Table_ExternalData_15[[#This Row],[Price]]*Table_ExternalData_15[[#This Row],[extra popust]]</f>
        <v>9.8879999999999999</v>
      </c>
      <c r="N1602" s="2">
        <f>IF(M1602&lt;I1602,M1602,I1602)</f>
        <v>9.8879999999999999</v>
      </c>
      <c r="O1602" s="12" t="str">
        <f>IF(N1602&lt;I1602,$U$1," ")</f>
        <v xml:space="preserve"> </v>
      </c>
      <c r="P1602" s="12" t="str">
        <f>IFERROR((O1602+30)," ")</f>
        <v xml:space="preserve"> </v>
      </c>
      <c r="Q1602" s="2">
        <f ca="1">IF(O1602=$U$1,N1602,"0")*1.22</f>
        <v>0</v>
      </c>
    </row>
    <row r="1603" spans="1:17" x14ac:dyDescent="0.25">
      <c r="A1603" t="s">
        <v>12217</v>
      </c>
      <c r="B1603" t="s">
        <v>15551</v>
      </c>
      <c r="C1603">
        <v>16971</v>
      </c>
      <c r="D1603">
        <v>42.3</v>
      </c>
      <c r="E1603">
        <f>IFERROR(VLOOKUP(Table_ExternalData_15[[#This Row],[Id]],Rabati!B:C,2,0),0)</f>
        <v>20</v>
      </c>
      <c r="F1603">
        <v>24</v>
      </c>
      <c r="G1603" t="str">
        <f>VLOOKUP(Table_ExternalData_15[[#This Row],[Id]],'Blagovna izdelek'!A:C,3,0)</f>
        <v>Ruijie-Reyee</v>
      </c>
      <c r="H1603">
        <f>Table_ExternalData_15[[#This Row],[Rabat]]*0.2</f>
        <v>4</v>
      </c>
      <c r="I1603" s="2">
        <f>Table_ExternalData_15[[#This Row],[Price]]-(Table_ExternalData_15[[#This Row],[Price]]*Table_ExternalData_15[[#This Row],[BB rabat]])/100</f>
        <v>40.607999999999997</v>
      </c>
      <c r="J1603" s="2">
        <f>Table_ExternalData_15[[#This Row],[BB cena]]*Table_ExternalData_15[[#Headers],[1,22]]</f>
        <v>49.541759999999996</v>
      </c>
      <c r="K1603" s="2">
        <f>Table_ExternalData_15[[#This Row],[Price]]*Table_ExternalData_15[[#Headers],[1,22]]</f>
        <v>51.605999999999995</v>
      </c>
      <c r="L1603" s="7">
        <f>IF(G1603="White Shark",E1603*0.5,IF(G1603="Sbox",E1603*0.5,IF(G1603="Tenda",E1603*0.5,E1603*0.2)))/100</f>
        <v>0.04</v>
      </c>
      <c r="M1603" s="2">
        <f>Table_ExternalData_15[[#This Row],[Price]]-Table_ExternalData_15[[#This Row],[Price]]*Table_ExternalData_15[[#This Row],[extra popust]]</f>
        <v>40.607999999999997</v>
      </c>
      <c r="N1603" s="2">
        <f>IF(M1603&lt;I1603,M1603,I1603)</f>
        <v>40.607999999999997</v>
      </c>
      <c r="O1603" s="12" t="str">
        <f>IF(N1603&lt;I1603,$U$1," ")</f>
        <v xml:space="preserve"> </v>
      </c>
      <c r="P1603" s="12" t="str">
        <f>IFERROR((O1603+30)," ")</f>
        <v xml:space="preserve"> </v>
      </c>
      <c r="Q1603" s="2">
        <f ca="1">IF(O1603=$U$1,N1603,"0")*1.22</f>
        <v>0</v>
      </c>
    </row>
    <row r="1604" spans="1:17" x14ac:dyDescent="0.25">
      <c r="A1604" t="s">
        <v>13123</v>
      </c>
      <c r="B1604" t="s">
        <v>13122</v>
      </c>
      <c r="C1604">
        <v>17170</v>
      </c>
      <c r="D1604">
        <v>726.9</v>
      </c>
      <c r="E1604">
        <f>IFERROR(VLOOKUP(Table_ExternalData_15[[#This Row],[Id]],Rabati!B:C,2,0),0)</f>
        <v>20</v>
      </c>
      <c r="F1604">
        <v>0</v>
      </c>
      <c r="G1604" t="str">
        <f>VLOOKUP(Table_ExternalData_15[[#This Row],[Id]],'Blagovna izdelek'!A:C,3,0)</f>
        <v>Ruijie-Reyee</v>
      </c>
      <c r="H1604">
        <f>Table_ExternalData_15[[#This Row],[Rabat]]*0.2</f>
        <v>4</v>
      </c>
      <c r="I1604" s="2">
        <f>Table_ExternalData_15[[#This Row],[Price]]-(Table_ExternalData_15[[#This Row],[Price]]*Table_ExternalData_15[[#This Row],[BB rabat]])/100</f>
        <v>697.82399999999996</v>
      </c>
      <c r="J1604" s="2">
        <f>Table_ExternalData_15[[#This Row],[BB cena]]*Table_ExternalData_15[[#Headers],[1,22]]</f>
        <v>851.34527999999989</v>
      </c>
      <c r="K1604" s="2">
        <f>Table_ExternalData_15[[#This Row],[Price]]*Table_ExternalData_15[[#Headers],[1,22]]</f>
        <v>886.81799999999998</v>
      </c>
      <c r="L1604" s="7">
        <f>IF(G1604="White Shark",E1604*0.5,IF(G1604="Sbox",E1604*0.5,IF(G1604="Tenda",E1604*0.5,E1604*0.2)))/100</f>
        <v>0.04</v>
      </c>
      <c r="M1604" s="2">
        <f>Table_ExternalData_15[[#This Row],[Price]]-Table_ExternalData_15[[#This Row],[Price]]*Table_ExternalData_15[[#This Row],[extra popust]]</f>
        <v>697.82399999999996</v>
      </c>
      <c r="N1604" s="2">
        <f>IF(M1604&lt;I1604,M1604,I1604)</f>
        <v>697.82399999999996</v>
      </c>
      <c r="O1604" s="12" t="str">
        <f>IF(N1604&lt;I1604,$U$1," ")</f>
        <v xml:space="preserve"> </v>
      </c>
      <c r="P1604" s="12" t="str">
        <f>IFERROR((O1604+30)," ")</f>
        <v xml:space="preserve"> </v>
      </c>
      <c r="Q1604" s="2">
        <f ca="1">IF(O1604=$U$1,N1604,"0")*1.22</f>
        <v>0</v>
      </c>
    </row>
    <row r="1605" spans="1:17" x14ac:dyDescent="0.25">
      <c r="A1605" t="s">
        <v>13246</v>
      </c>
      <c r="B1605" t="s">
        <v>15552</v>
      </c>
      <c r="C1605">
        <v>17182</v>
      </c>
      <c r="D1605">
        <v>1142</v>
      </c>
      <c r="E1605">
        <f>IFERROR(VLOOKUP(Table_ExternalData_15[[#This Row],[Id]],Rabati!B:C,2,0),0)</f>
        <v>30</v>
      </c>
      <c r="F1605">
        <v>0</v>
      </c>
      <c r="G1605" t="str">
        <f>VLOOKUP(Table_ExternalData_15[[#This Row],[Id]],'Blagovna izdelek'!A:C,3,0)</f>
        <v>Ruijie-Reyee</v>
      </c>
      <c r="H1605">
        <f>Table_ExternalData_15[[#This Row],[Rabat]]*0.2</f>
        <v>6</v>
      </c>
      <c r="I1605" s="2">
        <f>Table_ExternalData_15[[#This Row],[Price]]-(Table_ExternalData_15[[#This Row],[Price]]*Table_ExternalData_15[[#This Row],[BB rabat]])/100</f>
        <v>1073.48</v>
      </c>
      <c r="J1605" s="2">
        <f>Table_ExternalData_15[[#This Row],[BB cena]]*Table_ExternalData_15[[#Headers],[1,22]]</f>
        <v>1309.6456000000001</v>
      </c>
      <c r="K1605" s="2">
        <f>Table_ExternalData_15[[#This Row],[Price]]*Table_ExternalData_15[[#Headers],[1,22]]</f>
        <v>1393.24</v>
      </c>
      <c r="L1605" s="7">
        <f>IF(G1605="White Shark",E1605*0.5,IF(G1605="Sbox",E1605*0.5,IF(G1605="Tenda",E1605*0.5,E1605*0.2)))/100</f>
        <v>0.06</v>
      </c>
      <c r="M1605" s="2">
        <f>Table_ExternalData_15[[#This Row],[Price]]-Table_ExternalData_15[[#This Row],[Price]]*Table_ExternalData_15[[#This Row],[extra popust]]</f>
        <v>1073.48</v>
      </c>
      <c r="N1605" s="2">
        <f>IF(M1605&lt;I1605,M1605,I1605)</f>
        <v>1073.48</v>
      </c>
      <c r="O1605" s="12" t="str">
        <f>IF(N1605&lt;I1605,$U$1," ")</f>
        <v xml:space="preserve"> </v>
      </c>
      <c r="P1605" s="12" t="str">
        <f>IFERROR((O1605+30)," ")</f>
        <v xml:space="preserve"> </v>
      </c>
      <c r="Q1605" s="2">
        <f ca="1">IF(O1605=$U$1,N1605,"0")*1.22</f>
        <v>0</v>
      </c>
    </row>
    <row r="1606" spans="1:17" x14ac:dyDescent="0.25">
      <c r="A1606" t="s">
        <v>13250</v>
      </c>
      <c r="B1606" t="s">
        <v>15553</v>
      </c>
      <c r="C1606">
        <v>17183</v>
      </c>
      <c r="D1606">
        <v>126.3</v>
      </c>
      <c r="E1606">
        <f>IFERROR(VLOOKUP(Table_ExternalData_15[[#This Row],[Id]],Rabati!B:C,2,0),0)</f>
        <v>30</v>
      </c>
      <c r="F1606">
        <v>0</v>
      </c>
      <c r="G1606" t="str">
        <f>VLOOKUP(Table_ExternalData_15[[#This Row],[Id]],'Blagovna izdelek'!A:C,3,0)</f>
        <v>Ruijie-Reyee</v>
      </c>
      <c r="H1606">
        <f>Table_ExternalData_15[[#This Row],[Rabat]]*0.2</f>
        <v>6</v>
      </c>
      <c r="I1606" s="2">
        <f>Table_ExternalData_15[[#This Row],[Price]]-(Table_ExternalData_15[[#This Row],[Price]]*Table_ExternalData_15[[#This Row],[BB rabat]])/100</f>
        <v>118.72199999999999</v>
      </c>
      <c r="J1606" s="2">
        <f>Table_ExternalData_15[[#This Row],[BB cena]]*Table_ExternalData_15[[#Headers],[1,22]]</f>
        <v>144.84083999999999</v>
      </c>
      <c r="K1606" s="2">
        <f>Table_ExternalData_15[[#This Row],[Price]]*Table_ExternalData_15[[#Headers],[1,22]]</f>
        <v>154.08599999999998</v>
      </c>
      <c r="L1606" s="7">
        <f>IF(G1606="White Shark",E1606*0.5,IF(G1606="Sbox",E1606*0.5,IF(G1606="Tenda",E1606*0.5,E1606*0.2)))/100</f>
        <v>0.06</v>
      </c>
      <c r="M1606" s="2">
        <f>Table_ExternalData_15[[#This Row],[Price]]-Table_ExternalData_15[[#This Row],[Price]]*Table_ExternalData_15[[#This Row],[extra popust]]</f>
        <v>118.72199999999999</v>
      </c>
      <c r="N1606" s="2">
        <f>IF(M1606&lt;I1606,M1606,I1606)</f>
        <v>118.72199999999999</v>
      </c>
      <c r="O1606" s="12" t="str">
        <f>IF(N1606&lt;I1606,$U$1," ")</f>
        <v xml:space="preserve"> </v>
      </c>
      <c r="P1606" s="12" t="str">
        <f>IFERROR((O1606+30)," ")</f>
        <v xml:space="preserve"> </v>
      </c>
      <c r="Q1606" s="2">
        <f ca="1">IF(O1606=$U$1,N1606,"0")*1.22</f>
        <v>0</v>
      </c>
    </row>
    <row r="1607" spans="1:17" x14ac:dyDescent="0.25">
      <c r="A1607" t="s">
        <v>13251</v>
      </c>
      <c r="B1607" t="s">
        <v>15554</v>
      </c>
      <c r="C1607">
        <v>17184</v>
      </c>
      <c r="D1607">
        <v>287.89999999999998</v>
      </c>
      <c r="E1607">
        <f>IFERROR(VLOOKUP(Table_ExternalData_15[[#This Row],[Id]],Rabati!B:C,2,0),0)</f>
        <v>30</v>
      </c>
      <c r="F1607">
        <v>5</v>
      </c>
      <c r="G1607" t="str">
        <f>VLOOKUP(Table_ExternalData_15[[#This Row],[Id]],'Blagovna izdelek'!A:C,3,0)</f>
        <v>Ruijie-Reyee</v>
      </c>
      <c r="H1607">
        <f>Table_ExternalData_15[[#This Row],[Rabat]]*0.2</f>
        <v>6</v>
      </c>
      <c r="I1607" s="2">
        <f>Table_ExternalData_15[[#This Row],[Price]]-(Table_ExternalData_15[[#This Row],[Price]]*Table_ExternalData_15[[#This Row],[BB rabat]])/100</f>
        <v>270.62599999999998</v>
      </c>
      <c r="J1607" s="2">
        <f>Table_ExternalData_15[[#This Row],[BB cena]]*Table_ExternalData_15[[#Headers],[1,22]]</f>
        <v>330.16371999999996</v>
      </c>
      <c r="K1607" s="2">
        <f>Table_ExternalData_15[[#This Row],[Price]]*Table_ExternalData_15[[#Headers],[1,22]]</f>
        <v>351.23799999999994</v>
      </c>
      <c r="L1607" s="7">
        <f>IF(G1607="White Shark",E1607*0.5,IF(G1607="Sbox",E1607*0.5,IF(G1607="Tenda",E1607*0.5,E1607*0.2)))/100</f>
        <v>0.06</v>
      </c>
      <c r="M1607" s="2">
        <f>Table_ExternalData_15[[#This Row],[Price]]-Table_ExternalData_15[[#This Row],[Price]]*Table_ExternalData_15[[#This Row],[extra popust]]</f>
        <v>270.62599999999998</v>
      </c>
      <c r="N1607" s="2">
        <f>IF(M1607&lt;I1607,M1607,I1607)</f>
        <v>270.62599999999998</v>
      </c>
      <c r="O1607" s="12" t="str">
        <f>IF(N1607&lt;I1607,$U$1," ")</f>
        <v xml:space="preserve"> </v>
      </c>
      <c r="P1607" s="12" t="str">
        <f>IFERROR((O1607+30)," ")</f>
        <v xml:space="preserve"> </v>
      </c>
      <c r="Q1607" s="2">
        <f ca="1">IF(O1607=$U$1,N1607,"0")*1.22</f>
        <v>0</v>
      </c>
    </row>
    <row r="1608" spans="1:17" x14ac:dyDescent="0.25">
      <c r="A1608" t="s">
        <v>13252</v>
      </c>
      <c r="B1608" t="s">
        <v>15555</v>
      </c>
      <c r="C1608">
        <v>17185</v>
      </c>
      <c r="D1608">
        <v>29.95</v>
      </c>
      <c r="E1608">
        <f>IFERROR(VLOOKUP(Table_ExternalData_15[[#This Row],[Id]],Rabati!B:C,2,0),0)</f>
        <v>30</v>
      </c>
      <c r="F1608">
        <v>14</v>
      </c>
      <c r="G1608" t="str">
        <f>VLOOKUP(Table_ExternalData_15[[#This Row],[Id]],'Blagovna izdelek'!A:C,3,0)</f>
        <v>Ruijie-Reyee</v>
      </c>
      <c r="H1608">
        <f>Table_ExternalData_15[[#This Row],[Rabat]]*0.2</f>
        <v>6</v>
      </c>
      <c r="I1608" s="2">
        <f>Table_ExternalData_15[[#This Row],[Price]]-(Table_ExternalData_15[[#This Row],[Price]]*Table_ExternalData_15[[#This Row],[BB rabat]])/100</f>
        <v>28.152999999999999</v>
      </c>
      <c r="J1608" s="2">
        <f>Table_ExternalData_15[[#This Row],[BB cena]]*Table_ExternalData_15[[#Headers],[1,22]]</f>
        <v>34.34666</v>
      </c>
      <c r="K1608" s="2">
        <f>Table_ExternalData_15[[#This Row],[Price]]*Table_ExternalData_15[[#Headers],[1,22]]</f>
        <v>36.539000000000001</v>
      </c>
      <c r="L1608" s="7">
        <f>IF(G1608="White Shark",E1608*0.5,IF(G1608="Sbox",E1608*0.5,IF(G1608="Tenda",E1608*0.5,E1608*0.2)))/100</f>
        <v>0.06</v>
      </c>
      <c r="M1608" s="2">
        <f>Table_ExternalData_15[[#This Row],[Price]]-Table_ExternalData_15[[#This Row],[Price]]*Table_ExternalData_15[[#This Row],[extra popust]]</f>
        <v>28.152999999999999</v>
      </c>
      <c r="N1608" s="2">
        <f>IF(M1608&lt;I1608,M1608,I1608)</f>
        <v>28.152999999999999</v>
      </c>
      <c r="O1608" s="12" t="str">
        <f>IF(N1608&lt;I1608,$U$1," ")</f>
        <v xml:space="preserve"> </v>
      </c>
      <c r="P1608" s="12" t="str">
        <f>IFERROR((O1608+30)," ")</f>
        <v xml:space="preserve"> </v>
      </c>
      <c r="Q1608" s="2">
        <f ca="1">IF(O1608=$U$1,N1608,"0")*1.22</f>
        <v>0</v>
      </c>
    </row>
    <row r="1609" spans="1:17" x14ac:dyDescent="0.25">
      <c r="A1609" t="s">
        <v>14177</v>
      </c>
      <c r="B1609" t="s">
        <v>15556</v>
      </c>
      <c r="C1609">
        <v>17345</v>
      </c>
      <c r="D1609">
        <v>0</v>
      </c>
      <c r="E1609">
        <f>IFERROR(VLOOKUP(Table_ExternalData_15[[#This Row],[Id]],Rabati!B:C,2,0),0)</f>
        <v>30</v>
      </c>
      <c r="F1609">
        <v>0</v>
      </c>
      <c r="G1609" t="str">
        <f>VLOOKUP(Table_ExternalData_15[[#This Row],[Id]],'Blagovna izdelek'!A:C,3,0)</f>
        <v>Ruijie-Reyee</v>
      </c>
      <c r="H1609">
        <f>Table_ExternalData_15[[#This Row],[Rabat]]*0.2</f>
        <v>6</v>
      </c>
      <c r="I1609" s="2">
        <f>Table_ExternalData_15[[#This Row],[Price]]-(Table_ExternalData_15[[#This Row],[Price]]*Table_ExternalData_15[[#This Row],[BB rabat]])/100</f>
        <v>0</v>
      </c>
      <c r="J1609" s="2">
        <f>Table_ExternalData_15[[#This Row],[BB cena]]*Table_ExternalData_15[[#Headers],[1,22]]</f>
        <v>0</v>
      </c>
      <c r="K1609" s="2">
        <f>Table_ExternalData_15[[#This Row],[Price]]*Table_ExternalData_15[[#Headers],[1,22]]</f>
        <v>0</v>
      </c>
      <c r="L1609" s="7">
        <f>IF(G1609="White Shark",E1609*0.5,IF(G1609="Sbox",E1609*0.5,IF(G1609="Tenda",E1609*0.5,E1609*0.2)))/100</f>
        <v>0.06</v>
      </c>
      <c r="M1609" s="2">
        <f>Table_ExternalData_15[[#This Row],[Price]]-Table_ExternalData_15[[#This Row],[Price]]*Table_ExternalData_15[[#This Row],[extra popust]]</f>
        <v>0</v>
      </c>
      <c r="N1609" s="2">
        <f>IF(M1609&lt;I1609,M1609,I1609)</f>
        <v>0</v>
      </c>
      <c r="O1609" s="12" t="str">
        <f>IF(N1609&lt;I1609,$U$1," ")</f>
        <v xml:space="preserve"> </v>
      </c>
      <c r="P1609" s="12" t="str">
        <f>IFERROR((O1609+30)," ")</f>
        <v xml:space="preserve"> </v>
      </c>
      <c r="Q1609" s="2">
        <f ca="1">IF(O1609=$U$1,N1609,"0")*1.22</f>
        <v>0</v>
      </c>
    </row>
    <row r="1610" spans="1:17" x14ac:dyDescent="0.25">
      <c r="A1610" t="s">
        <v>14178</v>
      </c>
      <c r="B1610" t="s">
        <v>15557</v>
      </c>
      <c r="C1610">
        <v>17346</v>
      </c>
      <c r="D1610">
        <v>0</v>
      </c>
      <c r="E1610">
        <f>IFERROR(VLOOKUP(Table_ExternalData_15[[#This Row],[Id]],Rabati!B:C,2,0),0)</f>
        <v>30</v>
      </c>
      <c r="F1610">
        <v>0</v>
      </c>
      <c r="G1610" t="str">
        <f>VLOOKUP(Table_ExternalData_15[[#This Row],[Id]],'Blagovna izdelek'!A:C,3,0)</f>
        <v>Ruijie-Reyee</v>
      </c>
      <c r="H1610">
        <f>Table_ExternalData_15[[#This Row],[Rabat]]*0.2</f>
        <v>6</v>
      </c>
      <c r="I1610" s="2">
        <f>Table_ExternalData_15[[#This Row],[Price]]-(Table_ExternalData_15[[#This Row],[Price]]*Table_ExternalData_15[[#This Row],[BB rabat]])/100</f>
        <v>0</v>
      </c>
      <c r="J1610" s="2">
        <f>Table_ExternalData_15[[#This Row],[BB cena]]*Table_ExternalData_15[[#Headers],[1,22]]</f>
        <v>0</v>
      </c>
      <c r="K1610" s="2">
        <f>Table_ExternalData_15[[#This Row],[Price]]*Table_ExternalData_15[[#Headers],[1,22]]</f>
        <v>0</v>
      </c>
      <c r="L1610" s="7">
        <f>IF(G1610="White Shark",E1610*0.5,IF(G1610="Sbox",E1610*0.5,IF(G1610="Tenda",E1610*0.5,E1610*0.2)))/100</f>
        <v>0.06</v>
      </c>
      <c r="M1610" s="2">
        <f>Table_ExternalData_15[[#This Row],[Price]]-Table_ExternalData_15[[#This Row],[Price]]*Table_ExternalData_15[[#This Row],[extra popust]]</f>
        <v>0</v>
      </c>
      <c r="N1610" s="2">
        <f>IF(M1610&lt;I1610,M1610,I1610)</f>
        <v>0</v>
      </c>
      <c r="O1610" s="12" t="str">
        <f>IF(N1610&lt;I1610,$U$1," ")</f>
        <v xml:space="preserve"> </v>
      </c>
      <c r="P1610" s="12" t="str">
        <f>IFERROR((O1610+30)," ")</f>
        <v xml:space="preserve"> </v>
      </c>
      <c r="Q1610" s="2">
        <f ca="1">IF(O1610=$U$1,N1610,"0")*1.22</f>
        <v>0</v>
      </c>
    </row>
    <row r="1611" spans="1:17" x14ac:dyDescent="0.25">
      <c r="A1611" t="s">
        <v>14179</v>
      </c>
      <c r="B1611" t="s">
        <v>15558</v>
      </c>
      <c r="C1611">
        <v>17347</v>
      </c>
      <c r="D1611">
        <v>0</v>
      </c>
      <c r="E1611">
        <f>IFERROR(VLOOKUP(Table_ExternalData_15[[#This Row],[Id]],Rabati!B:C,2,0),0)</f>
        <v>30</v>
      </c>
      <c r="F1611">
        <v>0</v>
      </c>
      <c r="G1611" t="str">
        <f>VLOOKUP(Table_ExternalData_15[[#This Row],[Id]],'Blagovna izdelek'!A:C,3,0)</f>
        <v>Ruijie-Reyee</v>
      </c>
      <c r="H1611">
        <f>Table_ExternalData_15[[#This Row],[Rabat]]*0.2</f>
        <v>6</v>
      </c>
      <c r="I1611" s="2">
        <f>Table_ExternalData_15[[#This Row],[Price]]-(Table_ExternalData_15[[#This Row],[Price]]*Table_ExternalData_15[[#This Row],[BB rabat]])/100</f>
        <v>0</v>
      </c>
      <c r="J1611" s="2">
        <f>Table_ExternalData_15[[#This Row],[BB cena]]*Table_ExternalData_15[[#Headers],[1,22]]</f>
        <v>0</v>
      </c>
      <c r="K1611" s="2">
        <f>Table_ExternalData_15[[#This Row],[Price]]*Table_ExternalData_15[[#Headers],[1,22]]</f>
        <v>0</v>
      </c>
      <c r="L1611" s="7">
        <f>IF(G1611="White Shark",E1611*0.5,IF(G1611="Sbox",E1611*0.5,IF(G1611="Tenda",E1611*0.5,E1611*0.2)))/100</f>
        <v>0.06</v>
      </c>
      <c r="M1611" s="2">
        <f>Table_ExternalData_15[[#This Row],[Price]]-Table_ExternalData_15[[#This Row],[Price]]*Table_ExternalData_15[[#This Row],[extra popust]]</f>
        <v>0</v>
      </c>
      <c r="N1611" s="2">
        <f>IF(M1611&lt;I1611,M1611,I1611)</f>
        <v>0</v>
      </c>
      <c r="O1611" s="12" t="str">
        <f>IF(N1611&lt;I1611,$U$1," ")</f>
        <v xml:space="preserve"> </v>
      </c>
      <c r="P1611" s="12" t="str">
        <f>IFERROR((O1611+30)," ")</f>
        <v xml:space="preserve"> </v>
      </c>
      <c r="Q1611" s="2">
        <f ca="1">IF(O1611=$U$1,N1611,"0")*1.22</f>
        <v>0</v>
      </c>
    </row>
    <row r="1612" spans="1:17" x14ac:dyDescent="0.25">
      <c r="A1612" t="s">
        <v>14231</v>
      </c>
      <c r="B1612" t="s">
        <v>15559</v>
      </c>
      <c r="C1612">
        <v>17372</v>
      </c>
      <c r="D1612">
        <v>149.4</v>
      </c>
      <c r="E1612">
        <f>IFERROR(VLOOKUP(Table_ExternalData_15[[#This Row],[Id]],Rabati!B:C,2,0),0)</f>
        <v>30</v>
      </c>
      <c r="F1612">
        <v>8</v>
      </c>
      <c r="G1612" t="str">
        <f>VLOOKUP(Table_ExternalData_15[[#This Row],[Id]],'Blagovna izdelek'!A:C,3,0)</f>
        <v>Ruijie-Reyee</v>
      </c>
      <c r="H1612">
        <f>Table_ExternalData_15[[#This Row],[Rabat]]*0.2</f>
        <v>6</v>
      </c>
      <c r="I1612" s="2">
        <f>Table_ExternalData_15[[#This Row],[Price]]-(Table_ExternalData_15[[#This Row],[Price]]*Table_ExternalData_15[[#This Row],[BB rabat]])/100</f>
        <v>140.43600000000001</v>
      </c>
      <c r="J1612" s="2">
        <f>Table_ExternalData_15[[#This Row],[BB cena]]*Table_ExternalData_15[[#Headers],[1,22]]</f>
        <v>171.33192</v>
      </c>
      <c r="K1612" s="2">
        <f>Table_ExternalData_15[[#This Row],[Price]]*Table_ExternalData_15[[#Headers],[1,22]]</f>
        <v>182.268</v>
      </c>
      <c r="L1612" s="7">
        <f>IF(G1612="White Shark",E1612*0.5,IF(G1612="Sbox",E1612*0.5,IF(G1612="Tenda",E1612*0.5,E1612*0.2)))/100</f>
        <v>0.06</v>
      </c>
      <c r="M1612" s="2">
        <f>Table_ExternalData_15[[#This Row],[Price]]-Table_ExternalData_15[[#This Row],[Price]]*Table_ExternalData_15[[#This Row],[extra popust]]</f>
        <v>140.43600000000001</v>
      </c>
      <c r="N1612" s="2">
        <f>IF(M1612&lt;I1612,M1612,I1612)</f>
        <v>140.43600000000001</v>
      </c>
      <c r="O1612" s="12" t="str">
        <f>IF(N1612&lt;I1612,$U$1," ")</f>
        <v xml:space="preserve"> </v>
      </c>
      <c r="P1612" s="12" t="str">
        <f>IFERROR((O1612+30)," ")</f>
        <v xml:space="preserve"> </v>
      </c>
      <c r="Q1612" s="2">
        <f ca="1">IF(O1612=$U$1,N1612,"0")*1.22</f>
        <v>0</v>
      </c>
    </row>
    <row r="1613" spans="1:17" x14ac:dyDescent="0.25">
      <c r="A1613" t="s">
        <v>14232</v>
      </c>
      <c r="B1613" t="s">
        <v>15560</v>
      </c>
      <c r="C1613">
        <v>17373</v>
      </c>
      <c r="D1613">
        <v>123.4</v>
      </c>
      <c r="E1613">
        <f>IFERROR(VLOOKUP(Table_ExternalData_15[[#This Row],[Id]],Rabati!B:C,2,0),0)</f>
        <v>30</v>
      </c>
      <c r="F1613">
        <v>0</v>
      </c>
      <c r="G1613" t="str">
        <f>VLOOKUP(Table_ExternalData_15[[#This Row],[Id]],'Blagovna izdelek'!A:C,3,0)</f>
        <v>Ruijie-Reyee</v>
      </c>
      <c r="H1613">
        <f>Table_ExternalData_15[[#This Row],[Rabat]]*0.2</f>
        <v>6</v>
      </c>
      <c r="I1613" s="2">
        <f>Table_ExternalData_15[[#This Row],[Price]]-(Table_ExternalData_15[[#This Row],[Price]]*Table_ExternalData_15[[#This Row],[BB rabat]])/100</f>
        <v>115.99600000000001</v>
      </c>
      <c r="J1613" s="2">
        <f>Table_ExternalData_15[[#This Row],[BB cena]]*Table_ExternalData_15[[#Headers],[1,22]]</f>
        <v>141.51512</v>
      </c>
      <c r="K1613" s="2">
        <f>Table_ExternalData_15[[#This Row],[Price]]*Table_ExternalData_15[[#Headers],[1,22]]</f>
        <v>150.548</v>
      </c>
      <c r="L1613" s="7">
        <f>IF(G1613="White Shark",E1613*0.5,IF(G1613="Sbox",E1613*0.5,IF(G1613="Tenda",E1613*0.5,E1613*0.2)))/100</f>
        <v>0.06</v>
      </c>
      <c r="M1613" s="2">
        <f>Table_ExternalData_15[[#This Row],[Price]]-Table_ExternalData_15[[#This Row],[Price]]*Table_ExternalData_15[[#This Row],[extra popust]]</f>
        <v>115.99600000000001</v>
      </c>
      <c r="N1613" s="2">
        <f>IF(M1613&lt;I1613,M1613,I1613)</f>
        <v>115.99600000000001</v>
      </c>
      <c r="O1613" s="12" t="str">
        <f>IF(N1613&lt;I1613,$U$1," ")</f>
        <v xml:space="preserve"> </v>
      </c>
      <c r="P1613" s="12" t="str">
        <f>IFERROR((O1613+30)," ")</f>
        <v xml:space="preserve"> </v>
      </c>
      <c r="Q1613" s="2">
        <f ca="1">IF(O1613=$U$1,N1613,"0")*1.22</f>
        <v>0</v>
      </c>
    </row>
    <row r="1614" spans="1:17" x14ac:dyDescent="0.25">
      <c r="A1614" t="s">
        <v>14233</v>
      </c>
      <c r="B1614" t="s">
        <v>15561</v>
      </c>
      <c r="C1614">
        <v>17374</v>
      </c>
      <c r="D1614">
        <v>220.4</v>
      </c>
      <c r="E1614">
        <f>IFERROR(VLOOKUP(Table_ExternalData_15[[#This Row],[Id]],Rabati!B:C,2,0),0)</f>
        <v>30</v>
      </c>
      <c r="F1614">
        <v>5</v>
      </c>
      <c r="G1614" t="str">
        <f>VLOOKUP(Table_ExternalData_15[[#This Row],[Id]],'Blagovna izdelek'!A:C,3,0)</f>
        <v>Ruijie-Reyee</v>
      </c>
      <c r="H1614">
        <f>Table_ExternalData_15[[#This Row],[Rabat]]*0.2</f>
        <v>6</v>
      </c>
      <c r="I1614" s="2">
        <f>Table_ExternalData_15[[#This Row],[Price]]-(Table_ExternalData_15[[#This Row],[Price]]*Table_ExternalData_15[[#This Row],[BB rabat]])/100</f>
        <v>207.17600000000002</v>
      </c>
      <c r="J1614" s="2">
        <f>Table_ExternalData_15[[#This Row],[BB cena]]*Table_ExternalData_15[[#Headers],[1,22]]</f>
        <v>252.75472000000002</v>
      </c>
      <c r="K1614" s="2">
        <f>Table_ExternalData_15[[#This Row],[Price]]*Table_ExternalData_15[[#Headers],[1,22]]</f>
        <v>268.88799999999998</v>
      </c>
      <c r="L1614" s="7">
        <f>IF(G1614="White Shark",E1614*0.5,IF(G1614="Sbox",E1614*0.5,IF(G1614="Tenda",E1614*0.5,E1614*0.2)))/100</f>
        <v>0.06</v>
      </c>
      <c r="M1614" s="2">
        <f>Table_ExternalData_15[[#This Row],[Price]]-Table_ExternalData_15[[#This Row],[Price]]*Table_ExternalData_15[[#This Row],[extra popust]]</f>
        <v>207.17600000000002</v>
      </c>
      <c r="N1614" s="2">
        <f>IF(M1614&lt;I1614,M1614,I1614)</f>
        <v>207.17600000000002</v>
      </c>
      <c r="O1614" s="12" t="str">
        <f>IF(N1614&lt;I1614,$U$1," ")</f>
        <v xml:space="preserve"> </v>
      </c>
      <c r="P1614" s="12" t="str">
        <f>IFERROR((O1614+30)," ")</f>
        <v xml:space="preserve"> </v>
      </c>
      <c r="Q1614" s="2">
        <f ca="1">IF(O1614=$U$1,N1614,"0")*1.22</f>
        <v>0</v>
      </c>
    </row>
    <row r="1615" spans="1:17" x14ac:dyDescent="0.25">
      <c r="A1615" t="s">
        <v>14234</v>
      </c>
      <c r="B1615" t="s">
        <v>15562</v>
      </c>
      <c r="C1615">
        <v>17375</v>
      </c>
      <c r="D1615">
        <v>248.1</v>
      </c>
      <c r="E1615">
        <f>IFERROR(VLOOKUP(Table_ExternalData_15[[#This Row],[Id]],Rabati!B:C,2,0),0)</f>
        <v>35</v>
      </c>
      <c r="F1615">
        <v>19</v>
      </c>
      <c r="G1615" t="str">
        <f>VLOOKUP(Table_ExternalData_15[[#This Row],[Id]],'Blagovna izdelek'!A:C,3,0)</f>
        <v>Ruijie-Reyee</v>
      </c>
      <c r="H1615">
        <f>Table_ExternalData_15[[#This Row],[Rabat]]*0.2</f>
        <v>7</v>
      </c>
      <c r="I1615" s="2">
        <f>Table_ExternalData_15[[#This Row],[Price]]-(Table_ExternalData_15[[#This Row],[Price]]*Table_ExternalData_15[[#This Row],[BB rabat]])/100</f>
        <v>230.733</v>
      </c>
      <c r="J1615" s="2">
        <f>Table_ExternalData_15[[#This Row],[BB cena]]*Table_ExternalData_15[[#Headers],[1,22]]</f>
        <v>281.49426</v>
      </c>
      <c r="K1615" s="2">
        <f>Table_ExternalData_15[[#This Row],[Price]]*Table_ExternalData_15[[#Headers],[1,22]]</f>
        <v>302.68199999999996</v>
      </c>
      <c r="L1615" s="7">
        <f>IF(G1615="White Shark",E1615*0.5,IF(G1615="Sbox",E1615*0.5,IF(G1615="Tenda",E1615*0.5,E1615*0.2)))/100</f>
        <v>7.0000000000000007E-2</v>
      </c>
      <c r="M1615" s="2">
        <f>Table_ExternalData_15[[#This Row],[Price]]-Table_ExternalData_15[[#This Row],[Price]]*Table_ExternalData_15[[#This Row],[extra popust]]</f>
        <v>230.733</v>
      </c>
      <c r="N1615" s="2">
        <f>IF(M1615&lt;I1615,M1615,I1615)</f>
        <v>230.733</v>
      </c>
      <c r="O1615" s="12" t="str">
        <f>IF(N1615&lt;I1615,$U$1," ")</f>
        <v xml:space="preserve"> </v>
      </c>
      <c r="P1615" s="12" t="str">
        <f>IFERROR((O1615+30)," ")</f>
        <v xml:space="preserve"> </v>
      </c>
      <c r="Q1615" s="2">
        <f ca="1">IF(O1615=$U$1,N1615,"0")*1.22</f>
        <v>0</v>
      </c>
    </row>
    <row r="1616" spans="1:17" x14ac:dyDescent="0.25">
      <c r="A1616" t="s">
        <v>14235</v>
      </c>
      <c r="B1616" t="s">
        <v>15563</v>
      </c>
      <c r="C1616">
        <v>17376</v>
      </c>
      <c r="D1616">
        <v>75.099999999999994</v>
      </c>
      <c r="E1616">
        <f>IFERROR(VLOOKUP(Table_ExternalData_15[[#This Row],[Id]],Rabati!B:C,2,0),0)</f>
        <v>30</v>
      </c>
      <c r="F1616">
        <v>0</v>
      </c>
      <c r="G1616" t="str">
        <f>VLOOKUP(Table_ExternalData_15[[#This Row],[Id]],'Blagovna izdelek'!A:C,3,0)</f>
        <v>Ruijie-Reyee</v>
      </c>
      <c r="H1616">
        <f>Table_ExternalData_15[[#This Row],[Rabat]]*0.2</f>
        <v>6</v>
      </c>
      <c r="I1616" s="2">
        <f>Table_ExternalData_15[[#This Row],[Price]]-(Table_ExternalData_15[[#This Row],[Price]]*Table_ExternalData_15[[#This Row],[BB rabat]])/100</f>
        <v>70.593999999999994</v>
      </c>
      <c r="J1616" s="2">
        <f>Table_ExternalData_15[[#This Row],[BB cena]]*Table_ExternalData_15[[#Headers],[1,22]]</f>
        <v>86.124679999999998</v>
      </c>
      <c r="K1616" s="2">
        <f>Table_ExternalData_15[[#This Row],[Price]]*Table_ExternalData_15[[#Headers],[1,22]]</f>
        <v>91.621999999999986</v>
      </c>
      <c r="L1616" s="7">
        <f>IF(G1616="White Shark",E1616*0.5,IF(G1616="Sbox",E1616*0.5,IF(G1616="Tenda",E1616*0.5,E1616*0.2)))/100</f>
        <v>0.06</v>
      </c>
      <c r="M1616" s="2">
        <f>Table_ExternalData_15[[#This Row],[Price]]-Table_ExternalData_15[[#This Row],[Price]]*Table_ExternalData_15[[#This Row],[extra popust]]</f>
        <v>70.593999999999994</v>
      </c>
      <c r="N1616" s="2">
        <f>IF(M1616&lt;I1616,M1616,I1616)</f>
        <v>70.593999999999994</v>
      </c>
      <c r="O1616" s="12" t="str">
        <f>IF(N1616&lt;I1616,$U$1," ")</f>
        <v xml:space="preserve"> </v>
      </c>
      <c r="P1616" s="12" t="str">
        <f>IFERROR((O1616+30)," ")</f>
        <v xml:space="preserve"> </v>
      </c>
      <c r="Q1616" s="2">
        <f ca="1">IF(O1616=$U$1,N1616,"0")*1.22</f>
        <v>0</v>
      </c>
    </row>
    <row r="1617" spans="1:17" x14ac:dyDescent="0.25">
      <c r="A1617" t="s">
        <v>14236</v>
      </c>
      <c r="B1617" t="s">
        <v>15564</v>
      </c>
      <c r="C1617">
        <v>17377</v>
      </c>
      <c r="D1617">
        <v>81.099999999999994</v>
      </c>
      <c r="E1617">
        <f>IFERROR(VLOOKUP(Table_ExternalData_15[[#This Row],[Id]],Rabati!B:C,2,0),0)</f>
        <v>30</v>
      </c>
      <c r="F1617">
        <v>4</v>
      </c>
      <c r="G1617" t="str">
        <f>VLOOKUP(Table_ExternalData_15[[#This Row],[Id]],'Blagovna izdelek'!A:C,3,0)</f>
        <v>Ruijie-Reyee</v>
      </c>
      <c r="H1617">
        <f>Table_ExternalData_15[[#This Row],[Rabat]]*0.2</f>
        <v>6</v>
      </c>
      <c r="I1617" s="2">
        <f>Table_ExternalData_15[[#This Row],[Price]]-(Table_ExternalData_15[[#This Row],[Price]]*Table_ExternalData_15[[#This Row],[BB rabat]])/100</f>
        <v>76.233999999999995</v>
      </c>
      <c r="J1617" s="2">
        <f>Table_ExternalData_15[[#This Row],[BB cena]]*Table_ExternalData_15[[#Headers],[1,22]]</f>
        <v>93.005479999999991</v>
      </c>
      <c r="K1617" s="2">
        <f>Table_ExternalData_15[[#This Row],[Price]]*Table_ExternalData_15[[#Headers],[1,22]]</f>
        <v>98.941999999999993</v>
      </c>
      <c r="L1617" s="7">
        <f>IF(G1617="White Shark",E1617*0.5,IF(G1617="Sbox",E1617*0.5,IF(G1617="Tenda",E1617*0.5,E1617*0.2)))/100</f>
        <v>0.06</v>
      </c>
      <c r="M1617" s="2">
        <f>Table_ExternalData_15[[#This Row],[Price]]-Table_ExternalData_15[[#This Row],[Price]]*Table_ExternalData_15[[#This Row],[extra popust]]</f>
        <v>76.233999999999995</v>
      </c>
      <c r="N1617" s="2">
        <f>IF(M1617&lt;I1617,M1617,I1617)</f>
        <v>76.233999999999995</v>
      </c>
      <c r="O1617" s="12" t="str">
        <f>IF(N1617&lt;I1617,$U$1," ")</f>
        <v xml:space="preserve"> </v>
      </c>
      <c r="P1617" s="12" t="str">
        <f>IFERROR((O1617+30)," ")</f>
        <v xml:space="preserve"> </v>
      </c>
      <c r="Q1617" s="2">
        <f ca="1">IF(O1617=$U$1,N1617,"0")*1.22</f>
        <v>0</v>
      </c>
    </row>
    <row r="1618" spans="1:17" x14ac:dyDescent="0.25">
      <c r="A1618" t="s">
        <v>14237</v>
      </c>
      <c r="B1618" t="s">
        <v>15565</v>
      </c>
      <c r="C1618">
        <v>17378</v>
      </c>
      <c r="D1618">
        <v>118.9</v>
      </c>
      <c r="E1618">
        <f>IFERROR(VLOOKUP(Table_ExternalData_15[[#This Row],[Id]],Rabati!B:C,2,0),0)</f>
        <v>30</v>
      </c>
      <c r="F1618">
        <v>4</v>
      </c>
      <c r="G1618" t="str">
        <f>VLOOKUP(Table_ExternalData_15[[#This Row],[Id]],'Blagovna izdelek'!A:C,3,0)</f>
        <v>Ruijie-Reyee</v>
      </c>
      <c r="H1618">
        <f>Table_ExternalData_15[[#This Row],[Rabat]]*0.2</f>
        <v>6</v>
      </c>
      <c r="I1618" s="2">
        <f>Table_ExternalData_15[[#This Row],[Price]]-(Table_ExternalData_15[[#This Row],[Price]]*Table_ExternalData_15[[#This Row],[BB rabat]])/100</f>
        <v>111.76600000000001</v>
      </c>
      <c r="J1618" s="2">
        <f>Table_ExternalData_15[[#This Row],[BB cena]]*Table_ExternalData_15[[#Headers],[1,22]]</f>
        <v>136.35452000000001</v>
      </c>
      <c r="K1618" s="2">
        <f>Table_ExternalData_15[[#This Row],[Price]]*Table_ExternalData_15[[#Headers],[1,22]]</f>
        <v>145.05799999999999</v>
      </c>
      <c r="L1618" s="7">
        <f>IF(G1618="White Shark",E1618*0.5,IF(G1618="Sbox",E1618*0.5,IF(G1618="Tenda",E1618*0.5,E1618*0.2)))/100</f>
        <v>0.06</v>
      </c>
      <c r="M1618" s="2">
        <f>Table_ExternalData_15[[#This Row],[Price]]-Table_ExternalData_15[[#This Row],[Price]]*Table_ExternalData_15[[#This Row],[extra popust]]</f>
        <v>111.76600000000001</v>
      </c>
      <c r="N1618" s="2">
        <f>IF(M1618&lt;I1618,M1618,I1618)</f>
        <v>111.76600000000001</v>
      </c>
      <c r="O1618" s="12" t="str">
        <f>IF(N1618&lt;I1618,$U$1," ")</f>
        <v xml:space="preserve"> </v>
      </c>
      <c r="P1618" s="12" t="str">
        <f>IFERROR((O1618+30)," ")</f>
        <v xml:space="preserve"> </v>
      </c>
      <c r="Q1618" s="2">
        <f ca="1">IF(O1618=$U$1,N1618,"0")*1.22</f>
        <v>0</v>
      </c>
    </row>
    <row r="1619" spans="1:17" x14ac:dyDescent="0.25">
      <c r="A1619" t="s">
        <v>14238</v>
      </c>
      <c r="B1619" t="s">
        <v>15566</v>
      </c>
      <c r="C1619">
        <v>17379</v>
      </c>
      <c r="D1619">
        <v>171.1</v>
      </c>
      <c r="E1619">
        <f>IFERROR(VLOOKUP(Table_ExternalData_15[[#This Row],[Id]],Rabati!B:C,2,0),0)</f>
        <v>30</v>
      </c>
      <c r="F1619">
        <v>5</v>
      </c>
      <c r="G1619" t="str">
        <f>VLOOKUP(Table_ExternalData_15[[#This Row],[Id]],'Blagovna izdelek'!A:C,3,0)</f>
        <v>Ruijie-Reyee</v>
      </c>
      <c r="H1619">
        <f>Table_ExternalData_15[[#This Row],[Rabat]]*0.2</f>
        <v>6</v>
      </c>
      <c r="I1619" s="2">
        <f>Table_ExternalData_15[[#This Row],[Price]]-(Table_ExternalData_15[[#This Row],[Price]]*Table_ExternalData_15[[#This Row],[BB rabat]])/100</f>
        <v>160.834</v>
      </c>
      <c r="J1619" s="2">
        <f>Table_ExternalData_15[[#This Row],[BB cena]]*Table_ExternalData_15[[#Headers],[1,22]]</f>
        <v>196.21747999999999</v>
      </c>
      <c r="K1619" s="2">
        <f>Table_ExternalData_15[[#This Row],[Price]]*Table_ExternalData_15[[#Headers],[1,22]]</f>
        <v>208.74199999999999</v>
      </c>
      <c r="L1619" s="7">
        <f>IF(G1619="White Shark",E1619*0.5,IF(G1619="Sbox",E1619*0.5,IF(G1619="Tenda",E1619*0.5,E1619*0.2)))/100</f>
        <v>0.06</v>
      </c>
      <c r="M1619" s="2">
        <f>Table_ExternalData_15[[#This Row],[Price]]-Table_ExternalData_15[[#This Row],[Price]]*Table_ExternalData_15[[#This Row],[extra popust]]</f>
        <v>160.834</v>
      </c>
      <c r="N1619" s="2">
        <f>IF(M1619&lt;I1619,M1619,I1619)</f>
        <v>160.834</v>
      </c>
      <c r="O1619" s="12" t="str">
        <f>IF(N1619&lt;I1619,$U$1," ")</f>
        <v xml:space="preserve"> </v>
      </c>
      <c r="P1619" s="12" t="str">
        <f>IFERROR((O1619+30)," ")</f>
        <v xml:space="preserve"> </v>
      </c>
      <c r="Q1619" s="2">
        <f ca="1">IF(O1619=$U$1,N1619,"0")*1.22</f>
        <v>0</v>
      </c>
    </row>
    <row r="1620" spans="1:17" x14ac:dyDescent="0.25">
      <c r="A1620" t="s">
        <v>14239</v>
      </c>
      <c r="B1620" t="s">
        <v>15567</v>
      </c>
      <c r="C1620">
        <v>17380</v>
      </c>
      <c r="D1620">
        <v>55.9</v>
      </c>
      <c r="E1620">
        <f>IFERROR(VLOOKUP(Table_ExternalData_15[[#This Row],[Id]],Rabati!B:C,2,0),0)</f>
        <v>30</v>
      </c>
      <c r="F1620">
        <v>9</v>
      </c>
      <c r="G1620" t="str">
        <f>VLOOKUP(Table_ExternalData_15[[#This Row],[Id]],'Blagovna izdelek'!A:C,3,0)</f>
        <v>Ruijie-Reyee</v>
      </c>
      <c r="H1620">
        <f>Table_ExternalData_15[[#This Row],[Rabat]]*0.2</f>
        <v>6</v>
      </c>
      <c r="I1620" s="2">
        <f>Table_ExternalData_15[[#This Row],[Price]]-(Table_ExternalData_15[[#This Row],[Price]]*Table_ExternalData_15[[#This Row],[BB rabat]])/100</f>
        <v>52.545999999999999</v>
      </c>
      <c r="J1620" s="2">
        <f>Table_ExternalData_15[[#This Row],[BB cena]]*Table_ExternalData_15[[#Headers],[1,22]]</f>
        <v>64.106120000000004</v>
      </c>
      <c r="K1620" s="2">
        <f>Table_ExternalData_15[[#This Row],[Price]]*Table_ExternalData_15[[#Headers],[1,22]]</f>
        <v>68.197999999999993</v>
      </c>
      <c r="L1620" s="7">
        <f>IF(G1620="White Shark",E1620*0.5,IF(G1620="Sbox",E1620*0.5,IF(G1620="Tenda",E1620*0.5,E1620*0.2)))/100</f>
        <v>0.06</v>
      </c>
      <c r="M1620" s="2">
        <f>Table_ExternalData_15[[#This Row],[Price]]-Table_ExternalData_15[[#This Row],[Price]]*Table_ExternalData_15[[#This Row],[extra popust]]</f>
        <v>52.545999999999999</v>
      </c>
      <c r="N1620" s="2">
        <f>IF(M1620&lt;I1620,M1620,I1620)</f>
        <v>52.545999999999999</v>
      </c>
      <c r="O1620" s="12" t="str">
        <f>IF(N1620&lt;I1620,$U$1," ")</f>
        <v xml:space="preserve"> </v>
      </c>
      <c r="P1620" s="12" t="str">
        <f>IFERROR((O1620+30)," ")</f>
        <v xml:space="preserve"> </v>
      </c>
      <c r="Q1620" s="2">
        <f ca="1">IF(O1620=$U$1,N1620,"0")*1.22</f>
        <v>0</v>
      </c>
    </row>
    <row r="1621" spans="1:17" x14ac:dyDescent="0.25">
      <c r="A1621" t="s">
        <v>18</v>
      </c>
      <c r="B1621" t="s">
        <v>9636</v>
      </c>
      <c r="C1621">
        <v>5583</v>
      </c>
      <c r="D1621">
        <v>1.35</v>
      </c>
      <c r="E1621">
        <f>IFERROR(VLOOKUP(Table_ExternalData_15[[#This Row],[Id]],Rabati!B:C,2,0),0)</f>
        <v>30</v>
      </c>
      <c r="F1621">
        <v>2</v>
      </c>
      <c r="G1621" t="str">
        <f>VLOOKUP(Table_ExternalData_15[[#This Row],[Id]],'Blagovna izdelek'!A:C,3,0)</f>
        <v>Roline</v>
      </c>
      <c r="H1621">
        <f>Table_ExternalData_15[[#This Row],[Rabat]]*0.2</f>
        <v>6</v>
      </c>
      <c r="I1621" s="2">
        <f>Table_ExternalData_15[[#This Row],[Price]]-(Table_ExternalData_15[[#This Row],[Price]]*Table_ExternalData_15[[#This Row],[BB rabat]])/100</f>
        <v>1.2690000000000001</v>
      </c>
      <c r="J1621" s="2">
        <f>Table_ExternalData_15[[#This Row],[BB cena]]*Table_ExternalData_15[[#Headers],[1,22]]</f>
        <v>1.5481800000000001</v>
      </c>
      <c r="K1621" s="2">
        <f>Table_ExternalData_15[[#This Row],[Price]]*Table_ExternalData_15[[#Headers],[1,22]]</f>
        <v>1.647</v>
      </c>
      <c r="L1621" s="7">
        <f>IF(G1621="White Shark",E1621*0.5,IF(G1621="Sbox",E1621*0.5,IF(G1621="Tenda",E1621*0.5,E1621*0.2)))/100</f>
        <v>0.06</v>
      </c>
      <c r="M1621" s="2">
        <f>Table_ExternalData_15[[#This Row],[Price]]-Table_ExternalData_15[[#This Row],[Price]]*Table_ExternalData_15[[#This Row],[extra popust]]</f>
        <v>1.2690000000000001</v>
      </c>
      <c r="N1621" s="2">
        <f>IF(M1621&lt;I1621,M1621,I1621)</f>
        <v>1.2690000000000001</v>
      </c>
      <c r="O1621" s="12" t="str">
        <f>IF(N1621&lt;I1621,$U$1," ")</f>
        <v xml:space="preserve"> </v>
      </c>
      <c r="P1621" s="12" t="str">
        <f>IFERROR((O1621+30)," ")</f>
        <v xml:space="preserve"> </v>
      </c>
      <c r="Q1621" s="2">
        <f ca="1">IF(O1621=$U$1,N1621,"0")*1.22</f>
        <v>0</v>
      </c>
    </row>
    <row r="1622" spans="1:17" x14ac:dyDescent="0.25">
      <c r="A1622" t="s">
        <v>509</v>
      </c>
      <c r="B1622" t="s">
        <v>9642</v>
      </c>
      <c r="C1622">
        <v>5965</v>
      </c>
      <c r="D1622">
        <v>11.45</v>
      </c>
      <c r="E1622">
        <f>IFERROR(VLOOKUP(Table_ExternalData_15[[#This Row],[Id]],Rabati!B:C,2,0),0)</f>
        <v>30</v>
      </c>
      <c r="F1622">
        <v>15</v>
      </c>
      <c r="G1622" t="str">
        <f>VLOOKUP(Table_ExternalData_15[[#This Row],[Id]],'Blagovna izdelek'!A:C,3,0)</f>
        <v>Roline</v>
      </c>
      <c r="H1622">
        <f>Table_ExternalData_15[[#This Row],[Rabat]]*0.2</f>
        <v>6</v>
      </c>
      <c r="I1622" s="2">
        <f>Table_ExternalData_15[[#This Row],[Price]]-(Table_ExternalData_15[[#This Row],[Price]]*Table_ExternalData_15[[#This Row],[BB rabat]])/100</f>
        <v>10.763</v>
      </c>
      <c r="J1622" s="2">
        <f>Table_ExternalData_15[[#This Row],[BB cena]]*Table_ExternalData_15[[#Headers],[1,22]]</f>
        <v>13.13086</v>
      </c>
      <c r="K1622" s="2">
        <f>Table_ExternalData_15[[#This Row],[Price]]*Table_ExternalData_15[[#Headers],[1,22]]</f>
        <v>13.968999999999999</v>
      </c>
      <c r="L1622" s="7">
        <f>IF(G1622="White Shark",E1622*0.5,IF(G1622="Sbox",E1622*0.5,IF(G1622="Tenda",E1622*0.5,E1622*0.2)))/100</f>
        <v>0.06</v>
      </c>
      <c r="M1622" s="2">
        <f>Table_ExternalData_15[[#This Row],[Price]]-Table_ExternalData_15[[#This Row],[Price]]*Table_ExternalData_15[[#This Row],[extra popust]]</f>
        <v>10.763</v>
      </c>
      <c r="N1622" s="2">
        <f>IF(M1622&lt;I1622,M1622,I1622)</f>
        <v>10.763</v>
      </c>
      <c r="O1622" s="12" t="str">
        <f>IF(N1622&lt;I1622,$U$1," ")</f>
        <v xml:space="preserve"> </v>
      </c>
      <c r="P1622" s="12" t="str">
        <f>IFERROR((O1622+30)," ")</f>
        <v xml:space="preserve"> </v>
      </c>
      <c r="Q1622" s="2">
        <f ca="1">IF(O1622=$U$1,N1622,"0")*1.22</f>
        <v>0</v>
      </c>
    </row>
    <row r="1623" spans="1:17" x14ac:dyDescent="0.25">
      <c r="A1623" t="s">
        <v>523</v>
      </c>
      <c r="B1623" t="s">
        <v>9649</v>
      </c>
      <c r="C1623">
        <v>5978</v>
      </c>
      <c r="D1623">
        <v>7.5</v>
      </c>
      <c r="E1623">
        <f>IFERROR(VLOOKUP(Table_ExternalData_15[[#This Row],[Id]],Rabati!B:C,2,0),0)</f>
        <v>30</v>
      </c>
      <c r="F1623">
        <v>4</v>
      </c>
      <c r="G1623" t="str">
        <f>VLOOKUP(Table_ExternalData_15[[#This Row],[Id]],'Blagovna izdelek'!A:C,3,0)</f>
        <v>Roline</v>
      </c>
      <c r="H1623">
        <f>Table_ExternalData_15[[#This Row],[Rabat]]*0.2</f>
        <v>6</v>
      </c>
      <c r="I1623" s="2">
        <f>Table_ExternalData_15[[#This Row],[Price]]-(Table_ExternalData_15[[#This Row],[Price]]*Table_ExternalData_15[[#This Row],[BB rabat]])/100</f>
        <v>7.05</v>
      </c>
      <c r="J1623" s="2">
        <f>Table_ExternalData_15[[#This Row],[BB cena]]*Table_ExternalData_15[[#Headers],[1,22]]</f>
        <v>8.6009999999999991</v>
      </c>
      <c r="K1623" s="2">
        <f>Table_ExternalData_15[[#This Row],[Price]]*Table_ExternalData_15[[#Headers],[1,22]]</f>
        <v>9.15</v>
      </c>
      <c r="L1623" s="7">
        <f>IF(G1623="White Shark",E1623*0.5,IF(G1623="Sbox",E1623*0.5,IF(G1623="Tenda",E1623*0.5,E1623*0.2)))/100</f>
        <v>0.06</v>
      </c>
      <c r="M1623" s="2">
        <f>Table_ExternalData_15[[#This Row],[Price]]-Table_ExternalData_15[[#This Row],[Price]]*Table_ExternalData_15[[#This Row],[extra popust]]</f>
        <v>7.05</v>
      </c>
      <c r="N1623" s="2">
        <f>IF(M1623&lt;I1623,M1623,I1623)</f>
        <v>7.05</v>
      </c>
      <c r="O1623" s="12" t="str">
        <f>IF(N1623&lt;I1623,$U$1," ")</f>
        <v xml:space="preserve"> </v>
      </c>
      <c r="P1623" s="12" t="str">
        <f>IFERROR((O1623+30)," ")</f>
        <v xml:space="preserve"> </v>
      </c>
      <c r="Q1623" s="2">
        <f ca="1">IF(O1623=$U$1,N1623,"0")*1.22</f>
        <v>0</v>
      </c>
    </row>
    <row r="1624" spans="1:17" x14ac:dyDescent="0.25">
      <c r="A1624" t="s">
        <v>529</v>
      </c>
      <c r="B1624" t="s">
        <v>9652</v>
      </c>
      <c r="C1624">
        <v>5983</v>
      </c>
      <c r="D1624">
        <v>29.95</v>
      </c>
      <c r="E1624">
        <f>IFERROR(VLOOKUP(Table_ExternalData_15[[#This Row],[Id]],Rabati!B:C,2,0),0)</f>
        <v>20</v>
      </c>
      <c r="F1624">
        <v>19</v>
      </c>
      <c r="G1624" t="str">
        <f>VLOOKUP(Table_ExternalData_15[[#This Row],[Id]],'Blagovna izdelek'!A:C,3,0)</f>
        <v>Roline</v>
      </c>
      <c r="H1624">
        <f>Table_ExternalData_15[[#This Row],[Rabat]]*0.2</f>
        <v>4</v>
      </c>
      <c r="I1624" s="2">
        <f>Table_ExternalData_15[[#This Row],[Price]]-(Table_ExternalData_15[[#This Row],[Price]]*Table_ExternalData_15[[#This Row],[BB rabat]])/100</f>
        <v>28.751999999999999</v>
      </c>
      <c r="J1624" s="2">
        <f>Table_ExternalData_15[[#This Row],[BB cena]]*Table_ExternalData_15[[#Headers],[1,22]]</f>
        <v>35.077439999999996</v>
      </c>
      <c r="K1624" s="2">
        <f>Table_ExternalData_15[[#This Row],[Price]]*Table_ExternalData_15[[#Headers],[1,22]]</f>
        <v>36.539000000000001</v>
      </c>
      <c r="L1624" s="7">
        <f>IF(G1624="White Shark",E1624*0.5,IF(G1624="Sbox",E1624*0.5,IF(G1624="Tenda",E1624*0.5,E1624*0.2)))/100</f>
        <v>0.04</v>
      </c>
      <c r="M1624" s="2">
        <f>Table_ExternalData_15[[#This Row],[Price]]-Table_ExternalData_15[[#This Row],[Price]]*Table_ExternalData_15[[#This Row],[extra popust]]</f>
        <v>28.751999999999999</v>
      </c>
      <c r="N1624" s="2">
        <f>IF(M1624&lt;I1624,M1624,I1624)</f>
        <v>28.751999999999999</v>
      </c>
      <c r="O1624" s="12" t="str">
        <f>IF(N1624&lt;I1624,$U$1," ")</f>
        <v xml:space="preserve"> </v>
      </c>
      <c r="P1624" s="12" t="str">
        <f>IFERROR((O1624+30)," ")</f>
        <v xml:space="preserve"> </v>
      </c>
      <c r="Q1624" s="2">
        <f ca="1">IF(O1624=$U$1,N1624,"0")*1.22</f>
        <v>0</v>
      </c>
    </row>
    <row r="1625" spans="1:17" x14ac:dyDescent="0.25">
      <c r="A1625" t="s">
        <v>582</v>
      </c>
      <c r="B1625" t="s">
        <v>581</v>
      </c>
      <c r="C1625">
        <v>6028</v>
      </c>
      <c r="D1625">
        <v>5.57</v>
      </c>
      <c r="E1625">
        <f>IFERROR(VLOOKUP(Table_ExternalData_15[[#This Row],[Id]],Rabati!B:C,2,0),0)</f>
        <v>30</v>
      </c>
      <c r="F1625">
        <v>7</v>
      </c>
      <c r="G1625" t="str">
        <f>VLOOKUP(Table_ExternalData_15[[#This Row],[Id]],'Blagovna izdelek'!A:C,3,0)</f>
        <v>Roline</v>
      </c>
      <c r="H1625">
        <f>Table_ExternalData_15[[#This Row],[Rabat]]*0.2</f>
        <v>6</v>
      </c>
      <c r="I1625" s="2">
        <f>Table_ExternalData_15[[#This Row],[Price]]-(Table_ExternalData_15[[#This Row],[Price]]*Table_ExternalData_15[[#This Row],[BB rabat]])/100</f>
        <v>5.2358000000000002</v>
      </c>
      <c r="J1625" s="2">
        <f>Table_ExternalData_15[[#This Row],[BB cena]]*Table_ExternalData_15[[#Headers],[1,22]]</f>
        <v>6.3876759999999999</v>
      </c>
      <c r="K1625" s="2">
        <f>Table_ExternalData_15[[#This Row],[Price]]*Table_ExternalData_15[[#Headers],[1,22]]</f>
        <v>6.7953999999999999</v>
      </c>
      <c r="L1625" s="7">
        <f>IF(G1625="White Shark",E1625*0.5,IF(G1625="Sbox",E1625*0.5,IF(G1625="Tenda",E1625*0.5,E1625*0.2)))/100</f>
        <v>0.06</v>
      </c>
      <c r="M1625" s="2">
        <f>Table_ExternalData_15[[#This Row],[Price]]-Table_ExternalData_15[[#This Row],[Price]]*Table_ExternalData_15[[#This Row],[extra popust]]</f>
        <v>5.2358000000000002</v>
      </c>
      <c r="N1625" s="2">
        <f>IF(M1625&lt;I1625,M1625,I1625)</f>
        <v>5.2358000000000002</v>
      </c>
      <c r="O1625" s="12" t="str">
        <f>IF(N1625&lt;I1625,$U$1," ")</f>
        <v xml:space="preserve"> </v>
      </c>
      <c r="P1625" s="12" t="str">
        <f>IFERROR((O1625+30)," ")</f>
        <v xml:space="preserve"> </v>
      </c>
      <c r="Q1625" s="2">
        <f ca="1">IF(O1625=$U$1,N1625,"0")*1.22</f>
        <v>0</v>
      </c>
    </row>
    <row r="1626" spans="1:17" x14ac:dyDescent="0.25">
      <c r="A1626" t="s">
        <v>638</v>
      </c>
      <c r="B1626" t="s">
        <v>637</v>
      </c>
      <c r="C1626">
        <v>6065</v>
      </c>
      <c r="D1626">
        <v>11.1</v>
      </c>
      <c r="E1626">
        <f>IFERROR(VLOOKUP(Table_ExternalData_15[[#This Row],[Id]],Rabati!B:C,2,0),0)</f>
        <v>30</v>
      </c>
      <c r="F1626">
        <v>4</v>
      </c>
      <c r="G1626" t="str">
        <f>VLOOKUP(Table_ExternalData_15[[#This Row],[Id]],'Blagovna izdelek'!A:C,3,0)</f>
        <v>Roline</v>
      </c>
      <c r="H1626">
        <f>Table_ExternalData_15[[#This Row],[Rabat]]*0.2</f>
        <v>6</v>
      </c>
      <c r="I1626" s="2">
        <f>Table_ExternalData_15[[#This Row],[Price]]-(Table_ExternalData_15[[#This Row],[Price]]*Table_ExternalData_15[[#This Row],[BB rabat]])/100</f>
        <v>10.433999999999999</v>
      </c>
      <c r="J1626" s="2">
        <f>Table_ExternalData_15[[#This Row],[BB cena]]*Table_ExternalData_15[[#Headers],[1,22]]</f>
        <v>12.729479999999999</v>
      </c>
      <c r="K1626" s="2">
        <f>Table_ExternalData_15[[#This Row],[Price]]*Table_ExternalData_15[[#Headers],[1,22]]</f>
        <v>13.542</v>
      </c>
      <c r="L1626" s="7">
        <f>IF(G1626="White Shark",E1626*0.5,IF(G1626="Sbox",E1626*0.5,IF(G1626="Tenda",E1626*0.5,E1626*0.2)))/100</f>
        <v>0.06</v>
      </c>
      <c r="M1626" s="2">
        <f>Table_ExternalData_15[[#This Row],[Price]]-Table_ExternalData_15[[#This Row],[Price]]*Table_ExternalData_15[[#This Row],[extra popust]]</f>
        <v>10.433999999999999</v>
      </c>
      <c r="N1626" s="2">
        <f>IF(M1626&lt;I1626,M1626,I1626)</f>
        <v>10.433999999999999</v>
      </c>
      <c r="O1626" s="12" t="str">
        <f>IF(N1626&lt;I1626,$U$1," ")</f>
        <v xml:space="preserve"> </v>
      </c>
      <c r="P1626" s="12" t="str">
        <f>IFERROR((O1626+30)," ")</f>
        <v xml:space="preserve"> </v>
      </c>
      <c r="Q1626" s="2">
        <f ca="1">IF(O1626=$U$1,N1626,"0")*1.22</f>
        <v>0</v>
      </c>
    </row>
    <row r="1627" spans="1:17" x14ac:dyDescent="0.25">
      <c r="A1627" t="s">
        <v>640</v>
      </c>
      <c r="B1627" t="s">
        <v>639</v>
      </c>
      <c r="C1627">
        <v>6066</v>
      </c>
      <c r="D1627">
        <v>14.43</v>
      </c>
      <c r="E1627">
        <f>IFERROR(VLOOKUP(Table_ExternalData_15[[#This Row],[Id]],Rabati!B:C,2,0),0)</f>
        <v>30</v>
      </c>
      <c r="F1627">
        <v>2</v>
      </c>
      <c r="G1627" t="str">
        <f>VLOOKUP(Table_ExternalData_15[[#This Row],[Id]],'Blagovna izdelek'!A:C,3,0)</f>
        <v>Roline</v>
      </c>
      <c r="H1627">
        <f>Table_ExternalData_15[[#This Row],[Rabat]]*0.2</f>
        <v>6</v>
      </c>
      <c r="I1627" s="2">
        <f>Table_ExternalData_15[[#This Row],[Price]]-(Table_ExternalData_15[[#This Row],[Price]]*Table_ExternalData_15[[#This Row],[BB rabat]])/100</f>
        <v>13.5642</v>
      </c>
      <c r="J1627" s="2">
        <f>Table_ExternalData_15[[#This Row],[BB cena]]*Table_ExternalData_15[[#Headers],[1,22]]</f>
        <v>16.548323999999997</v>
      </c>
      <c r="K1627" s="2">
        <f>Table_ExternalData_15[[#This Row],[Price]]*Table_ExternalData_15[[#Headers],[1,22]]</f>
        <v>17.604599999999998</v>
      </c>
      <c r="L1627" s="7">
        <f>IF(G1627="White Shark",E1627*0.5,IF(G1627="Sbox",E1627*0.5,IF(G1627="Tenda",E1627*0.5,E1627*0.2)))/100</f>
        <v>0.06</v>
      </c>
      <c r="M1627" s="2">
        <f>Table_ExternalData_15[[#This Row],[Price]]-Table_ExternalData_15[[#This Row],[Price]]*Table_ExternalData_15[[#This Row],[extra popust]]</f>
        <v>13.5642</v>
      </c>
      <c r="N1627" s="2">
        <f>IF(M1627&lt;I1627,M1627,I1627)</f>
        <v>13.5642</v>
      </c>
      <c r="O1627" s="12" t="str">
        <f>IF(N1627&lt;I1627,$U$1," ")</f>
        <v xml:space="preserve"> </v>
      </c>
      <c r="P1627" s="12" t="str">
        <f>IFERROR((O1627+30)," ")</f>
        <v xml:space="preserve"> </v>
      </c>
      <c r="Q1627" s="2">
        <f ca="1">IF(O1627=$U$1,N1627,"0")*1.22</f>
        <v>0</v>
      </c>
    </row>
    <row r="1628" spans="1:17" x14ac:dyDescent="0.25">
      <c r="A1628" t="s">
        <v>702</v>
      </c>
      <c r="B1628" t="s">
        <v>10588</v>
      </c>
      <c r="C1628">
        <v>6941</v>
      </c>
      <c r="D1628">
        <v>3.73</v>
      </c>
      <c r="E1628">
        <f>IFERROR(VLOOKUP(Table_ExternalData_15[[#This Row],[Id]],Rabati!B:C,2,0),0)</f>
        <v>30</v>
      </c>
      <c r="F1628">
        <v>492</v>
      </c>
      <c r="G1628" t="str">
        <f>VLOOKUP(Table_ExternalData_15[[#This Row],[Id]],'Blagovna izdelek'!A:C,3,0)</f>
        <v>Roline</v>
      </c>
      <c r="H1628">
        <f>Table_ExternalData_15[[#This Row],[Rabat]]*0.2</f>
        <v>6</v>
      </c>
      <c r="I1628" s="2">
        <f>Table_ExternalData_15[[#This Row],[Price]]-(Table_ExternalData_15[[#This Row],[Price]]*Table_ExternalData_15[[#This Row],[BB rabat]])/100</f>
        <v>3.5061999999999998</v>
      </c>
      <c r="J1628" s="2">
        <f>Table_ExternalData_15[[#This Row],[BB cena]]*Table_ExternalData_15[[#Headers],[1,22]]</f>
        <v>4.2775639999999999</v>
      </c>
      <c r="K1628" s="2">
        <f>Table_ExternalData_15[[#This Row],[Price]]*Table_ExternalData_15[[#Headers],[1,22]]</f>
        <v>4.5506000000000002</v>
      </c>
      <c r="L1628" s="7">
        <f>IF(G1628="White Shark",E1628*0.5,IF(G1628="Sbox",E1628*0.5,IF(G1628="Tenda",E1628*0.5,E1628*0.2)))/100</f>
        <v>0.06</v>
      </c>
      <c r="M1628" s="2">
        <f>Table_ExternalData_15[[#This Row],[Price]]-Table_ExternalData_15[[#This Row],[Price]]*Table_ExternalData_15[[#This Row],[extra popust]]</f>
        <v>3.5061999999999998</v>
      </c>
      <c r="N1628" s="2">
        <f>IF(M1628&lt;I1628,M1628,I1628)</f>
        <v>3.5061999999999998</v>
      </c>
      <c r="O1628" s="12" t="str">
        <f>IF(N1628&lt;I1628,$U$1," ")</f>
        <v xml:space="preserve"> </v>
      </c>
      <c r="P1628" s="12" t="str">
        <f>IFERROR((O1628+30)," ")</f>
        <v xml:space="preserve"> </v>
      </c>
      <c r="Q1628" s="2">
        <f ca="1">IF(O1628=$U$1,N1628,"0")*1.22</f>
        <v>0</v>
      </c>
    </row>
    <row r="1629" spans="1:17" x14ac:dyDescent="0.25">
      <c r="A1629" t="s">
        <v>828</v>
      </c>
      <c r="B1629" t="s">
        <v>827</v>
      </c>
      <c r="C1629">
        <v>7056</v>
      </c>
      <c r="D1629">
        <v>7.15</v>
      </c>
      <c r="E1629">
        <f>IFERROR(VLOOKUP(Table_ExternalData_15[[#This Row],[Id]],Rabati!B:C,2,0),0)</f>
        <v>30</v>
      </c>
      <c r="F1629">
        <v>58</v>
      </c>
      <c r="G1629" t="str">
        <f>VLOOKUP(Table_ExternalData_15[[#This Row],[Id]],'Blagovna izdelek'!A:C,3,0)</f>
        <v>Roline</v>
      </c>
      <c r="H1629">
        <f>Table_ExternalData_15[[#This Row],[Rabat]]*0.2</f>
        <v>6</v>
      </c>
      <c r="I1629" s="2">
        <f>Table_ExternalData_15[[#This Row],[Price]]-(Table_ExternalData_15[[#This Row],[Price]]*Table_ExternalData_15[[#This Row],[BB rabat]])/100</f>
        <v>6.7210000000000001</v>
      </c>
      <c r="J1629" s="2">
        <f>Table_ExternalData_15[[#This Row],[BB cena]]*Table_ExternalData_15[[#Headers],[1,22]]</f>
        <v>8.1996199999999995</v>
      </c>
      <c r="K1629" s="2">
        <f>Table_ExternalData_15[[#This Row],[Price]]*Table_ExternalData_15[[#Headers],[1,22]]</f>
        <v>8.7230000000000008</v>
      </c>
      <c r="L1629" s="7">
        <f>IF(G1629="White Shark",E1629*0.5,IF(G1629="Sbox",E1629*0.5,IF(G1629="Tenda",E1629*0.5,E1629*0.2)))/100</f>
        <v>0.06</v>
      </c>
      <c r="M1629" s="2">
        <f>Table_ExternalData_15[[#This Row],[Price]]-Table_ExternalData_15[[#This Row],[Price]]*Table_ExternalData_15[[#This Row],[extra popust]]</f>
        <v>6.7210000000000001</v>
      </c>
      <c r="N1629" s="2">
        <f>IF(M1629&lt;I1629,M1629,I1629)</f>
        <v>6.7210000000000001</v>
      </c>
      <c r="O1629" s="12" t="str">
        <f>IF(N1629&lt;I1629,$U$1," ")</f>
        <v xml:space="preserve"> </v>
      </c>
      <c r="P1629" s="12" t="str">
        <f>IFERROR((O1629+30)," ")</f>
        <v xml:space="preserve"> </v>
      </c>
      <c r="Q1629" s="2">
        <f ca="1">IF(O1629=$U$1,N1629,"0")*1.22</f>
        <v>0</v>
      </c>
    </row>
    <row r="1630" spans="1:17" x14ac:dyDescent="0.25">
      <c r="A1630" t="s">
        <v>830</v>
      </c>
      <c r="B1630" t="s">
        <v>829</v>
      </c>
      <c r="C1630">
        <v>7057</v>
      </c>
      <c r="D1630">
        <v>9.3000000000000007</v>
      </c>
      <c r="E1630">
        <f>IFERROR(VLOOKUP(Table_ExternalData_15[[#This Row],[Id]],Rabati!B:C,2,0),0)</f>
        <v>30</v>
      </c>
      <c r="F1630">
        <v>57</v>
      </c>
      <c r="G1630" t="str">
        <f>VLOOKUP(Table_ExternalData_15[[#This Row],[Id]],'Blagovna izdelek'!A:C,3,0)</f>
        <v>Roline</v>
      </c>
      <c r="H1630">
        <f>Table_ExternalData_15[[#This Row],[Rabat]]*0.2</f>
        <v>6</v>
      </c>
      <c r="I1630" s="2">
        <f>Table_ExternalData_15[[#This Row],[Price]]-(Table_ExternalData_15[[#This Row],[Price]]*Table_ExternalData_15[[#This Row],[BB rabat]])/100</f>
        <v>8.7420000000000009</v>
      </c>
      <c r="J1630" s="2">
        <f>Table_ExternalData_15[[#This Row],[BB cena]]*Table_ExternalData_15[[#Headers],[1,22]]</f>
        <v>10.665240000000001</v>
      </c>
      <c r="K1630" s="2">
        <f>Table_ExternalData_15[[#This Row],[Price]]*Table_ExternalData_15[[#Headers],[1,22]]</f>
        <v>11.346</v>
      </c>
      <c r="L1630" s="7">
        <f>IF(G1630="White Shark",E1630*0.5,IF(G1630="Sbox",E1630*0.5,IF(G1630="Tenda",E1630*0.5,E1630*0.2)))/100</f>
        <v>0.06</v>
      </c>
      <c r="M1630" s="2">
        <f>Table_ExternalData_15[[#This Row],[Price]]-Table_ExternalData_15[[#This Row],[Price]]*Table_ExternalData_15[[#This Row],[extra popust]]</f>
        <v>8.7420000000000009</v>
      </c>
      <c r="N1630" s="2">
        <f>IF(M1630&lt;I1630,M1630,I1630)</f>
        <v>8.7420000000000009</v>
      </c>
      <c r="O1630" s="12" t="str">
        <f>IF(N1630&lt;I1630,$U$1," ")</f>
        <v xml:space="preserve"> </v>
      </c>
      <c r="P1630" s="12" t="str">
        <f>IFERROR((O1630+30)," ")</f>
        <v xml:space="preserve"> </v>
      </c>
      <c r="Q1630" s="2">
        <f ca="1">IF(O1630=$U$1,N1630,"0")*1.22</f>
        <v>0</v>
      </c>
    </row>
    <row r="1631" spans="1:17" x14ac:dyDescent="0.25">
      <c r="A1631" t="s">
        <v>832</v>
      </c>
      <c r="B1631" t="s">
        <v>831</v>
      </c>
      <c r="C1631">
        <v>7058</v>
      </c>
      <c r="D1631">
        <v>13.65</v>
      </c>
      <c r="E1631">
        <f>IFERROR(VLOOKUP(Table_ExternalData_15[[#This Row],[Id]],Rabati!B:C,2,0),0)</f>
        <v>30</v>
      </c>
      <c r="F1631">
        <v>43</v>
      </c>
      <c r="G1631" t="str">
        <f>VLOOKUP(Table_ExternalData_15[[#This Row],[Id]],'Blagovna izdelek'!A:C,3,0)</f>
        <v>Roline</v>
      </c>
      <c r="H1631">
        <f>Table_ExternalData_15[[#This Row],[Rabat]]*0.2</f>
        <v>6</v>
      </c>
      <c r="I1631" s="2">
        <f>Table_ExternalData_15[[#This Row],[Price]]-(Table_ExternalData_15[[#This Row],[Price]]*Table_ExternalData_15[[#This Row],[BB rabat]])/100</f>
        <v>12.831</v>
      </c>
      <c r="J1631" s="2">
        <f>Table_ExternalData_15[[#This Row],[BB cena]]*Table_ExternalData_15[[#Headers],[1,22]]</f>
        <v>15.65382</v>
      </c>
      <c r="K1631" s="2">
        <f>Table_ExternalData_15[[#This Row],[Price]]*Table_ExternalData_15[[#Headers],[1,22]]</f>
        <v>16.652999999999999</v>
      </c>
      <c r="L1631" s="7">
        <f>IF(G1631="White Shark",E1631*0.5,IF(G1631="Sbox",E1631*0.5,IF(G1631="Tenda",E1631*0.5,E1631*0.2)))/100</f>
        <v>0.06</v>
      </c>
      <c r="M1631" s="2">
        <f>Table_ExternalData_15[[#This Row],[Price]]-Table_ExternalData_15[[#This Row],[Price]]*Table_ExternalData_15[[#This Row],[extra popust]]</f>
        <v>12.831</v>
      </c>
      <c r="N1631" s="2">
        <f>IF(M1631&lt;I1631,M1631,I1631)</f>
        <v>12.831</v>
      </c>
      <c r="O1631" s="12" t="str">
        <f>IF(N1631&lt;I1631,$U$1," ")</f>
        <v xml:space="preserve"> </v>
      </c>
      <c r="P1631" s="12" t="str">
        <f>IFERROR((O1631+30)," ")</f>
        <v xml:space="preserve"> </v>
      </c>
      <c r="Q1631" s="2">
        <f ca="1">IF(O1631=$U$1,N1631,"0")*1.22</f>
        <v>0</v>
      </c>
    </row>
    <row r="1632" spans="1:17" x14ac:dyDescent="0.25">
      <c r="A1632" t="s">
        <v>852</v>
      </c>
      <c r="B1632" t="s">
        <v>851</v>
      </c>
      <c r="C1632">
        <v>7071</v>
      </c>
      <c r="D1632">
        <v>5.72</v>
      </c>
      <c r="E1632">
        <f>IFERROR(VLOOKUP(Table_ExternalData_15[[#This Row],[Id]],Rabati!B:C,2,0),0)</f>
        <v>30</v>
      </c>
      <c r="F1632">
        <v>15</v>
      </c>
      <c r="G1632" t="str">
        <f>VLOOKUP(Table_ExternalData_15[[#This Row],[Id]],'Blagovna izdelek'!A:C,3,0)</f>
        <v>Roline</v>
      </c>
      <c r="H1632">
        <f>Table_ExternalData_15[[#This Row],[Rabat]]*0.2</f>
        <v>6</v>
      </c>
      <c r="I1632" s="2">
        <f>Table_ExternalData_15[[#This Row],[Price]]-(Table_ExternalData_15[[#This Row],[Price]]*Table_ExternalData_15[[#This Row],[BB rabat]])/100</f>
        <v>5.3767999999999994</v>
      </c>
      <c r="J1632" s="2">
        <f>Table_ExternalData_15[[#This Row],[BB cena]]*Table_ExternalData_15[[#Headers],[1,22]]</f>
        <v>6.5596959999999989</v>
      </c>
      <c r="K1632" s="2">
        <f>Table_ExternalData_15[[#This Row],[Price]]*Table_ExternalData_15[[#Headers],[1,22]]</f>
        <v>6.9783999999999997</v>
      </c>
      <c r="L1632" s="7">
        <f>IF(G1632="White Shark",E1632*0.5,IF(G1632="Sbox",E1632*0.5,IF(G1632="Tenda",E1632*0.5,E1632*0.2)))/100</f>
        <v>0.06</v>
      </c>
      <c r="M1632" s="2">
        <f>Table_ExternalData_15[[#This Row],[Price]]-Table_ExternalData_15[[#This Row],[Price]]*Table_ExternalData_15[[#This Row],[extra popust]]</f>
        <v>5.3767999999999994</v>
      </c>
      <c r="N1632" s="2">
        <f>IF(M1632&lt;I1632,M1632,I1632)</f>
        <v>5.3767999999999994</v>
      </c>
      <c r="O1632" s="12" t="str">
        <f>IF(N1632&lt;I1632,$U$1," ")</f>
        <v xml:space="preserve"> </v>
      </c>
      <c r="P1632" s="12" t="str">
        <f>IFERROR((O1632+30)," ")</f>
        <v xml:space="preserve"> </v>
      </c>
      <c r="Q1632" s="2">
        <f ca="1">IF(O1632=$U$1,N1632,"0")*1.22</f>
        <v>0</v>
      </c>
    </row>
    <row r="1633" spans="1:17" x14ac:dyDescent="0.25">
      <c r="A1633" t="s">
        <v>1152</v>
      </c>
      <c r="B1633" t="s">
        <v>1151</v>
      </c>
      <c r="C1633">
        <v>7460</v>
      </c>
      <c r="D1633">
        <v>1.88</v>
      </c>
      <c r="E1633">
        <f>IFERROR(VLOOKUP(Table_ExternalData_15[[#This Row],[Id]],Rabati!B:C,2,0),0)</f>
        <v>30</v>
      </c>
      <c r="F1633">
        <v>0</v>
      </c>
      <c r="G1633" t="str">
        <f>VLOOKUP(Table_ExternalData_15[[#This Row],[Id]],'Blagovna izdelek'!A:C,3,0)</f>
        <v>Roline</v>
      </c>
      <c r="H1633">
        <f>Table_ExternalData_15[[#This Row],[Rabat]]*0.2</f>
        <v>6</v>
      </c>
      <c r="I1633" s="2">
        <f>Table_ExternalData_15[[#This Row],[Price]]-(Table_ExternalData_15[[#This Row],[Price]]*Table_ExternalData_15[[#This Row],[BB rabat]])/100</f>
        <v>1.7671999999999999</v>
      </c>
      <c r="J1633" s="2">
        <f>Table_ExternalData_15[[#This Row],[BB cena]]*Table_ExternalData_15[[#Headers],[1,22]]</f>
        <v>2.1559839999999997</v>
      </c>
      <c r="K1633" s="2">
        <f>Table_ExternalData_15[[#This Row],[Price]]*Table_ExternalData_15[[#Headers],[1,22]]</f>
        <v>2.2935999999999996</v>
      </c>
      <c r="L1633" s="7">
        <f>IF(G1633="White Shark",E1633*0.5,IF(G1633="Sbox",E1633*0.5,IF(G1633="Tenda",E1633*0.5,E1633*0.2)))/100</f>
        <v>0.06</v>
      </c>
      <c r="M1633" s="2">
        <f>Table_ExternalData_15[[#This Row],[Price]]-Table_ExternalData_15[[#This Row],[Price]]*Table_ExternalData_15[[#This Row],[extra popust]]</f>
        <v>1.7671999999999999</v>
      </c>
      <c r="N1633" s="2">
        <f>IF(M1633&lt;I1633,M1633,I1633)</f>
        <v>1.7671999999999999</v>
      </c>
      <c r="O1633" s="12" t="str">
        <f>IF(N1633&lt;I1633,$U$1," ")</f>
        <v xml:space="preserve"> </v>
      </c>
      <c r="P1633" s="12" t="str">
        <f>IFERROR((O1633+30)," ")</f>
        <v xml:space="preserve"> </v>
      </c>
      <c r="Q1633" s="2">
        <f ca="1">IF(O1633=$U$1,N1633,"0")*1.22</f>
        <v>0</v>
      </c>
    </row>
    <row r="1634" spans="1:17" x14ac:dyDescent="0.25">
      <c r="A1634" t="s">
        <v>1625</v>
      </c>
      <c r="B1634" t="s">
        <v>1624</v>
      </c>
      <c r="C1634">
        <v>7896</v>
      </c>
      <c r="D1634">
        <v>5.66</v>
      </c>
      <c r="E1634">
        <f>IFERROR(VLOOKUP(Table_ExternalData_15[[#This Row],[Id]],Rabati!B:C,2,0),0)</f>
        <v>25</v>
      </c>
      <c r="F1634">
        <v>10</v>
      </c>
      <c r="G1634" t="str">
        <f>VLOOKUP(Table_ExternalData_15[[#This Row],[Id]],'Blagovna izdelek'!A:C,3,0)</f>
        <v>Roline</v>
      </c>
      <c r="H1634">
        <f>Table_ExternalData_15[[#This Row],[Rabat]]*0.2</f>
        <v>5</v>
      </c>
      <c r="I1634" s="2">
        <f>Table_ExternalData_15[[#This Row],[Price]]-(Table_ExternalData_15[[#This Row],[Price]]*Table_ExternalData_15[[#This Row],[BB rabat]])/100</f>
        <v>5.3769999999999998</v>
      </c>
      <c r="J1634" s="2">
        <f>Table_ExternalData_15[[#This Row],[BB cena]]*Table_ExternalData_15[[#Headers],[1,22]]</f>
        <v>6.5599399999999992</v>
      </c>
      <c r="K1634" s="2">
        <f>Table_ExternalData_15[[#This Row],[Price]]*Table_ExternalData_15[[#Headers],[1,22]]</f>
        <v>6.9051999999999998</v>
      </c>
      <c r="L1634" s="7">
        <f>IF(G1634="White Shark",E1634*0.5,IF(G1634="Sbox",E1634*0.5,IF(G1634="Tenda",E1634*0.5,E1634*0.2)))/100</f>
        <v>0.05</v>
      </c>
      <c r="M1634" s="2">
        <f>Table_ExternalData_15[[#This Row],[Price]]-Table_ExternalData_15[[#This Row],[Price]]*Table_ExternalData_15[[#This Row],[extra popust]]</f>
        <v>5.3769999999999998</v>
      </c>
      <c r="N1634" s="2">
        <f>IF(M1634&lt;I1634,M1634,I1634)</f>
        <v>5.3769999999999998</v>
      </c>
      <c r="O1634" s="12" t="str">
        <f>IF(N1634&lt;I1634,$U$1," ")</f>
        <v xml:space="preserve"> </v>
      </c>
      <c r="P1634" s="12" t="str">
        <f>IFERROR((O1634+30)," ")</f>
        <v xml:space="preserve"> </v>
      </c>
      <c r="Q1634" s="2">
        <f ca="1">IF(O1634=$U$1,N1634,"0")*1.22</f>
        <v>0</v>
      </c>
    </row>
    <row r="1635" spans="1:17" x14ac:dyDescent="0.25">
      <c r="A1635" t="s">
        <v>1736</v>
      </c>
      <c r="B1635" t="s">
        <v>1735</v>
      </c>
      <c r="C1635">
        <v>8014</v>
      </c>
      <c r="D1635">
        <v>12.28</v>
      </c>
      <c r="E1635">
        <f>IFERROR(VLOOKUP(Table_ExternalData_15[[#This Row],[Id]],Rabati!B:C,2,0),0)</f>
        <v>30</v>
      </c>
      <c r="F1635">
        <v>1</v>
      </c>
      <c r="G1635" t="str">
        <f>VLOOKUP(Table_ExternalData_15[[#This Row],[Id]],'Blagovna izdelek'!A:C,3,0)</f>
        <v>Roline</v>
      </c>
      <c r="H1635">
        <f>Table_ExternalData_15[[#This Row],[Rabat]]*0.2</f>
        <v>6</v>
      </c>
      <c r="I1635" s="2">
        <f>Table_ExternalData_15[[#This Row],[Price]]-(Table_ExternalData_15[[#This Row],[Price]]*Table_ExternalData_15[[#This Row],[BB rabat]])/100</f>
        <v>11.543199999999999</v>
      </c>
      <c r="J1635" s="2">
        <f>Table_ExternalData_15[[#This Row],[BB cena]]*Table_ExternalData_15[[#Headers],[1,22]]</f>
        <v>14.082703999999998</v>
      </c>
      <c r="K1635" s="2">
        <f>Table_ExternalData_15[[#This Row],[Price]]*Table_ExternalData_15[[#Headers],[1,22]]</f>
        <v>14.981599999999998</v>
      </c>
      <c r="L1635" s="7">
        <f>IF(G1635="White Shark",E1635*0.5,IF(G1635="Sbox",E1635*0.5,IF(G1635="Tenda",E1635*0.5,E1635*0.2)))/100</f>
        <v>0.06</v>
      </c>
      <c r="M1635" s="2">
        <f>Table_ExternalData_15[[#This Row],[Price]]-Table_ExternalData_15[[#This Row],[Price]]*Table_ExternalData_15[[#This Row],[extra popust]]</f>
        <v>11.543199999999999</v>
      </c>
      <c r="N1635" s="2">
        <f>IF(M1635&lt;I1635,M1635,I1635)</f>
        <v>11.543199999999999</v>
      </c>
      <c r="O1635" s="12" t="str">
        <f>IF(N1635&lt;I1635,$U$1," ")</f>
        <v xml:space="preserve"> </v>
      </c>
      <c r="P1635" s="12" t="str">
        <f>IFERROR((O1635+30)," ")</f>
        <v xml:space="preserve"> </v>
      </c>
      <c r="Q1635" s="2">
        <f ca="1">IF(O1635=$U$1,N1635,"0")*1.22</f>
        <v>0</v>
      </c>
    </row>
    <row r="1636" spans="1:17" x14ac:dyDescent="0.25">
      <c r="A1636" t="s">
        <v>2394</v>
      </c>
      <c r="B1636" t="s">
        <v>2393</v>
      </c>
      <c r="C1636">
        <v>8537</v>
      </c>
      <c r="D1636">
        <v>5.27</v>
      </c>
      <c r="E1636">
        <f>IFERROR(VLOOKUP(Table_ExternalData_15[[#This Row],[Id]],Rabati!B:C,2,0),0)</f>
        <v>30</v>
      </c>
      <c r="F1636">
        <v>1</v>
      </c>
      <c r="G1636" t="str">
        <f>VLOOKUP(Table_ExternalData_15[[#This Row],[Id]],'Blagovna izdelek'!A:C,3,0)</f>
        <v>Roline</v>
      </c>
      <c r="H1636">
        <f>Table_ExternalData_15[[#This Row],[Rabat]]*0.2</f>
        <v>6</v>
      </c>
      <c r="I1636" s="2">
        <f>Table_ExternalData_15[[#This Row],[Price]]-(Table_ExternalData_15[[#This Row],[Price]]*Table_ExternalData_15[[#This Row],[BB rabat]])/100</f>
        <v>4.9537999999999993</v>
      </c>
      <c r="J1636" s="2">
        <f>Table_ExternalData_15[[#This Row],[BB cena]]*Table_ExternalData_15[[#Headers],[1,22]]</f>
        <v>6.0436359999999993</v>
      </c>
      <c r="K1636" s="2">
        <f>Table_ExternalData_15[[#This Row],[Price]]*Table_ExternalData_15[[#Headers],[1,22]]</f>
        <v>6.4293999999999993</v>
      </c>
      <c r="L1636" s="7">
        <f>IF(G1636="White Shark",E1636*0.5,IF(G1636="Sbox",E1636*0.5,IF(G1636="Tenda",E1636*0.5,E1636*0.2)))/100</f>
        <v>0.06</v>
      </c>
      <c r="M1636" s="2">
        <f>Table_ExternalData_15[[#This Row],[Price]]-Table_ExternalData_15[[#This Row],[Price]]*Table_ExternalData_15[[#This Row],[extra popust]]</f>
        <v>4.9537999999999993</v>
      </c>
      <c r="N1636" s="2">
        <f>IF(M1636&lt;I1636,M1636,I1636)</f>
        <v>4.9537999999999993</v>
      </c>
      <c r="O1636" s="12" t="str">
        <f>IF(N1636&lt;I1636,$U$1," ")</f>
        <v xml:space="preserve"> </v>
      </c>
      <c r="P1636" s="12" t="str">
        <f>IFERROR((O1636+30)," ")</f>
        <v xml:space="preserve"> </v>
      </c>
      <c r="Q1636" s="2">
        <f ca="1">IF(O1636=$U$1,N1636,"0")*1.22</f>
        <v>0</v>
      </c>
    </row>
    <row r="1637" spans="1:17" x14ac:dyDescent="0.25">
      <c r="A1637" t="s">
        <v>2396</v>
      </c>
      <c r="B1637" t="s">
        <v>2395</v>
      </c>
      <c r="C1637">
        <v>8539</v>
      </c>
      <c r="D1637">
        <v>5.95</v>
      </c>
      <c r="E1637">
        <f>IFERROR(VLOOKUP(Table_ExternalData_15[[#This Row],[Id]],Rabati!B:C,2,0),0)</f>
        <v>30</v>
      </c>
      <c r="F1637">
        <v>276</v>
      </c>
      <c r="G1637" t="str">
        <f>VLOOKUP(Table_ExternalData_15[[#This Row],[Id]],'Blagovna izdelek'!A:C,3,0)</f>
        <v>Roline</v>
      </c>
      <c r="H1637">
        <f>Table_ExternalData_15[[#This Row],[Rabat]]*0.2</f>
        <v>6</v>
      </c>
      <c r="I1637" s="2">
        <f>Table_ExternalData_15[[#This Row],[Price]]-(Table_ExternalData_15[[#This Row],[Price]]*Table_ExternalData_15[[#This Row],[BB rabat]])/100</f>
        <v>5.593</v>
      </c>
      <c r="J1637" s="2">
        <f>Table_ExternalData_15[[#This Row],[BB cena]]*Table_ExternalData_15[[#Headers],[1,22]]</f>
        <v>6.8234599999999999</v>
      </c>
      <c r="K1637" s="2">
        <f>Table_ExternalData_15[[#This Row],[Price]]*Table_ExternalData_15[[#Headers],[1,22]]</f>
        <v>7.2590000000000003</v>
      </c>
      <c r="L1637" s="7">
        <f>IF(G1637="White Shark",E1637*0.5,IF(G1637="Sbox",E1637*0.5,IF(G1637="Tenda",E1637*0.5,E1637*0.2)))/100</f>
        <v>0.06</v>
      </c>
      <c r="M1637" s="2">
        <f>Table_ExternalData_15[[#This Row],[Price]]-Table_ExternalData_15[[#This Row],[Price]]*Table_ExternalData_15[[#This Row],[extra popust]]</f>
        <v>5.593</v>
      </c>
      <c r="N1637" s="2">
        <f>IF(M1637&lt;I1637,M1637,I1637)</f>
        <v>5.593</v>
      </c>
      <c r="O1637" s="12" t="str">
        <f>IF(N1637&lt;I1637,$U$1," ")</f>
        <v xml:space="preserve"> </v>
      </c>
      <c r="P1637" s="12" t="str">
        <f>IFERROR((O1637+30)," ")</f>
        <v xml:space="preserve"> </v>
      </c>
      <c r="Q1637" s="2">
        <f ca="1">IF(O1637=$U$1,N1637,"0")*1.22</f>
        <v>0</v>
      </c>
    </row>
    <row r="1638" spans="1:17" x14ac:dyDescent="0.25">
      <c r="A1638" t="s">
        <v>2496</v>
      </c>
      <c r="B1638" t="s">
        <v>2495</v>
      </c>
      <c r="C1638">
        <v>8618</v>
      </c>
      <c r="D1638">
        <v>4.75</v>
      </c>
      <c r="E1638">
        <f>IFERROR(VLOOKUP(Table_ExternalData_15[[#This Row],[Id]],Rabati!B:C,2,0),0)</f>
        <v>25</v>
      </c>
      <c r="F1638">
        <v>162</v>
      </c>
      <c r="G1638" t="str">
        <f>VLOOKUP(Table_ExternalData_15[[#This Row],[Id]],'Blagovna izdelek'!A:C,3,0)</f>
        <v>Roline</v>
      </c>
      <c r="H1638">
        <f>Table_ExternalData_15[[#This Row],[Rabat]]*0.2</f>
        <v>5</v>
      </c>
      <c r="I1638" s="2">
        <f>Table_ExternalData_15[[#This Row],[Price]]-(Table_ExternalData_15[[#This Row],[Price]]*Table_ExternalData_15[[#This Row],[BB rabat]])/100</f>
        <v>4.5125000000000002</v>
      </c>
      <c r="J1638" s="2">
        <f>Table_ExternalData_15[[#This Row],[BB cena]]*Table_ExternalData_15[[#Headers],[1,22]]</f>
        <v>5.5052500000000002</v>
      </c>
      <c r="K1638" s="2">
        <f>Table_ExternalData_15[[#This Row],[Price]]*Table_ExternalData_15[[#Headers],[1,22]]</f>
        <v>5.7949999999999999</v>
      </c>
      <c r="L1638" s="7">
        <f>IF(G1638="White Shark",E1638*0.5,IF(G1638="Sbox",E1638*0.5,IF(G1638="Tenda",E1638*0.5,E1638*0.2)))/100</f>
        <v>0.05</v>
      </c>
      <c r="M1638" s="2">
        <f>Table_ExternalData_15[[#This Row],[Price]]-Table_ExternalData_15[[#This Row],[Price]]*Table_ExternalData_15[[#This Row],[extra popust]]</f>
        <v>4.5125000000000002</v>
      </c>
      <c r="N1638" s="2">
        <f>IF(M1638&lt;I1638,M1638,I1638)</f>
        <v>4.5125000000000002</v>
      </c>
      <c r="O1638" s="12" t="str">
        <f>IF(N1638&lt;I1638,$U$1," ")</f>
        <v xml:space="preserve"> </v>
      </c>
      <c r="P1638" s="12" t="str">
        <f>IFERROR((O1638+30)," ")</f>
        <v xml:space="preserve"> </v>
      </c>
      <c r="Q1638" s="2">
        <f ca="1">IF(O1638=$U$1,N1638,"0")*1.22</f>
        <v>0</v>
      </c>
    </row>
    <row r="1639" spans="1:17" x14ac:dyDescent="0.25">
      <c r="A1639" t="s">
        <v>4000</v>
      </c>
      <c r="B1639" t="s">
        <v>3999</v>
      </c>
      <c r="C1639">
        <v>10961</v>
      </c>
      <c r="D1639">
        <v>22.7</v>
      </c>
      <c r="E1639">
        <f>IFERROR(VLOOKUP(Table_ExternalData_15[[#This Row],[Id]],Rabati!B:C,2,0),0)</f>
        <v>30</v>
      </c>
      <c r="F1639">
        <v>9</v>
      </c>
      <c r="G1639" t="str">
        <f>VLOOKUP(Table_ExternalData_15[[#This Row],[Id]],'Blagovna izdelek'!A:C,3,0)</f>
        <v>Roline</v>
      </c>
      <c r="H1639">
        <f>Table_ExternalData_15[[#This Row],[Rabat]]*0.2</f>
        <v>6</v>
      </c>
      <c r="I1639" s="2">
        <f>Table_ExternalData_15[[#This Row],[Price]]-(Table_ExternalData_15[[#This Row],[Price]]*Table_ExternalData_15[[#This Row],[BB rabat]])/100</f>
        <v>21.338000000000001</v>
      </c>
      <c r="J1639" s="2">
        <f>Table_ExternalData_15[[#This Row],[BB cena]]*Table_ExternalData_15[[#Headers],[1,22]]</f>
        <v>26.032360000000001</v>
      </c>
      <c r="K1639" s="2">
        <f>Table_ExternalData_15[[#This Row],[Price]]*Table_ExternalData_15[[#Headers],[1,22]]</f>
        <v>27.693999999999999</v>
      </c>
      <c r="L1639" s="7">
        <f>IF(G1639="White Shark",E1639*0.5,IF(G1639="Sbox",E1639*0.5,IF(G1639="Tenda",E1639*0.5,E1639*0.2)))/100</f>
        <v>0.06</v>
      </c>
      <c r="M1639" s="2">
        <f>Table_ExternalData_15[[#This Row],[Price]]-Table_ExternalData_15[[#This Row],[Price]]*Table_ExternalData_15[[#This Row],[extra popust]]</f>
        <v>21.338000000000001</v>
      </c>
      <c r="N1639" s="2">
        <f>IF(M1639&lt;I1639,M1639,I1639)</f>
        <v>21.338000000000001</v>
      </c>
      <c r="O1639" s="12" t="str">
        <f>IF(N1639&lt;I1639,$U$1," ")</f>
        <v xml:space="preserve"> </v>
      </c>
      <c r="P1639" s="12" t="str">
        <f>IFERROR((O1639+30)," ")</f>
        <v xml:space="preserve"> </v>
      </c>
      <c r="Q1639" s="2">
        <f ca="1">IF(O1639=$U$1,N1639,"0")*1.22</f>
        <v>0</v>
      </c>
    </row>
    <row r="1640" spans="1:17" x14ac:dyDescent="0.25">
      <c r="A1640" t="s">
        <v>4642</v>
      </c>
      <c r="B1640" t="s">
        <v>9704</v>
      </c>
      <c r="C1640">
        <v>12879</v>
      </c>
      <c r="D1640">
        <v>2.9</v>
      </c>
      <c r="E1640">
        <f>IFERROR(VLOOKUP(Table_ExternalData_15[[#This Row],[Id]],Rabati!B:C,2,0),0)</f>
        <v>30</v>
      </c>
      <c r="F1640">
        <v>17</v>
      </c>
      <c r="G1640" t="str">
        <f>VLOOKUP(Table_ExternalData_15[[#This Row],[Id]],'Blagovna izdelek'!A:C,3,0)</f>
        <v>Roline</v>
      </c>
      <c r="H1640">
        <f>Table_ExternalData_15[[#This Row],[Rabat]]*0.2</f>
        <v>6</v>
      </c>
      <c r="I1640" s="2">
        <f>Table_ExternalData_15[[#This Row],[Price]]-(Table_ExternalData_15[[#This Row],[Price]]*Table_ExternalData_15[[#This Row],[BB rabat]])/100</f>
        <v>2.726</v>
      </c>
      <c r="J1640" s="2">
        <f>Table_ExternalData_15[[#This Row],[BB cena]]*Table_ExternalData_15[[#Headers],[1,22]]</f>
        <v>3.32572</v>
      </c>
      <c r="K1640" s="2">
        <f>Table_ExternalData_15[[#This Row],[Price]]*Table_ExternalData_15[[#Headers],[1,22]]</f>
        <v>3.5379999999999998</v>
      </c>
      <c r="L1640" s="7">
        <f>IF(G1640="White Shark",E1640*0.5,IF(G1640="Sbox",E1640*0.5,IF(G1640="Tenda",E1640*0.5,E1640*0.2)))/100</f>
        <v>0.06</v>
      </c>
      <c r="M1640" s="2">
        <f>Table_ExternalData_15[[#This Row],[Price]]-Table_ExternalData_15[[#This Row],[Price]]*Table_ExternalData_15[[#This Row],[extra popust]]</f>
        <v>2.726</v>
      </c>
      <c r="N1640" s="2">
        <f>IF(M1640&lt;I1640,M1640,I1640)</f>
        <v>2.726</v>
      </c>
      <c r="O1640" s="12" t="str">
        <f>IF(N1640&lt;I1640,$U$1," ")</f>
        <v xml:space="preserve"> </v>
      </c>
      <c r="P1640" s="12" t="str">
        <f>IFERROR((O1640+30)," ")</f>
        <v xml:space="preserve"> </v>
      </c>
      <c r="Q1640" s="2">
        <f ca="1">IF(O1640=$U$1,N1640,"0")*1.22</f>
        <v>0</v>
      </c>
    </row>
    <row r="1641" spans="1:17" x14ac:dyDescent="0.25">
      <c r="A1641" t="s">
        <v>5139</v>
      </c>
      <c r="B1641" t="s">
        <v>5138</v>
      </c>
      <c r="C1641">
        <v>13304</v>
      </c>
      <c r="D1641">
        <v>41.75</v>
      </c>
      <c r="E1641">
        <f>IFERROR(VLOOKUP(Table_ExternalData_15[[#This Row],[Id]],Rabati!B:C,2,0),0)</f>
        <v>25</v>
      </c>
      <c r="F1641">
        <v>13</v>
      </c>
      <c r="G1641" t="str">
        <f>VLOOKUP(Table_ExternalData_15[[#This Row],[Id]],'Blagovna izdelek'!A:C,3,0)</f>
        <v>Roline</v>
      </c>
      <c r="H1641">
        <f>Table_ExternalData_15[[#This Row],[Rabat]]*0.2</f>
        <v>5</v>
      </c>
      <c r="I1641" s="2">
        <f>Table_ExternalData_15[[#This Row],[Price]]-(Table_ExternalData_15[[#This Row],[Price]]*Table_ExternalData_15[[#This Row],[BB rabat]])/100</f>
        <v>39.662500000000001</v>
      </c>
      <c r="J1641" s="2">
        <f>Table_ExternalData_15[[#This Row],[BB cena]]*Table_ExternalData_15[[#Headers],[1,22]]</f>
        <v>48.388249999999999</v>
      </c>
      <c r="K1641" s="2">
        <f>Table_ExternalData_15[[#This Row],[Price]]*Table_ExternalData_15[[#Headers],[1,22]]</f>
        <v>50.935000000000002</v>
      </c>
      <c r="L1641" s="7">
        <f>IF(G1641="White Shark",E1641*0.5,IF(G1641="Sbox",E1641*0.5,IF(G1641="Tenda",E1641*0.5,E1641*0.2)))/100</f>
        <v>0.05</v>
      </c>
      <c r="M1641" s="2">
        <f>Table_ExternalData_15[[#This Row],[Price]]-Table_ExternalData_15[[#This Row],[Price]]*Table_ExternalData_15[[#This Row],[extra popust]]</f>
        <v>39.662500000000001</v>
      </c>
      <c r="N1641" s="2">
        <f>IF(M1641&lt;I1641,M1641,I1641)</f>
        <v>39.662500000000001</v>
      </c>
      <c r="O1641" s="12" t="str">
        <f>IF(N1641&lt;I1641,$U$1," ")</f>
        <v xml:space="preserve"> </v>
      </c>
      <c r="P1641" s="12" t="str">
        <f>IFERROR((O1641+30)," ")</f>
        <v xml:space="preserve"> </v>
      </c>
      <c r="Q1641" s="2">
        <f ca="1">IF(O1641=$U$1,N1641,"0")*1.22</f>
        <v>0</v>
      </c>
    </row>
    <row r="1642" spans="1:17" x14ac:dyDescent="0.25">
      <c r="A1642" t="s">
        <v>5631</v>
      </c>
      <c r="B1642" t="s">
        <v>5630</v>
      </c>
      <c r="C1642">
        <v>13776</v>
      </c>
      <c r="D1642">
        <v>37.15</v>
      </c>
      <c r="E1642">
        <f>IFERROR(VLOOKUP(Table_ExternalData_15[[#This Row],[Id]],Rabati!B:C,2,0),0)</f>
        <v>30</v>
      </c>
      <c r="F1642">
        <v>0</v>
      </c>
      <c r="G1642" t="str">
        <f>VLOOKUP(Table_ExternalData_15[[#This Row],[Id]],'Blagovna izdelek'!A:C,3,0)</f>
        <v>Roline</v>
      </c>
      <c r="H1642">
        <f>Table_ExternalData_15[[#This Row],[Rabat]]*0.2</f>
        <v>6</v>
      </c>
      <c r="I1642" s="2">
        <f>Table_ExternalData_15[[#This Row],[Price]]-(Table_ExternalData_15[[#This Row],[Price]]*Table_ExternalData_15[[#This Row],[BB rabat]])/100</f>
        <v>34.920999999999999</v>
      </c>
      <c r="J1642" s="2">
        <f>Table_ExternalData_15[[#This Row],[BB cena]]*Table_ExternalData_15[[#Headers],[1,22]]</f>
        <v>42.603619999999999</v>
      </c>
      <c r="K1642" s="2">
        <f>Table_ExternalData_15[[#This Row],[Price]]*Table_ExternalData_15[[#Headers],[1,22]]</f>
        <v>45.323</v>
      </c>
      <c r="L1642" s="7">
        <f>IF(G1642="White Shark",E1642*0.5,IF(G1642="Sbox",E1642*0.5,IF(G1642="Tenda",E1642*0.5,E1642*0.2)))/100</f>
        <v>0.06</v>
      </c>
      <c r="M1642" s="2">
        <f>Table_ExternalData_15[[#This Row],[Price]]-Table_ExternalData_15[[#This Row],[Price]]*Table_ExternalData_15[[#This Row],[extra popust]]</f>
        <v>34.920999999999999</v>
      </c>
      <c r="N1642" s="2">
        <f>IF(M1642&lt;I1642,M1642,I1642)</f>
        <v>34.920999999999999</v>
      </c>
      <c r="O1642" s="12" t="str">
        <f>IF(N1642&lt;I1642,$U$1," ")</f>
        <v xml:space="preserve"> </v>
      </c>
      <c r="P1642" s="12" t="str">
        <f>IFERROR((O1642+30)," ")</f>
        <v xml:space="preserve"> </v>
      </c>
      <c r="Q1642" s="2">
        <f ca="1">IF(O1642=$U$1,N1642,"0")*1.22</f>
        <v>0</v>
      </c>
    </row>
    <row r="1643" spans="1:17" x14ac:dyDescent="0.25">
      <c r="A1643" t="s">
        <v>5632</v>
      </c>
      <c r="B1643" t="s">
        <v>14670</v>
      </c>
      <c r="C1643">
        <v>13777</v>
      </c>
      <c r="D1643">
        <v>14.95</v>
      </c>
      <c r="E1643">
        <f>IFERROR(VLOOKUP(Table_ExternalData_15[[#This Row],[Id]],Rabati!B:C,2,0),0)</f>
        <v>20</v>
      </c>
      <c r="F1643">
        <v>33</v>
      </c>
      <c r="G1643" t="str">
        <f>VLOOKUP(Table_ExternalData_15[[#This Row],[Id]],'Blagovna izdelek'!A:C,3,0)</f>
        <v>Roline</v>
      </c>
      <c r="H1643">
        <f>Table_ExternalData_15[[#This Row],[Rabat]]*0.2</f>
        <v>4</v>
      </c>
      <c r="I1643" s="2">
        <f>Table_ExternalData_15[[#This Row],[Price]]-(Table_ExternalData_15[[#This Row],[Price]]*Table_ExternalData_15[[#This Row],[BB rabat]])/100</f>
        <v>14.351999999999999</v>
      </c>
      <c r="J1643" s="2">
        <f>Table_ExternalData_15[[#This Row],[BB cena]]*Table_ExternalData_15[[#Headers],[1,22]]</f>
        <v>17.509439999999998</v>
      </c>
      <c r="K1643" s="2">
        <f>Table_ExternalData_15[[#This Row],[Price]]*Table_ExternalData_15[[#Headers],[1,22]]</f>
        <v>18.238999999999997</v>
      </c>
      <c r="L1643" s="7">
        <f>IF(G1643="White Shark",E1643*0.5,IF(G1643="Sbox",E1643*0.5,IF(G1643="Tenda",E1643*0.5,E1643*0.2)))/100</f>
        <v>0.04</v>
      </c>
      <c r="M1643" s="2">
        <f>Table_ExternalData_15[[#This Row],[Price]]-Table_ExternalData_15[[#This Row],[Price]]*Table_ExternalData_15[[#This Row],[extra popust]]</f>
        <v>14.351999999999999</v>
      </c>
      <c r="N1643" s="2">
        <f>IF(M1643&lt;I1643,M1643,I1643)</f>
        <v>14.351999999999999</v>
      </c>
      <c r="O1643" s="12" t="str">
        <f>IF(N1643&lt;I1643,$U$1," ")</f>
        <v xml:space="preserve"> </v>
      </c>
      <c r="P1643" s="12" t="str">
        <f>IFERROR((O1643+30)," ")</f>
        <v xml:space="preserve"> </v>
      </c>
      <c r="Q1643" s="2">
        <f ca="1">IF(O1643=$U$1,N1643,"0")*1.22</f>
        <v>0</v>
      </c>
    </row>
    <row r="1644" spans="1:17" x14ac:dyDescent="0.25">
      <c r="A1644" t="s">
        <v>5754</v>
      </c>
      <c r="B1644" t="s">
        <v>5753</v>
      </c>
      <c r="C1644">
        <v>13876</v>
      </c>
      <c r="D1644">
        <v>6.95</v>
      </c>
      <c r="E1644">
        <f>IFERROR(VLOOKUP(Table_ExternalData_15[[#This Row],[Id]],Rabati!B:C,2,0),0)</f>
        <v>30</v>
      </c>
      <c r="F1644">
        <v>8</v>
      </c>
      <c r="G1644" t="str">
        <f>VLOOKUP(Table_ExternalData_15[[#This Row],[Id]],'Blagovna izdelek'!A:C,3,0)</f>
        <v>Roline</v>
      </c>
      <c r="H1644">
        <f>Table_ExternalData_15[[#This Row],[Rabat]]*0.2</f>
        <v>6</v>
      </c>
      <c r="I1644" s="2">
        <f>Table_ExternalData_15[[#This Row],[Price]]-(Table_ExternalData_15[[#This Row],[Price]]*Table_ExternalData_15[[#This Row],[BB rabat]])/100</f>
        <v>6.5330000000000004</v>
      </c>
      <c r="J1644" s="2">
        <f>Table_ExternalData_15[[#This Row],[BB cena]]*Table_ExternalData_15[[#Headers],[1,22]]</f>
        <v>7.9702600000000006</v>
      </c>
      <c r="K1644" s="2">
        <f>Table_ExternalData_15[[#This Row],[Price]]*Table_ExternalData_15[[#Headers],[1,22]]</f>
        <v>8.4789999999999992</v>
      </c>
      <c r="L1644" s="7">
        <f>IF(G1644="White Shark",E1644*0.5,IF(G1644="Sbox",E1644*0.5,IF(G1644="Tenda",E1644*0.5,E1644*0.2)))/100</f>
        <v>0.06</v>
      </c>
      <c r="M1644" s="2">
        <f>Table_ExternalData_15[[#This Row],[Price]]-Table_ExternalData_15[[#This Row],[Price]]*Table_ExternalData_15[[#This Row],[extra popust]]</f>
        <v>6.5330000000000004</v>
      </c>
      <c r="N1644" s="2">
        <f>IF(M1644&lt;I1644,M1644,I1644)</f>
        <v>6.5330000000000004</v>
      </c>
      <c r="O1644" s="12" t="str">
        <f>IF(N1644&lt;I1644,$U$1," ")</f>
        <v xml:space="preserve"> </v>
      </c>
      <c r="P1644" s="12" t="str">
        <f>IFERROR((O1644+30)," ")</f>
        <v xml:space="preserve"> </v>
      </c>
      <c r="Q1644" s="2">
        <f ca="1">IF(O1644=$U$1,N1644,"0")*1.22</f>
        <v>0</v>
      </c>
    </row>
    <row r="1645" spans="1:17" x14ac:dyDescent="0.25">
      <c r="A1645" t="s">
        <v>5981</v>
      </c>
      <c r="B1645" t="s">
        <v>5980</v>
      </c>
      <c r="C1645">
        <v>14099</v>
      </c>
      <c r="D1645">
        <v>10.46</v>
      </c>
      <c r="E1645">
        <f>IFERROR(VLOOKUP(Table_ExternalData_15[[#This Row],[Id]],Rabati!B:C,2,0),0)</f>
        <v>30</v>
      </c>
      <c r="F1645">
        <v>0</v>
      </c>
      <c r="G1645" t="str">
        <f>VLOOKUP(Table_ExternalData_15[[#This Row],[Id]],'Blagovna izdelek'!A:C,3,0)</f>
        <v>Roline</v>
      </c>
      <c r="H1645">
        <f>Table_ExternalData_15[[#This Row],[Rabat]]*0.2</f>
        <v>6</v>
      </c>
      <c r="I1645" s="2">
        <f>Table_ExternalData_15[[#This Row],[Price]]-(Table_ExternalData_15[[#This Row],[Price]]*Table_ExternalData_15[[#This Row],[BB rabat]])/100</f>
        <v>9.8324000000000016</v>
      </c>
      <c r="J1645" s="2">
        <f>Table_ExternalData_15[[#This Row],[BB cena]]*Table_ExternalData_15[[#Headers],[1,22]]</f>
        <v>11.995528000000002</v>
      </c>
      <c r="K1645" s="2">
        <f>Table_ExternalData_15[[#This Row],[Price]]*Table_ExternalData_15[[#Headers],[1,22]]</f>
        <v>12.761200000000001</v>
      </c>
      <c r="L1645" s="7">
        <f>IF(G1645="White Shark",E1645*0.5,IF(G1645="Sbox",E1645*0.5,IF(G1645="Tenda",E1645*0.5,E1645*0.2)))/100</f>
        <v>0.06</v>
      </c>
      <c r="M1645" s="2">
        <f>Table_ExternalData_15[[#This Row],[Price]]-Table_ExternalData_15[[#This Row],[Price]]*Table_ExternalData_15[[#This Row],[extra popust]]</f>
        <v>9.8324000000000016</v>
      </c>
      <c r="N1645" s="2">
        <f>IF(M1645&lt;I1645,M1645,I1645)</f>
        <v>9.8324000000000016</v>
      </c>
      <c r="O1645" s="12" t="str">
        <f>IF(N1645&lt;I1645,$U$1," ")</f>
        <v xml:space="preserve"> </v>
      </c>
      <c r="P1645" s="12" t="str">
        <f>IFERROR((O1645+30)," ")</f>
        <v xml:space="preserve"> </v>
      </c>
      <c r="Q1645" s="2">
        <f ca="1">IF(O1645=$U$1,N1645,"0")*1.22</f>
        <v>0</v>
      </c>
    </row>
    <row r="1646" spans="1:17" x14ac:dyDescent="0.25">
      <c r="A1646" t="s">
        <v>6465</v>
      </c>
      <c r="B1646" t="s">
        <v>6464</v>
      </c>
      <c r="C1646">
        <v>14531</v>
      </c>
      <c r="D1646">
        <v>3.26</v>
      </c>
      <c r="E1646">
        <f>IFERROR(VLOOKUP(Table_ExternalData_15[[#This Row],[Id]],Rabati!B:C,2,0),0)</f>
        <v>30</v>
      </c>
      <c r="F1646">
        <v>13</v>
      </c>
      <c r="G1646" t="str">
        <f>VLOOKUP(Table_ExternalData_15[[#This Row],[Id]],'Blagovna izdelek'!A:C,3,0)</f>
        <v>Roline</v>
      </c>
      <c r="H1646">
        <f>Table_ExternalData_15[[#This Row],[Rabat]]*0.2</f>
        <v>6</v>
      </c>
      <c r="I1646" s="2">
        <f>Table_ExternalData_15[[#This Row],[Price]]-(Table_ExternalData_15[[#This Row],[Price]]*Table_ExternalData_15[[#This Row],[BB rabat]])/100</f>
        <v>3.0644</v>
      </c>
      <c r="J1646" s="2">
        <f>Table_ExternalData_15[[#This Row],[BB cena]]*Table_ExternalData_15[[#Headers],[1,22]]</f>
        <v>3.7385679999999999</v>
      </c>
      <c r="K1646" s="2">
        <f>Table_ExternalData_15[[#This Row],[Price]]*Table_ExternalData_15[[#Headers],[1,22]]</f>
        <v>3.9771999999999998</v>
      </c>
      <c r="L1646" s="7">
        <f>IF(G1646="White Shark",E1646*0.5,IF(G1646="Sbox",E1646*0.5,IF(G1646="Tenda",E1646*0.5,E1646*0.2)))/100</f>
        <v>0.06</v>
      </c>
      <c r="M1646" s="2">
        <f>Table_ExternalData_15[[#This Row],[Price]]-Table_ExternalData_15[[#This Row],[Price]]*Table_ExternalData_15[[#This Row],[extra popust]]</f>
        <v>3.0644</v>
      </c>
      <c r="N1646" s="2">
        <f>IF(M1646&lt;I1646,M1646,I1646)</f>
        <v>3.0644</v>
      </c>
      <c r="O1646" s="12" t="str">
        <f>IF(N1646&lt;I1646,$U$1," ")</f>
        <v xml:space="preserve"> </v>
      </c>
      <c r="P1646" s="12" t="str">
        <f>IFERROR((O1646+30)," ")</f>
        <v xml:space="preserve"> </v>
      </c>
      <c r="Q1646" s="2">
        <f ca="1">IF(O1646=$U$1,N1646,"0")*1.22</f>
        <v>0</v>
      </c>
    </row>
    <row r="1647" spans="1:17" x14ac:dyDescent="0.25">
      <c r="A1647" t="s">
        <v>6495</v>
      </c>
      <c r="B1647" t="s">
        <v>9723</v>
      </c>
      <c r="C1647">
        <v>14564</v>
      </c>
      <c r="D1647">
        <v>3.2</v>
      </c>
      <c r="E1647">
        <f>IFERROR(VLOOKUP(Table_ExternalData_15[[#This Row],[Id]],Rabati!B:C,2,0),0)</f>
        <v>20</v>
      </c>
      <c r="F1647">
        <v>0</v>
      </c>
      <c r="G1647" t="str">
        <f>VLOOKUP(Table_ExternalData_15[[#This Row],[Id]],'Blagovna izdelek'!A:C,3,0)</f>
        <v>Roline</v>
      </c>
      <c r="H1647">
        <f>Table_ExternalData_15[[#This Row],[Rabat]]*0.2</f>
        <v>4</v>
      </c>
      <c r="I1647" s="2">
        <f>Table_ExternalData_15[[#This Row],[Price]]-(Table_ExternalData_15[[#This Row],[Price]]*Table_ExternalData_15[[#This Row],[BB rabat]])/100</f>
        <v>3.0720000000000001</v>
      </c>
      <c r="J1647" s="2">
        <f>Table_ExternalData_15[[#This Row],[BB cena]]*Table_ExternalData_15[[#Headers],[1,22]]</f>
        <v>3.7478400000000001</v>
      </c>
      <c r="K1647" s="2">
        <f>Table_ExternalData_15[[#This Row],[Price]]*Table_ExternalData_15[[#Headers],[1,22]]</f>
        <v>3.9039999999999999</v>
      </c>
      <c r="L1647" s="7">
        <f>IF(G1647="White Shark",E1647*0.5,IF(G1647="Sbox",E1647*0.5,IF(G1647="Tenda",E1647*0.5,E1647*0.2)))/100</f>
        <v>0.04</v>
      </c>
      <c r="M1647" s="2">
        <f>Table_ExternalData_15[[#This Row],[Price]]-Table_ExternalData_15[[#This Row],[Price]]*Table_ExternalData_15[[#This Row],[extra popust]]</f>
        <v>3.0720000000000001</v>
      </c>
      <c r="N1647" s="2">
        <f>IF(M1647&lt;I1647,M1647,I1647)</f>
        <v>3.0720000000000001</v>
      </c>
      <c r="O1647" s="12" t="str">
        <f>IF(N1647&lt;I1647,$U$1," ")</f>
        <v xml:space="preserve"> </v>
      </c>
      <c r="P1647" s="12" t="str">
        <f>IFERROR((O1647+30)," ")</f>
        <v xml:space="preserve"> </v>
      </c>
      <c r="Q1647" s="2">
        <f ca="1">IF(O1647=$U$1,N1647,"0")*1.22</f>
        <v>0</v>
      </c>
    </row>
    <row r="1648" spans="1:17" x14ac:dyDescent="0.25">
      <c r="A1648" t="s">
        <v>6662</v>
      </c>
      <c r="B1648" t="s">
        <v>6661</v>
      </c>
      <c r="C1648">
        <v>14689</v>
      </c>
      <c r="D1648">
        <v>9.98</v>
      </c>
      <c r="E1648">
        <f>IFERROR(VLOOKUP(Table_ExternalData_15[[#This Row],[Id]],Rabati!B:C,2,0),0)</f>
        <v>30</v>
      </c>
      <c r="F1648">
        <v>18</v>
      </c>
      <c r="G1648" t="str">
        <f>VLOOKUP(Table_ExternalData_15[[#This Row],[Id]],'Blagovna izdelek'!A:C,3,0)</f>
        <v>Roline</v>
      </c>
      <c r="H1648">
        <f>Table_ExternalData_15[[#This Row],[Rabat]]*0.2</f>
        <v>6</v>
      </c>
      <c r="I1648" s="2">
        <f>Table_ExternalData_15[[#This Row],[Price]]-(Table_ExternalData_15[[#This Row],[Price]]*Table_ExternalData_15[[#This Row],[BB rabat]])/100</f>
        <v>9.3811999999999998</v>
      </c>
      <c r="J1648" s="2">
        <f>Table_ExternalData_15[[#This Row],[BB cena]]*Table_ExternalData_15[[#Headers],[1,22]]</f>
        <v>11.445063999999999</v>
      </c>
      <c r="K1648" s="2">
        <f>Table_ExternalData_15[[#This Row],[Price]]*Table_ExternalData_15[[#Headers],[1,22]]</f>
        <v>12.175600000000001</v>
      </c>
      <c r="L1648" s="7">
        <f>IF(G1648="White Shark",E1648*0.5,IF(G1648="Sbox",E1648*0.5,IF(G1648="Tenda",E1648*0.5,E1648*0.2)))/100</f>
        <v>0.06</v>
      </c>
      <c r="M1648" s="2">
        <f>Table_ExternalData_15[[#This Row],[Price]]-Table_ExternalData_15[[#This Row],[Price]]*Table_ExternalData_15[[#This Row],[extra popust]]</f>
        <v>9.3811999999999998</v>
      </c>
      <c r="N1648" s="2">
        <f>IF(M1648&lt;I1648,M1648,I1648)</f>
        <v>9.3811999999999998</v>
      </c>
      <c r="O1648" s="12" t="str">
        <f>IF(N1648&lt;I1648,$U$1," ")</f>
        <v xml:space="preserve"> </v>
      </c>
      <c r="P1648" s="12" t="str">
        <f>IFERROR((O1648+30)," ")</f>
        <v xml:space="preserve"> </v>
      </c>
      <c r="Q1648" s="2">
        <f ca="1">IF(O1648=$U$1,N1648,"0")*1.22</f>
        <v>0</v>
      </c>
    </row>
    <row r="1649" spans="1:17" x14ac:dyDescent="0.25">
      <c r="A1649" t="s">
        <v>6663</v>
      </c>
      <c r="B1649" t="s">
        <v>9985</v>
      </c>
      <c r="C1649">
        <v>14690</v>
      </c>
      <c r="D1649">
        <v>11.15</v>
      </c>
      <c r="E1649">
        <f>IFERROR(VLOOKUP(Table_ExternalData_15[[#This Row],[Id]],Rabati!B:C,2,0),0)</f>
        <v>30</v>
      </c>
      <c r="F1649">
        <v>22</v>
      </c>
      <c r="G1649" t="str">
        <f>VLOOKUP(Table_ExternalData_15[[#This Row],[Id]],'Blagovna izdelek'!A:C,3,0)</f>
        <v>Roline</v>
      </c>
      <c r="H1649">
        <f>Table_ExternalData_15[[#This Row],[Rabat]]*0.2</f>
        <v>6</v>
      </c>
      <c r="I1649" s="2">
        <f>Table_ExternalData_15[[#This Row],[Price]]-(Table_ExternalData_15[[#This Row],[Price]]*Table_ExternalData_15[[#This Row],[BB rabat]])/100</f>
        <v>10.481</v>
      </c>
      <c r="J1649" s="2">
        <f>Table_ExternalData_15[[#This Row],[BB cena]]*Table_ExternalData_15[[#Headers],[1,22]]</f>
        <v>12.786819999999999</v>
      </c>
      <c r="K1649" s="2">
        <f>Table_ExternalData_15[[#This Row],[Price]]*Table_ExternalData_15[[#Headers],[1,22]]</f>
        <v>13.603</v>
      </c>
      <c r="L1649" s="7">
        <f>IF(G1649="White Shark",E1649*0.5,IF(G1649="Sbox",E1649*0.5,IF(G1649="Tenda",E1649*0.5,E1649*0.2)))/100</f>
        <v>0.06</v>
      </c>
      <c r="M1649" s="2">
        <f>Table_ExternalData_15[[#This Row],[Price]]-Table_ExternalData_15[[#This Row],[Price]]*Table_ExternalData_15[[#This Row],[extra popust]]</f>
        <v>10.481</v>
      </c>
      <c r="N1649" s="2">
        <f>IF(M1649&lt;I1649,M1649,I1649)</f>
        <v>10.481</v>
      </c>
      <c r="O1649" s="12" t="str">
        <f>IF(N1649&lt;I1649,$U$1," ")</f>
        <v xml:space="preserve"> </v>
      </c>
      <c r="P1649" s="12" t="str">
        <f>IFERROR((O1649+30)," ")</f>
        <v xml:space="preserve"> </v>
      </c>
      <c r="Q1649" s="2">
        <f ca="1">IF(O1649=$U$1,N1649,"0")*1.22</f>
        <v>0</v>
      </c>
    </row>
    <row r="1650" spans="1:17" x14ac:dyDescent="0.25">
      <c r="A1650" t="s">
        <v>6665</v>
      </c>
      <c r="B1650" t="s">
        <v>6664</v>
      </c>
      <c r="C1650">
        <v>14691</v>
      </c>
      <c r="D1650">
        <v>12.45</v>
      </c>
      <c r="E1650">
        <f>IFERROR(VLOOKUP(Table_ExternalData_15[[#This Row],[Id]],Rabati!B:C,2,0),0)</f>
        <v>30</v>
      </c>
      <c r="F1650">
        <v>26</v>
      </c>
      <c r="G1650" t="str">
        <f>VLOOKUP(Table_ExternalData_15[[#This Row],[Id]],'Blagovna izdelek'!A:C,3,0)</f>
        <v>Roline</v>
      </c>
      <c r="H1650">
        <f>Table_ExternalData_15[[#This Row],[Rabat]]*0.2</f>
        <v>6</v>
      </c>
      <c r="I1650" s="2">
        <f>Table_ExternalData_15[[#This Row],[Price]]-(Table_ExternalData_15[[#This Row],[Price]]*Table_ExternalData_15[[#This Row],[BB rabat]])/100</f>
        <v>11.702999999999999</v>
      </c>
      <c r="J1650" s="2">
        <f>Table_ExternalData_15[[#This Row],[BB cena]]*Table_ExternalData_15[[#Headers],[1,22]]</f>
        <v>14.277659999999999</v>
      </c>
      <c r="K1650" s="2">
        <f>Table_ExternalData_15[[#This Row],[Price]]*Table_ExternalData_15[[#Headers],[1,22]]</f>
        <v>15.188999999999998</v>
      </c>
      <c r="L1650" s="7">
        <f>IF(G1650="White Shark",E1650*0.5,IF(G1650="Sbox",E1650*0.5,IF(G1650="Tenda",E1650*0.5,E1650*0.2)))/100</f>
        <v>0.06</v>
      </c>
      <c r="M1650" s="2">
        <f>Table_ExternalData_15[[#This Row],[Price]]-Table_ExternalData_15[[#This Row],[Price]]*Table_ExternalData_15[[#This Row],[extra popust]]</f>
        <v>11.702999999999999</v>
      </c>
      <c r="N1650" s="2">
        <f>IF(M1650&lt;I1650,M1650,I1650)</f>
        <v>11.702999999999999</v>
      </c>
      <c r="O1650" s="12" t="str">
        <f>IF(N1650&lt;I1650,$U$1," ")</f>
        <v xml:space="preserve"> </v>
      </c>
      <c r="P1650" s="12" t="str">
        <f>IFERROR((O1650+30)," ")</f>
        <v xml:space="preserve"> </v>
      </c>
      <c r="Q1650" s="2">
        <f ca="1">IF(O1650=$U$1,N1650,"0")*1.22</f>
        <v>0</v>
      </c>
    </row>
    <row r="1651" spans="1:17" x14ac:dyDescent="0.25">
      <c r="A1651" t="s">
        <v>6667</v>
      </c>
      <c r="B1651" t="s">
        <v>6666</v>
      </c>
      <c r="C1651">
        <v>14692</v>
      </c>
      <c r="D1651">
        <v>72.52</v>
      </c>
      <c r="E1651">
        <f>IFERROR(VLOOKUP(Table_ExternalData_15[[#This Row],[Id]],Rabati!B:C,2,0),0)</f>
        <v>20</v>
      </c>
      <c r="F1651">
        <v>6</v>
      </c>
      <c r="G1651" t="str">
        <f>VLOOKUP(Table_ExternalData_15[[#This Row],[Id]],'Blagovna izdelek'!A:C,3,0)</f>
        <v>Roline</v>
      </c>
      <c r="H1651">
        <f>Table_ExternalData_15[[#This Row],[Rabat]]*0.2</f>
        <v>4</v>
      </c>
      <c r="I1651" s="2">
        <f>Table_ExternalData_15[[#This Row],[Price]]-(Table_ExternalData_15[[#This Row],[Price]]*Table_ExternalData_15[[#This Row],[BB rabat]])/100</f>
        <v>69.619199999999992</v>
      </c>
      <c r="J1651" s="2">
        <f>Table_ExternalData_15[[#This Row],[BB cena]]*Table_ExternalData_15[[#Headers],[1,22]]</f>
        <v>84.935423999999983</v>
      </c>
      <c r="K1651" s="2">
        <f>Table_ExternalData_15[[#This Row],[Price]]*Table_ExternalData_15[[#Headers],[1,22]]</f>
        <v>88.474399999999989</v>
      </c>
      <c r="L1651" s="7">
        <f>IF(G1651="White Shark",E1651*0.5,IF(G1651="Sbox",E1651*0.5,IF(G1651="Tenda",E1651*0.5,E1651*0.2)))/100</f>
        <v>0.04</v>
      </c>
      <c r="M1651" s="2">
        <f>Table_ExternalData_15[[#This Row],[Price]]-Table_ExternalData_15[[#This Row],[Price]]*Table_ExternalData_15[[#This Row],[extra popust]]</f>
        <v>69.619199999999992</v>
      </c>
      <c r="N1651" s="2">
        <f>IF(M1651&lt;I1651,M1651,I1651)</f>
        <v>69.619199999999992</v>
      </c>
      <c r="O1651" s="12" t="str">
        <f>IF(N1651&lt;I1651,$U$1," ")</f>
        <v xml:space="preserve"> </v>
      </c>
      <c r="P1651" s="12" t="str">
        <f>IFERROR((O1651+30)," ")</f>
        <v xml:space="preserve"> </v>
      </c>
      <c r="Q1651" s="2">
        <f ca="1">IF(O1651=$U$1,N1651,"0")*1.22</f>
        <v>0</v>
      </c>
    </row>
    <row r="1652" spans="1:17" x14ac:dyDescent="0.25">
      <c r="A1652" t="s">
        <v>7374</v>
      </c>
      <c r="B1652" t="s">
        <v>7373</v>
      </c>
      <c r="C1652">
        <v>15205</v>
      </c>
      <c r="D1652">
        <v>41.69</v>
      </c>
      <c r="E1652">
        <f>IFERROR(VLOOKUP(Table_ExternalData_15[[#This Row],[Id]],Rabati!B:C,2,0),0)</f>
        <v>30</v>
      </c>
      <c r="F1652">
        <v>0</v>
      </c>
      <c r="G1652" t="str">
        <f>VLOOKUP(Table_ExternalData_15[[#This Row],[Id]],'Blagovna izdelek'!A:C,3,0)</f>
        <v>Roline</v>
      </c>
      <c r="H1652">
        <f>Table_ExternalData_15[[#This Row],[Rabat]]*0.2</f>
        <v>6</v>
      </c>
      <c r="I1652" s="2">
        <f>Table_ExternalData_15[[#This Row],[Price]]-(Table_ExternalData_15[[#This Row],[Price]]*Table_ExternalData_15[[#This Row],[BB rabat]])/100</f>
        <v>39.188600000000001</v>
      </c>
      <c r="J1652" s="2">
        <f>Table_ExternalData_15[[#This Row],[BB cena]]*Table_ExternalData_15[[#Headers],[1,22]]</f>
        <v>47.810091999999997</v>
      </c>
      <c r="K1652" s="2">
        <f>Table_ExternalData_15[[#This Row],[Price]]*Table_ExternalData_15[[#Headers],[1,22]]</f>
        <v>50.861799999999995</v>
      </c>
      <c r="L1652" s="7">
        <f>IF(G1652="White Shark",E1652*0.5,IF(G1652="Sbox",E1652*0.5,IF(G1652="Tenda",E1652*0.5,E1652*0.2)))/100</f>
        <v>0.06</v>
      </c>
      <c r="M1652" s="2">
        <f>Table_ExternalData_15[[#This Row],[Price]]-Table_ExternalData_15[[#This Row],[Price]]*Table_ExternalData_15[[#This Row],[extra popust]]</f>
        <v>39.188600000000001</v>
      </c>
      <c r="N1652" s="2">
        <f>IF(M1652&lt;I1652,M1652,I1652)</f>
        <v>39.188600000000001</v>
      </c>
      <c r="O1652" s="12" t="str">
        <f>IF(N1652&lt;I1652,$U$1," ")</f>
        <v xml:space="preserve"> </v>
      </c>
      <c r="P1652" s="12" t="str">
        <f>IFERROR((O1652+30)," ")</f>
        <v xml:space="preserve"> </v>
      </c>
      <c r="Q1652" s="2">
        <f ca="1">IF(O1652=$U$1,N1652,"0")*1.22</f>
        <v>0</v>
      </c>
    </row>
    <row r="1653" spans="1:17" x14ac:dyDescent="0.25">
      <c r="A1653" t="s">
        <v>11746</v>
      </c>
      <c r="B1653" t="s">
        <v>12183</v>
      </c>
      <c r="C1653">
        <v>16885</v>
      </c>
      <c r="D1653">
        <v>37.950000000000003</v>
      </c>
      <c r="E1653">
        <f>IFERROR(VLOOKUP(Table_ExternalData_15[[#This Row],[Id]],Rabati!B:C,2,0),0)</f>
        <v>20</v>
      </c>
      <c r="F1653">
        <v>3</v>
      </c>
      <c r="G1653" t="str">
        <f>VLOOKUP(Table_ExternalData_15[[#This Row],[Id]],'Blagovna izdelek'!A:C,3,0)</f>
        <v>Roline</v>
      </c>
      <c r="H1653">
        <f>Table_ExternalData_15[[#This Row],[Rabat]]*0.2</f>
        <v>4</v>
      </c>
      <c r="I1653" s="2">
        <f>Table_ExternalData_15[[#This Row],[Price]]-(Table_ExternalData_15[[#This Row],[Price]]*Table_ExternalData_15[[#This Row],[BB rabat]])/100</f>
        <v>36.432000000000002</v>
      </c>
      <c r="J1653" s="2">
        <f>Table_ExternalData_15[[#This Row],[BB cena]]*Table_ExternalData_15[[#Headers],[1,22]]</f>
        <v>44.447040000000001</v>
      </c>
      <c r="K1653" s="2">
        <f>Table_ExternalData_15[[#This Row],[Price]]*Table_ExternalData_15[[#Headers],[1,22]]</f>
        <v>46.298999999999999</v>
      </c>
      <c r="L1653" s="7">
        <f>IF(G1653="White Shark",E1653*0.5,IF(G1653="Sbox",E1653*0.5,IF(G1653="Tenda",E1653*0.5,E1653*0.2)))/100</f>
        <v>0.04</v>
      </c>
      <c r="M1653" s="2">
        <f>Table_ExternalData_15[[#This Row],[Price]]-Table_ExternalData_15[[#This Row],[Price]]*Table_ExternalData_15[[#This Row],[extra popust]]</f>
        <v>36.432000000000002</v>
      </c>
      <c r="N1653" s="2">
        <f>IF(M1653&lt;I1653,M1653,I1653)</f>
        <v>36.432000000000002</v>
      </c>
      <c r="O1653" s="12" t="str">
        <f>IF(N1653&lt;I1653,$U$1," ")</f>
        <v xml:space="preserve"> </v>
      </c>
      <c r="P1653" s="12" t="str">
        <f>IFERROR((O1653+30)," ")</f>
        <v xml:space="preserve"> </v>
      </c>
      <c r="Q1653" s="2">
        <f ca="1">IF(O1653=$U$1,N1653,"0")*1.22</f>
        <v>0</v>
      </c>
    </row>
    <row r="1654" spans="1:17" x14ac:dyDescent="0.25">
      <c r="A1654" t="s">
        <v>12252</v>
      </c>
      <c r="B1654" t="s">
        <v>12251</v>
      </c>
      <c r="C1654">
        <v>16989</v>
      </c>
      <c r="D1654">
        <v>4.75</v>
      </c>
      <c r="E1654">
        <f>IFERROR(VLOOKUP(Table_ExternalData_15[[#This Row],[Id]],Rabati!B:C,2,0),0)</f>
        <v>30</v>
      </c>
      <c r="F1654">
        <v>10</v>
      </c>
      <c r="G1654" t="str">
        <f>VLOOKUP(Table_ExternalData_15[[#This Row],[Id]],'Blagovna izdelek'!A:C,3,0)</f>
        <v>Roline</v>
      </c>
      <c r="H1654">
        <f>Table_ExternalData_15[[#This Row],[Rabat]]*0.2</f>
        <v>6</v>
      </c>
      <c r="I1654" s="2">
        <f>Table_ExternalData_15[[#This Row],[Price]]-(Table_ExternalData_15[[#This Row],[Price]]*Table_ExternalData_15[[#This Row],[BB rabat]])/100</f>
        <v>4.4649999999999999</v>
      </c>
      <c r="J1654" s="2">
        <f>Table_ExternalData_15[[#This Row],[BB cena]]*Table_ExternalData_15[[#Headers],[1,22]]</f>
        <v>5.4472999999999994</v>
      </c>
      <c r="K1654" s="2">
        <f>Table_ExternalData_15[[#This Row],[Price]]*Table_ExternalData_15[[#Headers],[1,22]]</f>
        <v>5.7949999999999999</v>
      </c>
      <c r="L1654" s="7">
        <f>IF(G1654="White Shark",E1654*0.5,IF(G1654="Sbox",E1654*0.5,IF(G1654="Tenda",E1654*0.5,E1654*0.2)))/100</f>
        <v>0.06</v>
      </c>
      <c r="M1654" s="2">
        <f>Table_ExternalData_15[[#This Row],[Price]]-Table_ExternalData_15[[#This Row],[Price]]*Table_ExternalData_15[[#This Row],[extra popust]]</f>
        <v>4.4649999999999999</v>
      </c>
      <c r="N1654" s="2">
        <f>IF(M1654&lt;I1654,M1654,I1654)</f>
        <v>4.4649999999999999</v>
      </c>
      <c r="O1654" s="12" t="str">
        <f>IF(N1654&lt;I1654,$U$1," ")</f>
        <v xml:space="preserve"> </v>
      </c>
      <c r="P1654" s="12" t="str">
        <f>IFERROR((O1654+30)," ")</f>
        <v xml:space="preserve"> </v>
      </c>
      <c r="Q1654" s="2">
        <f ca="1">IF(O1654=$U$1,N1654,"0")*1.22</f>
        <v>0</v>
      </c>
    </row>
    <row r="1655" spans="1:17" x14ac:dyDescent="0.25">
      <c r="A1655" t="s">
        <v>12694</v>
      </c>
      <c r="B1655" t="s">
        <v>12693</v>
      </c>
      <c r="C1655">
        <v>17068</v>
      </c>
      <c r="D1655">
        <v>11.04</v>
      </c>
      <c r="E1655">
        <f>IFERROR(VLOOKUP(Table_ExternalData_15[[#This Row],[Id]],Rabati!B:C,2,0),0)</f>
        <v>20</v>
      </c>
      <c r="F1655">
        <v>20</v>
      </c>
      <c r="G1655" t="str">
        <f>VLOOKUP(Table_ExternalData_15[[#This Row],[Id]],'Blagovna izdelek'!A:C,3,0)</f>
        <v>Roline</v>
      </c>
      <c r="H1655">
        <f>Table_ExternalData_15[[#This Row],[Rabat]]*0.2</f>
        <v>4</v>
      </c>
      <c r="I1655" s="2">
        <f>Table_ExternalData_15[[#This Row],[Price]]-(Table_ExternalData_15[[#This Row],[Price]]*Table_ExternalData_15[[#This Row],[BB rabat]])/100</f>
        <v>10.5984</v>
      </c>
      <c r="J1655" s="2">
        <f>Table_ExternalData_15[[#This Row],[BB cena]]*Table_ExternalData_15[[#Headers],[1,22]]</f>
        <v>12.930047999999999</v>
      </c>
      <c r="K1655" s="2">
        <f>Table_ExternalData_15[[#This Row],[Price]]*Table_ExternalData_15[[#Headers],[1,22]]</f>
        <v>13.468799999999998</v>
      </c>
      <c r="L1655" s="7">
        <f>IF(G1655="White Shark",E1655*0.5,IF(G1655="Sbox",E1655*0.5,IF(G1655="Tenda",E1655*0.5,E1655*0.2)))/100</f>
        <v>0.04</v>
      </c>
      <c r="M1655" s="2">
        <f>Table_ExternalData_15[[#This Row],[Price]]-Table_ExternalData_15[[#This Row],[Price]]*Table_ExternalData_15[[#This Row],[extra popust]]</f>
        <v>10.5984</v>
      </c>
      <c r="N1655" s="2">
        <f>IF(M1655&lt;I1655,M1655,I1655)</f>
        <v>10.5984</v>
      </c>
      <c r="O1655" s="12" t="str">
        <f>IF(N1655&lt;I1655,$U$1," ")</f>
        <v xml:space="preserve"> </v>
      </c>
      <c r="P1655" s="12" t="str">
        <f>IFERROR((O1655+30)," ")</f>
        <v xml:space="preserve"> </v>
      </c>
      <c r="Q1655" s="2">
        <f ca="1">IF(O1655=$U$1,N1655,"0")*1.22</f>
        <v>0</v>
      </c>
    </row>
    <row r="1656" spans="1:17" x14ac:dyDescent="0.25">
      <c r="A1656" t="s">
        <v>12696</v>
      </c>
      <c r="B1656" t="s">
        <v>12695</v>
      </c>
      <c r="C1656">
        <v>17069</v>
      </c>
      <c r="D1656">
        <v>7.58</v>
      </c>
      <c r="E1656">
        <f>IFERROR(VLOOKUP(Table_ExternalData_15[[#This Row],[Id]],Rabati!B:C,2,0),0)</f>
        <v>20</v>
      </c>
      <c r="F1656">
        <v>0</v>
      </c>
      <c r="G1656" t="str">
        <f>VLOOKUP(Table_ExternalData_15[[#This Row],[Id]],'Blagovna izdelek'!A:C,3,0)</f>
        <v>Roline</v>
      </c>
      <c r="H1656">
        <f>Table_ExternalData_15[[#This Row],[Rabat]]*0.2</f>
        <v>4</v>
      </c>
      <c r="I1656" s="2">
        <f>Table_ExternalData_15[[#This Row],[Price]]-(Table_ExternalData_15[[#This Row],[Price]]*Table_ExternalData_15[[#This Row],[BB rabat]])/100</f>
        <v>7.2767999999999997</v>
      </c>
      <c r="J1656" s="2">
        <f>Table_ExternalData_15[[#This Row],[BB cena]]*Table_ExternalData_15[[#Headers],[1,22]]</f>
        <v>8.8776960000000003</v>
      </c>
      <c r="K1656" s="2">
        <f>Table_ExternalData_15[[#This Row],[Price]]*Table_ExternalData_15[[#Headers],[1,22]]</f>
        <v>9.2476000000000003</v>
      </c>
      <c r="L1656" s="7">
        <f>IF(G1656="White Shark",E1656*0.5,IF(G1656="Sbox",E1656*0.5,IF(G1656="Tenda",E1656*0.5,E1656*0.2)))/100</f>
        <v>0.04</v>
      </c>
      <c r="M1656" s="2">
        <f>Table_ExternalData_15[[#This Row],[Price]]-Table_ExternalData_15[[#This Row],[Price]]*Table_ExternalData_15[[#This Row],[extra popust]]</f>
        <v>7.2767999999999997</v>
      </c>
      <c r="N1656" s="2">
        <f>IF(M1656&lt;I1656,M1656,I1656)</f>
        <v>7.2767999999999997</v>
      </c>
      <c r="O1656" s="12" t="str">
        <f>IF(N1656&lt;I1656,$U$1," ")</f>
        <v xml:space="preserve"> </v>
      </c>
      <c r="P1656" s="12" t="str">
        <f>IFERROR((O1656+30)," ")</f>
        <v xml:space="preserve"> </v>
      </c>
      <c r="Q1656" s="2">
        <f ca="1">IF(O1656=$U$1,N1656,"0")*1.22</f>
        <v>0</v>
      </c>
    </row>
    <row r="1657" spans="1:17" x14ac:dyDescent="0.25">
      <c r="A1657" t="s">
        <v>12846</v>
      </c>
      <c r="B1657" t="s">
        <v>13247</v>
      </c>
      <c r="C1657">
        <v>17077</v>
      </c>
      <c r="D1657">
        <v>55.55</v>
      </c>
      <c r="E1657">
        <f>IFERROR(VLOOKUP(Table_ExternalData_15[[#This Row],[Id]],Rabati!B:C,2,0),0)</f>
        <v>25</v>
      </c>
      <c r="F1657">
        <v>10</v>
      </c>
      <c r="G1657" t="str">
        <f>VLOOKUP(Table_ExternalData_15[[#This Row],[Id]],'Blagovna izdelek'!A:C,3,0)</f>
        <v>Roline</v>
      </c>
      <c r="H1657">
        <f>Table_ExternalData_15[[#This Row],[Rabat]]*0.2</f>
        <v>5</v>
      </c>
      <c r="I1657" s="2">
        <f>Table_ExternalData_15[[#This Row],[Price]]-(Table_ExternalData_15[[#This Row],[Price]]*Table_ExternalData_15[[#This Row],[BB rabat]])/100</f>
        <v>52.772499999999994</v>
      </c>
      <c r="J1657" s="2">
        <f>Table_ExternalData_15[[#This Row],[BB cena]]*Table_ExternalData_15[[#Headers],[1,22]]</f>
        <v>64.382449999999992</v>
      </c>
      <c r="K1657" s="2">
        <f>Table_ExternalData_15[[#This Row],[Price]]*Table_ExternalData_15[[#Headers],[1,22]]</f>
        <v>67.771000000000001</v>
      </c>
      <c r="L1657" s="7">
        <f>IF(G1657="White Shark",E1657*0.5,IF(G1657="Sbox",E1657*0.5,IF(G1657="Tenda",E1657*0.5,E1657*0.2)))/100</f>
        <v>0.05</v>
      </c>
      <c r="M1657" s="2">
        <f>Table_ExternalData_15[[#This Row],[Price]]-Table_ExternalData_15[[#This Row],[Price]]*Table_ExternalData_15[[#This Row],[extra popust]]</f>
        <v>52.772499999999994</v>
      </c>
      <c r="N1657" s="2">
        <f>IF(M1657&lt;I1657,M1657,I1657)</f>
        <v>52.772499999999994</v>
      </c>
      <c r="O1657" s="12" t="str">
        <f>IF(N1657&lt;I1657,$U$1," ")</f>
        <v xml:space="preserve"> </v>
      </c>
      <c r="P1657" s="12" t="str">
        <f>IFERROR((O1657+30)," ")</f>
        <v xml:space="preserve"> </v>
      </c>
      <c r="Q1657" s="2">
        <f ca="1">IF(O1657=$U$1,N1657,"0")*1.22</f>
        <v>0</v>
      </c>
    </row>
    <row r="1658" spans="1:17" x14ac:dyDescent="0.25">
      <c r="A1658" t="s">
        <v>12847</v>
      </c>
      <c r="B1658" t="s">
        <v>13248</v>
      </c>
      <c r="C1658">
        <v>17078</v>
      </c>
      <c r="D1658">
        <v>87.4</v>
      </c>
      <c r="E1658">
        <f>IFERROR(VLOOKUP(Table_ExternalData_15[[#This Row],[Id]],Rabati!B:C,2,0),0)</f>
        <v>25</v>
      </c>
      <c r="F1658">
        <v>4</v>
      </c>
      <c r="G1658" t="str">
        <f>VLOOKUP(Table_ExternalData_15[[#This Row],[Id]],'Blagovna izdelek'!A:C,3,0)</f>
        <v>Roline</v>
      </c>
      <c r="H1658">
        <f>Table_ExternalData_15[[#This Row],[Rabat]]*0.2</f>
        <v>5</v>
      </c>
      <c r="I1658" s="2">
        <f>Table_ExternalData_15[[#This Row],[Price]]-(Table_ExternalData_15[[#This Row],[Price]]*Table_ExternalData_15[[#This Row],[BB rabat]])/100</f>
        <v>83.03</v>
      </c>
      <c r="J1658" s="2">
        <f>Table_ExternalData_15[[#This Row],[BB cena]]*Table_ExternalData_15[[#Headers],[1,22]]</f>
        <v>101.2966</v>
      </c>
      <c r="K1658" s="2">
        <f>Table_ExternalData_15[[#This Row],[Price]]*Table_ExternalData_15[[#Headers],[1,22]]</f>
        <v>106.628</v>
      </c>
      <c r="L1658" s="7">
        <f>IF(G1658="White Shark",E1658*0.5,IF(G1658="Sbox",E1658*0.5,IF(G1658="Tenda",E1658*0.5,E1658*0.2)))/100</f>
        <v>0.05</v>
      </c>
      <c r="M1658" s="2">
        <f>Table_ExternalData_15[[#This Row],[Price]]-Table_ExternalData_15[[#This Row],[Price]]*Table_ExternalData_15[[#This Row],[extra popust]]</f>
        <v>83.03</v>
      </c>
      <c r="N1658" s="2">
        <f>IF(M1658&lt;I1658,M1658,I1658)</f>
        <v>83.03</v>
      </c>
      <c r="O1658" s="12" t="str">
        <f>IF(N1658&lt;I1658,$U$1," ")</f>
        <v xml:space="preserve"> </v>
      </c>
      <c r="P1658" s="12" t="str">
        <f>IFERROR((O1658+30)," ")</f>
        <v xml:space="preserve"> </v>
      </c>
      <c r="Q1658" s="2">
        <f ca="1">IF(O1658=$U$1,N1658,"0")*1.22</f>
        <v>0</v>
      </c>
    </row>
    <row r="1659" spans="1:17" x14ac:dyDescent="0.25">
      <c r="A1659" t="s">
        <v>12848</v>
      </c>
      <c r="B1659" t="s">
        <v>13249</v>
      </c>
      <c r="C1659">
        <v>17079</v>
      </c>
      <c r="D1659">
        <v>105.57</v>
      </c>
      <c r="E1659">
        <f>IFERROR(VLOOKUP(Table_ExternalData_15[[#This Row],[Id]],Rabati!B:C,2,0),0)</f>
        <v>25</v>
      </c>
      <c r="F1659">
        <v>5</v>
      </c>
      <c r="G1659" t="str">
        <f>VLOOKUP(Table_ExternalData_15[[#This Row],[Id]],'Blagovna izdelek'!A:C,3,0)</f>
        <v>Roline</v>
      </c>
      <c r="H1659">
        <f>Table_ExternalData_15[[#This Row],[Rabat]]*0.2</f>
        <v>5</v>
      </c>
      <c r="I1659" s="2">
        <f>Table_ExternalData_15[[#This Row],[Price]]-(Table_ExternalData_15[[#This Row],[Price]]*Table_ExternalData_15[[#This Row],[BB rabat]])/100</f>
        <v>100.2915</v>
      </c>
      <c r="J1659" s="2">
        <f>Table_ExternalData_15[[#This Row],[BB cena]]*Table_ExternalData_15[[#Headers],[1,22]]</f>
        <v>122.35562999999999</v>
      </c>
      <c r="K1659" s="2">
        <f>Table_ExternalData_15[[#This Row],[Price]]*Table_ExternalData_15[[#Headers],[1,22]]</f>
        <v>128.7954</v>
      </c>
      <c r="L1659" s="7">
        <f>IF(G1659="White Shark",E1659*0.5,IF(G1659="Sbox",E1659*0.5,IF(G1659="Tenda",E1659*0.5,E1659*0.2)))/100</f>
        <v>0.05</v>
      </c>
      <c r="M1659" s="2">
        <f>Table_ExternalData_15[[#This Row],[Price]]-Table_ExternalData_15[[#This Row],[Price]]*Table_ExternalData_15[[#This Row],[extra popust]]</f>
        <v>100.2915</v>
      </c>
      <c r="N1659" s="2">
        <f>IF(M1659&lt;I1659,M1659,I1659)</f>
        <v>100.2915</v>
      </c>
      <c r="O1659" s="12" t="str">
        <f>IF(N1659&lt;I1659,$U$1," ")</f>
        <v xml:space="preserve"> </v>
      </c>
      <c r="P1659" s="12" t="str">
        <f>IFERROR((O1659+30)," ")</f>
        <v xml:space="preserve"> </v>
      </c>
      <c r="Q1659" s="2">
        <f ca="1">IF(O1659=$U$1,N1659,"0")*1.22</f>
        <v>0</v>
      </c>
    </row>
    <row r="1660" spans="1:17" x14ac:dyDescent="0.25">
      <c r="A1660" t="s">
        <v>14674</v>
      </c>
      <c r="B1660" t="s">
        <v>14673</v>
      </c>
      <c r="C1660">
        <v>17575</v>
      </c>
      <c r="D1660">
        <v>75.78</v>
      </c>
      <c r="E1660">
        <f>IFERROR(VLOOKUP(Table_ExternalData_15[[#This Row],[Id]],Rabati!B:C,2,0),0)</f>
        <v>10</v>
      </c>
      <c r="F1660">
        <v>5</v>
      </c>
      <c r="G1660" t="str">
        <f>VLOOKUP(Table_ExternalData_15[[#This Row],[Id]],'Blagovna izdelek'!A:C,3,0)</f>
        <v>Roline</v>
      </c>
      <c r="H1660">
        <f>Table_ExternalData_15[[#This Row],[Rabat]]*0.2</f>
        <v>2</v>
      </c>
      <c r="I1660" s="2">
        <f>Table_ExternalData_15[[#This Row],[Price]]-(Table_ExternalData_15[[#This Row],[Price]]*Table_ExternalData_15[[#This Row],[BB rabat]])/100</f>
        <v>74.264399999999995</v>
      </c>
      <c r="J1660" s="2">
        <f>Table_ExternalData_15[[#This Row],[BB cena]]*Table_ExternalData_15[[#Headers],[1,22]]</f>
        <v>90.602567999999991</v>
      </c>
      <c r="K1660" s="2">
        <f>Table_ExternalData_15[[#This Row],[Price]]*Table_ExternalData_15[[#Headers],[1,22]]</f>
        <v>92.451599999999999</v>
      </c>
      <c r="L1660" s="7">
        <f>IF(G1660="White Shark",E1660*0.5,IF(G1660="Sbox",E1660*0.5,IF(G1660="Tenda",E1660*0.5,E1660*0.2)))/100</f>
        <v>0.02</v>
      </c>
      <c r="M1660" s="2">
        <f>Table_ExternalData_15[[#This Row],[Price]]-Table_ExternalData_15[[#This Row],[Price]]*Table_ExternalData_15[[#This Row],[extra popust]]</f>
        <v>74.264399999999995</v>
      </c>
      <c r="N1660" s="2">
        <f>IF(M1660&lt;I1660,M1660,I1660)</f>
        <v>74.264399999999995</v>
      </c>
      <c r="O1660" s="12" t="str">
        <f>IF(N1660&lt;I1660,$U$1," ")</f>
        <v xml:space="preserve"> </v>
      </c>
      <c r="P1660" s="12" t="str">
        <f>IFERROR((O1660+30)," ")</f>
        <v xml:space="preserve"> </v>
      </c>
      <c r="Q1660" s="2">
        <f ca="1">IF(O1660=$U$1,N1660,"0")*1.22</f>
        <v>0</v>
      </c>
    </row>
    <row r="1661" spans="1:17" x14ac:dyDescent="0.25">
      <c r="A1661" t="s">
        <v>14777</v>
      </c>
      <c r="B1661" t="s">
        <v>14776</v>
      </c>
      <c r="C1661">
        <v>17594</v>
      </c>
      <c r="D1661">
        <v>19.95</v>
      </c>
      <c r="E1661">
        <f>IFERROR(VLOOKUP(Table_ExternalData_15[[#This Row],[Id]],Rabati!B:C,2,0),0)</f>
        <v>20</v>
      </c>
      <c r="F1661">
        <v>19</v>
      </c>
      <c r="G1661" t="str">
        <f>VLOOKUP(Table_ExternalData_15[[#This Row],[Id]],'Blagovna izdelek'!A:C,3,0)</f>
        <v>Roline</v>
      </c>
      <c r="H1661">
        <f>Table_ExternalData_15[[#This Row],[Rabat]]*0.2</f>
        <v>4</v>
      </c>
      <c r="I1661" s="2">
        <f>Table_ExternalData_15[[#This Row],[Price]]-(Table_ExternalData_15[[#This Row],[Price]]*Table_ExternalData_15[[#This Row],[BB rabat]])/100</f>
        <v>19.152000000000001</v>
      </c>
      <c r="J1661" s="2">
        <f>Table_ExternalData_15[[#This Row],[BB cena]]*Table_ExternalData_15[[#Headers],[1,22]]</f>
        <v>23.36544</v>
      </c>
      <c r="K1661" s="2">
        <f>Table_ExternalData_15[[#This Row],[Price]]*Table_ExternalData_15[[#Headers],[1,22]]</f>
        <v>24.338999999999999</v>
      </c>
      <c r="L1661" s="7">
        <f>IF(G1661="White Shark",E1661*0.5,IF(G1661="Sbox",E1661*0.5,IF(G1661="Tenda",E1661*0.5,E1661*0.2)))/100</f>
        <v>0.04</v>
      </c>
      <c r="M1661" s="2">
        <f>Table_ExternalData_15[[#This Row],[Price]]-Table_ExternalData_15[[#This Row],[Price]]*Table_ExternalData_15[[#This Row],[extra popust]]</f>
        <v>19.152000000000001</v>
      </c>
      <c r="N1661" s="2">
        <f>IF(M1661&lt;I1661,M1661,I1661)</f>
        <v>19.152000000000001</v>
      </c>
      <c r="O1661" s="12" t="str">
        <f>IF(N1661&lt;I1661,$U$1," ")</f>
        <v xml:space="preserve"> </v>
      </c>
      <c r="P1661" s="12" t="str">
        <f>IFERROR((O1661+30)," ")</f>
        <v xml:space="preserve"> </v>
      </c>
      <c r="Q1661" s="2">
        <f ca="1">IF(O1661=$U$1,N1661,"0")*1.22</f>
        <v>0</v>
      </c>
    </row>
    <row r="1662" spans="1:17" x14ac:dyDescent="0.25">
      <c r="A1662" t="s">
        <v>14824</v>
      </c>
      <c r="B1662" t="s">
        <v>14828</v>
      </c>
      <c r="C1662">
        <v>17618</v>
      </c>
      <c r="D1662">
        <v>579.71</v>
      </c>
      <c r="E1662">
        <f>IFERROR(VLOOKUP(Table_ExternalData_15[[#This Row],[Id]],Rabati!B:C,2,0),0)</f>
        <v>10</v>
      </c>
      <c r="F1662">
        <v>0</v>
      </c>
      <c r="G1662" t="str">
        <f>VLOOKUP(Table_ExternalData_15[[#This Row],[Id]],'Blagovna izdelek'!A:C,3,0)</f>
        <v>Roline</v>
      </c>
      <c r="H1662">
        <f>Table_ExternalData_15[[#This Row],[Rabat]]*0.2</f>
        <v>2</v>
      </c>
      <c r="I1662" s="2">
        <f>Table_ExternalData_15[[#This Row],[Price]]-(Table_ExternalData_15[[#This Row],[Price]]*Table_ExternalData_15[[#This Row],[BB rabat]])/100</f>
        <v>568.11580000000004</v>
      </c>
      <c r="J1662" s="2">
        <f>Table_ExternalData_15[[#This Row],[BB cena]]*Table_ExternalData_15[[#Headers],[1,22]]</f>
        <v>693.10127599999998</v>
      </c>
      <c r="K1662" s="2">
        <f>Table_ExternalData_15[[#This Row],[Price]]*Table_ExternalData_15[[#Headers],[1,22]]</f>
        <v>707.24620000000004</v>
      </c>
      <c r="L1662" s="7">
        <f>IF(G1662="White Shark",E1662*0.5,IF(G1662="Sbox",E1662*0.5,IF(G1662="Tenda",E1662*0.5,E1662*0.2)))/100</f>
        <v>0.02</v>
      </c>
      <c r="M1662" s="2">
        <f>Table_ExternalData_15[[#This Row],[Price]]-Table_ExternalData_15[[#This Row],[Price]]*Table_ExternalData_15[[#This Row],[extra popust]]</f>
        <v>568.11580000000004</v>
      </c>
      <c r="N1662" s="2">
        <f>IF(M1662&lt;I1662,M1662,I1662)</f>
        <v>568.11580000000004</v>
      </c>
      <c r="O1662" s="12" t="str">
        <f>IF(N1662&lt;I1662,$U$1," ")</f>
        <v xml:space="preserve"> </v>
      </c>
      <c r="P1662" s="12" t="str">
        <f>IFERROR((O1662+30)," ")</f>
        <v xml:space="preserve"> </v>
      </c>
      <c r="Q1662" s="2">
        <f ca="1">IF(O1662=$U$1,N1662,"0")*1.22</f>
        <v>0</v>
      </c>
    </row>
    <row r="1663" spans="1:17" x14ac:dyDescent="0.25">
      <c r="A1663" t="s">
        <v>1710</v>
      </c>
      <c r="B1663" t="s">
        <v>1709</v>
      </c>
      <c r="C1663">
        <v>7989</v>
      </c>
      <c r="D1663">
        <v>19.95</v>
      </c>
      <c r="E1663">
        <f>IFERROR(VLOOKUP(Table_ExternalData_15[[#This Row],[Id]],Rabati!B:C,2,0),0)</f>
        <v>10</v>
      </c>
      <c r="F1663">
        <v>0</v>
      </c>
      <c r="G1663" t="str">
        <f>VLOOKUP(Table_ExternalData_15[[#This Row],[Id]],'Blagovna izdelek'!A:C,3,0)</f>
        <v>Rikomagic</v>
      </c>
      <c r="H1663">
        <f>Table_ExternalData_15[[#This Row],[Rabat]]*0.2</f>
        <v>2</v>
      </c>
      <c r="I1663" s="2">
        <f>Table_ExternalData_15[[#This Row],[Price]]-(Table_ExternalData_15[[#This Row],[Price]]*Table_ExternalData_15[[#This Row],[BB rabat]])/100</f>
        <v>19.550999999999998</v>
      </c>
      <c r="J1663" s="2">
        <f>Table_ExternalData_15[[#This Row],[BB cena]]*Table_ExternalData_15[[#Headers],[1,22]]</f>
        <v>23.852219999999999</v>
      </c>
      <c r="K1663" s="2">
        <f>Table_ExternalData_15[[#This Row],[Price]]*Table_ExternalData_15[[#Headers],[1,22]]</f>
        <v>24.338999999999999</v>
      </c>
      <c r="L1663" s="7">
        <f>IF(G1663="White Shark",E1663*0.5,IF(G1663="Sbox",E1663*0.5,IF(G1663="Tenda",E1663*0.5,E1663*0.2)))/100</f>
        <v>0.02</v>
      </c>
      <c r="M1663" s="2">
        <f>Table_ExternalData_15[[#This Row],[Price]]-Table_ExternalData_15[[#This Row],[Price]]*Table_ExternalData_15[[#This Row],[extra popust]]</f>
        <v>19.550999999999998</v>
      </c>
      <c r="N1663" s="2">
        <f>IF(M1663&lt;I1663,M1663,I1663)</f>
        <v>19.550999999999998</v>
      </c>
      <c r="O1663" s="12" t="str">
        <f>IF(N1663&lt;I1663,$U$1," ")</f>
        <v xml:space="preserve"> </v>
      </c>
      <c r="P1663" s="12" t="str">
        <f>IFERROR((O1663+30)," ")</f>
        <v xml:space="preserve"> </v>
      </c>
      <c r="Q1663" s="2">
        <f ca="1">IF(O1663=$U$1,N1663,"0")*1.22</f>
        <v>0</v>
      </c>
    </row>
    <row r="1664" spans="1:17" x14ac:dyDescent="0.25">
      <c r="A1664" t="s">
        <v>2969</v>
      </c>
      <c r="B1664" t="s">
        <v>2968</v>
      </c>
      <c r="C1664">
        <v>8995</v>
      </c>
      <c r="D1664">
        <v>129.94999999999999</v>
      </c>
      <c r="E1664">
        <f>IFERROR(VLOOKUP(Table_ExternalData_15[[#This Row],[Id]],Rabati!B:C,2,0),0)</f>
        <v>0</v>
      </c>
      <c r="F1664">
        <v>0</v>
      </c>
      <c r="G1664" t="str">
        <f>VLOOKUP(Table_ExternalData_15[[#This Row],[Id]],'Blagovna izdelek'!A:C,3,0)</f>
        <v>Rikomagic</v>
      </c>
      <c r="H1664">
        <f>Table_ExternalData_15[[#This Row],[Rabat]]*0.2</f>
        <v>0</v>
      </c>
      <c r="I1664" s="2">
        <f>Table_ExternalData_15[[#This Row],[Price]]-(Table_ExternalData_15[[#This Row],[Price]]*Table_ExternalData_15[[#This Row],[BB rabat]])/100</f>
        <v>129.94999999999999</v>
      </c>
      <c r="J1664" s="2">
        <f>Table_ExternalData_15[[#This Row],[BB cena]]*Table_ExternalData_15[[#Headers],[1,22]]</f>
        <v>158.53899999999999</v>
      </c>
      <c r="K1664" s="2">
        <f>Table_ExternalData_15[[#This Row],[Price]]*Table_ExternalData_15[[#Headers],[1,22]]</f>
        <v>158.53899999999999</v>
      </c>
      <c r="L1664" s="7">
        <f>IF(G1664="White Shark",E1664*0.5,IF(G1664="Sbox",E1664*0.5,IF(G1664="Tenda",E1664*0.5,E1664*0.2)))/100</f>
        <v>0</v>
      </c>
      <c r="M1664" s="2">
        <f>Table_ExternalData_15[[#This Row],[Price]]-Table_ExternalData_15[[#This Row],[Price]]*Table_ExternalData_15[[#This Row],[extra popust]]</f>
        <v>129.94999999999999</v>
      </c>
      <c r="N1664" s="2">
        <f>IF(M1664&lt;I1664,M1664,I1664)</f>
        <v>129.94999999999999</v>
      </c>
      <c r="O1664" s="12" t="str">
        <f>IF(N1664&lt;I1664,$U$1," ")</f>
        <v xml:space="preserve"> </v>
      </c>
      <c r="P1664" s="12" t="str">
        <f>IFERROR((O1664+30)," ")</f>
        <v xml:space="preserve"> </v>
      </c>
      <c r="Q1664" s="2">
        <f ca="1">IF(O1664=$U$1,N1664,"0")*1.22</f>
        <v>0</v>
      </c>
    </row>
    <row r="1665" spans="1:17" x14ac:dyDescent="0.25">
      <c r="A1665" t="s">
        <v>3950</v>
      </c>
      <c r="B1665" t="s">
        <v>3949</v>
      </c>
      <c r="C1665">
        <v>10916</v>
      </c>
      <c r="D1665">
        <v>62.63</v>
      </c>
      <c r="E1665">
        <f>IFERROR(VLOOKUP(Table_ExternalData_15[[#This Row],[Id]],Rabati!B:C,2,0),0)</f>
        <v>10</v>
      </c>
      <c r="F1665">
        <v>0</v>
      </c>
      <c r="G1665" t="str">
        <f>VLOOKUP(Table_ExternalData_15[[#This Row],[Id]],'Blagovna izdelek'!A:C,3,0)</f>
        <v>Rikomagic</v>
      </c>
      <c r="H1665">
        <f>Table_ExternalData_15[[#This Row],[Rabat]]*0.2</f>
        <v>2</v>
      </c>
      <c r="I1665" s="2">
        <f>Table_ExternalData_15[[#This Row],[Price]]-(Table_ExternalData_15[[#This Row],[Price]]*Table_ExternalData_15[[#This Row],[BB rabat]])/100</f>
        <v>61.377400000000002</v>
      </c>
      <c r="J1665" s="2">
        <f>Table_ExternalData_15[[#This Row],[BB cena]]*Table_ExternalData_15[[#Headers],[1,22]]</f>
        <v>74.880427999999995</v>
      </c>
      <c r="K1665" s="2">
        <f>Table_ExternalData_15[[#This Row],[Price]]*Table_ExternalData_15[[#Headers],[1,22]]</f>
        <v>76.408600000000007</v>
      </c>
      <c r="L1665" s="7">
        <f>IF(G1665="White Shark",E1665*0.5,IF(G1665="Sbox",E1665*0.5,IF(G1665="Tenda",E1665*0.5,E1665*0.2)))/100</f>
        <v>0.02</v>
      </c>
      <c r="M1665" s="2">
        <f>Table_ExternalData_15[[#This Row],[Price]]-Table_ExternalData_15[[#This Row],[Price]]*Table_ExternalData_15[[#This Row],[extra popust]]</f>
        <v>61.377400000000002</v>
      </c>
      <c r="N1665" s="2">
        <f>IF(M1665&lt;I1665,M1665,I1665)</f>
        <v>61.377400000000002</v>
      </c>
      <c r="O1665" s="12" t="str">
        <f>IF(N1665&lt;I1665,$U$1," ")</f>
        <v xml:space="preserve"> </v>
      </c>
      <c r="P1665" s="12" t="str">
        <f>IFERROR((O1665+30)," ")</f>
        <v xml:space="preserve"> </v>
      </c>
      <c r="Q1665" s="2">
        <f ca="1">IF(O1665=$U$1,N1665,"0")*1.22</f>
        <v>0</v>
      </c>
    </row>
    <row r="1666" spans="1:17" x14ac:dyDescent="0.25">
      <c r="A1666" t="s">
        <v>5573</v>
      </c>
      <c r="B1666" t="s">
        <v>5572</v>
      </c>
      <c r="C1666">
        <v>13727</v>
      </c>
      <c r="D1666">
        <v>117.75</v>
      </c>
      <c r="E1666">
        <f>IFERROR(VLOOKUP(Table_ExternalData_15[[#This Row],[Id]],Rabati!B:C,2,0),0)</f>
        <v>10</v>
      </c>
      <c r="F1666">
        <v>0</v>
      </c>
      <c r="G1666" t="str">
        <f>VLOOKUP(Table_ExternalData_15[[#This Row],[Id]],'Blagovna izdelek'!A:C,3,0)</f>
        <v>Rikomagic</v>
      </c>
      <c r="H1666">
        <f>Table_ExternalData_15[[#This Row],[Rabat]]*0.2</f>
        <v>2</v>
      </c>
      <c r="I1666" s="2">
        <f>Table_ExternalData_15[[#This Row],[Price]]-(Table_ExternalData_15[[#This Row],[Price]]*Table_ExternalData_15[[#This Row],[BB rabat]])/100</f>
        <v>115.395</v>
      </c>
      <c r="J1666" s="2">
        <f>Table_ExternalData_15[[#This Row],[BB cena]]*Table_ExternalData_15[[#Headers],[1,22]]</f>
        <v>140.78189999999998</v>
      </c>
      <c r="K1666" s="2">
        <f>Table_ExternalData_15[[#This Row],[Price]]*Table_ExternalData_15[[#Headers],[1,22]]</f>
        <v>143.655</v>
      </c>
      <c r="L1666" s="7">
        <f>IF(G1666="White Shark",E1666*0.5,IF(G1666="Sbox",E1666*0.5,IF(G1666="Tenda",E1666*0.5,E1666*0.2)))/100</f>
        <v>0.02</v>
      </c>
      <c r="M1666" s="2">
        <f>Table_ExternalData_15[[#This Row],[Price]]-Table_ExternalData_15[[#This Row],[Price]]*Table_ExternalData_15[[#This Row],[extra popust]]</f>
        <v>115.395</v>
      </c>
      <c r="N1666" s="2">
        <f>IF(M1666&lt;I1666,M1666,I1666)</f>
        <v>115.395</v>
      </c>
      <c r="O1666" s="12" t="str">
        <f>IF(N1666&lt;I1666,$U$1," ")</f>
        <v xml:space="preserve"> </v>
      </c>
      <c r="P1666" s="12" t="str">
        <f>IFERROR((O1666+30)," ")</f>
        <v xml:space="preserve"> </v>
      </c>
      <c r="Q1666" s="2">
        <f ca="1">IF(O1666=$U$1,N1666,"0")*1.22</f>
        <v>0</v>
      </c>
    </row>
    <row r="1667" spans="1:17" x14ac:dyDescent="0.25">
      <c r="A1667" t="s">
        <v>6175</v>
      </c>
      <c r="B1667" t="s">
        <v>6174</v>
      </c>
      <c r="C1667">
        <v>14255</v>
      </c>
      <c r="D1667">
        <v>106.91</v>
      </c>
      <c r="E1667">
        <f>IFERROR(VLOOKUP(Table_ExternalData_15[[#This Row],[Id]],Rabati!B:C,2,0),0)</f>
        <v>10</v>
      </c>
      <c r="F1667">
        <v>0</v>
      </c>
      <c r="G1667" t="str">
        <f>VLOOKUP(Table_ExternalData_15[[#This Row],[Id]],'Blagovna izdelek'!A:C,3,0)</f>
        <v>Rikomagic</v>
      </c>
      <c r="H1667">
        <f>Table_ExternalData_15[[#This Row],[Rabat]]*0.2</f>
        <v>2</v>
      </c>
      <c r="I1667" s="2">
        <f>Table_ExternalData_15[[#This Row],[Price]]-(Table_ExternalData_15[[#This Row],[Price]]*Table_ExternalData_15[[#This Row],[BB rabat]])/100</f>
        <v>104.7718</v>
      </c>
      <c r="J1667" s="2">
        <f>Table_ExternalData_15[[#This Row],[BB cena]]*Table_ExternalData_15[[#Headers],[1,22]]</f>
        <v>127.821596</v>
      </c>
      <c r="K1667" s="2">
        <f>Table_ExternalData_15[[#This Row],[Price]]*Table_ExternalData_15[[#Headers],[1,22]]</f>
        <v>130.43019999999999</v>
      </c>
      <c r="L1667" s="7">
        <f>IF(G1667="White Shark",E1667*0.5,IF(G1667="Sbox",E1667*0.5,IF(G1667="Tenda",E1667*0.5,E1667*0.2)))/100</f>
        <v>0.02</v>
      </c>
      <c r="M1667" s="2">
        <f>Table_ExternalData_15[[#This Row],[Price]]-Table_ExternalData_15[[#This Row],[Price]]*Table_ExternalData_15[[#This Row],[extra popust]]</f>
        <v>104.7718</v>
      </c>
      <c r="N1667" s="2">
        <f>IF(M1667&lt;I1667,M1667,I1667)</f>
        <v>104.7718</v>
      </c>
      <c r="O1667" s="12" t="str">
        <f>IF(N1667&lt;I1667,$U$1," ")</f>
        <v xml:space="preserve"> </v>
      </c>
      <c r="P1667" s="12" t="str">
        <f>IFERROR((O1667+30)," ")</f>
        <v xml:space="preserve"> </v>
      </c>
      <c r="Q1667" s="2">
        <f ca="1">IF(O1667=$U$1,N1667,"0")*1.22</f>
        <v>0</v>
      </c>
    </row>
    <row r="1668" spans="1:17" x14ac:dyDescent="0.25">
      <c r="A1668" t="s">
        <v>6179</v>
      </c>
      <c r="B1668" t="s">
        <v>6178</v>
      </c>
      <c r="C1668">
        <v>14261</v>
      </c>
      <c r="D1668">
        <v>79.95</v>
      </c>
      <c r="E1668">
        <f>IFERROR(VLOOKUP(Table_ExternalData_15[[#This Row],[Id]],Rabati!B:C,2,0),0)</f>
        <v>0</v>
      </c>
      <c r="F1668">
        <v>0</v>
      </c>
      <c r="G1668" t="str">
        <f>VLOOKUP(Table_ExternalData_15[[#This Row],[Id]],'Blagovna izdelek'!A:C,3,0)</f>
        <v>Rikomagic</v>
      </c>
      <c r="H1668">
        <f>Table_ExternalData_15[[#This Row],[Rabat]]*0.2</f>
        <v>0</v>
      </c>
      <c r="I1668" s="2">
        <f>Table_ExternalData_15[[#This Row],[Price]]-(Table_ExternalData_15[[#This Row],[Price]]*Table_ExternalData_15[[#This Row],[BB rabat]])/100</f>
        <v>79.95</v>
      </c>
      <c r="J1668" s="2">
        <f>Table_ExternalData_15[[#This Row],[BB cena]]*Table_ExternalData_15[[#Headers],[1,22]]</f>
        <v>97.539000000000001</v>
      </c>
      <c r="K1668" s="2">
        <f>Table_ExternalData_15[[#This Row],[Price]]*Table_ExternalData_15[[#Headers],[1,22]]</f>
        <v>97.539000000000001</v>
      </c>
      <c r="L1668" s="7">
        <f>IF(G1668="White Shark",E1668*0.5,IF(G1668="Sbox",E1668*0.5,IF(G1668="Tenda",E1668*0.5,E1668*0.2)))/100</f>
        <v>0</v>
      </c>
      <c r="M1668" s="2">
        <f>Table_ExternalData_15[[#This Row],[Price]]-Table_ExternalData_15[[#This Row],[Price]]*Table_ExternalData_15[[#This Row],[extra popust]]</f>
        <v>79.95</v>
      </c>
      <c r="N1668" s="2">
        <f>IF(M1668&lt;I1668,M1668,I1668)</f>
        <v>79.95</v>
      </c>
      <c r="O1668" s="12" t="str">
        <f>IF(N1668&lt;I1668,$U$1," ")</f>
        <v xml:space="preserve"> </v>
      </c>
      <c r="P1668" s="12" t="str">
        <f>IFERROR((O1668+30)," ")</f>
        <v xml:space="preserve"> </v>
      </c>
      <c r="Q1668" s="2">
        <f ca="1">IF(O1668=$U$1,N1668,"0")*1.22</f>
        <v>0</v>
      </c>
    </row>
    <row r="1669" spans="1:17" x14ac:dyDescent="0.25">
      <c r="A1669" t="s">
        <v>6258</v>
      </c>
      <c r="B1669" t="s">
        <v>6257</v>
      </c>
      <c r="C1669">
        <v>14344</v>
      </c>
      <c r="D1669">
        <v>15.6</v>
      </c>
      <c r="E1669">
        <f>IFERROR(VLOOKUP(Table_ExternalData_15[[#This Row],[Id]],Rabati!B:C,2,0),0)</f>
        <v>2</v>
      </c>
      <c r="F1669">
        <v>0</v>
      </c>
      <c r="G1669" t="str">
        <f>VLOOKUP(Table_ExternalData_15[[#This Row],[Id]],'Blagovna izdelek'!A:C,3,0)</f>
        <v>Rikomagic</v>
      </c>
      <c r="H1669">
        <f>Table_ExternalData_15[[#This Row],[Rabat]]*0.2</f>
        <v>0.4</v>
      </c>
      <c r="I1669" s="2">
        <f>Table_ExternalData_15[[#This Row],[Price]]-(Table_ExternalData_15[[#This Row],[Price]]*Table_ExternalData_15[[#This Row],[BB rabat]])/100</f>
        <v>15.537599999999999</v>
      </c>
      <c r="J1669" s="2">
        <f>Table_ExternalData_15[[#This Row],[BB cena]]*Table_ExternalData_15[[#Headers],[1,22]]</f>
        <v>18.955871999999999</v>
      </c>
      <c r="K1669" s="2">
        <f>Table_ExternalData_15[[#This Row],[Price]]*Table_ExternalData_15[[#Headers],[1,22]]</f>
        <v>19.032</v>
      </c>
      <c r="L1669" s="7">
        <f>IF(G1669="White Shark",E1669*0.5,IF(G1669="Sbox",E1669*0.5,IF(G1669="Tenda",E1669*0.5,E1669*0.2)))/100</f>
        <v>4.0000000000000001E-3</v>
      </c>
      <c r="M1669" s="2">
        <f>Table_ExternalData_15[[#This Row],[Price]]-Table_ExternalData_15[[#This Row],[Price]]*Table_ExternalData_15[[#This Row],[extra popust]]</f>
        <v>15.537599999999999</v>
      </c>
      <c r="N1669" s="2">
        <f>IF(M1669&lt;I1669,M1669,I1669)</f>
        <v>15.537599999999999</v>
      </c>
      <c r="O1669" s="12" t="str">
        <f>IF(N1669&lt;I1669,$U$1," ")</f>
        <v xml:space="preserve"> </v>
      </c>
      <c r="P1669" s="12" t="str">
        <f>IFERROR((O1669+30)," ")</f>
        <v xml:space="preserve"> </v>
      </c>
      <c r="Q1669" s="2">
        <f ca="1">IF(O1669=$U$1,N1669,"0")*1.22</f>
        <v>0</v>
      </c>
    </row>
    <row r="1670" spans="1:17" x14ac:dyDescent="0.25">
      <c r="A1670" t="s">
        <v>6260</v>
      </c>
      <c r="B1670" t="s">
        <v>6259</v>
      </c>
      <c r="C1670">
        <v>14345</v>
      </c>
      <c r="D1670">
        <v>14.3</v>
      </c>
      <c r="E1670">
        <f>IFERROR(VLOOKUP(Table_ExternalData_15[[#This Row],[Id]],Rabati!B:C,2,0),0)</f>
        <v>2</v>
      </c>
      <c r="F1670">
        <v>0</v>
      </c>
      <c r="G1670" t="str">
        <f>VLOOKUP(Table_ExternalData_15[[#This Row],[Id]],'Blagovna izdelek'!A:C,3,0)</f>
        <v>Rikomagic</v>
      </c>
      <c r="H1670">
        <f>Table_ExternalData_15[[#This Row],[Rabat]]*0.2</f>
        <v>0.4</v>
      </c>
      <c r="I1670" s="2">
        <f>Table_ExternalData_15[[#This Row],[Price]]-(Table_ExternalData_15[[#This Row],[Price]]*Table_ExternalData_15[[#This Row],[BB rabat]])/100</f>
        <v>14.242800000000001</v>
      </c>
      <c r="J1670" s="2">
        <f>Table_ExternalData_15[[#This Row],[BB cena]]*Table_ExternalData_15[[#Headers],[1,22]]</f>
        <v>17.376215999999999</v>
      </c>
      <c r="K1670" s="2">
        <f>Table_ExternalData_15[[#This Row],[Price]]*Table_ExternalData_15[[#Headers],[1,22]]</f>
        <v>17.446000000000002</v>
      </c>
      <c r="L1670" s="7">
        <f>IF(G1670="White Shark",E1670*0.5,IF(G1670="Sbox",E1670*0.5,IF(G1670="Tenda",E1670*0.5,E1670*0.2)))/100</f>
        <v>4.0000000000000001E-3</v>
      </c>
      <c r="M1670" s="2">
        <f>Table_ExternalData_15[[#This Row],[Price]]-Table_ExternalData_15[[#This Row],[Price]]*Table_ExternalData_15[[#This Row],[extra popust]]</f>
        <v>14.242800000000001</v>
      </c>
      <c r="N1670" s="2">
        <f>IF(M1670&lt;I1670,M1670,I1670)</f>
        <v>14.242800000000001</v>
      </c>
      <c r="O1670" s="12" t="str">
        <f>IF(N1670&lt;I1670,$U$1," ")</f>
        <v xml:space="preserve"> </v>
      </c>
      <c r="P1670" s="12" t="str">
        <f>IFERROR((O1670+30)," ")</f>
        <v xml:space="preserve"> </v>
      </c>
      <c r="Q1670" s="2">
        <f ca="1">IF(O1670=$U$1,N1670,"0")*1.22</f>
        <v>0</v>
      </c>
    </row>
    <row r="1671" spans="1:17" x14ac:dyDescent="0.25">
      <c r="A1671" t="s">
        <v>6262</v>
      </c>
      <c r="B1671" t="s">
        <v>6261</v>
      </c>
      <c r="C1671">
        <v>14346</v>
      </c>
      <c r="D1671">
        <v>11.28</v>
      </c>
      <c r="E1671">
        <f>IFERROR(VLOOKUP(Table_ExternalData_15[[#This Row],[Id]],Rabati!B:C,2,0),0)</f>
        <v>2</v>
      </c>
      <c r="F1671">
        <v>0</v>
      </c>
      <c r="G1671" t="str">
        <f>VLOOKUP(Table_ExternalData_15[[#This Row],[Id]],'Blagovna izdelek'!A:C,3,0)</f>
        <v>Rikomagic</v>
      </c>
      <c r="H1671">
        <f>Table_ExternalData_15[[#This Row],[Rabat]]*0.2</f>
        <v>0.4</v>
      </c>
      <c r="I1671" s="2">
        <f>Table_ExternalData_15[[#This Row],[Price]]-(Table_ExternalData_15[[#This Row],[Price]]*Table_ExternalData_15[[#This Row],[BB rabat]])/100</f>
        <v>11.234879999999999</v>
      </c>
      <c r="J1671" s="2">
        <f>Table_ExternalData_15[[#This Row],[BB cena]]*Table_ExternalData_15[[#Headers],[1,22]]</f>
        <v>13.706553599999998</v>
      </c>
      <c r="K1671" s="2">
        <f>Table_ExternalData_15[[#This Row],[Price]]*Table_ExternalData_15[[#Headers],[1,22]]</f>
        <v>13.7616</v>
      </c>
      <c r="L1671" s="7">
        <f>IF(G1671="White Shark",E1671*0.5,IF(G1671="Sbox",E1671*0.5,IF(G1671="Tenda",E1671*0.5,E1671*0.2)))/100</f>
        <v>4.0000000000000001E-3</v>
      </c>
      <c r="M1671" s="2">
        <f>Table_ExternalData_15[[#This Row],[Price]]-Table_ExternalData_15[[#This Row],[Price]]*Table_ExternalData_15[[#This Row],[extra popust]]</f>
        <v>11.234879999999999</v>
      </c>
      <c r="N1671" s="2">
        <f>IF(M1671&lt;I1671,M1671,I1671)</f>
        <v>11.234879999999999</v>
      </c>
      <c r="O1671" s="12" t="str">
        <f>IF(N1671&lt;I1671,$U$1," ")</f>
        <v xml:space="preserve"> </v>
      </c>
      <c r="P1671" s="12" t="str">
        <f>IFERROR((O1671+30)," ")</f>
        <v xml:space="preserve"> </v>
      </c>
      <c r="Q1671" s="2">
        <f ca="1">IF(O1671=$U$1,N1671,"0")*1.22</f>
        <v>0</v>
      </c>
    </row>
    <row r="1672" spans="1:17" x14ac:dyDescent="0.25">
      <c r="A1672" t="s">
        <v>6264</v>
      </c>
      <c r="B1672" t="s">
        <v>6263</v>
      </c>
      <c r="C1672">
        <v>14347</v>
      </c>
      <c r="D1672">
        <v>9.5299999999999994</v>
      </c>
      <c r="E1672">
        <f>IFERROR(VLOOKUP(Table_ExternalData_15[[#This Row],[Id]],Rabati!B:C,2,0),0)</f>
        <v>2</v>
      </c>
      <c r="F1672">
        <v>0</v>
      </c>
      <c r="G1672" t="str">
        <f>VLOOKUP(Table_ExternalData_15[[#This Row],[Id]],'Blagovna izdelek'!A:C,3,0)</f>
        <v>Rikomagic</v>
      </c>
      <c r="H1672">
        <f>Table_ExternalData_15[[#This Row],[Rabat]]*0.2</f>
        <v>0.4</v>
      </c>
      <c r="I1672" s="2">
        <f>Table_ExternalData_15[[#This Row],[Price]]-(Table_ExternalData_15[[#This Row],[Price]]*Table_ExternalData_15[[#This Row],[BB rabat]])/100</f>
        <v>9.4918800000000001</v>
      </c>
      <c r="J1672" s="2">
        <f>Table_ExternalData_15[[#This Row],[BB cena]]*Table_ExternalData_15[[#Headers],[1,22]]</f>
        <v>11.5800936</v>
      </c>
      <c r="K1672" s="2">
        <f>Table_ExternalData_15[[#This Row],[Price]]*Table_ExternalData_15[[#Headers],[1,22]]</f>
        <v>11.6266</v>
      </c>
      <c r="L1672" s="7">
        <f>IF(G1672="White Shark",E1672*0.5,IF(G1672="Sbox",E1672*0.5,IF(G1672="Tenda",E1672*0.5,E1672*0.2)))/100</f>
        <v>4.0000000000000001E-3</v>
      </c>
      <c r="M1672" s="2">
        <f>Table_ExternalData_15[[#This Row],[Price]]-Table_ExternalData_15[[#This Row],[Price]]*Table_ExternalData_15[[#This Row],[extra popust]]</f>
        <v>9.4918800000000001</v>
      </c>
      <c r="N1672" s="2">
        <f>IF(M1672&lt;I1672,M1672,I1672)</f>
        <v>9.4918800000000001</v>
      </c>
      <c r="O1672" s="12" t="str">
        <f>IF(N1672&lt;I1672,$U$1," ")</f>
        <v xml:space="preserve"> </v>
      </c>
      <c r="P1672" s="12" t="str">
        <f>IFERROR((O1672+30)," ")</f>
        <v xml:space="preserve"> </v>
      </c>
      <c r="Q1672" s="2">
        <f ca="1">IF(O1672=$U$1,N1672,"0")*1.22</f>
        <v>0</v>
      </c>
    </row>
    <row r="1673" spans="1:17" x14ac:dyDescent="0.25">
      <c r="A1673" t="s">
        <v>6768</v>
      </c>
      <c r="B1673" t="s">
        <v>6767</v>
      </c>
      <c r="C1673">
        <v>14763</v>
      </c>
      <c r="D1673">
        <v>235.65</v>
      </c>
      <c r="E1673">
        <f>IFERROR(VLOOKUP(Table_ExternalData_15[[#This Row],[Id]],Rabati!B:C,2,0),0)</f>
        <v>10</v>
      </c>
      <c r="F1673">
        <v>0</v>
      </c>
      <c r="G1673" t="str">
        <f>VLOOKUP(Table_ExternalData_15[[#This Row],[Id]],'Blagovna izdelek'!A:C,3,0)</f>
        <v>Rikomagic</v>
      </c>
      <c r="H1673">
        <f>Table_ExternalData_15[[#This Row],[Rabat]]*0.2</f>
        <v>2</v>
      </c>
      <c r="I1673" s="2">
        <f>Table_ExternalData_15[[#This Row],[Price]]-(Table_ExternalData_15[[#This Row],[Price]]*Table_ExternalData_15[[#This Row],[BB rabat]])/100</f>
        <v>230.93700000000001</v>
      </c>
      <c r="J1673" s="2">
        <f>Table_ExternalData_15[[#This Row],[BB cena]]*Table_ExternalData_15[[#Headers],[1,22]]</f>
        <v>281.74313999999998</v>
      </c>
      <c r="K1673" s="2">
        <f>Table_ExternalData_15[[#This Row],[Price]]*Table_ExternalData_15[[#Headers],[1,22]]</f>
        <v>287.49299999999999</v>
      </c>
      <c r="L1673" s="7">
        <f>IF(G1673="White Shark",E1673*0.5,IF(G1673="Sbox",E1673*0.5,IF(G1673="Tenda",E1673*0.5,E1673*0.2)))/100</f>
        <v>0.02</v>
      </c>
      <c r="M1673" s="2">
        <f>Table_ExternalData_15[[#This Row],[Price]]-Table_ExternalData_15[[#This Row],[Price]]*Table_ExternalData_15[[#This Row],[extra popust]]</f>
        <v>230.93700000000001</v>
      </c>
      <c r="N1673" s="2">
        <f>IF(M1673&lt;I1673,M1673,I1673)</f>
        <v>230.93700000000001</v>
      </c>
      <c r="O1673" s="12" t="str">
        <f>IF(N1673&lt;I1673,$U$1," ")</f>
        <v xml:space="preserve"> </v>
      </c>
      <c r="P1673" s="12" t="str">
        <f>IFERROR((O1673+30)," ")</f>
        <v xml:space="preserve"> </v>
      </c>
      <c r="Q1673" s="2">
        <f ca="1">IF(O1673=$U$1,N1673,"0")*1.22</f>
        <v>0</v>
      </c>
    </row>
    <row r="1674" spans="1:17" x14ac:dyDescent="0.25">
      <c r="A1674" t="s">
        <v>3812</v>
      </c>
      <c r="B1674" t="s">
        <v>3811</v>
      </c>
      <c r="C1674">
        <v>10172</v>
      </c>
      <c r="D1674">
        <v>2.5499999999999998</v>
      </c>
      <c r="E1674">
        <f>IFERROR(VLOOKUP(Table_ExternalData_15[[#This Row],[Id]],Rabati!B:C,2,0),0)</f>
        <v>20</v>
      </c>
      <c r="F1674">
        <v>0</v>
      </c>
      <c r="G1674" t="str">
        <f>VLOOKUP(Table_ExternalData_15[[#This Row],[Id]],'Blagovna izdelek'!A:C,3,0)</f>
        <v>Renata</v>
      </c>
      <c r="H1674">
        <f>Table_ExternalData_15[[#This Row],[Rabat]]*0.2</f>
        <v>4</v>
      </c>
      <c r="I1674" s="2">
        <f>Table_ExternalData_15[[#This Row],[Price]]-(Table_ExternalData_15[[#This Row],[Price]]*Table_ExternalData_15[[#This Row],[BB rabat]])/100</f>
        <v>2.448</v>
      </c>
      <c r="J1674" s="2">
        <f>Table_ExternalData_15[[#This Row],[BB cena]]*Table_ExternalData_15[[#Headers],[1,22]]</f>
        <v>2.9865599999999999</v>
      </c>
      <c r="K1674" s="2">
        <f>Table_ExternalData_15[[#This Row],[Price]]*Table_ExternalData_15[[#Headers],[1,22]]</f>
        <v>3.1109999999999998</v>
      </c>
      <c r="L1674" s="7">
        <f>IF(G1674="White Shark",E1674*0.5,IF(G1674="Sbox",E1674*0.5,IF(G1674="Tenda",E1674*0.5,E1674*0.2)))/100</f>
        <v>0.04</v>
      </c>
      <c r="M1674" s="2">
        <f>Table_ExternalData_15[[#This Row],[Price]]-Table_ExternalData_15[[#This Row],[Price]]*Table_ExternalData_15[[#This Row],[extra popust]]</f>
        <v>2.448</v>
      </c>
      <c r="N1674" s="2">
        <f>IF(M1674&lt;I1674,M1674,I1674)</f>
        <v>2.448</v>
      </c>
      <c r="O1674" s="12" t="str">
        <f>IF(N1674&lt;I1674,$U$1," ")</f>
        <v xml:space="preserve"> </v>
      </c>
      <c r="P1674" s="12" t="str">
        <f>IFERROR((O1674+30)," ")</f>
        <v xml:space="preserve"> </v>
      </c>
      <c r="Q1674" s="2">
        <f ca="1">IF(O1674=$U$1,N1674,"0")*1.22</f>
        <v>0</v>
      </c>
    </row>
    <row r="1675" spans="1:17" x14ac:dyDescent="0.25">
      <c r="A1675" t="s">
        <v>14147</v>
      </c>
      <c r="B1675" t="s">
        <v>14146</v>
      </c>
      <c r="C1675">
        <v>17333</v>
      </c>
      <c r="D1675">
        <v>3.44</v>
      </c>
      <c r="E1675">
        <f>IFERROR(VLOOKUP(Table_ExternalData_15[[#This Row],[Id]],Rabati!B:C,2,0),0)</f>
        <v>20</v>
      </c>
      <c r="F1675">
        <v>6</v>
      </c>
      <c r="G1675" t="str">
        <f>VLOOKUP(Table_ExternalData_15[[#This Row],[Id]],'Blagovna izdelek'!A:C,3,0)</f>
        <v>Renata</v>
      </c>
      <c r="H1675">
        <f>Table_ExternalData_15[[#This Row],[Rabat]]*0.2</f>
        <v>4</v>
      </c>
      <c r="I1675" s="2">
        <f>Table_ExternalData_15[[#This Row],[Price]]-(Table_ExternalData_15[[#This Row],[Price]]*Table_ExternalData_15[[#This Row],[BB rabat]])/100</f>
        <v>3.3024</v>
      </c>
      <c r="J1675" s="2">
        <f>Table_ExternalData_15[[#This Row],[BB cena]]*Table_ExternalData_15[[#Headers],[1,22]]</f>
        <v>4.0289279999999996</v>
      </c>
      <c r="K1675" s="2">
        <f>Table_ExternalData_15[[#This Row],[Price]]*Table_ExternalData_15[[#Headers],[1,22]]</f>
        <v>4.1967999999999996</v>
      </c>
      <c r="L1675" s="7">
        <f>IF(G1675="White Shark",E1675*0.5,IF(G1675="Sbox",E1675*0.5,IF(G1675="Tenda",E1675*0.5,E1675*0.2)))/100</f>
        <v>0.04</v>
      </c>
      <c r="M1675" s="2">
        <f>Table_ExternalData_15[[#This Row],[Price]]-Table_ExternalData_15[[#This Row],[Price]]*Table_ExternalData_15[[#This Row],[extra popust]]</f>
        <v>3.3024</v>
      </c>
      <c r="N1675" s="2">
        <f>IF(M1675&lt;I1675,M1675,I1675)</f>
        <v>3.3024</v>
      </c>
      <c r="O1675" s="12" t="str">
        <f>IF(N1675&lt;I1675,$U$1," ")</f>
        <v xml:space="preserve"> </v>
      </c>
      <c r="P1675" s="12" t="str">
        <f>IFERROR((O1675+30)," ")</f>
        <v xml:space="preserve"> </v>
      </c>
      <c r="Q1675" s="2">
        <f ca="1">IF(O1675=$U$1,N1675,"0")*1.22</f>
        <v>0</v>
      </c>
    </row>
    <row r="1676" spans="1:17" x14ac:dyDescent="0.25">
      <c r="A1676" t="s">
        <v>7879</v>
      </c>
      <c r="B1676" t="s">
        <v>7878</v>
      </c>
      <c r="C1676">
        <v>15513</v>
      </c>
      <c r="D1676">
        <v>4.57</v>
      </c>
      <c r="E1676">
        <f>IFERROR(VLOOKUP(Table_ExternalData_15[[#This Row],[Id]],Rabati!B:C,2,0),0)</f>
        <v>30</v>
      </c>
      <c r="F1676">
        <v>4</v>
      </c>
      <c r="G1676" t="str">
        <f>VLOOKUP(Table_ExternalData_15[[#This Row],[Id]],'Blagovna izdelek'!A:C,3,0)</f>
        <v>Remax</v>
      </c>
      <c r="H1676">
        <f>Table_ExternalData_15[[#This Row],[Rabat]]*0.2</f>
        <v>6</v>
      </c>
      <c r="I1676" s="2">
        <f>Table_ExternalData_15[[#This Row],[Price]]-(Table_ExternalData_15[[#This Row],[Price]]*Table_ExternalData_15[[#This Row],[BB rabat]])/100</f>
        <v>4.2957999999999998</v>
      </c>
      <c r="J1676" s="2">
        <f>Table_ExternalData_15[[#This Row],[BB cena]]*Table_ExternalData_15[[#Headers],[1,22]]</f>
        <v>5.2408760000000001</v>
      </c>
      <c r="K1676" s="2">
        <f>Table_ExternalData_15[[#This Row],[Price]]*Table_ExternalData_15[[#Headers],[1,22]]</f>
        <v>5.5754000000000001</v>
      </c>
      <c r="L1676" s="7">
        <f>IF(G1676="White Shark",E1676*0.5,IF(G1676="Sbox",E1676*0.5,IF(G1676="Tenda",E1676*0.5,E1676*0.2)))/100</f>
        <v>0.06</v>
      </c>
      <c r="M1676" s="2">
        <f>Table_ExternalData_15[[#This Row],[Price]]-Table_ExternalData_15[[#This Row],[Price]]*Table_ExternalData_15[[#This Row],[extra popust]]</f>
        <v>4.2957999999999998</v>
      </c>
      <c r="N1676" s="2">
        <f>IF(M1676&lt;I1676,M1676,I1676)</f>
        <v>4.2957999999999998</v>
      </c>
      <c r="O1676" s="12" t="str">
        <f>IF(N1676&lt;I1676,$U$1," ")</f>
        <v xml:space="preserve"> </v>
      </c>
      <c r="P1676" s="12" t="str">
        <f>IFERROR((O1676+30)," ")</f>
        <v xml:space="preserve"> </v>
      </c>
      <c r="Q1676" s="2">
        <f ca="1">IF(O1676=$U$1,N1676,"0")*1.22</f>
        <v>0</v>
      </c>
    </row>
    <row r="1677" spans="1:17" x14ac:dyDescent="0.25">
      <c r="A1677" t="s">
        <v>15446</v>
      </c>
      <c r="B1677" t="s">
        <v>15475</v>
      </c>
      <c r="C1677">
        <v>17819</v>
      </c>
      <c r="D1677">
        <v>29.95</v>
      </c>
      <c r="E1677">
        <f>IFERROR(VLOOKUP(Table_ExternalData_15[[#This Row],[Id]],Rabati!B:C,2,0),0)</f>
        <v>10</v>
      </c>
      <c r="F1677">
        <v>5</v>
      </c>
      <c r="G1677" t="str">
        <f>VLOOKUP(Table_ExternalData_15[[#This Row],[Id]],'Blagovna izdelek'!A:C,3,0)</f>
        <v>PULUZ</v>
      </c>
      <c r="H1677">
        <f>Table_ExternalData_15[[#This Row],[Rabat]]*0.2</f>
        <v>2</v>
      </c>
      <c r="I1677" s="2">
        <f>Table_ExternalData_15[[#This Row],[Price]]-(Table_ExternalData_15[[#This Row],[Price]]*Table_ExternalData_15[[#This Row],[BB rabat]])/100</f>
        <v>29.350999999999999</v>
      </c>
      <c r="J1677" s="2">
        <f>Table_ExternalData_15[[#This Row],[BB cena]]*Table_ExternalData_15[[#Headers],[1,22]]</f>
        <v>35.808219999999999</v>
      </c>
      <c r="K1677" s="2">
        <f>Table_ExternalData_15[[#This Row],[Price]]*Table_ExternalData_15[[#Headers],[1,22]]</f>
        <v>36.539000000000001</v>
      </c>
      <c r="L1677" s="7">
        <f>IF(G1677="White Shark",E1677*0.5,IF(G1677="Sbox",E1677*0.5,IF(G1677="Tenda",E1677*0.5,E1677*0.2)))/100</f>
        <v>0.02</v>
      </c>
      <c r="M1677" s="2">
        <f>Table_ExternalData_15[[#This Row],[Price]]-Table_ExternalData_15[[#This Row],[Price]]*Table_ExternalData_15[[#This Row],[extra popust]]</f>
        <v>29.350999999999999</v>
      </c>
      <c r="N1677" s="2">
        <f>IF(M1677&lt;I1677,M1677,I1677)</f>
        <v>29.350999999999999</v>
      </c>
      <c r="O1677" s="12" t="str">
        <f>IF(N1677&lt;I1677,$U$1," ")</f>
        <v xml:space="preserve"> </v>
      </c>
      <c r="P1677" s="12" t="str">
        <f>IFERROR((O1677+30)," ")</f>
        <v xml:space="preserve"> </v>
      </c>
      <c r="Q1677" s="2">
        <f ca="1">IF(O1677=$U$1,N1677,"0")*1.22</f>
        <v>0</v>
      </c>
    </row>
    <row r="1678" spans="1:17" x14ac:dyDescent="0.25">
      <c r="A1678" t="s">
        <v>2349</v>
      </c>
      <c r="B1678" t="s">
        <v>2348</v>
      </c>
      <c r="C1678">
        <v>8471</v>
      </c>
      <c r="D1678">
        <v>42.81</v>
      </c>
      <c r="E1678">
        <f>IFERROR(VLOOKUP(Table_ExternalData_15[[#This Row],[Id]],Rabati!B:C,2,0),0)</f>
        <v>10</v>
      </c>
      <c r="F1678">
        <v>0</v>
      </c>
      <c r="G1678" t="str">
        <f>VLOOKUP(Table_ExternalData_15[[#This Row],[Id]],'Blagovna izdelek'!A:C,3,0)</f>
        <v>PROUSER</v>
      </c>
      <c r="H1678">
        <f>Table_ExternalData_15[[#This Row],[Rabat]]*0.2</f>
        <v>2</v>
      </c>
      <c r="I1678" s="2">
        <f>Table_ExternalData_15[[#This Row],[Price]]-(Table_ExternalData_15[[#This Row],[Price]]*Table_ExternalData_15[[#This Row],[BB rabat]])/100</f>
        <v>41.953800000000001</v>
      </c>
      <c r="J1678" s="2">
        <f>Table_ExternalData_15[[#This Row],[BB cena]]*Table_ExternalData_15[[#Headers],[1,22]]</f>
        <v>51.183636</v>
      </c>
      <c r="K1678" s="2">
        <f>Table_ExternalData_15[[#This Row],[Price]]*Table_ExternalData_15[[#Headers],[1,22]]</f>
        <v>52.228200000000001</v>
      </c>
      <c r="L1678" s="7">
        <f>IF(G1678="White Shark",E1678*0.5,IF(G1678="Sbox",E1678*0.5,IF(G1678="Tenda",E1678*0.5,E1678*0.2)))/100</f>
        <v>0.02</v>
      </c>
      <c r="M1678" s="2">
        <f>Table_ExternalData_15[[#This Row],[Price]]-Table_ExternalData_15[[#This Row],[Price]]*Table_ExternalData_15[[#This Row],[extra popust]]</f>
        <v>41.953800000000001</v>
      </c>
      <c r="N1678" s="2">
        <f>IF(M1678&lt;I1678,M1678,I1678)</f>
        <v>41.953800000000001</v>
      </c>
      <c r="O1678" s="12" t="str">
        <f>IF(N1678&lt;I1678,$U$1," ")</f>
        <v xml:space="preserve"> </v>
      </c>
      <c r="P1678" s="12" t="str">
        <f>IFERROR((O1678+30)," ")</f>
        <v xml:space="preserve"> </v>
      </c>
      <c r="Q1678" s="2">
        <f ca="1">IF(O1678=$U$1,N1678,"0")*1.22</f>
        <v>0</v>
      </c>
    </row>
    <row r="1679" spans="1:17" x14ac:dyDescent="0.25">
      <c r="A1679" t="s">
        <v>7071</v>
      </c>
      <c r="B1679" t="s">
        <v>7070</v>
      </c>
      <c r="C1679">
        <v>15000</v>
      </c>
      <c r="D1679">
        <v>199.86</v>
      </c>
      <c r="E1679">
        <f>IFERROR(VLOOKUP(Table_ExternalData_15[[#This Row],[Id]],Rabati!B:C,2,0),0)</f>
        <v>10</v>
      </c>
      <c r="F1679">
        <v>0</v>
      </c>
      <c r="G1679" t="str">
        <f>VLOOKUP(Table_ExternalData_15[[#This Row],[Id]],'Blagovna izdelek'!A:C,3,0)</f>
        <v>Planet</v>
      </c>
      <c r="H1679">
        <f>Table_ExternalData_15[[#This Row],[Rabat]]*0.2</f>
        <v>2</v>
      </c>
      <c r="I1679" s="2">
        <f>Table_ExternalData_15[[#This Row],[Price]]-(Table_ExternalData_15[[#This Row],[Price]]*Table_ExternalData_15[[#This Row],[BB rabat]])/100</f>
        <v>195.86280000000002</v>
      </c>
      <c r="J1679" s="2">
        <f>Table_ExternalData_15[[#This Row],[BB cena]]*Table_ExternalData_15[[#Headers],[1,22]]</f>
        <v>238.95261600000003</v>
      </c>
      <c r="K1679" s="2">
        <f>Table_ExternalData_15[[#This Row],[Price]]*Table_ExternalData_15[[#Headers],[1,22]]</f>
        <v>243.82920000000001</v>
      </c>
      <c r="L1679" s="7">
        <f>IF(G1679="White Shark",E1679*0.5,IF(G1679="Sbox",E1679*0.5,IF(G1679="Tenda",E1679*0.5,E1679*0.2)))/100</f>
        <v>0.02</v>
      </c>
      <c r="M1679" s="2">
        <f>Table_ExternalData_15[[#This Row],[Price]]-Table_ExternalData_15[[#This Row],[Price]]*Table_ExternalData_15[[#This Row],[extra popust]]</f>
        <v>195.86280000000002</v>
      </c>
      <c r="N1679" s="2">
        <f>IF(M1679&lt;I1679,M1679,I1679)</f>
        <v>195.86280000000002</v>
      </c>
      <c r="O1679" s="12" t="str">
        <f>IF(N1679&lt;I1679,$U$1," ")</f>
        <v xml:space="preserve"> </v>
      </c>
      <c r="P1679" s="12" t="str">
        <f>IFERROR((O1679+30)," ")</f>
        <v xml:space="preserve"> </v>
      </c>
      <c r="Q1679" s="2">
        <f ca="1">IF(O1679=$U$1,N1679,"0")*1.22</f>
        <v>0</v>
      </c>
    </row>
    <row r="1680" spans="1:17" x14ac:dyDescent="0.25">
      <c r="A1680" t="s">
        <v>7611</v>
      </c>
      <c r="B1680" t="s">
        <v>7610</v>
      </c>
      <c r="C1680">
        <v>15348</v>
      </c>
      <c r="D1680">
        <v>201.9</v>
      </c>
      <c r="E1680">
        <f>IFERROR(VLOOKUP(Table_ExternalData_15[[#This Row],[Id]],Rabati!B:C,2,0),0)</f>
        <v>5</v>
      </c>
      <c r="F1680">
        <v>0</v>
      </c>
      <c r="G1680" t="str">
        <f>VLOOKUP(Table_ExternalData_15[[#This Row],[Id]],'Blagovna izdelek'!A:C,3,0)</f>
        <v>Phillips</v>
      </c>
      <c r="H1680">
        <f>Table_ExternalData_15[[#This Row],[Rabat]]*0.2</f>
        <v>1</v>
      </c>
      <c r="I1680" s="2">
        <f>Table_ExternalData_15[[#This Row],[Price]]-(Table_ExternalData_15[[#This Row],[Price]]*Table_ExternalData_15[[#This Row],[BB rabat]])/100</f>
        <v>199.881</v>
      </c>
      <c r="J1680" s="2">
        <f>Table_ExternalData_15[[#This Row],[BB cena]]*Table_ExternalData_15[[#Headers],[1,22]]</f>
        <v>243.85481999999999</v>
      </c>
      <c r="K1680" s="2">
        <f>Table_ExternalData_15[[#This Row],[Price]]*Table_ExternalData_15[[#Headers],[1,22]]</f>
        <v>246.31800000000001</v>
      </c>
      <c r="L1680" s="7">
        <f>IF(G1680="White Shark",E1680*0.5,IF(G1680="Sbox",E1680*0.5,IF(G1680="Tenda",E1680*0.5,E1680*0.2)))/100</f>
        <v>0.01</v>
      </c>
      <c r="M1680" s="2">
        <f>Table_ExternalData_15[[#This Row],[Price]]-Table_ExternalData_15[[#This Row],[Price]]*Table_ExternalData_15[[#This Row],[extra popust]]</f>
        <v>199.881</v>
      </c>
      <c r="N1680" s="2">
        <f>IF(M1680&lt;I1680,M1680,I1680)</f>
        <v>199.881</v>
      </c>
      <c r="O1680" s="12" t="str">
        <f>IF(N1680&lt;I1680,$U$1," ")</f>
        <v xml:space="preserve"> </v>
      </c>
      <c r="P1680" s="12" t="str">
        <f>IFERROR((O1680+30)," ")</f>
        <v xml:space="preserve"> </v>
      </c>
      <c r="Q1680" s="2">
        <f ca="1">IF(O1680=$U$1,N1680,"0")*1.22</f>
        <v>0</v>
      </c>
    </row>
    <row r="1681" spans="1:17" x14ac:dyDescent="0.25">
      <c r="A1681" t="s">
        <v>7613</v>
      </c>
      <c r="B1681" t="s">
        <v>7612</v>
      </c>
      <c r="C1681">
        <v>15351</v>
      </c>
      <c r="D1681">
        <v>118.3</v>
      </c>
      <c r="E1681">
        <f>IFERROR(VLOOKUP(Table_ExternalData_15[[#This Row],[Id]],Rabati!B:C,2,0),0)</f>
        <v>5</v>
      </c>
      <c r="F1681">
        <v>5</v>
      </c>
      <c r="G1681" t="str">
        <f>VLOOKUP(Table_ExternalData_15[[#This Row],[Id]],'Blagovna izdelek'!A:C,3,0)</f>
        <v>Phillips</v>
      </c>
      <c r="H1681">
        <f>Table_ExternalData_15[[#This Row],[Rabat]]*0.2</f>
        <v>1</v>
      </c>
      <c r="I1681" s="2">
        <f>Table_ExternalData_15[[#This Row],[Price]]-(Table_ExternalData_15[[#This Row],[Price]]*Table_ExternalData_15[[#This Row],[BB rabat]])/100</f>
        <v>117.11699999999999</v>
      </c>
      <c r="J1681" s="2">
        <f>Table_ExternalData_15[[#This Row],[BB cena]]*Table_ExternalData_15[[#Headers],[1,22]]</f>
        <v>142.88273999999998</v>
      </c>
      <c r="K1681" s="2">
        <f>Table_ExternalData_15[[#This Row],[Price]]*Table_ExternalData_15[[#Headers],[1,22]]</f>
        <v>144.32599999999999</v>
      </c>
      <c r="L1681" s="7">
        <f>IF(G1681="White Shark",E1681*0.5,IF(G1681="Sbox",E1681*0.5,IF(G1681="Tenda",E1681*0.5,E1681*0.2)))/100</f>
        <v>0.01</v>
      </c>
      <c r="M1681" s="2">
        <f>Table_ExternalData_15[[#This Row],[Price]]-Table_ExternalData_15[[#This Row],[Price]]*Table_ExternalData_15[[#This Row],[extra popust]]</f>
        <v>117.11699999999999</v>
      </c>
      <c r="N1681" s="2">
        <f>IF(M1681&lt;I1681,M1681,I1681)</f>
        <v>117.11699999999999</v>
      </c>
      <c r="O1681" s="12" t="str">
        <f>IF(N1681&lt;I1681,$U$1," ")</f>
        <v xml:space="preserve"> </v>
      </c>
      <c r="P1681" s="12" t="str">
        <f>IFERROR((O1681+30)," ")</f>
        <v xml:space="preserve"> </v>
      </c>
      <c r="Q1681" s="2">
        <f ca="1">IF(O1681=$U$1,N1681,"0")*1.22</f>
        <v>0</v>
      </c>
    </row>
    <row r="1682" spans="1:17" x14ac:dyDescent="0.25">
      <c r="A1682" t="s">
        <v>7633</v>
      </c>
      <c r="B1682" t="s">
        <v>7632</v>
      </c>
      <c r="C1682">
        <v>15362</v>
      </c>
      <c r="D1682">
        <v>179.95</v>
      </c>
      <c r="E1682">
        <f>IFERROR(VLOOKUP(Table_ExternalData_15[[#This Row],[Id]],Rabati!B:C,2,0),0)</f>
        <v>5</v>
      </c>
      <c r="F1682">
        <v>5</v>
      </c>
      <c r="G1682" t="str">
        <f>VLOOKUP(Table_ExternalData_15[[#This Row],[Id]],'Blagovna izdelek'!A:C,3,0)</f>
        <v>Phillips</v>
      </c>
      <c r="H1682">
        <f>Table_ExternalData_15[[#This Row],[Rabat]]*0.2</f>
        <v>1</v>
      </c>
      <c r="I1682" s="2">
        <f>Table_ExternalData_15[[#This Row],[Price]]-(Table_ExternalData_15[[#This Row],[Price]]*Table_ExternalData_15[[#This Row],[BB rabat]])/100</f>
        <v>178.15049999999999</v>
      </c>
      <c r="J1682" s="2">
        <f>Table_ExternalData_15[[#This Row],[BB cena]]*Table_ExternalData_15[[#Headers],[1,22]]</f>
        <v>217.34360999999998</v>
      </c>
      <c r="K1682" s="2">
        <f>Table_ExternalData_15[[#This Row],[Price]]*Table_ExternalData_15[[#Headers],[1,22]]</f>
        <v>219.53899999999999</v>
      </c>
      <c r="L1682" s="7">
        <f>IF(G1682="White Shark",E1682*0.5,IF(G1682="Sbox",E1682*0.5,IF(G1682="Tenda",E1682*0.5,E1682*0.2)))/100</f>
        <v>0.01</v>
      </c>
      <c r="M1682" s="2">
        <f>Table_ExternalData_15[[#This Row],[Price]]-Table_ExternalData_15[[#This Row],[Price]]*Table_ExternalData_15[[#This Row],[extra popust]]</f>
        <v>178.15049999999999</v>
      </c>
      <c r="N1682" s="2">
        <f>IF(M1682&lt;I1682,M1682,I1682)</f>
        <v>178.15049999999999</v>
      </c>
      <c r="O1682" s="12" t="str">
        <f>IF(N1682&lt;I1682,$U$1," ")</f>
        <v xml:space="preserve"> </v>
      </c>
      <c r="P1682" s="12" t="str">
        <f>IFERROR((O1682+30)," ")</f>
        <v xml:space="preserve"> </v>
      </c>
      <c r="Q1682" s="2">
        <f ca="1">IF(O1682=$U$1,N1682,"0")*1.22</f>
        <v>0</v>
      </c>
    </row>
    <row r="1683" spans="1:17" x14ac:dyDescent="0.25">
      <c r="A1683" t="s">
        <v>7954</v>
      </c>
      <c r="B1683" t="s">
        <v>9750</v>
      </c>
      <c r="C1683">
        <v>15565</v>
      </c>
      <c r="D1683">
        <v>107.5</v>
      </c>
      <c r="E1683">
        <f>IFERROR(VLOOKUP(Table_ExternalData_15[[#This Row],[Id]],Rabati!B:C,2,0),0)</f>
        <v>5</v>
      </c>
      <c r="F1683">
        <v>4</v>
      </c>
      <c r="G1683" t="str">
        <f>VLOOKUP(Table_ExternalData_15[[#This Row],[Id]],'Blagovna izdelek'!A:C,3,0)</f>
        <v>Phillips</v>
      </c>
      <c r="H1683">
        <f>Table_ExternalData_15[[#This Row],[Rabat]]*0.2</f>
        <v>1</v>
      </c>
      <c r="I1683" s="2">
        <f>Table_ExternalData_15[[#This Row],[Price]]-(Table_ExternalData_15[[#This Row],[Price]]*Table_ExternalData_15[[#This Row],[BB rabat]])/100</f>
        <v>106.425</v>
      </c>
      <c r="J1683" s="2">
        <f>Table_ExternalData_15[[#This Row],[BB cena]]*Table_ExternalData_15[[#Headers],[1,22]]</f>
        <v>129.83849999999998</v>
      </c>
      <c r="K1683" s="2">
        <f>Table_ExternalData_15[[#This Row],[Price]]*Table_ExternalData_15[[#Headers],[1,22]]</f>
        <v>131.15</v>
      </c>
      <c r="L1683" s="7">
        <f>IF(G1683="White Shark",E1683*0.5,IF(G1683="Sbox",E1683*0.5,IF(G1683="Tenda",E1683*0.5,E1683*0.2)))/100</f>
        <v>0.01</v>
      </c>
      <c r="M1683" s="2">
        <f>Table_ExternalData_15[[#This Row],[Price]]-Table_ExternalData_15[[#This Row],[Price]]*Table_ExternalData_15[[#This Row],[extra popust]]</f>
        <v>106.425</v>
      </c>
      <c r="N1683" s="2">
        <f>IF(M1683&lt;I1683,M1683,I1683)</f>
        <v>106.425</v>
      </c>
      <c r="O1683" s="12" t="str">
        <f>IF(N1683&lt;I1683,$U$1," ")</f>
        <v xml:space="preserve"> </v>
      </c>
      <c r="P1683" s="12" t="str">
        <f>IFERROR((O1683+30)," ")</f>
        <v xml:space="preserve"> </v>
      </c>
      <c r="Q1683" s="2">
        <f ca="1">IF(O1683=$U$1,N1683,"0")*1.22</f>
        <v>0</v>
      </c>
    </row>
    <row r="1684" spans="1:17" x14ac:dyDescent="0.25">
      <c r="A1684" t="s">
        <v>7956</v>
      </c>
      <c r="B1684" t="s">
        <v>7955</v>
      </c>
      <c r="C1684">
        <v>15566</v>
      </c>
      <c r="D1684">
        <v>159.9</v>
      </c>
      <c r="E1684">
        <f>IFERROR(VLOOKUP(Table_ExternalData_15[[#This Row],[Id]],Rabati!B:C,2,0),0)</f>
        <v>0</v>
      </c>
      <c r="F1684">
        <v>0</v>
      </c>
      <c r="G1684" t="str">
        <f>VLOOKUP(Table_ExternalData_15[[#This Row],[Id]],'Blagovna izdelek'!A:C,3,0)</f>
        <v>Phillips</v>
      </c>
      <c r="H1684">
        <f>Table_ExternalData_15[[#This Row],[Rabat]]*0.2</f>
        <v>0</v>
      </c>
      <c r="I1684" s="2">
        <f>Table_ExternalData_15[[#This Row],[Price]]-(Table_ExternalData_15[[#This Row],[Price]]*Table_ExternalData_15[[#This Row],[BB rabat]])/100</f>
        <v>159.9</v>
      </c>
      <c r="J1684" s="2">
        <f>Table_ExternalData_15[[#This Row],[BB cena]]*Table_ExternalData_15[[#Headers],[1,22]]</f>
        <v>195.078</v>
      </c>
      <c r="K1684" s="2">
        <f>Table_ExternalData_15[[#This Row],[Price]]*Table_ExternalData_15[[#Headers],[1,22]]</f>
        <v>195.078</v>
      </c>
      <c r="L1684" s="7">
        <f>IF(G1684="White Shark",E1684*0.5,IF(G1684="Sbox",E1684*0.5,IF(G1684="Tenda",E1684*0.5,E1684*0.2)))/100</f>
        <v>0</v>
      </c>
      <c r="M1684" s="2">
        <f>Table_ExternalData_15[[#This Row],[Price]]-Table_ExternalData_15[[#This Row],[Price]]*Table_ExternalData_15[[#This Row],[extra popust]]</f>
        <v>159.9</v>
      </c>
      <c r="N1684" s="2">
        <f>IF(M1684&lt;I1684,M1684,I1684)</f>
        <v>159.9</v>
      </c>
      <c r="O1684" s="12" t="str">
        <f>IF(N1684&lt;I1684,$U$1," ")</f>
        <v xml:space="preserve"> </v>
      </c>
      <c r="P1684" s="12" t="str">
        <f>IFERROR((O1684+30)," ")</f>
        <v xml:space="preserve"> </v>
      </c>
      <c r="Q1684" s="2">
        <f ca="1">IF(O1684=$U$1,N1684,"0")*1.22</f>
        <v>0</v>
      </c>
    </row>
    <row r="1685" spans="1:17" x14ac:dyDescent="0.25">
      <c r="A1685" t="s">
        <v>8201</v>
      </c>
      <c r="B1685" t="s">
        <v>8200</v>
      </c>
      <c r="C1685">
        <v>15704</v>
      </c>
      <c r="D1685">
        <v>26.6</v>
      </c>
      <c r="E1685">
        <f>IFERROR(VLOOKUP(Table_ExternalData_15[[#This Row],[Id]],Rabati!B:C,2,0),0)</f>
        <v>10</v>
      </c>
      <c r="F1685">
        <v>10</v>
      </c>
      <c r="G1685" t="str">
        <f>VLOOKUP(Table_ExternalData_15[[#This Row],[Id]],'Blagovna izdelek'!A:C,3,0)</f>
        <v>PCWork</v>
      </c>
      <c r="H1685">
        <f>Table_ExternalData_15[[#This Row],[Rabat]]*0.2</f>
        <v>2</v>
      </c>
      <c r="I1685" s="2">
        <f>Table_ExternalData_15[[#This Row],[Price]]-(Table_ExternalData_15[[#This Row],[Price]]*Table_ExternalData_15[[#This Row],[BB rabat]])/100</f>
        <v>26.068000000000001</v>
      </c>
      <c r="J1685" s="2">
        <f>Table_ExternalData_15[[#This Row],[BB cena]]*Table_ExternalData_15[[#Headers],[1,22]]</f>
        <v>31.802960000000002</v>
      </c>
      <c r="K1685" s="2">
        <f>Table_ExternalData_15[[#This Row],[Price]]*Table_ExternalData_15[[#Headers],[1,22]]</f>
        <v>32.451999999999998</v>
      </c>
      <c r="L1685" s="7">
        <f>IF(G1685="White Shark",E1685*0.5,IF(G1685="Sbox",E1685*0.5,IF(G1685="Tenda",E1685*0.5,E1685*0.2)))/100</f>
        <v>0.02</v>
      </c>
      <c r="M1685" s="2">
        <f>Table_ExternalData_15[[#This Row],[Price]]-Table_ExternalData_15[[#This Row],[Price]]*Table_ExternalData_15[[#This Row],[extra popust]]</f>
        <v>26.068000000000001</v>
      </c>
      <c r="N1685" s="2">
        <f>IF(M1685&lt;I1685,M1685,I1685)</f>
        <v>26.068000000000001</v>
      </c>
      <c r="O1685" s="12" t="str">
        <f>IF(N1685&lt;I1685,$U$1," ")</f>
        <v xml:space="preserve"> </v>
      </c>
      <c r="P1685" s="12" t="str">
        <f>IFERROR((O1685+30)," ")</f>
        <v xml:space="preserve"> </v>
      </c>
      <c r="Q1685" s="2">
        <f ca="1">IF(O1685=$U$1,N1685,"0")*1.22</f>
        <v>0</v>
      </c>
    </row>
    <row r="1686" spans="1:17" x14ac:dyDescent="0.25">
      <c r="A1686" t="s">
        <v>3139</v>
      </c>
      <c r="B1686" t="s">
        <v>3138</v>
      </c>
      <c r="C1686">
        <v>9192</v>
      </c>
      <c r="D1686">
        <v>149.94999999999999</v>
      </c>
      <c r="E1686">
        <f>IFERROR(VLOOKUP(Table_ExternalData_15[[#This Row],[Id]],Rabati!B:C,2,0),0)</f>
        <v>5</v>
      </c>
      <c r="F1686">
        <v>1</v>
      </c>
      <c r="G1686" t="str">
        <f>VLOOKUP(Table_ExternalData_15[[#This Row],[Id]],'Blagovna izdelek'!A:C,3,0)</f>
        <v>Papouch</v>
      </c>
      <c r="H1686">
        <f>Table_ExternalData_15[[#This Row],[Rabat]]*0.2</f>
        <v>1</v>
      </c>
      <c r="I1686" s="2">
        <f>Table_ExternalData_15[[#This Row],[Price]]-(Table_ExternalData_15[[#This Row],[Price]]*Table_ExternalData_15[[#This Row],[BB rabat]])/100</f>
        <v>148.45049999999998</v>
      </c>
      <c r="J1686" s="2">
        <f>Table_ExternalData_15[[#This Row],[BB cena]]*Table_ExternalData_15[[#Headers],[1,22]]</f>
        <v>181.10960999999998</v>
      </c>
      <c r="K1686" s="2">
        <f>Table_ExternalData_15[[#This Row],[Price]]*Table_ExternalData_15[[#Headers],[1,22]]</f>
        <v>182.93899999999999</v>
      </c>
      <c r="L1686" s="7">
        <f>IF(G1686="White Shark",E1686*0.5,IF(G1686="Sbox",E1686*0.5,IF(G1686="Tenda",E1686*0.5,E1686*0.2)))/100</f>
        <v>0.01</v>
      </c>
      <c r="M1686" s="2">
        <f>Table_ExternalData_15[[#This Row],[Price]]-Table_ExternalData_15[[#This Row],[Price]]*Table_ExternalData_15[[#This Row],[extra popust]]</f>
        <v>148.45049999999998</v>
      </c>
      <c r="N1686" s="2">
        <f>IF(M1686&lt;I1686,M1686,I1686)</f>
        <v>148.45049999999998</v>
      </c>
      <c r="O1686" s="12" t="str">
        <f>IF(N1686&lt;I1686,$U$1," ")</f>
        <v xml:space="preserve"> </v>
      </c>
      <c r="P1686" s="12" t="str">
        <f>IFERROR((O1686+30)," ")</f>
        <v xml:space="preserve"> </v>
      </c>
      <c r="Q1686" s="2">
        <f ca="1">IF(O1686=$U$1,N1686,"0")*1.22</f>
        <v>0</v>
      </c>
    </row>
    <row r="1687" spans="1:17" x14ac:dyDescent="0.25">
      <c r="A1687" t="s">
        <v>3141</v>
      </c>
      <c r="B1687" t="s">
        <v>3140</v>
      </c>
      <c r="C1687">
        <v>9193</v>
      </c>
      <c r="D1687">
        <v>161.69</v>
      </c>
      <c r="E1687">
        <f>IFERROR(VLOOKUP(Table_ExternalData_15[[#This Row],[Id]],Rabati!B:C,2,0),0)</f>
        <v>5</v>
      </c>
      <c r="F1687">
        <v>2</v>
      </c>
      <c r="G1687" t="str">
        <f>VLOOKUP(Table_ExternalData_15[[#This Row],[Id]],'Blagovna izdelek'!A:C,3,0)</f>
        <v>Papouch</v>
      </c>
      <c r="H1687">
        <f>Table_ExternalData_15[[#This Row],[Rabat]]*0.2</f>
        <v>1</v>
      </c>
      <c r="I1687" s="2">
        <f>Table_ExternalData_15[[#This Row],[Price]]-(Table_ExternalData_15[[#This Row],[Price]]*Table_ExternalData_15[[#This Row],[BB rabat]])/100</f>
        <v>160.07310000000001</v>
      </c>
      <c r="J1687" s="2">
        <f>Table_ExternalData_15[[#This Row],[BB cena]]*Table_ExternalData_15[[#Headers],[1,22]]</f>
        <v>195.28918200000001</v>
      </c>
      <c r="K1687" s="2">
        <f>Table_ExternalData_15[[#This Row],[Price]]*Table_ExternalData_15[[#Headers],[1,22]]</f>
        <v>197.26179999999999</v>
      </c>
      <c r="L1687" s="7">
        <f>IF(G1687="White Shark",E1687*0.5,IF(G1687="Sbox",E1687*0.5,IF(G1687="Tenda",E1687*0.5,E1687*0.2)))/100</f>
        <v>0.01</v>
      </c>
      <c r="M1687" s="2">
        <f>Table_ExternalData_15[[#This Row],[Price]]-Table_ExternalData_15[[#This Row],[Price]]*Table_ExternalData_15[[#This Row],[extra popust]]</f>
        <v>160.07310000000001</v>
      </c>
      <c r="N1687" s="2">
        <f>IF(M1687&lt;I1687,M1687,I1687)</f>
        <v>160.07310000000001</v>
      </c>
      <c r="O1687" s="12" t="str">
        <f>IF(N1687&lt;I1687,$U$1," ")</f>
        <v xml:space="preserve"> </v>
      </c>
      <c r="P1687" s="12" t="str">
        <f>IFERROR((O1687+30)," ")</f>
        <v xml:space="preserve"> </v>
      </c>
      <c r="Q1687" s="2">
        <f ca="1">IF(O1687=$U$1,N1687,"0")*1.22</f>
        <v>0</v>
      </c>
    </row>
    <row r="1688" spans="1:17" x14ac:dyDescent="0.25">
      <c r="A1688" t="s">
        <v>3143</v>
      </c>
      <c r="B1688" t="s">
        <v>3142</v>
      </c>
      <c r="C1688">
        <v>9194</v>
      </c>
      <c r="D1688">
        <v>48.3</v>
      </c>
      <c r="E1688">
        <f>IFERROR(VLOOKUP(Table_ExternalData_15[[#This Row],[Id]],Rabati!B:C,2,0),0)</f>
        <v>5</v>
      </c>
      <c r="F1688">
        <v>1</v>
      </c>
      <c r="G1688" t="str">
        <f>VLOOKUP(Table_ExternalData_15[[#This Row],[Id]],'Blagovna izdelek'!A:C,3,0)</f>
        <v>Papouch</v>
      </c>
      <c r="H1688">
        <f>Table_ExternalData_15[[#This Row],[Rabat]]*0.2</f>
        <v>1</v>
      </c>
      <c r="I1688" s="2">
        <f>Table_ExternalData_15[[#This Row],[Price]]-(Table_ExternalData_15[[#This Row],[Price]]*Table_ExternalData_15[[#This Row],[BB rabat]])/100</f>
        <v>47.817</v>
      </c>
      <c r="J1688" s="2">
        <f>Table_ExternalData_15[[#This Row],[BB cena]]*Table_ExternalData_15[[#Headers],[1,22]]</f>
        <v>58.336739999999999</v>
      </c>
      <c r="K1688" s="2">
        <f>Table_ExternalData_15[[#This Row],[Price]]*Table_ExternalData_15[[#Headers],[1,22]]</f>
        <v>58.925999999999995</v>
      </c>
      <c r="L1688" s="7">
        <f>IF(G1688="White Shark",E1688*0.5,IF(G1688="Sbox",E1688*0.5,IF(G1688="Tenda",E1688*0.5,E1688*0.2)))/100</f>
        <v>0.01</v>
      </c>
      <c r="M1688" s="2">
        <f>Table_ExternalData_15[[#This Row],[Price]]-Table_ExternalData_15[[#This Row],[Price]]*Table_ExternalData_15[[#This Row],[extra popust]]</f>
        <v>47.817</v>
      </c>
      <c r="N1688" s="2">
        <f>IF(M1688&lt;I1688,M1688,I1688)</f>
        <v>47.817</v>
      </c>
      <c r="O1688" s="12" t="str">
        <f>IF(N1688&lt;I1688,$U$1," ")</f>
        <v xml:space="preserve"> </v>
      </c>
      <c r="P1688" s="12" t="str">
        <f>IFERROR((O1688+30)," ")</f>
        <v xml:space="preserve"> </v>
      </c>
      <c r="Q1688" s="2">
        <f ca="1">IF(O1688=$U$1,N1688,"0")*1.22</f>
        <v>0</v>
      </c>
    </row>
    <row r="1689" spans="1:17" x14ac:dyDescent="0.25">
      <c r="A1689" t="s">
        <v>3145</v>
      </c>
      <c r="B1689" t="s">
        <v>3144</v>
      </c>
      <c r="C1689">
        <v>9195</v>
      </c>
      <c r="D1689">
        <v>69.3</v>
      </c>
      <c r="E1689">
        <f>IFERROR(VLOOKUP(Table_ExternalData_15[[#This Row],[Id]],Rabati!B:C,2,0),0)</f>
        <v>5</v>
      </c>
      <c r="F1689">
        <v>0</v>
      </c>
      <c r="G1689" t="str">
        <f>VLOOKUP(Table_ExternalData_15[[#This Row],[Id]],'Blagovna izdelek'!A:C,3,0)</f>
        <v>Papouch</v>
      </c>
      <c r="H1689">
        <f>Table_ExternalData_15[[#This Row],[Rabat]]*0.2</f>
        <v>1</v>
      </c>
      <c r="I1689" s="2">
        <f>Table_ExternalData_15[[#This Row],[Price]]-(Table_ExternalData_15[[#This Row],[Price]]*Table_ExternalData_15[[#This Row],[BB rabat]])/100</f>
        <v>68.606999999999999</v>
      </c>
      <c r="J1689" s="2">
        <f>Table_ExternalData_15[[#This Row],[BB cena]]*Table_ExternalData_15[[#Headers],[1,22]]</f>
        <v>83.700540000000004</v>
      </c>
      <c r="K1689" s="2">
        <f>Table_ExternalData_15[[#This Row],[Price]]*Table_ExternalData_15[[#Headers],[1,22]]</f>
        <v>84.545999999999992</v>
      </c>
      <c r="L1689" s="7">
        <f>IF(G1689="White Shark",E1689*0.5,IF(G1689="Sbox",E1689*0.5,IF(G1689="Tenda",E1689*0.5,E1689*0.2)))/100</f>
        <v>0.01</v>
      </c>
      <c r="M1689" s="2">
        <f>Table_ExternalData_15[[#This Row],[Price]]-Table_ExternalData_15[[#This Row],[Price]]*Table_ExternalData_15[[#This Row],[extra popust]]</f>
        <v>68.606999999999999</v>
      </c>
      <c r="N1689" s="2">
        <f>IF(M1689&lt;I1689,M1689,I1689)</f>
        <v>68.606999999999999</v>
      </c>
      <c r="O1689" s="12" t="str">
        <f>IF(N1689&lt;I1689,$U$1," ")</f>
        <v xml:space="preserve"> </v>
      </c>
      <c r="P1689" s="12" t="str">
        <f>IFERROR((O1689+30)," ")</f>
        <v xml:space="preserve"> </v>
      </c>
      <c r="Q1689" s="2">
        <f ca="1">IF(O1689=$U$1,N1689,"0")*1.22</f>
        <v>0</v>
      </c>
    </row>
    <row r="1690" spans="1:17" x14ac:dyDescent="0.25">
      <c r="A1690" t="s">
        <v>3149</v>
      </c>
      <c r="B1690" t="s">
        <v>3148</v>
      </c>
      <c r="C1690">
        <v>9197</v>
      </c>
      <c r="D1690">
        <v>24.78</v>
      </c>
      <c r="E1690">
        <f>IFERROR(VLOOKUP(Table_ExternalData_15[[#This Row],[Id]],Rabati!B:C,2,0),0)</f>
        <v>5</v>
      </c>
      <c r="F1690">
        <v>0</v>
      </c>
      <c r="G1690" t="str">
        <f>VLOOKUP(Table_ExternalData_15[[#This Row],[Id]],'Blagovna izdelek'!A:C,3,0)</f>
        <v>Papouch</v>
      </c>
      <c r="H1690">
        <f>Table_ExternalData_15[[#This Row],[Rabat]]*0.2</f>
        <v>1</v>
      </c>
      <c r="I1690" s="2">
        <f>Table_ExternalData_15[[#This Row],[Price]]-(Table_ExternalData_15[[#This Row],[Price]]*Table_ExternalData_15[[#This Row],[BB rabat]])/100</f>
        <v>24.5322</v>
      </c>
      <c r="J1690" s="2">
        <f>Table_ExternalData_15[[#This Row],[BB cena]]*Table_ExternalData_15[[#Headers],[1,22]]</f>
        <v>29.929283999999999</v>
      </c>
      <c r="K1690" s="2">
        <f>Table_ExternalData_15[[#This Row],[Price]]*Table_ExternalData_15[[#Headers],[1,22]]</f>
        <v>30.2316</v>
      </c>
      <c r="L1690" s="7">
        <f>IF(G1690="White Shark",E1690*0.5,IF(G1690="Sbox",E1690*0.5,IF(G1690="Tenda",E1690*0.5,E1690*0.2)))/100</f>
        <v>0.01</v>
      </c>
      <c r="M1690" s="2">
        <f>Table_ExternalData_15[[#This Row],[Price]]-Table_ExternalData_15[[#This Row],[Price]]*Table_ExternalData_15[[#This Row],[extra popust]]</f>
        <v>24.5322</v>
      </c>
      <c r="N1690" s="2">
        <f>IF(M1690&lt;I1690,M1690,I1690)</f>
        <v>24.5322</v>
      </c>
      <c r="O1690" s="12" t="str">
        <f>IF(N1690&lt;I1690,$U$1," ")</f>
        <v xml:space="preserve"> </v>
      </c>
      <c r="P1690" s="12" t="str">
        <f>IFERROR((O1690+30)," ")</f>
        <v xml:space="preserve"> </v>
      </c>
      <c r="Q1690" s="2">
        <f ca="1">IF(O1690=$U$1,N1690,"0")*1.22</f>
        <v>0</v>
      </c>
    </row>
    <row r="1691" spans="1:17" x14ac:dyDescent="0.25">
      <c r="A1691" t="s">
        <v>3151</v>
      </c>
      <c r="B1691" t="s">
        <v>3150</v>
      </c>
      <c r="C1691">
        <v>9198</v>
      </c>
      <c r="D1691">
        <v>48.5</v>
      </c>
      <c r="E1691">
        <f>IFERROR(VLOOKUP(Table_ExternalData_15[[#This Row],[Id]],Rabati!B:C,2,0),0)</f>
        <v>5</v>
      </c>
      <c r="F1691">
        <v>0</v>
      </c>
      <c r="G1691" t="str">
        <f>VLOOKUP(Table_ExternalData_15[[#This Row],[Id]],'Blagovna izdelek'!A:C,3,0)</f>
        <v>Papouch</v>
      </c>
      <c r="H1691">
        <f>Table_ExternalData_15[[#This Row],[Rabat]]*0.2</f>
        <v>1</v>
      </c>
      <c r="I1691" s="2">
        <f>Table_ExternalData_15[[#This Row],[Price]]-(Table_ExternalData_15[[#This Row],[Price]]*Table_ExternalData_15[[#This Row],[BB rabat]])/100</f>
        <v>48.015000000000001</v>
      </c>
      <c r="J1691" s="2">
        <f>Table_ExternalData_15[[#This Row],[BB cena]]*Table_ExternalData_15[[#Headers],[1,22]]</f>
        <v>58.578299999999999</v>
      </c>
      <c r="K1691" s="2">
        <f>Table_ExternalData_15[[#This Row],[Price]]*Table_ExternalData_15[[#Headers],[1,22]]</f>
        <v>59.17</v>
      </c>
      <c r="L1691" s="7">
        <f>IF(G1691="White Shark",E1691*0.5,IF(G1691="Sbox",E1691*0.5,IF(G1691="Tenda",E1691*0.5,E1691*0.2)))/100</f>
        <v>0.01</v>
      </c>
      <c r="M1691" s="2">
        <f>Table_ExternalData_15[[#This Row],[Price]]-Table_ExternalData_15[[#This Row],[Price]]*Table_ExternalData_15[[#This Row],[extra popust]]</f>
        <v>48.015000000000001</v>
      </c>
      <c r="N1691" s="2">
        <f>IF(M1691&lt;I1691,M1691,I1691)</f>
        <v>48.015000000000001</v>
      </c>
      <c r="O1691" s="12" t="str">
        <f>IF(N1691&lt;I1691,$U$1," ")</f>
        <v xml:space="preserve"> </v>
      </c>
      <c r="P1691" s="12" t="str">
        <f>IFERROR((O1691+30)," ")</f>
        <v xml:space="preserve"> </v>
      </c>
      <c r="Q1691" s="2">
        <f ca="1">IF(O1691=$U$1,N1691,"0")*1.22</f>
        <v>0</v>
      </c>
    </row>
    <row r="1692" spans="1:17" x14ac:dyDescent="0.25">
      <c r="A1692" t="s">
        <v>327</v>
      </c>
      <c r="B1692" t="s">
        <v>326</v>
      </c>
      <c r="C1692">
        <v>5834</v>
      </c>
      <c r="D1692">
        <v>34.35</v>
      </c>
      <c r="E1692">
        <f>IFERROR(VLOOKUP(Table_ExternalData_15[[#This Row],[Id]],Rabati!B:C,2,0),0)</f>
        <v>10</v>
      </c>
      <c r="F1692">
        <v>3</v>
      </c>
      <c r="G1692" t="str">
        <f>VLOOKUP(Table_ExternalData_15[[#This Row],[Id]],'Blagovna izdelek'!A:C,3,0)</f>
        <v>NITECOR</v>
      </c>
      <c r="H1692">
        <f>Table_ExternalData_15[[#This Row],[Rabat]]*0.2</f>
        <v>2</v>
      </c>
      <c r="I1692" s="2">
        <f>Table_ExternalData_15[[#This Row],[Price]]-(Table_ExternalData_15[[#This Row],[Price]]*Table_ExternalData_15[[#This Row],[BB rabat]])/100</f>
        <v>33.663000000000004</v>
      </c>
      <c r="J1692" s="2">
        <f>Table_ExternalData_15[[#This Row],[BB cena]]*Table_ExternalData_15[[#Headers],[1,22]]</f>
        <v>41.068860000000001</v>
      </c>
      <c r="K1692" s="2">
        <f>Table_ExternalData_15[[#This Row],[Price]]*Table_ExternalData_15[[#Headers],[1,22]]</f>
        <v>41.907000000000004</v>
      </c>
      <c r="L1692" s="7">
        <f>IF(G1692="White Shark",E1692*0.5,IF(G1692="Sbox",E1692*0.5,IF(G1692="Tenda",E1692*0.5,E1692*0.2)))/100</f>
        <v>0.02</v>
      </c>
      <c r="M1692" s="2">
        <f>Table_ExternalData_15[[#This Row],[Price]]-Table_ExternalData_15[[#This Row],[Price]]*Table_ExternalData_15[[#This Row],[extra popust]]</f>
        <v>33.663000000000004</v>
      </c>
      <c r="N1692" s="2">
        <f>IF(M1692&lt;I1692,M1692,I1692)</f>
        <v>33.663000000000004</v>
      </c>
      <c r="O1692" s="12" t="str">
        <f>IF(N1692&lt;I1692,$U$1," ")</f>
        <v xml:space="preserve"> </v>
      </c>
      <c r="P1692" s="12" t="str">
        <f>IFERROR((O1692+30)," ")</f>
        <v xml:space="preserve"> </v>
      </c>
      <c r="Q1692" s="2">
        <f ca="1">IF(O1692=$U$1,N1692,"0")*1.22</f>
        <v>0</v>
      </c>
    </row>
    <row r="1693" spans="1:17" x14ac:dyDescent="0.25">
      <c r="A1693" t="s">
        <v>961</v>
      </c>
      <c r="B1693" t="s">
        <v>960</v>
      </c>
      <c r="C1693">
        <v>7190</v>
      </c>
      <c r="D1693">
        <v>2.5499999999999998</v>
      </c>
      <c r="E1693">
        <f>IFERROR(VLOOKUP(Table_ExternalData_15[[#This Row],[Id]],Rabati!B:C,2,0),0)</f>
        <v>10</v>
      </c>
      <c r="F1693">
        <v>20</v>
      </c>
      <c r="G1693" t="str">
        <f>VLOOKUP(Table_ExternalData_15[[#This Row],[Id]],'Blagovna izdelek'!A:C,3,0)</f>
        <v>NIK</v>
      </c>
      <c r="H1693">
        <f>Table_ExternalData_15[[#This Row],[Rabat]]*0.2</f>
        <v>2</v>
      </c>
      <c r="I1693" s="2">
        <f>Table_ExternalData_15[[#This Row],[Price]]-(Table_ExternalData_15[[#This Row],[Price]]*Table_ExternalData_15[[#This Row],[BB rabat]])/100</f>
        <v>2.4989999999999997</v>
      </c>
      <c r="J1693" s="2">
        <f>Table_ExternalData_15[[#This Row],[BB cena]]*Table_ExternalData_15[[#Headers],[1,22]]</f>
        <v>3.0487799999999994</v>
      </c>
      <c r="K1693" s="2">
        <f>Table_ExternalData_15[[#This Row],[Price]]*Table_ExternalData_15[[#Headers],[1,22]]</f>
        <v>3.1109999999999998</v>
      </c>
      <c r="L1693" s="7">
        <f>IF(G1693="White Shark",E1693*0.5,IF(G1693="Sbox",E1693*0.5,IF(G1693="Tenda",E1693*0.5,E1693*0.2)))/100</f>
        <v>0.02</v>
      </c>
      <c r="M1693" s="2">
        <f>Table_ExternalData_15[[#This Row],[Price]]-Table_ExternalData_15[[#This Row],[Price]]*Table_ExternalData_15[[#This Row],[extra popust]]</f>
        <v>2.4989999999999997</v>
      </c>
      <c r="N1693" s="2">
        <f>IF(M1693&lt;I1693,M1693,I1693)</f>
        <v>2.4989999999999997</v>
      </c>
      <c r="O1693" s="12" t="str">
        <f>IF(N1693&lt;I1693,$U$1," ")</f>
        <v xml:space="preserve"> </v>
      </c>
      <c r="P1693" s="12" t="str">
        <f>IFERROR((O1693+30)," ")</f>
        <v xml:space="preserve"> </v>
      </c>
      <c r="Q1693" s="2">
        <f ca="1">IF(O1693=$U$1,N1693,"0")*1.22</f>
        <v>0</v>
      </c>
    </row>
    <row r="1694" spans="1:17" x14ac:dyDescent="0.25">
      <c r="A1694" t="s">
        <v>963</v>
      </c>
      <c r="B1694" t="s">
        <v>962</v>
      </c>
      <c r="C1694">
        <v>7191</v>
      </c>
      <c r="D1694">
        <v>3.49</v>
      </c>
      <c r="E1694">
        <f>IFERROR(VLOOKUP(Table_ExternalData_15[[#This Row],[Id]],Rabati!B:C,2,0),0)</f>
        <v>10</v>
      </c>
      <c r="F1694">
        <v>27</v>
      </c>
      <c r="G1694" t="str">
        <f>VLOOKUP(Table_ExternalData_15[[#This Row],[Id]],'Blagovna izdelek'!A:C,3,0)</f>
        <v>NIK</v>
      </c>
      <c r="H1694">
        <f>Table_ExternalData_15[[#This Row],[Rabat]]*0.2</f>
        <v>2</v>
      </c>
      <c r="I1694" s="2">
        <f>Table_ExternalData_15[[#This Row],[Price]]-(Table_ExternalData_15[[#This Row],[Price]]*Table_ExternalData_15[[#This Row],[BB rabat]])/100</f>
        <v>3.4202000000000004</v>
      </c>
      <c r="J1694" s="2">
        <f>Table_ExternalData_15[[#This Row],[BB cena]]*Table_ExternalData_15[[#Headers],[1,22]]</f>
        <v>4.172644</v>
      </c>
      <c r="K1694" s="2">
        <f>Table_ExternalData_15[[#This Row],[Price]]*Table_ExternalData_15[[#Headers],[1,22]]</f>
        <v>4.2578000000000005</v>
      </c>
      <c r="L1694" s="7">
        <f>IF(G1694="White Shark",E1694*0.5,IF(G1694="Sbox",E1694*0.5,IF(G1694="Tenda",E1694*0.5,E1694*0.2)))/100</f>
        <v>0.02</v>
      </c>
      <c r="M1694" s="2">
        <f>Table_ExternalData_15[[#This Row],[Price]]-Table_ExternalData_15[[#This Row],[Price]]*Table_ExternalData_15[[#This Row],[extra popust]]</f>
        <v>3.4202000000000004</v>
      </c>
      <c r="N1694" s="2">
        <f>IF(M1694&lt;I1694,M1694,I1694)</f>
        <v>3.4202000000000004</v>
      </c>
      <c r="O1694" s="12" t="str">
        <f>IF(N1694&lt;I1694,$U$1," ")</f>
        <v xml:space="preserve"> </v>
      </c>
      <c r="P1694" s="12" t="str">
        <f>IFERROR((O1694+30)," ")</f>
        <v xml:space="preserve"> </v>
      </c>
      <c r="Q1694" s="2">
        <f ca="1">IF(O1694=$U$1,N1694,"0")*1.22</f>
        <v>0</v>
      </c>
    </row>
    <row r="1695" spans="1:17" x14ac:dyDescent="0.25">
      <c r="A1695" t="s">
        <v>964</v>
      </c>
      <c r="B1695" t="s">
        <v>10712</v>
      </c>
      <c r="C1695">
        <v>7192</v>
      </c>
      <c r="D1695">
        <v>3.39</v>
      </c>
      <c r="E1695">
        <f>IFERROR(VLOOKUP(Table_ExternalData_15[[#This Row],[Id]],Rabati!B:C,2,0),0)</f>
        <v>10</v>
      </c>
      <c r="F1695">
        <v>82</v>
      </c>
      <c r="G1695" t="str">
        <f>VLOOKUP(Table_ExternalData_15[[#This Row],[Id]],'Blagovna izdelek'!A:C,3,0)</f>
        <v>NIK</v>
      </c>
      <c r="H1695">
        <f>Table_ExternalData_15[[#This Row],[Rabat]]*0.2</f>
        <v>2</v>
      </c>
      <c r="I1695" s="2">
        <f>Table_ExternalData_15[[#This Row],[Price]]-(Table_ExternalData_15[[#This Row],[Price]]*Table_ExternalData_15[[#This Row],[BB rabat]])/100</f>
        <v>3.3222</v>
      </c>
      <c r="J1695" s="2">
        <f>Table_ExternalData_15[[#This Row],[BB cena]]*Table_ExternalData_15[[#Headers],[1,22]]</f>
        <v>4.0530840000000001</v>
      </c>
      <c r="K1695" s="2">
        <f>Table_ExternalData_15[[#This Row],[Price]]*Table_ExternalData_15[[#Headers],[1,22]]</f>
        <v>4.1357999999999997</v>
      </c>
      <c r="L1695" s="7">
        <f>IF(G1695="White Shark",E1695*0.5,IF(G1695="Sbox",E1695*0.5,IF(G1695="Tenda",E1695*0.5,E1695*0.2)))/100</f>
        <v>0.02</v>
      </c>
      <c r="M1695" s="2">
        <f>Table_ExternalData_15[[#This Row],[Price]]-Table_ExternalData_15[[#This Row],[Price]]*Table_ExternalData_15[[#This Row],[extra popust]]</f>
        <v>3.3222</v>
      </c>
      <c r="N1695" s="2">
        <f>IF(M1695&lt;I1695,M1695,I1695)</f>
        <v>3.3222</v>
      </c>
      <c r="O1695" s="12" t="str">
        <f>IF(N1695&lt;I1695,$U$1," ")</f>
        <v xml:space="preserve"> </v>
      </c>
      <c r="P1695" s="12" t="str">
        <f>IFERROR((O1695+30)," ")</f>
        <v xml:space="preserve"> </v>
      </c>
      <c r="Q1695" s="2">
        <f ca="1">IF(O1695=$U$1,N1695,"0")*1.22</f>
        <v>0</v>
      </c>
    </row>
    <row r="1696" spans="1:17" x14ac:dyDescent="0.25">
      <c r="A1696" t="s">
        <v>966</v>
      </c>
      <c r="B1696" t="s">
        <v>965</v>
      </c>
      <c r="C1696">
        <v>7193</v>
      </c>
      <c r="D1696">
        <v>3.76</v>
      </c>
      <c r="E1696">
        <f>IFERROR(VLOOKUP(Table_ExternalData_15[[#This Row],[Id]],Rabati!B:C,2,0),0)</f>
        <v>10</v>
      </c>
      <c r="F1696">
        <v>32</v>
      </c>
      <c r="G1696" t="str">
        <f>VLOOKUP(Table_ExternalData_15[[#This Row],[Id]],'Blagovna izdelek'!A:C,3,0)</f>
        <v>NIK</v>
      </c>
      <c r="H1696">
        <f>Table_ExternalData_15[[#This Row],[Rabat]]*0.2</f>
        <v>2</v>
      </c>
      <c r="I1696" s="2">
        <f>Table_ExternalData_15[[#This Row],[Price]]-(Table_ExternalData_15[[#This Row],[Price]]*Table_ExternalData_15[[#This Row],[BB rabat]])/100</f>
        <v>3.6847999999999996</v>
      </c>
      <c r="J1696" s="2">
        <f>Table_ExternalData_15[[#This Row],[BB cena]]*Table_ExternalData_15[[#Headers],[1,22]]</f>
        <v>4.495455999999999</v>
      </c>
      <c r="K1696" s="2">
        <f>Table_ExternalData_15[[#This Row],[Price]]*Table_ExternalData_15[[#Headers],[1,22]]</f>
        <v>4.5871999999999993</v>
      </c>
      <c r="L1696" s="7">
        <f>IF(G1696="White Shark",E1696*0.5,IF(G1696="Sbox",E1696*0.5,IF(G1696="Tenda",E1696*0.5,E1696*0.2)))/100</f>
        <v>0.02</v>
      </c>
      <c r="M1696" s="2">
        <f>Table_ExternalData_15[[#This Row],[Price]]-Table_ExternalData_15[[#This Row],[Price]]*Table_ExternalData_15[[#This Row],[extra popust]]</f>
        <v>3.6847999999999996</v>
      </c>
      <c r="N1696" s="2">
        <f>IF(M1696&lt;I1696,M1696,I1696)</f>
        <v>3.6847999999999996</v>
      </c>
      <c r="O1696" s="12" t="str">
        <f>IF(N1696&lt;I1696,$U$1," ")</f>
        <v xml:space="preserve"> </v>
      </c>
      <c r="P1696" s="12" t="str">
        <f>IFERROR((O1696+30)," ")</f>
        <v xml:space="preserve"> </v>
      </c>
      <c r="Q1696" s="2">
        <f ca="1">IF(O1696=$U$1,N1696,"0")*1.22</f>
        <v>0</v>
      </c>
    </row>
    <row r="1697" spans="1:17" x14ac:dyDescent="0.25">
      <c r="A1697" t="s">
        <v>968</v>
      </c>
      <c r="B1697" t="s">
        <v>967</v>
      </c>
      <c r="C1697">
        <v>7194</v>
      </c>
      <c r="D1697">
        <v>5.25</v>
      </c>
      <c r="E1697">
        <f>IFERROR(VLOOKUP(Table_ExternalData_15[[#This Row],[Id]],Rabati!B:C,2,0),0)</f>
        <v>10</v>
      </c>
      <c r="F1697">
        <v>31</v>
      </c>
      <c r="G1697" t="str">
        <f>VLOOKUP(Table_ExternalData_15[[#This Row],[Id]],'Blagovna izdelek'!A:C,3,0)</f>
        <v>NIK</v>
      </c>
      <c r="H1697">
        <f>Table_ExternalData_15[[#This Row],[Rabat]]*0.2</f>
        <v>2</v>
      </c>
      <c r="I1697" s="2">
        <f>Table_ExternalData_15[[#This Row],[Price]]-(Table_ExternalData_15[[#This Row],[Price]]*Table_ExternalData_15[[#This Row],[BB rabat]])/100</f>
        <v>5.1449999999999996</v>
      </c>
      <c r="J1697" s="2">
        <f>Table_ExternalData_15[[#This Row],[BB cena]]*Table_ExternalData_15[[#Headers],[1,22]]</f>
        <v>6.2768999999999995</v>
      </c>
      <c r="K1697" s="2">
        <f>Table_ExternalData_15[[#This Row],[Price]]*Table_ExternalData_15[[#Headers],[1,22]]</f>
        <v>6.4050000000000002</v>
      </c>
      <c r="L1697" s="7">
        <f>IF(G1697="White Shark",E1697*0.5,IF(G1697="Sbox",E1697*0.5,IF(G1697="Tenda",E1697*0.5,E1697*0.2)))/100</f>
        <v>0.02</v>
      </c>
      <c r="M1697" s="2">
        <f>Table_ExternalData_15[[#This Row],[Price]]-Table_ExternalData_15[[#This Row],[Price]]*Table_ExternalData_15[[#This Row],[extra popust]]</f>
        <v>5.1449999999999996</v>
      </c>
      <c r="N1697" s="2">
        <f>IF(M1697&lt;I1697,M1697,I1697)</f>
        <v>5.1449999999999996</v>
      </c>
      <c r="O1697" s="12" t="str">
        <f>IF(N1697&lt;I1697,$U$1," ")</f>
        <v xml:space="preserve"> </v>
      </c>
      <c r="P1697" s="12" t="str">
        <f>IFERROR((O1697+30)," ")</f>
        <v xml:space="preserve"> </v>
      </c>
      <c r="Q1697" s="2">
        <f ca="1">IF(O1697=$U$1,N1697,"0")*1.22</f>
        <v>0</v>
      </c>
    </row>
    <row r="1698" spans="1:17" x14ac:dyDescent="0.25">
      <c r="A1698" t="s">
        <v>970</v>
      </c>
      <c r="B1698" t="s">
        <v>969</v>
      </c>
      <c r="C1698">
        <v>7195</v>
      </c>
      <c r="D1698">
        <v>9.36</v>
      </c>
      <c r="E1698">
        <f>IFERROR(VLOOKUP(Table_ExternalData_15[[#This Row],[Id]],Rabati!B:C,2,0),0)</f>
        <v>10</v>
      </c>
      <c r="F1698">
        <v>0</v>
      </c>
      <c r="G1698" t="str">
        <f>VLOOKUP(Table_ExternalData_15[[#This Row],[Id]],'Blagovna izdelek'!A:C,3,0)</f>
        <v>NIK</v>
      </c>
      <c r="H1698">
        <f>Table_ExternalData_15[[#This Row],[Rabat]]*0.2</f>
        <v>2</v>
      </c>
      <c r="I1698" s="2">
        <f>Table_ExternalData_15[[#This Row],[Price]]-(Table_ExternalData_15[[#This Row],[Price]]*Table_ExternalData_15[[#This Row],[BB rabat]])/100</f>
        <v>9.1727999999999987</v>
      </c>
      <c r="J1698" s="2">
        <f>Table_ExternalData_15[[#This Row],[BB cena]]*Table_ExternalData_15[[#Headers],[1,22]]</f>
        <v>11.190815999999998</v>
      </c>
      <c r="K1698" s="2">
        <f>Table_ExternalData_15[[#This Row],[Price]]*Table_ExternalData_15[[#Headers],[1,22]]</f>
        <v>11.419199999999998</v>
      </c>
      <c r="L1698" s="7">
        <f>IF(G1698="White Shark",E1698*0.5,IF(G1698="Sbox",E1698*0.5,IF(G1698="Tenda",E1698*0.5,E1698*0.2)))/100</f>
        <v>0.02</v>
      </c>
      <c r="M1698" s="2">
        <f>Table_ExternalData_15[[#This Row],[Price]]-Table_ExternalData_15[[#This Row],[Price]]*Table_ExternalData_15[[#This Row],[extra popust]]</f>
        <v>9.1727999999999987</v>
      </c>
      <c r="N1698" s="2">
        <f>IF(M1698&lt;I1698,M1698,I1698)</f>
        <v>9.1727999999999987</v>
      </c>
      <c r="O1698" s="12" t="str">
        <f>IF(N1698&lt;I1698,$U$1," ")</f>
        <v xml:space="preserve"> </v>
      </c>
      <c r="P1698" s="12" t="str">
        <f>IFERROR((O1698+30)," ")</f>
        <v xml:space="preserve"> </v>
      </c>
      <c r="Q1698" s="2">
        <f ca="1">IF(O1698=$U$1,N1698,"0")*1.22</f>
        <v>0</v>
      </c>
    </row>
    <row r="1699" spans="1:17" x14ac:dyDescent="0.25">
      <c r="A1699" t="s">
        <v>972</v>
      </c>
      <c r="B1699" t="s">
        <v>971</v>
      </c>
      <c r="C1699">
        <v>7196</v>
      </c>
      <c r="D1699">
        <v>3.15</v>
      </c>
      <c r="E1699">
        <f>IFERROR(VLOOKUP(Table_ExternalData_15[[#This Row],[Id]],Rabati!B:C,2,0),0)</f>
        <v>10</v>
      </c>
      <c r="F1699">
        <v>79</v>
      </c>
      <c r="G1699" t="str">
        <f>VLOOKUP(Table_ExternalData_15[[#This Row],[Id]],'Blagovna izdelek'!A:C,3,0)</f>
        <v>NIK</v>
      </c>
      <c r="H1699">
        <f>Table_ExternalData_15[[#This Row],[Rabat]]*0.2</f>
        <v>2</v>
      </c>
      <c r="I1699" s="2">
        <f>Table_ExternalData_15[[#This Row],[Price]]-(Table_ExternalData_15[[#This Row],[Price]]*Table_ExternalData_15[[#This Row],[BB rabat]])/100</f>
        <v>3.0869999999999997</v>
      </c>
      <c r="J1699" s="2">
        <f>Table_ExternalData_15[[#This Row],[BB cena]]*Table_ExternalData_15[[#Headers],[1,22]]</f>
        <v>3.7661399999999996</v>
      </c>
      <c r="K1699" s="2">
        <f>Table_ExternalData_15[[#This Row],[Price]]*Table_ExternalData_15[[#Headers],[1,22]]</f>
        <v>3.843</v>
      </c>
      <c r="L1699" s="7">
        <f>IF(G1699="White Shark",E1699*0.5,IF(G1699="Sbox",E1699*0.5,IF(G1699="Tenda",E1699*0.5,E1699*0.2)))/100</f>
        <v>0.02</v>
      </c>
      <c r="M1699" s="2">
        <f>Table_ExternalData_15[[#This Row],[Price]]-Table_ExternalData_15[[#This Row],[Price]]*Table_ExternalData_15[[#This Row],[extra popust]]</f>
        <v>3.0869999999999997</v>
      </c>
      <c r="N1699" s="2">
        <f>IF(M1699&lt;I1699,M1699,I1699)</f>
        <v>3.0869999999999997</v>
      </c>
      <c r="O1699" s="12" t="str">
        <f>IF(N1699&lt;I1699,$U$1," ")</f>
        <v xml:space="preserve"> </v>
      </c>
      <c r="P1699" s="12" t="str">
        <f>IFERROR((O1699+30)," ")</f>
        <v xml:space="preserve"> </v>
      </c>
      <c r="Q1699" s="2">
        <f ca="1">IF(O1699=$U$1,N1699,"0")*1.22</f>
        <v>0</v>
      </c>
    </row>
    <row r="1700" spans="1:17" x14ac:dyDescent="0.25">
      <c r="A1700" t="s">
        <v>974</v>
      </c>
      <c r="B1700" t="s">
        <v>973</v>
      </c>
      <c r="C1700">
        <v>7197</v>
      </c>
      <c r="D1700">
        <v>3.3</v>
      </c>
      <c r="E1700">
        <f>IFERROR(VLOOKUP(Table_ExternalData_15[[#This Row],[Id]],Rabati!B:C,2,0),0)</f>
        <v>10</v>
      </c>
      <c r="F1700">
        <v>119</v>
      </c>
      <c r="G1700" t="str">
        <f>VLOOKUP(Table_ExternalData_15[[#This Row],[Id]],'Blagovna izdelek'!A:C,3,0)</f>
        <v>NIK</v>
      </c>
      <c r="H1700">
        <f>Table_ExternalData_15[[#This Row],[Rabat]]*0.2</f>
        <v>2</v>
      </c>
      <c r="I1700" s="2">
        <f>Table_ExternalData_15[[#This Row],[Price]]-(Table_ExternalData_15[[#This Row],[Price]]*Table_ExternalData_15[[#This Row],[BB rabat]])/100</f>
        <v>3.234</v>
      </c>
      <c r="J1700" s="2">
        <f>Table_ExternalData_15[[#This Row],[BB cena]]*Table_ExternalData_15[[#Headers],[1,22]]</f>
        <v>3.9454799999999999</v>
      </c>
      <c r="K1700" s="2">
        <f>Table_ExternalData_15[[#This Row],[Price]]*Table_ExternalData_15[[#Headers],[1,22]]</f>
        <v>4.0259999999999998</v>
      </c>
      <c r="L1700" s="7">
        <f>IF(G1700="White Shark",E1700*0.5,IF(G1700="Sbox",E1700*0.5,IF(G1700="Tenda",E1700*0.5,E1700*0.2)))/100</f>
        <v>0.02</v>
      </c>
      <c r="M1700" s="2">
        <f>Table_ExternalData_15[[#This Row],[Price]]-Table_ExternalData_15[[#This Row],[Price]]*Table_ExternalData_15[[#This Row],[extra popust]]</f>
        <v>3.234</v>
      </c>
      <c r="N1700" s="2">
        <f>IF(M1700&lt;I1700,M1700,I1700)</f>
        <v>3.234</v>
      </c>
      <c r="O1700" s="12" t="str">
        <f>IF(N1700&lt;I1700,$U$1," ")</f>
        <v xml:space="preserve"> </v>
      </c>
      <c r="P1700" s="12" t="str">
        <f>IFERROR((O1700+30)," ")</f>
        <v xml:space="preserve"> </v>
      </c>
      <c r="Q1700" s="2">
        <f ca="1">IF(O1700=$U$1,N1700,"0")*1.22</f>
        <v>0</v>
      </c>
    </row>
    <row r="1701" spans="1:17" x14ac:dyDescent="0.25">
      <c r="A1701" t="s">
        <v>976</v>
      </c>
      <c r="B1701" t="s">
        <v>975</v>
      </c>
      <c r="C1701">
        <v>7198</v>
      </c>
      <c r="D1701">
        <v>5.15</v>
      </c>
      <c r="E1701">
        <f>IFERROR(VLOOKUP(Table_ExternalData_15[[#This Row],[Id]],Rabati!B:C,2,0),0)</f>
        <v>10</v>
      </c>
      <c r="F1701">
        <v>88</v>
      </c>
      <c r="G1701" t="str">
        <f>VLOOKUP(Table_ExternalData_15[[#This Row],[Id]],'Blagovna izdelek'!A:C,3,0)</f>
        <v>NIK</v>
      </c>
      <c r="H1701">
        <f>Table_ExternalData_15[[#This Row],[Rabat]]*0.2</f>
        <v>2</v>
      </c>
      <c r="I1701" s="2">
        <f>Table_ExternalData_15[[#This Row],[Price]]-(Table_ExternalData_15[[#This Row],[Price]]*Table_ExternalData_15[[#This Row],[BB rabat]])/100</f>
        <v>5.0470000000000006</v>
      </c>
      <c r="J1701" s="2">
        <f>Table_ExternalData_15[[#This Row],[BB cena]]*Table_ExternalData_15[[#Headers],[1,22]]</f>
        <v>6.1573400000000005</v>
      </c>
      <c r="K1701" s="2">
        <f>Table_ExternalData_15[[#This Row],[Price]]*Table_ExternalData_15[[#Headers],[1,22]]</f>
        <v>6.2830000000000004</v>
      </c>
      <c r="L1701" s="7">
        <f>IF(G1701="White Shark",E1701*0.5,IF(G1701="Sbox",E1701*0.5,IF(G1701="Tenda",E1701*0.5,E1701*0.2)))/100</f>
        <v>0.02</v>
      </c>
      <c r="M1701" s="2">
        <f>Table_ExternalData_15[[#This Row],[Price]]-Table_ExternalData_15[[#This Row],[Price]]*Table_ExternalData_15[[#This Row],[extra popust]]</f>
        <v>5.0470000000000006</v>
      </c>
      <c r="N1701" s="2">
        <f>IF(M1701&lt;I1701,M1701,I1701)</f>
        <v>5.0470000000000006</v>
      </c>
      <c r="O1701" s="12" t="str">
        <f>IF(N1701&lt;I1701,$U$1," ")</f>
        <v xml:space="preserve"> </v>
      </c>
      <c r="P1701" s="12" t="str">
        <f>IFERROR((O1701+30)," ")</f>
        <v xml:space="preserve"> </v>
      </c>
      <c r="Q1701" s="2">
        <f ca="1">IF(O1701=$U$1,N1701,"0")*1.22</f>
        <v>0</v>
      </c>
    </row>
    <row r="1702" spans="1:17" x14ac:dyDescent="0.25">
      <c r="A1702" t="s">
        <v>978</v>
      </c>
      <c r="B1702" t="s">
        <v>977</v>
      </c>
      <c r="C1702">
        <v>7199</v>
      </c>
      <c r="D1702">
        <v>4.7</v>
      </c>
      <c r="E1702">
        <f>IFERROR(VLOOKUP(Table_ExternalData_15[[#This Row],[Id]],Rabati!B:C,2,0),0)</f>
        <v>10</v>
      </c>
      <c r="F1702">
        <v>9</v>
      </c>
      <c r="G1702" t="str">
        <f>VLOOKUP(Table_ExternalData_15[[#This Row],[Id]],'Blagovna izdelek'!A:C,3,0)</f>
        <v>NIK</v>
      </c>
      <c r="H1702">
        <f>Table_ExternalData_15[[#This Row],[Rabat]]*0.2</f>
        <v>2</v>
      </c>
      <c r="I1702" s="2">
        <f>Table_ExternalData_15[[#This Row],[Price]]-(Table_ExternalData_15[[#This Row],[Price]]*Table_ExternalData_15[[#This Row],[BB rabat]])/100</f>
        <v>4.6059999999999999</v>
      </c>
      <c r="J1702" s="2">
        <f>Table_ExternalData_15[[#This Row],[BB cena]]*Table_ExternalData_15[[#Headers],[1,22]]</f>
        <v>5.6193200000000001</v>
      </c>
      <c r="K1702" s="2">
        <f>Table_ExternalData_15[[#This Row],[Price]]*Table_ExternalData_15[[#Headers],[1,22]]</f>
        <v>5.734</v>
      </c>
      <c r="L1702" s="7">
        <f>IF(G1702="White Shark",E1702*0.5,IF(G1702="Sbox",E1702*0.5,IF(G1702="Tenda",E1702*0.5,E1702*0.2)))/100</f>
        <v>0.02</v>
      </c>
      <c r="M1702" s="2">
        <f>Table_ExternalData_15[[#This Row],[Price]]-Table_ExternalData_15[[#This Row],[Price]]*Table_ExternalData_15[[#This Row],[extra popust]]</f>
        <v>4.6059999999999999</v>
      </c>
      <c r="N1702" s="2">
        <f>IF(M1702&lt;I1702,M1702,I1702)</f>
        <v>4.6059999999999999</v>
      </c>
      <c r="O1702" s="12" t="str">
        <f>IF(N1702&lt;I1702,$U$1," ")</f>
        <v xml:space="preserve"> </v>
      </c>
      <c r="P1702" s="12" t="str">
        <f>IFERROR((O1702+30)," ")</f>
        <v xml:space="preserve"> </v>
      </c>
      <c r="Q1702" s="2">
        <f ca="1">IF(O1702=$U$1,N1702,"0")*1.22</f>
        <v>0</v>
      </c>
    </row>
    <row r="1703" spans="1:17" x14ac:dyDescent="0.25">
      <c r="A1703" t="s">
        <v>980</v>
      </c>
      <c r="B1703" t="s">
        <v>979</v>
      </c>
      <c r="C1703">
        <v>7200</v>
      </c>
      <c r="D1703">
        <v>4.7</v>
      </c>
      <c r="E1703">
        <f>IFERROR(VLOOKUP(Table_ExternalData_15[[#This Row],[Id]],Rabati!B:C,2,0),0)</f>
        <v>10</v>
      </c>
      <c r="F1703">
        <v>18</v>
      </c>
      <c r="G1703" t="str">
        <f>VLOOKUP(Table_ExternalData_15[[#This Row],[Id]],'Blagovna izdelek'!A:C,3,0)</f>
        <v>NIK</v>
      </c>
      <c r="H1703">
        <f>Table_ExternalData_15[[#This Row],[Rabat]]*0.2</f>
        <v>2</v>
      </c>
      <c r="I1703" s="2">
        <f>Table_ExternalData_15[[#This Row],[Price]]-(Table_ExternalData_15[[#This Row],[Price]]*Table_ExternalData_15[[#This Row],[BB rabat]])/100</f>
        <v>4.6059999999999999</v>
      </c>
      <c r="J1703" s="2">
        <f>Table_ExternalData_15[[#This Row],[BB cena]]*Table_ExternalData_15[[#Headers],[1,22]]</f>
        <v>5.6193200000000001</v>
      </c>
      <c r="K1703" s="2">
        <f>Table_ExternalData_15[[#This Row],[Price]]*Table_ExternalData_15[[#Headers],[1,22]]</f>
        <v>5.734</v>
      </c>
      <c r="L1703" s="7">
        <f>IF(G1703="White Shark",E1703*0.5,IF(G1703="Sbox",E1703*0.5,IF(G1703="Tenda",E1703*0.5,E1703*0.2)))/100</f>
        <v>0.02</v>
      </c>
      <c r="M1703" s="2">
        <f>Table_ExternalData_15[[#This Row],[Price]]-Table_ExternalData_15[[#This Row],[Price]]*Table_ExternalData_15[[#This Row],[extra popust]]</f>
        <v>4.6059999999999999</v>
      </c>
      <c r="N1703" s="2">
        <f>IF(M1703&lt;I1703,M1703,I1703)</f>
        <v>4.6059999999999999</v>
      </c>
      <c r="O1703" s="12" t="str">
        <f>IF(N1703&lt;I1703,$U$1," ")</f>
        <v xml:space="preserve"> </v>
      </c>
      <c r="P1703" s="12" t="str">
        <f>IFERROR((O1703+30)," ")</f>
        <v xml:space="preserve"> </v>
      </c>
      <c r="Q1703" s="2">
        <f ca="1">IF(O1703=$U$1,N1703,"0")*1.22</f>
        <v>0</v>
      </c>
    </row>
    <row r="1704" spans="1:17" x14ac:dyDescent="0.25">
      <c r="A1704" t="s">
        <v>6187</v>
      </c>
      <c r="B1704" t="s">
        <v>6186</v>
      </c>
      <c r="C1704">
        <v>14267</v>
      </c>
      <c r="D1704">
        <v>1.4</v>
      </c>
      <c r="E1704">
        <f>IFERROR(VLOOKUP(Table_ExternalData_15[[#This Row],[Id]],Rabati!B:C,2,0),0)</f>
        <v>10</v>
      </c>
      <c r="F1704">
        <v>65</v>
      </c>
      <c r="G1704" t="str">
        <f>VLOOKUP(Table_ExternalData_15[[#This Row],[Id]],'Blagovna izdelek'!A:C,3,0)</f>
        <v>NIK</v>
      </c>
      <c r="H1704">
        <f>Table_ExternalData_15[[#This Row],[Rabat]]*0.2</f>
        <v>2</v>
      </c>
      <c r="I1704" s="2">
        <f>Table_ExternalData_15[[#This Row],[Price]]-(Table_ExternalData_15[[#This Row],[Price]]*Table_ExternalData_15[[#This Row],[BB rabat]])/100</f>
        <v>1.3719999999999999</v>
      </c>
      <c r="J1704" s="2">
        <f>Table_ExternalData_15[[#This Row],[BB cena]]*Table_ExternalData_15[[#Headers],[1,22]]</f>
        <v>1.6738399999999998</v>
      </c>
      <c r="K1704" s="2">
        <f>Table_ExternalData_15[[#This Row],[Price]]*Table_ExternalData_15[[#Headers],[1,22]]</f>
        <v>1.708</v>
      </c>
      <c r="L1704" s="7">
        <f>IF(G1704="White Shark",E1704*0.5,IF(G1704="Sbox",E1704*0.5,IF(G1704="Tenda",E1704*0.5,E1704*0.2)))/100</f>
        <v>0.02</v>
      </c>
      <c r="M1704" s="2">
        <f>Table_ExternalData_15[[#This Row],[Price]]-Table_ExternalData_15[[#This Row],[Price]]*Table_ExternalData_15[[#This Row],[extra popust]]</f>
        <v>1.3719999999999999</v>
      </c>
      <c r="N1704" s="2">
        <f>IF(M1704&lt;I1704,M1704,I1704)</f>
        <v>1.3719999999999999</v>
      </c>
      <c r="O1704" s="12" t="str">
        <f>IF(N1704&lt;I1704,$U$1," ")</f>
        <v xml:space="preserve"> </v>
      </c>
      <c r="P1704" s="12" t="str">
        <f>IFERROR((O1704+30)," ")</f>
        <v xml:space="preserve"> </v>
      </c>
      <c r="Q1704" s="2">
        <f ca="1">IF(O1704=$U$1,N1704,"0")*1.22</f>
        <v>0</v>
      </c>
    </row>
    <row r="1705" spans="1:17" x14ac:dyDescent="0.25">
      <c r="A1705" t="s">
        <v>7271</v>
      </c>
      <c r="B1705" t="s">
        <v>7270</v>
      </c>
      <c r="C1705">
        <v>15142</v>
      </c>
      <c r="D1705">
        <v>3.98</v>
      </c>
      <c r="E1705">
        <f>IFERROR(VLOOKUP(Table_ExternalData_15[[#This Row],[Id]],Rabati!B:C,2,0),0)</f>
        <v>10</v>
      </c>
      <c r="F1705">
        <v>36</v>
      </c>
      <c r="G1705" t="str">
        <f>VLOOKUP(Table_ExternalData_15[[#This Row],[Id]],'Blagovna izdelek'!A:C,3,0)</f>
        <v>NIK</v>
      </c>
      <c r="H1705">
        <f>Table_ExternalData_15[[#This Row],[Rabat]]*0.2</f>
        <v>2</v>
      </c>
      <c r="I1705" s="2">
        <f>Table_ExternalData_15[[#This Row],[Price]]-(Table_ExternalData_15[[#This Row],[Price]]*Table_ExternalData_15[[#This Row],[BB rabat]])/100</f>
        <v>3.9003999999999999</v>
      </c>
      <c r="J1705" s="2">
        <f>Table_ExternalData_15[[#This Row],[BB cena]]*Table_ExternalData_15[[#Headers],[1,22]]</f>
        <v>4.7584879999999998</v>
      </c>
      <c r="K1705" s="2">
        <f>Table_ExternalData_15[[#This Row],[Price]]*Table_ExternalData_15[[#Headers],[1,22]]</f>
        <v>4.8555999999999999</v>
      </c>
      <c r="L1705" s="7">
        <f>IF(G1705="White Shark",E1705*0.5,IF(G1705="Sbox",E1705*0.5,IF(G1705="Tenda",E1705*0.5,E1705*0.2)))/100</f>
        <v>0.02</v>
      </c>
      <c r="M1705" s="2">
        <f>Table_ExternalData_15[[#This Row],[Price]]-Table_ExternalData_15[[#This Row],[Price]]*Table_ExternalData_15[[#This Row],[extra popust]]</f>
        <v>3.9003999999999999</v>
      </c>
      <c r="N1705" s="2">
        <f>IF(M1705&lt;I1705,M1705,I1705)</f>
        <v>3.9003999999999999</v>
      </c>
      <c r="O1705" s="12" t="str">
        <f>IF(N1705&lt;I1705,$U$1," ")</f>
        <v xml:space="preserve"> </v>
      </c>
      <c r="P1705" s="12" t="str">
        <f>IFERROR((O1705+30)," ")</f>
        <v xml:space="preserve"> </v>
      </c>
      <c r="Q1705" s="2">
        <f ca="1">IF(O1705=$U$1,N1705,"0")*1.22</f>
        <v>0</v>
      </c>
    </row>
    <row r="1706" spans="1:17" x14ac:dyDescent="0.25">
      <c r="A1706" t="s">
        <v>7273</v>
      </c>
      <c r="B1706" t="s">
        <v>7272</v>
      </c>
      <c r="C1706">
        <v>15143</v>
      </c>
      <c r="D1706">
        <v>3.98</v>
      </c>
      <c r="E1706">
        <f>IFERROR(VLOOKUP(Table_ExternalData_15[[#This Row],[Id]],Rabati!B:C,2,0),0)</f>
        <v>10</v>
      </c>
      <c r="F1706">
        <v>86</v>
      </c>
      <c r="G1706" t="str">
        <f>VLOOKUP(Table_ExternalData_15[[#This Row],[Id]],'Blagovna izdelek'!A:C,3,0)</f>
        <v>NIK</v>
      </c>
      <c r="H1706">
        <f>Table_ExternalData_15[[#This Row],[Rabat]]*0.2</f>
        <v>2</v>
      </c>
      <c r="I1706" s="2">
        <f>Table_ExternalData_15[[#This Row],[Price]]-(Table_ExternalData_15[[#This Row],[Price]]*Table_ExternalData_15[[#This Row],[BB rabat]])/100</f>
        <v>3.9003999999999999</v>
      </c>
      <c r="J1706" s="2">
        <f>Table_ExternalData_15[[#This Row],[BB cena]]*Table_ExternalData_15[[#Headers],[1,22]]</f>
        <v>4.7584879999999998</v>
      </c>
      <c r="K1706" s="2">
        <f>Table_ExternalData_15[[#This Row],[Price]]*Table_ExternalData_15[[#Headers],[1,22]]</f>
        <v>4.8555999999999999</v>
      </c>
      <c r="L1706" s="7">
        <f>IF(G1706="White Shark",E1706*0.5,IF(G1706="Sbox",E1706*0.5,IF(G1706="Tenda",E1706*0.5,E1706*0.2)))/100</f>
        <v>0.02</v>
      </c>
      <c r="M1706" s="2">
        <f>Table_ExternalData_15[[#This Row],[Price]]-Table_ExternalData_15[[#This Row],[Price]]*Table_ExternalData_15[[#This Row],[extra popust]]</f>
        <v>3.9003999999999999</v>
      </c>
      <c r="N1706" s="2">
        <f>IF(M1706&lt;I1706,M1706,I1706)</f>
        <v>3.9003999999999999</v>
      </c>
      <c r="O1706" s="12" t="str">
        <f>IF(N1706&lt;I1706,$U$1," ")</f>
        <v xml:space="preserve"> </v>
      </c>
      <c r="P1706" s="12" t="str">
        <f>IFERROR((O1706+30)," ")</f>
        <v xml:space="preserve"> </v>
      </c>
      <c r="Q1706" s="2">
        <f ca="1">IF(O1706=$U$1,N1706,"0")*1.22</f>
        <v>0</v>
      </c>
    </row>
    <row r="1707" spans="1:17" x14ac:dyDescent="0.25">
      <c r="A1707" t="s">
        <v>7275</v>
      </c>
      <c r="B1707" t="s">
        <v>7274</v>
      </c>
      <c r="C1707">
        <v>15144</v>
      </c>
      <c r="D1707">
        <v>6.2</v>
      </c>
      <c r="E1707">
        <f>IFERROR(VLOOKUP(Table_ExternalData_15[[#This Row],[Id]],Rabati!B:C,2,0),0)</f>
        <v>10</v>
      </c>
      <c r="F1707">
        <v>43</v>
      </c>
      <c r="G1707" t="str">
        <f>VLOOKUP(Table_ExternalData_15[[#This Row],[Id]],'Blagovna izdelek'!A:C,3,0)</f>
        <v>NIK</v>
      </c>
      <c r="H1707">
        <f>Table_ExternalData_15[[#This Row],[Rabat]]*0.2</f>
        <v>2</v>
      </c>
      <c r="I1707" s="2">
        <f>Table_ExternalData_15[[#This Row],[Price]]-(Table_ExternalData_15[[#This Row],[Price]]*Table_ExternalData_15[[#This Row],[BB rabat]])/100</f>
        <v>6.0760000000000005</v>
      </c>
      <c r="J1707" s="2">
        <f>Table_ExternalData_15[[#This Row],[BB cena]]*Table_ExternalData_15[[#Headers],[1,22]]</f>
        <v>7.4127200000000002</v>
      </c>
      <c r="K1707" s="2">
        <f>Table_ExternalData_15[[#This Row],[Price]]*Table_ExternalData_15[[#Headers],[1,22]]</f>
        <v>7.5640000000000001</v>
      </c>
      <c r="L1707" s="7">
        <f>IF(G1707="White Shark",E1707*0.5,IF(G1707="Sbox",E1707*0.5,IF(G1707="Tenda",E1707*0.5,E1707*0.2)))/100</f>
        <v>0.02</v>
      </c>
      <c r="M1707" s="2">
        <f>Table_ExternalData_15[[#This Row],[Price]]-Table_ExternalData_15[[#This Row],[Price]]*Table_ExternalData_15[[#This Row],[extra popust]]</f>
        <v>6.0760000000000005</v>
      </c>
      <c r="N1707" s="2">
        <f>IF(M1707&lt;I1707,M1707,I1707)</f>
        <v>6.0760000000000005</v>
      </c>
      <c r="O1707" s="12" t="str">
        <f>IF(N1707&lt;I1707,$U$1," ")</f>
        <v xml:space="preserve"> </v>
      </c>
      <c r="P1707" s="12" t="str">
        <f>IFERROR((O1707+30)," ")</f>
        <v xml:space="preserve"> </v>
      </c>
      <c r="Q1707" s="2">
        <f ca="1">IF(O1707=$U$1,N1707,"0")*1.22</f>
        <v>0</v>
      </c>
    </row>
    <row r="1708" spans="1:17" x14ac:dyDescent="0.25">
      <c r="A1708" t="s">
        <v>7277</v>
      </c>
      <c r="B1708" t="s">
        <v>7276</v>
      </c>
      <c r="C1708">
        <v>15145</v>
      </c>
      <c r="D1708">
        <v>5.2</v>
      </c>
      <c r="E1708">
        <f>IFERROR(VLOOKUP(Table_ExternalData_15[[#This Row],[Id]],Rabati!B:C,2,0),0)</f>
        <v>10</v>
      </c>
      <c r="F1708">
        <v>40</v>
      </c>
      <c r="G1708" t="str">
        <f>VLOOKUP(Table_ExternalData_15[[#This Row],[Id]],'Blagovna izdelek'!A:C,3,0)</f>
        <v>NIK</v>
      </c>
      <c r="H1708">
        <f>Table_ExternalData_15[[#This Row],[Rabat]]*0.2</f>
        <v>2</v>
      </c>
      <c r="I1708" s="2">
        <f>Table_ExternalData_15[[#This Row],[Price]]-(Table_ExternalData_15[[#This Row],[Price]]*Table_ExternalData_15[[#This Row],[BB rabat]])/100</f>
        <v>5.0960000000000001</v>
      </c>
      <c r="J1708" s="2">
        <f>Table_ExternalData_15[[#This Row],[BB cena]]*Table_ExternalData_15[[#Headers],[1,22]]</f>
        <v>6.2171199999999995</v>
      </c>
      <c r="K1708" s="2">
        <f>Table_ExternalData_15[[#This Row],[Price]]*Table_ExternalData_15[[#Headers],[1,22]]</f>
        <v>6.3440000000000003</v>
      </c>
      <c r="L1708" s="7">
        <f>IF(G1708="White Shark",E1708*0.5,IF(G1708="Sbox",E1708*0.5,IF(G1708="Tenda",E1708*0.5,E1708*0.2)))/100</f>
        <v>0.02</v>
      </c>
      <c r="M1708" s="2">
        <f>Table_ExternalData_15[[#This Row],[Price]]-Table_ExternalData_15[[#This Row],[Price]]*Table_ExternalData_15[[#This Row],[extra popust]]</f>
        <v>5.0960000000000001</v>
      </c>
      <c r="N1708" s="2">
        <f>IF(M1708&lt;I1708,M1708,I1708)</f>
        <v>5.0960000000000001</v>
      </c>
      <c r="O1708" s="12" t="str">
        <f>IF(N1708&lt;I1708,$U$1," ")</f>
        <v xml:space="preserve"> </v>
      </c>
      <c r="P1708" s="12" t="str">
        <f>IFERROR((O1708+30)," ")</f>
        <v xml:space="preserve"> </v>
      </c>
      <c r="Q1708" s="2">
        <f ca="1">IF(O1708=$U$1,N1708,"0")*1.22</f>
        <v>0</v>
      </c>
    </row>
    <row r="1709" spans="1:17" x14ac:dyDescent="0.25">
      <c r="A1709" t="s">
        <v>8660</v>
      </c>
      <c r="B1709" t="s">
        <v>8659</v>
      </c>
      <c r="C1709">
        <v>16224</v>
      </c>
      <c r="D1709">
        <v>3.49</v>
      </c>
      <c r="E1709">
        <f>IFERROR(VLOOKUP(Table_ExternalData_15[[#This Row],[Id]],Rabati!B:C,2,0),0)</f>
        <v>10</v>
      </c>
      <c r="F1709">
        <v>50</v>
      </c>
      <c r="G1709" t="str">
        <f>VLOOKUP(Table_ExternalData_15[[#This Row],[Id]],'Blagovna izdelek'!A:C,3,0)</f>
        <v>NIK</v>
      </c>
      <c r="H1709">
        <f>Table_ExternalData_15[[#This Row],[Rabat]]*0.2</f>
        <v>2</v>
      </c>
      <c r="I1709" s="2">
        <f>Table_ExternalData_15[[#This Row],[Price]]-(Table_ExternalData_15[[#This Row],[Price]]*Table_ExternalData_15[[#This Row],[BB rabat]])/100</f>
        <v>3.4202000000000004</v>
      </c>
      <c r="J1709" s="2">
        <f>Table_ExternalData_15[[#This Row],[BB cena]]*Table_ExternalData_15[[#Headers],[1,22]]</f>
        <v>4.172644</v>
      </c>
      <c r="K1709" s="2">
        <f>Table_ExternalData_15[[#This Row],[Price]]*Table_ExternalData_15[[#Headers],[1,22]]</f>
        <v>4.2578000000000005</v>
      </c>
      <c r="L1709" s="7">
        <f>IF(G1709="White Shark",E1709*0.5,IF(G1709="Sbox",E1709*0.5,IF(G1709="Tenda",E1709*0.5,E1709*0.2)))/100</f>
        <v>0.02</v>
      </c>
      <c r="M1709" s="2">
        <f>Table_ExternalData_15[[#This Row],[Price]]-Table_ExternalData_15[[#This Row],[Price]]*Table_ExternalData_15[[#This Row],[extra popust]]</f>
        <v>3.4202000000000004</v>
      </c>
      <c r="N1709" s="2">
        <f>IF(M1709&lt;I1709,M1709,I1709)</f>
        <v>3.4202000000000004</v>
      </c>
      <c r="O1709" s="12" t="str">
        <f>IF(N1709&lt;I1709,$U$1," ")</f>
        <v xml:space="preserve"> </v>
      </c>
      <c r="P1709" s="12" t="str">
        <f>IFERROR((O1709+30)," ")</f>
        <v xml:space="preserve"> </v>
      </c>
      <c r="Q1709" s="2">
        <f ca="1">IF(O1709=$U$1,N1709,"0")*1.22</f>
        <v>0</v>
      </c>
    </row>
    <row r="1710" spans="1:17" x14ac:dyDescent="0.25">
      <c r="A1710" t="s">
        <v>3838</v>
      </c>
      <c r="B1710" t="s">
        <v>3837</v>
      </c>
      <c r="C1710">
        <v>10207</v>
      </c>
      <c r="D1710">
        <v>18.899999999999999</v>
      </c>
      <c r="E1710">
        <f>IFERROR(VLOOKUP(Table_ExternalData_15[[#This Row],[Id]],Rabati!B:C,2,0),0)</f>
        <v>20</v>
      </c>
      <c r="F1710">
        <v>8</v>
      </c>
      <c r="G1710" t="str">
        <f>VLOOKUP(Table_ExternalData_15[[#This Row],[Id]],'Blagovna izdelek'!A:C,3,0)</f>
        <v>Navilock</v>
      </c>
      <c r="H1710">
        <f>Table_ExternalData_15[[#This Row],[Rabat]]*0.2</f>
        <v>4</v>
      </c>
      <c r="I1710" s="2">
        <f>Table_ExternalData_15[[#This Row],[Price]]-(Table_ExternalData_15[[#This Row],[Price]]*Table_ExternalData_15[[#This Row],[BB rabat]])/100</f>
        <v>18.143999999999998</v>
      </c>
      <c r="J1710" s="2">
        <f>Table_ExternalData_15[[#This Row],[BB cena]]*Table_ExternalData_15[[#Headers],[1,22]]</f>
        <v>22.135679999999997</v>
      </c>
      <c r="K1710" s="2">
        <f>Table_ExternalData_15[[#This Row],[Price]]*Table_ExternalData_15[[#Headers],[1,22]]</f>
        <v>23.057999999999996</v>
      </c>
      <c r="L1710" s="7">
        <f>IF(G1710="White Shark",E1710*0.5,IF(G1710="Sbox",E1710*0.5,IF(G1710="Tenda",E1710*0.5,E1710*0.2)))/100</f>
        <v>0.04</v>
      </c>
      <c r="M1710" s="2">
        <f>Table_ExternalData_15[[#This Row],[Price]]-Table_ExternalData_15[[#This Row],[Price]]*Table_ExternalData_15[[#This Row],[extra popust]]</f>
        <v>18.143999999999998</v>
      </c>
      <c r="N1710" s="2">
        <f>IF(M1710&lt;I1710,M1710,I1710)</f>
        <v>18.143999999999998</v>
      </c>
      <c r="O1710" s="12" t="str">
        <f>IF(N1710&lt;I1710,$U$1," ")</f>
        <v xml:space="preserve"> </v>
      </c>
      <c r="P1710" s="12" t="str">
        <f>IFERROR((O1710+30)," ")</f>
        <v xml:space="preserve"> </v>
      </c>
      <c r="Q1710" s="2">
        <f ca="1">IF(O1710=$U$1,N1710,"0")*1.22</f>
        <v>0</v>
      </c>
    </row>
    <row r="1711" spans="1:17" x14ac:dyDescent="0.25">
      <c r="A1711" t="s">
        <v>4014</v>
      </c>
      <c r="B1711" t="s">
        <v>4013</v>
      </c>
      <c r="C1711">
        <v>10968</v>
      </c>
      <c r="D1711">
        <v>18.899999999999999</v>
      </c>
      <c r="E1711">
        <f>IFERROR(VLOOKUP(Table_ExternalData_15[[#This Row],[Id]],Rabati!B:C,2,0),0)</f>
        <v>20</v>
      </c>
      <c r="F1711">
        <v>10</v>
      </c>
      <c r="G1711" t="str">
        <f>VLOOKUP(Table_ExternalData_15[[#This Row],[Id]],'Blagovna izdelek'!A:C,3,0)</f>
        <v>Navilock</v>
      </c>
      <c r="H1711">
        <f>Table_ExternalData_15[[#This Row],[Rabat]]*0.2</f>
        <v>4</v>
      </c>
      <c r="I1711" s="2">
        <f>Table_ExternalData_15[[#This Row],[Price]]-(Table_ExternalData_15[[#This Row],[Price]]*Table_ExternalData_15[[#This Row],[BB rabat]])/100</f>
        <v>18.143999999999998</v>
      </c>
      <c r="J1711" s="2">
        <f>Table_ExternalData_15[[#This Row],[BB cena]]*Table_ExternalData_15[[#Headers],[1,22]]</f>
        <v>22.135679999999997</v>
      </c>
      <c r="K1711" s="2">
        <f>Table_ExternalData_15[[#This Row],[Price]]*Table_ExternalData_15[[#Headers],[1,22]]</f>
        <v>23.057999999999996</v>
      </c>
      <c r="L1711" s="7">
        <f>IF(G1711="White Shark",E1711*0.5,IF(G1711="Sbox",E1711*0.5,IF(G1711="Tenda",E1711*0.5,E1711*0.2)))/100</f>
        <v>0.04</v>
      </c>
      <c r="M1711" s="2">
        <f>Table_ExternalData_15[[#This Row],[Price]]-Table_ExternalData_15[[#This Row],[Price]]*Table_ExternalData_15[[#This Row],[extra popust]]</f>
        <v>18.143999999999998</v>
      </c>
      <c r="N1711" s="2">
        <f>IF(M1711&lt;I1711,M1711,I1711)</f>
        <v>18.143999999999998</v>
      </c>
      <c r="O1711" s="12" t="str">
        <f>IF(N1711&lt;I1711,$U$1," ")</f>
        <v xml:space="preserve"> </v>
      </c>
      <c r="P1711" s="12" t="str">
        <f>IFERROR((O1711+30)," ")</f>
        <v xml:space="preserve"> </v>
      </c>
      <c r="Q1711" s="2">
        <f ca="1">IF(O1711=$U$1,N1711,"0")*1.22</f>
        <v>0</v>
      </c>
    </row>
    <row r="1712" spans="1:17" x14ac:dyDescent="0.25">
      <c r="A1712" t="s">
        <v>32</v>
      </c>
      <c r="B1712" t="s">
        <v>31</v>
      </c>
      <c r="C1712">
        <v>5593</v>
      </c>
      <c r="D1712">
        <v>5.98</v>
      </c>
      <c r="E1712">
        <f>IFERROR(VLOOKUP(Table_ExternalData_15[[#This Row],[Id]],Rabati!B:C,2,0),0)</f>
        <v>8</v>
      </c>
      <c r="F1712">
        <v>13</v>
      </c>
      <c r="G1712" t="str">
        <f>VLOOKUP(Table_ExternalData_15[[#This Row],[Id]],'Blagovna izdelek'!A:C,3,0)</f>
        <v>Mikrotik</v>
      </c>
      <c r="H1712">
        <f>Table_ExternalData_15[[#This Row],[Rabat]]*0.2</f>
        <v>1.6</v>
      </c>
      <c r="I1712" s="2">
        <f>Table_ExternalData_15[[#This Row],[Price]]-(Table_ExternalData_15[[#This Row],[Price]]*Table_ExternalData_15[[#This Row],[BB rabat]])/100</f>
        <v>5.8843200000000007</v>
      </c>
      <c r="J1712" s="2">
        <f>Table_ExternalData_15[[#This Row],[BB cena]]*Table_ExternalData_15[[#Headers],[1,22]]</f>
        <v>7.178870400000001</v>
      </c>
      <c r="K1712" s="2">
        <f>Table_ExternalData_15[[#This Row],[Price]]*Table_ExternalData_15[[#Headers],[1,22]]</f>
        <v>7.2956000000000003</v>
      </c>
      <c r="L1712" s="7">
        <f>IF(G1712="White Shark",E1712*0.5,IF(G1712="Sbox",E1712*0.5,IF(G1712="Tenda",E1712*0.5,E1712*0.2)))/100</f>
        <v>1.6E-2</v>
      </c>
      <c r="M1712" s="2">
        <f>Table_ExternalData_15[[#This Row],[Price]]-Table_ExternalData_15[[#This Row],[Price]]*Table_ExternalData_15[[#This Row],[extra popust]]</f>
        <v>5.8843200000000007</v>
      </c>
      <c r="N1712" s="2">
        <f>IF(M1712&lt;I1712,M1712,I1712)</f>
        <v>5.8843200000000007</v>
      </c>
      <c r="O1712" s="12" t="str">
        <f>IF(N1712&lt;I1712,$U$1," ")</f>
        <v xml:space="preserve"> </v>
      </c>
      <c r="P1712" s="12" t="str">
        <f>IFERROR((O1712+30)," ")</f>
        <v xml:space="preserve"> </v>
      </c>
      <c r="Q1712" s="2">
        <f ca="1">IF(O1712=$U$1,N1712,"0")*1.22</f>
        <v>0</v>
      </c>
    </row>
    <row r="1713" spans="1:17" x14ac:dyDescent="0.25">
      <c r="A1713" t="s">
        <v>47</v>
      </c>
      <c r="B1713" t="s">
        <v>14845</v>
      </c>
      <c r="C1713">
        <v>5608</v>
      </c>
      <c r="D1713">
        <v>44.1</v>
      </c>
      <c r="E1713">
        <f>IFERROR(VLOOKUP(Table_ExternalData_15[[#This Row],[Id]],Rabati!B:C,2,0),0)</f>
        <v>8</v>
      </c>
      <c r="F1713">
        <v>1</v>
      </c>
      <c r="G1713" t="str">
        <f>VLOOKUP(Table_ExternalData_15[[#This Row],[Id]],'Blagovna izdelek'!A:C,3,0)</f>
        <v>Mikrotik</v>
      </c>
      <c r="H1713">
        <f>Table_ExternalData_15[[#This Row],[Rabat]]*0.2</f>
        <v>1.6</v>
      </c>
      <c r="I1713" s="2">
        <f>Table_ExternalData_15[[#This Row],[Price]]-(Table_ExternalData_15[[#This Row],[Price]]*Table_ExternalData_15[[#This Row],[BB rabat]])/100</f>
        <v>43.394400000000005</v>
      </c>
      <c r="J1713" s="2">
        <f>Table_ExternalData_15[[#This Row],[BB cena]]*Table_ExternalData_15[[#Headers],[1,22]]</f>
        <v>52.941168000000005</v>
      </c>
      <c r="K1713" s="2">
        <f>Table_ExternalData_15[[#This Row],[Price]]*Table_ExternalData_15[[#Headers],[1,22]]</f>
        <v>53.802</v>
      </c>
      <c r="L1713" s="7">
        <f>IF(G1713="White Shark",E1713*0.5,IF(G1713="Sbox",E1713*0.5,IF(G1713="Tenda",E1713*0.5,E1713*0.2)))/100</f>
        <v>1.6E-2</v>
      </c>
      <c r="M1713" s="2">
        <f>Table_ExternalData_15[[#This Row],[Price]]-Table_ExternalData_15[[#This Row],[Price]]*Table_ExternalData_15[[#This Row],[extra popust]]</f>
        <v>43.394400000000005</v>
      </c>
      <c r="N1713" s="2">
        <f>IF(M1713&lt;I1713,M1713,I1713)</f>
        <v>43.394400000000005</v>
      </c>
      <c r="O1713" s="12" t="str">
        <f>IF(N1713&lt;I1713,$U$1," ")</f>
        <v xml:space="preserve"> </v>
      </c>
      <c r="P1713" s="12" t="str">
        <f>IFERROR((O1713+30)," ")</f>
        <v xml:space="preserve"> </v>
      </c>
      <c r="Q1713" s="2">
        <f ca="1">IF(O1713=$U$1,N1713,"0")*1.22</f>
        <v>0</v>
      </c>
    </row>
    <row r="1714" spans="1:17" x14ac:dyDescent="0.25">
      <c r="A1714" t="s">
        <v>48</v>
      </c>
      <c r="B1714" t="s">
        <v>14846</v>
      </c>
      <c r="C1714">
        <v>5609</v>
      </c>
      <c r="D1714">
        <v>26.4</v>
      </c>
      <c r="E1714">
        <f>IFERROR(VLOOKUP(Table_ExternalData_15[[#This Row],[Id]],Rabati!B:C,2,0),0)</f>
        <v>8</v>
      </c>
      <c r="F1714">
        <v>30</v>
      </c>
      <c r="G1714" t="str">
        <f>VLOOKUP(Table_ExternalData_15[[#This Row],[Id]],'Blagovna izdelek'!A:C,3,0)</f>
        <v>Mikrotik</v>
      </c>
      <c r="H1714">
        <f>Table_ExternalData_15[[#This Row],[Rabat]]*0.2</f>
        <v>1.6</v>
      </c>
      <c r="I1714" s="2">
        <f>Table_ExternalData_15[[#This Row],[Price]]-(Table_ExternalData_15[[#This Row],[Price]]*Table_ExternalData_15[[#This Row],[BB rabat]])/100</f>
        <v>25.977599999999999</v>
      </c>
      <c r="J1714" s="2">
        <f>Table_ExternalData_15[[#This Row],[BB cena]]*Table_ExternalData_15[[#Headers],[1,22]]</f>
        <v>31.692671999999998</v>
      </c>
      <c r="K1714" s="2">
        <f>Table_ExternalData_15[[#This Row],[Price]]*Table_ExternalData_15[[#Headers],[1,22]]</f>
        <v>32.207999999999998</v>
      </c>
      <c r="L1714" s="7">
        <f>IF(G1714="White Shark",E1714*0.5,IF(G1714="Sbox",E1714*0.5,IF(G1714="Tenda",E1714*0.5,E1714*0.2)))/100</f>
        <v>1.6E-2</v>
      </c>
      <c r="M1714" s="2">
        <f>Table_ExternalData_15[[#This Row],[Price]]-Table_ExternalData_15[[#This Row],[Price]]*Table_ExternalData_15[[#This Row],[extra popust]]</f>
        <v>25.977599999999999</v>
      </c>
      <c r="N1714" s="2">
        <f>IF(M1714&lt;I1714,M1714,I1714)</f>
        <v>25.977599999999999</v>
      </c>
      <c r="O1714" s="12" t="str">
        <f>IF(N1714&lt;I1714,$U$1," ")</f>
        <v xml:space="preserve"> </v>
      </c>
      <c r="P1714" s="12" t="str">
        <f>IFERROR((O1714+30)," ")</f>
        <v xml:space="preserve"> </v>
      </c>
      <c r="Q1714" s="2">
        <f ca="1">IF(O1714=$U$1,N1714,"0")*1.22</f>
        <v>0</v>
      </c>
    </row>
    <row r="1715" spans="1:17" x14ac:dyDescent="0.25">
      <c r="A1715" t="s">
        <v>54</v>
      </c>
      <c r="B1715" t="s">
        <v>14848</v>
      </c>
      <c r="C1715">
        <v>5620</v>
      </c>
      <c r="D1715">
        <v>28.2</v>
      </c>
      <c r="E1715">
        <f>IFERROR(VLOOKUP(Table_ExternalData_15[[#This Row],[Id]],Rabati!B:C,2,0),0)</f>
        <v>8</v>
      </c>
      <c r="F1715">
        <v>31</v>
      </c>
      <c r="G1715" t="str">
        <f>VLOOKUP(Table_ExternalData_15[[#This Row],[Id]],'Blagovna izdelek'!A:C,3,0)</f>
        <v>Mikrotik</v>
      </c>
      <c r="H1715">
        <f>Table_ExternalData_15[[#This Row],[Rabat]]*0.2</f>
        <v>1.6</v>
      </c>
      <c r="I1715" s="2">
        <f>Table_ExternalData_15[[#This Row],[Price]]-(Table_ExternalData_15[[#This Row],[Price]]*Table_ExternalData_15[[#This Row],[BB rabat]])/100</f>
        <v>27.748799999999999</v>
      </c>
      <c r="J1715" s="2">
        <f>Table_ExternalData_15[[#This Row],[BB cena]]*Table_ExternalData_15[[#Headers],[1,22]]</f>
        <v>33.853535999999998</v>
      </c>
      <c r="K1715" s="2">
        <f>Table_ExternalData_15[[#This Row],[Price]]*Table_ExternalData_15[[#Headers],[1,22]]</f>
        <v>34.403999999999996</v>
      </c>
      <c r="L1715" s="7">
        <f>IF(G1715="White Shark",E1715*0.5,IF(G1715="Sbox",E1715*0.5,IF(G1715="Tenda",E1715*0.5,E1715*0.2)))/100</f>
        <v>1.6E-2</v>
      </c>
      <c r="M1715" s="2">
        <f>Table_ExternalData_15[[#This Row],[Price]]-Table_ExternalData_15[[#This Row],[Price]]*Table_ExternalData_15[[#This Row],[extra popust]]</f>
        <v>27.748799999999999</v>
      </c>
      <c r="N1715" s="2">
        <f>IF(M1715&lt;I1715,M1715,I1715)</f>
        <v>27.748799999999999</v>
      </c>
      <c r="O1715" s="12" t="str">
        <f>IF(N1715&lt;I1715,$U$1," ")</f>
        <v xml:space="preserve"> </v>
      </c>
      <c r="P1715" s="12" t="str">
        <f>IFERROR((O1715+30)," ")</f>
        <v xml:space="preserve"> </v>
      </c>
      <c r="Q1715" s="2">
        <f ca="1">IF(O1715=$U$1,N1715,"0")*1.22</f>
        <v>0</v>
      </c>
    </row>
    <row r="1716" spans="1:17" x14ac:dyDescent="0.25">
      <c r="A1716" t="s">
        <v>57</v>
      </c>
      <c r="B1716" t="s">
        <v>56</v>
      </c>
      <c r="C1716">
        <v>5625</v>
      </c>
      <c r="D1716">
        <v>58.103999999999999</v>
      </c>
      <c r="E1716">
        <f>IFERROR(VLOOKUP(Table_ExternalData_15[[#This Row],[Id]],Rabati!B:C,2,0),0)</f>
        <v>8</v>
      </c>
      <c r="F1716">
        <v>0</v>
      </c>
      <c r="G1716" t="str">
        <f>VLOOKUP(Table_ExternalData_15[[#This Row],[Id]],'Blagovna izdelek'!A:C,3,0)</f>
        <v>Mikrotik</v>
      </c>
      <c r="H1716">
        <f>Table_ExternalData_15[[#This Row],[Rabat]]*0.2</f>
        <v>1.6</v>
      </c>
      <c r="I1716" s="2">
        <f>Table_ExternalData_15[[#This Row],[Price]]-(Table_ExternalData_15[[#This Row],[Price]]*Table_ExternalData_15[[#This Row],[BB rabat]])/100</f>
        <v>57.174335999999997</v>
      </c>
      <c r="J1716" s="2">
        <f>Table_ExternalData_15[[#This Row],[BB cena]]*Table_ExternalData_15[[#Headers],[1,22]]</f>
        <v>69.752689919999995</v>
      </c>
      <c r="K1716" s="2">
        <f>Table_ExternalData_15[[#This Row],[Price]]*Table_ExternalData_15[[#Headers],[1,22]]</f>
        <v>70.886879999999991</v>
      </c>
      <c r="L1716" s="7">
        <f>IF(G1716="White Shark",E1716*0.5,IF(G1716="Sbox",E1716*0.5,IF(G1716="Tenda",E1716*0.5,E1716*0.2)))/100</f>
        <v>1.6E-2</v>
      </c>
      <c r="M1716" s="2">
        <f>Table_ExternalData_15[[#This Row],[Price]]-Table_ExternalData_15[[#This Row],[Price]]*Table_ExternalData_15[[#This Row],[extra popust]]</f>
        <v>57.174335999999997</v>
      </c>
      <c r="N1716" s="2">
        <f>IF(M1716&lt;I1716,M1716,I1716)</f>
        <v>57.174335999999997</v>
      </c>
      <c r="O1716" s="12" t="str">
        <f>IF(N1716&lt;I1716,$U$1," ")</f>
        <v xml:space="preserve"> </v>
      </c>
      <c r="P1716" s="12" t="str">
        <f>IFERROR((O1716+30)," ")</f>
        <v xml:space="preserve"> </v>
      </c>
      <c r="Q1716" s="2">
        <f ca="1">IF(O1716=$U$1,N1716,"0")*1.22</f>
        <v>0</v>
      </c>
    </row>
    <row r="1717" spans="1:17" x14ac:dyDescent="0.25">
      <c r="A1717" t="s">
        <v>59</v>
      </c>
      <c r="B1717" t="s">
        <v>14850</v>
      </c>
      <c r="C1717">
        <v>5628</v>
      </c>
      <c r="D1717">
        <v>105.15</v>
      </c>
      <c r="E1717">
        <f>IFERROR(VLOOKUP(Table_ExternalData_15[[#This Row],[Id]],Rabati!B:C,2,0),0)</f>
        <v>8</v>
      </c>
      <c r="F1717">
        <v>32</v>
      </c>
      <c r="G1717" t="str">
        <f>VLOOKUP(Table_ExternalData_15[[#This Row],[Id]],'Blagovna izdelek'!A:C,3,0)</f>
        <v>Mikrotik</v>
      </c>
      <c r="H1717">
        <f>Table_ExternalData_15[[#This Row],[Rabat]]*0.2</f>
        <v>1.6</v>
      </c>
      <c r="I1717" s="2">
        <f>Table_ExternalData_15[[#This Row],[Price]]-(Table_ExternalData_15[[#This Row],[Price]]*Table_ExternalData_15[[#This Row],[BB rabat]])/100</f>
        <v>103.4676</v>
      </c>
      <c r="J1717" s="2">
        <f>Table_ExternalData_15[[#This Row],[BB cena]]*Table_ExternalData_15[[#Headers],[1,22]]</f>
        <v>126.23047200000001</v>
      </c>
      <c r="K1717" s="2">
        <f>Table_ExternalData_15[[#This Row],[Price]]*Table_ExternalData_15[[#Headers],[1,22]]</f>
        <v>128.28300000000002</v>
      </c>
      <c r="L1717" s="7">
        <f>IF(G1717="White Shark",E1717*0.5,IF(G1717="Sbox",E1717*0.5,IF(G1717="Tenda",E1717*0.5,E1717*0.2)))/100</f>
        <v>1.6E-2</v>
      </c>
      <c r="M1717" s="2">
        <f>Table_ExternalData_15[[#This Row],[Price]]-Table_ExternalData_15[[#This Row],[Price]]*Table_ExternalData_15[[#This Row],[extra popust]]</f>
        <v>103.4676</v>
      </c>
      <c r="N1717" s="2">
        <f>IF(M1717&lt;I1717,M1717,I1717)</f>
        <v>103.4676</v>
      </c>
      <c r="O1717" s="12" t="str">
        <f>IF(N1717&lt;I1717,$U$1," ")</f>
        <v xml:space="preserve"> </v>
      </c>
      <c r="P1717" s="12" t="str">
        <f>IFERROR((O1717+30)," ")</f>
        <v xml:space="preserve"> </v>
      </c>
      <c r="Q1717" s="2">
        <f ca="1">IF(O1717=$U$1,N1717,"0")*1.22</f>
        <v>0</v>
      </c>
    </row>
    <row r="1718" spans="1:17" x14ac:dyDescent="0.25">
      <c r="A1718" t="s">
        <v>60</v>
      </c>
      <c r="B1718" t="s">
        <v>9844</v>
      </c>
      <c r="C1718">
        <v>5629</v>
      </c>
      <c r="D1718">
        <v>101.16</v>
      </c>
      <c r="E1718">
        <f>IFERROR(VLOOKUP(Table_ExternalData_15[[#This Row],[Id]],Rabati!B:C,2,0),0)</f>
        <v>8</v>
      </c>
      <c r="F1718">
        <v>0</v>
      </c>
      <c r="G1718" t="str">
        <f>VLOOKUP(Table_ExternalData_15[[#This Row],[Id]],'Blagovna izdelek'!A:C,3,0)</f>
        <v>Mikrotik</v>
      </c>
      <c r="H1718">
        <f>Table_ExternalData_15[[#This Row],[Rabat]]*0.2</f>
        <v>1.6</v>
      </c>
      <c r="I1718" s="2">
        <f>Table_ExternalData_15[[#This Row],[Price]]-(Table_ExternalData_15[[#This Row],[Price]]*Table_ExternalData_15[[#This Row],[BB rabat]])/100</f>
        <v>99.541439999999994</v>
      </c>
      <c r="J1718" s="2">
        <f>Table_ExternalData_15[[#This Row],[BB cena]]*Table_ExternalData_15[[#Headers],[1,22]]</f>
        <v>121.4405568</v>
      </c>
      <c r="K1718" s="2">
        <f>Table_ExternalData_15[[#This Row],[Price]]*Table_ExternalData_15[[#Headers],[1,22]]</f>
        <v>123.4152</v>
      </c>
      <c r="L1718" s="7">
        <f>IF(G1718="White Shark",E1718*0.5,IF(G1718="Sbox",E1718*0.5,IF(G1718="Tenda",E1718*0.5,E1718*0.2)))/100</f>
        <v>1.6E-2</v>
      </c>
      <c r="M1718" s="2">
        <f>Table_ExternalData_15[[#This Row],[Price]]-Table_ExternalData_15[[#This Row],[Price]]*Table_ExternalData_15[[#This Row],[extra popust]]</f>
        <v>99.541439999999994</v>
      </c>
      <c r="N1718" s="2">
        <f>IF(M1718&lt;I1718,M1718,I1718)</f>
        <v>99.541439999999994</v>
      </c>
      <c r="O1718" s="12" t="str">
        <f>IF(N1718&lt;I1718,$U$1," ")</f>
        <v xml:space="preserve"> </v>
      </c>
      <c r="P1718" s="12" t="str">
        <f>IFERROR((O1718+30)," ")</f>
        <v xml:space="preserve"> </v>
      </c>
      <c r="Q1718" s="2">
        <f ca="1">IF(O1718=$U$1,N1718,"0")*1.22</f>
        <v>0</v>
      </c>
    </row>
    <row r="1719" spans="1:17" x14ac:dyDescent="0.25">
      <c r="A1719" t="s">
        <v>61</v>
      </c>
      <c r="B1719" t="s">
        <v>14851</v>
      </c>
      <c r="C1719">
        <v>5632</v>
      </c>
      <c r="D1719">
        <v>38.200000000000003</v>
      </c>
      <c r="E1719">
        <f>IFERROR(VLOOKUP(Table_ExternalData_15[[#This Row],[Id]],Rabati!B:C,2,0),0)</f>
        <v>8</v>
      </c>
      <c r="F1719">
        <v>20</v>
      </c>
      <c r="G1719" t="str">
        <f>VLOOKUP(Table_ExternalData_15[[#This Row],[Id]],'Blagovna izdelek'!A:C,3,0)</f>
        <v>Mikrotik</v>
      </c>
      <c r="H1719">
        <f>Table_ExternalData_15[[#This Row],[Rabat]]*0.2</f>
        <v>1.6</v>
      </c>
      <c r="I1719" s="2">
        <f>Table_ExternalData_15[[#This Row],[Price]]-(Table_ExternalData_15[[#This Row],[Price]]*Table_ExternalData_15[[#This Row],[BB rabat]])/100</f>
        <v>37.588800000000006</v>
      </c>
      <c r="J1719" s="2">
        <f>Table_ExternalData_15[[#This Row],[BB cena]]*Table_ExternalData_15[[#Headers],[1,22]]</f>
        <v>45.858336000000008</v>
      </c>
      <c r="K1719" s="2">
        <f>Table_ExternalData_15[[#This Row],[Price]]*Table_ExternalData_15[[#Headers],[1,22]]</f>
        <v>46.603999999999999</v>
      </c>
      <c r="L1719" s="7">
        <f>IF(G1719="White Shark",E1719*0.5,IF(G1719="Sbox",E1719*0.5,IF(G1719="Tenda",E1719*0.5,E1719*0.2)))/100</f>
        <v>1.6E-2</v>
      </c>
      <c r="M1719" s="2">
        <f>Table_ExternalData_15[[#This Row],[Price]]-Table_ExternalData_15[[#This Row],[Price]]*Table_ExternalData_15[[#This Row],[extra popust]]</f>
        <v>37.588800000000006</v>
      </c>
      <c r="N1719" s="2">
        <f>IF(M1719&lt;I1719,M1719,I1719)</f>
        <v>37.588800000000006</v>
      </c>
      <c r="O1719" s="12" t="str">
        <f>IF(N1719&lt;I1719,$U$1," ")</f>
        <v xml:space="preserve"> </v>
      </c>
      <c r="P1719" s="12" t="str">
        <f>IFERROR((O1719+30)," ")</f>
        <v xml:space="preserve"> </v>
      </c>
      <c r="Q1719" s="2">
        <f ca="1">IF(O1719=$U$1,N1719,"0")*1.22</f>
        <v>0</v>
      </c>
    </row>
    <row r="1720" spans="1:17" x14ac:dyDescent="0.25">
      <c r="A1720" t="s">
        <v>62</v>
      </c>
      <c r="B1720" t="s">
        <v>14852</v>
      </c>
      <c r="C1720">
        <v>5636</v>
      </c>
      <c r="D1720">
        <v>123.1</v>
      </c>
      <c r="E1720">
        <f>IFERROR(VLOOKUP(Table_ExternalData_15[[#This Row],[Id]],Rabati!B:C,2,0),0)</f>
        <v>8</v>
      </c>
      <c r="F1720">
        <v>0</v>
      </c>
      <c r="G1720" t="str">
        <f>VLOOKUP(Table_ExternalData_15[[#This Row],[Id]],'Blagovna izdelek'!A:C,3,0)</f>
        <v>Mikrotik</v>
      </c>
      <c r="H1720">
        <f>Table_ExternalData_15[[#This Row],[Rabat]]*0.2</f>
        <v>1.6</v>
      </c>
      <c r="I1720" s="2">
        <f>Table_ExternalData_15[[#This Row],[Price]]-(Table_ExternalData_15[[#This Row],[Price]]*Table_ExternalData_15[[#This Row],[BB rabat]])/100</f>
        <v>121.13039999999999</v>
      </c>
      <c r="J1720" s="2">
        <f>Table_ExternalData_15[[#This Row],[BB cena]]*Table_ExternalData_15[[#Headers],[1,22]]</f>
        <v>147.779088</v>
      </c>
      <c r="K1720" s="2">
        <f>Table_ExternalData_15[[#This Row],[Price]]*Table_ExternalData_15[[#Headers],[1,22]]</f>
        <v>150.18199999999999</v>
      </c>
      <c r="L1720" s="7">
        <f>IF(G1720="White Shark",E1720*0.5,IF(G1720="Sbox",E1720*0.5,IF(G1720="Tenda",E1720*0.5,E1720*0.2)))/100</f>
        <v>1.6E-2</v>
      </c>
      <c r="M1720" s="2">
        <f>Table_ExternalData_15[[#This Row],[Price]]-Table_ExternalData_15[[#This Row],[Price]]*Table_ExternalData_15[[#This Row],[extra popust]]</f>
        <v>121.13039999999999</v>
      </c>
      <c r="N1720" s="2">
        <f>IF(M1720&lt;I1720,M1720,I1720)</f>
        <v>121.13039999999999</v>
      </c>
      <c r="O1720" s="12" t="str">
        <f>IF(N1720&lt;I1720,$U$1," ")</f>
        <v xml:space="preserve"> </v>
      </c>
      <c r="P1720" s="12" t="str">
        <f>IFERROR((O1720+30)," ")</f>
        <v xml:space="preserve"> </v>
      </c>
      <c r="Q1720" s="2">
        <f ca="1">IF(O1720=$U$1,N1720,"0")*1.22</f>
        <v>0</v>
      </c>
    </row>
    <row r="1721" spans="1:17" x14ac:dyDescent="0.25">
      <c r="A1721" t="s">
        <v>77</v>
      </c>
      <c r="B1721" t="s">
        <v>76</v>
      </c>
      <c r="C1721">
        <v>5650</v>
      </c>
      <c r="D1721">
        <v>132.6</v>
      </c>
      <c r="E1721">
        <f>IFERROR(VLOOKUP(Table_ExternalData_15[[#This Row],[Id]],Rabati!B:C,2,0),0)</f>
        <v>8</v>
      </c>
      <c r="F1721">
        <v>0</v>
      </c>
      <c r="G1721" t="str">
        <f>VLOOKUP(Table_ExternalData_15[[#This Row],[Id]],'Blagovna izdelek'!A:C,3,0)</f>
        <v>Mikrotik</v>
      </c>
      <c r="H1721">
        <f>Table_ExternalData_15[[#This Row],[Rabat]]*0.2</f>
        <v>1.6</v>
      </c>
      <c r="I1721" s="2">
        <f>Table_ExternalData_15[[#This Row],[Price]]-(Table_ExternalData_15[[#This Row],[Price]]*Table_ExternalData_15[[#This Row],[BB rabat]])/100</f>
        <v>130.47839999999999</v>
      </c>
      <c r="J1721" s="2">
        <f>Table_ExternalData_15[[#This Row],[BB cena]]*Table_ExternalData_15[[#Headers],[1,22]]</f>
        <v>159.18364799999998</v>
      </c>
      <c r="K1721" s="2">
        <f>Table_ExternalData_15[[#This Row],[Price]]*Table_ExternalData_15[[#Headers],[1,22]]</f>
        <v>161.77199999999999</v>
      </c>
      <c r="L1721" s="7">
        <f>IF(G1721="White Shark",E1721*0.5,IF(G1721="Sbox",E1721*0.5,IF(G1721="Tenda",E1721*0.5,E1721*0.2)))/100</f>
        <v>1.6E-2</v>
      </c>
      <c r="M1721" s="2">
        <f>Table_ExternalData_15[[#This Row],[Price]]-Table_ExternalData_15[[#This Row],[Price]]*Table_ExternalData_15[[#This Row],[extra popust]]</f>
        <v>130.47839999999999</v>
      </c>
      <c r="N1721" s="2">
        <f>IF(M1721&lt;I1721,M1721,I1721)</f>
        <v>130.47839999999999</v>
      </c>
      <c r="O1721" s="12" t="str">
        <f>IF(N1721&lt;I1721,$U$1," ")</f>
        <v xml:space="preserve"> </v>
      </c>
      <c r="P1721" s="12" t="str">
        <f>IFERROR((O1721+30)," ")</f>
        <v xml:space="preserve"> </v>
      </c>
      <c r="Q1721" s="2">
        <f ca="1">IF(O1721=$U$1,N1721,"0")*1.22</f>
        <v>0</v>
      </c>
    </row>
    <row r="1722" spans="1:17" x14ac:dyDescent="0.25">
      <c r="A1722" t="s">
        <v>79</v>
      </c>
      <c r="B1722" t="s">
        <v>78</v>
      </c>
      <c r="C1722">
        <v>5651</v>
      </c>
      <c r="D1722">
        <v>20.547000000000001</v>
      </c>
      <c r="E1722">
        <f>IFERROR(VLOOKUP(Table_ExternalData_15[[#This Row],[Id]],Rabati!B:C,2,0),0)</f>
        <v>8</v>
      </c>
      <c r="F1722">
        <v>0</v>
      </c>
      <c r="G1722" t="str">
        <f>VLOOKUP(Table_ExternalData_15[[#This Row],[Id]],'Blagovna izdelek'!A:C,3,0)</f>
        <v>Mikrotik</v>
      </c>
      <c r="H1722">
        <f>Table_ExternalData_15[[#This Row],[Rabat]]*0.2</f>
        <v>1.6</v>
      </c>
      <c r="I1722" s="2">
        <f>Table_ExternalData_15[[#This Row],[Price]]-(Table_ExternalData_15[[#This Row],[Price]]*Table_ExternalData_15[[#This Row],[BB rabat]])/100</f>
        <v>20.218247999999999</v>
      </c>
      <c r="J1722" s="2">
        <f>Table_ExternalData_15[[#This Row],[BB cena]]*Table_ExternalData_15[[#Headers],[1,22]]</f>
        <v>24.66626256</v>
      </c>
      <c r="K1722" s="2">
        <f>Table_ExternalData_15[[#This Row],[Price]]*Table_ExternalData_15[[#Headers],[1,22]]</f>
        <v>25.067340000000002</v>
      </c>
      <c r="L1722" s="7">
        <f>IF(G1722="White Shark",E1722*0.5,IF(G1722="Sbox",E1722*0.5,IF(G1722="Tenda",E1722*0.5,E1722*0.2)))/100</f>
        <v>1.6E-2</v>
      </c>
      <c r="M1722" s="2">
        <f>Table_ExternalData_15[[#This Row],[Price]]-Table_ExternalData_15[[#This Row],[Price]]*Table_ExternalData_15[[#This Row],[extra popust]]</f>
        <v>20.218247999999999</v>
      </c>
      <c r="N1722" s="2">
        <f>IF(M1722&lt;I1722,M1722,I1722)</f>
        <v>20.218247999999999</v>
      </c>
      <c r="O1722" s="12" t="str">
        <f>IF(N1722&lt;I1722,$U$1," ")</f>
        <v xml:space="preserve"> </v>
      </c>
      <c r="P1722" s="12" t="str">
        <f>IFERROR((O1722+30)," ")</f>
        <v xml:space="preserve"> </v>
      </c>
      <c r="Q1722" s="2">
        <f ca="1">IF(O1722=$U$1,N1722,"0")*1.22</f>
        <v>0</v>
      </c>
    </row>
    <row r="1723" spans="1:17" x14ac:dyDescent="0.25">
      <c r="A1723" t="s">
        <v>80</v>
      </c>
      <c r="B1723" t="s">
        <v>14854</v>
      </c>
      <c r="C1723">
        <v>5652</v>
      </c>
      <c r="D1723">
        <v>22.4</v>
      </c>
      <c r="E1723">
        <f>IFERROR(VLOOKUP(Table_ExternalData_15[[#This Row],[Id]],Rabati!B:C,2,0),0)</f>
        <v>8</v>
      </c>
      <c r="F1723">
        <v>36</v>
      </c>
      <c r="G1723" t="str">
        <f>VLOOKUP(Table_ExternalData_15[[#This Row],[Id]],'Blagovna izdelek'!A:C,3,0)</f>
        <v>Mikrotik</v>
      </c>
      <c r="H1723">
        <f>Table_ExternalData_15[[#This Row],[Rabat]]*0.2</f>
        <v>1.6</v>
      </c>
      <c r="I1723" s="2">
        <f>Table_ExternalData_15[[#This Row],[Price]]-(Table_ExternalData_15[[#This Row],[Price]]*Table_ExternalData_15[[#This Row],[BB rabat]])/100</f>
        <v>22.041599999999999</v>
      </c>
      <c r="J1723" s="2">
        <f>Table_ExternalData_15[[#This Row],[BB cena]]*Table_ExternalData_15[[#Headers],[1,22]]</f>
        <v>26.890751999999999</v>
      </c>
      <c r="K1723" s="2">
        <f>Table_ExternalData_15[[#This Row],[Price]]*Table_ExternalData_15[[#Headers],[1,22]]</f>
        <v>27.327999999999999</v>
      </c>
      <c r="L1723" s="7">
        <f>IF(G1723="White Shark",E1723*0.5,IF(G1723="Sbox",E1723*0.5,IF(G1723="Tenda",E1723*0.5,E1723*0.2)))/100</f>
        <v>1.6E-2</v>
      </c>
      <c r="M1723" s="2">
        <f>Table_ExternalData_15[[#This Row],[Price]]-Table_ExternalData_15[[#This Row],[Price]]*Table_ExternalData_15[[#This Row],[extra popust]]</f>
        <v>22.041599999999999</v>
      </c>
      <c r="N1723" s="2">
        <f>IF(M1723&lt;I1723,M1723,I1723)</f>
        <v>22.041599999999999</v>
      </c>
      <c r="O1723" s="12" t="str">
        <f>IF(N1723&lt;I1723,$U$1," ")</f>
        <v xml:space="preserve"> </v>
      </c>
      <c r="P1723" s="12" t="str">
        <f>IFERROR((O1723+30)," ")</f>
        <v xml:space="preserve"> </v>
      </c>
      <c r="Q1723" s="2">
        <f ca="1">IF(O1723=$U$1,N1723,"0")*1.22</f>
        <v>0</v>
      </c>
    </row>
    <row r="1724" spans="1:17" x14ac:dyDescent="0.25">
      <c r="A1724" t="s">
        <v>81</v>
      </c>
      <c r="B1724" t="s">
        <v>9637</v>
      </c>
      <c r="C1724">
        <v>5653</v>
      </c>
      <c r="D1724">
        <v>70.361999999999995</v>
      </c>
      <c r="E1724">
        <f>IFERROR(VLOOKUP(Table_ExternalData_15[[#This Row],[Id]],Rabati!B:C,2,0),0)</f>
        <v>8</v>
      </c>
      <c r="F1724">
        <v>0</v>
      </c>
      <c r="G1724" t="str">
        <f>VLOOKUP(Table_ExternalData_15[[#This Row],[Id]],'Blagovna izdelek'!A:C,3,0)</f>
        <v>Mikrotik</v>
      </c>
      <c r="H1724">
        <f>Table_ExternalData_15[[#This Row],[Rabat]]*0.2</f>
        <v>1.6</v>
      </c>
      <c r="I1724" s="2">
        <f>Table_ExternalData_15[[#This Row],[Price]]-(Table_ExternalData_15[[#This Row],[Price]]*Table_ExternalData_15[[#This Row],[BB rabat]])/100</f>
        <v>69.236207999999991</v>
      </c>
      <c r="J1724" s="2">
        <f>Table_ExternalData_15[[#This Row],[BB cena]]*Table_ExternalData_15[[#Headers],[1,22]]</f>
        <v>84.468173759999985</v>
      </c>
      <c r="K1724" s="2">
        <f>Table_ExternalData_15[[#This Row],[Price]]*Table_ExternalData_15[[#Headers],[1,22]]</f>
        <v>85.841639999999998</v>
      </c>
      <c r="L1724" s="7">
        <f>IF(G1724="White Shark",E1724*0.5,IF(G1724="Sbox",E1724*0.5,IF(G1724="Tenda",E1724*0.5,E1724*0.2)))/100</f>
        <v>1.6E-2</v>
      </c>
      <c r="M1724" s="2">
        <f>Table_ExternalData_15[[#This Row],[Price]]-Table_ExternalData_15[[#This Row],[Price]]*Table_ExternalData_15[[#This Row],[extra popust]]</f>
        <v>69.236207999999991</v>
      </c>
      <c r="N1724" s="2">
        <f>IF(M1724&lt;I1724,M1724,I1724)</f>
        <v>69.236207999999991</v>
      </c>
      <c r="O1724" s="12" t="str">
        <f>IF(N1724&lt;I1724,$U$1," ")</f>
        <v xml:space="preserve"> </v>
      </c>
      <c r="P1724" s="12" t="str">
        <f>IFERROR((O1724+30)," ")</f>
        <v xml:space="preserve"> </v>
      </c>
      <c r="Q1724" s="2">
        <f ca="1">IF(O1724=$U$1,N1724,"0")*1.22</f>
        <v>0</v>
      </c>
    </row>
    <row r="1725" spans="1:17" x14ac:dyDescent="0.25">
      <c r="A1725" t="s">
        <v>82</v>
      </c>
      <c r="B1725" t="s">
        <v>14855</v>
      </c>
      <c r="C1725">
        <v>5654</v>
      </c>
      <c r="D1725">
        <v>49.95</v>
      </c>
      <c r="E1725">
        <f>IFERROR(VLOOKUP(Table_ExternalData_15[[#This Row],[Id]],Rabati!B:C,2,0),0)</f>
        <v>8</v>
      </c>
      <c r="F1725">
        <v>20</v>
      </c>
      <c r="G1725" t="str">
        <f>VLOOKUP(Table_ExternalData_15[[#This Row],[Id]],'Blagovna izdelek'!A:C,3,0)</f>
        <v>Mikrotik</v>
      </c>
      <c r="H1725">
        <f>Table_ExternalData_15[[#This Row],[Rabat]]*0.2</f>
        <v>1.6</v>
      </c>
      <c r="I1725" s="2">
        <f>Table_ExternalData_15[[#This Row],[Price]]-(Table_ExternalData_15[[#This Row],[Price]]*Table_ExternalData_15[[#This Row],[BB rabat]])/100</f>
        <v>49.150800000000004</v>
      </c>
      <c r="J1725" s="2">
        <f>Table_ExternalData_15[[#This Row],[BB cena]]*Table_ExternalData_15[[#Headers],[1,22]]</f>
        <v>59.963976000000002</v>
      </c>
      <c r="K1725" s="2">
        <f>Table_ExternalData_15[[#This Row],[Price]]*Table_ExternalData_15[[#Headers],[1,22]]</f>
        <v>60.939</v>
      </c>
      <c r="L1725" s="7">
        <f>IF(G1725="White Shark",E1725*0.5,IF(G1725="Sbox",E1725*0.5,IF(G1725="Tenda",E1725*0.5,E1725*0.2)))/100</f>
        <v>1.6E-2</v>
      </c>
      <c r="M1725" s="2">
        <f>Table_ExternalData_15[[#This Row],[Price]]-Table_ExternalData_15[[#This Row],[Price]]*Table_ExternalData_15[[#This Row],[extra popust]]</f>
        <v>49.150800000000004</v>
      </c>
      <c r="N1725" s="2">
        <f>IF(M1725&lt;I1725,M1725,I1725)</f>
        <v>49.150800000000004</v>
      </c>
      <c r="O1725" s="12" t="str">
        <f>IF(N1725&lt;I1725,$U$1," ")</f>
        <v xml:space="preserve"> </v>
      </c>
      <c r="P1725" s="12" t="str">
        <f>IFERROR((O1725+30)," ")</f>
        <v xml:space="preserve"> </v>
      </c>
      <c r="Q1725" s="2">
        <f ca="1">IF(O1725=$U$1,N1725,"0")*1.22</f>
        <v>0</v>
      </c>
    </row>
    <row r="1726" spans="1:17" x14ac:dyDescent="0.25">
      <c r="A1726" t="s">
        <v>83</v>
      </c>
      <c r="B1726" t="s">
        <v>14856</v>
      </c>
      <c r="C1726">
        <v>5655</v>
      </c>
      <c r="D1726">
        <v>41</v>
      </c>
      <c r="E1726">
        <f>IFERROR(VLOOKUP(Table_ExternalData_15[[#This Row],[Id]],Rabati!B:C,2,0),0)</f>
        <v>8</v>
      </c>
      <c r="F1726">
        <v>15</v>
      </c>
      <c r="G1726" t="str">
        <f>VLOOKUP(Table_ExternalData_15[[#This Row],[Id]],'Blagovna izdelek'!A:C,3,0)</f>
        <v>Mikrotik</v>
      </c>
      <c r="H1726">
        <f>Table_ExternalData_15[[#This Row],[Rabat]]*0.2</f>
        <v>1.6</v>
      </c>
      <c r="I1726" s="2">
        <f>Table_ExternalData_15[[#This Row],[Price]]-(Table_ExternalData_15[[#This Row],[Price]]*Table_ExternalData_15[[#This Row],[BB rabat]])/100</f>
        <v>40.344000000000001</v>
      </c>
      <c r="J1726" s="2">
        <f>Table_ExternalData_15[[#This Row],[BB cena]]*Table_ExternalData_15[[#Headers],[1,22]]</f>
        <v>49.219680000000004</v>
      </c>
      <c r="K1726" s="2">
        <f>Table_ExternalData_15[[#This Row],[Price]]*Table_ExternalData_15[[#Headers],[1,22]]</f>
        <v>50.019999999999996</v>
      </c>
      <c r="L1726" s="7">
        <f>IF(G1726="White Shark",E1726*0.5,IF(G1726="Sbox",E1726*0.5,IF(G1726="Tenda",E1726*0.5,E1726*0.2)))/100</f>
        <v>1.6E-2</v>
      </c>
      <c r="M1726" s="2">
        <f>Table_ExternalData_15[[#This Row],[Price]]-Table_ExternalData_15[[#This Row],[Price]]*Table_ExternalData_15[[#This Row],[extra popust]]</f>
        <v>40.344000000000001</v>
      </c>
      <c r="N1726" s="2">
        <f>IF(M1726&lt;I1726,M1726,I1726)</f>
        <v>40.344000000000001</v>
      </c>
      <c r="O1726" s="12" t="str">
        <f>IF(N1726&lt;I1726,$U$1," ")</f>
        <v xml:space="preserve"> </v>
      </c>
      <c r="P1726" s="12" t="str">
        <f>IFERROR((O1726+30)," ")</f>
        <v xml:space="preserve"> </v>
      </c>
      <c r="Q1726" s="2">
        <f ca="1">IF(O1726=$U$1,N1726,"0")*1.22</f>
        <v>0</v>
      </c>
    </row>
    <row r="1727" spans="1:17" x14ac:dyDescent="0.25">
      <c r="A1727" t="s">
        <v>87</v>
      </c>
      <c r="B1727" t="s">
        <v>14858</v>
      </c>
      <c r="C1727">
        <v>5662</v>
      </c>
      <c r="D1727">
        <v>49.95</v>
      </c>
      <c r="E1727">
        <f>IFERROR(VLOOKUP(Table_ExternalData_15[[#This Row],[Id]],Rabati!B:C,2,0),0)</f>
        <v>8</v>
      </c>
      <c r="F1727">
        <v>23</v>
      </c>
      <c r="G1727" t="str">
        <f>VLOOKUP(Table_ExternalData_15[[#This Row],[Id]],'Blagovna izdelek'!A:C,3,0)</f>
        <v>Mikrotik</v>
      </c>
      <c r="H1727">
        <f>Table_ExternalData_15[[#This Row],[Rabat]]*0.2</f>
        <v>1.6</v>
      </c>
      <c r="I1727" s="2">
        <f>Table_ExternalData_15[[#This Row],[Price]]-(Table_ExternalData_15[[#This Row],[Price]]*Table_ExternalData_15[[#This Row],[BB rabat]])/100</f>
        <v>49.150800000000004</v>
      </c>
      <c r="J1727" s="2">
        <f>Table_ExternalData_15[[#This Row],[BB cena]]*Table_ExternalData_15[[#Headers],[1,22]]</f>
        <v>59.963976000000002</v>
      </c>
      <c r="K1727" s="2">
        <f>Table_ExternalData_15[[#This Row],[Price]]*Table_ExternalData_15[[#Headers],[1,22]]</f>
        <v>60.939</v>
      </c>
      <c r="L1727" s="7">
        <f>IF(G1727="White Shark",E1727*0.5,IF(G1727="Sbox",E1727*0.5,IF(G1727="Tenda",E1727*0.5,E1727*0.2)))/100</f>
        <v>1.6E-2</v>
      </c>
      <c r="M1727" s="2">
        <f>Table_ExternalData_15[[#This Row],[Price]]-Table_ExternalData_15[[#This Row],[Price]]*Table_ExternalData_15[[#This Row],[extra popust]]</f>
        <v>49.150800000000004</v>
      </c>
      <c r="N1727" s="2">
        <f>IF(M1727&lt;I1727,M1727,I1727)</f>
        <v>49.150800000000004</v>
      </c>
      <c r="O1727" s="12" t="str">
        <f>IF(N1727&lt;I1727,$U$1," ")</f>
        <v xml:space="preserve"> </v>
      </c>
      <c r="P1727" s="12" t="str">
        <f>IFERROR((O1727+30)," ")</f>
        <v xml:space="preserve"> </v>
      </c>
      <c r="Q1727" s="2">
        <f ca="1">IF(O1727=$U$1,N1727,"0")*1.22</f>
        <v>0</v>
      </c>
    </row>
    <row r="1728" spans="1:17" x14ac:dyDescent="0.25">
      <c r="A1728" t="s">
        <v>88</v>
      </c>
      <c r="B1728" t="s">
        <v>14859</v>
      </c>
      <c r="C1728">
        <v>5663</v>
      </c>
      <c r="D1728">
        <v>52.4</v>
      </c>
      <c r="E1728">
        <f>IFERROR(VLOOKUP(Table_ExternalData_15[[#This Row],[Id]],Rabati!B:C,2,0),0)</f>
        <v>8</v>
      </c>
      <c r="F1728">
        <v>24</v>
      </c>
      <c r="G1728" t="str">
        <f>VLOOKUP(Table_ExternalData_15[[#This Row],[Id]],'Blagovna izdelek'!A:C,3,0)</f>
        <v>Mikrotik</v>
      </c>
      <c r="H1728">
        <f>Table_ExternalData_15[[#This Row],[Rabat]]*0.2</f>
        <v>1.6</v>
      </c>
      <c r="I1728" s="2">
        <f>Table_ExternalData_15[[#This Row],[Price]]-(Table_ExternalData_15[[#This Row],[Price]]*Table_ExternalData_15[[#This Row],[BB rabat]])/100</f>
        <v>51.561599999999999</v>
      </c>
      <c r="J1728" s="2">
        <f>Table_ExternalData_15[[#This Row],[BB cena]]*Table_ExternalData_15[[#Headers],[1,22]]</f>
        <v>62.905151999999994</v>
      </c>
      <c r="K1728" s="2">
        <f>Table_ExternalData_15[[#This Row],[Price]]*Table_ExternalData_15[[#Headers],[1,22]]</f>
        <v>63.927999999999997</v>
      </c>
      <c r="L1728" s="7">
        <f>IF(G1728="White Shark",E1728*0.5,IF(G1728="Sbox",E1728*0.5,IF(G1728="Tenda",E1728*0.5,E1728*0.2)))/100</f>
        <v>1.6E-2</v>
      </c>
      <c r="M1728" s="2">
        <f>Table_ExternalData_15[[#This Row],[Price]]-Table_ExternalData_15[[#This Row],[Price]]*Table_ExternalData_15[[#This Row],[extra popust]]</f>
        <v>51.561599999999999</v>
      </c>
      <c r="N1728" s="2">
        <f>IF(M1728&lt;I1728,M1728,I1728)</f>
        <v>51.561599999999999</v>
      </c>
      <c r="O1728" s="12" t="str">
        <f>IF(N1728&lt;I1728,$U$1," ")</f>
        <v xml:space="preserve"> </v>
      </c>
      <c r="P1728" s="12" t="str">
        <f>IFERROR((O1728+30)," ")</f>
        <v xml:space="preserve"> </v>
      </c>
      <c r="Q1728" s="2">
        <f ca="1">IF(O1728=$U$1,N1728,"0")*1.22</f>
        <v>0</v>
      </c>
    </row>
    <row r="1729" spans="1:17" x14ac:dyDescent="0.25">
      <c r="A1729" t="s">
        <v>89</v>
      </c>
      <c r="B1729" t="s">
        <v>14860</v>
      </c>
      <c r="C1729">
        <v>5664</v>
      </c>
      <c r="D1729">
        <v>119.5</v>
      </c>
      <c r="E1729">
        <f>IFERROR(VLOOKUP(Table_ExternalData_15[[#This Row],[Id]],Rabati!B:C,2,0),0)</f>
        <v>8</v>
      </c>
      <c r="F1729">
        <v>14</v>
      </c>
      <c r="G1729" t="str">
        <f>VLOOKUP(Table_ExternalData_15[[#This Row],[Id]],'Blagovna izdelek'!A:C,3,0)</f>
        <v>Mikrotik</v>
      </c>
      <c r="H1729">
        <f>Table_ExternalData_15[[#This Row],[Rabat]]*0.2</f>
        <v>1.6</v>
      </c>
      <c r="I1729" s="2">
        <f>Table_ExternalData_15[[#This Row],[Price]]-(Table_ExternalData_15[[#This Row],[Price]]*Table_ExternalData_15[[#This Row],[BB rabat]])/100</f>
        <v>117.58799999999999</v>
      </c>
      <c r="J1729" s="2">
        <f>Table_ExternalData_15[[#This Row],[BB cena]]*Table_ExternalData_15[[#Headers],[1,22]]</f>
        <v>143.45735999999999</v>
      </c>
      <c r="K1729" s="2">
        <f>Table_ExternalData_15[[#This Row],[Price]]*Table_ExternalData_15[[#Headers],[1,22]]</f>
        <v>145.79</v>
      </c>
      <c r="L1729" s="7">
        <f>IF(G1729="White Shark",E1729*0.5,IF(G1729="Sbox",E1729*0.5,IF(G1729="Tenda",E1729*0.5,E1729*0.2)))/100</f>
        <v>1.6E-2</v>
      </c>
      <c r="M1729" s="2">
        <f>Table_ExternalData_15[[#This Row],[Price]]-Table_ExternalData_15[[#This Row],[Price]]*Table_ExternalData_15[[#This Row],[extra popust]]</f>
        <v>117.58799999999999</v>
      </c>
      <c r="N1729" s="2">
        <f>IF(M1729&lt;I1729,M1729,I1729)</f>
        <v>117.58799999999999</v>
      </c>
      <c r="O1729" s="12" t="str">
        <f>IF(N1729&lt;I1729,$U$1," ")</f>
        <v xml:space="preserve"> </v>
      </c>
      <c r="P1729" s="12" t="str">
        <f>IFERROR((O1729+30)," ")</f>
        <v xml:space="preserve"> </v>
      </c>
      <c r="Q1729" s="2">
        <f ca="1">IF(O1729=$U$1,N1729,"0")*1.22</f>
        <v>0</v>
      </c>
    </row>
    <row r="1730" spans="1:17" x14ac:dyDescent="0.25">
      <c r="A1730" t="s">
        <v>1322</v>
      </c>
      <c r="B1730" t="s">
        <v>1321</v>
      </c>
      <c r="C1730">
        <v>7588</v>
      </c>
      <c r="D1730">
        <v>19.95</v>
      </c>
      <c r="E1730">
        <f>IFERROR(VLOOKUP(Table_ExternalData_15[[#This Row],[Id]],Rabati!B:C,2,0),0)</f>
        <v>8</v>
      </c>
      <c r="F1730">
        <v>3</v>
      </c>
      <c r="G1730" t="str">
        <f>VLOOKUP(Table_ExternalData_15[[#This Row],[Id]],'Blagovna izdelek'!A:C,3,0)</f>
        <v>Mikrotik</v>
      </c>
      <c r="H1730">
        <f>Table_ExternalData_15[[#This Row],[Rabat]]*0.2</f>
        <v>1.6</v>
      </c>
      <c r="I1730" s="2">
        <f>Table_ExternalData_15[[#This Row],[Price]]-(Table_ExternalData_15[[#This Row],[Price]]*Table_ExternalData_15[[#This Row],[BB rabat]])/100</f>
        <v>19.630800000000001</v>
      </c>
      <c r="J1730" s="2">
        <f>Table_ExternalData_15[[#This Row],[BB cena]]*Table_ExternalData_15[[#Headers],[1,22]]</f>
        <v>23.949576</v>
      </c>
      <c r="K1730" s="2">
        <f>Table_ExternalData_15[[#This Row],[Price]]*Table_ExternalData_15[[#Headers],[1,22]]</f>
        <v>24.338999999999999</v>
      </c>
      <c r="L1730" s="7">
        <f>IF(G1730="White Shark",E1730*0.5,IF(G1730="Sbox",E1730*0.5,IF(G1730="Tenda",E1730*0.5,E1730*0.2)))/100</f>
        <v>1.6E-2</v>
      </c>
      <c r="M1730" s="2">
        <f>Table_ExternalData_15[[#This Row],[Price]]-Table_ExternalData_15[[#This Row],[Price]]*Table_ExternalData_15[[#This Row],[extra popust]]</f>
        <v>19.630800000000001</v>
      </c>
      <c r="N1730" s="2">
        <f>IF(M1730&lt;I1730,M1730,I1730)</f>
        <v>19.630800000000001</v>
      </c>
      <c r="O1730" s="12" t="str">
        <f>IF(N1730&lt;I1730,$U$1," ")</f>
        <v xml:space="preserve"> </v>
      </c>
      <c r="P1730" s="12" t="str">
        <f>IFERROR((O1730+30)," ")</f>
        <v xml:space="preserve"> </v>
      </c>
      <c r="Q1730" s="2">
        <f ca="1">IF(O1730=$U$1,N1730,"0")*1.22</f>
        <v>0</v>
      </c>
    </row>
    <row r="1731" spans="1:17" x14ac:dyDescent="0.25">
      <c r="A1731" t="s">
        <v>1456</v>
      </c>
      <c r="B1731" t="s">
        <v>10308</v>
      </c>
      <c r="C1731">
        <v>7711</v>
      </c>
      <c r="D1731">
        <v>6.944</v>
      </c>
      <c r="E1731">
        <f>IFERROR(VLOOKUP(Table_ExternalData_15[[#This Row],[Id]],Rabati!B:C,2,0),0)</f>
        <v>8</v>
      </c>
      <c r="F1731">
        <v>9</v>
      </c>
      <c r="G1731" t="str">
        <f>VLOOKUP(Table_ExternalData_15[[#This Row],[Id]],'Blagovna izdelek'!A:C,3,0)</f>
        <v>Mikrotik</v>
      </c>
      <c r="H1731">
        <f>Table_ExternalData_15[[#This Row],[Rabat]]*0.2</f>
        <v>1.6</v>
      </c>
      <c r="I1731" s="2">
        <f>Table_ExternalData_15[[#This Row],[Price]]-(Table_ExternalData_15[[#This Row],[Price]]*Table_ExternalData_15[[#This Row],[BB rabat]])/100</f>
        <v>6.8328959999999999</v>
      </c>
      <c r="J1731" s="2">
        <f>Table_ExternalData_15[[#This Row],[BB cena]]*Table_ExternalData_15[[#Headers],[1,22]]</f>
        <v>8.3361331199999995</v>
      </c>
      <c r="K1731" s="2">
        <f>Table_ExternalData_15[[#This Row],[Price]]*Table_ExternalData_15[[#Headers],[1,22]]</f>
        <v>8.4716799999999992</v>
      </c>
      <c r="L1731" s="7">
        <f>IF(G1731="White Shark",E1731*0.5,IF(G1731="Sbox",E1731*0.5,IF(G1731="Tenda",E1731*0.5,E1731*0.2)))/100</f>
        <v>1.6E-2</v>
      </c>
      <c r="M1731" s="2">
        <f>Table_ExternalData_15[[#This Row],[Price]]-Table_ExternalData_15[[#This Row],[Price]]*Table_ExternalData_15[[#This Row],[extra popust]]</f>
        <v>6.8328959999999999</v>
      </c>
      <c r="N1731" s="2">
        <f>IF(M1731&lt;I1731,M1731,I1731)</f>
        <v>6.8328959999999999</v>
      </c>
      <c r="O1731" s="12" t="str">
        <f>IF(N1731&lt;I1731,$U$1," ")</f>
        <v xml:space="preserve"> </v>
      </c>
      <c r="P1731" s="12" t="str">
        <f>IFERROR((O1731+30)," ")</f>
        <v xml:space="preserve"> </v>
      </c>
      <c r="Q1731" s="2">
        <f ca="1">IF(O1731=$U$1,N1731,"0")*1.22</f>
        <v>0</v>
      </c>
    </row>
    <row r="1732" spans="1:17" x14ac:dyDescent="0.25">
      <c r="A1732" t="s">
        <v>1458</v>
      </c>
      <c r="B1732" t="s">
        <v>1457</v>
      </c>
      <c r="C1732">
        <v>7712</v>
      </c>
      <c r="D1732">
        <v>6.85</v>
      </c>
      <c r="E1732">
        <f>IFERROR(VLOOKUP(Table_ExternalData_15[[#This Row],[Id]],Rabati!B:C,2,0),0)</f>
        <v>8</v>
      </c>
      <c r="F1732">
        <v>32</v>
      </c>
      <c r="G1732" t="str">
        <f>VLOOKUP(Table_ExternalData_15[[#This Row],[Id]],'Blagovna izdelek'!A:C,3,0)</f>
        <v>Mikrotik</v>
      </c>
      <c r="H1732">
        <f>Table_ExternalData_15[[#This Row],[Rabat]]*0.2</f>
        <v>1.6</v>
      </c>
      <c r="I1732" s="2">
        <f>Table_ExternalData_15[[#This Row],[Price]]-(Table_ExternalData_15[[#This Row],[Price]]*Table_ExternalData_15[[#This Row],[BB rabat]])/100</f>
        <v>6.7403999999999993</v>
      </c>
      <c r="J1732" s="2">
        <f>Table_ExternalData_15[[#This Row],[BB cena]]*Table_ExternalData_15[[#Headers],[1,22]]</f>
        <v>8.2232879999999984</v>
      </c>
      <c r="K1732" s="2">
        <f>Table_ExternalData_15[[#This Row],[Price]]*Table_ExternalData_15[[#Headers],[1,22]]</f>
        <v>8.3569999999999993</v>
      </c>
      <c r="L1732" s="7">
        <f>IF(G1732="White Shark",E1732*0.5,IF(G1732="Sbox",E1732*0.5,IF(G1732="Tenda",E1732*0.5,E1732*0.2)))/100</f>
        <v>1.6E-2</v>
      </c>
      <c r="M1732" s="2">
        <f>Table_ExternalData_15[[#This Row],[Price]]-Table_ExternalData_15[[#This Row],[Price]]*Table_ExternalData_15[[#This Row],[extra popust]]</f>
        <v>6.7403999999999993</v>
      </c>
      <c r="N1732" s="2">
        <f>IF(M1732&lt;I1732,M1732,I1732)</f>
        <v>6.7403999999999993</v>
      </c>
      <c r="O1732" s="12" t="str">
        <f>IF(N1732&lt;I1732,$U$1," ")</f>
        <v xml:space="preserve"> </v>
      </c>
      <c r="P1732" s="12" t="str">
        <f>IFERROR((O1732+30)," ")</f>
        <v xml:space="preserve"> </v>
      </c>
      <c r="Q1732" s="2">
        <f ca="1">IF(O1732=$U$1,N1732,"0")*1.22</f>
        <v>0</v>
      </c>
    </row>
    <row r="1733" spans="1:17" x14ac:dyDescent="0.25">
      <c r="A1733" t="s">
        <v>1838</v>
      </c>
      <c r="B1733" t="s">
        <v>12297</v>
      </c>
      <c r="C1733">
        <v>8086</v>
      </c>
      <c r="D1733">
        <v>29.95</v>
      </c>
      <c r="E1733">
        <f>IFERROR(VLOOKUP(Table_ExternalData_15[[#This Row],[Id]],Rabati!B:C,2,0),0)</f>
        <v>8</v>
      </c>
      <c r="F1733">
        <v>0</v>
      </c>
      <c r="G1733" t="str">
        <f>VLOOKUP(Table_ExternalData_15[[#This Row],[Id]],'Blagovna izdelek'!A:C,3,0)</f>
        <v>Mikrotik</v>
      </c>
      <c r="H1733">
        <f>Table_ExternalData_15[[#This Row],[Rabat]]*0.2</f>
        <v>1.6</v>
      </c>
      <c r="I1733" s="2">
        <f>Table_ExternalData_15[[#This Row],[Price]]-(Table_ExternalData_15[[#This Row],[Price]]*Table_ExternalData_15[[#This Row],[BB rabat]])/100</f>
        <v>29.470800000000001</v>
      </c>
      <c r="J1733" s="2">
        <f>Table_ExternalData_15[[#This Row],[BB cena]]*Table_ExternalData_15[[#Headers],[1,22]]</f>
        <v>35.954375999999996</v>
      </c>
      <c r="K1733" s="2">
        <f>Table_ExternalData_15[[#This Row],[Price]]*Table_ExternalData_15[[#Headers],[1,22]]</f>
        <v>36.539000000000001</v>
      </c>
      <c r="L1733" s="7">
        <f>IF(G1733="White Shark",E1733*0.5,IF(G1733="Sbox",E1733*0.5,IF(G1733="Tenda",E1733*0.5,E1733*0.2)))/100</f>
        <v>1.6E-2</v>
      </c>
      <c r="M1733" s="2">
        <f>Table_ExternalData_15[[#This Row],[Price]]-Table_ExternalData_15[[#This Row],[Price]]*Table_ExternalData_15[[#This Row],[extra popust]]</f>
        <v>29.470800000000001</v>
      </c>
      <c r="N1733" s="2">
        <f>IF(M1733&lt;I1733,M1733,I1733)</f>
        <v>29.470800000000001</v>
      </c>
      <c r="O1733" s="12" t="str">
        <f>IF(N1733&lt;I1733,$U$1," ")</f>
        <v xml:space="preserve"> </v>
      </c>
      <c r="P1733" s="12" t="str">
        <f>IFERROR((O1733+30)," ")</f>
        <v xml:space="preserve"> </v>
      </c>
      <c r="Q1733" s="2">
        <f ca="1">IF(O1733=$U$1,N1733,"0")*1.22</f>
        <v>0</v>
      </c>
    </row>
    <row r="1734" spans="1:17" x14ac:dyDescent="0.25">
      <c r="A1734" t="s">
        <v>2890</v>
      </c>
      <c r="B1734" t="s">
        <v>2889</v>
      </c>
      <c r="C1734">
        <v>8914</v>
      </c>
      <c r="D1734">
        <v>48.96</v>
      </c>
      <c r="E1734">
        <f>IFERROR(VLOOKUP(Table_ExternalData_15[[#This Row],[Id]],Rabati!B:C,2,0),0)</f>
        <v>8</v>
      </c>
      <c r="F1734">
        <v>12</v>
      </c>
      <c r="G1734" t="str">
        <f>VLOOKUP(Table_ExternalData_15[[#This Row],[Id]],'Blagovna izdelek'!A:C,3,0)</f>
        <v>Mikrotik</v>
      </c>
      <c r="H1734">
        <f>Table_ExternalData_15[[#This Row],[Rabat]]*0.2</f>
        <v>1.6</v>
      </c>
      <c r="I1734" s="2">
        <f>Table_ExternalData_15[[#This Row],[Price]]-(Table_ExternalData_15[[#This Row],[Price]]*Table_ExternalData_15[[#This Row],[BB rabat]])/100</f>
        <v>48.176639999999999</v>
      </c>
      <c r="J1734" s="2">
        <f>Table_ExternalData_15[[#This Row],[BB cena]]*Table_ExternalData_15[[#Headers],[1,22]]</f>
        <v>58.775500799999996</v>
      </c>
      <c r="K1734" s="2">
        <f>Table_ExternalData_15[[#This Row],[Price]]*Table_ExternalData_15[[#Headers],[1,22]]</f>
        <v>59.731200000000001</v>
      </c>
      <c r="L1734" s="7">
        <f>IF(G1734="White Shark",E1734*0.5,IF(G1734="Sbox",E1734*0.5,IF(G1734="Tenda",E1734*0.5,E1734*0.2)))/100</f>
        <v>1.6E-2</v>
      </c>
      <c r="M1734" s="2">
        <f>Table_ExternalData_15[[#This Row],[Price]]-Table_ExternalData_15[[#This Row],[Price]]*Table_ExternalData_15[[#This Row],[extra popust]]</f>
        <v>48.176639999999999</v>
      </c>
      <c r="N1734" s="2">
        <f>IF(M1734&lt;I1734,M1734,I1734)</f>
        <v>48.176639999999999</v>
      </c>
      <c r="O1734" s="12" t="str">
        <f>IF(N1734&lt;I1734,$U$1," ")</f>
        <v xml:space="preserve"> </v>
      </c>
      <c r="P1734" s="12" t="str">
        <f>IFERROR((O1734+30)," ")</f>
        <v xml:space="preserve"> </v>
      </c>
      <c r="Q1734" s="2">
        <f ca="1">IF(O1734=$U$1,N1734,"0")*1.22</f>
        <v>0</v>
      </c>
    </row>
    <row r="1735" spans="1:17" x14ac:dyDescent="0.25">
      <c r="A1735" t="s">
        <v>2894</v>
      </c>
      <c r="B1735" t="s">
        <v>2893</v>
      </c>
      <c r="C1735">
        <v>8917</v>
      </c>
      <c r="D1735">
        <v>16.8</v>
      </c>
      <c r="E1735">
        <f>IFERROR(VLOOKUP(Table_ExternalData_15[[#This Row],[Id]],Rabati!B:C,2,0),0)</f>
        <v>8</v>
      </c>
      <c r="F1735">
        <v>42</v>
      </c>
      <c r="G1735" t="str">
        <f>VLOOKUP(Table_ExternalData_15[[#This Row],[Id]],'Blagovna izdelek'!A:C,3,0)</f>
        <v>Mikrotik</v>
      </c>
      <c r="H1735">
        <f>Table_ExternalData_15[[#This Row],[Rabat]]*0.2</f>
        <v>1.6</v>
      </c>
      <c r="I1735" s="2">
        <f>Table_ExternalData_15[[#This Row],[Price]]-(Table_ExternalData_15[[#This Row],[Price]]*Table_ExternalData_15[[#This Row],[BB rabat]])/100</f>
        <v>16.531200000000002</v>
      </c>
      <c r="J1735" s="2">
        <f>Table_ExternalData_15[[#This Row],[BB cena]]*Table_ExternalData_15[[#Headers],[1,22]]</f>
        <v>20.168064000000001</v>
      </c>
      <c r="K1735" s="2">
        <f>Table_ExternalData_15[[#This Row],[Price]]*Table_ExternalData_15[[#Headers],[1,22]]</f>
        <v>20.495999999999999</v>
      </c>
      <c r="L1735" s="7">
        <f>IF(G1735="White Shark",E1735*0.5,IF(G1735="Sbox",E1735*0.5,IF(G1735="Tenda",E1735*0.5,E1735*0.2)))/100</f>
        <v>1.6E-2</v>
      </c>
      <c r="M1735" s="2">
        <f>Table_ExternalData_15[[#This Row],[Price]]-Table_ExternalData_15[[#This Row],[Price]]*Table_ExternalData_15[[#This Row],[extra popust]]</f>
        <v>16.531200000000002</v>
      </c>
      <c r="N1735" s="2">
        <f>IF(M1735&lt;I1735,M1735,I1735)</f>
        <v>16.531200000000002</v>
      </c>
      <c r="O1735" s="12" t="str">
        <f>IF(N1735&lt;I1735,$U$1," ")</f>
        <v xml:space="preserve"> </v>
      </c>
      <c r="P1735" s="12" t="str">
        <f>IFERROR((O1735+30)," ")</f>
        <v xml:space="preserve"> </v>
      </c>
      <c r="Q1735" s="2">
        <f ca="1">IF(O1735=$U$1,N1735,"0")*1.22</f>
        <v>0</v>
      </c>
    </row>
    <row r="1736" spans="1:17" x14ac:dyDescent="0.25">
      <c r="A1736" t="s">
        <v>2898</v>
      </c>
      <c r="B1736" t="s">
        <v>2897</v>
      </c>
      <c r="C1736">
        <v>8920</v>
      </c>
      <c r="D1736">
        <v>22.4</v>
      </c>
      <c r="E1736">
        <f>IFERROR(VLOOKUP(Table_ExternalData_15[[#This Row],[Id]],Rabati!B:C,2,0),0)</f>
        <v>8</v>
      </c>
      <c r="F1736">
        <v>37</v>
      </c>
      <c r="G1736" t="str">
        <f>VLOOKUP(Table_ExternalData_15[[#This Row],[Id]],'Blagovna izdelek'!A:C,3,0)</f>
        <v>Mikrotik</v>
      </c>
      <c r="H1736">
        <f>Table_ExternalData_15[[#This Row],[Rabat]]*0.2</f>
        <v>1.6</v>
      </c>
      <c r="I1736" s="2">
        <f>Table_ExternalData_15[[#This Row],[Price]]-(Table_ExternalData_15[[#This Row],[Price]]*Table_ExternalData_15[[#This Row],[BB rabat]])/100</f>
        <v>22.041599999999999</v>
      </c>
      <c r="J1736" s="2">
        <f>Table_ExternalData_15[[#This Row],[BB cena]]*Table_ExternalData_15[[#Headers],[1,22]]</f>
        <v>26.890751999999999</v>
      </c>
      <c r="K1736" s="2">
        <f>Table_ExternalData_15[[#This Row],[Price]]*Table_ExternalData_15[[#Headers],[1,22]]</f>
        <v>27.327999999999999</v>
      </c>
      <c r="L1736" s="7">
        <f>IF(G1736="White Shark",E1736*0.5,IF(G1736="Sbox",E1736*0.5,IF(G1736="Tenda",E1736*0.5,E1736*0.2)))/100</f>
        <v>1.6E-2</v>
      </c>
      <c r="M1736" s="2">
        <f>Table_ExternalData_15[[#This Row],[Price]]-Table_ExternalData_15[[#This Row],[Price]]*Table_ExternalData_15[[#This Row],[extra popust]]</f>
        <v>22.041599999999999</v>
      </c>
      <c r="N1736" s="2">
        <f>IF(M1736&lt;I1736,M1736,I1736)</f>
        <v>22.041599999999999</v>
      </c>
      <c r="O1736" s="12" t="str">
        <f>IF(N1736&lt;I1736,$U$1," ")</f>
        <v xml:space="preserve"> </v>
      </c>
      <c r="P1736" s="12" t="str">
        <f>IFERROR((O1736+30)," ")</f>
        <v xml:space="preserve"> </v>
      </c>
      <c r="Q1736" s="2">
        <f ca="1">IF(O1736=$U$1,N1736,"0")*1.22</f>
        <v>0</v>
      </c>
    </row>
    <row r="1737" spans="1:17" x14ac:dyDescent="0.25">
      <c r="A1737" t="s">
        <v>2900</v>
      </c>
      <c r="B1737" t="s">
        <v>2899</v>
      </c>
      <c r="C1737">
        <v>8921</v>
      </c>
      <c r="D1737">
        <v>68.5</v>
      </c>
      <c r="E1737">
        <f>IFERROR(VLOOKUP(Table_ExternalData_15[[#This Row],[Id]],Rabati!B:C,2,0),0)</f>
        <v>8</v>
      </c>
      <c r="F1737">
        <v>14</v>
      </c>
      <c r="G1737" t="str">
        <f>VLOOKUP(Table_ExternalData_15[[#This Row],[Id]],'Blagovna izdelek'!A:C,3,0)</f>
        <v>Mikrotik</v>
      </c>
      <c r="H1737">
        <f>Table_ExternalData_15[[#This Row],[Rabat]]*0.2</f>
        <v>1.6</v>
      </c>
      <c r="I1737" s="2">
        <f>Table_ExternalData_15[[#This Row],[Price]]-(Table_ExternalData_15[[#This Row],[Price]]*Table_ExternalData_15[[#This Row],[BB rabat]])/100</f>
        <v>67.403999999999996</v>
      </c>
      <c r="J1737" s="2">
        <f>Table_ExternalData_15[[#This Row],[BB cena]]*Table_ExternalData_15[[#Headers],[1,22]]</f>
        <v>82.232879999999994</v>
      </c>
      <c r="K1737" s="2">
        <f>Table_ExternalData_15[[#This Row],[Price]]*Table_ExternalData_15[[#Headers],[1,22]]</f>
        <v>83.57</v>
      </c>
      <c r="L1737" s="7">
        <f>IF(G1737="White Shark",E1737*0.5,IF(G1737="Sbox",E1737*0.5,IF(G1737="Tenda",E1737*0.5,E1737*0.2)))/100</f>
        <v>1.6E-2</v>
      </c>
      <c r="M1737" s="2">
        <f>Table_ExternalData_15[[#This Row],[Price]]-Table_ExternalData_15[[#This Row],[Price]]*Table_ExternalData_15[[#This Row],[extra popust]]</f>
        <v>67.403999999999996</v>
      </c>
      <c r="N1737" s="2">
        <f>IF(M1737&lt;I1737,M1737,I1737)</f>
        <v>67.403999999999996</v>
      </c>
      <c r="O1737" s="12" t="str">
        <f>IF(N1737&lt;I1737,$U$1," ")</f>
        <v xml:space="preserve"> </v>
      </c>
      <c r="P1737" s="12" t="str">
        <f>IFERROR((O1737+30)," ")</f>
        <v xml:space="preserve"> </v>
      </c>
      <c r="Q1737" s="2">
        <f ca="1">IF(O1737=$U$1,N1737,"0")*1.22</f>
        <v>0</v>
      </c>
    </row>
    <row r="1738" spans="1:17" x14ac:dyDescent="0.25">
      <c r="A1738" t="s">
        <v>2912</v>
      </c>
      <c r="B1738" t="s">
        <v>2911</v>
      </c>
      <c r="C1738">
        <v>8929</v>
      </c>
      <c r="D1738">
        <v>34.25</v>
      </c>
      <c r="E1738">
        <f>IFERROR(VLOOKUP(Table_ExternalData_15[[#This Row],[Id]],Rabati!B:C,2,0),0)</f>
        <v>8</v>
      </c>
      <c r="F1738">
        <v>5</v>
      </c>
      <c r="G1738" t="str">
        <f>VLOOKUP(Table_ExternalData_15[[#This Row],[Id]],'Blagovna izdelek'!A:C,3,0)</f>
        <v>Mikrotik</v>
      </c>
      <c r="H1738">
        <f>Table_ExternalData_15[[#This Row],[Rabat]]*0.2</f>
        <v>1.6</v>
      </c>
      <c r="I1738" s="2">
        <f>Table_ExternalData_15[[#This Row],[Price]]-(Table_ExternalData_15[[#This Row],[Price]]*Table_ExternalData_15[[#This Row],[BB rabat]])/100</f>
        <v>33.701999999999998</v>
      </c>
      <c r="J1738" s="2">
        <f>Table_ExternalData_15[[#This Row],[BB cena]]*Table_ExternalData_15[[#Headers],[1,22]]</f>
        <v>41.116439999999997</v>
      </c>
      <c r="K1738" s="2">
        <f>Table_ExternalData_15[[#This Row],[Price]]*Table_ExternalData_15[[#Headers],[1,22]]</f>
        <v>41.784999999999997</v>
      </c>
      <c r="L1738" s="7">
        <f>IF(G1738="White Shark",E1738*0.5,IF(G1738="Sbox",E1738*0.5,IF(G1738="Tenda",E1738*0.5,E1738*0.2)))/100</f>
        <v>1.6E-2</v>
      </c>
      <c r="M1738" s="2">
        <f>Table_ExternalData_15[[#This Row],[Price]]-Table_ExternalData_15[[#This Row],[Price]]*Table_ExternalData_15[[#This Row],[extra popust]]</f>
        <v>33.701999999999998</v>
      </c>
      <c r="N1738" s="2">
        <f>IF(M1738&lt;I1738,M1738,I1738)</f>
        <v>33.701999999999998</v>
      </c>
      <c r="O1738" s="12" t="str">
        <f>IF(N1738&lt;I1738,$U$1," ")</f>
        <v xml:space="preserve"> </v>
      </c>
      <c r="P1738" s="12" t="str">
        <f>IFERROR((O1738+30)," ")</f>
        <v xml:space="preserve"> </v>
      </c>
      <c r="Q1738" s="2">
        <f ca="1">IF(O1738=$U$1,N1738,"0")*1.22</f>
        <v>0</v>
      </c>
    </row>
    <row r="1739" spans="1:17" x14ac:dyDescent="0.25">
      <c r="A1739" t="s">
        <v>3078</v>
      </c>
      <c r="B1739" t="s">
        <v>9864</v>
      </c>
      <c r="C1739">
        <v>9128</v>
      </c>
      <c r="D1739">
        <v>36.54</v>
      </c>
      <c r="E1739">
        <f>IFERROR(VLOOKUP(Table_ExternalData_15[[#This Row],[Id]],Rabati!B:C,2,0),0)</f>
        <v>8</v>
      </c>
      <c r="F1739">
        <v>35</v>
      </c>
      <c r="G1739" t="str">
        <f>VLOOKUP(Table_ExternalData_15[[#This Row],[Id]],'Blagovna izdelek'!A:C,3,0)</f>
        <v>Mikrotik</v>
      </c>
      <c r="H1739">
        <f>Table_ExternalData_15[[#This Row],[Rabat]]*0.2</f>
        <v>1.6</v>
      </c>
      <c r="I1739" s="2">
        <f>Table_ExternalData_15[[#This Row],[Price]]-(Table_ExternalData_15[[#This Row],[Price]]*Table_ExternalData_15[[#This Row],[BB rabat]])/100</f>
        <v>35.955359999999999</v>
      </c>
      <c r="J1739" s="2">
        <f>Table_ExternalData_15[[#This Row],[BB cena]]*Table_ExternalData_15[[#Headers],[1,22]]</f>
        <v>43.865539200000001</v>
      </c>
      <c r="K1739" s="2">
        <f>Table_ExternalData_15[[#This Row],[Price]]*Table_ExternalData_15[[#Headers],[1,22]]</f>
        <v>44.578800000000001</v>
      </c>
      <c r="L1739" s="7">
        <f>IF(G1739="White Shark",E1739*0.5,IF(G1739="Sbox",E1739*0.5,IF(G1739="Tenda",E1739*0.5,E1739*0.2)))/100</f>
        <v>1.6E-2</v>
      </c>
      <c r="M1739" s="2">
        <f>Table_ExternalData_15[[#This Row],[Price]]-Table_ExternalData_15[[#This Row],[Price]]*Table_ExternalData_15[[#This Row],[extra popust]]</f>
        <v>35.955359999999999</v>
      </c>
      <c r="N1739" s="2">
        <f>IF(M1739&lt;I1739,M1739,I1739)</f>
        <v>35.955359999999999</v>
      </c>
      <c r="O1739" s="12" t="str">
        <f>IF(N1739&lt;I1739,$U$1," ")</f>
        <v xml:space="preserve"> </v>
      </c>
      <c r="P1739" s="12" t="str">
        <f>IFERROR((O1739+30)," ")</f>
        <v xml:space="preserve"> </v>
      </c>
      <c r="Q1739" s="2">
        <f ca="1">IF(O1739=$U$1,N1739,"0")*1.22</f>
        <v>0</v>
      </c>
    </row>
    <row r="1740" spans="1:17" x14ac:dyDescent="0.25">
      <c r="A1740" t="s">
        <v>3079</v>
      </c>
      <c r="B1740" t="s">
        <v>9865</v>
      </c>
      <c r="C1740">
        <v>9129</v>
      </c>
      <c r="D1740">
        <v>49.95</v>
      </c>
      <c r="E1740">
        <f>IFERROR(VLOOKUP(Table_ExternalData_15[[#This Row],[Id]],Rabati!B:C,2,0),0)</f>
        <v>8</v>
      </c>
      <c r="F1740">
        <v>27</v>
      </c>
      <c r="G1740" t="str">
        <f>VLOOKUP(Table_ExternalData_15[[#This Row],[Id]],'Blagovna izdelek'!A:C,3,0)</f>
        <v>Mikrotik</v>
      </c>
      <c r="H1740">
        <f>Table_ExternalData_15[[#This Row],[Rabat]]*0.2</f>
        <v>1.6</v>
      </c>
      <c r="I1740" s="2">
        <f>Table_ExternalData_15[[#This Row],[Price]]-(Table_ExternalData_15[[#This Row],[Price]]*Table_ExternalData_15[[#This Row],[BB rabat]])/100</f>
        <v>49.150800000000004</v>
      </c>
      <c r="J1740" s="2">
        <f>Table_ExternalData_15[[#This Row],[BB cena]]*Table_ExternalData_15[[#Headers],[1,22]]</f>
        <v>59.963976000000002</v>
      </c>
      <c r="K1740" s="2">
        <f>Table_ExternalData_15[[#This Row],[Price]]*Table_ExternalData_15[[#Headers],[1,22]]</f>
        <v>60.939</v>
      </c>
      <c r="L1740" s="7">
        <f>IF(G1740="White Shark",E1740*0.5,IF(G1740="Sbox",E1740*0.5,IF(G1740="Tenda",E1740*0.5,E1740*0.2)))/100</f>
        <v>1.6E-2</v>
      </c>
      <c r="M1740" s="2">
        <f>Table_ExternalData_15[[#This Row],[Price]]-Table_ExternalData_15[[#This Row],[Price]]*Table_ExternalData_15[[#This Row],[extra popust]]</f>
        <v>49.150800000000004</v>
      </c>
      <c r="N1740" s="2">
        <f>IF(M1740&lt;I1740,M1740,I1740)</f>
        <v>49.150800000000004</v>
      </c>
      <c r="O1740" s="12" t="str">
        <f>IF(N1740&lt;I1740,$U$1," ")</f>
        <v xml:space="preserve"> </v>
      </c>
      <c r="P1740" s="12" t="str">
        <f>IFERROR((O1740+30)," ")</f>
        <v xml:space="preserve"> </v>
      </c>
      <c r="Q1740" s="2">
        <f ca="1">IF(O1740=$U$1,N1740,"0")*1.22</f>
        <v>0</v>
      </c>
    </row>
    <row r="1741" spans="1:17" x14ac:dyDescent="0.25">
      <c r="A1741" t="s">
        <v>3095</v>
      </c>
      <c r="B1741" t="s">
        <v>9866</v>
      </c>
      <c r="C1741">
        <v>9146</v>
      </c>
      <c r="D1741">
        <v>48.25</v>
      </c>
      <c r="E1741">
        <f>IFERROR(VLOOKUP(Table_ExternalData_15[[#This Row],[Id]],Rabati!B:C,2,0),0)</f>
        <v>8</v>
      </c>
      <c r="F1741">
        <v>21</v>
      </c>
      <c r="G1741" t="str">
        <f>VLOOKUP(Table_ExternalData_15[[#This Row],[Id]],'Blagovna izdelek'!A:C,3,0)</f>
        <v>Mikrotik</v>
      </c>
      <c r="H1741">
        <f>Table_ExternalData_15[[#This Row],[Rabat]]*0.2</f>
        <v>1.6</v>
      </c>
      <c r="I1741" s="2">
        <f>Table_ExternalData_15[[#This Row],[Price]]-(Table_ExternalData_15[[#This Row],[Price]]*Table_ExternalData_15[[#This Row],[BB rabat]])/100</f>
        <v>47.478000000000002</v>
      </c>
      <c r="J1741" s="2">
        <f>Table_ExternalData_15[[#This Row],[BB cena]]*Table_ExternalData_15[[#Headers],[1,22]]</f>
        <v>57.923160000000003</v>
      </c>
      <c r="K1741" s="2">
        <f>Table_ExternalData_15[[#This Row],[Price]]*Table_ExternalData_15[[#Headers],[1,22]]</f>
        <v>58.865000000000002</v>
      </c>
      <c r="L1741" s="7">
        <f>IF(G1741="White Shark",E1741*0.5,IF(G1741="Sbox",E1741*0.5,IF(G1741="Tenda",E1741*0.5,E1741*0.2)))/100</f>
        <v>1.6E-2</v>
      </c>
      <c r="M1741" s="2">
        <f>Table_ExternalData_15[[#This Row],[Price]]-Table_ExternalData_15[[#This Row],[Price]]*Table_ExternalData_15[[#This Row],[extra popust]]</f>
        <v>47.478000000000002</v>
      </c>
      <c r="N1741" s="2">
        <f>IF(M1741&lt;I1741,M1741,I1741)</f>
        <v>47.478000000000002</v>
      </c>
      <c r="O1741" s="12" t="str">
        <f>IF(N1741&lt;I1741,$U$1," ")</f>
        <v xml:space="preserve"> </v>
      </c>
      <c r="P1741" s="12" t="str">
        <f>IFERROR((O1741+30)," ")</f>
        <v xml:space="preserve"> </v>
      </c>
      <c r="Q1741" s="2">
        <f ca="1">IF(O1741=$U$1,N1741,"0")*1.22</f>
        <v>0</v>
      </c>
    </row>
    <row r="1742" spans="1:17" x14ac:dyDescent="0.25">
      <c r="A1742" t="s">
        <v>3096</v>
      </c>
      <c r="B1742" t="s">
        <v>9867</v>
      </c>
      <c r="C1742">
        <v>9147</v>
      </c>
      <c r="D1742">
        <v>409.8</v>
      </c>
      <c r="E1742">
        <f>IFERROR(VLOOKUP(Table_ExternalData_15[[#This Row],[Id]],Rabati!B:C,2,0),0)</f>
        <v>8</v>
      </c>
      <c r="F1742">
        <v>2</v>
      </c>
      <c r="G1742" t="str">
        <f>VLOOKUP(Table_ExternalData_15[[#This Row],[Id]],'Blagovna izdelek'!A:C,3,0)</f>
        <v>Mikrotik</v>
      </c>
      <c r="H1742">
        <f>Table_ExternalData_15[[#This Row],[Rabat]]*0.2</f>
        <v>1.6</v>
      </c>
      <c r="I1742" s="2">
        <f>Table_ExternalData_15[[#This Row],[Price]]-(Table_ExternalData_15[[#This Row],[Price]]*Table_ExternalData_15[[#This Row],[BB rabat]])/100</f>
        <v>403.2432</v>
      </c>
      <c r="J1742" s="2">
        <f>Table_ExternalData_15[[#This Row],[BB cena]]*Table_ExternalData_15[[#Headers],[1,22]]</f>
        <v>491.956704</v>
      </c>
      <c r="K1742" s="2">
        <f>Table_ExternalData_15[[#This Row],[Price]]*Table_ExternalData_15[[#Headers],[1,22]]</f>
        <v>499.95600000000002</v>
      </c>
      <c r="L1742" s="7">
        <f>IF(G1742="White Shark",E1742*0.5,IF(G1742="Sbox",E1742*0.5,IF(G1742="Tenda",E1742*0.5,E1742*0.2)))/100</f>
        <v>1.6E-2</v>
      </c>
      <c r="M1742" s="2">
        <f>Table_ExternalData_15[[#This Row],[Price]]-Table_ExternalData_15[[#This Row],[Price]]*Table_ExternalData_15[[#This Row],[extra popust]]</f>
        <v>403.2432</v>
      </c>
      <c r="N1742" s="2">
        <f>IF(M1742&lt;I1742,M1742,I1742)</f>
        <v>403.2432</v>
      </c>
      <c r="O1742" s="12" t="str">
        <f>IF(N1742&lt;I1742,$U$1," ")</f>
        <v xml:space="preserve"> </v>
      </c>
      <c r="P1742" s="12" t="str">
        <f>IFERROR((O1742+30)," ")</f>
        <v xml:space="preserve"> </v>
      </c>
      <c r="Q1742" s="2">
        <f ca="1">IF(O1742=$U$1,N1742,"0")*1.22</f>
        <v>0</v>
      </c>
    </row>
    <row r="1743" spans="1:17" x14ac:dyDescent="0.25">
      <c r="A1743" t="s">
        <v>3101</v>
      </c>
      <c r="B1743" t="s">
        <v>9868</v>
      </c>
      <c r="C1743">
        <v>9153</v>
      </c>
      <c r="D1743">
        <v>124.14</v>
      </c>
      <c r="E1743">
        <f>IFERROR(VLOOKUP(Table_ExternalData_15[[#This Row],[Id]],Rabati!B:C,2,0),0)</f>
        <v>8</v>
      </c>
      <c r="F1743">
        <v>4</v>
      </c>
      <c r="G1743" t="str">
        <f>VLOOKUP(Table_ExternalData_15[[#This Row],[Id]],'Blagovna izdelek'!A:C,3,0)</f>
        <v>Mikrotik</v>
      </c>
      <c r="H1743">
        <f>Table_ExternalData_15[[#This Row],[Rabat]]*0.2</f>
        <v>1.6</v>
      </c>
      <c r="I1743" s="2">
        <f>Table_ExternalData_15[[#This Row],[Price]]-(Table_ExternalData_15[[#This Row],[Price]]*Table_ExternalData_15[[#This Row],[BB rabat]])/100</f>
        <v>122.15376000000001</v>
      </c>
      <c r="J1743" s="2">
        <f>Table_ExternalData_15[[#This Row],[BB cena]]*Table_ExternalData_15[[#Headers],[1,22]]</f>
        <v>149.0275872</v>
      </c>
      <c r="K1743" s="2">
        <f>Table_ExternalData_15[[#This Row],[Price]]*Table_ExternalData_15[[#Headers],[1,22]]</f>
        <v>151.45079999999999</v>
      </c>
      <c r="L1743" s="7">
        <f>IF(G1743="White Shark",E1743*0.5,IF(G1743="Sbox",E1743*0.5,IF(G1743="Tenda",E1743*0.5,E1743*0.2)))/100</f>
        <v>1.6E-2</v>
      </c>
      <c r="M1743" s="2">
        <f>Table_ExternalData_15[[#This Row],[Price]]-Table_ExternalData_15[[#This Row],[Price]]*Table_ExternalData_15[[#This Row],[extra popust]]</f>
        <v>122.15376000000001</v>
      </c>
      <c r="N1743" s="2">
        <f>IF(M1743&lt;I1743,M1743,I1743)</f>
        <v>122.15376000000001</v>
      </c>
      <c r="O1743" s="12" t="str">
        <f>IF(N1743&lt;I1743,$U$1," ")</f>
        <v xml:space="preserve"> </v>
      </c>
      <c r="P1743" s="12" t="str">
        <f>IFERROR((O1743+30)," ")</f>
        <v xml:space="preserve"> </v>
      </c>
      <c r="Q1743" s="2">
        <f ca="1">IF(O1743=$U$1,N1743,"0")*1.22</f>
        <v>0</v>
      </c>
    </row>
    <row r="1744" spans="1:17" x14ac:dyDescent="0.25">
      <c r="A1744" t="s">
        <v>3114</v>
      </c>
      <c r="B1744" t="s">
        <v>3113</v>
      </c>
      <c r="C1744">
        <v>9165</v>
      </c>
      <c r="D1744">
        <v>189.95</v>
      </c>
      <c r="E1744">
        <f>IFERROR(VLOOKUP(Table_ExternalData_15[[#This Row],[Id]],Rabati!B:C,2,0),0)</f>
        <v>8</v>
      </c>
      <c r="F1744">
        <v>13</v>
      </c>
      <c r="G1744" t="str">
        <f>VLOOKUP(Table_ExternalData_15[[#This Row],[Id]],'Blagovna izdelek'!A:C,3,0)</f>
        <v>Mikrotik</v>
      </c>
      <c r="H1744">
        <f>Table_ExternalData_15[[#This Row],[Rabat]]*0.2</f>
        <v>1.6</v>
      </c>
      <c r="I1744" s="2">
        <f>Table_ExternalData_15[[#This Row],[Price]]-(Table_ExternalData_15[[#This Row],[Price]]*Table_ExternalData_15[[#This Row],[BB rabat]])/100</f>
        <v>186.91079999999999</v>
      </c>
      <c r="J1744" s="2">
        <f>Table_ExternalData_15[[#This Row],[BB cena]]*Table_ExternalData_15[[#Headers],[1,22]]</f>
        <v>228.03117599999999</v>
      </c>
      <c r="K1744" s="2">
        <f>Table_ExternalData_15[[#This Row],[Price]]*Table_ExternalData_15[[#Headers],[1,22]]</f>
        <v>231.73899999999998</v>
      </c>
      <c r="L1744" s="7">
        <f>IF(G1744="White Shark",E1744*0.5,IF(G1744="Sbox",E1744*0.5,IF(G1744="Tenda",E1744*0.5,E1744*0.2)))/100</f>
        <v>1.6E-2</v>
      </c>
      <c r="M1744" s="2">
        <f>Table_ExternalData_15[[#This Row],[Price]]-Table_ExternalData_15[[#This Row],[Price]]*Table_ExternalData_15[[#This Row],[extra popust]]</f>
        <v>186.91079999999999</v>
      </c>
      <c r="N1744" s="2">
        <f>IF(M1744&lt;I1744,M1744,I1744)</f>
        <v>186.91079999999999</v>
      </c>
      <c r="O1744" s="12" t="str">
        <f>IF(N1744&lt;I1744,$U$1," ")</f>
        <v xml:space="preserve"> </v>
      </c>
      <c r="P1744" s="12" t="str">
        <f>IFERROR((O1744+30)," ")</f>
        <v xml:space="preserve"> </v>
      </c>
      <c r="Q1744" s="2">
        <f ca="1">IF(O1744=$U$1,N1744,"0")*1.22</f>
        <v>0</v>
      </c>
    </row>
    <row r="1745" spans="1:17" x14ac:dyDescent="0.25">
      <c r="A1745" t="s">
        <v>3116</v>
      </c>
      <c r="B1745" t="s">
        <v>3115</v>
      </c>
      <c r="C1745">
        <v>9166</v>
      </c>
      <c r="D1745">
        <v>136.1</v>
      </c>
      <c r="E1745">
        <f>IFERROR(VLOOKUP(Table_ExternalData_15[[#This Row],[Id]],Rabati!B:C,2,0),0)</f>
        <v>8</v>
      </c>
      <c r="F1745">
        <v>21</v>
      </c>
      <c r="G1745" t="str">
        <f>VLOOKUP(Table_ExternalData_15[[#This Row],[Id]],'Blagovna izdelek'!A:C,3,0)</f>
        <v>Mikrotik</v>
      </c>
      <c r="H1745">
        <f>Table_ExternalData_15[[#This Row],[Rabat]]*0.2</f>
        <v>1.6</v>
      </c>
      <c r="I1745" s="2">
        <f>Table_ExternalData_15[[#This Row],[Price]]-(Table_ExternalData_15[[#This Row],[Price]]*Table_ExternalData_15[[#This Row],[BB rabat]])/100</f>
        <v>133.92239999999998</v>
      </c>
      <c r="J1745" s="2">
        <f>Table_ExternalData_15[[#This Row],[BB cena]]*Table_ExternalData_15[[#Headers],[1,22]]</f>
        <v>163.38532799999999</v>
      </c>
      <c r="K1745" s="2">
        <f>Table_ExternalData_15[[#This Row],[Price]]*Table_ExternalData_15[[#Headers],[1,22]]</f>
        <v>166.042</v>
      </c>
      <c r="L1745" s="7">
        <f>IF(G1745="White Shark",E1745*0.5,IF(G1745="Sbox",E1745*0.5,IF(G1745="Tenda",E1745*0.5,E1745*0.2)))/100</f>
        <v>1.6E-2</v>
      </c>
      <c r="M1745" s="2">
        <f>Table_ExternalData_15[[#This Row],[Price]]-Table_ExternalData_15[[#This Row],[Price]]*Table_ExternalData_15[[#This Row],[extra popust]]</f>
        <v>133.92239999999998</v>
      </c>
      <c r="N1745" s="2">
        <f>IF(M1745&lt;I1745,M1745,I1745)</f>
        <v>133.92239999999998</v>
      </c>
      <c r="O1745" s="12" t="str">
        <f>IF(N1745&lt;I1745,$U$1," ")</f>
        <v xml:space="preserve"> </v>
      </c>
      <c r="P1745" s="12" t="str">
        <f>IFERROR((O1745+30)," ")</f>
        <v xml:space="preserve"> </v>
      </c>
      <c r="Q1745" s="2">
        <f ca="1">IF(O1745=$U$1,N1745,"0")*1.22</f>
        <v>0</v>
      </c>
    </row>
    <row r="1746" spans="1:17" x14ac:dyDescent="0.25">
      <c r="A1746" t="s">
        <v>3267</v>
      </c>
      <c r="B1746" t="s">
        <v>3266</v>
      </c>
      <c r="C1746">
        <v>9783</v>
      </c>
      <c r="D1746">
        <v>40.459499999999998</v>
      </c>
      <c r="E1746">
        <f>IFERROR(VLOOKUP(Table_ExternalData_15[[#This Row],[Id]],Rabati!B:C,2,0),0)</f>
        <v>8</v>
      </c>
      <c r="F1746">
        <v>0</v>
      </c>
      <c r="G1746" t="str">
        <f>VLOOKUP(Table_ExternalData_15[[#This Row],[Id]],'Blagovna izdelek'!A:C,3,0)</f>
        <v>Mikrotik</v>
      </c>
      <c r="H1746">
        <f>Table_ExternalData_15[[#This Row],[Rabat]]*0.2</f>
        <v>1.6</v>
      </c>
      <c r="I1746" s="2">
        <f>Table_ExternalData_15[[#This Row],[Price]]-(Table_ExternalData_15[[#This Row],[Price]]*Table_ExternalData_15[[#This Row],[BB rabat]])/100</f>
        <v>39.812148000000001</v>
      </c>
      <c r="J1746" s="2">
        <f>Table_ExternalData_15[[#This Row],[BB cena]]*Table_ExternalData_15[[#Headers],[1,22]]</f>
        <v>48.570820560000001</v>
      </c>
      <c r="K1746" s="2">
        <f>Table_ExternalData_15[[#This Row],[Price]]*Table_ExternalData_15[[#Headers],[1,22]]</f>
        <v>49.360589999999995</v>
      </c>
      <c r="L1746" s="7">
        <f>IF(G1746="White Shark",E1746*0.5,IF(G1746="Sbox",E1746*0.5,IF(G1746="Tenda",E1746*0.5,E1746*0.2)))/100</f>
        <v>1.6E-2</v>
      </c>
      <c r="M1746" s="2">
        <f>Table_ExternalData_15[[#This Row],[Price]]-Table_ExternalData_15[[#This Row],[Price]]*Table_ExternalData_15[[#This Row],[extra popust]]</f>
        <v>39.812148000000001</v>
      </c>
      <c r="N1746" s="2">
        <f>IF(M1746&lt;I1746,M1746,I1746)</f>
        <v>39.812148000000001</v>
      </c>
      <c r="O1746" s="12" t="str">
        <f>IF(N1746&lt;I1746,$U$1," ")</f>
        <v xml:space="preserve"> </v>
      </c>
      <c r="P1746" s="12" t="str">
        <f>IFERROR((O1746+30)," ")</f>
        <v xml:space="preserve"> </v>
      </c>
      <c r="Q1746" s="2">
        <f ca="1">IF(O1746=$U$1,N1746,"0")*1.22</f>
        <v>0</v>
      </c>
    </row>
    <row r="1747" spans="1:17" x14ac:dyDescent="0.25">
      <c r="A1747" t="s">
        <v>3274</v>
      </c>
      <c r="B1747" t="s">
        <v>3273</v>
      </c>
      <c r="C1747">
        <v>9788</v>
      </c>
      <c r="D1747">
        <v>54.1</v>
      </c>
      <c r="E1747">
        <f>IFERROR(VLOOKUP(Table_ExternalData_15[[#This Row],[Id]],Rabati!B:C,2,0),0)</f>
        <v>8</v>
      </c>
      <c r="F1747">
        <v>45</v>
      </c>
      <c r="G1747" t="str">
        <f>VLOOKUP(Table_ExternalData_15[[#This Row],[Id]],'Blagovna izdelek'!A:C,3,0)</f>
        <v>Mikrotik</v>
      </c>
      <c r="H1747">
        <f>Table_ExternalData_15[[#This Row],[Rabat]]*0.2</f>
        <v>1.6</v>
      </c>
      <c r="I1747" s="2">
        <f>Table_ExternalData_15[[#This Row],[Price]]-(Table_ExternalData_15[[#This Row],[Price]]*Table_ExternalData_15[[#This Row],[BB rabat]])/100</f>
        <v>53.234400000000001</v>
      </c>
      <c r="J1747" s="2">
        <f>Table_ExternalData_15[[#This Row],[BB cena]]*Table_ExternalData_15[[#Headers],[1,22]]</f>
        <v>64.945967999999993</v>
      </c>
      <c r="K1747" s="2">
        <f>Table_ExternalData_15[[#This Row],[Price]]*Table_ExternalData_15[[#Headers],[1,22]]</f>
        <v>66.001999999999995</v>
      </c>
      <c r="L1747" s="7">
        <f>IF(G1747="White Shark",E1747*0.5,IF(G1747="Sbox",E1747*0.5,IF(G1747="Tenda",E1747*0.5,E1747*0.2)))/100</f>
        <v>1.6E-2</v>
      </c>
      <c r="M1747" s="2">
        <f>Table_ExternalData_15[[#This Row],[Price]]-Table_ExternalData_15[[#This Row],[Price]]*Table_ExternalData_15[[#This Row],[extra popust]]</f>
        <v>53.234400000000001</v>
      </c>
      <c r="N1747" s="2">
        <f>IF(M1747&lt;I1747,M1747,I1747)</f>
        <v>53.234400000000001</v>
      </c>
      <c r="O1747" s="12" t="str">
        <f>IF(N1747&lt;I1747,$U$1," ")</f>
        <v xml:space="preserve"> </v>
      </c>
      <c r="P1747" s="12" t="str">
        <f>IFERROR((O1747+30)," ")</f>
        <v xml:space="preserve"> </v>
      </c>
      <c r="Q1747" s="2">
        <f ca="1">IF(O1747=$U$1,N1747,"0")*1.22</f>
        <v>0</v>
      </c>
    </row>
    <row r="1748" spans="1:17" x14ac:dyDescent="0.25">
      <c r="A1748" t="s">
        <v>3276</v>
      </c>
      <c r="B1748" t="s">
        <v>3275</v>
      </c>
      <c r="C1748">
        <v>9789</v>
      </c>
      <c r="D1748">
        <v>81.95</v>
      </c>
      <c r="E1748">
        <f>IFERROR(VLOOKUP(Table_ExternalData_15[[#This Row],[Id]],Rabati!B:C,2,0),0)</f>
        <v>8</v>
      </c>
      <c r="F1748">
        <v>11</v>
      </c>
      <c r="G1748" t="str">
        <f>VLOOKUP(Table_ExternalData_15[[#This Row],[Id]],'Blagovna izdelek'!A:C,3,0)</f>
        <v>Mikrotik</v>
      </c>
      <c r="H1748">
        <f>Table_ExternalData_15[[#This Row],[Rabat]]*0.2</f>
        <v>1.6</v>
      </c>
      <c r="I1748" s="2">
        <f>Table_ExternalData_15[[#This Row],[Price]]-(Table_ExternalData_15[[#This Row],[Price]]*Table_ExternalData_15[[#This Row],[BB rabat]])/100</f>
        <v>80.638800000000003</v>
      </c>
      <c r="J1748" s="2">
        <f>Table_ExternalData_15[[#This Row],[BB cena]]*Table_ExternalData_15[[#Headers],[1,22]]</f>
        <v>98.379335999999995</v>
      </c>
      <c r="K1748" s="2">
        <f>Table_ExternalData_15[[#This Row],[Price]]*Table_ExternalData_15[[#Headers],[1,22]]</f>
        <v>99.978999999999999</v>
      </c>
      <c r="L1748" s="7">
        <f>IF(G1748="White Shark",E1748*0.5,IF(G1748="Sbox",E1748*0.5,IF(G1748="Tenda",E1748*0.5,E1748*0.2)))/100</f>
        <v>1.6E-2</v>
      </c>
      <c r="M1748" s="2">
        <f>Table_ExternalData_15[[#This Row],[Price]]-Table_ExternalData_15[[#This Row],[Price]]*Table_ExternalData_15[[#This Row],[extra popust]]</f>
        <v>80.638800000000003</v>
      </c>
      <c r="N1748" s="2">
        <f>IF(M1748&lt;I1748,M1748,I1748)</f>
        <v>80.638800000000003</v>
      </c>
      <c r="O1748" s="12" t="str">
        <f>IF(N1748&lt;I1748,$U$1," ")</f>
        <v xml:space="preserve"> </v>
      </c>
      <c r="P1748" s="12" t="str">
        <f>IFERROR((O1748+30)," ")</f>
        <v xml:space="preserve"> </v>
      </c>
      <c r="Q1748" s="2">
        <f ca="1">IF(O1748=$U$1,N1748,"0")*1.22</f>
        <v>0</v>
      </c>
    </row>
    <row r="1749" spans="1:17" x14ac:dyDescent="0.25">
      <c r="A1749" t="s">
        <v>3278</v>
      </c>
      <c r="B1749" t="s">
        <v>3277</v>
      </c>
      <c r="C1749">
        <v>9801</v>
      </c>
      <c r="D1749">
        <v>799.2</v>
      </c>
      <c r="E1749">
        <f>IFERROR(VLOOKUP(Table_ExternalData_15[[#This Row],[Id]],Rabati!B:C,2,0),0)</f>
        <v>8</v>
      </c>
      <c r="F1749">
        <v>0</v>
      </c>
      <c r="G1749" t="str">
        <f>VLOOKUP(Table_ExternalData_15[[#This Row],[Id]],'Blagovna izdelek'!A:C,3,0)</f>
        <v>Mikrotik</v>
      </c>
      <c r="H1749">
        <f>Table_ExternalData_15[[#This Row],[Rabat]]*0.2</f>
        <v>1.6</v>
      </c>
      <c r="I1749" s="2">
        <f>Table_ExternalData_15[[#This Row],[Price]]-(Table_ExternalData_15[[#This Row],[Price]]*Table_ExternalData_15[[#This Row],[BB rabat]])/100</f>
        <v>786.41280000000006</v>
      </c>
      <c r="J1749" s="2">
        <f>Table_ExternalData_15[[#This Row],[BB cena]]*Table_ExternalData_15[[#Headers],[1,22]]</f>
        <v>959.42361600000004</v>
      </c>
      <c r="K1749" s="2">
        <f>Table_ExternalData_15[[#This Row],[Price]]*Table_ExternalData_15[[#Headers],[1,22]]</f>
        <v>975.024</v>
      </c>
      <c r="L1749" s="7">
        <f>IF(G1749="White Shark",E1749*0.5,IF(G1749="Sbox",E1749*0.5,IF(G1749="Tenda",E1749*0.5,E1749*0.2)))/100</f>
        <v>1.6E-2</v>
      </c>
      <c r="M1749" s="2">
        <f>Table_ExternalData_15[[#This Row],[Price]]-Table_ExternalData_15[[#This Row],[Price]]*Table_ExternalData_15[[#This Row],[extra popust]]</f>
        <v>786.41280000000006</v>
      </c>
      <c r="N1749" s="2">
        <f>IF(M1749&lt;I1749,M1749,I1749)</f>
        <v>786.41280000000006</v>
      </c>
      <c r="O1749" s="12" t="str">
        <f>IF(N1749&lt;I1749,$U$1," ")</f>
        <v xml:space="preserve"> </v>
      </c>
      <c r="P1749" s="12" t="str">
        <f>IFERROR((O1749+30)," ")</f>
        <v xml:space="preserve"> </v>
      </c>
      <c r="Q1749" s="2">
        <f ca="1">IF(O1749=$U$1,N1749,"0")*1.22</f>
        <v>0</v>
      </c>
    </row>
    <row r="1750" spans="1:17" x14ac:dyDescent="0.25">
      <c r="A1750" t="s">
        <v>3279</v>
      </c>
      <c r="B1750" t="s">
        <v>10245</v>
      </c>
      <c r="C1750">
        <v>9802</v>
      </c>
      <c r="D1750">
        <v>326.36</v>
      </c>
      <c r="E1750">
        <f>IFERROR(VLOOKUP(Table_ExternalData_15[[#This Row],[Id]],Rabati!B:C,2,0),0)</f>
        <v>8</v>
      </c>
      <c r="F1750">
        <v>0</v>
      </c>
      <c r="G1750" t="str">
        <f>VLOOKUP(Table_ExternalData_15[[#This Row],[Id]],'Blagovna izdelek'!A:C,3,0)</f>
        <v>Mikrotik</v>
      </c>
      <c r="H1750">
        <f>Table_ExternalData_15[[#This Row],[Rabat]]*0.2</f>
        <v>1.6</v>
      </c>
      <c r="I1750" s="2">
        <f>Table_ExternalData_15[[#This Row],[Price]]-(Table_ExternalData_15[[#This Row],[Price]]*Table_ExternalData_15[[#This Row],[BB rabat]])/100</f>
        <v>321.13824</v>
      </c>
      <c r="J1750" s="2">
        <f>Table_ExternalData_15[[#This Row],[BB cena]]*Table_ExternalData_15[[#Headers],[1,22]]</f>
        <v>391.78865279999997</v>
      </c>
      <c r="K1750" s="2">
        <f>Table_ExternalData_15[[#This Row],[Price]]*Table_ExternalData_15[[#Headers],[1,22]]</f>
        <v>398.1592</v>
      </c>
      <c r="L1750" s="7">
        <f>IF(G1750="White Shark",E1750*0.5,IF(G1750="Sbox",E1750*0.5,IF(G1750="Tenda",E1750*0.5,E1750*0.2)))/100</f>
        <v>1.6E-2</v>
      </c>
      <c r="M1750" s="2">
        <f>Table_ExternalData_15[[#This Row],[Price]]-Table_ExternalData_15[[#This Row],[Price]]*Table_ExternalData_15[[#This Row],[extra popust]]</f>
        <v>321.13824</v>
      </c>
      <c r="N1750" s="2">
        <f>IF(M1750&lt;I1750,M1750,I1750)</f>
        <v>321.13824</v>
      </c>
      <c r="O1750" s="12" t="str">
        <f>IF(N1750&lt;I1750,$U$1," ")</f>
        <v xml:space="preserve"> </v>
      </c>
      <c r="P1750" s="12" t="str">
        <f>IFERROR((O1750+30)," ")</f>
        <v xml:space="preserve"> </v>
      </c>
      <c r="Q1750" s="2">
        <f ca="1">IF(O1750=$U$1,N1750,"0")*1.22</f>
        <v>0</v>
      </c>
    </row>
    <row r="1751" spans="1:17" x14ac:dyDescent="0.25">
      <c r="A1751" t="s">
        <v>3810</v>
      </c>
      <c r="B1751" t="s">
        <v>10309</v>
      </c>
      <c r="C1751">
        <v>10171</v>
      </c>
      <c r="D1751">
        <v>9.3000000000000007</v>
      </c>
      <c r="E1751">
        <f>IFERROR(VLOOKUP(Table_ExternalData_15[[#This Row],[Id]],Rabati!B:C,2,0),0)</f>
        <v>20</v>
      </c>
      <c r="F1751">
        <v>16</v>
      </c>
      <c r="G1751" t="str">
        <f>VLOOKUP(Table_ExternalData_15[[#This Row],[Id]],'Blagovna izdelek'!A:C,3,0)</f>
        <v>Mikrotik</v>
      </c>
      <c r="H1751">
        <f>Table_ExternalData_15[[#This Row],[Rabat]]*0.2</f>
        <v>4</v>
      </c>
      <c r="I1751" s="2">
        <f>Table_ExternalData_15[[#This Row],[Price]]-(Table_ExternalData_15[[#This Row],[Price]]*Table_ExternalData_15[[#This Row],[BB rabat]])/100</f>
        <v>8.9280000000000008</v>
      </c>
      <c r="J1751" s="2">
        <f>Table_ExternalData_15[[#This Row],[BB cena]]*Table_ExternalData_15[[#Headers],[1,22]]</f>
        <v>10.892160000000001</v>
      </c>
      <c r="K1751" s="2">
        <f>Table_ExternalData_15[[#This Row],[Price]]*Table_ExternalData_15[[#Headers],[1,22]]</f>
        <v>11.346</v>
      </c>
      <c r="L1751" s="7">
        <f>IF(G1751="White Shark",E1751*0.5,IF(G1751="Sbox",E1751*0.5,IF(G1751="Tenda",E1751*0.5,E1751*0.2)))/100</f>
        <v>0.04</v>
      </c>
      <c r="M1751" s="2">
        <f>Table_ExternalData_15[[#This Row],[Price]]-Table_ExternalData_15[[#This Row],[Price]]*Table_ExternalData_15[[#This Row],[extra popust]]</f>
        <v>8.9280000000000008</v>
      </c>
      <c r="N1751" s="2">
        <f>IF(M1751&lt;I1751,M1751,I1751)</f>
        <v>8.9280000000000008</v>
      </c>
      <c r="O1751" s="12" t="str">
        <f>IF(N1751&lt;I1751,$U$1," ")</f>
        <v xml:space="preserve"> </v>
      </c>
      <c r="P1751" s="12" t="str">
        <f>IFERROR((O1751+30)," ")</f>
        <v xml:space="preserve"> </v>
      </c>
      <c r="Q1751" s="2">
        <f ca="1">IF(O1751=$U$1,N1751,"0")*1.22</f>
        <v>0</v>
      </c>
    </row>
    <row r="1752" spans="1:17" x14ac:dyDescent="0.25">
      <c r="A1752" t="s">
        <v>3839</v>
      </c>
      <c r="B1752" t="s">
        <v>14861</v>
      </c>
      <c r="C1752">
        <v>10209</v>
      </c>
      <c r="D1752">
        <v>58.6</v>
      </c>
      <c r="E1752">
        <f>IFERROR(VLOOKUP(Table_ExternalData_15[[#This Row],[Id]],Rabati!B:C,2,0),0)</f>
        <v>8</v>
      </c>
      <c r="F1752">
        <v>24</v>
      </c>
      <c r="G1752" t="str">
        <f>VLOOKUP(Table_ExternalData_15[[#This Row],[Id]],'Blagovna izdelek'!A:C,3,0)</f>
        <v>Mikrotik</v>
      </c>
      <c r="H1752">
        <f>Table_ExternalData_15[[#This Row],[Rabat]]*0.2</f>
        <v>1.6</v>
      </c>
      <c r="I1752" s="2">
        <f>Table_ExternalData_15[[#This Row],[Price]]-(Table_ExternalData_15[[#This Row],[Price]]*Table_ExternalData_15[[#This Row],[BB rabat]])/100</f>
        <v>57.662399999999998</v>
      </c>
      <c r="J1752" s="2">
        <f>Table_ExternalData_15[[#This Row],[BB cena]]*Table_ExternalData_15[[#Headers],[1,22]]</f>
        <v>70.348128000000003</v>
      </c>
      <c r="K1752" s="2">
        <f>Table_ExternalData_15[[#This Row],[Price]]*Table_ExternalData_15[[#Headers],[1,22]]</f>
        <v>71.492000000000004</v>
      </c>
      <c r="L1752" s="7">
        <f>IF(G1752="White Shark",E1752*0.5,IF(G1752="Sbox",E1752*0.5,IF(G1752="Tenda",E1752*0.5,E1752*0.2)))/100</f>
        <v>1.6E-2</v>
      </c>
      <c r="M1752" s="2">
        <f>Table_ExternalData_15[[#This Row],[Price]]-Table_ExternalData_15[[#This Row],[Price]]*Table_ExternalData_15[[#This Row],[extra popust]]</f>
        <v>57.662399999999998</v>
      </c>
      <c r="N1752" s="2">
        <f>IF(M1752&lt;I1752,M1752,I1752)</f>
        <v>57.662399999999998</v>
      </c>
      <c r="O1752" s="12" t="str">
        <f>IF(N1752&lt;I1752,$U$1," ")</f>
        <v xml:space="preserve"> </v>
      </c>
      <c r="P1752" s="12" t="str">
        <f>IFERROR((O1752+30)," ")</f>
        <v xml:space="preserve"> </v>
      </c>
      <c r="Q1752" s="2">
        <f ca="1">IF(O1752=$U$1,N1752,"0")*1.22</f>
        <v>0</v>
      </c>
    </row>
    <row r="1753" spans="1:17" x14ac:dyDescent="0.25">
      <c r="A1753" t="s">
        <v>3841</v>
      </c>
      <c r="B1753" t="s">
        <v>3840</v>
      </c>
      <c r="C1753">
        <v>10210</v>
      </c>
      <c r="D1753">
        <v>28.35</v>
      </c>
      <c r="E1753">
        <f>IFERROR(VLOOKUP(Table_ExternalData_15[[#This Row],[Id]],Rabati!B:C,2,0),0)</f>
        <v>8</v>
      </c>
      <c r="F1753">
        <v>30</v>
      </c>
      <c r="G1753" t="str">
        <f>VLOOKUP(Table_ExternalData_15[[#This Row],[Id]],'Blagovna izdelek'!A:C,3,0)</f>
        <v>Mikrotik</v>
      </c>
      <c r="H1753">
        <f>Table_ExternalData_15[[#This Row],[Rabat]]*0.2</f>
        <v>1.6</v>
      </c>
      <c r="I1753" s="2">
        <f>Table_ExternalData_15[[#This Row],[Price]]-(Table_ExternalData_15[[#This Row],[Price]]*Table_ExternalData_15[[#This Row],[BB rabat]])/100</f>
        <v>27.8964</v>
      </c>
      <c r="J1753" s="2">
        <f>Table_ExternalData_15[[#This Row],[BB cena]]*Table_ExternalData_15[[#Headers],[1,22]]</f>
        <v>34.033608000000001</v>
      </c>
      <c r="K1753" s="2">
        <f>Table_ExternalData_15[[#This Row],[Price]]*Table_ExternalData_15[[#Headers],[1,22]]</f>
        <v>34.587000000000003</v>
      </c>
      <c r="L1753" s="7">
        <f>IF(G1753="White Shark",E1753*0.5,IF(G1753="Sbox",E1753*0.5,IF(G1753="Tenda",E1753*0.5,E1753*0.2)))/100</f>
        <v>1.6E-2</v>
      </c>
      <c r="M1753" s="2">
        <f>Table_ExternalData_15[[#This Row],[Price]]-Table_ExternalData_15[[#This Row],[Price]]*Table_ExternalData_15[[#This Row],[extra popust]]</f>
        <v>27.8964</v>
      </c>
      <c r="N1753" s="2">
        <f>IF(M1753&lt;I1753,M1753,I1753)</f>
        <v>27.8964</v>
      </c>
      <c r="O1753" s="12" t="str">
        <f>IF(N1753&lt;I1753,$U$1," ")</f>
        <v xml:space="preserve"> </v>
      </c>
      <c r="P1753" s="12" t="str">
        <f>IFERROR((O1753+30)," ")</f>
        <v xml:space="preserve"> </v>
      </c>
      <c r="Q1753" s="2">
        <f ca="1">IF(O1753=$U$1,N1753,"0")*1.22</f>
        <v>0</v>
      </c>
    </row>
    <row r="1754" spans="1:17" x14ac:dyDescent="0.25">
      <c r="A1754" t="s">
        <v>3885</v>
      </c>
      <c r="B1754" t="s">
        <v>9870</v>
      </c>
      <c r="C1754">
        <v>10814</v>
      </c>
      <c r="D1754">
        <v>179.45</v>
      </c>
      <c r="E1754">
        <f>IFERROR(VLOOKUP(Table_ExternalData_15[[#This Row],[Id]],Rabati!B:C,2,0),0)</f>
        <v>8</v>
      </c>
      <c r="F1754">
        <v>10</v>
      </c>
      <c r="G1754" t="str">
        <f>VLOOKUP(Table_ExternalData_15[[#This Row],[Id]],'Blagovna izdelek'!A:C,3,0)</f>
        <v>Mikrotik</v>
      </c>
      <c r="H1754">
        <f>Table_ExternalData_15[[#This Row],[Rabat]]*0.2</f>
        <v>1.6</v>
      </c>
      <c r="I1754" s="2">
        <f>Table_ExternalData_15[[#This Row],[Price]]-(Table_ExternalData_15[[#This Row],[Price]]*Table_ExternalData_15[[#This Row],[BB rabat]])/100</f>
        <v>176.5788</v>
      </c>
      <c r="J1754" s="2">
        <f>Table_ExternalData_15[[#This Row],[BB cena]]*Table_ExternalData_15[[#Headers],[1,22]]</f>
        <v>215.42613599999999</v>
      </c>
      <c r="K1754" s="2">
        <f>Table_ExternalData_15[[#This Row],[Price]]*Table_ExternalData_15[[#Headers],[1,22]]</f>
        <v>218.92899999999997</v>
      </c>
      <c r="L1754" s="7">
        <f>IF(G1754="White Shark",E1754*0.5,IF(G1754="Sbox",E1754*0.5,IF(G1754="Tenda",E1754*0.5,E1754*0.2)))/100</f>
        <v>1.6E-2</v>
      </c>
      <c r="M1754" s="2">
        <f>Table_ExternalData_15[[#This Row],[Price]]-Table_ExternalData_15[[#This Row],[Price]]*Table_ExternalData_15[[#This Row],[extra popust]]</f>
        <v>176.5788</v>
      </c>
      <c r="N1754" s="2">
        <f>IF(M1754&lt;I1754,M1754,I1754)</f>
        <v>176.5788</v>
      </c>
      <c r="O1754" s="12" t="str">
        <f>IF(N1754&lt;I1754,$U$1," ")</f>
        <v xml:space="preserve"> </v>
      </c>
      <c r="P1754" s="12" t="str">
        <f>IFERROR((O1754+30)," ")</f>
        <v xml:space="preserve"> </v>
      </c>
      <c r="Q1754" s="2">
        <f ca="1">IF(O1754=$U$1,N1754,"0")*1.22</f>
        <v>0</v>
      </c>
    </row>
    <row r="1755" spans="1:17" x14ac:dyDescent="0.25">
      <c r="A1755" t="s">
        <v>3893</v>
      </c>
      <c r="B1755" t="s">
        <v>14862</v>
      </c>
      <c r="C1755">
        <v>10821</v>
      </c>
      <c r="D1755">
        <v>76.8</v>
      </c>
      <c r="E1755">
        <f>IFERROR(VLOOKUP(Table_ExternalData_15[[#This Row],[Id]],Rabati!B:C,2,0),0)</f>
        <v>8</v>
      </c>
      <c r="F1755">
        <v>26</v>
      </c>
      <c r="G1755" t="str">
        <f>VLOOKUP(Table_ExternalData_15[[#This Row],[Id]],'Blagovna izdelek'!A:C,3,0)</f>
        <v>Mikrotik</v>
      </c>
      <c r="H1755">
        <f>Table_ExternalData_15[[#This Row],[Rabat]]*0.2</f>
        <v>1.6</v>
      </c>
      <c r="I1755" s="2">
        <f>Table_ExternalData_15[[#This Row],[Price]]-(Table_ExternalData_15[[#This Row],[Price]]*Table_ExternalData_15[[#This Row],[BB rabat]])/100</f>
        <v>75.57119999999999</v>
      </c>
      <c r="J1755" s="2">
        <f>Table_ExternalData_15[[#This Row],[BB cena]]*Table_ExternalData_15[[#Headers],[1,22]]</f>
        <v>92.196863999999991</v>
      </c>
      <c r="K1755" s="2">
        <f>Table_ExternalData_15[[#This Row],[Price]]*Table_ExternalData_15[[#Headers],[1,22]]</f>
        <v>93.695999999999998</v>
      </c>
      <c r="L1755" s="7">
        <f>IF(G1755="White Shark",E1755*0.5,IF(G1755="Sbox",E1755*0.5,IF(G1755="Tenda",E1755*0.5,E1755*0.2)))/100</f>
        <v>1.6E-2</v>
      </c>
      <c r="M1755" s="2">
        <f>Table_ExternalData_15[[#This Row],[Price]]-Table_ExternalData_15[[#This Row],[Price]]*Table_ExternalData_15[[#This Row],[extra popust]]</f>
        <v>75.57119999999999</v>
      </c>
      <c r="N1755" s="2">
        <f>IF(M1755&lt;I1755,M1755,I1755)</f>
        <v>75.57119999999999</v>
      </c>
      <c r="O1755" s="12" t="str">
        <f>IF(N1755&lt;I1755,$U$1," ")</f>
        <v xml:space="preserve"> </v>
      </c>
      <c r="P1755" s="12" t="str">
        <f>IFERROR((O1755+30)," ")</f>
        <v xml:space="preserve"> </v>
      </c>
      <c r="Q1755" s="2">
        <f ca="1">IF(O1755=$U$1,N1755,"0")*1.22</f>
        <v>0</v>
      </c>
    </row>
    <row r="1756" spans="1:17" x14ac:dyDescent="0.25">
      <c r="A1756" t="s">
        <v>3894</v>
      </c>
      <c r="B1756" t="s">
        <v>14863</v>
      </c>
      <c r="C1756">
        <v>10822</v>
      </c>
      <c r="D1756">
        <v>215.25</v>
      </c>
      <c r="E1756">
        <f>IFERROR(VLOOKUP(Table_ExternalData_15[[#This Row],[Id]],Rabati!B:C,2,0),0)</f>
        <v>8</v>
      </c>
      <c r="F1756">
        <v>2</v>
      </c>
      <c r="G1756" t="str">
        <f>VLOOKUP(Table_ExternalData_15[[#This Row],[Id]],'Blagovna izdelek'!A:C,3,0)</f>
        <v>Mikrotik</v>
      </c>
      <c r="H1756">
        <f>Table_ExternalData_15[[#This Row],[Rabat]]*0.2</f>
        <v>1.6</v>
      </c>
      <c r="I1756" s="2">
        <f>Table_ExternalData_15[[#This Row],[Price]]-(Table_ExternalData_15[[#This Row],[Price]]*Table_ExternalData_15[[#This Row],[BB rabat]])/100</f>
        <v>211.80600000000001</v>
      </c>
      <c r="J1756" s="2">
        <f>Table_ExternalData_15[[#This Row],[BB cena]]*Table_ExternalData_15[[#Headers],[1,22]]</f>
        <v>258.40332000000001</v>
      </c>
      <c r="K1756" s="2">
        <f>Table_ExternalData_15[[#This Row],[Price]]*Table_ExternalData_15[[#Headers],[1,22]]</f>
        <v>262.60500000000002</v>
      </c>
      <c r="L1756" s="7">
        <f>IF(G1756="White Shark",E1756*0.5,IF(G1756="Sbox",E1756*0.5,IF(G1756="Tenda",E1756*0.5,E1756*0.2)))/100</f>
        <v>1.6E-2</v>
      </c>
      <c r="M1756" s="2">
        <f>Table_ExternalData_15[[#This Row],[Price]]-Table_ExternalData_15[[#This Row],[Price]]*Table_ExternalData_15[[#This Row],[extra popust]]</f>
        <v>211.80600000000001</v>
      </c>
      <c r="N1756" s="2">
        <f>IF(M1756&lt;I1756,M1756,I1756)</f>
        <v>211.80600000000001</v>
      </c>
      <c r="O1756" s="12" t="str">
        <f>IF(N1756&lt;I1756,$U$1," ")</f>
        <v xml:space="preserve"> </v>
      </c>
      <c r="P1756" s="12" t="str">
        <f>IFERROR((O1756+30)," ")</f>
        <v xml:space="preserve"> </v>
      </c>
      <c r="Q1756" s="2">
        <f ca="1">IF(O1756=$U$1,N1756,"0")*1.22</f>
        <v>0</v>
      </c>
    </row>
    <row r="1757" spans="1:17" x14ac:dyDescent="0.25">
      <c r="A1757" t="s">
        <v>3928</v>
      </c>
      <c r="B1757" t="s">
        <v>3927</v>
      </c>
      <c r="C1757">
        <v>10861</v>
      </c>
      <c r="D1757">
        <v>81.5</v>
      </c>
      <c r="E1757">
        <f>IFERROR(VLOOKUP(Table_ExternalData_15[[#This Row],[Id]],Rabati!B:C,2,0),0)</f>
        <v>8</v>
      </c>
      <c r="F1757">
        <v>0</v>
      </c>
      <c r="G1757" t="str">
        <f>VLOOKUP(Table_ExternalData_15[[#This Row],[Id]],'Blagovna izdelek'!A:C,3,0)</f>
        <v>Mikrotik</v>
      </c>
      <c r="H1757">
        <f>Table_ExternalData_15[[#This Row],[Rabat]]*0.2</f>
        <v>1.6</v>
      </c>
      <c r="I1757" s="2">
        <f>Table_ExternalData_15[[#This Row],[Price]]-(Table_ExternalData_15[[#This Row],[Price]]*Table_ExternalData_15[[#This Row],[BB rabat]])/100</f>
        <v>80.195999999999998</v>
      </c>
      <c r="J1757" s="2">
        <f>Table_ExternalData_15[[#This Row],[BB cena]]*Table_ExternalData_15[[#Headers],[1,22]]</f>
        <v>97.839119999999994</v>
      </c>
      <c r="K1757" s="2">
        <f>Table_ExternalData_15[[#This Row],[Price]]*Table_ExternalData_15[[#Headers],[1,22]]</f>
        <v>99.429999999999993</v>
      </c>
      <c r="L1757" s="7">
        <f>IF(G1757="White Shark",E1757*0.5,IF(G1757="Sbox",E1757*0.5,IF(G1757="Tenda",E1757*0.5,E1757*0.2)))/100</f>
        <v>1.6E-2</v>
      </c>
      <c r="M1757" s="2">
        <f>Table_ExternalData_15[[#This Row],[Price]]-Table_ExternalData_15[[#This Row],[Price]]*Table_ExternalData_15[[#This Row],[extra popust]]</f>
        <v>80.195999999999998</v>
      </c>
      <c r="N1757" s="2">
        <f>IF(M1757&lt;I1757,M1757,I1757)</f>
        <v>80.195999999999998</v>
      </c>
      <c r="O1757" s="12" t="str">
        <f>IF(N1757&lt;I1757,$U$1," ")</f>
        <v xml:space="preserve"> </v>
      </c>
      <c r="P1757" s="12" t="str">
        <f>IFERROR((O1757+30)," ")</f>
        <v xml:space="preserve"> </v>
      </c>
      <c r="Q1757" s="2">
        <f ca="1">IF(O1757=$U$1,N1757,"0")*1.22</f>
        <v>0</v>
      </c>
    </row>
    <row r="1758" spans="1:17" x14ac:dyDescent="0.25">
      <c r="A1758" t="s">
        <v>3965</v>
      </c>
      <c r="B1758" t="s">
        <v>3964</v>
      </c>
      <c r="C1758">
        <v>10929</v>
      </c>
      <c r="D1758">
        <v>489.11</v>
      </c>
      <c r="E1758">
        <f>IFERROR(VLOOKUP(Table_ExternalData_15[[#This Row],[Id]],Rabati!B:C,2,0),0)</f>
        <v>8</v>
      </c>
      <c r="F1758">
        <v>5</v>
      </c>
      <c r="G1758" t="str">
        <f>VLOOKUP(Table_ExternalData_15[[#This Row],[Id]],'Blagovna izdelek'!A:C,3,0)</f>
        <v>Mikrotik</v>
      </c>
      <c r="H1758">
        <f>Table_ExternalData_15[[#This Row],[Rabat]]*0.2</f>
        <v>1.6</v>
      </c>
      <c r="I1758" s="2">
        <f>Table_ExternalData_15[[#This Row],[Price]]-(Table_ExternalData_15[[#This Row],[Price]]*Table_ExternalData_15[[#This Row],[BB rabat]])/100</f>
        <v>481.28424000000001</v>
      </c>
      <c r="J1758" s="2">
        <f>Table_ExternalData_15[[#This Row],[BB cena]]*Table_ExternalData_15[[#Headers],[1,22]]</f>
        <v>587.16677279999999</v>
      </c>
      <c r="K1758" s="2">
        <f>Table_ExternalData_15[[#This Row],[Price]]*Table_ExternalData_15[[#Headers],[1,22]]</f>
        <v>596.71420000000001</v>
      </c>
      <c r="L1758" s="7">
        <f>IF(G1758="White Shark",E1758*0.5,IF(G1758="Sbox",E1758*0.5,IF(G1758="Tenda",E1758*0.5,E1758*0.2)))/100</f>
        <v>1.6E-2</v>
      </c>
      <c r="M1758" s="2">
        <f>Table_ExternalData_15[[#This Row],[Price]]-Table_ExternalData_15[[#This Row],[Price]]*Table_ExternalData_15[[#This Row],[extra popust]]</f>
        <v>481.28424000000001</v>
      </c>
      <c r="N1758" s="2">
        <f>IF(M1758&lt;I1758,M1758,I1758)</f>
        <v>481.28424000000001</v>
      </c>
      <c r="O1758" s="12" t="str">
        <f>IF(N1758&lt;I1758,$U$1," ")</f>
        <v xml:space="preserve"> </v>
      </c>
      <c r="P1758" s="12" t="str">
        <f>IFERROR((O1758+30)," ")</f>
        <v xml:space="preserve"> </v>
      </c>
      <c r="Q1758" s="2">
        <f ca="1">IF(O1758=$U$1,N1758,"0")*1.22</f>
        <v>0</v>
      </c>
    </row>
    <row r="1759" spans="1:17" x14ac:dyDescent="0.25">
      <c r="A1759" t="s">
        <v>4002</v>
      </c>
      <c r="B1759" t="s">
        <v>4001</v>
      </c>
      <c r="C1759">
        <v>10962</v>
      </c>
      <c r="D1759">
        <v>54.27</v>
      </c>
      <c r="E1759">
        <f>IFERROR(VLOOKUP(Table_ExternalData_15[[#This Row],[Id]],Rabati!B:C,2,0),0)</f>
        <v>8</v>
      </c>
      <c r="F1759">
        <v>0</v>
      </c>
      <c r="G1759" t="str">
        <f>VLOOKUP(Table_ExternalData_15[[#This Row],[Id]],'Blagovna izdelek'!A:C,3,0)</f>
        <v>Mikrotik</v>
      </c>
      <c r="H1759">
        <f>Table_ExternalData_15[[#This Row],[Rabat]]*0.2</f>
        <v>1.6</v>
      </c>
      <c r="I1759" s="2">
        <f>Table_ExternalData_15[[#This Row],[Price]]-(Table_ExternalData_15[[#This Row],[Price]]*Table_ExternalData_15[[#This Row],[BB rabat]])/100</f>
        <v>53.401680000000006</v>
      </c>
      <c r="J1759" s="2">
        <f>Table_ExternalData_15[[#This Row],[BB cena]]*Table_ExternalData_15[[#Headers],[1,22]]</f>
        <v>65.150049600000003</v>
      </c>
      <c r="K1759" s="2">
        <f>Table_ExternalData_15[[#This Row],[Price]]*Table_ExternalData_15[[#Headers],[1,22]]</f>
        <v>66.209400000000002</v>
      </c>
      <c r="L1759" s="7">
        <f>IF(G1759="White Shark",E1759*0.5,IF(G1759="Sbox",E1759*0.5,IF(G1759="Tenda",E1759*0.5,E1759*0.2)))/100</f>
        <v>1.6E-2</v>
      </c>
      <c r="M1759" s="2">
        <f>Table_ExternalData_15[[#This Row],[Price]]-Table_ExternalData_15[[#This Row],[Price]]*Table_ExternalData_15[[#This Row],[extra popust]]</f>
        <v>53.401680000000006</v>
      </c>
      <c r="N1759" s="2">
        <f>IF(M1759&lt;I1759,M1759,I1759)</f>
        <v>53.401680000000006</v>
      </c>
      <c r="O1759" s="12" t="str">
        <f>IF(N1759&lt;I1759,$U$1," ")</f>
        <v xml:space="preserve"> </v>
      </c>
      <c r="P1759" s="12" t="str">
        <f>IFERROR((O1759+30)," ")</f>
        <v xml:space="preserve"> </v>
      </c>
      <c r="Q1759" s="2">
        <f ca="1">IF(O1759=$U$1,N1759,"0")*1.22</f>
        <v>0</v>
      </c>
    </row>
    <row r="1760" spans="1:17" x14ac:dyDescent="0.25">
      <c r="A1760" t="s">
        <v>4004</v>
      </c>
      <c r="B1760" t="s">
        <v>4003</v>
      </c>
      <c r="C1760">
        <v>10963</v>
      </c>
      <c r="D1760">
        <v>19.95</v>
      </c>
      <c r="E1760">
        <f>IFERROR(VLOOKUP(Table_ExternalData_15[[#This Row],[Id]],Rabati!B:C,2,0),0)</f>
        <v>20</v>
      </c>
      <c r="F1760">
        <v>33</v>
      </c>
      <c r="G1760" t="str">
        <f>VLOOKUP(Table_ExternalData_15[[#This Row],[Id]],'Blagovna izdelek'!A:C,3,0)</f>
        <v>Mikrotik</v>
      </c>
      <c r="H1760">
        <f>Table_ExternalData_15[[#This Row],[Rabat]]*0.2</f>
        <v>4</v>
      </c>
      <c r="I1760" s="2">
        <f>Table_ExternalData_15[[#This Row],[Price]]-(Table_ExternalData_15[[#This Row],[Price]]*Table_ExternalData_15[[#This Row],[BB rabat]])/100</f>
        <v>19.152000000000001</v>
      </c>
      <c r="J1760" s="2">
        <f>Table_ExternalData_15[[#This Row],[BB cena]]*Table_ExternalData_15[[#Headers],[1,22]]</f>
        <v>23.36544</v>
      </c>
      <c r="K1760" s="2">
        <f>Table_ExternalData_15[[#This Row],[Price]]*Table_ExternalData_15[[#Headers],[1,22]]</f>
        <v>24.338999999999999</v>
      </c>
      <c r="L1760" s="7">
        <f>IF(G1760="White Shark",E1760*0.5,IF(G1760="Sbox",E1760*0.5,IF(G1760="Tenda",E1760*0.5,E1760*0.2)))/100</f>
        <v>0.04</v>
      </c>
      <c r="M1760" s="2">
        <f>Table_ExternalData_15[[#This Row],[Price]]-Table_ExternalData_15[[#This Row],[Price]]*Table_ExternalData_15[[#This Row],[extra popust]]</f>
        <v>19.152000000000001</v>
      </c>
      <c r="N1760" s="2">
        <f>IF(M1760&lt;I1760,M1760,I1760)</f>
        <v>19.152000000000001</v>
      </c>
      <c r="O1760" s="12" t="str">
        <f>IF(N1760&lt;I1760,$U$1," ")</f>
        <v xml:space="preserve"> </v>
      </c>
      <c r="P1760" s="12" t="str">
        <f>IFERROR((O1760+30)," ")</f>
        <v xml:space="preserve"> </v>
      </c>
      <c r="Q1760" s="2">
        <f ca="1">IF(O1760=$U$1,N1760,"0")*1.22</f>
        <v>0</v>
      </c>
    </row>
    <row r="1761" spans="1:17" x14ac:dyDescent="0.25">
      <c r="A1761" t="s">
        <v>4034</v>
      </c>
      <c r="B1761" t="s">
        <v>14864</v>
      </c>
      <c r="C1761">
        <v>10988</v>
      </c>
      <c r="D1761">
        <v>267.60000000000002</v>
      </c>
      <c r="E1761">
        <f>IFERROR(VLOOKUP(Table_ExternalData_15[[#This Row],[Id]],Rabati!B:C,2,0),0)</f>
        <v>8</v>
      </c>
      <c r="F1761">
        <v>0</v>
      </c>
      <c r="G1761" t="str">
        <f>VLOOKUP(Table_ExternalData_15[[#This Row],[Id]],'Blagovna izdelek'!A:C,3,0)</f>
        <v>Mikrotik</v>
      </c>
      <c r="H1761">
        <f>Table_ExternalData_15[[#This Row],[Rabat]]*0.2</f>
        <v>1.6</v>
      </c>
      <c r="I1761" s="2">
        <f>Table_ExternalData_15[[#This Row],[Price]]-(Table_ExternalData_15[[#This Row],[Price]]*Table_ExternalData_15[[#This Row],[BB rabat]])/100</f>
        <v>263.3184</v>
      </c>
      <c r="J1761" s="2">
        <f>Table_ExternalData_15[[#This Row],[BB cena]]*Table_ExternalData_15[[#Headers],[1,22]]</f>
        <v>321.248448</v>
      </c>
      <c r="K1761" s="2">
        <f>Table_ExternalData_15[[#This Row],[Price]]*Table_ExternalData_15[[#Headers],[1,22]]</f>
        <v>326.47200000000004</v>
      </c>
      <c r="L1761" s="7">
        <f>IF(G1761="White Shark",E1761*0.5,IF(G1761="Sbox",E1761*0.5,IF(G1761="Tenda",E1761*0.5,E1761*0.2)))/100</f>
        <v>1.6E-2</v>
      </c>
      <c r="M1761" s="2">
        <f>Table_ExternalData_15[[#This Row],[Price]]-Table_ExternalData_15[[#This Row],[Price]]*Table_ExternalData_15[[#This Row],[extra popust]]</f>
        <v>263.3184</v>
      </c>
      <c r="N1761" s="2">
        <f>IF(M1761&lt;I1761,M1761,I1761)</f>
        <v>263.3184</v>
      </c>
      <c r="O1761" s="12" t="str">
        <f>IF(N1761&lt;I1761,$U$1," ")</f>
        <v xml:space="preserve"> </v>
      </c>
      <c r="P1761" s="12" t="str">
        <f>IFERROR((O1761+30)," ")</f>
        <v xml:space="preserve"> </v>
      </c>
      <c r="Q1761" s="2">
        <f ca="1">IF(O1761=$U$1,N1761,"0")*1.22</f>
        <v>0</v>
      </c>
    </row>
    <row r="1762" spans="1:17" x14ac:dyDescent="0.25">
      <c r="A1762" t="s">
        <v>4044</v>
      </c>
      <c r="B1762" t="s">
        <v>4043</v>
      </c>
      <c r="C1762">
        <v>11004</v>
      </c>
      <c r="D1762">
        <v>71.599999999999994</v>
      </c>
      <c r="E1762">
        <f>IFERROR(VLOOKUP(Table_ExternalData_15[[#This Row],[Id]],Rabati!B:C,2,0),0)</f>
        <v>8</v>
      </c>
      <c r="F1762">
        <v>17</v>
      </c>
      <c r="G1762" t="str">
        <f>VLOOKUP(Table_ExternalData_15[[#This Row],[Id]],'Blagovna izdelek'!A:C,3,0)</f>
        <v>Mikrotik</v>
      </c>
      <c r="H1762">
        <f>Table_ExternalData_15[[#This Row],[Rabat]]*0.2</f>
        <v>1.6</v>
      </c>
      <c r="I1762" s="2">
        <f>Table_ExternalData_15[[#This Row],[Price]]-(Table_ExternalData_15[[#This Row],[Price]]*Table_ExternalData_15[[#This Row],[BB rabat]])/100</f>
        <v>70.454399999999993</v>
      </c>
      <c r="J1762" s="2">
        <f>Table_ExternalData_15[[#This Row],[BB cena]]*Table_ExternalData_15[[#Headers],[1,22]]</f>
        <v>85.954367999999988</v>
      </c>
      <c r="K1762" s="2">
        <f>Table_ExternalData_15[[#This Row],[Price]]*Table_ExternalData_15[[#Headers],[1,22]]</f>
        <v>87.35199999999999</v>
      </c>
      <c r="L1762" s="7">
        <f>IF(G1762="White Shark",E1762*0.5,IF(G1762="Sbox",E1762*0.5,IF(G1762="Tenda",E1762*0.5,E1762*0.2)))/100</f>
        <v>1.6E-2</v>
      </c>
      <c r="M1762" s="2">
        <f>Table_ExternalData_15[[#This Row],[Price]]-Table_ExternalData_15[[#This Row],[Price]]*Table_ExternalData_15[[#This Row],[extra popust]]</f>
        <v>70.454399999999993</v>
      </c>
      <c r="N1762" s="2">
        <f>IF(M1762&lt;I1762,M1762,I1762)</f>
        <v>70.454399999999993</v>
      </c>
      <c r="O1762" s="12" t="str">
        <f>IF(N1762&lt;I1762,$U$1," ")</f>
        <v xml:space="preserve"> </v>
      </c>
      <c r="P1762" s="12" t="str">
        <f>IFERROR((O1762+30)," ")</f>
        <v xml:space="preserve"> </v>
      </c>
      <c r="Q1762" s="2">
        <f ca="1">IF(O1762=$U$1,N1762,"0")*1.22</f>
        <v>0</v>
      </c>
    </row>
    <row r="1763" spans="1:17" x14ac:dyDescent="0.25">
      <c r="A1763" t="s">
        <v>4045</v>
      </c>
      <c r="B1763" t="s">
        <v>9871</v>
      </c>
      <c r="C1763">
        <v>11005</v>
      </c>
      <c r="D1763">
        <v>426.2</v>
      </c>
      <c r="E1763">
        <f>IFERROR(VLOOKUP(Table_ExternalData_15[[#This Row],[Id]],Rabati!B:C,2,0),0)</f>
        <v>8</v>
      </c>
      <c r="F1763">
        <v>2</v>
      </c>
      <c r="G1763" t="str">
        <f>VLOOKUP(Table_ExternalData_15[[#This Row],[Id]],'Blagovna izdelek'!A:C,3,0)</f>
        <v>Mikrotik</v>
      </c>
      <c r="H1763">
        <f>Table_ExternalData_15[[#This Row],[Rabat]]*0.2</f>
        <v>1.6</v>
      </c>
      <c r="I1763" s="2">
        <f>Table_ExternalData_15[[#This Row],[Price]]-(Table_ExternalData_15[[#This Row],[Price]]*Table_ExternalData_15[[#This Row],[BB rabat]])/100</f>
        <v>419.38079999999997</v>
      </c>
      <c r="J1763" s="2">
        <f>Table_ExternalData_15[[#This Row],[BB cena]]*Table_ExternalData_15[[#Headers],[1,22]]</f>
        <v>511.64457599999997</v>
      </c>
      <c r="K1763" s="2">
        <f>Table_ExternalData_15[[#This Row],[Price]]*Table_ExternalData_15[[#Headers],[1,22]]</f>
        <v>519.96399999999994</v>
      </c>
      <c r="L1763" s="7">
        <f>IF(G1763="White Shark",E1763*0.5,IF(G1763="Sbox",E1763*0.5,IF(G1763="Tenda",E1763*0.5,E1763*0.2)))/100</f>
        <v>1.6E-2</v>
      </c>
      <c r="M1763" s="2">
        <f>Table_ExternalData_15[[#This Row],[Price]]-Table_ExternalData_15[[#This Row],[Price]]*Table_ExternalData_15[[#This Row],[extra popust]]</f>
        <v>419.38079999999997</v>
      </c>
      <c r="N1763" s="2">
        <f>IF(M1763&lt;I1763,M1763,I1763)</f>
        <v>419.38079999999997</v>
      </c>
      <c r="O1763" s="12" t="str">
        <f>IF(N1763&lt;I1763,$U$1," ")</f>
        <v xml:space="preserve"> </v>
      </c>
      <c r="P1763" s="12" t="str">
        <f>IFERROR((O1763+30)," ")</f>
        <v xml:space="preserve"> </v>
      </c>
      <c r="Q1763" s="2">
        <f ca="1">IF(O1763=$U$1,N1763,"0")*1.22</f>
        <v>0</v>
      </c>
    </row>
    <row r="1764" spans="1:17" x14ac:dyDescent="0.25">
      <c r="A1764" t="s">
        <v>4079</v>
      </c>
      <c r="B1764" t="s">
        <v>4078</v>
      </c>
      <c r="C1764">
        <v>11043</v>
      </c>
      <c r="D1764">
        <v>55</v>
      </c>
      <c r="E1764">
        <f>IFERROR(VLOOKUP(Table_ExternalData_15[[#This Row],[Id]],Rabati!B:C,2,0),0)</f>
        <v>8</v>
      </c>
      <c r="F1764">
        <v>14</v>
      </c>
      <c r="G1764" t="str">
        <f>VLOOKUP(Table_ExternalData_15[[#This Row],[Id]],'Blagovna izdelek'!A:C,3,0)</f>
        <v>Mikrotik</v>
      </c>
      <c r="H1764">
        <f>Table_ExternalData_15[[#This Row],[Rabat]]*0.2</f>
        <v>1.6</v>
      </c>
      <c r="I1764" s="2">
        <f>Table_ExternalData_15[[#This Row],[Price]]-(Table_ExternalData_15[[#This Row],[Price]]*Table_ExternalData_15[[#This Row],[BB rabat]])/100</f>
        <v>54.12</v>
      </c>
      <c r="J1764" s="2">
        <f>Table_ExternalData_15[[#This Row],[BB cena]]*Table_ExternalData_15[[#Headers],[1,22]]</f>
        <v>66.026399999999995</v>
      </c>
      <c r="K1764" s="2">
        <f>Table_ExternalData_15[[#This Row],[Price]]*Table_ExternalData_15[[#Headers],[1,22]]</f>
        <v>67.099999999999994</v>
      </c>
      <c r="L1764" s="7">
        <f>IF(G1764="White Shark",E1764*0.5,IF(G1764="Sbox",E1764*0.5,IF(G1764="Tenda",E1764*0.5,E1764*0.2)))/100</f>
        <v>1.6E-2</v>
      </c>
      <c r="M1764" s="2">
        <f>Table_ExternalData_15[[#This Row],[Price]]-Table_ExternalData_15[[#This Row],[Price]]*Table_ExternalData_15[[#This Row],[extra popust]]</f>
        <v>54.12</v>
      </c>
      <c r="N1764" s="2">
        <f>IF(M1764&lt;I1764,M1764,I1764)</f>
        <v>54.12</v>
      </c>
      <c r="O1764" s="12" t="str">
        <f>IF(N1764&lt;I1764,$U$1," ")</f>
        <v xml:space="preserve"> </v>
      </c>
      <c r="P1764" s="12" t="str">
        <f>IFERROR((O1764+30)," ")</f>
        <v xml:space="preserve"> </v>
      </c>
      <c r="Q1764" s="2">
        <f ca="1">IF(O1764=$U$1,N1764,"0")*1.22</f>
        <v>0</v>
      </c>
    </row>
    <row r="1765" spans="1:17" x14ac:dyDescent="0.25">
      <c r="A1765" t="s">
        <v>4080</v>
      </c>
      <c r="B1765" t="s">
        <v>14866</v>
      </c>
      <c r="C1765">
        <v>11044</v>
      </c>
      <c r="D1765">
        <v>72.099999999999994</v>
      </c>
      <c r="E1765">
        <f>IFERROR(VLOOKUP(Table_ExternalData_15[[#This Row],[Id]],Rabati!B:C,2,0),0)</f>
        <v>8</v>
      </c>
      <c r="F1765">
        <v>20</v>
      </c>
      <c r="G1765" t="str">
        <f>VLOOKUP(Table_ExternalData_15[[#This Row],[Id]],'Blagovna izdelek'!A:C,3,0)</f>
        <v>Mikrotik</v>
      </c>
      <c r="H1765">
        <f>Table_ExternalData_15[[#This Row],[Rabat]]*0.2</f>
        <v>1.6</v>
      </c>
      <c r="I1765" s="2">
        <f>Table_ExternalData_15[[#This Row],[Price]]-(Table_ExternalData_15[[#This Row],[Price]]*Table_ExternalData_15[[#This Row],[BB rabat]])/100</f>
        <v>70.946399999999997</v>
      </c>
      <c r="J1765" s="2">
        <f>Table_ExternalData_15[[#This Row],[BB cena]]*Table_ExternalData_15[[#Headers],[1,22]]</f>
        <v>86.554607999999988</v>
      </c>
      <c r="K1765" s="2">
        <f>Table_ExternalData_15[[#This Row],[Price]]*Table_ExternalData_15[[#Headers],[1,22]]</f>
        <v>87.961999999999989</v>
      </c>
      <c r="L1765" s="7">
        <f>IF(G1765="White Shark",E1765*0.5,IF(G1765="Sbox",E1765*0.5,IF(G1765="Tenda",E1765*0.5,E1765*0.2)))/100</f>
        <v>1.6E-2</v>
      </c>
      <c r="M1765" s="2">
        <f>Table_ExternalData_15[[#This Row],[Price]]-Table_ExternalData_15[[#This Row],[Price]]*Table_ExternalData_15[[#This Row],[extra popust]]</f>
        <v>70.946399999999997</v>
      </c>
      <c r="N1765" s="2">
        <f>IF(M1765&lt;I1765,M1765,I1765)</f>
        <v>70.946399999999997</v>
      </c>
      <c r="O1765" s="12" t="str">
        <f>IF(N1765&lt;I1765,$U$1," ")</f>
        <v xml:space="preserve"> </v>
      </c>
      <c r="P1765" s="12" t="str">
        <f>IFERROR((O1765+30)," ")</f>
        <v xml:space="preserve"> </v>
      </c>
      <c r="Q1765" s="2">
        <f ca="1">IF(O1765=$U$1,N1765,"0")*1.22</f>
        <v>0</v>
      </c>
    </row>
    <row r="1766" spans="1:17" x14ac:dyDescent="0.25">
      <c r="A1766" t="s">
        <v>4267</v>
      </c>
      <c r="B1766" t="s">
        <v>4266</v>
      </c>
      <c r="C1766">
        <v>12251</v>
      </c>
      <c r="D1766">
        <v>399.95</v>
      </c>
      <c r="E1766">
        <f>IFERROR(VLOOKUP(Table_ExternalData_15[[#This Row],[Id]],Rabati!B:C,2,0),0)</f>
        <v>8</v>
      </c>
      <c r="F1766">
        <v>0</v>
      </c>
      <c r="G1766" t="str">
        <f>VLOOKUP(Table_ExternalData_15[[#This Row],[Id]],'Blagovna izdelek'!A:C,3,0)</f>
        <v>Mikrotik</v>
      </c>
      <c r="H1766">
        <f>Table_ExternalData_15[[#This Row],[Rabat]]*0.2</f>
        <v>1.6</v>
      </c>
      <c r="I1766" s="2">
        <f>Table_ExternalData_15[[#This Row],[Price]]-(Table_ExternalData_15[[#This Row],[Price]]*Table_ExternalData_15[[#This Row],[BB rabat]])/100</f>
        <v>393.55079999999998</v>
      </c>
      <c r="J1766" s="2">
        <f>Table_ExternalData_15[[#This Row],[BB cena]]*Table_ExternalData_15[[#Headers],[1,22]]</f>
        <v>480.13197599999995</v>
      </c>
      <c r="K1766" s="2">
        <f>Table_ExternalData_15[[#This Row],[Price]]*Table_ExternalData_15[[#Headers],[1,22]]</f>
        <v>487.93899999999996</v>
      </c>
      <c r="L1766" s="7">
        <f>IF(G1766="White Shark",E1766*0.5,IF(G1766="Sbox",E1766*0.5,IF(G1766="Tenda",E1766*0.5,E1766*0.2)))/100</f>
        <v>1.6E-2</v>
      </c>
      <c r="M1766" s="2">
        <f>Table_ExternalData_15[[#This Row],[Price]]-Table_ExternalData_15[[#This Row],[Price]]*Table_ExternalData_15[[#This Row],[extra popust]]</f>
        <v>393.55079999999998</v>
      </c>
      <c r="N1766" s="2">
        <f>IF(M1766&lt;I1766,M1766,I1766)</f>
        <v>393.55079999999998</v>
      </c>
      <c r="O1766" s="12" t="str">
        <f>IF(N1766&lt;I1766,$U$1," ")</f>
        <v xml:space="preserve"> </v>
      </c>
      <c r="P1766" s="12" t="str">
        <f>IFERROR((O1766+30)," ")</f>
        <v xml:space="preserve"> </v>
      </c>
      <c r="Q1766" s="2">
        <f ca="1">IF(O1766=$U$1,N1766,"0")*1.22</f>
        <v>0</v>
      </c>
    </row>
    <row r="1767" spans="1:17" x14ac:dyDescent="0.25">
      <c r="A1767" t="s">
        <v>4290</v>
      </c>
      <c r="B1767" t="s">
        <v>9872</v>
      </c>
      <c r="C1767">
        <v>12318</v>
      </c>
      <c r="D1767">
        <v>131.49</v>
      </c>
      <c r="E1767">
        <f>IFERROR(VLOOKUP(Table_ExternalData_15[[#This Row],[Id]],Rabati!B:C,2,0),0)</f>
        <v>8</v>
      </c>
      <c r="F1767">
        <v>5</v>
      </c>
      <c r="G1767" t="str">
        <f>VLOOKUP(Table_ExternalData_15[[#This Row],[Id]],'Blagovna izdelek'!A:C,3,0)</f>
        <v>Mikrotik</v>
      </c>
      <c r="H1767">
        <f>Table_ExternalData_15[[#This Row],[Rabat]]*0.2</f>
        <v>1.6</v>
      </c>
      <c r="I1767" s="2">
        <f>Table_ExternalData_15[[#This Row],[Price]]-(Table_ExternalData_15[[#This Row],[Price]]*Table_ExternalData_15[[#This Row],[BB rabat]])/100</f>
        <v>129.38616000000002</v>
      </c>
      <c r="J1767" s="2">
        <f>Table_ExternalData_15[[#This Row],[BB cena]]*Table_ExternalData_15[[#Headers],[1,22]]</f>
        <v>157.85111520000001</v>
      </c>
      <c r="K1767" s="2">
        <f>Table_ExternalData_15[[#This Row],[Price]]*Table_ExternalData_15[[#Headers],[1,22]]</f>
        <v>160.4178</v>
      </c>
      <c r="L1767" s="7">
        <f>IF(G1767="White Shark",E1767*0.5,IF(G1767="Sbox",E1767*0.5,IF(G1767="Tenda",E1767*0.5,E1767*0.2)))/100</f>
        <v>1.6E-2</v>
      </c>
      <c r="M1767" s="2">
        <f>Table_ExternalData_15[[#This Row],[Price]]-Table_ExternalData_15[[#This Row],[Price]]*Table_ExternalData_15[[#This Row],[extra popust]]</f>
        <v>129.38616000000002</v>
      </c>
      <c r="N1767" s="2">
        <f>IF(M1767&lt;I1767,M1767,I1767)</f>
        <v>129.38616000000002</v>
      </c>
      <c r="O1767" s="12" t="str">
        <f>IF(N1767&lt;I1767,$U$1," ")</f>
        <v xml:space="preserve"> </v>
      </c>
      <c r="P1767" s="12" t="str">
        <f>IFERROR((O1767+30)," ")</f>
        <v xml:space="preserve"> </v>
      </c>
      <c r="Q1767" s="2">
        <f ca="1">IF(O1767=$U$1,N1767,"0")*1.22</f>
        <v>0</v>
      </c>
    </row>
    <row r="1768" spans="1:17" x14ac:dyDescent="0.25">
      <c r="A1768" t="s">
        <v>4428</v>
      </c>
      <c r="B1768" t="s">
        <v>4427</v>
      </c>
      <c r="C1768">
        <v>12597</v>
      </c>
      <c r="D1768">
        <v>11.423999999999999</v>
      </c>
      <c r="E1768">
        <f>IFERROR(VLOOKUP(Table_ExternalData_15[[#This Row],[Id]],Rabati!B:C,2,0),0)</f>
        <v>8</v>
      </c>
      <c r="F1768">
        <v>10</v>
      </c>
      <c r="G1768" t="str">
        <f>VLOOKUP(Table_ExternalData_15[[#This Row],[Id]],'Blagovna izdelek'!A:C,3,0)</f>
        <v>Mikrotik</v>
      </c>
      <c r="H1768">
        <f>Table_ExternalData_15[[#This Row],[Rabat]]*0.2</f>
        <v>1.6</v>
      </c>
      <c r="I1768" s="2">
        <f>Table_ExternalData_15[[#This Row],[Price]]-(Table_ExternalData_15[[#This Row],[Price]]*Table_ExternalData_15[[#This Row],[BB rabat]])/100</f>
        <v>11.241216</v>
      </c>
      <c r="J1768" s="2">
        <f>Table_ExternalData_15[[#This Row],[BB cena]]*Table_ExternalData_15[[#Headers],[1,22]]</f>
        <v>13.714283519999999</v>
      </c>
      <c r="K1768" s="2">
        <f>Table_ExternalData_15[[#This Row],[Price]]*Table_ExternalData_15[[#Headers],[1,22]]</f>
        <v>13.937279999999999</v>
      </c>
      <c r="L1768" s="7">
        <f>IF(G1768="White Shark",E1768*0.5,IF(G1768="Sbox",E1768*0.5,IF(G1768="Tenda",E1768*0.5,E1768*0.2)))/100</f>
        <v>1.6E-2</v>
      </c>
      <c r="M1768" s="2">
        <f>Table_ExternalData_15[[#This Row],[Price]]-Table_ExternalData_15[[#This Row],[Price]]*Table_ExternalData_15[[#This Row],[extra popust]]</f>
        <v>11.241216</v>
      </c>
      <c r="N1768" s="2">
        <f>IF(M1768&lt;I1768,M1768,I1768)</f>
        <v>11.241216</v>
      </c>
      <c r="O1768" s="12" t="str">
        <f>IF(N1768&lt;I1768,$U$1," ")</f>
        <v xml:space="preserve"> </v>
      </c>
      <c r="P1768" s="12" t="str">
        <f>IFERROR((O1768+30)," ")</f>
        <v xml:space="preserve"> </v>
      </c>
      <c r="Q1768" s="2">
        <f ca="1">IF(O1768=$U$1,N1768,"0")*1.22</f>
        <v>0</v>
      </c>
    </row>
    <row r="1769" spans="1:17" x14ac:dyDescent="0.25">
      <c r="A1769" t="s">
        <v>4509</v>
      </c>
      <c r="B1769" t="s">
        <v>4508</v>
      </c>
      <c r="C1769">
        <v>12679</v>
      </c>
      <c r="D1769">
        <v>182.65</v>
      </c>
      <c r="E1769">
        <f>IFERROR(VLOOKUP(Table_ExternalData_15[[#This Row],[Id]],Rabati!B:C,2,0),0)</f>
        <v>8</v>
      </c>
      <c r="F1769">
        <v>6</v>
      </c>
      <c r="G1769" t="str">
        <f>VLOOKUP(Table_ExternalData_15[[#This Row],[Id]],'Blagovna izdelek'!A:C,3,0)</f>
        <v>Mikrotik</v>
      </c>
      <c r="H1769">
        <f>Table_ExternalData_15[[#This Row],[Rabat]]*0.2</f>
        <v>1.6</v>
      </c>
      <c r="I1769" s="2">
        <f>Table_ExternalData_15[[#This Row],[Price]]-(Table_ExternalData_15[[#This Row],[Price]]*Table_ExternalData_15[[#This Row],[BB rabat]])/100</f>
        <v>179.7276</v>
      </c>
      <c r="J1769" s="2">
        <f>Table_ExternalData_15[[#This Row],[BB cena]]*Table_ExternalData_15[[#Headers],[1,22]]</f>
        <v>219.26767199999998</v>
      </c>
      <c r="K1769" s="2">
        <f>Table_ExternalData_15[[#This Row],[Price]]*Table_ExternalData_15[[#Headers],[1,22]]</f>
        <v>222.833</v>
      </c>
      <c r="L1769" s="7">
        <f>IF(G1769="White Shark",E1769*0.5,IF(G1769="Sbox",E1769*0.5,IF(G1769="Tenda",E1769*0.5,E1769*0.2)))/100</f>
        <v>1.6E-2</v>
      </c>
      <c r="M1769" s="2">
        <f>Table_ExternalData_15[[#This Row],[Price]]-Table_ExternalData_15[[#This Row],[Price]]*Table_ExternalData_15[[#This Row],[extra popust]]</f>
        <v>179.7276</v>
      </c>
      <c r="N1769" s="2">
        <f>IF(M1769&lt;I1769,M1769,I1769)</f>
        <v>179.7276</v>
      </c>
      <c r="O1769" s="12" t="str">
        <f>IF(N1769&lt;I1769,$U$1," ")</f>
        <v xml:space="preserve"> </v>
      </c>
      <c r="P1769" s="12" t="str">
        <f>IFERROR((O1769+30)," ")</f>
        <v xml:space="preserve"> </v>
      </c>
      <c r="Q1769" s="2">
        <f ca="1">IF(O1769=$U$1,N1769,"0")*1.22</f>
        <v>0</v>
      </c>
    </row>
    <row r="1770" spans="1:17" x14ac:dyDescent="0.25">
      <c r="A1770" t="s">
        <v>4510</v>
      </c>
      <c r="B1770" t="s">
        <v>14869</v>
      </c>
      <c r="C1770">
        <v>12681</v>
      </c>
      <c r="D1770">
        <v>249.95</v>
      </c>
      <c r="E1770">
        <f>IFERROR(VLOOKUP(Table_ExternalData_15[[#This Row],[Id]],Rabati!B:C,2,0),0)</f>
        <v>8</v>
      </c>
      <c r="F1770">
        <v>15</v>
      </c>
      <c r="G1770" t="str">
        <f>VLOOKUP(Table_ExternalData_15[[#This Row],[Id]],'Blagovna izdelek'!A:C,3,0)</f>
        <v>Mikrotik</v>
      </c>
      <c r="H1770">
        <f>Table_ExternalData_15[[#This Row],[Rabat]]*0.2</f>
        <v>1.6</v>
      </c>
      <c r="I1770" s="2">
        <f>Table_ExternalData_15[[#This Row],[Price]]-(Table_ExternalData_15[[#This Row],[Price]]*Table_ExternalData_15[[#This Row],[BB rabat]])/100</f>
        <v>245.95079999999999</v>
      </c>
      <c r="J1770" s="2">
        <f>Table_ExternalData_15[[#This Row],[BB cena]]*Table_ExternalData_15[[#Headers],[1,22]]</f>
        <v>300.05997599999995</v>
      </c>
      <c r="K1770" s="2">
        <f>Table_ExternalData_15[[#This Row],[Price]]*Table_ExternalData_15[[#Headers],[1,22]]</f>
        <v>304.93899999999996</v>
      </c>
      <c r="L1770" s="7">
        <f>IF(G1770="White Shark",E1770*0.5,IF(G1770="Sbox",E1770*0.5,IF(G1770="Tenda",E1770*0.5,E1770*0.2)))/100</f>
        <v>1.6E-2</v>
      </c>
      <c r="M1770" s="2">
        <f>Table_ExternalData_15[[#This Row],[Price]]-Table_ExternalData_15[[#This Row],[Price]]*Table_ExternalData_15[[#This Row],[extra popust]]</f>
        <v>245.95079999999999</v>
      </c>
      <c r="N1770" s="2">
        <f>IF(M1770&lt;I1770,M1770,I1770)</f>
        <v>245.95079999999999</v>
      </c>
      <c r="O1770" s="12" t="str">
        <f>IF(N1770&lt;I1770,$U$1," ")</f>
        <v xml:space="preserve"> </v>
      </c>
      <c r="P1770" s="12" t="str">
        <f>IFERROR((O1770+30)," ")</f>
        <v xml:space="preserve"> </v>
      </c>
      <c r="Q1770" s="2">
        <f ca="1">IF(O1770=$U$1,N1770,"0")*1.22</f>
        <v>0</v>
      </c>
    </row>
    <row r="1771" spans="1:17" x14ac:dyDescent="0.25">
      <c r="A1771" t="s">
        <v>4514</v>
      </c>
      <c r="B1771" t="s">
        <v>14870</v>
      </c>
      <c r="C1771">
        <v>12688</v>
      </c>
      <c r="D1771">
        <v>35.64</v>
      </c>
      <c r="E1771">
        <f>IFERROR(VLOOKUP(Table_ExternalData_15[[#This Row],[Id]],Rabati!B:C,2,0),0)</f>
        <v>8</v>
      </c>
      <c r="F1771">
        <v>15</v>
      </c>
      <c r="G1771" t="str">
        <f>VLOOKUP(Table_ExternalData_15[[#This Row],[Id]],'Blagovna izdelek'!A:C,3,0)</f>
        <v>Mikrotik</v>
      </c>
      <c r="H1771">
        <f>Table_ExternalData_15[[#This Row],[Rabat]]*0.2</f>
        <v>1.6</v>
      </c>
      <c r="I1771" s="2">
        <f>Table_ExternalData_15[[#This Row],[Price]]-(Table_ExternalData_15[[#This Row],[Price]]*Table_ExternalData_15[[#This Row],[BB rabat]])/100</f>
        <v>35.069760000000002</v>
      </c>
      <c r="J1771" s="2">
        <f>Table_ExternalData_15[[#This Row],[BB cena]]*Table_ExternalData_15[[#Headers],[1,22]]</f>
        <v>42.785107199999999</v>
      </c>
      <c r="K1771" s="2">
        <f>Table_ExternalData_15[[#This Row],[Price]]*Table_ExternalData_15[[#Headers],[1,22]]</f>
        <v>43.480800000000002</v>
      </c>
      <c r="L1771" s="7">
        <f>IF(G1771="White Shark",E1771*0.5,IF(G1771="Sbox",E1771*0.5,IF(G1771="Tenda",E1771*0.5,E1771*0.2)))/100</f>
        <v>1.6E-2</v>
      </c>
      <c r="M1771" s="2">
        <f>Table_ExternalData_15[[#This Row],[Price]]-Table_ExternalData_15[[#This Row],[Price]]*Table_ExternalData_15[[#This Row],[extra popust]]</f>
        <v>35.069760000000002</v>
      </c>
      <c r="N1771" s="2">
        <f>IF(M1771&lt;I1771,M1771,I1771)</f>
        <v>35.069760000000002</v>
      </c>
      <c r="O1771" s="12" t="str">
        <f>IF(N1771&lt;I1771,$U$1," ")</f>
        <v xml:space="preserve"> </v>
      </c>
      <c r="P1771" s="12" t="str">
        <f>IFERROR((O1771+30)," ")</f>
        <v xml:space="preserve"> </v>
      </c>
      <c r="Q1771" s="2">
        <f ca="1">IF(O1771=$U$1,N1771,"0")*1.22</f>
        <v>0</v>
      </c>
    </row>
    <row r="1772" spans="1:17" x14ac:dyDescent="0.25">
      <c r="A1772" t="s">
        <v>4517</v>
      </c>
      <c r="B1772" t="s">
        <v>4516</v>
      </c>
      <c r="C1772">
        <v>12690</v>
      </c>
      <c r="D1772">
        <v>6.5744999999999996</v>
      </c>
      <c r="E1772">
        <f>IFERROR(VLOOKUP(Table_ExternalData_15[[#This Row],[Id]],Rabati!B:C,2,0),0)</f>
        <v>8</v>
      </c>
      <c r="F1772">
        <v>13</v>
      </c>
      <c r="G1772" t="str">
        <f>VLOOKUP(Table_ExternalData_15[[#This Row],[Id]],'Blagovna izdelek'!A:C,3,0)</f>
        <v>Mikrotik</v>
      </c>
      <c r="H1772">
        <f>Table_ExternalData_15[[#This Row],[Rabat]]*0.2</f>
        <v>1.6</v>
      </c>
      <c r="I1772" s="2">
        <f>Table_ExternalData_15[[#This Row],[Price]]-(Table_ExternalData_15[[#This Row],[Price]]*Table_ExternalData_15[[#This Row],[BB rabat]])/100</f>
        <v>6.4693079999999998</v>
      </c>
      <c r="J1772" s="2">
        <f>Table_ExternalData_15[[#This Row],[BB cena]]*Table_ExternalData_15[[#Headers],[1,22]]</f>
        <v>7.8925557599999996</v>
      </c>
      <c r="K1772" s="2">
        <f>Table_ExternalData_15[[#This Row],[Price]]*Table_ExternalData_15[[#Headers],[1,22]]</f>
        <v>8.0208899999999996</v>
      </c>
      <c r="L1772" s="7">
        <f>IF(G1772="White Shark",E1772*0.5,IF(G1772="Sbox",E1772*0.5,IF(G1772="Tenda",E1772*0.5,E1772*0.2)))/100</f>
        <v>1.6E-2</v>
      </c>
      <c r="M1772" s="2">
        <f>Table_ExternalData_15[[#This Row],[Price]]-Table_ExternalData_15[[#This Row],[Price]]*Table_ExternalData_15[[#This Row],[extra popust]]</f>
        <v>6.4693079999999998</v>
      </c>
      <c r="N1772" s="2">
        <f>IF(M1772&lt;I1772,M1772,I1772)</f>
        <v>6.4693079999999998</v>
      </c>
      <c r="O1772" s="12" t="str">
        <f>IF(N1772&lt;I1772,$U$1," ")</f>
        <v xml:space="preserve"> </v>
      </c>
      <c r="P1772" s="12" t="str">
        <f>IFERROR((O1772+30)," ")</f>
        <v xml:space="preserve"> </v>
      </c>
      <c r="Q1772" s="2">
        <f ca="1">IF(O1772=$U$1,N1772,"0")*1.22</f>
        <v>0</v>
      </c>
    </row>
    <row r="1773" spans="1:17" x14ac:dyDescent="0.25">
      <c r="A1773" t="s">
        <v>4520</v>
      </c>
      <c r="B1773" t="s">
        <v>4519</v>
      </c>
      <c r="C1773">
        <v>12692</v>
      </c>
      <c r="D1773">
        <v>7.05</v>
      </c>
      <c r="E1773">
        <f>IFERROR(VLOOKUP(Table_ExternalData_15[[#This Row],[Id]],Rabati!B:C,2,0),0)</f>
        <v>8</v>
      </c>
      <c r="F1773">
        <v>32</v>
      </c>
      <c r="G1773" t="str">
        <f>VLOOKUP(Table_ExternalData_15[[#This Row],[Id]],'Blagovna izdelek'!A:C,3,0)</f>
        <v>Mikrotik</v>
      </c>
      <c r="H1773">
        <f>Table_ExternalData_15[[#This Row],[Rabat]]*0.2</f>
        <v>1.6</v>
      </c>
      <c r="I1773" s="2">
        <f>Table_ExternalData_15[[#This Row],[Price]]-(Table_ExternalData_15[[#This Row],[Price]]*Table_ExternalData_15[[#This Row],[BB rabat]])/100</f>
        <v>6.9371999999999998</v>
      </c>
      <c r="J1773" s="2">
        <f>Table_ExternalData_15[[#This Row],[BB cena]]*Table_ExternalData_15[[#Headers],[1,22]]</f>
        <v>8.4633839999999996</v>
      </c>
      <c r="K1773" s="2">
        <f>Table_ExternalData_15[[#This Row],[Price]]*Table_ExternalData_15[[#Headers],[1,22]]</f>
        <v>8.6009999999999991</v>
      </c>
      <c r="L1773" s="7">
        <f>IF(G1773="White Shark",E1773*0.5,IF(G1773="Sbox",E1773*0.5,IF(G1773="Tenda",E1773*0.5,E1773*0.2)))/100</f>
        <v>1.6E-2</v>
      </c>
      <c r="M1773" s="2">
        <f>Table_ExternalData_15[[#This Row],[Price]]-Table_ExternalData_15[[#This Row],[Price]]*Table_ExternalData_15[[#This Row],[extra popust]]</f>
        <v>6.9371999999999998</v>
      </c>
      <c r="N1773" s="2">
        <f>IF(M1773&lt;I1773,M1773,I1773)</f>
        <v>6.9371999999999998</v>
      </c>
      <c r="O1773" s="12" t="str">
        <f>IF(N1773&lt;I1773,$U$1," ")</f>
        <v xml:space="preserve"> </v>
      </c>
      <c r="P1773" s="12" t="str">
        <f>IFERROR((O1773+30)," ")</f>
        <v xml:space="preserve"> </v>
      </c>
      <c r="Q1773" s="2">
        <f ca="1">IF(O1773=$U$1,N1773,"0")*1.22</f>
        <v>0</v>
      </c>
    </row>
    <row r="1774" spans="1:17" x14ac:dyDescent="0.25">
      <c r="A1774" t="s">
        <v>4524</v>
      </c>
      <c r="B1774" t="s">
        <v>4523</v>
      </c>
      <c r="C1774">
        <v>12695</v>
      </c>
      <c r="D1774">
        <v>19.28</v>
      </c>
      <c r="E1774">
        <f>IFERROR(VLOOKUP(Table_ExternalData_15[[#This Row],[Id]],Rabati!B:C,2,0),0)</f>
        <v>8</v>
      </c>
      <c r="F1774">
        <v>8</v>
      </c>
      <c r="G1774" t="str">
        <f>VLOOKUP(Table_ExternalData_15[[#This Row],[Id]],'Blagovna izdelek'!A:C,3,0)</f>
        <v>Mikrotik</v>
      </c>
      <c r="H1774">
        <f>Table_ExternalData_15[[#This Row],[Rabat]]*0.2</f>
        <v>1.6</v>
      </c>
      <c r="I1774" s="2">
        <f>Table_ExternalData_15[[#This Row],[Price]]-(Table_ExternalData_15[[#This Row],[Price]]*Table_ExternalData_15[[#This Row],[BB rabat]])/100</f>
        <v>18.971520000000002</v>
      </c>
      <c r="J1774" s="2">
        <f>Table_ExternalData_15[[#This Row],[BB cena]]*Table_ExternalData_15[[#Headers],[1,22]]</f>
        <v>23.145254400000002</v>
      </c>
      <c r="K1774" s="2">
        <f>Table_ExternalData_15[[#This Row],[Price]]*Table_ExternalData_15[[#Headers],[1,22]]</f>
        <v>23.521599999999999</v>
      </c>
      <c r="L1774" s="7">
        <f>IF(G1774="White Shark",E1774*0.5,IF(G1774="Sbox",E1774*0.5,IF(G1774="Tenda",E1774*0.5,E1774*0.2)))/100</f>
        <v>1.6E-2</v>
      </c>
      <c r="M1774" s="2">
        <f>Table_ExternalData_15[[#This Row],[Price]]-Table_ExternalData_15[[#This Row],[Price]]*Table_ExternalData_15[[#This Row],[extra popust]]</f>
        <v>18.971520000000002</v>
      </c>
      <c r="N1774" s="2">
        <f>IF(M1774&lt;I1774,M1774,I1774)</f>
        <v>18.971520000000002</v>
      </c>
      <c r="O1774" s="12" t="str">
        <f>IF(N1774&lt;I1774,$U$1," ")</f>
        <v xml:space="preserve"> </v>
      </c>
      <c r="P1774" s="12" t="str">
        <f>IFERROR((O1774+30)," ")</f>
        <v xml:space="preserve"> </v>
      </c>
      <c r="Q1774" s="2">
        <f ca="1">IF(O1774=$U$1,N1774,"0")*1.22</f>
        <v>0</v>
      </c>
    </row>
    <row r="1775" spans="1:17" x14ac:dyDescent="0.25">
      <c r="A1775" t="s">
        <v>4617</v>
      </c>
      <c r="B1775" t="s">
        <v>10247</v>
      </c>
      <c r="C1775">
        <v>12850</v>
      </c>
      <c r="D1775">
        <v>47.94</v>
      </c>
      <c r="E1775">
        <f>IFERROR(VLOOKUP(Table_ExternalData_15[[#This Row],[Id]],Rabati!B:C,2,0),0)</f>
        <v>8</v>
      </c>
      <c r="F1775">
        <v>9</v>
      </c>
      <c r="G1775" t="str">
        <f>VLOOKUP(Table_ExternalData_15[[#This Row],[Id]],'Blagovna izdelek'!A:C,3,0)</f>
        <v>Mikrotik</v>
      </c>
      <c r="H1775">
        <f>Table_ExternalData_15[[#This Row],[Rabat]]*0.2</f>
        <v>1.6</v>
      </c>
      <c r="I1775" s="2">
        <f>Table_ExternalData_15[[#This Row],[Price]]-(Table_ExternalData_15[[#This Row],[Price]]*Table_ExternalData_15[[#This Row],[BB rabat]])/100</f>
        <v>47.172959999999996</v>
      </c>
      <c r="J1775" s="2">
        <f>Table_ExternalData_15[[#This Row],[BB cena]]*Table_ExternalData_15[[#Headers],[1,22]]</f>
        <v>57.551011199999991</v>
      </c>
      <c r="K1775" s="2">
        <f>Table_ExternalData_15[[#This Row],[Price]]*Table_ExternalData_15[[#Headers],[1,22]]</f>
        <v>58.486799999999995</v>
      </c>
      <c r="L1775" s="7">
        <f>IF(G1775="White Shark",E1775*0.5,IF(G1775="Sbox",E1775*0.5,IF(G1775="Tenda",E1775*0.5,E1775*0.2)))/100</f>
        <v>1.6E-2</v>
      </c>
      <c r="M1775" s="2">
        <f>Table_ExternalData_15[[#This Row],[Price]]-Table_ExternalData_15[[#This Row],[Price]]*Table_ExternalData_15[[#This Row],[extra popust]]</f>
        <v>47.172959999999996</v>
      </c>
      <c r="N1775" s="2">
        <f>IF(M1775&lt;I1775,M1775,I1775)</f>
        <v>47.172959999999996</v>
      </c>
      <c r="O1775" s="12" t="str">
        <f>IF(N1775&lt;I1775,$U$1," ")</f>
        <v xml:space="preserve"> </v>
      </c>
      <c r="P1775" s="12" t="str">
        <f>IFERROR((O1775+30)," ")</f>
        <v xml:space="preserve"> </v>
      </c>
      <c r="Q1775" s="2">
        <f ca="1">IF(O1775=$U$1,N1775,"0")*1.22</f>
        <v>0</v>
      </c>
    </row>
    <row r="1776" spans="1:17" x14ac:dyDescent="0.25">
      <c r="A1776" t="s">
        <v>4619</v>
      </c>
      <c r="B1776" t="s">
        <v>4618</v>
      </c>
      <c r="C1776">
        <v>12851</v>
      </c>
      <c r="D1776">
        <v>4.4640000000000004</v>
      </c>
      <c r="E1776">
        <f>IFERROR(VLOOKUP(Table_ExternalData_15[[#This Row],[Id]],Rabati!B:C,2,0),0)</f>
        <v>8</v>
      </c>
      <c r="F1776">
        <v>6</v>
      </c>
      <c r="G1776" t="str">
        <f>VLOOKUP(Table_ExternalData_15[[#This Row],[Id]],'Blagovna izdelek'!A:C,3,0)</f>
        <v>Mikrotik</v>
      </c>
      <c r="H1776">
        <f>Table_ExternalData_15[[#This Row],[Rabat]]*0.2</f>
        <v>1.6</v>
      </c>
      <c r="I1776" s="2">
        <f>Table_ExternalData_15[[#This Row],[Price]]-(Table_ExternalData_15[[#This Row],[Price]]*Table_ExternalData_15[[#This Row],[BB rabat]])/100</f>
        <v>4.392576</v>
      </c>
      <c r="J1776" s="2">
        <f>Table_ExternalData_15[[#This Row],[BB cena]]*Table_ExternalData_15[[#Headers],[1,22]]</f>
        <v>5.3589427199999999</v>
      </c>
      <c r="K1776" s="2">
        <f>Table_ExternalData_15[[#This Row],[Price]]*Table_ExternalData_15[[#Headers],[1,22]]</f>
        <v>5.4460800000000003</v>
      </c>
      <c r="L1776" s="7">
        <f>IF(G1776="White Shark",E1776*0.5,IF(G1776="Sbox",E1776*0.5,IF(G1776="Tenda",E1776*0.5,E1776*0.2)))/100</f>
        <v>1.6E-2</v>
      </c>
      <c r="M1776" s="2">
        <f>Table_ExternalData_15[[#This Row],[Price]]-Table_ExternalData_15[[#This Row],[Price]]*Table_ExternalData_15[[#This Row],[extra popust]]</f>
        <v>4.392576</v>
      </c>
      <c r="N1776" s="2">
        <f>IF(M1776&lt;I1776,M1776,I1776)</f>
        <v>4.392576</v>
      </c>
      <c r="O1776" s="12" t="str">
        <f>IF(N1776&lt;I1776,$U$1," ")</f>
        <v xml:space="preserve"> </v>
      </c>
      <c r="P1776" s="12" t="str">
        <f>IFERROR((O1776+30)," ")</f>
        <v xml:space="preserve"> </v>
      </c>
      <c r="Q1776" s="2">
        <f ca="1">IF(O1776=$U$1,N1776,"0")*1.22</f>
        <v>0</v>
      </c>
    </row>
    <row r="1777" spans="1:17" x14ac:dyDescent="0.25">
      <c r="A1777" t="s">
        <v>4786</v>
      </c>
      <c r="B1777" t="s">
        <v>4785</v>
      </c>
      <c r="C1777">
        <v>13027</v>
      </c>
      <c r="D1777">
        <v>29.98</v>
      </c>
      <c r="E1777">
        <f>IFERROR(VLOOKUP(Table_ExternalData_15[[#This Row],[Id]],Rabati!B:C,2,0),0)</f>
        <v>4</v>
      </c>
      <c r="F1777">
        <v>4</v>
      </c>
      <c r="G1777" t="str">
        <f>VLOOKUP(Table_ExternalData_15[[#This Row],[Id]],'Blagovna izdelek'!A:C,3,0)</f>
        <v>Mikrotik</v>
      </c>
      <c r="H1777">
        <f>Table_ExternalData_15[[#This Row],[Rabat]]*0.2</f>
        <v>0.8</v>
      </c>
      <c r="I1777" s="2">
        <f>Table_ExternalData_15[[#This Row],[Price]]-(Table_ExternalData_15[[#This Row],[Price]]*Table_ExternalData_15[[#This Row],[BB rabat]])/100</f>
        <v>29.740159999999999</v>
      </c>
      <c r="J1777" s="2">
        <f>Table_ExternalData_15[[#This Row],[BB cena]]*Table_ExternalData_15[[#Headers],[1,22]]</f>
        <v>36.282995200000002</v>
      </c>
      <c r="K1777" s="2">
        <f>Table_ExternalData_15[[#This Row],[Price]]*Table_ExternalData_15[[#Headers],[1,22]]</f>
        <v>36.575600000000001</v>
      </c>
      <c r="L1777" s="7">
        <f>IF(G1777="White Shark",E1777*0.5,IF(G1777="Sbox",E1777*0.5,IF(G1777="Tenda",E1777*0.5,E1777*0.2)))/100</f>
        <v>8.0000000000000002E-3</v>
      </c>
      <c r="M1777" s="2">
        <f>Table_ExternalData_15[[#This Row],[Price]]-Table_ExternalData_15[[#This Row],[Price]]*Table_ExternalData_15[[#This Row],[extra popust]]</f>
        <v>29.740159999999999</v>
      </c>
      <c r="N1777" s="2">
        <f>IF(M1777&lt;I1777,M1777,I1777)</f>
        <v>29.740159999999999</v>
      </c>
      <c r="O1777" s="12" t="str">
        <f>IF(N1777&lt;I1777,$U$1," ")</f>
        <v xml:space="preserve"> </v>
      </c>
      <c r="P1777" s="12" t="str">
        <f>IFERROR((O1777+30)," ")</f>
        <v xml:space="preserve"> </v>
      </c>
      <c r="Q1777" s="2">
        <f ca="1">IF(O1777=$U$1,N1777,"0")*1.22</f>
        <v>0</v>
      </c>
    </row>
    <row r="1778" spans="1:17" x14ac:dyDescent="0.25">
      <c r="A1778" t="s">
        <v>4788</v>
      </c>
      <c r="B1778" t="s">
        <v>4787</v>
      </c>
      <c r="C1778">
        <v>13028</v>
      </c>
      <c r="D1778">
        <v>52.15</v>
      </c>
      <c r="E1778">
        <f>IFERROR(VLOOKUP(Table_ExternalData_15[[#This Row],[Id]],Rabati!B:C,2,0),0)</f>
        <v>4</v>
      </c>
      <c r="F1778">
        <v>3</v>
      </c>
      <c r="G1778" t="str">
        <f>VLOOKUP(Table_ExternalData_15[[#This Row],[Id]],'Blagovna izdelek'!A:C,3,0)</f>
        <v>Mikrotik</v>
      </c>
      <c r="H1778">
        <f>Table_ExternalData_15[[#This Row],[Rabat]]*0.2</f>
        <v>0.8</v>
      </c>
      <c r="I1778" s="2">
        <f>Table_ExternalData_15[[#This Row],[Price]]-(Table_ExternalData_15[[#This Row],[Price]]*Table_ExternalData_15[[#This Row],[BB rabat]])/100</f>
        <v>51.732799999999997</v>
      </c>
      <c r="J1778" s="2">
        <f>Table_ExternalData_15[[#This Row],[BB cena]]*Table_ExternalData_15[[#Headers],[1,22]]</f>
        <v>63.114015999999992</v>
      </c>
      <c r="K1778" s="2">
        <f>Table_ExternalData_15[[#This Row],[Price]]*Table_ExternalData_15[[#Headers],[1,22]]</f>
        <v>63.622999999999998</v>
      </c>
      <c r="L1778" s="7">
        <f>IF(G1778="White Shark",E1778*0.5,IF(G1778="Sbox",E1778*0.5,IF(G1778="Tenda",E1778*0.5,E1778*0.2)))/100</f>
        <v>8.0000000000000002E-3</v>
      </c>
      <c r="M1778" s="2">
        <f>Table_ExternalData_15[[#This Row],[Price]]-Table_ExternalData_15[[#This Row],[Price]]*Table_ExternalData_15[[#This Row],[extra popust]]</f>
        <v>51.732799999999997</v>
      </c>
      <c r="N1778" s="2">
        <f>IF(M1778&lt;I1778,M1778,I1778)</f>
        <v>51.732799999999997</v>
      </c>
      <c r="O1778" s="12" t="str">
        <f>IF(N1778&lt;I1778,$U$1," ")</f>
        <v xml:space="preserve"> </v>
      </c>
      <c r="P1778" s="12" t="str">
        <f>IFERROR((O1778+30)," ")</f>
        <v xml:space="preserve"> </v>
      </c>
      <c r="Q1778" s="2">
        <f ca="1">IF(O1778=$U$1,N1778,"0")*1.22</f>
        <v>0</v>
      </c>
    </row>
    <row r="1779" spans="1:17" x14ac:dyDescent="0.25">
      <c r="A1779" t="s">
        <v>4790</v>
      </c>
      <c r="B1779" t="s">
        <v>4789</v>
      </c>
      <c r="C1779">
        <v>13029</v>
      </c>
      <c r="D1779">
        <v>192.89</v>
      </c>
      <c r="E1779">
        <f>IFERROR(VLOOKUP(Table_ExternalData_15[[#This Row],[Id]],Rabati!B:C,2,0),0)</f>
        <v>4</v>
      </c>
      <c r="F1779">
        <v>0</v>
      </c>
      <c r="G1779" t="str">
        <f>VLOOKUP(Table_ExternalData_15[[#This Row],[Id]],'Blagovna izdelek'!A:C,3,0)</f>
        <v>Mikrotik</v>
      </c>
      <c r="H1779">
        <f>Table_ExternalData_15[[#This Row],[Rabat]]*0.2</f>
        <v>0.8</v>
      </c>
      <c r="I1779" s="2">
        <f>Table_ExternalData_15[[#This Row],[Price]]-(Table_ExternalData_15[[#This Row],[Price]]*Table_ExternalData_15[[#This Row],[BB rabat]])/100</f>
        <v>191.34688</v>
      </c>
      <c r="J1779" s="2">
        <f>Table_ExternalData_15[[#This Row],[BB cena]]*Table_ExternalData_15[[#Headers],[1,22]]</f>
        <v>233.4431936</v>
      </c>
      <c r="K1779" s="2">
        <f>Table_ExternalData_15[[#This Row],[Price]]*Table_ExternalData_15[[#Headers],[1,22]]</f>
        <v>235.32579999999999</v>
      </c>
      <c r="L1779" s="7">
        <f>IF(G1779="White Shark",E1779*0.5,IF(G1779="Sbox",E1779*0.5,IF(G1779="Tenda",E1779*0.5,E1779*0.2)))/100</f>
        <v>8.0000000000000002E-3</v>
      </c>
      <c r="M1779" s="2">
        <f>Table_ExternalData_15[[#This Row],[Price]]-Table_ExternalData_15[[#This Row],[Price]]*Table_ExternalData_15[[#This Row],[extra popust]]</f>
        <v>191.34688</v>
      </c>
      <c r="N1779" s="2">
        <f>IF(M1779&lt;I1779,M1779,I1779)</f>
        <v>191.34688</v>
      </c>
      <c r="O1779" s="12" t="str">
        <f>IF(N1779&lt;I1779,$U$1," ")</f>
        <v xml:space="preserve"> </v>
      </c>
      <c r="P1779" s="12" t="str">
        <f>IFERROR((O1779+30)," ")</f>
        <v xml:space="preserve"> </v>
      </c>
      <c r="Q1779" s="2">
        <f ca="1">IF(O1779=$U$1,N1779,"0")*1.22</f>
        <v>0</v>
      </c>
    </row>
    <row r="1780" spans="1:17" x14ac:dyDescent="0.25">
      <c r="A1780" t="s">
        <v>5009</v>
      </c>
      <c r="B1780" t="s">
        <v>13637</v>
      </c>
      <c r="C1780">
        <v>13157</v>
      </c>
      <c r="D1780">
        <v>10.483499999999999</v>
      </c>
      <c r="E1780">
        <f>IFERROR(VLOOKUP(Table_ExternalData_15[[#This Row],[Id]],Rabati!B:C,2,0),0)</f>
        <v>8</v>
      </c>
      <c r="F1780">
        <v>0</v>
      </c>
      <c r="G1780" t="str">
        <f>VLOOKUP(Table_ExternalData_15[[#This Row],[Id]],'Blagovna izdelek'!A:C,3,0)</f>
        <v>Mikrotik</v>
      </c>
      <c r="H1780">
        <f>Table_ExternalData_15[[#This Row],[Rabat]]*0.2</f>
        <v>1.6</v>
      </c>
      <c r="I1780" s="2">
        <f>Table_ExternalData_15[[#This Row],[Price]]-(Table_ExternalData_15[[#This Row],[Price]]*Table_ExternalData_15[[#This Row],[BB rabat]])/100</f>
        <v>10.315764</v>
      </c>
      <c r="J1780" s="2">
        <f>Table_ExternalData_15[[#This Row],[BB cena]]*Table_ExternalData_15[[#Headers],[1,22]]</f>
        <v>12.585232079999999</v>
      </c>
      <c r="K1780" s="2">
        <f>Table_ExternalData_15[[#This Row],[Price]]*Table_ExternalData_15[[#Headers],[1,22]]</f>
        <v>12.789869999999999</v>
      </c>
      <c r="L1780" s="7">
        <f>IF(G1780="White Shark",E1780*0.5,IF(G1780="Sbox",E1780*0.5,IF(G1780="Tenda",E1780*0.5,E1780*0.2)))/100</f>
        <v>1.6E-2</v>
      </c>
      <c r="M1780" s="2">
        <f>Table_ExternalData_15[[#This Row],[Price]]-Table_ExternalData_15[[#This Row],[Price]]*Table_ExternalData_15[[#This Row],[extra popust]]</f>
        <v>10.315764</v>
      </c>
      <c r="N1780" s="2">
        <f>IF(M1780&lt;I1780,M1780,I1780)</f>
        <v>10.315764</v>
      </c>
      <c r="O1780" s="12" t="str">
        <f>IF(N1780&lt;I1780,$U$1," ")</f>
        <v xml:space="preserve"> </v>
      </c>
      <c r="P1780" s="12" t="str">
        <f>IFERROR((O1780+30)," ")</f>
        <v xml:space="preserve"> </v>
      </c>
      <c r="Q1780" s="2">
        <f ca="1">IF(O1780=$U$1,N1780,"0")*1.22</f>
        <v>0</v>
      </c>
    </row>
    <row r="1781" spans="1:17" x14ac:dyDescent="0.25">
      <c r="A1781" t="s">
        <v>5025</v>
      </c>
      <c r="B1781" t="s">
        <v>5024</v>
      </c>
      <c r="C1781">
        <v>13169</v>
      </c>
      <c r="D1781">
        <v>5.9</v>
      </c>
      <c r="E1781">
        <f>IFERROR(VLOOKUP(Table_ExternalData_15[[#This Row],[Id]],Rabati!B:C,2,0),0)</f>
        <v>100</v>
      </c>
      <c r="F1781">
        <v>0</v>
      </c>
      <c r="G1781" t="str">
        <f>VLOOKUP(Table_ExternalData_15[[#This Row],[Id]],'Blagovna izdelek'!A:C,3,0)</f>
        <v>Mikrotik</v>
      </c>
      <c r="H1781">
        <f>Table_ExternalData_15[[#This Row],[Rabat]]*0.2</f>
        <v>20</v>
      </c>
      <c r="I1781" s="2">
        <f>Table_ExternalData_15[[#This Row],[Price]]-(Table_ExternalData_15[[#This Row],[Price]]*Table_ExternalData_15[[#This Row],[BB rabat]])/100</f>
        <v>4.7200000000000006</v>
      </c>
      <c r="J1781" s="2">
        <f>Table_ExternalData_15[[#This Row],[BB cena]]*Table_ExternalData_15[[#Headers],[1,22]]</f>
        <v>5.7584000000000009</v>
      </c>
      <c r="K1781" s="2">
        <f>Table_ExternalData_15[[#This Row],[Price]]*Table_ExternalData_15[[#Headers],[1,22]]</f>
        <v>7.1980000000000004</v>
      </c>
      <c r="L1781" s="7">
        <f>IF(G1781="White Shark",E1781*0.5,IF(G1781="Sbox",E1781*0.5,IF(G1781="Tenda",E1781*0.5,E1781*0.2)))/100</f>
        <v>0.2</v>
      </c>
      <c r="M1781" s="2">
        <f>Table_ExternalData_15[[#This Row],[Price]]-Table_ExternalData_15[[#This Row],[Price]]*Table_ExternalData_15[[#This Row],[extra popust]]</f>
        <v>4.7200000000000006</v>
      </c>
      <c r="N1781" s="2">
        <f>IF(M1781&lt;I1781,M1781,I1781)</f>
        <v>4.7200000000000006</v>
      </c>
      <c r="O1781" s="12" t="str">
        <f>IF(N1781&lt;I1781,$U$1," ")</f>
        <v xml:space="preserve"> </v>
      </c>
      <c r="P1781" s="12" t="str">
        <f>IFERROR((O1781+30)," ")</f>
        <v xml:space="preserve"> </v>
      </c>
      <c r="Q1781" s="2">
        <f ca="1">IF(O1781=$U$1,N1781,"0")*1.22</f>
        <v>0</v>
      </c>
    </row>
    <row r="1782" spans="1:17" x14ac:dyDescent="0.25">
      <c r="A1782" t="s">
        <v>5035</v>
      </c>
      <c r="B1782" t="s">
        <v>5034</v>
      </c>
      <c r="C1782">
        <v>13179</v>
      </c>
      <c r="D1782">
        <v>23.408999999999999</v>
      </c>
      <c r="E1782">
        <f>IFERROR(VLOOKUP(Table_ExternalData_15[[#This Row],[Id]],Rabati!B:C,2,0),0)</f>
        <v>8</v>
      </c>
      <c r="F1782">
        <v>16</v>
      </c>
      <c r="G1782" t="str">
        <f>VLOOKUP(Table_ExternalData_15[[#This Row],[Id]],'Blagovna izdelek'!A:C,3,0)</f>
        <v>Mikrotik</v>
      </c>
      <c r="H1782">
        <f>Table_ExternalData_15[[#This Row],[Rabat]]*0.2</f>
        <v>1.6</v>
      </c>
      <c r="I1782" s="2">
        <f>Table_ExternalData_15[[#This Row],[Price]]-(Table_ExternalData_15[[#This Row],[Price]]*Table_ExternalData_15[[#This Row],[BB rabat]])/100</f>
        <v>23.034455999999999</v>
      </c>
      <c r="J1782" s="2">
        <f>Table_ExternalData_15[[#This Row],[BB cena]]*Table_ExternalData_15[[#Headers],[1,22]]</f>
        <v>28.102036319999996</v>
      </c>
      <c r="K1782" s="2">
        <f>Table_ExternalData_15[[#This Row],[Price]]*Table_ExternalData_15[[#Headers],[1,22]]</f>
        <v>28.558979999999998</v>
      </c>
      <c r="L1782" s="7">
        <f>IF(G1782="White Shark",E1782*0.5,IF(G1782="Sbox",E1782*0.5,IF(G1782="Tenda",E1782*0.5,E1782*0.2)))/100</f>
        <v>1.6E-2</v>
      </c>
      <c r="M1782" s="2">
        <f>Table_ExternalData_15[[#This Row],[Price]]-Table_ExternalData_15[[#This Row],[Price]]*Table_ExternalData_15[[#This Row],[extra popust]]</f>
        <v>23.034455999999999</v>
      </c>
      <c r="N1782" s="2">
        <f>IF(M1782&lt;I1782,M1782,I1782)</f>
        <v>23.034455999999999</v>
      </c>
      <c r="O1782" s="12" t="str">
        <f>IF(N1782&lt;I1782,$U$1," ")</f>
        <v xml:space="preserve"> </v>
      </c>
      <c r="P1782" s="12" t="str">
        <f>IFERROR((O1782+30)," ")</f>
        <v xml:space="preserve"> </v>
      </c>
      <c r="Q1782" s="2">
        <f ca="1">IF(O1782=$U$1,N1782,"0")*1.22</f>
        <v>0</v>
      </c>
    </row>
    <row r="1783" spans="1:17" x14ac:dyDescent="0.25">
      <c r="A1783" t="s">
        <v>5113</v>
      </c>
      <c r="B1783" t="s">
        <v>14871</v>
      </c>
      <c r="C1783">
        <v>13278</v>
      </c>
      <c r="D1783">
        <v>123.39</v>
      </c>
      <c r="E1783">
        <f>IFERROR(VLOOKUP(Table_ExternalData_15[[#This Row],[Id]],Rabati!B:C,2,0),0)</f>
        <v>8</v>
      </c>
      <c r="F1783">
        <v>2</v>
      </c>
      <c r="G1783" t="str">
        <f>VLOOKUP(Table_ExternalData_15[[#This Row],[Id]],'Blagovna izdelek'!A:C,3,0)</f>
        <v>Mikrotik</v>
      </c>
      <c r="H1783">
        <f>Table_ExternalData_15[[#This Row],[Rabat]]*0.2</f>
        <v>1.6</v>
      </c>
      <c r="I1783" s="2">
        <f>Table_ExternalData_15[[#This Row],[Price]]-(Table_ExternalData_15[[#This Row],[Price]]*Table_ExternalData_15[[#This Row],[BB rabat]])/100</f>
        <v>121.41576000000001</v>
      </c>
      <c r="J1783" s="2">
        <f>Table_ExternalData_15[[#This Row],[BB cena]]*Table_ExternalData_15[[#Headers],[1,22]]</f>
        <v>148.12722719999999</v>
      </c>
      <c r="K1783" s="2">
        <f>Table_ExternalData_15[[#This Row],[Price]]*Table_ExternalData_15[[#Headers],[1,22]]</f>
        <v>150.53579999999999</v>
      </c>
      <c r="L1783" s="7">
        <f>IF(G1783="White Shark",E1783*0.5,IF(G1783="Sbox",E1783*0.5,IF(G1783="Tenda",E1783*0.5,E1783*0.2)))/100</f>
        <v>1.6E-2</v>
      </c>
      <c r="M1783" s="2">
        <f>Table_ExternalData_15[[#This Row],[Price]]-Table_ExternalData_15[[#This Row],[Price]]*Table_ExternalData_15[[#This Row],[extra popust]]</f>
        <v>121.41576000000001</v>
      </c>
      <c r="N1783" s="2">
        <f>IF(M1783&lt;I1783,M1783,I1783)</f>
        <v>121.41576000000001</v>
      </c>
      <c r="O1783" s="12" t="str">
        <f>IF(N1783&lt;I1783,$U$1," ")</f>
        <v xml:space="preserve"> </v>
      </c>
      <c r="P1783" s="12" t="str">
        <f>IFERROR((O1783+30)," ")</f>
        <v xml:space="preserve"> </v>
      </c>
      <c r="Q1783" s="2">
        <f ca="1">IF(O1783=$U$1,N1783,"0")*1.22</f>
        <v>0</v>
      </c>
    </row>
    <row r="1784" spans="1:17" x14ac:dyDescent="0.25">
      <c r="A1784" t="s">
        <v>5114</v>
      </c>
      <c r="B1784" t="s">
        <v>14872</v>
      </c>
      <c r="C1784">
        <v>13279</v>
      </c>
      <c r="D1784">
        <v>204.36</v>
      </c>
      <c r="E1784">
        <f>IFERROR(VLOOKUP(Table_ExternalData_15[[#This Row],[Id]],Rabati!B:C,2,0),0)</f>
        <v>8</v>
      </c>
      <c r="F1784">
        <v>1</v>
      </c>
      <c r="G1784" t="str">
        <f>VLOOKUP(Table_ExternalData_15[[#This Row],[Id]],'Blagovna izdelek'!A:C,3,0)</f>
        <v>Mikrotik</v>
      </c>
      <c r="H1784">
        <f>Table_ExternalData_15[[#This Row],[Rabat]]*0.2</f>
        <v>1.6</v>
      </c>
      <c r="I1784" s="2">
        <f>Table_ExternalData_15[[#This Row],[Price]]-(Table_ExternalData_15[[#This Row],[Price]]*Table_ExternalData_15[[#This Row],[BB rabat]])/100</f>
        <v>201.09024000000002</v>
      </c>
      <c r="J1784" s="2">
        <f>Table_ExternalData_15[[#This Row],[BB cena]]*Table_ExternalData_15[[#Headers],[1,22]]</f>
        <v>245.33009280000002</v>
      </c>
      <c r="K1784">
        <f>Table_ExternalData_15[[#This Row],[Price]]*Table_ExternalData_15[[#Headers],[1,22]]</f>
        <v>249.31920000000002</v>
      </c>
      <c r="L1784" s="7">
        <f>IF(G1784="White Shark",E1784*0.5,IF(G1784="Sbox",E1784*0.5,IF(G1784="Tenda",E1784*0.5,E1784*0.2)))/100</f>
        <v>1.6E-2</v>
      </c>
      <c r="M1784" s="2">
        <f>Table_ExternalData_15[[#This Row],[Price]]-Table_ExternalData_15[[#This Row],[Price]]*Table_ExternalData_15[[#This Row],[extra popust]]</f>
        <v>201.09024000000002</v>
      </c>
      <c r="N1784" s="2">
        <f>IF(M1784&lt;I1784,M1784,I1784)</f>
        <v>201.09024000000002</v>
      </c>
      <c r="O1784" s="16" t="str">
        <f>IF(N1784&lt;I1784,$U$1," ")</f>
        <v xml:space="preserve"> </v>
      </c>
      <c r="P1784" s="16" t="str">
        <f>IFERROR((O1784+30)," ")</f>
        <v xml:space="preserve"> </v>
      </c>
      <c r="Q1784" s="2">
        <f ca="1">IF(O1784=$U$1,N1784,"0")*1.22</f>
        <v>0</v>
      </c>
    </row>
    <row r="1785" spans="1:17" x14ac:dyDescent="0.25">
      <c r="A1785" t="s">
        <v>5116</v>
      </c>
      <c r="B1785" t="s">
        <v>5115</v>
      </c>
      <c r="C1785">
        <v>13280</v>
      </c>
      <c r="D1785">
        <v>7.3440000000000003</v>
      </c>
      <c r="E1785">
        <f>IFERROR(VLOOKUP(Table_ExternalData_15[[#This Row],[Id]],Rabati!B:C,2,0),0)</f>
        <v>8</v>
      </c>
      <c r="F1785">
        <v>2</v>
      </c>
      <c r="G1785" t="str">
        <f>VLOOKUP(Table_ExternalData_15[[#This Row],[Id]],'Blagovna izdelek'!A:C,3,0)</f>
        <v>Mikrotik</v>
      </c>
      <c r="H1785">
        <f>Table_ExternalData_15[[#This Row],[Rabat]]*0.2</f>
        <v>1.6</v>
      </c>
      <c r="I1785" s="2">
        <f>Table_ExternalData_15[[#This Row],[Price]]-(Table_ExternalData_15[[#This Row],[Price]]*Table_ExternalData_15[[#This Row],[BB rabat]])/100</f>
        <v>7.226496</v>
      </c>
      <c r="J1785" s="2">
        <f>Table_ExternalData_15[[#This Row],[BB cena]]*Table_ExternalData_15[[#Headers],[1,22]]</f>
        <v>8.8163251200000001</v>
      </c>
      <c r="K1785" s="2">
        <f>Table_ExternalData_15[[#This Row],[Price]]*Table_ExternalData_15[[#Headers],[1,22]]</f>
        <v>8.9596800000000005</v>
      </c>
      <c r="L1785" s="7">
        <f>IF(G1785="White Shark",E1785*0.5,IF(G1785="Sbox",E1785*0.5,IF(G1785="Tenda",E1785*0.5,E1785*0.2)))/100</f>
        <v>1.6E-2</v>
      </c>
      <c r="M1785" s="2">
        <f>Table_ExternalData_15[[#This Row],[Price]]-Table_ExternalData_15[[#This Row],[Price]]*Table_ExternalData_15[[#This Row],[extra popust]]</f>
        <v>7.226496</v>
      </c>
      <c r="N1785" s="2">
        <f>IF(M1785&lt;I1785,M1785,I1785)</f>
        <v>7.226496</v>
      </c>
      <c r="O1785" s="12" t="str">
        <f>IF(N1785&lt;I1785,$U$1," ")</f>
        <v xml:space="preserve"> </v>
      </c>
      <c r="P1785" s="12" t="str">
        <f>IFERROR((O1785+30)," ")</f>
        <v xml:space="preserve"> </v>
      </c>
      <c r="Q1785" s="2">
        <f ca="1">IF(O1785=$U$1,N1785,"0")*1.22</f>
        <v>0</v>
      </c>
    </row>
    <row r="1786" spans="1:17" x14ac:dyDescent="0.25">
      <c r="A1786" t="s">
        <v>5140</v>
      </c>
      <c r="B1786" t="s">
        <v>10311</v>
      </c>
      <c r="C1786">
        <v>13307</v>
      </c>
      <c r="D1786">
        <v>2.8959999999999999</v>
      </c>
      <c r="E1786">
        <f>IFERROR(VLOOKUP(Table_ExternalData_15[[#This Row],[Id]],Rabati!B:C,2,0),0)</f>
        <v>8</v>
      </c>
      <c r="F1786">
        <v>24</v>
      </c>
      <c r="G1786" t="str">
        <f>VLOOKUP(Table_ExternalData_15[[#This Row],[Id]],'Blagovna izdelek'!A:C,3,0)</f>
        <v>Mikrotik</v>
      </c>
      <c r="H1786">
        <f>Table_ExternalData_15[[#This Row],[Rabat]]*0.2</f>
        <v>1.6</v>
      </c>
      <c r="I1786" s="2">
        <f>Table_ExternalData_15[[#This Row],[Price]]-(Table_ExternalData_15[[#This Row],[Price]]*Table_ExternalData_15[[#This Row],[BB rabat]])/100</f>
        <v>2.8496639999999998</v>
      </c>
      <c r="J1786" s="2">
        <f>Table_ExternalData_15[[#This Row],[BB cena]]*Table_ExternalData_15[[#Headers],[1,22]]</f>
        <v>3.4765900799999998</v>
      </c>
      <c r="K1786" s="2">
        <f>Table_ExternalData_15[[#This Row],[Price]]*Table_ExternalData_15[[#Headers],[1,22]]</f>
        <v>3.5331199999999998</v>
      </c>
      <c r="L1786" s="7">
        <f>IF(G1786="White Shark",E1786*0.5,IF(G1786="Sbox",E1786*0.5,IF(G1786="Tenda",E1786*0.5,E1786*0.2)))/100</f>
        <v>1.6E-2</v>
      </c>
      <c r="M1786" s="2">
        <f>Table_ExternalData_15[[#This Row],[Price]]-Table_ExternalData_15[[#This Row],[Price]]*Table_ExternalData_15[[#This Row],[extra popust]]</f>
        <v>2.8496639999999998</v>
      </c>
      <c r="N1786" s="2">
        <f>IF(M1786&lt;I1786,M1786,I1786)</f>
        <v>2.8496639999999998</v>
      </c>
      <c r="O1786" s="12" t="str">
        <f>IF(N1786&lt;I1786,$U$1," ")</f>
        <v xml:space="preserve"> </v>
      </c>
      <c r="P1786" s="12" t="str">
        <f>IFERROR((O1786+30)," ")</f>
        <v xml:space="preserve"> </v>
      </c>
      <c r="Q1786" s="2">
        <f ca="1">IF(O1786=$U$1,N1786,"0")*1.22</f>
        <v>0</v>
      </c>
    </row>
    <row r="1787" spans="1:17" x14ac:dyDescent="0.25">
      <c r="A1787" t="s">
        <v>5141</v>
      </c>
      <c r="B1787" t="s">
        <v>14873</v>
      </c>
      <c r="C1787">
        <v>13308</v>
      </c>
      <c r="D1787">
        <v>164.95</v>
      </c>
      <c r="E1787">
        <f>IFERROR(VLOOKUP(Table_ExternalData_15[[#This Row],[Id]],Rabati!B:C,2,0),0)</f>
        <v>8</v>
      </c>
      <c r="F1787">
        <v>0</v>
      </c>
      <c r="G1787" t="str">
        <f>VLOOKUP(Table_ExternalData_15[[#This Row],[Id]],'Blagovna izdelek'!A:C,3,0)</f>
        <v>Mikrotik</v>
      </c>
      <c r="H1787">
        <f>Table_ExternalData_15[[#This Row],[Rabat]]*0.2</f>
        <v>1.6</v>
      </c>
      <c r="I1787" s="2">
        <f>Table_ExternalData_15[[#This Row],[Price]]-(Table_ExternalData_15[[#This Row],[Price]]*Table_ExternalData_15[[#This Row],[BB rabat]])/100</f>
        <v>162.3108</v>
      </c>
      <c r="J1787" s="2">
        <f>Table_ExternalData_15[[#This Row],[BB cena]]*Table_ExternalData_15[[#Headers],[1,22]]</f>
        <v>198.01917599999999</v>
      </c>
      <c r="K1787" s="2">
        <f>Table_ExternalData_15[[#This Row],[Price]]*Table_ExternalData_15[[#Headers],[1,22]]</f>
        <v>201.23899999999998</v>
      </c>
      <c r="L1787" s="7">
        <f>IF(G1787="White Shark",E1787*0.5,IF(G1787="Sbox",E1787*0.5,IF(G1787="Tenda",E1787*0.5,E1787*0.2)))/100</f>
        <v>1.6E-2</v>
      </c>
      <c r="M1787" s="2">
        <f>Table_ExternalData_15[[#This Row],[Price]]-Table_ExternalData_15[[#This Row],[Price]]*Table_ExternalData_15[[#This Row],[extra popust]]</f>
        <v>162.3108</v>
      </c>
      <c r="N1787" s="2">
        <f>IF(M1787&lt;I1787,M1787,I1787)</f>
        <v>162.3108</v>
      </c>
      <c r="O1787" s="12" t="str">
        <f>IF(N1787&lt;I1787,$U$1," ")</f>
        <v xml:space="preserve"> </v>
      </c>
      <c r="P1787" s="12" t="str">
        <f>IFERROR((O1787+30)," ")</f>
        <v xml:space="preserve"> </v>
      </c>
      <c r="Q1787" s="2">
        <f ca="1">IF(O1787=$U$1,N1787,"0")*1.22</f>
        <v>0</v>
      </c>
    </row>
    <row r="1788" spans="1:17" x14ac:dyDescent="0.25">
      <c r="A1788" t="s">
        <v>5143</v>
      </c>
      <c r="B1788" t="s">
        <v>5142</v>
      </c>
      <c r="C1788">
        <v>13309</v>
      </c>
      <c r="D1788">
        <v>26.99</v>
      </c>
      <c r="E1788">
        <f>IFERROR(VLOOKUP(Table_ExternalData_15[[#This Row],[Id]],Rabati!B:C,2,0),0)</f>
        <v>0</v>
      </c>
      <c r="F1788">
        <v>0</v>
      </c>
      <c r="G1788" t="str">
        <f>VLOOKUP(Table_ExternalData_15[[#This Row],[Id]],'Blagovna izdelek'!A:C,3,0)</f>
        <v>Mikrotik</v>
      </c>
      <c r="H1788">
        <f>Table_ExternalData_15[[#This Row],[Rabat]]*0.2</f>
        <v>0</v>
      </c>
      <c r="I1788" s="2">
        <f>Table_ExternalData_15[[#This Row],[Price]]-(Table_ExternalData_15[[#This Row],[Price]]*Table_ExternalData_15[[#This Row],[BB rabat]])/100</f>
        <v>26.99</v>
      </c>
      <c r="J1788" s="2">
        <f>Table_ExternalData_15[[#This Row],[BB cena]]*Table_ExternalData_15[[#Headers],[1,22]]</f>
        <v>32.927799999999998</v>
      </c>
      <c r="K1788" s="2">
        <f>Table_ExternalData_15[[#This Row],[Price]]*Table_ExternalData_15[[#Headers],[1,22]]</f>
        <v>32.927799999999998</v>
      </c>
      <c r="L1788" s="7">
        <f>IF(G1788="White Shark",E1788*0.5,IF(G1788="Sbox",E1788*0.5,IF(G1788="Tenda",E1788*0.5,E1788*0.2)))/100</f>
        <v>0</v>
      </c>
      <c r="M1788" s="2">
        <f>Table_ExternalData_15[[#This Row],[Price]]-Table_ExternalData_15[[#This Row],[Price]]*Table_ExternalData_15[[#This Row],[extra popust]]</f>
        <v>26.99</v>
      </c>
      <c r="N1788" s="2">
        <f>IF(M1788&lt;I1788,M1788,I1788)</f>
        <v>26.99</v>
      </c>
      <c r="O1788" s="12" t="str">
        <f>IF(N1788&lt;I1788,$U$1," ")</f>
        <v xml:space="preserve"> </v>
      </c>
      <c r="P1788" s="12" t="str">
        <f>IFERROR((O1788+30)," ")</f>
        <v xml:space="preserve"> </v>
      </c>
      <c r="Q1788" s="2">
        <f ca="1">IF(O1788=$U$1,N1788,"0")*1.22</f>
        <v>0</v>
      </c>
    </row>
    <row r="1789" spans="1:17" x14ac:dyDescent="0.25">
      <c r="A1789" t="s">
        <v>5145</v>
      </c>
      <c r="B1789" t="s">
        <v>5144</v>
      </c>
      <c r="C1789">
        <v>13311</v>
      </c>
      <c r="D1789">
        <v>529.36</v>
      </c>
      <c r="E1789">
        <f>IFERROR(VLOOKUP(Table_ExternalData_15[[#This Row],[Id]],Rabati!B:C,2,0),0)</f>
        <v>8</v>
      </c>
      <c r="F1789">
        <v>0</v>
      </c>
      <c r="G1789" t="str">
        <f>VLOOKUP(Table_ExternalData_15[[#This Row],[Id]],'Blagovna izdelek'!A:C,3,0)</f>
        <v>Mikrotik</v>
      </c>
      <c r="H1789">
        <f>Table_ExternalData_15[[#This Row],[Rabat]]*0.2</f>
        <v>1.6</v>
      </c>
      <c r="I1789" s="2">
        <f>Table_ExternalData_15[[#This Row],[Price]]-(Table_ExternalData_15[[#This Row],[Price]]*Table_ExternalData_15[[#This Row],[BB rabat]])/100</f>
        <v>520.89024000000006</v>
      </c>
      <c r="J1789" s="2">
        <f>Table_ExternalData_15[[#This Row],[BB cena]]*Table_ExternalData_15[[#Headers],[1,22]]</f>
        <v>635.48609280000005</v>
      </c>
      <c r="K1789" s="2">
        <f>Table_ExternalData_15[[#This Row],[Price]]*Table_ExternalData_15[[#Headers],[1,22]]</f>
        <v>645.81920000000002</v>
      </c>
      <c r="L1789" s="7">
        <f>IF(G1789="White Shark",E1789*0.5,IF(G1789="Sbox",E1789*0.5,IF(G1789="Tenda",E1789*0.5,E1789*0.2)))/100</f>
        <v>1.6E-2</v>
      </c>
      <c r="M1789" s="2">
        <f>Table_ExternalData_15[[#This Row],[Price]]-Table_ExternalData_15[[#This Row],[Price]]*Table_ExternalData_15[[#This Row],[extra popust]]</f>
        <v>520.89024000000006</v>
      </c>
      <c r="N1789" s="2">
        <f>IF(M1789&lt;I1789,M1789,I1789)</f>
        <v>520.89024000000006</v>
      </c>
      <c r="O1789" s="12" t="str">
        <f>IF(N1789&lt;I1789,$U$1," ")</f>
        <v xml:space="preserve"> </v>
      </c>
      <c r="P1789" s="12" t="str">
        <f>IFERROR((O1789+30)," ")</f>
        <v xml:space="preserve"> </v>
      </c>
      <c r="Q1789" s="2">
        <f ca="1">IF(O1789=$U$1,N1789,"0")*1.22</f>
        <v>0</v>
      </c>
    </row>
    <row r="1790" spans="1:17" x14ac:dyDescent="0.25">
      <c r="A1790" t="s">
        <v>5146</v>
      </c>
      <c r="B1790" t="s">
        <v>12298</v>
      </c>
      <c r="C1790">
        <v>13312</v>
      </c>
      <c r="D1790">
        <v>581.12</v>
      </c>
      <c r="E1790">
        <f>IFERROR(VLOOKUP(Table_ExternalData_15[[#This Row],[Id]],Rabati!B:C,2,0),0)</f>
        <v>8</v>
      </c>
      <c r="F1790">
        <v>2</v>
      </c>
      <c r="G1790" t="str">
        <f>VLOOKUP(Table_ExternalData_15[[#This Row],[Id]],'Blagovna izdelek'!A:C,3,0)</f>
        <v>Mikrotik</v>
      </c>
      <c r="H1790">
        <f>Table_ExternalData_15[[#This Row],[Rabat]]*0.2</f>
        <v>1.6</v>
      </c>
      <c r="I1790" s="2">
        <f>Table_ExternalData_15[[#This Row],[Price]]-(Table_ExternalData_15[[#This Row],[Price]]*Table_ExternalData_15[[#This Row],[BB rabat]])/100</f>
        <v>571.82208000000003</v>
      </c>
      <c r="J1790" s="2">
        <f>Table_ExternalData_15[[#This Row],[BB cena]]*Table_ExternalData_15[[#Headers],[1,22]]</f>
        <v>697.6229376</v>
      </c>
      <c r="K1790" s="2">
        <f>Table_ExternalData_15[[#This Row],[Price]]*Table_ExternalData_15[[#Headers],[1,22]]</f>
        <v>708.96640000000002</v>
      </c>
      <c r="L1790" s="7">
        <f>IF(G1790="White Shark",E1790*0.5,IF(G1790="Sbox",E1790*0.5,IF(G1790="Tenda",E1790*0.5,E1790*0.2)))/100</f>
        <v>1.6E-2</v>
      </c>
      <c r="M1790" s="2">
        <f>Table_ExternalData_15[[#This Row],[Price]]-Table_ExternalData_15[[#This Row],[Price]]*Table_ExternalData_15[[#This Row],[extra popust]]</f>
        <v>571.82208000000003</v>
      </c>
      <c r="N1790" s="2">
        <f>IF(M1790&lt;I1790,M1790,I1790)</f>
        <v>571.82208000000003</v>
      </c>
      <c r="O1790" s="12" t="str">
        <f>IF(N1790&lt;I1790,$U$1," ")</f>
        <v xml:space="preserve"> </v>
      </c>
      <c r="P1790" s="12" t="str">
        <f>IFERROR((O1790+30)," ")</f>
        <v xml:space="preserve"> </v>
      </c>
      <c r="Q1790" s="2">
        <f ca="1">IF(O1790=$U$1,N1790,"0")*1.22</f>
        <v>0</v>
      </c>
    </row>
    <row r="1791" spans="1:17" x14ac:dyDescent="0.25">
      <c r="A1791" t="s">
        <v>5187</v>
      </c>
      <c r="B1791" t="s">
        <v>5186</v>
      </c>
      <c r="C1791">
        <v>13354</v>
      </c>
      <c r="D1791">
        <v>129.80000000000001</v>
      </c>
      <c r="E1791">
        <f>IFERROR(VLOOKUP(Table_ExternalData_15[[#This Row],[Id]],Rabati!B:C,2,0),0)</f>
        <v>8</v>
      </c>
      <c r="F1791">
        <v>0</v>
      </c>
      <c r="G1791" t="str">
        <f>VLOOKUP(Table_ExternalData_15[[#This Row],[Id]],'Blagovna izdelek'!A:C,3,0)</f>
        <v>Mikrotik</v>
      </c>
      <c r="H1791">
        <f>Table_ExternalData_15[[#This Row],[Rabat]]*0.2</f>
        <v>1.6</v>
      </c>
      <c r="I1791" s="2">
        <f>Table_ExternalData_15[[#This Row],[Price]]-(Table_ExternalData_15[[#This Row],[Price]]*Table_ExternalData_15[[#This Row],[BB rabat]])/100</f>
        <v>127.72320000000001</v>
      </c>
      <c r="J1791" s="2">
        <f>Table_ExternalData_15[[#This Row],[BB cena]]*Table_ExternalData_15[[#Headers],[1,22]]</f>
        <v>155.822304</v>
      </c>
      <c r="K1791" s="2">
        <f>Table_ExternalData_15[[#This Row],[Price]]*Table_ExternalData_15[[#Headers],[1,22]]</f>
        <v>158.35600000000002</v>
      </c>
      <c r="L1791" s="7">
        <f>IF(G1791="White Shark",E1791*0.5,IF(G1791="Sbox",E1791*0.5,IF(G1791="Tenda",E1791*0.5,E1791*0.2)))/100</f>
        <v>1.6E-2</v>
      </c>
      <c r="M1791" s="2">
        <f>Table_ExternalData_15[[#This Row],[Price]]-Table_ExternalData_15[[#This Row],[Price]]*Table_ExternalData_15[[#This Row],[extra popust]]</f>
        <v>127.72320000000001</v>
      </c>
      <c r="N1791" s="2">
        <f>IF(M1791&lt;I1791,M1791,I1791)</f>
        <v>127.72320000000001</v>
      </c>
      <c r="O1791" s="12" t="str">
        <f>IF(N1791&lt;I1791,$U$1," ")</f>
        <v xml:space="preserve"> </v>
      </c>
      <c r="P1791" s="12" t="str">
        <f>IFERROR((O1791+30)," ")</f>
        <v xml:space="preserve"> </v>
      </c>
      <c r="Q1791" s="2">
        <f ca="1">IF(O1791=$U$1,N1791,"0")*1.22</f>
        <v>0</v>
      </c>
    </row>
    <row r="1792" spans="1:17" x14ac:dyDescent="0.25">
      <c r="A1792" t="s">
        <v>5310</v>
      </c>
      <c r="B1792" t="s">
        <v>14874</v>
      </c>
      <c r="C1792">
        <v>13482</v>
      </c>
      <c r="D1792">
        <v>163.82249999999999</v>
      </c>
      <c r="E1792">
        <f>IFERROR(VLOOKUP(Table_ExternalData_15[[#This Row],[Id]],Rabati!B:C,2,0),0)</f>
        <v>8</v>
      </c>
      <c r="F1792">
        <v>0</v>
      </c>
      <c r="G1792" t="str">
        <f>VLOOKUP(Table_ExternalData_15[[#This Row],[Id]],'Blagovna izdelek'!A:C,3,0)</f>
        <v>Mikrotik</v>
      </c>
      <c r="H1792">
        <f>Table_ExternalData_15[[#This Row],[Rabat]]*0.2</f>
        <v>1.6</v>
      </c>
      <c r="I1792" s="2">
        <f>Table_ExternalData_15[[#This Row],[Price]]-(Table_ExternalData_15[[#This Row],[Price]]*Table_ExternalData_15[[#This Row],[BB rabat]])/100</f>
        <v>161.20133999999999</v>
      </c>
      <c r="J1792" s="2">
        <f>Table_ExternalData_15[[#This Row],[BB cena]]*Table_ExternalData_15[[#Headers],[1,22]]</f>
        <v>196.66563479999999</v>
      </c>
      <c r="K1792" s="2">
        <f>Table_ExternalData_15[[#This Row],[Price]]*Table_ExternalData_15[[#Headers],[1,22]]</f>
        <v>199.86344999999997</v>
      </c>
      <c r="L1792" s="7">
        <f>IF(G1792="White Shark",E1792*0.5,IF(G1792="Sbox",E1792*0.5,IF(G1792="Tenda",E1792*0.5,E1792*0.2)))/100</f>
        <v>1.6E-2</v>
      </c>
      <c r="M1792" s="2">
        <f>Table_ExternalData_15[[#This Row],[Price]]-Table_ExternalData_15[[#This Row],[Price]]*Table_ExternalData_15[[#This Row],[extra popust]]</f>
        <v>161.20133999999999</v>
      </c>
      <c r="N1792" s="2">
        <f>IF(M1792&lt;I1792,M1792,I1792)</f>
        <v>161.20133999999999</v>
      </c>
      <c r="O1792" s="12" t="str">
        <f>IF(N1792&lt;I1792,$U$1," ")</f>
        <v xml:space="preserve"> </v>
      </c>
      <c r="P1792" s="12" t="str">
        <f>IFERROR((O1792+30)," ")</f>
        <v xml:space="preserve"> </v>
      </c>
      <c r="Q1792" s="2">
        <f ca="1">IF(O1792=$U$1,N1792,"0")*1.22</f>
        <v>0</v>
      </c>
    </row>
    <row r="1793" spans="1:17" x14ac:dyDescent="0.25">
      <c r="A1793" t="s">
        <v>5389</v>
      </c>
      <c r="B1793" t="s">
        <v>5388</v>
      </c>
      <c r="C1793">
        <v>13594</v>
      </c>
      <c r="D1793">
        <v>5.5970000000000004</v>
      </c>
      <c r="E1793">
        <f>IFERROR(VLOOKUP(Table_ExternalData_15[[#This Row],[Id]],Rabati!B:C,2,0),0)</f>
        <v>8</v>
      </c>
      <c r="F1793">
        <v>0</v>
      </c>
      <c r="G1793" t="str">
        <f>VLOOKUP(Table_ExternalData_15[[#This Row],[Id]],'Blagovna izdelek'!A:C,3,0)</f>
        <v>Mikrotik</v>
      </c>
      <c r="H1793">
        <f>Table_ExternalData_15[[#This Row],[Rabat]]*0.2</f>
        <v>1.6</v>
      </c>
      <c r="I1793" s="2">
        <f>Table_ExternalData_15[[#This Row],[Price]]-(Table_ExternalData_15[[#This Row],[Price]]*Table_ExternalData_15[[#This Row],[BB rabat]])/100</f>
        <v>5.5074480000000001</v>
      </c>
      <c r="J1793" s="2">
        <f>Table_ExternalData_15[[#This Row],[BB cena]]*Table_ExternalData_15[[#Headers],[1,22]]</f>
        <v>6.71908656</v>
      </c>
      <c r="K1793" s="2">
        <f>Table_ExternalData_15[[#This Row],[Price]]*Table_ExternalData_15[[#Headers],[1,22]]</f>
        <v>6.8283400000000007</v>
      </c>
      <c r="L1793" s="7">
        <f>IF(G1793="White Shark",E1793*0.5,IF(G1793="Sbox",E1793*0.5,IF(G1793="Tenda",E1793*0.5,E1793*0.2)))/100</f>
        <v>1.6E-2</v>
      </c>
      <c r="M1793" s="2">
        <f>Table_ExternalData_15[[#This Row],[Price]]-Table_ExternalData_15[[#This Row],[Price]]*Table_ExternalData_15[[#This Row],[extra popust]]</f>
        <v>5.5074480000000001</v>
      </c>
      <c r="N1793" s="2">
        <f>IF(M1793&lt;I1793,M1793,I1793)</f>
        <v>5.5074480000000001</v>
      </c>
      <c r="O1793" s="12" t="str">
        <f>IF(N1793&lt;I1793,$U$1," ")</f>
        <v xml:space="preserve"> </v>
      </c>
      <c r="P1793" s="12" t="str">
        <f>IFERROR((O1793+30)," ")</f>
        <v xml:space="preserve"> </v>
      </c>
      <c r="Q1793" s="2">
        <f ca="1">IF(O1793=$U$1,N1793,"0")*1.22</f>
        <v>0</v>
      </c>
    </row>
    <row r="1794" spans="1:17" x14ac:dyDescent="0.25">
      <c r="A1794" t="s">
        <v>5405</v>
      </c>
      <c r="B1794" t="s">
        <v>5404</v>
      </c>
      <c r="C1794">
        <v>13612</v>
      </c>
      <c r="D1794">
        <v>21.315000000000001</v>
      </c>
      <c r="E1794">
        <f>IFERROR(VLOOKUP(Table_ExternalData_15[[#This Row],[Id]],Rabati!B:C,2,0),0)</f>
        <v>8</v>
      </c>
      <c r="F1794">
        <v>0</v>
      </c>
      <c r="G1794" t="str">
        <f>VLOOKUP(Table_ExternalData_15[[#This Row],[Id]],'Blagovna izdelek'!A:C,3,0)</f>
        <v>Mikrotik</v>
      </c>
      <c r="H1794">
        <f>Table_ExternalData_15[[#This Row],[Rabat]]*0.2</f>
        <v>1.6</v>
      </c>
      <c r="I1794" s="2">
        <f>Table_ExternalData_15[[#This Row],[Price]]-(Table_ExternalData_15[[#This Row],[Price]]*Table_ExternalData_15[[#This Row],[BB rabat]])/100</f>
        <v>20.973960000000002</v>
      </c>
      <c r="J1794" s="2">
        <f>Table_ExternalData_15[[#This Row],[BB cena]]*Table_ExternalData_15[[#Headers],[1,22]]</f>
        <v>25.588231200000003</v>
      </c>
      <c r="K1794" s="2">
        <f>Table_ExternalData_15[[#This Row],[Price]]*Table_ExternalData_15[[#Headers],[1,22]]</f>
        <v>26.004300000000001</v>
      </c>
      <c r="L1794" s="7">
        <f>IF(G1794="White Shark",E1794*0.5,IF(G1794="Sbox",E1794*0.5,IF(G1794="Tenda",E1794*0.5,E1794*0.2)))/100</f>
        <v>1.6E-2</v>
      </c>
      <c r="M1794" s="2">
        <f>Table_ExternalData_15[[#This Row],[Price]]-Table_ExternalData_15[[#This Row],[Price]]*Table_ExternalData_15[[#This Row],[extra popust]]</f>
        <v>20.973960000000002</v>
      </c>
      <c r="N1794" s="2">
        <f>IF(M1794&lt;I1794,M1794,I1794)</f>
        <v>20.973960000000002</v>
      </c>
      <c r="O1794" s="12" t="str">
        <f>IF(N1794&lt;I1794,$U$1," ")</f>
        <v xml:space="preserve"> </v>
      </c>
      <c r="P1794" s="12" t="str">
        <f>IFERROR((O1794+30)," ")</f>
        <v xml:space="preserve"> </v>
      </c>
      <c r="Q1794" s="2">
        <f ca="1">IF(O1794=$U$1,N1794,"0")*1.22</f>
        <v>0</v>
      </c>
    </row>
    <row r="1795" spans="1:17" x14ac:dyDescent="0.25">
      <c r="A1795" t="s">
        <v>5684</v>
      </c>
      <c r="B1795" t="s">
        <v>10084</v>
      </c>
      <c r="C1795">
        <v>13830</v>
      </c>
      <c r="D1795">
        <v>558.41999999999996</v>
      </c>
      <c r="E1795">
        <f>IFERROR(VLOOKUP(Table_ExternalData_15[[#This Row],[Id]],Rabati!B:C,2,0),0)</f>
        <v>8</v>
      </c>
      <c r="F1795">
        <v>4</v>
      </c>
      <c r="G1795" t="str">
        <f>VLOOKUP(Table_ExternalData_15[[#This Row],[Id]],'Blagovna izdelek'!A:C,3,0)</f>
        <v>Mikrotik</v>
      </c>
      <c r="H1795">
        <f>Table_ExternalData_15[[#This Row],[Rabat]]*0.2</f>
        <v>1.6</v>
      </c>
      <c r="I1795" s="2">
        <f>Table_ExternalData_15[[#This Row],[Price]]-(Table_ExternalData_15[[#This Row],[Price]]*Table_ExternalData_15[[#This Row],[BB rabat]])/100</f>
        <v>549.48527999999999</v>
      </c>
      <c r="J1795" s="2">
        <f>Table_ExternalData_15[[#This Row],[BB cena]]*Table_ExternalData_15[[#Headers],[1,22]]</f>
        <v>670.37204159999999</v>
      </c>
      <c r="K1795" s="2">
        <f>Table_ExternalData_15[[#This Row],[Price]]*Table_ExternalData_15[[#Headers],[1,22]]</f>
        <v>681.27239999999995</v>
      </c>
      <c r="L1795" s="7">
        <f>IF(G1795="White Shark",E1795*0.5,IF(G1795="Sbox",E1795*0.5,IF(G1795="Tenda",E1795*0.5,E1795*0.2)))/100</f>
        <v>1.6E-2</v>
      </c>
      <c r="M1795" s="2">
        <f>Table_ExternalData_15[[#This Row],[Price]]-Table_ExternalData_15[[#This Row],[Price]]*Table_ExternalData_15[[#This Row],[extra popust]]</f>
        <v>549.48527999999999</v>
      </c>
      <c r="N1795" s="2">
        <f>IF(M1795&lt;I1795,M1795,I1795)</f>
        <v>549.48527999999999</v>
      </c>
      <c r="O1795" s="12" t="str">
        <f>IF(N1795&lt;I1795,$U$1," ")</f>
        <v xml:space="preserve"> </v>
      </c>
      <c r="P1795" s="12" t="str">
        <f>IFERROR((O1795+30)," ")</f>
        <v xml:space="preserve"> </v>
      </c>
      <c r="Q1795" s="2">
        <f ca="1">IF(O1795=$U$1,N1795,"0")*1.22</f>
        <v>0</v>
      </c>
    </row>
    <row r="1796" spans="1:17" x14ac:dyDescent="0.25">
      <c r="A1796" t="s">
        <v>5685</v>
      </c>
      <c r="B1796" t="s">
        <v>10085</v>
      </c>
      <c r="C1796">
        <v>13831</v>
      </c>
      <c r="D1796">
        <v>810.65</v>
      </c>
      <c r="E1796">
        <f>IFERROR(VLOOKUP(Table_ExternalData_15[[#This Row],[Id]],Rabati!B:C,2,0),0)</f>
        <v>8</v>
      </c>
      <c r="F1796">
        <v>3</v>
      </c>
      <c r="G1796" t="str">
        <f>VLOOKUP(Table_ExternalData_15[[#This Row],[Id]],'Blagovna izdelek'!A:C,3,0)</f>
        <v>Mikrotik</v>
      </c>
      <c r="H1796">
        <f>Table_ExternalData_15[[#This Row],[Rabat]]*0.2</f>
        <v>1.6</v>
      </c>
      <c r="I1796" s="2">
        <f>Table_ExternalData_15[[#This Row],[Price]]-(Table_ExternalData_15[[#This Row],[Price]]*Table_ExternalData_15[[#This Row],[BB rabat]])/100</f>
        <v>797.67959999999994</v>
      </c>
      <c r="J1796" s="2">
        <f>Table_ExternalData_15[[#This Row],[BB cena]]*Table_ExternalData_15[[#Headers],[1,22]]</f>
        <v>973.16911199999993</v>
      </c>
      <c r="K1796" s="2">
        <f>Table_ExternalData_15[[#This Row],[Price]]*Table_ExternalData_15[[#Headers],[1,22]]</f>
        <v>988.99299999999994</v>
      </c>
      <c r="L1796" s="7">
        <f>IF(G1796="White Shark",E1796*0.5,IF(G1796="Sbox",E1796*0.5,IF(G1796="Tenda",E1796*0.5,E1796*0.2)))/100</f>
        <v>1.6E-2</v>
      </c>
      <c r="M1796" s="2">
        <f>Table_ExternalData_15[[#This Row],[Price]]-Table_ExternalData_15[[#This Row],[Price]]*Table_ExternalData_15[[#This Row],[extra popust]]</f>
        <v>797.67959999999994</v>
      </c>
      <c r="N1796" s="2">
        <f>IF(M1796&lt;I1796,M1796,I1796)</f>
        <v>797.67959999999994</v>
      </c>
      <c r="O1796" s="12" t="str">
        <f>IF(N1796&lt;I1796,$U$1," ")</f>
        <v xml:space="preserve"> </v>
      </c>
      <c r="P1796" s="12" t="str">
        <f>IFERROR((O1796+30)," ")</f>
        <v xml:space="preserve"> </v>
      </c>
      <c r="Q1796" s="2">
        <f ca="1">IF(O1796=$U$1,N1796,"0")*1.22</f>
        <v>0</v>
      </c>
    </row>
    <row r="1797" spans="1:17" x14ac:dyDescent="0.25">
      <c r="A1797" t="s">
        <v>5692</v>
      </c>
      <c r="B1797" t="s">
        <v>10249</v>
      </c>
      <c r="C1797">
        <v>13837</v>
      </c>
      <c r="D1797">
        <v>29.09</v>
      </c>
      <c r="E1797">
        <f>IFERROR(VLOOKUP(Table_ExternalData_15[[#This Row],[Id]],Rabati!B:C,2,0),0)</f>
        <v>0</v>
      </c>
      <c r="F1797">
        <v>0</v>
      </c>
      <c r="G1797" t="str">
        <f>VLOOKUP(Table_ExternalData_15[[#This Row],[Id]],'Blagovna izdelek'!A:C,3,0)</f>
        <v>Mikrotik</v>
      </c>
      <c r="H1797">
        <f>Table_ExternalData_15[[#This Row],[Rabat]]*0.2</f>
        <v>0</v>
      </c>
      <c r="I1797" s="2">
        <f>Table_ExternalData_15[[#This Row],[Price]]-(Table_ExternalData_15[[#This Row],[Price]]*Table_ExternalData_15[[#This Row],[BB rabat]])/100</f>
        <v>29.09</v>
      </c>
      <c r="J1797" s="2">
        <f>Table_ExternalData_15[[#This Row],[BB cena]]*Table_ExternalData_15[[#Headers],[1,22]]</f>
        <v>35.489800000000002</v>
      </c>
      <c r="K1797" s="2">
        <f>Table_ExternalData_15[[#This Row],[Price]]*Table_ExternalData_15[[#Headers],[1,22]]</f>
        <v>35.489800000000002</v>
      </c>
      <c r="L1797" s="7">
        <f>IF(G1797="White Shark",E1797*0.5,IF(G1797="Sbox",E1797*0.5,IF(G1797="Tenda",E1797*0.5,E1797*0.2)))/100</f>
        <v>0</v>
      </c>
      <c r="M1797" s="2">
        <f>Table_ExternalData_15[[#This Row],[Price]]-Table_ExternalData_15[[#This Row],[Price]]*Table_ExternalData_15[[#This Row],[extra popust]]</f>
        <v>29.09</v>
      </c>
      <c r="N1797" s="2">
        <f>IF(M1797&lt;I1797,M1797,I1797)</f>
        <v>29.09</v>
      </c>
      <c r="O1797" s="12" t="str">
        <f>IF(N1797&lt;I1797,$U$1," ")</f>
        <v xml:space="preserve"> </v>
      </c>
      <c r="P1797" s="12" t="str">
        <f>IFERROR((O1797+30)," ")</f>
        <v xml:space="preserve"> </v>
      </c>
      <c r="Q1797" s="2">
        <f ca="1">IF(O1797=$U$1,N1797,"0")*1.22</f>
        <v>0</v>
      </c>
    </row>
    <row r="1798" spans="1:17" x14ac:dyDescent="0.25">
      <c r="A1798" t="s">
        <v>5837</v>
      </c>
      <c r="B1798" t="s">
        <v>5836</v>
      </c>
      <c r="C1798">
        <v>13935</v>
      </c>
      <c r="D1798">
        <v>189.95</v>
      </c>
      <c r="E1798">
        <f>IFERROR(VLOOKUP(Table_ExternalData_15[[#This Row],[Id]],Rabati!B:C,2,0),0)</f>
        <v>8</v>
      </c>
      <c r="F1798">
        <v>0</v>
      </c>
      <c r="G1798" t="str">
        <f>VLOOKUP(Table_ExternalData_15[[#This Row],[Id]],'Blagovna izdelek'!A:C,3,0)</f>
        <v>Mikrotik</v>
      </c>
      <c r="H1798">
        <f>Table_ExternalData_15[[#This Row],[Rabat]]*0.2</f>
        <v>1.6</v>
      </c>
      <c r="I1798" s="2">
        <f>Table_ExternalData_15[[#This Row],[Price]]-(Table_ExternalData_15[[#This Row],[Price]]*Table_ExternalData_15[[#This Row],[BB rabat]])/100</f>
        <v>186.91079999999999</v>
      </c>
      <c r="J1798" s="2">
        <f>Table_ExternalData_15[[#This Row],[BB cena]]*Table_ExternalData_15[[#Headers],[1,22]]</f>
        <v>228.03117599999999</v>
      </c>
      <c r="K1798" s="2">
        <f>Table_ExternalData_15[[#This Row],[Price]]*Table_ExternalData_15[[#Headers],[1,22]]</f>
        <v>231.73899999999998</v>
      </c>
      <c r="L1798" s="7">
        <f>IF(G1798="White Shark",E1798*0.5,IF(G1798="Sbox",E1798*0.5,IF(G1798="Tenda",E1798*0.5,E1798*0.2)))/100</f>
        <v>1.6E-2</v>
      </c>
      <c r="M1798" s="2">
        <f>Table_ExternalData_15[[#This Row],[Price]]-Table_ExternalData_15[[#This Row],[Price]]*Table_ExternalData_15[[#This Row],[extra popust]]</f>
        <v>186.91079999999999</v>
      </c>
      <c r="N1798" s="2">
        <f>IF(M1798&lt;I1798,M1798,I1798)</f>
        <v>186.91079999999999</v>
      </c>
      <c r="O1798" s="12" t="str">
        <f>IF(N1798&lt;I1798,$U$1," ")</f>
        <v xml:space="preserve"> </v>
      </c>
      <c r="P1798" s="12" t="str">
        <f>IFERROR((O1798+30)," ")</f>
        <v xml:space="preserve"> </v>
      </c>
      <c r="Q1798" s="2">
        <f ca="1">IF(O1798=$U$1,N1798,"0")*1.22</f>
        <v>0</v>
      </c>
    </row>
    <row r="1799" spans="1:17" x14ac:dyDescent="0.25">
      <c r="A1799" t="s">
        <v>5838</v>
      </c>
      <c r="B1799" t="s">
        <v>14876</v>
      </c>
      <c r="C1799">
        <v>13937</v>
      </c>
      <c r="D1799">
        <v>212.55</v>
      </c>
      <c r="E1799">
        <f>IFERROR(VLOOKUP(Table_ExternalData_15[[#This Row],[Id]],Rabati!B:C,2,0),0)</f>
        <v>8</v>
      </c>
      <c r="F1799">
        <v>2</v>
      </c>
      <c r="G1799" t="str">
        <f>VLOOKUP(Table_ExternalData_15[[#This Row],[Id]],'Blagovna izdelek'!A:C,3,0)</f>
        <v>Mikrotik</v>
      </c>
      <c r="H1799">
        <f>Table_ExternalData_15[[#This Row],[Rabat]]*0.2</f>
        <v>1.6</v>
      </c>
      <c r="I1799" s="2">
        <f>Table_ExternalData_15[[#This Row],[Price]]-(Table_ExternalData_15[[#This Row],[Price]]*Table_ExternalData_15[[#This Row],[BB rabat]])/100</f>
        <v>209.14920000000001</v>
      </c>
      <c r="J1799" s="2">
        <f>Table_ExternalData_15[[#This Row],[BB cena]]*Table_ExternalData_15[[#Headers],[1,22]]</f>
        <v>255.162024</v>
      </c>
      <c r="K1799" s="2">
        <f>Table_ExternalData_15[[#This Row],[Price]]*Table_ExternalData_15[[#Headers],[1,22]]</f>
        <v>259.31100000000004</v>
      </c>
      <c r="L1799" s="7">
        <f>IF(G1799="White Shark",E1799*0.5,IF(G1799="Sbox",E1799*0.5,IF(G1799="Tenda",E1799*0.5,E1799*0.2)))/100</f>
        <v>1.6E-2</v>
      </c>
      <c r="M1799" s="2">
        <f>Table_ExternalData_15[[#This Row],[Price]]-Table_ExternalData_15[[#This Row],[Price]]*Table_ExternalData_15[[#This Row],[extra popust]]</f>
        <v>209.14920000000001</v>
      </c>
      <c r="N1799" s="2">
        <f>IF(M1799&lt;I1799,M1799,I1799)</f>
        <v>209.14920000000001</v>
      </c>
      <c r="O1799" s="12" t="str">
        <f>IF(N1799&lt;I1799,$U$1," ")</f>
        <v xml:space="preserve"> </v>
      </c>
      <c r="P1799" s="12" t="str">
        <f>IFERROR((O1799+30)," ")</f>
        <v xml:space="preserve"> </v>
      </c>
      <c r="Q1799" s="2">
        <f ca="1">IF(O1799=$U$1,N1799,"0")*1.22</f>
        <v>0</v>
      </c>
    </row>
    <row r="1800" spans="1:17" x14ac:dyDescent="0.25">
      <c r="A1800" t="s">
        <v>5896</v>
      </c>
      <c r="B1800" t="s">
        <v>5895</v>
      </c>
      <c r="C1800">
        <v>13985</v>
      </c>
      <c r="D1800">
        <v>409</v>
      </c>
      <c r="E1800">
        <f>IFERROR(VLOOKUP(Table_ExternalData_15[[#This Row],[Id]],Rabati!B:C,2,0),0)</f>
        <v>0</v>
      </c>
      <c r="F1800">
        <v>1</v>
      </c>
      <c r="G1800" t="str">
        <f>VLOOKUP(Table_ExternalData_15[[#This Row],[Id]],'Blagovna izdelek'!A:C,3,0)</f>
        <v>Mikrotik</v>
      </c>
      <c r="H1800">
        <f>Table_ExternalData_15[[#This Row],[Rabat]]*0.2</f>
        <v>0</v>
      </c>
      <c r="I1800" s="2">
        <f>Table_ExternalData_15[[#This Row],[Price]]-(Table_ExternalData_15[[#This Row],[Price]]*Table_ExternalData_15[[#This Row],[BB rabat]])/100</f>
        <v>409</v>
      </c>
      <c r="J1800" s="2">
        <f>Table_ExternalData_15[[#This Row],[BB cena]]*Table_ExternalData_15[[#Headers],[1,22]]</f>
        <v>498.97999999999996</v>
      </c>
      <c r="K1800" s="2">
        <f>Table_ExternalData_15[[#This Row],[Price]]*Table_ExternalData_15[[#Headers],[1,22]]</f>
        <v>498.97999999999996</v>
      </c>
      <c r="L1800" s="7">
        <f>IF(G1800="White Shark",E1800*0.5,IF(G1800="Sbox",E1800*0.5,IF(G1800="Tenda",E1800*0.5,E1800*0.2)))/100</f>
        <v>0</v>
      </c>
      <c r="M1800" s="2">
        <f>Table_ExternalData_15[[#This Row],[Price]]-Table_ExternalData_15[[#This Row],[Price]]*Table_ExternalData_15[[#This Row],[extra popust]]</f>
        <v>409</v>
      </c>
      <c r="N1800" s="2">
        <f>IF(M1800&lt;I1800,M1800,I1800)</f>
        <v>409</v>
      </c>
      <c r="O1800" s="12" t="str">
        <f>IF(N1800&lt;I1800,$U$1," ")</f>
        <v xml:space="preserve"> </v>
      </c>
      <c r="P1800" s="12" t="str">
        <f>IFERROR((O1800+30)," ")</f>
        <v xml:space="preserve"> </v>
      </c>
      <c r="Q1800" s="2">
        <f ca="1">IF(O1800=$U$1,N1800,"0")*1.22</f>
        <v>0</v>
      </c>
    </row>
    <row r="1801" spans="1:17" x14ac:dyDescent="0.25">
      <c r="A1801" t="s">
        <v>5919</v>
      </c>
      <c r="B1801" t="s">
        <v>14878</v>
      </c>
      <c r="C1801">
        <v>14017</v>
      </c>
      <c r="D1801">
        <v>112.995</v>
      </c>
      <c r="E1801">
        <f>IFERROR(VLOOKUP(Table_ExternalData_15[[#This Row],[Id]],Rabati!B:C,2,0),0)</f>
        <v>8</v>
      </c>
      <c r="F1801">
        <v>0</v>
      </c>
      <c r="G1801" t="str">
        <f>VLOOKUP(Table_ExternalData_15[[#This Row],[Id]],'Blagovna izdelek'!A:C,3,0)</f>
        <v>Mikrotik</v>
      </c>
      <c r="H1801">
        <f>Table_ExternalData_15[[#This Row],[Rabat]]*0.2</f>
        <v>1.6</v>
      </c>
      <c r="I1801" s="2">
        <f>Table_ExternalData_15[[#This Row],[Price]]-(Table_ExternalData_15[[#This Row],[Price]]*Table_ExternalData_15[[#This Row],[BB rabat]])/100</f>
        <v>111.18708000000001</v>
      </c>
      <c r="J1801" s="2">
        <f>Table_ExternalData_15[[#This Row],[BB cena]]*Table_ExternalData_15[[#Headers],[1,22]]</f>
        <v>135.64823760000002</v>
      </c>
      <c r="K1801" s="2">
        <f>Table_ExternalData_15[[#This Row],[Price]]*Table_ExternalData_15[[#Headers],[1,22]]</f>
        <v>137.85390000000001</v>
      </c>
      <c r="L1801" s="7">
        <f>IF(G1801="White Shark",E1801*0.5,IF(G1801="Sbox",E1801*0.5,IF(G1801="Tenda",E1801*0.5,E1801*0.2)))/100</f>
        <v>1.6E-2</v>
      </c>
      <c r="M1801" s="2">
        <f>Table_ExternalData_15[[#This Row],[Price]]-Table_ExternalData_15[[#This Row],[Price]]*Table_ExternalData_15[[#This Row],[extra popust]]</f>
        <v>111.18708000000001</v>
      </c>
      <c r="N1801" s="2">
        <f>IF(M1801&lt;I1801,M1801,I1801)</f>
        <v>111.18708000000001</v>
      </c>
      <c r="O1801" s="12" t="str">
        <f>IF(N1801&lt;I1801,$U$1," ")</f>
        <v xml:space="preserve"> </v>
      </c>
      <c r="P1801" s="12" t="str">
        <f>IFERROR((O1801+30)," ")</f>
        <v xml:space="preserve"> </v>
      </c>
      <c r="Q1801" s="2">
        <f ca="1">IF(O1801=$U$1,N1801,"0")*1.22</f>
        <v>0</v>
      </c>
    </row>
    <row r="1802" spans="1:17" x14ac:dyDescent="0.25">
      <c r="A1802" t="s">
        <v>5938</v>
      </c>
      <c r="B1802" t="s">
        <v>5937</v>
      </c>
      <c r="C1802">
        <v>14061</v>
      </c>
      <c r="D1802">
        <v>156.708</v>
      </c>
      <c r="E1802">
        <f>IFERROR(VLOOKUP(Table_ExternalData_15[[#This Row],[Id]],Rabati!B:C,2,0),0)</f>
        <v>8</v>
      </c>
      <c r="F1802">
        <v>0</v>
      </c>
      <c r="G1802" t="str">
        <f>VLOOKUP(Table_ExternalData_15[[#This Row],[Id]],'Blagovna izdelek'!A:C,3,0)</f>
        <v>Mikrotik</v>
      </c>
      <c r="H1802">
        <f>Table_ExternalData_15[[#This Row],[Rabat]]*0.2</f>
        <v>1.6</v>
      </c>
      <c r="I1802" s="2">
        <f>Table_ExternalData_15[[#This Row],[Price]]-(Table_ExternalData_15[[#This Row],[Price]]*Table_ExternalData_15[[#This Row],[BB rabat]])/100</f>
        <v>154.200672</v>
      </c>
      <c r="J1802" s="2">
        <f>Table_ExternalData_15[[#This Row],[BB cena]]*Table_ExternalData_15[[#Headers],[1,22]]</f>
        <v>188.12481983999999</v>
      </c>
      <c r="K1802" s="2">
        <f>Table_ExternalData_15[[#This Row],[Price]]*Table_ExternalData_15[[#Headers],[1,22]]</f>
        <v>191.18376000000001</v>
      </c>
      <c r="L1802" s="7">
        <f>IF(G1802="White Shark",E1802*0.5,IF(G1802="Sbox",E1802*0.5,IF(G1802="Tenda",E1802*0.5,E1802*0.2)))/100</f>
        <v>1.6E-2</v>
      </c>
      <c r="M1802" s="2">
        <f>Table_ExternalData_15[[#This Row],[Price]]-Table_ExternalData_15[[#This Row],[Price]]*Table_ExternalData_15[[#This Row],[extra popust]]</f>
        <v>154.200672</v>
      </c>
      <c r="N1802" s="2">
        <f>IF(M1802&lt;I1802,M1802,I1802)</f>
        <v>154.200672</v>
      </c>
      <c r="O1802" s="12" t="str">
        <f>IF(N1802&lt;I1802,$U$1," ")</f>
        <v xml:space="preserve"> </v>
      </c>
      <c r="P1802" s="12" t="str">
        <f>IFERROR((O1802+30)," ")</f>
        <v xml:space="preserve"> </v>
      </c>
      <c r="Q1802" s="2">
        <f ca="1">IF(O1802=$U$1,N1802,"0")*1.22</f>
        <v>0</v>
      </c>
    </row>
    <row r="1803" spans="1:17" x14ac:dyDescent="0.25">
      <c r="A1803" t="s">
        <v>5957</v>
      </c>
      <c r="B1803" t="s">
        <v>5956</v>
      </c>
      <c r="C1803">
        <v>14074</v>
      </c>
      <c r="D1803">
        <v>79.819999999999993</v>
      </c>
      <c r="E1803">
        <f>IFERROR(VLOOKUP(Table_ExternalData_15[[#This Row],[Id]],Rabati!B:C,2,0),0)</f>
        <v>2</v>
      </c>
      <c r="F1803">
        <v>11</v>
      </c>
      <c r="G1803" t="str">
        <f>VLOOKUP(Table_ExternalData_15[[#This Row],[Id]],'Blagovna izdelek'!A:C,3,0)</f>
        <v>Mikrotik</v>
      </c>
      <c r="H1803">
        <f>Table_ExternalData_15[[#This Row],[Rabat]]*0.2</f>
        <v>0.4</v>
      </c>
      <c r="I1803" s="2">
        <f>Table_ExternalData_15[[#This Row],[Price]]-(Table_ExternalData_15[[#This Row],[Price]]*Table_ExternalData_15[[#This Row],[BB rabat]])/100</f>
        <v>79.500719999999987</v>
      </c>
      <c r="J1803" s="2">
        <f>Table_ExternalData_15[[#This Row],[BB cena]]*Table_ExternalData_15[[#Headers],[1,22]]</f>
        <v>96.990878399999986</v>
      </c>
      <c r="K1803" s="2">
        <f>Table_ExternalData_15[[#This Row],[Price]]*Table_ExternalData_15[[#Headers],[1,22]]</f>
        <v>97.380399999999995</v>
      </c>
      <c r="L1803" s="7">
        <f>IF(G1803="White Shark",E1803*0.5,IF(G1803="Sbox",E1803*0.5,IF(G1803="Tenda",E1803*0.5,E1803*0.2)))/100</f>
        <v>4.0000000000000001E-3</v>
      </c>
      <c r="M1803" s="2">
        <f>Table_ExternalData_15[[#This Row],[Price]]-Table_ExternalData_15[[#This Row],[Price]]*Table_ExternalData_15[[#This Row],[extra popust]]</f>
        <v>79.500719999999987</v>
      </c>
      <c r="N1803" s="2">
        <f>IF(M1803&lt;I1803,M1803,I1803)</f>
        <v>79.500719999999987</v>
      </c>
      <c r="O1803" s="12" t="str">
        <f>IF(N1803&lt;I1803,$U$1," ")</f>
        <v xml:space="preserve"> </v>
      </c>
      <c r="P1803" s="12" t="str">
        <f>IFERROR((O1803+30)," ")</f>
        <v xml:space="preserve"> </v>
      </c>
      <c r="Q1803" s="2">
        <f ca="1">IF(O1803=$U$1,N1803,"0")*1.22</f>
        <v>0</v>
      </c>
    </row>
    <row r="1804" spans="1:17" x14ac:dyDescent="0.25">
      <c r="A1804" t="s">
        <v>6090</v>
      </c>
      <c r="B1804" t="s">
        <v>9878</v>
      </c>
      <c r="C1804">
        <v>14178</v>
      </c>
      <c r="D1804">
        <v>105.7</v>
      </c>
      <c r="E1804">
        <f>IFERROR(VLOOKUP(Table_ExternalData_15[[#This Row],[Id]],Rabati!B:C,2,0),0)</f>
        <v>8</v>
      </c>
      <c r="F1804">
        <v>5</v>
      </c>
      <c r="G1804" t="str">
        <f>VLOOKUP(Table_ExternalData_15[[#This Row],[Id]],'Blagovna izdelek'!A:C,3,0)</f>
        <v>Mikrotik</v>
      </c>
      <c r="H1804">
        <f>Table_ExternalData_15[[#This Row],[Rabat]]*0.2</f>
        <v>1.6</v>
      </c>
      <c r="I1804" s="2">
        <f>Table_ExternalData_15[[#This Row],[Price]]-(Table_ExternalData_15[[#This Row],[Price]]*Table_ExternalData_15[[#This Row],[BB rabat]])/100</f>
        <v>104.00880000000001</v>
      </c>
      <c r="J1804" s="2">
        <f>Table_ExternalData_15[[#This Row],[BB cena]]*Table_ExternalData_15[[#Headers],[1,22]]</f>
        <v>126.890736</v>
      </c>
      <c r="K1804" s="2">
        <f>Table_ExternalData_15[[#This Row],[Price]]*Table_ExternalData_15[[#Headers],[1,22]]</f>
        <v>128.95400000000001</v>
      </c>
      <c r="L1804" s="7">
        <f>IF(G1804="White Shark",E1804*0.5,IF(G1804="Sbox",E1804*0.5,IF(G1804="Tenda",E1804*0.5,E1804*0.2)))/100</f>
        <v>1.6E-2</v>
      </c>
      <c r="M1804" s="2">
        <f>Table_ExternalData_15[[#This Row],[Price]]-Table_ExternalData_15[[#This Row],[Price]]*Table_ExternalData_15[[#This Row],[extra popust]]</f>
        <v>104.00880000000001</v>
      </c>
      <c r="N1804" s="2">
        <f>IF(M1804&lt;I1804,M1804,I1804)</f>
        <v>104.00880000000001</v>
      </c>
      <c r="O1804" s="12" t="str">
        <f>IF(N1804&lt;I1804,$U$1," ")</f>
        <v xml:space="preserve"> </v>
      </c>
      <c r="P1804" s="12" t="str">
        <f>IFERROR((O1804+30)," ")</f>
        <v xml:space="preserve"> </v>
      </c>
      <c r="Q1804" s="2">
        <f ca="1">IF(O1804=$U$1,N1804,"0")*1.22</f>
        <v>0</v>
      </c>
    </row>
    <row r="1805" spans="1:17" x14ac:dyDescent="0.25">
      <c r="A1805" t="s">
        <v>6100</v>
      </c>
      <c r="B1805" t="s">
        <v>6099</v>
      </c>
      <c r="C1805">
        <v>14183</v>
      </c>
      <c r="D1805">
        <v>11.5</v>
      </c>
      <c r="E1805">
        <f>IFERROR(VLOOKUP(Table_ExternalData_15[[#This Row],[Id]],Rabati!B:C,2,0),0)</f>
        <v>20</v>
      </c>
      <c r="F1805">
        <v>5</v>
      </c>
      <c r="G1805" t="str">
        <f>VLOOKUP(Table_ExternalData_15[[#This Row],[Id]],'Blagovna izdelek'!A:C,3,0)</f>
        <v>Mikrotik</v>
      </c>
      <c r="H1805">
        <f>Table_ExternalData_15[[#This Row],[Rabat]]*0.2</f>
        <v>4</v>
      </c>
      <c r="I1805" s="2">
        <f>Table_ExternalData_15[[#This Row],[Price]]-(Table_ExternalData_15[[#This Row],[Price]]*Table_ExternalData_15[[#This Row],[BB rabat]])/100</f>
        <v>11.04</v>
      </c>
      <c r="J1805" s="2">
        <f>Table_ExternalData_15[[#This Row],[BB cena]]*Table_ExternalData_15[[#Headers],[1,22]]</f>
        <v>13.468799999999998</v>
      </c>
      <c r="K1805" s="2">
        <f>Table_ExternalData_15[[#This Row],[Price]]*Table_ExternalData_15[[#Headers],[1,22]]</f>
        <v>14.03</v>
      </c>
      <c r="L1805" s="7">
        <f>IF(G1805="White Shark",E1805*0.5,IF(G1805="Sbox",E1805*0.5,IF(G1805="Tenda",E1805*0.5,E1805*0.2)))/100</f>
        <v>0.04</v>
      </c>
      <c r="M1805" s="2">
        <f>Table_ExternalData_15[[#This Row],[Price]]-Table_ExternalData_15[[#This Row],[Price]]*Table_ExternalData_15[[#This Row],[extra popust]]</f>
        <v>11.04</v>
      </c>
      <c r="N1805" s="2">
        <f>IF(M1805&lt;I1805,M1805,I1805)</f>
        <v>11.04</v>
      </c>
      <c r="O1805" s="12" t="str">
        <f>IF(N1805&lt;I1805,$U$1," ")</f>
        <v xml:space="preserve"> </v>
      </c>
      <c r="P1805" s="12" t="str">
        <f>IFERROR((O1805+30)," ")</f>
        <v xml:space="preserve"> </v>
      </c>
      <c r="Q1805" s="2">
        <f ca="1">IF(O1805=$U$1,N1805,"0")*1.22</f>
        <v>0</v>
      </c>
    </row>
    <row r="1806" spans="1:17" x14ac:dyDescent="0.25">
      <c r="A1806" t="s">
        <v>6189</v>
      </c>
      <c r="B1806" t="s">
        <v>6188</v>
      </c>
      <c r="C1806">
        <v>14268</v>
      </c>
      <c r="D1806">
        <v>186.5565</v>
      </c>
      <c r="E1806">
        <f>IFERROR(VLOOKUP(Table_ExternalData_15[[#This Row],[Id]],Rabati!B:C,2,0),0)</f>
        <v>8</v>
      </c>
      <c r="F1806">
        <v>2</v>
      </c>
      <c r="G1806" t="str">
        <f>VLOOKUP(Table_ExternalData_15[[#This Row],[Id]],'Blagovna izdelek'!A:C,3,0)</f>
        <v>Mikrotik</v>
      </c>
      <c r="H1806">
        <f>Table_ExternalData_15[[#This Row],[Rabat]]*0.2</f>
        <v>1.6</v>
      </c>
      <c r="I1806" s="2">
        <f>Table_ExternalData_15[[#This Row],[Price]]-(Table_ExternalData_15[[#This Row],[Price]]*Table_ExternalData_15[[#This Row],[BB rabat]])/100</f>
        <v>183.571596</v>
      </c>
      <c r="J1806" s="2">
        <f>Table_ExternalData_15[[#This Row],[BB cena]]*Table_ExternalData_15[[#Headers],[1,22]]</f>
        <v>223.95734712000001</v>
      </c>
      <c r="K1806" s="2">
        <f>Table_ExternalData_15[[#This Row],[Price]]*Table_ExternalData_15[[#Headers],[1,22]]</f>
        <v>227.59893</v>
      </c>
      <c r="L1806" s="7">
        <f>IF(G1806="White Shark",E1806*0.5,IF(G1806="Sbox",E1806*0.5,IF(G1806="Tenda",E1806*0.5,E1806*0.2)))/100</f>
        <v>1.6E-2</v>
      </c>
      <c r="M1806" s="2">
        <f>Table_ExternalData_15[[#This Row],[Price]]-Table_ExternalData_15[[#This Row],[Price]]*Table_ExternalData_15[[#This Row],[extra popust]]</f>
        <v>183.571596</v>
      </c>
      <c r="N1806" s="2">
        <f>IF(M1806&lt;I1806,M1806,I1806)</f>
        <v>183.571596</v>
      </c>
      <c r="O1806" s="12" t="str">
        <f>IF(N1806&lt;I1806,$U$1," ")</f>
        <v xml:space="preserve"> </v>
      </c>
      <c r="P1806" s="12" t="str">
        <f>IFERROR((O1806+30)," ")</f>
        <v xml:space="preserve"> </v>
      </c>
      <c r="Q1806" s="2">
        <f ca="1">IF(O1806=$U$1,N1806,"0")*1.22</f>
        <v>0</v>
      </c>
    </row>
    <row r="1807" spans="1:17" x14ac:dyDescent="0.25">
      <c r="A1807" t="s">
        <v>6191</v>
      </c>
      <c r="B1807" t="s">
        <v>6190</v>
      </c>
      <c r="C1807">
        <v>14270</v>
      </c>
      <c r="D1807">
        <v>162.83699999999999</v>
      </c>
      <c r="E1807">
        <f>IFERROR(VLOOKUP(Table_ExternalData_15[[#This Row],[Id]],Rabati!B:C,2,0),0)</f>
        <v>8</v>
      </c>
      <c r="F1807">
        <v>0</v>
      </c>
      <c r="G1807" t="str">
        <f>VLOOKUP(Table_ExternalData_15[[#This Row],[Id]],'Blagovna izdelek'!A:C,3,0)</f>
        <v>Mikrotik</v>
      </c>
      <c r="H1807">
        <f>Table_ExternalData_15[[#This Row],[Rabat]]*0.2</f>
        <v>1.6</v>
      </c>
      <c r="I1807" s="2">
        <f>Table_ExternalData_15[[#This Row],[Price]]-(Table_ExternalData_15[[#This Row],[Price]]*Table_ExternalData_15[[#This Row],[BB rabat]])/100</f>
        <v>160.23160799999999</v>
      </c>
      <c r="J1807" s="2">
        <f>Table_ExternalData_15[[#This Row],[BB cena]]*Table_ExternalData_15[[#Headers],[1,22]]</f>
        <v>195.48256175999998</v>
      </c>
      <c r="K1807" s="2">
        <f>Table_ExternalData_15[[#This Row],[Price]]*Table_ExternalData_15[[#Headers],[1,22]]</f>
        <v>198.66113999999999</v>
      </c>
      <c r="L1807" s="7">
        <f>IF(G1807="White Shark",E1807*0.5,IF(G1807="Sbox",E1807*0.5,IF(G1807="Tenda",E1807*0.5,E1807*0.2)))/100</f>
        <v>1.6E-2</v>
      </c>
      <c r="M1807" s="2">
        <f>Table_ExternalData_15[[#This Row],[Price]]-Table_ExternalData_15[[#This Row],[Price]]*Table_ExternalData_15[[#This Row],[extra popust]]</f>
        <v>160.23160799999999</v>
      </c>
      <c r="N1807" s="2">
        <f>IF(M1807&lt;I1807,M1807,I1807)</f>
        <v>160.23160799999999</v>
      </c>
      <c r="O1807" s="12" t="str">
        <f>IF(N1807&lt;I1807,$U$1," ")</f>
        <v xml:space="preserve"> </v>
      </c>
      <c r="P1807" s="12" t="str">
        <f>IFERROR((O1807+30)," ")</f>
        <v xml:space="preserve"> </v>
      </c>
      <c r="Q1807" s="2">
        <f ca="1">IF(O1807=$U$1,N1807,"0")*1.22</f>
        <v>0</v>
      </c>
    </row>
    <row r="1808" spans="1:17" x14ac:dyDescent="0.25">
      <c r="A1808" t="s">
        <v>6199</v>
      </c>
      <c r="B1808" t="s">
        <v>10250</v>
      </c>
      <c r="C1808">
        <v>14284</v>
      </c>
      <c r="D1808">
        <v>24.98</v>
      </c>
      <c r="E1808">
        <f>IFERROR(VLOOKUP(Table_ExternalData_15[[#This Row],[Id]],Rabati!B:C,2,0),0)</f>
        <v>8</v>
      </c>
      <c r="F1808">
        <v>15</v>
      </c>
      <c r="G1808" t="str">
        <f>VLOOKUP(Table_ExternalData_15[[#This Row],[Id]],'Blagovna izdelek'!A:C,3,0)</f>
        <v>Mikrotik</v>
      </c>
      <c r="H1808">
        <f>Table_ExternalData_15[[#This Row],[Rabat]]*0.2</f>
        <v>1.6</v>
      </c>
      <c r="I1808" s="2">
        <f>Table_ExternalData_15[[#This Row],[Price]]-(Table_ExternalData_15[[#This Row],[Price]]*Table_ExternalData_15[[#This Row],[BB rabat]])/100</f>
        <v>24.58032</v>
      </c>
      <c r="J1808" s="2">
        <f>Table_ExternalData_15[[#This Row],[BB cena]]*Table_ExternalData_15[[#Headers],[1,22]]</f>
        <v>29.987990400000001</v>
      </c>
      <c r="K1808" s="2">
        <f>Table_ExternalData_15[[#This Row],[Price]]*Table_ExternalData_15[[#Headers],[1,22]]</f>
        <v>30.4756</v>
      </c>
      <c r="L1808" s="7">
        <f>IF(G1808="White Shark",E1808*0.5,IF(G1808="Sbox",E1808*0.5,IF(G1808="Tenda",E1808*0.5,E1808*0.2)))/100</f>
        <v>1.6E-2</v>
      </c>
      <c r="M1808" s="2">
        <f>Table_ExternalData_15[[#This Row],[Price]]-Table_ExternalData_15[[#This Row],[Price]]*Table_ExternalData_15[[#This Row],[extra popust]]</f>
        <v>24.58032</v>
      </c>
      <c r="N1808" s="2">
        <f>IF(M1808&lt;I1808,M1808,I1808)</f>
        <v>24.58032</v>
      </c>
      <c r="O1808" s="12" t="str">
        <f>IF(N1808&lt;I1808,$U$1," ")</f>
        <v xml:space="preserve"> </v>
      </c>
      <c r="P1808" s="12" t="str">
        <f>IFERROR((O1808+30)," ")</f>
        <v xml:space="preserve"> </v>
      </c>
      <c r="Q1808" s="2">
        <f ca="1">IF(O1808=$U$1,N1808,"0")*1.22</f>
        <v>0</v>
      </c>
    </row>
    <row r="1809" spans="1:17" x14ac:dyDescent="0.25">
      <c r="A1809" t="s">
        <v>6200</v>
      </c>
      <c r="B1809" t="s">
        <v>10251</v>
      </c>
      <c r="C1809">
        <v>14285</v>
      </c>
      <c r="D1809">
        <v>35.700000000000003</v>
      </c>
      <c r="E1809">
        <f>IFERROR(VLOOKUP(Table_ExternalData_15[[#This Row],[Id]],Rabati!B:C,2,0),0)</f>
        <v>8</v>
      </c>
      <c r="F1809">
        <v>0</v>
      </c>
      <c r="G1809" t="str">
        <f>VLOOKUP(Table_ExternalData_15[[#This Row],[Id]],'Blagovna izdelek'!A:C,3,0)</f>
        <v>Mikrotik</v>
      </c>
      <c r="H1809">
        <f>Table_ExternalData_15[[#This Row],[Rabat]]*0.2</f>
        <v>1.6</v>
      </c>
      <c r="I1809" s="2">
        <f>Table_ExternalData_15[[#This Row],[Price]]-(Table_ExternalData_15[[#This Row],[Price]]*Table_ExternalData_15[[#This Row],[BB rabat]])/100</f>
        <v>35.128800000000005</v>
      </c>
      <c r="J1809" s="2">
        <f>Table_ExternalData_15[[#This Row],[BB cena]]*Table_ExternalData_15[[#Headers],[1,22]]</f>
        <v>42.857136000000004</v>
      </c>
      <c r="K1809" s="2">
        <f>Table_ExternalData_15[[#This Row],[Price]]*Table_ExternalData_15[[#Headers],[1,22]]</f>
        <v>43.554000000000002</v>
      </c>
      <c r="L1809" s="7">
        <f>IF(G1809="White Shark",E1809*0.5,IF(G1809="Sbox",E1809*0.5,IF(G1809="Tenda",E1809*0.5,E1809*0.2)))/100</f>
        <v>1.6E-2</v>
      </c>
      <c r="M1809" s="2">
        <f>Table_ExternalData_15[[#This Row],[Price]]-Table_ExternalData_15[[#This Row],[Price]]*Table_ExternalData_15[[#This Row],[extra popust]]</f>
        <v>35.128800000000005</v>
      </c>
      <c r="N1809" s="2">
        <f>IF(M1809&lt;I1809,M1809,I1809)</f>
        <v>35.128800000000005</v>
      </c>
      <c r="O1809" s="12" t="str">
        <f>IF(N1809&lt;I1809,$U$1," ")</f>
        <v xml:space="preserve"> </v>
      </c>
      <c r="P1809" s="12" t="str">
        <f>IFERROR((O1809+30)," ")</f>
        <v xml:space="preserve"> </v>
      </c>
      <c r="Q1809" s="2">
        <f ca="1">IF(O1809=$U$1,N1809,"0")*1.22</f>
        <v>0</v>
      </c>
    </row>
    <row r="1810" spans="1:17" x14ac:dyDescent="0.25">
      <c r="A1810" t="s">
        <v>6201</v>
      </c>
      <c r="B1810" t="s">
        <v>14882</v>
      </c>
      <c r="C1810">
        <v>14286</v>
      </c>
      <c r="D1810">
        <v>78.55</v>
      </c>
      <c r="E1810">
        <f>IFERROR(VLOOKUP(Table_ExternalData_15[[#This Row],[Id]],Rabati!B:C,2,0),0)</f>
        <v>8</v>
      </c>
      <c r="F1810">
        <v>12</v>
      </c>
      <c r="G1810" t="str">
        <f>VLOOKUP(Table_ExternalData_15[[#This Row],[Id]],'Blagovna izdelek'!A:C,3,0)</f>
        <v>Mikrotik</v>
      </c>
      <c r="H1810">
        <f>Table_ExternalData_15[[#This Row],[Rabat]]*0.2</f>
        <v>1.6</v>
      </c>
      <c r="I1810" s="2">
        <f>Table_ExternalData_15[[#This Row],[Price]]-(Table_ExternalData_15[[#This Row],[Price]]*Table_ExternalData_15[[#This Row],[BB rabat]])/100</f>
        <v>77.293199999999999</v>
      </c>
      <c r="J1810" s="2">
        <f>Table_ExternalData_15[[#This Row],[BB cena]]*Table_ExternalData_15[[#Headers],[1,22]]</f>
        <v>94.297703999999996</v>
      </c>
      <c r="K1810" s="2">
        <f>Table_ExternalData_15[[#This Row],[Price]]*Table_ExternalData_15[[#Headers],[1,22]]</f>
        <v>95.830999999999989</v>
      </c>
      <c r="L1810" s="7">
        <f>IF(G1810="White Shark",E1810*0.5,IF(G1810="Sbox",E1810*0.5,IF(G1810="Tenda",E1810*0.5,E1810*0.2)))/100</f>
        <v>1.6E-2</v>
      </c>
      <c r="M1810" s="2">
        <f>Table_ExternalData_15[[#This Row],[Price]]-Table_ExternalData_15[[#This Row],[Price]]*Table_ExternalData_15[[#This Row],[extra popust]]</f>
        <v>77.293199999999999</v>
      </c>
      <c r="N1810" s="2">
        <f>IF(M1810&lt;I1810,M1810,I1810)</f>
        <v>77.293199999999999</v>
      </c>
      <c r="O1810" s="12" t="str">
        <f>IF(N1810&lt;I1810,$U$1," ")</f>
        <v xml:space="preserve"> </v>
      </c>
      <c r="P1810" s="12" t="str">
        <f>IFERROR((O1810+30)," ")</f>
        <v xml:space="preserve"> </v>
      </c>
      <c r="Q1810" s="2">
        <f ca="1">IF(O1810=$U$1,N1810,"0")*1.22</f>
        <v>0</v>
      </c>
    </row>
    <row r="1811" spans="1:17" x14ac:dyDescent="0.25">
      <c r="A1811" t="s">
        <v>6203</v>
      </c>
      <c r="B1811" t="s">
        <v>6202</v>
      </c>
      <c r="C1811">
        <v>14287</v>
      </c>
      <c r="D1811">
        <v>78.677999999999997</v>
      </c>
      <c r="E1811">
        <f>IFERROR(VLOOKUP(Table_ExternalData_15[[#This Row],[Id]],Rabati!B:C,2,0),0)</f>
        <v>8</v>
      </c>
      <c r="F1811">
        <v>0</v>
      </c>
      <c r="G1811" t="str">
        <f>VLOOKUP(Table_ExternalData_15[[#This Row],[Id]],'Blagovna izdelek'!A:C,3,0)</f>
        <v>Mikrotik</v>
      </c>
      <c r="H1811">
        <f>Table_ExternalData_15[[#This Row],[Rabat]]*0.2</f>
        <v>1.6</v>
      </c>
      <c r="I1811" s="2">
        <f>Table_ExternalData_15[[#This Row],[Price]]-(Table_ExternalData_15[[#This Row],[Price]]*Table_ExternalData_15[[#This Row],[BB rabat]])/100</f>
        <v>77.419151999999997</v>
      </c>
      <c r="J1811" s="2">
        <f>Table_ExternalData_15[[#This Row],[BB cena]]*Table_ExternalData_15[[#Headers],[1,22]]</f>
        <v>94.451365439999989</v>
      </c>
      <c r="K1811" s="2">
        <f>Table_ExternalData_15[[#This Row],[Price]]*Table_ExternalData_15[[#Headers],[1,22]]</f>
        <v>95.987159999999989</v>
      </c>
      <c r="L1811" s="7">
        <f>IF(G1811="White Shark",E1811*0.5,IF(G1811="Sbox",E1811*0.5,IF(G1811="Tenda",E1811*0.5,E1811*0.2)))/100</f>
        <v>1.6E-2</v>
      </c>
      <c r="M1811" s="2">
        <f>Table_ExternalData_15[[#This Row],[Price]]-Table_ExternalData_15[[#This Row],[Price]]*Table_ExternalData_15[[#This Row],[extra popust]]</f>
        <v>77.419151999999997</v>
      </c>
      <c r="N1811" s="2">
        <f>IF(M1811&lt;I1811,M1811,I1811)</f>
        <v>77.419151999999997</v>
      </c>
      <c r="O1811" s="12" t="str">
        <f>IF(N1811&lt;I1811,$U$1," ")</f>
        <v xml:space="preserve"> </v>
      </c>
      <c r="P1811" s="12" t="str">
        <f>IFERROR((O1811+30)," ")</f>
        <v xml:space="preserve"> </v>
      </c>
      <c r="Q1811" s="2">
        <f ca="1">IF(O1811=$U$1,N1811,"0")*1.22</f>
        <v>0</v>
      </c>
    </row>
    <row r="1812" spans="1:17" x14ac:dyDescent="0.25">
      <c r="A1812" t="s">
        <v>6204</v>
      </c>
      <c r="B1812" t="s">
        <v>14883</v>
      </c>
      <c r="C1812">
        <v>14288</v>
      </c>
      <c r="D1812">
        <v>102.3</v>
      </c>
      <c r="E1812">
        <f>IFERROR(VLOOKUP(Table_ExternalData_15[[#This Row],[Id]],Rabati!B:C,2,0),0)</f>
        <v>8</v>
      </c>
      <c r="F1812">
        <v>11</v>
      </c>
      <c r="G1812" t="str">
        <f>VLOOKUP(Table_ExternalData_15[[#This Row],[Id]],'Blagovna izdelek'!A:C,3,0)</f>
        <v>Mikrotik</v>
      </c>
      <c r="H1812">
        <f>Table_ExternalData_15[[#This Row],[Rabat]]*0.2</f>
        <v>1.6</v>
      </c>
      <c r="I1812" s="2">
        <f>Table_ExternalData_15[[#This Row],[Price]]-(Table_ExternalData_15[[#This Row],[Price]]*Table_ExternalData_15[[#This Row],[BB rabat]])/100</f>
        <v>100.6632</v>
      </c>
      <c r="J1812" s="2">
        <f>Table_ExternalData_15[[#This Row],[BB cena]]*Table_ExternalData_15[[#Headers],[1,22]]</f>
        <v>122.809104</v>
      </c>
      <c r="K1812" s="2">
        <f>Table_ExternalData_15[[#This Row],[Price]]*Table_ExternalData_15[[#Headers],[1,22]]</f>
        <v>124.806</v>
      </c>
      <c r="L1812" s="7">
        <f>IF(G1812="White Shark",E1812*0.5,IF(G1812="Sbox",E1812*0.5,IF(G1812="Tenda",E1812*0.5,E1812*0.2)))/100</f>
        <v>1.6E-2</v>
      </c>
      <c r="M1812" s="2">
        <f>Table_ExternalData_15[[#This Row],[Price]]-Table_ExternalData_15[[#This Row],[Price]]*Table_ExternalData_15[[#This Row],[extra popust]]</f>
        <v>100.6632</v>
      </c>
      <c r="N1812" s="2">
        <f>IF(M1812&lt;I1812,M1812,I1812)</f>
        <v>100.6632</v>
      </c>
      <c r="O1812" s="12" t="str">
        <f>IF(N1812&lt;I1812,$U$1," ")</f>
        <v xml:space="preserve"> </v>
      </c>
      <c r="P1812" s="12" t="str">
        <f>IFERROR((O1812+30)," ")</f>
        <v xml:space="preserve"> </v>
      </c>
      <c r="Q1812" s="2">
        <f ca="1">IF(O1812=$U$1,N1812,"0")*1.22</f>
        <v>0</v>
      </c>
    </row>
    <row r="1813" spans="1:17" x14ac:dyDescent="0.25">
      <c r="A1813" t="s">
        <v>6213</v>
      </c>
      <c r="B1813" t="s">
        <v>6212</v>
      </c>
      <c r="C1813">
        <v>14299</v>
      </c>
      <c r="D1813">
        <v>30.88</v>
      </c>
      <c r="E1813">
        <f>IFERROR(VLOOKUP(Table_ExternalData_15[[#This Row],[Id]],Rabati!B:C,2,0),0)</f>
        <v>8</v>
      </c>
      <c r="F1813">
        <v>0</v>
      </c>
      <c r="G1813" t="str">
        <f>VLOOKUP(Table_ExternalData_15[[#This Row],[Id]],'Blagovna izdelek'!A:C,3,0)</f>
        <v>Mikrotik</v>
      </c>
      <c r="H1813">
        <f>Table_ExternalData_15[[#This Row],[Rabat]]*0.2</f>
        <v>1.6</v>
      </c>
      <c r="I1813" s="2">
        <f>Table_ExternalData_15[[#This Row],[Price]]-(Table_ExternalData_15[[#This Row],[Price]]*Table_ExternalData_15[[#This Row],[BB rabat]])/100</f>
        <v>30.385919999999999</v>
      </c>
      <c r="J1813" s="2">
        <f>Table_ExternalData_15[[#This Row],[BB cena]]*Table_ExternalData_15[[#Headers],[1,22]]</f>
        <v>37.070822399999997</v>
      </c>
      <c r="K1813" s="2">
        <f>Table_ExternalData_15[[#This Row],[Price]]*Table_ExternalData_15[[#Headers],[1,22]]</f>
        <v>37.6736</v>
      </c>
      <c r="L1813" s="7">
        <f>IF(G1813="White Shark",E1813*0.5,IF(G1813="Sbox",E1813*0.5,IF(G1813="Tenda",E1813*0.5,E1813*0.2)))/100</f>
        <v>1.6E-2</v>
      </c>
      <c r="M1813" s="2">
        <f>Table_ExternalData_15[[#This Row],[Price]]-Table_ExternalData_15[[#This Row],[Price]]*Table_ExternalData_15[[#This Row],[extra popust]]</f>
        <v>30.385919999999999</v>
      </c>
      <c r="N1813" s="2">
        <f>IF(M1813&lt;I1813,M1813,I1813)</f>
        <v>30.385919999999999</v>
      </c>
      <c r="O1813" s="12" t="str">
        <f>IF(N1813&lt;I1813,$U$1," ")</f>
        <v xml:space="preserve"> </v>
      </c>
      <c r="P1813" s="12" t="str">
        <f>IFERROR((O1813+30)," ")</f>
        <v xml:space="preserve"> </v>
      </c>
      <c r="Q1813" s="2">
        <f ca="1">IF(O1813=$U$1,N1813,"0")*1.22</f>
        <v>0</v>
      </c>
    </row>
    <row r="1814" spans="1:17" x14ac:dyDescent="0.25">
      <c r="A1814" t="s">
        <v>6225</v>
      </c>
      <c r="B1814" t="s">
        <v>6224</v>
      </c>
      <c r="C1814">
        <v>14312</v>
      </c>
      <c r="D1814">
        <v>47.024000000000001</v>
      </c>
      <c r="E1814">
        <f>IFERROR(VLOOKUP(Table_ExternalData_15[[#This Row],[Id]],Rabati!B:C,2,0),0)</f>
        <v>20</v>
      </c>
      <c r="F1814">
        <v>0</v>
      </c>
      <c r="G1814" t="str">
        <f>VLOOKUP(Table_ExternalData_15[[#This Row],[Id]],'Blagovna izdelek'!A:C,3,0)</f>
        <v>Mikrotik</v>
      </c>
      <c r="H1814">
        <f>Table_ExternalData_15[[#This Row],[Rabat]]*0.2</f>
        <v>4</v>
      </c>
      <c r="I1814" s="2">
        <f>Table_ExternalData_15[[#This Row],[Price]]-(Table_ExternalData_15[[#This Row],[Price]]*Table_ExternalData_15[[#This Row],[BB rabat]])/100</f>
        <v>45.143039999999999</v>
      </c>
      <c r="J1814" s="2">
        <f>Table_ExternalData_15[[#This Row],[BB cena]]*Table_ExternalData_15[[#Headers],[1,22]]</f>
        <v>55.074508799999997</v>
      </c>
      <c r="K1814" s="2">
        <f>Table_ExternalData_15[[#This Row],[Price]]*Table_ExternalData_15[[#Headers],[1,22]]</f>
        <v>57.369280000000003</v>
      </c>
      <c r="L1814" s="7">
        <f>IF(G1814="White Shark",E1814*0.5,IF(G1814="Sbox",E1814*0.5,IF(G1814="Tenda",E1814*0.5,E1814*0.2)))/100</f>
        <v>0.04</v>
      </c>
      <c r="M1814" s="2">
        <f>Table_ExternalData_15[[#This Row],[Price]]-Table_ExternalData_15[[#This Row],[Price]]*Table_ExternalData_15[[#This Row],[extra popust]]</f>
        <v>45.143039999999999</v>
      </c>
      <c r="N1814" s="2">
        <f>IF(M1814&lt;I1814,M1814,I1814)</f>
        <v>45.143039999999999</v>
      </c>
      <c r="O1814" s="12" t="str">
        <f>IF(N1814&lt;I1814,$U$1," ")</f>
        <v xml:space="preserve"> </v>
      </c>
      <c r="P1814" s="12" t="str">
        <f>IFERROR((O1814+30)," ")</f>
        <v xml:space="preserve"> </v>
      </c>
      <c r="Q1814" s="2">
        <f ca="1">IF(O1814=$U$1,N1814,"0")*1.22</f>
        <v>0</v>
      </c>
    </row>
    <row r="1815" spans="1:17" x14ac:dyDescent="0.25">
      <c r="A1815" t="s">
        <v>6274</v>
      </c>
      <c r="B1815" t="s">
        <v>6273</v>
      </c>
      <c r="C1815">
        <v>14358</v>
      </c>
      <c r="D1815">
        <v>137.75</v>
      </c>
      <c r="E1815">
        <f>IFERROR(VLOOKUP(Table_ExternalData_15[[#This Row],[Id]],Rabati!B:C,2,0),0)</f>
        <v>8</v>
      </c>
      <c r="F1815">
        <v>0</v>
      </c>
      <c r="G1815" t="str">
        <f>VLOOKUP(Table_ExternalData_15[[#This Row],[Id]],'Blagovna izdelek'!A:C,3,0)</f>
        <v>Mikrotik</v>
      </c>
      <c r="H1815">
        <f>Table_ExternalData_15[[#This Row],[Rabat]]*0.2</f>
        <v>1.6</v>
      </c>
      <c r="I1815" s="2">
        <f>Table_ExternalData_15[[#This Row],[Price]]-(Table_ExternalData_15[[#This Row],[Price]]*Table_ExternalData_15[[#This Row],[BB rabat]])/100</f>
        <v>135.54599999999999</v>
      </c>
      <c r="J1815" s="2">
        <f>Table_ExternalData_15[[#This Row],[BB cena]]*Table_ExternalData_15[[#Headers],[1,22]]</f>
        <v>165.36612</v>
      </c>
      <c r="K1815" s="2">
        <f>Table_ExternalData_15[[#This Row],[Price]]*Table_ExternalData_15[[#Headers],[1,22]]</f>
        <v>168.05500000000001</v>
      </c>
      <c r="L1815" s="7">
        <f>IF(G1815="White Shark",E1815*0.5,IF(G1815="Sbox",E1815*0.5,IF(G1815="Tenda",E1815*0.5,E1815*0.2)))/100</f>
        <v>1.6E-2</v>
      </c>
      <c r="M1815" s="2">
        <f>Table_ExternalData_15[[#This Row],[Price]]-Table_ExternalData_15[[#This Row],[Price]]*Table_ExternalData_15[[#This Row],[extra popust]]</f>
        <v>135.54599999999999</v>
      </c>
      <c r="N1815" s="2">
        <f>IF(M1815&lt;I1815,M1815,I1815)</f>
        <v>135.54599999999999</v>
      </c>
      <c r="O1815" s="12" t="str">
        <f>IF(N1815&lt;I1815,$U$1," ")</f>
        <v xml:space="preserve"> </v>
      </c>
      <c r="P1815" s="12" t="str">
        <f>IFERROR((O1815+30)," ")</f>
        <v xml:space="preserve"> </v>
      </c>
      <c r="Q1815" s="2">
        <f ca="1">IF(O1815=$U$1,N1815,"0")*1.22</f>
        <v>0</v>
      </c>
    </row>
    <row r="1816" spans="1:17" x14ac:dyDescent="0.25">
      <c r="A1816" t="s">
        <v>6321</v>
      </c>
      <c r="B1816" t="s">
        <v>6320</v>
      </c>
      <c r="C1816">
        <v>14396</v>
      </c>
      <c r="D1816">
        <v>49.1</v>
      </c>
      <c r="E1816">
        <f>IFERROR(VLOOKUP(Table_ExternalData_15[[#This Row],[Id]],Rabati!B:C,2,0),0)</f>
        <v>8</v>
      </c>
      <c r="F1816">
        <v>0</v>
      </c>
      <c r="G1816" t="str">
        <f>VLOOKUP(Table_ExternalData_15[[#This Row],[Id]],'Blagovna izdelek'!A:C,3,0)</f>
        <v>Mikrotik</v>
      </c>
      <c r="H1816">
        <f>Table_ExternalData_15[[#This Row],[Rabat]]*0.2</f>
        <v>1.6</v>
      </c>
      <c r="I1816" s="2">
        <f>Table_ExternalData_15[[#This Row],[Price]]-(Table_ExternalData_15[[#This Row],[Price]]*Table_ExternalData_15[[#This Row],[BB rabat]])/100</f>
        <v>48.314399999999999</v>
      </c>
      <c r="J1816" s="2">
        <f>Table_ExternalData_15[[#This Row],[BB cena]]*Table_ExternalData_15[[#Headers],[1,22]]</f>
        <v>58.943567999999999</v>
      </c>
      <c r="K1816" s="2">
        <f>Table_ExternalData_15[[#This Row],[Price]]*Table_ExternalData_15[[#Headers],[1,22]]</f>
        <v>59.902000000000001</v>
      </c>
      <c r="L1816" s="7">
        <f>IF(G1816="White Shark",E1816*0.5,IF(G1816="Sbox",E1816*0.5,IF(G1816="Tenda",E1816*0.5,E1816*0.2)))/100</f>
        <v>1.6E-2</v>
      </c>
      <c r="M1816" s="2">
        <f>Table_ExternalData_15[[#This Row],[Price]]-Table_ExternalData_15[[#This Row],[Price]]*Table_ExternalData_15[[#This Row],[extra popust]]</f>
        <v>48.314399999999999</v>
      </c>
      <c r="N1816" s="2">
        <f>IF(M1816&lt;I1816,M1816,I1816)</f>
        <v>48.314399999999999</v>
      </c>
      <c r="O1816" s="12" t="str">
        <f>IF(N1816&lt;I1816,$U$1," ")</f>
        <v xml:space="preserve"> </v>
      </c>
      <c r="P1816" s="12" t="str">
        <f>IFERROR((O1816+30)," ")</f>
        <v xml:space="preserve"> </v>
      </c>
      <c r="Q1816" s="2">
        <f ca="1">IF(O1816=$U$1,N1816,"0")*1.22</f>
        <v>0</v>
      </c>
    </row>
    <row r="1817" spans="1:17" x14ac:dyDescent="0.25">
      <c r="A1817" t="s">
        <v>6405</v>
      </c>
      <c r="B1817" t="s">
        <v>6404</v>
      </c>
      <c r="C1817">
        <v>14480</v>
      </c>
      <c r="D1817">
        <v>245.16</v>
      </c>
      <c r="E1817">
        <f>IFERROR(VLOOKUP(Table_ExternalData_15[[#This Row],[Id]],Rabati!B:C,2,0),0)</f>
        <v>8</v>
      </c>
      <c r="F1817">
        <v>0</v>
      </c>
      <c r="G1817" t="str">
        <f>VLOOKUP(Table_ExternalData_15[[#This Row],[Id]],'Blagovna izdelek'!A:C,3,0)</f>
        <v>Mikrotik</v>
      </c>
      <c r="H1817">
        <f>Table_ExternalData_15[[#This Row],[Rabat]]*0.2</f>
        <v>1.6</v>
      </c>
      <c r="I1817" s="2">
        <f>Table_ExternalData_15[[#This Row],[Price]]-(Table_ExternalData_15[[#This Row],[Price]]*Table_ExternalData_15[[#This Row],[BB rabat]])/100</f>
        <v>241.23743999999999</v>
      </c>
      <c r="J1817" s="2">
        <f>Table_ExternalData_15[[#This Row],[BB cena]]*Table_ExternalData_15[[#Headers],[1,22]]</f>
        <v>294.30967679999998</v>
      </c>
      <c r="K1817" s="2">
        <f>Table_ExternalData_15[[#This Row],[Price]]*Table_ExternalData_15[[#Headers],[1,22]]</f>
        <v>299.09519999999998</v>
      </c>
      <c r="L1817" s="7">
        <f>IF(G1817="White Shark",E1817*0.5,IF(G1817="Sbox",E1817*0.5,IF(G1817="Tenda",E1817*0.5,E1817*0.2)))/100</f>
        <v>1.6E-2</v>
      </c>
      <c r="M1817" s="2">
        <f>Table_ExternalData_15[[#This Row],[Price]]-Table_ExternalData_15[[#This Row],[Price]]*Table_ExternalData_15[[#This Row],[extra popust]]</f>
        <v>241.23743999999999</v>
      </c>
      <c r="N1817" s="2">
        <f>IF(M1817&lt;I1817,M1817,I1817)</f>
        <v>241.23743999999999</v>
      </c>
      <c r="O1817" s="12" t="str">
        <f>IF(N1817&lt;I1817,$U$1," ")</f>
        <v xml:space="preserve"> </v>
      </c>
      <c r="P1817" s="12" t="str">
        <f>IFERROR((O1817+30)," ")</f>
        <v xml:space="preserve"> </v>
      </c>
      <c r="Q1817" s="2">
        <f ca="1">IF(O1817=$U$1,N1817,"0")*1.22</f>
        <v>0</v>
      </c>
    </row>
    <row r="1818" spans="1:17" x14ac:dyDescent="0.25">
      <c r="A1818" t="s">
        <v>6527</v>
      </c>
      <c r="B1818" t="s">
        <v>6526</v>
      </c>
      <c r="C1818">
        <v>14585</v>
      </c>
      <c r="D1818">
        <v>26.75</v>
      </c>
      <c r="E1818">
        <f>IFERROR(VLOOKUP(Table_ExternalData_15[[#This Row],[Id]],Rabati!B:C,2,0),0)</f>
        <v>8</v>
      </c>
      <c r="F1818">
        <v>5</v>
      </c>
      <c r="G1818" t="str">
        <f>VLOOKUP(Table_ExternalData_15[[#This Row],[Id]],'Blagovna izdelek'!A:C,3,0)</f>
        <v>Mikrotik</v>
      </c>
      <c r="H1818">
        <f>Table_ExternalData_15[[#This Row],[Rabat]]*0.2</f>
        <v>1.6</v>
      </c>
      <c r="I1818" s="2">
        <f>Table_ExternalData_15[[#This Row],[Price]]-(Table_ExternalData_15[[#This Row],[Price]]*Table_ExternalData_15[[#This Row],[BB rabat]])/100</f>
        <v>26.321999999999999</v>
      </c>
      <c r="J1818" s="2">
        <f>Table_ExternalData_15[[#This Row],[BB cena]]*Table_ExternalData_15[[#Headers],[1,22]]</f>
        <v>32.112839999999998</v>
      </c>
      <c r="K1818" s="2">
        <f>Table_ExternalData_15[[#This Row],[Price]]*Table_ExternalData_15[[#Headers],[1,22]]</f>
        <v>32.634999999999998</v>
      </c>
      <c r="L1818" s="7">
        <f>IF(G1818="White Shark",E1818*0.5,IF(G1818="Sbox",E1818*0.5,IF(G1818="Tenda",E1818*0.5,E1818*0.2)))/100</f>
        <v>1.6E-2</v>
      </c>
      <c r="M1818" s="2">
        <f>Table_ExternalData_15[[#This Row],[Price]]-Table_ExternalData_15[[#This Row],[Price]]*Table_ExternalData_15[[#This Row],[extra popust]]</f>
        <v>26.321999999999999</v>
      </c>
      <c r="N1818" s="2">
        <f>IF(M1818&lt;I1818,M1818,I1818)</f>
        <v>26.321999999999999</v>
      </c>
      <c r="O1818" s="12" t="str">
        <f>IF(N1818&lt;I1818,$U$1," ")</f>
        <v xml:space="preserve"> </v>
      </c>
      <c r="P1818" s="12" t="str">
        <f>IFERROR((O1818+30)," ")</f>
        <v xml:space="preserve"> </v>
      </c>
      <c r="Q1818" s="2">
        <f ca="1">IF(O1818=$U$1,N1818,"0")*1.22</f>
        <v>0</v>
      </c>
    </row>
    <row r="1819" spans="1:17" x14ac:dyDescent="0.25">
      <c r="A1819" t="s">
        <v>6604</v>
      </c>
      <c r="B1819" t="s">
        <v>6603</v>
      </c>
      <c r="C1819">
        <v>14639</v>
      </c>
      <c r="D1819">
        <v>106.03</v>
      </c>
      <c r="E1819">
        <f>IFERROR(VLOOKUP(Table_ExternalData_15[[#This Row],[Id]],Rabati!B:C,2,0),0)</f>
        <v>8</v>
      </c>
      <c r="F1819">
        <v>0</v>
      </c>
      <c r="G1819" t="str">
        <f>VLOOKUP(Table_ExternalData_15[[#This Row],[Id]],'Blagovna izdelek'!A:C,3,0)</f>
        <v>Mikrotik</v>
      </c>
      <c r="H1819">
        <f>Table_ExternalData_15[[#This Row],[Rabat]]*0.2</f>
        <v>1.6</v>
      </c>
      <c r="I1819" s="2">
        <f>Table_ExternalData_15[[#This Row],[Price]]-(Table_ExternalData_15[[#This Row],[Price]]*Table_ExternalData_15[[#This Row],[BB rabat]])/100</f>
        <v>104.33352000000001</v>
      </c>
      <c r="J1819" s="2">
        <f>Table_ExternalData_15[[#This Row],[BB cena]]*Table_ExternalData_15[[#Headers],[1,22]]</f>
        <v>127.28689440000001</v>
      </c>
      <c r="K1819" s="2">
        <f>Table_ExternalData_15[[#This Row],[Price]]*Table_ExternalData_15[[#Headers],[1,22]]</f>
        <v>129.35659999999999</v>
      </c>
      <c r="L1819" s="7">
        <f>IF(G1819="White Shark",E1819*0.5,IF(G1819="Sbox",E1819*0.5,IF(G1819="Tenda",E1819*0.5,E1819*0.2)))/100</f>
        <v>1.6E-2</v>
      </c>
      <c r="M1819" s="2">
        <f>Table_ExternalData_15[[#This Row],[Price]]-Table_ExternalData_15[[#This Row],[Price]]*Table_ExternalData_15[[#This Row],[extra popust]]</f>
        <v>104.33352000000001</v>
      </c>
      <c r="N1819" s="2">
        <f>IF(M1819&lt;I1819,M1819,I1819)</f>
        <v>104.33352000000001</v>
      </c>
      <c r="O1819" s="12" t="str">
        <f>IF(N1819&lt;I1819,$U$1," ")</f>
        <v xml:space="preserve"> </v>
      </c>
      <c r="P1819" s="12" t="str">
        <f>IFERROR((O1819+30)," ")</f>
        <v xml:space="preserve"> </v>
      </c>
      <c r="Q1819" s="2">
        <f ca="1">IF(O1819=$U$1,N1819,"0")*1.22</f>
        <v>0</v>
      </c>
    </row>
    <row r="1820" spans="1:17" x14ac:dyDescent="0.25">
      <c r="A1820" t="s">
        <v>6660</v>
      </c>
      <c r="B1820" t="s">
        <v>11136</v>
      </c>
      <c r="C1820">
        <v>14688</v>
      </c>
      <c r="D1820">
        <v>179.96</v>
      </c>
      <c r="E1820">
        <f>IFERROR(VLOOKUP(Table_ExternalData_15[[#This Row],[Id]],Rabati!B:C,2,0),0)</f>
        <v>8</v>
      </c>
      <c r="F1820">
        <v>0</v>
      </c>
      <c r="G1820" t="str">
        <f>VLOOKUP(Table_ExternalData_15[[#This Row],[Id]],'Blagovna izdelek'!A:C,3,0)</f>
        <v>Mikrotik</v>
      </c>
      <c r="H1820">
        <f>Table_ExternalData_15[[#This Row],[Rabat]]*0.2</f>
        <v>1.6</v>
      </c>
      <c r="I1820" s="2">
        <f>Table_ExternalData_15[[#This Row],[Price]]-(Table_ExternalData_15[[#This Row],[Price]]*Table_ExternalData_15[[#This Row],[BB rabat]])/100</f>
        <v>177.08064000000002</v>
      </c>
      <c r="J1820" s="2">
        <f>Table_ExternalData_15[[#This Row],[BB cena]]*Table_ExternalData_15[[#Headers],[1,22]]</f>
        <v>216.03838080000003</v>
      </c>
      <c r="K1820" s="2">
        <f>Table_ExternalData_15[[#This Row],[Price]]*Table_ExternalData_15[[#Headers],[1,22]]</f>
        <v>219.55119999999999</v>
      </c>
      <c r="L1820" s="7">
        <f>IF(G1820="White Shark",E1820*0.5,IF(G1820="Sbox",E1820*0.5,IF(G1820="Tenda",E1820*0.5,E1820*0.2)))/100</f>
        <v>1.6E-2</v>
      </c>
      <c r="M1820" s="2">
        <f>Table_ExternalData_15[[#This Row],[Price]]-Table_ExternalData_15[[#This Row],[Price]]*Table_ExternalData_15[[#This Row],[extra popust]]</f>
        <v>177.08064000000002</v>
      </c>
      <c r="N1820" s="2">
        <f>IF(M1820&lt;I1820,M1820,I1820)</f>
        <v>177.08064000000002</v>
      </c>
      <c r="O1820" s="12" t="str">
        <f>IF(N1820&lt;I1820,$U$1," ")</f>
        <v xml:space="preserve"> </v>
      </c>
      <c r="P1820" s="12" t="str">
        <f>IFERROR((O1820+30)," ")</f>
        <v xml:space="preserve"> </v>
      </c>
      <c r="Q1820" s="2">
        <f ca="1">IF(O1820=$U$1,N1820,"0")*1.22</f>
        <v>0</v>
      </c>
    </row>
    <row r="1821" spans="1:17" x14ac:dyDescent="0.25">
      <c r="A1821" t="s">
        <v>6924</v>
      </c>
      <c r="B1821" t="s">
        <v>14890</v>
      </c>
      <c r="C1821">
        <v>14892</v>
      </c>
      <c r="D1821">
        <v>89.95</v>
      </c>
      <c r="E1821">
        <f>IFERROR(VLOOKUP(Table_ExternalData_15[[#This Row],[Id]],Rabati!B:C,2,0),0)</f>
        <v>8</v>
      </c>
      <c r="F1821">
        <v>34</v>
      </c>
      <c r="G1821" t="str">
        <f>VLOOKUP(Table_ExternalData_15[[#This Row],[Id]],'Blagovna izdelek'!A:C,3,0)</f>
        <v>Mikrotik</v>
      </c>
      <c r="H1821">
        <f>Table_ExternalData_15[[#This Row],[Rabat]]*0.2</f>
        <v>1.6</v>
      </c>
      <c r="I1821" s="2">
        <f>Table_ExternalData_15[[#This Row],[Price]]-(Table_ExternalData_15[[#This Row],[Price]]*Table_ExternalData_15[[#This Row],[BB rabat]])/100</f>
        <v>88.510800000000003</v>
      </c>
      <c r="J1821" s="2">
        <f>Table_ExternalData_15[[#This Row],[BB cena]]*Table_ExternalData_15[[#Headers],[1,22]]</f>
        <v>107.983176</v>
      </c>
      <c r="K1821" s="2">
        <f>Table_ExternalData_15[[#This Row],[Price]]*Table_ExternalData_15[[#Headers],[1,22]]</f>
        <v>109.739</v>
      </c>
      <c r="L1821" s="7">
        <f>IF(G1821="White Shark",E1821*0.5,IF(G1821="Sbox",E1821*0.5,IF(G1821="Tenda",E1821*0.5,E1821*0.2)))/100</f>
        <v>1.6E-2</v>
      </c>
      <c r="M1821" s="2">
        <f>Table_ExternalData_15[[#This Row],[Price]]-Table_ExternalData_15[[#This Row],[Price]]*Table_ExternalData_15[[#This Row],[extra popust]]</f>
        <v>88.510800000000003</v>
      </c>
      <c r="N1821" s="2">
        <f>IF(M1821&lt;I1821,M1821,I1821)</f>
        <v>88.510800000000003</v>
      </c>
      <c r="O1821" s="12" t="str">
        <f>IF(N1821&lt;I1821,$U$1," ")</f>
        <v xml:space="preserve"> </v>
      </c>
      <c r="P1821" s="12" t="str">
        <f>IFERROR((O1821+30)," ")</f>
        <v xml:space="preserve"> </v>
      </c>
      <c r="Q1821" s="2">
        <f ca="1">IF(O1821=$U$1,N1821,"0")*1.22</f>
        <v>0</v>
      </c>
    </row>
    <row r="1822" spans="1:17" x14ac:dyDescent="0.25">
      <c r="A1822" t="s">
        <v>6925</v>
      </c>
      <c r="B1822" t="s">
        <v>9828</v>
      </c>
      <c r="C1822">
        <v>14893</v>
      </c>
      <c r="D1822">
        <v>14.413</v>
      </c>
      <c r="E1822">
        <f>IFERROR(VLOOKUP(Table_ExternalData_15[[#This Row],[Id]],Rabati!B:C,2,0),0)</f>
        <v>8</v>
      </c>
      <c r="F1822">
        <v>0</v>
      </c>
      <c r="G1822" t="str">
        <f>VLOOKUP(Table_ExternalData_15[[#This Row],[Id]],'Blagovna izdelek'!A:C,3,0)</f>
        <v>Mikrotik</v>
      </c>
      <c r="H1822">
        <f>Table_ExternalData_15[[#This Row],[Rabat]]*0.2</f>
        <v>1.6</v>
      </c>
      <c r="I1822" s="2">
        <f>Table_ExternalData_15[[#This Row],[Price]]-(Table_ExternalData_15[[#This Row],[Price]]*Table_ExternalData_15[[#This Row],[BB rabat]])/100</f>
        <v>14.182392</v>
      </c>
      <c r="J1822" s="2">
        <f>Table_ExternalData_15[[#This Row],[BB cena]]*Table_ExternalData_15[[#Headers],[1,22]]</f>
        <v>17.302518240000001</v>
      </c>
      <c r="K1822" s="2">
        <f>Table_ExternalData_15[[#This Row],[Price]]*Table_ExternalData_15[[#Headers],[1,22]]</f>
        <v>17.583860000000001</v>
      </c>
      <c r="L1822" s="7">
        <f>IF(G1822="White Shark",E1822*0.5,IF(G1822="Sbox",E1822*0.5,IF(G1822="Tenda",E1822*0.5,E1822*0.2)))/100</f>
        <v>1.6E-2</v>
      </c>
      <c r="M1822" s="2">
        <f>Table_ExternalData_15[[#This Row],[Price]]-Table_ExternalData_15[[#This Row],[Price]]*Table_ExternalData_15[[#This Row],[extra popust]]</f>
        <v>14.182392</v>
      </c>
      <c r="N1822" s="2">
        <f>IF(M1822&lt;I1822,M1822,I1822)</f>
        <v>14.182392</v>
      </c>
      <c r="O1822" s="12" t="str">
        <f>IF(N1822&lt;I1822,$U$1," ")</f>
        <v xml:space="preserve"> </v>
      </c>
      <c r="P1822" s="12" t="str">
        <f>IFERROR((O1822+30)," ")</f>
        <v xml:space="preserve"> </v>
      </c>
      <c r="Q1822" s="2">
        <f ca="1">IF(O1822=$U$1,N1822,"0")*1.22</f>
        <v>0</v>
      </c>
    </row>
    <row r="1823" spans="1:17" x14ac:dyDescent="0.25">
      <c r="A1823" t="s">
        <v>6926</v>
      </c>
      <c r="B1823" t="s">
        <v>9829</v>
      </c>
      <c r="C1823">
        <v>14894</v>
      </c>
      <c r="D1823">
        <v>25.623000000000001</v>
      </c>
      <c r="E1823">
        <f>IFERROR(VLOOKUP(Table_ExternalData_15[[#This Row],[Id]],Rabati!B:C,2,0),0)</f>
        <v>8</v>
      </c>
      <c r="F1823">
        <v>0</v>
      </c>
      <c r="G1823" t="str">
        <f>VLOOKUP(Table_ExternalData_15[[#This Row],[Id]],'Blagovna izdelek'!A:C,3,0)</f>
        <v>Mikrotik</v>
      </c>
      <c r="H1823">
        <f>Table_ExternalData_15[[#This Row],[Rabat]]*0.2</f>
        <v>1.6</v>
      </c>
      <c r="I1823" s="2">
        <f>Table_ExternalData_15[[#This Row],[Price]]-(Table_ExternalData_15[[#This Row],[Price]]*Table_ExternalData_15[[#This Row],[BB rabat]])/100</f>
        <v>25.213032000000002</v>
      </c>
      <c r="J1823" s="2">
        <f>Table_ExternalData_15[[#This Row],[BB cena]]*Table_ExternalData_15[[#Headers],[1,22]]</f>
        <v>30.759899040000001</v>
      </c>
      <c r="K1823" s="2">
        <f>Table_ExternalData_15[[#This Row],[Price]]*Table_ExternalData_15[[#Headers],[1,22]]</f>
        <v>31.260059999999999</v>
      </c>
      <c r="L1823" s="7">
        <f>IF(G1823="White Shark",E1823*0.5,IF(G1823="Sbox",E1823*0.5,IF(G1823="Tenda",E1823*0.5,E1823*0.2)))/100</f>
        <v>1.6E-2</v>
      </c>
      <c r="M1823" s="2">
        <f>Table_ExternalData_15[[#This Row],[Price]]-Table_ExternalData_15[[#This Row],[Price]]*Table_ExternalData_15[[#This Row],[extra popust]]</f>
        <v>25.213032000000002</v>
      </c>
      <c r="N1823" s="2">
        <f>IF(M1823&lt;I1823,M1823,I1823)</f>
        <v>25.213032000000002</v>
      </c>
      <c r="O1823" s="12" t="str">
        <f>IF(N1823&lt;I1823,$U$1," ")</f>
        <v xml:space="preserve"> </v>
      </c>
      <c r="P1823" s="12" t="str">
        <f>IFERROR((O1823+30)," ")</f>
        <v xml:space="preserve"> </v>
      </c>
      <c r="Q1823" s="2">
        <f ca="1">IF(O1823=$U$1,N1823,"0")*1.22</f>
        <v>0</v>
      </c>
    </row>
    <row r="1824" spans="1:17" x14ac:dyDescent="0.25">
      <c r="A1824" t="s">
        <v>6927</v>
      </c>
      <c r="B1824" t="s">
        <v>13640</v>
      </c>
      <c r="C1824">
        <v>14895</v>
      </c>
      <c r="D1824">
        <v>13.1805</v>
      </c>
      <c r="E1824">
        <f>IFERROR(VLOOKUP(Table_ExternalData_15[[#This Row],[Id]],Rabati!B:C,2,0),0)</f>
        <v>8</v>
      </c>
      <c r="F1824">
        <v>4</v>
      </c>
      <c r="G1824" t="str">
        <f>VLOOKUP(Table_ExternalData_15[[#This Row],[Id]],'Blagovna izdelek'!A:C,3,0)</f>
        <v>Mikrotik</v>
      </c>
      <c r="H1824">
        <f>Table_ExternalData_15[[#This Row],[Rabat]]*0.2</f>
        <v>1.6</v>
      </c>
      <c r="I1824" s="2">
        <f>Table_ExternalData_15[[#This Row],[Price]]-(Table_ExternalData_15[[#This Row],[Price]]*Table_ExternalData_15[[#This Row],[BB rabat]])/100</f>
        <v>12.969612</v>
      </c>
      <c r="J1824" s="2">
        <f>Table_ExternalData_15[[#This Row],[BB cena]]*Table_ExternalData_15[[#Headers],[1,22]]</f>
        <v>15.822926639999999</v>
      </c>
      <c r="K1824" s="2">
        <f>Table_ExternalData_15[[#This Row],[Price]]*Table_ExternalData_15[[#Headers],[1,22]]</f>
        <v>16.080210000000001</v>
      </c>
      <c r="L1824" s="7">
        <f>IF(G1824="White Shark",E1824*0.5,IF(G1824="Sbox",E1824*0.5,IF(G1824="Tenda",E1824*0.5,E1824*0.2)))/100</f>
        <v>1.6E-2</v>
      </c>
      <c r="M1824" s="2">
        <f>Table_ExternalData_15[[#This Row],[Price]]-Table_ExternalData_15[[#This Row],[Price]]*Table_ExternalData_15[[#This Row],[extra popust]]</f>
        <v>12.969612</v>
      </c>
      <c r="N1824" s="2">
        <f>IF(M1824&lt;I1824,M1824,I1824)</f>
        <v>12.969612</v>
      </c>
      <c r="O1824" s="12" t="str">
        <f>IF(N1824&lt;I1824,$U$1," ")</f>
        <v xml:space="preserve"> </v>
      </c>
      <c r="P1824" s="12" t="str">
        <f>IFERROR((O1824+30)," ")</f>
        <v xml:space="preserve"> </v>
      </c>
      <c r="Q1824" s="2">
        <f ca="1">IF(O1824=$U$1,N1824,"0")*1.22</f>
        <v>0</v>
      </c>
    </row>
    <row r="1825" spans="1:17" x14ac:dyDescent="0.25">
      <c r="A1825" t="s">
        <v>6928</v>
      </c>
      <c r="B1825" t="s">
        <v>13641</v>
      </c>
      <c r="C1825">
        <v>14897</v>
      </c>
      <c r="D1825">
        <v>3.95</v>
      </c>
      <c r="E1825">
        <f>IFERROR(VLOOKUP(Table_ExternalData_15[[#This Row],[Id]],Rabati!B:C,2,0),0)</f>
        <v>8</v>
      </c>
      <c r="F1825">
        <v>20</v>
      </c>
      <c r="G1825" t="str">
        <f>VLOOKUP(Table_ExternalData_15[[#This Row],[Id]],'Blagovna izdelek'!A:C,3,0)</f>
        <v>Mikrotik</v>
      </c>
      <c r="H1825">
        <f>Table_ExternalData_15[[#This Row],[Rabat]]*0.2</f>
        <v>1.6</v>
      </c>
      <c r="I1825" s="2">
        <f>Table_ExternalData_15[[#This Row],[Price]]-(Table_ExternalData_15[[#This Row],[Price]]*Table_ExternalData_15[[#This Row],[BB rabat]])/100</f>
        <v>3.8868</v>
      </c>
      <c r="J1825" s="2">
        <f>Table_ExternalData_15[[#This Row],[BB cena]]*Table_ExternalData_15[[#Headers],[1,22]]</f>
        <v>4.7418959999999997</v>
      </c>
      <c r="K1825" s="2">
        <f>Table_ExternalData_15[[#This Row],[Price]]*Table_ExternalData_15[[#Headers],[1,22]]</f>
        <v>4.819</v>
      </c>
      <c r="L1825" s="7">
        <f>IF(G1825="White Shark",E1825*0.5,IF(G1825="Sbox",E1825*0.5,IF(G1825="Tenda",E1825*0.5,E1825*0.2)))/100</f>
        <v>1.6E-2</v>
      </c>
      <c r="M1825" s="2">
        <f>Table_ExternalData_15[[#This Row],[Price]]-Table_ExternalData_15[[#This Row],[Price]]*Table_ExternalData_15[[#This Row],[extra popust]]</f>
        <v>3.8868</v>
      </c>
      <c r="N1825" s="2">
        <f>IF(M1825&lt;I1825,M1825,I1825)</f>
        <v>3.8868</v>
      </c>
      <c r="O1825" s="12" t="str">
        <f>IF(N1825&lt;I1825,$U$1," ")</f>
        <v xml:space="preserve"> </v>
      </c>
      <c r="P1825" s="12" t="str">
        <f>IFERROR((O1825+30)," ")</f>
        <v xml:space="preserve"> </v>
      </c>
      <c r="Q1825" s="2">
        <f ca="1">IF(O1825=$U$1,N1825,"0")*1.22</f>
        <v>0</v>
      </c>
    </row>
    <row r="1826" spans="1:17" x14ac:dyDescent="0.25">
      <c r="A1826" t="s">
        <v>6934</v>
      </c>
      <c r="B1826" t="s">
        <v>13642</v>
      </c>
      <c r="C1826">
        <v>14901</v>
      </c>
      <c r="D1826">
        <v>24.448499999999999</v>
      </c>
      <c r="E1826">
        <f>IFERROR(VLOOKUP(Table_ExternalData_15[[#This Row],[Id]],Rabati!B:C,2,0),0)</f>
        <v>8</v>
      </c>
      <c r="F1826">
        <v>0</v>
      </c>
      <c r="G1826" t="str">
        <f>VLOOKUP(Table_ExternalData_15[[#This Row],[Id]],'Blagovna izdelek'!A:C,3,0)</f>
        <v>Mikrotik</v>
      </c>
      <c r="H1826">
        <f>Table_ExternalData_15[[#This Row],[Rabat]]*0.2</f>
        <v>1.6</v>
      </c>
      <c r="I1826" s="2">
        <f>Table_ExternalData_15[[#This Row],[Price]]-(Table_ExternalData_15[[#This Row],[Price]]*Table_ExternalData_15[[#This Row],[BB rabat]])/100</f>
        <v>24.057323999999998</v>
      </c>
      <c r="J1826" s="2">
        <f>Table_ExternalData_15[[#This Row],[BB cena]]*Table_ExternalData_15[[#Headers],[1,22]]</f>
        <v>29.349935279999997</v>
      </c>
      <c r="K1826" s="2">
        <f>Table_ExternalData_15[[#This Row],[Price]]*Table_ExternalData_15[[#Headers],[1,22]]</f>
        <v>29.827169999999999</v>
      </c>
      <c r="L1826" s="7">
        <f>IF(G1826="White Shark",E1826*0.5,IF(G1826="Sbox",E1826*0.5,IF(G1826="Tenda",E1826*0.5,E1826*0.2)))/100</f>
        <v>1.6E-2</v>
      </c>
      <c r="M1826" s="2">
        <f>Table_ExternalData_15[[#This Row],[Price]]-Table_ExternalData_15[[#This Row],[Price]]*Table_ExternalData_15[[#This Row],[extra popust]]</f>
        <v>24.057323999999998</v>
      </c>
      <c r="N1826" s="2">
        <f>IF(M1826&lt;I1826,M1826,I1826)</f>
        <v>24.057323999999998</v>
      </c>
      <c r="O1826" s="12" t="str">
        <f>IF(N1826&lt;I1826,$U$1," ")</f>
        <v xml:space="preserve"> </v>
      </c>
      <c r="P1826" s="12" t="str">
        <f>IFERROR((O1826+30)," ")</f>
        <v xml:space="preserve"> </v>
      </c>
      <c r="Q1826" s="2">
        <f ca="1">IF(O1826=$U$1,N1826,"0")*1.22</f>
        <v>0</v>
      </c>
    </row>
    <row r="1827" spans="1:17" x14ac:dyDescent="0.25">
      <c r="A1827" t="s">
        <v>6973</v>
      </c>
      <c r="B1827" t="s">
        <v>13643</v>
      </c>
      <c r="C1827">
        <v>14926</v>
      </c>
      <c r="D1827">
        <v>5.7</v>
      </c>
      <c r="E1827">
        <f>IFERROR(VLOOKUP(Table_ExternalData_15[[#This Row],[Id]],Rabati!B:C,2,0),0)</f>
        <v>8</v>
      </c>
      <c r="F1827">
        <v>14</v>
      </c>
      <c r="G1827" t="str">
        <f>VLOOKUP(Table_ExternalData_15[[#This Row],[Id]],'Blagovna izdelek'!A:C,3,0)</f>
        <v>Mikrotik</v>
      </c>
      <c r="H1827">
        <f>Table_ExternalData_15[[#This Row],[Rabat]]*0.2</f>
        <v>1.6</v>
      </c>
      <c r="I1827" s="2">
        <f>Table_ExternalData_15[[#This Row],[Price]]-(Table_ExternalData_15[[#This Row],[Price]]*Table_ExternalData_15[[#This Row],[BB rabat]])/100</f>
        <v>5.6088000000000005</v>
      </c>
      <c r="J1827" s="2">
        <f>Table_ExternalData_15[[#This Row],[BB cena]]*Table_ExternalData_15[[#Headers],[1,22]]</f>
        <v>6.8427360000000004</v>
      </c>
      <c r="K1827" s="2">
        <f>Table_ExternalData_15[[#This Row],[Price]]*Table_ExternalData_15[[#Headers],[1,22]]</f>
        <v>6.9539999999999997</v>
      </c>
      <c r="L1827" s="7">
        <f>IF(G1827="White Shark",E1827*0.5,IF(G1827="Sbox",E1827*0.5,IF(G1827="Tenda",E1827*0.5,E1827*0.2)))/100</f>
        <v>1.6E-2</v>
      </c>
      <c r="M1827" s="2">
        <f>Table_ExternalData_15[[#This Row],[Price]]-Table_ExternalData_15[[#This Row],[Price]]*Table_ExternalData_15[[#This Row],[extra popust]]</f>
        <v>5.6088000000000005</v>
      </c>
      <c r="N1827" s="2">
        <f>IF(M1827&lt;I1827,M1827,I1827)</f>
        <v>5.6088000000000005</v>
      </c>
      <c r="O1827" s="12" t="str">
        <f>IF(N1827&lt;I1827,$U$1," ")</f>
        <v xml:space="preserve"> </v>
      </c>
      <c r="P1827" s="12" t="str">
        <f>IFERROR((O1827+30)," ")</f>
        <v xml:space="preserve"> </v>
      </c>
      <c r="Q1827" s="2">
        <f ca="1">IF(O1827=$U$1,N1827,"0")*1.22</f>
        <v>0</v>
      </c>
    </row>
    <row r="1828" spans="1:17" x14ac:dyDescent="0.25">
      <c r="A1828" t="s">
        <v>7000</v>
      </c>
      <c r="B1828" t="s">
        <v>6999</v>
      </c>
      <c r="C1828">
        <v>14945</v>
      </c>
      <c r="D1828">
        <v>59.332500000000003</v>
      </c>
      <c r="E1828">
        <f>IFERROR(VLOOKUP(Table_ExternalData_15[[#This Row],[Id]],Rabati!B:C,2,0),0)</f>
        <v>8</v>
      </c>
      <c r="F1828">
        <v>0</v>
      </c>
      <c r="G1828" t="str">
        <f>VLOOKUP(Table_ExternalData_15[[#This Row],[Id]],'Blagovna izdelek'!A:C,3,0)</f>
        <v>Mikrotik</v>
      </c>
      <c r="H1828">
        <f>Table_ExternalData_15[[#This Row],[Rabat]]*0.2</f>
        <v>1.6</v>
      </c>
      <c r="I1828" s="2">
        <f>Table_ExternalData_15[[#This Row],[Price]]-(Table_ExternalData_15[[#This Row],[Price]]*Table_ExternalData_15[[#This Row],[BB rabat]])/100</f>
        <v>58.383180000000003</v>
      </c>
      <c r="J1828" s="2">
        <f>Table_ExternalData_15[[#This Row],[BB cena]]*Table_ExternalData_15[[#Headers],[1,22]]</f>
        <v>71.227479599999995</v>
      </c>
      <c r="K1828" s="2">
        <f>Table_ExternalData_15[[#This Row],[Price]]*Table_ExternalData_15[[#Headers],[1,22]]</f>
        <v>72.385649999999998</v>
      </c>
      <c r="L1828" s="7">
        <f>IF(G1828="White Shark",E1828*0.5,IF(G1828="Sbox",E1828*0.5,IF(G1828="Tenda",E1828*0.5,E1828*0.2)))/100</f>
        <v>1.6E-2</v>
      </c>
      <c r="M1828" s="2">
        <f>Table_ExternalData_15[[#This Row],[Price]]-Table_ExternalData_15[[#This Row],[Price]]*Table_ExternalData_15[[#This Row],[extra popust]]</f>
        <v>58.383180000000003</v>
      </c>
      <c r="N1828" s="2">
        <f>IF(M1828&lt;I1828,M1828,I1828)</f>
        <v>58.383180000000003</v>
      </c>
      <c r="O1828" s="12" t="str">
        <f>IF(N1828&lt;I1828,$U$1," ")</f>
        <v xml:space="preserve"> </v>
      </c>
      <c r="P1828" s="12" t="str">
        <f>IFERROR((O1828+30)," ")</f>
        <v xml:space="preserve"> </v>
      </c>
      <c r="Q1828" s="2">
        <f ca="1">IF(O1828=$U$1,N1828,"0")*1.22</f>
        <v>0</v>
      </c>
    </row>
    <row r="1829" spans="1:17" x14ac:dyDescent="0.25">
      <c r="A1829" t="s">
        <v>7104</v>
      </c>
      <c r="B1829" t="s">
        <v>7103</v>
      </c>
      <c r="C1829">
        <v>15019</v>
      </c>
      <c r="D1829">
        <v>45.225000000000001</v>
      </c>
      <c r="E1829">
        <f>IFERROR(VLOOKUP(Table_ExternalData_15[[#This Row],[Id]],Rabati!B:C,2,0),0)</f>
        <v>8</v>
      </c>
      <c r="F1829">
        <v>2</v>
      </c>
      <c r="G1829" t="str">
        <f>VLOOKUP(Table_ExternalData_15[[#This Row],[Id]],'Blagovna izdelek'!A:C,3,0)</f>
        <v>Mikrotik</v>
      </c>
      <c r="H1829">
        <f>Table_ExternalData_15[[#This Row],[Rabat]]*0.2</f>
        <v>1.6</v>
      </c>
      <c r="I1829" s="2">
        <f>Table_ExternalData_15[[#This Row],[Price]]-(Table_ExternalData_15[[#This Row],[Price]]*Table_ExternalData_15[[#This Row],[BB rabat]])/100</f>
        <v>44.501400000000004</v>
      </c>
      <c r="J1829" s="2">
        <f>Table_ExternalData_15[[#This Row],[BB cena]]*Table_ExternalData_15[[#Headers],[1,22]]</f>
        <v>54.291708000000007</v>
      </c>
      <c r="K1829" s="2">
        <f>Table_ExternalData_15[[#This Row],[Price]]*Table_ExternalData_15[[#Headers],[1,22]]</f>
        <v>55.174500000000002</v>
      </c>
      <c r="L1829" s="7">
        <f>IF(G1829="White Shark",E1829*0.5,IF(G1829="Sbox",E1829*0.5,IF(G1829="Tenda",E1829*0.5,E1829*0.2)))/100</f>
        <v>1.6E-2</v>
      </c>
      <c r="M1829" s="2">
        <f>Table_ExternalData_15[[#This Row],[Price]]-Table_ExternalData_15[[#This Row],[Price]]*Table_ExternalData_15[[#This Row],[extra popust]]</f>
        <v>44.501400000000004</v>
      </c>
      <c r="N1829" s="2">
        <f>IF(M1829&lt;I1829,M1829,I1829)</f>
        <v>44.501400000000004</v>
      </c>
      <c r="O1829" s="12" t="str">
        <f>IF(N1829&lt;I1829,$U$1," ")</f>
        <v xml:space="preserve"> </v>
      </c>
      <c r="P1829" s="12" t="str">
        <f>IFERROR((O1829+30)," ")</f>
        <v xml:space="preserve"> </v>
      </c>
      <c r="Q1829" s="2">
        <f ca="1">IF(O1829=$U$1,N1829,"0")*1.22</f>
        <v>0</v>
      </c>
    </row>
    <row r="1830" spans="1:17" x14ac:dyDescent="0.25">
      <c r="A1830" t="s">
        <v>7132</v>
      </c>
      <c r="B1830" t="s">
        <v>14896</v>
      </c>
      <c r="C1830">
        <v>15042</v>
      </c>
      <c r="D1830">
        <v>156.14099999999999</v>
      </c>
      <c r="E1830">
        <f>IFERROR(VLOOKUP(Table_ExternalData_15[[#This Row],[Id]],Rabati!B:C,2,0),0)</f>
        <v>8</v>
      </c>
      <c r="F1830">
        <v>0</v>
      </c>
      <c r="G1830" t="str">
        <f>VLOOKUP(Table_ExternalData_15[[#This Row],[Id]],'Blagovna izdelek'!A:C,3,0)</f>
        <v>Mikrotik</v>
      </c>
      <c r="H1830">
        <f>Table_ExternalData_15[[#This Row],[Rabat]]*0.2</f>
        <v>1.6</v>
      </c>
      <c r="I1830" s="2">
        <f>Table_ExternalData_15[[#This Row],[Price]]-(Table_ExternalData_15[[#This Row],[Price]]*Table_ExternalData_15[[#This Row],[BB rabat]])/100</f>
        <v>153.64274399999999</v>
      </c>
      <c r="J1830" s="2">
        <f>Table_ExternalData_15[[#This Row],[BB cena]]*Table_ExternalData_15[[#Headers],[1,22]]</f>
        <v>187.44414767999999</v>
      </c>
      <c r="K1830" s="2">
        <f>Table_ExternalData_15[[#This Row],[Price]]*Table_ExternalData_15[[#Headers],[1,22]]</f>
        <v>190.49202</v>
      </c>
      <c r="L1830" s="7">
        <f>IF(G1830="White Shark",E1830*0.5,IF(G1830="Sbox",E1830*0.5,IF(G1830="Tenda",E1830*0.5,E1830*0.2)))/100</f>
        <v>1.6E-2</v>
      </c>
      <c r="M1830" s="2">
        <f>Table_ExternalData_15[[#This Row],[Price]]-Table_ExternalData_15[[#This Row],[Price]]*Table_ExternalData_15[[#This Row],[extra popust]]</f>
        <v>153.64274399999999</v>
      </c>
      <c r="N1830" s="2">
        <f>IF(M1830&lt;I1830,M1830,I1830)</f>
        <v>153.64274399999999</v>
      </c>
      <c r="O1830" s="12" t="str">
        <f>IF(N1830&lt;I1830,$U$1," ")</f>
        <v xml:space="preserve"> </v>
      </c>
      <c r="P1830" s="12" t="str">
        <f>IFERROR((O1830+30)," ")</f>
        <v xml:space="preserve"> </v>
      </c>
      <c r="Q1830" s="2">
        <f ca="1">IF(O1830=$U$1,N1830,"0")*1.22</f>
        <v>0</v>
      </c>
    </row>
    <row r="1831" spans="1:17" x14ac:dyDescent="0.25">
      <c r="A1831" t="s">
        <v>7133</v>
      </c>
      <c r="B1831" t="s">
        <v>14897</v>
      </c>
      <c r="C1831">
        <v>15043</v>
      </c>
      <c r="D1831">
        <v>199.95</v>
      </c>
      <c r="E1831">
        <f>IFERROR(VLOOKUP(Table_ExternalData_15[[#This Row],[Id]],Rabati!B:C,2,0),0)</f>
        <v>8</v>
      </c>
      <c r="F1831">
        <v>0</v>
      </c>
      <c r="G1831" t="str">
        <f>VLOOKUP(Table_ExternalData_15[[#This Row],[Id]],'Blagovna izdelek'!A:C,3,0)</f>
        <v>Mikrotik</v>
      </c>
      <c r="H1831">
        <f>Table_ExternalData_15[[#This Row],[Rabat]]*0.2</f>
        <v>1.6</v>
      </c>
      <c r="I1831" s="2">
        <f>Table_ExternalData_15[[#This Row],[Price]]-(Table_ExternalData_15[[#This Row],[Price]]*Table_ExternalData_15[[#This Row],[BB rabat]])/100</f>
        <v>196.7508</v>
      </c>
      <c r="J1831" s="2">
        <f>Table_ExternalData_15[[#This Row],[BB cena]]*Table_ExternalData_15[[#Headers],[1,22]]</f>
        <v>240.03597600000001</v>
      </c>
      <c r="K1831" s="2">
        <f>Table_ExternalData_15[[#This Row],[Price]]*Table_ExternalData_15[[#Headers],[1,22]]</f>
        <v>243.93899999999999</v>
      </c>
      <c r="L1831" s="7">
        <f>IF(G1831="White Shark",E1831*0.5,IF(G1831="Sbox",E1831*0.5,IF(G1831="Tenda",E1831*0.5,E1831*0.2)))/100</f>
        <v>1.6E-2</v>
      </c>
      <c r="M1831" s="2">
        <f>Table_ExternalData_15[[#This Row],[Price]]-Table_ExternalData_15[[#This Row],[Price]]*Table_ExternalData_15[[#This Row],[extra popust]]</f>
        <v>196.7508</v>
      </c>
      <c r="N1831" s="2">
        <f>IF(M1831&lt;I1831,M1831,I1831)</f>
        <v>196.7508</v>
      </c>
      <c r="O1831" s="12" t="str">
        <f>IF(N1831&lt;I1831,$U$1," ")</f>
        <v xml:space="preserve"> </v>
      </c>
      <c r="P1831" s="12" t="str">
        <f>IFERROR((O1831+30)," ")</f>
        <v xml:space="preserve"> </v>
      </c>
      <c r="Q1831" s="2">
        <f ca="1">IF(O1831=$U$1,N1831,"0")*1.22</f>
        <v>0</v>
      </c>
    </row>
    <row r="1832" spans="1:17" x14ac:dyDescent="0.25">
      <c r="A1832" t="s">
        <v>7158</v>
      </c>
      <c r="B1832" t="s">
        <v>9986</v>
      </c>
      <c r="C1832">
        <v>15059</v>
      </c>
      <c r="D1832">
        <v>3.26</v>
      </c>
      <c r="E1832">
        <f>IFERROR(VLOOKUP(Table_ExternalData_15[[#This Row],[Id]],Rabati!B:C,2,0),0)</f>
        <v>100</v>
      </c>
      <c r="F1832">
        <v>0</v>
      </c>
      <c r="G1832" t="str">
        <f>VLOOKUP(Table_ExternalData_15[[#This Row],[Id]],'Blagovna izdelek'!A:C,3,0)</f>
        <v>Mikrotik</v>
      </c>
      <c r="H1832">
        <f>Table_ExternalData_15[[#This Row],[Rabat]]*0.2</f>
        <v>20</v>
      </c>
      <c r="I1832" s="2">
        <f>Table_ExternalData_15[[#This Row],[Price]]-(Table_ExternalData_15[[#This Row],[Price]]*Table_ExternalData_15[[#This Row],[BB rabat]])/100</f>
        <v>2.6079999999999997</v>
      </c>
      <c r="J1832" s="2">
        <f>Table_ExternalData_15[[#This Row],[BB cena]]*Table_ExternalData_15[[#Headers],[1,22]]</f>
        <v>3.1817599999999997</v>
      </c>
      <c r="K1832" s="2">
        <f>Table_ExternalData_15[[#This Row],[Price]]*Table_ExternalData_15[[#Headers],[1,22]]</f>
        <v>3.9771999999999998</v>
      </c>
      <c r="L1832" s="7">
        <f>IF(G1832="White Shark",E1832*0.5,IF(G1832="Sbox",E1832*0.5,IF(G1832="Tenda",E1832*0.5,E1832*0.2)))/100</f>
        <v>0.2</v>
      </c>
      <c r="M1832" s="2">
        <f>Table_ExternalData_15[[#This Row],[Price]]-Table_ExternalData_15[[#This Row],[Price]]*Table_ExternalData_15[[#This Row],[extra popust]]</f>
        <v>2.6079999999999997</v>
      </c>
      <c r="N1832" s="2">
        <f>IF(M1832&lt;I1832,M1832,I1832)</f>
        <v>2.6079999999999997</v>
      </c>
      <c r="O1832" s="12" t="str">
        <f>IF(N1832&lt;I1832,$U$1," ")</f>
        <v xml:space="preserve"> </v>
      </c>
      <c r="P1832" s="12" t="str">
        <f>IFERROR((O1832+30)," ")</f>
        <v xml:space="preserve"> </v>
      </c>
      <c r="Q1832" s="2">
        <f ca="1">IF(O1832=$U$1,N1832,"0")*1.22</f>
        <v>0</v>
      </c>
    </row>
    <row r="1833" spans="1:17" x14ac:dyDescent="0.25">
      <c r="A1833" t="s">
        <v>7318</v>
      </c>
      <c r="B1833" t="s">
        <v>7317</v>
      </c>
      <c r="C1833">
        <v>15172</v>
      </c>
      <c r="D1833">
        <v>2499.91</v>
      </c>
      <c r="E1833">
        <f>IFERROR(VLOOKUP(Table_ExternalData_15[[#This Row],[Id]],Rabati!B:C,2,0),0)</f>
        <v>8</v>
      </c>
      <c r="F1833">
        <v>0</v>
      </c>
      <c r="G1833" t="str">
        <f>VLOOKUP(Table_ExternalData_15[[#This Row],[Id]],'Blagovna izdelek'!A:C,3,0)</f>
        <v>Mikrotik</v>
      </c>
      <c r="H1833">
        <f>Table_ExternalData_15[[#This Row],[Rabat]]*0.2</f>
        <v>1.6</v>
      </c>
      <c r="I1833" s="2">
        <f>Table_ExternalData_15[[#This Row],[Price]]-(Table_ExternalData_15[[#This Row],[Price]]*Table_ExternalData_15[[#This Row],[BB rabat]])/100</f>
        <v>2459.9114399999999</v>
      </c>
      <c r="J1833" s="2">
        <f>Table_ExternalData_15[[#This Row],[BB cena]]*Table_ExternalData_15[[#Headers],[1,22]]</f>
        <v>3001.0919567999999</v>
      </c>
      <c r="K1833" s="2">
        <f>Table_ExternalData_15[[#This Row],[Price]]*Table_ExternalData_15[[#Headers],[1,22]]</f>
        <v>3049.8901999999998</v>
      </c>
      <c r="L1833" s="7">
        <f>IF(G1833="White Shark",E1833*0.5,IF(G1833="Sbox",E1833*0.5,IF(G1833="Tenda",E1833*0.5,E1833*0.2)))/100</f>
        <v>1.6E-2</v>
      </c>
      <c r="M1833" s="2">
        <f>Table_ExternalData_15[[#This Row],[Price]]-Table_ExternalData_15[[#This Row],[Price]]*Table_ExternalData_15[[#This Row],[extra popust]]</f>
        <v>2459.9114399999999</v>
      </c>
      <c r="N1833" s="2">
        <f>IF(M1833&lt;I1833,M1833,I1833)</f>
        <v>2459.9114399999999</v>
      </c>
      <c r="O1833" s="12" t="str">
        <f>IF(N1833&lt;I1833,$U$1," ")</f>
        <v xml:space="preserve"> </v>
      </c>
      <c r="P1833" s="12" t="str">
        <f>IFERROR((O1833+30)," ")</f>
        <v xml:space="preserve"> </v>
      </c>
      <c r="Q1833" s="2">
        <f ca="1">IF(O1833=$U$1,N1833,"0")*1.22</f>
        <v>0</v>
      </c>
    </row>
    <row r="1834" spans="1:17" x14ac:dyDescent="0.25">
      <c r="A1834" t="s">
        <v>7319</v>
      </c>
      <c r="B1834" t="s">
        <v>10185</v>
      </c>
      <c r="C1834">
        <v>15173</v>
      </c>
      <c r="D1834">
        <v>890.63</v>
      </c>
      <c r="E1834">
        <f>IFERROR(VLOOKUP(Table_ExternalData_15[[#This Row],[Id]],Rabati!B:C,2,0),0)</f>
        <v>8</v>
      </c>
      <c r="F1834">
        <v>0</v>
      </c>
      <c r="G1834" t="str">
        <f>VLOOKUP(Table_ExternalData_15[[#This Row],[Id]],'Blagovna izdelek'!A:C,3,0)</f>
        <v>Mikrotik</v>
      </c>
      <c r="H1834">
        <f>Table_ExternalData_15[[#This Row],[Rabat]]*0.2</f>
        <v>1.6</v>
      </c>
      <c r="I1834" s="2">
        <f>Table_ExternalData_15[[#This Row],[Price]]-(Table_ExternalData_15[[#This Row],[Price]]*Table_ExternalData_15[[#This Row],[BB rabat]])/100</f>
        <v>876.37991999999997</v>
      </c>
      <c r="J1834" s="2">
        <f>Table_ExternalData_15[[#This Row],[BB cena]]*Table_ExternalData_15[[#Headers],[1,22]]</f>
        <v>1069.1835024</v>
      </c>
      <c r="K1834" s="2">
        <f>Table_ExternalData_15[[#This Row],[Price]]*Table_ExternalData_15[[#Headers],[1,22]]</f>
        <v>1086.5686000000001</v>
      </c>
      <c r="L1834" s="7">
        <f>IF(G1834="White Shark",E1834*0.5,IF(G1834="Sbox",E1834*0.5,IF(G1834="Tenda",E1834*0.5,E1834*0.2)))/100</f>
        <v>1.6E-2</v>
      </c>
      <c r="M1834" s="2">
        <f>Table_ExternalData_15[[#This Row],[Price]]-Table_ExternalData_15[[#This Row],[Price]]*Table_ExternalData_15[[#This Row],[extra popust]]</f>
        <v>876.37991999999997</v>
      </c>
      <c r="N1834" s="2">
        <f>IF(M1834&lt;I1834,M1834,I1834)</f>
        <v>876.37991999999997</v>
      </c>
      <c r="O1834" s="12" t="str">
        <f>IF(N1834&lt;I1834,$U$1," ")</f>
        <v xml:space="preserve"> </v>
      </c>
      <c r="P1834" s="12" t="str">
        <f>IFERROR((O1834+30)," ")</f>
        <v xml:space="preserve"> </v>
      </c>
      <c r="Q1834" s="2">
        <f ca="1">IF(O1834=$U$1,N1834,"0")*1.22</f>
        <v>0</v>
      </c>
    </row>
    <row r="1835" spans="1:17" x14ac:dyDescent="0.25">
      <c r="A1835" t="s">
        <v>7321</v>
      </c>
      <c r="B1835" t="s">
        <v>7320</v>
      </c>
      <c r="C1835">
        <v>15174</v>
      </c>
      <c r="D1835">
        <v>182.65</v>
      </c>
      <c r="E1835">
        <f>IFERROR(VLOOKUP(Table_ExternalData_15[[#This Row],[Id]],Rabati!B:C,2,0),0)</f>
        <v>8</v>
      </c>
      <c r="F1835">
        <v>20</v>
      </c>
      <c r="G1835" t="str">
        <f>VLOOKUP(Table_ExternalData_15[[#This Row],[Id]],'Blagovna izdelek'!A:C,3,0)</f>
        <v>Mikrotik</v>
      </c>
      <c r="H1835">
        <f>Table_ExternalData_15[[#This Row],[Rabat]]*0.2</f>
        <v>1.6</v>
      </c>
      <c r="I1835" s="2">
        <f>Table_ExternalData_15[[#This Row],[Price]]-(Table_ExternalData_15[[#This Row],[Price]]*Table_ExternalData_15[[#This Row],[BB rabat]])/100</f>
        <v>179.7276</v>
      </c>
      <c r="J1835" s="2">
        <f>Table_ExternalData_15[[#This Row],[BB cena]]*Table_ExternalData_15[[#Headers],[1,22]]</f>
        <v>219.26767199999998</v>
      </c>
      <c r="K1835" s="2">
        <f>Table_ExternalData_15[[#This Row],[Price]]*Table_ExternalData_15[[#Headers],[1,22]]</f>
        <v>222.833</v>
      </c>
      <c r="L1835" s="7">
        <f>IF(G1835="White Shark",E1835*0.5,IF(G1835="Sbox",E1835*0.5,IF(G1835="Tenda",E1835*0.5,E1835*0.2)))/100</f>
        <v>1.6E-2</v>
      </c>
      <c r="M1835" s="2">
        <f>Table_ExternalData_15[[#This Row],[Price]]-Table_ExternalData_15[[#This Row],[Price]]*Table_ExternalData_15[[#This Row],[extra popust]]</f>
        <v>179.7276</v>
      </c>
      <c r="N1835" s="2">
        <f>IF(M1835&lt;I1835,M1835,I1835)</f>
        <v>179.7276</v>
      </c>
      <c r="O1835" s="12" t="str">
        <f>IF(N1835&lt;I1835,$U$1," ")</f>
        <v xml:space="preserve"> </v>
      </c>
      <c r="P1835" s="12" t="str">
        <f>IFERROR((O1835+30)," ")</f>
        <v xml:space="preserve"> </v>
      </c>
      <c r="Q1835" s="2">
        <f ca="1">IF(O1835=$U$1,N1835,"0")*1.22</f>
        <v>0</v>
      </c>
    </row>
    <row r="1836" spans="1:17" x14ac:dyDescent="0.25">
      <c r="A1836" t="s">
        <v>7323</v>
      </c>
      <c r="B1836" t="s">
        <v>7322</v>
      </c>
      <c r="C1836">
        <v>15175</v>
      </c>
      <c r="D1836">
        <v>195.26400000000001</v>
      </c>
      <c r="E1836">
        <f>IFERROR(VLOOKUP(Table_ExternalData_15[[#This Row],[Id]],Rabati!B:C,2,0),0)</f>
        <v>0</v>
      </c>
      <c r="F1836">
        <v>0</v>
      </c>
      <c r="G1836" t="str">
        <f>VLOOKUP(Table_ExternalData_15[[#This Row],[Id]],'Blagovna izdelek'!A:C,3,0)</f>
        <v>Mikrotik</v>
      </c>
      <c r="H1836">
        <f>Table_ExternalData_15[[#This Row],[Rabat]]*0.2</f>
        <v>0</v>
      </c>
      <c r="I1836" s="2">
        <f>Table_ExternalData_15[[#This Row],[Price]]-(Table_ExternalData_15[[#This Row],[Price]]*Table_ExternalData_15[[#This Row],[BB rabat]])/100</f>
        <v>195.26400000000001</v>
      </c>
      <c r="J1836" s="2">
        <f>Table_ExternalData_15[[#This Row],[BB cena]]*Table_ExternalData_15[[#Headers],[1,22]]</f>
        <v>238.22208000000001</v>
      </c>
      <c r="K1836" s="2">
        <f>Table_ExternalData_15[[#This Row],[Price]]*Table_ExternalData_15[[#Headers],[1,22]]</f>
        <v>238.22208000000001</v>
      </c>
      <c r="L1836" s="7">
        <f>IF(G1836="White Shark",E1836*0.5,IF(G1836="Sbox",E1836*0.5,IF(G1836="Tenda",E1836*0.5,E1836*0.2)))/100</f>
        <v>0</v>
      </c>
      <c r="M1836" s="2">
        <f>Table_ExternalData_15[[#This Row],[Price]]-Table_ExternalData_15[[#This Row],[Price]]*Table_ExternalData_15[[#This Row],[extra popust]]</f>
        <v>195.26400000000001</v>
      </c>
      <c r="N1836" s="2">
        <f>IF(M1836&lt;I1836,M1836,I1836)</f>
        <v>195.26400000000001</v>
      </c>
      <c r="O1836" s="12" t="str">
        <f>IF(N1836&lt;I1836,$U$1," ")</f>
        <v xml:space="preserve"> </v>
      </c>
      <c r="P1836" s="12" t="str">
        <f>IFERROR((O1836+30)," ")</f>
        <v xml:space="preserve"> </v>
      </c>
      <c r="Q1836" s="2">
        <f ca="1">IF(O1836=$U$1,N1836,"0")*1.22</f>
        <v>0</v>
      </c>
    </row>
    <row r="1837" spans="1:17" x14ac:dyDescent="0.25">
      <c r="A1837" t="s">
        <v>7325</v>
      </c>
      <c r="B1837" t="s">
        <v>7324</v>
      </c>
      <c r="C1837">
        <v>15176</v>
      </c>
      <c r="D1837">
        <v>9.1199999999999992</v>
      </c>
      <c r="E1837">
        <f>IFERROR(VLOOKUP(Table_ExternalData_15[[#This Row],[Id]],Rabati!B:C,2,0),0)</f>
        <v>8</v>
      </c>
      <c r="F1837">
        <v>13</v>
      </c>
      <c r="G1837" t="str">
        <f>VLOOKUP(Table_ExternalData_15[[#This Row],[Id]],'Blagovna izdelek'!A:C,3,0)</f>
        <v>Mikrotik</v>
      </c>
      <c r="H1837">
        <f>Table_ExternalData_15[[#This Row],[Rabat]]*0.2</f>
        <v>1.6</v>
      </c>
      <c r="I1837" s="2">
        <f>Table_ExternalData_15[[#This Row],[Price]]-(Table_ExternalData_15[[#This Row],[Price]]*Table_ExternalData_15[[#This Row],[BB rabat]])/100</f>
        <v>8.9740799999999989</v>
      </c>
      <c r="J1837" s="2">
        <f>Table_ExternalData_15[[#This Row],[BB cena]]*Table_ExternalData_15[[#Headers],[1,22]]</f>
        <v>10.948377599999999</v>
      </c>
      <c r="K1837" s="2">
        <f>Table_ExternalData_15[[#This Row],[Price]]*Table_ExternalData_15[[#Headers],[1,22]]</f>
        <v>11.126399999999999</v>
      </c>
      <c r="L1837" s="7">
        <f>IF(G1837="White Shark",E1837*0.5,IF(G1837="Sbox",E1837*0.5,IF(G1837="Tenda",E1837*0.5,E1837*0.2)))/100</f>
        <v>1.6E-2</v>
      </c>
      <c r="M1837" s="2">
        <f>Table_ExternalData_15[[#This Row],[Price]]-Table_ExternalData_15[[#This Row],[Price]]*Table_ExternalData_15[[#This Row],[extra popust]]</f>
        <v>8.9740799999999989</v>
      </c>
      <c r="N1837" s="2">
        <f>IF(M1837&lt;I1837,M1837,I1837)</f>
        <v>8.9740799999999989</v>
      </c>
      <c r="O1837" s="12" t="str">
        <f>IF(N1837&lt;I1837,$U$1," ")</f>
        <v xml:space="preserve"> </v>
      </c>
      <c r="P1837" s="12" t="str">
        <f>IFERROR((O1837+30)," ")</f>
        <v xml:space="preserve"> </v>
      </c>
      <c r="Q1837" s="2">
        <f ca="1">IF(O1837=$U$1,N1837,"0")*1.22</f>
        <v>0</v>
      </c>
    </row>
    <row r="1838" spans="1:17" x14ac:dyDescent="0.25">
      <c r="A1838" t="s">
        <v>7327</v>
      </c>
      <c r="B1838" t="s">
        <v>7326</v>
      </c>
      <c r="C1838">
        <v>15177</v>
      </c>
      <c r="D1838">
        <v>8.9120000000000008</v>
      </c>
      <c r="E1838">
        <f>IFERROR(VLOOKUP(Table_ExternalData_15[[#This Row],[Id]],Rabati!B:C,2,0),0)</f>
        <v>8</v>
      </c>
      <c r="F1838">
        <v>11</v>
      </c>
      <c r="G1838" t="str">
        <f>VLOOKUP(Table_ExternalData_15[[#This Row],[Id]],'Blagovna izdelek'!A:C,3,0)</f>
        <v>Mikrotik</v>
      </c>
      <c r="H1838">
        <f>Table_ExternalData_15[[#This Row],[Rabat]]*0.2</f>
        <v>1.6</v>
      </c>
      <c r="I1838" s="2">
        <f>Table_ExternalData_15[[#This Row],[Price]]-(Table_ExternalData_15[[#This Row],[Price]]*Table_ExternalData_15[[#This Row],[BB rabat]])/100</f>
        <v>8.7694080000000003</v>
      </c>
      <c r="J1838" s="2">
        <f>Table_ExternalData_15[[#This Row],[BB cena]]*Table_ExternalData_15[[#Headers],[1,22]]</f>
        <v>10.698677760000001</v>
      </c>
      <c r="K1838" s="2">
        <f>Table_ExternalData_15[[#This Row],[Price]]*Table_ExternalData_15[[#Headers],[1,22]]</f>
        <v>10.872640000000001</v>
      </c>
      <c r="L1838" s="7">
        <f>IF(G1838="White Shark",E1838*0.5,IF(G1838="Sbox",E1838*0.5,IF(G1838="Tenda",E1838*0.5,E1838*0.2)))/100</f>
        <v>1.6E-2</v>
      </c>
      <c r="M1838" s="2">
        <f>Table_ExternalData_15[[#This Row],[Price]]-Table_ExternalData_15[[#This Row],[Price]]*Table_ExternalData_15[[#This Row],[extra popust]]</f>
        <v>8.7694080000000003</v>
      </c>
      <c r="N1838" s="2">
        <f>IF(M1838&lt;I1838,M1838,I1838)</f>
        <v>8.7694080000000003</v>
      </c>
      <c r="O1838" s="12" t="str">
        <f>IF(N1838&lt;I1838,$U$1," ")</f>
        <v xml:space="preserve"> </v>
      </c>
      <c r="P1838" s="12" t="str">
        <f>IFERROR((O1838+30)," ")</f>
        <v xml:space="preserve"> </v>
      </c>
      <c r="Q1838" s="2">
        <f ca="1">IF(O1838=$U$1,N1838,"0")*1.22</f>
        <v>0</v>
      </c>
    </row>
    <row r="1839" spans="1:17" x14ac:dyDescent="0.25">
      <c r="A1839" t="s">
        <v>7328</v>
      </c>
      <c r="B1839" t="s">
        <v>14898</v>
      </c>
      <c r="C1839">
        <v>15178</v>
      </c>
      <c r="D1839">
        <v>302.19749999999999</v>
      </c>
      <c r="E1839">
        <f>IFERROR(VLOOKUP(Table_ExternalData_15[[#This Row],[Id]],Rabati!B:C,2,0),0)</f>
        <v>8</v>
      </c>
      <c r="F1839">
        <v>0</v>
      </c>
      <c r="G1839" t="str">
        <f>VLOOKUP(Table_ExternalData_15[[#This Row],[Id]],'Blagovna izdelek'!A:C,3,0)</f>
        <v>Mikrotik</v>
      </c>
      <c r="H1839">
        <f>Table_ExternalData_15[[#This Row],[Rabat]]*0.2</f>
        <v>1.6</v>
      </c>
      <c r="I1839" s="2">
        <f>Table_ExternalData_15[[#This Row],[Price]]-(Table_ExternalData_15[[#This Row],[Price]]*Table_ExternalData_15[[#This Row],[BB rabat]])/100</f>
        <v>297.36234000000002</v>
      </c>
      <c r="J1839" s="2">
        <f>Table_ExternalData_15[[#This Row],[BB cena]]*Table_ExternalData_15[[#Headers],[1,22]]</f>
        <v>362.78205480000003</v>
      </c>
      <c r="K1839" s="2">
        <f>Table_ExternalData_15[[#This Row],[Price]]*Table_ExternalData_15[[#Headers],[1,22]]</f>
        <v>368.68095</v>
      </c>
      <c r="L1839" s="7">
        <f>IF(G1839="White Shark",E1839*0.5,IF(G1839="Sbox",E1839*0.5,IF(G1839="Tenda",E1839*0.5,E1839*0.2)))/100</f>
        <v>1.6E-2</v>
      </c>
      <c r="M1839" s="2">
        <f>Table_ExternalData_15[[#This Row],[Price]]-Table_ExternalData_15[[#This Row],[Price]]*Table_ExternalData_15[[#This Row],[extra popust]]</f>
        <v>297.36234000000002</v>
      </c>
      <c r="N1839" s="2">
        <f>IF(M1839&lt;I1839,M1839,I1839)</f>
        <v>297.36234000000002</v>
      </c>
      <c r="O1839" s="12" t="str">
        <f>IF(N1839&lt;I1839,$U$1," ")</f>
        <v xml:space="preserve"> </v>
      </c>
      <c r="P1839" s="12" t="str">
        <f>IFERROR((O1839+30)," ")</f>
        <v xml:space="preserve"> </v>
      </c>
      <c r="Q1839" s="2">
        <f ca="1">IF(O1839=$U$1,N1839,"0")*1.22</f>
        <v>0</v>
      </c>
    </row>
    <row r="1840" spans="1:17" x14ac:dyDescent="0.25">
      <c r="A1840" t="s">
        <v>7330</v>
      </c>
      <c r="B1840" t="s">
        <v>7329</v>
      </c>
      <c r="C1840">
        <v>15179</v>
      </c>
      <c r="D1840">
        <v>159.94999999999999</v>
      </c>
      <c r="E1840">
        <f>IFERROR(VLOOKUP(Table_ExternalData_15[[#This Row],[Id]],Rabati!B:C,2,0),0)</f>
        <v>8</v>
      </c>
      <c r="F1840">
        <v>0</v>
      </c>
      <c r="G1840" t="str">
        <f>VLOOKUP(Table_ExternalData_15[[#This Row],[Id]],'Blagovna izdelek'!A:C,3,0)</f>
        <v>Mikrotik</v>
      </c>
      <c r="H1840">
        <f>Table_ExternalData_15[[#This Row],[Rabat]]*0.2</f>
        <v>1.6</v>
      </c>
      <c r="I1840" s="2">
        <f>Table_ExternalData_15[[#This Row],[Price]]-(Table_ExternalData_15[[#This Row],[Price]]*Table_ExternalData_15[[#This Row],[BB rabat]])/100</f>
        <v>157.39079999999998</v>
      </c>
      <c r="J1840" s="2">
        <f>Table_ExternalData_15[[#This Row],[BB cena]]*Table_ExternalData_15[[#Headers],[1,22]]</f>
        <v>192.01677599999996</v>
      </c>
      <c r="K1840" s="2">
        <f>Table_ExternalData_15[[#This Row],[Price]]*Table_ExternalData_15[[#Headers],[1,22]]</f>
        <v>195.13899999999998</v>
      </c>
      <c r="L1840" s="7">
        <f>IF(G1840="White Shark",E1840*0.5,IF(G1840="Sbox",E1840*0.5,IF(G1840="Tenda",E1840*0.5,E1840*0.2)))/100</f>
        <v>1.6E-2</v>
      </c>
      <c r="M1840" s="2">
        <f>Table_ExternalData_15[[#This Row],[Price]]-Table_ExternalData_15[[#This Row],[Price]]*Table_ExternalData_15[[#This Row],[extra popust]]</f>
        <v>157.39079999999998</v>
      </c>
      <c r="N1840" s="2">
        <f>IF(M1840&lt;I1840,M1840,I1840)</f>
        <v>157.39079999999998</v>
      </c>
      <c r="O1840" s="12" t="str">
        <f>IF(N1840&lt;I1840,$U$1," ")</f>
        <v xml:space="preserve"> </v>
      </c>
      <c r="P1840" s="12" t="str">
        <f>IFERROR((O1840+30)," ")</f>
        <v xml:space="preserve"> </v>
      </c>
      <c r="Q1840" s="2">
        <f ca="1">IF(O1840=$U$1,N1840,"0")*1.22</f>
        <v>0</v>
      </c>
    </row>
    <row r="1841" spans="1:17" x14ac:dyDescent="0.25">
      <c r="A1841" t="s">
        <v>7372</v>
      </c>
      <c r="B1841" t="s">
        <v>11137</v>
      </c>
      <c r="C1841">
        <v>15203</v>
      </c>
      <c r="D1841">
        <v>171.41</v>
      </c>
      <c r="E1841">
        <f>IFERROR(VLOOKUP(Table_ExternalData_15[[#This Row],[Id]],Rabati!B:C,2,0),0)</f>
        <v>8</v>
      </c>
      <c r="F1841">
        <v>0</v>
      </c>
      <c r="G1841" t="str">
        <f>VLOOKUP(Table_ExternalData_15[[#This Row],[Id]],'Blagovna izdelek'!A:C,3,0)</f>
        <v>Mikrotik</v>
      </c>
      <c r="H1841">
        <f>Table_ExternalData_15[[#This Row],[Rabat]]*0.2</f>
        <v>1.6</v>
      </c>
      <c r="I1841" s="2">
        <f>Table_ExternalData_15[[#This Row],[Price]]-(Table_ExternalData_15[[#This Row],[Price]]*Table_ExternalData_15[[#This Row],[BB rabat]])/100</f>
        <v>168.66744</v>
      </c>
      <c r="J1841" s="2">
        <f>Table_ExternalData_15[[#This Row],[BB cena]]*Table_ExternalData_15[[#Headers],[1,22]]</f>
        <v>205.7742768</v>
      </c>
      <c r="K1841" s="2">
        <f>Table_ExternalData_15[[#This Row],[Price]]*Table_ExternalData_15[[#Headers],[1,22]]</f>
        <v>209.12019999999998</v>
      </c>
      <c r="L1841" s="7">
        <f>IF(G1841="White Shark",E1841*0.5,IF(G1841="Sbox",E1841*0.5,IF(G1841="Tenda",E1841*0.5,E1841*0.2)))/100</f>
        <v>1.6E-2</v>
      </c>
      <c r="M1841" s="2">
        <f>Table_ExternalData_15[[#This Row],[Price]]-Table_ExternalData_15[[#This Row],[Price]]*Table_ExternalData_15[[#This Row],[extra popust]]</f>
        <v>168.66744</v>
      </c>
      <c r="N1841" s="2">
        <f>IF(M1841&lt;I1841,M1841,I1841)</f>
        <v>168.66744</v>
      </c>
      <c r="O1841" s="12" t="str">
        <f>IF(N1841&lt;I1841,$U$1," ")</f>
        <v xml:space="preserve"> </v>
      </c>
      <c r="P1841" s="12" t="str">
        <f>IFERROR((O1841+30)," ")</f>
        <v xml:space="preserve"> </v>
      </c>
      <c r="Q1841" s="2">
        <f ca="1">IF(O1841=$U$1,N1841,"0")*1.22</f>
        <v>0</v>
      </c>
    </row>
    <row r="1842" spans="1:17" x14ac:dyDescent="0.25">
      <c r="A1842" t="s">
        <v>7380</v>
      </c>
      <c r="B1842" t="s">
        <v>7379</v>
      </c>
      <c r="C1842">
        <v>15210</v>
      </c>
      <c r="D1842">
        <v>387.98</v>
      </c>
      <c r="E1842">
        <f>IFERROR(VLOOKUP(Table_ExternalData_15[[#This Row],[Id]],Rabati!B:C,2,0),0)</f>
        <v>8</v>
      </c>
      <c r="F1842">
        <v>6</v>
      </c>
      <c r="G1842" t="str">
        <f>VLOOKUP(Table_ExternalData_15[[#This Row],[Id]],'Blagovna izdelek'!A:C,3,0)</f>
        <v>Mikrotik</v>
      </c>
      <c r="H1842">
        <f>Table_ExternalData_15[[#This Row],[Rabat]]*0.2</f>
        <v>1.6</v>
      </c>
      <c r="I1842" s="2">
        <f>Table_ExternalData_15[[#This Row],[Price]]-(Table_ExternalData_15[[#This Row],[Price]]*Table_ExternalData_15[[#This Row],[BB rabat]])/100</f>
        <v>381.77232000000004</v>
      </c>
      <c r="J1842" s="2">
        <f>Table_ExternalData_15[[#This Row],[BB cena]]*Table_ExternalData_15[[#Headers],[1,22]]</f>
        <v>465.76223040000002</v>
      </c>
      <c r="K1842" s="2">
        <f>Table_ExternalData_15[[#This Row],[Price]]*Table_ExternalData_15[[#Headers],[1,22]]</f>
        <v>473.3356</v>
      </c>
      <c r="L1842" s="7">
        <f>IF(G1842="White Shark",E1842*0.5,IF(G1842="Sbox",E1842*0.5,IF(G1842="Tenda",E1842*0.5,E1842*0.2)))/100</f>
        <v>1.6E-2</v>
      </c>
      <c r="M1842" s="2">
        <f>Table_ExternalData_15[[#This Row],[Price]]-Table_ExternalData_15[[#This Row],[Price]]*Table_ExternalData_15[[#This Row],[extra popust]]</f>
        <v>381.77232000000004</v>
      </c>
      <c r="N1842" s="2">
        <f>IF(M1842&lt;I1842,M1842,I1842)</f>
        <v>381.77232000000004</v>
      </c>
      <c r="O1842" s="12" t="str">
        <f>IF(N1842&lt;I1842,$U$1," ")</f>
        <v xml:space="preserve"> </v>
      </c>
      <c r="P1842" s="12" t="str">
        <f>IFERROR((O1842+30)," ")</f>
        <v xml:space="preserve"> </v>
      </c>
      <c r="Q1842" s="2">
        <f ca="1">IF(O1842=$U$1,N1842,"0")*1.22</f>
        <v>0</v>
      </c>
    </row>
    <row r="1843" spans="1:17" x14ac:dyDescent="0.25">
      <c r="A1843" t="s">
        <v>7467</v>
      </c>
      <c r="B1843" t="s">
        <v>10312</v>
      </c>
      <c r="C1843">
        <v>15260</v>
      </c>
      <c r="D1843">
        <v>31.36</v>
      </c>
      <c r="E1843">
        <f>IFERROR(VLOOKUP(Table_ExternalData_15[[#This Row],[Id]],Rabati!B:C,2,0),0)</f>
        <v>8</v>
      </c>
      <c r="F1843">
        <v>0</v>
      </c>
      <c r="G1843" t="str">
        <f>VLOOKUP(Table_ExternalData_15[[#This Row],[Id]],'Blagovna izdelek'!A:C,3,0)</f>
        <v>Mikrotik</v>
      </c>
      <c r="H1843">
        <f>Table_ExternalData_15[[#This Row],[Rabat]]*0.2</f>
        <v>1.6</v>
      </c>
      <c r="I1843" s="2">
        <f>Table_ExternalData_15[[#This Row],[Price]]-(Table_ExternalData_15[[#This Row],[Price]]*Table_ExternalData_15[[#This Row],[BB rabat]])/100</f>
        <v>30.858239999999999</v>
      </c>
      <c r="J1843" s="2">
        <f>Table_ExternalData_15[[#This Row],[BB cena]]*Table_ExternalData_15[[#Headers],[1,22]]</f>
        <v>37.647052799999997</v>
      </c>
      <c r="K1843" s="2">
        <f>Table_ExternalData_15[[#This Row],[Price]]*Table_ExternalData_15[[#Headers],[1,22]]</f>
        <v>38.2592</v>
      </c>
      <c r="L1843" s="7">
        <f>IF(G1843="White Shark",E1843*0.5,IF(G1843="Sbox",E1843*0.5,IF(G1843="Tenda",E1843*0.5,E1843*0.2)))/100</f>
        <v>1.6E-2</v>
      </c>
      <c r="M1843" s="2">
        <f>Table_ExternalData_15[[#This Row],[Price]]-Table_ExternalData_15[[#This Row],[Price]]*Table_ExternalData_15[[#This Row],[extra popust]]</f>
        <v>30.858239999999999</v>
      </c>
      <c r="N1843" s="2">
        <f>IF(M1843&lt;I1843,M1843,I1843)</f>
        <v>30.858239999999999</v>
      </c>
      <c r="O1843" s="12" t="str">
        <f>IF(N1843&lt;I1843,$U$1," ")</f>
        <v xml:space="preserve"> </v>
      </c>
      <c r="P1843" s="12" t="str">
        <f>IFERROR((O1843+30)," ")</f>
        <v xml:space="preserve"> </v>
      </c>
      <c r="Q1843" s="2">
        <f ca="1">IF(O1843=$U$1,N1843,"0")*1.22</f>
        <v>0</v>
      </c>
    </row>
    <row r="1844" spans="1:17" x14ac:dyDescent="0.25">
      <c r="A1844" t="s">
        <v>7468</v>
      </c>
      <c r="B1844" t="s">
        <v>11138</v>
      </c>
      <c r="C1844">
        <v>15261</v>
      </c>
      <c r="D1844">
        <v>234.85</v>
      </c>
      <c r="E1844">
        <f>IFERROR(VLOOKUP(Table_ExternalData_15[[#This Row],[Id]],Rabati!B:C,2,0),0)</f>
        <v>8</v>
      </c>
      <c r="F1844">
        <v>5</v>
      </c>
      <c r="G1844" t="str">
        <f>VLOOKUP(Table_ExternalData_15[[#This Row],[Id]],'Blagovna izdelek'!A:C,3,0)</f>
        <v>Mikrotik</v>
      </c>
      <c r="H1844">
        <f>Table_ExternalData_15[[#This Row],[Rabat]]*0.2</f>
        <v>1.6</v>
      </c>
      <c r="I1844" s="2">
        <f>Table_ExternalData_15[[#This Row],[Price]]-(Table_ExternalData_15[[#This Row],[Price]]*Table_ExternalData_15[[#This Row],[BB rabat]])/100</f>
        <v>231.0924</v>
      </c>
      <c r="J1844" s="2">
        <f>Table_ExternalData_15[[#This Row],[BB cena]]*Table_ExternalData_15[[#Headers],[1,22]]</f>
        <v>281.932728</v>
      </c>
      <c r="K1844" s="2">
        <f>Table_ExternalData_15[[#This Row],[Price]]*Table_ExternalData_15[[#Headers],[1,22]]</f>
        <v>286.517</v>
      </c>
      <c r="L1844" s="7">
        <f>IF(G1844="White Shark",E1844*0.5,IF(G1844="Sbox",E1844*0.5,IF(G1844="Tenda",E1844*0.5,E1844*0.2)))/100</f>
        <v>1.6E-2</v>
      </c>
      <c r="M1844" s="2">
        <f>Table_ExternalData_15[[#This Row],[Price]]-Table_ExternalData_15[[#This Row],[Price]]*Table_ExternalData_15[[#This Row],[extra popust]]</f>
        <v>231.0924</v>
      </c>
      <c r="N1844" s="2">
        <f>IF(M1844&lt;I1844,M1844,I1844)</f>
        <v>231.0924</v>
      </c>
      <c r="O1844" s="12" t="str">
        <f>IF(N1844&lt;I1844,$U$1," ")</f>
        <v xml:space="preserve"> </v>
      </c>
      <c r="P1844" s="12" t="str">
        <f>IFERROR((O1844+30)," ")</f>
        <v xml:space="preserve"> </v>
      </c>
      <c r="Q1844" s="2">
        <f ca="1">IF(O1844=$U$1,N1844,"0")*1.22</f>
        <v>0</v>
      </c>
    </row>
    <row r="1845" spans="1:17" x14ac:dyDescent="0.25">
      <c r="A1845" t="s">
        <v>7529</v>
      </c>
      <c r="B1845" t="s">
        <v>9885</v>
      </c>
      <c r="C1845">
        <v>15301</v>
      </c>
      <c r="D1845">
        <v>187.11</v>
      </c>
      <c r="E1845">
        <f>IFERROR(VLOOKUP(Table_ExternalData_15[[#This Row],[Id]],Rabati!B:C,2,0),0)</f>
        <v>8</v>
      </c>
      <c r="F1845">
        <v>0</v>
      </c>
      <c r="G1845" t="str">
        <f>VLOOKUP(Table_ExternalData_15[[#This Row],[Id]],'Blagovna izdelek'!A:C,3,0)</f>
        <v>Mikrotik</v>
      </c>
      <c r="H1845">
        <f>Table_ExternalData_15[[#This Row],[Rabat]]*0.2</f>
        <v>1.6</v>
      </c>
      <c r="I1845" s="2">
        <f>Table_ExternalData_15[[#This Row],[Price]]-(Table_ExternalData_15[[#This Row],[Price]]*Table_ExternalData_15[[#This Row],[BB rabat]])/100</f>
        <v>184.11624</v>
      </c>
      <c r="J1845" s="2">
        <f>Table_ExternalData_15[[#This Row],[BB cena]]*Table_ExternalData_15[[#Headers],[1,22]]</f>
        <v>224.62181280000001</v>
      </c>
      <c r="K1845" s="2">
        <f>Table_ExternalData_15[[#This Row],[Price]]*Table_ExternalData_15[[#Headers],[1,22]]</f>
        <v>228.27420000000001</v>
      </c>
      <c r="L1845" s="7">
        <f>IF(G1845="White Shark",E1845*0.5,IF(G1845="Sbox",E1845*0.5,IF(G1845="Tenda",E1845*0.5,E1845*0.2)))/100</f>
        <v>1.6E-2</v>
      </c>
      <c r="M1845" s="2">
        <f>Table_ExternalData_15[[#This Row],[Price]]-Table_ExternalData_15[[#This Row],[Price]]*Table_ExternalData_15[[#This Row],[extra popust]]</f>
        <v>184.11624</v>
      </c>
      <c r="N1845" s="2">
        <f>IF(M1845&lt;I1845,M1845,I1845)</f>
        <v>184.11624</v>
      </c>
      <c r="O1845" s="12" t="str">
        <f>IF(N1845&lt;I1845,$U$1," ")</f>
        <v xml:space="preserve"> </v>
      </c>
      <c r="P1845" s="12" t="str">
        <f>IFERROR((O1845+30)," ")</f>
        <v xml:space="preserve"> </v>
      </c>
      <c r="Q1845" s="2">
        <f ca="1">IF(O1845=$U$1,N1845,"0")*1.22</f>
        <v>0</v>
      </c>
    </row>
    <row r="1846" spans="1:17" x14ac:dyDescent="0.25">
      <c r="A1846" t="s">
        <v>7699</v>
      </c>
      <c r="B1846" t="s">
        <v>7698</v>
      </c>
      <c r="C1846">
        <v>15399</v>
      </c>
      <c r="D1846">
        <v>263.39999999999998</v>
      </c>
      <c r="E1846">
        <f>IFERROR(VLOOKUP(Table_ExternalData_15[[#This Row],[Id]],Rabati!B:C,2,0),0)</f>
        <v>8</v>
      </c>
      <c r="F1846">
        <v>4</v>
      </c>
      <c r="G1846" t="str">
        <f>VLOOKUP(Table_ExternalData_15[[#This Row],[Id]],'Blagovna izdelek'!A:C,3,0)</f>
        <v>Mikrotik</v>
      </c>
      <c r="H1846">
        <f>Table_ExternalData_15[[#This Row],[Rabat]]*0.2</f>
        <v>1.6</v>
      </c>
      <c r="I1846" s="2">
        <f>Table_ExternalData_15[[#This Row],[Price]]-(Table_ExternalData_15[[#This Row],[Price]]*Table_ExternalData_15[[#This Row],[BB rabat]])/100</f>
        <v>259.18559999999997</v>
      </c>
      <c r="J1846" s="2">
        <f>Table_ExternalData_15[[#This Row],[BB cena]]*Table_ExternalData_15[[#Headers],[1,22]]</f>
        <v>316.20643199999995</v>
      </c>
      <c r="K1846" s="2">
        <f>Table_ExternalData_15[[#This Row],[Price]]*Table_ExternalData_15[[#Headers],[1,22]]</f>
        <v>321.34799999999996</v>
      </c>
      <c r="L1846" s="7">
        <f>IF(G1846="White Shark",E1846*0.5,IF(G1846="Sbox",E1846*0.5,IF(G1846="Tenda",E1846*0.5,E1846*0.2)))/100</f>
        <v>1.6E-2</v>
      </c>
      <c r="M1846" s="2">
        <f>Table_ExternalData_15[[#This Row],[Price]]-Table_ExternalData_15[[#This Row],[Price]]*Table_ExternalData_15[[#This Row],[extra popust]]</f>
        <v>259.18559999999997</v>
      </c>
      <c r="N1846" s="2">
        <f>IF(M1846&lt;I1846,M1846,I1846)</f>
        <v>259.18559999999997</v>
      </c>
      <c r="O1846" s="12" t="str">
        <f>IF(N1846&lt;I1846,$U$1," ")</f>
        <v xml:space="preserve"> </v>
      </c>
      <c r="P1846" s="12" t="str">
        <f>IFERROR((O1846+30)," ")</f>
        <v xml:space="preserve"> </v>
      </c>
      <c r="Q1846" s="2">
        <f ca="1">IF(O1846=$U$1,N1846,"0")*1.22</f>
        <v>0</v>
      </c>
    </row>
    <row r="1847" spans="1:17" x14ac:dyDescent="0.25">
      <c r="A1847" t="s">
        <v>7700</v>
      </c>
      <c r="B1847" t="s">
        <v>9886</v>
      </c>
      <c r="C1847">
        <v>15400</v>
      </c>
      <c r="D1847">
        <v>211.25</v>
      </c>
      <c r="E1847">
        <f>IFERROR(VLOOKUP(Table_ExternalData_15[[#This Row],[Id]],Rabati!B:C,2,0),0)</f>
        <v>8</v>
      </c>
      <c r="F1847">
        <v>3</v>
      </c>
      <c r="G1847" t="str">
        <f>VLOOKUP(Table_ExternalData_15[[#This Row],[Id]],'Blagovna izdelek'!A:C,3,0)</f>
        <v>Mikrotik</v>
      </c>
      <c r="H1847">
        <f>Table_ExternalData_15[[#This Row],[Rabat]]*0.2</f>
        <v>1.6</v>
      </c>
      <c r="I1847" s="2">
        <f>Table_ExternalData_15[[#This Row],[Price]]-(Table_ExternalData_15[[#This Row],[Price]]*Table_ExternalData_15[[#This Row],[BB rabat]])/100</f>
        <v>207.87</v>
      </c>
      <c r="J1847" s="2">
        <f>Table_ExternalData_15[[#This Row],[BB cena]]*Table_ExternalData_15[[#Headers],[1,22]]</f>
        <v>253.60140000000001</v>
      </c>
      <c r="K1847" s="2">
        <f>Table_ExternalData_15[[#This Row],[Price]]*Table_ExternalData_15[[#Headers],[1,22]]</f>
        <v>257.72500000000002</v>
      </c>
      <c r="L1847" s="7">
        <f>IF(G1847="White Shark",E1847*0.5,IF(G1847="Sbox",E1847*0.5,IF(G1847="Tenda",E1847*0.5,E1847*0.2)))/100</f>
        <v>1.6E-2</v>
      </c>
      <c r="M1847" s="2">
        <f>Table_ExternalData_15[[#This Row],[Price]]-Table_ExternalData_15[[#This Row],[Price]]*Table_ExternalData_15[[#This Row],[extra popust]]</f>
        <v>207.87</v>
      </c>
      <c r="N1847" s="2">
        <f>IF(M1847&lt;I1847,M1847,I1847)</f>
        <v>207.87</v>
      </c>
      <c r="O1847" s="12" t="str">
        <f>IF(N1847&lt;I1847,$U$1," ")</f>
        <v xml:space="preserve"> </v>
      </c>
      <c r="P1847" s="12" t="str">
        <f>IFERROR((O1847+30)," ")</f>
        <v xml:space="preserve"> </v>
      </c>
      <c r="Q1847" s="2">
        <f ca="1">IF(O1847=$U$1,N1847,"0")*1.22</f>
        <v>0</v>
      </c>
    </row>
    <row r="1848" spans="1:17" x14ac:dyDescent="0.25">
      <c r="A1848" t="s">
        <v>7742</v>
      </c>
      <c r="B1848" t="s">
        <v>7741</v>
      </c>
      <c r="C1848">
        <v>15425</v>
      </c>
      <c r="D1848">
        <v>54.4</v>
      </c>
      <c r="E1848">
        <f>IFERROR(VLOOKUP(Table_ExternalData_15[[#This Row],[Id]],Rabati!B:C,2,0),0)</f>
        <v>8</v>
      </c>
      <c r="F1848">
        <v>0</v>
      </c>
      <c r="G1848" t="str">
        <f>VLOOKUP(Table_ExternalData_15[[#This Row],[Id]],'Blagovna izdelek'!A:C,3,0)</f>
        <v>Mikrotik</v>
      </c>
      <c r="H1848">
        <f>Table_ExternalData_15[[#This Row],[Rabat]]*0.2</f>
        <v>1.6</v>
      </c>
      <c r="I1848" s="2">
        <f>Table_ExternalData_15[[#This Row],[Price]]-(Table_ExternalData_15[[#This Row],[Price]]*Table_ExternalData_15[[#This Row],[BB rabat]])/100</f>
        <v>53.529600000000002</v>
      </c>
      <c r="J1848" s="2">
        <f>Table_ExternalData_15[[#This Row],[BB cena]]*Table_ExternalData_15[[#Headers],[1,22]]</f>
        <v>65.306111999999999</v>
      </c>
      <c r="K1848" s="2">
        <f>Table_ExternalData_15[[#This Row],[Price]]*Table_ExternalData_15[[#Headers],[1,22]]</f>
        <v>66.367999999999995</v>
      </c>
      <c r="L1848" s="7">
        <f>IF(G1848="White Shark",E1848*0.5,IF(G1848="Sbox",E1848*0.5,IF(G1848="Tenda",E1848*0.5,E1848*0.2)))/100</f>
        <v>1.6E-2</v>
      </c>
      <c r="M1848" s="2">
        <f>Table_ExternalData_15[[#This Row],[Price]]-Table_ExternalData_15[[#This Row],[Price]]*Table_ExternalData_15[[#This Row],[extra popust]]</f>
        <v>53.529600000000002</v>
      </c>
      <c r="N1848" s="2">
        <f>IF(M1848&lt;I1848,M1848,I1848)</f>
        <v>53.529600000000002</v>
      </c>
      <c r="O1848" s="12" t="str">
        <f>IF(N1848&lt;I1848,$U$1," ")</f>
        <v xml:space="preserve"> </v>
      </c>
      <c r="P1848" s="12" t="str">
        <f>IFERROR((O1848+30)," ")</f>
        <v xml:space="preserve"> </v>
      </c>
      <c r="Q1848" s="2">
        <f ca="1">IF(O1848=$U$1,N1848,"0")*1.22</f>
        <v>0</v>
      </c>
    </row>
    <row r="1849" spans="1:17" x14ac:dyDescent="0.25">
      <c r="A1849" t="s">
        <v>7760</v>
      </c>
      <c r="B1849" t="s">
        <v>7759</v>
      </c>
      <c r="C1849">
        <v>15436</v>
      </c>
      <c r="D1849">
        <v>57.887999999999998</v>
      </c>
      <c r="E1849">
        <f>IFERROR(VLOOKUP(Table_ExternalData_15[[#This Row],[Id]],Rabati!B:C,2,0),0)</f>
        <v>8</v>
      </c>
      <c r="F1849">
        <v>0</v>
      </c>
      <c r="G1849" t="str">
        <f>VLOOKUP(Table_ExternalData_15[[#This Row],[Id]],'Blagovna izdelek'!A:C,3,0)</f>
        <v>Mikrotik</v>
      </c>
      <c r="H1849">
        <f>Table_ExternalData_15[[#This Row],[Rabat]]*0.2</f>
        <v>1.6</v>
      </c>
      <c r="I1849" s="2">
        <f>Table_ExternalData_15[[#This Row],[Price]]-(Table_ExternalData_15[[#This Row],[Price]]*Table_ExternalData_15[[#This Row],[BB rabat]])/100</f>
        <v>56.961791999999996</v>
      </c>
      <c r="J1849" s="2">
        <f>Table_ExternalData_15[[#This Row],[BB cena]]*Table_ExternalData_15[[#Headers],[1,22]]</f>
        <v>69.493386239999992</v>
      </c>
      <c r="K1849" s="2">
        <f>Table_ExternalData_15[[#This Row],[Price]]*Table_ExternalData_15[[#Headers],[1,22]]</f>
        <v>70.623359999999991</v>
      </c>
      <c r="L1849" s="7">
        <f>IF(G1849="White Shark",E1849*0.5,IF(G1849="Sbox",E1849*0.5,IF(G1849="Tenda",E1849*0.5,E1849*0.2)))/100</f>
        <v>1.6E-2</v>
      </c>
      <c r="M1849" s="2">
        <f>Table_ExternalData_15[[#This Row],[Price]]-Table_ExternalData_15[[#This Row],[Price]]*Table_ExternalData_15[[#This Row],[extra popust]]</f>
        <v>56.961791999999996</v>
      </c>
      <c r="N1849" s="2">
        <f>IF(M1849&lt;I1849,M1849,I1849)</f>
        <v>56.961791999999996</v>
      </c>
      <c r="O1849" s="12" t="str">
        <f>IF(N1849&lt;I1849,$U$1," ")</f>
        <v xml:space="preserve"> </v>
      </c>
      <c r="P1849" s="12" t="str">
        <f>IFERROR((O1849+30)," ")</f>
        <v xml:space="preserve"> </v>
      </c>
      <c r="Q1849" s="2">
        <f ca="1">IF(O1849=$U$1,N1849,"0")*1.22</f>
        <v>0</v>
      </c>
    </row>
    <row r="1850" spans="1:17" x14ac:dyDescent="0.25">
      <c r="A1850" t="s">
        <v>7927</v>
      </c>
      <c r="B1850" t="s">
        <v>7926</v>
      </c>
      <c r="C1850">
        <v>15547</v>
      </c>
      <c r="D1850">
        <v>414.5</v>
      </c>
      <c r="E1850">
        <f>IFERROR(VLOOKUP(Table_ExternalData_15[[#This Row],[Id]],Rabati!B:C,2,0),0)</f>
        <v>8</v>
      </c>
      <c r="F1850">
        <v>1</v>
      </c>
      <c r="G1850" t="str">
        <f>VLOOKUP(Table_ExternalData_15[[#This Row],[Id]],'Blagovna izdelek'!A:C,3,0)</f>
        <v>Mikrotik</v>
      </c>
      <c r="H1850">
        <f>Table_ExternalData_15[[#This Row],[Rabat]]*0.2</f>
        <v>1.6</v>
      </c>
      <c r="I1850" s="2">
        <f>Table_ExternalData_15[[#This Row],[Price]]-(Table_ExternalData_15[[#This Row],[Price]]*Table_ExternalData_15[[#This Row],[BB rabat]])/100</f>
        <v>407.86799999999999</v>
      </c>
      <c r="J1850" s="2">
        <f>Table_ExternalData_15[[#This Row],[BB cena]]*Table_ExternalData_15[[#Headers],[1,22]]</f>
        <v>497.59895999999998</v>
      </c>
      <c r="K1850" s="2">
        <f>Table_ExternalData_15[[#This Row],[Price]]*Table_ExternalData_15[[#Headers],[1,22]]</f>
        <v>505.69</v>
      </c>
      <c r="L1850" s="7">
        <f>IF(G1850="White Shark",E1850*0.5,IF(G1850="Sbox",E1850*0.5,IF(G1850="Tenda",E1850*0.5,E1850*0.2)))/100</f>
        <v>1.6E-2</v>
      </c>
      <c r="M1850" s="2">
        <f>Table_ExternalData_15[[#This Row],[Price]]-Table_ExternalData_15[[#This Row],[Price]]*Table_ExternalData_15[[#This Row],[extra popust]]</f>
        <v>407.86799999999999</v>
      </c>
      <c r="N1850" s="2">
        <f>IF(M1850&lt;I1850,M1850,I1850)</f>
        <v>407.86799999999999</v>
      </c>
      <c r="O1850" s="12" t="str">
        <f>IF(N1850&lt;I1850,$U$1," ")</f>
        <v xml:space="preserve"> </v>
      </c>
      <c r="P1850" s="12" t="str">
        <f>IFERROR((O1850+30)," ")</f>
        <v xml:space="preserve"> </v>
      </c>
      <c r="Q1850" s="2">
        <f ca="1">IF(O1850=$U$1,N1850,"0")*1.22</f>
        <v>0</v>
      </c>
    </row>
    <row r="1851" spans="1:17" x14ac:dyDescent="0.25">
      <c r="A1851" t="s">
        <v>7975</v>
      </c>
      <c r="B1851" t="s">
        <v>14903</v>
      </c>
      <c r="C1851">
        <v>15578</v>
      </c>
      <c r="D1851">
        <v>84.3</v>
      </c>
      <c r="E1851">
        <f>IFERROR(VLOOKUP(Table_ExternalData_15[[#This Row],[Id]],Rabati!B:C,2,0),0)</f>
        <v>8</v>
      </c>
      <c r="F1851">
        <v>35</v>
      </c>
      <c r="G1851" t="str">
        <f>VLOOKUP(Table_ExternalData_15[[#This Row],[Id]],'Blagovna izdelek'!A:C,3,0)</f>
        <v>Mikrotik</v>
      </c>
      <c r="H1851">
        <f>Table_ExternalData_15[[#This Row],[Rabat]]*0.2</f>
        <v>1.6</v>
      </c>
      <c r="I1851" s="2">
        <f>Table_ExternalData_15[[#This Row],[Price]]-(Table_ExternalData_15[[#This Row],[Price]]*Table_ExternalData_15[[#This Row],[BB rabat]])/100</f>
        <v>82.9512</v>
      </c>
      <c r="J1851" s="2">
        <f>Table_ExternalData_15[[#This Row],[BB cena]]*Table_ExternalData_15[[#Headers],[1,22]]</f>
        <v>101.200464</v>
      </c>
      <c r="K1851" s="2">
        <f>Table_ExternalData_15[[#This Row],[Price]]*Table_ExternalData_15[[#Headers],[1,22]]</f>
        <v>102.84599999999999</v>
      </c>
      <c r="L1851" s="7">
        <f>IF(G1851="White Shark",E1851*0.5,IF(G1851="Sbox",E1851*0.5,IF(G1851="Tenda",E1851*0.5,E1851*0.2)))/100</f>
        <v>1.6E-2</v>
      </c>
      <c r="M1851" s="2">
        <f>Table_ExternalData_15[[#This Row],[Price]]-Table_ExternalData_15[[#This Row],[Price]]*Table_ExternalData_15[[#This Row],[extra popust]]</f>
        <v>82.9512</v>
      </c>
      <c r="N1851" s="2">
        <f>IF(M1851&lt;I1851,M1851,I1851)</f>
        <v>82.9512</v>
      </c>
      <c r="O1851" s="12" t="str">
        <f>IF(N1851&lt;I1851,$U$1," ")</f>
        <v xml:space="preserve"> </v>
      </c>
      <c r="P1851" s="12" t="str">
        <f>IFERROR((O1851+30)," ")</f>
        <v xml:space="preserve"> </v>
      </c>
      <c r="Q1851" s="2">
        <f ca="1">IF(O1851=$U$1,N1851,"0")*1.22</f>
        <v>0</v>
      </c>
    </row>
    <row r="1852" spans="1:17" x14ac:dyDescent="0.25">
      <c r="A1852" t="s">
        <v>7976</v>
      </c>
      <c r="B1852" t="s">
        <v>14904</v>
      </c>
      <c r="C1852">
        <v>15579</v>
      </c>
      <c r="D1852">
        <v>119.25</v>
      </c>
      <c r="E1852">
        <f>IFERROR(VLOOKUP(Table_ExternalData_15[[#This Row],[Id]],Rabati!B:C,2,0),0)</f>
        <v>8</v>
      </c>
      <c r="F1852">
        <v>19</v>
      </c>
      <c r="G1852" t="str">
        <f>VLOOKUP(Table_ExternalData_15[[#This Row],[Id]],'Blagovna izdelek'!A:C,3,0)</f>
        <v>Mikrotik</v>
      </c>
      <c r="H1852">
        <f>Table_ExternalData_15[[#This Row],[Rabat]]*0.2</f>
        <v>1.6</v>
      </c>
      <c r="I1852" s="2">
        <f>Table_ExternalData_15[[#This Row],[Price]]-(Table_ExternalData_15[[#This Row],[Price]]*Table_ExternalData_15[[#This Row],[BB rabat]])/100</f>
        <v>117.342</v>
      </c>
      <c r="J1852" s="2">
        <f>Table_ExternalData_15[[#This Row],[BB cena]]*Table_ExternalData_15[[#Headers],[1,22]]</f>
        <v>143.15724</v>
      </c>
      <c r="K1852" s="2">
        <f>Table_ExternalData_15[[#This Row],[Price]]*Table_ExternalData_15[[#Headers],[1,22]]</f>
        <v>145.48499999999999</v>
      </c>
      <c r="L1852" s="7">
        <f>IF(G1852="White Shark",E1852*0.5,IF(G1852="Sbox",E1852*0.5,IF(G1852="Tenda",E1852*0.5,E1852*0.2)))/100</f>
        <v>1.6E-2</v>
      </c>
      <c r="M1852" s="2">
        <f>Table_ExternalData_15[[#This Row],[Price]]-Table_ExternalData_15[[#This Row],[Price]]*Table_ExternalData_15[[#This Row],[extra popust]]</f>
        <v>117.342</v>
      </c>
      <c r="N1852" s="2">
        <f>IF(M1852&lt;I1852,M1852,I1852)</f>
        <v>117.342</v>
      </c>
      <c r="O1852" s="12" t="str">
        <f>IF(N1852&lt;I1852,$U$1," ")</f>
        <v xml:space="preserve"> </v>
      </c>
      <c r="P1852" s="12" t="str">
        <f>IFERROR((O1852+30)," ")</f>
        <v xml:space="preserve"> </v>
      </c>
      <c r="Q1852" s="2">
        <f ca="1">IF(O1852=$U$1,N1852,"0")*1.22</f>
        <v>0</v>
      </c>
    </row>
    <row r="1853" spans="1:17" x14ac:dyDescent="0.25">
      <c r="A1853" t="s">
        <v>7992</v>
      </c>
      <c r="B1853" t="s">
        <v>14905</v>
      </c>
      <c r="C1853">
        <v>15589</v>
      </c>
      <c r="D1853">
        <v>545.97</v>
      </c>
      <c r="E1853">
        <f>IFERROR(VLOOKUP(Table_ExternalData_15[[#This Row],[Id]],Rabati!B:C,2,0),0)</f>
        <v>8</v>
      </c>
      <c r="F1853">
        <v>0</v>
      </c>
      <c r="G1853" t="str">
        <f>VLOOKUP(Table_ExternalData_15[[#This Row],[Id]],'Blagovna izdelek'!A:C,3,0)</f>
        <v>Mikrotik</v>
      </c>
      <c r="H1853">
        <f>Table_ExternalData_15[[#This Row],[Rabat]]*0.2</f>
        <v>1.6</v>
      </c>
      <c r="I1853" s="2">
        <f>Table_ExternalData_15[[#This Row],[Price]]-(Table_ExternalData_15[[#This Row],[Price]]*Table_ExternalData_15[[#This Row],[BB rabat]])/100</f>
        <v>537.23448000000008</v>
      </c>
      <c r="J1853" s="2">
        <f>Table_ExternalData_15[[#This Row],[BB cena]]*Table_ExternalData_15[[#Headers],[1,22]]</f>
        <v>655.42606560000013</v>
      </c>
      <c r="K1853" s="2">
        <f>Table_ExternalData_15[[#This Row],[Price]]*Table_ExternalData_15[[#Headers],[1,22]]</f>
        <v>666.08339999999998</v>
      </c>
      <c r="L1853" s="7">
        <f>IF(G1853="White Shark",E1853*0.5,IF(G1853="Sbox",E1853*0.5,IF(G1853="Tenda",E1853*0.5,E1853*0.2)))/100</f>
        <v>1.6E-2</v>
      </c>
      <c r="M1853" s="2">
        <f>Table_ExternalData_15[[#This Row],[Price]]-Table_ExternalData_15[[#This Row],[Price]]*Table_ExternalData_15[[#This Row],[extra popust]]</f>
        <v>537.23448000000008</v>
      </c>
      <c r="N1853" s="2">
        <f>IF(M1853&lt;I1853,M1853,I1853)</f>
        <v>537.23448000000008</v>
      </c>
      <c r="O1853" s="12" t="str">
        <f>IF(N1853&lt;I1853,$U$1," ")</f>
        <v xml:space="preserve"> </v>
      </c>
      <c r="P1853" s="12" t="str">
        <f>IFERROR((O1853+30)," ")</f>
        <v xml:space="preserve"> </v>
      </c>
      <c r="Q1853" s="2">
        <f ca="1">IF(O1853=$U$1,N1853,"0")*1.22</f>
        <v>0</v>
      </c>
    </row>
    <row r="1854" spans="1:17" x14ac:dyDescent="0.25">
      <c r="A1854" t="s">
        <v>8352</v>
      </c>
      <c r="B1854" t="s">
        <v>14906</v>
      </c>
      <c r="C1854">
        <v>15790</v>
      </c>
      <c r="D1854">
        <v>51.110999999999997</v>
      </c>
      <c r="E1854">
        <f>IFERROR(VLOOKUP(Table_ExternalData_15[[#This Row],[Id]],Rabati!B:C,2,0),0)</f>
        <v>8</v>
      </c>
      <c r="F1854">
        <v>14</v>
      </c>
      <c r="G1854" t="str">
        <f>VLOOKUP(Table_ExternalData_15[[#This Row],[Id]],'Blagovna izdelek'!A:C,3,0)</f>
        <v>Mikrotik</v>
      </c>
      <c r="H1854">
        <f>Table_ExternalData_15[[#This Row],[Rabat]]*0.2</f>
        <v>1.6</v>
      </c>
      <c r="I1854" s="2">
        <f>Table_ExternalData_15[[#This Row],[Price]]-(Table_ExternalData_15[[#This Row],[Price]]*Table_ExternalData_15[[#This Row],[BB rabat]])/100</f>
        <v>50.293223999999995</v>
      </c>
      <c r="J1854" s="2">
        <f>Table_ExternalData_15[[#This Row],[BB cena]]*Table_ExternalData_15[[#Headers],[1,22]]</f>
        <v>61.357733279999991</v>
      </c>
      <c r="K1854" s="2">
        <f>Table_ExternalData_15[[#This Row],[Price]]*Table_ExternalData_15[[#Headers],[1,22]]</f>
        <v>62.355419999999995</v>
      </c>
      <c r="L1854" s="7">
        <f>IF(G1854="White Shark",E1854*0.5,IF(G1854="Sbox",E1854*0.5,IF(G1854="Tenda",E1854*0.5,E1854*0.2)))/100</f>
        <v>1.6E-2</v>
      </c>
      <c r="M1854" s="2">
        <f>Table_ExternalData_15[[#This Row],[Price]]-Table_ExternalData_15[[#This Row],[Price]]*Table_ExternalData_15[[#This Row],[extra popust]]</f>
        <v>50.293223999999995</v>
      </c>
      <c r="N1854" s="2">
        <f>IF(M1854&lt;I1854,M1854,I1854)</f>
        <v>50.293223999999995</v>
      </c>
      <c r="O1854" s="12" t="str">
        <f>IF(N1854&lt;I1854,$U$1," ")</f>
        <v xml:space="preserve"> </v>
      </c>
      <c r="P1854" s="12" t="str">
        <f>IFERROR((O1854+30)," ")</f>
        <v xml:space="preserve"> </v>
      </c>
      <c r="Q1854" s="2">
        <f ca="1">IF(O1854=$U$1,N1854,"0")*1.22</f>
        <v>0</v>
      </c>
    </row>
    <row r="1855" spans="1:17" x14ac:dyDescent="0.25">
      <c r="A1855" t="s">
        <v>8453</v>
      </c>
      <c r="B1855" t="s">
        <v>14909</v>
      </c>
      <c r="C1855">
        <v>15876</v>
      </c>
      <c r="D1855">
        <v>189.95</v>
      </c>
      <c r="E1855">
        <f>IFERROR(VLOOKUP(Table_ExternalData_15[[#This Row],[Id]],Rabati!B:C,2,0),0)</f>
        <v>8</v>
      </c>
      <c r="F1855">
        <v>14</v>
      </c>
      <c r="G1855" t="str">
        <f>VLOOKUP(Table_ExternalData_15[[#This Row],[Id]],'Blagovna izdelek'!A:C,3,0)</f>
        <v>Mikrotik</v>
      </c>
      <c r="H1855">
        <f>Table_ExternalData_15[[#This Row],[Rabat]]*0.2</f>
        <v>1.6</v>
      </c>
      <c r="I1855" s="2">
        <f>Table_ExternalData_15[[#This Row],[Price]]-(Table_ExternalData_15[[#This Row],[Price]]*Table_ExternalData_15[[#This Row],[BB rabat]])/100</f>
        <v>186.91079999999999</v>
      </c>
      <c r="J1855" s="2">
        <f>Table_ExternalData_15[[#This Row],[BB cena]]*Table_ExternalData_15[[#Headers],[1,22]]</f>
        <v>228.03117599999999</v>
      </c>
      <c r="K1855" s="2">
        <f>Table_ExternalData_15[[#This Row],[Price]]*Table_ExternalData_15[[#Headers],[1,22]]</f>
        <v>231.73899999999998</v>
      </c>
      <c r="L1855" s="7">
        <f>IF(G1855="White Shark",E1855*0.5,IF(G1855="Sbox",E1855*0.5,IF(G1855="Tenda",E1855*0.5,E1855*0.2)))/100</f>
        <v>1.6E-2</v>
      </c>
      <c r="M1855" s="2">
        <f>Table_ExternalData_15[[#This Row],[Price]]-Table_ExternalData_15[[#This Row],[Price]]*Table_ExternalData_15[[#This Row],[extra popust]]</f>
        <v>186.91079999999999</v>
      </c>
      <c r="N1855" s="2">
        <f>IF(M1855&lt;I1855,M1855,I1855)</f>
        <v>186.91079999999999</v>
      </c>
      <c r="O1855" s="12" t="str">
        <f>IF(N1855&lt;I1855,$U$1," ")</f>
        <v xml:space="preserve"> </v>
      </c>
      <c r="P1855" s="12" t="str">
        <f>IFERROR((O1855+30)," ")</f>
        <v xml:space="preserve"> </v>
      </c>
      <c r="Q1855" s="2">
        <f ca="1">IF(O1855=$U$1,N1855,"0")*1.22</f>
        <v>0</v>
      </c>
    </row>
    <row r="1856" spans="1:17" x14ac:dyDescent="0.25">
      <c r="A1856" t="s">
        <v>8671</v>
      </c>
      <c r="B1856" t="s">
        <v>14910</v>
      </c>
      <c r="C1856">
        <v>16231</v>
      </c>
      <c r="D1856">
        <v>118.95</v>
      </c>
      <c r="E1856">
        <f>IFERROR(VLOOKUP(Table_ExternalData_15[[#This Row],[Id]],Rabati!B:C,2,0),0)</f>
        <v>8</v>
      </c>
      <c r="F1856">
        <v>17</v>
      </c>
      <c r="G1856" t="str">
        <f>VLOOKUP(Table_ExternalData_15[[#This Row],[Id]],'Blagovna izdelek'!A:C,3,0)</f>
        <v>Mikrotik</v>
      </c>
      <c r="H1856">
        <f>Table_ExternalData_15[[#This Row],[Rabat]]*0.2</f>
        <v>1.6</v>
      </c>
      <c r="I1856" s="2">
        <f>Table_ExternalData_15[[#This Row],[Price]]-(Table_ExternalData_15[[#This Row],[Price]]*Table_ExternalData_15[[#This Row],[BB rabat]])/100</f>
        <v>117.0468</v>
      </c>
      <c r="J1856" s="2">
        <f>Table_ExternalData_15[[#This Row],[BB cena]]*Table_ExternalData_15[[#Headers],[1,22]]</f>
        <v>142.79709600000001</v>
      </c>
      <c r="K1856" s="2">
        <f>Table_ExternalData_15[[#This Row],[Price]]*Table_ExternalData_15[[#Headers],[1,22]]</f>
        <v>145.119</v>
      </c>
      <c r="L1856" s="7">
        <f>IF(G1856="White Shark",E1856*0.5,IF(G1856="Sbox",E1856*0.5,IF(G1856="Tenda",E1856*0.5,E1856*0.2)))/100</f>
        <v>1.6E-2</v>
      </c>
      <c r="M1856" s="2">
        <f>Table_ExternalData_15[[#This Row],[Price]]-Table_ExternalData_15[[#This Row],[Price]]*Table_ExternalData_15[[#This Row],[extra popust]]</f>
        <v>117.0468</v>
      </c>
      <c r="N1856" s="2">
        <f>IF(M1856&lt;I1856,M1856,I1856)</f>
        <v>117.0468</v>
      </c>
      <c r="O1856" s="12" t="str">
        <f>IF(N1856&lt;I1856,$U$1," ")</f>
        <v xml:space="preserve"> </v>
      </c>
      <c r="P1856" s="12" t="str">
        <f>IFERROR((O1856+30)," ")</f>
        <v xml:space="preserve"> </v>
      </c>
      <c r="Q1856" s="2">
        <f ca="1">IF(O1856=$U$1,N1856,"0")*1.22</f>
        <v>0</v>
      </c>
    </row>
    <row r="1857" spans="1:17" x14ac:dyDescent="0.25">
      <c r="A1857" t="s">
        <v>8672</v>
      </c>
      <c r="B1857" t="s">
        <v>14657</v>
      </c>
      <c r="C1857">
        <v>16232</v>
      </c>
      <c r="D1857">
        <v>218.36</v>
      </c>
      <c r="E1857">
        <f>IFERROR(VLOOKUP(Table_ExternalData_15[[#This Row],[Id]],Rabati!B:C,2,0),0)</f>
        <v>0</v>
      </c>
      <c r="F1857">
        <v>2</v>
      </c>
      <c r="G1857" t="str">
        <f>VLOOKUP(Table_ExternalData_15[[#This Row],[Id]],'Blagovna izdelek'!A:C,3,0)</f>
        <v>Mikrotik</v>
      </c>
      <c r="H1857">
        <f>Table_ExternalData_15[[#This Row],[Rabat]]*0.2</f>
        <v>0</v>
      </c>
      <c r="I1857" s="2">
        <f>Table_ExternalData_15[[#This Row],[Price]]-(Table_ExternalData_15[[#This Row],[Price]]*Table_ExternalData_15[[#This Row],[BB rabat]])/100</f>
        <v>218.36</v>
      </c>
      <c r="J1857" s="2">
        <f>Table_ExternalData_15[[#This Row],[BB cena]]*Table_ExternalData_15[[#Headers],[1,22]]</f>
        <v>266.39920000000001</v>
      </c>
      <c r="K1857" s="2">
        <f>Table_ExternalData_15[[#This Row],[Price]]*Table_ExternalData_15[[#Headers],[1,22]]</f>
        <v>266.39920000000001</v>
      </c>
      <c r="L1857" s="7">
        <f>IF(G1857="White Shark",E1857*0.5,IF(G1857="Sbox",E1857*0.5,IF(G1857="Tenda",E1857*0.5,E1857*0.2)))/100</f>
        <v>0</v>
      </c>
      <c r="M1857" s="2">
        <f>Table_ExternalData_15[[#This Row],[Price]]-Table_ExternalData_15[[#This Row],[Price]]*Table_ExternalData_15[[#This Row],[extra popust]]</f>
        <v>218.36</v>
      </c>
      <c r="N1857" s="2">
        <f>IF(M1857&lt;I1857,M1857,I1857)</f>
        <v>218.36</v>
      </c>
      <c r="O1857" s="12" t="str">
        <f>IF(N1857&lt;I1857,$U$1," ")</f>
        <v xml:space="preserve"> </v>
      </c>
      <c r="P1857" s="12" t="str">
        <f>IFERROR((O1857+30)," ")</f>
        <v xml:space="preserve"> </v>
      </c>
      <c r="Q1857" s="2">
        <f ca="1">IF(O1857=$U$1,N1857,"0")*1.22</f>
        <v>0</v>
      </c>
    </row>
    <row r="1858" spans="1:17" x14ac:dyDescent="0.25">
      <c r="A1858" t="s">
        <v>8673</v>
      </c>
      <c r="B1858" t="s">
        <v>10733</v>
      </c>
      <c r="C1858">
        <v>16233</v>
      </c>
      <c r="D1858">
        <v>483.6</v>
      </c>
      <c r="E1858">
        <f>IFERROR(VLOOKUP(Table_ExternalData_15[[#This Row],[Id]],Rabati!B:C,2,0),0)</f>
        <v>8</v>
      </c>
      <c r="F1858">
        <v>0</v>
      </c>
      <c r="G1858" t="str">
        <f>VLOOKUP(Table_ExternalData_15[[#This Row],[Id]],'Blagovna izdelek'!A:C,3,0)</f>
        <v>Mikrotik</v>
      </c>
      <c r="H1858">
        <f>Table_ExternalData_15[[#This Row],[Rabat]]*0.2</f>
        <v>1.6</v>
      </c>
      <c r="I1858" s="2">
        <f>Table_ExternalData_15[[#This Row],[Price]]-(Table_ExternalData_15[[#This Row],[Price]]*Table_ExternalData_15[[#This Row],[BB rabat]])/100</f>
        <v>475.86240000000004</v>
      </c>
      <c r="J1858" s="2">
        <f>Table_ExternalData_15[[#This Row],[BB cena]]*Table_ExternalData_15[[#Headers],[1,22]]</f>
        <v>580.55212800000004</v>
      </c>
      <c r="K1858" s="2">
        <f>Table_ExternalData_15[[#This Row],[Price]]*Table_ExternalData_15[[#Headers],[1,22]]</f>
        <v>589.99199999999996</v>
      </c>
      <c r="L1858" s="7">
        <f>IF(G1858="White Shark",E1858*0.5,IF(G1858="Sbox",E1858*0.5,IF(G1858="Tenda",E1858*0.5,E1858*0.2)))/100</f>
        <v>1.6E-2</v>
      </c>
      <c r="M1858" s="2">
        <f>Table_ExternalData_15[[#This Row],[Price]]-Table_ExternalData_15[[#This Row],[Price]]*Table_ExternalData_15[[#This Row],[extra popust]]</f>
        <v>475.86240000000004</v>
      </c>
      <c r="N1858" s="2">
        <f>IF(M1858&lt;I1858,M1858,I1858)</f>
        <v>475.86240000000004</v>
      </c>
      <c r="O1858" s="12" t="str">
        <f>IF(N1858&lt;I1858,$U$1," ")</f>
        <v xml:space="preserve"> </v>
      </c>
      <c r="P1858" s="12" t="str">
        <f>IFERROR((O1858+30)," ")</f>
        <v xml:space="preserve"> </v>
      </c>
      <c r="Q1858" s="2">
        <f ca="1">IF(O1858=$U$1,N1858,"0")*1.22</f>
        <v>0</v>
      </c>
    </row>
    <row r="1859" spans="1:17" x14ac:dyDescent="0.25">
      <c r="A1859" t="s">
        <v>9768</v>
      </c>
      <c r="B1859" t="s">
        <v>9767</v>
      </c>
      <c r="C1859">
        <v>16246</v>
      </c>
      <c r="D1859">
        <v>8.91</v>
      </c>
      <c r="E1859">
        <f>IFERROR(VLOOKUP(Table_ExternalData_15[[#This Row],[Id]],Rabati!B:C,2,0),0)</f>
        <v>8</v>
      </c>
      <c r="F1859">
        <v>6</v>
      </c>
      <c r="G1859" t="str">
        <f>VLOOKUP(Table_ExternalData_15[[#This Row],[Id]],'Blagovna izdelek'!A:C,3,0)</f>
        <v>Mikrotik</v>
      </c>
      <c r="H1859">
        <f>Table_ExternalData_15[[#This Row],[Rabat]]*0.2</f>
        <v>1.6</v>
      </c>
      <c r="I1859" s="2">
        <f>Table_ExternalData_15[[#This Row],[Price]]-(Table_ExternalData_15[[#This Row],[Price]]*Table_ExternalData_15[[#This Row],[BB rabat]])/100</f>
        <v>8.7674400000000006</v>
      </c>
      <c r="J1859" s="2">
        <f>Table_ExternalData_15[[#This Row],[BB cena]]*Table_ExternalData_15[[#Headers],[1,22]]</f>
        <v>10.6962768</v>
      </c>
      <c r="K1859" s="2">
        <f>Table_ExternalData_15[[#This Row],[Price]]*Table_ExternalData_15[[#Headers],[1,22]]</f>
        <v>10.870200000000001</v>
      </c>
      <c r="L1859" s="7">
        <f>IF(G1859="White Shark",E1859*0.5,IF(G1859="Sbox",E1859*0.5,IF(G1859="Tenda",E1859*0.5,E1859*0.2)))/100</f>
        <v>1.6E-2</v>
      </c>
      <c r="M1859" s="2">
        <f>Table_ExternalData_15[[#This Row],[Price]]-Table_ExternalData_15[[#This Row],[Price]]*Table_ExternalData_15[[#This Row],[extra popust]]</f>
        <v>8.7674400000000006</v>
      </c>
      <c r="N1859" s="2">
        <f>IF(M1859&lt;I1859,M1859,I1859)</f>
        <v>8.7674400000000006</v>
      </c>
      <c r="O1859" s="12" t="str">
        <f>IF(N1859&lt;I1859,$U$1," ")</f>
        <v xml:space="preserve"> </v>
      </c>
      <c r="P1859" s="12" t="str">
        <f>IFERROR((O1859+30)," ")</f>
        <v xml:space="preserve"> </v>
      </c>
      <c r="Q1859" s="2">
        <f ca="1">IF(O1859=$U$1,N1859,"0")*1.22</f>
        <v>0</v>
      </c>
    </row>
    <row r="1860" spans="1:17" x14ac:dyDescent="0.25">
      <c r="A1860" t="s">
        <v>9841</v>
      </c>
      <c r="B1860" t="s">
        <v>14912</v>
      </c>
      <c r="C1860">
        <v>16273</v>
      </c>
      <c r="D1860">
        <v>117.18</v>
      </c>
      <c r="E1860">
        <f>IFERROR(VLOOKUP(Table_ExternalData_15[[#This Row],[Id]],Rabati!B:C,2,0),0)</f>
        <v>8</v>
      </c>
      <c r="F1860">
        <v>12</v>
      </c>
      <c r="G1860" t="str">
        <f>VLOOKUP(Table_ExternalData_15[[#This Row],[Id]],'Blagovna izdelek'!A:C,3,0)</f>
        <v>Mikrotik</v>
      </c>
      <c r="H1860">
        <f>Table_ExternalData_15[[#This Row],[Rabat]]*0.2</f>
        <v>1.6</v>
      </c>
      <c r="I1860" s="2">
        <f>Table_ExternalData_15[[#This Row],[Price]]-(Table_ExternalData_15[[#This Row],[Price]]*Table_ExternalData_15[[#This Row],[BB rabat]])/100</f>
        <v>115.30512</v>
      </c>
      <c r="J1860" s="2">
        <f>Table_ExternalData_15[[#This Row],[BB cena]]*Table_ExternalData_15[[#Headers],[1,22]]</f>
        <v>140.67224640000001</v>
      </c>
      <c r="K1860" s="2">
        <f>Table_ExternalData_15[[#This Row],[Price]]*Table_ExternalData_15[[#Headers],[1,22]]</f>
        <v>142.95959999999999</v>
      </c>
      <c r="L1860" s="7">
        <f>IF(G1860="White Shark",E1860*0.5,IF(G1860="Sbox",E1860*0.5,IF(G1860="Tenda",E1860*0.5,E1860*0.2)))/100</f>
        <v>1.6E-2</v>
      </c>
      <c r="M1860" s="2">
        <f>Table_ExternalData_15[[#This Row],[Price]]-Table_ExternalData_15[[#This Row],[Price]]*Table_ExternalData_15[[#This Row],[extra popust]]</f>
        <v>115.30512</v>
      </c>
      <c r="N1860" s="2">
        <f>IF(M1860&lt;I1860,M1860,I1860)</f>
        <v>115.30512</v>
      </c>
      <c r="O1860" s="12" t="str">
        <f>IF(N1860&lt;I1860,$U$1," ")</f>
        <v xml:space="preserve"> </v>
      </c>
      <c r="P1860" s="12" t="str">
        <f>IFERROR((O1860+30)," ")</f>
        <v xml:space="preserve"> </v>
      </c>
      <c r="Q1860" s="2">
        <f ca="1">IF(O1860=$U$1,N1860,"0")*1.22</f>
        <v>0</v>
      </c>
    </row>
    <row r="1861" spans="1:17" x14ac:dyDescent="0.25">
      <c r="A1861" t="s">
        <v>9843</v>
      </c>
      <c r="B1861" t="s">
        <v>9842</v>
      </c>
      <c r="C1861">
        <v>16274</v>
      </c>
      <c r="D1861">
        <v>93.5</v>
      </c>
      <c r="E1861">
        <f>IFERROR(VLOOKUP(Table_ExternalData_15[[#This Row],[Id]],Rabati!B:C,2,0),0)</f>
        <v>8</v>
      </c>
      <c r="F1861">
        <v>19</v>
      </c>
      <c r="G1861" t="str">
        <f>VLOOKUP(Table_ExternalData_15[[#This Row],[Id]],'Blagovna izdelek'!A:C,3,0)</f>
        <v>Mikrotik</v>
      </c>
      <c r="H1861">
        <f>Table_ExternalData_15[[#This Row],[Rabat]]*0.2</f>
        <v>1.6</v>
      </c>
      <c r="I1861" s="2">
        <f>Table_ExternalData_15[[#This Row],[Price]]-(Table_ExternalData_15[[#This Row],[Price]]*Table_ExternalData_15[[#This Row],[BB rabat]])/100</f>
        <v>92.004000000000005</v>
      </c>
      <c r="J1861" s="2">
        <f>Table_ExternalData_15[[#This Row],[BB cena]]*Table_ExternalData_15[[#Headers],[1,22]]</f>
        <v>112.24488000000001</v>
      </c>
      <c r="K1861" s="2">
        <f>Table_ExternalData_15[[#This Row],[Price]]*Table_ExternalData_15[[#Headers],[1,22]]</f>
        <v>114.07</v>
      </c>
      <c r="L1861" s="7">
        <f>IF(G1861="White Shark",E1861*0.5,IF(G1861="Sbox",E1861*0.5,IF(G1861="Tenda",E1861*0.5,E1861*0.2)))/100</f>
        <v>1.6E-2</v>
      </c>
      <c r="M1861" s="2">
        <f>Table_ExternalData_15[[#This Row],[Price]]-Table_ExternalData_15[[#This Row],[Price]]*Table_ExternalData_15[[#This Row],[extra popust]]</f>
        <v>92.004000000000005</v>
      </c>
      <c r="N1861" s="2">
        <f>IF(M1861&lt;I1861,M1861,I1861)</f>
        <v>92.004000000000005</v>
      </c>
      <c r="O1861" s="12" t="str">
        <f>IF(N1861&lt;I1861,$U$1," ")</f>
        <v xml:space="preserve"> </v>
      </c>
      <c r="P1861" s="12" t="str">
        <f>IFERROR((O1861+30)," ")</f>
        <v xml:space="preserve"> </v>
      </c>
      <c r="Q1861" s="2">
        <f ca="1">IF(O1861=$U$1,N1861,"0")*1.22</f>
        <v>0</v>
      </c>
    </row>
    <row r="1862" spans="1:17" x14ac:dyDescent="0.25">
      <c r="A1862" t="s">
        <v>9936</v>
      </c>
      <c r="B1862" t="s">
        <v>14913</v>
      </c>
      <c r="C1862">
        <v>16293</v>
      </c>
      <c r="D1862">
        <v>57.35</v>
      </c>
      <c r="E1862">
        <f>IFERROR(VLOOKUP(Table_ExternalData_15[[#This Row],[Id]],Rabati!B:C,2,0),0)</f>
        <v>8</v>
      </c>
      <c r="F1862">
        <v>0</v>
      </c>
      <c r="G1862" t="str">
        <f>VLOOKUP(Table_ExternalData_15[[#This Row],[Id]],'Blagovna izdelek'!A:C,3,0)</f>
        <v>Mikrotik</v>
      </c>
      <c r="H1862">
        <f>Table_ExternalData_15[[#This Row],[Rabat]]*0.2</f>
        <v>1.6</v>
      </c>
      <c r="I1862" s="2">
        <f>Table_ExternalData_15[[#This Row],[Price]]-(Table_ExternalData_15[[#This Row],[Price]]*Table_ExternalData_15[[#This Row],[BB rabat]])/100</f>
        <v>56.432400000000001</v>
      </c>
      <c r="J1862" s="2">
        <f>Table_ExternalData_15[[#This Row],[BB cena]]*Table_ExternalData_15[[#Headers],[1,22]]</f>
        <v>68.847527999999997</v>
      </c>
      <c r="K1862" s="2">
        <f>Table_ExternalData_15[[#This Row],[Price]]*Table_ExternalData_15[[#Headers],[1,22]]</f>
        <v>69.966999999999999</v>
      </c>
      <c r="L1862" s="7">
        <f>IF(G1862="White Shark",E1862*0.5,IF(G1862="Sbox",E1862*0.5,IF(G1862="Tenda",E1862*0.5,E1862*0.2)))/100</f>
        <v>1.6E-2</v>
      </c>
      <c r="M1862" s="2">
        <f>Table_ExternalData_15[[#This Row],[Price]]-Table_ExternalData_15[[#This Row],[Price]]*Table_ExternalData_15[[#This Row],[extra popust]]</f>
        <v>56.432400000000001</v>
      </c>
      <c r="N1862" s="2">
        <f>IF(M1862&lt;I1862,M1862,I1862)</f>
        <v>56.432400000000001</v>
      </c>
      <c r="O1862" s="12" t="str">
        <f>IF(N1862&lt;I1862,$U$1," ")</f>
        <v xml:space="preserve"> </v>
      </c>
      <c r="P1862" s="12" t="str">
        <f>IFERROR((O1862+30)," ")</f>
        <v xml:space="preserve"> </v>
      </c>
      <c r="Q1862" s="2">
        <f ca="1">IF(O1862=$U$1,N1862,"0")*1.22</f>
        <v>0</v>
      </c>
    </row>
    <row r="1863" spans="1:17" x14ac:dyDescent="0.25">
      <c r="A1863" t="s">
        <v>9989</v>
      </c>
      <c r="B1863" t="s">
        <v>9988</v>
      </c>
      <c r="C1863">
        <v>16311</v>
      </c>
      <c r="D1863">
        <v>169.28</v>
      </c>
      <c r="E1863">
        <f>IFERROR(VLOOKUP(Table_ExternalData_15[[#This Row],[Id]],Rabati!B:C,2,0),0)</f>
        <v>8</v>
      </c>
      <c r="F1863">
        <v>0</v>
      </c>
      <c r="G1863" t="str">
        <f>VLOOKUP(Table_ExternalData_15[[#This Row],[Id]],'Blagovna izdelek'!A:C,3,0)</f>
        <v>Mikrotik</v>
      </c>
      <c r="H1863">
        <f>Table_ExternalData_15[[#This Row],[Rabat]]*0.2</f>
        <v>1.6</v>
      </c>
      <c r="I1863" s="2">
        <f>Table_ExternalData_15[[#This Row],[Price]]-(Table_ExternalData_15[[#This Row],[Price]]*Table_ExternalData_15[[#This Row],[BB rabat]])/100</f>
        <v>166.57151999999999</v>
      </c>
      <c r="J1863" s="2">
        <f>Table_ExternalData_15[[#This Row],[BB cena]]*Table_ExternalData_15[[#Headers],[1,22]]</f>
        <v>203.21725439999997</v>
      </c>
      <c r="K1863" s="2">
        <f>Table_ExternalData_15[[#This Row],[Price]]*Table_ExternalData_15[[#Headers],[1,22]]</f>
        <v>206.52160000000001</v>
      </c>
      <c r="L1863" s="7">
        <f>IF(G1863="White Shark",E1863*0.5,IF(G1863="Sbox",E1863*0.5,IF(G1863="Tenda",E1863*0.5,E1863*0.2)))/100</f>
        <v>1.6E-2</v>
      </c>
      <c r="M1863" s="2">
        <f>Table_ExternalData_15[[#This Row],[Price]]-Table_ExternalData_15[[#This Row],[Price]]*Table_ExternalData_15[[#This Row],[extra popust]]</f>
        <v>166.57151999999999</v>
      </c>
      <c r="N1863" s="2">
        <f>IF(M1863&lt;I1863,M1863,I1863)</f>
        <v>166.57151999999999</v>
      </c>
      <c r="O1863" s="12" t="str">
        <f>IF(N1863&lt;I1863,$U$1," ")</f>
        <v xml:space="preserve"> </v>
      </c>
      <c r="P1863" s="12" t="str">
        <f>IFERROR((O1863+30)," ")</f>
        <v xml:space="preserve"> </v>
      </c>
      <c r="Q1863" s="2">
        <f ca="1">IF(O1863=$U$1,N1863,"0")*1.22</f>
        <v>0</v>
      </c>
    </row>
    <row r="1864" spans="1:17" x14ac:dyDescent="0.25">
      <c r="A1864" t="s">
        <v>10257</v>
      </c>
      <c r="B1864" t="s">
        <v>10256</v>
      </c>
      <c r="C1864">
        <v>16354</v>
      </c>
      <c r="D1864">
        <v>1518.98</v>
      </c>
      <c r="E1864">
        <f>IFERROR(VLOOKUP(Table_ExternalData_15[[#This Row],[Id]],Rabati!B:C,2,0),0)</f>
        <v>8</v>
      </c>
      <c r="F1864">
        <v>0</v>
      </c>
      <c r="G1864" t="str">
        <f>VLOOKUP(Table_ExternalData_15[[#This Row],[Id]],'Blagovna izdelek'!A:C,3,0)</f>
        <v>Mikrotik</v>
      </c>
      <c r="H1864">
        <f>Table_ExternalData_15[[#This Row],[Rabat]]*0.2</f>
        <v>1.6</v>
      </c>
      <c r="I1864" s="2">
        <f>Table_ExternalData_15[[#This Row],[Price]]-(Table_ExternalData_15[[#This Row],[Price]]*Table_ExternalData_15[[#This Row],[BB rabat]])/100</f>
        <v>1494.67632</v>
      </c>
      <c r="J1864" s="2">
        <f>Table_ExternalData_15[[#This Row],[BB cena]]*Table_ExternalData_15[[#Headers],[1,22]]</f>
        <v>1823.5051103999999</v>
      </c>
      <c r="K1864" s="2">
        <f>Table_ExternalData_15[[#This Row],[Price]]*Table_ExternalData_15[[#Headers],[1,22]]</f>
        <v>1853.1556</v>
      </c>
      <c r="L1864" s="7">
        <f>IF(G1864="White Shark",E1864*0.5,IF(G1864="Sbox",E1864*0.5,IF(G1864="Tenda",E1864*0.5,E1864*0.2)))/100</f>
        <v>1.6E-2</v>
      </c>
      <c r="M1864" s="2">
        <f>Table_ExternalData_15[[#This Row],[Price]]-Table_ExternalData_15[[#This Row],[Price]]*Table_ExternalData_15[[#This Row],[extra popust]]</f>
        <v>1494.67632</v>
      </c>
      <c r="N1864" s="2">
        <f>IF(M1864&lt;I1864,M1864,I1864)</f>
        <v>1494.67632</v>
      </c>
      <c r="O1864" s="12" t="str">
        <f>IF(N1864&lt;I1864,$U$1," ")</f>
        <v xml:space="preserve"> </v>
      </c>
      <c r="P1864" s="12" t="str">
        <f>IFERROR((O1864+30)," ")</f>
        <v xml:space="preserve"> </v>
      </c>
      <c r="Q1864" s="2">
        <f ca="1">IF(O1864=$U$1,N1864,"0")*1.22</f>
        <v>0</v>
      </c>
    </row>
    <row r="1865" spans="1:17" x14ac:dyDescent="0.25">
      <c r="A1865" t="s">
        <v>10259</v>
      </c>
      <c r="B1865" t="s">
        <v>10258</v>
      </c>
      <c r="C1865">
        <v>16355</v>
      </c>
      <c r="D1865">
        <v>52.95</v>
      </c>
      <c r="E1865">
        <f>IFERROR(VLOOKUP(Table_ExternalData_15[[#This Row],[Id]],Rabati!B:C,2,0),0)</f>
        <v>8</v>
      </c>
      <c r="F1865">
        <v>7</v>
      </c>
      <c r="G1865" t="str">
        <f>VLOOKUP(Table_ExternalData_15[[#This Row],[Id]],'Blagovna izdelek'!A:C,3,0)</f>
        <v>Mikrotik</v>
      </c>
      <c r="H1865">
        <f>Table_ExternalData_15[[#This Row],[Rabat]]*0.2</f>
        <v>1.6</v>
      </c>
      <c r="I1865" s="2">
        <f>Table_ExternalData_15[[#This Row],[Price]]-(Table_ExternalData_15[[#This Row],[Price]]*Table_ExternalData_15[[#This Row],[BB rabat]])/100</f>
        <v>52.102800000000002</v>
      </c>
      <c r="J1865" s="2">
        <f>Table_ExternalData_15[[#This Row],[BB cena]]*Table_ExternalData_15[[#Headers],[1,22]]</f>
        <v>63.565415999999999</v>
      </c>
      <c r="K1865" s="2">
        <f>Table_ExternalData_15[[#This Row],[Price]]*Table_ExternalData_15[[#Headers],[1,22]]</f>
        <v>64.599000000000004</v>
      </c>
      <c r="L1865" s="7">
        <f>IF(G1865="White Shark",E1865*0.5,IF(G1865="Sbox",E1865*0.5,IF(G1865="Tenda",E1865*0.5,E1865*0.2)))/100</f>
        <v>1.6E-2</v>
      </c>
      <c r="M1865" s="2">
        <f>Table_ExternalData_15[[#This Row],[Price]]-Table_ExternalData_15[[#This Row],[Price]]*Table_ExternalData_15[[#This Row],[extra popust]]</f>
        <v>52.102800000000002</v>
      </c>
      <c r="N1865" s="2">
        <f>IF(M1865&lt;I1865,M1865,I1865)</f>
        <v>52.102800000000002</v>
      </c>
      <c r="O1865" s="12" t="str">
        <f>IF(N1865&lt;I1865,$U$1," ")</f>
        <v xml:space="preserve"> </v>
      </c>
      <c r="P1865" s="12" t="str">
        <f>IFERROR((O1865+30)," ")</f>
        <v xml:space="preserve"> </v>
      </c>
      <c r="Q1865" s="2">
        <f ca="1">IF(O1865=$U$1,N1865,"0")*1.22</f>
        <v>0</v>
      </c>
    </row>
    <row r="1866" spans="1:17" x14ac:dyDescent="0.25">
      <c r="A1866" t="s">
        <v>10560</v>
      </c>
      <c r="B1866" t="s">
        <v>14916</v>
      </c>
      <c r="C1866">
        <v>16453</v>
      </c>
      <c r="D1866">
        <v>81.900000000000006</v>
      </c>
      <c r="E1866">
        <f>IFERROR(VLOOKUP(Table_ExternalData_15[[#This Row],[Id]],Rabati!B:C,2,0),0)</f>
        <v>8</v>
      </c>
      <c r="F1866">
        <v>18</v>
      </c>
      <c r="G1866" t="str">
        <f>VLOOKUP(Table_ExternalData_15[[#This Row],[Id]],'Blagovna izdelek'!A:C,3,0)</f>
        <v>Mikrotik</v>
      </c>
      <c r="H1866">
        <f>Table_ExternalData_15[[#This Row],[Rabat]]*0.2</f>
        <v>1.6</v>
      </c>
      <c r="I1866" s="2">
        <f>Table_ExternalData_15[[#This Row],[Price]]-(Table_ExternalData_15[[#This Row],[Price]]*Table_ExternalData_15[[#This Row],[BB rabat]])/100</f>
        <v>80.589600000000004</v>
      </c>
      <c r="J1866" s="2">
        <f>Table_ExternalData_15[[#This Row],[BB cena]]*Table_ExternalData_15[[#Headers],[1,22]]</f>
        <v>98.319311999999996</v>
      </c>
      <c r="K1866" s="2">
        <f>Table_ExternalData_15[[#This Row],[Price]]*Table_ExternalData_15[[#Headers],[1,22]]</f>
        <v>99.918000000000006</v>
      </c>
      <c r="L1866" s="7">
        <f>IF(G1866="White Shark",E1866*0.5,IF(G1866="Sbox",E1866*0.5,IF(G1866="Tenda",E1866*0.5,E1866*0.2)))/100</f>
        <v>1.6E-2</v>
      </c>
      <c r="M1866" s="2">
        <f>Table_ExternalData_15[[#This Row],[Price]]-Table_ExternalData_15[[#This Row],[Price]]*Table_ExternalData_15[[#This Row],[extra popust]]</f>
        <v>80.589600000000004</v>
      </c>
      <c r="N1866" s="2">
        <f>IF(M1866&lt;I1866,M1866,I1866)</f>
        <v>80.589600000000004</v>
      </c>
      <c r="O1866" s="12" t="str">
        <f>IF(N1866&lt;I1866,$U$1," ")</f>
        <v xml:space="preserve"> </v>
      </c>
      <c r="P1866" s="12" t="str">
        <f>IFERROR((O1866+30)," ")</f>
        <v xml:space="preserve"> </v>
      </c>
      <c r="Q1866" s="2">
        <f ca="1">IF(O1866=$U$1,N1866,"0")*1.22</f>
        <v>0</v>
      </c>
    </row>
    <row r="1867" spans="1:17" x14ac:dyDescent="0.25">
      <c r="A1867" t="s">
        <v>11083</v>
      </c>
      <c r="B1867" t="s">
        <v>11082</v>
      </c>
      <c r="C1867">
        <v>16598</v>
      </c>
      <c r="D1867">
        <v>752.35</v>
      </c>
      <c r="E1867">
        <f>IFERROR(VLOOKUP(Table_ExternalData_15[[#This Row],[Id]],Rabati!B:C,2,0),0)</f>
        <v>8</v>
      </c>
      <c r="F1867">
        <v>0</v>
      </c>
      <c r="G1867" t="str">
        <f>VLOOKUP(Table_ExternalData_15[[#This Row],[Id]],'Blagovna izdelek'!A:C,3,0)</f>
        <v>Mikrotik</v>
      </c>
      <c r="H1867">
        <f>Table_ExternalData_15[[#This Row],[Rabat]]*0.2</f>
        <v>1.6</v>
      </c>
      <c r="I1867" s="2">
        <f>Table_ExternalData_15[[#This Row],[Price]]-(Table_ExternalData_15[[#This Row],[Price]]*Table_ExternalData_15[[#This Row],[BB rabat]])/100</f>
        <v>740.31240000000003</v>
      </c>
      <c r="J1867" s="2">
        <f>Table_ExternalData_15[[#This Row],[BB cena]]*Table_ExternalData_15[[#Headers],[1,22]]</f>
        <v>903.18112800000006</v>
      </c>
      <c r="K1867" s="2">
        <f>Table_ExternalData_15[[#This Row],[Price]]*Table_ExternalData_15[[#Headers],[1,22]]</f>
        <v>917.86699999999996</v>
      </c>
      <c r="L1867" s="7">
        <f>IF(G1867="White Shark",E1867*0.5,IF(G1867="Sbox",E1867*0.5,IF(G1867="Tenda",E1867*0.5,E1867*0.2)))/100</f>
        <v>1.6E-2</v>
      </c>
      <c r="M1867" s="2">
        <f>Table_ExternalData_15[[#This Row],[Price]]-Table_ExternalData_15[[#This Row],[Price]]*Table_ExternalData_15[[#This Row],[extra popust]]</f>
        <v>740.31240000000003</v>
      </c>
      <c r="N1867" s="2">
        <f>IF(M1867&lt;I1867,M1867,I1867)</f>
        <v>740.31240000000003</v>
      </c>
      <c r="O1867" s="12" t="str">
        <f>IF(N1867&lt;I1867,$U$1," ")</f>
        <v xml:space="preserve"> </v>
      </c>
      <c r="P1867" s="12" t="str">
        <f>IFERROR((O1867+30)," ")</f>
        <v xml:space="preserve"> </v>
      </c>
      <c r="Q1867" s="2">
        <f ca="1">IF(O1867=$U$1,N1867,"0")*1.22</f>
        <v>0</v>
      </c>
    </row>
    <row r="1868" spans="1:17" x14ac:dyDescent="0.25">
      <c r="A1868" t="s">
        <v>11097</v>
      </c>
      <c r="B1868" t="s">
        <v>14921</v>
      </c>
      <c r="C1868">
        <v>16606</v>
      </c>
      <c r="D1868">
        <v>163.9</v>
      </c>
      <c r="E1868">
        <f>IFERROR(VLOOKUP(Table_ExternalData_15[[#This Row],[Id]],Rabati!B:C,2,0),0)</f>
        <v>8</v>
      </c>
      <c r="F1868">
        <v>5</v>
      </c>
      <c r="G1868" t="str">
        <f>VLOOKUP(Table_ExternalData_15[[#This Row],[Id]],'Blagovna izdelek'!A:C,3,0)</f>
        <v>Mikrotik</v>
      </c>
      <c r="H1868">
        <f>Table_ExternalData_15[[#This Row],[Rabat]]*0.2</f>
        <v>1.6</v>
      </c>
      <c r="I1868" s="2">
        <f>Table_ExternalData_15[[#This Row],[Price]]-(Table_ExternalData_15[[#This Row],[Price]]*Table_ExternalData_15[[#This Row],[BB rabat]])/100</f>
        <v>161.27760000000001</v>
      </c>
      <c r="J1868" s="2">
        <f>Table_ExternalData_15[[#This Row],[BB cena]]*Table_ExternalData_15[[#Headers],[1,22]]</f>
        <v>196.75867199999999</v>
      </c>
      <c r="K1868" s="2">
        <f>Table_ExternalData_15[[#This Row],[Price]]*Table_ExternalData_15[[#Headers],[1,22]]</f>
        <v>199.958</v>
      </c>
      <c r="L1868" s="7">
        <f>IF(G1868="White Shark",E1868*0.5,IF(G1868="Sbox",E1868*0.5,IF(G1868="Tenda",E1868*0.5,E1868*0.2)))/100</f>
        <v>1.6E-2</v>
      </c>
      <c r="M1868" s="2">
        <f>Table_ExternalData_15[[#This Row],[Price]]-Table_ExternalData_15[[#This Row],[Price]]*Table_ExternalData_15[[#This Row],[extra popust]]</f>
        <v>161.27760000000001</v>
      </c>
      <c r="N1868" s="2">
        <f>IF(M1868&lt;I1868,M1868,I1868)</f>
        <v>161.27760000000001</v>
      </c>
      <c r="O1868" s="12" t="str">
        <f>IF(N1868&lt;I1868,$U$1," ")</f>
        <v xml:space="preserve"> </v>
      </c>
      <c r="P1868" s="12" t="str">
        <f>IFERROR((O1868+30)," ")</f>
        <v xml:space="preserve"> </v>
      </c>
      <c r="Q1868" s="2">
        <f ca="1">IF(O1868=$U$1,N1868,"0")*1.22</f>
        <v>0</v>
      </c>
    </row>
    <row r="1869" spans="1:17" x14ac:dyDescent="0.25">
      <c r="A1869" t="s">
        <v>11120</v>
      </c>
      <c r="B1869" t="s">
        <v>14922</v>
      </c>
      <c r="C1869">
        <v>16613</v>
      </c>
      <c r="D1869">
        <v>269.51</v>
      </c>
      <c r="E1869">
        <f>IFERROR(VLOOKUP(Table_ExternalData_15[[#This Row],[Id]],Rabati!B:C,2,0),0)</f>
        <v>8</v>
      </c>
      <c r="F1869">
        <v>0</v>
      </c>
      <c r="G1869" t="str">
        <f>VLOOKUP(Table_ExternalData_15[[#This Row],[Id]],'Blagovna izdelek'!A:C,3,0)</f>
        <v>Mikrotik</v>
      </c>
      <c r="H1869">
        <f>Table_ExternalData_15[[#This Row],[Rabat]]*0.2</f>
        <v>1.6</v>
      </c>
      <c r="I1869" s="2">
        <f>Table_ExternalData_15[[#This Row],[Price]]-(Table_ExternalData_15[[#This Row],[Price]]*Table_ExternalData_15[[#This Row],[BB rabat]])/100</f>
        <v>265.19783999999999</v>
      </c>
      <c r="J1869" s="2">
        <f>Table_ExternalData_15[[#This Row],[BB cena]]*Table_ExternalData_15[[#Headers],[1,22]]</f>
        <v>323.5413648</v>
      </c>
      <c r="K1869" s="2">
        <f>Table_ExternalData_15[[#This Row],[Price]]*Table_ExternalData_15[[#Headers],[1,22]]</f>
        <v>328.80219999999997</v>
      </c>
      <c r="L1869" s="7">
        <f>IF(G1869="White Shark",E1869*0.5,IF(G1869="Sbox",E1869*0.5,IF(G1869="Tenda",E1869*0.5,E1869*0.2)))/100</f>
        <v>1.6E-2</v>
      </c>
      <c r="M1869" s="2">
        <f>Table_ExternalData_15[[#This Row],[Price]]-Table_ExternalData_15[[#This Row],[Price]]*Table_ExternalData_15[[#This Row],[extra popust]]</f>
        <v>265.19783999999999</v>
      </c>
      <c r="N1869" s="2">
        <f>IF(M1869&lt;I1869,M1869,I1869)</f>
        <v>265.19783999999999</v>
      </c>
      <c r="O1869" s="12" t="str">
        <f>IF(N1869&lt;I1869,$U$1," ")</f>
        <v xml:space="preserve"> </v>
      </c>
      <c r="P1869" s="12" t="str">
        <f>IFERROR((O1869+30)," ")</f>
        <v xml:space="preserve"> </v>
      </c>
      <c r="Q1869" s="2">
        <f ca="1">IF(O1869=$U$1,N1869,"0")*1.22</f>
        <v>0</v>
      </c>
    </row>
    <row r="1870" spans="1:17" x14ac:dyDescent="0.25">
      <c r="A1870" t="s">
        <v>11122</v>
      </c>
      <c r="B1870" t="s">
        <v>11121</v>
      </c>
      <c r="C1870">
        <v>16614</v>
      </c>
      <c r="D1870">
        <v>7.85</v>
      </c>
      <c r="E1870">
        <f>IFERROR(VLOOKUP(Table_ExternalData_15[[#This Row],[Id]],Rabati!B:C,2,0),0)</f>
        <v>8</v>
      </c>
      <c r="F1870">
        <v>0</v>
      </c>
      <c r="G1870" t="str">
        <f>VLOOKUP(Table_ExternalData_15[[#This Row],[Id]],'Blagovna izdelek'!A:C,3,0)</f>
        <v>Mikrotik</v>
      </c>
      <c r="H1870">
        <f>Table_ExternalData_15[[#This Row],[Rabat]]*0.2</f>
        <v>1.6</v>
      </c>
      <c r="I1870" s="2">
        <f>Table_ExternalData_15[[#This Row],[Price]]-(Table_ExternalData_15[[#This Row],[Price]]*Table_ExternalData_15[[#This Row],[BB rabat]])/100</f>
        <v>7.7243999999999993</v>
      </c>
      <c r="J1870" s="2">
        <f>Table_ExternalData_15[[#This Row],[BB cena]]*Table_ExternalData_15[[#Headers],[1,22]]</f>
        <v>9.423767999999999</v>
      </c>
      <c r="K1870" s="2">
        <f>Table_ExternalData_15[[#This Row],[Price]]*Table_ExternalData_15[[#Headers],[1,22]]</f>
        <v>9.577</v>
      </c>
      <c r="L1870" s="7">
        <f>IF(G1870="White Shark",E1870*0.5,IF(G1870="Sbox",E1870*0.5,IF(G1870="Tenda",E1870*0.5,E1870*0.2)))/100</f>
        <v>1.6E-2</v>
      </c>
      <c r="M1870" s="2">
        <f>Table_ExternalData_15[[#This Row],[Price]]-Table_ExternalData_15[[#This Row],[Price]]*Table_ExternalData_15[[#This Row],[extra popust]]</f>
        <v>7.7243999999999993</v>
      </c>
      <c r="N1870" s="2">
        <f>IF(M1870&lt;I1870,M1870,I1870)</f>
        <v>7.7243999999999993</v>
      </c>
      <c r="O1870" s="12" t="str">
        <f>IF(N1870&lt;I1870,$U$1," ")</f>
        <v xml:space="preserve"> </v>
      </c>
      <c r="P1870" s="12" t="str">
        <f>IFERROR((O1870+30)," ")</f>
        <v xml:space="preserve"> </v>
      </c>
      <c r="Q1870" s="2">
        <f ca="1">IF(O1870=$U$1,N1870,"0")*1.22</f>
        <v>0</v>
      </c>
    </row>
    <row r="1871" spans="1:17" x14ac:dyDescent="0.25">
      <c r="A1871" t="s">
        <v>11146</v>
      </c>
      <c r="B1871" t="s">
        <v>11145</v>
      </c>
      <c r="C1871">
        <v>16626</v>
      </c>
      <c r="D1871">
        <v>109.95</v>
      </c>
      <c r="E1871">
        <f>IFERROR(VLOOKUP(Table_ExternalData_15[[#This Row],[Id]],Rabati!B:C,2,0),0)</f>
        <v>8</v>
      </c>
      <c r="F1871">
        <v>0</v>
      </c>
      <c r="G1871" t="str">
        <f>VLOOKUP(Table_ExternalData_15[[#This Row],[Id]],'Blagovna izdelek'!A:C,3,0)</f>
        <v>Mikrotik</v>
      </c>
      <c r="H1871">
        <f>Table_ExternalData_15[[#This Row],[Rabat]]*0.2</f>
        <v>1.6</v>
      </c>
      <c r="I1871" s="2">
        <f>Table_ExternalData_15[[#This Row],[Price]]-(Table_ExternalData_15[[#This Row],[Price]]*Table_ExternalData_15[[#This Row],[BB rabat]])/100</f>
        <v>108.1908</v>
      </c>
      <c r="J1871" s="2">
        <f>Table_ExternalData_15[[#This Row],[BB cena]]*Table_ExternalData_15[[#Headers],[1,22]]</f>
        <v>131.99277599999999</v>
      </c>
      <c r="K1871" s="2">
        <f>Table_ExternalData_15[[#This Row],[Price]]*Table_ExternalData_15[[#Headers],[1,22]]</f>
        <v>134.13900000000001</v>
      </c>
      <c r="L1871" s="7">
        <f>IF(G1871="White Shark",E1871*0.5,IF(G1871="Sbox",E1871*0.5,IF(G1871="Tenda",E1871*0.5,E1871*0.2)))/100</f>
        <v>1.6E-2</v>
      </c>
      <c r="M1871" s="2">
        <f>Table_ExternalData_15[[#This Row],[Price]]-Table_ExternalData_15[[#This Row],[Price]]*Table_ExternalData_15[[#This Row],[extra popust]]</f>
        <v>108.1908</v>
      </c>
      <c r="N1871" s="2">
        <f>IF(M1871&lt;I1871,M1871,I1871)</f>
        <v>108.1908</v>
      </c>
      <c r="O1871" s="12" t="str">
        <f>IF(N1871&lt;I1871,$U$1," ")</f>
        <v xml:space="preserve"> </v>
      </c>
      <c r="P1871" s="12" t="str">
        <f>IFERROR((O1871+30)," ")</f>
        <v xml:space="preserve"> </v>
      </c>
      <c r="Q1871" s="2">
        <f ca="1">IF(O1871=$U$1,N1871,"0")*1.22</f>
        <v>0</v>
      </c>
    </row>
    <row r="1872" spans="1:17" x14ac:dyDescent="0.25">
      <c r="A1872" t="s">
        <v>11241</v>
      </c>
      <c r="B1872" t="s">
        <v>14924</v>
      </c>
      <c r="C1872">
        <v>16673</v>
      </c>
      <c r="D1872">
        <v>136.74</v>
      </c>
      <c r="E1872">
        <f>IFERROR(VLOOKUP(Table_ExternalData_15[[#This Row],[Id]],Rabati!B:C,2,0),0)</f>
        <v>8</v>
      </c>
      <c r="F1872">
        <v>0</v>
      </c>
      <c r="G1872" t="str">
        <f>VLOOKUP(Table_ExternalData_15[[#This Row],[Id]],'Blagovna izdelek'!A:C,3,0)</f>
        <v>Mikrotik</v>
      </c>
      <c r="H1872">
        <f>Table_ExternalData_15[[#This Row],[Rabat]]*0.2</f>
        <v>1.6</v>
      </c>
      <c r="I1872" s="2">
        <f>Table_ExternalData_15[[#This Row],[Price]]-(Table_ExternalData_15[[#This Row],[Price]]*Table_ExternalData_15[[#This Row],[BB rabat]])/100</f>
        <v>134.55216000000001</v>
      </c>
      <c r="J1872" s="2">
        <f>Table_ExternalData_15[[#This Row],[BB cena]]*Table_ExternalData_15[[#Headers],[1,22]]</f>
        <v>164.15363520000002</v>
      </c>
      <c r="K1872" s="2">
        <f>Table_ExternalData_15[[#This Row],[Price]]*Table_ExternalData_15[[#Headers],[1,22]]</f>
        <v>166.8228</v>
      </c>
      <c r="L1872" s="7">
        <f>IF(G1872="White Shark",E1872*0.5,IF(G1872="Sbox",E1872*0.5,IF(G1872="Tenda",E1872*0.5,E1872*0.2)))/100</f>
        <v>1.6E-2</v>
      </c>
      <c r="M1872" s="2">
        <f>Table_ExternalData_15[[#This Row],[Price]]-Table_ExternalData_15[[#This Row],[Price]]*Table_ExternalData_15[[#This Row],[extra popust]]</f>
        <v>134.55216000000001</v>
      </c>
      <c r="N1872" s="2">
        <f>IF(M1872&lt;I1872,M1872,I1872)</f>
        <v>134.55216000000001</v>
      </c>
      <c r="O1872" s="12" t="str">
        <f>IF(N1872&lt;I1872,$U$1," ")</f>
        <v xml:space="preserve"> </v>
      </c>
      <c r="P1872" s="12" t="str">
        <f>IFERROR((O1872+30)," ")</f>
        <v xml:space="preserve"> </v>
      </c>
      <c r="Q1872" s="2">
        <f ca="1">IF(O1872=$U$1,N1872,"0")*1.22</f>
        <v>0</v>
      </c>
    </row>
    <row r="1873" spans="1:17" x14ac:dyDescent="0.25">
      <c r="A1873" t="s">
        <v>11299</v>
      </c>
      <c r="B1873" t="s">
        <v>15030</v>
      </c>
      <c r="C1873">
        <v>16685</v>
      </c>
      <c r="D1873">
        <v>202.2</v>
      </c>
      <c r="E1873">
        <f>IFERROR(VLOOKUP(Table_ExternalData_15[[#This Row],[Id]],Rabati!B:C,2,0),0)</f>
        <v>8</v>
      </c>
      <c r="F1873">
        <v>6</v>
      </c>
      <c r="G1873" t="str">
        <f>VLOOKUP(Table_ExternalData_15[[#This Row],[Id]],'Blagovna izdelek'!A:C,3,0)</f>
        <v>Mikrotik</v>
      </c>
      <c r="H1873">
        <f>Table_ExternalData_15[[#This Row],[Rabat]]*0.2</f>
        <v>1.6</v>
      </c>
      <c r="I1873" s="2">
        <f>Table_ExternalData_15[[#This Row],[Price]]-(Table_ExternalData_15[[#This Row],[Price]]*Table_ExternalData_15[[#This Row],[BB rabat]])/100</f>
        <v>198.9648</v>
      </c>
      <c r="J1873" s="2">
        <f>Table_ExternalData_15[[#This Row],[BB cena]]*Table_ExternalData_15[[#Headers],[1,22]]</f>
        <v>242.737056</v>
      </c>
      <c r="K1873" s="2">
        <f>Table_ExternalData_15[[#This Row],[Price]]*Table_ExternalData_15[[#Headers],[1,22]]</f>
        <v>246.68399999999997</v>
      </c>
      <c r="L1873" s="7">
        <f>IF(G1873="White Shark",E1873*0.5,IF(G1873="Sbox",E1873*0.5,IF(G1873="Tenda",E1873*0.5,E1873*0.2)))/100</f>
        <v>1.6E-2</v>
      </c>
      <c r="M1873" s="2">
        <f>Table_ExternalData_15[[#This Row],[Price]]-Table_ExternalData_15[[#This Row],[Price]]*Table_ExternalData_15[[#This Row],[extra popust]]</f>
        <v>198.9648</v>
      </c>
      <c r="N1873" s="2">
        <f>IF(M1873&lt;I1873,M1873,I1873)</f>
        <v>198.9648</v>
      </c>
      <c r="O1873" s="12" t="str">
        <f>IF(N1873&lt;I1873,$U$1," ")</f>
        <v xml:space="preserve"> </v>
      </c>
      <c r="P1873" s="12" t="str">
        <f>IFERROR((O1873+30)," ")</f>
        <v xml:space="preserve"> </v>
      </c>
      <c r="Q1873" s="2">
        <f ca="1">IF(O1873=$U$1,N1873,"0")*1.22</f>
        <v>0</v>
      </c>
    </row>
    <row r="1874" spans="1:17" x14ac:dyDescent="0.25">
      <c r="A1874" t="s">
        <v>11438</v>
      </c>
      <c r="B1874" t="s">
        <v>14926</v>
      </c>
      <c r="C1874">
        <v>16758</v>
      </c>
      <c r="D1874">
        <v>179.1</v>
      </c>
      <c r="E1874">
        <f>IFERROR(VLOOKUP(Table_ExternalData_15[[#This Row],[Id]],Rabati!B:C,2,0),0)</f>
        <v>8</v>
      </c>
      <c r="F1874">
        <v>2</v>
      </c>
      <c r="G1874" t="str">
        <f>VLOOKUP(Table_ExternalData_15[[#This Row],[Id]],'Blagovna izdelek'!A:C,3,0)</f>
        <v>Mikrotik</v>
      </c>
      <c r="H1874">
        <f>Table_ExternalData_15[[#This Row],[Rabat]]*0.2</f>
        <v>1.6</v>
      </c>
      <c r="I1874" s="2">
        <f>Table_ExternalData_15[[#This Row],[Price]]-(Table_ExternalData_15[[#This Row],[Price]]*Table_ExternalData_15[[#This Row],[BB rabat]])/100</f>
        <v>176.23439999999999</v>
      </c>
      <c r="J1874" s="2">
        <f>Table_ExternalData_15[[#This Row],[BB cena]]*Table_ExternalData_15[[#Headers],[1,22]]</f>
        <v>215.005968</v>
      </c>
      <c r="K1874" s="2">
        <f>Table_ExternalData_15[[#This Row],[Price]]*Table_ExternalData_15[[#Headers],[1,22]]</f>
        <v>218.50199999999998</v>
      </c>
      <c r="L1874" s="7">
        <f>IF(G1874="White Shark",E1874*0.5,IF(G1874="Sbox",E1874*0.5,IF(G1874="Tenda",E1874*0.5,E1874*0.2)))/100</f>
        <v>1.6E-2</v>
      </c>
      <c r="M1874" s="2">
        <f>Table_ExternalData_15[[#This Row],[Price]]-Table_ExternalData_15[[#This Row],[Price]]*Table_ExternalData_15[[#This Row],[extra popust]]</f>
        <v>176.23439999999999</v>
      </c>
      <c r="N1874" s="2">
        <f>IF(M1874&lt;I1874,M1874,I1874)</f>
        <v>176.23439999999999</v>
      </c>
      <c r="O1874" s="12" t="str">
        <f>IF(N1874&lt;I1874,$U$1," ")</f>
        <v xml:space="preserve"> </v>
      </c>
      <c r="P1874" s="12" t="str">
        <f>IFERROR((O1874+30)," ")</f>
        <v xml:space="preserve"> </v>
      </c>
      <c r="Q1874" s="2">
        <f ca="1">IF(O1874=$U$1,N1874,"0")*1.22</f>
        <v>0</v>
      </c>
    </row>
    <row r="1875" spans="1:17" x14ac:dyDescent="0.25">
      <c r="A1875" t="s">
        <v>12065</v>
      </c>
      <c r="B1875" t="s">
        <v>14928</v>
      </c>
      <c r="C1875">
        <v>16911</v>
      </c>
      <c r="D1875">
        <v>177.2</v>
      </c>
      <c r="E1875">
        <f>IFERROR(VLOOKUP(Table_ExternalData_15[[#This Row],[Id]],Rabati!B:C,2,0),0)</f>
        <v>8</v>
      </c>
      <c r="F1875">
        <v>0</v>
      </c>
      <c r="G1875" t="str">
        <f>VLOOKUP(Table_ExternalData_15[[#This Row],[Id]],'Blagovna izdelek'!A:C,3,0)</f>
        <v>Mikrotik</v>
      </c>
      <c r="H1875">
        <f>Table_ExternalData_15[[#This Row],[Rabat]]*0.2</f>
        <v>1.6</v>
      </c>
      <c r="I1875" s="2">
        <f>Table_ExternalData_15[[#This Row],[Price]]-(Table_ExternalData_15[[#This Row],[Price]]*Table_ExternalData_15[[#This Row],[BB rabat]])/100</f>
        <v>174.3648</v>
      </c>
      <c r="J1875" s="2">
        <f>Table_ExternalData_15[[#This Row],[BB cena]]*Table_ExternalData_15[[#Headers],[1,22]]</f>
        <v>212.725056</v>
      </c>
      <c r="K1875" s="2">
        <f>Table_ExternalData_15[[#This Row],[Price]]*Table_ExternalData_15[[#Headers],[1,22]]</f>
        <v>216.18399999999997</v>
      </c>
      <c r="L1875" s="7">
        <f>IF(G1875="White Shark",E1875*0.5,IF(G1875="Sbox",E1875*0.5,IF(G1875="Tenda",E1875*0.5,E1875*0.2)))/100</f>
        <v>1.6E-2</v>
      </c>
      <c r="M1875" s="2">
        <f>Table_ExternalData_15[[#This Row],[Price]]-Table_ExternalData_15[[#This Row],[Price]]*Table_ExternalData_15[[#This Row],[extra popust]]</f>
        <v>174.3648</v>
      </c>
      <c r="N1875" s="2">
        <f>IF(M1875&lt;I1875,M1875,I1875)</f>
        <v>174.3648</v>
      </c>
      <c r="O1875" s="12" t="str">
        <f>IF(N1875&lt;I1875,$U$1," ")</f>
        <v xml:space="preserve"> </v>
      </c>
      <c r="P1875" s="12" t="str">
        <f>IFERROR((O1875+30)," ")</f>
        <v xml:space="preserve"> </v>
      </c>
      <c r="Q1875" s="2">
        <f ca="1">IF(O1875=$U$1,N1875,"0")*1.22</f>
        <v>0</v>
      </c>
    </row>
    <row r="1876" spans="1:17" x14ac:dyDescent="0.25">
      <c r="A1876" t="s">
        <v>12282</v>
      </c>
      <c r="B1876" t="s">
        <v>12281</v>
      </c>
      <c r="C1876">
        <v>17006</v>
      </c>
      <c r="D1876">
        <v>157.75</v>
      </c>
      <c r="E1876">
        <f>IFERROR(VLOOKUP(Table_ExternalData_15[[#This Row],[Id]],Rabati!B:C,2,0),0)</f>
        <v>8</v>
      </c>
      <c r="F1876">
        <v>4</v>
      </c>
      <c r="G1876" t="str">
        <f>VLOOKUP(Table_ExternalData_15[[#This Row],[Id]],'Blagovna izdelek'!A:C,3,0)</f>
        <v>Mikrotik</v>
      </c>
      <c r="H1876">
        <f>Table_ExternalData_15[[#This Row],[Rabat]]*0.2</f>
        <v>1.6</v>
      </c>
      <c r="I1876" s="2">
        <f>Table_ExternalData_15[[#This Row],[Price]]-(Table_ExternalData_15[[#This Row],[Price]]*Table_ExternalData_15[[#This Row],[BB rabat]])/100</f>
        <v>155.226</v>
      </c>
      <c r="J1876" s="2">
        <f>Table_ExternalData_15[[#This Row],[BB cena]]*Table_ExternalData_15[[#Headers],[1,22]]</f>
        <v>189.37572</v>
      </c>
      <c r="K1876" s="2">
        <f>Table_ExternalData_15[[#This Row],[Price]]*Table_ExternalData_15[[#Headers],[1,22]]</f>
        <v>192.45499999999998</v>
      </c>
      <c r="L1876" s="7">
        <f>IF(G1876="White Shark",E1876*0.5,IF(G1876="Sbox",E1876*0.5,IF(G1876="Tenda",E1876*0.5,E1876*0.2)))/100</f>
        <v>1.6E-2</v>
      </c>
      <c r="M1876" s="2">
        <f>Table_ExternalData_15[[#This Row],[Price]]-Table_ExternalData_15[[#This Row],[Price]]*Table_ExternalData_15[[#This Row],[extra popust]]</f>
        <v>155.226</v>
      </c>
      <c r="N1876" s="2">
        <f>IF(M1876&lt;I1876,M1876,I1876)</f>
        <v>155.226</v>
      </c>
      <c r="O1876" s="12" t="str">
        <f>IF(N1876&lt;I1876,$U$1," ")</f>
        <v xml:space="preserve"> </v>
      </c>
      <c r="P1876" s="12" t="str">
        <f>IFERROR((O1876+30)," ")</f>
        <v xml:space="preserve"> </v>
      </c>
      <c r="Q1876" s="2">
        <f ca="1">IF(O1876=$U$1,N1876,"0")*1.22</f>
        <v>0</v>
      </c>
    </row>
    <row r="1877" spans="1:17" x14ac:dyDescent="0.25">
      <c r="A1877" t="s">
        <v>12396</v>
      </c>
      <c r="B1877" t="s">
        <v>15028</v>
      </c>
      <c r="C1877">
        <v>17178</v>
      </c>
      <c r="D1877">
        <v>35.9</v>
      </c>
      <c r="E1877">
        <f>IFERROR(VLOOKUP(Table_ExternalData_15[[#This Row],[Id]],Rabati!B:C,2,0),0)</f>
        <v>8</v>
      </c>
      <c r="F1877">
        <v>3</v>
      </c>
      <c r="G1877" t="str">
        <f>VLOOKUP(Table_ExternalData_15[[#This Row],[Id]],'Blagovna izdelek'!A:C,3,0)</f>
        <v>Mikrotik</v>
      </c>
      <c r="H1877">
        <f>Table_ExternalData_15[[#This Row],[Rabat]]*0.2</f>
        <v>1.6</v>
      </c>
      <c r="I1877" s="2">
        <f>Table_ExternalData_15[[#This Row],[Price]]-(Table_ExternalData_15[[#This Row],[Price]]*Table_ExternalData_15[[#This Row],[BB rabat]])/100</f>
        <v>35.325600000000001</v>
      </c>
      <c r="J1877" s="2">
        <f>Table_ExternalData_15[[#This Row],[BB cena]]*Table_ExternalData_15[[#Headers],[1,22]]</f>
        <v>43.097231999999998</v>
      </c>
      <c r="K1877" s="2">
        <f>Table_ExternalData_15[[#This Row],[Price]]*Table_ExternalData_15[[#Headers],[1,22]]</f>
        <v>43.797999999999995</v>
      </c>
      <c r="L1877" s="7">
        <f>IF(G1877="White Shark",E1877*0.5,IF(G1877="Sbox",E1877*0.5,IF(G1877="Tenda",E1877*0.5,E1877*0.2)))/100</f>
        <v>1.6E-2</v>
      </c>
      <c r="M1877" s="2">
        <f>Table_ExternalData_15[[#This Row],[Price]]-Table_ExternalData_15[[#This Row],[Price]]*Table_ExternalData_15[[#This Row],[extra popust]]</f>
        <v>35.325600000000001</v>
      </c>
      <c r="N1877" s="2">
        <f>IF(M1877&lt;I1877,M1877,I1877)</f>
        <v>35.325600000000001</v>
      </c>
      <c r="O1877" s="12" t="str">
        <f>IF(N1877&lt;I1877,$U$1," ")</f>
        <v xml:space="preserve"> </v>
      </c>
      <c r="P1877" s="12" t="str">
        <f>IFERROR((O1877+30)," ")</f>
        <v xml:space="preserve"> </v>
      </c>
      <c r="Q1877" s="2">
        <f ca="1">IF(O1877=$U$1,N1877,"0")*1.22</f>
        <v>0</v>
      </c>
    </row>
    <row r="1878" spans="1:17" x14ac:dyDescent="0.25">
      <c r="A1878" t="s">
        <v>13452</v>
      </c>
      <c r="B1878" t="s">
        <v>14933</v>
      </c>
      <c r="C1878">
        <v>17243</v>
      </c>
      <c r="D1878">
        <v>153.6</v>
      </c>
      <c r="E1878">
        <f>IFERROR(VLOOKUP(Table_ExternalData_15[[#This Row],[Id]],Rabati!B:C,2,0),0)</f>
        <v>8</v>
      </c>
      <c r="F1878">
        <v>12</v>
      </c>
      <c r="G1878" t="str">
        <f>VLOOKUP(Table_ExternalData_15[[#This Row],[Id]],'Blagovna izdelek'!A:C,3,0)</f>
        <v>Mikrotik</v>
      </c>
      <c r="H1878">
        <f>Table_ExternalData_15[[#This Row],[Rabat]]*0.2</f>
        <v>1.6</v>
      </c>
      <c r="I1878" s="2">
        <f>Table_ExternalData_15[[#This Row],[Price]]-(Table_ExternalData_15[[#This Row],[Price]]*Table_ExternalData_15[[#This Row],[BB rabat]])/100</f>
        <v>151.14239999999998</v>
      </c>
      <c r="J1878" s="2">
        <f>Table_ExternalData_15[[#This Row],[BB cena]]*Table_ExternalData_15[[#Headers],[1,22]]</f>
        <v>184.39372799999998</v>
      </c>
      <c r="K1878" s="2">
        <f>Table_ExternalData_15[[#This Row],[Price]]*Table_ExternalData_15[[#Headers],[1,22]]</f>
        <v>187.392</v>
      </c>
      <c r="L1878" s="7">
        <f>IF(G1878="White Shark",E1878*0.5,IF(G1878="Sbox",E1878*0.5,IF(G1878="Tenda",E1878*0.5,E1878*0.2)))/100</f>
        <v>1.6E-2</v>
      </c>
      <c r="M1878" s="2">
        <f>Table_ExternalData_15[[#This Row],[Price]]-Table_ExternalData_15[[#This Row],[Price]]*Table_ExternalData_15[[#This Row],[extra popust]]</f>
        <v>151.14239999999998</v>
      </c>
      <c r="N1878" s="2">
        <f>IF(M1878&lt;I1878,M1878,I1878)</f>
        <v>151.14239999999998</v>
      </c>
      <c r="O1878" s="12" t="str">
        <f>IF(N1878&lt;I1878,$U$1," ")</f>
        <v xml:space="preserve"> </v>
      </c>
      <c r="P1878" s="12" t="str">
        <f>IFERROR((O1878+30)," ")</f>
        <v xml:space="preserve"> </v>
      </c>
      <c r="Q1878" s="2">
        <f ca="1">IF(O1878=$U$1,N1878,"0")*1.22</f>
        <v>0</v>
      </c>
    </row>
    <row r="1879" spans="1:17" x14ac:dyDescent="0.25">
      <c r="A1879" t="s">
        <v>13513</v>
      </c>
      <c r="B1879" t="s">
        <v>13512</v>
      </c>
      <c r="C1879">
        <v>17272</v>
      </c>
      <c r="D1879">
        <v>123.9</v>
      </c>
      <c r="E1879">
        <f>IFERROR(VLOOKUP(Table_ExternalData_15[[#This Row],[Id]],Rabati!B:C,2,0),0)</f>
        <v>8</v>
      </c>
      <c r="F1879">
        <v>19</v>
      </c>
      <c r="G1879" t="str">
        <f>VLOOKUP(Table_ExternalData_15[[#This Row],[Id]],'Blagovna izdelek'!A:C,3,0)</f>
        <v>Mikrotik</v>
      </c>
      <c r="H1879">
        <f>Table_ExternalData_15[[#This Row],[Rabat]]*0.2</f>
        <v>1.6</v>
      </c>
      <c r="I1879" s="2">
        <f>Table_ExternalData_15[[#This Row],[Price]]-(Table_ExternalData_15[[#This Row],[Price]]*Table_ExternalData_15[[#This Row],[BB rabat]])/100</f>
        <v>121.91760000000001</v>
      </c>
      <c r="J1879" s="2">
        <f>Table_ExternalData_15[[#This Row],[BB cena]]*Table_ExternalData_15[[#Headers],[1,22]]</f>
        <v>148.73947200000001</v>
      </c>
      <c r="K1879" s="2">
        <f>Table_ExternalData_15[[#This Row],[Price]]*Table_ExternalData_15[[#Headers],[1,22]]</f>
        <v>151.15800000000002</v>
      </c>
      <c r="L1879" s="7">
        <f>IF(G1879="White Shark",E1879*0.5,IF(G1879="Sbox",E1879*0.5,IF(G1879="Tenda",E1879*0.5,E1879*0.2)))/100</f>
        <v>1.6E-2</v>
      </c>
      <c r="M1879" s="2">
        <f>Table_ExternalData_15[[#This Row],[Price]]-Table_ExternalData_15[[#This Row],[Price]]*Table_ExternalData_15[[#This Row],[extra popust]]</f>
        <v>121.91760000000001</v>
      </c>
      <c r="N1879" s="2">
        <f>IF(M1879&lt;I1879,M1879,I1879)</f>
        <v>121.91760000000001</v>
      </c>
      <c r="O1879" s="12" t="str">
        <f>IF(N1879&lt;I1879,$U$1," ")</f>
        <v xml:space="preserve"> </v>
      </c>
      <c r="P1879" s="12" t="str">
        <f>IFERROR((O1879+30)," ")</f>
        <v xml:space="preserve"> </v>
      </c>
      <c r="Q1879" s="2">
        <f ca="1">IF(O1879=$U$1,N1879,"0")*1.22</f>
        <v>0</v>
      </c>
    </row>
    <row r="1880" spans="1:17" x14ac:dyDescent="0.25">
      <c r="A1880" t="s">
        <v>13521</v>
      </c>
      <c r="B1880" t="s">
        <v>14935</v>
      </c>
      <c r="C1880">
        <v>17277</v>
      </c>
      <c r="D1880">
        <v>429</v>
      </c>
      <c r="E1880">
        <f>IFERROR(VLOOKUP(Table_ExternalData_15[[#This Row],[Id]],Rabati!B:C,2,0),0)</f>
        <v>8</v>
      </c>
      <c r="F1880">
        <v>0</v>
      </c>
      <c r="G1880" t="str">
        <f>VLOOKUP(Table_ExternalData_15[[#This Row],[Id]],'Blagovna izdelek'!A:C,3,0)</f>
        <v>Mikrotik</v>
      </c>
      <c r="H1880">
        <f>Table_ExternalData_15[[#This Row],[Rabat]]*0.2</f>
        <v>1.6</v>
      </c>
      <c r="I1880" s="2">
        <f>Table_ExternalData_15[[#This Row],[Price]]-(Table_ExternalData_15[[#This Row],[Price]]*Table_ExternalData_15[[#This Row],[BB rabat]])/100</f>
        <v>422.13600000000002</v>
      </c>
      <c r="J1880" s="2">
        <f>Table_ExternalData_15[[#This Row],[BB cena]]*Table_ExternalData_15[[#Headers],[1,22]]</f>
        <v>515.00592000000006</v>
      </c>
      <c r="K1880" s="2">
        <f>Table_ExternalData_15[[#This Row],[Price]]*Table_ExternalData_15[[#Headers],[1,22]]</f>
        <v>523.38</v>
      </c>
      <c r="L1880" s="7">
        <f>IF(G1880="White Shark",E1880*0.5,IF(G1880="Sbox",E1880*0.5,IF(G1880="Tenda",E1880*0.5,E1880*0.2)))/100</f>
        <v>1.6E-2</v>
      </c>
      <c r="M1880" s="2">
        <f>Table_ExternalData_15[[#This Row],[Price]]-Table_ExternalData_15[[#This Row],[Price]]*Table_ExternalData_15[[#This Row],[extra popust]]</f>
        <v>422.13600000000002</v>
      </c>
      <c r="N1880" s="2">
        <f>IF(M1880&lt;I1880,M1880,I1880)</f>
        <v>422.13600000000002</v>
      </c>
      <c r="O1880" s="12" t="str">
        <f>IF(N1880&lt;I1880,$U$1," ")</f>
        <v xml:space="preserve"> </v>
      </c>
      <c r="P1880" s="12" t="str">
        <f>IFERROR((O1880+30)," ")</f>
        <v xml:space="preserve"> </v>
      </c>
      <c r="Q1880" s="2">
        <f ca="1">IF(O1880=$U$1,N1880,"0")*1.22</f>
        <v>0</v>
      </c>
    </row>
    <row r="1881" spans="1:17" x14ac:dyDescent="0.25">
      <c r="A1881" t="s">
        <v>14284</v>
      </c>
      <c r="B1881" t="s">
        <v>14283</v>
      </c>
      <c r="C1881">
        <v>17395</v>
      </c>
      <c r="D1881">
        <v>1928.93</v>
      </c>
      <c r="E1881">
        <f>IFERROR(VLOOKUP(Table_ExternalData_15[[#This Row],[Id]],Rabati!B:C,2,0),0)</f>
        <v>8</v>
      </c>
      <c r="F1881">
        <v>0</v>
      </c>
      <c r="G1881" t="str">
        <f>VLOOKUP(Table_ExternalData_15[[#This Row],[Id]],'Blagovna izdelek'!A:C,3,0)</f>
        <v>Mikrotik</v>
      </c>
      <c r="H1881">
        <f>Table_ExternalData_15[[#This Row],[Rabat]]*0.2</f>
        <v>1.6</v>
      </c>
      <c r="I1881" s="2">
        <f>Table_ExternalData_15[[#This Row],[Price]]-(Table_ExternalData_15[[#This Row],[Price]]*Table_ExternalData_15[[#This Row],[BB rabat]])/100</f>
        <v>1898.0671200000002</v>
      </c>
      <c r="J1881" s="2">
        <f>Table_ExternalData_15[[#This Row],[BB cena]]*Table_ExternalData_15[[#Headers],[1,22]]</f>
        <v>2315.6418864000002</v>
      </c>
      <c r="K1881" s="2">
        <f>Table_ExternalData_15[[#This Row],[Price]]*Table_ExternalData_15[[#Headers],[1,22]]</f>
        <v>2353.2946000000002</v>
      </c>
      <c r="L1881" s="7">
        <f>IF(G1881="White Shark",E1881*0.5,IF(G1881="Sbox",E1881*0.5,IF(G1881="Tenda",E1881*0.5,E1881*0.2)))/100</f>
        <v>1.6E-2</v>
      </c>
      <c r="M1881" s="2">
        <f>Table_ExternalData_15[[#This Row],[Price]]-Table_ExternalData_15[[#This Row],[Price]]*Table_ExternalData_15[[#This Row],[extra popust]]</f>
        <v>1898.0671200000002</v>
      </c>
      <c r="N1881" s="2">
        <f>IF(M1881&lt;I1881,M1881,I1881)</f>
        <v>1898.0671200000002</v>
      </c>
      <c r="O1881" s="12" t="str">
        <f>IF(N1881&lt;I1881,$U$1," ")</f>
        <v xml:space="preserve"> </v>
      </c>
      <c r="P1881" s="12" t="str">
        <f>IFERROR((O1881+30)," ")</f>
        <v xml:space="preserve"> </v>
      </c>
      <c r="Q1881" s="2">
        <f ca="1">IF(O1881=$U$1,N1881,"0")*1.22</f>
        <v>0</v>
      </c>
    </row>
    <row r="1882" spans="1:17" x14ac:dyDescent="0.25">
      <c r="A1882" t="s">
        <v>14630</v>
      </c>
      <c r="B1882" t="s">
        <v>14629</v>
      </c>
      <c r="C1882">
        <v>17555</v>
      </c>
      <c r="D1882">
        <v>51.2</v>
      </c>
      <c r="E1882">
        <f>IFERROR(VLOOKUP(Table_ExternalData_15[[#This Row],[Id]],Rabati!B:C,2,0),0)</f>
        <v>8</v>
      </c>
      <c r="F1882">
        <v>16</v>
      </c>
      <c r="G1882" t="str">
        <f>VLOOKUP(Table_ExternalData_15[[#This Row],[Id]],'Blagovna izdelek'!A:C,3,0)</f>
        <v>Mikrotik</v>
      </c>
      <c r="H1882">
        <f>Table_ExternalData_15[[#This Row],[Rabat]]*0.2</f>
        <v>1.6</v>
      </c>
      <c r="I1882" s="2">
        <f>Table_ExternalData_15[[#This Row],[Price]]-(Table_ExternalData_15[[#This Row],[Price]]*Table_ExternalData_15[[#This Row],[BB rabat]])/100</f>
        <v>50.380800000000001</v>
      </c>
      <c r="J1882" s="2">
        <f>Table_ExternalData_15[[#This Row],[BB cena]]*Table_ExternalData_15[[#Headers],[1,22]]</f>
        <v>61.464576000000001</v>
      </c>
      <c r="K1882" s="2">
        <f>Table_ExternalData_15[[#This Row],[Price]]*Table_ExternalData_15[[#Headers],[1,22]]</f>
        <v>62.463999999999999</v>
      </c>
      <c r="L1882" s="7">
        <f>IF(G1882="White Shark",E1882*0.5,IF(G1882="Sbox",E1882*0.5,IF(G1882="Tenda",E1882*0.5,E1882*0.2)))/100</f>
        <v>1.6E-2</v>
      </c>
      <c r="M1882" s="2">
        <f>Table_ExternalData_15[[#This Row],[Price]]-Table_ExternalData_15[[#This Row],[Price]]*Table_ExternalData_15[[#This Row],[extra popust]]</f>
        <v>50.380800000000001</v>
      </c>
      <c r="N1882" s="2">
        <f>IF(M1882&lt;I1882,M1882,I1882)</f>
        <v>50.380800000000001</v>
      </c>
      <c r="O1882" s="12" t="str">
        <f>IF(N1882&lt;I1882,$U$1," ")</f>
        <v xml:space="preserve"> </v>
      </c>
      <c r="P1882" s="12" t="str">
        <f>IFERROR((O1882+30)," ")</f>
        <v xml:space="preserve"> </v>
      </c>
      <c r="Q1882" s="2">
        <f ca="1">IF(O1882=$U$1,N1882,"0")*1.22</f>
        <v>0</v>
      </c>
    </row>
    <row r="1883" spans="1:17" x14ac:dyDescent="0.25">
      <c r="A1883" t="s">
        <v>14631</v>
      </c>
      <c r="B1883" t="s">
        <v>14943</v>
      </c>
      <c r="C1883">
        <v>17556</v>
      </c>
      <c r="D1883">
        <v>73.75</v>
      </c>
      <c r="E1883">
        <f>IFERROR(VLOOKUP(Table_ExternalData_15[[#This Row],[Id]],Rabati!B:C,2,0),0)</f>
        <v>8</v>
      </c>
      <c r="F1883">
        <v>18</v>
      </c>
      <c r="G1883" t="str">
        <f>VLOOKUP(Table_ExternalData_15[[#This Row],[Id]],'Blagovna izdelek'!A:C,3,0)</f>
        <v>Mikrotik</v>
      </c>
      <c r="H1883">
        <f>Table_ExternalData_15[[#This Row],[Rabat]]*0.2</f>
        <v>1.6</v>
      </c>
      <c r="I1883" s="2">
        <f>Table_ExternalData_15[[#This Row],[Price]]-(Table_ExternalData_15[[#This Row],[Price]]*Table_ExternalData_15[[#This Row],[BB rabat]])/100</f>
        <v>72.569999999999993</v>
      </c>
      <c r="J1883" s="2">
        <f>Table_ExternalData_15[[#This Row],[BB cena]]*Table_ExternalData_15[[#Headers],[1,22]]</f>
        <v>88.535399999999996</v>
      </c>
      <c r="K1883" s="2">
        <f>Table_ExternalData_15[[#This Row],[Price]]*Table_ExternalData_15[[#Headers],[1,22]]</f>
        <v>89.974999999999994</v>
      </c>
      <c r="L1883" s="7">
        <f>IF(G1883="White Shark",E1883*0.5,IF(G1883="Sbox",E1883*0.5,IF(G1883="Tenda",E1883*0.5,E1883*0.2)))/100</f>
        <v>1.6E-2</v>
      </c>
      <c r="M1883" s="2">
        <f>Table_ExternalData_15[[#This Row],[Price]]-Table_ExternalData_15[[#This Row],[Price]]*Table_ExternalData_15[[#This Row],[extra popust]]</f>
        <v>72.569999999999993</v>
      </c>
      <c r="N1883" s="2">
        <f>IF(M1883&lt;I1883,M1883,I1883)</f>
        <v>72.569999999999993</v>
      </c>
      <c r="O1883" s="12" t="str">
        <f>IF(N1883&lt;I1883,$U$1," ")</f>
        <v xml:space="preserve"> </v>
      </c>
      <c r="P1883" s="12" t="str">
        <f>IFERROR((O1883+30)," ")</f>
        <v xml:space="preserve"> </v>
      </c>
      <c r="Q1883" s="2">
        <f ca="1">IF(O1883=$U$1,N1883,"0")*1.22</f>
        <v>0</v>
      </c>
    </row>
    <row r="1884" spans="1:17" x14ac:dyDescent="0.25">
      <c r="A1884" t="s">
        <v>14632</v>
      </c>
      <c r="B1884" t="s">
        <v>14658</v>
      </c>
      <c r="C1884">
        <v>17557</v>
      </c>
      <c r="D1884">
        <v>179.95</v>
      </c>
      <c r="E1884">
        <f>IFERROR(VLOOKUP(Table_ExternalData_15[[#This Row],[Id]],Rabati!B:C,2,0),0)</f>
        <v>8</v>
      </c>
      <c r="F1884">
        <v>14</v>
      </c>
      <c r="G1884" t="str">
        <f>VLOOKUP(Table_ExternalData_15[[#This Row],[Id]],'Blagovna izdelek'!A:C,3,0)</f>
        <v>Mikrotik</v>
      </c>
      <c r="H1884">
        <f>Table_ExternalData_15[[#This Row],[Rabat]]*0.2</f>
        <v>1.6</v>
      </c>
      <c r="I1884" s="2">
        <f>Table_ExternalData_15[[#This Row],[Price]]-(Table_ExternalData_15[[#This Row],[Price]]*Table_ExternalData_15[[#This Row],[BB rabat]])/100</f>
        <v>177.07079999999999</v>
      </c>
      <c r="J1884" s="2">
        <f>Table_ExternalData_15[[#This Row],[BB cena]]*Table_ExternalData_15[[#Headers],[1,22]]</f>
        <v>216.02637599999997</v>
      </c>
      <c r="K1884" s="2">
        <f>Table_ExternalData_15[[#This Row],[Price]]*Table_ExternalData_15[[#Headers],[1,22]]</f>
        <v>219.53899999999999</v>
      </c>
      <c r="L1884" s="7">
        <f>IF(G1884="White Shark",E1884*0.5,IF(G1884="Sbox",E1884*0.5,IF(G1884="Tenda",E1884*0.5,E1884*0.2)))/100</f>
        <v>1.6E-2</v>
      </c>
      <c r="M1884" s="2">
        <f>Table_ExternalData_15[[#This Row],[Price]]-Table_ExternalData_15[[#This Row],[Price]]*Table_ExternalData_15[[#This Row],[extra popust]]</f>
        <v>177.07079999999999</v>
      </c>
      <c r="N1884" s="2">
        <f>IF(M1884&lt;I1884,M1884,I1884)</f>
        <v>177.07079999999999</v>
      </c>
      <c r="O1884" s="12" t="str">
        <f>IF(N1884&lt;I1884,$U$1," ")</f>
        <v xml:space="preserve"> </v>
      </c>
      <c r="P1884" s="12" t="str">
        <f>IFERROR((O1884+30)," ")</f>
        <v xml:space="preserve"> </v>
      </c>
      <c r="Q1884" s="2">
        <f ca="1">IF(O1884=$U$1,N1884,"0")*1.22</f>
        <v>0</v>
      </c>
    </row>
    <row r="1885" spans="1:17" x14ac:dyDescent="0.25">
      <c r="A1885" t="s">
        <v>14633</v>
      </c>
      <c r="B1885" t="s">
        <v>14944</v>
      </c>
      <c r="C1885">
        <v>17558</v>
      </c>
      <c r="D1885">
        <v>179.95</v>
      </c>
      <c r="E1885">
        <f>IFERROR(VLOOKUP(Table_ExternalData_15[[#This Row],[Id]],Rabati!B:C,2,0),0)</f>
        <v>8</v>
      </c>
      <c r="F1885">
        <v>3</v>
      </c>
      <c r="G1885" t="str">
        <f>VLOOKUP(Table_ExternalData_15[[#This Row],[Id]],'Blagovna izdelek'!A:C,3,0)</f>
        <v>Mikrotik</v>
      </c>
      <c r="H1885">
        <f>Table_ExternalData_15[[#This Row],[Rabat]]*0.2</f>
        <v>1.6</v>
      </c>
      <c r="I1885" s="2">
        <f>Table_ExternalData_15[[#This Row],[Price]]-(Table_ExternalData_15[[#This Row],[Price]]*Table_ExternalData_15[[#This Row],[BB rabat]])/100</f>
        <v>177.07079999999999</v>
      </c>
      <c r="J1885" s="2">
        <f>Table_ExternalData_15[[#This Row],[BB cena]]*Table_ExternalData_15[[#Headers],[1,22]]</f>
        <v>216.02637599999997</v>
      </c>
      <c r="K1885" s="2">
        <f>Table_ExternalData_15[[#This Row],[Price]]*Table_ExternalData_15[[#Headers],[1,22]]</f>
        <v>219.53899999999999</v>
      </c>
      <c r="L1885" s="7">
        <f>IF(G1885="White Shark",E1885*0.5,IF(G1885="Sbox",E1885*0.5,IF(G1885="Tenda",E1885*0.5,E1885*0.2)))/100</f>
        <v>1.6E-2</v>
      </c>
      <c r="M1885" s="2">
        <f>Table_ExternalData_15[[#This Row],[Price]]-Table_ExternalData_15[[#This Row],[Price]]*Table_ExternalData_15[[#This Row],[extra popust]]</f>
        <v>177.07079999999999</v>
      </c>
      <c r="N1885" s="2">
        <f>IF(M1885&lt;I1885,M1885,I1885)</f>
        <v>177.07079999999999</v>
      </c>
      <c r="O1885" s="12" t="str">
        <f>IF(N1885&lt;I1885,$U$1," ")</f>
        <v xml:space="preserve"> </v>
      </c>
      <c r="P1885" s="12" t="str">
        <f>IFERROR((O1885+30)," ")</f>
        <v xml:space="preserve"> </v>
      </c>
      <c r="Q1885" s="2">
        <f ca="1">IF(O1885=$U$1,N1885,"0")*1.22</f>
        <v>0</v>
      </c>
    </row>
    <row r="1886" spans="1:17" x14ac:dyDescent="0.25">
      <c r="A1886" t="s">
        <v>14634</v>
      </c>
      <c r="B1886" t="s">
        <v>14656</v>
      </c>
      <c r="C1886">
        <v>17559</v>
      </c>
      <c r="D1886">
        <v>484.2</v>
      </c>
      <c r="E1886">
        <f>IFERROR(VLOOKUP(Table_ExternalData_15[[#This Row],[Id]],Rabati!B:C,2,0),0)</f>
        <v>8</v>
      </c>
      <c r="F1886">
        <v>5</v>
      </c>
      <c r="G1886" t="str">
        <f>VLOOKUP(Table_ExternalData_15[[#This Row],[Id]],'Blagovna izdelek'!A:C,3,0)</f>
        <v>Mikrotik</v>
      </c>
      <c r="H1886">
        <f>Table_ExternalData_15[[#This Row],[Rabat]]*0.2</f>
        <v>1.6</v>
      </c>
      <c r="I1886" s="2">
        <f>Table_ExternalData_15[[#This Row],[Price]]-(Table_ExternalData_15[[#This Row],[Price]]*Table_ExternalData_15[[#This Row],[BB rabat]])/100</f>
        <v>476.45279999999997</v>
      </c>
      <c r="J1886" s="2">
        <f>Table_ExternalData_15[[#This Row],[BB cena]]*Table_ExternalData_15[[#Headers],[1,22]]</f>
        <v>581.27241599999991</v>
      </c>
      <c r="K1886" s="2">
        <f>Table_ExternalData_15[[#This Row],[Price]]*Table_ExternalData_15[[#Headers],[1,22]]</f>
        <v>590.72399999999993</v>
      </c>
      <c r="L1886" s="7">
        <f>IF(G1886="White Shark",E1886*0.5,IF(G1886="Sbox",E1886*0.5,IF(G1886="Tenda",E1886*0.5,E1886*0.2)))/100</f>
        <v>1.6E-2</v>
      </c>
      <c r="M1886" s="2">
        <f>Table_ExternalData_15[[#This Row],[Price]]-Table_ExternalData_15[[#This Row],[Price]]*Table_ExternalData_15[[#This Row],[extra popust]]</f>
        <v>476.45279999999997</v>
      </c>
      <c r="N1886" s="2">
        <f>IF(M1886&lt;I1886,M1886,I1886)</f>
        <v>476.45279999999997</v>
      </c>
      <c r="O1886" s="12" t="str">
        <f>IF(N1886&lt;I1886,$U$1," ")</f>
        <v xml:space="preserve"> </v>
      </c>
      <c r="P1886" s="12" t="str">
        <f>IFERROR((O1886+30)," ")</f>
        <v xml:space="preserve"> </v>
      </c>
      <c r="Q1886" s="2">
        <f ca="1">IF(O1886=$U$1,N1886,"0")*1.22</f>
        <v>0</v>
      </c>
    </row>
    <row r="1887" spans="1:17" x14ac:dyDescent="0.25">
      <c r="A1887" t="s">
        <v>14829</v>
      </c>
      <c r="B1887" t="s">
        <v>14948</v>
      </c>
      <c r="C1887">
        <v>17619</v>
      </c>
      <c r="D1887">
        <v>22.95</v>
      </c>
      <c r="E1887">
        <f>IFERROR(VLOOKUP(Table_ExternalData_15[[#This Row],[Id]],Rabati!B:C,2,0),0)</f>
        <v>10</v>
      </c>
      <c r="F1887">
        <v>0</v>
      </c>
      <c r="G1887" t="str">
        <f>VLOOKUP(Table_ExternalData_15[[#This Row],[Id]],'Blagovna izdelek'!A:C,3,0)</f>
        <v>Mikrotik</v>
      </c>
      <c r="H1887">
        <f>Table_ExternalData_15[[#This Row],[Rabat]]*0.2</f>
        <v>2</v>
      </c>
      <c r="I1887" s="2">
        <f>Table_ExternalData_15[[#This Row],[Price]]-(Table_ExternalData_15[[#This Row],[Price]]*Table_ExternalData_15[[#This Row],[BB rabat]])/100</f>
        <v>22.491</v>
      </c>
      <c r="J1887" s="2">
        <f>Table_ExternalData_15[[#This Row],[BB cena]]*Table_ExternalData_15[[#Headers],[1,22]]</f>
        <v>27.439019999999999</v>
      </c>
      <c r="K1887" s="2">
        <f>Table_ExternalData_15[[#This Row],[Price]]*Table_ExternalData_15[[#Headers],[1,22]]</f>
        <v>27.998999999999999</v>
      </c>
      <c r="L1887" s="7">
        <f>IF(G1887="White Shark",E1887*0.5,IF(G1887="Sbox",E1887*0.5,IF(G1887="Tenda",E1887*0.5,E1887*0.2)))/100</f>
        <v>0.02</v>
      </c>
      <c r="M1887" s="2">
        <f>Table_ExternalData_15[[#This Row],[Price]]-Table_ExternalData_15[[#This Row],[Price]]*Table_ExternalData_15[[#This Row],[extra popust]]</f>
        <v>22.491</v>
      </c>
      <c r="N1887" s="2">
        <f>IF(M1887&lt;I1887,M1887,I1887)</f>
        <v>22.491</v>
      </c>
      <c r="O1887" s="12" t="str">
        <f>IF(N1887&lt;I1887,$U$1," ")</f>
        <v xml:space="preserve"> </v>
      </c>
      <c r="P1887" s="12" t="str">
        <f>IFERROR((O1887+30)," ")</f>
        <v xml:space="preserve"> </v>
      </c>
      <c r="Q1887" s="2">
        <f ca="1">IF(O1887=$U$1,N1887,"0")*1.22</f>
        <v>0</v>
      </c>
    </row>
    <row r="1888" spans="1:17" x14ac:dyDescent="0.25">
      <c r="A1888" t="s">
        <v>15154</v>
      </c>
      <c r="B1888" t="s">
        <v>15153</v>
      </c>
      <c r="C1888">
        <v>17702</v>
      </c>
      <c r="D1888">
        <v>79.95</v>
      </c>
      <c r="E1888">
        <f>IFERROR(VLOOKUP(Table_ExternalData_15[[#This Row],[Id]],Rabati!B:C,2,0),0)</f>
        <v>8</v>
      </c>
      <c r="F1888">
        <v>0</v>
      </c>
      <c r="G1888" t="str">
        <f>VLOOKUP(Table_ExternalData_15[[#This Row],[Id]],'Blagovna izdelek'!A:C,3,0)</f>
        <v>Mikrotik</v>
      </c>
      <c r="H1888">
        <f>Table_ExternalData_15[[#This Row],[Rabat]]*0.2</f>
        <v>1.6</v>
      </c>
      <c r="I1888" s="2">
        <f>Table_ExternalData_15[[#This Row],[Price]]-(Table_ExternalData_15[[#This Row],[Price]]*Table_ExternalData_15[[#This Row],[BB rabat]])/100</f>
        <v>78.6708</v>
      </c>
      <c r="J1888" s="2">
        <f>Table_ExternalData_15[[#This Row],[BB cena]]*Table_ExternalData_15[[#Headers],[1,22]]</f>
        <v>95.978375999999997</v>
      </c>
      <c r="K1888" s="2">
        <f>Table_ExternalData_15[[#This Row],[Price]]*Table_ExternalData_15[[#Headers],[1,22]]</f>
        <v>97.539000000000001</v>
      </c>
      <c r="L1888" s="7">
        <f>IF(G1888="White Shark",E1888*0.5,IF(G1888="Sbox",E1888*0.5,IF(G1888="Tenda",E1888*0.5,E1888*0.2)))/100</f>
        <v>1.6E-2</v>
      </c>
      <c r="M1888" s="2">
        <f>Table_ExternalData_15[[#This Row],[Price]]-Table_ExternalData_15[[#This Row],[Price]]*Table_ExternalData_15[[#This Row],[extra popust]]</f>
        <v>78.6708</v>
      </c>
      <c r="N1888" s="2">
        <f>IF(M1888&lt;I1888,M1888,I1888)</f>
        <v>78.6708</v>
      </c>
      <c r="O1888" s="12" t="str">
        <f>IF(N1888&lt;I1888,$U$1," ")</f>
        <v xml:space="preserve"> </v>
      </c>
      <c r="P1888" s="12" t="str">
        <f>IFERROR((O1888+30)," ")</f>
        <v xml:space="preserve"> </v>
      </c>
      <c r="Q1888" s="2">
        <f ca="1">IF(O1888=$U$1,N1888,"0")*1.22</f>
        <v>0</v>
      </c>
    </row>
    <row r="1889" spans="1:17" x14ac:dyDescent="0.25">
      <c r="A1889" t="s">
        <v>15370</v>
      </c>
      <c r="B1889" t="s">
        <v>15369</v>
      </c>
      <c r="C1889">
        <v>17782</v>
      </c>
      <c r="D1889">
        <v>135.85</v>
      </c>
      <c r="E1889">
        <f>IFERROR(VLOOKUP(Table_ExternalData_15[[#This Row],[Id]],Rabati!B:C,2,0),0)</f>
        <v>8</v>
      </c>
      <c r="F1889">
        <v>0</v>
      </c>
      <c r="G1889" t="str">
        <f>VLOOKUP(Table_ExternalData_15[[#This Row],[Id]],'Blagovna izdelek'!A:C,3,0)</f>
        <v>Mikrotik</v>
      </c>
      <c r="H1889">
        <f>Table_ExternalData_15[[#This Row],[Rabat]]*0.2</f>
        <v>1.6</v>
      </c>
      <c r="I1889" s="2">
        <f>Table_ExternalData_15[[#This Row],[Price]]-(Table_ExternalData_15[[#This Row],[Price]]*Table_ExternalData_15[[#This Row],[BB rabat]])/100</f>
        <v>133.6764</v>
      </c>
      <c r="J1889" s="2">
        <f>Table_ExternalData_15[[#This Row],[BB cena]]*Table_ExternalData_15[[#Headers],[1,22]]</f>
        <v>163.08520799999999</v>
      </c>
      <c r="K1889" s="2">
        <f>Table_ExternalData_15[[#This Row],[Price]]*Table_ExternalData_15[[#Headers],[1,22]]</f>
        <v>165.73699999999999</v>
      </c>
      <c r="L1889" s="7">
        <f>IF(G1889="White Shark",E1889*0.5,IF(G1889="Sbox",E1889*0.5,IF(G1889="Tenda",E1889*0.5,E1889*0.2)))/100</f>
        <v>1.6E-2</v>
      </c>
      <c r="M1889" s="2">
        <f>Table_ExternalData_15[[#This Row],[Price]]-Table_ExternalData_15[[#This Row],[Price]]*Table_ExternalData_15[[#This Row],[extra popust]]</f>
        <v>133.6764</v>
      </c>
      <c r="N1889" s="2">
        <f>IF(M1889&lt;I1889,M1889,I1889)</f>
        <v>133.6764</v>
      </c>
      <c r="O1889" s="12" t="str">
        <f>IF(N1889&lt;I1889,$U$1," ")</f>
        <v xml:space="preserve"> </v>
      </c>
      <c r="P1889" s="12" t="str">
        <f>IFERROR((O1889+30)," ")</f>
        <v xml:space="preserve"> </v>
      </c>
      <c r="Q1889" s="2">
        <f ca="1">IF(O1889=$U$1,N1889,"0")*1.22</f>
        <v>0</v>
      </c>
    </row>
    <row r="1890" spans="1:17" x14ac:dyDescent="0.25">
      <c r="A1890" t="s">
        <v>15606</v>
      </c>
      <c r="B1890" t="s">
        <v>15605</v>
      </c>
      <c r="C1890">
        <v>17856</v>
      </c>
      <c r="D1890">
        <v>1486.8</v>
      </c>
      <c r="E1890">
        <f>IFERROR(VLOOKUP(Table_ExternalData_15[[#This Row],[Id]],Rabati!B:C,2,0),0)</f>
        <v>5</v>
      </c>
      <c r="F1890">
        <v>2</v>
      </c>
      <c r="G1890" t="str">
        <f>VLOOKUP(Table_ExternalData_15[[#This Row],[Id]],'Blagovna izdelek'!A:C,3,0)</f>
        <v>Mikrotik</v>
      </c>
      <c r="H1890">
        <f>Table_ExternalData_15[[#This Row],[Rabat]]*0.2</f>
        <v>1</v>
      </c>
      <c r="I1890" s="2">
        <f>Table_ExternalData_15[[#This Row],[Price]]-(Table_ExternalData_15[[#This Row],[Price]]*Table_ExternalData_15[[#This Row],[BB rabat]])/100</f>
        <v>1471.932</v>
      </c>
      <c r="J1890" s="2">
        <f>Table_ExternalData_15[[#This Row],[BB cena]]*Table_ExternalData_15[[#Headers],[1,22]]</f>
        <v>1795.75704</v>
      </c>
      <c r="K1890" s="2">
        <f>Table_ExternalData_15[[#This Row],[Price]]*Table_ExternalData_15[[#Headers],[1,22]]</f>
        <v>1813.896</v>
      </c>
      <c r="L1890" s="7">
        <f>IF(G1890="White Shark",E1890*0.5,IF(G1890="Sbox",E1890*0.5,IF(G1890="Tenda",E1890*0.5,E1890*0.2)))/100</f>
        <v>0.01</v>
      </c>
      <c r="M1890" s="2">
        <f>Table_ExternalData_15[[#This Row],[Price]]-Table_ExternalData_15[[#This Row],[Price]]*Table_ExternalData_15[[#This Row],[extra popust]]</f>
        <v>1471.932</v>
      </c>
      <c r="N1890" s="2">
        <f>IF(M1890&lt;I1890,M1890,I1890)</f>
        <v>1471.932</v>
      </c>
      <c r="O1890" s="12" t="str">
        <f>IF(N1890&lt;I1890,$U$1," ")</f>
        <v xml:space="preserve"> </v>
      </c>
      <c r="P1890" s="12" t="str">
        <f>IFERROR((O1890+30)," ")</f>
        <v xml:space="preserve"> </v>
      </c>
      <c r="Q1890" s="2">
        <f ca="1">IF(O1890=$U$1,N1890,"0")*1.22</f>
        <v>0</v>
      </c>
    </row>
    <row r="1891" spans="1:17" x14ac:dyDescent="0.25">
      <c r="A1891" t="s">
        <v>15610</v>
      </c>
      <c r="B1891" t="s">
        <v>15609</v>
      </c>
      <c r="C1891">
        <v>17858</v>
      </c>
      <c r="D1891">
        <v>124.2</v>
      </c>
      <c r="E1891">
        <f>IFERROR(VLOOKUP(Table_ExternalData_15[[#This Row],[Id]],Rabati!B:C,2,0),0)</f>
        <v>8</v>
      </c>
      <c r="F1891">
        <v>0</v>
      </c>
      <c r="G1891" t="str">
        <f>VLOOKUP(Table_ExternalData_15[[#This Row],[Id]],'Blagovna izdelek'!A:C,3,0)</f>
        <v>Mikrotik</v>
      </c>
      <c r="H1891">
        <f>Table_ExternalData_15[[#This Row],[Rabat]]*0.2</f>
        <v>1.6</v>
      </c>
      <c r="I1891" s="2">
        <f>Table_ExternalData_15[[#This Row],[Price]]-(Table_ExternalData_15[[#This Row],[Price]]*Table_ExternalData_15[[#This Row],[BB rabat]])/100</f>
        <v>122.2128</v>
      </c>
      <c r="J1891" s="2">
        <f>Table_ExternalData_15[[#This Row],[BB cena]]*Table_ExternalData_15[[#Headers],[1,22]]</f>
        <v>149.099616</v>
      </c>
      <c r="K1891" s="2">
        <f>Table_ExternalData_15[[#This Row],[Price]]*Table_ExternalData_15[[#Headers],[1,22]]</f>
        <v>151.524</v>
      </c>
      <c r="L1891" s="7">
        <f>IF(G1891="White Shark",E1891*0.5,IF(G1891="Sbox",E1891*0.5,IF(G1891="Tenda",E1891*0.5,E1891*0.2)))/100</f>
        <v>1.6E-2</v>
      </c>
      <c r="M1891" s="2">
        <f>Table_ExternalData_15[[#This Row],[Price]]-Table_ExternalData_15[[#This Row],[Price]]*Table_ExternalData_15[[#This Row],[extra popust]]</f>
        <v>122.2128</v>
      </c>
      <c r="N1891" s="2">
        <f>IF(M1891&lt;I1891,M1891,I1891)</f>
        <v>122.2128</v>
      </c>
      <c r="O1891" s="12" t="str">
        <f>IF(N1891&lt;I1891,$U$1," ")</f>
        <v xml:space="preserve"> </v>
      </c>
      <c r="P1891" s="12" t="str">
        <f>IFERROR((O1891+30)," ")</f>
        <v xml:space="preserve"> </v>
      </c>
      <c r="Q1891" s="2">
        <f ca="1">IF(O1891=$U$1,N1891,"0")*1.22</f>
        <v>0</v>
      </c>
    </row>
    <row r="1892" spans="1:17" x14ac:dyDescent="0.25">
      <c r="A1892" t="s">
        <v>7079</v>
      </c>
      <c r="B1892" t="s">
        <v>7078</v>
      </c>
      <c r="C1892">
        <v>15004</v>
      </c>
      <c r="D1892">
        <v>234.75</v>
      </c>
      <c r="E1892">
        <f>IFERROR(VLOOKUP(Table_ExternalData_15[[#This Row],[Id]],Rabati!B:C,2,0),0)</f>
        <v>5</v>
      </c>
      <c r="F1892">
        <v>0</v>
      </c>
      <c r="G1892" t="str">
        <f>VLOOKUP(Table_ExternalData_15[[#This Row],[Id]],'Blagovna izdelek'!A:C,3,0)</f>
        <v>Microsoft</v>
      </c>
      <c r="H1892">
        <f>Table_ExternalData_15[[#This Row],[Rabat]]*0.2</f>
        <v>1</v>
      </c>
      <c r="I1892" s="2">
        <f>Table_ExternalData_15[[#This Row],[Price]]-(Table_ExternalData_15[[#This Row],[Price]]*Table_ExternalData_15[[#This Row],[BB rabat]])/100</f>
        <v>232.4025</v>
      </c>
      <c r="J1892" s="2">
        <f>Table_ExternalData_15[[#This Row],[BB cena]]*Table_ExternalData_15[[#Headers],[1,22]]</f>
        <v>283.53104999999999</v>
      </c>
      <c r="K1892" s="2">
        <f>Table_ExternalData_15[[#This Row],[Price]]*Table_ExternalData_15[[#Headers],[1,22]]</f>
        <v>286.39499999999998</v>
      </c>
      <c r="L1892" s="7">
        <f>IF(G1892="White Shark",E1892*0.5,IF(G1892="Sbox",E1892*0.5,IF(G1892="Tenda",E1892*0.5,E1892*0.2)))/100</f>
        <v>0.01</v>
      </c>
      <c r="M1892" s="2">
        <f>Table_ExternalData_15[[#This Row],[Price]]-Table_ExternalData_15[[#This Row],[Price]]*Table_ExternalData_15[[#This Row],[extra popust]]</f>
        <v>232.4025</v>
      </c>
      <c r="N1892" s="2">
        <f>IF(M1892&lt;I1892,M1892,I1892)</f>
        <v>232.4025</v>
      </c>
      <c r="O1892" s="12" t="str">
        <f>IF(N1892&lt;I1892,$U$1," ")</f>
        <v xml:space="preserve"> </v>
      </c>
      <c r="P1892" s="12" t="str">
        <f>IFERROR((O1892+30)," ")</f>
        <v xml:space="preserve"> </v>
      </c>
      <c r="Q1892" s="2">
        <f ca="1">IF(O1892=$U$1,N1892,"0")*1.22</f>
        <v>0</v>
      </c>
    </row>
    <row r="1893" spans="1:17" x14ac:dyDescent="0.25">
      <c r="A1893" t="s">
        <v>7081</v>
      </c>
      <c r="B1893" t="s">
        <v>7080</v>
      </c>
      <c r="C1893">
        <v>15005</v>
      </c>
      <c r="D1893">
        <v>154.9</v>
      </c>
      <c r="E1893">
        <f>IFERROR(VLOOKUP(Table_ExternalData_15[[#This Row],[Id]],Rabati!B:C,2,0),0)</f>
        <v>5</v>
      </c>
      <c r="F1893">
        <v>1</v>
      </c>
      <c r="G1893" t="str">
        <f>VLOOKUP(Table_ExternalData_15[[#This Row],[Id]],'Blagovna izdelek'!A:C,3,0)</f>
        <v>Microsoft</v>
      </c>
      <c r="H1893">
        <f>Table_ExternalData_15[[#This Row],[Rabat]]*0.2</f>
        <v>1</v>
      </c>
      <c r="I1893" s="2">
        <f>Table_ExternalData_15[[#This Row],[Price]]-(Table_ExternalData_15[[#This Row],[Price]]*Table_ExternalData_15[[#This Row],[BB rabat]])/100</f>
        <v>153.351</v>
      </c>
      <c r="J1893" s="2">
        <f>Table_ExternalData_15[[#This Row],[BB cena]]*Table_ExternalData_15[[#Headers],[1,22]]</f>
        <v>187.08822000000001</v>
      </c>
      <c r="K1893" s="2">
        <f>Table_ExternalData_15[[#This Row],[Price]]*Table_ExternalData_15[[#Headers],[1,22]]</f>
        <v>188.97800000000001</v>
      </c>
      <c r="L1893" s="7">
        <f>IF(G1893="White Shark",E1893*0.5,IF(G1893="Sbox",E1893*0.5,IF(G1893="Tenda",E1893*0.5,E1893*0.2)))/100</f>
        <v>0.01</v>
      </c>
      <c r="M1893" s="2">
        <f>Table_ExternalData_15[[#This Row],[Price]]-Table_ExternalData_15[[#This Row],[Price]]*Table_ExternalData_15[[#This Row],[extra popust]]</f>
        <v>153.351</v>
      </c>
      <c r="N1893" s="2">
        <f>IF(M1893&lt;I1893,M1893,I1893)</f>
        <v>153.351</v>
      </c>
      <c r="O1893" s="12" t="str">
        <f>IF(N1893&lt;I1893,$U$1," ")</f>
        <v xml:space="preserve"> </v>
      </c>
      <c r="P1893" s="12" t="str">
        <f>IFERROR((O1893+30)," ")</f>
        <v xml:space="preserve"> </v>
      </c>
      <c r="Q1893" s="2">
        <f ca="1">IF(O1893=$U$1,N1893,"0")*1.22</f>
        <v>0</v>
      </c>
    </row>
    <row r="1894" spans="1:17" x14ac:dyDescent="0.25">
      <c r="A1894" t="s">
        <v>10836</v>
      </c>
      <c r="B1894" t="s">
        <v>11180</v>
      </c>
      <c r="C1894">
        <v>16596</v>
      </c>
      <c r="D1894">
        <v>725</v>
      </c>
      <c r="E1894">
        <f>IFERROR(VLOOKUP(Table_ExternalData_15[[#This Row],[Id]],Rabati!B:C,2,0),0)</f>
        <v>0</v>
      </c>
      <c r="F1894">
        <v>0</v>
      </c>
      <c r="G1894" t="str">
        <f>VLOOKUP(Table_ExternalData_15[[#This Row],[Id]],'Blagovna izdelek'!A:C,3,0)</f>
        <v>Metron</v>
      </c>
      <c r="H1894">
        <f>Table_ExternalData_15[[#This Row],[Rabat]]*0.2</f>
        <v>0</v>
      </c>
      <c r="I1894" s="2">
        <f>Table_ExternalData_15[[#This Row],[Price]]-(Table_ExternalData_15[[#This Row],[Price]]*Table_ExternalData_15[[#This Row],[BB rabat]])/100</f>
        <v>725</v>
      </c>
      <c r="J1894" s="2">
        <f>Table_ExternalData_15[[#This Row],[BB cena]]*Table_ExternalData_15[[#Headers],[1,22]]</f>
        <v>884.5</v>
      </c>
      <c r="K1894" s="2">
        <f>Table_ExternalData_15[[#This Row],[Price]]*Table_ExternalData_15[[#Headers],[1,22]]</f>
        <v>884.5</v>
      </c>
      <c r="L1894" s="7">
        <f>IF(G1894="White Shark",E1894*0.5,IF(G1894="Sbox",E1894*0.5,IF(G1894="Tenda",E1894*0.5,E1894*0.2)))/100</f>
        <v>0</v>
      </c>
      <c r="M1894" s="2">
        <f>Table_ExternalData_15[[#This Row],[Price]]-Table_ExternalData_15[[#This Row],[Price]]*Table_ExternalData_15[[#This Row],[extra popust]]</f>
        <v>725</v>
      </c>
      <c r="N1894" s="2">
        <f>IF(M1894&lt;I1894,M1894,I1894)</f>
        <v>725</v>
      </c>
      <c r="O1894" s="12" t="str">
        <f>IF(N1894&lt;I1894,$U$1," ")</f>
        <v xml:space="preserve"> </v>
      </c>
      <c r="P1894" s="12" t="str">
        <f>IFERROR((O1894+30)," ")</f>
        <v xml:space="preserve"> </v>
      </c>
      <c r="Q1894" s="2">
        <f ca="1">IF(O1894=$U$1,N1894,"0")*1.22</f>
        <v>0</v>
      </c>
    </row>
    <row r="1895" spans="1:17" x14ac:dyDescent="0.25">
      <c r="A1895" t="s">
        <v>11154</v>
      </c>
      <c r="B1895" t="s">
        <v>11153</v>
      </c>
      <c r="C1895">
        <v>16630</v>
      </c>
      <c r="D1895">
        <v>140</v>
      </c>
      <c r="E1895">
        <f>IFERROR(VLOOKUP(Table_ExternalData_15[[#This Row],[Id]],Rabati!B:C,2,0),0)</f>
        <v>2</v>
      </c>
      <c r="F1895">
        <v>1</v>
      </c>
      <c r="G1895" t="str">
        <f>VLOOKUP(Table_ExternalData_15[[#This Row],[Id]],'Blagovna izdelek'!A:C,3,0)</f>
        <v>Metron</v>
      </c>
      <c r="H1895">
        <f>Table_ExternalData_15[[#This Row],[Rabat]]*0.2</f>
        <v>0.4</v>
      </c>
      <c r="I1895" s="2">
        <f>Table_ExternalData_15[[#This Row],[Price]]-(Table_ExternalData_15[[#This Row],[Price]]*Table_ExternalData_15[[#This Row],[BB rabat]])/100</f>
        <v>139.44</v>
      </c>
      <c r="J1895" s="2">
        <f>Table_ExternalData_15[[#This Row],[BB cena]]*Table_ExternalData_15[[#Headers],[1,22]]</f>
        <v>170.11679999999998</v>
      </c>
      <c r="K1895" s="2">
        <f>Table_ExternalData_15[[#This Row],[Price]]*Table_ExternalData_15[[#Headers],[1,22]]</f>
        <v>170.79999999999998</v>
      </c>
      <c r="L1895" s="7">
        <f>IF(G1895="White Shark",E1895*0.5,IF(G1895="Sbox",E1895*0.5,IF(G1895="Tenda",E1895*0.5,E1895*0.2)))/100</f>
        <v>4.0000000000000001E-3</v>
      </c>
      <c r="M1895" s="2">
        <f>Table_ExternalData_15[[#This Row],[Price]]-Table_ExternalData_15[[#This Row],[Price]]*Table_ExternalData_15[[#This Row],[extra popust]]</f>
        <v>139.44</v>
      </c>
      <c r="N1895" s="2">
        <f>IF(M1895&lt;I1895,M1895,I1895)</f>
        <v>139.44</v>
      </c>
      <c r="O1895" s="12" t="str">
        <f>IF(N1895&lt;I1895,$U$1," ")</f>
        <v xml:space="preserve"> </v>
      </c>
      <c r="P1895" s="12" t="str">
        <f>IFERROR((O1895+30)," ")</f>
        <v xml:space="preserve"> </v>
      </c>
      <c r="Q1895" s="2">
        <f ca="1">IF(O1895=$U$1,N1895,"0")*1.22</f>
        <v>0</v>
      </c>
    </row>
    <row r="1896" spans="1:17" x14ac:dyDescent="0.25">
      <c r="A1896" t="s">
        <v>11156</v>
      </c>
      <c r="B1896" t="s">
        <v>11155</v>
      </c>
      <c r="C1896">
        <v>16631</v>
      </c>
      <c r="D1896">
        <v>160</v>
      </c>
      <c r="E1896">
        <f>IFERROR(VLOOKUP(Table_ExternalData_15[[#This Row],[Id]],Rabati!B:C,2,0),0)</f>
        <v>2</v>
      </c>
      <c r="F1896">
        <v>1</v>
      </c>
      <c r="G1896" t="str">
        <f>VLOOKUP(Table_ExternalData_15[[#This Row],[Id]],'Blagovna izdelek'!A:C,3,0)</f>
        <v>Metron</v>
      </c>
      <c r="H1896">
        <f>Table_ExternalData_15[[#This Row],[Rabat]]*0.2</f>
        <v>0.4</v>
      </c>
      <c r="I1896" s="2">
        <f>Table_ExternalData_15[[#This Row],[Price]]-(Table_ExternalData_15[[#This Row],[Price]]*Table_ExternalData_15[[#This Row],[BB rabat]])/100</f>
        <v>159.36000000000001</v>
      </c>
      <c r="J1896" s="2">
        <f>Table_ExternalData_15[[#This Row],[BB cena]]*Table_ExternalData_15[[#Headers],[1,22]]</f>
        <v>194.41920000000002</v>
      </c>
      <c r="K1896" s="2">
        <f>Table_ExternalData_15[[#This Row],[Price]]*Table_ExternalData_15[[#Headers],[1,22]]</f>
        <v>195.2</v>
      </c>
      <c r="L1896" s="7">
        <f>IF(G1896="White Shark",E1896*0.5,IF(G1896="Sbox",E1896*0.5,IF(G1896="Tenda",E1896*0.5,E1896*0.2)))/100</f>
        <v>4.0000000000000001E-3</v>
      </c>
      <c r="M1896" s="2">
        <f>Table_ExternalData_15[[#This Row],[Price]]-Table_ExternalData_15[[#This Row],[Price]]*Table_ExternalData_15[[#This Row],[extra popust]]</f>
        <v>159.36000000000001</v>
      </c>
      <c r="N1896" s="2">
        <f>IF(M1896&lt;I1896,M1896,I1896)</f>
        <v>159.36000000000001</v>
      </c>
      <c r="O1896" s="12" t="str">
        <f>IF(N1896&lt;I1896,$U$1," ")</f>
        <v xml:space="preserve"> </v>
      </c>
      <c r="P1896" s="12" t="str">
        <f>IFERROR((O1896+30)," ")</f>
        <v xml:space="preserve"> </v>
      </c>
      <c r="Q1896" s="2">
        <f ca="1">IF(O1896=$U$1,N1896,"0")*1.22</f>
        <v>0</v>
      </c>
    </row>
    <row r="1897" spans="1:17" x14ac:dyDescent="0.25">
      <c r="A1897" t="s">
        <v>11158</v>
      </c>
      <c r="B1897" t="s">
        <v>11157</v>
      </c>
      <c r="C1897">
        <v>16632</v>
      </c>
      <c r="D1897">
        <v>140</v>
      </c>
      <c r="E1897">
        <f>IFERROR(VLOOKUP(Table_ExternalData_15[[#This Row],[Id]],Rabati!B:C,2,0),0)</f>
        <v>2</v>
      </c>
      <c r="F1897">
        <v>1</v>
      </c>
      <c r="G1897" t="str">
        <f>VLOOKUP(Table_ExternalData_15[[#This Row],[Id]],'Blagovna izdelek'!A:C,3,0)</f>
        <v>Metron</v>
      </c>
      <c r="H1897">
        <f>Table_ExternalData_15[[#This Row],[Rabat]]*0.2</f>
        <v>0.4</v>
      </c>
      <c r="I1897" s="2">
        <f>Table_ExternalData_15[[#This Row],[Price]]-(Table_ExternalData_15[[#This Row],[Price]]*Table_ExternalData_15[[#This Row],[BB rabat]])/100</f>
        <v>139.44</v>
      </c>
      <c r="J1897" s="2">
        <f>Table_ExternalData_15[[#This Row],[BB cena]]*Table_ExternalData_15[[#Headers],[1,22]]</f>
        <v>170.11679999999998</v>
      </c>
      <c r="K1897" s="2">
        <f>Table_ExternalData_15[[#This Row],[Price]]*Table_ExternalData_15[[#Headers],[1,22]]</f>
        <v>170.79999999999998</v>
      </c>
      <c r="L1897" s="7">
        <f>IF(G1897="White Shark",E1897*0.5,IF(G1897="Sbox",E1897*0.5,IF(G1897="Tenda",E1897*0.5,E1897*0.2)))/100</f>
        <v>4.0000000000000001E-3</v>
      </c>
      <c r="M1897" s="2">
        <f>Table_ExternalData_15[[#This Row],[Price]]-Table_ExternalData_15[[#This Row],[Price]]*Table_ExternalData_15[[#This Row],[extra popust]]</f>
        <v>139.44</v>
      </c>
      <c r="N1897" s="2">
        <f>IF(M1897&lt;I1897,M1897,I1897)</f>
        <v>139.44</v>
      </c>
      <c r="O1897" s="12" t="str">
        <f>IF(N1897&lt;I1897,$U$1," ")</f>
        <v xml:space="preserve"> </v>
      </c>
      <c r="P1897" s="12" t="str">
        <f>IFERROR((O1897+30)," ")</f>
        <v xml:space="preserve"> </v>
      </c>
      <c r="Q1897" s="2">
        <f ca="1">IF(O1897=$U$1,N1897,"0")*1.22</f>
        <v>0</v>
      </c>
    </row>
    <row r="1898" spans="1:17" x14ac:dyDescent="0.25">
      <c r="A1898" t="s">
        <v>11160</v>
      </c>
      <c r="B1898" t="s">
        <v>11159</v>
      </c>
      <c r="C1898">
        <v>16633</v>
      </c>
      <c r="D1898">
        <v>160</v>
      </c>
      <c r="E1898">
        <f>IFERROR(VLOOKUP(Table_ExternalData_15[[#This Row],[Id]],Rabati!B:C,2,0),0)</f>
        <v>2</v>
      </c>
      <c r="F1898">
        <v>1</v>
      </c>
      <c r="G1898" t="str">
        <f>VLOOKUP(Table_ExternalData_15[[#This Row],[Id]],'Blagovna izdelek'!A:C,3,0)</f>
        <v>Metron</v>
      </c>
      <c r="H1898">
        <f>Table_ExternalData_15[[#This Row],[Rabat]]*0.2</f>
        <v>0.4</v>
      </c>
      <c r="I1898" s="2">
        <f>Table_ExternalData_15[[#This Row],[Price]]-(Table_ExternalData_15[[#This Row],[Price]]*Table_ExternalData_15[[#This Row],[BB rabat]])/100</f>
        <v>159.36000000000001</v>
      </c>
      <c r="J1898" s="2">
        <f>Table_ExternalData_15[[#This Row],[BB cena]]*Table_ExternalData_15[[#Headers],[1,22]]</f>
        <v>194.41920000000002</v>
      </c>
      <c r="K1898" s="2">
        <f>Table_ExternalData_15[[#This Row],[Price]]*Table_ExternalData_15[[#Headers],[1,22]]</f>
        <v>195.2</v>
      </c>
      <c r="L1898" s="7">
        <f>IF(G1898="White Shark",E1898*0.5,IF(G1898="Sbox",E1898*0.5,IF(G1898="Tenda",E1898*0.5,E1898*0.2)))/100</f>
        <v>4.0000000000000001E-3</v>
      </c>
      <c r="M1898" s="2">
        <f>Table_ExternalData_15[[#This Row],[Price]]-Table_ExternalData_15[[#This Row],[Price]]*Table_ExternalData_15[[#This Row],[extra popust]]</f>
        <v>159.36000000000001</v>
      </c>
      <c r="N1898" s="2">
        <f>IF(M1898&lt;I1898,M1898,I1898)</f>
        <v>159.36000000000001</v>
      </c>
      <c r="O1898" s="12" t="str">
        <f>IF(N1898&lt;I1898,$U$1," ")</f>
        <v xml:space="preserve"> </v>
      </c>
      <c r="P1898" s="12" t="str">
        <f>IFERROR((O1898+30)," ")</f>
        <v xml:space="preserve"> </v>
      </c>
      <c r="Q1898" s="2">
        <f ca="1">IF(O1898=$U$1,N1898,"0")*1.22</f>
        <v>0</v>
      </c>
    </row>
    <row r="1899" spans="1:17" x14ac:dyDescent="0.25">
      <c r="A1899" t="s">
        <v>11162</v>
      </c>
      <c r="B1899" t="s">
        <v>11161</v>
      </c>
      <c r="C1899">
        <v>16634</v>
      </c>
      <c r="D1899">
        <v>215</v>
      </c>
      <c r="E1899">
        <f>IFERROR(VLOOKUP(Table_ExternalData_15[[#This Row],[Id]],Rabati!B:C,2,0),0)</f>
        <v>2</v>
      </c>
      <c r="F1899">
        <v>1</v>
      </c>
      <c r="G1899" t="str">
        <f>VLOOKUP(Table_ExternalData_15[[#This Row],[Id]],'Blagovna izdelek'!A:C,3,0)</f>
        <v>Metron</v>
      </c>
      <c r="H1899">
        <f>Table_ExternalData_15[[#This Row],[Rabat]]*0.2</f>
        <v>0.4</v>
      </c>
      <c r="I1899" s="2">
        <f>Table_ExternalData_15[[#This Row],[Price]]-(Table_ExternalData_15[[#This Row],[Price]]*Table_ExternalData_15[[#This Row],[BB rabat]])/100</f>
        <v>214.14</v>
      </c>
      <c r="J1899" s="2">
        <f>Table_ExternalData_15[[#This Row],[BB cena]]*Table_ExternalData_15[[#Headers],[1,22]]</f>
        <v>261.25079999999997</v>
      </c>
      <c r="K1899" s="2">
        <f>Table_ExternalData_15[[#This Row],[Price]]*Table_ExternalData_15[[#Headers],[1,22]]</f>
        <v>262.3</v>
      </c>
      <c r="L1899" s="7">
        <f>IF(G1899="White Shark",E1899*0.5,IF(G1899="Sbox",E1899*0.5,IF(G1899="Tenda",E1899*0.5,E1899*0.2)))/100</f>
        <v>4.0000000000000001E-3</v>
      </c>
      <c r="M1899" s="2">
        <f>Table_ExternalData_15[[#This Row],[Price]]-Table_ExternalData_15[[#This Row],[Price]]*Table_ExternalData_15[[#This Row],[extra popust]]</f>
        <v>214.14</v>
      </c>
      <c r="N1899" s="2">
        <f>IF(M1899&lt;I1899,M1899,I1899)</f>
        <v>214.14</v>
      </c>
      <c r="O1899" s="12" t="str">
        <f>IF(N1899&lt;I1899,$U$1," ")</f>
        <v xml:space="preserve"> </v>
      </c>
      <c r="P1899" s="12" t="str">
        <f>IFERROR((O1899+30)," ")</f>
        <v xml:space="preserve"> </v>
      </c>
      <c r="Q1899" s="2">
        <f ca="1">IF(O1899=$U$1,N1899,"0")*1.22</f>
        <v>0</v>
      </c>
    </row>
    <row r="1900" spans="1:17" x14ac:dyDescent="0.25">
      <c r="A1900" t="s">
        <v>11164</v>
      </c>
      <c r="B1900" t="s">
        <v>11163</v>
      </c>
      <c r="C1900">
        <v>16635</v>
      </c>
      <c r="D1900">
        <v>235</v>
      </c>
      <c r="E1900">
        <f>IFERROR(VLOOKUP(Table_ExternalData_15[[#This Row],[Id]],Rabati!B:C,2,0),0)</f>
        <v>2</v>
      </c>
      <c r="F1900">
        <v>1</v>
      </c>
      <c r="G1900" t="str">
        <f>VLOOKUP(Table_ExternalData_15[[#This Row],[Id]],'Blagovna izdelek'!A:C,3,0)</f>
        <v>Metron</v>
      </c>
      <c r="H1900">
        <f>Table_ExternalData_15[[#This Row],[Rabat]]*0.2</f>
        <v>0.4</v>
      </c>
      <c r="I1900" s="2">
        <f>Table_ExternalData_15[[#This Row],[Price]]-(Table_ExternalData_15[[#This Row],[Price]]*Table_ExternalData_15[[#This Row],[BB rabat]])/100</f>
        <v>234.06</v>
      </c>
      <c r="J1900" s="2">
        <f>Table_ExternalData_15[[#This Row],[BB cena]]*Table_ExternalData_15[[#Headers],[1,22]]</f>
        <v>285.5532</v>
      </c>
      <c r="K1900" s="2">
        <f>Table_ExternalData_15[[#This Row],[Price]]*Table_ExternalData_15[[#Headers],[1,22]]</f>
        <v>286.7</v>
      </c>
      <c r="L1900" s="7">
        <f>IF(G1900="White Shark",E1900*0.5,IF(G1900="Sbox",E1900*0.5,IF(G1900="Tenda",E1900*0.5,E1900*0.2)))/100</f>
        <v>4.0000000000000001E-3</v>
      </c>
      <c r="M1900" s="2">
        <f>Table_ExternalData_15[[#This Row],[Price]]-Table_ExternalData_15[[#This Row],[Price]]*Table_ExternalData_15[[#This Row],[extra popust]]</f>
        <v>234.06</v>
      </c>
      <c r="N1900" s="2">
        <f>IF(M1900&lt;I1900,M1900,I1900)</f>
        <v>234.06</v>
      </c>
      <c r="O1900" s="12" t="str">
        <f>IF(N1900&lt;I1900,$U$1," ")</f>
        <v xml:space="preserve"> </v>
      </c>
      <c r="P1900" s="12" t="str">
        <f>IFERROR((O1900+30)," ")</f>
        <v xml:space="preserve"> </v>
      </c>
      <c r="Q1900" s="2">
        <f ca="1">IF(O1900=$U$1,N1900,"0")*1.22</f>
        <v>0</v>
      </c>
    </row>
    <row r="1901" spans="1:17" x14ac:dyDescent="0.25">
      <c r="A1901" t="s">
        <v>11165</v>
      </c>
      <c r="B1901" t="s">
        <v>11181</v>
      </c>
      <c r="C1901">
        <v>16636</v>
      </c>
      <c r="D1901">
        <v>170</v>
      </c>
      <c r="E1901">
        <f>IFERROR(VLOOKUP(Table_ExternalData_15[[#This Row],[Id]],Rabati!B:C,2,0),0)</f>
        <v>2</v>
      </c>
      <c r="F1901">
        <v>1</v>
      </c>
      <c r="G1901" t="str">
        <f>VLOOKUP(Table_ExternalData_15[[#This Row],[Id]],'Blagovna izdelek'!A:C,3,0)</f>
        <v>Metron</v>
      </c>
      <c r="H1901">
        <f>Table_ExternalData_15[[#This Row],[Rabat]]*0.2</f>
        <v>0.4</v>
      </c>
      <c r="I1901" s="2">
        <f>Table_ExternalData_15[[#This Row],[Price]]-(Table_ExternalData_15[[#This Row],[Price]]*Table_ExternalData_15[[#This Row],[BB rabat]])/100</f>
        <v>169.32</v>
      </c>
      <c r="J1901" s="2">
        <f>Table_ExternalData_15[[#This Row],[BB cena]]*Table_ExternalData_15[[#Headers],[1,22]]</f>
        <v>206.57039999999998</v>
      </c>
      <c r="K1901" s="2">
        <f>Table_ExternalData_15[[#This Row],[Price]]*Table_ExternalData_15[[#Headers],[1,22]]</f>
        <v>207.4</v>
      </c>
      <c r="L1901" s="7">
        <f>IF(G1901="White Shark",E1901*0.5,IF(G1901="Sbox",E1901*0.5,IF(G1901="Tenda",E1901*0.5,E1901*0.2)))/100</f>
        <v>4.0000000000000001E-3</v>
      </c>
      <c r="M1901" s="2">
        <f>Table_ExternalData_15[[#This Row],[Price]]-Table_ExternalData_15[[#This Row],[Price]]*Table_ExternalData_15[[#This Row],[extra popust]]</f>
        <v>169.32</v>
      </c>
      <c r="N1901" s="2">
        <f>IF(M1901&lt;I1901,M1901,I1901)</f>
        <v>169.32</v>
      </c>
      <c r="O1901" s="12" t="str">
        <f>IF(N1901&lt;I1901,$U$1," ")</f>
        <v xml:space="preserve"> </v>
      </c>
      <c r="P1901" s="12" t="str">
        <f>IFERROR((O1901+30)," ")</f>
        <v xml:space="preserve"> </v>
      </c>
      <c r="Q1901" s="2">
        <f ca="1">IF(O1901=$U$1,N1901,"0")*1.22</f>
        <v>0</v>
      </c>
    </row>
    <row r="1902" spans="1:17" x14ac:dyDescent="0.25">
      <c r="A1902" t="s">
        <v>11221</v>
      </c>
      <c r="B1902" t="s">
        <v>11220</v>
      </c>
      <c r="C1902">
        <v>16660</v>
      </c>
      <c r="D1902">
        <v>605</v>
      </c>
      <c r="E1902">
        <f>IFERROR(VLOOKUP(Table_ExternalData_15[[#This Row],[Id]],Rabati!B:C,2,0),0)</f>
        <v>0</v>
      </c>
      <c r="F1902">
        <v>0</v>
      </c>
      <c r="G1902" t="str">
        <f>VLOOKUP(Table_ExternalData_15[[#This Row],[Id]],'Blagovna izdelek'!A:C,3,0)</f>
        <v>Metron</v>
      </c>
      <c r="H1902">
        <f>Table_ExternalData_15[[#This Row],[Rabat]]*0.2</f>
        <v>0</v>
      </c>
      <c r="I1902" s="2">
        <f>Table_ExternalData_15[[#This Row],[Price]]-(Table_ExternalData_15[[#This Row],[Price]]*Table_ExternalData_15[[#This Row],[BB rabat]])/100</f>
        <v>605</v>
      </c>
      <c r="J1902" s="2">
        <f>Table_ExternalData_15[[#This Row],[BB cena]]*Table_ExternalData_15[[#Headers],[1,22]]</f>
        <v>738.1</v>
      </c>
      <c r="K1902" s="2">
        <f>Table_ExternalData_15[[#This Row],[Price]]*Table_ExternalData_15[[#Headers],[1,22]]</f>
        <v>738.1</v>
      </c>
      <c r="L1902" s="7">
        <f>IF(G1902="White Shark",E1902*0.5,IF(G1902="Sbox",E1902*0.5,IF(G1902="Tenda",E1902*0.5,E1902*0.2)))/100</f>
        <v>0</v>
      </c>
      <c r="M1902" s="2">
        <f>Table_ExternalData_15[[#This Row],[Price]]-Table_ExternalData_15[[#This Row],[Price]]*Table_ExternalData_15[[#This Row],[extra popust]]</f>
        <v>605</v>
      </c>
      <c r="N1902" s="2">
        <f>IF(M1902&lt;I1902,M1902,I1902)</f>
        <v>605</v>
      </c>
      <c r="O1902" s="12" t="str">
        <f>IF(N1902&lt;I1902,$U$1," ")</f>
        <v xml:space="preserve"> </v>
      </c>
      <c r="P1902" s="12" t="str">
        <f>IFERROR((O1902+30)," ")</f>
        <v xml:space="preserve"> </v>
      </c>
      <c r="Q1902" s="2">
        <f ca="1">IF(O1902=$U$1,N1902,"0")*1.22</f>
        <v>0</v>
      </c>
    </row>
    <row r="1903" spans="1:17" x14ac:dyDescent="0.25">
      <c r="A1903" t="s">
        <v>278</v>
      </c>
      <c r="B1903" t="s">
        <v>277</v>
      </c>
      <c r="C1903">
        <v>5800</v>
      </c>
      <c r="D1903">
        <v>1.95</v>
      </c>
      <c r="E1903">
        <f>IFERROR(VLOOKUP(Table_ExternalData_15[[#This Row],[Id]],Rabati!B:C,2,0),0)</f>
        <v>20</v>
      </c>
      <c r="F1903">
        <v>48</v>
      </c>
      <c r="G1903" t="str">
        <f>VLOOKUP(Table_ExternalData_15[[#This Row],[Id]],'Blagovna izdelek'!A:C,3,0)</f>
        <v>Maxell</v>
      </c>
      <c r="H1903">
        <f>Table_ExternalData_15[[#This Row],[Rabat]]*0.2</f>
        <v>4</v>
      </c>
      <c r="I1903" s="2">
        <f>Table_ExternalData_15[[#This Row],[Price]]-(Table_ExternalData_15[[#This Row],[Price]]*Table_ExternalData_15[[#This Row],[BB rabat]])/100</f>
        <v>1.8719999999999999</v>
      </c>
      <c r="J1903" s="2">
        <f>Table_ExternalData_15[[#This Row],[BB cena]]*Table_ExternalData_15[[#Headers],[1,22]]</f>
        <v>2.2838399999999996</v>
      </c>
      <c r="K1903" s="2">
        <f>Table_ExternalData_15[[#This Row],[Price]]*Table_ExternalData_15[[#Headers],[1,22]]</f>
        <v>2.379</v>
      </c>
      <c r="L1903" s="7">
        <f>IF(G1903="White Shark",E1903*0.5,IF(G1903="Sbox",E1903*0.5,IF(G1903="Tenda",E1903*0.5,E1903*0.2)))/100</f>
        <v>0.04</v>
      </c>
      <c r="M1903" s="2">
        <f>Table_ExternalData_15[[#This Row],[Price]]-Table_ExternalData_15[[#This Row],[Price]]*Table_ExternalData_15[[#This Row],[extra popust]]</f>
        <v>1.8719999999999999</v>
      </c>
      <c r="N1903" s="2">
        <f>IF(M1903&lt;I1903,M1903,I1903)</f>
        <v>1.8719999999999999</v>
      </c>
      <c r="O1903" s="12" t="str">
        <f>IF(N1903&lt;I1903,$U$1," ")</f>
        <v xml:space="preserve"> </v>
      </c>
      <c r="P1903" s="12" t="str">
        <f>IFERROR((O1903+30)," ")</f>
        <v xml:space="preserve"> </v>
      </c>
      <c r="Q1903" s="2">
        <f ca="1">IF(O1903=$U$1,N1903,"0")*1.22</f>
        <v>0</v>
      </c>
    </row>
    <row r="1904" spans="1:17" x14ac:dyDescent="0.25">
      <c r="A1904" t="s">
        <v>280</v>
      </c>
      <c r="B1904" t="s">
        <v>279</v>
      </c>
      <c r="C1904">
        <v>5801</v>
      </c>
      <c r="D1904">
        <v>1.95</v>
      </c>
      <c r="E1904">
        <f>IFERROR(VLOOKUP(Table_ExternalData_15[[#This Row],[Id]],Rabati!B:C,2,0),0)</f>
        <v>20</v>
      </c>
      <c r="F1904">
        <v>48</v>
      </c>
      <c r="G1904" t="str">
        <f>VLOOKUP(Table_ExternalData_15[[#This Row],[Id]],'Blagovna izdelek'!A:C,3,0)</f>
        <v>Maxell</v>
      </c>
      <c r="H1904">
        <f>Table_ExternalData_15[[#This Row],[Rabat]]*0.2</f>
        <v>4</v>
      </c>
      <c r="I1904" s="2">
        <f>Table_ExternalData_15[[#This Row],[Price]]-(Table_ExternalData_15[[#This Row],[Price]]*Table_ExternalData_15[[#This Row],[BB rabat]])/100</f>
        <v>1.8719999999999999</v>
      </c>
      <c r="J1904" s="2">
        <f>Table_ExternalData_15[[#This Row],[BB cena]]*Table_ExternalData_15[[#Headers],[1,22]]</f>
        <v>2.2838399999999996</v>
      </c>
      <c r="K1904" s="2">
        <f>Table_ExternalData_15[[#This Row],[Price]]*Table_ExternalData_15[[#Headers],[1,22]]</f>
        <v>2.379</v>
      </c>
      <c r="L1904" s="7">
        <f>IF(G1904="White Shark",E1904*0.5,IF(G1904="Sbox",E1904*0.5,IF(G1904="Tenda",E1904*0.5,E1904*0.2)))/100</f>
        <v>0.04</v>
      </c>
      <c r="M1904" s="2">
        <f>Table_ExternalData_15[[#This Row],[Price]]-Table_ExternalData_15[[#This Row],[Price]]*Table_ExternalData_15[[#This Row],[extra popust]]</f>
        <v>1.8719999999999999</v>
      </c>
      <c r="N1904" s="2">
        <f>IF(M1904&lt;I1904,M1904,I1904)</f>
        <v>1.8719999999999999</v>
      </c>
      <c r="O1904" s="12" t="str">
        <f>IF(N1904&lt;I1904,$U$1," ")</f>
        <v xml:space="preserve"> </v>
      </c>
      <c r="P1904" s="12" t="str">
        <f>IFERROR((O1904+30)," ")</f>
        <v xml:space="preserve"> </v>
      </c>
      <c r="Q1904" s="2">
        <f ca="1">IF(O1904=$U$1,N1904,"0")*1.22</f>
        <v>0</v>
      </c>
    </row>
    <row r="1905" spans="1:17" x14ac:dyDescent="0.25">
      <c r="A1905" t="s">
        <v>5933</v>
      </c>
      <c r="B1905" t="s">
        <v>15137</v>
      </c>
      <c r="C1905">
        <v>14057</v>
      </c>
      <c r="D1905">
        <v>2.5</v>
      </c>
      <c r="E1905">
        <f>IFERROR(VLOOKUP(Table_ExternalData_15[[#This Row],[Id]],Rabati!B:C,2,0),0)</f>
        <v>30</v>
      </c>
      <c r="F1905">
        <v>904</v>
      </c>
      <c r="G1905" t="str">
        <f>VLOOKUP(Table_ExternalData_15[[#This Row],[Id]],'Blagovna izdelek'!A:C,3,0)</f>
        <v>Manhattan</v>
      </c>
      <c r="H1905">
        <f>Table_ExternalData_15[[#This Row],[Rabat]]*0.2</f>
        <v>6</v>
      </c>
      <c r="I1905" s="2">
        <f>Table_ExternalData_15[[#This Row],[Price]]-(Table_ExternalData_15[[#This Row],[Price]]*Table_ExternalData_15[[#This Row],[BB rabat]])/100</f>
        <v>2.35</v>
      </c>
      <c r="J1905" s="2">
        <f>Table_ExternalData_15[[#This Row],[BB cena]]*Table_ExternalData_15[[#Headers],[1,22]]</f>
        <v>2.867</v>
      </c>
      <c r="K1905" s="2">
        <f>Table_ExternalData_15[[#This Row],[Price]]*Table_ExternalData_15[[#Headers],[1,22]]</f>
        <v>3.05</v>
      </c>
      <c r="L1905" s="7">
        <f>IF(G1905="White Shark",E1905*0.5,IF(G1905="Sbox",E1905*0.5,IF(G1905="Tenda",E1905*0.5,E1905*0.2)))/100</f>
        <v>0.06</v>
      </c>
      <c r="M1905" s="2">
        <f>Table_ExternalData_15[[#This Row],[Price]]-Table_ExternalData_15[[#This Row],[Price]]*Table_ExternalData_15[[#This Row],[extra popust]]</f>
        <v>2.35</v>
      </c>
      <c r="N1905" s="2">
        <f>IF(M1905&lt;I1905,M1905,I1905)</f>
        <v>2.35</v>
      </c>
      <c r="O1905" s="12" t="str">
        <f>IF(N1905&lt;I1905,$U$1," ")</f>
        <v xml:space="preserve"> </v>
      </c>
      <c r="P1905" s="12" t="str">
        <f>IFERROR((O1905+30)," ")</f>
        <v xml:space="preserve"> </v>
      </c>
      <c r="Q1905" s="2">
        <f ca="1">IF(O1905=$U$1,N1905,"0")*1.22</f>
        <v>0</v>
      </c>
    </row>
    <row r="1906" spans="1:17" x14ac:dyDescent="0.25">
      <c r="A1906" t="s">
        <v>635</v>
      </c>
      <c r="B1906" t="s">
        <v>634</v>
      </c>
      <c r="C1906">
        <v>6062</v>
      </c>
      <c r="D1906">
        <v>41.18</v>
      </c>
      <c r="E1906">
        <f>IFERROR(VLOOKUP(Table_ExternalData_15[[#This Row],[Id]],Rabati!B:C,2,0),0)</f>
        <v>5</v>
      </c>
      <c r="F1906">
        <v>7</v>
      </c>
      <c r="G1906" t="str">
        <f>VLOOKUP(Table_ExternalData_15[[#This Row],[Id]],'Blagovna izdelek'!A:C,3,0)</f>
        <v>Logitech</v>
      </c>
      <c r="H1906">
        <f>Table_ExternalData_15[[#This Row],[Rabat]]*0.2</f>
        <v>1</v>
      </c>
      <c r="I1906" s="2">
        <f>Table_ExternalData_15[[#This Row],[Price]]-(Table_ExternalData_15[[#This Row],[Price]]*Table_ExternalData_15[[#This Row],[BB rabat]])/100</f>
        <v>40.7682</v>
      </c>
      <c r="J1906" s="2">
        <f>Table_ExternalData_15[[#This Row],[BB cena]]*Table_ExternalData_15[[#Headers],[1,22]]</f>
        <v>49.737203999999998</v>
      </c>
      <c r="K1906" s="2">
        <f>Table_ExternalData_15[[#This Row],[Price]]*Table_ExternalData_15[[#Headers],[1,22]]</f>
        <v>50.239599999999996</v>
      </c>
      <c r="L1906" s="7">
        <f>IF(G1906="White Shark",E1906*0.5,IF(G1906="Sbox",E1906*0.5,IF(G1906="Tenda",E1906*0.5,E1906*0.2)))/100</f>
        <v>0.01</v>
      </c>
      <c r="M1906" s="2">
        <f>Table_ExternalData_15[[#This Row],[Price]]-Table_ExternalData_15[[#This Row],[Price]]*Table_ExternalData_15[[#This Row],[extra popust]]</f>
        <v>40.7682</v>
      </c>
      <c r="N1906" s="2">
        <f>IF(M1906&lt;I1906,M1906,I1906)</f>
        <v>40.7682</v>
      </c>
      <c r="O1906" s="12" t="str">
        <f>IF(N1906&lt;I1906,$U$1," ")</f>
        <v xml:space="preserve"> </v>
      </c>
      <c r="P1906" s="12" t="str">
        <f>IFERROR((O1906+30)," ")</f>
        <v xml:space="preserve"> </v>
      </c>
      <c r="Q1906" s="2">
        <f ca="1">IF(O1906=$U$1,N1906,"0")*1.22</f>
        <v>0</v>
      </c>
    </row>
    <row r="1907" spans="1:17" x14ac:dyDescent="0.25">
      <c r="A1907" t="s">
        <v>1649</v>
      </c>
      <c r="B1907" t="s">
        <v>1648</v>
      </c>
      <c r="C1907">
        <v>7922</v>
      </c>
      <c r="D1907">
        <v>29.9</v>
      </c>
      <c r="E1907">
        <f>IFERROR(VLOOKUP(Table_ExternalData_15[[#This Row],[Id]],Rabati!B:C,2,0),0)</f>
        <v>5</v>
      </c>
      <c r="F1907">
        <v>5</v>
      </c>
      <c r="G1907" t="str">
        <f>VLOOKUP(Table_ExternalData_15[[#This Row],[Id]],'Blagovna izdelek'!A:C,3,0)</f>
        <v>Logitech</v>
      </c>
      <c r="H1907">
        <f>Table_ExternalData_15[[#This Row],[Rabat]]*0.2</f>
        <v>1</v>
      </c>
      <c r="I1907" s="2">
        <f>Table_ExternalData_15[[#This Row],[Price]]-(Table_ExternalData_15[[#This Row],[Price]]*Table_ExternalData_15[[#This Row],[BB rabat]])/100</f>
        <v>29.600999999999999</v>
      </c>
      <c r="J1907" s="2">
        <f>Table_ExternalData_15[[#This Row],[BB cena]]*Table_ExternalData_15[[#Headers],[1,22]]</f>
        <v>36.113219999999998</v>
      </c>
      <c r="K1907" s="2">
        <f>Table_ExternalData_15[[#This Row],[Price]]*Table_ExternalData_15[[#Headers],[1,22]]</f>
        <v>36.477999999999994</v>
      </c>
      <c r="L1907" s="7">
        <f>IF(G1907="White Shark",E1907*0.5,IF(G1907="Sbox",E1907*0.5,IF(G1907="Tenda",E1907*0.5,E1907*0.2)))/100</f>
        <v>0.01</v>
      </c>
      <c r="M1907" s="2">
        <f>Table_ExternalData_15[[#This Row],[Price]]-Table_ExternalData_15[[#This Row],[Price]]*Table_ExternalData_15[[#This Row],[extra popust]]</f>
        <v>29.600999999999999</v>
      </c>
      <c r="N1907" s="2">
        <f>IF(M1907&lt;I1907,M1907,I1907)</f>
        <v>29.600999999999999</v>
      </c>
      <c r="O1907" s="12" t="str">
        <f>IF(N1907&lt;I1907,$U$1," ")</f>
        <v xml:space="preserve"> </v>
      </c>
      <c r="P1907" s="12" t="str">
        <f>IFERROR((O1907+30)," ")</f>
        <v xml:space="preserve"> </v>
      </c>
      <c r="Q1907" s="2">
        <f ca="1">IF(O1907=$U$1,N1907,"0")*1.22</f>
        <v>0</v>
      </c>
    </row>
    <row r="1908" spans="1:17" x14ac:dyDescent="0.25">
      <c r="A1908" t="s">
        <v>1651</v>
      </c>
      <c r="B1908" t="s">
        <v>1650</v>
      </c>
      <c r="C1908">
        <v>7923</v>
      </c>
      <c r="D1908">
        <v>85.4</v>
      </c>
      <c r="E1908">
        <f>IFERROR(VLOOKUP(Table_ExternalData_15[[#This Row],[Id]],Rabati!B:C,2,0),0)</f>
        <v>5</v>
      </c>
      <c r="F1908">
        <v>0</v>
      </c>
      <c r="G1908" t="str">
        <f>VLOOKUP(Table_ExternalData_15[[#This Row],[Id]],'Blagovna izdelek'!A:C,3,0)</f>
        <v>Logitech</v>
      </c>
      <c r="H1908">
        <f>Table_ExternalData_15[[#This Row],[Rabat]]*0.2</f>
        <v>1</v>
      </c>
      <c r="I1908" s="2">
        <f>Table_ExternalData_15[[#This Row],[Price]]-(Table_ExternalData_15[[#This Row],[Price]]*Table_ExternalData_15[[#This Row],[BB rabat]])/100</f>
        <v>84.546000000000006</v>
      </c>
      <c r="J1908" s="2">
        <f>Table_ExternalData_15[[#This Row],[BB cena]]*Table_ExternalData_15[[#Headers],[1,22]]</f>
        <v>103.14612000000001</v>
      </c>
      <c r="K1908" s="2">
        <f>Table_ExternalData_15[[#This Row],[Price]]*Table_ExternalData_15[[#Headers],[1,22]]</f>
        <v>104.188</v>
      </c>
      <c r="L1908" s="7">
        <f>IF(G1908="White Shark",E1908*0.5,IF(G1908="Sbox",E1908*0.5,IF(G1908="Tenda",E1908*0.5,E1908*0.2)))/100</f>
        <v>0.01</v>
      </c>
      <c r="M1908" s="2">
        <f>Table_ExternalData_15[[#This Row],[Price]]-Table_ExternalData_15[[#This Row],[Price]]*Table_ExternalData_15[[#This Row],[extra popust]]</f>
        <v>84.546000000000006</v>
      </c>
      <c r="N1908" s="2">
        <f>IF(M1908&lt;I1908,M1908,I1908)</f>
        <v>84.546000000000006</v>
      </c>
      <c r="O1908" s="12" t="str">
        <f>IF(N1908&lt;I1908,$U$1," ")</f>
        <v xml:space="preserve"> </v>
      </c>
      <c r="P1908" s="12" t="str">
        <f>IFERROR((O1908+30)," ")</f>
        <v xml:space="preserve"> </v>
      </c>
      <c r="Q1908" s="2">
        <f ca="1">IF(O1908=$U$1,N1908,"0")*1.22</f>
        <v>0</v>
      </c>
    </row>
    <row r="1909" spans="1:17" x14ac:dyDescent="0.25">
      <c r="A1909" t="s">
        <v>1653</v>
      </c>
      <c r="B1909" t="s">
        <v>1652</v>
      </c>
      <c r="C1909">
        <v>7925</v>
      </c>
      <c r="D1909">
        <v>11.05</v>
      </c>
      <c r="E1909">
        <f>IFERROR(VLOOKUP(Table_ExternalData_15[[#This Row],[Id]],Rabati!B:C,2,0),0)</f>
        <v>5</v>
      </c>
      <c r="F1909">
        <v>0</v>
      </c>
      <c r="G1909" t="str">
        <f>VLOOKUP(Table_ExternalData_15[[#This Row],[Id]],'Blagovna izdelek'!A:C,3,0)</f>
        <v>Logitech</v>
      </c>
      <c r="H1909">
        <f>Table_ExternalData_15[[#This Row],[Rabat]]*0.2</f>
        <v>1</v>
      </c>
      <c r="I1909" s="2">
        <f>Table_ExternalData_15[[#This Row],[Price]]-(Table_ExternalData_15[[#This Row],[Price]]*Table_ExternalData_15[[#This Row],[BB rabat]])/100</f>
        <v>10.939500000000001</v>
      </c>
      <c r="J1909" s="2">
        <f>Table_ExternalData_15[[#This Row],[BB cena]]*Table_ExternalData_15[[#Headers],[1,22]]</f>
        <v>13.34619</v>
      </c>
      <c r="K1909" s="2">
        <f>Table_ExternalData_15[[#This Row],[Price]]*Table_ExternalData_15[[#Headers],[1,22]]</f>
        <v>13.481</v>
      </c>
      <c r="L1909" s="7">
        <f>IF(G1909="White Shark",E1909*0.5,IF(G1909="Sbox",E1909*0.5,IF(G1909="Tenda",E1909*0.5,E1909*0.2)))/100</f>
        <v>0.01</v>
      </c>
      <c r="M1909" s="2">
        <f>Table_ExternalData_15[[#This Row],[Price]]-Table_ExternalData_15[[#This Row],[Price]]*Table_ExternalData_15[[#This Row],[extra popust]]</f>
        <v>10.939500000000001</v>
      </c>
      <c r="N1909" s="2">
        <f>IF(M1909&lt;I1909,M1909,I1909)</f>
        <v>10.939500000000001</v>
      </c>
      <c r="O1909" s="12" t="str">
        <f>IF(N1909&lt;I1909,$U$1," ")</f>
        <v xml:space="preserve"> </v>
      </c>
      <c r="P1909" s="12" t="str">
        <f>IFERROR((O1909+30)," ")</f>
        <v xml:space="preserve"> </v>
      </c>
      <c r="Q1909" s="2">
        <f ca="1">IF(O1909=$U$1,N1909,"0")*1.22</f>
        <v>0</v>
      </c>
    </row>
    <row r="1910" spans="1:17" x14ac:dyDescent="0.25">
      <c r="A1910" t="s">
        <v>1655</v>
      </c>
      <c r="B1910" t="s">
        <v>1654</v>
      </c>
      <c r="C1910">
        <v>7926</v>
      </c>
      <c r="D1910">
        <v>11.85</v>
      </c>
      <c r="E1910">
        <f>IFERROR(VLOOKUP(Table_ExternalData_15[[#This Row],[Id]],Rabati!B:C,2,0),0)</f>
        <v>5</v>
      </c>
      <c r="F1910">
        <v>10</v>
      </c>
      <c r="G1910" t="str">
        <f>VLOOKUP(Table_ExternalData_15[[#This Row],[Id]],'Blagovna izdelek'!A:C,3,0)</f>
        <v>Logitech</v>
      </c>
      <c r="H1910">
        <f>Table_ExternalData_15[[#This Row],[Rabat]]*0.2</f>
        <v>1</v>
      </c>
      <c r="I1910" s="2">
        <f>Table_ExternalData_15[[#This Row],[Price]]-(Table_ExternalData_15[[#This Row],[Price]]*Table_ExternalData_15[[#This Row],[BB rabat]])/100</f>
        <v>11.7315</v>
      </c>
      <c r="J1910" s="2">
        <f>Table_ExternalData_15[[#This Row],[BB cena]]*Table_ExternalData_15[[#Headers],[1,22]]</f>
        <v>14.312430000000001</v>
      </c>
      <c r="K1910" s="2">
        <f>Table_ExternalData_15[[#This Row],[Price]]*Table_ExternalData_15[[#Headers],[1,22]]</f>
        <v>14.456999999999999</v>
      </c>
      <c r="L1910" s="7">
        <f>IF(G1910="White Shark",E1910*0.5,IF(G1910="Sbox",E1910*0.5,IF(G1910="Tenda",E1910*0.5,E1910*0.2)))/100</f>
        <v>0.01</v>
      </c>
      <c r="M1910" s="2">
        <f>Table_ExternalData_15[[#This Row],[Price]]-Table_ExternalData_15[[#This Row],[Price]]*Table_ExternalData_15[[#This Row],[extra popust]]</f>
        <v>11.7315</v>
      </c>
      <c r="N1910" s="2">
        <f>IF(M1910&lt;I1910,M1910,I1910)</f>
        <v>11.7315</v>
      </c>
      <c r="O1910" s="12" t="str">
        <f>IF(N1910&lt;I1910,$U$1," ")</f>
        <v xml:space="preserve"> </v>
      </c>
      <c r="P1910" s="12" t="str">
        <f>IFERROR((O1910+30)," ")</f>
        <v xml:space="preserve"> </v>
      </c>
      <c r="Q1910" s="2">
        <f ca="1">IF(O1910=$U$1,N1910,"0")*1.22</f>
        <v>0</v>
      </c>
    </row>
    <row r="1911" spans="1:17" x14ac:dyDescent="0.25">
      <c r="A1911" t="s">
        <v>1657</v>
      </c>
      <c r="B1911" t="s">
        <v>1656</v>
      </c>
      <c r="C1911">
        <v>7927</v>
      </c>
      <c r="D1911">
        <v>18.96</v>
      </c>
      <c r="E1911">
        <f>IFERROR(VLOOKUP(Table_ExternalData_15[[#This Row],[Id]],Rabati!B:C,2,0),0)</f>
        <v>5</v>
      </c>
      <c r="F1911">
        <v>0</v>
      </c>
      <c r="G1911" t="str">
        <f>VLOOKUP(Table_ExternalData_15[[#This Row],[Id]],'Blagovna izdelek'!A:C,3,0)</f>
        <v>Logitech</v>
      </c>
      <c r="H1911">
        <f>Table_ExternalData_15[[#This Row],[Rabat]]*0.2</f>
        <v>1</v>
      </c>
      <c r="I1911" s="2">
        <f>Table_ExternalData_15[[#This Row],[Price]]-(Table_ExternalData_15[[#This Row],[Price]]*Table_ExternalData_15[[#This Row],[BB rabat]])/100</f>
        <v>18.770400000000002</v>
      </c>
      <c r="J1911" s="2">
        <f>Table_ExternalData_15[[#This Row],[BB cena]]*Table_ExternalData_15[[#Headers],[1,22]]</f>
        <v>22.899888000000001</v>
      </c>
      <c r="K1911" s="2">
        <f>Table_ExternalData_15[[#This Row],[Price]]*Table_ExternalData_15[[#Headers],[1,22]]</f>
        <v>23.1312</v>
      </c>
      <c r="L1911" s="7">
        <f>IF(G1911="White Shark",E1911*0.5,IF(G1911="Sbox",E1911*0.5,IF(G1911="Tenda",E1911*0.5,E1911*0.2)))/100</f>
        <v>0.01</v>
      </c>
      <c r="M1911" s="2">
        <f>Table_ExternalData_15[[#This Row],[Price]]-Table_ExternalData_15[[#This Row],[Price]]*Table_ExternalData_15[[#This Row],[extra popust]]</f>
        <v>18.770400000000002</v>
      </c>
      <c r="N1911" s="2">
        <f>IF(M1911&lt;I1911,M1911,I1911)</f>
        <v>18.770400000000002</v>
      </c>
      <c r="O1911" s="12" t="str">
        <f>IF(N1911&lt;I1911,$U$1," ")</f>
        <v xml:space="preserve"> </v>
      </c>
      <c r="P1911" s="12" t="str">
        <f>IFERROR((O1911+30)," ")</f>
        <v xml:space="preserve"> </v>
      </c>
      <c r="Q1911" s="2">
        <f ca="1">IF(O1911=$U$1,N1911,"0")*1.22</f>
        <v>0</v>
      </c>
    </row>
    <row r="1912" spans="1:17" x14ac:dyDescent="0.25">
      <c r="A1912" t="s">
        <v>1659</v>
      </c>
      <c r="B1912" t="s">
        <v>1658</v>
      </c>
      <c r="C1912">
        <v>7928</v>
      </c>
      <c r="D1912">
        <v>20.2</v>
      </c>
      <c r="E1912">
        <f>IFERROR(VLOOKUP(Table_ExternalData_15[[#This Row],[Id]],Rabati!B:C,2,0),0)</f>
        <v>5</v>
      </c>
      <c r="F1912">
        <v>0</v>
      </c>
      <c r="G1912" t="str">
        <f>VLOOKUP(Table_ExternalData_15[[#This Row],[Id]],'Blagovna izdelek'!A:C,3,0)</f>
        <v>Logitech</v>
      </c>
      <c r="H1912">
        <f>Table_ExternalData_15[[#This Row],[Rabat]]*0.2</f>
        <v>1</v>
      </c>
      <c r="I1912" s="2">
        <f>Table_ExternalData_15[[#This Row],[Price]]-(Table_ExternalData_15[[#This Row],[Price]]*Table_ExternalData_15[[#This Row],[BB rabat]])/100</f>
        <v>19.997999999999998</v>
      </c>
      <c r="J1912" s="2">
        <f>Table_ExternalData_15[[#This Row],[BB cena]]*Table_ExternalData_15[[#Headers],[1,22]]</f>
        <v>24.397559999999995</v>
      </c>
      <c r="K1912" s="2">
        <f>Table_ExternalData_15[[#This Row],[Price]]*Table_ExternalData_15[[#Headers],[1,22]]</f>
        <v>24.643999999999998</v>
      </c>
      <c r="L1912" s="7">
        <f>IF(G1912="White Shark",E1912*0.5,IF(G1912="Sbox",E1912*0.5,IF(G1912="Tenda",E1912*0.5,E1912*0.2)))/100</f>
        <v>0.01</v>
      </c>
      <c r="M1912" s="2">
        <f>Table_ExternalData_15[[#This Row],[Price]]-Table_ExternalData_15[[#This Row],[Price]]*Table_ExternalData_15[[#This Row],[extra popust]]</f>
        <v>19.997999999999998</v>
      </c>
      <c r="N1912" s="2">
        <f>IF(M1912&lt;I1912,M1912,I1912)</f>
        <v>19.997999999999998</v>
      </c>
      <c r="O1912" s="12" t="str">
        <f>IF(N1912&lt;I1912,$U$1," ")</f>
        <v xml:space="preserve"> </v>
      </c>
      <c r="P1912" s="12" t="str">
        <f>IFERROR((O1912+30)," ")</f>
        <v xml:space="preserve"> </v>
      </c>
      <c r="Q1912" s="2">
        <f ca="1">IF(O1912=$U$1,N1912,"0")*1.22</f>
        <v>0</v>
      </c>
    </row>
    <row r="1913" spans="1:17" x14ac:dyDescent="0.25">
      <c r="A1913" t="s">
        <v>1660</v>
      </c>
      <c r="B1913" t="s">
        <v>11444</v>
      </c>
      <c r="C1913">
        <v>7929</v>
      </c>
      <c r="D1913">
        <v>32.700000000000003</v>
      </c>
      <c r="E1913">
        <f>IFERROR(VLOOKUP(Table_ExternalData_15[[#This Row],[Id]],Rabati!B:C,2,0),0)</f>
        <v>5</v>
      </c>
      <c r="F1913">
        <v>6</v>
      </c>
      <c r="G1913" t="str">
        <f>VLOOKUP(Table_ExternalData_15[[#This Row],[Id]],'Blagovna izdelek'!A:C,3,0)</f>
        <v>Logitech</v>
      </c>
      <c r="H1913">
        <f>Table_ExternalData_15[[#This Row],[Rabat]]*0.2</f>
        <v>1</v>
      </c>
      <c r="I1913" s="2">
        <f>Table_ExternalData_15[[#This Row],[Price]]-(Table_ExternalData_15[[#This Row],[Price]]*Table_ExternalData_15[[#This Row],[BB rabat]])/100</f>
        <v>32.373000000000005</v>
      </c>
      <c r="J1913" s="2">
        <f>Table_ExternalData_15[[#This Row],[BB cena]]*Table_ExternalData_15[[#Headers],[1,22]]</f>
        <v>39.495060000000002</v>
      </c>
      <c r="K1913" s="2">
        <f>Table_ExternalData_15[[#This Row],[Price]]*Table_ExternalData_15[[#Headers],[1,22]]</f>
        <v>39.894000000000005</v>
      </c>
      <c r="L1913" s="7">
        <f>IF(G1913="White Shark",E1913*0.5,IF(G1913="Sbox",E1913*0.5,IF(G1913="Tenda",E1913*0.5,E1913*0.2)))/100</f>
        <v>0.01</v>
      </c>
      <c r="M1913" s="2">
        <f>Table_ExternalData_15[[#This Row],[Price]]-Table_ExternalData_15[[#This Row],[Price]]*Table_ExternalData_15[[#This Row],[extra popust]]</f>
        <v>32.373000000000005</v>
      </c>
      <c r="N1913" s="2">
        <f>IF(M1913&lt;I1913,M1913,I1913)</f>
        <v>32.373000000000005</v>
      </c>
      <c r="O1913" s="12" t="str">
        <f>IF(N1913&lt;I1913,$U$1," ")</f>
        <v xml:space="preserve"> </v>
      </c>
      <c r="P1913" s="12" t="str">
        <f>IFERROR((O1913+30)," ")</f>
        <v xml:space="preserve"> </v>
      </c>
      <c r="Q1913" s="2">
        <f ca="1">IF(O1913=$U$1,N1913,"0")*1.22</f>
        <v>0</v>
      </c>
    </row>
    <row r="1914" spans="1:17" x14ac:dyDescent="0.25">
      <c r="A1914" t="s">
        <v>1662</v>
      </c>
      <c r="B1914" t="s">
        <v>1661</v>
      </c>
      <c r="C1914">
        <v>7930</v>
      </c>
      <c r="D1914">
        <v>36.700000000000003</v>
      </c>
      <c r="E1914">
        <f>IFERROR(VLOOKUP(Table_ExternalData_15[[#This Row],[Id]],Rabati!B:C,2,0),0)</f>
        <v>5</v>
      </c>
      <c r="F1914">
        <v>4</v>
      </c>
      <c r="G1914" t="str">
        <f>VLOOKUP(Table_ExternalData_15[[#This Row],[Id]],'Blagovna izdelek'!A:C,3,0)</f>
        <v>Logitech</v>
      </c>
      <c r="H1914">
        <f>Table_ExternalData_15[[#This Row],[Rabat]]*0.2</f>
        <v>1</v>
      </c>
      <c r="I1914" s="2">
        <f>Table_ExternalData_15[[#This Row],[Price]]-(Table_ExternalData_15[[#This Row],[Price]]*Table_ExternalData_15[[#This Row],[BB rabat]])/100</f>
        <v>36.333000000000006</v>
      </c>
      <c r="J1914" s="2">
        <f>Table_ExternalData_15[[#This Row],[BB cena]]*Table_ExternalData_15[[#Headers],[1,22]]</f>
        <v>44.326260000000005</v>
      </c>
      <c r="K1914" s="2">
        <f>Table_ExternalData_15[[#This Row],[Price]]*Table_ExternalData_15[[#Headers],[1,22]]</f>
        <v>44.774000000000001</v>
      </c>
      <c r="L1914" s="7">
        <f>IF(G1914="White Shark",E1914*0.5,IF(G1914="Sbox",E1914*0.5,IF(G1914="Tenda",E1914*0.5,E1914*0.2)))/100</f>
        <v>0.01</v>
      </c>
      <c r="M1914" s="2">
        <f>Table_ExternalData_15[[#This Row],[Price]]-Table_ExternalData_15[[#This Row],[Price]]*Table_ExternalData_15[[#This Row],[extra popust]]</f>
        <v>36.333000000000006</v>
      </c>
      <c r="N1914" s="2">
        <f>IF(M1914&lt;I1914,M1914,I1914)</f>
        <v>36.333000000000006</v>
      </c>
      <c r="O1914" s="12" t="str">
        <f>IF(N1914&lt;I1914,$U$1," ")</f>
        <v xml:space="preserve"> </v>
      </c>
      <c r="P1914" s="12" t="str">
        <f>IFERROR((O1914+30)," ")</f>
        <v xml:space="preserve"> </v>
      </c>
      <c r="Q1914" s="2">
        <f ca="1">IF(O1914=$U$1,N1914,"0")*1.22</f>
        <v>0</v>
      </c>
    </row>
    <row r="1915" spans="1:17" x14ac:dyDescent="0.25">
      <c r="A1915" t="s">
        <v>1664</v>
      </c>
      <c r="B1915" t="s">
        <v>1663</v>
      </c>
      <c r="C1915">
        <v>7932</v>
      </c>
      <c r="D1915">
        <v>34.83</v>
      </c>
      <c r="E1915">
        <f>IFERROR(VLOOKUP(Table_ExternalData_15[[#This Row],[Id]],Rabati!B:C,2,0),0)</f>
        <v>5</v>
      </c>
      <c r="F1915">
        <v>0</v>
      </c>
      <c r="G1915" t="str">
        <f>VLOOKUP(Table_ExternalData_15[[#This Row],[Id]],'Blagovna izdelek'!A:C,3,0)</f>
        <v>Logitech</v>
      </c>
      <c r="H1915">
        <f>Table_ExternalData_15[[#This Row],[Rabat]]*0.2</f>
        <v>1</v>
      </c>
      <c r="I1915" s="2">
        <f>Table_ExternalData_15[[#This Row],[Price]]-(Table_ExternalData_15[[#This Row],[Price]]*Table_ExternalData_15[[#This Row],[BB rabat]])/100</f>
        <v>34.481699999999996</v>
      </c>
      <c r="J1915" s="2">
        <f>Table_ExternalData_15[[#This Row],[BB cena]]*Table_ExternalData_15[[#Headers],[1,22]]</f>
        <v>42.067673999999997</v>
      </c>
      <c r="K1915" s="2">
        <f>Table_ExternalData_15[[#This Row],[Price]]*Table_ExternalData_15[[#Headers],[1,22]]</f>
        <v>42.492599999999996</v>
      </c>
      <c r="L1915" s="7">
        <f>IF(G1915="White Shark",E1915*0.5,IF(G1915="Sbox",E1915*0.5,IF(G1915="Tenda",E1915*0.5,E1915*0.2)))/100</f>
        <v>0.01</v>
      </c>
      <c r="M1915" s="2">
        <f>Table_ExternalData_15[[#This Row],[Price]]-Table_ExternalData_15[[#This Row],[Price]]*Table_ExternalData_15[[#This Row],[extra popust]]</f>
        <v>34.481699999999996</v>
      </c>
      <c r="N1915" s="2">
        <f>IF(M1915&lt;I1915,M1915,I1915)</f>
        <v>34.481699999999996</v>
      </c>
      <c r="O1915" s="12" t="str">
        <f>IF(N1915&lt;I1915,$U$1," ")</f>
        <v xml:space="preserve"> </v>
      </c>
      <c r="P1915" s="12" t="str">
        <f>IFERROR((O1915+30)," ")</f>
        <v xml:space="preserve"> </v>
      </c>
      <c r="Q1915" s="2">
        <f ca="1">IF(O1915=$U$1,N1915,"0")*1.22</f>
        <v>0</v>
      </c>
    </row>
    <row r="1916" spans="1:17" x14ac:dyDescent="0.25">
      <c r="A1916" t="s">
        <v>1666</v>
      </c>
      <c r="B1916" t="s">
        <v>1665</v>
      </c>
      <c r="C1916">
        <v>7934</v>
      </c>
      <c r="D1916">
        <v>34.6</v>
      </c>
      <c r="E1916">
        <f>IFERROR(VLOOKUP(Table_ExternalData_15[[#This Row],[Id]],Rabati!B:C,2,0),0)</f>
        <v>5</v>
      </c>
      <c r="F1916">
        <v>13</v>
      </c>
      <c r="G1916" t="str">
        <f>VLOOKUP(Table_ExternalData_15[[#This Row],[Id]],'Blagovna izdelek'!A:C,3,0)</f>
        <v>Logitech</v>
      </c>
      <c r="H1916">
        <f>Table_ExternalData_15[[#This Row],[Rabat]]*0.2</f>
        <v>1</v>
      </c>
      <c r="I1916" s="2">
        <f>Table_ExternalData_15[[#This Row],[Price]]-(Table_ExternalData_15[[#This Row],[Price]]*Table_ExternalData_15[[#This Row],[BB rabat]])/100</f>
        <v>34.254000000000005</v>
      </c>
      <c r="J1916" s="2">
        <f>Table_ExternalData_15[[#This Row],[BB cena]]*Table_ExternalData_15[[#Headers],[1,22]]</f>
        <v>41.789880000000004</v>
      </c>
      <c r="K1916" s="2">
        <f>Table_ExternalData_15[[#This Row],[Price]]*Table_ExternalData_15[[#Headers],[1,22]]</f>
        <v>42.212000000000003</v>
      </c>
      <c r="L1916" s="7">
        <f>IF(G1916="White Shark",E1916*0.5,IF(G1916="Sbox",E1916*0.5,IF(G1916="Tenda",E1916*0.5,E1916*0.2)))/100</f>
        <v>0.01</v>
      </c>
      <c r="M1916" s="2">
        <f>Table_ExternalData_15[[#This Row],[Price]]-Table_ExternalData_15[[#This Row],[Price]]*Table_ExternalData_15[[#This Row],[extra popust]]</f>
        <v>34.254000000000005</v>
      </c>
      <c r="N1916" s="2">
        <f>IF(M1916&lt;I1916,M1916,I1916)</f>
        <v>34.254000000000005</v>
      </c>
      <c r="O1916" s="12" t="str">
        <f>IF(N1916&lt;I1916,$U$1," ")</f>
        <v xml:space="preserve"> </v>
      </c>
      <c r="P1916" s="12" t="str">
        <f>IFERROR((O1916+30)," ")</f>
        <v xml:space="preserve"> </v>
      </c>
      <c r="Q1916" s="2">
        <f ca="1">IF(O1916=$U$1,N1916,"0")*1.22</f>
        <v>0</v>
      </c>
    </row>
    <row r="1917" spans="1:17" x14ac:dyDescent="0.25">
      <c r="A1917" t="s">
        <v>1668</v>
      </c>
      <c r="B1917" t="s">
        <v>1667</v>
      </c>
      <c r="C1917">
        <v>7935</v>
      </c>
      <c r="D1917">
        <v>62.3</v>
      </c>
      <c r="E1917">
        <f>IFERROR(VLOOKUP(Table_ExternalData_15[[#This Row],[Id]],Rabati!B:C,2,0),0)</f>
        <v>5</v>
      </c>
      <c r="F1917">
        <v>1</v>
      </c>
      <c r="G1917" t="str">
        <f>VLOOKUP(Table_ExternalData_15[[#This Row],[Id]],'Blagovna izdelek'!A:C,3,0)</f>
        <v>Logitech</v>
      </c>
      <c r="H1917">
        <f>Table_ExternalData_15[[#This Row],[Rabat]]*0.2</f>
        <v>1</v>
      </c>
      <c r="I1917" s="2">
        <f>Table_ExternalData_15[[#This Row],[Price]]-(Table_ExternalData_15[[#This Row],[Price]]*Table_ExternalData_15[[#This Row],[BB rabat]])/100</f>
        <v>61.677</v>
      </c>
      <c r="J1917" s="2">
        <f>Table_ExternalData_15[[#This Row],[BB cena]]*Table_ExternalData_15[[#Headers],[1,22]]</f>
        <v>75.245940000000004</v>
      </c>
      <c r="K1917" s="2">
        <f>Table_ExternalData_15[[#This Row],[Price]]*Table_ExternalData_15[[#Headers],[1,22]]</f>
        <v>76.006</v>
      </c>
      <c r="L1917" s="7">
        <f>IF(G1917="White Shark",E1917*0.5,IF(G1917="Sbox",E1917*0.5,IF(G1917="Tenda",E1917*0.5,E1917*0.2)))/100</f>
        <v>0.01</v>
      </c>
      <c r="M1917" s="2">
        <f>Table_ExternalData_15[[#This Row],[Price]]-Table_ExternalData_15[[#This Row],[Price]]*Table_ExternalData_15[[#This Row],[extra popust]]</f>
        <v>61.677</v>
      </c>
      <c r="N1917" s="2">
        <f>IF(M1917&lt;I1917,M1917,I1917)</f>
        <v>61.677</v>
      </c>
      <c r="O1917" s="12" t="str">
        <f>IF(N1917&lt;I1917,$U$1," ")</f>
        <v xml:space="preserve"> </v>
      </c>
      <c r="P1917" s="12" t="str">
        <f>IFERROR((O1917+30)," ")</f>
        <v xml:space="preserve"> </v>
      </c>
      <c r="Q1917" s="2">
        <f ca="1">IF(O1917=$U$1,N1917,"0")*1.22</f>
        <v>0</v>
      </c>
    </row>
    <row r="1918" spans="1:17" x14ac:dyDescent="0.25">
      <c r="A1918" t="s">
        <v>1670</v>
      </c>
      <c r="B1918" t="s">
        <v>1669</v>
      </c>
      <c r="C1918">
        <v>7939</v>
      </c>
      <c r="D1918">
        <v>6.7</v>
      </c>
      <c r="E1918">
        <f>IFERROR(VLOOKUP(Table_ExternalData_15[[#This Row],[Id]],Rabati!B:C,2,0),0)</f>
        <v>5</v>
      </c>
      <c r="F1918">
        <v>0</v>
      </c>
      <c r="G1918" t="str">
        <f>VLOOKUP(Table_ExternalData_15[[#This Row],[Id]],'Blagovna izdelek'!A:C,3,0)</f>
        <v>Logitech</v>
      </c>
      <c r="H1918">
        <f>Table_ExternalData_15[[#This Row],[Rabat]]*0.2</f>
        <v>1</v>
      </c>
      <c r="I1918" s="2">
        <f>Table_ExternalData_15[[#This Row],[Price]]-(Table_ExternalData_15[[#This Row],[Price]]*Table_ExternalData_15[[#This Row],[BB rabat]])/100</f>
        <v>6.633</v>
      </c>
      <c r="J1918" s="2">
        <f>Table_ExternalData_15[[#This Row],[BB cena]]*Table_ExternalData_15[[#Headers],[1,22]]</f>
        <v>8.0922599999999996</v>
      </c>
      <c r="K1918" s="2">
        <f>Table_ExternalData_15[[#This Row],[Price]]*Table_ExternalData_15[[#Headers],[1,22]]</f>
        <v>8.1739999999999995</v>
      </c>
      <c r="L1918" s="7">
        <f>IF(G1918="White Shark",E1918*0.5,IF(G1918="Sbox",E1918*0.5,IF(G1918="Tenda",E1918*0.5,E1918*0.2)))/100</f>
        <v>0.01</v>
      </c>
      <c r="M1918" s="2">
        <f>Table_ExternalData_15[[#This Row],[Price]]-Table_ExternalData_15[[#This Row],[Price]]*Table_ExternalData_15[[#This Row],[extra popust]]</f>
        <v>6.633</v>
      </c>
      <c r="N1918" s="2">
        <f>IF(M1918&lt;I1918,M1918,I1918)</f>
        <v>6.633</v>
      </c>
      <c r="O1918" s="12" t="str">
        <f>IF(N1918&lt;I1918,$U$1," ")</f>
        <v xml:space="preserve"> </v>
      </c>
      <c r="P1918" s="12" t="str">
        <f>IFERROR((O1918+30)," ")</f>
        <v xml:space="preserve"> </v>
      </c>
      <c r="Q1918" s="2">
        <f ca="1">IF(O1918=$U$1,N1918,"0")*1.22</f>
        <v>0</v>
      </c>
    </row>
    <row r="1919" spans="1:17" x14ac:dyDescent="0.25">
      <c r="A1919" t="s">
        <v>1672</v>
      </c>
      <c r="B1919" t="s">
        <v>1671</v>
      </c>
      <c r="C1919">
        <v>7940</v>
      </c>
      <c r="D1919">
        <v>6.5</v>
      </c>
      <c r="E1919">
        <f>IFERROR(VLOOKUP(Table_ExternalData_15[[#This Row],[Id]],Rabati!B:C,2,0),0)</f>
        <v>5</v>
      </c>
      <c r="F1919">
        <v>92</v>
      </c>
      <c r="G1919" t="str">
        <f>VLOOKUP(Table_ExternalData_15[[#This Row],[Id]],'Blagovna izdelek'!A:C,3,0)</f>
        <v>Logitech</v>
      </c>
      <c r="H1919">
        <f>Table_ExternalData_15[[#This Row],[Rabat]]*0.2</f>
        <v>1</v>
      </c>
      <c r="I1919" s="2">
        <f>Table_ExternalData_15[[#This Row],[Price]]-(Table_ExternalData_15[[#This Row],[Price]]*Table_ExternalData_15[[#This Row],[BB rabat]])/100</f>
        <v>6.4349999999999996</v>
      </c>
      <c r="J1919" s="2">
        <f>Table_ExternalData_15[[#This Row],[BB cena]]*Table_ExternalData_15[[#Headers],[1,22]]</f>
        <v>7.8506999999999998</v>
      </c>
      <c r="K1919" s="2">
        <f>Table_ExternalData_15[[#This Row],[Price]]*Table_ExternalData_15[[#Headers],[1,22]]</f>
        <v>7.93</v>
      </c>
      <c r="L1919" s="7">
        <f>IF(G1919="White Shark",E1919*0.5,IF(G1919="Sbox",E1919*0.5,IF(G1919="Tenda",E1919*0.5,E1919*0.2)))/100</f>
        <v>0.01</v>
      </c>
      <c r="M1919" s="2">
        <f>Table_ExternalData_15[[#This Row],[Price]]-Table_ExternalData_15[[#This Row],[Price]]*Table_ExternalData_15[[#This Row],[extra popust]]</f>
        <v>6.4349999999999996</v>
      </c>
      <c r="N1919" s="2">
        <f>IF(M1919&lt;I1919,M1919,I1919)</f>
        <v>6.4349999999999996</v>
      </c>
      <c r="O1919" s="12" t="str">
        <f>IF(N1919&lt;I1919,$U$1," ")</f>
        <v xml:space="preserve"> </v>
      </c>
      <c r="P1919" s="12" t="str">
        <f>IFERROR((O1919+30)," ")</f>
        <v xml:space="preserve"> </v>
      </c>
      <c r="Q1919" s="2">
        <f ca="1">IF(O1919=$U$1,N1919,"0")*1.22</f>
        <v>0</v>
      </c>
    </row>
    <row r="1920" spans="1:17" x14ac:dyDescent="0.25">
      <c r="A1920" t="s">
        <v>1674</v>
      </c>
      <c r="B1920" t="s">
        <v>1673</v>
      </c>
      <c r="C1920">
        <v>7941</v>
      </c>
      <c r="D1920">
        <v>9.26</v>
      </c>
      <c r="E1920">
        <f>IFERROR(VLOOKUP(Table_ExternalData_15[[#This Row],[Id]],Rabati!B:C,2,0),0)</f>
        <v>5</v>
      </c>
      <c r="F1920">
        <v>29</v>
      </c>
      <c r="G1920" t="str">
        <f>VLOOKUP(Table_ExternalData_15[[#This Row],[Id]],'Blagovna izdelek'!A:C,3,0)</f>
        <v>Logitech</v>
      </c>
      <c r="H1920">
        <f>Table_ExternalData_15[[#This Row],[Rabat]]*0.2</f>
        <v>1</v>
      </c>
      <c r="I1920" s="2">
        <f>Table_ExternalData_15[[#This Row],[Price]]-(Table_ExternalData_15[[#This Row],[Price]]*Table_ExternalData_15[[#This Row],[BB rabat]])/100</f>
        <v>9.1674000000000007</v>
      </c>
      <c r="J1920" s="2">
        <f>Table_ExternalData_15[[#This Row],[BB cena]]*Table_ExternalData_15[[#Headers],[1,22]]</f>
        <v>11.184228000000001</v>
      </c>
      <c r="K1920" s="2">
        <f>Table_ExternalData_15[[#This Row],[Price]]*Table_ExternalData_15[[#Headers],[1,22]]</f>
        <v>11.2972</v>
      </c>
      <c r="L1920" s="7">
        <f>IF(G1920="White Shark",E1920*0.5,IF(G1920="Sbox",E1920*0.5,IF(G1920="Tenda",E1920*0.5,E1920*0.2)))/100</f>
        <v>0.01</v>
      </c>
      <c r="M1920" s="2">
        <f>Table_ExternalData_15[[#This Row],[Price]]-Table_ExternalData_15[[#This Row],[Price]]*Table_ExternalData_15[[#This Row],[extra popust]]</f>
        <v>9.1674000000000007</v>
      </c>
      <c r="N1920" s="2">
        <f>IF(M1920&lt;I1920,M1920,I1920)</f>
        <v>9.1674000000000007</v>
      </c>
      <c r="O1920" s="12" t="str">
        <f>IF(N1920&lt;I1920,$U$1," ")</f>
        <v xml:space="preserve"> </v>
      </c>
      <c r="P1920" s="12" t="str">
        <f>IFERROR((O1920+30)," ")</f>
        <v xml:space="preserve"> </v>
      </c>
      <c r="Q1920" s="2">
        <f ca="1">IF(O1920=$U$1,N1920,"0")*1.22</f>
        <v>0</v>
      </c>
    </row>
    <row r="1921" spans="1:17" x14ac:dyDescent="0.25">
      <c r="A1921" t="s">
        <v>3051</v>
      </c>
      <c r="B1921" t="s">
        <v>3050</v>
      </c>
      <c r="C1921">
        <v>9079</v>
      </c>
      <c r="D1921">
        <v>8.56</v>
      </c>
      <c r="E1921">
        <f>IFERROR(VLOOKUP(Table_ExternalData_15[[#This Row],[Id]],Rabati!B:C,2,0),0)</f>
        <v>5</v>
      </c>
      <c r="F1921">
        <v>2</v>
      </c>
      <c r="G1921" t="str">
        <f>VLOOKUP(Table_ExternalData_15[[#This Row],[Id]],'Blagovna izdelek'!A:C,3,0)</f>
        <v>Logitech</v>
      </c>
      <c r="H1921">
        <f>Table_ExternalData_15[[#This Row],[Rabat]]*0.2</f>
        <v>1</v>
      </c>
      <c r="I1921" s="2">
        <f>Table_ExternalData_15[[#This Row],[Price]]-(Table_ExternalData_15[[#This Row],[Price]]*Table_ExternalData_15[[#This Row],[BB rabat]])/100</f>
        <v>8.474400000000001</v>
      </c>
      <c r="J1921" s="2">
        <f>Table_ExternalData_15[[#This Row],[BB cena]]*Table_ExternalData_15[[#Headers],[1,22]]</f>
        <v>10.338768000000002</v>
      </c>
      <c r="K1921" s="2">
        <f>Table_ExternalData_15[[#This Row],[Price]]*Table_ExternalData_15[[#Headers],[1,22]]</f>
        <v>10.443200000000001</v>
      </c>
      <c r="L1921" s="7">
        <f>IF(G1921="White Shark",E1921*0.5,IF(G1921="Sbox",E1921*0.5,IF(G1921="Tenda",E1921*0.5,E1921*0.2)))/100</f>
        <v>0.01</v>
      </c>
      <c r="M1921" s="2">
        <f>Table_ExternalData_15[[#This Row],[Price]]-Table_ExternalData_15[[#This Row],[Price]]*Table_ExternalData_15[[#This Row],[extra popust]]</f>
        <v>8.474400000000001</v>
      </c>
      <c r="N1921" s="2">
        <f>IF(M1921&lt;I1921,M1921,I1921)</f>
        <v>8.474400000000001</v>
      </c>
      <c r="O1921" s="12" t="str">
        <f>IF(N1921&lt;I1921,$U$1," ")</f>
        <v xml:space="preserve"> </v>
      </c>
      <c r="P1921" s="12" t="str">
        <f>IFERROR((O1921+30)," ")</f>
        <v xml:space="preserve"> </v>
      </c>
      <c r="Q1921" s="2">
        <f ca="1">IF(O1921=$U$1,N1921,"0")*1.22</f>
        <v>0</v>
      </c>
    </row>
    <row r="1922" spans="1:17" x14ac:dyDescent="0.25">
      <c r="A1922" t="s">
        <v>3053</v>
      </c>
      <c r="B1922" t="s">
        <v>3052</v>
      </c>
      <c r="C1922">
        <v>9080</v>
      </c>
      <c r="D1922">
        <v>33.700000000000003</v>
      </c>
      <c r="E1922">
        <f>IFERROR(VLOOKUP(Table_ExternalData_15[[#This Row],[Id]],Rabati!B:C,2,0),0)</f>
        <v>5</v>
      </c>
      <c r="F1922">
        <v>8</v>
      </c>
      <c r="G1922" t="str">
        <f>VLOOKUP(Table_ExternalData_15[[#This Row],[Id]],'Blagovna izdelek'!A:C,3,0)</f>
        <v>Logitech</v>
      </c>
      <c r="H1922">
        <f>Table_ExternalData_15[[#This Row],[Rabat]]*0.2</f>
        <v>1</v>
      </c>
      <c r="I1922" s="2">
        <f>Table_ExternalData_15[[#This Row],[Price]]-(Table_ExternalData_15[[#This Row],[Price]]*Table_ExternalData_15[[#This Row],[BB rabat]])/100</f>
        <v>33.363</v>
      </c>
      <c r="J1922" s="2">
        <f>Table_ExternalData_15[[#This Row],[BB cena]]*Table_ExternalData_15[[#Headers],[1,22]]</f>
        <v>40.702860000000001</v>
      </c>
      <c r="K1922" s="2">
        <f>Table_ExternalData_15[[#This Row],[Price]]*Table_ExternalData_15[[#Headers],[1,22]]</f>
        <v>41.114000000000004</v>
      </c>
      <c r="L1922" s="7">
        <f>IF(G1922="White Shark",E1922*0.5,IF(G1922="Sbox",E1922*0.5,IF(G1922="Tenda",E1922*0.5,E1922*0.2)))/100</f>
        <v>0.01</v>
      </c>
      <c r="M1922" s="2">
        <f>Table_ExternalData_15[[#This Row],[Price]]-Table_ExternalData_15[[#This Row],[Price]]*Table_ExternalData_15[[#This Row],[extra popust]]</f>
        <v>33.363</v>
      </c>
      <c r="N1922" s="2">
        <f>IF(M1922&lt;I1922,M1922,I1922)</f>
        <v>33.363</v>
      </c>
      <c r="O1922" s="12" t="str">
        <f>IF(N1922&lt;I1922,$U$1," ")</f>
        <v xml:space="preserve"> </v>
      </c>
      <c r="P1922" s="12" t="str">
        <f>IFERROR((O1922+30)," ")</f>
        <v xml:space="preserve"> </v>
      </c>
      <c r="Q1922" s="2">
        <f ca="1">IF(O1922=$U$1,N1922,"0")*1.22</f>
        <v>0</v>
      </c>
    </row>
    <row r="1923" spans="1:17" x14ac:dyDescent="0.25">
      <c r="A1923" t="s">
        <v>3067</v>
      </c>
      <c r="B1923" t="s">
        <v>3066</v>
      </c>
      <c r="C1923">
        <v>9108</v>
      </c>
      <c r="D1923">
        <v>21.5</v>
      </c>
      <c r="E1923">
        <f>IFERROR(VLOOKUP(Table_ExternalData_15[[#This Row],[Id]],Rabati!B:C,2,0),0)</f>
        <v>5</v>
      </c>
      <c r="F1923">
        <v>5</v>
      </c>
      <c r="G1923" t="str">
        <f>VLOOKUP(Table_ExternalData_15[[#This Row],[Id]],'Blagovna izdelek'!A:C,3,0)</f>
        <v>Logitech</v>
      </c>
      <c r="H1923">
        <f>Table_ExternalData_15[[#This Row],[Rabat]]*0.2</f>
        <v>1</v>
      </c>
      <c r="I1923" s="2">
        <f>Table_ExternalData_15[[#This Row],[Price]]-(Table_ExternalData_15[[#This Row],[Price]]*Table_ExternalData_15[[#This Row],[BB rabat]])/100</f>
        <v>21.285</v>
      </c>
      <c r="J1923" s="2">
        <f>Table_ExternalData_15[[#This Row],[BB cena]]*Table_ExternalData_15[[#Headers],[1,22]]</f>
        <v>25.967700000000001</v>
      </c>
      <c r="K1923" s="2">
        <f>Table_ExternalData_15[[#This Row],[Price]]*Table_ExternalData_15[[#Headers],[1,22]]</f>
        <v>26.23</v>
      </c>
      <c r="L1923" s="7">
        <f>IF(G1923="White Shark",E1923*0.5,IF(G1923="Sbox",E1923*0.5,IF(G1923="Tenda",E1923*0.5,E1923*0.2)))/100</f>
        <v>0.01</v>
      </c>
      <c r="M1923" s="2">
        <f>Table_ExternalData_15[[#This Row],[Price]]-Table_ExternalData_15[[#This Row],[Price]]*Table_ExternalData_15[[#This Row],[extra popust]]</f>
        <v>21.285</v>
      </c>
      <c r="N1923" s="2">
        <f>IF(M1923&lt;I1923,M1923,I1923)</f>
        <v>21.285</v>
      </c>
      <c r="O1923" s="12" t="str">
        <f>IF(N1923&lt;I1923,$U$1," ")</f>
        <v xml:space="preserve"> </v>
      </c>
      <c r="P1923" s="12" t="str">
        <f>IFERROR((O1923+30)," ")</f>
        <v xml:space="preserve"> </v>
      </c>
      <c r="Q1923" s="2">
        <f ca="1">IF(O1923=$U$1,N1923,"0")*1.22</f>
        <v>0</v>
      </c>
    </row>
    <row r="1924" spans="1:17" x14ac:dyDescent="0.25">
      <c r="A1924" t="s">
        <v>3069</v>
      </c>
      <c r="B1924" t="s">
        <v>3068</v>
      </c>
      <c r="C1924">
        <v>9110</v>
      </c>
      <c r="D1924">
        <v>90.92</v>
      </c>
      <c r="E1924">
        <f>IFERROR(VLOOKUP(Table_ExternalData_15[[#This Row],[Id]],Rabati!B:C,2,0),0)</f>
        <v>5</v>
      </c>
      <c r="F1924">
        <v>2</v>
      </c>
      <c r="G1924" t="str">
        <f>VLOOKUP(Table_ExternalData_15[[#This Row],[Id]],'Blagovna izdelek'!A:C,3,0)</f>
        <v>Logitech</v>
      </c>
      <c r="H1924">
        <f>Table_ExternalData_15[[#This Row],[Rabat]]*0.2</f>
        <v>1</v>
      </c>
      <c r="I1924" s="2">
        <f>Table_ExternalData_15[[#This Row],[Price]]-(Table_ExternalData_15[[#This Row],[Price]]*Table_ExternalData_15[[#This Row],[BB rabat]])/100</f>
        <v>90.010800000000003</v>
      </c>
      <c r="J1924" s="2">
        <f>Table_ExternalData_15[[#This Row],[BB cena]]*Table_ExternalData_15[[#Headers],[1,22]]</f>
        <v>109.813176</v>
      </c>
      <c r="K1924" s="2">
        <f>Table_ExternalData_15[[#This Row],[Price]]*Table_ExternalData_15[[#Headers],[1,22]]</f>
        <v>110.9224</v>
      </c>
      <c r="L1924" s="7">
        <f>IF(G1924="White Shark",E1924*0.5,IF(G1924="Sbox",E1924*0.5,IF(G1924="Tenda",E1924*0.5,E1924*0.2)))/100</f>
        <v>0.01</v>
      </c>
      <c r="M1924" s="2">
        <f>Table_ExternalData_15[[#This Row],[Price]]-Table_ExternalData_15[[#This Row],[Price]]*Table_ExternalData_15[[#This Row],[extra popust]]</f>
        <v>90.010800000000003</v>
      </c>
      <c r="N1924" s="2">
        <f>IF(M1924&lt;I1924,M1924,I1924)</f>
        <v>90.010800000000003</v>
      </c>
      <c r="O1924" s="12" t="str">
        <f>IF(N1924&lt;I1924,$U$1," ")</f>
        <v xml:space="preserve"> </v>
      </c>
      <c r="P1924" s="12" t="str">
        <f>IFERROR((O1924+30)," ")</f>
        <v xml:space="preserve"> </v>
      </c>
      <c r="Q1924" s="2">
        <f ca="1">IF(O1924=$U$1,N1924,"0")*1.22</f>
        <v>0</v>
      </c>
    </row>
    <row r="1925" spans="1:17" x14ac:dyDescent="0.25">
      <c r="A1925" t="s">
        <v>3071</v>
      </c>
      <c r="B1925" t="s">
        <v>3070</v>
      </c>
      <c r="C1925">
        <v>9111</v>
      </c>
      <c r="D1925">
        <v>14.5</v>
      </c>
      <c r="E1925">
        <f>IFERROR(VLOOKUP(Table_ExternalData_15[[#This Row],[Id]],Rabati!B:C,2,0),0)</f>
        <v>5</v>
      </c>
      <c r="F1925">
        <v>2</v>
      </c>
      <c r="G1925" t="str">
        <f>VLOOKUP(Table_ExternalData_15[[#This Row],[Id]],'Blagovna izdelek'!A:C,3,0)</f>
        <v>Logitech</v>
      </c>
      <c r="H1925">
        <f>Table_ExternalData_15[[#This Row],[Rabat]]*0.2</f>
        <v>1</v>
      </c>
      <c r="I1925" s="2">
        <f>Table_ExternalData_15[[#This Row],[Price]]-(Table_ExternalData_15[[#This Row],[Price]]*Table_ExternalData_15[[#This Row],[BB rabat]])/100</f>
        <v>14.355</v>
      </c>
      <c r="J1925" s="2">
        <f>Table_ExternalData_15[[#This Row],[BB cena]]*Table_ExternalData_15[[#Headers],[1,22]]</f>
        <v>17.513100000000001</v>
      </c>
      <c r="K1925" s="2">
        <f>Table_ExternalData_15[[#This Row],[Price]]*Table_ExternalData_15[[#Headers],[1,22]]</f>
        <v>17.690000000000001</v>
      </c>
      <c r="L1925" s="7">
        <f>IF(G1925="White Shark",E1925*0.5,IF(G1925="Sbox",E1925*0.5,IF(G1925="Tenda",E1925*0.5,E1925*0.2)))/100</f>
        <v>0.01</v>
      </c>
      <c r="M1925" s="2">
        <f>Table_ExternalData_15[[#This Row],[Price]]-Table_ExternalData_15[[#This Row],[Price]]*Table_ExternalData_15[[#This Row],[extra popust]]</f>
        <v>14.355</v>
      </c>
      <c r="N1925" s="2">
        <f>IF(M1925&lt;I1925,M1925,I1925)</f>
        <v>14.355</v>
      </c>
      <c r="O1925" s="12" t="str">
        <f>IF(N1925&lt;I1925,$U$1," ")</f>
        <v xml:space="preserve"> </v>
      </c>
      <c r="P1925" s="12" t="str">
        <f>IFERROR((O1925+30)," ")</f>
        <v xml:space="preserve"> </v>
      </c>
      <c r="Q1925" s="2">
        <f ca="1">IF(O1925=$U$1,N1925,"0")*1.22</f>
        <v>0</v>
      </c>
    </row>
    <row r="1926" spans="1:17" x14ac:dyDescent="0.25">
      <c r="A1926" t="s">
        <v>3175</v>
      </c>
      <c r="B1926" t="s">
        <v>3174</v>
      </c>
      <c r="C1926">
        <v>9212</v>
      </c>
      <c r="D1926">
        <v>25.06</v>
      </c>
      <c r="E1926">
        <f>IFERROR(VLOOKUP(Table_ExternalData_15[[#This Row],[Id]],Rabati!B:C,2,0),0)</f>
        <v>5</v>
      </c>
      <c r="F1926">
        <v>33</v>
      </c>
      <c r="G1926" t="str">
        <f>VLOOKUP(Table_ExternalData_15[[#This Row],[Id]],'Blagovna izdelek'!A:C,3,0)</f>
        <v>Logitech</v>
      </c>
      <c r="H1926">
        <f>Table_ExternalData_15[[#This Row],[Rabat]]*0.2</f>
        <v>1</v>
      </c>
      <c r="I1926" s="2">
        <f>Table_ExternalData_15[[#This Row],[Price]]-(Table_ExternalData_15[[#This Row],[Price]]*Table_ExternalData_15[[#This Row],[BB rabat]])/100</f>
        <v>24.8094</v>
      </c>
      <c r="J1926" s="2">
        <f>Table_ExternalData_15[[#This Row],[BB cena]]*Table_ExternalData_15[[#Headers],[1,22]]</f>
        <v>30.267468000000001</v>
      </c>
      <c r="K1926" s="2">
        <f>Table_ExternalData_15[[#This Row],[Price]]*Table_ExternalData_15[[#Headers],[1,22]]</f>
        <v>30.573199999999996</v>
      </c>
      <c r="L1926" s="7">
        <f>IF(G1926="White Shark",E1926*0.5,IF(G1926="Sbox",E1926*0.5,IF(G1926="Tenda",E1926*0.5,E1926*0.2)))/100</f>
        <v>0.01</v>
      </c>
      <c r="M1926" s="2">
        <f>Table_ExternalData_15[[#This Row],[Price]]-Table_ExternalData_15[[#This Row],[Price]]*Table_ExternalData_15[[#This Row],[extra popust]]</f>
        <v>24.8094</v>
      </c>
      <c r="N1926" s="2">
        <f>IF(M1926&lt;I1926,M1926,I1926)</f>
        <v>24.8094</v>
      </c>
      <c r="O1926" s="12" t="str">
        <f>IF(N1926&lt;I1926,$U$1," ")</f>
        <v xml:space="preserve"> </v>
      </c>
      <c r="P1926" s="12" t="str">
        <f>IFERROR((O1926+30)," ")</f>
        <v xml:space="preserve"> </v>
      </c>
      <c r="Q1926" s="2">
        <f ca="1">IF(O1926=$U$1,N1926,"0")*1.22</f>
        <v>0</v>
      </c>
    </row>
    <row r="1927" spans="1:17" x14ac:dyDescent="0.25">
      <c r="A1927" t="s">
        <v>3177</v>
      </c>
      <c r="B1927" t="s">
        <v>3176</v>
      </c>
      <c r="C1927">
        <v>9213</v>
      </c>
      <c r="D1927">
        <v>32.9</v>
      </c>
      <c r="E1927">
        <f>IFERROR(VLOOKUP(Table_ExternalData_15[[#This Row],[Id]],Rabati!B:C,2,0),0)</f>
        <v>5</v>
      </c>
      <c r="F1927">
        <v>38</v>
      </c>
      <c r="G1927" t="str">
        <f>VLOOKUP(Table_ExternalData_15[[#This Row],[Id]],'Blagovna izdelek'!A:C,3,0)</f>
        <v>Logitech</v>
      </c>
      <c r="H1927">
        <f>Table_ExternalData_15[[#This Row],[Rabat]]*0.2</f>
        <v>1</v>
      </c>
      <c r="I1927" s="2">
        <f>Table_ExternalData_15[[#This Row],[Price]]-(Table_ExternalData_15[[#This Row],[Price]]*Table_ExternalData_15[[#This Row],[BB rabat]])/100</f>
        <v>32.570999999999998</v>
      </c>
      <c r="J1927" s="2">
        <f>Table_ExternalData_15[[#This Row],[BB cena]]*Table_ExternalData_15[[#Headers],[1,22]]</f>
        <v>39.736619999999995</v>
      </c>
      <c r="K1927" s="2">
        <f>Table_ExternalData_15[[#This Row],[Price]]*Table_ExternalData_15[[#Headers],[1,22]]</f>
        <v>40.137999999999998</v>
      </c>
      <c r="L1927" s="7">
        <f>IF(G1927="White Shark",E1927*0.5,IF(G1927="Sbox",E1927*0.5,IF(G1927="Tenda",E1927*0.5,E1927*0.2)))/100</f>
        <v>0.01</v>
      </c>
      <c r="M1927" s="2">
        <f>Table_ExternalData_15[[#This Row],[Price]]-Table_ExternalData_15[[#This Row],[Price]]*Table_ExternalData_15[[#This Row],[extra popust]]</f>
        <v>32.570999999999998</v>
      </c>
      <c r="N1927" s="2">
        <f>IF(M1927&lt;I1927,M1927,I1927)</f>
        <v>32.570999999999998</v>
      </c>
      <c r="O1927" s="12" t="str">
        <f>IF(N1927&lt;I1927,$U$1," ")</f>
        <v xml:space="preserve"> </v>
      </c>
      <c r="P1927" s="12" t="str">
        <f>IFERROR((O1927+30)," ")</f>
        <v xml:space="preserve"> </v>
      </c>
      <c r="Q1927" s="2">
        <f ca="1">IF(O1927=$U$1,N1927,"0")*1.22</f>
        <v>0</v>
      </c>
    </row>
    <row r="1928" spans="1:17" x14ac:dyDescent="0.25">
      <c r="A1928" t="s">
        <v>3179</v>
      </c>
      <c r="B1928" t="s">
        <v>3178</v>
      </c>
      <c r="C1928">
        <v>9214</v>
      </c>
      <c r="D1928">
        <v>24.7</v>
      </c>
      <c r="E1928">
        <f>IFERROR(VLOOKUP(Table_ExternalData_15[[#This Row],[Id]],Rabati!B:C,2,0),0)</f>
        <v>5</v>
      </c>
      <c r="F1928">
        <v>0</v>
      </c>
      <c r="G1928" t="str">
        <f>VLOOKUP(Table_ExternalData_15[[#This Row],[Id]],'Blagovna izdelek'!A:C,3,0)</f>
        <v>Logitech</v>
      </c>
      <c r="H1928">
        <f>Table_ExternalData_15[[#This Row],[Rabat]]*0.2</f>
        <v>1</v>
      </c>
      <c r="I1928" s="2">
        <f>Table_ExternalData_15[[#This Row],[Price]]-(Table_ExternalData_15[[#This Row],[Price]]*Table_ExternalData_15[[#This Row],[BB rabat]])/100</f>
        <v>24.452999999999999</v>
      </c>
      <c r="J1928" s="2">
        <f>Table_ExternalData_15[[#This Row],[BB cena]]*Table_ExternalData_15[[#Headers],[1,22]]</f>
        <v>29.832659999999997</v>
      </c>
      <c r="K1928" s="2">
        <f>Table_ExternalData_15[[#This Row],[Price]]*Table_ExternalData_15[[#Headers],[1,22]]</f>
        <v>30.133999999999997</v>
      </c>
      <c r="L1928" s="7">
        <f>IF(G1928="White Shark",E1928*0.5,IF(G1928="Sbox",E1928*0.5,IF(G1928="Tenda",E1928*0.5,E1928*0.2)))/100</f>
        <v>0.01</v>
      </c>
      <c r="M1928" s="2">
        <f>Table_ExternalData_15[[#This Row],[Price]]-Table_ExternalData_15[[#This Row],[Price]]*Table_ExternalData_15[[#This Row],[extra popust]]</f>
        <v>24.452999999999999</v>
      </c>
      <c r="N1928" s="2">
        <f>IF(M1928&lt;I1928,M1928,I1928)</f>
        <v>24.452999999999999</v>
      </c>
      <c r="O1928" s="12" t="str">
        <f>IF(N1928&lt;I1928,$U$1," ")</f>
        <v xml:space="preserve"> </v>
      </c>
      <c r="P1928" s="12" t="str">
        <f>IFERROR((O1928+30)," ")</f>
        <v xml:space="preserve"> </v>
      </c>
      <c r="Q1928" s="2">
        <f ca="1">IF(O1928=$U$1,N1928,"0")*1.22</f>
        <v>0</v>
      </c>
    </row>
    <row r="1929" spans="1:17" x14ac:dyDescent="0.25">
      <c r="A1929" t="s">
        <v>3181</v>
      </c>
      <c r="B1929" t="s">
        <v>3180</v>
      </c>
      <c r="C1929">
        <v>9215</v>
      </c>
      <c r="D1929">
        <v>50.43</v>
      </c>
      <c r="E1929">
        <f>IFERROR(VLOOKUP(Table_ExternalData_15[[#This Row],[Id]],Rabati!B:C,2,0),0)</f>
        <v>5</v>
      </c>
      <c r="F1929">
        <v>0</v>
      </c>
      <c r="G1929" t="str">
        <f>VLOOKUP(Table_ExternalData_15[[#This Row],[Id]],'Blagovna izdelek'!A:C,3,0)</f>
        <v>Logitech</v>
      </c>
      <c r="H1929">
        <f>Table_ExternalData_15[[#This Row],[Rabat]]*0.2</f>
        <v>1</v>
      </c>
      <c r="I1929" s="2">
        <f>Table_ExternalData_15[[#This Row],[Price]]-(Table_ExternalData_15[[#This Row],[Price]]*Table_ExternalData_15[[#This Row],[BB rabat]])/100</f>
        <v>49.925699999999999</v>
      </c>
      <c r="J1929" s="2">
        <f>Table_ExternalData_15[[#This Row],[BB cena]]*Table_ExternalData_15[[#Headers],[1,22]]</f>
        <v>60.909354</v>
      </c>
      <c r="K1929" s="2">
        <f>Table_ExternalData_15[[#This Row],[Price]]*Table_ExternalData_15[[#Headers],[1,22]]</f>
        <v>61.5246</v>
      </c>
      <c r="L1929" s="7">
        <f>IF(G1929="White Shark",E1929*0.5,IF(G1929="Sbox",E1929*0.5,IF(G1929="Tenda",E1929*0.5,E1929*0.2)))/100</f>
        <v>0.01</v>
      </c>
      <c r="M1929" s="2">
        <f>Table_ExternalData_15[[#This Row],[Price]]-Table_ExternalData_15[[#This Row],[Price]]*Table_ExternalData_15[[#This Row],[extra popust]]</f>
        <v>49.925699999999999</v>
      </c>
      <c r="N1929" s="2">
        <f>IF(M1929&lt;I1929,M1929,I1929)</f>
        <v>49.925699999999999</v>
      </c>
      <c r="O1929" s="12" t="str">
        <f>IF(N1929&lt;I1929,$U$1," ")</f>
        <v xml:space="preserve"> </v>
      </c>
      <c r="P1929" s="12" t="str">
        <f>IFERROR((O1929+30)," ")</f>
        <v xml:space="preserve"> </v>
      </c>
      <c r="Q1929" s="2">
        <f ca="1">IF(O1929=$U$1,N1929,"0")*1.22</f>
        <v>0</v>
      </c>
    </row>
    <row r="1930" spans="1:17" x14ac:dyDescent="0.25">
      <c r="A1930" t="s">
        <v>3183</v>
      </c>
      <c r="B1930" t="s">
        <v>3182</v>
      </c>
      <c r="C1930">
        <v>9218</v>
      </c>
      <c r="D1930">
        <v>12.8</v>
      </c>
      <c r="E1930">
        <f>IFERROR(VLOOKUP(Table_ExternalData_15[[#This Row],[Id]],Rabati!B:C,2,0),0)</f>
        <v>5</v>
      </c>
      <c r="F1930">
        <v>82</v>
      </c>
      <c r="G1930" t="str">
        <f>VLOOKUP(Table_ExternalData_15[[#This Row],[Id]],'Blagovna izdelek'!A:C,3,0)</f>
        <v>Logitech</v>
      </c>
      <c r="H1930">
        <f>Table_ExternalData_15[[#This Row],[Rabat]]*0.2</f>
        <v>1</v>
      </c>
      <c r="I1930" s="2">
        <f>Table_ExternalData_15[[#This Row],[Price]]-(Table_ExternalData_15[[#This Row],[Price]]*Table_ExternalData_15[[#This Row],[BB rabat]])/100</f>
        <v>12.672000000000001</v>
      </c>
      <c r="J1930" s="2">
        <f>Table_ExternalData_15[[#This Row],[BB cena]]*Table_ExternalData_15[[#Headers],[1,22]]</f>
        <v>15.45984</v>
      </c>
      <c r="K1930" s="2">
        <f>Table_ExternalData_15[[#This Row],[Price]]*Table_ExternalData_15[[#Headers],[1,22]]</f>
        <v>15.616</v>
      </c>
      <c r="L1930" s="7">
        <f>IF(G1930="White Shark",E1930*0.5,IF(G1930="Sbox",E1930*0.5,IF(G1930="Tenda",E1930*0.5,E1930*0.2)))/100</f>
        <v>0.01</v>
      </c>
      <c r="M1930" s="2">
        <f>Table_ExternalData_15[[#This Row],[Price]]-Table_ExternalData_15[[#This Row],[Price]]*Table_ExternalData_15[[#This Row],[extra popust]]</f>
        <v>12.672000000000001</v>
      </c>
      <c r="N1930" s="2">
        <f>IF(M1930&lt;I1930,M1930,I1930)</f>
        <v>12.672000000000001</v>
      </c>
      <c r="O1930" s="12" t="str">
        <f>IF(N1930&lt;I1930,$U$1," ")</f>
        <v xml:space="preserve"> </v>
      </c>
      <c r="P1930" s="12" t="str">
        <f>IFERROR((O1930+30)," ")</f>
        <v xml:space="preserve"> </v>
      </c>
      <c r="Q1930" s="2">
        <f ca="1">IF(O1930=$U$1,N1930,"0")*1.22</f>
        <v>0</v>
      </c>
    </row>
    <row r="1931" spans="1:17" x14ac:dyDescent="0.25">
      <c r="A1931" t="s">
        <v>3185</v>
      </c>
      <c r="B1931" t="s">
        <v>3184</v>
      </c>
      <c r="C1931">
        <v>9220</v>
      </c>
      <c r="D1931">
        <v>26.95</v>
      </c>
      <c r="E1931">
        <f>IFERROR(VLOOKUP(Table_ExternalData_15[[#This Row],[Id]],Rabati!B:C,2,0),0)</f>
        <v>5</v>
      </c>
      <c r="F1931">
        <v>3</v>
      </c>
      <c r="G1931" t="str">
        <f>VLOOKUP(Table_ExternalData_15[[#This Row],[Id]],'Blagovna izdelek'!A:C,3,0)</f>
        <v>Logitech</v>
      </c>
      <c r="H1931">
        <f>Table_ExternalData_15[[#This Row],[Rabat]]*0.2</f>
        <v>1</v>
      </c>
      <c r="I1931" s="2">
        <f>Table_ExternalData_15[[#This Row],[Price]]-(Table_ExternalData_15[[#This Row],[Price]]*Table_ExternalData_15[[#This Row],[BB rabat]])/100</f>
        <v>26.680499999999999</v>
      </c>
      <c r="J1931" s="2">
        <f>Table_ExternalData_15[[#This Row],[BB cena]]*Table_ExternalData_15[[#Headers],[1,22]]</f>
        <v>32.55021</v>
      </c>
      <c r="K1931" s="2">
        <f>Table_ExternalData_15[[#This Row],[Price]]*Table_ExternalData_15[[#Headers],[1,22]]</f>
        <v>32.878999999999998</v>
      </c>
      <c r="L1931" s="7">
        <f>IF(G1931="White Shark",E1931*0.5,IF(G1931="Sbox",E1931*0.5,IF(G1931="Tenda",E1931*0.5,E1931*0.2)))/100</f>
        <v>0.01</v>
      </c>
      <c r="M1931" s="2">
        <f>Table_ExternalData_15[[#This Row],[Price]]-Table_ExternalData_15[[#This Row],[Price]]*Table_ExternalData_15[[#This Row],[extra popust]]</f>
        <v>26.680499999999999</v>
      </c>
      <c r="N1931" s="2">
        <f>IF(M1931&lt;I1931,M1931,I1931)</f>
        <v>26.680499999999999</v>
      </c>
      <c r="O1931" s="12" t="str">
        <f>IF(N1931&lt;I1931,$U$1," ")</f>
        <v xml:space="preserve"> </v>
      </c>
      <c r="P1931" s="12" t="str">
        <f>IFERROR((O1931+30)," ")</f>
        <v xml:space="preserve"> </v>
      </c>
      <c r="Q1931" s="2">
        <f ca="1">IF(O1931=$U$1,N1931,"0")*1.22</f>
        <v>0</v>
      </c>
    </row>
    <row r="1932" spans="1:17" x14ac:dyDescent="0.25">
      <c r="A1932" t="s">
        <v>3187</v>
      </c>
      <c r="B1932" t="s">
        <v>3186</v>
      </c>
      <c r="C1932">
        <v>9222</v>
      </c>
      <c r="D1932">
        <v>49.88</v>
      </c>
      <c r="E1932">
        <f>IFERROR(VLOOKUP(Table_ExternalData_15[[#This Row],[Id]],Rabati!B:C,2,0),0)</f>
        <v>5</v>
      </c>
      <c r="F1932">
        <v>0</v>
      </c>
      <c r="G1932" t="str">
        <f>VLOOKUP(Table_ExternalData_15[[#This Row],[Id]],'Blagovna izdelek'!A:C,3,0)</f>
        <v>Logitech</v>
      </c>
      <c r="H1932">
        <f>Table_ExternalData_15[[#This Row],[Rabat]]*0.2</f>
        <v>1</v>
      </c>
      <c r="I1932" s="2">
        <f>Table_ExternalData_15[[#This Row],[Price]]-(Table_ExternalData_15[[#This Row],[Price]]*Table_ExternalData_15[[#This Row],[BB rabat]])/100</f>
        <v>49.3812</v>
      </c>
      <c r="J1932" s="2">
        <f>Table_ExternalData_15[[#This Row],[BB cena]]*Table_ExternalData_15[[#Headers],[1,22]]</f>
        <v>60.245063999999999</v>
      </c>
      <c r="K1932" s="2">
        <f>Table_ExternalData_15[[#This Row],[Price]]*Table_ExternalData_15[[#Headers],[1,22]]</f>
        <v>60.8536</v>
      </c>
      <c r="L1932" s="7">
        <f>IF(G1932="White Shark",E1932*0.5,IF(G1932="Sbox",E1932*0.5,IF(G1932="Tenda",E1932*0.5,E1932*0.2)))/100</f>
        <v>0.01</v>
      </c>
      <c r="M1932" s="2">
        <f>Table_ExternalData_15[[#This Row],[Price]]-Table_ExternalData_15[[#This Row],[Price]]*Table_ExternalData_15[[#This Row],[extra popust]]</f>
        <v>49.3812</v>
      </c>
      <c r="N1932" s="2">
        <f>IF(M1932&lt;I1932,M1932,I1932)</f>
        <v>49.3812</v>
      </c>
      <c r="O1932" s="12" t="str">
        <f>IF(N1932&lt;I1932,$U$1," ")</f>
        <v xml:space="preserve"> </v>
      </c>
      <c r="P1932" s="12" t="str">
        <f>IFERROR((O1932+30)," ")</f>
        <v xml:space="preserve"> </v>
      </c>
      <c r="Q1932" s="2">
        <f ca="1">IF(O1932=$U$1,N1932,"0")*1.22</f>
        <v>0</v>
      </c>
    </row>
    <row r="1933" spans="1:17" x14ac:dyDescent="0.25">
      <c r="A1933" t="s">
        <v>3189</v>
      </c>
      <c r="B1933" t="s">
        <v>3188</v>
      </c>
      <c r="C1933">
        <v>9223</v>
      </c>
      <c r="D1933">
        <v>36.700000000000003</v>
      </c>
      <c r="E1933">
        <f>IFERROR(VLOOKUP(Table_ExternalData_15[[#This Row],[Id]],Rabati!B:C,2,0),0)</f>
        <v>5</v>
      </c>
      <c r="F1933">
        <v>18</v>
      </c>
      <c r="G1933" t="str">
        <f>VLOOKUP(Table_ExternalData_15[[#This Row],[Id]],'Blagovna izdelek'!A:C,3,0)</f>
        <v>Logitech</v>
      </c>
      <c r="H1933">
        <f>Table_ExternalData_15[[#This Row],[Rabat]]*0.2</f>
        <v>1</v>
      </c>
      <c r="I1933" s="2">
        <f>Table_ExternalData_15[[#This Row],[Price]]-(Table_ExternalData_15[[#This Row],[Price]]*Table_ExternalData_15[[#This Row],[BB rabat]])/100</f>
        <v>36.333000000000006</v>
      </c>
      <c r="J1933" s="2">
        <f>Table_ExternalData_15[[#This Row],[BB cena]]*Table_ExternalData_15[[#Headers],[1,22]]</f>
        <v>44.326260000000005</v>
      </c>
      <c r="K1933" s="2">
        <f>Table_ExternalData_15[[#This Row],[Price]]*Table_ExternalData_15[[#Headers],[1,22]]</f>
        <v>44.774000000000001</v>
      </c>
      <c r="L1933" s="7">
        <f>IF(G1933="White Shark",E1933*0.5,IF(G1933="Sbox",E1933*0.5,IF(G1933="Tenda",E1933*0.5,E1933*0.2)))/100</f>
        <v>0.01</v>
      </c>
      <c r="M1933" s="2">
        <f>Table_ExternalData_15[[#This Row],[Price]]-Table_ExternalData_15[[#This Row],[Price]]*Table_ExternalData_15[[#This Row],[extra popust]]</f>
        <v>36.333000000000006</v>
      </c>
      <c r="N1933" s="2">
        <f>IF(M1933&lt;I1933,M1933,I1933)</f>
        <v>36.333000000000006</v>
      </c>
      <c r="O1933" s="12" t="str">
        <f>IF(N1933&lt;I1933,$U$1," ")</f>
        <v xml:space="preserve"> </v>
      </c>
      <c r="P1933" s="12" t="str">
        <f>IFERROR((O1933+30)," ")</f>
        <v xml:space="preserve"> </v>
      </c>
      <c r="Q1933" s="2">
        <f ca="1">IF(O1933=$U$1,N1933,"0")*1.22</f>
        <v>0</v>
      </c>
    </row>
    <row r="1934" spans="1:17" x14ac:dyDescent="0.25">
      <c r="A1934" t="s">
        <v>3797</v>
      </c>
      <c r="B1934" t="s">
        <v>3796</v>
      </c>
      <c r="C1934">
        <v>10155</v>
      </c>
      <c r="D1934">
        <v>17.3</v>
      </c>
      <c r="E1934">
        <f>IFERROR(VLOOKUP(Table_ExternalData_15[[#This Row],[Id]],Rabati!B:C,2,0),0)</f>
        <v>5</v>
      </c>
      <c r="F1934">
        <v>0</v>
      </c>
      <c r="G1934" t="str">
        <f>VLOOKUP(Table_ExternalData_15[[#This Row],[Id]],'Blagovna izdelek'!A:C,3,0)</f>
        <v>Logitech</v>
      </c>
      <c r="H1934">
        <f>Table_ExternalData_15[[#This Row],[Rabat]]*0.2</f>
        <v>1</v>
      </c>
      <c r="I1934" s="2">
        <f>Table_ExternalData_15[[#This Row],[Price]]-(Table_ExternalData_15[[#This Row],[Price]]*Table_ExternalData_15[[#This Row],[BB rabat]])/100</f>
        <v>17.127000000000002</v>
      </c>
      <c r="J1934" s="2">
        <f>Table_ExternalData_15[[#This Row],[BB cena]]*Table_ExternalData_15[[#Headers],[1,22]]</f>
        <v>20.894940000000002</v>
      </c>
      <c r="K1934" s="2">
        <f>Table_ExternalData_15[[#This Row],[Price]]*Table_ExternalData_15[[#Headers],[1,22]]</f>
        <v>21.106000000000002</v>
      </c>
      <c r="L1934" s="7">
        <f>IF(G1934="White Shark",E1934*0.5,IF(G1934="Sbox",E1934*0.5,IF(G1934="Tenda",E1934*0.5,E1934*0.2)))/100</f>
        <v>0.01</v>
      </c>
      <c r="M1934" s="2">
        <f>Table_ExternalData_15[[#This Row],[Price]]-Table_ExternalData_15[[#This Row],[Price]]*Table_ExternalData_15[[#This Row],[extra popust]]</f>
        <v>17.127000000000002</v>
      </c>
      <c r="N1934" s="2">
        <f>IF(M1934&lt;I1934,M1934,I1934)</f>
        <v>17.127000000000002</v>
      </c>
      <c r="O1934" s="12" t="str">
        <f>IF(N1934&lt;I1934,$U$1," ")</f>
        <v xml:space="preserve"> </v>
      </c>
      <c r="P1934" s="12" t="str">
        <f>IFERROR((O1934+30)," ")</f>
        <v xml:space="preserve"> </v>
      </c>
      <c r="Q1934" s="2">
        <f ca="1">IF(O1934=$U$1,N1934,"0")*1.22</f>
        <v>0</v>
      </c>
    </row>
    <row r="1935" spans="1:17" x14ac:dyDescent="0.25">
      <c r="A1935" t="s">
        <v>3799</v>
      </c>
      <c r="B1935" t="s">
        <v>3798</v>
      </c>
      <c r="C1935">
        <v>10156</v>
      </c>
      <c r="D1935">
        <v>29.8</v>
      </c>
      <c r="E1935">
        <f>IFERROR(VLOOKUP(Table_ExternalData_15[[#This Row],[Id]],Rabati!B:C,2,0),0)</f>
        <v>5</v>
      </c>
      <c r="F1935">
        <v>5</v>
      </c>
      <c r="G1935" t="str">
        <f>VLOOKUP(Table_ExternalData_15[[#This Row],[Id]],'Blagovna izdelek'!A:C,3,0)</f>
        <v>Logitech</v>
      </c>
      <c r="H1935">
        <f>Table_ExternalData_15[[#This Row],[Rabat]]*0.2</f>
        <v>1</v>
      </c>
      <c r="I1935" s="2">
        <f>Table_ExternalData_15[[#This Row],[Price]]-(Table_ExternalData_15[[#This Row],[Price]]*Table_ExternalData_15[[#This Row],[BB rabat]])/100</f>
        <v>29.502000000000002</v>
      </c>
      <c r="J1935" s="2">
        <f>Table_ExternalData_15[[#This Row],[BB cena]]*Table_ExternalData_15[[#Headers],[1,22]]</f>
        <v>35.992440000000002</v>
      </c>
      <c r="K1935" s="2">
        <f>Table_ExternalData_15[[#This Row],[Price]]*Table_ExternalData_15[[#Headers],[1,22]]</f>
        <v>36.356000000000002</v>
      </c>
      <c r="L1935" s="7">
        <f>IF(G1935="White Shark",E1935*0.5,IF(G1935="Sbox",E1935*0.5,IF(G1935="Tenda",E1935*0.5,E1935*0.2)))/100</f>
        <v>0.01</v>
      </c>
      <c r="M1935" s="2">
        <f>Table_ExternalData_15[[#This Row],[Price]]-Table_ExternalData_15[[#This Row],[Price]]*Table_ExternalData_15[[#This Row],[extra popust]]</f>
        <v>29.502000000000002</v>
      </c>
      <c r="N1935" s="2">
        <f>IF(M1935&lt;I1935,M1935,I1935)</f>
        <v>29.502000000000002</v>
      </c>
      <c r="O1935" s="12" t="str">
        <f>IF(N1935&lt;I1935,$U$1," ")</f>
        <v xml:space="preserve"> </v>
      </c>
      <c r="P1935" s="12" t="str">
        <f>IFERROR((O1935+30)," ")</f>
        <v xml:space="preserve"> </v>
      </c>
      <c r="Q1935" s="2">
        <f ca="1">IF(O1935=$U$1,N1935,"0")*1.22</f>
        <v>0</v>
      </c>
    </row>
    <row r="1936" spans="1:17" x14ac:dyDescent="0.25">
      <c r="A1936" t="s">
        <v>3801</v>
      </c>
      <c r="B1936" t="s">
        <v>3800</v>
      </c>
      <c r="C1936">
        <v>10157</v>
      </c>
      <c r="D1936">
        <v>41.1</v>
      </c>
      <c r="E1936">
        <f>IFERROR(VLOOKUP(Table_ExternalData_15[[#This Row],[Id]],Rabati!B:C,2,0),0)</f>
        <v>5</v>
      </c>
      <c r="F1936">
        <v>0</v>
      </c>
      <c r="G1936" t="str">
        <f>VLOOKUP(Table_ExternalData_15[[#This Row],[Id]],'Blagovna izdelek'!A:C,3,0)</f>
        <v>Logitech</v>
      </c>
      <c r="H1936">
        <f>Table_ExternalData_15[[#This Row],[Rabat]]*0.2</f>
        <v>1</v>
      </c>
      <c r="I1936" s="2">
        <f>Table_ExternalData_15[[#This Row],[Price]]-(Table_ExternalData_15[[#This Row],[Price]]*Table_ExternalData_15[[#This Row],[BB rabat]])/100</f>
        <v>40.689</v>
      </c>
      <c r="J1936" s="2">
        <f>Table_ExternalData_15[[#This Row],[BB cena]]*Table_ExternalData_15[[#Headers],[1,22]]</f>
        <v>49.64058</v>
      </c>
      <c r="K1936" s="2">
        <f>Table_ExternalData_15[[#This Row],[Price]]*Table_ExternalData_15[[#Headers],[1,22]]</f>
        <v>50.142000000000003</v>
      </c>
      <c r="L1936" s="7">
        <f>IF(G1936="White Shark",E1936*0.5,IF(G1936="Sbox",E1936*0.5,IF(G1936="Tenda",E1936*0.5,E1936*0.2)))/100</f>
        <v>0.01</v>
      </c>
      <c r="M1936" s="2">
        <f>Table_ExternalData_15[[#This Row],[Price]]-Table_ExternalData_15[[#This Row],[Price]]*Table_ExternalData_15[[#This Row],[extra popust]]</f>
        <v>40.689</v>
      </c>
      <c r="N1936" s="2">
        <f>IF(M1936&lt;I1936,M1936,I1936)</f>
        <v>40.689</v>
      </c>
      <c r="O1936" s="12" t="str">
        <f>IF(N1936&lt;I1936,$U$1," ")</f>
        <v xml:space="preserve"> </v>
      </c>
      <c r="P1936" s="12" t="str">
        <f>IFERROR((O1936+30)," ")</f>
        <v xml:space="preserve"> </v>
      </c>
      <c r="Q1936" s="2">
        <f ca="1">IF(O1936=$U$1,N1936,"0")*1.22</f>
        <v>0</v>
      </c>
    </row>
    <row r="1937" spans="1:17" x14ac:dyDescent="0.25">
      <c r="A1937" t="s">
        <v>3803</v>
      </c>
      <c r="B1937" t="s">
        <v>3802</v>
      </c>
      <c r="C1937">
        <v>10158</v>
      </c>
      <c r="D1937">
        <v>51.06</v>
      </c>
      <c r="E1937">
        <f>IFERROR(VLOOKUP(Table_ExternalData_15[[#This Row],[Id]],Rabati!B:C,2,0),0)</f>
        <v>5</v>
      </c>
      <c r="F1937">
        <v>4</v>
      </c>
      <c r="G1937" t="str">
        <f>VLOOKUP(Table_ExternalData_15[[#This Row],[Id]],'Blagovna izdelek'!A:C,3,0)</f>
        <v>Logitech</v>
      </c>
      <c r="H1937">
        <f>Table_ExternalData_15[[#This Row],[Rabat]]*0.2</f>
        <v>1</v>
      </c>
      <c r="I1937" s="2">
        <f>Table_ExternalData_15[[#This Row],[Price]]-(Table_ExternalData_15[[#This Row],[Price]]*Table_ExternalData_15[[#This Row],[BB rabat]])/100</f>
        <v>50.549400000000006</v>
      </c>
      <c r="J1937" s="2">
        <f>Table_ExternalData_15[[#This Row],[BB cena]]*Table_ExternalData_15[[#Headers],[1,22]]</f>
        <v>61.670268000000007</v>
      </c>
      <c r="K1937" s="2">
        <f>Table_ExternalData_15[[#This Row],[Price]]*Table_ExternalData_15[[#Headers],[1,22]]</f>
        <v>62.293199999999999</v>
      </c>
      <c r="L1937" s="7">
        <f>IF(G1937="White Shark",E1937*0.5,IF(G1937="Sbox",E1937*0.5,IF(G1937="Tenda",E1937*0.5,E1937*0.2)))/100</f>
        <v>0.01</v>
      </c>
      <c r="M1937" s="2">
        <f>Table_ExternalData_15[[#This Row],[Price]]-Table_ExternalData_15[[#This Row],[Price]]*Table_ExternalData_15[[#This Row],[extra popust]]</f>
        <v>50.549400000000006</v>
      </c>
      <c r="N1937" s="2">
        <f>IF(M1937&lt;I1937,M1937,I1937)</f>
        <v>50.549400000000006</v>
      </c>
      <c r="O1937" s="12" t="str">
        <f>IF(N1937&lt;I1937,$U$1," ")</f>
        <v xml:space="preserve"> </v>
      </c>
      <c r="P1937" s="12" t="str">
        <f>IFERROR((O1937+30)," ")</f>
        <v xml:space="preserve"> </v>
      </c>
      <c r="Q1937" s="2">
        <f ca="1">IF(O1937=$U$1,N1937,"0")*1.22</f>
        <v>0</v>
      </c>
    </row>
    <row r="1938" spans="1:17" x14ac:dyDescent="0.25">
      <c r="A1938" t="s">
        <v>3805</v>
      </c>
      <c r="B1938" t="s">
        <v>3804</v>
      </c>
      <c r="C1938">
        <v>10159</v>
      </c>
      <c r="D1938">
        <v>64.8</v>
      </c>
      <c r="E1938">
        <f>IFERROR(VLOOKUP(Table_ExternalData_15[[#This Row],[Id]],Rabati!B:C,2,0),0)</f>
        <v>5</v>
      </c>
      <c r="F1938">
        <v>0</v>
      </c>
      <c r="G1938" t="str">
        <f>VLOOKUP(Table_ExternalData_15[[#This Row],[Id]],'Blagovna izdelek'!A:C,3,0)</f>
        <v>Logitech</v>
      </c>
      <c r="H1938">
        <f>Table_ExternalData_15[[#This Row],[Rabat]]*0.2</f>
        <v>1</v>
      </c>
      <c r="I1938" s="2">
        <f>Table_ExternalData_15[[#This Row],[Price]]-(Table_ExternalData_15[[#This Row],[Price]]*Table_ExternalData_15[[#This Row],[BB rabat]])/100</f>
        <v>64.152000000000001</v>
      </c>
      <c r="J1938" s="2">
        <f>Table_ExternalData_15[[#This Row],[BB cena]]*Table_ExternalData_15[[#Headers],[1,22]]</f>
        <v>78.265439999999998</v>
      </c>
      <c r="K1938" s="2">
        <f>Table_ExternalData_15[[#This Row],[Price]]*Table_ExternalData_15[[#Headers],[1,22]]</f>
        <v>79.055999999999997</v>
      </c>
      <c r="L1938" s="7">
        <f>IF(G1938="White Shark",E1938*0.5,IF(G1938="Sbox",E1938*0.5,IF(G1938="Tenda",E1938*0.5,E1938*0.2)))/100</f>
        <v>0.01</v>
      </c>
      <c r="M1938" s="2">
        <f>Table_ExternalData_15[[#This Row],[Price]]-Table_ExternalData_15[[#This Row],[Price]]*Table_ExternalData_15[[#This Row],[extra popust]]</f>
        <v>64.152000000000001</v>
      </c>
      <c r="N1938" s="2">
        <f>IF(M1938&lt;I1938,M1938,I1938)</f>
        <v>64.152000000000001</v>
      </c>
      <c r="O1938" s="12" t="str">
        <f>IF(N1938&lt;I1938,$U$1," ")</f>
        <v xml:space="preserve"> </v>
      </c>
      <c r="P1938" s="12" t="str">
        <f>IFERROR((O1938+30)," ")</f>
        <v xml:space="preserve"> </v>
      </c>
      <c r="Q1938" s="2">
        <f ca="1">IF(O1938=$U$1,N1938,"0")*1.22</f>
        <v>0</v>
      </c>
    </row>
    <row r="1939" spans="1:17" x14ac:dyDescent="0.25">
      <c r="A1939" t="s">
        <v>4104</v>
      </c>
      <c r="B1939" t="s">
        <v>4103</v>
      </c>
      <c r="C1939">
        <v>11070</v>
      </c>
      <c r="D1939">
        <v>61.2</v>
      </c>
      <c r="E1939">
        <f>IFERROR(VLOOKUP(Table_ExternalData_15[[#This Row],[Id]],Rabati!B:C,2,0),0)</f>
        <v>5</v>
      </c>
      <c r="F1939">
        <v>7</v>
      </c>
      <c r="G1939" t="str">
        <f>VLOOKUP(Table_ExternalData_15[[#This Row],[Id]],'Blagovna izdelek'!A:C,3,0)</f>
        <v>Logitech</v>
      </c>
      <c r="H1939">
        <f>Table_ExternalData_15[[#This Row],[Rabat]]*0.2</f>
        <v>1</v>
      </c>
      <c r="I1939" s="2">
        <f>Table_ExternalData_15[[#This Row],[Price]]-(Table_ExternalData_15[[#This Row],[Price]]*Table_ExternalData_15[[#This Row],[BB rabat]])/100</f>
        <v>60.588000000000001</v>
      </c>
      <c r="J1939" s="2">
        <f>Table_ExternalData_15[[#This Row],[BB cena]]*Table_ExternalData_15[[#Headers],[1,22]]</f>
        <v>73.917360000000002</v>
      </c>
      <c r="K1939" s="2">
        <f>Table_ExternalData_15[[#This Row],[Price]]*Table_ExternalData_15[[#Headers],[1,22]]</f>
        <v>74.664000000000001</v>
      </c>
      <c r="L1939" s="7">
        <f>IF(G1939="White Shark",E1939*0.5,IF(G1939="Sbox",E1939*0.5,IF(G1939="Tenda",E1939*0.5,E1939*0.2)))/100</f>
        <v>0.01</v>
      </c>
      <c r="M1939" s="2">
        <f>Table_ExternalData_15[[#This Row],[Price]]-Table_ExternalData_15[[#This Row],[Price]]*Table_ExternalData_15[[#This Row],[extra popust]]</f>
        <v>60.588000000000001</v>
      </c>
      <c r="N1939" s="2">
        <f>IF(M1939&lt;I1939,M1939,I1939)</f>
        <v>60.588000000000001</v>
      </c>
      <c r="O1939" s="12" t="str">
        <f>IF(N1939&lt;I1939,$U$1," ")</f>
        <v xml:space="preserve"> </v>
      </c>
      <c r="P1939" s="12" t="str">
        <f>IFERROR((O1939+30)," ")</f>
        <v xml:space="preserve"> </v>
      </c>
      <c r="Q1939" s="2">
        <f ca="1">IF(O1939=$U$1,N1939,"0")*1.22</f>
        <v>0</v>
      </c>
    </row>
    <row r="1940" spans="1:17" x14ac:dyDescent="0.25">
      <c r="A1940" t="s">
        <v>4105</v>
      </c>
      <c r="B1940" t="s">
        <v>11352</v>
      </c>
      <c r="C1940">
        <v>11073</v>
      </c>
      <c r="D1940">
        <v>47.63</v>
      </c>
      <c r="E1940">
        <f>IFERROR(VLOOKUP(Table_ExternalData_15[[#This Row],[Id]],Rabati!B:C,2,0),0)</f>
        <v>5</v>
      </c>
      <c r="F1940">
        <v>0</v>
      </c>
      <c r="G1940" t="str">
        <f>VLOOKUP(Table_ExternalData_15[[#This Row],[Id]],'Blagovna izdelek'!A:C,3,0)</f>
        <v>Logitech</v>
      </c>
      <c r="H1940">
        <f>Table_ExternalData_15[[#This Row],[Rabat]]*0.2</f>
        <v>1</v>
      </c>
      <c r="I1940" s="2">
        <f>Table_ExternalData_15[[#This Row],[Price]]-(Table_ExternalData_15[[#This Row],[Price]]*Table_ExternalData_15[[#This Row],[BB rabat]])/100</f>
        <v>47.153700000000001</v>
      </c>
      <c r="J1940" s="2">
        <f>Table_ExternalData_15[[#This Row],[BB cena]]*Table_ExternalData_15[[#Headers],[1,22]]</f>
        <v>57.527513999999996</v>
      </c>
      <c r="K1940" s="2">
        <f>Table_ExternalData_15[[#This Row],[Price]]*Table_ExternalData_15[[#Headers],[1,22]]</f>
        <v>58.108600000000003</v>
      </c>
      <c r="L1940" s="7">
        <f>IF(G1940="White Shark",E1940*0.5,IF(G1940="Sbox",E1940*0.5,IF(G1940="Tenda",E1940*0.5,E1940*0.2)))/100</f>
        <v>0.01</v>
      </c>
      <c r="M1940" s="2">
        <f>Table_ExternalData_15[[#This Row],[Price]]-Table_ExternalData_15[[#This Row],[Price]]*Table_ExternalData_15[[#This Row],[extra popust]]</f>
        <v>47.153700000000001</v>
      </c>
      <c r="N1940" s="2">
        <f>IF(M1940&lt;I1940,M1940,I1940)</f>
        <v>47.153700000000001</v>
      </c>
      <c r="O1940" s="12" t="str">
        <f>IF(N1940&lt;I1940,$U$1," ")</f>
        <v xml:space="preserve"> </v>
      </c>
      <c r="P1940" s="12" t="str">
        <f>IFERROR((O1940+30)," ")</f>
        <v xml:space="preserve"> </v>
      </c>
      <c r="Q1940" s="2">
        <f ca="1">IF(O1940=$U$1,N1940,"0")*1.22</f>
        <v>0</v>
      </c>
    </row>
    <row r="1941" spans="1:17" x14ac:dyDescent="0.25">
      <c r="A1941" t="s">
        <v>4347</v>
      </c>
      <c r="B1941" t="s">
        <v>4346</v>
      </c>
      <c r="C1941">
        <v>12380</v>
      </c>
      <c r="D1941">
        <v>19.8</v>
      </c>
      <c r="E1941">
        <f>IFERROR(VLOOKUP(Table_ExternalData_15[[#This Row],[Id]],Rabati!B:C,2,0),0)</f>
        <v>5</v>
      </c>
      <c r="F1941">
        <v>3</v>
      </c>
      <c r="G1941" t="str">
        <f>VLOOKUP(Table_ExternalData_15[[#This Row],[Id]],'Blagovna izdelek'!A:C,3,0)</f>
        <v>Logitech</v>
      </c>
      <c r="H1941">
        <f>Table_ExternalData_15[[#This Row],[Rabat]]*0.2</f>
        <v>1</v>
      </c>
      <c r="I1941" s="2">
        <f>Table_ExternalData_15[[#This Row],[Price]]-(Table_ExternalData_15[[#This Row],[Price]]*Table_ExternalData_15[[#This Row],[BB rabat]])/100</f>
        <v>19.602</v>
      </c>
      <c r="J1941" s="2">
        <f>Table_ExternalData_15[[#This Row],[BB cena]]*Table_ExternalData_15[[#Headers],[1,22]]</f>
        <v>23.914439999999999</v>
      </c>
      <c r="K1941" s="2">
        <f>Table_ExternalData_15[[#This Row],[Price]]*Table_ExternalData_15[[#Headers],[1,22]]</f>
        <v>24.155999999999999</v>
      </c>
      <c r="L1941" s="7">
        <f>IF(G1941="White Shark",E1941*0.5,IF(G1941="Sbox",E1941*0.5,IF(G1941="Tenda",E1941*0.5,E1941*0.2)))/100</f>
        <v>0.01</v>
      </c>
      <c r="M1941" s="2">
        <f>Table_ExternalData_15[[#This Row],[Price]]-Table_ExternalData_15[[#This Row],[Price]]*Table_ExternalData_15[[#This Row],[extra popust]]</f>
        <v>19.602</v>
      </c>
      <c r="N1941" s="2">
        <f>IF(M1941&lt;I1941,M1941,I1941)</f>
        <v>19.602</v>
      </c>
      <c r="O1941" s="12" t="str">
        <f>IF(N1941&lt;I1941,$U$1," ")</f>
        <v xml:space="preserve"> </v>
      </c>
      <c r="P1941" s="12" t="str">
        <f>IFERROR((O1941+30)," ")</f>
        <v xml:space="preserve"> </v>
      </c>
      <c r="Q1941" s="2">
        <f ca="1">IF(O1941=$U$1,N1941,"0")*1.22</f>
        <v>0</v>
      </c>
    </row>
    <row r="1942" spans="1:17" x14ac:dyDescent="0.25">
      <c r="A1942" t="s">
        <v>4349</v>
      </c>
      <c r="B1942" t="s">
        <v>4348</v>
      </c>
      <c r="C1942">
        <v>12381</v>
      </c>
      <c r="D1942">
        <v>40.299999999999997</v>
      </c>
      <c r="E1942">
        <f>IFERROR(VLOOKUP(Table_ExternalData_15[[#This Row],[Id]],Rabati!B:C,2,0),0)</f>
        <v>5</v>
      </c>
      <c r="F1942">
        <v>0</v>
      </c>
      <c r="G1942" t="str">
        <f>VLOOKUP(Table_ExternalData_15[[#This Row],[Id]],'Blagovna izdelek'!A:C,3,0)</f>
        <v>Logitech</v>
      </c>
      <c r="H1942">
        <f>Table_ExternalData_15[[#This Row],[Rabat]]*0.2</f>
        <v>1</v>
      </c>
      <c r="I1942" s="2">
        <f>Table_ExternalData_15[[#This Row],[Price]]-(Table_ExternalData_15[[#This Row],[Price]]*Table_ExternalData_15[[#This Row],[BB rabat]])/100</f>
        <v>39.896999999999998</v>
      </c>
      <c r="J1942" s="2">
        <f>Table_ExternalData_15[[#This Row],[BB cena]]*Table_ExternalData_15[[#Headers],[1,22]]</f>
        <v>48.674339999999994</v>
      </c>
      <c r="K1942" s="2">
        <f>Table_ExternalData_15[[#This Row],[Price]]*Table_ExternalData_15[[#Headers],[1,22]]</f>
        <v>49.165999999999997</v>
      </c>
      <c r="L1942" s="7">
        <f>IF(G1942="White Shark",E1942*0.5,IF(G1942="Sbox",E1942*0.5,IF(G1942="Tenda",E1942*0.5,E1942*0.2)))/100</f>
        <v>0.01</v>
      </c>
      <c r="M1942" s="2">
        <f>Table_ExternalData_15[[#This Row],[Price]]-Table_ExternalData_15[[#This Row],[Price]]*Table_ExternalData_15[[#This Row],[extra popust]]</f>
        <v>39.896999999999998</v>
      </c>
      <c r="N1942" s="2">
        <f>IF(M1942&lt;I1942,M1942,I1942)</f>
        <v>39.896999999999998</v>
      </c>
      <c r="O1942" s="12" t="str">
        <f>IF(N1942&lt;I1942,$U$1," ")</f>
        <v xml:space="preserve"> </v>
      </c>
      <c r="P1942" s="12" t="str">
        <f>IFERROR((O1942+30)," ")</f>
        <v xml:space="preserve"> </v>
      </c>
      <c r="Q1942" s="2">
        <f ca="1">IF(O1942=$U$1,N1942,"0")*1.22</f>
        <v>0</v>
      </c>
    </row>
    <row r="1943" spans="1:17" x14ac:dyDescent="0.25">
      <c r="A1943" t="s">
        <v>4351</v>
      </c>
      <c r="B1943" t="s">
        <v>4350</v>
      </c>
      <c r="C1943">
        <v>12382</v>
      </c>
      <c r="D1943">
        <v>26.3</v>
      </c>
      <c r="E1943">
        <f>IFERROR(VLOOKUP(Table_ExternalData_15[[#This Row],[Id]],Rabati!B:C,2,0),0)</f>
        <v>5</v>
      </c>
      <c r="F1943">
        <v>4</v>
      </c>
      <c r="G1943" t="str">
        <f>VLOOKUP(Table_ExternalData_15[[#This Row],[Id]],'Blagovna izdelek'!A:C,3,0)</f>
        <v>Logitech</v>
      </c>
      <c r="H1943">
        <f>Table_ExternalData_15[[#This Row],[Rabat]]*0.2</f>
        <v>1</v>
      </c>
      <c r="I1943" s="2">
        <f>Table_ExternalData_15[[#This Row],[Price]]-(Table_ExternalData_15[[#This Row],[Price]]*Table_ExternalData_15[[#This Row],[BB rabat]])/100</f>
        <v>26.036999999999999</v>
      </c>
      <c r="J1943" s="2">
        <f>Table_ExternalData_15[[#This Row],[BB cena]]*Table_ExternalData_15[[#Headers],[1,22]]</f>
        <v>31.765139999999999</v>
      </c>
      <c r="K1943" s="2">
        <f>Table_ExternalData_15[[#This Row],[Price]]*Table_ExternalData_15[[#Headers],[1,22]]</f>
        <v>32.085999999999999</v>
      </c>
      <c r="L1943" s="7">
        <f>IF(G1943="White Shark",E1943*0.5,IF(G1943="Sbox",E1943*0.5,IF(G1943="Tenda",E1943*0.5,E1943*0.2)))/100</f>
        <v>0.01</v>
      </c>
      <c r="M1943" s="2">
        <f>Table_ExternalData_15[[#This Row],[Price]]-Table_ExternalData_15[[#This Row],[Price]]*Table_ExternalData_15[[#This Row],[extra popust]]</f>
        <v>26.036999999999999</v>
      </c>
      <c r="N1943" s="2">
        <f>IF(M1943&lt;I1943,M1943,I1943)</f>
        <v>26.036999999999999</v>
      </c>
      <c r="O1943" s="12" t="str">
        <f>IF(N1943&lt;I1943,$U$1," ")</f>
        <v xml:space="preserve"> </v>
      </c>
      <c r="P1943" s="12" t="str">
        <f>IFERROR((O1943+30)," ")</f>
        <v xml:space="preserve"> </v>
      </c>
      <c r="Q1943" s="2">
        <f ca="1">IF(O1943=$U$1,N1943,"0")*1.22</f>
        <v>0</v>
      </c>
    </row>
    <row r="1944" spans="1:17" x14ac:dyDescent="0.25">
      <c r="A1944" t="s">
        <v>4492</v>
      </c>
      <c r="B1944" t="s">
        <v>4491</v>
      </c>
      <c r="C1944">
        <v>12666</v>
      </c>
      <c r="D1944">
        <v>8.56</v>
      </c>
      <c r="E1944">
        <f>IFERROR(VLOOKUP(Table_ExternalData_15[[#This Row],[Id]],Rabati!B:C,2,0),0)</f>
        <v>5</v>
      </c>
      <c r="F1944">
        <v>18</v>
      </c>
      <c r="G1944" t="str">
        <f>VLOOKUP(Table_ExternalData_15[[#This Row],[Id]],'Blagovna izdelek'!A:C,3,0)</f>
        <v>Logitech</v>
      </c>
      <c r="H1944">
        <f>Table_ExternalData_15[[#This Row],[Rabat]]*0.2</f>
        <v>1</v>
      </c>
      <c r="I1944" s="2">
        <f>Table_ExternalData_15[[#This Row],[Price]]-(Table_ExternalData_15[[#This Row],[Price]]*Table_ExternalData_15[[#This Row],[BB rabat]])/100</f>
        <v>8.474400000000001</v>
      </c>
      <c r="J1944" s="2">
        <f>Table_ExternalData_15[[#This Row],[BB cena]]*Table_ExternalData_15[[#Headers],[1,22]]</f>
        <v>10.338768000000002</v>
      </c>
      <c r="K1944" s="2">
        <f>Table_ExternalData_15[[#This Row],[Price]]*Table_ExternalData_15[[#Headers],[1,22]]</f>
        <v>10.443200000000001</v>
      </c>
      <c r="L1944" s="7">
        <f>IF(G1944="White Shark",E1944*0.5,IF(G1944="Sbox",E1944*0.5,IF(G1944="Tenda",E1944*0.5,E1944*0.2)))/100</f>
        <v>0.01</v>
      </c>
      <c r="M1944" s="2">
        <f>Table_ExternalData_15[[#This Row],[Price]]-Table_ExternalData_15[[#This Row],[Price]]*Table_ExternalData_15[[#This Row],[extra popust]]</f>
        <v>8.474400000000001</v>
      </c>
      <c r="N1944" s="2">
        <f>IF(M1944&lt;I1944,M1944,I1944)</f>
        <v>8.474400000000001</v>
      </c>
      <c r="O1944" s="12" t="str">
        <f>IF(N1944&lt;I1944,$U$1," ")</f>
        <v xml:space="preserve"> </v>
      </c>
      <c r="P1944" s="12" t="str">
        <f>IFERROR((O1944+30)," ")</f>
        <v xml:space="preserve"> </v>
      </c>
      <c r="Q1944" s="2">
        <f ca="1">IF(O1944=$U$1,N1944,"0")*1.22</f>
        <v>0</v>
      </c>
    </row>
    <row r="1945" spans="1:17" x14ac:dyDescent="0.25">
      <c r="A1945" t="s">
        <v>4494</v>
      </c>
      <c r="B1945" t="s">
        <v>4493</v>
      </c>
      <c r="C1945">
        <v>12667</v>
      </c>
      <c r="D1945">
        <v>22.85</v>
      </c>
      <c r="E1945">
        <f>IFERROR(VLOOKUP(Table_ExternalData_15[[#This Row],[Id]],Rabati!B:C,2,0),0)</f>
        <v>5</v>
      </c>
      <c r="F1945">
        <v>6</v>
      </c>
      <c r="G1945" t="str">
        <f>VLOOKUP(Table_ExternalData_15[[#This Row],[Id]],'Blagovna izdelek'!A:C,3,0)</f>
        <v>Logitech</v>
      </c>
      <c r="H1945">
        <f>Table_ExternalData_15[[#This Row],[Rabat]]*0.2</f>
        <v>1</v>
      </c>
      <c r="I1945" s="2">
        <f>Table_ExternalData_15[[#This Row],[Price]]-(Table_ExternalData_15[[#This Row],[Price]]*Table_ExternalData_15[[#This Row],[BB rabat]])/100</f>
        <v>22.621500000000001</v>
      </c>
      <c r="J1945" s="2">
        <f>Table_ExternalData_15[[#This Row],[BB cena]]*Table_ExternalData_15[[#Headers],[1,22]]</f>
        <v>27.598230000000001</v>
      </c>
      <c r="K1945" s="2">
        <f>Table_ExternalData_15[[#This Row],[Price]]*Table_ExternalData_15[[#Headers],[1,22]]</f>
        <v>27.877000000000002</v>
      </c>
      <c r="L1945" s="7">
        <f>IF(G1945="White Shark",E1945*0.5,IF(G1945="Sbox",E1945*0.5,IF(G1945="Tenda",E1945*0.5,E1945*0.2)))/100</f>
        <v>0.01</v>
      </c>
      <c r="M1945" s="2">
        <f>Table_ExternalData_15[[#This Row],[Price]]-Table_ExternalData_15[[#This Row],[Price]]*Table_ExternalData_15[[#This Row],[extra popust]]</f>
        <v>22.621500000000001</v>
      </c>
      <c r="N1945" s="2">
        <f>IF(M1945&lt;I1945,M1945,I1945)</f>
        <v>22.621500000000001</v>
      </c>
      <c r="O1945" s="12" t="str">
        <f>IF(N1945&lt;I1945,$U$1," ")</f>
        <v xml:space="preserve"> </v>
      </c>
      <c r="P1945" s="12" t="str">
        <f>IFERROR((O1945+30)," ")</f>
        <v xml:space="preserve"> </v>
      </c>
      <c r="Q1945" s="2">
        <f ca="1">IF(O1945=$U$1,N1945,"0")*1.22</f>
        <v>0</v>
      </c>
    </row>
    <row r="1946" spans="1:17" x14ac:dyDescent="0.25">
      <c r="A1946" t="s">
        <v>4498</v>
      </c>
      <c r="B1946" t="s">
        <v>4497</v>
      </c>
      <c r="C1946">
        <v>12669</v>
      </c>
      <c r="D1946">
        <v>107.4</v>
      </c>
      <c r="E1946">
        <f>IFERROR(VLOOKUP(Table_ExternalData_15[[#This Row],[Id]],Rabati!B:C,2,0),0)</f>
        <v>5</v>
      </c>
      <c r="F1946">
        <v>0</v>
      </c>
      <c r="G1946" t="str">
        <f>VLOOKUP(Table_ExternalData_15[[#This Row],[Id]],'Blagovna izdelek'!A:C,3,0)</f>
        <v>Logitech</v>
      </c>
      <c r="H1946">
        <f>Table_ExternalData_15[[#This Row],[Rabat]]*0.2</f>
        <v>1</v>
      </c>
      <c r="I1946" s="2">
        <f>Table_ExternalData_15[[#This Row],[Price]]-(Table_ExternalData_15[[#This Row],[Price]]*Table_ExternalData_15[[#This Row],[BB rabat]])/100</f>
        <v>106.32600000000001</v>
      </c>
      <c r="J1946" s="2">
        <f>Table_ExternalData_15[[#This Row],[BB cena]]*Table_ExternalData_15[[#Headers],[1,22]]</f>
        <v>129.71772000000001</v>
      </c>
      <c r="K1946" s="2">
        <f>Table_ExternalData_15[[#This Row],[Price]]*Table_ExternalData_15[[#Headers],[1,22]]</f>
        <v>131.02799999999999</v>
      </c>
      <c r="L1946" s="7">
        <f>IF(G1946="White Shark",E1946*0.5,IF(G1946="Sbox",E1946*0.5,IF(G1946="Tenda",E1946*0.5,E1946*0.2)))/100</f>
        <v>0.01</v>
      </c>
      <c r="M1946" s="2">
        <f>Table_ExternalData_15[[#This Row],[Price]]-Table_ExternalData_15[[#This Row],[Price]]*Table_ExternalData_15[[#This Row],[extra popust]]</f>
        <v>106.32600000000001</v>
      </c>
      <c r="N1946" s="2">
        <f>IF(M1946&lt;I1946,M1946,I1946)</f>
        <v>106.32600000000001</v>
      </c>
      <c r="O1946" s="12" t="str">
        <f>IF(N1946&lt;I1946,$U$1," ")</f>
        <v xml:space="preserve"> </v>
      </c>
      <c r="P1946" s="12" t="str">
        <f>IFERROR((O1946+30)," ")</f>
        <v xml:space="preserve"> </v>
      </c>
      <c r="Q1946" s="2">
        <f ca="1">IF(O1946=$U$1,N1946,"0")*1.22</f>
        <v>0</v>
      </c>
    </row>
    <row r="1947" spans="1:17" x14ac:dyDescent="0.25">
      <c r="A1947" t="s">
        <v>4504</v>
      </c>
      <c r="B1947" t="s">
        <v>4503</v>
      </c>
      <c r="C1947">
        <v>12673</v>
      </c>
      <c r="D1947">
        <v>113.4</v>
      </c>
      <c r="E1947">
        <f>IFERROR(VLOOKUP(Table_ExternalData_15[[#This Row],[Id]],Rabati!B:C,2,0),0)</f>
        <v>5</v>
      </c>
      <c r="F1947">
        <v>1</v>
      </c>
      <c r="G1947" t="str">
        <f>VLOOKUP(Table_ExternalData_15[[#This Row],[Id]],'Blagovna izdelek'!A:C,3,0)</f>
        <v>Logitech</v>
      </c>
      <c r="H1947">
        <f>Table_ExternalData_15[[#This Row],[Rabat]]*0.2</f>
        <v>1</v>
      </c>
      <c r="I1947" s="2">
        <f>Table_ExternalData_15[[#This Row],[Price]]-(Table_ExternalData_15[[#This Row],[Price]]*Table_ExternalData_15[[#This Row],[BB rabat]])/100</f>
        <v>112.26600000000001</v>
      </c>
      <c r="J1947" s="2">
        <f>Table_ExternalData_15[[#This Row],[BB cena]]*Table_ExternalData_15[[#Headers],[1,22]]</f>
        <v>136.96451999999999</v>
      </c>
      <c r="K1947" s="2">
        <f>Table_ExternalData_15[[#This Row],[Price]]*Table_ExternalData_15[[#Headers],[1,22]]</f>
        <v>138.34800000000001</v>
      </c>
      <c r="L1947" s="7">
        <f>IF(G1947="White Shark",E1947*0.5,IF(G1947="Sbox",E1947*0.5,IF(G1947="Tenda",E1947*0.5,E1947*0.2)))/100</f>
        <v>0.01</v>
      </c>
      <c r="M1947" s="2">
        <f>Table_ExternalData_15[[#This Row],[Price]]-Table_ExternalData_15[[#This Row],[Price]]*Table_ExternalData_15[[#This Row],[extra popust]]</f>
        <v>112.26600000000001</v>
      </c>
      <c r="N1947" s="2">
        <f>IF(M1947&lt;I1947,M1947,I1947)</f>
        <v>112.26600000000001</v>
      </c>
      <c r="O1947" s="12" t="str">
        <f>IF(N1947&lt;I1947,$U$1," ")</f>
        <v xml:space="preserve"> </v>
      </c>
      <c r="P1947" s="12" t="str">
        <f>IFERROR((O1947+30)," ")</f>
        <v xml:space="preserve"> </v>
      </c>
      <c r="Q1947" s="2">
        <f ca="1">IF(O1947=$U$1,N1947,"0")*1.22</f>
        <v>0</v>
      </c>
    </row>
    <row r="1948" spans="1:17" x14ac:dyDescent="0.25">
      <c r="A1948" t="s">
        <v>4507</v>
      </c>
      <c r="B1948" t="s">
        <v>4506</v>
      </c>
      <c r="C1948">
        <v>12678</v>
      </c>
      <c r="D1948">
        <v>17.3</v>
      </c>
      <c r="E1948">
        <f>IFERROR(VLOOKUP(Table_ExternalData_15[[#This Row],[Id]],Rabati!B:C,2,0),0)</f>
        <v>5</v>
      </c>
      <c r="F1948">
        <v>11</v>
      </c>
      <c r="G1948" t="str">
        <f>VLOOKUP(Table_ExternalData_15[[#This Row],[Id]],'Blagovna izdelek'!A:C,3,0)</f>
        <v>Logitech</v>
      </c>
      <c r="H1948">
        <f>Table_ExternalData_15[[#This Row],[Rabat]]*0.2</f>
        <v>1</v>
      </c>
      <c r="I1948" s="2">
        <f>Table_ExternalData_15[[#This Row],[Price]]-(Table_ExternalData_15[[#This Row],[Price]]*Table_ExternalData_15[[#This Row],[BB rabat]])/100</f>
        <v>17.127000000000002</v>
      </c>
      <c r="J1948" s="2">
        <f>Table_ExternalData_15[[#This Row],[BB cena]]*Table_ExternalData_15[[#Headers],[1,22]]</f>
        <v>20.894940000000002</v>
      </c>
      <c r="K1948" s="2">
        <f>Table_ExternalData_15[[#This Row],[Price]]*Table_ExternalData_15[[#Headers],[1,22]]</f>
        <v>21.106000000000002</v>
      </c>
      <c r="L1948" s="7">
        <f>IF(G1948="White Shark",E1948*0.5,IF(G1948="Sbox",E1948*0.5,IF(G1948="Tenda",E1948*0.5,E1948*0.2)))/100</f>
        <v>0.01</v>
      </c>
      <c r="M1948" s="2">
        <f>Table_ExternalData_15[[#This Row],[Price]]-Table_ExternalData_15[[#This Row],[Price]]*Table_ExternalData_15[[#This Row],[extra popust]]</f>
        <v>17.127000000000002</v>
      </c>
      <c r="N1948" s="2">
        <f>IF(M1948&lt;I1948,M1948,I1948)</f>
        <v>17.127000000000002</v>
      </c>
      <c r="O1948" s="12" t="str">
        <f>IF(N1948&lt;I1948,$U$1," ")</f>
        <v xml:space="preserve"> </v>
      </c>
      <c r="P1948" s="12" t="str">
        <f>IFERROR((O1948+30)," ")</f>
        <v xml:space="preserve"> </v>
      </c>
      <c r="Q1948" s="2">
        <f ca="1">IF(O1948=$U$1,N1948,"0")*1.22</f>
        <v>0</v>
      </c>
    </row>
    <row r="1949" spans="1:17" x14ac:dyDescent="0.25">
      <c r="A1949" t="s">
        <v>4597</v>
      </c>
      <c r="B1949" t="s">
        <v>4596</v>
      </c>
      <c r="C1949">
        <v>12837</v>
      </c>
      <c r="D1949">
        <v>79.95</v>
      </c>
      <c r="E1949">
        <f>IFERROR(VLOOKUP(Table_ExternalData_15[[#This Row],[Id]],Rabati!B:C,2,0),0)</f>
        <v>5</v>
      </c>
      <c r="F1949">
        <v>7</v>
      </c>
      <c r="G1949" t="str">
        <f>VLOOKUP(Table_ExternalData_15[[#This Row],[Id]],'Blagovna izdelek'!A:C,3,0)</f>
        <v>Logitech</v>
      </c>
      <c r="H1949">
        <f>Table_ExternalData_15[[#This Row],[Rabat]]*0.2</f>
        <v>1</v>
      </c>
      <c r="I1949" s="2">
        <f>Table_ExternalData_15[[#This Row],[Price]]-(Table_ExternalData_15[[#This Row],[Price]]*Table_ExternalData_15[[#This Row],[BB rabat]])/100</f>
        <v>79.150500000000008</v>
      </c>
      <c r="J1949" s="2">
        <f>Table_ExternalData_15[[#This Row],[BB cena]]*Table_ExternalData_15[[#Headers],[1,22]]</f>
        <v>96.563610000000011</v>
      </c>
      <c r="K1949" s="2">
        <f>Table_ExternalData_15[[#This Row],[Price]]*Table_ExternalData_15[[#Headers],[1,22]]</f>
        <v>97.539000000000001</v>
      </c>
      <c r="L1949" s="7">
        <f>IF(G1949="White Shark",E1949*0.5,IF(G1949="Sbox",E1949*0.5,IF(G1949="Tenda",E1949*0.5,E1949*0.2)))/100</f>
        <v>0.01</v>
      </c>
      <c r="M1949" s="2">
        <f>Table_ExternalData_15[[#This Row],[Price]]-Table_ExternalData_15[[#This Row],[Price]]*Table_ExternalData_15[[#This Row],[extra popust]]</f>
        <v>79.150500000000008</v>
      </c>
      <c r="N1949" s="2">
        <f>IF(M1949&lt;I1949,M1949,I1949)</f>
        <v>79.150500000000008</v>
      </c>
      <c r="O1949" s="12" t="str">
        <f>IF(N1949&lt;I1949,$U$1," ")</f>
        <v xml:space="preserve"> </v>
      </c>
      <c r="P1949" s="12" t="str">
        <f>IFERROR((O1949+30)," ")</f>
        <v xml:space="preserve"> </v>
      </c>
      <c r="Q1949" s="2">
        <f ca="1">IF(O1949=$U$1,N1949,"0")*1.22</f>
        <v>0</v>
      </c>
    </row>
    <row r="1950" spans="1:17" x14ac:dyDescent="0.25">
      <c r="A1950" t="s">
        <v>4728</v>
      </c>
      <c r="B1950" t="s">
        <v>4727</v>
      </c>
      <c r="C1950">
        <v>12966</v>
      </c>
      <c r="D1950">
        <v>23.36</v>
      </c>
      <c r="E1950">
        <f>IFERROR(VLOOKUP(Table_ExternalData_15[[#This Row],[Id]],Rabati!B:C,2,0),0)</f>
        <v>5</v>
      </c>
      <c r="F1950">
        <v>18</v>
      </c>
      <c r="G1950" t="str">
        <f>VLOOKUP(Table_ExternalData_15[[#This Row],[Id]],'Blagovna izdelek'!A:C,3,0)</f>
        <v>Logitech</v>
      </c>
      <c r="H1950">
        <f>Table_ExternalData_15[[#This Row],[Rabat]]*0.2</f>
        <v>1</v>
      </c>
      <c r="I1950" s="2">
        <f>Table_ExternalData_15[[#This Row],[Price]]-(Table_ExternalData_15[[#This Row],[Price]]*Table_ExternalData_15[[#This Row],[BB rabat]])/100</f>
        <v>23.1264</v>
      </c>
      <c r="J1950" s="2">
        <f>Table_ExternalData_15[[#This Row],[BB cena]]*Table_ExternalData_15[[#Headers],[1,22]]</f>
        <v>28.214207999999999</v>
      </c>
      <c r="K1950" s="2">
        <f>Table_ExternalData_15[[#This Row],[Price]]*Table_ExternalData_15[[#Headers],[1,22]]</f>
        <v>28.499199999999998</v>
      </c>
      <c r="L1950" s="7">
        <f>IF(G1950="White Shark",E1950*0.5,IF(G1950="Sbox",E1950*0.5,IF(G1950="Tenda",E1950*0.5,E1950*0.2)))/100</f>
        <v>0.01</v>
      </c>
      <c r="M1950" s="2">
        <f>Table_ExternalData_15[[#This Row],[Price]]-Table_ExternalData_15[[#This Row],[Price]]*Table_ExternalData_15[[#This Row],[extra popust]]</f>
        <v>23.1264</v>
      </c>
      <c r="N1950" s="2">
        <f>IF(M1950&lt;I1950,M1950,I1950)</f>
        <v>23.1264</v>
      </c>
      <c r="O1950" s="12" t="str">
        <f>IF(N1950&lt;I1950,$U$1," ")</f>
        <v xml:space="preserve"> </v>
      </c>
      <c r="P1950" s="12" t="str">
        <f>IFERROR((O1950+30)," ")</f>
        <v xml:space="preserve"> </v>
      </c>
      <c r="Q1950" s="2">
        <f ca="1">IF(O1950=$U$1,N1950,"0")*1.22</f>
        <v>0</v>
      </c>
    </row>
    <row r="1951" spans="1:17" x14ac:dyDescent="0.25">
      <c r="A1951" t="s">
        <v>5029</v>
      </c>
      <c r="B1951" t="s">
        <v>5028</v>
      </c>
      <c r="C1951">
        <v>13171</v>
      </c>
      <c r="D1951">
        <v>52.2</v>
      </c>
      <c r="E1951">
        <f>IFERROR(VLOOKUP(Table_ExternalData_15[[#This Row],[Id]],Rabati!B:C,2,0),0)</f>
        <v>5</v>
      </c>
      <c r="F1951">
        <v>7</v>
      </c>
      <c r="G1951" t="str">
        <f>VLOOKUP(Table_ExternalData_15[[#This Row],[Id]],'Blagovna izdelek'!A:C,3,0)</f>
        <v>Logitech</v>
      </c>
      <c r="H1951">
        <f>Table_ExternalData_15[[#This Row],[Rabat]]*0.2</f>
        <v>1</v>
      </c>
      <c r="I1951" s="2">
        <f>Table_ExternalData_15[[#This Row],[Price]]-(Table_ExternalData_15[[#This Row],[Price]]*Table_ExternalData_15[[#This Row],[BB rabat]])/100</f>
        <v>51.678000000000004</v>
      </c>
      <c r="J1951" s="2">
        <f>Table_ExternalData_15[[#This Row],[BB cena]]*Table_ExternalData_15[[#Headers],[1,22]]</f>
        <v>63.047160000000005</v>
      </c>
      <c r="K1951" s="2">
        <f>Table_ExternalData_15[[#This Row],[Price]]*Table_ExternalData_15[[#Headers],[1,22]]</f>
        <v>63.684000000000005</v>
      </c>
      <c r="L1951" s="7">
        <f>IF(G1951="White Shark",E1951*0.5,IF(G1951="Sbox",E1951*0.5,IF(G1951="Tenda",E1951*0.5,E1951*0.2)))/100</f>
        <v>0.01</v>
      </c>
      <c r="M1951" s="2">
        <f>Table_ExternalData_15[[#This Row],[Price]]-Table_ExternalData_15[[#This Row],[Price]]*Table_ExternalData_15[[#This Row],[extra popust]]</f>
        <v>51.678000000000004</v>
      </c>
      <c r="N1951" s="2">
        <f>IF(M1951&lt;I1951,M1951,I1951)</f>
        <v>51.678000000000004</v>
      </c>
      <c r="O1951" s="12" t="str">
        <f>IF(N1951&lt;I1951,$U$1," ")</f>
        <v xml:space="preserve"> </v>
      </c>
      <c r="P1951" s="12" t="str">
        <f>IFERROR((O1951+30)," ")</f>
        <v xml:space="preserve"> </v>
      </c>
      <c r="Q1951" s="2">
        <f ca="1">IF(O1951=$U$1,N1951,"0")*1.22</f>
        <v>0</v>
      </c>
    </row>
    <row r="1952" spans="1:17" x14ac:dyDescent="0.25">
      <c r="A1952" t="s">
        <v>5045</v>
      </c>
      <c r="B1952" t="s">
        <v>5044</v>
      </c>
      <c r="C1952">
        <v>13186</v>
      </c>
      <c r="D1952">
        <v>119.4</v>
      </c>
      <c r="E1952">
        <f>IFERROR(VLOOKUP(Table_ExternalData_15[[#This Row],[Id]],Rabati!B:C,2,0),0)</f>
        <v>5</v>
      </c>
      <c r="F1952">
        <v>2</v>
      </c>
      <c r="G1952" t="str">
        <f>VLOOKUP(Table_ExternalData_15[[#This Row],[Id]],'Blagovna izdelek'!A:C,3,0)</f>
        <v>Logitech</v>
      </c>
      <c r="H1952">
        <f>Table_ExternalData_15[[#This Row],[Rabat]]*0.2</f>
        <v>1</v>
      </c>
      <c r="I1952" s="2">
        <f>Table_ExternalData_15[[#This Row],[Price]]-(Table_ExternalData_15[[#This Row],[Price]]*Table_ExternalData_15[[#This Row],[BB rabat]])/100</f>
        <v>118.206</v>
      </c>
      <c r="J1952" s="2">
        <f>Table_ExternalData_15[[#This Row],[BB cena]]*Table_ExternalData_15[[#Headers],[1,22]]</f>
        <v>144.21132</v>
      </c>
      <c r="K1952" s="2">
        <f>Table_ExternalData_15[[#This Row],[Price]]*Table_ExternalData_15[[#Headers],[1,22]]</f>
        <v>145.66800000000001</v>
      </c>
      <c r="L1952" s="7">
        <f>IF(G1952="White Shark",E1952*0.5,IF(G1952="Sbox",E1952*0.5,IF(G1952="Tenda",E1952*0.5,E1952*0.2)))/100</f>
        <v>0.01</v>
      </c>
      <c r="M1952" s="2">
        <f>Table_ExternalData_15[[#This Row],[Price]]-Table_ExternalData_15[[#This Row],[Price]]*Table_ExternalData_15[[#This Row],[extra popust]]</f>
        <v>118.206</v>
      </c>
      <c r="N1952" s="2">
        <f>IF(M1952&lt;I1952,M1952,I1952)</f>
        <v>118.206</v>
      </c>
      <c r="O1952" s="12" t="str">
        <f>IF(N1952&lt;I1952,$U$1," ")</f>
        <v xml:space="preserve"> </v>
      </c>
      <c r="P1952" s="12" t="str">
        <f>IFERROR((O1952+30)," ")</f>
        <v xml:space="preserve"> </v>
      </c>
      <c r="Q1952" s="2">
        <f ca="1">IF(O1952=$U$1,N1952,"0")*1.22</f>
        <v>0</v>
      </c>
    </row>
    <row r="1953" spans="1:17" x14ac:dyDescent="0.25">
      <c r="A1953" t="s">
        <v>5120</v>
      </c>
      <c r="B1953" t="s">
        <v>5119</v>
      </c>
      <c r="C1953">
        <v>13285</v>
      </c>
      <c r="D1953">
        <v>103.05</v>
      </c>
      <c r="E1953">
        <f>IFERROR(VLOOKUP(Table_ExternalData_15[[#This Row],[Id]],Rabati!B:C,2,0),0)</f>
        <v>5</v>
      </c>
      <c r="F1953">
        <v>0</v>
      </c>
      <c r="G1953" t="str">
        <f>VLOOKUP(Table_ExternalData_15[[#This Row],[Id]],'Blagovna izdelek'!A:C,3,0)</f>
        <v>Logitech</v>
      </c>
      <c r="H1953">
        <f>Table_ExternalData_15[[#This Row],[Rabat]]*0.2</f>
        <v>1</v>
      </c>
      <c r="I1953" s="2">
        <f>Table_ExternalData_15[[#This Row],[Price]]-(Table_ExternalData_15[[#This Row],[Price]]*Table_ExternalData_15[[#This Row],[BB rabat]])/100</f>
        <v>102.01949999999999</v>
      </c>
      <c r="J1953" s="2">
        <f>Table_ExternalData_15[[#This Row],[BB cena]]*Table_ExternalData_15[[#Headers],[1,22]]</f>
        <v>124.46378999999999</v>
      </c>
      <c r="K1953" s="2">
        <f>Table_ExternalData_15[[#This Row],[Price]]*Table_ExternalData_15[[#Headers],[1,22]]</f>
        <v>125.72099999999999</v>
      </c>
      <c r="L1953" s="7">
        <f>IF(G1953="White Shark",E1953*0.5,IF(G1953="Sbox",E1953*0.5,IF(G1953="Tenda",E1953*0.5,E1953*0.2)))/100</f>
        <v>0.01</v>
      </c>
      <c r="M1953" s="2">
        <f>Table_ExternalData_15[[#This Row],[Price]]-Table_ExternalData_15[[#This Row],[Price]]*Table_ExternalData_15[[#This Row],[extra popust]]</f>
        <v>102.01949999999999</v>
      </c>
      <c r="N1953" s="2">
        <f>IF(M1953&lt;I1953,M1953,I1953)</f>
        <v>102.01949999999999</v>
      </c>
      <c r="O1953" s="12" t="str">
        <f>IF(N1953&lt;I1953,$U$1," ")</f>
        <v xml:space="preserve"> </v>
      </c>
      <c r="P1953" s="12" t="str">
        <f>IFERROR((O1953+30)," ")</f>
        <v xml:space="preserve"> </v>
      </c>
      <c r="Q1953" s="2">
        <f ca="1">IF(O1953=$U$1,N1953,"0")*1.22</f>
        <v>0</v>
      </c>
    </row>
    <row r="1954" spans="1:17" x14ac:dyDescent="0.25">
      <c r="A1954" t="s">
        <v>5395</v>
      </c>
      <c r="B1954" t="s">
        <v>5394</v>
      </c>
      <c r="C1954">
        <v>13606</v>
      </c>
      <c r="D1954">
        <v>50.43</v>
      </c>
      <c r="E1954">
        <f>IFERROR(VLOOKUP(Table_ExternalData_15[[#This Row],[Id]],Rabati!B:C,2,0),0)</f>
        <v>5</v>
      </c>
      <c r="F1954">
        <v>2</v>
      </c>
      <c r="G1954" t="str">
        <f>VLOOKUP(Table_ExternalData_15[[#This Row],[Id]],'Blagovna izdelek'!A:C,3,0)</f>
        <v>Logitech</v>
      </c>
      <c r="H1954">
        <f>Table_ExternalData_15[[#This Row],[Rabat]]*0.2</f>
        <v>1</v>
      </c>
      <c r="I1954" s="2">
        <f>Table_ExternalData_15[[#This Row],[Price]]-(Table_ExternalData_15[[#This Row],[Price]]*Table_ExternalData_15[[#This Row],[BB rabat]])/100</f>
        <v>49.925699999999999</v>
      </c>
      <c r="J1954" s="2">
        <f>Table_ExternalData_15[[#This Row],[BB cena]]*Table_ExternalData_15[[#Headers],[1,22]]</f>
        <v>60.909354</v>
      </c>
      <c r="K1954" s="2">
        <f>Table_ExternalData_15[[#This Row],[Price]]*Table_ExternalData_15[[#Headers],[1,22]]</f>
        <v>61.5246</v>
      </c>
      <c r="L1954" s="7">
        <f>IF(G1954="White Shark",E1954*0.5,IF(G1954="Sbox",E1954*0.5,IF(G1954="Tenda",E1954*0.5,E1954*0.2)))/100</f>
        <v>0.01</v>
      </c>
      <c r="M1954" s="2">
        <f>Table_ExternalData_15[[#This Row],[Price]]-Table_ExternalData_15[[#This Row],[Price]]*Table_ExternalData_15[[#This Row],[extra popust]]</f>
        <v>49.925699999999999</v>
      </c>
      <c r="N1954" s="2">
        <f>IF(M1954&lt;I1954,M1954,I1954)</f>
        <v>49.925699999999999</v>
      </c>
      <c r="O1954" s="12" t="str">
        <f>IF(N1954&lt;I1954,$U$1," ")</f>
        <v xml:space="preserve"> </v>
      </c>
      <c r="P1954" s="12" t="str">
        <f>IFERROR((O1954+30)," ")</f>
        <v xml:space="preserve"> </v>
      </c>
      <c r="Q1954" s="2">
        <f ca="1">IF(O1954=$U$1,N1954,"0")*1.22</f>
        <v>0</v>
      </c>
    </row>
    <row r="1955" spans="1:17" x14ac:dyDescent="0.25">
      <c r="A1955" t="s">
        <v>5517</v>
      </c>
      <c r="B1955" t="s">
        <v>5516</v>
      </c>
      <c r="C1955">
        <v>13683</v>
      </c>
      <c r="D1955">
        <v>40.4</v>
      </c>
      <c r="E1955">
        <f>IFERROR(VLOOKUP(Table_ExternalData_15[[#This Row],[Id]],Rabati!B:C,2,0),0)</f>
        <v>5</v>
      </c>
      <c r="F1955">
        <v>0</v>
      </c>
      <c r="G1955" t="str">
        <f>VLOOKUP(Table_ExternalData_15[[#This Row],[Id]],'Blagovna izdelek'!A:C,3,0)</f>
        <v>Logitech</v>
      </c>
      <c r="H1955">
        <f>Table_ExternalData_15[[#This Row],[Rabat]]*0.2</f>
        <v>1</v>
      </c>
      <c r="I1955" s="2">
        <f>Table_ExternalData_15[[#This Row],[Price]]-(Table_ExternalData_15[[#This Row],[Price]]*Table_ExternalData_15[[#This Row],[BB rabat]])/100</f>
        <v>39.995999999999995</v>
      </c>
      <c r="J1955" s="2">
        <f>Table_ExternalData_15[[#This Row],[BB cena]]*Table_ExternalData_15[[#Headers],[1,22]]</f>
        <v>48.79511999999999</v>
      </c>
      <c r="K1955" s="2">
        <f>Table_ExternalData_15[[#This Row],[Price]]*Table_ExternalData_15[[#Headers],[1,22]]</f>
        <v>49.287999999999997</v>
      </c>
      <c r="L1955" s="7">
        <f>IF(G1955="White Shark",E1955*0.5,IF(G1955="Sbox",E1955*0.5,IF(G1955="Tenda",E1955*0.5,E1955*0.2)))/100</f>
        <v>0.01</v>
      </c>
      <c r="M1955" s="2">
        <f>Table_ExternalData_15[[#This Row],[Price]]-Table_ExternalData_15[[#This Row],[Price]]*Table_ExternalData_15[[#This Row],[extra popust]]</f>
        <v>39.995999999999995</v>
      </c>
      <c r="N1955" s="2">
        <f>IF(M1955&lt;I1955,M1955,I1955)</f>
        <v>39.995999999999995</v>
      </c>
      <c r="O1955" s="12" t="str">
        <f>IF(N1955&lt;I1955,$U$1," ")</f>
        <v xml:space="preserve"> </v>
      </c>
      <c r="P1955" s="12" t="str">
        <f>IFERROR((O1955+30)," ")</f>
        <v xml:space="preserve"> </v>
      </c>
      <c r="Q1955" s="2">
        <f ca="1">IF(O1955=$U$1,N1955,"0")*1.22</f>
        <v>0</v>
      </c>
    </row>
    <row r="1956" spans="1:17" x14ac:dyDescent="0.25">
      <c r="A1956" t="s">
        <v>5519</v>
      </c>
      <c r="B1956" t="s">
        <v>5518</v>
      </c>
      <c r="C1956">
        <v>13684</v>
      </c>
      <c r="D1956">
        <v>59.3</v>
      </c>
      <c r="E1956">
        <f>IFERROR(VLOOKUP(Table_ExternalData_15[[#This Row],[Id]],Rabati!B:C,2,0),0)</f>
        <v>5</v>
      </c>
      <c r="F1956">
        <v>0</v>
      </c>
      <c r="G1956" t="str">
        <f>VLOOKUP(Table_ExternalData_15[[#This Row],[Id]],'Blagovna izdelek'!A:C,3,0)</f>
        <v>Logitech</v>
      </c>
      <c r="H1956">
        <f>Table_ExternalData_15[[#This Row],[Rabat]]*0.2</f>
        <v>1</v>
      </c>
      <c r="I1956" s="2">
        <f>Table_ExternalData_15[[#This Row],[Price]]-(Table_ExternalData_15[[#This Row],[Price]]*Table_ExternalData_15[[#This Row],[BB rabat]])/100</f>
        <v>58.706999999999994</v>
      </c>
      <c r="J1956" s="2">
        <f>Table_ExternalData_15[[#This Row],[BB cena]]*Table_ExternalData_15[[#Headers],[1,22]]</f>
        <v>71.622539999999987</v>
      </c>
      <c r="K1956" s="2">
        <f>Table_ExternalData_15[[#This Row],[Price]]*Table_ExternalData_15[[#Headers],[1,22]]</f>
        <v>72.345999999999989</v>
      </c>
      <c r="L1956" s="7">
        <f>IF(G1956="White Shark",E1956*0.5,IF(G1956="Sbox",E1956*0.5,IF(G1956="Tenda",E1956*0.5,E1956*0.2)))/100</f>
        <v>0.01</v>
      </c>
      <c r="M1956" s="2">
        <f>Table_ExternalData_15[[#This Row],[Price]]-Table_ExternalData_15[[#This Row],[Price]]*Table_ExternalData_15[[#This Row],[extra popust]]</f>
        <v>58.706999999999994</v>
      </c>
      <c r="N1956" s="2">
        <f>IF(M1956&lt;I1956,M1956,I1956)</f>
        <v>58.706999999999994</v>
      </c>
      <c r="O1956" s="12" t="str">
        <f>IF(N1956&lt;I1956,$U$1," ")</f>
        <v xml:space="preserve"> </v>
      </c>
      <c r="P1956" s="12" t="str">
        <f>IFERROR((O1956+30)," ")</f>
        <v xml:space="preserve"> </v>
      </c>
      <c r="Q1956" s="2">
        <f ca="1">IF(O1956=$U$1,N1956,"0")*1.22</f>
        <v>0</v>
      </c>
    </row>
    <row r="1957" spans="1:17" x14ac:dyDescent="0.25">
      <c r="A1957" t="s">
        <v>5552</v>
      </c>
      <c r="B1957" t="s">
        <v>5551</v>
      </c>
      <c r="C1957">
        <v>13710</v>
      </c>
      <c r="D1957">
        <v>36.75</v>
      </c>
      <c r="E1957">
        <f>IFERROR(VLOOKUP(Table_ExternalData_15[[#This Row],[Id]],Rabati!B:C,2,0),0)</f>
        <v>5</v>
      </c>
      <c r="F1957">
        <v>8</v>
      </c>
      <c r="G1957" t="str">
        <f>VLOOKUP(Table_ExternalData_15[[#This Row],[Id]],'Blagovna izdelek'!A:C,3,0)</f>
        <v>Logitech</v>
      </c>
      <c r="H1957">
        <f>Table_ExternalData_15[[#This Row],[Rabat]]*0.2</f>
        <v>1</v>
      </c>
      <c r="I1957" s="2">
        <f>Table_ExternalData_15[[#This Row],[Price]]-(Table_ExternalData_15[[#This Row],[Price]]*Table_ExternalData_15[[#This Row],[BB rabat]])/100</f>
        <v>36.3825</v>
      </c>
      <c r="J1957" s="2">
        <f>Table_ExternalData_15[[#This Row],[BB cena]]*Table_ExternalData_15[[#Headers],[1,22]]</f>
        <v>44.386649999999996</v>
      </c>
      <c r="K1957" s="2">
        <f>Table_ExternalData_15[[#This Row],[Price]]*Table_ExternalData_15[[#Headers],[1,22]]</f>
        <v>44.835000000000001</v>
      </c>
      <c r="L1957" s="7">
        <f>IF(G1957="White Shark",E1957*0.5,IF(G1957="Sbox",E1957*0.5,IF(G1957="Tenda",E1957*0.5,E1957*0.2)))/100</f>
        <v>0.01</v>
      </c>
      <c r="M1957" s="2">
        <f>Table_ExternalData_15[[#This Row],[Price]]-Table_ExternalData_15[[#This Row],[Price]]*Table_ExternalData_15[[#This Row],[extra popust]]</f>
        <v>36.3825</v>
      </c>
      <c r="N1957" s="2">
        <f>IF(M1957&lt;I1957,M1957,I1957)</f>
        <v>36.3825</v>
      </c>
      <c r="O1957" s="12" t="str">
        <f>IF(N1957&lt;I1957,$U$1," ")</f>
        <v xml:space="preserve"> </v>
      </c>
      <c r="P1957" s="12" t="str">
        <f>IFERROR((O1957+30)," ")</f>
        <v xml:space="preserve"> </v>
      </c>
      <c r="Q1957" s="2">
        <f ca="1">IF(O1957=$U$1,N1957,"0")*1.22</f>
        <v>0</v>
      </c>
    </row>
    <row r="1958" spans="1:17" x14ac:dyDescent="0.25">
      <c r="A1958" t="s">
        <v>5694</v>
      </c>
      <c r="B1958" t="s">
        <v>5693</v>
      </c>
      <c r="C1958">
        <v>13838</v>
      </c>
      <c r="D1958">
        <v>23.1</v>
      </c>
      <c r="E1958">
        <f>IFERROR(VLOOKUP(Table_ExternalData_15[[#This Row],[Id]],Rabati!B:C,2,0),0)</f>
        <v>5</v>
      </c>
      <c r="F1958">
        <v>0</v>
      </c>
      <c r="G1958" t="str">
        <f>VLOOKUP(Table_ExternalData_15[[#This Row],[Id]],'Blagovna izdelek'!A:C,3,0)</f>
        <v>Logitech</v>
      </c>
      <c r="H1958">
        <f>Table_ExternalData_15[[#This Row],[Rabat]]*0.2</f>
        <v>1</v>
      </c>
      <c r="I1958" s="2">
        <f>Table_ExternalData_15[[#This Row],[Price]]-(Table_ExternalData_15[[#This Row],[Price]]*Table_ExternalData_15[[#This Row],[BB rabat]])/100</f>
        <v>22.869</v>
      </c>
      <c r="J1958" s="2">
        <f>Table_ExternalData_15[[#This Row],[BB cena]]*Table_ExternalData_15[[#Headers],[1,22]]</f>
        <v>27.900179999999999</v>
      </c>
      <c r="K1958" s="2">
        <f>Table_ExternalData_15[[#This Row],[Price]]*Table_ExternalData_15[[#Headers],[1,22]]</f>
        <v>28.182000000000002</v>
      </c>
      <c r="L1958" s="7">
        <f>IF(G1958="White Shark",E1958*0.5,IF(G1958="Sbox",E1958*0.5,IF(G1958="Tenda",E1958*0.5,E1958*0.2)))/100</f>
        <v>0.01</v>
      </c>
      <c r="M1958" s="2">
        <f>Table_ExternalData_15[[#This Row],[Price]]-Table_ExternalData_15[[#This Row],[Price]]*Table_ExternalData_15[[#This Row],[extra popust]]</f>
        <v>22.869</v>
      </c>
      <c r="N1958" s="2">
        <f>IF(M1958&lt;I1958,M1958,I1958)</f>
        <v>22.869</v>
      </c>
      <c r="O1958" s="12" t="str">
        <f>IF(N1958&lt;I1958,$U$1," ")</f>
        <v xml:space="preserve"> </v>
      </c>
      <c r="P1958" s="12" t="str">
        <f>IFERROR((O1958+30)," ")</f>
        <v xml:space="preserve"> </v>
      </c>
      <c r="Q1958" s="2">
        <f ca="1">IF(O1958=$U$1,N1958,"0")*1.22</f>
        <v>0</v>
      </c>
    </row>
    <row r="1959" spans="1:17" x14ac:dyDescent="0.25">
      <c r="A1959" t="s">
        <v>5814</v>
      </c>
      <c r="B1959" t="s">
        <v>5813</v>
      </c>
      <c r="C1959">
        <v>13920</v>
      </c>
      <c r="D1959">
        <v>76.97</v>
      </c>
      <c r="E1959">
        <f>IFERROR(VLOOKUP(Table_ExternalData_15[[#This Row],[Id]],Rabati!B:C,2,0),0)</f>
        <v>5</v>
      </c>
      <c r="F1959">
        <v>0</v>
      </c>
      <c r="G1959" t="str">
        <f>VLOOKUP(Table_ExternalData_15[[#This Row],[Id]],'Blagovna izdelek'!A:C,3,0)</f>
        <v>Logitech</v>
      </c>
      <c r="H1959">
        <f>Table_ExternalData_15[[#This Row],[Rabat]]*0.2</f>
        <v>1</v>
      </c>
      <c r="I1959" s="2">
        <f>Table_ExternalData_15[[#This Row],[Price]]-(Table_ExternalData_15[[#This Row],[Price]]*Table_ExternalData_15[[#This Row],[BB rabat]])/100</f>
        <v>76.200299999999999</v>
      </c>
      <c r="J1959" s="2">
        <f>Table_ExternalData_15[[#This Row],[BB cena]]*Table_ExternalData_15[[#Headers],[1,22]]</f>
        <v>92.964365999999998</v>
      </c>
      <c r="K1959" s="2">
        <f>Table_ExternalData_15[[#This Row],[Price]]*Table_ExternalData_15[[#Headers],[1,22]]</f>
        <v>93.903399999999991</v>
      </c>
      <c r="L1959" s="7">
        <f>IF(G1959="White Shark",E1959*0.5,IF(G1959="Sbox",E1959*0.5,IF(G1959="Tenda",E1959*0.5,E1959*0.2)))/100</f>
        <v>0.01</v>
      </c>
      <c r="M1959" s="2">
        <f>Table_ExternalData_15[[#This Row],[Price]]-Table_ExternalData_15[[#This Row],[Price]]*Table_ExternalData_15[[#This Row],[extra popust]]</f>
        <v>76.200299999999999</v>
      </c>
      <c r="N1959" s="2">
        <f>IF(M1959&lt;I1959,M1959,I1959)</f>
        <v>76.200299999999999</v>
      </c>
      <c r="O1959" s="12" t="str">
        <f>IF(N1959&lt;I1959,$U$1," ")</f>
        <v xml:space="preserve"> </v>
      </c>
      <c r="P1959" s="12" t="str">
        <f>IFERROR((O1959+30)," ")</f>
        <v xml:space="preserve"> </v>
      </c>
      <c r="Q1959" s="2">
        <f ca="1">IF(O1959=$U$1,N1959,"0")*1.22</f>
        <v>0</v>
      </c>
    </row>
    <row r="1960" spans="1:17" x14ac:dyDescent="0.25">
      <c r="A1960" t="s">
        <v>5886</v>
      </c>
      <c r="B1960" t="s">
        <v>5885</v>
      </c>
      <c r="C1960">
        <v>13972</v>
      </c>
      <c r="D1960">
        <v>122.9</v>
      </c>
      <c r="E1960">
        <f>IFERROR(VLOOKUP(Table_ExternalData_15[[#This Row],[Id]],Rabati!B:C,2,0),0)</f>
        <v>5</v>
      </c>
      <c r="F1960">
        <v>0</v>
      </c>
      <c r="G1960" t="str">
        <f>VLOOKUP(Table_ExternalData_15[[#This Row],[Id]],'Blagovna izdelek'!A:C,3,0)</f>
        <v>Logitech</v>
      </c>
      <c r="H1960">
        <f>Table_ExternalData_15[[#This Row],[Rabat]]*0.2</f>
        <v>1</v>
      </c>
      <c r="I1960" s="2">
        <f>Table_ExternalData_15[[#This Row],[Price]]-(Table_ExternalData_15[[#This Row],[Price]]*Table_ExternalData_15[[#This Row],[BB rabat]])/100</f>
        <v>121.67100000000001</v>
      </c>
      <c r="J1960" s="2">
        <f>Table_ExternalData_15[[#This Row],[BB cena]]*Table_ExternalData_15[[#Headers],[1,22]]</f>
        <v>148.43862000000001</v>
      </c>
      <c r="K1960" s="2">
        <f>Table_ExternalData_15[[#This Row],[Price]]*Table_ExternalData_15[[#Headers],[1,22]]</f>
        <v>149.93800000000002</v>
      </c>
      <c r="L1960" s="7">
        <f>IF(G1960="White Shark",E1960*0.5,IF(G1960="Sbox",E1960*0.5,IF(G1960="Tenda",E1960*0.5,E1960*0.2)))/100</f>
        <v>0.01</v>
      </c>
      <c r="M1960" s="2">
        <f>Table_ExternalData_15[[#This Row],[Price]]-Table_ExternalData_15[[#This Row],[Price]]*Table_ExternalData_15[[#This Row],[extra popust]]</f>
        <v>121.67100000000001</v>
      </c>
      <c r="N1960" s="2">
        <f>IF(M1960&lt;I1960,M1960,I1960)</f>
        <v>121.67100000000001</v>
      </c>
      <c r="O1960" s="12" t="str">
        <f>IF(N1960&lt;I1960,$U$1," ")</f>
        <v xml:space="preserve"> </v>
      </c>
      <c r="P1960" s="12" t="str">
        <f>IFERROR((O1960+30)," ")</f>
        <v xml:space="preserve"> </v>
      </c>
      <c r="Q1960" s="2">
        <f ca="1">IF(O1960=$U$1,N1960,"0")*1.22</f>
        <v>0</v>
      </c>
    </row>
    <row r="1961" spans="1:17" x14ac:dyDescent="0.25">
      <c r="A1961" t="s">
        <v>6028</v>
      </c>
      <c r="B1961" t="s">
        <v>6027</v>
      </c>
      <c r="C1961">
        <v>14137</v>
      </c>
      <c r="D1961">
        <v>16.5</v>
      </c>
      <c r="E1961">
        <f>IFERROR(VLOOKUP(Table_ExternalData_15[[#This Row],[Id]],Rabati!B:C,2,0),0)</f>
        <v>5</v>
      </c>
      <c r="F1961">
        <v>11</v>
      </c>
      <c r="G1961" t="str">
        <f>VLOOKUP(Table_ExternalData_15[[#This Row],[Id]],'Blagovna izdelek'!A:C,3,0)</f>
        <v>Logitech</v>
      </c>
      <c r="H1961">
        <f>Table_ExternalData_15[[#This Row],[Rabat]]*0.2</f>
        <v>1</v>
      </c>
      <c r="I1961" s="2">
        <f>Table_ExternalData_15[[#This Row],[Price]]-(Table_ExternalData_15[[#This Row],[Price]]*Table_ExternalData_15[[#This Row],[BB rabat]])/100</f>
        <v>16.335000000000001</v>
      </c>
      <c r="J1961" s="2">
        <f>Table_ExternalData_15[[#This Row],[BB cena]]*Table_ExternalData_15[[#Headers],[1,22]]</f>
        <v>19.928699999999999</v>
      </c>
      <c r="K1961" s="2">
        <f>Table_ExternalData_15[[#This Row],[Price]]*Table_ExternalData_15[[#Headers],[1,22]]</f>
        <v>20.13</v>
      </c>
      <c r="L1961" s="7">
        <f>IF(G1961="White Shark",E1961*0.5,IF(G1961="Sbox",E1961*0.5,IF(G1961="Tenda",E1961*0.5,E1961*0.2)))/100</f>
        <v>0.01</v>
      </c>
      <c r="M1961" s="2">
        <f>Table_ExternalData_15[[#This Row],[Price]]-Table_ExternalData_15[[#This Row],[Price]]*Table_ExternalData_15[[#This Row],[extra popust]]</f>
        <v>16.335000000000001</v>
      </c>
      <c r="N1961" s="2">
        <f>IF(M1961&lt;I1961,M1961,I1961)</f>
        <v>16.335000000000001</v>
      </c>
      <c r="O1961" s="12" t="str">
        <f>IF(N1961&lt;I1961,$U$1," ")</f>
        <v xml:space="preserve"> </v>
      </c>
      <c r="P1961" s="12" t="str">
        <f>IFERROR((O1961+30)," ")</f>
        <v xml:space="preserve"> </v>
      </c>
      <c r="Q1961" s="2">
        <f ca="1">IF(O1961=$U$1,N1961,"0")*1.22</f>
        <v>0</v>
      </c>
    </row>
    <row r="1962" spans="1:17" x14ac:dyDescent="0.25">
      <c r="A1962" t="s">
        <v>6030</v>
      </c>
      <c r="B1962" t="s">
        <v>6029</v>
      </c>
      <c r="C1962">
        <v>14138</v>
      </c>
      <c r="D1962">
        <v>41.5</v>
      </c>
      <c r="E1962">
        <f>IFERROR(VLOOKUP(Table_ExternalData_15[[#This Row],[Id]],Rabati!B:C,2,0),0)</f>
        <v>5</v>
      </c>
      <c r="F1962">
        <v>0</v>
      </c>
      <c r="G1962" t="str">
        <f>VLOOKUP(Table_ExternalData_15[[#This Row],[Id]],'Blagovna izdelek'!A:C,3,0)</f>
        <v>Logitech</v>
      </c>
      <c r="H1962">
        <f>Table_ExternalData_15[[#This Row],[Rabat]]*0.2</f>
        <v>1</v>
      </c>
      <c r="I1962" s="2">
        <f>Table_ExternalData_15[[#This Row],[Price]]-(Table_ExternalData_15[[#This Row],[Price]]*Table_ExternalData_15[[#This Row],[BB rabat]])/100</f>
        <v>41.085000000000001</v>
      </c>
      <c r="J1962" s="2">
        <f>Table_ExternalData_15[[#This Row],[BB cena]]*Table_ExternalData_15[[#Headers],[1,22]]</f>
        <v>50.123699999999999</v>
      </c>
      <c r="K1962" s="2">
        <f>Table_ExternalData_15[[#This Row],[Price]]*Table_ExternalData_15[[#Headers],[1,22]]</f>
        <v>50.629999999999995</v>
      </c>
      <c r="L1962" s="7">
        <f>IF(G1962="White Shark",E1962*0.5,IF(G1962="Sbox",E1962*0.5,IF(G1962="Tenda",E1962*0.5,E1962*0.2)))/100</f>
        <v>0.01</v>
      </c>
      <c r="M1962" s="2">
        <f>Table_ExternalData_15[[#This Row],[Price]]-Table_ExternalData_15[[#This Row],[Price]]*Table_ExternalData_15[[#This Row],[extra popust]]</f>
        <v>41.085000000000001</v>
      </c>
      <c r="N1962" s="2">
        <f>IF(M1962&lt;I1962,M1962,I1962)</f>
        <v>41.085000000000001</v>
      </c>
      <c r="O1962" s="12" t="str">
        <f>IF(N1962&lt;I1962,$U$1," ")</f>
        <v xml:space="preserve"> </v>
      </c>
      <c r="P1962" s="12" t="str">
        <f>IFERROR((O1962+30)," ")</f>
        <v xml:space="preserve"> </v>
      </c>
      <c r="Q1962" s="2">
        <f ca="1">IF(O1962=$U$1,N1962,"0")*1.22</f>
        <v>0</v>
      </c>
    </row>
    <row r="1963" spans="1:17" x14ac:dyDescent="0.25">
      <c r="A1963" t="s">
        <v>6079</v>
      </c>
      <c r="B1963" t="s">
        <v>6078</v>
      </c>
      <c r="C1963">
        <v>14168</v>
      </c>
      <c r="D1963">
        <v>42.61</v>
      </c>
      <c r="E1963">
        <f>IFERROR(VLOOKUP(Table_ExternalData_15[[#This Row],[Id]],Rabati!B:C,2,0),0)</f>
        <v>5</v>
      </c>
      <c r="F1963">
        <v>17</v>
      </c>
      <c r="G1963" t="str">
        <f>VLOOKUP(Table_ExternalData_15[[#This Row],[Id]],'Blagovna izdelek'!A:C,3,0)</f>
        <v>Logitech</v>
      </c>
      <c r="H1963">
        <f>Table_ExternalData_15[[#This Row],[Rabat]]*0.2</f>
        <v>1</v>
      </c>
      <c r="I1963" s="2">
        <f>Table_ExternalData_15[[#This Row],[Price]]-(Table_ExternalData_15[[#This Row],[Price]]*Table_ExternalData_15[[#This Row],[BB rabat]])/100</f>
        <v>42.183900000000001</v>
      </c>
      <c r="J1963" s="2">
        <f>Table_ExternalData_15[[#This Row],[BB cena]]*Table_ExternalData_15[[#Headers],[1,22]]</f>
        <v>51.464357999999997</v>
      </c>
      <c r="K1963" s="2">
        <f>Table_ExternalData_15[[#This Row],[Price]]*Table_ExternalData_15[[#Headers],[1,22]]</f>
        <v>51.984200000000001</v>
      </c>
      <c r="L1963" s="7">
        <f>IF(G1963="White Shark",E1963*0.5,IF(G1963="Sbox",E1963*0.5,IF(G1963="Tenda",E1963*0.5,E1963*0.2)))/100</f>
        <v>0.01</v>
      </c>
      <c r="M1963" s="2">
        <f>Table_ExternalData_15[[#This Row],[Price]]-Table_ExternalData_15[[#This Row],[Price]]*Table_ExternalData_15[[#This Row],[extra popust]]</f>
        <v>42.183900000000001</v>
      </c>
      <c r="N1963" s="2">
        <f>IF(M1963&lt;I1963,M1963,I1963)</f>
        <v>42.183900000000001</v>
      </c>
      <c r="O1963" s="12" t="str">
        <f>IF(N1963&lt;I1963,$U$1," ")</f>
        <v xml:space="preserve"> </v>
      </c>
      <c r="P1963" s="12" t="str">
        <f>IFERROR((O1963+30)," ")</f>
        <v xml:space="preserve"> </v>
      </c>
      <c r="Q1963" s="2">
        <f ca="1">IF(O1963=$U$1,N1963,"0")*1.22</f>
        <v>0</v>
      </c>
    </row>
    <row r="1964" spans="1:17" x14ac:dyDescent="0.25">
      <c r="A1964" t="s">
        <v>6285</v>
      </c>
      <c r="B1964" t="s">
        <v>6284</v>
      </c>
      <c r="C1964">
        <v>14365</v>
      </c>
      <c r="D1964">
        <v>82.5</v>
      </c>
      <c r="E1964">
        <f>IFERROR(VLOOKUP(Table_ExternalData_15[[#This Row],[Id]],Rabati!B:C,2,0),0)</f>
        <v>5</v>
      </c>
      <c r="F1964">
        <v>0</v>
      </c>
      <c r="G1964" t="str">
        <f>VLOOKUP(Table_ExternalData_15[[#This Row],[Id]],'Blagovna izdelek'!A:C,3,0)</f>
        <v>Logitech</v>
      </c>
      <c r="H1964">
        <f>Table_ExternalData_15[[#This Row],[Rabat]]*0.2</f>
        <v>1</v>
      </c>
      <c r="I1964" s="2">
        <f>Table_ExternalData_15[[#This Row],[Price]]-(Table_ExternalData_15[[#This Row],[Price]]*Table_ExternalData_15[[#This Row],[BB rabat]])/100</f>
        <v>81.674999999999997</v>
      </c>
      <c r="J1964" s="2">
        <f>Table_ExternalData_15[[#This Row],[BB cena]]*Table_ExternalData_15[[#Headers],[1,22]]</f>
        <v>99.643499999999989</v>
      </c>
      <c r="K1964" s="2">
        <f>Table_ExternalData_15[[#This Row],[Price]]*Table_ExternalData_15[[#Headers],[1,22]]</f>
        <v>100.64999999999999</v>
      </c>
      <c r="L1964" s="7">
        <f>IF(G1964="White Shark",E1964*0.5,IF(G1964="Sbox",E1964*0.5,IF(G1964="Tenda",E1964*0.5,E1964*0.2)))/100</f>
        <v>0.01</v>
      </c>
      <c r="M1964" s="2">
        <f>Table_ExternalData_15[[#This Row],[Price]]-Table_ExternalData_15[[#This Row],[Price]]*Table_ExternalData_15[[#This Row],[extra popust]]</f>
        <v>81.674999999999997</v>
      </c>
      <c r="N1964" s="2">
        <f>IF(M1964&lt;I1964,M1964,I1964)</f>
        <v>81.674999999999997</v>
      </c>
      <c r="O1964" s="12" t="str">
        <f>IF(N1964&lt;I1964,$U$1," ")</f>
        <v xml:space="preserve"> </v>
      </c>
      <c r="P1964" s="12" t="str">
        <f>IFERROR((O1964+30)," ")</f>
        <v xml:space="preserve"> </v>
      </c>
      <c r="Q1964" s="2">
        <f ca="1">IF(O1964=$U$1,N1964,"0")*1.22</f>
        <v>0</v>
      </c>
    </row>
    <row r="1965" spans="1:17" x14ac:dyDescent="0.25">
      <c r="A1965" t="s">
        <v>6445</v>
      </c>
      <c r="B1965" t="s">
        <v>6444</v>
      </c>
      <c r="C1965">
        <v>14509</v>
      </c>
      <c r="D1965">
        <v>44.98</v>
      </c>
      <c r="E1965">
        <f>IFERROR(VLOOKUP(Table_ExternalData_15[[#This Row],[Id]],Rabati!B:C,2,0),0)</f>
        <v>5</v>
      </c>
      <c r="F1965">
        <v>3</v>
      </c>
      <c r="G1965" t="str">
        <f>VLOOKUP(Table_ExternalData_15[[#This Row],[Id]],'Blagovna izdelek'!A:C,3,0)</f>
        <v>Logitech</v>
      </c>
      <c r="H1965">
        <f>Table_ExternalData_15[[#This Row],[Rabat]]*0.2</f>
        <v>1</v>
      </c>
      <c r="I1965" s="2">
        <f>Table_ExternalData_15[[#This Row],[Price]]-(Table_ExternalData_15[[#This Row],[Price]]*Table_ExternalData_15[[#This Row],[BB rabat]])/100</f>
        <v>44.530199999999994</v>
      </c>
      <c r="J1965" s="2">
        <f>Table_ExternalData_15[[#This Row],[BB cena]]*Table_ExternalData_15[[#Headers],[1,22]]</f>
        <v>54.326843999999994</v>
      </c>
      <c r="K1965" s="2">
        <f>Table_ExternalData_15[[#This Row],[Price]]*Table_ExternalData_15[[#Headers],[1,22]]</f>
        <v>54.875599999999991</v>
      </c>
      <c r="L1965" s="7">
        <f>IF(G1965="White Shark",E1965*0.5,IF(G1965="Sbox",E1965*0.5,IF(G1965="Tenda",E1965*0.5,E1965*0.2)))/100</f>
        <v>0.01</v>
      </c>
      <c r="M1965" s="2">
        <f>Table_ExternalData_15[[#This Row],[Price]]-Table_ExternalData_15[[#This Row],[Price]]*Table_ExternalData_15[[#This Row],[extra popust]]</f>
        <v>44.530199999999994</v>
      </c>
      <c r="N1965" s="2">
        <f>IF(M1965&lt;I1965,M1965,I1965)</f>
        <v>44.530199999999994</v>
      </c>
      <c r="O1965" s="12" t="str">
        <f>IF(N1965&lt;I1965,$U$1," ")</f>
        <v xml:space="preserve"> </v>
      </c>
      <c r="P1965" s="12" t="str">
        <f>IFERROR((O1965+30)," ")</f>
        <v xml:space="preserve"> </v>
      </c>
      <c r="Q1965" s="2">
        <f ca="1">IF(O1965=$U$1,N1965,"0")*1.22</f>
        <v>0</v>
      </c>
    </row>
    <row r="1966" spans="1:17" x14ac:dyDescent="0.25">
      <c r="A1966" t="s">
        <v>6447</v>
      </c>
      <c r="B1966" t="s">
        <v>6446</v>
      </c>
      <c r="C1966">
        <v>14510</v>
      </c>
      <c r="D1966">
        <v>51.8</v>
      </c>
      <c r="E1966">
        <f>IFERROR(VLOOKUP(Table_ExternalData_15[[#This Row],[Id]],Rabati!B:C,2,0),0)</f>
        <v>5</v>
      </c>
      <c r="F1966">
        <v>0</v>
      </c>
      <c r="G1966" t="str">
        <f>VLOOKUP(Table_ExternalData_15[[#This Row],[Id]],'Blagovna izdelek'!A:C,3,0)</f>
        <v>Logitech</v>
      </c>
      <c r="H1966">
        <f>Table_ExternalData_15[[#This Row],[Rabat]]*0.2</f>
        <v>1</v>
      </c>
      <c r="I1966" s="2">
        <f>Table_ExternalData_15[[#This Row],[Price]]-(Table_ExternalData_15[[#This Row],[Price]]*Table_ExternalData_15[[#This Row],[BB rabat]])/100</f>
        <v>51.281999999999996</v>
      </c>
      <c r="J1966" s="2">
        <f>Table_ExternalData_15[[#This Row],[BB cena]]*Table_ExternalData_15[[#Headers],[1,22]]</f>
        <v>62.564039999999991</v>
      </c>
      <c r="K1966" s="2">
        <f>Table_ExternalData_15[[#This Row],[Price]]*Table_ExternalData_15[[#Headers],[1,22]]</f>
        <v>63.195999999999998</v>
      </c>
      <c r="L1966" s="7">
        <f>IF(G1966="White Shark",E1966*0.5,IF(G1966="Sbox",E1966*0.5,IF(G1966="Tenda",E1966*0.5,E1966*0.2)))/100</f>
        <v>0.01</v>
      </c>
      <c r="M1966" s="2">
        <f>Table_ExternalData_15[[#This Row],[Price]]-Table_ExternalData_15[[#This Row],[Price]]*Table_ExternalData_15[[#This Row],[extra popust]]</f>
        <v>51.281999999999996</v>
      </c>
      <c r="N1966" s="2">
        <f>IF(M1966&lt;I1966,M1966,I1966)</f>
        <v>51.281999999999996</v>
      </c>
      <c r="O1966" s="12" t="str">
        <f>IF(N1966&lt;I1966,$U$1," ")</f>
        <v xml:space="preserve"> </v>
      </c>
      <c r="P1966" s="12" t="str">
        <f>IFERROR((O1966+30)," ")</f>
        <v xml:space="preserve"> </v>
      </c>
      <c r="Q1966" s="2">
        <f ca="1">IF(O1966=$U$1,N1966,"0")*1.22</f>
        <v>0</v>
      </c>
    </row>
    <row r="1967" spans="1:17" x14ac:dyDescent="0.25">
      <c r="A1967" t="s">
        <v>6449</v>
      </c>
      <c r="B1967" t="s">
        <v>6448</v>
      </c>
      <c r="C1967">
        <v>14514</v>
      </c>
      <c r="D1967">
        <v>48.97</v>
      </c>
      <c r="E1967">
        <f>IFERROR(VLOOKUP(Table_ExternalData_15[[#This Row],[Id]],Rabati!B:C,2,0),0)</f>
        <v>5</v>
      </c>
      <c r="F1967">
        <v>0</v>
      </c>
      <c r="G1967" t="str">
        <f>VLOOKUP(Table_ExternalData_15[[#This Row],[Id]],'Blagovna izdelek'!A:C,3,0)</f>
        <v>Logitech</v>
      </c>
      <c r="H1967">
        <f>Table_ExternalData_15[[#This Row],[Rabat]]*0.2</f>
        <v>1</v>
      </c>
      <c r="I1967" s="2">
        <f>Table_ExternalData_15[[#This Row],[Price]]-(Table_ExternalData_15[[#This Row],[Price]]*Table_ExternalData_15[[#This Row],[BB rabat]])/100</f>
        <v>48.4803</v>
      </c>
      <c r="J1967" s="2">
        <f>Table_ExternalData_15[[#This Row],[BB cena]]*Table_ExternalData_15[[#Headers],[1,22]]</f>
        <v>59.145966000000001</v>
      </c>
      <c r="K1967" s="2">
        <f>Table_ExternalData_15[[#This Row],[Price]]*Table_ExternalData_15[[#Headers],[1,22]]</f>
        <v>59.743399999999994</v>
      </c>
      <c r="L1967" s="7">
        <f>IF(G1967="White Shark",E1967*0.5,IF(G1967="Sbox",E1967*0.5,IF(G1967="Tenda",E1967*0.5,E1967*0.2)))/100</f>
        <v>0.01</v>
      </c>
      <c r="M1967" s="2">
        <f>Table_ExternalData_15[[#This Row],[Price]]-Table_ExternalData_15[[#This Row],[Price]]*Table_ExternalData_15[[#This Row],[extra popust]]</f>
        <v>48.4803</v>
      </c>
      <c r="N1967" s="2">
        <f>IF(M1967&lt;I1967,M1967,I1967)</f>
        <v>48.4803</v>
      </c>
      <c r="O1967" s="12" t="str">
        <f>IF(N1967&lt;I1967,$U$1," ")</f>
        <v xml:space="preserve"> </v>
      </c>
      <c r="P1967" s="12" t="str">
        <f>IFERROR((O1967+30)," ")</f>
        <v xml:space="preserve"> </v>
      </c>
      <c r="Q1967" s="2">
        <f ca="1">IF(O1967=$U$1,N1967,"0")*1.22</f>
        <v>0</v>
      </c>
    </row>
    <row r="1968" spans="1:17" x14ac:dyDescent="0.25">
      <c r="A1968" t="s">
        <v>6479</v>
      </c>
      <c r="B1968" t="s">
        <v>6478</v>
      </c>
      <c r="C1968">
        <v>14551</v>
      </c>
      <c r="D1968">
        <v>43.94</v>
      </c>
      <c r="E1968">
        <f>IFERROR(VLOOKUP(Table_ExternalData_15[[#This Row],[Id]],Rabati!B:C,2,0),0)</f>
        <v>5</v>
      </c>
      <c r="F1968">
        <v>0</v>
      </c>
      <c r="G1968" t="str">
        <f>VLOOKUP(Table_ExternalData_15[[#This Row],[Id]],'Blagovna izdelek'!A:C,3,0)</f>
        <v>Logitech</v>
      </c>
      <c r="H1968">
        <f>Table_ExternalData_15[[#This Row],[Rabat]]*0.2</f>
        <v>1</v>
      </c>
      <c r="I1968" s="2">
        <f>Table_ExternalData_15[[#This Row],[Price]]-(Table_ExternalData_15[[#This Row],[Price]]*Table_ExternalData_15[[#This Row],[BB rabat]])/100</f>
        <v>43.500599999999999</v>
      </c>
      <c r="J1968" s="2">
        <f>Table_ExternalData_15[[#This Row],[BB cena]]*Table_ExternalData_15[[#Headers],[1,22]]</f>
        <v>53.070732</v>
      </c>
      <c r="K1968" s="2">
        <f>Table_ExternalData_15[[#This Row],[Price]]*Table_ExternalData_15[[#Headers],[1,22]]</f>
        <v>53.606799999999993</v>
      </c>
      <c r="L1968" s="7">
        <f>IF(G1968="White Shark",E1968*0.5,IF(G1968="Sbox",E1968*0.5,IF(G1968="Tenda",E1968*0.5,E1968*0.2)))/100</f>
        <v>0.01</v>
      </c>
      <c r="M1968" s="2">
        <f>Table_ExternalData_15[[#This Row],[Price]]-Table_ExternalData_15[[#This Row],[Price]]*Table_ExternalData_15[[#This Row],[extra popust]]</f>
        <v>43.500599999999999</v>
      </c>
      <c r="N1968" s="2">
        <f>IF(M1968&lt;I1968,M1968,I1968)</f>
        <v>43.500599999999999</v>
      </c>
      <c r="O1968" s="12" t="str">
        <f>IF(N1968&lt;I1968,$U$1," ")</f>
        <v xml:space="preserve"> </v>
      </c>
      <c r="P1968" s="12" t="str">
        <f>IFERROR((O1968+30)," ")</f>
        <v xml:space="preserve"> </v>
      </c>
      <c r="Q1968" s="2">
        <f ca="1">IF(O1968=$U$1,N1968,"0")*1.22</f>
        <v>0</v>
      </c>
    </row>
    <row r="1969" spans="1:17" x14ac:dyDescent="0.25">
      <c r="A1969" t="s">
        <v>6485</v>
      </c>
      <c r="B1969" t="s">
        <v>6484</v>
      </c>
      <c r="C1969">
        <v>14555</v>
      </c>
      <c r="D1969">
        <v>49.93</v>
      </c>
      <c r="E1969">
        <f>IFERROR(VLOOKUP(Table_ExternalData_15[[#This Row],[Id]],Rabati!B:C,2,0),0)</f>
        <v>5</v>
      </c>
      <c r="F1969">
        <v>0</v>
      </c>
      <c r="G1969" t="str">
        <f>VLOOKUP(Table_ExternalData_15[[#This Row],[Id]],'Blagovna izdelek'!A:C,3,0)</f>
        <v>Logitech</v>
      </c>
      <c r="H1969">
        <f>Table_ExternalData_15[[#This Row],[Rabat]]*0.2</f>
        <v>1</v>
      </c>
      <c r="I1969" s="2">
        <f>Table_ExternalData_15[[#This Row],[Price]]-(Table_ExternalData_15[[#This Row],[Price]]*Table_ExternalData_15[[#This Row],[BB rabat]])/100</f>
        <v>49.430700000000002</v>
      </c>
      <c r="J1969" s="2">
        <f>Table_ExternalData_15[[#This Row],[BB cena]]*Table_ExternalData_15[[#Headers],[1,22]]</f>
        <v>60.305453999999997</v>
      </c>
      <c r="K1969" s="2">
        <f>Table_ExternalData_15[[#This Row],[Price]]*Table_ExternalData_15[[#Headers],[1,22]]</f>
        <v>60.9146</v>
      </c>
      <c r="L1969" s="7">
        <f>IF(G1969="White Shark",E1969*0.5,IF(G1969="Sbox",E1969*0.5,IF(G1969="Tenda",E1969*0.5,E1969*0.2)))/100</f>
        <v>0.01</v>
      </c>
      <c r="M1969" s="2">
        <f>Table_ExternalData_15[[#This Row],[Price]]-Table_ExternalData_15[[#This Row],[Price]]*Table_ExternalData_15[[#This Row],[extra popust]]</f>
        <v>49.430700000000002</v>
      </c>
      <c r="N1969" s="2">
        <f>IF(M1969&lt;I1969,M1969,I1969)</f>
        <v>49.430700000000002</v>
      </c>
      <c r="O1969" s="12" t="str">
        <f>IF(N1969&lt;I1969,$U$1," ")</f>
        <v xml:space="preserve"> </v>
      </c>
      <c r="P1969" s="12" t="str">
        <f>IFERROR((O1969+30)," ")</f>
        <v xml:space="preserve"> </v>
      </c>
      <c r="Q1969" s="2">
        <f ca="1">IF(O1969=$U$1,N1969,"0")*1.22</f>
        <v>0</v>
      </c>
    </row>
    <row r="1970" spans="1:17" x14ac:dyDescent="0.25">
      <c r="A1970" t="s">
        <v>6489</v>
      </c>
      <c r="B1970" t="s">
        <v>6488</v>
      </c>
      <c r="C1970">
        <v>14560</v>
      </c>
      <c r="D1970">
        <v>86.9</v>
      </c>
      <c r="E1970">
        <f>IFERROR(VLOOKUP(Table_ExternalData_15[[#This Row],[Id]],Rabati!B:C,2,0),0)</f>
        <v>5</v>
      </c>
      <c r="F1970">
        <v>2</v>
      </c>
      <c r="G1970" t="str">
        <f>VLOOKUP(Table_ExternalData_15[[#This Row],[Id]],'Blagovna izdelek'!A:C,3,0)</f>
        <v>Logitech</v>
      </c>
      <c r="H1970">
        <f>Table_ExternalData_15[[#This Row],[Rabat]]*0.2</f>
        <v>1</v>
      </c>
      <c r="I1970" s="2">
        <f>Table_ExternalData_15[[#This Row],[Price]]-(Table_ExternalData_15[[#This Row],[Price]]*Table_ExternalData_15[[#This Row],[BB rabat]])/100</f>
        <v>86.031000000000006</v>
      </c>
      <c r="J1970" s="2">
        <f>Table_ExternalData_15[[#This Row],[BB cena]]*Table_ExternalData_15[[#Headers],[1,22]]</f>
        <v>104.95782</v>
      </c>
      <c r="K1970" s="2">
        <f>Table_ExternalData_15[[#This Row],[Price]]*Table_ExternalData_15[[#Headers],[1,22]]</f>
        <v>106.018</v>
      </c>
      <c r="L1970" s="7">
        <f>IF(G1970="White Shark",E1970*0.5,IF(G1970="Sbox",E1970*0.5,IF(G1970="Tenda",E1970*0.5,E1970*0.2)))/100</f>
        <v>0.01</v>
      </c>
      <c r="M1970" s="2">
        <f>Table_ExternalData_15[[#This Row],[Price]]-Table_ExternalData_15[[#This Row],[Price]]*Table_ExternalData_15[[#This Row],[extra popust]]</f>
        <v>86.031000000000006</v>
      </c>
      <c r="N1970" s="2">
        <f>IF(M1970&lt;I1970,M1970,I1970)</f>
        <v>86.031000000000006</v>
      </c>
      <c r="O1970" s="12" t="str">
        <f>IF(N1970&lt;I1970,$U$1," ")</f>
        <v xml:space="preserve"> </v>
      </c>
      <c r="P1970" s="12" t="str">
        <f>IFERROR((O1970+30)," ")</f>
        <v xml:space="preserve"> </v>
      </c>
      <c r="Q1970" s="2">
        <f ca="1">IF(O1970=$U$1,N1970,"0")*1.22</f>
        <v>0</v>
      </c>
    </row>
    <row r="1971" spans="1:17" x14ac:dyDescent="0.25">
      <c r="A1971" t="s">
        <v>6546</v>
      </c>
      <c r="B1971" t="s">
        <v>6545</v>
      </c>
      <c r="C1971">
        <v>14602</v>
      </c>
      <c r="D1971">
        <v>36.9</v>
      </c>
      <c r="E1971">
        <f>IFERROR(VLOOKUP(Table_ExternalData_15[[#This Row],[Id]],Rabati!B:C,2,0),0)</f>
        <v>5</v>
      </c>
      <c r="F1971">
        <v>7</v>
      </c>
      <c r="G1971" t="str">
        <f>VLOOKUP(Table_ExternalData_15[[#This Row],[Id]],'Blagovna izdelek'!A:C,3,0)</f>
        <v>Logitech</v>
      </c>
      <c r="H1971">
        <f>Table_ExternalData_15[[#This Row],[Rabat]]*0.2</f>
        <v>1</v>
      </c>
      <c r="I1971" s="2">
        <f>Table_ExternalData_15[[#This Row],[Price]]-(Table_ExternalData_15[[#This Row],[Price]]*Table_ExternalData_15[[#This Row],[BB rabat]])/100</f>
        <v>36.530999999999999</v>
      </c>
      <c r="J1971" s="2">
        <f>Table_ExternalData_15[[#This Row],[BB cena]]*Table_ExternalData_15[[#Headers],[1,22]]</f>
        <v>44.567819999999998</v>
      </c>
      <c r="K1971" s="2">
        <f>Table_ExternalData_15[[#This Row],[Price]]*Table_ExternalData_15[[#Headers],[1,22]]</f>
        <v>45.018000000000001</v>
      </c>
      <c r="L1971" s="7">
        <f>IF(G1971="White Shark",E1971*0.5,IF(G1971="Sbox",E1971*0.5,IF(G1971="Tenda",E1971*0.5,E1971*0.2)))/100</f>
        <v>0.01</v>
      </c>
      <c r="M1971" s="2">
        <f>Table_ExternalData_15[[#This Row],[Price]]-Table_ExternalData_15[[#This Row],[Price]]*Table_ExternalData_15[[#This Row],[extra popust]]</f>
        <v>36.530999999999999</v>
      </c>
      <c r="N1971" s="2">
        <f>IF(M1971&lt;I1971,M1971,I1971)</f>
        <v>36.530999999999999</v>
      </c>
      <c r="O1971" s="12" t="str">
        <f>IF(N1971&lt;I1971,$U$1," ")</f>
        <v xml:space="preserve"> </v>
      </c>
      <c r="P1971" s="12" t="str">
        <f>IFERROR((O1971+30)," ")</f>
        <v xml:space="preserve"> </v>
      </c>
      <c r="Q1971" s="2">
        <f ca="1">IF(O1971=$U$1,N1971,"0")*1.22</f>
        <v>0</v>
      </c>
    </row>
    <row r="1972" spans="1:17" x14ac:dyDescent="0.25">
      <c r="A1972" t="s">
        <v>6561</v>
      </c>
      <c r="B1972" t="s">
        <v>6560</v>
      </c>
      <c r="C1972">
        <v>14613</v>
      </c>
      <c r="D1972">
        <v>64.95</v>
      </c>
      <c r="E1972">
        <f>IFERROR(VLOOKUP(Table_ExternalData_15[[#This Row],[Id]],Rabati!B:C,2,0),0)</f>
        <v>5</v>
      </c>
      <c r="F1972">
        <v>6</v>
      </c>
      <c r="G1972" t="str">
        <f>VLOOKUP(Table_ExternalData_15[[#This Row],[Id]],'Blagovna izdelek'!A:C,3,0)</f>
        <v>Logitech</v>
      </c>
      <c r="H1972">
        <f>Table_ExternalData_15[[#This Row],[Rabat]]*0.2</f>
        <v>1</v>
      </c>
      <c r="I1972" s="2">
        <f>Table_ExternalData_15[[#This Row],[Price]]-(Table_ExternalData_15[[#This Row],[Price]]*Table_ExternalData_15[[#This Row],[BB rabat]])/100</f>
        <v>64.3005</v>
      </c>
      <c r="J1972" s="2">
        <f>Table_ExternalData_15[[#This Row],[BB cena]]*Table_ExternalData_15[[#Headers],[1,22]]</f>
        <v>78.446609999999993</v>
      </c>
      <c r="K1972" s="2">
        <f>Table_ExternalData_15[[#This Row],[Price]]*Table_ExternalData_15[[#Headers],[1,22]]</f>
        <v>79.239000000000004</v>
      </c>
      <c r="L1972" s="7">
        <f>IF(G1972="White Shark",E1972*0.5,IF(G1972="Sbox",E1972*0.5,IF(G1972="Tenda",E1972*0.5,E1972*0.2)))/100</f>
        <v>0.01</v>
      </c>
      <c r="M1972" s="2">
        <f>Table_ExternalData_15[[#This Row],[Price]]-Table_ExternalData_15[[#This Row],[Price]]*Table_ExternalData_15[[#This Row],[extra popust]]</f>
        <v>64.3005</v>
      </c>
      <c r="N1972" s="2">
        <f>IF(M1972&lt;I1972,M1972,I1972)</f>
        <v>64.3005</v>
      </c>
      <c r="O1972" s="12" t="str">
        <f>IF(N1972&lt;I1972,$U$1," ")</f>
        <v xml:space="preserve"> </v>
      </c>
      <c r="P1972" s="12" t="str">
        <f>IFERROR((O1972+30)," ")</f>
        <v xml:space="preserve"> </v>
      </c>
      <c r="Q1972" s="2">
        <f ca="1">IF(O1972=$U$1,N1972,"0")*1.22</f>
        <v>0</v>
      </c>
    </row>
    <row r="1973" spans="1:17" x14ac:dyDescent="0.25">
      <c r="A1973" t="s">
        <v>6570</v>
      </c>
      <c r="B1973" t="s">
        <v>6569</v>
      </c>
      <c r="C1973">
        <v>14619</v>
      </c>
      <c r="D1973">
        <v>28</v>
      </c>
      <c r="E1973">
        <f>IFERROR(VLOOKUP(Table_ExternalData_15[[#This Row],[Id]],Rabati!B:C,2,0),0)</f>
        <v>5</v>
      </c>
      <c r="F1973">
        <v>0</v>
      </c>
      <c r="G1973" t="str">
        <f>VLOOKUP(Table_ExternalData_15[[#This Row],[Id]],'Blagovna izdelek'!A:C,3,0)</f>
        <v>Logitech</v>
      </c>
      <c r="H1973">
        <f>Table_ExternalData_15[[#This Row],[Rabat]]*0.2</f>
        <v>1</v>
      </c>
      <c r="I1973" s="2">
        <f>Table_ExternalData_15[[#This Row],[Price]]-(Table_ExternalData_15[[#This Row],[Price]]*Table_ExternalData_15[[#This Row],[BB rabat]])/100</f>
        <v>27.72</v>
      </c>
      <c r="J1973" s="2">
        <f>Table_ExternalData_15[[#This Row],[BB cena]]*Table_ExternalData_15[[#Headers],[1,22]]</f>
        <v>33.818399999999997</v>
      </c>
      <c r="K1973" s="2">
        <f>Table_ExternalData_15[[#This Row],[Price]]*Table_ExternalData_15[[#Headers],[1,22]]</f>
        <v>34.159999999999997</v>
      </c>
      <c r="L1973" s="7">
        <f>IF(G1973="White Shark",E1973*0.5,IF(G1973="Sbox",E1973*0.5,IF(G1973="Tenda",E1973*0.5,E1973*0.2)))/100</f>
        <v>0.01</v>
      </c>
      <c r="M1973" s="2">
        <f>Table_ExternalData_15[[#This Row],[Price]]-Table_ExternalData_15[[#This Row],[Price]]*Table_ExternalData_15[[#This Row],[extra popust]]</f>
        <v>27.72</v>
      </c>
      <c r="N1973" s="2">
        <f>IF(M1973&lt;I1973,M1973,I1973)</f>
        <v>27.72</v>
      </c>
      <c r="O1973" s="12" t="str">
        <f>IF(N1973&lt;I1973,$U$1," ")</f>
        <v xml:space="preserve"> </v>
      </c>
      <c r="P1973" s="12" t="str">
        <f>IFERROR((O1973+30)," ")</f>
        <v xml:space="preserve"> </v>
      </c>
      <c r="Q1973" s="2">
        <f ca="1">IF(O1973=$U$1,N1973,"0")*1.22</f>
        <v>0</v>
      </c>
    </row>
    <row r="1974" spans="1:17" x14ac:dyDescent="0.25">
      <c r="A1974" t="s">
        <v>6572</v>
      </c>
      <c r="B1974" t="s">
        <v>6571</v>
      </c>
      <c r="C1974">
        <v>14621</v>
      </c>
      <c r="D1974">
        <v>123</v>
      </c>
      <c r="E1974">
        <f>IFERROR(VLOOKUP(Table_ExternalData_15[[#This Row],[Id]],Rabati!B:C,2,0),0)</f>
        <v>5</v>
      </c>
      <c r="F1974">
        <v>0</v>
      </c>
      <c r="G1974" t="str">
        <f>VLOOKUP(Table_ExternalData_15[[#This Row],[Id]],'Blagovna izdelek'!A:C,3,0)</f>
        <v>Logitech</v>
      </c>
      <c r="H1974">
        <f>Table_ExternalData_15[[#This Row],[Rabat]]*0.2</f>
        <v>1</v>
      </c>
      <c r="I1974" s="2">
        <f>Table_ExternalData_15[[#This Row],[Price]]-(Table_ExternalData_15[[#This Row],[Price]]*Table_ExternalData_15[[#This Row],[BB rabat]])/100</f>
        <v>121.77</v>
      </c>
      <c r="J1974" s="2">
        <f>Table_ExternalData_15[[#This Row],[BB cena]]*Table_ExternalData_15[[#Headers],[1,22]]</f>
        <v>148.55939999999998</v>
      </c>
      <c r="K1974" s="2">
        <f>Table_ExternalData_15[[#This Row],[Price]]*Table_ExternalData_15[[#Headers],[1,22]]</f>
        <v>150.06</v>
      </c>
      <c r="L1974" s="7">
        <f>IF(G1974="White Shark",E1974*0.5,IF(G1974="Sbox",E1974*0.5,IF(G1974="Tenda",E1974*0.5,E1974*0.2)))/100</f>
        <v>0.01</v>
      </c>
      <c r="M1974" s="2">
        <f>Table_ExternalData_15[[#This Row],[Price]]-Table_ExternalData_15[[#This Row],[Price]]*Table_ExternalData_15[[#This Row],[extra popust]]</f>
        <v>121.77</v>
      </c>
      <c r="N1974" s="2">
        <f>IF(M1974&lt;I1974,M1974,I1974)</f>
        <v>121.77</v>
      </c>
      <c r="O1974" s="12" t="str">
        <f>IF(N1974&lt;I1974,$U$1," ")</f>
        <v xml:space="preserve"> </v>
      </c>
      <c r="P1974" s="12" t="str">
        <f>IFERROR((O1974+30)," ")</f>
        <v xml:space="preserve"> </v>
      </c>
      <c r="Q1974" s="2">
        <f ca="1">IF(O1974=$U$1,N1974,"0")*1.22</f>
        <v>0</v>
      </c>
    </row>
    <row r="1975" spans="1:17" x14ac:dyDescent="0.25">
      <c r="A1975" t="s">
        <v>6574</v>
      </c>
      <c r="B1975" t="s">
        <v>6573</v>
      </c>
      <c r="C1975">
        <v>14622</v>
      </c>
      <c r="D1975">
        <v>81.3</v>
      </c>
      <c r="E1975">
        <f>IFERROR(VLOOKUP(Table_ExternalData_15[[#This Row],[Id]],Rabati!B:C,2,0),0)</f>
        <v>5</v>
      </c>
      <c r="F1975">
        <v>0</v>
      </c>
      <c r="G1975" t="str">
        <f>VLOOKUP(Table_ExternalData_15[[#This Row],[Id]],'Blagovna izdelek'!A:C,3,0)</f>
        <v>Logitech</v>
      </c>
      <c r="H1975">
        <f>Table_ExternalData_15[[#This Row],[Rabat]]*0.2</f>
        <v>1</v>
      </c>
      <c r="I1975" s="2">
        <f>Table_ExternalData_15[[#This Row],[Price]]-(Table_ExternalData_15[[#This Row],[Price]]*Table_ExternalData_15[[#This Row],[BB rabat]])/100</f>
        <v>80.486999999999995</v>
      </c>
      <c r="J1975" s="2">
        <f>Table_ExternalData_15[[#This Row],[BB cena]]*Table_ExternalData_15[[#Headers],[1,22]]</f>
        <v>98.19413999999999</v>
      </c>
      <c r="K1975" s="2">
        <f>Table_ExternalData_15[[#This Row],[Price]]*Table_ExternalData_15[[#Headers],[1,22]]</f>
        <v>99.185999999999993</v>
      </c>
      <c r="L1975" s="7">
        <f>IF(G1975="White Shark",E1975*0.5,IF(G1975="Sbox",E1975*0.5,IF(G1975="Tenda",E1975*0.5,E1975*0.2)))/100</f>
        <v>0.01</v>
      </c>
      <c r="M1975" s="2">
        <f>Table_ExternalData_15[[#This Row],[Price]]-Table_ExternalData_15[[#This Row],[Price]]*Table_ExternalData_15[[#This Row],[extra popust]]</f>
        <v>80.486999999999995</v>
      </c>
      <c r="N1975" s="2">
        <f>IF(M1975&lt;I1975,M1975,I1975)</f>
        <v>80.486999999999995</v>
      </c>
      <c r="O1975" s="12" t="str">
        <f>IF(N1975&lt;I1975,$U$1," ")</f>
        <v xml:space="preserve"> </v>
      </c>
      <c r="P1975" s="12" t="str">
        <f>IFERROR((O1975+30)," ")</f>
        <v xml:space="preserve"> </v>
      </c>
      <c r="Q1975" s="2">
        <f ca="1">IF(O1975=$U$1,N1975,"0")*1.22</f>
        <v>0</v>
      </c>
    </row>
    <row r="1976" spans="1:17" x14ac:dyDescent="0.25">
      <c r="A1976" t="s">
        <v>6576</v>
      </c>
      <c r="B1976" t="s">
        <v>6575</v>
      </c>
      <c r="C1976">
        <v>14623</v>
      </c>
      <c r="D1976">
        <v>92.9</v>
      </c>
      <c r="E1976">
        <f>IFERROR(VLOOKUP(Table_ExternalData_15[[#This Row],[Id]],Rabati!B:C,2,0),0)</f>
        <v>5</v>
      </c>
      <c r="F1976">
        <v>0</v>
      </c>
      <c r="G1976" t="str">
        <f>VLOOKUP(Table_ExternalData_15[[#This Row],[Id]],'Blagovna izdelek'!A:C,3,0)</f>
        <v>Logitech</v>
      </c>
      <c r="H1976">
        <f>Table_ExternalData_15[[#This Row],[Rabat]]*0.2</f>
        <v>1</v>
      </c>
      <c r="I1976" s="2">
        <f>Table_ExternalData_15[[#This Row],[Price]]-(Table_ExternalData_15[[#This Row],[Price]]*Table_ExternalData_15[[#This Row],[BB rabat]])/100</f>
        <v>91.971000000000004</v>
      </c>
      <c r="J1976" s="2">
        <f>Table_ExternalData_15[[#This Row],[BB cena]]*Table_ExternalData_15[[#Headers],[1,22]]</f>
        <v>112.20462000000001</v>
      </c>
      <c r="K1976" s="2">
        <f>Table_ExternalData_15[[#This Row],[Price]]*Table_ExternalData_15[[#Headers],[1,22]]</f>
        <v>113.33800000000001</v>
      </c>
      <c r="L1976" s="7">
        <f>IF(G1976="White Shark",E1976*0.5,IF(G1976="Sbox",E1976*0.5,IF(G1976="Tenda",E1976*0.5,E1976*0.2)))/100</f>
        <v>0.01</v>
      </c>
      <c r="M1976" s="2">
        <f>Table_ExternalData_15[[#This Row],[Price]]-Table_ExternalData_15[[#This Row],[Price]]*Table_ExternalData_15[[#This Row],[extra popust]]</f>
        <v>91.971000000000004</v>
      </c>
      <c r="N1976" s="2">
        <f>IF(M1976&lt;I1976,M1976,I1976)</f>
        <v>91.971000000000004</v>
      </c>
      <c r="O1976" s="12" t="str">
        <f>IF(N1976&lt;I1976,$U$1," ")</f>
        <v xml:space="preserve"> </v>
      </c>
      <c r="P1976" s="12" t="str">
        <f>IFERROR((O1976+30)," ")</f>
        <v xml:space="preserve"> </v>
      </c>
      <c r="Q1976" s="2">
        <f ca="1">IF(O1976=$U$1,N1976,"0")*1.22</f>
        <v>0</v>
      </c>
    </row>
    <row r="1977" spans="1:17" x14ac:dyDescent="0.25">
      <c r="A1977" t="s">
        <v>6578</v>
      </c>
      <c r="B1977" t="s">
        <v>6577</v>
      </c>
      <c r="C1977">
        <v>14624</v>
      </c>
      <c r="D1977">
        <v>138.69999999999999</v>
      </c>
      <c r="E1977">
        <f>IFERROR(VLOOKUP(Table_ExternalData_15[[#This Row],[Id]],Rabati!B:C,2,0),0)</f>
        <v>5</v>
      </c>
      <c r="F1977">
        <v>0</v>
      </c>
      <c r="G1977" t="str">
        <f>VLOOKUP(Table_ExternalData_15[[#This Row],[Id]],'Blagovna izdelek'!A:C,3,0)</f>
        <v>Logitech</v>
      </c>
      <c r="H1977">
        <f>Table_ExternalData_15[[#This Row],[Rabat]]*0.2</f>
        <v>1</v>
      </c>
      <c r="I1977" s="2">
        <f>Table_ExternalData_15[[#This Row],[Price]]-(Table_ExternalData_15[[#This Row],[Price]]*Table_ExternalData_15[[#This Row],[BB rabat]])/100</f>
        <v>137.31299999999999</v>
      </c>
      <c r="J1977" s="2">
        <f>Table_ExternalData_15[[#This Row],[BB cena]]*Table_ExternalData_15[[#Headers],[1,22]]</f>
        <v>167.52185999999998</v>
      </c>
      <c r="K1977" s="2">
        <f>Table_ExternalData_15[[#This Row],[Price]]*Table_ExternalData_15[[#Headers],[1,22]]</f>
        <v>169.21399999999997</v>
      </c>
      <c r="L1977" s="7">
        <f>IF(G1977="White Shark",E1977*0.5,IF(G1977="Sbox",E1977*0.5,IF(G1977="Tenda",E1977*0.5,E1977*0.2)))/100</f>
        <v>0.01</v>
      </c>
      <c r="M1977" s="2">
        <f>Table_ExternalData_15[[#This Row],[Price]]-Table_ExternalData_15[[#This Row],[Price]]*Table_ExternalData_15[[#This Row],[extra popust]]</f>
        <v>137.31299999999999</v>
      </c>
      <c r="N1977" s="2">
        <f>IF(M1977&lt;I1977,M1977,I1977)</f>
        <v>137.31299999999999</v>
      </c>
      <c r="O1977" s="12" t="str">
        <f>IF(N1977&lt;I1977,$U$1," ")</f>
        <v xml:space="preserve"> </v>
      </c>
      <c r="P1977" s="12" t="str">
        <f>IFERROR((O1977+30)," ")</f>
        <v xml:space="preserve"> </v>
      </c>
      <c r="Q1977" s="2">
        <f ca="1">IF(O1977=$U$1,N1977,"0")*1.22</f>
        <v>0</v>
      </c>
    </row>
    <row r="1978" spans="1:17" x14ac:dyDescent="0.25">
      <c r="A1978" t="s">
        <v>6580</v>
      </c>
      <c r="B1978" t="s">
        <v>6579</v>
      </c>
      <c r="C1978">
        <v>14625</v>
      </c>
      <c r="D1978">
        <v>226</v>
      </c>
      <c r="E1978">
        <f>IFERROR(VLOOKUP(Table_ExternalData_15[[#This Row],[Id]],Rabati!B:C,2,0),0)</f>
        <v>5</v>
      </c>
      <c r="F1978">
        <v>0</v>
      </c>
      <c r="G1978" t="str">
        <f>VLOOKUP(Table_ExternalData_15[[#This Row],[Id]],'Blagovna izdelek'!A:C,3,0)</f>
        <v>Logitech</v>
      </c>
      <c r="H1978">
        <f>Table_ExternalData_15[[#This Row],[Rabat]]*0.2</f>
        <v>1</v>
      </c>
      <c r="I1978" s="2">
        <f>Table_ExternalData_15[[#This Row],[Price]]-(Table_ExternalData_15[[#This Row],[Price]]*Table_ExternalData_15[[#This Row],[BB rabat]])/100</f>
        <v>223.74</v>
      </c>
      <c r="J1978" s="2">
        <f>Table_ExternalData_15[[#This Row],[BB cena]]*Table_ExternalData_15[[#Headers],[1,22]]</f>
        <v>272.96280000000002</v>
      </c>
      <c r="K1978" s="2">
        <f>Table_ExternalData_15[[#This Row],[Price]]*Table_ExternalData_15[[#Headers],[1,22]]</f>
        <v>275.71999999999997</v>
      </c>
      <c r="L1978" s="7">
        <f>IF(G1978="White Shark",E1978*0.5,IF(G1978="Sbox",E1978*0.5,IF(G1978="Tenda",E1978*0.5,E1978*0.2)))/100</f>
        <v>0.01</v>
      </c>
      <c r="M1978" s="2">
        <f>Table_ExternalData_15[[#This Row],[Price]]-Table_ExternalData_15[[#This Row],[Price]]*Table_ExternalData_15[[#This Row],[extra popust]]</f>
        <v>223.74</v>
      </c>
      <c r="N1978" s="2">
        <f>IF(M1978&lt;I1978,M1978,I1978)</f>
        <v>223.74</v>
      </c>
      <c r="O1978" s="12" t="str">
        <f>IF(N1978&lt;I1978,$U$1," ")</f>
        <v xml:space="preserve"> </v>
      </c>
      <c r="P1978" s="12" t="str">
        <f>IFERROR((O1978+30)," ")</f>
        <v xml:space="preserve"> </v>
      </c>
      <c r="Q1978" s="2">
        <f ca="1">IF(O1978=$U$1,N1978,"0")*1.22</f>
        <v>0</v>
      </c>
    </row>
    <row r="1979" spans="1:17" x14ac:dyDescent="0.25">
      <c r="A1979" t="s">
        <v>6582</v>
      </c>
      <c r="B1979" t="s">
        <v>6581</v>
      </c>
      <c r="C1979">
        <v>14626</v>
      </c>
      <c r="D1979">
        <v>75.5</v>
      </c>
      <c r="E1979">
        <f>IFERROR(VLOOKUP(Table_ExternalData_15[[#This Row],[Id]],Rabati!B:C,2,0),0)</f>
        <v>5</v>
      </c>
      <c r="F1979">
        <v>0</v>
      </c>
      <c r="G1979" t="str">
        <f>VLOOKUP(Table_ExternalData_15[[#This Row],[Id]],'Blagovna izdelek'!A:C,3,0)</f>
        <v>Logitech</v>
      </c>
      <c r="H1979">
        <f>Table_ExternalData_15[[#This Row],[Rabat]]*0.2</f>
        <v>1</v>
      </c>
      <c r="I1979" s="2">
        <f>Table_ExternalData_15[[#This Row],[Price]]-(Table_ExternalData_15[[#This Row],[Price]]*Table_ExternalData_15[[#This Row],[BB rabat]])/100</f>
        <v>74.745000000000005</v>
      </c>
      <c r="J1979" s="2">
        <f>Table_ExternalData_15[[#This Row],[BB cena]]*Table_ExternalData_15[[#Headers],[1,22]]</f>
        <v>91.188900000000004</v>
      </c>
      <c r="K1979" s="2">
        <f>Table_ExternalData_15[[#This Row],[Price]]*Table_ExternalData_15[[#Headers],[1,22]]</f>
        <v>92.11</v>
      </c>
      <c r="L1979" s="7">
        <f>IF(G1979="White Shark",E1979*0.5,IF(G1979="Sbox",E1979*0.5,IF(G1979="Tenda",E1979*0.5,E1979*0.2)))/100</f>
        <v>0.01</v>
      </c>
      <c r="M1979" s="2">
        <f>Table_ExternalData_15[[#This Row],[Price]]-Table_ExternalData_15[[#This Row],[Price]]*Table_ExternalData_15[[#This Row],[extra popust]]</f>
        <v>74.745000000000005</v>
      </c>
      <c r="N1979" s="2">
        <f>IF(M1979&lt;I1979,M1979,I1979)</f>
        <v>74.745000000000005</v>
      </c>
      <c r="O1979" s="12" t="str">
        <f>IF(N1979&lt;I1979,$U$1," ")</f>
        <v xml:space="preserve"> </v>
      </c>
      <c r="P1979" s="12" t="str">
        <f>IFERROR((O1979+30)," ")</f>
        <v xml:space="preserve"> </v>
      </c>
      <c r="Q1979" s="2">
        <f ca="1">IF(O1979=$U$1,N1979,"0")*1.22</f>
        <v>0</v>
      </c>
    </row>
    <row r="1980" spans="1:17" x14ac:dyDescent="0.25">
      <c r="A1980" t="s">
        <v>6584</v>
      </c>
      <c r="B1980" t="s">
        <v>6583</v>
      </c>
      <c r="C1980">
        <v>14627</v>
      </c>
      <c r="D1980">
        <v>118.6</v>
      </c>
      <c r="E1980">
        <f>IFERROR(VLOOKUP(Table_ExternalData_15[[#This Row],[Id]],Rabati!B:C,2,0),0)</f>
        <v>5</v>
      </c>
      <c r="F1980">
        <v>0</v>
      </c>
      <c r="G1980" t="str">
        <f>VLOOKUP(Table_ExternalData_15[[#This Row],[Id]],'Blagovna izdelek'!A:C,3,0)</f>
        <v>Logitech</v>
      </c>
      <c r="H1980">
        <f>Table_ExternalData_15[[#This Row],[Rabat]]*0.2</f>
        <v>1</v>
      </c>
      <c r="I1980" s="2">
        <f>Table_ExternalData_15[[#This Row],[Price]]-(Table_ExternalData_15[[#This Row],[Price]]*Table_ExternalData_15[[#This Row],[BB rabat]])/100</f>
        <v>117.41399999999999</v>
      </c>
      <c r="J1980" s="2">
        <f>Table_ExternalData_15[[#This Row],[BB cena]]*Table_ExternalData_15[[#Headers],[1,22]]</f>
        <v>143.24507999999997</v>
      </c>
      <c r="K1980" s="2">
        <f>Table_ExternalData_15[[#This Row],[Price]]*Table_ExternalData_15[[#Headers],[1,22]]</f>
        <v>144.69199999999998</v>
      </c>
      <c r="L1980" s="7">
        <f>IF(G1980="White Shark",E1980*0.5,IF(G1980="Sbox",E1980*0.5,IF(G1980="Tenda",E1980*0.5,E1980*0.2)))/100</f>
        <v>0.01</v>
      </c>
      <c r="M1980" s="2">
        <f>Table_ExternalData_15[[#This Row],[Price]]-Table_ExternalData_15[[#This Row],[Price]]*Table_ExternalData_15[[#This Row],[extra popust]]</f>
        <v>117.41399999999999</v>
      </c>
      <c r="N1980" s="2">
        <f>IF(M1980&lt;I1980,M1980,I1980)</f>
        <v>117.41399999999999</v>
      </c>
      <c r="O1980" s="12" t="str">
        <f>IF(N1980&lt;I1980,$U$1," ")</f>
        <v xml:space="preserve"> </v>
      </c>
      <c r="P1980" s="12" t="str">
        <f>IFERROR((O1980+30)," ")</f>
        <v xml:space="preserve"> </v>
      </c>
      <c r="Q1980" s="2">
        <f ca="1">IF(O1980=$U$1,N1980,"0")*1.22</f>
        <v>0</v>
      </c>
    </row>
    <row r="1981" spans="1:17" x14ac:dyDescent="0.25">
      <c r="A1981" t="s">
        <v>6586</v>
      </c>
      <c r="B1981" t="s">
        <v>6585</v>
      </c>
      <c r="C1981">
        <v>14628</v>
      </c>
      <c r="D1981">
        <v>162.80000000000001</v>
      </c>
      <c r="E1981">
        <f>IFERROR(VLOOKUP(Table_ExternalData_15[[#This Row],[Id]],Rabati!B:C,2,0),0)</f>
        <v>5</v>
      </c>
      <c r="F1981">
        <v>0</v>
      </c>
      <c r="G1981" t="str">
        <f>VLOOKUP(Table_ExternalData_15[[#This Row],[Id]],'Blagovna izdelek'!A:C,3,0)</f>
        <v>Logitech</v>
      </c>
      <c r="H1981">
        <f>Table_ExternalData_15[[#This Row],[Rabat]]*0.2</f>
        <v>1</v>
      </c>
      <c r="I1981" s="2">
        <f>Table_ExternalData_15[[#This Row],[Price]]-(Table_ExternalData_15[[#This Row],[Price]]*Table_ExternalData_15[[#This Row],[BB rabat]])/100</f>
        <v>161.17200000000003</v>
      </c>
      <c r="J1981" s="2">
        <f>Table_ExternalData_15[[#This Row],[BB cena]]*Table_ExternalData_15[[#Headers],[1,22]]</f>
        <v>196.62984000000003</v>
      </c>
      <c r="K1981" s="2">
        <f>Table_ExternalData_15[[#This Row],[Price]]*Table_ExternalData_15[[#Headers],[1,22]]</f>
        <v>198.61600000000001</v>
      </c>
      <c r="L1981" s="7">
        <f>IF(G1981="White Shark",E1981*0.5,IF(G1981="Sbox",E1981*0.5,IF(G1981="Tenda",E1981*0.5,E1981*0.2)))/100</f>
        <v>0.01</v>
      </c>
      <c r="M1981" s="2">
        <f>Table_ExternalData_15[[#This Row],[Price]]-Table_ExternalData_15[[#This Row],[Price]]*Table_ExternalData_15[[#This Row],[extra popust]]</f>
        <v>161.17200000000003</v>
      </c>
      <c r="N1981" s="2">
        <f>IF(M1981&lt;I1981,M1981,I1981)</f>
        <v>161.17200000000003</v>
      </c>
      <c r="O1981" s="12" t="str">
        <f>IF(N1981&lt;I1981,$U$1," ")</f>
        <v xml:space="preserve"> </v>
      </c>
      <c r="P1981" s="12" t="str">
        <f>IFERROR((O1981+30)," ")</f>
        <v xml:space="preserve"> </v>
      </c>
      <c r="Q1981" s="2">
        <f ca="1">IF(O1981=$U$1,N1981,"0")*1.22</f>
        <v>0</v>
      </c>
    </row>
    <row r="1982" spans="1:17" x14ac:dyDescent="0.25">
      <c r="A1982" t="s">
        <v>6629</v>
      </c>
      <c r="B1982" t="s">
        <v>6628</v>
      </c>
      <c r="C1982">
        <v>14668</v>
      </c>
      <c r="D1982">
        <v>3.26</v>
      </c>
      <c r="E1982">
        <f>IFERROR(VLOOKUP(Table_ExternalData_15[[#This Row],[Id]],Rabati!B:C,2,0),0)</f>
        <v>100</v>
      </c>
      <c r="F1982">
        <v>4</v>
      </c>
      <c r="G1982" t="str">
        <f>VLOOKUP(Table_ExternalData_15[[#This Row],[Id]],'Blagovna izdelek'!A:C,3,0)</f>
        <v>Logitech</v>
      </c>
      <c r="H1982">
        <f>Table_ExternalData_15[[#This Row],[Rabat]]*0.2</f>
        <v>20</v>
      </c>
      <c r="I1982" s="2">
        <f>Table_ExternalData_15[[#This Row],[Price]]-(Table_ExternalData_15[[#This Row],[Price]]*Table_ExternalData_15[[#This Row],[BB rabat]])/100</f>
        <v>2.6079999999999997</v>
      </c>
      <c r="J1982" s="2">
        <f>Table_ExternalData_15[[#This Row],[BB cena]]*Table_ExternalData_15[[#Headers],[1,22]]</f>
        <v>3.1817599999999997</v>
      </c>
      <c r="K1982" s="2">
        <f>Table_ExternalData_15[[#This Row],[Price]]*Table_ExternalData_15[[#Headers],[1,22]]</f>
        <v>3.9771999999999998</v>
      </c>
      <c r="L1982" s="7">
        <f>IF(G1982="White Shark",E1982*0.5,IF(G1982="Sbox",E1982*0.5,IF(G1982="Tenda",E1982*0.5,E1982*0.2)))/100</f>
        <v>0.2</v>
      </c>
      <c r="M1982" s="2">
        <f>Table_ExternalData_15[[#This Row],[Price]]-Table_ExternalData_15[[#This Row],[Price]]*Table_ExternalData_15[[#This Row],[extra popust]]</f>
        <v>2.6079999999999997</v>
      </c>
      <c r="N1982" s="2">
        <f>IF(M1982&lt;I1982,M1982,I1982)</f>
        <v>2.6079999999999997</v>
      </c>
      <c r="O1982" s="12" t="str">
        <f>IF(N1982&lt;I1982,$U$1," ")</f>
        <v xml:space="preserve"> </v>
      </c>
      <c r="P1982" s="12" t="str">
        <f>IFERROR((O1982+30)," ")</f>
        <v xml:space="preserve"> </v>
      </c>
      <c r="Q1982" s="2">
        <f ca="1">IF(O1982=$U$1,N1982,"0")*1.22</f>
        <v>0</v>
      </c>
    </row>
    <row r="1983" spans="1:17" x14ac:dyDescent="0.25">
      <c r="A1983" t="s">
        <v>6994</v>
      </c>
      <c r="B1983" t="s">
        <v>6993</v>
      </c>
      <c r="C1983">
        <v>14940</v>
      </c>
      <c r="D1983">
        <v>56.9</v>
      </c>
      <c r="E1983">
        <f>IFERROR(VLOOKUP(Table_ExternalData_15[[#This Row],[Id]],Rabati!B:C,2,0),0)</f>
        <v>5</v>
      </c>
      <c r="F1983">
        <v>0</v>
      </c>
      <c r="G1983" t="str">
        <f>VLOOKUP(Table_ExternalData_15[[#This Row],[Id]],'Blagovna izdelek'!A:C,3,0)</f>
        <v>Logitech</v>
      </c>
      <c r="H1983">
        <f>Table_ExternalData_15[[#This Row],[Rabat]]*0.2</f>
        <v>1</v>
      </c>
      <c r="I1983" s="2">
        <f>Table_ExternalData_15[[#This Row],[Price]]-(Table_ExternalData_15[[#This Row],[Price]]*Table_ExternalData_15[[#This Row],[BB rabat]])/100</f>
        <v>56.330999999999996</v>
      </c>
      <c r="J1983" s="2">
        <f>Table_ExternalData_15[[#This Row],[BB cena]]*Table_ExternalData_15[[#Headers],[1,22]]</f>
        <v>68.723819999999989</v>
      </c>
      <c r="K1983" s="2">
        <f>Table_ExternalData_15[[#This Row],[Price]]*Table_ExternalData_15[[#Headers],[1,22]]</f>
        <v>69.417999999999992</v>
      </c>
      <c r="L1983" s="7">
        <f>IF(G1983="White Shark",E1983*0.5,IF(G1983="Sbox",E1983*0.5,IF(G1983="Tenda",E1983*0.5,E1983*0.2)))/100</f>
        <v>0.01</v>
      </c>
      <c r="M1983" s="2">
        <f>Table_ExternalData_15[[#This Row],[Price]]-Table_ExternalData_15[[#This Row],[Price]]*Table_ExternalData_15[[#This Row],[extra popust]]</f>
        <v>56.330999999999996</v>
      </c>
      <c r="N1983" s="2">
        <f>IF(M1983&lt;I1983,M1983,I1983)</f>
        <v>56.330999999999996</v>
      </c>
      <c r="O1983" s="12" t="str">
        <f>IF(N1983&lt;I1983,$U$1," ")</f>
        <v xml:space="preserve"> </v>
      </c>
      <c r="P1983" s="12" t="str">
        <f>IFERROR((O1983+30)," ")</f>
        <v xml:space="preserve"> </v>
      </c>
      <c r="Q1983" s="2">
        <f ca="1">IF(O1983=$U$1,N1983,"0")*1.22</f>
        <v>0</v>
      </c>
    </row>
    <row r="1984" spans="1:17" x14ac:dyDescent="0.25">
      <c r="A1984" t="s">
        <v>7077</v>
      </c>
      <c r="B1984" t="s">
        <v>7076</v>
      </c>
      <c r="C1984">
        <v>15003</v>
      </c>
      <c r="D1984">
        <v>103.12</v>
      </c>
      <c r="E1984">
        <f>IFERROR(VLOOKUP(Table_ExternalData_15[[#This Row],[Id]],Rabati!B:C,2,0),0)</f>
        <v>5</v>
      </c>
      <c r="F1984">
        <v>1</v>
      </c>
      <c r="G1984" t="str">
        <f>VLOOKUP(Table_ExternalData_15[[#This Row],[Id]],'Blagovna izdelek'!A:C,3,0)</f>
        <v>Logitech</v>
      </c>
      <c r="H1984">
        <f>Table_ExternalData_15[[#This Row],[Rabat]]*0.2</f>
        <v>1</v>
      </c>
      <c r="I1984" s="2">
        <f>Table_ExternalData_15[[#This Row],[Price]]-(Table_ExternalData_15[[#This Row],[Price]]*Table_ExternalData_15[[#This Row],[BB rabat]])/100</f>
        <v>102.08880000000001</v>
      </c>
      <c r="J1984" s="2">
        <f>Table_ExternalData_15[[#This Row],[BB cena]]*Table_ExternalData_15[[#Headers],[1,22]]</f>
        <v>124.54833600000001</v>
      </c>
      <c r="K1984" s="2">
        <f>Table_ExternalData_15[[#This Row],[Price]]*Table_ExternalData_15[[#Headers],[1,22]]</f>
        <v>125.8064</v>
      </c>
      <c r="L1984" s="7">
        <f>IF(G1984="White Shark",E1984*0.5,IF(G1984="Sbox",E1984*0.5,IF(G1984="Tenda",E1984*0.5,E1984*0.2)))/100</f>
        <v>0.01</v>
      </c>
      <c r="M1984" s="2">
        <f>Table_ExternalData_15[[#This Row],[Price]]-Table_ExternalData_15[[#This Row],[Price]]*Table_ExternalData_15[[#This Row],[extra popust]]</f>
        <v>102.08880000000001</v>
      </c>
      <c r="N1984" s="2">
        <f>IF(M1984&lt;I1984,M1984,I1984)</f>
        <v>102.08880000000001</v>
      </c>
      <c r="O1984" s="12" t="str">
        <f>IF(N1984&lt;I1984,$U$1," ")</f>
        <v xml:space="preserve"> </v>
      </c>
      <c r="P1984" s="12" t="str">
        <f>IFERROR((O1984+30)," ")</f>
        <v xml:space="preserve"> </v>
      </c>
      <c r="Q1984" s="2">
        <f ca="1">IF(O1984=$U$1,N1984,"0")*1.22</f>
        <v>0</v>
      </c>
    </row>
    <row r="1985" spans="1:17" x14ac:dyDescent="0.25">
      <c r="A1985" t="s">
        <v>7083</v>
      </c>
      <c r="B1985" t="s">
        <v>7082</v>
      </c>
      <c r="C1985">
        <v>15006</v>
      </c>
      <c r="D1985">
        <v>79.95</v>
      </c>
      <c r="E1985">
        <f>IFERROR(VLOOKUP(Table_ExternalData_15[[#This Row],[Id]],Rabati!B:C,2,0),0)</f>
        <v>5</v>
      </c>
      <c r="F1985">
        <v>2</v>
      </c>
      <c r="G1985" t="str">
        <f>VLOOKUP(Table_ExternalData_15[[#This Row],[Id]],'Blagovna izdelek'!A:C,3,0)</f>
        <v>Logitech</v>
      </c>
      <c r="H1985">
        <f>Table_ExternalData_15[[#This Row],[Rabat]]*0.2</f>
        <v>1</v>
      </c>
      <c r="I1985" s="2">
        <f>Table_ExternalData_15[[#This Row],[Price]]-(Table_ExternalData_15[[#This Row],[Price]]*Table_ExternalData_15[[#This Row],[BB rabat]])/100</f>
        <v>79.150500000000008</v>
      </c>
      <c r="J1985" s="2">
        <f>Table_ExternalData_15[[#This Row],[BB cena]]*Table_ExternalData_15[[#Headers],[1,22]]</f>
        <v>96.563610000000011</v>
      </c>
      <c r="K1985" s="2">
        <f>Table_ExternalData_15[[#This Row],[Price]]*Table_ExternalData_15[[#Headers],[1,22]]</f>
        <v>97.539000000000001</v>
      </c>
      <c r="L1985" s="7">
        <f>IF(G1985="White Shark",E1985*0.5,IF(G1985="Sbox",E1985*0.5,IF(G1985="Tenda",E1985*0.5,E1985*0.2)))/100</f>
        <v>0.01</v>
      </c>
      <c r="M1985" s="2">
        <f>Table_ExternalData_15[[#This Row],[Price]]-Table_ExternalData_15[[#This Row],[Price]]*Table_ExternalData_15[[#This Row],[extra popust]]</f>
        <v>79.150500000000008</v>
      </c>
      <c r="N1985" s="2">
        <f>IF(M1985&lt;I1985,M1985,I1985)</f>
        <v>79.150500000000008</v>
      </c>
      <c r="O1985" s="12" t="str">
        <f>IF(N1985&lt;I1985,$U$1," ")</f>
        <v xml:space="preserve"> </v>
      </c>
      <c r="P1985" s="12" t="str">
        <f>IFERROR((O1985+30)," ")</f>
        <v xml:space="preserve"> </v>
      </c>
      <c r="Q1985" s="2">
        <f ca="1">IF(O1985=$U$1,N1985,"0")*1.22</f>
        <v>0</v>
      </c>
    </row>
    <row r="1986" spans="1:17" x14ac:dyDescent="0.25">
      <c r="A1986" t="s">
        <v>7095</v>
      </c>
      <c r="B1986" t="s">
        <v>7094</v>
      </c>
      <c r="C1986">
        <v>15013</v>
      </c>
      <c r="D1986">
        <v>48.56</v>
      </c>
      <c r="E1986">
        <f>IFERROR(VLOOKUP(Table_ExternalData_15[[#This Row],[Id]],Rabati!B:C,2,0),0)</f>
        <v>5</v>
      </c>
      <c r="F1986">
        <v>0</v>
      </c>
      <c r="G1986" t="str">
        <f>VLOOKUP(Table_ExternalData_15[[#This Row],[Id]],'Blagovna izdelek'!A:C,3,0)</f>
        <v>Logitech</v>
      </c>
      <c r="H1986">
        <f>Table_ExternalData_15[[#This Row],[Rabat]]*0.2</f>
        <v>1</v>
      </c>
      <c r="I1986" s="2">
        <f>Table_ExternalData_15[[#This Row],[Price]]-(Table_ExternalData_15[[#This Row],[Price]]*Table_ExternalData_15[[#This Row],[BB rabat]])/100</f>
        <v>48.074400000000004</v>
      </c>
      <c r="J1986" s="2">
        <f>Table_ExternalData_15[[#This Row],[BB cena]]*Table_ExternalData_15[[#Headers],[1,22]]</f>
        <v>58.650768000000006</v>
      </c>
      <c r="K1986" s="2">
        <f>Table_ExternalData_15[[#This Row],[Price]]*Table_ExternalData_15[[#Headers],[1,22]]</f>
        <v>59.243200000000002</v>
      </c>
      <c r="L1986" s="7">
        <f>IF(G1986="White Shark",E1986*0.5,IF(G1986="Sbox",E1986*0.5,IF(G1986="Tenda",E1986*0.5,E1986*0.2)))/100</f>
        <v>0.01</v>
      </c>
      <c r="M1986" s="2">
        <f>Table_ExternalData_15[[#This Row],[Price]]-Table_ExternalData_15[[#This Row],[Price]]*Table_ExternalData_15[[#This Row],[extra popust]]</f>
        <v>48.074400000000004</v>
      </c>
      <c r="N1986" s="2">
        <f>IF(M1986&lt;I1986,M1986,I1986)</f>
        <v>48.074400000000004</v>
      </c>
      <c r="O1986" s="12" t="str">
        <f>IF(N1986&lt;I1986,$U$1," ")</f>
        <v xml:space="preserve"> </v>
      </c>
      <c r="P1986" s="12" t="str">
        <f>IFERROR((O1986+30)," ")</f>
        <v xml:space="preserve"> </v>
      </c>
      <c r="Q1986" s="2">
        <f ca="1">IF(O1986=$U$1,N1986,"0")*1.22</f>
        <v>0</v>
      </c>
    </row>
    <row r="1987" spans="1:17" x14ac:dyDescent="0.25">
      <c r="A1987" t="s">
        <v>7117</v>
      </c>
      <c r="B1987" t="s">
        <v>7116</v>
      </c>
      <c r="C1987">
        <v>15028</v>
      </c>
      <c r="D1987">
        <v>20.2</v>
      </c>
      <c r="E1987">
        <f>IFERROR(VLOOKUP(Table_ExternalData_15[[#This Row],[Id]],Rabati!B:C,2,0),0)</f>
        <v>5</v>
      </c>
      <c r="F1987">
        <v>0</v>
      </c>
      <c r="G1987" t="str">
        <f>VLOOKUP(Table_ExternalData_15[[#This Row],[Id]],'Blagovna izdelek'!A:C,3,0)</f>
        <v>Logitech</v>
      </c>
      <c r="H1987">
        <f>Table_ExternalData_15[[#This Row],[Rabat]]*0.2</f>
        <v>1</v>
      </c>
      <c r="I1987" s="2">
        <f>Table_ExternalData_15[[#This Row],[Price]]-(Table_ExternalData_15[[#This Row],[Price]]*Table_ExternalData_15[[#This Row],[BB rabat]])/100</f>
        <v>19.997999999999998</v>
      </c>
      <c r="J1987" s="2">
        <f>Table_ExternalData_15[[#This Row],[BB cena]]*Table_ExternalData_15[[#Headers],[1,22]]</f>
        <v>24.397559999999995</v>
      </c>
      <c r="K1987" s="2">
        <f>Table_ExternalData_15[[#This Row],[Price]]*Table_ExternalData_15[[#Headers],[1,22]]</f>
        <v>24.643999999999998</v>
      </c>
      <c r="L1987" s="7">
        <f>IF(G1987="White Shark",E1987*0.5,IF(G1987="Sbox",E1987*0.5,IF(G1987="Tenda",E1987*0.5,E1987*0.2)))/100</f>
        <v>0.01</v>
      </c>
      <c r="M1987" s="2">
        <f>Table_ExternalData_15[[#This Row],[Price]]-Table_ExternalData_15[[#This Row],[Price]]*Table_ExternalData_15[[#This Row],[extra popust]]</f>
        <v>19.997999999999998</v>
      </c>
      <c r="N1987" s="2">
        <f>IF(M1987&lt;I1987,M1987,I1987)</f>
        <v>19.997999999999998</v>
      </c>
      <c r="O1987" s="12" t="str">
        <f>IF(N1987&lt;I1987,$U$1," ")</f>
        <v xml:space="preserve"> </v>
      </c>
      <c r="P1987" s="12" t="str">
        <f>IFERROR((O1987+30)," ")</f>
        <v xml:space="preserve"> </v>
      </c>
      <c r="Q1987" s="2">
        <f ca="1">IF(O1987=$U$1,N1987,"0")*1.22</f>
        <v>0</v>
      </c>
    </row>
    <row r="1988" spans="1:17" x14ac:dyDescent="0.25">
      <c r="A1988" t="s">
        <v>7191</v>
      </c>
      <c r="B1988" t="s">
        <v>7190</v>
      </c>
      <c r="C1988">
        <v>15086</v>
      </c>
      <c r="D1988">
        <v>57.2</v>
      </c>
      <c r="E1988">
        <f>IFERROR(VLOOKUP(Table_ExternalData_15[[#This Row],[Id]],Rabati!B:C,2,0),0)</f>
        <v>5</v>
      </c>
      <c r="F1988">
        <v>4</v>
      </c>
      <c r="G1988" t="str">
        <f>VLOOKUP(Table_ExternalData_15[[#This Row],[Id]],'Blagovna izdelek'!A:C,3,0)</f>
        <v>Logitech</v>
      </c>
      <c r="H1988">
        <f>Table_ExternalData_15[[#This Row],[Rabat]]*0.2</f>
        <v>1</v>
      </c>
      <c r="I1988" s="2">
        <f>Table_ExternalData_15[[#This Row],[Price]]-(Table_ExternalData_15[[#This Row],[Price]]*Table_ExternalData_15[[#This Row],[BB rabat]])/100</f>
        <v>56.628</v>
      </c>
      <c r="J1988" s="2">
        <f>Table_ExternalData_15[[#This Row],[BB cena]]*Table_ExternalData_15[[#Headers],[1,22]]</f>
        <v>69.086159999999992</v>
      </c>
      <c r="K1988" s="2">
        <f>Table_ExternalData_15[[#This Row],[Price]]*Table_ExternalData_15[[#Headers],[1,22]]</f>
        <v>69.784000000000006</v>
      </c>
      <c r="L1988" s="7">
        <f>IF(G1988="White Shark",E1988*0.5,IF(G1988="Sbox",E1988*0.5,IF(G1988="Tenda",E1988*0.5,E1988*0.2)))/100</f>
        <v>0.01</v>
      </c>
      <c r="M1988" s="2">
        <f>Table_ExternalData_15[[#This Row],[Price]]-Table_ExternalData_15[[#This Row],[Price]]*Table_ExternalData_15[[#This Row],[extra popust]]</f>
        <v>56.628</v>
      </c>
      <c r="N1988" s="2">
        <f>IF(M1988&lt;I1988,M1988,I1988)</f>
        <v>56.628</v>
      </c>
      <c r="O1988" s="12" t="str">
        <f>IF(N1988&lt;I1988,$U$1," ")</f>
        <v xml:space="preserve"> </v>
      </c>
      <c r="P1988" s="12" t="str">
        <f>IFERROR((O1988+30)," ")</f>
        <v xml:space="preserve"> </v>
      </c>
      <c r="Q1988" s="2">
        <f ca="1">IF(O1988=$U$1,N1988,"0")*1.22</f>
        <v>0</v>
      </c>
    </row>
    <row r="1989" spans="1:17" x14ac:dyDescent="0.25">
      <c r="A1989" t="s">
        <v>7193</v>
      </c>
      <c r="B1989" t="s">
        <v>7192</v>
      </c>
      <c r="C1989">
        <v>15089</v>
      </c>
      <c r="D1989">
        <v>41.87</v>
      </c>
      <c r="E1989">
        <f>IFERROR(VLOOKUP(Table_ExternalData_15[[#This Row],[Id]],Rabati!B:C,2,0),0)</f>
        <v>5</v>
      </c>
      <c r="F1989">
        <v>3</v>
      </c>
      <c r="G1989" t="str">
        <f>VLOOKUP(Table_ExternalData_15[[#This Row],[Id]],'Blagovna izdelek'!A:C,3,0)</f>
        <v>Logitech</v>
      </c>
      <c r="H1989">
        <f>Table_ExternalData_15[[#This Row],[Rabat]]*0.2</f>
        <v>1</v>
      </c>
      <c r="I1989" s="2">
        <f>Table_ExternalData_15[[#This Row],[Price]]-(Table_ExternalData_15[[#This Row],[Price]]*Table_ExternalData_15[[#This Row],[BB rabat]])/100</f>
        <v>41.451299999999996</v>
      </c>
      <c r="J1989" s="2">
        <f>Table_ExternalData_15[[#This Row],[BB cena]]*Table_ExternalData_15[[#Headers],[1,22]]</f>
        <v>50.570585999999992</v>
      </c>
      <c r="K1989" s="2">
        <f>Table_ExternalData_15[[#This Row],[Price]]*Table_ExternalData_15[[#Headers],[1,22]]</f>
        <v>51.081399999999995</v>
      </c>
      <c r="L1989" s="7">
        <f>IF(G1989="White Shark",E1989*0.5,IF(G1989="Sbox",E1989*0.5,IF(G1989="Tenda",E1989*0.5,E1989*0.2)))/100</f>
        <v>0.01</v>
      </c>
      <c r="M1989" s="2">
        <f>Table_ExternalData_15[[#This Row],[Price]]-Table_ExternalData_15[[#This Row],[Price]]*Table_ExternalData_15[[#This Row],[extra popust]]</f>
        <v>41.451299999999996</v>
      </c>
      <c r="N1989" s="2">
        <f>IF(M1989&lt;I1989,M1989,I1989)</f>
        <v>41.451299999999996</v>
      </c>
      <c r="O1989" s="12" t="str">
        <f>IF(N1989&lt;I1989,$U$1," ")</f>
        <v xml:space="preserve"> </v>
      </c>
      <c r="P1989" s="12" t="str">
        <f>IFERROR((O1989+30)," ")</f>
        <v xml:space="preserve"> </v>
      </c>
      <c r="Q1989" s="2">
        <f ca="1">IF(O1989=$U$1,N1989,"0")*1.22</f>
        <v>0</v>
      </c>
    </row>
    <row r="1990" spans="1:17" x14ac:dyDescent="0.25">
      <c r="A1990" t="s">
        <v>7209</v>
      </c>
      <c r="B1990" t="s">
        <v>7208</v>
      </c>
      <c r="C1990">
        <v>15101</v>
      </c>
      <c r="D1990">
        <v>58.38</v>
      </c>
      <c r="E1990">
        <f>IFERROR(VLOOKUP(Table_ExternalData_15[[#This Row],[Id]],Rabati!B:C,2,0),0)</f>
        <v>5</v>
      </c>
      <c r="F1990">
        <v>2</v>
      </c>
      <c r="G1990" t="str">
        <f>VLOOKUP(Table_ExternalData_15[[#This Row],[Id]],'Blagovna izdelek'!A:C,3,0)</f>
        <v>Logitech</v>
      </c>
      <c r="H1990">
        <f>Table_ExternalData_15[[#This Row],[Rabat]]*0.2</f>
        <v>1</v>
      </c>
      <c r="I1990" s="2">
        <f>Table_ExternalData_15[[#This Row],[Price]]-(Table_ExternalData_15[[#This Row],[Price]]*Table_ExternalData_15[[#This Row],[BB rabat]])/100</f>
        <v>57.796200000000006</v>
      </c>
      <c r="J1990" s="2">
        <f>Table_ExternalData_15[[#This Row],[BB cena]]*Table_ExternalData_15[[#Headers],[1,22]]</f>
        <v>70.511364</v>
      </c>
      <c r="K1990" s="2">
        <f>Table_ExternalData_15[[#This Row],[Price]]*Table_ExternalData_15[[#Headers],[1,22]]</f>
        <v>71.223600000000005</v>
      </c>
      <c r="L1990" s="7">
        <f>IF(G1990="White Shark",E1990*0.5,IF(G1990="Sbox",E1990*0.5,IF(G1990="Tenda",E1990*0.5,E1990*0.2)))/100</f>
        <v>0.01</v>
      </c>
      <c r="M1990" s="2">
        <f>Table_ExternalData_15[[#This Row],[Price]]-Table_ExternalData_15[[#This Row],[Price]]*Table_ExternalData_15[[#This Row],[extra popust]]</f>
        <v>57.796200000000006</v>
      </c>
      <c r="N1990" s="2">
        <f>IF(M1990&lt;I1990,M1990,I1990)</f>
        <v>57.796200000000006</v>
      </c>
      <c r="O1990" s="12" t="str">
        <f>IF(N1990&lt;I1990,$U$1," ")</f>
        <v xml:space="preserve"> </v>
      </c>
      <c r="P1990" s="12" t="str">
        <f>IFERROR((O1990+30)," ")</f>
        <v xml:space="preserve"> </v>
      </c>
      <c r="Q1990" s="2">
        <f ca="1">IF(O1990=$U$1,N1990,"0")*1.22</f>
        <v>0</v>
      </c>
    </row>
    <row r="1991" spans="1:17" x14ac:dyDescent="0.25">
      <c r="A1991" t="s">
        <v>7211</v>
      </c>
      <c r="B1991" t="s">
        <v>7210</v>
      </c>
      <c r="C1991">
        <v>15102</v>
      </c>
      <c r="D1991">
        <v>107.65</v>
      </c>
      <c r="E1991">
        <f>IFERROR(VLOOKUP(Table_ExternalData_15[[#This Row],[Id]],Rabati!B:C,2,0),0)</f>
        <v>5</v>
      </c>
      <c r="F1991">
        <v>1</v>
      </c>
      <c r="G1991" t="str">
        <f>VLOOKUP(Table_ExternalData_15[[#This Row],[Id]],'Blagovna izdelek'!A:C,3,0)</f>
        <v>Logitech</v>
      </c>
      <c r="H1991">
        <f>Table_ExternalData_15[[#This Row],[Rabat]]*0.2</f>
        <v>1</v>
      </c>
      <c r="I1991" s="2">
        <f>Table_ExternalData_15[[#This Row],[Price]]-(Table_ExternalData_15[[#This Row],[Price]]*Table_ExternalData_15[[#This Row],[BB rabat]])/100</f>
        <v>106.57350000000001</v>
      </c>
      <c r="J1991" s="2">
        <f>Table_ExternalData_15[[#This Row],[BB cena]]*Table_ExternalData_15[[#Headers],[1,22]]</f>
        <v>130.01967000000002</v>
      </c>
      <c r="K1991" s="2">
        <f>Table_ExternalData_15[[#This Row],[Price]]*Table_ExternalData_15[[#Headers],[1,22]]</f>
        <v>131.333</v>
      </c>
      <c r="L1991" s="7">
        <f>IF(G1991="White Shark",E1991*0.5,IF(G1991="Sbox",E1991*0.5,IF(G1991="Tenda",E1991*0.5,E1991*0.2)))/100</f>
        <v>0.01</v>
      </c>
      <c r="M1991" s="2">
        <f>Table_ExternalData_15[[#This Row],[Price]]-Table_ExternalData_15[[#This Row],[Price]]*Table_ExternalData_15[[#This Row],[extra popust]]</f>
        <v>106.57350000000001</v>
      </c>
      <c r="N1991" s="2">
        <f>IF(M1991&lt;I1991,M1991,I1991)</f>
        <v>106.57350000000001</v>
      </c>
      <c r="O1991" s="12" t="str">
        <f>IF(N1991&lt;I1991,$U$1," ")</f>
        <v xml:space="preserve"> </v>
      </c>
      <c r="P1991" s="12" t="str">
        <f>IFERROR((O1991+30)," ")</f>
        <v xml:space="preserve"> </v>
      </c>
      <c r="Q1991" s="2">
        <f ca="1">IF(O1991=$U$1,N1991,"0")*1.22</f>
        <v>0</v>
      </c>
    </row>
    <row r="1992" spans="1:17" x14ac:dyDescent="0.25">
      <c r="A1992" t="s">
        <v>7213</v>
      </c>
      <c r="B1992" t="s">
        <v>7212</v>
      </c>
      <c r="C1992">
        <v>15104</v>
      </c>
      <c r="D1992">
        <v>27.8</v>
      </c>
      <c r="E1992">
        <f>IFERROR(VLOOKUP(Table_ExternalData_15[[#This Row],[Id]],Rabati!B:C,2,0),0)</f>
        <v>5</v>
      </c>
      <c r="F1992">
        <v>0</v>
      </c>
      <c r="G1992" t="str">
        <f>VLOOKUP(Table_ExternalData_15[[#This Row],[Id]],'Blagovna izdelek'!A:C,3,0)</f>
        <v>Logitech</v>
      </c>
      <c r="H1992">
        <f>Table_ExternalData_15[[#This Row],[Rabat]]*0.2</f>
        <v>1</v>
      </c>
      <c r="I1992" s="2">
        <f>Table_ExternalData_15[[#This Row],[Price]]-(Table_ExternalData_15[[#This Row],[Price]]*Table_ExternalData_15[[#This Row],[BB rabat]])/100</f>
        <v>27.522000000000002</v>
      </c>
      <c r="J1992" s="2">
        <f>Table_ExternalData_15[[#This Row],[BB cena]]*Table_ExternalData_15[[#Headers],[1,22]]</f>
        <v>33.576840000000004</v>
      </c>
      <c r="K1992" s="2">
        <f>Table_ExternalData_15[[#This Row],[Price]]*Table_ExternalData_15[[#Headers],[1,22]]</f>
        <v>33.915999999999997</v>
      </c>
      <c r="L1992" s="7">
        <f>IF(G1992="White Shark",E1992*0.5,IF(G1992="Sbox",E1992*0.5,IF(G1992="Tenda",E1992*0.5,E1992*0.2)))/100</f>
        <v>0.01</v>
      </c>
      <c r="M1992" s="2">
        <f>Table_ExternalData_15[[#This Row],[Price]]-Table_ExternalData_15[[#This Row],[Price]]*Table_ExternalData_15[[#This Row],[extra popust]]</f>
        <v>27.522000000000002</v>
      </c>
      <c r="N1992" s="2">
        <f>IF(M1992&lt;I1992,M1992,I1992)</f>
        <v>27.522000000000002</v>
      </c>
      <c r="O1992" s="12" t="str">
        <f>IF(N1992&lt;I1992,$U$1," ")</f>
        <v xml:space="preserve"> </v>
      </c>
      <c r="P1992" s="12" t="str">
        <f>IFERROR((O1992+30)," ")</f>
        <v xml:space="preserve"> </v>
      </c>
      <c r="Q1992" s="2">
        <f ca="1">IF(O1992=$U$1,N1992,"0")*1.22</f>
        <v>0</v>
      </c>
    </row>
    <row r="1993" spans="1:17" x14ac:dyDescent="0.25">
      <c r="A1993" t="s">
        <v>7215</v>
      </c>
      <c r="B1993" t="s">
        <v>7214</v>
      </c>
      <c r="C1993">
        <v>15105</v>
      </c>
      <c r="D1993">
        <v>13.4</v>
      </c>
      <c r="E1993">
        <f>IFERROR(VLOOKUP(Table_ExternalData_15[[#This Row],[Id]],Rabati!B:C,2,0),0)</f>
        <v>5</v>
      </c>
      <c r="F1993">
        <v>0</v>
      </c>
      <c r="G1993" t="str">
        <f>VLOOKUP(Table_ExternalData_15[[#This Row],[Id]],'Blagovna izdelek'!A:C,3,0)</f>
        <v>Logitech</v>
      </c>
      <c r="H1993">
        <f>Table_ExternalData_15[[#This Row],[Rabat]]*0.2</f>
        <v>1</v>
      </c>
      <c r="I1993" s="2">
        <f>Table_ExternalData_15[[#This Row],[Price]]-(Table_ExternalData_15[[#This Row],[Price]]*Table_ExternalData_15[[#This Row],[BB rabat]])/100</f>
        <v>13.266</v>
      </c>
      <c r="J1993" s="2">
        <f>Table_ExternalData_15[[#This Row],[BB cena]]*Table_ExternalData_15[[#Headers],[1,22]]</f>
        <v>16.184519999999999</v>
      </c>
      <c r="K1993" s="2">
        <f>Table_ExternalData_15[[#This Row],[Price]]*Table_ExternalData_15[[#Headers],[1,22]]</f>
        <v>16.347999999999999</v>
      </c>
      <c r="L1993" s="7">
        <f>IF(G1993="White Shark",E1993*0.5,IF(G1993="Sbox",E1993*0.5,IF(G1993="Tenda",E1993*0.5,E1993*0.2)))/100</f>
        <v>0.01</v>
      </c>
      <c r="M1993" s="2">
        <f>Table_ExternalData_15[[#This Row],[Price]]-Table_ExternalData_15[[#This Row],[Price]]*Table_ExternalData_15[[#This Row],[extra popust]]</f>
        <v>13.266</v>
      </c>
      <c r="N1993" s="2">
        <f>IF(M1993&lt;I1993,M1993,I1993)</f>
        <v>13.266</v>
      </c>
      <c r="O1993" s="12" t="str">
        <f>IF(N1993&lt;I1993,$U$1," ")</f>
        <v xml:space="preserve"> </v>
      </c>
      <c r="P1993" s="12" t="str">
        <f>IFERROR((O1993+30)," ")</f>
        <v xml:space="preserve"> </v>
      </c>
      <c r="Q1993" s="2">
        <f ca="1">IF(O1993=$U$1,N1993,"0")*1.22</f>
        <v>0</v>
      </c>
    </row>
    <row r="1994" spans="1:17" x14ac:dyDescent="0.25">
      <c r="A1994" t="s">
        <v>7217</v>
      </c>
      <c r="B1994" t="s">
        <v>7216</v>
      </c>
      <c r="C1994">
        <v>15106</v>
      </c>
      <c r="D1994">
        <v>62.5</v>
      </c>
      <c r="E1994">
        <f>IFERROR(VLOOKUP(Table_ExternalData_15[[#This Row],[Id]],Rabati!B:C,2,0),0)</f>
        <v>5</v>
      </c>
      <c r="F1994">
        <v>0</v>
      </c>
      <c r="G1994" t="str">
        <f>VLOOKUP(Table_ExternalData_15[[#This Row],[Id]],'Blagovna izdelek'!A:C,3,0)</f>
        <v>Logitech</v>
      </c>
      <c r="H1994">
        <f>Table_ExternalData_15[[#This Row],[Rabat]]*0.2</f>
        <v>1</v>
      </c>
      <c r="I1994" s="2">
        <f>Table_ExternalData_15[[#This Row],[Price]]-(Table_ExternalData_15[[#This Row],[Price]]*Table_ExternalData_15[[#This Row],[BB rabat]])/100</f>
        <v>61.875</v>
      </c>
      <c r="J1994" s="2">
        <f>Table_ExternalData_15[[#This Row],[BB cena]]*Table_ExternalData_15[[#Headers],[1,22]]</f>
        <v>75.487499999999997</v>
      </c>
      <c r="K1994" s="2">
        <f>Table_ExternalData_15[[#This Row],[Price]]*Table_ExternalData_15[[#Headers],[1,22]]</f>
        <v>76.25</v>
      </c>
      <c r="L1994" s="7">
        <f>IF(G1994="White Shark",E1994*0.5,IF(G1994="Sbox",E1994*0.5,IF(G1994="Tenda",E1994*0.5,E1994*0.2)))/100</f>
        <v>0.01</v>
      </c>
      <c r="M1994" s="2">
        <f>Table_ExternalData_15[[#This Row],[Price]]-Table_ExternalData_15[[#This Row],[Price]]*Table_ExternalData_15[[#This Row],[extra popust]]</f>
        <v>61.875</v>
      </c>
      <c r="N1994" s="2">
        <f>IF(M1994&lt;I1994,M1994,I1994)</f>
        <v>61.875</v>
      </c>
      <c r="O1994" s="12" t="str">
        <f>IF(N1994&lt;I1994,$U$1," ")</f>
        <v xml:space="preserve"> </v>
      </c>
      <c r="P1994" s="12" t="str">
        <f>IFERROR((O1994+30)," ")</f>
        <v xml:space="preserve"> </v>
      </c>
      <c r="Q1994" s="2">
        <f ca="1">IF(O1994=$U$1,N1994,"0")*1.22</f>
        <v>0</v>
      </c>
    </row>
    <row r="1995" spans="1:17" x14ac:dyDescent="0.25">
      <c r="A1995" t="s">
        <v>7225</v>
      </c>
      <c r="B1995" t="s">
        <v>7224</v>
      </c>
      <c r="C1995">
        <v>15114</v>
      </c>
      <c r="D1995">
        <v>41.72</v>
      </c>
      <c r="E1995">
        <f>IFERROR(VLOOKUP(Table_ExternalData_15[[#This Row],[Id]],Rabati!B:C,2,0),0)</f>
        <v>5</v>
      </c>
      <c r="F1995">
        <v>3</v>
      </c>
      <c r="G1995" t="str">
        <f>VLOOKUP(Table_ExternalData_15[[#This Row],[Id]],'Blagovna izdelek'!A:C,3,0)</f>
        <v>Logitech</v>
      </c>
      <c r="H1995">
        <f>Table_ExternalData_15[[#This Row],[Rabat]]*0.2</f>
        <v>1</v>
      </c>
      <c r="I1995" s="2">
        <f>Table_ExternalData_15[[#This Row],[Price]]-(Table_ExternalData_15[[#This Row],[Price]]*Table_ExternalData_15[[#This Row],[BB rabat]])/100</f>
        <v>41.302799999999998</v>
      </c>
      <c r="J1995" s="2">
        <f>Table_ExternalData_15[[#This Row],[BB cena]]*Table_ExternalData_15[[#Headers],[1,22]]</f>
        <v>50.389415999999997</v>
      </c>
      <c r="K1995" s="2">
        <f>Table_ExternalData_15[[#This Row],[Price]]*Table_ExternalData_15[[#Headers],[1,22]]</f>
        <v>50.898399999999995</v>
      </c>
      <c r="L1995" s="7">
        <f>IF(G1995="White Shark",E1995*0.5,IF(G1995="Sbox",E1995*0.5,IF(G1995="Tenda",E1995*0.5,E1995*0.2)))/100</f>
        <v>0.01</v>
      </c>
      <c r="M1995" s="2">
        <f>Table_ExternalData_15[[#This Row],[Price]]-Table_ExternalData_15[[#This Row],[Price]]*Table_ExternalData_15[[#This Row],[extra popust]]</f>
        <v>41.302799999999998</v>
      </c>
      <c r="N1995" s="2">
        <f>IF(M1995&lt;I1995,M1995,I1995)</f>
        <v>41.302799999999998</v>
      </c>
      <c r="O1995" s="12" t="str">
        <f>IF(N1995&lt;I1995,$U$1," ")</f>
        <v xml:space="preserve"> </v>
      </c>
      <c r="P1995" s="12" t="str">
        <f>IFERROR((O1995+30)," ")</f>
        <v xml:space="preserve"> </v>
      </c>
      <c r="Q1995" s="2">
        <f ca="1">IF(O1995=$U$1,N1995,"0")*1.22</f>
        <v>0</v>
      </c>
    </row>
    <row r="1996" spans="1:17" x14ac:dyDescent="0.25">
      <c r="A1996" t="s">
        <v>7227</v>
      </c>
      <c r="B1996" t="s">
        <v>7226</v>
      </c>
      <c r="C1996">
        <v>15115</v>
      </c>
      <c r="D1996">
        <v>40.799999999999997</v>
      </c>
      <c r="E1996">
        <f>IFERROR(VLOOKUP(Table_ExternalData_15[[#This Row],[Id]],Rabati!B:C,2,0),0)</f>
        <v>5</v>
      </c>
      <c r="F1996">
        <v>2</v>
      </c>
      <c r="G1996" t="str">
        <f>VLOOKUP(Table_ExternalData_15[[#This Row],[Id]],'Blagovna izdelek'!A:C,3,0)</f>
        <v>Logitech</v>
      </c>
      <c r="H1996">
        <f>Table_ExternalData_15[[#This Row],[Rabat]]*0.2</f>
        <v>1</v>
      </c>
      <c r="I1996" s="2">
        <f>Table_ExternalData_15[[#This Row],[Price]]-(Table_ExternalData_15[[#This Row],[Price]]*Table_ExternalData_15[[#This Row],[BB rabat]])/100</f>
        <v>40.391999999999996</v>
      </c>
      <c r="J1996" s="2">
        <f>Table_ExternalData_15[[#This Row],[BB cena]]*Table_ExternalData_15[[#Headers],[1,22]]</f>
        <v>49.278239999999997</v>
      </c>
      <c r="K1996" s="2">
        <f>Table_ExternalData_15[[#This Row],[Price]]*Table_ExternalData_15[[#Headers],[1,22]]</f>
        <v>49.775999999999996</v>
      </c>
      <c r="L1996" s="7">
        <f>IF(G1996="White Shark",E1996*0.5,IF(G1996="Sbox",E1996*0.5,IF(G1996="Tenda",E1996*0.5,E1996*0.2)))/100</f>
        <v>0.01</v>
      </c>
      <c r="M1996" s="2">
        <f>Table_ExternalData_15[[#This Row],[Price]]-Table_ExternalData_15[[#This Row],[Price]]*Table_ExternalData_15[[#This Row],[extra popust]]</f>
        <v>40.391999999999996</v>
      </c>
      <c r="N1996" s="2">
        <f>IF(M1996&lt;I1996,M1996,I1996)</f>
        <v>40.391999999999996</v>
      </c>
      <c r="O1996" s="12" t="str">
        <f>IF(N1996&lt;I1996,$U$1," ")</f>
        <v xml:space="preserve"> </v>
      </c>
      <c r="P1996" s="12" t="str">
        <f>IFERROR((O1996+30)," ")</f>
        <v xml:space="preserve"> </v>
      </c>
      <c r="Q1996" s="2">
        <f ca="1">IF(O1996=$U$1,N1996,"0")*1.22</f>
        <v>0</v>
      </c>
    </row>
    <row r="1997" spans="1:17" x14ac:dyDescent="0.25">
      <c r="A1997" t="s">
        <v>7426</v>
      </c>
      <c r="B1997" t="s">
        <v>7425</v>
      </c>
      <c r="C1997">
        <v>15234</v>
      </c>
      <c r="D1997">
        <v>40.75</v>
      </c>
      <c r="E1997">
        <f>IFERROR(VLOOKUP(Table_ExternalData_15[[#This Row],[Id]],Rabati!B:C,2,0),0)</f>
        <v>5</v>
      </c>
      <c r="F1997">
        <v>3</v>
      </c>
      <c r="G1997" t="str">
        <f>VLOOKUP(Table_ExternalData_15[[#This Row],[Id]],'Blagovna izdelek'!A:C,3,0)</f>
        <v>Logitech</v>
      </c>
      <c r="H1997">
        <f>Table_ExternalData_15[[#This Row],[Rabat]]*0.2</f>
        <v>1</v>
      </c>
      <c r="I1997" s="2">
        <f>Table_ExternalData_15[[#This Row],[Price]]-(Table_ExternalData_15[[#This Row],[Price]]*Table_ExternalData_15[[#This Row],[BB rabat]])/100</f>
        <v>40.342500000000001</v>
      </c>
      <c r="J1997" s="2">
        <f>Table_ExternalData_15[[#This Row],[BB cena]]*Table_ExternalData_15[[#Headers],[1,22]]</f>
        <v>49.217849999999999</v>
      </c>
      <c r="K1997" s="2">
        <f>Table_ExternalData_15[[#This Row],[Price]]*Table_ExternalData_15[[#Headers],[1,22]]</f>
        <v>49.714999999999996</v>
      </c>
      <c r="L1997" s="7">
        <f>IF(G1997="White Shark",E1997*0.5,IF(G1997="Sbox",E1997*0.5,IF(G1997="Tenda",E1997*0.5,E1997*0.2)))/100</f>
        <v>0.01</v>
      </c>
      <c r="M1997" s="2">
        <f>Table_ExternalData_15[[#This Row],[Price]]-Table_ExternalData_15[[#This Row],[Price]]*Table_ExternalData_15[[#This Row],[extra popust]]</f>
        <v>40.342500000000001</v>
      </c>
      <c r="N1997" s="2">
        <f>IF(M1997&lt;I1997,M1997,I1997)</f>
        <v>40.342500000000001</v>
      </c>
      <c r="O1997" s="12" t="str">
        <f>IF(N1997&lt;I1997,$U$1," ")</f>
        <v xml:space="preserve"> </v>
      </c>
      <c r="P1997" s="12" t="str">
        <f>IFERROR((O1997+30)," ")</f>
        <v xml:space="preserve"> </v>
      </c>
      <c r="Q1997" s="2">
        <f ca="1">IF(O1997=$U$1,N1997,"0")*1.22</f>
        <v>0</v>
      </c>
    </row>
    <row r="1998" spans="1:17" x14ac:dyDescent="0.25">
      <c r="A1998" t="s">
        <v>7488</v>
      </c>
      <c r="B1998" t="s">
        <v>7487</v>
      </c>
      <c r="C1998">
        <v>15271</v>
      </c>
      <c r="D1998">
        <v>68.8</v>
      </c>
      <c r="E1998">
        <f>IFERROR(VLOOKUP(Table_ExternalData_15[[#This Row],[Id]],Rabati!B:C,2,0),0)</f>
        <v>5</v>
      </c>
      <c r="F1998">
        <v>6</v>
      </c>
      <c r="G1998" t="str">
        <f>VLOOKUP(Table_ExternalData_15[[#This Row],[Id]],'Blagovna izdelek'!A:C,3,0)</f>
        <v>Logitech</v>
      </c>
      <c r="H1998">
        <f>Table_ExternalData_15[[#This Row],[Rabat]]*0.2</f>
        <v>1</v>
      </c>
      <c r="I1998" s="2">
        <f>Table_ExternalData_15[[#This Row],[Price]]-(Table_ExternalData_15[[#This Row],[Price]]*Table_ExternalData_15[[#This Row],[BB rabat]])/100</f>
        <v>68.111999999999995</v>
      </c>
      <c r="J1998" s="2">
        <f>Table_ExternalData_15[[#This Row],[BB cena]]*Table_ExternalData_15[[#Headers],[1,22]]</f>
        <v>83.096639999999994</v>
      </c>
      <c r="K1998" s="2">
        <f>Table_ExternalData_15[[#This Row],[Price]]*Table_ExternalData_15[[#Headers],[1,22]]</f>
        <v>83.935999999999993</v>
      </c>
      <c r="L1998" s="7">
        <f>IF(G1998="White Shark",E1998*0.5,IF(G1998="Sbox",E1998*0.5,IF(G1998="Tenda",E1998*0.5,E1998*0.2)))/100</f>
        <v>0.01</v>
      </c>
      <c r="M1998" s="2">
        <f>Table_ExternalData_15[[#This Row],[Price]]-Table_ExternalData_15[[#This Row],[Price]]*Table_ExternalData_15[[#This Row],[extra popust]]</f>
        <v>68.111999999999995</v>
      </c>
      <c r="N1998" s="2">
        <f>IF(M1998&lt;I1998,M1998,I1998)</f>
        <v>68.111999999999995</v>
      </c>
      <c r="O1998" s="12" t="str">
        <f>IF(N1998&lt;I1998,$U$1," ")</f>
        <v xml:space="preserve"> </v>
      </c>
      <c r="P1998" s="12" t="str">
        <f>IFERROR((O1998+30)," ")</f>
        <v xml:space="preserve"> </v>
      </c>
      <c r="Q1998" s="2">
        <f ca="1">IF(O1998=$U$1,N1998,"0")*1.22</f>
        <v>0</v>
      </c>
    </row>
    <row r="1999" spans="1:17" x14ac:dyDescent="0.25">
      <c r="A1999" t="s">
        <v>7490</v>
      </c>
      <c r="B1999" t="s">
        <v>7489</v>
      </c>
      <c r="C1999">
        <v>15272</v>
      </c>
      <c r="D1999">
        <v>68.8</v>
      </c>
      <c r="E1999">
        <f>IFERROR(VLOOKUP(Table_ExternalData_15[[#This Row],[Id]],Rabati!B:C,2,0),0)</f>
        <v>5</v>
      </c>
      <c r="F1999">
        <v>4</v>
      </c>
      <c r="G1999" t="str">
        <f>VLOOKUP(Table_ExternalData_15[[#This Row],[Id]],'Blagovna izdelek'!A:C,3,0)</f>
        <v>Logitech</v>
      </c>
      <c r="H1999">
        <f>Table_ExternalData_15[[#This Row],[Rabat]]*0.2</f>
        <v>1</v>
      </c>
      <c r="I1999" s="2">
        <f>Table_ExternalData_15[[#This Row],[Price]]-(Table_ExternalData_15[[#This Row],[Price]]*Table_ExternalData_15[[#This Row],[BB rabat]])/100</f>
        <v>68.111999999999995</v>
      </c>
      <c r="J1999" s="2">
        <f>Table_ExternalData_15[[#This Row],[BB cena]]*Table_ExternalData_15[[#Headers],[1,22]]</f>
        <v>83.096639999999994</v>
      </c>
      <c r="K1999" s="2">
        <f>Table_ExternalData_15[[#This Row],[Price]]*Table_ExternalData_15[[#Headers],[1,22]]</f>
        <v>83.935999999999993</v>
      </c>
      <c r="L1999" s="7">
        <f>IF(G1999="White Shark",E1999*0.5,IF(G1999="Sbox",E1999*0.5,IF(G1999="Tenda",E1999*0.5,E1999*0.2)))/100</f>
        <v>0.01</v>
      </c>
      <c r="M1999" s="2">
        <f>Table_ExternalData_15[[#This Row],[Price]]-Table_ExternalData_15[[#This Row],[Price]]*Table_ExternalData_15[[#This Row],[extra popust]]</f>
        <v>68.111999999999995</v>
      </c>
      <c r="N1999" s="2">
        <f>IF(M1999&lt;I1999,M1999,I1999)</f>
        <v>68.111999999999995</v>
      </c>
      <c r="O1999" s="12" t="str">
        <f>IF(N1999&lt;I1999,$U$1," ")</f>
        <v xml:space="preserve"> </v>
      </c>
      <c r="P1999" s="12" t="str">
        <f>IFERROR((O1999+30)," ")</f>
        <v xml:space="preserve"> </v>
      </c>
      <c r="Q1999" s="2">
        <f ca="1">IF(O1999=$U$1,N1999,"0")*1.22</f>
        <v>0</v>
      </c>
    </row>
    <row r="2000" spans="1:17" x14ac:dyDescent="0.25">
      <c r="A2000" t="s">
        <v>7492</v>
      </c>
      <c r="B2000" t="s">
        <v>7491</v>
      </c>
      <c r="C2000">
        <v>15273</v>
      </c>
      <c r="D2000">
        <v>68.8</v>
      </c>
      <c r="E2000">
        <f>IFERROR(VLOOKUP(Table_ExternalData_15[[#This Row],[Id]],Rabati!B:C,2,0),0)</f>
        <v>5</v>
      </c>
      <c r="F2000">
        <v>1</v>
      </c>
      <c r="G2000" t="str">
        <f>VLOOKUP(Table_ExternalData_15[[#This Row],[Id]],'Blagovna izdelek'!A:C,3,0)</f>
        <v>Logitech</v>
      </c>
      <c r="H2000">
        <f>Table_ExternalData_15[[#This Row],[Rabat]]*0.2</f>
        <v>1</v>
      </c>
      <c r="I2000" s="2">
        <f>Table_ExternalData_15[[#This Row],[Price]]-(Table_ExternalData_15[[#This Row],[Price]]*Table_ExternalData_15[[#This Row],[BB rabat]])/100</f>
        <v>68.111999999999995</v>
      </c>
      <c r="J2000" s="2">
        <f>Table_ExternalData_15[[#This Row],[BB cena]]*Table_ExternalData_15[[#Headers],[1,22]]</f>
        <v>83.096639999999994</v>
      </c>
      <c r="K2000" s="2">
        <f>Table_ExternalData_15[[#This Row],[Price]]*Table_ExternalData_15[[#Headers],[1,22]]</f>
        <v>83.935999999999993</v>
      </c>
      <c r="L2000" s="7">
        <f>IF(G2000="White Shark",E2000*0.5,IF(G2000="Sbox",E2000*0.5,IF(G2000="Tenda",E2000*0.5,E2000*0.2)))/100</f>
        <v>0.01</v>
      </c>
      <c r="M2000" s="2">
        <f>Table_ExternalData_15[[#This Row],[Price]]-Table_ExternalData_15[[#This Row],[Price]]*Table_ExternalData_15[[#This Row],[extra popust]]</f>
        <v>68.111999999999995</v>
      </c>
      <c r="N2000" s="2">
        <f>IF(M2000&lt;I2000,M2000,I2000)</f>
        <v>68.111999999999995</v>
      </c>
      <c r="O2000" s="12" t="str">
        <f>IF(N2000&lt;I2000,$U$1," ")</f>
        <v xml:space="preserve"> </v>
      </c>
      <c r="P2000" s="12" t="str">
        <f>IFERROR((O2000+30)," ")</f>
        <v xml:space="preserve"> </v>
      </c>
      <c r="Q2000" s="2">
        <f ca="1">IF(O2000=$U$1,N2000,"0")*1.22</f>
        <v>0</v>
      </c>
    </row>
    <row r="2001" spans="1:17" x14ac:dyDescent="0.25">
      <c r="A2001" t="s">
        <v>7580</v>
      </c>
      <c r="B2001" t="s">
        <v>7579</v>
      </c>
      <c r="C2001">
        <v>15331</v>
      </c>
      <c r="D2001">
        <v>109.5</v>
      </c>
      <c r="E2001">
        <f>IFERROR(VLOOKUP(Table_ExternalData_15[[#This Row],[Id]],Rabati!B:C,2,0),0)</f>
        <v>5</v>
      </c>
      <c r="F2001">
        <v>3</v>
      </c>
      <c r="G2001" t="str">
        <f>VLOOKUP(Table_ExternalData_15[[#This Row],[Id]],'Blagovna izdelek'!A:C,3,0)</f>
        <v>Logitech</v>
      </c>
      <c r="H2001">
        <f>Table_ExternalData_15[[#This Row],[Rabat]]*0.2</f>
        <v>1</v>
      </c>
      <c r="I2001" s="2">
        <f>Table_ExternalData_15[[#This Row],[Price]]-(Table_ExternalData_15[[#This Row],[Price]]*Table_ExternalData_15[[#This Row],[BB rabat]])/100</f>
        <v>108.405</v>
      </c>
      <c r="J2001" s="2">
        <f>Table_ExternalData_15[[#This Row],[BB cena]]*Table_ExternalData_15[[#Headers],[1,22]]</f>
        <v>132.25409999999999</v>
      </c>
      <c r="K2001" s="2">
        <f>Table_ExternalData_15[[#This Row],[Price]]*Table_ExternalData_15[[#Headers],[1,22]]</f>
        <v>133.59</v>
      </c>
      <c r="L2001" s="7">
        <f>IF(G2001="White Shark",E2001*0.5,IF(G2001="Sbox",E2001*0.5,IF(G2001="Tenda",E2001*0.5,E2001*0.2)))/100</f>
        <v>0.01</v>
      </c>
      <c r="M2001" s="2">
        <f>Table_ExternalData_15[[#This Row],[Price]]-Table_ExternalData_15[[#This Row],[Price]]*Table_ExternalData_15[[#This Row],[extra popust]]</f>
        <v>108.405</v>
      </c>
      <c r="N2001" s="2">
        <f>IF(M2001&lt;I2001,M2001,I2001)</f>
        <v>108.405</v>
      </c>
      <c r="O2001" s="12" t="str">
        <f>IF(N2001&lt;I2001,$U$1," ")</f>
        <v xml:space="preserve"> </v>
      </c>
      <c r="P2001" s="12" t="str">
        <f>IFERROR((O2001+30)," ")</f>
        <v xml:space="preserve"> </v>
      </c>
      <c r="Q2001" s="2">
        <f ca="1">IF(O2001=$U$1,N2001,"0")*1.22</f>
        <v>0</v>
      </c>
    </row>
    <row r="2002" spans="1:17" x14ac:dyDescent="0.25">
      <c r="A2002" t="s">
        <v>7590</v>
      </c>
      <c r="B2002" t="s">
        <v>7589</v>
      </c>
      <c r="C2002">
        <v>15336</v>
      </c>
      <c r="D2002">
        <v>154.25</v>
      </c>
      <c r="E2002">
        <f>IFERROR(VLOOKUP(Table_ExternalData_15[[#This Row],[Id]],Rabati!B:C,2,0),0)</f>
        <v>5</v>
      </c>
      <c r="F2002">
        <v>0</v>
      </c>
      <c r="G2002" t="str">
        <f>VLOOKUP(Table_ExternalData_15[[#This Row],[Id]],'Blagovna izdelek'!A:C,3,0)</f>
        <v>Logitech</v>
      </c>
      <c r="H2002">
        <f>Table_ExternalData_15[[#This Row],[Rabat]]*0.2</f>
        <v>1</v>
      </c>
      <c r="I2002" s="2">
        <f>Table_ExternalData_15[[#This Row],[Price]]-(Table_ExternalData_15[[#This Row],[Price]]*Table_ExternalData_15[[#This Row],[BB rabat]])/100</f>
        <v>152.70750000000001</v>
      </c>
      <c r="J2002" s="2">
        <f>Table_ExternalData_15[[#This Row],[BB cena]]*Table_ExternalData_15[[#Headers],[1,22]]</f>
        <v>186.30315000000002</v>
      </c>
      <c r="K2002" s="2">
        <f>Table_ExternalData_15[[#This Row],[Price]]*Table_ExternalData_15[[#Headers],[1,22]]</f>
        <v>188.185</v>
      </c>
      <c r="L2002" s="7">
        <f>IF(G2002="White Shark",E2002*0.5,IF(G2002="Sbox",E2002*0.5,IF(G2002="Tenda",E2002*0.5,E2002*0.2)))/100</f>
        <v>0.01</v>
      </c>
      <c r="M2002" s="2">
        <f>Table_ExternalData_15[[#This Row],[Price]]-Table_ExternalData_15[[#This Row],[Price]]*Table_ExternalData_15[[#This Row],[extra popust]]</f>
        <v>152.70750000000001</v>
      </c>
      <c r="N2002" s="2">
        <f>IF(M2002&lt;I2002,M2002,I2002)</f>
        <v>152.70750000000001</v>
      </c>
      <c r="O2002" s="12" t="str">
        <f>IF(N2002&lt;I2002,$U$1," ")</f>
        <v xml:space="preserve"> </v>
      </c>
      <c r="P2002" s="12" t="str">
        <f>IFERROR((O2002+30)," ")</f>
        <v xml:space="preserve"> </v>
      </c>
      <c r="Q2002" s="2">
        <f ca="1">IF(O2002=$U$1,N2002,"0")*1.22</f>
        <v>0</v>
      </c>
    </row>
    <row r="2003" spans="1:17" x14ac:dyDescent="0.25">
      <c r="A2003" t="s">
        <v>7592</v>
      </c>
      <c r="B2003" t="s">
        <v>7591</v>
      </c>
      <c r="C2003">
        <v>15337</v>
      </c>
      <c r="D2003">
        <v>119.9</v>
      </c>
      <c r="E2003">
        <f>IFERROR(VLOOKUP(Table_ExternalData_15[[#This Row],[Id]],Rabati!B:C,2,0),0)</f>
        <v>0</v>
      </c>
      <c r="F2003">
        <v>2</v>
      </c>
      <c r="G2003" t="str">
        <f>VLOOKUP(Table_ExternalData_15[[#This Row],[Id]],'Blagovna izdelek'!A:C,3,0)</f>
        <v>Logitech</v>
      </c>
      <c r="H2003">
        <f>Table_ExternalData_15[[#This Row],[Rabat]]*0.2</f>
        <v>0</v>
      </c>
      <c r="I2003" s="2">
        <f>Table_ExternalData_15[[#This Row],[Price]]-(Table_ExternalData_15[[#This Row],[Price]]*Table_ExternalData_15[[#This Row],[BB rabat]])/100</f>
        <v>119.9</v>
      </c>
      <c r="J2003" s="2">
        <f>Table_ExternalData_15[[#This Row],[BB cena]]*Table_ExternalData_15[[#Headers],[1,22]]</f>
        <v>146.27799999999999</v>
      </c>
      <c r="K2003" s="2">
        <f>Table_ExternalData_15[[#This Row],[Price]]*Table_ExternalData_15[[#Headers],[1,22]]</f>
        <v>146.27799999999999</v>
      </c>
      <c r="L2003" s="7">
        <f>IF(G2003="White Shark",E2003*0.5,IF(G2003="Sbox",E2003*0.5,IF(G2003="Tenda",E2003*0.5,E2003*0.2)))/100</f>
        <v>0</v>
      </c>
      <c r="M2003" s="2">
        <f>Table_ExternalData_15[[#This Row],[Price]]-Table_ExternalData_15[[#This Row],[Price]]*Table_ExternalData_15[[#This Row],[extra popust]]</f>
        <v>119.9</v>
      </c>
      <c r="N2003" s="2">
        <f>IF(M2003&lt;I2003,M2003,I2003)</f>
        <v>119.9</v>
      </c>
      <c r="O2003" s="12" t="str">
        <f>IF(N2003&lt;I2003,$U$1," ")</f>
        <v xml:space="preserve"> </v>
      </c>
      <c r="P2003" s="12" t="str">
        <f>IFERROR((O2003+30)," ")</f>
        <v xml:space="preserve"> </v>
      </c>
      <c r="Q2003" s="2">
        <f ca="1">IF(O2003=$U$1,N2003,"0")*1.22</f>
        <v>0</v>
      </c>
    </row>
    <row r="2004" spans="1:17" x14ac:dyDescent="0.25">
      <c r="A2004" t="s">
        <v>7605</v>
      </c>
      <c r="B2004" t="s">
        <v>7604</v>
      </c>
      <c r="C2004">
        <v>15345</v>
      </c>
      <c r="D2004">
        <v>68.8</v>
      </c>
      <c r="E2004">
        <f>IFERROR(VLOOKUP(Table_ExternalData_15[[#This Row],[Id]],Rabati!B:C,2,0),0)</f>
        <v>5</v>
      </c>
      <c r="F2004">
        <v>0</v>
      </c>
      <c r="G2004" t="str">
        <f>VLOOKUP(Table_ExternalData_15[[#This Row],[Id]],'Blagovna izdelek'!A:C,3,0)</f>
        <v>Logitech</v>
      </c>
      <c r="H2004">
        <f>Table_ExternalData_15[[#This Row],[Rabat]]*0.2</f>
        <v>1</v>
      </c>
      <c r="I2004" s="2">
        <f>Table_ExternalData_15[[#This Row],[Price]]-(Table_ExternalData_15[[#This Row],[Price]]*Table_ExternalData_15[[#This Row],[BB rabat]])/100</f>
        <v>68.111999999999995</v>
      </c>
      <c r="J2004" s="2">
        <f>Table_ExternalData_15[[#This Row],[BB cena]]*Table_ExternalData_15[[#Headers],[1,22]]</f>
        <v>83.096639999999994</v>
      </c>
      <c r="K2004" s="2">
        <f>Table_ExternalData_15[[#This Row],[Price]]*Table_ExternalData_15[[#Headers],[1,22]]</f>
        <v>83.935999999999993</v>
      </c>
      <c r="L2004" s="7">
        <f>IF(G2004="White Shark",E2004*0.5,IF(G2004="Sbox",E2004*0.5,IF(G2004="Tenda",E2004*0.5,E2004*0.2)))/100</f>
        <v>0.01</v>
      </c>
      <c r="M2004" s="2">
        <f>Table_ExternalData_15[[#This Row],[Price]]-Table_ExternalData_15[[#This Row],[Price]]*Table_ExternalData_15[[#This Row],[extra popust]]</f>
        <v>68.111999999999995</v>
      </c>
      <c r="N2004" s="2">
        <f>IF(M2004&lt;I2004,M2004,I2004)</f>
        <v>68.111999999999995</v>
      </c>
      <c r="O2004" s="12" t="str">
        <f>IF(N2004&lt;I2004,$U$1," ")</f>
        <v xml:space="preserve"> </v>
      </c>
      <c r="P2004" s="12" t="str">
        <f>IFERROR((O2004+30)," ")</f>
        <v xml:space="preserve"> </v>
      </c>
      <c r="Q2004" s="2">
        <f ca="1">IF(O2004=$U$1,N2004,"0")*1.22</f>
        <v>0</v>
      </c>
    </row>
    <row r="2005" spans="1:17" x14ac:dyDescent="0.25">
      <c r="A2005" t="s">
        <v>7682</v>
      </c>
      <c r="B2005" t="s">
        <v>7681</v>
      </c>
      <c r="C2005">
        <v>15390</v>
      </c>
      <c r="D2005">
        <v>516.70000000000005</v>
      </c>
      <c r="E2005">
        <f>IFERROR(VLOOKUP(Table_ExternalData_15[[#This Row],[Id]],Rabati!B:C,2,0),0)</f>
        <v>5</v>
      </c>
      <c r="F2005">
        <v>0</v>
      </c>
      <c r="G2005" t="str">
        <f>VLOOKUP(Table_ExternalData_15[[#This Row],[Id]],'Blagovna izdelek'!A:C,3,0)</f>
        <v>Logitech</v>
      </c>
      <c r="H2005">
        <f>Table_ExternalData_15[[#This Row],[Rabat]]*0.2</f>
        <v>1</v>
      </c>
      <c r="I2005" s="2">
        <f>Table_ExternalData_15[[#This Row],[Price]]-(Table_ExternalData_15[[#This Row],[Price]]*Table_ExternalData_15[[#This Row],[BB rabat]])/100</f>
        <v>511.53300000000007</v>
      </c>
      <c r="J2005" s="2">
        <f>Table_ExternalData_15[[#This Row],[BB cena]]*Table_ExternalData_15[[#Headers],[1,22]]</f>
        <v>624.07026000000008</v>
      </c>
      <c r="K2005" s="2">
        <f>Table_ExternalData_15[[#This Row],[Price]]*Table_ExternalData_15[[#Headers],[1,22]]</f>
        <v>630.37400000000002</v>
      </c>
      <c r="L2005" s="7">
        <f>IF(G2005="White Shark",E2005*0.5,IF(G2005="Sbox",E2005*0.5,IF(G2005="Tenda",E2005*0.5,E2005*0.2)))/100</f>
        <v>0.01</v>
      </c>
      <c r="M2005" s="2">
        <f>Table_ExternalData_15[[#This Row],[Price]]-Table_ExternalData_15[[#This Row],[Price]]*Table_ExternalData_15[[#This Row],[extra popust]]</f>
        <v>511.53300000000007</v>
      </c>
      <c r="N2005" s="2">
        <f>IF(M2005&lt;I2005,M2005,I2005)</f>
        <v>511.53300000000007</v>
      </c>
      <c r="O2005" s="12" t="str">
        <f>IF(N2005&lt;I2005,$U$1," ")</f>
        <v xml:space="preserve"> </v>
      </c>
      <c r="P2005" s="12" t="str">
        <f>IFERROR((O2005+30)," ")</f>
        <v xml:space="preserve"> </v>
      </c>
      <c r="Q2005" s="2">
        <f ca="1">IF(O2005=$U$1,N2005,"0")*1.22</f>
        <v>0</v>
      </c>
    </row>
    <row r="2006" spans="1:17" x14ac:dyDescent="0.25">
      <c r="A2006" t="s">
        <v>8220</v>
      </c>
      <c r="B2006" t="s">
        <v>10187</v>
      </c>
      <c r="C2006">
        <v>15716</v>
      </c>
      <c r="D2006">
        <v>8.4</v>
      </c>
      <c r="E2006">
        <f>IFERROR(VLOOKUP(Table_ExternalData_15[[#This Row],[Id]],Rabati!B:C,2,0),0)</f>
        <v>5</v>
      </c>
      <c r="F2006">
        <v>9</v>
      </c>
      <c r="G2006" t="str">
        <f>VLOOKUP(Table_ExternalData_15[[#This Row],[Id]],'Blagovna izdelek'!A:C,3,0)</f>
        <v>Logitech</v>
      </c>
      <c r="H2006">
        <f>Table_ExternalData_15[[#This Row],[Rabat]]*0.2</f>
        <v>1</v>
      </c>
      <c r="I2006" s="2">
        <f>Table_ExternalData_15[[#This Row],[Price]]-(Table_ExternalData_15[[#This Row],[Price]]*Table_ExternalData_15[[#This Row],[BB rabat]])/100</f>
        <v>8.3160000000000007</v>
      </c>
      <c r="J2006" s="2">
        <f>Table_ExternalData_15[[#This Row],[BB cena]]*Table_ExternalData_15[[#Headers],[1,22]]</f>
        <v>10.145520000000001</v>
      </c>
      <c r="K2006" s="2">
        <f>Table_ExternalData_15[[#This Row],[Price]]*Table_ExternalData_15[[#Headers],[1,22]]</f>
        <v>10.247999999999999</v>
      </c>
      <c r="L2006" s="7">
        <f>IF(G2006="White Shark",E2006*0.5,IF(G2006="Sbox",E2006*0.5,IF(G2006="Tenda",E2006*0.5,E2006*0.2)))/100</f>
        <v>0.01</v>
      </c>
      <c r="M2006" s="2">
        <f>Table_ExternalData_15[[#This Row],[Price]]-Table_ExternalData_15[[#This Row],[Price]]*Table_ExternalData_15[[#This Row],[extra popust]]</f>
        <v>8.3160000000000007</v>
      </c>
      <c r="N2006" s="2">
        <f>IF(M2006&lt;I2006,M2006,I2006)</f>
        <v>8.3160000000000007</v>
      </c>
      <c r="O2006" s="12" t="str">
        <f>IF(N2006&lt;I2006,$U$1," ")</f>
        <v xml:space="preserve"> </v>
      </c>
      <c r="P2006" s="12" t="str">
        <f>IFERROR((O2006+30)," ")</f>
        <v xml:space="preserve"> </v>
      </c>
      <c r="Q2006" s="2">
        <f ca="1">IF(O2006=$U$1,N2006,"0")*1.22</f>
        <v>0</v>
      </c>
    </row>
    <row r="2007" spans="1:17" x14ac:dyDescent="0.25">
      <c r="A2007" t="s">
        <v>8422</v>
      </c>
      <c r="B2007" t="s">
        <v>8421</v>
      </c>
      <c r="C2007">
        <v>15836</v>
      </c>
      <c r="D2007">
        <v>70.97</v>
      </c>
      <c r="E2007">
        <f>IFERROR(VLOOKUP(Table_ExternalData_15[[#This Row],[Id]],Rabati!B:C,2,0),0)</f>
        <v>5</v>
      </c>
      <c r="F2007">
        <v>0</v>
      </c>
      <c r="G2007" t="str">
        <f>VLOOKUP(Table_ExternalData_15[[#This Row],[Id]],'Blagovna izdelek'!A:C,3,0)</f>
        <v>Logitech</v>
      </c>
      <c r="H2007">
        <f>Table_ExternalData_15[[#This Row],[Rabat]]*0.2</f>
        <v>1</v>
      </c>
      <c r="I2007" s="2">
        <f>Table_ExternalData_15[[#This Row],[Price]]-(Table_ExternalData_15[[#This Row],[Price]]*Table_ExternalData_15[[#This Row],[BB rabat]])/100</f>
        <v>70.260300000000001</v>
      </c>
      <c r="J2007" s="2">
        <f>Table_ExternalData_15[[#This Row],[BB cena]]*Table_ExternalData_15[[#Headers],[1,22]]</f>
        <v>85.717566000000005</v>
      </c>
      <c r="K2007" s="2">
        <f>Table_ExternalData_15[[#This Row],[Price]]*Table_ExternalData_15[[#Headers],[1,22]]</f>
        <v>86.583399999999997</v>
      </c>
      <c r="L2007" s="7">
        <f>IF(G2007="White Shark",E2007*0.5,IF(G2007="Sbox",E2007*0.5,IF(G2007="Tenda",E2007*0.5,E2007*0.2)))/100</f>
        <v>0.01</v>
      </c>
      <c r="M2007" s="2">
        <f>Table_ExternalData_15[[#This Row],[Price]]-Table_ExternalData_15[[#This Row],[Price]]*Table_ExternalData_15[[#This Row],[extra popust]]</f>
        <v>70.260300000000001</v>
      </c>
      <c r="N2007" s="2">
        <f>IF(M2007&lt;I2007,M2007,I2007)</f>
        <v>70.260300000000001</v>
      </c>
      <c r="O2007" s="12" t="str">
        <f>IF(N2007&lt;I2007,$U$1," ")</f>
        <v xml:space="preserve"> </v>
      </c>
      <c r="P2007" s="12" t="str">
        <f>IFERROR((O2007+30)," ")</f>
        <v xml:space="preserve"> </v>
      </c>
      <c r="Q2007" s="2">
        <f ca="1">IF(O2007=$U$1,N2007,"0")*1.22</f>
        <v>0</v>
      </c>
    </row>
    <row r="2008" spans="1:17" x14ac:dyDescent="0.25">
      <c r="A2008" t="s">
        <v>8424</v>
      </c>
      <c r="B2008" t="s">
        <v>8423</v>
      </c>
      <c r="C2008">
        <v>15837</v>
      </c>
      <c r="D2008">
        <v>42.38</v>
      </c>
      <c r="E2008">
        <f>IFERROR(VLOOKUP(Table_ExternalData_15[[#This Row],[Id]],Rabati!B:C,2,0),0)</f>
        <v>5</v>
      </c>
      <c r="F2008">
        <v>3</v>
      </c>
      <c r="G2008" t="str">
        <f>VLOOKUP(Table_ExternalData_15[[#This Row],[Id]],'Blagovna izdelek'!A:C,3,0)</f>
        <v>Logitech</v>
      </c>
      <c r="H2008">
        <f>Table_ExternalData_15[[#This Row],[Rabat]]*0.2</f>
        <v>1</v>
      </c>
      <c r="I2008" s="2">
        <f>Table_ExternalData_15[[#This Row],[Price]]-(Table_ExternalData_15[[#This Row],[Price]]*Table_ExternalData_15[[#This Row],[BB rabat]])/100</f>
        <v>41.956200000000003</v>
      </c>
      <c r="J2008" s="2">
        <f>Table_ExternalData_15[[#This Row],[BB cena]]*Table_ExternalData_15[[#Headers],[1,22]]</f>
        <v>51.186564000000004</v>
      </c>
      <c r="K2008" s="2">
        <f>Table_ExternalData_15[[#This Row],[Price]]*Table_ExternalData_15[[#Headers],[1,22]]</f>
        <v>51.703600000000002</v>
      </c>
      <c r="L2008" s="7">
        <f>IF(G2008="White Shark",E2008*0.5,IF(G2008="Sbox",E2008*0.5,IF(G2008="Tenda",E2008*0.5,E2008*0.2)))/100</f>
        <v>0.01</v>
      </c>
      <c r="M2008" s="2">
        <f>Table_ExternalData_15[[#This Row],[Price]]-Table_ExternalData_15[[#This Row],[Price]]*Table_ExternalData_15[[#This Row],[extra popust]]</f>
        <v>41.956200000000003</v>
      </c>
      <c r="N2008" s="2">
        <f>IF(M2008&lt;I2008,M2008,I2008)</f>
        <v>41.956200000000003</v>
      </c>
      <c r="O2008" s="12" t="str">
        <f>IF(N2008&lt;I2008,$U$1," ")</f>
        <v xml:space="preserve"> </v>
      </c>
      <c r="P2008" s="12" t="str">
        <f>IFERROR((O2008+30)," ")</f>
        <v xml:space="preserve"> </v>
      </c>
      <c r="Q2008" s="2">
        <f ca="1">IF(O2008=$U$1,N2008,"0")*1.22</f>
        <v>0</v>
      </c>
    </row>
    <row r="2009" spans="1:17" x14ac:dyDescent="0.25">
      <c r="A2009" t="s">
        <v>8426</v>
      </c>
      <c r="B2009" t="s">
        <v>8425</v>
      </c>
      <c r="C2009">
        <v>15838</v>
      </c>
      <c r="D2009">
        <v>32.5</v>
      </c>
      <c r="E2009">
        <f>IFERROR(VLOOKUP(Table_ExternalData_15[[#This Row],[Id]],Rabati!B:C,2,0),0)</f>
        <v>5</v>
      </c>
      <c r="F2009">
        <v>8</v>
      </c>
      <c r="G2009" t="str">
        <f>VLOOKUP(Table_ExternalData_15[[#This Row],[Id]],'Blagovna izdelek'!A:C,3,0)</f>
        <v>Logitech</v>
      </c>
      <c r="H2009">
        <f>Table_ExternalData_15[[#This Row],[Rabat]]*0.2</f>
        <v>1</v>
      </c>
      <c r="I2009" s="2">
        <f>Table_ExternalData_15[[#This Row],[Price]]-(Table_ExternalData_15[[#This Row],[Price]]*Table_ExternalData_15[[#This Row],[BB rabat]])/100</f>
        <v>32.174999999999997</v>
      </c>
      <c r="J2009" s="2">
        <f>Table_ExternalData_15[[#This Row],[BB cena]]*Table_ExternalData_15[[#Headers],[1,22]]</f>
        <v>39.253499999999995</v>
      </c>
      <c r="K2009" s="2">
        <f>Table_ExternalData_15[[#This Row],[Price]]*Table_ExternalData_15[[#Headers],[1,22]]</f>
        <v>39.65</v>
      </c>
      <c r="L2009" s="7">
        <f>IF(G2009="White Shark",E2009*0.5,IF(G2009="Sbox",E2009*0.5,IF(G2009="Tenda",E2009*0.5,E2009*0.2)))/100</f>
        <v>0.01</v>
      </c>
      <c r="M2009" s="2">
        <f>Table_ExternalData_15[[#This Row],[Price]]-Table_ExternalData_15[[#This Row],[Price]]*Table_ExternalData_15[[#This Row],[extra popust]]</f>
        <v>32.174999999999997</v>
      </c>
      <c r="N2009" s="2">
        <f>IF(M2009&lt;I2009,M2009,I2009)</f>
        <v>32.174999999999997</v>
      </c>
      <c r="O2009" s="12" t="str">
        <f>IF(N2009&lt;I2009,$U$1," ")</f>
        <v xml:space="preserve"> </v>
      </c>
      <c r="P2009" s="12" t="str">
        <f>IFERROR((O2009+30)," ")</f>
        <v xml:space="preserve"> </v>
      </c>
      <c r="Q2009" s="2">
        <f ca="1">IF(O2009=$U$1,N2009,"0")*1.22</f>
        <v>0</v>
      </c>
    </row>
    <row r="2010" spans="1:17" x14ac:dyDescent="0.25">
      <c r="A2010" t="s">
        <v>8428</v>
      </c>
      <c r="B2010" t="s">
        <v>8427</v>
      </c>
      <c r="C2010">
        <v>15839</v>
      </c>
      <c r="D2010">
        <v>12.5</v>
      </c>
      <c r="E2010">
        <f>IFERROR(VLOOKUP(Table_ExternalData_15[[#This Row],[Id]],Rabati!B:C,2,0),0)</f>
        <v>10</v>
      </c>
      <c r="F2010">
        <v>4</v>
      </c>
      <c r="G2010" t="str">
        <f>VLOOKUP(Table_ExternalData_15[[#This Row],[Id]],'Blagovna izdelek'!A:C,3,0)</f>
        <v>Logitech</v>
      </c>
      <c r="H2010">
        <f>Table_ExternalData_15[[#This Row],[Rabat]]*0.2</f>
        <v>2</v>
      </c>
      <c r="I2010" s="2">
        <f>Table_ExternalData_15[[#This Row],[Price]]-(Table_ExternalData_15[[#This Row],[Price]]*Table_ExternalData_15[[#This Row],[BB rabat]])/100</f>
        <v>12.25</v>
      </c>
      <c r="J2010" s="2">
        <f>Table_ExternalData_15[[#This Row],[BB cena]]*Table_ExternalData_15[[#Headers],[1,22]]</f>
        <v>14.945</v>
      </c>
      <c r="K2010" s="2">
        <f>Table_ExternalData_15[[#This Row],[Price]]*Table_ExternalData_15[[#Headers],[1,22]]</f>
        <v>15.25</v>
      </c>
      <c r="L2010" s="7">
        <f>IF(G2010="White Shark",E2010*0.5,IF(G2010="Sbox",E2010*0.5,IF(G2010="Tenda",E2010*0.5,E2010*0.2)))/100</f>
        <v>0.02</v>
      </c>
      <c r="M2010" s="2">
        <f>Table_ExternalData_15[[#This Row],[Price]]-Table_ExternalData_15[[#This Row],[Price]]*Table_ExternalData_15[[#This Row],[extra popust]]</f>
        <v>12.25</v>
      </c>
      <c r="N2010" s="2">
        <f>IF(M2010&lt;I2010,M2010,I2010)</f>
        <v>12.25</v>
      </c>
      <c r="O2010" s="12" t="str">
        <f>IF(N2010&lt;I2010,$U$1," ")</f>
        <v xml:space="preserve"> </v>
      </c>
      <c r="P2010" s="12" t="str">
        <f>IFERROR((O2010+30)," ")</f>
        <v xml:space="preserve"> </v>
      </c>
      <c r="Q2010" s="2">
        <f ca="1">IF(O2010=$U$1,N2010,"0")*1.22</f>
        <v>0</v>
      </c>
    </row>
    <row r="2011" spans="1:17" x14ac:dyDescent="0.25">
      <c r="A2011" t="s">
        <v>8446</v>
      </c>
      <c r="B2011" t="s">
        <v>8445</v>
      </c>
      <c r="C2011">
        <v>15851</v>
      </c>
      <c r="D2011">
        <v>35.799999999999997</v>
      </c>
      <c r="E2011">
        <f>IFERROR(VLOOKUP(Table_ExternalData_15[[#This Row],[Id]],Rabati!B:C,2,0),0)</f>
        <v>5</v>
      </c>
      <c r="F2011">
        <v>5</v>
      </c>
      <c r="G2011" t="str">
        <f>VLOOKUP(Table_ExternalData_15[[#This Row],[Id]],'Blagovna izdelek'!A:C,3,0)</f>
        <v>Logitech</v>
      </c>
      <c r="H2011">
        <f>Table_ExternalData_15[[#This Row],[Rabat]]*0.2</f>
        <v>1</v>
      </c>
      <c r="I2011" s="2">
        <f>Table_ExternalData_15[[#This Row],[Price]]-(Table_ExternalData_15[[#This Row],[Price]]*Table_ExternalData_15[[#This Row],[BB rabat]])/100</f>
        <v>35.442</v>
      </c>
      <c r="J2011" s="2">
        <f>Table_ExternalData_15[[#This Row],[BB cena]]*Table_ExternalData_15[[#Headers],[1,22]]</f>
        <v>43.239240000000002</v>
      </c>
      <c r="K2011" s="2">
        <f>Table_ExternalData_15[[#This Row],[Price]]*Table_ExternalData_15[[#Headers],[1,22]]</f>
        <v>43.675999999999995</v>
      </c>
      <c r="L2011" s="7">
        <f>IF(G2011="White Shark",E2011*0.5,IF(G2011="Sbox",E2011*0.5,IF(G2011="Tenda",E2011*0.5,E2011*0.2)))/100</f>
        <v>0.01</v>
      </c>
      <c r="M2011" s="2">
        <f>Table_ExternalData_15[[#This Row],[Price]]-Table_ExternalData_15[[#This Row],[Price]]*Table_ExternalData_15[[#This Row],[extra popust]]</f>
        <v>35.442</v>
      </c>
      <c r="N2011" s="2">
        <f>IF(M2011&lt;I2011,M2011,I2011)</f>
        <v>35.442</v>
      </c>
      <c r="O2011" s="12" t="str">
        <f>IF(N2011&lt;I2011,$U$1," ")</f>
        <v xml:space="preserve"> </v>
      </c>
      <c r="P2011" s="12" t="str">
        <f>IFERROR((O2011+30)," ")</f>
        <v xml:space="preserve"> </v>
      </c>
      <c r="Q2011" s="2">
        <f ca="1">IF(O2011=$U$1,N2011,"0")*1.22</f>
        <v>0</v>
      </c>
    </row>
    <row r="2012" spans="1:17" x14ac:dyDescent="0.25">
      <c r="A2012" t="s">
        <v>8477</v>
      </c>
      <c r="B2012" t="s">
        <v>8476</v>
      </c>
      <c r="C2012">
        <v>15891</v>
      </c>
      <c r="D2012">
        <v>14.26</v>
      </c>
      <c r="E2012">
        <f>IFERROR(VLOOKUP(Table_ExternalData_15[[#This Row],[Id]],Rabati!B:C,2,0),0)</f>
        <v>10</v>
      </c>
      <c r="F2012">
        <v>5</v>
      </c>
      <c r="G2012" t="str">
        <f>VLOOKUP(Table_ExternalData_15[[#This Row],[Id]],'Blagovna izdelek'!A:C,3,0)</f>
        <v>Logitech</v>
      </c>
      <c r="H2012">
        <f>Table_ExternalData_15[[#This Row],[Rabat]]*0.2</f>
        <v>2</v>
      </c>
      <c r="I2012" s="2">
        <f>Table_ExternalData_15[[#This Row],[Price]]-(Table_ExternalData_15[[#This Row],[Price]]*Table_ExternalData_15[[#This Row],[BB rabat]])/100</f>
        <v>13.9748</v>
      </c>
      <c r="J2012" s="2">
        <f>Table_ExternalData_15[[#This Row],[BB cena]]*Table_ExternalData_15[[#Headers],[1,22]]</f>
        <v>17.049256</v>
      </c>
      <c r="K2012" s="2">
        <f>Table_ExternalData_15[[#This Row],[Price]]*Table_ExternalData_15[[#Headers],[1,22]]</f>
        <v>17.397199999999998</v>
      </c>
      <c r="L2012" s="7">
        <f>IF(G2012="White Shark",E2012*0.5,IF(G2012="Sbox",E2012*0.5,IF(G2012="Tenda",E2012*0.5,E2012*0.2)))/100</f>
        <v>0.02</v>
      </c>
      <c r="M2012" s="2">
        <f>Table_ExternalData_15[[#This Row],[Price]]-Table_ExternalData_15[[#This Row],[Price]]*Table_ExternalData_15[[#This Row],[extra popust]]</f>
        <v>13.9748</v>
      </c>
      <c r="N2012" s="2">
        <f>IF(M2012&lt;I2012,M2012,I2012)</f>
        <v>13.9748</v>
      </c>
      <c r="O2012" s="12" t="str">
        <f>IF(N2012&lt;I2012,$U$1," ")</f>
        <v xml:space="preserve"> </v>
      </c>
      <c r="P2012" s="12" t="str">
        <f>IFERROR((O2012+30)," ")</f>
        <v xml:space="preserve"> </v>
      </c>
      <c r="Q2012" s="2">
        <f ca="1">IF(O2012=$U$1,N2012,"0")*1.22</f>
        <v>0</v>
      </c>
    </row>
    <row r="2013" spans="1:17" x14ac:dyDescent="0.25">
      <c r="A2013" t="s">
        <v>8479</v>
      </c>
      <c r="B2013" t="s">
        <v>8478</v>
      </c>
      <c r="C2013">
        <v>15892</v>
      </c>
      <c r="D2013">
        <v>8.6</v>
      </c>
      <c r="E2013">
        <f>IFERROR(VLOOKUP(Table_ExternalData_15[[#This Row],[Id]],Rabati!B:C,2,0),0)</f>
        <v>10</v>
      </c>
      <c r="F2013">
        <v>4</v>
      </c>
      <c r="G2013" t="str">
        <f>VLOOKUP(Table_ExternalData_15[[#This Row],[Id]],'Blagovna izdelek'!A:C,3,0)</f>
        <v>Logitech</v>
      </c>
      <c r="H2013">
        <f>Table_ExternalData_15[[#This Row],[Rabat]]*0.2</f>
        <v>2</v>
      </c>
      <c r="I2013" s="2">
        <f>Table_ExternalData_15[[#This Row],[Price]]-(Table_ExternalData_15[[#This Row],[Price]]*Table_ExternalData_15[[#This Row],[BB rabat]])/100</f>
        <v>8.427999999999999</v>
      </c>
      <c r="J2013" s="2">
        <f>Table_ExternalData_15[[#This Row],[BB cena]]*Table_ExternalData_15[[#Headers],[1,22]]</f>
        <v>10.282159999999999</v>
      </c>
      <c r="K2013" s="2">
        <f>Table_ExternalData_15[[#This Row],[Price]]*Table_ExternalData_15[[#Headers],[1,22]]</f>
        <v>10.491999999999999</v>
      </c>
      <c r="L2013" s="7">
        <f>IF(G2013="White Shark",E2013*0.5,IF(G2013="Sbox",E2013*0.5,IF(G2013="Tenda",E2013*0.5,E2013*0.2)))/100</f>
        <v>0.02</v>
      </c>
      <c r="M2013" s="2">
        <f>Table_ExternalData_15[[#This Row],[Price]]-Table_ExternalData_15[[#This Row],[Price]]*Table_ExternalData_15[[#This Row],[extra popust]]</f>
        <v>8.427999999999999</v>
      </c>
      <c r="N2013" s="2">
        <f>IF(M2013&lt;I2013,M2013,I2013)</f>
        <v>8.427999999999999</v>
      </c>
      <c r="O2013" s="12" t="str">
        <f>IF(N2013&lt;I2013,$U$1," ")</f>
        <v xml:space="preserve"> </v>
      </c>
      <c r="P2013" s="12" t="str">
        <f>IFERROR((O2013+30)," ")</f>
        <v xml:space="preserve"> </v>
      </c>
      <c r="Q2013" s="2">
        <f ca="1">IF(O2013=$U$1,N2013,"0")*1.22</f>
        <v>0</v>
      </c>
    </row>
    <row r="2014" spans="1:17" x14ac:dyDescent="0.25">
      <c r="A2014" t="s">
        <v>8493</v>
      </c>
      <c r="B2014" t="s">
        <v>8492</v>
      </c>
      <c r="C2014">
        <v>15899</v>
      </c>
      <c r="D2014">
        <v>13.1</v>
      </c>
      <c r="E2014">
        <f>IFERROR(VLOOKUP(Table_ExternalData_15[[#This Row],[Id]],Rabati!B:C,2,0),0)</f>
        <v>5</v>
      </c>
      <c r="F2014">
        <v>3</v>
      </c>
      <c r="G2014" t="str">
        <f>VLOOKUP(Table_ExternalData_15[[#This Row],[Id]],'Blagovna izdelek'!A:C,3,0)</f>
        <v>Logitech</v>
      </c>
      <c r="H2014">
        <f>Table_ExternalData_15[[#This Row],[Rabat]]*0.2</f>
        <v>1</v>
      </c>
      <c r="I2014" s="2">
        <f>Table_ExternalData_15[[#This Row],[Price]]-(Table_ExternalData_15[[#This Row],[Price]]*Table_ExternalData_15[[#This Row],[BB rabat]])/100</f>
        <v>12.968999999999999</v>
      </c>
      <c r="J2014" s="2">
        <f>Table_ExternalData_15[[#This Row],[BB cena]]*Table_ExternalData_15[[#Headers],[1,22]]</f>
        <v>15.822179999999999</v>
      </c>
      <c r="K2014" s="2">
        <f>Table_ExternalData_15[[#This Row],[Price]]*Table_ExternalData_15[[#Headers],[1,22]]</f>
        <v>15.981999999999999</v>
      </c>
      <c r="L2014" s="7">
        <f>IF(G2014="White Shark",E2014*0.5,IF(G2014="Sbox",E2014*0.5,IF(G2014="Tenda",E2014*0.5,E2014*0.2)))/100</f>
        <v>0.01</v>
      </c>
      <c r="M2014" s="2">
        <f>Table_ExternalData_15[[#This Row],[Price]]-Table_ExternalData_15[[#This Row],[Price]]*Table_ExternalData_15[[#This Row],[extra popust]]</f>
        <v>12.968999999999999</v>
      </c>
      <c r="N2014" s="2">
        <f>IF(M2014&lt;I2014,M2014,I2014)</f>
        <v>12.968999999999999</v>
      </c>
      <c r="O2014" s="12" t="str">
        <f>IF(N2014&lt;I2014,$U$1," ")</f>
        <v xml:space="preserve"> </v>
      </c>
      <c r="P2014" s="12" t="str">
        <f>IFERROR((O2014+30)," ")</f>
        <v xml:space="preserve"> </v>
      </c>
      <c r="Q2014" s="2">
        <f ca="1">IF(O2014=$U$1,N2014,"0")*1.22</f>
        <v>0</v>
      </c>
    </row>
    <row r="2015" spans="1:17" x14ac:dyDescent="0.25">
      <c r="A2015" t="s">
        <v>9980</v>
      </c>
      <c r="B2015" t="s">
        <v>9979</v>
      </c>
      <c r="C2015">
        <v>16308</v>
      </c>
      <c r="D2015">
        <v>22.9</v>
      </c>
      <c r="E2015">
        <f>IFERROR(VLOOKUP(Table_ExternalData_15[[#This Row],[Id]],Rabati!B:C,2,0),0)</f>
        <v>5</v>
      </c>
      <c r="F2015">
        <v>4</v>
      </c>
      <c r="G2015" t="str">
        <f>VLOOKUP(Table_ExternalData_15[[#This Row],[Id]],'Blagovna izdelek'!A:C,3,0)</f>
        <v>Logitech</v>
      </c>
      <c r="H2015">
        <f>Table_ExternalData_15[[#This Row],[Rabat]]*0.2</f>
        <v>1</v>
      </c>
      <c r="I2015" s="2">
        <f>Table_ExternalData_15[[#This Row],[Price]]-(Table_ExternalData_15[[#This Row],[Price]]*Table_ExternalData_15[[#This Row],[BB rabat]])/100</f>
        <v>22.670999999999999</v>
      </c>
      <c r="J2015" s="2">
        <f>Table_ExternalData_15[[#This Row],[BB cena]]*Table_ExternalData_15[[#Headers],[1,22]]</f>
        <v>27.658619999999999</v>
      </c>
      <c r="K2015" s="2">
        <f>Table_ExternalData_15[[#This Row],[Price]]*Table_ExternalData_15[[#Headers],[1,22]]</f>
        <v>27.937999999999999</v>
      </c>
      <c r="L2015" s="7">
        <f>IF(G2015="White Shark",E2015*0.5,IF(G2015="Sbox",E2015*0.5,IF(G2015="Tenda",E2015*0.5,E2015*0.2)))/100</f>
        <v>0.01</v>
      </c>
      <c r="M2015" s="2">
        <f>Table_ExternalData_15[[#This Row],[Price]]-Table_ExternalData_15[[#This Row],[Price]]*Table_ExternalData_15[[#This Row],[extra popust]]</f>
        <v>22.670999999999999</v>
      </c>
      <c r="N2015" s="2">
        <f>IF(M2015&lt;I2015,M2015,I2015)</f>
        <v>22.670999999999999</v>
      </c>
      <c r="O2015" s="12" t="str">
        <f>IF(N2015&lt;I2015,$U$1," ")</f>
        <v xml:space="preserve"> </v>
      </c>
      <c r="P2015" s="12" t="str">
        <f>IFERROR((O2015+30)," ")</f>
        <v xml:space="preserve"> </v>
      </c>
      <c r="Q2015" s="2">
        <f ca="1">IF(O2015=$U$1,N2015,"0")*1.22</f>
        <v>0</v>
      </c>
    </row>
    <row r="2016" spans="1:17" x14ac:dyDescent="0.25">
      <c r="A2016" t="s">
        <v>9984</v>
      </c>
      <c r="B2016" t="s">
        <v>9983</v>
      </c>
      <c r="C2016">
        <v>16310</v>
      </c>
      <c r="D2016">
        <v>18.5</v>
      </c>
      <c r="E2016">
        <f>IFERROR(VLOOKUP(Table_ExternalData_15[[#This Row],[Id]],Rabati!B:C,2,0),0)</f>
        <v>5</v>
      </c>
      <c r="F2016">
        <v>1</v>
      </c>
      <c r="G2016" t="str">
        <f>VLOOKUP(Table_ExternalData_15[[#This Row],[Id]],'Blagovna izdelek'!A:C,3,0)</f>
        <v>Logitech</v>
      </c>
      <c r="H2016">
        <f>Table_ExternalData_15[[#This Row],[Rabat]]*0.2</f>
        <v>1</v>
      </c>
      <c r="I2016" s="2">
        <f>Table_ExternalData_15[[#This Row],[Price]]-(Table_ExternalData_15[[#This Row],[Price]]*Table_ExternalData_15[[#This Row],[BB rabat]])/100</f>
        <v>18.315000000000001</v>
      </c>
      <c r="J2016" s="2">
        <f>Table_ExternalData_15[[#This Row],[BB cena]]*Table_ExternalData_15[[#Headers],[1,22]]</f>
        <v>22.3443</v>
      </c>
      <c r="K2016" s="2">
        <f>Table_ExternalData_15[[#This Row],[Price]]*Table_ExternalData_15[[#Headers],[1,22]]</f>
        <v>22.57</v>
      </c>
      <c r="L2016" s="7">
        <f>IF(G2016="White Shark",E2016*0.5,IF(G2016="Sbox",E2016*0.5,IF(G2016="Tenda",E2016*0.5,E2016*0.2)))/100</f>
        <v>0.01</v>
      </c>
      <c r="M2016" s="2">
        <f>Table_ExternalData_15[[#This Row],[Price]]-Table_ExternalData_15[[#This Row],[Price]]*Table_ExternalData_15[[#This Row],[extra popust]]</f>
        <v>18.315000000000001</v>
      </c>
      <c r="N2016" s="2">
        <f>IF(M2016&lt;I2016,M2016,I2016)</f>
        <v>18.315000000000001</v>
      </c>
      <c r="O2016" s="12" t="str">
        <f>IF(N2016&lt;I2016,$U$1," ")</f>
        <v xml:space="preserve"> </v>
      </c>
      <c r="P2016" s="12" t="str">
        <f>IFERROR((O2016+30)," ")</f>
        <v xml:space="preserve"> </v>
      </c>
      <c r="Q2016" s="2">
        <f ca="1">IF(O2016=$U$1,N2016,"0")*1.22</f>
        <v>0</v>
      </c>
    </row>
    <row r="2017" spans="1:17" x14ac:dyDescent="0.25">
      <c r="A2017" t="s">
        <v>10103</v>
      </c>
      <c r="B2017" t="s">
        <v>10102</v>
      </c>
      <c r="C2017">
        <v>16317</v>
      </c>
      <c r="D2017">
        <v>111.9</v>
      </c>
      <c r="E2017">
        <f>IFERROR(VLOOKUP(Table_ExternalData_15[[#This Row],[Id]],Rabati!B:C,2,0),0)</f>
        <v>5</v>
      </c>
      <c r="F2017">
        <v>7</v>
      </c>
      <c r="G2017" t="str">
        <f>VLOOKUP(Table_ExternalData_15[[#This Row],[Id]],'Blagovna izdelek'!A:C,3,0)</f>
        <v>Logitech</v>
      </c>
      <c r="H2017">
        <f>Table_ExternalData_15[[#This Row],[Rabat]]*0.2</f>
        <v>1</v>
      </c>
      <c r="I2017" s="2">
        <f>Table_ExternalData_15[[#This Row],[Price]]-(Table_ExternalData_15[[#This Row],[Price]]*Table_ExternalData_15[[#This Row],[BB rabat]])/100</f>
        <v>110.78100000000001</v>
      </c>
      <c r="J2017" s="2">
        <f>Table_ExternalData_15[[#This Row],[BB cena]]*Table_ExternalData_15[[#Headers],[1,22]]</f>
        <v>135.15281999999999</v>
      </c>
      <c r="K2017" s="2">
        <f>Table_ExternalData_15[[#This Row],[Price]]*Table_ExternalData_15[[#Headers],[1,22]]</f>
        <v>136.518</v>
      </c>
      <c r="L2017" s="7">
        <f>IF(G2017="White Shark",E2017*0.5,IF(G2017="Sbox",E2017*0.5,IF(G2017="Tenda",E2017*0.5,E2017*0.2)))/100</f>
        <v>0.01</v>
      </c>
      <c r="M2017" s="2">
        <f>Table_ExternalData_15[[#This Row],[Price]]-Table_ExternalData_15[[#This Row],[Price]]*Table_ExternalData_15[[#This Row],[extra popust]]</f>
        <v>110.78100000000001</v>
      </c>
      <c r="N2017" s="2">
        <f>IF(M2017&lt;I2017,M2017,I2017)</f>
        <v>110.78100000000001</v>
      </c>
      <c r="O2017" s="12" t="str">
        <f>IF(N2017&lt;I2017,$U$1," ")</f>
        <v xml:space="preserve"> </v>
      </c>
      <c r="P2017" s="12" t="str">
        <f>IFERROR((O2017+30)," ")</f>
        <v xml:space="preserve"> </v>
      </c>
      <c r="Q2017" s="2">
        <f ca="1">IF(O2017=$U$1,N2017,"0")*1.22</f>
        <v>0</v>
      </c>
    </row>
    <row r="2018" spans="1:17" x14ac:dyDescent="0.25">
      <c r="A2018" t="s">
        <v>10134</v>
      </c>
      <c r="B2018" t="s">
        <v>10133</v>
      </c>
      <c r="C2018">
        <v>16334</v>
      </c>
      <c r="D2018">
        <v>5.9</v>
      </c>
      <c r="E2018">
        <f>IFERROR(VLOOKUP(Table_ExternalData_15[[#This Row],[Id]],Rabati!B:C,2,0),0)</f>
        <v>100</v>
      </c>
      <c r="F2018">
        <v>0</v>
      </c>
      <c r="G2018" t="str">
        <f>VLOOKUP(Table_ExternalData_15[[#This Row],[Id]],'Blagovna izdelek'!A:C,3,0)</f>
        <v>Logitech</v>
      </c>
      <c r="H2018">
        <f>Table_ExternalData_15[[#This Row],[Rabat]]*0.2</f>
        <v>20</v>
      </c>
      <c r="I2018" s="2">
        <f>Table_ExternalData_15[[#This Row],[Price]]-(Table_ExternalData_15[[#This Row],[Price]]*Table_ExternalData_15[[#This Row],[BB rabat]])/100</f>
        <v>4.7200000000000006</v>
      </c>
      <c r="J2018" s="2">
        <f>Table_ExternalData_15[[#This Row],[BB cena]]*Table_ExternalData_15[[#Headers],[1,22]]</f>
        <v>5.7584000000000009</v>
      </c>
      <c r="K2018" s="2">
        <f>Table_ExternalData_15[[#This Row],[Price]]*Table_ExternalData_15[[#Headers],[1,22]]</f>
        <v>7.1980000000000004</v>
      </c>
      <c r="L2018" s="7">
        <f>IF(G2018="White Shark",E2018*0.5,IF(G2018="Sbox",E2018*0.5,IF(G2018="Tenda",E2018*0.5,E2018*0.2)))/100</f>
        <v>0.2</v>
      </c>
      <c r="M2018" s="2">
        <f>Table_ExternalData_15[[#This Row],[Price]]-Table_ExternalData_15[[#This Row],[Price]]*Table_ExternalData_15[[#This Row],[extra popust]]</f>
        <v>4.7200000000000006</v>
      </c>
      <c r="N2018" s="2">
        <f>IF(M2018&lt;I2018,M2018,I2018)</f>
        <v>4.7200000000000006</v>
      </c>
      <c r="O2018" s="12" t="str">
        <f>IF(N2018&lt;I2018,$U$1," ")</f>
        <v xml:space="preserve"> </v>
      </c>
      <c r="P2018" s="12" t="str">
        <f>IFERROR((O2018+30)," ")</f>
        <v xml:space="preserve"> </v>
      </c>
      <c r="Q2018" s="2">
        <f ca="1">IF(O2018=$U$1,N2018,"0")*1.22</f>
        <v>0</v>
      </c>
    </row>
    <row r="2019" spans="1:17" x14ac:dyDescent="0.25">
      <c r="A2019" t="s">
        <v>10172</v>
      </c>
      <c r="B2019" t="s">
        <v>10171</v>
      </c>
      <c r="C2019">
        <v>16342</v>
      </c>
      <c r="D2019">
        <v>119.5</v>
      </c>
      <c r="E2019">
        <f>IFERROR(VLOOKUP(Table_ExternalData_15[[#This Row],[Id]],Rabati!B:C,2,0),0)</f>
        <v>5</v>
      </c>
      <c r="F2019">
        <v>4</v>
      </c>
      <c r="G2019" t="str">
        <f>VLOOKUP(Table_ExternalData_15[[#This Row],[Id]],'Blagovna izdelek'!A:C,3,0)</f>
        <v>Logitech</v>
      </c>
      <c r="H2019">
        <f>Table_ExternalData_15[[#This Row],[Rabat]]*0.2</f>
        <v>1</v>
      </c>
      <c r="I2019" s="2">
        <f>Table_ExternalData_15[[#This Row],[Price]]-(Table_ExternalData_15[[#This Row],[Price]]*Table_ExternalData_15[[#This Row],[BB rabat]])/100</f>
        <v>118.30500000000001</v>
      </c>
      <c r="J2019" s="2">
        <f>Table_ExternalData_15[[#This Row],[BB cena]]*Table_ExternalData_15[[#Headers],[1,22]]</f>
        <v>144.3321</v>
      </c>
      <c r="K2019" s="2">
        <f>Table_ExternalData_15[[#This Row],[Price]]*Table_ExternalData_15[[#Headers],[1,22]]</f>
        <v>145.79</v>
      </c>
      <c r="L2019" s="7">
        <f>IF(G2019="White Shark",E2019*0.5,IF(G2019="Sbox",E2019*0.5,IF(G2019="Tenda",E2019*0.5,E2019*0.2)))/100</f>
        <v>0.01</v>
      </c>
      <c r="M2019" s="2">
        <f>Table_ExternalData_15[[#This Row],[Price]]-Table_ExternalData_15[[#This Row],[Price]]*Table_ExternalData_15[[#This Row],[extra popust]]</f>
        <v>118.30500000000001</v>
      </c>
      <c r="N2019" s="2">
        <f>IF(M2019&lt;I2019,M2019,I2019)</f>
        <v>118.30500000000001</v>
      </c>
      <c r="O2019" s="12" t="str">
        <f>IF(N2019&lt;I2019,$U$1," ")</f>
        <v xml:space="preserve"> </v>
      </c>
      <c r="P2019" s="12" t="str">
        <f>IFERROR((O2019+30)," ")</f>
        <v xml:space="preserve"> </v>
      </c>
      <c r="Q2019" s="2">
        <f ca="1">IF(O2019=$U$1,N2019,"0")*1.22</f>
        <v>0</v>
      </c>
    </row>
    <row r="2020" spans="1:17" x14ac:dyDescent="0.25">
      <c r="A2020" t="s">
        <v>9982</v>
      </c>
      <c r="B2020" t="s">
        <v>9981</v>
      </c>
      <c r="C2020">
        <v>16428</v>
      </c>
      <c r="D2020">
        <v>22.8</v>
      </c>
      <c r="E2020">
        <f>IFERROR(VLOOKUP(Table_ExternalData_15[[#This Row],[Id]],Rabati!B:C,2,0),0)</f>
        <v>5</v>
      </c>
      <c r="F2020">
        <v>3</v>
      </c>
      <c r="G2020" t="str">
        <f>VLOOKUP(Table_ExternalData_15[[#This Row],[Id]],'Blagovna izdelek'!A:C,3,0)</f>
        <v>Logitech</v>
      </c>
      <c r="H2020">
        <f>Table_ExternalData_15[[#This Row],[Rabat]]*0.2</f>
        <v>1</v>
      </c>
      <c r="I2020" s="2">
        <f>Table_ExternalData_15[[#This Row],[Price]]-(Table_ExternalData_15[[#This Row],[Price]]*Table_ExternalData_15[[#This Row],[BB rabat]])/100</f>
        <v>22.571999999999999</v>
      </c>
      <c r="J2020" s="2">
        <f>Table_ExternalData_15[[#This Row],[BB cena]]*Table_ExternalData_15[[#Headers],[1,22]]</f>
        <v>27.537839999999999</v>
      </c>
      <c r="K2020" s="2">
        <f>Table_ExternalData_15[[#This Row],[Price]]*Table_ExternalData_15[[#Headers],[1,22]]</f>
        <v>27.815999999999999</v>
      </c>
      <c r="L2020" s="7">
        <f>IF(G2020="White Shark",E2020*0.5,IF(G2020="Sbox",E2020*0.5,IF(G2020="Tenda",E2020*0.5,E2020*0.2)))/100</f>
        <v>0.01</v>
      </c>
      <c r="M2020" s="2">
        <f>Table_ExternalData_15[[#This Row],[Price]]-Table_ExternalData_15[[#This Row],[Price]]*Table_ExternalData_15[[#This Row],[extra popust]]</f>
        <v>22.571999999999999</v>
      </c>
      <c r="N2020" s="2">
        <f>IF(M2020&lt;I2020,M2020,I2020)</f>
        <v>22.571999999999999</v>
      </c>
      <c r="O2020" s="12" t="str">
        <f>IF(N2020&lt;I2020,$U$1," ")</f>
        <v xml:space="preserve"> </v>
      </c>
      <c r="P2020" s="12" t="str">
        <f>IFERROR((O2020+30)," ")</f>
        <v xml:space="preserve"> </v>
      </c>
      <c r="Q2020" s="2">
        <f ca="1">IF(O2020=$U$1,N2020,"0")*1.22</f>
        <v>0</v>
      </c>
    </row>
    <row r="2021" spans="1:17" x14ac:dyDescent="0.25">
      <c r="A2021" t="s">
        <v>10691</v>
      </c>
      <c r="B2021" t="s">
        <v>10690</v>
      </c>
      <c r="C2021">
        <v>16502</v>
      </c>
      <c r="D2021">
        <v>40.799999999999997</v>
      </c>
      <c r="E2021">
        <f>IFERROR(VLOOKUP(Table_ExternalData_15[[#This Row],[Id]],Rabati!B:C,2,0),0)</f>
        <v>5</v>
      </c>
      <c r="F2021">
        <v>6</v>
      </c>
      <c r="G2021" t="str">
        <f>VLOOKUP(Table_ExternalData_15[[#This Row],[Id]],'Blagovna izdelek'!A:C,3,0)</f>
        <v>Logitech</v>
      </c>
      <c r="H2021">
        <f>Table_ExternalData_15[[#This Row],[Rabat]]*0.2</f>
        <v>1</v>
      </c>
      <c r="I2021" s="2">
        <f>Table_ExternalData_15[[#This Row],[Price]]-(Table_ExternalData_15[[#This Row],[Price]]*Table_ExternalData_15[[#This Row],[BB rabat]])/100</f>
        <v>40.391999999999996</v>
      </c>
      <c r="J2021" s="2">
        <f>Table_ExternalData_15[[#This Row],[BB cena]]*Table_ExternalData_15[[#Headers],[1,22]]</f>
        <v>49.278239999999997</v>
      </c>
      <c r="K2021" s="2">
        <f>Table_ExternalData_15[[#This Row],[Price]]*Table_ExternalData_15[[#Headers],[1,22]]</f>
        <v>49.775999999999996</v>
      </c>
      <c r="L2021" s="7">
        <f>IF(G2021="White Shark",E2021*0.5,IF(G2021="Sbox",E2021*0.5,IF(G2021="Tenda",E2021*0.5,E2021*0.2)))/100</f>
        <v>0.01</v>
      </c>
      <c r="M2021" s="2">
        <f>Table_ExternalData_15[[#This Row],[Price]]-Table_ExternalData_15[[#This Row],[Price]]*Table_ExternalData_15[[#This Row],[extra popust]]</f>
        <v>40.391999999999996</v>
      </c>
      <c r="N2021" s="2">
        <f>IF(M2021&lt;I2021,M2021,I2021)</f>
        <v>40.391999999999996</v>
      </c>
      <c r="O2021" s="12" t="str">
        <f>IF(N2021&lt;I2021,$U$1," ")</f>
        <v xml:space="preserve"> </v>
      </c>
      <c r="P2021" s="12" t="str">
        <f>IFERROR((O2021+30)," ")</f>
        <v xml:space="preserve"> </v>
      </c>
      <c r="Q2021" s="2">
        <f ca="1">IF(O2021=$U$1,N2021,"0")*1.22</f>
        <v>0</v>
      </c>
    </row>
    <row r="2022" spans="1:17" x14ac:dyDescent="0.25">
      <c r="A2022" t="s">
        <v>10693</v>
      </c>
      <c r="B2022" t="s">
        <v>10692</v>
      </c>
      <c r="C2022">
        <v>16504</v>
      </c>
      <c r="D2022">
        <v>74.5</v>
      </c>
      <c r="E2022">
        <f>IFERROR(VLOOKUP(Table_ExternalData_15[[#This Row],[Id]],Rabati!B:C,2,0),0)</f>
        <v>5</v>
      </c>
      <c r="F2022">
        <v>0</v>
      </c>
      <c r="G2022" t="str">
        <f>VLOOKUP(Table_ExternalData_15[[#This Row],[Id]],'Blagovna izdelek'!A:C,3,0)</f>
        <v>Logitech</v>
      </c>
      <c r="H2022">
        <f>Table_ExternalData_15[[#This Row],[Rabat]]*0.2</f>
        <v>1</v>
      </c>
      <c r="I2022" s="2">
        <f>Table_ExternalData_15[[#This Row],[Price]]-(Table_ExternalData_15[[#This Row],[Price]]*Table_ExternalData_15[[#This Row],[BB rabat]])/100</f>
        <v>73.754999999999995</v>
      </c>
      <c r="J2022" s="2">
        <f>Table_ExternalData_15[[#This Row],[BB cena]]*Table_ExternalData_15[[#Headers],[1,22]]</f>
        <v>89.981099999999998</v>
      </c>
      <c r="K2022" s="2">
        <f>Table_ExternalData_15[[#This Row],[Price]]*Table_ExternalData_15[[#Headers],[1,22]]</f>
        <v>90.89</v>
      </c>
      <c r="L2022" s="7">
        <f>IF(G2022="White Shark",E2022*0.5,IF(G2022="Sbox",E2022*0.5,IF(G2022="Tenda",E2022*0.5,E2022*0.2)))/100</f>
        <v>0.01</v>
      </c>
      <c r="M2022" s="2">
        <f>Table_ExternalData_15[[#This Row],[Price]]-Table_ExternalData_15[[#This Row],[Price]]*Table_ExternalData_15[[#This Row],[extra popust]]</f>
        <v>73.754999999999995</v>
      </c>
      <c r="N2022" s="2">
        <f>IF(M2022&lt;I2022,M2022,I2022)</f>
        <v>73.754999999999995</v>
      </c>
      <c r="O2022" s="12" t="str">
        <f>IF(N2022&lt;I2022,$U$1," ")</f>
        <v xml:space="preserve"> </v>
      </c>
      <c r="P2022" s="12" t="str">
        <f>IFERROR((O2022+30)," ")</f>
        <v xml:space="preserve"> </v>
      </c>
      <c r="Q2022" s="2">
        <f ca="1">IF(O2022=$U$1,N2022,"0")*1.22</f>
        <v>0</v>
      </c>
    </row>
    <row r="2023" spans="1:17" x14ac:dyDescent="0.25">
      <c r="A2023" t="s">
        <v>10695</v>
      </c>
      <c r="B2023" t="s">
        <v>10694</v>
      </c>
      <c r="C2023">
        <v>16505</v>
      </c>
      <c r="D2023">
        <v>20.399999999999999</v>
      </c>
      <c r="E2023">
        <f>IFERROR(VLOOKUP(Table_ExternalData_15[[#This Row],[Id]],Rabati!B:C,2,0),0)</f>
        <v>5</v>
      </c>
      <c r="F2023">
        <v>2</v>
      </c>
      <c r="G2023" t="str">
        <f>VLOOKUP(Table_ExternalData_15[[#This Row],[Id]],'Blagovna izdelek'!A:C,3,0)</f>
        <v>Logitech</v>
      </c>
      <c r="H2023">
        <f>Table_ExternalData_15[[#This Row],[Rabat]]*0.2</f>
        <v>1</v>
      </c>
      <c r="I2023" s="2">
        <f>Table_ExternalData_15[[#This Row],[Price]]-(Table_ExternalData_15[[#This Row],[Price]]*Table_ExternalData_15[[#This Row],[BB rabat]])/100</f>
        <v>20.195999999999998</v>
      </c>
      <c r="J2023" s="2">
        <f>Table_ExternalData_15[[#This Row],[BB cena]]*Table_ExternalData_15[[#Headers],[1,22]]</f>
        <v>24.639119999999998</v>
      </c>
      <c r="K2023" s="2">
        <f>Table_ExternalData_15[[#This Row],[Price]]*Table_ExternalData_15[[#Headers],[1,22]]</f>
        <v>24.887999999999998</v>
      </c>
      <c r="L2023" s="7">
        <f>IF(G2023="White Shark",E2023*0.5,IF(G2023="Sbox",E2023*0.5,IF(G2023="Tenda",E2023*0.5,E2023*0.2)))/100</f>
        <v>0.01</v>
      </c>
      <c r="M2023" s="2">
        <f>Table_ExternalData_15[[#This Row],[Price]]-Table_ExternalData_15[[#This Row],[Price]]*Table_ExternalData_15[[#This Row],[extra popust]]</f>
        <v>20.195999999999998</v>
      </c>
      <c r="N2023" s="2">
        <f>IF(M2023&lt;I2023,M2023,I2023)</f>
        <v>20.195999999999998</v>
      </c>
      <c r="O2023" s="12" t="str">
        <f>IF(N2023&lt;I2023,$U$1," ")</f>
        <v xml:space="preserve"> </v>
      </c>
      <c r="P2023" s="12" t="str">
        <f>IFERROR((O2023+30)," ")</f>
        <v xml:space="preserve"> </v>
      </c>
      <c r="Q2023" s="2">
        <f ca="1">IF(O2023=$U$1,N2023,"0")*1.22</f>
        <v>0</v>
      </c>
    </row>
    <row r="2024" spans="1:17" x14ac:dyDescent="0.25">
      <c r="A2024" t="s">
        <v>10697</v>
      </c>
      <c r="B2024" t="s">
        <v>10696</v>
      </c>
      <c r="C2024">
        <v>16506</v>
      </c>
      <c r="D2024">
        <v>21.8</v>
      </c>
      <c r="E2024">
        <f>IFERROR(VLOOKUP(Table_ExternalData_15[[#This Row],[Id]],Rabati!B:C,2,0),0)</f>
        <v>0</v>
      </c>
      <c r="F2024">
        <v>1</v>
      </c>
      <c r="G2024" t="str">
        <f>VLOOKUP(Table_ExternalData_15[[#This Row],[Id]],'Blagovna izdelek'!A:C,3,0)</f>
        <v>Logitech</v>
      </c>
      <c r="H2024">
        <f>Table_ExternalData_15[[#This Row],[Rabat]]*0.2</f>
        <v>0</v>
      </c>
      <c r="I2024" s="2">
        <f>Table_ExternalData_15[[#This Row],[Price]]-(Table_ExternalData_15[[#This Row],[Price]]*Table_ExternalData_15[[#This Row],[BB rabat]])/100</f>
        <v>21.8</v>
      </c>
      <c r="J2024" s="2">
        <f>Table_ExternalData_15[[#This Row],[BB cena]]*Table_ExternalData_15[[#Headers],[1,22]]</f>
        <v>26.596</v>
      </c>
      <c r="K2024" s="2">
        <f>Table_ExternalData_15[[#This Row],[Price]]*Table_ExternalData_15[[#Headers],[1,22]]</f>
        <v>26.596</v>
      </c>
      <c r="L2024" s="7">
        <f>IF(G2024="White Shark",E2024*0.5,IF(G2024="Sbox",E2024*0.5,IF(G2024="Tenda",E2024*0.5,E2024*0.2)))/100</f>
        <v>0</v>
      </c>
      <c r="M2024" s="2">
        <f>Table_ExternalData_15[[#This Row],[Price]]-Table_ExternalData_15[[#This Row],[Price]]*Table_ExternalData_15[[#This Row],[extra popust]]</f>
        <v>21.8</v>
      </c>
      <c r="N2024" s="2">
        <f>IF(M2024&lt;I2024,M2024,I2024)</f>
        <v>21.8</v>
      </c>
      <c r="O2024" s="12" t="str">
        <f>IF(N2024&lt;I2024,$U$1," ")</f>
        <v xml:space="preserve"> </v>
      </c>
      <c r="P2024" s="12" t="str">
        <f>IFERROR((O2024+30)," ")</f>
        <v xml:space="preserve"> </v>
      </c>
      <c r="Q2024" s="2">
        <f ca="1">IF(O2024=$U$1,N2024,"0")*1.22</f>
        <v>0</v>
      </c>
    </row>
    <row r="2025" spans="1:17" x14ac:dyDescent="0.25">
      <c r="A2025" t="s">
        <v>10699</v>
      </c>
      <c r="B2025" t="s">
        <v>10698</v>
      </c>
      <c r="C2025">
        <v>16507</v>
      </c>
      <c r="D2025">
        <v>20.9</v>
      </c>
      <c r="E2025">
        <f>IFERROR(VLOOKUP(Table_ExternalData_15[[#This Row],[Id]],Rabati!B:C,2,0),0)</f>
        <v>5</v>
      </c>
      <c r="F2025">
        <v>2</v>
      </c>
      <c r="G2025" t="str">
        <f>VLOOKUP(Table_ExternalData_15[[#This Row],[Id]],'Blagovna izdelek'!A:C,3,0)</f>
        <v>Logitech</v>
      </c>
      <c r="H2025">
        <f>Table_ExternalData_15[[#This Row],[Rabat]]*0.2</f>
        <v>1</v>
      </c>
      <c r="I2025" s="2">
        <f>Table_ExternalData_15[[#This Row],[Price]]-(Table_ExternalData_15[[#This Row],[Price]]*Table_ExternalData_15[[#This Row],[BB rabat]])/100</f>
        <v>20.690999999999999</v>
      </c>
      <c r="J2025" s="2">
        <f>Table_ExternalData_15[[#This Row],[BB cena]]*Table_ExternalData_15[[#Headers],[1,22]]</f>
        <v>25.243019999999998</v>
      </c>
      <c r="K2025" s="2">
        <f>Table_ExternalData_15[[#This Row],[Price]]*Table_ExternalData_15[[#Headers],[1,22]]</f>
        <v>25.497999999999998</v>
      </c>
      <c r="L2025" s="7">
        <f>IF(G2025="White Shark",E2025*0.5,IF(G2025="Sbox",E2025*0.5,IF(G2025="Tenda",E2025*0.5,E2025*0.2)))/100</f>
        <v>0.01</v>
      </c>
      <c r="M2025" s="2">
        <f>Table_ExternalData_15[[#This Row],[Price]]-Table_ExternalData_15[[#This Row],[Price]]*Table_ExternalData_15[[#This Row],[extra popust]]</f>
        <v>20.690999999999999</v>
      </c>
      <c r="N2025" s="2">
        <f>IF(M2025&lt;I2025,M2025,I2025)</f>
        <v>20.690999999999999</v>
      </c>
      <c r="O2025" s="12" t="str">
        <f>IF(N2025&lt;I2025,$U$1," ")</f>
        <v xml:space="preserve"> </v>
      </c>
      <c r="P2025" s="12" t="str">
        <f>IFERROR((O2025+30)," ")</f>
        <v xml:space="preserve"> </v>
      </c>
      <c r="Q2025" s="2">
        <f ca="1">IF(O2025=$U$1,N2025,"0")*1.22</f>
        <v>0</v>
      </c>
    </row>
    <row r="2026" spans="1:17" x14ac:dyDescent="0.25">
      <c r="A2026" t="s">
        <v>10701</v>
      </c>
      <c r="B2026" t="s">
        <v>10700</v>
      </c>
      <c r="C2026">
        <v>16508</v>
      </c>
      <c r="D2026">
        <v>56.24</v>
      </c>
      <c r="E2026">
        <f>IFERROR(VLOOKUP(Table_ExternalData_15[[#This Row],[Id]],Rabati!B:C,2,0),0)</f>
        <v>5</v>
      </c>
      <c r="F2026">
        <v>4</v>
      </c>
      <c r="G2026" t="str">
        <f>VLOOKUP(Table_ExternalData_15[[#This Row],[Id]],'Blagovna izdelek'!A:C,3,0)</f>
        <v>Logitech</v>
      </c>
      <c r="H2026">
        <f>Table_ExternalData_15[[#This Row],[Rabat]]*0.2</f>
        <v>1</v>
      </c>
      <c r="I2026" s="2">
        <f>Table_ExternalData_15[[#This Row],[Price]]-(Table_ExternalData_15[[#This Row],[Price]]*Table_ExternalData_15[[#This Row],[BB rabat]])/100</f>
        <v>55.677600000000005</v>
      </c>
      <c r="J2026" s="2">
        <f>Table_ExternalData_15[[#This Row],[BB cena]]*Table_ExternalData_15[[#Headers],[1,22]]</f>
        <v>67.926672000000011</v>
      </c>
      <c r="K2026" s="2">
        <f>Table_ExternalData_15[[#This Row],[Price]]*Table_ExternalData_15[[#Headers],[1,22]]</f>
        <v>68.612800000000007</v>
      </c>
      <c r="L2026" s="7">
        <f>IF(G2026="White Shark",E2026*0.5,IF(G2026="Sbox",E2026*0.5,IF(G2026="Tenda",E2026*0.5,E2026*0.2)))/100</f>
        <v>0.01</v>
      </c>
      <c r="M2026" s="2">
        <f>Table_ExternalData_15[[#This Row],[Price]]-Table_ExternalData_15[[#This Row],[Price]]*Table_ExternalData_15[[#This Row],[extra popust]]</f>
        <v>55.677600000000005</v>
      </c>
      <c r="N2026" s="2">
        <f>IF(M2026&lt;I2026,M2026,I2026)</f>
        <v>55.677600000000005</v>
      </c>
      <c r="O2026" s="12" t="str">
        <f>IF(N2026&lt;I2026,$U$1," ")</f>
        <v xml:space="preserve"> </v>
      </c>
      <c r="P2026" s="12" t="str">
        <f>IFERROR((O2026+30)," ")</f>
        <v xml:space="preserve"> </v>
      </c>
      <c r="Q2026" s="2">
        <f ca="1">IF(O2026=$U$1,N2026,"0")*1.22</f>
        <v>0</v>
      </c>
    </row>
    <row r="2027" spans="1:17" x14ac:dyDescent="0.25">
      <c r="A2027" t="s">
        <v>9591</v>
      </c>
      <c r="B2027" t="s">
        <v>10789</v>
      </c>
      <c r="C2027">
        <v>16555</v>
      </c>
      <c r="D2027">
        <v>8.6</v>
      </c>
      <c r="E2027">
        <f>IFERROR(VLOOKUP(Table_ExternalData_15[[#This Row],[Id]],Rabati!B:C,2,0),0)</f>
        <v>10</v>
      </c>
      <c r="F2027">
        <v>6</v>
      </c>
      <c r="G2027" t="str">
        <f>VLOOKUP(Table_ExternalData_15[[#This Row],[Id]],'Blagovna izdelek'!A:C,3,0)</f>
        <v>Logitech</v>
      </c>
      <c r="H2027">
        <f>Table_ExternalData_15[[#This Row],[Rabat]]*0.2</f>
        <v>2</v>
      </c>
      <c r="I2027" s="2">
        <f>Table_ExternalData_15[[#This Row],[Price]]-(Table_ExternalData_15[[#This Row],[Price]]*Table_ExternalData_15[[#This Row],[BB rabat]])/100</f>
        <v>8.427999999999999</v>
      </c>
      <c r="J2027" s="2">
        <f>Table_ExternalData_15[[#This Row],[BB cena]]*Table_ExternalData_15[[#Headers],[1,22]]</f>
        <v>10.282159999999999</v>
      </c>
      <c r="K2027" s="2">
        <f>Table_ExternalData_15[[#This Row],[Price]]*Table_ExternalData_15[[#Headers],[1,22]]</f>
        <v>10.491999999999999</v>
      </c>
      <c r="L2027" s="7">
        <f>IF(G2027="White Shark",E2027*0.5,IF(G2027="Sbox",E2027*0.5,IF(G2027="Tenda",E2027*0.5,E2027*0.2)))/100</f>
        <v>0.02</v>
      </c>
      <c r="M2027" s="2">
        <f>Table_ExternalData_15[[#This Row],[Price]]-Table_ExternalData_15[[#This Row],[Price]]*Table_ExternalData_15[[#This Row],[extra popust]]</f>
        <v>8.427999999999999</v>
      </c>
      <c r="N2027" s="2">
        <f>IF(M2027&lt;I2027,M2027,I2027)</f>
        <v>8.427999999999999</v>
      </c>
      <c r="O2027" s="12" t="str">
        <f>IF(N2027&lt;I2027,$U$1," ")</f>
        <v xml:space="preserve"> </v>
      </c>
      <c r="P2027" s="12" t="str">
        <f>IFERROR((O2027+30)," ")</f>
        <v xml:space="preserve"> </v>
      </c>
      <c r="Q2027" s="2">
        <f ca="1">IF(O2027=$U$1,N2027,"0")*1.22</f>
        <v>0</v>
      </c>
    </row>
    <row r="2028" spans="1:17" x14ac:dyDescent="0.25">
      <c r="A2028" t="s">
        <v>10804</v>
      </c>
      <c r="B2028" t="s">
        <v>10803</v>
      </c>
      <c r="C2028">
        <v>16563</v>
      </c>
      <c r="D2028">
        <v>40.799999999999997</v>
      </c>
      <c r="E2028">
        <f>IFERROR(VLOOKUP(Table_ExternalData_15[[#This Row],[Id]],Rabati!B:C,2,0),0)</f>
        <v>5</v>
      </c>
      <c r="F2028">
        <v>0</v>
      </c>
      <c r="G2028" t="str">
        <f>VLOOKUP(Table_ExternalData_15[[#This Row],[Id]],'Blagovna izdelek'!A:C,3,0)</f>
        <v>Logitech</v>
      </c>
      <c r="H2028">
        <f>Table_ExternalData_15[[#This Row],[Rabat]]*0.2</f>
        <v>1</v>
      </c>
      <c r="I2028" s="2">
        <f>Table_ExternalData_15[[#This Row],[Price]]-(Table_ExternalData_15[[#This Row],[Price]]*Table_ExternalData_15[[#This Row],[BB rabat]])/100</f>
        <v>40.391999999999996</v>
      </c>
      <c r="J2028" s="2">
        <f>Table_ExternalData_15[[#This Row],[BB cena]]*Table_ExternalData_15[[#Headers],[1,22]]</f>
        <v>49.278239999999997</v>
      </c>
      <c r="K2028" s="2">
        <f>Table_ExternalData_15[[#This Row],[Price]]*Table_ExternalData_15[[#Headers],[1,22]]</f>
        <v>49.775999999999996</v>
      </c>
      <c r="L2028" s="7">
        <f>IF(G2028="White Shark",E2028*0.5,IF(G2028="Sbox",E2028*0.5,IF(G2028="Tenda",E2028*0.5,E2028*0.2)))/100</f>
        <v>0.01</v>
      </c>
      <c r="M2028" s="2">
        <f>Table_ExternalData_15[[#This Row],[Price]]-Table_ExternalData_15[[#This Row],[Price]]*Table_ExternalData_15[[#This Row],[extra popust]]</f>
        <v>40.391999999999996</v>
      </c>
      <c r="N2028" s="2">
        <f>IF(M2028&lt;I2028,M2028,I2028)</f>
        <v>40.391999999999996</v>
      </c>
      <c r="O2028" s="12" t="str">
        <f>IF(N2028&lt;I2028,$U$1," ")</f>
        <v xml:space="preserve"> </v>
      </c>
      <c r="P2028" s="12" t="str">
        <f>IFERROR((O2028+30)," ")</f>
        <v xml:space="preserve"> </v>
      </c>
      <c r="Q2028" s="2">
        <f ca="1">IF(O2028=$U$1,N2028,"0")*1.22</f>
        <v>0</v>
      </c>
    </row>
    <row r="2029" spans="1:17" x14ac:dyDescent="0.25">
      <c r="A2029" t="s">
        <v>11119</v>
      </c>
      <c r="B2029" t="s">
        <v>11118</v>
      </c>
      <c r="C2029">
        <v>16612</v>
      </c>
      <c r="D2029">
        <v>172.8</v>
      </c>
      <c r="E2029">
        <f>IFERROR(VLOOKUP(Table_ExternalData_15[[#This Row],[Id]],Rabati!B:C,2,0),0)</f>
        <v>5</v>
      </c>
      <c r="F2029">
        <v>1</v>
      </c>
      <c r="G2029" t="str">
        <f>VLOOKUP(Table_ExternalData_15[[#This Row],[Id]],'Blagovna izdelek'!A:C,3,0)</f>
        <v>Logitech</v>
      </c>
      <c r="H2029">
        <f>Table_ExternalData_15[[#This Row],[Rabat]]*0.2</f>
        <v>1</v>
      </c>
      <c r="I2029" s="2">
        <f>Table_ExternalData_15[[#This Row],[Price]]-(Table_ExternalData_15[[#This Row],[Price]]*Table_ExternalData_15[[#This Row],[BB rabat]])/100</f>
        <v>171.072</v>
      </c>
      <c r="J2029" s="2">
        <f>Table_ExternalData_15[[#This Row],[BB cena]]*Table_ExternalData_15[[#Headers],[1,22]]</f>
        <v>208.70784</v>
      </c>
      <c r="K2029" s="2">
        <f>Table_ExternalData_15[[#This Row],[Price]]*Table_ExternalData_15[[#Headers],[1,22]]</f>
        <v>210.816</v>
      </c>
      <c r="L2029" s="7">
        <f>IF(G2029="White Shark",E2029*0.5,IF(G2029="Sbox",E2029*0.5,IF(G2029="Tenda",E2029*0.5,E2029*0.2)))/100</f>
        <v>0.01</v>
      </c>
      <c r="M2029" s="2">
        <f>Table_ExternalData_15[[#This Row],[Price]]-Table_ExternalData_15[[#This Row],[Price]]*Table_ExternalData_15[[#This Row],[extra popust]]</f>
        <v>171.072</v>
      </c>
      <c r="N2029" s="2">
        <f>IF(M2029&lt;I2029,M2029,I2029)</f>
        <v>171.072</v>
      </c>
      <c r="O2029" s="12" t="str">
        <f>IF(N2029&lt;I2029,$U$1," ")</f>
        <v xml:space="preserve"> </v>
      </c>
      <c r="P2029" s="12" t="str">
        <f>IFERROR((O2029+30)," ")</f>
        <v xml:space="preserve"> </v>
      </c>
      <c r="Q2029" s="2">
        <f ca="1">IF(O2029=$U$1,N2029,"0")*1.22</f>
        <v>0</v>
      </c>
    </row>
    <row r="2030" spans="1:17" x14ac:dyDescent="0.25">
      <c r="A2030" t="s">
        <v>11219</v>
      </c>
      <c r="B2030" t="s">
        <v>11218</v>
      </c>
      <c r="C2030">
        <v>16659</v>
      </c>
      <c r="D2030">
        <v>91.6</v>
      </c>
      <c r="E2030">
        <f>IFERROR(VLOOKUP(Table_ExternalData_15[[#This Row],[Id]],Rabati!B:C,2,0),0)</f>
        <v>5</v>
      </c>
      <c r="F2030">
        <v>5</v>
      </c>
      <c r="G2030" t="str">
        <f>VLOOKUP(Table_ExternalData_15[[#This Row],[Id]],'Blagovna izdelek'!A:C,3,0)</f>
        <v>Logitech</v>
      </c>
      <c r="H2030">
        <f>Table_ExternalData_15[[#This Row],[Rabat]]*0.2</f>
        <v>1</v>
      </c>
      <c r="I2030" s="2">
        <f>Table_ExternalData_15[[#This Row],[Price]]-(Table_ExternalData_15[[#This Row],[Price]]*Table_ExternalData_15[[#This Row],[BB rabat]])/100</f>
        <v>90.683999999999997</v>
      </c>
      <c r="J2030" s="2">
        <f>Table_ExternalData_15[[#This Row],[BB cena]]*Table_ExternalData_15[[#Headers],[1,22]]</f>
        <v>110.63448</v>
      </c>
      <c r="K2030" s="2">
        <f>Table_ExternalData_15[[#This Row],[Price]]*Table_ExternalData_15[[#Headers],[1,22]]</f>
        <v>111.752</v>
      </c>
      <c r="L2030" s="7">
        <f>IF(G2030="White Shark",E2030*0.5,IF(G2030="Sbox",E2030*0.5,IF(G2030="Tenda",E2030*0.5,E2030*0.2)))/100</f>
        <v>0.01</v>
      </c>
      <c r="M2030" s="2">
        <f>Table_ExternalData_15[[#This Row],[Price]]-Table_ExternalData_15[[#This Row],[Price]]*Table_ExternalData_15[[#This Row],[extra popust]]</f>
        <v>90.683999999999997</v>
      </c>
      <c r="N2030" s="2">
        <f>IF(M2030&lt;I2030,M2030,I2030)</f>
        <v>90.683999999999997</v>
      </c>
      <c r="O2030" s="12" t="str">
        <f>IF(N2030&lt;I2030,$U$1," ")</f>
        <v xml:space="preserve"> </v>
      </c>
      <c r="P2030" s="12" t="str">
        <f>IFERROR((O2030+30)," ")</f>
        <v xml:space="preserve"> </v>
      </c>
      <c r="Q2030" s="2">
        <f ca="1">IF(O2030=$U$1,N2030,"0")*1.22</f>
        <v>0</v>
      </c>
    </row>
    <row r="2031" spans="1:17" x14ac:dyDescent="0.25">
      <c r="A2031" t="s">
        <v>11296</v>
      </c>
      <c r="B2031" t="s">
        <v>11295</v>
      </c>
      <c r="C2031">
        <v>16683</v>
      </c>
      <c r="D2031">
        <v>101.88</v>
      </c>
      <c r="E2031">
        <f>IFERROR(VLOOKUP(Table_ExternalData_15[[#This Row],[Id]],Rabati!B:C,2,0),0)</f>
        <v>5</v>
      </c>
      <c r="F2031">
        <v>5</v>
      </c>
      <c r="G2031" t="str">
        <f>VLOOKUP(Table_ExternalData_15[[#This Row],[Id]],'Blagovna izdelek'!A:C,3,0)</f>
        <v>Logitech</v>
      </c>
      <c r="H2031">
        <f>Table_ExternalData_15[[#This Row],[Rabat]]*0.2</f>
        <v>1</v>
      </c>
      <c r="I2031" s="2">
        <f>Table_ExternalData_15[[#This Row],[Price]]-(Table_ExternalData_15[[#This Row],[Price]]*Table_ExternalData_15[[#This Row],[BB rabat]])/100</f>
        <v>100.8612</v>
      </c>
      <c r="J2031" s="2">
        <f>Table_ExternalData_15[[#This Row],[BB cena]]*Table_ExternalData_15[[#Headers],[1,22]]</f>
        <v>123.050664</v>
      </c>
      <c r="K2031" s="2">
        <f>Table_ExternalData_15[[#This Row],[Price]]*Table_ExternalData_15[[#Headers],[1,22]]</f>
        <v>124.2936</v>
      </c>
      <c r="L2031" s="7">
        <f>IF(G2031="White Shark",E2031*0.5,IF(G2031="Sbox",E2031*0.5,IF(G2031="Tenda",E2031*0.5,E2031*0.2)))/100</f>
        <v>0.01</v>
      </c>
      <c r="M2031" s="2">
        <f>Table_ExternalData_15[[#This Row],[Price]]-Table_ExternalData_15[[#This Row],[Price]]*Table_ExternalData_15[[#This Row],[extra popust]]</f>
        <v>100.8612</v>
      </c>
      <c r="N2031" s="2">
        <f>IF(M2031&lt;I2031,M2031,I2031)</f>
        <v>100.8612</v>
      </c>
      <c r="O2031" s="12" t="str">
        <f>IF(N2031&lt;I2031,$U$1," ")</f>
        <v xml:space="preserve"> </v>
      </c>
      <c r="P2031" s="12" t="str">
        <f>IFERROR((O2031+30)," ")</f>
        <v xml:space="preserve"> </v>
      </c>
      <c r="Q2031" s="2">
        <f ca="1">IF(O2031=$U$1,N2031,"0")*1.22</f>
        <v>0</v>
      </c>
    </row>
    <row r="2032" spans="1:17" x14ac:dyDescent="0.25">
      <c r="A2032" t="s">
        <v>11342</v>
      </c>
      <c r="B2032" t="s">
        <v>11349</v>
      </c>
      <c r="C2032">
        <v>16710</v>
      </c>
      <c r="D2032">
        <v>86.57</v>
      </c>
      <c r="E2032">
        <f>IFERROR(VLOOKUP(Table_ExternalData_15[[#This Row],[Id]],Rabati!B:C,2,0),0)</f>
        <v>5</v>
      </c>
      <c r="F2032">
        <v>4</v>
      </c>
      <c r="G2032" t="str">
        <f>VLOOKUP(Table_ExternalData_15[[#This Row],[Id]],'Blagovna izdelek'!A:C,3,0)</f>
        <v>Logitech</v>
      </c>
      <c r="H2032">
        <f>Table_ExternalData_15[[#This Row],[Rabat]]*0.2</f>
        <v>1</v>
      </c>
      <c r="I2032" s="2">
        <f>Table_ExternalData_15[[#This Row],[Price]]-(Table_ExternalData_15[[#This Row],[Price]]*Table_ExternalData_15[[#This Row],[BB rabat]])/100</f>
        <v>85.704299999999989</v>
      </c>
      <c r="J2032" s="2">
        <f>Table_ExternalData_15[[#This Row],[BB cena]]*Table_ExternalData_15[[#Headers],[1,22]]</f>
        <v>104.55924599999999</v>
      </c>
      <c r="K2032" s="2">
        <f>Table_ExternalData_15[[#This Row],[Price]]*Table_ExternalData_15[[#Headers],[1,22]]</f>
        <v>105.61539999999999</v>
      </c>
      <c r="L2032" s="7">
        <f>IF(G2032="White Shark",E2032*0.5,IF(G2032="Sbox",E2032*0.5,IF(G2032="Tenda",E2032*0.5,E2032*0.2)))/100</f>
        <v>0.01</v>
      </c>
      <c r="M2032" s="2">
        <f>Table_ExternalData_15[[#This Row],[Price]]-Table_ExternalData_15[[#This Row],[Price]]*Table_ExternalData_15[[#This Row],[extra popust]]</f>
        <v>85.704299999999989</v>
      </c>
      <c r="N2032" s="2">
        <f>IF(M2032&lt;I2032,M2032,I2032)</f>
        <v>85.704299999999989</v>
      </c>
      <c r="O2032" s="12" t="str">
        <f>IF(N2032&lt;I2032,$U$1," ")</f>
        <v xml:space="preserve"> </v>
      </c>
      <c r="P2032" s="12" t="str">
        <f>IFERROR((O2032+30)," ")</f>
        <v xml:space="preserve"> </v>
      </c>
      <c r="Q2032" s="2">
        <f ca="1">IF(O2032=$U$1,N2032,"0")*1.22</f>
        <v>0</v>
      </c>
    </row>
    <row r="2033" spans="1:17" x14ac:dyDescent="0.25">
      <c r="A2033" t="s">
        <v>11707</v>
      </c>
      <c r="B2033" t="s">
        <v>11706</v>
      </c>
      <c r="C2033">
        <v>16874</v>
      </c>
      <c r="D2033">
        <v>433.61</v>
      </c>
      <c r="E2033">
        <f>IFERROR(VLOOKUP(Table_ExternalData_15[[#This Row],[Id]],Rabati!B:C,2,0),0)</f>
        <v>5</v>
      </c>
      <c r="F2033">
        <v>0</v>
      </c>
      <c r="G2033" t="str">
        <f>VLOOKUP(Table_ExternalData_15[[#This Row],[Id]],'Blagovna izdelek'!A:C,3,0)</f>
        <v>Logitech</v>
      </c>
      <c r="H2033">
        <f>Table_ExternalData_15[[#This Row],[Rabat]]*0.2</f>
        <v>1</v>
      </c>
      <c r="I2033" s="2">
        <f>Table_ExternalData_15[[#This Row],[Price]]-(Table_ExternalData_15[[#This Row],[Price]]*Table_ExternalData_15[[#This Row],[BB rabat]])/100</f>
        <v>429.27390000000003</v>
      </c>
      <c r="J2033" s="2">
        <f>Table_ExternalData_15[[#This Row],[BB cena]]*Table_ExternalData_15[[#Headers],[1,22]]</f>
        <v>523.714158</v>
      </c>
      <c r="K2033" s="2">
        <f>Table_ExternalData_15[[#This Row],[Price]]*Table_ExternalData_15[[#Headers],[1,22]]</f>
        <v>529.00419999999997</v>
      </c>
      <c r="L2033" s="7">
        <f>IF(G2033="White Shark",E2033*0.5,IF(G2033="Sbox",E2033*0.5,IF(G2033="Tenda",E2033*0.5,E2033*0.2)))/100</f>
        <v>0.01</v>
      </c>
      <c r="M2033" s="2">
        <f>Table_ExternalData_15[[#This Row],[Price]]-Table_ExternalData_15[[#This Row],[Price]]*Table_ExternalData_15[[#This Row],[extra popust]]</f>
        <v>429.27390000000003</v>
      </c>
      <c r="N2033" s="2">
        <f>IF(M2033&lt;I2033,M2033,I2033)</f>
        <v>429.27390000000003</v>
      </c>
      <c r="O2033" s="12" t="str">
        <f>IF(N2033&lt;I2033,$U$1," ")</f>
        <v xml:space="preserve"> </v>
      </c>
      <c r="P2033" s="12" t="str">
        <f>IFERROR((O2033+30)," ")</f>
        <v xml:space="preserve"> </v>
      </c>
      <c r="Q2033" s="2">
        <f ca="1">IF(O2033=$U$1,N2033,"0")*1.22</f>
        <v>0</v>
      </c>
    </row>
    <row r="2034" spans="1:17" x14ac:dyDescent="0.25">
      <c r="A2034" t="s">
        <v>12104</v>
      </c>
      <c r="B2034" t="s">
        <v>12103</v>
      </c>
      <c r="C2034">
        <v>16929</v>
      </c>
      <c r="D2034">
        <v>11.9</v>
      </c>
      <c r="E2034">
        <f>IFERROR(VLOOKUP(Table_ExternalData_15[[#This Row],[Id]],Rabati!B:C,2,0),0)</f>
        <v>5</v>
      </c>
      <c r="F2034">
        <v>8</v>
      </c>
      <c r="G2034" t="str">
        <f>VLOOKUP(Table_ExternalData_15[[#This Row],[Id]],'Blagovna izdelek'!A:C,3,0)</f>
        <v>Logitech</v>
      </c>
      <c r="H2034">
        <f>Table_ExternalData_15[[#This Row],[Rabat]]*0.2</f>
        <v>1</v>
      </c>
      <c r="I2034" s="2">
        <f>Table_ExternalData_15[[#This Row],[Price]]-(Table_ExternalData_15[[#This Row],[Price]]*Table_ExternalData_15[[#This Row],[BB rabat]])/100</f>
        <v>11.781000000000001</v>
      </c>
      <c r="J2034" s="2">
        <f>Table_ExternalData_15[[#This Row],[BB cena]]*Table_ExternalData_15[[#Headers],[1,22]]</f>
        <v>14.372820000000001</v>
      </c>
      <c r="K2034" s="2">
        <f>Table_ExternalData_15[[#This Row],[Price]]*Table_ExternalData_15[[#Headers],[1,22]]</f>
        <v>14.518000000000001</v>
      </c>
      <c r="L2034" s="7">
        <f>IF(G2034="White Shark",E2034*0.5,IF(G2034="Sbox",E2034*0.5,IF(G2034="Tenda",E2034*0.5,E2034*0.2)))/100</f>
        <v>0.01</v>
      </c>
      <c r="M2034" s="2">
        <f>Table_ExternalData_15[[#This Row],[Price]]-Table_ExternalData_15[[#This Row],[Price]]*Table_ExternalData_15[[#This Row],[extra popust]]</f>
        <v>11.781000000000001</v>
      </c>
      <c r="N2034" s="2">
        <f>IF(M2034&lt;I2034,M2034,I2034)</f>
        <v>11.781000000000001</v>
      </c>
      <c r="O2034" s="12" t="str">
        <f>IF(N2034&lt;I2034,$U$1," ")</f>
        <v xml:space="preserve"> </v>
      </c>
      <c r="P2034" s="12" t="str">
        <f>IFERROR((O2034+30)," ")</f>
        <v xml:space="preserve"> </v>
      </c>
      <c r="Q2034" s="2">
        <f ca="1">IF(O2034=$U$1,N2034,"0")*1.22</f>
        <v>0</v>
      </c>
    </row>
    <row r="2035" spans="1:17" x14ac:dyDescent="0.25">
      <c r="A2035" t="s">
        <v>12106</v>
      </c>
      <c r="B2035" t="s">
        <v>12105</v>
      </c>
      <c r="C2035">
        <v>16930</v>
      </c>
      <c r="D2035">
        <v>48.5</v>
      </c>
      <c r="E2035">
        <f>IFERROR(VLOOKUP(Table_ExternalData_15[[#This Row],[Id]],Rabati!B:C,2,0),0)</f>
        <v>5</v>
      </c>
      <c r="F2035">
        <v>7</v>
      </c>
      <c r="G2035" t="str">
        <f>VLOOKUP(Table_ExternalData_15[[#This Row],[Id]],'Blagovna izdelek'!A:C,3,0)</f>
        <v>Logitech</v>
      </c>
      <c r="H2035">
        <f>Table_ExternalData_15[[#This Row],[Rabat]]*0.2</f>
        <v>1</v>
      </c>
      <c r="I2035" s="2">
        <f>Table_ExternalData_15[[#This Row],[Price]]-(Table_ExternalData_15[[#This Row],[Price]]*Table_ExternalData_15[[#This Row],[BB rabat]])/100</f>
        <v>48.015000000000001</v>
      </c>
      <c r="J2035" s="2">
        <f>Table_ExternalData_15[[#This Row],[BB cena]]*Table_ExternalData_15[[#Headers],[1,22]]</f>
        <v>58.578299999999999</v>
      </c>
      <c r="K2035" s="2">
        <f>Table_ExternalData_15[[#This Row],[Price]]*Table_ExternalData_15[[#Headers],[1,22]]</f>
        <v>59.17</v>
      </c>
      <c r="L2035" s="7">
        <f>IF(G2035="White Shark",E2035*0.5,IF(G2035="Sbox",E2035*0.5,IF(G2035="Tenda",E2035*0.5,E2035*0.2)))/100</f>
        <v>0.01</v>
      </c>
      <c r="M2035" s="2">
        <f>Table_ExternalData_15[[#This Row],[Price]]-Table_ExternalData_15[[#This Row],[Price]]*Table_ExternalData_15[[#This Row],[extra popust]]</f>
        <v>48.015000000000001</v>
      </c>
      <c r="N2035" s="2">
        <f>IF(M2035&lt;I2035,M2035,I2035)</f>
        <v>48.015000000000001</v>
      </c>
      <c r="O2035" s="12" t="str">
        <f>IF(N2035&lt;I2035,$U$1," ")</f>
        <v xml:space="preserve"> </v>
      </c>
      <c r="P2035" s="12" t="str">
        <f>IFERROR((O2035+30)," ")</f>
        <v xml:space="preserve"> </v>
      </c>
      <c r="Q2035" s="2">
        <f ca="1">IF(O2035=$U$1,N2035,"0")*1.22</f>
        <v>0</v>
      </c>
    </row>
    <row r="2036" spans="1:17" x14ac:dyDescent="0.25">
      <c r="A2036" t="s">
        <v>12108</v>
      </c>
      <c r="B2036" t="s">
        <v>12107</v>
      </c>
      <c r="C2036">
        <v>16931</v>
      </c>
      <c r="D2036">
        <v>122.51</v>
      </c>
      <c r="E2036">
        <f>IFERROR(VLOOKUP(Table_ExternalData_15[[#This Row],[Id]],Rabati!B:C,2,0),0)</f>
        <v>5</v>
      </c>
      <c r="F2036">
        <v>2</v>
      </c>
      <c r="G2036" t="str">
        <f>VLOOKUP(Table_ExternalData_15[[#This Row],[Id]],'Blagovna izdelek'!A:C,3,0)</f>
        <v>Logitech</v>
      </c>
      <c r="H2036">
        <f>Table_ExternalData_15[[#This Row],[Rabat]]*0.2</f>
        <v>1</v>
      </c>
      <c r="I2036" s="2">
        <f>Table_ExternalData_15[[#This Row],[Price]]-(Table_ExternalData_15[[#This Row],[Price]]*Table_ExternalData_15[[#This Row],[BB rabat]])/100</f>
        <v>121.28490000000001</v>
      </c>
      <c r="J2036" s="2">
        <f>Table_ExternalData_15[[#This Row],[BB cena]]*Table_ExternalData_15[[#Headers],[1,22]]</f>
        <v>147.967578</v>
      </c>
      <c r="K2036" s="2">
        <f>Table_ExternalData_15[[#This Row],[Price]]*Table_ExternalData_15[[#Headers],[1,22]]</f>
        <v>149.4622</v>
      </c>
      <c r="L2036" s="7">
        <f>IF(G2036="White Shark",E2036*0.5,IF(G2036="Sbox",E2036*0.5,IF(G2036="Tenda",E2036*0.5,E2036*0.2)))/100</f>
        <v>0.01</v>
      </c>
      <c r="M2036" s="2">
        <f>Table_ExternalData_15[[#This Row],[Price]]-Table_ExternalData_15[[#This Row],[Price]]*Table_ExternalData_15[[#This Row],[extra popust]]</f>
        <v>121.28490000000001</v>
      </c>
      <c r="N2036" s="2">
        <f>IF(M2036&lt;I2036,M2036,I2036)</f>
        <v>121.28490000000001</v>
      </c>
      <c r="O2036" s="12" t="str">
        <f>IF(N2036&lt;I2036,$U$1," ")</f>
        <v xml:space="preserve"> </v>
      </c>
      <c r="P2036" s="12" t="str">
        <f>IFERROR((O2036+30)," ")</f>
        <v xml:space="preserve"> </v>
      </c>
      <c r="Q2036" s="2">
        <f ca="1">IF(O2036=$U$1,N2036,"0")*1.22</f>
        <v>0</v>
      </c>
    </row>
    <row r="2037" spans="1:17" x14ac:dyDescent="0.25">
      <c r="A2037" t="s">
        <v>12264</v>
      </c>
      <c r="B2037" t="s">
        <v>12263</v>
      </c>
      <c r="C2037">
        <v>16996</v>
      </c>
      <c r="D2037">
        <v>43.5</v>
      </c>
      <c r="E2037">
        <f>IFERROR(VLOOKUP(Table_ExternalData_15[[#This Row],[Id]],Rabati!B:C,2,0),0)</f>
        <v>5</v>
      </c>
      <c r="F2037">
        <v>0</v>
      </c>
      <c r="G2037" t="str">
        <f>VLOOKUP(Table_ExternalData_15[[#This Row],[Id]],'Blagovna izdelek'!A:C,3,0)</f>
        <v>Logitech</v>
      </c>
      <c r="H2037">
        <f>Table_ExternalData_15[[#This Row],[Rabat]]*0.2</f>
        <v>1</v>
      </c>
      <c r="I2037" s="2">
        <f>Table_ExternalData_15[[#This Row],[Price]]-(Table_ExternalData_15[[#This Row],[Price]]*Table_ExternalData_15[[#This Row],[BB rabat]])/100</f>
        <v>43.064999999999998</v>
      </c>
      <c r="J2037" s="2">
        <f>Table_ExternalData_15[[#This Row],[BB cena]]*Table_ExternalData_15[[#Headers],[1,22]]</f>
        <v>52.539299999999997</v>
      </c>
      <c r="K2037" s="2">
        <f>Table_ExternalData_15[[#This Row],[Price]]*Table_ExternalData_15[[#Headers],[1,22]]</f>
        <v>53.07</v>
      </c>
      <c r="L2037" s="7">
        <f>IF(G2037="White Shark",E2037*0.5,IF(G2037="Sbox",E2037*0.5,IF(G2037="Tenda",E2037*0.5,E2037*0.2)))/100</f>
        <v>0.01</v>
      </c>
      <c r="M2037" s="2">
        <f>Table_ExternalData_15[[#This Row],[Price]]-Table_ExternalData_15[[#This Row],[Price]]*Table_ExternalData_15[[#This Row],[extra popust]]</f>
        <v>43.064999999999998</v>
      </c>
      <c r="N2037" s="2">
        <f>IF(M2037&lt;I2037,M2037,I2037)</f>
        <v>43.064999999999998</v>
      </c>
      <c r="O2037" s="12" t="str">
        <f>IF(N2037&lt;I2037,$U$1," ")</f>
        <v xml:space="preserve"> </v>
      </c>
      <c r="P2037" s="12" t="str">
        <f>IFERROR((O2037+30)," ")</f>
        <v xml:space="preserve"> </v>
      </c>
      <c r="Q2037" s="2">
        <f ca="1">IF(O2037=$U$1,N2037,"0")*1.22</f>
        <v>0</v>
      </c>
    </row>
    <row r="2038" spans="1:17" x14ac:dyDescent="0.25">
      <c r="A2038" t="s">
        <v>12266</v>
      </c>
      <c r="B2038" t="s">
        <v>12265</v>
      </c>
      <c r="C2038">
        <v>16997</v>
      </c>
      <c r="D2038">
        <v>69.5</v>
      </c>
      <c r="E2038">
        <f>IFERROR(VLOOKUP(Table_ExternalData_15[[#This Row],[Id]],Rabati!B:C,2,0),0)</f>
        <v>5</v>
      </c>
      <c r="F2038">
        <v>0</v>
      </c>
      <c r="G2038" t="str">
        <f>VLOOKUP(Table_ExternalData_15[[#This Row],[Id]],'Blagovna izdelek'!A:C,3,0)</f>
        <v>Logitech</v>
      </c>
      <c r="H2038">
        <f>Table_ExternalData_15[[#This Row],[Rabat]]*0.2</f>
        <v>1</v>
      </c>
      <c r="I2038" s="2">
        <f>Table_ExternalData_15[[#This Row],[Price]]-(Table_ExternalData_15[[#This Row],[Price]]*Table_ExternalData_15[[#This Row],[BB rabat]])/100</f>
        <v>68.805000000000007</v>
      </c>
      <c r="J2038" s="2">
        <f>Table_ExternalData_15[[#This Row],[BB cena]]*Table_ExternalData_15[[#Headers],[1,22]]</f>
        <v>83.942100000000011</v>
      </c>
      <c r="K2038" s="2">
        <f>Table_ExternalData_15[[#This Row],[Price]]*Table_ExternalData_15[[#Headers],[1,22]]</f>
        <v>84.789999999999992</v>
      </c>
      <c r="L2038" s="7">
        <f>IF(G2038="White Shark",E2038*0.5,IF(G2038="Sbox",E2038*0.5,IF(G2038="Tenda",E2038*0.5,E2038*0.2)))/100</f>
        <v>0.01</v>
      </c>
      <c r="M2038" s="2">
        <f>Table_ExternalData_15[[#This Row],[Price]]-Table_ExternalData_15[[#This Row],[Price]]*Table_ExternalData_15[[#This Row],[extra popust]]</f>
        <v>68.805000000000007</v>
      </c>
      <c r="N2038" s="2">
        <f>IF(M2038&lt;I2038,M2038,I2038)</f>
        <v>68.805000000000007</v>
      </c>
      <c r="O2038" s="12" t="str">
        <f>IF(N2038&lt;I2038,$U$1," ")</f>
        <v xml:space="preserve"> </v>
      </c>
      <c r="P2038" s="12" t="str">
        <f>IFERROR((O2038+30)," ")</f>
        <v xml:space="preserve"> </v>
      </c>
      <c r="Q2038" s="2">
        <f ca="1">IF(O2038=$U$1,N2038,"0")*1.22</f>
        <v>0</v>
      </c>
    </row>
    <row r="2039" spans="1:17" x14ac:dyDescent="0.25">
      <c r="A2039" t="s">
        <v>12278</v>
      </c>
      <c r="B2039" t="s">
        <v>12277</v>
      </c>
      <c r="C2039">
        <v>17004</v>
      </c>
      <c r="D2039">
        <v>167.6</v>
      </c>
      <c r="E2039">
        <f>IFERROR(VLOOKUP(Table_ExternalData_15[[#This Row],[Id]],Rabati!B:C,2,0),0)</f>
        <v>5</v>
      </c>
      <c r="F2039">
        <v>0</v>
      </c>
      <c r="G2039" t="str">
        <f>VLOOKUP(Table_ExternalData_15[[#This Row],[Id]],'Blagovna izdelek'!A:C,3,0)</f>
        <v>Logitech</v>
      </c>
      <c r="H2039">
        <f>Table_ExternalData_15[[#This Row],[Rabat]]*0.2</f>
        <v>1</v>
      </c>
      <c r="I2039" s="2">
        <f>Table_ExternalData_15[[#This Row],[Price]]-(Table_ExternalData_15[[#This Row],[Price]]*Table_ExternalData_15[[#This Row],[BB rabat]])/100</f>
        <v>165.92400000000001</v>
      </c>
      <c r="J2039" s="2">
        <f>Table_ExternalData_15[[#This Row],[BB cena]]*Table_ExternalData_15[[#Headers],[1,22]]</f>
        <v>202.42728</v>
      </c>
      <c r="K2039" s="2">
        <f>Table_ExternalData_15[[#This Row],[Price]]*Table_ExternalData_15[[#Headers],[1,22]]</f>
        <v>204.47199999999998</v>
      </c>
      <c r="L2039" s="7">
        <f>IF(G2039="White Shark",E2039*0.5,IF(G2039="Sbox",E2039*0.5,IF(G2039="Tenda",E2039*0.5,E2039*0.2)))/100</f>
        <v>0.01</v>
      </c>
      <c r="M2039" s="2">
        <f>Table_ExternalData_15[[#This Row],[Price]]-Table_ExternalData_15[[#This Row],[Price]]*Table_ExternalData_15[[#This Row],[extra popust]]</f>
        <v>165.92400000000001</v>
      </c>
      <c r="N2039" s="2">
        <f>IF(M2039&lt;I2039,M2039,I2039)</f>
        <v>165.92400000000001</v>
      </c>
      <c r="O2039" s="12" t="str">
        <f>IF(N2039&lt;I2039,$U$1," ")</f>
        <v xml:space="preserve"> </v>
      </c>
      <c r="P2039" s="12" t="str">
        <f>IFERROR((O2039+30)," ")</f>
        <v xml:space="preserve"> </v>
      </c>
      <c r="Q2039" s="2">
        <f ca="1">IF(O2039=$U$1,N2039,"0")*1.22</f>
        <v>0</v>
      </c>
    </row>
    <row r="2040" spans="1:17" x14ac:dyDescent="0.25">
      <c r="A2040" t="s">
        <v>13682</v>
      </c>
      <c r="B2040" t="s">
        <v>14447</v>
      </c>
      <c r="C2040">
        <v>17311</v>
      </c>
      <c r="D2040">
        <v>39.950000000000003</v>
      </c>
      <c r="E2040">
        <f>IFERROR(VLOOKUP(Table_ExternalData_15[[#This Row],[Id]],Rabati!B:C,2,0),0)</f>
        <v>5</v>
      </c>
      <c r="F2040">
        <v>7</v>
      </c>
      <c r="G2040" t="str">
        <f>VLOOKUP(Table_ExternalData_15[[#This Row],[Id]],'Blagovna izdelek'!A:C,3,0)</f>
        <v>Logitech</v>
      </c>
      <c r="H2040">
        <f>Table_ExternalData_15[[#This Row],[Rabat]]*0.2</f>
        <v>1</v>
      </c>
      <c r="I2040" s="2">
        <f>Table_ExternalData_15[[#This Row],[Price]]-(Table_ExternalData_15[[#This Row],[Price]]*Table_ExternalData_15[[#This Row],[BB rabat]])/100</f>
        <v>39.5505</v>
      </c>
      <c r="J2040" s="2">
        <f>Table_ExternalData_15[[#This Row],[BB cena]]*Table_ExternalData_15[[#Headers],[1,22]]</f>
        <v>48.251609999999999</v>
      </c>
      <c r="K2040" s="2">
        <f>Table_ExternalData_15[[#This Row],[Price]]*Table_ExternalData_15[[#Headers],[1,22]]</f>
        <v>48.739000000000004</v>
      </c>
      <c r="L2040" s="7">
        <f>IF(G2040="White Shark",E2040*0.5,IF(G2040="Sbox",E2040*0.5,IF(G2040="Tenda",E2040*0.5,E2040*0.2)))/100</f>
        <v>0.01</v>
      </c>
      <c r="M2040" s="2">
        <f>Table_ExternalData_15[[#This Row],[Price]]-Table_ExternalData_15[[#This Row],[Price]]*Table_ExternalData_15[[#This Row],[extra popust]]</f>
        <v>39.5505</v>
      </c>
      <c r="N2040" s="2">
        <f>IF(M2040&lt;I2040,M2040,I2040)</f>
        <v>39.5505</v>
      </c>
      <c r="O2040" s="12" t="str">
        <f>IF(N2040&lt;I2040,$U$1," ")</f>
        <v xml:space="preserve"> </v>
      </c>
      <c r="P2040" s="12" t="str">
        <f>IFERROR((O2040+30)," ")</f>
        <v xml:space="preserve"> </v>
      </c>
      <c r="Q2040" s="2">
        <f ca="1">IF(O2040=$U$1,N2040,"0")*1.22</f>
        <v>0</v>
      </c>
    </row>
    <row r="2041" spans="1:17" x14ac:dyDescent="0.25">
      <c r="A2041" t="s">
        <v>14332</v>
      </c>
      <c r="B2041" t="s">
        <v>14331</v>
      </c>
      <c r="C2041">
        <v>17421</v>
      </c>
      <c r="D2041">
        <v>119.4</v>
      </c>
      <c r="E2041">
        <f>IFERROR(VLOOKUP(Table_ExternalData_15[[#This Row],[Id]],Rabati!B:C,2,0),0)</f>
        <v>5</v>
      </c>
      <c r="F2041">
        <v>8</v>
      </c>
      <c r="G2041" t="str">
        <f>VLOOKUP(Table_ExternalData_15[[#This Row],[Id]],'Blagovna izdelek'!A:C,3,0)</f>
        <v>Logitech</v>
      </c>
      <c r="H2041">
        <f>Table_ExternalData_15[[#This Row],[Rabat]]*0.2</f>
        <v>1</v>
      </c>
      <c r="I2041" s="2">
        <f>Table_ExternalData_15[[#This Row],[Price]]-(Table_ExternalData_15[[#This Row],[Price]]*Table_ExternalData_15[[#This Row],[BB rabat]])/100</f>
        <v>118.206</v>
      </c>
      <c r="J2041" s="2">
        <f>Table_ExternalData_15[[#This Row],[BB cena]]*Table_ExternalData_15[[#Headers],[1,22]]</f>
        <v>144.21132</v>
      </c>
      <c r="K2041" s="2">
        <f>Table_ExternalData_15[[#This Row],[Price]]*Table_ExternalData_15[[#Headers],[1,22]]</f>
        <v>145.66800000000001</v>
      </c>
      <c r="L2041" s="7">
        <f>IF(G2041="White Shark",E2041*0.5,IF(G2041="Sbox",E2041*0.5,IF(G2041="Tenda",E2041*0.5,E2041*0.2)))/100</f>
        <v>0.01</v>
      </c>
      <c r="M2041" s="2">
        <f>Table_ExternalData_15[[#This Row],[Price]]-Table_ExternalData_15[[#This Row],[Price]]*Table_ExternalData_15[[#This Row],[extra popust]]</f>
        <v>118.206</v>
      </c>
      <c r="N2041" s="2">
        <f>IF(M2041&lt;I2041,M2041,I2041)</f>
        <v>118.206</v>
      </c>
      <c r="O2041" s="12" t="str">
        <f>IF(N2041&lt;I2041,$U$1," ")</f>
        <v xml:space="preserve"> </v>
      </c>
      <c r="P2041" s="12" t="str">
        <f>IFERROR((O2041+30)," ")</f>
        <v xml:space="preserve"> </v>
      </c>
      <c r="Q2041" s="2">
        <f ca="1">IF(O2041=$U$1,N2041,"0")*1.22</f>
        <v>0</v>
      </c>
    </row>
    <row r="2042" spans="1:17" x14ac:dyDescent="0.25">
      <c r="A2042" t="s">
        <v>14452</v>
      </c>
      <c r="B2042" t="s">
        <v>14451</v>
      </c>
      <c r="C2042">
        <v>17476</v>
      </c>
      <c r="D2042">
        <v>34.9</v>
      </c>
      <c r="E2042">
        <f>IFERROR(VLOOKUP(Table_ExternalData_15[[#This Row],[Id]],Rabati!B:C,2,0),0)</f>
        <v>5</v>
      </c>
      <c r="F2042">
        <v>3</v>
      </c>
      <c r="G2042" t="str">
        <f>VLOOKUP(Table_ExternalData_15[[#This Row],[Id]],'Blagovna izdelek'!A:C,3,0)</f>
        <v>Logitech</v>
      </c>
      <c r="H2042">
        <f>Table_ExternalData_15[[#This Row],[Rabat]]*0.2</f>
        <v>1</v>
      </c>
      <c r="I2042" s="2">
        <f>Table_ExternalData_15[[#This Row],[Price]]-(Table_ExternalData_15[[#This Row],[Price]]*Table_ExternalData_15[[#This Row],[BB rabat]])/100</f>
        <v>34.551000000000002</v>
      </c>
      <c r="J2042" s="2">
        <f>Table_ExternalData_15[[#This Row],[BB cena]]*Table_ExternalData_15[[#Headers],[1,22]]</f>
        <v>42.15222</v>
      </c>
      <c r="K2042" s="2">
        <f>Table_ExternalData_15[[#This Row],[Price]]*Table_ExternalData_15[[#Headers],[1,22]]</f>
        <v>42.577999999999996</v>
      </c>
      <c r="L2042" s="7">
        <f>IF(G2042="White Shark",E2042*0.5,IF(G2042="Sbox",E2042*0.5,IF(G2042="Tenda",E2042*0.5,E2042*0.2)))/100</f>
        <v>0.01</v>
      </c>
      <c r="M2042" s="2">
        <f>Table_ExternalData_15[[#This Row],[Price]]-Table_ExternalData_15[[#This Row],[Price]]*Table_ExternalData_15[[#This Row],[extra popust]]</f>
        <v>34.551000000000002</v>
      </c>
      <c r="N2042" s="2">
        <f>IF(M2042&lt;I2042,M2042,I2042)</f>
        <v>34.551000000000002</v>
      </c>
      <c r="O2042" s="12" t="str">
        <f>IF(N2042&lt;I2042,$U$1," ")</f>
        <v xml:space="preserve"> </v>
      </c>
      <c r="P2042" s="12" t="str">
        <f>IFERROR((O2042+30)," ")</f>
        <v xml:space="preserve"> </v>
      </c>
      <c r="Q2042" s="2">
        <f ca="1">IF(O2042=$U$1,N2042,"0")*1.22</f>
        <v>0</v>
      </c>
    </row>
    <row r="2043" spans="1:17" x14ac:dyDescent="0.25">
      <c r="A2043" t="s">
        <v>14751</v>
      </c>
      <c r="B2043" t="s">
        <v>14750</v>
      </c>
      <c r="C2043">
        <v>17583</v>
      </c>
      <c r="D2043">
        <v>10.75</v>
      </c>
      <c r="E2043">
        <f>IFERROR(VLOOKUP(Table_ExternalData_15[[#This Row],[Id]],Rabati!B:C,2,0),0)</f>
        <v>5</v>
      </c>
      <c r="F2043">
        <v>6</v>
      </c>
      <c r="G2043" t="str">
        <f>VLOOKUP(Table_ExternalData_15[[#This Row],[Id]],'Blagovna izdelek'!A:C,3,0)</f>
        <v>Logitech</v>
      </c>
      <c r="H2043">
        <f>Table_ExternalData_15[[#This Row],[Rabat]]*0.2</f>
        <v>1</v>
      </c>
      <c r="I2043" s="2">
        <f>Table_ExternalData_15[[#This Row],[Price]]-(Table_ExternalData_15[[#This Row],[Price]]*Table_ExternalData_15[[#This Row],[BB rabat]])/100</f>
        <v>10.6425</v>
      </c>
      <c r="J2043" s="2">
        <f>Table_ExternalData_15[[#This Row],[BB cena]]*Table_ExternalData_15[[#Headers],[1,22]]</f>
        <v>12.98385</v>
      </c>
      <c r="K2043" s="2">
        <f>Table_ExternalData_15[[#This Row],[Price]]*Table_ExternalData_15[[#Headers],[1,22]]</f>
        <v>13.115</v>
      </c>
      <c r="L2043" s="7">
        <f>IF(G2043="White Shark",E2043*0.5,IF(G2043="Sbox",E2043*0.5,IF(G2043="Tenda",E2043*0.5,E2043*0.2)))/100</f>
        <v>0.01</v>
      </c>
      <c r="M2043" s="2">
        <f>Table_ExternalData_15[[#This Row],[Price]]-Table_ExternalData_15[[#This Row],[Price]]*Table_ExternalData_15[[#This Row],[extra popust]]</f>
        <v>10.6425</v>
      </c>
      <c r="N2043" s="2">
        <f>IF(M2043&lt;I2043,M2043,I2043)</f>
        <v>10.6425</v>
      </c>
      <c r="O2043" s="12" t="str">
        <f>IF(N2043&lt;I2043,$U$1," ")</f>
        <v xml:space="preserve"> </v>
      </c>
      <c r="P2043" s="12" t="str">
        <f>IFERROR((O2043+30)," ")</f>
        <v xml:space="preserve"> </v>
      </c>
      <c r="Q2043" s="2">
        <f ca="1">IF(O2043=$U$1,N2043,"0")*1.22</f>
        <v>0</v>
      </c>
    </row>
    <row r="2044" spans="1:17" x14ac:dyDescent="0.25">
      <c r="A2044" t="s">
        <v>14753</v>
      </c>
      <c r="B2044" t="s">
        <v>14752</v>
      </c>
      <c r="C2044">
        <v>17584</v>
      </c>
      <c r="D2044">
        <v>10.75</v>
      </c>
      <c r="E2044">
        <f>IFERROR(VLOOKUP(Table_ExternalData_15[[#This Row],[Id]],Rabati!B:C,2,0),0)</f>
        <v>5</v>
      </c>
      <c r="F2044">
        <v>5</v>
      </c>
      <c r="G2044" t="str">
        <f>VLOOKUP(Table_ExternalData_15[[#This Row],[Id]],'Blagovna izdelek'!A:C,3,0)</f>
        <v>Logitech</v>
      </c>
      <c r="H2044">
        <f>Table_ExternalData_15[[#This Row],[Rabat]]*0.2</f>
        <v>1</v>
      </c>
      <c r="I2044" s="2">
        <f>Table_ExternalData_15[[#This Row],[Price]]-(Table_ExternalData_15[[#This Row],[Price]]*Table_ExternalData_15[[#This Row],[BB rabat]])/100</f>
        <v>10.6425</v>
      </c>
      <c r="J2044" s="2">
        <f>Table_ExternalData_15[[#This Row],[BB cena]]*Table_ExternalData_15[[#Headers],[1,22]]</f>
        <v>12.98385</v>
      </c>
      <c r="K2044" s="2">
        <f>Table_ExternalData_15[[#This Row],[Price]]*Table_ExternalData_15[[#Headers],[1,22]]</f>
        <v>13.115</v>
      </c>
      <c r="L2044" s="7">
        <f>IF(G2044="White Shark",E2044*0.5,IF(G2044="Sbox",E2044*0.5,IF(G2044="Tenda",E2044*0.5,E2044*0.2)))/100</f>
        <v>0.01</v>
      </c>
      <c r="M2044" s="2">
        <f>Table_ExternalData_15[[#This Row],[Price]]-Table_ExternalData_15[[#This Row],[Price]]*Table_ExternalData_15[[#This Row],[extra popust]]</f>
        <v>10.6425</v>
      </c>
      <c r="N2044" s="2">
        <f>IF(M2044&lt;I2044,M2044,I2044)</f>
        <v>10.6425</v>
      </c>
      <c r="O2044" s="12" t="str">
        <f>IF(N2044&lt;I2044,$U$1," ")</f>
        <v xml:space="preserve"> </v>
      </c>
      <c r="P2044" s="12" t="str">
        <f>IFERROR((O2044+30)," ")</f>
        <v xml:space="preserve"> </v>
      </c>
      <c r="Q2044" s="2">
        <f ca="1">IF(O2044=$U$1,N2044,"0")*1.22</f>
        <v>0</v>
      </c>
    </row>
    <row r="2045" spans="1:17" x14ac:dyDescent="0.25">
      <c r="A2045" t="s">
        <v>14755</v>
      </c>
      <c r="B2045" t="s">
        <v>14754</v>
      </c>
      <c r="C2045">
        <v>17585</v>
      </c>
      <c r="D2045">
        <v>10.6</v>
      </c>
      <c r="E2045">
        <f>IFERROR(VLOOKUP(Table_ExternalData_15[[#This Row],[Id]],Rabati!B:C,2,0),0)</f>
        <v>5</v>
      </c>
      <c r="F2045">
        <v>4</v>
      </c>
      <c r="G2045" t="str">
        <f>VLOOKUP(Table_ExternalData_15[[#This Row],[Id]],'Blagovna izdelek'!A:C,3,0)</f>
        <v>Logitech</v>
      </c>
      <c r="H2045">
        <f>Table_ExternalData_15[[#This Row],[Rabat]]*0.2</f>
        <v>1</v>
      </c>
      <c r="I2045" s="2">
        <f>Table_ExternalData_15[[#This Row],[Price]]-(Table_ExternalData_15[[#This Row],[Price]]*Table_ExternalData_15[[#This Row],[BB rabat]])/100</f>
        <v>10.494</v>
      </c>
      <c r="J2045" s="2">
        <f>Table_ExternalData_15[[#This Row],[BB cena]]*Table_ExternalData_15[[#Headers],[1,22]]</f>
        <v>12.802679999999999</v>
      </c>
      <c r="K2045" s="2">
        <f>Table_ExternalData_15[[#This Row],[Price]]*Table_ExternalData_15[[#Headers],[1,22]]</f>
        <v>12.931999999999999</v>
      </c>
      <c r="L2045" s="7">
        <f>IF(G2045="White Shark",E2045*0.5,IF(G2045="Sbox",E2045*0.5,IF(G2045="Tenda",E2045*0.5,E2045*0.2)))/100</f>
        <v>0.01</v>
      </c>
      <c r="M2045" s="2">
        <f>Table_ExternalData_15[[#This Row],[Price]]-Table_ExternalData_15[[#This Row],[Price]]*Table_ExternalData_15[[#This Row],[extra popust]]</f>
        <v>10.494</v>
      </c>
      <c r="N2045" s="2">
        <f>IF(M2045&lt;I2045,M2045,I2045)</f>
        <v>10.494</v>
      </c>
      <c r="O2045" s="12" t="str">
        <f>IF(N2045&lt;I2045,$U$1," ")</f>
        <v xml:space="preserve"> </v>
      </c>
      <c r="P2045" s="12" t="str">
        <f>IFERROR((O2045+30)," ")</f>
        <v xml:space="preserve"> </v>
      </c>
      <c r="Q2045" s="2">
        <f ca="1">IF(O2045=$U$1,N2045,"0")*1.22</f>
        <v>0</v>
      </c>
    </row>
    <row r="2046" spans="1:17" x14ac:dyDescent="0.25">
      <c r="A2046" t="s">
        <v>15162</v>
      </c>
      <c r="B2046" t="s">
        <v>15161</v>
      </c>
      <c r="C2046">
        <v>17707</v>
      </c>
      <c r="D2046">
        <v>52.5</v>
      </c>
      <c r="E2046">
        <f>IFERROR(VLOOKUP(Table_ExternalData_15[[#This Row],[Id]],Rabati!B:C,2,0),0)</f>
        <v>5</v>
      </c>
      <c r="F2046">
        <v>4</v>
      </c>
      <c r="G2046" t="str">
        <f>VLOOKUP(Table_ExternalData_15[[#This Row],[Id]],'Blagovna izdelek'!A:C,3,0)</f>
        <v>Logitech</v>
      </c>
      <c r="H2046">
        <f>Table_ExternalData_15[[#This Row],[Rabat]]*0.2</f>
        <v>1</v>
      </c>
      <c r="I2046" s="2">
        <f>Table_ExternalData_15[[#This Row],[Price]]-(Table_ExternalData_15[[#This Row],[Price]]*Table_ExternalData_15[[#This Row],[BB rabat]])/100</f>
        <v>51.975000000000001</v>
      </c>
      <c r="J2046" s="2">
        <f>Table_ExternalData_15[[#This Row],[BB cena]]*Table_ExternalData_15[[#Headers],[1,22]]</f>
        <v>63.409500000000001</v>
      </c>
      <c r="K2046" s="2">
        <f>Table_ExternalData_15[[#This Row],[Price]]*Table_ExternalData_15[[#Headers],[1,22]]</f>
        <v>64.05</v>
      </c>
      <c r="L2046" s="7">
        <f>IF(G2046="White Shark",E2046*0.5,IF(G2046="Sbox",E2046*0.5,IF(G2046="Tenda",E2046*0.5,E2046*0.2)))/100</f>
        <v>0.01</v>
      </c>
      <c r="M2046" s="2">
        <f>Table_ExternalData_15[[#This Row],[Price]]-Table_ExternalData_15[[#This Row],[Price]]*Table_ExternalData_15[[#This Row],[extra popust]]</f>
        <v>51.975000000000001</v>
      </c>
      <c r="N2046" s="2">
        <f>IF(M2046&lt;I2046,M2046,I2046)</f>
        <v>51.975000000000001</v>
      </c>
      <c r="O2046" s="12" t="str">
        <f>IF(N2046&lt;I2046,$U$1," ")</f>
        <v xml:space="preserve"> </v>
      </c>
      <c r="P2046" s="12" t="str">
        <f>IFERROR((O2046+30)," ")</f>
        <v xml:space="preserve"> </v>
      </c>
      <c r="Q2046" s="2">
        <f ca="1">IF(O2046=$U$1,N2046,"0")*1.22</f>
        <v>0</v>
      </c>
    </row>
    <row r="2047" spans="1:17" x14ac:dyDescent="0.25">
      <c r="A2047" t="s">
        <v>15164</v>
      </c>
      <c r="B2047" t="s">
        <v>15163</v>
      </c>
      <c r="C2047">
        <v>17708</v>
      </c>
      <c r="D2047">
        <v>40.5</v>
      </c>
      <c r="E2047">
        <f>IFERROR(VLOOKUP(Table_ExternalData_15[[#This Row],[Id]],Rabati!B:C,2,0),0)</f>
        <v>5</v>
      </c>
      <c r="F2047">
        <v>4</v>
      </c>
      <c r="G2047" t="str">
        <f>VLOOKUP(Table_ExternalData_15[[#This Row],[Id]],'Blagovna izdelek'!A:C,3,0)</f>
        <v>Logitech</v>
      </c>
      <c r="H2047">
        <f>Table_ExternalData_15[[#This Row],[Rabat]]*0.2</f>
        <v>1</v>
      </c>
      <c r="I2047" s="2">
        <f>Table_ExternalData_15[[#This Row],[Price]]-(Table_ExternalData_15[[#This Row],[Price]]*Table_ExternalData_15[[#This Row],[BB rabat]])/100</f>
        <v>40.094999999999999</v>
      </c>
      <c r="J2047" s="2">
        <f>Table_ExternalData_15[[#This Row],[BB cena]]*Table_ExternalData_15[[#Headers],[1,22]]</f>
        <v>48.915900000000001</v>
      </c>
      <c r="K2047" s="2">
        <f>Table_ExternalData_15[[#This Row],[Price]]*Table_ExternalData_15[[#Headers],[1,22]]</f>
        <v>49.41</v>
      </c>
      <c r="L2047" s="7">
        <f>IF(G2047="White Shark",E2047*0.5,IF(G2047="Sbox",E2047*0.5,IF(G2047="Tenda",E2047*0.5,E2047*0.2)))/100</f>
        <v>0.01</v>
      </c>
      <c r="M2047" s="2">
        <f>Table_ExternalData_15[[#This Row],[Price]]-Table_ExternalData_15[[#This Row],[Price]]*Table_ExternalData_15[[#This Row],[extra popust]]</f>
        <v>40.094999999999999</v>
      </c>
      <c r="N2047" s="2">
        <f>IF(M2047&lt;I2047,M2047,I2047)</f>
        <v>40.094999999999999</v>
      </c>
      <c r="O2047" s="12" t="str">
        <f>IF(N2047&lt;I2047,$U$1," ")</f>
        <v xml:space="preserve"> </v>
      </c>
      <c r="P2047" s="12" t="str">
        <f>IFERROR((O2047+30)," ")</f>
        <v xml:space="preserve"> </v>
      </c>
      <c r="Q2047" s="2">
        <f ca="1">IF(O2047=$U$1,N2047,"0")*1.22</f>
        <v>0</v>
      </c>
    </row>
    <row r="2048" spans="1:17" x14ac:dyDescent="0.25">
      <c r="A2048" t="s">
        <v>15165</v>
      </c>
      <c r="B2048" t="s">
        <v>15167</v>
      </c>
      <c r="C2048">
        <v>17709</v>
      </c>
      <c r="D2048">
        <v>40.5</v>
      </c>
      <c r="E2048">
        <f>IFERROR(VLOOKUP(Table_ExternalData_15[[#This Row],[Id]],Rabati!B:C,2,0),0)</f>
        <v>5</v>
      </c>
      <c r="F2048">
        <v>2</v>
      </c>
      <c r="G2048" t="str">
        <f>VLOOKUP(Table_ExternalData_15[[#This Row],[Id]],'Blagovna izdelek'!A:C,3,0)</f>
        <v>Logitech</v>
      </c>
      <c r="H2048">
        <f>Table_ExternalData_15[[#This Row],[Rabat]]*0.2</f>
        <v>1</v>
      </c>
      <c r="I2048" s="2">
        <f>Table_ExternalData_15[[#This Row],[Price]]-(Table_ExternalData_15[[#This Row],[Price]]*Table_ExternalData_15[[#This Row],[BB rabat]])/100</f>
        <v>40.094999999999999</v>
      </c>
      <c r="J2048" s="2">
        <f>Table_ExternalData_15[[#This Row],[BB cena]]*Table_ExternalData_15[[#Headers],[1,22]]</f>
        <v>48.915900000000001</v>
      </c>
      <c r="K2048" s="2">
        <f>Table_ExternalData_15[[#This Row],[Price]]*Table_ExternalData_15[[#Headers],[1,22]]</f>
        <v>49.41</v>
      </c>
      <c r="L2048" s="7">
        <f>IF(G2048="White Shark",E2048*0.5,IF(G2048="Sbox",E2048*0.5,IF(G2048="Tenda",E2048*0.5,E2048*0.2)))/100</f>
        <v>0.01</v>
      </c>
      <c r="M2048" s="2">
        <f>Table_ExternalData_15[[#This Row],[Price]]-Table_ExternalData_15[[#This Row],[Price]]*Table_ExternalData_15[[#This Row],[extra popust]]</f>
        <v>40.094999999999999</v>
      </c>
      <c r="N2048" s="2">
        <f>IF(M2048&lt;I2048,M2048,I2048)</f>
        <v>40.094999999999999</v>
      </c>
      <c r="O2048" s="12" t="str">
        <f>IF(N2048&lt;I2048,$U$1," ")</f>
        <v xml:space="preserve"> </v>
      </c>
      <c r="P2048" s="12" t="str">
        <f>IFERROR((O2048+30)," ")</f>
        <v xml:space="preserve"> </v>
      </c>
      <c r="Q2048" s="2">
        <f ca="1">IF(O2048=$U$1,N2048,"0")*1.22</f>
        <v>0</v>
      </c>
    </row>
    <row r="2049" spans="1:17" x14ac:dyDescent="0.25">
      <c r="A2049" t="s">
        <v>15598</v>
      </c>
      <c r="B2049" t="s">
        <v>15597</v>
      </c>
      <c r="C2049">
        <v>17852</v>
      </c>
      <c r="D2049">
        <v>46.5</v>
      </c>
      <c r="E2049">
        <f>IFERROR(VLOOKUP(Table_ExternalData_15[[#This Row],[Id]],Rabati!B:C,2,0),0)</f>
        <v>5</v>
      </c>
      <c r="F2049">
        <v>2</v>
      </c>
      <c r="G2049" t="str">
        <f>VLOOKUP(Table_ExternalData_15[[#This Row],[Id]],'Blagovna izdelek'!A:C,3,0)</f>
        <v>Logitech</v>
      </c>
      <c r="H2049">
        <f>Table_ExternalData_15[[#This Row],[Rabat]]*0.2</f>
        <v>1</v>
      </c>
      <c r="I2049" s="2">
        <f>Table_ExternalData_15[[#This Row],[Price]]-(Table_ExternalData_15[[#This Row],[Price]]*Table_ExternalData_15[[#This Row],[BB rabat]])/100</f>
        <v>46.034999999999997</v>
      </c>
      <c r="J2049" s="2">
        <f>Table_ExternalData_15[[#This Row],[BB cena]]*Table_ExternalData_15[[#Headers],[1,22]]</f>
        <v>56.162699999999994</v>
      </c>
      <c r="K2049" s="2">
        <f>Table_ExternalData_15[[#This Row],[Price]]*Table_ExternalData_15[[#Headers],[1,22]]</f>
        <v>56.73</v>
      </c>
      <c r="L2049" s="7">
        <f>IF(G2049="White Shark",E2049*0.5,IF(G2049="Sbox",E2049*0.5,IF(G2049="Tenda",E2049*0.5,E2049*0.2)))/100</f>
        <v>0.01</v>
      </c>
      <c r="M2049" s="2">
        <f>Table_ExternalData_15[[#This Row],[Price]]-Table_ExternalData_15[[#This Row],[Price]]*Table_ExternalData_15[[#This Row],[extra popust]]</f>
        <v>46.034999999999997</v>
      </c>
      <c r="N2049" s="2">
        <f>IF(M2049&lt;I2049,M2049,I2049)</f>
        <v>46.034999999999997</v>
      </c>
      <c r="O2049" s="12" t="str">
        <f>IF(N2049&lt;I2049,$U$1," ")</f>
        <v xml:space="preserve"> </v>
      </c>
      <c r="P2049" s="12" t="str">
        <f>IFERROR((O2049+30)," ")</f>
        <v xml:space="preserve"> </v>
      </c>
      <c r="Q2049" s="2">
        <f ca="1">IF(O2049=$U$1,N2049,"0")*1.22</f>
        <v>0</v>
      </c>
    </row>
    <row r="2050" spans="1:17" x14ac:dyDescent="0.25">
      <c r="A2050" t="s">
        <v>927</v>
      </c>
      <c r="B2050" t="s">
        <v>926</v>
      </c>
      <c r="C2050">
        <v>7165</v>
      </c>
      <c r="D2050">
        <v>158.19999999999999</v>
      </c>
      <c r="E2050">
        <f>IFERROR(VLOOKUP(Table_ExternalData_15[[#This Row],[Id]],Rabati!B:C,2,0),0)</f>
        <v>20</v>
      </c>
      <c r="F2050">
        <v>82</v>
      </c>
      <c r="G2050" t="str">
        <f>VLOOKUP(Table_ExternalData_15[[#This Row],[Id]],'Blagovna izdelek'!A:C,3,0)</f>
        <v>Leviton</v>
      </c>
      <c r="H2050">
        <f>Table_ExternalData_15[[#This Row],[Rabat]]*0.2</f>
        <v>4</v>
      </c>
      <c r="I2050" s="2">
        <f>Table_ExternalData_15[[#This Row],[Price]]-(Table_ExternalData_15[[#This Row],[Price]]*Table_ExternalData_15[[#This Row],[BB rabat]])/100</f>
        <v>151.87199999999999</v>
      </c>
      <c r="J2050" s="2">
        <f>Table_ExternalData_15[[#This Row],[BB cena]]*Table_ExternalData_15[[#Headers],[1,22]]</f>
        <v>185.28383999999997</v>
      </c>
      <c r="K2050" s="2">
        <f>Table_ExternalData_15[[#This Row],[Price]]*Table_ExternalData_15[[#Headers],[1,22]]</f>
        <v>193.00399999999999</v>
      </c>
      <c r="L2050" s="7">
        <f>IF(G2050="White Shark",E2050*0.5,IF(G2050="Sbox",E2050*0.5,IF(G2050="Tenda",E2050*0.5,E2050*0.2)))/100</f>
        <v>0.04</v>
      </c>
      <c r="M2050" s="2">
        <f>Table_ExternalData_15[[#This Row],[Price]]-Table_ExternalData_15[[#This Row],[Price]]*Table_ExternalData_15[[#This Row],[extra popust]]</f>
        <v>151.87199999999999</v>
      </c>
      <c r="N2050" s="2">
        <f>IF(M2050&lt;I2050,M2050,I2050)</f>
        <v>151.87199999999999</v>
      </c>
      <c r="O2050" s="12" t="str">
        <f>IF(N2050&lt;I2050,$U$1," ")</f>
        <v xml:space="preserve"> </v>
      </c>
      <c r="P2050" s="12" t="str">
        <f>IFERROR((O2050+30)," ")</f>
        <v xml:space="preserve"> </v>
      </c>
      <c r="Q2050" s="2">
        <f ca="1">IF(O2050=$U$1,N2050,"0")*1.22</f>
        <v>0</v>
      </c>
    </row>
    <row r="2051" spans="1:17" x14ac:dyDescent="0.25">
      <c r="A2051" t="s">
        <v>937</v>
      </c>
      <c r="B2051" t="s">
        <v>936</v>
      </c>
      <c r="C2051">
        <v>7174</v>
      </c>
      <c r="D2051">
        <v>434.23</v>
      </c>
      <c r="E2051">
        <f>IFERROR(VLOOKUP(Table_ExternalData_15[[#This Row],[Id]],Rabati!B:C,2,0),0)</f>
        <v>20</v>
      </c>
      <c r="F2051">
        <v>0</v>
      </c>
      <c r="G2051" t="str">
        <f>VLOOKUP(Table_ExternalData_15[[#This Row],[Id]],'Blagovna izdelek'!A:C,3,0)</f>
        <v>Leviton</v>
      </c>
      <c r="H2051">
        <f>Table_ExternalData_15[[#This Row],[Rabat]]*0.2</f>
        <v>4</v>
      </c>
      <c r="I2051" s="2">
        <f>Table_ExternalData_15[[#This Row],[Price]]-(Table_ExternalData_15[[#This Row],[Price]]*Table_ExternalData_15[[#This Row],[BB rabat]])/100</f>
        <v>416.86080000000004</v>
      </c>
      <c r="J2051" s="2">
        <f>Table_ExternalData_15[[#This Row],[BB cena]]*Table_ExternalData_15[[#Headers],[1,22]]</f>
        <v>508.57017600000006</v>
      </c>
      <c r="K2051" s="2">
        <f>Table_ExternalData_15[[#This Row],[Price]]*Table_ExternalData_15[[#Headers],[1,22]]</f>
        <v>529.76059999999995</v>
      </c>
      <c r="L2051" s="7">
        <f>IF(G2051="White Shark",E2051*0.5,IF(G2051="Sbox",E2051*0.5,IF(G2051="Tenda",E2051*0.5,E2051*0.2)))/100</f>
        <v>0.04</v>
      </c>
      <c r="M2051" s="2">
        <f>Table_ExternalData_15[[#This Row],[Price]]-Table_ExternalData_15[[#This Row],[Price]]*Table_ExternalData_15[[#This Row],[extra popust]]</f>
        <v>416.86080000000004</v>
      </c>
      <c r="N2051" s="2">
        <f>IF(M2051&lt;I2051,M2051,I2051)</f>
        <v>416.86080000000004</v>
      </c>
      <c r="O2051" s="12" t="str">
        <f>IF(N2051&lt;I2051,$U$1," ")</f>
        <v xml:space="preserve"> </v>
      </c>
      <c r="P2051" s="12" t="str">
        <f>IFERROR((O2051+30)," ")</f>
        <v xml:space="preserve"> </v>
      </c>
      <c r="Q2051" s="2">
        <f ca="1">IF(O2051=$U$1,N2051,"0")*1.22</f>
        <v>0</v>
      </c>
    </row>
    <row r="2052" spans="1:17" x14ac:dyDescent="0.25">
      <c r="A2052" t="s">
        <v>939</v>
      </c>
      <c r="B2052" t="s">
        <v>938</v>
      </c>
      <c r="C2052">
        <v>7175</v>
      </c>
      <c r="D2052">
        <v>414.51</v>
      </c>
      <c r="E2052">
        <f>IFERROR(VLOOKUP(Table_ExternalData_15[[#This Row],[Id]],Rabati!B:C,2,0),0)</f>
        <v>20</v>
      </c>
      <c r="F2052">
        <v>0</v>
      </c>
      <c r="G2052" t="str">
        <f>VLOOKUP(Table_ExternalData_15[[#This Row],[Id]],'Blagovna izdelek'!A:C,3,0)</f>
        <v>Leviton</v>
      </c>
      <c r="H2052">
        <f>Table_ExternalData_15[[#This Row],[Rabat]]*0.2</f>
        <v>4</v>
      </c>
      <c r="I2052" s="2">
        <f>Table_ExternalData_15[[#This Row],[Price]]-(Table_ExternalData_15[[#This Row],[Price]]*Table_ExternalData_15[[#This Row],[BB rabat]])/100</f>
        <v>397.92959999999999</v>
      </c>
      <c r="J2052" s="2">
        <f>Table_ExternalData_15[[#This Row],[BB cena]]*Table_ExternalData_15[[#Headers],[1,22]]</f>
        <v>485.47411199999999</v>
      </c>
      <c r="K2052" s="2">
        <f>Table_ExternalData_15[[#This Row],[Price]]*Table_ExternalData_15[[#Headers],[1,22]]</f>
        <v>505.7022</v>
      </c>
      <c r="L2052" s="7">
        <f>IF(G2052="White Shark",E2052*0.5,IF(G2052="Sbox",E2052*0.5,IF(G2052="Tenda",E2052*0.5,E2052*0.2)))/100</f>
        <v>0.04</v>
      </c>
      <c r="M2052" s="2">
        <f>Table_ExternalData_15[[#This Row],[Price]]-Table_ExternalData_15[[#This Row],[Price]]*Table_ExternalData_15[[#This Row],[extra popust]]</f>
        <v>397.92959999999999</v>
      </c>
      <c r="N2052" s="2">
        <f>IF(M2052&lt;I2052,M2052,I2052)</f>
        <v>397.92959999999999</v>
      </c>
      <c r="O2052" s="12" t="str">
        <f>IF(N2052&lt;I2052,$U$1," ")</f>
        <v xml:space="preserve"> </v>
      </c>
      <c r="P2052" s="12" t="str">
        <f>IFERROR((O2052+30)," ")</f>
        <v xml:space="preserve"> </v>
      </c>
      <c r="Q2052" s="2">
        <f ca="1">IF(O2052=$U$1,N2052,"0")*1.22</f>
        <v>0</v>
      </c>
    </row>
    <row r="2053" spans="1:17" x14ac:dyDescent="0.25">
      <c r="A2053" t="s">
        <v>941</v>
      </c>
      <c r="B2053" t="s">
        <v>940</v>
      </c>
      <c r="C2053">
        <v>7176</v>
      </c>
      <c r="D2053">
        <v>429.18</v>
      </c>
      <c r="E2053">
        <f>IFERROR(VLOOKUP(Table_ExternalData_15[[#This Row],[Id]],Rabati!B:C,2,0),0)</f>
        <v>20</v>
      </c>
      <c r="F2053">
        <v>0</v>
      </c>
      <c r="G2053" t="str">
        <f>VLOOKUP(Table_ExternalData_15[[#This Row],[Id]],'Blagovna izdelek'!A:C,3,0)</f>
        <v>Leviton</v>
      </c>
      <c r="H2053">
        <f>Table_ExternalData_15[[#This Row],[Rabat]]*0.2</f>
        <v>4</v>
      </c>
      <c r="I2053" s="2">
        <f>Table_ExternalData_15[[#This Row],[Price]]-(Table_ExternalData_15[[#This Row],[Price]]*Table_ExternalData_15[[#This Row],[BB rabat]])/100</f>
        <v>412.01280000000003</v>
      </c>
      <c r="J2053" s="2">
        <f>Table_ExternalData_15[[#This Row],[BB cena]]*Table_ExternalData_15[[#Headers],[1,22]]</f>
        <v>502.65561600000001</v>
      </c>
      <c r="K2053" s="2">
        <f>Table_ExternalData_15[[#This Row],[Price]]*Table_ExternalData_15[[#Headers],[1,22]]</f>
        <v>523.59960000000001</v>
      </c>
      <c r="L2053" s="7">
        <f>IF(G2053="White Shark",E2053*0.5,IF(G2053="Sbox",E2053*0.5,IF(G2053="Tenda",E2053*0.5,E2053*0.2)))/100</f>
        <v>0.04</v>
      </c>
      <c r="M2053" s="2">
        <f>Table_ExternalData_15[[#This Row],[Price]]-Table_ExternalData_15[[#This Row],[Price]]*Table_ExternalData_15[[#This Row],[extra popust]]</f>
        <v>412.01280000000003</v>
      </c>
      <c r="N2053" s="2">
        <f>IF(M2053&lt;I2053,M2053,I2053)</f>
        <v>412.01280000000003</v>
      </c>
      <c r="O2053" s="12" t="str">
        <f>IF(N2053&lt;I2053,$U$1," ")</f>
        <v xml:space="preserve"> </v>
      </c>
      <c r="P2053" s="12" t="str">
        <f>IFERROR((O2053+30)," ")</f>
        <v xml:space="preserve"> </v>
      </c>
      <c r="Q2053" s="2">
        <f ca="1">IF(O2053=$U$1,N2053,"0")*1.22</f>
        <v>0</v>
      </c>
    </row>
    <row r="2054" spans="1:17" x14ac:dyDescent="0.25">
      <c r="A2054" t="s">
        <v>943</v>
      </c>
      <c r="B2054" t="s">
        <v>942</v>
      </c>
      <c r="C2054">
        <v>7177</v>
      </c>
      <c r="D2054">
        <v>195.55</v>
      </c>
      <c r="E2054">
        <f>IFERROR(VLOOKUP(Table_ExternalData_15[[#This Row],[Id]],Rabati!B:C,2,0),0)</f>
        <v>20</v>
      </c>
      <c r="F2054">
        <v>84</v>
      </c>
      <c r="G2054" t="str">
        <f>VLOOKUP(Table_ExternalData_15[[#This Row],[Id]],'Blagovna izdelek'!A:C,3,0)</f>
        <v>Leviton</v>
      </c>
      <c r="H2054">
        <f>Table_ExternalData_15[[#This Row],[Rabat]]*0.2</f>
        <v>4</v>
      </c>
      <c r="I2054" s="2">
        <f>Table_ExternalData_15[[#This Row],[Price]]-(Table_ExternalData_15[[#This Row],[Price]]*Table_ExternalData_15[[#This Row],[BB rabat]])/100</f>
        <v>187.72800000000001</v>
      </c>
      <c r="J2054" s="2">
        <f>Table_ExternalData_15[[#This Row],[BB cena]]*Table_ExternalData_15[[#Headers],[1,22]]</f>
        <v>229.02816000000001</v>
      </c>
      <c r="K2054" s="2">
        <f>Table_ExternalData_15[[#This Row],[Price]]*Table_ExternalData_15[[#Headers],[1,22]]</f>
        <v>238.571</v>
      </c>
      <c r="L2054" s="7">
        <f>IF(G2054="White Shark",E2054*0.5,IF(G2054="Sbox",E2054*0.5,IF(G2054="Tenda",E2054*0.5,E2054*0.2)))/100</f>
        <v>0.04</v>
      </c>
      <c r="M2054" s="2">
        <f>Table_ExternalData_15[[#This Row],[Price]]-Table_ExternalData_15[[#This Row],[Price]]*Table_ExternalData_15[[#This Row],[extra popust]]</f>
        <v>187.72800000000001</v>
      </c>
      <c r="N2054" s="2">
        <f>IF(M2054&lt;I2054,M2054,I2054)</f>
        <v>187.72800000000001</v>
      </c>
      <c r="O2054" s="12" t="str">
        <f>IF(N2054&lt;I2054,$U$1," ")</f>
        <v xml:space="preserve"> </v>
      </c>
      <c r="P2054" s="12" t="str">
        <f>IFERROR((O2054+30)," ")</f>
        <v xml:space="preserve"> </v>
      </c>
      <c r="Q2054" s="2">
        <f ca="1">IF(O2054=$U$1,N2054,"0")*1.22</f>
        <v>0</v>
      </c>
    </row>
    <row r="2055" spans="1:17" x14ac:dyDescent="0.25">
      <c r="A2055" t="s">
        <v>945</v>
      </c>
      <c r="B2055" t="s">
        <v>944</v>
      </c>
      <c r="C2055">
        <v>7179</v>
      </c>
      <c r="D2055">
        <v>385</v>
      </c>
      <c r="E2055">
        <f>IFERROR(VLOOKUP(Table_ExternalData_15[[#This Row],[Id]],Rabati!B:C,2,0),0)</f>
        <v>20</v>
      </c>
      <c r="F2055">
        <v>9</v>
      </c>
      <c r="G2055" t="str">
        <f>VLOOKUP(Table_ExternalData_15[[#This Row],[Id]],'Blagovna izdelek'!A:C,3,0)</f>
        <v>Leviton</v>
      </c>
      <c r="H2055">
        <f>Table_ExternalData_15[[#This Row],[Rabat]]*0.2</f>
        <v>4</v>
      </c>
      <c r="I2055" s="2">
        <f>Table_ExternalData_15[[#This Row],[Price]]-(Table_ExternalData_15[[#This Row],[Price]]*Table_ExternalData_15[[#This Row],[BB rabat]])/100</f>
        <v>369.6</v>
      </c>
      <c r="J2055" s="2">
        <f>Table_ExternalData_15[[#This Row],[BB cena]]*Table_ExternalData_15[[#Headers],[1,22]]</f>
        <v>450.91200000000003</v>
      </c>
      <c r="K2055" s="2">
        <f>Table_ExternalData_15[[#This Row],[Price]]*Table_ExternalData_15[[#Headers],[1,22]]</f>
        <v>469.7</v>
      </c>
      <c r="L2055" s="7">
        <f>IF(G2055="White Shark",E2055*0.5,IF(G2055="Sbox",E2055*0.5,IF(G2055="Tenda",E2055*0.5,E2055*0.2)))/100</f>
        <v>0.04</v>
      </c>
      <c r="M2055" s="2">
        <f>Table_ExternalData_15[[#This Row],[Price]]-Table_ExternalData_15[[#This Row],[Price]]*Table_ExternalData_15[[#This Row],[extra popust]]</f>
        <v>369.6</v>
      </c>
      <c r="N2055" s="2">
        <f>IF(M2055&lt;I2055,M2055,I2055)</f>
        <v>369.6</v>
      </c>
      <c r="O2055" s="12" t="str">
        <f>IF(N2055&lt;I2055,$U$1," ")</f>
        <v xml:space="preserve"> </v>
      </c>
      <c r="P2055" s="12" t="str">
        <f>IFERROR((O2055+30)," ")</f>
        <v xml:space="preserve"> </v>
      </c>
      <c r="Q2055" s="2">
        <f ca="1">IF(O2055=$U$1,N2055,"0")*1.22</f>
        <v>0</v>
      </c>
    </row>
    <row r="2056" spans="1:17" x14ac:dyDescent="0.25">
      <c r="A2056" t="s">
        <v>947</v>
      </c>
      <c r="B2056" t="s">
        <v>946</v>
      </c>
      <c r="C2056">
        <v>7181</v>
      </c>
      <c r="D2056">
        <v>348.3</v>
      </c>
      <c r="E2056">
        <f>IFERROR(VLOOKUP(Table_ExternalData_15[[#This Row],[Id]],Rabati!B:C,2,0),0)</f>
        <v>20</v>
      </c>
      <c r="F2056">
        <v>30</v>
      </c>
      <c r="G2056" t="str">
        <f>VLOOKUP(Table_ExternalData_15[[#This Row],[Id]],'Blagovna izdelek'!A:C,3,0)</f>
        <v>Leviton</v>
      </c>
      <c r="H2056">
        <f>Table_ExternalData_15[[#This Row],[Rabat]]*0.2</f>
        <v>4</v>
      </c>
      <c r="I2056" s="2">
        <f>Table_ExternalData_15[[#This Row],[Price]]-(Table_ExternalData_15[[#This Row],[Price]]*Table_ExternalData_15[[#This Row],[BB rabat]])/100</f>
        <v>334.36799999999999</v>
      </c>
      <c r="J2056" s="2">
        <f>Table_ExternalData_15[[#This Row],[BB cena]]*Table_ExternalData_15[[#Headers],[1,22]]</f>
        <v>407.92895999999996</v>
      </c>
      <c r="K2056" s="2">
        <f>Table_ExternalData_15[[#This Row],[Price]]*Table_ExternalData_15[[#Headers],[1,22]]</f>
        <v>424.92599999999999</v>
      </c>
      <c r="L2056" s="7">
        <f>IF(G2056="White Shark",E2056*0.5,IF(G2056="Sbox",E2056*0.5,IF(G2056="Tenda",E2056*0.5,E2056*0.2)))/100</f>
        <v>0.04</v>
      </c>
      <c r="M2056" s="2">
        <f>Table_ExternalData_15[[#This Row],[Price]]-Table_ExternalData_15[[#This Row],[Price]]*Table_ExternalData_15[[#This Row],[extra popust]]</f>
        <v>334.36799999999999</v>
      </c>
      <c r="N2056" s="2">
        <f>IF(M2056&lt;I2056,M2056,I2056)</f>
        <v>334.36799999999999</v>
      </c>
      <c r="O2056" s="12" t="str">
        <f>IF(N2056&lt;I2056,$U$1," ")</f>
        <v xml:space="preserve"> </v>
      </c>
      <c r="P2056" s="12" t="str">
        <f>IFERROR((O2056+30)," ")</f>
        <v xml:space="preserve"> </v>
      </c>
      <c r="Q2056" s="2">
        <f ca="1">IF(O2056=$U$1,N2056,"0")*1.22</f>
        <v>0</v>
      </c>
    </row>
    <row r="2057" spans="1:17" x14ac:dyDescent="0.25">
      <c r="A2057" t="s">
        <v>949</v>
      </c>
      <c r="B2057" t="s">
        <v>948</v>
      </c>
      <c r="C2057">
        <v>7182</v>
      </c>
      <c r="D2057">
        <v>853.01</v>
      </c>
      <c r="E2057">
        <f>IFERROR(VLOOKUP(Table_ExternalData_15[[#This Row],[Id]],Rabati!B:C,2,0),0)</f>
        <v>20</v>
      </c>
      <c r="F2057">
        <v>0</v>
      </c>
      <c r="G2057" t="str">
        <f>VLOOKUP(Table_ExternalData_15[[#This Row],[Id]],'Blagovna izdelek'!A:C,3,0)</f>
        <v>Leviton</v>
      </c>
      <c r="H2057">
        <f>Table_ExternalData_15[[#This Row],[Rabat]]*0.2</f>
        <v>4</v>
      </c>
      <c r="I2057" s="2">
        <f>Table_ExternalData_15[[#This Row],[Price]]-(Table_ExternalData_15[[#This Row],[Price]]*Table_ExternalData_15[[#This Row],[BB rabat]])/100</f>
        <v>818.88959999999997</v>
      </c>
      <c r="J2057" s="2">
        <f>Table_ExternalData_15[[#This Row],[BB cena]]*Table_ExternalData_15[[#Headers],[1,22]]</f>
        <v>999.04531199999997</v>
      </c>
      <c r="K2057" s="2">
        <f>Table_ExternalData_15[[#This Row],[Price]]*Table_ExternalData_15[[#Headers],[1,22]]</f>
        <v>1040.6722</v>
      </c>
      <c r="L2057" s="7">
        <f>IF(G2057="White Shark",E2057*0.5,IF(G2057="Sbox",E2057*0.5,IF(G2057="Tenda",E2057*0.5,E2057*0.2)))/100</f>
        <v>0.04</v>
      </c>
      <c r="M2057" s="2">
        <f>Table_ExternalData_15[[#This Row],[Price]]-Table_ExternalData_15[[#This Row],[Price]]*Table_ExternalData_15[[#This Row],[extra popust]]</f>
        <v>818.88959999999997</v>
      </c>
      <c r="N2057" s="2">
        <f>IF(M2057&lt;I2057,M2057,I2057)</f>
        <v>818.88959999999997</v>
      </c>
      <c r="O2057" s="12" t="str">
        <f>IF(N2057&lt;I2057,$U$1," ")</f>
        <v xml:space="preserve"> </v>
      </c>
      <c r="P2057" s="12" t="str">
        <f>IFERROR((O2057+30)," ")</f>
        <v xml:space="preserve"> </v>
      </c>
      <c r="Q2057" s="2">
        <f ca="1">IF(O2057=$U$1,N2057,"0")*1.22</f>
        <v>0</v>
      </c>
    </row>
    <row r="2058" spans="1:17" x14ac:dyDescent="0.25">
      <c r="A2058" t="s">
        <v>955</v>
      </c>
      <c r="B2058" t="s">
        <v>954</v>
      </c>
      <c r="C2058">
        <v>7186</v>
      </c>
      <c r="D2058">
        <v>1197</v>
      </c>
      <c r="E2058">
        <f>IFERROR(VLOOKUP(Table_ExternalData_15[[#This Row],[Id]],Rabati!B:C,2,0),0)</f>
        <v>20</v>
      </c>
      <c r="F2058">
        <v>0</v>
      </c>
      <c r="G2058" t="str">
        <f>VLOOKUP(Table_ExternalData_15[[#This Row],[Id]],'Blagovna izdelek'!A:C,3,0)</f>
        <v>Leviton</v>
      </c>
      <c r="H2058">
        <f>Table_ExternalData_15[[#This Row],[Rabat]]*0.2</f>
        <v>4</v>
      </c>
      <c r="I2058" s="2">
        <f>Table_ExternalData_15[[#This Row],[Price]]-(Table_ExternalData_15[[#This Row],[Price]]*Table_ExternalData_15[[#This Row],[BB rabat]])/100</f>
        <v>1149.1199999999999</v>
      </c>
      <c r="J2058" s="2">
        <f>Table_ExternalData_15[[#This Row],[BB cena]]*Table_ExternalData_15[[#Headers],[1,22]]</f>
        <v>1401.9263999999998</v>
      </c>
      <c r="K2058" s="2">
        <f>Table_ExternalData_15[[#This Row],[Price]]*Table_ExternalData_15[[#Headers],[1,22]]</f>
        <v>1460.34</v>
      </c>
      <c r="L2058" s="7">
        <f>IF(G2058="White Shark",E2058*0.5,IF(G2058="Sbox",E2058*0.5,IF(G2058="Tenda",E2058*0.5,E2058*0.2)))/100</f>
        <v>0.04</v>
      </c>
      <c r="M2058" s="2">
        <f>Table_ExternalData_15[[#This Row],[Price]]-Table_ExternalData_15[[#This Row],[Price]]*Table_ExternalData_15[[#This Row],[extra popust]]</f>
        <v>1149.1199999999999</v>
      </c>
      <c r="N2058" s="2">
        <f>IF(M2058&lt;I2058,M2058,I2058)</f>
        <v>1149.1199999999999</v>
      </c>
      <c r="O2058" s="12" t="str">
        <f>IF(N2058&lt;I2058,$U$1," ")</f>
        <v xml:space="preserve"> </v>
      </c>
      <c r="P2058" s="12" t="str">
        <f>IFERROR((O2058+30)," ")</f>
        <v xml:space="preserve"> </v>
      </c>
      <c r="Q2058" s="2">
        <f ca="1">IF(O2058=$U$1,N2058,"0")*1.22</f>
        <v>0</v>
      </c>
    </row>
    <row r="2059" spans="1:17" x14ac:dyDescent="0.25">
      <c r="A2059" t="s">
        <v>957</v>
      </c>
      <c r="B2059" t="s">
        <v>956</v>
      </c>
      <c r="C2059">
        <v>7188</v>
      </c>
      <c r="D2059">
        <v>527</v>
      </c>
      <c r="E2059">
        <f>IFERROR(VLOOKUP(Table_ExternalData_15[[#This Row],[Id]],Rabati!B:C,2,0),0)</f>
        <v>20</v>
      </c>
      <c r="F2059">
        <v>0</v>
      </c>
      <c r="G2059" t="str">
        <f>VLOOKUP(Table_ExternalData_15[[#This Row],[Id]],'Blagovna izdelek'!A:C,3,0)</f>
        <v>Leviton</v>
      </c>
      <c r="H2059">
        <f>Table_ExternalData_15[[#This Row],[Rabat]]*0.2</f>
        <v>4</v>
      </c>
      <c r="I2059" s="2">
        <f>Table_ExternalData_15[[#This Row],[Price]]-(Table_ExternalData_15[[#This Row],[Price]]*Table_ExternalData_15[[#This Row],[BB rabat]])/100</f>
        <v>505.92</v>
      </c>
      <c r="J2059" s="2">
        <f>Table_ExternalData_15[[#This Row],[BB cena]]*Table_ExternalData_15[[#Headers],[1,22]]</f>
        <v>617.22239999999999</v>
      </c>
      <c r="K2059" s="2">
        <f>Table_ExternalData_15[[#This Row],[Price]]*Table_ExternalData_15[[#Headers],[1,22]]</f>
        <v>642.93999999999994</v>
      </c>
      <c r="L2059" s="7">
        <f>IF(G2059="White Shark",E2059*0.5,IF(G2059="Sbox",E2059*0.5,IF(G2059="Tenda",E2059*0.5,E2059*0.2)))/100</f>
        <v>0.04</v>
      </c>
      <c r="M2059" s="2">
        <f>Table_ExternalData_15[[#This Row],[Price]]-Table_ExternalData_15[[#This Row],[Price]]*Table_ExternalData_15[[#This Row],[extra popust]]</f>
        <v>505.92</v>
      </c>
      <c r="N2059" s="2">
        <f>IF(M2059&lt;I2059,M2059,I2059)</f>
        <v>505.92</v>
      </c>
      <c r="O2059" s="12" t="str">
        <f>IF(N2059&lt;I2059,$U$1," ")</f>
        <v xml:space="preserve"> </v>
      </c>
      <c r="P2059" s="12" t="str">
        <f>IFERROR((O2059+30)," ")</f>
        <v xml:space="preserve"> </v>
      </c>
      <c r="Q2059" s="2">
        <f ca="1">IF(O2059=$U$1,N2059,"0")*1.22</f>
        <v>0</v>
      </c>
    </row>
    <row r="2060" spans="1:17" x14ac:dyDescent="0.25">
      <c r="A2060" t="s">
        <v>959</v>
      </c>
      <c r="B2060" t="s">
        <v>958</v>
      </c>
      <c r="C2060">
        <v>7189</v>
      </c>
      <c r="D2060">
        <v>1398.08</v>
      </c>
      <c r="E2060">
        <f>IFERROR(VLOOKUP(Table_ExternalData_15[[#This Row],[Id]],Rabati!B:C,2,0),0)</f>
        <v>20</v>
      </c>
      <c r="F2060">
        <v>0</v>
      </c>
      <c r="G2060" t="str">
        <f>VLOOKUP(Table_ExternalData_15[[#This Row],[Id]],'Blagovna izdelek'!A:C,3,0)</f>
        <v>Leviton</v>
      </c>
      <c r="H2060">
        <f>Table_ExternalData_15[[#This Row],[Rabat]]*0.2</f>
        <v>4</v>
      </c>
      <c r="I2060" s="2">
        <f>Table_ExternalData_15[[#This Row],[Price]]-(Table_ExternalData_15[[#This Row],[Price]]*Table_ExternalData_15[[#This Row],[BB rabat]])/100</f>
        <v>1342.1568</v>
      </c>
      <c r="J2060" s="2">
        <f>Table_ExternalData_15[[#This Row],[BB cena]]*Table_ExternalData_15[[#Headers],[1,22]]</f>
        <v>1637.431296</v>
      </c>
      <c r="K2060" s="2">
        <f>Table_ExternalData_15[[#This Row],[Price]]*Table_ExternalData_15[[#Headers],[1,22]]</f>
        <v>1705.6575999999998</v>
      </c>
      <c r="L2060" s="7">
        <f>IF(G2060="White Shark",E2060*0.5,IF(G2060="Sbox",E2060*0.5,IF(G2060="Tenda",E2060*0.5,E2060*0.2)))/100</f>
        <v>0.04</v>
      </c>
      <c r="M2060" s="2">
        <f>Table_ExternalData_15[[#This Row],[Price]]-Table_ExternalData_15[[#This Row],[Price]]*Table_ExternalData_15[[#This Row],[extra popust]]</f>
        <v>1342.1568</v>
      </c>
      <c r="N2060" s="2">
        <f>IF(M2060&lt;I2060,M2060,I2060)</f>
        <v>1342.1568</v>
      </c>
      <c r="O2060" s="12" t="str">
        <f>IF(N2060&lt;I2060,$U$1," ")</f>
        <v xml:space="preserve"> </v>
      </c>
      <c r="P2060" s="12" t="str">
        <f>IFERROR((O2060+30)," ")</f>
        <v xml:space="preserve"> </v>
      </c>
      <c r="Q2060" s="2">
        <f ca="1">IF(O2060=$U$1,N2060,"0")*1.22</f>
        <v>0</v>
      </c>
    </row>
    <row r="2061" spans="1:17" x14ac:dyDescent="0.25">
      <c r="A2061" t="s">
        <v>1070</v>
      </c>
      <c r="B2061" t="s">
        <v>1069</v>
      </c>
      <c r="C2061">
        <v>7345</v>
      </c>
      <c r="D2061">
        <v>1.45</v>
      </c>
      <c r="E2061">
        <f>IFERROR(VLOOKUP(Table_ExternalData_15[[#This Row],[Id]],Rabati!B:C,2,0),0)</f>
        <v>20</v>
      </c>
      <c r="F2061">
        <v>56</v>
      </c>
      <c r="G2061" t="str">
        <f>VLOOKUP(Table_ExternalData_15[[#This Row],[Id]],'Blagovna izdelek'!A:C,3,0)</f>
        <v>Leviton</v>
      </c>
      <c r="H2061">
        <f>Table_ExternalData_15[[#This Row],[Rabat]]*0.2</f>
        <v>4</v>
      </c>
      <c r="I2061" s="2">
        <f>Table_ExternalData_15[[#This Row],[Price]]-(Table_ExternalData_15[[#This Row],[Price]]*Table_ExternalData_15[[#This Row],[BB rabat]])/100</f>
        <v>1.3919999999999999</v>
      </c>
      <c r="J2061" s="2">
        <f>Table_ExternalData_15[[#This Row],[BB cena]]*Table_ExternalData_15[[#Headers],[1,22]]</f>
        <v>1.6982399999999997</v>
      </c>
      <c r="K2061" s="2">
        <f>Table_ExternalData_15[[#This Row],[Price]]*Table_ExternalData_15[[#Headers],[1,22]]</f>
        <v>1.7689999999999999</v>
      </c>
      <c r="L2061" s="7">
        <f>IF(G2061="White Shark",E2061*0.5,IF(G2061="Sbox",E2061*0.5,IF(G2061="Tenda",E2061*0.5,E2061*0.2)))/100</f>
        <v>0.04</v>
      </c>
      <c r="M2061" s="2">
        <f>Table_ExternalData_15[[#This Row],[Price]]-Table_ExternalData_15[[#This Row],[Price]]*Table_ExternalData_15[[#This Row],[extra popust]]</f>
        <v>1.3919999999999999</v>
      </c>
      <c r="N2061" s="2">
        <f>IF(M2061&lt;I2061,M2061,I2061)</f>
        <v>1.3919999999999999</v>
      </c>
      <c r="O2061" s="12" t="str">
        <f>IF(N2061&lt;I2061,$U$1," ")</f>
        <v xml:space="preserve"> </v>
      </c>
      <c r="P2061" s="12" t="str">
        <f>IFERROR((O2061+30)," ")</f>
        <v xml:space="preserve"> </v>
      </c>
      <c r="Q2061" s="2">
        <f ca="1">IF(O2061=$U$1,N2061,"0")*1.22</f>
        <v>0</v>
      </c>
    </row>
    <row r="2062" spans="1:17" x14ac:dyDescent="0.25">
      <c r="A2062" t="s">
        <v>1071</v>
      </c>
      <c r="B2062" t="s">
        <v>9810</v>
      </c>
      <c r="C2062">
        <v>7347</v>
      </c>
      <c r="D2062">
        <v>0.6</v>
      </c>
      <c r="E2062">
        <f>IFERROR(VLOOKUP(Table_ExternalData_15[[#This Row],[Id]],Rabati!B:C,2,0),0)</f>
        <v>20</v>
      </c>
      <c r="F2062">
        <v>0</v>
      </c>
      <c r="G2062" t="str">
        <f>VLOOKUP(Table_ExternalData_15[[#This Row],[Id]],'Blagovna izdelek'!A:C,3,0)</f>
        <v>Leviton</v>
      </c>
      <c r="H2062">
        <f>Table_ExternalData_15[[#This Row],[Rabat]]*0.2</f>
        <v>4</v>
      </c>
      <c r="I2062" s="2">
        <f>Table_ExternalData_15[[#This Row],[Price]]-(Table_ExternalData_15[[#This Row],[Price]]*Table_ExternalData_15[[#This Row],[BB rabat]])/100</f>
        <v>0.57599999999999996</v>
      </c>
      <c r="J2062" s="2">
        <f>Table_ExternalData_15[[#This Row],[BB cena]]*Table_ExternalData_15[[#Headers],[1,22]]</f>
        <v>0.7027199999999999</v>
      </c>
      <c r="K2062" s="2">
        <f>Table_ExternalData_15[[#This Row],[Price]]*Table_ExternalData_15[[#Headers],[1,22]]</f>
        <v>0.73199999999999998</v>
      </c>
      <c r="L2062" s="7">
        <f>IF(G2062="White Shark",E2062*0.5,IF(G2062="Sbox",E2062*0.5,IF(G2062="Tenda",E2062*0.5,E2062*0.2)))/100</f>
        <v>0.04</v>
      </c>
      <c r="M2062" s="2">
        <f>Table_ExternalData_15[[#This Row],[Price]]-Table_ExternalData_15[[#This Row],[Price]]*Table_ExternalData_15[[#This Row],[extra popust]]</f>
        <v>0.57599999999999996</v>
      </c>
      <c r="N2062" s="2">
        <f>IF(M2062&lt;I2062,M2062,I2062)</f>
        <v>0.57599999999999996</v>
      </c>
      <c r="O2062" s="12" t="str">
        <f>IF(N2062&lt;I2062,$U$1," ")</f>
        <v xml:space="preserve"> </v>
      </c>
      <c r="P2062" s="12" t="str">
        <f>IFERROR((O2062+30)," ")</f>
        <v xml:space="preserve"> </v>
      </c>
      <c r="Q2062" s="2">
        <f ca="1">IF(O2062=$U$1,N2062,"0")*1.22</f>
        <v>0</v>
      </c>
    </row>
    <row r="2063" spans="1:17" x14ac:dyDescent="0.25">
      <c r="A2063" t="s">
        <v>1072</v>
      </c>
      <c r="B2063" t="s">
        <v>9811</v>
      </c>
      <c r="C2063">
        <v>7350</v>
      </c>
      <c r="D2063">
        <v>0.65</v>
      </c>
      <c r="E2063">
        <f>IFERROR(VLOOKUP(Table_ExternalData_15[[#This Row],[Id]],Rabati!B:C,2,0),0)</f>
        <v>20</v>
      </c>
      <c r="F2063">
        <v>981</v>
      </c>
      <c r="G2063" t="str">
        <f>VLOOKUP(Table_ExternalData_15[[#This Row],[Id]],'Blagovna izdelek'!A:C,3,0)</f>
        <v>Leviton</v>
      </c>
      <c r="H2063">
        <f>Table_ExternalData_15[[#This Row],[Rabat]]*0.2</f>
        <v>4</v>
      </c>
      <c r="I2063" s="2">
        <f>Table_ExternalData_15[[#This Row],[Price]]-(Table_ExternalData_15[[#This Row],[Price]]*Table_ExternalData_15[[#This Row],[BB rabat]])/100</f>
        <v>0.624</v>
      </c>
      <c r="J2063" s="2">
        <f>Table_ExternalData_15[[#This Row],[BB cena]]*Table_ExternalData_15[[#Headers],[1,22]]</f>
        <v>0.76127999999999996</v>
      </c>
      <c r="K2063" s="2">
        <f>Table_ExternalData_15[[#This Row],[Price]]*Table_ExternalData_15[[#Headers],[1,22]]</f>
        <v>0.79300000000000004</v>
      </c>
      <c r="L2063" s="7">
        <f>IF(G2063="White Shark",E2063*0.5,IF(G2063="Sbox",E2063*0.5,IF(G2063="Tenda",E2063*0.5,E2063*0.2)))/100</f>
        <v>0.04</v>
      </c>
      <c r="M2063" s="2">
        <f>Table_ExternalData_15[[#This Row],[Price]]-Table_ExternalData_15[[#This Row],[Price]]*Table_ExternalData_15[[#This Row],[extra popust]]</f>
        <v>0.624</v>
      </c>
      <c r="N2063" s="2">
        <f>IF(M2063&lt;I2063,M2063,I2063)</f>
        <v>0.624</v>
      </c>
      <c r="O2063" s="12" t="str">
        <f>IF(N2063&lt;I2063,$U$1," ")</f>
        <v xml:space="preserve"> </v>
      </c>
      <c r="P2063" s="12" t="str">
        <f>IFERROR((O2063+30)," ")</f>
        <v xml:space="preserve"> </v>
      </c>
      <c r="Q2063" s="2">
        <f ca="1">IF(O2063=$U$1,N2063,"0")*1.22</f>
        <v>0</v>
      </c>
    </row>
    <row r="2064" spans="1:17" x14ac:dyDescent="0.25">
      <c r="A2064" t="s">
        <v>1073</v>
      </c>
      <c r="B2064" t="s">
        <v>9812</v>
      </c>
      <c r="C2064">
        <v>7351</v>
      </c>
      <c r="D2064">
        <v>0.95</v>
      </c>
      <c r="E2064">
        <f>IFERROR(VLOOKUP(Table_ExternalData_15[[#This Row],[Id]],Rabati!B:C,2,0),0)</f>
        <v>20</v>
      </c>
      <c r="F2064">
        <v>2</v>
      </c>
      <c r="G2064" t="str">
        <f>VLOOKUP(Table_ExternalData_15[[#This Row],[Id]],'Blagovna izdelek'!A:C,3,0)</f>
        <v>Leviton</v>
      </c>
      <c r="H2064">
        <f>Table_ExternalData_15[[#This Row],[Rabat]]*0.2</f>
        <v>4</v>
      </c>
      <c r="I2064" s="2">
        <f>Table_ExternalData_15[[#This Row],[Price]]-(Table_ExternalData_15[[#This Row],[Price]]*Table_ExternalData_15[[#This Row],[BB rabat]])/100</f>
        <v>0.91199999999999992</v>
      </c>
      <c r="J2064" s="2">
        <f>Table_ExternalData_15[[#This Row],[BB cena]]*Table_ExternalData_15[[#Headers],[1,22]]</f>
        <v>1.1126399999999999</v>
      </c>
      <c r="K2064" s="2">
        <f>Table_ExternalData_15[[#This Row],[Price]]*Table_ExternalData_15[[#Headers],[1,22]]</f>
        <v>1.159</v>
      </c>
      <c r="L2064" s="7">
        <f>IF(G2064="White Shark",E2064*0.5,IF(G2064="Sbox",E2064*0.5,IF(G2064="Tenda",E2064*0.5,E2064*0.2)))/100</f>
        <v>0.04</v>
      </c>
      <c r="M2064" s="2">
        <f>Table_ExternalData_15[[#This Row],[Price]]-Table_ExternalData_15[[#This Row],[Price]]*Table_ExternalData_15[[#This Row],[extra popust]]</f>
        <v>0.91199999999999992</v>
      </c>
      <c r="N2064" s="2">
        <f>IF(M2064&lt;I2064,M2064,I2064)</f>
        <v>0.91199999999999992</v>
      </c>
      <c r="O2064" s="12" t="str">
        <f>IF(N2064&lt;I2064,$U$1," ")</f>
        <v xml:space="preserve"> </v>
      </c>
      <c r="P2064" s="12" t="str">
        <f>IFERROR((O2064+30)," ")</f>
        <v xml:space="preserve"> </v>
      </c>
      <c r="Q2064" s="2">
        <f ca="1">IF(O2064=$U$1,N2064,"0")*1.22</f>
        <v>0</v>
      </c>
    </row>
    <row r="2065" spans="1:17" x14ac:dyDescent="0.25">
      <c r="A2065" t="s">
        <v>1074</v>
      </c>
      <c r="B2065" t="s">
        <v>9813</v>
      </c>
      <c r="C2065">
        <v>7352</v>
      </c>
      <c r="D2065">
        <v>1.55</v>
      </c>
      <c r="E2065">
        <f>IFERROR(VLOOKUP(Table_ExternalData_15[[#This Row],[Id]],Rabati!B:C,2,0),0)</f>
        <v>20</v>
      </c>
      <c r="F2065">
        <v>1268</v>
      </c>
      <c r="G2065" t="str">
        <f>VLOOKUP(Table_ExternalData_15[[#This Row],[Id]],'Blagovna izdelek'!A:C,3,0)</f>
        <v>Leviton</v>
      </c>
      <c r="H2065">
        <f>Table_ExternalData_15[[#This Row],[Rabat]]*0.2</f>
        <v>4</v>
      </c>
      <c r="I2065" s="2">
        <f>Table_ExternalData_15[[#This Row],[Price]]-(Table_ExternalData_15[[#This Row],[Price]]*Table_ExternalData_15[[#This Row],[BB rabat]])/100</f>
        <v>1.488</v>
      </c>
      <c r="J2065" s="2">
        <f>Table_ExternalData_15[[#This Row],[BB cena]]*Table_ExternalData_15[[#Headers],[1,22]]</f>
        <v>1.8153599999999999</v>
      </c>
      <c r="K2065" s="2">
        <f>Table_ExternalData_15[[#This Row],[Price]]*Table_ExternalData_15[[#Headers],[1,22]]</f>
        <v>1.891</v>
      </c>
      <c r="L2065" s="7">
        <f>IF(G2065="White Shark",E2065*0.5,IF(G2065="Sbox",E2065*0.5,IF(G2065="Tenda",E2065*0.5,E2065*0.2)))/100</f>
        <v>0.04</v>
      </c>
      <c r="M2065" s="2">
        <f>Table_ExternalData_15[[#This Row],[Price]]-Table_ExternalData_15[[#This Row],[Price]]*Table_ExternalData_15[[#This Row],[extra popust]]</f>
        <v>1.488</v>
      </c>
      <c r="N2065" s="2">
        <f>IF(M2065&lt;I2065,M2065,I2065)</f>
        <v>1.488</v>
      </c>
      <c r="O2065" s="12" t="str">
        <f>IF(N2065&lt;I2065,$U$1," ")</f>
        <v xml:space="preserve"> </v>
      </c>
      <c r="P2065" s="12" t="str">
        <f>IFERROR((O2065+30)," ")</f>
        <v xml:space="preserve"> </v>
      </c>
      <c r="Q2065" s="2">
        <f ca="1">IF(O2065=$U$1,N2065,"0")*1.22</f>
        <v>0</v>
      </c>
    </row>
    <row r="2066" spans="1:17" x14ac:dyDescent="0.25">
      <c r="A2066" t="s">
        <v>1075</v>
      </c>
      <c r="B2066" t="s">
        <v>9814</v>
      </c>
      <c r="C2066">
        <v>7353</v>
      </c>
      <c r="D2066">
        <v>0.98</v>
      </c>
      <c r="E2066">
        <f>IFERROR(VLOOKUP(Table_ExternalData_15[[#This Row],[Id]],Rabati!B:C,2,0),0)</f>
        <v>20</v>
      </c>
      <c r="F2066">
        <v>16</v>
      </c>
      <c r="G2066" t="str">
        <f>VLOOKUP(Table_ExternalData_15[[#This Row],[Id]],'Blagovna izdelek'!A:C,3,0)</f>
        <v>Leviton</v>
      </c>
      <c r="H2066">
        <f>Table_ExternalData_15[[#This Row],[Rabat]]*0.2</f>
        <v>4</v>
      </c>
      <c r="I2066" s="2">
        <f>Table_ExternalData_15[[#This Row],[Price]]-(Table_ExternalData_15[[#This Row],[Price]]*Table_ExternalData_15[[#This Row],[BB rabat]])/100</f>
        <v>0.94079999999999997</v>
      </c>
      <c r="J2066" s="2">
        <f>Table_ExternalData_15[[#This Row],[BB cena]]*Table_ExternalData_15[[#Headers],[1,22]]</f>
        <v>1.1477759999999999</v>
      </c>
      <c r="K2066" s="2">
        <f>Table_ExternalData_15[[#This Row],[Price]]*Table_ExternalData_15[[#Headers],[1,22]]</f>
        <v>1.1956</v>
      </c>
      <c r="L2066" s="7">
        <f>IF(G2066="White Shark",E2066*0.5,IF(G2066="Sbox",E2066*0.5,IF(G2066="Tenda",E2066*0.5,E2066*0.2)))/100</f>
        <v>0.04</v>
      </c>
      <c r="M2066" s="2">
        <f>Table_ExternalData_15[[#This Row],[Price]]-Table_ExternalData_15[[#This Row],[Price]]*Table_ExternalData_15[[#This Row],[extra popust]]</f>
        <v>0.94079999999999997</v>
      </c>
      <c r="N2066" s="2">
        <f>IF(M2066&lt;I2066,M2066,I2066)</f>
        <v>0.94079999999999997</v>
      </c>
      <c r="O2066" s="12" t="str">
        <f>IF(N2066&lt;I2066,$U$1," ")</f>
        <v xml:space="preserve"> </v>
      </c>
      <c r="P2066" s="12" t="str">
        <f>IFERROR((O2066+30)," ")</f>
        <v xml:space="preserve"> </v>
      </c>
      <c r="Q2066" s="2">
        <f ca="1">IF(O2066=$U$1,N2066,"0")*1.22</f>
        <v>0</v>
      </c>
    </row>
    <row r="2067" spans="1:17" x14ac:dyDescent="0.25">
      <c r="A2067" t="s">
        <v>1076</v>
      </c>
      <c r="B2067" t="s">
        <v>9815</v>
      </c>
      <c r="C2067">
        <v>7354</v>
      </c>
      <c r="D2067">
        <v>0.8</v>
      </c>
      <c r="E2067">
        <f>IFERROR(VLOOKUP(Table_ExternalData_15[[#This Row],[Id]],Rabati!B:C,2,0),0)</f>
        <v>20</v>
      </c>
      <c r="F2067">
        <v>2101</v>
      </c>
      <c r="G2067" t="str">
        <f>VLOOKUP(Table_ExternalData_15[[#This Row],[Id]],'Blagovna izdelek'!A:C,3,0)</f>
        <v>Leviton</v>
      </c>
      <c r="H2067">
        <f>Table_ExternalData_15[[#This Row],[Rabat]]*0.2</f>
        <v>4</v>
      </c>
      <c r="I2067" s="2">
        <f>Table_ExternalData_15[[#This Row],[Price]]-(Table_ExternalData_15[[#This Row],[Price]]*Table_ExternalData_15[[#This Row],[BB rabat]])/100</f>
        <v>0.76800000000000002</v>
      </c>
      <c r="J2067" s="2">
        <f>Table_ExternalData_15[[#This Row],[BB cena]]*Table_ExternalData_15[[#Headers],[1,22]]</f>
        <v>0.93696000000000002</v>
      </c>
      <c r="K2067" s="2">
        <f>Table_ExternalData_15[[#This Row],[Price]]*Table_ExternalData_15[[#Headers],[1,22]]</f>
        <v>0.97599999999999998</v>
      </c>
      <c r="L2067" s="7">
        <f>IF(G2067="White Shark",E2067*0.5,IF(G2067="Sbox",E2067*0.5,IF(G2067="Tenda",E2067*0.5,E2067*0.2)))/100</f>
        <v>0.04</v>
      </c>
      <c r="M2067" s="2">
        <f>Table_ExternalData_15[[#This Row],[Price]]-Table_ExternalData_15[[#This Row],[Price]]*Table_ExternalData_15[[#This Row],[extra popust]]</f>
        <v>0.76800000000000002</v>
      </c>
      <c r="N2067" s="2">
        <f>IF(M2067&lt;I2067,M2067,I2067)</f>
        <v>0.76800000000000002</v>
      </c>
      <c r="O2067" s="12" t="str">
        <f>IF(N2067&lt;I2067,$U$1," ")</f>
        <v xml:space="preserve"> </v>
      </c>
      <c r="P2067" s="12" t="str">
        <f>IFERROR((O2067+30)," ")</f>
        <v xml:space="preserve"> </v>
      </c>
      <c r="Q2067" s="2">
        <f ca="1">IF(O2067=$U$1,N2067,"0")*1.22</f>
        <v>0</v>
      </c>
    </row>
    <row r="2068" spans="1:17" x14ac:dyDescent="0.25">
      <c r="A2068" t="s">
        <v>1077</v>
      </c>
      <c r="B2068" t="s">
        <v>9816</v>
      </c>
      <c r="C2068">
        <v>7356</v>
      </c>
      <c r="D2068">
        <v>2.0099999999999998</v>
      </c>
      <c r="E2068">
        <f>IFERROR(VLOOKUP(Table_ExternalData_15[[#This Row],[Id]],Rabati!B:C,2,0),0)</f>
        <v>20</v>
      </c>
      <c r="F2068">
        <v>2509</v>
      </c>
      <c r="G2068" t="str">
        <f>VLOOKUP(Table_ExternalData_15[[#This Row],[Id]],'Blagovna izdelek'!A:C,3,0)</f>
        <v>Leviton</v>
      </c>
      <c r="H2068">
        <f>Table_ExternalData_15[[#This Row],[Rabat]]*0.2</f>
        <v>4</v>
      </c>
      <c r="I2068" s="2">
        <f>Table_ExternalData_15[[#This Row],[Price]]-(Table_ExternalData_15[[#This Row],[Price]]*Table_ExternalData_15[[#This Row],[BB rabat]])/100</f>
        <v>1.9295999999999998</v>
      </c>
      <c r="J2068" s="2">
        <f>Table_ExternalData_15[[#This Row],[BB cena]]*Table_ExternalData_15[[#Headers],[1,22]]</f>
        <v>2.3541119999999998</v>
      </c>
      <c r="K2068" s="2">
        <f>Table_ExternalData_15[[#This Row],[Price]]*Table_ExternalData_15[[#Headers],[1,22]]</f>
        <v>2.4521999999999995</v>
      </c>
      <c r="L2068" s="7">
        <f>IF(G2068="White Shark",E2068*0.5,IF(G2068="Sbox",E2068*0.5,IF(G2068="Tenda",E2068*0.5,E2068*0.2)))/100</f>
        <v>0.04</v>
      </c>
      <c r="M2068" s="2">
        <f>Table_ExternalData_15[[#This Row],[Price]]-Table_ExternalData_15[[#This Row],[Price]]*Table_ExternalData_15[[#This Row],[extra popust]]</f>
        <v>1.9295999999999998</v>
      </c>
      <c r="N2068" s="2">
        <f>IF(M2068&lt;I2068,M2068,I2068)</f>
        <v>1.9295999999999998</v>
      </c>
      <c r="O2068" s="12" t="str">
        <f>IF(N2068&lt;I2068,$U$1," ")</f>
        <v xml:space="preserve"> </v>
      </c>
      <c r="P2068" s="12" t="str">
        <f>IFERROR((O2068+30)," ")</f>
        <v xml:space="preserve"> </v>
      </c>
      <c r="Q2068" s="2">
        <f ca="1">IF(O2068=$U$1,N2068,"0")*1.22</f>
        <v>0</v>
      </c>
    </row>
    <row r="2069" spans="1:17" x14ac:dyDescent="0.25">
      <c r="A2069" t="s">
        <v>1079</v>
      </c>
      <c r="B2069" t="s">
        <v>1078</v>
      </c>
      <c r="C2069">
        <v>7357</v>
      </c>
      <c r="D2069">
        <v>1.69</v>
      </c>
      <c r="E2069">
        <f>IFERROR(VLOOKUP(Table_ExternalData_15[[#This Row],[Id]],Rabati!B:C,2,0),0)</f>
        <v>20</v>
      </c>
      <c r="F2069">
        <v>0</v>
      </c>
      <c r="G2069" t="str">
        <f>VLOOKUP(Table_ExternalData_15[[#This Row],[Id]],'Blagovna izdelek'!A:C,3,0)</f>
        <v>Leviton</v>
      </c>
      <c r="H2069">
        <f>Table_ExternalData_15[[#This Row],[Rabat]]*0.2</f>
        <v>4</v>
      </c>
      <c r="I2069" s="2">
        <f>Table_ExternalData_15[[#This Row],[Price]]-(Table_ExternalData_15[[#This Row],[Price]]*Table_ExternalData_15[[#This Row],[BB rabat]])/100</f>
        <v>1.6223999999999998</v>
      </c>
      <c r="J2069" s="2">
        <f>Table_ExternalData_15[[#This Row],[BB cena]]*Table_ExternalData_15[[#Headers],[1,22]]</f>
        <v>1.9793279999999998</v>
      </c>
      <c r="K2069" s="2">
        <f>Table_ExternalData_15[[#This Row],[Price]]*Table_ExternalData_15[[#Headers],[1,22]]</f>
        <v>2.0617999999999999</v>
      </c>
      <c r="L2069" s="7">
        <f>IF(G2069="White Shark",E2069*0.5,IF(G2069="Sbox",E2069*0.5,IF(G2069="Tenda",E2069*0.5,E2069*0.2)))/100</f>
        <v>0.04</v>
      </c>
      <c r="M2069" s="2">
        <f>Table_ExternalData_15[[#This Row],[Price]]-Table_ExternalData_15[[#This Row],[Price]]*Table_ExternalData_15[[#This Row],[extra popust]]</f>
        <v>1.6223999999999998</v>
      </c>
      <c r="N2069" s="2">
        <f>IF(M2069&lt;I2069,M2069,I2069)</f>
        <v>1.6223999999999998</v>
      </c>
      <c r="O2069" s="12" t="str">
        <f>IF(N2069&lt;I2069,$U$1," ")</f>
        <v xml:space="preserve"> </v>
      </c>
      <c r="P2069" s="12" t="str">
        <f>IFERROR((O2069+30)," ")</f>
        <v xml:space="preserve"> </v>
      </c>
      <c r="Q2069" s="2">
        <f ca="1">IF(O2069=$U$1,N2069,"0")*1.22</f>
        <v>0</v>
      </c>
    </row>
    <row r="2070" spans="1:17" x14ac:dyDescent="0.25">
      <c r="A2070" t="s">
        <v>1080</v>
      </c>
      <c r="B2070" t="s">
        <v>9817</v>
      </c>
      <c r="C2070">
        <v>7358</v>
      </c>
      <c r="D2070">
        <v>1.18</v>
      </c>
      <c r="E2070">
        <f>IFERROR(VLOOKUP(Table_ExternalData_15[[#This Row],[Id]],Rabati!B:C,2,0),0)</f>
        <v>20</v>
      </c>
      <c r="F2070">
        <v>1532</v>
      </c>
      <c r="G2070" t="str">
        <f>VLOOKUP(Table_ExternalData_15[[#This Row],[Id]],'Blagovna izdelek'!A:C,3,0)</f>
        <v>Leviton</v>
      </c>
      <c r="H2070">
        <f>Table_ExternalData_15[[#This Row],[Rabat]]*0.2</f>
        <v>4</v>
      </c>
      <c r="I2070" s="2">
        <f>Table_ExternalData_15[[#This Row],[Price]]-(Table_ExternalData_15[[#This Row],[Price]]*Table_ExternalData_15[[#This Row],[BB rabat]])/100</f>
        <v>1.1328</v>
      </c>
      <c r="J2070" s="2">
        <f>Table_ExternalData_15[[#This Row],[BB cena]]*Table_ExternalData_15[[#Headers],[1,22]]</f>
        <v>1.3820159999999999</v>
      </c>
      <c r="K2070" s="2">
        <f>Table_ExternalData_15[[#This Row],[Price]]*Table_ExternalData_15[[#Headers],[1,22]]</f>
        <v>1.4396</v>
      </c>
      <c r="L2070" s="7">
        <f>IF(G2070="White Shark",E2070*0.5,IF(G2070="Sbox",E2070*0.5,IF(G2070="Tenda",E2070*0.5,E2070*0.2)))/100</f>
        <v>0.04</v>
      </c>
      <c r="M2070" s="2">
        <f>Table_ExternalData_15[[#This Row],[Price]]-Table_ExternalData_15[[#This Row],[Price]]*Table_ExternalData_15[[#This Row],[extra popust]]</f>
        <v>1.1328</v>
      </c>
      <c r="N2070" s="2">
        <f>IF(M2070&lt;I2070,M2070,I2070)</f>
        <v>1.1328</v>
      </c>
      <c r="O2070" s="12" t="str">
        <f>IF(N2070&lt;I2070,$U$1," ")</f>
        <v xml:space="preserve"> </v>
      </c>
      <c r="P2070" s="12" t="str">
        <f>IFERROR((O2070+30)," ")</f>
        <v xml:space="preserve"> </v>
      </c>
      <c r="Q2070" s="2">
        <f ca="1">IF(O2070=$U$1,N2070,"0")*1.22</f>
        <v>0</v>
      </c>
    </row>
    <row r="2071" spans="1:17" x14ac:dyDescent="0.25">
      <c r="A2071" t="s">
        <v>1081</v>
      </c>
      <c r="B2071" t="s">
        <v>9818</v>
      </c>
      <c r="C2071">
        <v>7359</v>
      </c>
      <c r="D2071">
        <v>3.36</v>
      </c>
      <c r="E2071">
        <f>IFERROR(VLOOKUP(Table_ExternalData_15[[#This Row],[Id]],Rabati!B:C,2,0),0)</f>
        <v>20</v>
      </c>
      <c r="F2071">
        <v>2206</v>
      </c>
      <c r="G2071" t="str">
        <f>VLOOKUP(Table_ExternalData_15[[#This Row],[Id]],'Blagovna izdelek'!A:C,3,0)</f>
        <v>Leviton</v>
      </c>
      <c r="H2071">
        <f>Table_ExternalData_15[[#This Row],[Rabat]]*0.2</f>
        <v>4</v>
      </c>
      <c r="I2071" s="2">
        <f>Table_ExternalData_15[[#This Row],[Price]]-(Table_ExternalData_15[[#This Row],[Price]]*Table_ExternalData_15[[#This Row],[BB rabat]])/100</f>
        <v>3.2256</v>
      </c>
      <c r="J2071" s="2">
        <f>Table_ExternalData_15[[#This Row],[BB cena]]*Table_ExternalData_15[[#Headers],[1,22]]</f>
        <v>3.9352320000000001</v>
      </c>
      <c r="K2071" s="2">
        <f>Table_ExternalData_15[[#This Row],[Price]]*Table_ExternalData_15[[#Headers],[1,22]]</f>
        <v>4.0991999999999997</v>
      </c>
      <c r="L2071" s="7">
        <f>IF(G2071="White Shark",E2071*0.5,IF(G2071="Sbox",E2071*0.5,IF(G2071="Tenda",E2071*0.5,E2071*0.2)))/100</f>
        <v>0.04</v>
      </c>
      <c r="M2071" s="2">
        <f>Table_ExternalData_15[[#This Row],[Price]]-Table_ExternalData_15[[#This Row],[Price]]*Table_ExternalData_15[[#This Row],[extra popust]]</f>
        <v>3.2256</v>
      </c>
      <c r="N2071" s="2">
        <f>IF(M2071&lt;I2071,M2071,I2071)</f>
        <v>3.2256</v>
      </c>
      <c r="O2071" s="12" t="str">
        <f>IF(N2071&lt;I2071,$U$1," ")</f>
        <v xml:space="preserve"> </v>
      </c>
      <c r="P2071" s="12" t="str">
        <f>IFERROR((O2071+30)," ")</f>
        <v xml:space="preserve"> </v>
      </c>
      <c r="Q2071" s="2">
        <f ca="1">IF(O2071=$U$1,N2071,"0")*1.22</f>
        <v>0</v>
      </c>
    </row>
    <row r="2072" spans="1:17" x14ac:dyDescent="0.25">
      <c r="A2072" t="s">
        <v>1082</v>
      </c>
      <c r="B2072" t="s">
        <v>9819</v>
      </c>
      <c r="C2072">
        <v>7360</v>
      </c>
      <c r="D2072">
        <v>1.99</v>
      </c>
      <c r="E2072">
        <f>IFERROR(VLOOKUP(Table_ExternalData_15[[#This Row],[Id]],Rabati!B:C,2,0),0)</f>
        <v>20</v>
      </c>
      <c r="F2072">
        <v>394</v>
      </c>
      <c r="G2072" t="str">
        <f>VLOOKUP(Table_ExternalData_15[[#This Row],[Id]],'Blagovna izdelek'!A:C,3,0)</f>
        <v>Leviton</v>
      </c>
      <c r="H2072">
        <f>Table_ExternalData_15[[#This Row],[Rabat]]*0.2</f>
        <v>4</v>
      </c>
      <c r="I2072" s="2">
        <f>Table_ExternalData_15[[#This Row],[Price]]-(Table_ExternalData_15[[#This Row],[Price]]*Table_ExternalData_15[[#This Row],[BB rabat]])/100</f>
        <v>1.9104000000000001</v>
      </c>
      <c r="J2072" s="2">
        <f>Table_ExternalData_15[[#This Row],[BB cena]]*Table_ExternalData_15[[#Headers],[1,22]]</f>
        <v>2.3306879999999999</v>
      </c>
      <c r="K2072" s="2">
        <f>Table_ExternalData_15[[#This Row],[Price]]*Table_ExternalData_15[[#Headers],[1,22]]</f>
        <v>2.4278</v>
      </c>
      <c r="L2072" s="7">
        <f>IF(G2072="White Shark",E2072*0.5,IF(G2072="Sbox",E2072*0.5,IF(G2072="Tenda",E2072*0.5,E2072*0.2)))/100</f>
        <v>0.04</v>
      </c>
      <c r="M2072" s="2">
        <f>Table_ExternalData_15[[#This Row],[Price]]-Table_ExternalData_15[[#This Row],[Price]]*Table_ExternalData_15[[#This Row],[extra popust]]</f>
        <v>1.9104000000000001</v>
      </c>
      <c r="N2072" s="2">
        <f>IF(M2072&lt;I2072,M2072,I2072)</f>
        <v>1.9104000000000001</v>
      </c>
      <c r="O2072" s="12" t="str">
        <f>IF(N2072&lt;I2072,$U$1," ")</f>
        <v xml:space="preserve"> </v>
      </c>
      <c r="P2072" s="12" t="str">
        <f>IFERROR((O2072+30)," ")</f>
        <v xml:space="preserve"> </v>
      </c>
      <c r="Q2072" s="2">
        <f ca="1">IF(O2072=$U$1,N2072,"0")*1.22</f>
        <v>0</v>
      </c>
    </row>
    <row r="2073" spans="1:17" x14ac:dyDescent="0.25">
      <c r="A2073" t="s">
        <v>1084</v>
      </c>
      <c r="B2073" t="s">
        <v>1083</v>
      </c>
      <c r="C2073">
        <v>7361</v>
      </c>
      <c r="D2073">
        <v>4.99</v>
      </c>
      <c r="E2073">
        <f>IFERROR(VLOOKUP(Table_ExternalData_15[[#This Row],[Id]],Rabati!B:C,2,0),0)</f>
        <v>20</v>
      </c>
      <c r="F2073">
        <v>0</v>
      </c>
      <c r="G2073" t="str">
        <f>VLOOKUP(Table_ExternalData_15[[#This Row],[Id]],'Blagovna izdelek'!A:C,3,0)</f>
        <v>Leviton</v>
      </c>
      <c r="H2073">
        <f>Table_ExternalData_15[[#This Row],[Rabat]]*0.2</f>
        <v>4</v>
      </c>
      <c r="I2073" s="2">
        <f>Table_ExternalData_15[[#This Row],[Price]]-(Table_ExternalData_15[[#This Row],[Price]]*Table_ExternalData_15[[#This Row],[BB rabat]])/100</f>
        <v>4.7904</v>
      </c>
      <c r="J2073" s="2">
        <f>Table_ExternalData_15[[#This Row],[BB cena]]*Table_ExternalData_15[[#Headers],[1,22]]</f>
        <v>5.8442879999999997</v>
      </c>
      <c r="K2073" s="2">
        <f>Table_ExternalData_15[[#This Row],[Price]]*Table_ExternalData_15[[#Headers],[1,22]]</f>
        <v>6.0878000000000005</v>
      </c>
      <c r="L2073" s="7">
        <f>IF(G2073="White Shark",E2073*0.5,IF(G2073="Sbox",E2073*0.5,IF(G2073="Tenda",E2073*0.5,E2073*0.2)))/100</f>
        <v>0.04</v>
      </c>
      <c r="M2073" s="2">
        <f>Table_ExternalData_15[[#This Row],[Price]]-Table_ExternalData_15[[#This Row],[Price]]*Table_ExternalData_15[[#This Row],[extra popust]]</f>
        <v>4.7904</v>
      </c>
      <c r="N2073" s="2">
        <f>IF(M2073&lt;I2073,M2073,I2073)</f>
        <v>4.7904</v>
      </c>
      <c r="O2073" s="12" t="str">
        <f>IF(N2073&lt;I2073,$U$1," ")</f>
        <v xml:space="preserve"> </v>
      </c>
      <c r="P2073" s="12" t="str">
        <f>IFERROR((O2073+30)," ")</f>
        <v xml:space="preserve"> </v>
      </c>
      <c r="Q2073" s="2">
        <f ca="1">IF(O2073=$U$1,N2073,"0")*1.22</f>
        <v>0</v>
      </c>
    </row>
    <row r="2074" spans="1:17" x14ac:dyDescent="0.25">
      <c r="A2074" t="s">
        <v>1086</v>
      </c>
      <c r="B2074" t="s">
        <v>1085</v>
      </c>
      <c r="C2074">
        <v>7362</v>
      </c>
      <c r="D2074">
        <v>5.47</v>
      </c>
      <c r="E2074">
        <f>IFERROR(VLOOKUP(Table_ExternalData_15[[#This Row],[Id]],Rabati!B:C,2,0),0)</f>
        <v>20</v>
      </c>
      <c r="F2074">
        <v>0</v>
      </c>
      <c r="G2074" t="str">
        <f>VLOOKUP(Table_ExternalData_15[[#This Row],[Id]],'Blagovna izdelek'!A:C,3,0)</f>
        <v>Leviton</v>
      </c>
      <c r="H2074">
        <f>Table_ExternalData_15[[#This Row],[Rabat]]*0.2</f>
        <v>4</v>
      </c>
      <c r="I2074" s="2">
        <f>Table_ExternalData_15[[#This Row],[Price]]-(Table_ExternalData_15[[#This Row],[Price]]*Table_ExternalData_15[[#This Row],[BB rabat]])/100</f>
        <v>5.2511999999999999</v>
      </c>
      <c r="J2074" s="2">
        <f>Table_ExternalData_15[[#This Row],[BB cena]]*Table_ExternalData_15[[#Headers],[1,22]]</f>
        <v>6.4064639999999997</v>
      </c>
      <c r="K2074" s="2">
        <f>Table_ExternalData_15[[#This Row],[Price]]*Table_ExternalData_15[[#Headers],[1,22]]</f>
        <v>6.6733999999999991</v>
      </c>
      <c r="L2074" s="7">
        <f>IF(G2074="White Shark",E2074*0.5,IF(G2074="Sbox",E2074*0.5,IF(G2074="Tenda",E2074*0.5,E2074*0.2)))/100</f>
        <v>0.04</v>
      </c>
      <c r="M2074" s="2">
        <f>Table_ExternalData_15[[#This Row],[Price]]-Table_ExternalData_15[[#This Row],[Price]]*Table_ExternalData_15[[#This Row],[extra popust]]</f>
        <v>5.2511999999999999</v>
      </c>
      <c r="N2074" s="2">
        <f>IF(M2074&lt;I2074,M2074,I2074)</f>
        <v>5.2511999999999999</v>
      </c>
      <c r="O2074" s="12" t="str">
        <f>IF(N2074&lt;I2074,$U$1," ")</f>
        <v xml:space="preserve"> </v>
      </c>
      <c r="P2074" s="12" t="str">
        <f>IFERROR((O2074+30)," ")</f>
        <v xml:space="preserve"> </v>
      </c>
      <c r="Q2074" s="2">
        <f ca="1">IF(O2074=$U$1,N2074,"0")*1.22</f>
        <v>0</v>
      </c>
    </row>
    <row r="2075" spans="1:17" x14ac:dyDescent="0.25">
      <c r="A2075" t="s">
        <v>1504</v>
      </c>
      <c r="B2075" t="s">
        <v>9859</v>
      </c>
      <c r="C2075">
        <v>7750</v>
      </c>
      <c r="D2075">
        <v>4.7699999999999996</v>
      </c>
      <c r="E2075">
        <f>IFERROR(VLOOKUP(Table_ExternalData_15[[#This Row],[Id]],Rabati!B:C,2,0),0)</f>
        <v>20</v>
      </c>
      <c r="F2075">
        <v>0</v>
      </c>
      <c r="G2075" t="str">
        <f>VLOOKUP(Table_ExternalData_15[[#This Row],[Id]],'Blagovna izdelek'!A:C,3,0)</f>
        <v>Leviton</v>
      </c>
      <c r="H2075">
        <f>Table_ExternalData_15[[#This Row],[Rabat]]*0.2</f>
        <v>4</v>
      </c>
      <c r="I2075" s="2">
        <f>Table_ExternalData_15[[#This Row],[Price]]-(Table_ExternalData_15[[#This Row],[Price]]*Table_ExternalData_15[[#This Row],[BB rabat]])/100</f>
        <v>4.5791999999999993</v>
      </c>
      <c r="J2075" s="2">
        <f>Table_ExternalData_15[[#This Row],[BB cena]]*Table_ExternalData_15[[#Headers],[1,22]]</f>
        <v>5.5866239999999987</v>
      </c>
      <c r="K2075" s="2">
        <f>Table_ExternalData_15[[#This Row],[Price]]*Table_ExternalData_15[[#Headers],[1,22]]</f>
        <v>5.819399999999999</v>
      </c>
      <c r="L2075" s="7">
        <f>IF(G2075="White Shark",E2075*0.5,IF(G2075="Sbox",E2075*0.5,IF(G2075="Tenda",E2075*0.5,E2075*0.2)))/100</f>
        <v>0.04</v>
      </c>
      <c r="M2075" s="2">
        <f>Table_ExternalData_15[[#This Row],[Price]]-Table_ExternalData_15[[#This Row],[Price]]*Table_ExternalData_15[[#This Row],[extra popust]]</f>
        <v>4.5791999999999993</v>
      </c>
      <c r="N2075" s="2">
        <f>IF(M2075&lt;I2075,M2075,I2075)</f>
        <v>4.5791999999999993</v>
      </c>
      <c r="O2075" s="12" t="str">
        <f>IF(N2075&lt;I2075,$U$1," ")</f>
        <v xml:space="preserve"> </v>
      </c>
      <c r="P2075" s="12" t="str">
        <f>IFERROR((O2075+30)," ")</f>
        <v xml:space="preserve"> </v>
      </c>
      <c r="Q2075" s="2">
        <f ca="1">IF(O2075=$U$1,N2075,"0")*1.22</f>
        <v>0</v>
      </c>
    </row>
    <row r="2076" spans="1:17" x14ac:dyDescent="0.25">
      <c r="A2076" t="s">
        <v>1506</v>
      </c>
      <c r="B2076" t="s">
        <v>1505</v>
      </c>
      <c r="C2076">
        <v>7755</v>
      </c>
      <c r="D2076">
        <v>6.23</v>
      </c>
      <c r="E2076">
        <f>IFERROR(VLOOKUP(Table_ExternalData_15[[#This Row],[Id]],Rabati!B:C,2,0),0)</f>
        <v>20</v>
      </c>
      <c r="F2076">
        <v>0</v>
      </c>
      <c r="G2076" t="str">
        <f>VLOOKUP(Table_ExternalData_15[[#This Row],[Id]],'Blagovna izdelek'!A:C,3,0)</f>
        <v>Leviton</v>
      </c>
      <c r="H2076">
        <f>Table_ExternalData_15[[#This Row],[Rabat]]*0.2</f>
        <v>4</v>
      </c>
      <c r="I2076" s="2">
        <f>Table_ExternalData_15[[#This Row],[Price]]-(Table_ExternalData_15[[#This Row],[Price]]*Table_ExternalData_15[[#This Row],[BB rabat]])/100</f>
        <v>5.9808000000000003</v>
      </c>
      <c r="J2076" s="2">
        <f>Table_ExternalData_15[[#This Row],[BB cena]]*Table_ExternalData_15[[#Headers],[1,22]]</f>
        <v>7.296576</v>
      </c>
      <c r="K2076" s="2">
        <f>Table_ExternalData_15[[#This Row],[Price]]*Table_ExternalData_15[[#Headers],[1,22]]</f>
        <v>7.6006</v>
      </c>
      <c r="L2076" s="7">
        <f>IF(G2076="White Shark",E2076*0.5,IF(G2076="Sbox",E2076*0.5,IF(G2076="Tenda",E2076*0.5,E2076*0.2)))/100</f>
        <v>0.04</v>
      </c>
      <c r="M2076" s="2">
        <f>Table_ExternalData_15[[#This Row],[Price]]-Table_ExternalData_15[[#This Row],[Price]]*Table_ExternalData_15[[#This Row],[extra popust]]</f>
        <v>5.9808000000000003</v>
      </c>
      <c r="N2076" s="2">
        <f>IF(M2076&lt;I2076,M2076,I2076)</f>
        <v>5.9808000000000003</v>
      </c>
      <c r="O2076" s="12" t="str">
        <f>IF(N2076&lt;I2076,$U$1," ")</f>
        <v xml:space="preserve"> </v>
      </c>
      <c r="P2076" s="12" t="str">
        <f>IFERROR((O2076+30)," ")</f>
        <v xml:space="preserve"> </v>
      </c>
      <c r="Q2076" s="2">
        <f ca="1">IF(O2076=$U$1,N2076,"0")*1.22</f>
        <v>0</v>
      </c>
    </row>
    <row r="2077" spans="1:17" x14ac:dyDescent="0.25">
      <c r="A2077" t="s">
        <v>1516</v>
      </c>
      <c r="B2077" t="s">
        <v>9861</v>
      </c>
      <c r="C2077">
        <v>7764</v>
      </c>
      <c r="D2077">
        <v>8.6999999999999993</v>
      </c>
      <c r="E2077">
        <f>IFERROR(VLOOKUP(Table_ExternalData_15[[#This Row],[Id]],Rabati!B:C,2,0),0)</f>
        <v>20</v>
      </c>
      <c r="F2077">
        <v>84</v>
      </c>
      <c r="G2077" t="str">
        <f>VLOOKUP(Table_ExternalData_15[[#This Row],[Id]],'Blagovna izdelek'!A:C,3,0)</f>
        <v>Leviton</v>
      </c>
      <c r="H2077">
        <f>Table_ExternalData_15[[#This Row],[Rabat]]*0.2</f>
        <v>4</v>
      </c>
      <c r="I2077" s="2">
        <f>Table_ExternalData_15[[#This Row],[Price]]-(Table_ExternalData_15[[#This Row],[Price]]*Table_ExternalData_15[[#This Row],[BB rabat]])/100</f>
        <v>8.3519999999999985</v>
      </c>
      <c r="J2077" s="2">
        <f>Table_ExternalData_15[[#This Row],[BB cena]]*Table_ExternalData_15[[#Headers],[1,22]]</f>
        <v>10.189439999999998</v>
      </c>
      <c r="K2077" s="2">
        <f>Table_ExternalData_15[[#This Row],[Price]]*Table_ExternalData_15[[#Headers],[1,22]]</f>
        <v>10.613999999999999</v>
      </c>
      <c r="L2077" s="7">
        <f>IF(G2077="White Shark",E2077*0.5,IF(G2077="Sbox",E2077*0.5,IF(G2077="Tenda",E2077*0.5,E2077*0.2)))/100</f>
        <v>0.04</v>
      </c>
      <c r="M2077" s="2">
        <f>Table_ExternalData_15[[#This Row],[Price]]-Table_ExternalData_15[[#This Row],[Price]]*Table_ExternalData_15[[#This Row],[extra popust]]</f>
        <v>8.3519999999999985</v>
      </c>
      <c r="N2077" s="2">
        <f>IF(M2077&lt;I2077,M2077,I2077)</f>
        <v>8.3519999999999985</v>
      </c>
      <c r="O2077" s="12" t="str">
        <f>IF(N2077&lt;I2077,$U$1," ")</f>
        <v xml:space="preserve"> </v>
      </c>
      <c r="P2077" s="12" t="str">
        <f>IFERROR((O2077+30)," ")</f>
        <v xml:space="preserve"> </v>
      </c>
      <c r="Q2077" s="2">
        <f ca="1">IF(O2077=$U$1,N2077,"0")*1.22</f>
        <v>0</v>
      </c>
    </row>
    <row r="2078" spans="1:17" x14ac:dyDescent="0.25">
      <c r="A2078" t="s">
        <v>1520</v>
      </c>
      <c r="B2078" t="s">
        <v>1519</v>
      </c>
      <c r="C2078">
        <v>7768</v>
      </c>
      <c r="D2078">
        <v>5.83</v>
      </c>
      <c r="E2078">
        <f>IFERROR(VLOOKUP(Table_ExternalData_15[[#This Row],[Id]],Rabati!B:C,2,0),0)</f>
        <v>20</v>
      </c>
      <c r="F2078">
        <v>422</v>
      </c>
      <c r="G2078" t="str">
        <f>VLOOKUP(Table_ExternalData_15[[#This Row],[Id]],'Blagovna izdelek'!A:C,3,0)</f>
        <v>Leviton</v>
      </c>
      <c r="H2078">
        <f>Table_ExternalData_15[[#This Row],[Rabat]]*0.2</f>
        <v>4</v>
      </c>
      <c r="I2078" s="2">
        <f>Table_ExternalData_15[[#This Row],[Price]]-(Table_ExternalData_15[[#This Row],[Price]]*Table_ExternalData_15[[#This Row],[BB rabat]])/100</f>
        <v>5.5968</v>
      </c>
      <c r="J2078" s="2">
        <f>Table_ExternalData_15[[#This Row],[BB cena]]*Table_ExternalData_15[[#Headers],[1,22]]</f>
        <v>6.8280959999999995</v>
      </c>
      <c r="K2078" s="2">
        <f>Table_ExternalData_15[[#This Row],[Price]]*Table_ExternalData_15[[#Headers],[1,22]]</f>
        <v>7.1125999999999996</v>
      </c>
      <c r="L2078" s="7">
        <f>IF(G2078="White Shark",E2078*0.5,IF(G2078="Sbox",E2078*0.5,IF(G2078="Tenda",E2078*0.5,E2078*0.2)))/100</f>
        <v>0.04</v>
      </c>
      <c r="M2078" s="2">
        <f>Table_ExternalData_15[[#This Row],[Price]]-Table_ExternalData_15[[#This Row],[Price]]*Table_ExternalData_15[[#This Row],[extra popust]]</f>
        <v>5.5968</v>
      </c>
      <c r="N2078" s="2">
        <f>IF(M2078&lt;I2078,M2078,I2078)</f>
        <v>5.5968</v>
      </c>
      <c r="O2078" s="12" t="str">
        <f>IF(N2078&lt;I2078,$U$1," ")</f>
        <v xml:space="preserve"> </v>
      </c>
      <c r="P2078" s="12" t="str">
        <f>IFERROR((O2078+30)," ")</f>
        <v xml:space="preserve"> </v>
      </c>
      <c r="Q2078" s="2">
        <f ca="1">IF(O2078=$U$1,N2078,"0")*1.22</f>
        <v>0</v>
      </c>
    </row>
    <row r="2079" spans="1:17" x14ac:dyDescent="0.25">
      <c r="A2079" t="s">
        <v>1522</v>
      </c>
      <c r="B2079" t="s">
        <v>1521</v>
      </c>
      <c r="C2079">
        <v>7773</v>
      </c>
      <c r="D2079">
        <v>7.3</v>
      </c>
      <c r="E2079">
        <f>IFERROR(VLOOKUP(Table_ExternalData_15[[#This Row],[Id]],Rabati!B:C,2,0),0)</f>
        <v>20</v>
      </c>
      <c r="F2079">
        <v>397</v>
      </c>
      <c r="G2079" t="str">
        <f>VLOOKUP(Table_ExternalData_15[[#This Row],[Id]],'Blagovna izdelek'!A:C,3,0)</f>
        <v>Leviton</v>
      </c>
      <c r="H2079">
        <f>Table_ExternalData_15[[#This Row],[Rabat]]*0.2</f>
        <v>4</v>
      </c>
      <c r="I2079" s="2">
        <f>Table_ExternalData_15[[#This Row],[Price]]-(Table_ExternalData_15[[#This Row],[Price]]*Table_ExternalData_15[[#This Row],[BB rabat]])/100</f>
        <v>7.008</v>
      </c>
      <c r="J2079" s="2">
        <f>Table_ExternalData_15[[#This Row],[BB cena]]*Table_ExternalData_15[[#Headers],[1,22]]</f>
        <v>8.5497599999999991</v>
      </c>
      <c r="K2079" s="2">
        <f>Table_ExternalData_15[[#This Row],[Price]]*Table_ExternalData_15[[#Headers],[1,22]]</f>
        <v>8.9059999999999988</v>
      </c>
      <c r="L2079" s="7">
        <f>IF(G2079="White Shark",E2079*0.5,IF(G2079="Sbox",E2079*0.5,IF(G2079="Tenda",E2079*0.5,E2079*0.2)))/100</f>
        <v>0.04</v>
      </c>
      <c r="M2079" s="2">
        <f>Table_ExternalData_15[[#This Row],[Price]]-Table_ExternalData_15[[#This Row],[Price]]*Table_ExternalData_15[[#This Row],[extra popust]]</f>
        <v>7.008</v>
      </c>
      <c r="N2079" s="2">
        <f>IF(M2079&lt;I2079,M2079,I2079)</f>
        <v>7.008</v>
      </c>
      <c r="O2079" s="12" t="str">
        <f>IF(N2079&lt;I2079,$U$1," ")</f>
        <v xml:space="preserve"> </v>
      </c>
      <c r="P2079" s="12" t="str">
        <f>IFERROR((O2079+30)," ")</f>
        <v xml:space="preserve"> </v>
      </c>
      <c r="Q2079" s="2">
        <f ca="1">IF(O2079=$U$1,N2079,"0")*1.22</f>
        <v>0</v>
      </c>
    </row>
    <row r="2080" spans="1:17" x14ac:dyDescent="0.25">
      <c r="A2080" t="s">
        <v>1528</v>
      </c>
      <c r="B2080" t="s">
        <v>1527</v>
      </c>
      <c r="C2080">
        <v>7777</v>
      </c>
      <c r="D2080">
        <v>7.98</v>
      </c>
      <c r="E2080">
        <f>IFERROR(VLOOKUP(Table_ExternalData_15[[#This Row],[Id]],Rabati!B:C,2,0),0)</f>
        <v>20</v>
      </c>
      <c r="F2080">
        <v>0</v>
      </c>
      <c r="G2080" t="str">
        <f>VLOOKUP(Table_ExternalData_15[[#This Row],[Id]],'Blagovna izdelek'!A:C,3,0)</f>
        <v>Leviton</v>
      </c>
      <c r="H2080">
        <f>Table_ExternalData_15[[#This Row],[Rabat]]*0.2</f>
        <v>4</v>
      </c>
      <c r="I2080" s="2">
        <f>Table_ExternalData_15[[#This Row],[Price]]-(Table_ExternalData_15[[#This Row],[Price]]*Table_ExternalData_15[[#This Row],[BB rabat]])/100</f>
        <v>7.6608000000000001</v>
      </c>
      <c r="J2080" s="2">
        <f>Table_ExternalData_15[[#This Row],[BB cena]]*Table_ExternalData_15[[#Headers],[1,22]]</f>
        <v>9.3461759999999998</v>
      </c>
      <c r="K2080" s="2">
        <f>Table_ExternalData_15[[#This Row],[Price]]*Table_ExternalData_15[[#Headers],[1,22]]</f>
        <v>9.7355999999999998</v>
      </c>
      <c r="L2080" s="7">
        <f>IF(G2080="White Shark",E2080*0.5,IF(G2080="Sbox",E2080*0.5,IF(G2080="Tenda",E2080*0.5,E2080*0.2)))/100</f>
        <v>0.04</v>
      </c>
      <c r="M2080" s="2">
        <f>Table_ExternalData_15[[#This Row],[Price]]-Table_ExternalData_15[[#This Row],[Price]]*Table_ExternalData_15[[#This Row],[extra popust]]</f>
        <v>7.6608000000000001</v>
      </c>
      <c r="N2080" s="2">
        <f>IF(M2080&lt;I2080,M2080,I2080)</f>
        <v>7.6608000000000001</v>
      </c>
      <c r="O2080" s="12" t="str">
        <f>IF(N2080&lt;I2080,$U$1," ")</f>
        <v xml:space="preserve"> </v>
      </c>
      <c r="P2080" s="12" t="str">
        <f>IFERROR((O2080+30)," ")</f>
        <v xml:space="preserve"> </v>
      </c>
      <c r="Q2080" s="2">
        <f ca="1">IF(O2080=$U$1,N2080,"0")*1.22</f>
        <v>0</v>
      </c>
    </row>
    <row r="2081" spans="1:17" x14ac:dyDescent="0.25">
      <c r="A2081" t="s">
        <v>1535</v>
      </c>
      <c r="B2081" t="s">
        <v>9862</v>
      </c>
      <c r="C2081">
        <v>7782</v>
      </c>
      <c r="D2081">
        <v>6.1</v>
      </c>
      <c r="E2081">
        <f>IFERROR(VLOOKUP(Table_ExternalData_15[[#This Row],[Id]],Rabati!B:C,2,0),0)</f>
        <v>20</v>
      </c>
      <c r="F2081">
        <v>50</v>
      </c>
      <c r="G2081" t="str">
        <f>VLOOKUP(Table_ExternalData_15[[#This Row],[Id]],'Blagovna izdelek'!A:C,3,0)</f>
        <v>Leviton</v>
      </c>
      <c r="H2081">
        <f>Table_ExternalData_15[[#This Row],[Rabat]]*0.2</f>
        <v>4</v>
      </c>
      <c r="I2081" s="2">
        <f>Table_ExternalData_15[[#This Row],[Price]]-(Table_ExternalData_15[[#This Row],[Price]]*Table_ExternalData_15[[#This Row],[BB rabat]])/100</f>
        <v>5.8559999999999999</v>
      </c>
      <c r="J2081" s="2">
        <f>Table_ExternalData_15[[#This Row],[BB cena]]*Table_ExternalData_15[[#Headers],[1,22]]</f>
        <v>7.1443199999999996</v>
      </c>
      <c r="K2081" s="2">
        <f>Table_ExternalData_15[[#This Row],[Price]]*Table_ExternalData_15[[#Headers],[1,22]]</f>
        <v>7.4419999999999993</v>
      </c>
      <c r="L2081" s="7">
        <f>IF(G2081="White Shark",E2081*0.5,IF(G2081="Sbox",E2081*0.5,IF(G2081="Tenda",E2081*0.5,E2081*0.2)))/100</f>
        <v>0.04</v>
      </c>
      <c r="M2081" s="2">
        <f>Table_ExternalData_15[[#This Row],[Price]]-Table_ExternalData_15[[#This Row],[Price]]*Table_ExternalData_15[[#This Row],[extra popust]]</f>
        <v>5.8559999999999999</v>
      </c>
      <c r="N2081" s="2">
        <f>IF(M2081&lt;I2081,M2081,I2081)</f>
        <v>5.8559999999999999</v>
      </c>
      <c r="O2081" s="12" t="str">
        <f>IF(N2081&lt;I2081,$U$1," ")</f>
        <v xml:space="preserve"> </v>
      </c>
      <c r="P2081" s="12" t="str">
        <f>IFERROR((O2081+30)," ")</f>
        <v xml:space="preserve"> </v>
      </c>
      <c r="Q2081" s="2">
        <f ca="1">IF(O2081=$U$1,N2081,"0")*1.22</f>
        <v>0</v>
      </c>
    </row>
    <row r="2082" spans="1:17" x14ac:dyDescent="0.25">
      <c r="A2082" t="s">
        <v>1539</v>
      </c>
      <c r="B2082" t="s">
        <v>1538</v>
      </c>
      <c r="C2082">
        <v>7785</v>
      </c>
      <c r="D2082">
        <v>6.59</v>
      </c>
      <c r="E2082">
        <f>IFERROR(VLOOKUP(Table_ExternalData_15[[#This Row],[Id]],Rabati!B:C,2,0),0)</f>
        <v>20</v>
      </c>
      <c r="F2082">
        <v>0</v>
      </c>
      <c r="G2082" t="str">
        <f>VLOOKUP(Table_ExternalData_15[[#This Row],[Id]],'Blagovna izdelek'!A:C,3,0)</f>
        <v>Leviton</v>
      </c>
      <c r="H2082">
        <f>Table_ExternalData_15[[#This Row],[Rabat]]*0.2</f>
        <v>4</v>
      </c>
      <c r="I2082" s="2">
        <f>Table_ExternalData_15[[#This Row],[Price]]-(Table_ExternalData_15[[#This Row],[Price]]*Table_ExternalData_15[[#This Row],[BB rabat]])/100</f>
        <v>6.3263999999999996</v>
      </c>
      <c r="J2082" s="2">
        <f>Table_ExternalData_15[[#This Row],[BB cena]]*Table_ExternalData_15[[#Headers],[1,22]]</f>
        <v>7.7182079999999997</v>
      </c>
      <c r="K2082" s="2">
        <f>Table_ExternalData_15[[#This Row],[Price]]*Table_ExternalData_15[[#Headers],[1,22]]</f>
        <v>8.0397999999999996</v>
      </c>
      <c r="L2082" s="7">
        <f>IF(G2082="White Shark",E2082*0.5,IF(G2082="Sbox",E2082*0.5,IF(G2082="Tenda",E2082*0.5,E2082*0.2)))/100</f>
        <v>0.04</v>
      </c>
      <c r="M2082" s="2">
        <f>Table_ExternalData_15[[#This Row],[Price]]-Table_ExternalData_15[[#This Row],[Price]]*Table_ExternalData_15[[#This Row],[extra popust]]</f>
        <v>6.3263999999999996</v>
      </c>
      <c r="N2082" s="2">
        <f>IF(M2082&lt;I2082,M2082,I2082)</f>
        <v>6.3263999999999996</v>
      </c>
      <c r="O2082" s="12" t="str">
        <f>IF(N2082&lt;I2082,$U$1," ")</f>
        <v xml:space="preserve"> </v>
      </c>
      <c r="P2082" s="12" t="str">
        <f>IFERROR((O2082+30)," ")</f>
        <v xml:space="preserve"> </v>
      </c>
      <c r="Q2082" s="2">
        <f ca="1">IF(O2082=$U$1,N2082,"0")*1.22</f>
        <v>0</v>
      </c>
    </row>
    <row r="2083" spans="1:17" x14ac:dyDescent="0.25">
      <c r="A2083" t="s">
        <v>1541</v>
      </c>
      <c r="B2083" t="s">
        <v>1540</v>
      </c>
      <c r="C2083">
        <v>7786</v>
      </c>
      <c r="D2083">
        <v>1.96</v>
      </c>
      <c r="E2083">
        <f>IFERROR(VLOOKUP(Table_ExternalData_15[[#This Row],[Id]],Rabati!B:C,2,0),0)</f>
        <v>20</v>
      </c>
      <c r="F2083">
        <v>179</v>
      </c>
      <c r="G2083" t="str">
        <f>VLOOKUP(Table_ExternalData_15[[#This Row],[Id]],'Blagovna izdelek'!A:C,3,0)</f>
        <v>Leviton</v>
      </c>
      <c r="H2083">
        <f>Table_ExternalData_15[[#This Row],[Rabat]]*0.2</f>
        <v>4</v>
      </c>
      <c r="I2083" s="2">
        <f>Table_ExternalData_15[[#This Row],[Price]]-(Table_ExternalData_15[[#This Row],[Price]]*Table_ExternalData_15[[#This Row],[BB rabat]])/100</f>
        <v>1.8815999999999999</v>
      </c>
      <c r="J2083" s="2">
        <f>Table_ExternalData_15[[#This Row],[BB cena]]*Table_ExternalData_15[[#Headers],[1,22]]</f>
        <v>2.2955519999999998</v>
      </c>
      <c r="K2083" s="2">
        <f>Table_ExternalData_15[[#This Row],[Price]]*Table_ExternalData_15[[#Headers],[1,22]]</f>
        <v>2.3912</v>
      </c>
      <c r="L2083" s="7">
        <f>IF(G2083="White Shark",E2083*0.5,IF(G2083="Sbox",E2083*0.5,IF(G2083="Tenda",E2083*0.5,E2083*0.2)))/100</f>
        <v>0.04</v>
      </c>
      <c r="M2083" s="2">
        <f>Table_ExternalData_15[[#This Row],[Price]]-Table_ExternalData_15[[#This Row],[Price]]*Table_ExternalData_15[[#This Row],[extra popust]]</f>
        <v>1.8815999999999999</v>
      </c>
      <c r="N2083" s="2">
        <f>IF(M2083&lt;I2083,M2083,I2083)</f>
        <v>1.8815999999999999</v>
      </c>
      <c r="O2083" s="12" t="str">
        <f>IF(N2083&lt;I2083,$U$1," ")</f>
        <v xml:space="preserve"> </v>
      </c>
      <c r="P2083" s="12" t="str">
        <f>IFERROR((O2083+30)," ")</f>
        <v xml:space="preserve"> </v>
      </c>
      <c r="Q2083" s="2">
        <f ca="1">IF(O2083=$U$1,N2083,"0")*1.22</f>
        <v>0</v>
      </c>
    </row>
    <row r="2084" spans="1:17" x14ac:dyDescent="0.25">
      <c r="A2084" t="s">
        <v>1544</v>
      </c>
      <c r="B2084" t="s">
        <v>1543</v>
      </c>
      <c r="C2084">
        <v>7792</v>
      </c>
      <c r="D2084">
        <v>6.17</v>
      </c>
      <c r="E2084">
        <f>IFERROR(VLOOKUP(Table_ExternalData_15[[#This Row],[Id]],Rabati!B:C,2,0),0)</f>
        <v>20</v>
      </c>
      <c r="F2084">
        <v>0</v>
      </c>
      <c r="G2084" t="str">
        <f>VLOOKUP(Table_ExternalData_15[[#This Row],[Id]],'Blagovna izdelek'!A:C,3,0)</f>
        <v>Leviton</v>
      </c>
      <c r="H2084">
        <f>Table_ExternalData_15[[#This Row],[Rabat]]*0.2</f>
        <v>4</v>
      </c>
      <c r="I2084" s="2">
        <f>Table_ExternalData_15[[#This Row],[Price]]-(Table_ExternalData_15[[#This Row],[Price]]*Table_ExternalData_15[[#This Row],[BB rabat]])/100</f>
        <v>5.9231999999999996</v>
      </c>
      <c r="J2084" s="2">
        <f>Table_ExternalData_15[[#This Row],[BB cena]]*Table_ExternalData_15[[#Headers],[1,22]]</f>
        <v>7.226303999999999</v>
      </c>
      <c r="K2084" s="2">
        <f>Table_ExternalData_15[[#This Row],[Price]]*Table_ExternalData_15[[#Headers],[1,22]]</f>
        <v>7.5274000000000001</v>
      </c>
      <c r="L2084" s="7">
        <f>IF(G2084="White Shark",E2084*0.5,IF(G2084="Sbox",E2084*0.5,IF(G2084="Tenda",E2084*0.5,E2084*0.2)))/100</f>
        <v>0.04</v>
      </c>
      <c r="M2084" s="2">
        <f>Table_ExternalData_15[[#This Row],[Price]]-Table_ExternalData_15[[#This Row],[Price]]*Table_ExternalData_15[[#This Row],[extra popust]]</f>
        <v>5.9231999999999996</v>
      </c>
      <c r="N2084" s="2">
        <f>IF(M2084&lt;I2084,M2084,I2084)</f>
        <v>5.9231999999999996</v>
      </c>
      <c r="O2084" s="12" t="str">
        <f>IF(N2084&lt;I2084,$U$1," ")</f>
        <v xml:space="preserve"> </v>
      </c>
      <c r="P2084" s="12" t="str">
        <f>IFERROR((O2084+30)," ")</f>
        <v xml:space="preserve"> </v>
      </c>
      <c r="Q2084" s="2">
        <f ca="1">IF(O2084=$U$1,N2084,"0")*1.22</f>
        <v>0</v>
      </c>
    </row>
    <row r="2085" spans="1:17" x14ac:dyDescent="0.25">
      <c r="A2085" t="s">
        <v>1546</v>
      </c>
      <c r="B2085" t="s">
        <v>1545</v>
      </c>
      <c r="C2085">
        <v>7793</v>
      </c>
      <c r="D2085">
        <v>2.6</v>
      </c>
      <c r="E2085">
        <f>IFERROR(VLOOKUP(Table_ExternalData_15[[#This Row],[Id]],Rabati!B:C,2,0),0)</f>
        <v>20</v>
      </c>
      <c r="F2085">
        <v>159</v>
      </c>
      <c r="G2085" t="str">
        <f>VLOOKUP(Table_ExternalData_15[[#This Row],[Id]],'Blagovna izdelek'!A:C,3,0)</f>
        <v>Leviton</v>
      </c>
      <c r="H2085">
        <f>Table_ExternalData_15[[#This Row],[Rabat]]*0.2</f>
        <v>4</v>
      </c>
      <c r="I2085" s="2">
        <f>Table_ExternalData_15[[#This Row],[Price]]-(Table_ExternalData_15[[#This Row],[Price]]*Table_ExternalData_15[[#This Row],[BB rabat]])/100</f>
        <v>2.496</v>
      </c>
      <c r="J2085" s="2">
        <f>Table_ExternalData_15[[#This Row],[BB cena]]*Table_ExternalData_15[[#Headers],[1,22]]</f>
        <v>3.0451199999999998</v>
      </c>
      <c r="K2085" s="2">
        <f>Table_ExternalData_15[[#This Row],[Price]]*Table_ExternalData_15[[#Headers],[1,22]]</f>
        <v>3.1720000000000002</v>
      </c>
      <c r="L2085" s="7">
        <f>IF(G2085="White Shark",E2085*0.5,IF(G2085="Sbox",E2085*0.5,IF(G2085="Tenda",E2085*0.5,E2085*0.2)))/100</f>
        <v>0.04</v>
      </c>
      <c r="M2085" s="2">
        <f>Table_ExternalData_15[[#This Row],[Price]]-Table_ExternalData_15[[#This Row],[Price]]*Table_ExternalData_15[[#This Row],[extra popust]]</f>
        <v>2.496</v>
      </c>
      <c r="N2085" s="2">
        <f>IF(M2085&lt;I2085,M2085,I2085)</f>
        <v>2.496</v>
      </c>
      <c r="O2085" s="12" t="str">
        <f>IF(N2085&lt;I2085,$U$1," ")</f>
        <v xml:space="preserve"> </v>
      </c>
      <c r="P2085" s="12" t="str">
        <f>IFERROR((O2085+30)," ")</f>
        <v xml:space="preserve"> </v>
      </c>
      <c r="Q2085" s="2">
        <f ca="1">IF(O2085=$U$1,N2085,"0")*1.22</f>
        <v>0</v>
      </c>
    </row>
    <row r="2086" spans="1:17" x14ac:dyDescent="0.25">
      <c r="A2086" t="s">
        <v>1547</v>
      </c>
      <c r="B2086" t="s">
        <v>10544</v>
      </c>
      <c r="C2086">
        <v>7794</v>
      </c>
      <c r="D2086">
        <v>6.86</v>
      </c>
      <c r="E2086">
        <f>IFERROR(VLOOKUP(Table_ExternalData_15[[#This Row],[Id]],Rabati!B:C,2,0),0)</f>
        <v>20</v>
      </c>
      <c r="F2086">
        <v>3</v>
      </c>
      <c r="G2086" t="str">
        <f>VLOOKUP(Table_ExternalData_15[[#This Row],[Id]],'Blagovna izdelek'!A:C,3,0)</f>
        <v>Leviton</v>
      </c>
      <c r="H2086">
        <f>Table_ExternalData_15[[#This Row],[Rabat]]*0.2</f>
        <v>4</v>
      </c>
      <c r="I2086" s="2">
        <f>Table_ExternalData_15[[#This Row],[Price]]-(Table_ExternalData_15[[#This Row],[Price]]*Table_ExternalData_15[[#This Row],[BB rabat]])/100</f>
        <v>6.5856000000000003</v>
      </c>
      <c r="J2086" s="2">
        <f>Table_ExternalData_15[[#This Row],[BB cena]]*Table_ExternalData_15[[#Headers],[1,22]]</f>
        <v>8.0344320000000007</v>
      </c>
      <c r="K2086" s="2">
        <f>Table_ExternalData_15[[#This Row],[Price]]*Table_ExternalData_15[[#Headers],[1,22]]</f>
        <v>8.3692000000000011</v>
      </c>
      <c r="L2086" s="7">
        <f>IF(G2086="White Shark",E2086*0.5,IF(G2086="Sbox",E2086*0.5,IF(G2086="Tenda",E2086*0.5,E2086*0.2)))/100</f>
        <v>0.04</v>
      </c>
      <c r="M2086" s="2">
        <f>Table_ExternalData_15[[#This Row],[Price]]-Table_ExternalData_15[[#This Row],[Price]]*Table_ExternalData_15[[#This Row],[extra popust]]</f>
        <v>6.5856000000000003</v>
      </c>
      <c r="N2086" s="2">
        <f>IF(M2086&lt;I2086,M2086,I2086)</f>
        <v>6.5856000000000003</v>
      </c>
      <c r="O2086" s="12" t="str">
        <f>IF(N2086&lt;I2086,$U$1," ")</f>
        <v xml:space="preserve"> </v>
      </c>
      <c r="P2086" s="12" t="str">
        <f>IFERROR((O2086+30)," ")</f>
        <v xml:space="preserve"> </v>
      </c>
      <c r="Q2086" s="2">
        <f ca="1">IF(O2086=$U$1,N2086,"0")*1.22</f>
        <v>0</v>
      </c>
    </row>
    <row r="2087" spans="1:17" x14ac:dyDescent="0.25">
      <c r="A2087" t="s">
        <v>1548</v>
      </c>
      <c r="B2087" t="s">
        <v>10545</v>
      </c>
      <c r="C2087">
        <v>7795</v>
      </c>
      <c r="D2087">
        <v>2.6</v>
      </c>
      <c r="E2087">
        <f>IFERROR(VLOOKUP(Table_ExternalData_15[[#This Row],[Id]],Rabati!B:C,2,0),0)</f>
        <v>20</v>
      </c>
      <c r="F2087">
        <v>226</v>
      </c>
      <c r="G2087" t="str">
        <f>VLOOKUP(Table_ExternalData_15[[#This Row],[Id]],'Blagovna izdelek'!A:C,3,0)</f>
        <v>Leviton</v>
      </c>
      <c r="H2087">
        <f>Table_ExternalData_15[[#This Row],[Rabat]]*0.2</f>
        <v>4</v>
      </c>
      <c r="I2087" s="2">
        <f>Table_ExternalData_15[[#This Row],[Price]]-(Table_ExternalData_15[[#This Row],[Price]]*Table_ExternalData_15[[#This Row],[BB rabat]])/100</f>
        <v>2.496</v>
      </c>
      <c r="J2087" s="2">
        <f>Table_ExternalData_15[[#This Row],[BB cena]]*Table_ExternalData_15[[#Headers],[1,22]]</f>
        <v>3.0451199999999998</v>
      </c>
      <c r="K2087" s="2">
        <f>Table_ExternalData_15[[#This Row],[Price]]*Table_ExternalData_15[[#Headers],[1,22]]</f>
        <v>3.1720000000000002</v>
      </c>
      <c r="L2087" s="7">
        <f>IF(G2087="White Shark",E2087*0.5,IF(G2087="Sbox",E2087*0.5,IF(G2087="Tenda",E2087*0.5,E2087*0.2)))/100</f>
        <v>0.04</v>
      </c>
      <c r="M2087" s="2">
        <f>Table_ExternalData_15[[#This Row],[Price]]-Table_ExternalData_15[[#This Row],[Price]]*Table_ExternalData_15[[#This Row],[extra popust]]</f>
        <v>2.496</v>
      </c>
      <c r="N2087" s="2">
        <f>IF(M2087&lt;I2087,M2087,I2087)</f>
        <v>2.496</v>
      </c>
      <c r="O2087" s="12" t="str">
        <f>IF(N2087&lt;I2087,$U$1," ")</f>
        <v xml:space="preserve"> </v>
      </c>
      <c r="P2087" s="12" t="str">
        <f>IFERROR((O2087+30)," ")</f>
        <v xml:space="preserve"> </v>
      </c>
      <c r="Q2087" s="2">
        <f ca="1">IF(O2087=$U$1,N2087,"0")*1.22</f>
        <v>0</v>
      </c>
    </row>
    <row r="2088" spans="1:17" x14ac:dyDescent="0.25">
      <c r="A2088" t="s">
        <v>1573</v>
      </c>
      <c r="B2088" t="s">
        <v>9609</v>
      </c>
      <c r="C2088">
        <v>7815</v>
      </c>
      <c r="D2088">
        <v>7.55</v>
      </c>
      <c r="E2088">
        <f>IFERROR(VLOOKUP(Table_ExternalData_15[[#This Row],[Id]],Rabati!B:C,2,0),0)</f>
        <v>20</v>
      </c>
      <c r="F2088">
        <v>63</v>
      </c>
      <c r="G2088" t="str">
        <f>VLOOKUP(Table_ExternalData_15[[#This Row],[Id]],'Blagovna izdelek'!A:C,3,0)</f>
        <v>Leviton</v>
      </c>
      <c r="H2088">
        <f>Table_ExternalData_15[[#This Row],[Rabat]]*0.2</f>
        <v>4</v>
      </c>
      <c r="I2088" s="2">
        <f>Table_ExternalData_15[[#This Row],[Price]]-(Table_ExternalData_15[[#This Row],[Price]]*Table_ExternalData_15[[#This Row],[BB rabat]])/100</f>
        <v>7.2480000000000002</v>
      </c>
      <c r="J2088" s="2">
        <f>Table_ExternalData_15[[#This Row],[BB cena]]*Table_ExternalData_15[[#Headers],[1,22]]</f>
        <v>8.8425600000000006</v>
      </c>
      <c r="K2088" s="2">
        <f>Table_ExternalData_15[[#This Row],[Price]]*Table_ExternalData_15[[#Headers],[1,22]]</f>
        <v>9.2110000000000003</v>
      </c>
      <c r="L2088" s="7">
        <f>IF(G2088="White Shark",E2088*0.5,IF(G2088="Sbox",E2088*0.5,IF(G2088="Tenda",E2088*0.5,E2088*0.2)))/100</f>
        <v>0.04</v>
      </c>
      <c r="M2088" s="2">
        <f>Table_ExternalData_15[[#This Row],[Price]]-Table_ExternalData_15[[#This Row],[Price]]*Table_ExternalData_15[[#This Row],[extra popust]]</f>
        <v>7.2480000000000002</v>
      </c>
      <c r="N2088" s="2">
        <f>IF(M2088&lt;I2088,M2088,I2088)</f>
        <v>7.2480000000000002</v>
      </c>
      <c r="O2088" s="12" t="str">
        <f>IF(N2088&lt;I2088,$U$1," ")</f>
        <v xml:space="preserve"> </v>
      </c>
      <c r="P2088" s="12" t="str">
        <f>IFERROR((O2088+30)," ")</f>
        <v xml:space="preserve"> </v>
      </c>
      <c r="Q2088" s="2">
        <f ca="1">IF(O2088=$U$1,N2088,"0")*1.22</f>
        <v>0</v>
      </c>
    </row>
    <row r="2089" spans="1:17" x14ac:dyDescent="0.25">
      <c r="A2089" t="s">
        <v>1590</v>
      </c>
      <c r="B2089" t="s">
        <v>1589</v>
      </c>
      <c r="C2089">
        <v>7828</v>
      </c>
      <c r="D2089">
        <v>1.1499999999999999</v>
      </c>
      <c r="E2089">
        <f>IFERROR(VLOOKUP(Table_ExternalData_15[[#This Row],[Id]],Rabati!B:C,2,0),0)</f>
        <v>25</v>
      </c>
      <c r="F2089">
        <v>172</v>
      </c>
      <c r="G2089" t="str">
        <f>VLOOKUP(Table_ExternalData_15[[#This Row],[Id]],'Blagovna izdelek'!A:C,3,0)</f>
        <v>Leviton</v>
      </c>
      <c r="H2089">
        <f>Table_ExternalData_15[[#This Row],[Rabat]]*0.2</f>
        <v>5</v>
      </c>
      <c r="I2089" s="2">
        <f>Table_ExternalData_15[[#This Row],[Price]]-(Table_ExternalData_15[[#This Row],[Price]]*Table_ExternalData_15[[#This Row],[BB rabat]])/100</f>
        <v>1.0924999999999998</v>
      </c>
      <c r="J2089" s="2">
        <f>Table_ExternalData_15[[#This Row],[BB cena]]*Table_ExternalData_15[[#Headers],[1,22]]</f>
        <v>1.3328499999999996</v>
      </c>
      <c r="K2089" s="2">
        <f>Table_ExternalData_15[[#This Row],[Price]]*Table_ExternalData_15[[#Headers],[1,22]]</f>
        <v>1.4029999999999998</v>
      </c>
      <c r="L2089" s="7">
        <f>IF(G2089="White Shark",E2089*0.5,IF(G2089="Sbox",E2089*0.5,IF(G2089="Tenda",E2089*0.5,E2089*0.2)))/100</f>
        <v>0.05</v>
      </c>
      <c r="M2089" s="2">
        <f>Table_ExternalData_15[[#This Row],[Price]]-Table_ExternalData_15[[#This Row],[Price]]*Table_ExternalData_15[[#This Row],[extra popust]]</f>
        <v>1.0924999999999998</v>
      </c>
      <c r="N2089" s="2">
        <f>IF(M2089&lt;I2089,M2089,I2089)</f>
        <v>1.0924999999999998</v>
      </c>
      <c r="O2089" s="12" t="str">
        <f>IF(N2089&lt;I2089,$U$1," ")</f>
        <v xml:space="preserve"> </v>
      </c>
      <c r="P2089" s="12" t="str">
        <f>IFERROR((O2089+30)," ")</f>
        <v xml:space="preserve"> </v>
      </c>
      <c r="Q2089" s="2">
        <f ca="1">IF(O2089=$U$1,N2089,"0")*1.22</f>
        <v>0</v>
      </c>
    </row>
    <row r="2090" spans="1:17" x14ac:dyDescent="0.25">
      <c r="A2090" t="s">
        <v>1592</v>
      </c>
      <c r="B2090" t="s">
        <v>1591</v>
      </c>
      <c r="C2090">
        <v>7829</v>
      </c>
      <c r="D2090">
        <v>5.25</v>
      </c>
      <c r="E2090">
        <f>IFERROR(VLOOKUP(Table_ExternalData_15[[#This Row],[Id]],Rabati!B:C,2,0),0)</f>
        <v>25</v>
      </c>
      <c r="F2090">
        <v>175</v>
      </c>
      <c r="G2090" t="str">
        <f>VLOOKUP(Table_ExternalData_15[[#This Row],[Id]],'Blagovna izdelek'!A:C,3,0)</f>
        <v>Leviton</v>
      </c>
      <c r="H2090">
        <f>Table_ExternalData_15[[#This Row],[Rabat]]*0.2</f>
        <v>5</v>
      </c>
      <c r="I2090" s="2">
        <f>Table_ExternalData_15[[#This Row],[Price]]-(Table_ExternalData_15[[#This Row],[Price]]*Table_ExternalData_15[[#This Row],[BB rabat]])/100</f>
        <v>4.9874999999999998</v>
      </c>
      <c r="J2090" s="2">
        <f>Table_ExternalData_15[[#This Row],[BB cena]]*Table_ExternalData_15[[#Headers],[1,22]]</f>
        <v>6.0847499999999997</v>
      </c>
      <c r="K2090" s="2">
        <f>Table_ExternalData_15[[#This Row],[Price]]*Table_ExternalData_15[[#Headers],[1,22]]</f>
        <v>6.4050000000000002</v>
      </c>
      <c r="L2090" s="7">
        <f>IF(G2090="White Shark",E2090*0.5,IF(G2090="Sbox",E2090*0.5,IF(G2090="Tenda",E2090*0.5,E2090*0.2)))/100</f>
        <v>0.05</v>
      </c>
      <c r="M2090" s="2">
        <f>Table_ExternalData_15[[#This Row],[Price]]-Table_ExternalData_15[[#This Row],[Price]]*Table_ExternalData_15[[#This Row],[extra popust]]</f>
        <v>4.9874999999999998</v>
      </c>
      <c r="N2090" s="2">
        <f>IF(M2090&lt;I2090,M2090,I2090)</f>
        <v>4.9874999999999998</v>
      </c>
      <c r="O2090" s="12" t="str">
        <f>IF(N2090&lt;I2090,$U$1," ")</f>
        <v xml:space="preserve"> </v>
      </c>
      <c r="P2090" s="12" t="str">
        <f>IFERROR((O2090+30)," ")</f>
        <v xml:space="preserve"> </v>
      </c>
      <c r="Q2090" s="2">
        <f ca="1">IF(O2090=$U$1,N2090,"0")*1.22</f>
        <v>0</v>
      </c>
    </row>
    <row r="2091" spans="1:17" x14ac:dyDescent="0.25">
      <c r="A2091" t="s">
        <v>1848</v>
      </c>
      <c r="B2091" t="s">
        <v>1847</v>
      </c>
      <c r="C2091">
        <v>8091</v>
      </c>
      <c r="D2091">
        <v>101.78</v>
      </c>
      <c r="E2091">
        <f>IFERROR(VLOOKUP(Table_ExternalData_15[[#This Row],[Id]],Rabati!B:C,2,0),0)</f>
        <v>25</v>
      </c>
      <c r="F2091">
        <v>15</v>
      </c>
      <c r="G2091" t="str">
        <f>VLOOKUP(Table_ExternalData_15[[#This Row],[Id]],'Blagovna izdelek'!A:C,3,0)</f>
        <v>Leviton</v>
      </c>
      <c r="H2091">
        <f>Table_ExternalData_15[[#This Row],[Rabat]]*0.2</f>
        <v>5</v>
      </c>
      <c r="I2091" s="2">
        <f>Table_ExternalData_15[[#This Row],[Price]]-(Table_ExternalData_15[[#This Row],[Price]]*Table_ExternalData_15[[#This Row],[BB rabat]])/100</f>
        <v>96.691000000000003</v>
      </c>
      <c r="J2091" s="2">
        <f>Table_ExternalData_15[[#This Row],[BB cena]]*Table_ExternalData_15[[#Headers],[1,22]]</f>
        <v>117.96302</v>
      </c>
      <c r="K2091" s="2">
        <f>Table_ExternalData_15[[#This Row],[Price]]*Table_ExternalData_15[[#Headers],[1,22]]</f>
        <v>124.1716</v>
      </c>
      <c r="L2091" s="7">
        <f>IF(G2091="White Shark",E2091*0.5,IF(G2091="Sbox",E2091*0.5,IF(G2091="Tenda",E2091*0.5,E2091*0.2)))/100</f>
        <v>0.05</v>
      </c>
      <c r="M2091" s="2">
        <f>Table_ExternalData_15[[#This Row],[Price]]-Table_ExternalData_15[[#This Row],[Price]]*Table_ExternalData_15[[#This Row],[extra popust]]</f>
        <v>96.691000000000003</v>
      </c>
      <c r="N2091" s="2">
        <f>IF(M2091&lt;I2091,M2091,I2091)</f>
        <v>96.691000000000003</v>
      </c>
      <c r="O2091" s="12" t="str">
        <f>IF(N2091&lt;I2091,$U$1," ")</f>
        <v xml:space="preserve"> </v>
      </c>
      <c r="P2091" s="12" t="str">
        <f>IFERROR((O2091+30)," ")</f>
        <v xml:space="preserve"> </v>
      </c>
      <c r="Q2091" s="2">
        <f ca="1">IF(O2091=$U$1,N2091,"0")*1.22</f>
        <v>0</v>
      </c>
    </row>
    <row r="2092" spans="1:17" x14ac:dyDescent="0.25">
      <c r="A2092" t="s">
        <v>1854</v>
      </c>
      <c r="B2092" t="s">
        <v>1853</v>
      </c>
      <c r="C2092">
        <v>8094</v>
      </c>
      <c r="D2092">
        <v>74.75</v>
      </c>
      <c r="E2092">
        <f>IFERROR(VLOOKUP(Table_ExternalData_15[[#This Row],[Id]],Rabati!B:C,2,0),0)</f>
        <v>20</v>
      </c>
      <c r="F2092">
        <v>7</v>
      </c>
      <c r="G2092" t="str">
        <f>VLOOKUP(Table_ExternalData_15[[#This Row],[Id]],'Blagovna izdelek'!A:C,3,0)</f>
        <v>Leviton</v>
      </c>
      <c r="H2092">
        <f>Table_ExternalData_15[[#This Row],[Rabat]]*0.2</f>
        <v>4</v>
      </c>
      <c r="I2092" s="2">
        <f>Table_ExternalData_15[[#This Row],[Price]]-(Table_ExternalData_15[[#This Row],[Price]]*Table_ExternalData_15[[#This Row],[BB rabat]])/100</f>
        <v>71.760000000000005</v>
      </c>
      <c r="J2092" s="2">
        <f>Table_ExternalData_15[[#This Row],[BB cena]]*Table_ExternalData_15[[#Headers],[1,22]]</f>
        <v>87.547200000000004</v>
      </c>
      <c r="K2092" s="2">
        <f>Table_ExternalData_15[[#This Row],[Price]]*Table_ExternalData_15[[#Headers],[1,22]]</f>
        <v>91.194999999999993</v>
      </c>
      <c r="L2092" s="7">
        <f>IF(G2092="White Shark",E2092*0.5,IF(G2092="Sbox",E2092*0.5,IF(G2092="Tenda",E2092*0.5,E2092*0.2)))/100</f>
        <v>0.04</v>
      </c>
      <c r="M2092" s="2">
        <f>Table_ExternalData_15[[#This Row],[Price]]-Table_ExternalData_15[[#This Row],[Price]]*Table_ExternalData_15[[#This Row],[extra popust]]</f>
        <v>71.760000000000005</v>
      </c>
      <c r="N2092" s="2">
        <f>IF(M2092&lt;I2092,M2092,I2092)</f>
        <v>71.760000000000005</v>
      </c>
      <c r="O2092" s="12" t="str">
        <f>IF(N2092&lt;I2092,$U$1," ")</f>
        <v xml:space="preserve"> </v>
      </c>
      <c r="P2092" s="12" t="str">
        <f>IFERROR((O2092+30)," ")</f>
        <v xml:space="preserve"> </v>
      </c>
      <c r="Q2092" s="2">
        <f ca="1">IF(O2092=$U$1,N2092,"0")*1.22</f>
        <v>0</v>
      </c>
    </row>
    <row r="2093" spans="1:17" x14ac:dyDescent="0.25">
      <c r="A2093" t="s">
        <v>1860</v>
      </c>
      <c r="B2093" t="s">
        <v>1859</v>
      </c>
      <c r="C2093">
        <v>8099</v>
      </c>
      <c r="D2093">
        <v>28.05</v>
      </c>
      <c r="E2093">
        <f>IFERROR(VLOOKUP(Table_ExternalData_15[[#This Row],[Id]],Rabati!B:C,2,0),0)</f>
        <v>20</v>
      </c>
      <c r="F2093">
        <v>39</v>
      </c>
      <c r="G2093" t="str">
        <f>VLOOKUP(Table_ExternalData_15[[#This Row],[Id]],'Blagovna izdelek'!A:C,3,0)</f>
        <v>Leviton</v>
      </c>
      <c r="H2093">
        <f>Table_ExternalData_15[[#This Row],[Rabat]]*0.2</f>
        <v>4</v>
      </c>
      <c r="I2093" s="2">
        <f>Table_ExternalData_15[[#This Row],[Price]]-(Table_ExternalData_15[[#This Row],[Price]]*Table_ExternalData_15[[#This Row],[BB rabat]])/100</f>
        <v>26.928000000000001</v>
      </c>
      <c r="J2093" s="2">
        <f>Table_ExternalData_15[[#This Row],[BB cena]]*Table_ExternalData_15[[#Headers],[1,22]]</f>
        <v>32.852159999999998</v>
      </c>
      <c r="K2093" s="2">
        <f>Table_ExternalData_15[[#This Row],[Price]]*Table_ExternalData_15[[#Headers],[1,22]]</f>
        <v>34.221000000000004</v>
      </c>
      <c r="L2093" s="7">
        <f>IF(G2093="White Shark",E2093*0.5,IF(G2093="Sbox",E2093*0.5,IF(G2093="Tenda",E2093*0.5,E2093*0.2)))/100</f>
        <v>0.04</v>
      </c>
      <c r="M2093" s="2">
        <f>Table_ExternalData_15[[#This Row],[Price]]-Table_ExternalData_15[[#This Row],[Price]]*Table_ExternalData_15[[#This Row],[extra popust]]</f>
        <v>26.928000000000001</v>
      </c>
      <c r="N2093" s="2">
        <f>IF(M2093&lt;I2093,M2093,I2093)</f>
        <v>26.928000000000001</v>
      </c>
      <c r="O2093" s="12" t="str">
        <f>IF(N2093&lt;I2093,$U$1," ")</f>
        <v xml:space="preserve"> </v>
      </c>
      <c r="P2093" s="12" t="str">
        <f>IFERROR((O2093+30)," ")</f>
        <v xml:space="preserve"> </v>
      </c>
      <c r="Q2093" s="2">
        <f ca="1">IF(O2093=$U$1,N2093,"0")*1.22</f>
        <v>0</v>
      </c>
    </row>
    <row r="2094" spans="1:17" x14ac:dyDescent="0.25">
      <c r="A2094" t="s">
        <v>1864</v>
      </c>
      <c r="B2094" t="s">
        <v>1863</v>
      </c>
      <c r="C2094">
        <v>8101</v>
      </c>
      <c r="D2094">
        <v>31.11</v>
      </c>
      <c r="E2094">
        <f>IFERROR(VLOOKUP(Table_ExternalData_15[[#This Row],[Id]],Rabati!B:C,2,0),0)</f>
        <v>20</v>
      </c>
      <c r="F2094">
        <v>28</v>
      </c>
      <c r="G2094" t="str">
        <f>VLOOKUP(Table_ExternalData_15[[#This Row],[Id]],'Blagovna izdelek'!A:C,3,0)</f>
        <v>Leviton</v>
      </c>
      <c r="H2094">
        <f>Table_ExternalData_15[[#This Row],[Rabat]]*0.2</f>
        <v>4</v>
      </c>
      <c r="I2094" s="2">
        <f>Table_ExternalData_15[[#This Row],[Price]]-(Table_ExternalData_15[[#This Row],[Price]]*Table_ExternalData_15[[#This Row],[BB rabat]])/100</f>
        <v>29.865600000000001</v>
      </c>
      <c r="J2094" s="2">
        <f>Table_ExternalData_15[[#This Row],[BB cena]]*Table_ExternalData_15[[#Headers],[1,22]]</f>
        <v>36.436031999999997</v>
      </c>
      <c r="K2094" s="2">
        <f>Table_ExternalData_15[[#This Row],[Price]]*Table_ExternalData_15[[#Headers],[1,22]]</f>
        <v>37.9542</v>
      </c>
      <c r="L2094" s="7">
        <f>IF(G2094="White Shark",E2094*0.5,IF(G2094="Sbox",E2094*0.5,IF(G2094="Tenda",E2094*0.5,E2094*0.2)))/100</f>
        <v>0.04</v>
      </c>
      <c r="M2094" s="2">
        <f>Table_ExternalData_15[[#This Row],[Price]]-Table_ExternalData_15[[#This Row],[Price]]*Table_ExternalData_15[[#This Row],[extra popust]]</f>
        <v>29.865600000000001</v>
      </c>
      <c r="N2094" s="2">
        <f>IF(M2094&lt;I2094,M2094,I2094)</f>
        <v>29.865600000000001</v>
      </c>
      <c r="O2094" s="12" t="str">
        <f>IF(N2094&lt;I2094,$U$1," ")</f>
        <v xml:space="preserve"> </v>
      </c>
      <c r="P2094" s="12" t="str">
        <f>IFERROR((O2094+30)," ")</f>
        <v xml:space="preserve"> </v>
      </c>
      <c r="Q2094" s="2">
        <f ca="1">IF(O2094=$U$1,N2094,"0")*1.22</f>
        <v>0</v>
      </c>
    </row>
    <row r="2095" spans="1:17" x14ac:dyDescent="0.25">
      <c r="A2095" t="s">
        <v>1866</v>
      </c>
      <c r="B2095" t="s">
        <v>1865</v>
      </c>
      <c r="C2095">
        <v>8102</v>
      </c>
      <c r="D2095">
        <v>48.05</v>
      </c>
      <c r="E2095">
        <f>IFERROR(VLOOKUP(Table_ExternalData_15[[#This Row],[Id]],Rabati!B:C,2,0),0)</f>
        <v>20</v>
      </c>
      <c r="F2095">
        <v>0</v>
      </c>
      <c r="G2095" t="str">
        <f>VLOOKUP(Table_ExternalData_15[[#This Row],[Id]],'Blagovna izdelek'!A:C,3,0)</f>
        <v>Leviton</v>
      </c>
      <c r="H2095">
        <f>Table_ExternalData_15[[#This Row],[Rabat]]*0.2</f>
        <v>4</v>
      </c>
      <c r="I2095" s="2">
        <f>Table_ExternalData_15[[#This Row],[Price]]-(Table_ExternalData_15[[#This Row],[Price]]*Table_ExternalData_15[[#This Row],[BB rabat]])/100</f>
        <v>46.128</v>
      </c>
      <c r="J2095" s="2">
        <f>Table_ExternalData_15[[#This Row],[BB cena]]*Table_ExternalData_15[[#Headers],[1,22]]</f>
        <v>56.276159999999997</v>
      </c>
      <c r="K2095" s="2">
        <f>Table_ExternalData_15[[#This Row],[Price]]*Table_ExternalData_15[[#Headers],[1,22]]</f>
        <v>58.620999999999995</v>
      </c>
      <c r="L2095" s="7">
        <f>IF(G2095="White Shark",E2095*0.5,IF(G2095="Sbox",E2095*0.5,IF(G2095="Tenda",E2095*0.5,E2095*0.2)))/100</f>
        <v>0.04</v>
      </c>
      <c r="M2095" s="2">
        <f>Table_ExternalData_15[[#This Row],[Price]]-Table_ExternalData_15[[#This Row],[Price]]*Table_ExternalData_15[[#This Row],[extra popust]]</f>
        <v>46.128</v>
      </c>
      <c r="N2095" s="2">
        <f>IF(M2095&lt;I2095,M2095,I2095)</f>
        <v>46.128</v>
      </c>
      <c r="O2095" s="12" t="str">
        <f>IF(N2095&lt;I2095,$U$1," ")</f>
        <v xml:space="preserve"> </v>
      </c>
      <c r="P2095" s="12" t="str">
        <f>IFERROR((O2095+30)," ")</f>
        <v xml:space="preserve"> </v>
      </c>
      <c r="Q2095" s="2">
        <f ca="1">IF(O2095=$U$1,N2095,"0")*1.22</f>
        <v>0</v>
      </c>
    </row>
    <row r="2096" spans="1:17" x14ac:dyDescent="0.25">
      <c r="A2096" t="s">
        <v>1870</v>
      </c>
      <c r="B2096" t="s">
        <v>1869</v>
      </c>
      <c r="C2096">
        <v>8104</v>
      </c>
      <c r="D2096">
        <v>50.31</v>
      </c>
      <c r="E2096">
        <f>IFERROR(VLOOKUP(Table_ExternalData_15[[#This Row],[Id]],Rabati!B:C,2,0),0)</f>
        <v>20</v>
      </c>
      <c r="F2096">
        <v>0</v>
      </c>
      <c r="G2096" t="str">
        <f>VLOOKUP(Table_ExternalData_15[[#This Row],[Id]],'Blagovna izdelek'!A:C,3,0)</f>
        <v>Leviton</v>
      </c>
      <c r="H2096">
        <f>Table_ExternalData_15[[#This Row],[Rabat]]*0.2</f>
        <v>4</v>
      </c>
      <c r="I2096" s="2">
        <f>Table_ExternalData_15[[#This Row],[Price]]-(Table_ExternalData_15[[#This Row],[Price]]*Table_ExternalData_15[[#This Row],[BB rabat]])/100</f>
        <v>48.297600000000003</v>
      </c>
      <c r="J2096" s="2">
        <f>Table_ExternalData_15[[#This Row],[BB cena]]*Table_ExternalData_15[[#Headers],[1,22]]</f>
        <v>58.923072000000005</v>
      </c>
      <c r="K2096" s="2">
        <f>Table_ExternalData_15[[#This Row],[Price]]*Table_ExternalData_15[[#Headers],[1,22]]</f>
        <v>61.3782</v>
      </c>
      <c r="L2096" s="7">
        <f>IF(G2096="White Shark",E2096*0.5,IF(G2096="Sbox",E2096*0.5,IF(G2096="Tenda",E2096*0.5,E2096*0.2)))/100</f>
        <v>0.04</v>
      </c>
      <c r="M2096" s="2">
        <f>Table_ExternalData_15[[#This Row],[Price]]-Table_ExternalData_15[[#This Row],[Price]]*Table_ExternalData_15[[#This Row],[extra popust]]</f>
        <v>48.297600000000003</v>
      </c>
      <c r="N2096" s="2">
        <f>IF(M2096&lt;I2096,M2096,I2096)</f>
        <v>48.297600000000003</v>
      </c>
      <c r="O2096" s="12" t="str">
        <f>IF(N2096&lt;I2096,$U$1," ")</f>
        <v xml:space="preserve"> </v>
      </c>
      <c r="P2096" s="12" t="str">
        <f>IFERROR((O2096+30)," ")</f>
        <v xml:space="preserve"> </v>
      </c>
      <c r="Q2096" s="2">
        <f ca="1">IF(O2096=$U$1,N2096,"0")*1.22</f>
        <v>0</v>
      </c>
    </row>
    <row r="2097" spans="1:17" x14ac:dyDescent="0.25">
      <c r="A2097" t="s">
        <v>1881</v>
      </c>
      <c r="B2097" t="s">
        <v>1880</v>
      </c>
      <c r="C2097">
        <v>8111</v>
      </c>
      <c r="D2097">
        <v>160.59</v>
      </c>
      <c r="E2097">
        <f>IFERROR(VLOOKUP(Table_ExternalData_15[[#This Row],[Id]],Rabati!B:C,2,0),0)</f>
        <v>20</v>
      </c>
      <c r="F2097">
        <v>26</v>
      </c>
      <c r="G2097" t="str">
        <f>VLOOKUP(Table_ExternalData_15[[#This Row],[Id]],'Blagovna izdelek'!A:C,3,0)</f>
        <v>Leviton</v>
      </c>
      <c r="H2097">
        <f>Table_ExternalData_15[[#This Row],[Rabat]]*0.2</f>
        <v>4</v>
      </c>
      <c r="I2097" s="2">
        <f>Table_ExternalData_15[[#This Row],[Price]]-(Table_ExternalData_15[[#This Row],[Price]]*Table_ExternalData_15[[#This Row],[BB rabat]])/100</f>
        <v>154.16640000000001</v>
      </c>
      <c r="J2097" s="2">
        <f>Table_ExternalData_15[[#This Row],[BB cena]]*Table_ExternalData_15[[#Headers],[1,22]]</f>
        <v>188.08300800000001</v>
      </c>
      <c r="K2097" s="2">
        <f>Table_ExternalData_15[[#This Row],[Price]]*Table_ExternalData_15[[#Headers],[1,22]]</f>
        <v>195.91980000000001</v>
      </c>
      <c r="L2097" s="7">
        <f>IF(G2097="White Shark",E2097*0.5,IF(G2097="Sbox",E2097*0.5,IF(G2097="Tenda",E2097*0.5,E2097*0.2)))/100</f>
        <v>0.04</v>
      </c>
      <c r="M2097" s="2">
        <f>Table_ExternalData_15[[#This Row],[Price]]-Table_ExternalData_15[[#This Row],[Price]]*Table_ExternalData_15[[#This Row],[extra popust]]</f>
        <v>154.16640000000001</v>
      </c>
      <c r="N2097" s="2">
        <f>IF(M2097&lt;I2097,M2097,I2097)</f>
        <v>154.16640000000001</v>
      </c>
      <c r="O2097" s="12" t="str">
        <f>IF(N2097&lt;I2097,$U$1," ")</f>
        <v xml:space="preserve"> </v>
      </c>
      <c r="P2097" s="12" t="str">
        <f>IFERROR((O2097+30)," ")</f>
        <v xml:space="preserve"> </v>
      </c>
      <c r="Q2097" s="2">
        <f ca="1">IF(O2097=$U$1,N2097,"0")*1.22</f>
        <v>0</v>
      </c>
    </row>
    <row r="2098" spans="1:17" x14ac:dyDescent="0.25">
      <c r="A2098" t="s">
        <v>1883</v>
      </c>
      <c r="B2098" t="s">
        <v>1882</v>
      </c>
      <c r="C2098">
        <v>8113</v>
      </c>
      <c r="D2098">
        <v>106.04</v>
      </c>
      <c r="E2098">
        <f>IFERROR(VLOOKUP(Table_ExternalData_15[[#This Row],[Id]],Rabati!B:C,2,0),0)</f>
        <v>20</v>
      </c>
      <c r="F2098">
        <v>0</v>
      </c>
      <c r="G2098" t="str">
        <f>VLOOKUP(Table_ExternalData_15[[#This Row],[Id]],'Blagovna izdelek'!A:C,3,0)</f>
        <v>Leviton</v>
      </c>
      <c r="H2098">
        <f>Table_ExternalData_15[[#This Row],[Rabat]]*0.2</f>
        <v>4</v>
      </c>
      <c r="I2098" s="2">
        <f>Table_ExternalData_15[[#This Row],[Price]]-(Table_ExternalData_15[[#This Row],[Price]]*Table_ExternalData_15[[#This Row],[BB rabat]])/100</f>
        <v>101.7984</v>
      </c>
      <c r="J2098" s="2">
        <f>Table_ExternalData_15[[#This Row],[BB cena]]*Table_ExternalData_15[[#Headers],[1,22]]</f>
        <v>124.194048</v>
      </c>
      <c r="K2098" s="2">
        <f>Table_ExternalData_15[[#This Row],[Price]]*Table_ExternalData_15[[#Headers],[1,22]]</f>
        <v>129.36879999999999</v>
      </c>
      <c r="L2098" s="7">
        <f>IF(G2098="White Shark",E2098*0.5,IF(G2098="Sbox",E2098*0.5,IF(G2098="Tenda",E2098*0.5,E2098*0.2)))/100</f>
        <v>0.04</v>
      </c>
      <c r="M2098" s="2">
        <f>Table_ExternalData_15[[#This Row],[Price]]-Table_ExternalData_15[[#This Row],[Price]]*Table_ExternalData_15[[#This Row],[extra popust]]</f>
        <v>101.7984</v>
      </c>
      <c r="N2098" s="2">
        <f>IF(M2098&lt;I2098,M2098,I2098)</f>
        <v>101.7984</v>
      </c>
      <c r="O2098" s="12" t="str">
        <f>IF(N2098&lt;I2098,$U$1," ")</f>
        <v xml:space="preserve"> </v>
      </c>
      <c r="P2098" s="12" t="str">
        <f>IFERROR((O2098+30)," ")</f>
        <v xml:space="preserve"> </v>
      </c>
      <c r="Q2098" s="2">
        <f ca="1">IF(O2098=$U$1,N2098,"0")*1.22</f>
        <v>0</v>
      </c>
    </row>
    <row r="2099" spans="1:17" x14ac:dyDescent="0.25">
      <c r="A2099" t="s">
        <v>1887</v>
      </c>
      <c r="B2099" t="s">
        <v>1886</v>
      </c>
      <c r="C2099">
        <v>8116</v>
      </c>
      <c r="D2099">
        <v>237.47</v>
      </c>
      <c r="E2099">
        <f>IFERROR(VLOOKUP(Table_ExternalData_15[[#This Row],[Id]],Rabati!B:C,2,0),0)</f>
        <v>20</v>
      </c>
      <c r="F2099">
        <v>0</v>
      </c>
      <c r="G2099" t="str">
        <f>VLOOKUP(Table_ExternalData_15[[#This Row],[Id]],'Blagovna izdelek'!A:C,3,0)</f>
        <v>Leviton</v>
      </c>
      <c r="H2099">
        <f>Table_ExternalData_15[[#This Row],[Rabat]]*0.2</f>
        <v>4</v>
      </c>
      <c r="I2099" s="2">
        <f>Table_ExternalData_15[[#This Row],[Price]]-(Table_ExternalData_15[[#This Row],[Price]]*Table_ExternalData_15[[#This Row],[BB rabat]])/100</f>
        <v>227.97120000000001</v>
      </c>
      <c r="J2099" s="2">
        <f>Table_ExternalData_15[[#This Row],[BB cena]]*Table_ExternalData_15[[#Headers],[1,22]]</f>
        <v>278.124864</v>
      </c>
      <c r="K2099" s="2">
        <f>Table_ExternalData_15[[#This Row],[Price]]*Table_ExternalData_15[[#Headers],[1,22]]</f>
        <v>289.71339999999998</v>
      </c>
      <c r="L2099" s="7">
        <f>IF(G2099="White Shark",E2099*0.5,IF(G2099="Sbox",E2099*0.5,IF(G2099="Tenda",E2099*0.5,E2099*0.2)))/100</f>
        <v>0.04</v>
      </c>
      <c r="M2099" s="2">
        <f>Table_ExternalData_15[[#This Row],[Price]]-Table_ExternalData_15[[#This Row],[Price]]*Table_ExternalData_15[[#This Row],[extra popust]]</f>
        <v>227.97120000000001</v>
      </c>
      <c r="N2099" s="2">
        <f>IF(M2099&lt;I2099,M2099,I2099)</f>
        <v>227.97120000000001</v>
      </c>
      <c r="O2099" s="12" t="str">
        <f>IF(N2099&lt;I2099,$U$1," ")</f>
        <v xml:space="preserve"> </v>
      </c>
      <c r="P2099" s="12" t="str">
        <f>IFERROR((O2099+30)," ")</f>
        <v xml:space="preserve"> </v>
      </c>
      <c r="Q2099" s="2">
        <f ca="1">IF(O2099=$U$1,N2099,"0")*1.22</f>
        <v>0</v>
      </c>
    </row>
    <row r="2100" spans="1:17" x14ac:dyDescent="0.25">
      <c r="A2100" t="s">
        <v>1912</v>
      </c>
      <c r="B2100" t="s">
        <v>1911</v>
      </c>
      <c r="C2100">
        <v>8134</v>
      </c>
      <c r="D2100">
        <v>16.989999999999998</v>
      </c>
      <c r="E2100">
        <f>IFERROR(VLOOKUP(Table_ExternalData_15[[#This Row],[Id]],Rabati!B:C,2,0),0)</f>
        <v>20</v>
      </c>
      <c r="F2100">
        <v>138</v>
      </c>
      <c r="G2100" t="str">
        <f>VLOOKUP(Table_ExternalData_15[[#This Row],[Id]],'Blagovna izdelek'!A:C,3,0)</f>
        <v>Leviton</v>
      </c>
      <c r="H2100">
        <f>Table_ExternalData_15[[#This Row],[Rabat]]*0.2</f>
        <v>4</v>
      </c>
      <c r="I2100" s="2">
        <f>Table_ExternalData_15[[#This Row],[Price]]-(Table_ExternalData_15[[#This Row],[Price]]*Table_ExternalData_15[[#This Row],[BB rabat]])/100</f>
        <v>16.310399999999998</v>
      </c>
      <c r="J2100" s="2">
        <f>Table_ExternalData_15[[#This Row],[BB cena]]*Table_ExternalData_15[[#Headers],[1,22]]</f>
        <v>19.898687999999996</v>
      </c>
      <c r="K2100" s="2">
        <f>Table_ExternalData_15[[#This Row],[Price]]*Table_ExternalData_15[[#Headers],[1,22]]</f>
        <v>20.727799999999998</v>
      </c>
      <c r="L2100" s="7">
        <f>IF(G2100="White Shark",E2100*0.5,IF(G2100="Sbox",E2100*0.5,IF(G2100="Tenda",E2100*0.5,E2100*0.2)))/100</f>
        <v>0.04</v>
      </c>
      <c r="M2100" s="2">
        <f>Table_ExternalData_15[[#This Row],[Price]]-Table_ExternalData_15[[#This Row],[Price]]*Table_ExternalData_15[[#This Row],[extra popust]]</f>
        <v>16.310399999999998</v>
      </c>
      <c r="N2100" s="2">
        <f>IF(M2100&lt;I2100,M2100,I2100)</f>
        <v>16.310399999999998</v>
      </c>
      <c r="O2100" s="12" t="str">
        <f>IF(N2100&lt;I2100,$U$1," ")</f>
        <v xml:space="preserve"> </v>
      </c>
      <c r="P2100" s="12" t="str">
        <f>IFERROR((O2100+30)," ")</f>
        <v xml:space="preserve"> </v>
      </c>
      <c r="Q2100" s="2">
        <f ca="1">IF(O2100=$U$1,N2100,"0")*1.22</f>
        <v>0</v>
      </c>
    </row>
    <row r="2101" spans="1:17" x14ac:dyDescent="0.25">
      <c r="A2101" t="s">
        <v>1916</v>
      </c>
      <c r="B2101" t="s">
        <v>1915</v>
      </c>
      <c r="C2101">
        <v>8138</v>
      </c>
      <c r="D2101">
        <v>57.35</v>
      </c>
      <c r="E2101">
        <f>IFERROR(VLOOKUP(Table_ExternalData_15[[#This Row],[Id]],Rabati!B:C,2,0),0)</f>
        <v>20</v>
      </c>
      <c r="F2101">
        <v>0</v>
      </c>
      <c r="G2101" t="str">
        <f>VLOOKUP(Table_ExternalData_15[[#This Row],[Id]],'Blagovna izdelek'!A:C,3,0)</f>
        <v>Leviton</v>
      </c>
      <c r="H2101">
        <f>Table_ExternalData_15[[#This Row],[Rabat]]*0.2</f>
        <v>4</v>
      </c>
      <c r="I2101" s="2">
        <f>Table_ExternalData_15[[#This Row],[Price]]-(Table_ExternalData_15[[#This Row],[Price]]*Table_ExternalData_15[[#This Row],[BB rabat]])/100</f>
        <v>55.056000000000004</v>
      </c>
      <c r="J2101" s="2">
        <f>Table_ExternalData_15[[#This Row],[BB cena]]*Table_ExternalData_15[[#Headers],[1,22]]</f>
        <v>67.168320000000008</v>
      </c>
      <c r="K2101" s="2">
        <f>Table_ExternalData_15[[#This Row],[Price]]*Table_ExternalData_15[[#Headers],[1,22]]</f>
        <v>69.966999999999999</v>
      </c>
      <c r="L2101" s="7">
        <f>IF(G2101="White Shark",E2101*0.5,IF(G2101="Sbox",E2101*0.5,IF(G2101="Tenda",E2101*0.5,E2101*0.2)))/100</f>
        <v>0.04</v>
      </c>
      <c r="M2101" s="2">
        <f>Table_ExternalData_15[[#This Row],[Price]]-Table_ExternalData_15[[#This Row],[Price]]*Table_ExternalData_15[[#This Row],[extra popust]]</f>
        <v>55.056000000000004</v>
      </c>
      <c r="N2101" s="2">
        <f>IF(M2101&lt;I2101,M2101,I2101)</f>
        <v>55.056000000000004</v>
      </c>
      <c r="O2101" s="12" t="str">
        <f>IF(N2101&lt;I2101,$U$1," ")</f>
        <v xml:space="preserve"> </v>
      </c>
      <c r="P2101" s="12" t="str">
        <f>IFERROR((O2101+30)," ")</f>
        <v xml:space="preserve"> </v>
      </c>
      <c r="Q2101" s="2">
        <f ca="1">IF(O2101=$U$1,N2101,"0")*1.22</f>
        <v>0</v>
      </c>
    </row>
    <row r="2102" spans="1:17" x14ac:dyDescent="0.25">
      <c r="A2102" t="s">
        <v>1980</v>
      </c>
      <c r="B2102" t="s">
        <v>9611</v>
      </c>
      <c r="C2102">
        <v>8192</v>
      </c>
      <c r="D2102">
        <v>3.75</v>
      </c>
      <c r="E2102">
        <f>IFERROR(VLOOKUP(Table_ExternalData_15[[#This Row],[Id]],Rabati!B:C,2,0),0)</f>
        <v>20</v>
      </c>
      <c r="F2102">
        <v>0</v>
      </c>
      <c r="G2102" t="str">
        <f>VLOOKUP(Table_ExternalData_15[[#This Row],[Id]],'Blagovna izdelek'!A:C,3,0)</f>
        <v>Leviton</v>
      </c>
      <c r="H2102">
        <f>Table_ExternalData_15[[#This Row],[Rabat]]*0.2</f>
        <v>4</v>
      </c>
      <c r="I2102" s="2">
        <f>Table_ExternalData_15[[#This Row],[Price]]-(Table_ExternalData_15[[#This Row],[Price]]*Table_ExternalData_15[[#This Row],[BB rabat]])/100</f>
        <v>3.6</v>
      </c>
      <c r="J2102" s="2">
        <f>Table_ExternalData_15[[#This Row],[BB cena]]*Table_ExternalData_15[[#Headers],[1,22]]</f>
        <v>4.3920000000000003</v>
      </c>
      <c r="K2102" s="2">
        <f>Table_ExternalData_15[[#This Row],[Price]]*Table_ExternalData_15[[#Headers],[1,22]]</f>
        <v>4.5750000000000002</v>
      </c>
      <c r="L2102" s="7">
        <f>IF(G2102="White Shark",E2102*0.5,IF(G2102="Sbox",E2102*0.5,IF(G2102="Tenda",E2102*0.5,E2102*0.2)))/100</f>
        <v>0.04</v>
      </c>
      <c r="M2102" s="2">
        <f>Table_ExternalData_15[[#This Row],[Price]]-Table_ExternalData_15[[#This Row],[Price]]*Table_ExternalData_15[[#This Row],[extra popust]]</f>
        <v>3.6</v>
      </c>
      <c r="N2102" s="2">
        <f>IF(M2102&lt;I2102,M2102,I2102)</f>
        <v>3.6</v>
      </c>
      <c r="O2102" s="12" t="str">
        <f>IF(N2102&lt;I2102,$U$1," ")</f>
        <v xml:space="preserve"> </v>
      </c>
      <c r="P2102" s="12" t="str">
        <f>IFERROR((O2102+30)," ")</f>
        <v xml:space="preserve"> </v>
      </c>
      <c r="Q2102" s="2">
        <f ca="1">IF(O2102=$U$1,N2102,"0")*1.22</f>
        <v>0</v>
      </c>
    </row>
    <row r="2103" spans="1:17" x14ac:dyDescent="0.25">
      <c r="A2103" t="s">
        <v>1981</v>
      </c>
      <c r="B2103" t="s">
        <v>14311</v>
      </c>
      <c r="C2103">
        <v>8193</v>
      </c>
      <c r="D2103">
        <v>1.5</v>
      </c>
      <c r="E2103">
        <f>IFERROR(VLOOKUP(Table_ExternalData_15[[#This Row],[Id]],Rabati!B:C,2,0),0)</f>
        <v>20</v>
      </c>
      <c r="F2103">
        <v>29</v>
      </c>
      <c r="G2103" t="str">
        <f>VLOOKUP(Table_ExternalData_15[[#This Row],[Id]],'Blagovna izdelek'!A:C,3,0)</f>
        <v>Leviton</v>
      </c>
      <c r="H2103">
        <f>Table_ExternalData_15[[#This Row],[Rabat]]*0.2</f>
        <v>4</v>
      </c>
      <c r="I2103" s="2">
        <f>Table_ExternalData_15[[#This Row],[Price]]-(Table_ExternalData_15[[#This Row],[Price]]*Table_ExternalData_15[[#This Row],[BB rabat]])/100</f>
        <v>1.44</v>
      </c>
      <c r="J2103" s="2">
        <f>Table_ExternalData_15[[#This Row],[BB cena]]*Table_ExternalData_15[[#Headers],[1,22]]</f>
        <v>1.7567999999999999</v>
      </c>
      <c r="K2103" s="2">
        <f>Table_ExternalData_15[[#This Row],[Price]]*Table_ExternalData_15[[#Headers],[1,22]]</f>
        <v>1.83</v>
      </c>
      <c r="L2103" s="7">
        <f>IF(G2103="White Shark",E2103*0.5,IF(G2103="Sbox",E2103*0.5,IF(G2103="Tenda",E2103*0.5,E2103*0.2)))/100</f>
        <v>0.04</v>
      </c>
      <c r="M2103" s="2">
        <f>Table_ExternalData_15[[#This Row],[Price]]-Table_ExternalData_15[[#This Row],[Price]]*Table_ExternalData_15[[#This Row],[extra popust]]</f>
        <v>1.44</v>
      </c>
      <c r="N2103" s="2">
        <f>IF(M2103&lt;I2103,M2103,I2103)</f>
        <v>1.44</v>
      </c>
      <c r="O2103" s="12" t="str">
        <f>IF(N2103&lt;I2103,$U$1," ")</f>
        <v xml:space="preserve"> </v>
      </c>
      <c r="P2103" s="12" t="str">
        <f>IFERROR((O2103+30)," ")</f>
        <v xml:space="preserve"> </v>
      </c>
      <c r="Q2103" s="2">
        <f ca="1">IF(O2103=$U$1,N2103,"0")*1.22</f>
        <v>0</v>
      </c>
    </row>
    <row r="2104" spans="1:17" x14ac:dyDescent="0.25">
      <c r="A2104" t="s">
        <v>1991</v>
      </c>
      <c r="B2104" t="s">
        <v>1990</v>
      </c>
      <c r="C2104">
        <v>8202</v>
      </c>
      <c r="D2104">
        <v>2.68</v>
      </c>
      <c r="E2104">
        <f>IFERROR(VLOOKUP(Table_ExternalData_15[[#This Row],[Id]],Rabati!B:C,2,0),0)</f>
        <v>20</v>
      </c>
      <c r="F2104">
        <v>0</v>
      </c>
      <c r="G2104" t="str">
        <f>VLOOKUP(Table_ExternalData_15[[#This Row],[Id]],'Blagovna izdelek'!A:C,3,0)</f>
        <v>Leviton</v>
      </c>
      <c r="H2104">
        <f>Table_ExternalData_15[[#This Row],[Rabat]]*0.2</f>
        <v>4</v>
      </c>
      <c r="I2104" s="2">
        <f>Table_ExternalData_15[[#This Row],[Price]]-(Table_ExternalData_15[[#This Row],[Price]]*Table_ExternalData_15[[#This Row],[BB rabat]])/100</f>
        <v>2.5728</v>
      </c>
      <c r="J2104" s="2">
        <f>Table_ExternalData_15[[#This Row],[BB cena]]*Table_ExternalData_15[[#Headers],[1,22]]</f>
        <v>3.1388159999999998</v>
      </c>
      <c r="K2104" s="2">
        <f>Table_ExternalData_15[[#This Row],[Price]]*Table_ExternalData_15[[#Headers],[1,22]]</f>
        <v>3.2696000000000001</v>
      </c>
      <c r="L2104" s="7">
        <f>IF(G2104="White Shark",E2104*0.5,IF(G2104="Sbox",E2104*0.5,IF(G2104="Tenda",E2104*0.5,E2104*0.2)))/100</f>
        <v>0.04</v>
      </c>
      <c r="M2104" s="2">
        <f>Table_ExternalData_15[[#This Row],[Price]]-Table_ExternalData_15[[#This Row],[Price]]*Table_ExternalData_15[[#This Row],[extra popust]]</f>
        <v>2.5728</v>
      </c>
      <c r="N2104" s="2">
        <f>IF(M2104&lt;I2104,M2104,I2104)</f>
        <v>2.5728</v>
      </c>
      <c r="O2104" s="12" t="str">
        <f>IF(N2104&lt;I2104,$U$1," ")</f>
        <v xml:space="preserve"> </v>
      </c>
      <c r="P2104" s="12" t="str">
        <f>IFERROR((O2104+30)," ")</f>
        <v xml:space="preserve"> </v>
      </c>
      <c r="Q2104" s="2">
        <f ca="1">IF(O2104=$U$1,N2104,"0")*1.22</f>
        <v>0</v>
      </c>
    </row>
    <row r="2105" spans="1:17" x14ac:dyDescent="0.25">
      <c r="A2105" t="s">
        <v>1993</v>
      </c>
      <c r="B2105" t="s">
        <v>1992</v>
      </c>
      <c r="C2105">
        <v>8204</v>
      </c>
      <c r="D2105">
        <v>1.87</v>
      </c>
      <c r="E2105">
        <f>IFERROR(VLOOKUP(Table_ExternalData_15[[#This Row],[Id]],Rabati!B:C,2,0),0)</f>
        <v>20</v>
      </c>
      <c r="F2105">
        <v>60</v>
      </c>
      <c r="G2105" t="str">
        <f>VLOOKUP(Table_ExternalData_15[[#This Row],[Id]],'Blagovna izdelek'!A:C,3,0)</f>
        <v>Leviton</v>
      </c>
      <c r="H2105">
        <f>Table_ExternalData_15[[#This Row],[Rabat]]*0.2</f>
        <v>4</v>
      </c>
      <c r="I2105" s="2">
        <f>Table_ExternalData_15[[#This Row],[Price]]-(Table_ExternalData_15[[#This Row],[Price]]*Table_ExternalData_15[[#This Row],[BB rabat]])/100</f>
        <v>1.7952000000000001</v>
      </c>
      <c r="J2105" s="2">
        <f>Table_ExternalData_15[[#This Row],[BB cena]]*Table_ExternalData_15[[#Headers],[1,22]]</f>
        <v>2.1901440000000001</v>
      </c>
      <c r="K2105" s="2">
        <f>Table_ExternalData_15[[#This Row],[Price]]*Table_ExternalData_15[[#Headers],[1,22]]</f>
        <v>2.2814000000000001</v>
      </c>
      <c r="L2105" s="7">
        <f>IF(G2105="White Shark",E2105*0.5,IF(G2105="Sbox",E2105*0.5,IF(G2105="Tenda",E2105*0.5,E2105*0.2)))/100</f>
        <v>0.04</v>
      </c>
      <c r="M2105" s="2">
        <f>Table_ExternalData_15[[#This Row],[Price]]-Table_ExternalData_15[[#This Row],[Price]]*Table_ExternalData_15[[#This Row],[extra popust]]</f>
        <v>1.7952000000000001</v>
      </c>
      <c r="N2105" s="2">
        <f>IF(M2105&lt;I2105,M2105,I2105)</f>
        <v>1.7952000000000001</v>
      </c>
      <c r="O2105" s="12" t="str">
        <f>IF(N2105&lt;I2105,$U$1," ")</f>
        <v xml:space="preserve"> </v>
      </c>
      <c r="P2105" s="12" t="str">
        <f>IFERROR((O2105+30)," ")</f>
        <v xml:space="preserve"> </v>
      </c>
      <c r="Q2105" s="2">
        <f ca="1">IF(O2105=$U$1,N2105,"0")*1.22</f>
        <v>0</v>
      </c>
    </row>
    <row r="2106" spans="1:17" x14ac:dyDescent="0.25">
      <c r="A2106" t="s">
        <v>2001</v>
      </c>
      <c r="B2106" t="s">
        <v>2000</v>
      </c>
      <c r="C2106">
        <v>8220</v>
      </c>
      <c r="D2106">
        <v>114.77</v>
      </c>
      <c r="E2106">
        <f>IFERROR(VLOOKUP(Table_ExternalData_15[[#This Row],[Id]],Rabati!B:C,2,0),0)</f>
        <v>20</v>
      </c>
      <c r="F2106">
        <v>0</v>
      </c>
      <c r="G2106" t="str">
        <f>VLOOKUP(Table_ExternalData_15[[#This Row],[Id]],'Blagovna izdelek'!A:C,3,0)</f>
        <v>Leviton</v>
      </c>
      <c r="H2106">
        <f>Table_ExternalData_15[[#This Row],[Rabat]]*0.2</f>
        <v>4</v>
      </c>
      <c r="I2106" s="2">
        <f>Table_ExternalData_15[[#This Row],[Price]]-(Table_ExternalData_15[[#This Row],[Price]]*Table_ExternalData_15[[#This Row],[BB rabat]])/100</f>
        <v>110.17919999999999</v>
      </c>
      <c r="J2106" s="2">
        <f>Table_ExternalData_15[[#This Row],[BB cena]]*Table_ExternalData_15[[#Headers],[1,22]]</f>
        <v>134.41862399999999</v>
      </c>
      <c r="K2106" s="2">
        <f>Table_ExternalData_15[[#This Row],[Price]]*Table_ExternalData_15[[#Headers],[1,22]]</f>
        <v>140.01939999999999</v>
      </c>
      <c r="L2106" s="7">
        <f>IF(G2106="White Shark",E2106*0.5,IF(G2106="Sbox",E2106*0.5,IF(G2106="Tenda",E2106*0.5,E2106*0.2)))/100</f>
        <v>0.04</v>
      </c>
      <c r="M2106" s="2">
        <f>Table_ExternalData_15[[#This Row],[Price]]-Table_ExternalData_15[[#This Row],[Price]]*Table_ExternalData_15[[#This Row],[extra popust]]</f>
        <v>110.17919999999999</v>
      </c>
      <c r="N2106" s="2">
        <f>IF(M2106&lt;I2106,M2106,I2106)</f>
        <v>110.17919999999999</v>
      </c>
      <c r="O2106" s="12" t="str">
        <f>IF(N2106&lt;I2106,$U$1," ")</f>
        <v xml:space="preserve"> </v>
      </c>
      <c r="P2106" s="12" t="str">
        <f>IFERROR((O2106+30)," ")</f>
        <v xml:space="preserve"> </v>
      </c>
      <c r="Q2106" s="2">
        <f ca="1">IF(O2106=$U$1,N2106,"0")*1.22</f>
        <v>0</v>
      </c>
    </row>
    <row r="2107" spans="1:17" x14ac:dyDescent="0.25">
      <c r="A2107" t="s">
        <v>2003</v>
      </c>
      <c r="B2107" t="s">
        <v>2002</v>
      </c>
      <c r="C2107">
        <v>8221</v>
      </c>
      <c r="D2107">
        <v>109.55</v>
      </c>
      <c r="E2107">
        <f>IFERROR(VLOOKUP(Table_ExternalData_15[[#This Row],[Id]],Rabati!B:C,2,0),0)</f>
        <v>20</v>
      </c>
      <c r="F2107">
        <v>11</v>
      </c>
      <c r="G2107" t="str">
        <f>VLOOKUP(Table_ExternalData_15[[#This Row],[Id]],'Blagovna izdelek'!A:C,3,0)</f>
        <v>Leviton</v>
      </c>
      <c r="H2107">
        <f>Table_ExternalData_15[[#This Row],[Rabat]]*0.2</f>
        <v>4</v>
      </c>
      <c r="I2107" s="2">
        <f>Table_ExternalData_15[[#This Row],[Price]]-(Table_ExternalData_15[[#This Row],[Price]]*Table_ExternalData_15[[#This Row],[BB rabat]])/100</f>
        <v>105.16799999999999</v>
      </c>
      <c r="J2107" s="2">
        <f>Table_ExternalData_15[[#This Row],[BB cena]]*Table_ExternalData_15[[#Headers],[1,22]]</f>
        <v>128.30495999999999</v>
      </c>
      <c r="K2107" s="2">
        <f>Table_ExternalData_15[[#This Row],[Price]]*Table_ExternalData_15[[#Headers],[1,22]]</f>
        <v>133.65099999999998</v>
      </c>
      <c r="L2107" s="7">
        <f>IF(G2107="White Shark",E2107*0.5,IF(G2107="Sbox",E2107*0.5,IF(G2107="Tenda",E2107*0.5,E2107*0.2)))/100</f>
        <v>0.04</v>
      </c>
      <c r="M2107" s="2">
        <f>Table_ExternalData_15[[#This Row],[Price]]-Table_ExternalData_15[[#This Row],[Price]]*Table_ExternalData_15[[#This Row],[extra popust]]</f>
        <v>105.16799999999999</v>
      </c>
      <c r="N2107" s="2">
        <f>IF(M2107&lt;I2107,M2107,I2107)</f>
        <v>105.16799999999999</v>
      </c>
      <c r="O2107" s="12" t="str">
        <f>IF(N2107&lt;I2107,$U$1," ")</f>
        <v xml:space="preserve"> </v>
      </c>
      <c r="P2107" s="12" t="str">
        <f>IFERROR((O2107+30)," ")</f>
        <v xml:space="preserve"> </v>
      </c>
      <c r="Q2107" s="2">
        <f ca="1">IF(O2107=$U$1,N2107,"0")*1.22</f>
        <v>0</v>
      </c>
    </row>
    <row r="2108" spans="1:17" x14ac:dyDescent="0.25">
      <c r="A2108" t="s">
        <v>2005</v>
      </c>
      <c r="B2108" t="s">
        <v>2004</v>
      </c>
      <c r="C2108">
        <v>8222</v>
      </c>
      <c r="D2108">
        <v>151.9</v>
      </c>
      <c r="E2108">
        <f>IFERROR(VLOOKUP(Table_ExternalData_15[[#This Row],[Id]],Rabati!B:C,2,0),0)</f>
        <v>20</v>
      </c>
      <c r="F2108">
        <v>7</v>
      </c>
      <c r="G2108" t="str">
        <f>VLOOKUP(Table_ExternalData_15[[#This Row],[Id]],'Blagovna izdelek'!A:C,3,0)</f>
        <v>Leviton</v>
      </c>
      <c r="H2108">
        <f>Table_ExternalData_15[[#This Row],[Rabat]]*0.2</f>
        <v>4</v>
      </c>
      <c r="I2108" s="2">
        <f>Table_ExternalData_15[[#This Row],[Price]]-(Table_ExternalData_15[[#This Row],[Price]]*Table_ExternalData_15[[#This Row],[BB rabat]])/100</f>
        <v>145.82400000000001</v>
      </c>
      <c r="J2108" s="2">
        <f>Table_ExternalData_15[[#This Row],[BB cena]]*Table_ExternalData_15[[#Headers],[1,22]]</f>
        <v>177.90528</v>
      </c>
      <c r="K2108" s="2">
        <f>Table_ExternalData_15[[#This Row],[Price]]*Table_ExternalData_15[[#Headers],[1,22]]</f>
        <v>185.31800000000001</v>
      </c>
      <c r="L2108" s="7">
        <f>IF(G2108="White Shark",E2108*0.5,IF(G2108="Sbox",E2108*0.5,IF(G2108="Tenda",E2108*0.5,E2108*0.2)))/100</f>
        <v>0.04</v>
      </c>
      <c r="M2108" s="2">
        <f>Table_ExternalData_15[[#This Row],[Price]]-Table_ExternalData_15[[#This Row],[Price]]*Table_ExternalData_15[[#This Row],[extra popust]]</f>
        <v>145.82400000000001</v>
      </c>
      <c r="N2108" s="2">
        <f>IF(M2108&lt;I2108,M2108,I2108)</f>
        <v>145.82400000000001</v>
      </c>
      <c r="O2108" s="12" t="str">
        <f>IF(N2108&lt;I2108,$U$1," ")</f>
        <v xml:space="preserve"> </v>
      </c>
      <c r="P2108" s="12" t="str">
        <f>IFERROR((O2108+30)," ")</f>
        <v xml:space="preserve"> </v>
      </c>
      <c r="Q2108" s="2">
        <f ca="1">IF(O2108=$U$1,N2108,"0")*1.22</f>
        <v>0</v>
      </c>
    </row>
    <row r="2109" spans="1:17" x14ac:dyDescent="0.25">
      <c r="A2109" t="s">
        <v>2007</v>
      </c>
      <c r="B2109" t="s">
        <v>2006</v>
      </c>
      <c r="C2109">
        <v>8223</v>
      </c>
      <c r="D2109">
        <v>663.33</v>
      </c>
      <c r="E2109">
        <f>IFERROR(VLOOKUP(Table_ExternalData_15[[#This Row],[Id]],Rabati!B:C,2,0),0)</f>
        <v>20</v>
      </c>
      <c r="F2109">
        <v>0</v>
      </c>
      <c r="G2109" t="str">
        <f>VLOOKUP(Table_ExternalData_15[[#This Row],[Id]],'Blagovna izdelek'!A:C,3,0)</f>
        <v>Leviton</v>
      </c>
      <c r="H2109">
        <f>Table_ExternalData_15[[#This Row],[Rabat]]*0.2</f>
        <v>4</v>
      </c>
      <c r="I2109" s="2">
        <f>Table_ExternalData_15[[#This Row],[Price]]-(Table_ExternalData_15[[#This Row],[Price]]*Table_ExternalData_15[[#This Row],[BB rabat]])/100</f>
        <v>636.79680000000008</v>
      </c>
      <c r="J2109" s="2">
        <f>Table_ExternalData_15[[#This Row],[BB cena]]*Table_ExternalData_15[[#Headers],[1,22]]</f>
        <v>776.89209600000004</v>
      </c>
      <c r="K2109" s="2">
        <f>Table_ExternalData_15[[#This Row],[Price]]*Table_ExternalData_15[[#Headers],[1,22]]</f>
        <v>809.26260000000002</v>
      </c>
      <c r="L2109" s="7">
        <f>IF(G2109="White Shark",E2109*0.5,IF(G2109="Sbox",E2109*0.5,IF(G2109="Tenda",E2109*0.5,E2109*0.2)))/100</f>
        <v>0.04</v>
      </c>
      <c r="M2109" s="2">
        <f>Table_ExternalData_15[[#This Row],[Price]]-Table_ExternalData_15[[#This Row],[Price]]*Table_ExternalData_15[[#This Row],[extra popust]]</f>
        <v>636.79680000000008</v>
      </c>
      <c r="N2109" s="2">
        <f>IF(M2109&lt;I2109,M2109,I2109)</f>
        <v>636.79680000000008</v>
      </c>
      <c r="O2109" s="12" t="str">
        <f>IF(N2109&lt;I2109,$U$1," ")</f>
        <v xml:space="preserve"> </v>
      </c>
      <c r="P2109" s="12" t="str">
        <f>IFERROR((O2109+30)," ")</f>
        <v xml:space="preserve"> </v>
      </c>
      <c r="Q2109" s="2">
        <f ca="1">IF(O2109=$U$1,N2109,"0")*1.22</f>
        <v>0</v>
      </c>
    </row>
    <row r="2110" spans="1:17" x14ac:dyDescent="0.25">
      <c r="A2110" t="s">
        <v>2009</v>
      </c>
      <c r="B2110" t="s">
        <v>2008</v>
      </c>
      <c r="C2110">
        <v>8224</v>
      </c>
      <c r="D2110">
        <v>154.9</v>
      </c>
      <c r="E2110">
        <f>IFERROR(VLOOKUP(Table_ExternalData_15[[#This Row],[Id]],Rabati!B:C,2,0),0)</f>
        <v>20</v>
      </c>
      <c r="F2110">
        <v>0</v>
      </c>
      <c r="G2110" t="str">
        <f>VLOOKUP(Table_ExternalData_15[[#This Row],[Id]],'Blagovna izdelek'!A:C,3,0)</f>
        <v>Leviton</v>
      </c>
      <c r="H2110">
        <f>Table_ExternalData_15[[#This Row],[Rabat]]*0.2</f>
        <v>4</v>
      </c>
      <c r="I2110" s="2">
        <f>Table_ExternalData_15[[#This Row],[Price]]-(Table_ExternalData_15[[#This Row],[Price]]*Table_ExternalData_15[[#This Row],[BB rabat]])/100</f>
        <v>148.70400000000001</v>
      </c>
      <c r="J2110" s="2">
        <f>Table_ExternalData_15[[#This Row],[BB cena]]*Table_ExternalData_15[[#Headers],[1,22]]</f>
        <v>181.41888</v>
      </c>
      <c r="K2110" s="2">
        <f>Table_ExternalData_15[[#This Row],[Price]]*Table_ExternalData_15[[#Headers],[1,22]]</f>
        <v>188.97800000000001</v>
      </c>
      <c r="L2110" s="7">
        <f>IF(G2110="White Shark",E2110*0.5,IF(G2110="Sbox",E2110*0.5,IF(G2110="Tenda",E2110*0.5,E2110*0.2)))/100</f>
        <v>0.04</v>
      </c>
      <c r="M2110" s="2">
        <f>Table_ExternalData_15[[#This Row],[Price]]-Table_ExternalData_15[[#This Row],[Price]]*Table_ExternalData_15[[#This Row],[extra popust]]</f>
        <v>148.70400000000001</v>
      </c>
      <c r="N2110" s="2">
        <f>IF(M2110&lt;I2110,M2110,I2110)</f>
        <v>148.70400000000001</v>
      </c>
      <c r="O2110" s="12" t="str">
        <f>IF(N2110&lt;I2110,$U$1," ")</f>
        <v xml:space="preserve"> </v>
      </c>
      <c r="P2110" s="12" t="str">
        <f>IFERROR((O2110+30)," ")</f>
        <v xml:space="preserve"> </v>
      </c>
      <c r="Q2110" s="2">
        <f ca="1">IF(O2110=$U$1,N2110,"0")*1.22</f>
        <v>0</v>
      </c>
    </row>
    <row r="2111" spans="1:17" x14ac:dyDescent="0.25">
      <c r="A2111" t="s">
        <v>2011</v>
      </c>
      <c r="B2111" t="s">
        <v>2010</v>
      </c>
      <c r="C2111">
        <v>8225</v>
      </c>
      <c r="D2111">
        <v>215.14</v>
      </c>
      <c r="E2111">
        <f>IFERROR(VLOOKUP(Table_ExternalData_15[[#This Row],[Id]],Rabati!B:C,2,0),0)</f>
        <v>20</v>
      </c>
      <c r="F2111">
        <v>11</v>
      </c>
      <c r="G2111" t="str">
        <f>VLOOKUP(Table_ExternalData_15[[#This Row],[Id]],'Blagovna izdelek'!A:C,3,0)</f>
        <v>Leviton</v>
      </c>
      <c r="H2111">
        <f>Table_ExternalData_15[[#This Row],[Rabat]]*0.2</f>
        <v>4</v>
      </c>
      <c r="I2111" s="2">
        <f>Table_ExternalData_15[[#This Row],[Price]]-(Table_ExternalData_15[[#This Row],[Price]]*Table_ExternalData_15[[#This Row],[BB rabat]])/100</f>
        <v>206.53439999999998</v>
      </c>
      <c r="J2111" s="2">
        <f>Table_ExternalData_15[[#This Row],[BB cena]]*Table_ExternalData_15[[#Headers],[1,22]]</f>
        <v>251.97196799999998</v>
      </c>
      <c r="K2111" s="2">
        <f>Table_ExternalData_15[[#This Row],[Price]]*Table_ExternalData_15[[#Headers],[1,22]]</f>
        <v>262.4708</v>
      </c>
      <c r="L2111" s="7">
        <f>IF(G2111="White Shark",E2111*0.5,IF(G2111="Sbox",E2111*0.5,IF(G2111="Tenda",E2111*0.5,E2111*0.2)))/100</f>
        <v>0.04</v>
      </c>
      <c r="M2111" s="2">
        <f>Table_ExternalData_15[[#This Row],[Price]]-Table_ExternalData_15[[#This Row],[Price]]*Table_ExternalData_15[[#This Row],[extra popust]]</f>
        <v>206.53439999999998</v>
      </c>
      <c r="N2111" s="2">
        <f>IF(M2111&lt;I2111,M2111,I2111)</f>
        <v>206.53439999999998</v>
      </c>
      <c r="O2111" s="12" t="str">
        <f>IF(N2111&lt;I2111,$U$1," ")</f>
        <v xml:space="preserve"> </v>
      </c>
      <c r="P2111" s="12" t="str">
        <f>IFERROR((O2111+30)," ")</f>
        <v xml:space="preserve"> </v>
      </c>
      <c r="Q2111" s="2">
        <f ca="1">IF(O2111=$U$1,N2111,"0")*1.22</f>
        <v>0</v>
      </c>
    </row>
    <row r="2112" spans="1:17" x14ac:dyDescent="0.25">
      <c r="A2112" t="s">
        <v>2012</v>
      </c>
      <c r="B2112" t="s">
        <v>10179</v>
      </c>
      <c r="C2112">
        <v>8226</v>
      </c>
      <c r="D2112">
        <v>76.3</v>
      </c>
      <c r="E2112">
        <f>IFERROR(VLOOKUP(Table_ExternalData_15[[#This Row],[Id]],Rabati!B:C,2,0),0)</f>
        <v>20</v>
      </c>
      <c r="F2112">
        <v>19</v>
      </c>
      <c r="G2112" t="str">
        <f>VLOOKUP(Table_ExternalData_15[[#This Row],[Id]],'Blagovna izdelek'!A:C,3,0)</f>
        <v>Leviton</v>
      </c>
      <c r="H2112">
        <f>Table_ExternalData_15[[#This Row],[Rabat]]*0.2</f>
        <v>4</v>
      </c>
      <c r="I2112" s="2">
        <f>Table_ExternalData_15[[#This Row],[Price]]-(Table_ExternalData_15[[#This Row],[Price]]*Table_ExternalData_15[[#This Row],[BB rabat]])/100</f>
        <v>73.24799999999999</v>
      </c>
      <c r="J2112" s="2">
        <f>Table_ExternalData_15[[#This Row],[BB cena]]*Table_ExternalData_15[[#Headers],[1,22]]</f>
        <v>89.362559999999988</v>
      </c>
      <c r="K2112" s="2">
        <f>Table_ExternalData_15[[#This Row],[Price]]*Table_ExternalData_15[[#Headers],[1,22]]</f>
        <v>93.085999999999999</v>
      </c>
      <c r="L2112" s="7">
        <f>IF(G2112="White Shark",E2112*0.5,IF(G2112="Sbox",E2112*0.5,IF(G2112="Tenda",E2112*0.5,E2112*0.2)))/100</f>
        <v>0.04</v>
      </c>
      <c r="M2112" s="2">
        <f>Table_ExternalData_15[[#This Row],[Price]]-Table_ExternalData_15[[#This Row],[Price]]*Table_ExternalData_15[[#This Row],[extra popust]]</f>
        <v>73.24799999999999</v>
      </c>
      <c r="N2112" s="2">
        <f>IF(M2112&lt;I2112,M2112,I2112)</f>
        <v>73.24799999999999</v>
      </c>
      <c r="O2112" s="12" t="str">
        <f>IF(N2112&lt;I2112,$U$1," ")</f>
        <v xml:space="preserve"> </v>
      </c>
      <c r="P2112" s="12" t="str">
        <f>IFERROR((O2112+30)," ")</f>
        <v xml:space="preserve"> </v>
      </c>
      <c r="Q2112" s="2">
        <f ca="1">IF(O2112=$U$1,N2112,"0")*1.22</f>
        <v>0</v>
      </c>
    </row>
    <row r="2113" spans="1:17" x14ac:dyDescent="0.25">
      <c r="A2113" t="s">
        <v>2014</v>
      </c>
      <c r="B2113" t="s">
        <v>2013</v>
      </c>
      <c r="C2113">
        <v>8227</v>
      </c>
      <c r="D2113">
        <v>78.62</v>
      </c>
      <c r="E2113">
        <f>IFERROR(VLOOKUP(Table_ExternalData_15[[#This Row],[Id]],Rabati!B:C,2,0),0)</f>
        <v>20</v>
      </c>
      <c r="F2113">
        <v>0</v>
      </c>
      <c r="G2113" t="str">
        <f>VLOOKUP(Table_ExternalData_15[[#This Row],[Id]],'Blagovna izdelek'!A:C,3,0)</f>
        <v>Leviton</v>
      </c>
      <c r="H2113">
        <f>Table_ExternalData_15[[#This Row],[Rabat]]*0.2</f>
        <v>4</v>
      </c>
      <c r="I2113" s="2">
        <f>Table_ExternalData_15[[#This Row],[Price]]-(Table_ExternalData_15[[#This Row],[Price]]*Table_ExternalData_15[[#This Row],[BB rabat]])/100</f>
        <v>75.475200000000001</v>
      </c>
      <c r="J2113" s="2">
        <f>Table_ExternalData_15[[#This Row],[BB cena]]*Table_ExternalData_15[[#Headers],[1,22]]</f>
        <v>92.079744000000005</v>
      </c>
      <c r="K2113" s="2">
        <f>Table_ExternalData_15[[#This Row],[Price]]*Table_ExternalData_15[[#Headers],[1,22]]</f>
        <v>95.91640000000001</v>
      </c>
      <c r="L2113" s="7">
        <f>IF(G2113="White Shark",E2113*0.5,IF(G2113="Sbox",E2113*0.5,IF(G2113="Tenda",E2113*0.5,E2113*0.2)))/100</f>
        <v>0.04</v>
      </c>
      <c r="M2113" s="2">
        <f>Table_ExternalData_15[[#This Row],[Price]]-Table_ExternalData_15[[#This Row],[Price]]*Table_ExternalData_15[[#This Row],[extra popust]]</f>
        <v>75.475200000000001</v>
      </c>
      <c r="N2113" s="2">
        <f>IF(M2113&lt;I2113,M2113,I2113)</f>
        <v>75.475200000000001</v>
      </c>
      <c r="O2113" s="12" t="str">
        <f>IF(N2113&lt;I2113,$U$1," ")</f>
        <v xml:space="preserve"> </v>
      </c>
      <c r="P2113" s="12" t="str">
        <f>IFERROR((O2113+30)," ")</f>
        <v xml:space="preserve"> </v>
      </c>
      <c r="Q2113" s="2">
        <f ca="1">IF(O2113=$U$1,N2113,"0")*1.22</f>
        <v>0</v>
      </c>
    </row>
    <row r="2114" spans="1:17" x14ac:dyDescent="0.25">
      <c r="A2114" t="s">
        <v>2016</v>
      </c>
      <c r="B2114" t="s">
        <v>2015</v>
      </c>
      <c r="C2114">
        <v>8228</v>
      </c>
      <c r="D2114">
        <v>88</v>
      </c>
      <c r="E2114">
        <f>IFERROR(VLOOKUP(Table_ExternalData_15[[#This Row],[Id]],Rabati!B:C,2,0),0)</f>
        <v>20</v>
      </c>
      <c r="F2114">
        <v>0</v>
      </c>
      <c r="G2114" t="str">
        <f>VLOOKUP(Table_ExternalData_15[[#This Row],[Id]],'Blagovna izdelek'!A:C,3,0)</f>
        <v>Leviton</v>
      </c>
      <c r="H2114">
        <f>Table_ExternalData_15[[#This Row],[Rabat]]*0.2</f>
        <v>4</v>
      </c>
      <c r="I2114" s="2">
        <f>Table_ExternalData_15[[#This Row],[Price]]-(Table_ExternalData_15[[#This Row],[Price]]*Table_ExternalData_15[[#This Row],[BB rabat]])/100</f>
        <v>84.48</v>
      </c>
      <c r="J2114" s="2">
        <f>Table_ExternalData_15[[#This Row],[BB cena]]*Table_ExternalData_15[[#Headers],[1,22]]</f>
        <v>103.0656</v>
      </c>
      <c r="K2114" s="2">
        <f>Table_ExternalData_15[[#This Row],[Price]]*Table_ExternalData_15[[#Headers],[1,22]]</f>
        <v>107.36</v>
      </c>
      <c r="L2114" s="7">
        <f>IF(G2114="White Shark",E2114*0.5,IF(G2114="Sbox",E2114*0.5,IF(G2114="Tenda",E2114*0.5,E2114*0.2)))/100</f>
        <v>0.04</v>
      </c>
      <c r="M2114" s="2">
        <f>Table_ExternalData_15[[#This Row],[Price]]-Table_ExternalData_15[[#This Row],[Price]]*Table_ExternalData_15[[#This Row],[extra popust]]</f>
        <v>84.48</v>
      </c>
      <c r="N2114" s="2">
        <f>IF(M2114&lt;I2114,M2114,I2114)</f>
        <v>84.48</v>
      </c>
      <c r="O2114" s="12" t="str">
        <f>IF(N2114&lt;I2114,$U$1," ")</f>
        <v xml:space="preserve"> </v>
      </c>
      <c r="P2114" s="12" t="str">
        <f>IFERROR((O2114+30)," ")</f>
        <v xml:space="preserve"> </v>
      </c>
      <c r="Q2114" s="2">
        <f ca="1">IF(O2114=$U$1,N2114,"0")*1.22</f>
        <v>0</v>
      </c>
    </row>
    <row r="2115" spans="1:17" x14ac:dyDescent="0.25">
      <c r="A2115" t="s">
        <v>2018</v>
      </c>
      <c r="B2115" t="s">
        <v>2017</v>
      </c>
      <c r="C2115">
        <v>8229</v>
      </c>
      <c r="D2115">
        <v>90.3</v>
      </c>
      <c r="E2115">
        <f>IFERROR(VLOOKUP(Table_ExternalData_15[[#This Row],[Id]],Rabati!B:C,2,0),0)</f>
        <v>20</v>
      </c>
      <c r="F2115">
        <v>0</v>
      </c>
      <c r="G2115" t="str">
        <f>VLOOKUP(Table_ExternalData_15[[#This Row],[Id]],'Blagovna izdelek'!A:C,3,0)</f>
        <v>Leviton</v>
      </c>
      <c r="H2115">
        <f>Table_ExternalData_15[[#This Row],[Rabat]]*0.2</f>
        <v>4</v>
      </c>
      <c r="I2115" s="2">
        <f>Table_ExternalData_15[[#This Row],[Price]]-(Table_ExternalData_15[[#This Row],[Price]]*Table_ExternalData_15[[#This Row],[BB rabat]])/100</f>
        <v>86.688000000000002</v>
      </c>
      <c r="J2115" s="2">
        <f>Table_ExternalData_15[[#This Row],[BB cena]]*Table_ExternalData_15[[#Headers],[1,22]]</f>
        <v>105.75936</v>
      </c>
      <c r="K2115" s="2">
        <f>Table_ExternalData_15[[#This Row],[Price]]*Table_ExternalData_15[[#Headers],[1,22]]</f>
        <v>110.166</v>
      </c>
      <c r="L2115" s="7">
        <f>IF(G2115="White Shark",E2115*0.5,IF(G2115="Sbox",E2115*0.5,IF(G2115="Tenda",E2115*0.5,E2115*0.2)))/100</f>
        <v>0.04</v>
      </c>
      <c r="M2115" s="2">
        <f>Table_ExternalData_15[[#This Row],[Price]]-Table_ExternalData_15[[#This Row],[Price]]*Table_ExternalData_15[[#This Row],[extra popust]]</f>
        <v>86.688000000000002</v>
      </c>
      <c r="N2115" s="2">
        <f>IF(M2115&lt;I2115,M2115,I2115)</f>
        <v>86.688000000000002</v>
      </c>
      <c r="O2115" s="12" t="str">
        <f>IF(N2115&lt;I2115,$U$1," ")</f>
        <v xml:space="preserve"> </v>
      </c>
      <c r="P2115" s="12" t="str">
        <f>IFERROR((O2115+30)," ")</f>
        <v xml:space="preserve"> </v>
      </c>
      <c r="Q2115" s="2">
        <f ca="1">IF(O2115=$U$1,N2115,"0")*1.22</f>
        <v>0</v>
      </c>
    </row>
    <row r="2116" spans="1:17" x14ac:dyDescent="0.25">
      <c r="A2116" t="s">
        <v>2020</v>
      </c>
      <c r="B2116" t="s">
        <v>2019</v>
      </c>
      <c r="C2116">
        <v>8230</v>
      </c>
      <c r="D2116">
        <v>93.96</v>
      </c>
      <c r="E2116">
        <f>IFERROR(VLOOKUP(Table_ExternalData_15[[#This Row],[Id]],Rabati!B:C,2,0),0)</f>
        <v>20</v>
      </c>
      <c r="F2116">
        <v>0</v>
      </c>
      <c r="G2116" t="str">
        <f>VLOOKUP(Table_ExternalData_15[[#This Row],[Id]],'Blagovna izdelek'!A:C,3,0)</f>
        <v>Leviton</v>
      </c>
      <c r="H2116">
        <f>Table_ExternalData_15[[#This Row],[Rabat]]*0.2</f>
        <v>4</v>
      </c>
      <c r="I2116" s="2">
        <f>Table_ExternalData_15[[#This Row],[Price]]-(Table_ExternalData_15[[#This Row],[Price]]*Table_ExternalData_15[[#This Row],[BB rabat]])/100</f>
        <v>90.201599999999999</v>
      </c>
      <c r="J2116" s="2">
        <f>Table_ExternalData_15[[#This Row],[BB cena]]*Table_ExternalData_15[[#Headers],[1,22]]</f>
        <v>110.045952</v>
      </c>
      <c r="K2116" s="2">
        <f>Table_ExternalData_15[[#This Row],[Price]]*Table_ExternalData_15[[#Headers],[1,22]]</f>
        <v>114.63119999999999</v>
      </c>
      <c r="L2116" s="7">
        <f>IF(G2116="White Shark",E2116*0.5,IF(G2116="Sbox",E2116*0.5,IF(G2116="Tenda",E2116*0.5,E2116*0.2)))/100</f>
        <v>0.04</v>
      </c>
      <c r="M2116" s="2">
        <f>Table_ExternalData_15[[#This Row],[Price]]-Table_ExternalData_15[[#This Row],[Price]]*Table_ExternalData_15[[#This Row],[extra popust]]</f>
        <v>90.201599999999999</v>
      </c>
      <c r="N2116" s="2">
        <f>IF(M2116&lt;I2116,M2116,I2116)</f>
        <v>90.201599999999999</v>
      </c>
      <c r="O2116" s="12" t="str">
        <f>IF(N2116&lt;I2116,$U$1," ")</f>
        <v xml:space="preserve"> </v>
      </c>
      <c r="P2116" s="12" t="str">
        <f>IFERROR((O2116+30)," ")</f>
        <v xml:space="preserve"> </v>
      </c>
      <c r="Q2116" s="2">
        <f ca="1">IF(O2116=$U$1,N2116,"0")*1.22</f>
        <v>0</v>
      </c>
    </row>
    <row r="2117" spans="1:17" x14ac:dyDescent="0.25">
      <c r="A2117" t="s">
        <v>2022</v>
      </c>
      <c r="B2117" t="s">
        <v>2021</v>
      </c>
      <c r="C2117">
        <v>8231</v>
      </c>
      <c r="D2117">
        <v>73.739999999999995</v>
      </c>
      <c r="E2117">
        <f>IFERROR(VLOOKUP(Table_ExternalData_15[[#This Row],[Id]],Rabati!B:C,2,0),0)</f>
        <v>20</v>
      </c>
      <c r="F2117">
        <v>0</v>
      </c>
      <c r="G2117" t="str">
        <f>VLOOKUP(Table_ExternalData_15[[#This Row],[Id]],'Blagovna izdelek'!A:C,3,0)</f>
        <v>Leviton</v>
      </c>
      <c r="H2117">
        <f>Table_ExternalData_15[[#This Row],[Rabat]]*0.2</f>
        <v>4</v>
      </c>
      <c r="I2117" s="2">
        <f>Table_ExternalData_15[[#This Row],[Price]]-(Table_ExternalData_15[[#This Row],[Price]]*Table_ExternalData_15[[#This Row],[BB rabat]])/100</f>
        <v>70.790399999999991</v>
      </c>
      <c r="J2117" s="2">
        <f>Table_ExternalData_15[[#This Row],[BB cena]]*Table_ExternalData_15[[#Headers],[1,22]]</f>
        <v>86.364287999999988</v>
      </c>
      <c r="K2117" s="2">
        <f>Table_ExternalData_15[[#This Row],[Price]]*Table_ExternalData_15[[#Headers],[1,22]]</f>
        <v>89.962799999999987</v>
      </c>
      <c r="L2117" s="7">
        <f>IF(G2117="White Shark",E2117*0.5,IF(G2117="Sbox",E2117*0.5,IF(G2117="Tenda",E2117*0.5,E2117*0.2)))/100</f>
        <v>0.04</v>
      </c>
      <c r="M2117" s="2">
        <f>Table_ExternalData_15[[#This Row],[Price]]-Table_ExternalData_15[[#This Row],[Price]]*Table_ExternalData_15[[#This Row],[extra popust]]</f>
        <v>70.790399999999991</v>
      </c>
      <c r="N2117" s="2">
        <f>IF(M2117&lt;I2117,M2117,I2117)</f>
        <v>70.790399999999991</v>
      </c>
      <c r="O2117" s="12" t="str">
        <f>IF(N2117&lt;I2117,$U$1," ")</f>
        <v xml:space="preserve"> </v>
      </c>
      <c r="P2117" s="12" t="str">
        <f>IFERROR((O2117+30)," ")</f>
        <v xml:space="preserve"> </v>
      </c>
      <c r="Q2117" s="2">
        <f ca="1">IF(O2117=$U$1,N2117,"0")*1.22</f>
        <v>0</v>
      </c>
    </row>
    <row r="2118" spans="1:17" x14ac:dyDescent="0.25">
      <c r="A2118" t="s">
        <v>2024</v>
      </c>
      <c r="B2118" t="s">
        <v>2023</v>
      </c>
      <c r="C2118">
        <v>8232</v>
      </c>
      <c r="D2118">
        <v>77.52</v>
      </c>
      <c r="E2118">
        <f>IFERROR(VLOOKUP(Table_ExternalData_15[[#This Row],[Id]],Rabati!B:C,2,0),0)</f>
        <v>20</v>
      </c>
      <c r="F2118">
        <v>0</v>
      </c>
      <c r="G2118" t="str">
        <f>VLOOKUP(Table_ExternalData_15[[#This Row],[Id]],'Blagovna izdelek'!A:C,3,0)</f>
        <v>Leviton</v>
      </c>
      <c r="H2118">
        <f>Table_ExternalData_15[[#This Row],[Rabat]]*0.2</f>
        <v>4</v>
      </c>
      <c r="I2118" s="2">
        <f>Table_ExternalData_15[[#This Row],[Price]]-(Table_ExternalData_15[[#This Row],[Price]]*Table_ExternalData_15[[#This Row],[BB rabat]])/100</f>
        <v>74.419199999999989</v>
      </c>
      <c r="J2118" s="2">
        <f>Table_ExternalData_15[[#This Row],[BB cena]]*Table_ExternalData_15[[#Headers],[1,22]]</f>
        <v>90.791423999999992</v>
      </c>
      <c r="K2118" s="2">
        <f>Table_ExternalData_15[[#This Row],[Price]]*Table_ExternalData_15[[#Headers],[1,22]]</f>
        <v>94.574399999999997</v>
      </c>
      <c r="L2118" s="7">
        <f>IF(G2118="White Shark",E2118*0.5,IF(G2118="Sbox",E2118*0.5,IF(G2118="Tenda",E2118*0.5,E2118*0.2)))/100</f>
        <v>0.04</v>
      </c>
      <c r="M2118" s="2">
        <f>Table_ExternalData_15[[#This Row],[Price]]-Table_ExternalData_15[[#This Row],[Price]]*Table_ExternalData_15[[#This Row],[extra popust]]</f>
        <v>74.419199999999989</v>
      </c>
      <c r="N2118" s="2">
        <f>IF(M2118&lt;I2118,M2118,I2118)</f>
        <v>74.419199999999989</v>
      </c>
      <c r="O2118" s="12" t="str">
        <f>IF(N2118&lt;I2118,$U$1," ")</f>
        <v xml:space="preserve"> </v>
      </c>
      <c r="P2118" s="12" t="str">
        <f>IFERROR((O2118+30)," ")</f>
        <v xml:space="preserve"> </v>
      </c>
      <c r="Q2118" s="2">
        <f ca="1">IF(O2118=$U$1,N2118,"0")*1.22</f>
        <v>0</v>
      </c>
    </row>
    <row r="2119" spans="1:17" x14ac:dyDescent="0.25">
      <c r="A2119" t="s">
        <v>2108</v>
      </c>
      <c r="B2119" t="s">
        <v>2107</v>
      </c>
      <c r="C2119">
        <v>8284</v>
      </c>
      <c r="D2119">
        <v>6.81</v>
      </c>
      <c r="E2119">
        <f>IFERROR(VLOOKUP(Table_ExternalData_15[[#This Row],[Id]],Rabati!B:C,2,0),0)</f>
        <v>0</v>
      </c>
      <c r="F2119">
        <v>0</v>
      </c>
      <c r="G2119" t="str">
        <f>VLOOKUP(Table_ExternalData_15[[#This Row],[Id]],'Blagovna izdelek'!A:C,3,0)</f>
        <v>Leviton</v>
      </c>
      <c r="H2119">
        <f>Table_ExternalData_15[[#This Row],[Rabat]]*0.2</f>
        <v>0</v>
      </c>
      <c r="I2119" s="2">
        <f>Table_ExternalData_15[[#This Row],[Price]]-(Table_ExternalData_15[[#This Row],[Price]]*Table_ExternalData_15[[#This Row],[BB rabat]])/100</f>
        <v>6.81</v>
      </c>
      <c r="J2119" s="2">
        <f>Table_ExternalData_15[[#This Row],[BB cena]]*Table_ExternalData_15[[#Headers],[1,22]]</f>
        <v>8.3081999999999994</v>
      </c>
      <c r="K2119" s="2">
        <f>Table_ExternalData_15[[#This Row],[Price]]*Table_ExternalData_15[[#Headers],[1,22]]</f>
        <v>8.3081999999999994</v>
      </c>
      <c r="L2119" s="7">
        <f>IF(G2119="White Shark",E2119*0.5,IF(G2119="Sbox",E2119*0.5,IF(G2119="Tenda",E2119*0.5,E2119*0.2)))/100</f>
        <v>0</v>
      </c>
      <c r="M2119" s="2">
        <f>Table_ExternalData_15[[#This Row],[Price]]-Table_ExternalData_15[[#This Row],[Price]]*Table_ExternalData_15[[#This Row],[extra popust]]</f>
        <v>6.81</v>
      </c>
      <c r="N2119" s="2">
        <f>IF(M2119&lt;I2119,M2119,I2119)</f>
        <v>6.81</v>
      </c>
      <c r="O2119" s="12" t="str">
        <f>IF(N2119&lt;I2119,$U$1," ")</f>
        <v xml:space="preserve"> </v>
      </c>
      <c r="P2119" s="12" t="str">
        <f>IFERROR((O2119+30)," ")</f>
        <v xml:space="preserve"> </v>
      </c>
      <c r="Q2119" s="2">
        <f ca="1">IF(O2119=$U$1,N2119,"0")*1.22</f>
        <v>0</v>
      </c>
    </row>
    <row r="2120" spans="1:17" x14ac:dyDescent="0.25">
      <c r="A2120" t="s">
        <v>2110</v>
      </c>
      <c r="B2120" t="s">
        <v>2109</v>
      </c>
      <c r="C2120">
        <v>8285</v>
      </c>
      <c r="D2120">
        <v>6.31</v>
      </c>
      <c r="E2120">
        <f>IFERROR(VLOOKUP(Table_ExternalData_15[[#This Row],[Id]],Rabati!B:C,2,0),0)</f>
        <v>0</v>
      </c>
      <c r="F2120">
        <v>1</v>
      </c>
      <c r="G2120" t="str">
        <f>VLOOKUP(Table_ExternalData_15[[#This Row],[Id]],'Blagovna izdelek'!A:C,3,0)</f>
        <v>Leviton</v>
      </c>
      <c r="H2120">
        <f>Table_ExternalData_15[[#This Row],[Rabat]]*0.2</f>
        <v>0</v>
      </c>
      <c r="I2120" s="2">
        <f>Table_ExternalData_15[[#This Row],[Price]]-(Table_ExternalData_15[[#This Row],[Price]]*Table_ExternalData_15[[#This Row],[BB rabat]])/100</f>
        <v>6.31</v>
      </c>
      <c r="J2120" s="2">
        <f>Table_ExternalData_15[[#This Row],[BB cena]]*Table_ExternalData_15[[#Headers],[1,22]]</f>
        <v>7.698199999999999</v>
      </c>
      <c r="K2120" s="2">
        <f>Table_ExternalData_15[[#This Row],[Price]]*Table_ExternalData_15[[#Headers],[1,22]]</f>
        <v>7.698199999999999</v>
      </c>
      <c r="L2120" s="7">
        <f>IF(G2120="White Shark",E2120*0.5,IF(G2120="Sbox",E2120*0.5,IF(G2120="Tenda",E2120*0.5,E2120*0.2)))/100</f>
        <v>0</v>
      </c>
      <c r="M2120" s="2">
        <f>Table_ExternalData_15[[#This Row],[Price]]-Table_ExternalData_15[[#This Row],[Price]]*Table_ExternalData_15[[#This Row],[extra popust]]</f>
        <v>6.31</v>
      </c>
      <c r="N2120" s="2">
        <f>IF(M2120&lt;I2120,M2120,I2120)</f>
        <v>6.31</v>
      </c>
      <c r="O2120" s="12" t="str">
        <f>IF(N2120&lt;I2120,$U$1," ")</f>
        <v xml:space="preserve"> </v>
      </c>
      <c r="P2120" s="12" t="str">
        <f>IFERROR((O2120+30)," ")</f>
        <v xml:space="preserve"> </v>
      </c>
      <c r="Q2120" s="2">
        <f ca="1">IF(O2120=$U$1,N2120,"0")*1.22</f>
        <v>0</v>
      </c>
    </row>
    <row r="2121" spans="1:17" x14ac:dyDescent="0.25">
      <c r="A2121" t="s">
        <v>2112</v>
      </c>
      <c r="B2121" t="s">
        <v>2111</v>
      </c>
      <c r="C2121">
        <v>8286</v>
      </c>
      <c r="D2121">
        <v>8.0500000000000007</v>
      </c>
      <c r="E2121">
        <f>IFERROR(VLOOKUP(Table_ExternalData_15[[#This Row],[Id]],Rabati!B:C,2,0),0)</f>
        <v>0</v>
      </c>
      <c r="F2121">
        <v>0</v>
      </c>
      <c r="G2121" t="str">
        <f>VLOOKUP(Table_ExternalData_15[[#This Row],[Id]],'Blagovna izdelek'!A:C,3,0)</f>
        <v>Leviton</v>
      </c>
      <c r="H2121">
        <f>Table_ExternalData_15[[#This Row],[Rabat]]*0.2</f>
        <v>0</v>
      </c>
      <c r="I2121" s="2">
        <f>Table_ExternalData_15[[#This Row],[Price]]-(Table_ExternalData_15[[#This Row],[Price]]*Table_ExternalData_15[[#This Row],[BB rabat]])/100</f>
        <v>8.0500000000000007</v>
      </c>
      <c r="J2121" s="2">
        <f>Table_ExternalData_15[[#This Row],[BB cena]]*Table_ExternalData_15[[#Headers],[1,22]]</f>
        <v>9.8210000000000015</v>
      </c>
      <c r="K2121" s="2">
        <f>Table_ExternalData_15[[#This Row],[Price]]*Table_ExternalData_15[[#Headers],[1,22]]</f>
        <v>9.8210000000000015</v>
      </c>
      <c r="L2121" s="7">
        <f>IF(G2121="White Shark",E2121*0.5,IF(G2121="Sbox",E2121*0.5,IF(G2121="Tenda",E2121*0.5,E2121*0.2)))/100</f>
        <v>0</v>
      </c>
      <c r="M2121" s="2">
        <f>Table_ExternalData_15[[#This Row],[Price]]-Table_ExternalData_15[[#This Row],[Price]]*Table_ExternalData_15[[#This Row],[extra popust]]</f>
        <v>8.0500000000000007</v>
      </c>
      <c r="N2121" s="2">
        <f>IF(M2121&lt;I2121,M2121,I2121)</f>
        <v>8.0500000000000007</v>
      </c>
      <c r="O2121" s="12" t="str">
        <f>IF(N2121&lt;I2121,$U$1," ")</f>
        <v xml:space="preserve"> </v>
      </c>
      <c r="P2121" s="12" t="str">
        <f>IFERROR((O2121+30)," ")</f>
        <v xml:space="preserve"> </v>
      </c>
      <c r="Q2121" s="2">
        <f ca="1">IF(O2121=$U$1,N2121,"0")*1.22</f>
        <v>0</v>
      </c>
    </row>
    <row r="2122" spans="1:17" x14ac:dyDescent="0.25">
      <c r="A2122" t="s">
        <v>2115</v>
      </c>
      <c r="B2122" t="s">
        <v>12117</v>
      </c>
      <c r="C2122">
        <v>8289</v>
      </c>
      <c r="D2122">
        <v>12.5</v>
      </c>
      <c r="E2122">
        <f>IFERROR(VLOOKUP(Table_ExternalData_15[[#This Row],[Id]],Rabati!B:C,2,0),0)</f>
        <v>20</v>
      </c>
      <c r="F2122">
        <v>28</v>
      </c>
      <c r="G2122" t="str">
        <f>VLOOKUP(Table_ExternalData_15[[#This Row],[Id]],'Blagovna izdelek'!A:C,3,0)</f>
        <v>Leviton</v>
      </c>
      <c r="H2122">
        <f>Table_ExternalData_15[[#This Row],[Rabat]]*0.2</f>
        <v>4</v>
      </c>
      <c r="I2122" s="2">
        <f>Table_ExternalData_15[[#This Row],[Price]]-(Table_ExternalData_15[[#This Row],[Price]]*Table_ExternalData_15[[#This Row],[BB rabat]])/100</f>
        <v>12</v>
      </c>
      <c r="J2122" s="2">
        <f>Table_ExternalData_15[[#This Row],[BB cena]]*Table_ExternalData_15[[#Headers],[1,22]]</f>
        <v>14.64</v>
      </c>
      <c r="K2122" s="2">
        <f>Table_ExternalData_15[[#This Row],[Price]]*Table_ExternalData_15[[#Headers],[1,22]]</f>
        <v>15.25</v>
      </c>
      <c r="L2122" s="7">
        <f>IF(G2122="White Shark",E2122*0.5,IF(G2122="Sbox",E2122*0.5,IF(G2122="Tenda",E2122*0.5,E2122*0.2)))/100</f>
        <v>0.04</v>
      </c>
      <c r="M2122" s="2">
        <f>Table_ExternalData_15[[#This Row],[Price]]-Table_ExternalData_15[[#This Row],[Price]]*Table_ExternalData_15[[#This Row],[extra popust]]</f>
        <v>12</v>
      </c>
      <c r="N2122" s="2">
        <f>IF(M2122&lt;I2122,M2122,I2122)</f>
        <v>12</v>
      </c>
      <c r="O2122" s="12" t="str">
        <f>IF(N2122&lt;I2122,$U$1," ")</f>
        <v xml:space="preserve"> </v>
      </c>
      <c r="P2122" s="12" t="str">
        <f>IFERROR((O2122+30)," ")</f>
        <v xml:space="preserve"> </v>
      </c>
      <c r="Q2122" s="2">
        <f ca="1">IF(O2122=$U$1,N2122,"0")*1.22</f>
        <v>0</v>
      </c>
    </row>
    <row r="2123" spans="1:17" x14ac:dyDescent="0.25">
      <c r="A2123" t="s">
        <v>2116</v>
      </c>
      <c r="B2123" t="s">
        <v>12118</v>
      </c>
      <c r="C2123">
        <v>8290</v>
      </c>
      <c r="D2123">
        <v>13.55</v>
      </c>
      <c r="E2123">
        <f>IFERROR(VLOOKUP(Table_ExternalData_15[[#This Row],[Id]],Rabati!B:C,2,0),0)</f>
        <v>20</v>
      </c>
      <c r="F2123">
        <v>34</v>
      </c>
      <c r="G2123" t="str">
        <f>VLOOKUP(Table_ExternalData_15[[#This Row],[Id]],'Blagovna izdelek'!A:C,3,0)</f>
        <v>Leviton</v>
      </c>
      <c r="H2123">
        <f>Table_ExternalData_15[[#This Row],[Rabat]]*0.2</f>
        <v>4</v>
      </c>
      <c r="I2123" s="2">
        <f>Table_ExternalData_15[[#This Row],[Price]]-(Table_ExternalData_15[[#This Row],[Price]]*Table_ExternalData_15[[#This Row],[BB rabat]])/100</f>
        <v>13.008000000000001</v>
      </c>
      <c r="J2123" s="2">
        <f>Table_ExternalData_15[[#This Row],[BB cena]]*Table_ExternalData_15[[#Headers],[1,22]]</f>
        <v>15.869760000000001</v>
      </c>
      <c r="K2123" s="2">
        <f>Table_ExternalData_15[[#This Row],[Price]]*Table_ExternalData_15[[#Headers],[1,22]]</f>
        <v>16.530999999999999</v>
      </c>
      <c r="L2123" s="7">
        <f>IF(G2123="White Shark",E2123*0.5,IF(G2123="Sbox",E2123*0.5,IF(G2123="Tenda",E2123*0.5,E2123*0.2)))/100</f>
        <v>0.04</v>
      </c>
      <c r="M2123" s="2">
        <f>Table_ExternalData_15[[#This Row],[Price]]-Table_ExternalData_15[[#This Row],[Price]]*Table_ExternalData_15[[#This Row],[extra popust]]</f>
        <v>13.008000000000001</v>
      </c>
      <c r="N2123" s="2">
        <f>IF(M2123&lt;I2123,M2123,I2123)</f>
        <v>13.008000000000001</v>
      </c>
      <c r="O2123" s="12" t="str">
        <f>IF(N2123&lt;I2123,$U$1," ")</f>
        <v xml:space="preserve"> </v>
      </c>
      <c r="P2123" s="12" t="str">
        <f>IFERROR((O2123+30)," ")</f>
        <v xml:space="preserve"> </v>
      </c>
      <c r="Q2123" s="2">
        <f ca="1">IF(O2123=$U$1,N2123,"0")*1.22</f>
        <v>0</v>
      </c>
    </row>
    <row r="2124" spans="1:17" x14ac:dyDescent="0.25">
      <c r="A2124" t="s">
        <v>2119</v>
      </c>
      <c r="B2124" t="s">
        <v>12119</v>
      </c>
      <c r="C2124">
        <v>8292</v>
      </c>
      <c r="D2124">
        <v>14.55</v>
      </c>
      <c r="E2124">
        <f>IFERROR(VLOOKUP(Table_ExternalData_15[[#This Row],[Id]],Rabati!B:C,2,0),0)</f>
        <v>20</v>
      </c>
      <c r="F2124">
        <v>25</v>
      </c>
      <c r="G2124" t="str">
        <f>VLOOKUP(Table_ExternalData_15[[#This Row],[Id]],'Blagovna izdelek'!A:C,3,0)</f>
        <v>Leviton</v>
      </c>
      <c r="H2124">
        <f>Table_ExternalData_15[[#This Row],[Rabat]]*0.2</f>
        <v>4</v>
      </c>
      <c r="I2124" s="2">
        <f>Table_ExternalData_15[[#This Row],[Price]]-(Table_ExternalData_15[[#This Row],[Price]]*Table_ExternalData_15[[#This Row],[BB rabat]])/100</f>
        <v>13.968</v>
      </c>
      <c r="J2124" s="2">
        <f>Table_ExternalData_15[[#This Row],[BB cena]]*Table_ExternalData_15[[#Headers],[1,22]]</f>
        <v>17.040959999999998</v>
      </c>
      <c r="K2124" s="2">
        <f>Table_ExternalData_15[[#This Row],[Price]]*Table_ExternalData_15[[#Headers],[1,22]]</f>
        <v>17.751000000000001</v>
      </c>
      <c r="L2124" s="7">
        <f>IF(G2124="White Shark",E2124*0.5,IF(G2124="Sbox",E2124*0.5,IF(G2124="Tenda",E2124*0.5,E2124*0.2)))/100</f>
        <v>0.04</v>
      </c>
      <c r="M2124" s="2">
        <f>Table_ExternalData_15[[#This Row],[Price]]-Table_ExternalData_15[[#This Row],[Price]]*Table_ExternalData_15[[#This Row],[extra popust]]</f>
        <v>13.968</v>
      </c>
      <c r="N2124" s="2">
        <f>IF(M2124&lt;I2124,M2124,I2124)</f>
        <v>13.968</v>
      </c>
      <c r="O2124" s="12" t="str">
        <f>IF(N2124&lt;I2124,$U$1," ")</f>
        <v xml:space="preserve"> </v>
      </c>
      <c r="P2124" s="12" t="str">
        <f>IFERROR((O2124+30)," ")</f>
        <v xml:space="preserve"> </v>
      </c>
      <c r="Q2124" s="2">
        <f ca="1">IF(O2124=$U$1,N2124,"0")*1.22</f>
        <v>0</v>
      </c>
    </row>
    <row r="2125" spans="1:17" x14ac:dyDescent="0.25">
      <c r="A2125" t="s">
        <v>2120</v>
      </c>
      <c r="B2125" t="s">
        <v>12120</v>
      </c>
      <c r="C2125">
        <v>8293</v>
      </c>
      <c r="D2125">
        <v>27.9</v>
      </c>
      <c r="E2125">
        <f>IFERROR(VLOOKUP(Table_ExternalData_15[[#This Row],[Id]],Rabati!B:C,2,0),0)</f>
        <v>20</v>
      </c>
      <c r="F2125">
        <v>54</v>
      </c>
      <c r="G2125" t="str">
        <f>VLOOKUP(Table_ExternalData_15[[#This Row],[Id]],'Blagovna izdelek'!A:C,3,0)</f>
        <v>Leviton</v>
      </c>
      <c r="H2125">
        <f>Table_ExternalData_15[[#This Row],[Rabat]]*0.2</f>
        <v>4</v>
      </c>
      <c r="I2125" s="2">
        <f>Table_ExternalData_15[[#This Row],[Price]]-(Table_ExternalData_15[[#This Row],[Price]]*Table_ExternalData_15[[#This Row],[BB rabat]])/100</f>
        <v>26.783999999999999</v>
      </c>
      <c r="J2125" s="2">
        <f>Table_ExternalData_15[[#This Row],[BB cena]]*Table_ExternalData_15[[#Headers],[1,22]]</f>
        <v>32.676479999999998</v>
      </c>
      <c r="K2125" s="2">
        <f>Table_ExternalData_15[[#This Row],[Price]]*Table_ExternalData_15[[#Headers],[1,22]]</f>
        <v>34.037999999999997</v>
      </c>
      <c r="L2125" s="7">
        <f>IF(G2125="White Shark",E2125*0.5,IF(G2125="Sbox",E2125*0.5,IF(G2125="Tenda",E2125*0.5,E2125*0.2)))/100</f>
        <v>0.04</v>
      </c>
      <c r="M2125" s="2">
        <f>Table_ExternalData_15[[#This Row],[Price]]-Table_ExternalData_15[[#This Row],[Price]]*Table_ExternalData_15[[#This Row],[extra popust]]</f>
        <v>26.783999999999999</v>
      </c>
      <c r="N2125" s="2">
        <f>IF(M2125&lt;I2125,M2125,I2125)</f>
        <v>26.783999999999999</v>
      </c>
      <c r="O2125" s="12" t="str">
        <f>IF(N2125&lt;I2125,$U$1," ")</f>
        <v xml:space="preserve"> </v>
      </c>
      <c r="P2125" s="12" t="str">
        <f>IFERROR((O2125+30)," ")</f>
        <v xml:space="preserve"> </v>
      </c>
      <c r="Q2125" s="2">
        <f ca="1">IF(O2125=$U$1,N2125,"0")*1.22</f>
        <v>0</v>
      </c>
    </row>
    <row r="2126" spans="1:17" x14ac:dyDescent="0.25">
      <c r="A2126" t="s">
        <v>2122</v>
      </c>
      <c r="B2126" t="s">
        <v>2121</v>
      </c>
      <c r="C2126">
        <v>8294</v>
      </c>
      <c r="D2126">
        <v>6.5</v>
      </c>
      <c r="E2126">
        <f>IFERROR(VLOOKUP(Table_ExternalData_15[[#This Row],[Id]],Rabati!B:C,2,0),0)</f>
        <v>0</v>
      </c>
      <c r="F2126">
        <v>0</v>
      </c>
      <c r="G2126" t="str">
        <f>VLOOKUP(Table_ExternalData_15[[#This Row],[Id]],'Blagovna izdelek'!A:C,3,0)</f>
        <v>Leviton</v>
      </c>
      <c r="H2126">
        <f>Table_ExternalData_15[[#This Row],[Rabat]]*0.2</f>
        <v>0</v>
      </c>
      <c r="I2126" s="2">
        <f>Table_ExternalData_15[[#This Row],[Price]]-(Table_ExternalData_15[[#This Row],[Price]]*Table_ExternalData_15[[#This Row],[BB rabat]])/100</f>
        <v>6.5</v>
      </c>
      <c r="J2126" s="2">
        <f>Table_ExternalData_15[[#This Row],[BB cena]]*Table_ExternalData_15[[#Headers],[1,22]]</f>
        <v>7.93</v>
      </c>
      <c r="K2126" s="2">
        <f>Table_ExternalData_15[[#This Row],[Price]]*Table_ExternalData_15[[#Headers],[1,22]]</f>
        <v>7.93</v>
      </c>
      <c r="L2126" s="7">
        <f>IF(G2126="White Shark",E2126*0.5,IF(G2126="Sbox",E2126*0.5,IF(G2126="Tenda",E2126*0.5,E2126*0.2)))/100</f>
        <v>0</v>
      </c>
      <c r="M2126" s="2">
        <f>Table_ExternalData_15[[#This Row],[Price]]-Table_ExternalData_15[[#This Row],[Price]]*Table_ExternalData_15[[#This Row],[extra popust]]</f>
        <v>6.5</v>
      </c>
      <c r="N2126" s="2">
        <f>IF(M2126&lt;I2126,M2126,I2126)</f>
        <v>6.5</v>
      </c>
      <c r="O2126" s="12" t="str">
        <f>IF(N2126&lt;I2126,$U$1," ")</f>
        <v xml:space="preserve"> </v>
      </c>
      <c r="P2126" s="12" t="str">
        <f>IFERROR((O2126+30)," ")</f>
        <v xml:space="preserve"> </v>
      </c>
      <c r="Q2126" s="2">
        <f ca="1">IF(O2126=$U$1,N2126,"0")*1.22</f>
        <v>0</v>
      </c>
    </row>
    <row r="2127" spans="1:17" x14ac:dyDescent="0.25">
      <c r="A2127" t="s">
        <v>2124</v>
      </c>
      <c r="B2127" t="s">
        <v>2123</v>
      </c>
      <c r="C2127">
        <v>8295</v>
      </c>
      <c r="D2127">
        <v>6.9</v>
      </c>
      <c r="E2127">
        <f>IFERROR(VLOOKUP(Table_ExternalData_15[[#This Row],[Id]],Rabati!B:C,2,0),0)</f>
        <v>0</v>
      </c>
      <c r="F2127">
        <v>0</v>
      </c>
      <c r="G2127" t="str">
        <f>VLOOKUP(Table_ExternalData_15[[#This Row],[Id]],'Blagovna izdelek'!A:C,3,0)</f>
        <v>Leviton</v>
      </c>
      <c r="H2127">
        <f>Table_ExternalData_15[[#This Row],[Rabat]]*0.2</f>
        <v>0</v>
      </c>
      <c r="I2127" s="2">
        <f>Table_ExternalData_15[[#This Row],[Price]]-(Table_ExternalData_15[[#This Row],[Price]]*Table_ExternalData_15[[#This Row],[BB rabat]])/100</f>
        <v>6.9</v>
      </c>
      <c r="J2127" s="2">
        <f>Table_ExternalData_15[[#This Row],[BB cena]]*Table_ExternalData_15[[#Headers],[1,22]]</f>
        <v>8.418000000000001</v>
      </c>
      <c r="K2127" s="2">
        <f>Table_ExternalData_15[[#This Row],[Price]]*Table_ExternalData_15[[#Headers],[1,22]]</f>
        <v>8.418000000000001</v>
      </c>
      <c r="L2127" s="7">
        <f>IF(G2127="White Shark",E2127*0.5,IF(G2127="Sbox",E2127*0.5,IF(G2127="Tenda",E2127*0.5,E2127*0.2)))/100</f>
        <v>0</v>
      </c>
      <c r="M2127" s="2">
        <f>Table_ExternalData_15[[#This Row],[Price]]-Table_ExternalData_15[[#This Row],[Price]]*Table_ExternalData_15[[#This Row],[extra popust]]</f>
        <v>6.9</v>
      </c>
      <c r="N2127" s="2">
        <f>IF(M2127&lt;I2127,M2127,I2127)</f>
        <v>6.9</v>
      </c>
      <c r="O2127" s="12" t="str">
        <f>IF(N2127&lt;I2127,$U$1," ")</f>
        <v xml:space="preserve"> </v>
      </c>
      <c r="P2127" s="12" t="str">
        <f>IFERROR((O2127+30)," ")</f>
        <v xml:space="preserve"> </v>
      </c>
      <c r="Q2127" s="2">
        <f ca="1">IF(O2127=$U$1,N2127,"0")*1.22</f>
        <v>0</v>
      </c>
    </row>
    <row r="2128" spans="1:17" x14ac:dyDescent="0.25">
      <c r="A2128" t="s">
        <v>2125</v>
      </c>
      <c r="B2128" t="s">
        <v>11308</v>
      </c>
      <c r="C2128">
        <v>8296</v>
      </c>
      <c r="D2128">
        <v>13.46</v>
      </c>
      <c r="E2128">
        <f>IFERROR(VLOOKUP(Table_ExternalData_15[[#This Row],[Id]],Rabati!B:C,2,0),0)</f>
        <v>20</v>
      </c>
      <c r="F2128">
        <v>1</v>
      </c>
      <c r="G2128" t="str">
        <f>VLOOKUP(Table_ExternalData_15[[#This Row],[Id]],'Blagovna izdelek'!A:C,3,0)</f>
        <v>Leviton</v>
      </c>
      <c r="H2128">
        <f>Table_ExternalData_15[[#This Row],[Rabat]]*0.2</f>
        <v>4</v>
      </c>
      <c r="I2128" s="2">
        <f>Table_ExternalData_15[[#This Row],[Price]]-(Table_ExternalData_15[[#This Row],[Price]]*Table_ExternalData_15[[#This Row],[BB rabat]])/100</f>
        <v>12.921600000000002</v>
      </c>
      <c r="J2128" s="2">
        <f>Table_ExternalData_15[[#This Row],[BB cena]]*Table_ExternalData_15[[#Headers],[1,22]]</f>
        <v>15.764352000000002</v>
      </c>
      <c r="K2128" s="2">
        <f>Table_ExternalData_15[[#This Row],[Price]]*Table_ExternalData_15[[#Headers],[1,22]]</f>
        <v>16.421199999999999</v>
      </c>
      <c r="L2128" s="7">
        <f>IF(G2128="White Shark",E2128*0.5,IF(G2128="Sbox",E2128*0.5,IF(G2128="Tenda",E2128*0.5,E2128*0.2)))/100</f>
        <v>0.04</v>
      </c>
      <c r="M2128" s="2">
        <f>Table_ExternalData_15[[#This Row],[Price]]-Table_ExternalData_15[[#This Row],[Price]]*Table_ExternalData_15[[#This Row],[extra popust]]</f>
        <v>12.921600000000002</v>
      </c>
      <c r="N2128" s="2">
        <f>IF(M2128&lt;I2128,M2128,I2128)</f>
        <v>12.921600000000002</v>
      </c>
      <c r="O2128" s="12" t="str">
        <f>IF(N2128&lt;I2128,$U$1," ")</f>
        <v xml:space="preserve"> </v>
      </c>
      <c r="P2128" s="12" t="str">
        <f>IFERROR((O2128+30)," ")</f>
        <v xml:space="preserve"> </v>
      </c>
      <c r="Q2128" s="2">
        <f ca="1">IF(O2128=$U$1,N2128,"0")*1.22</f>
        <v>0</v>
      </c>
    </row>
    <row r="2129" spans="1:17" x14ac:dyDescent="0.25">
      <c r="A2129" t="s">
        <v>2127</v>
      </c>
      <c r="B2129" t="s">
        <v>2126</v>
      </c>
      <c r="C2129">
        <v>8297</v>
      </c>
      <c r="D2129">
        <v>8.57</v>
      </c>
      <c r="E2129">
        <f>IFERROR(VLOOKUP(Table_ExternalData_15[[#This Row],[Id]],Rabati!B:C,2,0),0)</f>
        <v>0</v>
      </c>
      <c r="F2129">
        <v>0</v>
      </c>
      <c r="G2129" t="str">
        <f>VLOOKUP(Table_ExternalData_15[[#This Row],[Id]],'Blagovna izdelek'!A:C,3,0)</f>
        <v>Leviton</v>
      </c>
      <c r="H2129">
        <f>Table_ExternalData_15[[#This Row],[Rabat]]*0.2</f>
        <v>0</v>
      </c>
      <c r="I2129" s="2">
        <f>Table_ExternalData_15[[#This Row],[Price]]-(Table_ExternalData_15[[#This Row],[Price]]*Table_ExternalData_15[[#This Row],[BB rabat]])/100</f>
        <v>8.57</v>
      </c>
      <c r="J2129" s="2">
        <f>Table_ExternalData_15[[#This Row],[BB cena]]*Table_ExternalData_15[[#Headers],[1,22]]</f>
        <v>10.455400000000001</v>
      </c>
      <c r="K2129" s="2">
        <f>Table_ExternalData_15[[#This Row],[Price]]*Table_ExternalData_15[[#Headers],[1,22]]</f>
        <v>10.455400000000001</v>
      </c>
      <c r="L2129" s="7">
        <f>IF(G2129="White Shark",E2129*0.5,IF(G2129="Sbox",E2129*0.5,IF(G2129="Tenda",E2129*0.5,E2129*0.2)))/100</f>
        <v>0</v>
      </c>
      <c r="M2129" s="2">
        <f>Table_ExternalData_15[[#This Row],[Price]]-Table_ExternalData_15[[#This Row],[Price]]*Table_ExternalData_15[[#This Row],[extra popust]]</f>
        <v>8.57</v>
      </c>
      <c r="N2129" s="2">
        <f>IF(M2129&lt;I2129,M2129,I2129)</f>
        <v>8.57</v>
      </c>
      <c r="O2129" s="12" t="str">
        <f>IF(N2129&lt;I2129,$U$1," ")</f>
        <v xml:space="preserve"> </v>
      </c>
      <c r="P2129" s="12" t="str">
        <f>IFERROR((O2129+30)," ")</f>
        <v xml:space="preserve"> </v>
      </c>
      <c r="Q2129" s="2">
        <f ca="1">IF(O2129=$U$1,N2129,"0")*1.22</f>
        <v>0</v>
      </c>
    </row>
    <row r="2130" spans="1:17" x14ac:dyDescent="0.25">
      <c r="A2130" t="s">
        <v>2133</v>
      </c>
      <c r="B2130" t="s">
        <v>2132</v>
      </c>
      <c r="C2130">
        <v>8302</v>
      </c>
      <c r="D2130">
        <v>6.39</v>
      </c>
      <c r="E2130">
        <f>IFERROR(VLOOKUP(Table_ExternalData_15[[#This Row],[Id]],Rabati!B:C,2,0),0)</f>
        <v>0</v>
      </c>
      <c r="F2130">
        <v>0</v>
      </c>
      <c r="G2130" t="str">
        <f>VLOOKUP(Table_ExternalData_15[[#This Row],[Id]],'Blagovna izdelek'!A:C,3,0)</f>
        <v>Leviton</v>
      </c>
      <c r="H2130">
        <f>Table_ExternalData_15[[#This Row],[Rabat]]*0.2</f>
        <v>0</v>
      </c>
      <c r="I2130" s="2">
        <f>Table_ExternalData_15[[#This Row],[Price]]-(Table_ExternalData_15[[#This Row],[Price]]*Table_ExternalData_15[[#This Row],[BB rabat]])/100</f>
        <v>6.39</v>
      </c>
      <c r="J2130" s="2">
        <f>Table_ExternalData_15[[#This Row],[BB cena]]*Table_ExternalData_15[[#Headers],[1,22]]</f>
        <v>7.7957999999999998</v>
      </c>
      <c r="K2130" s="2">
        <f>Table_ExternalData_15[[#This Row],[Price]]*Table_ExternalData_15[[#Headers],[1,22]]</f>
        <v>7.7957999999999998</v>
      </c>
      <c r="L2130" s="7">
        <f>IF(G2130="White Shark",E2130*0.5,IF(G2130="Sbox",E2130*0.5,IF(G2130="Tenda",E2130*0.5,E2130*0.2)))/100</f>
        <v>0</v>
      </c>
      <c r="M2130" s="2">
        <f>Table_ExternalData_15[[#This Row],[Price]]-Table_ExternalData_15[[#This Row],[Price]]*Table_ExternalData_15[[#This Row],[extra popust]]</f>
        <v>6.39</v>
      </c>
      <c r="N2130" s="2">
        <f>IF(M2130&lt;I2130,M2130,I2130)</f>
        <v>6.39</v>
      </c>
      <c r="O2130" s="12" t="str">
        <f>IF(N2130&lt;I2130,$U$1," ")</f>
        <v xml:space="preserve"> </v>
      </c>
      <c r="P2130" s="12" t="str">
        <f>IFERROR((O2130+30)," ")</f>
        <v xml:space="preserve"> </v>
      </c>
      <c r="Q2130" s="2">
        <f ca="1">IF(O2130=$U$1,N2130,"0")*1.22</f>
        <v>0</v>
      </c>
    </row>
    <row r="2131" spans="1:17" x14ac:dyDescent="0.25">
      <c r="A2131" t="s">
        <v>2147</v>
      </c>
      <c r="B2131" t="s">
        <v>2146</v>
      </c>
      <c r="C2131">
        <v>8318</v>
      </c>
      <c r="D2131">
        <v>7.9</v>
      </c>
      <c r="E2131">
        <f>IFERROR(VLOOKUP(Table_ExternalData_15[[#This Row],[Id]],Rabati!B:C,2,0),0)</f>
        <v>0</v>
      </c>
      <c r="F2131">
        <v>1</v>
      </c>
      <c r="G2131" t="str">
        <f>VLOOKUP(Table_ExternalData_15[[#This Row],[Id]],'Blagovna izdelek'!A:C,3,0)</f>
        <v>Leviton</v>
      </c>
      <c r="H2131">
        <f>Table_ExternalData_15[[#This Row],[Rabat]]*0.2</f>
        <v>0</v>
      </c>
      <c r="I2131" s="2">
        <f>Table_ExternalData_15[[#This Row],[Price]]-(Table_ExternalData_15[[#This Row],[Price]]*Table_ExternalData_15[[#This Row],[BB rabat]])/100</f>
        <v>7.9</v>
      </c>
      <c r="J2131" s="2">
        <f>Table_ExternalData_15[[#This Row],[BB cena]]*Table_ExternalData_15[[#Headers],[1,22]]</f>
        <v>9.6379999999999999</v>
      </c>
      <c r="K2131" s="2">
        <f>Table_ExternalData_15[[#This Row],[Price]]*Table_ExternalData_15[[#Headers],[1,22]]</f>
        <v>9.6379999999999999</v>
      </c>
      <c r="L2131" s="7">
        <f>IF(G2131="White Shark",E2131*0.5,IF(G2131="Sbox",E2131*0.5,IF(G2131="Tenda",E2131*0.5,E2131*0.2)))/100</f>
        <v>0</v>
      </c>
      <c r="M2131" s="2">
        <f>Table_ExternalData_15[[#This Row],[Price]]-Table_ExternalData_15[[#This Row],[Price]]*Table_ExternalData_15[[#This Row],[extra popust]]</f>
        <v>7.9</v>
      </c>
      <c r="N2131" s="2">
        <f>IF(M2131&lt;I2131,M2131,I2131)</f>
        <v>7.9</v>
      </c>
      <c r="O2131" s="12" t="str">
        <f>IF(N2131&lt;I2131,$U$1," ")</f>
        <v xml:space="preserve"> </v>
      </c>
      <c r="P2131" s="12" t="str">
        <f>IFERROR((O2131+30)," ")</f>
        <v xml:space="preserve"> </v>
      </c>
      <c r="Q2131" s="2">
        <f ca="1">IF(O2131=$U$1,N2131,"0")*1.22</f>
        <v>0</v>
      </c>
    </row>
    <row r="2132" spans="1:17" x14ac:dyDescent="0.25">
      <c r="A2132" t="s">
        <v>2149</v>
      </c>
      <c r="B2132" t="s">
        <v>2148</v>
      </c>
      <c r="C2132">
        <v>8319</v>
      </c>
      <c r="D2132">
        <v>8.58</v>
      </c>
      <c r="E2132">
        <f>IFERROR(VLOOKUP(Table_ExternalData_15[[#This Row],[Id]],Rabati!B:C,2,0),0)</f>
        <v>0</v>
      </c>
      <c r="F2132">
        <v>37</v>
      </c>
      <c r="G2132" t="str">
        <f>VLOOKUP(Table_ExternalData_15[[#This Row],[Id]],'Blagovna izdelek'!A:C,3,0)</f>
        <v>Leviton</v>
      </c>
      <c r="H2132">
        <f>Table_ExternalData_15[[#This Row],[Rabat]]*0.2</f>
        <v>0</v>
      </c>
      <c r="I2132" s="2">
        <f>Table_ExternalData_15[[#This Row],[Price]]-(Table_ExternalData_15[[#This Row],[Price]]*Table_ExternalData_15[[#This Row],[BB rabat]])/100</f>
        <v>8.58</v>
      </c>
      <c r="J2132" s="2">
        <f>Table_ExternalData_15[[#This Row],[BB cena]]*Table_ExternalData_15[[#Headers],[1,22]]</f>
        <v>10.467599999999999</v>
      </c>
      <c r="K2132" s="2">
        <f>Table_ExternalData_15[[#This Row],[Price]]*Table_ExternalData_15[[#Headers],[1,22]]</f>
        <v>10.467599999999999</v>
      </c>
      <c r="L2132" s="7">
        <f>IF(G2132="White Shark",E2132*0.5,IF(G2132="Sbox",E2132*0.5,IF(G2132="Tenda",E2132*0.5,E2132*0.2)))/100</f>
        <v>0</v>
      </c>
      <c r="M2132" s="2">
        <f>Table_ExternalData_15[[#This Row],[Price]]-Table_ExternalData_15[[#This Row],[Price]]*Table_ExternalData_15[[#This Row],[extra popust]]</f>
        <v>8.58</v>
      </c>
      <c r="N2132" s="2">
        <f>IF(M2132&lt;I2132,M2132,I2132)</f>
        <v>8.58</v>
      </c>
      <c r="O2132" s="12" t="str">
        <f>IF(N2132&lt;I2132,$U$1," ")</f>
        <v xml:space="preserve"> </v>
      </c>
      <c r="P2132" s="12" t="str">
        <f>IFERROR((O2132+30)," ")</f>
        <v xml:space="preserve"> </v>
      </c>
      <c r="Q2132" s="2">
        <f ca="1">IF(O2132=$U$1,N2132,"0")*1.22</f>
        <v>0</v>
      </c>
    </row>
    <row r="2133" spans="1:17" x14ac:dyDescent="0.25">
      <c r="A2133" t="s">
        <v>2151</v>
      </c>
      <c r="B2133" t="s">
        <v>2150</v>
      </c>
      <c r="C2133">
        <v>8320</v>
      </c>
      <c r="D2133">
        <v>7.42</v>
      </c>
      <c r="E2133">
        <f>IFERROR(VLOOKUP(Table_ExternalData_15[[#This Row],[Id]],Rabati!B:C,2,0),0)</f>
        <v>0</v>
      </c>
      <c r="F2133">
        <v>7</v>
      </c>
      <c r="G2133" t="str">
        <f>VLOOKUP(Table_ExternalData_15[[#This Row],[Id]],'Blagovna izdelek'!A:C,3,0)</f>
        <v>Leviton</v>
      </c>
      <c r="H2133">
        <f>Table_ExternalData_15[[#This Row],[Rabat]]*0.2</f>
        <v>0</v>
      </c>
      <c r="I2133" s="2">
        <f>Table_ExternalData_15[[#This Row],[Price]]-(Table_ExternalData_15[[#This Row],[Price]]*Table_ExternalData_15[[#This Row],[BB rabat]])/100</f>
        <v>7.42</v>
      </c>
      <c r="J2133" s="2">
        <f>Table_ExternalData_15[[#This Row],[BB cena]]*Table_ExternalData_15[[#Headers],[1,22]]</f>
        <v>9.0524000000000004</v>
      </c>
      <c r="K2133" s="2">
        <f>Table_ExternalData_15[[#This Row],[Price]]*Table_ExternalData_15[[#Headers],[1,22]]</f>
        <v>9.0524000000000004</v>
      </c>
      <c r="L2133" s="7">
        <f>IF(G2133="White Shark",E2133*0.5,IF(G2133="Sbox",E2133*0.5,IF(G2133="Tenda",E2133*0.5,E2133*0.2)))/100</f>
        <v>0</v>
      </c>
      <c r="M2133" s="2">
        <f>Table_ExternalData_15[[#This Row],[Price]]-Table_ExternalData_15[[#This Row],[Price]]*Table_ExternalData_15[[#This Row],[extra popust]]</f>
        <v>7.42</v>
      </c>
      <c r="N2133" s="2">
        <f>IF(M2133&lt;I2133,M2133,I2133)</f>
        <v>7.42</v>
      </c>
      <c r="O2133" s="12" t="str">
        <f>IF(N2133&lt;I2133,$U$1," ")</f>
        <v xml:space="preserve"> </v>
      </c>
      <c r="P2133" s="12" t="str">
        <f>IFERROR((O2133+30)," ")</f>
        <v xml:space="preserve"> </v>
      </c>
      <c r="Q2133" s="2">
        <f ca="1">IF(O2133=$U$1,N2133,"0")*1.22</f>
        <v>0</v>
      </c>
    </row>
    <row r="2134" spans="1:17" x14ac:dyDescent="0.25">
      <c r="A2134" t="s">
        <v>2173</v>
      </c>
      <c r="B2134" t="s">
        <v>2172</v>
      </c>
      <c r="C2134">
        <v>8336</v>
      </c>
      <c r="D2134">
        <v>4.71</v>
      </c>
      <c r="E2134">
        <f>IFERROR(VLOOKUP(Table_ExternalData_15[[#This Row],[Id]],Rabati!B:C,2,0),0)</f>
        <v>0</v>
      </c>
      <c r="F2134">
        <v>0</v>
      </c>
      <c r="G2134" t="str">
        <f>VLOOKUP(Table_ExternalData_15[[#This Row],[Id]],'Blagovna izdelek'!A:C,3,0)</f>
        <v>Leviton</v>
      </c>
      <c r="H2134">
        <f>Table_ExternalData_15[[#This Row],[Rabat]]*0.2</f>
        <v>0</v>
      </c>
      <c r="I2134" s="2">
        <f>Table_ExternalData_15[[#This Row],[Price]]-(Table_ExternalData_15[[#This Row],[Price]]*Table_ExternalData_15[[#This Row],[BB rabat]])/100</f>
        <v>4.71</v>
      </c>
      <c r="J2134" s="2">
        <f>Table_ExternalData_15[[#This Row],[BB cena]]*Table_ExternalData_15[[#Headers],[1,22]]</f>
        <v>5.7462</v>
      </c>
      <c r="K2134" s="2">
        <f>Table_ExternalData_15[[#This Row],[Price]]*Table_ExternalData_15[[#Headers],[1,22]]</f>
        <v>5.7462</v>
      </c>
      <c r="L2134" s="7">
        <f>IF(G2134="White Shark",E2134*0.5,IF(G2134="Sbox",E2134*0.5,IF(G2134="Tenda",E2134*0.5,E2134*0.2)))/100</f>
        <v>0</v>
      </c>
      <c r="M2134" s="2">
        <f>Table_ExternalData_15[[#This Row],[Price]]-Table_ExternalData_15[[#This Row],[Price]]*Table_ExternalData_15[[#This Row],[extra popust]]</f>
        <v>4.71</v>
      </c>
      <c r="N2134" s="2">
        <f>IF(M2134&lt;I2134,M2134,I2134)</f>
        <v>4.71</v>
      </c>
      <c r="O2134" s="12" t="str">
        <f>IF(N2134&lt;I2134,$U$1," ")</f>
        <v xml:space="preserve"> </v>
      </c>
      <c r="P2134" s="12" t="str">
        <f>IFERROR((O2134+30)," ")</f>
        <v xml:space="preserve"> </v>
      </c>
      <c r="Q2134" s="2">
        <f ca="1">IF(O2134=$U$1,N2134,"0")*1.22</f>
        <v>0</v>
      </c>
    </row>
    <row r="2135" spans="1:17" x14ac:dyDescent="0.25">
      <c r="A2135" t="s">
        <v>2211</v>
      </c>
      <c r="B2135" t="s">
        <v>2210</v>
      </c>
      <c r="C2135">
        <v>8367</v>
      </c>
      <c r="D2135">
        <v>13.34</v>
      </c>
      <c r="E2135">
        <f>IFERROR(VLOOKUP(Table_ExternalData_15[[#This Row],[Id]],Rabati!B:C,2,0),0)</f>
        <v>20</v>
      </c>
      <c r="F2135">
        <v>0</v>
      </c>
      <c r="G2135" t="str">
        <f>VLOOKUP(Table_ExternalData_15[[#This Row],[Id]],'Blagovna izdelek'!A:C,3,0)</f>
        <v>Leviton</v>
      </c>
      <c r="H2135">
        <f>Table_ExternalData_15[[#This Row],[Rabat]]*0.2</f>
        <v>4</v>
      </c>
      <c r="I2135" s="2">
        <f>Table_ExternalData_15[[#This Row],[Price]]-(Table_ExternalData_15[[#This Row],[Price]]*Table_ExternalData_15[[#This Row],[BB rabat]])/100</f>
        <v>12.8064</v>
      </c>
      <c r="J2135" s="2">
        <f>Table_ExternalData_15[[#This Row],[BB cena]]*Table_ExternalData_15[[#Headers],[1,22]]</f>
        <v>15.623808</v>
      </c>
      <c r="K2135" s="2">
        <f>Table_ExternalData_15[[#This Row],[Price]]*Table_ExternalData_15[[#Headers],[1,22]]</f>
        <v>16.274799999999999</v>
      </c>
      <c r="L2135" s="7">
        <f>IF(G2135="White Shark",E2135*0.5,IF(G2135="Sbox",E2135*0.5,IF(G2135="Tenda",E2135*0.5,E2135*0.2)))/100</f>
        <v>0.04</v>
      </c>
      <c r="M2135" s="2">
        <f>Table_ExternalData_15[[#This Row],[Price]]-Table_ExternalData_15[[#This Row],[Price]]*Table_ExternalData_15[[#This Row],[extra popust]]</f>
        <v>12.8064</v>
      </c>
      <c r="N2135" s="2">
        <f>IF(M2135&lt;I2135,M2135,I2135)</f>
        <v>12.8064</v>
      </c>
      <c r="O2135" s="12" t="str">
        <f>IF(N2135&lt;I2135,$U$1," ")</f>
        <v xml:space="preserve"> </v>
      </c>
      <c r="P2135" s="12" t="str">
        <f>IFERROR((O2135+30)," ")</f>
        <v xml:space="preserve"> </v>
      </c>
      <c r="Q2135" s="2">
        <f ca="1">IF(O2135=$U$1,N2135,"0")*1.22</f>
        <v>0</v>
      </c>
    </row>
    <row r="2136" spans="1:17" x14ac:dyDescent="0.25">
      <c r="A2136" t="s">
        <v>2215</v>
      </c>
      <c r="B2136" t="s">
        <v>2214</v>
      </c>
      <c r="C2136">
        <v>8369</v>
      </c>
      <c r="D2136">
        <v>10.9</v>
      </c>
      <c r="E2136">
        <f>IFERROR(VLOOKUP(Table_ExternalData_15[[#This Row],[Id]],Rabati!B:C,2,0),0)</f>
        <v>20</v>
      </c>
      <c r="F2136">
        <v>127</v>
      </c>
      <c r="G2136" t="str">
        <f>VLOOKUP(Table_ExternalData_15[[#This Row],[Id]],'Blagovna izdelek'!A:C,3,0)</f>
        <v>Leviton</v>
      </c>
      <c r="H2136">
        <f>Table_ExternalData_15[[#This Row],[Rabat]]*0.2</f>
        <v>4</v>
      </c>
      <c r="I2136" s="2">
        <f>Table_ExternalData_15[[#This Row],[Price]]-(Table_ExternalData_15[[#This Row],[Price]]*Table_ExternalData_15[[#This Row],[BB rabat]])/100</f>
        <v>10.464</v>
      </c>
      <c r="J2136" s="2">
        <f>Table_ExternalData_15[[#This Row],[BB cena]]*Table_ExternalData_15[[#Headers],[1,22]]</f>
        <v>12.766080000000001</v>
      </c>
      <c r="K2136" s="2">
        <f>Table_ExternalData_15[[#This Row],[Price]]*Table_ExternalData_15[[#Headers],[1,22]]</f>
        <v>13.298</v>
      </c>
      <c r="L2136" s="7">
        <f>IF(G2136="White Shark",E2136*0.5,IF(G2136="Sbox",E2136*0.5,IF(G2136="Tenda",E2136*0.5,E2136*0.2)))/100</f>
        <v>0.04</v>
      </c>
      <c r="M2136" s="2">
        <f>Table_ExternalData_15[[#This Row],[Price]]-Table_ExternalData_15[[#This Row],[Price]]*Table_ExternalData_15[[#This Row],[extra popust]]</f>
        <v>10.464</v>
      </c>
      <c r="N2136" s="2">
        <f>IF(M2136&lt;I2136,M2136,I2136)</f>
        <v>10.464</v>
      </c>
      <c r="O2136" s="12" t="str">
        <f>IF(N2136&lt;I2136,$U$1," ")</f>
        <v xml:space="preserve"> </v>
      </c>
      <c r="P2136" s="12" t="str">
        <f>IFERROR((O2136+30)," ")</f>
        <v xml:space="preserve"> </v>
      </c>
      <c r="Q2136" s="2">
        <f ca="1">IF(O2136=$U$1,N2136,"0")*1.22</f>
        <v>0</v>
      </c>
    </row>
    <row r="2137" spans="1:17" x14ac:dyDescent="0.25">
      <c r="A2137" t="s">
        <v>2217</v>
      </c>
      <c r="B2137" t="s">
        <v>2216</v>
      </c>
      <c r="C2137">
        <v>8370</v>
      </c>
      <c r="D2137">
        <v>13.52</v>
      </c>
      <c r="E2137">
        <f>IFERROR(VLOOKUP(Table_ExternalData_15[[#This Row],[Id]],Rabati!B:C,2,0),0)</f>
        <v>20</v>
      </c>
      <c r="F2137">
        <v>3</v>
      </c>
      <c r="G2137" t="str">
        <f>VLOOKUP(Table_ExternalData_15[[#This Row],[Id]],'Blagovna izdelek'!A:C,3,0)</f>
        <v>Leviton</v>
      </c>
      <c r="H2137">
        <f>Table_ExternalData_15[[#This Row],[Rabat]]*0.2</f>
        <v>4</v>
      </c>
      <c r="I2137" s="2">
        <f>Table_ExternalData_15[[#This Row],[Price]]-(Table_ExternalData_15[[#This Row],[Price]]*Table_ExternalData_15[[#This Row],[BB rabat]])/100</f>
        <v>12.979199999999999</v>
      </c>
      <c r="J2137" s="2">
        <f>Table_ExternalData_15[[#This Row],[BB cena]]*Table_ExternalData_15[[#Headers],[1,22]]</f>
        <v>15.834623999999998</v>
      </c>
      <c r="K2137" s="2">
        <f>Table_ExternalData_15[[#This Row],[Price]]*Table_ExternalData_15[[#Headers],[1,22]]</f>
        <v>16.494399999999999</v>
      </c>
      <c r="L2137" s="7">
        <f>IF(G2137="White Shark",E2137*0.5,IF(G2137="Sbox",E2137*0.5,IF(G2137="Tenda",E2137*0.5,E2137*0.2)))/100</f>
        <v>0.04</v>
      </c>
      <c r="M2137" s="2">
        <f>Table_ExternalData_15[[#This Row],[Price]]-Table_ExternalData_15[[#This Row],[Price]]*Table_ExternalData_15[[#This Row],[extra popust]]</f>
        <v>12.979199999999999</v>
      </c>
      <c r="N2137" s="2">
        <f>IF(M2137&lt;I2137,M2137,I2137)</f>
        <v>12.979199999999999</v>
      </c>
      <c r="O2137" s="12" t="str">
        <f>IF(N2137&lt;I2137,$U$1," ")</f>
        <v xml:space="preserve"> </v>
      </c>
      <c r="P2137" s="12" t="str">
        <f>IFERROR((O2137+30)," ")</f>
        <v xml:space="preserve"> </v>
      </c>
      <c r="Q2137" s="2">
        <f ca="1">IF(O2137=$U$1,N2137,"0")*1.22</f>
        <v>0</v>
      </c>
    </row>
    <row r="2138" spans="1:17" x14ac:dyDescent="0.25">
      <c r="A2138" t="s">
        <v>2221</v>
      </c>
      <c r="B2138" t="s">
        <v>2220</v>
      </c>
      <c r="C2138">
        <v>8372</v>
      </c>
      <c r="D2138">
        <v>14.58</v>
      </c>
      <c r="E2138">
        <f>IFERROR(VLOOKUP(Table_ExternalData_15[[#This Row],[Id]],Rabati!B:C,2,0),0)</f>
        <v>20</v>
      </c>
      <c r="F2138">
        <v>71</v>
      </c>
      <c r="G2138" t="str">
        <f>VLOOKUP(Table_ExternalData_15[[#This Row],[Id]],'Blagovna izdelek'!A:C,3,0)</f>
        <v>Leviton</v>
      </c>
      <c r="H2138">
        <f>Table_ExternalData_15[[#This Row],[Rabat]]*0.2</f>
        <v>4</v>
      </c>
      <c r="I2138" s="2">
        <f>Table_ExternalData_15[[#This Row],[Price]]-(Table_ExternalData_15[[#This Row],[Price]]*Table_ExternalData_15[[#This Row],[BB rabat]])/100</f>
        <v>13.9968</v>
      </c>
      <c r="J2138" s="2">
        <f>Table_ExternalData_15[[#This Row],[BB cena]]*Table_ExternalData_15[[#Headers],[1,22]]</f>
        <v>17.076096</v>
      </c>
      <c r="K2138" s="2">
        <f>Table_ExternalData_15[[#This Row],[Price]]*Table_ExternalData_15[[#Headers],[1,22]]</f>
        <v>17.787600000000001</v>
      </c>
      <c r="L2138" s="7">
        <f>IF(G2138="White Shark",E2138*0.5,IF(G2138="Sbox",E2138*0.5,IF(G2138="Tenda",E2138*0.5,E2138*0.2)))/100</f>
        <v>0.04</v>
      </c>
      <c r="M2138" s="2">
        <f>Table_ExternalData_15[[#This Row],[Price]]-Table_ExternalData_15[[#This Row],[Price]]*Table_ExternalData_15[[#This Row],[extra popust]]</f>
        <v>13.9968</v>
      </c>
      <c r="N2138" s="2">
        <f>IF(M2138&lt;I2138,M2138,I2138)</f>
        <v>13.9968</v>
      </c>
      <c r="O2138" s="12" t="str">
        <f>IF(N2138&lt;I2138,$U$1," ")</f>
        <v xml:space="preserve"> </v>
      </c>
      <c r="P2138" s="12" t="str">
        <f>IFERROR((O2138+30)," ")</f>
        <v xml:space="preserve"> </v>
      </c>
      <c r="Q2138" s="2">
        <f ca="1">IF(O2138=$U$1,N2138,"0")*1.22</f>
        <v>0</v>
      </c>
    </row>
    <row r="2139" spans="1:17" x14ac:dyDescent="0.25">
      <c r="A2139" t="s">
        <v>2223</v>
      </c>
      <c r="B2139" t="s">
        <v>2222</v>
      </c>
      <c r="C2139">
        <v>8373</v>
      </c>
      <c r="D2139">
        <v>20.65</v>
      </c>
      <c r="E2139">
        <f>IFERROR(VLOOKUP(Table_ExternalData_15[[#This Row],[Id]],Rabati!B:C,2,0),0)</f>
        <v>20</v>
      </c>
      <c r="F2139">
        <v>29</v>
      </c>
      <c r="G2139" t="str">
        <f>VLOOKUP(Table_ExternalData_15[[#This Row],[Id]],'Blagovna izdelek'!A:C,3,0)</f>
        <v>Leviton</v>
      </c>
      <c r="H2139">
        <f>Table_ExternalData_15[[#This Row],[Rabat]]*0.2</f>
        <v>4</v>
      </c>
      <c r="I2139" s="2">
        <f>Table_ExternalData_15[[#This Row],[Price]]-(Table_ExternalData_15[[#This Row],[Price]]*Table_ExternalData_15[[#This Row],[BB rabat]])/100</f>
        <v>19.823999999999998</v>
      </c>
      <c r="J2139" s="2">
        <f>Table_ExternalData_15[[#This Row],[BB cena]]*Table_ExternalData_15[[#Headers],[1,22]]</f>
        <v>24.185279999999999</v>
      </c>
      <c r="K2139" s="2">
        <f>Table_ExternalData_15[[#This Row],[Price]]*Table_ExternalData_15[[#Headers],[1,22]]</f>
        <v>25.192999999999998</v>
      </c>
      <c r="L2139" s="7">
        <f>IF(G2139="White Shark",E2139*0.5,IF(G2139="Sbox",E2139*0.5,IF(G2139="Tenda",E2139*0.5,E2139*0.2)))/100</f>
        <v>0.04</v>
      </c>
      <c r="M2139" s="2">
        <f>Table_ExternalData_15[[#This Row],[Price]]-Table_ExternalData_15[[#This Row],[Price]]*Table_ExternalData_15[[#This Row],[extra popust]]</f>
        <v>19.823999999999998</v>
      </c>
      <c r="N2139" s="2">
        <f>IF(M2139&lt;I2139,M2139,I2139)</f>
        <v>19.823999999999998</v>
      </c>
      <c r="O2139" s="12" t="str">
        <f>IF(N2139&lt;I2139,$U$1," ")</f>
        <v xml:space="preserve"> </v>
      </c>
      <c r="P2139" s="12" t="str">
        <f>IFERROR((O2139+30)," ")</f>
        <v xml:space="preserve"> </v>
      </c>
      <c r="Q2139" s="2">
        <f ca="1">IF(O2139=$U$1,N2139,"0")*1.22</f>
        <v>0</v>
      </c>
    </row>
    <row r="2140" spans="1:17" x14ac:dyDescent="0.25">
      <c r="A2140" t="s">
        <v>2225</v>
      </c>
      <c r="B2140" t="s">
        <v>2224</v>
      </c>
      <c r="C2140">
        <v>8375</v>
      </c>
      <c r="D2140">
        <v>13.48</v>
      </c>
      <c r="E2140">
        <f>IFERROR(VLOOKUP(Table_ExternalData_15[[#This Row],[Id]],Rabati!B:C,2,0),0)</f>
        <v>20</v>
      </c>
      <c r="F2140">
        <v>0</v>
      </c>
      <c r="G2140" t="str">
        <f>VLOOKUP(Table_ExternalData_15[[#This Row],[Id]],'Blagovna izdelek'!A:C,3,0)</f>
        <v>Leviton</v>
      </c>
      <c r="H2140">
        <f>Table_ExternalData_15[[#This Row],[Rabat]]*0.2</f>
        <v>4</v>
      </c>
      <c r="I2140" s="2">
        <f>Table_ExternalData_15[[#This Row],[Price]]-(Table_ExternalData_15[[#This Row],[Price]]*Table_ExternalData_15[[#This Row],[BB rabat]])/100</f>
        <v>12.940800000000001</v>
      </c>
      <c r="J2140" s="2">
        <f>Table_ExternalData_15[[#This Row],[BB cena]]*Table_ExternalData_15[[#Headers],[1,22]]</f>
        <v>15.787776000000001</v>
      </c>
      <c r="K2140" s="2">
        <f>Table_ExternalData_15[[#This Row],[Price]]*Table_ExternalData_15[[#Headers],[1,22]]</f>
        <v>16.445599999999999</v>
      </c>
      <c r="L2140" s="7">
        <f>IF(G2140="White Shark",E2140*0.5,IF(G2140="Sbox",E2140*0.5,IF(G2140="Tenda",E2140*0.5,E2140*0.2)))/100</f>
        <v>0.04</v>
      </c>
      <c r="M2140" s="2">
        <f>Table_ExternalData_15[[#This Row],[Price]]-Table_ExternalData_15[[#This Row],[Price]]*Table_ExternalData_15[[#This Row],[extra popust]]</f>
        <v>12.940800000000001</v>
      </c>
      <c r="N2140" s="2">
        <f>IF(M2140&lt;I2140,M2140,I2140)</f>
        <v>12.940800000000001</v>
      </c>
      <c r="O2140" s="12" t="str">
        <f>IF(N2140&lt;I2140,$U$1," ")</f>
        <v xml:space="preserve"> </v>
      </c>
      <c r="P2140" s="12" t="str">
        <f>IFERROR((O2140+30)," ")</f>
        <v xml:space="preserve"> </v>
      </c>
      <c r="Q2140" s="2">
        <f ca="1">IF(O2140=$U$1,N2140,"0")*1.22</f>
        <v>0</v>
      </c>
    </row>
    <row r="2141" spans="1:17" x14ac:dyDescent="0.25">
      <c r="A2141" t="s">
        <v>2227</v>
      </c>
      <c r="B2141" t="s">
        <v>2226</v>
      </c>
      <c r="C2141">
        <v>8376</v>
      </c>
      <c r="D2141">
        <v>18.48</v>
      </c>
      <c r="E2141">
        <f>IFERROR(VLOOKUP(Table_ExternalData_15[[#This Row],[Id]],Rabati!B:C,2,0),0)</f>
        <v>20</v>
      </c>
      <c r="F2141">
        <v>8</v>
      </c>
      <c r="G2141" t="str">
        <f>VLOOKUP(Table_ExternalData_15[[#This Row],[Id]],'Blagovna izdelek'!A:C,3,0)</f>
        <v>Leviton</v>
      </c>
      <c r="H2141">
        <f>Table_ExternalData_15[[#This Row],[Rabat]]*0.2</f>
        <v>4</v>
      </c>
      <c r="I2141" s="2">
        <f>Table_ExternalData_15[[#This Row],[Price]]-(Table_ExternalData_15[[#This Row],[Price]]*Table_ExternalData_15[[#This Row],[BB rabat]])/100</f>
        <v>17.7408</v>
      </c>
      <c r="J2141" s="2">
        <f>Table_ExternalData_15[[#This Row],[BB cena]]*Table_ExternalData_15[[#Headers],[1,22]]</f>
        <v>21.643775999999999</v>
      </c>
      <c r="K2141" s="2">
        <f>Table_ExternalData_15[[#This Row],[Price]]*Table_ExternalData_15[[#Headers],[1,22]]</f>
        <v>22.5456</v>
      </c>
      <c r="L2141" s="7">
        <f>IF(G2141="White Shark",E2141*0.5,IF(G2141="Sbox",E2141*0.5,IF(G2141="Tenda",E2141*0.5,E2141*0.2)))/100</f>
        <v>0.04</v>
      </c>
      <c r="M2141" s="2">
        <f>Table_ExternalData_15[[#This Row],[Price]]-Table_ExternalData_15[[#This Row],[Price]]*Table_ExternalData_15[[#This Row],[extra popust]]</f>
        <v>17.7408</v>
      </c>
      <c r="N2141" s="2">
        <f>IF(M2141&lt;I2141,M2141,I2141)</f>
        <v>17.7408</v>
      </c>
      <c r="O2141" s="12" t="str">
        <f>IF(N2141&lt;I2141,$U$1," ")</f>
        <v xml:space="preserve"> </v>
      </c>
      <c r="P2141" s="12" t="str">
        <f>IFERROR((O2141+30)," ")</f>
        <v xml:space="preserve"> </v>
      </c>
      <c r="Q2141" s="2">
        <f ca="1">IF(O2141=$U$1,N2141,"0")*1.22</f>
        <v>0</v>
      </c>
    </row>
    <row r="2142" spans="1:17" x14ac:dyDescent="0.25">
      <c r="A2142" t="s">
        <v>2229</v>
      </c>
      <c r="B2142" t="s">
        <v>2228</v>
      </c>
      <c r="C2142">
        <v>8377</v>
      </c>
      <c r="D2142">
        <v>18.350000000000001</v>
      </c>
      <c r="E2142">
        <f>IFERROR(VLOOKUP(Table_ExternalData_15[[#This Row],[Id]],Rabati!B:C,2,0),0)</f>
        <v>20</v>
      </c>
      <c r="F2142">
        <v>0</v>
      </c>
      <c r="G2142" t="str">
        <f>VLOOKUP(Table_ExternalData_15[[#This Row],[Id]],'Blagovna izdelek'!A:C,3,0)</f>
        <v>Leviton</v>
      </c>
      <c r="H2142">
        <f>Table_ExternalData_15[[#This Row],[Rabat]]*0.2</f>
        <v>4</v>
      </c>
      <c r="I2142" s="2">
        <f>Table_ExternalData_15[[#This Row],[Price]]-(Table_ExternalData_15[[#This Row],[Price]]*Table_ExternalData_15[[#This Row],[BB rabat]])/100</f>
        <v>17.616</v>
      </c>
      <c r="J2142" s="2">
        <f>Table_ExternalData_15[[#This Row],[BB cena]]*Table_ExternalData_15[[#Headers],[1,22]]</f>
        <v>21.491519999999998</v>
      </c>
      <c r="K2142" s="2">
        <f>Table_ExternalData_15[[#This Row],[Price]]*Table_ExternalData_15[[#Headers],[1,22]]</f>
        <v>22.387</v>
      </c>
      <c r="L2142" s="7">
        <f>IF(G2142="White Shark",E2142*0.5,IF(G2142="Sbox",E2142*0.5,IF(G2142="Tenda",E2142*0.5,E2142*0.2)))/100</f>
        <v>0.04</v>
      </c>
      <c r="M2142" s="2">
        <f>Table_ExternalData_15[[#This Row],[Price]]-Table_ExternalData_15[[#This Row],[Price]]*Table_ExternalData_15[[#This Row],[extra popust]]</f>
        <v>17.616</v>
      </c>
      <c r="N2142" s="2">
        <f>IF(M2142&lt;I2142,M2142,I2142)</f>
        <v>17.616</v>
      </c>
      <c r="O2142" s="12" t="str">
        <f>IF(N2142&lt;I2142,$U$1," ")</f>
        <v xml:space="preserve"> </v>
      </c>
      <c r="P2142" s="12" t="str">
        <f>IFERROR((O2142+30)," ")</f>
        <v xml:space="preserve"> </v>
      </c>
      <c r="Q2142" s="2">
        <f ca="1">IF(O2142=$U$1,N2142,"0")*1.22</f>
        <v>0</v>
      </c>
    </row>
    <row r="2143" spans="1:17" x14ac:dyDescent="0.25">
      <c r="A2143" t="s">
        <v>2230</v>
      </c>
      <c r="B2143" t="s">
        <v>15175</v>
      </c>
      <c r="C2143">
        <v>8378</v>
      </c>
      <c r="D2143">
        <v>23.5</v>
      </c>
      <c r="E2143">
        <f>IFERROR(VLOOKUP(Table_ExternalData_15[[#This Row],[Id]],Rabati!B:C,2,0),0)</f>
        <v>20</v>
      </c>
      <c r="F2143">
        <v>20</v>
      </c>
      <c r="G2143" t="str">
        <f>VLOOKUP(Table_ExternalData_15[[#This Row],[Id]],'Blagovna izdelek'!A:C,3,0)</f>
        <v>Leviton</v>
      </c>
      <c r="H2143">
        <f>Table_ExternalData_15[[#This Row],[Rabat]]*0.2</f>
        <v>4</v>
      </c>
      <c r="I2143" s="2">
        <f>Table_ExternalData_15[[#This Row],[Price]]-(Table_ExternalData_15[[#This Row],[Price]]*Table_ExternalData_15[[#This Row],[BB rabat]])/100</f>
        <v>22.56</v>
      </c>
      <c r="J2143" s="2">
        <f>Table_ExternalData_15[[#This Row],[BB cena]]*Table_ExternalData_15[[#Headers],[1,22]]</f>
        <v>27.523199999999999</v>
      </c>
      <c r="K2143" s="2">
        <f>Table_ExternalData_15[[#This Row],[Price]]*Table_ExternalData_15[[#Headers],[1,22]]</f>
        <v>28.669999999999998</v>
      </c>
      <c r="L2143" s="7">
        <f>IF(G2143="White Shark",E2143*0.5,IF(G2143="Sbox",E2143*0.5,IF(G2143="Tenda",E2143*0.5,E2143*0.2)))/100</f>
        <v>0.04</v>
      </c>
      <c r="M2143" s="2">
        <f>Table_ExternalData_15[[#This Row],[Price]]-Table_ExternalData_15[[#This Row],[Price]]*Table_ExternalData_15[[#This Row],[extra popust]]</f>
        <v>22.56</v>
      </c>
      <c r="N2143" s="2">
        <f>IF(M2143&lt;I2143,M2143,I2143)</f>
        <v>22.56</v>
      </c>
      <c r="O2143" s="12" t="str">
        <f>IF(N2143&lt;I2143,$U$1," ")</f>
        <v xml:space="preserve"> </v>
      </c>
      <c r="P2143" s="12" t="str">
        <f>IFERROR((O2143+30)," ")</f>
        <v xml:space="preserve"> </v>
      </c>
      <c r="Q2143" s="2">
        <f ca="1">IF(O2143=$U$1,N2143,"0")*1.22</f>
        <v>0</v>
      </c>
    </row>
    <row r="2144" spans="1:17" x14ac:dyDescent="0.25">
      <c r="A2144" t="s">
        <v>2231</v>
      </c>
      <c r="B2144" t="s">
        <v>15225</v>
      </c>
      <c r="C2144">
        <v>8379</v>
      </c>
      <c r="D2144">
        <v>25.99</v>
      </c>
      <c r="E2144">
        <f>IFERROR(VLOOKUP(Table_ExternalData_15[[#This Row],[Id]],Rabati!B:C,2,0),0)</f>
        <v>20</v>
      </c>
      <c r="F2144">
        <v>1</v>
      </c>
      <c r="G2144" t="str">
        <f>VLOOKUP(Table_ExternalData_15[[#This Row],[Id]],'Blagovna izdelek'!A:C,3,0)</f>
        <v>Leviton</v>
      </c>
      <c r="H2144">
        <f>Table_ExternalData_15[[#This Row],[Rabat]]*0.2</f>
        <v>4</v>
      </c>
      <c r="I2144" s="2">
        <f>Table_ExternalData_15[[#This Row],[Price]]-(Table_ExternalData_15[[#This Row],[Price]]*Table_ExternalData_15[[#This Row],[BB rabat]])/100</f>
        <v>24.950399999999998</v>
      </c>
      <c r="J2144" s="2">
        <f>Table_ExternalData_15[[#This Row],[BB cena]]*Table_ExternalData_15[[#Headers],[1,22]]</f>
        <v>30.439487999999997</v>
      </c>
      <c r="K2144" s="2">
        <f>Table_ExternalData_15[[#This Row],[Price]]*Table_ExternalData_15[[#Headers],[1,22]]</f>
        <v>31.707799999999999</v>
      </c>
      <c r="L2144" s="7">
        <f>IF(G2144="White Shark",E2144*0.5,IF(G2144="Sbox",E2144*0.5,IF(G2144="Tenda",E2144*0.5,E2144*0.2)))/100</f>
        <v>0.04</v>
      </c>
      <c r="M2144" s="2">
        <f>Table_ExternalData_15[[#This Row],[Price]]-Table_ExternalData_15[[#This Row],[Price]]*Table_ExternalData_15[[#This Row],[extra popust]]</f>
        <v>24.950399999999998</v>
      </c>
      <c r="N2144" s="2">
        <f>IF(M2144&lt;I2144,M2144,I2144)</f>
        <v>24.950399999999998</v>
      </c>
      <c r="O2144" s="12" t="str">
        <f>IF(N2144&lt;I2144,$U$1," ")</f>
        <v xml:space="preserve"> </v>
      </c>
      <c r="P2144" s="12" t="str">
        <f>IFERROR((O2144+30)," ")</f>
        <v xml:space="preserve"> </v>
      </c>
      <c r="Q2144" s="2">
        <f ca="1">IF(O2144=$U$1,N2144,"0")*1.22</f>
        <v>0</v>
      </c>
    </row>
    <row r="2145" spans="1:17" x14ac:dyDescent="0.25">
      <c r="A2145" t="s">
        <v>2232</v>
      </c>
      <c r="B2145" t="s">
        <v>14756</v>
      </c>
      <c r="C2145">
        <v>8380</v>
      </c>
      <c r="D2145">
        <v>16.3</v>
      </c>
      <c r="E2145">
        <f>IFERROR(VLOOKUP(Table_ExternalData_15[[#This Row],[Id]],Rabati!B:C,2,0),0)</f>
        <v>20</v>
      </c>
      <c r="F2145">
        <v>10</v>
      </c>
      <c r="G2145" t="str">
        <f>VLOOKUP(Table_ExternalData_15[[#This Row],[Id]],'Blagovna izdelek'!A:C,3,0)</f>
        <v>Leviton</v>
      </c>
      <c r="H2145">
        <f>Table_ExternalData_15[[#This Row],[Rabat]]*0.2</f>
        <v>4</v>
      </c>
      <c r="I2145" s="2">
        <f>Table_ExternalData_15[[#This Row],[Price]]-(Table_ExternalData_15[[#This Row],[Price]]*Table_ExternalData_15[[#This Row],[BB rabat]])/100</f>
        <v>15.648000000000001</v>
      </c>
      <c r="J2145" s="2">
        <f>Table_ExternalData_15[[#This Row],[BB cena]]*Table_ExternalData_15[[#Headers],[1,22]]</f>
        <v>19.09056</v>
      </c>
      <c r="K2145" s="2">
        <f>Table_ExternalData_15[[#This Row],[Price]]*Table_ExternalData_15[[#Headers],[1,22]]</f>
        <v>19.885999999999999</v>
      </c>
      <c r="L2145" s="7">
        <f>IF(G2145="White Shark",E2145*0.5,IF(G2145="Sbox",E2145*0.5,IF(G2145="Tenda",E2145*0.5,E2145*0.2)))/100</f>
        <v>0.04</v>
      </c>
      <c r="M2145" s="2">
        <f>Table_ExternalData_15[[#This Row],[Price]]-Table_ExternalData_15[[#This Row],[Price]]*Table_ExternalData_15[[#This Row],[extra popust]]</f>
        <v>15.648000000000001</v>
      </c>
      <c r="N2145" s="2">
        <f>IF(M2145&lt;I2145,M2145,I2145)</f>
        <v>15.648000000000001</v>
      </c>
      <c r="O2145" s="12" t="str">
        <f>IF(N2145&lt;I2145,$U$1," ")</f>
        <v xml:space="preserve"> </v>
      </c>
      <c r="P2145" s="12" t="str">
        <f>IFERROR((O2145+30)," ")</f>
        <v xml:space="preserve"> </v>
      </c>
      <c r="Q2145" s="2">
        <f ca="1">IF(O2145=$U$1,N2145,"0")*1.22</f>
        <v>0</v>
      </c>
    </row>
    <row r="2146" spans="1:17" x14ac:dyDescent="0.25">
      <c r="A2146" t="s">
        <v>2233</v>
      </c>
      <c r="B2146" t="s">
        <v>9863</v>
      </c>
      <c r="C2146">
        <v>8381</v>
      </c>
      <c r="D2146">
        <v>29.95</v>
      </c>
      <c r="E2146">
        <f>IFERROR(VLOOKUP(Table_ExternalData_15[[#This Row],[Id]],Rabati!B:C,2,0),0)</f>
        <v>20</v>
      </c>
      <c r="F2146">
        <v>16</v>
      </c>
      <c r="G2146" t="str">
        <f>VLOOKUP(Table_ExternalData_15[[#This Row],[Id]],'Blagovna izdelek'!A:C,3,0)</f>
        <v>Leviton</v>
      </c>
      <c r="H2146">
        <f>Table_ExternalData_15[[#This Row],[Rabat]]*0.2</f>
        <v>4</v>
      </c>
      <c r="I2146" s="2">
        <f>Table_ExternalData_15[[#This Row],[Price]]-(Table_ExternalData_15[[#This Row],[Price]]*Table_ExternalData_15[[#This Row],[BB rabat]])/100</f>
        <v>28.751999999999999</v>
      </c>
      <c r="J2146" s="2">
        <f>Table_ExternalData_15[[#This Row],[BB cena]]*Table_ExternalData_15[[#Headers],[1,22]]</f>
        <v>35.077439999999996</v>
      </c>
      <c r="K2146" s="2">
        <f>Table_ExternalData_15[[#This Row],[Price]]*Table_ExternalData_15[[#Headers],[1,22]]</f>
        <v>36.539000000000001</v>
      </c>
      <c r="L2146" s="7">
        <f>IF(G2146="White Shark",E2146*0.5,IF(G2146="Sbox",E2146*0.5,IF(G2146="Tenda",E2146*0.5,E2146*0.2)))/100</f>
        <v>0.04</v>
      </c>
      <c r="M2146" s="2">
        <f>Table_ExternalData_15[[#This Row],[Price]]-Table_ExternalData_15[[#This Row],[Price]]*Table_ExternalData_15[[#This Row],[extra popust]]</f>
        <v>28.751999999999999</v>
      </c>
      <c r="N2146" s="2">
        <f>IF(M2146&lt;I2146,M2146,I2146)</f>
        <v>28.751999999999999</v>
      </c>
      <c r="O2146" s="12" t="str">
        <f>IF(N2146&lt;I2146,$U$1," ")</f>
        <v xml:space="preserve"> </v>
      </c>
      <c r="P2146" s="12" t="str">
        <f>IFERROR((O2146+30)," ")</f>
        <v xml:space="preserve"> </v>
      </c>
      <c r="Q2146" s="2">
        <f ca="1">IF(O2146=$U$1,N2146,"0")*1.22</f>
        <v>0</v>
      </c>
    </row>
    <row r="2147" spans="1:17" x14ac:dyDescent="0.25">
      <c r="A2147" t="s">
        <v>2236</v>
      </c>
      <c r="B2147" t="s">
        <v>12164</v>
      </c>
      <c r="C2147">
        <v>8384</v>
      </c>
      <c r="D2147">
        <v>18.59</v>
      </c>
      <c r="E2147">
        <f>IFERROR(VLOOKUP(Table_ExternalData_15[[#This Row],[Id]],Rabati!B:C,2,0),0)</f>
        <v>20</v>
      </c>
      <c r="F2147">
        <v>6</v>
      </c>
      <c r="G2147" t="str">
        <f>VLOOKUP(Table_ExternalData_15[[#This Row],[Id]],'Blagovna izdelek'!A:C,3,0)</f>
        <v>Leviton</v>
      </c>
      <c r="H2147">
        <f>Table_ExternalData_15[[#This Row],[Rabat]]*0.2</f>
        <v>4</v>
      </c>
      <c r="I2147" s="2">
        <f>Table_ExternalData_15[[#This Row],[Price]]-(Table_ExternalData_15[[#This Row],[Price]]*Table_ExternalData_15[[#This Row],[BB rabat]])/100</f>
        <v>17.846399999999999</v>
      </c>
      <c r="J2147" s="2">
        <f>Table_ExternalData_15[[#This Row],[BB cena]]*Table_ExternalData_15[[#Headers],[1,22]]</f>
        <v>21.772607999999998</v>
      </c>
      <c r="K2147" s="2">
        <f>Table_ExternalData_15[[#This Row],[Price]]*Table_ExternalData_15[[#Headers],[1,22]]</f>
        <v>22.6798</v>
      </c>
      <c r="L2147" s="7">
        <f>IF(G2147="White Shark",E2147*0.5,IF(G2147="Sbox",E2147*0.5,IF(G2147="Tenda",E2147*0.5,E2147*0.2)))/100</f>
        <v>0.04</v>
      </c>
      <c r="M2147" s="2">
        <f>Table_ExternalData_15[[#This Row],[Price]]-Table_ExternalData_15[[#This Row],[Price]]*Table_ExternalData_15[[#This Row],[extra popust]]</f>
        <v>17.846399999999999</v>
      </c>
      <c r="N2147" s="2">
        <f>IF(M2147&lt;I2147,M2147,I2147)</f>
        <v>17.846399999999999</v>
      </c>
      <c r="O2147" s="12" t="str">
        <f>IF(N2147&lt;I2147,$U$1," ")</f>
        <v xml:space="preserve"> </v>
      </c>
      <c r="P2147" s="12" t="str">
        <f>IFERROR((O2147+30)," ")</f>
        <v xml:space="preserve"> </v>
      </c>
      <c r="Q2147" s="2">
        <f ca="1">IF(O2147=$U$1,N2147,"0")*1.22</f>
        <v>0</v>
      </c>
    </row>
    <row r="2148" spans="1:17" x14ac:dyDescent="0.25">
      <c r="A2148" t="s">
        <v>2238</v>
      </c>
      <c r="B2148" t="s">
        <v>2237</v>
      </c>
      <c r="C2148">
        <v>8385</v>
      </c>
      <c r="D2148">
        <v>9.9</v>
      </c>
      <c r="E2148">
        <f>IFERROR(VLOOKUP(Table_ExternalData_15[[#This Row],[Id]],Rabati!B:C,2,0),0)</f>
        <v>20</v>
      </c>
      <c r="F2148">
        <v>84</v>
      </c>
      <c r="G2148" t="str">
        <f>VLOOKUP(Table_ExternalData_15[[#This Row],[Id]],'Blagovna izdelek'!A:C,3,0)</f>
        <v>Leviton</v>
      </c>
      <c r="H2148">
        <f>Table_ExternalData_15[[#This Row],[Rabat]]*0.2</f>
        <v>4</v>
      </c>
      <c r="I2148" s="2">
        <f>Table_ExternalData_15[[#This Row],[Price]]-(Table_ExternalData_15[[#This Row],[Price]]*Table_ExternalData_15[[#This Row],[BB rabat]])/100</f>
        <v>9.5039999999999996</v>
      </c>
      <c r="J2148" s="2">
        <f>Table_ExternalData_15[[#This Row],[BB cena]]*Table_ExternalData_15[[#Headers],[1,22]]</f>
        <v>11.59488</v>
      </c>
      <c r="K2148" s="2">
        <f>Table_ExternalData_15[[#This Row],[Price]]*Table_ExternalData_15[[#Headers],[1,22]]</f>
        <v>12.077999999999999</v>
      </c>
      <c r="L2148" s="7">
        <f>IF(G2148="White Shark",E2148*0.5,IF(G2148="Sbox",E2148*0.5,IF(G2148="Tenda",E2148*0.5,E2148*0.2)))/100</f>
        <v>0.04</v>
      </c>
      <c r="M2148" s="2">
        <f>Table_ExternalData_15[[#This Row],[Price]]-Table_ExternalData_15[[#This Row],[Price]]*Table_ExternalData_15[[#This Row],[extra popust]]</f>
        <v>9.5039999999999996</v>
      </c>
      <c r="N2148" s="2">
        <f>IF(M2148&lt;I2148,M2148,I2148)</f>
        <v>9.5039999999999996</v>
      </c>
      <c r="O2148" s="12" t="str">
        <f>IF(N2148&lt;I2148,$U$1," ")</f>
        <v xml:space="preserve"> </v>
      </c>
      <c r="P2148" s="12" t="str">
        <f>IFERROR((O2148+30)," ")</f>
        <v xml:space="preserve"> </v>
      </c>
      <c r="Q2148" s="2">
        <f ca="1">IF(O2148=$U$1,N2148,"0")*1.22</f>
        <v>0</v>
      </c>
    </row>
    <row r="2149" spans="1:17" x14ac:dyDescent="0.25">
      <c r="A2149" t="s">
        <v>2239</v>
      </c>
      <c r="B2149" t="s">
        <v>12165</v>
      </c>
      <c r="C2149">
        <v>8386</v>
      </c>
      <c r="D2149">
        <v>21.13</v>
      </c>
      <c r="E2149">
        <f>IFERROR(VLOOKUP(Table_ExternalData_15[[#This Row],[Id]],Rabati!B:C,2,0),0)</f>
        <v>20</v>
      </c>
      <c r="F2149">
        <v>5</v>
      </c>
      <c r="G2149" t="str">
        <f>VLOOKUP(Table_ExternalData_15[[#This Row],[Id]],'Blagovna izdelek'!A:C,3,0)</f>
        <v>Leviton</v>
      </c>
      <c r="H2149">
        <f>Table_ExternalData_15[[#This Row],[Rabat]]*0.2</f>
        <v>4</v>
      </c>
      <c r="I2149" s="2">
        <f>Table_ExternalData_15[[#This Row],[Price]]-(Table_ExternalData_15[[#This Row],[Price]]*Table_ExternalData_15[[#This Row],[BB rabat]])/100</f>
        <v>20.284800000000001</v>
      </c>
      <c r="J2149" s="2">
        <f>Table_ExternalData_15[[#This Row],[BB cena]]*Table_ExternalData_15[[#Headers],[1,22]]</f>
        <v>24.747456</v>
      </c>
      <c r="K2149" s="2">
        <f>Table_ExternalData_15[[#This Row],[Price]]*Table_ExternalData_15[[#Headers],[1,22]]</f>
        <v>25.778599999999997</v>
      </c>
      <c r="L2149" s="7">
        <f>IF(G2149="White Shark",E2149*0.5,IF(G2149="Sbox",E2149*0.5,IF(G2149="Tenda",E2149*0.5,E2149*0.2)))/100</f>
        <v>0.04</v>
      </c>
      <c r="M2149" s="2">
        <f>Table_ExternalData_15[[#This Row],[Price]]-Table_ExternalData_15[[#This Row],[Price]]*Table_ExternalData_15[[#This Row],[extra popust]]</f>
        <v>20.284800000000001</v>
      </c>
      <c r="N2149" s="2">
        <f>IF(M2149&lt;I2149,M2149,I2149)</f>
        <v>20.284800000000001</v>
      </c>
      <c r="O2149" s="12" t="str">
        <f>IF(N2149&lt;I2149,$U$1," ")</f>
        <v xml:space="preserve"> </v>
      </c>
      <c r="P2149" s="12" t="str">
        <f>IFERROR((O2149+30)," ")</f>
        <v xml:space="preserve"> </v>
      </c>
      <c r="Q2149" s="2">
        <f ca="1">IF(O2149=$U$1,N2149,"0")*1.22</f>
        <v>0</v>
      </c>
    </row>
    <row r="2150" spans="1:17" x14ac:dyDescent="0.25">
      <c r="A2150" t="s">
        <v>2241</v>
      </c>
      <c r="B2150" t="s">
        <v>2240</v>
      </c>
      <c r="C2150">
        <v>8387</v>
      </c>
      <c r="D2150">
        <v>23.63</v>
      </c>
      <c r="E2150">
        <f>IFERROR(VLOOKUP(Table_ExternalData_15[[#This Row],[Id]],Rabati!B:C,2,0),0)</f>
        <v>20</v>
      </c>
      <c r="F2150">
        <v>4</v>
      </c>
      <c r="G2150" t="str">
        <f>VLOOKUP(Table_ExternalData_15[[#This Row],[Id]],'Blagovna izdelek'!A:C,3,0)</f>
        <v>Leviton</v>
      </c>
      <c r="H2150">
        <f>Table_ExternalData_15[[#This Row],[Rabat]]*0.2</f>
        <v>4</v>
      </c>
      <c r="I2150" s="2">
        <f>Table_ExternalData_15[[#This Row],[Price]]-(Table_ExternalData_15[[#This Row],[Price]]*Table_ExternalData_15[[#This Row],[BB rabat]])/100</f>
        <v>22.684799999999999</v>
      </c>
      <c r="J2150" s="2">
        <f>Table_ExternalData_15[[#This Row],[BB cena]]*Table_ExternalData_15[[#Headers],[1,22]]</f>
        <v>27.675455999999997</v>
      </c>
      <c r="K2150" s="2">
        <f>Table_ExternalData_15[[#This Row],[Price]]*Table_ExternalData_15[[#Headers],[1,22]]</f>
        <v>28.828599999999998</v>
      </c>
      <c r="L2150" s="7">
        <f>IF(G2150="White Shark",E2150*0.5,IF(G2150="Sbox",E2150*0.5,IF(G2150="Tenda",E2150*0.5,E2150*0.2)))/100</f>
        <v>0.04</v>
      </c>
      <c r="M2150" s="2">
        <f>Table_ExternalData_15[[#This Row],[Price]]-Table_ExternalData_15[[#This Row],[Price]]*Table_ExternalData_15[[#This Row],[extra popust]]</f>
        <v>22.684799999999999</v>
      </c>
      <c r="N2150" s="2">
        <f>IF(M2150&lt;I2150,M2150,I2150)</f>
        <v>22.684799999999999</v>
      </c>
      <c r="O2150" s="12" t="str">
        <f>IF(N2150&lt;I2150,$U$1," ")</f>
        <v xml:space="preserve"> </v>
      </c>
      <c r="P2150" s="12" t="str">
        <f>IFERROR((O2150+30)," ")</f>
        <v xml:space="preserve"> </v>
      </c>
      <c r="Q2150" s="2">
        <f ca="1">IF(O2150=$U$1,N2150,"0")*1.22</f>
        <v>0</v>
      </c>
    </row>
    <row r="2151" spans="1:17" x14ac:dyDescent="0.25">
      <c r="A2151" t="s">
        <v>2243</v>
      </c>
      <c r="B2151" t="s">
        <v>2242</v>
      </c>
      <c r="C2151">
        <v>8388</v>
      </c>
      <c r="D2151">
        <v>12.1</v>
      </c>
      <c r="E2151">
        <f>IFERROR(VLOOKUP(Table_ExternalData_15[[#This Row],[Id]],Rabati!B:C,2,0),0)</f>
        <v>20</v>
      </c>
      <c r="F2151">
        <v>0</v>
      </c>
      <c r="G2151" t="str">
        <f>VLOOKUP(Table_ExternalData_15[[#This Row],[Id]],'Blagovna izdelek'!A:C,3,0)</f>
        <v>Leviton</v>
      </c>
      <c r="H2151">
        <f>Table_ExternalData_15[[#This Row],[Rabat]]*0.2</f>
        <v>4</v>
      </c>
      <c r="I2151" s="2">
        <f>Table_ExternalData_15[[#This Row],[Price]]-(Table_ExternalData_15[[#This Row],[Price]]*Table_ExternalData_15[[#This Row],[BB rabat]])/100</f>
        <v>11.616</v>
      </c>
      <c r="J2151" s="2">
        <f>Table_ExternalData_15[[#This Row],[BB cena]]*Table_ExternalData_15[[#Headers],[1,22]]</f>
        <v>14.171519999999999</v>
      </c>
      <c r="K2151" s="2">
        <f>Table_ExternalData_15[[#This Row],[Price]]*Table_ExternalData_15[[#Headers],[1,22]]</f>
        <v>14.761999999999999</v>
      </c>
      <c r="L2151" s="7">
        <f>IF(G2151="White Shark",E2151*0.5,IF(G2151="Sbox",E2151*0.5,IF(G2151="Tenda",E2151*0.5,E2151*0.2)))/100</f>
        <v>0.04</v>
      </c>
      <c r="M2151" s="2">
        <f>Table_ExternalData_15[[#This Row],[Price]]-Table_ExternalData_15[[#This Row],[Price]]*Table_ExternalData_15[[#This Row],[extra popust]]</f>
        <v>11.616</v>
      </c>
      <c r="N2151" s="2">
        <f>IF(M2151&lt;I2151,M2151,I2151)</f>
        <v>11.616</v>
      </c>
      <c r="O2151" s="12" t="str">
        <f>IF(N2151&lt;I2151,$U$1," ")</f>
        <v xml:space="preserve"> </v>
      </c>
      <c r="P2151" s="12" t="str">
        <f>IFERROR((O2151+30)," ")</f>
        <v xml:space="preserve"> </v>
      </c>
      <c r="Q2151" s="2">
        <f ca="1">IF(O2151=$U$1,N2151,"0")*1.22</f>
        <v>0</v>
      </c>
    </row>
    <row r="2152" spans="1:17" x14ac:dyDescent="0.25">
      <c r="A2152" t="s">
        <v>2245</v>
      </c>
      <c r="B2152" t="s">
        <v>2244</v>
      </c>
      <c r="C2152">
        <v>8389</v>
      </c>
      <c r="D2152">
        <v>28.46</v>
      </c>
      <c r="E2152">
        <f>IFERROR(VLOOKUP(Table_ExternalData_15[[#This Row],[Id]],Rabati!B:C,2,0),0)</f>
        <v>20</v>
      </c>
      <c r="F2152">
        <v>1</v>
      </c>
      <c r="G2152" t="str">
        <f>VLOOKUP(Table_ExternalData_15[[#This Row],[Id]],'Blagovna izdelek'!A:C,3,0)</f>
        <v>Leviton</v>
      </c>
      <c r="H2152">
        <f>Table_ExternalData_15[[#This Row],[Rabat]]*0.2</f>
        <v>4</v>
      </c>
      <c r="I2152" s="2">
        <f>Table_ExternalData_15[[#This Row],[Price]]-(Table_ExternalData_15[[#This Row],[Price]]*Table_ExternalData_15[[#This Row],[BB rabat]])/100</f>
        <v>27.3216</v>
      </c>
      <c r="J2152" s="2">
        <f>Table_ExternalData_15[[#This Row],[BB cena]]*Table_ExternalData_15[[#Headers],[1,22]]</f>
        <v>33.332352</v>
      </c>
      <c r="K2152" s="2">
        <f>Table_ExternalData_15[[#This Row],[Price]]*Table_ExternalData_15[[#Headers],[1,22]]</f>
        <v>34.721200000000003</v>
      </c>
      <c r="L2152" s="7">
        <f>IF(G2152="White Shark",E2152*0.5,IF(G2152="Sbox",E2152*0.5,IF(G2152="Tenda",E2152*0.5,E2152*0.2)))/100</f>
        <v>0.04</v>
      </c>
      <c r="M2152" s="2">
        <f>Table_ExternalData_15[[#This Row],[Price]]-Table_ExternalData_15[[#This Row],[Price]]*Table_ExternalData_15[[#This Row],[extra popust]]</f>
        <v>27.3216</v>
      </c>
      <c r="N2152" s="2">
        <f>IF(M2152&lt;I2152,M2152,I2152)</f>
        <v>27.3216</v>
      </c>
      <c r="O2152" s="12" t="str">
        <f>IF(N2152&lt;I2152,$U$1," ")</f>
        <v xml:space="preserve"> </v>
      </c>
      <c r="P2152" s="12" t="str">
        <f>IFERROR((O2152+30)," ")</f>
        <v xml:space="preserve"> </v>
      </c>
      <c r="Q2152" s="2">
        <f ca="1">IF(O2152=$U$1,N2152,"0")*1.22</f>
        <v>0</v>
      </c>
    </row>
    <row r="2153" spans="1:17" x14ac:dyDescent="0.25">
      <c r="A2153" t="s">
        <v>2247</v>
      </c>
      <c r="B2153" t="s">
        <v>2246</v>
      </c>
      <c r="C2153">
        <v>8390</v>
      </c>
      <c r="D2153">
        <v>16.02</v>
      </c>
      <c r="E2153">
        <f>IFERROR(VLOOKUP(Table_ExternalData_15[[#This Row],[Id]],Rabati!B:C,2,0),0)</f>
        <v>20</v>
      </c>
      <c r="F2153">
        <v>0</v>
      </c>
      <c r="G2153" t="str">
        <f>VLOOKUP(Table_ExternalData_15[[#This Row],[Id]],'Blagovna izdelek'!A:C,3,0)</f>
        <v>Leviton</v>
      </c>
      <c r="H2153">
        <f>Table_ExternalData_15[[#This Row],[Rabat]]*0.2</f>
        <v>4</v>
      </c>
      <c r="I2153" s="2">
        <f>Table_ExternalData_15[[#This Row],[Price]]-(Table_ExternalData_15[[#This Row],[Price]]*Table_ExternalData_15[[#This Row],[BB rabat]])/100</f>
        <v>15.379199999999999</v>
      </c>
      <c r="J2153" s="2">
        <f>Table_ExternalData_15[[#This Row],[BB cena]]*Table_ExternalData_15[[#Headers],[1,22]]</f>
        <v>18.762623999999999</v>
      </c>
      <c r="K2153" s="2">
        <f>Table_ExternalData_15[[#This Row],[Price]]*Table_ExternalData_15[[#Headers],[1,22]]</f>
        <v>19.5444</v>
      </c>
      <c r="L2153" s="7">
        <f>IF(G2153="White Shark",E2153*0.5,IF(G2153="Sbox",E2153*0.5,IF(G2153="Tenda",E2153*0.5,E2153*0.2)))/100</f>
        <v>0.04</v>
      </c>
      <c r="M2153" s="2">
        <f>Table_ExternalData_15[[#This Row],[Price]]-Table_ExternalData_15[[#This Row],[Price]]*Table_ExternalData_15[[#This Row],[extra popust]]</f>
        <v>15.379199999999999</v>
      </c>
      <c r="N2153" s="2">
        <f>IF(M2153&lt;I2153,M2153,I2153)</f>
        <v>15.379199999999999</v>
      </c>
      <c r="O2153" s="12" t="str">
        <f>IF(N2153&lt;I2153,$U$1," ")</f>
        <v xml:space="preserve"> </v>
      </c>
      <c r="P2153" s="12" t="str">
        <f>IFERROR((O2153+30)," ")</f>
        <v xml:space="preserve"> </v>
      </c>
      <c r="Q2153" s="2">
        <f ca="1">IF(O2153=$U$1,N2153,"0")*1.22</f>
        <v>0</v>
      </c>
    </row>
    <row r="2154" spans="1:17" x14ac:dyDescent="0.25">
      <c r="A2154" t="s">
        <v>2249</v>
      </c>
      <c r="B2154" t="s">
        <v>2248</v>
      </c>
      <c r="C2154">
        <v>8391</v>
      </c>
      <c r="D2154">
        <v>29.53</v>
      </c>
      <c r="E2154">
        <f>IFERROR(VLOOKUP(Table_ExternalData_15[[#This Row],[Id]],Rabati!B:C,2,0),0)</f>
        <v>20</v>
      </c>
      <c r="F2154">
        <v>0</v>
      </c>
      <c r="G2154" t="str">
        <f>VLOOKUP(Table_ExternalData_15[[#This Row],[Id]],'Blagovna izdelek'!A:C,3,0)</f>
        <v>Leviton</v>
      </c>
      <c r="H2154">
        <f>Table_ExternalData_15[[#This Row],[Rabat]]*0.2</f>
        <v>4</v>
      </c>
      <c r="I2154" s="2">
        <f>Table_ExternalData_15[[#This Row],[Price]]-(Table_ExternalData_15[[#This Row],[Price]]*Table_ExternalData_15[[#This Row],[BB rabat]])/100</f>
        <v>28.348800000000001</v>
      </c>
      <c r="J2154" s="2">
        <f>Table_ExternalData_15[[#This Row],[BB cena]]*Table_ExternalData_15[[#Headers],[1,22]]</f>
        <v>34.585535999999998</v>
      </c>
      <c r="K2154" s="2">
        <f>Table_ExternalData_15[[#This Row],[Price]]*Table_ExternalData_15[[#Headers],[1,22]]</f>
        <v>36.026600000000002</v>
      </c>
      <c r="L2154" s="7">
        <f>IF(G2154="White Shark",E2154*0.5,IF(G2154="Sbox",E2154*0.5,IF(G2154="Tenda",E2154*0.5,E2154*0.2)))/100</f>
        <v>0.04</v>
      </c>
      <c r="M2154" s="2">
        <f>Table_ExternalData_15[[#This Row],[Price]]-Table_ExternalData_15[[#This Row],[Price]]*Table_ExternalData_15[[#This Row],[extra popust]]</f>
        <v>28.348800000000001</v>
      </c>
      <c r="N2154" s="2">
        <f>IF(M2154&lt;I2154,M2154,I2154)</f>
        <v>28.348800000000001</v>
      </c>
      <c r="O2154" s="12" t="str">
        <f>IF(N2154&lt;I2154,$U$1," ")</f>
        <v xml:space="preserve"> </v>
      </c>
      <c r="P2154" s="12" t="str">
        <f>IFERROR((O2154+30)," ")</f>
        <v xml:space="preserve"> </v>
      </c>
      <c r="Q2154" s="2">
        <f ca="1">IF(O2154=$U$1,N2154,"0")*1.22</f>
        <v>0</v>
      </c>
    </row>
    <row r="2155" spans="1:17" x14ac:dyDescent="0.25">
      <c r="A2155" t="s">
        <v>2258</v>
      </c>
      <c r="B2155" t="s">
        <v>10150</v>
      </c>
      <c r="C2155">
        <v>8398</v>
      </c>
      <c r="D2155">
        <v>2.8</v>
      </c>
      <c r="E2155">
        <f>IFERROR(VLOOKUP(Table_ExternalData_15[[#This Row],[Id]],Rabati!B:C,2,0),0)</f>
        <v>0</v>
      </c>
      <c r="F2155">
        <v>21</v>
      </c>
      <c r="G2155" t="str">
        <f>VLOOKUP(Table_ExternalData_15[[#This Row],[Id]],'Blagovna izdelek'!A:C,3,0)</f>
        <v>Leviton</v>
      </c>
      <c r="H2155">
        <f>Table_ExternalData_15[[#This Row],[Rabat]]*0.2</f>
        <v>0</v>
      </c>
      <c r="I2155" s="2">
        <f>Table_ExternalData_15[[#This Row],[Price]]-(Table_ExternalData_15[[#This Row],[Price]]*Table_ExternalData_15[[#This Row],[BB rabat]])/100</f>
        <v>2.8</v>
      </c>
      <c r="J2155" s="2">
        <f>Table_ExternalData_15[[#This Row],[BB cena]]*Table_ExternalData_15[[#Headers],[1,22]]</f>
        <v>3.4159999999999999</v>
      </c>
      <c r="K2155" s="2">
        <f>Table_ExternalData_15[[#This Row],[Price]]*Table_ExternalData_15[[#Headers],[1,22]]</f>
        <v>3.4159999999999999</v>
      </c>
      <c r="L2155" s="7">
        <f>IF(G2155="White Shark",E2155*0.5,IF(G2155="Sbox",E2155*0.5,IF(G2155="Tenda",E2155*0.5,E2155*0.2)))/100</f>
        <v>0</v>
      </c>
      <c r="M2155" s="2">
        <f>Table_ExternalData_15[[#This Row],[Price]]-Table_ExternalData_15[[#This Row],[Price]]*Table_ExternalData_15[[#This Row],[extra popust]]</f>
        <v>2.8</v>
      </c>
      <c r="N2155" s="2">
        <f>IF(M2155&lt;I2155,M2155,I2155)</f>
        <v>2.8</v>
      </c>
      <c r="O2155" s="12" t="str">
        <f>IF(N2155&lt;I2155,$U$1," ")</f>
        <v xml:space="preserve"> </v>
      </c>
      <c r="P2155" s="12" t="str">
        <f>IFERROR((O2155+30)," ")</f>
        <v xml:space="preserve"> </v>
      </c>
      <c r="Q2155" s="2">
        <f ca="1">IF(O2155=$U$1,N2155,"0")*1.22</f>
        <v>0</v>
      </c>
    </row>
    <row r="2156" spans="1:17" x14ac:dyDescent="0.25">
      <c r="A2156" t="s">
        <v>2266</v>
      </c>
      <c r="B2156" t="s">
        <v>2265</v>
      </c>
      <c r="C2156">
        <v>8402</v>
      </c>
      <c r="D2156">
        <v>2.2999999999999998</v>
      </c>
      <c r="E2156">
        <f>IFERROR(VLOOKUP(Table_ExternalData_15[[#This Row],[Id]],Rabati!B:C,2,0),0)</f>
        <v>0</v>
      </c>
      <c r="F2156">
        <v>32</v>
      </c>
      <c r="G2156" t="str">
        <f>VLOOKUP(Table_ExternalData_15[[#This Row],[Id]],'Blagovna izdelek'!A:C,3,0)</f>
        <v>Leviton</v>
      </c>
      <c r="H2156">
        <f>Table_ExternalData_15[[#This Row],[Rabat]]*0.2</f>
        <v>0</v>
      </c>
      <c r="I2156" s="2">
        <f>Table_ExternalData_15[[#This Row],[Price]]-(Table_ExternalData_15[[#This Row],[Price]]*Table_ExternalData_15[[#This Row],[BB rabat]])/100</f>
        <v>2.2999999999999998</v>
      </c>
      <c r="J2156" s="2">
        <f>Table_ExternalData_15[[#This Row],[BB cena]]*Table_ExternalData_15[[#Headers],[1,22]]</f>
        <v>2.8059999999999996</v>
      </c>
      <c r="K2156" s="2">
        <f>Table_ExternalData_15[[#This Row],[Price]]*Table_ExternalData_15[[#Headers],[1,22]]</f>
        <v>2.8059999999999996</v>
      </c>
      <c r="L2156" s="7">
        <f>IF(G2156="White Shark",E2156*0.5,IF(G2156="Sbox",E2156*0.5,IF(G2156="Tenda",E2156*0.5,E2156*0.2)))/100</f>
        <v>0</v>
      </c>
      <c r="M2156" s="2">
        <f>Table_ExternalData_15[[#This Row],[Price]]-Table_ExternalData_15[[#This Row],[Price]]*Table_ExternalData_15[[#This Row],[extra popust]]</f>
        <v>2.2999999999999998</v>
      </c>
      <c r="N2156" s="2">
        <f>IF(M2156&lt;I2156,M2156,I2156)</f>
        <v>2.2999999999999998</v>
      </c>
      <c r="O2156" s="12" t="str">
        <f>IF(N2156&lt;I2156,$U$1," ")</f>
        <v xml:space="preserve"> </v>
      </c>
      <c r="P2156" s="12" t="str">
        <f>IFERROR((O2156+30)," ")</f>
        <v xml:space="preserve"> </v>
      </c>
      <c r="Q2156" s="2">
        <f ca="1">IF(O2156=$U$1,N2156,"0")*1.22</f>
        <v>0</v>
      </c>
    </row>
    <row r="2157" spans="1:17" x14ac:dyDescent="0.25">
      <c r="A2157" t="s">
        <v>2270</v>
      </c>
      <c r="B2157" t="s">
        <v>2269</v>
      </c>
      <c r="C2157">
        <v>8405</v>
      </c>
      <c r="D2157">
        <v>4.08</v>
      </c>
      <c r="E2157">
        <f>IFERROR(VLOOKUP(Table_ExternalData_15[[#This Row],[Id]],Rabati!B:C,2,0),0)</f>
        <v>20</v>
      </c>
      <c r="F2157">
        <v>0</v>
      </c>
      <c r="G2157" t="str">
        <f>VLOOKUP(Table_ExternalData_15[[#This Row],[Id]],'Blagovna izdelek'!A:C,3,0)</f>
        <v>Leviton</v>
      </c>
      <c r="H2157">
        <f>Table_ExternalData_15[[#This Row],[Rabat]]*0.2</f>
        <v>4</v>
      </c>
      <c r="I2157" s="2">
        <f>Table_ExternalData_15[[#This Row],[Price]]-(Table_ExternalData_15[[#This Row],[Price]]*Table_ExternalData_15[[#This Row],[BB rabat]])/100</f>
        <v>3.9168000000000003</v>
      </c>
      <c r="J2157" s="2">
        <f>Table_ExternalData_15[[#This Row],[BB cena]]*Table_ExternalData_15[[#Headers],[1,22]]</f>
        <v>4.7784960000000005</v>
      </c>
      <c r="K2157" s="2">
        <f>Table_ExternalData_15[[#This Row],[Price]]*Table_ExternalData_15[[#Headers],[1,22]]</f>
        <v>4.9775999999999998</v>
      </c>
      <c r="L2157" s="7">
        <f>IF(G2157="White Shark",E2157*0.5,IF(G2157="Sbox",E2157*0.5,IF(G2157="Tenda",E2157*0.5,E2157*0.2)))/100</f>
        <v>0.04</v>
      </c>
      <c r="M2157" s="2">
        <f>Table_ExternalData_15[[#This Row],[Price]]-Table_ExternalData_15[[#This Row],[Price]]*Table_ExternalData_15[[#This Row],[extra popust]]</f>
        <v>3.9168000000000003</v>
      </c>
      <c r="N2157" s="2">
        <f>IF(M2157&lt;I2157,M2157,I2157)</f>
        <v>3.9168000000000003</v>
      </c>
      <c r="O2157" s="12" t="str">
        <f>IF(N2157&lt;I2157,$U$1," ")</f>
        <v xml:space="preserve"> </v>
      </c>
      <c r="P2157" s="12" t="str">
        <f>IFERROR((O2157+30)," ")</f>
        <v xml:space="preserve"> </v>
      </c>
      <c r="Q2157" s="2">
        <f ca="1">IF(O2157=$U$1,N2157,"0")*1.22</f>
        <v>0</v>
      </c>
    </row>
    <row r="2158" spans="1:17" x14ac:dyDescent="0.25">
      <c r="A2158" t="s">
        <v>2285</v>
      </c>
      <c r="B2158" t="s">
        <v>9616</v>
      </c>
      <c r="C2158">
        <v>8414</v>
      </c>
      <c r="D2158">
        <v>1.63</v>
      </c>
      <c r="E2158">
        <f>IFERROR(VLOOKUP(Table_ExternalData_15[[#This Row],[Id]],Rabati!B:C,2,0),0)</f>
        <v>0</v>
      </c>
      <c r="F2158">
        <v>0</v>
      </c>
      <c r="G2158" t="str">
        <f>VLOOKUP(Table_ExternalData_15[[#This Row],[Id]],'Blagovna izdelek'!A:C,3,0)</f>
        <v>Leviton</v>
      </c>
      <c r="H2158">
        <f>Table_ExternalData_15[[#This Row],[Rabat]]*0.2</f>
        <v>0</v>
      </c>
      <c r="I2158" s="2">
        <f>Table_ExternalData_15[[#This Row],[Price]]-(Table_ExternalData_15[[#This Row],[Price]]*Table_ExternalData_15[[#This Row],[BB rabat]])/100</f>
        <v>1.63</v>
      </c>
      <c r="J2158" s="2">
        <f>Table_ExternalData_15[[#This Row],[BB cena]]*Table_ExternalData_15[[#Headers],[1,22]]</f>
        <v>1.9885999999999999</v>
      </c>
      <c r="K2158" s="2">
        <f>Table_ExternalData_15[[#This Row],[Price]]*Table_ExternalData_15[[#Headers],[1,22]]</f>
        <v>1.9885999999999999</v>
      </c>
      <c r="L2158" s="7">
        <f>IF(G2158="White Shark",E2158*0.5,IF(G2158="Sbox",E2158*0.5,IF(G2158="Tenda",E2158*0.5,E2158*0.2)))/100</f>
        <v>0</v>
      </c>
      <c r="M2158" s="2">
        <f>Table_ExternalData_15[[#This Row],[Price]]-Table_ExternalData_15[[#This Row],[Price]]*Table_ExternalData_15[[#This Row],[extra popust]]</f>
        <v>1.63</v>
      </c>
      <c r="N2158" s="2">
        <f>IF(M2158&lt;I2158,M2158,I2158)</f>
        <v>1.63</v>
      </c>
      <c r="O2158" s="12" t="str">
        <f>IF(N2158&lt;I2158,$U$1," ")</f>
        <v xml:space="preserve"> </v>
      </c>
      <c r="P2158" s="12" t="str">
        <f>IFERROR((O2158+30)," ")</f>
        <v xml:space="preserve"> </v>
      </c>
      <c r="Q2158" s="2">
        <f ca="1">IF(O2158=$U$1,N2158,"0")*1.22</f>
        <v>0</v>
      </c>
    </row>
    <row r="2159" spans="1:17" x14ac:dyDescent="0.25">
      <c r="A2159" t="s">
        <v>2293</v>
      </c>
      <c r="B2159" t="s">
        <v>2292</v>
      </c>
      <c r="C2159">
        <v>8420</v>
      </c>
      <c r="D2159">
        <v>2.98</v>
      </c>
      <c r="E2159">
        <f>IFERROR(VLOOKUP(Table_ExternalData_15[[#This Row],[Id]],Rabati!B:C,2,0),0)</f>
        <v>20</v>
      </c>
      <c r="F2159">
        <v>2</v>
      </c>
      <c r="G2159" t="str">
        <f>VLOOKUP(Table_ExternalData_15[[#This Row],[Id]],'Blagovna izdelek'!A:C,3,0)</f>
        <v>Leviton</v>
      </c>
      <c r="H2159">
        <f>Table_ExternalData_15[[#This Row],[Rabat]]*0.2</f>
        <v>4</v>
      </c>
      <c r="I2159" s="2">
        <f>Table_ExternalData_15[[#This Row],[Price]]-(Table_ExternalData_15[[#This Row],[Price]]*Table_ExternalData_15[[#This Row],[BB rabat]])/100</f>
        <v>2.8607999999999998</v>
      </c>
      <c r="J2159" s="2">
        <f>Table_ExternalData_15[[#This Row],[BB cena]]*Table_ExternalData_15[[#Headers],[1,22]]</f>
        <v>3.4901759999999995</v>
      </c>
      <c r="K2159" s="2">
        <f>Table_ExternalData_15[[#This Row],[Price]]*Table_ExternalData_15[[#Headers],[1,22]]</f>
        <v>3.6355999999999997</v>
      </c>
      <c r="L2159" s="7">
        <f>IF(G2159="White Shark",E2159*0.5,IF(G2159="Sbox",E2159*0.5,IF(G2159="Tenda",E2159*0.5,E2159*0.2)))/100</f>
        <v>0.04</v>
      </c>
      <c r="M2159" s="2">
        <f>Table_ExternalData_15[[#This Row],[Price]]-Table_ExternalData_15[[#This Row],[Price]]*Table_ExternalData_15[[#This Row],[extra popust]]</f>
        <v>2.8607999999999998</v>
      </c>
      <c r="N2159" s="2">
        <f>IF(M2159&lt;I2159,M2159,I2159)</f>
        <v>2.8607999999999998</v>
      </c>
      <c r="O2159" s="12" t="str">
        <f>IF(N2159&lt;I2159,$U$1," ")</f>
        <v xml:space="preserve"> </v>
      </c>
      <c r="P2159" s="12" t="str">
        <f>IFERROR((O2159+30)," ")</f>
        <v xml:space="preserve"> </v>
      </c>
      <c r="Q2159" s="2">
        <f ca="1">IF(O2159=$U$1,N2159,"0")*1.22</f>
        <v>0</v>
      </c>
    </row>
    <row r="2160" spans="1:17" x14ac:dyDescent="0.25">
      <c r="A2160" t="s">
        <v>2654</v>
      </c>
      <c r="B2160" t="s">
        <v>9915</v>
      </c>
      <c r="C2160">
        <v>8715</v>
      </c>
      <c r="D2160">
        <v>6.2</v>
      </c>
      <c r="E2160">
        <f>IFERROR(VLOOKUP(Table_ExternalData_15[[#This Row],[Id]],Rabati!B:C,2,0),0)</f>
        <v>20</v>
      </c>
      <c r="F2160">
        <v>119</v>
      </c>
      <c r="G2160" t="str">
        <f>VLOOKUP(Table_ExternalData_15[[#This Row],[Id]],'Blagovna izdelek'!A:C,3,0)</f>
        <v>Leviton</v>
      </c>
      <c r="H2160">
        <f>Table_ExternalData_15[[#This Row],[Rabat]]*0.2</f>
        <v>4</v>
      </c>
      <c r="I2160" s="2">
        <f>Table_ExternalData_15[[#This Row],[Price]]-(Table_ExternalData_15[[#This Row],[Price]]*Table_ExternalData_15[[#This Row],[BB rabat]])/100</f>
        <v>5.952</v>
      </c>
      <c r="J2160" s="2">
        <f>Table_ExternalData_15[[#This Row],[BB cena]]*Table_ExternalData_15[[#Headers],[1,22]]</f>
        <v>7.2614399999999995</v>
      </c>
      <c r="K2160" s="2">
        <f>Table_ExternalData_15[[#This Row],[Price]]*Table_ExternalData_15[[#Headers],[1,22]]</f>
        <v>7.5640000000000001</v>
      </c>
      <c r="L2160" s="7">
        <f>IF(G2160="White Shark",E2160*0.5,IF(G2160="Sbox",E2160*0.5,IF(G2160="Tenda",E2160*0.5,E2160*0.2)))/100</f>
        <v>0.04</v>
      </c>
      <c r="M2160" s="2">
        <f>Table_ExternalData_15[[#This Row],[Price]]-Table_ExternalData_15[[#This Row],[Price]]*Table_ExternalData_15[[#This Row],[extra popust]]</f>
        <v>5.952</v>
      </c>
      <c r="N2160" s="2">
        <f>IF(M2160&lt;I2160,M2160,I2160)</f>
        <v>5.952</v>
      </c>
      <c r="O2160" s="12" t="str">
        <f>IF(N2160&lt;I2160,$U$1," ")</f>
        <v xml:space="preserve"> </v>
      </c>
      <c r="P2160" s="12" t="str">
        <f>IFERROR((O2160+30)," ")</f>
        <v xml:space="preserve"> </v>
      </c>
      <c r="Q2160" s="2">
        <f ca="1">IF(O2160=$U$1,N2160,"0")*1.22</f>
        <v>0</v>
      </c>
    </row>
    <row r="2161" spans="1:17" x14ac:dyDescent="0.25">
      <c r="A2161" t="s">
        <v>2669</v>
      </c>
      <c r="B2161" t="s">
        <v>9916</v>
      </c>
      <c r="C2161">
        <v>8723</v>
      </c>
      <c r="D2161">
        <v>8.1999999999999993</v>
      </c>
      <c r="E2161">
        <f>IFERROR(VLOOKUP(Table_ExternalData_15[[#This Row],[Id]],Rabati!B:C,2,0),0)</f>
        <v>20</v>
      </c>
      <c r="F2161">
        <v>96</v>
      </c>
      <c r="G2161" t="str">
        <f>VLOOKUP(Table_ExternalData_15[[#This Row],[Id]],'Blagovna izdelek'!A:C,3,0)</f>
        <v>Leviton</v>
      </c>
      <c r="H2161">
        <f>Table_ExternalData_15[[#This Row],[Rabat]]*0.2</f>
        <v>4</v>
      </c>
      <c r="I2161" s="2">
        <f>Table_ExternalData_15[[#This Row],[Price]]-(Table_ExternalData_15[[#This Row],[Price]]*Table_ExternalData_15[[#This Row],[BB rabat]])/100</f>
        <v>7.871999999999999</v>
      </c>
      <c r="J2161" s="2">
        <f>Table_ExternalData_15[[#This Row],[BB cena]]*Table_ExternalData_15[[#Headers],[1,22]]</f>
        <v>9.6038399999999982</v>
      </c>
      <c r="K2161" s="2">
        <f>Table_ExternalData_15[[#This Row],[Price]]*Table_ExternalData_15[[#Headers],[1,22]]</f>
        <v>10.004</v>
      </c>
      <c r="L2161" s="7">
        <f>IF(G2161="White Shark",E2161*0.5,IF(G2161="Sbox",E2161*0.5,IF(G2161="Tenda",E2161*0.5,E2161*0.2)))/100</f>
        <v>0.04</v>
      </c>
      <c r="M2161" s="2">
        <f>Table_ExternalData_15[[#This Row],[Price]]-Table_ExternalData_15[[#This Row],[Price]]*Table_ExternalData_15[[#This Row],[extra popust]]</f>
        <v>7.871999999999999</v>
      </c>
      <c r="N2161" s="2">
        <f>IF(M2161&lt;I2161,M2161,I2161)</f>
        <v>7.871999999999999</v>
      </c>
      <c r="O2161" s="12" t="str">
        <f>IF(N2161&lt;I2161,$U$1," ")</f>
        <v xml:space="preserve"> </v>
      </c>
      <c r="P2161" s="12" t="str">
        <f>IFERROR((O2161+30)," ")</f>
        <v xml:space="preserve"> </v>
      </c>
      <c r="Q2161" s="2">
        <f ca="1">IF(O2161=$U$1,N2161,"0")*1.22</f>
        <v>0</v>
      </c>
    </row>
    <row r="2162" spans="1:17" x14ac:dyDescent="0.25">
      <c r="A2162" t="s">
        <v>2684</v>
      </c>
      <c r="B2162" t="s">
        <v>9917</v>
      </c>
      <c r="C2162">
        <v>8732</v>
      </c>
      <c r="D2162">
        <v>9.35</v>
      </c>
      <c r="E2162">
        <f>IFERROR(VLOOKUP(Table_ExternalData_15[[#This Row],[Id]],Rabati!B:C,2,0),0)</f>
        <v>20</v>
      </c>
      <c r="F2162">
        <v>50</v>
      </c>
      <c r="G2162" t="str">
        <f>VLOOKUP(Table_ExternalData_15[[#This Row],[Id]],'Blagovna izdelek'!A:C,3,0)</f>
        <v>Leviton</v>
      </c>
      <c r="H2162">
        <f>Table_ExternalData_15[[#This Row],[Rabat]]*0.2</f>
        <v>4</v>
      </c>
      <c r="I2162" s="2">
        <f>Table_ExternalData_15[[#This Row],[Price]]-(Table_ExternalData_15[[#This Row],[Price]]*Table_ExternalData_15[[#This Row],[BB rabat]])/100</f>
        <v>8.9759999999999991</v>
      </c>
      <c r="J2162" s="2">
        <f>Table_ExternalData_15[[#This Row],[BB cena]]*Table_ExternalData_15[[#Headers],[1,22]]</f>
        <v>10.950719999999999</v>
      </c>
      <c r="K2162" s="2">
        <f>Table_ExternalData_15[[#This Row],[Price]]*Table_ExternalData_15[[#Headers],[1,22]]</f>
        <v>11.407</v>
      </c>
      <c r="L2162" s="7">
        <f>IF(G2162="White Shark",E2162*0.5,IF(G2162="Sbox",E2162*0.5,IF(G2162="Tenda",E2162*0.5,E2162*0.2)))/100</f>
        <v>0.04</v>
      </c>
      <c r="M2162" s="2">
        <f>Table_ExternalData_15[[#This Row],[Price]]-Table_ExternalData_15[[#This Row],[Price]]*Table_ExternalData_15[[#This Row],[extra popust]]</f>
        <v>8.9759999999999991</v>
      </c>
      <c r="N2162" s="2">
        <f>IF(M2162&lt;I2162,M2162,I2162)</f>
        <v>8.9759999999999991</v>
      </c>
      <c r="O2162" s="12" t="str">
        <f>IF(N2162&lt;I2162,$U$1," ")</f>
        <v xml:space="preserve"> </v>
      </c>
      <c r="P2162" s="12" t="str">
        <f>IFERROR((O2162+30)," ")</f>
        <v xml:space="preserve"> </v>
      </c>
      <c r="Q2162" s="2">
        <f ca="1">IF(O2162=$U$1,N2162,"0")*1.22</f>
        <v>0</v>
      </c>
    </row>
    <row r="2163" spans="1:17" x14ac:dyDescent="0.25">
      <c r="A2163" t="s">
        <v>2697</v>
      </c>
      <c r="B2163" t="s">
        <v>9918</v>
      </c>
      <c r="C2163">
        <v>8740</v>
      </c>
      <c r="D2163">
        <v>11.4</v>
      </c>
      <c r="E2163">
        <f>IFERROR(VLOOKUP(Table_ExternalData_15[[#This Row],[Id]],Rabati!B:C,2,0),0)</f>
        <v>20</v>
      </c>
      <c r="F2163">
        <v>53</v>
      </c>
      <c r="G2163" t="str">
        <f>VLOOKUP(Table_ExternalData_15[[#This Row],[Id]],'Blagovna izdelek'!A:C,3,0)</f>
        <v>Leviton</v>
      </c>
      <c r="H2163">
        <f>Table_ExternalData_15[[#This Row],[Rabat]]*0.2</f>
        <v>4</v>
      </c>
      <c r="I2163" s="2">
        <f>Table_ExternalData_15[[#This Row],[Price]]-(Table_ExternalData_15[[#This Row],[Price]]*Table_ExternalData_15[[#This Row],[BB rabat]])/100</f>
        <v>10.944000000000001</v>
      </c>
      <c r="J2163" s="2">
        <f>Table_ExternalData_15[[#This Row],[BB cena]]*Table_ExternalData_15[[#Headers],[1,22]]</f>
        <v>13.35168</v>
      </c>
      <c r="K2163" s="2">
        <f>Table_ExternalData_15[[#This Row],[Price]]*Table_ExternalData_15[[#Headers],[1,22]]</f>
        <v>13.907999999999999</v>
      </c>
      <c r="L2163" s="7">
        <f>IF(G2163="White Shark",E2163*0.5,IF(G2163="Sbox",E2163*0.5,IF(G2163="Tenda",E2163*0.5,E2163*0.2)))/100</f>
        <v>0.04</v>
      </c>
      <c r="M2163" s="2">
        <f>Table_ExternalData_15[[#This Row],[Price]]-Table_ExternalData_15[[#This Row],[Price]]*Table_ExternalData_15[[#This Row],[extra popust]]</f>
        <v>10.944000000000001</v>
      </c>
      <c r="N2163" s="2">
        <f>IF(M2163&lt;I2163,M2163,I2163)</f>
        <v>10.944000000000001</v>
      </c>
      <c r="O2163" s="12" t="str">
        <f>IF(N2163&lt;I2163,$U$1," ")</f>
        <v xml:space="preserve"> </v>
      </c>
      <c r="P2163" s="12" t="str">
        <f>IFERROR((O2163+30)," ")</f>
        <v xml:space="preserve"> </v>
      </c>
      <c r="Q2163" s="2">
        <f ca="1">IF(O2163=$U$1,N2163,"0")*1.22</f>
        <v>0</v>
      </c>
    </row>
    <row r="2164" spans="1:17" x14ac:dyDescent="0.25">
      <c r="A2164" t="s">
        <v>2747</v>
      </c>
      <c r="B2164" t="s">
        <v>2746</v>
      </c>
      <c r="C2164">
        <v>8768</v>
      </c>
      <c r="D2164">
        <v>7.75</v>
      </c>
      <c r="E2164">
        <f>IFERROR(VLOOKUP(Table_ExternalData_15[[#This Row],[Id]],Rabati!B:C,2,0),0)</f>
        <v>20</v>
      </c>
      <c r="F2164">
        <v>0</v>
      </c>
      <c r="G2164" t="str">
        <f>VLOOKUP(Table_ExternalData_15[[#This Row],[Id]],'Blagovna izdelek'!A:C,3,0)</f>
        <v>Leviton</v>
      </c>
      <c r="H2164">
        <f>Table_ExternalData_15[[#This Row],[Rabat]]*0.2</f>
        <v>4</v>
      </c>
      <c r="I2164" s="2">
        <f>Table_ExternalData_15[[#This Row],[Price]]-(Table_ExternalData_15[[#This Row],[Price]]*Table_ExternalData_15[[#This Row],[BB rabat]])/100</f>
        <v>7.44</v>
      </c>
      <c r="J2164" s="2">
        <f>Table_ExternalData_15[[#This Row],[BB cena]]*Table_ExternalData_15[[#Headers],[1,22]]</f>
        <v>9.0768000000000004</v>
      </c>
      <c r="K2164" s="2">
        <f>Table_ExternalData_15[[#This Row],[Price]]*Table_ExternalData_15[[#Headers],[1,22]]</f>
        <v>9.4550000000000001</v>
      </c>
      <c r="L2164" s="7">
        <f>IF(G2164="White Shark",E2164*0.5,IF(G2164="Sbox",E2164*0.5,IF(G2164="Tenda",E2164*0.5,E2164*0.2)))/100</f>
        <v>0.04</v>
      </c>
      <c r="M2164" s="2">
        <f>Table_ExternalData_15[[#This Row],[Price]]-Table_ExternalData_15[[#This Row],[Price]]*Table_ExternalData_15[[#This Row],[extra popust]]</f>
        <v>7.44</v>
      </c>
      <c r="N2164" s="2">
        <f>IF(M2164&lt;I2164,M2164,I2164)</f>
        <v>7.44</v>
      </c>
      <c r="O2164" s="12" t="str">
        <f>IF(N2164&lt;I2164,$U$1," ")</f>
        <v xml:space="preserve"> </v>
      </c>
      <c r="P2164" s="12" t="str">
        <f>IFERROR((O2164+30)," ")</f>
        <v xml:space="preserve"> </v>
      </c>
      <c r="Q2164" s="2">
        <f ca="1">IF(O2164=$U$1,N2164,"0")*1.22</f>
        <v>0</v>
      </c>
    </row>
    <row r="2165" spans="1:17" x14ac:dyDescent="0.25">
      <c r="A2165" t="s">
        <v>2749</v>
      </c>
      <c r="B2165" t="s">
        <v>2748</v>
      </c>
      <c r="C2165">
        <v>8769</v>
      </c>
      <c r="D2165">
        <v>5.98</v>
      </c>
      <c r="E2165">
        <f>IFERROR(VLOOKUP(Table_ExternalData_15[[#This Row],[Id]],Rabati!B:C,2,0),0)</f>
        <v>20</v>
      </c>
      <c r="F2165">
        <v>0</v>
      </c>
      <c r="G2165" t="str">
        <f>VLOOKUP(Table_ExternalData_15[[#This Row],[Id]],'Blagovna izdelek'!A:C,3,0)</f>
        <v>Leviton</v>
      </c>
      <c r="H2165">
        <f>Table_ExternalData_15[[#This Row],[Rabat]]*0.2</f>
        <v>4</v>
      </c>
      <c r="I2165" s="2">
        <f>Table_ExternalData_15[[#This Row],[Price]]-(Table_ExternalData_15[[#This Row],[Price]]*Table_ExternalData_15[[#This Row],[BB rabat]])/100</f>
        <v>5.7408000000000001</v>
      </c>
      <c r="J2165" s="2">
        <f>Table_ExternalData_15[[#This Row],[BB cena]]*Table_ExternalData_15[[#Headers],[1,22]]</f>
        <v>7.0037760000000002</v>
      </c>
      <c r="K2165" s="2">
        <f>Table_ExternalData_15[[#This Row],[Price]]*Table_ExternalData_15[[#Headers],[1,22]]</f>
        <v>7.2956000000000003</v>
      </c>
      <c r="L2165" s="7">
        <f>IF(G2165="White Shark",E2165*0.5,IF(G2165="Sbox",E2165*0.5,IF(G2165="Tenda",E2165*0.5,E2165*0.2)))/100</f>
        <v>0.04</v>
      </c>
      <c r="M2165" s="2">
        <f>Table_ExternalData_15[[#This Row],[Price]]-Table_ExternalData_15[[#This Row],[Price]]*Table_ExternalData_15[[#This Row],[extra popust]]</f>
        <v>5.7408000000000001</v>
      </c>
      <c r="N2165" s="2">
        <f>IF(M2165&lt;I2165,M2165,I2165)</f>
        <v>5.7408000000000001</v>
      </c>
      <c r="O2165" s="12" t="str">
        <f>IF(N2165&lt;I2165,$U$1," ")</f>
        <v xml:space="preserve"> </v>
      </c>
      <c r="P2165" s="12" t="str">
        <f>IFERROR((O2165+30)," ")</f>
        <v xml:space="preserve"> </v>
      </c>
      <c r="Q2165" s="2">
        <f ca="1">IF(O2165=$U$1,N2165,"0")*1.22</f>
        <v>0</v>
      </c>
    </row>
    <row r="2166" spans="1:17" x14ac:dyDescent="0.25">
      <c r="A2166" t="s">
        <v>2751</v>
      </c>
      <c r="B2166" t="s">
        <v>2750</v>
      </c>
      <c r="C2166">
        <v>8770</v>
      </c>
      <c r="D2166">
        <v>6.78</v>
      </c>
      <c r="E2166">
        <f>IFERROR(VLOOKUP(Table_ExternalData_15[[#This Row],[Id]],Rabati!B:C,2,0),0)</f>
        <v>20</v>
      </c>
      <c r="F2166">
        <v>0</v>
      </c>
      <c r="G2166" t="str">
        <f>VLOOKUP(Table_ExternalData_15[[#This Row],[Id]],'Blagovna izdelek'!A:C,3,0)</f>
        <v>Leviton</v>
      </c>
      <c r="H2166">
        <f>Table_ExternalData_15[[#This Row],[Rabat]]*0.2</f>
        <v>4</v>
      </c>
      <c r="I2166" s="2">
        <f>Table_ExternalData_15[[#This Row],[Price]]-(Table_ExternalData_15[[#This Row],[Price]]*Table_ExternalData_15[[#This Row],[BB rabat]])/100</f>
        <v>6.5087999999999999</v>
      </c>
      <c r="J2166" s="2">
        <f>Table_ExternalData_15[[#This Row],[BB cena]]*Table_ExternalData_15[[#Headers],[1,22]]</f>
        <v>7.9407359999999994</v>
      </c>
      <c r="K2166" s="2">
        <f>Table_ExternalData_15[[#This Row],[Price]]*Table_ExternalData_15[[#Headers],[1,22]]</f>
        <v>8.2715999999999994</v>
      </c>
      <c r="L2166" s="7">
        <f>IF(G2166="White Shark",E2166*0.5,IF(G2166="Sbox",E2166*0.5,IF(G2166="Tenda",E2166*0.5,E2166*0.2)))/100</f>
        <v>0.04</v>
      </c>
      <c r="M2166" s="2">
        <f>Table_ExternalData_15[[#This Row],[Price]]-Table_ExternalData_15[[#This Row],[Price]]*Table_ExternalData_15[[#This Row],[extra popust]]</f>
        <v>6.5087999999999999</v>
      </c>
      <c r="N2166" s="2">
        <f>IF(M2166&lt;I2166,M2166,I2166)</f>
        <v>6.5087999999999999</v>
      </c>
      <c r="O2166" s="12" t="str">
        <f>IF(N2166&lt;I2166,$U$1," ")</f>
        <v xml:space="preserve"> </v>
      </c>
      <c r="P2166" s="12" t="str">
        <f>IFERROR((O2166+30)," ")</f>
        <v xml:space="preserve"> </v>
      </c>
      <c r="Q2166" s="2">
        <f ca="1">IF(O2166=$U$1,N2166,"0")*1.22</f>
        <v>0</v>
      </c>
    </row>
    <row r="2167" spans="1:17" x14ac:dyDescent="0.25">
      <c r="A2167" t="s">
        <v>2753</v>
      </c>
      <c r="B2167" t="s">
        <v>2752</v>
      </c>
      <c r="C2167">
        <v>8771</v>
      </c>
      <c r="D2167">
        <v>7.6</v>
      </c>
      <c r="E2167">
        <f>IFERROR(VLOOKUP(Table_ExternalData_15[[#This Row],[Id]],Rabati!B:C,2,0),0)</f>
        <v>20</v>
      </c>
      <c r="F2167">
        <v>0</v>
      </c>
      <c r="G2167" t="str">
        <f>VLOOKUP(Table_ExternalData_15[[#This Row],[Id]],'Blagovna izdelek'!A:C,3,0)</f>
        <v>Leviton</v>
      </c>
      <c r="H2167">
        <f>Table_ExternalData_15[[#This Row],[Rabat]]*0.2</f>
        <v>4</v>
      </c>
      <c r="I2167" s="2">
        <f>Table_ExternalData_15[[#This Row],[Price]]-(Table_ExternalData_15[[#This Row],[Price]]*Table_ExternalData_15[[#This Row],[BB rabat]])/100</f>
        <v>7.2959999999999994</v>
      </c>
      <c r="J2167" s="2">
        <f>Table_ExternalData_15[[#This Row],[BB cena]]*Table_ExternalData_15[[#Headers],[1,22]]</f>
        <v>8.9011199999999988</v>
      </c>
      <c r="K2167" s="2">
        <f>Table_ExternalData_15[[#This Row],[Price]]*Table_ExternalData_15[[#Headers],[1,22]]</f>
        <v>9.2720000000000002</v>
      </c>
      <c r="L2167" s="7">
        <f>IF(G2167="White Shark",E2167*0.5,IF(G2167="Sbox",E2167*0.5,IF(G2167="Tenda",E2167*0.5,E2167*0.2)))/100</f>
        <v>0.04</v>
      </c>
      <c r="M2167" s="2">
        <f>Table_ExternalData_15[[#This Row],[Price]]-Table_ExternalData_15[[#This Row],[Price]]*Table_ExternalData_15[[#This Row],[extra popust]]</f>
        <v>7.2959999999999994</v>
      </c>
      <c r="N2167" s="2">
        <f>IF(M2167&lt;I2167,M2167,I2167)</f>
        <v>7.2959999999999994</v>
      </c>
      <c r="O2167" s="12" t="str">
        <f>IF(N2167&lt;I2167,$U$1," ")</f>
        <v xml:space="preserve"> </v>
      </c>
      <c r="P2167" s="12" t="str">
        <f>IFERROR((O2167+30)," ")</f>
        <v xml:space="preserve"> </v>
      </c>
      <c r="Q2167" s="2">
        <f ca="1">IF(O2167=$U$1,N2167,"0")*1.22</f>
        <v>0</v>
      </c>
    </row>
    <row r="2168" spans="1:17" x14ac:dyDescent="0.25">
      <c r="A2168" t="s">
        <v>2755</v>
      </c>
      <c r="B2168" t="s">
        <v>2754</v>
      </c>
      <c r="C2168">
        <v>8772</v>
      </c>
      <c r="D2168">
        <v>9.9</v>
      </c>
      <c r="E2168">
        <f>IFERROR(VLOOKUP(Table_ExternalData_15[[#This Row],[Id]],Rabati!B:C,2,0),0)</f>
        <v>20</v>
      </c>
      <c r="F2168">
        <v>0</v>
      </c>
      <c r="G2168" t="str">
        <f>VLOOKUP(Table_ExternalData_15[[#This Row],[Id]],'Blagovna izdelek'!A:C,3,0)</f>
        <v>Leviton</v>
      </c>
      <c r="H2168">
        <f>Table_ExternalData_15[[#This Row],[Rabat]]*0.2</f>
        <v>4</v>
      </c>
      <c r="I2168" s="2">
        <f>Table_ExternalData_15[[#This Row],[Price]]-(Table_ExternalData_15[[#This Row],[Price]]*Table_ExternalData_15[[#This Row],[BB rabat]])/100</f>
        <v>9.5039999999999996</v>
      </c>
      <c r="J2168" s="2">
        <f>Table_ExternalData_15[[#This Row],[BB cena]]*Table_ExternalData_15[[#Headers],[1,22]]</f>
        <v>11.59488</v>
      </c>
      <c r="K2168" s="2">
        <f>Table_ExternalData_15[[#This Row],[Price]]*Table_ExternalData_15[[#Headers],[1,22]]</f>
        <v>12.077999999999999</v>
      </c>
      <c r="L2168" s="7">
        <f>IF(G2168="White Shark",E2168*0.5,IF(G2168="Sbox",E2168*0.5,IF(G2168="Tenda",E2168*0.5,E2168*0.2)))/100</f>
        <v>0.04</v>
      </c>
      <c r="M2168" s="2">
        <f>Table_ExternalData_15[[#This Row],[Price]]-Table_ExternalData_15[[#This Row],[Price]]*Table_ExternalData_15[[#This Row],[extra popust]]</f>
        <v>9.5039999999999996</v>
      </c>
      <c r="N2168" s="2">
        <f>IF(M2168&lt;I2168,M2168,I2168)</f>
        <v>9.5039999999999996</v>
      </c>
      <c r="O2168" s="12" t="str">
        <f>IF(N2168&lt;I2168,$U$1," ")</f>
        <v xml:space="preserve"> </v>
      </c>
      <c r="P2168" s="12" t="str">
        <f>IFERROR((O2168+30)," ")</f>
        <v xml:space="preserve"> </v>
      </c>
      <c r="Q2168" s="2">
        <f ca="1">IF(O2168=$U$1,N2168,"0")*1.22</f>
        <v>0</v>
      </c>
    </row>
    <row r="2169" spans="1:17" x14ac:dyDescent="0.25">
      <c r="A2169" t="s">
        <v>2757</v>
      </c>
      <c r="B2169" t="s">
        <v>2756</v>
      </c>
      <c r="C2169">
        <v>8773</v>
      </c>
      <c r="D2169">
        <v>13</v>
      </c>
      <c r="E2169">
        <f>IFERROR(VLOOKUP(Table_ExternalData_15[[#This Row],[Id]],Rabati!B:C,2,0),0)</f>
        <v>20</v>
      </c>
      <c r="F2169">
        <v>3</v>
      </c>
      <c r="G2169" t="str">
        <f>VLOOKUP(Table_ExternalData_15[[#This Row],[Id]],'Blagovna izdelek'!A:C,3,0)</f>
        <v>Leviton</v>
      </c>
      <c r="H2169">
        <f>Table_ExternalData_15[[#This Row],[Rabat]]*0.2</f>
        <v>4</v>
      </c>
      <c r="I2169" s="2">
        <f>Table_ExternalData_15[[#This Row],[Price]]-(Table_ExternalData_15[[#This Row],[Price]]*Table_ExternalData_15[[#This Row],[BB rabat]])/100</f>
        <v>12.48</v>
      </c>
      <c r="J2169" s="2">
        <f>Table_ExternalData_15[[#This Row],[BB cena]]*Table_ExternalData_15[[#Headers],[1,22]]</f>
        <v>15.2256</v>
      </c>
      <c r="K2169" s="2">
        <f>Table_ExternalData_15[[#This Row],[Price]]*Table_ExternalData_15[[#Headers],[1,22]]</f>
        <v>15.86</v>
      </c>
      <c r="L2169" s="7">
        <f>IF(G2169="White Shark",E2169*0.5,IF(G2169="Sbox",E2169*0.5,IF(G2169="Tenda",E2169*0.5,E2169*0.2)))/100</f>
        <v>0.04</v>
      </c>
      <c r="M2169" s="2">
        <f>Table_ExternalData_15[[#This Row],[Price]]-Table_ExternalData_15[[#This Row],[Price]]*Table_ExternalData_15[[#This Row],[extra popust]]</f>
        <v>12.48</v>
      </c>
      <c r="N2169" s="2">
        <f>IF(M2169&lt;I2169,M2169,I2169)</f>
        <v>12.48</v>
      </c>
      <c r="O2169" s="12" t="str">
        <f>IF(N2169&lt;I2169,$U$1," ")</f>
        <v xml:space="preserve"> </v>
      </c>
      <c r="P2169" s="12" t="str">
        <f>IFERROR((O2169+30)," ")</f>
        <v xml:space="preserve"> </v>
      </c>
      <c r="Q2169" s="2">
        <f ca="1">IF(O2169=$U$1,N2169,"0")*1.22</f>
        <v>0</v>
      </c>
    </row>
    <row r="2170" spans="1:17" x14ac:dyDescent="0.25">
      <c r="A2170" t="s">
        <v>2759</v>
      </c>
      <c r="B2170" t="s">
        <v>2758</v>
      </c>
      <c r="C2170">
        <v>8774</v>
      </c>
      <c r="D2170">
        <v>13.92</v>
      </c>
      <c r="E2170">
        <f>IFERROR(VLOOKUP(Table_ExternalData_15[[#This Row],[Id]],Rabati!B:C,2,0),0)</f>
        <v>20</v>
      </c>
      <c r="F2170">
        <v>4</v>
      </c>
      <c r="G2170" t="str">
        <f>VLOOKUP(Table_ExternalData_15[[#This Row],[Id]],'Blagovna izdelek'!A:C,3,0)</f>
        <v>Leviton</v>
      </c>
      <c r="H2170">
        <f>Table_ExternalData_15[[#This Row],[Rabat]]*0.2</f>
        <v>4</v>
      </c>
      <c r="I2170" s="2">
        <f>Table_ExternalData_15[[#This Row],[Price]]-(Table_ExternalData_15[[#This Row],[Price]]*Table_ExternalData_15[[#This Row],[BB rabat]])/100</f>
        <v>13.363199999999999</v>
      </c>
      <c r="J2170" s="2">
        <f>Table_ExternalData_15[[#This Row],[BB cena]]*Table_ExternalData_15[[#Headers],[1,22]]</f>
        <v>16.303103999999998</v>
      </c>
      <c r="K2170" s="2">
        <f>Table_ExternalData_15[[#This Row],[Price]]*Table_ExternalData_15[[#Headers],[1,22]]</f>
        <v>16.982399999999998</v>
      </c>
      <c r="L2170" s="7">
        <f>IF(G2170="White Shark",E2170*0.5,IF(G2170="Sbox",E2170*0.5,IF(G2170="Tenda",E2170*0.5,E2170*0.2)))/100</f>
        <v>0.04</v>
      </c>
      <c r="M2170" s="2">
        <f>Table_ExternalData_15[[#This Row],[Price]]-Table_ExternalData_15[[#This Row],[Price]]*Table_ExternalData_15[[#This Row],[extra popust]]</f>
        <v>13.363199999999999</v>
      </c>
      <c r="N2170" s="2">
        <f>IF(M2170&lt;I2170,M2170,I2170)</f>
        <v>13.363199999999999</v>
      </c>
      <c r="O2170" s="12" t="str">
        <f>IF(N2170&lt;I2170,$U$1," ")</f>
        <v xml:space="preserve"> </v>
      </c>
      <c r="P2170" s="12" t="str">
        <f>IFERROR((O2170+30)," ")</f>
        <v xml:space="preserve"> </v>
      </c>
      <c r="Q2170" s="2">
        <f ca="1">IF(O2170=$U$1,N2170,"0")*1.22</f>
        <v>0</v>
      </c>
    </row>
    <row r="2171" spans="1:17" x14ac:dyDescent="0.25">
      <c r="A2171" t="s">
        <v>2761</v>
      </c>
      <c r="B2171" t="s">
        <v>2760</v>
      </c>
      <c r="C2171">
        <v>8775</v>
      </c>
      <c r="D2171">
        <v>17.399999999999999</v>
      </c>
      <c r="E2171">
        <f>IFERROR(VLOOKUP(Table_ExternalData_15[[#This Row],[Id]],Rabati!B:C,2,0),0)</f>
        <v>20</v>
      </c>
      <c r="F2171">
        <v>0</v>
      </c>
      <c r="G2171" t="str">
        <f>VLOOKUP(Table_ExternalData_15[[#This Row],[Id]],'Blagovna izdelek'!A:C,3,0)</f>
        <v>Leviton</v>
      </c>
      <c r="H2171">
        <f>Table_ExternalData_15[[#This Row],[Rabat]]*0.2</f>
        <v>4</v>
      </c>
      <c r="I2171" s="2">
        <f>Table_ExternalData_15[[#This Row],[Price]]-(Table_ExternalData_15[[#This Row],[Price]]*Table_ExternalData_15[[#This Row],[BB rabat]])/100</f>
        <v>16.703999999999997</v>
      </c>
      <c r="J2171" s="2">
        <f>Table_ExternalData_15[[#This Row],[BB cena]]*Table_ExternalData_15[[#Headers],[1,22]]</f>
        <v>20.378879999999995</v>
      </c>
      <c r="K2171" s="2">
        <f>Table_ExternalData_15[[#This Row],[Price]]*Table_ExternalData_15[[#Headers],[1,22]]</f>
        <v>21.227999999999998</v>
      </c>
      <c r="L2171" s="7">
        <f>IF(G2171="White Shark",E2171*0.5,IF(G2171="Sbox",E2171*0.5,IF(G2171="Tenda",E2171*0.5,E2171*0.2)))/100</f>
        <v>0.04</v>
      </c>
      <c r="M2171" s="2">
        <f>Table_ExternalData_15[[#This Row],[Price]]-Table_ExternalData_15[[#This Row],[Price]]*Table_ExternalData_15[[#This Row],[extra popust]]</f>
        <v>16.703999999999997</v>
      </c>
      <c r="N2171" s="2">
        <f>IF(M2171&lt;I2171,M2171,I2171)</f>
        <v>16.703999999999997</v>
      </c>
      <c r="O2171" s="12" t="str">
        <f>IF(N2171&lt;I2171,$U$1," ")</f>
        <v xml:space="preserve"> </v>
      </c>
      <c r="P2171" s="12" t="str">
        <f>IFERROR((O2171+30)," ")</f>
        <v xml:space="preserve"> </v>
      </c>
      <c r="Q2171" s="2">
        <f ca="1">IF(O2171=$U$1,N2171,"0")*1.22</f>
        <v>0</v>
      </c>
    </row>
    <row r="2172" spans="1:17" x14ac:dyDescent="0.25">
      <c r="A2172" t="s">
        <v>2853</v>
      </c>
      <c r="B2172" t="s">
        <v>2852</v>
      </c>
      <c r="C2172">
        <v>8848</v>
      </c>
      <c r="D2172">
        <v>0.48</v>
      </c>
      <c r="E2172">
        <f>IFERROR(VLOOKUP(Table_ExternalData_15[[#This Row],[Id]],Rabati!B:C,2,0),0)</f>
        <v>10</v>
      </c>
      <c r="F2172">
        <v>0</v>
      </c>
      <c r="G2172" t="str">
        <f>VLOOKUP(Table_ExternalData_15[[#This Row],[Id]],'Blagovna izdelek'!A:C,3,0)</f>
        <v>Leviton</v>
      </c>
      <c r="H2172">
        <f>Table_ExternalData_15[[#This Row],[Rabat]]*0.2</f>
        <v>2</v>
      </c>
      <c r="I2172" s="2">
        <f>Table_ExternalData_15[[#This Row],[Price]]-(Table_ExternalData_15[[#This Row],[Price]]*Table_ExternalData_15[[#This Row],[BB rabat]])/100</f>
        <v>0.47039999999999998</v>
      </c>
      <c r="J2172" s="2">
        <f>Table_ExternalData_15[[#This Row],[BB cena]]*Table_ExternalData_15[[#Headers],[1,22]]</f>
        <v>0.57388799999999995</v>
      </c>
      <c r="K2172" s="2">
        <f>Table_ExternalData_15[[#This Row],[Price]]*Table_ExternalData_15[[#Headers],[1,22]]</f>
        <v>0.58560000000000001</v>
      </c>
      <c r="L2172" s="7">
        <f>IF(G2172="White Shark",E2172*0.5,IF(G2172="Sbox",E2172*0.5,IF(G2172="Tenda",E2172*0.5,E2172*0.2)))/100</f>
        <v>0.02</v>
      </c>
      <c r="M2172" s="2">
        <f>Table_ExternalData_15[[#This Row],[Price]]-Table_ExternalData_15[[#This Row],[Price]]*Table_ExternalData_15[[#This Row],[extra popust]]</f>
        <v>0.47039999999999998</v>
      </c>
      <c r="N2172" s="2">
        <f>IF(M2172&lt;I2172,M2172,I2172)</f>
        <v>0.47039999999999998</v>
      </c>
      <c r="O2172" s="12" t="str">
        <f>IF(N2172&lt;I2172,$U$1," ")</f>
        <v xml:space="preserve"> </v>
      </c>
      <c r="P2172" s="12" t="str">
        <f>IFERROR((O2172+30)," ")</f>
        <v xml:space="preserve"> </v>
      </c>
      <c r="Q2172" s="2">
        <f ca="1">IF(O2172=$U$1,N2172,"0")*1.22</f>
        <v>0</v>
      </c>
    </row>
    <row r="2173" spans="1:17" x14ac:dyDescent="0.25">
      <c r="A2173" t="s">
        <v>3285</v>
      </c>
      <c r="B2173" t="s">
        <v>3284</v>
      </c>
      <c r="C2173">
        <v>9806</v>
      </c>
      <c r="D2173">
        <v>2.2799999999999998</v>
      </c>
      <c r="E2173">
        <f>IFERROR(VLOOKUP(Table_ExternalData_15[[#This Row],[Id]],Rabati!B:C,2,0),0)</f>
        <v>20</v>
      </c>
      <c r="F2173">
        <v>0</v>
      </c>
      <c r="G2173" t="str">
        <f>VLOOKUP(Table_ExternalData_15[[#This Row],[Id]],'Blagovna izdelek'!A:C,3,0)</f>
        <v>Leviton</v>
      </c>
      <c r="H2173">
        <f>Table_ExternalData_15[[#This Row],[Rabat]]*0.2</f>
        <v>4</v>
      </c>
      <c r="I2173" s="2">
        <f>Table_ExternalData_15[[#This Row],[Price]]-(Table_ExternalData_15[[#This Row],[Price]]*Table_ExternalData_15[[#This Row],[BB rabat]])/100</f>
        <v>2.1887999999999996</v>
      </c>
      <c r="J2173" s="2">
        <f>Table_ExternalData_15[[#This Row],[BB cena]]*Table_ExternalData_15[[#Headers],[1,22]]</f>
        <v>2.6703359999999994</v>
      </c>
      <c r="K2173" s="2">
        <f>Table_ExternalData_15[[#This Row],[Price]]*Table_ExternalData_15[[#Headers],[1,22]]</f>
        <v>2.7815999999999996</v>
      </c>
      <c r="L2173" s="7">
        <f>IF(G2173="White Shark",E2173*0.5,IF(G2173="Sbox",E2173*0.5,IF(G2173="Tenda",E2173*0.5,E2173*0.2)))/100</f>
        <v>0.04</v>
      </c>
      <c r="M2173" s="2">
        <f>Table_ExternalData_15[[#This Row],[Price]]-Table_ExternalData_15[[#This Row],[Price]]*Table_ExternalData_15[[#This Row],[extra popust]]</f>
        <v>2.1887999999999996</v>
      </c>
      <c r="N2173" s="2">
        <f>IF(M2173&lt;I2173,M2173,I2173)</f>
        <v>2.1887999999999996</v>
      </c>
      <c r="O2173" s="12" t="str">
        <f>IF(N2173&lt;I2173,$U$1," ")</f>
        <v xml:space="preserve"> </v>
      </c>
      <c r="P2173" s="12" t="str">
        <f>IFERROR((O2173+30)," ")</f>
        <v xml:space="preserve"> </v>
      </c>
      <c r="Q2173" s="2">
        <f ca="1">IF(O2173=$U$1,N2173,"0")*1.22</f>
        <v>0</v>
      </c>
    </row>
    <row r="2174" spans="1:17" x14ac:dyDescent="0.25">
      <c r="A2174" t="s">
        <v>3299</v>
      </c>
      <c r="B2174" t="s">
        <v>3298</v>
      </c>
      <c r="C2174">
        <v>9813</v>
      </c>
      <c r="D2174">
        <v>2.72</v>
      </c>
      <c r="E2174">
        <f>IFERROR(VLOOKUP(Table_ExternalData_15[[#This Row],[Id]],Rabati!B:C,2,0),0)</f>
        <v>20</v>
      </c>
      <c r="F2174">
        <v>0</v>
      </c>
      <c r="G2174" t="str">
        <f>VLOOKUP(Table_ExternalData_15[[#This Row],[Id]],'Blagovna izdelek'!A:C,3,0)</f>
        <v>Leviton</v>
      </c>
      <c r="H2174">
        <f>Table_ExternalData_15[[#This Row],[Rabat]]*0.2</f>
        <v>4</v>
      </c>
      <c r="I2174" s="2">
        <f>Table_ExternalData_15[[#This Row],[Price]]-(Table_ExternalData_15[[#This Row],[Price]]*Table_ExternalData_15[[#This Row],[BB rabat]])/100</f>
        <v>2.6112000000000002</v>
      </c>
      <c r="J2174" s="2">
        <f>Table_ExternalData_15[[#This Row],[BB cena]]*Table_ExternalData_15[[#Headers],[1,22]]</f>
        <v>3.1856640000000001</v>
      </c>
      <c r="K2174" s="2">
        <f>Table_ExternalData_15[[#This Row],[Price]]*Table_ExternalData_15[[#Headers],[1,22]]</f>
        <v>3.3184</v>
      </c>
      <c r="L2174" s="7">
        <f>IF(G2174="White Shark",E2174*0.5,IF(G2174="Sbox",E2174*0.5,IF(G2174="Tenda",E2174*0.5,E2174*0.2)))/100</f>
        <v>0.04</v>
      </c>
      <c r="M2174" s="2">
        <f>Table_ExternalData_15[[#This Row],[Price]]-Table_ExternalData_15[[#This Row],[Price]]*Table_ExternalData_15[[#This Row],[extra popust]]</f>
        <v>2.6112000000000002</v>
      </c>
      <c r="N2174" s="2">
        <f>IF(M2174&lt;I2174,M2174,I2174)</f>
        <v>2.6112000000000002</v>
      </c>
      <c r="O2174" s="12" t="str">
        <f>IF(N2174&lt;I2174,$U$1," ")</f>
        <v xml:space="preserve"> </v>
      </c>
      <c r="P2174" s="12" t="str">
        <f>IFERROR((O2174+30)," ")</f>
        <v xml:space="preserve"> </v>
      </c>
      <c r="Q2174" s="2">
        <f ca="1">IF(O2174=$U$1,N2174,"0")*1.22</f>
        <v>0</v>
      </c>
    </row>
    <row r="2175" spans="1:17" x14ac:dyDescent="0.25">
      <c r="A2175" t="s">
        <v>3301</v>
      </c>
      <c r="B2175" t="s">
        <v>3300</v>
      </c>
      <c r="C2175">
        <v>9814</v>
      </c>
      <c r="D2175">
        <v>2.72</v>
      </c>
      <c r="E2175">
        <f>IFERROR(VLOOKUP(Table_ExternalData_15[[#This Row],[Id]],Rabati!B:C,2,0),0)</f>
        <v>20</v>
      </c>
      <c r="F2175">
        <v>5</v>
      </c>
      <c r="G2175" t="str">
        <f>VLOOKUP(Table_ExternalData_15[[#This Row],[Id]],'Blagovna izdelek'!A:C,3,0)</f>
        <v>Leviton</v>
      </c>
      <c r="H2175">
        <f>Table_ExternalData_15[[#This Row],[Rabat]]*0.2</f>
        <v>4</v>
      </c>
      <c r="I2175" s="2">
        <f>Table_ExternalData_15[[#This Row],[Price]]-(Table_ExternalData_15[[#This Row],[Price]]*Table_ExternalData_15[[#This Row],[BB rabat]])/100</f>
        <v>2.6112000000000002</v>
      </c>
      <c r="J2175" s="2">
        <f>Table_ExternalData_15[[#This Row],[BB cena]]*Table_ExternalData_15[[#Headers],[1,22]]</f>
        <v>3.1856640000000001</v>
      </c>
      <c r="K2175" s="2">
        <f>Table_ExternalData_15[[#This Row],[Price]]*Table_ExternalData_15[[#Headers],[1,22]]</f>
        <v>3.3184</v>
      </c>
      <c r="L2175" s="7">
        <f>IF(G2175="White Shark",E2175*0.5,IF(G2175="Sbox",E2175*0.5,IF(G2175="Tenda",E2175*0.5,E2175*0.2)))/100</f>
        <v>0.04</v>
      </c>
      <c r="M2175" s="2">
        <f>Table_ExternalData_15[[#This Row],[Price]]-Table_ExternalData_15[[#This Row],[Price]]*Table_ExternalData_15[[#This Row],[extra popust]]</f>
        <v>2.6112000000000002</v>
      </c>
      <c r="N2175" s="2">
        <f>IF(M2175&lt;I2175,M2175,I2175)</f>
        <v>2.6112000000000002</v>
      </c>
      <c r="O2175" s="12" t="str">
        <f>IF(N2175&lt;I2175,$U$1," ")</f>
        <v xml:space="preserve"> </v>
      </c>
      <c r="P2175" s="12" t="str">
        <f>IFERROR((O2175+30)," ")</f>
        <v xml:space="preserve"> </v>
      </c>
      <c r="Q2175" s="2">
        <f ca="1">IF(O2175=$U$1,N2175,"0")*1.22</f>
        <v>0</v>
      </c>
    </row>
    <row r="2176" spans="1:17" x14ac:dyDescent="0.25">
      <c r="A2176" t="s">
        <v>3303</v>
      </c>
      <c r="B2176" t="s">
        <v>3302</v>
      </c>
      <c r="C2176">
        <v>9815</v>
      </c>
      <c r="D2176">
        <v>2.72</v>
      </c>
      <c r="E2176">
        <f>IFERROR(VLOOKUP(Table_ExternalData_15[[#This Row],[Id]],Rabati!B:C,2,0),0)</f>
        <v>20</v>
      </c>
      <c r="F2176">
        <v>25</v>
      </c>
      <c r="G2176" t="str">
        <f>VLOOKUP(Table_ExternalData_15[[#This Row],[Id]],'Blagovna izdelek'!A:C,3,0)</f>
        <v>Leviton</v>
      </c>
      <c r="H2176">
        <f>Table_ExternalData_15[[#This Row],[Rabat]]*0.2</f>
        <v>4</v>
      </c>
      <c r="I2176" s="2">
        <f>Table_ExternalData_15[[#This Row],[Price]]-(Table_ExternalData_15[[#This Row],[Price]]*Table_ExternalData_15[[#This Row],[BB rabat]])/100</f>
        <v>2.6112000000000002</v>
      </c>
      <c r="J2176" s="2">
        <f>Table_ExternalData_15[[#This Row],[BB cena]]*Table_ExternalData_15[[#Headers],[1,22]]</f>
        <v>3.1856640000000001</v>
      </c>
      <c r="K2176" s="2">
        <f>Table_ExternalData_15[[#This Row],[Price]]*Table_ExternalData_15[[#Headers],[1,22]]</f>
        <v>3.3184</v>
      </c>
      <c r="L2176" s="7">
        <f>IF(G2176="White Shark",E2176*0.5,IF(G2176="Sbox",E2176*0.5,IF(G2176="Tenda",E2176*0.5,E2176*0.2)))/100</f>
        <v>0.04</v>
      </c>
      <c r="M2176" s="2">
        <f>Table_ExternalData_15[[#This Row],[Price]]-Table_ExternalData_15[[#This Row],[Price]]*Table_ExternalData_15[[#This Row],[extra popust]]</f>
        <v>2.6112000000000002</v>
      </c>
      <c r="N2176" s="2">
        <f>IF(M2176&lt;I2176,M2176,I2176)</f>
        <v>2.6112000000000002</v>
      </c>
      <c r="O2176" s="12" t="str">
        <f>IF(N2176&lt;I2176,$U$1," ")</f>
        <v xml:space="preserve"> </v>
      </c>
      <c r="P2176" s="12" t="str">
        <f>IFERROR((O2176+30)," ")</f>
        <v xml:space="preserve"> </v>
      </c>
      <c r="Q2176" s="2">
        <f ca="1">IF(O2176=$U$1,N2176,"0")*1.22</f>
        <v>0</v>
      </c>
    </row>
    <row r="2177" spans="1:17" x14ac:dyDescent="0.25">
      <c r="A2177" t="s">
        <v>3305</v>
      </c>
      <c r="B2177" t="s">
        <v>3304</v>
      </c>
      <c r="C2177">
        <v>9816</v>
      </c>
      <c r="D2177">
        <v>2.72</v>
      </c>
      <c r="E2177">
        <f>IFERROR(VLOOKUP(Table_ExternalData_15[[#This Row],[Id]],Rabati!B:C,2,0),0)</f>
        <v>20</v>
      </c>
      <c r="F2177">
        <v>16</v>
      </c>
      <c r="G2177" t="str">
        <f>VLOOKUP(Table_ExternalData_15[[#This Row],[Id]],'Blagovna izdelek'!A:C,3,0)</f>
        <v>Leviton</v>
      </c>
      <c r="H2177">
        <f>Table_ExternalData_15[[#This Row],[Rabat]]*0.2</f>
        <v>4</v>
      </c>
      <c r="I2177" s="2">
        <f>Table_ExternalData_15[[#This Row],[Price]]-(Table_ExternalData_15[[#This Row],[Price]]*Table_ExternalData_15[[#This Row],[BB rabat]])/100</f>
        <v>2.6112000000000002</v>
      </c>
      <c r="J2177" s="2">
        <f>Table_ExternalData_15[[#This Row],[BB cena]]*Table_ExternalData_15[[#Headers],[1,22]]</f>
        <v>3.1856640000000001</v>
      </c>
      <c r="K2177" s="2">
        <f>Table_ExternalData_15[[#This Row],[Price]]*Table_ExternalData_15[[#Headers],[1,22]]</f>
        <v>3.3184</v>
      </c>
      <c r="L2177" s="7">
        <f>IF(G2177="White Shark",E2177*0.5,IF(G2177="Sbox",E2177*0.5,IF(G2177="Tenda",E2177*0.5,E2177*0.2)))/100</f>
        <v>0.04</v>
      </c>
      <c r="M2177" s="2">
        <f>Table_ExternalData_15[[#This Row],[Price]]-Table_ExternalData_15[[#This Row],[Price]]*Table_ExternalData_15[[#This Row],[extra popust]]</f>
        <v>2.6112000000000002</v>
      </c>
      <c r="N2177" s="2">
        <f>IF(M2177&lt;I2177,M2177,I2177)</f>
        <v>2.6112000000000002</v>
      </c>
      <c r="O2177" s="12" t="str">
        <f>IF(N2177&lt;I2177,$U$1," ")</f>
        <v xml:space="preserve"> </v>
      </c>
      <c r="P2177" s="12" t="str">
        <f>IFERROR((O2177+30)," ")</f>
        <v xml:space="preserve"> </v>
      </c>
      <c r="Q2177" s="2">
        <f ca="1">IF(O2177=$U$1,N2177,"0")*1.22</f>
        <v>0</v>
      </c>
    </row>
    <row r="2178" spans="1:17" x14ac:dyDescent="0.25">
      <c r="A2178" t="s">
        <v>3307</v>
      </c>
      <c r="B2178" t="s">
        <v>3306</v>
      </c>
      <c r="C2178">
        <v>9817</v>
      </c>
      <c r="D2178">
        <v>2.72</v>
      </c>
      <c r="E2178">
        <f>IFERROR(VLOOKUP(Table_ExternalData_15[[#This Row],[Id]],Rabati!B:C,2,0),0)</f>
        <v>20</v>
      </c>
      <c r="F2178">
        <v>0</v>
      </c>
      <c r="G2178" t="str">
        <f>VLOOKUP(Table_ExternalData_15[[#This Row],[Id]],'Blagovna izdelek'!A:C,3,0)</f>
        <v>Leviton</v>
      </c>
      <c r="H2178">
        <f>Table_ExternalData_15[[#This Row],[Rabat]]*0.2</f>
        <v>4</v>
      </c>
      <c r="I2178" s="2">
        <f>Table_ExternalData_15[[#This Row],[Price]]-(Table_ExternalData_15[[#This Row],[Price]]*Table_ExternalData_15[[#This Row],[BB rabat]])/100</f>
        <v>2.6112000000000002</v>
      </c>
      <c r="J2178" s="2">
        <f>Table_ExternalData_15[[#This Row],[BB cena]]*Table_ExternalData_15[[#Headers],[1,22]]</f>
        <v>3.1856640000000001</v>
      </c>
      <c r="K2178" s="2">
        <f>Table_ExternalData_15[[#This Row],[Price]]*Table_ExternalData_15[[#Headers],[1,22]]</f>
        <v>3.3184</v>
      </c>
      <c r="L2178" s="7">
        <f>IF(G2178="White Shark",E2178*0.5,IF(G2178="Sbox",E2178*0.5,IF(G2178="Tenda",E2178*0.5,E2178*0.2)))/100</f>
        <v>0.04</v>
      </c>
      <c r="M2178" s="2">
        <f>Table_ExternalData_15[[#This Row],[Price]]-Table_ExternalData_15[[#This Row],[Price]]*Table_ExternalData_15[[#This Row],[extra popust]]</f>
        <v>2.6112000000000002</v>
      </c>
      <c r="N2178" s="2">
        <f>IF(M2178&lt;I2178,M2178,I2178)</f>
        <v>2.6112000000000002</v>
      </c>
      <c r="O2178" s="12" t="str">
        <f>IF(N2178&lt;I2178,$U$1," ")</f>
        <v xml:space="preserve"> </v>
      </c>
      <c r="P2178" s="12" t="str">
        <f>IFERROR((O2178+30)," ")</f>
        <v xml:space="preserve"> </v>
      </c>
      <c r="Q2178" s="2">
        <f ca="1">IF(O2178=$U$1,N2178,"0")*1.22</f>
        <v>0</v>
      </c>
    </row>
    <row r="2179" spans="1:17" x14ac:dyDescent="0.25">
      <c r="A2179" t="s">
        <v>3309</v>
      </c>
      <c r="B2179" t="s">
        <v>3308</v>
      </c>
      <c r="C2179">
        <v>9818</v>
      </c>
      <c r="D2179">
        <v>2.5</v>
      </c>
      <c r="E2179">
        <f>IFERROR(VLOOKUP(Table_ExternalData_15[[#This Row],[Id]],Rabati!B:C,2,0),0)</f>
        <v>20</v>
      </c>
      <c r="F2179">
        <v>0</v>
      </c>
      <c r="G2179" t="str">
        <f>VLOOKUP(Table_ExternalData_15[[#This Row],[Id]],'Blagovna izdelek'!A:C,3,0)</f>
        <v>Leviton</v>
      </c>
      <c r="H2179">
        <f>Table_ExternalData_15[[#This Row],[Rabat]]*0.2</f>
        <v>4</v>
      </c>
      <c r="I2179" s="2">
        <f>Table_ExternalData_15[[#This Row],[Price]]-(Table_ExternalData_15[[#This Row],[Price]]*Table_ExternalData_15[[#This Row],[BB rabat]])/100</f>
        <v>2.4</v>
      </c>
      <c r="J2179" s="2">
        <f>Table_ExternalData_15[[#This Row],[BB cena]]*Table_ExternalData_15[[#Headers],[1,22]]</f>
        <v>2.9279999999999999</v>
      </c>
      <c r="K2179" s="2">
        <f>Table_ExternalData_15[[#This Row],[Price]]*Table_ExternalData_15[[#Headers],[1,22]]</f>
        <v>3.05</v>
      </c>
      <c r="L2179" s="7">
        <f>IF(G2179="White Shark",E2179*0.5,IF(G2179="Sbox",E2179*0.5,IF(G2179="Tenda",E2179*0.5,E2179*0.2)))/100</f>
        <v>0.04</v>
      </c>
      <c r="M2179" s="2">
        <f>Table_ExternalData_15[[#This Row],[Price]]-Table_ExternalData_15[[#This Row],[Price]]*Table_ExternalData_15[[#This Row],[extra popust]]</f>
        <v>2.4</v>
      </c>
      <c r="N2179" s="2">
        <f>IF(M2179&lt;I2179,M2179,I2179)</f>
        <v>2.4</v>
      </c>
      <c r="O2179" s="12" t="str">
        <f>IF(N2179&lt;I2179,$U$1," ")</f>
        <v xml:space="preserve"> </v>
      </c>
      <c r="P2179" s="12" t="str">
        <f>IFERROR((O2179+30)," ")</f>
        <v xml:space="preserve"> </v>
      </c>
      <c r="Q2179" s="2">
        <f ca="1">IF(O2179=$U$1,N2179,"0")*1.22</f>
        <v>0</v>
      </c>
    </row>
    <row r="2180" spans="1:17" x14ac:dyDescent="0.25">
      <c r="A2180" t="s">
        <v>3311</v>
      </c>
      <c r="B2180" t="s">
        <v>3310</v>
      </c>
      <c r="C2180">
        <v>9819</v>
      </c>
      <c r="D2180">
        <v>2.5</v>
      </c>
      <c r="E2180">
        <f>IFERROR(VLOOKUP(Table_ExternalData_15[[#This Row],[Id]],Rabati!B:C,2,0),0)</f>
        <v>20</v>
      </c>
      <c r="F2180">
        <v>0</v>
      </c>
      <c r="G2180" t="str">
        <f>VLOOKUP(Table_ExternalData_15[[#This Row],[Id]],'Blagovna izdelek'!A:C,3,0)</f>
        <v>Leviton</v>
      </c>
      <c r="H2180">
        <f>Table_ExternalData_15[[#This Row],[Rabat]]*0.2</f>
        <v>4</v>
      </c>
      <c r="I2180" s="2">
        <f>Table_ExternalData_15[[#This Row],[Price]]-(Table_ExternalData_15[[#This Row],[Price]]*Table_ExternalData_15[[#This Row],[BB rabat]])/100</f>
        <v>2.4</v>
      </c>
      <c r="J2180" s="2">
        <f>Table_ExternalData_15[[#This Row],[BB cena]]*Table_ExternalData_15[[#Headers],[1,22]]</f>
        <v>2.9279999999999999</v>
      </c>
      <c r="K2180" s="2">
        <f>Table_ExternalData_15[[#This Row],[Price]]*Table_ExternalData_15[[#Headers],[1,22]]</f>
        <v>3.05</v>
      </c>
      <c r="L2180" s="7">
        <f>IF(G2180="White Shark",E2180*0.5,IF(G2180="Sbox",E2180*0.5,IF(G2180="Tenda",E2180*0.5,E2180*0.2)))/100</f>
        <v>0.04</v>
      </c>
      <c r="M2180" s="2">
        <f>Table_ExternalData_15[[#This Row],[Price]]-Table_ExternalData_15[[#This Row],[Price]]*Table_ExternalData_15[[#This Row],[extra popust]]</f>
        <v>2.4</v>
      </c>
      <c r="N2180" s="2">
        <f>IF(M2180&lt;I2180,M2180,I2180)</f>
        <v>2.4</v>
      </c>
      <c r="O2180" s="12" t="str">
        <f>IF(N2180&lt;I2180,$U$1," ")</f>
        <v xml:space="preserve"> </v>
      </c>
      <c r="P2180" s="12" t="str">
        <f>IFERROR((O2180+30)," ")</f>
        <v xml:space="preserve"> </v>
      </c>
      <c r="Q2180" s="2">
        <f ca="1">IF(O2180=$U$1,N2180,"0")*1.22</f>
        <v>0</v>
      </c>
    </row>
    <row r="2181" spans="1:17" x14ac:dyDescent="0.25">
      <c r="A2181" t="s">
        <v>3313</v>
      </c>
      <c r="B2181" t="s">
        <v>3312</v>
      </c>
      <c r="C2181">
        <v>9820</v>
      </c>
      <c r="D2181">
        <v>2.5</v>
      </c>
      <c r="E2181">
        <f>IFERROR(VLOOKUP(Table_ExternalData_15[[#This Row],[Id]],Rabati!B:C,2,0),0)</f>
        <v>20</v>
      </c>
      <c r="F2181">
        <v>9</v>
      </c>
      <c r="G2181" t="str">
        <f>VLOOKUP(Table_ExternalData_15[[#This Row],[Id]],'Blagovna izdelek'!A:C,3,0)</f>
        <v>Leviton</v>
      </c>
      <c r="H2181">
        <f>Table_ExternalData_15[[#This Row],[Rabat]]*0.2</f>
        <v>4</v>
      </c>
      <c r="I2181" s="2">
        <f>Table_ExternalData_15[[#This Row],[Price]]-(Table_ExternalData_15[[#This Row],[Price]]*Table_ExternalData_15[[#This Row],[BB rabat]])/100</f>
        <v>2.4</v>
      </c>
      <c r="J2181" s="2">
        <f>Table_ExternalData_15[[#This Row],[BB cena]]*Table_ExternalData_15[[#Headers],[1,22]]</f>
        <v>2.9279999999999999</v>
      </c>
      <c r="K2181" s="2">
        <f>Table_ExternalData_15[[#This Row],[Price]]*Table_ExternalData_15[[#Headers],[1,22]]</f>
        <v>3.05</v>
      </c>
      <c r="L2181" s="7">
        <f>IF(G2181="White Shark",E2181*0.5,IF(G2181="Sbox",E2181*0.5,IF(G2181="Tenda",E2181*0.5,E2181*0.2)))/100</f>
        <v>0.04</v>
      </c>
      <c r="M2181" s="2">
        <f>Table_ExternalData_15[[#This Row],[Price]]-Table_ExternalData_15[[#This Row],[Price]]*Table_ExternalData_15[[#This Row],[extra popust]]</f>
        <v>2.4</v>
      </c>
      <c r="N2181" s="2">
        <f>IF(M2181&lt;I2181,M2181,I2181)</f>
        <v>2.4</v>
      </c>
      <c r="O2181" s="12" t="str">
        <f>IF(N2181&lt;I2181,$U$1," ")</f>
        <v xml:space="preserve"> </v>
      </c>
      <c r="P2181" s="12" t="str">
        <f>IFERROR((O2181+30)," ")</f>
        <v xml:space="preserve"> </v>
      </c>
      <c r="Q2181" s="2">
        <f ca="1">IF(O2181=$U$1,N2181,"0")*1.22</f>
        <v>0</v>
      </c>
    </row>
    <row r="2182" spans="1:17" x14ac:dyDescent="0.25">
      <c r="A2182" t="s">
        <v>3315</v>
      </c>
      <c r="B2182" t="s">
        <v>3314</v>
      </c>
      <c r="C2182">
        <v>9821</v>
      </c>
      <c r="D2182">
        <v>2.5</v>
      </c>
      <c r="E2182">
        <f>IFERROR(VLOOKUP(Table_ExternalData_15[[#This Row],[Id]],Rabati!B:C,2,0),0)</f>
        <v>20</v>
      </c>
      <c r="F2182">
        <v>36</v>
      </c>
      <c r="G2182" t="str">
        <f>VLOOKUP(Table_ExternalData_15[[#This Row],[Id]],'Blagovna izdelek'!A:C,3,0)</f>
        <v>Leviton</v>
      </c>
      <c r="H2182">
        <f>Table_ExternalData_15[[#This Row],[Rabat]]*0.2</f>
        <v>4</v>
      </c>
      <c r="I2182" s="2">
        <f>Table_ExternalData_15[[#This Row],[Price]]-(Table_ExternalData_15[[#This Row],[Price]]*Table_ExternalData_15[[#This Row],[BB rabat]])/100</f>
        <v>2.4</v>
      </c>
      <c r="J2182" s="2">
        <f>Table_ExternalData_15[[#This Row],[BB cena]]*Table_ExternalData_15[[#Headers],[1,22]]</f>
        <v>2.9279999999999999</v>
      </c>
      <c r="K2182" s="2">
        <f>Table_ExternalData_15[[#This Row],[Price]]*Table_ExternalData_15[[#Headers],[1,22]]</f>
        <v>3.05</v>
      </c>
      <c r="L2182" s="7">
        <f>IF(G2182="White Shark",E2182*0.5,IF(G2182="Sbox",E2182*0.5,IF(G2182="Tenda",E2182*0.5,E2182*0.2)))/100</f>
        <v>0.04</v>
      </c>
      <c r="M2182" s="2">
        <f>Table_ExternalData_15[[#This Row],[Price]]-Table_ExternalData_15[[#This Row],[Price]]*Table_ExternalData_15[[#This Row],[extra popust]]</f>
        <v>2.4</v>
      </c>
      <c r="N2182" s="2">
        <f>IF(M2182&lt;I2182,M2182,I2182)</f>
        <v>2.4</v>
      </c>
      <c r="O2182" s="12" t="str">
        <f>IF(N2182&lt;I2182,$U$1," ")</f>
        <v xml:space="preserve"> </v>
      </c>
      <c r="P2182" s="12" t="str">
        <f>IFERROR((O2182+30)," ")</f>
        <v xml:space="preserve"> </v>
      </c>
      <c r="Q2182" s="2">
        <f ca="1">IF(O2182=$U$1,N2182,"0")*1.22</f>
        <v>0</v>
      </c>
    </row>
    <row r="2183" spans="1:17" x14ac:dyDescent="0.25">
      <c r="A2183" t="s">
        <v>3317</v>
      </c>
      <c r="B2183" t="s">
        <v>3316</v>
      </c>
      <c r="C2183">
        <v>9822</v>
      </c>
      <c r="D2183">
        <v>2.5</v>
      </c>
      <c r="E2183">
        <f>IFERROR(VLOOKUP(Table_ExternalData_15[[#This Row],[Id]],Rabati!B:C,2,0),0)</f>
        <v>20</v>
      </c>
      <c r="F2183">
        <v>0</v>
      </c>
      <c r="G2183" t="str">
        <f>VLOOKUP(Table_ExternalData_15[[#This Row],[Id]],'Blagovna izdelek'!A:C,3,0)</f>
        <v>Leviton</v>
      </c>
      <c r="H2183">
        <f>Table_ExternalData_15[[#This Row],[Rabat]]*0.2</f>
        <v>4</v>
      </c>
      <c r="I2183" s="2">
        <f>Table_ExternalData_15[[#This Row],[Price]]-(Table_ExternalData_15[[#This Row],[Price]]*Table_ExternalData_15[[#This Row],[BB rabat]])/100</f>
        <v>2.4</v>
      </c>
      <c r="J2183" s="2">
        <f>Table_ExternalData_15[[#This Row],[BB cena]]*Table_ExternalData_15[[#Headers],[1,22]]</f>
        <v>2.9279999999999999</v>
      </c>
      <c r="K2183" s="2">
        <f>Table_ExternalData_15[[#This Row],[Price]]*Table_ExternalData_15[[#Headers],[1,22]]</f>
        <v>3.05</v>
      </c>
      <c r="L2183" s="7">
        <f>IF(G2183="White Shark",E2183*0.5,IF(G2183="Sbox",E2183*0.5,IF(G2183="Tenda",E2183*0.5,E2183*0.2)))/100</f>
        <v>0.04</v>
      </c>
      <c r="M2183" s="2">
        <f>Table_ExternalData_15[[#This Row],[Price]]-Table_ExternalData_15[[#This Row],[Price]]*Table_ExternalData_15[[#This Row],[extra popust]]</f>
        <v>2.4</v>
      </c>
      <c r="N2183" s="2">
        <f>IF(M2183&lt;I2183,M2183,I2183)</f>
        <v>2.4</v>
      </c>
      <c r="O2183" s="12" t="str">
        <f>IF(N2183&lt;I2183,$U$1," ")</f>
        <v xml:space="preserve"> </v>
      </c>
      <c r="P2183" s="12" t="str">
        <f>IFERROR((O2183+30)," ")</f>
        <v xml:space="preserve"> </v>
      </c>
      <c r="Q2183" s="2">
        <f ca="1">IF(O2183=$U$1,N2183,"0")*1.22</f>
        <v>0</v>
      </c>
    </row>
    <row r="2184" spans="1:17" x14ac:dyDescent="0.25">
      <c r="A2184" t="s">
        <v>3335</v>
      </c>
      <c r="B2184" t="s">
        <v>3334</v>
      </c>
      <c r="C2184">
        <v>9832</v>
      </c>
      <c r="D2184">
        <v>3.4</v>
      </c>
      <c r="E2184">
        <f>IFERROR(VLOOKUP(Table_ExternalData_15[[#This Row],[Id]],Rabati!B:C,2,0),0)</f>
        <v>20</v>
      </c>
      <c r="F2184">
        <v>0</v>
      </c>
      <c r="G2184" t="str">
        <f>VLOOKUP(Table_ExternalData_15[[#This Row],[Id]],'Blagovna izdelek'!A:C,3,0)</f>
        <v>Leviton</v>
      </c>
      <c r="H2184">
        <f>Table_ExternalData_15[[#This Row],[Rabat]]*0.2</f>
        <v>4</v>
      </c>
      <c r="I2184" s="2">
        <f>Table_ExternalData_15[[#This Row],[Price]]-(Table_ExternalData_15[[#This Row],[Price]]*Table_ExternalData_15[[#This Row],[BB rabat]])/100</f>
        <v>3.2639999999999998</v>
      </c>
      <c r="J2184" s="2">
        <f>Table_ExternalData_15[[#This Row],[BB cena]]*Table_ExternalData_15[[#Headers],[1,22]]</f>
        <v>3.9820799999999998</v>
      </c>
      <c r="K2184" s="2">
        <f>Table_ExternalData_15[[#This Row],[Price]]*Table_ExternalData_15[[#Headers],[1,22]]</f>
        <v>4.1479999999999997</v>
      </c>
      <c r="L2184" s="7">
        <f>IF(G2184="White Shark",E2184*0.5,IF(G2184="Sbox",E2184*0.5,IF(G2184="Tenda",E2184*0.5,E2184*0.2)))/100</f>
        <v>0.04</v>
      </c>
      <c r="M2184" s="2">
        <f>Table_ExternalData_15[[#This Row],[Price]]-Table_ExternalData_15[[#This Row],[Price]]*Table_ExternalData_15[[#This Row],[extra popust]]</f>
        <v>3.2639999999999998</v>
      </c>
      <c r="N2184" s="2">
        <f>IF(M2184&lt;I2184,M2184,I2184)</f>
        <v>3.2639999999999998</v>
      </c>
      <c r="O2184" s="12" t="str">
        <f>IF(N2184&lt;I2184,$U$1," ")</f>
        <v xml:space="preserve"> </v>
      </c>
      <c r="P2184" s="12" t="str">
        <f>IFERROR((O2184+30)," ")</f>
        <v xml:space="preserve"> </v>
      </c>
      <c r="Q2184" s="2">
        <f ca="1">IF(O2184=$U$1,N2184,"0")*1.22</f>
        <v>0</v>
      </c>
    </row>
    <row r="2185" spans="1:17" x14ac:dyDescent="0.25">
      <c r="A2185" t="s">
        <v>3337</v>
      </c>
      <c r="B2185" t="s">
        <v>3336</v>
      </c>
      <c r="C2185">
        <v>9833</v>
      </c>
      <c r="D2185">
        <v>3.4</v>
      </c>
      <c r="E2185">
        <f>IFERROR(VLOOKUP(Table_ExternalData_15[[#This Row],[Id]],Rabati!B:C,2,0),0)</f>
        <v>20</v>
      </c>
      <c r="F2185">
        <v>23</v>
      </c>
      <c r="G2185" t="str">
        <f>VLOOKUP(Table_ExternalData_15[[#This Row],[Id]],'Blagovna izdelek'!A:C,3,0)</f>
        <v>Leviton</v>
      </c>
      <c r="H2185">
        <f>Table_ExternalData_15[[#This Row],[Rabat]]*0.2</f>
        <v>4</v>
      </c>
      <c r="I2185" s="2">
        <f>Table_ExternalData_15[[#This Row],[Price]]-(Table_ExternalData_15[[#This Row],[Price]]*Table_ExternalData_15[[#This Row],[BB rabat]])/100</f>
        <v>3.2639999999999998</v>
      </c>
      <c r="J2185" s="2">
        <f>Table_ExternalData_15[[#This Row],[BB cena]]*Table_ExternalData_15[[#Headers],[1,22]]</f>
        <v>3.9820799999999998</v>
      </c>
      <c r="K2185" s="2">
        <f>Table_ExternalData_15[[#This Row],[Price]]*Table_ExternalData_15[[#Headers],[1,22]]</f>
        <v>4.1479999999999997</v>
      </c>
      <c r="L2185" s="7">
        <f>IF(G2185="White Shark",E2185*0.5,IF(G2185="Sbox",E2185*0.5,IF(G2185="Tenda",E2185*0.5,E2185*0.2)))/100</f>
        <v>0.04</v>
      </c>
      <c r="M2185" s="2">
        <f>Table_ExternalData_15[[#This Row],[Price]]-Table_ExternalData_15[[#This Row],[Price]]*Table_ExternalData_15[[#This Row],[extra popust]]</f>
        <v>3.2639999999999998</v>
      </c>
      <c r="N2185" s="2">
        <f>IF(M2185&lt;I2185,M2185,I2185)</f>
        <v>3.2639999999999998</v>
      </c>
      <c r="O2185" s="12" t="str">
        <f>IF(N2185&lt;I2185,$U$1," ")</f>
        <v xml:space="preserve"> </v>
      </c>
      <c r="P2185" s="12" t="str">
        <f>IFERROR((O2185+30)," ")</f>
        <v xml:space="preserve"> </v>
      </c>
      <c r="Q2185" s="2">
        <f ca="1">IF(O2185=$U$1,N2185,"0")*1.22</f>
        <v>0</v>
      </c>
    </row>
    <row r="2186" spans="1:17" x14ac:dyDescent="0.25">
      <c r="A2186" t="s">
        <v>3339</v>
      </c>
      <c r="B2186" t="s">
        <v>3338</v>
      </c>
      <c r="C2186">
        <v>9834</v>
      </c>
      <c r="D2186">
        <v>3.4</v>
      </c>
      <c r="E2186">
        <f>IFERROR(VLOOKUP(Table_ExternalData_15[[#This Row],[Id]],Rabati!B:C,2,0),0)</f>
        <v>20</v>
      </c>
      <c r="F2186">
        <v>2</v>
      </c>
      <c r="G2186" t="str">
        <f>VLOOKUP(Table_ExternalData_15[[#This Row],[Id]],'Blagovna izdelek'!A:C,3,0)</f>
        <v>Leviton</v>
      </c>
      <c r="H2186">
        <f>Table_ExternalData_15[[#This Row],[Rabat]]*0.2</f>
        <v>4</v>
      </c>
      <c r="I2186" s="2">
        <f>Table_ExternalData_15[[#This Row],[Price]]-(Table_ExternalData_15[[#This Row],[Price]]*Table_ExternalData_15[[#This Row],[BB rabat]])/100</f>
        <v>3.2639999999999998</v>
      </c>
      <c r="J2186" s="2">
        <f>Table_ExternalData_15[[#This Row],[BB cena]]*Table_ExternalData_15[[#Headers],[1,22]]</f>
        <v>3.9820799999999998</v>
      </c>
      <c r="K2186" s="2">
        <f>Table_ExternalData_15[[#This Row],[Price]]*Table_ExternalData_15[[#Headers],[1,22]]</f>
        <v>4.1479999999999997</v>
      </c>
      <c r="L2186" s="7">
        <f>IF(G2186="White Shark",E2186*0.5,IF(G2186="Sbox",E2186*0.5,IF(G2186="Tenda",E2186*0.5,E2186*0.2)))/100</f>
        <v>0.04</v>
      </c>
      <c r="M2186" s="2">
        <f>Table_ExternalData_15[[#This Row],[Price]]-Table_ExternalData_15[[#This Row],[Price]]*Table_ExternalData_15[[#This Row],[extra popust]]</f>
        <v>3.2639999999999998</v>
      </c>
      <c r="N2186" s="2">
        <f>IF(M2186&lt;I2186,M2186,I2186)</f>
        <v>3.2639999999999998</v>
      </c>
      <c r="O2186" s="12" t="str">
        <f>IF(N2186&lt;I2186,$U$1," ")</f>
        <v xml:space="preserve"> </v>
      </c>
      <c r="P2186" s="12" t="str">
        <f>IFERROR((O2186+30)," ")</f>
        <v xml:space="preserve"> </v>
      </c>
      <c r="Q2186" s="2">
        <f ca="1">IF(O2186=$U$1,N2186,"0")*1.22</f>
        <v>0</v>
      </c>
    </row>
    <row r="2187" spans="1:17" x14ac:dyDescent="0.25">
      <c r="A2187" t="s">
        <v>3341</v>
      </c>
      <c r="B2187" t="s">
        <v>3340</v>
      </c>
      <c r="C2187">
        <v>9835</v>
      </c>
      <c r="D2187">
        <v>3.4</v>
      </c>
      <c r="E2187">
        <f>IFERROR(VLOOKUP(Table_ExternalData_15[[#This Row],[Id]],Rabati!B:C,2,0),0)</f>
        <v>20</v>
      </c>
      <c r="F2187">
        <v>0</v>
      </c>
      <c r="G2187" t="str">
        <f>VLOOKUP(Table_ExternalData_15[[#This Row],[Id]],'Blagovna izdelek'!A:C,3,0)</f>
        <v>Leviton</v>
      </c>
      <c r="H2187">
        <f>Table_ExternalData_15[[#This Row],[Rabat]]*0.2</f>
        <v>4</v>
      </c>
      <c r="I2187" s="2">
        <f>Table_ExternalData_15[[#This Row],[Price]]-(Table_ExternalData_15[[#This Row],[Price]]*Table_ExternalData_15[[#This Row],[BB rabat]])/100</f>
        <v>3.2639999999999998</v>
      </c>
      <c r="J2187" s="2">
        <f>Table_ExternalData_15[[#This Row],[BB cena]]*Table_ExternalData_15[[#Headers],[1,22]]</f>
        <v>3.9820799999999998</v>
      </c>
      <c r="K2187" s="2">
        <f>Table_ExternalData_15[[#This Row],[Price]]*Table_ExternalData_15[[#Headers],[1,22]]</f>
        <v>4.1479999999999997</v>
      </c>
      <c r="L2187" s="7">
        <f>IF(G2187="White Shark",E2187*0.5,IF(G2187="Sbox",E2187*0.5,IF(G2187="Tenda",E2187*0.5,E2187*0.2)))/100</f>
        <v>0.04</v>
      </c>
      <c r="M2187" s="2">
        <f>Table_ExternalData_15[[#This Row],[Price]]-Table_ExternalData_15[[#This Row],[Price]]*Table_ExternalData_15[[#This Row],[extra popust]]</f>
        <v>3.2639999999999998</v>
      </c>
      <c r="N2187" s="2">
        <f>IF(M2187&lt;I2187,M2187,I2187)</f>
        <v>3.2639999999999998</v>
      </c>
      <c r="O2187" s="12" t="str">
        <f>IF(N2187&lt;I2187,$U$1," ")</f>
        <v xml:space="preserve"> </v>
      </c>
      <c r="P2187" s="12" t="str">
        <f>IFERROR((O2187+30)," ")</f>
        <v xml:space="preserve"> </v>
      </c>
      <c r="Q2187" s="2">
        <f ca="1">IF(O2187=$U$1,N2187,"0")*1.22</f>
        <v>0</v>
      </c>
    </row>
    <row r="2188" spans="1:17" x14ac:dyDescent="0.25">
      <c r="A2188" t="s">
        <v>3359</v>
      </c>
      <c r="B2188" t="s">
        <v>3358</v>
      </c>
      <c r="C2188">
        <v>9844</v>
      </c>
      <c r="D2188">
        <v>3.63</v>
      </c>
      <c r="E2188">
        <f>IFERROR(VLOOKUP(Table_ExternalData_15[[#This Row],[Id]],Rabati!B:C,2,0),0)</f>
        <v>20</v>
      </c>
      <c r="F2188">
        <v>0</v>
      </c>
      <c r="G2188" t="str">
        <f>VLOOKUP(Table_ExternalData_15[[#This Row],[Id]],'Blagovna izdelek'!A:C,3,0)</f>
        <v>Leviton</v>
      </c>
      <c r="H2188">
        <f>Table_ExternalData_15[[#This Row],[Rabat]]*0.2</f>
        <v>4</v>
      </c>
      <c r="I2188" s="2">
        <f>Table_ExternalData_15[[#This Row],[Price]]-(Table_ExternalData_15[[#This Row],[Price]]*Table_ExternalData_15[[#This Row],[BB rabat]])/100</f>
        <v>3.4847999999999999</v>
      </c>
      <c r="J2188" s="2">
        <f>Table_ExternalData_15[[#This Row],[BB cena]]*Table_ExternalData_15[[#Headers],[1,22]]</f>
        <v>4.2514560000000001</v>
      </c>
      <c r="K2188" s="2">
        <f>Table_ExternalData_15[[#This Row],[Price]]*Table_ExternalData_15[[#Headers],[1,22]]</f>
        <v>4.4285999999999994</v>
      </c>
      <c r="L2188" s="7">
        <f>IF(G2188="White Shark",E2188*0.5,IF(G2188="Sbox",E2188*0.5,IF(G2188="Tenda",E2188*0.5,E2188*0.2)))/100</f>
        <v>0.04</v>
      </c>
      <c r="M2188" s="2">
        <f>Table_ExternalData_15[[#This Row],[Price]]-Table_ExternalData_15[[#This Row],[Price]]*Table_ExternalData_15[[#This Row],[extra popust]]</f>
        <v>3.4847999999999999</v>
      </c>
      <c r="N2188" s="2">
        <f>IF(M2188&lt;I2188,M2188,I2188)</f>
        <v>3.4847999999999999</v>
      </c>
      <c r="O2188" s="12" t="str">
        <f>IF(N2188&lt;I2188,$U$1," ")</f>
        <v xml:space="preserve"> </v>
      </c>
      <c r="P2188" s="12" t="str">
        <f>IFERROR((O2188+30)," ")</f>
        <v xml:space="preserve"> </v>
      </c>
      <c r="Q2188" s="2">
        <f ca="1">IF(O2188=$U$1,N2188,"0")*1.22</f>
        <v>0</v>
      </c>
    </row>
    <row r="2189" spans="1:17" x14ac:dyDescent="0.25">
      <c r="A2189" t="s">
        <v>3361</v>
      </c>
      <c r="B2189" t="s">
        <v>3360</v>
      </c>
      <c r="C2189">
        <v>9845</v>
      </c>
      <c r="D2189">
        <v>3.63</v>
      </c>
      <c r="E2189">
        <f>IFERROR(VLOOKUP(Table_ExternalData_15[[#This Row],[Id]],Rabati!B:C,2,0),0)</f>
        <v>20</v>
      </c>
      <c r="F2189">
        <v>0</v>
      </c>
      <c r="G2189" t="str">
        <f>VLOOKUP(Table_ExternalData_15[[#This Row],[Id]],'Blagovna izdelek'!A:C,3,0)</f>
        <v>Leviton</v>
      </c>
      <c r="H2189">
        <f>Table_ExternalData_15[[#This Row],[Rabat]]*0.2</f>
        <v>4</v>
      </c>
      <c r="I2189" s="2">
        <f>Table_ExternalData_15[[#This Row],[Price]]-(Table_ExternalData_15[[#This Row],[Price]]*Table_ExternalData_15[[#This Row],[BB rabat]])/100</f>
        <v>3.4847999999999999</v>
      </c>
      <c r="J2189" s="2">
        <f>Table_ExternalData_15[[#This Row],[BB cena]]*Table_ExternalData_15[[#Headers],[1,22]]</f>
        <v>4.2514560000000001</v>
      </c>
      <c r="K2189" s="2">
        <f>Table_ExternalData_15[[#This Row],[Price]]*Table_ExternalData_15[[#Headers],[1,22]]</f>
        <v>4.4285999999999994</v>
      </c>
      <c r="L2189" s="7">
        <f>IF(G2189="White Shark",E2189*0.5,IF(G2189="Sbox",E2189*0.5,IF(G2189="Tenda",E2189*0.5,E2189*0.2)))/100</f>
        <v>0.04</v>
      </c>
      <c r="M2189" s="2">
        <f>Table_ExternalData_15[[#This Row],[Price]]-Table_ExternalData_15[[#This Row],[Price]]*Table_ExternalData_15[[#This Row],[extra popust]]</f>
        <v>3.4847999999999999</v>
      </c>
      <c r="N2189" s="2">
        <f>IF(M2189&lt;I2189,M2189,I2189)</f>
        <v>3.4847999999999999</v>
      </c>
      <c r="O2189" s="12" t="str">
        <f>IF(N2189&lt;I2189,$U$1," ")</f>
        <v xml:space="preserve"> </v>
      </c>
      <c r="P2189" s="12" t="str">
        <f>IFERROR((O2189+30)," ")</f>
        <v xml:space="preserve"> </v>
      </c>
      <c r="Q2189" s="2">
        <f ca="1">IF(O2189=$U$1,N2189,"0")*1.22</f>
        <v>0</v>
      </c>
    </row>
    <row r="2190" spans="1:17" x14ac:dyDescent="0.25">
      <c r="A2190" t="s">
        <v>3363</v>
      </c>
      <c r="B2190" t="s">
        <v>3362</v>
      </c>
      <c r="C2190">
        <v>9846</v>
      </c>
      <c r="D2190">
        <v>3.63</v>
      </c>
      <c r="E2190">
        <f>IFERROR(VLOOKUP(Table_ExternalData_15[[#This Row],[Id]],Rabati!B:C,2,0),0)</f>
        <v>20</v>
      </c>
      <c r="F2190">
        <v>0</v>
      </c>
      <c r="G2190" t="str">
        <f>VLOOKUP(Table_ExternalData_15[[#This Row],[Id]],'Blagovna izdelek'!A:C,3,0)</f>
        <v>Leviton</v>
      </c>
      <c r="H2190">
        <f>Table_ExternalData_15[[#This Row],[Rabat]]*0.2</f>
        <v>4</v>
      </c>
      <c r="I2190" s="2">
        <f>Table_ExternalData_15[[#This Row],[Price]]-(Table_ExternalData_15[[#This Row],[Price]]*Table_ExternalData_15[[#This Row],[BB rabat]])/100</f>
        <v>3.4847999999999999</v>
      </c>
      <c r="J2190" s="2">
        <f>Table_ExternalData_15[[#This Row],[BB cena]]*Table_ExternalData_15[[#Headers],[1,22]]</f>
        <v>4.2514560000000001</v>
      </c>
      <c r="K2190" s="2">
        <f>Table_ExternalData_15[[#This Row],[Price]]*Table_ExternalData_15[[#Headers],[1,22]]</f>
        <v>4.4285999999999994</v>
      </c>
      <c r="L2190" s="7">
        <f>IF(G2190="White Shark",E2190*0.5,IF(G2190="Sbox",E2190*0.5,IF(G2190="Tenda",E2190*0.5,E2190*0.2)))/100</f>
        <v>0.04</v>
      </c>
      <c r="M2190" s="2">
        <f>Table_ExternalData_15[[#This Row],[Price]]-Table_ExternalData_15[[#This Row],[Price]]*Table_ExternalData_15[[#This Row],[extra popust]]</f>
        <v>3.4847999999999999</v>
      </c>
      <c r="N2190" s="2">
        <f>IF(M2190&lt;I2190,M2190,I2190)</f>
        <v>3.4847999999999999</v>
      </c>
      <c r="O2190" s="12" t="str">
        <f>IF(N2190&lt;I2190,$U$1," ")</f>
        <v xml:space="preserve"> </v>
      </c>
      <c r="P2190" s="12" t="str">
        <f>IFERROR((O2190+30)," ")</f>
        <v xml:space="preserve"> </v>
      </c>
      <c r="Q2190" s="2">
        <f ca="1">IF(O2190=$U$1,N2190,"0")*1.22</f>
        <v>0</v>
      </c>
    </row>
    <row r="2191" spans="1:17" x14ac:dyDescent="0.25">
      <c r="A2191" t="s">
        <v>3365</v>
      </c>
      <c r="B2191" t="s">
        <v>3364</v>
      </c>
      <c r="C2191">
        <v>9847</v>
      </c>
      <c r="D2191">
        <v>3.63</v>
      </c>
      <c r="E2191">
        <f>IFERROR(VLOOKUP(Table_ExternalData_15[[#This Row],[Id]],Rabati!B:C,2,0),0)</f>
        <v>20</v>
      </c>
      <c r="F2191">
        <v>23</v>
      </c>
      <c r="G2191" t="str">
        <f>VLOOKUP(Table_ExternalData_15[[#This Row],[Id]],'Blagovna izdelek'!A:C,3,0)</f>
        <v>Leviton</v>
      </c>
      <c r="H2191">
        <f>Table_ExternalData_15[[#This Row],[Rabat]]*0.2</f>
        <v>4</v>
      </c>
      <c r="I2191" s="2">
        <f>Table_ExternalData_15[[#This Row],[Price]]-(Table_ExternalData_15[[#This Row],[Price]]*Table_ExternalData_15[[#This Row],[BB rabat]])/100</f>
        <v>3.4847999999999999</v>
      </c>
      <c r="J2191" s="2">
        <f>Table_ExternalData_15[[#This Row],[BB cena]]*Table_ExternalData_15[[#Headers],[1,22]]</f>
        <v>4.2514560000000001</v>
      </c>
      <c r="K2191" s="2">
        <f>Table_ExternalData_15[[#This Row],[Price]]*Table_ExternalData_15[[#Headers],[1,22]]</f>
        <v>4.4285999999999994</v>
      </c>
      <c r="L2191" s="7">
        <f>IF(G2191="White Shark",E2191*0.5,IF(G2191="Sbox",E2191*0.5,IF(G2191="Tenda",E2191*0.5,E2191*0.2)))/100</f>
        <v>0.04</v>
      </c>
      <c r="M2191" s="2">
        <f>Table_ExternalData_15[[#This Row],[Price]]-Table_ExternalData_15[[#This Row],[Price]]*Table_ExternalData_15[[#This Row],[extra popust]]</f>
        <v>3.4847999999999999</v>
      </c>
      <c r="N2191" s="2">
        <f>IF(M2191&lt;I2191,M2191,I2191)</f>
        <v>3.4847999999999999</v>
      </c>
      <c r="O2191" s="12" t="str">
        <f>IF(N2191&lt;I2191,$U$1," ")</f>
        <v xml:space="preserve"> </v>
      </c>
      <c r="P2191" s="12" t="str">
        <f>IFERROR((O2191+30)," ")</f>
        <v xml:space="preserve"> </v>
      </c>
      <c r="Q2191" s="2">
        <f ca="1">IF(O2191=$U$1,N2191,"0")*1.22</f>
        <v>0</v>
      </c>
    </row>
    <row r="2192" spans="1:17" x14ac:dyDescent="0.25">
      <c r="A2192" t="s">
        <v>3367</v>
      </c>
      <c r="B2192" t="s">
        <v>3366</v>
      </c>
      <c r="C2192">
        <v>9848</v>
      </c>
      <c r="D2192">
        <v>3.63</v>
      </c>
      <c r="E2192">
        <f>IFERROR(VLOOKUP(Table_ExternalData_15[[#This Row],[Id]],Rabati!B:C,2,0),0)</f>
        <v>20</v>
      </c>
      <c r="F2192">
        <v>15</v>
      </c>
      <c r="G2192" t="str">
        <f>VLOOKUP(Table_ExternalData_15[[#This Row],[Id]],'Blagovna izdelek'!A:C,3,0)</f>
        <v>Leviton</v>
      </c>
      <c r="H2192">
        <f>Table_ExternalData_15[[#This Row],[Rabat]]*0.2</f>
        <v>4</v>
      </c>
      <c r="I2192" s="2">
        <f>Table_ExternalData_15[[#This Row],[Price]]-(Table_ExternalData_15[[#This Row],[Price]]*Table_ExternalData_15[[#This Row],[BB rabat]])/100</f>
        <v>3.4847999999999999</v>
      </c>
      <c r="J2192" s="2">
        <f>Table_ExternalData_15[[#This Row],[BB cena]]*Table_ExternalData_15[[#Headers],[1,22]]</f>
        <v>4.2514560000000001</v>
      </c>
      <c r="K2192" s="2">
        <f>Table_ExternalData_15[[#This Row],[Price]]*Table_ExternalData_15[[#Headers],[1,22]]</f>
        <v>4.4285999999999994</v>
      </c>
      <c r="L2192" s="7">
        <f>IF(G2192="White Shark",E2192*0.5,IF(G2192="Sbox",E2192*0.5,IF(G2192="Tenda",E2192*0.5,E2192*0.2)))/100</f>
        <v>0.04</v>
      </c>
      <c r="M2192" s="2">
        <f>Table_ExternalData_15[[#This Row],[Price]]-Table_ExternalData_15[[#This Row],[Price]]*Table_ExternalData_15[[#This Row],[extra popust]]</f>
        <v>3.4847999999999999</v>
      </c>
      <c r="N2192" s="2">
        <f>IF(M2192&lt;I2192,M2192,I2192)</f>
        <v>3.4847999999999999</v>
      </c>
      <c r="O2192" s="12" t="str">
        <f>IF(N2192&lt;I2192,$U$1," ")</f>
        <v xml:space="preserve"> </v>
      </c>
      <c r="P2192" s="12" t="str">
        <f>IFERROR((O2192+30)," ")</f>
        <v xml:space="preserve"> </v>
      </c>
      <c r="Q2192" s="2">
        <f ca="1">IF(O2192=$U$1,N2192,"0")*1.22</f>
        <v>0</v>
      </c>
    </row>
    <row r="2193" spans="1:17" x14ac:dyDescent="0.25">
      <c r="A2193" t="s">
        <v>3385</v>
      </c>
      <c r="B2193" t="s">
        <v>3384</v>
      </c>
      <c r="C2193">
        <v>9857</v>
      </c>
      <c r="D2193">
        <v>4.7699999999999996</v>
      </c>
      <c r="E2193">
        <f>IFERROR(VLOOKUP(Table_ExternalData_15[[#This Row],[Id]],Rabati!B:C,2,0),0)</f>
        <v>20</v>
      </c>
      <c r="F2193">
        <v>0</v>
      </c>
      <c r="G2193" t="str">
        <f>VLOOKUP(Table_ExternalData_15[[#This Row],[Id]],'Blagovna izdelek'!A:C,3,0)</f>
        <v>Leviton</v>
      </c>
      <c r="H2193">
        <f>Table_ExternalData_15[[#This Row],[Rabat]]*0.2</f>
        <v>4</v>
      </c>
      <c r="I2193" s="2">
        <f>Table_ExternalData_15[[#This Row],[Price]]-(Table_ExternalData_15[[#This Row],[Price]]*Table_ExternalData_15[[#This Row],[BB rabat]])/100</f>
        <v>4.5791999999999993</v>
      </c>
      <c r="J2193" s="2">
        <f>Table_ExternalData_15[[#This Row],[BB cena]]*Table_ExternalData_15[[#Headers],[1,22]]</f>
        <v>5.5866239999999987</v>
      </c>
      <c r="K2193" s="2">
        <f>Table_ExternalData_15[[#This Row],[Price]]*Table_ExternalData_15[[#Headers],[1,22]]</f>
        <v>5.819399999999999</v>
      </c>
      <c r="L2193" s="7">
        <f>IF(G2193="White Shark",E2193*0.5,IF(G2193="Sbox",E2193*0.5,IF(G2193="Tenda",E2193*0.5,E2193*0.2)))/100</f>
        <v>0.04</v>
      </c>
      <c r="M2193" s="2">
        <f>Table_ExternalData_15[[#This Row],[Price]]-Table_ExternalData_15[[#This Row],[Price]]*Table_ExternalData_15[[#This Row],[extra popust]]</f>
        <v>4.5791999999999993</v>
      </c>
      <c r="N2193" s="2">
        <f>IF(M2193&lt;I2193,M2193,I2193)</f>
        <v>4.5791999999999993</v>
      </c>
      <c r="O2193" s="12" t="str">
        <f>IF(N2193&lt;I2193,$U$1," ")</f>
        <v xml:space="preserve"> </v>
      </c>
      <c r="P2193" s="12" t="str">
        <f>IFERROR((O2193+30)," ")</f>
        <v xml:space="preserve"> </v>
      </c>
      <c r="Q2193" s="2">
        <f ca="1">IF(O2193=$U$1,N2193,"0")*1.22</f>
        <v>0</v>
      </c>
    </row>
    <row r="2194" spans="1:17" x14ac:dyDescent="0.25">
      <c r="A2194" t="s">
        <v>3387</v>
      </c>
      <c r="B2194" t="s">
        <v>3386</v>
      </c>
      <c r="C2194">
        <v>9858</v>
      </c>
      <c r="D2194">
        <v>4.7699999999999996</v>
      </c>
      <c r="E2194">
        <f>IFERROR(VLOOKUP(Table_ExternalData_15[[#This Row],[Id]],Rabati!B:C,2,0),0)</f>
        <v>20</v>
      </c>
      <c r="F2194">
        <v>14</v>
      </c>
      <c r="G2194" t="str">
        <f>VLOOKUP(Table_ExternalData_15[[#This Row],[Id]],'Blagovna izdelek'!A:C,3,0)</f>
        <v>Leviton</v>
      </c>
      <c r="H2194">
        <f>Table_ExternalData_15[[#This Row],[Rabat]]*0.2</f>
        <v>4</v>
      </c>
      <c r="I2194" s="2">
        <f>Table_ExternalData_15[[#This Row],[Price]]-(Table_ExternalData_15[[#This Row],[Price]]*Table_ExternalData_15[[#This Row],[BB rabat]])/100</f>
        <v>4.5791999999999993</v>
      </c>
      <c r="J2194" s="2">
        <f>Table_ExternalData_15[[#This Row],[BB cena]]*Table_ExternalData_15[[#Headers],[1,22]]</f>
        <v>5.5866239999999987</v>
      </c>
      <c r="K2194" s="2">
        <f>Table_ExternalData_15[[#This Row],[Price]]*Table_ExternalData_15[[#Headers],[1,22]]</f>
        <v>5.819399999999999</v>
      </c>
      <c r="L2194" s="7">
        <f>IF(G2194="White Shark",E2194*0.5,IF(G2194="Sbox",E2194*0.5,IF(G2194="Tenda",E2194*0.5,E2194*0.2)))/100</f>
        <v>0.04</v>
      </c>
      <c r="M2194" s="2">
        <f>Table_ExternalData_15[[#This Row],[Price]]-Table_ExternalData_15[[#This Row],[Price]]*Table_ExternalData_15[[#This Row],[extra popust]]</f>
        <v>4.5791999999999993</v>
      </c>
      <c r="N2194" s="2">
        <f>IF(M2194&lt;I2194,M2194,I2194)</f>
        <v>4.5791999999999993</v>
      </c>
      <c r="O2194" s="12" t="str">
        <f>IF(N2194&lt;I2194,$U$1," ")</f>
        <v xml:space="preserve"> </v>
      </c>
      <c r="P2194" s="12" t="str">
        <f>IFERROR((O2194+30)," ")</f>
        <v xml:space="preserve"> </v>
      </c>
      <c r="Q2194" s="2">
        <f ca="1">IF(O2194=$U$1,N2194,"0")*1.22</f>
        <v>0</v>
      </c>
    </row>
    <row r="2195" spans="1:17" x14ac:dyDescent="0.25">
      <c r="A2195" t="s">
        <v>3389</v>
      </c>
      <c r="B2195" t="s">
        <v>3388</v>
      </c>
      <c r="C2195">
        <v>9859</v>
      </c>
      <c r="D2195">
        <v>4.7699999999999996</v>
      </c>
      <c r="E2195">
        <f>IFERROR(VLOOKUP(Table_ExternalData_15[[#This Row],[Id]],Rabati!B:C,2,0),0)</f>
        <v>20</v>
      </c>
      <c r="F2195">
        <v>0</v>
      </c>
      <c r="G2195" t="str">
        <f>VLOOKUP(Table_ExternalData_15[[#This Row],[Id]],'Blagovna izdelek'!A:C,3,0)</f>
        <v>Leviton</v>
      </c>
      <c r="H2195">
        <f>Table_ExternalData_15[[#This Row],[Rabat]]*0.2</f>
        <v>4</v>
      </c>
      <c r="I2195" s="2">
        <f>Table_ExternalData_15[[#This Row],[Price]]-(Table_ExternalData_15[[#This Row],[Price]]*Table_ExternalData_15[[#This Row],[BB rabat]])/100</f>
        <v>4.5791999999999993</v>
      </c>
      <c r="J2195" s="2">
        <f>Table_ExternalData_15[[#This Row],[BB cena]]*Table_ExternalData_15[[#Headers],[1,22]]</f>
        <v>5.5866239999999987</v>
      </c>
      <c r="K2195" s="2">
        <f>Table_ExternalData_15[[#This Row],[Price]]*Table_ExternalData_15[[#Headers],[1,22]]</f>
        <v>5.819399999999999</v>
      </c>
      <c r="L2195" s="7">
        <f>IF(G2195="White Shark",E2195*0.5,IF(G2195="Sbox",E2195*0.5,IF(G2195="Tenda",E2195*0.5,E2195*0.2)))/100</f>
        <v>0.04</v>
      </c>
      <c r="M2195" s="2">
        <f>Table_ExternalData_15[[#This Row],[Price]]-Table_ExternalData_15[[#This Row],[Price]]*Table_ExternalData_15[[#This Row],[extra popust]]</f>
        <v>4.5791999999999993</v>
      </c>
      <c r="N2195" s="2">
        <f>IF(M2195&lt;I2195,M2195,I2195)</f>
        <v>4.5791999999999993</v>
      </c>
      <c r="O2195" s="12" t="str">
        <f>IF(N2195&lt;I2195,$U$1," ")</f>
        <v xml:space="preserve"> </v>
      </c>
      <c r="P2195" s="12" t="str">
        <f>IFERROR((O2195+30)," ")</f>
        <v xml:space="preserve"> </v>
      </c>
      <c r="Q2195" s="2">
        <f ca="1">IF(O2195=$U$1,N2195,"0")*1.22</f>
        <v>0</v>
      </c>
    </row>
    <row r="2196" spans="1:17" x14ac:dyDescent="0.25">
      <c r="A2196" t="s">
        <v>3391</v>
      </c>
      <c r="B2196" t="s">
        <v>3390</v>
      </c>
      <c r="C2196">
        <v>9860</v>
      </c>
      <c r="D2196">
        <v>4.7699999999999996</v>
      </c>
      <c r="E2196">
        <f>IFERROR(VLOOKUP(Table_ExternalData_15[[#This Row],[Id]],Rabati!B:C,2,0),0)</f>
        <v>20</v>
      </c>
      <c r="F2196">
        <v>23</v>
      </c>
      <c r="G2196" t="str">
        <f>VLOOKUP(Table_ExternalData_15[[#This Row],[Id]],'Blagovna izdelek'!A:C,3,0)</f>
        <v>Leviton</v>
      </c>
      <c r="H2196">
        <f>Table_ExternalData_15[[#This Row],[Rabat]]*0.2</f>
        <v>4</v>
      </c>
      <c r="I2196" s="2">
        <f>Table_ExternalData_15[[#This Row],[Price]]-(Table_ExternalData_15[[#This Row],[Price]]*Table_ExternalData_15[[#This Row],[BB rabat]])/100</f>
        <v>4.5791999999999993</v>
      </c>
      <c r="J2196" s="2">
        <f>Table_ExternalData_15[[#This Row],[BB cena]]*Table_ExternalData_15[[#Headers],[1,22]]</f>
        <v>5.5866239999999987</v>
      </c>
      <c r="K2196" s="2">
        <f>Table_ExternalData_15[[#This Row],[Price]]*Table_ExternalData_15[[#Headers],[1,22]]</f>
        <v>5.819399999999999</v>
      </c>
      <c r="L2196" s="7">
        <f>IF(G2196="White Shark",E2196*0.5,IF(G2196="Sbox",E2196*0.5,IF(G2196="Tenda",E2196*0.5,E2196*0.2)))/100</f>
        <v>0.04</v>
      </c>
      <c r="M2196" s="2">
        <f>Table_ExternalData_15[[#This Row],[Price]]-Table_ExternalData_15[[#This Row],[Price]]*Table_ExternalData_15[[#This Row],[extra popust]]</f>
        <v>4.5791999999999993</v>
      </c>
      <c r="N2196" s="2">
        <f>IF(M2196&lt;I2196,M2196,I2196)</f>
        <v>4.5791999999999993</v>
      </c>
      <c r="O2196" s="12" t="str">
        <f>IF(N2196&lt;I2196,$U$1," ")</f>
        <v xml:space="preserve"> </v>
      </c>
      <c r="P2196" s="12" t="str">
        <f>IFERROR((O2196+30)," ")</f>
        <v xml:space="preserve"> </v>
      </c>
      <c r="Q2196" s="2">
        <f ca="1">IF(O2196=$U$1,N2196,"0")*1.22</f>
        <v>0</v>
      </c>
    </row>
    <row r="2197" spans="1:17" x14ac:dyDescent="0.25">
      <c r="A2197" t="s">
        <v>3413</v>
      </c>
      <c r="B2197" t="s">
        <v>3412</v>
      </c>
      <c r="C2197">
        <v>9872</v>
      </c>
      <c r="D2197">
        <v>5.8</v>
      </c>
      <c r="E2197">
        <f>IFERROR(VLOOKUP(Table_ExternalData_15[[#This Row],[Id]],Rabati!B:C,2,0),0)</f>
        <v>20</v>
      </c>
      <c r="F2197">
        <v>0</v>
      </c>
      <c r="G2197" t="str">
        <f>VLOOKUP(Table_ExternalData_15[[#This Row],[Id]],'Blagovna izdelek'!A:C,3,0)</f>
        <v>Leviton</v>
      </c>
      <c r="H2197">
        <f>Table_ExternalData_15[[#This Row],[Rabat]]*0.2</f>
        <v>4</v>
      </c>
      <c r="I2197" s="2">
        <f>Table_ExternalData_15[[#This Row],[Price]]-(Table_ExternalData_15[[#This Row],[Price]]*Table_ExternalData_15[[#This Row],[BB rabat]])/100</f>
        <v>5.5679999999999996</v>
      </c>
      <c r="J2197" s="2">
        <f>Table_ExternalData_15[[#This Row],[BB cena]]*Table_ExternalData_15[[#Headers],[1,22]]</f>
        <v>6.792959999999999</v>
      </c>
      <c r="K2197" s="2">
        <f>Table_ExternalData_15[[#This Row],[Price]]*Table_ExternalData_15[[#Headers],[1,22]]</f>
        <v>7.0759999999999996</v>
      </c>
      <c r="L2197" s="7">
        <f>IF(G2197="White Shark",E2197*0.5,IF(G2197="Sbox",E2197*0.5,IF(G2197="Tenda",E2197*0.5,E2197*0.2)))/100</f>
        <v>0.04</v>
      </c>
      <c r="M2197" s="2">
        <f>Table_ExternalData_15[[#This Row],[Price]]-Table_ExternalData_15[[#This Row],[Price]]*Table_ExternalData_15[[#This Row],[extra popust]]</f>
        <v>5.5679999999999996</v>
      </c>
      <c r="N2197" s="2">
        <f>IF(M2197&lt;I2197,M2197,I2197)</f>
        <v>5.5679999999999996</v>
      </c>
      <c r="O2197" s="12" t="str">
        <f>IF(N2197&lt;I2197,$U$1," ")</f>
        <v xml:space="preserve"> </v>
      </c>
      <c r="P2197" s="12" t="str">
        <f>IFERROR((O2197+30)," ")</f>
        <v xml:space="preserve"> </v>
      </c>
      <c r="Q2197" s="2">
        <f ca="1">IF(O2197=$U$1,N2197,"0")*1.22</f>
        <v>0</v>
      </c>
    </row>
    <row r="2198" spans="1:17" x14ac:dyDescent="0.25">
      <c r="A2198" t="s">
        <v>3415</v>
      </c>
      <c r="B2198" t="s">
        <v>3414</v>
      </c>
      <c r="C2198">
        <v>9873</v>
      </c>
      <c r="D2198">
        <v>5.8</v>
      </c>
      <c r="E2198">
        <f>IFERROR(VLOOKUP(Table_ExternalData_15[[#This Row],[Id]],Rabati!B:C,2,0),0)</f>
        <v>20</v>
      </c>
      <c r="F2198">
        <v>14</v>
      </c>
      <c r="G2198" t="str">
        <f>VLOOKUP(Table_ExternalData_15[[#This Row],[Id]],'Blagovna izdelek'!A:C,3,0)</f>
        <v>Leviton</v>
      </c>
      <c r="H2198">
        <f>Table_ExternalData_15[[#This Row],[Rabat]]*0.2</f>
        <v>4</v>
      </c>
      <c r="I2198" s="2">
        <f>Table_ExternalData_15[[#This Row],[Price]]-(Table_ExternalData_15[[#This Row],[Price]]*Table_ExternalData_15[[#This Row],[BB rabat]])/100</f>
        <v>5.5679999999999996</v>
      </c>
      <c r="J2198" s="2">
        <f>Table_ExternalData_15[[#This Row],[BB cena]]*Table_ExternalData_15[[#Headers],[1,22]]</f>
        <v>6.792959999999999</v>
      </c>
      <c r="K2198" s="2">
        <f>Table_ExternalData_15[[#This Row],[Price]]*Table_ExternalData_15[[#Headers],[1,22]]</f>
        <v>7.0759999999999996</v>
      </c>
      <c r="L2198" s="7">
        <f>IF(G2198="White Shark",E2198*0.5,IF(G2198="Sbox",E2198*0.5,IF(G2198="Tenda",E2198*0.5,E2198*0.2)))/100</f>
        <v>0.04</v>
      </c>
      <c r="M2198" s="2">
        <f>Table_ExternalData_15[[#This Row],[Price]]-Table_ExternalData_15[[#This Row],[Price]]*Table_ExternalData_15[[#This Row],[extra popust]]</f>
        <v>5.5679999999999996</v>
      </c>
      <c r="N2198" s="2">
        <f>IF(M2198&lt;I2198,M2198,I2198)</f>
        <v>5.5679999999999996</v>
      </c>
      <c r="O2198" s="12" t="str">
        <f>IF(N2198&lt;I2198,$U$1," ")</f>
        <v xml:space="preserve"> </v>
      </c>
      <c r="P2198" s="12" t="str">
        <f>IFERROR((O2198+30)," ")</f>
        <v xml:space="preserve"> </v>
      </c>
      <c r="Q2198" s="2">
        <f ca="1">IF(O2198=$U$1,N2198,"0")*1.22</f>
        <v>0</v>
      </c>
    </row>
    <row r="2199" spans="1:17" x14ac:dyDescent="0.25">
      <c r="A2199" t="s">
        <v>3417</v>
      </c>
      <c r="B2199" t="s">
        <v>3416</v>
      </c>
      <c r="C2199">
        <v>9874</v>
      </c>
      <c r="D2199">
        <v>5.8</v>
      </c>
      <c r="E2199">
        <f>IFERROR(VLOOKUP(Table_ExternalData_15[[#This Row],[Id]],Rabati!B:C,2,0),0)</f>
        <v>20</v>
      </c>
      <c r="F2199">
        <v>3</v>
      </c>
      <c r="G2199" t="str">
        <f>VLOOKUP(Table_ExternalData_15[[#This Row],[Id]],'Blagovna izdelek'!A:C,3,0)</f>
        <v>Leviton</v>
      </c>
      <c r="H2199">
        <f>Table_ExternalData_15[[#This Row],[Rabat]]*0.2</f>
        <v>4</v>
      </c>
      <c r="I2199" s="2">
        <f>Table_ExternalData_15[[#This Row],[Price]]-(Table_ExternalData_15[[#This Row],[Price]]*Table_ExternalData_15[[#This Row],[BB rabat]])/100</f>
        <v>5.5679999999999996</v>
      </c>
      <c r="J2199" s="2">
        <f>Table_ExternalData_15[[#This Row],[BB cena]]*Table_ExternalData_15[[#Headers],[1,22]]</f>
        <v>6.792959999999999</v>
      </c>
      <c r="K2199" s="2">
        <f>Table_ExternalData_15[[#This Row],[Price]]*Table_ExternalData_15[[#Headers],[1,22]]</f>
        <v>7.0759999999999996</v>
      </c>
      <c r="L2199" s="7">
        <f>IF(G2199="White Shark",E2199*0.5,IF(G2199="Sbox",E2199*0.5,IF(G2199="Tenda",E2199*0.5,E2199*0.2)))/100</f>
        <v>0.04</v>
      </c>
      <c r="M2199" s="2">
        <f>Table_ExternalData_15[[#This Row],[Price]]-Table_ExternalData_15[[#This Row],[Price]]*Table_ExternalData_15[[#This Row],[extra popust]]</f>
        <v>5.5679999999999996</v>
      </c>
      <c r="N2199" s="2">
        <f>IF(M2199&lt;I2199,M2199,I2199)</f>
        <v>5.5679999999999996</v>
      </c>
      <c r="O2199" s="12" t="str">
        <f>IF(N2199&lt;I2199,$U$1," ")</f>
        <v xml:space="preserve"> </v>
      </c>
      <c r="P2199" s="12" t="str">
        <f>IFERROR((O2199+30)," ")</f>
        <v xml:space="preserve"> </v>
      </c>
      <c r="Q2199" s="2">
        <f ca="1">IF(O2199=$U$1,N2199,"0")*1.22</f>
        <v>0</v>
      </c>
    </row>
    <row r="2200" spans="1:17" x14ac:dyDescent="0.25">
      <c r="A2200" t="s">
        <v>3419</v>
      </c>
      <c r="B2200" t="s">
        <v>3418</v>
      </c>
      <c r="C2200">
        <v>9875</v>
      </c>
      <c r="D2200">
        <v>5.8</v>
      </c>
      <c r="E2200">
        <f>IFERROR(VLOOKUP(Table_ExternalData_15[[#This Row],[Id]],Rabati!B:C,2,0),0)</f>
        <v>20</v>
      </c>
      <c r="F2200">
        <v>5</v>
      </c>
      <c r="G2200" t="str">
        <f>VLOOKUP(Table_ExternalData_15[[#This Row],[Id]],'Blagovna izdelek'!A:C,3,0)</f>
        <v>Leviton</v>
      </c>
      <c r="H2200">
        <f>Table_ExternalData_15[[#This Row],[Rabat]]*0.2</f>
        <v>4</v>
      </c>
      <c r="I2200" s="2">
        <f>Table_ExternalData_15[[#This Row],[Price]]-(Table_ExternalData_15[[#This Row],[Price]]*Table_ExternalData_15[[#This Row],[BB rabat]])/100</f>
        <v>5.5679999999999996</v>
      </c>
      <c r="J2200" s="2">
        <f>Table_ExternalData_15[[#This Row],[BB cena]]*Table_ExternalData_15[[#Headers],[1,22]]</f>
        <v>6.792959999999999</v>
      </c>
      <c r="K2200" s="2">
        <f>Table_ExternalData_15[[#This Row],[Price]]*Table_ExternalData_15[[#Headers],[1,22]]</f>
        <v>7.0759999999999996</v>
      </c>
      <c r="L2200" s="7">
        <f>IF(G2200="White Shark",E2200*0.5,IF(G2200="Sbox",E2200*0.5,IF(G2200="Tenda",E2200*0.5,E2200*0.2)))/100</f>
        <v>0.04</v>
      </c>
      <c r="M2200" s="2">
        <f>Table_ExternalData_15[[#This Row],[Price]]-Table_ExternalData_15[[#This Row],[Price]]*Table_ExternalData_15[[#This Row],[extra popust]]</f>
        <v>5.5679999999999996</v>
      </c>
      <c r="N2200" s="2">
        <f>IF(M2200&lt;I2200,M2200,I2200)</f>
        <v>5.5679999999999996</v>
      </c>
      <c r="O2200" s="12" t="str">
        <f>IF(N2200&lt;I2200,$U$1," ")</f>
        <v xml:space="preserve"> </v>
      </c>
      <c r="P2200" s="12" t="str">
        <f>IFERROR((O2200+30)," ")</f>
        <v xml:space="preserve"> </v>
      </c>
      <c r="Q2200" s="2">
        <f ca="1">IF(O2200=$U$1,N2200,"0")*1.22</f>
        <v>0</v>
      </c>
    </row>
    <row r="2201" spans="1:17" x14ac:dyDescent="0.25">
      <c r="A2201" t="s">
        <v>3423</v>
      </c>
      <c r="B2201" t="s">
        <v>3422</v>
      </c>
      <c r="C2201">
        <v>9877</v>
      </c>
      <c r="D2201">
        <v>7.26</v>
      </c>
      <c r="E2201">
        <f>IFERROR(VLOOKUP(Table_ExternalData_15[[#This Row],[Id]],Rabati!B:C,2,0),0)</f>
        <v>20</v>
      </c>
      <c r="F2201">
        <v>0</v>
      </c>
      <c r="G2201" t="str">
        <f>VLOOKUP(Table_ExternalData_15[[#This Row],[Id]],'Blagovna izdelek'!A:C,3,0)</f>
        <v>Leviton</v>
      </c>
      <c r="H2201">
        <f>Table_ExternalData_15[[#This Row],[Rabat]]*0.2</f>
        <v>4</v>
      </c>
      <c r="I2201" s="2">
        <f>Table_ExternalData_15[[#This Row],[Price]]-(Table_ExternalData_15[[#This Row],[Price]]*Table_ExternalData_15[[#This Row],[BB rabat]])/100</f>
        <v>6.9695999999999998</v>
      </c>
      <c r="J2201" s="2">
        <f>Table_ExternalData_15[[#This Row],[BB cena]]*Table_ExternalData_15[[#Headers],[1,22]]</f>
        <v>8.5029120000000002</v>
      </c>
      <c r="K2201" s="2">
        <f>Table_ExternalData_15[[#This Row],[Price]]*Table_ExternalData_15[[#Headers],[1,22]]</f>
        <v>8.8571999999999989</v>
      </c>
      <c r="L2201" s="7">
        <f>IF(G2201="White Shark",E2201*0.5,IF(G2201="Sbox",E2201*0.5,IF(G2201="Tenda",E2201*0.5,E2201*0.2)))/100</f>
        <v>0.04</v>
      </c>
      <c r="M2201" s="2">
        <f>Table_ExternalData_15[[#This Row],[Price]]-Table_ExternalData_15[[#This Row],[Price]]*Table_ExternalData_15[[#This Row],[extra popust]]</f>
        <v>6.9695999999999998</v>
      </c>
      <c r="N2201" s="2">
        <f>IF(M2201&lt;I2201,M2201,I2201)</f>
        <v>6.9695999999999998</v>
      </c>
      <c r="O2201" s="12" t="str">
        <f>IF(N2201&lt;I2201,$U$1," ")</f>
        <v xml:space="preserve"> </v>
      </c>
      <c r="P2201" s="12" t="str">
        <f>IFERROR((O2201+30)," ")</f>
        <v xml:space="preserve"> </v>
      </c>
      <c r="Q2201" s="2">
        <f ca="1">IF(O2201=$U$1,N2201,"0")*1.22</f>
        <v>0</v>
      </c>
    </row>
    <row r="2202" spans="1:17" x14ac:dyDescent="0.25">
      <c r="A2202" t="s">
        <v>3425</v>
      </c>
      <c r="B2202" t="s">
        <v>3424</v>
      </c>
      <c r="C2202">
        <v>9878</v>
      </c>
      <c r="D2202">
        <v>7.26</v>
      </c>
      <c r="E2202">
        <f>IFERROR(VLOOKUP(Table_ExternalData_15[[#This Row],[Id]],Rabati!B:C,2,0),0)</f>
        <v>20</v>
      </c>
      <c r="F2202">
        <v>5</v>
      </c>
      <c r="G2202" t="str">
        <f>VLOOKUP(Table_ExternalData_15[[#This Row],[Id]],'Blagovna izdelek'!A:C,3,0)</f>
        <v>Leviton</v>
      </c>
      <c r="H2202">
        <f>Table_ExternalData_15[[#This Row],[Rabat]]*0.2</f>
        <v>4</v>
      </c>
      <c r="I2202" s="2">
        <f>Table_ExternalData_15[[#This Row],[Price]]-(Table_ExternalData_15[[#This Row],[Price]]*Table_ExternalData_15[[#This Row],[BB rabat]])/100</f>
        <v>6.9695999999999998</v>
      </c>
      <c r="J2202" s="2">
        <f>Table_ExternalData_15[[#This Row],[BB cena]]*Table_ExternalData_15[[#Headers],[1,22]]</f>
        <v>8.5029120000000002</v>
      </c>
      <c r="K2202" s="2">
        <f>Table_ExternalData_15[[#This Row],[Price]]*Table_ExternalData_15[[#Headers],[1,22]]</f>
        <v>8.8571999999999989</v>
      </c>
      <c r="L2202" s="7">
        <f>IF(G2202="White Shark",E2202*0.5,IF(G2202="Sbox",E2202*0.5,IF(G2202="Tenda",E2202*0.5,E2202*0.2)))/100</f>
        <v>0.04</v>
      </c>
      <c r="M2202" s="2">
        <f>Table_ExternalData_15[[#This Row],[Price]]-Table_ExternalData_15[[#This Row],[Price]]*Table_ExternalData_15[[#This Row],[extra popust]]</f>
        <v>6.9695999999999998</v>
      </c>
      <c r="N2202" s="2">
        <f>IF(M2202&lt;I2202,M2202,I2202)</f>
        <v>6.9695999999999998</v>
      </c>
      <c r="O2202" s="12" t="str">
        <f>IF(N2202&lt;I2202,$U$1," ")</f>
        <v xml:space="preserve"> </v>
      </c>
      <c r="P2202" s="12" t="str">
        <f>IFERROR((O2202+30)," ")</f>
        <v xml:space="preserve"> </v>
      </c>
      <c r="Q2202" s="2">
        <f ca="1">IF(O2202=$U$1,N2202,"0")*1.22</f>
        <v>0</v>
      </c>
    </row>
    <row r="2203" spans="1:17" x14ac:dyDescent="0.25">
      <c r="A2203" t="s">
        <v>3427</v>
      </c>
      <c r="B2203" t="s">
        <v>3426</v>
      </c>
      <c r="C2203">
        <v>9879</v>
      </c>
      <c r="D2203">
        <v>7.26</v>
      </c>
      <c r="E2203">
        <f>IFERROR(VLOOKUP(Table_ExternalData_15[[#This Row],[Id]],Rabati!B:C,2,0),0)</f>
        <v>20</v>
      </c>
      <c r="F2203">
        <v>29</v>
      </c>
      <c r="G2203" t="str">
        <f>VLOOKUP(Table_ExternalData_15[[#This Row],[Id]],'Blagovna izdelek'!A:C,3,0)</f>
        <v>Leviton</v>
      </c>
      <c r="H2203">
        <f>Table_ExternalData_15[[#This Row],[Rabat]]*0.2</f>
        <v>4</v>
      </c>
      <c r="I2203" s="2">
        <f>Table_ExternalData_15[[#This Row],[Price]]-(Table_ExternalData_15[[#This Row],[Price]]*Table_ExternalData_15[[#This Row],[BB rabat]])/100</f>
        <v>6.9695999999999998</v>
      </c>
      <c r="J2203" s="2">
        <f>Table_ExternalData_15[[#This Row],[BB cena]]*Table_ExternalData_15[[#Headers],[1,22]]</f>
        <v>8.5029120000000002</v>
      </c>
      <c r="K2203" s="2">
        <f>Table_ExternalData_15[[#This Row],[Price]]*Table_ExternalData_15[[#Headers],[1,22]]</f>
        <v>8.8571999999999989</v>
      </c>
      <c r="L2203" s="7">
        <f>IF(G2203="White Shark",E2203*0.5,IF(G2203="Sbox",E2203*0.5,IF(G2203="Tenda",E2203*0.5,E2203*0.2)))/100</f>
        <v>0.04</v>
      </c>
      <c r="M2203" s="2">
        <f>Table_ExternalData_15[[#This Row],[Price]]-Table_ExternalData_15[[#This Row],[Price]]*Table_ExternalData_15[[#This Row],[extra popust]]</f>
        <v>6.9695999999999998</v>
      </c>
      <c r="N2203" s="2">
        <f>IF(M2203&lt;I2203,M2203,I2203)</f>
        <v>6.9695999999999998</v>
      </c>
      <c r="O2203" s="12" t="str">
        <f>IF(N2203&lt;I2203,$U$1," ")</f>
        <v xml:space="preserve"> </v>
      </c>
      <c r="P2203" s="12" t="str">
        <f>IFERROR((O2203+30)," ")</f>
        <v xml:space="preserve"> </v>
      </c>
      <c r="Q2203" s="2">
        <f ca="1">IF(O2203=$U$1,N2203,"0")*1.22</f>
        <v>0</v>
      </c>
    </row>
    <row r="2204" spans="1:17" x14ac:dyDescent="0.25">
      <c r="A2204" t="s">
        <v>3429</v>
      </c>
      <c r="B2204" t="s">
        <v>3428</v>
      </c>
      <c r="C2204">
        <v>9880</v>
      </c>
      <c r="D2204">
        <v>7.26</v>
      </c>
      <c r="E2204">
        <f>IFERROR(VLOOKUP(Table_ExternalData_15[[#This Row],[Id]],Rabati!B:C,2,0),0)</f>
        <v>20</v>
      </c>
      <c r="F2204">
        <v>3</v>
      </c>
      <c r="G2204" t="str">
        <f>VLOOKUP(Table_ExternalData_15[[#This Row],[Id]],'Blagovna izdelek'!A:C,3,0)</f>
        <v>Leviton</v>
      </c>
      <c r="H2204">
        <f>Table_ExternalData_15[[#This Row],[Rabat]]*0.2</f>
        <v>4</v>
      </c>
      <c r="I2204" s="2">
        <f>Table_ExternalData_15[[#This Row],[Price]]-(Table_ExternalData_15[[#This Row],[Price]]*Table_ExternalData_15[[#This Row],[BB rabat]])/100</f>
        <v>6.9695999999999998</v>
      </c>
      <c r="J2204" s="2">
        <f>Table_ExternalData_15[[#This Row],[BB cena]]*Table_ExternalData_15[[#Headers],[1,22]]</f>
        <v>8.5029120000000002</v>
      </c>
      <c r="K2204" s="2">
        <f>Table_ExternalData_15[[#This Row],[Price]]*Table_ExternalData_15[[#Headers],[1,22]]</f>
        <v>8.8571999999999989</v>
      </c>
      <c r="L2204" s="7">
        <f>IF(G2204="White Shark",E2204*0.5,IF(G2204="Sbox",E2204*0.5,IF(G2204="Tenda",E2204*0.5,E2204*0.2)))/100</f>
        <v>0.04</v>
      </c>
      <c r="M2204" s="2">
        <f>Table_ExternalData_15[[#This Row],[Price]]-Table_ExternalData_15[[#This Row],[Price]]*Table_ExternalData_15[[#This Row],[extra popust]]</f>
        <v>6.9695999999999998</v>
      </c>
      <c r="N2204" s="2">
        <f>IF(M2204&lt;I2204,M2204,I2204)</f>
        <v>6.9695999999999998</v>
      </c>
      <c r="O2204" s="12" t="str">
        <f>IF(N2204&lt;I2204,$U$1," ")</f>
        <v xml:space="preserve"> </v>
      </c>
      <c r="P2204" s="12" t="str">
        <f>IFERROR((O2204+30)," ")</f>
        <v xml:space="preserve"> </v>
      </c>
      <c r="Q2204" s="2">
        <f ca="1">IF(O2204=$U$1,N2204,"0")*1.22</f>
        <v>0</v>
      </c>
    </row>
    <row r="2205" spans="1:17" x14ac:dyDescent="0.25">
      <c r="A2205" t="s">
        <v>3453</v>
      </c>
      <c r="B2205" t="s">
        <v>3452</v>
      </c>
      <c r="C2205">
        <v>9893</v>
      </c>
      <c r="D2205">
        <v>10.75</v>
      </c>
      <c r="E2205">
        <f>IFERROR(VLOOKUP(Table_ExternalData_15[[#This Row],[Id]],Rabati!B:C,2,0),0)</f>
        <v>20</v>
      </c>
      <c r="F2205">
        <v>0</v>
      </c>
      <c r="G2205" t="str">
        <f>VLOOKUP(Table_ExternalData_15[[#This Row],[Id]],'Blagovna izdelek'!A:C,3,0)</f>
        <v>Leviton</v>
      </c>
      <c r="H2205">
        <f>Table_ExternalData_15[[#This Row],[Rabat]]*0.2</f>
        <v>4</v>
      </c>
      <c r="I2205" s="2">
        <f>Table_ExternalData_15[[#This Row],[Price]]-(Table_ExternalData_15[[#This Row],[Price]]*Table_ExternalData_15[[#This Row],[BB rabat]])/100</f>
        <v>10.32</v>
      </c>
      <c r="J2205" s="2">
        <f>Table_ExternalData_15[[#This Row],[BB cena]]*Table_ExternalData_15[[#Headers],[1,22]]</f>
        <v>12.590400000000001</v>
      </c>
      <c r="K2205" s="2">
        <f>Table_ExternalData_15[[#This Row],[Price]]*Table_ExternalData_15[[#Headers],[1,22]]</f>
        <v>13.115</v>
      </c>
      <c r="L2205" s="7">
        <f>IF(G2205="White Shark",E2205*0.5,IF(G2205="Sbox",E2205*0.5,IF(G2205="Tenda",E2205*0.5,E2205*0.2)))/100</f>
        <v>0.04</v>
      </c>
      <c r="M2205" s="2">
        <f>Table_ExternalData_15[[#This Row],[Price]]-Table_ExternalData_15[[#This Row],[Price]]*Table_ExternalData_15[[#This Row],[extra popust]]</f>
        <v>10.32</v>
      </c>
      <c r="N2205" s="2">
        <f>IF(M2205&lt;I2205,M2205,I2205)</f>
        <v>10.32</v>
      </c>
      <c r="O2205" s="12" t="str">
        <f>IF(N2205&lt;I2205,$U$1," ")</f>
        <v xml:space="preserve"> </v>
      </c>
      <c r="P2205" s="12" t="str">
        <f>IFERROR((O2205+30)," ")</f>
        <v xml:space="preserve"> </v>
      </c>
      <c r="Q2205" s="2">
        <f ca="1">IF(O2205=$U$1,N2205,"0")*1.22</f>
        <v>0</v>
      </c>
    </row>
    <row r="2206" spans="1:17" x14ac:dyDescent="0.25">
      <c r="A2206" t="s">
        <v>3479</v>
      </c>
      <c r="B2206" t="s">
        <v>3478</v>
      </c>
      <c r="C2206">
        <v>9906</v>
      </c>
      <c r="D2206">
        <v>4.0999999999999996</v>
      </c>
      <c r="E2206">
        <f>IFERROR(VLOOKUP(Table_ExternalData_15[[#This Row],[Id]],Rabati!B:C,2,0),0)</f>
        <v>20</v>
      </c>
      <c r="F2206">
        <v>17</v>
      </c>
      <c r="G2206" t="str">
        <f>VLOOKUP(Table_ExternalData_15[[#This Row],[Id]],'Blagovna izdelek'!A:C,3,0)</f>
        <v>Leviton</v>
      </c>
      <c r="H2206">
        <f>Table_ExternalData_15[[#This Row],[Rabat]]*0.2</f>
        <v>4</v>
      </c>
      <c r="I2206" s="2">
        <f>Table_ExternalData_15[[#This Row],[Price]]-(Table_ExternalData_15[[#This Row],[Price]]*Table_ExternalData_15[[#This Row],[BB rabat]])/100</f>
        <v>3.9359999999999995</v>
      </c>
      <c r="J2206" s="2">
        <f>Table_ExternalData_15[[#This Row],[BB cena]]*Table_ExternalData_15[[#Headers],[1,22]]</f>
        <v>4.8019199999999991</v>
      </c>
      <c r="K2206" s="2">
        <f>Table_ExternalData_15[[#This Row],[Price]]*Table_ExternalData_15[[#Headers],[1,22]]</f>
        <v>5.0019999999999998</v>
      </c>
      <c r="L2206" s="7">
        <f>IF(G2206="White Shark",E2206*0.5,IF(G2206="Sbox",E2206*0.5,IF(G2206="Tenda",E2206*0.5,E2206*0.2)))/100</f>
        <v>0.04</v>
      </c>
      <c r="M2206" s="2">
        <f>Table_ExternalData_15[[#This Row],[Price]]-Table_ExternalData_15[[#This Row],[Price]]*Table_ExternalData_15[[#This Row],[extra popust]]</f>
        <v>3.9359999999999995</v>
      </c>
      <c r="N2206" s="2">
        <f>IF(M2206&lt;I2206,M2206,I2206)</f>
        <v>3.9359999999999995</v>
      </c>
      <c r="O2206" s="12" t="str">
        <f>IF(N2206&lt;I2206,$U$1," ")</f>
        <v xml:space="preserve"> </v>
      </c>
      <c r="P2206" s="12" t="str">
        <f>IFERROR((O2206+30)," ")</f>
        <v xml:space="preserve"> </v>
      </c>
      <c r="Q2206" s="2">
        <f ca="1">IF(O2206=$U$1,N2206,"0")*1.22</f>
        <v>0</v>
      </c>
    </row>
    <row r="2207" spans="1:17" x14ac:dyDescent="0.25">
      <c r="A2207" t="s">
        <v>3497</v>
      </c>
      <c r="B2207" t="s">
        <v>3496</v>
      </c>
      <c r="C2207">
        <v>9915</v>
      </c>
      <c r="D2207">
        <v>4.2</v>
      </c>
      <c r="E2207">
        <f>IFERROR(VLOOKUP(Table_ExternalData_15[[#This Row],[Id]],Rabati!B:C,2,0),0)</f>
        <v>20</v>
      </c>
      <c r="F2207">
        <v>0</v>
      </c>
      <c r="G2207" t="str">
        <f>VLOOKUP(Table_ExternalData_15[[#This Row],[Id]],'Blagovna izdelek'!A:C,3,0)</f>
        <v>Leviton</v>
      </c>
      <c r="H2207">
        <f>Table_ExternalData_15[[#This Row],[Rabat]]*0.2</f>
        <v>4</v>
      </c>
      <c r="I2207" s="2">
        <f>Table_ExternalData_15[[#This Row],[Price]]-(Table_ExternalData_15[[#This Row],[Price]]*Table_ExternalData_15[[#This Row],[BB rabat]])/100</f>
        <v>4.032</v>
      </c>
      <c r="J2207" s="2">
        <f>Table_ExternalData_15[[#This Row],[BB cena]]*Table_ExternalData_15[[#Headers],[1,22]]</f>
        <v>4.9190399999999999</v>
      </c>
      <c r="K2207" s="2">
        <f>Table_ExternalData_15[[#This Row],[Price]]*Table_ExternalData_15[[#Headers],[1,22]]</f>
        <v>5.1239999999999997</v>
      </c>
      <c r="L2207" s="7">
        <f>IF(G2207="White Shark",E2207*0.5,IF(G2207="Sbox",E2207*0.5,IF(G2207="Tenda",E2207*0.5,E2207*0.2)))/100</f>
        <v>0.04</v>
      </c>
      <c r="M2207" s="2">
        <f>Table_ExternalData_15[[#This Row],[Price]]-Table_ExternalData_15[[#This Row],[Price]]*Table_ExternalData_15[[#This Row],[extra popust]]</f>
        <v>4.032</v>
      </c>
      <c r="N2207" s="2">
        <f>IF(M2207&lt;I2207,M2207,I2207)</f>
        <v>4.032</v>
      </c>
      <c r="O2207" s="12" t="str">
        <f>IF(N2207&lt;I2207,$U$1," ")</f>
        <v xml:space="preserve"> </v>
      </c>
      <c r="P2207" s="12" t="str">
        <f>IFERROR((O2207+30)," ")</f>
        <v xml:space="preserve"> </v>
      </c>
      <c r="Q2207" s="2">
        <f ca="1">IF(O2207=$U$1,N2207,"0")*1.22</f>
        <v>0</v>
      </c>
    </row>
    <row r="2208" spans="1:17" x14ac:dyDescent="0.25">
      <c r="A2208" t="s">
        <v>3499</v>
      </c>
      <c r="B2208" t="s">
        <v>3498</v>
      </c>
      <c r="C2208">
        <v>9916</v>
      </c>
      <c r="D2208">
        <v>4.2</v>
      </c>
      <c r="E2208">
        <f>IFERROR(VLOOKUP(Table_ExternalData_15[[#This Row],[Id]],Rabati!B:C,2,0),0)</f>
        <v>20</v>
      </c>
      <c r="F2208">
        <v>53</v>
      </c>
      <c r="G2208" t="str">
        <f>VLOOKUP(Table_ExternalData_15[[#This Row],[Id]],'Blagovna izdelek'!A:C,3,0)</f>
        <v>Leviton</v>
      </c>
      <c r="H2208">
        <f>Table_ExternalData_15[[#This Row],[Rabat]]*0.2</f>
        <v>4</v>
      </c>
      <c r="I2208" s="2">
        <f>Table_ExternalData_15[[#This Row],[Price]]-(Table_ExternalData_15[[#This Row],[Price]]*Table_ExternalData_15[[#This Row],[BB rabat]])/100</f>
        <v>4.032</v>
      </c>
      <c r="J2208" s="2">
        <f>Table_ExternalData_15[[#This Row],[BB cena]]*Table_ExternalData_15[[#Headers],[1,22]]</f>
        <v>4.9190399999999999</v>
      </c>
      <c r="K2208" s="2">
        <f>Table_ExternalData_15[[#This Row],[Price]]*Table_ExternalData_15[[#Headers],[1,22]]</f>
        <v>5.1239999999999997</v>
      </c>
      <c r="L2208" s="7">
        <f>IF(G2208="White Shark",E2208*0.5,IF(G2208="Sbox",E2208*0.5,IF(G2208="Tenda",E2208*0.5,E2208*0.2)))/100</f>
        <v>0.04</v>
      </c>
      <c r="M2208" s="2">
        <f>Table_ExternalData_15[[#This Row],[Price]]-Table_ExternalData_15[[#This Row],[Price]]*Table_ExternalData_15[[#This Row],[extra popust]]</f>
        <v>4.032</v>
      </c>
      <c r="N2208" s="2">
        <f>IF(M2208&lt;I2208,M2208,I2208)</f>
        <v>4.032</v>
      </c>
      <c r="O2208" s="12" t="str">
        <f>IF(N2208&lt;I2208,$U$1," ")</f>
        <v xml:space="preserve"> </v>
      </c>
      <c r="P2208" s="12" t="str">
        <f>IFERROR((O2208+30)," ")</f>
        <v xml:space="preserve"> </v>
      </c>
      <c r="Q2208" s="2">
        <f ca="1">IF(O2208=$U$1,N2208,"0")*1.22</f>
        <v>0</v>
      </c>
    </row>
    <row r="2209" spans="1:17" x14ac:dyDescent="0.25">
      <c r="A2209" t="s">
        <v>3501</v>
      </c>
      <c r="B2209" t="s">
        <v>3500</v>
      </c>
      <c r="C2209">
        <v>9917</v>
      </c>
      <c r="D2209">
        <v>4.2</v>
      </c>
      <c r="E2209">
        <f>IFERROR(VLOOKUP(Table_ExternalData_15[[#This Row],[Id]],Rabati!B:C,2,0),0)</f>
        <v>20</v>
      </c>
      <c r="F2209">
        <v>148</v>
      </c>
      <c r="G2209" t="str">
        <f>VLOOKUP(Table_ExternalData_15[[#This Row],[Id]],'Blagovna izdelek'!A:C,3,0)</f>
        <v>Leviton</v>
      </c>
      <c r="H2209">
        <f>Table_ExternalData_15[[#This Row],[Rabat]]*0.2</f>
        <v>4</v>
      </c>
      <c r="I2209" s="2">
        <f>Table_ExternalData_15[[#This Row],[Price]]-(Table_ExternalData_15[[#This Row],[Price]]*Table_ExternalData_15[[#This Row],[BB rabat]])/100</f>
        <v>4.032</v>
      </c>
      <c r="J2209" s="2">
        <f>Table_ExternalData_15[[#This Row],[BB cena]]*Table_ExternalData_15[[#Headers],[1,22]]</f>
        <v>4.9190399999999999</v>
      </c>
      <c r="K2209" s="2">
        <f>Table_ExternalData_15[[#This Row],[Price]]*Table_ExternalData_15[[#Headers],[1,22]]</f>
        <v>5.1239999999999997</v>
      </c>
      <c r="L2209" s="7">
        <f>IF(G2209="White Shark",E2209*0.5,IF(G2209="Sbox",E2209*0.5,IF(G2209="Tenda",E2209*0.5,E2209*0.2)))/100</f>
        <v>0.04</v>
      </c>
      <c r="M2209" s="2">
        <f>Table_ExternalData_15[[#This Row],[Price]]-Table_ExternalData_15[[#This Row],[Price]]*Table_ExternalData_15[[#This Row],[extra popust]]</f>
        <v>4.032</v>
      </c>
      <c r="N2209" s="2">
        <f>IF(M2209&lt;I2209,M2209,I2209)</f>
        <v>4.032</v>
      </c>
      <c r="O2209" s="12" t="str">
        <f>IF(N2209&lt;I2209,$U$1," ")</f>
        <v xml:space="preserve"> </v>
      </c>
      <c r="P2209" s="12" t="str">
        <f>IFERROR((O2209+30)," ")</f>
        <v xml:space="preserve"> </v>
      </c>
      <c r="Q2209" s="2">
        <f ca="1">IF(O2209=$U$1,N2209,"0")*1.22</f>
        <v>0</v>
      </c>
    </row>
    <row r="2210" spans="1:17" x14ac:dyDescent="0.25">
      <c r="A2210" t="s">
        <v>3503</v>
      </c>
      <c r="B2210" t="s">
        <v>3502</v>
      </c>
      <c r="C2210">
        <v>9918</v>
      </c>
      <c r="D2210">
        <v>4.2</v>
      </c>
      <c r="E2210">
        <f>IFERROR(VLOOKUP(Table_ExternalData_15[[#This Row],[Id]],Rabati!B:C,2,0),0)</f>
        <v>20</v>
      </c>
      <c r="F2210">
        <v>40</v>
      </c>
      <c r="G2210" t="str">
        <f>VLOOKUP(Table_ExternalData_15[[#This Row],[Id]],'Blagovna izdelek'!A:C,3,0)</f>
        <v>Leviton</v>
      </c>
      <c r="H2210">
        <f>Table_ExternalData_15[[#This Row],[Rabat]]*0.2</f>
        <v>4</v>
      </c>
      <c r="I2210" s="2">
        <f>Table_ExternalData_15[[#This Row],[Price]]-(Table_ExternalData_15[[#This Row],[Price]]*Table_ExternalData_15[[#This Row],[BB rabat]])/100</f>
        <v>4.032</v>
      </c>
      <c r="J2210" s="2">
        <f>Table_ExternalData_15[[#This Row],[BB cena]]*Table_ExternalData_15[[#Headers],[1,22]]</f>
        <v>4.9190399999999999</v>
      </c>
      <c r="K2210" s="2">
        <f>Table_ExternalData_15[[#This Row],[Price]]*Table_ExternalData_15[[#Headers],[1,22]]</f>
        <v>5.1239999999999997</v>
      </c>
      <c r="L2210" s="7">
        <f>IF(G2210="White Shark",E2210*0.5,IF(G2210="Sbox",E2210*0.5,IF(G2210="Tenda",E2210*0.5,E2210*0.2)))/100</f>
        <v>0.04</v>
      </c>
      <c r="M2210" s="2">
        <f>Table_ExternalData_15[[#This Row],[Price]]-Table_ExternalData_15[[#This Row],[Price]]*Table_ExternalData_15[[#This Row],[extra popust]]</f>
        <v>4.032</v>
      </c>
      <c r="N2210" s="2">
        <f>IF(M2210&lt;I2210,M2210,I2210)</f>
        <v>4.032</v>
      </c>
      <c r="O2210" s="12" t="str">
        <f>IF(N2210&lt;I2210,$U$1," ")</f>
        <v xml:space="preserve"> </v>
      </c>
      <c r="P2210" s="12" t="str">
        <f>IFERROR((O2210+30)," ")</f>
        <v xml:space="preserve"> </v>
      </c>
      <c r="Q2210" s="2">
        <f ca="1">IF(O2210=$U$1,N2210,"0")*1.22</f>
        <v>0</v>
      </c>
    </row>
    <row r="2211" spans="1:17" x14ac:dyDescent="0.25">
      <c r="A2211" t="s">
        <v>3505</v>
      </c>
      <c r="B2211" t="s">
        <v>3504</v>
      </c>
      <c r="C2211">
        <v>9919</v>
      </c>
      <c r="D2211">
        <v>4.2</v>
      </c>
      <c r="E2211">
        <f>IFERROR(VLOOKUP(Table_ExternalData_15[[#This Row],[Id]],Rabati!B:C,2,0),0)</f>
        <v>20</v>
      </c>
      <c r="F2211">
        <v>95</v>
      </c>
      <c r="G2211" t="str">
        <f>VLOOKUP(Table_ExternalData_15[[#This Row],[Id]],'Blagovna izdelek'!A:C,3,0)</f>
        <v>Leviton</v>
      </c>
      <c r="H2211">
        <f>Table_ExternalData_15[[#This Row],[Rabat]]*0.2</f>
        <v>4</v>
      </c>
      <c r="I2211" s="2">
        <f>Table_ExternalData_15[[#This Row],[Price]]-(Table_ExternalData_15[[#This Row],[Price]]*Table_ExternalData_15[[#This Row],[BB rabat]])/100</f>
        <v>4.032</v>
      </c>
      <c r="J2211" s="2">
        <f>Table_ExternalData_15[[#This Row],[BB cena]]*Table_ExternalData_15[[#Headers],[1,22]]</f>
        <v>4.9190399999999999</v>
      </c>
      <c r="K2211" s="2">
        <f>Table_ExternalData_15[[#This Row],[Price]]*Table_ExternalData_15[[#Headers],[1,22]]</f>
        <v>5.1239999999999997</v>
      </c>
      <c r="L2211" s="7">
        <f>IF(G2211="White Shark",E2211*0.5,IF(G2211="Sbox",E2211*0.5,IF(G2211="Tenda",E2211*0.5,E2211*0.2)))/100</f>
        <v>0.04</v>
      </c>
      <c r="M2211" s="2">
        <f>Table_ExternalData_15[[#This Row],[Price]]-Table_ExternalData_15[[#This Row],[Price]]*Table_ExternalData_15[[#This Row],[extra popust]]</f>
        <v>4.032</v>
      </c>
      <c r="N2211" s="2">
        <f>IF(M2211&lt;I2211,M2211,I2211)</f>
        <v>4.032</v>
      </c>
      <c r="O2211" s="12" t="str">
        <f>IF(N2211&lt;I2211,$U$1," ")</f>
        <v xml:space="preserve"> </v>
      </c>
      <c r="P2211" s="12" t="str">
        <f>IFERROR((O2211+30)," ")</f>
        <v xml:space="preserve"> </v>
      </c>
      <c r="Q2211" s="2">
        <f ca="1">IF(O2211=$U$1,N2211,"0")*1.22</f>
        <v>0</v>
      </c>
    </row>
    <row r="2212" spans="1:17" x14ac:dyDescent="0.25">
      <c r="A2212" t="s">
        <v>3521</v>
      </c>
      <c r="B2212" t="s">
        <v>3520</v>
      </c>
      <c r="C2212">
        <v>9927</v>
      </c>
      <c r="D2212">
        <v>4.45</v>
      </c>
      <c r="E2212">
        <f>IFERROR(VLOOKUP(Table_ExternalData_15[[#This Row],[Id]],Rabati!B:C,2,0),0)</f>
        <v>20</v>
      </c>
      <c r="F2212">
        <v>0</v>
      </c>
      <c r="G2212" t="str">
        <f>VLOOKUP(Table_ExternalData_15[[#This Row],[Id]],'Blagovna izdelek'!A:C,3,0)</f>
        <v>Leviton</v>
      </c>
      <c r="H2212">
        <f>Table_ExternalData_15[[#This Row],[Rabat]]*0.2</f>
        <v>4</v>
      </c>
      <c r="I2212" s="2">
        <f>Table_ExternalData_15[[#This Row],[Price]]-(Table_ExternalData_15[[#This Row],[Price]]*Table_ExternalData_15[[#This Row],[BB rabat]])/100</f>
        <v>4.2720000000000002</v>
      </c>
      <c r="J2212" s="2">
        <f>Table_ExternalData_15[[#This Row],[BB cena]]*Table_ExternalData_15[[#Headers],[1,22]]</f>
        <v>5.2118400000000005</v>
      </c>
      <c r="K2212" s="2">
        <f>Table_ExternalData_15[[#This Row],[Price]]*Table_ExternalData_15[[#Headers],[1,22]]</f>
        <v>5.4290000000000003</v>
      </c>
      <c r="L2212" s="7">
        <f>IF(G2212="White Shark",E2212*0.5,IF(G2212="Sbox",E2212*0.5,IF(G2212="Tenda",E2212*0.5,E2212*0.2)))/100</f>
        <v>0.04</v>
      </c>
      <c r="M2212" s="2">
        <f>Table_ExternalData_15[[#This Row],[Price]]-Table_ExternalData_15[[#This Row],[Price]]*Table_ExternalData_15[[#This Row],[extra popust]]</f>
        <v>4.2720000000000002</v>
      </c>
      <c r="N2212" s="2">
        <f>IF(M2212&lt;I2212,M2212,I2212)</f>
        <v>4.2720000000000002</v>
      </c>
      <c r="O2212" s="12" t="str">
        <f>IF(N2212&lt;I2212,$U$1," ")</f>
        <v xml:space="preserve"> </v>
      </c>
      <c r="P2212" s="12" t="str">
        <f>IFERROR((O2212+30)," ")</f>
        <v xml:space="preserve"> </v>
      </c>
      <c r="Q2212" s="2">
        <f ca="1">IF(O2212=$U$1,N2212,"0")*1.22</f>
        <v>0</v>
      </c>
    </row>
    <row r="2213" spans="1:17" x14ac:dyDescent="0.25">
      <c r="A2213" t="s">
        <v>3527</v>
      </c>
      <c r="B2213" t="s">
        <v>3526</v>
      </c>
      <c r="C2213">
        <v>9930</v>
      </c>
      <c r="D2213">
        <v>4.7</v>
      </c>
      <c r="E2213">
        <f>IFERROR(VLOOKUP(Table_ExternalData_15[[#This Row],[Id]],Rabati!B:C,2,0),0)</f>
        <v>20</v>
      </c>
      <c r="F2213">
        <v>335</v>
      </c>
      <c r="G2213" t="str">
        <f>VLOOKUP(Table_ExternalData_15[[#This Row],[Id]],'Blagovna izdelek'!A:C,3,0)</f>
        <v>Leviton</v>
      </c>
      <c r="H2213">
        <f>Table_ExternalData_15[[#This Row],[Rabat]]*0.2</f>
        <v>4</v>
      </c>
      <c r="I2213" s="2">
        <f>Table_ExternalData_15[[#This Row],[Price]]-(Table_ExternalData_15[[#This Row],[Price]]*Table_ExternalData_15[[#This Row],[BB rabat]])/100</f>
        <v>4.5120000000000005</v>
      </c>
      <c r="J2213" s="2">
        <f>Table_ExternalData_15[[#This Row],[BB cena]]*Table_ExternalData_15[[#Headers],[1,22]]</f>
        <v>5.5046400000000002</v>
      </c>
      <c r="K2213" s="2">
        <f>Table_ExternalData_15[[#This Row],[Price]]*Table_ExternalData_15[[#Headers],[1,22]]</f>
        <v>5.734</v>
      </c>
      <c r="L2213" s="7">
        <f>IF(G2213="White Shark",E2213*0.5,IF(G2213="Sbox",E2213*0.5,IF(G2213="Tenda",E2213*0.5,E2213*0.2)))/100</f>
        <v>0.04</v>
      </c>
      <c r="M2213" s="2">
        <f>Table_ExternalData_15[[#This Row],[Price]]-Table_ExternalData_15[[#This Row],[Price]]*Table_ExternalData_15[[#This Row],[extra popust]]</f>
        <v>4.5120000000000005</v>
      </c>
      <c r="N2213" s="2">
        <f>IF(M2213&lt;I2213,M2213,I2213)</f>
        <v>4.5120000000000005</v>
      </c>
      <c r="O2213" s="12" t="str">
        <f>IF(N2213&lt;I2213,$U$1," ")</f>
        <v xml:space="preserve"> </v>
      </c>
      <c r="P2213" s="12" t="str">
        <f>IFERROR((O2213+30)," ")</f>
        <v xml:space="preserve"> </v>
      </c>
      <c r="Q2213" s="2">
        <f ca="1">IF(O2213=$U$1,N2213,"0")*1.22</f>
        <v>0</v>
      </c>
    </row>
    <row r="2214" spans="1:17" x14ac:dyDescent="0.25">
      <c r="A2214" t="s">
        <v>3529</v>
      </c>
      <c r="B2214" t="s">
        <v>3528</v>
      </c>
      <c r="C2214">
        <v>9931</v>
      </c>
      <c r="D2214">
        <v>4.7</v>
      </c>
      <c r="E2214">
        <f>IFERROR(VLOOKUP(Table_ExternalData_15[[#This Row],[Id]],Rabati!B:C,2,0),0)</f>
        <v>20</v>
      </c>
      <c r="F2214">
        <v>63</v>
      </c>
      <c r="G2214" t="str">
        <f>VLOOKUP(Table_ExternalData_15[[#This Row],[Id]],'Blagovna izdelek'!A:C,3,0)</f>
        <v>Leviton</v>
      </c>
      <c r="H2214">
        <f>Table_ExternalData_15[[#This Row],[Rabat]]*0.2</f>
        <v>4</v>
      </c>
      <c r="I2214" s="2">
        <f>Table_ExternalData_15[[#This Row],[Price]]-(Table_ExternalData_15[[#This Row],[Price]]*Table_ExternalData_15[[#This Row],[BB rabat]])/100</f>
        <v>4.5120000000000005</v>
      </c>
      <c r="J2214" s="2">
        <f>Table_ExternalData_15[[#This Row],[BB cena]]*Table_ExternalData_15[[#Headers],[1,22]]</f>
        <v>5.5046400000000002</v>
      </c>
      <c r="K2214" s="2">
        <f>Table_ExternalData_15[[#This Row],[Price]]*Table_ExternalData_15[[#Headers],[1,22]]</f>
        <v>5.734</v>
      </c>
      <c r="L2214" s="7">
        <f>IF(G2214="White Shark",E2214*0.5,IF(G2214="Sbox",E2214*0.5,IF(G2214="Tenda",E2214*0.5,E2214*0.2)))/100</f>
        <v>0.04</v>
      </c>
      <c r="M2214" s="2">
        <f>Table_ExternalData_15[[#This Row],[Price]]-Table_ExternalData_15[[#This Row],[Price]]*Table_ExternalData_15[[#This Row],[extra popust]]</f>
        <v>4.5120000000000005</v>
      </c>
      <c r="N2214" s="2">
        <f>IF(M2214&lt;I2214,M2214,I2214)</f>
        <v>4.5120000000000005</v>
      </c>
      <c r="O2214" s="12" t="str">
        <f>IF(N2214&lt;I2214,$U$1," ")</f>
        <v xml:space="preserve"> </v>
      </c>
      <c r="P2214" s="12" t="str">
        <f>IFERROR((O2214+30)," ")</f>
        <v xml:space="preserve"> </v>
      </c>
      <c r="Q2214" s="2">
        <f ca="1">IF(O2214=$U$1,N2214,"0")*1.22</f>
        <v>0</v>
      </c>
    </row>
    <row r="2215" spans="1:17" x14ac:dyDescent="0.25">
      <c r="A2215" t="s">
        <v>3531</v>
      </c>
      <c r="B2215" t="s">
        <v>3530</v>
      </c>
      <c r="C2215">
        <v>9932</v>
      </c>
      <c r="D2215">
        <v>4.7</v>
      </c>
      <c r="E2215">
        <f>IFERROR(VLOOKUP(Table_ExternalData_15[[#This Row],[Id]],Rabati!B:C,2,0),0)</f>
        <v>20</v>
      </c>
      <c r="F2215">
        <v>97</v>
      </c>
      <c r="G2215" t="str">
        <f>VLOOKUP(Table_ExternalData_15[[#This Row],[Id]],'Blagovna izdelek'!A:C,3,0)</f>
        <v>Leviton</v>
      </c>
      <c r="H2215">
        <f>Table_ExternalData_15[[#This Row],[Rabat]]*0.2</f>
        <v>4</v>
      </c>
      <c r="I2215" s="2">
        <f>Table_ExternalData_15[[#This Row],[Price]]-(Table_ExternalData_15[[#This Row],[Price]]*Table_ExternalData_15[[#This Row],[BB rabat]])/100</f>
        <v>4.5120000000000005</v>
      </c>
      <c r="J2215" s="2">
        <f>Table_ExternalData_15[[#This Row],[BB cena]]*Table_ExternalData_15[[#Headers],[1,22]]</f>
        <v>5.5046400000000002</v>
      </c>
      <c r="K2215" s="2">
        <f>Table_ExternalData_15[[#This Row],[Price]]*Table_ExternalData_15[[#Headers],[1,22]]</f>
        <v>5.734</v>
      </c>
      <c r="L2215" s="7">
        <f>IF(G2215="White Shark",E2215*0.5,IF(G2215="Sbox",E2215*0.5,IF(G2215="Tenda",E2215*0.5,E2215*0.2)))/100</f>
        <v>0.04</v>
      </c>
      <c r="M2215" s="2">
        <f>Table_ExternalData_15[[#This Row],[Price]]-Table_ExternalData_15[[#This Row],[Price]]*Table_ExternalData_15[[#This Row],[extra popust]]</f>
        <v>4.5120000000000005</v>
      </c>
      <c r="N2215" s="2">
        <f>IF(M2215&lt;I2215,M2215,I2215)</f>
        <v>4.5120000000000005</v>
      </c>
      <c r="O2215" s="12" t="str">
        <f>IF(N2215&lt;I2215,$U$1," ")</f>
        <v xml:space="preserve"> </v>
      </c>
      <c r="P2215" s="12" t="str">
        <f>IFERROR((O2215+30)," ")</f>
        <v xml:space="preserve"> </v>
      </c>
      <c r="Q2215" s="2">
        <f ca="1">IF(O2215=$U$1,N2215,"0")*1.22</f>
        <v>0</v>
      </c>
    </row>
    <row r="2216" spans="1:17" x14ac:dyDescent="0.25">
      <c r="A2216" t="s">
        <v>3533</v>
      </c>
      <c r="B2216" t="s">
        <v>3532</v>
      </c>
      <c r="C2216">
        <v>9933</v>
      </c>
      <c r="D2216">
        <v>4.7</v>
      </c>
      <c r="E2216">
        <f>IFERROR(VLOOKUP(Table_ExternalData_15[[#This Row],[Id]],Rabati!B:C,2,0),0)</f>
        <v>20</v>
      </c>
      <c r="F2216">
        <v>26</v>
      </c>
      <c r="G2216" t="str">
        <f>VLOOKUP(Table_ExternalData_15[[#This Row],[Id]],'Blagovna izdelek'!A:C,3,0)</f>
        <v>Leviton</v>
      </c>
      <c r="H2216">
        <f>Table_ExternalData_15[[#This Row],[Rabat]]*0.2</f>
        <v>4</v>
      </c>
      <c r="I2216" s="2">
        <f>Table_ExternalData_15[[#This Row],[Price]]-(Table_ExternalData_15[[#This Row],[Price]]*Table_ExternalData_15[[#This Row],[BB rabat]])/100</f>
        <v>4.5120000000000005</v>
      </c>
      <c r="J2216" s="2">
        <f>Table_ExternalData_15[[#This Row],[BB cena]]*Table_ExternalData_15[[#Headers],[1,22]]</f>
        <v>5.5046400000000002</v>
      </c>
      <c r="K2216" s="2">
        <f>Table_ExternalData_15[[#This Row],[Price]]*Table_ExternalData_15[[#Headers],[1,22]]</f>
        <v>5.734</v>
      </c>
      <c r="L2216" s="7">
        <f>IF(G2216="White Shark",E2216*0.5,IF(G2216="Sbox",E2216*0.5,IF(G2216="Tenda",E2216*0.5,E2216*0.2)))/100</f>
        <v>0.04</v>
      </c>
      <c r="M2216" s="2">
        <f>Table_ExternalData_15[[#This Row],[Price]]-Table_ExternalData_15[[#This Row],[Price]]*Table_ExternalData_15[[#This Row],[extra popust]]</f>
        <v>4.5120000000000005</v>
      </c>
      <c r="N2216" s="2">
        <f>IF(M2216&lt;I2216,M2216,I2216)</f>
        <v>4.5120000000000005</v>
      </c>
      <c r="O2216" s="12" t="str">
        <f>IF(N2216&lt;I2216,$U$1," ")</f>
        <v xml:space="preserve"> </v>
      </c>
      <c r="P2216" s="12" t="str">
        <f>IFERROR((O2216+30)," ")</f>
        <v xml:space="preserve"> </v>
      </c>
      <c r="Q2216" s="2">
        <f ca="1">IF(O2216=$U$1,N2216,"0")*1.22</f>
        <v>0</v>
      </c>
    </row>
    <row r="2217" spans="1:17" x14ac:dyDescent="0.25">
      <c r="A2217" t="s">
        <v>3535</v>
      </c>
      <c r="B2217" t="s">
        <v>3534</v>
      </c>
      <c r="C2217">
        <v>9934</v>
      </c>
      <c r="D2217">
        <v>4.7</v>
      </c>
      <c r="E2217">
        <f>IFERROR(VLOOKUP(Table_ExternalData_15[[#This Row],[Id]],Rabati!B:C,2,0),0)</f>
        <v>20</v>
      </c>
      <c r="F2217">
        <v>103</v>
      </c>
      <c r="G2217" t="str">
        <f>VLOOKUP(Table_ExternalData_15[[#This Row],[Id]],'Blagovna izdelek'!A:C,3,0)</f>
        <v>Leviton</v>
      </c>
      <c r="H2217">
        <f>Table_ExternalData_15[[#This Row],[Rabat]]*0.2</f>
        <v>4</v>
      </c>
      <c r="I2217" s="2">
        <f>Table_ExternalData_15[[#This Row],[Price]]-(Table_ExternalData_15[[#This Row],[Price]]*Table_ExternalData_15[[#This Row],[BB rabat]])/100</f>
        <v>4.5120000000000005</v>
      </c>
      <c r="J2217" s="2">
        <f>Table_ExternalData_15[[#This Row],[BB cena]]*Table_ExternalData_15[[#Headers],[1,22]]</f>
        <v>5.5046400000000002</v>
      </c>
      <c r="K2217" s="2">
        <f>Table_ExternalData_15[[#This Row],[Price]]*Table_ExternalData_15[[#Headers],[1,22]]</f>
        <v>5.734</v>
      </c>
      <c r="L2217" s="7">
        <f>IF(G2217="White Shark",E2217*0.5,IF(G2217="Sbox",E2217*0.5,IF(G2217="Tenda",E2217*0.5,E2217*0.2)))/100</f>
        <v>0.04</v>
      </c>
      <c r="M2217" s="2">
        <f>Table_ExternalData_15[[#This Row],[Price]]-Table_ExternalData_15[[#This Row],[Price]]*Table_ExternalData_15[[#This Row],[extra popust]]</f>
        <v>4.5120000000000005</v>
      </c>
      <c r="N2217" s="2">
        <f>IF(M2217&lt;I2217,M2217,I2217)</f>
        <v>4.5120000000000005</v>
      </c>
      <c r="O2217" s="12" t="str">
        <f>IF(N2217&lt;I2217,$U$1," ")</f>
        <v xml:space="preserve"> </v>
      </c>
      <c r="P2217" s="12" t="str">
        <f>IFERROR((O2217+30)," ")</f>
        <v xml:space="preserve"> </v>
      </c>
      <c r="Q2217" s="2">
        <f ca="1">IF(O2217=$U$1,N2217,"0")*1.22</f>
        <v>0</v>
      </c>
    </row>
    <row r="2218" spans="1:17" x14ac:dyDescent="0.25">
      <c r="A2218" t="s">
        <v>3547</v>
      </c>
      <c r="B2218" t="s">
        <v>3546</v>
      </c>
      <c r="C2218">
        <v>9942</v>
      </c>
      <c r="D2218">
        <v>5</v>
      </c>
      <c r="E2218">
        <f>IFERROR(VLOOKUP(Table_ExternalData_15[[#This Row],[Id]],Rabati!B:C,2,0),0)</f>
        <v>20</v>
      </c>
      <c r="F2218">
        <v>0</v>
      </c>
      <c r="G2218" t="str">
        <f>VLOOKUP(Table_ExternalData_15[[#This Row],[Id]],'Blagovna izdelek'!A:C,3,0)</f>
        <v>Leviton</v>
      </c>
      <c r="H2218">
        <f>Table_ExternalData_15[[#This Row],[Rabat]]*0.2</f>
        <v>4</v>
      </c>
      <c r="I2218" s="2">
        <f>Table_ExternalData_15[[#This Row],[Price]]-(Table_ExternalData_15[[#This Row],[Price]]*Table_ExternalData_15[[#This Row],[BB rabat]])/100</f>
        <v>4.8</v>
      </c>
      <c r="J2218" s="2">
        <f>Table_ExternalData_15[[#This Row],[BB cena]]*Table_ExternalData_15[[#Headers],[1,22]]</f>
        <v>5.8559999999999999</v>
      </c>
      <c r="K2218" s="2">
        <f>Table_ExternalData_15[[#This Row],[Price]]*Table_ExternalData_15[[#Headers],[1,22]]</f>
        <v>6.1</v>
      </c>
      <c r="L2218" s="7">
        <f>IF(G2218="White Shark",E2218*0.5,IF(G2218="Sbox",E2218*0.5,IF(G2218="Tenda",E2218*0.5,E2218*0.2)))/100</f>
        <v>0.04</v>
      </c>
      <c r="M2218" s="2">
        <f>Table_ExternalData_15[[#This Row],[Price]]-Table_ExternalData_15[[#This Row],[Price]]*Table_ExternalData_15[[#This Row],[extra popust]]</f>
        <v>4.8</v>
      </c>
      <c r="N2218" s="2">
        <f>IF(M2218&lt;I2218,M2218,I2218)</f>
        <v>4.8</v>
      </c>
      <c r="O2218" s="12" t="str">
        <f>IF(N2218&lt;I2218,$U$1," ")</f>
        <v xml:space="preserve"> </v>
      </c>
      <c r="P2218" s="12" t="str">
        <f>IFERROR((O2218+30)," ")</f>
        <v xml:space="preserve"> </v>
      </c>
      <c r="Q2218" s="2">
        <f ca="1">IF(O2218=$U$1,N2218,"0")*1.22</f>
        <v>0</v>
      </c>
    </row>
    <row r="2219" spans="1:17" x14ac:dyDescent="0.25">
      <c r="A2219" t="s">
        <v>3549</v>
      </c>
      <c r="B2219" t="s">
        <v>3548</v>
      </c>
      <c r="C2219">
        <v>9943</v>
      </c>
      <c r="D2219">
        <v>5</v>
      </c>
      <c r="E2219">
        <f>IFERROR(VLOOKUP(Table_ExternalData_15[[#This Row],[Id]],Rabati!B:C,2,0),0)</f>
        <v>20</v>
      </c>
      <c r="F2219">
        <v>82</v>
      </c>
      <c r="G2219" t="str">
        <f>VLOOKUP(Table_ExternalData_15[[#This Row],[Id]],'Blagovna izdelek'!A:C,3,0)</f>
        <v>Leviton</v>
      </c>
      <c r="H2219">
        <f>Table_ExternalData_15[[#This Row],[Rabat]]*0.2</f>
        <v>4</v>
      </c>
      <c r="I2219" s="2">
        <f>Table_ExternalData_15[[#This Row],[Price]]-(Table_ExternalData_15[[#This Row],[Price]]*Table_ExternalData_15[[#This Row],[BB rabat]])/100</f>
        <v>4.8</v>
      </c>
      <c r="J2219" s="2">
        <f>Table_ExternalData_15[[#This Row],[BB cena]]*Table_ExternalData_15[[#Headers],[1,22]]</f>
        <v>5.8559999999999999</v>
      </c>
      <c r="K2219" s="2">
        <f>Table_ExternalData_15[[#This Row],[Price]]*Table_ExternalData_15[[#Headers],[1,22]]</f>
        <v>6.1</v>
      </c>
      <c r="L2219" s="7">
        <f>IF(G2219="White Shark",E2219*0.5,IF(G2219="Sbox",E2219*0.5,IF(G2219="Tenda",E2219*0.5,E2219*0.2)))/100</f>
        <v>0.04</v>
      </c>
      <c r="M2219" s="2">
        <f>Table_ExternalData_15[[#This Row],[Price]]-Table_ExternalData_15[[#This Row],[Price]]*Table_ExternalData_15[[#This Row],[extra popust]]</f>
        <v>4.8</v>
      </c>
      <c r="N2219" s="2">
        <f>IF(M2219&lt;I2219,M2219,I2219)</f>
        <v>4.8</v>
      </c>
      <c r="O2219" s="12" t="str">
        <f>IF(N2219&lt;I2219,$U$1," ")</f>
        <v xml:space="preserve"> </v>
      </c>
      <c r="P2219" s="12" t="str">
        <f>IFERROR((O2219+30)," ")</f>
        <v xml:space="preserve"> </v>
      </c>
      <c r="Q2219" s="2">
        <f ca="1">IF(O2219=$U$1,N2219,"0")*1.22</f>
        <v>0</v>
      </c>
    </row>
    <row r="2220" spans="1:17" x14ac:dyDescent="0.25">
      <c r="A2220" t="s">
        <v>3551</v>
      </c>
      <c r="B2220" t="s">
        <v>3550</v>
      </c>
      <c r="C2220">
        <v>9944</v>
      </c>
      <c r="D2220">
        <v>5</v>
      </c>
      <c r="E2220">
        <f>IFERROR(VLOOKUP(Table_ExternalData_15[[#This Row],[Id]],Rabati!B:C,2,0),0)</f>
        <v>20</v>
      </c>
      <c r="F2220">
        <v>43</v>
      </c>
      <c r="G2220" t="str">
        <f>VLOOKUP(Table_ExternalData_15[[#This Row],[Id]],'Blagovna izdelek'!A:C,3,0)</f>
        <v>Leviton</v>
      </c>
      <c r="H2220">
        <f>Table_ExternalData_15[[#This Row],[Rabat]]*0.2</f>
        <v>4</v>
      </c>
      <c r="I2220" s="2">
        <f>Table_ExternalData_15[[#This Row],[Price]]-(Table_ExternalData_15[[#This Row],[Price]]*Table_ExternalData_15[[#This Row],[BB rabat]])/100</f>
        <v>4.8</v>
      </c>
      <c r="J2220" s="2">
        <f>Table_ExternalData_15[[#This Row],[BB cena]]*Table_ExternalData_15[[#Headers],[1,22]]</f>
        <v>5.8559999999999999</v>
      </c>
      <c r="K2220" s="2">
        <f>Table_ExternalData_15[[#This Row],[Price]]*Table_ExternalData_15[[#Headers],[1,22]]</f>
        <v>6.1</v>
      </c>
      <c r="L2220" s="7">
        <f>IF(G2220="White Shark",E2220*0.5,IF(G2220="Sbox",E2220*0.5,IF(G2220="Tenda",E2220*0.5,E2220*0.2)))/100</f>
        <v>0.04</v>
      </c>
      <c r="M2220" s="2">
        <f>Table_ExternalData_15[[#This Row],[Price]]-Table_ExternalData_15[[#This Row],[Price]]*Table_ExternalData_15[[#This Row],[extra popust]]</f>
        <v>4.8</v>
      </c>
      <c r="N2220" s="2">
        <f>IF(M2220&lt;I2220,M2220,I2220)</f>
        <v>4.8</v>
      </c>
      <c r="O2220" s="12" t="str">
        <f>IF(N2220&lt;I2220,$U$1," ")</f>
        <v xml:space="preserve"> </v>
      </c>
      <c r="P2220" s="12" t="str">
        <f>IFERROR((O2220+30)," ")</f>
        <v xml:space="preserve"> </v>
      </c>
      <c r="Q2220" s="2">
        <f ca="1">IF(O2220=$U$1,N2220,"0")*1.22</f>
        <v>0</v>
      </c>
    </row>
    <row r="2221" spans="1:17" x14ac:dyDescent="0.25">
      <c r="A2221" t="s">
        <v>3553</v>
      </c>
      <c r="B2221" t="s">
        <v>3552</v>
      </c>
      <c r="C2221">
        <v>9945</v>
      </c>
      <c r="D2221">
        <v>5</v>
      </c>
      <c r="E2221">
        <f>IFERROR(VLOOKUP(Table_ExternalData_15[[#This Row],[Id]],Rabati!B:C,2,0),0)</f>
        <v>20</v>
      </c>
      <c r="F2221">
        <v>1</v>
      </c>
      <c r="G2221" t="str">
        <f>VLOOKUP(Table_ExternalData_15[[#This Row],[Id]],'Blagovna izdelek'!A:C,3,0)</f>
        <v>Leviton</v>
      </c>
      <c r="H2221">
        <f>Table_ExternalData_15[[#This Row],[Rabat]]*0.2</f>
        <v>4</v>
      </c>
      <c r="I2221" s="2">
        <f>Table_ExternalData_15[[#This Row],[Price]]-(Table_ExternalData_15[[#This Row],[Price]]*Table_ExternalData_15[[#This Row],[BB rabat]])/100</f>
        <v>4.8</v>
      </c>
      <c r="J2221" s="2">
        <f>Table_ExternalData_15[[#This Row],[BB cena]]*Table_ExternalData_15[[#Headers],[1,22]]</f>
        <v>5.8559999999999999</v>
      </c>
      <c r="K2221" s="2">
        <f>Table_ExternalData_15[[#This Row],[Price]]*Table_ExternalData_15[[#Headers],[1,22]]</f>
        <v>6.1</v>
      </c>
      <c r="L2221" s="7">
        <f>IF(G2221="White Shark",E2221*0.5,IF(G2221="Sbox",E2221*0.5,IF(G2221="Tenda",E2221*0.5,E2221*0.2)))/100</f>
        <v>0.04</v>
      </c>
      <c r="M2221" s="2">
        <f>Table_ExternalData_15[[#This Row],[Price]]-Table_ExternalData_15[[#This Row],[Price]]*Table_ExternalData_15[[#This Row],[extra popust]]</f>
        <v>4.8</v>
      </c>
      <c r="N2221" s="2">
        <f>IF(M2221&lt;I2221,M2221,I2221)</f>
        <v>4.8</v>
      </c>
      <c r="O2221" s="12" t="str">
        <f>IF(N2221&lt;I2221,$U$1," ")</f>
        <v xml:space="preserve"> </v>
      </c>
      <c r="P2221" s="12" t="str">
        <f>IFERROR((O2221+30)," ")</f>
        <v xml:space="preserve"> </v>
      </c>
      <c r="Q2221" s="2">
        <f ca="1">IF(O2221=$U$1,N2221,"0")*1.22</f>
        <v>0</v>
      </c>
    </row>
    <row r="2222" spans="1:17" x14ac:dyDescent="0.25">
      <c r="A2222" t="s">
        <v>3555</v>
      </c>
      <c r="B2222" t="s">
        <v>3554</v>
      </c>
      <c r="C2222">
        <v>9946</v>
      </c>
      <c r="D2222">
        <v>5</v>
      </c>
      <c r="E2222">
        <f>IFERROR(VLOOKUP(Table_ExternalData_15[[#This Row],[Id]],Rabati!B:C,2,0),0)</f>
        <v>20</v>
      </c>
      <c r="F2222">
        <v>44</v>
      </c>
      <c r="G2222" t="str">
        <f>VLOOKUP(Table_ExternalData_15[[#This Row],[Id]],'Blagovna izdelek'!A:C,3,0)</f>
        <v>Leviton</v>
      </c>
      <c r="H2222">
        <f>Table_ExternalData_15[[#This Row],[Rabat]]*0.2</f>
        <v>4</v>
      </c>
      <c r="I2222" s="2">
        <f>Table_ExternalData_15[[#This Row],[Price]]-(Table_ExternalData_15[[#This Row],[Price]]*Table_ExternalData_15[[#This Row],[BB rabat]])/100</f>
        <v>4.8</v>
      </c>
      <c r="J2222" s="2">
        <f>Table_ExternalData_15[[#This Row],[BB cena]]*Table_ExternalData_15[[#Headers],[1,22]]</f>
        <v>5.8559999999999999</v>
      </c>
      <c r="K2222" s="2">
        <f>Table_ExternalData_15[[#This Row],[Price]]*Table_ExternalData_15[[#Headers],[1,22]]</f>
        <v>6.1</v>
      </c>
      <c r="L2222" s="7">
        <f>IF(G2222="White Shark",E2222*0.5,IF(G2222="Sbox",E2222*0.5,IF(G2222="Tenda",E2222*0.5,E2222*0.2)))/100</f>
        <v>0.04</v>
      </c>
      <c r="M2222" s="2">
        <f>Table_ExternalData_15[[#This Row],[Price]]-Table_ExternalData_15[[#This Row],[Price]]*Table_ExternalData_15[[#This Row],[extra popust]]</f>
        <v>4.8</v>
      </c>
      <c r="N2222" s="2">
        <f>IF(M2222&lt;I2222,M2222,I2222)</f>
        <v>4.8</v>
      </c>
      <c r="O2222" s="12" t="str">
        <f>IF(N2222&lt;I2222,$U$1," ")</f>
        <v xml:space="preserve"> </v>
      </c>
      <c r="P2222" s="12" t="str">
        <f>IFERROR((O2222+30)," ")</f>
        <v xml:space="preserve"> </v>
      </c>
      <c r="Q2222" s="2">
        <f ca="1">IF(O2222=$U$1,N2222,"0")*1.22</f>
        <v>0</v>
      </c>
    </row>
    <row r="2223" spans="1:17" x14ac:dyDescent="0.25">
      <c r="A2223" t="s">
        <v>3567</v>
      </c>
      <c r="B2223" t="s">
        <v>3566</v>
      </c>
      <c r="C2223">
        <v>9955</v>
      </c>
      <c r="D2223">
        <v>6.25</v>
      </c>
      <c r="E2223">
        <f>IFERROR(VLOOKUP(Table_ExternalData_15[[#This Row],[Id]],Rabati!B:C,2,0),0)</f>
        <v>20</v>
      </c>
      <c r="F2223">
        <v>329</v>
      </c>
      <c r="G2223" t="str">
        <f>VLOOKUP(Table_ExternalData_15[[#This Row],[Id]],'Blagovna izdelek'!A:C,3,0)</f>
        <v>Leviton</v>
      </c>
      <c r="H2223">
        <f>Table_ExternalData_15[[#This Row],[Rabat]]*0.2</f>
        <v>4</v>
      </c>
      <c r="I2223" s="2">
        <f>Table_ExternalData_15[[#This Row],[Price]]-(Table_ExternalData_15[[#This Row],[Price]]*Table_ExternalData_15[[#This Row],[BB rabat]])/100</f>
        <v>6</v>
      </c>
      <c r="J2223" s="2">
        <f>Table_ExternalData_15[[#This Row],[BB cena]]*Table_ExternalData_15[[#Headers],[1,22]]</f>
        <v>7.32</v>
      </c>
      <c r="K2223" s="2">
        <f>Table_ExternalData_15[[#This Row],[Price]]*Table_ExternalData_15[[#Headers],[1,22]]</f>
        <v>7.625</v>
      </c>
      <c r="L2223" s="7">
        <f>IF(G2223="White Shark",E2223*0.5,IF(G2223="Sbox",E2223*0.5,IF(G2223="Tenda",E2223*0.5,E2223*0.2)))/100</f>
        <v>0.04</v>
      </c>
      <c r="M2223" s="2">
        <f>Table_ExternalData_15[[#This Row],[Price]]-Table_ExternalData_15[[#This Row],[Price]]*Table_ExternalData_15[[#This Row],[extra popust]]</f>
        <v>6</v>
      </c>
      <c r="N2223" s="2">
        <f>IF(M2223&lt;I2223,M2223,I2223)</f>
        <v>6</v>
      </c>
      <c r="O2223" s="12" t="str">
        <f>IF(N2223&lt;I2223,$U$1," ")</f>
        <v xml:space="preserve"> </v>
      </c>
      <c r="P2223" s="12" t="str">
        <f>IFERROR((O2223+30)," ")</f>
        <v xml:space="preserve"> </v>
      </c>
      <c r="Q2223" s="2">
        <f ca="1">IF(O2223=$U$1,N2223,"0")*1.22</f>
        <v>0</v>
      </c>
    </row>
    <row r="2224" spans="1:17" x14ac:dyDescent="0.25">
      <c r="A2224" t="s">
        <v>3569</v>
      </c>
      <c r="B2224" t="s">
        <v>3568</v>
      </c>
      <c r="C2224">
        <v>9956</v>
      </c>
      <c r="D2224">
        <v>6.25</v>
      </c>
      <c r="E2224">
        <f>IFERROR(VLOOKUP(Table_ExternalData_15[[#This Row],[Id]],Rabati!B:C,2,0),0)</f>
        <v>20</v>
      </c>
      <c r="F2224">
        <v>38</v>
      </c>
      <c r="G2224" t="str">
        <f>VLOOKUP(Table_ExternalData_15[[#This Row],[Id]],'Blagovna izdelek'!A:C,3,0)</f>
        <v>Leviton</v>
      </c>
      <c r="H2224">
        <f>Table_ExternalData_15[[#This Row],[Rabat]]*0.2</f>
        <v>4</v>
      </c>
      <c r="I2224" s="2">
        <f>Table_ExternalData_15[[#This Row],[Price]]-(Table_ExternalData_15[[#This Row],[Price]]*Table_ExternalData_15[[#This Row],[BB rabat]])/100</f>
        <v>6</v>
      </c>
      <c r="J2224" s="2">
        <f>Table_ExternalData_15[[#This Row],[BB cena]]*Table_ExternalData_15[[#Headers],[1,22]]</f>
        <v>7.32</v>
      </c>
      <c r="K2224" s="2">
        <f>Table_ExternalData_15[[#This Row],[Price]]*Table_ExternalData_15[[#Headers],[1,22]]</f>
        <v>7.625</v>
      </c>
      <c r="L2224" s="7">
        <f>IF(G2224="White Shark",E2224*0.5,IF(G2224="Sbox",E2224*0.5,IF(G2224="Tenda",E2224*0.5,E2224*0.2)))/100</f>
        <v>0.04</v>
      </c>
      <c r="M2224" s="2">
        <f>Table_ExternalData_15[[#This Row],[Price]]-Table_ExternalData_15[[#This Row],[Price]]*Table_ExternalData_15[[#This Row],[extra popust]]</f>
        <v>6</v>
      </c>
      <c r="N2224" s="2">
        <f>IF(M2224&lt;I2224,M2224,I2224)</f>
        <v>6</v>
      </c>
      <c r="O2224" s="12" t="str">
        <f>IF(N2224&lt;I2224,$U$1," ")</f>
        <v xml:space="preserve"> </v>
      </c>
      <c r="P2224" s="12" t="str">
        <f>IFERROR((O2224+30)," ")</f>
        <v xml:space="preserve"> </v>
      </c>
      <c r="Q2224" s="2">
        <f ca="1">IF(O2224=$U$1,N2224,"0")*1.22</f>
        <v>0</v>
      </c>
    </row>
    <row r="2225" spans="1:17" x14ac:dyDescent="0.25">
      <c r="A2225" t="s">
        <v>3571</v>
      </c>
      <c r="B2225" t="s">
        <v>3570</v>
      </c>
      <c r="C2225">
        <v>9957</v>
      </c>
      <c r="D2225">
        <v>6.25</v>
      </c>
      <c r="E2225">
        <f>IFERROR(VLOOKUP(Table_ExternalData_15[[#This Row],[Id]],Rabati!B:C,2,0),0)</f>
        <v>20</v>
      </c>
      <c r="F2225">
        <v>14</v>
      </c>
      <c r="G2225" t="str">
        <f>VLOOKUP(Table_ExternalData_15[[#This Row],[Id]],'Blagovna izdelek'!A:C,3,0)</f>
        <v>Leviton</v>
      </c>
      <c r="H2225">
        <f>Table_ExternalData_15[[#This Row],[Rabat]]*0.2</f>
        <v>4</v>
      </c>
      <c r="I2225" s="2">
        <f>Table_ExternalData_15[[#This Row],[Price]]-(Table_ExternalData_15[[#This Row],[Price]]*Table_ExternalData_15[[#This Row],[BB rabat]])/100</f>
        <v>6</v>
      </c>
      <c r="J2225" s="2">
        <f>Table_ExternalData_15[[#This Row],[BB cena]]*Table_ExternalData_15[[#Headers],[1,22]]</f>
        <v>7.32</v>
      </c>
      <c r="K2225" s="2">
        <f>Table_ExternalData_15[[#This Row],[Price]]*Table_ExternalData_15[[#Headers],[1,22]]</f>
        <v>7.625</v>
      </c>
      <c r="L2225" s="7">
        <f>IF(G2225="White Shark",E2225*0.5,IF(G2225="Sbox",E2225*0.5,IF(G2225="Tenda",E2225*0.5,E2225*0.2)))/100</f>
        <v>0.04</v>
      </c>
      <c r="M2225" s="2">
        <f>Table_ExternalData_15[[#This Row],[Price]]-Table_ExternalData_15[[#This Row],[Price]]*Table_ExternalData_15[[#This Row],[extra popust]]</f>
        <v>6</v>
      </c>
      <c r="N2225" s="2">
        <f>IF(M2225&lt;I2225,M2225,I2225)</f>
        <v>6</v>
      </c>
      <c r="O2225" s="12" t="str">
        <f>IF(N2225&lt;I2225,$U$1," ")</f>
        <v xml:space="preserve"> </v>
      </c>
      <c r="P2225" s="12" t="str">
        <f>IFERROR((O2225+30)," ")</f>
        <v xml:space="preserve"> </v>
      </c>
      <c r="Q2225" s="2">
        <f ca="1">IF(O2225=$U$1,N2225,"0")*1.22</f>
        <v>0</v>
      </c>
    </row>
    <row r="2226" spans="1:17" x14ac:dyDescent="0.25">
      <c r="A2226" t="s">
        <v>3573</v>
      </c>
      <c r="B2226" t="s">
        <v>3572</v>
      </c>
      <c r="C2226">
        <v>9958</v>
      </c>
      <c r="D2226">
        <v>6.25</v>
      </c>
      <c r="E2226">
        <f>IFERROR(VLOOKUP(Table_ExternalData_15[[#This Row],[Id]],Rabati!B:C,2,0),0)</f>
        <v>20</v>
      </c>
      <c r="F2226">
        <v>12</v>
      </c>
      <c r="G2226" t="str">
        <f>VLOOKUP(Table_ExternalData_15[[#This Row],[Id]],'Blagovna izdelek'!A:C,3,0)</f>
        <v>Leviton</v>
      </c>
      <c r="H2226">
        <f>Table_ExternalData_15[[#This Row],[Rabat]]*0.2</f>
        <v>4</v>
      </c>
      <c r="I2226" s="2">
        <f>Table_ExternalData_15[[#This Row],[Price]]-(Table_ExternalData_15[[#This Row],[Price]]*Table_ExternalData_15[[#This Row],[BB rabat]])/100</f>
        <v>6</v>
      </c>
      <c r="J2226" s="2">
        <f>Table_ExternalData_15[[#This Row],[BB cena]]*Table_ExternalData_15[[#Headers],[1,22]]</f>
        <v>7.32</v>
      </c>
      <c r="K2226" s="2">
        <f>Table_ExternalData_15[[#This Row],[Price]]*Table_ExternalData_15[[#Headers],[1,22]]</f>
        <v>7.625</v>
      </c>
      <c r="L2226" s="7">
        <f>IF(G2226="White Shark",E2226*0.5,IF(G2226="Sbox",E2226*0.5,IF(G2226="Tenda",E2226*0.5,E2226*0.2)))/100</f>
        <v>0.04</v>
      </c>
      <c r="M2226" s="2">
        <f>Table_ExternalData_15[[#This Row],[Price]]-Table_ExternalData_15[[#This Row],[Price]]*Table_ExternalData_15[[#This Row],[extra popust]]</f>
        <v>6</v>
      </c>
      <c r="N2226" s="2">
        <f>IF(M2226&lt;I2226,M2226,I2226)</f>
        <v>6</v>
      </c>
      <c r="O2226" s="12" t="str">
        <f>IF(N2226&lt;I2226,$U$1," ")</f>
        <v xml:space="preserve"> </v>
      </c>
      <c r="P2226" s="12" t="str">
        <f>IFERROR((O2226+30)," ")</f>
        <v xml:space="preserve"> </v>
      </c>
      <c r="Q2226" s="2">
        <f ca="1">IF(O2226=$U$1,N2226,"0")*1.22</f>
        <v>0</v>
      </c>
    </row>
    <row r="2227" spans="1:17" x14ac:dyDescent="0.25">
      <c r="A2227" t="s">
        <v>3575</v>
      </c>
      <c r="B2227" t="s">
        <v>3574</v>
      </c>
      <c r="C2227">
        <v>9959</v>
      </c>
      <c r="D2227">
        <v>6.25</v>
      </c>
      <c r="E2227">
        <f>IFERROR(VLOOKUP(Table_ExternalData_15[[#This Row],[Id]],Rabati!B:C,2,0),0)</f>
        <v>20</v>
      </c>
      <c r="F2227">
        <v>10</v>
      </c>
      <c r="G2227" t="str">
        <f>VLOOKUP(Table_ExternalData_15[[#This Row],[Id]],'Blagovna izdelek'!A:C,3,0)</f>
        <v>Leviton</v>
      </c>
      <c r="H2227">
        <f>Table_ExternalData_15[[#This Row],[Rabat]]*0.2</f>
        <v>4</v>
      </c>
      <c r="I2227" s="2">
        <f>Table_ExternalData_15[[#This Row],[Price]]-(Table_ExternalData_15[[#This Row],[Price]]*Table_ExternalData_15[[#This Row],[BB rabat]])/100</f>
        <v>6</v>
      </c>
      <c r="J2227" s="2">
        <f>Table_ExternalData_15[[#This Row],[BB cena]]*Table_ExternalData_15[[#Headers],[1,22]]</f>
        <v>7.32</v>
      </c>
      <c r="K2227" s="2">
        <f>Table_ExternalData_15[[#This Row],[Price]]*Table_ExternalData_15[[#Headers],[1,22]]</f>
        <v>7.625</v>
      </c>
      <c r="L2227" s="7">
        <f>IF(G2227="White Shark",E2227*0.5,IF(G2227="Sbox",E2227*0.5,IF(G2227="Tenda",E2227*0.5,E2227*0.2)))/100</f>
        <v>0.04</v>
      </c>
      <c r="M2227" s="2">
        <f>Table_ExternalData_15[[#This Row],[Price]]-Table_ExternalData_15[[#This Row],[Price]]*Table_ExternalData_15[[#This Row],[extra popust]]</f>
        <v>6</v>
      </c>
      <c r="N2227" s="2">
        <f>IF(M2227&lt;I2227,M2227,I2227)</f>
        <v>6</v>
      </c>
      <c r="O2227" s="12" t="str">
        <f>IF(N2227&lt;I2227,$U$1," ")</f>
        <v xml:space="preserve"> </v>
      </c>
      <c r="P2227" s="12" t="str">
        <f>IFERROR((O2227+30)," ")</f>
        <v xml:space="preserve"> </v>
      </c>
      <c r="Q2227" s="2">
        <f ca="1">IF(O2227=$U$1,N2227,"0")*1.22</f>
        <v>0</v>
      </c>
    </row>
    <row r="2228" spans="1:17" x14ac:dyDescent="0.25">
      <c r="A2228" t="s">
        <v>3599</v>
      </c>
      <c r="B2228" t="s">
        <v>3598</v>
      </c>
      <c r="C2228">
        <v>9972</v>
      </c>
      <c r="D2228">
        <v>8.18</v>
      </c>
      <c r="E2228">
        <f>IFERROR(VLOOKUP(Table_ExternalData_15[[#This Row],[Id]],Rabati!B:C,2,0),0)</f>
        <v>30</v>
      </c>
      <c r="F2228">
        <v>84</v>
      </c>
      <c r="G2228" t="str">
        <f>VLOOKUP(Table_ExternalData_15[[#This Row],[Id]],'Blagovna izdelek'!A:C,3,0)</f>
        <v>Leviton</v>
      </c>
      <c r="H2228">
        <f>Table_ExternalData_15[[#This Row],[Rabat]]*0.2</f>
        <v>6</v>
      </c>
      <c r="I2228" s="2">
        <f>Table_ExternalData_15[[#This Row],[Price]]-(Table_ExternalData_15[[#This Row],[Price]]*Table_ExternalData_15[[#This Row],[BB rabat]])/100</f>
        <v>7.6891999999999996</v>
      </c>
      <c r="J2228" s="2">
        <f>Table_ExternalData_15[[#This Row],[BB cena]]*Table_ExternalData_15[[#Headers],[1,22]]</f>
        <v>9.3808239999999987</v>
      </c>
      <c r="K2228" s="2">
        <f>Table_ExternalData_15[[#This Row],[Price]]*Table_ExternalData_15[[#Headers],[1,22]]</f>
        <v>9.9795999999999996</v>
      </c>
      <c r="L2228" s="7">
        <f>IF(G2228="White Shark",E2228*0.5,IF(G2228="Sbox",E2228*0.5,IF(G2228="Tenda",E2228*0.5,E2228*0.2)))/100</f>
        <v>0.06</v>
      </c>
      <c r="M2228" s="2">
        <f>Table_ExternalData_15[[#This Row],[Price]]-Table_ExternalData_15[[#This Row],[Price]]*Table_ExternalData_15[[#This Row],[extra popust]]</f>
        <v>7.6891999999999996</v>
      </c>
      <c r="N2228" s="2">
        <f>IF(M2228&lt;I2228,M2228,I2228)</f>
        <v>7.6891999999999996</v>
      </c>
      <c r="O2228" s="12" t="str">
        <f>IF(N2228&lt;I2228,$U$1," ")</f>
        <v xml:space="preserve"> </v>
      </c>
      <c r="P2228" s="12" t="str">
        <f>IFERROR((O2228+30)," ")</f>
        <v xml:space="preserve"> </v>
      </c>
      <c r="Q2228" s="2">
        <f ca="1">IF(O2228=$U$1,N2228,"0")*1.22</f>
        <v>0</v>
      </c>
    </row>
    <row r="2229" spans="1:17" x14ac:dyDescent="0.25">
      <c r="A2229" t="s">
        <v>3605</v>
      </c>
      <c r="B2229" t="s">
        <v>3604</v>
      </c>
      <c r="C2229">
        <v>9975</v>
      </c>
      <c r="D2229">
        <v>12.4</v>
      </c>
      <c r="E2229">
        <f>IFERROR(VLOOKUP(Table_ExternalData_15[[#This Row],[Id]],Rabati!B:C,2,0),0)</f>
        <v>20</v>
      </c>
      <c r="F2229">
        <v>0</v>
      </c>
      <c r="G2229" t="str">
        <f>VLOOKUP(Table_ExternalData_15[[#This Row],[Id]],'Blagovna izdelek'!A:C,3,0)</f>
        <v>Leviton</v>
      </c>
      <c r="H2229">
        <f>Table_ExternalData_15[[#This Row],[Rabat]]*0.2</f>
        <v>4</v>
      </c>
      <c r="I2229" s="2">
        <f>Table_ExternalData_15[[#This Row],[Price]]-(Table_ExternalData_15[[#This Row],[Price]]*Table_ExternalData_15[[#This Row],[BB rabat]])/100</f>
        <v>11.904</v>
      </c>
      <c r="J2229" s="2">
        <f>Table_ExternalData_15[[#This Row],[BB cena]]*Table_ExternalData_15[[#Headers],[1,22]]</f>
        <v>14.522879999999999</v>
      </c>
      <c r="K2229" s="2">
        <f>Table_ExternalData_15[[#This Row],[Price]]*Table_ExternalData_15[[#Headers],[1,22]]</f>
        <v>15.128</v>
      </c>
      <c r="L2229" s="7">
        <f>IF(G2229="White Shark",E2229*0.5,IF(G2229="Sbox",E2229*0.5,IF(G2229="Tenda",E2229*0.5,E2229*0.2)))/100</f>
        <v>0.04</v>
      </c>
      <c r="M2229" s="2">
        <f>Table_ExternalData_15[[#This Row],[Price]]-Table_ExternalData_15[[#This Row],[Price]]*Table_ExternalData_15[[#This Row],[extra popust]]</f>
        <v>11.904</v>
      </c>
      <c r="N2229" s="2">
        <f>IF(M2229&lt;I2229,M2229,I2229)</f>
        <v>11.904</v>
      </c>
      <c r="O2229" s="12" t="str">
        <f>IF(N2229&lt;I2229,$U$1," ")</f>
        <v xml:space="preserve"> </v>
      </c>
      <c r="P2229" s="12" t="str">
        <f>IFERROR((O2229+30)," ")</f>
        <v xml:space="preserve"> </v>
      </c>
      <c r="Q2229" s="2">
        <f ca="1">IF(O2229=$U$1,N2229,"0")*1.22</f>
        <v>0</v>
      </c>
    </row>
    <row r="2230" spans="1:17" x14ac:dyDescent="0.25">
      <c r="A2230" t="s">
        <v>3607</v>
      </c>
      <c r="B2230" t="s">
        <v>3606</v>
      </c>
      <c r="C2230">
        <v>9976</v>
      </c>
      <c r="D2230">
        <v>12.28</v>
      </c>
      <c r="E2230">
        <f>IFERROR(VLOOKUP(Table_ExternalData_15[[#This Row],[Id]],Rabati!B:C,2,0),0)</f>
        <v>20</v>
      </c>
      <c r="F2230">
        <v>0</v>
      </c>
      <c r="G2230" t="str">
        <f>VLOOKUP(Table_ExternalData_15[[#This Row],[Id]],'Blagovna izdelek'!A:C,3,0)</f>
        <v>Leviton</v>
      </c>
      <c r="H2230">
        <f>Table_ExternalData_15[[#This Row],[Rabat]]*0.2</f>
        <v>4</v>
      </c>
      <c r="I2230" s="2">
        <f>Table_ExternalData_15[[#This Row],[Price]]-(Table_ExternalData_15[[#This Row],[Price]]*Table_ExternalData_15[[#This Row],[BB rabat]])/100</f>
        <v>11.7888</v>
      </c>
      <c r="J2230" s="2">
        <f>Table_ExternalData_15[[#This Row],[BB cena]]*Table_ExternalData_15[[#Headers],[1,22]]</f>
        <v>14.382336</v>
      </c>
      <c r="K2230" s="2">
        <f>Table_ExternalData_15[[#This Row],[Price]]*Table_ExternalData_15[[#Headers],[1,22]]</f>
        <v>14.981599999999998</v>
      </c>
      <c r="L2230" s="7">
        <f>IF(G2230="White Shark",E2230*0.5,IF(G2230="Sbox",E2230*0.5,IF(G2230="Tenda",E2230*0.5,E2230*0.2)))/100</f>
        <v>0.04</v>
      </c>
      <c r="M2230" s="2">
        <f>Table_ExternalData_15[[#This Row],[Price]]-Table_ExternalData_15[[#This Row],[Price]]*Table_ExternalData_15[[#This Row],[extra popust]]</f>
        <v>11.7888</v>
      </c>
      <c r="N2230" s="2">
        <f>IF(M2230&lt;I2230,M2230,I2230)</f>
        <v>11.7888</v>
      </c>
      <c r="O2230" s="12" t="str">
        <f>IF(N2230&lt;I2230,$U$1," ")</f>
        <v xml:space="preserve"> </v>
      </c>
      <c r="P2230" s="12" t="str">
        <f>IFERROR((O2230+30)," ")</f>
        <v xml:space="preserve"> </v>
      </c>
      <c r="Q2230" s="2">
        <f ca="1">IF(O2230=$U$1,N2230,"0")*1.22</f>
        <v>0</v>
      </c>
    </row>
    <row r="2231" spans="1:17" x14ac:dyDescent="0.25">
      <c r="A2231" t="s">
        <v>3623</v>
      </c>
      <c r="B2231" t="s">
        <v>3622</v>
      </c>
      <c r="C2231">
        <v>9985</v>
      </c>
      <c r="D2231">
        <v>18.05</v>
      </c>
      <c r="E2231">
        <f>IFERROR(VLOOKUP(Table_ExternalData_15[[#This Row],[Id]],Rabati!B:C,2,0),0)</f>
        <v>20</v>
      </c>
      <c r="F2231">
        <v>14</v>
      </c>
      <c r="G2231" t="str">
        <f>VLOOKUP(Table_ExternalData_15[[#This Row],[Id]],'Blagovna izdelek'!A:C,3,0)</f>
        <v>Leviton</v>
      </c>
      <c r="H2231">
        <f>Table_ExternalData_15[[#This Row],[Rabat]]*0.2</f>
        <v>4</v>
      </c>
      <c r="I2231" s="2">
        <f>Table_ExternalData_15[[#This Row],[Price]]-(Table_ExternalData_15[[#This Row],[Price]]*Table_ExternalData_15[[#This Row],[BB rabat]])/100</f>
        <v>17.327999999999999</v>
      </c>
      <c r="J2231" s="2">
        <f>Table_ExternalData_15[[#This Row],[BB cena]]*Table_ExternalData_15[[#Headers],[1,22]]</f>
        <v>21.140159999999998</v>
      </c>
      <c r="K2231" s="2">
        <f>Table_ExternalData_15[[#This Row],[Price]]*Table_ExternalData_15[[#Headers],[1,22]]</f>
        <v>22.021000000000001</v>
      </c>
      <c r="L2231" s="7">
        <f>IF(G2231="White Shark",E2231*0.5,IF(G2231="Sbox",E2231*0.5,IF(G2231="Tenda",E2231*0.5,E2231*0.2)))/100</f>
        <v>0.04</v>
      </c>
      <c r="M2231" s="2">
        <f>Table_ExternalData_15[[#This Row],[Price]]-Table_ExternalData_15[[#This Row],[Price]]*Table_ExternalData_15[[#This Row],[extra popust]]</f>
        <v>17.327999999999999</v>
      </c>
      <c r="N2231" s="2">
        <f>IF(M2231&lt;I2231,M2231,I2231)</f>
        <v>17.327999999999999</v>
      </c>
      <c r="O2231" s="12" t="str">
        <f>IF(N2231&lt;I2231,$U$1," ")</f>
        <v xml:space="preserve"> </v>
      </c>
      <c r="P2231" s="12" t="str">
        <f>IFERROR((O2231+30)," ")</f>
        <v xml:space="preserve"> </v>
      </c>
      <c r="Q2231" s="2">
        <f ca="1">IF(O2231=$U$1,N2231,"0")*1.22</f>
        <v>0</v>
      </c>
    </row>
    <row r="2232" spans="1:17" x14ac:dyDescent="0.25">
      <c r="A2232" t="s">
        <v>3625</v>
      </c>
      <c r="B2232" t="s">
        <v>3624</v>
      </c>
      <c r="C2232">
        <v>9986</v>
      </c>
      <c r="D2232">
        <v>18.05</v>
      </c>
      <c r="E2232">
        <f>IFERROR(VLOOKUP(Table_ExternalData_15[[#This Row],[Id]],Rabati!B:C,2,0),0)</f>
        <v>20</v>
      </c>
      <c r="F2232">
        <v>0</v>
      </c>
      <c r="G2232" t="str">
        <f>VLOOKUP(Table_ExternalData_15[[#This Row],[Id]],'Blagovna izdelek'!A:C,3,0)</f>
        <v>Leviton</v>
      </c>
      <c r="H2232">
        <f>Table_ExternalData_15[[#This Row],[Rabat]]*0.2</f>
        <v>4</v>
      </c>
      <c r="I2232" s="2">
        <f>Table_ExternalData_15[[#This Row],[Price]]-(Table_ExternalData_15[[#This Row],[Price]]*Table_ExternalData_15[[#This Row],[BB rabat]])/100</f>
        <v>17.327999999999999</v>
      </c>
      <c r="J2232" s="2">
        <f>Table_ExternalData_15[[#This Row],[BB cena]]*Table_ExternalData_15[[#Headers],[1,22]]</f>
        <v>21.140159999999998</v>
      </c>
      <c r="K2232" s="2">
        <f>Table_ExternalData_15[[#This Row],[Price]]*Table_ExternalData_15[[#Headers],[1,22]]</f>
        <v>22.021000000000001</v>
      </c>
      <c r="L2232" s="7">
        <f>IF(G2232="White Shark",E2232*0.5,IF(G2232="Sbox",E2232*0.5,IF(G2232="Tenda",E2232*0.5,E2232*0.2)))/100</f>
        <v>0.04</v>
      </c>
      <c r="M2232" s="2">
        <f>Table_ExternalData_15[[#This Row],[Price]]-Table_ExternalData_15[[#This Row],[Price]]*Table_ExternalData_15[[#This Row],[extra popust]]</f>
        <v>17.327999999999999</v>
      </c>
      <c r="N2232" s="2">
        <f>IF(M2232&lt;I2232,M2232,I2232)</f>
        <v>17.327999999999999</v>
      </c>
      <c r="O2232" s="12" t="str">
        <f>IF(N2232&lt;I2232,$U$1," ")</f>
        <v xml:space="preserve"> </v>
      </c>
      <c r="P2232" s="12" t="str">
        <f>IFERROR((O2232+30)," ")</f>
        <v xml:space="preserve"> </v>
      </c>
      <c r="Q2232" s="2">
        <f ca="1">IF(O2232=$U$1,N2232,"0")*1.22</f>
        <v>0</v>
      </c>
    </row>
    <row r="2233" spans="1:17" x14ac:dyDescent="0.25">
      <c r="A2233" t="s">
        <v>3627</v>
      </c>
      <c r="B2233" t="s">
        <v>3626</v>
      </c>
      <c r="C2233">
        <v>9987</v>
      </c>
      <c r="D2233">
        <v>18.05</v>
      </c>
      <c r="E2233">
        <f>IFERROR(VLOOKUP(Table_ExternalData_15[[#This Row],[Id]],Rabati!B:C,2,0),0)</f>
        <v>20</v>
      </c>
      <c r="F2233">
        <v>5</v>
      </c>
      <c r="G2233" t="str">
        <f>VLOOKUP(Table_ExternalData_15[[#This Row],[Id]],'Blagovna izdelek'!A:C,3,0)</f>
        <v>Leviton</v>
      </c>
      <c r="H2233">
        <f>Table_ExternalData_15[[#This Row],[Rabat]]*0.2</f>
        <v>4</v>
      </c>
      <c r="I2233" s="2">
        <f>Table_ExternalData_15[[#This Row],[Price]]-(Table_ExternalData_15[[#This Row],[Price]]*Table_ExternalData_15[[#This Row],[BB rabat]])/100</f>
        <v>17.327999999999999</v>
      </c>
      <c r="J2233" s="2">
        <f>Table_ExternalData_15[[#This Row],[BB cena]]*Table_ExternalData_15[[#Headers],[1,22]]</f>
        <v>21.140159999999998</v>
      </c>
      <c r="K2233" s="2">
        <f>Table_ExternalData_15[[#This Row],[Price]]*Table_ExternalData_15[[#Headers],[1,22]]</f>
        <v>22.021000000000001</v>
      </c>
      <c r="L2233" s="7">
        <f>IF(G2233="White Shark",E2233*0.5,IF(G2233="Sbox",E2233*0.5,IF(G2233="Tenda",E2233*0.5,E2233*0.2)))/100</f>
        <v>0.04</v>
      </c>
      <c r="M2233" s="2">
        <f>Table_ExternalData_15[[#This Row],[Price]]-Table_ExternalData_15[[#This Row],[Price]]*Table_ExternalData_15[[#This Row],[extra popust]]</f>
        <v>17.327999999999999</v>
      </c>
      <c r="N2233" s="2">
        <f>IF(M2233&lt;I2233,M2233,I2233)</f>
        <v>17.327999999999999</v>
      </c>
      <c r="O2233" s="12" t="str">
        <f>IF(N2233&lt;I2233,$U$1," ")</f>
        <v xml:space="preserve"> </v>
      </c>
      <c r="P2233" s="12" t="str">
        <f>IFERROR((O2233+30)," ")</f>
        <v xml:space="preserve"> </v>
      </c>
      <c r="Q2233" s="2">
        <f ca="1">IF(O2233=$U$1,N2233,"0")*1.22</f>
        <v>0</v>
      </c>
    </row>
    <row r="2234" spans="1:17" x14ac:dyDescent="0.25">
      <c r="A2234" t="s">
        <v>4055</v>
      </c>
      <c r="B2234" t="s">
        <v>4054</v>
      </c>
      <c r="C2234">
        <v>11017</v>
      </c>
      <c r="D2234">
        <v>320.55</v>
      </c>
      <c r="E2234">
        <f>IFERROR(VLOOKUP(Table_ExternalData_15[[#This Row],[Id]],Rabati!B:C,2,0),0)</f>
        <v>20</v>
      </c>
      <c r="F2234">
        <v>60</v>
      </c>
      <c r="G2234" t="str">
        <f>VLOOKUP(Table_ExternalData_15[[#This Row],[Id]],'Blagovna izdelek'!A:C,3,0)</f>
        <v>Leviton</v>
      </c>
      <c r="H2234">
        <f>Table_ExternalData_15[[#This Row],[Rabat]]*0.2</f>
        <v>4</v>
      </c>
      <c r="I2234" s="2">
        <f>Table_ExternalData_15[[#This Row],[Price]]-(Table_ExternalData_15[[#This Row],[Price]]*Table_ExternalData_15[[#This Row],[BB rabat]])/100</f>
        <v>307.72800000000001</v>
      </c>
      <c r="J2234" s="2">
        <f>Table_ExternalData_15[[#This Row],[BB cena]]*Table_ExternalData_15[[#Headers],[1,22]]</f>
        <v>375.42815999999999</v>
      </c>
      <c r="K2234" s="2">
        <f>Table_ExternalData_15[[#This Row],[Price]]*Table_ExternalData_15[[#Headers],[1,22]]</f>
        <v>391.07100000000003</v>
      </c>
      <c r="L2234" s="7">
        <f>IF(G2234="White Shark",E2234*0.5,IF(G2234="Sbox",E2234*0.5,IF(G2234="Tenda",E2234*0.5,E2234*0.2)))/100</f>
        <v>0.04</v>
      </c>
      <c r="M2234" s="2">
        <f>Table_ExternalData_15[[#This Row],[Price]]-Table_ExternalData_15[[#This Row],[Price]]*Table_ExternalData_15[[#This Row],[extra popust]]</f>
        <v>307.72800000000001</v>
      </c>
      <c r="N2234" s="2">
        <f>IF(M2234&lt;I2234,M2234,I2234)</f>
        <v>307.72800000000001</v>
      </c>
      <c r="O2234" s="12" t="str">
        <f>IF(N2234&lt;I2234,$U$1," ")</f>
        <v xml:space="preserve"> </v>
      </c>
      <c r="P2234" s="12" t="str">
        <f>IFERROR((O2234+30)," ")</f>
        <v xml:space="preserve"> </v>
      </c>
      <c r="Q2234" s="2">
        <f ca="1">IF(O2234=$U$1,N2234,"0")*1.22</f>
        <v>0</v>
      </c>
    </row>
    <row r="2235" spans="1:17" x14ac:dyDescent="0.25">
      <c r="A2235" t="s">
        <v>4139</v>
      </c>
      <c r="B2235" t="s">
        <v>4138</v>
      </c>
      <c r="C2235">
        <v>11115</v>
      </c>
      <c r="D2235">
        <v>214.27</v>
      </c>
      <c r="E2235">
        <f>IFERROR(VLOOKUP(Table_ExternalData_15[[#This Row],[Id]],Rabati!B:C,2,0),0)</f>
        <v>20</v>
      </c>
      <c r="F2235">
        <v>54</v>
      </c>
      <c r="G2235" t="str">
        <f>VLOOKUP(Table_ExternalData_15[[#This Row],[Id]],'Blagovna izdelek'!A:C,3,0)</f>
        <v>Leviton</v>
      </c>
      <c r="H2235">
        <f>Table_ExternalData_15[[#This Row],[Rabat]]*0.2</f>
        <v>4</v>
      </c>
      <c r="I2235" s="2">
        <f>Table_ExternalData_15[[#This Row],[Price]]-(Table_ExternalData_15[[#This Row],[Price]]*Table_ExternalData_15[[#This Row],[BB rabat]])/100</f>
        <v>205.69920000000002</v>
      </c>
      <c r="J2235" s="2">
        <f>Table_ExternalData_15[[#This Row],[BB cena]]*Table_ExternalData_15[[#Headers],[1,22]]</f>
        <v>250.95302400000003</v>
      </c>
      <c r="K2235" s="2">
        <f>Table_ExternalData_15[[#This Row],[Price]]*Table_ExternalData_15[[#Headers],[1,22]]</f>
        <v>261.40940000000001</v>
      </c>
      <c r="L2235" s="7">
        <f>IF(G2235="White Shark",E2235*0.5,IF(G2235="Sbox",E2235*0.5,IF(G2235="Tenda",E2235*0.5,E2235*0.2)))/100</f>
        <v>0.04</v>
      </c>
      <c r="M2235" s="2">
        <f>Table_ExternalData_15[[#This Row],[Price]]-Table_ExternalData_15[[#This Row],[Price]]*Table_ExternalData_15[[#This Row],[extra popust]]</f>
        <v>205.69920000000002</v>
      </c>
      <c r="N2235" s="2">
        <f>IF(M2235&lt;I2235,M2235,I2235)</f>
        <v>205.69920000000002</v>
      </c>
      <c r="O2235" s="12" t="str">
        <f>IF(N2235&lt;I2235,$U$1," ")</f>
        <v xml:space="preserve"> </v>
      </c>
      <c r="P2235" s="12" t="str">
        <f>IFERROR((O2235+30)," ")</f>
        <v xml:space="preserve"> </v>
      </c>
      <c r="Q2235" s="2">
        <f ca="1">IF(O2235=$U$1,N2235,"0")*1.22</f>
        <v>0</v>
      </c>
    </row>
    <row r="2236" spans="1:17" x14ac:dyDescent="0.25">
      <c r="A2236" t="s">
        <v>4625</v>
      </c>
      <c r="B2236" t="s">
        <v>9874</v>
      </c>
      <c r="C2236">
        <v>12855</v>
      </c>
      <c r="D2236">
        <v>3.1</v>
      </c>
      <c r="E2236">
        <f>IFERROR(VLOOKUP(Table_ExternalData_15[[#This Row],[Id]],Rabati!B:C,2,0),0)</f>
        <v>20</v>
      </c>
      <c r="F2236">
        <v>275</v>
      </c>
      <c r="G2236" t="str">
        <f>VLOOKUP(Table_ExternalData_15[[#This Row],[Id]],'Blagovna izdelek'!A:C,3,0)</f>
        <v>Leviton</v>
      </c>
      <c r="H2236">
        <f>Table_ExternalData_15[[#This Row],[Rabat]]*0.2</f>
        <v>4</v>
      </c>
      <c r="I2236" s="2">
        <f>Table_ExternalData_15[[#This Row],[Price]]-(Table_ExternalData_15[[#This Row],[Price]]*Table_ExternalData_15[[#This Row],[BB rabat]])/100</f>
        <v>2.976</v>
      </c>
      <c r="J2236" s="2">
        <f>Table_ExternalData_15[[#This Row],[BB cena]]*Table_ExternalData_15[[#Headers],[1,22]]</f>
        <v>3.6307199999999997</v>
      </c>
      <c r="K2236" s="2">
        <f>Table_ExternalData_15[[#This Row],[Price]]*Table_ExternalData_15[[#Headers],[1,22]]</f>
        <v>3.782</v>
      </c>
      <c r="L2236" s="7">
        <f>IF(G2236="White Shark",E2236*0.5,IF(G2236="Sbox",E2236*0.5,IF(G2236="Tenda",E2236*0.5,E2236*0.2)))/100</f>
        <v>0.04</v>
      </c>
      <c r="M2236" s="2">
        <f>Table_ExternalData_15[[#This Row],[Price]]-Table_ExternalData_15[[#This Row],[Price]]*Table_ExternalData_15[[#This Row],[extra popust]]</f>
        <v>2.976</v>
      </c>
      <c r="N2236" s="2">
        <f>IF(M2236&lt;I2236,M2236,I2236)</f>
        <v>2.976</v>
      </c>
      <c r="O2236" s="12" t="str">
        <f>IF(N2236&lt;I2236,$U$1," ")</f>
        <v xml:space="preserve"> </v>
      </c>
      <c r="P2236" s="12" t="str">
        <f>IFERROR((O2236+30)," ")</f>
        <v xml:space="preserve"> </v>
      </c>
      <c r="Q2236" s="2">
        <f ca="1">IF(O2236=$U$1,N2236,"0")*1.22</f>
        <v>0</v>
      </c>
    </row>
    <row r="2237" spans="1:17" x14ac:dyDescent="0.25">
      <c r="A2237" t="s">
        <v>5088</v>
      </c>
      <c r="B2237" t="s">
        <v>9924</v>
      </c>
      <c r="C2237">
        <v>13232</v>
      </c>
      <c r="D2237">
        <v>5.28</v>
      </c>
      <c r="E2237">
        <f>IFERROR(VLOOKUP(Table_ExternalData_15[[#This Row],[Id]],Rabati!B:C,2,0),0)</f>
        <v>20</v>
      </c>
      <c r="F2237">
        <v>0</v>
      </c>
      <c r="G2237" t="str">
        <f>VLOOKUP(Table_ExternalData_15[[#This Row],[Id]],'Blagovna izdelek'!A:C,3,0)</f>
        <v>Leviton</v>
      </c>
      <c r="H2237">
        <f>Table_ExternalData_15[[#This Row],[Rabat]]*0.2</f>
        <v>4</v>
      </c>
      <c r="I2237" s="2">
        <f>Table_ExternalData_15[[#This Row],[Price]]-(Table_ExternalData_15[[#This Row],[Price]]*Table_ExternalData_15[[#This Row],[BB rabat]])/100</f>
        <v>5.0688000000000004</v>
      </c>
      <c r="J2237" s="2">
        <f>Table_ExternalData_15[[#This Row],[BB cena]]*Table_ExternalData_15[[#Headers],[1,22]]</f>
        <v>6.1839360000000001</v>
      </c>
      <c r="K2237" s="2">
        <f>Table_ExternalData_15[[#This Row],[Price]]*Table_ExternalData_15[[#Headers],[1,22]]</f>
        <v>6.4416000000000002</v>
      </c>
      <c r="L2237" s="7">
        <f>IF(G2237="White Shark",E2237*0.5,IF(G2237="Sbox",E2237*0.5,IF(G2237="Tenda",E2237*0.5,E2237*0.2)))/100</f>
        <v>0.04</v>
      </c>
      <c r="M2237" s="2">
        <f>Table_ExternalData_15[[#This Row],[Price]]-Table_ExternalData_15[[#This Row],[Price]]*Table_ExternalData_15[[#This Row],[extra popust]]</f>
        <v>5.0688000000000004</v>
      </c>
      <c r="N2237" s="2">
        <f>IF(M2237&lt;I2237,M2237,I2237)</f>
        <v>5.0688000000000004</v>
      </c>
      <c r="O2237" s="12" t="str">
        <f>IF(N2237&lt;I2237,$U$1," ")</f>
        <v xml:space="preserve"> </v>
      </c>
      <c r="P2237" s="12" t="str">
        <f>IFERROR((O2237+30)," ")</f>
        <v xml:space="preserve"> </v>
      </c>
      <c r="Q2237" s="2">
        <f ca="1">IF(O2237=$U$1,N2237,"0")*1.22</f>
        <v>0</v>
      </c>
    </row>
    <row r="2238" spans="1:17" x14ac:dyDescent="0.25">
      <c r="A2238" t="s">
        <v>5090</v>
      </c>
      <c r="B2238" t="s">
        <v>5089</v>
      </c>
      <c r="C2238">
        <v>13233</v>
      </c>
      <c r="D2238">
        <v>3.86</v>
      </c>
      <c r="E2238">
        <f>IFERROR(VLOOKUP(Table_ExternalData_15[[#This Row],[Id]],Rabati!B:C,2,0),0)</f>
        <v>20</v>
      </c>
      <c r="F2238">
        <v>0</v>
      </c>
      <c r="G2238" t="str">
        <f>VLOOKUP(Table_ExternalData_15[[#This Row],[Id]],'Blagovna izdelek'!A:C,3,0)</f>
        <v>Leviton</v>
      </c>
      <c r="H2238">
        <f>Table_ExternalData_15[[#This Row],[Rabat]]*0.2</f>
        <v>4</v>
      </c>
      <c r="I2238" s="2">
        <f>Table_ExternalData_15[[#This Row],[Price]]-(Table_ExternalData_15[[#This Row],[Price]]*Table_ExternalData_15[[#This Row],[BB rabat]])/100</f>
        <v>3.7056</v>
      </c>
      <c r="J2238" s="2">
        <f>Table_ExternalData_15[[#This Row],[BB cena]]*Table_ExternalData_15[[#Headers],[1,22]]</f>
        <v>4.5208319999999995</v>
      </c>
      <c r="K2238" s="2">
        <f>Table_ExternalData_15[[#This Row],[Price]]*Table_ExternalData_15[[#Headers],[1,22]]</f>
        <v>4.7092000000000001</v>
      </c>
      <c r="L2238" s="7">
        <f>IF(G2238="White Shark",E2238*0.5,IF(G2238="Sbox",E2238*0.5,IF(G2238="Tenda",E2238*0.5,E2238*0.2)))/100</f>
        <v>0.04</v>
      </c>
      <c r="M2238" s="2">
        <f>Table_ExternalData_15[[#This Row],[Price]]-Table_ExternalData_15[[#This Row],[Price]]*Table_ExternalData_15[[#This Row],[extra popust]]</f>
        <v>3.7056</v>
      </c>
      <c r="N2238" s="2">
        <f>IF(M2238&lt;I2238,M2238,I2238)</f>
        <v>3.7056</v>
      </c>
      <c r="O2238" s="12" t="str">
        <f>IF(N2238&lt;I2238,$U$1," ")</f>
        <v xml:space="preserve"> </v>
      </c>
      <c r="P2238" s="12" t="str">
        <f>IFERROR((O2238+30)," ")</f>
        <v xml:space="preserve"> </v>
      </c>
      <c r="Q2238" s="2">
        <f ca="1">IF(O2238=$U$1,N2238,"0")*1.22</f>
        <v>0</v>
      </c>
    </row>
    <row r="2239" spans="1:17" x14ac:dyDescent="0.25">
      <c r="A2239" t="s">
        <v>5193</v>
      </c>
      <c r="B2239" t="s">
        <v>5192</v>
      </c>
      <c r="C2239">
        <v>13360</v>
      </c>
      <c r="D2239">
        <v>641</v>
      </c>
      <c r="E2239">
        <f>IFERROR(VLOOKUP(Table_ExternalData_15[[#This Row],[Id]],Rabati!B:C,2,0),0)</f>
        <v>20</v>
      </c>
      <c r="F2239">
        <v>0</v>
      </c>
      <c r="G2239" t="str">
        <f>VLOOKUP(Table_ExternalData_15[[#This Row],[Id]],'Blagovna izdelek'!A:C,3,0)</f>
        <v>Leviton</v>
      </c>
      <c r="H2239">
        <f>Table_ExternalData_15[[#This Row],[Rabat]]*0.2</f>
        <v>4</v>
      </c>
      <c r="I2239" s="2">
        <f>Table_ExternalData_15[[#This Row],[Price]]-(Table_ExternalData_15[[#This Row],[Price]]*Table_ExternalData_15[[#This Row],[BB rabat]])/100</f>
        <v>615.36</v>
      </c>
      <c r="J2239" s="2">
        <f>Table_ExternalData_15[[#This Row],[BB cena]]*Table_ExternalData_15[[#Headers],[1,22]]</f>
        <v>750.73919999999998</v>
      </c>
      <c r="K2239" s="2">
        <f>Table_ExternalData_15[[#This Row],[Price]]*Table_ExternalData_15[[#Headers],[1,22]]</f>
        <v>782.02</v>
      </c>
      <c r="L2239" s="7">
        <f>IF(G2239="White Shark",E2239*0.5,IF(G2239="Sbox",E2239*0.5,IF(G2239="Tenda",E2239*0.5,E2239*0.2)))/100</f>
        <v>0.04</v>
      </c>
      <c r="M2239" s="2">
        <f>Table_ExternalData_15[[#This Row],[Price]]-Table_ExternalData_15[[#This Row],[Price]]*Table_ExternalData_15[[#This Row],[extra popust]]</f>
        <v>615.36</v>
      </c>
      <c r="N2239" s="2">
        <f>IF(M2239&lt;I2239,M2239,I2239)</f>
        <v>615.36</v>
      </c>
      <c r="O2239" s="12" t="str">
        <f>IF(N2239&lt;I2239,$U$1," ")</f>
        <v xml:space="preserve"> </v>
      </c>
      <c r="P2239" s="12" t="str">
        <f>IFERROR((O2239+30)," ")</f>
        <v xml:space="preserve"> </v>
      </c>
      <c r="Q2239" s="2">
        <f ca="1">IF(O2239=$U$1,N2239,"0")*1.22</f>
        <v>0</v>
      </c>
    </row>
    <row r="2240" spans="1:17" x14ac:dyDescent="0.25">
      <c r="A2240" t="s">
        <v>5210</v>
      </c>
      <c r="B2240" t="s">
        <v>5209</v>
      </c>
      <c r="C2240">
        <v>13390</v>
      </c>
      <c r="D2240">
        <v>4.9000000000000004</v>
      </c>
      <c r="E2240">
        <f>IFERROR(VLOOKUP(Table_ExternalData_15[[#This Row],[Id]],Rabati!B:C,2,0),0)</f>
        <v>20</v>
      </c>
      <c r="F2240">
        <v>46</v>
      </c>
      <c r="G2240" t="str">
        <f>VLOOKUP(Table_ExternalData_15[[#This Row],[Id]],'Blagovna izdelek'!A:C,3,0)</f>
        <v>Leviton</v>
      </c>
      <c r="H2240">
        <f>Table_ExternalData_15[[#This Row],[Rabat]]*0.2</f>
        <v>4</v>
      </c>
      <c r="I2240" s="2">
        <f>Table_ExternalData_15[[#This Row],[Price]]-(Table_ExternalData_15[[#This Row],[Price]]*Table_ExternalData_15[[#This Row],[BB rabat]])/100</f>
        <v>4.7040000000000006</v>
      </c>
      <c r="J2240" s="2">
        <f>Table_ExternalData_15[[#This Row],[BB cena]]*Table_ExternalData_15[[#Headers],[1,22]]</f>
        <v>5.7388800000000009</v>
      </c>
      <c r="K2240" s="2">
        <f>Table_ExternalData_15[[#This Row],[Price]]*Table_ExternalData_15[[#Headers],[1,22]]</f>
        <v>5.9780000000000006</v>
      </c>
      <c r="L2240" s="7">
        <f>IF(G2240="White Shark",E2240*0.5,IF(G2240="Sbox",E2240*0.5,IF(G2240="Tenda",E2240*0.5,E2240*0.2)))/100</f>
        <v>0.04</v>
      </c>
      <c r="M2240" s="2">
        <f>Table_ExternalData_15[[#This Row],[Price]]-Table_ExternalData_15[[#This Row],[Price]]*Table_ExternalData_15[[#This Row],[extra popust]]</f>
        <v>4.7040000000000006</v>
      </c>
      <c r="N2240" s="2">
        <f>IF(M2240&lt;I2240,M2240,I2240)</f>
        <v>4.7040000000000006</v>
      </c>
      <c r="O2240" s="12" t="str">
        <f>IF(N2240&lt;I2240,$U$1," ")</f>
        <v xml:space="preserve"> </v>
      </c>
      <c r="P2240" s="12" t="str">
        <f>IFERROR((O2240+30)," ")</f>
        <v xml:space="preserve"> </v>
      </c>
      <c r="Q2240" s="2">
        <f ca="1">IF(O2240=$U$1,N2240,"0")*1.22</f>
        <v>0</v>
      </c>
    </row>
    <row r="2241" spans="1:17" x14ac:dyDescent="0.25">
      <c r="A2241" t="s">
        <v>5212</v>
      </c>
      <c r="B2241" t="s">
        <v>5211</v>
      </c>
      <c r="C2241">
        <v>13394</v>
      </c>
      <c r="D2241">
        <v>4.9000000000000004</v>
      </c>
      <c r="E2241">
        <f>IFERROR(VLOOKUP(Table_ExternalData_15[[#This Row],[Id]],Rabati!B:C,2,0),0)</f>
        <v>20</v>
      </c>
      <c r="F2241">
        <v>30</v>
      </c>
      <c r="G2241" t="str">
        <f>VLOOKUP(Table_ExternalData_15[[#This Row],[Id]],'Blagovna izdelek'!A:C,3,0)</f>
        <v>Leviton</v>
      </c>
      <c r="H2241">
        <f>Table_ExternalData_15[[#This Row],[Rabat]]*0.2</f>
        <v>4</v>
      </c>
      <c r="I2241" s="2">
        <f>Table_ExternalData_15[[#This Row],[Price]]-(Table_ExternalData_15[[#This Row],[Price]]*Table_ExternalData_15[[#This Row],[BB rabat]])/100</f>
        <v>4.7040000000000006</v>
      </c>
      <c r="J2241" s="2">
        <f>Table_ExternalData_15[[#This Row],[BB cena]]*Table_ExternalData_15[[#Headers],[1,22]]</f>
        <v>5.7388800000000009</v>
      </c>
      <c r="K2241" s="2">
        <f>Table_ExternalData_15[[#This Row],[Price]]*Table_ExternalData_15[[#Headers],[1,22]]</f>
        <v>5.9780000000000006</v>
      </c>
      <c r="L2241" s="7">
        <f>IF(G2241="White Shark",E2241*0.5,IF(G2241="Sbox",E2241*0.5,IF(G2241="Tenda",E2241*0.5,E2241*0.2)))/100</f>
        <v>0.04</v>
      </c>
      <c r="M2241" s="2">
        <f>Table_ExternalData_15[[#This Row],[Price]]-Table_ExternalData_15[[#This Row],[Price]]*Table_ExternalData_15[[#This Row],[extra popust]]</f>
        <v>4.7040000000000006</v>
      </c>
      <c r="N2241" s="2">
        <f>IF(M2241&lt;I2241,M2241,I2241)</f>
        <v>4.7040000000000006</v>
      </c>
      <c r="O2241" s="12" t="str">
        <f>IF(N2241&lt;I2241,$U$1," ")</f>
        <v xml:space="preserve"> </v>
      </c>
      <c r="P2241" s="12" t="str">
        <f>IFERROR((O2241+30)," ")</f>
        <v xml:space="preserve"> </v>
      </c>
      <c r="Q2241" s="2">
        <f ca="1">IF(O2241=$U$1,N2241,"0")*1.22</f>
        <v>0</v>
      </c>
    </row>
    <row r="2242" spans="1:17" x14ac:dyDescent="0.25">
      <c r="A2242" t="s">
        <v>5214</v>
      </c>
      <c r="B2242" t="s">
        <v>5213</v>
      </c>
      <c r="C2242">
        <v>13396</v>
      </c>
      <c r="D2242">
        <v>5.95</v>
      </c>
      <c r="E2242">
        <f>IFERROR(VLOOKUP(Table_ExternalData_15[[#This Row],[Id]],Rabati!B:C,2,0),0)</f>
        <v>20</v>
      </c>
      <c r="F2242">
        <v>94</v>
      </c>
      <c r="G2242" t="str">
        <f>VLOOKUP(Table_ExternalData_15[[#This Row],[Id]],'Blagovna izdelek'!A:C,3,0)</f>
        <v>Leviton</v>
      </c>
      <c r="H2242">
        <f>Table_ExternalData_15[[#This Row],[Rabat]]*0.2</f>
        <v>4</v>
      </c>
      <c r="I2242" s="2">
        <f>Table_ExternalData_15[[#This Row],[Price]]-(Table_ExternalData_15[[#This Row],[Price]]*Table_ExternalData_15[[#This Row],[BB rabat]])/100</f>
        <v>5.7119999999999997</v>
      </c>
      <c r="J2242" s="2">
        <f>Table_ExternalData_15[[#This Row],[BB cena]]*Table_ExternalData_15[[#Headers],[1,22]]</f>
        <v>6.9686399999999997</v>
      </c>
      <c r="K2242" s="2">
        <f>Table_ExternalData_15[[#This Row],[Price]]*Table_ExternalData_15[[#Headers],[1,22]]</f>
        <v>7.2590000000000003</v>
      </c>
      <c r="L2242" s="7">
        <f>IF(G2242="White Shark",E2242*0.5,IF(G2242="Sbox",E2242*0.5,IF(G2242="Tenda",E2242*0.5,E2242*0.2)))/100</f>
        <v>0.04</v>
      </c>
      <c r="M2242" s="2">
        <f>Table_ExternalData_15[[#This Row],[Price]]-Table_ExternalData_15[[#This Row],[Price]]*Table_ExternalData_15[[#This Row],[extra popust]]</f>
        <v>5.7119999999999997</v>
      </c>
      <c r="N2242" s="2">
        <f>IF(M2242&lt;I2242,M2242,I2242)</f>
        <v>5.7119999999999997</v>
      </c>
      <c r="O2242" s="12" t="str">
        <f>IF(N2242&lt;I2242,$U$1," ")</f>
        <v xml:space="preserve"> </v>
      </c>
      <c r="P2242" s="12" t="str">
        <f>IFERROR((O2242+30)," ")</f>
        <v xml:space="preserve"> </v>
      </c>
      <c r="Q2242" s="2">
        <f ca="1">IF(O2242=$U$1,N2242,"0")*1.22</f>
        <v>0</v>
      </c>
    </row>
    <row r="2243" spans="1:17" x14ac:dyDescent="0.25">
      <c r="A2243" t="s">
        <v>5216</v>
      </c>
      <c r="B2243" t="s">
        <v>5215</v>
      </c>
      <c r="C2243">
        <v>13397</v>
      </c>
      <c r="D2243">
        <v>5.95</v>
      </c>
      <c r="E2243">
        <f>IFERROR(VLOOKUP(Table_ExternalData_15[[#This Row],[Id]],Rabati!B:C,2,0),0)</f>
        <v>20</v>
      </c>
      <c r="F2243">
        <v>13</v>
      </c>
      <c r="G2243" t="str">
        <f>VLOOKUP(Table_ExternalData_15[[#This Row],[Id]],'Blagovna izdelek'!A:C,3,0)</f>
        <v>Leviton</v>
      </c>
      <c r="H2243">
        <f>Table_ExternalData_15[[#This Row],[Rabat]]*0.2</f>
        <v>4</v>
      </c>
      <c r="I2243" s="2">
        <f>Table_ExternalData_15[[#This Row],[Price]]-(Table_ExternalData_15[[#This Row],[Price]]*Table_ExternalData_15[[#This Row],[BB rabat]])/100</f>
        <v>5.7119999999999997</v>
      </c>
      <c r="J2243" s="2">
        <f>Table_ExternalData_15[[#This Row],[BB cena]]*Table_ExternalData_15[[#Headers],[1,22]]</f>
        <v>6.9686399999999997</v>
      </c>
      <c r="K2243" s="2">
        <f>Table_ExternalData_15[[#This Row],[Price]]*Table_ExternalData_15[[#Headers],[1,22]]</f>
        <v>7.2590000000000003</v>
      </c>
      <c r="L2243" s="7">
        <f>IF(G2243="White Shark",E2243*0.5,IF(G2243="Sbox",E2243*0.5,IF(G2243="Tenda",E2243*0.5,E2243*0.2)))/100</f>
        <v>0.04</v>
      </c>
      <c r="M2243" s="2">
        <f>Table_ExternalData_15[[#This Row],[Price]]-Table_ExternalData_15[[#This Row],[Price]]*Table_ExternalData_15[[#This Row],[extra popust]]</f>
        <v>5.7119999999999997</v>
      </c>
      <c r="N2243" s="2">
        <f>IF(M2243&lt;I2243,M2243,I2243)</f>
        <v>5.7119999999999997</v>
      </c>
      <c r="O2243" s="12" t="str">
        <f>IF(N2243&lt;I2243,$U$1," ")</f>
        <v xml:space="preserve"> </v>
      </c>
      <c r="P2243" s="12" t="str">
        <f>IFERROR((O2243+30)," ")</f>
        <v xml:space="preserve"> </v>
      </c>
      <c r="Q2243" s="2">
        <f ca="1">IF(O2243=$U$1,N2243,"0")*1.22</f>
        <v>0</v>
      </c>
    </row>
    <row r="2244" spans="1:17" x14ac:dyDescent="0.25">
      <c r="A2244" t="s">
        <v>5218</v>
      </c>
      <c r="B2244" t="s">
        <v>5217</v>
      </c>
      <c r="C2244">
        <v>13398</v>
      </c>
      <c r="D2244">
        <v>5.95</v>
      </c>
      <c r="E2244">
        <f>IFERROR(VLOOKUP(Table_ExternalData_15[[#This Row],[Id]],Rabati!B:C,2,0),0)</f>
        <v>20</v>
      </c>
      <c r="F2244">
        <v>67</v>
      </c>
      <c r="G2244" t="str">
        <f>VLOOKUP(Table_ExternalData_15[[#This Row],[Id]],'Blagovna izdelek'!A:C,3,0)</f>
        <v>Leviton</v>
      </c>
      <c r="H2244">
        <f>Table_ExternalData_15[[#This Row],[Rabat]]*0.2</f>
        <v>4</v>
      </c>
      <c r="I2244" s="2">
        <f>Table_ExternalData_15[[#This Row],[Price]]-(Table_ExternalData_15[[#This Row],[Price]]*Table_ExternalData_15[[#This Row],[BB rabat]])/100</f>
        <v>5.7119999999999997</v>
      </c>
      <c r="J2244" s="2">
        <f>Table_ExternalData_15[[#This Row],[BB cena]]*Table_ExternalData_15[[#Headers],[1,22]]</f>
        <v>6.9686399999999997</v>
      </c>
      <c r="K2244" s="2">
        <f>Table_ExternalData_15[[#This Row],[Price]]*Table_ExternalData_15[[#Headers],[1,22]]</f>
        <v>7.2590000000000003</v>
      </c>
      <c r="L2244" s="7">
        <f>IF(G2244="White Shark",E2244*0.5,IF(G2244="Sbox",E2244*0.5,IF(G2244="Tenda",E2244*0.5,E2244*0.2)))/100</f>
        <v>0.04</v>
      </c>
      <c r="M2244" s="2">
        <f>Table_ExternalData_15[[#This Row],[Price]]-Table_ExternalData_15[[#This Row],[Price]]*Table_ExternalData_15[[#This Row],[extra popust]]</f>
        <v>5.7119999999999997</v>
      </c>
      <c r="N2244" s="2">
        <f>IF(M2244&lt;I2244,M2244,I2244)</f>
        <v>5.7119999999999997</v>
      </c>
      <c r="O2244" s="12" t="str">
        <f>IF(N2244&lt;I2244,$U$1," ")</f>
        <v xml:space="preserve"> </v>
      </c>
      <c r="P2244" s="12" t="str">
        <f>IFERROR((O2244+30)," ")</f>
        <v xml:space="preserve"> </v>
      </c>
      <c r="Q2244" s="2">
        <f ca="1">IF(O2244=$U$1,N2244,"0")*1.22</f>
        <v>0</v>
      </c>
    </row>
    <row r="2245" spans="1:17" x14ac:dyDescent="0.25">
      <c r="A2245" t="s">
        <v>5220</v>
      </c>
      <c r="B2245" t="s">
        <v>5219</v>
      </c>
      <c r="C2245">
        <v>13404</v>
      </c>
      <c r="D2245">
        <v>5.95</v>
      </c>
      <c r="E2245">
        <f>IFERROR(VLOOKUP(Table_ExternalData_15[[#This Row],[Id]],Rabati!B:C,2,0),0)</f>
        <v>20</v>
      </c>
      <c r="F2245">
        <v>74</v>
      </c>
      <c r="G2245" t="str">
        <f>VLOOKUP(Table_ExternalData_15[[#This Row],[Id]],'Blagovna izdelek'!A:C,3,0)</f>
        <v>Leviton</v>
      </c>
      <c r="H2245">
        <f>Table_ExternalData_15[[#This Row],[Rabat]]*0.2</f>
        <v>4</v>
      </c>
      <c r="I2245" s="2">
        <f>Table_ExternalData_15[[#This Row],[Price]]-(Table_ExternalData_15[[#This Row],[Price]]*Table_ExternalData_15[[#This Row],[BB rabat]])/100</f>
        <v>5.7119999999999997</v>
      </c>
      <c r="J2245" s="2">
        <f>Table_ExternalData_15[[#This Row],[BB cena]]*Table_ExternalData_15[[#Headers],[1,22]]</f>
        <v>6.9686399999999997</v>
      </c>
      <c r="K2245" s="2">
        <f>Table_ExternalData_15[[#This Row],[Price]]*Table_ExternalData_15[[#Headers],[1,22]]</f>
        <v>7.2590000000000003</v>
      </c>
      <c r="L2245" s="7">
        <f>IF(G2245="White Shark",E2245*0.5,IF(G2245="Sbox",E2245*0.5,IF(G2245="Tenda",E2245*0.5,E2245*0.2)))/100</f>
        <v>0.04</v>
      </c>
      <c r="M2245" s="2">
        <f>Table_ExternalData_15[[#This Row],[Price]]-Table_ExternalData_15[[#This Row],[Price]]*Table_ExternalData_15[[#This Row],[extra popust]]</f>
        <v>5.7119999999999997</v>
      </c>
      <c r="N2245" s="2">
        <f>IF(M2245&lt;I2245,M2245,I2245)</f>
        <v>5.7119999999999997</v>
      </c>
      <c r="O2245" s="12" t="str">
        <f>IF(N2245&lt;I2245,$U$1," ")</f>
        <v xml:space="preserve"> </v>
      </c>
      <c r="P2245" s="12" t="str">
        <f>IFERROR((O2245+30)," ")</f>
        <v xml:space="preserve"> </v>
      </c>
      <c r="Q2245" s="2">
        <f ca="1">IF(O2245=$U$1,N2245,"0")*1.22</f>
        <v>0</v>
      </c>
    </row>
    <row r="2246" spans="1:17" x14ac:dyDescent="0.25">
      <c r="A2246" t="s">
        <v>5222</v>
      </c>
      <c r="B2246" t="s">
        <v>5221</v>
      </c>
      <c r="C2246">
        <v>13406</v>
      </c>
      <c r="D2246">
        <v>5.95</v>
      </c>
      <c r="E2246">
        <f>IFERROR(VLOOKUP(Table_ExternalData_15[[#This Row],[Id]],Rabati!B:C,2,0),0)</f>
        <v>20</v>
      </c>
      <c r="F2246">
        <v>132</v>
      </c>
      <c r="G2246" t="str">
        <f>VLOOKUP(Table_ExternalData_15[[#This Row],[Id]],'Blagovna izdelek'!A:C,3,0)</f>
        <v>Leviton</v>
      </c>
      <c r="H2246">
        <f>Table_ExternalData_15[[#This Row],[Rabat]]*0.2</f>
        <v>4</v>
      </c>
      <c r="I2246" s="2">
        <f>Table_ExternalData_15[[#This Row],[Price]]-(Table_ExternalData_15[[#This Row],[Price]]*Table_ExternalData_15[[#This Row],[BB rabat]])/100</f>
        <v>5.7119999999999997</v>
      </c>
      <c r="J2246" s="2">
        <f>Table_ExternalData_15[[#This Row],[BB cena]]*Table_ExternalData_15[[#Headers],[1,22]]</f>
        <v>6.9686399999999997</v>
      </c>
      <c r="K2246" s="2">
        <f>Table_ExternalData_15[[#This Row],[Price]]*Table_ExternalData_15[[#Headers],[1,22]]</f>
        <v>7.2590000000000003</v>
      </c>
      <c r="L2246" s="7">
        <f>IF(G2246="White Shark",E2246*0.5,IF(G2246="Sbox",E2246*0.5,IF(G2246="Tenda",E2246*0.5,E2246*0.2)))/100</f>
        <v>0.04</v>
      </c>
      <c r="M2246" s="2">
        <f>Table_ExternalData_15[[#This Row],[Price]]-Table_ExternalData_15[[#This Row],[Price]]*Table_ExternalData_15[[#This Row],[extra popust]]</f>
        <v>5.7119999999999997</v>
      </c>
      <c r="N2246" s="2">
        <f>IF(M2246&lt;I2246,M2246,I2246)</f>
        <v>5.7119999999999997</v>
      </c>
      <c r="O2246" s="12" t="str">
        <f>IF(N2246&lt;I2246,$U$1," ")</f>
        <v xml:space="preserve"> </v>
      </c>
      <c r="P2246" s="12" t="str">
        <f>IFERROR((O2246+30)," ")</f>
        <v xml:space="preserve"> </v>
      </c>
      <c r="Q2246" s="2">
        <f ca="1">IF(O2246=$U$1,N2246,"0")*1.22</f>
        <v>0</v>
      </c>
    </row>
    <row r="2247" spans="1:17" x14ac:dyDescent="0.25">
      <c r="A2247" t="s">
        <v>5224</v>
      </c>
      <c r="B2247" t="s">
        <v>5223</v>
      </c>
      <c r="C2247">
        <v>13407</v>
      </c>
      <c r="D2247">
        <v>5.95</v>
      </c>
      <c r="E2247">
        <f>IFERROR(VLOOKUP(Table_ExternalData_15[[#This Row],[Id]],Rabati!B:C,2,0),0)</f>
        <v>20</v>
      </c>
      <c r="F2247">
        <v>74</v>
      </c>
      <c r="G2247" t="str">
        <f>VLOOKUP(Table_ExternalData_15[[#This Row],[Id]],'Blagovna izdelek'!A:C,3,0)</f>
        <v>Leviton</v>
      </c>
      <c r="H2247">
        <f>Table_ExternalData_15[[#This Row],[Rabat]]*0.2</f>
        <v>4</v>
      </c>
      <c r="I2247" s="2">
        <f>Table_ExternalData_15[[#This Row],[Price]]-(Table_ExternalData_15[[#This Row],[Price]]*Table_ExternalData_15[[#This Row],[BB rabat]])/100</f>
        <v>5.7119999999999997</v>
      </c>
      <c r="J2247" s="2">
        <f>Table_ExternalData_15[[#This Row],[BB cena]]*Table_ExternalData_15[[#Headers],[1,22]]</f>
        <v>6.9686399999999997</v>
      </c>
      <c r="K2247" s="2">
        <f>Table_ExternalData_15[[#This Row],[Price]]*Table_ExternalData_15[[#Headers],[1,22]]</f>
        <v>7.2590000000000003</v>
      </c>
      <c r="L2247" s="7">
        <f>IF(G2247="White Shark",E2247*0.5,IF(G2247="Sbox",E2247*0.5,IF(G2247="Tenda",E2247*0.5,E2247*0.2)))/100</f>
        <v>0.04</v>
      </c>
      <c r="M2247" s="2">
        <f>Table_ExternalData_15[[#This Row],[Price]]-Table_ExternalData_15[[#This Row],[Price]]*Table_ExternalData_15[[#This Row],[extra popust]]</f>
        <v>5.7119999999999997</v>
      </c>
      <c r="N2247" s="2">
        <f>IF(M2247&lt;I2247,M2247,I2247)</f>
        <v>5.7119999999999997</v>
      </c>
      <c r="O2247" s="12" t="str">
        <f>IF(N2247&lt;I2247,$U$1," ")</f>
        <v xml:space="preserve"> </v>
      </c>
      <c r="P2247" s="12" t="str">
        <f>IFERROR((O2247+30)," ")</f>
        <v xml:space="preserve"> </v>
      </c>
      <c r="Q2247" s="2">
        <f ca="1">IF(O2247=$U$1,N2247,"0")*1.22</f>
        <v>0</v>
      </c>
    </row>
    <row r="2248" spans="1:17" x14ac:dyDescent="0.25">
      <c r="A2248" t="s">
        <v>5226</v>
      </c>
      <c r="B2248" t="s">
        <v>5225</v>
      </c>
      <c r="C2248">
        <v>13408</v>
      </c>
      <c r="D2248">
        <v>5.15</v>
      </c>
      <c r="E2248">
        <f>IFERROR(VLOOKUP(Table_ExternalData_15[[#This Row],[Id]],Rabati!B:C,2,0),0)</f>
        <v>20</v>
      </c>
      <c r="F2248">
        <v>48</v>
      </c>
      <c r="G2248" t="str">
        <f>VLOOKUP(Table_ExternalData_15[[#This Row],[Id]],'Blagovna izdelek'!A:C,3,0)</f>
        <v>Leviton</v>
      </c>
      <c r="H2248">
        <f>Table_ExternalData_15[[#This Row],[Rabat]]*0.2</f>
        <v>4</v>
      </c>
      <c r="I2248" s="2">
        <f>Table_ExternalData_15[[#This Row],[Price]]-(Table_ExternalData_15[[#This Row],[Price]]*Table_ExternalData_15[[#This Row],[BB rabat]])/100</f>
        <v>4.944</v>
      </c>
      <c r="J2248" s="2">
        <f>Table_ExternalData_15[[#This Row],[BB cena]]*Table_ExternalData_15[[#Headers],[1,22]]</f>
        <v>6.0316799999999997</v>
      </c>
      <c r="K2248" s="2">
        <f>Table_ExternalData_15[[#This Row],[Price]]*Table_ExternalData_15[[#Headers],[1,22]]</f>
        <v>6.2830000000000004</v>
      </c>
      <c r="L2248" s="7">
        <f>IF(G2248="White Shark",E2248*0.5,IF(G2248="Sbox",E2248*0.5,IF(G2248="Tenda",E2248*0.5,E2248*0.2)))/100</f>
        <v>0.04</v>
      </c>
      <c r="M2248" s="2">
        <f>Table_ExternalData_15[[#This Row],[Price]]-Table_ExternalData_15[[#This Row],[Price]]*Table_ExternalData_15[[#This Row],[extra popust]]</f>
        <v>4.944</v>
      </c>
      <c r="N2248" s="2">
        <f>IF(M2248&lt;I2248,M2248,I2248)</f>
        <v>4.944</v>
      </c>
      <c r="O2248" s="12" t="str">
        <f>IF(N2248&lt;I2248,$U$1," ")</f>
        <v xml:space="preserve"> </v>
      </c>
      <c r="P2248" s="12" t="str">
        <f>IFERROR((O2248+30)," ")</f>
        <v xml:space="preserve"> </v>
      </c>
      <c r="Q2248" s="2">
        <f ca="1">IF(O2248=$U$1,N2248,"0")*1.22</f>
        <v>0</v>
      </c>
    </row>
    <row r="2249" spans="1:17" x14ac:dyDescent="0.25">
      <c r="A2249" t="s">
        <v>5228</v>
      </c>
      <c r="B2249" t="s">
        <v>5227</v>
      </c>
      <c r="C2249">
        <v>13410</v>
      </c>
      <c r="D2249">
        <v>5.15</v>
      </c>
      <c r="E2249">
        <f>IFERROR(VLOOKUP(Table_ExternalData_15[[#This Row],[Id]],Rabati!B:C,2,0),0)</f>
        <v>20</v>
      </c>
      <c r="F2249">
        <v>9</v>
      </c>
      <c r="G2249" t="str">
        <f>VLOOKUP(Table_ExternalData_15[[#This Row],[Id]],'Blagovna izdelek'!A:C,3,0)</f>
        <v>Leviton</v>
      </c>
      <c r="H2249">
        <f>Table_ExternalData_15[[#This Row],[Rabat]]*0.2</f>
        <v>4</v>
      </c>
      <c r="I2249" s="2">
        <f>Table_ExternalData_15[[#This Row],[Price]]-(Table_ExternalData_15[[#This Row],[Price]]*Table_ExternalData_15[[#This Row],[BB rabat]])/100</f>
        <v>4.944</v>
      </c>
      <c r="J2249" s="2">
        <f>Table_ExternalData_15[[#This Row],[BB cena]]*Table_ExternalData_15[[#Headers],[1,22]]</f>
        <v>6.0316799999999997</v>
      </c>
      <c r="K2249" s="2">
        <f>Table_ExternalData_15[[#This Row],[Price]]*Table_ExternalData_15[[#Headers],[1,22]]</f>
        <v>6.2830000000000004</v>
      </c>
      <c r="L2249" s="7">
        <f>IF(G2249="White Shark",E2249*0.5,IF(G2249="Sbox",E2249*0.5,IF(G2249="Tenda",E2249*0.5,E2249*0.2)))/100</f>
        <v>0.04</v>
      </c>
      <c r="M2249" s="2">
        <f>Table_ExternalData_15[[#This Row],[Price]]-Table_ExternalData_15[[#This Row],[Price]]*Table_ExternalData_15[[#This Row],[extra popust]]</f>
        <v>4.944</v>
      </c>
      <c r="N2249" s="2">
        <f>IF(M2249&lt;I2249,M2249,I2249)</f>
        <v>4.944</v>
      </c>
      <c r="O2249" s="12" t="str">
        <f>IF(N2249&lt;I2249,$U$1," ")</f>
        <v xml:space="preserve"> </v>
      </c>
      <c r="P2249" s="12" t="str">
        <f>IFERROR((O2249+30)," ")</f>
        <v xml:space="preserve"> </v>
      </c>
      <c r="Q2249" s="2">
        <f ca="1">IF(O2249=$U$1,N2249,"0")*1.22</f>
        <v>0</v>
      </c>
    </row>
    <row r="2250" spans="1:17" x14ac:dyDescent="0.25">
      <c r="A2250" t="s">
        <v>5230</v>
      </c>
      <c r="B2250" t="s">
        <v>5229</v>
      </c>
      <c r="C2250">
        <v>13411</v>
      </c>
      <c r="D2250">
        <v>5.15</v>
      </c>
      <c r="E2250">
        <f>IFERROR(VLOOKUP(Table_ExternalData_15[[#This Row],[Id]],Rabati!B:C,2,0),0)</f>
        <v>20</v>
      </c>
      <c r="F2250">
        <v>107</v>
      </c>
      <c r="G2250" t="str">
        <f>VLOOKUP(Table_ExternalData_15[[#This Row],[Id]],'Blagovna izdelek'!A:C,3,0)</f>
        <v>Leviton</v>
      </c>
      <c r="H2250">
        <f>Table_ExternalData_15[[#This Row],[Rabat]]*0.2</f>
        <v>4</v>
      </c>
      <c r="I2250" s="2">
        <f>Table_ExternalData_15[[#This Row],[Price]]-(Table_ExternalData_15[[#This Row],[Price]]*Table_ExternalData_15[[#This Row],[BB rabat]])/100</f>
        <v>4.944</v>
      </c>
      <c r="J2250" s="2">
        <f>Table_ExternalData_15[[#This Row],[BB cena]]*Table_ExternalData_15[[#Headers],[1,22]]</f>
        <v>6.0316799999999997</v>
      </c>
      <c r="K2250" s="2">
        <f>Table_ExternalData_15[[#This Row],[Price]]*Table_ExternalData_15[[#Headers],[1,22]]</f>
        <v>6.2830000000000004</v>
      </c>
      <c r="L2250" s="7">
        <f>IF(G2250="White Shark",E2250*0.5,IF(G2250="Sbox",E2250*0.5,IF(G2250="Tenda",E2250*0.5,E2250*0.2)))/100</f>
        <v>0.04</v>
      </c>
      <c r="M2250" s="2">
        <f>Table_ExternalData_15[[#This Row],[Price]]-Table_ExternalData_15[[#This Row],[Price]]*Table_ExternalData_15[[#This Row],[extra popust]]</f>
        <v>4.944</v>
      </c>
      <c r="N2250" s="2">
        <f>IF(M2250&lt;I2250,M2250,I2250)</f>
        <v>4.944</v>
      </c>
      <c r="O2250" s="12" t="str">
        <f>IF(N2250&lt;I2250,$U$1," ")</f>
        <v xml:space="preserve"> </v>
      </c>
      <c r="P2250" s="12" t="str">
        <f>IFERROR((O2250+30)," ")</f>
        <v xml:space="preserve"> </v>
      </c>
      <c r="Q2250" s="2">
        <f ca="1">IF(O2250=$U$1,N2250,"0")*1.22</f>
        <v>0</v>
      </c>
    </row>
    <row r="2251" spans="1:17" x14ac:dyDescent="0.25">
      <c r="A2251" t="s">
        <v>5232</v>
      </c>
      <c r="B2251" t="s">
        <v>5231</v>
      </c>
      <c r="C2251">
        <v>13412</v>
      </c>
      <c r="D2251">
        <v>5.15</v>
      </c>
      <c r="E2251">
        <f>IFERROR(VLOOKUP(Table_ExternalData_15[[#This Row],[Id]],Rabati!B:C,2,0),0)</f>
        <v>20</v>
      </c>
      <c r="F2251">
        <v>71</v>
      </c>
      <c r="G2251" t="str">
        <f>VLOOKUP(Table_ExternalData_15[[#This Row],[Id]],'Blagovna izdelek'!A:C,3,0)</f>
        <v>Leviton</v>
      </c>
      <c r="H2251">
        <f>Table_ExternalData_15[[#This Row],[Rabat]]*0.2</f>
        <v>4</v>
      </c>
      <c r="I2251" s="2">
        <f>Table_ExternalData_15[[#This Row],[Price]]-(Table_ExternalData_15[[#This Row],[Price]]*Table_ExternalData_15[[#This Row],[BB rabat]])/100</f>
        <v>4.944</v>
      </c>
      <c r="J2251" s="2">
        <f>Table_ExternalData_15[[#This Row],[BB cena]]*Table_ExternalData_15[[#Headers],[1,22]]</f>
        <v>6.0316799999999997</v>
      </c>
      <c r="K2251" s="2">
        <f>Table_ExternalData_15[[#This Row],[Price]]*Table_ExternalData_15[[#Headers],[1,22]]</f>
        <v>6.2830000000000004</v>
      </c>
      <c r="L2251" s="7">
        <f>IF(G2251="White Shark",E2251*0.5,IF(G2251="Sbox",E2251*0.5,IF(G2251="Tenda",E2251*0.5,E2251*0.2)))/100</f>
        <v>0.04</v>
      </c>
      <c r="M2251" s="2">
        <f>Table_ExternalData_15[[#This Row],[Price]]-Table_ExternalData_15[[#This Row],[Price]]*Table_ExternalData_15[[#This Row],[extra popust]]</f>
        <v>4.944</v>
      </c>
      <c r="N2251" s="2">
        <f>IF(M2251&lt;I2251,M2251,I2251)</f>
        <v>4.944</v>
      </c>
      <c r="O2251" s="12" t="str">
        <f>IF(N2251&lt;I2251,$U$1," ")</f>
        <v xml:space="preserve"> </v>
      </c>
      <c r="P2251" s="12" t="str">
        <f>IFERROR((O2251+30)," ")</f>
        <v xml:space="preserve"> </v>
      </c>
      <c r="Q2251" s="2">
        <f ca="1">IF(O2251=$U$1,N2251,"0")*1.22</f>
        <v>0</v>
      </c>
    </row>
    <row r="2252" spans="1:17" x14ac:dyDescent="0.25">
      <c r="A2252" t="s">
        <v>5234</v>
      </c>
      <c r="B2252" t="s">
        <v>5233</v>
      </c>
      <c r="C2252">
        <v>13413</v>
      </c>
      <c r="D2252">
        <v>5.15</v>
      </c>
      <c r="E2252">
        <f>IFERROR(VLOOKUP(Table_ExternalData_15[[#This Row],[Id]],Rabati!B:C,2,0),0)</f>
        <v>20</v>
      </c>
      <c r="F2252">
        <v>25</v>
      </c>
      <c r="G2252" t="str">
        <f>VLOOKUP(Table_ExternalData_15[[#This Row],[Id]],'Blagovna izdelek'!A:C,3,0)</f>
        <v>Leviton</v>
      </c>
      <c r="H2252">
        <f>Table_ExternalData_15[[#This Row],[Rabat]]*0.2</f>
        <v>4</v>
      </c>
      <c r="I2252" s="2">
        <f>Table_ExternalData_15[[#This Row],[Price]]-(Table_ExternalData_15[[#This Row],[Price]]*Table_ExternalData_15[[#This Row],[BB rabat]])/100</f>
        <v>4.944</v>
      </c>
      <c r="J2252" s="2">
        <f>Table_ExternalData_15[[#This Row],[BB cena]]*Table_ExternalData_15[[#Headers],[1,22]]</f>
        <v>6.0316799999999997</v>
      </c>
      <c r="K2252" s="2">
        <f>Table_ExternalData_15[[#This Row],[Price]]*Table_ExternalData_15[[#Headers],[1,22]]</f>
        <v>6.2830000000000004</v>
      </c>
      <c r="L2252" s="7">
        <f>IF(G2252="White Shark",E2252*0.5,IF(G2252="Sbox",E2252*0.5,IF(G2252="Tenda",E2252*0.5,E2252*0.2)))/100</f>
        <v>0.04</v>
      </c>
      <c r="M2252" s="2">
        <f>Table_ExternalData_15[[#This Row],[Price]]-Table_ExternalData_15[[#This Row],[Price]]*Table_ExternalData_15[[#This Row],[extra popust]]</f>
        <v>4.944</v>
      </c>
      <c r="N2252" s="2">
        <f>IF(M2252&lt;I2252,M2252,I2252)</f>
        <v>4.944</v>
      </c>
      <c r="O2252" s="12" t="str">
        <f>IF(N2252&lt;I2252,$U$1," ")</f>
        <v xml:space="preserve"> </v>
      </c>
      <c r="P2252" s="12" t="str">
        <f>IFERROR((O2252+30)," ")</f>
        <v xml:space="preserve"> </v>
      </c>
      <c r="Q2252" s="2">
        <f ca="1">IF(O2252=$U$1,N2252,"0")*1.22</f>
        <v>0</v>
      </c>
    </row>
    <row r="2253" spans="1:17" x14ac:dyDescent="0.25">
      <c r="A2253" t="s">
        <v>5236</v>
      </c>
      <c r="B2253" t="s">
        <v>5235</v>
      </c>
      <c r="C2253">
        <v>13414</v>
      </c>
      <c r="D2253">
        <v>5.15</v>
      </c>
      <c r="E2253">
        <f>IFERROR(VLOOKUP(Table_ExternalData_15[[#This Row],[Id]],Rabati!B:C,2,0),0)</f>
        <v>20</v>
      </c>
      <c r="F2253">
        <v>58</v>
      </c>
      <c r="G2253" t="str">
        <f>VLOOKUP(Table_ExternalData_15[[#This Row],[Id]],'Blagovna izdelek'!A:C,3,0)</f>
        <v>Leviton</v>
      </c>
      <c r="H2253">
        <f>Table_ExternalData_15[[#This Row],[Rabat]]*0.2</f>
        <v>4</v>
      </c>
      <c r="I2253" s="2">
        <f>Table_ExternalData_15[[#This Row],[Price]]-(Table_ExternalData_15[[#This Row],[Price]]*Table_ExternalData_15[[#This Row],[BB rabat]])/100</f>
        <v>4.944</v>
      </c>
      <c r="J2253" s="2">
        <f>Table_ExternalData_15[[#This Row],[BB cena]]*Table_ExternalData_15[[#Headers],[1,22]]</f>
        <v>6.0316799999999997</v>
      </c>
      <c r="K2253" s="2">
        <f>Table_ExternalData_15[[#This Row],[Price]]*Table_ExternalData_15[[#Headers],[1,22]]</f>
        <v>6.2830000000000004</v>
      </c>
      <c r="L2253" s="7">
        <f>IF(G2253="White Shark",E2253*0.5,IF(G2253="Sbox",E2253*0.5,IF(G2253="Tenda",E2253*0.5,E2253*0.2)))/100</f>
        <v>0.04</v>
      </c>
      <c r="M2253" s="2">
        <f>Table_ExternalData_15[[#This Row],[Price]]-Table_ExternalData_15[[#This Row],[Price]]*Table_ExternalData_15[[#This Row],[extra popust]]</f>
        <v>4.944</v>
      </c>
      <c r="N2253" s="2">
        <f>IF(M2253&lt;I2253,M2253,I2253)</f>
        <v>4.944</v>
      </c>
      <c r="O2253" s="12" t="str">
        <f>IF(N2253&lt;I2253,$U$1," ")</f>
        <v xml:space="preserve"> </v>
      </c>
      <c r="P2253" s="12" t="str">
        <f>IFERROR((O2253+30)," ")</f>
        <v xml:space="preserve"> </v>
      </c>
      <c r="Q2253" s="2">
        <f ca="1">IF(O2253=$U$1,N2253,"0")*1.22</f>
        <v>0</v>
      </c>
    </row>
    <row r="2254" spans="1:17" x14ac:dyDescent="0.25">
      <c r="A2254" t="s">
        <v>5238</v>
      </c>
      <c r="B2254" t="s">
        <v>5237</v>
      </c>
      <c r="C2254">
        <v>13415</v>
      </c>
      <c r="D2254">
        <v>5.15</v>
      </c>
      <c r="E2254">
        <f>IFERROR(VLOOKUP(Table_ExternalData_15[[#This Row],[Id]],Rabati!B:C,2,0),0)</f>
        <v>20</v>
      </c>
      <c r="F2254">
        <v>92</v>
      </c>
      <c r="G2254" t="str">
        <f>VLOOKUP(Table_ExternalData_15[[#This Row],[Id]],'Blagovna izdelek'!A:C,3,0)</f>
        <v>Leviton</v>
      </c>
      <c r="H2254">
        <f>Table_ExternalData_15[[#This Row],[Rabat]]*0.2</f>
        <v>4</v>
      </c>
      <c r="I2254" s="2">
        <f>Table_ExternalData_15[[#This Row],[Price]]-(Table_ExternalData_15[[#This Row],[Price]]*Table_ExternalData_15[[#This Row],[BB rabat]])/100</f>
        <v>4.944</v>
      </c>
      <c r="J2254" s="2">
        <f>Table_ExternalData_15[[#This Row],[BB cena]]*Table_ExternalData_15[[#Headers],[1,22]]</f>
        <v>6.0316799999999997</v>
      </c>
      <c r="K2254" s="2">
        <f>Table_ExternalData_15[[#This Row],[Price]]*Table_ExternalData_15[[#Headers],[1,22]]</f>
        <v>6.2830000000000004</v>
      </c>
      <c r="L2254" s="7">
        <f>IF(G2254="White Shark",E2254*0.5,IF(G2254="Sbox",E2254*0.5,IF(G2254="Tenda",E2254*0.5,E2254*0.2)))/100</f>
        <v>0.04</v>
      </c>
      <c r="M2254" s="2">
        <f>Table_ExternalData_15[[#This Row],[Price]]-Table_ExternalData_15[[#This Row],[Price]]*Table_ExternalData_15[[#This Row],[extra popust]]</f>
        <v>4.944</v>
      </c>
      <c r="N2254" s="2">
        <f>IF(M2254&lt;I2254,M2254,I2254)</f>
        <v>4.944</v>
      </c>
      <c r="O2254" s="12" t="str">
        <f>IF(N2254&lt;I2254,$U$1," ")</f>
        <v xml:space="preserve"> </v>
      </c>
      <c r="P2254" s="12" t="str">
        <f>IFERROR((O2254+30)," ")</f>
        <v xml:space="preserve"> </v>
      </c>
      <c r="Q2254" s="2">
        <f ca="1">IF(O2254=$U$1,N2254,"0")*1.22</f>
        <v>0</v>
      </c>
    </row>
    <row r="2255" spans="1:17" x14ac:dyDescent="0.25">
      <c r="A2255" t="s">
        <v>5240</v>
      </c>
      <c r="B2255" t="s">
        <v>5239</v>
      </c>
      <c r="C2255">
        <v>13417</v>
      </c>
      <c r="D2255">
        <v>4.9000000000000004</v>
      </c>
      <c r="E2255">
        <f>IFERROR(VLOOKUP(Table_ExternalData_15[[#This Row],[Id]],Rabati!B:C,2,0),0)</f>
        <v>20</v>
      </c>
      <c r="F2255">
        <v>10</v>
      </c>
      <c r="G2255" t="str">
        <f>VLOOKUP(Table_ExternalData_15[[#This Row],[Id]],'Blagovna izdelek'!A:C,3,0)</f>
        <v>Leviton</v>
      </c>
      <c r="H2255">
        <f>Table_ExternalData_15[[#This Row],[Rabat]]*0.2</f>
        <v>4</v>
      </c>
      <c r="I2255" s="2">
        <f>Table_ExternalData_15[[#This Row],[Price]]-(Table_ExternalData_15[[#This Row],[Price]]*Table_ExternalData_15[[#This Row],[BB rabat]])/100</f>
        <v>4.7040000000000006</v>
      </c>
      <c r="J2255" s="2">
        <f>Table_ExternalData_15[[#This Row],[BB cena]]*Table_ExternalData_15[[#Headers],[1,22]]</f>
        <v>5.7388800000000009</v>
      </c>
      <c r="K2255" s="2">
        <f>Table_ExternalData_15[[#This Row],[Price]]*Table_ExternalData_15[[#Headers],[1,22]]</f>
        <v>5.9780000000000006</v>
      </c>
      <c r="L2255" s="7">
        <f>IF(G2255="White Shark",E2255*0.5,IF(G2255="Sbox",E2255*0.5,IF(G2255="Tenda",E2255*0.5,E2255*0.2)))/100</f>
        <v>0.04</v>
      </c>
      <c r="M2255" s="2">
        <f>Table_ExternalData_15[[#This Row],[Price]]-Table_ExternalData_15[[#This Row],[Price]]*Table_ExternalData_15[[#This Row],[extra popust]]</f>
        <v>4.7040000000000006</v>
      </c>
      <c r="N2255" s="2">
        <f>IF(M2255&lt;I2255,M2255,I2255)</f>
        <v>4.7040000000000006</v>
      </c>
      <c r="O2255" s="12" t="str">
        <f>IF(N2255&lt;I2255,$U$1," ")</f>
        <v xml:space="preserve"> </v>
      </c>
      <c r="P2255" s="12" t="str">
        <f>IFERROR((O2255+30)," ")</f>
        <v xml:space="preserve"> </v>
      </c>
      <c r="Q2255" s="2">
        <f ca="1">IF(O2255=$U$1,N2255,"0")*1.22</f>
        <v>0</v>
      </c>
    </row>
    <row r="2256" spans="1:17" x14ac:dyDescent="0.25">
      <c r="A2256" t="s">
        <v>5242</v>
      </c>
      <c r="B2256" t="s">
        <v>5241</v>
      </c>
      <c r="C2256">
        <v>13418</v>
      </c>
      <c r="D2256">
        <v>4.9000000000000004</v>
      </c>
      <c r="E2256">
        <f>IFERROR(VLOOKUP(Table_ExternalData_15[[#This Row],[Id]],Rabati!B:C,2,0),0)</f>
        <v>20</v>
      </c>
      <c r="F2256">
        <v>39</v>
      </c>
      <c r="G2256" t="str">
        <f>VLOOKUP(Table_ExternalData_15[[#This Row],[Id]],'Blagovna izdelek'!A:C,3,0)</f>
        <v>Leviton</v>
      </c>
      <c r="H2256">
        <f>Table_ExternalData_15[[#This Row],[Rabat]]*0.2</f>
        <v>4</v>
      </c>
      <c r="I2256" s="2">
        <f>Table_ExternalData_15[[#This Row],[Price]]-(Table_ExternalData_15[[#This Row],[Price]]*Table_ExternalData_15[[#This Row],[BB rabat]])/100</f>
        <v>4.7040000000000006</v>
      </c>
      <c r="J2256" s="2">
        <f>Table_ExternalData_15[[#This Row],[BB cena]]*Table_ExternalData_15[[#Headers],[1,22]]</f>
        <v>5.7388800000000009</v>
      </c>
      <c r="K2256" s="2">
        <f>Table_ExternalData_15[[#This Row],[Price]]*Table_ExternalData_15[[#Headers],[1,22]]</f>
        <v>5.9780000000000006</v>
      </c>
      <c r="L2256" s="7">
        <f>IF(G2256="White Shark",E2256*0.5,IF(G2256="Sbox",E2256*0.5,IF(G2256="Tenda",E2256*0.5,E2256*0.2)))/100</f>
        <v>0.04</v>
      </c>
      <c r="M2256" s="2">
        <f>Table_ExternalData_15[[#This Row],[Price]]-Table_ExternalData_15[[#This Row],[Price]]*Table_ExternalData_15[[#This Row],[extra popust]]</f>
        <v>4.7040000000000006</v>
      </c>
      <c r="N2256" s="2">
        <f>IF(M2256&lt;I2256,M2256,I2256)</f>
        <v>4.7040000000000006</v>
      </c>
      <c r="O2256" s="12" t="str">
        <f>IF(N2256&lt;I2256,$U$1," ")</f>
        <v xml:space="preserve"> </v>
      </c>
      <c r="P2256" s="12" t="str">
        <f>IFERROR((O2256+30)," ")</f>
        <v xml:space="preserve"> </v>
      </c>
      <c r="Q2256" s="2">
        <f ca="1">IF(O2256=$U$1,N2256,"0")*1.22</f>
        <v>0</v>
      </c>
    </row>
    <row r="2257" spans="1:17" x14ac:dyDescent="0.25">
      <c r="A2257" t="s">
        <v>5244</v>
      </c>
      <c r="B2257" t="s">
        <v>5243</v>
      </c>
      <c r="C2257">
        <v>13419</v>
      </c>
      <c r="D2257">
        <v>4.9000000000000004</v>
      </c>
      <c r="E2257">
        <f>IFERROR(VLOOKUP(Table_ExternalData_15[[#This Row],[Id]],Rabati!B:C,2,0),0)</f>
        <v>20</v>
      </c>
      <c r="F2257">
        <v>26</v>
      </c>
      <c r="G2257" t="str">
        <f>VLOOKUP(Table_ExternalData_15[[#This Row],[Id]],'Blagovna izdelek'!A:C,3,0)</f>
        <v>Leviton</v>
      </c>
      <c r="H2257">
        <f>Table_ExternalData_15[[#This Row],[Rabat]]*0.2</f>
        <v>4</v>
      </c>
      <c r="I2257" s="2">
        <f>Table_ExternalData_15[[#This Row],[Price]]-(Table_ExternalData_15[[#This Row],[Price]]*Table_ExternalData_15[[#This Row],[BB rabat]])/100</f>
        <v>4.7040000000000006</v>
      </c>
      <c r="J2257" s="2">
        <f>Table_ExternalData_15[[#This Row],[BB cena]]*Table_ExternalData_15[[#Headers],[1,22]]</f>
        <v>5.7388800000000009</v>
      </c>
      <c r="K2257" s="2">
        <f>Table_ExternalData_15[[#This Row],[Price]]*Table_ExternalData_15[[#Headers],[1,22]]</f>
        <v>5.9780000000000006</v>
      </c>
      <c r="L2257" s="7">
        <f>IF(G2257="White Shark",E2257*0.5,IF(G2257="Sbox",E2257*0.5,IF(G2257="Tenda",E2257*0.5,E2257*0.2)))/100</f>
        <v>0.04</v>
      </c>
      <c r="M2257" s="2">
        <f>Table_ExternalData_15[[#This Row],[Price]]-Table_ExternalData_15[[#This Row],[Price]]*Table_ExternalData_15[[#This Row],[extra popust]]</f>
        <v>4.7040000000000006</v>
      </c>
      <c r="N2257" s="2">
        <f>IF(M2257&lt;I2257,M2257,I2257)</f>
        <v>4.7040000000000006</v>
      </c>
      <c r="O2257" s="12" t="str">
        <f>IF(N2257&lt;I2257,$U$1," ")</f>
        <v xml:space="preserve"> </v>
      </c>
      <c r="P2257" s="12" t="str">
        <f>IFERROR((O2257+30)," ")</f>
        <v xml:space="preserve"> </v>
      </c>
      <c r="Q2257" s="2">
        <f ca="1">IF(O2257=$U$1,N2257,"0")*1.22</f>
        <v>0</v>
      </c>
    </row>
    <row r="2258" spans="1:17" x14ac:dyDescent="0.25">
      <c r="A2258" t="s">
        <v>5246</v>
      </c>
      <c r="B2258" t="s">
        <v>5245</v>
      </c>
      <c r="C2258">
        <v>13421</v>
      </c>
      <c r="D2258">
        <v>4.9000000000000004</v>
      </c>
      <c r="E2258">
        <f>IFERROR(VLOOKUP(Table_ExternalData_15[[#This Row],[Id]],Rabati!B:C,2,0),0)</f>
        <v>20</v>
      </c>
      <c r="F2258">
        <v>24</v>
      </c>
      <c r="G2258" t="str">
        <f>VLOOKUP(Table_ExternalData_15[[#This Row],[Id]],'Blagovna izdelek'!A:C,3,0)</f>
        <v>Leviton</v>
      </c>
      <c r="H2258">
        <f>Table_ExternalData_15[[#This Row],[Rabat]]*0.2</f>
        <v>4</v>
      </c>
      <c r="I2258" s="2">
        <f>Table_ExternalData_15[[#This Row],[Price]]-(Table_ExternalData_15[[#This Row],[Price]]*Table_ExternalData_15[[#This Row],[BB rabat]])/100</f>
        <v>4.7040000000000006</v>
      </c>
      <c r="J2258" s="2">
        <f>Table_ExternalData_15[[#This Row],[BB cena]]*Table_ExternalData_15[[#Headers],[1,22]]</f>
        <v>5.7388800000000009</v>
      </c>
      <c r="K2258" s="2">
        <f>Table_ExternalData_15[[#This Row],[Price]]*Table_ExternalData_15[[#Headers],[1,22]]</f>
        <v>5.9780000000000006</v>
      </c>
      <c r="L2258" s="7">
        <f>IF(G2258="White Shark",E2258*0.5,IF(G2258="Sbox",E2258*0.5,IF(G2258="Tenda",E2258*0.5,E2258*0.2)))/100</f>
        <v>0.04</v>
      </c>
      <c r="M2258" s="2">
        <f>Table_ExternalData_15[[#This Row],[Price]]-Table_ExternalData_15[[#This Row],[Price]]*Table_ExternalData_15[[#This Row],[extra popust]]</f>
        <v>4.7040000000000006</v>
      </c>
      <c r="N2258" s="2">
        <f>IF(M2258&lt;I2258,M2258,I2258)</f>
        <v>4.7040000000000006</v>
      </c>
      <c r="O2258" s="12" t="str">
        <f>IF(N2258&lt;I2258,$U$1," ")</f>
        <v xml:space="preserve"> </v>
      </c>
      <c r="P2258" s="12" t="str">
        <f>IFERROR((O2258+30)," ")</f>
        <v xml:space="preserve"> </v>
      </c>
      <c r="Q2258" s="2">
        <f ca="1">IF(O2258=$U$1,N2258,"0")*1.22</f>
        <v>0</v>
      </c>
    </row>
    <row r="2259" spans="1:17" x14ac:dyDescent="0.25">
      <c r="A2259" t="s">
        <v>5248</v>
      </c>
      <c r="B2259" t="s">
        <v>5247</v>
      </c>
      <c r="C2259">
        <v>13422</v>
      </c>
      <c r="D2259">
        <v>4.9000000000000004</v>
      </c>
      <c r="E2259">
        <f>IFERROR(VLOOKUP(Table_ExternalData_15[[#This Row],[Id]],Rabati!B:C,2,0),0)</f>
        <v>20</v>
      </c>
      <c r="F2259">
        <v>44</v>
      </c>
      <c r="G2259" t="str">
        <f>VLOOKUP(Table_ExternalData_15[[#This Row],[Id]],'Blagovna izdelek'!A:C,3,0)</f>
        <v>Leviton</v>
      </c>
      <c r="H2259">
        <f>Table_ExternalData_15[[#This Row],[Rabat]]*0.2</f>
        <v>4</v>
      </c>
      <c r="I2259" s="2">
        <f>Table_ExternalData_15[[#This Row],[Price]]-(Table_ExternalData_15[[#This Row],[Price]]*Table_ExternalData_15[[#This Row],[BB rabat]])/100</f>
        <v>4.7040000000000006</v>
      </c>
      <c r="J2259" s="2">
        <f>Table_ExternalData_15[[#This Row],[BB cena]]*Table_ExternalData_15[[#Headers],[1,22]]</f>
        <v>5.7388800000000009</v>
      </c>
      <c r="K2259" s="2">
        <f>Table_ExternalData_15[[#This Row],[Price]]*Table_ExternalData_15[[#Headers],[1,22]]</f>
        <v>5.9780000000000006</v>
      </c>
      <c r="L2259" s="7">
        <f>IF(G2259="White Shark",E2259*0.5,IF(G2259="Sbox",E2259*0.5,IF(G2259="Tenda",E2259*0.5,E2259*0.2)))/100</f>
        <v>0.04</v>
      </c>
      <c r="M2259" s="2">
        <f>Table_ExternalData_15[[#This Row],[Price]]-Table_ExternalData_15[[#This Row],[Price]]*Table_ExternalData_15[[#This Row],[extra popust]]</f>
        <v>4.7040000000000006</v>
      </c>
      <c r="N2259" s="2">
        <f>IF(M2259&lt;I2259,M2259,I2259)</f>
        <v>4.7040000000000006</v>
      </c>
      <c r="O2259" s="12" t="str">
        <f>IF(N2259&lt;I2259,$U$1," ")</f>
        <v xml:space="preserve"> </v>
      </c>
      <c r="P2259" s="12" t="str">
        <f>IFERROR((O2259+30)," ")</f>
        <v xml:space="preserve"> </v>
      </c>
      <c r="Q2259" s="2">
        <f ca="1">IF(O2259=$U$1,N2259,"0")*1.22</f>
        <v>0</v>
      </c>
    </row>
    <row r="2260" spans="1:17" x14ac:dyDescent="0.25">
      <c r="A2260" t="s">
        <v>5292</v>
      </c>
      <c r="B2260" t="s">
        <v>5291</v>
      </c>
      <c r="C2260">
        <v>13462</v>
      </c>
      <c r="D2260">
        <v>5.95</v>
      </c>
      <c r="E2260">
        <f>IFERROR(VLOOKUP(Table_ExternalData_15[[#This Row],[Id]],Rabati!B:C,2,0),0)</f>
        <v>20</v>
      </c>
      <c r="F2260">
        <v>76</v>
      </c>
      <c r="G2260" t="str">
        <f>VLOOKUP(Table_ExternalData_15[[#This Row],[Id]],'Blagovna izdelek'!A:C,3,0)</f>
        <v>Leviton</v>
      </c>
      <c r="H2260">
        <f>Table_ExternalData_15[[#This Row],[Rabat]]*0.2</f>
        <v>4</v>
      </c>
      <c r="I2260" s="2">
        <f>Table_ExternalData_15[[#This Row],[Price]]-(Table_ExternalData_15[[#This Row],[Price]]*Table_ExternalData_15[[#This Row],[BB rabat]])/100</f>
        <v>5.7119999999999997</v>
      </c>
      <c r="J2260" s="2">
        <f>Table_ExternalData_15[[#This Row],[BB cena]]*Table_ExternalData_15[[#Headers],[1,22]]</f>
        <v>6.9686399999999997</v>
      </c>
      <c r="K2260" s="2">
        <f>Table_ExternalData_15[[#This Row],[Price]]*Table_ExternalData_15[[#Headers],[1,22]]</f>
        <v>7.2590000000000003</v>
      </c>
      <c r="L2260" s="7">
        <f>IF(G2260="White Shark",E2260*0.5,IF(G2260="Sbox",E2260*0.5,IF(G2260="Tenda",E2260*0.5,E2260*0.2)))/100</f>
        <v>0.04</v>
      </c>
      <c r="M2260" s="2">
        <f>Table_ExternalData_15[[#This Row],[Price]]-Table_ExternalData_15[[#This Row],[Price]]*Table_ExternalData_15[[#This Row],[extra popust]]</f>
        <v>5.7119999999999997</v>
      </c>
      <c r="N2260" s="2">
        <f>IF(M2260&lt;I2260,M2260,I2260)</f>
        <v>5.7119999999999997</v>
      </c>
      <c r="O2260" s="12" t="str">
        <f>IF(N2260&lt;I2260,$U$1," ")</f>
        <v xml:space="preserve"> </v>
      </c>
      <c r="P2260" s="12" t="str">
        <f>IFERROR((O2260+30)," ")</f>
        <v xml:space="preserve"> </v>
      </c>
      <c r="Q2260" s="2">
        <f ca="1">IF(O2260=$U$1,N2260,"0")*1.22</f>
        <v>0</v>
      </c>
    </row>
    <row r="2261" spans="1:17" x14ac:dyDescent="0.25">
      <c r="A2261" t="s">
        <v>5300</v>
      </c>
      <c r="B2261" t="s">
        <v>5299</v>
      </c>
      <c r="C2261">
        <v>13467</v>
      </c>
      <c r="D2261">
        <v>925.97</v>
      </c>
      <c r="E2261">
        <f>IFERROR(VLOOKUP(Table_ExternalData_15[[#This Row],[Id]],Rabati!B:C,2,0),0)</f>
        <v>20</v>
      </c>
      <c r="F2261">
        <v>0</v>
      </c>
      <c r="G2261" t="str">
        <f>VLOOKUP(Table_ExternalData_15[[#This Row],[Id]],'Blagovna izdelek'!A:C,3,0)</f>
        <v>Leviton</v>
      </c>
      <c r="H2261">
        <f>Table_ExternalData_15[[#This Row],[Rabat]]*0.2</f>
        <v>4</v>
      </c>
      <c r="I2261" s="2">
        <f>Table_ExternalData_15[[#This Row],[Price]]-(Table_ExternalData_15[[#This Row],[Price]]*Table_ExternalData_15[[#This Row],[BB rabat]])/100</f>
        <v>888.93119999999999</v>
      </c>
      <c r="J2261" s="2">
        <f>Table_ExternalData_15[[#This Row],[BB cena]]*Table_ExternalData_15[[#Headers],[1,22]]</f>
        <v>1084.4960639999999</v>
      </c>
      <c r="K2261" s="2">
        <f>Table_ExternalData_15[[#This Row],[Price]]*Table_ExternalData_15[[#Headers],[1,22]]</f>
        <v>1129.6834000000001</v>
      </c>
      <c r="L2261" s="7">
        <f>IF(G2261="White Shark",E2261*0.5,IF(G2261="Sbox",E2261*0.5,IF(G2261="Tenda",E2261*0.5,E2261*0.2)))/100</f>
        <v>0.04</v>
      </c>
      <c r="M2261" s="2">
        <f>Table_ExternalData_15[[#This Row],[Price]]-Table_ExternalData_15[[#This Row],[Price]]*Table_ExternalData_15[[#This Row],[extra popust]]</f>
        <v>888.93119999999999</v>
      </c>
      <c r="N2261" s="2">
        <f>IF(M2261&lt;I2261,M2261,I2261)</f>
        <v>888.93119999999999</v>
      </c>
      <c r="O2261" s="12" t="str">
        <f>IF(N2261&lt;I2261,$U$1," ")</f>
        <v xml:space="preserve"> </v>
      </c>
      <c r="P2261" s="12" t="str">
        <f>IFERROR((O2261+30)," ")</f>
        <v xml:space="preserve"> </v>
      </c>
      <c r="Q2261" s="2">
        <f ca="1">IF(O2261=$U$1,N2261,"0")*1.22</f>
        <v>0</v>
      </c>
    </row>
    <row r="2262" spans="1:17" x14ac:dyDescent="0.25">
      <c r="A2262" t="s">
        <v>5329</v>
      </c>
      <c r="B2262" t="s">
        <v>5328</v>
      </c>
      <c r="C2262">
        <v>13506</v>
      </c>
      <c r="D2262">
        <v>9.1</v>
      </c>
      <c r="E2262">
        <f>IFERROR(VLOOKUP(Table_ExternalData_15[[#This Row],[Id]],Rabati!B:C,2,0),0)</f>
        <v>20</v>
      </c>
      <c r="F2262">
        <v>77</v>
      </c>
      <c r="G2262" t="str">
        <f>VLOOKUP(Table_ExternalData_15[[#This Row],[Id]],'Blagovna izdelek'!A:C,3,0)</f>
        <v>Leviton</v>
      </c>
      <c r="H2262">
        <f>Table_ExternalData_15[[#This Row],[Rabat]]*0.2</f>
        <v>4</v>
      </c>
      <c r="I2262" s="2">
        <f>Table_ExternalData_15[[#This Row],[Price]]-(Table_ExternalData_15[[#This Row],[Price]]*Table_ExternalData_15[[#This Row],[BB rabat]])/100</f>
        <v>8.7359999999999989</v>
      </c>
      <c r="J2262" s="2">
        <f>Table_ExternalData_15[[#This Row],[BB cena]]*Table_ExternalData_15[[#Headers],[1,22]]</f>
        <v>10.657919999999999</v>
      </c>
      <c r="K2262" s="2">
        <f>Table_ExternalData_15[[#This Row],[Price]]*Table_ExternalData_15[[#Headers],[1,22]]</f>
        <v>11.101999999999999</v>
      </c>
      <c r="L2262" s="7">
        <f>IF(G2262="White Shark",E2262*0.5,IF(G2262="Sbox",E2262*0.5,IF(G2262="Tenda",E2262*0.5,E2262*0.2)))/100</f>
        <v>0.04</v>
      </c>
      <c r="M2262" s="2">
        <f>Table_ExternalData_15[[#This Row],[Price]]-Table_ExternalData_15[[#This Row],[Price]]*Table_ExternalData_15[[#This Row],[extra popust]]</f>
        <v>8.7359999999999989</v>
      </c>
      <c r="N2262" s="2">
        <f>IF(M2262&lt;I2262,M2262,I2262)</f>
        <v>8.7359999999999989</v>
      </c>
      <c r="O2262" s="12" t="str">
        <f>IF(N2262&lt;I2262,$U$1," ")</f>
        <v xml:space="preserve"> </v>
      </c>
      <c r="P2262" s="12" t="str">
        <f>IFERROR((O2262+30)," ")</f>
        <v xml:space="preserve"> </v>
      </c>
      <c r="Q2262" s="2">
        <f ca="1">IF(O2262=$U$1,N2262,"0")*1.22</f>
        <v>0</v>
      </c>
    </row>
    <row r="2263" spans="1:17" x14ac:dyDescent="0.25">
      <c r="A2263" t="s">
        <v>5382</v>
      </c>
      <c r="B2263" t="s">
        <v>5381</v>
      </c>
      <c r="C2263">
        <v>13590</v>
      </c>
      <c r="D2263">
        <v>219.53</v>
      </c>
      <c r="E2263">
        <f>IFERROR(VLOOKUP(Table_ExternalData_15[[#This Row],[Id]],Rabati!B:C,2,0),0)</f>
        <v>20</v>
      </c>
      <c r="F2263">
        <v>0</v>
      </c>
      <c r="G2263" t="str">
        <f>VLOOKUP(Table_ExternalData_15[[#This Row],[Id]],'Blagovna izdelek'!A:C,3,0)</f>
        <v>Leviton</v>
      </c>
      <c r="H2263">
        <f>Table_ExternalData_15[[#This Row],[Rabat]]*0.2</f>
        <v>4</v>
      </c>
      <c r="I2263" s="2">
        <f>Table_ExternalData_15[[#This Row],[Price]]-(Table_ExternalData_15[[#This Row],[Price]]*Table_ExternalData_15[[#This Row],[BB rabat]])/100</f>
        <v>210.74879999999999</v>
      </c>
      <c r="J2263" s="2">
        <f>Table_ExternalData_15[[#This Row],[BB cena]]*Table_ExternalData_15[[#Headers],[1,22]]</f>
        <v>257.11353599999995</v>
      </c>
      <c r="K2263" s="2">
        <f>Table_ExternalData_15[[#This Row],[Price]]*Table_ExternalData_15[[#Headers],[1,22]]</f>
        <v>267.82659999999998</v>
      </c>
      <c r="L2263" s="7">
        <f>IF(G2263="White Shark",E2263*0.5,IF(G2263="Sbox",E2263*0.5,IF(G2263="Tenda",E2263*0.5,E2263*0.2)))/100</f>
        <v>0.04</v>
      </c>
      <c r="M2263" s="2">
        <f>Table_ExternalData_15[[#This Row],[Price]]-Table_ExternalData_15[[#This Row],[Price]]*Table_ExternalData_15[[#This Row],[extra popust]]</f>
        <v>210.74879999999999</v>
      </c>
      <c r="N2263" s="2">
        <f>IF(M2263&lt;I2263,M2263,I2263)</f>
        <v>210.74879999999999</v>
      </c>
      <c r="O2263" s="12" t="str">
        <f>IF(N2263&lt;I2263,$U$1," ")</f>
        <v xml:space="preserve"> </v>
      </c>
      <c r="P2263" s="12" t="str">
        <f>IFERROR((O2263+30)," ")</f>
        <v xml:space="preserve"> </v>
      </c>
      <c r="Q2263" s="2">
        <f ca="1">IF(O2263=$U$1,N2263,"0")*1.22</f>
        <v>0</v>
      </c>
    </row>
    <row r="2264" spans="1:17" x14ac:dyDescent="0.25">
      <c r="A2264" t="s">
        <v>5447</v>
      </c>
      <c r="B2264" t="s">
        <v>5446</v>
      </c>
      <c r="C2264">
        <v>13646</v>
      </c>
      <c r="D2264">
        <v>5.45</v>
      </c>
      <c r="E2264">
        <f>IFERROR(VLOOKUP(Table_ExternalData_15[[#This Row],[Id]],Rabati!B:C,2,0),0)</f>
        <v>20</v>
      </c>
      <c r="F2264">
        <v>36</v>
      </c>
      <c r="G2264" t="str">
        <f>VLOOKUP(Table_ExternalData_15[[#This Row],[Id]],'Blagovna izdelek'!A:C,3,0)</f>
        <v>Leviton</v>
      </c>
      <c r="H2264">
        <f>Table_ExternalData_15[[#This Row],[Rabat]]*0.2</f>
        <v>4</v>
      </c>
      <c r="I2264" s="2">
        <f>Table_ExternalData_15[[#This Row],[Price]]-(Table_ExternalData_15[[#This Row],[Price]]*Table_ExternalData_15[[#This Row],[BB rabat]])/100</f>
        <v>5.2320000000000002</v>
      </c>
      <c r="J2264" s="2">
        <f>Table_ExternalData_15[[#This Row],[BB cena]]*Table_ExternalData_15[[#Headers],[1,22]]</f>
        <v>6.3830400000000003</v>
      </c>
      <c r="K2264" s="2">
        <f>Table_ExternalData_15[[#This Row],[Price]]*Table_ExternalData_15[[#Headers],[1,22]]</f>
        <v>6.649</v>
      </c>
      <c r="L2264" s="7">
        <f>IF(G2264="White Shark",E2264*0.5,IF(G2264="Sbox",E2264*0.5,IF(G2264="Tenda",E2264*0.5,E2264*0.2)))/100</f>
        <v>0.04</v>
      </c>
      <c r="M2264" s="2">
        <f>Table_ExternalData_15[[#This Row],[Price]]-Table_ExternalData_15[[#This Row],[Price]]*Table_ExternalData_15[[#This Row],[extra popust]]</f>
        <v>5.2320000000000002</v>
      </c>
      <c r="N2264" s="2">
        <f>IF(M2264&lt;I2264,M2264,I2264)</f>
        <v>5.2320000000000002</v>
      </c>
      <c r="O2264" s="12" t="str">
        <f>IF(N2264&lt;I2264,$U$1," ")</f>
        <v xml:space="preserve"> </v>
      </c>
      <c r="P2264" s="12" t="str">
        <f>IFERROR((O2264+30)," ")</f>
        <v xml:space="preserve"> </v>
      </c>
      <c r="Q2264" s="2">
        <f ca="1">IF(O2264=$U$1,N2264,"0")*1.22</f>
        <v>0</v>
      </c>
    </row>
    <row r="2265" spans="1:17" x14ac:dyDescent="0.25">
      <c r="A2265" t="s">
        <v>5449</v>
      </c>
      <c r="B2265" t="s">
        <v>5448</v>
      </c>
      <c r="C2265">
        <v>13647</v>
      </c>
      <c r="D2265">
        <v>5.45</v>
      </c>
      <c r="E2265">
        <f>IFERROR(VLOOKUP(Table_ExternalData_15[[#This Row],[Id]],Rabati!B:C,2,0),0)</f>
        <v>20</v>
      </c>
      <c r="F2265">
        <v>107</v>
      </c>
      <c r="G2265" t="str">
        <f>VLOOKUP(Table_ExternalData_15[[#This Row],[Id]],'Blagovna izdelek'!A:C,3,0)</f>
        <v>Leviton</v>
      </c>
      <c r="H2265">
        <f>Table_ExternalData_15[[#This Row],[Rabat]]*0.2</f>
        <v>4</v>
      </c>
      <c r="I2265" s="2">
        <f>Table_ExternalData_15[[#This Row],[Price]]-(Table_ExternalData_15[[#This Row],[Price]]*Table_ExternalData_15[[#This Row],[BB rabat]])/100</f>
        <v>5.2320000000000002</v>
      </c>
      <c r="J2265" s="2">
        <f>Table_ExternalData_15[[#This Row],[BB cena]]*Table_ExternalData_15[[#Headers],[1,22]]</f>
        <v>6.3830400000000003</v>
      </c>
      <c r="K2265" s="2">
        <f>Table_ExternalData_15[[#This Row],[Price]]*Table_ExternalData_15[[#Headers],[1,22]]</f>
        <v>6.649</v>
      </c>
      <c r="L2265" s="7">
        <f>IF(G2265="White Shark",E2265*0.5,IF(G2265="Sbox",E2265*0.5,IF(G2265="Tenda",E2265*0.5,E2265*0.2)))/100</f>
        <v>0.04</v>
      </c>
      <c r="M2265" s="2">
        <f>Table_ExternalData_15[[#This Row],[Price]]-Table_ExternalData_15[[#This Row],[Price]]*Table_ExternalData_15[[#This Row],[extra popust]]</f>
        <v>5.2320000000000002</v>
      </c>
      <c r="N2265" s="2">
        <f>IF(M2265&lt;I2265,M2265,I2265)</f>
        <v>5.2320000000000002</v>
      </c>
      <c r="O2265" s="12" t="str">
        <f>IF(N2265&lt;I2265,$U$1," ")</f>
        <v xml:space="preserve"> </v>
      </c>
      <c r="P2265" s="12" t="str">
        <f>IFERROR((O2265+30)," ")</f>
        <v xml:space="preserve"> </v>
      </c>
      <c r="Q2265" s="2">
        <f ca="1">IF(O2265=$U$1,N2265,"0")*1.22</f>
        <v>0</v>
      </c>
    </row>
    <row r="2266" spans="1:17" x14ac:dyDescent="0.25">
      <c r="A2266" t="s">
        <v>5451</v>
      </c>
      <c r="B2266" t="s">
        <v>5450</v>
      </c>
      <c r="C2266">
        <v>13648</v>
      </c>
      <c r="D2266">
        <v>5.45</v>
      </c>
      <c r="E2266">
        <f>IFERROR(VLOOKUP(Table_ExternalData_15[[#This Row],[Id]],Rabati!B:C,2,0),0)</f>
        <v>20</v>
      </c>
      <c r="F2266">
        <v>24</v>
      </c>
      <c r="G2266" t="str">
        <f>VLOOKUP(Table_ExternalData_15[[#This Row],[Id]],'Blagovna izdelek'!A:C,3,0)</f>
        <v>Leviton</v>
      </c>
      <c r="H2266">
        <f>Table_ExternalData_15[[#This Row],[Rabat]]*0.2</f>
        <v>4</v>
      </c>
      <c r="I2266" s="2">
        <f>Table_ExternalData_15[[#This Row],[Price]]-(Table_ExternalData_15[[#This Row],[Price]]*Table_ExternalData_15[[#This Row],[BB rabat]])/100</f>
        <v>5.2320000000000002</v>
      </c>
      <c r="J2266" s="2">
        <f>Table_ExternalData_15[[#This Row],[BB cena]]*Table_ExternalData_15[[#Headers],[1,22]]</f>
        <v>6.3830400000000003</v>
      </c>
      <c r="K2266" s="2">
        <f>Table_ExternalData_15[[#This Row],[Price]]*Table_ExternalData_15[[#Headers],[1,22]]</f>
        <v>6.649</v>
      </c>
      <c r="L2266" s="7">
        <f>IF(G2266="White Shark",E2266*0.5,IF(G2266="Sbox",E2266*0.5,IF(G2266="Tenda",E2266*0.5,E2266*0.2)))/100</f>
        <v>0.04</v>
      </c>
      <c r="M2266" s="2">
        <f>Table_ExternalData_15[[#This Row],[Price]]-Table_ExternalData_15[[#This Row],[Price]]*Table_ExternalData_15[[#This Row],[extra popust]]</f>
        <v>5.2320000000000002</v>
      </c>
      <c r="N2266" s="2">
        <f>IF(M2266&lt;I2266,M2266,I2266)</f>
        <v>5.2320000000000002</v>
      </c>
      <c r="O2266" s="12" t="str">
        <f>IF(N2266&lt;I2266,$U$1," ")</f>
        <v xml:space="preserve"> </v>
      </c>
      <c r="P2266" s="12" t="str">
        <f>IFERROR((O2266+30)," ")</f>
        <v xml:space="preserve"> </v>
      </c>
      <c r="Q2266" s="2">
        <f ca="1">IF(O2266=$U$1,N2266,"0")*1.22</f>
        <v>0</v>
      </c>
    </row>
    <row r="2267" spans="1:17" x14ac:dyDescent="0.25">
      <c r="A2267" t="s">
        <v>5453</v>
      </c>
      <c r="B2267" t="s">
        <v>5452</v>
      </c>
      <c r="C2267">
        <v>13649</v>
      </c>
      <c r="D2267">
        <v>5.45</v>
      </c>
      <c r="E2267">
        <f>IFERROR(VLOOKUP(Table_ExternalData_15[[#This Row],[Id]],Rabati!B:C,2,0),0)</f>
        <v>20</v>
      </c>
      <c r="F2267">
        <v>25</v>
      </c>
      <c r="G2267" t="str">
        <f>VLOOKUP(Table_ExternalData_15[[#This Row],[Id]],'Blagovna izdelek'!A:C,3,0)</f>
        <v>Leviton</v>
      </c>
      <c r="H2267">
        <f>Table_ExternalData_15[[#This Row],[Rabat]]*0.2</f>
        <v>4</v>
      </c>
      <c r="I2267" s="2">
        <f>Table_ExternalData_15[[#This Row],[Price]]-(Table_ExternalData_15[[#This Row],[Price]]*Table_ExternalData_15[[#This Row],[BB rabat]])/100</f>
        <v>5.2320000000000002</v>
      </c>
      <c r="J2267" s="2">
        <f>Table_ExternalData_15[[#This Row],[BB cena]]*Table_ExternalData_15[[#Headers],[1,22]]</f>
        <v>6.3830400000000003</v>
      </c>
      <c r="K2267" s="2">
        <f>Table_ExternalData_15[[#This Row],[Price]]*Table_ExternalData_15[[#Headers],[1,22]]</f>
        <v>6.649</v>
      </c>
      <c r="L2267" s="7">
        <f>IF(G2267="White Shark",E2267*0.5,IF(G2267="Sbox",E2267*0.5,IF(G2267="Tenda",E2267*0.5,E2267*0.2)))/100</f>
        <v>0.04</v>
      </c>
      <c r="M2267" s="2">
        <f>Table_ExternalData_15[[#This Row],[Price]]-Table_ExternalData_15[[#This Row],[Price]]*Table_ExternalData_15[[#This Row],[extra popust]]</f>
        <v>5.2320000000000002</v>
      </c>
      <c r="N2267" s="2">
        <f>IF(M2267&lt;I2267,M2267,I2267)</f>
        <v>5.2320000000000002</v>
      </c>
      <c r="O2267" s="12" t="str">
        <f>IF(N2267&lt;I2267,$U$1," ")</f>
        <v xml:space="preserve"> </v>
      </c>
      <c r="P2267" s="12" t="str">
        <f>IFERROR((O2267+30)," ")</f>
        <v xml:space="preserve"> </v>
      </c>
      <c r="Q2267" s="2">
        <f ca="1">IF(O2267=$U$1,N2267,"0")*1.22</f>
        <v>0</v>
      </c>
    </row>
    <row r="2268" spans="1:17" x14ac:dyDescent="0.25">
      <c r="A2268" t="s">
        <v>5455</v>
      </c>
      <c r="B2268" t="s">
        <v>5454</v>
      </c>
      <c r="C2268">
        <v>13650</v>
      </c>
      <c r="D2268">
        <v>6.5</v>
      </c>
      <c r="E2268">
        <f>IFERROR(VLOOKUP(Table_ExternalData_15[[#This Row],[Id]],Rabati!B:C,2,0),0)</f>
        <v>20</v>
      </c>
      <c r="F2268">
        <v>69</v>
      </c>
      <c r="G2268" t="str">
        <f>VLOOKUP(Table_ExternalData_15[[#This Row],[Id]],'Blagovna izdelek'!A:C,3,0)</f>
        <v>Leviton</v>
      </c>
      <c r="H2268">
        <f>Table_ExternalData_15[[#This Row],[Rabat]]*0.2</f>
        <v>4</v>
      </c>
      <c r="I2268" s="2">
        <f>Table_ExternalData_15[[#This Row],[Price]]-(Table_ExternalData_15[[#This Row],[Price]]*Table_ExternalData_15[[#This Row],[BB rabat]])/100</f>
        <v>6.24</v>
      </c>
      <c r="J2268" s="2">
        <f>Table_ExternalData_15[[#This Row],[BB cena]]*Table_ExternalData_15[[#Headers],[1,22]]</f>
        <v>7.6128</v>
      </c>
      <c r="K2268" s="2">
        <f>Table_ExternalData_15[[#This Row],[Price]]*Table_ExternalData_15[[#Headers],[1,22]]</f>
        <v>7.93</v>
      </c>
      <c r="L2268" s="7">
        <f>IF(G2268="White Shark",E2268*0.5,IF(G2268="Sbox",E2268*0.5,IF(G2268="Tenda",E2268*0.5,E2268*0.2)))/100</f>
        <v>0.04</v>
      </c>
      <c r="M2268" s="2">
        <f>Table_ExternalData_15[[#This Row],[Price]]-Table_ExternalData_15[[#This Row],[Price]]*Table_ExternalData_15[[#This Row],[extra popust]]</f>
        <v>6.24</v>
      </c>
      <c r="N2268" s="2">
        <f>IF(M2268&lt;I2268,M2268,I2268)</f>
        <v>6.24</v>
      </c>
      <c r="O2268" s="12" t="str">
        <f>IF(N2268&lt;I2268,$U$1," ")</f>
        <v xml:space="preserve"> </v>
      </c>
      <c r="P2268" s="12" t="str">
        <f>IFERROR((O2268+30)," ")</f>
        <v xml:space="preserve"> </v>
      </c>
      <c r="Q2268" s="2">
        <f ca="1">IF(O2268=$U$1,N2268,"0")*1.22</f>
        <v>0</v>
      </c>
    </row>
    <row r="2269" spans="1:17" x14ac:dyDescent="0.25">
      <c r="A2269" t="s">
        <v>5457</v>
      </c>
      <c r="B2269" t="s">
        <v>5456</v>
      </c>
      <c r="C2269">
        <v>13651</v>
      </c>
      <c r="D2269">
        <v>6.5</v>
      </c>
      <c r="E2269">
        <f>IFERROR(VLOOKUP(Table_ExternalData_15[[#This Row],[Id]],Rabati!B:C,2,0),0)</f>
        <v>20</v>
      </c>
      <c r="F2269">
        <v>58</v>
      </c>
      <c r="G2269" t="str">
        <f>VLOOKUP(Table_ExternalData_15[[#This Row],[Id]],'Blagovna izdelek'!A:C,3,0)</f>
        <v>Leviton</v>
      </c>
      <c r="H2269">
        <f>Table_ExternalData_15[[#This Row],[Rabat]]*0.2</f>
        <v>4</v>
      </c>
      <c r="I2269" s="2">
        <f>Table_ExternalData_15[[#This Row],[Price]]-(Table_ExternalData_15[[#This Row],[Price]]*Table_ExternalData_15[[#This Row],[BB rabat]])/100</f>
        <v>6.24</v>
      </c>
      <c r="J2269" s="2">
        <f>Table_ExternalData_15[[#This Row],[BB cena]]*Table_ExternalData_15[[#Headers],[1,22]]</f>
        <v>7.6128</v>
      </c>
      <c r="K2269" s="2">
        <f>Table_ExternalData_15[[#This Row],[Price]]*Table_ExternalData_15[[#Headers],[1,22]]</f>
        <v>7.93</v>
      </c>
      <c r="L2269" s="7">
        <f>IF(G2269="White Shark",E2269*0.5,IF(G2269="Sbox",E2269*0.5,IF(G2269="Tenda",E2269*0.5,E2269*0.2)))/100</f>
        <v>0.04</v>
      </c>
      <c r="M2269" s="2">
        <f>Table_ExternalData_15[[#This Row],[Price]]-Table_ExternalData_15[[#This Row],[Price]]*Table_ExternalData_15[[#This Row],[extra popust]]</f>
        <v>6.24</v>
      </c>
      <c r="N2269" s="2">
        <f>IF(M2269&lt;I2269,M2269,I2269)</f>
        <v>6.24</v>
      </c>
      <c r="O2269" s="12" t="str">
        <f>IF(N2269&lt;I2269,$U$1," ")</f>
        <v xml:space="preserve"> </v>
      </c>
      <c r="P2269" s="12" t="str">
        <f>IFERROR((O2269+30)," ")</f>
        <v xml:space="preserve"> </v>
      </c>
      <c r="Q2269" s="2">
        <f ca="1">IF(O2269=$U$1,N2269,"0")*1.22</f>
        <v>0</v>
      </c>
    </row>
    <row r="2270" spans="1:17" x14ac:dyDescent="0.25">
      <c r="A2270" t="s">
        <v>5459</v>
      </c>
      <c r="B2270" t="s">
        <v>5458</v>
      </c>
      <c r="C2270">
        <v>13652</v>
      </c>
      <c r="D2270">
        <v>6.5</v>
      </c>
      <c r="E2270">
        <f>IFERROR(VLOOKUP(Table_ExternalData_15[[#This Row],[Id]],Rabati!B:C,2,0),0)</f>
        <v>20</v>
      </c>
      <c r="F2270">
        <v>92</v>
      </c>
      <c r="G2270" t="str">
        <f>VLOOKUP(Table_ExternalData_15[[#This Row],[Id]],'Blagovna izdelek'!A:C,3,0)</f>
        <v>Leviton</v>
      </c>
      <c r="H2270">
        <f>Table_ExternalData_15[[#This Row],[Rabat]]*0.2</f>
        <v>4</v>
      </c>
      <c r="I2270" s="2">
        <f>Table_ExternalData_15[[#This Row],[Price]]-(Table_ExternalData_15[[#This Row],[Price]]*Table_ExternalData_15[[#This Row],[BB rabat]])/100</f>
        <v>6.24</v>
      </c>
      <c r="J2270" s="2">
        <f>Table_ExternalData_15[[#This Row],[BB cena]]*Table_ExternalData_15[[#Headers],[1,22]]</f>
        <v>7.6128</v>
      </c>
      <c r="K2270" s="2">
        <f>Table_ExternalData_15[[#This Row],[Price]]*Table_ExternalData_15[[#Headers],[1,22]]</f>
        <v>7.93</v>
      </c>
      <c r="L2270" s="7">
        <f>IF(G2270="White Shark",E2270*0.5,IF(G2270="Sbox",E2270*0.5,IF(G2270="Tenda",E2270*0.5,E2270*0.2)))/100</f>
        <v>0.04</v>
      </c>
      <c r="M2270" s="2">
        <f>Table_ExternalData_15[[#This Row],[Price]]-Table_ExternalData_15[[#This Row],[Price]]*Table_ExternalData_15[[#This Row],[extra popust]]</f>
        <v>6.24</v>
      </c>
      <c r="N2270" s="2">
        <f>IF(M2270&lt;I2270,M2270,I2270)</f>
        <v>6.24</v>
      </c>
      <c r="O2270" s="12" t="str">
        <f>IF(N2270&lt;I2270,$U$1," ")</f>
        <v xml:space="preserve"> </v>
      </c>
      <c r="P2270" s="12" t="str">
        <f>IFERROR((O2270+30)," ")</f>
        <v xml:space="preserve"> </v>
      </c>
      <c r="Q2270" s="2">
        <f ca="1">IF(O2270=$U$1,N2270,"0")*1.22</f>
        <v>0</v>
      </c>
    </row>
    <row r="2271" spans="1:17" x14ac:dyDescent="0.25">
      <c r="A2271" t="s">
        <v>5461</v>
      </c>
      <c r="B2271" t="s">
        <v>5460</v>
      </c>
      <c r="C2271">
        <v>13653</v>
      </c>
      <c r="D2271">
        <v>6.5</v>
      </c>
      <c r="E2271">
        <f>IFERROR(VLOOKUP(Table_ExternalData_15[[#This Row],[Id]],Rabati!B:C,2,0),0)</f>
        <v>20</v>
      </c>
      <c r="F2271">
        <v>23</v>
      </c>
      <c r="G2271" t="str">
        <f>VLOOKUP(Table_ExternalData_15[[#This Row],[Id]],'Blagovna izdelek'!A:C,3,0)</f>
        <v>Leviton</v>
      </c>
      <c r="H2271">
        <f>Table_ExternalData_15[[#This Row],[Rabat]]*0.2</f>
        <v>4</v>
      </c>
      <c r="I2271" s="2">
        <f>Table_ExternalData_15[[#This Row],[Price]]-(Table_ExternalData_15[[#This Row],[Price]]*Table_ExternalData_15[[#This Row],[BB rabat]])/100</f>
        <v>6.24</v>
      </c>
      <c r="J2271" s="2">
        <f>Table_ExternalData_15[[#This Row],[BB cena]]*Table_ExternalData_15[[#Headers],[1,22]]</f>
        <v>7.6128</v>
      </c>
      <c r="K2271" s="2">
        <f>Table_ExternalData_15[[#This Row],[Price]]*Table_ExternalData_15[[#Headers],[1,22]]</f>
        <v>7.93</v>
      </c>
      <c r="L2271" s="7">
        <f>IF(G2271="White Shark",E2271*0.5,IF(G2271="Sbox",E2271*0.5,IF(G2271="Tenda",E2271*0.5,E2271*0.2)))/100</f>
        <v>0.04</v>
      </c>
      <c r="M2271" s="2">
        <f>Table_ExternalData_15[[#This Row],[Price]]-Table_ExternalData_15[[#This Row],[Price]]*Table_ExternalData_15[[#This Row],[extra popust]]</f>
        <v>6.24</v>
      </c>
      <c r="N2271" s="2">
        <f>IF(M2271&lt;I2271,M2271,I2271)</f>
        <v>6.24</v>
      </c>
      <c r="O2271" s="12" t="str">
        <f>IF(N2271&lt;I2271,$U$1," ")</f>
        <v xml:space="preserve"> </v>
      </c>
      <c r="P2271" s="12" t="str">
        <f>IFERROR((O2271+30)," ")</f>
        <v xml:space="preserve"> </v>
      </c>
      <c r="Q2271" s="2">
        <f ca="1">IF(O2271=$U$1,N2271,"0")*1.22</f>
        <v>0</v>
      </c>
    </row>
    <row r="2272" spans="1:17" x14ac:dyDescent="0.25">
      <c r="A2272" t="s">
        <v>5463</v>
      </c>
      <c r="B2272" t="s">
        <v>5462</v>
      </c>
      <c r="C2272">
        <v>13654</v>
      </c>
      <c r="D2272">
        <v>6.5</v>
      </c>
      <c r="E2272">
        <f>IFERROR(VLOOKUP(Table_ExternalData_15[[#This Row],[Id]],Rabati!B:C,2,0),0)</f>
        <v>20</v>
      </c>
      <c r="F2272">
        <v>61</v>
      </c>
      <c r="G2272" t="str">
        <f>VLOOKUP(Table_ExternalData_15[[#This Row],[Id]],'Blagovna izdelek'!A:C,3,0)</f>
        <v>Leviton</v>
      </c>
      <c r="H2272">
        <f>Table_ExternalData_15[[#This Row],[Rabat]]*0.2</f>
        <v>4</v>
      </c>
      <c r="I2272" s="2">
        <f>Table_ExternalData_15[[#This Row],[Price]]-(Table_ExternalData_15[[#This Row],[Price]]*Table_ExternalData_15[[#This Row],[BB rabat]])/100</f>
        <v>6.24</v>
      </c>
      <c r="J2272" s="2">
        <f>Table_ExternalData_15[[#This Row],[BB cena]]*Table_ExternalData_15[[#Headers],[1,22]]</f>
        <v>7.6128</v>
      </c>
      <c r="K2272" s="2">
        <f>Table_ExternalData_15[[#This Row],[Price]]*Table_ExternalData_15[[#Headers],[1,22]]</f>
        <v>7.93</v>
      </c>
      <c r="L2272" s="7">
        <f>IF(G2272="White Shark",E2272*0.5,IF(G2272="Sbox",E2272*0.5,IF(G2272="Tenda",E2272*0.5,E2272*0.2)))/100</f>
        <v>0.04</v>
      </c>
      <c r="M2272" s="2">
        <f>Table_ExternalData_15[[#This Row],[Price]]-Table_ExternalData_15[[#This Row],[Price]]*Table_ExternalData_15[[#This Row],[extra popust]]</f>
        <v>6.24</v>
      </c>
      <c r="N2272" s="2">
        <f>IF(M2272&lt;I2272,M2272,I2272)</f>
        <v>6.24</v>
      </c>
      <c r="O2272" s="12" t="str">
        <f>IF(N2272&lt;I2272,$U$1," ")</f>
        <v xml:space="preserve"> </v>
      </c>
      <c r="P2272" s="12" t="str">
        <f>IFERROR((O2272+30)," ")</f>
        <v xml:space="preserve"> </v>
      </c>
      <c r="Q2272" s="2">
        <f ca="1">IF(O2272=$U$1,N2272,"0")*1.22</f>
        <v>0</v>
      </c>
    </row>
    <row r="2273" spans="1:17" x14ac:dyDescent="0.25">
      <c r="A2273" t="s">
        <v>5465</v>
      </c>
      <c r="B2273" t="s">
        <v>5464</v>
      </c>
      <c r="C2273">
        <v>13655</v>
      </c>
      <c r="D2273">
        <v>6.5</v>
      </c>
      <c r="E2273">
        <f>IFERROR(VLOOKUP(Table_ExternalData_15[[#This Row],[Id]],Rabati!B:C,2,0),0)</f>
        <v>20</v>
      </c>
      <c r="F2273">
        <v>76</v>
      </c>
      <c r="G2273" t="str">
        <f>VLOOKUP(Table_ExternalData_15[[#This Row],[Id]],'Blagovna izdelek'!A:C,3,0)</f>
        <v>Leviton</v>
      </c>
      <c r="H2273">
        <f>Table_ExternalData_15[[#This Row],[Rabat]]*0.2</f>
        <v>4</v>
      </c>
      <c r="I2273" s="2">
        <f>Table_ExternalData_15[[#This Row],[Price]]-(Table_ExternalData_15[[#This Row],[Price]]*Table_ExternalData_15[[#This Row],[BB rabat]])/100</f>
        <v>6.24</v>
      </c>
      <c r="J2273" s="2">
        <f>Table_ExternalData_15[[#This Row],[BB cena]]*Table_ExternalData_15[[#Headers],[1,22]]</f>
        <v>7.6128</v>
      </c>
      <c r="K2273" s="2">
        <f>Table_ExternalData_15[[#This Row],[Price]]*Table_ExternalData_15[[#Headers],[1,22]]</f>
        <v>7.93</v>
      </c>
      <c r="L2273" s="7">
        <f>IF(G2273="White Shark",E2273*0.5,IF(G2273="Sbox",E2273*0.5,IF(G2273="Tenda",E2273*0.5,E2273*0.2)))/100</f>
        <v>0.04</v>
      </c>
      <c r="M2273" s="2">
        <f>Table_ExternalData_15[[#This Row],[Price]]-Table_ExternalData_15[[#This Row],[Price]]*Table_ExternalData_15[[#This Row],[extra popust]]</f>
        <v>6.24</v>
      </c>
      <c r="N2273" s="2">
        <f>IF(M2273&lt;I2273,M2273,I2273)</f>
        <v>6.24</v>
      </c>
      <c r="O2273" s="12" t="str">
        <f>IF(N2273&lt;I2273,$U$1," ")</f>
        <v xml:space="preserve"> </v>
      </c>
      <c r="P2273" s="12" t="str">
        <f>IFERROR((O2273+30)," ")</f>
        <v xml:space="preserve"> </v>
      </c>
      <c r="Q2273" s="2">
        <f ca="1">IF(O2273=$U$1,N2273,"0")*1.22</f>
        <v>0</v>
      </c>
    </row>
    <row r="2274" spans="1:17" x14ac:dyDescent="0.25">
      <c r="A2274" t="s">
        <v>5467</v>
      </c>
      <c r="B2274" t="s">
        <v>5466</v>
      </c>
      <c r="C2274">
        <v>13656</v>
      </c>
      <c r="D2274">
        <v>6.5</v>
      </c>
      <c r="E2274">
        <f>IFERROR(VLOOKUP(Table_ExternalData_15[[#This Row],[Id]],Rabati!B:C,2,0),0)</f>
        <v>20</v>
      </c>
      <c r="F2274">
        <v>128</v>
      </c>
      <c r="G2274" t="str">
        <f>VLOOKUP(Table_ExternalData_15[[#This Row],[Id]],'Blagovna izdelek'!A:C,3,0)</f>
        <v>Leviton</v>
      </c>
      <c r="H2274">
        <f>Table_ExternalData_15[[#This Row],[Rabat]]*0.2</f>
        <v>4</v>
      </c>
      <c r="I2274" s="2">
        <f>Table_ExternalData_15[[#This Row],[Price]]-(Table_ExternalData_15[[#This Row],[Price]]*Table_ExternalData_15[[#This Row],[BB rabat]])/100</f>
        <v>6.24</v>
      </c>
      <c r="J2274" s="2">
        <f>Table_ExternalData_15[[#This Row],[BB cena]]*Table_ExternalData_15[[#Headers],[1,22]]</f>
        <v>7.6128</v>
      </c>
      <c r="K2274" s="2">
        <f>Table_ExternalData_15[[#This Row],[Price]]*Table_ExternalData_15[[#Headers],[1,22]]</f>
        <v>7.93</v>
      </c>
      <c r="L2274" s="7">
        <f>IF(G2274="White Shark",E2274*0.5,IF(G2274="Sbox",E2274*0.5,IF(G2274="Tenda",E2274*0.5,E2274*0.2)))/100</f>
        <v>0.04</v>
      </c>
      <c r="M2274" s="2">
        <f>Table_ExternalData_15[[#This Row],[Price]]-Table_ExternalData_15[[#This Row],[Price]]*Table_ExternalData_15[[#This Row],[extra popust]]</f>
        <v>6.24</v>
      </c>
      <c r="N2274" s="2">
        <f>IF(M2274&lt;I2274,M2274,I2274)</f>
        <v>6.24</v>
      </c>
      <c r="O2274" s="12" t="str">
        <f>IF(N2274&lt;I2274,$U$1," ")</f>
        <v xml:space="preserve"> </v>
      </c>
      <c r="P2274" s="12" t="str">
        <f>IFERROR((O2274+30)," ")</f>
        <v xml:space="preserve"> </v>
      </c>
      <c r="Q2274" s="2">
        <f ca="1">IF(O2274=$U$1,N2274,"0")*1.22</f>
        <v>0</v>
      </c>
    </row>
    <row r="2275" spans="1:17" x14ac:dyDescent="0.25">
      <c r="A2275" t="s">
        <v>5469</v>
      </c>
      <c r="B2275" t="s">
        <v>5468</v>
      </c>
      <c r="C2275">
        <v>13657</v>
      </c>
      <c r="D2275">
        <v>7.1</v>
      </c>
      <c r="E2275">
        <f>IFERROR(VLOOKUP(Table_ExternalData_15[[#This Row],[Id]],Rabati!B:C,2,0),0)</f>
        <v>20</v>
      </c>
      <c r="F2275">
        <v>24</v>
      </c>
      <c r="G2275" t="str">
        <f>VLOOKUP(Table_ExternalData_15[[#This Row],[Id]],'Blagovna izdelek'!A:C,3,0)</f>
        <v>Leviton</v>
      </c>
      <c r="H2275">
        <f>Table_ExternalData_15[[#This Row],[Rabat]]*0.2</f>
        <v>4</v>
      </c>
      <c r="I2275" s="2">
        <f>Table_ExternalData_15[[#This Row],[Price]]-(Table_ExternalData_15[[#This Row],[Price]]*Table_ExternalData_15[[#This Row],[BB rabat]])/100</f>
        <v>6.8159999999999998</v>
      </c>
      <c r="J2275" s="2">
        <f>Table_ExternalData_15[[#This Row],[BB cena]]*Table_ExternalData_15[[#Headers],[1,22]]</f>
        <v>8.3155199999999994</v>
      </c>
      <c r="K2275" s="2">
        <f>Table_ExternalData_15[[#This Row],[Price]]*Table_ExternalData_15[[#Headers],[1,22]]</f>
        <v>8.661999999999999</v>
      </c>
      <c r="L2275" s="7">
        <f>IF(G2275="White Shark",E2275*0.5,IF(G2275="Sbox",E2275*0.5,IF(G2275="Tenda",E2275*0.5,E2275*0.2)))/100</f>
        <v>0.04</v>
      </c>
      <c r="M2275" s="2">
        <f>Table_ExternalData_15[[#This Row],[Price]]-Table_ExternalData_15[[#This Row],[Price]]*Table_ExternalData_15[[#This Row],[extra popust]]</f>
        <v>6.8159999999999998</v>
      </c>
      <c r="N2275" s="2">
        <f>IF(M2275&lt;I2275,M2275,I2275)</f>
        <v>6.8159999999999998</v>
      </c>
      <c r="O2275" s="12" t="str">
        <f>IF(N2275&lt;I2275,$U$1," ")</f>
        <v xml:space="preserve"> </v>
      </c>
      <c r="P2275" s="12" t="str">
        <f>IFERROR((O2275+30)," ")</f>
        <v xml:space="preserve"> </v>
      </c>
      <c r="Q2275" s="2">
        <f ca="1">IF(O2275=$U$1,N2275,"0")*1.22</f>
        <v>0</v>
      </c>
    </row>
    <row r="2276" spans="1:17" x14ac:dyDescent="0.25">
      <c r="A2276" t="s">
        <v>5471</v>
      </c>
      <c r="B2276" t="s">
        <v>5470</v>
      </c>
      <c r="C2276">
        <v>13658</v>
      </c>
      <c r="D2276">
        <v>7.1</v>
      </c>
      <c r="E2276">
        <f>IFERROR(VLOOKUP(Table_ExternalData_15[[#This Row],[Id]],Rabati!B:C,2,0),0)</f>
        <v>20</v>
      </c>
      <c r="F2276">
        <v>48</v>
      </c>
      <c r="G2276" t="str">
        <f>VLOOKUP(Table_ExternalData_15[[#This Row],[Id]],'Blagovna izdelek'!A:C,3,0)</f>
        <v>Leviton</v>
      </c>
      <c r="H2276">
        <f>Table_ExternalData_15[[#This Row],[Rabat]]*0.2</f>
        <v>4</v>
      </c>
      <c r="I2276" s="2">
        <f>Table_ExternalData_15[[#This Row],[Price]]-(Table_ExternalData_15[[#This Row],[Price]]*Table_ExternalData_15[[#This Row],[BB rabat]])/100</f>
        <v>6.8159999999999998</v>
      </c>
      <c r="J2276" s="2">
        <f>Table_ExternalData_15[[#This Row],[BB cena]]*Table_ExternalData_15[[#Headers],[1,22]]</f>
        <v>8.3155199999999994</v>
      </c>
      <c r="K2276" s="2">
        <f>Table_ExternalData_15[[#This Row],[Price]]*Table_ExternalData_15[[#Headers],[1,22]]</f>
        <v>8.661999999999999</v>
      </c>
      <c r="L2276" s="7">
        <f>IF(G2276="White Shark",E2276*0.5,IF(G2276="Sbox",E2276*0.5,IF(G2276="Tenda",E2276*0.5,E2276*0.2)))/100</f>
        <v>0.04</v>
      </c>
      <c r="M2276" s="2">
        <f>Table_ExternalData_15[[#This Row],[Price]]-Table_ExternalData_15[[#This Row],[Price]]*Table_ExternalData_15[[#This Row],[extra popust]]</f>
        <v>6.8159999999999998</v>
      </c>
      <c r="N2276" s="2">
        <f>IF(M2276&lt;I2276,M2276,I2276)</f>
        <v>6.8159999999999998</v>
      </c>
      <c r="O2276" s="12" t="str">
        <f>IF(N2276&lt;I2276,$U$1," ")</f>
        <v xml:space="preserve"> </v>
      </c>
      <c r="P2276" s="12" t="str">
        <f>IFERROR((O2276+30)," ")</f>
        <v xml:space="preserve"> </v>
      </c>
      <c r="Q2276" s="2">
        <f ca="1">IF(O2276=$U$1,N2276,"0")*1.22</f>
        <v>0</v>
      </c>
    </row>
    <row r="2277" spans="1:17" x14ac:dyDescent="0.25">
      <c r="A2277" t="s">
        <v>5473</v>
      </c>
      <c r="B2277" t="s">
        <v>5472</v>
      </c>
      <c r="C2277">
        <v>13659</v>
      </c>
      <c r="D2277">
        <v>7.1</v>
      </c>
      <c r="E2277">
        <f>IFERROR(VLOOKUP(Table_ExternalData_15[[#This Row],[Id]],Rabati!B:C,2,0),0)</f>
        <v>20</v>
      </c>
      <c r="F2277">
        <v>22</v>
      </c>
      <c r="G2277" t="str">
        <f>VLOOKUP(Table_ExternalData_15[[#This Row],[Id]],'Blagovna izdelek'!A:C,3,0)</f>
        <v>Leviton</v>
      </c>
      <c r="H2277">
        <f>Table_ExternalData_15[[#This Row],[Rabat]]*0.2</f>
        <v>4</v>
      </c>
      <c r="I2277" s="2">
        <f>Table_ExternalData_15[[#This Row],[Price]]-(Table_ExternalData_15[[#This Row],[Price]]*Table_ExternalData_15[[#This Row],[BB rabat]])/100</f>
        <v>6.8159999999999998</v>
      </c>
      <c r="J2277" s="2">
        <f>Table_ExternalData_15[[#This Row],[BB cena]]*Table_ExternalData_15[[#Headers],[1,22]]</f>
        <v>8.3155199999999994</v>
      </c>
      <c r="K2277" s="2">
        <f>Table_ExternalData_15[[#This Row],[Price]]*Table_ExternalData_15[[#Headers],[1,22]]</f>
        <v>8.661999999999999</v>
      </c>
      <c r="L2277" s="7">
        <f>IF(G2277="White Shark",E2277*0.5,IF(G2277="Sbox",E2277*0.5,IF(G2277="Tenda",E2277*0.5,E2277*0.2)))/100</f>
        <v>0.04</v>
      </c>
      <c r="M2277" s="2">
        <f>Table_ExternalData_15[[#This Row],[Price]]-Table_ExternalData_15[[#This Row],[Price]]*Table_ExternalData_15[[#This Row],[extra popust]]</f>
        <v>6.8159999999999998</v>
      </c>
      <c r="N2277" s="2">
        <f>IF(M2277&lt;I2277,M2277,I2277)</f>
        <v>6.8159999999999998</v>
      </c>
      <c r="O2277" s="12" t="str">
        <f>IF(N2277&lt;I2277,$U$1," ")</f>
        <v xml:space="preserve"> </v>
      </c>
      <c r="P2277" s="12" t="str">
        <f>IFERROR((O2277+30)," ")</f>
        <v xml:space="preserve"> </v>
      </c>
      <c r="Q2277" s="2">
        <f ca="1">IF(O2277=$U$1,N2277,"0")*1.22</f>
        <v>0</v>
      </c>
    </row>
    <row r="2278" spans="1:17" x14ac:dyDescent="0.25">
      <c r="A2278" t="s">
        <v>5475</v>
      </c>
      <c r="B2278" t="s">
        <v>5474</v>
      </c>
      <c r="C2278">
        <v>13660</v>
      </c>
      <c r="D2278">
        <v>7.1</v>
      </c>
      <c r="E2278">
        <f>IFERROR(VLOOKUP(Table_ExternalData_15[[#This Row],[Id]],Rabati!B:C,2,0),0)</f>
        <v>20</v>
      </c>
      <c r="F2278">
        <v>64</v>
      </c>
      <c r="G2278" t="str">
        <f>VLOOKUP(Table_ExternalData_15[[#This Row],[Id]],'Blagovna izdelek'!A:C,3,0)</f>
        <v>Leviton</v>
      </c>
      <c r="H2278">
        <f>Table_ExternalData_15[[#This Row],[Rabat]]*0.2</f>
        <v>4</v>
      </c>
      <c r="I2278" s="2">
        <f>Table_ExternalData_15[[#This Row],[Price]]-(Table_ExternalData_15[[#This Row],[Price]]*Table_ExternalData_15[[#This Row],[BB rabat]])/100</f>
        <v>6.8159999999999998</v>
      </c>
      <c r="J2278" s="2">
        <f>Table_ExternalData_15[[#This Row],[BB cena]]*Table_ExternalData_15[[#Headers],[1,22]]</f>
        <v>8.3155199999999994</v>
      </c>
      <c r="K2278" s="2">
        <f>Table_ExternalData_15[[#This Row],[Price]]*Table_ExternalData_15[[#Headers],[1,22]]</f>
        <v>8.661999999999999</v>
      </c>
      <c r="L2278" s="7">
        <f>IF(G2278="White Shark",E2278*0.5,IF(G2278="Sbox",E2278*0.5,IF(G2278="Tenda",E2278*0.5,E2278*0.2)))/100</f>
        <v>0.04</v>
      </c>
      <c r="M2278" s="2">
        <f>Table_ExternalData_15[[#This Row],[Price]]-Table_ExternalData_15[[#This Row],[Price]]*Table_ExternalData_15[[#This Row],[extra popust]]</f>
        <v>6.8159999999999998</v>
      </c>
      <c r="N2278" s="2">
        <f>IF(M2278&lt;I2278,M2278,I2278)</f>
        <v>6.8159999999999998</v>
      </c>
      <c r="O2278" s="12" t="str">
        <f>IF(N2278&lt;I2278,$U$1," ")</f>
        <v xml:space="preserve"> </v>
      </c>
      <c r="P2278" s="12" t="str">
        <f>IFERROR((O2278+30)," ")</f>
        <v xml:space="preserve"> </v>
      </c>
      <c r="Q2278" s="2">
        <f ca="1">IF(O2278=$U$1,N2278,"0")*1.22</f>
        <v>0</v>
      </c>
    </row>
    <row r="2279" spans="1:17" x14ac:dyDescent="0.25">
      <c r="A2279" t="s">
        <v>5477</v>
      </c>
      <c r="B2279" t="s">
        <v>5476</v>
      </c>
      <c r="C2279">
        <v>13661</v>
      </c>
      <c r="D2279">
        <v>7.1</v>
      </c>
      <c r="E2279">
        <f>IFERROR(VLOOKUP(Table_ExternalData_15[[#This Row],[Id]],Rabati!B:C,2,0),0)</f>
        <v>20</v>
      </c>
      <c r="F2279">
        <v>48</v>
      </c>
      <c r="G2279" t="str">
        <f>VLOOKUP(Table_ExternalData_15[[#This Row],[Id]],'Blagovna izdelek'!A:C,3,0)</f>
        <v>Leviton</v>
      </c>
      <c r="H2279">
        <f>Table_ExternalData_15[[#This Row],[Rabat]]*0.2</f>
        <v>4</v>
      </c>
      <c r="I2279" s="2">
        <f>Table_ExternalData_15[[#This Row],[Price]]-(Table_ExternalData_15[[#This Row],[Price]]*Table_ExternalData_15[[#This Row],[BB rabat]])/100</f>
        <v>6.8159999999999998</v>
      </c>
      <c r="J2279" s="2">
        <f>Table_ExternalData_15[[#This Row],[BB cena]]*Table_ExternalData_15[[#Headers],[1,22]]</f>
        <v>8.3155199999999994</v>
      </c>
      <c r="K2279" s="2">
        <f>Table_ExternalData_15[[#This Row],[Price]]*Table_ExternalData_15[[#Headers],[1,22]]</f>
        <v>8.661999999999999</v>
      </c>
      <c r="L2279" s="7">
        <f>IF(G2279="White Shark",E2279*0.5,IF(G2279="Sbox",E2279*0.5,IF(G2279="Tenda",E2279*0.5,E2279*0.2)))/100</f>
        <v>0.04</v>
      </c>
      <c r="M2279" s="2">
        <f>Table_ExternalData_15[[#This Row],[Price]]-Table_ExternalData_15[[#This Row],[Price]]*Table_ExternalData_15[[#This Row],[extra popust]]</f>
        <v>6.8159999999999998</v>
      </c>
      <c r="N2279" s="2">
        <f>IF(M2279&lt;I2279,M2279,I2279)</f>
        <v>6.8159999999999998</v>
      </c>
      <c r="O2279" s="12" t="str">
        <f>IF(N2279&lt;I2279,$U$1," ")</f>
        <v xml:space="preserve"> </v>
      </c>
      <c r="P2279" s="12" t="str">
        <f>IFERROR((O2279+30)," ")</f>
        <v xml:space="preserve"> </v>
      </c>
      <c r="Q2279" s="2">
        <f ca="1">IF(O2279=$U$1,N2279,"0")*1.22</f>
        <v>0</v>
      </c>
    </row>
    <row r="2280" spans="1:17" x14ac:dyDescent="0.25">
      <c r="A2280" t="s">
        <v>5479</v>
      </c>
      <c r="B2280" t="s">
        <v>5478</v>
      </c>
      <c r="C2280">
        <v>13662</v>
      </c>
      <c r="D2280">
        <v>7.1</v>
      </c>
      <c r="E2280">
        <f>IFERROR(VLOOKUP(Table_ExternalData_15[[#This Row],[Id]],Rabati!B:C,2,0),0)</f>
        <v>20</v>
      </c>
      <c r="F2280">
        <v>50</v>
      </c>
      <c r="G2280" t="str">
        <f>VLOOKUP(Table_ExternalData_15[[#This Row],[Id]],'Blagovna izdelek'!A:C,3,0)</f>
        <v>Leviton</v>
      </c>
      <c r="H2280">
        <f>Table_ExternalData_15[[#This Row],[Rabat]]*0.2</f>
        <v>4</v>
      </c>
      <c r="I2280" s="2">
        <f>Table_ExternalData_15[[#This Row],[Price]]-(Table_ExternalData_15[[#This Row],[Price]]*Table_ExternalData_15[[#This Row],[BB rabat]])/100</f>
        <v>6.8159999999999998</v>
      </c>
      <c r="J2280" s="2">
        <f>Table_ExternalData_15[[#This Row],[BB cena]]*Table_ExternalData_15[[#Headers],[1,22]]</f>
        <v>8.3155199999999994</v>
      </c>
      <c r="K2280" s="2">
        <f>Table_ExternalData_15[[#This Row],[Price]]*Table_ExternalData_15[[#Headers],[1,22]]</f>
        <v>8.661999999999999</v>
      </c>
      <c r="L2280" s="7">
        <f>IF(G2280="White Shark",E2280*0.5,IF(G2280="Sbox",E2280*0.5,IF(G2280="Tenda",E2280*0.5,E2280*0.2)))/100</f>
        <v>0.04</v>
      </c>
      <c r="M2280" s="2">
        <f>Table_ExternalData_15[[#This Row],[Price]]-Table_ExternalData_15[[#This Row],[Price]]*Table_ExternalData_15[[#This Row],[extra popust]]</f>
        <v>6.8159999999999998</v>
      </c>
      <c r="N2280" s="2">
        <f>IF(M2280&lt;I2280,M2280,I2280)</f>
        <v>6.8159999999999998</v>
      </c>
      <c r="O2280" s="12" t="str">
        <f>IF(N2280&lt;I2280,$U$1," ")</f>
        <v xml:space="preserve"> </v>
      </c>
      <c r="P2280" s="12" t="str">
        <f>IFERROR((O2280+30)," ")</f>
        <v xml:space="preserve"> </v>
      </c>
      <c r="Q2280" s="2">
        <f ca="1">IF(O2280=$U$1,N2280,"0")*1.22</f>
        <v>0</v>
      </c>
    </row>
    <row r="2281" spans="1:17" x14ac:dyDescent="0.25">
      <c r="A2281" t="s">
        <v>5481</v>
      </c>
      <c r="B2281" t="s">
        <v>5480</v>
      </c>
      <c r="C2281">
        <v>13663</v>
      </c>
      <c r="D2281">
        <v>7.1</v>
      </c>
      <c r="E2281">
        <f>IFERROR(VLOOKUP(Table_ExternalData_15[[#This Row],[Id]],Rabati!B:C,2,0),0)</f>
        <v>20</v>
      </c>
      <c r="F2281">
        <v>81</v>
      </c>
      <c r="G2281" t="str">
        <f>VLOOKUP(Table_ExternalData_15[[#This Row],[Id]],'Blagovna izdelek'!A:C,3,0)</f>
        <v>Leviton</v>
      </c>
      <c r="H2281">
        <f>Table_ExternalData_15[[#This Row],[Rabat]]*0.2</f>
        <v>4</v>
      </c>
      <c r="I2281" s="2">
        <f>Table_ExternalData_15[[#This Row],[Price]]-(Table_ExternalData_15[[#This Row],[Price]]*Table_ExternalData_15[[#This Row],[BB rabat]])/100</f>
        <v>6.8159999999999998</v>
      </c>
      <c r="J2281" s="2">
        <f>Table_ExternalData_15[[#This Row],[BB cena]]*Table_ExternalData_15[[#Headers],[1,22]]</f>
        <v>8.3155199999999994</v>
      </c>
      <c r="K2281" s="2">
        <f>Table_ExternalData_15[[#This Row],[Price]]*Table_ExternalData_15[[#Headers],[1,22]]</f>
        <v>8.661999999999999</v>
      </c>
      <c r="L2281" s="7">
        <f>IF(G2281="White Shark",E2281*0.5,IF(G2281="Sbox",E2281*0.5,IF(G2281="Tenda",E2281*0.5,E2281*0.2)))/100</f>
        <v>0.04</v>
      </c>
      <c r="M2281" s="2">
        <f>Table_ExternalData_15[[#This Row],[Price]]-Table_ExternalData_15[[#This Row],[Price]]*Table_ExternalData_15[[#This Row],[extra popust]]</f>
        <v>6.8159999999999998</v>
      </c>
      <c r="N2281" s="2">
        <f>IF(M2281&lt;I2281,M2281,I2281)</f>
        <v>6.8159999999999998</v>
      </c>
      <c r="O2281" s="12" t="str">
        <f>IF(N2281&lt;I2281,$U$1," ")</f>
        <v xml:space="preserve"> </v>
      </c>
      <c r="P2281" s="12" t="str">
        <f>IFERROR((O2281+30)," ")</f>
        <v xml:space="preserve"> </v>
      </c>
      <c r="Q2281" s="2">
        <f ca="1">IF(O2281=$U$1,N2281,"0")*1.22</f>
        <v>0</v>
      </c>
    </row>
    <row r="2282" spans="1:17" x14ac:dyDescent="0.25">
      <c r="A2282" t="s">
        <v>5483</v>
      </c>
      <c r="B2282" t="s">
        <v>5482</v>
      </c>
      <c r="C2282">
        <v>13664</v>
      </c>
      <c r="D2282">
        <v>8.18</v>
      </c>
      <c r="E2282">
        <f>IFERROR(VLOOKUP(Table_ExternalData_15[[#This Row],[Id]],Rabati!B:C,2,0),0)</f>
        <v>20</v>
      </c>
      <c r="F2282">
        <v>0</v>
      </c>
      <c r="G2282" t="str">
        <f>VLOOKUP(Table_ExternalData_15[[#This Row],[Id]],'Blagovna izdelek'!A:C,3,0)</f>
        <v>Leviton</v>
      </c>
      <c r="H2282">
        <f>Table_ExternalData_15[[#This Row],[Rabat]]*0.2</f>
        <v>4</v>
      </c>
      <c r="I2282" s="2">
        <f>Table_ExternalData_15[[#This Row],[Price]]-(Table_ExternalData_15[[#This Row],[Price]]*Table_ExternalData_15[[#This Row],[BB rabat]])/100</f>
        <v>7.8527999999999993</v>
      </c>
      <c r="J2282" s="2">
        <f>Table_ExternalData_15[[#This Row],[BB cena]]*Table_ExternalData_15[[#Headers],[1,22]]</f>
        <v>9.5804159999999996</v>
      </c>
      <c r="K2282" s="2">
        <f>Table_ExternalData_15[[#This Row],[Price]]*Table_ExternalData_15[[#Headers],[1,22]]</f>
        <v>9.9795999999999996</v>
      </c>
      <c r="L2282" s="7">
        <f>IF(G2282="White Shark",E2282*0.5,IF(G2282="Sbox",E2282*0.5,IF(G2282="Tenda",E2282*0.5,E2282*0.2)))/100</f>
        <v>0.04</v>
      </c>
      <c r="M2282" s="2">
        <f>Table_ExternalData_15[[#This Row],[Price]]-Table_ExternalData_15[[#This Row],[Price]]*Table_ExternalData_15[[#This Row],[extra popust]]</f>
        <v>7.8527999999999993</v>
      </c>
      <c r="N2282" s="2">
        <f>IF(M2282&lt;I2282,M2282,I2282)</f>
        <v>7.8527999999999993</v>
      </c>
      <c r="O2282" s="12" t="str">
        <f>IF(N2282&lt;I2282,$U$1," ")</f>
        <v xml:space="preserve"> </v>
      </c>
      <c r="P2282" s="12" t="str">
        <f>IFERROR((O2282+30)," ")</f>
        <v xml:space="preserve"> </v>
      </c>
      <c r="Q2282" s="2">
        <f ca="1">IF(O2282=$U$1,N2282,"0")*1.22</f>
        <v>0</v>
      </c>
    </row>
    <row r="2283" spans="1:17" x14ac:dyDescent="0.25">
      <c r="A2283" t="s">
        <v>5485</v>
      </c>
      <c r="B2283" t="s">
        <v>5484</v>
      </c>
      <c r="C2283">
        <v>13665</v>
      </c>
      <c r="D2283">
        <v>8.1999999999999993</v>
      </c>
      <c r="E2283">
        <f>IFERROR(VLOOKUP(Table_ExternalData_15[[#This Row],[Id]],Rabati!B:C,2,0),0)</f>
        <v>20</v>
      </c>
      <c r="F2283">
        <v>20</v>
      </c>
      <c r="G2283" t="str">
        <f>VLOOKUP(Table_ExternalData_15[[#This Row],[Id]],'Blagovna izdelek'!A:C,3,0)</f>
        <v>Leviton</v>
      </c>
      <c r="H2283">
        <f>Table_ExternalData_15[[#This Row],[Rabat]]*0.2</f>
        <v>4</v>
      </c>
      <c r="I2283" s="2">
        <f>Table_ExternalData_15[[#This Row],[Price]]-(Table_ExternalData_15[[#This Row],[Price]]*Table_ExternalData_15[[#This Row],[BB rabat]])/100</f>
        <v>7.871999999999999</v>
      </c>
      <c r="J2283" s="2">
        <f>Table_ExternalData_15[[#This Row],[BB cena]]*Table_ExternalData_15[[#Headers],[1,22]]</f>
        <v>9.6038399999999982</v>
      </c>
      <c r="K2283" s="2">
        <f>Table_ExternalData_15[[#This Row],[Price]]*Table_ExternalData_15[[#Headers],[1,22]]</f>
        <v>10.004</v>
      </c>
      <c r="L2283" s="7">
        <f>IF(G2283="White Shark",E2283*0.5,IF(G2283="Sbox",E2283*0.5,IF(G2283="Tenda",E2283*0.5,E2283*0.2)))/100</f>
        <v>0.04</v>
      </c>
      <c r="M2283" s="2">
        <f>Table_ExternalData_15[[#This Row],[Price]]-Table_ExternalData_15[[#This Row],[Price]]*Table_ExternalData_15[[#This Row],[extra popust]]</f>
        <v>7.871999999999999</v>
      </c>
      <c r="N2283" s="2">
        <f>IF(M2283&lt;I2283,M2283,I2283)</f>
        <v>7.871999999999999</v>
      </c>
      <c r="O2283" s="12" t="str">
        <f>IF(N2283&lt;I2283,$U$1," ")</f>
        <v xml:space="preserve"> </v>
      </c>
      <c r="P2283" s="12" t="str">
        <f>IFERROR((O2283+30)," ")</f>
        <v xml:space="preserve"> </v>
      </c>
      <c r="Q2283" s="2">
        <f ca="1">IF(O2283=$U$1,N2283,"0")*1.22</f>
        <v>0</v>
      </c>
    </row>
    <row r="2284" spans="1:17" x14ac:dyDescent="0.25">
      <c r="A2284" t="s">
        <v>5487</v>
      </c>
      <c r="B2284" t="s">
        <v>5486</v>
      </c>
      <c r="C2284">
        <v>13666</v>
      </c>
      <c r="D2284">
        <v>8.1999999999999993</v>
      </c>
      <c r="E2284">
        <f>IFERROR(VLOOKUP(Table_ExternalData_15[[#This Row],[Id]],Rabati!B:C,2,0),0)</f>
        <v>20</v>
      </c>
      <c r="F2284">
        <v>20</v>
      </c>
      <c r="G2284" t="str">
        <f>VLOOKUP(Table_ExternalData_15[[#This Row],[Id]],'Blagovna izdelek'!A:C,3,0)</f>
        <v>Leviton</v>
      </c>
      <c r="H2284">
        <f>Table_ExternalData_15[[#This Row],[Rabat]]*0.2</f>
        <v>4</v>
      </c>
      <c r="I2284" s="2">
        <f>Table_ExternalData_15[[#This Row],[Price]]-(Table_ExternalData_15[[#This Row],[Price]]*Table_ExternalData_15[[#This Row],[BB rabat]])/100</f>
        <v>7.871999999999999</v>
      </c>
      <c r="J2284" s="2">
        <f>Table_ExternalData_15[[#This Row],[BB cena]]*Table_ExternalData_15[[#Headers],[1,22]]</f>
        <v>9.6038399999999982</v>
      </c>
      <c r="K2284" s="2">
        <f>Table_ExternalData_15[[#This Row],[Price]]*Table_ExternalData_15[[#Headers],[1,22]]</f>
        <v>10.004</v>
      </c>
      <c r="L2284" s="7">
        <f>IF(G2284="White Shark",E2284*0.5,IF(G2284="Sbox",E2284*0.5,IF(G2284="Tenda",E2284*0.5,E2284*0.2)))/100</f>
        <v>0.04</v>
      </c>
      <c r="M2284" s="2">
        <f>Table_ExternalData_15[[#This Row],[Price]]-Table_ExternalData_15[[#This Row],[Price]]*Table_ExternalData_15[[#This Row],[extra popust]]</f>
        <v>7.871999999999999</v>
      </c>
      <c r="N2284" s="2">
        <f>IF(M2284&lt;I2284,M2284,I2284)</f>
        <v>7.871999999999999</v>
      </c>
      <c r="O2284" s="12" t="str">
        <f>IF(N2284&lt;I2284,$U$1," ")</f>
        <v xml:space="preserve"> </v>
      </c>
      <c r="P2284" s="12" t="str">
        <f>IFERROR((O2284+30)," ")</f>
        <v xml:space="preserve"> </v>
      </c>
      <c r="Q2284" s="2">
        <f ca="1">IF(O2284=$U$1,N2284,"0")*1.22</f>
        <v>0</v>
      </c>
    </row>
    <row r="2285" spans="1:17" x14ac:dyDescent="0.25">
      <c r="A2285" t="s">
        <v>5489</v>
      </c>
      <c r="B2285" t="s">
        <v>5488</v>
      </c>
      <c r="C2285">
        <v>13667</v>
      </c>
      <c r="D2285">
        <v>8.1999999999999993</v>
      </c>
      <c r="E2285">
        <f>IFERROR(VLOOKUP(Table_ExternalData_15[[#This Row],[Id]],Rabati!B:C,2,0),0)</f>
        <v>20</v>
      </c>
      <c r="F2285">
        <v>31</v>
      </c>
      <c r="G2285" t="str">
        <f>VLOOKUP(Table_ExternalData_15[[#This Row],[Id]],'Blagovna izdelek'!A:C,3,0)</f>
        <v>Leviton</v>
      </c>
      <c r="H2285">
        <f>Table_ExternalData_15[[#This Row],[Rabat]]*0.2</f>
        <v>4</v>
      </c>
      <c r="I2285" s="2">
        <f>Table_ExternalData_15[[#This Row],[Price]]-(Table_ExternalData_15[[#This Row],[Price]]*Table_ExternalData_15[[#This Row],[BB rabat]])/100</f>
        <v>7.871999999999999</v>
      </c>
      <c r="J2285" s="2">
        <f>Table_ExternalData_15[[#This Row],[BB cena]]*Table_ExternalData_15[[#Headers],[1,22]]</f>
        <v>9.6038399999999982</v>
      </c>
      <c r="K2285" s="2">
        <f>Table_ExternalData_15[[#This Row],[Price]]*Table_ExternalData_15[[#Headers],[1,22]]</f>
        <v>10.004</v>
      </c>
      <c r="L2285" s="7">
        <f>IF(G2285="White Shark",E2285*0.5,IF(G2285="Sbox",E2285*0.5,IF(G2285="Tenda",E2285*0.5,E2285*0.2)))/100</f>
        <v>0.04</v>
      </c>
      <c r="M2285" s="2">
        <f>Table_ExternalData_15[[#This Row],[Price]]-Table_ExternalData_15[[#This Row],[Price]]*Table_ExternalData_15[[#This Row],[extra popust]]</f>
        <v>7.871999999999999</v>
      </c>
      <c r="N2285" s="2">
        <f>IF(M2285&lt;I2285,M2285,I2285)</f>
        <v>7.871999999999999</v>
      </c>
      <c r="O2285" s="12" t="str">
        <f>IF(N2285&lt;I2285,$U$1," ")</f>
        <v xml:space="preserve"> </v>
      </c>
      <c r="P2285" s="12" t="str">
        <f>IFERROR((O2285+30)," ")</f>
        <v xml:space="preserve"> </v>
      </c>
      <c r="Q2285" s="2">
        <f ca="1">IF(O2285=$U$1,N2285,"0")*1.22</f>
        <v>0</v>
      </c>
    </row>
    <row r="2286" spans="1:17" x14ac:dyDescent="0.25">
      <c r="A2286" t="s">
        <v>5491</v>
      </c>
      <c r="B2286" t="s">
        <v>5490</v>
      </c>
      <c r="C2286">
        <v>13668</v>
      </c>
      <c r="D2286">
        <v>8.1999999999999993</v>
      </c>
      <c r="E2286">
        <f>IFERROR(VLOOKUP(Table_ExternalData_15[[#This Row],[Id]],Rabati!B:C,2,0),0)</f>
        <v>20</v>
      </c>
      <c r="F2286">
        <v>5</v>
      </c>
      <c r="G2286" t="str">
        <f>VLOOKUP(Table_ExternalData_15[[#This Row],[Id]],'Blagovna izdelek'!A:C,3,0)</f>
        <v>Leviton</v>
      </c>
      <c r="H2286">
        <f>Table_ExternalData_15[[#This Row],[Rabat]]*0.2</f>
        <v>4</v>
      </c>
      <c r="I2286" s="2">
        <f>Table_ExternalData_15[[#This Row],[Price]]-(Table_ExternalData_15[[#This Row],[Price]]*Table_ExternalData_15[[#This Row],[BB rabat]])/100</f>
        <v>7.871999999999999</v>
      </c>
      <c r="J2286" s="2">
        <f>Table_ExternalData_15[[#This Row],[BB cena]]*Table_ExternalData_15[[#Headers],[1,22]]</f>
        <v>9.6038399999999982</v>
      </c>
      <c r="K2286" s="2">
        <f>Table_ExternalData_15[[#This Row],[Price]]*Table_ExternalData_15[[#Headers],[1,22]]</f>
        <v>10.004</v>
      </c>
      <c r="L2286" s="7">
        <f>IF(G2286="White Shark",E2286*0.5,IF(G2286="Sbox",E2286*0.5,IF(G2286="Tenda",E2286*0.5,E2286*0.2)))/100</f>
        <v>0.04</v>
      </c>
      <c r="M2286" s="2">
        <f>Table_ExternalData_15[[#This Row],[Price]]-Table_ExternalData_15[[#This Row],[Price]]*Table_ExternalData_15[[#This Row],[extra popust]]</f>
        <v>7.871999999999999</v>
      </c>
      <c r="N2286" s="2">
        <f>IF(M2286&lt;I2286,M2286,I2286)</f>
        <v>7.871999999999999</v>
      </c>
      <c r="O2286" s="12" t="str">
        <f>IF(N2286&lt;I2286,$U$1," ")</f>
        <v xml:space="preserve"> </v>
      </c>
      <c r="P2286" s="12" t="str">
        <f>IFERROR((O2286+30)," ")</f>
        <v xml:space="preserve"> </v>
      </c>
      <c r="Q2286" s="2">
        <f ca="1">IF(O2286=$U$1,N2286,"0")*1.22</f>
        <v>0</v>
      </c>
    </row>
    <row r="2287" spans="1:17" x14ac:dyDescent="0.25">
      <c r="A2287" t="s">
        <v>5493</v>
      </c>
      <c r="B2287" t="s">
        <v>5492</v>
      </c>
      <c r="C2287">
        <v>13669</v>
      </c>
      <c r="D2287">
        <v>8.1999999999999993</v>
      </c>
      <c r="E2287">
        <f>IFERROR(VLOOKUP(Table_ExternalData_15[[#This Row],[Id]],Rabati!B:C,2,0),0)</f>
        <v>20</v>
      </c>
      <c r="F2287">
        <v>21</v>
      </c>
      <c r="G2287" t="str">
        <f>VLOOKUP(Table_ExternalData_15[[#This Row],[Id]],'Blagovna izdelek'!A:C,3,0)</f>
        <v>Leviton</v>
      </c>
      <c r="H2287">
        <f>Table_ExternalData_15[[#This Row],[Rabat]]*0.2</f>
        <v>4</v>
      </c>
      <c r="I2287" s="2">
        <f>Table_ExternalData_15[[#This Row],[Price]]-(Table_ExternalData_15[[#This Row],[Price]]*Table_ExternalData_15[[#This Row],[BB rabat]])/100</f>
        <v>7.871999999999999</v>
      </c>
      <c r="J2287" s="2">
        <f>Table_ExternalData_15[[#This Row],[BB cena]]*Table_ExternalData_15[[#Headers],[1,22]]</f>
        <v>9.6038399999999982</v>
      </c>
      <c r="K2287" s="2">
        <f>Table_ExternalData_15[[#This Row],[Price]]*Table_ExternalData_15[[#Headers],[1,22]]</f>
        <v>10.004</v>
      </c>
      <c r="L2287" s="7">
        <f>IF(G2287="White Shark",E2287*0.5,IF(G2287="Sbox",E2287*0.5,IF(G2287="Tenda",E2287*0.5,E2287*0.2)))/100</f>
        <v>0.04</v>
      </c>
      <c r="M2287" s="2">
        <f>Table_ExternalData_15[[#This Row],[Price]]-Table_ExternalData_15[[#This Row],[Price]]*Table_ExternalData_15[[#This Row],[extra popust]]</f>
        <v>7.871999999999999</v>
      </c>
      <c r="N2287" s="2">
        <f>IF(M2287&lt;I2287,M2287,I2287)</f>
        <v>7.871999999999999</v>
      </c>
      <c r="O2287" s="12" t="str">
        <f>IF(N2287&lt;I2287,$U$1," ")</f>
        <v xml:space="preserve"> </v>
      </c>
      <c r="P2287" s="12" t="str">
        <f>IFERROR((O2287+30)," ")</f>
        <v xml:space="preserve"> </v>
      </c>
      <c r="Q2287" s="2">
        <f ca="1">IF(O2287=$U$1,N2287,"0")*1.22</f>
        <v>0</v>
      </c>
    </row>
    <row r="2288" spans="1:17" x14ac:dyDescent="0.25">
      <c r="A2288" t="s">
        <v>5495</v>
      </c>
      <c r="B2288" t="s">
        <v>5494</v>
      </c>
      <c r="C2288">
        <v>13670</v>
      </c>
      <c r="D2288">
        <v>8.1999999999999993</v>
      </c>
      <c r="E2288">
        <f>IFERROR(VLOOKUP(Table_ExternalData_15[[#This Row],[Id]],Rabati!B:C,2,0),0)</f>
        <v>20</v>
      </c>
      <c r="F2288">
        <v>73</v>
      </c>
      <c r="G2288" t="str">
        <f>VLOOKUP(Table_ExternalData_15[[#This Row],[Id]],'Blagovna izdelek'!A:C,3,0)</f>
        <v>Leviton</v>
      </c>
      <c r="H2288">
        <f>Table_ExternalData_15[[#This Row],[Rabat]]*0.2</f>
        <v>4</v>
      </c>
      <c r="I2288" s="2">
        <f>Table_ExternalData_15[[#This Row],[Price]]-(Table_ExternalData_15[[#This Row],[Price]]*Table_ExternalData_15[[#This Row],[BB rabat]])/100</f>
        <v>7.871999999999999</v>
      </c>
      <c r="J2288" s="2">
        <f>Table_ExternalData_15[[#This Row],[BB cena]]*Table_ExternalData_15[[#Headers],[1,22]]</f>
        <v>9.6038399999999982</v>
      </c>
      <c r="K2288" s="2">
        <f>Table_ExternalData_15[[#This Row],[Price]]*Table_ExternalData_15[[#Headers],[1,22]]</f>
        <v>10.004</v>
      </c>
      <c r="L2288" s="7">
        <f>IF(G2288="White Shark",E2288*0.5,IF(G2288="Sbox",E2288*0.5,IF(G2288="Tenda",E2288*0.5,E2288*0.2)))/100</f>
        <v>0.04</v>
      </c>
      <c r="M2288" s="2">
        <f>Table_ExternalData_15[[#This Row],[Price]]-Table_ExternalData_15[[#This Row],[Price]]*Table_ExternalData_15[[#This Row],[extra popust]]</f>
        <v>7.871999999999999</v>
      </c>
      <c r="N2288" s="2">
        <f>IF(M2288&lt;I2288,M2288,I2288)</f>
        <v>7.871999999999999</v>
      </c>
      <c r="O2288" s="12" t="str">
        <f>IF(N2288&lt;I2288,$U$1," ")</f>
        <v xml:space="preserve"> </v>
      </c>
      <c r="P2288" s="12" t="str">
        <f>IFERROR((O2288+30)," ")</f>
        <v xml:space="preserve"> </v>
      </c>
      <c r="Q2288" s="2">
        <f ca="1">IF(O2288=$U$1,N2288,"0")*1.22</f>
        <v>0</v>
      </c>
    </row>
    <row r="2289" spans="1:17" x14ac:dyDescent="0.25">
      <c r="A2289" t="s">
        <v>5497</v>
      </c>
      <c r="B2289" t="s">
        <v>5496</v>
      </c>
      <c r="C2289">
        <v>13671</v>
      </c>
      <c r="D2289">
        <v>9.98</v>
      </c>
      <c r="E2289">
        <f>IFERROR(VLOOKUP(Table_ExternalData_15[[#This Row],[Id]],Rabati!B:C,2,0),0)</f>
        <v>20</v>
      </c>
      <c r="F2289">
        <v>32</v>
      </c>
      <c r="G2289" t="str">
        <f>VLOOKUP(Table_ExternalData_15[[#This Row],[Id]],'Blagovna izdelek'!A:C,3,0)</f>
        <v>Leviton</v>
      </c>
      <c r="H2289">
        <f>Table_ExternalData_15[[#This Row],[Rabat]]*0.2</f>
        <v>4</v>
      </c>
      <c r="I2289" s="2">
        <f>Table_ExternalData_15[[#This Row],[Price]]-(Table_ExternalData_15[[#This Row],[Price]]*Table_ExternalData_15[[#This Row],[BB rabat]])/100</f>
        <v>9.5808</v>
      </c>
      <c r="J2289" s="2">
        <f>Table_ExternalData_15[[#This Row],[BB cena]]*Table_ExternalData_15[[#Headers],[1,22]]</f>
        <v>11.688575999999999</v>
      </c>
      <c r="K2289" s="2">
        <f>Table_ExternalData_15[[#This Row],[Price]]*Table_ExternalData_15[[#Headers],[1,22]]</f>
        <v>12.175600000000001</v>
      </c>
      <c r="L2289" s="7">
        <f>IF(G2289="White Shark",E2289*0.5,IF(G2289="Sbox",E2289*0.5,IF(G2289="Tenda",E2289*0.5,E2289*0.2)))/100</f>
        <v>0.04</v>
      </c>
      <c r="M2289" s="2">
        <f>Table_ExternalData_15[[#This Row],[Price]]-Table_ExternalData_15[[#This Row],[Price]]*Table_ExternalData_15[[#This Row],[extra popust]]</f>
        <v>9.5808</v>
      </c>
      <c r="N2289" s="2">
        <f>IF(M2289&lt;I2289,M2289,I2289)</f>
        <v>9.5808</v>
      </c>
      <c r="O2289" s="12" t="str">
        <f>IF(N2289&lt;I2289,$U$1," ")</f>
        <v xml:space="preserve"> </v>
      </c>
      <c r="P2289" s="12" t="str">
        <f>IFERROR((O2289+30)," ")</f>
        <v xml:space="preserve"> </v>
      </c>
      <c r="Q2289" s="2">
        <f ca="1">IF(O2289=$U$1,N2289,"0")*1.22</f>
        <v>0</v>
      </c>
    </row>
    <row r="2290" spans="1:17" x14ac:dyDescent="0.25">
      <c r="A2290" t="s">
        <v>5499</v>
      </c>
      <c r="B2290" t="s">
        <v>5498</v>
      </c>
      <c r="C2290">
        <v>13672</v>
      </c>
      <c r="D2290">
        <v>9.98</v>
      </c>
      <c r="E2290">
        <f>IFERROR(VLOOKUP(Table_ExternalData_15[[#This Row],[Id]],Rabati!B:C,2,0),0)</f>
        <v>20</v>
      </c>
      <c r="F2290">
        <v>18</v>
      </c>
      <c r="G2290" t="str">
        <f>VLOOKUP(Table_ExternalData_15[[#This Row],[Id]],'Blagovna izdelek'!A:C,3,0)</f>
        <v>Leviton</v>
      </c>
      <c r="H2290">
        <f>Table_ExternalData_15[[#This Row],[Rabat]]*0.2</f>
        <v>4</v>
      </c>
      <c r="I2290" s="2">
        <f>Table_ExternalData_15[[#This Row],[Price]]-(Table_ExternalData_15[[#This Row],[Price]]*Table_ExternalData_15[[#This Row],[BB rabat]])/100</f>
        <v>9.5808</v>
      </c>
      <c r="J2290" s="2">
        <f>Table_ExternalData_15[[#This Row],[BB cena]]*Table_ExternalData_15[[#Headers],[1,22]]</f>
        <v>11.688575999999999</v>
      </c>
      <c r="K2290" s="2">
        <f>Table_ExternalData_15[[#This Row],[Price]]*Table_ExternalData_15[[#Headers],[1,22]]</f>
        <v>12.175600000000001</v>
      </c>
      <c r="L2290" s="7">
        <f>IF(G2290="White Shark",E2290*0.5,IF(G2290="Sbox",E2290*0.5,IF(G2290="Tenda",E2290*0.5,E2290*0.2)))/100</f>
        <v>0.04</v>
      </c>
      <c r="M2290" s="2">
        <f>Table_ExternalData_15[[#This Row],[Price]]-Table_ExternalData_15[[#This Row],[Price]]*Table_ExternalData_15[[#This Row],[extra popust]]</f>
        <v>9.5808</v>
      </c>
      <c r="N2290" s="2">
        <f>IF(M2290&lt;I2290,M2290,I2290)</f>
        <v>9.5808</v>
      </c>
      <c r="O2290" s="12" t="str">
        <f>IF(N2290&lt;I2290,$U$1," ")</f>
        <v xml:space="preserve"> </v>
      </c>
      <c r="P2290" s="12" t="str">
        <f>IFERROR((O2290+30)," ")</f>
        <v xml:space="preserve"> </v>
      </c>
      <c r="Q2290" s="2">
        <f ca="1">IF(O2290=$U$1,N2290,"0")*1.22</f>
        <v>0</v>
      </c>
    </row>
    <row r="2291" spans="1:17" x14ac:dyDescent="0.25">
      <c r="A2291" t="s">
        <v>5501</v>
      </c>
      <c r="B2291" t="s">
        <v>5500</v>
      </c>
      <c r="C2291">
        <v>13673</v>
      </c>
      <c r="D2291">
        <v>9.98</v>
      </c>
      <c r="E2291">
        <f>IFERROR(VLOOKUP(Table_ExternalData_15[[#This Row],[Id]],Rabati!B:C,2,0),0)</f>
        <v>20</v>
      </c>
      <c r="F2291">
        <v>30</v>
      </c>
      <c r="G2291" t="str">
        <f>VLOOKUP(Table_ExternalData_15[[#This Row],[Id]],'Blagovna izdelek'!A:C,3,0)</f>
        <v>Leviton</v>
      </c>
      <c r="H2291">
        <f>Table_ExternalData_15[[#This Row],[Rabat]]*0.2</f>
        <v>4</v>
      </c>
      <c r="I2291" s="2">
        <f>Table_ExternalData_15[[#This Row],[Price]]-(Table_ExternalData_15[[#This Row],[Price]]*Table_ExternalData_15[[#This Row],[BB rabat]])/100</f>
        <v>9.5808</v>
      </c>
      <c r="J2291" s="2">
        <f>Table_ExternalData_15[[#This Row],[BB cena]]*Table_ExternalData_15[[#Headers],[1,22]]</f>
        <v>11.688575999999999</v>
      </c>
      <c r="K2291" s="2">
        <f>Table_ExternalData_15[[#This Row],[Price]]*Table_ExternalData_15[[#Headers],[1,22]]</f>
        <v>12.175600000000001</v>
      </c>
      <c r="L2291" s="7">
        <f>IF(G2291="White Shark",E2291*0.5,IF(G2291="Sbox",E2291*0.5,IF(G2291="Tenda",E2291*0.5,E2291*0.2)))/100</f>
        <v>0.04</v>
      </c>
      <c r="M2291" s="2">
        <f>Table_ExternalData_15[[#This Row],[Price]]-Table_ExternalData_15[[#This Row],[Price]]*Table_ExternalData_15[[#This Row],[extra popust]]</f>
        <v>9.5808</v>
      </c>
      <c r="N2291" s="2">
        <f>IF(M2291&lt;I2291,M2291,I2291)</f>
        <v>9.5808</v>
      </c>
      <c r="O2291" s="12" t="str">
        <f>IF(N2291&lt;I2291,$U$1," ")</f>
        <v xml:space="preserve"> </v>
      </c>
      <c r="P2291" s="12" t="str">
        <f>IFERROR((O2291+30)," ")</f>
        <v xml:space="preserve"> </v>
      </c>
      <c r="Q2291" s="2">
        <f ca="1">IF(O2291=$U$1,N2291,"0")*1.22</f>
        <v>0</v>
      </c>
    </row>
    <row r="2292" spans="1:17" x14ac:dyDescent="0.25">
      <c r="A2292" t="s">
        <v>5503</v>
      </c>
      <c r="B2292" t="s">
        <v>5502</v>
      </c>
      <c r="C2292">
        <v>13674</v>
      </c>
      <c r="D2292">
        <v>9.98</v>
      </c>
      <c r="E2292">
        <f>IFERROR(VLOOKUP(Table_ExternalData_15[[#This Row],[Id]],Rabati!B:C,2,0),0)</f>
        <v>20</v>
      </c>
      <c r="F2292">
        <v>15</v>
      </c>
      <c r="G2292" t="str">
        <f>VLOOKUP(Table_ExternalData_15[[#This Row],[Id]],'Blagovna izdelek'!A:C,3,0)</f>
        <v>Leviton</v>
      </c>
      <c r="H2292">
        <f>Table_ExternalData_15[[#This Row],[Rabat]]*0.2</f>
        <v>4</v>
      </c>
      <c r="I2292" s="2">
        <f>Table_ExternalData_15[[#This Row],[Price]]-(Table_ExternalData_15[[#This Row],[Price]]*Table_ExternalData_15[[#This Row],[BB rabat]])/100</f>
        <v>9.5808</v>
      </c>
      <c r="J2292" s="2">
        <f>Table_ExternalData_15[[#This Row],[BB cena]]*Table_ExternalData_15[[#Headers],[1,22]]</f>
        <v>11.688575999999999</v>
      </c>
      <c r="K2292" s="2">
        <f>Table_ExternalData_15[[#This Row],[Price]]*Table_ExternalData_15[[#Headers],[1,22]]</f>
        <v>12.175600000000001</v>
      </c>
      <c r="L2292" s="7">
        <f>IF(G2292="White Shark",E2292*0.5,IF(G2292="Sbox",E2292*0.5,IF(G2292="Tenda",E2292*0.5,E2292*0.2)))/100</f>
        <v>0.04</v>
      </c>
      <c r="M2292" s="2">
        <f>Table_ExternalData_15[[#This Row],[Price]]-Table_ExternalData_15[[#This Row],[Price]]*Table_ExternalData_15[[#This Row],[extra popust]]</f>
        <v>9.5808</v>
      </c>
      <c r="N2292" s="2">
        <f>IF(M2292&lt;I2292,M2292,I2292)</f>
        <v>9.5808</v>
      </c>
      <c r="O2292" s="12" t="str">
        <f>IF(N2292&lt;I2292,$U$1," ")</f>
        <v xml:space="preserve"> </v>
      </c>
      <c r="P2292" s="12" t="str">
        <f>IFERROR((O2292+30)," ")</f>
        <v xml:space="preserve"> </v>
      </c>
      <c r="Q2292" s="2">
        <f ca="1">IF(O2292=$U$1,N2292,"0")*1.22</f>
        <v>0</v>
      </c>
    </row>
    <row r="2293" spans="1:17" x14ac:dyDescent="0.25">
      <c r="A2293" t="s">
        <v>5505</v>
      </c>
      <c r="B2293" t="s">
        <v>5504</v>
      </c>
      <c r="C2293">
        <v>13675</v>
      </c>
      <c r="D2293">
        <v>9.98</v>
      </c>
      <c r="E2293">
        <f>IFERROR(VLOOKUP(Table_ExternalData_15[[#This Row],[Id]],Rabati!B:C,2,0),0)</f>
        <v>20</v>
      </c>
      <c r="F2293">
        <v>16</v>
      </c>
      <c r="G2293" t="str">
        <f>VLOOKUP(Table_ExternalData_15[[#This Row],[Id]],'Blagovna izdelek'!A:C,3,0)</f>
        <v>Leviton</v>
      </c>
      <c r="H2293">
        <f>Table_ExternalData_15[[#This Row],[Rabat]]*0.2</f>
        <v>4</v>
      </c>
      <c r="I2293" s="2">
        <f>Table_ExternalData_15[[#This Row],[Price]]-(Table_ExternalData_15[[#This Row],[Price]]*Table_ExternalData_15[[#This Row],[BB rabat]])/100</f>
        <v>9.5808</v>
      </c>
      <c r="J2293" s="2">
        <f>Table_ExternalData_15[[#This Row],[BB cena]]*Table_ExternalData_15[[#Headers],[1,22]]</f>
        <v>11.688575999999999</v>
      </c>
      <c r="K2293" s="2">
        <f>Table_ExternalData_15[[#This Row],[Price]]*Table_ExternalData_15[[#Headers],[1,22]]</f>
        <v>12.175600000000001</v>
      </c>
      <c r="L2293" s="7">
        <f>IF(G2293="White Shark",E2293*0.5,IF(G2293="Sbox",E2293*0.5,IF(G2293="Tenda",E2293*0.5,E2293*0.2)))/100</f>
        <v>0.04</v>
      </c>
      <c r="M2293" s="2">
        <f>Table_ExternalData_15[[#This Row],[Price]]-Table_ExternalData_15[[#This Row],[Price]]*Table_ExternalData_15[[#This Row],[extra popust]]</f>
        <v>9.5808</v>
      </c>
      <c r="N2293" s="2">
        <f>IF(M2293&lt;I2293,M2293,I2293)</f>
        <v>9.5808</v>
      </c>
      <c r="O2293" s="12" t="str">
        <f>IF(N2293&lt;I2293,$U$1," ")</f>
        <v xml:space="preserve"> </v>
      </c>
      <c r="P2293" s="12" t="str">
        <f>IFERROR((O2293+30)," ")</f>
        <v xml:space="preserve"> </v>
      </c>
      <c r="Q2293" s="2">
        <f ca="1">IF(O2293=$U$1,N2293,"0")*1.22</f>
        <v>0</v>
      </c>
    </row>
    <row r="2294" spans="1:17" x14ac:dyDescent="0.25">
      <c r="A2294" t="s">
        <v>5507</v>
      </c>
      <c r="B2294" t="s">
        <v>5506</v>
      </c>
      <c r="C2294">
        <v>13676</v>
      </c>
      <c r="D2294">
        <v>9.98</v>
      </c>
      <c r="E2294">
        <f>IFERROR(VLOOKUP(Table_ExternalData_15[[#This Row],[Id]],Rabati!B:C,2,0),0)</f>
        <v>20</v>
      </c>
      <c r="F2294">
        <v>29</v>
      </c>
      <c r="G2294" t="str">
        <f>VLOOKUP(Table_ExternalData_15[[#This Row],[Id]],'Blagovna izdelek'!A:C,3,0)</f>
        <v>Leviton</v>
      </c>
      <c r="H2294">
        <f>Table_ExternalData_15[[#This Row],[Rabat]]*0.2</f>
        <v>4</v>
      </c>
      <c r="I2294" s="2">
        <f>Table_ExternalData_15[[#This Row],[Price]]-(Table_ExternalData_15[[#This Row],[Price]]*Table_ExternalData_15[[#This Row],[BB rabat]])/100</f>
        <v>9.5808</v>
      </c>
      <c r="J2294" s="2">
        <f>Table_ExternalData_15[[#This Row],[BB cena]]*Table_ExternalData_15[[#Headers],[1,22]]</f>
        <v>11.688575999999999</v>
      </c>
      <c r="K2294" s="2">
        <f>Table_ExternalData_15[[#This Row],[Price]]*Table_ExternalData_15[[#Headers],[1,22]]</f>
        <v>12.175600000000001</v>
      </c>
      <c r="L2294" s="7">
        <f>IF(G2294="White Shark",E2294*0.5,IF(G2294="Sbox",E2294*0.5,IF(G2294="Tenda",E2294*0.5,E2294*0.2)))/100</f>
        <v>0.04</v>
      </c>
      <c r="M2294" s="2">
        <f>Table_ExternalData_15[[#This Row],[Price]]-Table_ExternalData_15[[#This Row],[Price]]*Table_ExternalData_15[[#This Row],[extra popust]]</f>
        <v>9.5808</v>
      </c>
      <c r="N2294" s="2">
        <f>IF(M2294&lt;I2294,M2294,I2294)</f>
        <v>9.5808</v>
      </c>
      <c r="O2294" s="12" t="str">
        <f>IF(N2294&lt;I2294,$U$1," ")</f>
        <v xml:space="preserve"> </v>
      </c>
      <c r="P2294" s="12" t="str">
        <f>IFERROR((O2294+30)," ")</f>
        <v xml:space="preserve"> </v>
      </c>
      <c r="Q2294" s="2">
        <f ca="1">IF(O2294=$U$1,N2294,"0")*1.22</f>
        <v>0</v>
      </c>
    </row>
    <row r="2295" spans="1:17" x14ac:dyDescent="0.25">
      <c r="A2295" t="s">
        <v>5509</v>
      </c>
      <c r="B2295" t="s">
        <v>5508</v>
      </c>
      <c r="C2295">
        <v>13677</v>
      </c>
      <c r="D2295">
        <v>9.98</v>
      </c>
      <c r="E2295">
        <f>IFERROR(VLOOKUP(Table_ExternalData_15[[#This Row],[Id]],Rabati!B:C,2,0),0)</f>
        <v>20</v>
      </c>
      <c r="F2295">
        <v>30</v>
      </c>
      <c r="G2295" t="str">
        <f>VLOOKUP(Table_ExternalData_15[[#This Row],[Id]],'Blagovna izdelek'!A:C,3,0)</f>
        <v>Leviton</v>
      </c>
      <c r="H2295">
        <f>Table_ExternalData_15[[#This Row],[Rabat]]*0.2</f>
        <v>4</v>
      </c>
      <c r="I2295" s="2">
        <f>Table_ExternalData_15[[#This Row],[Price]]-(Table_ExternalData_15[[#This Row],[Price]]*Table_ExternalData_15[[#This Row],[BB rabat]])/100</f>
        <v>9.5808</v>
      </c>
      <c r="J2295" s="2">
        <f>Table_ExternalData_15[[#This Row],[BB cena]]*Table_ExternalData_15[[#Headers],[1,22]]</f>
        <v>11.688575999999999</v>
      </c>
      <c r="K2295" s="2">
        <f>Table_ExternalData_15[[#This Row],[Price]]*Table_ExternalData_15[[#Headers],[1,22]]</f>
        <v>12.175600000000001</v>
      </c>
      <c r="L2295" s="7">
        <f>IF(G2295="White Shark",E2295*0.5,IF(G2295="Sbox",E2295*0.5,IF(G2295="Tenda",E2295*0.5,E2295*0.2)))/100</f>
        <v>0.04</v>
      </c>
      <c r="M2295" s="2">
        <f>Table_ExternalData_15[[#This Row],[Price]]-Table_ExternalData_15[[#This Row],[Price]]*Table_ExternalData_15[[#This Row],[extra popust]]</f>
        <v>9.5808</v>
      </c>
      <c r="N2295" s="2">
        <f>IF(M2295&lt;I2295,M2295,I2295)</f>
        <v>9.5808</v>
      </c>
      <c r="O2295" s="12" t="str">
        <f>IF(N2295&lt;I2295,$U$1," ")</f>
        <v xml:space="preserve"> </v>
      </c>
      <c r="P2295" s="12" t="str">
        <f>IFERROR((O2295+30)," ")</f>
        <v xml:space="preserve"> </v>
      </c>
      <c r="Q2295" s="2">
        <f ca="1">IF(O2295=$U$1,N2295,"0")*1.22</f>
        <v>0</v>
      </c>
    </row>
    <row r="2296" spans="1:17" x14ac:dyDescent="0.25">
      <c r="A2296" t="s">
        <v>5709</v>
      </c>
      <c r="B2296" t="s">
        <v>9876</v>
      </c>
      <c r="C2296">
        <v>13849</v>
      </c>
      <c r="D2296">
        <v>3.26</v>
      </c>
      <c r="E2296">
        <f>IFERROR(VLOOKUP(Table_ExternalData_15[[#This Row],[Id]],Rabati!B:C,2,0),0)</f>
        <v>20</v>
      </c>
      <c r="F2296">
        <v>415</v>
      </c>
      <c r="G2296" t="str">
        <f>VLOOKUP(Table_ExternalData_15[[#This Row],[Id]],'Blagovna izdelek'!A:C,3,0)</f>
        <v>Leviton</v>
      </c>
      <c r="H2296">
        <f>Table_ExternalData_15[[#This Row],[Rabat]]*0.2</f>
        <v>4</v>
      </c>
      <c r="I2296" s="2">
        <f>Table_ExternalData_15[[#This Row],[Price]]-(Table_ExternalData_15[[#This Row],[Price]]*Table_ExternalData_15[[#This Row],[BB rabat]])/100</f>
        <v>3.1295999999999999</v>
      </c>
      <c r="J2296" s="2">
        <f>Table_ExternalData_15[[#This Row],[BB cena]]*Table_ExternalData_15[[#Headers],[1,22]]</f>
        <v>3.8181119999999997</v>
      </c>
      <c r="K2296" s="2">
        <f>Table_ExternalData_15[[#This Row],[Price]]*Table_ExternalData_15[[#Headers],[1,22]]</f>
        <v>3.9771999999999998</v>
      </c>
      <c r="L2296" s="7">
        <f>IF(G2296="White Shark",E2296*0.5,IF(G2296="Sbox",E2296*0.5,IF(G2296="Tenda",E2296*0.5,E2296*0.2)))/100</f>
        <v>0.04</v>
      </c>
      <c r="M2296" s="2">
        <f>Table_ExternalData_15[[#This Row],[Price]]-Table_ExternalData_15[[#This Row],[Price]]*Table_ExternalData_15[[#This Row],[extra popust]]</f>
        <v>3.1295999999999999</v>
      </c>
      <c r="N2296" s="2">
        <f>IF(M2296&lt;I2296,M2296,I2296)</f>
        <v>3.1295999999999999</v>
      </c>
      <c r="O2296" s="12" t="str">
        <f>IF(N2296&lt;I2296,$U$1," ")</f>
        <v xml:space="preserve"> </v>
      </c>
      <c r="P2296" s="12" t="str">
        <f>IFERROR((O2296+30)," ")</f>
        <v xml:space="preserve"> </v>
      </c>
      <c r="Q2296" s="2">
        <f ca="1">IF(O2296=$U$1,N2296,"0")*1.22</f>
        <v>0</v>
      </c>
    </row>
    <row r="2297" spans="1:17" x14ac:dyDescent="0.25">
      <c r="A2297" t="s">
        <v>5710</v>
      </c>
      <c r="B2297" t="s">
        <v>9877</v>
      </c>
      <c r="C2297">
        <v>13850</v>
      </c>
      <c r="D2297">
        <v>467.25</v>
      </c>
      <c r="E2297">
        <f>IFERROR(VLOOKUP(Table_ExternalData_15[[#This Row],[Id]],Rabati!B:C,2,0),0)</f>
        <v>10</v>
      </c>
      <c r="F2297">
        <v>0</v>
      </c>
      <c r="G2297" t="str">
        <f>VLOOKUP(Table_ExternalData_15[[#This Row],[Id]],'Blagovna izdelek'!A:C,3,0)</f>
        <v>Leviton</v>
      </c>
      <c r="H2297">
        <f>Table_ExternalData_15[[#This Row],[Rabat]]*0.2</f>
        <v>2</v>
      </c>
      <c r="I2297" s="2">
        <f>Table_ExternalData_15[[#This Row],[Price]]-(Table_ExternalData_15[[#This Row],[Price]]*Table_ExternalData_15[[#This Row],[BB rabat]])/100</f>
        <v>457.90499999999997</v>
      </c>
      <c r="J2297" s="2">
        <f>Table_ExternalData_15[[#This Row],[BB cena]]*Table_ExternalData_15[[#Headers],[1,22]]</f>
        <v>558.64409999999998</v>
      </c>
      <c r="K2297" s="2">
        <f>Table_ExternalData_15[[#This Row],[Price]]*Table_ExternalData_15[[#Headers],[1,22]]</f>
        <v>570.04499999999996</v>
      </c>
      <c r="L2297" s="7">
        <f>IF(G2297="White Shark",E2297*0.5,IF(G2297="Sbox",E2297*0.5,IF(G2297="Tenda",E2297*0.5,E2297*0.2)))/100</f>
        <v>0.02</v>
      </c>
      <c r="M2297" s="2">
        <f>Table_ExternalData_15[[#This Row],[Price]]-Table_ExternalData_15[[#This Row],[Price]]*Table_ExternalData_15[[#This Row],[extra popust]]</f>
        <v>457.90499999999997</v>
      </c>
      <c r="N2297" s="2">
        <f>IF(M2297&lt;I2297,M2297,I2297)</f>
        <v>457.90499999999997</v>
      </c>
      <c r="O2297" s="12" t="str">
        <f>IF(N2297&lt;I2297,$U$1," ")</f>
        <v xml:space="preserve"> </v>
      </c>
      <c r="P2297" s="12" t="str">
        <f>IFERROR((O2297+30)," ")</f>
        <v xml:space="preserve"> </v>
      </c>
      <c r="Q2297" s="2">
        <f ca="1">IF(O2297=$U$1,N2297,"0")*1.22</f>
        <v>0</v>
      </c>
    </row>
    <row r="2298" spans="1:17" x14ac:dyDescent="0.25">
      <c r="A2298" t="s">
        <v>5712</v>
      </c>
      <c r="B2298" t="s">
        <v>5711</v>
      </c>
      <c r="C2298">
        <v>13851</v>
      </c>
      <c r="D2298">
        <v>43.74</v>
      </c>
      <c r="E2298">
        <f>IFERROR(VLOOKUP(Table_ExternalData_15[[#This Row],[Id]],Rabati!B:C,2,0),0)</f>
        <v>20</v>
      </c>
      <c r="F2298">
        <v>0</v>
      </c>
      <c r="G2298" t="str">
        <f>VLOOKUP(Table_ExternalData_15[[#This Row],[Id]],'Blagovna izdelek'!A:C,3,0)</f>
        <v>Leviton</v>
      </c>
      <c r="H2298">
        <f>Table_ExternalData_15[[#This Row],[Rabat]]*0.2</f>
        <v>4</v>
      </c>
      <c r="I2298" s="2">
        <f>Table_ExternalData_15[[#This Row],[Price]]-(Table_ExternalData_15[[#This Row],[Price]]*Table_ExternalData_15[[#This Row],[BB rabat]])/100</f>
        <v>41.990400000000001</v>
      </c>
      <c r="J2298" s="2">
        <f>Table_ExternalData_15[[#This Row],[BB cena]]*Table_ExternalData_15[[#Headers],[1,22]]</f>
        <v>51.228287999999999</v>
      </c>
      <c r="K2298" s="2">
        <f>Table_ExternalData_15[[#This Row],[Price]]*Table_ExternalData_15[[#Headers],[1,22]]</f>
        <v>53.3628</v>
      </c>
      <c r="L2298" s="7">
        <f>IF(G2298="White Shark",E2298*0.5,IF(G2298="Sbox",E2298*0.5,IF(G2298="Tenda",E2298*0.5,E2298*0.2)))/100</f>
        <v>0.04</v>
      </c>
      <c r="M2298" s="2">
        <f>Table_ExternalData_15[[#This Row],[Price]]-Table_ExternalData_15[[#This Row],[Price]]*Table_ExternalData_15[[#This Row],[extra popust]]</f>
        <v>41.990400000000001</v>
      </c>
      <c r="N2298" s="2">
        <f>IF(M2298&lt;I2298,M2298,I2298)</f>
        <v>41.990400000000001</v>
      </c>
      <c r="O2298" s="12" t="str">
        <f>IF(N2298&lt;I2298,$U$1," ")</f>
        <v xml:space="preserve"> </v>
      </c>
      <c r="P2298" s="12" t="str">
        <f>IFERROR((O2298+30)," ")</f>
        <v xml:space="preserve"> </v>
      </c>
      <c r="Q2298" s="2">
        <f ca="1">IF(O2298=$U$1,N2298,"0")*1.22</f>
        <v>0</v>
      </c>
    </row>
    <row r="2299" spans="1:17" x14ac:dyDescent="0.25">
      <c r="A2299" t="s">
        <v>5714</v>
      </c>
      <c r="B2299" t="s">
        <v>5713</v>
      </c>
      <c r="C2299">
        <v>13852</v>
      </c>
      <c r="D2299">
        <v>11.8</v>
      </c>
      <c r="E2299">
        <f>IFERROR(VLOOKUP(Table_ExternalData_15[[#This Row],[Id]],Rabati!B:C,2,0),0)</f>
        <v>20</v>
      </c>
      <c r="F2299">
        <v>0</v>
      </c>
      <c r="G2299" t="str">
        <f>VLOOKUP(Table_ExternalData_15[[#This Row],[Id]],'Blagovna izdelek'!A:C,3,0)</f>
        <v>Leviton</v>
      </c>
      <c r="H2299">
        <f>Table_ExternalData_15[[#This Row],[Rabat]]*0.2</f>
        <v>4</v>
      </c>
      <c r="I2299" s="2">
        <f>Table_ExternalData_15[[#This Row],[Price]]-(Table_ExternalData_15[[#This Row],[Price]]*Table_ExternalData_15[[#This Row],[BB rabat]])/100</f>
        <v>11.328000000000001</v>
      </c>
      <c r="J2299" s="2">
        <f>Table_ExternalData_15[[#This Row],[BB cena]]*Table_ExternalData_15[[#Headers],[1,22]]</f>
        <v>13.820160000000001</v>
      </c>
      <c r="K2299" s="2">
        <f>Table_ExternalData_15[[#This Row],[Price]]*Table_ExternalData_15[[#Headers],[1,22]]</f>
        <v>14.396000000000001</v>
      </c>
      <c r="L2299" s="7">
        <f>IF(G2299="White Shark",E2299*0.5,IF(G2299="Sbox",E2299*0.5,IF(G2299="Tenda",E2299*0.5,E2299*0.2)))/100</f>
        <v>0.04</v>
      </c>
      <c r="M2299" s="2">
        <f>Table_ExternalData_15[[#This Row],[Price]]-Table_ExternalData_15[[#This Row],[Price]]*Table_ExternalData_15[[#This Row],[extra popust]]</f>
        <v>11.328000000000001</v>
      </c>
      <c r="N2299" s="2">
        <f>IF(M2299&lt;I2299,M2299,I2299)</f>
        <v>11.328000000000001</v>
      </c>
      <c r="O2299" s="12" t="str">
        <f>IF(N2299&lt;I2299,$U$1," ")</f>
        <v xml:space="preserve"> </v>
      </c>
      <c r="P2299" s="12" t="str">
        <f>IFERROR((O2299+30)," ")</f>
        <v xml:space="preserve"> </v>
      </c>
      <c r="Q2299" s="2">
        <f ca="1">IF(O2299=$U$1,N2299,"0")*1.22</f>
        <v>0</v>
      </c>
    </row>
    <row r="2300" spans="1:17" x14ac:dyDescent="0.25">
      <c r="A2300" t="s">
        <v>5767</v>
      </c>
      <c r="B2300" t="s">
        <v>5766</v>
      </c>
      <c r="C2300">
        <v>13890</v>
      </c>
      <c r="D2300">
        <v>257.18</v>
      </c>
      <c r="E2300">
        <f>IFERROR(VLOOKUP(Table_ExternalData_15[[#This Row],[Id]],Rabati!B:C,2,0),0)</f>
        <v>20</v>
      </c>
      <c r="F2300">
        <v>0</v>
      </c>
      <c r="G2300" t="str">
        <f>VLOOKUP(Table_ExternalData_15[[#This Row],[Id]],'Blagovna izdelek'!A:C,3,0)</f>
        <v>Leviton</v>
      </c>
      <c r="H2300">
        <f>Table_ExternalData_15[[#This Row],[Rabat]]*0.2</f>
        <v>4</v>
      </c>
      <c r="I2300" s="2">
        <f>Table_ExternalData_15[[#This Row],[Price]]-(Table_ExternalData_15[[#This Row],[Price]]*Table_ExternalData_15[[#This Row],[BB rabat]])/100</f>
        <v>246.89279999999999</v>
      </c>
      <c r="J2300" s="2">
        <f>Table_ExternalData_15[[#This Row],[BB cena]]*Table_ExternalData_15[[#Headers],[1,22]]</f>
        <v>301.20921599999997</v>
      </c>
      <c r="K2300" s="2">
        <f>Table_ExternalData_15[[#This Row],[Price]]*Table_ExternalData_15[[#Headers],[1,22]]</f>
        <v>313.75959999999998</v>
      </c>
      <c r="L2300" s="7">
        <f>IF(G2300="White Shark",E2300*0.5,IF(G2300="Sbox",E2300*0.5,IF(G2300="Tenda",E2300*0.5,E2300*0.2)))/100</f>
        <v>0.04</v>
      </c>
      <c r="M2300" s="2">
        <f>Table_ExternalData_15[[#This Row],[Price]]-Table_ExternalData_15[[#This Row],[Price]]*Table_ExternalData_15[[#This Row],[extra popust]]</f>
        <v>246.89279999999999</v>
      </c>
      <c r="N2300" s="2">
        <f>IF(M2300&lt;I2300,M2300,I2300)</f>
        <v>246.89279999999999</v>
      </c>
      <c r="O2300" s="12" t="str">
        <f>IF(N2300&lt;I2300,$U$1," ")</f>
        <v xml:space="preserve"> </v>
      </c>
      <c r="P2300" s="12" t="str">
        <f>IFERROR((O2300+30)," ")</f>
        <v xml:space="preserve"> </v>
      </c>
      <c r="Q2300" s="2">
        <f ca="1">IF(O2300=$U$1,N2300,"0")*1.22</f>
        <v>0</v>
      </c>
    </row>
    <row r="2301" spans="1:17" x14ac:dyDescent="0.25">
      <c r="A2301" t="s">
        <v>5890</v>
      </c>
      <c r="B2301" t="s">
        <v>14671</v>
      </c>
      <c r="C2301">
        <v>13981</v>
      </c>
      <c r="D2301">
        <v>108.3</v>
      </c>
      <c r="E2301">
        <f>IFERROR(VLOOKUP(Table_ExternalData_15[[#This Row],[Id]],Rabati!B:C,2,0),0)</f>
        <v>25</v>
      </c>
      <c r="F2301">
        <v>19</v>
      </c>
      <c r="G2301" t="str">
        <f>VLOOKUP(Table_ExternalData_15[[#This Row],[Id]],'Blagovna izdelek'!A:C,3,0)</f>
        <v>Leviton</v>
      </c>
      <c r="H2301">
        <f>Table_ExternalData_15[[#This Row],[Rabat]]*0.2</f>
        <v>5</v>
      </c>
      <c r="I2301" s="2">
        <f>Table_ExternalData_15[[#This Row],[Price]]-(Table_ExternalData_15[[#This Row],[Price]]*Table_ExternalData_15[[#This Row],[BB rabat]])/100</f>
        <v>102.88499999999999</v>
      </c>
      <c r="J2301" s="2">
        <f>Table_ExternalData_15[[#This Row],[BB cena]]*Table_ExternalData_15[[#Headers],[1,22]]</f>
        <v>125.51969999999999</v>
      </c>
      <c r="K2301" s="2">
        <f>Table_ExternalData_15[[#This Row],[Price]]*Table_ExternalData_15[[#Headers],[1,22]]</f>
        <v>132.126</v>
      </c>
      <c r="L2301" s="7">
        <f>IF(G2301="White Shark",E2301*0.5,IF(G2301="Sbox",E2301*0.5,IF(G2301="Tenda",E2301*0.5,E2301*0.2)))/100</f>
        <v>0.05</v>
      </c>
      <c r="M2301" s="2">
        <f>Table_ExternalData_15[[#This Row],[Price]]-Table_ExternalData_15[[#This Row],[Price]]*Table_ExternalData_15[[#This Row],[extra popust]]</f>
        <v>102.88499999999999</v>
      </c>
      <c r="N2301" s="2">
        <f>IF(M2301&lt;I2301,M2301,I2301)</f>
        <v>102.88499999999999</v>
      </c>
      <c r="O2301" s="12" t="str">
        <f>IF(N2301&lt;I2301,$U$1," ")</f>
        <v xml:space="preserve"> </v>
      </c>
      <c r="P2301" s="12" t="str">
        <f>IFERROR((O2301+30)," ")</f>
        <v xml:space="preserve"> </v>
      </c>
      <c r="Q2301" s="2">
        <f ca="1">IF(O2301=$U$1,N2301,"0")*1.22</f>
        <v>0</v>
      </c>
    </row>
    <row r="2302" spans="1:17" x14ac:dyDescent="0.25">
      <c r="A2302" t="s">
        <v>6014</v>
      </c>
      <c r="B2302" t="s">
        <v>6013</v>
      </c>
      <c r="C2302">
        <v>14128</v>
      </c>
      <c r="D2302">
        <v>263.14999999999998</v>
      </c>
      <c r="E2302">
        <f>IFERROR(VLOOKUP(Table_ExternalData_15[[#This Row],[Id]],Rabati!B:C,2,0),0)</f>
        <v>20</v>
      </c>
      <c r="F2302">
        <v>23</v>
      </c>
      <c r="G2302" t="str">
        <f>VLOOKUP(Table_ExternalData_15[[#This Row],[Id]],'Blagovna izdelek'!A:C,3,0)</f>
        <v>Leviton</v>
      </c>
      <c r="H2302">
        <f>Table_ExternalData_15[[#This Row],[Rabat]]*0.2</f>
        <v>4</v>
      </c>
      <c r="I2302" s="2">
        <f>Table_ExternalData_15[[#This Row],[Price]]-(Table_ExternalData_15[[#This Row],[Price]]*Table_ExternalData_15[[#This Row],[BB rabat]])/100</f>
        <v>252.62399999999997</v>
      </c>
      <c r="J2302" s="2">
        <f>Table_ExternalData_15[[#This Row],[BB cena]]*Table_ExternalData_15[[#Headers],[1,22]]</f>
        <v>308.20127999999994</v>
      </c>
      <c r="K2302" s="2">
        <f>Table_ExternalData_15[[#This Row],[Price]]*Table_ExternalData_15[[#Headers],[1,22]]</f>
        <v>321.04299999999995</v>
      </c>
      <c r="L2302" s="7">
        <f>IF(G2302="White Shark",E2302*0.5,IF(G2302="Sbox",E2302*0.5,IF(G2302="Tenda",E2302*0.5,E2302*0.2)))/100</f>
        <v>0.04</v>
      </c>
      <c r="M2302" s="2">
        <f>Table_ExternalData_15[[#This Row],[Price]]-Table_ExternalData_15[[#This Row],[Price]]*Table_ExternalData_15[[#This Row],[extra popust]]</f>
        <v>252.62399999999997</v>
      </c>
      <c r="N2302" s="2">
        <f>IF(M2302&lt;I2302,M2302,I2302)</f>
        <v>252.62399999999997</v>
      </c>
      <c r="O2302" s="12" t="str">
        <f>IF(N2302&lt;I2302,$U$1," ")</f>
        <v xml:space="preserve"> </v>
      </c>
      <c r="P2302" s="12" t="str">
        <f>IFERROR((O2302+30)," ")</f>
        <v xml:space="preserve"> </v>
      </c>
      <c r="Q2302" s="2">
        <f ca="1">IF(O2302=$U$1,N2302,"0")*1.22</f>
        <v>0</v>
      </c>
    </row>
    <row r="2303" spans="1:17" x14ac:dyDescent="0.25">
      <c r="A2303" t="s">
        <v>6016</v>
      </c>
      <c r="B2303" t="s">
        <v>6015</v>
      </c>
      <c r="C2303">
        <v>14129</v>
      </c>
      <c r="D2303">
        <v>431.5</v>
      </c>
      <c r="E2303">
        <f>IFERROR(VLOOKUP(Table_ExternalData_15[[#This Row],[Id]],Rabati!B:C,2,0),0)</f>
        <v>20</v>
      </c>
      <c r="F2303">
        <v>0</v>
      </c>
      <c r="G2303" t="str">
        <f>VLOOKUP(Table_ExternalData_15[[#This Row],[Id]],'Blagovna izdelek'!A:C,3,0)</f>
        <v>Leviton</v>
      </c>
      <c r="H2303">
        <f>Table_ExternalData_15[[#This Row],[Rabat]]*0.2</f>
        <v>4</v>
      </c>
      <c r="I2303" s="2">
        <f>Table_ExternalData_15[[#This Row],[Price]]-(Table_ExternalData_15[[#This Row],[Price]]*Table_ExternalData_15[[#This Row],[BB rabat]])/100</f>
        <v>414.24</v>
      </c>
      <c r="J2303" s="2">
        <f>Table_ExternalData_15[[#This Row],[BB cena]]*Table_ExternalData_15[[#Headers],[1,22]]</f>
        <v>505.37279999999998</v>
      </c>
      <c r="K2303" s="2">
        <f>Table_ExternalData_15[[#This Row],[Price]]*Table_ExternalData_15[[#Headers],[1,22]]</f>
        <v>526.42999999999995</v>
      </c>
      <c r="L2303" s="7">
        <f>IF(G2303="White Shark",E2303*0.5,IF(G2303="Sbox",E2303*0.5,IF(G2303="Tenda",E2303*0.5,E2303*0.2)))/100</f>
        <v>0.04</v>
      </c>
      <c r="M2303" s="2">
        <f>Table_ExternalData_15[[#This Row],[Price]]-Table_ExternalData_15[[#This Row],[Price]]*Table_ExternalData_15[[#This Row],[extra popust]]</f>
        <v>414.24</v>
      </c>
      <c r="N2303" s="2">
        <f>IF(M2303&lt;I2303,M2303,I2303)</f>
        <v>414.24</v>
      </c>
      <c r="O2303" s="12" t="str">
        <f>IF(N2303&lt;I2303,$U$1," ")</f>
        <v xml:space="preserve"> </v>
      </c>
      <c r="P2303" s="12" t="str">
        <f>IFERROR((O2303+30)," ")</f>
        <v xml:space="preserve"> </v>
      </c>
      <c r="Q2303" s="2">
        <f ca="1">IF(O2303=$U$1,N2303,"0")*1.22</f>
        <v>0</v>
      </c>
    </row>
    <row r="2304" spans="1:17" x14ac:dyDescent="0.25">
      <c r="A2304" t="s">
        <v>6032</v>
      </c>
      <c r="B2304" t="s">
        <v>6031</v>
      </c>
      <c r="C2304">
        <v>14139</v>
      </c>
      <c r="D2304">
        <v>249.49</v>
      </c>
      <c r="E2304">
        <f>IFERROR(VLOOKUP(Table_ExternalData_15[[#This Row],[Id]],Rabati!B:C,2,0),0)</f>
        <v>20</v>
      </c>
      <c r="F2304">
        <v>19</v>
      </c>
      <c r="G2304" t="str">
        <f>VLOOKUP(Table_ExternalData_15[[#This Row],[Id]],'Blagovna izdelek'!A:C,3,0)</f>
        <v>Leviton</v>
      </c>
      <c r="H2304">
        <f>Table_ExternalData_15[[#This Row],[Rabat]]*0.2</f>
        <v>4</v>
      </c>
      <c r="I2304" s="2">
        <f>Table_ExternalData_15[[#This Row],[Price]]-(Table_ExternalData_15[[#This Row],[Price]]*Table_ExternalData_15[[#This Row],[BB rabat]])/100</f>
        <v>239.5104</v>
      </c>
      <c r="J2304" s="2">
        <f>Table_ExternalData_15[[#This Row],[BB cena]]*Table_ExternalData_15[[#Headers],[1,22]]</f>
        <v>292.20268800000002</v>
      </c>
      <c r="K2304" s="2">
        <f>Table_ExternalData_15[[#This Row],[Price]]*Table_ExternalData_15[[#Headers],[1,22]]</f>
        <v>304.37779999999998</v>
      </c>
      <c r="L2304" s="7">
        <f>IF(G2304="White Shark",E2304*0.5,IF(G2304="Sbox",E2304*0.5,IF(G2304="Tenda",E2304*0.5,E2304*0.2)))/100</f>
        <v>0.04</v>
      </c>
      <c r="M2304" s="2">
        <f>Table_ExternalData_15[[#This Row],[Price]]-Table_ExternalData_15[[#This Row],[Price]]*Table_ExternalData_15[[#This Row],[extra popust]]</f>
        <v>239.5104</v>
      </c>
      <c r="N2304" s="2">
        <f>IF(M2304&lt;I2304,M2304,I2304)</f>
        <v>239.5104</v>
      </c>
      <c r="O2304" s="12" t="str">
        <f>IF(N2304&lt;I2304,$U$1," ")</f>
        <v xml:space="preserve"> </v>
      </c>
      <c r="P2304" s="12" t="str">
        <f>IFERROR((O2304+30)," ")</f>
        <v xml:space="preserve"> </v>
      </c>
      <c r="Q2304" s="2">
        <f ca="1">IF(O2304=$U$1,N2304,"0")*1.22</f>
        <v>0</v>
      </c>
    </row>
    <row r="2305" spans="1:17" x14ac:dyDescent="0.25">
      <c r="A2305" t="s">
        <v>6034</v>
      </c>
      <c r="B2305" t="s">
        <v>6033</v>
      </c>
      <c r="C2305">
        <v>14140</v>
      </c>
      <c r="D2305">
        <v>409</v>
      </c>
      <c r="E2305">
        <f>IFERROR(VLOOKUP(Table_ExternalData_15[[#This Row],[Id]],Rabati!B:C,2,0),0)</f>
        <v>20</v>
      </c>
      <c r="F2305">
        <v>6</v>
      </c>
      <c r="G2305" t="str">
        <f>VLOOKUP(Table_ExternalData_15[[#This Row],[Id]],'Blagovna izdelek'!A:C,3,0)</f>
        <v>Leviton</v>
      </c>
      <c r="H2305">
        <f>Table_ExternalData_15[[#This Row],[Rabat]]*0.2</f>
        <v>4</v>
      </c>
      <c r="I2305" s="2">
        <f>Table_ExternalData_15[[#This Row],[Price]]-(Table_ExternalData_15[[#This Row],[Price]]*Table_ExternalData_15[[#This Row],[BB rabat]])/100</f>
        <v>392.64</v>
      </c>
      <c r="J2305" s="2">
        <f>Table_ExternalData_15[[#This Row],[BB cena]]*Table_ExternalData_15[[#Headers],[1,22]]</f>
        <v>479.02079999999995</v>
      </c>
      <c r="K2305" s="2">
        <f>Table_ExternalData_15[[#This Row],[Price]]*Table_ExternalData_15[[#Headers],[1,22]]</f>
        <v>498.97999999999996</v>
      </c>
      <c r="L2305" s="7">
        <f>IF(G2305="White Shark",E2305*0.5,IF(G2305="Sbox",E2305*0.5,IF(G2305="Tenda",E2305*0.5,E2305*0.2)))/100</f>
        <v>0.04</v>
      </c>
      <c r="M2305" s="2">
        <f>Table_ExternalData_15[[#This Row],[Price]]-Table_ExternalData_15[[#This Row],[Price]]*Table_ExternalData_15[[#This Row],[extra popust]]</f>
        <v>392.64</v>
      </c>
      <c r="N2305" s="2">
        <f>IF(M2305&lt;I2305,M2305,I2305)</f>
        <v>392.64</v>
      </c>
      <c r="O2305" s="12" t="str">
        <f>IF(N2305&lt;I2305,$U$1," ")</f>
        <v xml:space="preserve"> </v>
      </c>
      <c r="P2305" s="12" t="str">
        <f>IFERROR((O2305+30)," ")</f>
        <v xml:space="preserve"> </v>
      </c>
      <c r="Q2305" s="2">
        <f ca="1">IF(O2305=$U$1,N2305,"0")*1.22</f>
        <v>0</v>
      </c>
    </row>
    <row r="2306" spans="1:17" x14ac:dyDescent="0.25">
      <c r="A2306" t="s">
        <v>6036</v>
      </c>
      <c r="B2306" t="s">
        <v>6035</v>
      </c>
      <c r="C2306">
        <v>14141</v>
      </c>
      <c r="D2306">
        <v>681.15</v>
      </c>
      <c r="E2306">
        <f>IFERROR(VLOOKUP(Table_ExternalData_15[[#This Row],[Id]],Rabati!B:C,2,0),0)</f>
        <v>20</v>
      </c>
      <c r="F2306">
        <v>0</v>
      </c>
      <c r="G2306" t="str">
        <f>VLOOKUP(Table_ExternalData_15[[#This Row],[Id]],'Blagovna izdelek'!A:C,3,0)</f>
        <v>Leviton</v>
      </c>
      <c r="H2306">
        <f>Table_ExternalData_15[[#This Row],[Rabat]]*0.2</f>
        <v>4</v>
      </c>
      <c r="I2306" s="2">
        <f>Table_ExternalData_15[[#This Row],[Price]]-(Table_ExternalData_15[[#This Row],[Price]]*Table_ExternalData_15[[#This Row],[BB rabat]])/100</f>
        <v>653.904</v>
      </c>
      <c r="J2306" s="2">
        <f>Table_ExternalData_15[[#This Row],[BB cena]]*Table_ExternalData_15[[#Headers],[1,22]]</f>
        <v>797.76288</v>
      </c>
      <c r="K2306" s="2">
        <f>Table_ExternalData_15[[#This Row],[Price]]*Table_ExternalData_15[[#Headers],[1,22]]</f>
        <v>831.00299999999993</v>
      </c>
      <c r="L2306" s="7">
        <f>IF(G2306="White Shark",E2306*0.5,IF(G2306="Sbox",E2306*0.5,IF(G2306="Tenda",E2306*0.5,E2306*0.2)))/100</f>
        <v>0.04</v>
      </c>
      <c r="M2306" s="2">
        <f>Table_ExternalData_15[[#This Row],[Price]]-Table_ExternalData_15[[#This Row],[Price]]*Table_ExternalData_15[[#This Row],[extra popust]]</f>
        <v>653.904</v>
      </c>
      <c r="N2306" s="2">
        <f>IF(M2306&lt;I2306,M2306,I2306)</f>
        <v>653.904</v>
      </c>
      <c r="O2306" s="12" t="str">
        <f>IF(N2306&lt;I2306,$U$1," ")</f>
        <v xml:space="preserve"> </v>
      </c>
      <c r="P2306" s="12" t="str">
        <f>IFERROR((O2306+30)," ")</f>
        <v xml:space="preserve"> </v>
      </c>
      <c r="Q2306" s="2">
        <f ca="1">IF(O2306=$U$1,N2306,"0")*1.22</f>
        <v>0</v>
      </c>
    </row>
    <row r="2307" spans="1:17" x14ac:dyDescent="0.25">
      <c r="A2307" t="s">
        <v>6109</v>
      </c>
      <c r="B2307" t="s">
        <v>9820</v>
      </c>
      <c r="C2307">
        <v>14192</v>
      </c>
      <c r="D2307">
        <v>1.3</v>
      </c>
      <c r="E2307">
        <f>IFERROR(VLOOKUP(Table_ExternalData_15[[#This Row],[Id]],Rabati!B:C,2,0),0)</f>
        <v>20</v>
      </c>
      <c r="F2307">
        <v>0</v>
      </c>
      <c r="G2307" t="str">
        <f>VLOOKUP(Table_ExternalData_15[[#This Row],[Id]],'Blagovna izdelek'!A:C,3,0)</f>
        <v>Leviton</v>
      </c>
      <c r="H2307">
        <f>Table_ExternalData_15[[#This Row],[Rabat]]*0.2</f>
        <v>4</v>
      </c>
      <c r="I2307" s="2">
        <f>Table_ExternalData_15[[#This Row],[Price]]-(Table_ExternalData_15[[#This Row],[Price]]*Table_ExternalData_15[[#This Row],[BB rabat]])/100</f>
        <v>1.248</v>
      </c>
      <c r="J2307" s="2">
        <f>Table_ExternalData_15[[#This Row],[BB cena]]*Table_ExternalData_15[[#Headers],[1,22]]</f>
        <v>1.5225599999999999</v>
      </c>
      <c r="K2307" s="2">
        <f>Table_ExternalData_15[[#This Row],[Price]]*Table_ExternalData_15[[#Headers],[1,22]]</f>
        <v>1.5860000000000001</v>
      </c>
      <c r="L2307" s="7">
        <f>IF(G2307="White Shark",E2307*0.5,IF(G2307="Sbox",E2307*0.5,IF(G2307="Tenda",E2307*0.5,E2307*0.2)))/100</f>
        <v>0.04</v>
      </c>
      <c r="M2307" s="2">
        <f>Table_ExternalData_15[[#This Row],[Price]]-Table_ExternalData_15[[#This Row],[Price]]*Table_ExternalData_15[[#This Row],[extra popust]]</f>
        <v>1.248</v>
      </c>
      <c r="N2307" s="2">
        <f>IF(M2307&lt;I2307,M2307,I2307)</f>
        <v>1.248</v>
      </c>
      <c r="O2307" s="12" t="str">
        <f>IF(N2307&lt;I2307,$U$1," ")</f>
        <v xml:space="preserve"> </v>
      </c>
      <c r="P2307" s="12" t="str">
        <f>IFERROR((O2307+30)," ")</f>
        <v xml:space="preserve"> </v>
      </c>
      <c r="Q2307" s="2">
        <f ca="1">IF(O2307=$U$1,N2307,"0")*1.22</f>
        <v>0</v>
      </c>
    </row>
    <row r="2308" spans="1:17" x14ac:dyDescent="0.25">
      <c r="A2308" t="s">
        <v>6110</v>
      </c>
      <c r="B2308" t="s">
        <v>9821</v>
      </c>
      <c r="C2308">
        <v>14193</v>
      </c>
      <c r="D2308">
        <v>1.98</v>
      </c>
      <c r="E2308">
        <f>IFERROR(VLOOKUP(Table_ExternalData_15[[#This Row],[Id]],Rabati!B:C,2,0),0)</f>
        <v>20</v>
      </c>
      <c r="F2308">
        <v>1026</v>
      </c>
      <c r="G2308" t="str">
        <f>VLOOKUP(Table_ExternalData_15[[#This Row],[Id]],'Blagovna izdelek'!A:C,3,0)</f>
        <v>Leviton</v>
      </c>
      <c r="H2308">
        <f>Table_ExternalData_15[[#This Row],[Rabat]]*0.2</f>
        <v>4</v>
      </c>
      <c r="I2308" s="2">
        <f>Table_ExternalData_15[[#This Row],[Price]]-(Table_ExternalData_15[[#This Row],[Price]]*Table_ExternalData_15[[#This Row],[BB rabat]])/100</f>
        <v>1.9008</v>
      </c>
      <c r="J2308" s="2">
        <f>Table_ExternalData_15[[#This Row],[BB cena]]*Table_ExternalData_15[[#Headers],[1,22]]</f>
        <v>2.3189760000000001</v>
      </c>
      <c r="K2308" s="2">
        <f>Table_ExternalData_15[[#This Row],[Price]]*Table_ExternalData_15[[#Headers],[1,22]]</f>
        <v>2.4156</v>
      </c>
      <c r="L2308" s="7">
        <f>IF(G2308="White Shark",E2308*0.5,IF(G2308="Sbox",E2308*0.5,IF(G2308="Tenda",E2308*0.5,E2308*0.2)))/100</f>
        <v>0.04</v>
      </c>
      <c r="M2308" s="2">
        <f>Table_ExternalData_15[[#This Row],[Price]]-Table_ExternalData_15[[#This Row],[Price]]*Table_ExternalData_15[[#This Row],[extra popust]]</f>
        <v>1.9008</v>
      </c>
      <c r="N2308" s="2">
        <f>IF(M2308&lt;I2308,M2308,I2308)</f>
        <v>1.9008</v>
      </c>
      <c r="O2308" s="12" t="str">
        <f>IF(N2308&lt;I2308,$U$1," ")</f>
        <v xml:space="preserve"> </v>
      </c>
      <c r="P2308" s="12" t="str">
        <f>IFERROR((O2308+30)," ")</f>
        <v xml:space="preserve"> </v>
      </c>
      <c r="Q2308" s="2">
        <f ca="1">IF(O2308=$U$1,N2308,"0")*1.22</f>
        <v>0</v>
      </c>
    </row>
    <row r="2309" spans="1:17" x14ac:dyDescent="0.25">
      <c r="A2309" t="s">
        <v>6111</v>
      </c>
      <c r="B2309" t="s">
        <v>9822</v>
      </c>
      <c r="C2309">
        <v>14194</v>
      </c>
      <c r="D2309">
        <v>3.98</v>
      </c>
      <c r="E2309">
        <f>IFERROR(VLOOKUP(Table_ExternalData_15[[#This Row],[Id]],Rabati!B:C,2,0),0)</f>
        <v>20</v>
      </c>
      <c r="F2309">
        <v>1326</v>
      </c>
      <c r="G2309" t="str">
        <f>VLOOKUP(Table_ExternalData_15[[#This Row],[Id]],'Blagovna izdelek'!A:C,3,0)</f>
        <v>Leviton</v>
      </c>
      <c r="H2309">
        <f>Table_ExternalData_15[[#This Row],[Rabat]]*0.2</f>
        <v>4</v>
      </c>
      <c r="I2309" s="2">
        <f>Table_ExternalData_15[[#This Row],[Price]]-(Table_ExternalData_15[[#This Row],[Price]]*Table_ExternalData_15[[#This Row],[BB rabat]])/100</f>
        <v>3.8208000000000002</v>
      </c>
      <c r="J2309" s="2">
        <f>Table_ExternalData_15[[#This Row],[BB cena]]*Table_ExternalData_15[[#Headers],[1,22]]</f>
        <v>4.6613759999999997</v>
      </c>
      <c r="K2309" s="2">
        <f>Table_ExternalData_15[[#This Row],[Price]]*Table_ExternalData_15[[#Headers],[1,22]]</f>
        <v>4.8555999999999999</v>
      </c>
      <c r="L2309" s="7">
        <f>IF(G2309="White Shark",E2309*0.5,IF(G2309="Sbox",E2309*0.5,IF(G2309="Tenda",E2309*0.5,E2309*0.2)))/100</f>
        <v>0.04</v>
      </c>
      <c r="M2309" s="2">
        <f>Table_ExternalData_15[[#This Row],[Price]]-Table_ExternalData_15[[#This Row],[Price]]*Table_ExternalData_15[[#This Row],[extra popust]]</f>
        <v>3.8208000000000002</v>
      </c>
      <c r="N2309" s="2">
        <f>IF(M2309&lt;I2309,M2309,I2309)</f>
        <v>3.8208000000000002</v>
      </c>
      <c r="O2309" s="12" t="str">
        <f>IF(N2309&lt;I2309,$U$1," ")</f>
        <v xml:space="preserve"> </v>
      </c>
      <c r="P2309" s="12" t="str">
        <f>IFERROR((O2309+30)," ")</f>
        <v xml:space="preserve"> </v>
      </c>
      <c r="Q2309" s="2">
        <f ca="1">IF(O2309=$U$1,N2309,"0")*1.22</f>
        <v>0</v>
      </c>
    </row>
    <row r="2310" spans="1:17" x14ac:dyDescent="0.25">
      <c r="A2310" t="s">
        <v>6112</v>
      </c>
      <c r="B2310" t="s">
        <v>9823</v>
      </c>
      <c r="C2310">
        <v>14195</v>
      </c>
      <c r="D2310">
        <v>5.57</v>
      </c>
      <c r="E2310">
        <f>IFERROR(VLOOKUP(Table_ExternalData_15[[#This Row],[Id]],Rabati!B:C,2,0),0)</f>
        <v>20</v>
      </c>
      <c r="F2310">
        <v>2516</v>
      </c>
      <c r="G2310" t="str">
        <f>VLOOKUP(Table_ExternalData_15[[#This Row],[Id]],'Blagovna izdelek'!A:C,3,0)</f>
        <v>Leviton</v>
      </c>
      <c r="H2310">
        <f>Table_ExternalData_15[[#This Row],[Rabat]]*0.2</f>
        <v>4</v>
      </c>
      <c r="I2310" s="2">
        <f>Table_ExternalData_15[[#This Row],[Price]]-(Table_ExternalData_15[[#This Row],[Price]]*Table_ExternalData_15[[#This Row],[BB rabat]])/100</f>
        <v>5.3472</v>
      </c>
      <c r="J2310" s="2">
        <f>Table_ExternalData_15[[#This Row],[BB cena]]*Table_ExternalData_15[[#Headers],[1,22]]</f>
        <v>6.5235839999999996</v>
      </c>
      <c r="K2310" s="2">
        <f>Table_ExternalData_15[[#This Row],[Price]]*Table_ExternalData_15[[#Headers],[1,22]]</f>
        <v>6.7953999999999999</v>
      </c>
      <c r="L2310" s="7">
        <f>IF(G2310="White Shark",E2310*0.5,IF(G2310="Sbox",E2310*0.5,IF(G2310="Tenda",E2310*0.5,E2310*0.2)))/100</f>
        <v>0.04</v>
      </c>
      <c r="M2310" s="2">
        <f>Table_ExternalData_15[[#This Row],[Price]]-Table_ExternalData_15[[#This Row],[Price]]*Table_ExternalData_15[[#This Row],[extra popust]]</f>
        <v>5.3472</v>
      </c>
      <c r="N2310" s="2">
        <f>IF(M2310&lt;I2310,M2310,I2310)</f>
        <v>5.3472</v>
      </c>
      <c r="O2310" s="12" t="str">
        <f>IF(N2310&lt;I2310,$U$1," ")</f>
        <v xml:space="preserve"> </v>
      </c>
      <c r="P2310" s="12" t="str">
        <f>IFERROR((O2310+30)," ")</f>
        <v xml:space="preserve"> </v>
      </c>
      <c r="Q2310" s="2">
        <f ca="1">IF(O2310=$U$1,N2310,"0")*1.22</f>
        <v>0</v>
      </c>
    </row>
    <row r="2311" spans="1:17" x14ac:dyDescent="0.25">
      <c r="A2311" t="s">
        <v>6428</v>
      </c>
      <c r="B2311" t="s">
        <v>6427</v>
      </c>
      <c r="C2311">
        <v>14499</v>
      </c>
      <c r="D2311">
        <v>5.9</v>
      </c>
      <c r="E2311">
        <f>IFERROR(VLOOKUP(Table_ExternalData_15[[#This Row],[Id]],Rabati!B:C,2,0),0)</f>
        <v>25</v>
      </c>
      <c r="F2311">
        <v>116</v>
      </c>
      <c r="G2311" t="str">
        <f>VLOOKUP(Table_ExternalData_15[[#This Row],[Id]],'Blagovna izdelek'!A:C,3,0)</f>
        <v>Leviton</v>
      </c>
      <c r="H2311">
        <f>Table_ExternalData_15[[#This Row],[Rabat]]*0.2</f>
        <v>5</v>
      </c>
      <c r="I2311" s="2">
        <f>Table_ExternalData_15[[#This Row],[Price]]-(Table_ExternalData_15[[#This Row],[Price]]*Table_ExternalData_15[[#This Row],[BB rabat]])/100</f>
        <v>5.6050000000000004</v>
      </c>
      <c r="J2311" s="2">
        <f>Table_ExternalData_15[[#This Row],[BB cena]]*Table_ExternalData_15[[#Headers],[1,22]]</f>
        <v>6.8381000000000007</v>
      </c>
      <c r="K2311" s="2">
        <f>Table_ExternalData_15[[#This Row],[Price]]*Table_ExternalData_15[[#Headers],[1,22]]</f>
        <v>7.1980000000000004</v>
      </c>
      <c r="L2311" s="7">
        <f>IF(G2311="White Shark",E2311*0.5,IF(G2311="Sbox",E2311*0.5,IF(G2311="Tenda",E2311*0.5,E2311*0.2)))/100</f>
        <v>0.05</v>
      </c>
      <c r="M2311" s="2">
        <f>Table_ExternalData_15[[#This Row],[Price]]-Table_ExternalData_15[[#This Row],[Price]]*Table_ExternalData_15[[#This Row],[extra popust]]</f>
        <v>5.6050000000000004</v>
      </c>
      <c r="N2311" s="2">
        <f>IF(M2311&lt;I2311,M2311,I2311)</f>
        <v>5.6050000000000004</v>
      </c>
      <c r="O2311" s="12" t="str">
        <f>IF(N2311&lt;I2311,$U$1," ")</f>
        <v xml:space="preserve"> </v>
      </c>
      <c r="P2311" s="12" t="str">
        <f>IFERROR((O2311+30)," ")</f>
        <v xml:space="preserve"> </v>
      </c>
      <c r="Q2311" s="2">
        <f ca="1">IF(O2311=$U$1,N2311,"0")*1.22</f>
        <v>0</v>
      </c>
    </row>
    <row r="2312" spans="1:17" x14ac:dyDescent="0.25">
      <c r="A2312" t="s">
        <v>6430</v>
      </c>
      <c r="B2312" t="s">
        <v>6429</v>
      </c>
      <c r="C2312">
        <v>14500</v>
      </c>
      <c r="D2312">
        <v>1.25</v>
      </c>
      <c r="E2312">
        <f>IFERROR(VLOOKUP(Table_ExternalData_15[[#This Row],[Id]],Rabati!B:C,2,0),0)</f>
        <v>20</v>
      </c>
      <c r="F2312">
        <v>48</v>
      </c>
      <c r="G2312" t="str">
        <f>VLOOKUP(Table_ExternalData_15[[#This Row],[Id]],'Blagovna izdelek'!A:C,3,0)</f>
        <v>Leviton</v>
      </c>
      <c r="H2312">
        <f>Table_ExternalData_15[[#This Row],[Rabat]]*0.2</f>
        <v>4</v>
      </c>
      <c r="I2312" s="2">
        <f>Table_ExternalData_15[[#This Row],[Price]]-(Table_ExternalData_15[[#This Row],[Price]]*Table_ExternalData_15[[#This Row],[BB rabat]])/100</f>
        <v>1.2</v>
      </c>
      <c r="J2312" s="2">
        <f>Table_ExternalData_15[[#This Row],[BB cena]]*Table_ExternalData_15[[#Headers],[1,22]]</f>
        <v>1.464</v>
      </c>
      <c r="K2312" s="2">
        <f>Table_ExternalData_15[[#This Row],[Price]]*Table_ExternalData_15[[#Headers],[1,22]]</f>
        <v>1.5249999999999999</v>
      </c>
      <c r="L2312" s="7">
        <f>IF(G2312="White Shark",E2312*0.5,IF(G2312="Sbox",E2312*0.5,IF(G2312="Tenda",E2312*0.5,E2312*0.2)))/100</f>
        <v>0.04</v>
      </c>
      <c r="M2312" s="2">
        <f>Table_ExternalData_15[[#This Row],[Price]]-Table_ExternalData_15[[#This Row],[Price]]*Table_ExternalData_15[[#This Row],[extra popust]]</f>
        <v>1.2</v>
      </c>
      <c r="N2312" s="2">
        <f>IF(M2312&lt;I2312,M2312,I2312)</f>
        <v>1.2</v>
      </c>
      <c r="O2312" s="12" t="str">
        <f>IF(N2312&lt;I2312,$U$1," ")</f>
        <v xml:space="preserve"> </v>
      </c>
      <c r="P2312" s="12" t="str">
        <f>IFERROR((O2312+30)," ")</f>
        <v xml:space="preserve"> </v>
      </c>
      <c r="Q2312" s="2">
        <f ca="1">IF(O2312=$U$1,N2312,"0")*1.22</f>
        <v>0</v>
      </c>
    </row>
    <row r="2313" spans="1:17" x14ac:dyDescent="0.25">
      <c r="A2313" t="s">
        <v>6467</v>
      </c>
      <c r="B2313" t="s">
        <v>6466</v>
      </c>
      <c r="C2313">
        <v>14533</v>
      </c>
      <c r="D2313">
        <v>22.23</v>
      </c>
      <c r="E2313">
        <f>IFERROR(VLOOKUP(Table_ExternalData_15[[#This Row],[Id]],Rabati!B:C,2,0),0)</f>
        <v>20</v>
      </c>
      <c r="F2313">
        <v>5</v>
      </c>
      <c r="G2313" t="str">
        <f>VLOOKUP(Table_ExternalData_15[[#This Row],[Id]],'Blagovna izdelek'!A:C,3,0)</f>
        <v>Leviton</v>
      </c>
      <c r="H2313">
        <f>Table_ExternalData_15[[#This Row],[Rabat]]*0.2</f>
        <v>4</v>
      </c>
      <c r="I2313" s="2">
        <f>Table_ExternalData_15[[#This Row],[Price]]-(Table_ExternalData_15[[#This Row],[Price]]*Table_ExternalData_15[[#This Row],[BB rabat]])/100</f>
        <v>21.340800000000002</v>
      </c>
      <c r="J2313" s="2">
        <f>Table_ExternalData_15[[#This Row],[BB cena]]*Table_ExternalData_15[[#Headers],[1,22]]</f>
        <v>26.035776000000002</v>
      </c>
      <c r="K2313" s="2">
        <f>Table_ExternalData_15[[#This Row],[Price]]*Table_ExternalData_15[[#Headers],[1,22]]</f>
        <v>27.1206</v>
      </c>
      <c r="L2313" s="7">
        <f>IF(G2313="White Shark",E2313*0.5,IF(G2313="Sbox",E2313*0.5,IF(G2313="Tenda",E2313*0.5,E2313*0.2)))/100</f>
        <v>0.04</v>
      </c>
      <c r="M2313" s="2">
        <f>Table_ExternalData_15[[#This Row],[Price]]-Table_ExternalData_15[[#This Row],[Price]]*Table_ExternalData_15[[#This Row],[extra popust]]</f>
        <v>21.340800000000002</v>
      </c>
      <c r="N2313" s="2">
        <f>IF(M2313&lt;I2313,M2313,I2313)</f>
        <v>21.340800000000002</v>
      </c>
      <c r="O2313" s="12" t="str">
        <f>IF(N2313&lt;I2313,$U$1," ")</f>
        <v xml:space="preserve"> </v>
      </c>
      <c r="P2313" s="12" t="str">
        <f>IFERROR((O2313+30)," ")</f>
        <v xml:space="preserve"> </v>
      </c>
      <c r="Q2313" s="2">
        <f ca="1">IF(O2313=$U$1,N2313,"0")*1.22</f>
        <v>0</v>
      </c>
    </row>
    <row r="2314" spans="1:17" x14ac:dyDescent="0.25">
      <c r="A2314" t="s">
        <v>6468</v>
      </c>
      <c r="B2314" t="s">
        <v>9623</v>
      </c>
      <c r="C2314">
        <v>14534</v>
      </c>
      <c r="D2314">
        <v>5.41</v>
      </c>
      <c r="E2314">
        <f>IFERROR(VLOOKUP(Table_ExternalData_15[[#This Row],[Id]],Rabati!B:C,2,0),0)</f>
        <v>20</v>
      </c>
      <c r="F2314">
        <v>26</v>
      </c>
      <c r="G2314" t="str">
        <f>VLOOKUP(Table_ExternalData_15[[#This Row],[Id]],'Blagovna izdelek'!A:C,3,0)</f>
        <v>Leviton</v>
      </c>
      <c r="H2314">
        <f>Table_ExternalData_15[[#This Row],[Rabat]]*0.2</f>
        <v>4</v>
      </c>
      <c r="I2314" s="2">
        <f>Table_ExternalData_15[[#This Row],[Price]]-(Table_ExternalData_15[[#This Row],[Price]]*Table_ExternalData_15[[#This Row],[BB rabat]])/100</f>
        <v>5.1936</v>
      </c>
      <c r="J2314" s="2">
        <f>Table_ExternalData_15[[#This Row],[BB cena]]*Table_ExternalData_15[[#Headers],[1,22]]</f>
        <v>6.3361919999999996</v>
      </c>
      <c r="K2314" s="2">
        <f>Table_ExternalData_15[[#This Row],[Price]]*Table_ExternalData_15[[#Headers],[1,22]]</f>
        <v>6.6002000000000001</v>
      </c>
      <c r="L2314" s="7">
        <f>IF(G2314="White Shark",E2314*0.5,IF(G2314="Sbox",E2314*0.5,IF(G2314="Tenda",E2314*0.5,E2314*0.2)))/100</f>
        <v>0.04</v>
      </c>
      <c r="M2314" s="2">
        <f>Table_ExternalData_15[[#This Row],[Price]]-Table_ExternalData_15[[#This Row],[Price]]*Table_ExternalData_15[[#This Row],[extra popust]]</f>
        <v>5.1936</v>
      </c>
      <c r="N2314" s="2">
        <f>IF(M2314&lt;I2314,M2314,I2314)</f>
        <v>5.1936</v>
      </c>
      <c r="O2314" s="12" t="str">
        <f>IF(N2314&lt;I2314,$U$1," ")</f>
        <v xml:space="preserve"> </v>
      </c>
      <c r="P2314" s="12" t="str">
        <f>IFERROR((O2314+30)," ")</f>
        <v xml:space="preserve"> </v>
      </c>
      <c r="Q2314" s="2">
        <f ca="1">IF(O2314=$U$1,N2314,"0")*1.22</f>
        <v>0</v>
      </c>
    </row>
    <row r="2315" spans="1:17" x14ac:dyDescent="0.25">
      <c r="A2315" t="s">
        <v>6470</v>
      </c>
      <c r="B2315" t="s">
        <v>6469</v>
      </c>
      <c r="C2315">
        <v>14535</v>
      </c>
      <c r="D2315">
        <v>25.15</v>
      </c>
      <c r="E2315">
        <f>IFERROR(VLOOKUP(Table_ExternalData_15[[#This Row],[Id]],Rabati!B:C,2,0),0)</f>
        <v>20</v>
      </c>
      <c r="F2315">
        <v>8</v>
      </c>
      <c r="G2315" t="str">
        <f>VLOOKUP(Table_ExternalData_15[[#This Row],[Id]],'Blagovna izdelek'!A:C,3,0)</f>
        <v>Leviton</v>
      </c>
      <c r="H2315">
        <f>Table_ExternalData_15[[#This Row],[Rabat]]*0.2</f>
        <v>4</v>
      </c>
      <c r="I2315" s="2">
        <f>Table_ExternalData_15[[#This Row],[Price]]-(Table_ExternalData_15[[#This Row],[Price]]*Table_ExternalData_15[[#This Row],[BB rabat]])/100</f>
        <v>24.143999999999998</v>
      </c>
      <c r="J2315" s="2">
        <f>Table_ExternalData_15[[#This Row],[BB cena]]*Table_ExternalData_15[[#Headers],[1,22]]</f>
        <v>29.455679999999997</v>
      </c>
      <c r="K2315" s="2">
        <f>Table_ExternalData_15[[#This Row],[Price]]*Table_ExternalData_15[[#Headers],[1,22]]</f>
        <v>30.682999999999996</v>
      </c>
      <c r="L2315" s="7">
        <f>IF(G2315="White Shark",E2315*0.5,IF(G2315="Sbox",E2315*0.5,IF(G2315="Tenda",E2315*0.5,E2315*0.2)))/100</f>
        <v>0.04</v>
      </c>
      <c r="M2315" s="2">
        <f>Table_ExternalData_15[[#This Row],[Price]]-Table_ExternalData_15[[#This Row],[Price]]*Table_ExternalData_15[[#This Row],[extra popust]]</f>
        <v>24.143999999999998</v>
      </c>
      <c r="N2315" s="2">
        <f>IF(M2315&lt;I2315,M2315,I2315)</f>
        <v>24.143999999999998</v>
      </c>
      <c r="O2315" s="12" t="str">
        <f>IF(N2315&lt;I2315,$U$1," ")</f>
        <v xml:space="preserve"> </v>
      </c>
      <c r="P2315" s="12" t="str">
        <f>IFERROR((O2315+30)," ")</f>
        <v xml:space="preserve"> </v>
      </c>
      <c r="Q2315" s="2">
        <f ca="1">IF(O2315=$U$1,N2315,"0")*1.22</f>
        <v>0</v>
      </c>
    </row>
    <row r="2316" spans="1:17" x14ac:dyDescent="0.25">
      <c r="A2316" t="s">
        <v>6474</v>
      </c>
      <c r="B2316" t="s">
        <v>9881</v>
      </c>
      <c r="C2316">
        <v>14541</v>
      </c>
      <c r="D2316">
        <v>79.349999999999994</v>
      </c>
      <c r="E2316">
        <f>IFERROR(VLOOKUP(Table_ExternalData_15[[#This Row],[Id]],Rabati!B:C,2,0),0)</f>
        <v>20</v>
      </c>
      <c r="F2316">
        <v>21</v>
      </c>
      <c r="G2316" t="str">
        <f>VLOOKUP(Table_ExternalData_15[[#This Row],[Id]],'Blagovna izdelek'!A:C,3,0)</f>
        <v>Leviton</v>
      </c>
      <c r="H2316">
        <f>Table_ExternalData_15[[#This Row],[Rabat]]*0.2</f>
        <v>4</v>
      </c>
      <c r="I2316" s="2">
        <f>Table_ExternalData_15[[#This Row],[Price]]-(Table_ExternalData_15[[#This Row],[Price]]*Table_ExternalData_15[[#This Row],[BB rabat]])/100</f>
        <v>76.175999999999988</v>
      </c>
      <c r="J2316" s="2">
        <f>Table_ExternalData_15[[#This Row],[BB cena]]*Table_ExternalData_15[[#Headers],[1,22]]</f>
        <v>92.934719999999984</v>
      </c>
      <c r="K2316" s="2">
        <f>Table_ExternalData_15[[#This Row],[Price]]*Table_ExternalData_15[[#Headers],[1,22]]</f>
        <v>96.806999999999988</v>
      </c>
      <c r="L2316" s="7">
        <f>IF(G2316="White Shark",E2316*0.5,IF(G2316="Sbox",E2316*0.5,IF(G2316="Tenda",E2316*0.5,E2316*0.2)))/100</f>
        <v>0.04</v>
      </c>
      <c r="M2316" s="2">
        <f>Table_ExternalData_15[[#This Row],[Price]]-Table_ExternalData_15[[#This Row],[Price]]*Table_ExternalData_15[[#This Row],[extra popust]]</f>
        <v>76.175999999999988</v>
      </c>
      <c r="N2316" s="2">
        <f>IF(M2316&lt;I2316,M2316,I2316)</f>
        <v>76.175999999999988</v>
      </c>
      <c r="O2316" s="12" t="str">
        <f>IF(N2316&lt;I2316,$U$1," ")</f>
        <v xml:space="preserve"> </v>
      </c>
      <c r="P2316" s="12" t="str">
        <f>IFERROR((O2316+30)," ")</f>
        <v xml:space="preserve"> </v>
      </c>
      <c r="Q2316" s="2">
        <f ca="1">IF(O2316=$U$1,N2316,"0")*1.22</f>
        <v>0</v>
      </c>
    </row>
    <row r="2317" spans="1:17" x14ac:dyDescent="0.25">
      <c r="A2317" t="s">
        <v>6493</v>
      </c>
      <c r="B2317" t="s">
        <v>6492</v>
      </c>
      <c r="C2317">
        <v>14562</v>
      </c>
      <c r="D2317">
        <v>342.25</v>
      </c>
      <c r="E2317">
        <f>IFERROR(VLOOKUP(Table_ExternalData_15[[#This Row],[Id]],Rabati!B:C,2,0),0)</f>
        <v>20</v>
      </c>
      <c r="F2317">
        <v>0</v>
      </c>
      <c r="G2317" t="str">
        <f>VLOOKUP(Table_ExternalData_15[[#This Row],[Id]],'Blagovna izdelek'!A:C,3,0)</f>
        <v>Leviton</v>
      </c>
      <c r="H2317">
        <f>Table_ExternalData_15[[#This Row],[Rabat]]*0.2</f>
        <v>4</v>
      </c>
      <c r="I2317" s="2">
        <f>Table_ExternalData_15[[#This Row],[Price]]-(Table_ExternalData_15[[#This Row],[Price]]*Table_ExternalData_15[[#This Row],[BB rabat]])/100</f>
        <v>328.56</v>
      </c>
      <c r="J2317" s="2">
        <f>Table_ExternalData_15[[#This Row],[BB cena]]*Table_ExternalData_15[[#Headers],[1,22]]</f>
        <v>400.84319999999997</v>
      </c>
      <c r="K2317" s="2">
        <f>Table_ExternalData_15[[#This Row],[Price]]*Table_ExternalData_15[[#Headers],[1,22]]</f>
        <v>417.54500000000002</v>
      </c>
      <c r="L2317" s="7">
        <f>IF(G2317="White Shark",E2317*0.5,IF(G2317="Sbox",E2317*0.5,IF(G2317="Tenda",E2317*0.5,E2317*0.2)))/100</f>
        <v>0.04</v>
      </c>
      <c r="M2317" s="2">
        <f>Table_ExternalData_15[[#This Row],[Price]]-Table_ExternalData_15[[#This Row],[Price]]*Table_ExternalData_15[[#This Row],[extra popust]]</f>
        <v>328.56</v>
      </c>
      <c r="N2317" s="2">
        <f>IF(M2317&lt;I2317,M2317,I2317)</f>
        <v>328.56</v>
      </c>
      <c r="O2317" s="12" t="str">
        <f>IF(N2317&lt;I2317,$U$1," ")</f>
        <v xml:space="preserve"> </v>
      </c>
      <c r="P2317" s="12" t="str">
        <f>IFERROR((O2317+30)," ")</f>
        <v xml:space="preserve"> </v>
      </c>
      <c r="Q2317" s="2">
        <f ca="1">IF(O2317=$U$1,N2317,"0")*1.22</f>
        <v>0</v>
      </c>
    </row>
    <row r="2318" spans="1:17" x14ac:dyDescent="0.25">
      <c r="A2318" t="s">
        <v>6592</v>
      </c>
      <c r="B2318" t="s">
        <v>6591</v>
      </c>
      <c r="C2318">
        <v>14632</v>
      </c>
      <c r="D2318">
        <v>636.98</v>
      </c>
      <c r="E2318">
        <f>IFERROR(VLOOKUP(Table_ExternalData_15[[#This Row],[Id]],Rabati!B:C,2,0),0)</f>
        <v>20</v>
      </c>
      <c r="F2318">
        <v>0</v>
      </c>
      <c r="G2318" t="str">
        <f>VLOOKUP(Table_ExternalData_15[[#This Row],[Id]],'Blagovna izdelek'!A:C,3,0)</f>
        <v>Leviton</v>
      </c>
      <c r="H2318">
        <f>Table_ExternalData_15[[#This Row],[Rabat]]*0.2</f>
        <v>4</v>
      </c>
      <c r="I2318" s="2">
        <f>Table_ExternalData_15[[#This Row],[Price]]-(Table_ExternalData_15[[#This Row],[Price]]*Table_ExternalData_15[[#This Row],[BB rabat]])/100</f>
        <v>611.50080000000003</v>
      </c>
      <c r="J2318" s="2">
        <f>Table_ExternalData_15[[#This Row],[BB cena]]*Table_ExternalData_15[[#Headers],[1,22]]</f>
        <v>746.03097600000001</v>
      </c>
      <c r="K2318" s="2">
        <f>Table_ExternalData_15[[#This Row],[Price]]*Table_ExternalData_15[[#Headers],[1,22]]</f>
        <v>777.11559999999997</v>
      </c>
      <c r="L2318" s="7">
        <f>IF(G2318="White Shark",E2318*0.5,IF(G2318="Sbox",E2318*0.5,IF(G2318="Tenda",E2318*0.5,E2318*0.2)))/100</f>
        <v>0.04</v>
      </c>
      <c r="M2318" s="2">
        <f>Table_ExternalData_15[[#This Row],[Price]]-Table_ExternalData_15[[#This Row],[Price]]*Table_ExternalData_15[[#This Row],[extra popust]]</f>
        <v>611.50080000000003</v>
      </c>
      <c r="N2318" s="2">
        <f>IF(M2318&lt;I2318,M2318,I2318)</f>
        <v>611.50080000000003</v>
      </c>
      <c r="O2318" s="12" t="str">
        <f>IF(N2318&lt;I2318,$U$1," ")</f>
        <v xml:space="preserve"> </v>
      </c>
      <c r="P2318" s="12" t="str">
        <f>IFERROR((O2318+30)," ")</f>
        <v xml:space="preserve"> </v>
      </c>
      <c r="Q2318" s="2">
        <f ca="1">IF(O2318=$U$1,N2318,"0")*1.22</f>
        <v>0</v>
      </c>
    </row>
    <row r="2319" spans="1:17" x14ac:dyDescent="0.25">
      <c r="A2319" t="s">
        <v>6595</v>
      </c>
      <c r="B2319" t="s">
        <v>6594</v>
      </c>
      <c r="C2319">
        <v>14634</v>
      </c>
      <c r="D2319">
        <v>18.05</v>
      </c>
      <c r="E2319">
        <f>IFERROR(VLOOKUP(Table_ExternalData_15[[#This Row],[Id]],Rabati!B:C,2,0),0)</f>
        <v>20</v>
      </c>
      <c r="F2319">
        <v>132</v>
      </c>
      <c r="G2319" t="str">
        <f>VLOOKUP(Table_ExternalData_15[[#This Row],[Id]],'Blagovna izdelek'!A:C,3,0)</f>
        <v>Leviton</v>
      </c>
      <c r="H2319">
        <f>Table_ExternalData_15[[#This Row],[Rabat]]*0.2</f>
        <v>4</v>
      </c>
      <c r="I2319" s="2">
        <f>Table_ExternalData_15[[#This Row],[Price]]-(Table_ExternalData_15[[#This Row],[Price]]*Table_ExternalData_15[[#This Row],[BB rabat]])/100</f>
        <v>17.327999999999999</v>
      </c>
      <c r="J2319" s="2">
        <f>Table_ExternalData_15[[#This Row],[BB cena]]*Table_ExternalData_15[[#Headers],[1,22]]</f>
        <v>21.140159999999998</v>
      </c>
      <c r="K2319" s="2">
        <f>Table_ExternalData_15[[#This Row],[Price]]*Table_ExternalData_15[[#Headers],[1,22]]</f>
        <v>22.021000000000001</v>
      </c>
      <c r="L2319" s="7">
        <f>IF(G2319="White Shark",E2319*0.5,IF(G2319="Sbox",E2319*0.5,IF(G2319="Tenda",E2319*0.5,E2319*0.2)))/100</f>
        <v>0.04</v>
      </c>
      <c r="M2319" s="2">
        <f>Table_ExternalData_15[[#This Row],[Price]]-Table_ExternalData_15[[#This Row],[Price]]*Table_ExternalData_15[[#This Row],[extra popust]]</f>
        <v>17.327999999999999</v>
      </c>
      <c r="N2319" s="2">
        <f>IF(M2319&lt;I2319,M2319,I2319)</f>
        <v>17.327999999999999</v>
      </c>
      <c r="O2319" s="12" t="str">
        <f>IF(N2319&lt;I2319,$U$1," ")</f>
        <v xml:space="preserve"> </v>
      </c>
      <c r="P2319" s="12" t="str">
        <f>IFERROR((O2319+30)," ")</f>
        <v xml:space="preserve"> </v>
      </c>
      <c r="Q2319" s="2">
        <f ca="1">IF(O2319=$U$1,N2319,"0")*1.22</f>
        <v>0</v>
      </c>
    </row>
    <row r="2320" spans="1:17" x14ac:dyDescent="0.25">
      <c r="A2320" t="s">
        <v>6756</v>
      </c>
      <c r="B2320" t="s">
        <v>6755</v>
      </c>
      <c r="C2320">
        <v>14756</v>
      </c>
      <c r="D2320">
        <v>8.82</v>
      </c>
      <c r="E2320">
        <f>IFERROR(VLOOKUP(Table_ExternalData_15[[#This Row],[Id]],Rabati!B:C,2,0),0)</f>
        <v>20</v>
      </c>
      <c r="F2320">
        <v>0</v>
      </c>
      <c r="G2320" t="str">
        <f>VLOOKUP(Table_ExternalData_15[[#This Row],[Id]],'Blagovna izdelek'!A:C,3,0)</f>
        <v>Leviton</v>
      </c>
      <c r="H2320">
        <f>Table_ExternalData_15[[#This Row],[Rabat]]*0.2</f>
        <v>4</v>
      </c>
      <c r="I2320" s="2">
        <f>Table_ExternalData_15[[#This Row],[Price]]-(Table_ExternalData_15[[#This Row],[Price]]*Table_ExternalData_15[[#This Row],[BB rabat]])/100</f>
        <v>8.4672000000000001</v>
      </c>
      <c r="J2320" s="2">
        <f>Table_ExternalData_15[[#This Row],[BB cena]]*Table_ExternalData_15[[#Headers],[1,22]]</f>
        <v>10.329984</v>
      </c>
      <c r="K2320" s="2">
        <f>Table_ExternalData_15[[#This Row],[Price]]*Table_ExternalData_15[[#Headers],[1,22]]</f>
        <v>10.760400000000001</v>
      </c>
      <c r="L2320" s="7">
        <f>IF(G2320="White Shark",E2320*0.5,IF(G2320="Sbox",E2320*0.5,IF(G2320="Tenda",E2320*0.5,E2320*0.2)))/100</f>
        <v>0.04</v>
      </c>
      <c r="M2320" s="2">
        <f>Table_ExternalData_15[[#This Row],[Price]]-Table_ExternalData_15[[#This Row],[Price]]*Table_ExternalData_15[[#This Row],[extra popust]]</f>
        <v>8.4672000000000001</v>
      </c>
      <c r="N2320" s="2">
        <f>IF(M2320&lt;I2320,M2320,I2320)</f>
        <v>8.4672000000000001</v>
      </c>
      <c r="O2320" s="12" t="str">
        <f>IF(N2320&lt;I2320,$U$1," ")</f>
        <v xml:space="preserve"> </v>
      </c>
      <c r="P2320" s="12" t="str">
        <f>IFERROR((O2320+30)," ")</f>
        <v xml:space="preserve"> </v>
      </c>
      <c r="Q2320" s="2">
        <f ca="1">IF(O2320=$U$1,N2320,"0")*1.22</f>
        <v>0</v>
      </c>
    </row>
    <row r="2321" spans="1:17" x14ac:dyDescent="0.25">
      <c r="A2321" t="s">
        <v>6758</v>
      </c>
      <c r="B2321" t="s">
        <v>6757</v>
      </c>
      <c r="C2321">
        <v>14757</v>
      </c>
      <c r="D2321">
        <v>11.74</v>
      </c>
      <c r="E2321">
        <f>IFERROR(VLOOKUP(Table_ExternalData_15[[#This Row],[Id]],Rabati!B:C,2,0),0)</f>
        <v>20</v>
      </c>
      <c r="F2321">
        <v>0</v>
      </c>
      <c r="G2321" t="str">
        <f>VLOOKUP(Table_ExternalData_15[[#This Row],[Id]],'Blagovna izdelek'!A:C,3,0)</f>
        <v>Leviton</v>
      </c>
      <c r="H2321">
        <f>Table_ExternalData_15[[#This Row],[Rabat]]*0.2</f>
        <v>4</v>
      </c>
      <c r="I2321" s="2">
        <f>Table_ExternalData_15[[#This Row],[Price]]-(Table_ExternalData_15[[#This Row],[Price]]*Table_ExternalData_15[[#This Row],[BB rabat]])/100</f>
        <v>11.2704</v>
      </c>
      <c r="J2321" s="2">
        <f>Table_ExternalData_15[[#This Row],[BB cena]]*Table_ExternalData_15[[#Headers],[1,22]]</f>
        <v>13.749888</v>
      </c>
      <c r="K2321" s="2">
        <f>Table_ExternalData_15[[#This Row],[Price]]*Table_ExternalData_15[[#Headers],[1,22]]</f>
        <v>14.322799999999999</v>
      </c>
      <c r="L2321" s="7">
        <f>IF(G2321="White Shark",E2321*0.5,IF(G2321="Sbox",E2321*0.5,IF(G2321="Tenda",E2321*0.5,E2321*0.2)))/100</f>
        <v>0.04</v>
      </c>
      <c r="M2321" s="2">
        <f>Table_ExternalData_15[[#This Row],[Price]]-Table_ExternalData_15[[#This Row],[Price]]*Table_ExternalData_15[[#This Row],[extra popust]]</f>
        <v>11.2704</v>
      </c>
      <c r="N2321" s="2">
        <f>IF(M2321&lt;I2321,M2321,I2321)</f>
        <v>11.2704</v>
      </c>
      <c r="O2321" s="12" t="str">
        <f>IF(N2321&lt;I2321,$U$1," ")</f>
        <v xml:space="preserve"> </v>
      </c>
      <c r="P2321" s="12" t="str">
        <f>IFERROR((O2321+30)," ")</f>
        <v xml:space="preserve"> </v>
      </c>
      <c r="Q2321" s="2">
        <f ca="1">IF(O2321=$U$1,N2321,"0")*1.22</f>
        <v>0</v>
      </c>
    </row>
    <row r="2322" spans="1:17" x14ac:dyDescent="0.25">
      <c r="A2322" t="s">
        <v>7207</v>
      </c>
      <c r="B2322" t="s">
        <v>9824</v>
      </c>
      <c r="C2322">
        <v>15100</v>
      </c>
      <c r="D2322">
        <v>0.7</v>
      </c>
      <c r="E2322">
        <f>IFERROR(VLOOKUP(Table_ExternalData_15[[#This Row],[Id]],Rabati!B:C,2,0),0)</f>
        <v>20</v>
      </c>
      <c r="F2322">
        <v>48</v>
      </c>
      <c r="G2322" t="str">
        <f>VLOOKUP(Table_ExternalData_15[[#This Row],[Id]],'Blagovna izdelek'!A:C,3,0)</f>
        <v>Leviton</v>
      </c>
      <c r="H2322">
        <f>Table_ExternalData_15[[#This Row],[Rabat]]*0.2</f>
        <v>4</v>
      </c>
      <c r="I2322" s="2">
        <f>Table_ExternalData_15[[#This Row],[Price]]-(Table_ExternalData_15[[#This Row],[Price]]*Table_ExternalData_15[[#This Row],[BB rabat]])/100</f>
        <v>0.67199999999999993</v>
      </c>
      <c r="J2322" s="2">
        <f>Table_ExternalData_15[[#This Row],[BB cena]]*Table_ExternalData_15[[#Headers],[1,22]]</f>
        <v>0.8198399999999999</v>
      </c>
      <c r="K2322" s="2">
        <f>Table_ExternalData_15[[#This Row],[Price]]*Table_ExternalData_15[[#Headers],[1,22]]</f>
        <v>0.85399999999999998</v>
      </c>
      <c r="L2322" s="7">
        <f>IF(G2322="White Shark",E2322*0.5,IF(G2322="Sbox",E2322*0.5,IF(G2322="Tenda",E2322*0.5,E2322*0.2)))/100</f>
        <v>0.04</v>
      </c>
      <c r="M2322" s="2">
        <f>Table_ExternalData_15[[#This Row],[Price]]-Table_ExternalData_15[[#This Row],[Price]]*Table_ExternalData_15[[#This Row],[extra popust]]</f>
        <v>0.67199999999999993</v>
      </c>
      <c r="N2322" s="2">
        <f>IF(M2322&lt;I2322,M2322,I2322)</f>
        <v>0.67199999999999993</v>
      </c>
      <c r="O2322" s="12" t="str">
        <f>IF(N2322&lt;I2322,$U$1," ")</f>
        <v xml:space="preserve"> </v>
      </c>
      <c r="P2322" s="12" t="str">
        <f>IFERROR((O2322+30)," ")</f>
        <v xml:space="preserve"> </v>
      </c>
      <c r="Q2322" s="2">
        <f ca="1">IF(O2322=$U$1,N2322,"0")*1.22</f>
        <v>0</v>
      </c>
    </row>
    <row r="2323" spans="1:17" x14ac:dyDescent="0.25">
      <c r="A2323" t="s">
        <v>7386</v>
      </c>
      <c r="B2323" t="s">
        <v>7385</v>
      </c>
      <c r="C2323">
        <v>15213</v>
      </c>
      <c r="D2323">
        <v>485.11</v>
      </c>
      <c r="E2323">
        <f>IFERROR(VLOOKUP(Table_ExternalData_15[[#This Row],[Id]],Rabati!B:C,2,0),0)</f>
        <v>20</v>
      </c>
      <c r="F2323">
        <v>0</v>
      </c>
      <c r="G2323" t="str">
        <f>VLOOKUP(Table_ExternalData_15[[#This Row],[Id]],'Blagovna izdelek'!A:C,3,0)</f>
        <v>Leviton</v>
      </c>
      <c r="H2323">
        <f>Table_ExternalData_15[[#This Row],[Rabat]]*0.2</f>
        <v>4</v>
      </c>
      <c r="I2323" s="2">
        <f>Table_ExternalData_15[[#This Row],[Price]]-(Table_ExternalData_15[[#This Row],[Price]]*Table_ExternalData_15[[#This Row],[BB rabat]])/100</f>
        <v>465.7056</v>
      </c>
      <c r="J2323" s="2">
        <f>Table_ExternalData_15[[#This Row],[BB cena]]*Table_ExternalData_15[[#Headers],[1,22]]</f>
        <v>568.16083200000003</v>
      </c>
      <c r="K2323" s="2">
        <f>Table_ExternalData_15[[#This Row],[Price]]*Table_ExternalData_15[[#Headers],[1,22]]</f>
        <v>591.83420000000001</v>
      </c>
      <c r="L2323" s="7">
        <f>IF(G2323="White Shark",E2323*0.5,IF(G2323="Sbox",E2323*0.5,IF(G2323="Tenda",E2323*0.5,E2323*0.2)))/100</f>
        <v>0.04</v>
      </c>
      <c r="M2323" s="2">
        <f>Table_ExternalData_15[[#This Row],[Price]]-Table_ExternalData_15[[#This Row],[Price]]*Table_ExternalData_15[[#This Row],[extra popust]]</f>
        <v>465.7056</v>
      </c>
      <c r="N2323" s="2">
        <f>IF(M2323&lt;I2323,M2323,I2323)</f>
        <v>465.7056</v>
      </c>
      <c r="O2323" s="12" t="str">
        <f>IF(N2323&lt;I2323,$U$1," ")</f>
        <v xml:space="preserve"> </v>
      </c>
      <c r="P2323" s="12" t="str">
        <f>IFERROR((O2323+30)," ")</f>
        <v xml:space="preserve"> </v>
      </c>
      <c r="Q2323" s="2">
        <f ca="1">IF(O2323=$U$1,N2323,"0")*1.22</f>
        <v>0</v>
      </c>
    </row>
    <row r="2324" spans="1:17" x14ac:dyDescent="0.25">
      <c r="A2324" t="s">
        <v>7388</v>
      </c>
      <c r="B2324" t="s">
        <v>7387</v>
      </c>
      <c r="C2324">
        <v>15214</v>
      </c>
      <c r="D2324">
        <v>408.5</v>
      </c>
      <c r="E2324">
        <f>IFERROR(VLOOKUP(Table_ExternalData_15[[#This Row],[Id]],Rabati!B:C,2,0),0)</f>
        <v>20</v>
      </c>
      <c r="F2324">
        <v>0</v>
      </c>
      <c r="G2324" t="str">
        <f>VLOOKUP(Table_ExternalData_15[[#This Row],[Id]],'Blagovna izdelek'!A:C,3,0)</f>
        <v>Leviton</v>
      </c>
      <c r="H2324">
        <f>Table_ExternalData_15[[#This Row],[Rabat]]*0.2</f>
        <v>4</v>
      </c>
      <c r="I2324" s="2">
        <f>Table_ExternalData_15[[#This Row],[Price]]-(Table_ExternalData_15[[#This Row],[Price]]*Table_ExternalData_15[[#This Row],[BB rabat]])/100</f>
        <v>392.16</v>
      </c>
      <c r="J2324" s="2">
        <f>Table_ExternalData_15[[#This Row],[BB cena]]*Table_ExternalData_15[[#Headers],[1,22]]</f>
        <v>478.43520000000001</v>
      </c>
      <c r="K2324" s="2">
        <f>Table_ExternalData_15[[#This Row],[Price]]*Table_ExternalData_15[[#Headers],[1,22]]</f>
        <v>498.37</v>
      </c>
      <c r="L2324" s="7">
        <f>IF(G2324="White Shark",E2324*0.5,IF(G2324="Sbox",E2324*0.5,IF(G2324="Tenda",E2324*0.5,E2324*0.2)))/100</f>
        <v>0.04</v>
      </c>
      <c r="M2324" s="2">
        <f>Table_ExternalData_15[[#This Row],[Price]]-Table_ExternalData_15[[#This Row],[Price]]*Table_ExternalData_15[[#This Row],[extra popust]]</f>
        <v>392.16</v>
      </c>
      <c r="N2324" s="2">
        <f>IF(M2324&lt;I2324,M2324,I2324)</f>
        <v>392.16</v>
      </c>
      <c r="O2324" s="12" t="str">
        <f>IF(N2324&lt;I2324,$U$1," ")</f>
        <v xml:space="preserve"> </v>
      </c>
      <c r="P2324" s="12" t="str">
        <f>IFERROR((O2324+30)," ")</f>
        <v xml:space="preserve"> </v>
      </c>
      <c r="Q2324" s="2">
        <f ca="1">IF(O2324=$U$1,N2324,"0")*1.22</f>
        <v>0</v>
      </c>
    </row>
    <row r="2325" spans="1:17" x14ac:dyDescent="0.25">
      <c r="A2325" t="s">
        <v>7631</v>
      </c>
      <c r="B2325" t="s">
        <v>7630</v>
      </c>
      <c r="C2325">
        <v>15361</v>
      </c>
      <c r="D2325">
        <v>16.22</v>
      </c>
      <c r="E2325">
        <f>IFERROR(VLOOKUP(Table_ExternalData_15[[#This Row],[Id]],Rabati!B:C,2,0),0)</f>
        <v>100</v>
      </c>
      <c r="F2325">
        <v>0</v>
      </c>
      <c r="G2325" t="str">
        <f>VLOOKUP(Table_ExternalData_15[[#This Row],[Id]],'Blagovna izdelek'!A:C,3,0)</f>
        <v>Leviton</v>
      </c>
      <c r="H2325">
        <f>Table_ExternalData_15[[#This Row],[Rabat]]*0.2</f>
        <v>20</v>
      </c>
      <c r="I2325" s="2">
        <f>Table_ExternalData_15[[#This Row],[Price]]-(Table_ExternalData_15[[#This Row],[Price]]*Table_ExternalData_15[[#This Row],[BB rabat]])/100</f>
        <v>12.975999999999999</v>
      </c>
      <c r="J2325" s="2">
        <f>Table_ExternalData_15[[#This Row],[BB cena]]*Table_ExternalData_15[[#Headers],[1,22]]</f>
        <v>15.830719999999998</v>
      </c>
      <c r="K2325" s="2">
        <f>Table_ExternalData_15[[#This Row],[Price]]*Table_ExternalData_15[[#Headers],[1,22]]</f>
        <v>19.788399999999999</v>
      </c>
      <c r="L2325" s="7">
        <f>IF(G2325="White Shark",E2325*0.5,IF(G2325="Sbox",E2325*0.5,IF(G2325="Tenda",E2325*0.5,E2325*0.2)))/100</f>
        <v>0.2</v>
      </c>
      <c r="M2325" s="2">
        <f>Table_ExternalData_15[[#This Row],[Price]]-Table_ExternalData_15[[#This Row],[Price]]*Table_ExternalData_15[[#This Row],[extra popust]]</f>
        <v>12.975999999999999</v>
      </c>
      <c r="N2325" s="2">
        <f>IF(M2325&lt;I2325,M2325,I2325)</f>
        <v>12.975999999999999</v>
      </c>
      <c r="O2325" s="12" t="str">
        <f>IF(N2325&lt;I2325,$U$1," ")</f>
        <v xml:space="preserve"> </v>
      </c>
      <c r="P2325" s="12" t="str">
        <f>IFERROR((O2325+30)," ")</f>
        <v xml:space="preserve"> </v>
      </c>
      <c r="Q2325" s="2">
        <f ca="1">IF(O2325=$U$1,N2325,"0")*1.22</f>
        <v>0</v>
      </c>
    </row>
    <row r="2326" spans="1:17" x14ac:dyDescent="0.25">
      <c r="A2326" t="s">
        <v>7725</v>
      </c>
      <c r="B2326" t="s">
        <v>9745</v>
      </c>
      <c r="C2326">
        <v>15414</v>
      </c>
      <c r="D2326">
        <v>13.3</v>
      </c>
      <c r="E2326">
        <f>IFERROR(VLOOKUP(Table_ExternalData_15[[#This Row],[Id]],Rabati!B:C,2,0),0)</f>
        <v>20</v>
      </c>
      <c r="F2326">
        <v>42</v>
      </c>
      <c r="G2326" t="str">
        <f>VLOOKUP(Table_ExternalData_15[[#This Row],[Id]],'Blagovna izdelek'!A:C,3,0)</f>
        <v>Leviton</v>
      </c>
      <c r="H2326">
        <f>Table_ExternalData_15[[#This Row],[Rabat]]*0.2</f>
        <v>4</v>
      </c>
      <c r="I2326" s="2">
        <f>Table_ExternalData_15[[#This Row],[Price]]-(Table_ExternalData_15[[#This Row],[Price]]*Table_ExternalData_15[[#This Row],[BB rabat]])/100</f>
        <v>12.768000000000001</v>
      </c>
      <c r="J2326" s="2">
        <f>Table_ExternalData_15[[#This Row],[BB cena]]*Table_ExternalData_15[[#Headers],[1,22]]</f>
        <v>15.57696</v>
      </c>
      <c r="K2326" s="2">
        <f>Table_ExternalData_15[[#This Row],[Price]]*Table_ExternalData_15[[#Headers],[1,22]]</f>
        <v>16.225999999999999</v>
      </c>
      <c r="L2326" s="7">
        <f>IF(G2326="White Shark",E2326*0.5,IF(G2326="Sbox",E2326*0.5,IF(G2326="Tenda",E2326*0.5,E2326*0.2)))/100</f>
        <v>0.04</v>
      </c>
      <c r="M2326" s="2">
        <f>Table_ExternalData_15[[#This Row],[Price]]-Table_ExternalData_15[[#This Row],[Price]]*Table_ExternalData_15[[#This Row],[extra popust]]</f>
        <v>12.768000000000001</v>
      </c>
      <c r="N2326" s="2">
        <f>IF(M2326&lt;I2326,M2326,I2326)</f>
        <v>12.768000000000001</v>
      </c>
      <c r="O2326" s="12" t="str">
        <f>IF(N2326&lt;I2326,$U$1," ")</f>
        <v xml:space="preserve"> </v>
      </c>
      <c r="P2326" s="12" t="str">
        <f>IFERROR((O2326+30)," ")</f>
        <v xml:space="preserve"> </v>
      </c>
      <c r="Q2326" s="2">
        <f ca="1">IF(O2326=$U$1,N2326,"0")*1.22</f>
        <v>0</v>
      </c>
    </row>
    <row r="2327" spans="1:17" x14ac:dyDescent="0.25">
      <c r="A2327" t="s">
        <v>7913</v>
      </c>
      <c r="B2327" t="s">
        <v>7912</v>
      </c>
      <c r="C2327">
        <v>15538</v>
      </c>
      <c r="D2327">
        <v>16.22</v>
      </c>
      <c r="E2327">
        <f>IFERROR(VLOOKUP(Table_ExternalData_15[[#This Row],[Id]],Rabati!B:C,2,0),0)</f>
        <v>100</v>
      </c>
      <c r="F2327">
        <v>0</v>
      </c>
      <c r="G2327" t="str">
        <f>VLOOKUP(Table_ExternalData_15[[#This Row],[Id]],'Blagovna izdelek'!A:C,3,0)</f>
        <v>Leviton</v>
      </c>
      <c r="H2327">
        <f>Table_ExternalData_15[[#This Row],[Rabat]]*0.2</f>
        <v>20</v>
      </c>
      <c r="I2327" s="2">
        <f>Table_ExternalData_15[[#This Row],[Price]]-(Table_ExternalData_15[[#This Row],[Price]]*Table_ExternalData_15[[#This Row],[BB rabat]])/100</f>
        <v>12.975999999999999</v>
      </c>
      <c r="J2327" s="2">
        <f>Table_ExternalData_15[[#This Row],[BB cena]]*Table_ExternalData_15[[#Headers],[1,22]]</f>
        <v>15.830719999999998</v>
      </c>
      <c r="K2327" s="2">
        <f>Table_ExternalData_15[[#This Row],[Price]]*Table_ExternalData_15[[#Headers],[1,22]]</f>
        <v>19.788399999999999</v>
      </c>
      <c r="L2327" s="7">
        <f>IF(G2327="White Shark",E2327*0.5,IF(G2327="Sbox",E2327*0.5,IF(G2327="Tenda",E2327*0.5,E2327*0.2)))/100</f>
        <v>0.2</v>
      </c>
      <c r="M2327" s="2">
        <f>Table_ExternalData_15[[#This Row],[Price]]-Table_ExternalData_15[[#This Row],[Price]]*Table_ExternalData_15[[#This Row],[extra popust]]</f>
        <v>12.975999999999999</v>
      </c>
      <c r="N2327" s="2">
        <f>IF(M2327&lt;I2327,M2327,I2327)</f>
        <v>12.975999999999999</v>
      </c>
      <c r="O2327" s="12" t="str">
        <f>IF(N2327&lt;I2327,$U$1," ")</f>
        <v xml:space="preserve"> </v>
      </c>
      <c r="P2327" s="12" t="str">
        <f>IFERROR((O2327+30)," ")</f>
        <v xml:space="preserve"> </v>
      </c>
      <c r="Q2327" s="2">
        <f ca="1">IF(O2327=$U$1,N2327,"0")*1.22</f>
        <v>0</v>
      </c>
    </row>
    <row r="2328" spans="1:17" x14ac:dyDescent="0.25">
      <c r="A2328" t="s">
        <v>8064</v>
      </c>
      <c r="B2328" t="s">
        <v>8063</v>
      </c>
      <c r="C2328">
        <v>15628</v>
      </c>
      <c r="D2328">
        <v>29.7</v>
      </c>
      <c r="E2328">
        <f>IFERROR(VLOOKUP(Table_ExternalData_15[[#This Row],[Id]],Rabati!B:C,2,0),0)</f>
        <v>20</v>
      </c>
      <c r="F2328">
        <v>0</v>
      </c>
      <c r="G2328" t="str">
        <f>VLOOKUP(Table_ExternalData_15[[#This Row],[Id]],'Blagovna izdelek'!A:C,3,0)</f>
        <v>Leviton</v>
      </c>
      <c r="H2328">
        <f>Table_ExternalData_15[[#This Row],[Rabat]]*0.2</f>
        <v>4</v>
      </c>
      <c r="I2328" s="2">
        <f>Table_ExternalData_15[[#This Row],[Price]]-(Table_ExternalData_15[[#This Row],[Price]]*Table_ExternalData_15[[#This Row],[BB rabat]])/100</f>
        <v>28.512</v>
      </c>
      <c r="J2328" s="2">
        <f>Table_ExternalData_15[[#This Row],[BB cena]]*Table_ExternalData_15[[#Headers],[1,22]]</f>
        <v>34.784640000000003</v>
      </c>
      <c r="K2328" s="2">
        <f>Table_ExternalData_15[[#This Row],[Price]]*Table_ExternalData_15[[#Headers],[1,22]]</f>
        <v>36.234000000000002</v>
      </c>
      <c r="L2328" s="7">
        <f>IF(G2328="White Shark",E2328*0.5,IF(G2328="Sbox",E2328*0.5,IF(G2328="Tenda",E2328*0.5,E2328*0.2)))/100</f>
        <v>0.04</v>
      </c>
      <c r="M2328" s="2">
        <f>Table_ExternalData_15[[#This Row],[Price]]-Table_ExternalData_15[[#This Row],[Price]]*Table_ExternalData_15[[#This Row],[extra popust]]</f>
        <v>28.512</v>
      </c>
      <c r="N2328" s="2">
        <f>IF(M2328&lt;I2328,M2328,I2328)</f>
        <v>28.512</v>
      </c>
      <c r="O2328" s="12" t="str">
        <f>IF(N2328&lt;I2328,$U$1," ")</f>
        <v xml:space="preserve"> </v>
      </c>
      <c r="P2328" s="12" t="str">
        <f>IFERROR((O2328+30)," ")</f>
        <v xml:space="preserve"> </v>
      </c>
      <c r="Q2328" s="2">
        <f ca="1">IF(O2328=$U$1,N2328,"0")*1.22</f>
        <v>0</v>
      </c>
    </row>
    <row r="2329" spans="1:17" x14ac:dyDescent="0.25">
      <c r="A2329" t="s">
        <v>8066</v>
      </c>
      <c r="B2329" t="s">
        <v>8065</v>
      </c>
      <c r="C2329">
        <v>15629</v>
      </c>
      <c r="D2329">
        <v>32.450000000000003</v>
      </c>
      <c r="E2329">
        <f>IFERROR(VLOOKUP(Table_ExternalData_15[[#This Row],[Id]],Rabati!B:C,2,0),0)</f>
        <v>20</v>
      </c>
      <c r="F2329">
        <v>7</v>
      </c>
      <c r="G2329" t="str">
        <f>VLOOKUP(Table_ExternalData_15[[#This Row],[Id]],'Blagovna izdelek'!A:C,3,0)</f>
        <v>Leviton</v>
      </c>
      <c r="H2329">
        <f>Table_ExternalData_15[[#This Row],[Rabat]]*0.2</f>
        <v>4</v>
      </c>
      <c r="I2329" s="2">
        <f>Table_ExternalData_15[[#This Row],[Price]]-(Table_ExternalData_15[[#This Row],[Price]]*Table_ExternalData_15[[#This Row],[BB rabat]])/100</f>
        <v>31.152000000000001</v>
      </c>
      <c r="J2329" s="2">
        <f>Table_ExternalData_15[[#This Row],[BB cena]]*Table_ExternalData_15[[#Headers],[1,22]]</f>
        <v>38.00544</v>
      </c>
      <c r="K2329" s="2">
        <f>Table_ExternalData_15[[#This Row],[Price]]*Table_ExternalData_15[[#Headers],[1,22]]</f>
        <v>39.589000000000006</v>
      </c>
      <c r="L2329" s="7">
        <f>IF(G2329="White Shark",E2329*0.5,IF(G2329="Sbox",E2329*0.5,IF(G2329="Tenda",E2329*0.5,E2329*0.2)))/100</f>
        <v>0.04</v>
      </c>
      <c r="M2329" s="2">
        <f>Table_ExternalData_15[[#This Row],[Price]]-Table_ExternalData_15[[#This Row],[Price]]*Table_ExternalData_15[[#This Row],[extra popust]]</f>
        <v>31.152000000000001</v>
      </c>
      <c r="N2329" s="2">
        <f>IF(M2329&lt;I2329,M2329,I2329)</f>
        <v>31.152000000000001</v>
      </c>
      <c r="O2329" s="12" t="str">
        <f>IF(N2329&lt;I2329,$U$1," ")</f>
        <v xml:space="preserve"> </v>
      </c>
      <c r="P2329" s="12" t="str">
        <f>IFERROR((O2329+30)," ")</f>
        <v xml:space="preserve"> </v>
      </c>
      <c r="Q2329" s="2">
        <f ca="1">IF(O2329=$U$1,N2329,"0")*1.22</f>
        <v>0</v>
      </c>
    </row>
    <row r="2330" spans="1:17" x14ac:dyDescent="0.25">
      <c r="A2330" t="s">
        <v>8218</v>
      </c>
      <c r="B2330" t="s">
        <v>8217</v>
      </c>
      <c r="C2330">
        <v>15713</v>
      </c>
      <c r="D2330">
        <v>533.75</v>
      </c>
      <c r="E2330">
        <f>IFERROR(VLOOKUP(Table_ExternalData_15[[#This Row],[Id]],Rabati!B:C,2,0),0)</f>
        <v>20</v>
      </c>
      <c r="F2330">
        <v>9</v>
      </c>
      <c r="G2330" t="str">
        <f>VLOOKUP(Table_ExternalData_15[[#This Row],[Id]],'Blagovna izdelek'!A:C,3,0)</f>
        <v>Leviton</v>
      </c>
      <c r="H2330">
        <f>Table_ExternalData_15[[#This Row],[Rabat]]*0.2</f>
        <v>4</v>
      </c>
      <c r="I2330" s="2">
        <f>Table_ExternalData_15[[#This Row],[Price]]-(Table_ExternalData_15[[#This Row],[Price]]*Table_ExternalData_15[[#This Row],[BB rabat]])/100</f>
        <v>512.4</v>
      </c>
      <c r="J2330" s="2">
        <f>Table_ExternalData_15[[#This Row],[BB cena]]*Table_ExternalData_15[[#Headers],[1,22]]</f>
        <v>625.12799999999993</v>
      </c>
      <c r="K2330" s="2">
        <f>Table_ExternalData_15[[#This Row],[Price]]*Table_ExternalData_15[[#Headers],[1,22]]</f>
        <v>651.17499999999995</v>
      </c>
      <c r="L2330" s="7">
        <f>IF(G2330="White Shark",E2330*0.5,IF(G2330="Sbox",E2330*0.5,IF(G2330="Tenda",E2330*0.5,E2330*0.2)))/100</f>
        <v>0.04</v>
      </c>
      <c r="M2330" s="2">
        <f>Table_ExternalData_15[[#This Row],[Price]]-Table_ExternalData_15[[#This Row],[Price]]*Table_ExternalData_15[[#This Row],[extra popust]]</f>
        <v>512.4</v>
      </c>
      <c r="N2330" s="2">
        <f>IF(M2330&lt;I2330,M2330,I2330)</f>
        <v>512.4</v>
      </c>
      <c r="O2330" s="12" t="str">
        <f>IF(N2330&lt;I2330,$U$1," ")</f>
        <v xml:space="preserve"> </v>
      </c>
      <c r="P2330" s="12" t="str">
        <f>IFERROR((O2330+30)," ")</f>
        <v xml:space="preserve"> </v>
      </c>
      <c r="Q2330" s="2">
        <f ca="1">IF(O2330=$U$1,N2330,"0")*1.22</f>
        <v>0</v>
      </c>
    </row>
    <row r="2331" spans="1:17" x14ac:dyDescent="0.25">
      <c r="A2331" t="s">
        <v>8466</v>
      </c>
      <c r="B2331" t="s">
        <v>5766</v>
      </c>
      <c r="C2331">
        <v>15884</v>
      </c>
      <c r="D2331">
        <v>249.2</v>
      </c>
      <c r="E2331">
        <f>IFERROR(VLOOKUP(Table_ExternalData_15[[#This Row],[Id]],Rabati!B:C,2,0),0)</f>
        <v>20</v>
      </c>
      <c r="F2331">
        <v>0</v>
      </c>
      <c r="G2331" t="str">
        <f>VLOOKUP(Table_ExternalData_15[[#This Row],[Id]],'Blagovna izdelek'!A:C,3,0)</f>
        <v>Leviton</v>
      </c>
      <c r="H2331">
        <f>Table_ExternalData_15[[#This Row],[Rabat]]*0.2</f>
        <v>4</v>
      </c>
      <c r="I2331" s="2">
        <f>Table_ExternalData_15[[#This Row],[Price]]-(Table_ExternalData_15[[#This Row],[Price]]*Table_ExternalData_15[[#This Row],[BB rabat]])/100</f>
        <v>239.232</v>
      </c>
      <c r="J2331" s="2">
        <f>Table_ExternalData_15[[#This Row],[BB cena]]*Table_ExternalData_15[[#Headers],[1,22]]</f>
        <v>291.86304000000001</v>
      </c>
      <c r="K2331" s="2">
        <f>Table_ExternalData_15[[#This Row],[Price]]*Table_ExternalData_15[[#Headers],[1,22]]</f>
        <v>304.024</v>
      </c>
      <c r="L2331" s="7">
        <f>IF(G2331="White Shark",E2331*0.5,IF(G2331="Sbox",E2331*0.5,IF(G2331="Tenda",E2331*0.5,E2331*0.2)))/100</f>
        <v>0.04</v>
      </c>
      <c r="M2331" s="2">
        <f>Table_ExternalData_15[[#This Row],[Price]]-Table_ExternalData_15[[#This Row],[Price]]*Table_ExternalData_15[[#This Row],[extra popust]]</f>
        <v>239.232</v>
      </c>
      <c r="N2331" s="2">
        <f>IF(M2331&lt;I2331,M2331,I2331)</f>
        <v>239.232</v>
      </c>
      <c r="O2331" s="12" t="str">
        <f>IF(N2331&lt;I2331,$U$1," ")</f>
        <v xml:space="preserve"> </v>
      </c>
      <c r="P2331" s="12" t="str">
        <f>IFERROR((O2331+30)," ")</f>
        <v xml:space="preserve"> </v>
      </c>
      <c r="Q2331" s="2">
        <f ca="1">IF(O2331=$U$1,N2331,"0")*1.22</f>
        <v>0</v>
      </c>
    </row>
    <row r="2332" spans="1:17" x14ac:dyDescent="0.25">
      <c r="A2332" t="s">
        <v>8559</v>
      </c>
      <c r="B2332" t="s">
        <v>8558</v>
      </c>
      <c r="C2332">
        <v>15934</v>
      </c>
      <c r="D2332">
        <v>310.43</v>
      </c>
      <c r="E2332">
        <f>IFERROR(VLOOKUP(Table_ExternalData_15[[#This Row],[Id]],Rabati!B:C,2,0),0)</f>
        <v>20</v>
      </c>
      <c r="F2332">
        <v>0</v>
      </c>
      <c r="G2332" t="str">
        <f>VLOOKUP(Table_ExternalData_15[[#This Row],[Id]],'Blagovna izdelek'!A:C,3,0)</f>
        <v>Leviton</v>
      </c>
      <c r="H2332">
        <f>Table_ExternalData_15[[#This Row],[Rabat]]*0.2</f>
        <v>4</v>
      </c>
      <c r="I2332" s="2">
        <f>Table_ExternalData_15[[#This Row],[Price]]-(Table_ExternalData_15[[#This Row],[Price]]*Table_ExternalData_15[[#This Row],[BB rabat]])/100</f>
        <v>298.01280000000003</v>
      </c>
      <c r="J2332" s="2">
        <f>Table_ExternalData_15[[#This Row],[BB cena]]*Table_ExternalData_15[[#Headers],[1,22]]</f>
        <v>363.57561600000002</v>
      </c>
      <c r="K2332" s="2">
        <f>Table_ExternalData_15[[#This Row],[Price]]*Table_ExternalData_15[[#Headers],[1,22]]</f>
        <v>378.72460000000001</v>
      </c>
      <c r="L2332" s="7">
        <f>IF(G2332="White Shark",E2332*0.5,IF(G2332="Sbox",E2332*0.5,IF(G2332="Tenda",E2332*0.5,E2332*0.2)))/100</f>
        <v>0.04</v>
      </c>
      <c r="M2332" s="2">
        <f>Table_ExternalData_15[[#This Row],[Price]]-Table_ExternalData_15[[#This Row],[Price]]*Table_ExternalData_15[[#This Row],[extra popust]]</f>
        <v>298.01280000000003</v>
      </c>
      <c r="N2332" s="2">
        <f>IF(M2332&lt;I2332,M2332,I2332)</f>
        <v>298.01280000000003</v>
      </c>
      <c r="O2332" s="12" t="str">
        <f>IF(N2332&lt;I2332,$U$1," ")</f>
        <v xml:space="preserve"> </v>
      </c>
      <c r="P2332" s="12" t="str">
        <f>IFERROR((O2332+30)," ")</f>
        <v xml:space="preserve"> </v>
      </c>
      <c r="Q2332" s="2">
        <f ca="1">IF(O2332=$U$1,N2332,"0")*1.22</f>
        <v>0</v>
      </c>
    </row>
    <row r="2333" spans="1:17" x14ac:dyDescent="0.25">
      <c r="A2333" t="s">
        <v>8561</v>
      </c>
      <c r="B2333" t="s">
        <v>8560</v>
      </c>
      <c r="C2333">
        <v>15935</v>
      </c>
      <c r="D2333">
        <v>346.39</v>
      </c>
      <c r="E2333">
        <f>IFERROR(VLOOKUP(Table_ExternalData_15[[#This Row],[Id]],Rabati!B:C,2,0),0)</f>
        <v>20</v>
      </c>
      <c r="F2333">
        <v>0</v>
      </c>
      <c r="G2333" t="str">
        <f>VLOOKUP(Table_ExternalData_15[[#This Row],[Id]],'Blagovna izdelek'!A:C,3,0)</f>
        <v>Leviton</v>
      </c>
      <c r="H2333">
        <f>Table_ExternalData_15[[#This Row],[Rabat]]*0.2</f>
        <v>4</v>
      </c>
      <c r="I2333" s="2">
        <f>Table_ExternalData_15[[#This Row],[Price]]-(Table_ExternalData_15[[#This Row],[Price]]*Table_ExternalData_15[[#This Row],[BB rabat]])/100</f>
        <v>332.53440000000001</v>
      </c>
      <c r="J2333" s="2">
        <f>Table_ExternalData_15[[#This Row],[BB cena]]*Table_ExternalData_15[[#Headers],[1,22]]</f>
        <v>405.69196799999997</v>
      </c>
      <c r="K2333" s="2">
        <f>Table_ExternalData_15[[#This Row],[Price]]*Table_ExternalData_15[[#Headers],[1,22]]</f>
        <v>422.5958</v>
      </c>
      <c r="L2333" s="7">
        <f>IF(G2333="White Shark",E2333*0.5,IF(G2333="Sbox",E2333*0.5,IF(G2333="Tenda",E2333*0.5,E2333*0.2)))/100</f>
        <v>0.04</v>
      </c>
      <c r="M2333" s="2">
        <f>Table_ExternalData_15[[#This Row],[Price]]-Table_ExternalData_15[[#This Row],[Price]]*Table_ExternalData_15[[#This Row],[extra popust]]</f>
        <v>332.53440000000001</v>
      </c>
      <c r="N2333" s="2">
        <f>IF(M2333&lt;I2333,M2333,I2333)</f>
        <v>332.53440000000001</v>
      </c>
      <c r="O2333" s="12" t="str">
        <f>IF(N2333&lt;I2333,$U$1," ")</f>
        <v xml:space="preserve"> </v>
      </c>
      <c r="P2333" s="12" t="str">
        <f>IFERROR((O2333+30)," ")</f>
        <v xml:space="preserve"> </v>
      </c>
      <c r="Q2333" s="2">
        <f ca="1">IF(O2333=$U$1,N2333,"0")*1.22</f>
        <v>0</v>
      </c>
    </row>
    <row r="2334" spans="1:17" x14ac:dyDescent="0.25">
      <c r="A2334" t="s">
        <v>8563</v>
      </c>
      <c r="B2334" t="s">
        <v>8562</v>
      </c>
      <c r="C2334">
        <v>15936</v>
      </c>
      <c r="D2334">
        <v>381.03</v>
      </c>
      <c r="E2334">
        <f>IFERROR(VLOOKUP(Table_ExternalData_15[[#This Row],[Id]],Rabati!B:C,2,0),0)</f>
        <v>20</v>
      </c>
      <c r="F2334">
        <v>0</v>
      </c>
      <c r="G2334" t="str">
        <f>VLOOKUP(Table_ExternalData_15[[#This Row],[Id]],'Blagovna izdelek'!A:C,3,0)</f>
        <v>Leviton</v>
      </c>
      <c r="H2334">
        <f>Table_ExternalData_15[[#This Row],[Rabat]]*0.2</f>
        <v>4</v>
      </c>
      <c r="I2334" s="2">
        <f>Table_ExternalData_15[[#This Row],[Price]]-(Table_ExternalData_15[[#This Row],[Price]]*Table_ExternalData_15[[#This Row],[BB rabat]])/100</f>
        <v>365.78879999999998</v>
      </c>
      <c r="J2334" s="2">
        <f>Table_ExternalData_15[[#This Row],[BB cena]]*Table_ExternalData_15[[#Headers],[1,22]]</f>
        <v>446.26233599999995</v>
      </c>
      <c r="K2334" s="2">
        <f>Table_ExternalData_15[[#This Row],[Price]]*Table_ExternalData_15[[#Headers],[1,22]]</f>
        <v>464.85659999999996</v>
      </c>
      <c r="L2334" s="7">
        <f>IF(G2334="White Shark",E2334*0.5,IF(G2334="Sbox",E2334*0.5,IF(G2334="Tenda",E2334*0.5,E2334*0.2)))/100</f>
        <v>0.04</v>
      </c>
      <c r="M2334" s="2">
        <f>Table_ExternalData_15[[#This Row],[Price]]-Table_ExternalData_15[[#This Row],[Price]]*Table_ExternalData_15[[#This Row],[extra popust]]</f>
        <v>365.78879999999998</v>
      </c>
      <c r="N2334" s="2">
        <f>IF(M2334&lt;I2334,M2334,I2334)</f>
        <v>365.78879999999998</v>
      </c>
      <c r="O2334" s="12" t="str">
        <f>IF(N2334&lt;I2334,$U$1," ")</f>
        <v xml:space="preserve"> </v>
      </c>
      <c r="P2334" s="12" t="str">
        <f>IFERROR((O2334+30)," ")</f>
        <v xml:space="preserve"> </v>
      </c>
      <c r="Q2334" s="2">
        <f ca="1">IF(O2334=$U$1,N2334,"0")*1.22</f>
        <v>0</v>
      </c>
    </row>
    <row r="2335" spans="1:17" x14ac:dyDescent="0.25">
      <c r="A2335" t="s">
        <v>8565</v>
      </c>
      <c r="B2335" t="s">
        <v>8564</v>
      </c>
      <c r="C2335">
        <v>15937</v>
      </c>
      <c r="D2335">
        <v>375.35</v>
      </c>
      <c r="E2335">
        <f>IFERROR(VLOOKUP(Table_ExternalData_15[[#This Row],[Id]],Rabati!B:C,2,0),0)</f>
        <v>20</v>
      </c>
      <c r="F2335">
        <v>0</v>
      </c>
      <c r="G2335" t="str">
        <f>VLOOKUP(Table_ExternalData_15[[#This Row],[Id]],'Blagovna izdelek'!A:C,3,0)</f>
        <v>Leviton</v>
      </c>
      <c r="H2335">
        <f>Table_ExternalData_15[[#This Row],[Rabat]]*0.2</f>
        <v>4</v>
      </c>
      <c r="I2335" s="2">
        <f>Table_ExternalData_15[[#This Row],[Price]]-(Table_ExternalData_15[[#This Row],[Price]]*Table_ExternalData_15[[#This Row],[BB rabat]])/100</f>
        <v>360.33600000000001</v>
      </c>
      <c r="J2335" s="2">
        <f>Table_ExternalData_15[[#This Row],[BB cena]]*Table_ExternalData_15[[#Headers],[1,22]]</f>
        <v>439.60991999999999</v>
      </c>
      <c r="K2335" s="2">
        <f>Table_ExternalData_15[[#This Row],[Price]]*Table_ExternalData_15[[#Headers],[1,22]]</f>
        <v>457.92700000000002</v>
      </c>
      <c r="L2335" s="7">
        <f>IF(G2335="White Shark",E2335*0.5,IF(G2335="Sbox",E2335*0.5,IF(G2335="Tenda",E2335*0.5,E2335*0.2)))/100</f>
        <v>0.04</v>
      </c>
      <c r="M2335" s="2">
        <f>Table_ExternalData_15[[#This Row],[Price]]-Table_ExternalData_15[[#This Row],[Price]]*Table_ExternalData_15[[#This Row],[extra popust]]</f>
        <v>360.33600000000001</v>
      </c>
      <c r="N2335" s="2">
        <f>IF(M2335&lt;I2335,M2335,I2335)</f>
        <v>360.33600000000001</v>
      </c>
      <c r="O2335" s="12" t="str">
        <f>IF(N2335&lt;I2335,$U$1," ")</f>
        <v xml:space="preserve"> </v>
      </c>
      <c r="P2335" s="12" t="str">
        <f>IFERROR((O2335+30)," ")</f>
        <v xml:space="preserve"> </v>
      </c>
      <c r="Q2335" s="2">
        <f ca="1">IF(O2335=$U$1,N2335,"0")*1.22</f>
        <v>0</v>
      </c>
    </row>
    <row r="2336" spans="1:17" x14ac:dyDescent="0.25">
      <c r="A2336" t="s">
        <v>9974</v>
      </c>
      <c r="B2336" t="s">
        <v>9973</v>
      </c>
      <c r="C2336">
        <v>16305</v>
      </c>
      <c r="D2336">
        <v>1.95</v>
      </c>
      <c r="E2336">
        <f>IFERROR(VLOOKUP(Table_ExternalData_15[[#This Row],[Id]],Rabati!B:C,2,0),0)</f>
        <v>20</v>
      </c>
      <c r="F2336">
        <v>0</v>
      </c>
      <c r="G2336" t="str">
        <f>VLOOKUP(Table_ExternalData_15[[#This Row],[Id]],'Blagovna izdelek'!A:C,3,0)</f>
        <v>Leviton</v>
      </c>
      <c r="H2336">
        <f>Table_ExternalData_15[[#This Row],[Rabat]]*0.2</f>
        <v>4</v>
      </c>
      <c r="I2336" s="2">
        <f>Table_ExternalData_15[[#This Row],[Price]]-(Table_ExternalData_15[[#This Row],[Price]]*Table_ExternalData_15[[#This Row],[BB rabat]])/100</f>
        <v>1.8719999999999999</v>
      </c>
      <c r="J2336" s="2">
        <f>Table_ExternalData_15[[#This Row],[BB cena]]*Table_ExternalData_15[[#Headers],[1,22]]</f>
        <v>2.2838399999999996</v>
      </c>
      <c r="K2336" s="2">
        <f>Table_ExternalData_15[[#This Row],[Price]]*Table_ExternalData_15[[#Headers],[1,22]]</f>
        <v>2.379</v>
      </c>
      <c r="L2336" s="7">
        <f>IF(G2336="White Shark",E2336*0.5,IF(G2336="Sbox",E2336*0.5,IF(G2336="Tenda",E2336*0.5,E2336*0.2)))/100</f>
        <v>0.04</v>
      </c>
      <c r="M2336" s="2">
        <f>Table_ExternalData_15[[#This Row],[Price]]-Table_ExternalData_15[[#This Row],[Price]]*Table_ExternalData_15[[#This Row],[extra popust]]</f>
        <v>1.8719999999999999</v>
      </c>
      <c r="N2336" s="2">
        <f>IF(M2336&lt;I2336,M2336,I2336)</f>
        <v>1.8719999999999999</v>
      </c>
      <c r="O2336" s="12" t="str">
        <f>IF(N2336&lt;I2336,$U$1," ")</f>
        <v xml:space="preserve"> </v>
      </c>
      <c r="P2336" s="12" t="str">
        <f>IFERROR((O2336+30)," ")</f>
        <v xml:space="preserve"> </v>
      </c>
      <c r="Q2336" s="2">
        <f ca="1">IF(O2336=$U$1,N2336,"0")*1.22</f>
        <v>0</v>
      </c>
    </row>
    <row r="2337" spans="1:17" x14ac:dyDescent="0.25">
      <c r="A2337" t="s">
        <v>9976</v>
      </c>
      <c r="B2337" t="s">
        <v>9975</v>
      </c>
      <c r="C2337">
        <v>16306</v>
      </c>
      <c r="D2337">
        <v>2.15</v>
      </c>
      <c r="E2337">
        <f>IFERROR(VLOOKUP(Table_ExternalData_15[[#This Row],[Id]],Rabati!B:C,2,0),0)</f>
        <v>20</v>
      </c>
      <c r="F2337">
        <v>0</v>
      </c>
      <c r="G2337" t="str">
        <f>VLOOKUP(Table_ExternalData_15[[#This Row],[Id]],'Blagovna izdelek'!A:C,3,0)</f>
        <v>Leviton</v>
      </c>
      <c r="H2337">
        <f>Table_ExternalData_15[[#This Row],[Rabat]]*0.2</f>
        <v>4</v>
      </c>
      <c r="I2337" s="2">
        <f>Table_ExternalData_15[[#This Row],[Price]]-(Table_ExternalData_15[[#This Row],[Price]]*Table_ExternalData_15[[#This Row],[BB rabat]])/100</f>
        <v>2.0640000000000001</v>
      </c>
      <c r="J2337" s="2">
        <f>Table_ExternalData_15[[#This Row],[BB cena]]*Table_ExternalData_15[[#Headers],[1,22]]</f>
        <v>2.5180799999999999</v>
      </c>
      <c r="K2337" s="2">
        <f>Table_ExternalData_15[[#This Row],[Price]]*Table_ExternalData_15[[#Headers],[1,22]]</f>
        <v>2.6229999999999998</v>
      </c>
      <c r="L2337" s="7">
        <f>IF(G2337="White Shark",E2337*0.5,IF(G2337="Sbox",E2337*0.5,IF(G2337="Tenda",E2337*0.5,E2337*0.2)))/100</f>
        <v>0.04</v>
      </c>
      <c r="M2337" s="2">
        <f>Table_ExternalData_15[[#This Row],[Price]]-Table_ExternalData_15[[#This Row],[Price]]*Table_ExternalData_15[[#This Row],[extra popust]]</f>
        <v>2.0640000000000001</v>
      </c>
      <c r="N2337" s="2">
        <f>IF(M2337&lt;I2337,M2337,I2337)</f>
        <v>2.0640000000000001</v>
      </c>
      <c r="O2337" s="12" t="str">
        <f>IF(N2337&lt;I2337,$U$1," ")</f>
        <v xml:space="preserve"> </v>
      </c>
      <c r="P2337" s="12" t="str">
        <f>IFERROR((O2337+30)," ")</f>
        <v xml:space="preserve"> </v>
      </c>
      <c r="Q2337" s="2">
        <f ca="1">IF(O2337=$U$1,N2337,"0")*1.22</f>
        <v>0</v>
      </c>
    </row>
    <row r="2338" spans="1:17" x14ac:dyDescent="0.25">
      <c r="A2338" t="s">
        <v>10489</v>
      </c>
      <c r="B2338" t="s">
        <v>10592</v>
      </c>
      <c r="C2338">
        <v>16435</v>
      </c>
      <c r="D2338">
        <v>5.5</v>
      </c>
      <c r="E2338">
        <f>IFERROR(VLOOKUP(Table_ExternalData_15[[#This Row],[Id]],Rabati!B:C,2,0),0)</f>
        <v>20</v>
      </c>
      <c r="F2338">
        <v>37</v>
      </c>
      <c r="G2338" t="str">
        <f>VLOOKUP(Table_ExternalData_15[[#This Row],[Id]],'Blagovna izdelek'!A:C,3,0)</f>
        <v>Leviton</v>
      </c>
      <c r="H2338">
        <f>Table_ExternalData_15[[#This Row],[Rabat]]*0.2</f>
        <v>4</v>
      </c>
      <c r="I2338" s="2">
        <f>Table_ExternalData_15[[#This Row],[Price]]-(Table_ExternalData_15[[#This Row],[Price]]*Table_ExternalData_15[[#This Row],[BB rabat]])/100</f>
        <v>5.28</v>
      </c>
      <c r="J2338" s="2">
        <f>Table_ExternalData_15[[#This Row],[BB cena]]*Table_ExternalData_15[[#Headers],[1,22]]</f>
        <v>6.4416000000000002</v>
      </c>
      <c r="K2338" s="2">
        <f>Table_ExternalData_15[[#This Row],[Price]]*Table_ExternalData_15[[#Headers],[1,22]]</f>
        <v>6.71</v>
      </c>
      <c r="L2338" s="7">
        <f>IF(G2338="White Shark",E2338*0.5,IF(G2338="Sbox",E2338*0.5,IF(G2338="Tenda",E2338*0.5,E2338*0.2)))/100</f>
        <v>0.04</v>
      </c>
      <c r="M2338" s="2">
        <f>Table_ExternalData_15[[#This Row],[Price]]-Table_ExternalData_15[[#This Row],[Price]]*Table_ExternalData_15[[#This Row],[extra popust]]</f>
        <v>5.28</v>
      </c>
      <c r="N2338" s="2">
        <f>IF(M2338&lt;I2338,M2338,I2338)</f>
        <v>5.28</v>
      </c>
      <c r="O2338" s="12" t="str">
        <f>IF(N2338&lt;I2338,$U$1," ")</f>
        <v xml:space="preserve"> </v>
      </c>
      <c r="P2338" s="12" t="str">
        <f>IFERROR((O2338+30)," ")</f>
        <v xml:space="preserve"> </v>
      </c>
      <c r="Q2338" s="2">
        <f ca="1">IF(O2338=$U$1,N2338,"0")*1.22</f>
        <v>0</v>
      </c>
    </row>
    <row r="2339" spans="1:17" x14ac:dyDescent="0.25">
      <c r="A2339" t="s">
        <v>10490</v>
      </c>
      <c r="B2339" t="s">
        <v>10593</v>
      </c>
      <c r="C2339">
        <v>16436</v>
      </c>
      <c r="D2339">
        <v>7.75</v>
      </c>
      <c r="E2339">
        <f>IFERROR(VLOOKUP(Table_ExternalData_15[[#This Row],[Id]],Rabati!B:C,2,0),0)</f>
        <v>20</v>
      </c>
      <c r="F2339">
        <v>0</v>
      </c>
      <c r="G2339" t="str">
        <f>VLOOKUP(Table_ExternalData_15[[#This Row],[Id]],'Blagovna izdelek'!A:C,3,0)</f>
        <v>Leviton</v>
      </c>
      <c r="H2339">
        <f>Table_ExternalData_15[[#This Row],[Rabat]]*0.2</f>
        <v>4</v>
      </c>
      <c r="I2339" s="2">
        <f>Table_ExternalData_15[[#This Row],[Price]]-(Table_ExternalData_15[[#This Row],[Price]]*Table_ExternalData_15[[#This Row],[BB rabat]])/100</f>
        <v>7.44</v>
      </c>
      <c r="J2339" s="2">
        <f>Table_ExternalData_15[[#This Row],[BB cena]]*Table_ExternalData_15[[#Headers],[1,22]]</f>
        <v>9.0768000000000004</v>
      </c>
      <c r="K2339" s="2">
        <f>Table_ExternalData_15[[#This Row],[Price]]*Table_ExternalData_15[[#Headers],[1,22]]</f>
        <v>9.4550000000000001</v>
      </c>
      <c r="L2339" s="7">
        <f>IF(G2339="White Shark",E2339*0.5,IF(G2339="Sbox",E2339*0.5,IF(G2339="Tenda",E2339*0.5,E2339*0.2)))/100</f>
        <v>0.04</v>
      </c>
      <c r="M2339" s="2">
        <f>Table_ExternalData_15[[#This Row],[Price]]-Table_ExternalData_15[[#This Row],[Price]]*Table_ExternalData_15[[#This Row],[extra popust]]</f>
        <v>7.44</v>
      </c>
      <c r="N2339" s="2">
        <f>IF(M2339&lt;I2339,M2339,I2339)</f>
        <v>7.44</v>
      </c>
      <c r="O2339" s="12" t="str">
        <f>IF(N2339&lt;I2339,$U$1," ")</f>
        <v xml:space="preserve"> </v>
      </c>
      <c r="P2339" s="12" t="str">
        <f>IFERROR((O2339+30)," ")</f>
        <v xml:space="preserve"> </v>
      </c>
      <c r="Q2339" s="2">
        <f ca="1">IF(O2339=$U$1,N2339,"0")*1.22</f>
        <v>0</v>
      </c>
    </row>
    <row r="2340" spans="1:17" x14ac:dyDescent="0.25">
      <c r="A2340" t="s">
        <v>10491</v>
      </c>
      <c r="B2340" t="s">
        <v>10594</v>
      </c>
      <c r="C2340">
        <v>16437</v>
      </c>
      <c r="D2340">
        <v>8.85</v>
      </c>
      <c r="E2340">
        <f>IFERROR(VLOOKUP(Table_ExternalData_15[[#This Row],[Id]],Rabati!B:C,2,0),0)</f>
        <v>20</v>
      </c>
      <c r="F2340">
        <v>0</v>
      </c>
      <c r="G2340" t="str">
        <f>VLOOKUP(Table_ExternalData_15[[#This Row],[Id]],'Blagovna izdelek'!A:C,3,0)</f>
        <v>Leviton</v>
      </c>
      <c r="H2340">
        <f>Table_ExternalData_15[[#This Row],[Rabat]]*0.2</f>
        <v>4</v>
      </c>
      <c r="I2340" s="2">
        <f>Table_ExternalData_15[[#This Row],[Price]]-(Table_ExternalData_15[[#This Row],[Price]]*Table_ExternalData_15[[#This Row],[BB rabat]])/100</f>
        <v>8.4960000000000004</v>
      </c>
      <c r="J2340" s="2">
        <f>Table_ExternalData_15[[#This Row],[BB cena]]*Table_ExternalData_15[[#Headers],[1,22]]</f>
        <v>10.365120000000001</v>
      </c>
      <c r="K2340" s="2">
        <f>Table_ExternalData_15[[#This Row],[Price]]*Table_ExternalData_15[[#Headers],[1,22]]</f>
        <v>10.796999999999999</v>
      </c>
      <c r="L2340" s="7">
        <f>IF(G2340="White Shark",E2340*0.5,IF(G2340="Sbox",E2340*0.5,IF(G2340="Tenda",E2340*0.5,E2340*0.2)))/100</f>
        <v>0.04</v>
      </c>
      <c r="M2340" s="2">
        <f>Table_ExternalData_15[[#This Row],[Price]]-Table_ExternalData_15[[#This Row],[Price]]*Table_ExternalData_15[[#This Row],[extra popust]]</f>
        <v>8.4960000000000004</v>
      </c>
      <c r="N2340" s="2">
        <f>IF(M2340&lt;I2340,M2340,I2340)</f>
        <v>8.4960000000000004</v>
      </c>
      <c r="O2340" s="12" t="str">
        <f>IF(N2340&lt;I2340,$U$1," ")</f>
        <v xml:space="preserve"> </v>
      </c>
      <c r="P2340" s="12" t="str">
        <f>IFERROR((O2340+30)," ")</f>
        <v xml:space="preserve"> </v>
      </c>
      <c r="Q2340" s="2">
        <f ca="1">IF(O2340=$U$1,N2340,"0")*1.22</f>
        <v>0</v>
      </c>
    </row>
    <row r="2341" spans="1:17" x14ac:dyDescent="0.25">
      <c r="A2341" t="s">
        <v>10492</v>
      </c>
      <c r="B2341" t="s">
        <v>10595</v>
      </c>
      <c r="C2341">
        <v>16438</v>
      </c>
      <c r="D2341">
        <v>9.98</v>
      </c>
      <c r="E2341">
        <f>IFERROR(VLOOKUP(Table_ExternalData_15[[#This Row],[Id]],Rabati!B:C,2,0),0)</f>
        <v>20</v>
      </c>
      <c r="F2341">
        <v>0</v>
      </c>
      <c r="G2341" t="str">
        <f>VLOOKUP(Table_ExternalData_15[[#This Row],[Id]],'Blagovna izdelek'!A:C,3,0)</f>
        <v>Leviton</v>
      </c>
      <c r="H2341">
        <f>Table_ExternalData_15[[#This Row],[Rabat]]*0.2</f>
        <v>4</v>
      </c>
      <c r="I2341" s="2">
        <f>Table_ExternalData_15[[#This Row],[Price]]-(Table_ExternalData_15[[#This Row],[Price]]*Table_ExternalData_15[[#This Row],[BB rabat]])/100</f>
        <v>9.5808</v>
      </c>
      <c r="J2341" s="2">
        <f>Table_ExternalData_15[[#This Row],[BB cena]]*Table_ExternalData_15[[#Headers],[1,22]]</f>
        <v>11.688575999999999</v>
      </c>
      <c r="K2341" s="2">
        <f>Table_ExternalData_15[[#This Row],[Price]]*Table_ExternalData_15[[#Headers],[1,22]]</f>
        <v>12.175600000000001</v>
      </c>
      <c r="L2341" s="7">
        <f>IF(G2341="White Shark",E2341*0.5,IF(G2341="Sbox",E2341*0.5,IF(G2341="Tenda",E2341*0.5,E2341*0.2)))/100</f>
        <v>0.04</v>
      </c>
      <c r="M2341" s="2">
        <f>Table_ExternalData_15[[#This Row],[Price]]-Table_ExternalData_15[[#This Row],[Price]]*Table_ExternalData_15[[#This Row],[extra popust]]</f>
        <v>9.5808</v>
      </c>
      <c r="N2341" s="2">
        <f>IF(M2341&lt;I2341,M2341,I2341)</f>
        <v>9.5808</v>
      </c>
      <c r="O2341" s="12" t="str">
        <f>IF(N2341&lt;I2341,$U$1," ")</f>
        <v xml:space="preserve"> </v>
      </c>
      <c r="P2341" s="12" t="str">
        <f>IFERROR((O2341+30)," ")</f>
        <v xml:space="preserve"> </v>
      </c>
      <c r="Q2341" s="2">
        <f ca="1">IF(O2341=$U$1,N2341,"0")*1.22</f>
        <v>0</v>
      </c>
    </row>
    <row r="2342" spans="1:17" x14ac:dyDescent="0.25">
      <c r="A2342" t="s">
        <v>10493</v>
      </c>
      <c r="B2342" t="s">
        <v>10596</v>
      </c>
      <c r="C2342">
        <v>16439</v>
      </c>
      <c r="D2342">
        <v>12.1</v>
      </c>
      <c r="E2342">
        <f>IFERROR(VLOOKUP(Table_ExternalData_15[[#This Row],[Id]],Rabati!B:C,2,0),0)</f>
        <v>20</v>
      </c>
      <c r="F2342">
        <v>0</v>
      </c>
      <c r="G2342" t="str">
        <f>VLOOKUP(Table_ExternalData_15[[#This Row],[Id]],'Blagovna izdelek'!A:C,3,0)</f>
        <v>Leviton</v>
      </c>
      <c r="H2342">
        <f>Table_ExternalData_15[[#This Row],[Rabat]]*0.2</f>
        <v>4</v>
      </c>
      <c r="I2342" s="2">
        <f>Table_ExternalData_15[[#This Row],[Price]]-(Table_ExternalData_15[[#This Row],[Price]]*Table_ExternalData_15[[#This Row],[BB rabat]])/100</f>
        <v>11.616</v>
      </c>
      <c r="J2342" s="2">
        <f>Table_ExternalData_15[[#This Row],[BB cena]]*Table_ExternalData_15[[#Headers],[1,22]]</f>
        <v>14.171519999999999</v>
      </c>
      <c r="K2342" s="2">
        <f>Table_ExternalData_15[[#This Row],[Price]]*Table_ExternalData_15[[#Headers],[1,22]]</f>
        <v>14.761999999999999</v>
      </c>
      <c r="L2342" s="7">
        <f>IF(G2342="White Shark",E2342*0.5,IF(G2342="Sbox",E2342*0.5,IF(G2342="Tenda",E2342*0.5,E2342*0.2)))/100</f>
        <v>0.04</v>
      </c>
      <c r="M2342" s="2">
        <f>Table_ExternalData_15[[#This Row],[Price]]-Table_ExternalData_15[[#This Row],[Price]]*Table_ExternalData_15[[#This Row],[extra popust]]</f>
        <v>11.616</v>
      </c>
      <c r="N2342" s="2">
        <f>IF(M2342&lt;I2342,M2342,I2342)</f>
        <v>11.616</v>
      </c>
      <c r="O2342" s="12" t="str">
        <f>IF(N2342&lt;I2342,$U$1," ")</f>
        <v xml:space="preserve"> </v>
      </c>
      <c r="P2342" s="12" t="str">
        <f>IFERROR((O2342+30)," ")</f>
        <v xml:space="preserve"> </v>
      </c>
      <c r="Q2342" s="2">
        <f ca="1">IF(O2342=$U$1,N2342,"0")*1.22</f>
        <v>0</v>
      </c>
    </row>
    <row r="2343" spans="1:17" x14ac:dyDescent="0.25">
      <c r="A2343" t="s">
        <v>10494</v>
      </c>
      <c r="B2343" t="s">
        <v>10597</v>
      </c>
      <c r="C2343">
        <v>16440</v>
      </c>
      <c r="D2343">
        <v>12.1</v>
      </c>
      <c r="E2343">
        <f>IFERROR(VLOOKUP(Table_ExternalData_15[[#This Row],[Id]],Rabati!B:C,2,0),0)</f>
        <v>20</v>
      </c>
      <c r="F2343">
        <v>0</v>
      </c>
      <c r="G2343" t="str">
        <f>VLOOKUP(Table_ExternalData_15[[#This Row],[Id]],'Blagovna izdelek'!A:C,3,0)</f>
        <v>Leviton</v>
      </c>
      <c r="H2343">
        <f>Table_ExternalData_15[[#This Row],[Rabat]]*0.2</f>
        <v>4</v>
      </c>
      <c r="I2343" s="2">
        <f>Table_ExternalData_15[[#This Row],[Price]]-(Table_ExternalData_15[[#This Row],[Price]]*Table_ExternalData_15[[#This Row],[BB rabat]])/100</f>
        <v>11.616</v>
      </c>
      <c r="J2343" s="2">
        <f>Table_ExternalData_15[[#This Row],[BB cena]]*Table_ExternalData_15[[#Headers],[1,22]]</f>
        <v>14.171519999999999</v>
      </c>
      <c r="K2343" s="2">
        <f>Table_ExternalData_15[[#This Row],[Price]]*Table_ExternalData_15[[#Headers],[1,22]]</f>
        <v>14.761999999999999</v>
      </c>
      <c r="L2343" s="7">
        <f>IF(G2343="White Shark",E2343*0.5,IF(G2343="Sbox",E2343*0.5,IF(G2343="Tenda",E2343*0.5,E2343*0.2)))/100</f>
        <v>0.04</v>
      </c>
      <c r="M2343" s="2">
        <f>Table_ExternalData_15[[#This Row],[Price]]-Table_ExternalData_15[[#This Row],[Price]]*Table_ExternalData_15[[#This Row],[extra popust]]</f>
        <v>11.616</v>
      </c>
      <c r="N2343" s="2">
        <f>IF(M2343&lt;I2343,M2343,I2343)</f>
        <v>11.616</v>
      </c>
      <c r="O2343" s="12" t="str">
        <f>IF(N2343&lt;I2343,$U$1," ")</f>
        <v xml:space="preserve"> </v>
      </c>
      <c r="P2343" s="12" t="str">
        <f>IFERROR((O2343+30)," ")</f>
        <v xml:space="preserve"> </v>
      </c>
      <c r="Q2343" s="2">
        <f ca="1">IF(O2343=$U$1,N2343,"0")*1.22</f>
        <v>0</v>
      </c>
    </row>
    <row r="2344" spans="1:17" x14ac:dyDescent="0.25">
      <c r="A2344" t="s">
        <v>10495</v>
      </c>
      <c r="B2344" t="s">
        <v>10598</v>
      </c>
      <c r="C2344">
        <v>16441</v>
      </c>
      <c r="D2344">
        <v>17.399999999999999</v>
      </c>
      <c r="E2344">
        <f>IFERROR(VLOOKUP(Table_ExternalData_15[[#This Row],[Id]],Rabati!B:C,2,0),0)</f>
        <v>20</v>
      </c>
      <c r="F2344">
        <v>10</v>
      </c>
      <c r="G2344" t="str">
        <f>VLOOKUP(Table_ExternalData_15[[#This Row],[Id]],'Blagovna izdelek'!A:C,3,0)</f>
        <v>Leviton</v>
      </c>
      <c r="H2344">
        <f>Table_ExternalData_15[[#This Row],[Rabat]]*0.2</f>
        <v>4</v>
      </c>
      <c r="I2344" s="2">
        <f>Table_ExternalData_15[[#This Row],[Price]]-(Table_ExternalData_15[[#This Row],[Price]]*Table_ExternalData_15[[#This Row],[BB rabat]])/100</f>
        <v>16.703999999999997</v>
      </c>
      <c r="J2344" s="2">
        <f>Table_ExternalData_15[[#This Row],[BB cena]]*Table_ExternalData_15[[#Headers],[1,22]]</f>
        <v>20.378879999999995</v>
      </c>
      <c r="K2344" s="2">
        <f>Table_ExternalData_15[[#This Row],[Price]]*Table_ExternalData_15[[#Headers],[1,22]]</f>
        <v>21.227999999999998</v>
      </c>
      <c r="L2344" s="7">
        <f>IF(G2344="White Shark",E2344*0.5,IF(G2344="Sbox",E2344*0.5,IF(G2344="Tenda",E2344*0.5,E2344*0.2)))/100</f>
        <v>0.04</v>
      </c>
      <c r="M2344" s="2">
        <f>Table_ExternalData_15[[#This Row],[Price]]-Table_ExternalData_15[[#This Row],[Price]]*Table_ExternalData_15[[#This Row],[extra popust]]</f>
        <v>16.703999999999997</v>
      </c>
      <c r="N2344" s="2">
        <f>IF(M2344&lt;I2344,M2344,I2344)</f>
        <v>16.703999999999997</v>
      </c>
      <c r="O2344" s="12" t="str">
        <f>IF(N2344&lt;I2344,$U$1," ")</f>
        <v xml:space="preserve"> </v>
      </c>
      <c r="P2344" s="12" t="str">
        <f>IFERROR((O2344+30)," ")</f>
        <v xml:space="preserve"> </v>
      </c>
      <c r="Q2344" s="2">
        <f ca="1">IF(O2344=$U$1,N2344,"0")*1.22</f>
        <v>0</v>
      </c>
    </row>
    <row r="2345" spans="1:17" x14ac:dyDescent="0.25">
      <c r="A2345" t="s">
        <v>10794</v>
      </c>
      <c r="B2345" t="s">
        <v>10819</v>
      </c>
      <c r="C2345">
        <v>16586</v>
      </c>
      <c r="D2345">
        <v>37.200000000000003</v>
      </c>
      <c r="E2345">
        <f>IFERROR(VLOOKUP(Table_ExternalData_15[[#This Row],[Id]],Rabati!B:C,2,0),0)</f>
        <v>20</v>
      </c>
      <c r="F2345">
        <v>2</v>
      </c>
      <c r="G2345" t="str">
        <f>VLOOKUP(Table_ExternalData_15[[#This Row],[Id]],'Blagovna izdelek'!A:C,3,0)</f>
        <v>Leviton</v>
      </c>
      <c r="H2345">
        <f>Table_ExternalData_15[[#This Row],[Rabat]]*0.2</f>
        <v>4</v>
      </c>
      <c r="I2345" s="2">
        <f>Table_ExternalData_15[[#This Row],[Price]]-(Table_ExternalData_15[[#This Row],[Price]]*Table_ExternalData_15[[#This Row],[BB rabat]])/100</f>
        <v>35.712000000000003</v>
      </c>
      <c r="J2345" s="2">
        <f>Table_ExternalData_15[[#This Row],[BB cena]]*Table_ExternalData_15[[#Headers],[1,22]]</f>
        <v>43.568640000000002</v>
      </c>
      <c r="K2345" s="2">
        <f>Table_ExternalData_15[[#This Row],[Price]]*Table_ExternalData_15[[#Headers],[1,22]]</f>
        <v>45.384</v>
      </c>
      <c r="L2345" s="7">
        <f>IF(G2345="White Shark",E2345*0.5,IF(G2345="Sbox",E2345*0.5,IF(G2345="Tenda",E2345*0.5,E2345*0.2)))/100</f>
        <v>0.04</v>
      </c>
      <c r="M2345" s="2">
        <f>Table_ExternalData_15[[#This Row],[Price]]-Table_ExternalData_15[[#This Row],[Price]]*Table_ExternalData_15[[#This Row],[extra popust]]</f>
        <v>35.712000000000003</v>
      </c>
      <c r="N2345" s="2">
        <f>IF(M2345&lt;I2345,M2345,I2345)</f>
        <v>35.712000000000003</v>
      </c>
      <c r="O2345" s="12" t="str">
        <f>IF(N2345&lt;I2345,$U$1," ")</f>
        <v xml:space="preserve"> </v>
      </c>
      <c r="P2345" s="12" t="str">
        <f>IFERROR((O2345+30)," ")</f>
        <v xml:space="preserve"> </v>
      </c>
      <c r="Q2345" s="2">
        <f ca="1">IF(O2345=$U$1,N2345,"0")*1.22</f>
        <v>0</v>
      </c>
    </row>
    <row r="2346" spans="1:17" x14ac:dyDescent="0.25">
      <c r="A2346" t="s">
        <v>11114</v>
      </c>
      <c r="B2346" t="s">
        <v>11113</v>
      </c>
      <c r="C2346">
        <v>16611</v>
      </c>
      <c r="D2346">
        <v>948.1</v>
      </c>
      <c r="E2346">
        <f>IFERROR(VLOOKUP(Table_ExternalData_15[[#This Row],[Id]],Rabati!B:C,2,0),0)</f>
        <v>20</v>
      </c>
      <c r="F2346">
        <v>3</v>
      </c>
      <c r="G2346" t="str">
        <f>VLOOKUP(Table_ExternalData_15[[#This Row],[Id]],'Blagovna izdelek'!A:C,3,0)</f>
        <v>Leviton</v>
      </c>
      <c r="H2346">
        <f>Table_ExternalData_15[[#This Row],[Rabat]]*0.2</f>
        <v>4</v>
      </c>
      <c r="I2346" s="2">
        <f>Table_ExternalData_15[[#This Row],[Price]]-(Table_ExternalData_15[[#This Row],[Price]]*Table_ExternalData_15[[#This Row],[BB rabat]])/100</f>
        <v>910.17600000000004</v>
      </c>
      <c r="J2346" s="2">
        <f>Table_ExternalData_15[[#This Row],[BB cena]]*Table_ExternalData_15[[#Headers],[1,22]]</f>
        <v>1110.41472</v>
      </c>
      <c r="K2346" s="2">
        <f>Table_ExternalData_15[[#This Row],[Price]]*Table_ExternalData_15[[#Headers],[1,22]]</f>
        <v>1156.682</v>
      </c>
      <c r="L2346" s="7">
        <f>IF(G2346="White Shark",E2346*0.5,IF(G2346="Sbox",E2346*0.5,IF(G2346="Tenda",E2346*0.5,E2346*0.2)))/100</f>
        <v>0.04</v>
      </c>
      <c r="M2346" s="2">
        <f>Table_ExternalData_15[[#This Row],[Price]]-Table_ExternalData_15[[#This Row],[Price]]*Table_ExternalData_15[[#This Row],[extra popust]]</f>
        <v>910.17600000000004</v>
      </c>
      <c r="N2346" s="2">
        <f>IF(M2346&lt;I2346,M2346,I2346)</f>
        <v>910.17600000000004</v>
      </c>
      <c r="O2346" s="12" t="str">
        <f>IF(N2346&lt;I2346,$U$1," ")</f>
        <v xml:space="preserve"> </v>
      </c>
      <c r="P2346" s="12" t="str">
        <f>IFERROR((O2346+30)," ")</f>
        <v xml:space="preserve"> </v>
      </c>
      <c r="Q2346" s="2">
        <f ca="1">IF(O2346=$U$1,N2346,"0")*1.22</f>
        <v>0</v>
      </c>
    </row>
    <row r="2347" spans="1:17" x14ac:dyDescent="0.25">
      <c r="A2347" t="s">
        <v>11128</v>
      </c>
      <c r="B2347" t="s">
        <v>11127</v>
      </c>
      <c r="C2347">
        <v>16617</v>
      </c>
      <c r="D2347">
        <v>23.98</v>
      </c>
      <c r="E2347">
        <f>IFERROR(VLOOKUP(Table_ExternalData_15[[#This Row],[Id]],Rabati!B:C,2,0),0)</f>
        <v>20</v>
      </c>
      <c r="F2347">
        <v>4</v>
      </c>
      <c r="G2347" t="str">
        <f>VLOOKUP(Table_ExternalData_15[[#This Row],[Id]],'Blagovna izdelek'!A:C,3,0)</f>
        <v>Leviton</v>
      </c>
      <c r="H2347">
        <f>Table_ExternalData_15[[#This Row],[Rabat]]*0.2</f>
        <v>4</v>
      </c>
      <c r="I2347" s="2">
        <f>Table_ExternalData_15[[#This Row],[Price]]-(Table_ExternalData_15[[#This Row],[Price]]*Table_ExternalData_15[[#This Row],[BB rabat]])/100</f>
        <v>23.020800000000001</v>
      </c>
      <c r="J2347" s="2">
        <f>Table_ExternalData_15[[#This Row],[BB cena]]*Table_ExternalData_15[[#Headers],[1,22]]</f>
        <v>28.085376</v>
      </c>
      <c r="K2347" s="2">
        <f>Table_ExternalData_15[[#This Row],[Price]]*Table_ExternalData_15[[#Headers],[1,22]]</f>
        <v>29.255600000000001</v>
      </c>
      <c r="L2347" s="7">
        <f>IF(G2347="White Shark",E2347*0.5,IF(G2347="Sbox",E2347*0.5,IF(G2347="Tenda",E2347*0.5,E2347*0.2)))/100</f>
        <v>0.04</v>
      </c>
      <c r="M2347" s="2">
        <f>Table_ExternalData_15[[#This Row],[Price]]-Table_ExternalData_15[[#This Row],[Price]]*Table_ExternalData_15[[#This Row],[extra popust]]</f>
        <v>23.020800000000001</v>
      </c>
      <c r="N2347" s="2">
        <f>IF(M2347&lt;I2347,M2347,I2347)</f>
        <v>23.020800000000001</v>
      </c>
      <c r="O2347" s="12" t="str">
        <f>IF(N2347&lt;I2347,$U$1," ")</f>
        <v xml:space="preserve"> </v>
      </c>
      <c r="P2347" s="12" t="str">
        <f>IFERROR((O2347+30)," ")</f>
        <v xml:space="preserve"> </v>
      </c>
      <c r="Q2347" s="2">
        <f ca="1">IF(O2347=$U$1,N2347,"0")*1.22</f>
        <v>0</v>
      </c>
    </row>
    <row r="2348" spans="1:17" x14ac:dyDescent="0.25">
      <c r="A2348" t="s">
        <v>11129</v>
      </c>
      <c r="B2348" t="s">
        <v>12113</v>
      </c>
      <c r="C2348">
        <v>16618</v>
      </c>
      <c r="D2348">
        <v>14.14</v>
      </c>
      <c r="E2348">
        <f>IFERROR(VLOOKUP(Table_ExternalData_15[[#This Row],[Id]],Rabati!B:C,2,0),0)</f>
        <v>20</v>
      </c>
      <c r="F2348">
        <v>18</v>
      </c>
      <c r="G2348" t="str">
        <f>VLOOKUP(Table_ExternalData_15[[#This Row],[Id]],'Blagovna izdelek'!A:C,3,0)</f>
        <v>Leviton</v>
      </c>
      <c r="H2348">
        <f>Table_ExternalData_15[[#This Row],[Rabat]]*0.2</f>
        <v>4</v>
      </c>
      <c r="I2348" s="2">
        <f>Table_ExternalData_15[[#This Row],[Price]]-(Table_ExternalData_15[[#This Row],[Price]]*Table_ExternalData_15[[#This Row],[BB rabat]])/100</f>
        <v>13.574400000000001</v>
      </c>
      <c r="J2348" s="2">
        <f>Table_ExternalData_15[[#This Row],[BB cena]]*Table_ExternalData_15[[#Headers],[1,22]]</f>
        <v>16.560767999999999</v>
      </c>
      <c r="K2348" s="2">
        <f>Table_ExternalData_15[[#This Row],[Price]]*Table_ExternalData_15[[#Headers],[1,22]]</f>
        <v>17.250800000000002</v>
      </c>
      <c r="L2348" s="7">
        <f>IF(G2348="White Shark",E2348*0.5,IF(G2348="Sbox",E2348*0.5,IF(G2348="Tenda",E2348*0.5,E2348*0.2)))/100</f>
        <v>0.04</v>
      </c>
      <c r="M2348" s="2">
        <f>Table_ExternalData_15[[#This Row],[Price]]-Table_ExternalData_15[[#This Row],[Price]]*Table_ExternalData_15[[#This Row],[extra popust]]</f>
        <v>13.574400000000001</v>
      </c>
      <c r="N2348" s="2">
        <f>IF(M2348&lt;I2348,M2348,I2348)</f>
        <v>13.574400000000001</v>
      </c>
      <c r="O2348" s="12" t="str">
        <f>IF(N2348&lt;I2348,$U$1," ")</f>
        <v xml:space="preserve"> </v>
      </c>
      <c r="P2348" s="12" t="str">
        <f>IFERROR((O2348+30)," ")</f>
        <v xml:space="preserve"> </v>
      </c>
      <c r="Q2348" s="2">
        <f ca="1">IF(O2348=$U$1,N2348,"0")*1.22</f>
        <v>0</v>
      </c>
    </row>
    <row r="2349" spans="1:17" x14ac:dyDescent="0.25">
      <c r="A2349" t="s">
        <v>11130</v>
      </c>
      <c r="B2349" t="s">
        <v>12114</v>
      </c>
      <c r="C2349">
        <v>16619</v>
      </c>
      <c r="D2349">
        <v>17.84</v>
      </c>
      <c r="E2349">
        <f>IFERROR(VLOOKUP(Table_ExternalData_15[[#This Row],[Id]],Rabati!B:C,2,0),0)</f>
        <v>20</v>
      </c>
      <c r="F2349">
        <v>5</v>
      </c>
      <c r="G2349" t="str">
        <f>VLOOKUP(Table_ExternalData_15[[#This Row],[Id]],'Blagovna izdelek'!A:C,3,0)</f>
        <v>Leviton</v>
      </c>
      <c r="H2349">
        <f>Table_ExternalData_15[[#This Row],[Rabat]]*0.2</f>
        <v>4</v>
      </c>
      <c r="I2349" s="2">
        <f>Table_ExternalData_15[[#This Row],[Price]]-(Table_ExternalData_15[[#This Row],[Price]]*Table_ExternalData_15[[#This Row],[BB rabat]])/100</f>
        <v>17.1264</v>
      </c>
      <c r="J2349" s="2">
        <f>Table_ExternalData_15[[#This Row],[BB cena]]*Table_ExternalData_15[[#Headers],[1,22]]</f>
        <v>20.894207999999999</v>
      </c>
      <c r="K2349" s="2">
        <f>Table_ExternalData_15[[#This Row],[Price]]*Table_ExternalData_15[[#Headers],[1,22]]</f>
        <v>21.764800000000001</v>
      </c>
      <c r="L2349" s="7">
        <f>IF(G2349="White Shark",E2349*0.5,IF(G2349="Sbox",E2349*0.5,IF(G2349="Tenda",E2349*0.5,E2349*0.2)))/100</f>
        <v>0.04</v>
      </c>
      <c r="M2349" s="2">
        <f>Table_ExternalData_15[[#This Row],[Price]]-Table_ExternalData_15[[#This Row],[Price]]*Table_ExternalData_15[[#This Row],[extra popust]]</f>
        <v>17.1264</v>
      </c>
      <c r="N2349" s="2">
        <f>IF(M2349&lt;I2349,M2349,I2349)</f>
        <v>17.1264</v>
      </c>
      <c r="O2349" s="12" t="str">
        <f>IF(N2349&lt;I2349,$U$1," ")</f>
        <v xml:space="preserve"> </v>
      </c>
      <c r="P2349" s="12" t="str">
        <f>IFERROR((O2349+30)," ")</f>
        <v xml:space="preserve"> </v>
      </c>
      <c r="Q2349" s="2">
        <f ca="1">IF(O2349=$U$1,N2349,"0")*1.22</f>
        <v>0</v>
      </c>
    </row>
    <row r="2350" spans="1:17" x14ac:dyDescent="0.25">
      <c r="A2350" t="s">
        <v>11132</v>
      </c>
      <c r="B2350" t="s">
        <v>11131</v>
      </c>
      <c r="C2350">
        <v>16620</v>
      </c>
      <c r="D2350">
        <v>29.9</v>
      </c>
      <c r="E2350">
        <f>IFERROR(VLOOKUP(Table_ExternalData_15[[#This Row],[Id]],Rabati!B:C,2,0),0)</f>
        <v>20</v>
      </c>
      <c r="F2350">
        <v>20</v>
      </c>
      <c r="G2350" t="str">
        <f>VLOOKUP(Table_ExternalData_15[[#This Row],[Id]],'Blagovna izdelek'!A:C,3,0)</f>
        <v>Leviton</v>
      </c>
      <c r="H2350">
        <f>Table_ExternalData_15[[#This Row],[Rabat]]*0.2</f>
        <v>4</v>
      </c>
      <c r="I2350" s="2">
        <f>Table_ExternalData_15[[#This Row],[Price]]-(Table_ExternalData_15[[#This Row],[Price]]*Table_ExternalData_15[[#This Row],[BB rabat]])/100</f>
        <v>28.703999999999997</v>
      </c>
      <c r="J2350" s="2">
        <f>Table_ExternalData_15[[#This Row],[BB cena]]*Table_ExternalData_15[[#Headers],[1,22]]</f>
        <v>35.018879999999996</v>
      </c>
      <c r="K2350" s="2">
        <f>Table_ExternalData_15[[#This Row],[Price]]*Table_ExternalData_15[[#Headers],[1,22]]</f>
        <v>36.477999999999994</v>
      </c>
      <c r="L2350" s="7">
        <f>IF(G2350="White Shark",E2350*0.5,IF(G2350="Sbox",E2350*0.5,IF(G2350="Tenda",E2350*0.5,E2350*0.2)))/100</f>
        <v>0.04</v>
      </c>
      <c r="M2350" s="2">
        <f>Table_ExternalData_15[[#This Row],[Price]]-Table_ExternalData_15[[#This Row],[Price]]*Table_ExternalData_15[[#This Row],[extra popust]]</f>
        <v>28.703999999999997</v>
      </c>
      <c r="N2350" s="2">
        <f>IF(M2350&lt;I2350,M2350,I2350)</f>
        <v>28.703999999999997</v>
      </c>
      <c r="O2350" s="12" t="str">
        <f>IF(N2350&lt;I2350,$U$1," ")</f>
        <v xml:space="preserve"> </v>
      </c>
      <c r="P2350" s="12" t="str">
        <f>IFERROR((O2350+30)," ")</f>
        <v xml:space="preserve"> </v>
      </c>
      <c r="Q2350" s="2">
        <f ca="1">IF(O2350=$U$1,N2350,"0")*1.22</f>
        <v>0</v>
      </c>
    </row>
    <row r="2351" spans="1:17" x14ac:dyDescent="0.25">
      <c r="A2351" t="s">
        <v>11527</v>
      </c>
      <c r="B2351" t="s">
        <v>12115</v>
      </c>
      <c r="C2351">
        <v>16792</v>
      </c>
      <c r="D2351">
        <v>14.65</v>
      </c>
      <c r="E2351">
        <f>IFERROR(VLOOKUP(Table_ExternalData_15[[#This Row],[Id]],Rabati!B:C,2,0),0)</f>
        <v>20</v>
      </c>
      <c r="F2351">
        <v>8</v>
      </c>
      <c r="G2351" t="str">
        <f>VLOOKUP(Table_ExternalData_15[[#This Row],[Id]],'Blagovna izdelek'!A:C,3,0)</f>
        <v>Leviton</v>
      </c>
      <c r="H2351">
        <f>Table_ExternalData_15[[#This Row],[Rabat]]*0.2</f>
        <v>4</v>
      </c>
      <c r="I2351" s="2">
        <f>Table_ExternalData_15[[#This Row],[Price]]-(Table_ExternalData_15[[#This Row],[Price]]*Table_ExternalData_15[[#This Row],[BB rabat]])/100</f>
        <v>14.064</v>
      </c>
      <c r="J2351" s="2">
        <f>Table_ExternalData_15[[#This Row],[BB cena]]*Table_ExternalData_15[[#Headers],[1,22]]</f>
        <v>17.158079999999998</v>
      </c>
      <c r="K2351" s="2">
        <f>Table_ExternalData_15[[#This Row],[Price]]*Table_ExternalData_15[[#Headers],[1,22]]</f>
        <v>17.873000000000001</v>
      </c>
      <c r="L2351" s="7">
        <f>IF(G2351="White Shark",E2351*0.5,IF(G2351="Sbox",E2351*0.5,IF(G2351="Tenda",E2351*0.5,E2351*0.2)))/100</f>
        <v>0.04</v>
      </c>
      <c r="M2351" s="2">
        <f>Table_ExternalData_15[[#This Row],[Price]]-Table_ExternalData_15[[#This Row],[Price]]*Table_ExternalData_15[[#This Row],[extra popust]]</f>
        <v>14.064</v>
      </c>
      <c r="N2351" s="2">
        <f>IF(M2351&lt;I2351,M2351,I2351)</f>
        <v>14.064</v>
      </c>
      <c r="O2351" s="12" t="str">
        <f>IF(N2351&lt;I2351,$U$1," ")</f>
        <v xml:space="preserve"> </v>
      </c>
      <c r="P2351" s="12" t="str">
        <f>IFERROR((O2351+30)," ")</f>
        <v xml:space="preserve"> </v>
      </c>
      <c r="Q2351" s="2">
        <f ca="1">IF(O2351=$U$1,N2351,"0")*1.22</f>
        <v>0</v>
      </c>
    </row>
    <row r="2352" spans="1:17" x14ac:dyDescent="0.25">
      <c r="A2352" t="s">
        <v>11699</v>
      </c>
      <c r="B2352" t="s">
        <v>12116</v>
      </c>
      <c r="C2352">
        <v>16869</v>
      </c>
      <c r="D2352">
        <v>12.98</v>
      </c>
      <c r="E2352">
        <f>IFERROR(VLOOKUP(Table_ExternalData_15[[#This Row],[Id]],Rabati!B:C,2,0),0)</f>
        <v>20</v>
      </c>
      <c r="F2352">
        <v>15</v>
      </c>
      <c r="G2352" t="str">
        <f>VLOOKUP(Table_ExternalData_15[[#This Row],[Id]],'Blagovna izdelek'!A:C,3,0)</f>
        <v>Leviton</v>
      </c>
      <c r="H2352">
        <f>Table_ExternalData_15[[#This Row],[Rabat]]*0.2</f>
        <v>4</v>
      </c>
      <c r="I2352" s="2">
        <f>Table_ExternalData_15[[#This Row],[Price]]-(Table_ExternalData_15[[#This Row],[Price]]*Table_ExternalData_15[[#This Row],[BB rabat]])/100</f>
        <v>12.460800000000001</v>
      </c>
      <c r="J2352" s="2">
        <f>Table_ExternalData_15[[#This Row],[BB cena]]*Table_ExternalData_15[[#Headers],[1,22]]</f>
        <v>15.202176000000001</v>
      </c>
      <c r="K2352" s="2">
        <f>Table_ExternalData_15[[#This Row],[Price]]*Table_ExternalData_15[[#Headers],[1,22]]</f>
        <v>15.835599999999999</v>
      </c>
      <c r="L2352" s="7">
        <f>IF(G2352="White Shark",E2352*0.5,IF(G2352="Sbox",E2352*0.5,IF(G2352="Tenda",E2352*0.5,E2352*0.2)))/100</f>
        <v>0.04</v>
      </c>
      <c r="M2352" s="2">
        <f>Table_ExternalData_15[[#This Row],[Price]]-Table_ExternalData_15[[#This Row],[Price]]*Table_ExternalData_15[[#This Row],[extra popust]]</f>
        <v>12.460800000000001</v>
      </c>
      <c r="N2352" s="2">
        <f>IF(M2352&lt;I2352,M2352,I2352)</f>
        <v>12.460800000000001</v>
      </c>
      <c r="O2352" s="12" t="str">
        <f>IF(N2352&lt;I2352,$U$1," ")</f>
        <v xml:space="preserve"> </v>
      </c>
      <c r="P2352" s="12" t="str">
        <f>IFERROR((O2352+30)," ")</f>
        <v xml:space="preserve"> </v>
      </c>
      <c r="Q2352" s="2">
        <f ca="1">IF(O2352=$U$1,N2352,"0")*1.22</f>
        <v>0</v>
      </c>
    </row>
    <row r="2353" spans="1:17" x14ac:dyDescent="0.25">
      <c r="A2353" t="s">
        <v>11783</v>
      </c>
      <c r="B2353" t="s">
        <v>14951</v>
      </c>
      <c r="C2353">
        <v>16889</v>
      </c>
      <c r="D2353">
        <v>0.75</v>
      </c>
      <c r="E2353">
        <f>IFERROR(VLOOKUP(Table_ExternalData_15[[#This Row],[Id]],Rabati!B:C,2,0),0)</f>
        <v>20</v>
      </c>
      <c r="F2353">
        <v>0</v>
      </c>
      <c r="G2353" t="str">
        <f>VLOOKUP(Table_ExternalData_15[[#This Row],[Id]],'Blagovna izdelek'!A:C,3,0)</f>
        <v>Leviton</v>
      </c>
      <c r="H2353">
        <f>Table_ExternalData_15[[#This Row],[Rabat]]*0.2</f>
        <v>4</v>
      </c>
      <c r="I2353" s="2">
        <f>Table_ExternalData_15[[#This Row],[Price]]-(Table_ExternalData_15[[#This Row],[Price]]*Table_ExternalData_15[[#This Row],[BB rabat]])/100</f>
        <v>0.72</v>
      </c>
      <c r="J2353" s="2">
        <f>Table_ExternalData_15[[#This Row],[BB cena]]*Table_ExternalData_15[[#Headers],[1,22]]</f>
        <v>0.87839999999999996</v>
      </c>
      <c r="K2353" s="2">
        <f>Table_ExternalData_15[[#This Row],[Price]]*Table_ExternalData_15[[#Headers],[1,22]]</f>
        <v>0.91500000000000004</v>
      </c>
      <c r="L2353" s="7">
        <f>IF(G2353="White Shark",E2353*0.5,IF(G2353="Sbox",E2353*0.5,IF(G2353="Tenda",E2353*0.5,E2353*0.2)))/100</f>
        <v>0.04</v>
      </c>
      <c r="M2353" s="2">
        <f>Table_ExternalData_15[[#This Row],[Price]]-Table_ExternalData_15[[#This Row],[Price]]*Table_ExternalData_15[[#This Row],[extra popust]]</f>
        <v>0.72</v>
      </c>
      <c r="N2353" s="2">
        <f>IF(M2353&lt;I2353,M2353,I2353)</f>
        <v>0.72</v>
      </c>
      <c r="O2353" s="12" t="str">
        <f>IF(N2353&lt;I2353,$U$1," ")</f>
        <v xml:space="preserve"> </v>
      </c>
      <c r="P2353" s="12" t="str">
        <f>IFERROR((O2353+30)," ")</f>
        <v xml:space="preserve"> </v>
      </c>
      <c r="Q2353" s="2">
        <f ca="1">IF(O2353=$U$1,N2353,"0")*1.22</f>
        <v>0</v>
      </c>
    </row>
    <row r="2354" spans="1:17" x14ac:dyDescent="0.25">
      <c r="A2354" t="s">
        <v>11785</v>
      </c>
      <c r="B2354" t="s">
        <v>11784</v>
      </c>
      <c r="C2354">
        <v>16890</v>
      </c>
      <c r="D2354">
        <v>1.85</v>
      </c>
      <c r="E2354">
        <f>IFERROR(VLOOKUP(Table_ExternalData_15[[#This Row],[Id]],Rabati!B:C,2,0),0)</f>
        <v>20</v>
      </c>
      <c r="F2354">
        <v>0</v>
      </c>
      <c r="G2354" t="str">
        <f>VLOOKUP(Table_ExternalData_15[[#This Row],[Id]],'Blagovna izdelek'!A:C,3,0)</f>
        <v>Leviton</v>
      </c>
      <c r="H2354">
        <f>Table_ExternalData_15[[#This Row],[Rabat]]*0.2</f>
        <v>4</v>
      </c>
      <c r="I2354" s="2">
        <f>Table_ExternalData_15[[#This Row],[Price]]-(Table_ExternalData_15[[#This Row],[Price]]*Table_ExternalData_15[[#This Row],[BB rabat]])/100</f>
        <v>1.776</v>
      </c>
      <c r="J2354" s="2">
        <f>Table_ExternalData_15[[#This Row],[BB cena]]*Table_ExternalData_15[[#Headers],[1,22]]</f>
        <v>2.1667200000000002</v>
      </c>
      <c r="K2354" s="2">
        <f>Table_ExternalData_15[[#This Row],[Price]]*Table_ExternalData_15[[#Headers],[1,22]]</f>
        <v>2.2570000000000001</v>
      </c>
      <c r="L2354" s="7">
        <f>IF(G2354="White Shark",E2354*0.5,IF(G2354="Sbox",E2354*0.5,IF(G2354="Tenda",E2354*0.5,E2354*0.2)))/100</f>
        <v>0.04</v>
      </c>
      <c r="M2354" s="2">
        <f>Table_ExternalData_15[[#This Row],[Price]]-Table_ExternalData_15[[#This Row],[Price]]*Table_ExternalData_15[[#This Row],[extra popust]]</f>
        <v>1.776</v>
      </c>
      <c r="N2354" s="2">
        <f>IF(M2354&lt;I2354,M2354,I2354)</f>
        <v>1.776</v>
      </c>
      <c r="O2354" s="12" t="str">
        <f>IF(N2354&lt;I2354,$U$1," ")</f>
        <v xml:space="preserve"> </v>
      </c>
      <c r="P2354" s="12" t="str">
        <f>IFERROR((O2354+30)," ")</f>
        <v xml:space="preserve"> </v>
      </c>
      <c r="Q2354" s="2">
        <f ca="1">IF(O2354=$U$1,N2354,"0")*1.22</f>
        <v>0</v>
      </c>
    </row>
    <row r="2355" spans="1:17" x14ac:dyDescent="0.25">
      <c r="A2355" t="s">
        <v>12089</v>
      </c>
      <c r="B2355" t="s">
        <v>14672</v>
      </c>
      <c r="C2355">
        <v>16922</v>
      </c>
      <c r="D2355">
        <v>106.5</v>
      </c>
      <c r="E2355">
        <f>IFERROR(VLOOKUP(Table_ExternalData_15[[#This Row],[Id]],Rabati!B:C,2,0),0)</f>
        <v>20</v>
      </c>
      <c r="F2355">
        <v>48</v>
      </c>
      <c r="G2355" t="str">
        <f>VLOOKUP(Table_ExternalData_15[[#This Row],[Id]],'Blagovna izdelek'!A:C,3,0)</f>
        <v>Leviton</v>
      </c>
      <c r="H2355">
        <f>Table_ExternalData_15[[#This Row],[Rabat]]*0.2</f>
        <v>4</v>
      </c>
      <c r="I2355" s="2">
        <f>Table_ExternalData_15[[#This Row],[Price]]-(Table_ExternalData_15[[#This Row],[Price]]*Table_ExternalData_15[[#This Row],[BB rabat]])/100</f>
        <v>102.24</v>
      </c>
      <c r="J2355" s="2">
        <f>Table_ExternalData_15[[#This Row],[BB cena]]*Table_ExternalData_15[[#Headers],[1,22]]</f>
        <v>124.7328</v>
      </c>
      <c r="K2355" s="2">
        <f>Table_ExternalData_15[[#This Row],[Price]]*Table_ExternalData_15[[#Headers],[1,22]]</f>
        <v>129.93</v>
      </c>
      <c r="L2355" s="7">
        <f>IF(G2355="White Shark",E2355*0.5,IF(G2355="Sbox",E2355*0.5,IF(G2355="Tenda",E2355*0.5,E2355*0.2)))/100</f>
        <v>0.04</v>
      </c>
      <c r="M2355" s="2">
        <f>Table_ExternalData_15[[#This Row],[Price]]-Table_ExternalData_15[[#This Row],[Price]]*Table_ExternalData_15[[#This Row],[extra popust]]</f>
        <v>102.24</v>
      </c>
      <c r="N2355" s="2">
        <f>IF(M2355&lt;I2355,M2355,I2355)</f>
        <v>102.24</v>
      </c>
      <c r="O2355" s="12" t="str">
        <f>IF(N2355&lt;I2355,$U$1," ")</f>
        <v xml:space="preserve"> </v>
      </c>
      <c r="P2355" s="12" t="str">
        <f>IFERROR((O2355+30)," ")</f>
        <v xml:space="preserve"> </v>
      </c>
      <c r="Q2355" s="2">
        <f ca="1">IF(O2355=$U$1,N2355,"0")*1.22</f>
        <v>0</v>
      </c>
    </row>
    <row r="2356" spans="1:17" x14ac:dyDescent="0.25">
      <c r="A2356" t="s">
        <v>12100</v>
      </c>
      <c r="B2356" t="s">
        <v>12099</v>
      </c>
      <c r="C2356">
        <v>16927</v>
      </c>
      <c r="D2356">
        <v>4.45</v>
      </c>
      <c r="E2356">
        <f>IFERROR(VLOOKUP(Table_ExternalData_15[[#This Row],[Id]],Rabati!B:C,2,0),0)</f>
        <v>20</v>
      </c>
      <c r="F2356">
        <v>50</v>
      </c>
      <c r="G2356" t="str">
        <f>VLOOKUP(Table_ExternalData_15[[#This Row],[Id]],'Blagovna izdelek'!A:C,3,0)</f>
        <v>Leviton</v>
      </c>
      <c r="H2356">
        <f>Table_ExternalData_15[[#This Row],[Rabat]]*0.2</f>
        <v>4</v>
      </c>
      <c r="I2356" s="2">
        <f>Table_ExternalData_15[[#This Row],[Price]]-(Table_ExternalData_15[[#This Row],[Price]]*Table_ExternalData_15[[#This Row],[BB rabat]])/100</f>
        <v>4.2720000000000002</v>
      </c>
      <c r="J2356" s="2">
        <f>Table_ExternalData_15[[#This Row],[BB cena]]*Table_ExternalData_15[[#Headers],[1,22]]</f>
        <v>5.2118400000000005</v>
      </c>
      <c r="K2356" s="2">
        <f>Table_ExternalData_15[[#This Row],[Price]]*Table_ExternalData_15[[#Headers],[1,22]]</f>
        <v>5.4290000000000003</v>
      </c>
      <c r="L2356" s="7">
        <f>IF(G2356="White Shark",E2356*0.5,IF(G2356="Sbox",E2356*0.5,IF(G2356="Tenda",E2356*0.5,E2356*0.2)))/100</f>
        <v>0.04</v>
      </c>
      <c r="M2356" s="2">
        <f>Table_ExternalData_15[[#This Row],[Price]]-Table_ExternalData_15[[#This Row],[Price]]*Table_ExternalData_15[[#This Row],[extra popust]]</f>
        <v>4.2720000000000002</v>
      </c>
      <c r="N2356" s="2">
        <f>IF(M2356&lt;I2356,M2356,I2356)</f>
        <v>4.2720000000000002</v>
      </c>
      <c r="O2356" s="12" t="str">
        <f>IF(N2356&lt;I2356,$U$1," ")</f>
        <v xml:space="preserve"> </v>
      </c>
      <c r="P2356" s="12" t="str">
        <f>IFERROR((O2356+30)," ")</f>
        <v xml:space="preserve"> </v>
      </c>
      <c r="Q2356" s="2">
        <f ca="1">IF(O2356=$U$1,N2356,"0")*1.22</f>
        <v>0</v>
      </c>
    </row>
    <row r="2357" spans="1:17" x14ac:dyDescent="0.25">
      <c r="A2357" t="s">
        <v>12140</v>
      </c>
      <c r="B2357" t="s">
        <v>12139</v>
      </c>
      <c r="C2357">
        <v>16944</v>
      </c>
      <c r="D2357">
        <v>4.45</v>
      </c>
      <c r="E2357">
        <f>IFERROR(VLOOKUP(Table_ExternalData_15[[#This Row],[Id]],Rabati!B:C,2,0),0)</f>
        <v>20</v>
      </c>
      <c r="F2357">
        <v>0</v>
      </c>
      <c r="G2357" t="str">
        <f>VLOOKUP(Table_ExternalData_15[[#This Row],[Id]],'Blagovna izdelek'!A:C,3,0)</f>
        <v>Leviton</v>
      </c>
      <c r="H2357">
        <f>Table_ExternalData_15[[#This Row],[Rabat]]*0.2</f>
        <v>4</v>
      </c>
      <c r="I2357" s="2">
        <f>Table_ExternalData_15[[#This Row],[Price]]-(Table_ExternalData_15[[#This Row],[Price]]*Table_ExternalData_15[[#This Row],[BB rabat]])/100</f>
        <v>4.2720000000000002</v>
      </c>
      <c r="J2357" s="2">
        <f>Table_ExternalData_15[[#This Row],[BB cena]]*Table_ExternalData_15[[#Headers],[1,22]]</f>
        <v>5.2118400000000005</v>
      </c>
      <c r="K2357" s="2">
        <f>Table_ExternalData_15[[#This Row],[Price]]*Table_ExternalData_15[[#Headers],[1,22]]</f>
        <v>5.4290000000000003</v>
      </c>
      <c r="L2357" s="7">
        <f>IF(G2357="White Shark",E2357*0.5,IF(G2357="Sbox",E2357*0.5,IF(G2357="Tenda",E2357*0.5,E2357*0.2)))/100</f>
        <v>0.04</v>
      </c>
      <c r="M2357" s="2">
        <f>Table_ExternalData_15[[#This Row],[Price]]-Table_ExternalData_15[[#This Row],[Price]]*Table_ExternalData_15[[#This Row],[extra popust]]</f>
        <v>4.2720000000000002</v>
      </c>
      <c r="N2357" s="2">
        <f>IF(M2357&lt;I2357,M2357,I2357)</f>
        <v>4.2720000000000002</v>
      </c>
      <c r="O2357" s="12" t="str">
        <f>IF(N2357&lt;I2357,$U$1," ")</f>
        <v xml:space="preserve"> </v>
      </c>
      <c r="P2357" s="12" t="str">
        <f>IFERROR((O2357+30)," ")</f>
        <v xml:space="preserve"> </v>
      </c>
      <c r="Q2357" s="2">
        <f ca="1">IF(O2357=$U$1,N2357,"0")*1.22</f>
        <v>0</v>
      </c>
    </row>
    <row r="2358" spans="1:17" x14ac:dyDescent="0.25">
      <c r="A2358" t="s">
        <v>12700</v>
      </c>
      <c r="B2358" t="s">
        <v>12699</v>
      </c>
      <c r="C2358">
        <v>17071</v>
      </c>
      <c r="D2358">
        <v>539.95000000000005</v>
      </c>
      <c r="E2358">
        <f>IFERROR(VLOOKUP(Table_ExternalData_15[[#This Row],[Id]],Rabati!B:C,2,0),0)</f>
        <v>20</v>
      </c>
      <c r="F2358">
        <v>10</v>
      </c>
      <c r="G2358" t="str">
        <f>VLOOKUP(Table_ExternalData_15[[#This Row],[Id]],'Blagovna izdelek'!A:C,3,0)</f>
        <v>Leviton</v>
      </c>
      <c r="H2358">
        <f>Table_ExternalData_15[[#This Row],[Rabat]]*0.2</f>
        <v>4</v>
      </c>
      <c r="I2358" s="2">
        <f>Table_ExternalData_15[[#This Row],[Price]]-(Table_ExternalData_15[[#This Row],[Price]]*Table_ExternalData_15[[#This Row],[BB rabat]])/100</f>
        <v>518.35200000000009</v>
      </c>
      <c r="J2358" s="2">
        <f>Table_ExternalData_15[[#This Row],[BB cena]]*Table_ExternalData_15[[#Headers],[1,22]]</f>
        <v>632.38944000000015</v>
      </c>
      <c r="K2358" s="2">
        <f>Table_ExternalData_15[[#This Row],[Price]]*Table_ExternalData_15[[#Headers],[1,22]]</f>
        <v>658.73900000000003</v>
      </c>
      <c r="L2358" s="7">
        <f>IF(G2358="White Shark",E2358*0.5,IF(G2358="Sbox",E2358*0.5,IF(G2358="Tenda",E2358*0.5,E2358*0.2)))/100</f>
        <v>0.04</v>
      </c>
      <c r="M2358" s="2">
        <f>Table_ExternalData_15[[#This Row],[Price]]-Table_ExternalData_15[[#This Row],[Price]]*Table_ExternalData_15[[#This Row],[extra popust]]</f>
        <v>518.35200000000009</v>
      </c>
      <c r="N2358" s="2">
        <f>IF(M2358&lt;I2358,M2358,I2358)</f>
        <v>518.35200000000009</v>
      </c>
      <c r="O2358" s="12" t="str">
        <f>IF(N2358&lt;I2358,$U$1," ")</f>
        <v xml:space="preserve"> </v>
      </c>
      <c r="P2358" s="12" t="str">
        <f>IFERROR((O2358+30)," ")</f>
        <v xml:space="preserve"> </v>
      </c>
      <c r="Q2358" s="2">
        <f ca="1">IF(O2358=$U$1,N2358,"0")*1.22</f>
        <v>0</v>
      </c>
    </row>
    <row r="2359" spans="1:17" x14ac:dyDescent="0.25">
      <c r="A2359" t="s">
        <v>13511</v>
      </c>
      <c r="B2359" t="s">
        <v>13510</v>
      </c>
      <c r="C2359">
        <v>17271</v>
      </c>
      <c r="D2359">
        <v>158.19999999999999</v>
      </c>
      <c r="E2359">
        <f>IFERROR(VLOOKUP(Table_ExternalData_15[[#This Row],[Id]],Rabati!B:C,2,0),0)</f>
        <v>20</v>
      </c>
      <c r="F2359">
        <v>0</v>
      </c>
      <c r="G2359" t="str">
        <f>VLOOKUP(Table_ExternalData_15[[#This Row],[Id]],'Blagovna izdelek'!A:C,3,0)</f>
        <v>Leviton</v>
      </c>
      <c r="H2359">
        <f>Table_ExternalData_15[[#This Row],[Rabat]]*0.2</f>
        <v>4</v>
      </c>
      <c r="I2359" s="2">
        <f>Table_ExternalData_15[[#This Row],[Price]]-(Table_ExternalData_15[[#This Row],[Price]]*Table_ExternalData_15[[#This Row],[BB rabat]])/100</f>
        <v>151.87199999999999</v>
      </c>
      <c r="J2359" s="2">
        <f>Table_ExternalData_15[[#This Row],[BB cena]]*Table_ExternalData_15[[#Headers],[1,22]]</f>
        <v>185.28383999999997</v>
      </c>
      <c r="K2359" s="2">
        <f>Table_ExternalData_15[[#This Row],[Price]]*Table_ExternalData_15[[#Headers],[1,22]]</f>
        <v>193.00399999999999</v>
      </c>
      <c r="L2359" s="7">
        <f>IF(G2359="White Shark",E2359*0.5,IF(G2359="Sbox",E2359*0.5,IF(G2359="Tenda",E2359*0.5,E2359*0.2)))/100</f>
        <v>0.04</v>
      </c>
      <c r="M2359" s="2">
        <f>Table_ExternalData_15[[#This Row],[Price]]-Table_ExternalData_15[[#This Row],[Price]]*Table_ExternalData_15[[#This Row],[extra popust]]</f>
        <v>151.87199999999999</v>
      </c>
      <c r="N2359" s="2">
        <f>IF(M2359&lt;I2359,M2359,I2359)</f>
        <v>151.87199999999999</v>
      </c>
      <c r="O2359" s="12" t="str">
        <f>IF(N2359&lt;I2359,$U$1," ")</f>
        <v xml:space="preserve"> </v>
      </c>
      <c r="P2359" s="12" t="str">
        <f>IFERROR((O2359+30)," ")</f>
        <v xml:space="preserve"> </v>
      </c>
      <c r="Q2359" s="2">
        <f ca="1">IF(O2359=$U$1,N2359,"0")*1.22</f>
        <v>0</v>
      </c>
    </row>
    <row r="2360" spans="1:17" x14ac:dyDescent="0.25">
      <c r="A2360" t="s">
        <v>13531</v>
      </c>
      <c r="B2360" t="s">
        <v>13656</v>
      </c>
      <c r="C2360">
        <v>17280</v>
      </c>
      <c r="D2360">
        <v>1125.4000000000001</v>
      </c>
      <c r="E2360">
        <f>IFERROR(VLOOKUP(Table_ExternalData_15[[#This Row],[Id]],Rabati!B:C,2,0),0)</f>
        <v>20</v>
      </c>
      <c r="F2360">
        <v>0</v>
      </c>
      <c r="G2360" t="str">
        <f>VLOOKUP(Table_ExternalData_15[[#This Row],[Id]],'Blagovna izdelek'!A:C,3,0)</f>
        <v>Leviton</v>
      </c>
      <c r="H2360">
        <f>Table_ExternalData_15[[#This Row],[Rabat]]*0.2</f>
        <v>4</v>
      </c>
      <c r="I2360" s="2">
        <f>Table_ExternalData_15[[#This Row],[Price]]-(Table_ExternalData_15[[#This Row],[Price]]*Table_ExternalData_15[[#This Row],[BB rabat]])/100</f>
        <v>1080.384</v>
      </c>
      <c r="J2360" s="2">
        <f>Table_ExternalData_15[[#This Row],[BB cena]]*Table_ExternalData_15[[#Headers],[1,22]]</f>
        <v>1318.0684799999999</v>
      </c>
      <c r="K2360" s="2">
        <f>Table_ExternalData_15[[#This Row],[Price]]*Table_ExternalData_15[[#Headers],[1,22]]</f>
        <v>1372.9880000000001</v>
      </c>
      <c r="L2360" s="7">
        <f>IF(G2360="White Shark",E2360*0.5,IF(G2360="Sbox",E2360*0.5,IF(G2360="Tenda",E2360*0.5,E2360*0.2)))/100</f>
        <v>0.04</v>
      </c>
      <c r="M2360" s="2">
        <f>Table_ExternalData_15[[#This Row],[Price]]-Table_ExternalData_15[[#This Row],[Price]]*Table_ExternalData_15[[#This Row],[extra popust]]</f>
        <v>1080.384</v>
      </c>
      <c r="N2360" s="2">
        <f>IF(M2360&lt;I2360,M2360,I2360)</f>
        <v>1080.384</v>
      </c>
      <c r="O2360" s="12" t="str">
        <f>IF(N2360&lt;I2360,$U$1," ")</f>
        <v xml:space="preserve"> </v>
      </c>
      <c r="P2360" s="12" t="str">
        <f>IFERROR((O2360+30)," ")</f>
        <v xml:space="preserve"> </v>
      </c>
      <c r="Q2360" s="2">
        <f ca="1">IF(O2360=$U$1,N2360,"0")*1.22</f>
        <v>0</v>
      </c>
    </row>
    <row r="2361" spans="1:17" x14ac:dyDescent="0.25">
      <c r="A2361" t="s">
        <v>13532</v>
      </c>
      <c r="B2361" t="s">
        <v>13657</v>
      </c>
      <c r="C2361">
        <v>17281</v>
      </c>
      <c r="D2361">
        <v>1220.6600000000001</v>
      </c>
      <c r="E2361">
        <f>IFERROR(VLOOKUP(Table_ExternalData_15[[#This Row],[Id]],Rabati!B:C,2,0),0)</f>
        <v>20</v>
      </c>
      <c r="F2361">
        <v>0</v>
      </c>
      <c r="G2361" t="str">
        <f>VLOOKUP(Table_ExternalData_15[[#This Row],[Id]],'Blagovna izdelek'!A:C,3,0)</f>
        <v>Leviton</v>
      </c>
      <c r="H2361">
        <f>Table_ExternalData_15[[#This Row],[Rabat]]*0.2</f>
        <v>4</v>
      </c>
      <c r="I2361" s="2">
        <f>Table_ExternalData_15[[#This Row],[Price]]-(Table_ExternalData_15[[#This Row],[Price]]*Table_ExternalData_15[[#This Row],[BB rabat]])/100</f>
        <v>1171.8336000000002</v>
      </c>
      <c r="J2361" s="2">
        <f>Table_ExternalData_15[[#This Row],[BB cena]]*Table_ExternalData_15[[#Headers],[1,22]]</f>
        <v>1429.6369920000002</v>
      </c>
      <c r="K2361" s="2">
        <f>Table_ExternalData_15[[#This Row],[Price]]*Table_ExternalData_15[[#Headers],[1,22]]</f>
        <v>1489.2052000000001</v>
      </c>
      <c r="L2361" s="7">
        <f>IF(G2361="White Shark",E2361*0.5,IF(G2361="Sbox",E2361*0.5,IF(G2361="Tenda",E2361*0.5,E2361*0.2)))/100</f>
        <v>0.04</v>
      </c>
      <c r="M2361" s="2">
        <f>Table_ExternalData_15[[#This Row],[Price]]-Table_ExternalData_15[[#This Row],[Price]]*Table_ExternalData_15[[#This Row],[extra popust]]</f>
        <v>1171.8336000000002</v>
      </c>
      <c r="N2361" s="2">
        <f>IF(M2361&lt;I2361,M2361,I2361)</f>
        <v>1171.8336000000002</v>
      </c>
      <c r="O2361" s="12" t="str">
        <f>IF(N2361&lt;I2361,$U$1," ")</f>
        <v xml:space="preserve"> </v>
      </c>
      <c r="P2361" s="12" t="str">
        <f>IFERROR((O2361+30)," ")</f>
        <v xml:space="preserve"> </v>
      </c>
      <c r="Q2361" s="2">
        <f ca="1">IF(O2361=$U$1,N2361,"0")*1.22</f>
        <v>0</v>
      </c>
    </row>
    <row r="2362" spans="1:17" x14ac:dyDescent="0.25">
      <c r="A2362" t="s">
        <v>13533</v>
      </c>
      <c r="B2362" t="s">
        <v>13658</v>
      </c>
      <c r="C2362">
        <v>17282</v>
      </c>
      <c r="D2362">
        <v>1321.25</v>
      </c>
      <c r="E2362">
        <f>IFERROR(VLOOKUP(Table_ExternalData_15[[#This Row],[Id]],Rabati!B:C,2,0),0)</f>
        <v>20</v>
      </c>
      <c r="F2362">
        <v>0</v>
      </c>
      <c r="G2362" t="str">
        <f>VLOOKUP(Table_ExternalData_15[[#This Row],[Id]],'Blagovna izdelek'!A:C,3,0)</f>
        <v>Leviton</v>
      </c>
      <c r="H2362">
        <f>Table_ExternalData_15[[#This Row],[Rabat]]*0.2</f>
        <v>4</v>
      </c>
      <c r="I2362" s="2">
        <f>Table_ExternalData_15[[#This Row],[Price]]-(Table_ExternalData_15[[#This Row],[Price]]*Table_ExternalData_15[[#This Row],[BB rabat]])/100</f>
        <v>1268.4000000000001</v>
      </c>
      <c r="J2362" s="2">
        <f>Table_ExternalData_15[[#This Row],[BB cena]]*Table_ExternalData_15[[#Headers],[1,22]]</f>
        <v>1547.4480000000001</v>
      </c>
      <c r="K2362" s="2">
        <f>Table_ExternalData_15[[#This Row],[Price]]*Table_ExternalData_15[[#Headers],[1,22]]</f>
        <v>1611.925</v>
      </c>
      <c r="L2362" s="7">
        <f>IF(G2362="White Shark",E2362*0.5,IF(G2362="Sbox",E2362*0.5,IF(G2362="Tenda",E2362*0.5,E2362*0.2)))/100</f>
        <v>0.04</v>
      </c>
      <c r="M2362" s="2">
        <f>Table_ExternalData_15[[#This Row],[Price]]-Table_ExternalData_15[[#This Row],[Price]]*Table_ExternalData_15[[#This Row],[extra popust]]</f>
        <v>1268.4000000000001</v>
      </c>
      <c r="N2362" s="2">
        <f>IF(M2362&lt;I2362,M2362,I2362)</f>
        <v>1268.4000000000001</v>
      </c>
      <c r="O2362" s="12" t="str">
        <f>IF(N2362&lt;I2362,$U$1," ")</f>
        <v xml:space="preserve"> </v>
      </c>
      <c r="P2362" s="12" t="str">
        <f>IFERROR((O2362+30)," ")</f>
        <v xml:space="preserve"> </v>
      </c>
      <c r="Q2362" s="2">
        <f ca="1">IF(O2362=$U$1,N2362,"0")*1.22</f>
        <v>0</v>
      </c>
    </row>
    <row r="2363" spans="1:17" x14ac:dyDescent="0.25">
      <c r="A2363" t="s">
        <v>14153</v>
      </c>
      <c r="B2363" t="s">
        <v>14152</v>
      </c>
      <c r="C2363">
        <v>17336</v>
      </c>
      <c r="D2363">
        <v>4.2</v>
      </c>
      <c r="E2363">
        <f>IFERROR(VLOOKUP(Table_ExternalData_15[[#This Row],[Id]],Rabati!B:C,2,0),0)</f>
        <v>20</v>
      </c>
      <c r="F2363">
        <v>36</v>
      </c>
      <c r="G2363" t="str">
        <f>VLOOKUP(Table_ExternalData_15[[#This Row],[Id]],'Blagovna izdelek'!A:C,3,0)</f>
        <v>Leviton</v>
      </c>
      <c r="H2363">
        <f>Table_ExternalData_15[[#This Row],[Rabat]]*0.2</f>
        <v>4</v>
      </c>
      <c r="I2363" s="2">
        <f>Table_ExternalData_15[[#This Row],[Price]]-(Table_ExternalData_15[[#This Row],[Price]]*Table_ExternalData_15[[#This Row],[BB rabat]])/100</f>
        <v>4.032</v>
      </c>
      <c r="J2363" s="2">
        <f>Table_ExternalData_15[[#This Row],[BB cena]]*Table_ExternalData_15[[#Headers],[1,22]]</f>
        <v>4.9190399999999999</v>
      </c>
      <c r="K2363" s="2">
        <f>Table_ExternalData_15[[#This Row],[Price]]*Table_ExternalData_15[[#Headers],[1,22]]</f>
        <v>5.1239999999999997</v>
      </c>
      <c r="L2363" s="7">
        <f>IF(G2363="White Shark",E2363*0.5,IF(G2363="Sbox",E2363*0.5,IF(G2363="Tenda",E2363*0.5,E2363*0.2)))/100</f>
        <v>0.04</v>
      </c>
      <c r="M2363" s="2">
        <f>Table_ExternalData_15[[#This Row],[Price]]-Table_ExternalData_15[[#This Row],[Price]]*Table_ExternalData_15[[#This Row],[extra popust]]</f>
        <v>4.032</v>
      </c>
      <c r="N2363" s="2">
        <f>IF(M2363&lt;I2363,M2363,I2363)</f>
        <v>4.032</v>
      </c>
      <c r="O2363" s="12" t="str">
        <f>IF(N2363&lt;I2363,$U$1," ")</f>
        <v xml:space="preserve"> </v>
      </c>
      <c r="P2363" s="12" t="str">
        <f>IFERROR((O2363+30)," ")</f>
        <v xml:space="preserve"> </v>
      </c>
      <c r="Q2363" s="2">
        <f ca="1">IF(O2363=$U$1,N2363,"0")*1.22</f>
        <v>0</v>
      </c>
    </row>
    <row r="2364" spans="1:17" x14ac:dyDescent="0.25">
      <c r="A2364" t="s">
        <v>14155</v>
      </c>
      <c r="B2364" t="s">
        <v>14154</v>
      </c>
      <c r="C2364">
        <v>17337</v>
      </c>
      <c r="D2364">
        <v>4.7</v>
      </c>
      <c r="E2364">
        <f>IFERROR(VLOOKUP(Table_ExternalData_15[[#This Row],[Id]],Rabati!B:C,2,0),0)</f>
        <v>20</v>
      </c>
      <c r="F2364">
        <v>40</v>
      </c>
      <c r="G2364" t="str">
        <f>VLOOKUP(Table_ExternalData_15[[#This Row],[Id]],'Blagovna izdelek'!A:C,3,0)</f>
        <v>Leviton</v>
      </c>
      <c r="H2364">
        <f>Table_ExternalData_15[[#This Row],[Rabat]]*0.2</f>
        <v>4</v>
      </c>
      <c r="I2364" s="2">
        <f>Table_ExternalData_15[[#This Row],[Price]]-(Table_ExternalData_15[[#This Row],[Price]]*Table_ExternalData_15[[#This Row],[BB rabat]])/100</f>
        <v>4.5120000000000005</v>
      </c>
      <c r="J2364" s="2">
        <f>Table_ExternalData_15[[#This Row],[BB cena]]*Table_ExternalData_15[[#Headers],[1,22]]</f>
        <v>5.5046400000000002</v>
      </c>
      <c r="K2364" s="2">
        <f>Table_ExternalData_15[[#This Row],[Price]]*Table_ExternalData_15[[#Headers],[1,22]]</f>
        <v>5.734</v>
      </c>
      <c r="L2364" s="7">
        <f>IF(G2364="White Shark",E2364*0.5,IF(G2364="Sbox",E2364*0.5,IF(G2364="Tenda",E2364*0.5,E2364*0.2)))/100</f>
        <v>0.04</v>
      </c>
      <c r="M2364" s="2">
        <f>Table_ExternalData_15[[#This Row],[Price]]-Table_ExternalData_15[[#This Row],[Price]]*Table_ExternalData_15[[#This Row],[extra popust]]</f>
        <v>4.5120000000000005</v>
      </c>
      <c r="N2364" s="2">
        <f>IF(M2364&lt;I2364,M2364,I2364)</f>
        <v>4.5120000000000005</v>
      </c>
      <c r="O2364" s="12" t="str">
        <f>IF(N2364&lt;I2364,$U$1," ")</f>
        <v xml:space="preserve"> </v>
      </c>
      <c r="P2364" s="12" t="str">
        <f>IFERROR((O2364+30)," ")</f>
        <v xml:space="preserve"> </v>
      </c>
      <c r="Q2364" s="2">
        <f ca="1">IF(O2364=$U$1,N2364,"0")*1.22</f>
        <v>0</v>
      </c>
    </row>
    <row r="2365" spans="1:17" x14ac:dyDescent="0.25">
      <c r="A2365" t="s">
        <v>14157</v>
      </c>
      <c r="B2365" t="s">
        <v>14156</v>
      </c>
      <c r="C2365">
        <v>17338</v>
      </c>
      <c r="D2365">
        <v>5</v>
      </c>
      <c r="E2365">
        <f>IFERROR(VLOOKUP(Table_ExternalData_15[[#This Row],[Id]],Rabati!B:C,2,0),0)</f>
        <v>20</v>
      </c>
      <c r="F2365">
        <v>40</v>
      </c>
      <c r="G2365" t="str">
        <f>VLOOKUP(Table_ExternalData_15[[#This Row],[Id]],'Blagovna izdelek'!A:C,3,0)</f>
        <v>Leviton</v>
      </c>
      <c r="H2365">
        <f>Table_ExternalData_15[[#This Row],[Rabat]]*0.2</f>
        <v>4</v>
      </c>
      <c r="I2365" s="2">
        <f>Table_ExternalData_15[[#This Row],[Price]]-(Table_ExternalData_15[[#This Row],[Price]]*Table_ExternalData_15[[#This Row],[BB rabat]])/100</f>
        <v>4.8</v>
      </c>
      <c r="J2365" s="2">
        <f>Table_ExternalData_15[[#This Row],[BB cena]]*Table_ExternalData_15[[#Headers],[1,22]]</f>
        <v>5.8559999999999999</v>
      </c>
      <c r="K2365" s="2">
        <f>Table_ExternalData_15[[#This Row],[Price]]*Table_ExternalData_15[[#Headers],[1,22]]</f>
        <v>6.1</v>
      </c>
      <c r="L2365" s="7">
        <f>IF(G2365="White Shark",E2365*0.5,IF(G2365="Sbox",E2365*0.5,IF(G2365="Tenda",E2365*0.5,E2365*0.2)))/100</f>
        <v>0.04</v>
      </c>
      <c r="M2365" s="2">
        <f>Table_ExternalData_15[[#This Row],[Price]]-Table_ExternalData_15[[#This Row],[Price]]*Table_ExternalData_15[[#This Row],[extra popust]]</f>
        <v>4.8</v>
      </c>
      <c r="N2365" s="2">
        <f>IF(M2365&lt;I2365,M2365,I2365)</f>
        <v>4.8</v>
      </c>
      <c r="O2365" s="12" t="str">
        <f>IF(N2365&lt;I2365,$U$1," ")</f>
        <v xml:space="preserve"> </v>
      </c>
      <c r="P2365" s="12" t="str">
        <f>IFERROR((O2365+30)," ")</f>
        <v xml:space="preserve"> </v>
      </c>
      <c r="Q2365" s="2">
        <f ca="1">IF(O2365=$U$1,N2365,"0")*1.22</f>
        <v>0</v>
      </c>
    </row>
    <row r="2366" spans="1:17" x14ac:dyDescent="0.25">
      <c r="A2366" t="s">
        <v>14325</v>
      </c>
      <c r="B2366" t="s">
        <v>14324</v>
      </c>
      <c r="C2366">
        <v>17417</v>
      </c>
      <c r="D2366">
        <v>7.1</v>
      </c>
      <c r="E2366">
        <f>IFERROR(VLOOKUP(Table_ExternalData_15[[#This Row],[Id]],Rabati!B:C,2,0),0)</f>
        <v>20</v>
      </c>
      <c r="F2366">
        <v>45</v>
      </c>
      <c r="G2366" t="str">
        <f>VLOOKUP(Table_ExternalData_15[[#This Row],[Id]],'Blagovna izdelek'!A:C,3,0)</f>
        <v>Leviton</v>
      </c>
      <c r="H2366">
        <f>Table_ExternalData_15[[#This Row],[Rabat]]*0.2</f>
        <v>4</v>
      </c>
      <c r="I2366" s="2">
        <f>Table_ExternalData_15[[#This Row],[Price]]-(Table_ExternalData_15[[#This Row],[Price]]*Table_ExternalData_15[[#This Row],[BB rabat]])/100</f>
        <v>6.8159999999999998</v>
      </c>
      <c r="J2366" s="2">
        <f>Table_ExternalData_15[[#This Row],[BB cena]]*Table_ExternalData_15[[#Headers],[1,22]]</f>
        <v>8.3155199999999994</v>
      </c>
      <c r="K2366" s="2">
        <f>Table_ExternalData_15[[#This Row],[Price]]*Table_ExternalData_15[[#Headers],[1,22]]</f>
        <v>8.661999999999999</v>
      </c>
      <c r="L2366" s="7">
        <f>IF(G2366="White Shark",E2366*0.5,IF(G2366="Sbox",E2366*0.5,IF(G2366="Tenda",E2366*0.5,E2366*0.2)))/100</f>
        <v>0.04</v>
      </c>
      <c r="M2366" s="2">
        <f>Table_ExternalData_15[[#This Row],[Price]]-Table_ExternalData_15[[#This Row],[Price]]*Table_ExternalData_15[[#This Row],[extra popust]]</f>
        <v>6.8159999999999998</v>
      </c>
      <c r="N2366" s="2">
        <f>IF(M2366&lt;I2366,M2366,I2366)</f>
        <v>6.8159999999999998</v>
      </c>
      <c r="O2366" s="12" t="str">
        <f>IF(N2366&lt;I2366,$U$1," ")</f>
        <v xml:space="preserve"> </v>
      </c>
      <c r="P2366" s="12" t="str">
        <f>IFERROR((O2366+30)," ")</f>
        <v xml:space="preserve"> </v>
      </c>
      <c r="Q2366" s="2">
        <f ca="1">IF(O2366=$U$1,N2366,"0")*1.22</f>
        <v>0</v>
      </c>
    </row>
    <row r="2367" spans="1:17" x14ac:dyDescent="0.25">
      <c r="A2367" t="s">
        <v>14327</v>
      </c>
      <c r="B2367" t="s">
        <v>14326</v>
      </c>
      <c r="C2367">
        <v>17418</v>
      </c>
      <c r="D2367">
        <v>4.45</v>
      </c>
      <c r="E2367">
        <f>IFERROR(VLOOKUP(Table_ExternalData_15[[#This Row],[Id]],Rabati!B:C,2,0),0)</f>
        <v>20</v>
      </c>
      <c r="F2367">
        <v>67</v>
      </c>
      <c r="G2367" t="str">
        <f>VLOOKUP(Table_ExternalData_15[[#This Row],[Id]],'Blagovna izdelek'!A:C,3,0)</f>
        <v>Leviton</v>
      </c>
      <c r="H2367">
        <f>Table_ExternalData_15[[#This Row],[Rabat]]*0.2</f>
        <v>4</v>
      </c>
      <c r="I2367" s="2">
        <f>Table_ExternalData_15[[#This Row],[Price]]-(Table_ExternalData_15[[#This Row],[Price]]*Table_ExternalData_15[[#This Row],[BB rabat]])/100</f>
        <v>4.2720000000000002</v>
      </c>
      <c r="J2367" s="2">
        <f>Table_ExternalData_15[[#This Row],[BB cena]]*Table_ExternalData_15[[#Headers],[1,22]]</f>
        <v>5.2118400000000005</v>
      </c>
      <c r="K2367" s="2">
        <f>Table_ExternalData_15[[#This Row],[Price]]*Table_ExternalData_15[[#Headers],[1,22]]</f>
        <v>5.4290000000000003</v>
      </c>
      <c r="L2367" s="7">
        <f>IF(G2367="White Shark",E2367*0.5,IF(G2367="Sbox",E2367*0.5,IF(G2367="Tenda",E2367*0.5,E2367*0.2)))/100</f>
        <v>0.04</v>
      </c>
      <c r="M2367" s="2">
        <f>Table_ExternalData_15[[#This Row],[Price]]-Table_ExternalData_15[[#This Row],[Price]]*Table_ExternalData_15[[#This Row],[extra popust]]</f>
        <v>4.2720000000000002</v>
      </c>
      <c r="N2367" s="2">
        <f>IF(M2367&lt;I2367,M2367,I2367)</f>
        <v>4.2720000000000002</v>
      </c>
      <c r="O2367" s="12" t="str">
        <f>IF(N2367&lt;I2367,$U$1," ")</f>
        <v xml:space="preserve"> </v>
      </c>
      <c r="P2367" s="12" t="str">
        <f>IFERROR((O2367+30)," ")</f>
        <v xml:space="preserve"> </v>
      </c>
      <c r="Q2367" s="2">
        <f ca="1">IF(O2367=$U$1,N2367,"0")*1.22</f>
        <v>0</v>
      </c>
    </row>
    <row r="2368" spans="1:17" x14ac:dyDescent="0.25">
      <c r="A2368" t="s">
        <v>14328</v>
      </c>
      <c r="B2368" t="s">
        <v>14453</v>
      </c>
      <c r="C2368">
        <v>17419</v>
      </c>
      <c r="D2368">
        <v>4.0999999999999996</v>
      </c>
      <c r="E2368">
        <f>IFERROR(VLOOKUP(Table_ExternalData_15[[#This Row],[Id]],Rabati!B:C,2,0),0)</f>
        <v>20</v>
      </c>
      <c r="F2368">
        <v>64</v>
      </c>
      <c r="G2368" t="str">
        <f>VLOOKUP(Table_ExternalData_15[[#This Row],[Id]],'Blagovna izdelek'!A:C,3,0)</f>
        <v>Leviton</v>
      </c>
      <c r="H2368">
        <f>Table_ExternalData_15[[#This Row],[Rabat]]*0.2</f>
        <v>4</v>
      </c>
      <c r="I2368" s="2">
        <f>Table_ExternalData_15[[#This Row],[Price]]-(Table_ExternalData_15[[#This Row],[Price]]*Table_ExternalData_15[[#This Row],[BB rabat]])/100</f>
        <v>3.9359999999999995</v>
      </c>
      <c r="J2368" s="2">
        <f>Table_ExternalData_15[[#This Row],[BB cena]]*Table_ExternalData_15[[#Headers],[1,22]]</f>
        <v>4.8019199999999991</v>
      </c>
      <c r="K2368" s="2">
        <f>Table_ExternalData_15[[#This Row],[Price]]*Table_ExternalData_15[[#Headers],[1,22]]</f>
        <v>5.0019999999999998</v>
      </c>
      <c r="L2368" s="7">
        <f>IF(G2368="White Shark",E2368*0.5,IF(G2368="Sbox",E2368*0.5,IF(G2368="Tenda",E2368*0.5,E2368*0.2)))/100</f>
        <v>0.04</v>
      </c>
      <c r="M2368" s="2">
        <f>Table_ExternalData_15[[#This Row],[Price]]-Table_ExternalData_15[[#This Row],[Price]]*Table_ExternalData_15[[#This Row],[extra popust]]</f>
        <v>3.9359999999999995</v>
      </c>
      <c r="N2368" s="2">
        <f>IF(M2368&lt;I2368,M2368,I2368)</f>
        <v>3.9359999999999995</v>
      </c>
      <c r="O2368" s="12" t="str">
        <f>IF(N2368&lt;I2368,$U$1," ")</f>
        <v xml:space="preserve"> </v>
      </c>
      <c r="P2368" s="12" t="str">
        <f>IFERROR((O2368+30)," ")</f>
        <v xml:space="preserve"> </v>
      </c>
      <c r="Q2368" s="2">
        <f ca="1">IF(O2368=$U$1,N2368,"0")*1.22</f>
        <v>0</v>
      </c>
    </row>
    <row r="2369" spans="1:17" x14ac:dyDescent="0.25">
      <c r="A2369" t="s">
        <v>14330</v>
      </c>
      <c r="B2369" t="s">
        <v>14329</v>
      </c>
      <c r="C2369">
        <v>17420</v>
      </c>
      <c r="D2369">
        <v>5.8</v>
      </c>
      <c r="E2369">
        <f>IFERROR(VLOOKUP(Table_ExternalData_15[[#This Row],[Id]],Rabati!B:C,2,0),0)</f>
        <v>20</v>
      </c>
      <c r="F2369">
        <v>4</v>
      </c>
      <c r="G2369" t="str">
        <f>VLOOKUP(Table_ExternalData_15[[#This Row],[Id]],'Blagovna izdelek'!A:C,3,0)</f>
        <v>Leviton</v>
      </c>
      <c r="H2369">
        <f>Table_ExternalData_15[[#This Row],[Rabat]]*0.2</f>
        <v>4</v>
      </c>
      <c r="I2369" s="2">
        <f>Table_ExternalData_15[[#This Row],[Price]]-(Table_ExternalData_15[[#This Row],[Price]]*Table_ExternalData_15[[#This Row],[BB rabat]])/100</f>
        <v>5.5679999999999996</v>
      </c>
      <c r="J2369" s="2">
        <f>Table_ExternalData_15[[#This Row],[BB cena]]*Table_ExternalData_15[[#Headers],[1,22]]</f>
        <v>6.792959999999999</v>
      </c>
      <c r="K2369" s="2">
        <f>Table_ExternalData_15[[#This Row],[Price]]*Table_ExternalData_15[[#Headers],[1,22]]</f>
        <v>7.0759999999999996</v>
      </c>
      <c r="L2369" s="7">
        <f>IF(G2369="White Shark",E2369*0.5,IF(G2369="Sbox",E2369*0.5,IF(G2369="Tenda",E2369*0.5,E2369*0.2)))/100</f>
        <v>0.04</v>
      </c>
      <c r="M2369" s="2">
        <f>Table_ExternalData_15[[#This Row],[Price]]-Table_ExternalData_15[[#This Row],[Price]]*Table_ExternalData_15[[#This Row],[extra popust]]</f>
        <v>5.5679999999999996</v>
      </c>
      <c r="N2369" s="2">
        <f>IF(M2369&lt;I2369,M2369,I2369)</f>
        <v>5.5679999999999996</v>
      </c>
      <c r="O2369" s="12" t="str">
        <f>IF(N2369&lt;I2369,$U$1," ")</f>
        <v xml:space="preserve"> </v>
      </c>
      <c r="P2369" s="12" t="str">
        <f>IFERROR((O2369+30)," ")</f>
        <v xml:space="preserve"> </v>
      </c>
      <c r="Q2369" s="2">
        <f ca="1">IF(O2369=$U$1,N2369,"0")*1.22</f>
        <v>0</v>
      </c>
    </row>
    <row r="2370" spans="1:17" x14ac:dyDescent="0.25">
      <c r="A2370" t="s">
        <v>14359</v>
      </c>
      <c r="B2370" t="s">
        <v>14358</v>
      </c>
      <c r="C2370">
        <v>17431</v>
      </c>
      <c r="D2370">
        <v>5</v>
      </c>
      <c r="E2370">
        <f>IFERROR(VLOOKUP(Table_ExternalData_15[[#This Row],[Id]],Rabati!B:C,2,0),0)</f>
        <v>20</v>
      </c>
      <c r="F2370">
        <v>24</v>
      </c>
      <c r="G2370" t="str">
        <f>VLOOKUP(Table_ExternalData_15[[#This Row],[Id]],'Blagovna izdelek'!A:C,3,0)</f>
        <v>Leviton</v>
      </c>
      <c r="H2370">
        <f>Table_ExternalData_15[[#This Row],[Rabat]]*0.2</f>
        <v>4</v>
      </c>
      <c r="I2370" s="2">
        <f>Table_ExternalData_15[[#This Row],[Price]]-(Table_ExternalData_15[[#This Row],[Price]]*Table_ExternalData_15[[#This Row],[BB rabat]])/100</f>
        <v>4.8</v>
      </c>
      <c r="J2370" s="2">
        <f>Table_ExternalData_15[[#This Row],[BB cena]]*Table_ExternalData_15[[#Headers],[1,22]]</f>
        <v>5.8559999999999999</v>
      </c>
      <c r="K2370" s="2">
        <f>Table_ExternalData_15[[#This Row],[Price]]*Table_ExternalData_15[[#Headers],[1,22]]</f>
        <v>6.1</v>
      </c>
      <c r="L2370" s="7">
        <f>IF(G2370="White Shark",E2370*0.5,IF(G2370="Sbox",E2370*0.5,IF(G2370="Tenda",E2370*0.5,E2370*0.2)))/100</f>
        <v>0.04</v>
      </c>
      <c r="M2370" s="2">
        <f>Table_ExternalData_15[[#This Row],[Price]]-Table_ExternalData_15[[#This Row],[Price]]*Table_ExternalData_15[[#This Row],[extra popust]]</f>
        <v>4.8</v>
      </c>
      <c r="N2370" s="2">
        <f>IF(M2370&lt;I2370,M2370,I2370)</f>
        <v>4.8</v>
      </c>
      <c r="O2370" s="12" t="str">
        <f>IF(N2370&lt;I2370,$U$1," ")</f>
        <v xml:space="preserve"> </v>
      </c>
      <c r="P2370" s="12" t="str">
        <f>IFERROR((O2370+30)," ")</f>
        <v xml:space="preserve"> </v>
      </c>
      <c r="Q2370" s="2">
        <f ca="1">IF(O2370=$U$1,N2370,"0")*1.22</f>
        <v>0</v>
      </c>
    </row>
    <row r="2371" spans="1:17" x14ac:dyDescent="0.25">
      <c r="A2371" t="s">
        <v>14433</v>
      </c>
      <c r="B2371" t="s">
        <v>15428</v>
      </c>
      <c r="C2371">
        <v>17467</v>
      </c>
      <c r="D2371">
        <v>62.7</v>
      </c>
      <c r="E2371">
        <f>IFERROR(VLOOKUP(Table_ExternalData_15[[#This Row],[Id]],Rabati!B:C,2,0),0)</f>
        <v>20</v>
      </c>
      <c r="F2371">
        <v>7</v>
      </c>
      <c r="G2371" t="str">
        <f>VLOOKUP(Table_ExternalData_15[[#This Row],[Id]],'Blagovna izdelek'!A:C,3,0)</f>
        <v>Leviton</v>
      </c>
      <c r="H2371">
        <f>Table_ExternalData_15[[#This Row],[Rabat]]*0.2</f>
        <v>4</v>
      </c>
      <c r="I2371" s="2">
        <f>Table_ExternalData_15[[#This Row],[Price]]-(Table_ExternalData_15[[#This Row],[Price]]*Table_ExternalData_15[[#This Row],[BB rabat]])/100</f>
        <v>60.192</v>
      </c>
      <c r="J2371" s="2">
        <f>Table_ExternalData_15[[#This Row],[BB cena]]*Table_ExternalData_15[[#Headers],[1,22]]</f>
        <v>73.434240000000003</v>
      </c>
      <c r="K2371" s="2">
        <f>Table_ExternalData_15[[#This Row],[Price]]*Table_ExternalData_15[[#Headers],[1,22]]</f>
        <v>76.494</v>
      </c>
      <c r="L2371" s="7">
        <f>IF(G2371="White Shark",E2371*0.5,IF(G2371="Sbox",E2371*0.5,IF(G2371="Tenda",E2371*0.5,E2371*0.2)))/100</f>
        <v>0.04</v>
      </c>
      <c r="M2371" s="2">
        <f>Table_ExternalData_15[[#This Row],[Price]]-Table_ExternalData_15[[#This Row],[Price]]*Table_ExternalData_15[[#This Row],[extra popust]]</f>
        <v>60.192</v>
      </c>
      <c r="N2371" s="2">
        <f>IF(M2371&lt;I2371,M2371,I2371)</f>
        <v>60.192</v>
      </c>
      <c r="O2371" s="12" t="str">
        <f>IF(N2371&lt;I2371,$U$1," ")</f>
        <v xml:space="preserve"> </v>
      </c>
      <c r="P2371" s="12" t="str">
        <f>IFERROR((O2371+30)," ")</f>
        <v xml:space="preserve"> </v>
      </c>
      <c r="Q2371" s="2">
        <f ca="1">IF(O2371=$U$1,N2371,"0")*1.22</f>
        <v>0</v>
      </c>
    </row>
    <row r="2372" spans="1:17" x14ac:dyDescent="0.25">
      <c r="A2372" t="s">
        <v>14473</v>
      </c>
      <c r="B2372" t="s">
        <v>14472</v>
      </c>
      <c r="C2372">
        <v>17483</v>
      </c>
      <c r="D2372">
        <v>5.95</v>
      </c>
      <c r="E2372">
        <f>IFERROR(VLOOKUP(Table_ExternalData_15[[#This Row],[Id]],Rabati!B:C,2,0),0)</f>
        <v>20</v>
      </c>
      <c r="F2372">
        <v>24</v>
      </c>
      <c r="G2372" t="str">
        <f>VLOOKUP(Table_ExternalData_15[[#This Row],[Id]],'Blagovna izdelek'!A:C,3,0)</f>
        <v>Leviton</v>
      </c>
      <c r="H2372">
        <f>Table_ExternalData_15[[#This Row],[Rabat]]*0.2</f>
        <v>4</v>
      </c>
      <c r="I2372" s="2">
        <f>Table_ExternalData_15[[#This Row],[Price]]-(Table_ExternalData_15[[#This Row],[Price]]*Table_ExternalData_15[[#This Row],[BB rabat]])/100</f>
        <v>5.7119999999999997</v>
      </c>
      <c r="J2372" s="2">
        <f>Table_ExternalData_15[[#This Row],[BB cena]]*Table_ExternalData_15[[#Headers],[1,22]]</f>
        <v>6.9686399999999997</v>
      </c>
      <c r="K2372" s="2">
        <f>Table_ExternalData_15[[#This Row],[Price]]*Table_ExternalData_15[[#Headers],[1,22]]</f>
        <v>7.2590000000000003</v>
      </c>
      <c r="L2372" s="7">
        <f>IF(G2372="White Shark",E2372*0.5,IF(G2372="Sbox",E2372*0.5,IF(G2372="Tenda",E2372*0.5,E2372*0.2)))/100</f>
        <v>0.04</v>
      </c>
      <c r="M2372" s="2">
        <f>Table_ExternalData_15[[#This Row],[Price]]-Table_ExternalData_15[[#This Row],[Price]]*Table_ExternalData_15[[#This Row],[extra popust]]</f>
        <v>5.7119999999999997</v>
      </c>
      <c r="N2372" s="2">
        <f>IF(M2372&lt;I2372,M2372,I2372)</f>
        <v>5.7119999999999997</v>
      </c>
      <c r="O2372" s="12" t="str">
        <f>IF(N2372&lt;I2372,$U$1," ")</f>
        <v xml:space="preserve"> </v>
      </c>
      <c r="P2372" s="12" t="str">
        <f>IFERROR((O2372+30)," ")</f>
        <v xml:space="preserve"> </v>
      </c>
      <c r="Q2372" s="2">
        <f ca="1">IF(O2372=$U$1,N2372,"0")*1.22</f>
        <v>0</v>
      </c>
    </row>
    <row r="2373" spans="1:17" x14ac:dyDescent="0.25">
      <c r="A2373" t="s">
        <v>14475</v>
      </c>
      <c r="B2373" t="s">
        <v>14474</v>
      </c>
      <c r="C2373">
        <v>17484</v>
      </c>
      <c r="D2373">
        <v>5.95</v>
      </c>
      <c r="E2373">
        <f>IFERROR(VLOOKUP(Table_ExternalData_15[[#This Row],[Id]],Rabati!B:C,2,0),0)</f>
        <v>20</v>
      </c>
      <c r="F2373">
        <v>56</v>
      </c>
      <c r="G2373" t="str">
        <f>VLOOKUP(Table_ExternalData_15[[#This Row],[Id]],'Blagovna izdelek'!A:C,3,0)</f>
        <v>Leviton</v>
      </c>
      <c r="H2373">
        <f>Table_ExternalData_15[[#This Row],[Rabat]]*0.2</f>
        <v>4</v>
      </c>
      <c r="I2373" s="2">
        <f>Table_ExternalData_15[[#This Row],[Price]]-(Table_ExternalData_15[[#This Row],[Price]]*Table_ExternalData_15[[#This Row],[BB rabat]])/100</f>
        <v>5.7119999999999997</v>
      </c>
      <c r="J2373" s="2">
        <f>Table_ExternalData_15[[#This Row],[BB cena]]*Table_ExternalData_15[[#Headers],[1,22]]</f>
        <v>6.9686399999999997</v>
      </c>
      <c r="K2373" s="2">
        <f>Table_ExternalData_15[[#This Row],[Price]]*Table_ExternalData_15[[#Headers],[1,22]]</f>
        <v>7.2590000000000003</v>
      </c>
      <c r="L2373" s="7">
        <f>IF(G2373="White Shark",E2373*0.5,IF(G2373="Sbox",E2373*0.5,IF(G2373="Tenda",E2373*0.5,E2373*0.2)))/100</f>
        <v>0.04</v>
      </c>
      <c r="M2373" s="2">
        <f>Table_ExternalData_15[[#This Row],[Price]]-Table_ExternalData_15[[#This Row],[Price]]*Table_ExternalData_15[[#This Row],[extra popust]]</f>
        <v>5.7119999999999997</v>
      </c>
      <c r="N2373" s="2">
        <f>IF(M2373&lt;I2373,M2373,I2373)</f>
        <v>5.7119999999999997</v>
      </c>
      <c r="O2373" s="12" t="str">
        <f>IF(N2373&lt;I2373,$U$1," ")</f>
        <v xml:space="preserve"> </v>
      </c>
      <c r="P2373" s="12" t="str">
        <f>IFERROR((O2373+30)," ")</f>
        <v xml:space="preserve"> </v>
      </c>
      <c r="Q2373" s="2">
        <f ca="1">IF(O2373=$U$1,N2373,"0")*1.22</f>
        <v>0</v>
      </c>
    </row>
    <row r="2374" spans="1:17" x14ac:dyDescent="0.25">
      <c r="A2374" t="s">
        <v>14477</v>
      </c>
      <c r="B2374" t="s">
        <v>14476</v>
      </c>
      <c r="C2374">
        <v>17485</v>
      </c>
      <c r="D2374">
        <v>5.15</v>
      </c>
      <c r="E2374">
        <f>IFERROR(VLOOKUP(Table_ExternalData_15[[#This Row],[Id]],Rabati!B:C,2,0),0)</f>
        <v>20</v>
      </c>
      <c r="F2374">
        <v>96</v>
      </c>
      <c r="G2374" t="str">
        <f>VLOOKUP(Table_ExternalData_15[[#This Row],[Id]],'Blagovna izdelek'!A:C,3,0)</f>
        <v>Leviton</v>
      </c>
      <c r="H2374">
        <f>Table_ExternalData_15[[#This Row],[Rabat]]*0.2</f>
        <v>4</v>
      </c>
      <c r="I2374" s="2">
        <f>Table_ExternalData_15[[#This Row],[Price]]-(Table_ExternalData_15[[#This Row],[Price]]*Table_ExternalData_15[[#This Row],[BB rabat]])/100</f>
        <v>4.944</v>
      </c>
      <c r="J2374" s="2">
        <f>Table_ExternalData_15[[#This Row],[BB cena]]*Table_ExternalData_15[[#Headers],[1,22]]</f>
        <v>6.0316799999999997</v>
      </c>
      <c r="K2374" s="2">
        <f>Table_ExternalData_15[[#This Row],[Price]]*Table_ExternalData_15[[#Headers],[1,22]]</f>
        <v>6.2830000000000004</v>
      </c>
      <c r="L2374" s="7">
        <f>IF(G2374="White Shark",E2374*0.5,IF(G2374="Sbox",E2374*0.5,IF(G2374="Tenda",E2374*0.5,E2374*0.2)))/100</f>
        <v>0.04</v>
      </c>
      <c r="M2374" s="2">
        <f>Table_ExternalData_15[[#This Row],[Price]]-Table_ExternalData_15[[#This Row],[Price]]*Table_ExternalData_15[[#This Row],[extra popust]]</f>
        <v>4.944</v>
      </c>
      <c r="N2374" s="2">
        <f>IF(M2374&lt;I2374,M2374,I2374)</f>
        <v>4.944</v>
      </c>
      <c r="O2374" s="12" t="str">
        <f>IF(N2374&lt;I2374,$U$1," ")</f>
        <v xml:space="preserve"> </v>
      </c>
      <c r="P2374" s="12" t="str">
        <f>IFERROR((O2374+30)," ")</f>
        <v xml:space="preserve"> </v>
      </c>
      <c r="Q2374" s="2">
        <f ca="1">IF(O2374=$U$1,N2374,"0")*1.22</f>
        <v>0</v>
      </c>
    </row>
    <row r="2375" spans="1:17" x14ac:dyDescent="0.25">
      <c r="A2375" t="s">
        <v>15013</v>
      </c>
      <c r="B2375" t="s">
        <v>15012</v>
      </c>
      <c r="C2375">
        <v>17659</v>
      </c>
      <c r="D2375">
        <v>259</v>
      </c>
      <c r="E2375">
        <f>IFERROR(VLOOKUP(Table_ExternalData_15[[#This Row],[Id]],Rabati!B:C,2,0),0)</f>
        <v>20</v>
      </c>
      <c r="F2375">
        <v>8</v>
      </c>
      <c r="G2375" t="str">
        <f>VLOOKUP(Table_ExternalData_15[[#This Row],[Id]],'Blagovna izdelek'!A:C,3,0)</f>
        <v>Leviton</v>
      </c>
      <c r="H2375">
        <f>Table_ExternalData_15[[#This Row],[Rabat]]*0.2</f>
        <v>4</v>
      </c>
      <c r="I2375" s="2">
        <f>Table_ExternalData_15[[#This Row],[Price]]-(Table_ExternalData_15[[#This Row],[Price]]*Table_ExternalData_15[[#This Row],[BB rabat]])/100</f>
        <v>248.64</v>
      </c>
      <c r="J2375" s="2">
        <f>Table_ExternalData_15[[#This Row],[BB cena]]*Table_ExternalData_15[[#Headers],[1,22]]</f>
        <v>303.3408</v>
      </c>
      <c r="K2375" s="2">
        <f>Table_ExternalData_15[[#This Row],[Price]]*Table_ExternalData_15[[#Headers],[1,22]]</f>
        <v>315.98</v>
      </c>
      <c r="L2375" s="7">
        <f>IF(G2375="White Shark",E2375*0.5,IF(G2375="Sbox",E2375*0.5,IF(G2375="Tenda",E2375*0.5,E2375*0.2)))/100</f>
        <v>0.04</v>
      </c>
      <c r="M2375" s="2">
        <f>Table_ExternalData_15[[#This Row],[Price]]-Table_ExternalData_15[[#This Row],[Price]]*Table_ExternalData_15[[#This Row],[extra popust]]</f>
        <v>248.64</v>
      </c>
      <c r="N2375" s="2">
        <f>IF(M2375&lt;I2375,M2375,I2375)</f>
        <v>248.64</v>
      </c>
      <c r="O2375" s="12" t="str">
        <f>IF(N2375&lt;I2375,$U$1," ")</f>
        <v xml:space="preserve"> </v>
      </c>
      <c r="P2375" s="12" t="str">
        <f>IFERROR((O2375+30)," ")</f>
        <v xml:space="preserve"> </v>
      </c>
      <c r="Q2375" s="2">
        <f ca="1">IF(O2375=$U$1,N2375,"0")*1.22</f>
        <v>0</v>
      </c>
    </row>
    <row r="2376" spans="1:17" x14ac:dyDescent="0.25">
      <c r="A2376" t="s">
        <v>15107</v>
      </c>
      <c r="B2376" t="s">
        <v>15106</v>
      </c>
      <c r="C2376">
        <v>17684</v>
      </c>
      <c r="D2376">
        <v>4.45</v>
      </c>
      <c r="E2376">
        <f>IFERROR(VLOOKUP(Table_ExternalData_15[[#This Row],[Id]],Rabati!B:C,2,0),0)</f>
        <v>20</v>
      </c>
      <c r="F2376">
        <v>0</v>
      </c>
      <c r="G2376" t="str">
        <f>VLOOKUP(Table_ExternalData_15[[#This Row],[Id]],'Blagovna izdelek'!A:C,3,0)</f>
        <v>Leviton</v>
      </c>
      <c r="H2376">
        <f>Table_ExternalData_15[[#This Row],[Rabat]]*0.2</f>
        <v>4</v>
      </c>
      <c r="I2376" s="2">
        <f>Table_ExternalData_15[[#This Row],[Price]]-(Table_ExternalData_15[[#This Row],[Price]]*Table_ExternalData_15[[#This Row],[BB rabat]])/100</f>
        <v>4.2720000000000002</v>
      </c>
      <c r="J2376" s="2">
        <f>Table_ExternalData_15[[#This Row],[BB cena]]*Table_ExternalData_15[[#Headers],[1,22]]</f>
        <v>5.2118400000000005</v>
      </c>
      <c r="K2376" s="2">
        <f>Table_ExternalData_15[[#This Row],[Price]]*Table_ExternalData_15[[#Headers],[1,22]]</f>
        <v>5.4290000000000003</v>
      </c>
      <c r="L2376" s="7">
        <f>IF(G2376="White Shark",E2376*0.5,IF(G2376="Sbox",E2376*0.5,IF(G2376="Tenda",E2376*0.5,E2376*0.2)))/100</f>
        <v>0.04</v>
      </c>
      <c r="M2376" s="2">
        <f>Table_ExternalData_15[[#This Row],[Price]]-Table_ExternalData_15[[#This Row],[Price]]*Table_ExternalData_15[[#This Row],[extra popust]]</f>
        <v>4.2720000000000002</v>
      </c>
      <c r="N2376" s="2">
        <f>IF(M2376&lt;I2376,M2376,I2376)</f>
        <v>4.2720000000000002</v>
      </c>
      <c r="O2376" s="12" t="str">
        <f>IF(N2376&lt;I2376,$U$1," ")</f>
        <v xml:space="preserve"> </v>
      </c>
      <c r="P2376" s="12" t="str">
        <f>IFERROR((O2376+30)," ")</f>
        <v xml:space="preserve"> </v>
      </c>
      <c r="Q2376" s="2">
        <f ca="1">IF(O2376=$U$1,N2376,"0")*1.22</f>
        <v>0</v>
      </c>
    </row>
    <row r="2377" spans="1:17" x14ac:dyDescent="0.25">
      <c r="A2377" t="s">
        <v>15109</v>
      </c>
      <c r="B2377" t="s">
        <v>15108</v>
      </c>
      <c r="C2377">
        <v>17685</v>
      </c>
      <c r="D2377">
        <v>12.4</v>
      </c>
      <c r="E2377">
        <f>IFERROR(VLOOKUP(Table_ExternalData_15[[#This Row],[Id]],Rabati!B:C,2,0),0)</f>
        <v>20</v>
      </c>
      <c r="F2377">
        <v>45</v>
      </c>
      <c r="G2377" t="str">
        <f>VLOOKUP(Table_ExternalData_15[[#This Row],[Id]],'Blagovna izdelek'!A:C,3,0)</f>
        <v>Leviton</v>
      </c>
      <c r="H2377">
        <f>Table_ExternalData_15[[#This Row],[Rabat]]*0.2</f>
        <v>4</v>
      </c>
      <c r="I2377" s="2">
        <f>Table_ExternalData_15[[#This Row],[Price]]-(Table_ExternalData_15[[#This Row],[Price]]*Table_ExternalData_15[[#This Row],[BB rabat]])/100</f>
        <v>11.904</v>
      </c>
      <c r="J2377" s="2">
        <f>Table_ExternalData_15[[#This Row],[BB cena]]*Table_ExternalData_15[[#Headers],[1,22]]</f>
        <v>14.522879999999999</v>
      </c>
      <c r="K2377" s="2">
        <f>Table_ExternalData_15[[#This Row],[Price]]*Table_ExternalData_15[[#Headers],[1,22]]</f>
        <v>15.128</v>
      </c>
      <c r="L2377" s="7">
        <f>IF(G2377="White Shark",E2377*0.5,IF(G2377="Sbox",E2377*0.5,IF(G2377="Tenda",E2377*0.5,E2377*0.2)))/100</f>
        <v>0.04</v>
      </c>
      <c r="M2377" s="2">
        <f>Table_ExternalData_15[[#This Row],[Price]]-Table_ExternalData_15[[#This Row],[Price]]*Table_ExternalData_15[[#This Row],[extra popust]]</f>
        <v>11.904</v>
      </c>
      <c r="N2377" s="2">
        <f>IF(M2377&lt;I2377,M2377,I2377)</f>
        <v>11.904</v>
      </c>
      <c r="O2377" s="12" t="str">
        <f>IF(N2377&lt;I2377,$U$1," ")</f>
        <v xml:space="preserve"> </v>
      </c>
      <c r="P2377" s="12" t="str">
        <f>IFERROR((O2377+30)," ")</f>
        <v xml:space="preserve"> </v>
      </c>
      <c r="Q2377" s="2">
        <f ca="1">IF(O2377=$U$1,N2377,"0")*1.22</f>
        <v>0</v>
      </c>
    </row>
    <row r="2378" spans="1:17" x14ac:dyDescent="0.25">
      <c r="A2378" t="s">
        <v>15111</v>
      </c>
      <c r="B2378" t="s">
        <v>15110</v>
      </c>
      <c r="C2378">
        <v>17686</v>
      </c>
      <c r="D2378">
        <v>5.15</v>
      </c>
      <c r="E2378">
        <f>IFERROR(VLOOKUP(Table_ExternalData_15[[#This Row],[Id]],Rabati!B:C,2,0),0)</f>
        <v>20</v>
      </c>
      <c r="F2378">
        <v>96</v>
      </c>
      <c r="G2378" t="str">
        <f>VLOOKUP(Table_ExternalData_15[[#This Row],[Id]],'Blagovna izdelek'!A:C,3,0)</f>
        <v>Leviton</v>
      </c>
      <c r="H2378">
        <f>Table_ExternalData_15[[#This Row],[Rabat]]*0.2</f>
        <v>4</v>
      </c>
      <c r="I2378" s="2">
        <f>Table_ExternalData_15[[#This Row],[Price]]-(Table_ExternalData_15[[#This Row],[Price]]*Table_ExternalData_15[[#This Row],[BB rabat]])/100</f>
        <v>4.944</v>
      </c>
      <c r="J2378" s="2">
        <f>Table_ExternalData_15[[#This Row],[BB cena]]*Table_ExternalData_15[[#Headers],[1,22]]</f>
        <v>6.0316799999999997</v>
      </c>
      <c r="K2378" s="2">
        <f>Table_ExternalData_15[[#This Row],[Price]]*Table_ExternalData_15[[#Headers],[1,22]]</f>
        <v>6.2830000000000004</v>
      </c>
      <c r="L2378" s="7">
        <f>IF(G2378="White Shark",E2378*0.5,IF(G2378="Sbox",E2378*0.5,IF(G2378="Tenda",E2378*0.5,E2378*0.2)))/100</f>
        <v>0.04</v>
      </c>
      <c r="M2378" s="2">
        <f>Table_ExternalData_15[[#This Row],[Price]]-Table_ExternalData_15[[#This Row],[Price]]*Table_ExternalData_15[[#This Row],[extra popust]]</f>
        <v>4.944</v>
      </c>
      <c r="N2378" s="2">
        <f>IF(M2378&lt;I2378,M2378,I2378)</f>
        <v>4.944</v>
      </c>
      <c r="O2378" s="12" t="str">
        <f>IF(N2378&lt;I2378,$U$1," ")</f>
        <v xml:space="preserve"> </v>
      </c>
      <c r="P2378" s="12" t="str">
        <f>IFERROR((O2378+30)," ")</f>
        <v xml:space="preserve"> </v>
      </c>
      <c r="Q2378" s="2">
        <f ca="1">IF(O2378=$U$1,N2378,"0")*1.22</f>
        <v>0</v>
      </c>
    </row>
    <row r="2379" spans="1:17" x14ac:dyDescent="0.25">
      <c r="A2379" t="s">
        <v>15113</v>
      </c>
      <c r="B2379" t="s">
        <v>15112</v>
      </c>
      <c r="C2379">
        <v>17687</v>
      </c>
      <c r="D2379">
        <v>5.15</v>
      </c>
      <c r="E2379">
        <f>IFERROR(VLOOKUP(Table_ExternalData_15[[#This Row],[Id]],Rabati!B:C,2,0),0)</f>
        <v>20</v>
      </c>
      <c r="F2379">
        <v>24</v>
      </c>
      <c r="G2379" t="str">
        <f>VLOOKUP(Table_ExternalData_15[[#This Row],[Id]],'Blagovna izdelek'!A:C,3,0)</f>
        <v>Leviton</v>
      </c>
      <c r="H2379">
        <f>Table_ExternalData_15[[#This Row],[Rabat]]*0.2</f>
        <v>4</v>
      </c>
      <c r="I2379" s="2">
        <f>Table_ExternalData_15[[#This Row],[Price]]-(Table_ExternalData_15[[#This Row],[Price]]*Table_ExternalData_15[[#This Row],[BB rabat]])/100</f>
        <v>4.944</v>
      </c>
      <c r="J2379" s="2">
        <f>Table_ExternalData_15[[#This Row],[BB cena]]*Table_ExternalData_15[[#Headers],[1,22]]</f>
        <v>6.0316799999999997</v>
      </c>
      <c r="K2379" s="2">
        <f>Table_ExternalData_15[[#This Row],[Price]]*Table_ExternalData_15[[#Headers],[1,22]]</f>
        <v>6.2830000000000004</v>
      </c>
      <c r="L2379" s="7">
        <f>IF(G2379="White Shark",E2379*0.5,IF(G2379="Sbox",E2379*0.5,IF(G2379="Tenda",E2379*0.5,E2379*0.2)))/100</f>
        <v>0.04</v>
      </c>
      <c r="M2379" s="2">
        <f>Table_ExternalData_15[[#This Row],[Price]]-Table_ExternalData_15[[#This Row],[Price]]*Table_ExternalData_15[[#This Row],[extra popust]]</f>
        <v>4.944</v>
      </c>
      <c r="N2379" s="2">
        <f>IF(M2379&lt;I2379,M2379,I2379)</f>
        <v>4.944</v>
      </c>
      <c r="O2379" s="12" t="str">
        <f>IF(N2379&lt;I2379,$U$1," ")</f>
        <v xml:space="preserve"> </v>
      </c>
      <c r="P2379" s="12" t="str">
        <f>IFERROR((O2379+30)," ")</f>
        <v xml:space="preserve"> </v>
      </c>
      <c r="Q2379" s="2">
        <f ca="1">IF(O2379=$U$1,N2379,"0")*1.22</f>
        <v>0</v>
      </c>
    </row>
    <row r="2380" spans="1:17" x14ac:dyDescent="0.25">
      <c r="A2380" t="s">
        <v>15115</v>
      </c>
      <c r="B2380" t="s">
        <v>15114</v>
      </c>
      <c r="C2380">
        <v>17688</v>
      </c>
      <c r="D2380">
        <v>8.1999999999999993</v>
      </c>
      <c r="E2380">
        <f>IFERROR(VLOOKUP(Table_ExternalData_15[[#This Row],[Id]],Rabati!B:C,2,0),0)</f>
        <v>20</v>
      </c>
      <c r="F2380">
        <v>11</v>
      </c>
      <c r="G2380" t="str">
        <f>VLOOKUP(Table_ExternalData_15[[#This Row],[Id]],'Blagovna izdelek'!A:C,3,0)</f>
        <v>Leviton</v>
      </c>
      <c r="H2380">
        <f>Table_ExternalData_15[[#This Row],[Rabat]]*0.2</f>
        <v>4</v>
      </c>
      <c r="I2380" s="2">
        <f>Table_ExternalData_15[[#This Row],[Price]]-(Table_ExternalData_15[[#This Row],[Price]]*Table_ExternalData_15[[#This Row],[BB rabat]])/100</f>
        <v>7.871999999999999</v>
      </c>
      <c r="J2380" s="2">
        <f>Table_ExternalData_15[[#This Row],[BB cena]]*Table_ExternalData_15[[#Headers],[1,22]]</f>
        <v>9.6038399999999982</v>
      </c>
      <c r="K2380" s="2">
        <f>Table_ExternalData_15[[#This Row],[Price]]*Table_ExternalData_15[[#Headers],[1,22]]</f>
        <v>10.004</v>
      </c>
      <c r="L2380" s="7">
        <f>IF(G2380="White Shark",E2380*0.5,IF(G2380="Sbox",E2380*0.5,IF(G2380="Tenda",E2380*0.5,E2380*0.2)))/100</f>
        <v>0.04</v>
      </c>
      <c r="M2380" s="2">
        <f>Table_ExternalData_15[[#This Row],[Price]]-Table_ExternalData_15[[#This Row],[Price]]*Table_ExternalData_15[[#This Row],[extra popust]]</f>
        <v>7.871999999999999</v>
      </c>
      <c r="N2380" s="2">
        <f>IF(M2380&lt;I2380,M2380,I2380)</f>
        <v>7.871999999999999</v>
      </c>
      <c r="O2380" s="12" t="str">
        <f>IF(N2380&lt;I2380,$U$1," ")</f>
        <v xml:space="preserve"> </v>
      </c>
      <c r="P2380" s="12" t="str">
        <f>IFERROR((O2380+30)," ")</f>
        <v xml:space="preserve"> </v>
      </c>
      <c r="Q2380" s="2">
        <f ca="1">IF(O2380=$U$1,N2380,"0")*1.22</f>
        <v>0</v>
      </c>
    </row>
    <row r="2381" spans="1:17" x14ac:dyDescent="0.25">
      <c r="A2381" t="s">
        <v>15172</v>
      </c>
      <c r="B2381" t="s">
        <v>15171</v>
      </c>
      <c r="C2381">
        <v>17712</v>
      </c>
      <c r="D2381">
        <v>4.0999999999999996</v>
      </c>
      <c r="E2381">
        <f>IFERROR(VLOOKUP(Table_ExternalData_15[[#This Row],[Id]],Rabati!B:C,2,0),0)</f>
        <v>20</v>
      </c>
      <c r="F2381">
        <v>24</v>
      </c>
      <c r="G2381" t="str">
        <f>VLOOKUP(Table_ExternalData_15[[#This Row],[Id]],'Blagovna izdelek'!A:C,3,0)</f>
        <v>Leviton</v>
      </c>
      <c r="H2381">
        <f>Table_ExternalData_15[[#This Row],[Rabat]]*0.2</f>
        <v>4</v>
      </c>
      <c r="I2381" s="2">
        <f>Table_ExternalData_15[[#This Row],[Price]]-(Table_ExternalData_15[[#This Row],[Price]]*Table_ExternalData_15[[#This Row],[BB rabat]])/100</f>
        <v>3.9359999999999995</v>
      </c>
      <c r="J2381" s="2">
        <f>Table_ExternalData_15[[#This Row],[BB cena]]*Table_ExternalData_15[[#Headers],[1,22]]</f>
        <v>4.8019199999999991</v>
      </c>
      <c r="K2381" s="2">
        <f>Table_ExternalData_15[[#This Row],[Price]]*Table_ExternalData_15[[#Headers],[1,22]]</f>
        <v>5.0019999999999998</v>
      </c>
      <c r="L2381" s="7">
        <f>IF(G2381="White Shark",E2381*0.5,IF(G2381="Sbox",E2381*0.5,IF(G2381="Tenda",E2381*0.5,E2381*0.2)))/100</f>
        <v>0.04</v>
      </c>
      <c r="M2381" s="2">
        <f>Table_ExternalData_15[[#This Row],[Price]]-Table_ExternalData_15[[#This Row],[Price]]*Table_ExternalData_15[[#This Row],[extra popust]]</f>
        <v>3.9359999999999995</v>
      </c>
      <c r="N2381" s="2">
        <f>IF(M2381&lt;I2381,M2381,I2381)</f>
        <v>3.9359999999999995</v>
      </c>
      <c r="O2381" s="12" t="str">
        <f>IF(N2381&lt;I2381,$U$1," ")</f>
        <v xml:space="preserve"> </v>
      </c>
      <c r="P2381" s="12" t="str">
        <f>IFERROR((O2381+30)," ")</f>
        <v xml:space="preserve"> </v>
      </c>
      <c r="Q2381" s="2">
        <f ca="1">IF(O2381=$U$1,N2381,"0")*1.22</f>
        <v>0</v>
      </c>
    </row>
    <row r="2382" spans="1:17" x14ac:dyDescent="0.25">
      <c r="A2382" t="s">
        <v>15174</v>
      </c>
      <c r="B2382" t="s">
        <v>15173</v>
      </c>
      <c r="C2382">
        <v>17713</v>
      </c>
      <c r="D2382">
        <v>5.98</v>
      </c>
      <c r="E2382">
        <f>IFERROR(VLOOKUP(Table_ExternalData_15[[#This Row],[Id]],Rabati!B:C,2,0),0)</f>
        <v>20</v>
      </c>
      <c r="F2382">
        <v>24</v>
      </c>
      <c r="G2382" t="str">
        <f>VLOOKUP(Table_ExternalData_15[[#This Row],[Id]],'Blagovna izdelek'!A:C,3,0)</f>
        <v>Leviton</v>
      </c>
      <c r="H2382">
        <f>Table_ExternalData_15[[#This Row],[Rabat]]*0.2</f>
        <v>4</v>
      </c>
      <c r="I2382" s="2">
        <f>Table_ExternalData_15[[#This Row],[Price]]-(Table_ExternalData_15[[#This Row],[Price]]*Table_ExternalData_15[[#This Row],[BB rabat]])/100</f>
        <v>5.7408000000000001</v>
      </c>
      <c r="J2382" s="2">
        <f>Table_ExternalData_15[[#This Row],[BB cena]]*Table_ExternalData_15[[#Headers],[1,22]]</f>
        <v>7.0037760000000002</v>
      </c>
      <c r="K2382" s="2">
        <f>Table_ExternalData_15[[#This Row],[Price]]*Table_ExternalData_15[[#Headers],[1,22]]</f>
        <v>7.2956000000000003</v>
      </c>
      <c r="L2382" s="7">
        <f>IF(G2382="White Shark",E2382*0.5,IF(G2382="Sbox",E2382*0.5,IF(G2382="Tenda",E2382*0.5,E2382*0.2)))/100</f>
        <v>0.04</v>
      </c>
      <c r="M2382" s="2">
        <f>Table_ExternalData_15[[#This Row],[Price]]-Table_ExternalData_15[[#This Row],[Price]]*Table_ExternalData_15[[#This Row],[extra popust]]</f>
        <v>5.7408000000000001</v>
      </c>
      <c r="N2382" s="2">
        <f>IF(M2382&lt;I2382,M2382,I2382)</f>
        <v>5.7408000000000001</v>
      </c>
      <c r="O2382" s="12" t="str">
        <f>IF(N2382&lt;I2382,$U$1," ")</f>
        <v xml:space="preserve"> </v>
      </c>
      <c r="P2382" s="12" t="str">
        <f>IFERROR((O2382+30)," ")</f>
        <v xml:space="preserve"> </v>
      </c>
      <c r="Q2382" s="2">
        <f ca="1">IF(O2382=$U$1,N2382,"0")*1.22</f>
        <v>0</v>
      </c>
    </row>
    <row r="2383" spans="1:17" x14ac:dyDescent="0.25">
      <c r="A2383" t="s">
        <v>15177</v>
      </c>
      <c r="B2383" t="s">
        <v>15176</v>
      </c>
      <c r="C2383">
        <v>17714</v>
      </c>
      <c r="D2383">
        <v>6.48</v>
      </c>
      <c r="E2383">
        <f>IFERROR(VLOOKUP(Table_ExternalData_15[[#This Row],[Id]],Rabati!B:C,2,0),0)</f>
        <v>20</v>
      </c>
      <c r="F2383">
        <v>96</v>
      </c>
      <c r="G2383" t="str">
        <f>VLOOKUP(Table_ExternalData_15[[#This Row],[Id]],'Blagovna izdelek'!A:C,3,0)</f>
        <v>Leviton</v>
      </c>
      <c r="H2383">
        <f>Table_ExternalData_15[[#This Row],[Rabat]]*0.2</f>
        <v>4</v>
      </c>
      <c r="I2383" s="2">
        <f>Table_ExternalData_15[[#This Row],[Price]]-(Table_ExternalData_15[[#This Row],[Price]]*Table_ExternalData_15[[#This Row],[BB rabat]])/100</f>
        <v>6.2208000000000006</v>
      </c>
      <c r="J2383" s="2">
        <f>Table_ExternalData_15[[#This Row],[BB cena]]*Table_ExternalData_15[[#Headers],[1,22]]</f>
        <v>7.5893760000000006</v>
      </c>
      <c r="K2383" s="2">
        <f>Table_ExternalData_15[[#This Row],[Price]]*Table_ExternalData_15[[#Headers],[1,22]]</f>
        <v>7.9056000000000006</v>
      </c>
      <c r="L2383" s="7">
        <f>IF(G2383="White Shark",E2383*0.5,IF(G2383="Sbox",E2383*0.5,IF(G2383="Tenda",E2383*0.5,E2383*0.2)))/100</f>
        <v>0.04</v>
      </c>
      <c r="M2383" s="2">
        <f>Table_ExternalData_15[[#This Row],[Price]]-Table_ExternalData_15[[#This Row],[Price]]*Table_ExternalData_15[[#This Row],[extra popust]]</f>
        <v>6.2208000000000006</v>
      </c>
      <c r="N2383" s="2">
        <f>IF(M2383&lt;I2383,M2383,I2383)</f>
        <v>6.2208000000000006</v>
      </c>
      <c r="O2383" s="12" t="str">
        <f>IF(N2383&lt;I2383,$U$1," ")</f>
        <v xml:space="preserve"> </v>
      </c>
      <c r="P2383" s="12" t="str">
        <f>IFERROR((O2383+30)," ")</f>
        <v xml:space="preserve"> </v>
      </c>
      <c r="Q2383" s="2">
        <f ca="1">IF(O2383=$U$1,N2383,"0")*1.22</f>
        <v>0</v>
      </c>
    </row>
    <row r="2384" spans="1:17" x14ac:dyDescent="0.25">
      <c r="A2384" t="s">
        <v>15401</v>
      </c>
      <c r="B2384" t="s">
        <v>15400</v>
      </c>
      <c r="C2384">
        <v>17798</v>
      </c>
      <c r="D2384">
        <v>0</v>
      </c>
      <c r="E2384">
        <f>IFERROR(VLOOKUP(Table_ExternalData_15[[#This Row],[Id]],Rabati!B:C,2,0),0)</f>
        <v>20</v>
      </c>
      <c r="F2384">
        <v>0</v>
      </c>
      <c r="G2384" t="str">
        <f>VLOOKUP(Table_ExternalData_15[[#This Row],[Id]],'Blagovna izdelek'!A:C,3,0)</f>
        <v>Leviton</v>
      </c>
      <c r="H2384">
        <f>Table_ExternalData_15[[#This Row],[Rabat]]*0.2</f>
        <v>4</v>
      </c>
      <c r="I2384" s="2">
        <f>Table_ExternalData_15[[#This Row],[Price]]-(Table_ExternalData_15[[#This Row],[Price]]*Table_ExternalData_15[[#This Row],[BB rabat]])/100</f>
        <v>0</v>
      </c>
      <c r="J2384" s="2">
        <f>Table_ExternalData_15[[#This Row],[BB cena]]*Table_ExternalData_15[[#Headers],[1,22]]</f>
        <v>0</v>
      </c>
      <c r="K2384" s="2">
        <f>Table_ExternalData_15[[#This Row],[Price]]*Table_ExternalData_15[[#Headers],[1,22]]</f>
        <v>0</v>
      </c>
      <c r="L2384" s="7">
        <f>IF(G2384="White Shark",E2384*0.5,IF(G2384="Sbox",E2384*0.5,IF(G2384="Tenda",E2384*0.5,E2384*0.2)))/100</f>
        <v>0.04</v>
      </c>
      <c r="M2384" s="2">
        <f>Table_ExternalData_15[[#This Row],[Price]]-Table_ExternalData_15[[#This Row],[Price]]*Table_ExternalData_15[[#This Row],[extra popust]]</f>
        <v>0</v>
      </c>
      <c r="N2384" s="2">
        <f>IF(M2384&lt;I2384,M2384,I2384)</f>
        <v>0</v>
      </c>
      <c r="O2384" s="12" t="str">
        <f>IF(N2384&lt;I2384,$U$1," ")</f>
        <v xml:space="preserve"> </v>
      </c>
      <c r="P2384" s="12" t="str">
        <f>IFERROR((O2384+30)," ")</f>
        <v xml:space="preserve"> </v>
      </c>
      <c r="Q2384" s="2">
        <f ca="1">IF(O2384=$U$1,N2384,"0")*1.22</f>
        <v>0</v>
      </c>
    </row>
    <row r="2385" spans="1:17" x14ac:dyDescent="0.25">
      <c r="A2385" t="s">
        <v>15403</v>
      </c>
      <c r="B2385" t="s">
        <v>15402</v>
      </c>
      <c r="C2385">
        <v>17799</v>
      </c>
      <c r="D2385">
        <v>0</v>
      </c>
      <c r="E2385">
        <f>IFERROR(VLOOKUP(Table_ExternalData_15[[#This Row],[Id]],Rabati!B:C,2,0),0)</f>
        <v>20</v>
      </c>
      <c r="F2385">
        <v>0</v>
      </c>
      <c r="G2385" t="str">
        <f>VLOOKUP(Table_ExternalData_15[[#This Row],[Id]],'Blagovna izdelek'!A:C,3,0)</f>
        <v>Leviton</v>
      </c>
      <c r="H2385">
        <f>Table_ExternalData_15[[#This Row],[Rabat]]*0.2</f>
        <v>4</v>
      </c>
      <c r="I2385" s="2">
        <f>Table_ExternalData_15[[#This Row],[Price]]-(Table_ExternalData_15[[#This Row],[Price]]*Table_ExternalData_15[[#This Row],[BB rabat]])/100</f>
        <v>0</v>
      </c>
      <c r="J2385" s="2">
        <f>Table_ExternalData_15[[#This Row],[BB cena]]*Table_ExternalData_15[[#Headers],[1,22]]</f>
        <v>0</v>
      </c>
      <c r="K2385" s="2">
        <f>Table_ExternalData_15[[#This Row],[Price]]*Table_ExternalData_15[[#Headers],[1,22]]</f>
        <v>0</v>
      </c>
      <c r="L2385" s="7">
        <f>IF(G2385="White Shark",E2385*0.5,IF(G2385="Sbox",E2385*0.5,IF(G2385="Tenda",E2385*0.5,E2385*0.2)))/100</f>
        <v>0.04</v>
      </c>
      <c r="M2385" s="2">
        <f>Table_ExternalData_15[[#This Row],[Price]]-Table_ExternalData_15[[#This Row],[Price]]*Table_ExternalData_15[[#This Row],[extra popust]]</f>
        <v>0</v>
      </c>
      <c r="N2385" s="2">
        <f>IF(M2385&lt;I2385,M2385,I2385)</f>
        <v>0</v>
      </c>
      <c r="O2385" s="12" t="str">
        <f>IF(N2385&lt;I2385,$U$1," ")</f>
        <v xml:space="preserve"> </v>
      </c>
      <c r="P2385" s="12" t="str">
        <f>IFERROR((O2385+30)," ")</f>
        <v xml:space="preserve"> </v>
      </c>
      <c r="Q2385" s="2">
        <f ca="1">IF(O2385=$U$1,N2385,"0")*1.22</f>
        <v>0</v>
      </c>
    </row>
    <row r="2386" spans="1:17" x14ac:dyDescent="0.25">
      <c r="A2386" t="s">
        <v>15450</v>
      </c>
      <c r="B2386" t="s">
        <v>15449</v>
      </c>
      <c r="C2386">
        <v>17820</v>
      </c>
      <c r="D2386">
        <v>0</v>
      </c>
      <c r="E2386">
        <f>IFERROR(VLOOKUP(Table_ExternalData_15[[#This Row],[Id]],Rabati!B:C,2,0),0)</f>
        <v>20</v>
      </c>
      <c r="F2386">
        <v>0</v>
      </c>
      <c r="G2386" t="str">
        <f>VLOOKUP(Table_ExternalData_15[[#This Row],[Id]],'Blagovna izdelek'!A:C,3,0)</f>
        <v>Leviton</v>
      </c>
      <c r="H2386">
        <f>Table_ExternalData_15[[#This Row],[Rabat]]*0.2</f>
        <v>4</v>
      </c>
      <c r="I2386" s="2">
        <f>Table_ExternalData_15[[#This Row],[Price]]-(Table_ExternalData_15[[#This Row],[Price]]*Table_ExternalData_15[[#This Row],[BB rabat]])/100</f>
        <v>0</v>
      </c>
      <c r="J2386" s="2">
        <f>Table_ExternalData_15[[#This Row],[BB cena]]*Table_ExternalData_15[[#Headers],[1,22]]</f>
        <v>0</v>
      </c>
      <c r="K2386" s="2">
        <f>Table_ExternalData_15[[#This Row],[Price]]*Table_ExternalData_15[[#Headers],[1,22]]</f>
        <v>0</v>
      </c>
      <c r="L2386" s="7">
        <f>IF(G2386="White Shark",E2386*0.5,IF(G2386="Sbox",E2386*0.5,IF(G2386="Tenda",E2386*0.5,E2386*0.2)))/100</f>
        <v>0.04</v>
      </c>
      <c r="M2386" s="2">
        <f>Table_ExternalData_15[[#This Row],[Price]]-Table_ExternalData_15[[#This Row],[Price]]*Table_ExternalData_15[[#This Row],[extra popust]]</f>
        <v>0</v>
      </c>
      <c r="N2386" s="2">
        <f>IF(M2386&lt;I2386,M2386,I2386)</f>
        <v>0</v>
      </c>
      <c r="O2386" s="12" t="str">
        <f>IF(N2386&lt;I2386,$U$1," ")</f>
        <v xml:space="preserve"> </v>
      </c>
      <c r="P2386" s="12" t="str">
        <f>IFERROR((O2386+30)," ")</f>
        <v xml:space="preserve"> </v>
      </c>
      <c r="Q2386" s="2">
        <f ca="1">IF(O2386=$U$1,N2386,"0")*1.22</f>
        <v>0</v>
      </c>
    </row>
    <row r="2387" spans="1:17" x14ac:dyDescent="0.25">
      <c r="A2387" t="s">
        <v>15452</v>
      </c>
      <c r="B2387" t="s">
        <v>15451</v>
      </c>
      <c r="C2387">
        <v>17821</v>
      </c>
      <c r="D2387">
        <v>0</v>
      </c>
      <c r="E2387">
        <f>IFERROR(VLOOKUP(Table_ExternalData_15[[#This Row],[Id]],Rabati!B:C,2,0),0)</f>
        <v>20</v>
      </c>
      <c r="F2387">
        <v>0</v>
      </c>
      <c r="G2387" t="str">
        <f>VLOOKUP(Table_ExternalData_15[[#This Row],[Id]],'Blagovna izdelek'!A:C,3,0)</f>
        <v>Leviton</v>
      </c>
      <c r="H2387">
        <f>Table_ExternalData_15[[#This Row],[Rabat]]*0.2</f>
        <v>4</v>
      </c>
      <c r="I2387" s="2">
        <f>Table_ExternalData_15[[#This Row],[Price]]-(Table_ExternalData_15[[#This Row],[Price]]*Table_ExternalData_15[[#This Row],[BB rabat]])/100</f>
        <v>0</v>
      </c>
      <c r="J2387" s="2">
        <f>Table_ExternalData_15[[#This Row],[BB cena]]*Table_ExternalData_15[[#Headers],[1,22]]</f>
        <v>0</v>
      </c>
      <c r="K2387" s="2">
        <f>Table_ExternalData_15[[#This Row],[Price]]*Table_ExternalData_15[[#Headers],[1,22]]</f>
        <v>0</v>
      </c>
      <c r="L2387" s="7">
        <f>IF(G2387="White Shark",E2387*0.5,IF(G2387="Sbox",E2387*0.5,IF(G2387="Tenda",E2387*0.5,E2387*0.2)))/100</f>
        <v>0.04</v>
      </c>
      <c r="M2387" s="2">
        <f>Table_ExternalData_15[[#This Row],[Price]]-Table_ExternalData_15[[#This Row],[Price]]*Table_ExternalData_15[[#This Row],[extra popust]]</f>
        <v>0</v>
      </c>
      <c r="N2387" s="2">
        <f>IF(M2387&lt;I2387,M2387,I2387)</f>
        <v>0</v>
      </c>
      <c r="O2387" s="12" t="str">
        <f>IF(N2387&lt;I2387,$U$1," ")</f>
        <v xml:space="preserve"> </v>
      </c>
      <c r="P2387" s="12" t="str">
        <f>IFERROR((O2387+30)," ")</f>
        <v xml:space="preserve"> </v>
      </c>
      <c r="Q2387" s="2">
        <f ca="1">IF(O2387=$U$1,N2387,"0")*1.22</f>
        <v>0</v>
      </c>
    </row>
    <row r="2388" spans="1:17" x14ac:dyDescent="0.25">
      <c r="A2388" t="s">
        <v>15454</v>
      </c>
      <c r="B2388" t="s">
        <v>15453</v>
      </c>
      <c r="C2388">
        <v>17822</v>
      </c>
      <c r="D2388">
        <v>0</v>
      </c>
      <c r="E2388">
        <f>IFERROR(VLOOKUP(Table_ExternalData_15[[#This Row],[Id]],Rabati!B:C,2,0),0)</f>
        <v>20</v>
      </c>
      <c r="F2388">
        <v>0</v>
      </c>
      <c r="G2388" t="str">
        <f>VLOOKUP(Table_ExternalData_15[[#This Row],[Id]],'Blagovna izdelek'!A:C,3,0)</f>
        <v>Leviton</v>
      </c>
      <c r="H2388">
        <f>Table_ExternalData_15[[#This Row],[Rabat]]*0.2</f>
        <v>4</v>
      </c>
      <c r="I2388" s="2">
        <f>Table_ExternalData_15[[#This Row],[Price]]-(Table_ExternalData_15[[#This Row],[Price]]*Table_ExternalData_15[[#This Row],[BB rabat]])/100</f>
        <v>0</v>
      </c>
      <c r="J2388" s="2">
        <f>Table_ExternalData_15[[#This Row],[BB cena]]*Table_ExternalData_15[[#Headers],[1,22]]</f>
        <v>0</v>
      </c>
      <c r="K2388" s="2">
        <f>Table_ExternalData_15[[#This Row],[Price]]*Table_ExternalData_15[[#Headers],[1,22]]</f>
        <v>0</v>
      </c>
      <c r="L2388" s="7">
        <f>IF(G2388="White Shark",E2388*0.5,IF(G2388="Sbox",E2388*0.5,IF(G2388="Tenda",E2388*0.5,E2388*0.2)))/100</f>
        <v>0.04</v>
      </c>
      <c r="M2388" s="2">
        <f>Table_ExternalData_15[[#This Row],[Price]]-Table_ExternalData_15[[#This Row],[Price]]*Table_ExternalData_15[[#This Row],[extra popust]]</f>
        <v>0</v>
      </c>
      <c r="N2388" s="2">
        <f>IF(M2388&lt;I2388,M2388,I2388)</f>
        <v>0</v>
      </c>
      <c r="O2388" s="12" t="str">
        <f>IF(N2388&lt;I2388,$U$1," ")</f>
        <v xml:space="preserve"> </v>
      </c>
      <c r="P2388" s="12" t="str">
        <f>IFERROR((O2388+30)," ")</f>
        <v xml:space="preserve"> </v>
      </c>
      <c r="Q2388" s="2">
        <f ca="1">IF(O2388=$U$1,N2388,"0")*1.22</f>
        <v>0</v>
      </c>
    </row>
    <row r="2389" spans="1:17" x14ac:dyDescent="0.25">
      <c r="A2389" t="s">
        <v>15456</v>
      </c>
      <c r="B2389" t="s">
        <v>15455</v>
      </c>
      <c r="C2389">
        <v>17823</v>
      </c>
      <c r="D2389">
        <v>0</v>
      </c>
      <c r="E2389">
        <f>IFERROR(VLOOKUP(Table_ExternalData_15[[#This Row],[Id]],Rabati!B:C,2,0),0)</f>
        <v>20</v>
      </c>
      <c r="F2389">
        <v>0</v>
      </c>
      <c r="G2389" t="str">
        <f>VLOOKUP(Table_ExternalData_15[[#This Row],[Id]],'Blagovna izdelek'!A:C,3,0)</f>
        <v>Leviton</v>
      </c>
      <c r="H2389">
        <f>Table_ExternalData_15[[#This Row],[Rabat]]*0.2</f>
        <v>4</v>
      </c>
      <c r="I2389" s="2">
        <f>Table_ExternalData_15[[#This Row],[Price]]-(Table_ExternalData_15[[#This Row],[Price]]*Table_ExternalData_15[[#This Row],[BB rabat]])/100</f>
        <v>0</v>
      </c>
      <c r="J2389" s="2">
        <f>Table_ExternalData_15[[#This Row],[BB cena]]*Table_ExternalData_15[[#Headers],[1,22]]</f>
        <v>0</v>
      </c>
      <c r="K2389" s="2">
        <f>Table_ExternalData_15[[#This Row],[Price]]*Table_ExternalData_15[[#Headers],[1,22]]</f>
        <v>0</v>
      </c>
      <c r="L2389" s="7">
        <f>IF(G2389="White Shark",E2389*0.5,IF(G2389="Sbox",E2389*0.5,IF(G2389="Tenda",E2389*0.5,E2389*0.2)))/100</f>
        <v>0.04</v>
      </c>
      <c r="M2389" s="2">
        <f>Table_ExternalData_15[[#This Row],[Price]]-Table_ExternalData_15[[#This Row],[Price]]*Table_ExternalData_15[[#This Row],[extra popust]]</f>
        <v>0</v>
      </c>
      <c r="N2389" s="2">
        <f>IF(M2389&lt;I2389,M2389,I2389)</f>
        <v>0</v>
      </c>
      <c r="O2389" s="12" t="str">
        <f>IF(N2389&lt;I2389,$U$1," ")</f>
        <v xml:space="preserve"> </v>
      </c>
      <c r="P2389" s="12" t="str">
        <f>IFERROR((O2389+30)," ")</f>
        <v xml:space="preserve"> </v>
      </c>
      <c r="Q2389" s="2">
        <f ca="1">IF(O2389=$U$1,N2389,"0")*1.22</f>
        <v>0</v>
      </c>
    </row>
    <row r="2390" spans="1:17" x14ac:dyDescent="0.25">
      <c r="A2390" t="s">
        <v>15569</v>
      </c>
      <c r="B2390" t="s">
        <v>15568</v>
      </c>
      <c r="C2390">
        <v>17840</v>
      </c>
      <c r="D2390">
        <v>4.2</v>
      </c>
      <c r="E2390">
        <f>IFERROR(VLOOKUP(Table_ExternalData_15[[#This Row],[Id]],Rabati!B:C,2,0),0)</f>
        <v>20</v>
      </c>
      <c r="F2390">
        <v>237</v>
      </c>
      <c r="G2390" t="str">
        <f>VLOOKUP(Table_ExternalData_15[[#This Row],[Id]],'Blagovna izdelek'!A:C,3,0)</f>
        <v>Leviton</v>
      </c>
      <c r="H2390">
        <f>Table_ExternalData_15[[#This Row],[Rabat]]*0.2</f>
        <v>4</v>
      </c>
      <c r="I2390" s="2">
        <f>Table_ExternalData_15[[#This Row],[Price]]-(Table_ExternalData_15[[#This Row],[Price]]*Table_ExternalData_15[[#This Row],[BB rabat]])/100</f>
        <v>4.032</v>
      </c>
      <c r="J2390" s="2">
        <f>Table_ExternalData_15[[#This Row],[BB cena]]*Table_ExternalData_15[[#Headers],[1,22]]</f>
        <v>4.9190399999999999</v>
      </c>
      <c r="K2390" s="2">
        <f>Table_ExternalData_15[[#This Row],[Price]]*Table_ExternalData_15[[#Headers],[1,22]]</f>
        <v>5.1239999999999997</v>
      </c>
      <c r="L2390" s="7">
        <f>IF(G2390="White Shark",E2390*0.5,IF(G2390="Sbox",E2390*0.5,IF(G2390="Tenda",E2390*0.5,E2390*0.2)))/100</f>
        <v>0.04</v>
      </c>
      <c r="M2390" s="2">
        <f>Table_ExternalData_15[[#This Row],[Price]]-Table_ExternalData_15[[#This Row],[Price]]*Table_ExternalData_15[[#This Row],[extra popust]]</f>
        <v>4.032</v>
      </c>
      <c r="N2390" s="2">
        <f>IF(M2390&lt;I2390,M2390,I2390)</f>
        <v>4.032</v>
      </c>
      <c r="O2390" s="12" t="str">
        <f>IF(N2390&lt;I2390,$U$1," ")</f>
        <v xml:space="preserve"> </v>
      </c>
      <c r="P2390" s="12" t="str">
        <f>IFERROR((O2390+30)," ")</f>
        <v xml:space="preserve"> </v>
      </c>
      <c r="Q2390" s="2">
        <f ca="1">IF(O2390=$U$1,N2390,"0")*1.22</f>
        <v>0</v>
      </c>
    </row>
    <row r="2391" spans="1:17" x14ac:dyDescent="0.25">
      <c r="A2391" t="s">
        <v>15571</v>
      </c>
      <c r="B2391" t="s">
        <v>15570</v>
      </c>
      <c r="C2391">
        <v>17841</v>
      </c>
      <c r="D2391">
        <v>5.95</v>
      </c>
      <c r="E2391">
        <f>IFERROR(VLOOKUP(Table_ExternalData_15[[#This Row],[Id]],Rabati!B:C,2,0),0)</f>
        <v>20</v>
      </c>
      <c r="F2391">
        <v>24</v>
      </c>
      <c r="G2391" t="str">
        <f>VLOOKUP(Table_ExternalData_15[[#This Row],[Id]],'Blagovna izdelek'!A:C,3,0)</f>
        <v>Leviton</v>
      </c>
      <c r="H2391">
        <f>Table_ExternalData_15[[#This Row],[Rabat]]*0.2</f>
        <v>4</v>
      </c>
      <c r="I2391" s="2">
        <f>Table_ExternalData_15[[#This Row],[Price]]-(Table_ExternalData_15[[#This Row],[Price]]*Table_ExternalData_15[[#This Row],[BB rabat]])/100</f>
        <v>5.7119999999999997</v>
      </c>
      <c r="J2391" s="2">
        <f>Table_ExternalData_15[[#This Row],[BB cena]]*Table_ExternalData_15[[#Headers],[1,22]]</f>
        <v>6.9686399999999997</v>
      </c>
      <c r="K2391" s="2">
        <f>Table_ExternalData_15[[#This Row],[Price]]*Table_ExternalData_15[[#Headers],[1,22]]</f>
        <v>7.2590000000000003</v>
      </c>
      <c r="L2391" s="7">
        <f>IF(G2391="White Shark",E2391*0.5,IF(G2391="Sbox",E2391*0.5,IF(G2391="Tenda",E2391*0.5,E2391*0.2)))/100</f>
        <v>0.04</v>
      </c>
      <c r="M2391" s="2">
        <f>Table_ExternalData_15[[#This Row],[Price]]-Table_ExternalData_15[[#This Row],[Price]]*Table_ExternalData_15[[#This Row],[extra popust]]</f>
        <v>5.7119999999999997</v>
      </c>
      <c r="N2391" s="2">
        <f>IF(M2391&lt;I2391,M2391,I2391)</f>
        <v>5.7119999999999997</v>
      </c>
      <c r="O2391" s="12" t="str">
        <f>IF(N2391&lt;I2391,$U$1," ")</f>
        <v xml:space="preserve"> </v>
      </c>
      <c r="P2391" s="12" t="str">
        <f>IFERROR((O2391+30)," ")</f>
        <v xml:space="preserve"> </v>
      </c>
      <c r="Q2391" s="2">
        <f ca="1">IF(O2391=$U$1,N2391,"0")*1.22</f>
        <v>0</v>
      </c>
    </row>
    <row r="2392" spans="1:17" x14ac:dyDescent="0.25">
      <c r="A2392" t="s">
        <v>15573</v>
      </c>
      <c r="B2392" t="s">
        <v>15572</v>
      </c>
      <c r="C2392">
        <v>17842</v>
      </c>
      <c r="D2392">
        <v>5.95</v>
      </c>
      <c r="E2392">
        <f>IFERROR(VLOOKUP(Table_ExternalData_15[[#This Row],[Id]],Rabati!B:C,2,0),0)</f>
        <v>20</v>
      </c>
      <c r="F2392">
        <v>48</v>
      </c>
      <c r="G2392" t="str">
        <f>VLOOKUP(Table_ExternalData_15[[#This Row],[Id]],'Blagovna izdelek'!A:C,3,0)</f>
        <v>Leviton</v>
      </c>
      <c r="H2392">
        <f>Table_ExternalData_15[[#This Row],[Rabat]]*0.2</f>
        <v>4</v>
      </c>
      <c r="I2392" s="2">
        <f>Table_ExternalData_15[[#This Row],[Price]]-(Table_ExternalData_15[[#This Row],[Price]]*Table_ExternalData_15[[#This Row],[BB rabat]])/100</f>
        <v>5.7119999999999997</v>
      </c>
      <c r="J2392" s="2">
        <f>Table_ExternalData_15[[#This Row],[BB cena]]*Table_ExternalData_15[[#Headers],[1,22]]</f>
        <v>6.9686399999999997</v>
      </c>
      <c r="K2392" s="2">
        <f>Table_ExternalData_15[[#This Row],[Price]]*Table_ExternalData_15[[#Headers],[1,22]]</f>
        <v>7.2590000000000003</v>
      </c>
      <c r="L2392" s="7">
        <f>IF(G2392="White Shark",E2392*0.5,IF(G2392="Sbox",E2392*0.5,IF(G2392="Tenda",E2392*0.5,E2392*0.2)))/100</f>
        <v>0.04</v>
      </c>
      <c r="M2392" s="2">
        <f>Table_ExternalData_15[[#This Row],[Price]]-Table_ExternalData_15[[#This Row],[Price]]*Table_ExternalData_15[[#This Row],[extra popust]]</f>
        <v>5.7119999999999997</v>
      </c>
      <c r="N2392" s="2">
        <f>IF(M2392&lt;I2392,M2392,I2392)</f>
        <v>5.7119999999999997</v>
      </c>
      <c r="O2392" s="12" t="str">
        <f>IF(N2392&lt;I2392,$U$1," ")</f>
        <v xml:space="preserve"> </v>
      </c>
      <c r="P2392" s="12" t="str">
        <f>IFERROR((O2392+30)," ")</f>
        <v xml:space="preserve"> </v>
      </c>
      <c r="Q2392" s="2">
        <f ca="1">IF(O2392=$U$1,N2392,"0")*1.22</f>
        <v>0</v>
      </c>
    </row>
    <row r="2393" spans="1:17" x14ac:dyDescent="0.25">
      <c r="A2393" t="s">
        <v>9999</v>
      </c>
      <c r="B2393" t="s">
        <v>10672</v>
      </c>
      <c r="C2393">
        <v>16316</v>
      </c>
      <c r="D2393">
        <v>449.9</v>
      </c>
      <c r="E2393">
        <f>IFERROR(VLOOKUP(Table_ExternalData_15[[#This Row],[Id]],Rabati!B:C,2,0),0)</f>
        <v>2</v>
      </c>
      <c r="F2393">
        <v>0</v>
      </c>
      <c r="G2393" t="str">
        <f>VLOOKUP(Table_ExternalData_15[[#This Row],[Id]],'Blagovna izdelek'!A:C,3,0)</f>
        <v>Lenovo</v>
      </c>
      <c r="H2393">
        <f>Table_ExternalData_15[[#This Row],[Rabat]]*0.2</f>
        <v>0.4</v>
      </c>
      <c r="I2393" s="2">
        <f>Table_ExternalData_15[[#This Row],[Price]]-(Table_ExternalData_15[[#This Row],[Price]]*Table_ExternalData_15[[#This Row],[BB rabat]])/100</f>
        <v>448.10039999999998</v>
      </c>
      <c r="J2393" s="2">
        <f>Table_ExternalData_15[[#This Row],[BB cena]]*Table_ExternalData_15[[#Headers],[1,22]]</f>
        <v>546.68248799999992</v>
      </c>
      <c r="K2393" s="2">
        <f>Table_ExternalData_15[[#This Row],[Price]]*Table_ExternalData_15[[#Headers],[1,22]]</f>
        <v>548.87799999999993</v>
      </c>
      <c r="L2393" s="7">
        <f>IF(G2393="White Shark",E2393*0.5,IF(G2393="Sbox",E2393*0.5,IF(G2393="Tenda",E2393*0.5,E2393*0.2)))/100</f>
        <v>4.0000000000000001E-3</v>
      </c>
      <c r="M2393" s="2">
        <f>Table_ExternalData_15[[#This Row],[Price]]-Table_ExternalData_15[[#This Row],[Price]]*Table_ExternalData_15[[#This Row],[extra popust]]</f>
        <v>448.10039999999998</v>
      </c>
      <c r="N2393" s="2">
        <f>IF(M2393&lt;I2393,M2393,I2393)</f>
        <v>448.10039999999998</v>
      </c>
      <c r="O2393" s="12" t="str">
        <f>IF(N2393&lt;I2393,$U$1," ")</f>
        <v xml:space="preserve"> </v>
      </c>
      <c r="P2393" s="12" t="str">
        <f>IFERROR((O2393+30)," ")</f>
        <v xml:space="preserve"> </v>
      </c>
      <c r="Q2393" s="2">
        <f ca="1">IF(O2393=$U$1,N2393,"0")*1.22</f>
        <v>0</v>
      </c>
    </row>
    <row r="2394" spans="1:17" x14ac:dyDescent="0.25">
      <c r="A2394" t="s">
        <v>11247</v>
      </c>
      <c r="B2394" t="s">
        <v>11246</v>
      </c>
      <c r="C2394">
        <v>16676</v>
      </c>
      <c r="D2394">
        <v>482.75</v>
      </c>
      <c r="E2394">
        <f>IFERROR(VLOOKUP(Table_ExternalData_15[[#This Row],[Id]],Rabati!B:C,2,0),0)</f>
        <v>2</v>
      </c>
      <c r="F2394">
        <v>0</v>
      </c>
      <c r="G2394" t="str">
        <f>VLOOKUP(Table_ExternalData_15[[#This Row],[Id]],'Blagovna izdelek'!A:C,3,0)</f>
        <v>Lenovo</v>
      </c>
      <c r="H2394">
        <f>Table_ExternalData_15[[#This Row],[Rabat]]*0.2</f>
        <v>0.4</v>
      </c>
      <c r="I2394" s="2">
        <f>Table_ExternalData_15[[#This Row],[Price]]-(Table_ExternalData_15[[#This Row],[Price]]*Table_ExternalData_15[[#This Row],[BB rabat]])/100</f>
        <v>480.81900000000002</v>
      </c>
      <c r="J2394" s="2">
        <f>Table_ExternalData_15[[#This Row],[BB cena]]*Table_ExternalData_15[[#Headers],[1,22]]</f>
        <v>586.59918000000005</v>
      </c>
      <c r="K2394" s="2">
        <f>Table_ExternalData_15[[#This Row],[Price]]*Table_ExternalData_15[[#Headers],[1,22]]</f>
        <v>588.95500000000004</v>
      </c>
      <c r="L2394" s="7">
        <f>IF(G2394="White Shark",E2394*0.5,IF(G2394="Sbox",E2394*0.5,IF(G2394="Tenda",E2394*0.5,E2394*0.2)))/100</f>
        <v>4.0000000000000001E-3</v>
      </c>
      <c r="M2394" s="2">
        <f>Table_ExternalData_15[[#This Row],[Price]]-Table_ExternalData_15[[#This Row],[Price]]*Table_ExternalData_15[[#This Row],[extra popust]]</f>
        <v>480.81900000000002</v>
      </c>
      <c r="N2394" s="2">
        <f>IF(M2394&lt;I2394,M2394,I2394)</f>
        <v>480.81900000000002</v>
      </c>
      <c r="O2394" s="12" t="str">
        <f>IF(N2394&lt;I2394,$U$1," ")</f>
        <v xml:space="preserve"> </v>
      </c>
      <c r="P2394" s="12" t="str">
        <f>IFERROR((O2394+30)," ")</f>
        <v xml:space="preserve"> </v>
      </c>
      <c r="Q2394" s="2">
        <f ca="1">IF(O2394=$U$1,N2394,"0")*1.22</f>
        <v>0</v>
      </c>
    </row>
    <row r="2395" spans="1:17" x14ac:dyDescent="0.25">
      <c r="A2395" t="s">
        <v>12236</v>
      </c>
      <c r="B2395" t="s">
        <v>12235</v>
      </c>
      <c r="C2395">
        <v>16981</v>
      </c>
      <c r="D2395">
        <v>709.5</v>
      </c>
      <c r="E2395">
        <f>IFERROR(VLOOKUP(Table_ExternalData_15[[#This Row],[Id]],Rabati!B:C,2,0),0)</f>
        <v>0</v>
      </c>
      <c r="F2395">
        <v>0</v>
      </c>
      <c r="G2395" t="str">
        <f>VLOOKUP(Table_ExternalData_15[[#This Row],[Id]],'Blagovna izdelek'!A:C,3,0)</f>
        <v>Lenovo</v>
      </c>
      <c r="H2395">
        <f>Table_ExternalData_15[[#This Row],[Rabat]]*0.2</f>
        <v>0</v>
      </c>
      <c r="I2395" s="2">
        <f>Table_ExternalData_15[[#This Row],[Price]]-(Table_ExternalData_15[[#This Row],[Price]]*Table_ExternalData_15[[#This Row],[BB rabat]])/100</f>
        <v>709.5</v>
      </c>
      <c r="J2395" s="2">
        <f>Table_ExternalData_15[[#This Row],[BB cena]]*Table_ExternalData_15[[#Headers],[1,22]]</f>
        <v>865.59</v>
      </c>
      <c r="K2395" s="2">
        <f>Table_ExternalData_15[[#This Row],[Price]]*Table_ExternalData_15[[#Headers],[1,22]]</f>
        <v>865.59</v>
      </c>
      <c r="L2395" s="7">
        <f>IF(G2395="White Shark",E2395*0.5,IF(G2395="Sbox",E2395*0.5,IF(G2395="Tenda",E2395*0.5,E2395*0.2)))/100</f>
        <v>0</v>
      </c>
      <c r="M2395" s="2">
        <f>Table_ExternalData_15[[#This Row],[Price]]-Table_ExternalData_15[[#This Row],[Price]]*Table_ExternalData_15[[#This Row],[extra popust]]</f>
        <v>709.5</v>
      </c>
      <c r="N2395" s="2">
        <f>IF(M2395&lt;I2395,M2395,I2395)</f>
        <v>709.5</v>
      </c>
      <c r="O2395" s="12" t="str">
        <f>IF(N2395&lt;I2395,$U$1," ")</f>
        <v xml:space="preserve"> </v>
      </c>
      <c r="P2395" s="12" t="str">
        <f>IFERROR((O2395+30)," ")</f>
        <v xml:space="preserve"> </v>
      </c>
      <c r="Q2395" s="2">
        <f ca="1">IF(O2395=$U$1,N2395,"0")*1.22</f>
        <v>0</v>
      </c>
    </row>
    <row r="2396" spans="1:17" x14ac:dyDescent="0.25">
      <c r="A2396" t="s">
        <v>14424</v>
      </c>
      <c r="B2396" t="s">
        <v>14423</v>
      </c>
      <c r="C2396">
        <v>17459</v>
      </c>
      <c r="D2396">
        <v>764.5</v>
      </c>
      <c r="E2396">
        <f>IFERROR(VLOOKUP(Table_ExternalData_15[[#This Row],[Id]],Rabati!B:C,2,0),0)</f>
        <v>2</v>
      </c>
      <c r="F2396">
        <v>0</v>
      </c>
      <c r="G2396" t="str">
        <f>VLOOKUP(Table_ExternalData_15[[#This Row],[Id]],'Blagovna izdelek'!A:C,3,0)</f>
        <v>Lenovo</v>
      </c>
      <c r="H2396">
        <f>Table_ExternalData_15[[#This Row],[Rabat]]*0.2</f>
        <v>0.4</v>
      </c>
      <c r="I2396" s="2">
        <f>Table_ExternalData_15[[#This Row],[Price]]-(Table_ExternalData_15[[#This Row],[Price]]*Table_ExternalData_15[[#This Row],[BB rabat]])/100</f>
        <v>761.44200000000001</v>
      </c>
      <c r="J2396" s="2">
        <f>Table_ExternalData_15[[#This Row],[BB cena]]*Table_ExternalData_15[[#Headers],[1,22]]</f>
        <v>928.95924000000002</v>
      </c>
      <c r="K2396" s="2">
        <f>Table_ExternalData_15[[#This Row],[Price]]*Table_ExternalData_15[[#Headers],[1,22]]</f>
        <v>932.68999999999994</v>
      </c>
      <c r="L2396" s="7">
        <f>IF(G2396="White Shark",E2396*0.5,IF(G2396="Sbox",E2396*0.5,IF(G2396="Tenda",E2396*0.5,E2396*0.2)))/100</f>
        <v>4.0000000000000001E-3</v>
      </c>
      <c r="M2396" s="2">
        <f>Table_ExternalData_15[[#This Row],[Price]]-Table_ExternalData_15[[#This Row],[Price]]*Table_ExternalData_15[[#This Row],[extra popust]]</f>
        <v>761.44200000000001</v>
      </c>
      <c r="N2396" s="2">
        <f>IF(M2396&lt;I2396,M2396,I2396)</f>
        <v>761.44200000000001</v>
      </c>
      <c r="O2396" s="12" t="str">
        <f>IF(N2396&lt;I2396,$U$1," ")</f>
        <v xml:space="preserve"> </v>
      </c>
      <c r="P2396" s="12" t="str">
        <f>IFERROR((O2396+30)," ")</f>
        <v xml:space="preserve"> </v>
      </c>
      <c r="Q2396" s="2">
        <f ca="1">IF(O2396=$U$1,N2396,"0")*1.22</f>
        <v>0</v>
      </c>
    </row>
    <row r="2397" spans="1:17" x14ac:dyDescent="0.25">
      <c r="A2397" t="s">
        <v>15671</v>
      </c>
      <c r="B2397" t="s">
        <v>15670</v>
      </c>
      <c r="C2397">
        <v>17882</v>
      </c>
      <c r="D2397">
        <v>669.5</v>
      </c>
      <c r="E2397">
        <f>IFERROR(VLOOKUP(Table_ExternalData_15[[#This Row],[Id]],Rabati!B:C,2,0),0)</f>
        <v>2</v>
      </c>
      <c r="F2397">
        <v>0</v>
      </c>
      <c r="G2397" t="str">
        <f>VLOOKUP(Table_ExternalData_15[[#This Row],[Id]],'Blagovna izdelek'!A:C,3,0)</f>
        <v>Lenovo</v>
      </c>
      <c r="H2397">
        <f>Table_ExternalData_15[[#This Row],[Rabat]]*0.2</f>
        <v>0.4</v>
      </c>
      <c r="I2397" s="2">
        <f>Table_ExternalData_15[[#This Row],[Price]]-(Table_ExternalData_15[[#This Row],[Price]]*Table_ExternalData_15[[#This Row],[BB rabat]])/100</f>
        <v>666.822</v>
      </c>
      <c r="J2397" s="2">
        <f>Table_ExternalData_15[[#This Row],[BB cena]]*Table_ExternalData_15[[#Headers],[1,22]]</f>
        <v>813.52283999999997</v>
      </c>
      <c r="K2397" s="2">
        <f>Table_ExternalData_15[[#This Row],[Price]]*Table_ExternalData_15[[#Headers],[1,22]]</f>
        <v>816.79</v>
      </c>
      <c r="L2397" s="7">
        <f>IF(G2397="White Shark",E2397*0.5,IF(G2397="Sbox",E2397*0.5,IF(G2397="Tenda",E2397*0.5,E2397*0.2)))/100</f>
        <v>4.0000000000000001E-3</v>
      </c>
      <c r="M2397" s="2">
        <f>Table_ExternalData_15[[#This Row],[Price]]-Table_ExternalData_15[[#This Row],[Price]]*Table_ExternalData_15[[#This Row],[extra popust]]</f>
        <v>666.822</v>
      </c>
      <c r="N2397" s="2">
        <f>IF(M2397&lt;I2397,M2397,I2397)</f>
        <v>666.822</v>
      </c>
      <c r="O2397" s="12" t="str">
        <f>IF(N2397&lt;I2397,$U$1," ")</f>
        <v xml:space="preserve"> </v>
      </c>
      <c r="P2397" s="12" t="str">
        <f>IFERROR((O2397+30)," ")</f>
        <v xml:space="preserve"> </v>
      </c>
      <c r="Q2397" s="2">
        <f ca="1">IF(O2397=$U$1,N2397,"0")*1.22</f>
        <v>0</v>
      </c>
    </row>
    <row r="2398" spans="1:17" x14ac:dyDescent="0.25">
      <c r="A2398" t="s">
        <v>15673</v>
      </c>
      <c r="B2398" t="s">
        <v>15672</v>
      </c>
      <c r="C2398">
        <v>17883</v>
      </c>
      <c r="D2398">
        <v>672.85</v>
      </c>
      <c r="E2398">
        <f>IFERROR(VLOOKUP(Table_ExternalData_15[[#This Row],[Id]],Rabati!B:C,2,0),0)</f>
        <v>2</v>
      </c>
      <c r="F2398">
        <v>0</v>
      </c>
      <c r="G2398" t="str">
        <f>VLOOKUP(Table_ExternalData_15[[#This Row],[Id]],'Blagovna izdelek'!A:C,3,0)</f>
        <v>Lenovo</v>
      </c>
      <c r="H2398">
        <f>Table_ExternalData_15[[#This Row],[Rabat]]*0.2</f>
        <v>0.4</v>
      </c>
      <c r="I2398" s="2">
        <f>Table_ExternalData_15[[#This Row],[Price]]-(Table_ExternalData_15[[#This Row],[Price]]*Table_ExternalData_15[[#This Row],[BB rabat]])/100</f>
        <v>670.15859999999998</v>
      </c>
      <c r="J2398" s="2">
        <f>Table_ExternalData_15[[#This Row],[BB cena]]*Table_ExternalData_15[[#Headers],[1,22]]</f>
        <v>817.59349199999997</v>
      </c>
      <c r="K2398" s="2">
        <f>Table_ExternalData_15[[#This Row],[Price]]*Table_ExternalData_15[[#Headers],[1,22]]</f>
        <v>820.87700000000007</v>
      </c>
      <c r="L2398" s="7">
        <f>IF(G2398="White Shark",E2398*0.5,IF(G2398="Sbox",E2398*0.5,IF(G2398="Tenda",E2398*0.5,E2398*0.2)))/100</f>
        <v>4.0000000000000001E-3</v>
      </c>
      <c r="M2398" s="2">
        <f>Table_ExternalData_15[[#This Row],[Price]]-Table_ExternalData_15[[#This Row],[Price]]*Table_ExternalData_15[[#This Row],[extra popust]]</f>
        <v>670.15859999999998</v>
      </c>
      <c r="N2398" s="2">
        <f>IF(M2398&lt;I2398,M2398,I2398)</f>
        <v>670.15859999999998</v>
      </c>
      <c r="O2398" s="12" t="str">
        <f>IF(N2398&lt;I2398,$U$1," ")</f>
        <v xml:space="preserve"> </v>
      </c>
      <c r="P2398" s="12" t="str">
        <f>IFERROR((O2398+30)," ")</f>
        <v xml:space="preserve"> </v>
      </c>
      <c r="Q2398" s="2">
        <f ca="1">IF(O2398=$U$1,N2398,"0")*1.22</f>
        <v>0</v>
      </c>
    </row>
    <row r="2399" spans="1:17" x14ac:dyDescent="0.25">
      <c r="A2399" t="s">
        <v>3063</v>
      </c>
      <c r="B2399" t="s">
        <v>3062</v>
      </c>
      <c r="C2399">
        <v>9104</v>
      </c>
      <c r="D2399">
        <v>24.95</v>
      </c>
      <c r="E2399">
        <f>IFERROR(VLOOKUP(Table_ExternalData_15[[#This Row],[Id]],Rabati!B:C,2,0),0)</f>
        <v>20</v>
      </c>
      <c r="F2399">
        <v>39</v>
      </c>
      <c r="G2399" t="str">
        <f>VLOOKUP(Table_ExternalData_15[[#This Row],[Id]],'Blagovna izdelek'!A:C,3,0)</f>
        <v>Label-The-Cable</v>
      </c>
      <c r="H2399">
        <f>Table_ExternalData_15[[#This Row],[Rabat]]*0.2</f>
        <v>4</v>
      </c>
      <c r="I2399" s="2">
        <f>Table_ExternalData_15[[#This Row],[Price]]-(Table_ExternalData_15[[#This Row],[Price]]*Table_ExternalData_15[[#This Row],[BB rabat]])/100</f>
        <v>23.951999999999998</v>
      </c>
      <c r="J2399" s="2">
        <f>Table_ExternalData_15[[#This Row],[BB cena]]*Table_ExternalData_15[[#Headers],[1,22]]</f>
        <v>29.221439999999998</v>
      </c>
      <c r="K2399" s="2">
        <f>Table_ExternalData_15[[#This Row],[Price]]*Table_ExternalData_15[[#Headers],[1,22]]</f>
        <v>30.439</v>
      </c>
      <c r="L2399" s="7">
        <f>IF(G2399="White Shark",E2399*0.5,IF(G2399="Sbox",E2399*0.5,IF(G2399="Tenda",E2399*0.5,E2399*0.2)))/100</f>
        <v>0.04</v>
      </c>
      <c r="M2399" s="2">
        <f>Table_ExternalData_15[[#This Row],[Price]]-Table_ExternalData_15[[#This Row],[Price]]*Table_ExternalData_15[[#This Row],[extra popust]]</f>
        <v>23.951999999999998</v>
      </c>
      <c r="N2399" s="2">
        <f>IF(M2399&lt;I2399,M2399,I2399)</f>
        <v>23.951999999999998</v>
      </c>
      <c r="O2399" s="12" t="str">
        <f>IF(N2399&lt;I2399,$U$1," ")</f>
        <v xml:space="preserve"> </v>
      </c>
      <c r="P2399" s="12" t="str">
        <f>IFERROR((O2399+30)," ")</f>
        <v xml:space="preserve"> </v>
      </c>
      <c r="Q2399" s="2">
        <f ca="1">IF(O2399=$U$1,N2399,"0")*1.22</f>
        <v>0</v>
      </c>
    </row>
    <row r="2400" spans="1:17" x14ac:dyDescent="0.25">
      <c r="A2400" t="s">
        <v>3698</v>
      </c>
      <c r="B2400" t="s">
        <v>10064</v>
      </c>
      <c r="C2400">
        <v>10039</v>
      </c>
      <c r="D2400">
        <v>5.95</v>
      </c>
      <c r="E2400">
        <f>IFERROR(VLOOKUP(Table_ExternalData_15[[#This Row],[Id]],Rabati!B:C,2,0),0)</f>
        <v>20</v>
      </c>
      <c r="F2400">
        <v>16</v>
      </c>
      <c r="G2400" t="str">
        <f>VLOOKUP(Table_ExternalData_15[[#This Row],[Id]],'Blagovna izdelek'!A:C,3,0)</f>
        <v>Label-The-Cable</v>
      </c>
      <c r="H2400">
        <f>Table_ExternalData_15[[#This Row],[Rabat]]*0.2</f>
        <v>4</v>
      </c>
      <c r="I2400" s="2">
        <f>Table_ExternalData_15[[#This Row],[Price]]-(Table_ExternalData_15[[#This Row],[Price]]*Table_ExternalData_15[[#This Row],[BB rabat]])/100</f>
        <v>5.7119999999999997</v>
      </c>
      <c r="J2400" s="2">
        <f>Table_ExternalData_15[[#This Row],[BB cena]]*Table_ExternalData_15[[#Headers],[1,22]]</f>
        <v>6.9686399999999997</v>
      </c>
      <c r="K2400" s="2">
        <f>Table_ExternalData_15[[#This Row],[Price]]*Table_ExternalData_15[[#Headers],[1,22]]</f>
        <v>7.2590000000000003</v>
      </c>
      <c r="L2400" s="7">
        <f>IF(G2400="White Shark",E2400*0.5,IF(G2400="Sbox",E2400*0.5,IF(G2400="Tenda",E2400*0.5,E2400*0.2)))/100</f>
        <v>0.04</v>
      </c>
      <c r="M2400" s="2">
        <f>Table_ExternalData_15[[#This Row],[Price]]-Table_ExternalData_15[[#This Row],[Price]]*Table_ExternalData_15[[#This Row],[extra popust]]</f>
        <v>5.7119999999999997</v>
      </c>
      <c r="N2400" s="2">
        <f>IF(M2400&lt;I2400,M2400,I2400)</f>
        <v>5.7119999999999997</v>
      </c>
      <c r="O2400" s="12" t="str">
        <f>IF(N2400&lt;I2400,$U$1," ")</f>
        <v xml:space="preserve"> </v>
      </c>
      <c r="P2400" s="12" t="str">
        <f>IFERROR((O2400+30)," ")</f>
        <v xml:space="preserve"> </v>
      </c>
      <c r="Q2400" s="2">
        <f ca="1">IF(O2400=$U$1,N2400,"0")*1.22</f>
        <v>0</v>
      </c>
    </row>
    <row r="2401" spans="1:17" x14ac:dyDescent="0.25">
      <c r="A2401" t="s">
        <v>3699</v>
      </c>
      <c r="B2401" t="s">
        <v>10065</v>
      </c>
      <c r="C2401">
        <v>10040</v>
      </c>
      <c r="D2401">
        <v>5.95</v>
      </c>
      <c r="E2401">
        <f>IFERROR(VLOOKUP(Table_ExternalData_15[[#This Row],[Id]],Rabati!B:C,2,0),0)</f>
        <v>20</v>
      </c>
      <c r="F2401">
        <v>18</v>
      </c>
      <c r="G2401" t="str">
        <f>VLOOKUP(Table_ExternalData_15[[#This Row],[Id]],'Blagovna izdelek'!A:C,3,0)</f>
        <v>Label-The-Cable</v>
      </c>
      <c r="H2401">
        <f>Table_ExternalData_15[[#This Row],[Rabat]]*0.2</f>
        <v>4</v>
      </c>
      <c r="I2401" s="2">
        <f>Table_ExternalData_15[[#This Row],[Price]]-(Table_ExternalData_15[[#This Row],[Price]]*Table_ExternalData_15[[#This Row],[BB rabat]])/100</f>
        <v>5.7119999999999997</v>
      </c>
      <c r="J2401" s="2">
        <f>Table_ExternalData_15[[#This Row],[BB cena]]*Table_ExternalData_15[[#Headers],[1,22]]</f>
        <v>6.9686399999999997</v>
      </c>
      <c r="K2401" s="2">
        <f>Table_ExternalData_15[[#This Row],[Price]]*Table_ExternalData_15[[#Headers],[1,22]]</f>
        <v>7.2590000000000003</v>
      </c>
      <c r="L2401" s="7">
        <f>IF(G2401="White Shark",E2401*0.5,IF(G2401="Sbox",E2401*0.5,IF(G2401="Tenda",E2401*0.5,E2401*0.2)))/100</f>
        <v>0.04</v>
      </c>
      <c r="M2401" s="2">
        <f>Table_ExternalData_15[[#This Row],[Price]]-Table_ExternalData_15[[#This Row],[Price]]*Table_ExternalData_15[[#This Row],[extra popust]]</f>
        <v>5.7119999999999997</v>
      </c>
      <c r="N2401" s="2">
        <f>IF(M2401&lt;I2401,M2401,I2401)</f>
        <v>5.7119999999999997</v>
      </c>
      <c r="O2401" s="12" t="str">
        <f>IF(N2401&lt;I2401,$U$1," ")</f>
        <v xml:space="preserve"> </v>
      </c>
      <c r="P2401" s="12" t="str">
        <f>IFERROR((O2401+30)," ")</f>
        <v xml:space="preserve"> </v>
      </c>
      <c r="Q2401" s="2">
        <f ca="1">IF(O2401=$U$1,N2401,"0")*1.22</f>
        <v>0</v>
      </c>
    </row>
    <row r="2402" spans="1:17" x14ac:dyDescent="0.25">
      <c r="A2402" t="s">
        <v>3700</v>
      </c>
      <c r="B2402" t="s">
        <v>10066</v>
      </c>
      <c r="C2402">
        <v>10041</v>
      </c>
      <c r="D2402">
        <v>7.95</v>
      </c>
      <c r="E2402">
        <f>IFERROR(VLOOKUP(Table_ExternalData_15[[#This Row],[Id]],Rabati!B:C,2,0),0)</f>
        <v>20</v>
      </c>
      <c r="F2402">
        <v>22</v>
      </c>
      <c r="G2402" t="str">
        <f>VLOOKUP(Table_ExternalData_15[[#This Row],[Id]],'Blagovna izdelek'!A:C,3,0)</f>
        <v>Label-The-Cable</v>
      </c>
      <c r="H2402">
        <f>Table_ExternalData_15[[#This Row],[Rabat]]*0.2</f>
        <v>4</v>
      </c>
      <c r="I2402" s="2">
        <f>Table_ExternalData_15[[#This Row],[Price]]-(Table_ExternalData_15[[#This Row],[Price]]*Table_ExternalData_15[[#This Row],[BB rabat]])/100</f>
        <v>7.6320000000000006</v>
      </c>
      <c r="J2402" s="2">
        <f>Table_ExternalData_15[[#This Row],[BB cena]]*Table_ExternalData_15[[#Headers],[1,22]]</f>
        <v>9.3110400000000002</v>
      </c>
      <c r="K2402" s="2">
        <f>Table_ExternalData_15[[#This Row],[Price]]*Table_ExternalData_15[[#Headers],[1,22]]</f>
        <v>9.6989999999999998</v>
      </c>
      <c r="L2402" s="7">
        <f>IF(G2402="White Shark",E2402*0.5,IF(G2402="Sbox",E2402*0.5,IF(G2402="Tenda",E2402*0.5,E2402*0.2)))/100</f>
        <v>0.04</v>
      </c>
      <c r="M2402" s="2">
        <f>Table_ExternalData_15[[#This Row],[Price]]-Table_ExternalData_15[[#This Row],[Price]]*Table_ExternalData_15[[#This Row],[extra popust]]</f>
        <v>7.6320000000000006</v>
      </c>
      <c r="N2402" s="2">
        <f>IF(M2402&lt;I2402,M2402,I2402)</f>
        <v>7.6320000000000006</v>
      </c>
      <c r="O2402" s="12" t="str">
        <f>IF(N2402&lt;I2402,$U$1," ")</f>
        <v xml:space="preserve"> </v>
      </c>
      <c r="P2402" s="12" t="str">
        <f>IFERROR((O2402+30)," ")</f>
        <v xml:space="preserve"> </v>
      </c>
      <c r="Q2402" s="2">
        <f ca="1">IF(O2402=$U$1,N2402,"0")*1.22</f>
        <v>0</v>
      </c>
    </row>
    <row r="2403" spans="1:17" x14ac:dyDescent="0.25">
      <c r="A2403" t="s">
        <v>3701</v>
      </c>
      <c r="B2403" t="s">
        <v>10067</v>
      </c>
      <c r="C2403">
        <v>10042</v>
      </c>
      <c r="D2403">
        <v>8.11</v>
      </c>
      <c r="E2403">
        <f>IFERROR(VLOOKUP(Table_ExternalData_15[[#This Row],[Id]],Rabati!B:C,2,0),0)</f>
        <v>20</v>
      </c>
      <c r="F2403">
        <v>9</v>
      </c>
      <c r="G2403" t="str">
        <f>VLOOKUP(Table_ExternalData_15[[#This Row],[Id]],'Blagovna izdelek'!A:C,3,0)</f>
        <v>Label-The-Cable</v>
      </c>
      <c r="H2403">
        <f>Table_ExternalData_15[[#This Row],[Rabat]]*0.2</f>
        <v>4</v>
      </c>
      <c r="I2403" s="2">
        <f>Table_ExternalData_15[[#This Row],[Price]]-(Table_ExternalData_15[[#This Row],[Price]]*Table_ExternalData_15[[#This Row],[BB rabat]])/100</f>
        <v>7.7855999999999996</v>
      </c>
      <c r="J2403" s="2">
        <f>Table_ExternalData_15[[#This Row],[BB cena]]*Table_ExternalData_15[[#Headers],[1,22]]</f>
        <v>9.4984319999999993</v>
      </c>
      <c r="K2403" s="2">
        <f>Table_ExternalData_15[[#This Row],[Price]]*Table_ExternalData_15[[#Headers],[1,22]]</f>
        <v>9.8941999999999997</v>
      </c>
      <c r="L2403" s="7">
        <f>IF(G2403="White Shark",E2403*0.5,IF(G2403="Sbox",E2403*0.5,IF(G2403="Tenda",E2403*0.5,E2403*0.2)))/100</f>
        <v>0.04</v>
      </c>
      <c r="M2403" s="2">
        <f>Table_ExternalData_15[[#This Row],[Price]]-Table_ExternalData_15[[#This Row],[Price]]*Table_ExternalData_15[[#This Row],[extra popust]]</f>
        <v>7.7855999999999996</v>
      </c>
      <c r="N2403" s="2">
        <f>IF(M2403&lt;I2403,M2403,I2403)</f>
        <v>7.7855999999999996</v>
      </c>
      <c r="O2403" s="12" t="str">
        <f>IF(N2403&lt;I2403,$U$1," ")</f>
        <v xml:space="preserve"> </v>
      </c>
      <c r="P2403" s="12" t="str">
        <f>IFERROR((O2403+30)," ")</f>
        <v xml:space="preserve"> </v>
      </c>
      <c r="Q2403" s="2">
        <f ca="1">IF(O2403=$U$1,N2403,"0")*1.22</f>
        <v>0</v>
      </c>
    </row>
    <row r="2404" spans="1:17" x14ac:dyDescent="0.25">
      <c r="A2404" t="s">
        <v>3702</v>
      </c>
      <c r="B2404" t="s">
        <v>10068</v>
      </c>
      <c r="C2404">
        <v>10043</v>
      </c>
      <c r="D2404">
        <v>7.95</v>
      </c>
      <c r="E2404">
        <f>IFERROR(VLOOKUP(Table_ExternalData_15[[#This Row],[Id]],Rabati!B:C,2,0),0)</f>
        <v>20</v>
      </c>
      <c r="F2404">
        <v>56</v>
      </c>
      <c r="G2404" t="str">
        <f>VLOOKUP(Table_ExternalData_15[[#This Row],[Id]],'Blagovna izdelek'!A:C,3,0)</f>
        <v>Label-The-Cable</v>
      </c>
      <c r="H2404">
        <f>Table_ExternalData_15[[#This Row],[Rabat]]*0.2</f>
        <v>4</v>
      </c>
      <c r="I2404" s="2">
        <f>Table_ExternalData_15[[#This Row],[Price]]-(Table_ExternalData_15[[#This Row],[Price]]*Table_ExternalData_15[[#This Row],[BB rabat]])/100</f>
        <v>7.6320000000000006</v>
      </c>
      <c r="J2404" s="2">
        <f>Table_ExternalData_15[[#This Row],[BB cena]]*Table_ExternalData_15[[#Headers],[1,22]]</f>
        <v>9.3110400000000002</v>
      </c>
      <c r="K2404" s="2">
        <f>Table_ExternalData_15[[#This Row],[Price]]*Table_ExternalData_15[[#Headers],[1,22]]</f>
        <v>9.6989999999999998</v>
      </c>
      <c r="L2404" s="7">
        <f>IF(G2404="White Shark",E2404*0.5,IF(G2404="Sbox",E2404*0.5,IF(G2404="Tenda",E2404*0.5,E2404*0.2)))/100</f>
        <v>0.04</v>
      </c>
      <c r="M2404" s="2">
        <f>Table_ExternalData_15[[#This Row],[Price]]-Table_ExternalData_15[[#This Row],[Price]]*Table_ExternalData_15[[#This Row],[extra popust]]</f>
        <v>7.6320000000000006</v>
      </c>
      <c r="N2404" s="2">
        <f>IF(M2404&lt;I2404,M2404,I2404)</f>
        <v>7.6320000000000006</v>
      </c>
      <c r="O2404" s="12" t="str">
        <f>IF(N2404&lt;I2404,$U$1," ")</f>
        <v xml:space="preserve"> </v>
      </c>
      <c r="P2404" s="12" t="str">
        <f>IFERROR((O2404+30)," ")</f>
        <v xml:space="preserve"> </v>
      </c>
      <c r="Q2404" s="2">
        <f ca="1">IF(O2404=$U$1,N2404,"0")*1.22</f>
        <v>0</v>
      </c>
    </row>
    <row r="2405" spans="1:17" x14ac:dyDescent="0.25">
      <c r="A2405" t="s">
        <v>3703</v>
      </c>
      <c r="B2405" t="s">
        <v>10069</v>
      </c>
      <c r="C2405">
        <v>10044</v>
      </c>
      <c r="D2405">
        <v>6.95</v>
      </c>
      <c r="E2405">
        <f>IFERROR(VLOOKUP(Table_ExternalData_15[[#This Row],[Id]],Rabati!B:C,2,0),0)</f>
        <v>20</v>
      </c>
      <c r="F2405">
        <v>78</v>
      </c>
      <c r="G2405" t="str">
        <f>VLOOKUP(Table_ExternalData_15[[#This Row],[Id]],'Blagovna izdelek'!A:C,3,0)</f>
        <v>Label-The-Cable</v>
      </c>
      <c r="H2405">
        <f>Table_ExternalData_15[[#This Row],[Rabat]]*0.2</f>
        <v>4</v>
      </c>
      <c r="I2405" s="2">
        <f>Table_ExternalData_15[[#This Row],[Price]]-(Table_ExternalData_15[[#This Row],[Price]]*Table_ExternalData_15[[#This Row],[BB rabat]])/100</f>
        <v>6.6720000000000006</v>
      </c>
      <c r="J2405" s="2">
        <f>Table_ExternalData_15[[#This Row],[BB cena]]*Table_ExternalData_15[[#Headers],[1,22]]</f>
        <v>8.1398400000000013</v>
      </c>
      <c r="K2405" s="2">
        <f>Table_ExternalData_15[[#This Row],[Price]]*Table_ExternalData_15[[#Headers],[1,22]]</f>
        <v>8.4789999999999992</v>
      </c>
      <c r="L2405" s="7">
        <f>IF(G2405="White Shark",E2405*0.5,IF(G2405="Sbox",E2405*0.5,IF(G2405="Tenda",E2405*0.5,E2405*0.2)))/100</f>
        <v>0.04</v>
      </c>
      <c r="M2405" s="2">
        <f>Table_ExternalData_15[[#This Row],[Price]]-Table_ExternalData_15[[#This Row],[Price]]*Table_ExternalData_15[[#This Row],[extra popust]]</f>
        <v>6.6720000000000006</v>
      </c>
      <c r="N2405" s="2">
        <f>IF(M2405&lt;I2405,M2405,I2405)</f>
        <v>6.6720000000000006</v>
      </c>
      <c r="O2405" s="12" t="str">
        <f>IF(N2405&lt;I2405,$U$1," ")</f>
        <v xml:space="preserve"> </v>
      </c>
      <c r="P2405" s="12" t="str">
        <f>IFERROR((O2405+30)," ")</f>
        <v xml:space="preserve"> </v>
      </c>
      <c r="Q2405" s="2">
        <f ca="1">IF(O2405=$U$1,N2405,"0")*1.22</f>
        <v>0</v>
      </c>
    </row>
    <row r="2406" spans="1:17" x14ac:dyDescent="0.25">
      <c r="A2406" t="s">
        <v>3704</v>
      </c>
      <c r="B2406" t="s">
        <v>10070</v>
      </c>
      <c r="C2406">
        <v>10045</v>
      </c>
      <c r="D2406">
        <v>8.9499999999999993</v>
      </c>
      <c r="E2406">
        <f>IFERROR(VLOOKUP(Table_ExternalData_15[[#This Row],[Id]],Rabati!B:C,2,0),0)</f>
        <v>20</v>
      </c>
      <c r="F2406">
        <v>57</v>
      </c>
      <c r="G2406" t="str">
        <f>VLOOKUP(Table_ExternalData_15[[#This Row],[Id]],'Blagovna izdelek'!A:C,3,0)</f>
        <v>Label-The-Cable</v>
      </c>
      <c r="H2406">
        <f>Table_ExternalData_15[[#This Row],[Rabat]]*0.2</f>
        <v>4</v>
      </c>
      <c r="I2406" s="2">
        <f>Table_ExternalData_15[[#This Row],[Price]]-(Table_ExternalData_15[[#This Row],[Price]]*Table_ExternalData_15[[#This Row],[BB rabat]])/100</f>
        <v>8.5919999999999987</v>
      </c>
      <c r="J2406" s="2">
        <f>Table_ExternalData_15[[#This Row],[BB cena]]*Table_ExternalData_15[[#Headers],[1,22]]</f>
        <v>10.482239999999999</v>
      </c>
      <c r="K2406" s="2">
        <f>Table_ExternalData_15[[#This Row],[Price]]*Table_ExternalData_15[[#Headers],[1,22]]</f>
        <v>10.918999999999999</v>
      </c>
      <c r="L2406" s="7">
        <f>IF(G2406="White Shark",E2406*0.5,IF(G2406="Sbox",E2406*0.5,IF(G2406="Tenda",E2406*0.5,E2406*0.2)))/100</f>
        <v>0.04</v>
      </c>
      <c r="M2406" s="2">
        <f>Table_ExternalData_15[[#This Row],[Price]]-Table_ExternalData_15[[#This Row],[Price]]*Table_ExternalData_15[[#This Row],[extra popust]]</f>
        <v>8.5919999999999987</v>
      </c>
      <c r="N2406" s="2">
        <f>IF(M2406&lt;I2406,M2406,I2406)</f>
        <v>8.5919999999999987</v>
      </c>
      <c r="O2406" s="12" t="str">
        <f>IF(N2406&lt;I2406,$U$1," ")</f>
        <v xml:space="preserve"> </v>
      </c>
      <c r="P2406" s="12" t="str">
        <f>IFERROR((O2406+30)," ")</f>
        <v xml:space="preserve"> </v>
      </c>
      <c r="Q2406" s="2">
        <f ca="1">IF(O2406=$U$1,N2406,"0")*1.22</f>
        <v>0</v>
      </c>
    </row>
    <row r="2407" spans="1:17" x14ac:dyDescent="0.25">
      <c r="A2407" t="s">
        <v>3705</v>
      </c>
      <c r="B2407" t="s">
        <v>10071</v>
      </c>
      <c r="C2407">
        <v>10046</v>
      </c>
      <c r="D2407">
        <v>6.95</v>
      </c>
      <c r="E2407">
        <f>IFERROR(VLOOKUP(Table_ExternalData_15[[#This Row],[Id]],Rabati!B:C,2,0),0)</f>
        <v>20</v>
      </c>
      <c r="F2407">
        <v>17</v>
      </c>
      <c r="G2407" t="str">
        <f>VLOOKUP(Table_ExternalData_15[[#This Row],[Id]],'Blagovna izdelek'!A:C,3,0)</f>
        <v>Label-The-Cable</v>
      </c>
      <c r="H2407">
        <f>Table_ExternalData_15[[#This Row],[Rabat]]*0.2</f>
        <v>4</v>
      </c>
      <c r="I2407" s="2">
        <f>Table_ExternalData_15[[#This Row],[Price]]-(Table_ExternalData_15[[#This Row],[Price]]*Table_ExternalData_15[[#This Row],[BB rabat]])/100</f>
        <v>6.6720000000000006</v>
      </c>
      <c r="J2407" s="2">
        <f>Table_ExternalData_15[[#This Row],[BB cena]]*Table_ExternalData_15[[#Headers],[1,22]]</f>
        <v>8.1398400000000013</v>
      </c>
      <c r="K2407" s="2">
        <f>Table_ExternalData_15[[#This Row],[Price]]*Table_ExternalData_15[[#Headers],[1,22]]</f>
        <v>8.4789999999999992</v>
      </c>
      <c r="L2407" s="7">
        <f>IF(G2407="White Shark",E2407*0.5,IF(G2407="Sbox",E2407*0.5,IF(G2407="Tenda",E2407*0.5,E2407*0.2)))/100</f>
        <v>0.04</v>
      </c>
      <c r="M2407" s="2">
        <f>Table_ExternalData_15[[#This Row],[Price]]-Table_ExternalData_15[[#This Row],[Price]]*Table_ExternalData_15[[#This Row],[extra popust]]</f>
        <v>6.6720000000000006</v>
      </c>
      <c r="N2407" s="2">
        <f>IF(M2407&lt;I2407,M2407,I2407)</f>
        <v>6.6720000000000006</v>
      </c>
      <c r="O2407" s="12" t="str">
        <f>IF(N2407&lt;I2407,$U$1," ")</f>
        <v xml:space="preserve"> </v>
      </c>
      <c r="P2407" s="12" t="str">
        <f>IFERROR((O2407+30)," ")</f>
        <v xml:space="preserve"> </v>
      </c>
      <c r="Q2407" s="2">
        <f ca="1">IF(O2407=$U$1,N2407,"0")*1.22</f>
        <v>0</v>
      </c>
    </row>
    <row r="2408" spans="1:17" x14ac:dyDescent="0.25">
      <c r="A2408" t="s">
        <v>3706</v>
      </c>
      <c r="B2408" t="s">
        <v>10072</v>
      </c>
      <c r="C2408">
        <v>10047</v>
      </c>
      <c r="D2408">
        <v>7.09</v>
      </c>
      <c r="E2408">
        <f>IFERROR(VLOOKUP(Table_ExternalData_15[[#This Row],[Id]],Rabati!B:C,2,0),0)</f>
        <v>20</v>
      </c>
      <c r="F2408">
        <v>30</v>
      </c>
      <c r="G2408" t="str">
        <f>VLOOKUP(Table_ExternalData_15[[#This Row],[Id]],'Blagovna izdelek'!A:C,3,0)</f>
        <v>Label-The-Cable</v>
      </c>
      <c r="H2408">
        <f>Table_ExternalData_15[[#This Row],[Rabat]]*0.2</f>
        <v>4</v>
      </c>
      <c r="I2408" s="2">
        <f>Table_ExternalData_15[[#This Row],[Price]]-(Table_ExternalData_15[[#This Row],[Price]]*Table_ExternalData_15[[#This Row],[BB rabat]])/100</f>
        <v>6.8064</v>
      </c>
      <c r="J2408" s="2">
        <f>Table_ExternalData_15[[#This Row],[BB cena]]*Table_ExternalData_15[[#Headers],[1,22]]</f>
        <v>8.3038080000000001</v>
      </c>
      <c r="K2408" s="2">
        <f>Table_ExternalData_15[[#This Row],[Price]]*Table_ExternalData_15[[#Headers],[1,22]]</f>
        <v>8.649799999999999</v>
      </c>
      <c r="L2408" s="7">
        <f>IF(G2408="White Shark",E2408*0.5,IF(G2408="Sbox",E2408*0.5,IF(G2408="Tenda",E2408*0.5,E2408*0.2)))/100</f>
        <v>0.04</v>
      </c>
      <c r="M2408" s="2">
        <f>Table_ExternalData_15[[#This Row],[Price]]-Table_ExternalData_15[[#This Row],[Price]]*Table_ExternalData_15[[#This Row],[extra popust]]</f>
        <v>6.8064</v>
      </c>
      <c r="N2408" s="2">
        <f>IF(M2408&lt;I2408,M2408,I2408)</f>
        <v>6.8064</v>
      </c>
      <c r="O2408" s="12" t="str">
        <f>IF(N2408&lt;I2408,$U$1," ")</f>
        <v xml:space="preserve"> </v>
      </c>
      <c r="P2408" s="12" t="str">
        <f>IFERROR((O2408+30)," ")</f>
        <v xml:space="preserve"> </v>
      </c>
      <c r="Q2408" s="2">
        <f ca="1">IF(O2408=$U$1,N2408,"0")*1.22</f>
        <v>0</v>
      </c>
    </row>
    <row r="2409" spans="1:17" x14ac:dyDescent="0.25">
      <c r="A2409" t="s">
        <v>6403</v>
      </c>
      <c r="B2409" t="s">
        <v>6402</v>
      </c>
      <c r="C2409">
        <v>14479</v>
      </c>
      <c r="D2409">
        <v>59.2</v>
      </c>
      <c r="E2409">
        <f>IFERROR(VLOOKUP(Table_ExternalData_15[[#This Row],[Id]],Rabati!B:C,2,0),0)</f>
        <v>10</v>
      </c>
      <c r="F2409">
        <v>2</v>
      </c>
      <c r="G2409" t="str">
        <f>VLOOKUP(Table_ExternalData_15[[#This Row],[Id]],'Blagovna izdelek'!A:C,3,0)</f>
        <v>Krone</v>
      </c>
      <c r="H2409">
        <f>Table_ExternalData_15[[#This Row],[Rabat]]*0.2</f>
        <v>2</v>
      </c>
      <c r="I2409" s="2">
        <f>Table_ExternalData_15[[#This Row],[Price]]-(Table_ExternalData_15[[#This Row],[Price]]*Table_ExternalData_15[[#This Row],[BB rabat]])/100</f>
        <v>58.016000000000005</v>
      </c>
      <c r="J2409" s="2">
        <f>Table_ExternalData_15[[#This Row],[BB cena]]*Table_ExternalData_15[[#Headers],[1,22]]</f>
        <v>70.779520000000005</v>
      </c>
      <c r="K2409" s="2">
        <f>Table_ExternalData_15[[#This Row],[Price]]*Table_ExternalData_15[[#Headers],[1,22]]</f>
        <v>72.224000000000004</v>
      </c>
      <c r="L2409" s="7">
        <f>IF(G2409="White Shark",E2409*0.5,IF(G2409="Sbox",E2409*0.5,IF(G2409="Tenda",E2409*0.5,E2409*0.2)))/100</f>
        <v>0.02</v>
      </c>
      <c r="M2409" s="2">
        <f>Table_ExternalData_15[[#This Row],[Price]]-Table_ExternalData_15[[#This Row],[Price]]*Table_ExternalData_15[[#This Row],[extra popust]]</f>
        <v>58.016000000000005</v>
      </c>
      <c r="N2409" s="2">
        <f>IF(M2409&lt;I2409,M2409,I2409)</f>
        <v>58.016000000000005</v>
      </c>
      <c r="O2409" s="12" t="str">
        <f>IF(N2409&lt;I2409,$U$1," ")</f>
        <v xml:space="preserve"> </v>
      </c>
      <c r="P2409" s="12" t="str">
        <f>IFERROR((O2409+30)," ")</f>
        <v xml:space="preserve"> </v>
      </c>
      <c r="Q2409" s="2">
        <f ca="1">IF(O2409=$U$1,N2409,"0")*1.22</f>
        <v>0</v>
      </c>
    </row>
    <row r="2410" spans="1:17" x14ac:dyDescent="0.25">
      <c r="A2410" t="s">
        <v>914</v>
      </c>
      <c r="B2410" t="s">
        <v>913</v>
      </c>
      <c r="C2410">
        <v>7150</v>
      </c>
      <c r="D2410">
        <v>77.86</v>
      </c>
      <c r="E2410">
        <f>IFERROR(VLOOKUP(Table_ExternalData_15[[#This Row],[Id]],Rabati!B:C,2,0),0)</f>
        <v>20</v>
      </c>
      <c r="F2410">
        <v>3</v>
      </c>
      <c r="G2410" t="str">
        <f>VLOOKUP(Table_ExternalData_15[[#This Row],[Id]],'Blagovna izdelek'!A:C,3,0)</f>
        <v>KELine</v>
      </c>
      <c r="H2410">
        <f>Table_ExternalData_15[[#This Row],[Rabat]]*0.2</f>
        <v>4</v>
      </c>
      <c r="I2410" s="2">
        <f>Table_ExternalData_15[[#This Row],[Price]]-(Table_ExternalData_15[[#This Row],[Price]]*Table_ExternalData_15[[#This Row],[BB rabat]])/100</f>
        <v>74.745599999999996</v>
      </c>
      <c r="J2410" s="2">
        <f>Table_ExternalData_15[[#This Row],[BB cena]]*Table_ExternalData_15[[#Headers],[1,22]]</f>
        <v>91.189631999999989</v>
      </c>
      <c r="K2410" s="2">
        <f>Table_ExternalData_15[[#This Row],[Price]]*Table_ExternalData_15[[#Headers],[1,22]]</f>
        <v>94.989199999999997</v>
      </c>
      <c r="L2410" s="7">
        <f>IF(G2410="White Shark",E2410*0.5,IF(G2410="Sbox",E2410*0.5,IF(G2410="Tenda",E2410*0.5,E2410*0.2)))/100</f>
        <v>0.04</v>
      </c>
      <c r="M2410" s="2">
        <f>Table_ExternalData_15[[#This Row],[Price]]-Table_ExternalData_15[[#This Row],[Price]]*Table_ExternalData_15[[#This Row],[extra popust]]</f>
        <v>74.745599999999996</v>
      </c>
      <c r="N2410" s="2">
        <f>IF(M2410&lt;I2410,M2410,I2410)</f>
        <v>74.745599999999996</v>
      </c>
      <c r="O2410" s="12" t="str">
        <f>IF(N2410&lt;I2410,$U$1," ")</f>
        <v xml:space="preserve"> </v>
      </c>
      <c r="P2410" s="12" t="str">
        <f>IFERROR((O2410+30)," ")</f>
        <v xml:space="preserve"> </v>
      </c>
      <c r="Q2410" s="2">
        <f ca="1">IF(O2410=$U$1,N2410,"0")*1.22</f>
        <v>0</v>
      </c>
    </row>
    <row r="2411" spans="1:17" x14ac:dyDescent="0.25">
      <c r="A2411" t="s">
        <v>921</v>
      </c>
      <c r="B2411" t="s">
        <v>920</v>
      </c>
      <c r="C2411">
        <v>7159</v>
      </c>
      <c r="D2411">
        <v>132.1</v>
      </c>
      <c r="E2411">
        <f>IFERROR(VLOOKUP(Table_ExternalData_15[[#This Row],[Id]],Rabati!B:C,2,0),0)</f>
        <v>20</v>
      </c>
      <c r="F2411">
        <v>6</v>
      </c>
      <c r="G2411" t="str">
        <f>VLOOKUP(Table_ExternalData_15[[#This Row],[Id]],'Blagovna izdelek'!A:C,3,0)</f>
        <v>KELine</v>
      </c>
      <c r="H2411">
        <f>Table_ExternalData_15[[#This Row],[Rabat]]*0.2</f>
        <v>4</v>
      </c>
      <c r="I2411" s="2">
        <f>Table_ExternalData_15[[#This Row],[Price]]-(Table_ExternalData_15[[#This Row],[Price]]*Table_ExternalData_15[[#This Row],[BB rabat]])/100</f>
        <v>126.81599999999999</v>
      </c>
      <c r="J2411" s="2">
        <f>Table_ExternalData_15[[#This Row],[BB cena]]*Table_ExternalData_15[[#Headers],[1,22]]</f>
        <v>154.71551999999997</v>
      </c>
      <c r="K2411" s="2">
        <f>Table_ExternalData_15[[#This Row],[Price]]*Table_ExternalData_15[[#Headers],[1,22]]</f>
        <v>161.16199999999998</v>
      </c>
      <c r="L2411" s="7">
        <f>IF(G2411="White Shark",E2411*0.5,IF(G2411="Sbox",E2411*0.5,IF(G2411="Tenda",E2411*0.5,E2411*0.2)))/100</f>
        <v>0.04</v>
      </c>
      <c r="M2411" s="2">
        <f>Table_ExternalData_15[[#This Row],[Price]]-Table_ExternalData_15[[#This Row],[Price]]*Table_ExternalData_15[[#This Row],[extra popust]]</f>
        <v>126.81599999999999</v>
      </c>
      <c r="N2411" s="2">
        <f>IF(M2411&lt;I2411,M2411,I2411)</f>
        <v>126.81599999999999</v>
      </c>
      <c r="O2411" s="12" t="str">
        <f>IF(N2411&lt;I2411,$U$1," ")</f>
        <v xml:space="preserve"> </v>
      </c>
      <c r="P2411" s="12" t="str">
        <f>IFERROR((O2411+30)," ")</f>
        <v xml:space="preserve"> </v>
      </c>
      <c r="Q2411" s="2">
        <f ca="1">IF(O2411=$U$1,N2411,"0")*1.22</f>
        <v>0</v>
      </c>
    </row>
    <row r="2412" spans="1:17" x14ac:dyDescent="0.25">
      <c r="A2412" t="s">
        <v>923</v>
      </c>
      <c r="B2412" t="s">
        <v>922</v>
      </c>
      <c r="C2412">
        <v>7160</v>
      </c>
      <c r="D2412">
        <v>123.65</v>
      </c>
      <c r="E2412">
        <f>IFERROR(VLOOKUP(Table_ExternalData_15[[#This Row],[Id]],Rabati!B:C,2,0),0)</f>
        <v>20</v>
      </c>
      <c r="F2412">
        <v>0</v>
      </c>
      <c r="G2412" t="str">
        <f>VLOOKUP(Table_ExternalData_15[[#This Row],[Id]],'Blagovna izdelek'!A:C,3,0)</f>
        <v>KELine</v>
      </c>
      <c r="H2412">
        <f>Table_ExternalData_15[[#This Row],[Rabat]]*0.2</f>
        <v>4</v>
      </c>
      <c r="I2412" s="2">
        <f>Table_ExternalData_15[[#This Row],[Price]]-(Table_ExternalData_15[[#This Row],[Price]]*Table_ExternalData_15[[#This Row],[BB rabat]])/100</f>
        <v>118.70400000000001</v>
      </c>
      <c r="J2412" s="2">
        <f>Table_ExternalData_15[[#This Row],[BB cena]]*Table_ExternalData_15[[#Headers],[1,22]]</f>
        <v>144.81888000000001</v>
      </c>
      <c r="K2412" s="2">
        <f>Table_ExternalData_15[[#This Row],[Price]]*Table_ExternalData_15[[#Headers],[1,22]]</f>
        <v>150.85300000000001</v>
      </c>
      <c r="L2412" s="7">
        <f>IF(G2412="White Shark",E2412*0.5,IF(G2412="Sbox",E2412*0.5,IF(G2412="Tenda",E2412*0.5,E2412*0.2)))/100</f>
        <v>0.04</v>
      </c>
      <c r="M2412" s="2">
        <f>Table_ExternalData_15[[#This Row],[Price]]-Table_ExternalData_15[[#This Row],[Price]]*Table_ExternalData_15[[#This Row],[extra popust]]</f>
        <v>118.70400000000001</v>
      </c>
      <c r="N2412" s="2">
        <f>IF(M2412&lt;I2412,M2412,I2412)</f>
        <v>118.70400000000001</v>
      </c>
      <c r="O2412" s="12" t="str">
        <f>IF(N2412&lt;I2412,$U$1," ")</f>
        <v xml:space="preserve"> </v>
      </c>
      <c r="P2412" s="12" t="str">
        <f>IFERROR((O2412+30)," ")</f>
        <v xml:space="preserve"> </v>
      </c>
      <c r="Q2412" s="2">
        <f ca="1">IF(O2412=$U$1,N2412,"0")*1.22</f>
        <v>0</v>
      </c>
    </row>
    <row r="2413" spans="1:17" x14ac:dyDescent="0.25">
      <c r="A2413" t="s">
        <v>929</v>
      </c>
      <c r="B2413" t="s">
        <v>928</v>
      </c>
      <c r="C2413">
        <v>7169</v>
      </c>
      <c r="D2413">
        <v>159.94999999999999</v>
      </c>
      <c r="E2413">
        <f>IFERROR(VLOOKUP(Table_ExternalData_15[[#This Row],[Id]],Rabati!B:C,2,0),0)</f>
        <v>20</v>
      </c>
      <c r="F2413">
        <v>9</v>
      </c>
      <c r="G2413" t="str">
        <f>VLOOKUP(Table_ExternalData_15[[#This Row],[Id]],'Blagovna izdelek'!A:C,3,0)</f>
        <v>KELine</v>
      </c>
      <c r="H2413">
        <f>Table_ExternalData_15[[#This Row],[Rabat]]*0.2</f>
        <v>4</v>
      </c>
      <c r="I2413" s="2">
        <f>Table_ExternalData_15[[#This Row],[Price]]-(Table_ExternalData_15[[#This Row],[Price]]*Table_ExternalData_15[[#This Row],[BB rabat]])/100</f>
        <v>153.55199999999999</v>
      </c>
      <c r="J2413" s="2">
        <f>Table_ExternalData_15[[#This Row],[BB cena]]*Table_ExternalData_15[[#Headers],[1,22]]</f>
        <v>187.33344</v>
      </c>
      <c r="K2413" s="2">
        <f>Table_ExternalData_15[[#This Row],[Price]]*Table_ExternalData_15[[#Headers],[1,22]]</f>
        <v>195.13899999999998</v>
      </c>
      <c r="L2413" s="7">
        <f>IF(G2413="White Shark",E2413*0.5,IF(G2413="Sbox",E2413*0.5,IF(G2413="Tenda",E2413*0.5,E2413*0.2)))/100</f>
        <v>0.04</v>
      </c>
      <c r="M2413" s="2">
        <f>Table_ExternalData_15[[#This Row],[Price]]-Table_ExternalData_15[[#This Row],[Price]]*Table_ExternalData_15[[#This Row],[extra popust]]</f>
        <v>153.55199999999999</v>
      </c>
      <c r="N2413" s="2">
        <f>IF(M2413&lt;I2413,M2413,I2413)</f>
        <v>153.55199999999999</v>
      </c>
      <c r="O2413" s="12" t="str">
        <f>IF(N2413&lt;I2413,$U$1," ")</f>
        <v xml:space="preserve"> </v>
      </c>
      <c r="P2413" s="12" t="str">
        <f>IFERROR((O2413+30)," ")</f>
        <v xml:space="preserve"> </v>
      </c>
      <c r="Q2413" s="2">
        <f ca="1">IF(O2413=$U$1,N2413,"0")*1.22</f>
        <v>0</v>
      </c>
    </row>
    <row r="2414" spans="1:17" x14ac:dyDescent="0.25">
      <c r="A2414" t="s">
        <v>951</v>
      </c>
      <c r="B2414" t="s">
        <v>950</v>
      </c>
      <c r="C2414">
        <v>7183</v>
      </c>
      <c r="D2414">
        <v>124.2</v>
      </c>
      <c r="E2414">
        <f>IFERROR(VLOOKUP(Table_ExternalData_15[[#This Row],[Id]],Rabati!B:C,2,0),0)</f>
        <v>20</v>
      </c>
      <c r="F2414">
        <v>3</v>
      </c>
      <c r="G2414" t="str">
        <f>VLOOKUP(Table_ExternalData_15[[#This Row],[Id]],'Blagovna izdelek'!A:C,3,0)</f>
        <v>KELine</v>
      </c>
      <c r="H2414">
        <f>Table_ExternalData_15[[#This Row],[Rabat]]*0.2</f>
        <v>4</v>
      </c>
      <c r="I2414" s="2">
        <f>Table_ExternalData_15[[#This Row],[Price]]-(Table_ExternalData_15[[#This Row],[Price]]*Table_ExternalData_15[[#This Row],[BB rabat]])/100</f>
        <v>119.232</v>
      </c>
      <c r="J2414" s="2">
        <f>Table_ExternalData_15[[#This Row],[BB cena]]*Table_ExternalData_15[[#Headers],[1,22]]</f>
        <v>145.46304000000001</v>
      </c>
      <c r="K2414" s="2">
        <f>Table_ExternalData_15[[#This Row],[Price]]*Table_ExternalData_15[[#Headers],[1,22]]</f>
        <v>151.524</v>
      </c>
      <c r="L2414" s="7">
        <f>IF(G2414="White Shark",E2414*0.5,IF(G2414="Sbox",E2414*0.5,IF(G2414="Tenda",E2414*0.5,E2414*0.2)))/100</f>
        <v>0.04</v>
      </c>
      <c r="M2414" s="2">
        <f>Table_ExternalData_15[[#This Row],[Price]]-Table_ExternalData_15[[#This Row],[Price]]*Table_ExternalData_15[[#This Row],[extra popust]]</f>
        <v>119.232</v>
      </c>
      <c r="N2414" s="2">
        <f>IF(M2414&lt;I2414,M2414,I2414)</f>
        <v>119.232</v>
      </c>
      <c r="O2414" s="12" t="str">
        <f>IF(N2414&lt;I2414,$U$1," ")</f>
        <v xml:space="preserve"> </v>
      </c>
      <c r="P2414" s="12" t="str">
        <f>IFERROR((O2414+30)," ")</f>
        <v xml:space="preserve"> </v>
      </c>
      <c r="Q2414" s="2">
        <f ca="1">IF(O2414=$U$1,N2414,"0")*1.22</f>
        <v>0</v>
      </c>
    </row>
    <row r="2415" spans="1:17" x14ac:dyDescent="0.25">
      <c r="A2415" t="s">
        <v>953</v>
      </c>
      <c r="B2415" t="s">
        <v>952</v>
      </c>
      <c r="C2415">
        <v>7185</v>
      </c>
      <c r="D2415">
        <v>421.26</v>
      </c>
      <c r="E2415">
        <f>IFERROR(VLOOKUP(Table_ExternalData_15[[#This Row],[Id]],Rabati!B:C,2,0),0)</f>
        <v>20</v>
      </c>
      <c r="F2415">
        <v>0</v>
      </c>
      <c r="G2415" t="str">
        <f>VLOOKUP(Table_ExternalData_15[[#This Row],[Id]],'Blagovna izdelek'!A:C,3,0)</f>
        <v>KELine</v>
      </c>
      <c r="H2415">
        <f>Table_ExternalData_15[[#This Row],[Rabat]]*0.2</f>
        <v>4</v>
      </c>
      <c r="I2415" s="2">
        <f>Table_ExternalData_15[[#This Row],[Price]]-(Table_ExternalData_15[[#This Row],[Price]]*Table_ExternalData_15[[#This Row],[BB rabat]])/100</f>
        <v>404.40960000000001</v>
      </c>
      <c r="J2415" s="2">
        <f>Table_ExternalData_15[[#This Row],[BB cena]]*Table_ExternalData_15[[#Headers],[1,22]]</f>
        <v>493.37971199999998</v>
      </c>
      <c r="K2415" s="2">
        <f>Table_ExternalData_15[[#This Row],[Price]]*Table_ExternalData_15[[#Headers],[1,22]]</f>
        <v>513.93719999999996</v>
      </c>
      <c r="L2415" s="7">
        <f>IF(G2415="White Shark",E2415*0.5,IF(G2415="Sbox",E2415*0.5,IF(G2415="Tenda",E2415*0.5,E2415*0.2)))/100</f>
        <v>0.04</v>
      </c>
      <c r="M2415" s="2">
        <f>Table_ExternalData_15[[#This Row],[Price]]-Table_ExternalData_15[[#This Row],[Price]]*Table_ExternalData_15[[#This Row],[extra popust]]</f>
        <v>404.40960000000001</v>
      </c>
      <c r="N2415" s="2">
        <f>IF(M2415&lt;I2415,M2415,I2415)</f>
        <v>404.40960000000001</v>
      </c>
      <c r="O2415" s="12" t="str">
        <f>IF(N2415&lt;I2415,$U$1," ")</f>
        <v xml:space="preserve"> </v>
      </c>
      <c r="P2415" s="12" t="str">
        <f>IFERROR((O2415+30)," ")</f>
        <v xml:space="preserve"> </v>
      </c>
      <c r="Q2415" s="2">
        <f ca="1">IF(O2415=$U$1,N2415,"0")*1.22</f>
        <v>0</v>
      </c>
    </row>
    <row r="2416" spans="1:17" x14ac:dyDescent="0.25">
      <c r="A2416" t="s">
        <v>1502</v>
      </c>
      <c r="B2416" t="s">
        <v>1501</v>
      </c>
      <c r="C2416">
        <v>7748</v>
      </c>
      <c r="D2416">
        <v>3.1</v>
      </c>
      <c r="E2416">
        <f>IFERROR(VLOOKUP(Table_ExternalData_15[[#This Row],[Id]],Rabati!B:C,2,0),0)</f>
        <v>20</v>
      </c>
      <c r="F2416">
        <v>57</v>
      </c>
      <c r="G2416" t="str">
        <f>VLOOKUP(Table_ExternalData_15[[#This Row],[Id]],'Blagovna izdelek'!A:C,3,0)</f>
        <v>KELine</v>
      </c>
      <c r="H2416">
        <f>Table_ExternalData_15[[#This Row],[Rabat]]*0.2</f>
        <v>4</v>
      </c>
      <c r="I2416" s="2">
        <f>Table_ExternalData_15[[#This Row],[Price]]-(Table_ExternalData_15[[#This Row],[Price]]*Table_ExternalData_15[[#This Row],[BB rabat]])/100</f>
        <v>2.976</v>
      </c>
      <c r="J2416" s="2">
        <f>Table_ExternalData_15[[#This Row],[BB cena]]*Table_ExternalData_15[[#Headers],[1,22]]</f>
        <v>3.6307199999999997</v>
      </c>
      <c r="K2416" s="2">
        <f>Table_ExternalData_15[[#This Row],[Price]]*Table_ExternalData_15[[#Headers],[1,22]]</f>
        <v>3.782</v>
      </c>
      <c r="L2416" s="7">
        <f>IF(G2416="White Shark",E2416*0.5,IF(G2416="Sbox",E2416*0.5,IF(G2416="Tenda",E2416*0.5,E2416*0.2)))/100</f>
        <v>0.04</v>
      </c>
      <c r="M2416" s="2">
        <f>Table_ExternalData_15[[#This Row],[Price]]-Table_ExternalData_15[[#This Row],[Price]]*Table_ExternalData_15[[#This Row],[extra popust]]</f>
        <v>2.976</v>
      </c>
      <c r="N2416" s="2">
        <f>IF(M2416&lt;I2416,M2416,I2416)</f>
        <v>2.976</v>
      </c>
      <c r="O2416" s="12" t="str">
        <f>IF(N2416&lt;I2416,$U$1," ")</f>
        <v xml:space="preserve"> </v>
      </c>
      <c r="P2416" s="12" t="str">
        <f>IFERROR((O2416+30)," ")</f>
        <v xml:space="preserve"> </v>
      </c>
      <c r="Q2416" s="2">
        <f ca="1">IF(O2416=$U$1,N2416,"0")*1.22</f>
        <v>0</v>
      </c>
    </row>
    <row r="2417" spans="1:17" x14ac:dyDescent="0.25">
      <c r="A2417" t="s">
        <v>1508</v>
      </c>
      <c r="B2417" t="s">
        <v>1507</v>
      </c>
      <c r="C2417">
        <v>7756</v>
      </c>
      <c r="D2417">
        <v>1.48</v>
      </c>
      <c r="E2417">
        <f>IFERROR(VLOOKUP(Table_ExternalData_15[[#This Row],[Id]],Rabati!B:C,2,0),0)</f>
        <v>20</v>
      </c>
      <c r="F2417">
        <v>170</v>
      </c>
      <c r="G2417" t="str">
        <f>VLOOKUP(Table_ExternalData_15[[#This Row],[Id]],'Blagovna izdelek'!A:C,3,0)</f>
        <v>KELine</v>
      </c>
      <c r="H2417">
        <f>Table_ExternalData_15[[#This Row],[Rabat]]*0.2</f>
        <v>4</v>
      </c>
      <c r="I2417" s="2">
        <f>Table_ExternalData_15[[#This Row],[Price]]-(Table_ExternalData_15[[#This Row],[Price]]*Table_ExternalData_15[[#This Row],[BB rabat]])/100</f>
        <v>1.4208000000000001</v>
      </c>
      <c r="J2417" s="2">
        <f>Table_ExternalData_15[[#This Row],[BB cena]]*Table_ExternalData_15[[#Headers],[1,22]]</f>
        <v>1.733376</v>
      </c>
      <c r="K2417" s="2">
        <f>Table_ExternalData_15[[#This Row],[Price]]*Table_ExternalData_15[[#Headers],[1,22]]</f>
        <v>1.8055999999999999</v>
      </c>
      <c r="L2417" s="7">
        <f>IF(G2417="White Shark",E2417*0.5,IF(G2417="Sbox",E2417*0.5,IF(G2417="Tenda",E2417*0.5,E2417*0.2)))/100</f>
        <v>0.04</v>
      </c>
      <c r="M2417" s="2">
        <f>Table_ExternalData_15[[#This Row],[Price]]-Table_ExternalData_15[[#This Row],[Price]]*Table_ExternalData_15[[#This Row],[extra popust]]</f>
        <v>1.4208000000000001</v>
      </c>
      <c r="N2417" s="2">
        <f>IF(M2417&lt;I2417,M2417,I2417)</f>
        <v>1.4208000000000001</v>
      </c>
      <c r="O2417" s="12" t="str">
        <f>IF(N2417&lt;I2417,$U$1," ")</f>
        <v xml:space="preserve"> </v>
      </c>
      <c r="P2417" s="12" t="str">
        <f>IFERROR((O2417+30)," ")</f>
        <v xml:space="preserve"> </v>
      </c>
      <c r="Q2417" s="2">
        <f ca="1">IF(O2417=$U$1,N2417,"0")*1.22</f>
        <v>0</v>
      </c>
    </row>
    <row r="2418" spans="1:17" x14ac:dyDescent="0.25">
      <c r="A2418" t="s">
        <v>1513</v>
      </c>
      <c r="B2418" t="s">
        <v>1512</v>
      </c>
      <c r="C2418">
        <v>7761</v>
      </c>
      <c r="D2418">
        <v>3.04</v>
      </c>
      <c r="E2418">
        <f>IFERROR(VLOOKUP(Table_ExternalData_15[[#This Row],[Id]],Rabati!B:C,2,0),0)</f>
        <v>20</v>
      </c>
      <c r="F2418">
        <v>93</v>
      </c>
      <c r="G2418" t="str">
        <f>VLOOKUP(Table_ExternalData_15[[#This Row],[Id]],'Blagovna izdelek'!A:C,3,0)</f>
        <v>KELine</v>
      </c>
      <c r="H2418">
        <f>Table_ExternalData_15[[#This Row],[Rabat]]*0.2</f>
        <v>4</v>
      </c>
      <c r="I2418" s="2">
        <f>Table_ExternalData_15[[#This Row],[Price]]-(Table_ExternalData_15[[#This Row],[Price]]*Table_ExternalData_15[[#This Row],[BB rabat]])/100</f>
        <v>2.9184000000000001</v>
      </c>
      <c r="J2418" s="2">
        <f>Table_ExternalData_15[[#This Row],[BB cena]]*Table_ExternalData_15[[#Headers],[1,22]]</f>
        <v>3.5604480000000001</v>
      </c>
      <c r="K2418" s="2">
        <f>Table_ExternalData_15[[#This Row],[Price]]*Table_ExternalData_15[[#Headers],[1,22]]</f>
        <v>3.7088000000000001</v>
      </c>
      <c r="L2418" s="7">
        <f>IF(G2418="White Shark",E2418*0.5,IF(G2418="Sbox",E2418*0.5,IF(G2418="Tenda",E2418*0.5,E2418*0.2)))/100</f>
        <v>0.04</v>
      </c>
      <c r="M2418" s="2">
        <f>Table_ExternalData_15[[#This Row],[Price]]-Table_ExternalData_15[[#This Row],[Price]]*Table_ExternalData_15[[#This Row],[extra popust]]</f>
        <v>2.9184000000000001</v>
      </c>
      <c r="N2418" s="2">
        <f>IF(M2418&lt;I2418,M2418,I2418)</f>
        <v>2.9184000000000001</v>
      </c>
      <c r="O2418" s="12" t="str">
        <f>IF(N2418&lt;I2418,$U$1," ")</f>
        <v xml:space="preserve"> </v>
      </c>
      <c r="P2418" s="12" t="str">
        <f>IFERROR((O2418+30)," ")</f>
        <v xml:space="preserve"> </v>
      </c>
      <c r="Q2418" s="2">
        <f ca="1">IF(O2418=$U$1,N2418,"0")*1.22</f>
        <v>0</v>
      </c>
    </row>
    <row r="2419" spans="1:17" x14ac:dyDescent="0.25">
      <c r="A2419" t="s">
        <v>1515</v>
      </c>
      <c r="B2419" t="s">
        <v>1514</v>
      </c>
      <c r="C2419">
        <v>7763</v>
      </c>
      <c r="D2419">
        <v>1.59</v>
      </c>
      <c r="E2419">
        <f>IFERROR(VLOOKUP(Table_ExternalData_15[[#This Row],[Id]],Rabati!B:C,2,0),0)</f>
        <v>20</v>
      </c>
      <c r="F2419">
        <v>219</v>
      </c>
      <c r="G2419" t="str">
        <f>VLOOKUP(Table_ExternalData_15[[#This Row],[Id]],'Blagovna izdelek'!A:C,3,0)</f>
        <v>KELine</v>
      </c>
      <c r="H2419">
        <f>Table_ExternalData_15[[#This Row],[Rabat]]*0.2</f>
        <v>4</v>
      </c>
      <c r="I2419" s="2">
        <f>Table_ExternalData_15[[#This Row],[Price]]-(Table_ExternalData_15[[#This Row],[Price]]*Table_ExternalData_15[[#This Row],[BB rabat]])/100</f>
        <v>1.5264</v>
      </c>
      <c r="J2419" s="2">
        <f>Table_ExternalData_15[[#This Row],[BB cena]]*Table_ExternalData_15[[#Headers],[1,22]]</f>
        <v>1.8622079999999999</v>
      </c>
      <c r="K2419" s="2">
        <f>Table_ExternalData_15[[#This Row],[Price]]*Table_ExternalData_15[[#Headers],[1,22]]</f>
        <v>1.9398</v>
      </c>
      <c r="L2419" s="7">
        <f>IF(G2419="White Shark",E2419*0.5,IF(G2419="Sbox",E2419*0.5,IF(G2419="Tenda",E2419*0.5,E2419*0.2)))/100</f>
        <v>0.04</v>
      </c>
      <c r="M2419" s="2">
        <f>Table_ExternalData_15[[#This Row],[Price]]-Table_ExternalData_15[[#This Row],[Price]]*Table_ExternalData_15[[#This Row],[extra popust]]</f>
        <v>1.5264</v>
      </c>
      <c r="N2419" s="2">
        <f>IF(M2419&lt;I2419,M2419,I2419)</f>
        <v>1.5264</v>
      </c>
      <c r="O2419" s="12" t="str">
        <f>IF(N2419&lt;I2419,$U$1," ")</f>
        <v xml:space="preserve"> </v>
      </c>
      <c r="P2419" s="12" t="str">
        <f>IFERROR((O2419+30)," ")</f>
        <v xml:space="preserve"> </v>
      </c>
      <c r="Q2419" s="2">
        <f ca="1">IF(O2419=$U$1,N2419,"0")*1.22</f>
        <v>0</v>
      </c>
    </row>
    <row r="2420" spans="1:17" x14ac:dyDescent="0.25">
      <c r="A2420" t="s">
        <v>1518</v>
      </c>
      <c r="B2420" t="s">
        <v>1517</v>
      </c>
      <c r="C2420">
        <v>7766</v>
      </c>
      <c r="D2420">
        <v>2.27</v>
      </c>
      <c r="E2420">
        <f>IFERROR(VLOOKUP(Table_ExternalData_15[[#This Row],[Id]],Rabati!B:C,2,0),0)</f>
        <v>20</v>
      </c>
      <c r="F2420">
        <v>345</v>
      </c>
      <c r="G2420" t="str">
        <f>VLOOKUP(Table_ExternalData_15[[#This Row],[Id]],'Blagovna izdelek'!A:C,3,0)</f>
        <v>KELine</v>
      </c>
      <c r="H2420">
        <f>Table_ExternalData_15[[#This Row],[Rabat]]*0.2</f>
        <v>4</v>
      </c>
      <c r="I2420" s="2">
        <f>Table_ExternalData_15[[#This Row],[Price]]-(Table_ExternalData_15[[#This Row],[Price]]*Table_ExternalData_15[[#This Row],[BB rabat]])/100</f>
        <v>2.1791999999999998</v>
      </c>
      <c r="J2420" s="2">
        <f>Table_ExternalData_15[[#This Row],[BB cena]]*Table_ExternalData_15[[#Headers],[1,22]]</f>
        <v>2.6586239999999997</v>
      </c>
      <c r="K2420" s="2">
        <f>Table_ExternalData_15[[#This Row],[Price]]*Table_ExternalData_15[[#Headers],[1,22]]</f>
        <v>2.7694000000000001</v>
      </c>
      <c r="L2420" s="7">
        <f>IF(G2420="White Shark",E2420*0.5,IF(G2420="Sbox",E2420*0.5,IF(G2420="Tenda",E2420*0.5,E2420*0.2)))/100</f>
        <v>0.04</v>
      </c>
      <c r="M2420" s="2">
        <f>Table_ExternalData_15[[#This Row],[Price]]-Table_ExternalData_15[[#This Row],[Price]]*Table_ExternalData_15[[#This Row],[extra popust]]</f>
        <v>2.1791999999999998</v>
      </c>
      <c r="N2420" s="2">
        <f>IF(M2420&lt;I2420,M2420,I2420)</f>
        <v>2.1791999999999998</v>
      </c>
      <c r="O2420" s="12" t="str">
        <f>IF(N2420&lt;I2420,$U$1," ")</f>
        <v xml:space="preserve"> </v>
      </c>
      <c r="P2420" s="12" t="str">
        <f>IFERROR((O2420+30)," ")</f>
        <v xml:space="preserve"> </v>
      </c>
      <c r="Q2420" s="2">
        <f ca="1">IF(O2420=$U$1,N2420,"0")*1.22</f>
        <v>0</v>
      </c>
    </row>
    <row r="2421" spans="1:17" x14ac:dyDescent="0.25">
      <c r="A2421" t="s">
        <v>1532</v>
      </c>
      <c r="B2421" t="s">
        <v>1531</v>
      </c>
      <c r="C2421">
        <v>7779</v>
      </c>
      <c r="D2421">
        <v>3.93</v>
      </c>
      <c r="E2421">
        <f>IFERROR(VLOOKUP(Table_ExternalData_15[[#This Row],[Id]],Rabati!B:C,2,0),0)</f>
        <v>20</v>
      </c>
      <c r="F2421">
        <v>92</v>
      </c>
      <c r="G2421" t="str">
        <f>VLOOKUP(Table_ExternalData_15[[#This Row],[Id]],'Blagovna izdelek'!A:C,3,0)</f>
        <v>KELine</v>
      </c>
      <c r="H2421">
        <f>Table_ExternalData_15[[#This Row],[Rabat]]*0.2</f>
        <v>4</v>
      </c>
      <c r="I2421" s="2">
        <f>Table_ExternalData_15[[#This Row],[Price]]-(Table_ExternalData_15[[#This Row],[Price]]*Table_ExternalData_15[[#This Row],[BB rabat]])/100</f>
        <v>3.7728000000000002</v>
      </c>
      <c r="J2421" s="2">
        <f>Table_ExternalData_15[[#This Row],[BB cena]]*Table_ExternalData_15[[#Headers],[1,22]]</f>
        <v>4.6028159999999998</v>
      </c>
      <c r="K2421" s="2">
        <f>Table_ExternalData_15[[#This Row],[Price]]*Table_ExternalData_15[[#Headers],[1,22]]</f>
        <v>4.7946</v>
      </c>
      <c r="L2421" s="7">
        <f>IF(G2421="White Shark",E2421*0.5,IF(G2421="Sbox",E2421*0.5,IF(G2421="Tenda",E2421*0.5,E2421*0.2)))/100</f>
        <v>0.04</v>
      </c>
      <c r="M2421" s="2">
        <f>Table_ExternalData_15[[#This Row],[Price]]-Table_ExternalData_15[[#This Row],[Price]]*Table_ExternalData_15[[#This Row],[extra popust]]</f>
        <v>3.7728000000000002</v>
      </c>
      <c r="N2421" s="2">
        <f>IF(M2421&lt;I2421,M2421,I2421)</f>
        <v>3.7728000000000002</v>
      </c>
      <c r="O2421" s="12" t="str">
        <f>IF(N2421&lt;I2421,$U$1," ")</f>
        <v xml:space="preserve"> </v>
      </c>
      <c r="P2421" s="12" t="str">
        <f>IFERROR((O2421+30)," ")</f>
        <v xml:space="preserve"> </v>
      </c>
      <c r="Q2421" s="2">
        <f ca="1">IF(O2421=$U$1,N2421,"0")*1.22</f>
        <v>0</v>
      </c>
    </row>
    <row r="2422" spans="1:17" x14ac:dyDescent="0.25">
      <c r="A2422" t="s">
        <v>1534</v>
      </c>
      <c r="B2422" t="s">
        <v>1533</v>
      </c>
      <c r="C2422">
        <v>7781</v>
      </c>
      <c r="D2422">
        <v>14.45</v>
      </c>
      <c r="E2422">
        <f>IFERROR(VLOOKUP(Table_ExternalData_15[[#This Row],[Id]],Rabati!B:C,2,0),0)</f>
        <v>25</v>
      </c>
      <c r="F2422">
        <v>25</v>
      </c>
      <c r="G2422" t="str">
        <f>VLOOKUP(Table_ExternalData_15[[#This Row],[Id]],'Blagovna izdelek'!A:C,3,0)</f>
        <v>KELine</v>
      </c>
      <c r="H2422">
        <f>Table_ExternalData_15[[#This Row],[Rabat]]*0.2</f>
        <v>5</v>
      </c>
      <c r="I2422" s="2">
        <f>Table_ExternalData_15[[#This Row],[Price]]-(Table_ExternalData_15[[#This Row],[Price]]*Table_ExternalData_15[[#This Row],[BB rabat]])/100</f>
        <v>13.727499999999999</v>
      </c>
      <c r="J2422" s="2">
        <f>Table_ExternalData_15[[#This Row],[BB cena]]*Table_ExternalData_15[[#Headers],[1,22]]</f>
        <v>16.747549999999997</v>
      </c>
      <c r="K2422" s="2">
        <f>Table_ExternalData_15[[#This Row],[Price]]*Table_ExternalData_15[[#Headers],[1,22]]</f>
        <v>17.628999999999998</v>
      </c>
      <c r="L2422" s="7">
        <f>IF(G2422="White Shark",E2422*0.5,IF(G2422="Sbox",E2422*0.5,IF(G2422="Tenda",E2422*0.5,E2422*0.2)))/100</f>
        <v>0.05</v>
      </c>
      <c r="M2422" s="2">
        <f>Table_ExternalData_15[[#This Row],[Price]]-Table_ExternalData_15[[#This Row],[Price]]*Table_ExternalData_15[[#This Row],[extra popust]]</f>
        <v>13.727499999999999</v>
      </c>
      <c r="N2422" s="2">
        <f>IF(M2422&lt;I2422,M2422,I2422)</f>
        <v>13.727499999999999</v>
      </c>
      <c r="O2422" s="12" t="str">
        <f>IF(N2422&lt;I2422,$U$1," ")</f>
        <v xml:space="preserve"> </v>
      </c>
      <c r="P2422" s="12" t="str">
        <f>IFERROR((O2422+30)," ")</f>
        <v xml:space="preserve"> </v>
      </c>
      <c r="Q2422" s="2">
        <f ca="1">IF(O2422=$U$1,N2422,"0")*1.22</f>
        <v>0</v>
      </c>
    </row>
    <row r="2423" spans="1:17" x14ac:dyDescent="0.25">
      <c r="A2423" t="s">
        <v>1537</v>
      </c>
      <c r="B2423" t="s">
        <v>1536</v>
      </c>
      <c r="C2423">
        <v>7784</v>
      </c>
      <c r="D2423">
        <v>3.37</v>
      </c>
      <c r="E2423">
        <f>IFERROR(VLOOKUP(Table_ExternalData_15[[#This Row],[Id]],Rabati!B:C,2,0),0)</f>
        <v>20</v>
      </c>
      <c r="F2423">
        <v>176</v>
      </c>
      <c r="G2423" t="str">
        <f>VLOOKUP(Table_ExternalData_15[[#This Row],[Id]],'Blagovna izdelek'!A:C,3,0)</f>
        <v>KELine</v>
      </c>
      <c r="H2423">
        <f>Table_ExternalData_15[[#This Row],[Rabat]]*0.2</f>
        <v>4</v>
      </c>
      <c r="I2423" s="2">
        <f>Table_ExternalData_15[[#This Row],[Price]]-(Table_ExternalData_15[[#This Row],[Price]]*Table_ExternalData_15[[#This Row],[BB rabat]])/100</f>
        <v>3.2352000000000003</v>
      </c>
      <c r="J2423" s="2">
        <f>Table_ExternalData_15[[#This Row],[BB cena]]*Table_ExternalData_15[[#Headers],[1,22]]</f>
        <v>3.9469440000000002</v>
      </c>
      <c r="K2423" s="2">
        <f>Table_ExternalData_15[[#This Row],[Price]]*Table_ExternalData_15[[#Headers],[1,22]]</f>
        <v>4.1113999999999997</v>
      </c>
      <c r="L2423" s="7">
        <f>IF(G2423="White Shark",E2423*0.5,IF(G2423="Sbox",E2423*0.5,IF(G2423="Tenda",E2423*0.5,E2423*0.2)))/100</f>
        <v>0.04</v>
      </c>
      <c r="M2423" s="2">
        <f>Table_ExternalData_15[[#This Row],[Price]]-Table_ExternalData_15[[#This Row],[Price]]*Table_ExternalData_15[[#This Row],[extra popust]]</f>
        <v>3.2352000000000003</v>
      </c>
      <c r="N2423" s="2">
        <f>IF(M2423&lt;I2423,M2423,I2423)</f>
        <v>3.2352000000000003</v>
      </c>
      <c r="O2423" s="12" t="str">
        <f>IF(N2423&lt;I2423,$U$1," ")</f>
        <v xml:space="preserve"> </v>
      </c>
      <c r="P2423" s="12" t="str">
        <f>IFERROR((O2423+30)," ")</f>
        <v xml:space="preserve"> </v>
      </c>
      <c r="Q2423" s="2">
        <f ca="1">IF(O2423=$U$1,N2423,"0")*1.22</f>
        <v>0</v>
      </c>
    </row>
    <row r="2424" spans="1:17" x14ac:dyDescent="0.25">
      <c r="A2424" t="s">
        <v>1840</v>
      </c>
      <c r="B2424" t="s">
        <v>1839</v>
      </c>
      <c r="C2424">
        <v>8087</v>
      </c>
      <c r="D2424">
        <v>39.729999999999997</v>
      </c>
      <c r="E2424">
        <f>IFERROR(VLOOKUP(Table_ExternalData_15[[#This Row],[Id]],Rabati!B:C,2,0),0)</f>
        <v>20</v>
      </c>
      <c r="F2424">
        <v>0</v>
      </c>
      <c r="G2424" t="str">
        <f>VLOOKUP(Table_ExternalData_15[[#This Row],[Id]],'Blagovna izdelek'!A:C,3,0)</f>
        <v>KELine</v>
      </c>
      <c r="H2424">
        <f>Table_ExternalData_15[[#This Row],[Rabat]]*0.2</f>
        <v>4</v>
      </c>
      <c r="I2424" s="2">
        <f>Table_ExternalData_15[[#This Row],[Price]]-(Table_ExternalData_15[[#This Row],[Price]]*Table_ExternalData_15[[#This Row],[BB rabat]])/100</f>
        <v>38.140799999999999</v>
      </c>
      <c r="J2424" s="2">
        <f>Table_ExternalData_15[[#This Row],[BB cena]]*Table_ExternalData_15[[#Headers],[1,22]]</f>
        <v>46.531776000000001</v>
      </c>
      <c r="K2424" s="2">
        <f>Table_ExternalData_15[[#This Row],[Price]]*Table_ExternalData_15[[#Headers],[1,22]]</f>
        <v>48.470599999999997</v>
      </c>
      <c r="L2424" s="7">
        <f>IF(G2424="White Shark",E2424*0.5,IF(G2424="Sbox",E2424*0.5,IF(G2424="Tenda",E2424*0.5,E2424*0.2)))/100</f>
        <v>0.04</v>
      </c>
      <c r="M2424" s="2">
        <f>Table_ExternalData_15[[#This Row],[Price]]-Table_ExternalData_15[[#This Row],[Price]]*Table_ExternalData_15[[#This Row],[extra popust]]</f>
        <v>38.140799999999999</v>
      </c>
      <c r="N2424" s="2">
        <f>IF(M2424&lt;I2424,M2424,I2424)</f>
        <v>38.140799999999999</v>
      </c>
      <c r="O2424" s="12" t="str">
        <f>IF(N2424&lt;I2424,$U$1," ")</f>
        <v xml:space="preserve"> </v>
      </c>
      <c r="P2424" s="12" t="str">
        <f>IFERROR((O2424+30)," ")</f>
        <v xml:space="preserve"> </v>
      </c>
      <c r="Q2424" s="2">
        <f ca="1">IF(O2424=$U$1,N2424,"0")*1.22</f>
        <v>0</v>
      </c>
    </row>
    <row r="2425" spans="1:17" x14ac:dyDescent="0.25">
      <c r="A2425" t="s">
        <v>1842</v>
      </c>
      <c r="B2425" t="s">
        <v>1841</v>
      </c>
      <c r="C2425">
        <v>8088</v>
      </c>
      <c r="D2425">
        <v>49.39</v>
      </c>
      <c r="E2425">
        <f>IFERROR(VLOOKUP(Table_ExternalData_15[[#This Row],[Id]],Rabati!B:C,2,0),0)</f>
        <v>20</v>
      </c>
      <c r="F2425">
        <v>6</v>
      </c>
      <c r="G2425" t="str">
        <f>VLOOKUP(Table_ExternalData_15[[#This Row],[Id]],'Blagovna izdelek'!A:C,3,0)</f>
        <v>KELine</v>
      </c>
      <c r="H2425">
        <f>Table_ExternalData_15[[#This Row],[Rabat]]*0.2</f>
        <v>4</v>
      </c>
      <c r="I2425" s="2">
        <f>Table_ExternalData_15[[#This Row],[Price]]-(Table_ExternalData_15[[#This Row],[Price]]*Table_ExternalData_15[[#This Row],[BB rabat]])/100</f>
        <v>47.414400000000001</v>
      </c>
      <c r="J2425" s="2">
        <f>Table_ExternalData_15[[#This Row],[BB cena]]*Table_ExternalData_15[[#Headers],[1,22]]</f>
        <v>57.845568</v>
      </c>
      <c r="K2425" s="2">
        <f>Table_ExternalData_15[[#This Row],[Price]]*Table_ExternalData_15[[#Headers],[1,22]]</f>
        <v>60.255800000000001</v>
      </c>
      <c r="L2425" s="7">
        <f>IF(G2425="White Shark",E2425*0.5,IF(G2425="Sbox",E2425*0.5,IF(G2425="Tenda",E2425*0.5,E2425*0.2)))/100</f>
        <v>0.04</v>
      </c>
      <c r="M2425" s="2">
        <f>Table_ExternalData_15[[#This Row],[Price]]-Table_ExternalData_15[[#This Row],[Price]]*Table_ExternalData_15[[#This Row],[extra popust]]</f>
        <v>47.414400000000001</v>
      </c>
      <c r="N2425" s="2">
        <f>IF(M2425&lt;I2425,M2425,I2425)</f>
        <v>47.414400000000001</v>
      </c>
      <c r="O2425" s="12" t="str">
        <f>IF(N2425&lt;I2425,$U$1," ")</f>
        <v xml:space="preserve"> </v>
      </c>
      <c r="P2425" s="12" t="str">
        <f>IFERROR((O2425+30)," ")</f>
        <v xml:space="preserve"> </v>
      </c>
      <c r="Q2425" s="2">
        <f ca="1">IF(O2425=$U$1,N2425,"0")*1.22</f>
        <v>0</v>
      </c>
    </row>
    <row r="2426" spans="1:17" x14ac:dyDescent="0.25">
      <c r="A2426" t="s">
        <v>1850</v>
      </c>
      <c r="B2426" t="s">
        <v>1849</v>
      </c>
      <c r="C2426">
        <v>8092</v>
      </c>
      <c r="D2426">
        <v>45.5</v>
      </c>
      <c r="E2426">
        <f>IFERROR(VLOOKUP(Table_ExternalData_15[[#This Row],[Id]],Rabati!B:C,2,0),0)</f>
        <v>20</v>
      </c>
      <c r="F2426">
        <v>22</v>
      </c>
      <c r="G2426" t="str">
        <f>VLOOKUP(Table_ExternalData_15[[#This Row],[Id]],'Blagovna izdelek'!A:C,3,0)</f>
        <v>KELine</v>
      </c>
      <c r="H2426">
        <f>Table_ExternalData_15[[#This Row],[Rabat]]*0.2</f>
        <v>4</v>
      </c>
      <c r="I2426" s="2">
        <f>Table_ExternalData_15[[#This Row],[Price]]-(Table_ExternalData_15[[#This Row],[Price]]*Table_ExternalData_15[[#This Row],[BB rabat]])/100</f>
        <v>43.68</v>
      </c>
      <c r="J2426" s="2">
        <f>Table_ExternalData_15[[#This Row],[BB cena]]*Table_ExternalData_15[[#Headers],[1,22]]</f>
        <v>53.2896</v>
      </c>
      <c r="K2426" s="2">
        <f>Table_ExternalData_15[[#This Row],[Price]]*Table_ExternalData_15[[#Headers],[1,22]]</f>
        <v>55.51</v>
      </c>
      <c r="L2426" s="7">
        <f>IF(G2426="White Shark",E2426*0.5,IF(G2426="Sbox",E2426*0.5,IF(G2426="Tenda",E2426*0.5,E2426*0.2)))/100</f>
        <v>0.04</v>
      </c>
      <c r="M2426" s="2">
        <f>Table_ExternalData_15[[#This Row],[Price]]-Table_ExternalData_15[[#This Row],[Price]]*Table_ExternalData_15[[#This Row],[extra popust]]</f>
        <v>43.68</v>
      </c>
      <c r="N2426" s="2">
        <f>IF(M2426&lt;I2426,M2426,I2426)</f>
        <v>43.68</v>
      </c>
      <c r="O2426" s="12" t="str">
        <f>IF(N2426&lt;I2426,$U$1," ")</f>
        <v xml:space="preserve"> </v>
      </c>
      <c r="P2426" s="12" t="str">
        <f>IFERROR((O2426+30)," ")</f>
        <v xml:space="preserve"> </v>
      </c>
      <c r="Q2426" s="2">
        <f ca="1">IF(O2426=$U$1,N2426,"0")*1.22</f>
        <v>0</v>
      </c>
    </row>
    <row r="2427" spans="1:17" x14ac:dyDescent="0.25">
      <c r="A2427" t="s">
        <v>1856</v>
      </c>
      <c r="B2427" t="s">
        <v>1855</v>
      </c>
      <c r="C2427">
        <v>8095</v>
      </c>
      <c r="D2427">
        <v>38.979999999999997</v>
      </c>
      <c r="E2427">
        <f>IFERROR(VLOOKUP(Table_ExternalData_15[[#This Row],[Id]],Rabati!B:C,2,0),0)</f>
        <v>20</v>
      </c>
      <c r="F2427">
        <v>5</v>
      </c>
      <c r="G2427" t="str">
        <f>VLOOKUP(Table_ExternalData_15[[#This Row],[Id]],'Blagovna izdelek'!A:C,3,0)</f>
        <v>KELine</v>
      </c>
      <c r="H2427">
        <f>Table_ExternalData_15[[#This Row],[Rabat]]*0.2</f>
        <v>4</v>
      </c>
      <c r="I2427" s="2">
        <f>Table_ExternalData_15[[#This Row],[Price]]-(Table_ExternalData_15[[#This Row],[Price]]*Table_ExternalData_15[[#This Row],[BB rabat]])/100</f>
        <v>37.4208</v>
      </c>
      <c r="J2427" s="2">
        <f>Table_ExternalData_15[[#This Row],[BB cena]]*Table_ExternalData_15[[#Headers],[1,22]]</f>
        <v>45.653376000000002</v>
      </c>
      <c r="K2427" s="2">
        <f>Table_ExternalData_15[[#This Row],[Price]]*Table_ExternalData_15[[#Headers],[1,22]]</f>
        <v>47.555599999999998</v>
      </c>
      <c r="L2427" s="7">
        <f>IF(G2427="White Shark",E2427*0.5,IF(G2427="Sbox",E2427*0.5,IF(G2427="Tenda",E2427*0.5,E2427*0.2)))/100</f>
        <v>0.04</v>
      </c>
      <c r="M2427" s="2">
        <f>Table_ExternalData_15[[#This Row],[Price]]-Table_ExternalData_15[[#This Row],[Price]]*Table_ExternalData_15[[#This Row],[extra popust]]</f>
        <v>37.4208</v>
      </c>
      <c r="N2427" s="2">
        <f>IF(M2427&lt;I2427,M2427,I2427)</f>
        <v>37.4208</v>
      </c>
      <c r="O2427" s="12" t="str">
        <f>IF(N2427&lt;I2427,$U$1," ")</f>
        <v xml:space="preserve"> </v>
      </c>
      <c r="P2427" s="12" t="str">
        <f>IFERROR((O2427+30)," ")</f>
        <v xml:space="preserve"> </v>
      </c>
      <c r="Q2427" s="2">
        <f ca="1">IF(O2427=$U$1,N2427,"0")*1.22</f>
        <v>0</v>
      </c>
    </row>
    <row r="2428" spans="1:17" x14ac:dyDescent="0.25">
      <c r="A2428" t="s">
        <v>1872</v>
      </c>
      <c r="B2428" t="s">
        <v>1871</v>
      </c>
      <c r="C2428">
        <v>8105</v>
      </c>
      <c r="D2428">
        <v>91.44</v>
      </c>
      <c r="E2428">
        <f>IFERROR(VLOOKUP(Table_ExternalData_15[[#This Row],[Id]],Rabati!B:C,2,0),0)</f>
        <v>20</v>
      </c>
      <c r="F2428">
        <v>14</v>
      </c>
      <c r="G2428" t="str">
        <f>VLOOKUP(Table_ExternalData_15[[#This Row],[Id]],'Blagovna izdelek'!A:C,3,0)</f>
        <v>KELine</v>
      </c>
      <c r="H2428">
        <f>Table_ExternalData_15[[#This Row],[Rabat]]*0.2</f>
        <v>4</v>
      </c>
      <c r="I2428" s="2">
        <f>Table_ExternalData_15[[#This Row],[Price]]-(Table_ExternalData_15[[#This Row],[Price]]*Table_ExternalData_15[[#This Row],[BB rabat]])/100</f>
        <v>87.782399999999996</v>
      </c>
      <c r="J2428" s="2">
        <f>Table_ExternalData_15[[#This Row],[BB cena]]*Table_ExternalData_15[[#Headers],[1,22]]</f>
        <v>107.094528</v>
      </c>
      <c r="K2428" s="2">
        <f>Table_ExternalData_15[[#This Row],[Price]]*Table_ExternalData_15[[#Headers],[1,22]]</f>
        <v>111.5568</v>
      </c>
      <c r="L2428" s="7">
        <f>IF(G2428="White Shark",E2428*0.5,IF(G2428="Sbox",E2428*0.5,IF(G2428="Tenda",E2428*0.5,E2428*0.2)))/100</f>
        <v>0.04</v>
      </c>
      <c r="M2428" s="2">
        <f>Table_ExternalData_15[[#This Row],[Price]]-Table_ExternalData_15[[#This Row],[Price]]*Table_ExternalData_15[[#This Row],[extra popust]]</f>
        <v>87.782399999999996</v>
      </c>
      <c r="N2428" s="2">
        <f>IF(M2428&lt;I2428,M2428,I2428)</f>
        <v>87.782399999999996</v>
      </c>
      <c r="O2428" s="12" t="str">
        <f>IF(N2428&lt;I2428,$U$1," ")</f>
        <v xml:space="preserve"> </v>
      </c>
      <c r="P2428" s="12" t="str">
        <f>IFERROR((O2428+30)," ")</f>
        <v xml:space="preserve"> </v>
      </c>
      <c r="Q2428" s="2">
        <f ca="1">IF(O2428=$U$1,N2428,"0")*1.22</f>
        <v>0</v>
      </c>
    </row>
    <row r="2429" spans="1:17" x14ac:dyDescent="0.25">
      <c r="A2429" t="s">
        <v>1878</v>
      </c>
      <c r="B2429" t="s">
        <v>1877</v>
      </c>
      <c r="C2429">
        <v>8108</v>
      </c>
      <c r="D2429">
        <v>49.95</v>
      </c>
      <c r="E2429">
        <f>IFERROR(VLOOKUP(Table_ExternalData_15[[#This Row],[Id]],Rabati!B:C,2,0),0)</f>
        <v>20</v>
      </c>
      <c r="F2429">
        <v>23</v>
      </c>
      <c r="G2429" t="str">
        <f>VLOOKUP(Table_ExternalData_15[[#This Row],[Id]],'Blagovna izdelek'!A:C,3,0)</f>
        <v>KELine</v>
      </c>
      <c r="H2429">
        <f>Table_ExternalData_15[[#This Row],[Rabat]]*0.2</f>
        <v>4</v>
      </c>
      <c r="I2429" s="2">
        <f>Table_ExternalData_15[[#This Row],[Price]]-(Table_ExternalData_15[[#This Row],[Price]]*Table_ExternalData_15[[#This Row],[BB rabat]])/100</f>
        <v>47.952000000000005</v>
      </c>
      <c r="J2429" s="2">
        <f>Table_ExternalData_15[[#This Row],[BB cena]]*Table_ExternalData_15[[#Headers],[1,22]]</f>
        <v>58.501440000000002</v>
      </c>
      <c r="K2429" s="2">
        <f>Table_ExternalData_15[[#This Row],[Price]]*Table_ExternalData_15[[#Headers],[1,22]]</f>
        <v>60.939</v>
      </c>
      <c r="L2429" s="7">
        <f>IF(G2429="White Shark",E2429*0.5,IF(G2429="Sbox",E2429*0.5,IF(G2429="Tenda",E2429*0.5,E2429*0.2)))/100</f>
        <v>0.04</v>
      </c>
      <c r="M2429" s="2">
        <f>Table_ExternalData_15[[#This Row],[Price]]-Table_ExternalData_15[[#This Row],[Price]]*Table_ExternalData_15[[#This Row],[extra popust]]</f>
        <v>47.952000000000005</v>
      </c>
      <c r="N2429" s="2">
        <f>IF(M2429&lt;I2429,M2429,I2429)</f>
        <v>47.952000000000005</v>
      </c>
      <c r="O2429" s="12" t="str">
        <f>IF(N2429&lt;I2429,$U$1," ")</f>
        <v xml:space="preserve"> </v>
      </c>
      <c r="P2429" s="12" t="str">
        <f>IFERROR((O2429+30)," ")</f>
        <v xml:space="preserve"> </v>
      </c>
      <c r="Q2429" s="2">
        <f ca="1">IF(O2429=$U$1,N2429,"0")*1.22</f>
        <v>0</v>
      </c>
    </row>
    <row r="2430" spans="1:17" x14ac:dyDescent="0.25">
      <c r="A2430" t="s">
        <v>1885</v>
      </c>
      <c r="B2430" t="s">
        <v>1884</v>
      </c>
      <c r="C2430">
        <v>8115</v>
      </c>
      <c r="D2430">
        <v>116.59</v>
      </c>
      <c r="E2430">
        <f>IFERROR(VLOOKUP(Table_ExternalData_15[[#This Row],[Id]],Rabati!B:C,2,0),0)</f>
        <v>20</v>
      </c>
      <c r="F2430">
        <v>7</v>
      </c>
      <c r="G2430" t="str">
        <f>VLOOKUP(Table_ExternalData_15[[#This Row],[Id]],'Blagovna izdelek'!A:C,3,0)</f>
        <v>KELine</v>
      </c>
      <c r="H2430">
        <f>Table_ExternalData_15[[#This Row],[Rabat]]*0.2</f>
        <v>4</v>
      </c>
      <c r="I2430" s="2">
        <f>Table_ExternalData_15[[#This Row],[Price]]-(Table_ExternalData_15[[#This Row],[Price]]*Table_ExternalData_15[[#This Row],[BB rabat]])/100</f>
        <v>111.9264</v>
      </c>
      <c r="J2430" s="2">
        <f>Table_ExternalData_15[[#This Row],[BB cena]]*Table_ExternalData_15[[#Headers],[1,22]]</f>
        <v>136.550208</v>
      </c>
      <c r="K2430" s="2">
        <f>Table_ExternalData_15[[#This Row],[Price]]*Table_ExternalData_15[[#Headers],[1,22]]</f>
        <v>142.2398</v>
      </c>
      <c r="L2430" s="7">
        <f>IF(G2430="White Shark",E2430*0.5,IF(G2430="Sbox",E2430*0.5,IF(G2430="Tenda",E2430*0.5,E2430*0.2)))/100</f>
        <v>0.04</v>
      </c>
      <c r="M2430" s="2">
        <f>Table_ExternalData_15[[#This Row],[Price]]-Table_ExternalData_15[[#This Row],[Price]]*Table_ExternalData_15[[#This Row],[extra popust]]</f>
        <v>111.9264</v>
      </c>
      <c r="N2430" s="2">
        <f>IF(M2430&lt;I2430,M2430,I2430)</f>
        <v>111.9264</v>
      </c>
      <c r="O2430" s="12" t="str">
        <f>IF(N2430&lt;I2430,$U$1," ")</f>
        <v xml:space="preserve"> </v>
      </c>
      <c r="P2430" s="12" t="str">
        <f>IFERROR((O2430+30)," ")</f>
        <v xml:space="preserve"> </v>
      </c>
      <c r="Q2430" s="2">
        <f ca="1">IF(O2430=$U$1,N2430,"0")*1.22</f>
        <v>0</v>
      </c>
    </row>
    <row r="2431" spans="1:17" x14ac:dyDescent="0.25">
      <c r="A2431" t="s">
        <v>1889</v>
      </c>
      <c r="B2431" t="s">
        <v>1888</v>
      </c>
      <c r="C2431">
        <v>8117</v>
      </c>
      <c r="D2431">
        <v>89.95</v>
      </c>
      <c r="E2431">
        <f>IFERROR(VLOOKUP(Table_ExternalData_15[[#This Row],[Id]],Rabati!B:C,2,0),0)</f>
        <v>20</v>
      </c>
      <c r="F2431">
        <v>14</v>
      </c>
      <c r="G2431" t="str">
        <f>VLOOKUP(Table_ExternalData_15[[#This Row],[Id]],'Blagovna izdelek'!A:C,3,0)</f>
        <v>KELine</v>
      </c>
      <c r="H2431">
        <f>Table_ExternalData_15[[#This Row],[Rabat]]*0.2</f>
        <v>4</v>
      </c>
      <c r="I2431" s="2">
        <f>Table_ExternalData_15[[#This Row],[Price]]-(Table_ExternalData_15[[#This Row],[Price]]*Table_ExternalData_15[[#This Row],[BB rabat]])/100</f>
        <v>86.352000000000004</v>
      </c>
      <c r="J2431" s="2">
        <f>Table_ExternalData_15[[#This Row],[BB cena]]*Table_ExternalData_15[[#Headers],[1,22]]</f>
        <v>105.34944</v>
      </c>
      <c r="K2431" s="2">
        <f>Table_ExternalData_15[[#This Row],[Price]]*Table_ExternalData_15[[#Headers],[1,22]]</f>
        <v>109.739</v>
      </c>
      <c r="L2431" s="7">
        <f>IF(G2431="White Shark",E2431*0.5,IF(G2431="Sbox",E2431*0.5,IF(G2431="Tenda",E2431*0.5,E2431*0.2)))/100</f>
        <v>0.04</v>
      </c>
      <c r="M2431" s="2">
        <f>Table_ExternalData_15[[#This Row],[Price]]-Table_ExternalData_15[[#This Row],[Price]]*Table_ExternalData_15[[#This Row],[extra popust]]</f>
        <v>86.352000000000004</v>
      </c>
      <c r="N2431" s="2">
        <f>IF(M2431&lt;I2431,M2431,I2431)</f>
        <v>86.352000000000004</v>
      </c>
      <c r="O2431" s="12" t="str">
        <f>IF(N2431&lt;I2431,$U$1," ")</f>
        <v xml:space="preserve"> </v>
      </c>
      <c r="P2431" s="12" t="str">
        <f>IFERROR((O2431+30)," ")</f>
        <v xml:space="preserve"> </v>
      </c>
      <c r="Q2431" s="2">
        <f ca="1">IF(O2431=$U$1,N2431,"0")*1.22</f>
        <v>0</v>
      </c>
    </row>
    <row r="2432" spans="1:17" x14ac:dyDescent="0.25">
      <c r="A2432" t="s">
        <v>1987</v>
      </c>
      <c r="B2432" t="s">
        <v>9613</v>
      </c>
      <c r="C2432">
        <v>8197</v>
      </c>
      <c r="D2432">
        <v>1.71</v>
      </c>
      <c r="E2432">
        <f>IFERROR(VLOOKUP(Table_ExternalData_15[[#This Row],[Id]],Rabati!B:C,2,0),0)</f>
        <v>20</v>
      </c>
      <c r="F2432">
        <v>48</v>
      </c>
      <c r="G2432" t="str">
        <f>VLOOKUP(Table_ExternalData_15[[#This Row],[Id]],'Blagovna izdelek'!A:C,3,0)</f>
        <v>KELine</v>
      </c>
      <c r="H2432">
        <f>Table_ExternalData_15[[#This Row],[Rabat]]*0.2</f>
        <v>4</v>
      </c>
      <c r="I2432" s="2">
        <f>Table_ExternalData_15[[#This Row],[Price]]-(Table_ExternalData_15[[#This Row],[Price]]*Table_ExternalData_15[[#This Row],[BB rabat]])/100</f>
        <v>1.6415999999999999</v>
      </c>
      <c r="J2432" s="2">
        <f>Table_ExternalData_15[[#This Row],[BB cena]]*Table_ExternalData_15[[#Headers],[1,22]]</f>
        <v>2.0027520000000001</v>
      </c>
      <c r="K2432" s="2">
        <f>Table_ExternalData_15[[#This Row],[Price]]*Table_ExternalData_15[[#Headers],[1,22]]</f>
        <v>2.0861999999999998</v>
      </c>
      <c r="L2432" s="7">
        <f>IF(G2432="White Shark",E2432*0.5,IF(G2432="Sbox",E2432*0.5,IF(G2432="Tenda",E2432*0.5,E2432*0.2)))/100</f>
        <v>0.04</v>
      </c>
      <c r="M2432" s="2">
        <f>Table_ExternalData_15[[#This Row],[Price]]-Table_ExternalData_15[[#This Row],[Price]]*Table_ExternalData_15[[#This Row],[extra popust]]</f>
        <v>1.6415999999999999</v>
      </c>
      <c r="N2432" s="2">
        <f>IF(M2432&lt;I2432,M2432,I2432)</f>
        <v>1.6415999999999999</v>
      </c>
      <c r="O2432" s="12" t="str">
        <f>IF(N2432&lt;I2432,$U$1," ")</f>
        <v xml:space="preserve"> </v>
      </c>
      <c r="P2432" s="12" t="str">
        <f>IFERROR((O2432+30)," ")</f>
        <v xml:space="preserve"> </v>
      </c>
      <c r="Q2432" s="2">
        <f ca="1">IF(O2432=$U$1,N2432,"0")*1.22</f>
        <v>0</v>
      </c>
    </row>
    <row r="2433" spans="1:17" x14ac:dyDescent="0.25">
      <c r="A2433" t="s">
        <v>1988</v>
      </c>
      <c r="B2433" t="s">
        <v>9614</v>
      </c>
      <c r="C2433">
        <v>8198</v>
      </c>
      <c r="D2433">
        <v>1.74</v>
      </c>
      <c r="E2433">
        <f>IFERROR(VLOOKUP(Table_ExternalData_15[[#This Row],[Id]],Rabati!B:C,2,0),0)</f>
        <v>20</v>
      </c>
      <c r="F2433">
        <v>175</v>
      </c>
      <c r="G2433" t="str">
        <f>VLOOKUP(Table_ExternalData_15[[#This Row],[Id]],'Blagovna izdelek'!A:C,3,0)</f>
        <v>KELine</v>
      </c>
      <c r="H2433">
        <f>Table_ExternalData_15[[#This Row],[Rabat]]*0.2</f>
        <v>4</v>
      </c>
      <c r="I2433" s="2">
        <f>Table_ExternalData_15[[#This Row],[Price]]-(Table_ExternalData_15[[#This Row],[Price]]*Table_ExternalData_15[[#This Row],[BB rabat]])/100</f>
        <v>1.6703999999999999</v>
      </c>
      <c r="J2433" s="2">
        <f>Table_ExternalData_15[[#This Row],[BB cena]]*Table_ExternalData_15[[#Headers],[1,22]]</f>
        <v>2.0378879999999997</v>
      </c>
      <c r="K2433" s="2">
        <f>Table_ExternalData_15[[#This Row],[Price]]*Table_ExternalData_15[[#Headers],[1,22]]</f>
        <v>2.1227999999999998</v>
      </c>
      <c r="L2433" s="7">
        <f>IF(G2433="White Shark",E2433*0.5,IF(G2433="Sbox",E2433*0.5,IF(G2433="Tenda",E2433*0.5,E2433*0.2)))/100</f>
        <v>0.04</v>
      </c>
      <c r="M2433" s="2">
        <f>Table_ExternalData_15[[#This Row],[Price]]-Table_ExternalData_15[[#This Row],[Price]]*Table_ExternalData_15[[#This Row],[extra popust]]</f>
        <v>1.6703999999999999</v>
      </c>
      <c r="N2433" s="2">
        <f>IF(M2433&lt;I2433,M2433,I2433)</f>
        <v>1.6703999999999999</v>
      </c>
      <c r="O2433" s="12" t="str">
        <f>IF(N2433&lt;I2433,$U$1," ")</f>
        <v xml:space="preserve"> </v>
      </c>
      <c r="P2433" s="12" t="str">
        <f>IFERROR((O2433+30)," ")</f>
        <v xml:space="preserve"> </v>
      </c>
      <c r="Q2433" s="2">
        <f ca="1">IF(O2433=$U$1,N2433,"0")*1.22</f>
        <v>0</v>
      </c>
    </row>
    <row r="2434" spans="1:17" x14ac:dyDescent="0.25">
      <c r="A2434" t="s">
        <v>1989</v>
      </c>
      <c r="B2434" t="s">
        <v>9615</v>
      </c>
      <c r="C2434">
        <v>8199</v>
      </c>
      <c r="D2434">
        <v>1.74</v>
      </c>
      <c r="E2434">
        <f>IFERROR(VLOOKUP(Table_ExternalData_15[[#This Row],[Id]],Rabati!B:C,2,0),0)</f>
        <v>20</v>
      </c>
      <c r="F2434">
        <v>74</v>
      </c>
      <c r="G2434" t="str">
        <f>VLOOKUP(Table_ExternalData_15[[#This Row],[Id]],'Blagovna izdelek'!A:C,3,0)</f>
        <v>KELine</v>
      </c>
      <c r="H2434">
        <f>Table_ExternalData_15[[#This Row],[Rabat]]*0.2</f>
        <v>4</v>
      </c>
      <c r="I2434" s="2">
        <f>Table_ExternalData_15[[#This Row],[Price]]-(Table_ExternalData_15[[#This Row],[Price]]*Table_ExternalData_15[[#This Row],[BB rabat]])/100</f>
        <v>1.6703999999999999</v>
      </c>
      <c r="J2434" s="2">
        <f>Table_ExternalData_15[[#This Row],[BB cena]]*Table_ExternalData_15[[#Headers],[1,22]]</f>
        <v>2.0378879999999997</v>
      </c>
      <c r="K2434" s="2">
        <f>Table_ExternalData_15[[#This Row],[Price]]*Table_ExternalData_15[[#Headers],[1,22]]</f>
        <v>2.1227999999999998</v>
      </c>
      <c r="L2434" s="7">
        <f>IF(G2434="White Shark",E2434*0.5,IF(G2434="Sbox",E2434*0.5,IF(G2434="Tenda",E2434*0.5,E2434*0.2)))/100</f>
        <v>0.04</v>
      </c>
      <c r="M2434" s="2">
        <f>Table_ExternalData_15[[#This Row],[Price]]-Table_ExternalData_15[[#This Row],[Price]]*Table_ExternalData_15[[#This Row],[extra popust]]</f>
        <v>1.6703999999999999</v>
      </c>
      <c r="N2434" s="2">
        <f>IF(M2434&lt;I2434,M2434,I2434)</f>
        <v>1.6703999999999999</v>
      </c>
      <c r="O2434" s="12" t="str">
        <f>IF(N2434&lt;I2434,$U$1," ")</f>
        <v xml:space="preserve"> </v>
      </c>
      <c r="P2434" s="12" t="str">
        <f>IFERROR((O2434+30)," ")</f>
        <v xml:space="preserve"> </v>
      </c>
      <c r="Q2434" s="2">
        <f ca="1">IF(O2434=$U$1,N2434,"0")*1.22</f>
        <v>0</v>
      </c>
    </row>
    <row r="2435" spans="1:17" x14ac:dyDescent="0.25">
      <c r="A2435" t="s">
        <v>2033</v>
      </c>
      <c r="B2435" t="s">
        <v>2032</v>
      </c>
      <c r="C2435">
        <v>8244</v>
      </c>
      <c r="D2435">
        <v>27.3</v>
      </c>
      <c r="E2435">
        <f>IFERROR(VLOOKUP(Table_ExternalData_15[[#This Row],[Id]],Rabati!B:C,2,0),0)</f>
        <v>20</v>
      </c>
      <c r="F2435">
        <v>0</v>
      </c>
      <c r="G2435" t="str">
        <f>VLOOKUP(Table_ExternalData_15[[#This Row],[Id]],'Blagovna izdelek'!A:C,3,0)</f>
        <v>KELine</v>
      </c>
      <c r="H2435">
        <f>Table_ExternalData_15[[#This Row],[Rabat]]*0.2</f>
        <v>4</v>
      </c>
      <c r="I2435" s="2">
        <f>Table_ExternalData_15[[#This Row],[Price]]-(Table_ExternalData_15[[#This Row],[Price]]*Table_ExternalData_15[[#This Row],[BB rabat]])/100</f>
        <v>26.208000000000002</v>
      </c>
      <c r="J2435" s="2">
        <f>Table_ExternalData_15[[#This Row],[BB cena]]*Table_ExternalData_15[[#Headers],[1,22]]</f>
        <v>31.973760000000002</v>
      </c>
      <c r="K2435" s="2">
        <f>Table_ExternalData_15[[#This Row],[Price]]*Table_ExternalData_15[[#Headers],[1,22]]</f>
        <v>33.305999999999997</v>
      </c>
      <c r="L2435" s="7">
        <f>IF(G2435="White Shark",E2435*0.5,IF(G2435="Sbox",E2435*0.5,IF(G2435="Tenda",E2435*0.5,E2435*0.2)))/100</f>
        <v>0.04</v>
      </c>
      <c r="M2435" s="2">
        <f>Table_ExternalData_15[[#This Row],[Price]]-Table_ExternalData_15[[#This Row],[Price]]*Table_ExternalData_15[[#This Row],[extra popust]]</f>
        <v>26.208000000000002</v>
      </c>
      <c r="N2435" s="2">
        <f>IF(M2435&lt;I2435,M2435,I2435)</f>
        <v>26.208000000000002</v>
      </c>
      <c r="O2435" s="12" t="str">
        <f>IF(N2435&lt;I2435,$U$1," ")</f>
        <v xml:space="preserve"> </v>
      </c>
      <c r="P2435" s="12" t="str">
        <f>IFERROR((O2435+30)," ")</f>
        <v xml:space="preserve"> </v>
      </c>
      <c r="Q2435" s="2">
        <f ca="1">IF(O2435=$U$1,N2435,"0")*1.22</f>
        <v>0</v>
      </c>
    </row>
    <row r="2436" spans="1:17" x14ac:dyDescent="0.25">
      <c r="A2436" t="s">
        <v>2039</v>
      </c>
      <c r="B2436" t="s">
        <v>2038</v>
      </c>
      <c r="C2436">
        <v>8247</v>
      </c>
      <c r="D2436">
        <v>28.65</v>
      </c>
      <c r="E2436">
        <f>IFERROR(VLOOKUP(Table_ExternalData_15[[#This Row],[Id]],Rabati!B:C,2,0),0)</f>
        <v>20</v>
      </c>
      <c r="F2436">
        <v>6</v>
      </c>
      <c r="G2436" t="str">
        <f>VLOOKUP(Table_ExternalData_15[[#This Row],[Id]],'Blagovna izdelek'!A:C,3,0)</f>
        <v>KELine</v>
      </c>
      <c r="H2436">
        <f>Table_ExternalData_15[[#This Row],[Rabat]]*0.2</f>
        <v>4</v>
      </c>
      <c r="I2436" s="2">
        <f>Table_ExternalData_15[[#This Row],[Price]]-(Table_ExternalData_15[[#This Row],[Price]]*Table_ExternalData_15[[#This Row],[BB rabat]])/100</f>
        <v>27.503999999999998</v>
      </c>
      <c r="J2436" s="2">
        <f>Table_ExternalData_15[[#This Row],[BB cena]]*Table_ExternalData_15[[#Headers],[1,22]]</f>
        <v>33.554879999999997</v>
      </c>
      <c r="K2436" s="2">
        <f>Table_ExternalData_15[[#This Row],[Price]]*Table_ExternalData_15[[#Headers],[1,22]]</f>
        <v>34.952999999999996</v>
      </c>
      <c r="L2436" s="7">
        <f>IF(G2436="White Shark",E2436*0.5,IF(G2436="Sbox",E2436*0.5,IF(G2436="Tenda",E2436*0.5,E2436*0.2)))/100</f>
        <v>0.04</v>
      </c>
      <c r="M2436" s="2">
        <f>Table_ExternalData_15[[#This Row],[Price]]-Table_ExternalData_15[[#This Row],[Price]]*Table_ExternalData_15[[#This Row],[extra popust]]</f>
        <v>27.503999999999998</v>
      </c>
      <c r="N2436" s="2">
        <f>IF(M2436&lt;I2436,M2436,I2436)</f>
        <v>27.503999999999998</v>
      </c>
      <c r="O2436" s="12" t="str">
        <f>IF(N2436&lt;I2436,$U$1," ")</f>
        <v xml:space="preserve"> </v>
      </c>
      <c r="P2436" s="12" t="str">
        <f>IFERROR((O2436+30)," ")</f>
        <v xml:space="preserve"> </v>
      </c>
      <c r="Q2436" s="2">
        <f ca="1">IF(O2436=$U$1,N2436,"0")*1.22</f>
        <v>0</v>
      </c>
    </row>
    <row r="2437" spans="1:17" x14ac:dyDescent="0.25">
      <c r="A2437" t="s">
        <v>2040</v>
      </c>
      <c r="B2437" t="s">
        <v>10820</v>
      </c>
      <c r="C2437">
        <v>8248</v>
      </c>
      <c r="D2437">
        <v>26.1</v>
      </c>
      <c r="E2437">
        <f>IFERROR(VLOOKUP(Table_ExternalData_15[[#This Row],[Id]],Rabati!B:C,2,0),0)</f>
        <v>20</v>
      </c>
      <c r="F2437">
        <v>16</v>
      </c>
      <c r="G2437" t="str">
        <f>VLOOKUP(Table_ExternalData_15[[#This Row],[Id]],'Blagovna izdelek'!A:C,3,0)</f>
        <v>KELine</v>
      </c>
      <c r="H2437">
        <f>Table_ExternalData_15[[#This Row],[Rabat]]*0.2</f>
        <v>4</v>
      </c>
      <c r="I2437" s="2">
        <f>Table_ExternalData_15[[#This Row],[Price]]-(Table_ExternalData_15[[#This Row],[Price]]*Table_ExternalData_15[[#This Row],[BB rabat]])/100</f>
        <v>25.056000000000001</v>
      </c>
      <c r="J2437" s="2">
        <f>Table_ExternalData_15[[#This Row],[BB cena]]*Table_ExternalData_15[[#Headers],[1,22]]</f>
        <v>30.56832</v>
      </c>
      <c r="K2437" s="2">
        <f>Table_ExternalData_15[[#This Row],[Price]]*Table_ExternalData_15[[#Headers],[1,22]]</f>
        <v>31.842000000000002</v>
      </c>
      <c r="L2437" s="7">
        <f>IF(G2437="White Shark",E2437*0.5,IF(G2437="Sbox",E2437*0.5,IF(G2437="Tenda",E2437*0.5,E2437*0.2)))/100</f>
        <v>0.04</v>
      </c>
      <c r="M2437" s="2">
        <f>Table_ExternalData_15[[#This Row],[Price]]-Table_ExternalData_15[[#This Row],[Price]]*Table_ExternalData_15[[#This Row],[extra popust]]</f>
        <v>25.056000000000001</v>
      </c>
      <c r="N2437" s="2">
        <f>IF(M2437&lt;I2437,M2437,I2437)</f>
        <v>25.056000000000001</v>
      </c>
      <c r="O2437" s="12" t="str">
        <f>IF(N2437&lt;I2437,$U$1," ")</f>
        <v xml:space="preserve"> </v>
      </c>
      <c r="P2437" s="12" t="str">
        <f>IFERROR((O2437+30)," ")</f>
        <v xml:space="preserve"> </v>
      </c>
      <c r="Q2437" s="2">
        <f ca="1">IF(O2437=$U$1,N2437,"0")*1.22</f>
        <v>0</v>
      </c>
    </row>
    <row r="2438" spans="1:17" x14ac:dyDescent="0.25">
      <c r="A2438" t="s">
        <v>2114</v>
      </c>
      <c r="B2438" t="s">
        <v>2113</v>
      </c>
      <c r="C2438">
        <v>8288</v>
      </c>
      <c r="D2438">
        <v>7.47</v>
      </c>
      <c r="E2438">
        <f>IFERROR(VLOOKUP(Table_ExternalData_15[[#This Row],[Id]],Rabati!B:C,2,0),0)</f>
        <v>20</v>
      </c>
      <c r="F2438">
        <v>0</v>
      </c>
      <c r="G2438" t="str">
        <f>VLOOKUP(Table_ExternalData_15[[#This Row],[Id]],'Blagovna izdelek'!A:C,3,0)</f>
        <v>KELine</v>
      </c>
      <c r="H2438">
        <f>Table_ExternalData_15[[#This Row],[Rabat]]*0.2</f>
        <v>4</v>
      </c>
      <c r="I2438" s="2">
        <f>Table_ExternalData_15[[#This Row],[Price]]-(Table_ExternalData_15[[#This Row],[Price]]*Table_ExternalData_15[[#This Row],[BB rabat]])/100</f>
        <v>7.1711999999999998</v>
      </c>
      <c r="J2438" s="2">
        <f>Table_ExternalData_15[[#This Row],[BB cena]]*Table_ExternalData_15[[#Headers],[1,22]]</f>
        <v>8.7488639999999993</v>
      </c>
      <c r="K2438" s="2">
        <f>Table_ExternalData_15[[#This Row],[Price]]*Table_ExternalData_15[[#Headers],[1,22]]</f>
        <v>9.1133999999999986</v>
      </c>
      <c r="L2438" s="7">
        <f>IF(G2438="White Shark",E2438*0.5,IF(G2438="Sbox",E2438*0.5,IF(G2438="Tenda",E2438*0.5,E2438*0.2)))/100</f>
        <v>0.04</v>
      </c>
      <c r="M2438" s="2">
        <f>Table_ExternalData_15[[#This Row],[Price]]-Table_ExternalData_15[[#This Row],[Price]]*Table_ExternalData_15[[#This Row],[extra popust]]</f>
        <v>7.1711999999999998</v>
      </c>
      <c r="N2438" s="2">
        <f>IF(M2438&lt;I2438,M2438,I2438)</f>
        <v>7.1711999999999998</v>
      </c>
      <c r="O2438" s="12" t="str">
        <f>IF(N2438&lt;I2438,$U$1," ")</f>
        <v xml:space="preserve"> </v>
      </c>
      <c r="P2438" s="12" t="str">
        <f>IFERROR((O2438+30)," ")</f>
        <v xml:space="preserve"> </v>
      </c>
      <c r="Q2438" s="2">
        <f ca="1">IF(O2438=$U$1,N2438,"0")*1.22</f>
        <v>0</v>
      </c>
    </row>
    <row r="2439" spans="1:17" x14ac:dyDescent="0.25">
      <c r="A2439" t="s">
        <v>2118</v>
      </c>
      <c r="B2439" t="s">
        <v>2117</v>
      </c>
      <c r="C2439">
        <v>8291</v>
      </c>
      <c r="D2439">
        <v>13.31</v>
      </c>
      <c r="E2439">
        <f>IFERROR(VLOOKUP(Table_ExternalData_15[[#This Row],[Id]],Rabati!B:C,2,0),0)</f>
        <v>20</v>
      </c>
      <c r="F2439">
        <v>3</v>
      </c>
      <c r="G2439" t="str">
        <f>VLOOKUP(Table_ExternalData_15[[#This Row],[Id]],'Blagovna izdelek'!A:C,3,0)</f>
        <v>KELine</v>
      </c>
      <c r="H2439">
        <f>Table_ExternalData_15[[#This Row],[Rabat]]*0.2</f>
        <v>4</v>
      </c>
      <c r="I2439" s="2">
        <f>Table_ExternalData_15[[#This Row],[Price]]-(Table_ExternalData_15[[#This Row],[Price]]*Table_ExternalData_15[[#This Row],[BB rabat]])/100</f>
        <v>12.7776</v>
      </c>
      <c r="J2439" s="2">
        <f>Table_ExternalData_15[[#This Row],[BB cena]]*Table_ExternalData_15[[#Headers],[1,22]]</f>
        <v>15.588671999999999</v>
      </c>
      <c r="K2439" s="2">
        <f>Table_ExternalData_15[[#This Row],[Price]]*Table_ExternalData_15[[#Headers],[1,22]]</f>
        <v>16.238199999999999</v>
      </c>
      <c r="L2439" s="7">
        <f>IF(G2439="White Shark",E2439*0.5,IF(G2439="Sbox",E2439*0.5,IF(G2439="Tenda",E2439*0.5,E2439*0.2)))/100</f>
        <v>0.04</v>
      </c>
      <c r="M2439" s="2">
        <f>Table_ExternalData_15[[#This Row],[Price]]-Table_ExternalData_15[[#This Row],[Price]]*Table_ExternalData_15[[#This Row],[extra popust]]</f>
        <v>12.7776</v>
      </c>
      <c r="N2439" s="2">
        <f>IF(M2439&lt;I2439,M2439,I2439)</f>
        <v>12.7776</v>
      </c>
      <c r="O2439" s="12" t="str">
        <f>IF(N2439&lt;I2439,$U$1," ")</f>
        <v xml:space="preserve"> </v>
      </c>
      <c r="P2439" s="12" t="str">
        <f>IFERROR((O2439+30)," ")</f>
        <v xml:space="preserve"> </v>
      </c>
      <c r="Q2439" s="2">
        <f ca="1">IF(O2439=$U$1,N2439,"0")*1.22</f>
        <v>0</v>
      </c>
    </row>
    <row r="2440" spans="1:17" x14ac:dyDescent="0.25">
      <c r="A2440" t="s">
        <v>2219</v>
      </c>
      <c r="B2440" t="s">
        <v>2218</v>
      </c>
      <c r="C2440">
        <v>8371</v>
      </c>
      <c r="D2440">
        <v>12.91</v>
      </c>
      <c r="E2440">
        <f>IFERROR(VLOOKUP(Table_ExternalData_15[[#This Row],[Id]],Rabati!B:C,2,0),0)</f>
        <v>20</v>
      </c>
      <c r="F2440">
        <v>31</v>
      </c>
      <c r="G2440" t="str">
        <f>VLOOKUP(Table_ExternalData_15[[#This Row],[Id]],'Blagovna izdelek'!A:C,3,0)</f>
        <v>KELine</v>
      </c>
      <c r="H2440">
        <f>Table_ExternalData_15[[#This Row],[Rabat]]*0.2</f>
        <v>4</v>
      </c>
      <c r="I2440" s="2">
        <f>Table_ExternalData_15[[#This Row],[Price]]-(Table_ExternalData_15[[#This Row],[Price]]*Table_ExternalData_15[[#This Row],[BB rabat]])/100</f>
        <v>12.393599999999999</v>
      </c>
      <c r="J2440" s="2">
        <f>Table_ExternalData_15[[#This Row],[BB cena]]*Table_ExternalData_15[[#Headers],[1,22]]</f>
        <v>15.120191999999999</v>
      </c>
      <c r="K2440" s="2">
        <f>Table_ExternalData_15[[#This Row],[Price]]*Table_ExternalData_15[[#Headers],[1,22]]</f>
        <v>15.7502</v>
      </c>
      <c r="L2440" s="7">
        <f>IF(G2440="White Shark",E2440*0.5,IF(G2440="Sbox",E2440*0.5,IF(G2440="Tenda",E2440*0.5,E2440*0.2)))/100</f>
        <v>0.04</v>
      </c>
      <c r="M2440" s="2">
        <f>Table_ExternalData_15[[#This Row],[Price]]-Table_ExternalData_15[[#This Row],[Price]]*Table_ExternalData_15[[#This Row],[extra popust]]</f>
        <v>12.393599999999999</v>
      </c>
      <c r="N2440" s="2">
        <f>IF(M2440&lt;I2440,M2440,I2440)</f>
        <v>12.393599999999999</v>
      </c>
      <c r="O2440" s="12" t="str">
        <f>IF(N2440&lt;I2440,$U$1," ")</f>
        <v xml:space="preserve"> </v>
      </c>
      <c r="P2440" s="12" t="str">
        <f>IFERROR((O2440+30)," ")</f>
        <v xml:space="preserve"> </v>
      </c>
      <c r="Q2440" s="2">
        <f ca="1">IF(O2440=$U$1,N2440,"0")*1.22</f>
        <v>0</v>
      </c>
    </row>
    <row r="2441" spans="1:17" x14ac:dyDescent="0.25">
      <c r="A2441" t="s">
        <v>2272</v>
      </c>
      <c r="B2441" t="s">
        <v>2271</v>
      </c>
      <c r="C2441">
        <v>8406</v>
      </c>
      <c r="D2441">
        <v>1.79</v>
      </c>
      <c r="E2441">
        <f>IFERROR(VLOOKUP(Table_ExternalData_15[[#This Row],[Id]],Rabati!B:C,2,0),0)</f>
        <v>30</v>
      </c>
      <c r="F2441">
        <v>0</v>
      </c>
      <c r="G2441" t="str">
        <f>VLOOKUP(Table_ExternalData_15[[#This Row],[Id]],'Blagovna izdelek'!A:C,3,0)</f>
        <v>KELine</v>
      </c>
      <c r="H2441">
        <f>Table_ExternalData_15[[#This Row],[Rabat]]*0.2</f>
        <v>6</v>
      </c>
      <c r="I2441" s="2">
        <f>Table_ExternalData_15[[#This Row],[Price]]-(Table_ExternalData_15[[#This Row],[Price]]*Table_ExternalData_15[[#This Row],[BB rabat]])/100</f>
        <v>1.6826000000000001</v>
      </c>
      <c r="J2441" s="2">
        <f>Table_ExternalData_15[[#This Row],[BB cena]]*Table_ExternalData_15[[#Headers],[1,22]]</f>
        <v>2.052772</v>
      </c>
      <c r="K2441" s="2">
        <f>Table_ExternalData_15[[#This Row],[Price]]*Table_ExternalData_15[[#Headers],[1,22]]</f>
        <v>2.1838000000000002</v>
      </c>
      <c r="L2441" s="7">
        <f>IF(G2441="White Shark",E2441*0.5,IF(G2441="Sbox",E2441*0.5,IF(G2441="Tenda",E2441*0.5,E2441*0.2)))/100</f>
        <v>0.06</v>
      </c>
      <c r="M2441" s="2">
        <f>Table_ExternalData_15[[#This Row],[Price]]-Table_ExternalData_15[[#This Row],[Price]]*Table_ExternalData_15[[#This Row],[extra popust]]</f>
        <v>1.6826000000000001</v>
      </c>
      <c r="N2441" s="2">
        <f>IF(M2441&lt;I2441,M2441,I2441)</f>
        <v>1.6826000000000001</v>
      </c>
      <c r="O2441" s="12" t="str">
        <f>IF(N2441&lt;I2441,$U$1," ")</f>
        <v xml:space="preserve"> </v>
      </c>
      <c r="P2441" s="12" t="str">
        <f>IFERROR((O2441+30)," ")</f>
        <v xml:space="preserve"> </v>
      </c>
      <c r="Q2441" s="2">
        <f ca="1">IF(O2441=$U$1,N2441,"0")*1.22</f>
        <v>0</v>
      </c>
    </row>
    <row r="2442" spans="1:17" x14ac:dyDescent="0.25">
      <c r="A2442" t="s">
        <v>2274</v>
      </c>
      <c r="B2442" t="s">
        <v>2273</v>
      </c>
      <c r="C2442">
        <v>8407</v>
      </c>
      <c r="D2442">
        <v>2.66</v>
      </c>
      <c r="E2442">
        <f>IFERROR(VLOOKUP(Table_ExternalData_15[[#This Row],[Id]],Rabati!B:C,2,0),0)</f>
        <v>30</v>
      </c>
      <c r="F2442">
        <v>6</v>
      </c>
      <c r="G2442" t="str">
        <f>VLOOKUP(Table_ExternalData_15[[#This Row],[Id]],'Blagovna izdelek'!A:C,3,0)</f>
        <v>KELine</v>
      </c>
      <c r="H2442">
        <f>Table_ExternalData_15[[#This Row],[Rabat]]*0.2</f>
        <v>6</v>
      </c>
      <c r="I2442" s="2">
        <f>Table_ExternalData_15[[#This Row],[Price]]-(Table_ExternalData_15[[#This Row],[Price]]*Table_ExternalData_15[[#This Row],[BB rabat]])/100</f>
        <v>2.5004</v>
      </c>
      <c r="J2442" s="2">
        <f>Table_ExternalData_15[[#This Row],[BB cena]]*Table_ExternalData_15[[#Headers],[1,22]]</f>
        <v>3.0504880000000001</v>
      </c>
      <c r="K2442" s="2">
        <f>Table_ExternalData_15[[#This Row],[Price]]*Table_ExternalData_15[[#Headers],[1,22]]</f>
        <v>3.2452000000000001</v>
      </c>
      <c r="L2442" s="7">
        <f>IF(G2442="White Shark",E2442*0.5,IF(G2442="Sbox",E2442*0.5,IF(G2442="Tenda",E2442*0.5,E2442*0.2)))/100</f>
        <v>0.06</v>
      </c>
      <c r="M2442" s="2">
        <f>Table_ExternalData_15[[#This Row],[Price]]-Table_ExternalData_15[[#This Row],[Price]]*Table_ExternalData_15[[#This Row],[extra popust]]</f>
        <v>2.5004</v>
      </c>
      <c r="N2442" s="2">
        <f>IF(M2442&lt;I2442,M2442,I2442)</f>
        <v>2.5004</v>
      </c>
      <c r="O2442" s="12" t="str">
        <f>IF(N2442&lt;I2442,$U$1," ")</f>
        <v xml:space="preserve"> </v>
      </c>
      <c r="P2442" s="12" t="str">
        <f>IFERROR((O2442+30)," ")</f>
        <v xml:space="preserve"> </v>
      </c>
      <c r="Q2442" s="2">
        <f ca="1">IF(O2442=$U$1,N2442,"0")*1.22</f>
        <v>0</v>
      </c>
    </row>
    <row r="2443" spans="1:17" x14ac:dyDescent="0.25">
      <c r="A2443" t="s">
        <v>2276</v>
      </c>
      <c r="B2443" t="s">
        <v>2275</v>
      </c>
      <c r="C2443">
        <v>8408</v>
      </c>
      <c r="D2443">
        <v>1.68</v>
      </c>
      <c r="E2443">
        <f>IFERROR(VLOOKUP(Table_ExternalData_15[[#This Row],[Id]],Rabati!B:C,2,0),0)</f>
        <v>30</v>
      </c>
      <c r="F2443">
        <v>36</v>
      </c>
      <c r="G2443" t="str">
        <f>VLOOKUP(Table_ExternalData_15[[#This Row],[Id]],'Blagovna izdelek'!A:C,3,0)</f>
        <v>KELine</v>
      </c>
      <c r="H2443">
        <f>Table_ExternalData_15[[#This Row],[Rabat]]*0.2</f>
        <v>6</v>
      </c>
      <c r="I2443" s="2">
        <f>Table_ExternalData_15[[#This Row],[Price]]-(Table_ExternalData_15[[#This Row],[Price]]*Table_ExternalData_15[[#This Row],[BB rabat]])/100</f>
        <v>1.5791999999999999</v>
      </c>
      <c r="J2443" s="2">
        <f>Table_ExternalData_15[[#This Row],[BB cena]]*Table_ExternalData_15[[#Headers],[1,22]]</f>
        <v>1.9266239999999999</v>
      </c>
      <c r="K2443" s="2">
        <f>Table_ExternalData_15[[#This Row],[Price]]*Table_ExternalData_15[[#Headers],[1,22]]</f>
        <v>2.0495999999999999</v>
      </c>
      <c r="L2443" s="7">
        <f>IF(G2443="White Shark",E2443*0.5,IF(G2443="Sbox",E2443*0.5,IF(G2443="Tenda",E2443*0.5,E2443*0.2)))/100</f>
        <v>0.06</v>
      </c>
      <c r="M2443" s="2">
        <f>Table_ExternalData_15[[#This Row],[Price]]-Table_ExternalData_15[[#This Row],[Price]]*Table_ExternalData_15[[#This Row],[extra popust]]</f>
        <v>1.5791999999999999</v>
      </c>
      <c r="N2443" s="2">
        <f>IF(M2443&lt;I2443,M2443,I2443)</f>
        <v>1.5791999999999999</v>
      </c>
      <c r="O2443" s="12" t="str">
        <f>IF(N2443&lt;I2443,$U$1," ")</f>
        <v xml:space="preserve"> </v>
      </c>
      <c r="P2443" s="12" t="str">
        <f>IFERROR((O2443+30)," ")</f>
        <v xml:space="preserve"> </v>
      </c>
      <c r="Q2443" s="2">
        <f ca="1">IF(O2443=$U$1,N2443,"0")*1.22</f>
        <v>0</v>
      </c>
    </row>
    <row r="2444" spans="1:17" x14ac:dyDescent="0.25">
      <c r="A2444" t="s">
        <v>2278</v>
      </c>
      <c r="B2444" t="s">
        <v>2277</v>
      </c>
      <c r="C2444">
        <v>8409</v>
      </c>
      <c r="D2444">
        <v>1.82</v>
      </c>
      <c r="E2444">
        <f>IFERROR(VLOOKUP(Table_ExternalData_15[[#This Row],[Id]],Rabati!B:C,2,0),0)</f>
        <v>30</v>
      </c>
      <c r="F2444">
        <v>24</v>
      </c>
      <c r="G2444" t="str">
        <f>VLOOKUP(Table_ExternalData_15[[#This Row],[Id]],'Blagovna izdelek'!A:C,3,0)</f>
        <v>KELine</v>
      </c>
      <c r="H2444">
        <f>Table_ExternalData_15[[#This Row],[Rabat]]*0.2</f>
        <v>6</v>
      </c>
      <c r="I2444" s="2">
        <f>Table_ExternalData_15[[#This Row],[Price]]-(Table_ExternalData_15[[#This Row],[Price]]*Table_ExternalData_15[[#This Row],[BB rabat]])/100</f>
        <v>1.7108000000000001</v>
      </c>
      <c r="J2444" s="2">
        <f>Table_ExternalData_15[[#This Row],[BB cena]]*Table_ExternalData_15[[#Headers],[1,22]]</f>
        <v>2.0871759999999999</v>
      </c>
      <c r="K2444" s="2">
        <f>Table_ExternalData_15[[#This Row],[Price]]*Table_ExternalData_15[[#Headers],[1,22]]</f>
        <v>2.2204000000000002</v>
      </c>
      <c r="L2444" s="7">
        <f>IF(G2444="White Shark",E2444*0.5,IF(G2444="Sbox",E2444*0.5,IF(G2444="Tenda",E2444*0.5,E2444*0.2)))/100</f>
        <v>0.06</v>
      </c>
      <c r="M2444" s="2">
        <f>Table_ExternalData_15[[#This Row],[Price]]-Table_ExternalData_15[[#This Row],[Price]]*Table_ExternalData_15[[#This Row],[extra popust]]</f>
        <v>1.7108000000000001</v>
      </c>
      <c r="N2444" s="2">
        <f>IF(M2444&lt;I2444,M2444,I2444)</f>
        <v>1.7108000000000001</v>
      </c>
      <c r="O2444" s="12" t="str">
        <f>IF(N2444&lt;I2444,$U$1," ")</f>
        <v xml:space="preserve"> </v>
      </c>
      <c r="P2444" s="12" t="str">
        <f>IFERROR((O2444+30)," ")</f>
        <v xml:space="preserve"> </v>
      </c>
      <c r="Q2444" s="2">
        <f ca="1">IF(O2444=$U$1,N2444,"0")*1.22</f>
        <v>0</v>
      </c>
    </row>
    <row r="2445" spans="1:17" x14ac:dyDescent="0.25">
      <c r="A2445" t="s">
        <v>2280</v>
      </c>
      <c r="B2445" t="s">
        <v>2279</v>
      </c>
      <c r="C2445">
        <v>8410</v>
      </c>
      <c r="D2445">
        <v>2.06</v>
      </c>
      <c r="E2445">
        <f>IFERROR(VLOOKUP(Table_ExternalData_15[[#This Row],[Id]],Rabati!B:C,2,0),0)</f>
        <v>20</v>
      </c>
      <c r="F2445">
        <v>0</v>
      </c>
      <c r="G2445" t="str">
        <f>VLOOKUP(Table_ExternalData_15[[#This Row],[Id]],'Blagovna izdelek'!A:C,3,0)</f>
        <v>KELine</v>
      </c>
      <c r="H2445">
        <f>Table_ExternalData_15[[#This Row],[Rabat]]*0.2</f>
        <v>4</v>
      </c>
      <c r="I2445" s="2">
        <f>Table_ExternalData_15[[#This Row],[Price]]-(Table_ExternalData_15[[#This Row],[Price]]*Table_ExternalData_15[[#This Row],[BB rabat]])/100</f>
        <v>1.9776</v>
      </c>
      <c r="J2445" s="2">
        <f>Table_ExternalData_15[[#This Row],[BB cena]]*Table_ExternalData_15[[#Headers],[1,22]]</f>
        <v>2.4126720000000001</v>
      </c>
      <c r="K2445" s="2">
        <f>Table_ExternalData_15[[#This Row],[Price]]*Table_ExternalData_15[[#Headers],[1,22]]</f>
        <v>2.5131999999999999</v>
      </c>
      <c r="L2445" s="7">
        <f>IF(G2445="White Shark",E2445*0.5,IF(G2445="Sbox",E2445*0.5,IF(G2445="Tenda",E2445*0.5,E2445*0.2)))/100</f>
        <v>0.04</v>
      </c>
      <c r="M2445" s="2">
        <f>Table_ExternalData_15[[#This Row],[Price]]-Table_ExternalData_15[[#This Row],[Price]]*Table_ExternalData_15[[#This Row],[extra popust]]</f>
        <v>1.9776</v>
      </c>
      <c r="N2445" s="2">
        <f>IF(M2445&lt;I2445,M2445,I2445)</f>
        <v>1.9776</v>
      </c>
      <c r="O2445" s="12" t="str">
        <f>IF(N2445&lt;I2445,$U$1," ")</f>
        <v xml:space="preserve"> </v>
      </c>
      <c r="P2445" s="12" t="str">
        <f>IFERROR((O2445+30)," ")</f>
        <v xml:space="preserve"> </v>
      </c>
      <c r="Q2445" s="2">
        <f ca="1">IF(O2445=$U$1,N2445,"0")*1.22</f>
        <v>0</v>
      </c>
    </row>
    <row r="2446" spans="1:17" x14ac:dyDescent="0.25">
      <c r="A2446" t="s">
        <v>2282</v>
      </c>
      <c r="B2446" t="s">
        <v>2281</v>
      </c>
      <c r="C2446">
        <v>8411</v>
      </c>
      <c r="D2446">
        <v>2.06</v>
      </c>
      <c r="E2446">
        <f>IFERROR(VLOOKUP(Table_ExternalData_15[[#This Row],[Id]],Rabati!B:C,2,0),0)</f>
        <v>20</v>
      </c>
      <c r="F2446">
        <v>0</v>
      </c>
      <c r="G2446" t="str">
        <f>VLOOKUP(Table_ExternalData_15[[#This Row],[Id]],'Blagovna izdelek'!A:C,3,0)</f>
        <v>KELine</v>
      </c>
      <c r="H2446">
        <f>Table_ExternalData_15[[#This Row],[Rabat]]*0.2</f>
        <v>4</v>
      </c>
      <c r="I2446" s="2">
        <f>Table_ExternalData_15[[#This Row],[Price]]-(Table_ExternalData_15[[#This Row],[Price]]*Table_ExternalData_15[[#This Row],[BB rabat]])/100</f>
        <v>1.9776</v>
      </c>
      <c r="J2446" s="2">
        <f>Table_ExternalData_15[[#This Row],[BB cena]]*Table_ExternalData_15[[#Headers],[1,22]]</f>
        <v>2.4126720000000001</v>
      </c>
      <c r="K2446" s="2">
        <f>Table_ExternalData_15[[#This Row],[Price]]*Table_ExternalData_15[[#Headers],[1,22]]</f>
        <v>2.5131999999999999</v>
      </c>
      <c r="L2446" s="7">
        <f>IF(G2446="White Shark",E2446*0.5,IF(G2446="Sbox",E2446*0.5,IF(G2446="Tenda",E2446*0.5,E2446*0.2)))/100</f>
        <v>0.04</v>
      </c>
      <c r="M2446" s="2">
        <f>Table_ExternalData_15[[#This Row],[Price]]-Table_ExternalData_15[[#This Row],[Price]]*Table_ExternalData_15[[#This Row],[extra popust]]</f>
        <v>1.9776</v>
      </c>
      <c r="N2446" s="2">
        <f>IF(M2446&lt;I2446,M2446,I2446)</f>
        <v>1.9776</v>
      </c>
      <c r="O2446" s="12" t="str">
        <f>IF(N2446&lt;I2446,$U$1," ")</f>
        <v xml:space="preserve"> </v>
      </c>
      <c r="P2446" s="12" t="str">
        <f>IFERROR((O2446+30)," ")</f>
        <v xml:space="preserve"> </v>
      </c>
      <c r="Q2446" s="2">
        <f ca="1">IF(O2446=$U$1,N2446,"0")*1.22</f>
        <v>0</v>
      </c>
    </row>
    <row r="2447" spans="1:17" x14ac:dyDescent="0.25">
      <c r="A2447" t="s">
        <v>2555</v>
      </c>
      <c r="B2447" t="s">
        <v>2554</v>
      </c>
      <c r="C2447">
        <v>8658</v>
      </c>
      <c r="D2447">
        <v>1.45</v>
      </c>
      <c r="E2447">
        <f>IFERROR(VLOOKUP(Table_ExternalData_15[[#This Row],[Id]],Rabati!B:C,2,0),0)</f>
        <v>30</v>
      </c>
      <c r="F2447">
        <v>50</v>
      </c>
      <c r="G2447" t="str">
        <f>VLOOKUP(Table_ExternalData_15[[#This Row],[Id]],'Blagovna izdelek'!A:C,3,0)</f>
        <v>KELine</v>
      </c>
      <c r="H2447">
        <f>Table_ExternalData_15[[#This Row],[Rabat]]*0.2</f>
        <v>6</v>
      </c>
      <c r="I2447" s="2">
        <f>Table_ExternalData_15[[#This Row],[Price]]-(Table_ExternalData_15[[#This Row],[Price]]*Table_ExternalData_15[[#This Row],[BB rabat]])/100</f>
        <v>1.363</v>
      </c>
      <c r="J2447" s="2">
        <f>Table_ExternalData_15[[#This Row],[BB cena]]*Table_ExternalData_15[[#Headers],[1,22]]</f>
        <v>1.66286</v>
      </c>
      <c r="K2447" s="2">
        <f>Table_ExternalData_15[[#This Row],[Price]]*Table_ExternalData_15[[#Headers],[1,22]]</f>
        <v>1.7689999999999999</v>
      </c>
      <c r="L2447" s="7">
        <f>IF(G2447="White Shark",E2447*0.5,IF(G2447="Sbox",E2447*0.5,IF(G2447="Tenda",E2447*0.5,E2447*0.2)))/100</f>
        <v>0.06</v>
      </c>
      <c r="M2447" s="2">
        <f>Table_ExternalData_15[[#This Row],[Price]]-Table_ExternalData_15[[#This Row],[Price]]*Table_ExternalData_15[[#This Row],[extra popust]]</f>
        <v>1.363</v>
      </c>
      <c r="N2447" s="2">
        <f>IF(M2447&lt;I2447,M2447,I2447)</f>
        <v>1.363</v>
      </c>
      <c r="O2447" s="12" t="str">
        <f>IF(N2447&lt;I2447,$U$1," ")</f>
        <v xml:space="preserve"> </v>
      </c>
      <c r="P2447" s="12" t="str">
        <f>IFERROR((O2447+30)," ")</f>
        <v xml:space="preserve"> </v>
      </c>
      <c r="Q2447" s="2">
        <f ca="1">IF(O2447=$U$1,N2447,"0")*1.22</f>
        <v>0</v>
      </c>
    </row>
    <row r="2448" spans="1:17" x14ac:dyDescent="0.25">
      <c r="A2448" t="s">
        <v>2571</v>
      </c>
      <c r="B2448" t="s">
        <v>2570</v>
      </c>
      <c r="C2448">
        <v>8666</v>
      </c>
      <c r="D2448">
        <v>2.0499999999999998</v>
      </c>
      <c r="E2448">
        <f>IFERROR(VLOOKUP(Table_ExternalData_15[[#This Row],[Id]],Rabati!B:C,2,0),0)</f>
        <v>30</v>
      </c>
      <c r="F2448">
        <v>32</v>
      </c>
      <c r="G2448" t="str">
        <f>VLOOKUP(Table_ExternalData_15[[#This Row],[Id]],'Blagovna izdelek'!A:C,3,0)</f>
        <v>KELine</v>
      </c>
      <c r="H2448">
        <f>Table_ExternalData_15[[#This Row],[Rabat]]*0.2</f>
        <v>6</v>
      </c>
      <c r="I2448" s="2">
        <f>Table_ExternalData_15[[#This Row],[Price]]-(Table_ExternalData_15[[#This Row],[Price]]*Table_ExternalData_15[[#This Row],[BB rabat]])/100</f>
        <v>1.9269999999999998</v>
      </c>
      <c r="J2448" s="2">
        <f>Table_ExternalData_15[[#This Row],[BB cena]]*Table_ExternalData_15[[#Headers],[1,22]]</f>
        <v>2.3509399999999996</v>
      </c>
      <c r="K2448" s="2">
        <f>Table_ExternalData_15[[#This Row],[Price]]*Table_ExternalData_15[[#Headers],[1,22]]</f>
        <v>2.5009999999999999</v>
      </c>
      <c r="L2448" s="7">
        <f>IF(G2448="White Shark",E2448*0.5,IF(G2448="Sbox",E2448*0.5,IF(G2448="Tenda",E2448*0.5,E2448*0.2)))/100</f>
        <v>0.06</v>
      </c>
      <c r="M2448" s="2">
        <f>Table_ExternalData_15[[#This Row],[Price]]-Table_ExternalData_15[[#This Row],[Price]]*Table_ExternalData_15[[#This Row],[extra popust]]</f>
        <v>1.9269999999999998</v>
      </c>
      <c r="N2448" s="2">
        <f>IF(M2448&lt;I2448,M2448,I2448)</f>
        <v>1.9269999999999998</v>
      </c>
      <c r="O2448" s="12" t="str">
        <f>IF(N2448&lt;I2448,$U$1," ")</f>
        <v xml:space="preserve"> </v>
      </c>
      <c r="P2448" s="12" t="str">
        <f>IFERROR((O2448+30)," ")</f>
        <v xml:space="preserve"> </v>
      </c>
      <c r="Q2448" s="2">
        <f ca="1">IF(O2448=$U$1,N2448,"0")*1.22</f>
        <v>0</v>
      </c>
    </row>
    <row r="2449" spans="1:17" x14ac:dyDescent="0.25">
      <c r="A2449" t="s">
        <v>2585</v>
      </c>
      <c r="B2449" t="s">
        <v>2584</v>
      </c>
      <c r="C2449">
        <v>8674</v>
      </c>
      <c r="D2449">
        <v>2.25</v>
      </c>
      <c r="E2449">
        <f>IFERROR(VLOOKUP(Table_ExternalData_15[[#This Row],[Id]],Rabati!B:C,2,0),0)</f>
        <v>30</v>
      </c>
      <c r="F2449">
        <v>50</v>
      </c>
      <c r="G2449" t="str">
        <f>VLOOKUP(Table_ExternalData_15[[#This Row],[Id]],'Blagovna izdelek'!A:C,3,0)</f>
        <v>KELine</v>
      </c>
      <c r="H2449">
        <f>Table_ExternalData_15[[#This Row],[Rabat]]*0.2</f>
        <v>6</v>
      </c>
      <c r="I2449" s="2">
        <f>Table_ExternalData_15[[#This Row],[Price]]-(Table_ExternalData_15[[#This Row],[Price]]*Table_ExternalData_15[[#This Row],[BB rabat]])/100</f>
        <v>2.1150000000000002</v>
      </c>
      <c r="J2449" s="2">
        <f>Table_ExternalData_15[[#This Row],[BB cena]]*Table_ExternalData_15[[#Headers],[1,22]]</f>
        <v>2.5803000000000003</v>
      </c>
      <c r="K2449" s="2">
        <f>Table_ExternalData_15[[#This Row],[Price]]*Table_ExternalData_15[[#Headers],[1,22]]</f>
        <v>2.7450000000000001</v>
      </c>
      <c r="L2449" s="7">
        <f>IF(G2449="White Shark",E2449*0.5,IF(G2449="Sbox",E2449*0.5,IF(G2449="Tenda",E2449*0.5,E2449*0.2)))/100</f>
        <v>0.06</v>
      </c>
      <c r="M2449" s="2">
        <f>Table_ExternalData_15[[#This Row],[Price]]-Table_ExternalData_15[[#This Row],[Price]]*Table_ExternalData_15[[#This Row],[extra popust]]</f>
        <v>2.1150000000000002</v>
      </c>
      <c r="N2449" s="2">
        <f>IF(M2449&lt;I2449,M2449,I2449)</f>
        <v>2.1150000000000002</v>
      </c>
      <c r="O2449" s="12" t="str">
        <f>IF(N2449&lt;I2449,$U$1," ")</f>
        <v xml:space="preserve"> </v>
      </c>
      <c r="P2449" s="12" t="str">
        <f>IFERROR((O2449+30)," ")</f>
        <v xml:space="preserve"> </v>
      </c>
      <c r="Q2449" s="2">
        <f ca="1">IF(O2449=$U$1,N2449,"0")*1.22</f>
        <v>0</v>
      </c>
    </row>
    <row r="2450" spans="1:17" x14ac:dyDescent="0.25">
      <c r="A2450" t="s">
        <v>2653</v>
      </c>
      <c r="B2450" t="s">
        <v>2652</v>
      </c>
      <c r="C2450">
        <v>8714</v>
      </c>
      <c r="D2450">
        <v>2.98</v>
      </c>
      <c r="E2450">
        <f>IFERROR(VLOOKUP(Table_ExternalData_15[[#This Row],[Id]],Rabati!B:C,2,0),0)</f>
        <v>30</v>
      </c>
      <c r="F2450">
        <v>40</v>
      </c>
      <c r="G2450" t="str">
        <f>VLOOKUP(Table_ExternalData_15[[#This Row],[Id]],'Blagovna izdelek'!A:C,3,0)</f>
        <v>KELine</v>
      </c>
      <c r="H2450">
        <f>Table_ExternalData_15[[#This Row],[Rabat]]*0.2</f>
        <v>6</v>
      </c>
      <c r="I2450" s="2">
        <f>Table_ExternalData_15[[#This Row],[Price]]-(Table_ExternalData_15[[#This Row],[Price]]*Table_ExternalData_15[[#This Row],[BB rabat]])/100</f>
        <v>2.8012000000000001</v>
      </c>
      <c r="J2450" s="2">
        <f>Table_ExternalData_15[[#This Row],[BB cena]]*Table_ExternalData_15[[#Headers],[1,22]]</f>
        <v>3.4174640000000003</v>
      </c>
      <c r="K2450" s="2">
        <f>Table_ExternalData_15[[#This Row],[Price]]*Table_ExternalData_15[[#Headers],[1,22]]</f>
        <v>3.6355999999999997</v>
      </c>
      <c r="L2450" s="7">
        <f>IF(G2450="White Shark",E2450*0.5,IF(G2450="Sbox",E2450*0.5,IF(G2450="Tenda",E2450*0.5,E2450*0.2)))/100</f>
        <v>0.06</v>
      </c>
      <c r="M2450" s="2">
        <f>Table_ExternalData_15[[#This Row],[Price]]-Table_ExternalData_15[[#This Row],[Price]]*Table_ExternalData_15[[#This Row],[extra popust]]</f>
        <v>2.8012000000000001</v>
      </c>
      <c r="N2450" s="2">
        <f>IF(M2450&lt;I2450,M2450,I2450)</f>
        <v>2.8012000000000001</v>
      </c>
      <c r="O2450" s="12" t="str">
        <f>IF(N2450&lt;I2450,$U$1," ")</f>
        <v xml:space="preserve"> </v>
      </c>
      <c r="P2450" s="12" t="str">
        <f>IFERROR((O2450+30)," ")</f>
        <v xml:space="preserve"> </v>
      </c>
      <c r="Q2450" s="2">
        <f ca="1">IF(O2450=$U$1,N2450,"0")*1.22</f>
        <v>0</v>
      </c>
    </row>
    <row r="2451" spans="1:17" x14ac:dyDescent="0.25">
      <c r="A2451" t="s">
        <v>2668</v>
      </c>
      <c r="B2451" t="s">
        <v>2667</v>
      </c>
      <c r="C2451">
        <v>8722</v>
      </c>
      <c r="D2451">
        <v>3.48</v>
      </c>
      <c r="E2451">
        <f>IFERROR(VLOOKUP(Table_ExternalData_15[[#This Row],[Id]],Rabati!B:C,2,0),0)</f>
        <v>30</v>
      </c>
      <c r="F2451">
        <v>49</v>
      </c>
      <c r="G2451" t="str">
        <f>VLOOKUP(Table_ExternalData_15[[#This Row],[Id]],'Blagovna izdelek'!A:C,3,0)</f>
        <v>KELine</v>
      </c>
      <c r="H2451">
        <f>Table_ExternalData_15[[#This Row],[Rabat]]*0.2</f>
        <v>6</v>
      </c>
      <c r="I2451" s="2">
        <f>Table_ExternalData_15[[#This Row],[Price]]-(Table_ExternalData_15[[#This Row],[Price]]*Table_ExternalData_15[[#This Row],[BB rabat]])/100</f>
        <v>3.2711999999999999</v>
      </c>
      <c r="J2451" s="2">
        <f>Table_ExternalData_15[[#This Row],[BB cena]]*Table_ExternalData_15[[#Headers],[1,22]]</f>
        <v>3.9908639999999997</v>
      </c>
      <c r="K2451" s="2">
        <f>Table_ExternalData_15[[#This Row],[Price]]*Table_ExternalData_15[[#Headers],[1,22]]</f>
        <v>4.2455999999999996</v>
      </c>
      <c r="L2451" s="7">
        <f>IF(G2451="White Shark",E2451*0.5,IF(G2451="Sbox",E2451*0.5,IF(G2451="Tenda",E2451*0.5,E2451*0.2)))/100</f>
        <v>0.06</v>
      </c>
      <c r="M2451" s="2">
        <f>Table_ExternalData_15[[#This Row],[Price]]-Table_ExternalData_15[[#This Row],[Price]]*Table_ExternalData_15[[#This Row],[extra popust]]</f>
        <v>3.2711999999999999</v>
      </c>
      <c r="N2451" s="2">
        <f>IF(M2451&lt;I2451,M2451,I2451)</f>
        <v>3.2711999999999999</v>
      </c>
      <c r="O2451" s="12" t="str">
        <f>IF(N2451&lt;I2451,$U$1," ")</f>
        <v xml:space="preserve"> </v>
      </c>
      <c r="P2451" s="12" t="str">
        <f>IFERROR((O2451+30)," ")</f>
        <v xml:space="preserve"> </v>
      </c>
      <c r="Q2451" s="2">
        <f ca="1">IF(O2451=$U$1,N2451,"0")*1.22</f>
        <v>0</v>
      </c>
    </row>
    <row r="2452" spans="1:17" x14ac:dyDescent="0.25">
      <c r="A2452" t="s">
        <v>2683</v>
      </c>
      <c r="B2452" t="s">
        <v>2682</v>
      </c>
      <c r="C2452">
        <v>8731</v>
      </c>
      <c r="D2452">
        <v>5.24</v>
      </c>
      <c r="E2452">
        <f>IFERROR(VLOOKUP(Table_ExternalData_15[[#This Row],[Id]],Rabati!B:C,2,0),0)</f>
        <v>30</v>
      </c>
      <c r="F2452">
        <v>27</v>
      </c>
      <c r="G2452" t="str">
        <f>VLOOKUP(Table_ExternalData_15[[#This Row],[Id]],'Blagovna izdelek'!A:C,3,0)</f>
        <v>KELine</v>
      </c>
      <c r="H2452">
        <f>Table_ExternalData_15[[#This Row],[Rabat]]*0.2</f>
        <v>6</v>
      </c>
      <c r="I2452" s="2">
        <f>Table_ExternalData_15[[#This Row],[Price]]-(Table_ExternalData_15[[#This Row],[Price]]*Table_ExternalData_15[[#This Row],[BB rabat]])/100</f>
        <v>4.9256000000000002</v>
      </c>
      <c r="J2452" s="2">
        <f>Table_ExternalData_15[[#This Row],[BB cena]]*Table_ExternalData_15[[#Headers],[1,22]]</f>
        <v>6.0092319999999999</v>
      </c>
      <c r="K2452" s="2">
        <f>Table_ExternalData_15[[#This Row],[Price]]*Table_ExternalData_15[[#Headers],[1,22]]</f>
        <v>6.3928000000000003</v>
      </c>
      <c r="L2452" s="7">
        <f>IF(G2452="White Shark",E2452*0.5,IF(G2452="Sbox",E2452*0.5,IF(G2452="Tenda",E2452*0.5,E2452*0.2)))/100</f>
        <v>0.06</v>
      </c>
      <c r="M2452" s="2">
        <f>Table_ExternalData_15[[#This Row],[Price]]-Table_ExternalData_15[[#This Row],[Price]]*Table_ExternalData_15[[#This Row],[extra popust]]</f>
        <v>4.9256000000000002</v>
      </c>
      <c r="N2452" s="2">
        <f>IF(M2452&lt;I2452,M2452,I2452)</f>
        <v>4.9256000000000002</v>
      </c>
      <c r="O2452" s="12" t="str">
        <f>IF(N2452&lt;I2452,$U$1," ")</f>
        <v xml:space="preserve"> </v>
      </c>
      <c r="P2452" s="12" t="str">
        <f>IFERROR((O2452+30)," ")</f>
        <v xml:space="preserve"> </v>
      </c>
      <c r="Q2452" s="2">
        <f ca="1">IF(O2452=$U$1,N2452,"0")*1.22</f>
        <v>0</v>
      </c>
    </row>
    <row r="2453" spans="1:17" x14ac:dyDescent="0.25">
      <c r="A2453" t="s">
        <v>2771</v>
      </c>
      <c r="B2453" t="s">
        <v>2770</v>
      </c>
      <c r="C2453">
        <v>8780</v>
      </c>
      <c r="D2453">
        <v>5.25</v>
      </c>
      <c r="E2453">
        <f>IFERROR(VLOOKUP(Table_ExternalData_15[[#This Row],[Id]],Rabati!B:C,2,0),0)</f>
        <v>30</v>
      </c>
      <c r="F2453">
        <v>17</v>
      </c>
      <c r="G2453" t="str">
        <f>VLOOKUP(Table_ExternalData_15[[#This Row],[Id]],'Blagovna izdelek'!A:C,3,0)</f>
        <v>KELine</v>
      </c>
      <c r="H2453">
        <f>Table_ExternalData_15[[#This Row],[Rabat]]*0.2</f>
        <v>6</v>
      </c>
      <c r="I2453" s="2">
        <f>Table_ExternalData_15[[#This Row],[Price]]-(Table_ExternalData_15[[#This Row],[Price]]*Table_ExternalData_15[[#This Row],[BB rabat]])/100</f>
        <v>4.9349999999999996</v>
      </c>
      <c r="J2453" s="2">
        <f>Table_ExternalData_15[[#This Row],[BB cena]]*Table_ExternalData_15[[#Headers],[1,22]]</f>
        <v>6.0206999999999997</v>
      </c>
      <c r="K2453" s="2">
        <f>Table_ExternalData_15[[#This Row],[Price]]*Table_ExternalData_15[[#Headers],[1,22]]</f>
        <v>6.4050000000000002</v>
      </c>
      <c r="L2453" s="7">
        <f>IF(G2453="White Shark",E2453*0.5,IF(G2453="Sbox",E2453*0.5,IF(G2453="Tenda",E2453*0.5,E2453*0.2)))/100</f>
        <v>0.06</v>
      </c>
      <c r="M2453" s="2">
        <f>Table_ExternalData_15[[#This Row],[Price]]-Table_ExternalData_15[[#This Row],[Price]]*Table_ExternalData_15[[#This Row],[extra popust]]</f>
        <v>4.9349999999999996</v>
      </c>
      <c r="N2453" s="2">
        <f>IF(M2453&lt;I2453,M2453,I2453)</f>
        <v>4.9349999999999996</v>
      </c>
      <c r="O2453" s="12" t="str">
        <f>IF(N2453&lt;I2453,$U$1," ")</f>
        <v xml:space="preserve"> </v>
      </c>
      <c r="P2453" s="12" t="str">
        <f>IFERROR((O2453+30)," ")</f>
        <v xml:space="preserve"> </v>
      </c>
      <c r="Q2453" s="2">
        <f ca="1">IF(O2453=$U$1,N2453,"0")*1.22</f>
        <v>0</v>
      </c>
    </row>
    <row r="2454" spans="1:17" x14ac:dyDescent="0.25">
      <c r="A2454" t="s">
        <v>2779</v>
      </c>
      <c r="B2454" t="s">
        <v>2778</v>
      </c>
      <c r="C2454">
        <v>8784</v>
      </c>
      <c r="D2454">
        <v>6.41</v>
      </c>
      <c r="E2454">
        <f>IFERROR(VLOOKUP(Table_ExternalData_15[[#This Row],[Id]],Rabati!B:C,2,0),0)</f>
        <v>30</v>
      </c>
      <c r="F2454">
        <v>25</v>
      </c>
      <c r="G2454" t="str">
        <f>VLOOKUP(Table_ExternalData_15[[#This Row],[Id]],'Blagovna izdelek'!A:C,3,0)</f>
        <v>KELine</v>
      </c>
      <c r="H2454">
        <f>Table_ExternalData_15[[#This Row],[Rabat]]*0.2</f>
        <v>6</v>
      </c>
      <c r="I2454" s="2">
        <f>Table_ExternalData_15[[#This Row],[Price]]-(Table_ExternalData_15[[#This Row],[Price]]*Table_ExternalData_15[[#This Row],[BB rabat]])/100</f>
        <v>6.0254000000000003</v>
      </c>
      <c r="J2454" s="2">
        <f>Table_ExternalData_15[[#This Row],[BB cena]]*Table_ExternalData_15[[#Headers],[1,22]]</f>
        <v>7.3509880000000001</v>
      </c>
      <c r="K2454" s="2">
        <f>Table_ExternalData_15[[#This Row],[Price]]*Table_ExternalData_15[[#Headers],[1,22]]</f>
        <v>7.8201999999999998</v>
      </c>
      <c r="L2454" s="7">
        <f>IF(G2454="White Shark",E2454*0.5,IF(G2454="Sbox",E2454*0.5,IF(G2454="Tenda",E2454*0.5,E2454*0.2)))/100</f>
        <v>0.06</v>
      </c>
      <c r="M2454" s="2">
        <f>Table_ExternalData_15[[#This Row],[Price]]-Table_ExternalData_15[[#This Row],[Price]]*Table_ExternalData_15[[#This Row],[extra popust]]</f>
        <v>6.0254000000000003</v>
      </c>
      <c r="N2454" s="2">
        <f>IF(M2454&lt;I2454,M2454,I2454)</f>
        <v>6.0254000000000003</v>
      </c>
      <c r="O2454" s="12" t="str">
        <f>IF(N2454&lt;I2454,$U$1," ")</f>
        <v xml:space="preserve"> </v>
      </c>
      <c r="P2454" s="12" t="str">
        <f>IFERROR((O2454+30)," ")</f>
        <v xml:space="preserve"> </v>
      </c>
      <c r="Q2454" s="2">
        <f ca="1">IF(O2454=$U$1,N2454,"0")*1.22</f>
        <v>0</v>
      </c>
    </row>
    <row r="2455" spans="1:17" x14ac:dyDescent="0.25">
      <c r="A2455" t="s">
        <v>2793</v>
      </c>
      <c r="B2455" t="s">
        <v>2792</v>
      </c>
      <c r="C2455">
        <v>8792</v>
      </c>
      <c r="D2455">
        <v>6.98</v>
      </c>
      <c r="E2455">
        <f>IFERROR(VLOOKUP(Table_ExternalData_15[[#This Row],[Id]],Rabati!B:C,2,0),0)</f>
        <v>30</v>
      </c>
      <c r="F2455">
        <v>39</v>
      </c>
      <c r="G2455" t="str">
        <f>VLOOKUP(Table_ExternalData_15[[#This Row],[Id]],'Blagovna izdelek'!A:C,3,0)</f>
        <v>KELine</v>
      </c>
      <c r="H2455">
        <f>Table_ExternalData_15[[#This Row],[Rabat]]*0.2</f>
        <v>6</v>
      </c>
      <c r="I2455" s="2">
        <f>Table_ExternalData_15[[#This Row],[Price]]-(Table_ExternalData_15[[#This Row],[Price]]*Table_ExternalData_15[[#This Row],[BB rabat]])/100</f>
        <v>6.5612000000000004</v>
      </c>
      <c r="J2455" s="2">
        <f>Table_ExternalData_15[[#This Row],[BB cena]]*Table_ExternalData_15[[#Headers],[1,22]]</f>
        <v>8.004664</v>
      </c>
      <c r="K2455" s="2">
        <f>Table_ExternalData_15[[#This Row],[Price]]*Table_ExternalData_15[[#Headers],[1,22]]</f>
        <v>8.5156000000000009</v>
      </c>
      <c r="L2455" s="7">
        <f>IF(G2455="White Shark",E2455*0.5,IF(G2455="Sbox",E2455*0.5,IF(G2455="Tenda",E2455*0.5,E2455*0.2)))/100</f>
        <v>0.06</v>
      </c>
      <c r="M2455" s="2">
        <f>Table_ExternalData_15[[#This Row],[Price]]-Table_ExternalData_15[[#This Row],[Price]]*Table_ExternalData_15[[#This Row],[extra popust]]</f>
        <v>6.5612000000000004</v>
      </c>
      <c r="N2455" s="2">
        <f>IF(M2455&lt;I2455,M2455,I2455)</f>
        <v>6.5612000000000004</v>
      </c>
      <c r="O2455" s="12" t="str">
        <f>IF(N2455&lt;I2455,$U$1," ")</f>
        <v xml:space="preserve"> </v>
      </c>
      <c r="P2455" s="12" t="str">
        <f>IFERROR((O2455+30)," ")</f>
        <v xml:space="preserve"> </v>
      </c>
      <c r="Q2455" s="2">
        <f ca="1">IF(O2455=$U$1,N2455,"0")*1.22</f>
        <v>0</v>
      </c>
    </row>
    <row r="2456" spans="1:17" x14ac:dyDescent="0.25">
      <c r="A2456" t="s">
        <v>3331</v>
      </c>
      <c r="B2456" t="s">
        <v>3330</v>
      </c>
      <c r="C2456">
        <v>9829</v>
      </c>
      <c r="D2456">
        <v>1.76</v>
      </c>
      <c r="E2456">
        <f>IFERROR(VLOOKUP(Table_ExternalData_15[[#This Row],[Id]],Rabati!B:C,2,0),0)</f>
        <v>30</v>
      </c>
      <c r="F2456">
        <v>37</v>
      </c>
      <c r="G2456" t="str">
        <f>VLOOKUP(Table_ExternalData_15[[#This Row],[Id]],'Blagovna izdelek'!A:C,3,0)</f>
        <v>KELine</v>
      </c>
      <c r="H2456">
        <f>Table_ExternalData_15[[#This Row],[Rabat]]*0.2</f>
        <v>6</v>
      </c>
      <c r="I2456" s="2">
        <f>Table_ExternalData_15[[#This Row],[Price]]-(Table_ExternalData_15[[#This Row],[Price]]*Table_ExternalData_15[[#This Row],[BB rabat]])/100</f>
        <v>1.6544000000000001</v>
      </c>
      <c r="J2456" s="2">
        <f>Table_ExternalData_15[[#This Row],[BB cena]]*Table_ExternalData_15[[#Headers],[1,22]]</f>
        <v>2.0183680000000002</v>
      </c>
      <c r="K2456" s="2">
        <f>Table_ExternalData_15[[#This Row],[Price]]*Table_ExternalData_15[[#Headers],[1,22]]</f>
        <v>2.1471999999999998</v>
      </c>
      <c r="L2456" s="7">
        <f>IF(G2456="White Shark",E2456*0.5,IF(G2456="Sbox",E2456*0.5,IF(G2456="Tenda",E2456*0.5,E2456*0.2)))/100</f>
        <v>0.06</v>
      </c>
      <c r="M2456" s="2">
        <f>Table_ExternalData_15[[#This Row],[Price]]-Table_ExternalData_15[[#This Row],[Price]]*Table_ExternalData_15[[#This Row],[extra popust]]</f>
        <v>1.6544000000000001</v>
      </c>
      <c r="N2456" s="2">
        <f>IF(M2456&lt;I2456,M2456,I2456)</f>
        <v>1.6544000000000001</v>
      </c>
      <c r="O2456" s="12" t="str">
        <f>IF(N2456&lt;I2456,$U$1," ")</f>
        <v xml:space="preserve"> </v>
      </c>
      <c r="P2456" s="12" t="str">
        <f>IFERROR((O2456+30)," ")</f>
        <v xml:space="preserve"> </v>
      </c>
      <c r="Q2456" s="2">
        <f ca="1">IF(O2456=$U$1,N2456,"0")*1.22</f>
        <v>0</v>
      </c>
    </row>
    <row r="2457" spans="1:17" x14ac:dyDescent="0.25">
      <c r="A2457" t="s">
        <v>3355</v>
      </c>
      <c r="B2457" t="s">
        <v>3354</v>
      </c>
      <c r="C2457">
        <v>9842</v>
      </c>
      <c r="D2457">
        <v>1.86</v>
      </c>
      <c r="E2457">
        <f>IFERROR(VLOOKUP(Table_ExternalData_15[[#This Row],[Id]],Rabati!B:C,2,0),0)</f>
        <v>30</v>
      </c>
      <c r="F2457">
        <v>67</v>
      </c>
      <c r="G2457" t="str">
        <f>VLOOKUP(Table_ExternalData_15[[#This Row],[Id]],'Blagovna izdelek'!A:C,3,0)</f>
        <v>KELine</v>
      </c>
      <c r="H2457">
        <f>Table_ExternalData_15[[#This Row],[Rabat]]*0.2</f>
        <v>6</v>
      </c>
      <c r="I2457" s="2">
        <f>Table_ExternalData_15[[#This Row],[Price]]-(Table_ExternalData_15[[#This Row],[Price]]*Table_ExternalData_15[[#This Row],[BB rabat]])/100</f>
        <v>1.7484000000000002</v>
      </c>
      <c r="J2457" s="2">
        <f>Table_ExternalData_15[[#This Row],[BB cena]]*Table_ExternalData_15[[#Headers],[1,22]]</f>
        <v>2.1330480000000001</v>
      </c>
      <c r="K2457" s="2">
        <f>Table_ExternalData_15[[#This Row],[Price]]*Table_ExternalData_15[[#Headers],[1,22]]</f>
        <v>2.2692000000000001</v>
      </c>
      <c r="L2457" s="7">
        <f>IF(G2457="White Shark",E2457*0.5,IF(G2457="Sbox",E2457*0.5,IF(G2457="Tenda",E2457*0.5,E2457*0.2)))/100</f>
        <v>0.06</v>
      </c>
      <c r="M2457" s="2">
        <f>Table_ExternalData_15[[#This Row],[Price]]-Table_ExternalData_15[[#This Row],[Price]]*Table_ExternalData_15[[#This Row],[extra popust]]</f>
        <v>1.7484000000000002</v>
      </c>
      <c r="N2457" s="2">
        <f>IF(M2457&lt;I2457,M2457,I2457)</f>
        <v>1.7484000000000002</v>
      </c>
      <c r="O2457" s="12" t="str">
        <f>IF(N2457&lt;I2457,$U$1," ")</f>
        <v xml:space="preserve"> </v>
      </c>
      <c r="P2457" s="12" t="str">
        <f>IFERROR((O2457+30)," ")</f>
        <v xml:space="preserve"> </v>
      </c>
      <c r="Q2457" s="2">
        <f ca="1">IF(O2457=$U$1,N2457,"0")*1.22</f>
        <v>0</v>
      </c>
    </row>
    <row r="2458" spans="1:17" x14ac:dyDescent="0.25">
      <c r="A2458" t="s">
        <v>3381</v>
      </c>
      <c r="B2458" t="s">
        <v>3380</v>
      </c>
      <c r="C2458">
        <v>9855</v>
      </c>
      <c r="D2458">
        <v>2.5</v>
      </c>
      <c r="E2458">
        <f>IFERROR(VLOOKUP(Table_ExternalData_15[[#This Row],[Id]],Rabati!B:C,2,0),0)</f>
        <v>30</v>
      </c>
      <c r="F2458">
        <v>50</v>
      </c>
      <c r="G2458" t="str">
        <f>VLOOKUP(Table_ExternalData_15[[#This Row],[Id]],'Blagovna izdelek'!A:C,3,0)</f>
        <v>KELine</v>
      </c>
      <c r="H2458">
        <f>Table_ExternalData_15[[#This Row],[Rabat]]*0.2</f>
        <v>6</v>
      </c>
      <c r="I2458" s="2">
        <f>Table_ExternalData_15[[#This Row],[Price]]-(Table_ExternalData_15[[#This Row],[Price]]*Table_ExternalData_15[[#This Row],[BB rabat]])/100</f>
        <v>2.35</v>
      </c>
      <c r="J2458" s="2">
        <f>Table_ExternalData_15[[#This Row],[BB cena]]*Table_ExternalData_15[[#Headers],[1,22]]</f>
        <v>2.867</v>
      </c>
      <c r="K2458" s="2">
        <f>Table_ExternalData_15[[#This Row],[Price]]*Table_ExternalData_15[[#Headers],[1,22]]</f>
        <v>3.05</v>
      </c>
      <c r="L2458" s="7">
        <f>IF(G2458="White Shark",E2458*0.5,IF(G2458="Sbox",E2458*0.5,IF(G2458="Tenda",E2458*0.5,E2458*0.2)))/100</f>
        <v>0.06</v>
      </c>
      <c r="M2458" s="2">
        <f>Table_ExternalData_15[[#This Row],[Price]]-Table_ExternalData_15[[#This Row],[Price]]*Table_ExternalData_15[[#This Row],[extra popust]]</f>
        <v>2.35</v>
      </c>
      <c r="N2458" s="2">
        <f>IF(M2458&lt;I2458,M2458,I2458)</f>
        <v>2.35</v>
      </c>
      <c r="O2458" s="12" t="str">
        <f>IF(N2458&lt;I2458,$U$1," ")</f>
        <v xml:space="preserve"> </v>
      </c>
      <c r="P2458" s="12" t="str">
        <f>IFERROR((O2458+30)," ")</f>
        <v xml:space="preserve"> </v>
      </c>
      <c r="Q2458" s="2">
        <f ca="1">IF(O2458=$U$1,N2458,"0")*1.22</f>
        <v>0</v>
      </c>
    </row>
    <row r="2459" spans="1:17" x14ac:dyDescent="0.25">
      <c r="A2459" t="s">
        <v>3517</v>
      </c>
      <c r="B2459" t="s">
        <v>3516</v>
      </c>
      <c r="C2459">
        <v>9925</v>
      </c>
      <c r="D2459">
        <v>2.09</v>
      </c>
      <c r="E2459">
        <f>IFERROR(VLOOKUP(Table_ExternalData_15[[#This Row],[Id]],Rabati!B:C,2,0),0)</f>
        <v>30</v>
      </c>
      <c r="F2459">
        <v>180</v>
      </c>
      <c r="G2459" t="str">
        <f>VLOOKUP(Table_ExternalData_15[[#This Row],[Id]],'Blagovna izdelek'!A:C,3,0)</f>
        <v>KELine</v>
      </c>
      <c r="H2459">
        <f>Table_ExternalData_15[[#This Row],[Rabat]]*0.2</f>
        <v>6</v>
      </c>
      <c r="I2459" s="2">
        <f>Table_ExternalData_15[[#This Row],[Price]]-(Table_ExternalData_15[[#This Row],[Price]]*Table_ExternalData_15[[#This Row],[BB rabat]])/100</f>
        <v>1.9645999999999999</v>
      </c>
      <c r="J2459" s="2">
        <f>Table_ExternalData_15[[#This Row],[BB cena]]*Table_ExternalData_15[[#Headers],[1,22]]</f>
        <v>2.3968119999999997</v>
      </c>
      <c r="K2459" s="2">
        <f>Table_ExternalData_15[[#This Row],[Price]]*Table_ExternalData_15[[#Headers],[1,22]]</f>
        <v>2.5497999999999998</v>
      </c>
      <c r="L2459" s="7">
        <f>IF(G2459="White Shark",E2459*0.5,IF(G2459="Sbox",E2459*0.5,IF(G2459="Tenda",E2459*0.5,E2459*0.2)))/100</f>
        <v>0.06</v>
      </c>
      <c r="M2459" s="2">
        <f>Table_ExternalData_15[[#This Row],[Price]]-Table_ExternalData_15[[#This Row],[Price]]*Table_ExternalData_15[[#This Row],[extra popust]]</f>
        <v>1.9645999999999999</v>
      </c>
      <c r="N2459" s="2">
        <f>IF(M2459&lt;I2459,M2459,I2459)</f>
        <v>1.9645999999999999</v>
      </c>
      <c r="O2459" s="12" t="str">
        <f>IF(N2459&lt;I2459,$U$1," ")</f>
        <v xml:space="preserve"> </v>
      </c>
      <c r="P2459" s="12" t="str">
        <f>IFERROR((O2459+30)," ")</f>
        <v xml:space="preserve"> </v>
      </c>
      <c r="Q2459" s="2">
        <f ca="1">IF(O2459=$U$1,N2459,"0")*1.22</f>
        <v>0</v>
      </c>
    </row>
    <row r="2460" spans="1:17" x14ac:dyDescent="0.25">
      <c r="A2460" t="s">
        <v>3543</v>
      </c>
      <c r="B2460" t="s">
        <v>3542</v>
      </c>
      <c r="C2460">
        <v>9939</v>
      </c>
      <c r="D2460">
        <v>2.68</v>
      </c>
      <c r="E2460">
        <f>IFERROR(VLOOKUP(Table_ExternalData_15[[#This Row],[Id]],Rabati!B:C,2,0),0)</f>
        <v>30</v>
      </c>
      <c r="F2460">
        <v>109</v>
      </c>
      <c r="G2460" t="str">
        <f>VLOOKUP(Table_ExternalData_15[[#This Row],[Id]],'Blagovna izdelek'!A:C,3,0)</f>
        <v>KELine</v>
      </c>
      <c r="H2460">
        <f>Table_ExternalData_15[[#This Row],[Rabat]]*0.2</f>
        <v>6</v>
      </c>
      <c r="I2460" s="2">
        <f>Table_ExternalData_15[[#This Row],[Price]]-(Table_ExternalData_15[[#This Row],[Price]]*Table_ExternalData_15[[#This Row],[BB rabat]])/100</f>
        <v>2.5192000000000001</v>
      </c>
      <c r="J2460" s="2">
        <f>Table_ExternalData_15[[#This Row],[BB cena]]*Table_ExternalData_15[[#Headers],[1,22]]</f>
        <v>3.0734240000000002</v>
      </c>
      <c r="K2460" s="2">
        <f>Table_ExternalData_15[[#This Row],[Price]]*Table_ExternalData_15[[#Headers],[1,22]]</f>
        <v>3.2696000000000001</v>
      </c>
      <c r="L2460" s="7">
        <f>IF(G2460="White Shark",E2460*0.5,IF(G2460="Sbox",E2460*0.5,IF(G2460="Tenda",E2460*0.5,E2460*0.2)))/100</f>
        <v>0.06</v>
      </c>
      <c r="M2460" s="2">
        <f>Table_ExternalData_15[[#This Row],[Price]]-Table_ExternalData_15[[#This Row],[Price]]*Table_ExternalData_15[[#This Row],[extra popust]]</f>
        <v>2.5192000000000001</v>
      </c>
      <c r="N2460" s="2">
        <f>IF(M2460&lt;I2460,M2460,I2460)</f>
        <v>2.5192000000000001</v>
      </c>
      <c r="O2460" s="12" t="str">
        <f>IF(N2460&lt;I2460,$U$1," ")</f>
        <v xml:space="preserve"> </v>
      </c>
      <c r="P2460" s="12" t="str">
        <f>IFERROR((O2460+30)," ")</f>
        <v xml:space="preserve"> </v>
      </c>
      <c r="Q2460" s="2">
        <f ca="1">IF(O2460=$U$1,N2460,"0")*1.22</f>
        <v>0</v>
      </c>
    </row>
    <row r="2461" spans="1:17" x14ac:dyDescent="0.25">
      <c r="A2461" t="s">
        <v>3563</v>
      </c>
      <c r="B2461" t="s">
        <v>3562</v>
      </c>
      <c r="C2461">
        <v>9952</v>
      </c>
      <c r="D2461">
        <v>3.26</v>
      </c>
      <c r="E2461">
        <f>IFERROR(VLOOKUP(Table_ExternalData_15[[#This Row],[Id]],Rabati!B:C,2,0),0)</f>
        <v>30</v>
      </c>
      <c r="F2461">
        <v>47</v>
      </c>
      <c r="G2461" t="str">
        <f>VLOOKUP(Table_ExternalData_15[[#This Row],[Id]],'Blagovna izdelek'!A:C,3,0)</f>
        <v>KELine</v>
      </c>
      <c r="H2461">
        <f>Table_ExternalData_15[[#This Row],[Rabat]]*0.2</f>
        <v>6</v>
      </c>
      <c r="I2461" s="2">
        <f>Table_ExternalData_15[[#This Row],[Price]]-(Table_ExternalData_15[[#This Row],[Price]]*Table_ExternalData_15[[#This Row],[BB rabat]])/100</f>
        <v>3.0644</v>
      </c>
      <c r="J2461" s="2">
        <f>Table_ExternalData_15[[#This Row],[BB cena]]*Table_ExternalData_15[[#Headers],[1,22]]</f>
        <v>3.7385679999999999</v>
      </c>
      <c r="K2461" s="2">
        <f>Table_ExternalData_15[[#This Row],[Price]]*Table_ExternalData_15[[#Headers],[1,22]]</f>
        <v>3.9771999999999998</v>
      </c>
      <c r="L2461" s="7">
        <f>IF(G2461="White Shark",E2461*0.5,IF(G2461="Sbox",E2461*0.5,IF(G2461="Tenda",E2461*0.5,E2461*0.2)))/100</f>
        <v>0.06</v>
      </c>
      <c r="M2461" s="2">
        <f>Table_ExternalData_15[[#This Row],[Price]]-Table_ExternalData_15[[#This Row],[Price]]*Table_ExternalData_15[[#This Row],[extra popust]]</f>
        <v>3.0644</v>
      </c>
      <c r="N2461" s="2">
        <f>IF(M2461&lt;I2461,M2461,I2461)</f>
        <v>3.0644</v>
      </c>
      <c r="O2461" s="12" t="str">
        <f>IF(N2461&lt;I2461,$U$1," ")</f>
        <v xml:space="preserve"> </v>
      </c>
      <c r="P2461" s="12" t="str">
        <f>IFERROR((O2461+30)," ")</f>
        <v xml:space="preserve"> </v>
      </c>
      <c r="Q2461" s="2">
        <f ca="1">IF(O2461=$U$1,N2461,"0")*1.22</f>
        <v>0</v>
      </c>
    </row>
    <row r="2462" spans="1:17" x14ac:dyDescent="0.25">
      <c r="A2462" t="s">
        <v>3760</v>
      </c>
      <c r="B2462" t="s">
        <v>3759</v>
      </c>
      <c r="C2462">
        <v>10112</v>
      </c>
      <c r="D2462">
        <v>5.95</v>
      </c>
      <c r="E2462">
        <f>IFERROR(VLOOKUP(Table_ExternalData_15[[#This Row],[Id]],Rabati!B:C,2,0),0)</f>
        <v>20</v>
      </c>
      <c r="F2462">
        <v>65</v>
      </c>
      <c r="G2462" t="str">
        <f>VLOOKUP(Table_ExternalData_15[[#This Row],[Id]],'Blagovna izdelek'!A:C,3,0)</f>
        <v>KELine</v>
      </c>
      <c r="H2462">
        <f>Table_ExternalData_15[[#This Row],[Rabat]]*0.2</f>
        <v>4</v>
      </c>
      <c r="I2462" s="2">
        <f>Table_ExternalData_15[[#This Row],[Price]]-(Table_ExternalData_15[[#This Row],[Price]]*Table_ExternalData_15[[#This Row],[BB rabat]])/100</f>
        <v>5.7119999999999997</v>
      </c>
      <c r="J2462" s="2">
        <f>Table_ExternalData_15[[#This Row],[BB cena]]*Table_ExternalData_15[[#Headers],[1,22]]</f>
        <v>6.9686399999999997</v>
      </c>
      <c r="K2462" s="2">
        <f>Table_ExternalData_15[[#This Row],[Price]]*Table_ExternalData_15[[#Headers],[1,22]]</f>
        <v>7.2590000000000003</v>
      </c>
      <c r="L2462" s="7">
        <f>IF(G2462="White Shark",E2462*0.5,IF(G2462="Sbox",E2462*0.5,IF(G2462="Tenda",E2462*0.5,E2462*0.2)))/100</f>
        <v>0.04</v>
      </c>
      <c r="M2462" s="2">
        <f>Table_ExternalData_15[[#This Row],[Price]]-Table_ExternalData_15[[#This Row],[Price]]*Table_ExternalData_15[[#This Row],[extra popust]]</f>
        <v>5.7119999999999997</v>
      </c>
      <c r="N2462" s="2">
        <f>IF(M2462&lt;I2462,M2462,I2462)</f>
        <v>5.7119999999999997</v>
      </c>
      <c r="O2462" s="12" t="str">
        <f>IF(N2462&lt;I2462,$U$1," ")</f>
        <v xml:space="preserve"> </v>
      </c>
      <c r="P2462" s="12" t="str">
        <f>IFERROR((O2462+30)," ")</f>
        <v xml:space="preserve"> </v>
      </c>
      <c r="Q2462" s="2">
        <f ca="1">IF(O2462=$U$1,N2462,"0")*1.22</f>
        <v>0</v>
      </c>
    </row>
    <row r="2463" spans="1:17" x14ac:dyDescent="0.25">
      <c r="A2463" t="s">
        <v>3764</v>
      </c>
      <c r="B2463" t="s">
        <v>3763</v>
      </c>
      <c r="C2463">
        <v>10114</v>
      </c>
      <c r="D2463">
        <v>1.95</v>
      </c>
      <c r="E2463">
        <f>IFERROR(VLOOKUP(Table_ExternalData_15[[#This Row],[Id]],Rabati!B:C,2,0),0)</f>
        <v>20</v>
      </c>
      <c r="F2463">
        <v>93</v>
      </c>
      <c r="G2463" t="str">
        <f>VLOOKUP(Table_ExternalData_15[[#This Row],[Id]],'Blagovna izdelek'!A:C,3,0)</f>
        <v>KELine</v>
      </c>
      <c r="H2463">
        <f>Table_ExternalData_15[[#This Row],[Rabat]]*0.2</f>
        <v>4</v>
      </c>
      <c r="I2463" s="2">
        <f>Table_ExternalData_15[[#This Row],[Price]]-(Table_ExternalData_15[[#This Row],[Price]]*Table_ExternalData_15[[#This Row],[BB rabat]])/100</f>
        <v>1.8719999999999999</v>
      </c>
      <c r="J2463" s="2">
        <f>Table_ExternalData_15[[#This Row],[BB cena]]*Table_ExternalData_15[[#Headers],[1,22]]</f>
        <v>2.2838399999999996</v>
      </c>
      <c r="K2463" s="2">
        <f>Table_ExternalData_15[[#This Row],[Price]]*Table_ExternalData_15[[#Headers],[1,22]]</f>
        <v>2.379</v>
      </c>
      <c r="L2463" s="7">
        <f>IF(G2463="White Shark",E2463*0.5,IF(G2463="Sbox",E2463*0.5,IF(G2463="Tenda",E2463*0.5,E2463*0.2)))/100</f>
        <v>0.04</v>
      </c>
      <c r="M2463" s="2">
        <f>Table_ExternalData_15[[#This Row],[Price]]-Table_ExternalData_15[[#This Row],[Price]]*Table_ExternalData_15[[#This Row],[extra popust]]</f>
        <v>1.8719999999999999</v>
      </c>
      <c r="N2463" s="2">
        <f>IF(M2463&lt;I2463,M2463,I2463)</f>
        <v>1.8719999999999999</v>
      </c>
      <c r="O2463" s="12" t="str">
        <f>IF(N2463&lt;I2463,$U$1," ")</f>
        <v xml:space="preserve"> </v>
      </c>
      <c r="P2463" s="12" t="str">
        <f>IFERROR((O2463+30)," ")</f>
        <v xml:space="preserve"> </v>
      </c>
      <c r="Q2463" s="2">
        <f ca="1">IF(O2463=$U$1,N2463,"0")*1.22</f>
        <v>0</v>
      </c>
    </row>
    <row r="2464" spans="1:17" x14ac:dyDescent="0.25">
      <c r="A2464" t="s">
        <v>3766</v>
      </c>
      <c r="B2464" t="s">
        <v>3765</v>
      </c>
      <c r="C2464">
        <v>10115</v>
      </c>
      <c r="D2464">
        <v>3.63</v>
      </c>
      <c r="E2464">
        <f>IFERROR(VLOOKUP(Table_ExternalData_15[[#This Row],[Id]],Rabati!B:C,2,0),0)</f>
        <v>20</v>
      </c>
      <c r="F2464">
        <v>41</v>
      </c>
      <c r="G2464" t="str">
        <f>VLOOKUP(Table_ExternalData_15[[#This Row],[Id]],'Blagovna izdelek'!A:C,3,0)</f>
        <v>KELine</v>
      </c>
      <c r="H2464">
        <f>Table_ExternalData_15[[#This Row],[Rabat]]*0.2</f>
        <v>4</v>
      </c>
      <c r="I2464" s="2">
        <f>Table_ExternalData_15[[#This Row],[Price]]-(Table_ExternalData_15[[#This Row],[Price]]*Table_ExternalData_15[[#This Row],[BB rabat]])/100</f>
        <v>3.4847999999999999</v>
      </c>
      <c r="J2464" s="2">
        <f>Table_ExternalData_15[[#This Row],[BB cena]]*Table_ExternalData_15[[#Headers],[1,22]]</f>
        <v>4.2514560000000001</v>
      </c>
      <c r="K2464" s="2">
        <f>Table_ExternalData_15[[#This Row],[Price]]*Table_ExternalData_15[[#Headers],[1,22]]</f>
        <v>4.4285999999999994</v>
      </c>
      <c r="L2464" s="7">
        <f>IF(G2464="White Shark",E2464*0.5,IF(G2464="Sbox",E2464*0.5,IF(G2464="Tenda",E2464*0.5,E2464*0.2)))/100</f>
        <v>0.04</v>
      </c>
      <c r="M2464" s="2">
        <f>Table_ExternalData_15[[#This Row],[Price]]-Table_ExternalData_15[[#This Row],[Price]]*Table_ExternalData_15[[#This Row],[extra popust]]</f>
        <v>3.4847999999999999</v>
      </c>
      <c r="N2464" s="2">
        <f>IF(M2464&lt;I2464,M2464,I2464)</f>
        <v>3.4847999999999999</v>
      </c>
      <c r="O2464" s="12" t="str">
        <f>IF(N2464&lt;I2464,$U$1," ")</f>
        <v xml:space="preserve"> </v>
      </c>
      <c r="P2464" s="12" t="str">
        <f>IFERROR((O2464+30)," ")</f>
        <v xml:space="preserve"> </v>
      </c>
      <c r="Q2464" s="2">
        <f ca="1">IF(O2464=$U$1,N2464,"0")*1.22</f>
        <v>0</v>
      </c>
    </row>
    <row r="2465" spans="1:17" x14ac:dyDescent="0.25">
      <c r="A2465" t="s">
        <v>4808</v>
      </c>
      <c r="B2465" t="s">
        <v>4807</v>
      </c>
      <c r="C2465">
        <v>13050</v>
      </c>
      <c r="D2465">
        <v>0.81</v>
      </c>
      <c r="E2465">
        <f>IFERROR(VLOOKUP(Table_ExternalData_15[[#This Row],[Id]],Rabati!B:C,2,0),0)</f>
        <v>20</v>
      </c>
      <c r="F2465">
        <v>0</v>
      </c>
      <c r="G2465" t="str">
        <f>VLOOKUP(Table_ExternalData_15[[#This Row],[Id]],'Blagovna izdelek'!A:C,3,0)</f>
        <v>KELine</v>
      </c>
      <c r="H2465">
        <f>Table_ExternalData_15[[#This Row],[Rabat]]*0.2</f>
        <v>4</v>
      </c>
      <c r="I2465" s="2">
        <f>Table_ExternalData_15[[#This Row],[Price]]-(Table_ExternalData_15[[#This Row],[Price]]*Table_ExternalData_15[[#This Row],[BB rabat]])/100</f>
        <v>0.77760000000000007</v>
      </c>
      <c r="J2465" s="2">
        <f>Table_ExternalData_15[[#This Row],[BB cena]]*Table_ExternalData_15[[#Headers],[1,22]]</f>
        <v>0.94867200000000007</v>
      </c>
      <c r="K2465" s="2">
        <f>Table_ExternalData_15[[#This Row],[Price]]*Table_ExternalData_15[[#Headers],[1,22]]</f>
        <v>0.98820000000000008</v>
      </c>
      <c r="L2465" s="7">
        <f>IF(G2465="White Shark",E2465*0.5,IF(G2465="Sbox",E2465*0.5,IF(G2465="Tenda",E2465*0.5,E2465*0.2)))/100</f>
        <v>0.04</v>
      </c>
      <c r="M2465" s="2">
        <f>Table_ExternalData_15[[#This Row],[Price]]-Table_ExternalData_15[[#This Row],[Price]]*Table_ExternalData_15[[#This Row],[extra popust]]</f>
        <v>0.77760000000000007</v>
      </c>
      <c r="N2465" s="2">
        <f>IF(M2465&lt;I2465,M2465,I2465)</f>
        <v>0.77760000000000007</v>
      </c>
      <c r="O2465" s="12" t="str">
        <f>IF(N2465&lt;I2465,$U$1," ")</f>
        <v xml:space="preserve"> </v>
      </c>
      <c r="P2465" s="12" t="str">
        <f>IFERROR((O2465+30)," ")</f>
        <v xml:space="preserve"> </v>
      </c>
      <c r="Q2465" s="2">
        <f ca="1">IF(O2465=$U$1,N2465,"0")*1.22</f>
        <v>0</v>
      </c>
    </row>
    <row r="2466" spans="1:17" x14ac:dyDescent="0.25">
      <c r="A2466" t="s">
        <v>5419</v>
      </c>
      <c r="B2466" t="s">
        <v>5418</v>
      </c>
      <c r="C2466">
        <v>13622</v>
      </c>
      <c r="D2466">
        <v>358.41</v>
      </c>
      <c r="E2466">
        <f>IFERROR(VLOOKUP(Table_ExternalData_15[[#This Row],[Id]],Rabati!B:C,2,0),0)</f>
        <v>20</v>
      </c>
      <c r="F2466">
        <v>4</v>
      </c>
      <c r="G2466" t="str">
        <f>VLOOKUP(Table_ExternalData_15[[#This Row],[Id]],'Blagovna izdelek'!A:C,3,0)</f>
        <v>KELine</v>
      </c>
      <c r="H2466">
        <f>Table_ExternalData_15[[#This Row],[Rabat]]*0.2</f>
        <v>4</v>
      </c>
      <c r="I2466" s="2">
        <f>Table_ExternalData_15[[#This Row],[Price]]-(Table_ExternalData_15[[#This Row],[Price]]*Table_ExternalData_15[[#This Row],[BB rabat]])/100</f>
        <v>344.0736</v>
      </c>
      <c r="J2466" s="2">
        <f>Table_ExternalData_15[[#This Row],[BB cena]]*Table_ExternalData_15[[#Headers],[1,22]]</f>
        <v>419.769792</v>
      </c>
      <c r="K2466" s="2">
        <f>Table_ExternalData_15[[#This Row],[Price]]*Table_ExternalData_15[[#Headers],[1,22]]</f>
        <v>437.2602</v>
      </c>
      <c r="L2466" s="7">
        <f>IF(G2466="White Shark",E2466*0.5,IF(G2466="Sbox",E2466*0.5,IF(G2466="Tenda",E2466*0.5,E2466*0.2)))/100</f>
        <v>0.04</v>
      </c>
      <c r="M2466" s="2">
        <f>Table_ExternalData_15[[#This Row],[Price]]-Table_ExternalData_15[[#This Row],[Price]]*Table_ExternalData_15[[#This Row],[extra popust]]</f>
        <v>344.0736</v>
      </c>
      <c r="N2466" s="2">
        <f>IF(M2466&lt;I2466,M2466,I2466)</f>
        <v>344.0736</v>
      </c>
      <c r="O2466" s="12" t="str">
        <f>IF(N2466&lt;I2466,$U$1," ")</f>
        <v xml:space="preserve"> </v>
      </c>
      <c r="P2466" s="12" t="str">
        <f>IFERROR((O2466+30)," ")</f>
        <v xml:space="preserve"> </v>
      </c>
      <c r="Q2466" s="2">
        <f ca="1">IF(O2466=$U$1,N2466,"0")*1.22</f>
        <v>0</v>
      </c>
    </row>
    <row r="2467" spans="1:17" x14ac:dyDescent="0.25">
      <c r="A2467" t="s">
        <v>5420</v>
      </c>
      <c r="B2467" t="s">
        <v>9711</v>
      </c>
      <c r="C2467">
        <v>13623</v>
      </c>
      <c r="D2467">
        <v>593.75</v>
      </c>
      <c r="E2467">
        <f>IFERROR(VLOOKUP(Table_ExternalData_15[[#This Row],[Id]],Rabati!B:C,2,0),0)</f>
        <v>20</v>
      </c>
      <c r="F2467">
        <v>3</v>
      </c>
      <c r="G2467" t="str">
        <f>VLOOKUP(Table_ExternalData_15[[#This Row],[Id]],'Blagovna izdelek'!A:C,3,0)</f>
        <v>KELine</v>
      </c>
      <c r="H2467">
        <f>Table_ExternalData_15[[#This Row],[Rabat]]*0.2</f>
        <v>4</v>
      </c>
      <c r="I2467" s="2">
        <f>Table_ExternalData_15[[#This Row],[Price]]-(Table_ExternalData_15[[#This Row],[Price]]*Table_ExternalData_15[[#This Row],[BB rabat]])/100</f>
        <v>570</v>
      </c>
      <c r="J2467" s="2">
        <f>Table_ExternalData_15[[#This Row],[BB cena]]*Table_ExternalData_15[[#Headers],[1,22]]</f>
        <v>695.4</v>
      </c>
      <c r="K2467" s="2">
        <f>Table_ExternalData_15[[#This Row],[Price]]*Table_ExternalData_15[[#Headers],[1,22]]</f>
        <v>724.375</v>
      </c>
      <c r="L2467" s="7">
        <f>IF(G2467="White Shark",E2467*0.5,IF(G2467="Sbox",E2467*0.5,IF(G2467="Tenda",E2467*0.5,E2467*0.2)))/100</f>
        <v>0.04</v>
      </c>
      <c r="M2467" s="2">
        <f>Table_ExternalData_15[[#This Row],[Price]]-Table_ExternalData_15[[#This Row],[Price]]*Table_ExternalData_15[[#This Row],[extra popust]]</f>
        <v>570</v>
      </c>
      <c r="N2467" s="2">
        <f>IF(M2467&lt;I2467,M2467,I2467)</f>
        <v>570</v>
      </c>
      <c r="O2467" s="12" t="str">
        <f>IF(N2467&lt;I2467,$U$1," ")</f>
        <v xml:space="preserve"> </v>
      </c>
      <c r="P2467" s="12" t="str">
        <f>IFERROR((O2467+30)," ")</f>
        <v xml:space="preserve"> </v>
      </c>
      <c r="Q2467" s="2">
        <f ca="1">IF(O2467=$U$1,N2467,"0")*1.22</f>
        <v>0</v>
      </c>
    </row>
    <row r="2468" spans="1:17" x14ac:dyDescent="0.25">
      <c r="A2468" t="s">
        <v>5523</v>
      </c>
      <c r="B2468" t="s">
        <v>5522</v>
      </c>
      <c r="C2468">
        <v>13686</v>
      </c>
      <c r="D2468">
        <v>233.69</v>
      </c>
      <c r="E2468">
        <f>IFERROR(VLOOKUP(Table_ExternalData_15[[#This Row],[Id]],Rabati!B:C,2,0),0)</f>
        <v>20</v>
      </c>
      <c r="F2468">
        <v>23</v>
      </c>
      <c r="G2468" t="str">
        <f>VLOOKUP(Table_ExternalData_15[[#This Row],[Id]],'Blagovna izdelek'!A:C,3,0)</f>
        <v>KELine</v>
      </c>
      <c r="H2468">
        <f>Table_ExternalData_15[[#This Row],[Rabat]]*0.2</f>
        <v>4</v>
      </c>
      <c r="I2468" s="2">
        <f>Table_ExternalData_15[[#This Row],[Price]]-(Table_ExternalData_15[[#This Row],[Price]]*Table_ExternalData_15[[#This Row],[BB rabat]])/100</f>
        <v>224.3424</v>
      </c>
      <c r="J2468" s="2">
        <f>Table_ExternalData_15[[#This Row],[BB cena]]*Table_ExternalData_15[[#Headers],[1,22]]</f>
        <v>273.69772799999998</v>
      </c>
      <c r="K2468" s="2">
        <f>Table_ExternalData_15[[#This Row],[Price]]*Table_ExternalData_15[[#Headers],[1,22]]</f>
        <v>285.10179999999997</v>
      </c>
      <c r="L2468" s="7">
        <f>IF(G2468="White Shark",E2468*0.5,IF(G2468="Sbox",E2468*0.5,IF(G2468="Tenda",E2468*0.5,E2468*0.2)))/100</f>
        <v>0.04</v>
      </c>
      <c r="M2468" s="2">
        <f>Table_ExternalData_15[[#This Row],[Price]]-Table_ExternalData_15[[#This Row],[Price]]*Table_ExternalData_15[[#This Row],[extra popust]]</f>
        <v>224.3424</v>
      </c>
      <c r="N2468" s="2">
        <f>IF(M2468&lt;I2468,M2468,I2468)</f>
        <v>224.3424</v>
      </c>
      <c r="O2468" s="12" t="str">
        <f>IF(N2468&lt;I2468,$U$1," ")</f>
        <v xml:space="preserve"> </v>
      </c>
      <c r="P2468" s="12" t="str">
        <f>IFERROR((O2468+30)," ")</f>
        <v xml:space="preserve"> </v>
      </c>
      <c r="Q2468" s="2">
        <f ca="1">IF(O2468=$U$1,N2468,"0")*1.22</f>
        <v>0</v>
      </c>
    </row>
    <row r="2469" spans="1:17" x14ac:dyDescent="0.25">
      <c r="A2469" t="s">
        <v>5817</v>
      </c>
      <c r="B2469" t="s">
        <v>13314</v>
      </c>
      <c r="C2469">
        <v>13922</v>
      </c>
      <c r="D2469">
        <v>1.71</v>
      </c>
      <c r="E2469">
        <f>IFERROR(VLOOKUP(Table_ExternalData_15[[#This Row],[Id]],Rabati!B:C,2,0),0)</f>
        <v>20</v>
      </c>
      <c r="F2469">
        <v>9</v>
      </c>
      <c r="G2469" t="str">
        <f>VLOOKUP(Table_ExternalData_15[[#This Row],[Id]],'Blagovna izdelek'!A:C,3,0)</f>
        <v>KELine</v>
      </c>
      <c r="H2469">
        <f>Table_ExternalData_15[[#This Row],[Rabat]]*0.2</f>
        <v>4</v>
      </c>
      <c r="I2469" s="2">
        <f>Table_ExternalData_15[[#This Row],[Price]]-(Table_ExternalData_15[[#This Row],[Price]]*Table_ExternalData_15[[#This Row],[BB rabat]])/100</f>
        <v>1.6415999999999999</v>
      </c>
      <c r="J2469" s="2">
        <f>Table_ExternalData_15[[#This Row],[BB cena]]*Table_ExternalData_15[[#Headers],[1,22]]</f>
        <v>2.0027520000000001</v>
      </c>
      <c r="K2469" s="2">
        <f>Table_ExternalData_15[[#This Row],[Price]]*Table_ExternalData_15[[#Headers],[1,22]]</f>
        <v>2.0861999999999998</v>
      </c>
      <c r="L2469" s="7">
        <f>IF(G2469="White Shark",E2469*0.5,IF(G2469="Sbox",E2469*0.5,IF(G2469="Tenda",E2469*0.5,E2469*0.2)))/100</f>
        <v>0.04</v>
      </c>
      <c r="M2469" s="2">
        <f>Table_ExternalData_15[[#This Row],[Price]]-Table_ExternalData_15[[#This Row],[Price]]*Table_ExternalData_15[[#This Row],[extra popust]]</f>
        <v>1.6415999999999999</v>
      </c>
      <c r="N2469" s="2">
        <f>IF(M2469&lt;I2469,M2469,I2469)</f>
        <v>1.6415999999999999</v>
      </c>
      <c r="O2469" s="12" t="str">
        <f>IF(N2469&lt;I2469,$U$1," ")</f>
        <v xml:space="preserve"> </v>
      </c>
      <c r="P2469" s="12" t="str">
        <f>IFERROR((O2469+30)," ")</f>
        <v xml:space="preserve"> </v>
      </c>
      <c r="Q2469" s="2">
        <f ca="1">IF(O2469=$U$1,N2469,"0")*1.22</f>
        <v>0</v>
      </c>
    </row>
    <row r="2470" spans="1:17" x14ac:dyDescent="0.25">
      <c r="A2470" t="s">
        <v>6050</v>
      </c>
      <c r="B2470" t="s">
        <v>6049</v>
      </c>
      <c r="C2470">
        <v>14150</v>
      </c>
      <c r="D2470">
        <v>378.1</v>
      </c>
      <c r="E2470">
        <f>IFERROR(VLOOKUP(Table_ExternalData_15[[#This Row],[Id]],Rabati!B:C,2,0),0)</f>
        <v>20</v>
      </c>
      <c r="F2470">
        <v>0</v>
      </c>
      <c r="G2470" t="str">
        <f>VLOOKUP(Table_ExternalData_15[[#This Row],[Id]],'Blagovna izdelek'!A:C,3,0)</f>
        <v>KELine</v>
      </c>
      <c r="H2470">
        <f>Table_ExternalData_15[[#This Row],[Rabat]]*0.2</f>
        <v>4</v>
      </c>
      <c r="I2470" s="2">
        <f>Table_ExternalData_15[[#This Row],[Price]]-(Table_ExternalData_15[[#This Row],[Price]]*Table_ExternalData_15[[#This Row],[BB rabat]])/100</f>
        <v>362.976</v>
      </c>
      <c r="J2470" s="2">
        <f>Table_ExternalData_15[[#This Row],[BB cena]]*Table_ExternalData_15[[#Headers],[1,22]]</f>
        <v>442.83071999999999</v>
      </c>
      <c r="K2470" s="2">
        <f>Table_ExternalData_15[[#This Row],[Price]]*Table_ExternalData_15[[#Headers],[1,22]]</f>
        <v>461.28200000000004</v>
      </c>
      <c r="L2470" s="7">
        <f>IF(G2470="White Shark",E2470*0.5,IF(G2470="Sbox",E2470*0.5,IF(G2470="Tenda",E2470*0.5,E2470*0.2)))/100</f>
        <v>0.04</v>
      </c>
      <c r="M2470" s="2">
        <f>Table_ExternalData_15[[#This Row],[Price]]-Table_ExternalData_15[[#This Row],[Price]]*Table_ExternalData_15[[#This Row],[extra popust]]</f>
        <v>362.976</v>
      </c>
      <c r="N2470" s="2">
        <f>IF(M2470&lt;I2470,M2470,I2470)</f>
        <v>362.976</v>
      </c>
      <c r="O2470" s="12" t="str">
        <f>IF(N2470&lt;I2470,$U$1," ")</f>
        <v xml:space="preserve"> </v>
      </c>
      <c r="P2470" s="12" t="str">
        <f>IFERROR((O2470+30)," ")</f>
        <v xml:space="preserve"> </v>
      </c>
      <c r="Q2470" s="2">
        <f ca="1">IF(O2470=$U$1,N2470,"0")*1.22</f>
        <v>0</v>
      </c>
    </row>
    <row r="2471" spans="1:17" x14ac:dyDescent="0.25">
      <c r="A2471" t="s">
        <v>6147</v>
      </c>
      <c r="B2471" t="s">
        <v>6146</v>
      </c>
      <c r="C2471">
        <v>14226</v>
      </c>
      <c r="D2471">
        <v>1.65</v>
      </c>
      <c r="E2471">
        <f>IFERROR(VLOOKUP(Table_ExternalData_15[[#This Row],[Id]],Rabati!B:C,2,0),0)</f>
        <v>20</v>
      </c>
      <c r="F2471">
        <v>75</v>
      </c>
      <c r="G2471" t="str">
        <f>VLOOKUP(Table_ExternalData_15[[#This Row],[Id]],'Blagovna izdelek'!A:C,3,0)</f>
        <v>KELine</v>
      </c>
      <c r="H2471">
        <f>Table_ExternalData_15[[#This Row],[Rabat]]*0.2</f>
        <v>4</v>
      </c>
      <c r="I2471" s="2">
        <f>Table_ExternalData_15[[#This Row],[Price]]-(Table_ExternalData_15[[#This Row],[Price]]*Table_ExternalData_15[[#This Row],[BB rabat]])/100</f>
        <v>1.5839999999999999</v>
      </c>
      <c r="J2471" s="2">
        <f>Table_ExternalData_15[[#This Row],[BB cena]]*Table_ExternalData_15[[#Headers],[1,22]]</f>
        <v>1.9324799999999998</v>
      </c>
      <c r="K2471" s="2">
        <f>Table_ExternalData_15[[#This Row],[Price]]*Table_ExternalData_15[[#Headers],[1,22]]</f>
        <v>2.0129999999999999</v>
      </c>
      <c r="L2471" s="7">
        <f>IF(G2471="White Shark",E2471*0.5,IF(G2471="Sbox",E2471*0.5,IF(G2471="Tenda",E2471*0.5,E2471*0.2)))/100</f>
        <v>0.04</v>
      </c>
      <c r="M2471" s="2">
        <f>Table_ExternalData_15[[#This Row],[Price]]-Table_ExternalData_15[[#This Row],[Price]]*Table_ExternalData_15[[#This Row],[extra popust]]</f>
        <v>1.5839999999999999</v>
      </c>
      <c r="N2471" s="2">
        <f>IF(M2471&lt;I2471,M2471,I2471)</f>
        <v>1.5839999999999999</v>
      </c>
      <c r="O2471" s="12" t="str">
        <f>IF(N2471&lt;I2471,$U$1," ")</f>
        <v xml:space="preserve"> </v>
      </c>
      <c r="P2471" s="12" t="str">
        <f>IFERROR((O2471+30)," ")</f>
        <v xml:space="preserve"> </v>
      </c>
      <c r="Q2471" s="2">
        <f ca="1">IF(O2471=$U$1,N2471,"0")*1.22</f>
        <v>0</v>
      </c>
    </row>
    <row r="2472" spans="1:17" x14ac:dyDescent="0.25">
      <c r="A2472" t="s">
        <v>6177</v>
      </c>
      <c r="B2472" t="s">
        <v>6176</v>
      </c>
      <c r="C2472">
        <v>14256</v>
      </c>
      <c r="D2472">
        <v>64.63</v>
      </c>
      <c r="E2472">
        <f>IFERROR(VLOOKUP(Table_ExternalData_15[[#This Row],[Id]],Rabati!B:C,2,0),0)</f>
        <v>20</v>
      </c>
      <c r="F2472">
        <v>3</v>
      </c>
      <c r="G2472" t="str">
        <f>VLOOKUP(Table_ExternalData_15[[#This Row],[Id]],'Blagovna izdelek'!A:C,3,0)</f>
        <v>KELine</v>
      </c>
      <c r="H2472">
        <f>Table_ExternalData_15[[#This Row],[Rabat]]*0.2</f>
        <v>4</v>
      </c>
      <c r="I2472" s="2">
        <f>Table_ExternalData_15[[#This Row],[Price]]-(Table_ExternalData_15[[#This Row],[Price]]*Table_ExternalData_15[[#This Row],[BB rabat]])/100</f>
        <v>62.044799999999995</v>
      </c>
      <c r="J2472" s="2">
        <f>Table_ExternalData_15[[#This Row],[BB cena]]*Table_ExternalData_15[[#Headers],[1,22]]</f>
        <v>75.694655999999995</v>
      </c>
      <c r="K2472" s="2">
        <f>Table_ExternalData_15[[#This Row],[Price]]*Table_ExternalData_15[[#Headers],[1,22]]</f>
        <v>78.84859999999999</v>
      </c>
      <c r="L2472" s="7">
        <f>IF(G2472="White Shark",E2472*0.5,IF(G2472="Sbox",E2472*0.5,IF(G2472="Tenda",E2472*0.5,E2472*0.2)))/100</f>
        <v>0.04</v>
      </c>
      <c r="M2472" s="2">
        <f>Table_ExternalData_15[[#This Row],[Price]]-Table_ExternalData_15[[#This Row],[Price]]*Table_ExternalData_15[[#This Row],[extra popust]]</f>
        <v>62.044799999999995</v>
      </c>
      <c r="N2472" s="2">
        <f>IF(M2472&lt;I2472,M2472,I2472)</f>
        <v>62.044799999999995</v>
      </c>
      <c r="O2472" s="12" t="str">
        <f>IF(N2472&lt;I2472,$U$1," ")</f>
        <v xml:space="preserve"> </v>
      </c>
      <c r="P2472" s="12" t="str">
        <f>IFERROR((O2472+30)," ")</f>
        <v xml:space="preserve"> </v>
      </c>
      <c r="Q2472" s="2">
        <f ca="1">IF(O2472=$U$1,N2472,"0")*1.22</f>
        <v>0</v>
      </c>
    </row>
    <row r="2473" spans="1:17" x14ac:dyDescent="0.25">
      <c r="A2473" t="s">
        <v>6398</v>
      </c>
      <c r="B2473" t="s">
        <v>6397</v>
      </c>
      <c r="C2473">
        <v>14475</v>
      </c>
      <c r="D2473">
        <v>129.94999999999999</v>
      </c>
      <c r="E2473">
        <f>IFERROR(VLOOKUP(Table_ExternalData_15[[#This Row],[Id]],Rabati!B:C,2,0),0)</f>
        <v>5</v>
      </c>
      <c r="F2473">
        <v>3</v>
      </c>
      <c r="G2473" t="str">
        <f>VLOOKUP(Table_ExternalData_15[[#This Row],[Id]],'Blagovna izdelek'!A:C,3,0)</f>
        <v>KELine</v>
      </c>
      <c r="H2473">
        <f>Table_ExternalData_15[[#This Row],[Rabat]]*0.2</f>
        <v>1</v>
      </c>
      <c r="I2473" s="2">
        <f>Table_ExternalData_15[[#This Row],[Price]]-(Table_ExternalData_15[[#This Row],[Price]]*Table_ExternalData_15[[#This Row],[BB rabat]])/100</f>
        <v>128.65049999999999</v>
      </c>
      <c r="J2473" s="2">
        <f>Table_ExternalData_15[[#This Row],[BB cena]]*Table_ExternalData_15[[#Headers],[1,22]]</f>
        <v>156.95361</v>
      </c>
      <c r="K2473" s="2">
        <f>Table_ExternalData_15[[#This Row],[Price]]*Table_ExternalData_15[[#Headers],[1,22]]</f>
        <v>158.53899999999999</v>
      </c>
      <c r="L2473" s="7">
        <f>IF(G2473="White Shark",E2473*0.5,IF(G2473="Sbox",E2473*0.5,IF(G2473="Tenda",E2473*0.5,E2473*0.2)))/100</f>
        <v>0.01</v>
      </c>
      <c r="M2473" s="2">
        <f>Table_ExternalData_15[[#This Row],[Price]]-Table_ExternalData_15[[#This Row],[Price]]*Table_ExternalData_15[[#This Row],[extra popust]]</f>
        <v>128.65049999999999</v>
      </c>
      <c r="N2473" s="2">
        <f>IF(M2473&lt;I2473,M2473,I2473)</f>
        <v>128.65049999999999</v>
      </c>
      <c r="O2473" s="12" t="str">
        <f>IF(N2473&lt;I2473,$U$1," ")</f>
        <v xml:space="preserve"> </v>
      </c>
      <c r="P2473" s="12" t="str">
        <f>IFERROR((O2473+30)," ")</f>
        <v xml:space="preserve"> </v>
      </c>
      <c r="Q2473" s="2">
        <f ca="1">IF(O2473=$U$1,N2473,"0")*1.22</f>
        <v>0</v>
      </c>
    </row>
    <row r="2474" spans="1:17" x14ac:dyDescent="0.25">
      <c r="A2474" t="s">
        <v>6648</v>
      </c>
      <c r="B2474" t="s">
        <v>6647</v>
      </c>
      <c r="C2474">
        <v>14678</v>
      </c>
      <c r="D2474">
        <v>57.35</v>
      </c>
      <c r="E2474">
        <f>IFERROR(VLOOKUP(Table_ExternalData_15[[#This Row],[Id]],Rabati!B:C,2,0),0)</f>
        <v>20</v>
      </c>
      <c r="F2474">
        <v>0</v>
      </c>
      <c r="G2474" t="str">
        <f>VLOOKUP(Table_ExternalData_15[[#This Row],[Id]],'Blagovna izdelek'!A:C,3,0)</f>
        <v>KELine</v>
      </c>
      <c r="H2474">
        <f>Table_ExternalData_15[[#This Row],[Rabat]]*0.2</f>
        <v>4</v>
      </c>
      <c r="I2474" s="2">
        <f>Table_ExternalData_15[[#This Row],[Price]]-(Table_ExternalData_15[[#This Row],[Price]]*Table_ExternalData_15[[#This Row],[BB rabat]])/100</f>
        <v>55.056000000000004</v>
      </c>
      <c r="J2474" s="2">
        <f>Table_ExternalData_15[[#This Row],[BB cena]]*Table_ExternalData_15[[#Headers],[1,22]]</f>
        <v>67.168320000000008</v>
      </c>
      <c r="K2474" s="2">
        <f>Table_ExternalData_15[[#This Row],[Price]]*Table_ExternalData_15[[#Headers],[1,22]]</f>
        <v>69.966999999999999</v>
      </c>
      <c r="L2474" s="7">
        <f>IF(G2474="White Shark",E2474*0.5,IF(G2474="Sbox",E2474*0.5,IF(G2474="Tenda",E2474*0.5,E2474*0.2)))/100</f>
        <v>0.04</v>
      </c>
      <c r="M2474" s="2">
        <f>Table_ExternalData_15[[#This Row],[Price]]-Table_ExternalData_15[[#This Row],[Price]]*Table_ExternalData_15[[#This Row],[extra popust]]</f>
        <v>55.056000000000004</v>
      </c>
      <c r="N2474" s="2">
        <f>IF(M2474&lt;I2474,M2474,I2474)</f>
        <v>55.056000000000004</v>
      </c>
      <c r="O2474" s="12" t="str">
        <f>IF(N2474&lt;I2474,$U$1," ")</f>
        <v xml:space="preserve"> </v>
      </c>
      <c r="P2474" s="12" t="str">
        <f>IFERROR((O2474+30)," ")</f>
        <v xml:space="preserve"> </v>
      </c>
      <c r="Q2474" s="2">
        <f ca="1">IF(O2474=$U$1,N2474,"0")*1.22</f>
        <v>0</v>
      </c>
    </row>
    <row r="2475" spans="1:17" x14ac:dyDescent="0.25">
      <c r="A2475" t="s">
        <v>7129</v>
      </c>
      <c r="B2475" t="s">
        <v>7128</v>
      </c>
      <c r="C2475">
        <v>15039</v>
      </c>
      <c r="D2475">
        <v>1.98</v>
      </c>
      <c r="E2475">
        <f>IFERROR(VLOOKUP(Table_ExternalData_15[[#This Row],[Id]],Rabati!B:C,2,0),0)</f>
        <v>30</v>
      </c>
      <c r="F2475">
        <v>130</v>
      </c>
      <c r="G2475" t="str">
        <f>VLOOKUP(Table_ExternalData_15[[#This Row],[Id]],'Blagovna izdelek'!A:C,3,0)</f>
        <v>KELine</v>
      </c>
      <c r="H2475">
        <f>Table_ExternalData_15[[#This Row],[Rabat]]*0.2</f>
        <v>6</v>
      </c>
      <c r="I2475" s="2">
        <f>Table_ExternalData_15[[#This Row],[Price]]-(Table_ExternalData_15[[#This Row],[Price]]*Table_ExternalData_15[[#This Row],[BB rabat]])/100</f>
        <v>1.8612</v>
      </c>
      <c r="J2475" s="2">
        <f>Table_ExternalData_15[[#This Row],[BB cena]]*Table_ExternalData_15[[#Headers],[1,22]]</f>
        <v>2.270664</v>
      </c>
      <c r="K2475" s="2">
        <f>Table_ExternalData_15[[#This Row],[Price]]*Table_ExternalData_15[[#Headers],[1,22]]</f>
        <v>2.4156</v>
      </c>
      <c r="L2475" s="7">
        <f>IF(G2475="White Shark",E2475*0.5,IF(G2475="Sbox",E2475*0.5,IF(G2475="Tenda",E2475*0.5,E2475*0.2)))/100</f>
        <v>0.06</v>
      </c>
      <c r="M2475" s="2">
        <f>Table_ExternalData_15[[#This Row],[Price]]-Table_ExternalData_15[[#This Row],[Price]]*Table_ExternalData_15[[#This Row],[extra popust]]</f>
        <v>1.8612</v>
      </c>
      <c r="N2475" s="2">
        <f>IF(M2475&lt;I2475,M2475,I2475)</f>
        <v>1.8612</v>
      </c>
      <c r="O2475" s="12" t="str">
        <f>IF(N2475&lt;I2475,$U$1," ")</f>
        <v xml:space="preserve"> </v>
      </c>
      <c r="P2475" s="12" t="str">
        <f>IFERROR((O2475+30)," ")</f>
        <v xml:space="preserve"> </v>
      </c>
      <c r="Q2475" s="2">
        <f ca="1">IF(O2475=$U$1,N2475,"0")*1.22</f>
        <v>0</v>
      </c>
    </row>
    <row r="2476" spans="1:17" x14ac:dyDescent="0.25">
      <c r="A2476" t="s">
        <v>7131</v>
      </c>
      <c r="B2476" t="s">
        <v>7130</v>
      </c>
      <c r="C2476">
        <v>15040</v>
      </c>
      <c r="D2476">
        <v>1.52</v>
      </c>
      <c r="E2476">
        <f>IFERROR(VLOOKUP(Table_ExternalData_15[[#This Row],[Id]],Rabati!B:C,2,0),0)</f>
        <v>30</v>
      </c>
      <c r="F2476">
        <v>139</v>
      </c>
      <c r="G2476" t="str">
        <f>VLOOKUP(Table_ExternalData_15[[#This Row],[Id]],'Blagovna izdelek'!A:C,3,0)</f>
        <v>KELine</v>
      </c>
      <c r="H2476">
        <f>Table_ExternalData_15[[#This Row],[Rabat]]*0.2</f>
        <v>6</v>
      </c>
      <c r="I2476" s="2">
        <f>Table_ExternalData_15[[#This Row],[Price]]-(Table_ExternalData_15[[#This Row],[Price]]*Table_ExternalData_15[[#This Row],[BB rabat]])/100</f>
        <v>1.4288000000000001</v>
      </c>
      <c r="J2476" s="2">
        <f>Table_ExternalData_15[[#This Row],[BB cena]]*Table_ExternalData_15[[#Headers],[1,22]]</f>
        <v>1.743136</v>
      </c>
      <c r="K2476" s="2">
        <f>Table_ExternalData_15[[#This Row],[Price]]*Table_ExternalData_15[[#Headers],[1,22]]</f>
        <v>1.8544</v>
      </c>
      <c r="L2476" s="7">
        <f>IF(G2476="White Shark",E2476*0.5,IF(G2476="Sbox",E2476*0.5,IF(G2476="Tenda",E2476*0.5,E2476*0.2)))/100</f>
        <v>0.06</v>
      </c>
      <c r="M2476" s="2">
        <f>Table_ExternalData_15[[#This Row],[Price]]-Table_ExternalData_15[[#This Row],[Price]]*Table_ExternalData_15[[#This Row],[extra popust]]</f>
        <v>1.4288000000000001</v>
      </c>
      <c r="N2476" s="2">
        <f>IF(M2476&lt;I2476,M2476,I2476)</f>
        <v>1.4288000000000001</v>
      </c>
      <c r="O2476" s="12" t="str">
        <f>IF(N2476&lt;I2476,$U$1," ")</f>
        <v xml:space="preserve"> </v>
      </c>
      <c r="P2476" s="12" t="str">
        <f>IFERROR((O2476+30)," ")</f>
        <v xml:space="preserve"> </v>
      </c>
      <c r="Q2476" s="2">
        <f ca="1">IF(O2476=$U$1,N2476,"0")*1.22</f>
        <v>0</v>
      </c>
    </row>
    <row r="2477" spans="1:17" x14ac:dyDescent="0.25">
      <c r="A2477" t="s">
        <v>7232</v>
      </c>
      <c r="B2477" t="s">
        <v>9625</v>
      </c>
      <c r="C2477">
        <v>15119</v>
      </c>
      <c r="D2477">
        <v>2.42</v>
      </c>
      <c r="E2477">
        <f>IFERROR(VLOOKUP(Table_ExternalData_15[[#This Row],[Id]],Rabati!B:C,2,0),0)</f>
        <v>20</v>
      </c>
      <c r="F2477">
        <v>8</v>
      </c>
      <c r="G2477" t="str">
        <f>VLOOKUP(Table_ExternalData_15[[#This Row],[Id]],'Blagovna izdelek'!A:C,3,0)</f>
        <v>KELine</v>
      </c>
      <c r="H2477">
        <f>Table_ExternalData_15[[#This Row],[Rabat]]*0.2</f>
        <v>4</v>
      </c>
      <c r="I2477" s="2">
        <f>Table_ExternalData_15[[#This Row],[Price]]-(Table_ExternalData_15[[#This Row],[Price]]*Table_ExternalData_15[[#This Row],[BB rabat]])/100</f>
        <v>2.3231999999999999</v>
      </c>
      <c r="J2477" s="2">
        <f>Table_ExternalData_15[[#This Row],[BB cena]]*Table_ExternalData_15[[#Headers],[1,22]]</f>
        <v>2.8343039999999999</v>
      </c>
      <c r="K2477" s="2">
        <f>Table_ExternalData_15[[#This Row],[Price]]*Table_ExternalData_15[[#Headers],[1,22]]</f>
        <v>2.9523999999999999</v>
      </c>
      <c r="L2477" s="7">
        <f>IF(G2477="White Shark",E2477*0.5,IF(G2477="Sbox",E2477*0.5,IF(G2477="Tenda",E2477*0.5,E2477*0.2)))/100</f>
        <v>0.04</v>
      </c>
      <c r="M2477" s="2">
        <f>Table_ExternalData_15[[#This Row],[Price]]-Table_ExternalData_15[[#This Row],[Price]]*Table_ExternalData_15[[#This Row],[extra popust]]</f>
        <v>2.3231999999999999</v>
      </c>
      <c r="N2477" s="2">
        <f>IF(M2477&lt;I2477,M2477,I2477)</f>
        <v>2.3231999999999999</v>
      </c>
      <c r="O2477" s="12" t="str">
        <f>IF(N2477&lt;I2477,$U$1," ")</f>
        <v xml:space="preserve"> </v>
      </c>
      <c r="P2477" s="12" t="str">
        <f>IFERROR((O2477+30)," ")</f>
        <v xml:space="preserve"> </v>
      </c>
      <c r="Q2477" s="2">
        <f ca="1">IF(O2477=$U$1,N2477,"0")*1.22</f>
        <v>0</v>
      </c>
    </row>
    <row r="2478" spans="1:17" x14ac:dyDescent="0.25">
      <c r="A2478" t="s">
        <v>7470</v>
      </c>
      <c r="B2478" t="s">
        <v>7469</v>
      </c>
      <c r="C2478">
        <v>15262</v>
      </c>
      <c r="D2478">
        <v>38.25</v>
      </c>
      <c r="E2478">
        <f>IFERROR(VLOOKUP(Table_ExternalData_15[[#This Row],[Id]],Rabati!B:C,2,0),0)</f>
        <v>20</v>
      </c>
      <c r="F2478">
        <v>5</v>
      </c>
      <c r="G2478" t="str">
        <f>VLOOKUP(Table_ExternalData_15[[#This Row],[Id]],'Blagovna izdelek'!A:C,3,0)</f>
        <v>KELine</v>
      </c>
      <c r="H2478">
        <f>Table_ExternalData_15[[#This Row],[Rabat]]*0.2</f>
        <v>4</v>
      </c>
      <c r="I2478" s="2">
        <f>Table_ExternalData_15[[#This Row],[Price]]-(Table_ExternalData_15[[#This Row],[Price]]*Table_ExternalData_15[[#This Row],[BB rabat]])/100</f>
        <v>36.72</v>
      </c>
      <c r="J2478" s="2">
        <f>Table_ExternalData_15[[#This Row],[BB cena]]*Table_ExternalData_15[[#Headers],[1,22]]</f>
        <v>44.798400000000001</v>
      </c>
      <c r="K2478" s="2">
        <f>Table_ExternalData_15[[#This Row],[Price]]*Table_ExternalData_15[[#Headers],[1,22]]</f>
        <v>46.664999999999999</v>
      </c>
      <c r="L2478" s="7">
        <f>IF(G2478="White Shark",E2478*0.5,IF(G2478="Sbox",E2478*0.5,IF(G2478="Tenda",E2478*0.5,E2478*0.2)))/100</f>
        <v>0.04</v>
      </c>
      <c r="M2478" s="2">
        <f>Table_ExternalData_15[[#This Row],[Price]]-Table_ExternalData_15[[#This Row],[Price]]*Table_ExternalData_15[[#This Row],[extra popust]]</f>
        <v>36.72</v>
      </c>
      <c r="N2478" s="2">
        <f>IF(M2478&lt;I2478,M2478,I2478)</f>
        <v>36.72</v>
      </c>
      <c r="O2478" s="12" t="str">
        <f>IF(N2478&lt;I2478,$U$1," ")</f>
        <v xml:space="preserve"> </v>
      </c>
      <c r="P2478" s="12" t="str">
        <f>IFERROR((O2478+30)," ")</f>
        <v xml:space="preserve"> </v>
      </c>
      <c r="Q2478" s="2">
        <f ca="1">IF(O2478=$U$1,N2478,"0")*1.22</f>
        <v>0</v>
      </c>
    </row>
    <row r="2479" spans="1:17" x14ac:dyDescent="0.25">
      <c r="A2479" t="s">
        <v>7537</v>
      </c>
      <c r="B2479" t="s">
        <v>7536</v>
      </c>
      <c r="C2479">
        <v>15306</v>
      </c>
      <c r="D2479">
        <v>174</v>
      </c>
      <c r="E2479">
        <f>IFERROR(VLOOKUP(Table_ExternalData_15[[#This Row],[Id]],Rabati!B:C,2,0),0)</f>
        <v>20</v>
      </c>
      <c r="F2479">
        <v>5</v>
      </c>
      <c r="G2479" t="str">
        <f>VLOOKUP(Table_ExternalData_15[[#This Row],[Id]],'Blagovna izdelek'!A:C,3,0)</f>
        <v>KELine</v>
      </c>
      <c r="H2479">
        <f>Table_ExternalData_15[[#This Row],[Rabat]]*0.2</f>
        <v>4</v>
      </c>
      <c r="I2479" s="2">
        <f>Table_ExternalData_15[[#This Row],[Price]]-(Table_ExternalData_15[[#This Row],[Price]]*Table_ExternalData_15[[#This Row],[BB rabat]])/100</f>
        <v>167.04</v>
      </c>
      <c r="J2479" s="2">
        <f>Table_ExternalData_15[[#This Row],[BB cena]]*Table_ExternalData_15[[#Headers],[1,22]]</f>
        <v>203.78879999999998</v>
      </c>
      <c r="K2479" s="2">
        <f>Table_ExternalData_15[[#This Row],[Price]]*Table_ExternalData_15[[#Headers],[1,22]]</f>
        <v>212.28</v>
      </c>
      <c r="L2479" s="7">
        <f>IF(G2479="White Shark",E2479*0.5,IF(G2479="Sbox",E2479*0.5,IF(G2479="Tenda",E2479*0.5,E2479*0.2)))/100</f>
        <v>0.04</v>
      </c>
      <c r="M2479" s="2">
        <f>Table_ExternalData_15[[#This Row],[Price]]-Table_ExternalData_15[[#This Row],[Price]]*Table_ExternalData_15[[#This Row],[extra popust]]</f>
        <v>167.04</v>
      </c>
      <c r="N2479" s="2">
        <f>IF(M2479&lt;I2479,M2479,I2479)</f>
        <v>167.04</v>
      </c>
      <c r="O2479" s="12" t="str">
        <f>IF(N2479&lt;I2479,$U$1," ")</f>
        <v xml:space="preserve"> </v>
      </c>
      <c r="P2479" s="12" t="str">
        <f>IFERROR((O2479+30)," ")</f>
        <v xml:space="preserve"> </v>
      </c>
      <c r="Q2479" s="2">
        <f ca="1">IF(O2479=$U$1,N2479,"0")*1.22</f>
        <v>0</v>
      </c>
    </row>
    <row r="2480" spans="1:17" x14ac:dyDescent="0.25">
      <c r="A2480" t="s">
        <v>10193</v>
      </c>
      <c r="B2480" t="s">
        <v>10192</v>
      </c>
      <c r="C2480">
        <v>16348</v>
      </c>
      <c r="D2480">
        <v>193.89</v>
      </c>
      <c r="E2480">
        <f>IFERROR(VLOOKUP(Table_ExternalData_15[[#This Row],[Id]],Rabati!B:C,2,0),0)</f>
        <v>20</v>
      </c>
      <c r="F2480">
        <v>0</v>
      </c>
      <c r="G2480" t="str">
        <f>VLOOKUP(Table_ExternalData_15[[#This Row],[Id]],'Blagovna izdelek'!A:C,3,0)</f>
        <v>KELine</v>
      </c>
      <c r="H2480">
        <f>Table_ExternalData_15[[#This Row],[Rabat]]*0.2</f>
        <v>4</v>
      </c>
      <c r="I2480" s="2">
        <f>Table_ExternalData_15[[#This Row],[Price]]-(Table_ExternalData_15[[#This Row],[Price]]*Table_ExternalData_15[[#This Row],[BB rabat]])/100</f>
        <v>186.1344</v>
      </c>
      <c r="J2480" s="2">
        <f>Table_ExternalData_15[[#This Row],[BB cena]]*Table_ExternalData_15[[#Headers],[1,22]]</f>
        <v>227.083968</v>
      </c>
      <c r="K2480" s="2">
        <f>Table_ExternalData_15[[#This Row],[Price]]*Table_ExternalData_15[[#Headers],[1,22]]</f>
        <v>236.54579999999999</v>
      </c>
      <c r="L2480" s="7">
        <f>IF(G2480="White Shark",E2480*0.5,IF(G2480="Sbox",E2480*0.5,IF(G2480="Tenda",E2480*0.5,E2480*0.2)))/100</f>
        <v>0.04</v>
      </c>
      <c r="M2480" s="2">
        <f>Table_ExternalData_15[[#This Row],[Price]]-Table_ExternalData_15[[#This Row],[Price]]*Table_ExternalData_15[[#This Row],[extra popust]]</f>
        <v>186.1344</v>
      </c>
      <c r="N2480" s="2">
        <f>IF(M2480&lt;I2480,M2480,I2480)</f>
        <v>186.1344</v>
      </c>
      <c r="O2480" s="12" t="str">
        <f>IF(N2480&lt;I2480,$U$1," ")</f>
        <v xml:space="preserve"> </v>
      </c>
      <c r="P2480" s="12" t="str">
        <f>IFERROR((O2480+30)," ")</f>
        <v xml:space="preserve"> </v>
      </c>
      <c r="Q2480" s="2">
        <f ca="1">IF(O2480=$U$1,N2480,"0")*1.22</f>
        <v>0</v>
      </c>
    </row>
    <row r="2481" spans="1:17" x14ac:dyDescent="0.25">
      <c r="A2481" t="s">
        <v>10473</v>
      </c>
      <c r="B2481" t="s">
        <v>10472</v>
      </c>
      <c r="C2481">
        <v>16427</v>
      </c>
      <c r="D2481">
        <v>4.2</v>
      </c>
      <c r="E2481">
        <f>IFERROR(VLOOKUP(Table_ExternalData_15[[#This Row],[Id]],Rabati!B:C,2,0),0)</f>
        <v>25</v>
      </c>
      <c r="F2481">
        <v>81</v>
      </c>
      <c r="G2481" t="str">
        <f>VLOOKUP(Table_ExternalData_15[[#This Row],[Id]],'Blagovna izdelek'!A:C,3,0)</f>
        <v>KELine</v>
      </c>
      <c r="H2481">
        <f>Table_ExternalData_15[[#This Row],[Rabat]]*0.2</f>
        <v>5</v>
      </c>
      <c r="I2481" s="2">
        <f>Table_ExternalData_15[[#This Row],[Price]]-(Table_ExternalData_15[[#This Row],[Price]]*Table_ExternalData_15[[#This Row],[BB rabat]])/100</f>
        <v>3.99</v>
      </c>
      <c r="J2481" s="2">
        <f>Table_ExternalData_15[[#This Row],[BB cena]]*Table_ExternalData_15[[#Headers],[1,22]]</f>
        <v>4.8677999999999999</v>
      </c>
      <c r="K2481" s="2">
        <f>Table_ExternalData_15[[#This Row],[Price]]*Table_ExternalData_15[[#Headers],[1,22]]</f>
        <v>5.1239999999999997</v>
      </c>
      <c r="L2481" s="7">
        <f>IF(G2481="White Shark",E2481*0.5,IF(G2481="Sbox",E2481*0.5,IF(G2481="Tenda",E2481*0.5,E2481*0.2)))/100</f>
        <v>0.05</v>
      </c>
      <c r="M2481" s="2">
        <f>Table_ExternalData_15[[#This Row],[Price]]-Table_ExternalData_15[[#This Row],[Price]]*Table_ExternalData_15[[#This Row],[extra popust]]</f>
        <v>3.99</v>
      </c>
      <c r="N2481" s="2">
        <f>IF(M2481&lt;I2481,M2481,I2481)</f>
        <v>3.99</v>
      </c>
      <c r="O2481" s="12" t="str">
        <f>IF(N2481&lt;I2481,$U$1," ")</f>
        <v xml:space="preserve"> </v>
      </c>
      <c r="P2481" s="12" t="str">
        <f>IFERROR((O2481+30)," ")</f>
        <v xml:space="preserve"> </v>
      </c>
      <c r="Q2481" s="2">
        <f ca="1">IF(O2481=$U$1,N2481,"0")*1.22</f>
        <v>0</v>
      </c>
    </row>
    <row r="2482" spans="1:17" x14ac:dyDescent="0.25">
      <c r="A2482" t="s">
        <v>10632</v>
      </c>
      <c r="B2482" t="s">
        <v>10631</v>
      </c>
      <c r="C2482">
        <v>16476</v>
      </c>
      <c r="D2482">
        <v>135.5</v>
      </c>
      <c r="E2482">
        <f>IFERROR(VLOOKUP(Table_ExternalData_15[[#This Row],[Id]],Rabati!B:C,2,0),0)</f>
        <v>20</v>
      </c>
      <c r="F2482">
        <v>6</v>
      </c>
      <c r="G2482" t="str">
        <f>VLOOKUP(Table_ExternalData_15[[#This Row],[Id]],'Blagovna izdelek'!A:C,3,0)</f>
        <v>KELine</v>
      </c>
      <c r="H2482">
        <f>Table_ExternalData_15[[#This Row],[Rabat]]*0.2</f>
        <v>4</v>
      </c>
      <c r="I2482" s="2">
        <f>Table_ExternalData_15[[#This Row],[Price]]-(Table_ExternalData_15[[#This Row],[Price]]*Table_ExternalData_15[[#This Row],[BB rabat]])/100</f>
        <v>130.08000000000001</v>
      </c>
      <c r="J2482" s="2">
        <f>Table_ExternalData_15[[#This Row],[BB cena]]*Table_ExternalData_15[[#Headers],[1,22]]</f>
        <v>158.69760000000002</v>
      </c>
      <c r="K2482" s="2">
        <f>Table_ExternalData_15[[#This Row],[Price]]*Table_ExternalData_15[[#Headers],[1,22]]</f>
        <v>165.31</v>
      </c>
      <c r="L2482" s="7">
        <f>IF(G2482="White Shark",E2482*0.5,IF(G2482="Sbox",E2482*0.5,IF(G2482="Tenda",E2482*0.5,E2482*0.2)))/100</f>
        <v>0.04</v>
      </c>
      <c r="M2482" s="2">
        <f>Table_ExternalData_15[[#This Row],[Price]]-Table_ExternalData_15[[#This Row],[Price]]*Table_ExternalData_15[[#This Row],[extra popust]]</f>
        <v>130.08000000000001</v>
      </c>
      <c r="N2482" s="2">
        <f>IF(M2482&lt;I2482,M2482,I2482)</f>
        <v>130.08000000000001</v>
      </c>
      <c r="O2482" s="12" t="str">
        <f>IF(N2482&lt;I2482,$U$1," ")</f>
        <v xml:space="preserve"> </v>
      </c>
      <c r="P2482" s="12" t="str">
        <f>IFERROR((O2482+30)," ")</f>
        <v xml:space="preserve"> </v>
      </c>
      <c r="Q2482" s="2">
        <f ca="1">IF(O2482=$U$1,N2482,"0")*1.22</f>
        <v>0</v>
      </c>
    </row>
    <row r="2483" spans="1:17" x14ac:dyDescent="0.25">
      <c r="A2483" t="s">
        <v>14223</v>
      </c>
      <c r="B2483" t="s">
        <v>14224</v>
      </c>
      <c r="C2483">
        <v>17368</v>
      </c>
      <c r="D2483">
        <v>0.66</v>
      </c>
      <c r="E2483">
        <f>IFERROR(VLOOKUP(Table_ExternalData_15[[#This Row],[Id]],Rabati!B:C,2,0),0)</f>
        <v>20</v>
      </c>
      <c r="F2483">
        <v>24</v>
      </c>
      <c r="G2483" t="str">
        <f>VLOOKUP(Table_ExternalData_15[[#This Row],[Id]],'Blagovna izdelek'!A:C,3,0)</f>
        <v>KELine</v>
      </c>
      <c r="H2483">
        <f>Table_ExternalData_15[[#This Row],[Rabat]]*0.2</f>
        <v>4</v>
      </c>
      <c r="I2483" s="2">
        <f>Table_ExternalData_15[[#This Row],[Price]]-(Table_ExternalData_15[[#This Row],[Price]]*Table_ExternalData_15[[#This Row],[BB rabat]])/100</f>
        <v>0.63360000000000005</v>
      </c>
      <c r="J2483" s="2">
        <f>Table_ExternalData_15[[#This Row],[BB cena]]*Table_ExternalData_15[[#Headers],[1,22]]</f>
        <v>0.77299200000000001</v>
      </c>
      <c r="K2483" s="2">
        <f>Table_ExternalData_15[[#This Row],[Price]]*Table_ExternalData_15[[#Headers],[1,22]]</f>
        <v>0.80520000000000003</v>
      </c>
      <c r="L2483" s="7">
        <f>IF(G2483="White Shark",E2483*0.5,IF(G2483="Sbox",E2483*0.5,IF(G2483="Tenda",E2483*0.5,E2483*0.2)))/100</f>
        <v>0.04</v>
      </c>
      <c r="M2483" s="2">
        <f>Table_ExternalData_15[[#This Row],[Price]]-Table_ExternalData_15[[#This Row],[Price]]*Table_ExternalData_15[[#This Row],[extra popust]]</f>
        <v>0.63360000000000005</v>
      </c>
      <c r="N2483" s="2">
        <f>IF(M2483&lt;I2483,M2483,I2483)</f>
        <v>0.63360000000000005</v>
      </c>
      <c r="O2483" s="12" t="str">
        <f>IF(N2483&lt;I2483,$U$1," ")</f>
        <v xml:space="preserve"> </v>
      </c>
      <c r="P2483" s="12" t="str">
        <f>IFERROR((O2483+30)," ")</f>
        <v xml:space="preserve"> </v>
      </c>
      <c r="Q2483" s="2">
        <f ca="1">IF(O2483=$U$1,N2483,"0")*1.22</f>
        <v>0</v>
      </c>
    </row>
    <row r="2484" spans="1:17" x14ac:dyDescent="0.25">
      <c r="A2484" t="s">
        <v>14301</v>
      </c>
      <c r="B2484" t="s">
        <v>14300</v>
      </c>
      <c r="C2484">
        <v>17403</v>
      </c>
      <c r="D2484">
        <v>27.6</v>
      </c>
      <c r="E2484">
        <f>IFERROR(VLOOKUP(Table_ExternalData_15[[#This Row],[Id]],Rabati!B:C,2,0),0)</f>
        <v>20</v>
      </c>
      <c r="F2484">
        <v>13</v>
      </c>
      <c r="G2484" t="str">
        <f>VLOOKUP(Table_ExternalData_15[[#This Row],[Id]],'Blagovna izdelek'!A:C,3,0)</f>
        <v>KELine</v>
      </c>
      <c r="H2484">
        <f>Table_ExternalData_15[[#This Row],[Rabat]]*0.2</f>
        <v>4</v>
      </c>
      <c r="I2484" s="2">
        <f>Table_ExternalData_15[[#This Row],[Price]]-(Table_ExternalData_15[[#This Row],[Price]]*Table_ExternalData_15[[#This Row],[BB rabat]])/100</f>
        <v>26.496000000000002</v>
      </c>
      <c r="J2484" s="2">
        <f>Table_ExternalData_15[[#This Row],[BB cena]]*Table_ExternalData_15[[#Headers],[1,22]]</f>
        <v>32.325120000000005</v>
      </c>
      <c r="K2484" s="2">
        <f>Table_ExternalData_15[[#This Row],[Price]]*Table_ExternalData_15[[#Headers],[1,22]]</f>
        <v>33.672000000000004</v>
      </c>
      <c r="L2484" s="7">
        <f>IF(G2484="White Shark",E2484*0.5,IF(G2484="Sbox",E2484*0.5,IF(G2484="Tenda",E2484*0.5,E2484*0.2)))/100</f>
        <v>0.04</v>
      </c>
      <c r="M2484" s="2">
        <f>Table_ExternalData_15[[#This Row],[Price]]-Table_ExternalData_15[[#This Row],[Price]]*Table_ExternalData_15[[#This Row],[extra popust]]</f>
        <v>26.496000000000002</v>
      </c>
      <c r="N2484" s="2">
        <f>IF(M2484&lt;I2484,M2484,I2484)</f>
        <v>26.496000000000002</v>
      </c>
      <c r="O2484" s="12" t="str">
        <f>IF(N2484&lt;I2484,$U$1," ")</f>
        <v xml:space="preserve"> </v>
      </c>
      <c r="P2484" s="12" t="str">
        <f>IFERROR((O2484+30)," ")</f>
        <v xml:space="preserve"> </v>
      </c>
      <c r="Q2484" s="2">
        <f ca="1">IF(O2484=$U$1,N2484,"0")*1.22</f>
        <v>0</v>
      </c>
    </row>
    <row r="2485" spans="1:17" x14ac:dyDescent="0.25">
      <c r="A2485" t="s">
        <v>14363</v>
      </c>
      <c r="B2485" t="s">
        <v>14362</v>
      </c>
      <c r="C2485">
        <v>17433</v>
      </c>
      <c r="D2485">
        <v>8.4</v>
      </c>
      <c r="E2485">
        <f>IFERROR(VLOOKUP(Table_ExternalData_15[[#This Row],[Id]],Rabati!B:C,2,0),0)</f>
        <v>20</v>
      </c>
      <c r="F2485">
        <v>13</v>
      </c>
      <c r="G2485" t="str">
        <f>VLOOKUP(Table_ExternalData_15[[#This Row],[Id]],'Blagovna izdelek'!A:C,3,0)</f>
        <v>KELine</v>
      </c>
      <c r="H2485">
        <f>Table_ExternalData_15[[#This Row],[Rabat]]*0.2</f>
        <v>4</v>
      </c>
      <c r="I2485" s="2">
        <f>Table_ExternalData_15[[#This Row],[Price]]-(Table_ExternalData_15[[#This Row],[Price]]*Table_ExternalData_15[[#This Row],[BB rabat]])/100</f>
        <v>8.0640000000000001</v>
      </c>
      <c r="J2485" s="2">
        <f>Table_ExternalData_15[[#This Row],[BB cena]]*Table_ExternalData_15[[#Headers],[1,22]]</f>
        <v>9.8380799999999997</v>
      </c>
      <c r="K2485" s="2">
        <f>Table_ExternalData_15[[#This Row],[Price]]*Table_ExternalData_15[[#Headers],[1,22]]</f>
        <v>10.247999999999999</v>
      </c>
      <c r="L2485" s="7">
        <f>IF(G2485="White Shark",E2485*0.5,IF(G2485="Sbox",E2485*0.5,IF(G2485="Tenda",E2485*0.5,E2485*0.2)))/100</f>
        <v>0.04</v>
      </c>
      <c r="M2485" s="2">
        <f>Table_ExternalData_15[[#This Row],[Price]]-Table_ExternalData_15[[#This Row],[Price]]*Table_ExternalData_15[[#This Row],[extra popust]]</f>
        <v>8.0640000000000001</v>
      </c>
      <c r="N2485" s="2">
        <f>IF(M2485&lt;I2485,M2485,I2485)</f>
        <v>8.0640000000000001</v>
      </c>
      <c r="O2485" s="12" t="str">
        <f>IF(N2485&lt;I2485,$U$1," ")</f>
        <v xml:space="preserve"> </v>
      </c>
      <c r="P2485" s="12" t="str">
        <f>IFERROR((O2485+30)," ")</f>
        <v xml:space="preserve"> </v>
      </c>
      <c r="Q2485" s="2">
        <f ca="1">IF(O2485=$U$1,N2485,"0")*1.22</f>
        <v>0</v>
      </c>
    </row>
    <row r="2486" spans="1:17" x14ac:dyDescent="0.25">
      <c r="A2486" t="s">
        <v>14365</v>
      </c>
      <c r="B2486" t="s">
        <v>14364</v>
      </c>
      <c r="C2486">
        <v>17434</v>
      </c>
      <c r="D2486">
        <v>11.8</v>
      </c>
      <c r="E2486">
        <f>IFERROR(VLOOKUP(Table_ExternalData_15[[#This Row],[Id]],Rabati!B:C,2,0),0)</f>
        <v>20</v>
      </c>
      <c r="F2486">
        <v>6</v>
      </c>
      <c r="G2486" t="str">
        <f>VLOOKUP(Table_ExternalData_15[[#This Row],[Id]],'Blagovna izdelek'!A:C,3,0)</f>
        <v>KELine</v>
      </c>
      <c r="H2486">
        <f>Table_ExternalData_15[[#This Row],[Rabat]]*0.2</f>
        <v>4</v>
      </c>
      <c r="I2486" s="2">
        <f>Table_ExternalData_15[[#This Row],[Price]]-(Table_ExternalData_15[[#This Row],[Price]]*Table_ExternalData_15[[#This Row],[BB rabat]])/100</f>
        <v>11.328000000000001</v>
      </c>
      <c r="J2486" s="2">
        <f>Table_ExternalData_15[[#This Row],[BB cena]]*Table_ExternalData_15[[#Headers],[1,22]]</f>
        <v>13.820160000000001</v>
      </c>
      <c r="K2486" s="2">
        <f>Table_ExternalData_15[[#This Row],[Price]]*Table_ExternalData_15[[#Headers],[1,22]]</f>
        <v>14.396000000000001</v>
      </c>
      <c r="L2486" s="7">
        <f>IF(G2486="White Shark",E2486*0.5,IF(G2486="Sbox",E2486*0.5,IF(G2486="Tenda",E2486*0.5,E2486*0.2)))/100</f>
        <v>0.04</v>
      </c>
      <c r="M2486" s="2">
        <f>Table_ExternalData_15[[#This Row],[Price]]-Table_ExternalData_15[[#This Row],[Price]]*Table_ExternalData_15[[#This Row],[extra popust]]</f>
        <v>11.328000000000001</v>
      </c>
      <c r="N2486" s="2">
        <f>IF(M2486&lt;I2486,M2486,I2486)</f>
        <v>11.328000000000001</v>
      </c>
      <c r="O2486" s="12" t="str">
        <f>IF(N2486&lt;I2486,$U$1," ")</f>
        <v xml:space="preserve"> </v>
      </c>
      <c r="P2486" s="12" t="str">
        <f>IFERROR((O2486+30)," ")</f>
        <v xml:space="preserve"> </v>
      </c>
      <c r="Q2486" s="2">
        <f ca="1">IF(O2486=$U$1,N2486,"0")*1.22</f>
        <v>0</v>
      </c>
    </row>
    <row r="2487" spans="1:17" x14ac:dyDescent="0.25">
      <c r="A2487" t="s">
        <v>14367</v>
      </c>
      <c r="B2487" t="s">
        <v>14366</v>
      </c>
      <c r="C2487">
        <v>17435</v>
      </c>
      <c r="D2487">
        <v>13.65</v>
      </c>
      <c r="E2487">
        <f>IFERROR(VLOOKUP(Table_ExternalData_15[[#This Row],[Id]],Rabati!B:C,2,0),0)</f>
        <v>20</v>
      </c>
      <c r="F2487">
        <v>0</v>
      </c>
      <c r="G2487" t="str">
        <f>VLOOKUP(Table_ExternalData_15[[#This Row],[Id]],'Blagovna izdelek'!A:C,3,0)</f>
        <v>KELine</v>
      </c>
      <c r="H2487">
        <f>Table_ExternalData_15[[#This Row],[Rabat]]*0.2</f>
        <v>4</v>
      </c>
      <c r="I2487" s="2">
        <f>Table_ExternalData_15[[#This Row],[Price]]-(Table_ExternalData_15[[#This Row],[Price]]*Table_ExternalData_15[[#This Row],[BB rabat]])/100</f>
        <v>13.104000000000001</v>
      </c>
      <c r="J2487" s="2">
        <f>Table_ExternalData_15[[#This Row],[BB cena]]*Table_ExternalData_15[[#Headers],[1,22]]</f>
        <v>15.986880000000001</v>
      </c>
      <c r="K2487" s="2">
        <f>Table_ExternalData_15[[#This Row],[Price]]*Table_ExternalData_15[[#Headers],[1,22]]</f>
        <v>16.652999999999999</v>
      </c>
      <c r="L2487" s="7">
        <f>IF(G2487="White Shark",E2487*0.5,IF(G2487="Sbox",E2487*0.5,IF(G2487="Tenda",E2487*0.5,E2487*0.2)))/100</f>
        <v>0.04</v>
      </c>
      <c r="M2487" s="2">
        <f>Table_ExternalData_15[[#This Row],[Price]]-Table_ExternalData_15[[#This Row],[Price]]*Table_ExternalData_15[[#This Row],[extra popust]]</f>
        <v>13.104000000000001</v>
      </c>
      <c r="N2487" s="2">
        <f>IF(M2487&lt;I2487,M2487,I2487)</f>
        <v>13.104000000000001</v>
      </c>
      <c r="O2487" s="12" t="str">
        <f>IF(N2487&lt;I2487,$U$1," ")</f>
        <v xml:space="preserve"> </v>
      </c>
      <c r="P2487" s="12" t="str">
        <f>IFERROR((O2487+30)," ")</f>
        <v xml:space="preserve"> </v>
      </c>
      <c r="Q2487" s="2">
        <f ca="1">IF(O2487=$U$1,N2487,"0")*1.22</f>
        <v>0</v>
      </c>
    </row>
    <row r="2488" spans="1:17" x14ac:dyDescent="0.25">
      <c r="A2488" t="s">
        <v>14369</v>
      </c>
      <c r="B2488" t="s">
        <v>14368</v>
      </c>
      <c r="C2488">
        <v>17436</v>
      </c>
      <c r="D2488">
        <v>28.4</v>
      </c>
      <c r="E2488">
        <f>IFERROR(VLOOKUP(Table_ExternalData_15[[#This Row],[Id]],Rabati!B:C,2,0),0)</f>
        <v>20</v>
      </c>
      <c r="F2488">
        <v>8</v>
      </c>
      <c r="G2488" t="str">
        <f>VLOOKUP(Table_ExternalData_15[[#This Row],[Id]],'Blagovna izdelek'!A:C,3,0)</f>
        <v>KELine</v>
      </c>
      <c r="H2488">
        <f>Table_ExternalData_15[[#This Row],[Rabat]]*0.2</f>
        <v>4</v>
      </c>
      <c r="I2488" s="2">
        <f>Table_ExternalData_15[[#This Row],[Price]]-(Table_ExternalData_15[[#This Row],[Price]]*Table_ExternalData_15[[#This Row],[BB rabat]])/100</f>
        <v>27.263999999999999</v>
      </c>
      <c r="J2488" s="2">
        <f>Table_ExternalData_15[[#This Row],[BB cena]]*Table_ExternalData_15[[#Headers],[1,22]]</f>
        <v>33.262079999999997</v>
      </c>
      <c r="K2488" s="2">
        <f>Table_ExternalData_15[[#This Row],[Price]]*Table_ExternalData_15[[#Headers],[1,22]]</f>
        <v>34.647999999999996</v>
      </c>
      <c r="L2488" s="7">
        <f>IF(G2488="White Shark",E2488*0.5,IF(G2488="Sbox",E2488*0.5,IF(G2488="Tenda",E2488*0.5,E2488*0.2)))/100</f>
        <v>0.04</v>
      </c>
      <c r="M2488" s="2">
        <f>Table_ExternalData_15[[#This Row],[Price]]-Table_ExternalData_15[[#This Row],[Price]]*Table_ExternalData_15[[#This Row],[extra popust]]</f>
        <v>27.263999999999999</v>
      </c>
      <c r="N2488" s="2">
        <f>IF(M2488&lt;I2488,M2488,I2488)</f>
        <v>27.263999999999999</v>
      </c>
      <c r="O2488" s="12" t="str">
        <f>IF(N2488&lt;I2488,$U$1," ")</f>
        <v xml:space="preserve"> </v>
      </c>
      <c r="P2488" s="12" t="str">
        <f>IFERROR((O2488+30)," ")</f>
        <v xml:space="preserve"> </v>
      </c>
      <c r="Q2488" s="2">
        <f ca="1">IF(O2488=$U$1,N2488,"0")*1.22</f>
        <v>0</v>
      </c>
    </row>
    <row r="2489" spans="1:17" x14ac:dyDescent="0.25">
      <c r="A2489" t="s">
        <v>9953</v>
      </c>
      <c r="B2489" t="s">
        <v>9952</v>
      </c>
      <c r="C2489">
        <v>16299</v>
      </c>
      <c r="D2489">
        <v>25.8</v>
      </c>
      <c r="E2489">
        <f>IFERROR(VLOOKUP(Table_ExternalData_15[[#This Row],[Id]],Rabati!B:C,2,0),0)</f>
        <v>20</v>
      </c>
      <c r="F2489">
        <v>0</v>
      </c>
      <c r="G2489" t="str">
        <f>VLOOKUP(Table_ExternalData_15[[#This Row],[Id]],'Blagovna izdelek'!A:C,3,0)</f>
        <v>Joyroom</v>
      </c>
      <c r="H2489">
        <f>Table_ExternalData_15[[#This Row],[Rabat]]*0.2</f>
        <v>4</v>
      </c>
      <c r="I2489" s="2">
        <f>Table_ExternalData_15[[#This Row],[Price]]-(Table_ExternalData_15[[#This Row],[Price]]*Table_ExternalData_15[[#This Row],[BB rabat]])/100</f>
        <v>24.768000000000001</v>
      </c>
      <c r="J2489" s="2">
        <f>Table_ExternalData_15[[#This Row],[BB cena]]*Table_ExternalData_15[[#Headers],[1,22]]</f>
        <v>30.21696</v>
      </c>
      <c r="K2489" s="2">
        <f>Table_ExternalData_15[[#This Row],[Price]]*Table_ExternalData_15[[#Headers],[1,22]]</f>
        <v>31.475999999999999</v>
      </c>
      <c r="L2489" s="7">
        <f>IF(G2489="White Shark",E2489*0.5,IF(G2489="Sbox",E2489*0.5,IF(G2489="Tenda",E2489*0.5,E2489*0.2)))/100</f>
        <v>0.04</v>
      </c>
      <c r="M2489" s="2">
        <f>Table_ExternalData_15[[#This Row],[Price]]-Table_ExternalData_15[[#This Row],[Price]]*Table_ExternalData_15[[#This Row],[extra popust]]</f>
        <v>24.768000000000001</v>
      </c>
      <c r="N2489" s="2">
        <f>IF(M2489&lt;I2489,M2489,I2489)</f>
        <v>24.768000000000001</v>
      </c>
      <c r="O2489" s="12" t="str">
        <f>IF(N2489&lt;I2489,$U$1," ")</f>
        <v xml:space="preserve"> </v>
      </c>
      <c r="P2489" s="12" t="str">
        <f>IFERROR((O2489+30)," ")</f>
        <v xml:space="preserve"> </v>
      </c>
      <c r="Q2489" s="2">
        <f ca="1">IF(O2489=$U$1,N2489,"0")*1.22</f>
        <v>0</v>
      </c>
    </row>
    <row r="2490" spans="1:17" x14ac:dyDescent="0.25">
      <c r="A2490" t="s">
        <v>10562</v>
      </c>
      <c r="B2490" t="s">
        <v>10561</v>
      </c>
      <c r="C2490">
        <v>16454</v>
      </c>
      <c r="D2490">
        <v>6.95</v>
      </c>
      <c r="E2490">
        <f>IFERROR(VLOOKUP(Table_ExternalData_15[[#This Row],[Id]],Rabati!B:C,2,0),0)</f>
        <v>30</v>
      </c>
      <c r="F2490">
        <v>0</v>
      </c>
      <c r="G2490" t="str">
        <f>VLOOKUP(Table_ExternalData_15[[#This Row],[Id]],'Blagovna izdelek'!A:C,3,0)</f>
        <v>Joyroom</v>
      </c>
      <c r="H2490">
        <f>Table_ExternalData_15[[#This Row],[Rabat]]*0.2</f>
        <v>6</v>
      </c>
      <c r="I2490" s="2">
        <f>Table_ExternalData_15[[#This Row],[Price]]-(Table_ExternalData_15[[#This Row],[Price]]*Table_ExternalData_15[[#This Row],[BB rabat]])/100</f>
        <v>6.5330000000000004</v>
      </c>
      <c r="J2490" s="2">
        <f>Table_ExternalData_15[[#This Row],[BB cena]]*Table_ExternalData_15[[#Headers],[1,22]]</f>
        <v>7.9702600000000006</v>
      </c>
      <c r="K2490" s="2">
        <f>Table_ExternalData_15[[#This Row],[Price]]*Table_ExternalData_15[[#Headers],[1,22]]</f>
        <v>8.4789999999999992</v>
      </c>
      <c r="L2490" s="7">
        <f>IF(G2490="White Shark",E2490*0.5,IF(G2490="Sbox",E2490*0.5,IF(G2490="Tenda",E2490*0.5,E2490*0.2)))/100</f>
        <v>0.06</v>
      </c>
      <c r="M2490" s="2">
        <f>Table_ExternalData_15[[#This Row],[Price]]-Table_ExternalData_15[[#This Row],[Price]]*Table_ExternalData_15[[#This Row],[extra popust]]</f>
        <v>6.5330000000000004</v>
      </c>
      <c r="N2490" s="2">
        <f>IF(M2490&lt;I2490,M2490,I2490)</f>
        <v>6.5330000000000004</v>
      </c>
      <c r="O2490" s="12" t="str">
        <f>IF(N2490&lt;I2490,$U$1," ")</f>
        <v xml:space="preserve"> </v>
      </c>
      <c r="P2490" s="12" t="str">
        <f>IFERROR((O2490+30)," ")</f>
        <v xml:space="preserve"> </v>
      </c>
      <c r="Q2490" s="2">
        <f ca="1">IF(O2490=$U$1,N2490,"0")*1.22</f>
        <v>0</v>
      </c>
    </row>
    <row r="2491" spans="1:17" x14ac:dyDescent="0.25">
      <c r="A2491" t="s">
        <v>10564</v>
      </c>
      <c r="B2491" t="s">
        <v>10563</v>
      </c>
      <c r="C2491">
        <v>16455</v>
      </c>
      <c r="D2491">
        <v>3.98</v>
      </c>
      <c r="E2491">
        <f>IFERROR(VLOOKUP(Table_ExternalData_15[[#This Row],[Id]],Rabati!B:C,2,0),0)</f>
        <v>30</v>
      </c>
      <c r="F2491">
        <v>0</v>
      </c>
      <c r="G2491" t="str">
        <f>VLOOKUP(Table_ExternalData_15[[#This Row],[Id]],'Blagovna izdelek'!A:C,3,0)</f>
        <v>Joyroom</v>
      </c>
      <c r="H2491">
        <f>Table_ExternalData_15[[#This Row],[Rabat]]*0.2</f>
        <v>6</v>
      </c>
      <c r="I2491" s="2">
        <f>Table_ExternalData_15[[#This Row],[Price]]-(Table_ExternalData_15[[#This Row],[Price]]*Table_ExternalData_15[[#This Row],[BB rabat]])/100</f>
        <v>3.7412000000000001</v>
      </c>
      <c r="J2491" s="2">
        <f>Table_ExternalData_15[[#This Row],[BB cena]]*Table_ExternalData_15[[#Headers],[1,22]]</f>
        <v>4.5642639999999997</v>
      </c>
      <c r="K2491" s="2">
        <f>Table_ExternalData_15[[#This Row],[Price]]*Table_ExternalData_15[[#Headers],[1,22]]</f>
        <v>4.8555999999999999</v>
      </c>
      <c r="L2491" s="7">
        <f>IF(G2491="White Shark",E2491*0.5,IF(G2491="Sbox",E2491*0.5,IF(G2491="Tenda",E2491*0.5,E2491*0.2)))/100</f>
        <v>0.06</v>
      </c>
      <c r="M2491" s="2">
        <f>Table_ExternalData_15[[#This Row],[Price]]-Table_ExternalData_15[[#This Row],[Price]]*Table_ExternalData_15[[#This Row],[extra popust]]</f>
        <v>3.7412000000000001</v>
      </c>
      <c r="N2491" s="2">
        <f>IF(M2491&lt;I2491,M2491,I2491)</f>
        <v>3.7412000000000001</v>
      </c>
      <c r="O2491" s="12" t="str">
        <f>IF(N2491&lt;I2491,$U$1," ")</f>
        <v xml:space="preserve"> </v>
      </c>
      <c r="P2491" s="12" t="str">
        <f>IFERROR((O2491+30)," ")</f>
        <v xml:space="preserve"> </v>
      </c>
      <c r="Q2491" s="2">
        <f ca="1">IF(O2491=$U$1,N2491,"0")*1.22</f>
        <v>0</v>
      </c>
    </row>
    <row r="2492" spans="1:17" x14ac:dyDescent="0.25">
      <c r="A2492" t="s">
        <v>10568</v>
      </c>
      <c r="B2492" t="s">
        <v>10567</v>
      </c>
      <c r="C2492">
        <v>16457</v>
      </c>
      <c r="D2492">
        <v>4.45</v>
      </c>
      <c r="E2492">
        <f>IFERROR(VLOOKUP(Table_ExternalData_15[[#This Row],[Id]],Rabati!B:C,2,0),0)</f>
        <v>30</v>
      </c>
      <c r="F2492">
        <v>0</v>
      </c>
      <c r="G2492" t="str">
        <f>VLOOKUP(Table_ExternalData_15[[#This Row],[Id]],'Blagovna izdelek'!A:C,3,0)</f>
        <v>Joyroom</v>
      </c>
      <c r="H2492">
        <f>Table_ExternalData_15[[#This Row],[Rabat]]*0.2</f>
        <v>6</v>
      </c>
      <c r="I2492" s="2">
        <f>Table_ExternalData_15[[#This Row],[Price]]-(Table_ExternalData_15[[#This Row],[Price]]*Table_ExternalData_15[[#This Row],[BB rabat]])/100</f>
        <v>4.1829999999999998</v>
      </c>
      <c r="J2492" s="2">
        <f>Table_ExternalData_15[[#This Row],[BB cena]]*Table_ExternalData_15[[#Headers],[1,22]]</f>
        <v>5.1032599999999997</v>
      </c>
      <c r="K2492" s="2">
        <f>Table_ExternalData_15[[#This Row],[Price]]*Table_ExternalData_15[[#Headers],[1,22]]</f>
        <v>5.4290000000000003</v>
      </c>
      <c r="L2492" s="7">
        <f>IF(G2492="White Shark",E2492*0.5,IF(G2492="Sbox",E2492*0.5,IF(G2492="Tenda",E2492*0.5,E2492*0.2)))/100</f>
        <v>0.06</v>
      </c>
      <c r="M2492" s="2">
        <f>Table_ExternalData_15[[#This Row],[Price]]-Table_ExternalData_15[[#This Row],[Price]]*Table_ExternalData_15[[#This Row],[extra popust]]</f>
        <v>4.1829999999999998</v>
      </c>
      <c r="N2492" s="2">
        <f>IF(M2492&lt;I2492,M2492,I2492)</f>
        <v>4.1829999999999998</v>
      </c>
      <c r="O2492" s="12" t="str">
        <f>IF(N2492&lt;I2492,$U$1," ")</f>
        <v xml:space="preserve"> </v>
      </c>
      <c r="P2492" s="12" t="str">
        <f>IFERROR((O2492+30)," ")</f>
        <v xml:space="preserve"> </v>
      </c>
      <c r="Q2492" s="2">
        <f ca="1">IF(O2492=$U$1,N2492,"0")*1.22</f>
        <v>0</v>
      </c>
    </row>
    <row r="2493" spans="1:17" x14ac:dyDescent="0.25">
      <c r="A2493" t="s">
        <v>10570</v>
      </c>
      <c r="B2493" t="s">
        <v>10569</v>
      </c>
      <c r="C2493">
        <v>16458</v>
      </c>
      <c r="D2493">
        <v>4.45</v>
      </c>
      <c r="E2493">
        <f>IFERROR(VLOOKUP(Table_ExternalData_15[[#This Row],[Id]],Rabati!B:C,2,0),0)</f>
        <v>30</v>
      </c>
      <c r="F2493">
        <v>0</v>
      </c>
      <c r="G2493" t="str">
        <f>VLOOKUP(Table_ExternalData_15[[#This Row],[Id]],'Blagovna izdelek'!A:C,3,0)</f>
        <v>Joyroom</v>
      </c>
      <c r="H2493">
        <f>Table_ExternalData_15[[#This Row],[Rabat]]*0.2</f>
        <v>6</v>
      </c>
      <c r="I2493" s="2">
        <f>Table_ExternalData_15[[#This Row],[Price]]-(Table_ExternalData_15[[#This Row],[Price]]*Table_ExternalData_15[[#This Row],[BB rabat]])/100</f>
        <v>4.1829999999999998</v>
      </c>
      <c r="J2493" s="2">
        <f>Table_ExternalData_15[[#This Row],[BB cena]]*Table_ExternalData_15[[#Headers],[1,22]]</f>
        <v>5.1032599999999997</v>
      </c>
      <c r="K2493" s="2">
        <f>Table_ExternalData_15[[#This Row],[Price]]*Table_ExternalData_15[[#Headers],[1,22]]</f>
        <v>5.4290000000000003</v>
      </c>
      <c r="L2493" s="7">
        <f>IF(G2493="White Shark",E2493*0.5,IF(G2493="Sbox",E2493*0.5,IF(G2493="Tenda",E2493*0.5,E2493*0.2)))/100</f>
        <v>0.06</v>
      </c>
      <c r="M2493" s="2">
        <f>Table_ExternalData_15[[#This Row],[Price]]-Table_ExternalData_15[[#This Row],[Price]]*Table_ExternalData_15[[#This Row],[extra popust]]</f>
        <v>4.1829999999999998</v>
      </c>
      <c r="N2493" s="2">
        <f>IF(M2493&lt;I2493,M2493,I2493)</f>
        <v>4.1829999999999998</v>
      </c>
      <c r="O2493" s="12" t="str">
        <f>IF(N2493&lt;I2493,$U$1," ")</f>
        <v xml:space="preserve"> </v>
      </c>
      <c r="P2493" s="12" t="str">
        <f>IFERROR((O2493+30)," ")</f>
        <v xml:space="preserve"> </v>
      </c>
      <c r="Q2493" s="2">
        <f ca="1">IF(O2493=$U$1,N2493,"0")*1.22</f>
        <v>0</v>
      </c>
    </row>
    <row r="2494" spans="1:17" x14ac:dyDescent="0.25">
      <c r="A2494" t="s">
        <v>10572</v>
      </c>
      <c r="B2494" t="s">
        <v>10571</v>
      </c>
      <c r="C2494">
        <v>16459</v>
      </c>
      <c r="D2494">
        <v>3.98</v>
      </c>
      <c r="E2494">
        <f>IFERROR(VLOOKUP(Table_ExternalData_15[[#This Row],[Id]],Rabati!B:C,2,0),0)</f>
        <v>30</v>
      </c>
      <c r="F2494">
        <v>0</v>
      </c>
      <c r="G2494" t="str">
        <f>VLOOKUP(Table_ExternalData_15[[#This Row],[Id]],'Blagovna izdelek'!A:C,3,0)</f>
        <v>Joyroom</v>
      </c>
      <c r="H2494">
        <f>Table_ExternalData_15[[#This Row],[Rabat]]*0.2</f>
        <v>6</v>
      </c>
      <c r="I2494" s="2">
        <f>Table_ExternalData_15[[#This Row],[Price]]-(Table_ExternalData_15[[#This Row],[Price]]*Table_ExternalData_15[[#This Row],[BB rabat]])/100</f>
        <v>3.7412000000000001</v>
      </c>
      <c r="J2494" s="2">
        <f>Table_ExternalData_15[[#This Row],[BB cena]]*Table_ExternalData_15[[#Headers],[1,22]]</f>
        <v>4.5642639999999997</v>
      </c>
      <c r="K2494" s="2">
        <f>Table_ExternalData_15[[#This Row],[Price]]*Table_ExternalData_15[[#Headers],[1,22]]</f>
        <v>4.8555999999999999</v>
      </c>
      <c r="L2494" s="7">
        <f>IF(G2494="White Shark",E2494*0.5,IF(G2494="Sbox",E2494*0.5,IF(G2494="Tenda",E2494*0.5,E2494*0.2)))/100</f>
        <v>0.06</v>
      </c>
      <c r="M2494" s="2">
        <f>Table_ExternalData_15[[#This Row],[Price]]-Table_ExternalData_15[[#This Row],[Price]]*Table_ExternalData_15[[#This Row],[extra popust]]</f>
        <v>3.7412000000000001</v>
      </c>
      <c r="N2494" s="2">
        <f>IF(M2494&lt;I2494,M2494,I2494)</f>
        <v>3.7412000000000001</v>
      </c>
      <c r="O2494" s="12" t="str">
        <f>IF(N2494&lt;I2494,$U$1," ")</f>
        <v xml:space="preserve"> </v>
      </c>
      <c r="P2494" s="12" t="str">
        <f>IFERROR((O2494+30)," ")</f>
        <v xml:space="preserve"> </v>
      </c>
      <c r="Q2494" s="2">
        <f ca="1">IF(O2494=$U$1,N2494,"0")*1.22</f>
        <v>0</v>
      </c>
    </row>
    <row r="2495" spans="1:17" x14ac:dyDescent="0.25">
      <c r="A2495" t="s">
        <v>10621</v>
      </c>
      <c r="B2495" t="s">
        <v>10742</v>
      </c>
      <c r="C2495">
        <v>16503</v>
      </c>
      <c r="D2495">
        <v>81.099999999999994</v>
      </c>
      <c r="E2495">
        <f>IFERROR(VLOOKUP(Table_ExternalData_15[[#This Row],[Id]],Rabati!B:C,2,0),0)</f>
        <v>20</v>
      </c>
      <c r="F2495">
        <v>0</v>
      </c>
      <c r="G2495" t="str">
        <f>VLOOKUP(Table_ExternalData_15[[#This Row],[Id]],'Blagovna izdelek'!A:C,3,0)</f>
        <v>Joyroom</v>
      </c>
      <c r="H2495">
        <f>Table_ExternalData_15[[#This Row],[Rabat]]*0.2</f>
        <v>4</v>
      </c>
      <c r="I2495" s="2">
        <f>Table_ExternalData_15[[#This Row],[Price]]-(Table_ExternalData_15[[#This Row],[Price]]*Table_ExternalData_15[[#This Row],[BB rabat]])/100</f>
        <v>77.855999999999995</v>
      </c>
      <c r="J2495" s="2">
        <f>Table_ExternalData_15[[#This Row],[BB cena]]*Table_ExternalData_15[[#Headers],[1,22]]</f>
        <v>94.984319999999997</v>
      </c>
      <c r="K2495" s="2">
        <f>Table_ExternalData_15[[#This Row],[Price]]*Table_ExternalData_15[[#Headers],[1,22]]</f>
        <v>98.941999999999993</v>
      </c>
      <c r="L2495" s="7">
        <f>IF(G2495="White Shark",E2495*0.5,IF(G2495="Sbox",E2495*0.5,IF(G2495="Tenda",E2495*0.5,E2495*0.2)))/100</f>
        <v>0.04</v>
      </c>
      <c r="M2495" s="2">
        <f>Table_ExternalData_15[[#This Row],[Price]]-Table_ExternalData_15[[#This Row],[Price]]*Table_ExternalData_15[[#This Row],[extra popust]]</f>
        <v>77.855999999999995</v>
      </c>
      <c r="N2495" s="2">
        <f>IF(M2495&lt;I2495,M2495,I2495)</f>
        <v>77.855999999999995</v>
      </c>
      <c r="O2495" s="12" t="str">
        <f>IF(N2495&lt;I2495,$U$1," ")</f>
        <v xml:space="preserve"> </v>
      </c>
      <c r="P2495" s="12" t="str">
        <f>IFERROR((O2495+30)," ")</f>
        <v xml:space="preserve"> </v>
      </c>
      <c r="Q2495" s="2">
        <f ca="1">IF(O2495=$U$1,N2495,"0")*1.22</f>
        <v>0</v>
      </c>
    </row>
    <row r="2496" spans="1:17" x14ac:dyDescent="0.25">
      <c r="A2496" t="s">
        <v>11329</v>
      </c>
      <c r="B2496" t="s">
        <v>11328</v>
      </c>
      <c r="C2496">
        <v>16704</v>
      </c>
      <c r="D2496">
        <v>25.8</v>
      </c>
      <c r="E2496">
        <f>IFERROR(VLOOKUP(Table_ExternalData_15[[#This Row],[Id]],Rabati!B:C,2,0),0)</f>
        <v>30</v>
      </c>
      <c r="F2496">
        <v>0</v>
      </c>
      <c r="G2496" t="str">
        <f>VLOOKUP(Table_ExternalData_15[[#This Row],[Id]],'Blagovna izdelek'!A:C,3,0)</f>
        <v>Joyroom</v>
      </c>
      <c r="H2496">
        <f>Table_ExternalData_15[[#This Row],[Rabat]]*0.2</f>
        <v>6</v>
      </c>
      <c r="I2496" s="2">
        <f>Table_ExternalData_15[[#This Row],[Price]]-(Table_ExternalData_15[[#This Row],[Price]]*Table_ExternalData_15[[#This Row],[BB rabat]])/100</f>
        <v>24.252000000000002</v>
      </c>
      <c r="J2496" s="2">
        <f>Table_ExternalData_15[[#This Row],[BB cena]]*Table_ExternalData_15[[#Headers],[1,22]]</f>
        <v>29.587440000000001</v>
      </c>
      <c r="K2496" s="2">
        <f>Table_ExternalData_15[[#This Row],[Price]]*Table_ExternalData_15[[#Headers],[1,22]]</f>
        <v>31.475999999999999</v>
      </c>
      <c r="L2496" s="7">
        <f>IF(G2496="White Shark",E2496*0.5,IF(G2496="Sbox",E2496*0.5,IF(G2496="Tenda",E2496*0.5,E2496*0.2)))/100</f>
        <v>0.06</v>
      </c>
      <c r="M2496" s="2">
        <f>Table_ExternalData_15[[#This Row],[Price]]-Table_ExternalData_15[[#This Row],[Price]]*Table_ExternalData_15[[#This Row],[extra popust]]</f>
        <v>24.252000000000002</v>
      </c>
      <c r="N2496" s="2">
        <f>IF(M2496&lt;I2496,M2496,I2496)</f>
        <v>24.252000000000002</v>
      </c>
      <c r="O2496" s="12" t="str">
        <f>IF(N2496&lt;I2496,$U$1," ")</f>
        <v xml:space="preserve"> </v>
      </c>
      <c r="P2496" s="12" t="str">
        <f>IFERROR((O2496+30)," ")</f>
        <v xml:space="preserve"> </v>
      </c>
      <c r="Q2496" s="2">
        <f ca="1">IF(O2496=$U$1,N2496,"0")*1.22</f>
        <v>0</v>
      </c>
    </row>
    <row r="2497" spans="1:17" x14ac:dyDescent="0.25">
      <c r="A2497" t="s">
        <v>11332</v>
      </c>
      <c r="B2497" t="s">
        <v>11331</v>
      </c>
      <c r="C2497">
        <v>16705</v>
      </c>
      <c r="D2497">
        <v>19.95</v>
      </c>
      <c r="E2497">
        <f>IFERROR(VLOOKUP(Table_ExternalData_15[[#This Row],[Id]],Rabati!B:C,2,0),0)</f>
        <v>20</v>
      </c>
      <c r="F2497">
        <v>0</v>
      </c>
      <c r="G2497" t="str">
        <f>VLOOKUP(Table_ExternalData_15[[#This Row],[Id]],'Blagovna izdelek'!A:C,3,0)</f>
        <v>Joyroom</v>
      </c>
      <c r="H2497">
        <f>Table_ExternalData_15[[#This Row],[Rabat]]*0.2</f>
        <v>4</v>
      </c>
      <c r="I2497" s="2">
        <f>Table_ExternalData_15[[#This Row],[Price]]-(Table_ExternalData_15[[#This Row],[Price]]*Table_ExternalData_15[[#This Row],[BB rabat]])/100</f>
        <v>19.152000000000001</v>
      </c>
      <c r="J2497" s="2">
        <f>Table_ExternalData_15[[#This Row],[BB cena]]*Table_ExternalData_15[[#Headers],[1,22]]</f>
        <v>23.36544</v>
      </c>
      <c r="K2497" s="2">
        <f>Table_ExternalData_15[[#This Row],[Price]]*Table_ExternalData_15[[#Headers],[1,22]]</f>
        <v>24.338999999999999</v>
      </c>
      <c r="L2497" s="7">
        <f>IF(G2497="White Shark",E2497*0.5,IF(G2497="Sbox",E2497*0.5,IF(G2497="Tenda",E2497*0.5,E2497*0.2)))/100</f>
        <v>0.04</v>
      </c>
      <c r="M2497" s="2">
        <f>Table_ExternalData_15[[#This Row],[Price]]-Table_ExternalData_15[[#This Row],[Price]]*Table_ExternalData_15[[#This Row],[extra popust]]</f>
        <v>19.152000000000001</v>
      </c>
      <c r="N2497" s="2">
        <f>IF(M2497&lt;I2497,M2497,I2497)</f>
        <v>19.152000000000001</v>
      </c>
      <c r="O2497" s="12" t="str">
        <f>IF(N2497&lt;I2497,$U$1," ")</f>
        <v xml:space="preserve"> </v>
      </c>
      <c r="P2497" s="12" t="str">
        <f>IFERROR((O2497+30)," ")</f>
        <v xml:space="preserve"> </v>
      </c>
      <c r="Q2497" s="2">
        <f ca="1">IF(O2497=$U$1,N2497,"0")*1.22</f>
        <v>0</v>
      </c>
    </row>
    <row r="2498" spans="1:17" x14ac:dyDescent="0.25">
      <c r="A2498" t="s">
        <v>11334</v>
      </c>
      <c r="B2498" t="s">
        <v>11333</v>
      </c>
      <c r="C2498">
        <v>16706</v>
      </c>
      <c r="D2498">
        <v>11.25</v>
      </c>
      <c r="E2498">
        <f>IFERROR(VLOOKUP(Table_ExternalData_15[[#This Row],[Id]],Rabati!B:C,2,0),0)</f>
        <v>20</v>
      </c>
      <c r="F2498">
        <v>28</v>
      </c>
      <c r="G2498" t="str">
        <f>VLOOKUP(Table_ExternalData_15[[#This Row],[Id]],'Blagovna izdelek'!A:C,3,0)</f>
        <v>Joyroom</v>
      </c>
      <c r="H2498">
        <f>Table_ExternalData_15[[#This Row],[Rabat]]*0.2</f>
        <v>4</v>
      </c>
      <c r="I2498" s="2">
        <f>Table_ExternalData_15[[#This Row],[Price]]-(Table_ExternalData_15[[#This Row],[Price]]*Table_ExternalData_15[[#This Row],[BB rabat]])/100</f>
        <v>10.8</v>
      </c>
      <c r="J2498" s="2">
        <f>Table_ExternalData_15[[#This Row],[BB cena]]*Table_ExternalData_15[[#Headers],[1,22]]</f>
        <v>13.176</v>
      </c>
      <c r="K2498" s="2">
        <f>Table_ExternalData_15[[#This Row],[Price]]*Table_ExternalData_15[[#Headers],[1,22]]</f>
        <v>13.725</v>
      </c>
      <c r="L2498" s="7">
        <f>IF(G2498="White Shark",E2498*0.5,IF(G2498="Sbox",E2498*0.5,IF(G2498="Tenda",E2498*0.5,E2498*0.2)))/100</f>
        <v>0.04</v>
      </c>
      <c r="M2498" s="2">
        <f>Table_ExternalData_15[[#This Row],[Price]]-Table_ExternalData_15[[#This Row],[Price]]*Table_ExternalData_15[[#This Row],[extra popust]]</f>
        <v>10.8</v>
      </c>
      <c r="N2498" s="2">
        <f>IF(M2498&lt;I2498,M2498,I2498)</f>
        <v>10.8</v>
      </c>
      <c r="O2498" s="12" t="str">
        <f>IF(N2498&lt;I2498,$U$1," ")</f>
        <v xml:space="preserve"> </v>
      </c>
      <c r="P2498" s="12" t="str">
        <f>IFERROR((O2498+30)," ")</f>
        <v xml:space="preserve"> </v>
      </c>
      <c r="Q2498" s="2">
        <f ca="1">IF(O2498=$U$1,N2498,"0")*1.22</f>
        <v>0</v>
      </c>
    </row>
    <row r="2499" spans="1:17" x14ac:dyDescent="0.25">
      <c r="A2499" t="s">
        <v>11493</v>
      </c>
      <c r="B2499" t="s">
        <v>11492</v>
      </c>
      <c r="C2499">
        <v>16776</v>
      </c>
      <c r="D2499">
        <v>35.35</v>
      </c>
      <c r="E2499">
        <f>IFERROR(VLOOKUP(Table_ExternalData_15[[#This Row],[Id]],Rabati!B:C,2,0),0)</f>
        <v>20</v>
      </c>
      <c r="F2499">
        <v>0</v>
      </c>
      <c r="G2499" t="str">
        <f>VLOOKUP(Table_ExternalData_15[[#This Row],[Id]],'Blagovna izdelek'!A:C,3,0)</f>
        <v>Joyroom</v>
      </c>
      <c r="H2499">
        <f>Table_ExternalData_15[[#This Row],[Rabat]]*0.2</f>
        <v>4</v>
      </c>
      <c r="I2499" s="2">
        <f>Table_ExternalData_15[[#This Row],[Price]]-(Table_ExternalData_15[[#This Row],[Price]]*Table_ExternalData_15[[#This Row],[BB rabat]])/100</f>
        <v>33.936</v>
      </c>
      <c r="J2499" s="2">
        <f>Table_ExternalData_15[[#This Row],[BB cena]]*Table_ExternalData_15[[#Headers],[1,22]]</f>
        <v>41.401919999999997</v>
      </c>
      <c r="K2499" s="2">
        <f>Table_ExternalData_15[[#This Row],[Price]]*Table_ExternalData_15[[#Headers],[1,22]]</f>
        <v>43.127000000000002</v>
      </c>
      <c r="L2499" s="7">
        <f>IF(G2499="White Shark",E2499*0.5,IF(G2499="Sbox",E2499*0.5,IF(G2499="Tenda",E2499*0.5,E2499*0.2)))/100</f>
        <v>0.04</v>
      </c>
      <c r="M2499" s="2">
        <f>Table_ExternalData_15[[#This Row],[Price]]-Table_ExternalData_15[[#This Row],[Price]]*Table_ExternalData_15[[#This Row],[extra popust]]</f>
        <v>33.936</v>
      </c>
      <c r="N2499" s="2">
        <f>IF(M2499&lt;I2499,M2499,I2499)</f>
        <v>33.936</v>
      </c>
      <c r="O2499" s="12" t="str">
        <f>IF(N2499&lt;I2499,$U$1," ")</f>
        <v xml:space="preserve"> </v>
      </c>
      <c r="P2499" s="12" t="str">
        <f>IFERROR((O2499+30)," ")</f>
        <v xml:space="preserve"> </v>
      </c>
      <c r="Q2499" s="2">
        <f ca="1">IF(O2499=$U$1,N2499,"0")*1.22</f>
        <v>0</v>
      </c>
    </row>
    <row r="2500" spans="1:17" x14ac:dyDescent="0.25">
      <c r="A2500" t="s">
        <v>11506</v>
      </c>
      <c r="B2500" t="s">
        <v>12066</v>
      </c>
      <c r="C2500">
        <v>16783</v>
      </c>
      <c r="D2500">
        <v>24.95</v>
      </c>
      <c r="E2500">
        <f>IFERROR(VLOOKUP(Table_ExternalData_15[[#This Row],[Id]],Rabati!B:C,2,0),0)</f>
        <v>20</v>
      </c>
      <c r="F2500">
        <v>6</v>
      </c>
      <c r="G2500" t="str">
        <f>VLOOKUP(Table_ExternalData_15[[#This Row],[Id]],'Blagovna izdelek'!A:C,3,0)</f>
        <v>Joyroom</v>
      </c>
      <c r="H2500">
        <f>Table_ExternalData_15[[#This Row],[Rabat]]*0.2</f>
        <v>4</v>
      </c>
      <c r="I2500" s="2">
        <f>Table_ExternalData_15[[#This Row],[Price]]-(Table_ExternalData_15[[#This Row],[Price]]*Table_ExternalData_15[[#This Row],[BB rabat]])/100</f>
        <v>23.951999999999998</v>
      </c>
      <c r="J2500" s="2">
        <f>Table_ExternalData_15[[#This Row],[BB cena]]*Table_ExternalData_15[[#Headers],[1,22]]</f>
        <v>29.221439999999998</v>
      </c>
      <c r="K2500" s="2">
        <f>Table_ExternalData_15[[#This Row],[Price]]*Table_ExternalData_15[[#Headers],[1,22]]</f>
        <v>30.439</v>
      </c>
      <c r="L2500" s="7">
        <f>IF(G2500="White Shark",E2500*0.5,IF(G2500="Sbox",E2500*0.5,IF(G2500="Tenda",E2500*0.5,E2500*0.2)))/100</f>
        <v>0.04</v>
      </c>
      <c r="M2500" s="2">
        <f>Table_ExternalData_15[[#This Row],[Price]]-Table_ExternalData_15[[#This Row],[Price]]*Table_ExternalData_15[[#This Row],[extra popust]]</f>
        <v>23.951999999999998</v>
      </c>
      <c r="N2500" s="2">
        <f>IF(M2500&lt;I2500,M2500,I2500)</f>
        <v>23.951999999999998</v>
      </c>
      <c r="O2500" s="12" t="str">
        <f>IF(N2500&lt;I2500,$U$1," ")</f>
        <v xml:space="preserve"> </v>
      </c>
      <c r="P2500" s="12" t="str">
        <f>IFERROR((O2500+30)," ")</f>
        <v xml:space="preserve"> </v>
      </c>
      <c r="Q2500" s="2">
        <f ca="1">IF(O2500=$U$1,N2500,"0")*1.22</f>
        <v>0</v>
      </c>
    </row>
    <row r="2501" spans="1:17" x14ac:dyDescent="0.25">
      <c r="A2501" t="s">
        <v>12130</v>
      </c>
      <c r="B2501" t="s">
        <v>15629</v>
      </c>
      <c r="C2501">
        <v>16939</v>
      </c>
      <c r="D2501">
        <v>27.15</v>
      </c>
      <c r="E2501">
        <f>IFERROR(VLOOKUP(Table_ExternalData_15[[#This Row],[Id]],Rabati!B:C,2,0),0)</f>
        <v>20</v>
      </c>
      <c r="F2501">
        <v>29</v>
      </c>
      <c r="G2501" t="str">
        <f>VLOOKUP(Table_ExternalData_15[[#This Row],[Id]],'Blagovna izdelek'!A:C,3,0)</f>
        <v>Joyroom</v>
      </c>
      <c r="H2501">
        <f>Table_ExternalData_15[[#This Row],[Rabat]]*0.2</f>
        <v>4</v>
      </c>
      <c r="I2501" s="2">
        <f>Table_ExternalData_15[[#This Row],[Price]]-(Table_ExternalData_15[[#This Row],[Price]]*Table_ExternalData_15[[#This Row],[BB rabat]])/100</f>
        <v>26.064</v>
      </c>
      <c r="J2501" s="2">
        <f>Table_ExternalData_15[[#This Row],[BB cena]]*Table_ExternalData_15[[#Headers],[1,22]]</f>
        <v>31.798079999999999</v>
      </c>
      <c r="K2501" s="2">
        <f>Table_ExternalData_15[[#This Row],[Price]]*Table_ExternalData_15[[#Headers],[1,22]]</f>
        <v>33.122999999999998</v>
      </c>
      <c r="L2501" s="7">
        <f>IF(G2501="White Shark",E2501*0.5,IF(G2501="Sbox",E2501*0.5,IF(G2501="Tenda",E2501*0.5,E2501*0.2)))/100</f>
        <v>0.04</v>
      </c>
      <c r="M2501" s="2">
        <f>Table_ExternalData_15[[#This Row],[Price]]-Table_ExternalData_15[[#This Row],[Price]]*Table_ExternalData_15[[#This Row],[extra popust]]</f>
        <v>26.064</v>
      </c>
      <c r="N2501" s="2">
        <f>IF(M2501&lt;I2501,M2501,I2501)</f>
        <v>26.064</v>
      </c>
      <c r="O2501" s="12" t="str">
        <f>IF(N2501&lt;I2501,$U$1," ")</f>
        <v xml:space="preserve"> </v>
      </c>
      <c r="P2501" s="12" t="str">
        <f>IFERROR((O2501+30)," ")</f>
        <v xml:space="preserve"> </v>
      </c>
      <c r="Q2501" s="2">
        <f ca="1">IF(O2501=$U$1,N2501,"0")*1.22</f>
        <v>0</v>
      </c>
    </row>
    <row r="2502" spans="1:17" x14ac:dyDescent="0.25">
      <c r="A2502" t="s">
        <v>12284</v>
      </c>
      <c r="B2502" t="s">
        <v>12283</v>
      </c>
      <c r="C2502">
        <v>17007</v>
      </c>
      <c r="D2502">
        <v>2.98</v>
      </c>
      <c r="E2502">
        <f>IFERROR(VLOOKUP(Table_ExternalData_15[[#This Row],[Id]],Rabati!B:C,2,0),0)</f>
        <v>30</v>
      </c>
      <c r="F2502">
        <v>0</v>
      </c>
      <c r="G2502" t="str">
        <f>VLOOKUP(Table_ExternalData_15[[#This Row],[Id]],'Blagovna izdelek'!A:C,3,0)</f>
        <v>Joyroom</v>
      </c>
      <c r="H2502">
        <f>Table_ExternalData_15[[#This Row],[Rabat]]*0.2</f>
        <v>6</v>
      </c>
      <c r="I2502" s="2">
        <f>Table_ExternalData_15[[#This Row],[Price]]-(Table_ExternalData_15[[#This Row],[Price]]*Table_ExternalData_15[[#This Row],[BB rabat]])/100</f>
        <v>2.8012000000000001</v>
      </c>
      <c r="J2502" s="2">
        <f>Table_ExternalData_15[[#This Row],[BB cena]]*Table_ExternalData_15[[#Headers],[1,22]]</f>
        <v>3.4174640000000003</v>
      </c>
      <c r="K2502" s="2">
        <f>Table_ExternalData_15[[#This Row],[Price]]*Table_ExternalData_15[[#Headers],[1,22]]</f>
        <v>3.6355999999999997</v>
      </c>
      <c r="L2502" s="7">
        <f>IF(G2502="White Shark",E2502*0.5,IF(G2502="Sbox",E2502*0.5,IF(G2502="Tenda",E2502*0.5,E2502*0.2)))/100</f>
        <v>0.06</v>
      </c>
      <c r="M2502" s="2">
        <f>Table_ExternalData_15[[#This Row],[Price]]-Table_ExternalData_15[[#This Row],[Price]]*Table_ExternalData_15[[#This Row],[extra popust]]</f>
        <v>2.8012000000000001</v>
      </c>
      <c r="N2502" s="2">
        <f>IF(M2502&lt;I2502,M2502,I2502)</f>
        <v>2.8012000000000001</v>
      </c>
      <c r="O2502" s="12" t="str">
        <f>IF(N2502&lt;I2502,$U$1," ")</f>
        <v xml:space="preserve"> </v>
      </c>
      <c r="P2502" s="12" t="str">
        <f>IFERROR((O2502+30)," ")</f>
        <v xml:space="preserve"> </v>
      </c>
      <c r="Q2502" s="2">
        <f ca="1">IF(O2502=$U$1,N2502,"0")*1.22</f>
        <v>0</v>
      </c>
    </row>
    <row r="2503" spans="1:17" x14ac:dyDescent="0.25">
      <c r="A2503" t="s">
        <v>13280</v>
      </c>
      <c r="B2503" t="s">
        <v>13283</v>
      </c>
      <c r="C2503">
        <v>17198</v>
      </c>
      <c r="D2503">
        <v>6.8</v>
      </c>
      <c r="E2503">
        <f>IFERROR(VLOOKUP(Table_ExternalData_15[[#This Row],[Id]],Rabati!B:C,2,0),0)</f>
        <v>20</v>
      </c>
      <c r="F2503">
        <v>1</v>
      </c>
      <c r="G2503" t="str">
        <f>VLOOKUP(Table_ExternalData_15[[#This Row],[Id]],'Blagovna izdelek'!A:C,3,0)</f>
        <v>Joyroom</v>
      </c>
      <c r="H2503">
        <f>Table_ExternalData_15[[#This Row],[Rabat]]*0.2</f>
        <v>4</v>
      </c>
      <c r="I2503" s="2">
        <f>Table_ExternalData_15[[#This Row],[Price]]-(Table_ExternalData_15[[#This Row],[Price]]*Table_ExternalData_15[[#This Row],[BB rabat]])/100</f>
        <v>6.5279999999999996</v>
      </c>
      <c r="J2503" s="2">
        <f>Table_ExternalData_15[[#This Row],[BB cena]]*Table_ExternalData_15[[#Headers],[1,22]]</f>
        <v>7.9641599999999997</v>
      </c>
      <c r="K2503" s="2">
        <f>Table_ExternalData_15[[#This Row],[Price]]*Table_ExternalData_15[[#Headers],[1,22]]</f>
        <v>8.2959999999999994</v>
      </c>
      <c r="L2503" s="7">
        <f>IF(G2503="White Shark",E2503*0.5,IF(G2503="Sbox",E2503*0.5,IF(G2503="Tenda",E2503*0.5,E2503*0.2)))/100</f>
        <v>0.04</v>
      </c>
      <c r="M2503" s="2">
        <f>Table_ExternalData_15[[#This Row],[Price]]-Table_ExternalData_15[[#This Row],[Price]]*Table_ExternalData_15[[#This Row],[extra popust]]</f>
        <v>6.5279999999999996</v>
      </c>
      <c r="N2503" s="2">
        <f>IF(M2503&lt;I2503,M2503,I2503)</f>
        <v>6.5279999999999996</v>
      </c>
      <c r="O2503" s="12" t="str">
        <f>IF(N2503&lt;I2503,$U$1," ")</f>
        <v xml:space="preserve"> </v>
      </c>
      <c r="P2503" s="12" t="str">
        <f>IFERROR((O2503+30)," ")</f>
        <v xml:space="preserve"> </v>
      </c>
      <c r="Q2503" s="2">
        <f ca="1">IF(O2503=$U$1,N2503,"0")*1.22</f>
        <v>0</v>
      </c>
    </row>
    <row r="2504" spans="1:17" x14ac:dyDescent="0.25">
      <c r="A2504" t="s">
        <v>13482</v>
      </c>
      <c r="B2504" t="s">
        <v>13481</v>
      </c>
      <c r="C2504">
        <v>17258</v>
      </c>
      <c r="D2504">
        <v>6.9</v>
      </c>
      <c r="E2504">
        <f>IFERROR(VLOOKUP(Table_ExternalData_15[[#This Row],[Id]],Rabati!B:C,2,0),0)</f>
        <v>30</v>
      </c>
      <c r="F2504">
        <v>0</v>
      </c>
      <c r="G2504" t="str">
        <f>VLOOKUP(Table_ExternalData_15[[#This Row],[Id]],'Blagovna izdelek'!A:C,3,0)</f>
        <v>Joyroom</v>
      </c>
      <c r="H2504">
        <f>Table_ExternalData_15[[#This Row],[Rabat]]*0.2</f>
        <v>6</v>
      </c>
      <c r="I2504" s="2">
        <f>Table_ExternalData_15[[#This Row],[Price]]-(Table_ExternalData_15[[#This Row],[Price]]*Table_ExternalData_15[[#This Row],[BB rabat]])/100</f>
        <v>6.4860000000000007</v>
      </c>
      <c r="J2504" s="2">
        <f>Table_ExternalData_15[[#This Row],[BB cena]]*Table_ExternalData_15[[#Headers],[1,22]]</f>
        <v>7.9129200000000006</v>
      </c>
      <c r="K2504" s="2">
        <f>Table_ExternalData_15[[#This Row],[Price]]*Table_ExternalData_15[[#Headers],[1,22]]</f>
        <v>8.418000000000001</v>
      </c>
      <c r="L2504" s="7">
        <f>IF(G2504="White Shark",E2504*0.5,IF(G2504="Sbox",E2504*0.5,IF(G2504="Tenda",E2504*0.5,E2504*0.2)))/100</f>
        <v>0.06</v>
      </c>
      <c r="M2504" s="2">
        <f>Table_ExternalData_15[[#This Row],[Price]]-Table_ExternalData_15[[#This Row],[Price]]*Table_ExternalData_15[[#This Row],[extra popust]]</f>
        <v>6.4860000000000007</v>
      </c>
      <c r="N2504" s="2">
        <f>IF(M2504&lt;I2504,M2504,I2504)</f>
        <v>6.4860000000000007</v>
      </c>
      <c r="O2504" s="12" t="str">
        <f>IF(N2504&lt;I2504,$U$1," ")</f>
        <v xml:space="preserve"> </v>
      </c>
      <c r="P2504" s="12" t="str">
        <f>IFERROR((O2504+30)," ")</f>
        <v xml:space="preserve"> </v>
      </c>
      <c r="Q2504" s="2">
        <f ca="1">IF(O2504=$U$1,N2504,"0")*1.22</f>
        <v>0</v>
      </c>
    </row>
    <row r="2505" spans="1:17" x14ac:dyDescent="0.25">
      <c r="A2505" t="s">
        <v>13693</v>
      </c>
      <c r="B2505" t="s">
        <v>13692</v>
      </c>
      <c r="C2505">
        <v>17314</v>
      </c>
      <c r="D2505">
        <v>59.9</v>
      </c>
      <c r="E2505">
        <f>IFERROR(VLOOKUP(Table_ExternalData_15[[#This Row],[Id]],Rabati!B:C,2,0),0)</f>
        <v>20</v>
      </c>
      <c r="F2505">
        <v>4</v>
      </c>
      <c r="G2505" t="str">
        <f>VLOOKUP(Table_ExternalData_15[[#This Row],[Id]],'Blagovna izdelek'!A:C,3,0)</f>
        <v>Joyroom</v>
      </c>
      <c r="H2505">
        <f>Table_ExternalData_15[[#This Row],[Rabat]]*0.2</f>
        <v>4</v>
      </c>
      <c r="I2505" s="2">
        <f>Table_ExternalData_15[[#This Row],[Price]]-(Table_ExternalData_15[[#This Row],[Price]]*Table_ExternalData_15[[#This Row],[BB rabat]])/100</f>
        <v>57.503999999999998</v>
      </c>
      <c r="J2505" s="2">
        <f>Table_ExternalData_15[[#This Row],[BB cena]]*Table_ExternalData_15[[#Headers],[1,22]]</f>
        <v>70.154879999999991</v>
      </c>
      <c r="K2505" s="2">
        <f>Table_ExternalData_15[[#This Row],[Price]]*Table_ExternalData_15[[#Headers],[1,22]]</f>
        <v>73.078000000000003</v>
      </c>
      <c r="L2505" s="7">
        <f>IF(G2505="White Shark",E2505*0.5,IF(G2505="Sbox",E2505*0.5,IF(G2505="Tenda",E2505*0.5,E2505*0.2)))/100</f>
        <v>0.04</v>
      </c>
      <c r="M2505" s="2">
        <f>Table_ExternalData_15[[#This Row],[Price]]-Table_ExternalData_15[[#This Row],[Price]]*Table_ExternalData_15[[#This Row],[extra popust]]</f>
        <v>57.503999999999998</v>
      </c>
      <c r="N2505" s="2">
        <f>IF(M2505&lt;I2505,M2505,I2505)</f>
        <v>57.503999999999998</v>
      </c>
      <c r="O2505" s="12" t="str">
        <f>IF(N2505&lt;I2505,$U$1," ")</f>
        <v xml:space="preserve"> </v>
      </c>
      <c r="P2505" s="12" t="str">
        <f>IFERROR((O2505+30)," ")</f>
        <v xml:space="preserve"> </v>
      </c>
      <c r="Q2505" s="2">
        <f ca="1">IF(O2505=$U$1,N2505,"0")*1.22</f>
        <v>0</v>
      </c>
    </row>
    <row r="2506" spans="1:17" x14ac:dyDescent="0.25">
      <c r="A2506" t="s">
        <v>14193</v>
      </c>
      <c r="B2506" t="s">
        <v>14192</v>
      </c>
      <c r="C2506">
        <v>17350</v>
      </c>
      <c r="D2506">
        <v>38.25</v>
      </c>
      <c r="E2506">
        <f>IFERROR(VLOOKUP(Table_ExternalData_15[[#This Row],[Id]],Rabati!B:C,2,0),0)</f>
        <v>20</v>
      </c>
      <c r="F2506">
        <v>19</v>
      </c>
      <c r="G2506" t="str">
        <f>VLOOKUP(Table_ExternalData_15[[#This Row],[Id]],'Blagovna izdelek'!A:C,3,0)</f>
        <v>Joyroom</v>
      </c>
      <c r="H2506">
        <f>Table_ExternalData_15[[#This Row],[Rabat]]*0.2</f>
        <v>4</v>
      </c>
      <c r="I2506" s="2">
        <f>Table_ExternalData_15[[#This Row],[Price]]-(Table_ExternalData_15[[#This Row],[Price]]*Table_ExternalData_15[[#This Row],[BB rabat]])/100</f>
        <v>36.72</v>
      </c>
      <c r="J2506" s="2">
        <f>Table_ExternalData_15[[#This Row],[BB cena]]*Table_ExternalData_15[[#Headers],[1,22]]</f>
        <v>44.798400000000001</v>
      </c>
      <c r="K2506" s="2">
        <f>Table_ExternalData_15[[#This Row],[Price]]*Table_ExternalData_15[[#Headers],[1,22]]</f>
        <v>46.664999999999999</v>
      </c>
      <c r="L2506" s="7">
        <f>IF(G2506="White Shark",E2506*0.5,IF(G2506="Sbox",E2506*0.5,IF(G2506="Tenda",E2506*0.5,E2506*0.2)))/100</f>
        <v>0.04</v>
      </c>
      <c r="M2506" s="2">
        <f>Table_ExternalData_15[[#This Row],[Price]]-Table_ExternalData_15[[#This Row],[Price]]*Table_ExternalData_15[[#This Row],[extra popust]]</f>
        <v>36.72</v>
      </c>
      <c r="N2506" s="2">
        <f>IF(M2506&lt;I2506,M2506,I2506)</f>
        <v>36.72</v>
      </c>
      <c r="O2506" s="12" t="str">
        <f>IF(N2506&lt;I2506,$U$1," ")</f>
        <v xml:space="preserve"> </v>
      </c>
      <c r="P2506" s="12" t="str">
        <f>IFERROR((O2506+30)," ")</f>
        <v xml:space="preserve"> </v>
      </c>
      <c r="Q2506" s="2">
        <f ca="1">IF(O2506=$U$1,N2506,"0")*1.22</f>
        <v>0</v>
      </c>
    </row>
    <row r="2507" spans="1:17" x14ac:dyDescent="0.25">
      <c r="A2507" t="s">
        <v>14597</v>
      </c>
      <c r="B2507" t="s">
        <v>14596</v>
      </c>
      <c r="C2507">
        <v>17537</v>
      </c>
      <c r="D2507">
        <v>19.649999999999999</v>
      </c>
      <c r="E2507">
        <f>IFERROR(VLOOKUP(Table_ExternalData_15[[#This Row],[Id]],Rabati!B:C,2,0),0)</f>
        <v>20</v>
      </c>
      <c r="F2507">
        <v>16</v>
      </c>
      <c r="G2507" t="str">
        <f>VLOOKUP(Table_ExternalData_15[[#This Row],[Id]],'Blagovna izdelek'!A:C,3,0)</f>
        <v>Joyroom</v>
      </c>
      <c r="H2507">
        <f>Table_ExternalData_15[[#This Row],[Rabat]]*0.2</f>
        <v>4</v>
      </c>
      <c r="I2507" s="2">
        <f>Table_ExternalData_15[[#This Row],[Price]]-(Table_ExternalData_15[[#This Row],[Price]]*Table_ExternalData_15[[#This Row],[BB rabat]])/100</f>
        <v>18.863999999999997</v>
      </c>
      <c r="J2507" s="2">
        <f>Table_ExternalData_15[[#This Row],[BB cena]]*Table_ExternalData_15[[#Headers],[1,22]]</f>
        <v>23.014079999999996</v>
      </c>
      <c r="K2507" s="2">
        <f>Table_ExternalData_15[[#This Row],[Price]]*Table_ExternalData_15[[#Headers],[1,22]]</f>
        <v>23.972999999999999</v>
      </c>
      <c r="L2507" s="7">
        <f>IF(G2507="White Shark",E2507*0.5,IF(G2507="Sbox",E2507*0.5,IF(G2507="Tenda",E2507*0.5,E2507*0.2)))/100</f>
        <v>0.04</v>
      </c>
      <c r="M2507" s="2">
        <f>Table_ExternalData_15[[#This Row],[Price]]-Table_ExternalData_15[[#This Row],[Price]]*Table_ExternalData_15[[#This Row],[extra popust]]</f>
        <v>18.863999999999997</v>
      </c>
      <c r="N2507" s="2">
        <f>IF(M2507&lt;I2507,M2507,I2507)</f>
        <v>18.863999999999997</v>
      </c>
      <c r="O2507" s="12" t="str">
        <f>IF(N2507&lt;I2507,$U$1," ")</f>
        <v xml:space="preserve"> </v>
      </c>
      <c r="P2507" s="12" t="str">
        <f>IFERROR((O2507+30)," ")</f>
        <v xml:space="preserve"> </v>
      </c>
      <c r="Q2507" s="2">
        <f ca="1">IF(O2507=$U$1,N2507,"0")*1.22</f>
        <v>0</v>
      </c>
    </row>
    <row r="2508" spans="1:17" x14ac:dyDescent="0.25">
      <c r="A2508" t="s">
        <v>14605</v>
      </c>
      <c r="B2508" t="s">
        <v>14604</v>
      </c>
      <c r="C2508">
        <v>17541</v>
      </c>
      <c r="D2508">
        <v>25.45</v>
      </c>
      <c r="E2508">
        <f>IFERROR(VLOOKUP(Table_ExternalData_15[[#This Row],[Id]],Rabati!B:C,2,0),0)</f>
        <v>20</v>
      </c>
      <c r="F2508">
        <v>11</v>
      </c>
      <c r="G2508" t="str">
        <f>VLOOKUP(Table_ExternalData_15[[#This Row],[Id]],'Blagovna izdelek'!A:C,3,0)</f>
        <v>Joyroom</v>
      </c>
      <c r="H2508">
        <f>Table_ExternalData_15[[#This Row],[Rabat]]*0.2</f>
        <v>4</v>
      </c>
      <c r="I2508" s="2">
        <f>Table_ExternalData_15[[#This Row],[Price]]-(Table_ExternalData_15[[#This Row],[Price]]*Table_ExternalData_15[[#This Row],[BB rabat]])/100</f>
        <v>24.431999999999999</v>
      </c>
      <c r="J2508" s="2">
        <f>Table_ExternalData_15[[#This Row],[BB cena]]*Table_ExternalData_15[[#Headers],[1,22]]</f>
        <v>29.807039999999997</v>
      </c>
      <c r="K2508" s="2">
        <f>Table_ExternalData_15[[#This Row],[Price]]*Table_ExternalData_15[[#Headers],[1,22]]</f>
        <v>31.048999999999999</v>
      </c>
      <c r="L2508" s="7">
        <f>IF(G2508="White Shark",E2508*0.5,IF(G2508="Sbox",E2508*0.5,IF(G2508="Tenda",E2508*0.5,E2508*0.2)))/100</f>
        <v>0.04</v>
      </c>
      <c r="M2508" s="2">
        <f>Table_ExternalData_15[[#This Row],[Price]]-Table_ExternalData_15[[#This Row],[Price]]*Table_ExternalData_15[[#This Row],[extra popust]]</f>
        <v>24.431999999999999</v>
      </c>
      <c r="N2508" s="2">
        <f>IF(M2508&lt;I2508,M2508,I2508)</f>
        <v>24.431999999999999</v>
      </c>
      <c r="O2508" s="12" t="str">
        <f>IF(N2508&lt;I2508,$U$1," ")</f>
        <v xml:space="preserve"> </v>
      </c>
      <c r="P2508" s="12" t="str">
        <f>IFERROR((O2508+30)," ")</f>
        <v xml:space="preserve"> </v>
      </c>
      <c r="Q2508" s="2">
        <f ca="1">IF(O2508=$U$1,N2508,"0")*1.22</f>
        <v>0</v>
      </c>
    </row>
    <row r="2509" spans="1:17" x14ac:dyDescent="0.25">
      <c r="A2509" t="s">
        <v>14775</v>
      </c>
      <c r="B2509" t="s">
        <v>14774</v>
      </c>
      <c r="C2509">
        <v>17593</v>
      </c>
      <c r="D2509">
        <v>17.3</v>
      </c>
      <c r="E2509">
        <f>IFERROR(VLOOKUP(Table_ExternalData_15[[#This Row],[Id]],Rabati!B:C,2,0),0)</f>
        <v>20</v>
      </c>
      <c r="F2509">
        <v>40</v>
      </c>
      <c r="G2509" t="str">
        <f>VLOOKUP(Table_ExternalData_15[[#This Row],[Id]],'Blagovna izdelek'!A:C,3,0)</f>
        <v>Joyroom</v>
      </c>
      <c r="H2509">
        <f>Table_ExternalData_15[[#This Row],[Rabat]]*0.2</f>
        <v>4</v>
      </c>
      <c r="I2509" s="2">
        <f>Table_ExternalData_15[[#This Row],[Price]]-(Table_ExternalData_15[[#This Row],[Price]]*Table_ExternalData_15[[#This Row],[BB rabat]])/100</f>
        <v>16.608000000000001</v>
      </c>
      <c r="J2509" s="2">
        <f>Table_ExternalData_15[[#This Row],[BB cena]]*Table_ExternalData_15[[#Headers],[1,22]]</f>
        <v>20.261759999999999</v>
      </c>
      <c r="K2509" s="2">
        <f>Table_ExternalData_15[[#This Row],[Price]]*Table_ExternalData_15[[#Headers],[1,22]]</f>
        <v>21.106000000000002</v>
      </c>
      <c r="L2509" s="7">
        <f>IF(G2509="White Shark",E2509*0.5,IF(G2509="Sbox",E2509*0.5,IF(G2509="Tenda",E2509*0.5,E2509*0.2)))/100</f>
        <v>0.04</v>
      </c>
      <c r="M2509" s="2">
        <f>Table_ExternalData_15[[#This Row],[Price]]-Table_ExternalData_15[[#This Row],[Price]]*Table_ExternalData_15[[#This Row],[extra popust]]</f>
        <v>16.608000000000001</v>
      </c>
      <c r="N2509" s="2">
        <f>IF(M2509&lt;I2509,M2509,I2509)</f>
        <v>16.608000000000001</v>
      </c>
      <c r="O2509" s="12" t="str">
        <f>IF(N2509&lt;I2509,$U$1," ")</f>
        <v xml:space="preserve"> </v>
      </c>
      <c r="P2509" s="12" t="str">
        <f>IFERROR((O2509+30)," ")</f>
        <v xml:space="preserve"> </v>
      </c>
      <c r="Q2509" s="2">
        <f ca="1">IF(O2509=$U$1,N2509,"0")*1.22</f>
        <v>0</v>
      </c>
    </row>
    <row r="2510" spans="1:17" x14ac:dyDescent="0.25">
      <c r="A2510" t="s">
        <v>14819</v>
      </c>
      <c r="B2510" t="s">
        <v>14827</v>
      </c>
      <c r="C2510">
        <v>17615</v>
      </c>
      <c r="D2510">
        <v>11.8</v>
      </c>
      <c r="E2510">
        <f>IFERROR(VLOOKUP(Table_ExternalData_15[[#This Row],[Id]],Rabati!B:C,2,0),0)</f>
        <v>25</v>
      </c>
      <c r="F2510">
        <v>9</v>
      </c>
      <c r="G2510" t="str">
        <f>VLOOKUP(Table_ExternalData_15[[#This Row],[Id]],'Blagovna izdelek'!A:C,3,0)</f>
        <v>Joyroom</v>
      </c>
      <c r="H2510">
        <f>Table_ExternalData_15[[#This Row],[Rabat]]*0.2</f>
        <v>5</v>
      </c>
      <c r="I2510" s="2">
        <f>Table_ExternalData_15[[#This Row],[Price]]-(Table_ExternalData_15[[#This Row],[Price]]*Table_ExternalData_15[[#This Row],[BB rabat]])/100</f>
        <v>11.21</v>
      </c>
      <c r="J2510" s="2">
        <f>Table_ExternalData_15[[#This Row],[BB cena]]*Table_ExternalData_15[[#Headers],[1,22]]</f>
        <v>13.676200000000001</v>
      </c>
      <c r="K2510" s="2">
        <f>Table_ExternalData_15[[#This Row],[Price]]*Table_ExternalData_15[[#Headers],[1,22]]</f>
        <v>14.396000000000001</v>
      </c>
      <c r="L2510" s="7">
        <f>IF(G2510="White Shark",E2510*0.5,IF(G2510="Sbox",E2510*0.5,IF(G2510="Tenda",E2510*0.5,E2510*0.2)))/100</f>
        <v>0.05</v>
      </c>
      <c r="M2510" s="2">
        <f>Table_ExternalData_15[[#This Row],[Price]]-Table_ExternalData_15[[#This Row],[Price]]*Table_ExternalData_15[[#This Row],[extra popust]]</f>
        <v>11.21</v>
      </c>
      <c r="N2510" s="2">
        <f>IF(M2510&lt;I2510,M2510,I2510)</f>
        <v>11.21</v>
      </c>
      <c r="O2510" s="12" t="str">
        <f>IF(N2510&lt;I2510,$U$1," ")</f>
        <v xml:space="preserve"> </v>
      </c>
      <c r="P2510" s="12" t="str">
        <f>IFERROR((O2510+30)," ")</f>
        <v xml:space="preserve"> </v>
      </c>
      <c r="Q2510" s="2">
        <f ca="1">IF(O2510=$U$1,N2510,"0")*1.22</f>
        <v>0</v>
      </c>
    </row>
    <row r="2511" spans="1:17" x14ac:dyDescent="0.25">
      <c r="A2511" t="s">
        <v>15410</v>
      </c>
      <c r="B2511" t="s">
        <v>15409</v>
      </c>
      <c r="C2511">
        <v>17806</v>
      </c>
      <c r="D2511">
        <v>10.98</v>
      </c>
      <c r="E2511">
        <f>IFERROR(VLOOKUP(Table_ExternalData_15[[#This Row],[Id]],Rabati!B:C,2,0),0)</f>
        <v>30</v>
      </c>
      <c r="F2511">
        <v>10</v>
      </c>
      <c r="G2511" t="str">
        <f>VLOOKUP(Table_ExternalData_15[[#This Row],[Id]],'Blagovna izdelek'!A:C,3,0)</f>
        <v>Joyroom</v>
      </c>
      <c r="H2511">
        <f>Table_ExternalData_15[[#This Row],[Rabat]]*0.2</f>
        <v>6</v>
      </c>
      <c r="I2511" s="2">
        <f>Table_ExternalData_15[[#This Row],[Price]]-(Table_ExternalData_15[[#This Row],[Price]]*Table_ExternalData_15[[#This Row],[BB rabat]])/100</f>
        <v>10.321200000000001</v>
      </c>
      <c r="J2511" s="2">
        <f>Table_ExternalData_15[[#This Row],[BB cena]]*Table_ExternalData_15[[#Headers],[1,22]]</f>
        <v>12.591864000000001</v>
      </c>
      <c r="K2511" s="2">
        <f>Table_ExternalData_15[[#This Row],[Price]]*Table_ExternalData_15[[#Headers],[1,22]]</f>
        <v>13.3956</v>
      </c>
      <c r="L2511" s="7">
        <f>IF(G2511="White Shark",E2511*0.5,IF(G2511="Sbox",E2511*0.5,IF(G2511="Tenda",E2511*0.5,E2511*0.2)))/100</f>
        <v>0.06</v>
      </c>
      <c r="M2511" s="2">
        <f>Table_ExternalData_15[[#This Row],[Price]]-Table_ExternalData_15[[#This Row],[Price]]*Table_ExternalData_15[[#This Row],[extra popust]]</f>
        <v>10.321200000000001</v>
      </c>
      <c r="N2511" s="2">
        <f>IF(M2511&lt;I2511,M2511,I2511)</f>
        <v>10.321200000000001</v>
      </c>
      <c r="O2511" s="12" t="str">
        <f>IF(N2511&lt;I2511,$U$1," ")</f>
        <v xml:space="preserve"> </v>
      </c>
      <c r="P2511" s="12" t="str">
        <f>IFERROR((O2511+30)," ")</f>
        <v xml:space="preserve"> </v>
      </c>
      <c r="Q2511" s="2">
        <f ca="1">IF(O2511=$U$1,N2511,"0")*1.22</f>
        <v>0</v>
      </c>
    </row>
    <row r="2512" spans="1:17" x14ac:dyDescent="0.25">
      <c r="A2512" t="s">
        <v>15412</v>
      </c>
      <c r="B2512" t="s">
        <v>15411</v>
      </c>
      <c r="C2512">
        <v>17807</v>
      </c>
      <c r="D2512">
        <v>10.98</v>
      </c>
      <c r="E2512">
        <f>IFERROR(VLOOKUP(Table_ExternalData_15[[#This Row],[Id]],Rabati!B:C,2,0),0)</f>
        <v>30</v>
      </c>
      <c r="F2512">
        <v>12</v>
      </c>
      <c r="G2512" t="str">
        <f>VLOOKUP(Table_ExternalData_15[[#This Row],[Id]],'Blagovna izdelek'!A:C,3,0)</f>
        <v>Joyroom</v>
      </c>
      <c r="H2512">
        <f>Table_ExternalData_15[[#This Row],[Rabat]]*0.2</f>
        <v>6</v>
      </c>
      <c r="I2512" s="2">
        <f>Table_ExternalData_15[[#This Row],[Price]]-(Table_ExternalData_15[[#This Row],[Price]]*Table_ExternalData_15[[#This Row],[BB rabat]])/100</f>
        <v>10.321200000000001</v>
      </c>
      <c r="J2512" s="2">
        <f>Table_ExternalData_15[[#This Row],[BB cena]]*Table_ExternalData_15[[#Headers],[1,22]]</f>
        <v>12.591864000000001</v>
      </c>
      <c r="K2512" s="2">
        <f>Table_ExternalData_15[[#This Row],[Price]]*Table_ExternalData_15[[#Headers],[1,22]]</f>
        <v>13.3956</v>
      </c>
      <c r="L2512" s="7">
        <f>IF(G2512="White Shark",E2512*0.5,IF(G2512="Sbox",E2512*0.5,IF(G2512="Tenda",E2512*0.5,E2512*0.2)))/100</f>
        <v>0.06</v>
      </c>
      <c r="M2512" s="2">
        <f>Table_ExternalData_15[[#This Row],[Price]]-Table_ExternalData_15[[#This Row],[Price]]*Table_ExternalData_15[[#This Row],[extra popust]]</f>
        <v>10.321200000000001</v>
      </c>
      <c r="N2512" s="2">
        <f>IF(M2512&lt;I2512,M2512,I2512)</f>
        <v>10.321200000000001</v>
      </c>
      <c r="O2512" s="12" t="str">
        <f>IF(N2512&lt;I2512,$U$1," ")</f>
        <v xml:space="preserve"> </v>
      </c>
      <c r="P2512" s="12" t="str">
        <f>IFERROR((O2512+30)," ")</f>
        <v xml:space="preserve"> </v>
      </c>
      <c r="Q2512" s="2">
        <f ca="1">IF(O2512=$U$1,N2512,"0")*1.22</f>
        <v>0</v>
      </c>
    </row>
    <row r="2513" spans="1:17" x14ac:dyDescent="0.25">
      <c r="A2513" t="s">
        <v>15443</v>
      </c>
      <c r="B2513" t="s">
        <v>15442</v>
      </c>
      <c r="C2513">
        <v>17817</v>
      </c>
      <c r="D2513">
        <v>29.95</v>
      </c>
      <c r="E2513">
        <f>IFERROR(VLOOKUP(Table_ExternalData_15[[#This Row],[Id]],Rabati!B:C,2,0),0)</f>
        <v>20</v>
      </c>
      <c r="F2513">
        <v>3</v>
      </c>
      <c r="G2513" t="str">
        <f>VLOOKUP(Table_ExternalData_15[[#This Row],[Id]],'Blagovna izdelek'!A:C,3,0)</f>
        <v>Joyroom</v>
      </c>
      <c r="H2513">
        <f>Table_ExternalData_15[[#This Row],[Rabat]]*0.2</f>
        <v>4</v>
      </c>
      <c r="I2513" s="2">
        <f>Table_ExternalData_15[[#This Row],[Price]]-(Table_ExternalData_15[[#This Row],[Price]]*Table_ExternalData_15[[#This Row],[BB rabat]])/100</f>
        <v>28.751999999999999</v>
      </c>
      <c r="J2513" s="2">
        <f>Table_ExternalData_15[[#This Row],[BB cena]]*Table_ExternalData_15[[#Headers],[1,22]]</f>
        <v>35.077439999999996</v>
      </c>
      <c r="K2513" s="2">
        <f>Table_ExternalData_15[[#This Row],[Price]]*Table_ExternalData_15[[#Headers],[1,22]]</f>
        <v>36.539000000000001</v>
      </c>
      <c r="L2513" s="7">
        <f>IF(G2513="White Shark",E2513*0.5,IF(G2513="Sbox",E2513*0.5,IF(G2513="Tenda",E2513*0.5,E2513*0.2)))/100</f>
        <v>0.04</v>
      </c>
      <c r="M2513" s="2">
        <f>Table_ExternalData_15[[#This Row],[Price]]-Table_ExternalData_15[[#This Row],[Price]]*Table_ExternalData_15[[#This Row],[extra popust]]</f>
        <v>28.751999999999999</v>
      </c>
      <c r="N2513" s="2">
        <f>IF(M2513&lt;I2513,M2513,I2513)</f>
        <v>28.751999999999999</v>
      </c>
      <c r="O2513" s="12" t="str">
        <f>IF(N2513&lt;I2513,$U$1," ")</f>
        <v xml:space="preserve"> </v>
      </c>
      <c r="P2513" s="12" t="str">
        <f>IFERROR((O2513+30)," ")</f>
        <v xml:space="preserve"> </v>
      </c>
      <c r="Q2513" s="2">
        <f ca="1">IF(O2513=$U$1,N2513,"0")*1.22</f>
        <v>0</v>
      </c>
    </row>
    <row r="2514" spans="1:17" x14ac:dyDescent="0.25">
      <c r="A2514" t="s">
        <v>15445</v>
      </c>
      <c r="B2514" t="s">
        <v>15444</v>
      </c>
      <c r="C2514">
        <v>17818</v>
      </c>
      <c r="D2514">
        <v>16.350000000000001</v>
      </c>
      <c r="E2514">
        <f>IFERROR(VLOOKUP(Table_ExternalData_15[[#This Row],[Id]],Rabati!B:C,2,0),0)</f>
        <v>20</v>
      </c>
      <c r="F2514">
        <v>3</v>
      </c>
      <c r="G2514" t="str">
        <f>VLOOKUP(Table_ExternalData_15[[#This Row],[Id]],'Blagovna izdelek'!A:C,3,0)</f>
        <v>Joyroom</v>
      </c>
      <c r="H2514">
        <f>Table_ExternalData_15[[#This Row],[Rabat]]*0.2</f>
        <v>4</v>
      </c>
      <c r="I2514" s="2">
        <f>Table_ExternalData_15[[#This Row],[Price]]-(Table_ExternalData_15[[#This Row],[Price]]*Table_ExternalData_15[[#This Row],[BB rabat]])/100</f>
        <v>15.696000000000002</v>
      </c>
      <c r="J2514" s="2">
        <f>Table_ExternalData_15[[#This Row],[BB cena]]*Table_ExternalData_15[[#Headers],[1,22]]</f>
        <v>19.14912</v>
      </c>
      <c r="K2514" s="2">
        <f>Table_ExternalData_15[[#This Row],[Price]]*Table_ExternalData_15[[#Headers],[1,22]]</f>
        <v>19.947000000000003</v>
      </c>
      <c r="L2514" s="7">
        <f>IF(G2514="White Shark",E2514*0.5,IF(G2514="Sbox",E2514*0.5,IF(G2514="Tenda",E2514*0.5,E2514*0.2)))/100</f>
        <v>0.04</v>
      </c>
      <c r="M2514" s="2">
        <f>Table_ExternalData_15[[#This Row],[Price]]-Table_ExternalData_15[[#This Row],[Price]]*Table_ExternalData_15[[#This Row],[extra popust]]</f>
        <v>15.696000000000002</v>
      </c>
      <c r="N2514" s="2">
        <f>IF(M2514&lt;I2514,M2514,I2514)</f>
        <v>15.696000000000002</v>
      </c>
      <c r="O2514" s="12" t="str">
        <f>IF(N2514&lt;I2514,$U$1," ")</f>
        <v xml:space="preserve"> </v>
      </c>
      <c r="P2514" s="12" t="str">
        <f>IFERROR((O2514+30)," ")</f>
        <v xml:space="preserve"> </v>
      </c>
      <c r="Q2514" s="2">
        <f ca="1">IF(O2514=$U$1,N2514,"0")*1.22</f>
        <v>0</v>
      </c>
    </row>
    <row r="2515" spans="1:17" x14ac:dyDescent="0.25">
      <c r="A2515" t="s">
        <v>15463</v>
      </c>
      <c r="B2515" t="s">
        <v>15462</v>
      </c>
      <c r="C2515">
        <v>17825</v>
      </c>
      <c r="D2515">
        <v>11.1</v>
      </c>
      <c r="E2515">
        <f>IFERROR(VLOOKUP(Table_ExternalData_15[[#This Row],[Id]],Rabati!B:C,2,0),0)</f>
        <v>20</v>
      </c>
      <c r="F2515">
        <v>22</v>
      </c>
      <c r="G2515" t="str">
        <f>VLOOKUP(Table_ExternalData_15[[#This Row],[Id]],'Blagovna izdelek'!A:C,3,0)</f>
        <v>Joyroom</v>
      </c>
      <c r="H2515">
        <f>Table_ExternalData_15[[#This Row],[Rabat]]*0.2</f>
        <v>4</v>
      </c>
      <c r="I2515" s="2">
        <f>Table_ExternalData_15[[#This Row],[Price]]-(Table_ExternalData_15[[#This Row],[Price]]*Table_ExternalData_15[[#This Row],[BB rabat]])/100</f>
        <v>10.655999999999999</v>
      </c>
      <c r="J2515" s="2">
        <f>Table_ExternalData_15[[#This Row],[BB cena]]*Table_ExternalData_15[[#Headers],[1,22]]</f>
        <v>13.000319999999999</v>
      </c>
      <c r="K2515" s="2">
        <f>Table_ExternalData_15[[#This Row],[Price]]*Table_ExternalData_15[[#Headers],[1,22]]</f>
        <v>13.542</v>
      </c>
      <c r="L2515" s="7">
        <f>IF(G2515="White Shark",E2515*0.5,IF(G2515="Sbox",E2515*0.5,IF(G2515="Tenda",E2515*0.5,E2515*0.2)))/100</f>
        <v>0.04</v>
      </c>
      <c r="M2515" s="2">
        <f>Table_ExternalData_15[[#This Row],[Price]]-Table_ExternalData_15[[#This Row],[Price]]*Table_ExternalData_15[[#This Row],[extra popust]]</f>
        <v>10.655999999999999</v>
      </c>
      <c r="N2515" s="2">
        <f>IF(M2515&lt;I2515,M2515,I2515)</f>
        <v>10.655999999999999</v>
      </c>
      <c r="O2515" s="12" t="str">
        <f>IF(N2515&lt;I2515,$U$1," ")</f>
        <v xml:space="preserve"> </v>
      </c>
      <c r="P2515" s="12" t="str">
        <f>IFERROR((O2515+30)," ")</f>
        <v xml:space="preserve"> </v>
      </c>
      <c r="Q2515" s="2">
        <f ca="1">IF(O2515=$U$1,N2515,"0")*1.22</f>
        <v>0</v>
      </c>
    </row>
    <row r="2516" spans="1:17" x14ac:dyDescent="0.25">
      <c r="A2516" t="s">
        <v>15621</v>
      </c>
      <c r="B2516" t="s">
        <v>15620</v>
      </c>
      <c r="C2516">
        <v>17863</v>
      </c>
      <c r="D2516">
        <v>12.2</v>
      </c>
      <c r="E2516">
        <f>IFERROR(VLOOKUP(Table_ExternalData_15[[#This Row],[Id]],Rabati!B:C,2,0),0)</f>
        <v>20</v>
      </c>
      <c r="F2516">
        <v>30</v>
      </c>
      <c r="G2516" t="str">
        <f>VLOOKUP(Table_ExternalData_15[[#This Row],[Id]],'Blagovna izdelek'!A:C,3,0)</f>
        <v>Joyroom</v>
      </c>
      <c r="H2516">
        <f>Table_ExternalData_15[[#This Row],[Rabat]]*0.2</f>
        <v>4</v>
      </c>
      <c r="I2516" s="2">
        <f>Table_ExternalData_15[[#This Row],[Price]]-(Table_ExternalData_15[[#This Row],[Price]]*Table_ExternalData_15[[#This Row],[BB rabat]])/100</f>
        <v>11.712</v>
      </c>
      <c r="J2516" s="2">
        <f>Table_ExternalData_15[[#This Row],[BB cena]]*Table_ExternalData_15[[#Headers],[1,22]]</f>
        <v>14.288639999999999</v>
      </c>
      <c r="K2516" s="2">
        <f>Table_ExternalData_15[[#This Row],[Price]]*Table_ExternalData_15[[#Headers],[1,22]]</f>
        <v>14.883999999999999</v>
      </c>
      <c r="L2516" s="7">
        <f>IF(G2516="White Shark",E2516*0.5,IF(G2516="Sbox",E2516*0.5,IF(G2516="Tenda",E2516*0.5,E2516*0.2)))/100</f>
        <v>0.04</v>
      </c>
      <c r="M2516" s="2">
        <f>Table_ExternalData_15[[#This Row],[Price]]-Table_ExternalData_15[[#This Row],[Price]]*Table_ExternalData_15[[#This Row],[extra popust]]</f>
        <v>11.712</v>
      </c>
      <c r="N2516" s="2">
        <f>IF(M2516&lt;I2516,M2516,I2516)</f>
        <v>11.712</v>
      </c>
      <c r="O2516" s="12" t="str">
        <f>IF(N2516&lt;I2516,$U$1," ")</f>
        <v xml:space="preserve"> </v>
      </c>
      <c r="P2516" s="12" t="str">
        <f>IFERROR((O2516+30)," ")</f>
        <v xml:space="preserve"> </v>
      </c>
      <c r="Q2516" s="2">
        <f ca="1">IF(O2516=$U$1,N2516,"0")*1.22</f>
        <v>0</v>
      </c>
    </row>
    <row r="2517" spans="1:17" x14ac:dyDescent="0.25">
      <c r="A2517" t="s">
        <v>15623</v>
      </c>
      <c r="B2517" t="s">
        <v>15622</v>
      </c>
      <c r="C2517">
        <v>17864</v>
      </c>
      <c r="D2517">
        <v>12.2</v>
      </c>
      <c r="E2517">
        <f>IFERROR(VLOOKUP(Table_ExternalData_15[[#This Row],[Id]],Rabati!B:C,2,0),0)</f>
        <v>20</v>
      </c>
      <c r="F2517">
        <v>15</v>
      </c>
      <c r="G2517" t="str">
        <f>VLOOKUP(Table_ExternalData_15[[#This Row],[Id]],'Blagovna izdelek'!A:C,3,0)</f>
        <v>Joyroom</v>
      </c>
      <c r="H2517">
        <f>Table_ExternalData_15[[#This Row],[Rabat]]*0.2</f>
        <v>4</v>
      </c>
      <c r="I2517" s="2">
        <f>Table_ExternalData_15[[#This Row],[Price]]-(Table_ExternalData_15[[#This Row],[Price]]*Table_ExternalData_15[[#This Row],[BB rabat]])/100</f>
        <v>11.712</v>
      </c>
      <c r="J2517" s="2">
        <f>Table_ExternalData_15[[#This Row],[BB cena]]*Table_ExternalData_15[[#Headers],[1,22]]</f>
        <v>14.288639999999999</v>
      </c>
      <c r="K2517" s="2">
        <f>Table_ExternalData_15[[#This Row],[Price]]*Table_ExternalData_15[[#Headers],[1,22]]</f>
        <v>14.883999999999999</v>
      </c>
      <c r="L2517" s="7">
        <f>IF(G2517="White Shark",E2517*0.5,IF(G2517="Sbox",E2517*0.5,IF(G2517="Tenda",E2517*0.5,E2517*0.2)))/100</f>
        <v>0.04</v>
      </c>
      <c r="M2517" s="2">
        <f>Table_ExternalData_15[[#This Row],[Price]]-Table_ExternalData_15[[#This Row],[Price]]*Table_ExternalData_15[[#This Row],[extra popust]]</f>
        <v>11.712</v>
      </c>
      <c r="N2517" s="2">
        <f>IF(M2517&lt;I2517,M2517,I2517)</f>
        <v>11.712</v>
      </c>
      <c r="O2517" s="12" t="str">
        <f>IF(N2517&lt;I2517,$U$1," ")</f>
        <v xml:space="preserve"> </v>
      </c>
      <c r="P2517" s="12" t="str">
        <f>IFERROR((O2517+30)," ")</f>
        <v xml:space="preserve"> </v>
      </c>
      <c r="Q2517" s="2">
        <f ca="1">IF(O2517=$U$1,N2517,"0")*1.22</f>
        <v>0</v>
      </c>
    </row>
    <row r="2518" spans="1:17" x14ac:dyDescent="0.25">
      <c r="A2518" t="s">
        <v>15641</v>
      </c>
      <c r="B2518" t="s">
        <v>15640</v>
      </c>
      <c r="C2518">
        <v>17873</v>
      </c>
      <c r="D2518">
        <v>19.25</v>
      </c>
      <c r="E2518">
        <f>IFERROR(VLOOKUP(Table_ExternalData_15[[#This Row],[Id]],Rabati!B:C,2,0),0)</f>
        <v>20</v>
      </c>
      <c r="F2518">
        <v>12</v>
      </c>
      <c r="G2518" t="str">
        <f>VLOOKUP(Table_ExternalData_15[[#This Row],[Id]],'Blagovna izdelek'!A:C,3,0)</f>
        <v>Joyroom</v>
      </c>
      <c r="H2518">
        <f>Table_ExternalData_15[[#This Row],[Rabat]]*0.2</f>
        <v>4</v>
      </c>
      <c r="I2518" s="2">
        <f>Table_ExternalData_15[[#This Row],[Price]]-(Table_ExternalData_15[[#This Row],[Price]]*Table_ExternalData_15[[#This Row],[BB rabat]])/100</f>
        <v>18.48</v>
      </c>
      <c r="J2518" s="2">
        <f>Table_ExternalData_15[[#This Row],[BB cena]]*Table_ExternalData_15[[#Headers],[1,22]]</f>
        <v>22.5456</v>
      </c>
      <c r="K2518" s="2">
        <f>Table_ExternalData_15[[#This Row],[Price]]*Table_ExternalData_15[[#Headers],[1,22]]</f>
        <v>23.484999999999999</v>
      </c>
      <c r="L2518" s="7">
        <f>IF(G2518="White Shark",E2518*0.5,IF(G2518="Sbox",E2518*0.5,IF(G2518="Tenda",E2518*0.5,E2518*0.2)))/100</f>
        <v>0.04</v>
      </c>
      <c r="M2518" s="2">
        <f>Table_ExternalData_15[[#This Row],[Price]]-Table_ExternalData_15[[#This Row],[Price]]*Table_ExternalData_15[[#This Row],[extra popust]]</f>
        <v>18.48</v>
      </c>
      <c r="N2518" s="2">
        <f>IF(M2518&lt;I2518,M2518,I2518)</f>
        <v>18.48</v>
      </c>
      <c r="O2518" s="12" t="str">
        <f>IF(N2518&lt;I2518,$U$1," ")</f>
        <v xml:space="preserve"> </v>
      </c>
      <c r="P2518" s="12" t="str">
        <f>IFERROR((O2518+30)," ")</f>
        <v xml:space="preserve"> </v>
      </c>
      <c r="Q2518" s="2">
        <f ca="1">IF(O2518=$U$1,N2518,"0")*1.22</f>
        <v>0</v>
      </c>
    </row>
    <row r="2519" spans="1:17" x14ac:dyDescent="0.25">
      <c r="A2519" t="s">
        <v>15643</v>
      </c>
      <c r="B2519" t="s">
        <v>15642</v>
      </c>
      <c r="C2519">
        <v>17874</v>
      </c>
      <c r="D2519">
        <v>121.45</v>
      </c>
      <c r="E2519">
        <f>IFERROR(VLOOKUP(Table_ExternalData_15[[#This Row],[Id]],Rabati!B:C,2,0),0)</f>
        <v>10</v>
      </c>
      <c r="F2519">
        <v>2</v>
      </c>
      <c r="G2519" t="str">
        <f>VLOOKUP(Table_ExternalData_15[[#This Row],[Id]],'Blagovna izdelek'!A:C,3,0)</f>
        <v>Joyroom</v>
      </c>
      <c r="H2519">
        <f>Table_ExternalData_15[[#This Row],[Rabat]]*0.2</f>
        <v>2</v>
      </c>
      <c r="I2519" s="2">
        <f>Table_ExternalData_15[[#This Row],[Price]]-(Table_ExternalData_15[[#This Row],[Price]]*Table_ExternalData_15[[#This Row],[BB rabat]])/100</f>
        <v>119.021</v>
      </c>
      <c r="J2519" s="2">
        <f>Table_ExternalData_15[[#This Row],[BB cena]]*Table_ExternalData_15[[#Headers],[1,22]]</f>
        <v>145.20562000000001</v>
      </c>
      <c r="K2519" s="2">
        <f>Table_ExternalData_15[[#This Row],[Price]]*Table_ExternalData_15[[#Headers],[1,22]]</f>
        <v>148.16900000000001</v>
      </c>
      <c r="L2519" s="7">
        <f>IF(G2519="White Shark",E2519*0.5,IF(G2519="Sbox",E2519*0.5,IF(G2519="Tenda",E2519*0.5,E2519*0.2)))/100</f>
        <v>0.02</v>
      </c>
      <c r="M2519" s="2">
        <f>Table_ExternalData_15[[#This Row],[Price]]-Table_ExternalData_15[[#This Row],[Price]]*Table_ExternalData_15[[#This Row],[extra popust]]</f>
        <v>119.021</v>
      </c>
      <c r="N2519" s="2">
        <f>IF(M2519&lt;I2519,M2519,I2519)</f>
        <v>119.021</v>
      </c>
      <c r="O2519" s="12" t="str">
        <f>IF(N2519&lt;I2519,$U$1," ")</f>
        <v xml:space="preserve"> </v>
      </c>
      <c r="P2519" s="12" t="str">
        <f>IFERROR((O2519+30)," ")</f>
        <v xml:space="preserve"> </v>
      </c>
      <c r="Q2519" s="2">
        <f ca="1">IF(O2519=$U$1,N2519,"0")*1.22</f>
        <v>0</v>
      </c>
    </row>
    <row r="2520" spans="1:17" x14ac:dyDescent="0.25">
      <c r="A2520" t="s">
        <v>6198</v>
      </c>
      <c r="B2520" t="s">
        <v>14881</v>
      </c>
      <c r="C2520">
        <v>14283</v>
      </c>
      <c r="D2520">
        <v>79.900000000000006</v>
      </c>
      <c r="E2520">
        <f>IFERROR(VLOOKUP(Table_ExternalData_15[[#This Row],[Id]],Rabati!B:C,2,0),0)</f>
        <v>5</v>
      </c>
      <c r="F2520">
        <v>6</v>
      </c>
      <c r="G2520" t="str">
        <f>VLOOKUP(Table_ExternalData_15[[#This Row],[Id]],'Blagovna izdelek'!A:C,3,0)</f>
        <v>IP-COM</v>
      </c>
      <c r="H2520">
        <f>Table_ExternalData_15[[#This Row],[Rabat]]*0.2</f>
        <v>1</v>
      </c>
      <c r="I2520" s="2">
        <f>Table_ExternalData_15[[#This Row],[Price]]-(Table_ExternalData_15[[#This Row],[Price]]*Table_ExternalData_15[[#This Row],[BB rabat]])/100</f>
        <v>79.100999999999999</v>
      </c>
      <c r="J2520" s="2">
        <f>Table_ExternalData_15[[#This Row],[BB cena]]*Table_ExternalData_15[[#Headers],[1,22]]</f>
        <v>96.503219999999999</v>
      </c>
      <c r="K2520" s="2">
        <f>Table_ExternalData_15[[#This Row],[Price]]*Table_ExternalData_15[[#Headers],[1,22]]</f>
        <v>97.478000000000009</v>
      </c>
      <c r="L2520" s="7">
        <f>IF(G2520="White Shark",E2520*0.5,IF(G2520="Sbox",E2520*0.5,IF(G2520="Tenda",E2520*0.5,E2520*0.2)))/100</f>
        <v>0.01</v>
      </c>
      <c r="M2520" s="2">
        <f>Table_ExternalData_15[[#This Row],[Price]]-Table_ExternalData_15[[#This Row],[Price]]*Table_ExternalData_15[[#This Row],[extra popust]]</f>
        <v>79.100999999999999</v>
      </c>
      <c r="N2520" s="2">
        <f>IF(M2520&lt;I2520,M2520,I2520)</f>
        <v>79.100999999999999</v>
      </c>
      <c r="O2520" s="12" t="str">
        <f>IF(N2520&lt;I2520,$U$1," ")</f>
        <v xml:space="preserve"> </v>
      </c>
      <c r="P2520" s="12" t="str">
        <f>IFERROR((O2520+30)," ")</f>
        <v xml:space="preserve"> </v>
      </c>
      <c r="Q2520" s="2">
        <f ca="1">IF(O2520=$U$1,N2520,"0")*1.22</f>
        <v>0</v>
      </c>
    </row>
    <row r="2521" spans="1:17" x14ac:dyDescent="0.25">
      <c r="A2521" t="s">
        <v>7989</v>
      </c>
      <c r="B2521" t="s">
        <v>13644</v>
      </c>
      <c r="C2521">
        <v>15587</v>
      </c>
      <c r="D2521">
        <v>19.25</v>
      </c>
      <c r="E2521">
        <f>IFERROR(VLOOKUP(Table_ExternalData_15[[#This Row],[Id]],Rabati!B:C,2,0),0)</f>
        <v>20</v>
      </c>
      <c r="F2521">
        <v>40</v>
      </c>
      <c r="G2521" t="str">
        <f>VLOOKUP(Table_ExternalData_15[[#This Row],[Id]],'Blagovna izdelek'!A:C,3,0)</f>
        <v>IP-COM</v>
      </c>
      <c r="H2521">
        <f>Table_ExternalData_15[[#This Row],[Rabat]]*0.2</f>
        <v>4</v>
      </c>
      <c r="I2521" s="2">
        <f>Table_ExternalData_15[[#This Row],[Price]]-(Table_ExternalData_15[[#This Row],[Price]]*Table_ExternalData_15[[#This Row],[BB rabat]])/100</f>
        <v>18.48</v>
      </c>
      <c r="J2521" s="2">
        <f>Table_ExternalData_15[[#This Row],[BB cena]]*Table_ExternalData_15[[#Headers],[1,22]]</f>
        <v>22.5456</v>
      </c>
      <c r="K2521" s="2">
        <f>Table_ExternalData_15[[#This Row],[Price]]*Table_ExternalData_15[[#Headers],[1,22]]</f>
        <v>23.484999999999999</v>
      </c>
      <c r="L2521" s="7">
        <f>IF(G2521="White Shark",E2521*0.5,IF(G2521="Sbox",E2521*0.5,IF(G2521="Tenda",E2521*0.5,E2521*0.2)))/100</f>
        <v>0.04</v>
      </c>
      <c r="M2521" s="2">
        <f>Table_ExternalData_15[[#This Row],[Price]]-Table_ExternalData_15[[#This Row],[Price]]*Table_ExternalData_15[[#This Row],[extra popust]]</f>
        <v>18.48</v>
      </c>
      <c r="N2521" s="2">
        <f>IF(M2521&lt;I2521,M2521,I2521)</f>
        <v>18.48</v>
      </c>
      <c r="O2521" s="12" t="str">
        <f>IF(N2521&lt;I2521,$U$1," ")</f>
        <v xml:space="preserve"> </v>
      </c>
      <c r="P2521" s="12" t="str">
        <f>IFERROR((O2521+30)," ")</f>
        <v xml:space="preserve"> </v>
      </c>
      <c r="Q2521" s="2">
        <f ca="1">IF(O2521=$U$1,N2521,"0")*1.22</f>
        <v>0</v>
      </c>
    </row>
    <row r="2522" spans="1:17" x14ac:dyDescent="0.25">
      <c r="A2522" t="s">
        <v>2513</v>
      </c>
      <c r="B2522" t="s">
        <v>2512</v>
      </c>
      <c r="C2522">
        <v>8628</v>
      </c>
      <c r="D2522">
        <v>3.5</v>
      </c>
      <c r="E2522">
        <f>IFERROR(VLOOKUP(Table_ExternalData_15[[#This Row],[Id]],Rabati!B:C,2,0),0)</f>
        <v>25</v>
      </c>
      <c r="F2522">
        <v>28</v>
      </c>
      <c r="G2522" t="str">
        <f>VLOOKUP(Table_ExternalData_15[[#This Row],[Id]],'Blagovna izdelek'!A:C,3,0)</f>
        <v>Intellinet</v>
      </c>
      <c r="H2522">
        <f>Table_ExternalData_15[[#This Row],[Rabat]]*0.2</f>
        <v>5</v>
      </c>
      <c r="I2522" s="2">
        <f>Table_ExternalData_15[[#This Row],[Price]]-(Table_ExternalData_15[[#This Row],[Price]]*Table_ExternalData_15[[#This Row],[BB rabat]])/100</f>
        <v>3.3250000000000002</v>
      </c>
      <c r="J2522" s="2">
        <f>Table_ExternalData_15[[#This Row],[BB cena]]*Table_ExternalData_15[[#Headers],[1,22]]</f>
        <v>4.0564999999999998</v>
      </c>
      <c r="K2522" s="2">
        <f>Table_ExternalData_15[[#This Row],[Price]]*Table_ExternalData_15[[#Headers],[1,22]]</f>
        <v>4.2699999999999996</v>
      </c>
      <c r="L2522" s="7">
        <f>IF(G2522="White Shark",E2522*0.5,IF(G2522="Sbox",E2522*0.5,IF(G2522="Tenda",E2522*0.5,E2522*0.2)))/100</f>
        <v>0.05</v>
      </c>
      <c r="M2522" s="2">
        <f>Table_ExternalData_15[[#This Row],[Price]]-Table_ExternalData_15[[#This Row],[Price]]*Table_ExternalData_15[[#This Row],[extra popust]]</f>
        <v>3.3250000000000002</v>
      </c>
      <c r="N2522" s="2">
        <f>IF(M2522&lt;I2522,M2522,I2522)</f>
        <v>3.3250000000000002</v>
      </c>
      <c r="O2522" s="12" t="str">
        <f>IF(N2522&lt;I2522,$U$1," ")</f>
        <v xml:space="preserve"> </v>
      </c>
      <c r="P2522" s="12" t="str">
        <f>IFERROR((O2522+30)," ")</f>
        <v xml:space="preserve"> </v>
      </c>
      <c r="Q2522" s="2">
        <f ca="1">IF(O2522=$U$1,N2522,"0")*1.22</f>
        <v>0</v>
      </c>
    </row>
    <row r="2523" spans="1:17" x14ac:dyDescent="0.25">
      <c r="A2523" t="s">
        <v>3075</v>
      </c>
      <c r="B2523" t="s">
        <v>3074</v>
      </c>
      <c r="C2523">
        <v>9125</v>
      </c>
      <c r="D2523">
        <v>15.85</v>
      </c>
      <c r="E2523">
        <f>IFERROR(VLOOKUP(Table_ExternalData_15[[#This Row],[Id]],Rabati!B:C,2,0),0)</f>
        <v>20</v>
      </c>
      <c r="F2523">
        <v>11</v>
      </c>
      <c r="G2523" t="str">
        <f>VLOOKUP(Table_ExternalData_15[[#This Row],[Id]],'Blagovna izdelek'!A:C,3,0)</f>
        <v>Intellinet</v>
      </c>
      <c r="H2523">
        <f>Table_ExternalData_15[[#This Row],[Rabat]]*0.2</f>
        <v>4</v>
      </c>
      <c r="I2523" s="2">
        <f>Table_ExternalData_15[[#This Row],[Price]]-(Table_ExternalData_15[[#This Row],[Price]]*Table_ExternalData_15[[#This Row],[BB rabat]])/100</f>
        <v>15.215999999999999</v>
      </c>
      <c r="J2523" s="2">
        <f>Table_ExternalData_15[[#This Row],[BB cena]]*Table_ExternalData_15[[#Headers],[1,22]]</f>
        <v>18.56352</v>
      </c>
      <c r="K2523" s="2">
        <f>Table_ExternalData_15[[#This Row],[Price]]*Table_ExternalData_15[[#Headers],[1,22]]</f>
        <v>19.337</v>
      </c>
      <c r="L2523" s="7">
        <f>IF(G2523="White Shark",E2523*0.5,IF(G2523="Sbox",E2523*0.5,IF(G2523="Tenda",E2523*0.5,E2523*0.2)))/100</f>
        <v>0.04</v>
      </c>
      <c r="M2523" s="2">
        <f>Table_ExternalData_15[[#This Row],[Price]]-Table_ExternalData_15[[#This Row],[Price]]*Table_ExternalData_15[[#This Row],[extra popust]]</f>
        <v>15.215999999999999</v>
      </c>
      <c r="N2523" s="2">
        <f>IF(M2523&lt;I2523,M2523,I2523)</f>
        <v>15.215999999999999</v>
      </c>
      <c r="O2523" s="12" t="str">
        <f>IF(N2523&lt;I2523,$U$1," ")</f>
        <v xml:space="preserve"> </v>
      </c>
      <c r="P2523" s="12" t="str">
        <f>IFERROR((O2523+30)," ")</f>
        <v xml:space="preserve"> </v>
      </c>
      <c r="Q2523" s="2">
        <f ca="1">IF(O2523=$U$1,N2523,"0")*1.22</f>
        <v>0</v>
      </c>
    </row>
    <row r="2524" spans="1:17" x14ac:dyDescent="0.25">
      <c r="A2524" t="s">
        <v>3081</v>
      </c>
      <c r="B2524" t="s">
        <v>3080</v>
      </c>
      <c r="C2524">
        <v>9132</v>
      </c>
      <c r="D2524">
        <v>16.5</v>
      </c>
      <c r="E2524">
        <f>IFERROR(VLOOKUP(Table_ExternalData_15[[#This Row],[Id]],Rabati!B:C,2,0),0)</f>
        <v>20</v>
      </c>
      <c r="F2524">
        <v>3</v>
      </c>
      <c r="G2524" t="str">
        <f>VLOOKUP(Table_ExternalData_15[[#This Row],[Id]],'Blagovna izdelek'!A:C,3,0)</f>
        <v>Intellinet</v>
      </c>
      <c r="H2524">
        <f>Table_ExternalData_15[[#This Row],[Rabat]]*0.2</f>
        <v>4</v>
      </c>
      <c r="I2524" s="2">
        <f>Table_ExternalData_15[[#This Row],[Price]]-(Table_ExternalData_15[[#This Row],[Price]]*Table_ExternalData_15[[#This Row],[BB rabat]])/100</f>
        <v>15.84</v>
      </c>
      <c r="J2524" s="2">
        <f>Table_ExternalData_15[[#This Row],[BB cena]]*Table_ExternalData_15[[#Headers],[1,22]]</f>
        <v>19.3248</v>
      </c>
      <c r="K2524" s="2">
        <f>Table_ExternalData_15[[#This Row],[Price]]*Table_ExternalData_15[[#Headers],[1,22]]</f>
        <v>20.13</v>
      </c>
      <c r="L2524" s="7">
        <f>IF(G2524="White Shark",E2524*0.5,IF(G2524="Sbox",E2524*0.5,IF(G2524="Tenda",E2524*0.5,E2524*0.2)))/100</f>
        <v>0.04</v>
      </c>
      <c r="M2524" s="2">
        <f>Table_ExternalData_15[[#This Row],[Price]]-Table_ExternalData_15[[#This Row],[Price]]*Table_ExternalData_15[[#This Row],[extra popust]]</f>
        <v>15.84</v>
      </c>
      <c r="N2524" s="2">
        <f>IF(M2524&lt;I2524,M2524,I2524)</f>
        <v>15.84</v>
      </c>
      <c r="O2524" s="12" t="str">
        <f>IF(N2524&lt;I2524,$U$1," ")</f>
        <v xml:space="preserve"> </v>
      </c>
      <c r="P2524" s="12" t="str">
        <f>IFERROR((O2524+30)," ")</f>
        <v xml:space="preserve"> </v>
      </c>
      <c r="Q2524" s="2">
        <f ca="1">IF(O2524=$U$1,N2524,"0")*1.22</f>
        <v>0</v>
      </c>
    </row>
    <row r="2525" spans="1:17" x14ac:dyDescent="0.25">
      <c r="A2525" t="s">
        <v>3098</v>
      </c>
      <c r="B2525" t="s">
        <v>3097</v>
      </c>
      <c r="C2525">
        <v>9148</v>
      </c>
      <c r="D2525">
        <v>18.399999999999999</v>
      </c>
      <c r="E2525">
        <f>IFERROR(VLOOKUP(Table_ExternalData_15[[#This Row],[Id]],Rabati!B:C,2,0),0)</f>
        <v>20</v>
      </c>
      <c r="F2525">
        <v>19</v>
      </c>
      <c r="G2525" t="str">
        <f>VLOOKUP(Table_ExternalData_15[[#This Row],[Id]],'Blagovna izdelek'!A:C,3,0)</f>
        <v>Intellinet</v>
      </c>
      <c r="H2525">
        <f>Table_ExternalData_15[[#This Row],[Rabat]]*0.2</f>
        <v>4</v>
      </c>
      <c r="I2525" s="2">
        <f>Table_ExternalData_15[[#This Row],[Price]]-(Table_ExternalData_15[[#This Row],[Price]]*Table_ExternalData_15[[#This Row],[BB rabat]])/100</f>
        <v>17.663999999999998</v>
      </c>
      <c r="J2525" s="2">
        <f>Table_ExternalData_15[[#This Row],[BB cena]]*Table_ExternalData_15[[#Headers],[1,22]]</f>
        <v>21.550079999999998</v>
      </c>
      <c r="K2525" s="2">
        <f>Table_ExternalData_15[[#This Row],[Price]]*Table_ExternalData_15[[#Headers],[1,22]]</f>
        <v>22.447999999999997</v>
      </c>
      <c r="L2525" s="7">
        <f>IF(G2525="White Shark",E2525*0.5,IF(G2525="Sbox",E2525*0.5,IF(G2525="Tenda",E2525*0.5,E2525*0.2)))/100</f>
        <v>0.04</v>
      </c>
      <c r="M2525" s="2">
        <f>Table_ExternalData_15[[#This Row],[Price]]-Table_ExternalData_15[[#This Row],[Price]]*Table_ExternalData_15[[#This Row],[extra popust]]</f>
        <v>17.663999999999998</v>
      </c>
      <c r="N2525" s="2">
        <f>IF(M2525&lt;I2525,M2525,I2525)</f>
        <v>17.663999999999998</v>
      </c>
      <c r="O2525" s="12" t="str">
        <f>IF(N2525&lt;I2525,$U$1," ")</f>
        <v xml:space="preserve"> </v>
      </c>
      <c r="P2525" s="12" t="str">
        <f>IFERROR((O2525+30)," ")</f>
        <v xml:space="preserve"> </v>
      </c>
      <c r="Q2525" s="2">
        <f ca="1">IF(O2525=$U$1,N2525,"0")*1.22</f>
        <v>0</v>
      </c>
    </row>
    <row r="2526" spans="1:17" x14ac:dyDescent="0.25">
      <c r="A2526" t="s">
        <v>3103</v>
      </c>
      <c r="B2526" t="s">
        <v>3102</v>
      </c>
      <c r="C2526">
        <v>9154</v>
      </c>
      <c r="D2526">
        <v>27.85</v>
      </c>
      <c r="E2526">
        <f>IFERROR(VLOOKUP(Table_ExternalData_15[[#This Row],[Id]],Rabati!B:C,2,0),0)</f>
        <v>20</v>
      </c>
      <c r="F2526">
        <v>24</v>
      </c>
      <c r="G2526" t="str">
        <f>VLOOKUP(Table_ExternalData_15[[#This Row],[Id]],'Blagovna izdelek'!A:C,3,0)</f>
        <v>Intellinet</v>
      </c>
      <c r="H2526">
        <f>Table_ExternalData_15[[#This Row],[Rabat]]*0.2</f>
        <v>4</v>
      </c>
      <c r="I2526" s="2">
        <f>Table_ExternalData_15[[#This Row],[Price]]-(Table_ExternalData_15[[#This Row],[Price]]*Table_ExternalData_15[[#This Row],[BB rabat]])/100</f>
        <v>26.736000000000001</v>
      </c>
      <c r="J2526" s="2">
        <f>Table_ExternalData_15[[#This Row],[BB cena]]*Table_ExternalData_15[[#Headers],[1,22]]</f>
        <v>32.617919999999998</v>
      </c>
      <c r="K2526" s="2">
        <f>Table_ExternalData_15[[#This Row],[Price]]*Table_ExternalData_15[[#Headers],[1,22]]</f>
        <v>33.977000000000004</v>
      </c>
      <c r="L2526" s="7">
        <f>IF(G2526="White Shark",E2526*0.5,IF(G2526="Sbox",E2526*0.5,IF(G2526="Tenda",E2526*0.5,E2526*0.2)))/100</f>
        <v>0.04</v>
      </c>
      <c r="M2526" s="2">
        <f>Table_ExternalData_15[[#This Row],[Price]]-Table_ExternalData_15[[#This Row],[Price]]*Table_ExternalData_15[[#This Row],[extra popust]]</f>
        <v>26.736000000000001</v>
      </c>
      <c r="N2526" s="2">
        <f>IF(M2526&lt;I2526,M2526,I2526)</f>
        <v>26.736000000000001</v>
      </c>
      <c r="O2526" s="12" t="str">
        <f>IF(N2526&lt;I2526,$U$1," ")</f>
        <v xml:space="preserve"> </v>
      </c>
      <c r="P2526" s="12" t="str">
        <f>IFERROR((O2526+30)," ")</f>
        <v xml:space="preserve"> </v>
      </c>
      <c r="Q2526" s="2">
        <f ca="1">IF(O2526=$U$1,N2526,"0")*1.22</f>
        <v>0</v>
      </c>
    </row>
    <row r="2527" spans="1:17" x14ac:dyDescent="0.25">
      <c r="A2527" t="s">
        <v>5021</v>
      </c>
      <c r="B2527" t="s">
        <v>5020</v>
      </c>
      <c r="C2527">
        <v>13166</v>
      </c>
      <c r="D2527">
        <v>20.350000000000001</v>
      </c>
      <c r="E2527">
        <f>IFERROR(VLOOKUP(Table_ExternalData_15[[#This Row],[Id]],Rabati!B:C,2,0),0)</f>
        <v>25</v>
      </c>
      <c r="F2527">
        <v>0</v>
      </c>
      <c r="G2527" t="str">
        <f>VLOOKUP(Table_ExternalData_15[[#This Row],[Id]],'Blagovna izdelek'!A:C,3,0)</f>
        <v>Intellinet</v>
      </c>
      <c r="H2527">
        <f>Table_ExternalData_15[[#This Row],[Rabat]]*0.2</f>
        <v>5</v>
      </c>
      <c r="I2527" s="2">
        <f>Table_ExternalData_15[[#This Row],[Price]]-(Table_ExternalData_15[[#This Row],[Price]]*Table_ExternalData_15[[#This Row],[BB rabat]])/100</f>
        <v>19.332500000000003</v>
      </c>
      <c r="J2527" s="2">
        <f>Table_ExternalData_15[[#This Row],[BB cena]]*Table_ExternalData_15[[#Headers],[1,22]]</f>
        <v>23.585650000000005</v>
      </c>
      <c r="K2527" s="2">
        <f>Table_ExternalData_15[[#This Row],[Price]]*Table_ExternalData_15[[#Headers],[1,22]]</f>
        <v>24.827000000000002</v>
      </c>
      <c r="L2527" s="7">
        <f>IF(G2527="White Shark",E2527*0.5,IF(G2527="Sbox",E2527*0.5,IF(G2527="Tenda",E2527*0.5,E2527*0.2)))/100</f>
        <v>0.05</v>
      </c>
      <c r="M2527" s="2">
        <f>Table_ExternalData_15[[#This Row],[Price]]-Table_ExternalData_15[[#This Row],[Price]]*Table_ExternalData_15[[#This Row],[extra popust]]</f>
        <v>19.332500000000003</v>
      </c>
      <c r="N2527" s="2">
        <f>IF(M2527&lt;I2527,M2527,I2527)</f>
        <v>19.332500000000003</v>
      </c>
      <c r="O2527" s="12" t="str">
        <f>IF(N2527&lt;I2527,$U$1," ")</f>
        <v xml:space="preserve"> </v>
      </c>
      <c r="P2527" s="12" t="str">
        <f>IFERROR((O2527+30)," ")</f>
        <v xml:space="preserve"> </v>
      </c>
      <c r="Q2527" s="2">
        <f ca="1">IF(O2527=$U$1,N2527,"0")*1.22</f>
        <v>0</v>
      </c>
    </row>
    <row r="2528" spans="1:17" x14ac:dyDescent="0.25">
      <c r="A2528" t="s">
        <v>5023</v>
      </c>
      <c r="B2528" t="s">
        <v>5022</v>
      </c>
      <c r="C2528">
        <v>13167</v>
      </c>
      <c r="D2528">
        <v>2.2000000000000002</v>
      </c>
      <c r="E2528">
        <f>IFERROR(VLOOKUP(Table_ExternalData_15[[#This Row],[Id]],Rabati!B:C,2,0),0)</f>
        <v>25</v>
      </c>
      <c r="F2528">
        <v>28</v>
      </c>
      <c r="G2528" t="str">
        <f>VLOOKUP(Table_ExternalData_15[[#This Row],[Id]],'Blagovna izdelek'!A:C,3,0)</f>
        <v>Intellinet</v>
      </c>
      <c r="H2528">
        <f>Table_ExternalData_15[[#This Row],[Rabat]]*0.2</f>
        <v>5</v>
      </c>
      <c r="I2528" s="2">
        <f>Table_ExternalData_15[[#This Row],[Price]]-(Table_ExternalData_15[[#This Row],[Price]]*Table_ExternalData_15[[#This Row],[BB rabat]])/100</f>
        <v>2.0900000000000003</v>
      </c>
      <c r="J2528" s="2">
        <f>Table_ExternalData_15[[#This Row],[BB cena]]*Table_ExternalData_15[[#Headers],[1,22]]</f>
        <v>2.5498000000000003</v>
      </c>
      <c r="K2528" s="2">
        <f>Table_ExternalData_15[[#This Row],[Price]]*Table_ExternalData_15[[#Headers],[1,22]]</f>
        <v>2.6840000000000002</v>
      </c>
      <c r="L2528" s="7">
        <f>IF(G2528="White Shark",E2528*0.5,IF(G2528="Sbox",E2528*0.5,IF(G2528="Tenda",E2528*0.5,E2528*0.2)))/100</f>
        <v>0.05</v>
      </c>
      <c r="M2528" s="2">
        <f>Table_ExternalData_15[[#This Row],[Price]]-Table_ExternalData_15[[#This Row],[Price]]*Table_ExternalData_15[[#This Row],[extra popust]]</f>
        <v>2.0900000000000003</v>
      </c>
      <c r="N2528" s="2">
        <f>IF(M2528&lt;I2528,M2528,I2528)</f>
        <v>2.0900000000000003</v>
      </c>
      <c r="O2528" s="12" t="str">
        <f>IF(N2528&lt;I2528,$U$1," ")</f>
        <v xml:space="preserve"> </v>
      </c>
      <c r="P2528" s="12" t="str">
        <f>IFERROR((O2528+30)," ")</f>
        <v xml:space="preserve"> </v>
      </c>
      <c r="Q2528" s="2">
        <f ca="1">IF(O2528=$U$1,N2528,"0")*1.22</f>
        <v>0</v>
      </c>
    </row>
    <row r="2529" spans="1:17" x14ac:dyDescent="0.25">
      <c r="A2529" t="s">
        <v>5167</v>
      </c>
      <c r="B2529" t="s">
        <v>5166</v>
      </c>
      <c r="C2529">
        <v>13335</v>
      </c>
      <c r="D2529">
        <v>28.4</v>
      </c>
      <c r="E2529">
        <f>IFERROR(VLOOKUP(Table_ExternalData_15[[#This Row],[Id]],Rabati!B:C,2,0),0)</f>
        <v>25</v>
      </c>
      <c r="F2529">
        <v>4</v>
      </c>
      <c r="G2529" t="str">
        <f>VLOOKUP(Table_ExternalData_15[[#This Row],[Id]],'Blagovna izdelek'!A:C,3,0)</f>
        <v>Intellinet</v>
      </c>
      <c r="H2529">
        <f>Table_ExternalData_15[[#This Row],[Rabat]]*0.2</f>
        <v>5</v>
      </c>
      <c r="I2529" s="2">
        <f>Table_ExternalData_15[[#This Row],[Price]]-(Table_ExternalData_15[[#This Row],[Price]]*Table_ExternalData_15[[#This Row],[BB rabat]])/100</f>
        <v>26.979999999999997</v>
      </c>
      <c r="J2529" s="2">
        <f>Table_ExternalData_15[[#This Row],[BB cena]]*Table_ExternalData_15[[#Headers],[1,22]]</f>
        <v>32.915599999999998</v>
      </c>
      <c r="K2529" s="2">
        <f>Table_ExternalData_15[[#This Row],[Price]]*Table_ExternalData_15[[#Headers],[1,22]]</f>
        <v>34.647999999999996</v>
      </c>
      <c r="L2529" s="7">
        <f>IF(G2529="White Shark",E2529*0.5,IF(G2529="Sbox",E2529*0.5,IF(G2529="Tenda",E2529*0.5,E2529*0.2)))/100</f>
        <v>0.05</v>
      </c>
      <c r="M2529" s="2">
        <f>Table_ExternalData_15[[#This Row],[Price]]-Table_ExternalData_15[[#This Row],[Price]]*Table_ExternalData_15[[#This Row],[extra popust]]</f>
        <v>26.979999999999997</v>
      </c>
      <c r="N2529" s="2">
        <f>IF(M2529&lt;I2529,M2529,I2529)</f>
        <v>26.979999999999997</v>
      </c>
      <c r="O2529" s="12" t="str">
        <f>IF(N2529&lt;I2529,$U$1," ")</f>
        <v xml:space="preserve"> </v>
      </c>
      <c r="P2529" s="12" t="str">
        <f>IFERROR((O2529+30)," ")</f>
        <v xml:space="preserve"> </v>
      </c>
      <c r="Q2529" s="2">
        <f ca="1">IF(O2529=$U$1,N2529,"0")*1.22</f>
        <v>0</v>
      </c>
    </row>
    <row r="2530" spans="1:17" x14ac:dyDescent="0.25">
      <c r="A2530" t="s">
        <v>12132</v>
      </c>
      <c r="B2530" t="s">
        <v>12131</v>
      </c>
      <c r="C2530">
        <v>16940</v>
      </c>
      <c r="D2530">
        <v>94.84</v>
      </c>
      <c r="E2530">
        <f>IFERROR(VLOOKUP(Table_ExternalData_15[[#This Row],[Id]],Rabati!B:C,2,0),0)</f>
        <v>20</v>
      </c>
      <c r="F2530">
        <v>1</v>
      </c>
      <c r="G2530" t="str">
        <f>VLOOKUP(Table_ExternalData_15[[#This Row],[Id]],'Blagovna izdelek'!A:C,3,0)</f>
        <v>Intellinet</v>
      </c>
      <c r="H2530">
        <f>Table_ExternalData_15[[#This Row],[Rabat]]*0.2</f>
        <v>4</v>
      </c>
      <c r="I2530" s="2">
        <f>Table_ExternalData_15[[#This Row],[Price]]-(Table_ExternalData_15[[#This Row],[Price]]*Table_ExternalData_15[[#This Row],[BB rabat]])/100</f>
        <v>91.046400000000006</v>
      </c>
      <c r="J2530" s="2">
        <f>Table_ExternalData_15[[#This Row],[BB cena]]*Table_ExternalData_15[[#Headers],[1,22]]</f>
        <v>111.07660800000001</v>
      </c>
      <c r="K2530" s="2">
        <f>Table_ExternalData_15[[#This Row],[Price]]*Table_ExternalData_15[[#Headers],[1,22]]</f>
        <v>115.70480000000001</v>
      </c>
      <c r="L2530" s="7">
        <f>IF(G2530="White Shark",E2530*0.5,IF(G2530="Sbox",E2530*0.5,IF(G2530="Tenda",E2530*0.5,E2530*0.2)))/100</f>
        <v>0.04</v>
      </c>
      <c r="M2530" s="2">
        <f>Table_ExternalData_15[[#This Row],[Price]]-Table_ExternalData_15[[#This Row],[Price]]*Table_ExternalData_15[[#This Row],[extra popust]]</f>
        <v>91.046400000000006</v>
      </c>
      <c r="N2530" s="2">
        <f>IF(M2530&lt;I2530,M2530,I2530)</f>
        <v>91.046400000000006</v>
      </c>
      <c r="O2530" s="12" t="str">
        <f>IF(N2530&lt;I2530,$U$1," ")</f>
        <v xml:space="preserve"> </v>
      </c>
      <c r="P2530" s="12" t="str">
        <f>IFERROR((O2530+30)," ")</f>
        <v xml:space="preserve"> </v>
      </c>
      <c r="Q2530" s="2">
        <f ca="1">IF(O2530=$U$1,N2530,"0")*1.22</f>
        <v>0</v>
      </c>
    </row>
    <row r="2531" spans="1:17" x14ac:dyDescent="0.25">
      <c r="A2531" t="s">
        <v>1601</v>
      </c>
      <c r="B2531" t="s">
        <v>1600</v>
      </c>
      <c r="C2531">
        <v>7863</v>
      </c>
      <c r="D2531">
        <v>26.32</v>
      </c>
      <c r="E2531">
        <f>IFERROR(VLOOKUP(Table_ExternalData_15[[#This Row],[Id]],Rabati!B:C,2,0),0)</f>
        <v>10</v>
      </c>
      <c r="F2531">
        <v>3</v>
      </c>
      <c r="G2531" t="str">
        <f>VLOOKUP(Table_ExternalData_15[[#This Row],[Id]],'Blagovna izdelek'!A:C,3,0)</f>
        <v>HP</v>
      </c>
      <c r="H2531">
        <f>Table_ExternalData_15[[#This Row],[Rabat]]*0.2</f>
        <v>2</v>
      </c>
      <c r="I2531" s="2">
        <f>Table_ExternalData_15[[#This Row],[Price]]-(Table_ExternalData_15[[#This Row],[Price]]*Table_ExternalData_15[[#This Row],[BB rabat]])/100</f>
        <v>25.793600000000001</v>
      </c>
      <c r="J2531" s="2">
        <f>Table_ExternalData_15[[#This Row],[BB cena]]*Table_ExternalData_15[[#Headers],[1,22]]</f>
        <v>31.468192000000002</v>
      </c>
      <c r="K2531" s="2">
        <f>Table_ExternalData_15[[#This Row],[Price]]*Table_ExternalData_15[[#Headers],[1,22]]</f>
        <v>32.110399999999998</v>
      </c>
      <c r="L2531" s="7">
        <f>IF(G2531="White Shark",E2531*0.5,IF(G2531="Sbox",E2531*0.5,IF(G2531="Tenda",E2531*0.5,E2531*0.2)))/100</f>
        <v>0.02</v>
      </c>
      <c r="M2531" s="2">
        <f>Table_ExternalData_15[[#This Row],[Price]]-Table_ExternalData_15[[#This Row],[Price]]*Table_ExternalData_15[[#This Row],[extra popust]]</f>
        <v>25.793600000000001</v>
      </c>
      <c r="N2531" s="2">
        <f>IF(M2531&lt;I2531,M2531,I2531)</f>
        <v>25.793600000000001</v>
      </c>
      <c r="O2531" s="12" t="str">
        <f>IF(N2531&lt;I2531,$U$1," ")</f>
        <v xml:space="preserve"> </v>
      </c>
      <c r="P2531" s="12" t="str">
        <f>IFERROR((O2531+30)," ")</f>
        <v xml:space="preserve"> </v>
      </c>
      <c r="Q2531" s="2">
        <f ca="1">IF(O2531=$U$1,N2531,"0")*1.22</f>
        <v>0</v>
      </c>
    </row>
    <row r="2532" spans="1:17" x14ac:dyDescent="0.25">
      <c r="A2532" t="s">
        <v>6247</v>
      </c>
      <c r="B2532" t="s">
        <v>6246</v>
      </c>
      <c r="C2532">
        <v>14333</v>
      </c>
      <c r="D2532">
        <v>26.31</v>
      </c>
      <c r="E2532">
        <f>IFERROR(VLOOKUP(Table_ExternalData_15[[#This Row],[Id]],Rabati!B:C,2,0),0)</f>
        <v>10</v>
      </c>
      <c r="F2532">
        <v>0</v>
      </c>
      <c r="G2532" t="str">
        <f>VLOOKUP(Table_ExternalData_15[[#This Row],[Id]],'Blagovna izdelek'!A:C,3,0)</f>
        <v>HP</v>
      </c>
      <c r="H2532">
        <f>Table_ExternalData_15[[#This Row],[Rabat]]*0.2</f>
        <v>2</v>
      </c>
      <c r="I2532" s="2">
        <f>Table_ExternalData_15[[#This Row],[Price]]-(Table_ExternalData_15[[#This Row],[Price]]*Table_ExternalData_15[[#This Row],[BB rabat]])/100</f>
        <v>25.783799999999999</v>
      </c>
      <c r="J2532" s="2">
        <f>Table_ExternalData_15[[#This Row],[BB cena]]*Table_ExternalData_15[[#Headers],[1,22]]</f>
        <v>31.456235999999997</v>
      </c>
      <c r="K2532" s="2">
        <f>Table_ExternalData_15[[#This Row],[Price]]*Table_ExternalData_15[[#Headers],[1,22]]</f>
        <v>32.098199999999999</v>
      </c>
      <c r="L2532" s="7">
        <f>IF(G2532="White Shark",E2532*0.5,IF(G2532="Sbox",E2532*0.5,IF(G2532="Tenda",E2532*0.5,E2532*0.2)))/100</f>
        <v>0.02</v>
      </c>
      <c r="M2532" s="2">
        <f>Table_ExternalData_15[[#This Row],[Price]]-Table_ExternalData_15[[#This Row],[Price]]*Table_ExternalData_15[[#This Row],[extra popust]]</f>
        <v>25.783799999999999</v>
      </c>
      <c r="N2532" s="2">
        <f>IF(M2532&lt;I2532,M2532,I2532)</f>
        <v>25.783799999999999</v>
      </c>
      <c r="O2532" s="12" t="str">
        <f>IF(N2532&lt;I2532,$U$1," ")</f>
        <v xml:space="preserve"> </v>
      </c>
      <c r="P2532" s="12" t="str">
        <f>IFERROR((O2532+30)," ")</f>
        <v xml:space="preserve"> </v>
      </c>
      <c r="Q2532" s="2">
        <f ca="1">IF(O2532=$U$1,N2532,"0")*1.22</f>
        <v>0</v>
      </c>
    </row>
    <row r="2533" spans="1:17" x14ac:dyDescent="0.25">
      <c r="A2533" t="s">
        <v>8683</v>
      </c>
      <c r="B2533" t="s">
        <v>10669</v>
      </c>
      <c r="C2533">
        <v>16241</v>
      </c>
      <c r="D2533">
        <v>309</v>
      </c>
      <c r="E2533">
        <f>IFERROR(VLOOKUP(Table_ExternalData_15[[#This Row],[Id]],Rabati!B:C,2,0),0)</f>
        <v>2</v>
      </c>
      <c r="F2533">
        <v>0</v>
      </c>
      <c r="G2533" t="str">
        <f>VLOOKUP(Table_ExternalData_15[[#This Row],[Id]],'Blagovna izdelek'!A:C,3,0)</f>
        <v>HP</v>
      </c>
      <c r="H2533">
        <f>Table_ExternalData_15[[#This Row],[Rabat]]*0.2</f>
        <v>0.4</v>
      </c>
      <c r="I2533" s="2">
        <f>Table_ExternalData_15[[#This Row],[Price]]-(Table_ExternalData_15[[#This Row],[Price]]*Table_ExternalData_15[[#This Row],[BB rabat]])/100</f>
        <v>307.76400000000001</v>
      </c>
      <c r="J2533" s="2">
        <f>Table_ExternalData_15[[#This Row],[BB cena]]*Table_ExternalData_15[[#Headers],[1,22]]</f>
        <v>375.47208000000001</v>
      </c>
      <c r="K2533" s="2">
        <f>Table_ExternalData_15[[#This Row],[Price]]*Table_ExternalData_15[[#Headers],[1,22]]</f>
        <v>376.98</v>
      </c>
      <c r="L2533" s="7">
        <f>IF(G2533="White Shark",E2533*0.5,IF(G2533="Sbox",E2533*0.5,IF(G2533="Tenda",E2533*0.5,E2533*0.2)))/100</f>
        <v>4.0000000000000001E-3</v>
      </c>
      <c r="M2533" s="2">
        <f>Table_ExternalData_15[[#This Row],[Price]]-Table_ExternalData_15[[#This Row],[Price]]*Table_ExternalData_15[[#This Row],[extra popust]]</f>
        <v>307.76400000000001</v>
      </c>
      <c r="N2533" s="2">
        <f>IF(M2533&lt;I2533,M2533,I2533)</f>
        <v>307.76400000000001</v>
      </c>
      <c r="O2533" s="12" t="str">
        <f>IF(N2533&lt;I2533,$U$1," ")</f>
        <v xml:space="preserve"> </v>
      </c>
      <c r="P2533" s="12" t="str">
        <f>IFERROR((O2533+30)," ")</f>
        <v xml:space="preserve"> </v>
      </c>
      <c r="Q2533" s="2">
        <f ca="1">IF(O2533=$U$1,N2533,"0")*1.22</f>
        <v>0</v>
      </c>
    </row>
    <row r="2534" spans="1:17" x14ac:dyDescent="0.25">
      <c r="A2534" t="s">
        <v>9998</v>
      </c>
      <c r="B2534" t="s">
        <v>10671</v>
      </c>
      <c r="C2534">
        <v>16314</v>
      </c>
      <c r="D2534">
        <v>869.9</v>
      </c>
      <c r="E2534">
        <f>IFERROR(VLOOKUP(Table_ExternalData_15[[#This Row],[Id]],Rabati!B:C,2,0),0)</f>
        <v>2</v>
      </c>
      <c r="F2534">
        <v>0</v>
      </c>
      <c r="G2534" t="str">
        <f>VLOOKUP(Table_ExternalData_15[[#This Row],[Id]],'Blagovna izdelek'!A:C,3,0)</f>
        <v>HP</v>
      </c>
      <c r="H2534">
        <f>Table_ExternalData_15[[#This Row],[Rabat]]*0.2</f>
        <v>0.4</v>
      </c>
      <c r="I2534" s="2">
        <f>Table_ExternalData_15[[#This Row],[Price]]-(Table_ExternalData_15[[#This Row],[Price]]*Table_ExternalData_15[[#This Row],[BB rabat]])/100</f>
        <v>866.42039999999997</v>
      </c>
      <c r="J2534" s="2">
        <f>Table_ExternalData_15[[#This Row],[BB cena]]*Table_ExternalData_15[[#Headers],[1,22]]</f>
        <v>1057.032888</v>
      </c>
      <c r="K2534" s="2">
        <f>Table_ExternalData_15[[#This Row],[Price]]*Table_ExternalData_15[[#Headers],[1,22]]</f>
        <v>1061.278</v>
      </c>
      <c r="L2534" s="7">
        <f>IF(G2534="White Shark",E2534*0.5,IF(G2534="Sbox",E2534*0.5,IF(G2534="Tenda",E2534*0.5,E2534*0.2)))/100</f>
        <v>4.0000000000000001E-3</v>
      </c>
      <c r="M2534" s="2">
        <f>Table_ExternalData_15[[#This Row],[Price]]-Table_ExternalData_15[[#This Row],[Price]]*Table_ExternalData_15[[#This Row],[extra popust]]</f>
        <v>866.42039999999997</v>
      </c>
      <c r="N2534" s="2">
        <f>IF(M2534&lt;I2534,M2534,I2534)</f>
        <v>866.42039999999997</v>
      </c>
      <c r="O2534" s="12" t="str">
        <f>IF(N2534&lt;I2534,$U$1," ")</f>
        <v xml:space="preserve"> </v>
      </c>
      <c r="P2534" s="12" t="str">
        <f>IFERROR((O2534+30)," ")</f>
        <v xml:space="preserve"> </v>
      </c>
      <c r="Q2534" s="2">
        <f ca="1">IF(O2534=$U$1,N2534,"0")*1.22</f>
        <v>0</v>
      </c>
    </row>
    <row r="2535" spans="1:17" x14ac:dyDescent="0.25">
      <c r="A2535" t="s">
        <v>9996</v>
      </c>
      <c r="B2535" t="s">
        <v>9997</v>
      </c>
      <c r="C2535">
        <v>16315</v>
      </c>
      <c r="D2535">
        <v>539.4</v>
      </c>
      <c r="E2535">
        <f>IFERROR(VLOOKUP(Table_ExternalData_15[[#This Row],[Id]],Rabati!B:C,2,0),0)</f>
        <v>2</v>
      </c>
      <c r="F2535">
        <v>0</v>
      </c>
      <c r="G2535" t="str">
        <f>VLOOKUP(Table_ExternalData_15[[#This Row],[Id]],'Blagovna izdelek'!A:C,3,0)</f>
        <v>HP</v>
      </c>
      <c r="H2535">
        <f>Table_ExternalData_15[[#This Row],[Rabat]]*0.2</f>
        <v>0.4</v>
      </c>
      <c r="I2535" s="2">
        <f>Table_ExternalData_15[[#This Row],[Price]]-(Table_ExternalData_15[[#This Row],[Price]]*Table_ExternalData_15[[#This Row],[BB rabat]])/100</f>
        <v>537.24239999999998</v>
      </c>
      <c r="J2535" s="2">
        <f>Table_ExternalData_15[[#This Row],[BB cena]]*Table_ExternalData_15[[#Headers],[1,22]]</f>
        <v>655.43572799999993</v>
      </c>
      <c r="K2535" s="2">
        <f>Table_ExternalData_15[[#This Row],[Price]]*Table_ExternalData_15[[#Headers],[1,22]]</f>
        <v>658.06799999999998</v>
      </c>
      <c r="L2535" s="7">
        <f>IF(G2535="White Shark",E2535*0.5,IF(G2535="Sbox",E2535*0.5,IF(G2535="Tenda",E2535*0.5,E2535*0.2)))/100</f>
        <v>4.0000000000000001E-3</v>
      </c>
      <c r="M2535" s="2">
        <f>Table_ExternalData_15[[#This Row],[Price]]-Table_ExternalData_15[[#This Row],[Price]]*Table_ExternalData_15[[#This Row],[extra popust]]</f>
        <v>537.24239999999998</v>
      </c>
      <c r="N2535" s="2">
        <f>IF(M2535&lt;I2535,M2535,I2535)</f>
        <v>537.24239999999998</v>
      </c>
      <c r="O2535" s="12" t="str">
        <f>IF(N2535&lt;I2535,$U$1," ")</f>
        <v xml:space="preserve"> </v>
      </c>
      <c r="P2535" s="12" t="str">
        <f>IFERROR((O2535+30)," ")</f>
        <v xml:space="preserve"> </v>
      </c>
      <c r="Q2535" s="2">
        <f ca="1">IF(O2535=$U$1,N2535,"0")*1.22</f>
        <v>0</v>
      </c>
    </row>
    <row r="2536" spans="1:17" x14ac:dyDescent="0.25">
      <c r="A2536" t="s">
        <v>11437</v>
      </c>
      <c r="B2536" t="s">
        <v>11436</v>
      </c>
      <c r="C2536">
        <v>16757</v>
      </c>
      <c r="D2536">
        <v>764.9</v>
      </c>
      <c r="E2536">
        <f>IFERROR(VLOOKUP(Table_ExternalData_15[[#This Row],[Id]],Rabati!B:C,2,0),0)</f>
        <v>2</v>
      </c>
      <c r="F2536">
        <v>0</v>
      </c>
      <c r="G2536" t="str">
        <f>VLOOKUP(Table_ExternalData_15[[#This Row],[Id]],'Blagovna izdelek'!A:C,3,0)</f>
        <v>HP</v>
      </c>
      <c r="H2536">
        <f>Table_ExternalData_15[[#This Row],[Rabat]]*0.2</f>
        <v>0.4</v>
      </c>
      <c r="I2536" s="2">
        <f>Table_ExternalData_15[[#This Row],[Price]]-(Table_ExternalData_15[[#This Row],[Price]]*Table_ExternalData_15[[#This Row],[BB rabat]])/100</f>
        <v>761.84039999999993</v>
      </c>
      <c r="J2536" s="2">
        <f>Table_ExternalData_15[[#This Row],[BB cena]]*Table_ExternalData_15[[#Headers],[1,22]]</f>
        <v>929.44528799999989</v>
      </c>
      <c r="K2536" s="2">
        <f>Table_ExternalData_15[[#This Row],[Price]]*Table_ExternalData_15[[#Headers],[1,22]]</f>
        <v>933.178</v>
      </c>
      <c r="L2536" s="7">
        <f>IF(G2536="White Shark",E2536*0.5,IF(G2536="Sbox",E2536*0.5,IF(G2536="Tenda",E2536*0.5,E2536*0.2)))/100</f>
        <v>4.0000000000000001E-3</v>
      </c>
      <c r="M2536" s="2">
        <f>Table_ExternalData_15[[#This Row],[Price]]-Table_ExternalData_15[[#This Row],[Price]]*Table_ExternalData_15[[#This Row],[extra popust]]</f>
        <v>761.84039999999993</v>
      </c>
      <c r="N2536" s="2">
        <f>IF(M2536&lt;I2536,M2536,I2536)</f>
        <v>761.84039999999993</v>
      </c>
      <c r="O2536" s="12" t="str">
        <f>IF(N2536&lt;I2536,$U$1," ")</f>
        <v xml:space="preserve"> </v>
      </c>
      <c r="P2536" s="12" t="str">
        <f>IFERROR((O2536+30)," ")</f>
        <v xml:space="preserve"> </v>
      </c>
      <c r="Q2536" s="2">
        <f ca="1">IF(O2536=$U$1,N2536,"0")*1.22</f>
        <v>0</v>
      </c>
    </row>
    <row r="2537" spans="1:17" x14ac:dyDescent="0.25">
      <c r="A2537" t="s">
        <v>12240</v>
      </c>
      <c r="B2537" t="s">
        <v>12239</v>
      </c>
      <c r="C2537">
        <v>16983</v>
      </c>
      <c r="D2537">
        <v>315</v>
      </c>
      <c r="E2537">
        <f>IFERROR(VLOOKUP(Table_ExternalData_15[[#This Row],[Id]],Rabati!B:C,2,0),0)</f>
        <v>2</v>
      </c>
      <c r="F2537">
        <v>0</v>
      </c>
      <c r="G2537" t="str">
        <f>VLOOKUP(Table_ExternalData_15[[#This Row],[Id]],'Blagovna izdelek'!A:C,3,0)</f>
        <v>HP</v>
      </c>
      <c r="H2537">
        <f>Table_ExternalData_15[[#This Row],[Rabat]]*0.2</f>
        <v>0.4</v>
      </c>
      <c r="I2537" s="2">
        <f>Table_ExternalData_15[[#This Row],[Price]]-(Table_ExternalData_15[[#This Row],[Price]]*Table_ExternalData_15[[#This Row],[BB rabat]])/100</f>
        <v>313.74</v>
      </c>
      <c r="J2537" s="2">
        <f>Table_ExternalData_15[[#This Row],[BB cena]]*Table_ExternalData_15[[#Headers],[1,22]]</f>
        <v>382.76280000000003</v>
      </c>
      <c r="K2537" s="2">
        <f>Table_ExternalData_15[[#This Row],[Price]]*Table_ExternalData_15[[#Headers],[1,22]]</f>
        <v>384.3</v>
      </c>
      <c r="L2537" s="7">
        <f>IF(G2537="White Shark",E2537*0.5,IF(G2537="Sbox",E2537*0.5,IF(G2537="Tenda",E2537*0.5,E2537*0.2)))/100</f>
        <v>4.0000000000000001E-3</v>
      </c>
      <c r="M2537" s="2">
        <f>Table_ExternalData_15[[#This Row],[Price]]-Table_ExternalData_15[[#This Row],[Price]]*Table_ExternalData_15[[#This Row],[extra popust]]</f>
        <v>313.74</v>
      </c>
      <c r="N2537" s="2">
        <f>IF(M2537&lt;I2537,M2537,I2537)</f>
        <v>313.74</v>
      </c>
      <c r="O2537" s="12" t="str">
        <f>IF(N2537&lt;I2537,$U$1," ")</f>
        <v xml:space="preserve"> </v>
      </c>
      <c r="P2537" s="12" t="str">
        <f>IFERROR((O2537+30)," ")</f>
        <v xml:space="preserve"> </v>
      </c>
      <c r="Q2537" s="2">
        <f ca="1">IF(O2537=$U$1,N2537,"0")*1.22</f>
        <v>0</v>
      </c>
    </row>
    <row r="2538" spans="1:17" x14ac:dyDescent="0.25">
      <c r="A2538" t="s">
        <v>14427</v>
      </c>
      <c r="B2538" t="s">
        <v>14445</v>
      </c>
      <c r="C2538">
        <v>17461</v>
      </c>
      <c r="D2538">
        <v>629.79999999999995</v>
      </c>
      <c r="E2538">
        <f>IFERROR(VLOOKUP(Table_ExternalData_15[[#This Row],[Id]],Rabati!B:C,2,0),0)</f>
        <v>2</v>
      </c>
      <c r="F2538">
        <v>0</v>
      </c>
      <c r="G2538" t="str">
        <f>VLOOKUP(Table_ExternalData_15[[#This Row],[Id]],'Blagovna izdelek'!A:C,3,0)</f>
        <v>HP</v>
      </c>
      <c r="H2538">
        <f>Table_ExternalData_15[[#This Row],[Rabat]]*0.2</f>
        <v>0.4</v>
      </c>
      <c r="I2538" s="2">
        <f>Table_ExternalData_15[[#This Row],[Price]]-(Table_ExternalData_15[[#This Row],[Price]]*Table_ExternalData_15[[#This Row],[BB rabat]])/100</f>
        <v>627.2808</v>
      </c>
      <c r="J2538" s="2">
        <f>Table_ExternalData_15[[#This Row],[BB cena]]*Table_ExternalData_15[[#Headers],[1,22]]</f>
        <v>765.28257599999995</v>
      </c>
      <c r="K2538" s="2">
        <f>Table_ExternalData_15[[#This Row],[Price]]*Table_ExternalData_15[[#Headers],[1,22]]</f>
        <v>768.35599999999988</v>
      </c>
      <c r="L2538" s="7">
        <f>IF(G2538="White Shark",E2538*0.5,IF(G2538="Sbox",E2538*0.5,IF(G2538="Tenda",E2538*0.5,E2538*0.2)))/100</f>
        <v>4.0000000000000001E-3</v>
      </c>
      <c r="M2538" s="2">
        <f>Table_ExternalData_15[[#This Row],[Price]]-Table_ExternalData_15[[#This Row],[Price]]*Table_ExternalData_15[[#This Row],[extra popust]]</f>
        <v>627.2808</v>
      </c>
      <c r="N2538" s="2">
        <f>IF(M2538&lt;I2538,M2538,I2538)</f>
        <v>627.2808</v>
      </c>
      <c r="O2538" s="12" t="str">
        <f>IF(N2538&lt;I2538,$U$1," ")</f>
        <v xml:space="preserve"> </v>
      </c>
      <c r="P2538" s="12" t="str">
        <f>IFERROR((O2538+30)," ")</f>
        <v xml:space="preserve"> </v>
      </c>
      <c r="Q2538" s="2">
        <f ca="1">IF(O2538=$U$1,N2538,"0")*1.22</f>
        <v>0</v>
      </c>
    </row>
    <row r="2539" spans="1:17" x14ac:dyDescent="0.25">
      <c r="A2539" t="s">
        <v>15667</v>
      </c>
      <c r="B2539" t="s">
        <v>15666</v>
      </c>
      <c r="C2539">
        <v>17880</v>
      </c>
      <c r="D2539">
        <v>487.5</v>
      </c>
      <c r="E2539">
        <f>IFERROR(VLOOKUP(Table_ExternalData_15[[#This Row],[Id]],Rabati!B:C,2,0),0)</f>
        <v>2</v>
      </c>
      <c r="F2539">
        <v>0</v>
      </c>
      <c r="G2539" t="str">
        <f>VLOOKUP(Table_ExternalData_15[[#This Row],[Id]],'Blagovna izdelek'!A:C,3,0)</f>
        <v>HP</v>
      </c>
      <c r="H2539">
        <f>Table_ExternalData_15[[#This Row],[Rabat]]*0.2</f>
        <v>0.4</v>
      </c>
      <c r="I2539" s="2">
        <f>Table_ExternalData_15[[#This Row],[Price]]-(Table_ExternalData_15[[#This Row],[Price]]*Table_ExternalData_15[[#This Row],[BB rabat]])/100</f>
        <v>485.55</v>
      </c>
      <c r="J2539" s="2">
        <f>Table_ExternalData_15[[#This Row],[BB cena]]*Table_ExternalData_15[[#Headers],[1,22]]</f>
        <v>592.37099999999998</v>
      </c>
      <c r="K2539" s="2">
        <f>Table_ExternalData_15[[#This Row],[Price]]*Table_ExternalData_15[[#Headers],[1,22]]</f>
        <v>594.75</v>
      </c>
      <c r="L2539" s="7">
        <f>IF(G2539="White Shark",E2539*0.5,IF(G2539="Sbox",E2539*0.5,IF(G2539="Tenda",E2539*0.5,E2539*0.2)))/100</f>
        <v>4.0000000000000001E-3</v>
      </c>
      <c r="M2539" s="2">
        <f>Table_ExternalData_15[[#This Row],[Price]]-Table_ExternalData_15[[#This Row],[Price]]*Table_ExternalData_15[[#This Row],[extra popust]]</f>
        <v>485.55</v>
      </c>
      <c r="N2539" s="2">
        <f>IF(M2539&lt;I2539,M2539,I2539)</f>
        <v>485.55</v>
      </c>
      <c r="O2539" s="12" t="str">
        <f>IF(N2539&lt;I2539,$U$1," ")</f>
        <v xml:space="preserve"> </v>
      </c>
      <c r="P2539" s="12" t="str">
        <f>IFERROR((O2539+30)," ")</f>
        <v xml:space="preserve"> </v>
      </c>
      <c r="Q2539" s="2">
        <f ca="1">IF(O2539=$U$1,N2539,"0")*1.22</f>
        <v>0</v>
      </c>
    </row>
    <row r="2540" spans="1:17" x14ac:dyDescent="0.25">
      <c r="A2540" t="s">
        <v>15669</v>
      </c>
      <c r="B2540" t="s">
        <v>15668</v>
      </c>
      <c r="C2540">
        <v>17881</v>
      </c>
      <c r="D2540">
        <v>779.8</v>
      </c>
      <c r="E2540">
        <f>IFERROR(VLOOKUP(Table_ExternalData_15[[#This Row],[Id]],Rabati!B:C,2,0),0)</f>
        <v>2</v>
      </c>
      <c r="F2540">
        <v>0</v>
      </c>
      <c r="G2540" t="str">
        <f>VLOOKUP(Table_ExternalData_15[[#This Row],[Id]],'Blagovna izdelek'!A:C,3,0)</f>
        <v>HP</v>
      </c>
      <c r="H2540">
        <f>Table_ExternalData_15[[#This Row],[Rabat]]*0.2</f>
        <v>0.4</v>
      </c>
      <c r="I2540" s="2">
        <f>Table_ExternalData_15[[#This Row],[Price]]-(Table_ExternalData_15[[#This Row],[Price]]*Table_ExternalData_15[[#This Row],[BB rabat]])/100</f>
        <v>776.68079999999998</v>
      </c>
      <c r="J2540" s="2">
        <f>Table_ExternalData_15[[#This Row],[BB cena]]*Table_ExternalData_15[[#Headers],[1,22]]</f>
        <v>947.55057599999998</v>
      </c>
      <c r="K2540" s="2">
        <f>Table_ExternalData_15[[#This Row],[Price]]*Table_ExternalData_15[[#Headers],[1,22]]</f>
        <v>951.35599999999988</v>
      </c>
      <c r="L2540" s="7">
        <f>IF(G2540="White Shark",E2540*0.5,IF(G2540="Sbox",E2540*0.5,IF(G2540="Tenda",E2540*0.5,E2540*0.2)))/100</f>
        <v>4.0000000000000001E-3</v>
      </c>
      <c r="M2540" s="2">
        <f>Table_ExternalData_15[[#This Row],[Price]]-Table_ExternalData_15[[#This Row],[Price]]*Table_ExternalData_15[[#This Row],[extra popust]]</f>
        <v>776.68079999999998</v>
      </c>
      <c r="N2540" s="2">
        <f>IF(M2540&lt;I2540,M2540,I2540)</f>
        <v>776.68079999999998</v>
      </c>
      <c r="O2540" s="12" t="str">
        <f>IF(N2540&lt;I2540,$U$1," ")</f>
        <v xml:space="preserve"> </v>
      </c>
      <c r="P2540" s="12" t="str">
        <f>IFERROR((O2540+30)," ")</f>
        <v xml:space="preserve"> </v>
      </c>
      <c r="Q2540" s="2">
        <f ca="1">IF(O2540=$U$1,N2540,"0")*1.22</f>
        <v>0</v>
      </c>
    </row>
    <row r="2541" spans="1:17" x14ac:dyDescent="0.25">
      <c r="A2541" t="s">
        <v>3171</v>
      </c>
      <c r="B2541" t="s">
        <v>3170</v>
      </c>
      <c r="C2541">
        <v>9209</v>
      </c>
      <c r="D2541">
        <v>61.6</v>
      </c>
      <c r="E2541">
        <f>IFERROR(VLOOKUP(Table_ExternalData_15[[#This Row],[Id]],Rabati!B:C,2,0),0)</f>
        <v>10</v>
      </c>
      <c r="F2541">
        <v>3</v>
      </c>
      <c r="G2541" t="str">
        <f>VLOOKUP(Table_ExternalData_15[[#This Row],[Id]],'Blagovna izdelek'!A:C,3,0)</f>
        <v>Hobbes</v>
      </c>
      <c r="H2541">
        <f>Table_ExternalData_15[[#This Row],[Rabat]]*0.2</f>
        <v>2</v>
      </c>
      <c r="I2541" s="2">
        <f>Table_ExternalData_15[[#This Row],[Price]]-(Table_ExternalData_15[[#This Row],[Price]]*Table_ExternalData_15[[#This Row],[BB rabat]])/100</f>
        <v>60.368000000000002</v>
      </c>
      <c r="J2541" s="2">
        <f>Table_ExternalData_15[[#This Row],[BB cena]]*Table_ExternalData_15[[#Headers],[1,22]]</f>
        <v>73.648960000000002</v>
      </c>
      <c r="K2541" s="2">
        <f>Table_ExternalData_15[[#This Row],[Price]]*Table_ExternalData_15[[#Headers],[1,22]]</f>
        <v>75.152000000000001</v>
      </c>
      <c r="L2541" s="7">
        <f>IF(G2541="White Shark",E2541*0.5,IF(G2541="Sbox",E2541*0.5,IF(G2541="Tenda",E2541*0.5,E2541*0.2)))/100</f>
        <v>0.02</v>
      </c>
      <c r="M2541" s="2">
        <f>Table_ExternalData_15[[#This Row],[Price]]-Table_ExternalData_15[[#This Row],[Price]]*Table_ExternalData_15[[#This Row],[extra popust]]</f>
        <v>60.368000000000002</v>
      </c>
      <c r="N2541" s="2">
        <f>IF(M2541&lt;I2541,M2541,I2541)</f>
        <v>60.368000000000002</v>
      </c>
      <c r="O2541" s="12" t="str">
        <f>IF(N2541&lt;I2541,$U$1," ")</f>
        <v xml:space="preserve"> </v>
      </c>
      <c r="P2541" s="12" t="str">
        <f>IFERROR((O2541+30)," ")</f>
        <v xml:space="preserve"> </v>
      </c>
      <c r="Q2541" s="2">
        <f ca="1">IF(O2541=$U$1,N2541,"0")*1.22</f>
        <v>0</v>
      </c>
    </row>
    <row r="2542" spans="1:17" x14ac:dyDescent="0.25">
      <c r="A2542" t="s">
        <v>7925</v>
      </c>
      <c r="B2542" t="s">
        <v>7924</v>
      </c>
      <c r="C2542">
        <v>15546</v>
      </c>
      <c r="D2542">
        <v>116.85</v>
      </c>
      <c r="E2542">
        <f>IFERROR(VLOOKUP(Table_ExternalData_15[[#This Row],[Id]],Rabati!B:C,2,0),0)</f>
        <v>10</v>
      </c>
      <c r="F2542">
        <v>6</v>
      </c>
      <c r="G2542" t="str">
        <f>VLOOKUP(Table_ExternalData_15[[#This Row],[Id]],'Blagovna izdelek'!A:C,3,0)</f>
        <v>Hobbes</v>
      </c>
      <c r="H2542">
        <f>Table_ExternalData_15[[#This Row],[Rabat]]*0.2</f>
        <v>2</v>
      </c>
      <c r="I2542" s="2">
        <f>Table_ExternalData_15[[#This Row],[Price]]-(Table_ExternalData_15[[#This Row],[Price]]*Table_ExternalData_15[[#This Row],[BB rabat]])/100</f>
        <v>114.51299999999999</v>
      </c>
      <c r="J2542" s="2">
        <f>Table_ExternalData_15[[#This Row],[BB cena]]*Table_ExternalData_15[[#Headers],[1,22]]</f>
        <v>139.70585999999997</v>
      </c>
      <c r="K2542" s="2">
        <f>Table_ExternalData_15[[#This Row],[Price]]*Table_ExternalData_15[[#Headers],[1,22]]</f>
        <v>142.55699999999999</v>
      </c>
      <c r="L2542" s="7">
        <f>IF(G2542="White Shark",E2542*0.5,IF(G2542="Sbox",E2542*0.5,IF(G2542="Tenda",E2542*0.5,E2542*0.2)))/100</f>
        <v>0.02</v>
      </c>
      <c r="M2542" s="2">
        <f>Table_ExternalData_15[[#This Row],[Price]]-Table_ExternalData_15[[#This Row],[Price]]*Table_ExternalData_15[[#This Row],[extra popust]]</f>
        <v>114.51299999999999</v>
      </c>
      <c r="N2542" s="2">
        <f>IF(M2542&lt;I2542,M2542,I2542)</f>
        <v>114.51299999999999</v>
      </c>
      <c r="O2542" s="12" t="str">
        <f>IF(N2542&lt;I2542,$U$1," ")</f>
        <v xml:space="preserve"> </v>
      </c>
      <c r="P2542" s="12" t="str">
        <f>IFERROR((O2542+30)," ")</f>
        <v xml:space="preserve"> </v>
      </c>
      <c r="Q2542" s="2">
        <f ca="1">IF(O2542=$U$1,N2542,"0")*1.22</f>
        <v>0</v>
      </c>
    </row>
    <row r="2543" spans="1:17" x14ac:dyDescent="0.25">
      <c r="A2543" t="s">
        <v>2515</v>
      </c>
      <c r="B2543" t="s">
        <v>2514</v>
      </c>
      <c r="C2543">
        <v>8630</v>
      </c>
      <c r="D2543">
        <v>2.4</v>
      </c>
      <c r="E2543">
        <f>IFERROR(VLOOKUP(Table_ExternalData_15[[#This Row],[Id]],Rabati!B:C,2,0),0)</f>
        <v>25</v>
      </c>
      <c r="F2543">
        <v>65</v>
      </c>
      <c r="G2543" t="str">
        <f>VLOOKUP(Table_ExternalData_15[[#This Row],[Id]],'Blagovna izdelek'!A:C,3,0)</f>
        <v>Hirose</v>
      </c>
      <c r="H2543">
        <f>Table_ExternalData_15[[#This Row],[Rabat]]*0.2</f>
        <v>5</v>
      </c>
      <c r="I2543" s="2">
        <f>Table_ExternalData_15[[#This Row],[Price]]-(Table_ExternalData_15[[#This Row],[Price]]*Table_ExternalData_15[[#This Row],[BB rabat]])/100</f>
        <v>2.2799999999999998</v>
      </c>
      <c r="J2543" s="2">
        <f>Table_ExternalData_15[[#This Row],[BB cena]]*Table_ExternalData_15[[#Headers],[1,22]]</f>
        <v>2.7815999999999996</v>
      </c>
      <c r="K2543" s="2">
        <f>Table_ExternalData_15[[#This Row],[Price]]*Table_ExternalData_15[[#Headers],[1,22]]</f>
        <v>2.9279999999999999</v>
      </c>
      <c r="L2543" s="7">
        <f>IF(G2543="White Shark",E2543*0.5,IF(G2543="Sbox",E2543*0.5,IF(G2543="Tenda",E2543*0.5,E2543*0.2)))/100</f>
        <v>0.05</v>
      </c>
      <c r="M2543" s="2">
        <f>Table_ExternalData_15[[#This Row],[Price]]-Table_ExternalData_15[[#This Row],[Price]]*Table_ExternalData_15[[#This Row],[extra popust]]</f>
        <v>2.2799999999999998</v>
      </c>
      <c r="N2543" s="2">
        <f>IF(M2543&lt;I2543,M2543,I2543)</f>
        <v>2.2799999999999998</v>
      </c>
      <c r="O2543" s="12" t="str">
        <f>IF(N2543&lt;I2543,$U$1," ")</f>
        <v xml:space="preserve"> </v>
      </c>
      <c r="P2543" s="12" t="str">
        <f>IFERROR((O2543+30)," ")</f>
        <v xml:space="preserve"> </v>
      </c>
      <c r="Q2543" s="2">
        <f ca="1">IF(O2543=$U$1,N2543,"0")*1.22</f>
        <v>0</v>
      </c>
    </row>
    <row r="2544" spans="1:17" x14ac:dyDescent="0.25">
      <c r="A2544" t="s">
        <v>7897</v>
      </c>
      <c r="B2544" t="s">
        <v>7896</v>
      </c>
      <c r="C2544">
        <v>15529</v>
      </c>
      <c r="D2544">
        <v>2.1</v>
      </c>
      <c r="E2544">
        <f>IFERROR(VLOOKUP(Table_ExternalData_15[[#This Row],[Id]],Rabati!B:C,2,0),0)</f>
        <v>25</v>
      </c>
      <c r="F2544">
        <v>8</v>
      </c>
      <c r="G2544" t="str">
        <f>VLOOKUP(Table_ExternalData_15[[#This Row],[Id]],'Blagovna izdelek'!A:C,3,0)</f>
        <v>Hirose</v>
      </c>
      <c r="H2544">
        <f>Table_ExternalData_15[[#This Row],[Rabat]]*0.2</f>
        <v>5</v>
      </c>
      <c r="I2544" s="2">
        <f>Table_ExternalData_15[[#This Row],[Price]]-(Table_ExternalData_15[[#This Row],[Price]]*Table_ExternalData_15[[#This Row],[BB rabat]])/100</f>
        <v>1.9950000000000001</v>
      </c>
      <c r="J2544" s="2">
        <f>Table_ExternalData_15[[#This Row],[BB cena]]*Table_ExternalData_15[[#Headers],[1,22]]</f>
        <v>2.4339</v>
      </c>
      <c r="K2544" s="2">
        <f>Table_ExternalData_15[[#This Row],[Price]]*Table_ExternalData_15[[#Headers],[1,22]]</f>
        <v>2.5619999999999998</v>
      </c>
      <c r="L2544" s="7">
        <f>IF(G2544="White Shark",E2544*0.5,IF(G2544="Sbox",E2544*0.5,IF(G2544="Tenda",E2544*0.5,E2544*0.2)))/100</f>
        <v>0.05</v>
      </c>
      <c r="M2544" s="2">
        <f>Table_ExternalData_15[[#This Row],[Price]]-Table_ExternalData_15[[#This Row],[Price]]*Table_ExternalData_15[[#This Row],[extra popust]]</f>
        <v>1.9950000000000001</v>
      </c>
      <c r="N2544" s="2">
        <f>IF(M2544&lt;I2544,M2544,I2544)</f>
        <v>1.9950000000000001</v>
      </c>
      <c r="O2544" s="12" t="str">
        <f>IF(N2544&lt;I2544,$U$1," ")</f>
        <v xml:space="preserve"> </v>
      </c>
      <c r="P2544" s="12" t="str">
        <f>IFERROR((O2544+30)," ")</f>
        <v xml:space="preserve"> </v>
      </c>
      <c r="Q2544" s="2">
        <f ca="1">IF(O2544=$U$1,N2544,"0")*1.22</f>
        <v>0</v>
      </c>
    </row>
    <row r="2545" spans="1:17" x14ac:dyDescent="0.25">
      <c r="A2545" t="s">
        <v>8195</v>
      </c>
      <c r="B2545" t="s">
        <v>9757</v>
      </c>
      <c r="C2545">
        <v>15701</v>
      </c>
      <c r="D2545">
        <v>39.950000000000003</v>
      </c>
      <c r="E2545">
        <f>IFERROR(VLOOKUP(Table_ExternalData_15[[#This Row],[Id]],Rabati!B:C,2,0),0)</f>
        <v>10</v>
      </c>
      <c r="F2545">
        <v>3</v>
      </c>
      <c r="G2545" t="str">
        <f>VLOOKUP(Table_ExternalData_15[[#This Row],[Id]],'Blagovna izdelek'!A:C,3,0)</f>
        <v>Hirose</v>
      </c>
      <c r="H2545">
        <f>Table_ExternalData_15[[#This Row],[Rabat]]*0.2</f>
        <v>2</v>
      </c>
      <c r="I2545" s="2">
        <f>Table_ExternalData_15[[#This Row],[Price]]-(Table_ExternalData_15[[#This Row],[Price]]*Table_ExternalData_15[[#This Row],[BB rabat]])/100</f>
        <v>39.151000000000003</v>
      </c>
      <c r="J2545" s="2">
        <f>Table_ExternalData_15[[#This Row],[BB cena]]*Table_ExternalData_15[[#Headers],[1,22]]</f>
        <v>47.764220000000002</v>
      </c>
      <c r="K2545" s="2">
        <f>Table_ExternalData_15[[#This Row],[Price]]*Table_ExternalData_15[[#Headers],[1,22]]</f>
        <v>48.739000000000004</v>
      </c>
      <c r="L2545" s="7">
        <f>IF(G2545="White Shark",E2545*0.5,IF(G2545="Sbox",E2545*0.5,IF(G2545="Tenda",E2545*0.5,E2545*0.2)))/100</f>
        <v>0.02</v>
      </c>
      <c r="M2545" s="2">
        <f>Table_ExternalData_15[[#This Row],[Price]]-Table_ExternalData_15[[#This Row],[Price]]*Table_ExternalData_15[[#This Row],[extra popust]]</f>
        <v>39.151000000000003</v>
      </c>
      <c r="N2545" s="2">
        <f>IF(M2545&lt;I2545,M2545,I2545)</f>
        <v>39.151000000000003</v>
      </c>
      <c r="O2545" s="12" t="str">
        <f>IF(N2545&lt;I2545,$U$1," ")</f>
        <v xml:space="preserve"> </v>
      </c>
      <c r="P2545" s="12" t="str">
        <f>IFERROR((O2545+30)," ")</f>
        <v xml:space="preserve"> </v>
      </c>
      <c r="Q2545" s="2">
        <f ca="1">IF(O2545=$U$1,N2545,"0")*1.22</f>
        <v>0</v>
      </c>
    </row>
    <row r="2546" spans="1:17" x14ac:dyDescent="0.25">
      <c r="A2546" t="s">
        <v>3933</v>
      </c>
      <c r="B2546" t="s">
        <v>3932</v>
      </c>
      <c r="C2546">
        <v>10891</v>
      </c>
      <c r="D2546">
        <v>9.9499999999999993</v>
      </c>
      <c r="E2546">
        <f>IFERROR(VLOOKUP(Table_ExternalData_15[[#This Row],[Id]],Rabati!B:C,2,0),0)</f>
        <v>15</v>
      </c>
      <c r="F2546">
        <v>42</v>
      </c>
      <c r="G2546" t="str">
        <f>VLOOKUP(Table_ExternalData_15[[#This Row],[Id]],'Blagovna izdelek'!A:C,3,0)</f>
        <v>HiLook</v>
      </c>
      <c r="H2546">
        <f>Table_ExternalData_15[[#This Row],[Rabat]]*0.2</f>
        <v>3</v>
      </c>
      <c r="I2546" s="2">
        <f>Table_ExternalData_15[[#This Row],[Price]]-(Table_ExternalData_15[[#This Row],[Price]]*Table_ExternalData_15[[#This Row],[BB rabat]])/100</f>
        <v>9.6514999999999986</v>
      </c>
      <c r="J2546" s="2">
        <f>Table_ExternalData_15[[#This Row],[BB cena]]*Table_ExternalData_15[[#Headers],[1,22]]</f>
        <v>11.774829999999998</v>
      </c>
      <c r="K2546" s="2">
        <f>Table_ExternalData_15[[#This Row],[Price]]*Table_ExternalData_15[[#Headers],[1,22]]</f>
        <v>12.138999999999999</v>
      </c>
      <c r="L2546" s="7">
        <f>IF(G2546="White Shark",E2546*0.5,IF(G2546="Sbox",E2546*0.5,IF(G2546="Tenda",E2546*0.5,E2546*0.2)))/100</f>
        <v>0.03</v>
      </c>
      <c r="M2546" s="2">
        <f>Table_ExternalData_15[[#This Row],[Price]]-Table_ExternalData_15[[#This Row],[Price]]*Table_ExternalData_15[[#This Row],[extra popust]]</f>
        <v>9.6514999999999986</v>
      </c>
      <c r="N2546" s="2">
        <f>IF(M2546&lt;I2546,M2546,I2546)</f>
        <v>9.6514999999999986</v>
      </c>
      <c r="O2546" s="12" t="str">
        <f>IF(N2546&lt;I2546,$U$1," ")</f>
        <v xml:space="preserve"> </v>
      </c>
      <c r="P2546" s="12" t="str">
        <f>IFERROR((O2546+30)," ")</f>
        <v xml:space="preserve"> </v>
      </c>
      <c r="Q2546" s="2">
        <f ca="1">IF(O2546=$U$1,N2546,"0")*1.22</f>
        <v>0</v>
      </c>
    </row>
    <row r="2547" spans="1:17" x14ac:dyDescent="0.25">
      <c r="A2547" t="s">
        <v>3934</v>
      </c>
      <c r="B2547" t="s">
        <v>11559</v>
      </c>
      <c r="C2547">
        <v>10897</v>
      </c>
      <c r="D2547">
        <v>15.75</v>
      </c>
      <c r="E2547">
        <f>IFERROR(VLOOKUP(Table_ExternalData_15[[#This Row],[Id]],Rabati!B:C,2,0),0)</f>
        <v>20</v>
      </c>
      <c r="F2547">
        <v>11</v>
      </c>
      <c r="G2547" t="str">
        <f>VLOOKUP(Table_ExternalData_15[[#This Row],[Id]],'Blagovna izdelek'!A:C,3,0)</f>
        <v>HiLook</v>
      </c>
      <c r="H2547">
        <f>Table_ExternalData_15[[#This Row],[Rabat]]*0.2</f>
        <v>4</v>
      </c>
      <c r="I2547" s="2">
        <f>Table_ExternalData_15[[#This Row],[Price]]-(Table_ExternalData_15[[#This Row],[Price]]*Table_ExternalData_15[[#This Row],[BB rabat]])/100</f>
        <v>15.12</v>
      </c>
      <c r="J2547" s="2">
        <f>Table_ExternalData_15[[#This Row],[BB cena]]*Table_ExternalData_15[[#Headers],[1,22]]</f>
        <v>18.446399999999997</v>
      </c>
      <c r="K2547" s="2">
        <f>Table_ExternalData_15[[#This Row],[Price]]*Table_ExternalData_15[[#Headers],[1,22]]</f>
        <v>19.215</v>
      </c>
      <c r="L2547" s="7">
        <f>IF(G2547="White Shark",E2547*0.5,IF(G2547="Sbox",E2547*0.5,IF(G2547="Tenda",E2547*0.5,E2547*0.2)))/100</f>
        <v>0.04</v>
      </c>
      <c r="M2547" s="2">
        <f>Table_ExternalData_15[[#This Row],[Price]]-Table_ExternalData_15[[#This Row],[Price]]*Table_ExternalData_15[[#This Row],[extra popust]]</f>
        <v>15.12</v>
      </c>
      <c r="N2547" s="2">
        <f>IF(M2547&lt;I2547,M2547,I2547)</f>
        <v>15.12</v>
      </c>
      <c r="O2547" s="12" t="str">
        <f>IF(N2547&lt;I2547,$U$1," ")</f>
        <v xml:space="preserve"> </v>
      </c>
      <c r="P2547" s="12" t="str">
        <f>IFERROR((O2547+30)," ")</f>
        <v xml:space="preserve"> </v>
      </c>
      <c r="Q2547" s="2">
        <f ca="1">IF(O2547=$U$1,N2547,"0")*1.22</f>
        <v>0</v>
      </c>
    </row>
    <row r="2548" spans="1:17" x14ac:dyDescent="0.25">
      <c r="A2548" t="s">
        <v>3935</v>
      </c>
      <c r="B2548" t="s">
        <v>11708</v>
      </c>
      <c r="C2548">
        <v>10898</v>
      </c>
      <c r="D2548">
        <v>28.15</v>
      </c>
      <c r="E2548">
        <f>IFERROR(VLOOKUP(Table_ExternalData_15[[#This Row],[Id]],Rabati!B:C,2,0),0)</f>
        <v>20</v>
      </c>
      <c r="F2548">
        <v>8</v>
      </c>
      <c r="G2548" t="str">
        <f>VLOOKUP(Table_ExternalData_15[[#This Row],[Id]],'Blagovna izdelek'!A:C,3,0)</f>
        <v>HiLook</v>
      </c>
      <c r="H2548">
        <f>Table_ExternalData_15[[#This Row],[Rabat]]*0.2</f>
        <v>4</v>
      </c>
      <c r="I2548" s="2">
        <f>Table_ExternalData_15[[#This Row],[Price]]-(Table_ExternalData_15[[#This Row],[Price]]*Table_ExternalData_15[[#This Row],[BB rabat]])/100</f>
        <v>27.023999999999997</v>
      </c>
      <c r="J2548" s="2">
        <f>Table_ExternalData_15[[#This Row],[BB cena]]*Table_ExternalData_15[[#Headers],[1,22]]</f>
        <v>32.969279999999998</v>
      </c>
      <c r="K2548" s="2">
        <f>Table_ExternalData_15[[#This Row],[Price]]*Table_ExternalData_15[[#Headers],[1,22]]</f>
        <v>34.342999999999996</v>
      </c>
      <c r="L2548" s="7">
        <f>IF(G2548="White Shark",E2548*0.5,IF(G2548="Sbox",E2548*0.5,IF(G2548="Tenda",E2548*0.5,E2548*0.2)))/100</f>
        <v>0.04</v>
      </c>
      <c r="M2548" s="2">
        <f>Table_ExternalData_15[[#This Row],[Price]]-Table_ExternalData_15[[#This Row],[Price]]*Table_ExternalData_15[[#This Row],[extra popust]]</f>
        <v>27.023999999999997</v>
      </c>
      <c r="N2548" s="2">
        <f>IF(M2548&lt;I2548,M2548,I2548)</f>
        <v>27.023999999999997</v>
      </c>
      <c r="O2548" s="12" t="str">
        <f>IF(N2548&lt;I2548,$U$1," ")</f>
        <v xml:space="preserve"> </v>
      </c>
      <c r="P2548" s="12" t="str">
        <f>IFERROR((O2548+30)," ")</f>
        <v xml:space="preserve"> </v>
      </c>
      <c r="Q2548" s="2">
        <f ca="1">IF(O2548=$U$1,N2548,"0")*1.22</f>
        <v>0</v>
      </c>
    </row>
    <row r="2549" spans="1:17" x14ac:dyDescent="0.25">
      <c r="A2549" t="s">
        <v>3936</v>
      </c>
      <c r="B2549" t="s">
        <v>12073</v>
      </c>
      <c r="C2549">
        <v>10899</v>
      </c>
      <c r="D2549">
        <v>18.25</v>
      </c>
      <c r="E2549">
        <f>IFERROR(VLOOKUP(Table_ExternalData_15[[#This Row],[Id]],Rabati!B:C,2,0),0)</f>
        <v>20</v>
      </c>
      <c r="F2549">
        <v>2</v>
      </c>
      <c r="G2549" t="str">
        <f>VLOOKUP(Table_ExternalData_15[[#This Row],[Id]],'Blagovna izdelek'!A:C,3,0)</f>
        <v>HiLook</v>
      </c>
      <c r="H2549">
        <f>Table_ExternalData_15[[#This Row],[Rabat]]*0.2</f>
        <v>4</v>
      </c>
      <c r="I2549" s="2">
        <f>Table_ExternalData_15[[#This Row],[Price]]-(Table_ExternalData_15[[#This Row],[Price]]*Table_ExternalData_15[[#This Row],[BB rabat]])/100</f>
        <v>17.52</v>
      </c>
      <c r="J2549" s="2">
        <f>Table_ExternalData_15[[#This Row],[BB cena]]*Table_ExternalData_15[[#Headers],[1,22]]</f>
        <v>21.374399999999998</v>
      </c>
      <c r="K2549" s="2">
        <f>Table_ExternalData_15[[#This Row],[Price]]*Table_ExternalData_15[[#Headers],[1,22]]</f>
        <v>22.265000000000001</v>
      </c>
      <c r="L2549" s="7">
        <f>IF(G2549="White Shark",E2549*0.5,IF(G2549="Sbox",E2549*0.5,IF(G2549="Tenda",E2549*0.5,E2549*0.2)))/100</f>
        <v>0.04</v>
      </c>
      <c r="M2549" s="2">
        <f>Table_ExternalData_15[[#This Row],[Price]]-Table_ExternalData_15[[#This Row],[Price]]*Table_ExternalData_15[[#This Row],[extra popust]]</f>
        <v>17.52</v>
      </c>
      <c r="N2549" s="2">
        <f>IF(M2549&lt;I2549,M2549,I2549)</f>
        <v>17.52</v>
      </c>
      <c r="O2549" s="12" t="str">
        <f>IF(N2549&lt;I2549,$U$1," ")</f>
        <v xml:space="preserve"> </v>
      </c>
      <c r="P2549" s="12" t="str">
        <f>IFERROR((O2549+30)," ")</f>
        <v xml:space="preserve"> </v>
      </c>
      <c r="Q2549" s="2">
        <f ca="1">IF(O2549=$U$1,N2549,"0")*1.22</f>
        <v>0</v>
      </c>
    </row>
    <row r="2550" spans="1:17" x14ac:dyDescent="0.25">
      <c r="A2550" t="s">
        <v>4283</v>
      </c>
      <c r="B2550" t="s">
        <v>10080</v>
      </c>
      <c r="C2550">
        <v>12299</v>
      </c>
      <c r="D2550">
        <v>234.2</v>
      </c>
      <c r="E2550">
        <f>IFERROR(VLOOKUP(Table_ExternalData_15[[#This Row],[Id]],Rabati!B:C,2,0),0)</f>
        <v>0</v>
      </c>
      <c r="F2550">
        <v>3</v>
      </c>
      <c r="G2550" t="str">
        <f>VLOOKUP(Table_ExternalData_15[[#This Row],[Id]],'Blagovna izdelek'!A:C,3,0)</f>
        <v>HiLook</v>
      </c>
      <c r="H2550">
        <f>Table_ExternalData_15[[#This Row],[Rabat]]*0.2</f>
        <v>0</v>
      </c>
      <c r="I2550" s="2">
        <f>Table_ExternalData_15[[#This Row],[Price]]-(Table_ExternalData_15[[#This Row],[Price]]*Table_ExternalData_15[[#This Row],[BB rabat]])/100</f>
        <v>234.2</v>
      </c>
      <c r="J2550" s="2">
        <f>Table_ExternalData_15[[#This Row],[BB cena]]*Table_ExternalData_15[[#Headers],[1,22]]</f>
        <v>285.72399999999999</v>
      </c>
      <c r="K2550" s="2">
        <f>Table_ExternalData_15[[#This Row],[Price]]*Table_ExternalData_15[[#Headers],[1,22]]</f>
        <v>285.72399999999999</v>
      </c>
      <c r="L2550" s="7">
        <f>IF(G2550="White Shark",E2550*0.5,IF(G2550="Sbox",E2550*0.5,IF(G2550="Tenda",E2550*0.5,E2550*0.2)))/100</f>
        <v>0</v>
      </c>
      <c r="M2550" s="2">
        <f>Table_ExternalData_15[[#This Row],[Price]]-Table_ExternalData_15[[#This Row],[Price]]*Table_ExternalData_15[[#This Row],[extra popust]]</f>
        <v>234.2</v>
      </c>
      <c r="N2550" s="2">
        <f>IF(M2550&lt;I2550,M2550,I2550)</f>
        <v>234.2</v>
      </c>
      <c r="O2550" s="12" t="str">
        <f>IF(N2550&lt;I2550,$U$1," ")</f>
        <v xml:space="preserve"> </v>
      </c>
      <c r="P2550" s="12" t="str">
        <f>IFERROR((O2550+30)," ")</f>
        <v xml:space="preserve"> </v>
      </c>
      <c r="Q2550" s="2">
        <f ca="1">IF(O2550=$U$1,N2550,"0")*1.22</f>
        <v>0</v>
      </c>
    </row>
    <row r="2551" spans="1:17" x14ac:dyDescent="0.25">
      <c r="A2551" t="s">
        <v>4286</v>
      </c>
      <c r="B2551" t="s">
        <v>11709</v>
      </c>
      <c r="C2551">
        <v>12313</v>
      </c>
      <c r="D2551">
        <v>18.95</v>
      </c>
      <c r="E2551">
        <f>IFERROR(VLOOKUP(Table_ExternalData_15[[#This Row],[Id]],Rabati!B:C,2,0),0)</f>
        <v>20</v>
      </c>
      <c r="F2551">
        <v>12</v>
      </c>
      <c r="G2551" t="str">
        <f>VLOOKUP(Table_ExternalData_15[[#This Row],[Id]],'Blagovna izdelek'!A:C,3,0)</f>
        <v>HiLook</v>
      </c>
      <c r="H2551">
        <f>Table_ExternalData_15[[#This Row],[Rabat]]*0.2</f>
        <v>4</v>
      </c>
      <c r="I2551" s="2">
        <f>Table_ExternalData_15[[#This Row],[Price]]-(Table_ExternalData_15[[#This Row],[Price]]*Table_ExternalData_15[[#This Row],[BB rabat]])/100</f>
        <v>18.192</v>
      </c>
      <c r="J2551" s="2">
        <f>Table_ExternalData_15[[#This Row],[BB cena]]*Table_ExternalData_15[[#Headers],[1,22]]</f>
        <v>22.194240000000001</v>
      </c>
      <c r="K2551" s="2">
        <f>Table_ExternalData_15[[#This Row],[Price]]*Table_ExternalData_15[[#Headers],[1,22]]</f>
        <v>23.119</v>
      </c>
      <c r="L2551" s="7">
        <f>IF(G2551="White Shark",E2551*0.5,IF(G2551="Sbox",E2551*0.5,IF(G2551="Tenda",E2551*0.5,E2551*0.2)))/100</f>
        <v>0.04</v>
      </c>
      <c r="M2551" s="2">
        <f>Table_ExternalData_15[[#This Row],[Price]]-Table_ExternalData_15[[#This Row],[Price]]*Table_ExternalData_15[[#This Row],[extra popust]]</f>
        <v>18.192</v>
      </c>
      <c r="N2551" s="2">
        <f>IF(M2551&lt;I2551,M2551,I2551)</f>
        <v>18.192</v>
      </c>
      <c r="O2551" s="12" t="str">
        <f>IF(N2551&lt;I2551,$U$1," ")</f>
        <v xml:space="preserve"> </v>
      </c>
      <c r="P2551" s="12" t="str">
        <f>IFERROR((O2551+30)," ")</f>
        <v xml:space="preserve"> </v>
      </c>
      <c r="Q2551" s="2">
        <f ca="1">IF(O2551=$U$1,N2551,"0")*1.22</f>
        <v>0</v>
      </c>
    </row>
    <row r="2552" spans="1:17" x14ac:dyDescent="0.25">
      <c r="A2552" t="s">
        <v>4287</v>
      </c>
      <c r="B2552" t="s">
        <v>11560</v>
      </c>
      <c r="C2552">
        <v>12314</v>
      </c>
      <c r="D2552">
        <v>14.3</v>
      </c>
      <c r="E2552">
        <f>IFERROR(VLOOKUP(Table_ExternalData_15[[#This Row],[Id]],Rabati!B:C,2,0),0)</f>
        <v>20</v>
      </c>
      <c r="F2552">
        <v>13</v>
      </c>
      <c r="G2552" t="str">
        <f>VLOOKUP(Table_ExternalData_15[[#This Row],[Id]],'Blagovna izdelek'!A:C,3,0)</f>
        <v>HiLook</v>
      </c>
      <c r="H2552">
        <f>Table_ExternalData_15[[#This Row],[Rabat]]*0.2</f>
        <v>4</v>
      </c>
      <c r="I2552" s="2">
        <f>Table_ExternalData_15[[#This Row],[Price]]-(Table_ExternalData_15[[#This Row],[Price]]*Table_ExternalData_15[[#This Row],[BB rabat]])/100</f>
        <v>13.728000000000002</v>
      </c>
      <c r="J2552" s="2">
        <f>Table_ExternalData_15[[#This Row],[BB cena]]*Table_ExternalData_15[[#Headers],[1,22]]</f>
        <v>16.748160000000002</v>
      </c>
      <c r="K2552" s="2">
        <f>Table_ExternalData_15[[#This Row],[Price]]*Table_ExternalData_15[[#Headers],[1,22]]</f>
        <v>17.446000000000002</v>
      </c>
      <c r="L2552" s="7">
        <f>IF(G2552="White Shark",E2552*0.5,IF(G2552="Sbox",E2552*0.5,IF(G2552="Tenda",E2552*0.5,E2552*0.2)))/100</f>
        <v>0.04</v>
      </c>
      <c r="M2552" s="2">
        <f>Table_ExternalData_15[[#This Row],[Price]]-Table_ExternalData_15[[#This Row],[Price]]*Table_ExternalData_15[[#This Row],[extra popust]]</f>
        <v>13.728000000000002</v>
      </c>
      <c r="N2552" s="2">
        <f>IF(M2552&lt;I2552,M2552,I2552)</f>
        <v>13.728000000000002</v>
      </c>
      <c r="O2552" s="12" t="str">
        <f>IF(N2552&lt;I2552,$U$1," ")</f>
        <v xml:space="preserve"> </v>
      </c>
      <c r="P2552" s="12" t="str">
        <f>IFERROR((O2552+30)," ")</f>
        <v xml:space="preserve"> </v>
      </c>
      <c r="Q2552" s="2">
        <f ca="1">IF(O2552=$U$1,N2552,"0")*1.22</f>
        <v>0</v>
      </c>
    </row>
    <row r="2553" spans="1:17" x14ac:dyDescent="0.25">
      <c r="A2553" t="s">
        <v>4288</v>
      </c>
      <c r="B2553" t="s">
        <v>11710</v>
      </c>
      <c r="C2553">
        <v>12315</v>
      </c>
      <c r="D2553">
        <v>18.25</v>
      </c>
      <c r="E2553">
        <f>IFERROR(VLOOKUP(Table_ExternalData_15[[#This Row],[Id]],Rabati!B:C,2,0),0)</f>
        <v>20</v>
      </c>
      <c r="F2553">
        <v>21</v>
      </c>
      <c r="G2553" t="str">
        <f>VLOOKUP(Table_ExternalData_15[[#This Row],[Id]],'Blagovna izdelek'!A:C,3,0)</f>
        <v>HiLook</v>
      </c>
      <c r="H2553">
        <f>Table_ExternalData_15[[#This Row],[Rabat]]*0.2</f>
        <v>4</v>
      </c>
      <c r="I2553" s="2">
        <f>Table_ExternalData_15[[#This Row],[Price]]-(Table_ExternalData_15[[#This Row],[Price]]*Table_ExternalData_15[[#This Row],[BB rabat]])/100</f>
        <v>17.52</v>
      </c>
      <c r="J2553" s="2">
        <f>Table_ExternalData_15[[#This Row],[BB cena]]*Table_ExternalData_15[[#Headers],[1,22]]</f>
        <v>21.374399999999998</v>
      </c>
      <c r="K2553" s="2">
        <f>Table_ExternalData_15[[#This Row],[Price]]*Table_ExternalData_15[[#Headers],[1,22]]</f>
        <v>22.265000000000001</v>
      </c>
      <c r="L2553" s="7">
        <f>IF(G2553="White Shark",E2553*0.5,IF(G2553="Sbox",E2553*0.5,IF(G2553="Tenda",E2553*0.5,E2553*0.2)))/100</f>
        <v>0.04</v>
      </c>
      <c r="M2553" s="2">
        <f>Table_ExternalData_15[[#This Row],[Price]]-Table_ExternalData_15[[#This Row],[Price]]*Table_ExternalData_15[[#This Row],[extra popust]]</f>
        <v>17.52</v>
      </c>
      <c r="N2553" s="2">
        <f>IF(M2553&lt;I2553,M2553,I2553)</f>
        <v>17.52</v>
      </c>
      <c r="O2553" s="12" t="str">
        <f>IF(N2553&lt;I2553,$U$1," ")</f>
        <v xml:space="preserve"> </v>
      </c>
      <c r="P2553" s="12" t="str">
        <f>IFERROR((O2553+30)," ")</f>
        <v xml:space="preserve"> </v>
      </c>
      <c r="Q2553" s="2">
        <f ca="1">IF(O2553=$U$1,N2553,"0")*1.22</f>
        <v>0</v>
      </c>
    </row>
    <row r="2554" spans="1:17" x14ac:dyDescent="0.25">
      <c r="A2554" t="s">
        <v>4289</v>
      </c>
      <c r="B2554" t="s">
        <v>11711</v>
      </c>
      <c r="C2554">
        <v>12316</v>
      </c>
      <c r="D2554">
        <v>11.4</v>
      </c>
      <c r="E2554">
        <f>IFERROR(VLOOKUP(Table_ExternalData_15[[#This Row],[Id]],Rabati!B:C,2,0),0)</f>
        <v>20</v>
      </c>
      <c r="F2554">
        <v>5</v>
      </c>
      <c r="G2554" t="str">
        <f>VLOOKUP(Table_ExternalData_15[[#This Row],[Id]],'Blagovna izdelek'!A:C,3,0)</f>
        <v>HiLook</v>
      </c>
      <c r="H2554">
        <f>Table_ExternalData_15[[#This Row],[Rabat]]*0.2</f>
        <v>4</v>
      </c>
      <c r="I2554" s="2">
        <f>Table_ExternalData_15[[#This Row],[Price]]-(Table_ExternalData_15[[#This Row],[Price]]*Table_ExternalData_15[[#This Row],[BB rabat]])/100</f>
        <v>10.944000000000001</v>
      </c>
      <c r="J2554" s="2">
        <f>Table_ExternalData_15[[#This Row],[BB cena]]*Table_ExternalData_15[[#Headers],[1,22]]</f>
        <v>13.35168</v>
      </c>
      <c r="K2554" s="2">
        <f>Table_ExternalData_15[[#This Row],[Price]]*Table_ExternalData_15[[#Headers],[1,22]]</f>
        <v>13.907999999999999</v>
      </c>
      <c r="L2554" s="7">
        <f>IF(G2554="White Shark",E2554*0.5,IF(G2554="Sbox",E2554*0.5,IF(G2554="Tenda",E2554*0.5,E2554*0.2)))/100</f>
        <v>0.04</v>
      </c>
      <c r="M2554" s="2">
        <f>Table_ExternalData_15[[#This Row],[Price]]-Table_ExternalData_15[[#This Row],[Price]]*Table_ExternalData_15[[#This Row],[extra popust]]</f>
        <v>10.944000000000001</v>
      </c>
      <c r="N2554" s="2">
        <f>IF(M2554&lt;I2554,M2554,I2554)</f>
        <v>10.944000000000001</v>
      </c>
      <c r="O2554" s="12" t="str">
        <f>IF(N2554&lt;I2554,$U$1," ")</f>
        <v xml:space="preserve"> </v>
      </c>
      <c r="P2554" s="12" t="str">
        <f>IFERROR((O2554+30)," ")</f>
        <v xml:space="preserve"> </v>
      </c>
      <c r="Q2554" s="2">
        <f ca="1">IF(O2554=$U$1,N2554,"0")*1.22</f>
        <v>0</v>
      </c>
    </row>
    <row r="2555" spans="1:17" x14ac:dyDescent="0.25">
      <c r="A2555" t="s">
        <v>4511</v>
      </c>
      <c r="B2555" t="s">
        <v>11712</v>
      </c>
      <c r="C2555">
        <v>12684</v>
      </c>
      <c r="D2555">
        <v>29.2</v>
      </c>
      <c r="E2555">
        <f>IFERROR(VLOOKUP(Table_ExternalData_15[[#This Row],[Id]],Rabati!B:C,2,0),0)</f>
        <v>20</v>
      </c>
      <c r="F2555">
        <v>3</v>
      </c>
      <c r="G2555" t="str">
        <f>VLOOKUP(Table_ExternalData_15[[#This Row],[Id]],'Blagovna izdelek'!A:C,3,0)</f>
        <v>HiLook</v>
      </c>
      <c r="H2555">
        <f>Table_ExternalData_15[[#This Row],[Rabat]]*0.2</f>
        <v>4</v>
      </c>
      <c r="I2555" s="2">
        <f>Table_ExternalData_15[[#This Row],[Price]]-(Table_ExternalData_15[[#This Row],[Price]]*Table_ExternalData_15[[#This Row],[BB rabat]])/100</f>
        <v>28.032</v>
      </c>
      <c r="J2555" s="2">
        <f>Table_ExternalData_15[[#This Row],[BB cena]]*Table_ExternalData_15[[#Headers],[1,22]]</f>
        <v>34.199039999999997</v>
      </c>
      <c r="K2555" s="2">
        <f>Table_ExternalData_15[[#This Row],[Price]]*Table_ExternalData_15[[#Headers],[1,22]]</f>
        <v>35.623999999999995</v>
      </c>
      <c r="L2555" s="7">
        <f>IF(G2555="White Shark",E2555*0.5,IF(G2555="Sbox",E2555*0.5,IF(G2555="Tenda",E2555*0.5,E2555*0.2)))/100</f>
        <v>0.04</v>
      </c>
      <c r="M2555" s="2">
        <f>Table_ExternalData_15[[#This Row],[Price]]-Table_ExternalData_15[[#This Row],[Price]]*Table_ExternalData_15[[#This Row],[extra popust]]</f>
        <v>28.032</v>
      </c>
      <c r="N2555" s="2">
        <f>IF(M2555&lt;I2555,M2555,I2555)</f>
        <v>28.032</v>
      </c>
      <c r="O2555" s="12" t="str">
        <f>IF(N2555&lt;I2555,$U$1," ")</f>
        <v xml:space="preserve"> </v>
      </c>
      <c r="P2555" s="12" t="str">
        <f>IFERROR((O2555+30)," ")</f>
        <v xml:space="preserve"> </v>
      </c>
      <c r="Q2555" s="2">
        <f ca="1">IF(O2555=$U$1,N2555,"0")*1.22</f>
        <v>0</v>
      </c>
    </row>
    <row r="2556" spans="1:17" x14ac:dyDescent="0.25">
      <c r="A2556" t="s">
        <v>4512</v>
      </c>
      <c r="B2556" t="s">
        <v>11561</v>
      </c>
      <c r="C2556">
        <v>12686</v>
      </c>
      <c r="D2556">
        <v>19.95</v>
      </c>
      <c r="E2556">
        <f>IFERROR(VLOOKUP(Table_ExternalData_15[[#This Row],[Id]],Rabati!B:C,2,0),0)</f>
        <v>20</v>
      </c>
      <c r="F2556">
        <v>40</v>
      </c>
      <c r="G2556" t="str">
        <f>VLOOKUP(Table_ExternalData_15[[#This Row],[Id]],'Blagovna izdelek'!A:C,3,0)</f>
        <v>HiLook</v>
      </c>
      <c r="H2556">
        <f>Table_ExternalData_15[[#This Row],[Rabat]]*0.2</f>
        <v>4</v>
      </c>
      <c r="I2556" s="2">
        <f>Table_ExternalData_15[[#This Row],[Price]]-(Table_ExternalData_15[[#This Row],[Price]]*Table_ExternalData_15[[#This Row],[BB rabat]])/100</f>
        <v>19.152000000000001</v>
      </c>
      <c r="J2556" s="2">
        <f>Table_ExternalData_15[[#This Row],[BB cena]]*Table_ExternalData_15[[#Headers],[1,22]]</f>
        <v>23.36544</v>
      </c>
      <c r="K2556" s="2">
        <f>Table_ExternalData_15[[#This Row],[Price]]*Table_ExternalData_15[[#Headers],[1,22]]</f>
        <v>24.338999999999999</v>
      </c>
      <c r="L2556" s="7">
        <f>IF(G2556="White Shark",E2556*0.5,IF(G2556="Sbox",E2556*0.5,IF(G2556="Tenda",E2556*0.5,E2556*0.2)))/100</f>
        <v>0.04</v>
      </c>
      <c r="M2556" s="2">
        <f>Table_ExternalData_15[[#This Row],[Price]]-Table_ExternalData_15[[#This Row],[Price]]*Table_ExternalData_15[[#This Row],[extra popust]]</f>
        <v>19.152000000000001</v>
      </c>
      <c r="N2556" s="2">
        <f>IF(M2556&lt;I2556,M2556,I2556)</f>
        <v>19.152000000000001</v>
      </c>
      <c r="O2556" s="12" t="str">
        <f>IF(N2556&lt;I2556,$U$1," ")</f>
        <v xml:space="preserve"> </v>
      </c>
      <c r="P2556" s="12" t="str">
        <f>IFERROR((O2556+30)," ")</f>
        <v xml:space="preserve"> </v>
      </c>
      <c r="Q2556" s="2">
        <f ca="1">IF(O2556=$U$1,N2556,"0")*1.22</f>
        <v>0</v>
      </c>
    </row>
    <row r="2557" spans="1:17" x14ac:dyDescent="0.25">
      <c r="A2557" t="s">
        <v>4513</v>
      </c>
      <c r="B2557" t="s">
        <v>11713</v>
      </c>
      <c r="C2557">
        <v>12687</v>
      </c>
      <c r="D2557">
        <v>27.35</v>
      </c>
      <c r="E2557">
        <f>IFERROR(VLOOKUP(Table_ExternalData_15[[#This Row],[Id]],Rabati!B:C,2,0),0)</f>
        <v>20</v>
      </c>
      <c r="F2557">
        <v>10</v>
      </c>
      <c r="G2557" t="str">
        <f>VLOOKUP(Table_ExternalData_15[[#This Row],[Id]],'Blagovna izdelek'!A:C,3,0)</f>
        <v>HiLook</v>
      </c>
      <c r="H2557">
        <f>Table_ExternalData_15[[#This Row],[Rabat]]*0.2</f>
        <v>4</v>
      </c>
      <c r="I2557" s="2">
        <f>Table_ExternalData_15[[#This Row],[Price]]-(Table_ExternalData_15[[#This Row],[Price]]*Table_ExternalData_15[[#This Row],[BB rabat]])/100</f>
        <v>26.256</v>
      </c>
      <c r="J2557" s="2">
        <f>Table_ExternalData_15[[#This Row],[BB cena]]*Table_ExternalData_15[[#Headers],[1,22]]</f>
        <v>32.032319999999999</v>
      </c>
      <c r="K2557" s="2">
        <f>Table_ExternalData_15[[#This Row],[Price]]*Table_ExternalData_15[[#Headers],[1,22]]</f>
        <v>33.367000000000004</v>
      </c>
      <c r="L2557" s="7">
        <f>IF(G2557="White Shark",E2557*0.5,IF(G2557="Sbox",E2557*0.5,IF(G2557="Tenda",E2557*0.5,E2557*0.2)))/100</f>
        <v>0.04</v>
      </c>
      <c r="M2557" s="2">
        <f>Table_ExternalData_15[[#This Row],[Price]]-Table_ExternalData_15[[#This Row],[Price]]*Table_ExternalData_15[[#This Row],[extra popust]]</f>
        <v>26.256</v>
      </c>
      <c r="N2557" s="2">
        <f>IF(M2557&lt;I2557,M2557,I2557)</f>
        <v>26.256</v>
      </c>
      <c r="O2557" s="12" t="str">
        <f>IF(N2557&lt;I2557,$U$1," ")</f>
        <v xml:space="preserve"> </v>
      </c>
      <c r="P2557" s="12" t="str">
        <f>IFERROR((O2557+30)," ")</f>
        <v xml:space="preserve"> </v>
      </c>
      <c r="Q2557" s="2">
        <f ca="1">IF(O2557=$U$1,N2557,"0")*1.22</f>
        <v>0</v>
      </c>
    </row>
    <row r="2558" spans="1:17" x14ac:dyDescent="0.25">
      <c r="A2558" t="s">
        <v>4515</v>
      </c>
      <c r="B2558" t="s">
        <v>11562</v>
      </c>
      <c r="C2558">
        <v>12689</v>
      </c>
      <c r="D2558">
        <v>36.5</v>
      </c>
      <c r="E2558">
        <f>IFERROR(VLOOKUP(Table_ExternalData_15[[#This Row],[Id]],Rabati!B:C,2,0),0)</f>
        <v>20</v>
      </c>
      <c r="F2558">
        <v>0</v>
      </c>
      <c r="G2558" t="str">
        <f>VLOOKUP(Table_ExternalData_15[[#This Row],[Id]],'Blagovna izdelek'!A:C,3,0)</f>
        <v>HiLook</v>
      </c>
      <c r="H2558">
        <f>Table_ExternalData_15[[#This Row],[Rabat]]*0.2</f>
        <v>4</v>
      </c>
      <c r="I2558" s="2">
        <f>Table_ExternalData_15[[#This Row],[Price]]-(Table_ExternalData_15[[#This Row],[Price]]*Table_ExternalData_15[[#This Row],[BB rabat]])/100</f>
        <v>35.04</v>
      </c>
      <c r="J2558" s="2">
        <f>Table_ExternalData_15[[#This Row],[BB cena]]*Table_ExternalData_15[[#Headers],[1,22]]</f>
        <v>42.748799999999996</v>
      </c>
      <c r="K2558" s="2">
        <f>Table_ExternalData_15[[#This Row],[Price]]*Table_ExternalData_15[[#Headers],[1,22]]</f>
        <v>44.53</v>
      </c>
      <c r="L2558" s="7">
        <f>IF(G2558="White Shark",E2558*0.5,IF(G2558="Sbox",E2558*0.5,IF(G2558="Tenda",E2558*0.5,E2558*0.2)))/100</f>
        <v>0.04</v>
      </c>
      <c r="M2558" s="2">
        <f>Table_ExternalData_15[[#This Row],[Price]]-Table_ExternalData_15[[#This Row],[Price]]*Table_ExternalData_15[[#This Row],[extra popust]]</f>
        <v>35.04</v>
      </c>
      <c r="N2558" s="2">
        <f>IF(M2558&lt;I2558,M2558,I2558)</f>
        <v>35.04</v>
      </c>
      <c r="O2558" s="12" t="str">
        <f>IF(N2558&lt;I2558,$U$1," ")</f>
        <v xml:space="preserve"> </v>
      </c>
      <c r="P2558" s="12" t="str">
        <f>IFERROR((O2558+30)," ")</f>
        <v xml:space="preserve"> </v>
      </c>
      <c r="Q2558" s="2">
        <f ca="1">IF(O2558=$U$1,N2558,"0")*1.22</f>
        <v>0</v>
      </c>
    </row>
    <row r="2559" spans="1:17" x14ac:dyDescent="0.25">
      <c r="A2559" t="s">
        <v>4518</v>
      </c>
      <c r="B2559" t="s">
        <v>11714</v>
      </c>
      <c r="C2559">
        <v>12691</v>
      </c>
      <c r="D2559">
        <v>16.95</v>
      </c>
      <c r="E2559">
        <f>IFERROR(VLOOKUP(Table_ExternalData_15[[#This Row],[Id]],Rabati!B:C,2,0),0)</f>
        <v>20</v>
      </c>
      <c r="F2559">
        <v>71</v>
      </c>
      <c r="G2559" t="str">
        <f>VLOOKUP(Table_ExternalData_15[[#This Row],[Id]],'Blagovna izdelek'!A:C,3,0)</f>
        <v>HiLook</v>
      </c>
      <c r="H2559">
        <f>Table_ExternalData_15[[#This Row],[Rabat]]*0.2</f>
        <v>4</v>
      </c>
      <c r="I2559" s="2">
        <f>Table_ExternalData_15[[#This Row],[Price]]-(Table_ExternalData_15[[#This Row],[Price]]*Table_ExternalData_15[[#This Row],[BB rabat]])/100</f>
        <v>16.271999999999998</v>
      </c>
      <c r="J2559" s="2">
        <f>Table_ExternalData_15[[#This Row],[BB cena]]*Table_ExternalData_15[[#Headers],[1,22]]</f>
        <v>19.851839999999999</v>
      </c>
      <c r="K2559" s="2">
        <f>Table_ExternalData_15[[#This Row],[Price]]*Table_ExternalData_15[[#Headers],[1,22]]</f>
        <v>20.678999999999998</v>
      </c>
      <c r="L2559" s="7">
        <f>IF(G2559="White Shark",E2559*0.5,IF(G2559="Sbox",E2559*0.5,IF(G2559="Tenda",E2559*0.5,E2559*0.2)))/100</f>
        <v>0.04</v>
      </c>
      <c r="M2559" s="2">
        <f>Table_ExternalData_15[[#This Row],[Price]]-Table_ExternalData_15[[#This Row],[Price]]*Table_ExternalData_15[[#This Row],[extra popust]]</f>
        <v>16.271999999999998</v>
      </c>
      <c r="N2559" s="2">
        <f>IF(M2559&lt;I2559,M2559,I2559)</f>
        <v>16.271999999999998</v>
      </c>
      <c r="O2559" s="12" t="str">
        <f>IF(N2559&lt;I2559,$U$1," ")</f>
        <v xml:space="preserve"> </v>
      </c>
      <c r="P2559" s="12" t="str">
        <f>IFERROR((O2559+30)," ")</f>
        <v xml:space="preserve"> </v>
      </c>
      <c r="Q2559" s="2">
        <f ca="1">IF(O2559=$U$1,N2559,"0")*1.22</f>
        <v>0</v>
      </c>
    </row>
    <row r="2560" spans="1:17" x14ac:dyDescent="0.25">
      <c r="A2560" t="s">
        <v>4521</v>
      </c>
      <c r="B2560" t="s">
        <v>11563</v>
      </c>
      <c r="C2560">
        <v>12693</v>
      </c>
      <c r="D2560">
        <v>28.9</v>
      </c>
      <c r="E2560">
        <f>IFERROR(VLOOKUP(Table_ExternalData_15[[#This Row],[Id]],Rabati!B:C,2,0),0)</f>
        <v>20</v>
      </c>
      <c r="F2560">
        <v>32</v>
      </c>
      <c r="G2560" t="str">
        <f>VLOOKUP(Table_ExternalData_15[[#This Row],[Id]],'Blagovna izdelek'!A:C,3,0)</f>
        <v>HiLook</v>
      </c>
      <c r="H2560">
        <f>Table_ExternalData_15[[#This Row],[Rabat]]*0.2</f>
        <v>4</v>
      </c>
      <c r="I2560" s="2">
        <f>Table_ExternalData_15[[#This Row],[Price]]-(Table_ExternalData_15[[#This Row],[Price]]*Table_ExternalData_15[[#This Row],[BB rabat]])/100</f>
        <v>27.744</v>
      </c>
      <c r="J2560" s="2">
        <f>Table_ExternalData_15[[#This Row],[BB cena]]*Table_ExternalData_15[[#Headers],[1,22]]</f>
        <v>33.847679999999997</v>
      </c>
      <c r="K2560" s="2">
        <f>Table_ExternalData_15[[#This Row],[Price]]*Table_ExternalData_15[[#Headers],[1,22]]</f>
        <v>35.257999999999996</v>
      </c>
      <c r="L2560" s="7">
        <f>IF(G2560="White Shark",E2560*0.5,IF(G2560="Sbox",E2560*0.5,IF(G2560="Tenda",E2560*0.5,E2560*0.2)))/100</f>
        <v>0.04</v>
      </c>
      <c r="M2560" s="2">
        <f>Table_ExternalData_15[[#This Row],[Price]]-Table_ExternalData_15[[#This Row],[Price]]*Table_ExternalData_15[[#This Row],[extra popust]]</f>
        <v>27.744</v>
      </c>
      <c r="N2560" s="2">
        <f>IF(M2560&lt;I2560,M2560,I2560)</f>
        <v>27.744</v>
      </c>
      <c r="O2560" s="12" t="str">
        <f>IF(N2560&lt;I2560,$U$1," ")</f>
        <v xml:space="preserve"> </v>
      </c>
      <c r="P2560" s="12" t="str">
        <f>IFERROR((O2560+30)," ")</f>
        <v xml:space="preserve"> </v>
      </c>
      <c r="Q2560" s="2">
        <f ca="1">IF(O2560=$U$1,N2560,"0")*1.22</f>
        <v>0</v>
      </c>
    </row>
    <row r="2561" spans="1:17" x14ac:dyDescent="0.25">
      <c r="A2561" t="s">
        <v>4522</v>
      </c>
      <c r="B2561" t="s">
        <v>11715</v>
      </c>
      <c r="C2561">
        <v>12694</v>
      </c>
      <c r="D2561">
        <v>29.3</v>
      </c>
      <c r="E2561">
        <f>IFERROR(VLOOKUP(Table_ExternalData_15[[#This Row],[Id]],Rabati!B:C,2,0),0)</f>
        <v>20</v>
      </c>
      <c r="F2561">
        <v>20</v>
      </c>
      <c r="G2561" t="str">
        <f>VLOOKUP(Table_ExternalData_15[[#This Row],[Id]],'Blagovna izdelek'!A:C,3,0)</f>
        <v>HiLook</v>
      </c>
      <c r="H2561">
        <f>Table_ExternalData_15[[#This Row],[Rabat]]*0.2</f>
        <v>4</v>
      </c>
      <c r="I2561" s="2">
        <f>Table_ExternalData_15[[#This Row],[Price]]-(Table_ExternalData_15[[#This Row],[Price]]*Table_ExternalData_15[[#This Row],[BB rabat]])/100</f>
        <v>28.128</v>
      </c>
      <c r="J2561" s="2">
        <f>Table_ExternalData_15[[#This Row],[BB cena]]*Table_ExternalData_15[[#Headers],[1,22]]</f>
        <v>34.316159999999996</v>
      </c>
      <c r="K2561" s="2">
        <f>Table_ExternalData_15[[#This Row],[Price]]*Table_ExternalData_15[[#Headers],[1,22]]</f>
        <v>35.746000000000002</v>
      </c>
      <c r="L2561" s="7">
        <f>IF(G2561="White Shark",E2561*0.5,IF(G2561="Sbox",E2561*0.5,IF(G2561="Tenda",E2561*0.5,E2561*0.2)))/100</f>
        <v>0.04</v>
      </c>
      <c r="M2561" s="2">
        <f>Table_ExternalData_15[[#This Row],[Price]]-Table_ExternalData_15[[#This Row],[Price]]*Table_ExternalData_15[[#This Row],[extra popust]]</f>
        <v>28.128</v>
      </c>
      <c r="N2561" s="2">
        <f>IF(M2561&lt;I2561,M2561,I2561)</f>
        <v>28.128</v>
      </c>
      <c r="O2561" s="12" t="str">
        <f>IF(N2561&lt;I2561,$U$1," ")</f>
        <v xml:space="preserve"> </v>
      </c>
      <c r="P2561" s="12" t="str">
        <f>IFERROR((O2561+30)," ")</f>
        <v xml:space="preserve"> </v>
      </c>
      <c r="Q2561" s="2">
        <f ca="1">IF(O2561=$U$1,N2561,"0")*1.22</f>
        <v>0</v>
      </c>
    </row>
    <row r="2562" spans="1:17" x14ac:dyDescent="0.25">
      <c r="A2562" t="s">
        <v>4777</v>
      </c>
      <c r="B2562" t="s">
        <v>11716</v>
      </c>
      <c r="C2562">
        <v>13017</v>
      </c>
      <c r="D2562">
        <v>69.400000000000006</v>
      </c>
      <c r="E2562">
        <f>IFERROR(VLOOKUP(Table_ExternalData_15[[#This Row],[Id]],Rabati!B:C,2,0),0)</f>
        <v>20</v>
      </c>
      <c r="F2562">
        <v>4</v>
      </c>
      <c r="G2562" t="str">
        <f>VLOOKUP(Table_ExternalData_15[[#This Row],[Id]],'Blagovna izdelek'!A:C,3,0)</f>
        <v>HiLook</v>
      </c>
      <c r="H2562">
        <f>Table_ExternalData_15[[#This Row],[Rabat]]*0.2</f>
        <v>4</v>
      </c>
      <c r="I2562" s="2">
        <f>Table_ExternalData_15[[#This Row],[Price]]-(Table_ExternalData_15[[#This Row],[Price]]*Table_ExternalData_15[[#This Row],[BB rabat]])/100</f>
        <v>66.624000000000009</v>
      </c>
      <c r="J2562" s="2">
        <f>Table_ExternalData_15[[#This Row],[BB cena]]*Table_ExternalData_15[[#Headers],[1,22]]</f>
        <v>81.28128000000001</v>
      </c>
      <c r="K2562" s="2">
        <f>Table_ExternalData_15[[#This Row],[Price]]*Table_ExternalData_15[[#Headers],[1,22]]</f>
        <v>84.668000000000006</v>
      </c>
      <c r="L2562" s="7">
        <f>IF(G2562="White Shark",E2562*0.5,IF(G2562="Sbox",E2562*0.5,IF(G2562="Tenda",E2562*0.5,E2562*0.2)))/100</f>
        <v>0.04</v>
      </c>
      <c r="M2562" s="2">
        <f>Table_ExternalData_15[[#This Row],[Price]]-Table_ExternalData_15[[#This Row],[Price]]*Table_ExternalData_15[[#This Row],[extra popust]]</f>
        <v>66.624000000000009</v>
      </c>
      <c r="N2562" s="2">
        <f>IF(M2562&lt;I2562,M2562,I2562)</f>
        <v>66.624000000000009</v>
      </c>
      <c r="O2562" s="12" t="str">
        <f>IF(N2562&lt;I2562,$U$1," ")</f>
        <v xml:space="preserve"> </v>
      </c>
      <c r="P2562" s="12" t="str">
        <f>IFERROR((O2562+30)," ")</f>
        <v xml:space="preserve"> </v>
      </c>
      <c r="Q2562" s="2">
        <f ca="1">IF(O2562=$U$1,N2562,"0")*1.22</f>
        <v>0</v>
      </c>
    </row>
    <row r="2563" spans="1:17" x14ac:dyDescent="0.25">
      <c r="A2563" t="s">
        <v>4778</v>
      </c>
      <c r="B2563" t="s">
        <v>11564</v>
      </c>
      <c r="C2563">
        <v>13018</v>
      </c>
      <c r="D2563">
        <v>29.3</v>
      </c>
      <c r="E2563">
        <f>IFERROR(VLOOKUP(Table_ExternalData_15[[#This Row],[Id]],Rabati!B:C,2,0),0)</f>
        <v>20</v>
      </c>
      <c r="F2563">
        <v>8</v>
      </c>
      <c r="G2563" t="str">
        <f>VLOOKUP(Table_ExternalData_15[[#This Row],[Id]],'Blagovna izdelek'!A:C,3,0)</f>
        <v>HiLook</v>
      </c>
      <c r="H2563">
        <f>Table_ExternalData_15[[#This Row],[Rabat]]*0.2</f>
        <v>4</v>
      </c>
      <c r="I2563" s="2">
        <f>Table_ExternalData_15[[#This Row],[Price]]-(Table_ExternalData_15[[#This Row],[Price]]*Table_ExternalData_15[[#This Row],[BB rabat]])/100</f>
        <v>28.128</v>
      </c>
      <c r="J2563" s="2">
        <f>Table_ExternalData_15[[#This Row],[BB cena]]*Table_ExternalData_15[[#Headers],[1,22]]</f>
        <v>34.316159999999996</v>
      </c>
      <c r="K2563" s="2">
        <f>Table_ExternalData_15[[#This Row],[Price]]*Table_ExternalData_15[[#Headers],[1,22]]</f>
        <v>35.746000000000002</v>
      </c>
      <c r="L2563" s="7">
        <f>IF(G2563="White Shark",E2563*0.5,IF(G2563="Sbox",E2563*0.5,IF(G2563="Tenda",E2563*0.5,E2563*0.2)))/100</f>
        <v>0.04</v>
      </c>
      <c r="M2563" s="2">
        <f>Table_ExternalData_15[[#This Row],[Price]]-Table_ExternalData_15[[#This Row],[Price]]*Table_ExternalData_15[[#This Row],[extra popust]]</f>
        <v>28.128</v>
      </c>
      <c r="N2563" s="2">
        <f>IF(M2563&lt;I2563,M2563,I2563)</f>
        <v>28.128</v>
      </c>
      <c r="O2563" s="12" t="str">
        <f>IF(N2563&lt;I2563,$U$1," ")</f>
        <v xml:space="preserve"> </v>
      </c>
      <c r="P2563" s="12" t="str">
        <f>IFERROR((O2563+30)," ")</f>
        <v xml:space="preserve"> </v>
      </c>
      <c r="Q2563" s="2">
        <f ca="1">IF(O2563=$U$1,N2563,"0")*1.22</f>
        <v>0</v>
      </c>
    </row>
    <row r="2564" spans="1:17" x14ac:dyDescent="0.25">
      <c r="A2564" t="s">
        <v>4779</v>
      </c>
      <c r="B2564" t="s">
        <v>11717</v>
      </c>
      <c r="C2564">
        <v>13019</v>
      </c>
      <c r="D2564">
        <v>14.2</v>
      </c>
      <c r="E2564">
        <f>IFERROR(VLOOKUP(Table_ExternalData_15[[#This Row],[Id]],Rabati!B:C,2,0),0)</f>
        <v>20</v>
      </c>
      <c r="F2564">
        <v>121</v>
      </c>
      <c r="G2564" t="str">
        <f>VLOOKUP(Table_ExternalData_15[[#This Row],[Id]],'Blagovna izdelek'!A:C,3,0)</f>
        <v>HiLook</v>
      </c>
      <c r="H2564">
        <f>Table_ExternalData_15[[#This Row],[Rabat]]*0.2</f>
        <v>4</v>
      </c>
      <c r="I2564" s="2">
        <f>Table_ExternalData_15[[#This Row],[Price]]-(Table_ExternalData_15[[#This Row],[Price]]*Table_ExternalData_15[[#This Row],[BB rabat]])/100</f>
        <v>13.632</v>
      </c>
      <c r="J2564" s="2">
        <f>Table_ExternalData_15[[#This Row],[BB cena]]*Table_ExternalData_15[[#Headers],[1,22]]</f>
        <v>16.631039999999999</v>
      </c>
      <c r="K2564" s="2">
        <f>Table_ExternalData_15[[#This Row],[Price]]*Table_ExternalData_15[[#Headers],[1,22]]</f>
        <v>17.323999999999998</v>
      </c>
      <c r="L2564" s="7">
        <f>IF(G2564="White Shark",E2564*0.5,IF(G2564="Sbox",E2564*0.5,IF(G2564="Tenda",E2564*0.5,E2564*0.2)))/100</f>
        <v>0.04</v>
      </c>
      <c r="M2564" s="2">
        <f>Table_ExternalData_15[[#This Row],[Price]]-Table_ExternalData_15[[#This Row],[Price]]*Table_ExternalData_15[[#This Row],[extra popust]]</f>
        <v>13.632</v>
      </c>
      <c r="N2564" s="2">
        <f>IF(M2564&lt;I2564,M2564,I2564)</f>
        <v>13.632</v>
      </c>
      <c r="O2564" s="12" t="str">
        <f>IF(N2564&lt;I2564,$U$1," ")</f>
        <v xml:space="preserve"> </v>
      </c>
      <c r="P2564" s="12" t="str">
        <f>IFERROR((O2564+30)," ")</f>
        <v xml:space="preserve"> </v>
      </c>
      <c r="Q2564" s="2">
        <f ca="1">IF(O2564=$U$1,N2564,"0")*1.22</f>
        <v>0</v>
      </c>
    </row>
    <row r="2565" spans="1:17" x14ac:dyDescent="0.25">
      <c r="A2565" t="s">
        <v>4780</v>
      </c>
      <c r="B2565" t="s">
        <v>11565</v>
      </c>
      <c r="C2565">
        <v>13020</v>
      </c>
      <c r="D2565">
        <v>42.4</v>
      </c>
      <c r="E2565">
        <f>IFERROR(VLOOKUP(Table_ExternalData_15[[#This Row],[Id]],Rabati!B:C,2,0),0)</f>
        <v>20</v>
      </c>
      <c r="F2565">
        <v>10</v>
      </c>
      <c r="G2565" t="str">
        <f>VLOOKUP(Table_ExternalData_15[[#This Row],[Id]],'Blagovna izdelek'!A:C,3,0)</f>
        <v>HiLook</v>
      </c>
      <c r="H2565">
        <f>Table_ExternalData_15[[#This Row],[Rabat]]*0.2</f>
        <v>4</v>
      </c>
      <c r="I2565" s="2">
        <f>Table_ExternalData_15[[#This Row],[Price]]-(Table_ExternalData_15[[#This Row],[Price]]*Table_ExternalData_15[[#This Row],[BB rabat]])/100</f>
        <v>40.704000000000001</v>
      </c>
      <c r="J2565" s="2">
        <f>Table_ExternalData_15[[#This Row],[BB cena]]*Table_ExternalData_15[[#Headers],[1,22]]</f>
        <v>49.658879999999996</v>
      </c>
      <c r="K2565" s="2">
        <f>Table_ExternalData_15[[#This Row],[Price]]*Table_ExternalData_15[[#Headers],[1,22]]</f>
        <v>51.727999999999994</v>
      </c>
      <c r="L2565" s="7">
        <f>IF(G2565="White Shark",E2565*0.5,IF(G2565="Sbox",E2565*0.5,IF(G2565="Tenda",E2565*0.5,E2565*0.2)))/100</f>
        <v>0.04</v>
      </c>
      <c r="M2565" s="2">
        <f>Table_ExternalData_15[[#This Row],[Price]]-Table_ExternalData_15[[#This Row],[Price]]*Table_ExternalData_15[[#This Row],[extra popust]]</f>
        <v>40.704000000000001</v>
      </c>
      <c r="N2565" s="2">
        <f>IF(M2565&lt;I2565,M2565,I2565)</f>
        <v>40.704000000000001</v>
      </c>
      <c r="O2565" s="12" t="str">
        <f>IF(N2565&lt;I2565,$U$1," ")</f>
        <v xml:space="preserve"> </v>
      </c>
      <c r="P2565" s="12" t="str">
        <f>IFERROR((O2565+30)," ")</f>
        <v xml:space="preserve"> </v>
      </c>
      <c r="Q2565" s="2">
        <f ca="1">IF(O2565=$U$1,N2565,"0")*1.22</f>
        <v>0</v>
      </c>
    </row>
    <row r="2566" spans="1:17" x14ac:dyDescent="0.25">
      <c r="A2566" t="s">
        <v>5125</v>
      </c>
      <c r="B2566" t="s">
        <v>11718</v>
      </c>
      <c r="C2566">
        <v>13291</v>
      </c>
      <c r="D2566">
        <v>9.1999999999999993</v>
      </c>
      <c r="E2566">
        <f>IFERROR(VLOOKUP(Table_ExternalData_15[[#This Row],[Id]],Rabati!B:C,2,0),0)</f>
        <v>20</v>
      </c>
      <c r="F2566">
        <v>3</v>
      </c>
      <c r="G2566" t="str">
        <f>VLOOKUP(Table_ExternalData_15[[#This Row],[Id]],'Blagovna izdelek'!A:C,3,0)</f>
        <v>HiLook</v>
      </c>
      <c r="H2566">
        <f>Table_ExternalData_15[[#This Row],[Rabat]]*0.2</f>
        <v>4</v>
      </c>
      <c r="I2566" s="2">
        <f>Table_ExternalData_15[[#This Row],[Price]]-(Table_ExternalData_15[[#This Row],[Price]]*Table_ExternalData_15[[#This Row],[BB rabat]])/100</f>
        <v>8.831999999999999</v>
      </c>
      <c r="J2566" s="2">
        <f>Table_ExternalData_15[[#This Row],[BB cena]]*Table_ExternalData_15[[#Headers],[1,22]]</f>
        <v>10.775039999999999</v>
      </c>
      <c r="K2566" s="2">
        <f>Table_ExternalData_15[[#This Row],[Price]]*Table_ExternalData_15[[#Headers],[1,22]]</f>
        <v>11.223999999999998</v>
      </c>
      <c r="L2566" s="7">
        <f>IF(G2566="White Shark",E2566*0.5,IF(G2566="Sbox",E2566*0.5,IF(G2566="Tenda",E2566*0.5,E2566*0.2)))/100</f>
        <v>0.04</v>
      </c>
      <c r="M2566" s="2">
        <f>Table_ExternalData_15[[#This Row],[Price]]-Table_ExternalData_15[[#This Row],[Price]]*Table_ExternalData_15[[#This Row],[extra popust]]</f>
        <v>8.831999999999999</v>
      </c>
      <c r="N2566" s="2">
        <f>IF(M2566&lt;I2566,M2566,I2566)</f>
        <v>8.831999999999999</v>
      </c>
      <c r="O2566" s="12" t="str">
        <f>IF(N2566&lt;I2566,$U$1," ")</f>
        <v xml:space="preserve"> </v>
      </c>
      <c r="P2566" s="12" t="str">
        <f>IFERROR((O2566+30)," ")</f>
        <v xml:space="preserve"> </v>
      </c>
      <c r="Q2566" s="2">
        <f ca="1">IF(O2566=$U$1,N2566,"0")*1.22</f>
        <v>0</v>
      </c>
    </row>
    <row r="2567" spans="1:17" x14ac:dyDescent="0.25">
      <c r="A2567" t="s">
        <v>5190</v>
      </c>
      <c r="B2567" t="s">
        <v>11719</v>
      </c>
      <c r="C2567">
        <v>13358</v>
      </c>
      <c r="D2567">
        <v>23</v>
      </c>
      <c r="E2567">
        <f>IFERROR(VLOOKUP(Table_ExternalData_15[[#This Row],[Id]],Rabati!B:C,2,0),0)</f>
        <v>20</v>
      </c>
      <c r="F2567">
        <v>5</v>
      </c>
      <c r="G2567" t="str">
        <f>VLOOKUP(Table_ExternalData_15[[#This Row],[Id]],'Blagovna izdelek'!A:C,3,0)</f>
        <v>HiLook</v>
      </c>
      <c r="H2567">
        <f>Table_ExternalData_15[[#This Row],[Rabat]]*0.2</f>
        <v>4</v>
      </c>
      <c r="I2567" s="2">
        <f>Table_ExternalData_15[[#This Row],[Price]]-(Table_ExternalData_15[[#This Row],[Price]]*Table_ExternalData_15[[#This Row],[BB rabat]])/100</f>
        <v>22.08</v>
      </c>
      <c r="J2567" s="2">
        <f>Table_ExternalData_15[[#This Row],[BB cena]]*Table_ExternalData_15[[#Headers],[1,22]]</f>
        <v>26.937599999999996</v>
      </c>
      <c r="K2567" s="2">
        <f>Table_ExternalData_15[[#This Row],[Price]]*Table_ExternalData_15[[#Headers],[1,22]]</f>
        <v>28.06</v>
      </c>
      <c r="L2567" s="7">
        <f>IF(G2567="White Shark",E2567*0.5,IF(G2567="Sbox",E2567*0.5,IF(G2567="Tenda",E2567*0.5,E2567*0.2)))/100</f>
        <v>0.04</v>
      </c>
      <c r="M2567" s="2">
        <f>Table_ExternalData_15[[#This Row],[Price]]-Table_ExternalData_15[[#This Row],[Price]]*Table_ExternalData_15[[#This Row],[extra popust]]</f>
        <v>22.08</v>
      </c>
      <c r="N2567" s="2">
        <f>IF(M2567&lt;I2567,M2567,I2567)</f>
        <v>22.08</v>
      </c>
      <c r="O2567" s="12" t="str">
        <f>IF(N2567&lt;I2567,$U$1," ")</f>
        <v xml:space="preserve"> </v>
      </c>
      <c r="P2567" s="12" t="str">
        <f>IFERROR((O2567+30)," ")</f>
        <v xml:space="preserve"> </v>
      </c>
      <c r="Q2567" s="2">
        <f ca="1">IF(O2567=$U$1,N2567,"0")*1.22</f>
        <v>0</v>
      </c>
    </row>
    <row r="2568" spans="1:17" x14ac:dyDescent="0.25">
      <c r="A2568" t="s">
        <v>5191</v>
      </c>
      <c r="B2568" t="s">
        <v>11720</v>
      </c>
      <c r="C2568">
        <v>13359</v>
      </c>
      <c r="D2568">
        <v>13.92</v>
      </c>
      <c r="E2568">
        <f>IFERROR(VLOOKUP(Table_ExternalData_15[[#This Row],[Id]],Rabati!B:C,2,0),0)</f>
        <v>20</v>
      </c>
      <c r="F2568">
        <v>4</v>
      </c>
      <c r="G2568" t="str">
        <f>VLOOKUP(Table_ExternalData_15[[#This Row],[Id]],'Blagovna izdelek'!A:C,3,0)</f>
        <v>HiLook</v>
      </c>
      <c r="H2568">
        <f>Table_ExternalData_15[[#This Row],[Rabat]]*0.2</f>
        <v>4</v>
      </c>
      <c r="I2568" s="2">
        <f>Table_ExternalData_15[[#This Row],[Price]]-(Table_ExternalData_15[[#This Row],[Price]]*Table_ExternalData_15[[#This Row],[BB rabat]])/100</f>
        <v>13.363199999999999</v>
      </c>
      <c r="J2568" s="2">
        <f>Table_ExternalData_15[[#This Row],[BB cena]]*Table_ExternalData_15[[#Headers],[1,22]]</f>
        <v>16.303103999999998</v>
      </c>
      <c r="K2568" s="2">
        <f>Table_ExternalData_15[[#This Row],[Price]]*Table_ExternalData_15[[#Headers],[1,22]]</f>
        <v>16.982399999999998</v>
      </c>
      <c r="L2568" s="7">
        <f>IF(G2568="White Shark",E2568*0.5,IF(G2568="Sbox",E2568*0.5,IF(G2568="Tenda",E2568*0.5,E2568*0.2)))/100</f>
        <v>0.04</v>
      </c>
      <c r="M2568" s="2">
        <f>Table_ExternalData_15[[#This Row],[Price]]-Table_ExternalData_15[[#This Row],[Price]]*Table_ExternalData_15[[#This Row],[extra popust]]</f>
        <v>13.363199999999999</v>
      </c>
      <c r="N2568" s="2">
        <f>IF(M2568&lt;I2568,M2568,I2568)</f>
        <v>13.363199999999999</v>
      </c>
      <c r="O2568" s="12" t="str">
        <f>IF(N2568&lt;I2568,$U$1," ")</f>
        <v xml:space="preserve"> </v>
      </c>
      <c r="P2568" s="12" t="str">
        <f>IFERROR((O2568+30)," ")</f>
        <v xml:space="preserve"> </v>
      </c>
      <c r="Q2568" s="2">
        <f ca="1">IF(O2568=$U$1,N2568,"0")*1.22</f>
        <v>0</v>
      </c>
    </row>
    <row r="2569" spans="1:17" x14ac:dyDescent="0.25">
      <c r="A2569" t="s">
        <v>5315</v>
      </c>
      <c r="B2569" t="s">
        <v>5314</v>
      </c>
      <c r="C2569">
        <v>13489</v>
      </c>
      <c r="D2569">
        <v>15.8</v>
      </c>
      <c r="E2569">
        <f>IFERROR(VLOOKUP(Table_ExternalData_15[[#This Row],[Id]],Rabati!B:C,2,0),0)</f>
        <v>20</v>
      </c>
      <c r="F2569">
        <v>0</v>
      </c>
      <c r="G2569" t="str">
        <f>VLOOKUP(Table_ExternalData_15[[#This Row],[Id]],'Blagovna izdelek'!A:C,3,0)</f>
        <v>HiLook</v>
      </c>
      <c r="H2569">
        <f>Table_ExternalData_15[[#This Row],[Rabat]]*0.2</f>
        <v>4</v>
      </c>
      <c r="I2569" s="2">
        <f>Table_ExternalData_15[[#This Row],[Price]]-(Table_ExternalData_15[[#This Row],[Price]]*Table_ExternalData_15[[#This Row],[BB rabat]])/100</f>
        <v>15.168000000000001</v>
      </c>
      <c r="J2569" s="2">
        <f>Table_ExternalData_15[[#This Row],[BB cena]]*Table_ExternalData_15[[#Headers],[1,22]]</f>
        <v>18.504960000000001</v>
      </c>
      <c r="K2569" s="2">
        <f>Table_ExternalData_15[[#This Row],[Price]]*Table_ExternalData_15[[#Headers],[1,22]]</f>
        <v>19.276</v>
      </c>
      <c r="L2569" s="7">
        <f>IF(G2569="White Shark",E2569*0.5,IF(G2569="Sbox",E2569*0.5,IF(G2569="Tenda",E2569*0.5,E2569*0.2)))/100</f>
        <v>0.04</v>
      </c>
      <c r="M2569" s="2">
        <f>Table_ExternalData_15[[#This Row],[Price]]-Table_ExternalData_15[[#This Row],[Price]]*Table_ExternalData_15[[#This Row],[extra popust]]</f>
        <v>15.168000000000001</v>
      </c>
      <c r="N2569" s="2">
        <f>IF(M2569&lt;I2569,M2569,I2569)</f>
        <v>15.168000000000001</v>
      </c>
      <c r="O2569" s="12" t="str">
        <f>IF(N2569&lt;I2569,$U$1," ")</f>
        <v xml:space="preserve"> </v>
      </c>
      <c r="P2569" s="12" t="str">
        <f>IFERROR((O2569+30)," ")</f>
        <v xml:space="preserve"> </v>
      </c>
      <c r="Q2569" s="2">
        <f ca="1">IF(O2569=$U$1,N2569,"0")*1.22</f>
        <v>0</v>
      </c>
    </row>
    <row r="2570" spans="1:17" x14ac:dyDescent="0.25">
      <c r="A2570" t="s">
        <v>5316</v>
      </c>
      <c r="B2570" t="s">
        <v>11721</v>
      </c>
      <c r="C2570">
        <v>13490</v>
      </c>
      <c r="D2570">
        <v>12.15</v>
      </c>
      <c r="E2570">
        <f>IFERROR(VLOOKUP(Table_ExternalData_15[[#This Row],[Id]],Rabati!B:C,2,0),0)</f>
        <v>20</v>
      </c>
      <c r="F2570">
        <v>59</v>
      </c>
      <c r="G2570" t="str">
        <f>VLOOKUP(Table_ExternalData_15[[#This Row],[Id]],'Blagovna izdelek'!A:C,3,0)</f>
        <v>HiLook</v>
      </c>
      <c r="H2570">
        <f>Table_ExternalData_15[[#This Row],[Rabat]]*0.2</f>
        <v>4</v>
      </c>
      <c r="I2570" s="2">
        <f>Table_ExternalData_15[[#This Row],[Price]]-(Table_ExternalData_15[[#This Row],[Price]]*Table_ExternalData_15[[#This Row],[BB rabat]])/100</f>
        <v>11.664</v>
      </c>
      <c r="J2570" s="2">
        <f>Table_ExternalData_15[[#This Row],[BB cena]]*Table_ExternalData_15[[#Headers],[1,22]]</f>
        <v>14.230079999999999</v>
      </c>
      <c r="K2570" s="2">
        <f>Table_ExternalData_15[[#This Row],[Price]]*Table_ExternalData_15[[#Headers],[1,22]]</f>
        <v>14.823</v>
      </c>
      <c r="L2570" s="7">
        <f>IF(G2570="White Shark",E2570*0.5,IF(G2570="Sbox",E2570*0.5,IF(G2570="Tenda",E2570*0.5,E2570*0.2)))/100</f>
        <v>0.04</v>
      </c>
      <c r="M2570" s="2">
        <f>Table_ExternalData_15[[#This Row],[Price]]-Table_ExternalData_15[[#This Row],[Price]]*Table_ExternalData_15[[#This Row],[extra popust]]</f>
        <v>11.664</v>
      </c>
      <c r="N2570" s="2">
        <f>IF(M2570&lt;I2570,M2570,I2570)</f>
        <v>11.664</v>
      </c>
      <c r="O2570" s="12" t="str">
        <f>IF(N2570&lt;I2570,$U$1," ")</f>
        <v xml:space="preserve"> </v>
      </c>
      <c r="P2570" s="12" t="str">
        <f>IFERROR((O2570+30)," ")</f>
        <v xml:space="preserve"> </v>
      </c>
      <c r="Q2570" s="2">
        <f ca="1">IF(O2570=$U$1,N2570,"0")*1.22</f>
        <v>0</v>
      </c>
    </row>
    <row r="2571" spans="1:17" x14ac:dyDescent="0.25">
      <c r="A2571" t="s">
        <v>5317</v>
      </c>
      <c r="B2571" t="s">
        <v>11722</v>
      </c>
      <c r="C2571">
        <v>13491</v>
      </c>
      <c r="D2571">
        <v>13.9</v>
      </c>
      <c r="E2571">
        <f>IFERROR(VLOOKUP(Table_ExternalData_15[[#This Row],[Id]],Rabati!B:C,2,0),0)</f>
        <v>20</v>
      </c>
      <c r="F2571">
        <v>4</v>
      </c>
      <c r="G2571" t="str">
        <f>VLOOKUP(Table_ExternalData_15[[#This Row],[Id]],'Blagovna izdelek'!A:C,3,0)</f>
        <v>HiLook</v>
      </c>
      <c r="H2571">
        <f>Table_ExternalData_15[[#This Row],[Rabat]]*0.2</f>
        <v>4</v>
      </c>
      <c r="I2571" s="2">
        <f>Table_ExternalData_15[[#This Row],[Price]]-(Table_ExternalData_15[[#This Row],[Price]]*Table_ExternalData_15[[#This Row],[BB rabat]])/100</f>
        <v>13.344000000000001</v>
      </c>
      <c r="J2571" s="2">
        <f>Table_ExternalData_15[[#This Row],[BB cena]]*Table_ExternalData_15[[#Headers],[1,22]]</f>
        <v>16.279680000000003</v>
      </c>
      <c r="K2571" s="2">
        <f>Table_ExternalData_15[[#This Row],[Price]]*Table_ExternalData_15[[#Headers],[1,22]]</f>
        <v>16.957999999999998</v>
      </c>
      <c r="L2571" s="7">
        <f>IF(G2571="White Shark",E2571*0.5,IF(G2571="Sbox",E2571*0.5,IF(G2571="Tenda",E2571*0.5,E2571*0.2)))/100</f>
        <v>0.04</v>
      </c>
      <c r="M2571" s="2">
        <f>Table_ExternalData_15[[#This Row],[Price]]-Table_ExternalData_15[[#This Row],[Price]]*Table_ExternalData_15[[#This Row],[extra popust]]</f>
        <v>13.344000000000001</v>
      </c>
      <c r="N2571" s="2">
        <f>IF(M2571&lt;I2571,M2571,I2571)</f>
        <v>13.344000000000001</v>
      </c>
      <c r="O2571" s="12" t="str">
        <f>IF(N2571&lt;I2571,$U$1," ")</f>
        <v xml:space="preserve"> </v>
      </c>
      <c r="P2571" s="12" t="str">
        <f>IFERROR((O2571+30)," ")</f>
        <v xml:space="preserve"> </v>
      </c>
      <c r="Q2571" s="2">
        <f ca="1">IF(O2571=$U$1,N2571,"0")*1.22</f>
        <v>0</v>
      </c>
    </row>
    <row r="2572" spans="1:17" x14ac:dyDescent="0.25">
      <c r="A2572" t="s">
        <v>5318</v>
      </c>
      <c r="B2572" t="s">
        <v>11723</v>
      </c>
      <c r="C2572">
        <v>13492</v>
      </c>
      <c r="D2572">
        <v>17.899999999999999</v>
      </c>
      <c r="E2572">
        <f>IFERROR(VLOOKUP(Table_ExternalData_15[[#This Row],[Id]],Rabati!B:C,2,0),0)</f>
        <v>20</v>
      </c>
      <c r="F2572">
        <v>6</v>
      </c>
      <c r="G2572" t="str">
        <f>VLOOKUP(Table_ExternalData_15[[#This Row],[Id]],'Blagovna izdelek'!A:C,3,0)</f>
        <v>HiLook</v>
      </c>
      <c r="H2572">
        <f>Table_ExternalData_15[[#This Row],[Rabat]]*0.2</f>
        <v>4</v>
      </c>
      <c r="I2572" s="2">
        <f>Table_ExternalData_15[[#This Row],[Price]]-(Table_ExternalData_15[[#This Row],[Price]]*Table_ExternalData_15[[#This Row],[BB rabat]])/100</f>
        <v>17.183999999999997</v>
      </c>
      <c r="J2572" s="2">
        <f>Table_ExternalData_15[[#This Row],[BB cena]]*Table_ExternalData_15[[#Headers],[1,22]]</f>
        <v>20.964479999999998</v>
      </c>
      <c r="K2572" s="2">
        <f>Table_ExternalData_15[[#This Row],[Price]]*Table_ExternalData_15[[#Headers],[1,22]]</f>
        <v>21.837999999999997</v>
      </c>
      <c r="L2572" s="7">
        <f>IF(G2572="White Shark",E2572*0.5,IF(G2572="Sbox",E2572*0.5,IF(G2572="Tenda",E2572*0.5,E2572*0.2)))/100</f>
        <v>0.04</v>
      </c>
      <c r="M2572" s="2">
        <f>Table_ExternalData_15[[#This Row],[Price]]-Table_ExternalData_15[[#This Row],[Price]]*Table_ExternalData_15[[#This Row],[extra popust]]</f>
        <v>17.183999999999997</v>
      </c>
      <c r="N2572" s="2">
        <f>IF(M2572&lt;I2572,M2572,I2572)</f>
        <v>17.183999999999997</v>
      </c>
      <c r="O2572" s="12" t="str">
        <f>IF(N2572&lt;I2572,$U$1," ")</f>
        <v xml:space="preserve"> </v>
      </c>
      <c r="P2572" s="12" t="str">
        <f>IFERROR((O2572+30)," ")</f>
        <v xml:space="preserve"> </v>
      </c>
      <c r="Q2572" s="2">
        <f ca="1">IF(O2572=$U$1,N2572,"0")*1.22</f>
        <v>0</v>
      </c>
    </row>
    <row r="2573" spans="1:17" x14ac:dyDescent="0.25">
      <c r="A2573" t="s">
        <v>5319</v>
      </c>
      <c r="B2573" t="s">
        <v>11724</v>
      </c>
      <c r="C2573">
        <v>13493</v>
      </c>
      <c r="D2573">
        <v>31.3</v>
      </c>
      <c r="E2573">
        <f>IFERROR(VLOOKUP(Table_ExternalData_15[[#This Row],[Id]],Rabati!B:C,2,0),0)</f>
        <v>20</v>
      </c>
      <c r="F2573">
        <v>7</v>
      </c>
      <c r="G2573" t="str">
        <f>VLOOKUP(Table_ExternalData_15[[#This Row],[Id]],'Blagovna izdelek'!A:C,3,0)</f>
        <v>HiLook</v>
      </c>
      <c r="H2573">
        <f>Table_ExternalData_15[[#This Row],[Rabat]]*0.2</f>
        <v>4</v>
      </c>
      <c r="I2573" s="2">
        <f>Table_ExternalData_15[[#This Row],[Price]]-(Table_ExternalData_15[[#This Row],[Price]]*Table_ExternalData_15[[#This Row],[BB rabat]])/100</f>
        <v>30.048000000000002</v>
      </c>
      <c r="J2573" s="2">
        <f>Table_ExternalData_15[[#This Row],[BB cena]]*Table_ExternalData_15[[#Headers],[1,22]]</f>
        <v>36.658560000000001</v>
      </c>
      <c r="K2573" s="2">
        <f>Table_ExternalData_15[[#This Row],[Price]]*Table_ExternalData_15[[#Headers],[1,22]]</f>
        <v>38.186</v>
      </c>
      <c r="L2573" s="7">
        <f>IF(G2573="White Shark",E2573*0.5,IF(G2573="Sbox",E2573*0.5,IF(G2573="Tenda",E2573*0.5,E2573*0.2)))/100</f>
        <v>0.04</v>
      </c>
      <c r="M2573" s="2">
        <f>Table_ExternalData_15[[#This Row],[Price]]-Table_ExternalData_15[[#This Row],[Price]]*Table_ExternalData_15[[#This Row],[extra popust]]</f>
        <v>30.048000000000002</v>
      </c>
      <c r="N2573" s="2">
        <f>IF(M2573&lt;I2573,M2573,I2573)</f>
        <v>30.048000000000002</v>
      </c>
      <c r="O2573" s="12" t="str">
        <f>IF(N2573&lt;I2573,$U$1," ")</f>
        <v xml:space="preserve"> </v>
      </c>
      <c r="P2573" s="12" t="str">
        <f>IFERROR((O2573+30)," ")</f>
        <v xml:space="preserve"> </v>
      </c>
      <c r="Q2573" s="2">
        <f ca="1">IF(O2573=$U$1,N2573,"0")*1.22</f>
        <v>0</v>
      </c>
    </row>
    <row r="2574" spans="1:17" x14ac:dyDescent="0.25">
      <c r="A2574" t="s">
        <v>5929</v>
      </c>
      <c r="B2574" t="s">
        <v>12891</v>
      </c>
      <c r="C2574">
        <v>14040</v>
      </c>
      <c r="D2574">
        <v>42.7</v>
      </c>
      <c r="E2574">
        <f>IFERROR(VLOOKUP(Table_ExternalData_15[[#This Row],[Id]],Rabati!B:C,2,0),0)</f>
        <v>15</v>
      </c>
      <c r="F2574">
        <v>53</v>
      </c>
      <c r="G2574" t="str">
        <f>VLOOKUP(Table_ExternalData_15[[#This Row],[Id]],'Blagovna izdelek'!A:C,3,0)</f>
        <v>HiLook</v>
      </c>
      <c r="H2574">
        <f>Table_ExternalData_15[[#This Row],[Rabat]]*0.2</f>
        <v>3</v>
      </c>
      <c r="I2574" s="2">
        <f>Table_ExternalData_15[[#This Row],[Price]]-(Table_ExternalData_15[[#This Row],[Price]]*Table_ExternalData_15[[#This Row],[BB rabat]])/100</f>
        <v>41.419000000000004</v>
      </c>
      <c r="J2574" s="2">
        <f>Table_ExternalData_15[[#This Row],[BB cena]]*Table_ExternalData_15[[#Headers],[1,22]]</f>
        <v>50.531180000000006</v>
      </c>
      <c r="K2574" s="2">
        <f>Table_ExternalData_15[[#This Row],[Price]]*Table_ExternalData_15[[#Headers],[1,22]]</f>
        <v>52.094000000000001</v>
      </c>
      <c r="L2574" s="7">
        <f>IF(G2574="White Shark",E2574*0.5,IF(G2574="Sbox",E2574*0.5,IF(G2574="Tenda",E2574*0.5,E2574*0.2)))/100</f>
        <v>0.03</v>
      </c>
      <c r="M2574" s="2">
        <f>Table_ExternalData_15[[#This Row],[Price]]-Table_ExternalData_15[[#This Row],[Price]]*Table_ExternalData_15[[#This Row],[extra popust]]</f>
        <v>41.419000000000004</v>
      </c>
      <c r="N2574" s="2">
        <f>IF(M2574&lt;I2574,M2574,I2574)</f>
        <v>41.419000000000004</v>
      </c>
      <c r="O2574" s="12" t="str">
        <f>IF(N2574&lt;I2574,$U$1," ")</f>
        <v xml:space="preserve"> </v>
      </c>
      <c r="P2574" s="12" t="str">
        <f>IFERROR((O2574+30)," ")</f>
        <v xml:space="preserve"> </v>
      </c>
      <c r="Q2574" s="2">
        <f ca="1">IF(O2574=$U$1,N2574,"0")*1.22</f>
        <v>0</v>
      </c>
    </row>
    <row r="2575" spans="1:17" x14ac:dyDescent="0.25">
      <c r="A2575" t="s">
        <v>5931</v>
      </c>
      <c r="B2575" t="s">
        <v>5930</v>
      </c>
      <c r="C2575">
        <v>14042</v>
      </c>
      <c r="D2575">
        <v>179.6</v>
      </c>
      <c r="E2575">
        <f>IFERROR(VLOOKUP(Table_ExternalData_15[[#This Row],[Id]],Rabati!B:C,2,0),0)</f>
        <v>15</v>
      </c>
      <c r="F2575">
        <v>25</v>
      </c>
      <c r="G2575" t="str">
        <f>VLOOKUP(Table_ExternalData_15[[#This Row],[Id]],'Blagovna izdelek'!A:C,3,0)</f>
        <v>HiLook</v>
      </c>
      <c r="H2575">
        <f>Table_ExternalData_15[[#This Row],[Rabat]]*0.2</f>
        <v>3</v>
      </c>
      <c r="I2575" s="2">
        <f>Table_ExternalData_15[[#This Row],[Price]]-(Table_ExternalData_15[[#This Row],[Price]]*Table_ExternalData_15[[#This Row],[BB rabat]])/100</f>
        <v>174.21199999999999</v>
      </c>
      <c r="J2575" s="2">
        <f>Table_ExternalData_15[[#This Row],[BB cena]]*Table_ExternalData_15[[#Headers],[1,22]]</f>
        <v>212.53863999999999</v>
      </c>
      <c r="K2575" s="2">
        <f>Table_ExternalData_15[[#This Row],[Price]]*Table_ExternalData_15[[#Headers],[1,22]]</f>
        <v>219.11199999999999</v>
      </c>
      <c r="L2575" s="7">
        <f>IF(G2575="White Shark",E2575*0.5,IF(G2575="Sbox",E2575*0.5,IF(G2575="Tenda",E2575*0.5,E2575*0.2)))/100</f>
        <v>0.03</v>
      </c>
      <c r="M2575" s="2">
        <f>Table_ExternalData_15[[#This Row],[Price]]-Table_ExternalData_15[[#This Row],[Price]]*Table_ExternalData_15[[#This Row],[extra popust]]</f>
        <v>174.21199999999999</v>
      </c>
      <c r="N2575" s="2">
        <f>IF(M2575&lt;I2575,M2575,I2575)</f>
        <v>174.21199999999999</v>
      </c>
      <c r="O2575" s="12" t="str">
        <f>IF(N2575&lt;I2575,$U$1," ")</f>
        <v xml:space="preserve"> </v>
      </c>
      <c r="P2575" s="12" t="str">
        <f>IFERROR((O2575+30)," ")</f>
        <v xml:space="preserve"> </v>
      </c>
      <c r="Q2575" s="2">
        <f ca="1">IF(O2575=$U$1,N2575,"0")*1.22</f>
        <v>0</v>
      </c>
    </row>
    <row r="2576" spans="1:17" x14ac:dyDescent="0.25">
      <c r="A2576" t="s">
        <v>6608</v>
      </c>
      <c r="B2576" t="s">
        <v>6607</v>
      </c>
      <c r="C2576">
        <v>14649</v>
      </c>
      <c r="D2576">
        <v>31.4</v>
      </c>
      <c r="E2576">
        <f>IFERROR(VLOOKUP(Table_ExternalData_15[[#This Row],[Id]],Rabati!B:C,2,0),0)</f>
        <v>15</v>
      </c>
      <c r="F2576">
        <v>20</v>
      </c>
      <c r="G2576" t="str">
        <f>VLOOKUP(Table_ExternalData_15[[#This Row],[Id]],'Blagovna izdelek'!A:C,3,0)</f>
        <v>HiLook</v>
      </c>
      <c r="H2576">
        <f>Table_ExternalData_15[[#This Row],[Rabat]]*0.2</f>
        <v>3</v>
      </c>
      <c r="I2576" s="2">
        <f>Table_ExternalData_15[[#This Row],[Price]]-(Table_ExternalData_15[[#This Row],[Price]]*Table_ExternalData_15[[#This Row],[BB rabat]])/100</f>
        <v>30.457999999999998</v>
      </c>
      <c r="J2576" s="2">
        <f>Table_ExternalData_15[[#This Row],[BB cena]]*Table_ExternalData_15[[#Headers],[1,22]]</f>
        <v>37.158759999999994</v>
      </c>
      <c r="K2576" s="2">
        <f>Table_ExternalData_15[[#This Row],[Price]]*Table_ExternalData_15[[#Headers],[1,22]]</f>
        <v>38.308</v>
      </c>
      <c r="L2576" s="7">
        <f>IF(G2576="White Shark",E2576*0.5,IF(G2576="Sbox",E2576*0.5,IF(G2576="Tenda",E2576*0.5,E2576*0.2)))/100</f>
        <v>0.03</v>
      </c>
      <c r="M2576" s="2">
        <f>Table_ExternalData_15[[#This Row],[Price]]-Table_ExternalData_15[[#This Row],[Price]]*Table_ExternalData_15[[#This Row],[extra popust]]</f>
        <v>30.457999999999998</v>
      </c>
      <c r="N2576" s="2">
        <f>IF(M2576&lt;I2576,M2576,I2576)</f>
        <v>30.457999999999998</v>
      </c>
      <c r="O2576" s="12" t="str">
        <f>IF(N2576&lt;I2576,$U$1," ")</f>
        <v xml:space="preserve"> </v>
      </c>
      <c r="P2576" s="12" t="str">
        <f>IFERROR((O2576+30)," ")</f>
        <v xml:space="preserve"> </v>
      </c>
      <c r="Q2576" s="2">
        <f ca="1">IF(O2576=$U$1,N2576,"0")*1.22</f>
        <v>0</v>
      </c>
    </row>
    <row r="2577" spans="1:17" x14ac:dyDescent="0.25">
      <c r="A2577" t="s">
        <v>6609</v>
      </c>
      <c r="B2577" t="s">
        <v>11682</v>
      </c>
      <c r="C2577">
        <v>14653</v>
      </c>
      <c r="D2577">
        <v>68.099999999999994</v>
      </c>
      <c r="E2577">
        <f>IFERROR(VLOOKUP(Table_ExternalData_15[[#This Row],[Id]],Rabati!B:C,2,0),0)</f>
        <v>15</v>
      </c>
      <c r="F2577">
        <v>0</v>
      </c>
      <c r="G2577" t="str">
        <f>VLOOKUP(Table_ExternalData_15[[#This Row],[Id]],'Blagovna izdelek'!A:C,3,0)</f>
        <v>HiLook</v>
      </c>
      <c r="H2577">
        <f>Table_ExternalData_15[[#This Row],[Rabat]]*0.2</f>
        <v>3</v>
      </c>
      <c r="I2577" s="2">
        <f>Table_ExternalData_15[[#This Row],[Price]]-(Table_ExternalData_15[[#This Row],[Price]]*Table_ExternalData_15[[#This Row],[BB rabat]])/100</f>
        <v>66.056999999999988</v>
      </c>
      <c r="J2577" s="2">
        <f>Table_ExternalData_15[[#This Row],[BB cena]]*Table_ExternalData_15[[#Headers],[1,22]]</f>
        <v>80.589539999999985</v>
      </c>
      <c r="K2577" s="2">
        <f>Table_ExternalData_15[[#This Row],[Price]]*Table_ExternalData_15[[#Headers],[1,22]]</f>
        <v>83.081999999999994</v>
      </c>
      <c r="L2577" s="7">
        <f>IF(G2577="White Shark",E2577*0.5,IF(G2577="Sbox",E2577*0.5,IF(G2577="Tenda",E2577*0.5,E2577*0.2)))/100</f>
        <v>0.03</v>
      </c>
      <c r="M2577" s="2">
        <f>Table_ExternalData_15[[#This Row],[Price]]-Table_ExternalData_15[[#This Row],[Price]]*Table_ExternalData_15[[#This Row],[extra popust]]</f>
        <v>66.056999999999988</v>
      </c>
      <c r="N2577" s="2">
        <f>IF(M2577&lt;I2577,M2577,I2577)</f>
        <v>66.056999999999988</v>
      </c>
      <c r="O2577" s="12" t="str">
        <f>IF(N2577&lt;I2577,$U$1," ")</f>
        <v xml:space="preserve"> </v>
      </c>
      <c r="P2577" s="12" t="str">
        <f>IFERROR((O2577+30)," ")</f>
        <v xml:space="preserve"> </v>
      </c>
      <c r="Q2577" s="2">
        <f ca="1">IF(O2577=$U$1,N2577,"0")*1.22</f>
        <v>0</v>
      </c>
    </row>
    <row r="2578" spans="1:17" x14ac:dyDescent="0.25">
      <c r="A2578" t="s">
        <v>6611</v>
      </c>
      <c r="B2578" t="s">
        <v>6610</v>
      </c>
      <c r="C2578">
        <v>14654</v>
      </c>
      <c r="D2578">
        <v>99.95</v>
      </c>
      <c r="E2578">
        <f>IFERROR(VLOOKUP(Table_ExternalData_15[[#This Row],[Id]],Rabati!B:C,2,0),0)</f>
        <v>15</v>
      </c>
      <c r="F2578">
        <v>0</v>
      </c>
      <c r="G2578" t="str">
        <f>VLOOKUP(Table_ExternalData_15[[#This Row],[Id]],'Blagovna izdelek'!A:C,3,0)</f>
        <v>HiLook</v>
      </c>
      <c r="H2578">
        <f>Table_ExternalData_15[[#This Row],[Rabat]]*0.2</f>
        <v>3</v>
      </c>
      <c r="I2578" s="2">
        <f>Table_ExternalData_15[[#This Row],[Price]]-(Table_ExternalData_15[[#This Row],[Price]]*Table_ExternalData_15[[#This Row],[BB rabat]])/100</f>
        <v>96.951499999999996</v>
      </c>
      <c r="J2578" s="2">
        <f>Table_ExternalData_15[[#This Row],[BB cena]]*Table_ExternalData_15[[#Headers],[1,22]]</f>
        <v>118.28082999999999</v>
      </c>
      <c r="K2578" s="2">
        <f>Table_ExternalData_15[[#This Row],[Price]]*Table_ExternalData_15[[#Headers],[1,22]]</f>
        <v>121.93900000000001</v>
      </c>
      <c r="L2578" s="7">
        <f>IF(G2578="White Shark",E2578*0.5,IF(G2578="Sbox",E2578*0.5,IF(G2578="Tenda",E2578*0.5,E2578*0.2)))/100</f>
        <v>0.03</v>
      </c>
      <c r="M2578" s="2">
        <f>Table_ExternalData_15[[#This Row],[Price]]-Table_ExternalData_15[[#This Row],[Price]]*Table_ExternalData_15[[#This Row],[extra popust]]</f>
        <v>96.95150000000001</v>
      </c>
      <c r="N2578" s="2">
        <f>IF(M2578&lt;I2578,M2578,I2578)</f>
        <v>96.951499999999996</v>
      </c>
      <c r="O2578" s="12" t="str">
        <f>IF(N2578&lt;I2578,$U$1," ")</f>
        <v xml:space="preserve"> </v>
      </c>
      <c r="P2578" s="12" t="str">
        <f>IFERROR((O2578+30)," ")</f>
        <v xml:space="preserve"> </v>
      </c>
      <c r="Q2578" s="2">
        <f ca="1">IF(O2578=$U$1,N2578,"0")*1.22</f>
        <v>0</v>
      </c>
    </row>
    <row r="2579" spans="1:17" x14ac:dyDescent="0.25">
      <c r="A2579" t="s">
        <v>6613</v>
      </c>
      <c r="B2579" t="s">
        <v>6612</v>
      </c>
      <c r="C2579">
        <v>14655</v>
      </c>
      <c r="D2579">
        <v>149.5</v>
      </c>
      <c r="E2579">
        <f>IFERROR(VLOOKUP(Table_ExternalData_15[[#This Row],[Id]],Rabati!B:C,2,0),0)</f>
        <v>15</v>
      </c>
      <c r="F2579">
        <v>0</v>
      </c>
      <c r="G2579" t="str">
        <f>VLOOKUP(Table_ExternalData_15[[#This Row],[Id]],'Blagovna izdelek'!A:C,3,0)</f>
        <v>HiLook</v>
      </c>
      <c r="H2579">
        <f>Table_ExternalData_15[[#This Row],[Rabat]]*0.2</f>
        <v>3</v>
      </c>
      <c r="I2579" s="2">
        <f>Table_ExternalData_15[[#This Row],[Price]]-(Table_ExternalData_15[[#This Row],[Price]]*Table_ExternalData_15[[#This Row],[BB rabat]])/100</f>
        <v>145.01499999999999</v>
      </c>
      <c r="J2579" s="2">
        <f>Table_ExternalData_15[[#This Row],[BB cena]]*Table_ExternalData_15[[#Headers],[1,22]]</f>
        <v>176.91829999999999</v>
      </c>
      <c r="K2579" s="2">
        <f>Table_ExternalData_15[[#This Row],[Price]]*Table_ExternalData_15[[#Headers],[1,22]]</f>
        <v>182.39</v>
      </c>
      <c r="L2579" s="7">
        <f>IF(G2579="White Shark",E2579*0.5,IF(G2579="Sbox",E2579*0.5,IF(G2579="Tenda",E2579*0.5,E2579*0.2)))/100</f>
        <v>0.03</v>
      </c>
      <c r="M2579" s="2">
        <f>Table_ExternalData_15[[#This Row],[Price]]-Table_ExternalData_15[[#This Row],[Price]]*Table_ExternalData_15[[#This Row],[extra popust]]</f>
        <v>145.01499999999999</v>
      </c>
      <c r="N2579" s="2">
        <f>IF(M2579&lt;I2579,M2579,I2579)</f>
        <v>145.01499999999999</v>
      </c>
      <c r="O2579" s="12" t="str">
        <f>IF(N2579&lt;I2579,$U$1," ")</f>
        <v xml:space="preserve"> </v>
      </c>
      <c r="P2579" s="12" t="str">
        <f>IFERROR((O2579+30)," ")</f>
        <v xml:space="preserve"> </v>
      </c>
      <c r="Q2579" s="2">
        <f ca="1">IF(O2579=$U$1,N2579,"0")*1.22</f>
        <v>0</v>
      </c>
    </row>
    <row r="2580" spans="1:17" x14ac:dyDescent="0.25">
      <c r="A2580" t="s">
        <v>6615</v>
      </c>
      <c r="B2580" t="s">
        <v>6614</v>
      </c>
      <c r="C2580">
        <v>14656</v>
      </c>
      <c r="D2580">
        <v>78.5</v>
      </c>
      <c r="E2580">
        <f>IFERROR(VLOOKUP(Table_ExternalData_15[[#This Row],[Id]],Rabati!B:C,2,0),0)</f>
        <v>15</v>
      </c>
      <c r="F2580">
        <v>0</v>
      </c>
      <c r="G2580" t="str">
        <f>VLOOKUP(Table_ExternalData_15[[#This Row],[Id]],'Blagovna izdelek'!A:C,3,0)</f>
        <v>HiLook</v>
      </c>
      <c r="H2580">
        <f>Table_ExternalData_15[[#This Row],[Rabat]]*0.2</f>
        <v>3</v>
      </c>
      <c r="I2580" s="2">
        <f>Table_ExternalData_15[[#This Row],[Price]]-(Table_ExternalData_15[[#This Row],[Price]]*Table_ExternalData_15[[#This Row],[BB rabat]])/100</f>
        <v>76.144999999999996</v>
      </c>
      <c r="J2580" s="2">
        <f>Table_ExternalData_15[[#This Row],[BB cena]]*Table_ExternalData_15[[#Headers],[1,22]]</f>
        <v>92.896899999999988</v>
      </c>
      <c r="K2580" s="2">
        <f>Table_ExternalData_15[[#This Row],[Price]]*Table_ExternalData_15[[#Headers],[1,22]]</f>
        <v>95.77</v>
      </c>
      <c r="L2580" s="7">
        <f>IF(G2580="White Shark",E2580*0.5,IF(G2580="Sbox",E2580*0.5,IF(G2580="Tenda",E2580*0.5,E2580*0.2)))/100</f>
        <v>0.03</v>
      </c>
      <c r="M2580" s="2">
        <f>Table_ExternalData_15[[#This Row],[Price]]-Table_ExternalData_15[[#This Row],[Price]]*Table_ExternalData_15[[#This Row],[extra popust]]</f>
        <v>76.144999999999996</v>
      </c>
      <c r="N2580" s="2">
        <f>IF(M2580&lt;I2580,M2580,I2580)</f>
        <v>76.144999999999996</v>
      </c>
      <c r="O2580" s="12" t="str">
        <f>IF(N2580&lt;I2580,$U$1," ")</f>
        <v xml:space="preserve"> </v>
      </c>
      <c r="P2580" s="12" t="str">
        <f>IFERROR((O2580+30)," ")</f>
        <v xml:space="preserve"> </v>
      </c>
      <c r="Q2580" s="2">
        <f ca="1">IF(O2580=$U$1,N2580,"0")*1.22</f>
        <v>0</v>
      </c>
    </row>
    <row r="2581" spans="1:17" x14ac:dyDescent="0.25">
      <c r="A2581" t="s">
        <v>6617</v>
      </c>
      <c r="B2581" t="s">
        <v>6616</v>
      </c>
      <c r="C2581">
        <v>14657</v>
      </c>
      <c r="D2581">
        <v>112.5</v>
      </c>
      <c r="E2581">
        <f>IFERROR(VLOOKUP(Table_ExternalData_15[[#This Row],[Id]],Rabati!B:C,2,0),0)</f>
        <v>15</v>
      </c>
      <c r="F2581">
        <v>0</v>
      </c>
      <c r="G2581" t="str">
        <f>VLOOKUP(Table_ExternalData_15[[#This Row],[Id]],'Blagovna izdelek'!A:C,3,0)</f>
        <v>HiLook</v>
      </c>
      <c r="H2581">
        <f>Table_ExternalData_15[[#This Row],[Rabat]]*0.2</f>
        <v>3</v>
      </c>
      <c r="I2581" s="2">
        <f>Table_ExternalData_15[[#This Row],[Price]]-(Table_ExternalData_15[[#This Row],[Price]]*Table_ExternalData_15[[#This Row],[BB rabat]])/100</f>
        <v>109.125</v>
      </c>
      <c r="J2581" s="2">
        <f>Table_ExternalData_15[[#This Row],[BB cena]]*Table_ExternalData_15[[#Headers],[1,22]]</f>
        <v>133.13249999999999</v>
      </c>
      <c r="K2581" s="2">
        <f>Table_ExternalData_15[[#This Row],[Price]]*Table_ExternalData_15[[#Headers],[1,22]]</f>
        <v>137.25</v>
      </c>
      <c r="L2581" s="7">
        <f>IF(G2581="White Shark",E2581*0.5,IF(G2581="Sbox",E2581*0.5,IF(G2581="Tenda",E2581*0.5,E2581*0.2)))/100</f>
        <v>0.03</v>
      </c>
      <c r="M2581" s="2">
        <f>Table_ExternalData_15[[#This Row],[Price]]-Table_ExternalData_15[[#This Row],[Price]]*Table_ExternalData_15[[#This Row],[extra popust]]</f>
        <v>109.125</v>
      </c>
      <c r="N2581" s="2">
        <f>IF(M2581&lt;I2581,M2581,I2581)</f>
        <v>109.125</v>
      </c>
      <c r="O2581" s="12" t="str">
        <f>IF(N2581&lt;I2581,$U$1," ")</f>
        <v xml:space="preserve"> </v>
      </c>
      <c r="P2581" s="12" t="str">
        <f>IFERROR((O2581+30)," ")</f>
        <v xml:space="preserve"> </v>
      </c>
      <c r="Q2581" s="2">
        <f ca="1">IF(O2581=$U$1,N2581,"0")*1.22</f>
        <v>0</v>
      </c>
    </row>
    <row r="2582" spans="1:17" x14ac:dyDescent="0.25">
      <c r="A2582" t="s">
        <v>6618</v>
      </c>
      <c r="B2582" t="s">
        <v>12892</v>
      </c>
      <c r="C2582">
        <v>14658</v>
      </c>
      <c r="D2582">
        <v>32.1</v>
      </c>
      <c r="E2582">
        <f>IFERROR(VLOOKUP(Table_ExternalData_15[[#This Row],[Id]],Rabati!B:C,2,0),0)</f>
        <v>15</v>
      </c>
      <c r="F2582">
        <v>33</v>
      </c>
      <c r="G2582" t="str">
        <f>VLOOKUP(Table_ExternalData_15[[#This Row],[Id]],'Blagovna izdelek'!A:C,3,0)</f>
        <v>HiLook</v>
      </c>
      <c r="H2582">
        <f>Table_ExternalData_15[[#This Row],[Rabat]]*0.2</f>
        <v>3</v>
      </c>
      <c r="I2582" s="2">
        <f>Table_ExternalData_15[[#This Row],[Price]]-(Table_ExternalData_15[[#This Row],[Price]]*Table_ExternalData_15[[#This Row],[BB rabat]])/100</f>
        <v>31.137</v>
      </c>
      <c r="J2582" s="2">
        <f>Table_ExternalData_15[[#This Row],[BB cena]]*Table_ExternalData_15[[#Headers],[1,22]]</f>
        <v>37.987139999999997</v>
      </c>
      <c r="K2582" s="2">
        <f>Table_ExternalData_15[[#This Row],[Price]]*Table_ExternalData_15[[#Headers],[1,22]]</f>
        <v>39.161999999999999</v>
      </c>
      <c r="L2582" s="7">
        <f>IF(G2582="White Shark",E2582*0.5,IF(G2582="Sbox",E2582*0.5,IF(G2582="Tenda",E2582*0.5,E2582*0.2)))/100</f>
        <v>0.03</v>
      </c>
      <c r="M2582" s="2">
        <f>Table_ExternalData_15[[#This Row],[Price]]-Table_ExternalData_15[[#This Row],[Price]]*Table_ExternalData_15[[#This Row],[extra popust]]</f>
        <v>31.137</v>
      </c>
      <c r="N2582" s="2">
        <f>IF(M2582&lt;I2582,M2582,I2582)</f>
        <v>31.137</v>
      </c>
      <c r="O2582" s="12" t="str">
        <f>IF(N2582&lt;I2582,$U$1," ")</f>
        <v xml:space="preserve"> </v>
      </c>
      <c r="P2582" s="12" t="str">
        <f>IFERROR((O2582+30)," ")</f>
        <v xml:space="preserve"> </v>
      </c>
      <c r="Q2582" s="2">
        <f ca="1">IF(O2582=$U$1,N2582,"0")*1.22</f>
        <v>0</v>
      </c>
    </row>
    <row r="2583" spans="1:17" x14ac:dyDescent="0.25">
      <c r="A2583" t="s">
        <v>7119</v>
      </c>
      <c r="B2583" t="s">
        <v>7118</v>
      </c>
      <c r="C2583">
        <v>15032</v>
      </c>
      <c r="D2583">
        <v>40.9</v>
      </c>
      <c r="E2583">
        <f>IFERROR(VLOOKUP(Table_ExternalData_15[[#This Row],[Id]],Rabati!B:C,2,0),0)</f>
        <v>15</v>
      </c>
      <c r="F2583">
        <v>25</v>
      </c>
      <c r="G2583" t="str">
        <f>VLOOKUP(Table_ExternalData_15[[#This Row],[Id]],'Blagovna izdelek'!A:C,3,0)</f>
        <v>HiLook</v>
      </c>
      <c r="H2583">
        <f>Table_ExternalData_15[[#This Row],[Rabat]]*0.2</f>
        <v>3</v>
      </c>
      <c r="I2583" s="2">
        <f>Table_ExternalData_15[[#This Row],[Price]]-(Table_ExternalData_15[[#This Row],[Price]]*Table_ExternalData_15[[#This Row],[BB rabat]])/100</f>
        <v>39.673000000000002</v>
      </c>
      <c r="J2583" s="2">
        <f>Table_ExternalData_15[[#This Row],[BB cena]]*Table_ExternalData_15[[#Headers],[1,22]]</f>
        <v>48.401060000000001</v>
      </c>
      <c r="K2583" s="2">
        <f>Table_ExternalData_15[[#This Row],[Price]]*Table_ExternalData_15[[#Headers],[1,22]]</f>
        <v>49.897999999999996</v>
      </c>
      <c r="L2583" s="7">
        <f>IF(G2583="White Shark",E2583*0.5,IF(G2583="Sbox",E2583*0.5,IF(G2583="Tenda",E2583*0.5,E2583*0.2)))/100</f>
        <v>0.03</v>
      </c>
      <c r="M2583" s="2">
        <f>Table_ExternalData_15[[#This Row],[Price]]-Table_ExternalData_15[[#This Row],[Price]]*Table_ExternalData_15[[#This Row],[extra popust]]</f>
        <v>39.673000000000002</v>
      </c>
      <c r="N2583" s="2">
        <f>IF(M2583&lt;I2583,M2583,I2583)</f>
        <v>39.673000000000002</v>
      </c>
      <c r="O2583" s="12" t="str">
        <f>IF(N2583&lt;I2583,$U$1," ")</f>
        <v xml:space="preserve"> </v>
      </c>
      <c r="P2583" s="12" t="str">
        <f>IFERROR((O2583+30)," ")</f>
        <v xml:space="preserve"> </v>
      </c>
      <c r="Q2583" s="2">
        <f ca="1">IF(O2583=$U$1,N2583,"0")*1.22</f>
        <v>0</v>
      </c>
    </row>
    <row r="2584" spans="1:17" x14ac:dyDescent="0.25">
      <c r="A2584" t="s">
        <v>7121</v>
      </c>
      <c r="B2584" t="s">
        <v>7120</v>
      </c>
      <c r="C2584">
        <v>15033</v>
      </c>
      <c r="D2584">
        <v>23.95</v>
      </c>
      <c r="E2584">
        <f>IFERROR(VLOOKUP(Table_ExternalData_15[[#This Row],[Id]],Rabati!B:C,2,0),0)</f>
        <v>0</v>
      </c>
      <c r="F2584">
        <v>2</v>
      </c>
      <c r="G2584" t="str">
        <f>VLOOKUP(Table_ExternalData_15[[#This Row],[Id]],'Blagovna izdelek'!A:C,3,0)</f>
        <v>HiLook</v>
      </c>
      <c r="H2584">
        <f>Table_ExternalData_15[[#This Row],[Rabat]]*0.2</f>
        <v>0</v>
      </c>
      <c r="I2584" s="2">
        <f>Table_ExternalData_15[[#This Row],[Price]]-(Table_ExternalData_15[[#This Row],[Price]]*Table_ExternalData_15[[#This Row],[BB rabat]])/100</f>
        <v>23.95</v>
      </c>
      <c r="J2584" s="2">
        <f>Table_ExternalData_15[[#This Row],[BB cena]]*Table_ExternalData_15[[#Headers],[1,22]]</f>
        <v>29.218999999999998</v>
      </c>
      <c r="K2584" s="2">
        <f>Table_ExternalData_15[[#This Row],[Price]]*Table_ExternalData_15[[#Headers],[1,22]]</f>
        <v>29.218999999999998</v>
      </c>
      <c r="L2584" s="7">
        <f>IF(G2584="White Shark",E2584*0.5,IF(G2584="Sbox",E2584*0.5,IF(G2584="Tenda",E2584*0.5,E2584*0.2)))/100</f>
        <v>0</v>
      </c>
      <c r="M2584" s="2">
        <f>Table_ExternalData_15[[#This Row],[Price]]-Table_ExternalData_15[[#This Row],[Price]]*Table_ExternalData_15[[#This Row],[extra popust]]</f>
        <v>23.95</v>
      </c>
      <c r="N2584" s="2">
        <f>IF(M2584&lt;I2584,M2584,I2584)</f>
        <v>23.95</v>
      </c>
      <c r="O2584" s="12" t="str">
        <f>IF(N2584&lt;I2584,$U$1," ")</f>
        <v xml:space="preserve"> </v>
      </c>
      <c r="P2584" s="12" t="str">
        <f>IFERROR((O2584+30)," ")</f>
        <v xml:space="preserve"> </v>
      </c>
      <c r="Q2584" s="2">
        <f ca="1">IF(O2584=$U$1,N2584,"0")*1.22</f>
        <v>0</v>
      </c>
    </row>
    <row r="2585" spans="1:17" x14ac:dyDescent="0.25">
      <c r="A2585" t="s">
        <v>7123</v>
      </c>
      <c r="B2585" t="s">
        <v>7122</v>
      </c>
      <c r="C2585">
        <v>15035</v>
      </c>
      <c r="D2585">
        <v>73.75</v>
      </c>
      <c r="E2585">
        <f>IFERROR(VLOOKUP(Table_ExternalData_15[[#This Row],[Id]],Rabati!B:C,2,0),0)</f>
        <v>15</v>
      </c>
      <c r="F2585">
        <v>10</v>
      </c>
      <c r="G2585" t="str">
        <f>VLOOKUP(Table_ExternalData_15[[#This Row],[Id]],'Blagovna izdelek'!A:C,3,0)</f>
        <v>HiLook</v>
      </c>
      <c r="H2585">
        <f>Table_ExternalData_15[[#This Row],[Rabat]]*0.2</f>
        <v>3</v>
      </c>
      <c r="I2585" s="2">
        <f>Table_ExternalData_15[[#This Row],[Price]]-(Table_ExternalData_15[[#This Row],[Price]]*Table_ExternalData_15[[#This Row],[BB rabat]])/100</f>
        <v>71.537499999999994</v>
      </c>
      <c r="J2585" s="2">
        <f>Table_ExternalData_15[[#This Row],[BB cena]]*Table_ExternalData_15[[#Headers],[1,22]]</f>
        <v>87.275749999999988</v>
      </c>
      <c r="K2585" s="2">
        <f>Table_ExternalData_15[[#This Row],[Price]]*Table_ExternalData_15[[#Headers],[1,22]]</f>
        <v>89.974999999999994</v>
      </c>
      <c r="L2585" s="7">
        <f>IF(G2585="White Shark",E2585*0.5,IF(G2585="Sbox",E2585*0.5,IF(G2585="Tenda",E2585*0.5,E2585*0.2)))/100</f>
        <v>0.03</v>
      </c>
      <c r="M2585" s="2">
        <f>Table_ExternalData_15[[#This Row],[Price]]-Table_ExternalData_15[[#This Row],[Price]]*Table_ExternalData_15[[#This Row],[extra popust]]</f>
        <v>71.537499999999994</v>
      </c>
      <c r="N2585" s="2">
        <f>IF(M2585&lt;I2585,M2585,I2585)</f>
        <v>71.537499999999994</v>
      </c>
      <c r="O2585" s="12" t="str">
        <f>IF(N2585&lt;I2585,$U$1," ")</f>
        <v xml:space="preserve"> </v>
      </c>
      <c r="P2585" s="12" t="str">
        <f>IFERROR((O2585+30)," ")</f>
        <v xml:space="preserve"> </v>
      </c>
      <c r="Q2585" s="2">
        <f ca="1">IF(O2585=$U$1,N2585,"0")*1.22</f>
        <v>0</v>
      </c>
    </row>
    <row r="2586" spans="1:17" x14ac:dyDescent="0.25">
      <c r="A2586" t="s">
        <v>7167</v>
      </c>
      <c r="B2586" t="s">
        <v>11725</v>
      </c>
      <c r="C2586">
        <v>15065</v>
      </c>
      <c r="D2586">
        <v>11.2</v>
      </c>
      <c r="E2586">
        <f>IFERROR(VLOOKUP(Table_ExternalData_15[[#This Row],[Id]],Rabati!B:C,2,0),0)</f>
        <v>20</v>
      </c>
      <c r="F2586">
        <v>13</v>
      </c>
      <c r="G2586" t="str">
        <f>VLOOKUP(Table_ExternalData_15[[#This Row],[Id]],'Blagovna izdelek'!A:C,3,0)</f>
        <v>HiLook</v>
      </c>
      <c r="H2586">
        <f>Table_ExternalData_15[[#This Row],[Rabat]]*0.2</f>
        <v>4</v>
      </c>
      <c r="I2586" s="2">
        <f>Table_ExternalData_15[[#This Row],[Price]]-(Table_ExternalData_15[[#This Row],[Price]]*Table_ExternalData_15[[#This Row],[BB rabat]])/100</f>
        <v>10.751999999999999</v>
      </c>
      <c r="J2586" s="2">
        <f>Table_ExternalData_15[[#This Row],[BB cena]]*Table_ExternalData_15[[#Headers],[1,22]]</f>
        <v>13.117439999999998</v>
      </c>
      <c r="K2586" s="2">
        <f>Table_ExternalData_15[[#This Row],[Price]]*Table_ExternalData_15[[#Headers],[1,22]]</f>
        <v>13.664</v>
      </c>
      <c r="L2586" s="7">
        <f>IF(G2586="White Shark",E2586*0.5,IF(G2586="Sbox",E2586*0.5,IF(G2586="Tenda",E2586*0.5,E2586*0.2)))/100</f>
        <v>0.04</v>
      </c>
      <c r="M2586" s="2">
        <f>Table_ExternalData_15[[#This Row],[Price]]-Table_ExternalData_15[[#This Row],[Price]]*Table_ExternalData_15[[#This Row],[extra popust]]</f>
        <v>10.751999999999999</v>
      </c>
      <c r="N2586" s="2">
        <f>IF(M2586&lt;I2586,M2586,I2586)</f>
        <v>10.751999999999999</v>
      </c>
      <c r="O2586" s="12" t="str">
        <f>IF(N2586&lt;I2586,$U$1," ")</f>
        <v xml:space="preserve"> </v>
      </c>
      <c r="P2586" s="12" t="str">
        <f>IFERROR((O2586+30)," ")</f>
        <v xml:space="preserve"> </v>
      </c>
      <c r="Q2586" s="2">
        <f ca="1">IF(O2586=$U$1,N2586,"0")*1.22</f>
        <v>0</v>
      </c>
    </row>
    <row r="2587" spans="1:17" x14ac:dyDescent="0.25">
      <c r="A2587" t="s">
        <v>7382</v>
      </c>
      <c r="B2587" t="s">
        <v>7381</v>
      </c>
      <c r="C2587">
        <v>15211</v>
      </c>
      <c r="D2587">
        <v>199.51</v>
      </c>
      <c r="E2587">
        <f>IFERROR(VLOOKUP(Table_ExternalData_15[[#This Row],[Id]],Rabati!B:C,2,0),0)</f>
        <v>0</v>
      </c>
      <c r="F2587">
        <v>3</v>
      </c>
      <c r="G2587" t="str">
        <f>VLOOKUP(Table_ExternalData_15[[#This Row],[Id]],'Blagovna izdelek'!A:C,3,0)</f>
        <v>HiLook</v>
      </c>
      <c r="H2587">
        <f>Table_ExternalData_15[[#This Row],[Rabat]]*0.2</f>
        <v>0</v>
      </c>
      <c r="I2587" s="2">
        <f>Table_ExternalData_15[[#This Row],[Price]]-(Table_ExternalData_15[[#This Row],[Price]]*Table_ExternalData_15[[#This Row],[BB rabat]])/100</f>
        <v>199.51</v>
      </c>
      <c r="J2587" s="2">
        <f>Table_ExternalData_15[[#This Row],[BB cena]]*Table_ExternalData_15[[#Headers],[1,22]]</f>
        <v>243.40219999999999</v>
      </c>
      <c r="K2587" s="2">
        <f>Table_ExternalData_15[[#This Row],[Price]]*Table_ExternalData_15[[#Headers],[1,22]]</f>
        <v>243.40219999999999</v>
      </c>
      <c r="L2587" s="7">
        <f>IF(G2587="White Shark",E2587*0.5,IF(G2587="Sbox",E2587*0.5,IF(G2587="Tenda",E2587*0.5,E2587*0.2)))/100</f>
        <v>0</v>
      </c>
      <c r="M2587" s="2">
        <f>Table_ExternalData_15[[#This Row],[Price]]-Table_ExternalData_15[[#This Row],[Price]]*Table_ExternalData_15[[#This Row],[extra popust]]</f>
        <v>199.51</v>
      </c>
      <c r="N2587" s="2">
        <f>IF(M2587&lt;I2587,M2587,I2587)</f>
        <v>199.51</v>
      </c>
      <c r="O2587" s="12" t="str">
        <f>IF(N2587&lt;I2587,$U$1," ")</f>
        <v xml:space="preserve"> </v>
      </c>
      <c r="P2587" s="12" t="str">
        <f>IFERROR((O2587+30)," ")</f>
        <v xml:space="preserve"> </v>
      </c>
      <c r="Q2587" s="2">
        <f ca="1">IF(O2587=$U$1,N2587,"0")*1.22</f>
        <v>0</v>
      </c>
    </row>
    <row r="2588" spans="1:17" x14ac:dyDescent="0.25">
      <c r="A2588" t="s">
        <v>7384</v>
      </c>
      <c r="B2588" t="s">
        <v>7383</v>
      </c>
      <c r="C2588">
        <v>15212</v>
      </c>
      <c r="D2588">
        <v>74.94</v>
      </c>
      <c r="E2588">
        <f>IFERROR(VLOOKUP(Table_ExternalData_15[[#This Row],[Id]],Rabati!B:C,2,0),0)</f>
        <v>15</v>
      </c>
      <c r="F2588">
        <v>0</v>
      </c>
      <c r="G2588" t="str">
        <f>VLOOKUP(Table_ExternalData_15[[#This Row],[Id]],'Blagovna izdelek'!A:C,3,0)</f>
        <v>HiLook</v>
      </c>
      <c r="H2588">
        <f>Table_ExternalData_15[[#This Row],[Rabat]]*0.2</f>
        <v>3</v>
      </c>
      <c r="I2588" s="2">
        <f>Table_ExternalData_15[[#This Row],[Price]]-(Table_ExternalData_15[[#This Row],[Price]]*Table_ExternalData_15[[#This Row],[BB rabat]])/100</f>
        <v>72.691800000000001</v>
      </c>
      <c r="J2588" s="2">
        <f>Table_ExternalData_15[[#This Row],[BB cena]]*Table_ExternalData_15[[#Headers],[1,22]]</f>
        <v>88.683995999999993</v>
      </c>
      <c r="K2588" s="2">
        <f>Table_ExternalData_15[[#This Row],[Price]]*Table_ExternalData_15[[#Headers],[1,22]]</f>
        <v>91.4268</v>
      </c>
      <c r="L2588" s="7">
        <f>IF(G2588="White Shark",E2588*0.5,IF(G2588="Sbox",E2588*0.5,IF(G2588="Tenda",E2588*0.5,E2588*0.2)))/100</f>
        <v>0.03</v>
      </c>
      <c r="M2588" s="2">
        <f>Table_ExternalData_15[[#This Row],[Price]]-Table_ExternalData_15[[#This Row],[Price]]*Table_ExternalData_15[[#This Row],[extra popust]]</f>
        <v>72.691800000000001</v>
      </c>
      <c r="N2588" s="2">
        <f>IF(M2588&lt;I2588,M2588,I2588)</f>
        <v>72.691800000000001</v>
      </c>
      <c r="O2588" s="12" t="str">
        <f>IF(N2588&lt;I2588,$U$1," ")</f>
        <v xml:space="preserve"> </v>
      </c>
      <c r="P2588" s="12" t="str">
        <f>IFERROR((O2588+30)," ")</f>
        <v xml:space="preserve"> </v>
      </c>
      <c r="Q2588" s="2">
        <f ca="1">IF(O2588=$U$1,N2588,"0")*1.22</f>
        <v>0</v>
      </c>
    </row>
    <row r="2589" spans="1:17" x14ac:dyDescent="0.25">
      <c r="A2589" t="s">
        <v>7472</v>
      </c>
      <c r="B2589" t="s">
        <v>7471</v>
      </c>
      <c r="C2589">
        <v>15263</v>
      </c>
      <c r="D2589">
        <v>55.95</v>
      </c>
      <c r="E2589">
        <f>IFERROR(VLOOKUP(Table_ExternalData_15[[#This Row],[Id]],Rabati!B:C,2,0),0)</f>
        <v>15</v>
      </c>
      <c r="F2589">
        <v>41</v>
      </c>
      <c r="G2589" t="str">
        <f>VLOOKUP(Table_ExternalData_15[[#This Row],[Id]],'Blagovna izdelek'!A:C,3,0)</f>
        <v>HiLook</v>
      </c>
      <c r="H2589">
        <f>Table_ExternalData_15[[#This Row],[Rabat]]*0.2</f>
        <v>3</v>
      </c>
      <c r="I2589" s="2">
        <f>Table_ExternalData_15[[#This Row],[Price]]-(Table_ExternalData_15[[#This Row],[Price]]*Table_ExternalData_15[[#This Row],[BB rabat]])/100</f>
        <v>54.271500000000003</v>
      </c>
      <c r="J2589" s="2">
        <f>Table_ExternalData_15[[#This Row],[BB cena]]*Table_ExternalData_15[[#Headers],[1,22]]</f>
        <v>66.21123</v>
      </c>
      <c r="K2589" s="2">
        <f>Table_ExternalData_15[[#This Row],[Price]]*Table_ExternalData_15[[#Headers],[1,22]]</f>
        <v>68.259</v>
      </c>
      <c r="L2589" s="7">
        <f>IF(G2589="White Shark",E2589*0.5,IF(G2589="Sbox",E2589*0.5,IF(G2589="Tenda",E2589*0.5,E2589*0.2)))/100</f>
        <v>0.03</v>
      </c>
      <c r="M2589" s="2">
        <f>Table_ExternalData_15[[#This Row],[Price]]-Table_ExternalData_15[[#This Row],[Price]]*Table_ExternalData_15[[#This Row],[extra popust]]</f>
        <v>54.271500000000003</v>
      </c>
      <c r="N2589" s="2">
        <f>IF(M2589&lt;I2589,M2589,I2589)</f>
        <v>54.271500000000003</v>
      </c>
      <c r="O2589" s="12" t="str">
        <f>IF(N2589&lt;I2589,$U$1," ")</f>
        <v xml:space="preserve"> </v>
      </c>
      <c r="P2589" s="12" t="str">
        <f>IFERROR((O2589+30)," ")</f>
        <v xml:space="preserve"> </v>
      </c>
      <c r="Q2589" s="2">
        <f ca="1">IF(O2589=$U$1,N2589,"0")*1.22</f>
        <v>0</v>
      </c>
    </row>
    <row r="2590" spans="1:17" x14ac:dyDescent="0.25">
      <c r="A2590" t="s">
        <v>7474</v>
      </c>
      <c r="B2590" t="s">
        <v>7473</v>
      </c>
      <c r="C2590">
        <v>15264</v>
      </c>
      <c r="D2590">
        <v>63.7</v>
      </c>
      <c r="E2590">
        <f>IFERROR(VLOOKUP(Table_ExternalData_15[[#This Row],[Id]],Rabati!B:C,2,0),0)</f>
        <v>15</v>
      </c>
      <c r="F2590">
        <v>0</v>
      </c>
      <c r="G2590" t="str">
        <f>VLOOKUP(Table_ExternalData_15[[#This Row],[Id]],'Blagovna izdelek'!A:C,3,0)</f>
        <v>HiLook</v>
      </c>
      <c r="H2590">
        <f>Table_ExternalData_15[[#This Row],[Rabat]]*0.2</f>
        <v>3</v>
      </c>
      <c r="I2590" s="2">
        <f>Table_ExternalData_15[[#This Row],[Price]]-(Table_ExternalData_15[[#This Row],[Price]]*Table_ExternalData_15[[#This Row],[BB rabat]])/100</f>
        <v>61.789000000000001</v>
      </c>
      <c r="J2590" s="2">
        <f>Table_ExternalData_15[[#This Row],[BB cena]]*Table_ExternalData_15[[#Headers],[1,22]]</f>
        <v>75.382580000000004</v>
      </c>
      <c r="K2590" s="2">
        <f>Table_ExternalData_15[[#This Row],[Price]]*Table_ExternalData_15[[#Headers],[1,22]]</f>
        <v>77.713999999999999</v>
      </c>
      <c r="L2590" s="7">
        <f>IF(G2590="White Shark",E2590*0.5,IF(G2590="Sbox",E2590*0.5,IF(G2590="Tenda",E2590*0.5,E2590*0.2)))/100</f>
        <v>0.03</v>
      </c>
      <c r="M2590" s="2">
        <f>Table_ExternalData_15[[#This Row],[Price]]-Table_ExternalData_15[[#This Row],[Price]]*Table_ExternalData_15[[#This Row],[extra popust]]</f>
        <v>61.789000000000001</v>
      </c>
      <c r="N2590" s="2">
        <f>IF(M2590&lt;I2590,M2590,I2590)</f>
        <v>61.789000000000001</v>
      </c>
      <c r="O2590" s="12" t="str">
        <f>IF(N2590&lt;I2590,$U$1," ")</f>
        <v xml:space="preserve"> </v>
      </c>
      <c r="P2590" s="12" t="str">
        <f>IFERROR((O2590+30)," ")</f>
        <v xml:space="preserve"> </v>
      </c>
      <c r="Q2590" s="2">
        <f ca="1">IF(O2590=$U$1,N2590,"0")*1.22</f>
        <v>0</v>
      </c>
    </row>
    <row r="2591" spans="1:17" x14ac:dyDescent="0.25">
      <c r="A2591" t="s">
        <v>7476</v>
      </c>
      <c r="B2591" t="s">
        <v>7475</v>
      </c>
      <c r="C2591">
        <v>15265</v>
      </c>
      <c r="D2591">
        <v>53.75</v>
      </c>
      <c r="E2591">
        <f>IFERROR(VLOOKUP(Table_ExternalData_15[[#This Row],[Id]],Rabati!B:C,2,0),0)</f>
        <v>15</v>
      </c>
      <c r="F2591">
        <v>12</v>
      </c>
      <c r="G2591" t="str">
        <f>VLOOKUP(Table_ExternalData_15[[#This Row],[Id]],'Blagovna izdelek'!A:C,3,0)</f>
        <v>HiLook</v>
      </c>
      <c r="H2591">
        <f>Table_ExternalData_15[[#This Row],[Rabat]]*0.2</f>
        <v>3</v>
      </c>
      <c r="I2591" s="2">
        <f>Table_ExternalData_15[[#This Row],[Price]]-(Table_ExternalData_15[[#This Row],[Price]]*Table_ExternalData_15[[#This Row],[BB rabat]])/100</f>
        <v>52.137500000000003</v>
      </c>
      <c r="J2591" s="2">
        <f>Table_ExternalData_15[[#This Row],[BB cena]]*Table_ExternalData_15[[#Headers],[1,22]]</f>
        <v>63.607750000000003</v>
      </c>
      <c r="K2591" s="2">
        <f>Table_ExternalData_15[[#This Row],[Price]]*Table_ExternalData_15[[#Headers],[1,22]]</f>
        <v>65.575000000000003</v>
      </c>
      <c r="L2591" s="7">
        <f>IF(G2591="White Shark",E2591*0.5,IF(G2591="Sbox",E2591*0.5,IF(G2591="Tenda",E2591*0.5,E2591*0.2)))/100</f>
        <v>0.03</v>
      </c>
      <c r="M2591" s="2">
        <f>Table_ExternalData_15[[#This Row],[Price]]-Table_ExternalData_15[[#This Row],[Price]]*Table_ExternalData_15[[#This Row],[extra popust]]</f>
        <v>52.137500000000003</v>
      </c>
      <c r="N2591" s="2">
        <f>IF(M2591&lt;I2591,M2591,I2591)</f>
        <v>52.137500000000003</v>
      </c>
      <c r="O2591" s="12" t="str">
        <f>IF(N2591&lt;I2591,$U$1," ")</f>
        <v xml:space="preserve"> </v>
      </c>
      <c r="P2591" s="12" t="str">
        <f>IFERROR((O2591+30)," ")</f>
        <v xml:space="preserve"> </v>
      </c>
      <c r="Q2591" s="2">
        <f ca="1">IF(O2591=$U$1,N2591,"0")*1.22</f>
        <v>0</v>
      </c>
    </row>
    <row r="2592" spans="1:17" x14ac:dyDescent="0.25">
      <c r="A2592" t="s">
        <v>7478</v>
      </c>
      <c r="B2592" t="s">
        <v>7477</v>
      </c>
      <c r="C2592">
        <v>15266</v>
      </c>
      <c r="D2592">
        <v>117.86</v>
      </c>
      <c r="E2592">
        <f>IFERROR(VLOOKUP(Table_ExternalData_15[[#This Row],[Id]],Rabati!B:C,2,0),0)</f>
        <v>15</v>
      </c>
      <c r="F2592">
        <v>67</v>
      </c>
      <c r="G2592" t="str">
        <f>VLOOKUP(Table_ExternalData_15[[#This Row],[Id]],'Blagovna izdelek'!A:C,3,0)</f>
        <v>HiLook</v>
      </c>
      <c r="H2592">
        <f>Table_ExternalData_15[[#This Row],[Rabat]]*0.2</f>
        <v>3</v>
      </c>
      <c r="I2592" s="2">
        <f>Table_ExternalData_15[[#This Row],[Price]]-(Table_ExternalData_15[[#This Row],[Price]]*Table_ExternalData_15[[#This Row],[BB rabat]])/100</f>
        <v>114.3242</v>
      </c>
      <c r="J2592" s="2">
        <f>Table_ExternalData_15[[#This Row],[BB cena]]*Table_ExternalData_15[[#Headers],[1,22]]</f>
        <v>139.47552400000001</v>
      </c>
      <c r="K2592" s="2">
        <f>Table_ExternalData_15[[#This Row],[Price]]*Table_ExternalData_15[[#Headers],[1,22]]</f>
        <v>143.78919999999999</v>
      </c>
      <c r="L2592" s="7">
        <f>IF(G2592="White Shark",E2592*0.5,IF(G2592="Sbox",E2592*0.5,IF(G2592="Tenda",E2592*0.5,E2592*0.2)))/100</f>
        <v>0.03</v>
      </c>
      <c r="M2592" s="2">
        <f>Table_ExternalData_15[[#This Row],[Price]]-Table_ExternalData_15[[#This Row],[Price]]*Table_ExternalData_15[[#This Row],[extra popust]]</f>
        <v>114.3242</v>
      </c>
      <c r="N2592" s="2">
        <f>IF(M2592&lt;I2592,M2592,I2592)</f>
        <v>114.3242</v>
      </c>
      <c r="O2592" s="12" t="str">
        <f>IF(N2592&lt;I2592,$U$1," ")</f>
        <v xml:space="preserve"> </v>
      </c>
      <c r="P2592" s="12" t="str">
        <f>IFERROR((O2592+30)," ")</f>
        <v xml:space="preserve"> </v>
      </c>
      <c r="Q2592" s="2">
        <f ca="1">IF(O2592=$U$1,N2592,"0")*1.22</f>
        <v>0</v>
      </c>
    </row>
    <row r="2593" spans="1:17" x14ac:dyDescent="0.25">
      <c r="A2593" t="s">
        <v>7480</v>
      </c>
      <c r="B2593" t="s">
        <v>7479</v>
      </c>
      <c r="C2593">
        <v>15267</v>
      </c>
      <c r="D2593">
        <v>144.74</v>
      </c>
      <c r="E2593">
        <f>IFERROR(VLOOKUP(Table_ExternalData_15[[#This Row],[Id]],Rabati!B:C,2,0),0)</f>
        <v>15</v>
      </c>
      <c r="F2593">
        <v>0</v>
      </c>
      <c r="G2593" t="str">
        <f>VLOOKUP(Table_ExternalData_15[[#This Row],[Id]],'Blagovna izdelek'!A:C,3,0)</f>
        <v>HiLook</v>
      </c>
      <c r="H2593">
        <f>Table_ExternalData_15[[#This Row],[Rabat]]*0.2</f>
        <v>3</v>
      </c>
      <c r="I2593" s="2">
        <f>Table_ExternalData_15[[#This Row],[Price]]-(Table_ExternalData_15[[#This Row],[Price]]*Table_ExternalData_15[[#This Row],[BB rabat]])/100</f>
        <v>140.39780000000002</v>
      </c>
      <c r="J2593" s="2">
        <f>Table_ExternalData_15[[#This Row],[BB cena]]*Table_ExternalData_15[[#Headers],[1,22]]</f>
        <v>171.28531600000002</v>
      </c>
      <c r="K2593" s="2">
        <f>Table_ExternalData_15[[#This Row],[Price]]*Table_ExternalData_15[[#Headers],[1,22]]</f>
        <v>176.58280000000002</v>
      </c>
      <c r="L2593" s="7">
        <f>IF(G2593="White Shark",E2593*0.5,IF(G2593="Sbox",E2593*0.5,IF(G2593="Tenda",E2593*0.5,E2593*0.2)))/100</f>
        <v>0.03</v>
      </c>
      <c r="M2593" s="2">
        <f>Table_ExternalData_15[[#This Row],[Price]]-Table_ExternalData_15[[#This Row],[Price]]*Table_ExternalData_15[[#This Row],[extra popust]]</f>
        <v>140.39780000000002</v>
      </c>
      <c r="N2593" s="2">
        <f>IF(M2593&lt;I2593,M2593,I2593)</f>
        <v>140.39780000000002</v>
      </c>
      <c r="O2593" s="12" t="str">
        <f>IF(N2593&lt;I2593,$U$1," ")</f>
        <v xml:space="preserve"> </v>
      </c>
      <c r="P2593" s="12" t="str">
        <f>IFERROR((O2593+30)," ")</f>
        <v xml:space="preserve"> </v>
      </c>
      <c r="Q2593" s="2">
        <f ca="1">IF(O2593=$U$1,N2593,"0")*1.22</f>
        <v>0</v>
      </c>
    </row>
    <row r="2594" spans="1:17" x14ac:dyDescent="0.25">
      <c r="A2594" t="s">
        <v>7482</v>
      </c>
      <c r="B2594" t="s">
        <v>7481</v>
      </c>
      <c r="C2594">
        <v>15268</v>
      </c>
      <c r="D2594">
        <v>95.2</v>
      </c>
      <c r="E2594">
        <f>IFERROR(VLOOKUP(Table_ExternalData_15[[#This Row],[Id]],Rabati!B:C,2,0),0)</f>
        <v>15</v>
      </c>
      <c r="F2594">
        <v>26</v>
      </c>
      <c r="G2594" t="str">
        <f>VLOOKUP(Table_ExternalData_15[[#This Row],[Id]],'Blagovna izdelek'!A:C,3,0)</f>
        <v>HiLook</v>
      </c>
      <c r="H2594">
        <f>Table_ExternalData_15[[#This Row],[Rabat]]*0.2</f>
        <v>3</v>
      </c>
      <c r="I2594" s="2">
        <f>Table_ExternalData_15[[#This Row],[Price]]-(Table_ExternalData_15[[#This Row],[Price]]*Table_ExternalData_15[[#This Row],[BB rabat]])/100</f>
        <v>92.344000000000008</v>
      </c>
      <c r="J2594" s="2">
        <f>Table_ExternalData_15[[#This Row],[BB cena]]*Table_ExternalData_15[[#Headers],[1,22]]</f>
        <v>112.65968000000001</v>
      </c>
      <c r="K2594" s="2">
        <f>Table_ExternalData_15[[#This Row],[Price]]*Table_ExternalData_15[[#Headers],[1,22]]</f>
        <v>116.14400000000001</v>
      </c>
      <c r="L2594" s="7">
        <f>IF(G2594="White Shark",E2594*0.5,IF(G2594="Sbox",E2594*0.5,IF(G2594="Tenda",E2594*0.5,E2594*0.2)))/100</f>
        <v>0.03</v>
      </c>
      <c r="M2594" s="2">
        <f>Table_ExternalData_15[[#This Row],[Price]]-Table_ExternalData_15[[#This Row],[Price]]*Table_ExternalData_15[[#This Row],[extra popust]]</f>
        <v>92.344000000000008</v>
      </c>
      <c r="N2594" s="2">
        <f>IF(M2594&lt;I2594,M2594,I2594)</f>
        <v>92.344000000000008</v>
      </c>
      <c r="O2594" s="12" t="str">
        <f>IF(N2594&lt;I2594,$U$1," ")</f>
        <v xml:space="preserve"> </v>
      </c>
      <c r="P2594" s="12" t="str">
        <f>IFERROR((O2594+30)," ")</f>
        <v xml:space="preserve"> </v>
      </c>
      <c r="Q2594" s="2">
        <f ca="1">IF(O2594=$U$1,N2594,"0")*1.22</f>
        <v>0</v>
      </c>
    </row>
    <row r="2595" spans="1:17" x14ac:dyDescent="0.25">
      <c r="A2595" t="s">
        <v>7543</v>
      </c>
      <c r="B2595" t="s">
        <v>7542</v>
      </c>
      <c r="C2595">
        <v>15309</v>
      </c>
      <c r="D2595">
        <v>8.98</v>
      </c>
      <c r="E2595">
        <f>IFERROR(VLOOKUP(Table_ExternalData_15[[#This Row],[Id]],Rabati!B:C,2,0),0)</f>
        <v>100</v>
      </c>
      <c r="F2595">
        <v>0</v>
      </c>
      <c r="G2595" t="str">
        <f>VLOOKUP(Table_ExternalData_15[[#This Row],[Id]],'Blagovna izdelek'!A:C,3,0)</f>
        <v>HiLook</v>
      </c>
      <c r="H2595">
        <f>Table_ExternalData_15[[#This Row],[Rabat]]*0.2</f>
        <v>20</v>
      </c>
      <c r="I2595" s="2">
        <f>Table_ExternalData_15[[#This Row],[Price]]-(Table_ExternalData_15[[#This Row],[Price]]*Table_ExternalData_15[[#This Row],[BB rabat]])/100</f>
        <v>7.1840000000000002</v>
      </c>
      <c r="J2595" s="2">
        <f>Table_ExternalData_15[[#This Row],[BB cena]]*Table_ExternalData_15[[#Headers],[1,22]]</f>
        <v>8.7644800000000007</v>
      </c>
      <c r="K2595" s="2">
        <f>Table_ExternalData_15[[#This Row],[Price]]*Table_ExternalData_15[[#Headers],[1,22]]</f>
        <v>10.9556</v>
      </c>
      <c r="L2595" s="7">
        <f>IF(G2595="White Shark",E2595*0.5,IF(G2595="Sbox",E2595*0.5,IF(G2595="Tenda",E2595*0.5,E2595*0.2)))/100</f>
        <v>0.2</v>
      </c>
      <c r="M2595" s="2">
        <f>Table_ExternalData_15[[#This Row],[Price]]-Table_ExternalData_15[[#This Row],[Price]]*Table_ExternalData_15[[#This Row],[extra popust]]</f>
        <v>7.1840000000000002</v>
      </c>
      <c r="N2595" s="2">
        <f>IF(M2595&lt;I2595,M2595,I2595)</f>
        <v>7.1840000000000002</v>
      </c>
      <c r="O2595" s="12" t="str">
        <f>IF(N2595&lt;I2595,$U$1," ")</f>
        <v xml:space="preserve"> </v>
      </c>
      <c r="P2595" s="12" t="str">
        <f>IFERROR((O2595+30)," ")</f>
        <v xml:space="preserve"> </v>
      </c>
      <c r="Q2595" s="2">
        <f ca="1">IF(O2595=$U$1,N2595,"0")*1.22</f>
        <v>0</v>
      </c>
    </row>
    <row r="2596" spans="1:17" x14ac:dyDescent="0.25">
      <c r="A2596" t="s">
        <v>7553</v>
      </c>
      <c r="B2596" t="s">
        <v>7552</v>
      </c>
      <c r="C2596">
        <v>15315</v>
      </c>
      <c r="D2596">
        <v>209.95</v>
      </c>
      <c r="E2596">
        <f>IFERROR(VLOOKUP(Table_ExternalData_15[[#This Row],[Id]],Rabati!B:C,2,0),0)</f>
        <v>15</v>
      </c>
      <c r="F2596">
        <v>0</v>
      </c>
      <c r="G2596" t="str">
        <f>VLOOKUP(Table_ExternalData_15[[#This Row],[Id]],'Blagovna izdelek'!A:C,3,0)</f>
        <v>HiLook</v>
      </c>
      <c r="H2596">
        <f>Table_ExternalData_15[[#This Row],[Rabat]]*0.2</f>
        <v>3</v>
      </c>
      <c r="I2596" s="2">
        <f>Table_ExternalData_15[[#This Row],[Price]]-(Table_ExternalData_15[[#This Row],[Price]]*Table_ExternalData_15[[#This Row],[BB rabat]])/100</f>
        <v>203.6515</v>
      </c>
      <c r="J2596" s="2">
        <f>Table_ExternalData_15[[#This Row],[BB cena]]*Table_ExternalData_15[[#Headers],[1,22]]</f>
        <v>248.45482999999999</v>
      </c>
      <c r="K2596" s="2">
        <f>Table_ExternalData_15[[#This Row],[Price]]*Table_ExternalData_15[[#Headers],[1,22]]</f>
        <v>256.13899999999995</v>
      </c>
      <c r="L2596" s="7">
        <f>IF(G2596="White Shark",E2596*0.5,IF(G2596="Sbox",E2596*0.5,IF(G2596="Tenda",E2596*0.5,E2596*0.2)))/100</f>
        <v>0.03</v>
      </c>
      <c r="M2596" s="2">
        <f>Table_ExternalData_15[[#This Row],[Price]]-Table_ExternalData_15[[#This Row],[Price]]*Table_ExternalData_15[[#This Row],[extra popust]]</f>
        <v>203.6515</v>
      </c>
      <c r="N2596" s="2">
        <f>IF(M2596&lt;I2596,M2596,I2596)</f>
        <v>203.6515</v>
      </c>
      <c r="O2596" s="12" t="str">
        <f>IF(N2596&lt;I2596,$U$1," ")</f>
        <v xml:space="preserve"> </v>
      </c>
      <c r="P2596" s="12" t="str">
        <f>IFERROR((O2596+30)," ")</f>
        <v xml:space="preserve"> </v>
      </c>
      <c r="Q2596" s="2">
        <f ca="1">IF(O2596=$U$1,N2596,"0")*1.22</f>
        <v>0</v>
      </c>
    </row>
    <row r="2597" spans="1:17" x14ac:dyDescent="0.25">
      <c r="A2597" t="s">
        <v>7555</v>
      </c>
      <c r="B2597" t="s">
        <v>7554</v>
      </c>
      <c r="C2597">
        <v>15316</v>
      </c>
      <c r="D2597">
        <v>214.75</v>
      </c>
      <c r="E2597">
        <f>IFERROR(VLOOKUP(Table_ExternalData_15[[#This Row],[Id]],Rabati!B:C,2,0),0)</f>
        <v>5</v>
      </c>
      <c r="F2597">
        <v>0</v>
      </c>
      <c r="G2597" t="str">
        <f>VLOOKUP(Table_ExternalData_15[[#This Row],[Id]],'Blagovna izdelek'!A:C,3,0)</f>
        <v>HiLook</v>
      </c>
      <c r="H2597">
        <f>Table_ExternalData_15[[#This Row],[Rabat]]*0.2</f>
        <v>1</v>
      </c>
      <c r="I2597" s="2">
        <f>Table_ExternalData_15[[#This Row],[Price]]-(Table_ExternalData_15[[#This Row],[Price]]*Table_ExternalData_15[[#This Row],[BB rabat]])/100</f>
        <v>212.60249999999999</v>
      </c>
      <c r="J2597" s="2">
        <f>Table_ExternalData_15[[#This Row],[BB cena]]*Table_ExternalData_15[[#Headers],[1,22]]</f>
        <v>259.37504999999999</v>
      </c>
      <c r="K2597" s="2">
        <f>Table_ExternalData_15[[#This Row],[Price]]*Table_ExternalData_15[[#Headers],[1,22]]</f>
        <v>261.995</v>
      </c>
      <c r="L2597" s="7">
        <f>IF(G2597="White Shark",E2597*0.5,IF(G2597="Sbox",E2597*0.5,IF(G2597="Tenda",E2597*0.5,E2597*0.2)))/100</f>
        <v>0.01</v>
      </c>
      <c r="M2597" s="2">
        <f>Table_ExternalData_15[[#This Row],[Price]]-Table_ExternalData_15[[#This Row],[Price]]*Table_ExternalData_15[[#This Row],[extra popust]]</f>
        <v>212.60249999999999</v>
      </c>
      <c r="N2597" s="2">
        <f>IF(M2597&lt;I2597,M2597,I2597)</f>
        <v>212.60249999999999</v>
      </c>
      <c r="O2597" s="12" t="str">
        <f>IF(N2597&lt;I2597,$U$1," ")</f>
        <v xml:space="preserve"> </v>
      </c>
      <c r="P2597" s="12" t="str">
        <f>IFERROR((O2597+30)," ")</f>
        <v xml:space="preserve"> </v>
      </c>
      <c r="Q2597" s="2">
        <f ca="1">IF(O2597=$U$1,N2597,"0")*1.22</f>
        <v>0</v>
      </c>
    </row>
    <row r="2598" spans="1:17" x14ac:dyDescent="0.25">
      <c r="A2598" t="s">
        <v>7557</v>
      </c>
      <c r="B2598" t="s">
        <v>7556</v>
      </c>
      <c r="C2598">
        <v>15319</v>
      </c>
      <c r="D2598">
        <v>146.94999999999999</v>
      </c>
      <c r="E2598">
        <f>IFERROR(VLOOKUP(Table_ExternalData_15[[#This Row],[Id]],Rabati!B:C,2,0),0)</f>
        <v>15</v>
      </c>
      <c r="F2598">
        <v>33</v>
      </c>
      <c r="G2598" t="str">
        <f>VLOOKUP(Table_ExternalData_15[[#This Row],[Id]],'Blagovna izdelek'!A:C,3,0)</f>
        <v>HiLook</v>
      </c>
      <c r="H2598">
        <f>Table_ExternalData_15[[#This Row],[Rabat]]*0.2</f>
        <v>3</v>
      </c>
      <c r="I2598" s="2">
        <f>Table_ExternalData_15[[#This Row],[Price]]-(Table_ExternalData_15[[#This Row],[Price]]*Table_ExternalData_15[[#This Row],[BB rabat]])/100</f>
        <v>142.54149999999998</v>
      </c>
      <c r="J2598" s="2">
        <f>Table_ExternalData_15[[#This Row],[BB cena]]*Table_ExternalData_15[[#Headers],[1,22]]</f>
        <v>173.90062999999998</v>
      </c>
      <c r="K2598" s="2">
        <f>Table_ExternalData_15[[#This Row],[Price]]*Table_ExternalData_15[[#Headers],[1,22]]</f>
        <v>179.279</v>
      </c>
      <c r="L2598" s="7">
        <f>IF(G2598="White Shark",E2598*0.5,IF(G2598="Sbox",E2598*0.5,IF(G2598="Tenda",E2598*0.5,E2598*0.2)))/100</f>
        <v>0.03</v>
      </c>
      <c r="M2598" s="2">
        <f>Table_ExternalData_15[[#This Row],[Price]]-Table_ExternalData_15[[#This Row],[Price]]*Table_ExternalData_15[[#This Row],[extra popust]]</f>
        <v>142.54149999999998</v>
      </c>
      <c r="N2598" s="2">
        <f>IF(M2598&lt;I2598,M2598,I2598)</f>
        <v>142.54149999999998</v>
      </c>
      <c r="O2598" s="12" t="str">
        <f>IF(N2598&lt;I2598,$U$1," ")</f>
        <v xml:space="preserve"> </v>
      </c>
      <c r="P2598" s="12" t="str">
        <f>IFERROR((O2598+30)," ")</f>
        <v xml:space="preserve"> </v>
      </c>
      <c r="Q2598" s="2">
        <f ca="1">IF(O2598=$U$1,N2598,"0")*1.22</f>
        <v>0</v>
      </c>
    </row>
    <row r="2599" spans="1:17" x14ac:dyDescent="0.25">
      <c r="A2599" t="s">
        <v>7559</v>
      </c>
      <c r="B2599" t="s">
        <v>7558</v>
      </c>
      <c r="C2599">
        <v>15320</v>
      </c>
      <c r="D2599">
        <v>79.349999999999994</v>
      </c>
      <c r="E2599">
        <f>IFERROR(VLOOKUP(Table_ExternalData_15[[#This Row],[Id]],Rabati!B:C,2,0),0)</f>
        <v>15</v>
      </c>
      <c r="F2599">
        <v>0</v>
      </c>
      <c r="G2599" t="str">
        <f>VLOOKUP(Table_ExternalData_15[[#This Row],[Id]],'Blagovna izdelek'!A:C,3,0)</f>
        <v>HiLook</v>
      </c>
      <c r="H2599">
        <f>Table_ExternalData_15[[#This Row],[Rabat]]*0.2</f>
        <v>3</v>
      </c>
      <c r="I2599" s="2">
        <f>Table_ExternalData_15[[#This Row],[Price]]-(Table_ExternalData_15[[#This Row],[Price]]*Table_ExternalData_15[[#This Row],[BB rabat]])/100</f>
        <v>76.969499999999996</v>
      </c>
      <c r="J2599" s="2">
        <f>Table_ExternalData_15[[#This Row],[BB cena]]*Table_ExternalData_15[[#Headers],[1,22]]</f>
        <v>93.902789999999996</v>
      </c>
      <c r="K2599" s="2">
        <f>Table_ExternalData_15[[#This Row],[Price]]*Table_ExternalData_15[[#Headers],[1,22]]</f>
        <v>96.806999999999988</v>
      </c>
      <c r="L2599" s="7">
        <f>IF(G2599="White Shark",E2599*0.5,IF(G2599="Sbox",E2599*0.5,IF(G2599="Tenda",E2599*0.5,E2599*0.2)))/100</f>
        <v>0.03</v>
      </c>
      <c r="M2599" s="2">
        <f>Table_ExternalData_15[[#This Row],[Price]]-Table_ExternalData_15[[#This Row],[Price]]*Table_ExternalData_15[[#This Row],[extra popust]]</f>
        <v>76.969499999999996</v>
      </c>
      <c r="N2599" s="2">
        <f>IF(M2599&lt;I2599,M2599,I2599)</f>
        <v>76.969499999999996</v>
      </c>
      <c r="O2599" s="12" t="str">
        <f>IF(N2599&lt;I2599,$U$1," ")</f>
        <v xml:space="preserve"> </v>
      </c>
      <c r="P2599" s="12" t="str">
        <f>IFERROR((O2599+30)," ")</f>
        <v xml:space="preserve"> </v>
      </c>
      <c r="Q2599" s="2">
        <f ca="1">IF(O2599=$U$1,N2599,"0")*1.22</f>
        <v>0</v>
      </c>
    </row>
    <row r="2600" spans="1:17" x14ac:dyDescent="0.25">
      <c r="A2600" t="s">
        <v>7561</v>
      </c>
      <c r="B2600" t="s">
        <v>7560</v>
      </c>
      <c r="C2600">
        <v>15321</v>
      </c>
      <c r="D2600">
        <v>69.86</v>
      </c>
      <c r="E2600">
        <f>IFERROR(VLOOKUP(Table_ExternalData_15[[#This Row],[Id]],Rabati!B:C,2,0),0)</f>
        <v>15</v>
      </c>
      <c r="F2600">
        <v>75</v>
      </c>
      <c r="G2600" t="str">
        <f>VLOOKUP(Table_ExternalData_15[[#This Row],[Id]],'Blagovna izdelek'!A:C,3,0)</f>
        <v>HiLook</v>
      </c>
      <c r="H2600">
        <f>Table_ExternalData_15[[#This Row],[Rabat]]*0.2</f>
        <v>3</v>
      </c>
      <c r="I2600" s="2">
        <f>Table_ExternalData_15[[#This Row],[Price]]-(Table_ExternalData_15[[#This Row],[Price]]*Table_ExternalData_15[[#This Row],[BB rabat]])/100</f>
        <v>67.764200000000002</v>
      </c>
      <c r="J2600" s="2">
        <f>Table_ExternalData_15[[#This Row],[BB cena]]*Table_ExternalData_15[[#Headers],[1,22]]</f>
        <v>82.672324000000003</v>
      </c>
      <c r="K2600" s="2">
        <f>Table_ExternalData_15[[#This Row],[Price]]*Table_ExternalData_15[[#Headers],[1,22]]</f>
        <v>85.229199999999992</v>
      </c>
      <c r="L2600" s="7">
        <f>IF(G2600="White Shark",E2600*0.5,IF(G2600="Sbox",E2600*0.5,IF(G2600="Tenda",E2600*0.5,E2600*0.2)))/100</f>
        <v>0.03</v>
      </c>
      <c r="M2600" s="2">
        <f>Table_ExternalData_15[[#This Row],[Price]]-Table_ExternalData_15[[#This Row],[Price]]*Table_ExternalData_15[[#This Row],[extra popust]]</f>
        <v>67.764200000000002</v>
      </c>
      <c r="N2600" s="2">
        <f>IF(M2600&lt;I2600,M2600,I2600)</f>
        <v>67.764200000000002</v>
      </c>
      <c r="O2600" s="12" t="str">
        <f>IF(N2600&lt;I2600,$U$1," ")</f>
        <v xml:space="preserve"> </v>
      </c>
      <c r="P2600" s="12" t="str">
        <f>IFERROR((O2600+30)," ")</f>
        <v xml:space="preserve"> </v>
      </c>
      <c r="Q2600" s="2">
        <f ca="1">IF(O2600=$U$1,N2600,"0")*1.22</f>
        <v>0</v>
      </c>
    </row>
    <row r="2601" spans="1:17" x14ac:dyDescent="0.25">
      <c r="A2601" t="s">
        <v>7563</v>
      </c>
      <c r="B2601" t="s">
        <v>7562</v>
      </c>
      <c r="C2601">
        <v>15322</v>
      </c>
      <c r="D2601">
        <v>79.349999999999994</v>
      </c>
      <c r="E2601">
        <f>IFERROR(VLOOKUP(Table_ExternalData_15[[#This Row],[Id]],Rabati!B:C,2,0),0)</f>
        <v>15</v>
      </c>
      <c r="F2601">
        <v>14</v>
      </c>
      <c r="G2601" t="str">
        <f>VLOOKUP(Table_ExternalData_15[[#This Row],[Id]],'Blagovna izdelek'!A:C,3,0)</f>
        <v>HiLook</v>
      </c>
      <c r="H2601">
        <f>Table_ExternalData_15[[#This Row],[Rabat]]*0.2</f>
        <v>3</v>
      </c>
      <c r="I2601" s="2">
        <f>Table_ExternalData_15[[#This Row],[Price]]-(Table_ExternalData_15[[#This Row],[Price]]*Table_ExternalData_15[[#This Row],[BB rabat]])/100</f>
        <v>76.969499999999996</v>
      </c>
      <c r="J2601" s="2">
        <f>Table_ExternalData_15[[#This Row],[BB cena]]*Table_ExternalData_15[[#Headers],[1,22]]</f>
        <v>93.902789999999996</v>
      </c>
      <c r="K2601" s="2">
        <f>Table_ExternalData_15[[#This Row],[Price]]*Table_ExternalData_15[[#Headers],[1,22]]</f>
        <v>96.806999999999988</v>
      </c>
      <c r="L2601" s="7">
        <f>IF(G2601="White Shark",E2601*0.5,IF(G2601="Sbox",E2601*0.5,IF(G2601="Tenda",E2601*0.5,E2601*0.2)))/100</f>
        <v>0.03</v>
      </c>
      <c r="M2601" s="2">
        <f>Table_ExternalData_15[[#This Row],[Price]]-Table_ExternalData_15[[#This Row],[Price]]*Table_ExternalData_15[[#This Row],[extra popust]]</f>
        <v>76.969499999999996</v>
      </c>
      <c r="N2601" s="2">
        <f>IF(M2601&lt;I2601,M2601,I2601)</f>
        <v>76.969499999999996</v>
      </c>
      <c r="O2601" s="12" t="str">
        <f>IF(N2601&lt;I2601,$U$1," ")</f>
        <v xml:space="preserve"> </v>
      </c>
      <c r="P2601" s="12" t="str">
        <f>IFERROR((O2601+30)," ")</f>
        <v xml:space="preserve"> </v>
      </c>
      <c r="Q2601" s="2">
        <f ca="1">IF(O2601=$U$1,N2601,"0")*1.22</f>
        <v>0</v>
      </c>
    </row>
    <row r="2602" spans="1:17" x14ac:dyDescent="0.25">
      <c r="A2602" t="s">
        <v>7776</v>
      </c>
      <c r="B2602" t="s">
        <v>7775</v>
      </c>
      <c r="C2602">
        <v>15448</v>
      </c>
      <c r="D2602">
        <v>104.7</v>
      </c>
      <c r="E2602">
        <f>IFERROR(VLOOKUP(Table_ExternalData_15[[#This Row],[Id]],Rabati!B:C,2,0),0)</f>
        <v>15</v>
      </c>
      <c r="F2602">
        <v>0</v>
      </c>
      <c r="G2602" t="str">
        <f>VLOOKUP(Table_ExternalData_15[[#This Row],[Id]],'Blagovna izdelek'!A:C,3,0)</f>
        <v>HiLook</v>
      </c>
      <c r="H2602">
        <f>Table_ExternalData_15[[#This Row],[Rabat]]*0.2</f>
        <v>3</v>
      </c>
      <c r="I2602" s="2">
        <f>Table_ExternalData_15[[#This Row],[Price]]-(Table_ExternalData_15[[#This Row],[Price]]*Table_ExternalData_15[[#This Row],[BB rabat]])/100</f>
        <v>101.559</v>
      </c>
      <c r="J2602" s="2">
        <f>Table_ExternalData_15[[#This Row],[BB cena]]*Table_ExternalData_15[[#Headers],[1,22]]</f>
        <v>123.90197999999999</v>
      </c>
      <c r="K2602" s="2">
        <f>Table_ExternalData_15[[#This Row],[Price]]*Table_ExternalData_15[[#Headers],[1,22]]</f>
        <v>127.73399999999999</v>
      </c>
      <c r="L2602" s="7">
        <f>IF(G2602="White Shark",E2602*0.5,IF(G2602="Sbox",E2602*0.5,IF(G2602="Tenda",E2602*0.5,E2602*0.2)))/100</f>
        <v>0.03</v>
      </c>
      <c r="M2602" s="2">
        <f>Table_ExternalData_15[[#This Row],[Price]]-Table_ExternalData_15[[#This Row],[Price]]*Table_ExternalData_15[[#This Row],[extra popust]]</f>
        <v>101.559</v>
      </c>
      <c r="N2602" s="2">
        <f>IF(M2602&lt;I2602,M2602,I2602)</f>
        <v>101.559</v>
      </c>
      <c r="O2602" s="12" t="str">
        <f>IF(N2602&lt;I2602,$U$1," ")</f>
        <v xml:space="preserve"> </v>
      </c>
      <c r="P2602" s="12" t="str">
        <f>IFERROR((O2602+30)," ")</f>
        <v xml:space="preserve"> </v>
      </c>
      <c r="Q2602" s="2">
        <f ca="1">IF(O2602=$U$1,N2602,"0")*1.22</f>
        <v>0</v>
      </c>
    </row>
    <row r="2603" spans="1:17" x14ac:dyDescent="0.25">
      <c r="A2603" t="s">
        <v>8228</v>
      </c>
      <c r="B2603" t="s">
        <v>8227</v>
      </c>
      <c r="C2603">
        <v>15720</v>
      </c>
      <c r="D2603">
        <v>99.8</v>
      </c>
      <c r="E2603">
        <f>IFERROR(VLOOKUP(Table_ExternalData_15[[#This Row],[Id]],Rabati!B:C,2,0),0)</f>
        <v>15</v>
      </c>
      <c r="F2603">
        <v>38</v>
      </c>
      <c r="G2603" t="str">
        <f>VLOOKUP(Table_ExternalData_15[[#This Row],[Id]],'Blagovna izdelek'!A:C,3,0)</f>
        <v>HiLook</v>
      </c>
      <c r="H2603">
        <f>Table_ExternalData_15[[#This Row],[Rabat]]*0.2</f>
        <v>3</v>
      </c>
      <c r="I2603" s="2">
        <f>Table_ExternalData_15[[#This Row],[Price]]-(Table_ExternalData_15[[#This Row],[Price]]*Table_ExternalData_15[[#This Row],[BB rabat]])/100</f>
        <v>96.805999999999997</v>
      </c>
      <c r="J2603" s="2">
        <f>Table_ExternalData_15[[#This Row],[BB cena]]*Table_ExternalData_15[[#Headers],[1,22]]</f>
        <v>118.10332</v>
      </c>
      <c r="K2603" s="2">
        <f>Table_ExternalData_15[[#This Row],[Price]]*Table_ExternalData_15[[#Headers],[1,22]]</f>
        <v>121.756</v>
      </c>
      <c r="L2603" s="7">
        <f>IF(G2603="White Shark",E2603*0.5,IF(G2603="Sbox",E2603*0.5,IF(G2603="Tenda",E2603*0.5,E2603*0.2)))/100</f>
        <v>0.03</v>
      </c>
      <c r="M2603" s="2">
        <f>Table_ExternalData_15[[#This Row],[Price]]-Table_ExternalData_15[[#This Row],[Price]]*Table_ExternalData_15[[#This Row],[extra popust]]</f>
        <v>96.805999999999997</v>
      </c>
      <c r="N2603" s="2">
        <f>IF(M2603&lt;I2603,M2603,I2603)</f>
        <v>96.805999999999997</v>
      </c>
      <c r="O2603" s="12" t="str">
        <f>IF(N2603&lt;I2603,$U$1," ")</f>
        <v xml:space="preserve"> </v>
      </c>
      <c r="P2603" s="12" t="str">
        <f>IFERROR((O2603+30)," ")</f>
        <v xml:space="preserve"> </v>
      </c>
      <c r="Q2603" s="2">
        <f ca="1">IF(O2603=$U$1,N2603,"0")*1.22</f>
        <v>0</v>
      </c>
    </row>
    <row r="2604" spans="1:17" x14ac:dyDescent="0.25">
      <c r="A2604" t="s">
        <v>10513</v>
      </c>
      <c r="B2604" t="s">
        <v>11566</v>
      </c>
      <c r="C2604">
        <v>16448</v>
      </c>
      <c r="D2604">
        <v>21.5</v>
      </c>
      <c r="E2604">
        <f>IFERROR(VLOOKUP(Table_ExternalData_15[[#This Row],[Id]],Rabati!B:C,2,0),0)</f>
        <v>20</v>
      </c>
      <c r="F2604">
        <v>2</v>
      </c>
      <c r="G2604" t="str">
        <f>VLOOKUP(Table_ExternalData_15[[#This Row],[Id]],'Blagovna izdelek'!A:C,3,0)</f>
        <v>HiLook</v>
      </c>
      <c r="H2604">
        <f>Table_ExternalData_15[[#This Row],[Rabat]]*0.2</f>
        <v>4</v>
      </c>
      <c r="I2604" s="2">
        <f>Table_ExternalData_15[[#This Row],[Price]]-(Table_ExternalData_15[[#This Row],[Price]]*Table_ExternalData_15[[#This Row],[BB rabat]])/100</f>
        <v>20.64</v>
      </c>
      <c r="J2604" s="2">
        <f>Table_ExternalData_15[[#This Row],[BB cena]]*Table_ExternalData_15[[#Headers],[1,22]]</f>
        <v>25.180800000000001</v>
      </c>
      <c r="K2604" s="2">
        <f>Table_ExternalData_15[[#This Row],[Price]]*Table_ExternalData_15[[#Headers],[1,22]]</f>
        <v>26.23</v>
      </c>
      <c r="L2604" s="7">
        <f>IF(G2604="White Shark",E2604*0.5,IF(G2604="Sbox",E2604*0.5,IF(G2604="Tenda",E2604*0.5,E2604*0.2)))/100</f>
        <v>0.04</v>
      </c>
      <c r="M2604" s="2">
        <f>Table_ExternalData_15[[#This Row],[Price]]-Table_ExternalData_15[[#This Row],[Price]]*Table_ExternalData_15[[#This Row],[extra popust]]</f>
        <v>20.64</v>
      </c>
      <c r="N2604" s="2">
        <f>IF(M2604&lt;I2604,M2604,I2604)</f>
        <v>20.64</v>
      </c>
      <c r="O2604" s="12" t="str">
        <f>IF(N2604&lt;I2604,$U$1," ")</f>
        <v xml:space="preserve"> </v>
      </c>
      <c r="P2604" s="12" t="str">
        <f>IFERROR((O2604+30)," ")</f>
        <v xml:space="preserve"> </v>
      </c>
      <c r="Q2604" s="2">
        <f ca="1">IF(O2604=$U$1,N2604,"0")*1.22</f>
        <v>0</v>
      </c>
    </row>
    <row r="2605" spans="1:17" x14ac:dyDescent="0.25">
      <c r="A2605" t="s">
        <v>10651</v>
      </c>
      <c r="B2605" t="s">
        <v>10650</v>
      </c>
      <c r="C2605">
        <v>16487</v>
      </c>
      <c r="D2605">
        <v>59.95</v>
      </c>
      <c r="E2605">
        <f>IFERROR(VLOOKUP(Table_ExternalData_15[[#This Row],[Id]],Rabati!B:C,2,0),0)</f>
        <v>15</v>
      </c>
      <c r="F2605">
        <v>0</v>
      </c>
      <c r="G2605" t="str">
        <f>VLOOKUP(Table_ExternalData_15[[#This Row],[Id]],'Blagovna izdelek'!A:C,3,0)</f>
        <v>HiLook</v>
      </c>
      <c r="H2605">
        <f>Table_ExternalData_15[[#This Row],[Rabat]]*0.2</f>
        <v>3</v>
      </c>
      <c r="I2605" s="2">
        <f>Table_ExternalData_15[[#This Row],[Price]]-(Table_ExternalData_15[[#This Row],[Price]]*Table_ExternalData_15[[#This Row],[BB rabat]])/100</f>
        <v>58.151500000000006</v>
      </c>
      <c r="J2605" s="2">
        <f>Table_ExternalData_15[[#This Row],[BB cena]]*Table_ExternalData_15[[#Headers],[1,22]]</f>
        <v>70.94483000000001</v>
      </c>
      <c r="K2605" s="2">
        <f>Table_ExternalData_15[[#This Row],[Price]]*Table_ExternalData_15[[#Headers],[1,22]]</f>
        <v>73.138999999999996</v>
      </c>
      <c r="L2605" s="7">
        <f>IF(G2605="White Shark",E2605*0.5,IF(G2605="Sbox",E2605*0.5,IF(G2605="Tenda",E2605*0.5,E2605*0.2)))/100</f>
        <v>0.03</v>
      </c>
      <c r="M2605" s="2">
        <f>Table_ExternalData_15[[#This Row],[Price]]-Table_ExternalData_15[[#This Row],[Price]]*Table_ExternalData_15[[#This Row],[extra popust]]</f>
        <v>58.151500000000006</v>
      </c>
      <c r="N2605" s="2">
        <f>IF(M2605&lt;I2605,M2605,I2605)</f>
        <v>58.151500000000006</v>
      </c>
      <c r="O2605" s="12" t="str">
        <f>IF(N2605&lt;I2605,$U$1," ")</f>
        <v xml:space="preserve"> </v>
      </c>
      <c r="P2605" s="12" t="str">
        <f>IFERROR((O2605+30)," ")</f>
        <v xml:space="preserve"> </v>
      </c>
      <c r="Q2605" s="2">
        <f ca="1">IF(O2605=$U$1,N2605,"0")*1.22</f>
        <v>0</v>
      </c>
    </row>
    <row r="2606" spans="1:17" x14ac:dyDescent="0.25">
      <c r="A2606" t="s">
        <v>10653</v>
      </c>
      <c r="B2606" t="s">
        <v>10652</v>
      </c>
      <c r="C2606">
        <v>16488</v>
      </c>
      <c r="D2606">
        <v>55.46</v>
      </c>
      <c r="E2606">
        <f>IFERROR(VLOOKUP(Table_ExternalData_15[[#This Row],[Id]],Rabati!B:C,2,0),0)</f>
        <v>15</v>
      </c>
      <c r="F2606">
        <v>48</v>
      </c>
      <c r="G2606" t="str">
        <f>VLOOKUP(Table_ExternalData_15[[#This Row],[Id]],'Blagovna izdelek'!A:C,3,0)</f>
        <v>HiLook</v>
      </c>
      <c r="H2606">
        <f>Table_ExternalData_15[[#This Row],[Rabat]]*0.2</f>
        <v>3</v>
      </c>
      <c r="I2606" s="2">
        <f>Table_ExternalData_15[[#This Row],[Price]]-(Table_ExternalData_15[[#This Row],[Price]]*Table_ExternalData_15[[#This Row],[BB rabat]])/100</f>
        <v>53.796199999999999</v>
      </c>
      <c r="J2606" s="2">
        <f>Table_ExternalData_15[[#This Row],[BB cena]]*Table_ExternalData_15[[#Headers],[1,22]]</f>
        <v>65.631363999999991</v>
      </c>
      <c r="K2606" s="2">
        <f>Table_ExternalData_15[[#This Row],[Price]]*Table_ExternalData_15[[#Headers],[1,22]]</f>
        <v>67.661199999999994</v>
      </c>
      <c r="L2606" s="7">
        <f>IF(G2606="White Shark",E2606*0.5,IF(G2606="Sbox",E2606*0.5,IF(G2606="Tenda",E2606*0.5,E2606*0.2)))/100</f>
        <v>0.03</v>
      </c>
      <c r="M2606" s="2">
        <f>Table_ExternalData_15[[#This Row],[Price]]-Table_ExternalData_15[[#This Row],[Price]]*Table_ExternalData_15[[#This Row],[extra popust]]</f>
        <v>53.796199999999999</v>
      </c>
      <c r="N2606" s="2">
        <f>IF(M2606&lt;I2606,M2606,I2606)</f>
        <v>53.796199999999999</v>
      </c>
      <c r="O2606" s="12" t="str">
        <f>IF(N2606&lt;I2606,$U$1," ")</f>
        <v xml:space="preserve"> </v>
      </c>
      <c r="P2606" s="12" t="str">
        <f>IFERROR((O2606+30)," ")</f>
        <v xml:space="preserve"> </v>
      </c>
      <c r="Q2606" s="2">
        <f ca="1">IF(O2606=$U$1,N2606,"0")*1.22</f>
        <v>0</v>
      </c>
    </row>
    <row r="2607" spans="1:17" x14ac:dyDescent="0.25">
      <c r="A2607" t="s">
        <v>10654</v>
      </c>
      <c r="B2607" t="s">
        <v>11081</v>
      </c>
      <c r="C2607">
        <v>16489</v>
      </c>
      <c r="D2607">
        <v>56.66</v>
      </c>
      <c r="E2607">
        <f>IFERROR(VLOOKUP(Table_ExternalData_15[[#This Row],[Id]],Rabati!B:C,2,0),0)</f>
        <v>15</v>
      </c>
      <c r="F2607">
        <v>0</v>
      </c>
      <c r="G2607" t="str">
        <f>VLOOKUP(Table_ExternalData_15[[#This Row],[Id]],'Blagovna izdelek'!A:C,3,0)</f>
        <v>HiLook</v>
      </c>
      <c r="H2607">
        <f>Table_ExternalData_15[[#This Row],[Rabat]]*0.2</f>
        <v>3</v>
      </c>
      <c r="I2607" s="2">
        <f>Table_ExternalData_15[[#This Row],[Price]]-(Table_ExternalData_15[[#This Row],[Price]]*Table_ExternalData_15[[#This Row],[BB rabat]])/100</f>
        <v>54.960199999999993</v>
      </c>
      <c r="J2607" s="2">
        <f>Table_ExternalData_15[[#This Row],[BB cena]]*Table_ExternalData_15[[#Headers],[1,22]]</f>
        <v>67.051443999999989</v>
      </c>
      <c r="K2607" s="2">
        <f>Table_ExternalData_15[[#This Row],[Price]]*Table_ExternalData_15[[#Headers],[1,22]]</f>
        <v>69.125199999999992</v>
      </c>
      <c r="L2607" s="7">
        <f>IF(G2607="White Shark",E2607*0.5,IF(G2607="Sbox",E2607*0.5,IF(G2607="Tenda",E2607*0.5,E2607*0.2)))/100</f>
        <v>0.03</v>
      </c>
      <c r="M2607" s="2">
        <f>Table_ExternalData_15[[#This Row],[Price]]-Table_ExternalData_15[[#This Row],[Price]]*Table_ExternalData_15[[#This Row],[extra popust]]</f>
        <v>54.9602</v>
      </c>
      <c r="N2607" s="2">
        <f>IF(M2607&lt;I2607,M2607,I2607)</f>
        <v>54.960199999999993</v>
      </c>
      <c r="O2607" s="12" t="str">
        <f>IF(N2607&lt;I2607,$U$1," ")</f>
        <v xml:space="preserve"> </v>
      </c>
      <c r="P2607" s="12" t="str">
        <f>IFERROR((O2607+30)," ")</f>
        <v xml:space="preserve"> </v>
      </c>
      <c r="Q2607" s="2">
        <f ca="1">IF(O2607=$U$1,N2607,"0")*1.22</f>
        <v>0</v>
      </c>
    </row>
    <row r="2608" spans="1:17" x14ac:dyDescent="0.25">
      <c r="A2608" t="s">
        <v>10655</v>
      </c>
      <c r="B2608" t="s">
        <v>10660</v>
      </c>
      <c r="C2608">
        <v>16490</v>
      </c>
      <c r="D2608">
        <v>99.15</v>
      </c>
      <c r="E2608">
        <f>IFERROR(VLOOKUP(Table_ExternalData_15[[#This Row],[Id]],Rabati!B:C,2,0),0)</f>
        <v>15</v>
      </c>
      <c r="F2608">
        <v>0</v>
      </c>
      <c r="G2608" t="str">
        <f>VLOOKUP(Table_ExternalData_15[[#This Row],[Id]],'Blagovna izdelek'!A:C,3,0)</f>
        <v>HiLook</v>
      </c>
      <c r="H2608">
        <f>Table_ExternalData_15[[#This Row],[Rabat]]*0.2</f>
        <v>3</v>
      </c>
      <c r="I2608" s="2">
        <f>Table_ExternalData_15[[#This Row],[Price]]-(Table_ExternalData_15[[#This Row],[Price]]*Table_ExternalData_15[[#This Row],[BB rabat]])/100</f>
        <v>96.1755</v>
      </c>
      <c r="J2608" s="2">
        <f>Table_ExternalData_15[[#This Row],[BB cena]]*Table_ExternalData_15[[#Headers],[1,22]]</f>
        <v>117.33411</v>
      </c>
      <c r="K2608" s="2">
        <f>Table_ExternalData_15[[#This Row],[Price]]*Table_ExternalData_15[[#Headers],[1,22]]</f>
        <v>120.96300000000001</v>
      </c>
      <c r="L2608" s="7">
        <f>IF(G2608="White Shark",E2608*0.5,IF(G2608="Sbox",E2608*0.5,IF(G2608="Tenda",E2608*0.5,E2608*0.2)))/100</f>
        <v>0.03</v>
      </c>
      <c r="M2608" s="2">
        <f>Table_ExternalData_15[[#This Row],[Price]]-Table_ExternalData_15[[#This Row],[Price]]*Table_ExternalData_15[[#This Row],[extra popust]]</f>
        <v>96.1755</v>
      </c>
      <c r="N2608" s="2">
        <f>IF(M2608&lt;I2608,M2608,I2608)</f>
        <v>96.1755</v>
      </c>
      <c r="O2608" s="12" t="str">
        <f>IF(N2608&lt;I2608,$U$1," ")</f>
        <v xml:space="preserve"> </v>
      </c>
      <c r="P2608" s="12" t="str">
        <f>IFERROR((O2608+30)," ")</f>
        <v xml:space="preserve"> </v>
      </c>
      <c r="Q2608" s="2">
        <f ca="1">IF(O2608=$U$1,N2608,"0")*1.22</f>
        <v>0</v>
      </c>
    </row>
    <row r="2609" spans="1:17" x14ac:dyDescent="0.25">
      <c r="A2609" t="s">
        <v>10657</v>
      </c>
      <c r="B2609" t="s">
        <v>10656</v>
      </c>
      <c r="C2609">
        <v>16491</v>
      </c>
      <c r="D2609">
        <v>92.35</v>
      </c>
      <c r="E2609">
        <f>IFERROR(VLOOKUP(Table_ExternalData_15[[#This Row],[Id]],Rabati!B:C,2,0),0)</f>
        <v>15</v>
      </c>
      <c r="F2609">
        <v>5</v>
      </c>
      <c r="G2609" t="str">
        <f>VLOOKUP(Table_ExternalData_15[[#This Row],[Id]],'Blagovna izdelek'!A:C,3,0)</f>
        <v>HiLook</v>
      </c>
      <c r="H2609">
        <f>Table_ExternalData_15[[#This Row],[Rabat]]*0.2</f>
        <v>3</v>
      </c>
      <c r="I2609" s="2">
        <f>Table_ExternalData_15[[#This Row],[Price]]-(Table_ExternalData_15[[#This Row],[Price]]*Table_ExternalData_15[[#This Row],[BB rabat]])/100</f>
        <v>89.579499999999996</v>
      </c>
      <c r="J2609" s="2">
        <f>Table_ExternalData_15[[#This Row],[BB cena]]*Table_ExternalData_15[[#Headers],[1,22]]</f>
        <v>109.28698999999999</v>
      </c>
      <c r="K2609" s="2">
        <f>Table_ExternalData_15[[#This Row],[Price]]*Table_ExternalData_15[[#Headers],[1,22]]</f>
        <v>112.66699999999999</v>
      </c>
      <c r="L2609" s="7">
        <f>IF(G2609="White Shark",E2609*0.5,IF(G2609="Sbox",E2609*0.5,IF(G2609="Tenda",E2609*0.5,E2609*0.2)))/100</f>
        <v>0.03</v>
      </c>
      <c r="M2609" s="2">
        <f>Table_ExternalData_15[[#This Row],[Price]]-Table_ExternalData_15[[#This Row],[Price]]*Table_ExternalData_15[[#This Row],[extra popust]]</f>
        <v>89.579499999999996</v>
      </c>
      <c r="N2609" s="2">
        <f>IF(M2609&lt;I2609,M2609,I2609)</f>
        <v>89.579499999999996</v>
      </c>
      <c r="O2609" s="12" t="str">
        <f>IF(N2609&lt;I2609,$U$1," ")</f>
        <v xml:space="preserve"> </v>
      </c>
      <c r="P2609" s="12" t="str">
        <f>IFERROR((O2609+30)," ")</f>
        <v xml:space="preserve"> </v>
      </c>
      <c r="Q2609" s="2">
        <f ca="1">IF(O2609=$U$1,N2609,"0")*1.22</f>
        <v>0</v>
      </c>
    </row>
    <row r="2610" spans="1:17" x14ac:dyDescent="0.25">
      <c r="A2610" t="s">
        <v>10659</v>
      </c>
      <c r="B2610" t="s">
        <v>10658</v>
      </c>
      <c r="C2610">
        <v>16492</v>
      </c>
      <c r="D2610">
        <v>92.31</v>
      </c>
      <c r="E2610">
        <f>IFERROR(VLOOKUP(Table_ExternalData_15[[#This Row],[Id]],Rabati!B:C,2,0),0)</f>
        <v>15</v>
      </c>
      <c r="F2610">
        <v>23</v>
      </c>
      <c r="G2610" t="str">
        <f>VLOOKUP(Table_ExternalData_15[[#This Row],[Id]],'Blagovna izdelek'!A:C,3,0)</f>
        <v>HiLook</v>
      </c>
      <c r="H2610">
        <f>Table_ExternalData_15[[#This Row],[Rabat]]*0.2</f>
        <v>3</v>
      </c>
      <c r="I2610" s="2">
        <f>Table_ExternalData_15[[#This Row],[Price]]-(Table_ExternalData_15[[#This Row],[Price]]*Table_ExternalData_15[[#This Row],[BB rabat]])/100</f>
        <v>89.540700000000001</v>
      </c>
      <c r="J2610" s="2">
        <f>Table_ExternalData_15[[#This Row],[BB cena]]*Table_ExternalData_15[[#Headers],[1,22]]</f>
        <v>109.239654</v>
      </c>
      <c r="K2610" s="2">
        <f>Table_ExternalData_15[[#This Row],[Price]]*Table_ExternalData_15[[#Headers],[1,22]]</f>
        <v>112.6182</v>
      </c>
      <c r="L2610" s="7">
        <f>IF(G2610="White Shark",E2610*0.5,IF(G2610="Sbox",E2610*0.5,IF(G2610="Tenda",E2610*0.5,E2610*0.2)))/100</f>
        <v>0.03</v>
      </c>
      <c r="M2610" s="2">
        <f>Table_ExternalData_15[[#This Row],[Price]]-Table_ExternalData_15[[#This Row],[Price]]*Table_ExternalData_15[[#This Row],[extra popust]]</f>
        <v>89.540700000000001</v>
      </c>
      <c r="N2610" s="2">
        <f>IF(M2610&lt;I2610,M2610,I2610)</f>
        <v>89.540700000000001</v>
      </c>
      <c r="O2610" s="12" t="str">
        <f>IF(N2610&lt;I2610,$U$1," ")</f>
        <v xml:space="preserve"> </v>
      </c>
      <c r="P2610" s="12" t="str">
        <f>IFERROR((O2610+30)," ")</f>
        <v xml:space="preserve"> </v>
      </c>
      <c r="Q2610" s="2">
        <f ca="1">IF(O2610=$U$1,N2610,"0")*1.22</f>
        <v>0</v>
      </c>
    </row>
    <row r="2611" spans="1:17" x14ac:dyDescent="0.25">
      <c r="A2611" t="s">
        <v>11503</v>
      </c>
      <c r="B2611" t="s">
        <v>11502</v>
      </c>
      <c r="C2611">
        <v>16781</v>
      </c>
      <c r="D2611">
        <v>63</v>
      </c>
      <c r="E2611">
        <f>IFERROR(VLOOKUP(Table_ExternalData_15[[#This Row],[Id]],Rabati!B:C,2,0),0)</f>
        <v>15</v>
      </c>
      <c r="F2611">
        <v>24</v>
      </c>
      <c r="G2611" t="str">
        <f>VLOOKUP(Table_ExternalData_15[[#This Row],[Id]],'Blagovna izdelek'!A:C,3,0)</f>
        <v>HiLook</v>
      </c>
      <c r="H2611">
        <f>Table_ExternalData_15[[#This Row],[Rabat]]*0.2</f>
        <v>3</v>
      </c>
      <c r="I2611" s="2">
        <f>Table_ExternalData_15[[#This Row],[Price]]-(Table_ExternalData_15[[#This Row],[Price]]*Table_ExternalData_15[[#This Row],[BB rabat]])/100</f>
        <v>61.11</v>
      </c>
      <c r="J2611" s="2">
        <f>Table_ExternalData_15[[#This Row],[BB cena]]*Table_ExternalData_15[[#Headers],[1,22]]</f>
        <v>74.554199999999994</v>
      </c>
      <c r="K2611" s="2">
        <f>Table_ExternalData_15[[#This Row],[Price]]*Table_ExternalData_15[[#Headers],[1,22]]</f>
        <v>76.86</v>
      </c>
      <c r="L2611" s="7">
        <f>IF(G2611="White Shark",E2611*0.5,IF(G2611="Sbox",E2611*0.5,IF(G2611="Tenda",E2611*0.5,E2611*0.2)))/100</f>
        <v>0.03</v>
      </c>
      <c r="M2611" s="2">
        <f>Table_ExternalData_15[[#This Row],[Price]]-Table_ExternalData_15[[#This Row],[Price]]*Table_ExternalData_15[[#This Row],[extra popust]]</f>
        <v>61.11</v>
      </c>
      <c r="N2611" s="2">
        <f>IF(M2611&lt;I2611,M2611,I2611)</f>
        <v>61.11</v>
      </c>
      <c r="O2611" s="12" t="str">
        <f>IF(N2611&lt;I2611,$U$1," ")</f>
        <v xml:space="preserve"> </v>
      </c>
      <c r="P2611" s="12" t="str">
        <f>IFERROR((O2611+30)," ")</f>
        <v xml:space="preserve"> </v>
      </c>
      <c r="Q2611" s="2">
        <f ca="1">IF(O2611=$U$1,N2611,"0")*1.22</f>
        <v>0</v>
      </c>
    </row>
    <row r="2612" spans="1:17" x14ac:dyDescent="0.25">
      <c r="A2612" t="s">
        <v>11688</v>
      </c>
      <c r="B2612" t="s">
        <v>11687</v>
      </c>
      <c r="C2612">
        <v>16862</v>
      </c>
      <c r="D2612">
        <v>68.099999999999994</v>
      </c>
      <c r="E2612">
        <f>IFERROR(VLOOKUP(Table_ExternalData_15[[#This Row],[Id]],Rabati!B:C,2,0),0)</f>
        <v>15</v>
      </c>
      <c r="F2612">
        <v>5</v>
      </c>
      <c r="G2612" t="str">
        <f>VLOOKUP(Table_ExternalData_15[[#This Row],[Id]],'Blagovna izdelek'!A:C,3,0)</f>
        <v>HiLook</v>
      </c>
      <c r="H2612">
        <f>Table_ExternalData_15[[#This Row],[Rabat]]*0.2</f>
        <v>3</v>
      </c>
      <c r="I2612" s="2">
        <f>Table_ExternalData_15[[#This Row],[Price]]-(Table_ExternalData_15[[#This Row],[Price]]*Table_ExternalData_15[[#This Row],[BB rabat]])/100</f>
        <v>66.056999999999988</v>
      </c>
      <c r="J2612" s="2">
        <f>Table_ExternalData_15[[#This Row],[BB cena]]*Table_ExternalData_15[[#Headers],[1,22]]</f>
        <v>80.589539999999985</v>
      </c>
      <c r="K2612" s="2">
        <f>Table_ExternalData_15[[#This Row],[Price]]*Table_ExternalData_15[[#Headers],[1,22]]</f>
        <v>83.081999999999994</v>
      </c>
      <c r="L2612" s="7">
        <f>IF(G2612="White Shark",E2612*0.5,IF(G2612="Sbox",E2612*0.5,IF(G2612="Tenda",E2612*0.5,E2612*0.2)))/100</f>
        <v>0.03</v>
      </c>
      <c r="M2612" s="2">
        <f>Table_ExternalData_15[[#This Row],[Price]]-Table_ExternalData_15[[#This Row],[Price]]*Table_ExternalData_15[[#This Row],[extra popust]]</f>
        <v>66.056999999999988</v>
      </c>
      <c r="N2612" s="2">
        <f>IF(M2612&lt;I2612,M2612,I2612)</f>
        <v>66.056999999999988</v>
      </c>
      <c r="O2612" s="12" t="str">
        <f>IF(N2612&lt;I2612,$U$1," ")</f>
        <v xml:space="preserve"> </v>
      </c>
      <c r="P2612" s="12" t="str">
        <f>IFERROR((O2612+30)," ")</f>
        <v xml:space="preserve"> </v>
      </c>
      <c r="Q2612" s="2">
        <f ca="1">IF(O2612=$U$1,N2612,"0")*1.22</f>
        <v>0</v>
      </c>
    </row>
    <row r="2613" spans="1:17" x14ac:dyDescent="0.25">
      <c r="A2613" t="s">
        <v>11690</v>
      </c>
      <c r="B2613" t="s">
        <v>11689</v>
      </c>
      <c r="C2613">
        <v>16863</v>
      </c>
      <c r="D2613">
        <v>64.55</v>
      </c>
      <c r="E2613">
        <f>IFERROR(VLOOKUP(Table_ExternalData_15[[#This Row],[Id]],Rabati!B:C,2,0),0)</f>
        <v>15</v>
      </c>
      <c r="F2613">
        <v>6</v>
      </c>
      <c r="G2613" t="str">
        <f>VLOOKUP(Table_ExternalData_15[[#This Row],[Id]],'Blagovna izdelek'!A:C,3,0)</f>
        <v>HiLook</v>
      </c>
      <c r="H2613">
        <f>Table_ExternalData_15[[#This Row],[Rabat]]*0.2</f>
        <v>3</v>
      </c>
      <c r="I2613" s="2">
        <f>Table_ExternalData_15[[#This Row],[Price]]-(Table_ExternalData_15[[#This Row],[Price]]*Table_ExternalData_15[[#This Row],[BB rabat]])/100</f>
        <v>62.613499999999995</v>
      </c>
      <c r="J2613" s="2">
        <f>Table_ExternalData_15[[#This Row],[BB cena]]*Table_ExternalData_15[[#Headers],[1,22]]</f>
        <v>76.388469999999998</v>
      </c>
      <c r="K2613" s="2">
        <f>Table_ExternalData_15[[#This Row],[Price]]*Table_ExternalData_15[[#Headers],[1,22]]</f>
        <v>78.750999999999991</v>
      </c>
      <c r="L2613" s="7">
        <f>IF(G2613="White Shark",E2613*0.5,IF(G2613="Sbox",E2613*0.5,IF(G2613="Tenda",E2613*0.5,E2613*0.2)))/100</f>
        <v>0.03</v>
      </c>
      <c r="M2613" s="2">
        <f>Table_ExternalData_15[[#This Row],[Price]]-Table_ExternalData_15[[#This Row],[Price]]*Table_ExternalData_15[[#This Row],[extra popust]]</f>
        <v>62.613499999999995</v>
      </c>
      <c r="N2613" s="2">
        <f>IF(M2613&lt;I2613,M2613,I2613)</f>
        <v>62.613499999999995</v>
      </c>
      <c r="O2613" s="12" t="str">
        <f>IF(N2613&lt;I2613,$U$1," ")</f>
        <v xml:space="preserve"> </v>
      </c>
      <c r="P2613" s="12" t="str">
        <f>IFERROR((O2613+30)," ")</f>
        <v xml:space="preserve"> </v>
      </c>
      <c r="Q2613" s="2">
        <f ca="1">IF(O2613=$U$1,N2613,"0")*1.22</f>
        <v>0</v>
      </c>
    </row>
    <row r="2614" spans="1:17" x14ac:dyDescent="0.25">
      <c r="A2614" t="s">
        <v>11692</v>
      </c>
      <c r="B2614" t="s">
        <v>11691</v>
      </c>
      <c r="C2614">
        <v>16864</v>
      </c>
      <c r="D2614">
        <v>146</v>
      </c>
      <c r="E2614">
        <f>IFERROR(VLOOKUP(Table_ExternalData_15[[#This Row],[Id]],Rabati!B:C,2,0),0)</f>
        <v>15</v>
      </c>
      <c r="F2614">
        <v>37</v>
      </c>
      <c r="G2614" t="str">
        <f>VLOOKUP(Table_ExternalData_15[[#This Row],[Id]],'Blagovna izdelek'!A:C,3,0)</f>
        <v>HiLook</v>
      </c>
      <c r="H2614">
        <f>Table_ExternalData_15[[#This Row],[Rabat]]*0.2</f>
        <v>3</v>
      </c>
      <c r="I2614" s="2">
        <f>Table_ExternalData_15[[#This Row],[Price]]-(Table_ExternalData_15[[#This Row],[Price]]*Table_ExternalData_15[[#This Row],[BB rabat]])/100</f>
        <v>141.62</v>
      </c>
      <c r="J2614" s="2">
        <f>Table_ExternalData_15[[#This Row],[BB cena]]*Table_ExternalData_15[[#Headers],[1,22]]</f>
        <v>172.7764</v>
      </c>
      <c r="K2614" s="2">
        <f>Table_ExternalData_15[[#This Row],[Price]]*Table_ExternalData_15[[#Headers],[1,22]]</f>
        <v>178.12</v>
      </c>
      <c r="L2614" s="7">
        <f>IF(G2614="White Shark",E2614*0.5,IF(G2614="Sbox",E2614*0.5,IF(G2614="Tenda",E2614*0.5,E2614*0.2)))/100</f>
        <v>0.03</v>
      </c>
      <c r="M2614" s="2">
        <f>Table_ExternalData_15[[#This Row],[Price]]-Table_ExternalData_15[[#This Row],[Price]]*Table_ExternalData_15[[#This Row],[extra popust]]</f>
        <v>141.62</v>
      </c>
      <c r="N2614" s="2">
        <f>IF(M2614&lt;I2614,M2614,I2614)</f>
        <v>141.62</v>
      </c>
      <c r="O2614" s="12" t="str">
        <f>IF(N2614&lt;I2614,$U$1," ")</f>
        <v xml:space="preserve"> </v>
      </c>
      <c r="P2614" s="12" t="str">
        <f>IFERROR((O2614+30)," ")</f>
        <v xml:space="preserve"> </v>
      </c>
      <c r="Q2614" s="2">
        <f ca="1">IF(O2614=$U$1,N2614,"0")*1.22</f>
        <v>0</v>
      </c>
    </row>
    <row r="2615" spans="1:17" x14ac:dyDescent="0.25">
      <c r="A2615" t="s">
        <v>11705</v>
      </c>
      <c r="B2615" t="s">
        <v>11704</v>
      </c>
      <c r="C2615">
        <v>16873</v>
      </c>
      <c r="D2615">
        <v>110</v>
      </c>
      <c r="E2615">
        <f>IFERROR(VLOOKUP(Table_ExternalData_15[[#This Row],[Id]],Rabati!B:C,2,0),0)</f>
        <v>15</v>
      </c>
      <c r="F2615">
        <v>19</v>
      </c>
      <c r="G2615" t="str">
        <f>VLOOKUP(Table_ExternalData_15[[#This Row],[Id]],'Blagovna izdelek'!A:C,3,0)</f>
        <v>HiLook</v>
      </c>
      <c r="H2615">
        <f>Table_ExternalData_15[[#This Row],[Rabat]]*0.2</f>
        <v>3</v>
      </c>
      <c r="I2615" s="2">
        <f>Table_ExternalData_15[[#This Row],[Price]]-(Table_ExternalData_15[[#This Row],[Price]]*Table_ExternalData_15[[#This Row],[BB rabat]])/100</f>
        <v>106.7</v>
      </c>
      <c r="J2615" s="2">
        <f>Table_ExternalData_15[[#This Row],[BB cena]]*Table_ExternalData_15[[#Headers],[1,22]]</f>
        <v>130.17400000000001</v>
      </c>
      <c r="K2615" s="2">
        <f>Table_ExternalData_15[[#This Row],[Price]]*Table_ExternalData_15[[#Headers],[1,22]]</f>
        <v>134.19999999999999</v>
      </c>
      <c r="L2615" s="7">
        <f>IF(G2615="White Shark",E2615*0.5,IF(G2615="Sbox",E2615*0.5,IF(G2615="Tenda",E2615*0.5,E2615*0.2)))/100</f>
        <v>0.03</v>
      </c>
      <c r="M2615" s="2">
        <f>Table_ExternalData_15[[#This Row],[Price]]-Table_ExternalData_15[[#This Row],[Price]]*Table_ExternalData_15[[#This Row],[extra popust]]</f>
        <v>106.7</v>
      </c>
      <c r="N2615" s="2">
        <f>IF(M2615&lt;I2615,M2615,I2615)</f>
        <v>106.7</v>
      </c>
      <c r="O2615" s="12" t="str">
        <f>IF(N2615&lt;I2615,$U$1," ")</f>
        <v xml:space="preserve"> </v>
      </c>
      <c r="P2615" s="12" t="str">
        <f>IFERROR((O2615+30)," ")</f>
        <v xml:space="preserve"> </v>
      </c>
      <c r="Q2615" s="2">
        <f ca="1">IF(O2615=$U$1,N2615,"0")*1.22</f>
        <v>0</v>
      </c>
    </row>
    <row r="2616" spans="1:17" x14ac:dyDescent="0.25">
      <c r="A2616" t="s">
        <v>12081</v>
      </c>
      <c r="B2616" t="s">
        <v>12080</v>
      </c>
      <c r="C2616">
        <v>16918</v>
      </c>
      <c r="D2616">
        <v>192.5</v>
      </c>
      <c r="E2616">
        <f>IFERROR(VLOOKUP(Table_ExternalData_15[[#This Row],[Id]],Rabati!B:C,2,0),0)</f>
        <v>5</v>
      </c>
      <c r="F2616">
        <v>11</v>
      </c>
      <c r="G2616" t="str">
        <f>VLOOKUP(Table_ExternalData_15[[#This Row],[Id]],'Blagovna izdelek'!A:C,3,0)</f>
        <v>HiLook</v>
      </c>
      <c r="H2616">
        <f>Table_ExternalData_15[[#This Row],[Rabat]]*0.2</f>
        <v>1</v>
      </c>
      <c r="I2616" s="2">
        <f>Table_ExternalData_15[[#This Row],[Price]]-(Table_ExternalData_15[[#This Row],[Price]]*Table_ExternalData_15[[#This Row],[BB rabat]])/100</f>
        <v>190.57499999999999</v>
      </c>
      <c r="J2616" s="2">
        <f>Table_ExternalData_15[[#This Row],[BB cena]]*Table_ExternalData_15[[#Headers],[1,22]]</f>
        <v>232.50149999999999</v>
      </c>
      <c r="K2616" s="2">
        <f>Table_ExternalData_15[[#This Row],[Price]]*Table_ExternalData_15[[#Headers],[1,22]]</f>
        <v>234.85</v>
      </c>
      <c r="L2616" s="7">
        <f>IF(G2616="White Shark",E2616*0.5,IF(G2616="Sbox",E2616*0.5,IF(G2616="Tenda",E2616*0.5,E2616*0.2)))/100</f>
        <v>0.01</v>
      </c>
      <c r="M2616" s="2">
        <f>Table_ExternalData_15[[#This Row],[Price]]-Table_ExternalData_15[[#This Row],[Price]]*Table_ExternalData_15[[#This Row],[extra popust]]</f>
        <v>190.57499999999999</v>
      </c>
      <c r="N2616" s="2">
        <f>IF(M2616&lt;I2616,M2616,I2616)</f>
        <v>190.57499999999999</v>
      </c>
      <c r="O2616" s="12" t="str">
        <f>IF(N2616&lt;I2616,$U$1," ")</f>
        <v xml:space="preserve"> </v>
      </c>
      <c r="P2616" s="12" t="str">
        <f>IFERROR((O2616+30)," ")</f>
        <v xml:space="preserve"> </v>
      </c>
      <c r="Q2616" s="2">
        <f ca="1">IF(O2616=$U$1,N2616,"0")*1.22</f>
        <v>0</v>
      </c>
    </row>
    <row r="2617" spans="1:17" x14ac:dyDescent="0.25">
      <c r="A2617" t="s">
        <v>12083</v>
      </c>
      <c r="B2617" t="s">
        <v>12082</v>
      </c>
      <c r="C2617">
        <v>16919</v>
      </c>
      <c r="D2617">
        <v>241.72</v>
      </c>
      <c r="E2617">
        <f>IFERROR(VLOOKUP(Table_ExternalData_15[[#This Row],[Id]],Rabati!B:C,2,0),0)</f>
        <v>5</v>
      </c>
      <c r="F2617">
        <v>14</v>
      </c>
      <c r="G2617" t="str">
        <f>VLOOKUP(Table_ExternalData_15[[#This Row],[Id]],'Blagovna izdelek'!A:C,3,0)</f>
        <v>HiLook</v>
      </c>
      <c r="H2617">
        <f>Table_ExternalData_15[[#This Row],[Rabat]]*0.2</f>
        <v>1</v>
      </c>
      <c r="I2617" s="2">
        <f>Table_ExternalData_15[[#This Row],[Price]]-(Table_ExternalData_15[[#This Row],[Price]]*Table_ExternalData_15[[#This Row],[BB rabat]])/100</f>
        <v>239.30279999999999</v>
      </c>
      <c r="J2617" s="2">
        <f>Table_ExternalData_15[[#This Row],[BB cena]]*Table_ExternalData_15[[#Headers],[1,22]]</f>
        <v>291.94941599999999</v>
      </c>
      <c r="K2617" s="2">
        <f>Table_ExternalData_15[[#This Row],[Price]]*Table_ExternalData_15[[#Headers],[1,22]]</f>
        <v>294.89839999999998</v>
      </c>
      <c r="L2617" s="7">
        <f>IF(G2617="White Shark",E2617*0.5,IF(G2617="Sbox",E2617*0.5,IF(G2617="Tenda",E2617*0.5,E2617*0.2)))/100</f>
        <v>0.01</v>
      </c>
      <c r="M2617" s="2">
        <f>Table_ExternalData_15[[#This Row],[Price]]-Table_ExternalData_15[[#This Row],[Price]]*Table_ExternalData_15[[#This Row],[extra popust]]</f>
        <v>239.30279999999999</v>
      </c>
      <c r="N2617" s="2">
        <f>IF(M2617&lt;I2617,M2617,I2617)</f>
        <v>239.30279999999999</v>
      </c>
      <c r="O2617" s="12" t="str">
        <f>IF(N2617&lt;I2617,$U$1," ")</f>
        <v xml:space="preserve"> </v>
      </c>
      <c r="P2617" s="12" t="str">
        <f>IFERROR((O2617+30)," ")</f>
        <v xml:space="preserve"> </v>
      </c>
      <c r="Q2617" s="2">
        <f ca="1">IF(O2617=$U$1,N2617,"0")*1.22</f>
        <v>0</v>
      </c>
    </row>
    <row r="2618" spans="1:17" x14ac:dyDescent="0.25">
      <c r="A2618" t="s">
        <v>12085</v>
      </c>
      <c r="B2618" t="s">
        <v>12084</v>
      </c>
      <c r="C2618">
        <v>16920</v>
      </c>
      <c r="D2618">
        <v>80.930000000000007</v>
      </c>
      <c r="E2618">
        <f>IFERROR(VLOOKUP(Table_ExternalData_15[[#This Row],[Id]],Rabati!B:C,2,0),0)</f>
        <v>15</v>
      </c>
      <c r="F2618">
        <v>10</v>
      </c>
      <c r="G2618" t="str">
        <f>VLOOKUP(Table_ExternalData_15[[#This Row],[Id]],'Blagovna izdelek'!A:C,3,0)</f>
        <v>HiLook</v>
      </c>
      <c r="H2618">
        <f>Table_ExternalData_15[[#This Row],[Rabat]]*0.2</f>
        <v>3</v>
      </c>
      <c r="I2618" s="2">
        <f>Table_ExternalData_15[[#This Row],[Price]]-(Table_ExternalData_15[[#This Row],[Price]]*Table_ExternalData_15[[#This Row],[BB rabat]])/100</f>
        <v>78.502100000000013</v>
      </c>
      <c r="J2618" s="2">
        <f>Table_ExternalData_15[[#This Row],[BB cena]]*Table_ExternalData_15[[#Headers],[1,22]]</f>
        <v>95.772562000000008</v>
      </c>
      <c r="K2618" s="2">
        <f>Table_ExternalData_15[[#This Row],[Price]]*Table_ExternalData_15[[#Headers],[1,22]]</f>
        <v>98.7346</v>
      </c>
      <c r="L2618" s="7">
        <f>IF(G2618="White Shark",E2618*0.5,IF(G2618="Sbox",E2618*0.5,IF(G2618="Tenda",E2618*0.5,E2618*0.2)))/100</f>
        <v>0.03</v>
      </c>
      <c r="M2618" s="2">
        <f>Table_ExternalData_15[[#This Row],[Price]]-Table_ExternalData_15[[#This Row],[Price]]*Table_ExternalData_15[[#This Row],[extra popust]]</f>
        <v>78.502100000000013</v>
      </c>
      <c r="N2618" s="2">
        <f>IF(M2618&lt;I2618,M2618,I2618)</f>
        <v>78.502100000000013</v>
      </c>
      <c r="O2618" s="12" t="str">
        <f>IF(N2618&lt;I2618,$U$1," ")</f>
        <v xml:space="preserve"> </v>
      </c>
      <c r="P2618" s="12" t="str">
        <f>IFERROR((O2618+30)," ")</f>
        <v xml:space="preserve"> </v>
      </c>
      <c r="Q2618" s="2">
        <f ca="1">IF(O2618=$U$1,N2618,"0")*1.22</f>
        <v>0</v>
      </c>
    </row>
    <row r="2619" spans="1:17" x14ac:dyDescent="0.25">
      <c r="A2619" t="s">
        <v>12087</v>
      </c>
      <c r="B2619" t="s">
        <v>12086</v>
      </c>
      <c r="C2619">
        <v>16921</v>
      </c>
      <c r="D2619">
        <v>81.95</v>
      </c>
      <c r="E2619">
        <f>IFERROR(VLOOKUP(Table_ExternalData_15[[#This Row],[Id]],Rabati!B:C,2,0),0)</f>
        <v>15</v>
      </c>
      <c r="F2619">
        <v>29</v>
      </c>
      <c r="G2619" t="str">
        <f>VLOOKUP(Table_ExternalData_15[[#This Row],[Id]],'Blagovna izdelek'!A:C,3,0)</f>
        <v>HiLook</v>
      </c>
      <c r="H2619">
        <f>Table_ExternalData_15[[#This Row],[Rabat]]*0.2</f>
        <v>3</v>
      </c>
      <c r="I2619" s="2">
        <f>Table_ExternalData_15[[#This Row],[Price]]-(Table_ExternalData_15[[#This Row],[Price]]*Table_ExternalData_15[[#This Row],[BB rabat]])/100</f>
        <v>79.491500000000002</v>
      </c>
      <c r="J2619" s="2">
        <f>Table_ExternalData_15[[#This Row],[BB cena]]*Table_ExternalData_15[[#Headers],[1,22]]</f>
        <v>96.97963</v>
      </c>
      <c r="K2619" s="2">
        <f>Table_ExternalData_15[[#This Row],[Price]]*Table_ExternalData_15[[#Headers],[1,22]]</f>
        <v>99.978999999999999</v>
      </c>
      <c r="L2619" s="7">
        <f>IF(G2619="White Shark",E2619*0.5,IF(G2619="Sbox",E2619*0.5,IF(G2619="Tenda",E2619*0.5,E2619*0.2)))/100</f>
        <v>0.03</v>
      </c>
      <c r="M2619" s="2">
        <f>Table_ExternalData_15[[#This Row],[Price]]-Table_ExternalData_15[[#This Row],[Price]]*Table_ExternalData_15[[#This Row],[extra popust]]</f>
        <v>79.491500000000002</v>
      </c>
      <c r="N2619" s="2">
        <f>IF(M2619&lt;I2619,M2619,I2619)</f>
        <v>79.491500000000002</v>
      </c>
      <c r="O2619" s="12" t="str">
        <f>IF(N2619&lt;I2619,$U$1," ")</f>
        <v xml:space="preserve"> </v>
      </c>
      <c r="P2619" s="12" t="str">
        <f>IFERROR((O2619+30)," ")</f>
        <v xml:space="preserve"> </v>
      </c>
      <c r="Q2619" s="2">
        <f ca="1">IF(O2619=$U$1,N2619,"0")*1.22</f>
        <v>0</v>
      </c>
    </row>
    <row r="2620" spans="1:17" x14ac:dyDescent="0.25">
      <c r="A2620" t="s">
        <v>12395</v>
      </c>
      <c r="B2620" t="s">
        <v>13126</v>
      </c>
      <c r="C2620">
        <v>17173</v>
      </c>
      <c r="D2620">
        <v>11.09</v>
      </c>
      <c r="E2620">
        <f>IFERROR(VLOOKUP(Table_ExternalData_15[[#This Row],[Id]],Rabati!B:C,2,0),0)</f>
        <v>10</v>
      </c>
      <c r="F2620">
        <v>0</v>
      </c>
      <c r="G2620" t="str">
        <f>VLOOKUP(Table_ExternalData_15[[#This Row],[Id]],'Blagovna izdelek'!A:C,3,0)</f>
        <v>HiLook</v>
      </c>
      <c r="H2620">
        <f>Table_ExternalData_15[[#This Row],[Rabat]]*0.2</f>
        <v>2</v>
      </c>
      <c r="I2620" s="2">
        <f>Table_ExternalData_15[[#This Row],[Price]]-(Table_ExternalData_15[[#This Row],[Price]]*Table_ExternalData_15[[#This Row],[BB rabat]])/100</f>
        <v>10.8682</v>
      </c>
      <c r="J2620" s="2">
        <f>Table_ExternalData_15[[#This Row],[BB cena]]*Table_ExternalData_15[[#Headers],[1,22]]</f>
        <v>13.259203999999999</v>
      </c>
      <c r="K2620" s="2">
        <f>Table_ExternalData_15[[#This Row],[Price]]*Table_ExternalData_15[[#Headers],[1,22]]</f>
        <v>13.5298</v>
      </c>
      <c r="L2620" s="7">
        <f>IF(G2620="White Shark",E2620*0.5,IF(G2620="Sbox",E2620*0.5,IF(G2620="Tenda",E2620*0.5,E2620*0.2)))/100</f>
        <v>0.02</v>
      </c>
      <c r="M2620" s="2">
        <f>Table_ExternalData_15[[#This Row],[Price]]-Table_ExternalData_15[[#This Row],[Price]]*Table_ExternalData_15[[#This Row],[extra popust]]</f>
        <v>10.8682</v>
      </c>
      <c r="N2620" s="2">
        <f>IF(M2620&lt;I2620,M2620,I2620)</f>
        <v>10.8682</v>
      </c>
      <c r="O2620" s="12" t="str">
        <f>IF(N2620&lt;I2620,$U$1," ")</f>
        <v xml:space="preserve"> </v>
      </c>
      <c r="P2620" s="12" t="str">
        <f>IFERROR((O2620+30)," ")</f>
        <v xml:space="preserve"> </v>
      </c>
      <c r="Q2620" s="2">
        <f ca="1">IF(O2620=$U$1,N2620,"0")*1.22</f>
        <v>0</v>
      </c>
    </row>
    <row r="2621" spans="1:17" x14ac:dyDescent="0.25">
      <c r="A2621" t="s">
        <v>13135</v>
      </c>
      <c r="B2621" t="s">
        <v>13134</v>
      </c>
      <c r="C2621">
        <v>17180</v>
      </c>
      <c r="D2621">
        <v>24.29</v>
      </c>
      <c r="E2621">
        <f>IFERROR(VLOOKUP(Table_ExternalData_15[[#This Row],[Id]],Rabati!B:C,2,0),0)</f>
        <v>20</v>
      </c>
      <c r="F2621">
        <v>17</v>
      </c>
      <c r="G2621" t="str">
        <f>VLOOKUP(Table_ExternalData_15[[#This Row],[Id]],'Blagovna izdelek'!A:C,3,0)</f>
        <v>HiLook</v>
      </c>
      <c r="H2621">
        <f>Table_ExternalData_15[[#This Row],[Rabat]]*0.2</f>
        <v>4</v>
      </c>
      <c r="I2621" s="2">
        <f>Table_ExternalData_15[[#This Row],[Price]]-(Table_ExternalData_15[[#This Row],[Price]]*Table_ExternalData_15[[#This Row],[BB rabat]])/100</f>
        <v>23.3184</v>
      </c>
      <c r="J2621" s="2">
        <f>Table_ExternalData_15[[#This Row],[BB cena]]*Table_ExternalData_15[[#Headers],[1,22]]</f>
        <v>28.448447999999999</v>
      </c>
      <c r="K2621" s="2">
        <f>Table_ExternalData_15[[#This Row],[Price]]*Table_ExternalData_15[[#Headers],[1,22]]</f>
        <v>29.633799999999997</v>
      </c>
      <c r="L2621" s="7">
        <f>IF(G2621="White Shark",E2621*0.5,IF(G2621="Sbox",E2621*0.5,IF(G2621="Tenda",E2621*0.5,E2621*0.2)))/100</f>
        <v>0.04</v>
      </c>
      <c r="M2621" s="2">
        <f>Table_ExternalData_15[[#This Row],[Price]]-Table_ExternalData_15[[#This Row],[Price]]*Table_ExternalData_15[[#This Row],[extra popust]]</f>
        <v>23.3184</v>
      </c>
      <c r="N2621" s="2">
        <f>IF(M2621&lt;I2621,M2621,I2621)</f>
        <v>23.3184</v>
      </c>
      <c r="O2621" s="12" t="str">
        <f>IF(N2621&lt;I2621,$U$1," ")</f>
        <v xml:space="preserve"> </v>
      </c>
      <c r="P2621" s="12" t="str">
        <f>IFERROR((O2621+30)," ")</f>
        <v xml:space="preserve"> </v>
      </c>
      <c r="Q2621" s="2">
        <f ca="1">IF(O2621=$U$1,N2621,"0")*1.22</f>
        <v>0</v>
      </c>
    </row>
    <row r="2622" spans="1:17" x14ac:dyDescent="0.25">
      <c r="A2622" t="s">
        <v>14310</v>
      </c>
      <c r="B2622" t="s">
        <v>14795</v>
      </c>
      <c r="C2622">
        <v>17408</v>
      </c>
      <c r="D2622">
        <v>61.9</v>
      </c>
      <c r="E2622">
        <f>IFERROR(VLOOKUP(Table_ExternalData_15[[#This Row],[Id]],Rabati!B:C,2,0),0)</f>
        <v>15</v>
      </c>
      <c r="F2622">
        <v>0</v>
      </c>
      <c r="G2622" t="str">
        <f>VLOOKUP(Table_ExternalData_15[[#This Row],[Id]],'Blagovna izdelek'!A:C,3,0)</f>
        <v>HiLook</v>
      </c>
      <c r="H2622">
        <f>Table_ExternalData_15[[#This Row],[Rabat]]*0.2</f>
        <v>3</v>
      </c>
      <c r="I2622" s="2">
        <f>Table_ExternalData_15[[#This Row],[Price]]-(Table_ExternalData_15[[#This Row],[Price]]*Table_ExternalData_15[[#This Row],[BB rabat]])/100</f>
        <v>60.042999999999999</v>
      </c>
      <c r="J2622" s="2">
        <f>Table_ExternalData_15[[#This Row],[BB cena]]*Table_ExternalData_15[[#Headers],[1,22]]</f>
        <v>73.252459999999999</v>
      </c>
      <c r="K2622" s="2">
        <f>Table_ExternalData_15[[#This Row],[Price]]*Table_ExternalData_15[[#Headers],[1,22]]</f>
        <v>75.518000000000001</v>
      </c>
      <c r="L2622" s="7">
        <f>IF(G2622="White Shark",E2622*0.5,IF(G2622="Sbox",E2622*0.5,IF(G2622="Tenda",E2622*0.5,E2622*0.2)))/100</f>
        <v>0.03</v>
      </c>
      <c r="M2622" s="2">
        <f>Table_ExternalData_15[[#This Row],[Price]]-Table_ExternalData_15[[#This Row],[Price]]*Table_ExternalData_15[[#This Row],[extra popust]]</f>
        <v>60.042999999999999</v>
      </c>
      <c r="N2622" s="2">
        <f>IF(M2622&lt;I2622,M2622,I2622)</f>
        <v>60.042999999999999</v>
      </c>
      <c r="O2622" s="12" t="str">
        <f>IF(N2622&lt;I2622,$U$1," ")</f>
        <v xml:space="preserve"> </v>
      </c>
      <c r="P2622" s="12" t="str">
        <f>IFERROR((O2622+30)," ")</f>
        <v xml:space="preserve"> </v>
      </c>
      <c r="Q2622" s="2">
        <f ca="1">IF(O2622=$U$1,N2622,"0")*1.22</f>
        <v>0</v>
      </c>
    </row>
    <row r="2623" spans="1:17" x14ac:dyDescent="0.25">
      <c r="A2623" t="s">
        <v>14652</v>
      </c>
      <c r="B2623" t="s">
        <v>14651</v>
      </c>
      <c r="C2623">
        <v>17567</v>
      </c>
      <c r="D2623">
        <v>79.400000000000006</v>
      </c>
      <c r="E2623">
        <f>IFERROR(VLOOKUP(Table_ExternalData_15[[#This Row],[Id]],Rabati!B:C,2,0),0)</f>
        <v>15</v>
      </c>
      <c r="F2623">
        <v>87</v>
      </c>
      <c r="G2623" t="str">
        <f>VLOOKUP(Table_ExternalData_15[[#This Row],[Id]],'Blagovna izdelek'!A:C,3,0)</f>
        <v>HiLook</v>
      </c>
      <c r="H2623">
        <f>Table_ExternalData_15[[#This Row],[Rabat]]*0.2</f>
        <v>3</v>
      </c>
      <c r="I2623" s="2">
        <f>Table_ExternalData_15[[#This Row],[Price]]-(Table_ExternalData_15[[#This Row],[Price]]*Table_ExternalData_15[[#This Row],[BB rabat]])/100</f>
        <v>77.018000000000001</v>
      </c>
      <c r="J2623" s="2">
        <f>Table_ExternalData_15[[#This Row],[BB cena]]*Table_ExternalData_15[[#Headers],[1,22]]</f>
        <v>93.961960000000005</v>
      </c>
      <c r="K2623" s="2">
        <f>Table_ExternalData_15[[#This Row],[Price]]*Table_ExternalData_15[[#Headers],[1,22]]</f>
        <v>96.868000000000009</v>
      </c>
      <c r="L2623" s="7">
        <f>IF(G2623="White Shark",E2623*0.5,IF(G2623="Sbox",E2623*0.5,IF(G2623="Tenda",E2623*0.5,E2623*0.2)))/100</f>
        <v>0.03</v>
      </c>
      <c r="M2623" s="2">
        <f>Table_ExternalData_15[[#This Row],[Price]]-Table_ExternalData_15[[#This Row],[Price]]*Table_ExternalData_15[[#This Row],[extra popust]]</f>
        <v>77.018000000000001</v>
      </c>
      <c r="N2623" s="2">
        <f>IF(M2623&lt;I2623,M2623,I2623)</f>
        <v>77.018000000000001</v>
      </c>
      <c r="O2623" s="12" t="str">
        <f>IF(N2623&lt;I2623,$U$1," ")</f>
        <v xml:space="preserve"> </v>
      </c>
      <c r="P2623" s="12" t="str">
        <f>IFERROR((O2623+30)," ")</f>
        <v xml:space="preserve"> </v>
      </c>
      <c r="Q2623" s="2">
        <f ca="1">IF(O2623=$U$1,N2623,"0")*1.22</f>
        <v>0</v>
      </c>
    </row>
    <row r="2624" spans="1:17" x14ac:dyDescent="0.25">
      <c r="A2624" t="s">
        <v>14653</v>
      </c>
      <c r="B2624" t="s">
        <v>14797</v>
      </c>
      <c r="C2624">
        <v>17568</v>
      </c>
      <c r="D2624">
        <v>65.95</v>
      </c>
      <c r="E2624">
        <f>IFERROR(VLOOKUP(Table_ExternalData_15[[#This Row],[Id]],Rabati!B:C,2,0),0)</f>
        <v>15</v>
      </c>
      <c r="F2624">
        <v>29</v>
      </c>
      <c r="G2624" t="str">
        <f>VLOOKUP(Table_ExternalData_15[[#This Row],[Id]],'Blagovna izdelek'!A:C,3,0)</f>
        <v>HiLook</v>
      </c>
      <c r="H2624">
        <f>Table_ExternalData_15[[#This Row],[Rabat]]*0.2</f>
        <v>3</v>
      </c>
      <c r="I2624" s="2">
        <f>Table_ExternalData_15[[#This Row],[Price]]-(Table_ExternalData_15[[#This Row],[Price]]*Table_ExternalData_15[[#This Row],[BB rabat]])/100</f>
        <v>63.971500000000006</v>
      </c>
      <c r="J2624" s="2">
        <f>Table_ExternalData_15[[#This Row],[BB cena]]*Table_ExternalData_15[[#Headers],[1,22]]</f>
        <v>78.045230000000004</v>
      </c>
      <c r="K2624" s="2">
        <f>Table_ExternalData_15[[#This Row],[Price]]*Table_ExternalData_15[[#Headers],[1,22]]</f>
        <v>80.459000000000003</v>
      </c>
      <c r="L2624" s="7">
        <f>IF(G2624="White Shark",E2624*0.5,IF(G2624="Sbox",E2624*0.5,IF(G2624="Tenda",E2624*0.5,E2624*0.2)))/100</f>
        <v>0.03</v>
      </c>
      <c r="M2624" s="2">
        <f>Table_ExternalData_15[[#This Row],[Price]]-Table_ExternalData_15[[#This Row],[Price]]*Table_ExternalData_15[[#This Row],[extra popust]]</f>
        <v>63.971500000000006</v>
      </c>
      <c r="N2624" s="2">
        <f>IF(M2624&lt;I2624,M2624,I2624)</f>
        <v>63.971500000000006</v>
      </c>
      <c r="O2624" s="12" t="str">
        <f>IF(N2624&lt;I2624,$U$1," ")</f>
        <v xml:space="preserve"> </v>
      </c>
      <c r="P2624" s="12" t="str">
        <f>IFERROR((O2624+30)," ")</f>
        <v xml:space="preserve"> </v>
      </c>
      <c r="Q2624" s="2">
        <f ca="1">IF(O2624=$U$1,N2624,"0")*1.22</f>
        <v>0</v>
      </c>
    </row>
    <row r="2625" spans="1:17" x14ac:dyDescent="0.25">
      <c r="A2625" t="s">
        <v>14758</v>
      </c>
      <c r="B2625" t="s">
        <v>14757</v>
      </c>
      <c r="C2625">
        <v>17586</v>
      </c>
      <c r="D2625">
        <v>116.8</v>
      </c>
      <c r="E2625">
        <f>IFERROR(VLOOKUP(Table_ExternalData_15[[#This Row],[Id]],Rabati!B:C,2,0),0)</f>
        <v>15</v>
      </c>
      <c r="F2625">
        <v>12</v>
      </c>
      <c r="G2625" t="str">
        <f>VLOOKUP(Table_ExternalData_15[[#This Row],[Id]],'Blagovna izdelek'!A:C,3,0)</f>
        <v>HiLook</v>
      </c>
      <c r="H2625">
        <f>Table_ExternalData_15[[#This Row],[Rabat]]*0.2</f>
        <v>3</v>
      </c>
      <c r="I2625" s="2">
        <f>Table_ExternalData_15[[#This Row],[Price]]-(Table_ExternalData_15[[#This Row],[Price]]*Table_ExternalData_15[[#This Row],[BB rabat]])/100</f>
        <v>113.29599999999999</v>
      </c>
      <c r="J2625" s="2">
        <f>Table_ExternalData_15[[#This Row],[BB cena]]*Table_ExternalData_15[[#Headers],[1,22]]</f>
        <v>138.22111999999998</v>
      </c>
      <c r="K2625" s="2">
        <f>Table_ExternalData_15[[#This Row],[Price]]*Table_ExternalData_15[[#Headers],[1,22]]</f>
        <v>142.49599999999998</v>
      </c>
      <c r="L2625" s="7">
        <f>IF(G2625="White Shark",E2625*0.5,IF(G2625="Sbox",E2625*0.5,IF(G2625="Tenda",E2625*0.5,E2625*0.2)))/100</f>
        <v>0.03</v>
      </c>
      <c r="M2625" s="2">
        <f>Table_ExternalData_15[[#This Row],[Price]]-Table_ExternalData_15[[#This Row],[Price]]*Table_ExternalData_15[[#This Row],[extra popust]]</f>
        <v>113.29599999999999</v>
      </c>
      <c r="N2625" s="2">
        <f>IF(M2625&lt;I2625,M2625,I2625)</f>
        <v>113.29599999999999</v>
      </c>
      <c r="O2625" s="12" t="str">
        <f>IF(N2625&lt;I2625,$U$1," ")</f>
        <v xml:space="preserve"> </v>
      </c>
      <c r="P2625" s="12" t="str">
        <f>IFERROR((O2625+30)," ")</f>
        <v xml:space="preserve"> </v>
      </c>
      <c r="Q2625" s="2">
        <f ca="1">IF(O2625=$U$1,N2625,"0")*1.22</f>
        <v>0</v>
      </c>
    </row>
    <row r="2626" spans="1:17" x14ac:dyDescent="0.25">
      <c r="A2626" t="s">
        <v>14759</v>
      </c>
      <c r="B2626" t="s">
        <v>14766</v>
      </c>
      <c r="C2626">
        <v>17587</v>
      </c>
      <c r="D2626">
        <v>78.5</v>
      </c>
      <c r="E2626">
        <f>IFERROR(VLOOKUP(Table_ExternalData_15[[#This Row],[Id]],Rabati!B:C,2,0),0)</f>
        <v>15</v>
      </c>
      <c r="F2626">
        <v>130</v>
      </c>
      <c r="G2626" t="str">
        <f>VLOOKUP(Table_ExternalData_15[[#This Row],[Id]],'Blagovna izdelek'!A:C,3,0)</f>
        <v>HiLook</v>
      </c>
      <c r="H2626">
        <f>Table_ExternalData_15[[#This Row],[Rabat]]*0.2</f>
        <v>3</v>
      </c>
      <c r="I2626" s="2">
        <f>Table_ExternalData_15[[#This Row],[Price]]-(Table_ExternalData_15[[#This Row],[Price]]*Table_ExternalData_15[[#This Row],[BB rabat]])/100</f>
        <v>76.144999999999996</v>
      </c>
      <c r="J2626" s="2">
        <f>Table_ExternalData_15[[#This Row],[BB cena]]*Table_ExternalData_15[[#Headers],[1,22]]</f>
        <v>92.896899999999988</v>
      </c>
      <c r="K2626" s="2">
        <f>Table_ExternalData_15[[#This Row],[Price]]*Table_ExternalData_15[[#Headers],[1,22]]</f>
        <v>95.77</v>
      </c>
      <c r="L2626" s="7">
        <f>IF(G2626="White Shark",E2626*0.5,IF(G2626="Sbox",E2626*0.5,IF(G2626="Tenda",E2626*0.5,E2626*0.2)))/100</f>
        <v>0.03</v>
      </c>
      <c r="M2626" s="2">
        <f>Table_ExternalData_15[[#This Row],[Price]]-Table_ExternalData_15[[#This Row],[Price]]*Table_ExternalData_15[[#This Row],[extra popust]]</f>
        <v>76.144999999999996</v>
      </c>
      <c r="N2626" s="2">
        <f>IF(M2626&lt;I2626,M2626,I2626)</f>
        <v>76.144999999999996</v>
      </c>
      <c r="O2626" s="12" t="str">
        <f>IF(N2626&lt;I2626,$U$1," ")</f>
        <v xml:space="preserve"> </v>
      </c>
      <c r="P2626" s="12" t="str">
        <f>IFERROR((O2626+30)," ")</f>
        <v xml:space="preserve"> </v>
      </c>
      <c r="Q2626" s="2">
        <f ca="1">IF(O2626=$U$1,N2626,"0")*1.22</f>
        <v>0</v>
      </c>
    </row>
    <row r="2627" spans="1:17" x14ac:dyDescent="0.25">
      <c r="A2627" t="s">
        <v>14760</v>
      </c>
      <c r="B2627" t="s">
        <v>14767</v>
      </c>
      <c r="C2627">
        <v>17588</v>
      </c>
      <c r="D2627">
        <v>83.2</v>
      </c>
      <c r="E2627">
        <f>IFERROR(VLOOKUP(Table_ExternalData_15[[#This Row],[Id]],Rabati!B:C,2,0),0)</f>
        <v>15</v>
      </c>
      <c r="F2627">
        <v>41</v>
      </c>
      <c r="G2627" t="str">
        <f>VLOOKUP(Table_ExternalData_15[[#This Row],[Id]],'Blagovna izdelek'!A:C,3,0)</f>
        <v>HiLook</v>
      </c>
      <c r="H2627">
        <f>Table_ExternalData_15[[#This Row],[Rabat]]*0.2</f>
        <v>3</v>
      </c>
      <c r="I2627" s="2">
        <f>Table_ExternalData_15[[#This Row],[Price]]-(Table_ExternalData_15[[#This Row],[Price]]*Table_ExternalData_15[[#This Row],[BB rabat]])/100</f>
        <v>80.704000000000008</v>
      </c>
      <c r="J2627" s="2">
        <f>Table_ExternalData_15[[#This Row],[BB cena]]*Table_ExternalData_15[[#Headers],[1,22]]</f>
        <v>98.458880000000008</v>
      </c>
      <c r="K2627" s="2">
        <f>Table_ExternalData_15[[#This Row],[Price]]*Table_ExternalData_15[[#Headers],[1,22]]</f>
        <v>101.504</v>
      </c>
      <c r="L2627" s="7">
        <f>IF(G2627="White Shark",E2627*0.5,IF(G2627="Sbox",E2627*0.5,IF(G2627="Tenda",E2627*0.5,E2627*0.2)))/100</f>
        <v>0.03</v>
      </c>
      <c r="M2627" s="2">
        <f>Table_ExternalData_15[[#This Row],[Price]]-Table_ExternalData_15[[#This Row],[Price]]*Table_ExternalData_15[[#This Row],[extra popust]]</f>
        <v>80.704000000000008</v>
      </c>
      <c r="N2627" s="2">
        <f>IF(M2627&lt;I2627,M2627,I2627)</f>
        <v>80.704000000000008</v>
      </c>
      <c r="O2627" s="12" t="str">
        <f>IF(N2627&lt;I2627,$U$1," ")</f>
        <v xml:space="preserve"> </v>
      </c>
      <c r="P2627" s="12" t="str">
        <f>IFERROR((O2627+30)," ")</f>
        <v xml:space="preserve"> </v>
      </c>
      <c r="Q2627" s="2">
        <f ca="1">IF(O2627=$U$1,N2627,"0")*1.22</f>
        <v>0</v>
      </c>
    </row>
    <row r="2628" spans="1:17" x14ac:dyDescent="0.25">
      <c r="A2628" t="s">
        <v>14761</v>
      </c>
      <c r="B2628" t="s">
        <v>14796</v>
      </c>
      <c r="C2628">
        <v>17589</v>
      </c>
      <c r="D2628">
        <v>59.95</v>
      </c>
      <c r="E2628">
        <f>IFERROR(VLOOKUP(Table_ExternalData_15[[#This Row],[Id]],Rabati!B:C,2,0),0)</f>
        <v>15</v>
      </c>
      <c r="F2628">
        <v>17</v>
      </c>
      <c r="G2628" t="str">
        <f>VLOOKUP(Table_ExternalData_15[[#This Row],[Id]],'Blagovna izdelek'!A:C,3,0)</f>
        <v>HiLook</v>
      </c>
      <c r="H2628">
        <f>Table_ExternalData_15[[#This Row],[Rabat]]*0.2</f>
        <v>3</v>
      </c>
      <c r="I2628" s="2">
        <f>Table_ExternalData_15[[#This Row],[Price]]-(Table_ExternalData_15[[#This Row],[Price]]*Table_ExternalData_15[[#This Row],[BB rabat]])/100</f>
        <v>58.151500000000006</v>
      </c>
      <c r="J2628" s="2">
        <f>Table_ExternalData_15[[#This Row],[BB cena]]*Table_ExternalData_15[[#Headers],[1,22]]</f>
        <v>70.94483000000001</v>
      </c>
      <c r="K2628" s="2">
        <f>Table_ExternalData_15[[#This Row],[Price]]*Table_ExternalData_15[[#Headers],[1,22]]</f>
        <v>73.138999999999996</v>
      </c>
      <c r="L2628" s="7">
        <f>IF(G2628="White Shark",E2628*0.5,IF(G2628="Sbox",E2628*0.5,IF(G2628="Tenda",E2628*0.5,E2628*0.2)))/100</f>
        <v>0.03</v>
      </c>
      <c r="M2628" s="2">
        <f>Table_ExternalData_15[[#This Row],[Price]]-Table_ExternalData_15[[#This Row],[Price]]*Table_ExternalData_15[[#This Row],[extra popust]]</f>
        <v>58.151500000000006</v>
      </c>
      <c r="N2628" s="2">
        <f>IF(M2628&lt;I2628,M2628,I2628)</f>
        <v>58.151500000000006</v>
      </c>
      <c r="O2628" s="12" t="str">
        <f>IF(N2628&lt;I2628,$U$1," ")</f>
        <v xml:space="preserve"> </v>
      </c>
      <c r="P2628" s="12" t="str">
        <f>IFERROR((O2628+30)," ")</f>
        <v xml:space="preserve"> </v>
      </c>
      <c r="Q2628" s="2">
        <f ca="1">IF(O2628=$U$1,N2628,"0")*1.22</f>
        <v>0</v>
      </c>
    </row>
    <row r="2629" spans="1:17" x14ac:dyDescent="0.25">
      <c r="A2629" t="s">
        <v>14763</v>
      </c>
      <c r="B2629" t="s">
        <v>14762</v>
      </c>
      <c r="C2629">
        <v>17590</v>
      </c>
      <c r="D2629">
        <v>49.9</v>
      </c>
      <c r="E2629">
        <f>IFERROR(VLOOKUP(Table_ExternalData_15[[#This Row],[Id]],Rabati!B:C,2,0),0)</f>
        <v>15</v>
      </c>
      <c r="F2629">
        <v>47</v>
      </c>
      <c r="G2629" t="str">
        <f>VLOOKUP(Table_ExternalData_15[[#This Row],[Id]],'Blagovna izdelek'!A:C,3,0)</f>
        <v>HiLook</v>
      </c>
      <c r="H2629">
        <f>Table_ExternalData_15[[#This Row],[Rabat]]*0.2</f>
        <v>3</v>
      </c>
      <c r="I2629" s="2">
        <f>Table_ExternalData_15[[#This Row],[Price]]-(Table_ExternalData_15[[#This Row],[Price]]*Table_ExternalData_15[[#This Row],[BB rabat]])/100</f>
        <v>48.402999999999999</v>
      </c>
      <c r="J2629" s="2">
        <f>Table_ExternalData_15[[#This Row],[BB cena]]*Table_ExternalData_15[[#Headers],[1,22]]</f>
        <v>59.051659999999998</v>
      </c>
      <c r="K2629" s="2">
        <f>Table_ExternalData_15[[#This Row],[Price]]*Table_ExternalData_15[[#Headers],[1,22]]</f>
        <v>60.878</v>
      </c>
      <c r="L2629" s="7">
        <f>IF(G2629="White Shark",E2629*0.5,IF(G2629="Sbox",E2629*0.5,IF(G2629="Tenda",E2629*0.5,E2629*0.2)))/100</f>
        <v>0.03</v>
      </c>
      <c r="M2629" s="2">
        <f>Table_ExternalData_15[[#This Row],[Price]]-Table_ExternalData_15[[#This Row],[Price]]*Table_ExternalData_15[[#This Row],[extra popust]]</f>
        <v>48.402999999999999</v>
      </c>
      <c r="N2629" s="2">
        <f>IF(M2629&lt;I2629,M2629,I2629)</f>
        <v>48.402999999999999</v>
      </c>
      <c r="O2629" s="12" t="str">
        <f>IF(N2629&lt;I2629,$U$1," ")</f>
        <v xml:space="preserve"> </v>
      </c>
      <c r="P2629" s="12" t="str">
        <f>IFERROR((O2629+30)," ")</f>
        <v xml:space="preserve"> </v>
      </c>
      <c r="Q2629" s="2">
        <f ca="1">IF(O2629=$U$1,N2629,"0")*1.22</f>
        <v>0</v>
      </c>
    </row>
    <row r="2630" spans="1:17" x14ac:dyDescent="0.25">
      <c r="A2630" t="s">
        <v>14765</v>
      </c>
      <c r="B2630" t="s">
        <v>14764</v>
      </c>
      <c r="C2630">
        <v>17591</v>
      </c>
      <c r="D2630">
        <v>62.95</v>
      </c>
      <c r="E2630">
        <f>IFERROR(VLOOKUP(Table_ExternalData_15[[#This Row],[Id]],Rabati!B:C,2,0),0)</f>
        <v>15</v>
      </c>
      <c r="F2630">
        <v>32</v>
      </c>
      <c r="G2630" t="str">
        <f>VLOOKUP(Table_ExternalData_15[[#This Row],[Id]],'Blagovna izdelek'!A:C,3,0)</f>
        <v>HiLook</v>
      </c>
      <c r="H2630">
        <f>Table_ExternalData_15[[#This Row],[Rabat]]*0.2</f>
        <v>3</v>
      </c>
      <c r="I2630" s="2">
        <f>Table_ExternalData_15[[#This Row],[Price]]-(Table_ExternalData_15[[#This Row],[Price]]*Table_ExternalData_15[[#This Row],[BB rabat]])/100</f>
        <v>61.061500000000002</v>
      </c>
      <c r="J2630" s="2">
        <f>Table_ExternalData_15[[#This Row],[BB cena]]*Table_ExternalData_15[[#Headers],[1,22]]</f>
        <v>74.49503</v>
      </c>
      <c r="K2630" s="2">
        <f>Table_ExternalData_15[[#This Row],[Price]]*Table_ExternalData_15[[#Headers],[1,22]]</f>
        <v>76.799000000000007</v>
      </c>
      <c r="L2630" s="7">
        <f>IF(G2630="White Shark",E2630*0.5,IF(G2630="Sbox",E2630*0.5,IF(G2630="Tenda",E2630*0.5,E2630*0.2)))/100</f>
        <v>0.03</v>
      </c>
      <c r="M2630" s="2">
        <f>Table_ExternalData_15[[#This Row],[Price]]-Table_ExternalData_15[[#This Row],[Price]]*Table_ExternalData_15[[#This Row],[extra popust]]</f>
        <v>61.061500000000002</v>
      </c>
      <c r="N2630" s="2">
        <f>IF(M2630&lt;I2630,M2630,I2630)</f>
        <v>61.061500000000002</v>
      </c>
      <c r="O2630" s="12" t="str">
        <f>IF(N2630&lt;I2630,$U$1," ")</f>
        <v xml:space="preserve"> </v>
      </c>
      <c r="P2630" s="12" t="str">
        <f>IFERROR((O2630+30)," ")</f>
        <v xml:space="preserve"> </v>
      </c>
      <c r="Q2630" s="2">
        <f ca="1">IF(O2630=$U$1,N2630,"0")*1.22</f>
        <v>0</v>
      </c>
    </row>
    <row r="2631" spans="1:17" x14ac:dyDescent="0.25">
      <c r="A2631" t="s">
        <v>15587</v>
      </c>
      <c r="B2631" t="s">
        <v>15586</v>
      </c>
      <c r="C2631">
        <v>17847</v>
      </c>
      <c r="D2631">
        <v>18.25</v>
      </c>
      <c r="E2631">
        <f>IFERROR(VLOOKUP(Table_ExternalData_15[[#This Row],[Id]],Rabati!B:C,2,0),0)</f>
        <v>20</v>
      </c>
      <c r="F2631">
        <v>6</v>
      </c>
      <c r="G2631" t="str">
        <f>VLOOKUP(Table_ExternalData_15[[#This Row],[Id]],'Blagovna izdelek'!A:C,3,0)</f>
        <v>HiLook</v>
      </c>
      <c r="H2631">
        <f>Table_ExternalData_15[[#This Row],[Rabat]]*0.2</f>
        <v>4</v>
      </c>
      <c r="I2631" s="2">
        <f>Table_ExternalData_15[[#This Row],[Price]]-(Table_ExternalData_15[[#This Row],[Price]]*Table_ExternalData_15[[#This Row],[BB rabat]])/100</f>
        <v>17.52</v>
      </c>
      <c r="J2631" s="2">
        <f>Table_ExternalData_15[[#This Row],[BB cena]]*Table_ExternalData_15[[#Headers],[1,22]]</f>
        <v>21.374399999999998</v>
      </c>
      <c r="K2631" s="2">
        <f>Table_ExternalData_15[[#This Row],[Price]]*Table_ExternalData_15[[#Headers],[1,22]]</f>
        <v>22.265000000000001</v>
      </c>
      <c r="L2631" s="7">
        <f>IF(G2631="White Shark",E2631*0.5,IF(G2631="Sbox",E2631*0.5,IF(G2631="Tenda",E2631*0.5,E2631*0.2)))/100</f>
        <v>0.04</v>
      </c>
      <c r="M2631" s="2">
        <f>Table_ExternalData_15[[#This Row],[Price]]-Table_ExternalData_15[[#This Row],[Price]]*Table_ExternalData_15[[#This Row],[extra popust]]</f>
        <v>17.52</v>
      </c>
      <c r="N2631" s="2">
        <f>IF(M2631&lt;I2631,M2631,I2631)</f>
        <v>17.52</v>
      </c>
      <c r="O2631" s="12" t="str">
        <f>IF(N2631&lt;I2631,$U$1," ")</f>
        <v xml:space="preserve"> </v>
      </c>
      <c r="P2631" s="12" t="str">
        <f>IFERROR((O2631+30)," ")</f>
        <v xml:space="preserve"> </v>
      </c>
      <c r="Q2631" s="2">
        <f ca="1">IF(O2631=$U$1,N2631,"0")*1.22</f>
        <v>0</v>
      </c>
    </row>
    <row r="2632" spans="1:17" x14ac:dyDescent="0.25">
      <c r="A2632" t="s">
        <v>7506</v>
      </c>
      <c r="B2632" t="s">
        <v>7505</v>
      </c>
      <c r="C2632">
        <v>15284</v>
      </c>
      <c r="D2632">
        <v>68.7</v>
      </c>
      <c r="E2632">
        <f>IFERROR(VLOOKUP(Table_ExternalData_15[[#This Row],[Id]],Rabati!B:C,2,0),0)</f>
        <v>15</v>
      </c>
      <c r="F2632">
        <v>0</v>
      </c>
      <c r="G2632" t="str">
        <f>VLOOKUP(Table_ExternalData_15[[#This Row],[Id]],'Blagovna izdelek'!A:C,3,0)</f>
        <v>Hikvision HiWatch series</v>
      </c>
      <c r="H2632">
        <f>Table_ExternalData_15[[#This Row],[Rabat]]*0.2</f>
        <v>3</v>
      </c>
      <c r="I2632" s="2">
        <f>Table_ExternalData_15[[#This Row],[Price]]-(Table_ExternalData_15[[#This Row],[Price]]*Table_ExternalData_15[[#This Row],[BB rabat]])/100</f>
        <v>66.638999999999996</v>
      </c>
      <c r="J2632" s="2">
        <f>Table_ExternalData_15[[#This Row],[BB cena]]*Table_ExternalData_15[[#Headers],[1,22]]</f>
        <v>81.299579999999992</v>
      </c>
      <c r="K2632" s="2">
        <f>Table_ExternalData_15[[#This Row],[Price]]*Table_ExternalData_15[[#Headers],[1,22]]</f>
        <v>83.814000000000007</v>
      </c>
      <c r="L2632" s="7">
        <f>IF(G2632="White Shark",E2632*0.5,IF(G2632="Sbox",E2632*0.5,IF(G2632="Tenda",E2632*0.5,E2632*0.2)))/100</f>
        <v>0.03</v>
      </c>
      <c r="M2632" s="2">
        <f>Table_ExternalData_15[[#This Row],[Price]]-Table_ExternalData_15[[#This Row],[Price]]*Table_ExternalData_15[[#This Row],[extra popust]]</f>
        <v>66.63900000000001</v>
      </c>
      <c r="N2632" s="2">
        <f>IF(M2632&lt;I2632,M2632,I2632)</f>
        <v>66.638999999999996</v>
      </c>
      <c r="O2632" s="12" t="str">
        <f>IF(N2632&lt;I2632,$U$1," ")</f>
        <v xml:space="preserve"> </v>
      </c>
      <c r="P2632" s="12" t="str">
        <f>IFERROR((O2632+30)," ")</f>
        <v xml:space="preserve"> </v>
      </c>
      <c r="Q2632" s="2">
        <f ca="1">IF(O2632=$U$1,N2632,"0")*1.22</f>
        <v>0</v>
      </c>
    </row>
    <row r="2633" spans="1:17" x14ac:dyDescent="0.25">
      <c r="A2633" t="s">
        <v>7508</v>
      </c>
      <c r="B2633" t="s">
        <v>7507</v>
      </c>
      <c r="C2633">
        <v>15285</v>
      </c>
      <c r="D2633">
        <v>70.7</v>
      </c>
      <c r="E2633">
        <f>IFERROR(VLOOKUP(Table_ExternalData_15[[#This Row],[Id]],Rabati!B:C,2,0),0)</f>
        <v>15</v>
      </c>
      <c r="F2633">
        <v>0</v>
      </c>
      <c r="G2633" t="str">
        <f>VLOOKUP(Table_ExternalData_15[[#This Row],[Id]],'Blagovna izdelek'!A:C,3,0)</f>
        <v>Hikvision HiWatch series</v>
      </c>
      <c r="H2633">
        <f>Table_ExternalData_15[[#This Row],[Rabat]]*0.2</f>
        <v>3</v>
      </c>
      <c r="I2633" s="2">
        <f>Table_ExternalData_15[[#This Row],[Price]]-(Table_ExternalData_15[[#This Row],[Price]]*Table_ExternalData_15[[#This Row],[BB rabat]])/100</f>
        <v>68.579000000000008</v>
      </c>
      <c r="J2633" s="2">
        <f>Table_ExternalData_15[[#This Row],[BB cena]]*Table_ExternalData_15[[#Headers],[1,22]]</f>
        <v>83.666380000000004</v>
      </c>
      <c r="K2633" s="2">
        <f>Table_ExternalData_15[[#This Row],[Price]]*Table_ExternalData_15[[#Headers],[1,22]]</f>
        <v>86.254000000000005</v>
      </c>
      <c r="L2633" s="7">
        <f>IF(G2633="White Shark",E2633*0.5,IF(G2633="Sbox",E2633*0.5,IF(G2633="Tenda",E2633*0.5,E2633*0.2)))/100</f>
        <v>0.03</v>
      </c>
      <c r="M2633" s="2">
        <f>Table_ExternalData_15[[#This Row],[Price]]-Table_ExternalData_15[[#This Row],[Price]]*Table_ExternalData_15[[#This Row],[extra popust]]</f>
        <v>68.579000000000008</v>
      </c>
      <c r="N2633" s="2">
        <f>IF(M2633&lt;I2633,M2633,I2633)</f>
        <v>68.579000000000008</v>
      </c>
      <c r="O2633" s="12" t="str">
        <f>IF(N2633&lt;I2633,$U$1," ")</f>
        <v xml:space="preserve"> </v>
      </c>
      <c r="P2633" s="12" t="str">
        <f>IFERROR((O2633+30)," ")</f>
        <v xml:space="preserve"> </v>
      </c>
      <c r="Q2633" s="2">
        <f ca="1">IF(O2633=$U$1,N2633,"0")*1.22</f>
        <v>0</v>
      </c>
    </row>
    <row r="2634" spans="1:17" x14ac:dyDescent="0.25">
      <c r="A2634" t="s">
        <v>7510</v>
      </c>
      <c r="B2634" t="s">
        <v>7509</v>
      </c>
      <c r="C2634">
        <v>15286</v>
      </c>
      <c r="D2634">
        <v>72.7</v>
      </c>
      <c r="E2634">
        <f>IFERROR(VLOOKUP(Table_ExternalData_15[[#This Row],[Id]],Rabati!B:C,2,0),0)</f>
        <v>15</v>
      </c>
      <c r="F2634">
        <v>0</v>
      </c>
      <c r="G2634" t="str">
        <f>VLOOKUP(Table_ExternalData_15[[#This Row],[Id]],'Blagovna izdelek'!A:C,3,0)</f>
        <v>Hikvision HiWatch series</v>
      </c>
      <c r="H2634">
        <f>Table_ExternalData_15[[#This Row],[Rabat]]*0.2</f>
        <v>3</v>
      </c>
      <c r="I2634" s="2">
        <f>Table_ExternalData_15[[#This Row],[Price]]-(Table_ExternalData_15[[#This Row],[Price]]*Table_ExternalData_15[[#This Row],[BB rabat]])/100</f>
        <v>70.519000000000005</v>
      </c>
      <c r="J2634" s="2">
        <f>Table_ExternalData_15[[#This Row],[BB cena]]*Table_ExternalData_15[[#Headers],[1,22]]</f>
        <v>86.033180000000002</v>
      </c>
      <c r="K2634" s="2">
        <f>Table_ExternalData_15[[#This Row],[Price]]*Table_ExternalData_15[[#Headers],[1,22]]</f>
        <v>88.694000000000003</v>
      </c>
      <c r="L2634" s="7">
        <f>IF(G2634="White Shark",E2634*0.5,IF(G2634="Sbox",E2634*0.5,IF(G2634="Tenda",E2634*0.5,E2634*0.2)))/100</f>
        <v>0.03</v>
      </c>
      <c r="M2634" s="2">
        <f>Table_ExternalData_15[[#This Row],[Price]]-Table_ExternalData_15[[#This Row],[Price]]*Table_ExternalData_15[[#This Row],[extra popust]]</f>
        <v>70.519000000000005</v>
      </c>
      <c r="N2634" s="2">
        <f>IF(M2634&lt;I2634,M2634,I2634)</f>
        <v>70.519000000000005</v>
      </c>
      <c r="O2634" s="12" t="str">
        <f>IF(N2634&lt;I2634,$U$1," ")</f>
        <v xml:space="preserve"> </v>
      </c>
      <c r="P2634" s="12" t="str">
        <f>IFERROR((O2634+30)," ")</f>
        <v xml:space="preserve"> </v>
      </c>
      <c r="Q2634" s="2">
        <f ca="1">IF(O2634=$U$1,N2634,"0")*1.22</f>
        <v>0</v>
      </c>
    </row>
    <row r="2635" spans="1:17" x14ac:dyDescent="0.25">
      <c r="A2635" t="s">
        <v>7512</v>
      </c>
      <c r="B2635" t="s">
        <v>7511</v>
      </c>
      <c r="C2635">
        <v>15287</v>
      </c>
      <c r="D2635">
        <v>129.19999999999999</v>
      </c>
      <c r="E2635">
        <f>IFERROR(VLOOKUP(Table_ExternalData_15[[#This Row],[Id]],Rabati!B:C,2,0),0)</f>
        <v>20</v>
      </c>
      <c r="F2635">
        <v>0</v>
      </c>
      <c r="G2635" t="str">
        <f>VLOOKUP(Table_ExternalData_15[[#This Row],[Id]],'Blagovna izdelek'!A:C,3,0)</f>
        <v>Hikvision HiWatch series</v>
      </c>
      <c r="H2635">
        <f>Table_ExternalData_15[[#This Row],[Rabat]]*0.2</f>
        <v>4</v>
      </c>
      <c r="I2635" s="2">
        <f>Table_ExternalData_15[[#This Row],[Price]]-(Table_ExternalData_15[[#This Row],[Price]]*Table_ExternalData_15[[#This Row],[BB rabat]])/100</f>
        <v>124.03199999999998</v>
      </c>
      <c r="J2635" s="2">
        <f>Table_ExternalData_15[[#This Row],[BB cena]]*Table_ExternalData_15[[#Headers],[1,22]]</f>
        <v>151.31903999999997</v>
      </c>
      <c r="K2635" s="2">
        <f>Table_ExternalData_15[[#This Row],[Price]]*Table_ExternalData_15[[#Headers],[1,22]]</f>
        <v>157.624</v>
      </c>
      <c r="L2635" s="7">
        <f>IF(G2635="White Shark",E2635*0.5,IF(G2635="Sbox",E2635*0.5,IF(G2635="Tenda",E2635*0.5,E2635*0.2)))/100</f>
        <v>0.04</v>
      </c>
      <c r="M2635" s="2">
        <f>Table_ExternalData_15[[#This Row],[Price]]-Table_ExternalData_15[[#This Row],[Price]]*Table_ExternalData_15[[#This Row],[extra popust]]</f>
        <v>124.03199999999998</v>
      </c>
      <c r="N2635" s="2">
        <f>IF(M2635&lt;I2635,M2635,I2635)</f>
        <v>124.03199999999998</v>
      </c>
      <c r="O2635" s="12" t="str">
        <f>IF(N2635&lt;I2635,$U$1," ")</f>
        <v xml:space="preserve"> </v>
      </c>
      <c r="P2635" s="12" t="str">
        <f>IFERROR((O2635+30)," ")</f>
        <v xml:space="preserve"> </v>
      </c>
      <c r="Q2635" s="2">
        <f ca="1">IF(O2635=$U$1,N2635,"0")*1.22</f>
        <v>0</v>
      </c>
    </row>
    <row r="2636" spans="1:17" x14ac:dyDescent="0.25">
      <c r="A2636" t="s">
        <v>7514</v>
      </c>
      <c r="B2636" t="s">
        <v>7513</v>
      </c>
      <c r="C2636">
        <v>15288</v>
      </c>
      <c r="D2636">
        <v>125.3</v>
      </c>
      <c r="E2636">
        <f>IFERROR(VLOOKUP(Table_ExternalData_15[[#This Row],[Id]],Rabati!B:C,2,0),0)</f>
        <v>15</v>
      </c>
      <c r="F2636">
        <v>0</v>
      </c>
      <c r="G2636" t="str">
        <f>VLOOKUP(Table_ExternalData_15[[#This Row],[Id]],'Blagovna izdelek'!A:C,3,0)</f>
        <v>Hikvision HiWatch series</v>
      </c>
      <c r="H2636">
        <f>Table_ExternalData_15[[#This Row],[Rabat]]*0.2</f>
        <v>3</v>
      </c>
      <c r="I2636" s="2">
        <f>Table_ExternalData_15[[#This Row],[Price]]-(Table_ExternalData_15[[#This Row],[Price]]*Table_ExternalData_15[[#This Row],[BB rabat]])/100</f>
        <v>121.541</v>
      </c>
      <c r="J2636" s="2">
        <f>Table_ExternalData_15[[#This Row],[BB cena]]*Table_ExternalData_15[[#Headers],[1,22]]</f>
        <v>148.28001999999998</v>
      </c>
      <c r="K2636" s="2">
        <f>Table_ExternalData_15[[#This Row],[Price]]*Table_ExternalData_15[[#Headers],[1,22]]</f>
        <v>152.86599999999999</v>
      </c>
      <c r="L2636" s="7">
        <f>IF(G2636="White Shark",E2636*0.5,IF(G2636="Sbox",E2636*0.5,IF(G2636="Tenda",E2636*0.5,E2636*0.2)))/100</f>
        <v>0.03</v>
      </c>
      <c r="M2636" s="2">
        <f>Table_ExternalData_15[[#This Row],[Price]]-Table_ExternalData_15[[#This Row],[Price]]*Table_ExternalData_15[[#This Row],[extra popust]]</f>
        <v>121.541</v>
      </c>
      <c r="N2636" s="2">
        <f>IF(M2636&lt;I2636,M2636,I2636)</f>
        <v>121.541</v>
      </c>
      <c r="O2636" s="12" t="str">
        <f>IF(N2636&lt;I2636,$U$1," ")</f>
        <v xml:space="preserve"> </v>
      </c>
      <c r="P2636" s="12" t="str">
        <f>IFERROR((O2636+30)," ")</f>
        <v xml:space="preserve"> </v>
      </c>
      <c r="Q2636" s="2">
        <f ca="1">IF(O2636=$U$1,N2636,"0")*1.22</f>
        <v>0</v>
      </c>
    </row>
    <row r="2637" spans="1:17" x14ac:dyDescent="0.25">
      <c r="A2637" t="s">
        <v>5321</v>
      </c>
      <c r="B2637" t="s">
        <v>5320</v>
      </c>
      <c r="C2637">
        <v>13498</v>
      </c>
      <c r="D2637">
        <v>14.95</v>
      </c>
      <c r="E2637">
        <f>IFERROR(VLOOKUP(Table_ExternalData_15[[#This Row],[Id]],Rabati!B:C,2,0),0)</f>
        <v>0</v>
      </c>
      <c r="F2637">
        <v>6</v>
      </c>
      <c r="G2637" t="str">
        <f>VLOOKUP(Table_ExternalData_15[[#This Row],[Id]],'Blagovna izdelek'!A:C,3,0)</f>
        <v>Hikvision</v>
      </c>
      <c r="H2637">
        <f>Table_ExternalData_15[[#This Row],[Rabat]]*0.2</f>
        <v>0</v>
      </c>
      <c r="I2637" s="2">
        <f>Table_ExternalData_15[[#This Row],[Price]]-(Table_ExternalData_15[[#This Row],[Price]]*Table_ExternalData_15[[#This Row],[BB rabat]])/100</f>
        <v>14.95</v>
      </c>
      <c r="J2637" s="2">
        <f>Table_ExternalData_15[[#This Row],[BB cena]]*Table_ExternalData_15[[#Headers],[1,22]]</f>
        <v>18.238999999999997</v>
      </c>
      <c r="K2637" s="2">
        <f>Table_ExternalData_15[[#This Row],[Price]]*Table_ExternalData_15[[#Headers],[1,22]]</f>
        <v>18.238999999999997</v>
      </c>
      <c r="L2637" s="7">
        <f>IF(G2637="White Shark",E2637*0.5,IF(G2637="Sbox",E2637*0.5,IF(G2637="Tenda",E2637*0.5,E2637*0.2)))/100</f>
        <v>0</v>
      </c>
      <c r="M2637" s="2">
        <f>Table_ExternalData_15[[#This Row],[Price]]-Table_ExternalData_15[[#This Row],[Price]]*Table_ExternalData_15[[#This Row],[extra popust]]</f>
        <v>14.95</v>
      </c>
      <c r="N2637" s="2">
        <f>IF(M2637&lt;I2637,M2637,I2637)</f>
        <v>14.95</v>
      </c>
      <c r="O2637" s="12" t="str">
        <f>IF(N2637&lt;I2637,$U$1," ")</f>
        <v xml:space="preserve"> </v>
      </c>
      <c r="P2637" s="12" t="str">
        <f>IFERROR((O2637+30)," ")</f>
        <v xml:space="preserve"> </v>
      </c>
      <c r="Q2637" s="2">
        <f ca="1">IF(O2637=$U$1,N2637,"0")*1.22</f>
        <v>0</v>
      </c>
    </row>
    <row r="2638" spans="1:17" x14ac:dyDescent="0.25">
      <c r="A2638" t="s">
        <v>5323</v>
      </c>
      <c r="B2638" t="s">
        <v>5322</v>
      </c>
      <c r="C2638">
        <v>13499</v>
      </c>
      <c r="D2638">
        <v>14.95</v>
      </c>
      <c r="E2638">
        <f>IFERROR(VLOOKUP(Table_ExternalData_15[[#This Row],[Id]],Rabati!B:C,2,0),0)</f>
        <v>0</v>
      </c>
      <c r="F2638">
        <v>2</v>
      </c>
      <c r="G2638" t="str">
        <f>VLOOKUP(Table_ExternalData_15[[#This Row],[Id]],'Blagovna izdelek'!A:C,3,0)</f>
        <v>Hikvision</v>
      </c>
      <c r="H2638">
        <f>Table_ExternalData_15[[#This Row],[Rabat]]*0.2</f>
        <v>0</v>
      </c>
      <c r="I2638" s="2">
        <f>Table_ExternalData_15[[#This Row],[Price]]-(Table_ExternalData_15[[#This Row],[Price]]*Table_ExternalData_15[[#This Row],[BB rabat]])/100</f>
        <v>14.95</v>
      </c>
      <c r="J2638" s="2">
        <f>Table_ExternalData_15[[#This Row],[BB cena]]*Table_ExternalData_15[[#Headers],[1,22]]</f>
        <v>18.238999999999997</v>
      </c>
      <c r="K2638" s="2">
        <f>Table_ExternalData_15[[#This Row],[Price]]*Table_ExternalData_15[[#Headers],[1,22]]</f>
        <v>18.238999999999997</v>
      </c>
      <c r="L2638" s="7">
        <f>IF(G2638="White Shark",E2638*0.5,IF(G2638="Sbox",E2638*0.5,IF(G2638="Tenda",E2638*0.5,E2638*0.2)))/100</f>
        <v>0</v>
      </c>
      <c r="M2638" s="2">
        <f>Table_ExternalData_15[[#This Row],[Price]]-Table_ExternalData_15[[#This Row],[Price]]*Table_ExternalData_15[[#This Row],[extra popust]]</f>
        <v>14.95</v>
      </c>
      <c r="N2638" s="2">
        <f>IF(M2638&lt;I2638,M2638,I2638)</f>
        <v>14.95</v>
      </c>
      <c r="O2638" s="12" t="str">
        <f>IF(N2638&lt;I2638,$U$1," ")</f>
        <v xml:space="preserve"> </v>
      </c>
      <c r="P2638" s="12" t="str">
        <f>IFERROR((O2638+30)," ")</f>
        <v xml:space="preserve"> </v>
      </c>
      <c r="Q2638" s="2">
        <f ca="1">IF(O2638=$U$1,N2638,"0")*1.22</f>
        <v>0</v>
      </c>
    </row>
    <row r="2639" spans="1:17" x14ac:dyDescent="0.25">
      <c r="A2639" t="s">
        <v>5325</v>
      </c>
      <c r="B2639" t="s">
        <v>5324</v>
      </c>
      <c r="C2639">
        <v>13503</v>
      </c>
      <c r="D2639">
        <v>14.95</v>
      </c>
      <c r="E2639">
        <f>IFERROR(VLOOKUP(Table_ExternalData_15[[#This Row],[Id]],Rabati!B:C,2,0),0)</f>
        <v>0</v>
      </c>
      <c r="F2639">
        <v>0</v>
      </c>
      <c r="G2639" t="str">
        <f>VLOOKUP(Table_ExternalData_15[[#This Row],[Id]],'Blagovna izdelek'!A:C,3,0)</f>
        <v>Hikvision</v>
      </c>
      <c r="H2639">
        <f>Table_ExternalData_15[[#This Row],[Rabat]]*0.2</f>
        <v>0</v>
      </c>
      <c r="I2639" s="2">
        <f>Table_ExternalData_15[[#This Row],[Price]]-(Table_ExternalData_15[[#This Row],[Price]]*Table_ExternalData_15[[#This Row],[BB rabat]])/100</f>
        <v>14.95</v>
      </c>
      <c r="J2639" s="2">
        <f>Table_ExternalData_15[[#This Row],[BB cena]]*Table_ExternalData_15[[#Headers],[1,22]]</f>
        <v>18.238999999999997</v>
      </c>
      <c r="K2639" s="2">
        <f>Table_ExternalData_15[[#This Row],[Price]]*Table_ExternalData_15[[#Headers],[1,22]]</f>
        <v>18.238999999999997</v>
      </c>
      <c r="L2639" s="7">
        <f>IF(G2639="White Shark",E2639*0.5,IF(G2639="Sbox",E2639*0.5,IF(G2639="Tenda",E2639*0.5,E2639*0.2)))/100</f>
        <v>0</v>
      </c>
      <c r="M2639" s="2">
        <f>Table_ExternalData_15[[#This Row],[Price]]-Table_ExternalData_15[[#This Row],[Price]]*Table_ExternalData_15[[#This Row],[extra popust]]</f>
        <v>14.95</v>
      </c>
      <c r="N2639" s="2">
        <f>IF(M2639&lt;I2639,M2639,I2639)</f>
        <v>14.95</v>
      </c>
      <c r="O2639" s="12" t="str">
        <f>IF(N2639&lt;I2639,$U$1," ")</f>
        <v xml:space="preserve"> </v>
      </c>
      <c r="P2639" s="12" t="str">
        <f>IFERROR((O2639+30)," ")</f>
        <v xml:space="preserve"> </v>
      </c>
      <c r="Q2639" s="2">
        <f ca="1">IF(O2639=$U$1,N2639,"0")*1.22</f>
        <v>0</v>
      </c>
    </row>
    <row r="2640" spans="1:17" x14ac:dyDescent="0.25">
      <c r="A2640" t="s">
        <v>7449</v>
      </c>
      <c r="B2640" t="s">
        <v>7448</v>
      </c>
      <c r="C2640">
        <v>15248</v>
      </c>
      <c r="D2640">
        <v>49.1</v>
      </c>
      <c r="E2640">
        <f>IFERROR(VLOOKUP(Table_ExternalData_15[[#This Row],[Id]],Rabati!B:C,2,0),0)</f>
        <v>0</v>
      </c>
      <c r="F2640">
        <v>0</v>
      </c>
      <c r="G2640" t="str">
        <f>VLOOKUP(Table_ExternalData_15[[#This Row],[Id]],'Blagovna izdelek'!A:C,3,0)</f>
        <v>Hikvision</v>
      </c>
      <c r="H2640">
        <f>Table_ExternalData_15[[#This Row],[Rabat]]*0.2</f>
        <v>0</v>
      </c>
      <c r="I2640" s="2">
        <f>Table_ExternalData_15[[#This Row],[Price]]-(Table_ExternalData_15[[#This Row],[Price]]*Table_ExternalData_15[[#This Row],[BB rabat]])/100</f>
        <v>49.1</v>
      </c>
      <c r="J2640" s="2">
        <f>Table_ExternalData_15[[#This Row],[BB cena]]*Table_ExternalData_15[[#Headers],[1,22]]</f>
        <v>59.902000000000001</v>
      </c>
      <c r="K2640" s="2">
        <f>Table_ExternalData_15[[#This Row],[Price]]*Table_ExternalData_15[[#Headers],[1,22]]</f>
        <v>59.902000000000001</v>
      </c>
      <c r="L2640" s="7">
        <f>IF(G2640="White Shark",E2640*0.5,IF(G2640="Sbox",E2640*0.5,IF(G2640="Tenda",E2640*0.5,E2640*0.2)))/100</f>
        <v>0</v>
      </c>
      <c r="M2640" s="2">
        <f>Table_ExternalData_15[[#This Row],[Price]]-Table_ExternalData_15[[#This Row],[Price]]*Table_ExternalData_15[[#This Row],[extra popust]]</f>
        <v>49.1</v>
      </c>
      <c r="N2640" s="2">
        <f>IF(M2640&lt;I2640,M2640,I2640)</f>
        <v>49.1</v>
      </c>
      <c r="O2640" s="12" t="str">
        <f>IF(N2640&lt;I2640,$U$1," ")</f>
        <v xml:space="preserve"> </v>
      </c>
      <c r="P2640" s="12" t="str">
        <f>IFERROR((O2640+30)," ")</f>
        <v xml:space="preserve"> </v>
      </c>
      <c r="Q2640" s="2">
        <f ca="1">IF(O2640=$U$1,N2640,"0")*1.22</f>
        <v>0</v>
      </c>
    </row>
    <row r="2641" spans="1:17" x14ac:dyDescent="0.25">
      <c r="A2641" t="s">
        <v>7451</v>
      </c>
      <c r="B2641" t="s">
        <v>7450</v>
      </c>
      <c r="C2641">
        <v>15249</v>
      </c>
      <c r="D2641">
        <v>65.55</v>
      </c>
      <c r="E2641">
        <f>IFERROR(VLOOKUP(Table_ExternalData_15[[#This Row],[Id]],Rabati!B:C,2,0),0)</f>
        <v>0</v>
      </c>
      <c r="F2641">
        <v>0</v>
      </c>
      <c r="G2641" t="str">
        <f>VLOOKUP(Table_ExternalData_15[[#This Row],[Id]],'Blagovna izdelek'!A:C,3,0)</f>
        <v>Hikvision</v>
      </c>
      <c r="H2641">
        <f>Table_ExternalData_15[[#This Row],[Rabat]]*0.2</f>
        <v>0</v>
      </c>
      <c r="I2641" s="2">
        <f>Table_ExternalData_15[[#This Row],[Price]]-(Table_ExternalData_15[[#This Row],[Price]]*Table_ExternalData_15[[#This Row],[BB rabat]])/100</f>
        <v>65.55</v>
      </c>
      <c r="J2641" s="2">
        <f>Table_ExternalData_15[[#This Row],[BB cena]]*Table_ExternalData_15[[#Headers],[1,22]]</f>
        <v>79.970999999999989</v>
      </c>
      <c r="K2641" s="2">
        <f>Table_ExternalData_15[[#This Row],[Price]]*Table_ExternalData_15[[#Headers],[1,22]]</f>
        <v>79.970999999999989</v>
      </c>
      <c r="L2641" s="7">
        <f>IF(G2641="White Shark",E2641*0.5,IF(G2641="Sbox",E2641*0.5,IF(G2641="Tenda",E2641*0.5,E2641*0.2)))/100</f>
        <v>0</v>
      </c>
      <c r="M2641" s="2">
        <f>Table_ExternalData_15[[#This Row],[Price]]-Table_ExternalData_15[[#This Row],[Price]]*Table_ExternalData_15[[#This Row],[extra popust]]</f>
        <v>65.55</v>
      </c>
      <c r="N2641" s="2">
        <f>IF(M2641&lt;I2641,M2641,I2641)</f>
        <v>65.55</v>
      </c>
      <c r="O2641" s="12" t="str">
        <f>IF(N2641&lt;I2641,$U$1," ")</f>
        <v xml:space="preserve"> </v>
      </c>
      <c r="P2641" s="12" t="str">
        <f>IFERROR((O2641+30)," ")</f>
        <v xml:space="preserve"> </v>
      </c>
      <c r="Q2641" s="2">
        <f ca="1">IF(O2641=$U$1,N2641,"0")*1.22</f>
        <v>0</v>
      </c>
    </row>
    <row r="2642" spans="1:17" x14ac:dyDescent="0.25">
      <c r="A2642" t="s">
        <v>7453</v>
      </c>
      <c r="B2642" t="s">
        <v>7452</v>
      </c>
      <c r="C2642">
        <v>15250</v>
      </c>
      <c r="D2642">
        <v>423.19</v>
      </c>
      <c r="E2642">
        <f>IFERROR(VLOOKUP(Table_ExternalData_15[[#This Row],[Id]],Rabati!B:C,2,0),0)</f>
        <v>10</v>
      </c>
      <c r="F2642">
        <v>0</v>
      </c>
      <c r="G2642" t="str">
        <f>VLOOKUP(Table_ExternalData_15[[#This Row],[Id]],'Blagovna izdelek'!A:C,3,0)</f>
        <v>Hikvision</v>
      </c>
      <c r="H2642">
        <f>Table_ExternalData_15[[#This Row],[Rabat]]*0.2</f>
        <v>2</v>
      </c>
      <c r="I2642" s="2">
        <f>Table_ExternalData_15[[#This Row],[Price]]-(Table_ExternalData_15[[#This Row],[Price]]*Table_ExternalData_15[[#This Row],[BB rabat]])/100</f>
        <v>414.72620000000001</v>
      </c>
      <c r="J2642" s="2">
        <f>Table_ExternalData_15[[#This Row],[BB cena]]*Table_ExternalData_15[[#Headers],[1,22]]</f>
        <v>505.96596399999999</v>
      </c>
      <c r="K2642" s="2">
        <f>Table_ExternalData_15[[#This Row],[Price]]*Table_ExternalData_15[[#Headers],[1,22]]</f>
        <v>516.29179999999997</v>
      </c>
      <c r="L2642" s="7">
        <f>IF(G2642="White Shark",E2642*0.5,IF(G2642="Sbox",E2642*0.5,IF(G2642="Tenda",E2642*0.5,E2642*0.2)))/100</f>
        <v>0.02</v>
      </c>
      <c r="M2642" s="2">
        <f>Table_ExternalData_15[[#This Row],[Price]]-Table_ExternalData_15[[#This Row],[Price]]*Table_ExternalData_15[[#This Row],[extra popust]]</f>
        <v>414.72620000000001</v>
      </c>
      <c r="N2642" s="2">
        <f>IF(M2642&lt;I2642,M2642,I2642)</f>
        <v>414.72620000000001</v>
      </c>
      <c r="O2642" s="12" t="str">
        <f>IF(N2642&lt;I2642,$U$1," ")</f>
        <v xml:space="preserve"> </v>
      </c>
      <c r="P2642" s="12" t="str">
        <f>IFERROR((O2642+30)," ")</f>
        <v xml:space="preserve"> </v>
      </c>
      <c r="Q2642" s="2">
        <f ca="1">IF(O2642=$U$1,N2642,"0")*1.22</f>
        <v>0</v>
      </c>
    </row>
    <row r="2643" spans="1:17" x14ac:dyDescent="0.25">
      <c r="A2643" t="s">
        <v>7910</v>
      </c>
      <c r="B2643" t="s">
        <v>7909</v>
      </c>
      <c r="C2643">
        <v>15536</v>
      </c>
      <c r="D2643">
        <v>179.95</v>
      </c>
      <c r="E2643">
        <f>IFERROR(VLOOKUP(Table_ExternalData_15[[#This Row],[Id]],Rabati!B:C,2,0),0)</f>
        <v>10</v>
      </c>
      <c r="F2643">
        <v>0</v>
      </c>
      <c r="G2643" t="str">
        <f>VLOOKUP(Table_ExternalData_15[[#This Row],[Id]],'Blagovna izdelek'!A:C,3,0)</f>
        <v>Hikvision</v>
      </c>
      <c r="H2643">
        <f>Table_ExternalData_15[[#This Row],[Rabat]]*0.2</f>
        <v>2</v>
      </c>
      <c r="I2643" s="2">
        <f>Table_ExternalData_15[[#This Row],[Price]]-(Table_ExternalData_15[[#This Row],[Price]]*Table_ExternalData_15[[#This Row],[BB rabat]])/100</f>
        <v>176.351</v>
      </c>
      <c r="J2643" s="2">
        <f>Table_ExternalData_15[[#This Row],[BB cena]]*Table_ExternalData_15[[#Headers],[1,22]]</f>
        <v>215.14821999999998</v>
      </c>
      <c r="K2643" s="2">
        <f>Table_ExternalData_15[[#This Row],[Price]]*Table_ExternalData_15[[#Headers],[1,22]]</f>
        <v>219.53899999999999</v>
      </c>
      <c r="L2643" s="7">
        <f>IF(G2643="White Shark",E2643*0.5,IF(G2643="Sbox",E2643*0.5,IF(G2643="Tenda",E2643*0.5,E2643*0.2)))/100</f>
        <v>0.02</v>
      </c>
      <c r="M2643" s="2">
        <f>Table_ExternalData_15[[#This Row],[Price]]-Table_ExternalData_15[[#This Row],[Price]]*Table_ExternalData_15[[#This Row],[extra popust]]</f>
        <v>176.351</v>
      </c>
      <c r="N2643" s="2">
        <f>IF(M2643&lt;I2643,M2643,I2643)</f>
        <v>176.351</v>
      </c>
      <c r="O2643" s="12" t="str">
        <f>IF(N2643&lt;I2643,$U$1," ")</f>
        <v xml:space="preserve"> </v>
      </c>
      <c r="P2643" s="12" t="str">
        <f>IFERROR((O2643+30)," ")</f>
        <v xml:space="preserve"> </v>
      </c>
      <c r="Q2643" s="2">
        <f ca="1">IF(O2643=$U$1,N2643,"0")*1.22</f>
        <v>0</v>
      </c>
    </row>
    <row r="2644" spans="1:17" x14ac:dyDescent="0.25">
      <c r="A2644" t="s">
        <v>7911</v>
      </c>
      <c r="B2644" t="s">
        <v>10479</v>
      </c>
      <c r="C2644">
        <v>15537</v>
      </c>
      <c r="D2644">
        <v>79.95</v>
      </c>
      <c r="E2644">
        <f>IFERROR(VLOOKUP(Table_ExternalData_15[[#This Row],[Id]],Rabati!B:C,2,0),0)</f>
        <v>10</v>
      </c>
      <c r="F2644">
        <v>0</v>
      </c>
      <c r="G2644" t="str">
        <f>VLOOKUP(Table_ExternalData_15[[#This Row],[Id]],'Blagovna izdelek'!A:C,3,0)</f>
        <v>Hikvision</v>
      </c>
      <c r="H2644">
        <f>Table_ExternalData_15[[#This Row],[Rabat]]*0.2</f>
        <v>2</v>
      </c>
      <c r="I2644" s="2">
        <f>Table_ExternalData_15[[#This Row],[Price]]-(Table_ExternalData_15[[#This Row],[Price]]*Table_ExternalData_15[[#This Row],[BB rabat]])/100</f>
        <v>78.350999999999999</v>
      </c>
      <c r="J2644" s="2">
        <f>Table_ExternalData_15[[#This Row],[BB cena]]*Table_ExternalData_15[[#Headers],[1,22]]</f>
        <v>95.588219999999993</v>
      </c>
      <c r="K2644" s="2">
        <f>Table_ExternalData_15[[#This Row],[Price]]*Table_ExternalData_15[[#Headers],[1,22]]</f>
        <v>97.539000000000001</v>
      </c>
      <c r="L2644" s="7">
        <f>IF(G2644="White Shark",E2644*0.5,IF(G2644="Sbox",E2644*0.5,IF(G2644="Tenda",E2644*0.5,E2644*0.2)))/100</f>
        <v>0.02</v>
      </c>
      <c r="M2644" s="2">
        <f>Table_ExternalData_15[[#This Row],[Price]]-Table_ExternalData_15[[#This Row],[Price]]*Table_ExternalData_15[[#This Row],[extra popust]]</f>
        <v>78.350999999999999</v>
      </c>
      <c r="N2644" s="2">
        <f>IF(M2644&lt;I2644,M2644,I2644)</f>
        <v>78.350999999999999</v>
      </c>
      <c r="O2644" s="12" t="str">
        <f>IF(N2644&lt;I2644,$U$1," ")</f>
        <v xml:space="preserve"> </v>
      </c>
      <c r="P2644" s="12" t="str">
        <f>IFERROR((O2644+30)," ")</f>
        <v xml:space="preserve"> </v>
      </c>
      <c r="Q2644" s="2">
        <f ca="1">IF(O2644=$U$1,N2644,"0")*1.22</f>
        <v>0</v>
      </c>
    </row>
    <row r="2645" spans="1:17" x14ac:dyDescent="0.25">
      <c r="A2645" t="s">
        <v>678</v>
      </c>
      <c r="B2645" t="s">
        <v>677</v>
      </c>
      <c r="C2645">
        <v>6115</v>
      </c>
      <c r="D2645">
        <v>23.5</v>
      </c>
      <c r="E2645">
        <f>IFERROR(VLOOKUP(Table_ExternalData_15[[#This Row],[Id]],Rabati!B:C,2,0),0)</f>
        <v>5</v>
      </c>
      <c r="F2645">
        <v>51</v>
      </c>
      <c r="G2645" t="str">
        <f>VLOOKUP(Table_ExternalData_15[[#This Row],[Id]],'Blagovna izdelek'!A:C,3,0)</f>
        <v>HID</v>
      </c>
      <c r="H2645">
        <f>Table_ExternalData_15[[#This Row],[Rabat]]*0.2</f>
        <v>1</v>
      </c>
      <c r="I2645" s="2">
        <f>Table_ExternalData_15[[#This Row],[Price]]-(Table_ExternalData_15[[#This Row],[Price]]*Table_ExternalData_15[[#This Row],[BB rabat]])/100</f>
        <v>23.265000000000001</v>
      </c>
      <c r="J2645" s="2">
        <f>Table_ExternalData_15[[#This Row],[BB cena]]*Table_ExternalData_15[[#Headers],[1,22]]</f>
        <v>28.383299999999998</v>
      </c>
      <c r="K2645" s="2">
        <f>Table_ExternalData_15[[#This Row],[Price]]*Table_ExternalData_15[[#Headers],[1,22]]</f>
        <v>28.669999999999998</v>
      </c>
      <c r="L2645" s="7">
        <f>IF(G2645="White Shark",E2645*0.5,IF(G2645="Sbox",E2645*0.5,IF(G2645="Tenda",E2645*0.5,E2645*0.2)))/100</f>
        <v>0.01</v>
      </c>
      <c r="M2645" s="2">
        <f>Table_ExternalData_15[[#This Row],[Price]]-Table_ExternalData_15[[#This Row],[Price]]*Table_ExternalData_15[[#This Row],[extra popust]]</f>
        <v>23.265000000000001</v>
      </c>
      <c r="N2645" s="2">
        <f>IF(M2645&lt;I2645,M2645,I2645)</f>
        <v>23.265000000000001</v>
      </c>
      <c r="O2645" s="12" t="str">
        <f>IF(N2645&lt;I2645,$U$1," ")</f>
        <v xml:space="preserve"> </v>
      </c>
      <c r="P2645" s="12" t="str">
        <f>IFERROR((O2645+30)," ")</f>
        <v xml:space="preserve"> </v>
      </c>
      <c r="Q2645" s="2">
        <f ca="1">IF(O2645=$U$1,N2645,"0")*1.22</f>
        <v>0</v>
      </c>
    </row>
    <row r="2646" spans="1:17" x14ac:dyDescent="0.25">
      <c r="A2646" t="s">
        <v>2372</v>
      </c>
      <c r="B2646" t="s">
        <v>2371</v>
      </c>
      <c r="C2646">
        <v>8498</v>
      </c>
      <c r="D2646">
        <v>23.1</v>
      </c>
      <c r="E2646">
        <f>IFERROR(VLOOKUP(Table_ExternalData_15[[#This Row],[Id]],Rabati!B:C,2,0),0)</f>
        <v>10</v>
      </c>
      <c r="F2646">
        <v>0</v>
      </c>
      <c r="G2646" t="str">
        <f>VLOOKUP(Table_ExternalData_15[[#This Row],[Id]],'Blagovna izdelek'!A:C,3,0)</f>
        <v>HID</v>
      </c>
      <c r="H2646">
        <f>Table_ExternalData_15[[#This Row],[Rabat]]*0.2</f>
        <v>2</v>
      </c>
      <c r="I2646" s="2">
        <f>Table_ExternalData_15[[#This Row],[Price]]-(Table_ExternalData_15[[#This Row],[Price]]*Table_ExternalData_15[[#This Row],[BB rabat]])/100</f>
        <v>22.638000000000002</v>
      </c>
      <c r="J2646" s="2">
        <f>Table_ExternalData_15[[#This Row],[BB cena]]*Table_ExternalData_15[[#Headers],[1,22]]</f>
        <v>27.618360000000003</v>
      </c>
      <c r="K2646" s="2">
        <f>Table_ExternalData_15[[#This Row],[Price]]*Table_ExternalData_15[[#Headers],[1,22]]</f>
        <v>28.182000000000002</v>
      </c>
      <c r="L2646" s="7">
        <f>IF(G2646="White Shark",E2646*0.5,IF(G2646="Sbox",E2646*0.5,IF(G2646="Tenda",E2646*0.5,E2646*0.2)))/100</f>
        <v>0.02</v>
      </c>
      <c r="M2646" s="2">
        <f>Table_ExternalData_15[[#This Row],[Price]]-Table_ExternalData_15[[#This Row],[Price]]*Table_ExternalData_15[[#This Row],[extra popust]]</f>
        <v>22.638000000000002</v>
      </c>
      <c r="N2646" s="2">
        <f>IF(M2646&lt;I2646,M2646,I2646)</f>
        <v>22.638000000000002</v>
      </c>
      <c r="O2646" s="12" t="str">
        <f>IF(N2646&lt;I2646,$U$1," ")</f>
        <v xml:space="preserve"> </v>
      </c>
      <c r="P2646" s="12" t="str">
        <f>IFERROR((O2646+30)," ")</f>
        <v xml:space="preserve"> </v>
      </c>
      <c r="Q2646" s="2">
        <f ca="1">IF(O2646=$U$1,N2646,"0")*1.22</f>
        <v>0</v>
      </c>
    </row>
    <row r="2647" spans="1:17" x14ac:dyDescent="0.25">
      <c r="A2647" t="s">
        <v>2374</v>
      </c>
      <c r="B2647" t="s">
        <v>2373</v>
      </c>
      <c r="C2647">
        <v>8499</v>
      </c>
      <c r="D2647">
        <v>69.739999999999995</v>
      </c>
      <c r="E2647">
        <f>IFERROR(VLOOKUP(Table_ExternalData_15[[#This Row],[Id]],Rabati!B:C,2,0),0)</f>
        <v>10</v>
      </c>
      <c r="F2647">
        <v>0</v>
      </c>
      <c r="G2647" t="str">
        <f>VLOOKUP(Table_ExternalData_15[[#This Row],[Id]],'Blagovna izdelek'!A:C,3,0)</f>
        <v>HID</v>
      </c>
      <c r="H2647">
        <f>Table_ExternalData_15[[#This Row],[Rabat]]*0.2</f>
        <v>2</v>
      </c>
      <c r="I2647" s="2">
        <f>Table_ExternalData_15[[#This Row],[Price]]-(Table_ExternalData_15[[#This Row],[Price]]*Table_ExternalData_15[[#This Row],[BB rabat]])/100</f>
        <v>68.345199999999991</v>
      </c>
      <c r="J2647" s="2">
        <f>Table_ExternalData_15[[#This Row],[BB cena]]*Table_ExternalData_15[[#Headers],[1,22]]</f>
        <v>83.381143999999992</v>
      </c>
      <c r="K2647" s="2">
        <f>Table_ExternalData_15[[#This Row],[Price]]*Table_ExternalData_15[[#Headers],[1,22]]</f>
        <v>85.082799999999992</v>
      </c>
      <c r="L2647" s="7">
        <f>IF(G2647="White Shark",E2647*0.5,IF(G2647="Sbox",E2647*0.5,IF(G2647="Tenda",E2647*0.5,E2647*0.2)))/100</f>
        <v>0.02</v>
      </c>
      <c r="M2647" s="2">
        <f>Table_ExternalData_15[[#This Row],[Price]]-Table_ExternalData_15[[#This Row],[Price]]*Table_ExternalData_15[[#This Row],[extra popust]]</f>
        <v>68.345199999999991</v>
      </c>
      <c r="N2647" s="2">
        <f>IF(M2647&lt;I2647,M2647,I2647)</f>
        <v>68.345199999999991</v>
      </c>
      <c r="O2647" s="12" t="str">
        <f>IF(N2647&lt;I2647,$U$1," ")</f>
        <v xml:space="preserve"> </v>
      </c>
      <c r="P2647" s="12" t="str">
        <f>IFERROR((O2647+30)," ")</f>
        <v xml:space="preserve"> </v>
      </c>
      <c r="Q2647" s="2">
        <f ca="1">IF(O2647=$U$1,N2647,"0")*1.22</f>
        <v>0</v>
      </c>
    </row>
    <row r="2648" spans="1:17" x14ac:dyDescent="0.25">
      <c r="A2648" t="s">
        <v>2967</v>
      </c>
      <c r="B2648" t="s">
        <v>2966</v>
      </c>
      <c r="C2648">
        <v>8991</v>
      </c>
      <c r="D2648">
        <v>23.47</v>
      </c>
      <c r="E2648">
        <f>IFERROR(VLOOKUP(Table_ExternalData_15[[#This Row],[Id]],Rabati!B:C,2,0),0)</f>
        <v>10</v>
      </c>
      <c r="F2648">
        <v>0</v>
      </c>
      <c r="G2648" t="str">
        <f>VLOOKUP(Table_ExternalData_15[[#This Row],[Id]],'Blagovna izdelek'!A:C,3,0)</f>
        <v>HID</v>
      </c>
      <c r="H2648">
        <f>Table_ExternalData_15[[#This Row],[Rabat]]*0.2</f>
        <v>2</v>
      </c>
      <c r="I2648" s="2">
        <f>Table_ExternalData_15[[#This Row],[Price]]-(Table_ExternalData_15[[#This Row],[Price]]*Table_ExternalData_15[[#This Row],[BB rabat]])/100</f>
        <v>23.000599999999999</v>
      </c>
      <c r="J2648" s="2">
        <f>Table_ExternalData_15[[#This Row],[BB cena]]*Table_ExternalData_15[[#Headers],[1,22]]</f>
        <v>28.060731999999998</v>
      </c>
      <c r="K2648" s="2">
        <f>Table_ExternalData_15[[#This Row],[Price]]*Table_ExternalData_15[[#Headers],[1,22]]</f>
        <v>28.633399999999998</v>
      </c>
      <c r="L2648" s="7">
        <f>IF(G2648="White Shark",E2648*0.5,IF(G2648="Sbox",E2648*0.5,IF(G2648="Tenda",E2648*0.5,E2648*0.2)))/100</f>
        <v>0.02</v>
      </c>
      <c r="M2648" s="2">
        <f>Table_ExternalData_15[[#This Row],[Price]]-Table_ExternalData_15[[#This Row],[Price]]*Table_ExternalData_15[[#This Row],[extra popust]]</f>
        <v>23.000599999999999</v>
      </c>
      <c r="N2648" s="2">
        <f>IF(M2648&lt;I2648,M2648,I2648)</f>
        <v>23.000599999999999</v>
      </c>
      <c r="O2648" s="12" t="str">
        <f>IF(N2648&lt;I2648,$U$1," ")</f>
        <v xml:space="preserve"> </v>
      </c>
      <c r="P2648" s="12" t="str">
        <f>IFERROR((O2648+30)," ")</f>
        <v xml:space="preserve"> </v>
      </c>
      <c r="Q2648" s="2">
        <f ca="1">IF(O2648=$U$1,N2648,"0")*1.22</f>
        <v>0</v>
      </c>
    </row>
    <row r="2649" spans="1:17" x14ac:dyDescent="0.25">
      <c r="A2649" t="s">
        <v>3657</v>
      </c>
      <c r="B2649" t="s">
        <v>3656</v>
      </c>
      <c r="C2649">
        <v>10015</v>
      </c>
      <c r="D2649">
        <v>1.1599999999999999</v>
      </c>
      <c r="E2649">
        <f>IFERROR(VLOOKUP(Table_ExternalData_15[[#This Row],[Id]],Rabati!B:C,2,0),0)</f>
        <v>25</v>
      </c>
      <c r="F2649">
        <v>27</v>
      </c>
      <c r="G2649" t="str">
        <f>VLOOKUP(Table_ExternalData_15[[#This Row],[Id]],'Blagovna izdelek'!A:C,3,0)</f>
        <v>GW</v>
      </c>
      <c r="H2649">
        <f>Table_ExternalData_15[[#This Row],[Rabat]]*0.2</f>
        <v>5</v>
      </c>
      <c r="I2649" s="2">
        <f>Table_ExternalData_15[[#This Row],[Price]]-(Table_ExternalData_15[[#This Row],[Price]]*Table_ExternalData_15[[#This Row],[BB rabat]])/100</f>
        <v>1.1019999999999999</v>
      </c>
      <c r="J2649" s="2">
        <f>Table_ExternalData_15[[#This Row],[BB cena]]*Table_ExternalData_15[[#Headers],[1,22]]</f>
        <v>1.3444399999999999</v>
      </c>
      <c r="K2649" s="2">
        <f>Table_ExternalData_15[[#This Row],[Price]]*Table_ExternalData_15[[#Headers],[1,22]]</f>
        <v>1.4151999999999998</v>
      </c>
      <c r="L2649" s="7">
        <f>IF(G2649="White Shark",E2649*0.5,IF(G2649="Sbox",E2649*0.5,IF(G2649="Tenda",E2649*0.5,E2649*0.2)))/100</f>
        <v>0.05</v>
      </c>
      <c r="M2649" s="2">
        <f>Table_ExternalData_15[[#This Row],[Price]]-Table_ExternalData_15[[#This Row],[Price]]*Table_ExternalData_15[[#This Row],[extra popust]]</f>
        <v>1.1019999999999999</v>
      </c>
      <c r="N2649" s="2">
        <f>IF(M2649&lt;I2649,M2649,I2649)</f>
        <v>1.1019999999999999</v>
      </c>
      <c r="O2649" s="12" t="str">
        <f>IF(N2649&lt;I2649,$U$1," ")</f>
        <v xml:space="preserve"> </v>
      </c>
      <c r="P2649" s="12" t="str">
        <f>IFERROR((O2649+30)," ")</f>
        <v xml:space="preserve"> </v>
      </c>
      <c r="Q2649" s="2">
        <f ca="1">IF(O2649=$U$1,N2649,"0")*1.22</f>
        <v>0</v>
      </c>
    </row>
    <row r="2650" spans="1:17" x14ac:dyDescent="0.25">
      <c r="A2650" t="s">
        <v>3659</v>
      </c>
      <c r="B2650" t="s">
        <v>3658</v>
      </c>
      <c r="C2650">
        <v>10017</v>
      </c>
      <c r="D2650">
        <v>1.96</v>
      </c>
      <c r="E2650">
        <f>IFERROR(VLOOKUP(Table_ExternalData_15[[#This Row],[Id]],Rabati!B:C,2,0),0)</f>
        <v>25</v>
      </c>
      <c r="F2650">
        <v>25</v>
      </c>
      <c r="G2650" t="str">
        <f>VLOOKUP(Table_ExternalData_15[[#This Row],[Id]],'Blagovna izdelek'!A:C,3,0)</f>
        <v>GW</v>
      </c>
      <c r="H2650">
        <f>Table_ExternalData_15[[#This Row],[Rabat]]*0.2</f>
        <v>5</v>
      </c>
      <c r="I2650" s="2">
        <f>Table_ExternalData_15[[#This Row],[Price]]-(Table_ExternalData_15[[#This Row],[Price]]*Table_ExternalData_15[[#This Row],[BB rabat]])/100</f>
        <v>1.8619999999999999</v>
      </c>
      <c r="J2650" s="2">
        <f>Table_ExternalData_15[[#This Row],[BB cena]]*Table_ExternalData_15[[#Headers],[1,22]]</f>
        <v>2.2716399999999997</v>
      </c>
      <c r="K2650" s="2">
        <f>Table_ExternalData_15[[#This Row],[Price]]*Table_ExternalData_15[[#Headers],[1,22]]</f>
        <v>2.3912</v>
      </c>
      <c r="L2650" s="7">
        <f>IF(G2650="White Shark",E2650*0.5,IF(G2650="Sbox",E2650*0.5,IF(G2650="Tenda",E2650*0.5,E2650*0.2)))/100</f>
        <v>0.05</v>
      </c>
      <c r="M2650" s="2">
        <f>Table_ExternalData_15[[#This Row],[Price]]-Table_ExternalData_15[[#This Row],[Price]]*Table_ExternalData_15[[#This Row],[extra popust]]</f>
        <v>1.8619999999999999</v>
      </c>
      <c r="N2650" s="2">
        <f>IF(M2650&lt;I2650,M2650,I2650)</f>
        <v>1.8619999999999999</v>
      </c>
      <c r="O2650" s="12" t="str">
        <f>IF(N2650&lt;I2650,$U$1," ")</f>
        <v xml:space="preserve"> </v>
      </c>
      <c r="P2650" s="12" t="str">
        <f>IFERROR((O2650+30)," ")</f>
        <v xml:space="preserve"> </v>
      </c>
      <c r="Q2650" s="2">
        <f ca="1">IF(O2650=$U$1,N2650,"0")*1.22</f>
        <v>0</v>
      </c>
    </row>
    <row r="2651" spans="1:17" x14ac:dyDescent="0.25">
      <c r="A2651" t="s">
        <v>3661</v>
      </c>
      <c r="B2651" t="s">
        <v>3660</v>
      </c>
      <c r="C2651">
        <v>10018</v>
      </c>
      <c r="D2651">
        <v>2.2400000000000002</v>
      </c>
      <c r="E2651">
        <f>IFERROR(VLOOKUP(Table_ExternalData_15[[#This Row],[Id]],Rabati!B:C,2,0),0)</f>
        <v>25</v>
      </c>
      <c r="F2651">
        <v>23</v>
      </c>
      <c r="G2651" t="str">
        <f>VLOOKUP(Table_ExternalData_15[[#This Row],[Id]],'Blagovna izdelek'!A:C,3,0)</f>
        <v>GW</v>
      </c>
      <c r="H2651">
        <f>Table_ExternalData_15[[#This Row],[Rabat]]*0.2</f>
        <v>5</v>
      </c>
      <c r="I2651" s="2">
        <f>Table_ExternalData_15[[#This Row],[Price]]-(Table_ExternalData_15[[#This Row],[Price]]*Table_ExternalData_15[[#This Row],[BB rabat]])/100</f>
        <v>2.1280000000000001</v>
      </c>
      <c r="J2651" s="2">
        <f>Table_ExternalData_15[[#This Row],[BB cena]]*Table_ExternalData_15[[#Headers],[1,22]]</f>
        <v>2.5961600000000002</v>
      </c>
      <c r="K2651" s="2">
        <f>Table_ExternalData_15[[#This Row],[Price]]*Table_ExternalData_15[[#Headers],[1,22]]</f>
        <v>2.7328000000000001</v>
      </c>
      <c r="L2651" s="7">
        <f>IF(G2651="White Shark",E2651*0.5,IF(G2651="Sbox",E2651*0.5,IF(G2651="Tenda",E2651*0.5,E2651*0.2)))/100</f>
        <v>0.05</v>
      </c>
      <c r="M2651" s="2">
        <f>Table_ExternalData_15[[#This Row],[Price]]-Table_ExternalData_15[[#This Row],[Price]]*Table_ExternalData_15[[#This Row],[extra popust]]</f>
        <v>2.1280000000000001</v>
      </c>
      <c r="N2651" s="2">
        <f>IF(M2651&lt;I2651,M2651,I2651)</f>
        <v>2.1280000000000001</v>
      </c>
      <c r="O2651" s="12" t="str">
        <f>IF(N2651&lt;I2651,$U$1," ")</f>
        <v xml:space="preserve"> </v>
      </c>
      <c r="P2651" s="12" t="str">
        <f>IFERROR((O2651+30)," ")</f>
        <v xml:space="preserve"> </v>
      </c>
      <c r="Q2651" s="2">
        <f ca="1">IF(O2651=$U$1,N2651,"0")*1.22</f>
        <v>0</v>
      </c>
    </row>
    <row r="2652" spans="1:17" x14ac:dyDescent="0.25">
      <c r="A2652" t="s">
        <v>3663</v>
      </c>
      <c r="B2652" t="s">
        <v>3662</v>
      </c>
      <c r="C2652">
        <v>10019</v>
      </c>
      <c r="D2652">
        <v>3.61</v>
      </c>
      <c r="E2652">
        <f>IFERROR(VLOOKUP(Table_ExternalData_15[[#This Row],[Id]],Rabati!B:C,2,0),0)</f>
        <v>25</v>
      </c>
      <c r="F2652">
        <v>76</v>
      </c>
      <c r="G2652" t="str">
        <f>VLOOKUP(Table_ExternalData_15[[#This Row],[Id]],'Blagovna izdelek'!A:C,3,0)</f>
        <v>GW</v>
      </c>
      <c r="H2652">
        <f>Table_ExternalData_15[[#This Row],[Rabat]]*0.2</f>
        <v>5</v>
      </c>
      <c r="I2652" s="2">
        <f>Table_ExternalData_15[[#This Row],[Price]]-(Table_ExternalData_15[[#This Row],[Price]]*Table_ExternalData_15[[#This Row],[BB rabat]])/100</f>
        <v>3.4295</v>
      </c>
      <c r="J2652" s="2">
        <f>Table_ExternalData_15[[#This Row],[BB cena]]*Table_ExternalData_15[[#Headers],[1,22]]</f>
        <v>4.1839899999999997</v>
      </c>
      <c r="K2652" s="2">
        <f>Table_ExternalData_15[[#This Row],[Price]]*Table_ExternalData_15[[#Headers],[1,22]]</f>
        <v>4.4041999999999994</v>
      </c>
      <c r="L2652" s="7">
        <f>IF(G2652="White Shark",E2652*0.5,IF(G2652="Sbox",E2652*0.5,IF(G2652="Tenda",E2652*0.5,E2652*0.2)))/100</f>
        <v>0.05</v>
      </c>
      <c r="M2652" s="2">
        <f>Table_ExternalData_15[[#This Row],[Price]]-Table_ExternalData_15[[#This Row],[Price]]*Table_ExternalData_15[[#This Row],[extra popust]]</f>
        <v>3.4295</v>
      </c>
      <c r="N2652" s="2">
        <f>IF(M2652&lt;I2652,M2652,I2652)</f>
        <v>3.4295</v>
      </c>
      <c r="O2652" s="12" t="str">
        <f>IF(N2652&lt;I2652,$U$1," ")</f>
        <v xml:space="preserve"> </v>
      </c>
      <c r="P2652" s="12" t="str">
        <f>IFERROR((O2652+30)," ")</f>
        <v xml:space="preserve"> </v>
      </c>
      <c r="Q2652" s="2">
        <f ca="1">IF(O2652=$U$1,N2652,"0")*1.22</f>
        <v>0</v>
      </c>
    </row>
    <row r="2653" spans="1:17" x14ac:dyDescent="0.25">
      <c r="A2653" t="s">
        <v>3665</v>
      </c>
      <c r="B2653" t="s">
        <v>3664</v>
      </c>
      <c r="C2653">
        <v>10020</v>
      </c>
      <c r="D2653">
        <v>3.6</v>
      </c>
      <c r="E2653">
        <f>IFERROR(VLOOKUP(Table_ExternalData_15[[#This Row],[Id]],Rabati!B:C,2,0),0)</f>
        <v>25</v>
      </c>
      <c r="F2653">
        <v>45</v>
      </c>
      <c r="G2653" t="str">
        <f>VLOOKUP(Table_ExternalData_15[[#This Row],[Id]],'Blagovna izdelek'!A:C,3,0)</f>
        <v>GW</v>
      </c>
      <c r="H2653">
        <f>Table_ExternalData_15[[#This Row],[Rabat]]*0.2</f>
        <v>5</v>
      </c>
      <c r="I2653" s="2">
        <f>Table_ExternalData_15[[#This Row],[Price]]-(Table_ExternalData_15[[#This Row],[Price]]*Table_ExternalData_15[[#This Row],[BB rabat]])/100</f>
        <v>3.42</v>
      </c>
      <c r="J2653" s="2">
        <f>Table_ExternalData_15[[#This Row],[BB cena]]*Table_ExternalData_15[[#Headers],[1,22]]</f>
        <v>4.1723999999999997</v>
      </c>
      <c r="K2653" s="2">
        <f>Table_ExternalData_15[[#This Row],[Price]]*Table_ExternalData_15[[#Headers],[1,22]]</f>
        <v>4.3920000000000003</v>
      </c>
      <c r="L2653" s="7">
        <f>IF(G2653="White Shark",E2653*0.5,IF(G2653="Sbox",E2653*0.5,IF(G2653="Tenda",E2653*0.5,E2653*0.2)))/100</f>
        <v>0.05</v>
      </c>
      <c r="M2653" s="2">
        <f>Table_ExternalData_15[[#This Row],[Price]]-Table_ExternalData_15[[#This Row],[Price]]*Table_ExternalData_15[[#This Row],[extra popust]]</f>
        <v>3.42</v>
      </c>
      <c r="N2653" s="2">
        <f>IF(M2653&lt;I2653,M2653,I2653)</f>
        <v>3.42</v>
      </c>
      <c r="O2653" s="12" t="str">
        <f>IF(N2653&lt;I2653,$U$1," ")</f>
        <v xml:space="preserve"> </v>
      </c>
      <c r="P2653" s="12" t="str">
        <f>IFERROR((O2653+30)," ")</f>
        <v xml:space="preserve"> </v>
      </c>
      <c r="Q2653" s="2">
        <f ca="1">IF(O2653=$U$1,N2653,"0")*1.22</f>
        <v>0</v>
      </c>
    </row>
    <row r="2654" spans="1:17" x14ac:dyDescent="0.25">
      <c r="A2654" t="s">
        <v>3667</v>
      </c>
      <c r="B2654" t="s">
        <v>3666</v>
      </c>
      <c r="C2654">
        <v>10021</v>
      </c>
      <c r="D2654">
        <v>3.94</v>
      </c>
      <c r="E2654">
        <f>IFERROR(VLOOKUP(Table_ExternalData_15[[#This Row],[Id]],Rabati!B:C,2,0),0)</f>
        <v>25</v>
      </c>
      <c r="F2654">
        <v>18</v>
      </c>
      <c r="G2654" t="str">
        <f>VLOOKUP(Table_ExternalData_15[[#This Row],[Id]],'Blagovna izdelek'!A:C,3,0)</f>
        <v>GW</v>
      </c>
      <c r="H2654">
        <f>Table_ExternalData_15[[#This Row],[Rabat]]*0.2</f>
        <v>5</v>
      </c>
      <c r="I2654" s="2">
        <f>Table_ExternalData_15[[#This Row],[Price]]-(Table_ExternalData_15[[#This Row],[Price]]*Table_ExternalData_15[[#This Row],[BB rabat]])/100</f>
        <v>3.7429999999999999</v>
      </c>
      <c r="J2654" s="2">
        <f>Table_ExternalData_15[[#This Row],[BB cena]]*Table_ExternalData_15[[#Headers],[1,22]]</f>
        <v>4.5664600000000002</v>
      </c>
      <c r="K2654" s="2">
        <f>Table_ExternalData_15[[#This Row],[Price]]*Table_ExternalData_15[[#Headers],[1,22]]</f>
        <v>4.8068</v>
      </c>
      <c r="L2654" s="7">
        <f>IF(G2654="White Shark",E2654*0.5,IF(G2654="Sbox",E2654*0.5,IF(G2654="Tenda",E2654*0.5,E2654*0.2)))/100</f>
        <v>0.05</v>
      </c>
      <c r="M2654" s="2">
        <f>Table_ExternalData_15[[#This Row],[Price]]-Table_ExternalData_15[[#This Row],[Price]]*Table_ExternalData_15[[#This Row],[extra popust]]</f>
        <v>3.7429999999999999</v>
      </c>
      <c r="N2654" s="2">
        <f>IF(M2654&lt;I2654,M2654,I2654)</f>
        <v>3.7429999999999999</v>
      </c>
      <c r="O2654" s="12" t="str">
        <f>IF(N2654&lt;I2654,$U$1," ")</f>
        <v xml:space="preserve"> </v>
      </c>
      <c r="P2654" s="12" t="str">
        <f>IFERROR((O2654+30)," ")</f>
        <v xml:space="preserve"> </v>
      </c>
      <c r="Q2654" s="2">
        <f ca="1">IF(O2654=$U$1,N2654,"0")*1.22</f>
        <v>0</v>
      </c>
    </row>
    <row r="2655" spans="1:17" x14ac:dyDescent="0.25">
      <c r="A2655" t="s">
        <v>3669</v>
      </c>
      <c r="B2655" t="s">
        <v>3668</v>
      </c>
      <c r="C2655">
        <v>10022</v>
      </c>
      <c r="D2655">
        <v>4.08</v>
      </c>
      <c r="E2655">
        <f>IFERROR(VLOOKUP(Table_ExternalData_15[[#This Row],[Id]],Rabati!B:C,2,0),0)</f>
        <v>25</v>
      </c>
      <c r="F2655">
        <v>19</v>
      </c>
      <c r="G2655" t="str">
        <f>VLOOKUP(Table_ExternalData_15[[#This Row],[Id]],'Blagovna izdelek'!A:C,3,0)</f>
        <v>GW</v>
      </c>
      <c r="H2655">
        <f>Table_ExternalData_15[[#This Row],[Rabat]]*0.2</f>
        <v>5</v>
      </c>
      <c r="I2655" s="2">
        <f>Table_ExternalData_15[[#This Row],[Price]]-(Table_ExternalData_15[[#This Row],[Price]]*Table_ExternalData_15[[#This Row],[BB rabat]])/100</f>
        <v>3.8759999999999999</v>
      </c>
      <c r="J2655" s="2">
        <f>Table_ExternalData_15[[#This Row],[BB cena]]*Table_ExternalData_15[[#Headers],[1,22]]</f>
        <v>4.72872</v>
      </c>
      <c r="K2655" s="2">
        <f>Table_ExternalData_15[[#This Row],[Price]]*Table_ExternalData_15[[#Headers],[1,22]]</f>
        <v>4.9775999999999998</v>
      </c>
      <c r="L2655" s="7">
        <f>IF(G2655="White Shark",E2655*0.5,IF(G2655="Sbox",E2655*0.5,IF(G2655="Tenda",E2655*0.5,E2655*0.2)))/100</f>
        <v>0.05</v>
      </c>
      <c r="M2655" s="2">
        <f>Table_ExternalData_15[[#This Row],[Price]]-Table_ExternalData_15[[#This Row],[Price]]*Table_ExternalData_15[[#This Row],[extra popust]]</f>
        <v>3.8759999999999999</v>
      </c>
      <c r="N2655" s="2">
        <f>IF(M2655&lt;I2655,M2655,I2655)</f>
        <v>3.8759999999999999</v>
      </c>
      <c r="O2655" s="12" t="str">
        <f>IF(N2655&lt;I2655,$U$1," ")</f>
        <v xml:space="preserve"> </v>
      </c>
      <c r="P2655" s="12" t="str">
        <f>IFERROR((O2655+30)," ")</f>
        <v xml:space="preserve"> </v>
      </c>
      <c r="Q2655" s="2">
        <f ca="1">IF(O2655=$U$1,N2655,"0")*1.22</f>
        <v>0</v>
      </c>
    </row>
    <row r="2656" spans="1:17" x14ac:dyDescent="0.25">
      <c r="A2656" t="s">
        <v>3671</v>
      </c>
      <c r="B2656" t="s">
        <v>3670</v>
      </c>
      <c r="C2656">
        <v>10023</v>
      </c>
      <c r="D2656">
        <v>3.45</v>
      </c>
      <c r="E2656">
        <f>IFERROR(VLOOKUP(Table_ExternalData_15[[#This Row],[Id]],Rabati!B:C,2,0),0)</f>
        <v>25</v>
      </c>
      <c r="F2656">
        <v>44</v>
      </c>
      <c r="G2656" t="str">
        <f>VLOOKUP(Table_ExternalData_15[[#This Row],[Id]],'Blagovna izdelek'!A:C,3,0)</f>
        <v>GW</v>
      </c>
      <c r="H2656">
        <f>Table_ExternalData_15[[#This Row],[Rabat]]*0.2</f>
        <v>5</v>
      </c>
      <c r="I2656" s="2">
        <f>Table_ExternalData_15[[#This Row],[Price]]-(Table_ExternalData_15[[#This Row],[Price]]*Table_ExternalData_15[[#This Row],[BB rabat]])/100</f>
        <v>3.2775000000000003</v>
      </c>
      <c r="J2656" s="2">
        <f>Table_ExternalData_15[[#This Row],[BB cena]]*Table_ExternalData_15[[#Headers],[1,22]]</f>
        <v>3.9985500000000003</v>
      </c>
      <c r="K2656" s="2">
        <f>Table_ExternalData_15[[#This Row],[Price]]*Table_ExternalData_15[[#Headers],[1,22]]</f>
        <v>4.2090000000000005</v>
      </c>
      <c r="L2656" s="7">
        <f>IF(G2656="White Shark",E2656*0.5,IF(G2656="Sbox",E2656*0.5,IF(G2656="Tenda",E2656*0.5,E2656*0.2)))/100</f>
        <v>0.05</v>
      </c>
      <c r="M2656" s="2">
        <f>Table_ExternalData_15[[#This Row],[Price]]-Table_ExternalData_15[[#This Row],[Price]]*Table_ExternalData_15[[#This Row],[extra popust]]</f>
        <v>3.2775000000000003</v>
      </c>
      <c r="N2656" s="2">
        <f>IF(M2656&lt;I2656,M2656,I2656)</f>
        <v>3.2775000000000003</v>
      </c>
      <c r="O2656" s="12" t="str">
        <f>IF(N2656&lt;I2656,$U$1," ")</f>
        <v xml:space="preserve"> </v>
      </c>
      <c r="P2656" s="12" t="str">
        <f>IFERROR((O2656+30)," ")</f>
        <v xml:space="preserve"> </v>
      </c>
      <c r="Q2656" s="2">
        <f ca="1">IF(O2656=$U$1,N2656,"0")*1.22</f>
        <v>0</v>
      </c>
    </row>
    <row r="2657" spans="1:17" x14ac:dyDescent="0.25">
      <c r="A2657" t="s">
        <v>3673</v>
      </c>
      <c r="B2657" t="s">
        <v>3672</v>
      </c>
      <c r="C2657">
        <v>10024</v>
      </c>
      <c r="D2657">
        <v>3.25</v>
      </c>
      <c r="E2657">
        <f>IFERROR(VLOOKUP(Table_ExternalData_15[[#This Row],[Id]],Rabati!B:C,2,0),0)</f>
        <v>25</v>
      </c>
      <c r="F2657">
        <v>4</v>
      </c>
      <c r="G2657" t="str">
        <f>VLOOKUP(Table_ExternalData_15[[#This Row],[Id]],'Blagovna izdelek'!A:C,3,0)</f>
        <v>GW</v>
      </c>
      <c r="H2657">
        <f>Table_ExternalData_15[[#This Row],[Rabat]]*0.2</f>
        <v>5</v>
      </c>
      <c r="I2657" s="2">
        <f>Table_ExternalData_15[[#This Row],[Price]]-(Table_ExternalData_15[[#This Row],[Price]]*Table_ExternalData_15[[#This Row],[BB rabat]])/100</f>
        <v>3.0874999999999999</v>
      </c>
      <c r="J2657" s="2">
        <f>Table_ExternalData_15[[#This Row],[BB cena]]*Table_ExternalData_15[[#Headers],[1,22]]</f>
        <v>3.7667499999999996</v>
      </c>
      <c r="K2657" s="2">
        <f>Table_ExternalData_15[[#This Row],[Price]]*Table_ExternalData_15[[#Headers],[1,22]]</f>
        <v>3.9649999999999999</v>
      </c>
      <c r="L2657" s="7">
        <f>IF(G2657="White Shark",E2657*0.5,IF(G2657="Sbox",E2657*0.5,IF(G2657="Tenda",E2657*0.5,E2657*0.2)))/100</f>
        <v>0.05</v>
      </c>
      <c r="M2657" s="2">
        <f>Table_ExternalData_15[[#This Row],[Price]]-Table_ExternalData_15[[#This Row],[Price]]*Table_ExternalData_15[[#This Row],[extra popust]]</f>
        <v>3.0874999999999999</v>
      </c>
      <c r="N2657" s="2">
        <f>IF(M2657&lt;I2657,M2657,I2657)</f>
        <v>3.0874999999999999</v>
      </c>
      <c r="O2657" s="12" t="str">
        <f>IF(N2657&lt;I2657,$U$1," ")</f>
        <v xml:space="preserve"> </v>
      </c>
      <c r="P2657" s="12" t="str">
        <f>IFERROR((O2657+30)," ")</f>
        <v xml:space="preserve"> </v>
      </c>
      <c r="Q2657" s="2">
        <f ca="1">IF(O2657=$U$1,N2657,"0")*1.22</f>
        <v>0</v>
      </c>
    </row>
    <row r="2658" spans="1:17" x14ac:dyDescent="0.25">
      <c r="A2658" t="s">
        <v>3675</v>
      </c>
      <c r="B2658" t="s">
        <v>3674</v>
      </c>
      <c r="C2658">
        <v>10026</v>
      </c>
      <c r="D2658">
        <v>4.6399999999999997</v>
      </c>
      <c r="E2658">
        <f>IFERROR(VLOOKUP(Table_ExternalData_15[[#This Row],[Id]],Rabati!B:C,2,0),0)</f>
        <v>25</v>
      </c>
      <c r="F2658">
        <v>19</v>
      </c>
      <c r="G2658" t="str">
        <f>VLOOKUP(Table_ExternalData_15[[#This Row],[Id]],'Blagovna izdelek'!A:C,3,0)</f>
        <v>GW</v>
      </c>
      <c r="H2658">
        <f>Table_ExternalData_15[[#This Row],[Rabat]]*0.2</f>
        <v>5</v>
      </c>
      <c r="I2658" s="2">
        <f>Table_ExternalData_15[[#This Row],[Price]]-(Table_ExternalData_15[[#This Row],[Price]]*Table_ExternalData_15[[#This Row],[BB rabat]])/100</f>
        <v>4.4079999999999995</v>
      </c>
      <c r="J2658" s="2">
        <f>Table_ExternalData_15[[#This Row],[BB cena]]*Table_ExternalData_15[[#Headers],[1,22]]</f>
        <v>5.3777599999999994</v>
      </c>
      <c r="K2658" s="2">
        <f>Table_ExternalData_15[[#This Row],[Price]]*Table_ExternalData_15[[#Headers],[1,22]]</f>
        <v>5.6607999999999992</v>
      </c>
      <c r="L2658" s="7">
        <f>IF(G2658="White Shark",E2658*0.5,IF(G2658="Sbox",E2658*0.5,IF(G2658="Tenda",E2658*0.5,E2658*0.2)))/100</f>
        <v>0.05</v>
      </c>
      <c r="M2658" s="2">
        <f>Table_ExternalData_15[[#This Row],[Price]]-Table_ExternalData_15[[#This Row],[Price]]*Table_ExternalData_15[[#This Row],[extra popust]]</f>
        <v>4.4079999999999995</v>
      </c>
      <c r="N2658" s="2">
        <f>IF(M2658&lt;I2658,M2658,I2658)</f>
        <v>4.4079999999999995</v>
      </c>
      <c r="O2658" s="12" t="str">
        <f>IF(N2658&lt;I2658,$U$1," ")</f>
        <v xml:space="preserve"> </v>
      </c>
      <c r="P2658" s="12" t="str">
        <f>IFERROR((O2658+30)," ")</f>
        <v xml:space="preserve"> </v>
      </c>
      <c r="Q2658" s="2">
        <f ca="1">IF(O2658=$U$1,N2658,"0")*1.22</f>
        <v>0</v>
      </c>
    </row>
    <row r="2659" spans="1:17" x14ac:dyDescent="0.25">
      <c r="A2659" t="s">
        <v>3677</v>
      </c>
      <c r="B2659" t="s">
        <v>3676</v>
      </c>
      <c r="C2659">
        <v>10027</v>
      </c>
      <c r="D2659">
        <v>5.4</v>
      </c>
      <c r="E2659">
        <f>IFERROR(VLOOKUP(Table_ExternalData_15[[#This Row],[Id]],Rabati!B:C,2,0),0)</f>
        <v>25</v>
      </c>
      <c r="F2659">
        <v>26</v>
      </c>
      <c r="G2659" t="str">
        <f>VLOOKUP(Table_ExternalData_15[[#This Row],[Id]],'Blagovna izdelek'!A:C,3,0)</f>
        <v>GW</v>
      </c>
      <c r="H2659">
        <f>Table_ExternalData_15[[#This Row],[Rabat]]*0.2</f>
        <v>5</v>
      </c>
      <c r="I2659" s="2">
        <f>Table_ExternalData_15[[#This Row],[Price]]-(Table_ExternalData_15[[#This Row],[Price]]*Table_ExternalData_15[[#This Row],[BB rabat]])/100</f>
        <v>5.1300000000000008</v>
      </c>
      <c r="J2659" s="2">
        <f>Table_ExternalData_15[[#This Row],[BB cena]]*Table_ExternalData_15[[#Headers],[1,22]]</f>
        <v>6.2586000000000004</v>
      </c>
      <c r="K2659" s="2">
        <f>Table_ExternalData_15[[#This Row],[Price]]*Table_ExternalData_15[[#Headers],[1,22]]</f>
        <v>6.5880000000000001</v>
      </c>
      <c r="L2659" s="7">
        <f>IF(G2659="White Shark",E2659*0.5,IF(G2659="Sbox",E2659*0.5,IF(G2659="Tenda",E2659*0.5,E2659*0.2)))/100</f>
        <v>0.05</v>
      </c>
      <c r="M2659" s="2">
        <f>Table_ExternalData_15[[#This Row],[Price]]-Table_ExternalData_15[[#This Row],[Price]]*Table_ExternalData_15[[#This Row],[extra popust]]</f>
        <v>5.1300000000000008</v>
      </c>
      <c r="N2659" s="2">
        <f>IF(M2659&lt;I2659,M2659,I2659)</f>
        <v>5.1300000000000008</v>
      </c>
      <c r="O2659" s="12" t="str">
        <f>IF(N2659&lt;I2659,$U$1," ")</f>
        <v xml:space="preserve"> </v>
      </c>
      <c r="P2659" s="12" t="str">
        <f>IFERROR((O2659+30)," ")</f>
        <v xml:space="preserve"> </v>
      </c>
      <c r="Q2659" s="2">
        <f ca="1">IF(O2659=$U$1,N2659,"0")*1.22</f>
        <v>0</v>
      </c>
    </row>
    <row r="2660" spans="1:17" x14ac:dyDescent="0.25">
      <c r="A2660" t="s">
        <v>3679</v>
      </c>
      <c r="B2660" t="s">
        <v>3678</v>
      </c>
      <c r="C2660">
        <v>10028</v>
      </c>
      <c r="D2660">
        <v>6.1</v>
      </c>
      <c r="E2660">
        <f>IFERROR(VLOOKUP(Table_ExternalData_15[[#This Row],[Id]],Rabati!B:C,2,0),0)</f>
        <v>25</v>
      </c>
      <c r="F2660">
        <v>20</v>
      </c>
      <c r="G2660" t="str">
        <f>VLOOKUP(Table_ExternalData_15[[#This Row],[Id]],'Blagovna izdelek'!A:C,3,0)</f>
        <v>GW</v>
      </c>
      <c r="H2660">
        <f>Table_ExternalData_15[[#This Row],[Rabat]]*0.2</f>
        <v>5</v>
      </c>
      <c r="I2660" s="2">
        <f>Table_ExternalData_15[[#This Row],[Price]]-(Table_ExternalData_15[[#This Row],[Price]]*Table_ExternalData_15[[#This Row],[BB rabat]])/100</f>
        <v>5.7949999999999999</v>
      </c>
      <c r="J2660" s="2">
        <f>Table_ExternalData_15[[#This Row],[BB cena]]*Table_ExternalData_15[[#Headers],[1,22]]</f>
        <v>7.0698999999999996</v>
      </c>
      <c r="K2660" s="2">
        <f>Table_ExternalData_15[[#This Row],[Price]]*Table_ExternalData_15[[#Headers],[1,22]]</f>
        <v>7.4419999999999993</v>
      </c>
      <c r="L2660" s="7">
        <f>IF(G2660="White Shark",E2660*0.5,IF(G2660="Sbox",E2660*0.5,IF(G2660="Tenda",E2660*0.5,E2660*0.2)))/100</f>
        <v>0.05</v>
      </c>
      <c r="M2660" s="2">
        <f>Table_ExternalData_15[[#This Row],[Price]]-Table_ExternalData_15[[#This Row],[Price]]*Table_ExternalData_15[[#This Row],[extra popust]]</f>
        <v>5.7949999999999999</v>
      </c>
      <c r="N2660" s="2">
        <f>IF(M2660&lt;I2660,M2660,I2660)</f>
        <v>5.7949999999999999</v>
      </c>
      <c r="O2660" s="12" t="str">
        <f>IF(N2660&lt;I2660,$U$1," ")</f>
        <v xml:space="preserve"> </v>
      </c>
      <c r="P2660" s="12" t="str">
        <f>IFERROR((O2660+30)," ")</f>
        <v xml:space="preserve"> </v>
      </c>
      <c r="Q2660" s="2">
        <f ca="1">IF(O2660=$U$1,N2660,"0")*1.22</f>
        <v>0</v>
      </c>
    </row>
    <row r="2661" spans="1:17" x14ac:dyDescent="0.25">
      <c r="A2661" t="s">
        <v>3681</v>
      </c>
      <c r="B2661" t="s">
        <v>3680</v>
      </c>
      <c r="C2661">
        <v>10029</v>
      </c>
      <c r="D2661">
        <v>7.53</v>
      </c>
      <c r="E2661">
        <f>IFERROR(VLOOKUP(Table_ExternalData_15[[#This Row],[Id]],Rabati!B:C,2,0),0)</f>
        <v>25</v>
      </c>
      <c r="F2661">
        <v>24</v>
      </c>
      <c r="G2661" t="str">
        <f>VLOOKUP(Table_ExternalData_15[[#This Row],[Id]],'Blagovna izdelek'!A:C,3,0)</f>
        <v>GW</v>
      </c>
      <c r="H2661">
        <f>Table_ExternalData_15[[#This Row],[Rabat]]*0.2</f>
        <v>5</v>
      </c>
      <c r="I2661" s="2">
        <f>Table_ExternalData_15[[#This Row],[Price]]-(Table_ExternalData_15[[#This Row],[Price]]*Table_ExternalData_15[[#This Row],[BB rabat]])/100</f>
        <v>7.1535000000000002</v>
      </c>
      <c r="J2661" s="2">
        <f>Table_ExternalData_15[[#This Row],[BB cena]]*Table_ExternalData_15[[#Headers],[1,22]]</f>
        <v>8.7272700000000007</v>
      </c>
      <c r="K2661" s="2">
        <f>Table_ExternalData_15[[#This Row],[Price]]*Table_ExternalData_15[[#Headers],[1,22]]</f>
        <v>9.1866000000000003</v>
      </c>
      <c r="L2661" s="7">
        <f>IF(G2661="White Shark",E2661*0.5,IF(G2661="Sbox",E2661*0.5,IF(G2661="Tenda",E2661*0.5,E2661*0.2)))/100</f>
        <v>0.05</v>
      </c>
      <c r="M2661" s="2">
        <f>Table_ExternalData_15[[#This Row],[Price]]-Table_ExternalData_15[[#This Row],[Price]]*Table_ExternalData_15[[#This Row],[extra popust]]</f>
        <v>7.1535000000000002</v>
      </c>
      <c r="N2661" s="2">
        <f>IF(M2661&lt;I2661,M2661,I2661)</f>
        <v>7.1535000000000002</v>
      </c>
      <c r="O2661" s="12" t="str">
        <f>IF(N2661&lt;I2661,$U$1," ")</f>
        <v xml:space="preserve"> </v>
      </c>
      <c r="P2661" s="12" t="str">
        <f>IFERROR((O2661+30)," ")</f>
        <v xml:space="preserve"> </v>
      </c>
      <c r="Q2661" s="2">
        <f ca="1">IF(O2661=$U$1,N2661,"0")*1.22</f>
        <v>0</v>
      </c>
    </row>
    <row r="2662" spans="1:17" x14ac:dyDescent="0.25">
      <c r="A2662" t="s">
        <v>3683</v>
      </c>
      <c r="B2662" t="s">
        <v>3682</v>
      </c>
      <c r="C2662">
        <v>10030</v>
      </c>
      <c r="D2662">
        <v>6.84</v>
      </c>
      <c r="E2662">
        <f>IFERROR(VLOOKUP(Table_ExternalData_15[[#This Row],[Id]],Rabati!B:C,2,0),0)</f>
        <v>25</v>
      </c>
      <c r="F2662">
        <v>29</v>
      </c>
      <c r="G2662" t="str">
        <f>VLOOKUP(Table_ExternalData_15[[#This Row],[Id]],'Blagovna izdelek'!A:C,3,0)</f>
        <v>GW</v>
      </c>
      <c r="H2662">
        <f>Table_ExternalData_15[[#This Row],[Rabat]]*0.2</f>
        <v>5</v>
      </c>
      <c r="I2662" s="2">
        <f>Table_ExternalData_15[[#This Row],[Price]]-(Table_ExternalData_15[[#This Row],[Price]]*Table_ExternalData_15[[#This Row],[BB rabat]])/100</f>
        <v>6.4980000000000002</v>
      </c>
      <c r="J2662" s="2">
        <f>Table_ExternalData_15[[#This Row],[BB cena]]*Table_ExternalData_15[[#Headers],[1,22]]</f>
        <v>7.9275599999999997</v>
      </c>
      <c r="K2662" s="2">
        <f>Table_ExternalData_15[[#This Row],[Price]]*Table_ExternalData_15[[#Headers],[1,22]]</f>
        <v>8.3447999999999993</v>
      </c>
      <c r="L2662" s="7">
        <f>IF(G2662="White Shark",E2662*0.5,IF(G2662="Sbox",E2662*0.5,IF(G2662="Tenda",E2662*0.5,E2662*0.2)))/100</f>
        <v>0.05</v>
      </c>
      <c r="M2662" s="2">
        <f>Table_ExternalData_15[[#This Row],[Price]]-Table_ExternalData_15[[#This Row],[Price]]*Table_ExternalData_15[[#This Row],[extra popust]]</f>
        <v>6.4980000000000002</v>
      </c>
      <c r="N2662" s="2">
        <f>IF(M2662&lt;I2662,M2662,I2662)</f>
        <v>6.4980000000000002</v>
      </c>
      <c r="O2662" s="12" t="str">
        <f>IF(N2662&lt;I2662,$U$1," ")</f>
        <v xml:space="preserve"> </v>
      </c>
      <c r="P2662" s="12" t="str">
        <f>IFERROR((O2662+30)," ")</f>
        <v xml:space="preserve"> </v>
      </c>
      <c r="Q2662" s="2">
        <f ca="1">IF(O2662=$U$1,N2662,"0")*1.22</f>
        <v>0</v>
      </c>
    </row>
    <row r="2663" spans="1:17" x14ac:dyDescent="0.25">
      <c r="A2663" t="s">
        <v>3685</v>
      </c>
      <c r="B2663" t="s">
        <v>3684</v>
      </c>
      <c r="C2663">
        <v>10031</v>
      </c>
      <c r="D2663">
        <v>6.85</v>
      </c>
      <c r="E2663">
        <f>IFERROR(VLOOKUP(Table_ExternalData_15[[#This Row],[Id]],Rabati!B:C,2,0),0)</f>
        <v>25</v>
      </c>
      <c r="F2663">
        <v>27</v>
      </c>
      <c r="G2663" t="str">
        <f>VLOOKUP(Table_ExternalData_15[[#This Row],[Id]],'Blagovna izdelek'!A:C,3,0)</f>
        <v>GW</v>
      </c>
      <c r="H2663">
        <f>Table_ExternalData_15[[#This Row],[Rabat]]*0.2</f>
        <v>5</v>
      </c>
      <c r="I2663" s="2">
        <f>Table_ExternalData_15[[#This Row],[Price]]-(Table_ExternalData_15[[#This Row],[Price]]*Table_ExternalData_15[[#This Row],[BB rabat]])/100</f>
        <v>6.5074999999999994</v>
      </c>
      <c r="J2663" s="2">
        <f>Table_ExternalData_15[[#This Row],[BB cena]]*Table_ExternalData_15[[#Headers],[1,22]]</f>
        <v>7.9391499999999988</v>
      </c>
      <c r="K2663" s="2">
        <f>Table_ExternalData_15[[#This Row],[Price]]*Table_ExternalData_15[[#Headers],[1,22]]</f>
        <v>8.3569999999999993</v>
      </c>
      <c r="L2663" s="7">
        <f>IF(G2663="White Shark",E2663*0.5,IF(G2663="Sbox",E2663*0.5,IF(G2663="Tenda",E2663*0.5,E2663*0.2)))/100</f>
        <v>0.05</v>
      </c>
      <c r="M2663" s="2">
        <f>Table_ExternalData_15[[#This Row],[Price]]-Table_ExternalData_15[[#This Row],[Price]]*Table_ExternalData_15[[#This Row],[extra popust]]</f>
        <v>6.5074999999999994</v>
      </c>
      <c r="N2663" s="2">
        <f>IF(M2663&lt;I2663,M2663,I2663)</f>
        <v>6.5074999999999994</v>
      </c>
      <c r="O2663" s="12" t="str">
        <f>IF(N2663&lt;I2663,$U$1," ")</f>
        <v xml:space="preserve"> </v>
      </c>
      <c r="P2663" s="12" t="str">
        <f>IFERROR((O2663+30)," ")</f>
        <v xml:space="preserve"> </v>
      </c>
      <c r="Q2663" s="2">
        <f ca="1">IF(O2663=$U$1,N2663,"0")*1.22</f>
        <v>0</v>
      </c>
    </row>
    <row r="2664" spans="1:17" x14ac:dyDescent="0.25">
      <c r="A2664" t="s">
        <v>3687</v>
      </c>
      <c r="B2664" t="s">
        <v>3686</v>
      </c>
      <c r="C2664">
        <v>10032</v>
      </c>
      <c r="D2664">
        <v>7.78</v>
      </c>
      <c r="E2664">
        <f>IFERROR(VLOOKUP(Table_ExternalData_15[[#This Row],[Id]],Rabati!B:C,2,0),0)</f>
        <v>25</v>
      </c>
      <c r="F2664">
        <v>10</v>
      </c>
      <c r="G2664" t="str">
        <f>VLOOKUP(Table_ExternalData_15[[#This Row],[Id]],'Blagovna izdelek'!A:C,3,0)</f>
        <v>GW</v>
      </c>
      <c r="H2664">
        <f>Table_ExternalData_15[[#This Row],[Rabat]]*0.2</f>
        <v>5</v>
      </c>
      <c r="I2664" s="2">
        <f>Table_ExternalData_15[[#This Row],[Price]]-(Table_ExternalData_15[[#This Row],[Price]]*Table_ExternalData_15[[#This Row],[BB rabat]])/100</f>
        <v>7.391</v>
      </c>
      <c r="J2664" s="2">
        <f>Table_ExternalData_15[[#This Row],[BB cena]]*Table_ExternalData_15[[#Headers],[1,22]]</f>
        <v>9.0170200000000005</v>
      </c>
      <c r="K2664" s="2">
        <f>Table_ExternalData_15[[#This Row],[Price]]*Table_ExternalData_15[[#Headers],[1,22]]</f>
        <v>9.4916</v>
      </c>
      <c r="L2664" s="7">
        <f>IF(G2664="White Shark",E2664*0.5,IF(G2664="Sbox",E2664*0.5,IF(G2664="Tenda",E2664*0.5,E2664*0.2)))/100</f>
        <v>0.05</v>
      </c>
      <c r="M2664" s="2">
        <f>Table_ExternalData_15[[#This Row],[Price]]-Table_ExternalData_15[[#This Row],[Price]]*Table_ExternalData_15[[#This Row],[extra popust]]</f>
        <v>7.391</v>
      </c>
      <c r="N2664" s="2">
        <f>IF(M2664&lt;I2664,M2664,I2664)</f>
        <v>7.391</v>
      </c>
      <c r="O2664" s="12" t="str">
        <f>IF(N2664&lt;I2664,$U$1," ")</f>
        <v xml:space="preserve"> </v>
      </c>
      <c r="P2664" s="12" t="str">
        <f>IFERROR((O2664+30)," ")</f>
        <v xml:space="preserve"> </v>
      </c>
      <c r="Q2664" s="2">
        <f ca="1">IF(O2664=$U$1,N2664,"0")*1.22</f>
        <v>0</v>
      </c>
    </row>
    <row r="2665" spans="1:17" x14ac:dyDescent="0.25">
      <c r="A2665" t="s">
        <v>3689</v>
      </c>
      <c r="B2665" t="s">
        <v>3688</v>
      </c>
      <c r="C2665">
        <v>10033</v>
      </c>
      <c r="D2665">
        <v>8.02</v>
      </c>
      <c r="E2665">
        <f>IFERROR(VLOOKUP(Table_ExternalData_15[[#This Row],[Id]],Rabati!B:C,2,0),0)</f>
        <v>25</v>
      </c>
      <c r="F2665">
        <v>5</v>
      </c>
      <c r="G2665" t="str">
        <f>VLOOKUP(Table_ExternalData_15[[#This Row],[Id]],'Blagovna izdelek'!A:C,3,0)</f>
        <v>GW</v>
      </c>
      <c r="H2665">
        <f>Table_ExternalData_15[[#This Row],[Rabat]]*0.2</f>
        <v>5</v>
      </c>
      <c r="I2665" s="2">
        <f>Table_ExternalData_15[[#This Row],[Price]]-(Table_ExternalData_15[[#This Row],[Price]]*Table_ExternalData_15[[#This Row],[BB rabat]])/100</f>
        <v>7.6189999999999998</v>
      </c>
      <c r="J2665" s="2">
        <f>Table_ExternalData_15[[#This Row],[BB cena]]*Table_ExternalData_15[[#Headers],[1,22]]</f>
        <v>9.2951800000000002</v>
      </c>
      <c r="K2665" s="2">
        <f>Table_ExternalData_15[[#This Row],[Price]]*Table_ExternalData_15[[#Headers],[1,22]]</f>
        <v>9.7843999999999998</v>
      </c>
      <c r="L2665" s="7">
        <f>IF(G2665="White Shark",E2665*0.5,IF(G2665="Sbox",E2665*0.5,IF(G2665="Tenda",E2665*0.5,E2665*0.2)))/100</f>
        <v>0.05</v>
      </c>
      <c r="M2665" s="2">
        <f>Table_ExternalData_15[[#This Row],[Price]]-Table_ExternalData_15[[#This Row],[Price]]*Table_ExternalData_15[[#This Row],[extra popust]]</f>
        <v>7.6189999999999998</v>
      </c>
      <c r="N2665" s="2">
        <f>IF(M2665&lt;I2665,M2665,I2665)</f>
        <v>7.6189999999999998</v>
      </c>
      <c r="O2665" s="12" t="str">
        <f>IF(N2665&lt;I2665,$U$1," ")</f>
        <v xml:space="preserve"> </v>
      </c>
      <c r="P2665" s="12" t="str">
        <f>IFERROR((O2665+30)," ")</f>
        <v xml:space="preserve"> </v>
      </c>
      <c r="Q2665" s="2">
        <f ca="1">IF(O2665=$U$1,N2665,"0")*1.22</f>
        <v>0</v>
      </c>
    </row>
    <row r="2666" spans="1:17" x14ac:dyDescent="0.25">
      <c r="A2666" t="s">
        <v>3691</v>
      </c>
      <c r="B2666" t="s">
        <v>3690</v>
      </c>
      <c r="C2666">
        <v>10034</v>
      </c>
      <c r="D2666">
        <v>12.11</v>
      </c>
      <c r="E2666">
        <f>IFERROR(VLOOKUP(Table_ExternalData_15[[#This Row],[Id]],Rabati!B:C,2,0),0)</f>
        <v>25</v>
      </c>
      <c r="F2666">
        <v>9</v>
      </c>
      <c r="G2666" t="str">
        <f>VLOOKUP(Table_ExternalData_15[[#This Row],[Id]],'Blagovna izdelek'!A:C,3,0)</f>
        <v>GW</v>
      </c>
      <c r="H2666">
        <f>Table_ExternalData_15[[#This Row],[Rabat]]*0.2</f>
        <v>5</v>
      </c>
      <c r="I2666" s="2">
        <f>Table_ExternalData_15[[#This Row],[Price]]-(Table_ExternalData_15[[#This Row],[Price]]*Table_ExternalData_15[[#This Row],[BB rabat]])/100</f>
        <v>11.5045</v>
      </c>
      <c r="J2666" s="2">
        <f>Table_ExternalData_15[[#This Row],[BB cena]]*Table_ExternalData_15[[#Headers],[1,22]]</f>
        <v>14.035489999999999</v>
      </c>
      <c r="K2666" s="2">
        <f>Table_ExternalData_15[[#This Row],[Price]]*Table_ExternalData_15[[#Headers],[1,22]]</f>
        <v>14.774199999999999</v>
      </c>
      <c r="L2666" s="7">
        <f>IF(G2666="White Shark",E2666*0.5,IF(G2666="Sbox",E2666*0.5,IF(G2666="Tenda",E2666*0.5,E2666*0.2)))/100</f>
        <v>0.05</v>
      </c>
      <c r="M2666" s="2">
        <f>Table_ExternalData_15[[#This Row],[Price]]-Table_ExternalData_15[[#This Row],[Price]]*Table_ExternalData_15[[#This Row],[extra popust]]</f>
        <v>11.5045</v>
      </c>
      <c r="N2666" s="2">
        <f>IF(M2666&lt;I2666,M2666,I2666)</f>
        <v>11.5045</v>
      </c>
      <c r="O2666" s="12" t="str">
        <f>IF(N2666&lt;I2666,$U$1," ")</f>
        <v xml:space="preserve"> </v>
      </c>
      <c r="P2666" s="12" t="str">
        <f>IFERROR((O2666+30)," ")</f>
        <v xml:space="preserve"> </v>
      </c>
      <c r="Q2666" s="2">
        <f ca="1">IF(O2666=$U$1,N2666,"0")*1.22</f>
        <v>0</v>
      </c>
    </row>
    <row r="2667" spans="1:17" x14ac:dyDescent="0.25">
      <c r="A2667" t="s">
        <v>3693</v>
      </c>
      <c r="B2667" t="s">
        <v>3692</v>
      </c>
      <c r="C2667">
        <v>10035</v>
      </c>
      <c r="D2667">
        <v>11.95</v>
      </c>
      <c r="E2667">
        <f>IFERROR(VLOOKUP(Table_ExternalData_15[[#This Row],[Id]],Rabati!B:C,2,0),0)</f>
        <v>25</v>
      </c>
      <c r="F2667">
        <v>14</v>
      </c>
      <c r="G2667" t="str">
        <f>VLOOKUP(Table_ExternalData_15[[#This Row],[Id]],'Blagovna izdelek'!A:C,3,0)</f>
        <v>GW</v>
      </c>
      <c r="H2667">
        <f>Table_ExternalData_15[[#This Row],[Rabat]]*0.2</f>
        <v>5</v>
      </c>
      <c r="I2667" s="2">
        <f>Table_ExternalData_15[[#This Row],[Price]]-(Table_ExternalData_15[[#This Row],[Price]]*Table_ExternalData_15[[#This Row],[BB rabat]])/100</f>
        <v>11.352499999999999</v>
      </c>
      <c r="J2667" s="2">
        <f>Table_ExternalData_15[[#This Row],[BB cena]]*Table_ExternalData_15[[#Headers],[1,22]]</f>
        <v>13.85005</v>
      </c>
      <c r="K2667" s="2">
        <f>Table_ExternalData_15[[#This Row],[Price]]*Table_ExternalData_15[[#Headers],[1,22]]</f>
        <v>14.578999999999999</v>
      </c>
      <c r="L2667" s="7">
        <f>IF(G2667="White Shark",E2667*0.5,IF(G2667="Sbox",E2667*0.5,IF(G2667="Tenda",E2667*0.5,E2667*0.2)))/100</f>
        <v>0.05</v>
      </c>
      <c r="M2667" s="2">
        <f>Table_ExternalData_15[[#This Row],[Price]]-Table_ExternalData_15[[#This Row],[Price]]*Table_ExternalData_15[[#This Row],[extra popust]]</f>
        <v>11.352499999999999</v>
      </c>
      <c r="N2667" s="2">
        <f>IF(M2667&lt;I2667,M2667,I2667)</f>
        <v>11.352499999999999</v>
      </c>
      <c r="O2667" s="12" t="str">
        <f>IF(N2667&lt;I2667,$U$1," ")</f>
        <v xml:space="preserve"> </v>
      </c>
      <c r="P2667" s="12" t="str">
        <f>IFERROR((O2667+30)," ")</f>
        <v xml:space="preserve"> </v>
      </c>
      <c r="Q2667" s="2">
        <f ca="1">IF(O2667=$U$1,N2667,"0")*1.22</f>
        <v>0</v>
      </c>
    </row>
    <row r="2668" spans="1:17" x14ac:dyDescent="0.25">
      <c r="A2668" t="s">
        <v>3695</v>
      </c>
      <c r="B2668" t="s">
        <v>3694</v>
      </c>
      <c r="C2668">
        <v>10036</v>
      </c>
      <c r="D2668">
        <v>24.57</v>
      </c>
      <c r="E2668">
        <f>IFERROR(VLOOKUP(Table_ExternalData_15[[#This Row],[Id]],Rabati!B:C,2,0),0)</f>
        <v>25</v>
      </c>
      <c r="F2668">
        <v>1</v>
      </c>
      <c r="G2668" t="str">
        <f>VLOOKUP(Table_ExternalData_15[[#This Row],[Id]],'Blagovna izdelek'!A:C,3,0)</f>
        <v>GW</v>
      </c>
      <c r="H2668">
        <f>Table_ExternalData_15[[#This Row],[Rabat]]*0.2</f>
        <v>5</v>
      </c>
      <c r="I2668" s="2">
        <f>Table_ExternalData_15[[#This Row],[Price]]-(Table_ExternalData_15[[#This Row],[Price]]*Table_ExternalData_15[[#This Row],[BB rabat]])/100</f>
        <v>23.3415</v>
      </c>
      <c r="J2668" s="2">
        <f>Table_ExternalData_15[[#This Row],[BB cena]]*Table_ExternalData_15[[#Headers],[1,22]]</f>
        <v>28.47663</v>
      </c>
      <c r="K2668" s="2">
        <f>Table_ExternalData_15[[#This Row],[Price]]*Table_ExternalData_15[[#Headers],[1,22]]</f>
        <v>29.9754</v>
      </c>
      <c r="L2668" s="7">
        <f>IF(G2668="White Shark",E2668*0.5,IF(G2668="Sbox",E2668*0.5,IF(G2668="Tenda",E2668*0.5,E2668*0.2)))/100</f>
        <v>0.05</v>
      </c>
      <c r="M2668" s="2">
        <f>Table_ExternalData_15[[#This Row],[Price]]-Table_ExternalData_15[[#This Row],[Price]]*Table_ExternalData_15[[#This Row],[extra popust]]</f>
        <v>23.3415</v>
      </c>
      <c r="N2668" s="2">
        <f>IF(M2668&lt;I2668,M2668,I2668)</f>
        <v>23.3415</v>
      </c>
      <c r="O2668" s="12" t="str">
        <f>IF(N2668&lt;I2668,$U$1," ")</f>
        <v xml:space="preserve"> </v>
      </c>
      <c r="P2668" s="12" t="str">
        <f>IFERROR((O2668+30)," ")</f>
        <v xml:space="preserve"> </v>
      </c>
      <c r="Q2668" s="2">
        <f ca="1">IF(O2668=$U$1,N2668,"0")*1.22</f>
        <v>0</v>
      </c>
    </row>
    <row r="2669" spans="1:17" x14ac:dyDescent="0.25">
      <c r="A2669" t="s">
        <v>3697</v>
      </c>
      <c r="B2669" t="s">
        <v>3696</v>
      </c>
      <c r="C2669">
        <v>10037</v>
      </c>
      <c r="D2669">
        <v>24.57</v>
      </c>
      <c r="E2669">
        <f>IFERROR(VLOOKUP(Table_ExternalData_15[[#This Row],[Id]],Rabati!B:C,2,0),0)</f>
        <v>25</v>
      </c>
      <c r="F2669">
        <v>18</v>
      </c>
      <c r="G2669" t="str">
        <f>VLOOKUP(Table_ExternalData_15[[#This Row],[Id]],'Blagovna izdelek'!A:C,3,0)</f>
        <v>GW</v>
      </c>
      <c r="H2669">
        <f>Table_ExternalData_15[[#This Row],[Rabat]]*0.2</f>
        <v>5</v>
      </c>
      <c r="I2669" s="2">
        <f>Table_ExternalData_15[[#This Row],[Price]]-(Table_ExternalData_15[[#This Row],[Price]]*Table_ExternalData_15[[#This Row],[BB rabat]])/100</f>
        <v>23.3415</v>
      </c>
      <c r="J2669" s="2">
        <f>Table_ExternalData_15[[#This Row],[BB cena]]*Table_ExternalData_15[[#Headers],[1,22]]</f>
        <v>28.47663</v>
      </c>
      <c r="K2669" s="2">
        <f>Table_ExternalData_15[[#This Row],[Price]]*Table_ExternalData_15[[#Headers],[1,22]]</f>
        <v>29.9754</v>
      </c>
      <c r="L2669" s="7">
        <f>IF(G2669="White Shark",E2669*0.5,IF(G2669="Sbox",E2669*0.5,IF(G2669="Tenda",E2669*0.5,E2669*0.2)))/100</f>
        <v>0.05</v>
      </c>
      <c r="M2669" s="2">
        <f>Table_ExternalData_15[[#This Row],[Price]]-Table_ExternalData_15[[#This Row],[Price]]*Table_ExternalData_15[[#This Row],[extra popust]]</f>
        <v>23.3415</v>
      </c>
      <c r="N2669" s="2">
        <f>IF(M2669&lt;I2669,M2669,I2669)</f>
        <v>23.3415</v>
      </c>
      <c r="O2669" s="12" t="str">
        <f>IF(N2669&lt;I2669,$U$1," ")</f>
        <v xml:space="preserve"> </v>
      </c>
      <c r="P2669" s="12" t="str">
        <f>IFERROR((O2669+30)," ")</f>
        <v xml:space="preserve"> </v>
      </c>
      <c r="Q2669" s="2">
        <f ca="1">IF(O2669=$U$1,N2669,"0")*1.22</f>
        <v>0</v>
      </c>
    </row>
    <row r="2670" spans="1:17" x14ac:dyDescent="0.25">
      <c r="A2670" t="s">
        <v>274</v>
      </c>
      <c r="B2670" t="s">
        <v>273</v>
      </c>
      <c r="C2670">
        <v>5797</v>
      </c>
      <c r="D2670">
        <v>2.68</v>
      </c>
      <c r="E2670">
        <f>IFERROR(VLOOKUP(Table_ExternalData_15[[#This Row],[Id]],Rabati!B:C,2,0),0)</f>
        <v>20</v>
      </c>
      <c r="F2670">
        <v>31</v>
      </c>
      <c r="G2670" t="str">
        <f>VLOOKUP(Table_ExternalData_15[[#This Row],[Id]],'Blagovna izdelek'!A:C,3,0)</f>
        <v>GP</v>
      </c>
      <c r="H2670">
        <f>Table_ExternalData_15[[#This Row],[Rabat]]*0.2</f>
        <v>4</v>
      </c>
      <c r="I2670" s="2">
        <f>Table_ExternalData_15[[#This Row],[Price]]-(Table_ExternalData_15[[#This Row],[Price]]*Table_ExternalData_15[[#This Row],[BB rabat]])/100</f>
        <v>2.5728</v>
      </c>
      <c r="J2670" s="2">
        <f>Table_ExternalData_15[[#This Row],[BB cena]]*Table_ExternalData_15[[#Headers],[1,22]]</f>
        <v>3.1388159999999998</v>
      </c>
      <c r="K2670" s="2">
        <f>Table_ExternalData_15[[#This Row],[Price]]*Table_ExternalData_15[[#Headers],[1,22]]</f>
        <v>3.2696000000000001</v>
      </c>
      <c r="L2670" s="7">
        <f>IF(G2670="White Shark",E2670*0.5,IF(G2670="Sbox",E2670*0.5,IF(G2670="Tenda",E2670*0.5,E2670*0.2)))/100</f>
        <v>0.04</v>
      </c>
      <c r="M2670" s="2">
        <f>Table_ExternalData_15[[#This Row],[Price]]-Table_ExternalData_15[[#This Row],[Price]]*Table_ExternalData_15[[#This Row],[extra popust]]</f>
        <v>2.5728</v>
      </c>
      <c r="N2670" s="2">
        <f>IF(M2670&lt;I2670,M2670,I2670)</f>
        <v>2.5728</v>
      </c>
      <c r="O2670" s="12" t="str">
        <f>IF(N2670&lt;I2670,$U$1," ")</f>
        <v xml:space="preserve"> </v>
      </c>
      <c r="P2670" s="12" t="str">
        <f>IFERROR((O2670+30)," ")</f>
        <v xml:space="preserve"> </v>
      </c>
      <c r="Q2670" s="2">
        <f ca="1">IF(O2670=$U$1,N2670,"0")*1.22</f>
        <v>0</v>
      </c>
    </row>
    <row r="2671" spans="1:17" x14ac:dyDescent="0.25">
      <c r="A2671" t="s">
        <v>276</v>
      </c>
      <c r="B2671" t="s">
        <v>275</v>
      </c>
      <c r="C2671">
        <v>5799</v>
      </c>
      <c r="D2671">
        <v>3.57</v>
      </c>
      <c r="E2671">
        <f>IFERROR(VLOOKUP(Table_ExternalData_15[[#This Row],[Id]],Rabati!B:C,2,0),0)</f>
        <v>20</v>
      </c>
      <c r="F2671">
        <v>78</v>
      </c>
      <c r="G2671" t="str">
        <f>VLOOKUP(Table_ExternalData_15[[#This Row],[Id]],'Blagovna izdelek'!A:C,3,0)</f>
        <v>GP</v>
      </c>
      <c r="H2671">
        <f>Table_ExternalData_15[[#This Row],[Rabat]]*0.2</f>
        <v>4</v>
      </c>
      <c r="I2671" s="2">
        <f>Table_ExternalData_15[[#This Row],[Price]]-(Table_ExternalData_15[[#This Row],[Price]]*Table_ExternalData_15[[#This Row],[BB rabat]])/100</f>
        <v>3.4272</v>
      </c>
      <c r="J2671" s="2">
        <f>Table_ExternalData_15[[#This Row],[BB cena]]*Table_ExternalData_15[[#Headers],[1,22]]</f>
        <v>4.181184</v>
      </c>
      <c r="K2671" s="2">
        <f>Table_ExternalData_15[[#This Row],[Price]]*Table_ExternalData_15[[#Headers],[1,22]]</f>
        <v>4.3553999999999995</v>
      </c>
      <c r="L2671" s="7">
        <f>IF(G2671="White Shark",E2671*0.5,IF(G2671="Sbox",E2671*0.5,IF(G2671="Tenda",E2671*0.5,E2671*0.2)))/100</f>
        <v>0.04</v>
      </c>
      <c r="M2671" s="2">
        <f>Table_ExternalData_15[[#This Row],[Price]]-Table_ExternalData_15[[#This Row],[Price]]*Table_ExternalData_15[[#This Row],[extra popust]]</f>
        <v>3.4272</v>
      </c>
      <c r="N2671" s="2">
        <f>IF(M2671&lt;I2671,M2671,I2671)</f>
        <v>3.4272</v>
      </c>
      <c r="O2671" s="12" t="str">
        <f>IF(N2671&lt;I2671,$U$1," ")</f>
        <v xml:space="preserve"> </v>
      </c>
      <c r="P2671" s="12" t="str">
        <f>IFERROR((O2671+30)," ")</f>
        <v xml:space="preserve"> </v>
      </c>
      <c r="Q2671" s="2">
        <f ca="1">IF(O2671=$U$1,N2671,"0")*1.22</f>
        <v>0</v>
      </c>
    </row>
    <row r="2672" spans="1:17" x14ac:dyDescent="0.25">
      <c r="A2672" t="s">
        <v>282</v>
      </c>
      <c r="B2672" t="s">
        <v>281</v>
      </c>
      <c r="C2672">
        <v>5803</v>
      </c>
      <c r="D2672">
        <v>3.47</v>
      </c>
      <c r="E2672">
        <f>IFERROR(VLOOKUP(Table_ExternalData_15[[#This Row],[Id]],Rabati!B:C,2,0),0)</f>
        <v>20</v>
      </c>
      <c r="F2672">
        <v>51</v>
      </c>
      <c r="G2672" t="str">
        <f>VLOOKUP(Table_ExternalData_15[[#This Row],[Id]],'Blagovna izdelek'!A:C,3,0)</f>
        <v>GP</v>
      </c>
      <c r="H2672">
        <f>Table_ExternalData_15[[#This Row],[Rabat]]*0.2</f>
        <v>4</v>
      </c>
      <c r="I2672" s="2">
        <f>Table_ExternalData_15[[#This Row],[Price]]-(Table_ExternalData_15[[#This Row],[Price]]*Table_ExternalData_15[[#This Row],[BB rabat]])/100</f>
        <v>3.3312000000000004</v>
      </c>
      <c r="J2672" s="2">
        <f>Table_ExternalData_15[[#This Row],[BB cena]]*Table_ExternalData_15[[#Headers],[1,22]]</f>
        <v>4.0640640000000001</v>
      </c>
      <c r="K2672" s="2">
        <f>Table_ExternalData_15[[#This Row],[Price]]*Table_ExternalData_15[[#Headers],[1,22]]</f>
        <v>4.2334000000000005</v>
      </c>
      <c r="L2672" s="7">
        <f>IF(G2672="White Shark",E2672*0.5,IF(G2672="Sbox",E2672*0.5,IF(G2672="Tenda",E2672*0.5,E2672*0.2)))/100</f>
        <v>0.04</v>
      </c>
      <c r="M2672" s="2">
        <f>Table_ExternalData_15[[#This Row],[Price]]-Table_ExternalData_15[[#This Row],[Price]]*Table_ExternalData_15[[#This Row],[extra popust]]</f>
        <v>3.3312000000000004</v>
      </c>
      <c r="N2672" s="2">
        <f>IF(M2672&lt;I2672,M2672,I2672)</f>
        <v>3.3312000000000004</v>
      </c>
      <c r="O2672" s="12" t="str">
        <f>IF(N2672&lt;I2672,$U$1," ")</f>
        <v xml:space="preserve"> </v>
      </c>
      <c r="P2672" s="12" t="str">
        <f>IFERROR((O2672+30)," ")</f>
        <v xml:space="preserve"> </v>
      </c>
      <c r="Q2672" s="2">
        <f ca="1">IF(O2672=$U$1,N2672,"0")*1.22</f>
        <v>0</v>
      </c>
    </row>
    <row r="2673" spans="1:17" x14ac:dyDescent="0.25">
      <c r="A2673" t="s">
        <v>284</v>
      </c>
      <c r="B2673" t="s">
        <v>283</v>
      </c>
      <c r="C2673">
        <v>5804</v>
      </c>
      <c r="D2673">
        <v>1.41</v>
      </c>
      <c r="E2673">
        <f>IFERROR(VLOOKUP(Table_ExternalData_15[[#This Row],[Id]],Rabati!B:C,2,0),0)</f>
        <v>20</v>
      </c>
      <c r="F2673">
        <v>39</v>
      </c>
      <c r="G2673" t="str">
        <f>VLOOKUP(Table_ExternalData_15[[#This Row],[Id]],'Blagovna izdelek'!A:C,3,0)</f>
        <v>GP</v>
      </c>
      <c r="H2673">
        <f>Table_ExternalData_15[[#This Row],[Rabat]]*0.2</f>
        <v>4</v>
      </c>
      <c r="I2673" s="2">
        <f>Table_ExternalData_15[[#This Row],[Price]]-(Table_ExternalData_15[[#This Row],[Price]]*Table_ExternalData_15[[#This Row],[BB rabat]])/100</f>
        <v>1.3535999999999999</v>
      </c>
      <c r="J2673" s="2">
        <f>Table_ExternalData_15[[#This Row],[BB cena]]*Table_ExternalData_15[[#Headers],[1,22]]</f>
        <v>1.6513919999999997</v>
      </c>
      <c r="K2673" s="2">
        <f>Table_ExternalData_15[[#This Row],[Price]]*Table_ExternalData_15[[#Headers],[1,22]]</f>
        <v>1.7202</v>
      </c>
      <c r="L2673" s="7">
        <f>IF(G2673="White Shark",E2673*0.5,IF(G2673="Sbox",E2673*0.5,IF(G2673="Tenda",E2673*0.5,E2673*0.2)))/100</f>
        <v>0.04</v>
      </c>
      <c r="M2673" s="2">
        <f>Table_ExternalData_15[[#This Row],[Price]]-Table_ExternalData_15[[#This Row],[Price]]*Table_ExternalData_15[[#This Row],[extra popust]]</f>
        <v>1.3535999999999999</v>
      </c>
      <c r="N2673" s="2">
        <f>IF(M2673&lt;I2673,M2673,I2673)</f>
        <v>1.3535999999999999</v>
      </c>
      <c r="O2673" s="12" t="str">
        <f>IF(N2673&lt;I2673,$U$1," ")</f>
        <v xml:space="preserve"> </v>
      </c>
      <c r="P2673" s="12" t="str">
        <f>IFERROR((O2673+30)," ")</f>
        <v xml:space="preserve"> </v>
      </c>
      <c r="Q2673" s="2">
        <f ca="1">IF(O2673=$U$1,N2673,"0")*1.22</f>
        <v>0</v>
      </c>
    </row>
    <row r="2674" spans="1:17" x14ac:dyDescent="0.25">
      <c r="A2674" t="s">
        <v>286</v>
      </c>
      <c r="B2674" t="s">
        <v>285</v>
      </c>
      <c r="C2674">
        <v>5806</v>
      </c>
      <c r="D2674">
        <v>2.98</v>
      </c>
      <c r="E2674">
        <f>IFERROR(VLOOKUP(Table_ExternalData_15[[#This Row],[Id]],Rabati!B:C,2,0),0)</f>
        <v>20</v>
      </c>
      <c r="F2674">
        <v>17</v>
      </c>
      <c r="G2674" t="str">
        <f>VLOOKUP(Table_ExternalData_15[[#This Row],[Id]],'Blagovna izdelek'!A:C,3,0)</f>
        <v>GP</v>
      </c>
      <c r="H2674">
        <f>Table_ExternalData_15[[#This Row],[Rabat]]*0.2</f>
        <v>4</v>
      </c>
      <c r="I2674" s="2">
        <f>Table_ExternalData_15[[#This Row],[Price]]-(Table_ExternalData_15[[#This Row],[Price]]*Table_ExternalData_15[[#This Row],[BB rabat]])/100</f>
        <v>2.8607999999999998</v>
      </c>
      <c r="J2674" s="2">
        <f>Table_ExternalData_15[[#This Row],[BB cena]]*Table_ExternalData_15[[#Headers],[1,22]]</f>
        <v>3.4901759999999995</v>
      </c>
      <c r="K2674" s="2">
        <f>Table_ExternalData_15[[#This Row],[Price]]*Table_ExternalData_15[[#Headers],[1,22]]</f>
        <v>3.6355999999999997</v>
      </c>
      <c r="L2674" s="7">
        <f>IF(G2674="White Shark",E2674*0.5,IF(G2674="Sbox",E2674*0.5,IF(G2674="Tenda",E2674*0.5,E2674*0.2)))/100</f>
        <v>0.04</v>
      </c>
      <c r="M2674" s="2">
        <f>Table_ExternalData_15[[#This Row],[Price]]-Table_ExternalData_15[[#This Row],[Price]]*Table_ExternalData_15[[#This Row],[extra popust]]</f>
        <v>2.8607999999999998</v>
      </c>
      <c r="N2674" s="2">
        <f>IF(M2674&lt;I2674,M2674,I2674)</f>
        <v>2.8607999999999998</v>
      </c>
      <c r="O2674" s="12" t="str">
        <f>IF(N2674&lt;I2674,$U$1," ")</f>
        <v xml:space="preserve"> </v>
      </c>
      <c r="P2674" s="12" t="str">
        <f>IFERROR((O2674+30)," ")</f>
        <v xml:space="preserve"> </v>
      </c>
      <c r="Q2674" s="2">
        <f ca="1">IF(O2674=$U$1,N2674,"0")*1.22</f>
        <v>0</v>
      </c>
    </row>
    <row r="2675" spans="1:17" x14ac:dyDescent="0.25">
      <c r="A2675" t="s">
        <v>288</v>
      </c>
      <c r="B2675" t="s">
        <v>287</v>
      </c>
      <c r="C2675">
        <v>5808</v>
      </c>
      <c r="D2675">
        <v>4.08</v>
      </c>
      <c r="E2675">
        <f>IFERROR(VLOOKUP(Table_ExternalData_15[[#This Row],[Id]],Rabati!B:C,2,0),0)</f>
        <v>20</v>
      </c>
      <c r="F2675">
        <v>10</v>
      </c>
      <c r="G2675" t="str">
        <f>VLOOKUP(Table_ExternalData_15[[#This Row],[Id]],'Blagovna izdelek'!A:C,3,0)</f>
        <v>GP</v>
      </c>
      <c r="H2675">
        <f>Table_ExternalData_15[[#This Row],[Rabat]]*0.2</f>
        <v>4</v>
      </c>
      <c r="I2675" s="2">
        <f>Table_ExternalData_15[[#This Row],[Price]]-(Table_ExternalData_15[[#This Row],[Price]]*Table_ExternalData_15[[#This Row],[BB rabat]])/100</f>
        <v>3.9168000000000003</v>
      </c>
      <c r="J2675" s="2">
        <f>Table_ExternalData_15[[#This Row],[BB cena]]*Table_ExternalData_15[[#Headers],[1,22]]</f>
        <v>4.7784960000000005</v>
      </c>
      <c r="K2675" s="2">
        <f>Table_ExternalData_15[[#This Row],[Price]]*Table_ExternalData_15[[#Headers],[1,22]]</f>
        <v>4.9775999999999998</v>
      </c>
      <c r="L2675" s="7">
        <f>IF(G2675="White Shark",E2675*0.5,IF(G2675="Sbox",E2675*0.5,IF(G2675="Tenda",E2675*0.5,E2675*0.2)))/100</f>
        <v>0.04</v>
      </c>
      <c r="M2675" s="2">
        <f>Table_ExternalData_15[[#This Row],[Price]]-Table_ExternalData_15[[#This Row],[Price]]*Table_ExternalData_15[[#This Row],[extra popust]]</f>
        <v>3.9168000000000003</v>
      </c>
      <c r="N2675" s="2">
        <f>IF(M2675&lt;I2675,M2675,I2675)</f>
        <v>3.9168000000000003</v>
      </c>
      <c r="O2675" s="12" t="str">
        <f>IF(N2675&lt;I2675,$U$1," ")</f>
        <v xml:space="preserve"> </v>
      </c>
      <c r="P2675" s="12" t="str">
        <f>IFERROR((O2675+30)," ")</f>
        <v xml:space="preserve"> </v>
      </c>
      <c r="Q2675" s="2">
        <f ca="1">IF(O2675=$U$1,N2675,"0")*1.22</f>
        <v>0</v>
      </c>
    </row>
    <row r="2676" spans="1:17" x14ac:dyDescent="0.25">
      <c r="A2676" t="s">
        <v>290</v>
      </c>
      <c r="B2676" t="s">
        <v>289</v>
      </c>
      <c r="C2676">
        <v>5809</v>
      </c>
      <c r="D2676">
        <v>1.1599999999999999</v>
      </c>
      <c r="E2676">
        <f>IFERROR(VLOOKUP(Table_ExternalData_15[[#This Row],[Id]],Rabati!B:C,2,0),0)</f>
        <v>20</v>
      </c>
      <c r="F2676">
        <v>23</v>
      </c>
      <c r="G2676" t="str">
        <f>VLOOKUP(Table_ExternalData_15[[#This Row],[Id]],'Blagovna izdelek'!A:C,3,0)</f>
        <v>GP</v>
      </c>
      <c r="H2676">
        <f>Table_ExternalData_15[[#This Row],[Rabat]]*0.2</f>
        <v>4</v>
      </c>
      <c r="I2676" s="2">
        <f>Table_ExternalData_15[[#This Row],[Price]]-(Table_ExternalData_15[[#This Row],[Price]]*Table_ExternalData_15[[#This Row],[BB rabat]])/100</f>
        <v>1.1135999999999999</v>
      </c>
      <c r="J2676" s="2">
        <f>Table_ExternalData_15[[#This Row],[BB cena]]*Table_ExternalData_15[[#Headers],[1,22]]</f>
        <v>1.3585919999999998</v>
      </c>
      <c r="K2676" s="2">
        <f>Table_ExternalData_15[[#This Row],[Price]]*Table_ExternalData_15[[#Headers],[1,22]]</f>
        <v>1.4151999999999998</v>
      </c>
      <c r="L2676" s="7">
        <f>IF(G2676="White Shark",E2676*0.5,IF(G2676="Sbox",E2676*0.5,IF(G2676="Tenda",E2676*0.5,E2676*0.2)))/100</f>
        <v>0.04</v>
      </c>
      <c r="M2676" s="2">
        <f>Table_ExternalData_15[[#This Row],[Price]]-Table_ExternalData_15[[#This Row],[Price]]*Table_ExternalData_15[[#This Row],[extra popust]]</f>
        <v>1.1135999999999999</v>
      </c>
      <c r="N2676" s="2">
        <f>IF(M2676&lt;I2676,M2676,I2676)</f>
        <v>1.1135999999999999</v>
      </c>
      <c r="O2676" s="12" t="str">
        <f>IF(N2676&lt;I2676,$U$1," ")</f>
        <v xml:space="preserve"> </v>
      </c>
      <c r="P2676" s="12" t="str">
        <f>IFERROR((O2676+30)," ")</f>
        <v xml:space="preserve"> </v>
      </c>
      <c r="Q2676" s="2">
        <f ca="1">IF(O2676=$U$1,N2676,"0")*1.22</f>
        <v>0</v>
      </c>
    </row>
    <row r="2677" spans="1:17" x14ac:dyDescent="0.25">
      <c r="A2677" t="s">
        <v>292</v>
      </c>
      <c r="B2677" t="s">
        <v>291</v>
      </c>
      <c r="C2677">
        <v>5810</v>
      </c>
      <c r="D2677">
        <v>1.58</v>
      </c>
      <c r="E2677">
        <f>IFERROR(VLOOKUP(Table_ExternalData_15[[#This Row],[Id]],Rabati!B:C,2,0),0)</f>
        <v>20</v>
      </c>
      <c r="F2677">
        <v>23</v>
      </c>
      <c r="G2677" t="str">
        <f>VLOOKUP(Table_ExternalData_15[[#This Row],[Id]],'Blagovna izdelek'!A:C,3,0)</f>
        <v>GP</v>
      </c>
      <c r="H2677">
        <f>Table_ExternalData_15[[#This Row],[Rabat]]*0.2</f>
        <v>4</v>
      </c>
      <c r="I2677" s="2">
        <f>Table_ExternalData_15[[#This Row],[Price]]-(Table_ExternalData_15[[#This Row],[Price]]*Table_ExternalData_15[[#This Row],[BB rabat]])/100</f>
        <v>1.5168000000000001</v>
      </c>
      <c r="J2677" s="2">
        <f>Table_ExternalData_15[[#This Row],[BB cena]]*Table_ExternalData_15[[#Headers],[1,22]]</f>
        <v>1.8504960000000001</v>
      </c>
      <c r="K2677" s="2">
        <f>Table_ExternalData_15[[#This Row],[Price]]*Table_ExternalData_15[[#Headers],[1,22]]</f>
        <v>1.9276</v>
      </c>
      <c r="L2677" s="7">
        <f>IF(G2677="White Shark",E2677*0.5,IF(G2677="Sbox",E2677*0.5,IF(G2677="Tenda",E2677*0.5,E2677*0.2)))/100</f>
        <v>0.04</v>
      </c>
      <c r="M2677" s="2">
        <f>Table_ExternalData_15[[#This Row],[Price]]-Table_ExternalData_15[[#This Row],[Price]]*Table_ExternalData_15[[#This Row],[extra popust]]</f>
        <v>1.5168000000000001</v>
      </c>
      <c r="N2677" s="2">
        <f>IF(M2677&lt;I2677,M2677,I2677)</f>
        <v>1.5168000000000001</v>
      </c>
      <c r="O2677" s="12" t="str">
        <f>IF(N2677&lt;I2677,$U$1," ")</f>
        <v xml:space="preserve"> </v>
      </c>
      <c r="P2677" s="12" t="str">
        <f>IFERROR((O2677+30)," ")</f>
        <v xml:space="preserve"> </v>
      </c>
      <c r="Q2677" s="2">
        <f ca="1">IF(O2677=$U$1,N2677,"0")*1.22</f>
        <v>0</v>
      </c>
    </row>
    <row r="2678" spans="1:17" x14ac:dyDescent="0.25">
      <c r="A2678" t="s">
        <v>294</v>
      </c>
      <c r="B2678" t="s">
        <v>293</v>
      </c>
      <c r="C2678">
        <v>5811</v>
      </c>
      <c r="D2678">
        <v>1.5</v>
      </c>
      <c r="E2678">
        <f>IFERROR(VLOOKUP(Table_ExternalData_15[[#This Row],[Id]],Rabati!B:C,2,0),0)</f>
        <v>20</v>
      </c>
      <c r="F2678">
        <v>30</v>
      </c>
      <c r="G2678" t="str">
        <f>VLOOKUP(Table_ExternalData_15[[#This Row],[Id]],'Blagovna izdelek'!A:C,3,0)</f>
        <v>GP</v>
      </c>
      <c r="H2678">
        <f>Table_ExternalData_15[[#This Row],[Rabat]]*0.2</f>
        <v>4</v>
      </c>
      <c r="I2678" s="2">
        <f>Table_ExternalData_15[[#This Row],[Price]]-(Table_ExternalData_15[[#This Row],[Price]]*Table_ExternalData_15[[#This Row],[BB rabat]])/100</f>
        <v>1.44</v>
      </c>
      <c r="J2678" s="2">
        <f>Table_ExternalData_15[[#This Row],[BB cena]]*Table_ExternalData_15[[#Headers],[1,22]]</f>
        <v>1.7567999999999999</v>
      </c>
      <c r="K2678" s="2">
        <f>Table_ExternalData_15[[#This Row],[Price]]*Table_ExternalData_15[[#Headers],[1,22]]</f>
        <v>1.83</v>
      </c>
      <c r="L2678" s="7">
        <f>IF(G2678="White Shark",E2678*0.5,IF(G2678="Sbox",E2678*0.5,IF(G2678="Tenda",E2678*0.5,E2678*0.2)))/100</f>
        <v>0.04</v>
      </c>
      <c r="M2678" s="2">
        <f>Table_ExternalData_15[[#This Row],[Price]]-Table_ExternalData_15[[#This Row],[Price]]*Table_ExternalData_15[[#This Row],[extra popust]]</f>
        <v>1.44</v>
      </c>
      <c r="N2678" s="2">
        <f>IF(M2678&lt;I2678,M2678,I2678)</f>
        <v>1.44</v>
      </c>
      <c r="O2678" s="12" t="str">
        <f>IF(N2678&lt;I2678,$U$1," ")</f>
        <v xml:space="preserve"> </v>
      </c>
      <c r="P2678" s="12" t="str">
        <f>IFERROR((O2678+30)," ")</f>
        <v xml:space="preserve"> </v>
      </c>
      <c r="Q2678" s="2">
        <f ca="1">IF(O2678=$U$1,N2678,"0")*1.22</f>
        <v>0</v>
      </c>
    </row>
    <row r="2679" spans="1:17" x14ac:dyDescent="0.25">
      <c r="A2679" t="s">
        <v>296</v>
      </c>
      <c r="B2679" t="s">
        <v>295</v>
      </c>
      <c r="C2679">
        <v>5812</v>
      </c>
      <c r="D2679">
        <v>2.57</v>
      </c>
      <c r="E2679">
        <f>IFERROR(VLOOKUP(Table_ExternalData_15[[#This Row],[Id]],Rabati!B:C,2,0),0)</f>
        <v>20</v>
      </c>
      <c r="F2679">
        <v>0</v>
      </c>
      <c r="G2679" t="str">
        <f>VLOOKUP(Table_ExternalData_15[[#This Row],[Id]],'Blagovna izdelek'!A:C,3,0)</f>
        <v>GP</v>
      </c>
      <c r="H2679">
        <f>Table_ExternalData_15[[#This Row],[Rabat]]*0.2</f>
        <v>4</v>
      </c>
      <c r="I2679" s="2">
        <f>Table_ExternalData_15[[#This Row],[Price]]-(Table_ExternalData_15[[#This Row],[Price]]*Table_ExternalData_15[[#This Row],[BB rabat]])/100</f>
        <v>2.4672000000000001</v>
      </c>
      <c r="J2679" s="2">
        <f>Table_ExternalData_15[[#This Row],[BB cena]]*Table_ExternalData_15[[#Headers],[1,22]]</f>
        <v>3.0099840000000002</v>
      </c>
      <c r="K2679" s="2">
        <f>Table_ExternalData_15[[#This Row],[Price]]*Table_ExternalData_15[[#Headers],[1,22]]</f>
        <v>3.1353999999999997</v>
      </c>
      <c r="L2679" s="7">
        <f>IF(G2679="White Shark",E2679*0.5,IF(G2679="Sbox",E2679*0.5,IF(G2679="Tenda",E2679*0.5,E2679*0.2)))/100</f>
        <v>0.04</v>
      </c>
      <c r="M2679" s="2">
        <f>Table_ExternalData_15[[#This Row],[Price]]-Table_ExternalData_15[[#This Row],[Price]]*Table_ExternalData_15[[#This Row],[extra popust]]</f>
        <v>2.4672000000000001</v>
      </c>
      <c r="N2679" s="2">
        <f>IF(M2679&lt;I2679,M2679,I2679)</f>
        <v>2.4672000000000001</v>
      </c>
      <c r="O2679" s="12" t="str">
        <f>IF(N2679&lt;I2679,$U$1," ")</f>
        <v xml:space="preserve"> </v>
      </c>
      <c r="P2679" s="12" t="str">
        <f>IFERROR((O2679+30)," ")</f>
        <v xml:space="preserve"> </v>
      </c>
      <c r="Q2679" s="2">
        <f ca="1">IF(O2679=$U$1,N2679,"0")*1.22</f>
        <v>0</v>
      </c>
    </row>
    <row r="2680" spans="1:17" x14ac:dyDescent="0.25">
      <c r="A2680" t="s">
        <v>298</v>
      </c>
      <c r="B2680" t="s">
        <v>297</v>
      </c>
      <c r="C2680">
        <v>5813</v>
      </c>
      <c r="D2680">
        <v>2.66</v>
      </c>
      <c r="E2680">
        <f>IFERROR(VLOOKUP(Table_ExternalData_15[[#This Row],[Id]],Rabati!B:C,2,0),0)</f>
        <v>20</v>
      </c>
      <c r="F2680">
        <v>2</v>
      </c>
      <c r="G2680" t="str">
        <f>VLOOKUP(Table_ExternalData_15[[#This Row],[Id]],'Blagovna izdelek'!A:C,3,0)</f>
        <v>GP</v>
      </c>
      <c r="H2680">
        <f>Table_ExternalData_15[[#This Row],[Rabat]]*0.2</f>
        <v>4</v>
      </c>
      <c r="I2680" s="2">
        <f>Table_ExternalData_15[[#This Row],[Price]]-(Table_ExternalData_15[[#This Row],[Price]]*Table_ExternalData_15[[#This Row],[BB rabat]])/100</f>
        <v>2.5536000000000003</v>
      </c>
      <c r="J2680" s="2">
        <f>Table_ExternalData_15[[#This Row],[BB cena]]*Table_ExternalData_15[[#Headers],[1,22]]</f>
        <v>3.1153920000000004</v>
      </c>
      <c r="K2680" s="2">
        <f>Table_ExternalData_15[[#This Row],[Price]]*Table_ExternalData_15[[#Headers],[1,22]]</f>
        <v>3.2452000000000001</v>
      </c>
      <c r="L2680" s="7">
        <f>IF(G2680="White Shark",E2680*0.5,IF(G2680="Sbox",E2680*0.5,IF(G2680="Tenda",E2680*0.5,E2680*0.2)))/100</f>
        <v>0.04</v>
      </c>
      <c r="M2680" s="2">
        <f>Table_ExternalData_15[[#This Row],[Price]]-Table_ExternalData_15[[#This Row],[Price]]*Table_ExternalData_15[[#This Row],[extra popust]]</f>
        <v>2.5536000000000003</v>
      </c>
      <c r="N2680" s="2">
        <f>IF(M2680&lt;I2680,M2680,I2680)</f>
        <v>2.5536000000000003</v>
      </c>
      <c r="O2680" s="12" t="str">
        <f>IF(N2680&lt;I2680,$U$1," ")</f>
        <v xml:space="preserve"> </v>
      </c>
      <c r="P2680" s="12" t="str">
        <f>IFERROR((O2680+30)," ")</f>
        <v xml:space="preserve"> </v>
      </c>
      <c r="Q2680" s="2">
        <f ca="1">IF(O2680=$U$1,N2680,"0")*1.22</f>
        <v>0</v>
      </c>
    </row>
    <row r="2681" spans="1:17" x14ac:dyDescent="0.25">
      <c r="A2681" t="s">
        <v>300</v>
      </c>
      <c r="B2681" t="s">
        <v>299</v>
      </c>
      <c r="C2681">
        <v>5814</v>
      </c>
      <c r="D2681">
        <v>1.28</v>
      </c>
      <c r="E2681">
        <f>IFERROR(VLOOKUP(Table_ExternalData_15[[#This Row],[Id]],Rabati!B:C,2,0),0)</f>
        <v>20</v>
      </c>
      <c r="F2681">
        <v>56</v>
      </c>
      <c r="G2681" t="str">
        <f>VLOOKUP(Table_ExternalData_15[[#This Row],[Id]],'Blagovna izdelek'!A:C,3,0)</f>
        <v>GP</v>
      </c>
      <c r="H2681">
        <f>Table_ExternalData_15[[#This Row],[Rabat]]*0.2</f>
        <v>4</v>
      </c>
      <c r="I2681" s="2">
        <f>Table_ExternalData_15[[#This Row],[Price]]-(Table_ExternalData_15[[#This Row],[Price]]*Table_ExternalData_15[[#This Row],[BB rabat]])/100</f>
        <v>1.2288000000000001</v>
      </c>
      <c r="J2681" s="2">
        <f>Table_ExternalData_15[[#This Row],[BB cena]]*Table_ExternalData_15[[#Headers],[1,22]]</f>
        <v>1.499136</v>
      </c>
      <c r="K2681" s="2">
        <f>Table_ExternalData_15[[#This Row],[Price]]*Table_ExternalData_15[[#Headers],[1,22]]</f>
        <v>1.5616000000000001</v>
      </c>
      <c r="L2681" s="7">
        <f>IF(G2681="White Shark",E2681*0.5,IF(G2681="Sbox",E2681*0.5,IF(G2681="Tenda",E2681*0.5,E2681*0.2)))/100</f>
        <v>0.04</v>
      </c>
      <c r="M2681" s="2">
        <f>Table_ExternalData_15[[#This Row],[Price]]-Table_ExternalData_15[[#This Row],[Price]]*Table_ExternalData_15[[#This Row],[extra popust]]</f>
        <v>1.2288000000000001</v>
      </c>
      <c r="N2681" s="2">
        <f>IF(M2681&lt;I2681,M2681,I2681)</f>
        <v>1.2288000000000001</v>
      </c>
      <c r="O2681" s="12" t="str">
        <f>IF(N2681&lt;I2681,$U$1," ")</f>
        <v xml:space="preserve"> </v>
      </c>
      <c r="P2681" s="12" t="str">
        <f>IFERROR((O2681+30)," ")</f>
        <v xml:space="preserve"> </v>
      </c>
      <c r="Q2681" s="2">
        <f ca="1">IF(O2681=$U$1,N2681,"0")*1.22</f>
        <v>0</v>
      </c>
    </row>
    <row r="2682" spans="1:17" x14ac:dyDescent="0.25">
      <c r="A2682" t="s">
        <v>302</v>
      </c>
      <c r="B2682" t="s">
        <v>301</v>
      </c>
      <c r="C2682">
        <v>5815</v>
      </c>
      <c r="D2682">
        <v>1.28</v>
      </c>
      <c r="E2682">
        <f>IFERROR(VLOOKUP(Table_ExternalData_15[[#This Row],[Id]],Rabati!B:C,2,0),0)</f>
        <v>20</v>
      </c>
      <c r="F2682">
        <v>16</v>
      </c>
      <c r="G2682" t="str">
        <f>VLOOKUP(Table_ExternalData_15[[#This Row],[Id]],'Blagovna izdelek'!A:C,3,0)</f>
        <v>GP</v>
      </c>
      <c r="H2682">
        <f>Table_ExternalData_15[[#This Row],[Rabat]]*0.2</f>
        <v>4</v>
      </c>
      <c r="I2682" s="2">
        <f>Table_ExternalData_15[[#This Row],[Price]]-(Table_ExternalData_15[[#This Row],[Price]]*Table_ExternalData_15[[#This Row],[BB rabat]])/100</f>
        <v>1.2288000000000001</v>
      </c>
      <c r="J2682" s="2">
        <f>Table_ExternalData_15[[#This Row],[BB cena]]*Table_ExternalData_15[[#Headers],[1,22]]</f>
        <v>1.499136</v>
      </c>
      <c r="K2682" s="2">
        <f>Table_ExternalData_15[[#This Row],[Price]]*Table_ExternalData_15[[#Headers],[1,22]]</f>
        <v>1.5616000000000001</v>
      </c>
      <c r="L2682" s="7">
        <f>IF(G2682="White Shark",E2682*0.5,IF(G2682="Sbox",E2682*0.5,IF(G2682="Tenda",E2682*0.5,E2682*0.2)))/100</f>
        <v>0.04</v>
      </c>
      <c r="M2682" s="2">
        <f>Table_ExternalData_15[[#This Row],[Price]]-Table_ExternalData_15[[#This Row],[Price]]*Table_ExternalData_15[[#This Row],[extra popust]]</f>
        <v>1.2288000000000001</v>
      </c>
      <c r="N2682" s="2">
        <f>IF(M2682&lt;I2682,M2682,I2682)</f>
        <v>1.2288000000000001</v>
      </c>
      <c r="O2682" s="12" t="str">
        <f>IF(N2682&lt;I2682,$U$1," ")</f>
        <v xml:space="preserve"> </v>
      </c>
      <c r="P2682" s="12" t="str">
        <f>IFERROR((O2682+30)," ")</f>
        <v xml:space="preserve"> </v>
      </c>
      <c r="Q2682" s="2">
        <f ca="1">IF(O2682=$U$1,N2682,"0")*1.22</f>
        <v>0</v>
      </c>
    </row>
    <row r="2683" spans="1:17" x14ac:dyDescent="0.25">
      <c r="A2683" t="s">
        <v>304</v>
      </c>
      <c r="B2683" t="s">
        <v>303</v>
      </c>
      <c r="C2683">
        <v>5817</v>
      </c>
      <c r="D2683">
        <v>1.28</v>
      </c>
      <c r="E2683">
        <f>IFERROR(VLOOKUP(Table_ExternalData_15[[#This Row],[Id]],Rabati!B:C,2,0),0)</f>
        <v>20</v>
      </c>
      <c r="F2683">
        <v>13</v>
      </c>
      <c r="G2683" t="str">
        <f>VLOOKUP(Table_ExternalData_15[[#This Row],[Id]],'Blagovna izdelek'!A:C,3,0)</f>
        <v>GP</v>
      </c>
      <c r="H2683">
        <f>Table_ExternalData_15[[#This Row],[Rabat]]*0.2</f>
        <v>4</v>
      </c>
      <c r="I2683" s="2">
        <f>Table_ExternalData_15[[#This Row],[Price]]-(Table_ExternalData_15[[#This Row],[Price]]*Table_ExternalData_15[[#This Row],[BB rabat]])/100</f>
        <v>1.2288000000000001</v>
      </c>
      <c r="J2683" s="2">
        <f>Table_ExternalData_15[[#This Row],[BB cena]]*Table_ExternalData_15[[#Headers],[1,22]]</f>
        <v>1.499136</v>
      </c>
      <c r="K2683" s="2">
        <f>Table_ExternalData_15[[#This Row],[Price]]*Table_ExternalData_15[[#Headers],[1,22]]</f>
        <v>1.5616000000000001</v>
      </c>
      <c r="L2683" s="7">
        <f>IF(G2683="White Shark",E2683*0.5,IF(G2683="Sbox",E2683*0.5,IF(G2683="Tenda",E2683*0.5,E2683*0.2)))/100</f>
        <v>0.04</v>
      </c>
      <c r="M2683" s="2">
        <f>Table_ExternalData_15[[#This Row],[Price]]-Table_ExternalData_15[[#This Row],[Price]]*Table_ExternalData_15[[#This Row],[extra popust]]</f>
        <v>1.2288000000000001</v>
      </c>
      <c r="N2683" s="2">
        <f>IF(M2683&lt;I2683,M2683,I2683)</f>
        <v>1.2288000000000001</v>
      </c>
      <c r="O2683" s="12" t="str">
        <f>IF(N2683&lt;I2683,$U$1," ")</f>
        <v xml:space="preserve"> </v>
      </c>
      <c r="P2683" s="12" t="str">
        <f>IFERROR((O2683+30)," ")</f>
        <v xml:space="preserve"> </v>
      </c>
      <c r="Q2683" s="2">
        <f ca="1">IF(O2683=$U$1,N2683,"0")*1.22</f>
        <v>0</v>
      </c>
    </row>
    <row r="2684" spans="1:17" x14ac:dyDescent="0.25">
      <c r="A2684" t="s">
        <v>306</v>
      </c>
      <c r="B2684" t="s">
        <v>305</v>
      </c>
      <c r="C2684">
        <v>5818</v>
      </c>
      <c r="D2684">
        <v>1.28</v>
      </c>
      <c r="E2684">
        <f>IFERROR(VLOOKUP(Table_ExternalData_15[[#This Row],[Id]],Rabati!B:C,2,0),0)</f>
        <v>20</v>
      </c>
      <c r="F2684">
        <v>43</v>
      </c>
      <c r="G2684" t="str">
        <f>VLOOKUP(Table_ExternalData_15[[#This Row],[Id]],'Blagovna izdelek'!A:C,3,0)</f>
        <v>GP</v>
      </c>
      <c r="H2684">
        <f>Table_ExternalData_15[[#This Row],[Rabat]]*0.2</f>
        <v>4</v>
      </c>
      <c r="I2684" s="2">
        <f>Table_ExternalData_15[[#This Row],[Price]]-(Table_ExternalData_15[[#This Row],[Price]]*Table_ExternalData_15[[#This Row],[BB rabat]])/100</f>
        <v>1.2288000000000001</v>
      </c>
      <c r="J2684" s="2">
        <f>Table_ExternalData_15[[#This Row],[BB cena]]*Table_ExternalData_15[[#Headers],[1,22]]</f>
        <v>1.499136</v>
      </c>
      <c r="K2684" s="2">
        <f>Table_ExternalData_15[[#This Row],[Price]]*Table_ExternalData_15[[#Headers],[1,22]]</f>
        <v>1.5616000000000001</v>
      </c>
      <c r="L2684" s="7">
        <f>IF(G2684="White Shark",E2684*0.5,IF(G2684="Sbox",E2684*0.5,IF(G2684="Tenda",E2684*0.5,E2684*0.2)))/100</f>
        <v>0.04</v>
      </c>
      <c r="M2684" s="2">
        <f>Table_ExternalData_15[[#This Row],[Price]]-Table_ExternalData_15[[#This Row],[Price]]*Table_ExternalData_15[[#This Row],[extra popust]]</f>
        <v>1.2288000000000001</v>
      </c>
      <c r="N2684" s="2">
        <f>IF(M2684&lt;I2684,M2684,I2684)</f>
        <v>1.2288000000000001</v>
      </c>
      <c r="O2684" s="12" t="str">
        <f>IF(N2684&lt;I2684,$U$1," ")</f>
        <v xml:space="preserve"> </v>
      </c>
      <c r="P2684" s="12" t="str">
        <f>IFERROR((O2684+30)," ")</f>
        <v xml:space="preserve"> </v>
      </c>
      <c r="Q2684" s="2">
        <f ca="1">IF(O2684=$U$1,N2684,"0")*1.22</f>
        <v>0</v>
      </c>
    </row>
    <row r="2685" spans="1:17" x14ac:dyDescent="0.25">
      <c r="A2685" t="s">
        <v>308</v>
      </c>
      <c r="B2685" t="s">
        <v>307</v>
      </c>
      <c r="C2685">
        <v>5819</v>
      </c>
      <c r="D2685">
        <v>1.28</v>
      </c>
      <c r="E2685">
        <f>IFERROR(VLOOKUP(Table_ExternalData_15[[#This Row],[Id]],Rabati!B:C,2,0),0)</f>
        <v>20</v>
      </c>
      <c r="F2685">
        <v>137</v>
      </c>
      <c r="G2685" t="str">
        <f>VLOOKUP(Table_ExternalData_15[[#This Row],[Id]],'Blagovna izdelek'!A:C,3,0)</f>
        <v>GP</v>
      </c>
      <c r="H2685">
        <f>Table_ExternalData_15[[#This Row],[Rabat]]*0.2</f>
        <v>4</v>
      </c>
      <c r="I2685" s="2">
        <f>Table_ExternalData_15[[#This Row],[Price]]-(Table_ExternalData_15[[#This Row],[Price]]*Table_ExternalData_15[[#This Row],[BB rabat]])/100</f>
        <v>1.2288000000000001</v>
      </c>
      <c r="J2685" s="2">
        <f>Table_ExternalData_15[[#This Row],[BB cena]]*Table_ExternalData_15[[#Headers],[1,22]]</f>
        <v>1.499136</v>
      </c>
      <c r="K2685" s="2">
        <f>Table_ExternalData_15[[#This Row],[Price]]*Table_ExternalData_15[[#Headers],[1,22]]</f>
        <v>1.5616000000000001</v>
      </c>
      <c r="L2685" s="7">
        <f>IF(G2685="White Shark",E2685*0.5,IF(G2685="Sbox",E2685*0.5,IF(G2685="Tenda",E2685*0.5,E2685*0.2)))/100</f>
        <v>0.04</v>
      </c>
      <c r="M2685" s="2">
        <f>Table_ExternalData_15[[#This Row],[Price]]-Table_ExternalData_15[[#This Row],[Price]]*Table_ExternalData_15[[#This Row],[extra popust]]</f>
        <v>1.2288000000000001</v>
      </c>
      <c r="N2685" s="2">
        <f>IF(M2685&lt;I2685,M2685,I2685)</f>
        <v>1.2288000000000001</v>
      </c>
      <c r="O2685" s="12" t="str">
        <f>IF(N2685&lt;I2685,$U$1," ")</f>
        <v xml:space="preserve"> </v>
      </c>
      <c r="P2685" s="12" t="str">
        <f>IFERROR((O2685+30)," ")</f>
        <v xml:space="preserve"> </v>
      </c>
      <c r="Q2685" s="2">
        <f ca="1">IF(O2685=$U$1,N2685,"0")*1.22</f>
        <v>0</v>
      </c>
    </row>
    <row r="2686" spans="1:17" x14ac:dyDescent="0.25">
      <c r="A2686" t="s">
        <v>310</v>
      </c>
      <c r="B2686" t="s">
        <v>309</v>
      </c>
      <c r="C2686">
        <v>5820</v>
      </c>
      <c r="D2686">
        <v>10.32</v>
      </c>
      <c r="E2686">
        <f>IFERROR(VLOOKUP(Table_ExternalData_15[[#This Row],[Id]],Rabati!B:C,2,0),0)</f>
        <v>20</v>
      </c>
      <c r="F2686">
        <v>10</v>
      </c>
      <c r="G2686" t="str">
        <f>VLOOKUP(Table_ExternalData_15[[#This Row],[Id]],'Blagovna izdelek'!A:C,3,0)</f>
        <v>GP</v>
      </c>
      <c r="H2686">
        <f>Table_ExternalData_15[[#This Row],[Rabat]]*0.2</f>
        <v>4</v>
      </c>
      <c r="I2686" s="2">
        <f>Table_ExternalData_15[[#This Row],[Price]]-(Table_ExternalData_15[[#This Row],[Price]]*Table_ExternalData_15[[#This Row],[BB rabat]])/100</f>
        <v>9.9071999999999996</v>
      </c>
      <c r="J2686" s="2">
        <f>Table_ExternalData_15[[#This Row],[BB cena]]*Table_ExternalData_15[[#Headers],[1,22]]</f>
        <v>12.086784</v>
      </c>
      <c r="K2686" s="2">
        <f>Table_ExternalData_15[[#This Row],[Price]]*Table_ExternalData_15[[#Headers],[1,22]]</f>
        <v>12.590400000000001</v>
      </c>
      <c r="L2686" s="7">
        <f>IF(G2686="White Shark",E2686*0.5,IF(G2686="Sbox",E2686*0.5,IF(G2686="Tenda",E2686*0.5,E2686*0.2)))/100</f>
        <v>0.04</v>
      </c>
      <c r="M2686" s="2">
        <f>Table_ExternalData_15[[#This Row],[Price]]-Table_ExternalData_15[[#This Row],[Price]]*Table_ExternalData_15[[#This Row],[extra popust]]</f>
        <v>9.9071999999999996</v>
      </c>
      <c r="N2686" s="2">
        <f>IF(M2686&lt;I2686,M2686,I2686)</f>
        <v>9.9071999999999996</v>
      </c>
      <c r="O2686" s="12" t="str">
        <f>IF(N2686&lt;I2686,$U$1," ")</f>
        <v xml:space="preserve"> </v>
      </c>
      <c r="P2686" s="12" t="str">
        <f>IFERROR((O2686+30)," ")</f>
        <v xml:space="preserve"> </v>
      </c>
      <c r="Q2686" s="2">
        <f ca="1">IF(O2686=$U$1,N2686,"0")*1.22</f>
        <v>0</v>
      </c>
    </row>
    <row r="2687" spans="1:17" x14ac:dyDescent="0.25">
      <c r="A2687" t="s">
        <v>311</v>
      </c>
      <c r="B2687" t="s">
        <v>10135</v>
      </c>
      <c r="C2687">
        <v>5821</v>
      </c>
      <c r="D2687">
        <v>7.1</v>
      </c>
      <c r="E2687">
        <f>IFERROR(VLOOKUP(Table_ExternalData_15[[#This Row],[Id]],Rabati!B:C,2,0),0)</f>
        <v>20</v>
      </c>
      <c r="F2687">
        <v>12</v>
      </c>
      <c r="G2687" t="str">
        <f>VLOOKUP(Table_ExternalData_15[[#This Row],[Id]],'Blagovna izdelek'!A:C,3,0)</f>
        <v>GP</v>
      </c>
      <c r="H2687">
        <f>Table_ExternalData_15[[#This Row],[Rabat]]*0.2</f>
        <v>4</v>
      </c>
      <c r="I2687" s="2">
        <f>Table_ExternalData_15[[#This Row],[Price]]-(Table_ExternalData_15[[#This Row],[Price]]*Table_ExternalData_15[[#This Row],[BB rabat]])/100</f>
        <v>6.8159999999999998</v>
      </c>
      <c r="J2687" s="2">
        <f>Table_ExternalData_15[[#This Row],[BB cena]]*Table_ExternalData_15[[#Headers],[1,22]]</f>
        <v>8.3155199999999994</v>
      </c>
      <c r="K2687" s="2">
        <f>Table_ExternalData_15[[#This Row],[Price]]*Table_ExternalData_15[[#Headers],[1,22]]</f>
        <v>8.661999999999999</v>
      </c>
      <c r="L2687" s="7">
        <f>IF(G2687="White Shark",E2687*0.5,IF(G2687="Sbox",E2687*0.5,IF(G2687="Tenda",E2687*0.5,E2687*0.2)))/100</f>
        <v>0.04</v>
      </c>
      <c r="M2687" s="2">
        <f>Table_ExternalData_15[[#This Row],[Price]]-Table_ExternalData_15[[#This Row],[Price]]*Table_ExternalData_15[[#This Row],[extra popust]]</f>
        <v>6.8159999999999998</v>
      </c>
      <c r="N2687" s="2">
        <f>IF(M2687&lt;I2687,M2687,I2687)</f>
        <v>6.8159999999999998</v>
      </c>
      <c r="O2687" s="12" t="str">
        <f>IF(N2687&lt;I2687,$U$1," ")</f>
        <v xml:space="preserve"> </v>
      </c>
      <c r="P2687" s="12" t="str">
        <f>IFERROR((O2687+30)," ")</f>
        <v xml:space="preserve"> </v>
      </c>
      <c r="Q2687" s="2">
        <f ca="1">IF(O2687=$U$1,N2687,"0")*1.22</f>
        <v>0</v>
      </c>
    </row>
    <row r="2688" spans="1:17" x14ac:dyDescent="0.25">
      <c r="A2688" t="s">
        <v>312</v>
      </c>
      <c r="B2688" t="s">
        <v>10136</v>
      </c>
      <c r="C2688">
        <v>5822</v>
      </c>
      <c r="D2688">
        <v>4.99</v>
      </c>
      <c r="E2688">
        <f>IFERROR(VLOOKUP(Table_ExternalData_15[[#This Row],[Id]],Rabati!B:C,2,0),0)</f>
        <v>20</v>
      </c>
      <c r="F2688">
        <v>12</v>
      </c>
      <c r="G2688" t="str">
        <f>VLOOKUP(Table_ExternalData_15[[#This Row],[Id]],'Blagovna izdelek'!A:C,3,0)</f>
        <v>GP</v>
      </c>
      <c r="H2688">
        <f>Table_ExternalData_15[[#This Row],[Rabat]]*0.2</f>
        <v>4</v>
      </c>
      <c r="I2688" s="2">
        <f>Table_ExternalData_15[[#This Row],[Price]]-(Table_ExternalData_15[[#This Row],[Price]]*Table_ExternalData_15[[#This Row],[BB rabat]])/100</f>
        <v>4.7904</v>
      </c>
      <c r="J2688" s="2">
        <f>Table_ExternalData_15[[#This Row],[BB cena]]*Table_ExternalData_15[[#Headers],[1,22]]</f>
        <v>5.8442879999999997</v>
      </c>
      <c r="K2688" s="2">
        <f>Table_ExternalData_15[[#This Row],[Price]]*Table_ExternalData_15[[#Headers],[1,22]]</f>
        <v>6.0878000000000005</v>
      </c>
      <c r="L2688" s="7">
        <f>IF(G2688="White Shark",E2688*0.5,IF(G2688="Sbox",E2688*0.5,IF(G2688="Tenda",E2688*0.5,E2688*0.2)))/100</f>
        <v>0.04</v>
      </c>
      <c r="M2688" s="2">
        <f>Table_ExternalData_15[[#This Row],[Price]]-Table_ExternalData_15[[#This Row],[Price]]*Table_ExternalData_15[[#This Row],[extra popust]]</f>
        <v>4.7904</v>
      </c>
      <c r="N2688" s="2">
        <f>IF(M2688&lt;I2688,M2688,I2688)</f>
        <v>4.7904</v>
      </c>
      <c r="O2688" s="12" t="str">
        <f>IF(N2688&lt;I2688,$U$1," ")</f>
        <v xml:space="preserve"> </v>
      </c>
      <c r="P2688" s="12" t="str">
        <f>IFERROR((O2688+30)," ")</f>
        <v xml:space="preserve"> </v>
      </c>
      <c r="Q2688" s="2">
        <f ca="1">IF(O2688=$U$1,N2688,"0")*1.22</f>
        <v>0</v>
      </c>
    </row>
    <row r="2689" spans="1:17" x14ac:dyDescent="0.25">
      <c r="A2689" t="s">
        <v>313</v>
      </c>
      <c r="B2689" t="s">
        <v>15257</v>
      </c>
      <c r="C2689">
        <v>5823</v>
      </c>
      <c r="D2689">
        <v>5.25</v>
      </c>
      <c r="E2689">
        <f>IFERROR(VLOOKUP(Table_ExternalData_15[[#This Row],[Id]],Rabati!B:C,2,0),0)</f>
        <v>20</v>
      </c>
      <c r="F2689">
        <v>54</v>
      </c>
      <c r="G2689" t="str">
        <f>VLOOKUP(Table_ExternalData_15[[#This Row],[Id]],'Blagovna izdelek'!A:C,3,0)</f>
        <v>GP</v>
      </c>
      <c r="H2689">
        <f>Table_ExternalData_15[[#This Row],[Rabat]]*0.2</f>
        <v>4</v>
      </c>
      <c r="I2689" s="2">
        <f>Table_ExternalData_15[[#This Row],[Price]]-(Table_ExternalData_15[[#This Row],[Price]]*Table_ExternalData_15[[#This Row],[BB rabat]])/100</f>
        <v>5.04</v>
      </c>
      <c r="J2689" s="2">
        <f>Table_ExternalData_15[[#This Row],[BB cena]]*Table_ExternalData_15[[#Headers],[1,22]]</f>
        <v>6.1487999999999996</v>
      </c>
      <c r="K2689" s="2">
        <f>Table_ExternalData_15[[#This Row],[Price]]*Table_ExternalData_15[[#Headers],[1,22]]</f>
        <v>6.4050000000000002</v>
      </c>
      <c r="L2689" s="7">
        <f>IF(G2689="White Shark",E2689*0.5,IF(G2689="Sbox",E2689*0.5,IF(G2689="Tenda",E2689*0.5,E2689*0.2)))/100</f>
        <v>0.04</v>
      </c>
      <c r="M2689" s="2">
        <f>Table_ExternalData_15[[#This Row],[Price]]-Table_ExternalData_15[[#This Row],[Price]]*Table_ExternalData_15[[#This Row],[extra popust]]</f>
        <v>5.04</v>
      </c>
      <c r="N2689" s="2">
        <f>IF(M2689&lt;I2689,M2689,I2689)</f>
        <v>5.04</v>
      </c>
      <c r="O2689" s="12" t="str">
        <f>IF(N2689&lt;I2689,$U$1," ")</f>
        <v xml:space="preserve"> </v>
      </c>
      <c r="P2689" s="12" t="str">
        <f>IFERROR((O2689+30)," ")</f>
        <v xml:space="preserve"> </v>
      </c>
      <c r="Q2689" s="2">
        <f ca="1">IF(O2689=$U$1,N2689,"0")*1.22</f>
        <v>0</v>
      </c>
    </row>
    <row r="2690" spans="1:17" x14ac:dyDescent="0.25">
      <c r="A2690" t="s">
        <v>315</v>
      </c>
      <c r="B2690" t="s">
        <v>314</v>
      </c>
      <c r="C2690">
        <v>5824</v>
      </c>
      <c r="D2690">
        <v>4.26</v>
      </c>
      <c r="E2690">
        <f>IFERROR(VLOOKUP(Table_ExternalData_15[[#This Row],[Id]],Rabati!B:C,2,0),0)</f>
        <v>20</v>
      </c>
      <c r="F2690">
        <v>7</v>
      </c>
      <c r="G2690" t="str">
        <f>VLOOKUP(Table_ExternalData_15[[#This Row],[Id]],'Blagovna izdelek'!A:C,3,0)</f>
        <v>GP</v>
      </c>
      <c r="H2690">
        <f>Table_ExternalData_15[[#This Row],[Rabat]]*0.2</f>
        <v>4</v>
      </c>
      <c r="I2690" s="2">
        <f>Table_ExternalData_15[[#This Row],[Price]]-(Table_ExternalData_15[[#This Row],[Price]]*Table_ExternalData_15[[#This Row],[BB rabat]])/100</f>
        <v>4.0895999999999999</v>
      </c>
      <c r="J2690" s="2">
        <f>Table_ExternalData_15[[#This Row],[BB cena]]*Table_ExternalData_15[[#Headers],[1,22]]</f>
        <v>4.989312</v>
      </c>
      <c r="K2690" s="2">
        <f>Table_ExternalData_15[[#This Row],[Price]]*Table_ExternalData_15[[#Headers],[1,22]]</f>
        <v>5.1971999999999996</v>
      </c>
      <c r="L2690" s="7">
        <f>IF(G2690="White Shark",E2690*0.5,IF(G2690="Sbox",E2690*0.5,IF(G2690="Tenda",E2690*0.5,E2690*0.2)))/100</f>
        <v>0.04</v>
      </c>
      <c r="M2690" s="2">
        <f>Table_ExternalData_15[[#This Row],[Price]]-Table_ExternalData_15[[#This Row],[Price]]*Table_ExternalData_15[[#This Row],[extra popust]]</f>
        <v>4.0895999999999999</v>
      </c>
      <c r="N2690" s="2">
        <f>IF(M2690&lt;I2690,M2690,I2690)</f>
        <v>4.0895999999999999</v>
      </c>
      <c r="O2690" s="12" t="str">
        <f>IF(N2690&lt;I2690,$U$1," ")</f>
        <v xml:space="preserve"> </v>
      </c>
      <c r="P2690" s="12" t="str">
        <f>IFERROR((O2690+30)," ")</f>
        <v xml:space="preserve"> </v>
      </c>
      <c r="Q2690" s="2">
        <f ca="1">IF(O2690=$U$1,N2690,"0")*1.22</f>
        <v>0</v>
      </c>
    </row>
    <row r="2691" spans="1:17" x14ac:dyDescent="0.25">
      <c r="A2691" t="s">
        <v>317</v>
      </c>
      <c r="B2691" t="s">
        <v>316</v>
      </c>
      <c r="C2691">
        <v>5825</v>
      </c>
      <c r="D2691">
        <v>10.65</v>
      </c>
      <c r="E2691">
        <f>IFERROR(VLOOKUP(Table_ExternalData_15[[#This Row],[Id]],Rabati!B:C,2,0),0)</f>
        <v>20</v>
      </c>
      <c r="F2691">
        <v>6</v>
      </c>
      <c r="G2691" t="str">
        <f>VLOOKUP(Table_ExternalData_15[[#This Row],[Id]],'Blagovna izdelek'!A:C,3,0)</f>
        <v>GP</v>
      </c>
      <c r="H2691">
        <f>Table_ExternalData_15[[#This Row],[Rabat]]*0.2</f>
        <v>4</v>
      </c>
      <c r="I2691" s="2">
        <f>Table_ExternalData_15[[#This Row],[Price]]-(Table_ExternalData_15[[#This Row],[Price]]*Table_ExternalData_15[[#This Row],[BB rabat]])/100</f>
        <v>10.224</v>
      </c>
      <c r="J2691" s="2">
        <f>Table_ExternalData_15[[#This Row],[BB cena]]*Table_ExternalData_15[[#Headers],[1,22]]</f>
        <v>12.473280000000001</v>
      </c>
      <c r="K2691" s="2">
        <f>Table_ExternalData_15[[#This Row],[Price]]*Table_ExternalData_15[[#Headers],[1,22]]</f>
        <v>12.993</v>
      </c>
      <c r="L2691" s="7">
        <f>IF(G2691="White Shark",E2691*0.5,IF(G2691="Sbox",E2691*0.5,IF(G2691="Tenda",E2691*0.5,E2691*0.2)))/100</f>
        <v>0.04</v>
      </c>
      <c r="M2691" s="2">
        <f>Table_ExternalData_15[[#This Row],[Price]]-Table_ExternalData_15[[#This Row],[Price]]*Table_ExternalData_15[[#This Row],[extra popust]]</f>
        <v>10.224</v>
      </c>
      <c r="N2691" s="2">
        <f>IF(M2691&lt;I2691,M2691,I2691)</f>
        <v>10.224</v>
      </c>
      <c r="O2691" s="12" t="str">
        <f>IF(N2691&lt;I2691,$U$1," ")</f>
        <v xml:space="preserve"> </v>
      </c>
      <c r="P2691" s="12" t="str">
        <f>IFERROR((O2691+30)," ")</f>
        <v xml:space="preserve"> </v>
      </c>
      <c r="Q2691" s="2">
        <f ca="1">IF(O2691=$U$1,N2691,"0")*1.22</f>
        <v>0</v>
      </c>
    </row>
    <row r="2692" spans="1:17" x14ac:dyDescent="0.25">
      <c r="A2692" t="s">
        <v>319</v>
      </c>
      <c r="B2692" t="s">
        <v>318</v>
      </c>
      <c r="C2692">
        <v>5827</v>
      </c>
      <c r="D2692">
        <v>14.48</v>
      </c>
      <c r="E2692">
        <f>IFERROR(VLOOKUP(Table_ExternalData_15[[#This Row],[Id]],Rabati!B:C,2,0),0)</f>
        <v>20</v>
      </c>
      <c r="F2692">
        <v>0</v>
      </c>
      <c r="G2692" t="str">
        <f>VLOOKUP(Table_ExternalData_15[[#This Row],[Id]],'Blagovna izdelek'!A:C,3,0)</f>
        <v>GP</v>
      </c>
      <c r="H2692">
        <f>Table_ExternalData_15[[#This Row],[Rabat]]*0.2</f>
        <v>4</v>
      </c>
      <c r="I2692" s="2">
        <f>Table_ExternalData_15[[#This Row],[Price]]-(Table_ExternalData_15[[#This Row],[Price]]*Table_ExternalData_15[[#This Row],[BB rabat]])/100</f>
        <v>13.9008</v>
      </c>
      <c r="J2692" s="2">
        <f>Table_ExternalData_15[[#This Row],[BB cena]]*Table_ExternalData_15[[#Headers],[1,22]]</f>
        <v>16.958976</v>
      </c>
      <c r="K2692" s="2">
        <f>Table_ExternalData_15[[#This Row],[Price]]*Table_ExternalData_15[[#Headers],[1,22]]</f>
        <v>17.665600000000001</v>
      </c>
      <c r="L2692" s="7">
        <f>IF(G2692="White Shark",E2692*0.5,IF(G2692="Sbox",E2692*0.5,IF(G2692="Tenda",E2692*0.5,E2692*0.2)))/100</f>
        <v>0.04</v>
      </c>
      <c r="M2692" s="2">
        <f>Table_ExternalData_15[[#This Row],[Price]]-Table_ExternalData_15[[#This Row],[Price]]*Table_ExternalData_15[[#This Row],[extra popust]]</f>
        <v>13.9008</v>
      </c>
      <c r="N2692" s="2">
        <f>IF(M2692&lt;I2692,M2692,I2692)</f>
        <v>13.9008</v>
      </c>
      <c r="O2692" s="12" t="str">
        <f>IF(N2692&lt;I2692,$U$1," ")</f>
        <v xml:space="preserve"> </v>
      </c>
      <c r="P2692" s="12" t="str">
        <f>IFERROR((O2692+30)," ")</f>
        <v xml:space="preserve"> </v>
      </c>
      <c r="Q2692" s="2">
        <f ca="1">IF(O2692=$U$1,N2692,"0")*1.22</f>
        <v>0</v>
      </c>
    </row>
    <row r="2693" spans="1:17" x14ac:dyDescent="0.25">
      <c r="A2693" t="s">
        <v>321</v>
      </c>
      <c r="B2693" t="s">
        <v>320</v>
      </c>
      <c r="C2693">
        <v>5829</v>
      </c>
      <c r="D2693">
        <v>12.42</v>
      </c>
      <c r="E2693">
        <f>IFERROR(VLOOKUP(Table_ExternalData_15[[#This Row],[Id]],Rabati!B:C,2,0),0)</f>
        <v>20</v>
      </c>
      <c r="F2693">
        <v>0</v>
      </c>
      <c r="G2693" t="str">
        <f>VLOOKUP(Table_ExternalData_15[[#This Row],[Id]],'Blagovna izdelek'!A:C,3,0)</f>
        <v>GP</v>
      </c>
      <c r="H2693">
        <f>Table_ExternalData_15[[#This Row],[Rabat]]*0.2</f>
        <v>4</v>
      </c>
      <c r="I2693" s="2">
        <f>Table_ExternalData_15[[#This Row],[Price]]-(Table_ExternalData_15[[#This Row],[Price]]*Table_ExternalData_15[[#This Row],[BB rabat]])/100</f>
        <v>11.9232</v>
      </c>
      <c r="J2693" s="2">
        <f>Table_ExternalData_15[[#This Row],[BB cena]]*Table_ExternalData_15[[#Headers],[1,22]]</f>
        <v>14.546303999999999</v>
      </c>
      <c r="K2693" s="2">
        <f>Table_ExternalData_15[[#This Row],[Price]]*Table_ExternalData_15[[#Headers],[1,22]]</f>
        <v>15.1524</v>
      </c>
      <c r="L2693" s="7">
        <f>IF(G2693="White Shark",E2693*0.5,IF(G2693="Sbox",E2693*0.5,IF(G2693="Tenda",E2693*0.5,E2693*0.2)))/100</f>
        <v>0.04</v>
      </c>
      <c r="M2693" s="2">
        <f>Table_ExternalData_15[[#This Row],[Price]]-Table_ExternalData_15[[#This Row],[Price]]*Table_ExternalData_15[[#This Row],[extra popust]]</f>
        <v>11.9232</v>
      </c>
      <c r="N2693" s="2">
        <f>IF(M2693&lt;I2693,M2693,I2693)</f>
        <v>11.9232</v>
      </c>
      <c r="O2693" s="12" t="str">
        <f>IF(N2693&lt;I2693,$U$1," ")</f>
        <v xml:space="preserve"> </v>
      </c>
      <c r="P2693" s="12" t="str">
        <f>IFERROR((O2693+30)," ")</f>
        <v xml:space="preserve"> </v>
      </c>
      <c r="Q2693" s="2">
        <f ca="1">IF(O2693=$U$1,N2693,"0")*1.22</f>
        <v>0</v>
      </c>
    </row>
    <row r="2694" spans="1:17" x14ac:dyDescent="0.25">
      <c r="A2694" t="s">
        <v>323</v>
      </c>
      <c r="B2694" t="s">
        <v>322</v>
      </c>
      <c r="C2694">
        <v>5831</v>
      </c>
      <c r="D2694">
        <v>16.600000000000001</v>
      </c>
      <c r="E2694">
        <f>IFERROR(VLOOKUP(Table_ExternalData_15[[#This Row],[Id]],Rabati!B:C,2,0),0)</f>
        <v>20</v>
      </c>
      <c r="F2694">
        <v>3</v>
      </c>
      <c r="G2694" t="str">
        <f>VLOOKUP(Table_ExternalData_15[[#This Row],[Id]],'Blagovna izdelek'!A:C,3,0)</f>
        <v>GP</v>
      </c>
      <c r="H2694">
        <f>Table_ExternalData_15[[#This Row],[Rabat]]*0.2</f>
        <v>4</v>
      </c>
      <c r="I2694" s="2">
        <f>Table_ExternalData_15[[#This Row],[Price]]-(Table_ExternalData_15[[#This Row],[Price]]*Table_ExternalData_15[[#This Row],[BB rabat]])/100</f>
        <v>15.936000000000002</v>
      </c>
      <c r="J2694" s="2">
        <f>Table_ExternalData_15[[#This Row],[BB cena]]*Table_ExternalData_15[[#Headers],[1,22]]</f>
        <v>19.441920000000003</v>
      </c>
      <c r="K2694" s="2">
        <f>Table_ExternalData_15[[#This Row],[Price]]*Table_ExternalData_15[[#Headers],[1,22]]</f>
        <v>20.252000000000002</v>
      </c>
      <c r="L2694" s="7">
        <f>IF(G2694="White Shark",E2694*0.5,IF(G2694="Sbox",E2694*0.5,IF(G2694="Tenda",E2694*0.5,E2694*0.2)))/100</f>
        <v>0.04</v>
      </c>
      <c r="M2694" s="2">
        <f>Table_ExternalData_15[[#This Row],[Price]]-Table_ExternalData_15[[#This Row],[Price]]*Table_ExternalData_15[[#This Row],[extra popust]]</f>
        <v>15.936000000000002</v>
      </c>
      <c r="N2694" s="2">
        <f>IF(M2694&lt;I2694,M2694,I2694)</f>
        <v>15.936000000000002</v>
      </c>
      <c r="O2694" s="12" t="str">
        <f>IF(N2694&lt;I2694,$U$1," ")</f>
        <v xml:space="preserve"> </v>
      </c>
      <c r="P2694" s="12" t="str">
        <f>IFERROR((O2694+30)," ")</f>
        <v xml:space="preserve"> </v>
      </c>
      <c r="Q2694" s="2">
        <f ca="1">IF(O2694=$U$1,N2694,"0")*1.22</f>
        <v>0</v>
      </c>
    </row>
    <row r="2695" spans="1:17" x14ac:dyDescent="0.25">
      <c r="A2695" t="s">
        <v>325</v>
      </c>
      <c r="B2695" t="s">
        <v>324</v>
      </c>
      <c r="C2695">
        <v>5832</v>
      </c>
      <c r="D2695">
        <v>17.25</v>
      </c>
      <c r="E2695">
        <f>IFERROR(VLOOKUP(Table_ExternalData_15[[#This Row],[Id]],Rabati!B:C,2,0),0)</f>
        <v>10</v>
      </c>
      <c r="F2695">
        <v>2</v>
      </c>
      <c r="G2695" t="str">
        <f>VLOOKUP(Table_ExternalData_15[[#This Row],[Id]],'Blagovna izdelek'!A:C,3,0)</f>
        <v>GP</v>
      </c>
      <c r="H2695">
        <f>Table_ExternalData_15[[#This Row],[Rabat]]*0.2</f>
        <v>2</v>
      </c>
      <c r="I2695" s="2">
        <f>Table_ExternalData_15[[#This Row],[Price]]-(Table_ExternalData_15[[#This Row],[Price]]*Table_ExternalData_15[[#This Row],[BB rabat]])/100</f>
        <v>16.905000000000001</v>
      </c>
      <c r="J2695" s="2">
        <f>Table_ExternalData_15[[#This Row],[BB cena]]*Table_ExternalData_15[[#Headers],[1,22]]</f>
        <v>20.624100000000002</v>
      </c>
      <c r="K2695" s="2">
        <f>Table_ExternalData_15[[#This Row],[Price]]*Table_ExternalData_15[[#Headers],[1,22]]</f>
        <v>21.044999999999998</v>
      </c>
      <c r="L2695" s="7">
        <f>IF(G2695="White Shark",E2695*0.5,IF(G2695="Sbox",E2695*0.5,IF(G2695="Tenda",E2695*0.5,E2695*0.2)))/100</f>
        <v>0.02</v>
      </c>
      <c r="M2695" s="2">
        <f>Table_ExternalData_15[[#This Row],[Price]]-Table_ExternalData_15[[#This Row],[Price]]*Table_ExternalData_15[[#This Row],[extra popust]]</f>
        <v>16.905000000000001</v>
      </c>
      <c r="N2695" s="2">
        <f>IF(M2695&lt;I2695,M2695,I2695)</f>
        <v>16.905000000000001</v>
      </c>
      <c r="O2695" s="12" t="str">
        <f>IF(N2695&lt;I2695,$U$1," ")</f>
        <v xml:space="preserve"> </v>
      </c>
      <c r="P2695" s="12" t="str">
        <f>IFERROR((O2695+30)," ")</f>
        <v xml:space="preserve"> </v>
      </c>
      <c r="Q2695" s="2">
        <f ca="1">IF(O2695=$U$1,N2695,"0")*1.22</f>
        <v>0</v>
      </c>
    </row>
    <row r="2696" spans="1:17" x14ac:dyDescent="0.25">
      <c r="A2696" t="s">
        <v>329</v>
      </c>
      <c r="B2696" t="s">
        <v>328</v>
      </c>
      <c r="C2696">
        <v>5836</v>
      </c>
      <c r="D2696">
        <v>14.2</v>
      </c>
      <c r="E2696">
        <f>IFERROR(VLOOKUP(Table_ExternalData_15[[#This Row],[Id]],Rabati!B:C,2,0),0)</f>
        <v>10</v>
      </c>
      <c r="F2696">
        <v>0</v>
      </c>
      <c r="G2696" t="str">
        <f>VLOOKUP(Table_ExternalData_15[[#This Row],[Id]],'Blagovna izdelek'!A:C,3,0)</f>
        <v>GP</v>
      </c>
      <c r="H2696">
        <f>Table_ExternalData_15[[#This Row],[Rabat]]*0.2</f>
        <v>2</v>
      </c>
      <c r="I2696" s="2">
        <f>Table_ExternalData_15[[#This Row],[Price]]-(Table_ExternalData_15[[#This Row],[Price]]*Table_ExternalData_15[[#This Row],[BB rabat]])/100</f>
        <v>13.915999999999999</v>
      </c>
      <c r="J2696" s="2">
        <f>Table_ExternalData_15[[#This Row],[BB cena]]*Table_ExternalData_15[[#Headers],[1,22]]</f>
        <v>16.977519999999998</v>
      </c>
      <c r="K2696" s="2">
        <f>Table_ExternalData_15[[#This Row],[Price]]*Table_ExternalData_15[[#Headers],[1,22]]</f>
        <v>17.323999999999998</v>
      </c>
      <c r="L2696" s="7">
        <f>IF(G2696="White Shark",E2696*0.5,IF(G2696="Sbox",E2696*0.5,IF(G2696="Tenda",E2696*0.5,E2696*0.2)))/100</f>
        <v>0.02</v>
      </c>
      <c r="M2696" s="2">
        <f>Table_ExternalData_15[[#This Row],[Price]]-Table_ExternalData_15[[#This Row],[Price]]*Table_ExternalData_15[[#This Row],[extra popust]]</f>
        <v>13.915999999999999</v>
      </c>
      <c r="N2696" s="2">
        <f>IF(M2696&lt;I2696,M2696,I2696)</f>
        <v>13.915999999999999</v>
      </c>
      <c r="O2696" s="12" t="str">
        <f>IF(N2696&lt;I2696,$U$1," ")</f>
        <v xml:space="preserve"> </v>
      </c>
      <c r="P2696" s="12" t="str">
        <f>IFERROR((O2696+30)," ")</f>
        <v xml:space="preserve"> </v>
      </c>
      <c r="Q2696" s="2">
        <f ca="1">IF(O2696=$U$1,N2696,"0")*1.22</f>
        <v>0</v>
      </c>
    </row>
    <row r="2697" spans="1:17" x14ac:dyDescent="0.25">
      <c r="A2697" t="s">
        <v>4257</v>
      </c>
      <c r="B2697" t="s">
        <v>4256</v>
      </c>
      <c r="C2697">
        <v>12243</v>
      </c>
      <c r="D2697">
        <v>7.56</v>
      </c>
      <c r="E2697">
        <f>IFERROR(VLOOKUP(Table_ExternalData_15[[#This Row],[Id]],Rabati!B:C,2,0),0)</f>
        <v>20</v>
      </c>
      <c r="F2697">
        <v>3</v>
      </c>
      <c r="G2697" t="str">
        <f>VLOOKUP(Table_ExternalData_15[[#This Row],[Id]],'Blagovna izdelek'!A:C,3,0)</f>
        <v>GP</v>
      </c>
      <c r="H2697">
        <f>Table_ExternalData_15[[#This Row],[Rabat]]*0.2</f>
        <v>4</v>
      </c>
      <c r="I2697" s="2">
        <f>Table_ExternalData_15[[#This Row],[Price]]-(Table_ExternalData_15[[#This Row],[Price]]*Table_ExternalData_15[[#This Row],[BB rabat]])/100</f>
        <v>7.2576000000000001</v>
      </c>
      <c r="J2697" s="2">
        <f>Table_ExternalData_15[[#This Row],[BB cena]]*Table_ExternalData_15[[#Headers],[1,22]]</f>
        <v>8.8542719999999999</v>
      </c>
      <c r="K2697" s="2">
        <f>Table_ExternalData_15[[#This Row],[Price]]*Table_ExternalData_15[[#Headers],[1,22]]</f>
        <v>9.2231999999999985</v>
      </c>
      <c r="L2697" s="7">
        <f>IF(G2697="White Shark",E2697*0.5,IF(G2697="Sbox",E2697*0.5,IF(G2697="Tenda",E2697*0.5,E2697*0.2)))/100</f>
        <v>0.04</v>
      </c>
      <c r="M2697" s="2">
        <f>Table_ExternalData_15[[#This Row],[Price]]-Table_ExternalData_15[[#This Row],[Price]]*Table_ExternalData_15[[#This Row],[extra popust]]</f>
        <v>7.2576000000000001</v>
      </c>
      <c r="N2697" s="2">
        <f>IF(M2697&lt;I2697,M2697,I2697)</f>
        <v>7.2576000000000001</v>
      </c>
      <c r="O2697" s="12" t="str">
        <f>IF(N2697&lt;I2697,$U$1," ")</f>
        <v xml:space="preserve"> </v>
      </c>
      <c r="P2697" s="12" t="str">
        <f>IFERROR((O2697+30)," ")</f>
        <v xml:space="preserve"> </v>
      </c>
      <c r="Q2697" s="2">
        <f ca="1">IF(O2697=$U$1,N2697,"0")*1.22</f>
        <v>0</v>
      </c>
    </row>
    <row r="2698" spans="1:17" x14ac:dyDescent="0.25">
      <c r="A2698" t="s">
        <v>4584</v>
      </c>
      <c r="B2698" t="s">
        <v>4583</v>
      </c>
      <c r="C2698">
        <v>12828</v>
      </c>
      <c r="D2698">
        <v>4.18</v>
      </c>
      <c r="E2698">
        <f>IFERROR(VLOOKUP(Table_ExternalData_15[[#This Row],[Id]],Rabati!B:C,2,0),0)</f>
        <v>20</v>
      </c>
      <c r="F2698">
        <v>20</v>
      </c>
      <c r="G2698" t="str">
        <f>VLOOKUP(Table_ExternalData_15[[#This Row],[Id]],'Blagovna izdelek'!A:C,3,0)</f>
        <v>GP</v>
      </c>
      <c r="H2698">
        <f>Table_ExternalData_15[[#This Row],[Rabat]]*0.2</f>
        <v>4</v>
      </c>
      <c r="I2698" s="2">
        <f>Table_ExternalData_15[[#This Row],[Price]]-(Table_ExternalData_15[[#This Row],[Price]]*Table_ExternalData_15[[#This Row],[BB rabat]])/100</f>
        <v>4.0127999999999995</v>
      </c>
      <c r="J2698" s="2">
        <f>Table_ExternalData_15[[#This Row],[BB cena]]*Table_ExternalData_15[[#Headers],[1,22]]</f>
        <v>4.8956159999999995</v>
      </c>
      <c r="K2698" s="2">
        <f>Table_ExternalData_15[[#This Row],[Price]]*Table_ExternalData_15[[#Headers],[1,22]]</f>
        <v>5.0995999999999997</v>
      </c>
      <c r="L2698" s="7">
        <f>IF(G2698="White Shark",E2698*0.5,IF(G2698="Sbox",E2698*0.5,IF(G2698="Tenda",E2698*0.5,E2698*0.2)))/100</f>
        <v>0.04</v>
      </c>
      <c r="M2698" s="2">
        <f>Table_ExternalData_15[[#This Row],[Price]]-Table_ExternalData_15[[#This Row],[Price]]*Table_ExternalData_15[[#This Row],[extra popust]]</f>
        <v>4.0127999999999995</v>
      </c>
      <c r="N2698" s="2">
        <f>IF(M2698&lt;I2698,M2698,I2698)</f>
        <v>4.0127999999999995</v>
      </c>
      <c r="O2698" s="12" t="str">
        <f>IF(N2698&lt;I2698,$U$1," ")</f>
        <v xml:space="preserve"> </v>
      </c>
      <c r="P2698" s="12" t="str">
        <f>IFERROR((O2698+30)," ")</f>
        <v xml:space="preserve"> </v>
      </c>
      <c r="Q2698" s="2">
        <f ca="1">IF(O2698=$U$1,N2698,"0")*1.22</f>
        <v>0</v>
      </c>
    </row>
    <row r="2699" spans="1:17" x14ac:dyDescent="0.25">
      <c r="A2699" t="s">
        <v>5571</v>
      </c>
      <c r="B2699" t="s">
        <v>5570</v>
      </c>
      <c r="C2699">
        <v>13726</v>
      </c>
      <c r="D2699">
        <v>9.1</v>
      </c>
      <c r="E2699">
        <f>IFERROR(VLOOKUP(Table_ExternalData_15[[#This Row],[Id]],Rabati!B:C,2,0),0)</f>
        <v>20</v>
      </c>
      <c r="F2699">
        <v>0</v>
      </c>
      <c r="G2699" t="str">
        <f>VLOOKUP(Table_ExternalData_15[[#This Row],[Id]],'Blagovna izdelek'!A:C,3,0)</f>
        <v>GP</v>
      </c>
      <c r="H2699">
        <f>Table_ExternalData_15[[#This Row],[Rabat]]*0.2</f>
        <v>4</v>
      </c>
      <c r="I2699" s="2">
        <f>Table_ExternalData_15[[#This Row],[Price]]-(Table_ExternalData_15[[#This Row],[Price]]*Table_ExternalData_15[[#This Row],[BB rabat]])/100</f>
        <v>8.7359999999999989</v>
      </c>
      <c r="J2699" s="2">
        <f>Table_ExternalData_15[[#This Row],[BB cena]]*Table_ExternalData_15[[#Headers],[1,22]]</f>
        <v>10.657919999999999</v>
      </c>
      <c r="K2699" s="2">
        <f>Table_ExternalData_15[[#This Row],[Price]]*Table_ExternalData_15[[#Headers],[1,22]]</f>
        <v>11.101999999999999</v>
      </c>
      <c r="L2699" s="7">
        <f>IF(G2699="White Shark",E2699*0.5,IF(G2699="Sbox",E2699*0.5,IF(G2699="Tenda",E2699*0.5,E2699*0.2)))/100</f>
        <v>0.04</v>
      </c>
      <c r="M2699" s="2">
        <f>Table_ExternalData_15[[#This Row],[Price]]-Table_ExternalData_15[[#This Row],[Price]]*Table_ExternalData_15[[#This Row],[extra popust]]</f>
        <v>8.7359999999999989</v>
      </c>
      <c r="N2699" s="2">
        <f>IF(M2699&lt;I2699,M2699,I2699)</f>
        <v>8.7359999999999989</v>
      </c>
      <c r="O2699" s="12" t="str">
        <f>IF(N2699&lt;I2699,$U$1," ")</f>
        <v xml:space="preserve"> </v>
      </c>
      <c r="P2699" s="12" t="str">
        <f>IFERROR((O2699+30)," ")</f>
        <v xml:space="preserve"> </v>
      </c>
      <c r="Q2699" s="2">
        <f ca="1">IF(O2699=$U$1,N2699,"0")*1.22</f>
        <v>0</v>
      </c>
    </row>
    <row r="2700" spans="1:17" x14ac:dyDescent="0.25">
      <c r="A2700" t="s">
        <v>5749</v>
      </c>
      <c r="B2700" t="s">
        <v>5748</v>
      </c>
      <c r="C2700">
        <v>13873</v>
      </c>
      <c r="D2700">
        <v>19.420000000000002</v>
      </c>
      <c r="E2700">
        <f>IFERROR(VLOOKUP(Table_ExternalData_15[[#This Row],[Id]],Rabati!B:C,2,0),0)</f>
        <v>20</v>
      </c>
      <c r="F2700">
        <v>0</v>
      </c>
      <c r="G2700" t="str">
        <f>VLOOKUP(Table_ExternalData_15[[#This Row],[Id]],'Blagovna izdelek'!A:C,3,0)</f>
        <v>GP</v>
      </c>
      <c r="H2700">
        <f>Table_ExternalData_15[[#This Row],[Rabat]]*0.2</f>
        <v>4</v>
      </c>
      <c r="I2700" s="2">
        <f>Table_ExternalData_15[[#This Row],[Price]]-(Table_ExternalData_15[[#This Row],[Price]]*Table_ExternalData_15[[#This Row],[BB rabat]])/100</f>
        <v>18.6432</v>
      </c>
      <c r="J2700" s="2">
        <f>Table_ExternalData_15[[#This Row],[BB cena]]*Table_ExternalData_15[[#Headers],[1,22]]</f>
        <v>22.744703999999999</v>
      </c>
      <c r="K2700" s="2">
        <f>Table_ExternalData_15[[#This Row],[Price]]*Table_ExternalData_15[[#Headers],[1,22]]</f>
        <v>23.692400000000003</v>
      </c>
      <c r="L2700" s="7">
        <f>IF(G2700="White Shark",E2700*0.5,IF(G2700="Sbox",E2700*0.5,IF(G2700="Tenda",E2700*0.5,E2700*0.2)))/100</f>
        <v>0.04</v>
      </c>
      <c r="M2700" s="2">
        <f>Table_ExternalData_15[[#This Row],[Price]]-Table_ExternalData_15[[#This Row],[Price]]*Table_ExternalData_15[[#This Row],[extra popust]]</f>
        <v>18.6432</v>
      </c>
      <c r="N2700" s="2">
        <f>IF(M2700&lt;I2700,M2700,I2700)</f>
        <v>18.6432</v>
      </c>
      <c r="O2700" s="12" t="str">
        <f>IF(N2700&lt;I2700,$U$1," ")</f>
        <v xml:space="preserve"> </v>
      </c>
      <c r="P2700" s="12" t="str">
        <f>IFERROR((O2700+30)," ")</f>
        <v xml:space="preserve"> </v>
      </c>
      <c r="Q2700" s="2">
        <f ca="1">IF(O2700=$U$1,N2700,"0")*1.22</f>
        <v>0</v>
      </c>
    </row>
    <row r="2701" spans="1:17" x14ac:dyDescent="0.25">
      <c r="A2701" t="s">
        <v>5922</v>
      </c>
      <c r="B2701" t="s">
        <v>5921</v>
      </c>
      <c r="C2701">
        <v>14019</v>
      </c>
      <c r="D2701">
        <v>1.88</v>
      </c>
      <c r="E2701">
        <f>IFERROR(VLOOKUP(Table_ExternalData_15[[#This Row],[Id]],Rabati!B:C,2,0),0)</f>
        <v>20</v>
      </c>
      <c r="F2701">
        <v>9</v>
      </c>
      <c r="G2701" t="str">
        <f>VLOOKUP(Table_ExternalData_15[[#This Row],[Id]],'Blagovna izdelek'!A:C,3,0)</f>
        <v>GP</v>
      </c>
      <c r="H2701">
        <f>Table_ExternalData_15[[#This Row],[Rabat]]*0.2</f>
        <v>4</v>
      </c>
      <c r="I2701" s="2">
        <f>Table_ExternalData_15[[#This Row],[Price]]-(Table_ExternalData_15[[#This Row],[Price]]*Table_ExternalData_15[[#This Row],[BB rabat]])/100</f>
        <v>1.8048</v>
      </c>
      <c r="J2701" s="2">
        <f>Table_ExternalData_15[[#This Row],[BB cena]]*Table_ExternalData_15[[#Headers],[1,22]]</f>
        <v>2.2018559999999998</v>
      </c>
      <c r="K2701" s="2">
        <f>Table_ExternalData_15[[#This Row],[Price]]*Table_ExternalData_15[[#Headers],[1,22]]</f>
        <v>2.2935999999999996</v>
      </c>
      <c r="L2701" s="7">
        <f>IF(G2701="White Shark",E2701*0.5,IF(G2701="Sbox",E2701*0.5,IF(G2701="Tenda",E2701*0.5,E2701*0.2)))/100</f>
        <v>0.04</v>
      </c>
      <c r="M2701" s="2">
        <f>Table_ExternalData_15[[#This Row],[Price]]-Table_ExternalData_15[[#This Row],[Price]]*Table_ExternalData_15[[#This Row],[extra popust]]</f>
        <v>1.8048</v>
      </c>
      <c r="N2701" s="2">
        <f>IF(M2701&lt;I2701,M2701,I2701)</f>
        <v>1.8048</v>
      </c>
      <c r="O2701" s="12" t="str">
        <f>IF(N2701&lt;I2701,$U$1," ")</f>
        <v xml:space="preserve"> </v>
      </c>
      <c r="P2701" s="12" t="str">
        <f>IFERROR((O2701+30)," ")</f>
        <v xml:space="preserve"> </v>
      </c>
      <c r="Q2701" s="2">
        <f ca="1">IF(O2701=$U$1,N2701,"0")*1.22</f>
        <v>0</v>
      </c>
    </row>
    <row r="2702" spans="1:17" x14ac:dyDescent="0.25">
      <c r="A2702" t="s">
        <v>5924</v>
      </c>
      <c r="B2702" t="s">
        <v>5923</v>
      </c>
      <c r="C2702">
        <v>14035</v>
      </c>
      <c r="D2702">
        <v>7.22</v>
      </c>
      <c r="E2702">
        <f>IFERROR(VLOOKUP(Table_ExternalData_15[[#This Row],[Id]],Rabati!B:C,2,0),0)</f>
        <v>10</v>
      </c>
      <c r="F2702">
        <v>3</v>
      </c>
      <c r="G2702" t="str">
        <f>VLOOKUP(Table_ExternalData_15[[#This Row],[Id]],'Blagovna izdelek'!A:C,3,0)</f>
        <v>GP</v>
      </c>
      <c r="H2702">
        <f>Table_ExternalData_15[[#This Row],[Rabat]]*0.2</f>
        <v>2</v>
      </c>
      <c r="I2702" s="2">
        <f>Table_ExternalData_15[[#This Row],[Price]]-(Table_ExternalData_15[[#This Row],[Price]]*Table_ExternalData_15[[#This Row],[BB rabat]])/100</f>
        <v>7.0755999999999997</v>
      </c>
      <c r="J2702" s="2">
        <f>Table_ExternalData_15[[#This Row],[BB cena]]*Table_ExternalData_15[[#Headers],[1,22]]</f>
        <v>8.6322320000000001</v>
      </c>
      <c r="K2702" s="2">
        <f>Table_ExternalData_15[[#This Row],[Price]]*Table_ExternalData_15[[#Headers],[1,22]]</f>
        <v>8.8083999999999989</v>
      </c>
      <c r="L2702" s="7">
        <f>IF(G2702="White Shark",E2702*0.5,IF(G2702="Sbox",E2702*0.5,IF(G2702="Tenda",E2702*0.5,E2702*0.2)))/100</f>
        <v>0.02</v>
      </c>
      <c r="M2702" s="2">
        <f>Table_ExternalData_15[[#This Row],[Price]]-Table_ExternalData_15[[#This Row],[Price]]*Table_ExternalData_15[[#This Row],[extra popust]]</f>
        <v>7.0755999999999997</v>
      </c>
      <c r="N2702" s="2">
        <f>IF(M2702&lt;I2702,M2702,I2702)</f>
        <v>7.0755999999999997</v>
      </c>
      <c r="O2702" s="12" t="str">
        <f>IF(N2702&lt;I2702,$U$1," ")</f>
        <v xml:space="preserve"> </v>
      </c>
      <c r="P2702" s="12" t="str">
        <f>IFERROR((O2702+30)," ")</f>
        <v xml:space="preserve"> </v>
      </c>
      <c r="Q2702" s="2">
        <f ca="1">IF(O2702=$U$1,N2702,"0")*1.22</f>
        <v>0</v>
      </c>
    </row>
    <row r="2703" spans="1:17" x14ac:dyDescent="0.25">
      <c r="A2703" t="s">
        <v>5926</v>
      </c>
      <c r="B2703" t="s">
        <v>5925</v>
      </c>
      <c r="C2703">
        <v>14036</v>
      </c>
      <c r="D2703">
        <v>14.09</v>
      </c>
      <c r="E2703">
        <f>IFERROR(VLOOKUP(Table_ExternalData_15[[#This Row],[Id]],Rabati!B:C,2,0),0)</f>
        <v>10</v>
      </c>
      <c r="F2703">
        <v>2</v>
      </c>
      <c r="G2703" t="str">
        <f>VLOOKUP(Table_ExternalData_15[[#This Row],[Id]],'Blagovna izdelek'!A:C,3,0)</f>
        <v>GP</v>
      </c>
      <c r="H2703">
        <f>Table_ExternalData_15[[#This Row],[Rabat]]*0.2</f>
        <v>2</v>
      </c>
      <c r="I2703" s="2">
        <f>Table_ExternalData_15[[#This Row],[Price]]-(Table_ExternalData_15[[#This Row],[Price]]*Table_ExternalData_15[[#This Row],[BB rabat]])/100</f>
        <v>13.808199999999999</v>
      </c>
      <c r="J2703" s="2">
        <f>Table_ExternalData_15[[#This Row],[BB cena]]*Table_ExternalData_15[[#Headers],[1,22]]</f>
        <v>16.846003999999997</v>
      </c>
      <c r="K2703" s="2">
        <f>Table_ExternalData_15[[#This Row],[Price]]*Table_ExternalData_15[[#Headers],[1,22]]</f>
        <v>17.189799999999998</v>
      </c>
      <c r="L2703" s="7">
        <f>IF(G2703="White Shark",E2703*0.5,IF(G2703="Sbox",E2703*0.5,IF(G2703="Tenda",E2703*0.5,E2703*0.2)))/100</f>
        <v>0.02</v>
      </c>
      <c r="M2703" s="2">
        <f>Table_ExternalData_15[[#This Row],[Price]]-Table_ExternalData_15[[#This Row],[Price]]*Table_ExternalData_15[[#This Row],[extra popust]]</f>
        <v>13.808199999999999</v>
      </c>
      <c r="N2703" s="2">
        <f>IF(M2703&lt;I2703,M2703,I2703)</f>
        <v>13.808199999999999</v>
      </c>
      <c r="O2703" s="12" t="str">
        <f>IF(N2703&lt;I2703,$U$1," ")</f>
        <v xml:space="preserve"> </v>
      </c>
      <c r="P2703" s="12" t="str">
        <f>IFERROR((O2703+30)," ")</f>
        <v xml:space="preserve"> </v>
      </c>
      <c r="Q2703" s="2">
        <f ca="1">IF(O2703=$U$1,N2703,"0")*1.22</f>
        <v>0</v>
      </c>
    </row>
    <row r="2704" spans="1:17" x14ac:dyDescent="0.25">
      <c r="A2704" t="s">
        <v>6042</v>
      </c>
      <c r="B2704" t="s">
        <v>6041</v>
      </c>
      <c r="C2704">
        <v>14145</v>
      </c>
      <c r="D2704">
        <v>3.84</v>
      </c>
      <c r="E2704">
        <f>IFERROR(VLOOKUP(Table_ExternalData_15[[#This Row],[Id]],Rabati!B:C,2,0),0)</f>
        <v>20</v>
      </c>
      <c r="F2704">
        <v>13</v>
      </c>
      <c r="G2704" t="str">
        <f>VLOOKUP(Table_ExternalData_15[[#This Row],[Id]],'Blagovna izdelek'!A:C,3,0)</f>
        <v>GP</v>
      </c>
      <c r="H2704">
        <f>Table_ExternalData_15[[#This Row],[Rabat]]*0.2</f>
        <v>4</v>
      </c>
      <c r="I2704" s="2">
        <f>Table_ExternalData_15[[#This Row],[Price]]-(Table_ExternalData_15[[#This Row],[Price]]*Table_ExternalData_15[[#This Row],[BB rabat]])/100</f>
        <v>3.6863999999999999</v>
      </c>
      <c r="J2704" s="2">
        <f>Table_ExternalData_15[[#This Row],[BB cena]]*Table_ExternalData_15[[#Headers],[1,22]]</f>
        <v>4.4974080000000001</v>
      </c>
      <c r="K2704" s="2">
        <f>Table_ExternalData_15[[#This Row],[Price]]*Table_ExternalData_15[[#Headers],[1,22]]</f>
        <v>4.6848000000000001</v>
      </c>
      <c r="L2704" s="7">
        <f>IF(G2704="White Shark",E2704*0.5,IF(G2704="Sbox",E2704*0.5,IF(G2704="Tenda",E2704*0.5,E2704*0.2)))/100</f>
        <v>0.04</v>
      </c>
      <c r="M2704" s="2">
        <f>Table_ExternalData_15[[#This Row],[Price]]-Table_ExternalData_15[[#This Row],[Price]]*Table_ExternalData_15[[#This Row],[extra popust]]</f>
        <v>3.6863999999999999</v>
      </c>
      <c r="N2704" s="2">
        <f>IF(M2704&lt;I2704,M2704,I2704)</f>
        <v>3.6863999999999999</v>
      </c>
      <c r="O2704" s="12" t="str">
        <f>IF(N2704&lt;I2704,$U$1," ")</f>
        <v xml:space="preserve"> </v>
      </c>
      <c r="P2704" s="12" t="str">
        <f>IFERROR((O2704+30)," ")</f>
        <v xml:space="preserve"> </v>
      </c>
      <c r="Q2704" s="2">
        <f ca="1">IF(O2704=$U$1,N2704,"0")*1.22</f>
        <v>0</v>
      </c>
    </row>
    <row r="2705" spans="1:17" x14ac:dyDescent="0.25">
      <c r="A2705" t="s">
        <v>6319</v>
      </c>
      <c r="B2705" t="s">
        <v>6318</v>
      </c>
      <c r="C2705">
        <v>14394</v>
      </c>
      <c r="D2705">
        <v>14.84</v>
      </c>
      <c r="E2705">
        <f>IFERROR(VLOOKUP(Table_ExternalData_15[[#This Row],[Id]],Rabati!B:C,2,0),0)</f>
        <v>10</v>
      </c>
      <c r="F2705">
        <v>9</v>
      </c>
      <c r="G2705" t="str">
        <f>VLOOKUP(Table_ExternalData_15[[#This Row],[Id]],'Blagovna izdelek'!A:C,3,0)</f>
        <v>GP</v>
      </c>
      <c r="H2705">
        <f>Table_ExternalData_15[[#This Row],[Rabat]]*0.2</f>
        <v>2</v>
      </c>
      <c r="I2705" s="2">
        <f>Table_ExternalData_15[[#This Row],[Price]]-(Table_ExternalData_15[[#This Row],[Price]]*Table_ExternalData_15[[#This Row],[BB rabat]])/100</f>
        <v>14.543200000000001</v>
      </c>
      <c r="J2705" s="2">
        <f>Table_ExternalData_15[[#This Row],[BB cena]]*Table_ExternalData_15[[#Headers],[1,22]]</f>
        <v>17.742704</v>
      </c>
      <c r="K2705" s="2">
        <f>Table_ExternalData_15[[#This Row],[Price]]*Table_ExternalData_15[[#Headers],[1,22]]</f>
        <v>18.104800000000001</v>
      </c>
      <c r="L2705" s="7">
        <f>IF(G2705="White Shark",E2705*0.5,IF(G2705="Sbox",E2705*0.5,IF(G2705="Tenda",E2705*0.5,E2705*0.2)))/100</f>
        <v>0.02</v>
      </c>
      <c r="M2705" s="2">
        <f>Table_ExternalData_15[[#This Row],[Price]]-Table_ExternalData_15[[#This Row],[Price]]*Table_ExternalData_15[[#This Row],[extra popust]]</f>
        <v>14.543200000000001</v>
      </c>
      <c r="N2705" s="2">
        <f>IF(M2705&lt;I2705,M2705,I2705)</f>
        <v>14.543200000000001</v>
      </c>
      <c r="O2705" s="12" t="str">
        <f>IF(N2705&lt;I2705,$U$1," ")</f>
        <v xml:space="preserve"> </v>
      </c>
      <c r="P2705" s="12" t="str">
        <f>IFERROR((O2705+30)," ")</f>
        <v xml:space="preserve"> </v>
      </c>
      <c r="Q2705" s="2">
        <f ca="1">IF(O2705=$U$1,N2705,"0")*1.22</f>
        <v>0</v>
      </c>
    </row>
    <row r="2706" spans="1:17" x14ac:dyDescent="0.25">
      <c r="A2706" t="s">
        <v>6535</v>
      </c>
      <c r="B2706" t="s">
        <v>6534</v>
      </c>
      <c r="C2706">
        <v>14595</v>
      </c>
      <c r="D2706">
        <v>27.3</v>
      </c>
      <c r="E2706">
        <f>IFERROR(VLOOKUP(Table_ExternalData_15[[#This Row],[Id]],Rabati!B:C,2,0),0)</f>
        <v>10</v>
      </c>
      <c r="F2706">
        <v>0</v>
      </c>
      <c r="G2706" t="str">
        <f>VLOOKUP(Table_ExternalData_15[[#This Row],[Id]],'Blagovna izdelek'!A:C,3,0)</f>
        <v>GP</v>
      </c>
      <c r="H2706">
        <f>Table_ExternalData_15[[#This Row],[Rabat]]*0.2</f>
        <v>2</v>
      </c>
      <c r="I2706" s="2">
        <f>Table_ExternalData_15[[#This Row],[Price]]-(Table_ExternalData_15[[#This Row],[Price]]*Table_ExternalData_15[[#This Row],[BB rabat]])/100</f>
        <v>26.754000000000001</v>
      </c>
      <c r="J2706" s="2">
        <f>Table_ExternalData_15[[#This Row],[BB cena]]*Table_ExternalData_15[[#Headers],[1,22]]</f>
        <v>32.639879999999998</v>
      </c>
      <c r="K2706" s="2">
        <f>Table_ExternalData_15[[#This Row],[Price]]*Table_ExternalData_15[[#Headers],[1,22]]</f>
        <v>33.305999999999997</v>
      </c>
      <c r="L2706" s="7">
        <f>IF(G2706="White Shark",E2706*0.5,IF(G2706="Sbox",E2706*0.5,IF(G2706="Tenda",E2706*0.5,E2706*0.2)))/100</f>
        <v>0.02</v>
      </c>
      <c r="M2706" s="2">
        <f>Table_ExternalData_15[[#This Row],[Price]]-Table_ExternalData_15[[#This Row],[Price]]*Table_ExternalData_15[[#This Row],[extra popust]]</f>
        <v>26.754000000000001</v>
      </c>
      <c r="N2706" s="2">
        <f>IF(M2706&lt;I2706,M2706,I2706)</f>
        <v>26.754000000000001</v>
      </c>
      <c r="O2706" s="12" t="str">
        <f>IF(N2706&lt;I2706,$U$1," ")</f>
        <v xml:space="preserve"> </v>
      </c>
      <c r="P2706" s="12" t="str">
        <f>IFERROR((O2706+30)," ")</f>
        <v xml:space="preserve"> </v>
      </c>
      <c r="Q2706" s="2">
        <f ca="1">IF(O2706=$U$1,N2706,"0")*1.22</f>
        <v>0</v>
      </c>
    </row>
    <row r="2707" spans="1:17" x14ac:dyDescent="0.25">
      <c r="A2707" t="s">
        <v>6537</v>
      </c>
      <c r="B2707" t="s">
        <v>6536</v>
      </c>
      <c r="C2707">
        <v>14596</v>
      </c>
      <c r="D2707">
        <v>41.7</v>
      </c>
      <c r="E2707">
        <f>IFERROR(VLOOKUP(Table_ExternalData_15[[#This Row],[Id]],Rabati!B:C,2,0),0)</f>
        <v>10</v>
      </c>
      <c r="F2707">
        <v>3</v>
      </c>
      <c r="G2707" t="str">
        <f>VLOOKUP(Table_ExternalData_15[[#This Row],[Id]],'Blagovna izdelek'!A:C,3,0)</f>
        <v>GP</v>
      </c>
      <c r="H2707">
        <f>Table_ExternalData_15[[#This Row],[Rabat]]*0.2</f>
        <v>2</v>
      </c>
      <c r="I2707" s="2">
        <f>Table_ExternalData_15[[#This Row],[Price]]-(Table_ExternalData_15[[#This Row],[Price]]*Table_ExternalData_15[[#This Row],[BB rabat]])/100</f>
        <v>40.866</v>
      </c>
      <c r="J2707" s="2">
        <f>Table_ExternalData_15[[#This Row],[BB cena]]*Table_ExternalData_15[[#Headers],[1,22]]</f>
        <v>49.856519999999996</v>
      </c>
      <c r="K2707" s="2">
        <f>Table_ExternalData_15[[#This Row],[Price]]*Table_ExternalData_15[[#Headers],[1,22]]</f>
        <v>50.874000000000002</v>
      </c>
      <c r="L2707" s="7">
        <f>IF(G2707="White Shark",E2707*0.5,IF(G2707="Sbox",E2707*0.5,IF(G2707="Tenda",E2707*0.5,E2707*0.2)))/100</f>
        <v>0.02</v>
      </c>
      <c r="M2707" s="2">
        <f>Table_ExternalData_15[[#This Row],[Price]]-Table_ExternalData_15[[#This Row],[Price]]*Table_ExternalData_15[[#This Row],[extra popust]]</f>
        <v>40.866</v>
      </c>
      <c r="N2707" s="2">
        <f>IF(M2707&lt;I2707,M2707,I2707)</f>
        <v>40.866</v>
      </c>
      <c r="O2707" s="12" t="str">
        <f>IF(N2707&lt;I2707,$U$1," ")</f>
        <v xml:space="preserve"> </v>
      </c>
      <c r="P2707" s="12" t="str">
        <f>IFERROR((O2707+30)," ")</f>
        <v xml:space="preserve"> </v>
      </c>
      <c r="Q2707" s="2">
        <f ca="1">IF(O2707=$U$1,N2707,"0")*1.22</f>
        <v>0</v>
      </c>
    </row>
    <row r="2708" spans="1:17" x14ac:dyDescent="0.25">
      <c r="A2708" t="s">
        <v>6652</v>
      </c>
      <c r="B2708" t="s">
        <v>6651</v>
      </c>
      <c r="C2708">
        <v>14683</v>
      </c>
      <c r="D2708">
        <v>10.65</v>
      </c>
      <c r="E2708">
        <f>IFERROR(VLOOKUP(Table_ExternalData_15[[#This Row],[Id]],Rabati!B:C,2,0),0)</f>
        <v>20</v>
      </c>
      <c r="F2708">
        <v>15</v>
      </c>
      <c r="G2708" t="str">
        <f>VLOOKUP(Table_ExternalData_15[[#This Row],[Id]],'Blagovna izdelek'!A:C,3,0)</f>
        <v>GP</v>
      </c>
      <c r="H2708">
        <f>Table_ExternalData_15[[#This Row],[Rabat]]*0.2</f>
        <v>4</v>
      </c>
      <c r="I2708" s="2">
        <f>Table_ExternalData_15[[#This Row],[Price]]-(Table_ExternalData_15[[#This Row],[Price]]*Table_ExternalData_15[[#This Row],[BB rabat]])/100</f>
        <v>10.224</v>
      </c>
      <c r="J2708" s="2">
        <f>Table_ExternalData_15[[#This Row],[BB cena]]*Table_ExternalData_15[[#Headers],[1,22]]</f>
        <v>12.473280000000001</v>
      </c>
      <c r="K2708" s="2">
        <f>Table_ExternalData_15[[#This Row],[Price]]*Table_ExternalData_15[[#Headers],[1,22]]</f>
        <v>12.993</v>
      </c>
      <c r="L2708" s="7">
        <f>IF(G2708="White Shark",E2708*0.5,IF(G2708="Sbox",E2708*0.5,IF(G2708="Tenda",E2708*0.5,E2708*0.2)))/100</f>
        <v>0.04</v>
      </c>
      <c r="M2708" s="2">
        <f>Table_ExternalData_15[[#This Row],[Price]]-Table_ExternalData_15[[#This Row],[Price]]*Table_ExternalData_15[[#This Row],[extra popust]]</f>
        <v>10.224</v>
      </c>
      <c r="N2708" s="2">
        <f>IF(M2708&lt;I2708,M2708,I2708)</f>
        <v>10.224</v>
      </c>
      <c r="O2708" s="12" t="str">
        <f>IF(N2708&lt;I2708,$U$1," ")</f>
        <v xml:space="preserve"> </v>
      </c>
      <c r="P2708" s="12" t="str">
        <f>IFERROR((O2708+30)," ")</f>
        <v xml:space="preserve"> </v>
      </c>
      <c r="Q2708" s="2">
        <f ca="1">IF(O2708=$U$1,N2708,"0")*1.22</f>
        <v>0</v>
      </c>
    </row>
    <row r="2709" spans="1:17" x14ac:dyDescent="0.25">
      <c r="A2709" t="s">
        <v>7704</v>
      </c>
      <c r="B2709" t="s">
        <v>7703</v>
      </c>
      <c r="C2709">
        <v>15403</v>
      </c>
      <c r="D2709">
        <v>1.33</v>
      </c>
      <c r="E2709">
        <f>IFERROR(VLOOKUP(Table_ExternalData_15[[#This Row],[Id]],Rabati!B:C,2,0),0)</f>
        <v>20</v>
      </c>
      <c r="F2709">
        <v>29</v>
      </c>
      <c r="G2709" t="str">
        <f>VLOOKUP(Table_ExternalData_15[[#This Row],[Id]],'Blagovna izdelek'!A:C,3,0)</f>
        <v>GP</v>
      </c>
      <c r="H2709">
        <f>Table_ExternalData_15[[#This Row],[Rabat]]*0.2</f>
        <v>4</v>
      </c>
      <c r="I2709" s="2">
        <f>Table_ExternalData_15[[#This Row],[Price]]-(Table_ExternalData_15[[#This Row],[Price]]*Table_ExternalData_15[[#This Row],[BB rabat]])/100</f>
        <v>1.2768000000000002</v>
      </c>
      <c r="J2709" s="2">
        <f>Table_ExternalData_15[[#This Row],[BB cena]]*Table_ExternalData_15[[#Headers],[1,22]]</f>
        <v>1.5576960000000002</v>
      </c>
      <c r="K2709" s="2">
        <f>Table_ExternalData_15[[#This Row],[Price]]*Table_ExternalData_15[[#Headers],[1,22]]</f>
        <v>1.6226</v>
      </c>
      <c r="L2709" s="7">
        <f>IF(G2709="White Shark",E2709*0.5,IF(G2709="Sbox",E2709*0.5,IF(G2709="Tenda",E2709*0.5,E2709*0.2)))/100</f>
        <v>0.04</v>
      </c>
      <c r="M2709" s="2">
        <f>Table_ExternalData_15[[#This Row],[Price]]-Table_ExternalData_15[[#This Row],[Price]]*Table_ExternalData_15[[#This Row],[extra popust]]</f>
        <v>1.2768000000000002</v>
      </c>
      <c r="N2709" s="2">
        <f>IF(M2709&lt;I2709,M2709,I2709)</f>
        <v>1.2768000000000002</v>
      </c>
      <c r="O2709" s="12" t="str">
        <f>IF(N2709&lt;I2709,$U$1," ")</f>
        <v xml:space="preserve"> </v>
      </c>
      <c r="P2709" s="12" t="str">
        <f>IFERROR((O2709+30)," ")</f>
        <v xml:space="preserve"> </v>
      </c>
      <c r="Q2709" s="2">
        <f ca="1">IF(O2709=$U$1,N2709,"0")*1.22</f>
        <v>0</v>
      </c>
    </row>
    <row r="2710" spans="1:17" x14ac:dyDescent="0.25">
      <c r="A2710" t="s">
        <v>8060</v>
      </c>
      <c r="B2710" t="s">
        <v>8059</v>
      </c>
      <c r="C2710">
        <v>15626</v>
      </c>
      <c r="D2710">
        <v>1.95</v>
      </c>
      <c r="E2710">
        <f>IFERROR(VLOOKUP(Table_ExternalData_15[[#This Row],[Id]],Rabati!B:C,2,0),0)</f>
        <v>20</v>
      </c>
      <c r="F2710">
        <v>0</v>
      </c>
      <c r="G2710" t="str">
        <f>VLOOKUP(Table_ExternalData_15[[#This Row],[Id]],'Blagovna izdelek'!A:C,3,0)</f>
        <v>GP</v>
      </c>
      <c r="H2710">
        <f>Table_ExternalData_15[[#This Row],[Rabat]]*0.2</f>
        <v>4</v>
      </c>
      <c r="I2710" s="2">
        <f>Table_ExternalData_15[[#This Row],[Price]]-(Table_ExternalData_15[[#This Row],[Price]]*Table_ExternalData_15[[#This Row],[BB rabat]])/100</f>
        <v>1.8719999999999999</v>
      </c>
      <c r="J2710" s="2">
        <f>Table_ExternalData_15[[#This Row],[BB cena]]*Table_ExternalData_15[[#Headers],[1,22]]</f>
        <v>2.2838399999999996</v>
      </c>
      <c r="K2710" s="2">
        <f>Table_ExternalData_15[[#This Row],[Price]]*Table_ExternalData_15[[#Headers],[1,22]]</f>
        <v>2.379</v>
      </c>
      <c r="L2710" s="7">
        <f>IF(G2710="White Shark",E2710*0.5,IF(G2710="Sbox",E2710*0.5,IF(G2710="Tenda",E2710*0.5,E2710*0.2)))/100</f>
        <v>0.04</v>
      </c>
      <c r="M2710" s="2">
        <f>Table_ExternalData_15[[#This Row],[Price]]-Table_ExternalData_15[[#This Row],[Price]]*Table_ExternalData_15[[#This Row],[extra popust]]</f>
        <v>1.8719999999999999</v>
      </c>
      <c r="N2710" s="2">
        <f>IF(M2710&lt;I2710,M2710,I2710)</f>
        <v>1.8719999999999999</v>
      </c>
      <c r="O2710" s="12" t="str">
        <f>IF(N2710&lt;I2710,$U$1," ")</f>
        <v xml:space="preserve"> </v>
      </c>
      <c r="P2710" s="12" t="str">
        <f>IFERROR((O2710+30)," ")</f>
        <v xml:space="preserve"> </v>
      </c>
      <c r="Q2710" s="2">
        <f ca="1">IF(O2710=$U$1,N2710,"0")*1.22</f>
        <v>0</v>
      </c>
    </row>
    <row r="2711" spans="1:17" x14ac:dyDescent="0.25">
      <c r="A2711" t="s">
        <v>8069</v>
      </c>
      <c r="B2711" t="s">
        <v>8068</v>
      </c>
      <c r="C2711">
        <v>15631</v>
      </c>
      <c r="D2711">
        <v>35.53</v>
      </c>
      <c r="E2711">
        <f>IFERROR(VLOOKUP(Table_ExternalData_15[[#This Row],[Id]],Rabati!B:C,2,0),0)</f>
        <v>10</v>
      </c>
      <c r="F2711">
        <v>0</v>
      </c>
      <c r="G2711" t="str">
        <f>VLOOKUP(Table_ExternalData_15[[#This Row],[Id]],'Blagovna izdelek'!A:C,3,0)</f>
        <v>GP</v>
      </c>
      <c r="H2711">
        <f>Table_ExternalData_15[[#This Row],[Rabat]]*0.2</f>
        <v>2</v>
      </c>
      <c r="I2711" s="2">
        <f>Table_ExternalData_15[[#This Row],[Price]]-(Table_ExternalData_15[[#This Row],[Price]]*Table_ExternalData_15[[#This Row],[BB rabat]])/100</f>
        <v>34.819400000000002</v>
      </c>
      <c r="J2711" s="2">
        <f>Table_ExternalData_15[[#This Row],[BB cena]]*Table_ExternalData_15[[#Headers],[1,22]]</f>
        <v>42.479668000000004</v>
      </c>
      <c r="K2711" s="2">
        <f>Table_ExternalData_15[[#This Row],[Price]]*Table_ExternalData_15[[#Headers],[1,22]]</f>
        <v>43.346600000000002</v>
      </c>
      <c r="L2711" s="7">
        <f>IF(G2711="White Shark",E2711*0.5,IF(G2711="Sbox",E2711*0.5,IF(G2711="Tenda",E2711*0.5,E2711*0.2)))/100</f>
        <v>0.02</v>
      </c>
      <c r="M2711" s="2">
        <f>Table_ExternalData_15[[#This Row],[Price]]-Table_ExternalData_15[[#This Row],[Price]]*Table_ExternalData_15[[#This Row],[extra popust]]</f>
        <v>34.819400000000002</v>
      </c>
      <c r="N2711" s="2">
        <f>IF(M2711&lt;I2711,M2711,I2711)</f>
        <v>34.819400000000002</v>
      </c>
      <c r="O2711" s="12" t="str">
        <f>IF(N2711&lt;I2711,$U$1," ")</f>
        <v xml:space="preserve"> </v>
      </c>
      <c r="P2711" s="12" t="str">
        <f>IFERROR((O2711+30)," ")</f>
        <v xml:space="preserve"> </v>
      </c>
      <c r="Q2711" s="2">
        <f ca="1">IF(O2711=$U$1,N2711,"0")*1.22</f>
        <v>0</v>
      </c>
    </row>
    <row r="2712" spans="1:17" x14ac:dyDescent="0.25">
      <c r="A2712" t="s">
        <v>8071</v>
      </c>
      <c r="B2712" t="s">
        <v>8070</v>
      </c>
      <c r="C2712">
        <v>15632</v>
      </c>
      <c r="D2712">
        <v>42.05</v>
      </c>
      <c r="E2712">
        <f>IFERROR(VLOOKUP(Table_ExternalData_15[[#This Row],[Id]],Rabati!B:C,2,0),0)</f>
        <v>10</v>
      </c>
      <c r="F2712">
        <v>0</v>
      </c>
      <c r="G2712" t="str">
        <f>VLOOKUP(Table_ExternalData_15[[#This Row],[Id]],'Blagovna izdelek'!A:C,3,0)</f>
        <v>GP</v>
      </c>
      <c r="H2712">
        <f>Table_ExternalData_15[[#This Row],[Rabat]]*0.2</f>
        <v>2</v>
      </c>
      <c r="I2712" s="2">
        <f>Table_ExternalData_15[[#This Row],[Price]]-(Table_ExternalData_15[[#This Row],[Price]]*Table_ExternalData_15[[#This Row],[BB rabat]])/100</f>
        <v>41.208999999999996</v>
      </c>
      <c r="J2712" s="2">
        <f>Table_ExternalData_15[[#This Row],[BB cena]]*Table_ExternalData_15[[#Headers],[1,22]]</f>
        <v>50.274979999999992</v>
      </c>
      <c r="K2712" s="2">
        <f>Table_ExternalData_15[[#This Row],[Price]]*Table_ExternalData_15[[#Headers],[1,22]]</f>
        <v>51.300999999999995</v>
      </c>
      <c r="L2712" s="7">
        <f>IF(G2712="White Shark",E2712*0.5,IF(G2712="Sbox",E2712*0.5,IF(G2712="Tenda",E2712*0.5,E2712*0.2)))/100</f>
        <v>0.02</v>
      </c>
      <c r="M2712" s="2">
        <f>Table_ExternalData_15[[#This Row],[Price]]-Table_ExternalData_15[[#This Row],[Price]]*Table_ExternalData_15[[#This Row],[extra popust]]</f>
        <v>41.208999999999996</v>
      </c>
      <c r="N2712" s="2">
        <f>IF(M2712&lt;I2712,M2712,I2712)</f>
        <v>41.208999999999996</v>
      </c>
      <c r="O2712" s="12" t="str">
        <f>IF(N2712&lt;I2712,$U$1," ")</f>
        <v xml:space="preserve"> </v>
      </c>
      <c r="P2712" s="12" t="str">
        <f>IFERROR((O2712+30)," ")</f>
        <v xml:space="preserve"> </v>
      </c>
      <c r="Q2712" s="2">
        <f ca="1">IF(O2712=$U$1,N2712,"0")*1.22</f>
        <v>0</v>
      </c>
    </row>
    <row r="2713" spans="1:17" x14ac:dyDescent="0.25">
      <c r="A2713" t="s">
        <v>14220</v>
      </c>
      <c r="B2713" t="s">
        <v>318</v>
      </c>
      <c r="C2713">
        <v>17366</v>
      </c>
      <c r="D2713">
        <v>16.3</v>
      </c>
      <c r="E2713">
        <f>IFERROR(VLOOKUP(Table_ExternalData_15[[#This Row],[Id]],Rabati!B:C,2,0),0)</f>
        <v>20</v>
      </c>
      <c r="F2713">
        <v>9</v>
      </c>
      <c r="G2713" t="str">
        <f>VLOOKUP(Table_ExternalData_15[[#This Row],[Id]],'Blagovna izdelek'!A:C,3,0)</f>
        <v>GP</v>
      </c>
      <c r="H2713">
        <f>Table_ExternalData_15[[#This Row],[Rabat]]*0.2</f>
        <v>4</v>
      </c>
      <c r="I2713" s="2">
        <f>Table_ExternalData_15[[#This Row],[Price]]-(Table_ExternalData_15[[#This Row],[Price]]*Table_ExternalData_15[[#This Row],[BB rabat]])/100</f>
        <v>15.648000000000001</v>
      </c>
      <c r="J2713" s="2">
        <f>Table_ExternalData_15[[#This Row],[BB cena]]*Table_ExternalData_15[[#Headers],[1,22]]</f>
        <v>19.09056</v>
      </c>
      <c r="K2713" s="2">
        <f>Table_ExternalData_15[[#This Row],[Price]]*Table_ExternalData_15[[#Headers],[1,22]]</f>
        <v>19.885999999999999</v>
      </c>
      <c r="L2713" s="7">
        <f>IF(G2713="White Shark",E2713*0.5,IF(G2713="Sbox",E2713*0.5,IF(G2713="Tenda",E2713*0.5,E2713*0.2)))/100</f>
        <v>0.04</v>
      </c>
      <c r="M2713" s="2">
        <f>Table_ExternalData_15[[#This Row],[Price]]-Table_ExternalData_15[[#This Row],[Price]]*Table_ExternalData_15[[#This Row],[extra popust]]</f>
        <v>15.648000000000001</v>
      </c>
      <c r="N2713" s="2">
        <f>IF(M2713&lt;I2713,M2713,I2713)</f>
        <v>15.648000000000001</v>
      </c>
      <c r="O2713" s="12" t="str">
        <f>IF(N2713&lt;I2713,$U$1," ")</f>
        <v xml:space="preserve"> </v>
      </c>
      <c r="P2713" s="12" t="str">
        <f>IFERROR((O2713+30)," ")</f>
        <v xml:space="preserve"> </v>
      </c>
      <c r="Q2713" s="2">
        <f ca="1">IF(O2713=$U$1,N2713,"0")*1.22</f>
        <v>0</v>
      </c>
    </row>
    <row r="2714" spans="1:17" x14ac:dyDescent="0.25">
      <c r="A2714" t="s">
        <v>14401</v>
      </c>
      <c r="B2714" t="s">
        <v>14444</v>
      </c>
      <c r="C2714">
        <v>17454</v>
      </c>
      <c r="D2714">
        <v>12.74</v>
      </c>
      <c r="E2714">
        <f>IFERROR(VLOOKUP(Table_ExternalData_15[[#This Row],[Id]],Rabati!B:C,2,0),0)</f>
        <v>20</v>
      </c>
      <c r="F2714">
        <v>19</v>
      </c>
      <c r="G2714" t="str">
        <f>VLOOKUP(Table_ExternalData_15[[#This Row],[Id]],'Blagovna izdelek'!A:C,3,0)</f>
        <v>GP</v>
      </c>
      <c r="H2714">
        <f>Table_ExternalData_15[[#This Row],[Rabat]]*0.2</f>
        <v>4</v>
      </c>
      <c r="I2714" s="2">
        <f>Table_ExternalData_15[[#This Row],[Price]]-(Table_ExternalData_15[[#This Row],[Price]]*Table_ExternalData_15[[#This Row],[BB rabat]])/100</f>
        <v>12.230399999999999</v>
      </c>
      <c r="J2714" s="2">
        <f>Table_ExternalData_15[[#This Row],[BB cena]]*Table_ExternalData_15[[#Headers],[1,22]]</f>
        <v>14.921087999999999</v>
      </c>
      <c r="K2714" s="2">
        <f>Table_ExternalData_15[[#This Row],[Price]]*Table_ExternalData_15[[#Headers],[1,22]]</f>
        <v>15.5428</v>
      </c>
      <c r="L2714" s="7">
        <f>IF(G2714="White Shark",E2714*0.5,IF(G2714="Sbox",E2714*0.5,IF(G2714="Tenda",E2714*0.5,E2714*0.2)))/100</f>
        <v>0.04</v>
      </c>
      <c r="M2714" s="2">
        <f>Table_ExternalData_15[[#This Row],[Price]]-Table_ExternalData_15[[#This Row],[Price]]*Table_ExternalData_15[[#This Row],[extra popust]]</f>
        <v>12.230399999999999</v>
      </c>
      <c r="N2714" s="2">
        <f>IF(M2714&lt;I2714,M2714,I2714)</f>
        <v>12.230399999999999</v>
      </c>
      <c r="O2714" s="12" t="str">
        <f>IF(N2714&lt;I2714,$U$1," ")</f>
        <v xml:space="preserve"> </v>
      </c>
      <c r="P2714" s="12" t="str">
        <f>IFERROR((O2714+30)," ")</f>
        <v xml:space="preserve"> </v>
      </c>
      <c r="Q2714" s="2">
        <f ca="1">IF(O2714=$U$1,N2714,"0")*1.22</f>
        <v>0</v>
      </c>
    </row>
    <row r="2715" spans="1:17" x14ac:dyDescent="0.25">
      <c r="A2715" t="s">
        <v>14446</v>
      </c>
      <c r="B2715" t="s">
        <v>320</v>
      </c>
      <c r="C2715">
        <v>17472</v>
      </c>
      <c r="D2715">
        <v>12.05</v>
      </c>
      <c r="E2715">
        <f>IFERROR(VLOOKUP(Table_ExternalData_15[[#This Row],[Id]],Rabati!B:C,2,0),0)</f>
        <v>20</v>
      </c>
      <c r="F2715">
        <v>9</v>
      </c>
      <c r="G2715" t="str">
        <f>VLOOKUP(Table_ExternalData_15[[#This Row],[Id]],'Blagovna izdelek'!A:C,3,0)</f>
        <v>GP</v>
      </c>
      <c r="H2715">
        <f>Table_ExternalData_15[[#This Row],[Rabat]]*0.2</f>
        <v>4</v>
      </c>
      <c r="I2715" s="2">
        <f>Table_ExternalData_15[[#This Row],[Price]]-(Table_ExternalData_15[[#This Row],[Price]]*Table_ExternalData_15[[#This Row],[BB rabat]])/100</f>
        <v>11.568000000000001</v>
      </c>
      <c r="J2715" s="2">
        <f>Table_ExternalData_15[[#This Row],[BB cena]]*Table_ExternalData_15[[#Headers],[1,22]]</f>
        <v>14.112960000000001</v>
      </c>
      <c r="K2715" s="2">
        <f>Table_ExternalData_15[[#This Row],[Price]]*Table_ExternalData_15[[#Headers],[1,22]]</f>
        <v>14.701000000000001</v>
      </c>
      <c r="L2715" s="7">
        <f>IF(G2715="White Shark",E2715*0.5,IF(G2715="Sbox",E2715*0.5,IF(G2715="Tenda",E2715*0.5,E2715*0.2)))/100</f>
        <v>0.04</v>
      </c>
      <c r="M2715" s="2">
        <f>Table_ExternalData_15[[#This Row],[Price]]-Table_ExternalData_15[[#This Row],[Price]]*Table_ExternalData_15[[#This Row],[extra popust]]</f>
        <v>11.568000000000001</v>
      </c>
      <c r="N2715" s="2">
        <f>IF(M2715&lt;I2715,M2715,I2715)</f>
        <v>11.568000000000001</v>
      </c>
      <c r="O2715" s="12" t="str">
        <f>IF(N2715&lt;I2715,$U$1," ")</f>
        <v xml:space="preserve"> </v>
      </c>
      <c r="P2715" s="12" t="str">
        <f>IFERROR((O2715+30)," ")</f>
        <v xml:space="preserve"> </v>
      </c>
      <c r="Q2715" s="2">
        <f ca="1">IF(O2715=$U$1,N2715,"0")*1.22</f>
        <v>0</v>
      </c>
    </row>
    <row r="2716" spans="1:17" x14ac:dyDescent="0.25">
      <c r="A2716" t="s">
        <v>14640</v>
      </c>
      <c r="B2716" t="s">
        <v>14639</v>
      </c>
      <c r="C2716">
        <v>17563</v>
      </c>
      <c r="D2716">
        <v>2.5499999999999998</v>
      </c>
      <c r="E2716">
        <f>IFERROR(VLOOKUP(Table_ExternalData_15[[#This Row],[Id]],Rabati!B:C,2,0),0)</f>
        <v>20</v>
      </c>
      <c r="F2716">
        <v>7</v>
      </c>
      <c r="G2716" t="str">
        <f>VLOOKUP(Table_ExternalData_15[[#This Row],[Id]],'Blagovna izdelek'!A:C,3,0)</f>
        <v>GP</v>
      </c>
      <c r="H2716">
        <f>Table_ExternalData_15[[#This Row],[Rabat]]*0.2</f>
        <v>4</v>
      </c>
      <c r="I2716" s="2">
        <f>Table_ExternalData_15[[#This Row],[Price]]-(Table_ExternalData_15[[#This Row],[Price]]*Table_ExternalData_15[[#This Row],[BB rabat]])/100</f>
        <v>2.448</v>
      </c>
      <c r="J2716" s="2">
        <f>Table_ExternalData_15[[#This Row],[BB cena]]*Table_ExternalData_15[[#Headers],[1,22]]</f>
        <v>2.9865599999999999</v>
      </c>
      <c r="K2716" s="2">
        <f>Table_ExternalData_15[[#This Row],[Price]]*Table_ExternalData_15[[#Headers],[1,22]]</f>
        <v>3.1109999999999998</v>
      </c>
      <c r="L2716" s="7">
        <f>IF(G2716="White Shark",E2716*0.5,IF(G2716="Sbox",E2716*0.5,IF(G2716="Tenda",E2716*0.5,E2716*0.2)))/100</f>
        <v>0.04</v>
      </c>
      <c r="M2716" s="2">
        <f>Table_ExternalData_15[[#This Row],[Price]]-Table_ExternalData_15[[#This Row],[Price]]*Table_ExternalData_15[[#This Row],[extra popust]]</f>
        <v>2.448</v>
      </c>
      <c r="N2716" s="2">
        <f>IF(M2716&lt;I2716,M2716,I2716)</f>
        <v>2.448</v>
      </c>
      <c r="O2716" s="12" t="str">
        <f>IF(N2716&lt;I2716,$U$1," ")</f>
        <v xml:space="preserve"> </v>
      </c>
      <c r="P2716" s="12" t="str">
        <f>IFERROR((O2716+30)," ")</f>
        <v xml:space="preserve"> </v>
      </c>
      <c r="Q2716" s="2">
        <f ca="1">IF(O2716=$U$1,N2716,"0")*1.22</f>
        <v>0</v>
      </c>
    </row>
    <row r="2717" spans="1:17" x14ac:dyDescent="0.25">
      <c r="A2717" t="s">
        <v>14823</v>
      </c>
      <c r="B2717" t="s">
        <v>14822</v>
      </c>
      <c r="C2717">
        <v>17617</v>
      </c>
      <c r="D2717">
        <v>14.48</v>
      </c>
      <c r="E2717">
        <f>IFERROR(VLOOKUP(Table_ExternalData_15[[#This Row],[Id]],Rabati!B:C,2,0),0)</f>
        <v>20</v>
      </c>
      <c r="F2717">
        <v>8</v>
      </c>
      <c r="G2717" t="str">
        <f>VLOOKUP(Table_ExternalData_15[[#This Row],[Id]],'Blagovna izdelek'!A:C,3,0)</f>
        <v>GP</v>
      </c>
      <c r="H2717">
        <f>Table_ExternalData_15[[#This Row],[Rabat]]*0.2</f>
        <v>4</v>
      </c>
      <c r="I2717" s="2">
        <f>Table_ExternalData_15[[#This Row],[Price]]-(Table_ExternalData_15[[#This Row],[Price]]*Table_ExternalData_15[[#This Row],[BB rabat]])/100</f>
        <v>13.9008</v>
      </c>
      <c r="J2717" s="2">
        <f>Table_ExternalData_15[[#This Row],[BB cena]]*Table_ExternalData_15[[#Headers],[1,22]]</f>
        <v>16.958976</v>
      </c>
      <c r="K2717" s="2">
        <f>Table_ExternalData_15[[#This Row],[Price]]*Table_ExternalData_15[[#Headers],[1,22]]</f>
        <v>17.665600000000001</v>
      </c>
      <c r="L2717" s="7">
        <f>IF(G2717="White Shark",E2717*0.5,IF(G2717="Sbox",E2717*0.5,IF(G2717="Tenda",E2717*0.5,E2717*0.2)))/100</f>
        <v>0.04</v>
      </c>
      <c r="M2717" s="2">
        <f>Table_ExternalData_15[[#This Row],[Price]]-Table_ExternalData_15[[#This Row],[Price]]*Table_ExternalData_15[[#This Row],[extra popust]]</f>
        <v>13.9008</v>
      </c>
      <c r="N2717" s="2">
        <f>IF(M2717&lt;I2717,M2717,I2717)</f>
        <v>13.9008</v>
      </c>
      <c r="O2717" s="12" t="str">
        <f>IF(N2717&lt;I2717,$U$1," ")</f>
        <v xml:space="preserve"> </v>
      </c>
      <c r="P2717" s="12" t="str">
        <f>IFERROR((O2717+30)," ")</f>
        <v xml:space="preserve"> </v>
      </c>
      <c r="Q2717" s="2">
        <f ca="1">IF(O2717=$U$1,N2717,"0")*1.22</f>
        <v>0</v>
      </c>
    </row>
    <row r="2718" spans="1:17" x14ac:dyDescent="0.25">
      <c r="A2718" t="s">
        <v>15229</v>
      </c>
      <c r="B2718" t="s">
        <v>15228</v>
      </c>
      <c r="C2718">
        <v>17716</v>
      </c>
      <c r="D2718">
        <v>19.95</v>
      </c>
      <c r="E2718">
        <f>IFERROR(VLOOKUP(Table_ExternalData_15[[#This Row],[Id]],Rabati!B:C,2,0),0)</f>
        <v>10</v>
      </c>
      <c r="F2718">
        <v>2</v>
      </c>
      <c r="G2718" t="str">
        <f>VLOOKUP(Table_ExternalData_15[[#This Row],[Id]],'Blagovna izdelek'!A:C,3,0)</f>
        <v>GP</v>
      </c>
      <c r="H2718">
        <f>Table_ExternalData_15[[#This Row],[Rabat]]*0.2</f>
        <v>2</v>
      </c>
      <c r="I2718" s="2">
        <f>Table_ExternalData_15[[#This Row],[Price]]-(Table_ExternalData_15[[#This Row],[Price]]*Table_ExternalData_15[[#This Row],[BB rabat]])/100</f>
        <v>19.550999999999998</v>
      </c>
      <c r="J2718" s="2">
        <f>Table_ExternalData_15[[#This Row],[BB cena]]*Table_ExternalData_15[[#Headers],[1,22]]</f>
        <v>23.852219999999999</v>
      </c>
      <c r="K2718" s="2">
        <f>Table_ExternalData_15[[#This Row],[Price]]*Table_ExternalData_15[[#Headers],[1,22]]</f>
        <v>24.338999999999999</v>
      </c>
      <c r="L2718" s="7">
        <f>IF(G2718="White Shark",E2718*0.5,IF(G2718="Sbox",E2718*0.5,IF(G2718="Tenda",E2718*0.5,E2718*0.2)))/100</f>
        <v>0.02</v>
      </c>
      <c r="M2718" s="2">
        <f>Table_ExternalData_15[[#This Row],[Price]]-Table_ExternalData_15[[#This Row],[Price]]*Table_ExternalData_15[[#This Row],[extra popust]]</f>
        <v>19.550999999999998</v>
      </c>
      <c r="N2718" s="2">
        <f>IF(M2718&lt;I2718,M2718,I2718)</f>
        <v>19.550999999999998</v>
      </c>
      <c r="O2718" s="12" t="str">
        <f>IF(N2718&lt;I2718,$U$1," ")</f>
        <v xml:space="preserve"> </v>
      </c>
      <c r="P2718" s="12" t="str">
        <f>IFERROR((O2718+30)," ")</f>
        <v xml:space="preserve"> </v>
      </c>
      <c r="Q2718" s="2">
        <f ca="1">IF(O2718=$U$1,N2718,"0")*1.22</f>
        <v>0</v>
      </c>
    </row>
    <row r="2719" spans="1:17" x14ac:dyDescent="0.25">
      <c r="A2719" t="s">
        <v>12851</v>
      </c>
      <c r="B2719" t="s">
        <v>15447</v>
      </c>
      <c r="C2719">
        <v>17081</v>
      </c>
      <c r="D2719">
        <v>184.4</v>
      </c>
      <c r="E2719">
        <f>IFERROR(VLOOKUP(Table_ExternalData_15[[#This Row],[Id]],Rabati!B:C,2,0),0)</f>
        <v>4</v>
      </c>
      <c r="F2719">
        <v>7</v>
      </c>
      <c r="G2719" t="str">
        <f>VLOOKUP(Table_ExternalData_15[[#This Row],[Id]],'Blagovna izdelek'!A:C,3,0)</f>
        <v>GMKtec</v>
      </c>
      <c r="H2719">
        <f>Table_ExternalData_15[[#This Row],[Rabat]]*0.2</f>
        <v>0.8</v>
      </c>
      <c r="I2719" s="2">
        <f>Table_ExternalData_15[[#This Row],[Price]]-(Table_ExternalData_15[[#This Row],[Price]]*Table_ExternalData_15[[#This Row],[BB rabat]])/100</f>
        <v>182.9248</v>
      </c>
      <c r="J2719" s="2">
        <f>Table_ExternalData_15[[#This Row],[BB cena]]*Table_ExternalData_15[[#Headers],[1,22]]</f>
        <v>223.16825600000001</v>
      </c>
      <c r="K2719" s="2">
        <f>Table_ExternalData_15[[#This Row],[Price]]*Table_ExternalData_15[[#Headers],[1,22]]</f>
        <v>224.96799999999999</v>
      </c>
      <c r="L2719" s="7">
        <f>IF(G2719="White Shark",E2719*0.5,IF(G2719="Sbox",E2719*0.5,IF(G2719="Tenda",E2719*0.5,E2719*0.2)))/100</f>
        <v>8.0000000000000002E-3</v>
      </c>
      <c r="M2719" s="2">
        <f>Table_ExternalData_15[[#This Row],[Price]]-Table_ExternalData_15[[#This Row],[Price]]*Table_ExternalData_15[[#This Row],[extra popust]]</f>
        <v>182.9248</v>
      </c>
      <c r="N2719" s="2">
        <f>IF(M2719&lt;I2719,M2719,I2719)</f>
        <v>182.9248</v>
      </c>
      <c r="O2719" s="12" t="str">
        <f>IF(N2719&lt;I2719,$U$1," ")</f>
        <v xml:space="preserve"> </v>
      </c>
      <c r="P2719" s="12" t="str">
        <f>IFERROR((O2719+30)," ")</f>
        <v xml:space="preserve"> </v>
      </c>
      <c r="Q2719" s="2">
        <f ca="1">IF(O2719=$U$1,N2719,"0")*1.22</f>
        <v>0</v>
      </c>
    </row>
    <row r="2720" spans="1:17" x14ac:dyDescent="0.25">
      <c r="A2720" t="s">
        <v>14620</v>
      </c>
      <c r="B2720" t="s">
        <v>14626</v>
      </c>
      <c r="C2720">
        <v>17550</v>
      </c>
      <c r="D2720">
        <v>216.35</v>
      </c>
      <c r="E2720">
        <f>IFERROR(VLOOKUP(Table_ExternalData_15[[#This Row],[Id]],Rabati!B:C,2,0),0)</f>
        <v>4</v>
      </c>
      <c r="F2720">
        <v>0</v>
      </c>
      <c r="G2720" t="str">
        <f>VLOOKUP(Table_ExternalData_15[[#This Row],[Id]],'Blagovna izdelek'!A:C,3,0)</f>
        <v>GMKtec</v>
      </c>
      <c r="H2720">
        <f>Table_ExternalData_15[[#This Row],[Rabat]]*0.2</f>
        <v>0.8</v>
      </c>
      <c r="I2720" s="2">
        <f>Table_ExternalData_15[[#This Row],[Price]]-(Table_ExternalData_15[[#This Row],[Price]]*Table_ExternalData_15[[#This Row],[BB rabat]])/100</f>
        <v>214.61920000000001</v>
      </c>
      <c r="J2720" s="2">
        <f>Table_ExternalData_15[[#This Row],[BB cena]]*Table_ExternalData_15[[#Headers],[1,22]]</f>
        <v>261.83542399999999</v>
      </c>
      <c r="K2720" s="2">
        <f>Table_ExternalData_15[[#This Row],[Price]]*Table_ExternalData_15[[#Headers],[1,22]]</f>
        <v>263.947</v>
      </c>
      <c r="L2720" s="7">
        <f>IF(G2720="White Shark",E2720*0.5,IF(G2720="Sbox",E2720*0.5,IF(G2720="Tenda",E2720*0.5,E2720*0.2)))/100</f>
        <v>8.0000000000000002E-3</v>
      </c>
      <c r="M2720" s="2">
        <f>Table_ExternalData_15[[#This Row],[Price]]-Table_ExternalData_15[[#This Row],[Price]]*Table_ExternalData_15[[#This Row],[extra popust]]</f>
        <v>214.61920000000001</v>
      </c>
      <c r="N2720" s="2">
        <f>IF(M2720&lt;I2720,M2720,I2720)</f>
        <v>214.61920000000001</v>
      </c>
      <c r="O2720" s="12" t="str">
        <f>IF(N2720&lt;I2720,$U$1," ")</f>
        <v xml:space="preserve"> </v>
      </c>
      <c r="P2720" s="12" t="str">
        <f>IFERROR((O2720+30)," ")</f>
        <v xml:space="preserve"> </v>
      </c>
      <c r="Q2720" s="2">
        <f ca="1">IF(O2720=$U$1,N2720,"0")*1.22</f>
        <v>0</v>
      </c>
    </row>
    <row r="2721" spans="1:17" x14ac:dyDescent="0.25">
      <c r="A2721" t="s">
        <v>15168</v>
      </c>
      <c r="B2721" t="s">
        <v>15448</v>
      </c>
      <c r="C2721">
        <v>17710</v>
      </c>
      <c r="D2721">
        <v>221.25</v>
      </c>
      <c r="E2721">
        <f>IFERROR(VLOOKUP(Table_ExternalData_15[[#This Row],[Id]],Rabati!B:C,2,0),0)</f>
        <v>4</v>
      </c>
      <c r="F2721">
        <v>29</v>
      </c>
      <c r="G2721" t="str">
        <f>VLOOKUP(Table_ExternalData_15[[#This Row],[Id]],'Blagovna izdelek'!A:C,3,0)</f>
        <v>GMKtec</v>
      </c>
      <c r="H2721">
        <f>Table_ExternalData_15[[#This Row],[Rabat]]*0.2</f>
        <v>0.8</v>
      </c>
      <c r="I2721" s="2">
        <f>Table_ExternalData_15[[#This Row],[Price]]-(Table_ExternalData_15[[#This Row],[Price]]*Table_ExternalData_15[[#This Row],[BB rabat]])/100</f>
        <v>219.48</v>
      </c>
      <c r="J2721" s="2">
        <f>Table_ExternalData_15[[#This Row],[BB cena]]*Table_ExternalData_15[[#Headers],[1,22]]</f>
        <v>267.76560000000001</v>
      </c>
      <c r="K2721" s="2">
        <f>Table_ExternalData_15[[#This Row],[Price]]*Table_ExternalData_15[[#Headers],[1,22]]</f>
        <v>269.92500000000001</v>
      </c>
      <c r="L2721" s="7">
        <f>IF(G2721="White Shark",E2721*0.5,IF(G2721="Sbox",E2721*0.5,IF(G2721="Tenda",E2721*0.5,E2721*0.2)))/100</f>
        <v>8.0000000000000002E-3</v>
      </c>
      <c r="M2721" s="2">
        <f>Table_ExternalData_15[[#This Row],[Price]]-Table_ExternalData_15[[#This Row],[Price]]*Table_ExternalData_15[[#This Row],[extra popust]]</f>
        <v>219.48</v>
      </c>
      <c r="N2721" s="2">
        <f>IF(M2721&lt;I2721,M2721,I2721)</f>
        <v>219.48</v>
      </c>
      <c r="O2721" s="12" t="str">
        <f>IF(N2721&lt;I2721,$U$1," ")</f>
        <v xml:space="preserve"> </v>
      </c>
      <c r="P2721" s="12" t="str">
        <f>IFERROR((O2721+30)," ")</f>
        <v xml:space="preserve"> </v>
      </c>
      <c r="Q2721" s="2">
        <f ca="1">IF(O2721=$U$1,N2721,"0")*1.22</f>
        <v>0</v>
      </c>
    </row>
    <row r="2722" spans="1:17" x14ac:dyDescent="0.25">
      <c r="A2722" t="s">
        <v>15439</v>
      </c>
      <c r="B2722" t="s">
        <v>15574</v>
      </c>
      <c r="C2722">
        <v>17815</v>
      </c>
      <c r="D2722">
        <v>439.95</v>
      </c>
      <c r="E2722">
        <f>IFERROR(VLOOKUP(Table_ExternalData_15[[#This Row],[Id]],Rabati!B:C,2,0),0)</f>
        <v>4</v>
      </c>
      <c r="F2722">
        <v>0</v>
      </c>
      <c r="G2722" t="str">
        <f>VLOOKUP(Table_ExternalData_15[[#This Row],[Id]],'Blagovna izdelek'!A:C,3,0)</f>
        <v>GMKtec</v>
      </c>
      <c r="H2722">
        <f>Table_ExternalData_15[[#This Row],[Rabat]]*0.2</f>
        <v>0.8</v>
      </c>
      <c r="I2722" s="2">
        <f>Table_ExternalData_15[[#This Row],[Price]]-(Table_ExternalData_15[[#This Row],[Price]]*Table_ExternalData_15[[#This Row],[BB rabat]])/100</f>
        <v>436.43039999999996</v>
      </c>
      <c r="J2722" s="2">
        <f>Table_ExternalData_15[[#This Row],[BB cena]]*Table_ExternalData_15[[#Headers],[1,22]]</f>
        <v>532.44508799999994</v>
      </c>
      <c r="K2722" s="2">
        <f>Table_ExternalData_15[[#This Row],[Price]]*Table_ExternalData_15[[#Headers],[1,22]]</f>
        <v>536.73899999999992</v>
      </c>
      <c r="L2722" s="7">
        <f>IF(G2722="White Shark",E2722*0.5,IF(G2722="Sbox",E2722*0.5,IF(G2722="Tenda",E2722*0.5,E2722*0.2)))/100</f>
        <v>8.0000000000000002E-3</v>
      </c>
      <c r="M2722" s="2">
        <f>Table_ExternalData_15[[#This Row],[Price]]-Table_ExternalData_15[[#This Row],[Price]]*Table_ExternalData_15[[#This Row],[extra popust]]</f>
        <v>436.43039999999996</v>
      </c>
      <c r="N2722" s="2">
        <f>IF(M2722&lt;I2722,M2722,I2722)</f>
        <v>436.43039999999996</v>
      </c>
      <c r="O2722" s="12" t="str">
        <f>IF(N2722&lt;I2722,$U$1," ")</f>
        <v xml:space="preserve"> </v>
      </c>
      <c r="P2722" s="12" t="str">
        <f>IFERROR((O2722+30)," ")</f>
        <v xml:space="preserve"> </v>
      </c>
      <c r="Q2722" s="2">
        <f ca="1">IF(O2722=$U$1,N2722,"0")*1.22</f>
        <v>0</v>
      </c>
    </row>
    <row r="2723" spans="1:17" x14ac:dyDescent="0.25">
      <c r="A2723" t="s">
        <v>4375</v>
      </c>
      <c r="B2723" t="s">
        <v>4374</v>
      </c>
      <c r="C2723">
        <v>12415</v>
      </c>
      <c r="D2723">
        <v>10.65</v>
      </c>
      <c r="E2723">
        <f>IFERROR(VLOOKUP(Table_ExternalData_15[[#This Row],[Id]],Rabati!B:C,2,0),0)</f>
        <v>30</v>
      </c>
      <c r="F2723">
        <v>2</v>
      </c>
      <c r="G2723" t="str">
        <f>VLOOKUP(Table_ExternalData_15[[#This Row],[Id]],'Blagovna izdelek'!A:C,3,0)</f>
        <v>Gembird</v>
      </c>
      <c r="H2723">
        <f>Table_ExternalData_15[[#This Row],[Rabat]]*0.2</f>
        <v>6</v>
      </c>
      <c r="I2723" s="2">
        <f>Table_ExternalData_15[[#This Row],[Price]]-(Table_ExternalData_15[[#This Row],[Price]]*Table_ExternalData_15[[#This Row],[BB rabat]])/100</f>
        <v>10.011000000000001</v>
      </c>
      <c r="J2723" s="2">
        <f>Table_ExternalData_15[[#This Row],[BB cena]]*Table_ExternalData_15[[#Headers],[1,22]]</f>
        <v>12.213420000000001</v>
      </c>
      <c r="K2723" s="2">
        <f>Table_ExternalData_15[[#This Row],[Price]]*Table_ExternalData_15[[#Headers],[1,22]]</f>
        <v>12.993</v>
      </c>
      <c r="L2723" s="7">
        <f>IF(G2723="White Shark",E2723*0.5,IF(G2723="Sbox",E2723*0.5,IF(G2723="Tenda",E2723*0.5,E2723*0.2)))/100</f>
        <v>0.06</v>
      </c>
      <c r="M2723" s="2">
        <f>Table_ExternalData_15[[#This Row],[Price]]-Table_ExternalData_15[[#This Row],[Price]]*Table_ExternalData_15[[#This Row],[extra popust]]</f>
        <v>10.011000000000001</v>
      </c>
      <c r="N2723" s="2">
        <f>IF(M2723&lt;I2723,M2723,I2723)</f>
        <v>10.011000000000001</v>
      </c>
      <c r="O2723" s="12" t="str">
        <f>IF(N2723&lt;I2723,$U$1," ")</f>
        <v xml:space="preserve"> </v>
      </c>
      <c r="P2723" s="12" t="str">
        <f>IFERROR((O2723+30)," ")</f>
        <v xml:space="preserve"> </v>
      </c>
      <c r="Q2723" s="2">
        <f ca="1">IF(O2723=$U$1,N2723,"0")*1.22</f>
        <v>0</v>
      </c>
    </row>
    <row r="2724" spans="1:17" x14ac:dyDescent="0.25">
      <c r="A2724" t="s">
        <v>4377</v>
      </c>
      <c r="B2724" t="s">
        <v>4376</v>
      </c>
      <c r="C2724">
        <v>12416</v>
      </c>
      <c r="D2724">
        <v>12.45</v>
      </c>
      <c r="E2724">
        <f>IFERROR(VLOOKUP(Table_ExternalData_15[[#This Row],[Id]],Rabati!B:C,2,0),0)</f>
        <v>20</v>
      </c>
      <c r="F2724">
        <v>6</v>
      </c>
      <c r="G2724" t="str">
        <f>VLOOKUP(Table_ExternalData_15[[#This Row],[Id]],'Blagovna izdelek'!A:C,3,0)</f>
        <v>Gembird</v>
      </c>
      <c r="H2724">
        <f>Table_ExternalData_15[[#This Row],[Rabat]]*0.2</f>
        <v>4</v>
      </c>
      <c r="I2724" s="2">
        <f>Table_ExternalData_15[[#This Row],[Price]]-(Table_ExternalData_15[[#This Row],[Price]]*Table_ExternalData_15[[#This Row],[BB rabat]])/100</f>
        <v>11.952</v>
      </c>
      <c r="J2724" s="2">
        <f>Table_ExternalData_15[[#This Row],[BB cena]]*Table_ExternalData_15[[#Headers],[1,22]]</f>
        <v>14.581439999999999</v>
      </c>
      <c r="K2724" s="2">
        <f>Table_ExternalData_15[[#This Row],[Price]]*Table_ExternalData_15[[#Headers],[1,22]]</f>
        <v>15.188999999999998</v>
      </c>
      <c r="L2724" s="7">
        <f>IF(G2724="White Shark",E2724*0.5,IF(G2724="Sbox",E2724*0.5,IF(G2724="Tenda",E2724*0.5,E2724*0.2)))/100</f>
        <v>0.04</v>
      </c>
      <c r="M2724" s="2">
        <f>Table_ExternalData_15[[#This Row],[Price]]-Table_ExternalData_15[[#This Row],[Price]]*Table_ExternalData_15[[#This Row],[extra popust]]</f>
        <v>11.952</v>
      </c>
      <c r="N2724" s="2">
        <f>IF(M2724&lt;I2724,M2724,I2724)</f>
        <v>11.952</v>
      </c>
      <c r="O2724" s="12" t="str">
        <f>IF(N2724&lt;I2724,$U$1," ")</f>
        <v xml:space="preserve"> </v>
      </c>
      <c r="P2724" s="12" t="str">
        <f>IFERROR((O2724+30)," ")</f>
        <v xml:space="preserve"> </v>
      </c>
      <c r="Q2724" s="2">
        <f ca="1">IF(O2724=$U$1,N2724,"0")*1.22</f>
        <v>0</v>
      </c>
    </row>
    <row r="2725" spans="1:17" x14ac:dyDescent="0.25">
      <c r="A2725" t="s">
        <v>4380</v>
      </c>
      <c r="B2725" t="s">
        <v>4379</v>
      </c>
      <c r="C2725">
        <v>12424</v>
      </c>
      <c r="D2725">
        <v>7.83</v>
      </c>
      <c r="E2725">
        <f>IFERROR(VLOOKUP(Table_ExternalData_15[[#This Row],[Id]],Rabati!B:C,2,0),0)</f>
        <v>20</v>
      </c>
      <c r="F2725">
        <v>6</v>
      </c>
      <c r="G2725" t="str">
        <f>VLOOKUP(Table_ExternalData_15[[#This Row],[Id]],'Blagovna izdelek'!A:C,3,0)</f>
        <v>Gembird</v>
      </c>
      <c r="H2725">
        <f>Table_ExternalData_15[[#This Row],[Rabat]]*0.2</f>
        <v>4</v>
      </c>
      <c r="I2725" s="2">
        <f>Table_ExternalData_15[[#This Row],[Price]]-(Table_ExternalData_15[[#This Row],[Price]]*Table_ExternalData_15[[#This Row],[BB rabat]])/100</f>
        <v>7.5167999999999999</v>
      </c>
      <c r="J2725" s="2">
        <f>Table_ExternalData_15[[#This Row],[BB cena]]*Table_ExternalData_15[[#Headers],[1,22]]</f>
        <v>9.170496</v>
      </c>
      <c r="K2725" s="2">
        <f>Table_ExternalData_15[[#This Row],[Price]]*Table_ExternalData_15[[#Headers],[1,22]]</f>
        <v>9.5526</v>
      </c>
      <c r="L2725" s="7">
        <f>IF(G2725="White Shark",E2725*0.5,IF(G2725="Sbox",E2725*0.5,IF(G2725="Tenda",E2725*0.5,E2725*0.2)))/100</f>
        <v>0.04</v>
      </c>
      <c r="M2725" s="2">
        <f>Table_ExternalData_15[[#This Row],[Price]]-Table_ExternalData_15[[#This Row],[Price]]*Table_ExternalData_15[[#This Row],[extra popust]]</f>
        <v>7.5167999999999999</v>
      </c>
      <c r="N2725" s="2">
        <f>IF(M2725&lt;I2725,M2725,I2725)</f>
        <v>7.5167999999999999</v>
      </c>
      <c r="O2725" s="12" t="str">
        <f>IF(N2725&lt;I2725,$U$1," ")</f>
        <v xml:space="preserve"> </v>
      </c>
      <c r="P2725" s="12" t="str">
        <f>IFERROR((O2725+30)," ")</f>
        <v xml:space="preserve"> </v>
      </c>
      <c r="Q2725" s="2">
        <f ca="1">IF(O2725=$U$1,N2725,"0")*1.22</f>
        <v>0</v>
      </c>
    </row>
    <row r="2726" spans="1:17" x14ac:dyDescent="0.25">
      <c r="A2726" t="s">
        <v>4382</v>
      </c>
      <c r="B2726" t="s">
        <v>4381</v>
      </c>
      <c r="C2726">
        <v>12425</v>
      </c>
      <c r="D2726">
        <v>11.19</v>
      </c>
      <c r="E2726">
        <f>IFERROR(VLOOKUP(Table_ExternalData_15[[#This Row],[Id]],Rabati!B:C,2,0),0)</f>
        <v>25</v>
      </c>
      <c r="F2726">
        <v>0</v>
      </c>
      <c r="G2726" t="str">
        <f>VLOOKUP(Table_ExternalData_15[[#This Row],[Id]],'Blagovna izdelek'!A:C,3,0)</f>
        <v>Gembird</v>
      </c>
      <c r="H2726">
        <f>Table_ExternalData_15[[#This Row],[Rabat]]*0.2</f>
        <v>5</v>
      </c>
      <c r="I2726" s="2">
        <f>Table_ExternalData_15[[#This Row],[Price]]-(Table_ExternalData_15[[#This Row],[Price]]*Table_ExternalData_15[[#This Row],[BB rabat]])/100</f>
        <v>10.6305</v>
      </c>
      <c r="J2726" s="2">
        <f>Table_ExternalData_15[[#This Row],[BB cena]]*Table_ExternalData_15[[#Headers],[1,22]]</f>
        <v>12.969209999999999</v>
      </c>
      <c r="K2726" s="2">
        <f>Table_ExternalData_15[[#This Row],[Price]]*Table_ExternalData_15[[#Headers],[1,22]]</f>
        <v>13.6518</v>
      </c>
      <c r="L2726" s="7">
        <f>IF(G2726="White Shark",E2726*0.5,IF(G2726="Sbox",E2726*0.5,IF(G2726="Tenda",E2726*0.5,E2726*0.2)))/100</f>
        <v>0.05</v>
      </c>
      <c r="M2726" s="2">
        <f>Table_ExternalData_15[[#This Row],[Price]]-Table_ExternalData_15[[#This Row],[Price]]*Table_ExternalData_15[[#This Row],[extra popust]]</f>
        <v>10.6305</v>
      </c>
      <c r="N2726" s="2">
        <f>IF(M2726&lt;I2726,M2726,I2726)</f>
        <v>10.6305</v>
      </c>
      <c r="O2726" s="12" t="str">
        <f>IF(N2726&lt;I2726,$U$1," ")</f>
        <v xml:space="preserve"> </v>
      </c>
      <c r="P2726" s="12" t="str">
        <f>IFERROR((O2726+30)," ")</f>
        <v xml:space="preserve"> </v>
      </c>
      <c r="Q2726" s="2">
        <f ca="1">IF(O2726=$U$1,N2726,"0")*1.22</f>
        <v>0</v>
      </c>
    </row>
    <row r="2727" spans="1:17" x14ac:dyDescent="0.25">
      <c r="A2727" t="s">
        <v>4384</v>
      </c>
      <c r="B2727" t="s">
        <v>4383</v>
      </c>
      <c r="C2727">
        <v>12426</v>
      </c>
      <c r="D2727">
        <v>12.15</v>
      </c>
      <c r="E2727">
        <f>IFERROR(VLOOKUP(Table_ExternalData_15[[#This Row],[Id]],Rabati!B:C,2,0),0)</f>
        <v>25</v>
      </c>
      <c r="F2727">
        <v>8</v>
      </c>
      <c r="G2727" t="str">
        <f>VLOOKUP(Table_ExternalData_15[[#This Row],[Id]],'Blagovna izdelek'!A:C,3,0)</f>
        <v>Gembird</v>
      </c>
      <c r="H2727">
        <f>Table_ExternalData_15[[#This Row],[Rabat]]*0.2</f>
        <v>5</v>
      </c>
      <c r="I2727" s="2">
        <f>Table_ExternalData_15[[#This Row],[Price]]-(Table_ExternalData_15[[#This Row],[Price]]*Table_ExternalData_15[[#This Row],[BB rabat]])/100</f>
        <v>11.5425</v>
      </c>
      <c r="J2727" s="2">
        <f>Table_ExternalData_15[[#This Row],[BB cena]]*Table_ExternalData_15[[#Headers],[1,22]]</f>
        <v>14.081850000000001</v>
      </c>
      <c r="K2727" s="2">
        <f>Table_ExternalData_15[[#This Row],[Price]]*Table_ExternalData_15[[#Headers],[1,22]]</f>
        <v>14.823</v>
      </c>
      <c r="L2727" s="7">
        <f>IF(G2727="White Shark",E2727*0.5,IF(G2727="Sbox",E2727*0.5,IF(G2727="Tenda",E2727*0.5,E2727*0.2)))/100</f>
        <v>0.05</v>
      </c>
      <c r="M2727" s="2">
        <f>Table_ExternalData_15[[#This Row],[Price]]-Table_ExternalData_15[[#This Row],[Price]]*Table_ExternalData_15[[#This Row],[extra popust]]</f>
        <v>11.5425</v>
      </c>
      <c r="N2727" s="2">
        <f>IF(M2727&lt;I2727,M2727,I2727)</f>
        <v>11.5425</v>
      </c>
      <c r="O2727" s="12" t="str">
        <f>IF(N2727&lt;I2727,$U$1," ")</f>
        <v xml:space="preserve"> </v>
      </c>
      <c r="P2727" s="12" t="str">
        <f>IFERROR((O2727+30)," ")</f>
        <v xml:space="preserve"> </v>
      </c>
      <c r="Q2727" s="2">
        <f ca="1">IF(O2727=$U$1,N2727,"0")*1.22</f>
        <v>0</v>
      </c>
    </row>
    <row r="2728" spans="1:17" x14ac:dyDescent="0.25">
      <c r="A2728" t="s">
        <v>4386</v>
      </c>
      <c r="B2728" t="s">
        <v>4385</v>
      </c>
      <c r="C2728">
        <v>12427</v>
      </c>
      <c r="D2728">
        <v>8.15</v>
      </c>
      <c r="E2728">
        <f>IFERROR(VLOOKUP(Table_ExternalData_15[[#This Row],[Id]],Rabati!B:C,2,0),0)</f>
        <v>25</v>
      </c>
      <c r="F2728">
        <v>33</v>
      </c>
      <c r="G2728" t="str">
        <f>VLOOKUP(Table_ExternalData_15[[#This Row],[Id]],'Blagovna izdelek'!A:C,3,0)</f>
        <v>Gembird</v>
      </c>
      <c r="H2728">
        <f>Table_ExternalData_15[[#This Row],[Rabat]]*0.2</f>
        <v>5</v>
      </c>
      <c r="I2728" s="2">
        <f>Table_ExternalData_15[[#This Row],[Price]]-(Table_ExternalData_15[[#This Row],[Price]]*Table_ExternalData_15[[#This Row],[BB rabat]])/100</f>
        <v>7.7425000000000006</v>
      </c>
      <c r="J2728" s="2">
        <f>Table_ExternalData_15[[#This Row],[BB cena]]*Table_ExternalData_15[[#Headers],[1,22]]</f>
        <v>9.4458500000000001</v>
      </c>
      <c r="K2728" s="2">
        <f>Table_ExternalData_15[[#This Row],[Price]]*Table_ExternalData_15[[#Headers],[1,22]]</f>
        <v>9.9429999999999996</v>
      </c>
      <c r="L2728" s="7">
        <f>IF(G2728="White Shark",E2728*0.5,IF(G2728="Sbox",E2728*0.5,IF(G2728="Tenda",E2728*0.5,E2728*0.2)))/100</f>
        <v>0.05</v>
      </c>
      <c r="M2728" s="2">
        <f>Table_ExternalData_15[[#This Row],[Price]]-Table_ExternalData_15[[#This Row],[Price]]*Table_ExternalData_15[[#This Row],[extra popust]]</f>
        <v>7.7425000000000006</v>
      </c>
      <c r="N2728" s="2">
        <f>IF(M2728&lt;I2728,M2728,I2728)</f>
        <v>7.7425000000000006</v>
      </c>
      <c r="O2728" s="12" t="str">
        <f>IF(N2728&lt;I2728,$U$1," ")</f>
        <v xml:space="preserve"> </v>
      </c>
      <c r="P2728" s="12" t="str">
        <f>IFERROR((O2728+30)," ")</f>
        <v xml:space="preserve"> </v>
      </c>
      <c r="Q2728" s="2">
        <f ca="1">IF(O2728=$U$1,N2728,"0")*1.22</f>
        <v>0</v>
      </c>
    </row>
    <row r="2729" spans="1:17" x14ac:dyDescent="0.25">
      <c r="A2729" t="s">
        <v>4403</v>
      </c>
      <c r="B2729" t="s">
        <v>4402</v>
      </c>
      <c r="C2729">
        <v>12442</v>
      </c>
      <c r="D2729">
        <v>12.28</v>
      </c>
      <c r="E2729">
        <f>IFERROR(VLOOKUP(Table_ExternalData_15[[#This Row],[Id]],Rabati!B:C,2,0),0)</f>
        <v>20</v>
      </c>
      <c r="F2729">
        <v>16</v>
      </c>
      <c r="G2729" t="str">
        <f>VLOOKUP(Table_ExternalData_15[[#This Row],[Id]],'Blagovna izdelek'!A:C,3,0)</f>
        <v>Gembird</v>
      </c>
      <c r="H2729">
        <f>Table_ExternalData_15[[#This Row],[Rabat]]*0.2</f>
        <v>4</v>
      </c>
      <c r="I2729" s="2">
        <f>Table_ExternalData_15[[#This Row],[Price]]-(Table_ExternalData_15[[#This Row],[Price]]*Table_ExternalData_15[[#This Row],[BB rabat]])/100</f>
        <v>11.7888</v>
      </c>
      <c r="J2729" s="2">
        <f>Table_ExternalData_15[[#This Row],[BB cena]]*Table_ExternalData_15[[#Headers],[1,22]]</f>
        <v>14.382336</v>
      </c>
      <c r="K2729" s="2">
        <f>Table_ExternalData_15[[#This Row],[Price]]*Table_ExternalData_15[[#Headers],[1,22]]</f>
        <v>14.981599999999998</v>
      </c>
      <c r="L2729" s="7">
        <f>IF(G2729="White Shark",E2729*0.5,IF(G2729="Sbox",E2729*0.5,IF(G2729="Tenda",E2729*0.5,E2729*0.2)))/100</f>
        <v>0.04</v>
      </c>
      <c r="M2729" s="2">
        <f>Table_ExternalData_15[[#This Row],[Price]]-Table_ExternalData_15[[#This Row],[Price]]*Table_ExternalData_15[[#This Row],[extra popust]]</f>
        <v>11.7888</v>
      </c>
      <c r="N2729" s="2">
        <f>IF(M2729&lt;I2729,M2729,I2729)</f>
        <v>11.7888</v>
      </c>
      <c r="O2729" s="12" t="str">
        <f>IF(N2729&lt;I2729,$U$1," ")</f>
        <v xml:space="preserve"> </v>
      </c>
      <c r="P2729" s="12" t="str">
        <f>IFERROR((O2729+30)," ")</f>
        <v xml:space="preserve"> </v>
      </c>
      <c r="Q2729" s="2">
        <f ca="1">IF(O2729=$U$1,N2729,"0")*1.22</f>
        <v>0</v>
      </c>
    </row>
    <row r="2730" spans="1:17" x14ac:dyDescent="0.25">
      <c r="A2730" t="s">
        <v>4549</v>
      </c>
      <c r="B2730" t="s">
        <v>4548</v>
      </c>
      <c r="C2730">
        <v>12738</v>
      </c>
      <c r="D2730">
        <v>1.63</v>
      </c>
      <c r="E2730">
        <f>IFERROR(VLOOKUP(Table_ExternalData_15[[#This Row],[Id]],Rabati!B:C,2,0),0)</f>
        <v>20</v>
      </c>
      <c r="F2730">
        <v>2</v>
      </c>
      <c r="G2730" t="str">
        <f>VLOOKUP(Table_ExternalData_15[[#This Row],[Id]],'Blagovna izdelek'!A:C,3,0)</f>
        <v>Gembird</v>
      </c>
      <c r="H2730">
        <f>Table_ExternalData_15[[#This Row],[Rabat]]*0.2</f>
        <v>4</v>
      </c>
      <c r="I2730" s="2">
        <f>Table_ExternalData_15[[#This Row],[Price]]-(Table_ExternalData_15[[#This Row],[Price]]*Table_ExternalData_15[[#This Row],[BB rabat]])/100</f>
        <v>1.5648</v>
      </c>
      <c r="J2730" s="2">
        <f>Table_ExternalData_15[[#This Row],[BB cena]]*Table_ExternalData_15[[#Headers],[1,22]]</f>
        <v>1.9090559999999999</v>
      </c>
      <c r="K2730" s="2">
        <f>Table_ExternalData_15[[#This Row],[Price]]*Table_ExternalData_15[[#Headers],[1,22]]</f>
        <v>1.9885999999999999</v>
      </c>
      <c r="L2730" s="7">
        <f>IF(G2730="White Shark",E2730*0.5,IF(G2730="Sbox",E2730*0.5,IF(G2730="Tenda",E2730*0.5,E2730*0.2)))/100</f>
        <v>0.04</v>
      </c>
      <c r="M2730" s="2">
        <f>Table_ExternalData_15[[#This Row],[Price]]-Table_ExternalData_15[[#This Row],[Price]]*Table_ExternalData_15[[#This Row],[extra popust]]</f>
        <v>1.5648</v>
      </c>
      <c r="N2730" s="2">
        <f>IF(M2730&lt;I2730,M2730,I2730)</f>
        <v>1.5648</v>
      </c>
      <c r="O2730" s="12" t="str">
        <f>IF(N2730&lt;I2730,$U$1," ")</f>
        <v xml:space="preserve"> </v>
      </c>
      <c r="P2730" s="12" t="str">
        <f>IFERROR((O2730+30)," ")</f>
        <v xml:space="preserve"> </v>
      </c>
      <c r="Q2730" s="2">
        <f ca="1">IF(O2730=$U$1,N2730,"0")*1.22</f>
        <v>0</v>
      </c>
    </row>
    <row r="2731" spans="1:17" x14ac:dyDescent="0.25">
      <c r="A2731" t="s">
        <v>4551</v>
      </c>
      <c r="B2731" t="s">
        <v>4550</v>
      </c>
      <c r="C2731">
        <v>12739</v>
      </c>
      <c r="D2731">
        <v>2.3199999999999998</v>
      </c>
      <c r="E2731">
        <f>IFERROR(VLOOKUP(Table_ExternalData_15[[#This Row],[Id]],Rabati!B:C,2,0),0)</f>
        <v>20</v>
      </c>
      <c r="F2731">
        <v>40</v>
      </c>
      <c r="G2731" t="str">
        <f>VLOOKUP(Table_ExternalData_15[[#This Row],[Id]],'Blagovna izdelek'!A:C,3,0)</f>
        <v>Gembird</v>
      </c>
      <c r="H2731">
        <f>Table_ExternalData_15[[#This Row],[Rabat]]*0.2</f>
        <v>4</v>
      </c>
      <c r="I2731" s="2">
        <f>Table_ExternalData_15[[#This Row],[Price]]-(Table_ExternalData_15[[#This Row],[Price]]*Table_ExternalData_15[[#This Row],[BB rabat]])/100</f>
        <v>2.2271999999999998</v>
      </c>
      <c r="J2731" s="2">
        <f>Table_ExternalData_15[[#This Row],[BB cena]]*Table_ExternalData_15[[#Headers],[1,22]]</f>
        <v>2.7171839999999996</v>
      </c>
      <c r="K2731" s="2">
        <f>Table_ExternalData_15[[#This Row],[Price]]*Table_ExternalData_15[[#Headers],[1,22]]</f>
        <v>2.8303999999999996</v>
      </c>
      <c r="L2731" s="7">
        <f>IF(G2731="White Shark",E2731*0.5,IF(G2731="Sbox",E2731*0.5,IF(G2731="Tenda",E2731*0.5,E2731*0.2)))/100</f>
        <v>0.04</v>
      </c>
      <c r="M2731" s="2">
        <f>Table_ExternalData_15[[#This Row],[Price]]-Table_ExternalData_15[[#This Row],[Price]]*Table_ExternalData_15[[#This Row],[extra popust]]</f>
        <v>2.2271999999999998</v>
      </c>
      <c r="N2731" s="2">
        <f>IF(M2731&lt;I2731,M2731,I2731)</f>
        <v>2.2271999999999998</v>
      </c>
      <c r="O2731" s="12" t="str">
        <f>IF(N2731&lt;I2731,$U$1," ")</f>
        <v xml:space="preserve"> </v>
      </c>
      <c r="P2731" s="12" t="str">
        <f>IFERROR((O2731+30)," ")</f>
        <v xml:space="preserve"> </v>
      </c>
      <c r="Q2731" s="2">
        <f ca="1">IF(O2731=$U$1,N2731,"0")*1.22</f>
        <v>0</v>
      </c>
    </row>
    <row r="2732" spans="1:17" x14ac:dyDescent="0.25">
      <c r="A2732" t="s">
        <v>4553</v>
      </c>
      <c r="B2732" t="s">
        <v>4552</v>
      </c>
      <c r="C2732">
        <v>12740</v>
      </c>
      <c r="D2732">
        <v>3.98</v>
      </c>
      <c r="E2732">
        <f>IFERROR(VLOOKUP(Table_ExternalData_15[[#This Row],[Id]],Rabati!B:C,2,0),0)</f>
        <v>20</v>
      </c>
      <c r="F2732">
        <v>19</v>
      </c>
      <c r="G2732" t="str">
        <f>VLOOKUP(Table_ExternalData_15[[#This Row],[Id]],'Blagovna izdelek'!A:C,3,0)</f>
        <v>Gembird</v>
      </c>
      <c r="H2732">
        <f>Table_ExternalData_15[[#This Row],[Rabat]]*0.2</f>
        <v>4</v>
      </c>
      <c r="I2732" s="2">
        <f>Table_ExternalData_15[[#This Row],[Price]]-(Table_ExternalData_15[[#This Row],[Price]]*Table_ExternalData_15[[#This Row],[BB rabat]])/100</f>
        <v>3.8208000000000002</v>
      </c>
      <c r="J2732" s="2">
        <f>Table_ExternalData_15[[#This Row],[BB cena]]*Table_ExternalData_15[[#Headers],[1,22]]</f>
        <v>4.6613759999999997</v>
      </c>
      <c r="K2732" s="2">
        <f>Table_ExternalData_15[[#This Row],[Price]]*Table_ExternalData_15[[#Headers],[1,22]]</f>
        <v>4.8555999999999999</v>
      </c>
      <c r="L2732" s="7">
        <f>IF(G2732="White Shark",E2732*0.5,IF(G2732="Sbox",E2732*0.5,IF(G2732="Tenda",E2732*0.5,E2732*0.2)))/100</f>
        <v>0.04</v>
      </c>
      <c r="M2732" s="2">
        <f>Table_ExternalData_15[[#This Row],[Price]]-Table_ExternalData_15[[#This Row],[Price]]*Table_ExternalData_15[[#This Row],[extra popust]]</f>
        <v>3.8208000000000002</v>
      </c>
      <c r="N2732" s="2">
        <f>IF(M2732&lt;I2732,M2732,I2732)</f>
        <v>3.8208000000000002</v>
      </c>
      <c r="O2732" s="12" t="str">
        <f>IF(N2732&lt;I2732,$U$1," ")</f>
        <v xml:space="preserve"> </v>
      </c>
      <c r="P2732" s="12" t="str">
        <f>IFERROR((O2732+30)," ")</f>
        <v xml:space="preserve"> </v>
      </c>
      <c r="Q2732" s="2">
        <f ca="1">IF(O2732=$U$1,N2732,"0")*1.22</f>
        <v>0</v>
      </c>
    </row>
    <row r="2733" spans="1:17" x14ac:dyDescent="0.25">
      <c r="A2733" t="s">
        <v>4663</v>
      </c>
      <c r="B2733" t="s">
        <v>4662</v>
      </c>
      <c r="C2733">
        <v>12905</v>
      </c>
      <c r="D2733">
        <v>1.88</v>
      </c>
      <c r="E2733">
        <f>IFERROR(VLOOKUP(Table_ExternalData_15[[#This Row],[Id]],Rabati!B:C,2,0),0)</f>
        <v>20</v>
      </c>
      <c r="F2733">
        <v>30</v>
      </c>
      <c r="G2733" t="str">
        <f>VLOOKUP(Table_ExternalData_15[[#This Row],[Id]],'Blagovna izdelek'!A:C,3,0)</f>
        <v>Gembird</v>
      </c>
      <c r="H2733">
        <f>Table_ExternalData_15[[#This Row],[Rabat]]*0.2</f>
        <v>4</v>
      </c>
      <c r="I2733" s="2">
        <f>Table_ExternalData_15[[#This Row],[Price]]-(Table_ExternalData_15[[#This Row],[Price]]*Table_ExternalData_15[[#This Row],[BB rabat]])/100</f>
        <v>1.8048</v>
      </c>
      <c r="J2733" s="2">
        <f>Table_ExternalData_15[[#This Row],[BB cena]]*Table_ExternalData_15[[#Headers],[1,22]]</f>
        <v>2.2018559999999998</v>
      </c>
      <c r="K2733" s="2">
        <f>Table_ExternalData_15[[#This Row],[Price]]*Table_ExternalData_15[[#Headers],[1,22]]</f>
        <v>2.2935999999999996</v>
      </c>
      <c r="L2733" s="7">
        <f>IF(G2733="White Shark",E2733*0.5,IF(G2733="Sbox",E2733*0.5,IF(G2733="Tenda",E2733*0.5,E2733*0.2)))/100</f>
        <v>0.04</v>
      </c>
      <c r="M2733" s="2">
        <f>Table_ExternalData_15[[#This Row],[Price]]-Table_ExternalData_15[[#This Row],[Price]]*Table_ExternalData_15[[#This Row],[extra popust]]</f>
        <v>1.8048</v>
      </c>
      <c r="N2733" s="2">
        <f>IF(M2733&lt;I2733,M2733,I2733)</f>
        <v>1.8048</v>
      </c>
      <c r="O2733" s="12" t="str">
        <f>IF(N2733&lt;I2733,$U$1," ")</f>
        <v xml:space="preserve"> </v>
      </c>
      <c r="P2733" s="12" t="str">
        <f>IFERROR((O2733+30)," ")</f>
        <v xml:space="preserve"> </v>
      </c>
      <c r="Q2733" s="2">
        <f ca="1">IF(O2733=$U$1,N2733,"0")*1.22</f>
        <v>0</v>
      </c>
    </row>
    <row r="2734" spans="1:17" x14ac:dyDescent="0.25">
      <c r="A2734" t="s">
        <v>4665</v>
      </c>
      <c r="B2734" t="s">
        <v>4664</v>
      </c>
      <c r="C2734">
        <v>12906</v>
      </c>
      <c r="D2734">
        <v>3.38</v>
      </c>
      <c r="E2734">
        <f>IFERROR(VLOOKUP(Table_ExternalData_15[[#This Row],[Id]],Rabati!B:C,2,0),0)</f>
        <v>20</v>
      </c>
      <c r="F2734">
        <v>53</v>
      </c>
      <c r="G2734" t="str">
        <f>VLOOKUP(Table_ExternalData_15[[#This Row],[Id]],'Blagovna izdelek'!A:C,3,0)</f>
        <v>Gembird</v>
      </c>
      <c r="H2734">
        <f>Table_ExternalData_15[[#This Row],[Rabat]]*0.2</f>
        <v>4</v>
      </c>
      <c r="I2734" s="2">
        <f>Table_ExternalData_15[[#This Row],[Price]]-(Table_ExternalData_15[[#This Row],[Price]]*Table_ExternalData_15[[#This Row],[BB rabat]])/100</f>
        <v>3.2447999999999997</v>
      </c>
      <c r="J2734" s="2">
        <f>Table_ExternalData_15[[#This Row],[BB cena]]*Table_ExternalData_15[[#Headers],[1,22]]</f>
        <v>3.9586559999999995</v>
      </c>
      <c r="K2734" s="2">
        <f>Table_ExternalData_15[[#This Row],[Price]]*Table_ExternalData_15[[#Headers],[1,22]]</f>
        <v>4.1235999999999997</v>
      </c>
      <c r="L2734" s="7">
        <f>IF(G2734="White Shark",E2734*0.5,IF(G2734="Sbox",E2734*0.5,IF(G2734="Tenda",E2734*0.5,E2734*0.2)))/100</f>
        <v>0.04</v>
      </c>
      <c r="M2734" s="2">
        <f>Table_ExternalData_15[[#This Row],[Price]]-Table_ExternalData_15[[#This Row],[Price]]*Table_ExternalData_15[[#This Row],[extra popust]]</f>
        <v>3.2447999999999997</v>
      </c>
      <c r="N2734" s="2">
        <f>IF(M2734&lt;I2734,M2734,I2734)</f>
        <v>3.2447999999999997</v>
      </c>
      <c r="O2734" s="12" t="str">
        <f>IF(N2734&lt;I2734,$U$1," ")</f>
        <v xml:space="preserve"> </v>
      </c>
      <c r="P2734" s="12" t="str">
        <f>IFERROR((O2734+30)," ")</f>
        <v xml:space="preserve"> </v>
      </c>
      <c r="Q2734" s="2">
        <f ca="1">IF(O2734=$U$1,N2734,"0")*1.22</f>
        <v>0</v>
      </c>
    </row>
    <row r="2735" spans="1:17" x14ac:dyDescent="0.25">
      <c r="A2735" t="s">
        <v>4667</v>
      </c>
      <c r="B2735" t="s">
        <v>4666</v>
      </c>
      <c r="C2735">
        <v>12907</v>
      </c>
      <c r="D2735">
        <v>2.89</v>
      </c>
      <c r="E2735">
        <f>IFERROR(VLOOKUP(Table_ExternalData_15[[#This Row],[Id]],Rabati!B:C,2,0),0)</f>
        <v>20</v>
      </c>
      <c r="F2735">
        <v>26</v>
      </c>
      <c r="G2735" t="str">
        <f>VLOOKUP(Table_ExternalData_15[[#This Row],[Id]],'Blagovna izdelek'!A:C,3,0)</f>
        <v>Gembird</v>
      </c>
      <c r="H2735">
        <f>Table_ExternalData_15[[#This Row],[Rabat]]*0.2</f>
        <v>4</v>
      </c>
      <c r="I2735" s="2">
        <f>Table_ExternalData_15[[#This Row],[Price]]-(Table_ExternalData_15[[#This Row],[Price]]*Table_ExternalData_15[[#This Row],[BB rabat]])/100</f>
        <v>2.7744</v>
      </c>
      <c r="J2735" s="2">
        <f>Table_ExternalData_15[[#This Row],[BB cena]]*Table_ExternalData_15[[#Headers],[1,22]]</f>
        <v>3.3847679999999998</v>
      </c>
      <c r="K2735" s="2">
        <f>Table_ExternalData_15[[#This Row],[Price]]*Table_ExternalData_15[[#Headers],[1,22]]</f>
        <v>3.5258000000000003</v>
      </c>
      <c r="L2735" s="7">
        <f>IF(G2735="White Shark",E2735*0.5,IF(G2735="Sbox",E2735*0.5,IF(G2735="Tenda",E2735*0.5,E2735*0.2)))/100</f>
        <v>0.04</v>
      </c>
      <c r="M2735" s="2">
        <f>Table_ExternalData_15[[#This Row],[Price]]-Table_ExternalData_15[[#This Row],[Price]]*Table_ExternalData_15[[#This Row],[extra popust]]</f>
        <v>2.7744</v>
      </c>
      <c r="N2735" s="2">
        <f>IF(M2735&lt;I2735,M2735,I2735)</f>
        <v>2.7744</v>
      </c>
      <c r="O2735" s="12" t="str">
        <f>IF(N2735&lt;I2735,$U$1," ")</f>
        <v xml:space="preserve"> </v>
      </c>
      <c r="P2735" s="12" t="str">
        <f>IFERROR((O2735+30)," ")</f>
        <v xml:space="preserve"> </v>
      </c>
      <c r="Q2735" s="2">
        <f ca="1">IF(O2735=$U$1,N2735,"0")*1.22</f>
        <v>0</v>
      </c>
    </row>
    <row r="2736" spans="1:17" x14ac:dyDescent="0.25">
      <c r="A2736" t="s">
        <v>4669</v>
      </c>
      <c r="B2736" t="s">
        <v>4668</v>
      </c>
      <c r="C2736">
        <v>12908</v>
      </c>
      <c r="D2736">
        <v>19.329999999999998</v>
      </c>
      <c r="E2736">
        <f>IFERROR(VLOOKUP(Table_ExternalData_15[[#This Row],[Id]],Rabati!B:C,2,0),0)</f>
        <v>20</v>
      </c>
      <c r="F2736">
        <v>0</v>
      </c>
      <c r="G2736" t="str">
        <f>VLOOKUP(Table_ExternalData_15[[#This Row],[Id]],'Blagovna izdelek'!A:C,3,0)</f>
        <v>Gembird</v>
      </c>
      <c r="H2736">
        <f>Table_ExternalData_15[[#This Row],[Rabat]]*0.2</f>
        <v>4</v>
      </c>
      <c r="I2736" s="2">
        <f>Table_ExternalData_15[[#This Row],[Price]]-(Table_ExternalData_15[[#This Row],[Price]]*Table_ExternalData_15[[#This Row],[BB rabat]])/100</f>
        <v>18.556799999999999</v>
      </c>
      <c r="J2736" s="2">
        <f>Table_ExternalData_15[[#This Row],[BB cena]]*Table_ExternalData_15[[#Headers],[1,22]]</f>
        <v>22.639295999999998</v>
      </c>
      <c r="K2736" s="2">
        <f>Table_ExternalData_15[[#This Row],[Price]]*Table_ExternalData_15[[#Headers],[1,22]]</f>
        <v>23.582599999999996</v>
      </c>
      <c r="L2736" s="7">
        <f>IF(G2736="White Shark",E2736*0.5,IF(G2736="Sbox",E2736*0.5,IF(G2736="Tenda",E2736*0.5,E2736*0.2)))/100</f>
        <v>0.04</v>
      </c>
      <c r="M2736" s="2">
        <f>Table_ExternalData_15[[#This Row],[Price]]-Table_ExternalData_15[[#This Row],[Price]]*Table_ExternalData_15[[#This Row],[extra popust]]</f>
        <v>18.556799999999999</v>
      </c>
      <c r="N2736" s="2">
        <f>IF(M2736&lt;I2736,M2736,I2736)</f>
        <v>18.556799999999999</v>
      </c>
      <c r="O2736" s="12" t="str">
        <f>IF(N2736&lt;I2736,$U$1," ")</f>
        <v xml:space="preserve"> </v>
      </c>
      <c r="P2736" s="12" t="str">
        <f>IFERROR((O2736+30)," ")</f>
        <v xml:space="preserve"> </v>
      </c>
      <c r="Q2736" s="2">
        <f ca="1">IF(O2736=$U$1,N2736,"0")*1.22</f>
        <v>0</v>
      </c>
    </row>
    <row r="2737" spans="1:17" x14ac:dyDescent="0.25">
      <c r="A2737" t="s">
        <v>4671</v>
      </c>
      <c r="B2737" t="s">
        <v>4670</v>
      </c>
      <c r="C2737">
        <v>12914</v>
      </c>
      <c r="D2737">
        <v>17.64</v>
      </c>
      <c r="E2737">
        <f>IFERROR(VLOOKUP(Table_ExternalData_15[[#This Row],[Id]],Rabati!B:C,2,0),0)</f>
        <v>25</v>
      </c>
      <c r="F2737">
        <v>14</v>
      </c>
      <c r="G2737" t="str">
        <f>VLOOKUP(Table_ExternalData_15[[#This Row],[Id]],'Blagovna izdelek'!A:C,3,0)</f>
        <v>Gembird</v>
      </c>
      <c r="H2737">
        <f>Table_ExternalData_15[[#This Row],[Rabat]]*0.2</f>
        <v>5</v>
      </c>
      <c r="I2737" s="2">
        <f>Table_ExternalData_15[[#This Row],[Price]]-(Table_ExternalData_15[[#This Row],[Price]]*Table_ExternalData_15[[#This Row],[BB rabat]])/100</f>
        <v>16.757999999999999</v>
      </c>
      <c r="J2737" s="2">
        <f>Table_ExternalData_15[[#This Row],[BB cena]]*Table_ExternalData_15[[#Headers],[1,22]]</f>
        <v>20.444759999999999</v>
      </c>
      <c r="K2737" s="2">
        <f>Table_ExternalData_15[[#This Row],[Price]]*Table_ExternalData_15[[#Headers],[1,22]]</f>
        <v>21.520800000000001</v>
      </c>
      <c r="L2737" s="7">
        <f>IF(G2737="White Shark",E2737*0.5,IF(G2737="Sbox",E2737*0.5,IF(G2737="Tenda",E2737*0.5,E2737*0.2)))/100</f>
        <v>0.05</v>
      </c>
      <c r="M2737" s="2">
        <f>Table_ExternalData_15[[#This Row],[Price]]-Table_ExternalData_15[[#This Row],[Price]]*Table_ExternalData_15[[#This Row],[extra popust]]</f>
        <v>16.757999999999999</v>
      </c>
      <c r="N2737" s="2">
        <f>IF(M2737&lt;I2737,M2737,I2737)</f>
        <v>16.757999999999999</v>
      </c>
      <c r="O2737" s="12" t="str">
        <f>IF(N2737&lt;I2737,$U$1," ")</f>
        <v xml:space="preserve"> </v>
      </c>
      <c r="P2737" s="12" t="str">
        <f>IFERROR((O2737+30)," ")</f>
        <v xml:space="preserve"> </v>
      </c>
      <c r="Q2737" s="2">
        <f ca="1">IF(O2737=$U$1,N2737,"0")*1.22</f>
        <v>0</v>
      </c>
    </row>
    <row r="2738" spans="1:17" x14ac:dyDescent="0.25">
      <c r="A2738" t="s">
        <v>4673</v>
      </c>
      <c r="B2738" t="s">
        <v>4672</v>
      </c>
      <c r="C2738">
        <v>12915</v>
      </c>
      <c r="D2738">
        <v>1.89</v>
      </c>
      <c r="E2738">
        <f>IFERROR(VLOOKUP(Table_ExternalData_15[[#This Row],[Id]],Rabati!B:C,2,0),0)</f>
        <v>25</v>
      </c>
      <c r="F2738">
        <v>110</v>
      </c>
      <c r="G2738" t="str">
        <f>VLOOKUP(Table_ExternalData_15[[#This Row],[Id]],'Blagovna izdelek'!A:C,3,0)</f>
        <v>Gembird</v>
      </c>
      <c r="H2738">
        <f>Table_ExternalData_15[[#This Row],[Rabat]]*0.2</f>
        <v>5</v>
      </c>
      <c r="I2738" s="2">
        <f>Table_ExternalData_15[[#This Row],[Price]]-(Table_ExternalData_15[[#This Row],[Price]]*Table_ExternalData_15[[#This Row],[BB rabat]])/100</f>
        <v>1.7954999999999999</v>
      </c>
      <c r="J2738" s="2">
        <f>Table_ExternalData_15[[#This Row],[BB cena]]*Table_ExternalData_15[[#Headers],[1,22]]</f>
        <v>2.1905099999999997</v>
      </c>
      <c r="K2738" s="2">
        <f>Table_ExternalData_15[[#This Row],[Price]]*Table_ExternalData_15[[#Headers],[1,22]]</f>
        <v>2.3057999999999996</v>
      </c>
      <c r="L2738" s="7">
        <f>IF(G2738="White Shark",E2738*0.5,IF(G2738="Sbox",E2738*0.5,IF(G2738="Tenda",E2738*0.5,E2738*0.2)))/100</f>
        <v>0.05</v>
      </c>
      <c r="M2738" s="2">
        <f>Table_ExternalData_15[[#This Row],[Price]]-Table_ExternalData_15[[#This Row],[Price]]*Table_ExternalData_15[[#This Row],[extra popust]]</f>
        <v>1.7954999999999999</v>
      </c>
      <c r="N2738" s="2">
        <f>IF(M2738&lt;I2738,M2738,I2738)</f>
        <v>1.7954999999999999</v>
      </c>
      <c r="O2738" s="12" t="str">
        <f>IF(N2738&lt;I2738,$U$1," ")</f>
        <v xml:space="preserve"> </v>
      </c>
      <c r="P2738" s="12" t="str">
        <f>IFERROR((O2738+30)," ")</f>
        <v xml:space="preserve"> </v>
      </c>
      <c r="Q2738" s="2">
        <f ca="1">IF(O2738=$U$1,N2738,"0")*1.22</f>
        <v>0</v>
      </c>
    </row>
    <row r="2739" spans="1:17" x14ac:dyDescent="0.25">
      <c r="A2739" t="s">
        <v>4758</v>
      </c>
      <c r="B2739" t="s">
        <v>4757</v>
      </c>
      <c r="C2739">
        <v>12987</v>
      </c>
      <c r="D2739">
        <v>6.25</v>
      </c>
      <c r="E2739">
        <f>IFERROR(VLOOKUP(Table_ExternalData_15[[#This Row],[Id]],Rabati!B:C,2,0),0)</f>
        <v>25</v>
      </c>
      <c r="F2739">
        <v>22</v>
      </c>
      <c r="G2739" t="str">
        <f>VLOOKUP(Table_ExternalData_15[[#This Row],[Id]],'Blagovna izdelek'!A:C,3,0)</f>
        <v>Gembird</v>
      </c>
      <c r="H2739">
        <f>Table_ExternalData_15[[#This Row],[Rabat]]*0.2</f>
        <v>5</v>
      </c>
      <c r="I2739" s="2">
        <f>Table_ExternalData_15[[#This Row],[Price]]-(Table_ExternalData_15[[#This Row],[Price]]*Table_ExternalData_15[[#This Row],[BB rabat]])/100</f>
        <v>5.9375</v>
      </c>
      <c r="J2739" s="2">
        <f>Table_ExternalData_15[[#This Row],[BB cena]]*Table_ExternalData_15[[#Headers],[1,22]]</f>
        <v>7.2437499999999995</v>
      </c>
      <c r="K2739" s="2">
        <f>Table_ExternalData_15[[#This Row],[Price]]*Table_ExternalData_15[[#Headers],[1,22]]</f>
        <v>7.625</v>
      </c>
      <c r="L2739" s="7">
        <f>IF(G2739="White Shark",E2739*0.5,IF(G2739="Sbox",E2739*0.5,IF(G2739="Tenda",E2739*0.5,E2739*0.2)))/100</f>
        <v>0.05</v>
      </c>
      <c r="M2739" s="2">
        <f>Table_ExternalData_15[[#This Row],[Price]]-Table_ExternalData_15[[#This Row],[Price]]*Table_ExternalData_15[[#This Row],[extra popust]]</f>
        <v>5.9375</v>
      </c>
      <c r="N2739" s="2">
        <f>IF(M2739&lt;I2739,M2739,I2739)</f>
        <v>5.9375</v>
      </c>
      <c r="O2739" s="12" t="str">
        <f>IF(N2739&lt;I2739,$U$1," ")</f>
        <v xml:space="preserve"> </v>
      </c>
      <c r="P2739" s="12" t="str">
        <f>IFERROR((O2739+30)," ")</f>
        <v xml:space="preserve"> </v>
      </c>
      <c r="Q2739" s="2">
        <f ca="1">IF(O2739=$U$1,N2739,"0")*1.22</f>
        <v>0</v>
      </c>
    </row>
    <row r="2740" spans="1:17" x14ac:dyDescent="0.25">
      <c r="A2740" t="s">
        <v>4760</v>
      </c>
      <c r="B2740" t="s">
        <v>4759</v>
      </c>
      <c r="C2740">
        <v>12988</v>
      </c>
      <c r="D2740">
        <v>12.75</v>
      </c>
      <c r="E2740">
        <f>IFERROR(VLOOKUP(Table_ExternalData_15[[#This Row],[Id]],Rabati!B:C,2,0),0)</f>
        <v>25</v>
      </c>
      <c r="F2740">
        <v>54</v>
      </c>
      <c r="G2740" t="str">
        <f>VLOOKUP(Table_ExternalData_15[[#This Row],[Id]],'Blagovna izdelek'!A:C,3,0)</f>
        <v>Gembird</v>
      </c>
      <c r="H2740">
        <f>Table_ExternalData_15[[#This Row],[Rabat]]*0.2</f>
        <v>5</v>
      </c>
      <c r="I2740" s="2">
        <f>Table_ExternalData_15[[#This Row],[Price]]-(Table_ExternalData_15[[#This Row],[Price]]*Table_ExternalData_15[[#This Row],[BB rabat]])/100</f>
        <v>12.112500000000001</v>
      </c>
      <c r="J2740" s="2">
        <f>Table_ExternalData_15[[#This Row],[BB cena]]*Table_ExternalData_15[[#Headers],[1,22]]</f>
        <v>14.77725</v>
      </c>
      <c r="K2740" s="2">
        <f>Table_ExternalData_15[[#This Row],[Price]]*Table_ExternalData_15[[#Headers],[1,22]]</f>
        <v>15.555</v>
      </c>
      <c r="L2740" s="7">
        <f>IF(G2740="White Shark",E2740*0.5,IF(G2740="Sbox",E2740*0.5,IF(G2740="Tenda",E2740*0.5,E2740*0.2)))/100</f>
        <v>0.05</v>
      </c>
      <c r="M2740" s="2">
        <f>Table_ExternalData_15[[#This Row],[Price]]-Table_ExternalData_15[[#This Row],[Price]]*Table_ExternalData_15[[#This Row],[extra popust]]</f>
        <v>12.112500000000001</v>
      </c>
      <c r="N2740" s="2">
        <f>IF(M2740&lt;I2740,M2740,I2740)</f>
        <v>12.112500000000001</v>
      </c>
      <c r="O2740" s="12" t="str">
        <f>IF(N2740&lt;I2740,$U$1," ")</f>
        <v xml:space="preserve"> </v>
      </c>
      <c r="P2740" s="12" t="str">
        <f>IFERROR((O2740+30)," ")</f>
        <v xml:space="preserve"> </v>
      </c>
      <c r="Q2740" s="2">
        <f ca="1">IF(O2740=$U$1,N2740,"0")*1.22</f>
        <v>0</v>
      </c>
    </row>
    <row r="2741" spans="1:17" x14ac:dyDescent="0.25">
      <c r="A2741" t="s">
        <v>4762</v>
      </c>
      <c r="B2741" t="s">
        <v>4761</v>
      </c>
      <c r="C2741">
        <v>12989</v>
      </c>
      <c r="D2741">
        <v>9.1999999999999993</v>
      </c>
      <c r="E2741">
        <f>IFERROR(VLOOKUP(Table_ExternalData_15[[#This Row],[Id]],Rabati!B:C,2,0),0)</f>
        <v>25</v>
      </c>
      <c r="F2741">
        <v>42</v>
      </c>
      <c r="G2741" t="str">
        <f>VLOOKUP(Table_ExternalData_15[[#This Row],[Id]],'Blagovna izdelek'!A:C,3,0)</f>
        <v>Gembird</v>
      </c>
      <c r="H2741">
        <f>Table_ExternalData_15[[#This Row],[Rabat]]*0.2</f>
        <v>5</v>
      </c>
      <c r="I2741" s="2">
        <f>Table_ExternalData_15[[#This Row],[Price]]-(Table_ExternalData_15[[#This Row],[Price]]*Table_ExternalData_15[[#This Row],[BB rabat]])/100</f>
        <v>8.7399999999999984</v>
      </c>
      <c r="J2741" s="2">
        <f>Table_ExternalData_15[[#This Row],[BB cena]]*Table_ExternalData_15[[#Headers],[1,22]]</f>
        <v>10.662799999999997</v>
      </c>
      <c r="K2741" s="2">
        <f>Table_ExternalData_15[[#This Row],[Price]]*Table_ExternalData_15[[#Headers],[1,22]]</f>
        <v>11.223999999999998</v>
      </c>
      <c r="L2741" s="7">
        <f>IF(G2741="White Shark",E2741*0.5,IF(G2741="Sbox",E2741*0.5,IF(G2741="Tenda",E2741*0.5,E2741*0.2)))/100</f>
        <v>0.05</v>
      </c>
      <c r="M2741" s="2">
        <f>Table_ExternalData_15[[#This Row],[Price]]-Table_ExternalData_15[[#This Row],[Price]]*Table_ExternalData_15[[#This Row],[extra popust]]</f>
        <v>8.7399999999999984</v>
      </c>
      <c r="N2741" s="2">
        <f>IF(M2741&lt;I2741,M2741,I2741)</f>
        <v>8.7399999999999984</v>
      </c>
      <c r="O2741" s="12" t="str">
        <f>IF(N2741&lt;I2741,$U$1," ")</f>
        <v xml:space="preserve"> </v>
      </c>
      <c r="P2741" s="12" t="str">
        <f>IFERROR((O2741+30)," ")</f>
        <v xml:space="preserve"> </v>
      </c>
      <c r="Q2741" s="2">
        <f ca="1">IF(O2741=$U$1,N2741,"0")*1.22</f>
        <v>0</v>
      </c>
    </row>
    <row r="2742" spans="1:17" x14ac:dyDescent="0.25">
      <c r="A2742" t="s">
        <v>5102</v>
      </c>
      <c r="B2742" t="s">
        <v>5101</v>
      </c>
      <c r="C2742">
        <v>13246</v>
      </c>
      <c r="D2742">
        <v>1.47</v>
      </c>
      <c r="E2742">
        <f>IFERROR(VLOOKUP(Table_ExternalData_15[[#This Row],[Id]],Rabati!B:C,2,0),0)</f>
        <v>30</v>
      </c>
      <c r="F2742">
        <v>29</v>
      </c>
      <c r="G2742" t="str">
        <f>VLOOKUP(Table_ExternalData_15[[#This Row],[Id]],'Blagovna izdelek'!A:C,3,0)</f>
        <v>Gembird</v>
      </c>
      <c r="H2742">
        <f>Table_ExternalData_15[[#This Row],[Rabat]]*0.2</f>
        <v>6</v>
      </c>
      <c r="I2742" s="2">
        <f>Table_ExternalData_15[[#This Row],[Price]]-(Table_ExternalData_15[[#This Row],[Price]]*Table_ExternalData_15[[#This Row],[BB rabat]])/100</f>
        <v>1.3817999999999999</v>
      </c>
      <c r="J2742" s="2">
        <f>Table_ExternalData_15[[#This Row],[BB cena]]*Table_ExternalData_15[[#Headers],[1,22]]</f>
        <v>1.6857959999999999</v>
      </c>
      <c r="K2742" s="2">
        <f>Table_ExternalData_15[[#This Row],[Price]]*Table_ExternalData_15[[#Headers],[1,22]]</f>
        <v>1.7933999999999999</v>
      </c>
      <c r="L2742" s="7">
        <f>IF(G2742="White Shark",E2742*0.5,IF(G2742="Sbox",E2742*0.5,IF(G2742="Tenda",E2742*0.5,E2742*0.2)))/100</f>
        <v>0.06</v>
      </c>
      <c r="M2742" s="2">
        <f>Table_ExternalData_15[[#This Row],[Price]]-Table_ExternalData_15[[#This Row],[Price]]*Table_ExternalData_15[[#This Row],[extra popust]]</f>
        <v>1.3817999999999999</v>
      </c>
      <c r="N2742" s="2">
        <f>IF(M2742&lt;I2742,M2742,I2742)</f>
        <v>1.3817999999999999</v>
      </c>
      <c r="O2742" s="12" t="str">
        <f>IF(N2742&lt;I2742,$U$1," ")</f>
        <v xml:space="preserve"> </v>
      </c>
      <c r="P2742" s="12" t="str">
        <f>IFERROR((O2742+30)," ")</f>
        <v xml:space="preserve"> </v>
      </c>
      <c r="Q2742" s="2">
        <f ca="1">IF(O2742=$U$1,N2742,"0")*1.22</f>
        <v>0</v>
      </c>
    </row>
    <row r="2743" spans="1:17" x14ac:dyDescent="0.25">
      <c r="A2743" t="s">
        <v>5206</v>
      </c>
      <c r="B2743" t="s">
        <v>5205</v>
      </c>
      <c r="C2743">
        <v>13379</v>
      </c>
      <c r="D2743">
        <v>4.2300000000000004</v>
      </c>
      <c r="E2743">
        <f>IFERROR(VLOOKUP(Table_ExternalData_15[[#This Row],[Id]],Rabati!B:C,2,0),0)</f>
        <v>20</v>
      </c>
      <c r="F2743">
        <v>57</v>
      </c>
      <c r="G2743" t="str">
        <f>VLOOKUP(Table_ExternalData_15[[#This Row],[Id]],'Blagovna izdelek'!A:C,3,0)</f>
        <v>Gembird</v>
      </c>
      <c r="H2743">
        <f>Table_ExternalData_15[[#This Row],[Rabat]]*0.2</f>
        <v>4</v>
      </c>
      <c r="I2743" s="2">
        <f>Table_ExternalData_15[[#This Row],[Price]]-(Table_ExternalData_15[[#This Row],[Price]]*Table_ExternalData_15[[#This Row],[BB rabat]])/100</f>
        <v>4.0608000000000004</v>
      </c>
      <c r="J2743" s="2">
        <f>Table_ExternalData_15[[#This Row],[BB cena]]*Table_ExternalData_15[[#Headers],[1,22]]</f>
        <v>4.9541760000000004</v>
      </c>
      <c r="K2743" s="2">
        <f>Table_ExternalData_15[[#This Row],[Price]]*Table_ExternalData_15[[#Headers],[1,22]]</f>
        <v>5.1606000000000005</v>
      </c>
      <c r="L2743" s="7">
        <f>IF(G2743="White Shark",E2743*0.5,IF(G2743="Sbox",E2743*0.5,IF(G2743="Tenda",E2743*0.5,E2743*0.2)))/100</f>
        <v>0.04</v>
      </c>
      <c r="M2743" s="2">
        <f>Table_ExternalData_15[[#This Row],[Price]]-Table_ExternalData_15[[#This Row],[Price]]*Table_ExternalData_15[[#This Row],[extra popust]]</f>
        <v>4.0608000000000004</v>
      </c>
      <c r="N2743" s="2">
        <f>IF(M2743&lt;I2743,M2743,I2743)</f>
        <v>4.0608000000000004</v>
      </c>
      <c r="O2743" s="12" t="str">
        <f>IF(N2743&lt;I2743,$U$1," ")</f>
        <v xml:space="preserve"> </v>
      </c>
      <c r="P2743" s="12" t="str">
        <f>IFERROR((O2743+30)," ")</f>
        <v xml:space="preserve"> </v>
      </c>
      <c r="Q2743" s="2">
        <f ca="1">IF(O2743=$U$1,N2743,"0")*1.22</f>
        <v>0</v>
      </c>
    </row>
    <row r="2744" spans="1:17" x14ac:dyDescent="0.25">
      <c r="A2744" t="s">
        <v>5288</v>
      </c>
      <c r="B2744" t="s">
        <v>5287</v>
      </c>
      <c r="C2744">
        <v>13460</v>
      </c>
      <c r="D2744">
        <v>9.75</v>
      </c>
      <c r="E2744">
        <f>IFERROR(VLOOKUP(Table_ExternalData_15[[#This Row],[Id]],Rabati!B:C,2,0),0)</f>
        <v>20</v>
      </c>
      <c r="F2744">
        <v>6</v>
      </c>
      <c r="G2744" t="str">
        <f>VLOOKUP(Table_ExternalData_15[[#This Row],[Id]],'Blagovna izdelek'!A:C,3,0)</f>
        <v>Gembird</v>
      </c>
      <c r="H2744">
        <f>Table_ExternalData_15[[#This Row],[Rabat]]*0.2</f>
        <v>4</v>
      </c>
      <c r="I2744" s="2">
        <f>Table_ExternalData_15[[#This Row],[Price]]-(Table_ExternalData_15[[#This Row],[Price]]*Table_ExternalData_15[[#This Row],[BB rabat]])/100</f>
        <v>9.36</v>
      </c>
      <c r="J2744" s="2">
        <f>Table_ExternalData_15[[#This Row],[BB cena]]*Table_ExternalData_15[[#Headers],[1,22]]</f>
        <v>11.419199999999998</v>
      </c>
      <c r="K2744" s="2">
        <f>Table_ExternalData_15[[#This Row],[Price]]*Table_ExternalData_15[[#Headers],[1,22]]</f>
        <v>11.895</v>
      </c>
      <c r="L2744" s="7">
        <f>IF(G2744="White Shark",E2744*0.5,IF(G2744="Sbox",E2744*0.5,IF(G2744="Tenda",E2744*0.5,E2744*0.2)))/100</f>
        <v>0.04</v>
      </c>
      <c r="M2744" s="2">
        <f>Table_ExternalData_15[[#This Row],[Price]]-Table_ExternalData_15[[#This Row],[Price]]*Table_ExternalData_15[[#This Row],[extra popust]]</f>
        <v>9.36</v>
      </c>
      <c r="N2744" s="2">
        <f>IF(M2744&lt;I2744,M2744,I2744)</f>
        <v>9.36</v>
      </c>
      <c r="O2744" s="12" t="str">
        <f>IF(N2744&lt;I2744,$U$1," ")</f>
        <v xml:space="preserve"> </v>
      </c>
      <c r="P2744" s="12" t="str">
        <f>IFERROR((O2744+30)," ")</f>
        <v xml:space="preserve"> </v>
      </c>
      <c r="Q2744" s="2">
        <f ca="1">IF(O2744=$U$1,N2744,"0")*1.22</f>
        <v>0</v>
      </c>
    </row>
    <row r="2745" spans="1:17" x14ac:dyDescent="0.25">
      <c r="A2745" t="s">
        <v>5296</v>
      </c>
      <c r="B2745" t="s">
        <v>5295</v>
      </c>
      <c r="C2745">
        <v>13464</v>
      </c>
      <c r="D2745">
        <v>2.76</v>
      </c>
      <c r="E2745">
        <f>IFERROR(VLOOKUP(Table_ExternalData_15[[#This Row],[Id]],Rabati!B:C,2,0),0)</f>
        <v>25</v>
      </c>
      <c r="F2745">
        <v>0</v>
      </c>
      <c r="G2745" t="str">
        <f>VLOOKUP(Table_ExternalData_15[[#This Row],[Id]],'Blagovna izdelek'!A:C,3,0)</f>
        <v>Gembird</v>
      </c>
      <c r="H2745">
        <f>Table_ExternalData_15[[#This Row],[Rabat]]*0.2</f>
        <v>5</v>
      </c>
      <c r="I2745" s="2">
        <f>Table_ExternalData_15[[#This Row],[Price]]-(Table_ExternalData_15[[#This Row],[Price]]*Table_ExternalData_15[[#This Row],[BB rabat]])/100</f>
        <v>2.6219999999999999</v>
      </c>
      <c r="J2745" s="2">
        <f>Table_ExternalData_15[[#This Row],[BB cena]]*Table_ExternalData_15[[#Headers],[1,22]]</f>
        <v>3.1988399999999997</v>
      </c>
      <c r="K2745" s="2">
        <f>Table_ExternalData_15[[#This Row],[Price]]*Table_ExternalData_15[[#Headers],[1,22]]</f>
        <v>3.3671999999999995</v>
      </c>
      <c r="L2745" s="7">
        <f>IF(G2745="White Shark",E2745*0.5,IF(G2745="Sbox",E2745*0.5,IF(G2745="Tenda",E2745*0.5,E2745*0.2)))/100</f>
        <v>0.05</v>
      </c>
      <c r="M2745" s="2">
        <f>Table_ExternalData_15[[#This Row],[Price]]-Table_ExternalData_15[[#This Row],[Price]]*Table_ExternalData_15[[#This Row],[extra popust]]</f>
        <v>2.6219999999999999</v>
      </c>
      <c r="N2745" s="2">
        <f>IF(M2745&lt;I2745,M2745,I2745)</f>
        <v>2.6219999999999999</v>
      </c>
      <c r="O2745" s="12" t="str">
        <f>IF(N2745&lt;I2745,$U$1," ")</f>
        <v xml:space="preserve"> </v>
      </c>
      <c r="P2745" s="12" t="str">
        <f>IFERROR((O2745+30)," ")</f>
        <v xml:space="preserve"> </v>
      </c>
      <c r="Q2745" s="2">
        <f ca="1">IF(O2745=$U$1,N2745,"0")*1.22</f>
        <v>0</v>
      </c>
    </row>
    <row r="2746" spans="1:17" x14ac:dyDescent="0.25">
      <c r="A2746" t="s">
        <v>5307</v>
      </c>
      <c r="B2746" t="s">
        <v>5306</v>
      </c>
      <c r="C2746">
        <v>13480</v>
      </c>
      <c r="D2746">
        <v>14.84</v>
      </c>
      <c r="E2746">
        <f>IFERROR(VLOOKUP(Table_ExternalData_15[[#This Row],[Id]],Rabati!B:C,2,0),0)</f>
        <v>25</v>
      </c>
      <c r="F2746">
        <v>37</v>
      </c>
      <c r="G2746" t="str">
        <f>VLOOKUP(Table_ExternalData_15[[#This Row],[Id]],'Blagovna izdelek'!A:C,3,0)</f>
        <v>Gembird</v>
      </c>
      <c r="H2746">
        <f>Table_ExternalData_15[[#This Row],[Rabat]]*0.2</f>
        <v>5</v>
      </c>
      <c r="I2746" s="2">
        <f>Table_ExternalData_15[[#This Row],[Price]]-(Table_ExternalData_15[[#This Row],[Price]]*Table_ExternalData_15[[#This Row],[BB rabat]])/100</f>
        <v>14.097999999999999</v>
      </c>
      <c r="J2746" s="2">
        <f>Table_ExternalData_15[[#This Row],[BB cena]]*Table_ExternalData_15[[#Headers],[1,22]]</f>
        <v>17.199559999999998</v>
      </c>
      <c r="K2746" s="2">
        <f>Table_ExternalData_15[[#This Row],[Price]]*Table_ExternalData_15[[#Headers],[1,22]]</f>
        <v>18.104800000000001</v>
      </c>
      <c r="L2746" s="7">
        <f>IF(G2746="White Shark",E2746*0.5,IF(G2746="Sbox",E2746*0.5,IF(G2746="Tenda",E2746*0.5,E2746*0.2)))/100</f>
        <v>0.05</v>
      </c>
      <c r="M2746" s="2">
        <f>Table_ExternalData_15[[#This Row],[Price]]-Table_ExternalData_15[[#This Row],[Price]]*Table_ExternalData_15[[#This Row],[extra popust]]</f>
        <v>14.097999999999999</v>
      </c>
      <c r="N2746" s="2">
        <f>IF(M2746&lt;I2746,M2746,I2746)</f>
        <v>14.097999999999999</v>
      </c>
      <c r="O2746" s="12" t="str">
        <f>IF(N2746&lt;I2746,$U$1," ")</f>
        <v xml:space="preserve"> </v>
      </c>
      <c r="P2746" s="12" t="str">
        <f>IFERROR((O2746+30)," ")</f>
        <v xml:space="preserve"> </v>
      </c>
      <c r="Q2746" s="2">
        <f ca="1">IF(O2746=$U$1,N2746,"0")*1.22</f>
        <v>0</v>
      </c>
    </row>
    <row r="2747" spans="1:17" x14ac:dyDescent="0.25">
      <c r="A2747" t="s">
        <v>5309</v>
      </c>
      <c r="B2747" t="s">
        <v>5308</v>
      </c>
      <c r="C2747">
        <v>13481</v>
      </c>
      <c r="D2747">
        <v>13.06</v>
      </c>
      <c r="E2747">
        <f>IFERROR(VLOOKUP(Table_ExternalData_15[[#This Row],[Id]],Rabati!B:C,2,0),0)</f>
        <v>25</v>
      </c>
      <c r="F2747">
        <v>25</v>
      </c>
      <c r="G2747" t="str">
        <f>VLOOKUP(Table_ExternalData_15[[#This Row],[Id]],'Blagovna izdelek'!A:C,3,0)</f>
        <v>Gembird</v>
      </c>
      <c r="H2747">
        <f>Table_ExternalData_15[[#This Row],[Rabat]]*0.2</f>
        <v>5</v>
      </c>
      <c r="I2747" s="2">
        <f>Table_ExternalData_15[[#This Row],[Price]]-(Table_ExternalData_15[[#This Row],[Price]]*Table_ExternalData_15[[#This Row],[BB rabat]])/100</f>
        <v>12.407</v>
      </c>
      <c r="J2747" s="2">
        <f>Table_ExternalData_15[[#This Row],[BB cena]]*Table_ExternalData_15[[#Headers],[1,22]]</f>
        <v>15.13654</v>
      </c>
      <c r="K2747" s="2">
        <f>Table_ExternalData_15[[#This Row],[Price]]*Table_ExternalData_15[[#Headers],[1,22]]</f>
        <v>15.933200000000001</v>
      </c>
      <c r="L2747" s="7">
        <f>IF(G2747="White Shark",E2747*0.5,IF(G2747="Sbox",E2747*0.5,IF(G2747="Tenda",E2747*0.5,E2747*0.2)))/100</f>
        <v>0.05</v>
      </c>
      <c r="M2747" s="2">
        <f>Table_ExternalData_15[[#This Row],[Price]]-Table_ExternalData_15[[#This Row],[Price]]*Table_ExternalData_15[[#This Row],[extra popust]]</f>
        <v>12.407</v>
      </c>
      <c r="N2747" s="2">
        <f>IF(M2747&lt;I2747,M2747,I2747)</f>
        <v>12.407</v>
      </c>
      <c r="O2747" s="12" t="str">
        <f>IF(N2747&lt;I2747,$U$1," ")</f>
        <v xml:space="preserve"> </v>
      </c>
      <c r="P2747" s="12" t="str">
        <f>IFERROR((O2747+30)," ")</f>
        <v xml:space="preserve"> </v>
      </c>
      <c r="Q2747" s="2">
        <f ca="1">IF(O2747=$U$1,N2747,"0")*1.22</f>
        <v>0</v>
      </c>
    </row>
    <row r="2748" spans="1:17" x14ac:dyDescent="0.25">
      <c r="A2748" t="s">
        <v>5345</v>
      </c>
      <c r="B2748" t="s">
        <v>11098</v>
      </c>
      <c r="C2748">
        <v>13550</v>
      </c>
      <c r="D2748">
        <v>11.89</v>
      </c>
      <c r="E2748">
        <f>IFERROR(VLOOKUP(Table_ExternalData_15[[#This Row],[Id]],Rabati!B:C,2,0),0)</f>
        <v>20</v>
      </c>
      <c r="F2748">
        <v>10</v>
      </c>
      <c r="G2748" t="str">
        <f>VLOOKUP(Table_ExternalData_15[[#This Row],[Id]],'Blagovna izdelek'!A:C,3,0)</f>
        <v>Gembird</v>
      </c>
      <c r="H2748">
        <f>Table_ExternalData_15[[#This Row],[Rabat]]*0.2</f>
        <v>4</v>
      </c>
      <c r="I2748" s="2">
        <f>Table_ExternalData_15[[#This Row],[Price]]-(Table_ExternalData_15[[#This Row],[Price]]*Table_ExternalData_15[[#This Row],[BB rabat]])/100</f>
        <v>11.414400000000001</v>
      </c>
      <c r="J2748" s="2">
        <f>Table_ExternalData_15[[#This Row],[BB cena]]*Table_ExternalData_15[[#Headers],[1,22]]</f>
        <v>13.925568</v>
      </c>
      <c r="K2748" s="2">
        <f>Table_ExternalData_15[[#This Row],[Price]]*Table_ExternalData_15[[#Headers],[1,22]]</f>
        <v>14.505800000000001</v>
      </c>
      <c r="L2748" s="7">
        <f>IF(G2748="White Shark",E2748*0.5,IF(G2748="Sbox",E2748*0.5,IF(G2748="Tenda",E2748*0.5,E2748*0.2)))/100</f>
        <v>0.04</v>
      </c>
      <c r="M2748" s="2">
        <f>Table_ExternalData_15[[#This Row],[Price]]-Table_ExternalData_15[[#This Row],[Price]]*Table_ExternalData_15[[#This Row],[extra popust]]</f>
        <v>11.414400000000001</v>
      </c>
      <c r="N2748" s="2">
        <f>IF(M2748&lt;I2748,M2748,I2748)</f>
        <v>11.414400000000001</v>
      </c>
      <c r="O2748" s="12" t="str">
        <f>IF(N2748&lt;I2748,$U$1," ")</f>
        <v xml:space="preserve"> </v>
      </c>
      <c r="P2748" s="12" t="str">
        <f>IFERROR((O2748+30)," ")</f>
        <v xml:space="preserve"> </v>
      </c>
      <c r="Q2748" s="2">
        <f ca="1">IF(O2748=$U$1,N2748,"0")*1.22</f>
        <v>0</v>
      </c>
    </row>
    <row r="2749" spans="1:17" x14ac:dyDescent="0.25">
      <c r="A2749" t="s">
        <v>5417</v>
      </c>
      <c r="B2749" t="s">
        <v>5416</v>
      </c>
      <c r="C2749">
        <v>13619</v>
      </c>
      <c r="D2749">
        <v>4.7699999999999996</v>
      </c>
      <c r="E2749">
        <f>IFERROR(VLOOKUP(Table_ExternalData_15[[#This Row],[Id]],Rabati!B:C,2,0),0)</f>
        <v>25</v>
      </c>
      <c r="F2749">
        <v>44</v>
      </c>
      <c r="G2749" t="str">
        <f>VLOOKUP(Table_ExternalData_15[[#This Row],[Id]],'Blagovna izdelek'!A:C,3,0)</f>
        <v>Gembird</v>
      </c>
      <c r="H2749">
        <f>Table_ExternalData_15[[#This Row],[Rabat]]*0.2</f>
        <v>5</v>
      </c>
      <c r="I2749" s="2">
        <f>Table_ExternalData_15[[#This Row],[Price]]-(Table_ExternalData_15[[#This Row],[Price]]*Table_ExternalData_15[[#This Row],[BB rabat]])/100</f>
        <v>4.5314999999999994</v>
      </c>
      <c r="J2749" s="2">
        <f>Table_ExternalData_15[[#This Row],[BB cena]]*Table_ExternalData_15[[#Headers],[1,22]]</f>
        <v>5.5284299999999993</v>
      </c>
      <c r="K2749" s="2">
        <f>Table_ExternalData_15[[#This Row],[Price]]*Table_ExternalData_15[[#Headers],[1,22]]</f>
        <v>5.819399999999999</v>
      </c>
      <c r="L2749" s="7">
        <f>IF(G2749="White Shark",E2749*0.5,IF(G2749="Sbox",E2749*0.5,IF(G2749="Tenda",E2749*0.5,E2749*0.2)))/100</f>
        <v>0.05</v>
      </c>
      <c r="M2749" s="2">
        <f>Table_ExternalData_15[[#This Row],[Price]]-Table_ExternalData_15[[#This Row],[Price]]*Table_ExternalData_15[[#This Row],[extra popust]]</f>
        <v>4.5314999999999994</v>
      </c>
      <c r="N2749" s="2">
        <f>IF(M2749&lt;I2749,M2749,I2749)</f>
        <v>4.5314999999999994</v>
      </c>
      <c r="O2749" s="12" t="str">
        <f>IF(N2749&lt;I2749,$U$1," ")</f>
        <v xml:space="preserve"> </v>
      </c>
      <c r="P2749" s="12" t="str">
        <f>IFERROR((O2749+30)," ")</f>
        <v xml:space="preserve"> </v>
      </c>
      <c r="Q2749" s="2">
        <f ca="1">IF(O2749=$U$1,N2749,"0")*1.22</f>
        <v>0</v>
      </c>
    </row>
    <row r="2750" spans="1:17" x14ac:dyDescent="0.25">
      <c r="A2750" t="s">
        <v>5427</v>
      </c>
      <c r="B2750" t="s">
        <v>5426</v>
      </c>
      <c r="C2750">
        <v>13630</v>
      </c>
      <c r="D2750">
        <v>8.9499999999999993</v>
      </c>
      <c r="E2750">
        <f>IFERROR(VLOOKUP(Table_ExternalData_15[[#This Row],[Id]],Rabati!B:C,2,0),0)</f>
        <v>20</v>
      </c>
      <c r="F2750">
        <v>0</v>
      </c>
      <c r="G2750" t="str">
        <f>VLOOKUP(Table_ExternalData_15[[#This Row],[Id]],'Blagovna izdelek'!A:C,3,0)</f>
        <v>Gembird</v>
      </c>
      <c r="H2750">
        <f>Table_ExternalData_15[[#This Row],[Rabat]]*0.2</f>
        <v>4</v>
      </c>
      <c r="I2750" s="2">
        <f>Table_ExternalData_15[[#This Row],[Price]]-(Table_ExternalData_15[[#This Row],[Price]]*Table_ExternalData_15[[#This Row],[BB rabat]])/100</f>
        <v>8.5919999999999987</v>
      </c>
      <c r="J2750" s="2">
        <f>Table_ExternalData_15[[#This Row],[BB cena]]*Table_ExternalData_15[[#Headers],[1,22]]</f>
        <v>10.482239999999999</v>
      </c>
      <c r="K2750" s="2">
        <f>Table_ExternalData_15[[#This Row],[Price]]*Table_ExternalData_15[[#Headers],[1,22]]</f>
        <v>10.918999999999999</v>
      </c>
      <c r="L2750" s="7">
        <f>IF(G2750="White Shark",E2750*0.5,IF(G2750="Sbox",E2750*0.5,IF(G2750="Tenda",E2750*0.5,E2750*0.2)))/100</f>
        <v>0.04</v>
      </c>
      <c r="M2750" s="2">
        <f>Table_ExternalData_15[[#This Row],[Price]]-Table_ExternalData_15[[#This Row],[Price]]*Table_ExternalData_15[[#This Row],[extra popust]]</f>
        <v>8.5919999999999987</v>
      </c>
      <c r="N2750" s="2">
        <f>IF(M2750&lt;I2750,M2750,I2750)</f>
        <v>8.5919999999999987</v>
      </c>
      <c r="O2750" s="12" t="str">
        <f>IF(N2750&lt;I2750,$U$1," ")</f>
        <v xml:space="preserve"> </v>
      </c>
      <c r="P2750" s="12" t="str">
        <f>IFERROR((O2750+30)," ")</f>
        <v xml:space="preserve"> </v>
      </c>
      <c r="Q2750" s="2">
        <f ca="1">IF(O2750=$U$1,N2750,"0")*1.22</f>
        <v>0</v>
      </c>
    </row>
    <row r="2751" spans="1:17" x14ac:dyDescent="0.25">
      <c r="A2751" t="s">
        <v>5428</v>
      </c>
      <c r="B2751" t="s">
        <v>13659</v>
      </c>
      <c r="C2751">
        <v>13632</v>
      </c>
      <c r="D2751">
        <v>18.8</v>
      </c>
      <c r="E2751">
        <f>IFERROR(VLOOKUP(Table_ExternalData_15[[#This Row],[Id]],Rabati!B:C,2,0),0)</f>
        <v>30</v>
      </c>
      <c r="F2751">
        <v>28</v>
      </c>
      <c r="G2751" t="str">
        <f>VLOOKUP(Table_ExternalData_15[[#This Row],[Id]],'Blagovna izdelek'!A:C,3,0)</f>
        <v>Gembird</v>
      </c>
      <c r="H2751">
        <f>Table_ExternalData_15[[#This Row],[Rabat]]*0.2</f>
        <v>6</v>
      </c>
      <c r="I2751" s="2">
        <f>Table_ExternalData_15[[#This Row],[Price]]-(Table_ExternalData_15[[#This Row],[Price]]*Table_ExternalData_15[[#This Row],[BB rabat]])/100</f>
        <v>17.672000000000001</v>
      </c>
      <c r="J2751" s="2">
        <f>Table_ExternalData_15[[#This Row],[BB cena]]*Table_ExternalData_15[[#Headers],[1,22]]</f>
        <v>21.559840000000001</v>
      </c>
      <c r="K2751" s="2">
        <f>Table_ExternalData_15[[#This Row],[Price]]*Table_ExternalData_15[[#Headers],[1,22]]</f>
        <v>22.936</v>
      </c>
      <c r="L2751" s="7">
        <f>IF(G2751="White Shark",E2751*0.5,IF(G2751="Sbox",E2751*0.5,IF(G2751="Tenda",E2751*0.5,E2751*0.2)))/100</f>
        <v>0.06</v>
      </c>
      <c r="M2751" s="2">
        <f>Table_ExternalData_15[[#This Row],[Price]]-Table_ExternalData_15[[#This Row],[Price]]*Table_ExternalData_15[[#This Row],[extra popust]]</f>
        <v>17.672000000000001</v>
      </c>
      <c r="N2751" s="2">
        <f>IF(M2751&lt;I2751,M2751,I2751)</f>
        <v>17.672000000000001</v>
      </c>
      <c r="O2751" s="12" t="str">
        <f>IF(N2751&lt;I2751,$U$1," ")</f>
        <v xml:space="preserve"> </v>
      </c>
      <c r="P2751" s="12" t="str">
        <f>IFERROR((O2751+30)," ")</f>
        <v xml:space="preserve"> </v>
      </c>
      <c r="Q2751" s="2">
        <f ca="1">IF(O2751=$U$1,N2751,"0")*1.22</f>
        <v>0</v>
      </c>
    </row>
    <row r="2752" spans="1:17" x14ac:dyDescent="0.25">
      <c r="A2752" t="s">
        <v>5590</v>
      </c>
      <c r="B2752" t="s">
        <v>5589</v>
      </c>
      <c r="C2752">
        <v>13744</v>
      </c>
      <c r="D2752">
        <v>13.14</v>
      </c>
      <c r="E2752">
        <f>IFERROR(VLOOKUP(Table_ExternalData_15[[#This Row],[Id]],Rabati!B:C,2,0),0)</f>
        <v>20</v>
      </c>
      <c r="F2752">
        <v>0</v>
      </c>
      <c r="G2752" t="str">
        <f>VLOOKUP(Table_ExternalData_15[[#This Row],[Id]],'Blagovna izdelek'!A:C,3,0)</f>
        <v>Gembird</v>
      </c>
      <c r="H2752">
        <f>Table_ExternalData_15[[#This Row],[Rabat]]*0.2</f>
        <v>4</v>
      </c>
      <c r="I2752" s="2">
        <f>Table_ExternalData_15[[#This Row],[Price]]-(Table_ExternalData_15[[#This Row],[Price]]*Table_ExternalData_15[[#This Row],[BB rabat]])/100</f>
        <v>12.6144</v>
      </c>
      <c r="J2752" s="2">
        <f>Table_ExternalData_15[[#This Row],[BB cena]]*Table_ExternalData_15[[#Headers],[1,22]]</f>
        <v>15.389567999999999</v>
      </c>
      <c r="K2752" s="2">
        <f>Table_ExternalData_15[[#This Row],[Price]]*Table_ExternalData_15[[#Headers],[1,22]]</f>
        <v>16.030799999999999</v>
      </c>
      <c r="L2752" s="7">
        <f>IF(G2752="White Shark",E2752*0.5,IF(G2752="Sbox",E2752*0.5,IF(G2752="Tenda",E2752*0.5,E2752*0.2)))/100</f>
        <v>0.04</v>
      </c>
      <c r="M2752" s="2">
        <f>Table_ExternalData_15[[#This Row],[Price]]-Table_ExternalData_15[[#This Row],[Price]]*Table_ExternalData_15[[#This Row],[extra popust]]</f>
        <v>12.6144</v>
      </c>
      <c r="N2752" s="2">
        <f>IF(M2752&lt;I2752,M2752,I2752)</f>
        <v>12.6144</v>
      </c>
      <c r="O2752" s="12" t="str">
        <f>IF(N2752&lt;I2752,$U$1," ")</f>
        <v xml:space="preserve"> </v>
      </c>
      <c r="P2752" s="12" t="str">
        <f>IFERROR((O2752+30)," ")</f>
        <v xml:space="preserve"> </v>
      </c>
      <c r="Q2752" s="2">
        <f ca="1">IF(O2752=$U$1,N2752,"0")*1.22</f>
        <v>0</v>
      </c>
    </row>
    <row r="2753" spans="1:17" x14ac:dyDescent="0.25">
      <c r="A2753" t="s">
        <v>5699</v>
      </c>
      <c r="B2753" t="s">
        <v>5698</v>
      </c>
      <c r="C2753">
        <v>13842</v>
      </c>
      <c r="D2753">
        <v>6.25</v>
      </c>
      <c r="E2753">
        <f>IFERROR(VLOOKUP(Table_ExternalData_15[[#This Row],[Id]],Rabati!B:C,2,0),0)</f>
        <v>25</v>
      </c>
      <c r="F2753">
        <v>58</v>
      </c>
      <c r="G2753" t="str">
        <f>VLOOKUP(Table_ExternalData_15[[#This Row],[Id]],'Blagovna izdelek'!A:C,3,0)</f>
        <v>Gembird</v>
      </c>
      <c r="H2753">
        <f>Table_ExternalData_15[[#This Row],[Rabat]]*0.2</f>
        <v>5</v>
      </c>
      <c r="I2753" s="2">
        <f>Table_ExternalData_15[[#This Row],[Price]]-(Table_ExternalData_15[[#This Row],[Price]]*Table_ExternalData_15[[#This Row],[BB rabat]])/100</f>
        <v>5.9375</v>
      </c>
      <c r="J2753" s="2">
        <f>Table_ExternalData_15[[#This Row],[BB cena]]*Table_ExternalData_15[[#Headers],[1,22]]</f>
        <v>7.2437499999999995</v>
      </c>
      <c r="K2753" s="2">
        <f>Table_ExternalData_15[[#This Row],[Price]]*Table_ExternalData_15[[#Headers],[1,22]]</f>
        <v>7.625</v>
      </c>
      <c r="L2753" s="7">
        <f>IF(G2753="White Shark",E2753*0.5,IF(G2753="Sbox",E2753*0.5,IF(G2753="Tenda",E2753*0.5,E2753*0.2)))/100</f>
        <v>0.05</v>
      </c>
      <c r="M2753" s="2">
        <f>Table_ExternalData_15[[#This Row],[Price]]-Table_ExternalData_15[[#This Row],[Price]]*Table_ExternalData_15[[#This Row],[extra popust]]</f>
        <v>5.9375</v>
      </c>
      <c r="N2753" s="2">
        <f>IF(M2753&lt;I2753,M2753,I2753)</f>
        <v>5.9375</v>
      </c>
      <c r="O2753" s="12" t="str">
        <f>IF(N2753&lt;I2753,$U$1," ")</f>
        <v xml:space="preserve"> </v>
      </c>
      <c r="P2753" s="12" t="str">
        <f>IFERROR((O2753+30)," ")</f>
        <v xml:space="preserve"> </v>
      </c>
      <c r="Q2753" s="2">
        <f ca="1">IF(O2753=$U$1,N2753,"0")*1.22</f>
        <v>0</v>
      </c>
    </row>
    <row r="2754" spans="1:17" x14ac:dyDescent="0.25">
      <c r="A2754" t="s">
        <v>5961</v>
      </c>
      <c r="B2754" t="s">
        <v>5960</v>
      </c>
      <c r="C2754">
        <v>14083</v>
      </c>
      <c r="D2754">
        <v>8.14</v>
      </c>
      <c r="E2754">
        <f>IFERROR(VLOOKUP(Table_ExternalData_15[[#This Row],[Id]],Rabati!B:C,2,0),0)</f>
        <v>20</v>
      </c>
      <c r="F2754">
        <v>2</v>
      </c>
      <c r="G2754" t="str">
        <f>VLOOKUP(Table_ExternalData_15[[#This Row],[Id]],'Blagovna izdelek'!A:C,3,0)</f>
        <v>Gembird</v>
      </c>
      <c r="H2754">
        <f>Table_ExternalData_15[[#This Row],[Rabat]]*0.2</f>
        <v>4</v>
      </c>
      <c r="I2754" s="2">
        <f>Table_ExternalData_15[[#This Row],[Price]]-(Table_ExternalData_15[[#This Row],[Price]]*Table_ExternalData_15[[#This Row],[BB rabat]])/100</f>
        <v>7.8144000000000009</v>
      </c>
      <c r="J2754" s="2">
        <f>Table_ExternalData_15[[#This Row],[BB cena]]*Table_ExternalData_15[[#Headers],[1,22]]</f>
        <v>9.5335680000000007</v>
      </c>
      <c r="K2754" s="2">
        <f>Table_ExternalData_15[[#This Row],[Price]]*Table_ExternalData_15[[#Headers],[1,22]]</f>
        <v>9.9307999999999996</v>
      </c>
      <c r="L2754" s="7">
        <f>IF(G2754="White Shark",E2754*0.5,IF(G2754="Sbox",E2754*0.5,IF(G2754="Tenda",E2754*0.5,E2754*0.2)))/100</f>
        <v>0.04</v>
      </c>
      <c r="M2754" s="2">
        <f>Table_ExternalData_15[[#This Row],[Price]]-Table_ExternalData_15[[#This Row],[Price]]*Table_ExternalData_15[[#This Row],[extra popust]]</f>
        <v>7.8144000000000009</v>
      </c>
      <c r="N2754" s="2">
        <f>IF(M2754&lt;I2754,M2754,I2754)</f>
        <v>7.8144000000000009</v>
      </c>
      <c r="O2754" s="12" t="str">
        <f>IF(N2754&lt;I2754,$U$1," ")</f>
        <v xml:space="preserve"> </v>
      </c>
      <c r="P2754" s="12" t="str">
        <f>IFERROR((O2754+30)," ")</f>
        <v xml:space="preserve"> </v>
      </c>
      <c r="Q2754" s="2">
        <f ca="1">IF(O2754=$U$1,N2754,"0")*1.22</f>
        <v>0</v>
      </c>
    </row>
    <row r="2755" spans="1:17" x14ac:dyDescent="0.25">
      <c r="A2755" t="s">
        <v>5963</v>
      </c>
      <c r="B2755" t="s">
        <v>5962</v>
      </c>
      <c r="C2755">
        <v>14084</v>
      </c>
      <c r="D2755">
        <v>15.56</v>
      </c>
      <c r="E2755">
        <f>IFERROR(VLOOKUP(Table_ExternalData_15[[#This Row],[Id]],Rabati!B:C,2,0),0)</f>
        <v>20</v>
      </c>
      <c r="F2755">
        <v>0</v>
      </c>
      <c r="G2755" t="str">
        <f>VLOOKUP(Table_ExternalData_15[[#This Row],[Id]],'Blagovna izdelek'!A:C,3,0)</f>
        <v>Gembird</v>
      </c>
      <c r="H2755">
        <f>Table_ExternalData_15[[#This Row],[Rabat]]*0.2</f>
        <v>4</v>
      </c>
      <c r="I2755" s="2">
        <f>Table_ExternalData_15[[#This Row],[Price]]-(Table_ExternalData_15[[#This Row],[Price]]*Table_ExternalData_15[[#This Row],[BB rabat]])/100</f>
        <v>14.9376</v>
      </c>
      <c r="J2755" s="2">
        <f>Table_ExternalData_15[[#This Row],[BB cena]]*Table_ExternalData_15[[#Headers],[1,22]]</f>
        <v>18.223872</v>
      </c>
      <c r="K2755" s="2">
        <f>Table_ExternalData_15[[#This Row],[Price]]*Table_ExternalData_15[[#Headers],[1,22]]</f>
        <v>18.9832</v>
      </c>
      <c r="L2755" s="7">
        <f>IF(G2755="White Shark",E2755*0.5,IF(G2755="Sbox",E2755*0.5,IF(G2755="Tenda",E2755*0.5,E2755*0.2)))/100</f>
        <v>0.04</v>
      </c>
      <c r="M2755" s="2">
        <f>Table_ExternalData_15[[#This Row],[Price]]-Table_ExternalData_15[[#This Row],[Price]]*Table_ExternalData_15[[#This Row],[extra popust]]</f>
        <v>14.9376</v>
      </c>
      <c r="N2755" s="2">
        <f>IF(M2755&lt;I2755,M2755,I2755)</f>
        <v>14.9376</v>
      </c>
      <c r="O2755" s="12" t="str">
        <f>IF(N2755&lt;I2755,$U$1," ")</f>
        <v xml:space="preserve"> </v>
      </c>
      <c r="P2755" s="12" t="str">
        <f>IFERROR((O2755+30)," ")</f>
        <v xml:space="preserve"> </v>
      </c>
      <c r="Q2755" s="2">
        <f ca="1">IF(O2755=$U$1,N2755,"0")*1.22</f>
        <v>0</v>
      </c>
    </row>
    <row r="2756" spans="1:17" x14ac:dyDescent="0.25">
      <c r="A2756" t="s">
        <v>5965</v>
      </c>
      <c r="B2756" t="s">
        <v>5964</v>
      </c>
      <c r="C2756">
        <v>14085</v>
      </c>
      <c r="D2756">
        <v>15.56</v>
      </c>
      <c r="E2756">
        <f>IFERROR(VLOOKUP(Table_ExternalData_15[[#This Row],[Id]],Rabati!B:C,2,0),0)</f>
        <v>20</v>
      </c>
      <c r="F2756">
        <v>2</v>
      </c>
      <c r="G2756" t="str">
        <f>VLOOKUP(Table_ExternalData_15[[#This Row],[Id]],'Blagovna izdelek'!A:C,3,0)</f>
        <v>Gembird</v>
      </c>
      <c r="H2756">
        <f>Table_ExternalData_15[[#This Row],[Rabat]]*0.2</f>
        <v>4</v>
      </c>
      <c r="I2756" s="2">
        <f>Table_ExternalData_15[[#This Row],[Price]]-(Table_ExternalData_15[[#This Row],[Price]]*Table_ExternalData_15[[#This Row],[BB rabat]])/100</f>
        <v>14.9376</v>
      </c>
      <c r="J2756" s="2">
        <f>Table_ExternalData_15[[#This Row],[BB cena]]*Table_ExternalData_15[[#Headers],[1,22]]</f>
        <v>18.223872</v>
      </c>
      <c r="K2756" s="2">
        <f>Table_ExternalData_15[[#This Row],[Price]]*Table_ExternalData_15[[#Headers],[1,22]]</f>
        <v>18.9832</v>
      </c>
      <c r="L2756" s="7">
        <f>IF(G2756="White Shark",E2756*0.5,IF(G2756="Sbox",E2756*0.5,IF(G2756="Tenda",E2756*0.5,E2756*0.2)))/100</f>
        <v>0.04</v>
      </c>
      <c r="M2756" s="2">
        <f>Table_ExternalData_15[[#This Row],[Price]]-Table_ExternalData_15[[#This Row],[Price]]*Table_ExternalData_15[[#This Row],[extra popust]]</f>
        <v>14.9376</v>
      </c>
      <c r="N2756" s="2">
        <f>IF(M2756&lt;I2756,M2756,I2756)</f>
        <v>14.9376</v>
      </c>
      <c r="O2756" s="12" t="str">
        <f>IF(N2756&lt;I2756,$U$1," ")</f>
        <v xml:space="preserve"> </v>
      </c>
      <c r="P2756" s="12" t="str">
        <f>IFERROR((O2756+30)," ")</f>
        <v xml:space="preserve"> </v>
      </c>
      <c r="Q2756" s="2">
        <f ca="1">IF(O2756=$U$1,N2756,"0")*1.22</f>
        <v>0</v>
      </c>
    </row>
    <row r="2757" spans="1:17" x14ac:dyDescent="0.25">
      <c r="A2757" t="s">
        <v>5967</v>
      </c>
      <c r="B2757" t="s">
        <v>5966</v>
      </c>
      <c r="C2757">
        <v>14086</v>
      </c>
      <c r="D2757">
        <v>15.56</v>
      </c>
      <c r="E2757">
        <f>IFERROR(VLOOKUP(Table_ExternalData_15[[#This Row],[Id]],Rabati!B:C,2,0),0)</f>
        <v>20</v>
      </c>
      <c r="F2757">
        <v>1</v>
      </c>
      <c r="G2757" t="str">
        <f>VLOOKUP(Table_ExternalData_15[[#This Row],[Id]],'Blagovna izdelek'!A:C,3,0)</f>
        <v>Gembird</v>
      </c>
      <c r="H2757">
        <f>Table_ExternalData_15[[#This Row],[Rabat]]*0.2</f>
        <v>4</v>
      </c>
      <c r="I2757" s="2">
        <f>Table_ExternalData_15[[#This Row],[Price]]-(Table_ExternalData_15[[#This Row],[Price]]*Table_ExternalData_15[[#This Row],[BB rabat]])/100</f>
        <v>14.9376</v>
      </c>
      <c r="J2757" s="2">
        <f>Table_ExternalData_15[[#This Row],[BB cena]]*Table_ExternalData_15[[#Headers],[1,22]]</f>
        <v>18.223872</v>
      </c>
      <c r="K2757" s="2">
        <f>Table_ExternalData_15[[#This Row],[Price]]*Table_ExternalData_15[[#Headers],[1,22]]</f>
        <v>18.9832</v>
      </c>
      <c r="L2757" s="7">
        <f>IF(G2757="White Shark",E2757*0.5,IF(G2757="Sbox",E2757*0.5,IF(G2757="Tenda",E2757*0.5,E2757*0.2)))/100</f>
        <v>0.04</v>
      </c>
      <c r="M2757" s="2">
        <f>Table_ExternalData_15[[#This Row],[Price]]-Table_ExternalData_15[[#This Row],[Price]]*Table_ExternalData_15[[#This Row],[extra popust]]</f>
        <v>14.9376</v>
      </c>
      <c r="N2757" s="2">
        <f>IF(M2757&lt;I2757,M2757,I2757)</f>
        <v>14.9376</v>
      </c>
      <c r="O2757" s="12" t="str">
        <f>IF(N2757&lt;I2757,$U$1," ")</f>
        <v xml:space="preserve"> </v>
      </c>
      <c r="P2757" s="12" t="str">
        <f>IFERROR((O2757+30)," ")</f>
        <v xml:space="preserve"> </v>
      </c>
      <c r="Q2757" s="2">
        <f ca="1">IF(O2757=$U$1,N2757,"0")*1.22</f>
        <v>0</v>
      </c>
    </row>
    <row r="2758" spans="1:17" x14ac:dyDescent="0.25">
      <c r="A2758" t="s">
        <v>5969</v>
      </c>
      <c r="B2758" t="s">
        <v>5968</v>
      </c>
      <c r="C2758">
        <v>14088</v>
      </c>
      <c r="D2758">
        <v>15.5</v>
      </c>
      <c r="E2758">
        <f>IFERROR(VLOOKUP(Table_ExternalData_15[[#This Row],[Id]],Rabati!B:C,2,0),0)</f>
        <v>20</v>
      </c>
      <c r="F2758">
        <v>0</v>
      </c>
      <c r="G2758" t="str">
        <f>VLOOKUP(Table_ExternalData_15[[#This Row],[Id]],'Blagovna izdelek'!A:C,3,0)</f>
        <v>Gembird</v>
      </c>
      <c r="H2758">
        <f>Table_ExternalData_15[[#This Row],[Rabat]]*0.2</f>
        <v>4</v>
      </c>
      <c r="I2758" s="2">
        <f>Table_ExternalData_15[[#This Row],[Price]]-(Table_ExternalData_15[[#This Row],[Price]]*Table_ExternalData_15[[#This Row],[BB rabat]])/100</f>
        <v>14.88</v>
      </c>
      <c r="J2758" s="2">
        <f>Table_ExternalData_15[[#This Row],[BB cena]]*Table_ExternalData_15[[#Headers],[1,22]]</f>
        <v>18.153600000000001</v>
      </c>
      <c r="K2758" s="2">
        <f>Table_ExternalData_15[[#This Row],[Price]]*Table_ExternalData_15[[#Headers],[1,22]]</f>
        <v>18.91</v>
      </c>
      <c r="L2758" s="7">
        <f>IF(G2758="White Shark",E2758*0.5,IF(G2758="Sbox",E2758*0.5,IF(G2758="Tenda",E2758*0.5,E2758*0.2)))/100</f>
        <v>0.04</v>
      </c>
      <c r="M2758" s="2">
        <f>Table_ExternalData_15[[#This Row],[Price]]-Table_ExternalData_15[[#This Row],[Price]]*Table_ExternalData_15[[#This Row],[extra popust]]</f>
        <v>14.88</v>
      </c>
      <c r="N2758" s="2">
        <f>IF(M2758&lt;I2758,M2758,I2758)</f>
        <v>14.88</v>
      </c>
      <c r="O2758" s="12" t="str">
        <f>IF(N2758&lt;I2758,$U$1," ")</f>
        <v xml:space="preserve"> </v>
      </c>
      <c r="P2758" s="12" t="str">
        <f>IFERROR((O2758+30)," ")</f>
        <v xml:space="preserve"> </v>
      </c>
      <c r="Q2758" s="2">
        <f ca="1">IF(O2758=$U$1,N2758,"0")*1.22</f>
        <v>0</v>
      </c>
    </row>
    <row r="2759" spans="1:17" x14ac:dyDescent="0.25">
      <c r="A2759" t="s">
        <v>5971</v>
      </c>
      <c r="B2759" t="s">
        <v>5970</v>
      </c>
      <c r="C2759">
        <v>14089</v>
      </c>
      <c r="D2759">
        <v>16.399999999999999</v>
      </c>
      <c r="E2759">
        <f>IFERROR(VLOOKUP(Table_ExternalData_15[[#This Row],[Id]],Rabati!B:C,2,0),0)</f>
        <v>20</v>
      </c>
      <c r="F2759">
        <v>0</v>
      </c>
      <c r="G2759" t="str">
        <f>VLOOKUP(Table_ExternalData_15[[#This Row],[Id]],'Blagovna izdelek'!A:C,3,0)</f>
        <v>Gembird</v>
      </c>
      <c r="H2759">
        <f>Table_ExternalData_15[[#This Row],[Rabat]]*0.2</f>
        <v>4</v>
      </c>
      <c r="I2759" s="2">
        <f>Table_ExternalData_15[[#This Row],[Price]]-(Table_ExternalData_15[[#This Row],[Price]]*Table_ExternalData_15[[#This Row],[BB rabat]])/100</f>
        <v>15.743999999999998</v>
      </c>
      <c r="J2759" s="2">
        <f>Table_ExternalData_15[[#This Row],[BB cena]]*Table_ExternalData_15[[#Headers],[1,22]]</f>
        <v>19.207679999999996</v>
      </c>
      <c r="K2759" s="2">
        <f>Table_ExternalData_15[[#This Row],[Price]]*Table_ExternalData_15[[#Headers],[1,22]]</f>
        <v>20.007999999999999</v>
      </c>
      <c r="L2759" s="7">
        <f>IF(G2759="White Shark",E2759*0.5,IF(G2759="Sbox",E2759*0.5,IF(G2759="Tenda",E2759*0.5,E2759*0.2)))/100</f>
        <v>0.04</v>
      </c>
      <c r="M2759" s="2">
        <f>Table_ExternalData_15[[#This Row],[Price]]-Table_ExternalData_15[[#This Row],[Price]]*Table_ExternalData_15[[#This Row],[extra popust]]</f>
        <v>15.743999999999998</v>
      </c>
      <c r="N2759" s="2">
        <f>IF(M2759&lt;I2759,M2759,I2759)</f>
        <v>15.743999999999998</v>
      </c>
      <c r="O2759" s="12" t="str">
        <f>IF(N2759&lt;I2759,$U$1," ")</f>
        <v xml:space="preserve"> </v>
      </c>
      <c r="P2759" s="12" t="str">
        <f>IFERROR((O2759+30)," ")</f>
        <v xml:space="preserve"> </v>
      </c>
      <c r="Q2759" s="2">
        <f ca="1">IF(O2759=$U$1,N2759,"0")*1.22</f>
        <v>0</v>
      </c>
    </row>
    <row r="2760" spans="1:17" x14ac:dyDescent="0.25">
      <c r="A2760" t="s">
        <v>6128</v>
      </c>
      <c r="B2760" t="s">
        <v>6127</v>
      </c>
      <c r="C2760">
        <v>14208</v>
      </c>
      <c r="D2760">
        <v>8.98</v>
      </c>
      <c r="E2760">
        <f>IFERROR(VLOOKUP(Table_ExternalData_15[[#This Row],[Id]],Rabati!B:C,2,0),0)</f>
        <v>20</v>
      </c>
      <c r="F2760">
        <v>3</v>
      </c>
      <c r="G2760" t="str">
        <f>VLOOKUP(Table_ExternalData_15[[#This Row],[Id]],'Blagovna izdelek'!A:C,3,0)</f>
        <v>Gembird</v>
      </c>
      <c r="H2760">
        <f>Table_ExternalData_15[[#This Row],[Rabat]]*0.2</f>
        <v>4</v>
      </c>
      <c r="I2760" s="2">
        <f>Table_ExternalData_15[[#This Row],[Price]]-(Table_ExternalData_15[[#This Row],[Price]]*Table_ExternalData_15[[#This Row],[BB rabat]])/100</f>
        <v>8.6208000000000009</v>
      </c>
      <c r="J2760" s="2">
        <f>Table_ExternalData_15[[#This Row],[BB cena]]*Table_ExternalData_15[[#Headers],[1,22]]</f>
        <v>10.517376000000001</v>
      </c>
      <c r="K2760" s="2">
        <f>Table_ExternalData_15[[#This Row],[Price]]*Table_ExternalData_15[[#Headers],[1,22]]</f>
        <v>10.9556</v>
      </c>
      <c r="L2760" s="7">
        <f>IF(G2760="White Shark",E2760*0.5,IF(G2760="Sbox",E2760*0.5,IF(G2760="Tenda",E2760*0.5,E2760*0.2)))/100</f>
        <v>0.04</v>
      </c>
      <c r="M2760" s="2">
        <f>Table_ExternalData_15[[#This Row],[Price]]-Table_ExternalData_15[[#This Row],[Price]]*Table_ExternalData_15[[#This Row],[extra popust]]</f>
        <v>8.6208000000000009</v>
      </c>
      <c r="N2760" s="2">
        <f>IF(M2760&lt;I2760,M2760,I2760)</f>
        <v>8.6208000000000009</v>
      </c>
      <c r="O2760" s="12" t="str">
        <f>IF(N2760&lt;I2760,$U$1," ")</f>
        <v xml:space="preserve"> </v>
      </c>
      <c r="P2760" s="12" t="str">
        <f>IFERROR((O2760+30)," ")</f>
        <v xml:space="preserve"> </v>
      </c>
      <c r="Q2760" s="2">
        <f ca="1">IF(O2760=$U$1,N2760,"0")*1.22</f>
        <v>0</v>
      </c>
    </row>
    <row r="2761" spans="1:17" x14ac:dyDescent="0.25">
      <c r="A2761" t="s">
        <v>6424</v>
      </c>
      <c r="B2761" t="s">
        <v>6423</v>
      </c>
      <c r="C2761">
        <v>14497</v>
      </c>
      <c r="D2761">
        <v>4.2300000000000004</v>
      </c>
      <c r="E2761">
        <f>IFERROR(VLOOKUP(Table_ExternalData_15[[#This Row],[Id]],Rabati!B:C,2,0),0)</f>
        <v>30</v>
      </c>
      <c r="F2761">
        <v>4</v>
      </c>
      <c r="G2761" t="str">
        <f>VLOOKUP(Table_ExternalData_15[[#This Row],[Id]],'Blagovna izdelek'!A:C,3,0)</f>
        <v>Gembird</v>
      </c>
      <c r="H2761">
        <f>Table_ExternalData_15[[#This Row],[Rabat]]*0.2</f>
        <v>6</v>
      </c>
      <c r="I2761" s="2">
        <f>Table_ExternalData_15[[#This Row],[Price]]-(Table_ExternalData_15[[#This Row],[Price]]*Table_ExternalData_15[[#This Row],[BB rabat]])/100</f>
        <v>3.9762000000000004</v>
      </c>
      <c r="J2761" s="2">
        <f>Table_ExternalData_15[[#This Row],[BB cena]]*Table_ExternalData_15[[#Headers],[1,22]]</f>
        <v>4.8509640000000003</v>
      </c>
      <c r="K2761" s="2">
        <f>Table_ExternalData_15[[#This Row],[Price]]*Table_ExternalData_15[[#Headers],[1,22]]</f>
        <v>5.1606000000000005</v>
      </c>
      <c r="L2761" s="7">
        <f>IF(G2761="White Shark",E2761*0.5,IF(G2761="Sbox",E2761*0.5,IF(G2761="Tenda",E2761*0.5,E2761*0.2)))/100</f>
        <v>0.06</v>
      </c>
      <c r="M2761" s="2">
        <f>Table_ExternalData_15[[#This Row],[Price]]-Table_ExternalData_15[[#This Row],[Price]]*Table_ExternalData_15[[#This Row],[extra popust]]</f>
        <v>3.9762000000000004</v>
      </c>
      <c r="N2761" s="2">
        <f>IF(M2761&lt;I2761,M2761,I2761)</f>
        <v>3.9762000000000004</v>
      </c>
      <c r="O2761" s="12" t="str">
        <f>IF(N2761&lt;I2761,$U$1," ")</f>
        <v xml:space="preserve"> </v>
      </c>
      <c r="P2761" s="12" t="str">
        <f>IFERROR((O2761+30)," ")</f>
        <v xml:space="preserve"> </v>
      </c>
      <c r="Q2761" s="2">
        <f ca="1">IF(O2761=$U$1,N2761,"0")*1.22</f>
        <v>0</v>
      </c>
    </row>
    <row r="2762" spans="1:17" x14ac:dyDescent="0.25">
      <c r="A2762" t="s">
        <v>6426</v>
      </c>
      <c r="B2762" t="s">
        <v>6425</v>
      </c>
      <c r="C2762">
        <v>14498</v>
      </c>
      <c r="D2762">
        <v>3.26</v>
      </c>
      <c r="E2762">
        <f>IFERROR(VLOOKUP(Table_ExternalData_15[[#This Row],[Id]],Rabati!B:C,2,0),0)</f>
        <v>30</v>
      </c>
      <c r="F2762">
        <v>0</v>
      </c>
      <c r="G2762" t="str">
        <f>VLOOKUP(Table_ExternalData_15[[#This Row],[Id]],'Blagovna izdelek'!A:C,3,0)</f>
        <v>Gembird</v>
      </c>
      <c r="H2762">
        <f>Table_ExternalData_15[[#This Row],[Rabat]]*0.2</f>
        <v>6</v>
      </c>
      <c r="I2762" s="2">
        <f>Table_ExternalData_15[[#This Row],[Price]]-(Table_ExternalData_15[[#This Row],[Price]]*Table_ExternalData_15[[#This Row],[BB rabat]])/100</f>
        <v>3.0644</v>
      </c>
      <c r="J2762" s="2">
        <f>Table_ExternalData_15[[#This Row],[BB cena]]*Table_ExternalData_15[[#Headers],[1,22]]</f>
        <v>3.7385679999999999</v>
      </c>
      <c r="K2762" s="2">
        <f>Table_ExternalData_15[[#This Row],[Price]]*Table_ExternalData_15[[#Headers],[1,22]]</f>
        <v>3.9771999999999998</v>
      </c>
      <c r="L2762" s="7">
        <f>IF(G2762="White Shark",E2762*0.5,IF(G2762="Sbox",E2762*0.5,IF(G2762="Tenda",E2762*0.5,E2762*0.2)))/100</f>
        <v>0.06</v>
      </c>
      <c r="M2762" s="2">
        <f>Table_ExternalData_15[[#This Row],[Price]]-Table_ExternalData_15[[#This Row],[Price]]*Table_ExternalData_15[[#This Row],[extra popust]]</f>
        <v>3.0644</v>
      </c>
      <c r="N2762" s="2">
        <f>IF(M2762&lt;I2762,M2762,I2762)</f>
        <v>3.0644</v>
      </c>
      <c r="O2762" s="12" t="str">
        <f>IF(N2762&lt;I2762,$U$1," ")</f>
        <v xml:space="preserve"> </v>
      </c>
      <c r="P2762" s="12" t="str">
        <f>IFERROR((O2762+30)," ")</f>
        <v xml:space="preserve"> </v>
      </c>
      <c r="Q2762" s="2">
        <f ca="1">IF(O2762=$U$1,N2762,"0")*1.22</f>
        <v>0</v>
      </c>
    </row>
    <row r="2763" spans="1:17" x14ac:dyDescent="0.25">
      <c r="A2763" t="s">
        <v>6525</v>
      </c>
      <c r="B2763" t="s">
        <v>6524</v>
      </c>
      <c r="C2763">
        <v>14583</v>
      </c>
      <c r="D2763">
        <v>13.1</v>
      </c>
      <c r="E2763">
        <f>IFERROR(VLOOKUP(Table_ExternalData_15[[#This Row],[Id]],Rabati!B:C,2,0),0)</f>
        <v>20</v>
      </c>
      <c r="F2763">
        <v>6</v>
      </c>
      <c r="G2763" t="str">
        <f>VLOOKUP(Table_ExternalData_15[[#This Row],[Id]],'Blagovna izdelek'!A:C,3,0)</f>
        <v>Gembird</v>
      </c>
      <c r="H2763">
        <f>Table_ExternalData_15[[#This Row],[Rabat]]*0.2</f>
        <v>4</v>
      </c>
      <c r="I2763" s="2">
        <f>Table_ExternalData_15[[#This Row],[Price]]-(Table_ExternalData_15[[#This Row],[Price]]*Table_ExternalData_15[[#This Row],[BB rabat]])/100</f>
        <v>12.576000000000001</v>
      </c>
      <c r="J2763" s="2">
        <f>Table_ExternalData_15[[#This Row],[BB cena]]*Table_ExternalData_15[[#Headers],[1,22]]</f>
        <v>15.34272</v>
      </c>
      <c r="K2763" s="2">
        <f>Table_ExternalData_15[[#This Row],[Price]]*Table_ExternalData_15[[#Headers],[1,22]]</f>
        <v>15.981999999999999</v>
      </c>
      <c r="L2763" s="7">
        <f>IF(G2763="White Shark",E2763*0.5,IF(G2763="Sbox",E2763*0.5,IF(G2763="Tenda",E2763*0.5,E2763*0.2)))/100</f>
        <v>0.04</v>
      </c>
      <c r="M2763" s="2">
        <f>Table_ExternalData_15[[#This Row],[Price]]-Table_ExternalData_15[[#This Row],[Price]]*Table_ExternalData_15[[#This Row],[extra popust]]</f>
        <v>12.576000000000001</v>
      </c>
      <c r="N2763" s="2">
        <f>IF(M2763&lt;I2763,M2763,I2763)</f>
        <v>12.576000000000001</v>
      </c>
      <c r="O2763" s="12" t="str">
        <f>IF(N2763&lt;I2763,$U$1," ")</f>
        <v xml:space="preserve"> </v>
      </c>
      <c r="P2763" s="12" t="str">
        <f>IFERROR((O2763+30)," ")</f>
        <v xml:space="preserve"> </v>
      </c>
      <c r="Q2763" s="2">
        <f ca="1">IF(O2763=$U$1,N2763,"0")*1.22</f>
        <v>0</v>
      </c>
    </row>
    <row r="2764" spans="1:17" x14ac:dyDescent="0.25">
      <c r="A2764" t="s">
        <v>6961</v>
      </c>
      <c r="B2764" t="s">
        <v>6960</v>
      </c>
      <c r="C2764">
        <v>14917</v>
      </c>
      <c r="D2764">
        <v>35.9</v>
      </c>
      <c r="E2764">
        <f>IFERROR(VLOOKUP(Table_ExternalData_15[[#This Row],[Id]],Rabati!B:C,2,0),0)</f>
        <v>20</v>
      </c>
      <c r="F2764">
        <v>0</v>
      </c>
      <c r="G2764" t="str">
        <f>VLOOKUP(Table_ExternalData_15[[#This Row],[Id]],'Blagovna izdelek'!A:C,3,0)</f>
        <v>Gembird</v>
      </c>
      <c r="H2764">
        <f>Table_ExternalData_15[[#This Row],[Rabat]]*0.2</f>
        <v>4</v>
      </c>
      <c r="I2764" s="2">
        <f>Table_ExternalData_15[[#This Row],[Price]]-(Table_ExternalData_15[[#This Row],[Price]]*Table_ExternalData_15[[#This Row],[BB rabat]])/100</f>
        <v>34.463999999999999</v>
      </c>
      <c r="J2764" s="2">
        <f>Table_ExternalData_15[[#This Row],[BB cena]]*Table_ExternalData_15[[#Headers],[1,22]]</f>
        <v>42.046079999999996</v>
      </c>
      <c r="K2764" s="2">
        <f>Table_ExternalData_15[[#This Row],[Price]]*Table_ExternalData_15[[#Headers],[1,22]]</f>
        <v>43.797999999999995</v>
      </c>
      <c r="L2764" s="7">
        <f>IF(G2764="White Shark",E2764*0.5,IF(G2764="Sbox",E2764*0.5,IF(G2764="Tenda",E2764*0.5,E2764*0.2)))/100</f>
        <v>0.04</v>
      </c>
      <c r="M2764" s="2">
        <f>Table_ExternalData_15[[#This Row],[Price]]-Table_ExternalData_15[[#This Row],[Price]]*Table_ExternalData_15[[#This Row],[extra popust]]</f>
        <v>34.463999999999999</v>
      </c>
      <c r="N2764" s="2">
        <f>IF(M2764&lt;I2764,M2764,I2764)</f>
        <v>34.463999999999999</v>
      </c>
      <c r="O2764" s="12" t="str">
        <f>IF(N2764&lt;I2764,$U$1," ")</f>
        <v xml:space="preserve"> </v>
      </c>
      <c r="P2764" s="12" t="str">
        <f>IFERROR((O2764+30)," ")</f>
        <v xml:space="preserve"> </v>
      </c>
      <c r="Q2764" s="2">
        <f ca="1">IF(O2764=$U$1,N2764,"0")*1.22</f>
        <v>0</v>
      </c>
    </row>
    <row r="2765" spans="1:17" x14ac:dyDescent="0.25">
      <c r="A2765" t="s">
        <v>6963</v>
      </c>
      <c r="B2765" t="s">
        <v>6962</v>
      </c>
      <c r="C2765">
        <v>14918</v>
      </c>
      <c r="D2765">
        <v>21.3</v>
      </c>
      <c r="E2765">
        <f>IFERROR(VLOOKUP(Table_ExternalData_15[[#This Row],[Id]],Rabati!B:C,2,0),0)</f>
        <v>20</v>
      </c>
      <c r="F2765">
        <v>0</v>
      </c>
      <c r="G2765" t="str">
        <f>VLOOKUP(Table_ExternalData_15[[#This Row],[Id]],'Blagovna izdelek'!A:C,3,0)</f>
        <v>Gembird</v>
      </c>
      <c r="H2765">
        <f>Table_ExternalData_15[[#This Row],[Rabat]]*0.2</f>
        <v>4</v>
      </c>
      <c r="I2765" s="2">
        <f>Table_ExternalData_15[[#This Row],[Price]]-(Table_ExternalData_15[[#This Row],[Price]]*Table_ExternalData_15[[#This Row],[BB rabat]])/100</f>
        <v>20.448</v>
      </c>
      <c r="J2765" s="2">
        <f>Table_ExternalData_15[[#This Row],[BB cena]]*Table_ExternalData_15[[#Headers],[1,22]]</f>
        <v>24.946560000000002</v>
      </c>
      <c r="K2765" s="2">
        <f>Table_ExternalData_15[[#This Row],[Price]]*Table_ExternalData_15[[#Headers],[1,22]]</f>
        <v>25.986000000000001</v>
      </c>
      <c r="L2765" s="7">
        <f>IF(G2765="White Shark",E2765*0.5,IF(G2765="Sbox",E2765*0.5,IF(G2765="Tenda",E2765*0.5,E2765*0.2)))/100</f>
        <v>0.04</v>
      </c>
      <c r="M2765" s="2">
        <f>Table_ExternalData_15[[#This Row],[Price]]-Table_ExternalData_15[[#This Row],[Price]]*Table_ExternalData_15[[#This Row],[extra popust]]</f>
        <v>20.448</v>
      </c>
      <c r="N2765" s="2">
        <f>IF(M2765&lt;I2765,M2765,I2765)</f>
        <v>20.448</v>
      </c>
      <c r="O2765" s="12" t="str">
        <f>IF(N2765&lt;I2765,$U$1," ")</f>
        <v xml:space="preserve"> </v>
      </c>
      <c r="P2765" s="12" t="str">
        <f>IFERROR((O2765+30)," ")</f>
        <v xml:space="preserve"> </v>
      </c>
      <c r="Q2765" s="2">
        <f ca="1">IF(O2765=$U$1,N2765,"0")*1.22</f>
        <v>0</v>
      </c>
    </row>
    <row r="2766" spans="1:17" x14ac:dyDescent="0.25">
      <c r="A2766" t="s">
        <v>6965</v>
      </c>
      <c r="B2766" t="s">
        <v>6964</v>
      </c>
      <c r="C2766">
        <v>14919</v>
      </c>
      <c r="D2766">
        <v>22.36</v>
      </c>
      <c r="E2766">
        <f>IFERROR(VLOOKUP(Table_ExternalData_15[[#This Row],[Id]],Rabati!B:C,2,0),0)</f>
        <v>20</v>
      </c>
      <c r="F2766">
        <v>1</v>
      </c>
      <c r="G2766" t="str">
        <f>VLOOKUP(Table_ExternalData_15[[#This Row],[Id]],'Blagovna izdelek'!A:C,3,0)</f>
        <v>Gembird</v>
      </c>
      <c r="H2766">
        <f>Table_ExternalData_15[[#This Row],[Rabat]]*0.2</f>
        <v>4</v>
      </c>
      <c r="I2766" s="2">
        <f>Table_ExternalData_15[[#This Row],[Price]]-(Table_ExternalData_15[[#This Row],[Price]]*Table_ExternalData_15[[#This Row],[BB rabat]])/100</f>
        <v>21.465599999999998</v>
      </c>
      <c r="J2766" s="2">
        <f>Table_ExternalData_15[[#This Row],[BB cena]]*Table_ExternalData_15[[#Headers],[1,22]]</f>
        <v>26.188031999999996</v>
      </c>
      <c r="K2766" s="2">
        <f>Table_ExternalData_15[[#This Row],[Price]]*Table_ExternalData_15[[#Headers],[1,22]]</f>
        <v>27.279199999999999</v>
      </c>
      <c r="L2766" s="7">
        <f>IF(G2766="White Shark",E2766*0.5,IF(G2766="Sbox",E2766*0.5,IF(G2766="Tenda",E2766*0.5,E2766*0.2)))/100</f>
        <v>0.04</v>
      </c>
      <c r="M2766" s="2">
        <f>Table_ExternalData_15[[#This Row],[Price]]-Table_ExternalData_15[[#This Row],[Price]]*Table_ExternalData_15[[#This Row],[extra popust]]</f>
        <v>21.465599999999998</v>
      </c>
      <c r="N2766" s="2">
        <f>IF(M2766&lt;I2766,M2766,I2766)</f>
        <v>21.465599999999998</v>
      </c>
      <c r="O2766" s="12" t="str">
        <f>IF(N2766&lt;I2766,$U$1," ")</f>
        <v xml:space="preserve"> </v>
      </c>
      <c r="P2766" s="12" t="str">
        <f>IFERROR((O2766+30)," ")</f>
        <v xml:space="preserve"> </v>
      </c>
      <c r="Q2766" s="2">
        <f ca="1">IF(O2766=$U$1,N2766,"0")*1.22</f>
        <v>0</v>
      </c>
    </row>
    <row r="2767" spans="1:17" x14ac:dyDescent="0.25">
      <c r="A2767" t="s">
        <v>6967</v>
      </c>
      <c r="B2767" t="s">
        <v>6966</v>
      </c>
      <c r="C2767">
        <v>14920</v>
      </c>
      <c r="D2767">
        <v>21.38</v>
      </c>
      <c r="E2767">
        <f>IFERROR(VLOOKUP(Table_ExternalData_15[[#This Row],[Id]],Rabati!B:C,2,0),0)</f>
        <v>20</v>
      </c>
      <c r="F2767">
        <v>0</v>
      </c>
      <c r="G2767" t="str">
        <f>VLOOKUP(Table_ExternalData_15[[#This Row],[Id]],'Blagovna izdelek'!A:C,3,0)</f>
        <v>Gembird</v>
      </c>
      <c r="H2767">
        <f>Table_ExternalData_15[[#This Row],[Rabat]]*0.2</f>
        <v>4</v>
      </c>
      <c r="I2767" s="2">
        <f>Table_ExternalData_15[[#This Row],[Price]]-(Table_ExternalData_15[[#This Row],[Price]]*Table_ExternalData_15[[#This Row],[BB rabat]])/100</f>
        <v>20.524799999999999</v>
      </c>
      <c r="J2767" s="2">
        <f>Table_ExternalData_15[[#This Row],[BB cena]]*Table_ExternalData_15[[#Headers],[1,22]]</f>
        <v>25.040255999999999</v>
      </c>
      <c r="K2767" s="2">
        <f>Table_ExternalData_15[[#This Row],[Price]]*Table_ExternalData_15[[#Headers],[1,22]]</f>
        <v>26.083599999999997</v>
      </c>
      <c r="L2767" s="7">
        <f>IF(G2767="White Shark",E2767*0.5,IF(G2767="Sbox",E2767*0.5,IF(G2767="Tenda",E2767*0.5,E2767*0.2)))/100</f>
        <v>0.04</v>
      </c>
      <c r="M2767" s="2">
        <f>Table_ExternalData_15[[#This Row],[Price]]-Table_ExternalData_15[[#This Row],[Price]]*Table_ExternalData_15[[#This Row],[extra popust]]</f>
        <v>20.524799999999999</v>
      </c>
      <c r="N2767" s="2">
        <f>IF(M2767&lt;I2767,M2767,I2767)</f>
        <v>20.524799999999999</v>
      </c>
      <c r="O2767" s="12" t="str">
        <f>IF(N2767&lt;I2767,$U$1," ")</f>
        <v xml:space="preserve"> </v>
      </c>
      <c r="P2767" s="12" t="str">
        <f>IFERROR((O2767+30)," ")</f>
        <v xml:space="preserve"> </v>
      </c>
      <c r="Q2767" s="2">
        <f ca="1">IF(O2767=$U$1,N2767,"0")*1.22</f>
        <v>0</v>
      </c>
    </row>
    <row r="2768" spans="1:17" x14ac:dyDescent="0.25">
      <c r="A2768" t="s">
        <v>8291</v>
      </c>
      <c r="B2768" t="s">
        <v>8290</v>
      </c>
      <c r="C2768">
        <v>15757</v>
      </c>
      <c r="D2768">
        <v>21.18</v>
      </c>
      <c r="E2768">
        <f>IFERROR(VLOOKUP(Table_ExternalData_15[[#This Row],[Id]],Rabati!B:C,2,0),0)</f>
        <v>20</v>
      </c>
      <c r="F2768">
        <v>23</v>
      </c>
      <c r="G2768" t="str">
        <f>VLOOKUP(Table_ExternalData_15[[#This Row],[Id]],'Blagovna izdelek'!A:C,3,0)</f>
        <v>Gembird</v>
      </c>
      <c r="H2768">
        <f>Table_ExternalData_15[[#This Row],[Rabat]]*0.2</f>
        <v>4</v>
      </c>
      <c r="I2768" s="2">
        <f>Table_ExternalData_15[[#This Row],[Price]]-(Table_ExternalData_15[[#This Row],[Price]]*Table_ExternalData_15[[#This Row],[BB rabat]])/100</f>
        <v>20.332799999999999</v>
      </c>
      <c r="J2768" s="2">
        <f>Table_ExternalData_15[[#This Row],[BB cena]]*Table_ExternalData_15[[#Headers],[1,22]]</f>
        <v>24.806016</v>
      </c>
      <c r="K2768" s="2">
        <f>Table_ExternalData_15[[#This Row],[Price]]*Table_ExternalData_15[[#Headers],[1,22]]</f>
        <v>25.839600000000001</v>
      </c>
      <c r="L2768" s="7">
        <f>IF(G2768="White Shark",E2768*0.5,IF(G2768="Sbox",E2768*0.5,IF(G2768="Tenda",E2768*0.5,E2768*0.2)))/100</f>
        <v>0.04</v>
      </c>
      <c r="M2768" s="2">
        <f>Table_ExternalData_15[[#This Row],[Price]]-Table_ExternalData_15[[#This Row],[Price]]*Table_ExternalData_15[[#This Row],[extra popust]]</f>
        <v>20.332799999999999</v>
      </c>
      <c r="N2768" s="2">
        <f>IF(M2768&lt;I2768,M2768,I2768)</f>
        <v>20.332799999999999</v>
      </c>
      <c r="O2768" s="12" t="str">
        <f>IF(N2768&lt;I2768,$U$1," ")</f>
        <v xml:space="preserve"> </v>
      </c>
      <c r="P2768" s="12" t="str">
        <f>IFERROR((O2768+30)," ")</f>
        <v xml:space="preserve"> </v>
      </c>
      <c r="Q2768" s="2">
        <f ca="1">IF(O2768=$U$1,N2768,"0")*1.22</f>
        <v>0</v>
      </c>
    </row>
    <row r="2769" spans="1:17" x14ac:dyDescent="0.25">
      <c r="A2769" t="s">
        <v>8293</v>
      </c>
      <c r="B2769" t="s">
        <v>8292</v>
      </c>
      <c r="C2769">
        <v>15758</v>
      </c>
      <c r="D2769">
        <v>13.45</v>
      </c>
      <c r="E2769">
        <f>IFERROR(VLOOKUP(Table_ExternalData_15[[#This Row],[Id]],Rabati!B:C,2,0),0)</f>
        <v>20</v>
      </c>
      <c r="F2769">
        <v>4</v>
      </c>
      <c r="G2769" t="str">
        <f>VLOOKUP(Table_ExternalData_15[[#This Row],[Id]],'Blagovna izdelek'!A:C,3,0)</f>
        <v>Gembird</v>
      </c>
      <c r="H2769">
        <f>Table_ExternalData_15[[#This Row],[Rabat]]*0.2</f>
        <v>4</v>
      </c>
      <c r="I2769" s="2">
        <f>Table_ExternalData_15[[#This Row],[Price]]-(Table_ExternalData_15[[#This Row],[Price]]*Table_ExternalData_15[[#This Row],[BB rabat]])/100</f>
        <v>12.911999999999999</v>
      </c>
      <c r="J2769" s="2">
        <f>Table_ExternalData_15[[#This Row],[BB cena]]*Table_ExternalData_15[[#Headers],[1,22]]</f>
        <v>15.752639999999998</v>
      </c>
      <c r="K2769" s="2">
        <f>Table_ExternalData_15[[#This Row],[Price]]*Table_ExternalData_15[[#Headers],[1,22]]</f>
        <v>16.408999999999999</v>
      </c>
      <c r="L2769" s="7">
        <f>IF(G2769="White Shark",E2769*0.5,IF(G2769="Sbox",E2769*0.5,IF(G2769="Tenda",E2769*0.5,E2769*0.2)))/100</f>
        <v>0.04</v>
      </c>
      <c r="M2769" s="2">
        <f>Table_ExternalData_15[[#This Row],[Price]]-Table_ExternalData_15[[#This Row],[Price]]*Table_ExternalData_15[[#This Row],[extra popust]]</f>
        <v>12.911999999999999</v>
      </c>
      <c r="N2769" s="2">
        <f>IF(M2769&lt;I2769,M2769,I2769)</f>
        <v>12.911999999999999</v>
      </c>
      <c r="O2769" s="12" t="str">
        <f>IF(N2769&lt;I2769,$U$1," ")</f>
        <v xml:space="preserve"> </v>
      </c>
      <c r="P2769" s="12" t="str">
        <f>IFERROR((O2769+30)," ")</f>
        <v xml:space="preserve"> </v>
      </c>
      <c r="Q2769" s="2">
        <f ca="1">IF(O2769=$U$1,N2769,"0")*1.22</f>
        <v>0</v>
      </c>
    </row>
    <row r="2770" spans="1:17" x14ac:dyDescent="0.25">
      <c r="A2770" t="s">
        <v>8321</v>
      </c>
      <c r="B2770" t="s">
        <v>8320</v>
      </c>
      <c r="C2770">
        <v>15774</v>
      </c>
      <c r="D2770">
        <v>13.9</v>
      </c>
      <c r="E2770">
        <f>IFERROR(VLOOKUP(Table_ExternalData_15[[#This Row],[Id]],Rabati!B:C,2,0),0)</f>
        <v>20</v>
      </c>
      <c r="F2770">
        <v>3</v>
      </c>
      <c r="G2770" t="str">
        <f>VLOOKUP(Table_ExternalData_15[[#This Row],[Id]],'Blagovna izdelek'!A:C,3,0)</f>
        <v>Gembird</v>
      </c>
      <c r="H2770">
        <f>Table_ExternalData_15[[#This Row],[Rabat]]*0.2</f>
        <v>4</v>
      </c>
      <c r="I2770" s="2">
        <f>Table_ExternalData_15[[#This Row],[Price]]-(Table_ExternalData_15[[#This Row],[Price]]*Table_ExternalData_15[[#This Row],[BB rabat]])/100</f>
        <v>13.344000000000001</v>
      </c>
      <c r="J2770" s="2">
        <f>Table_ExternalData_15[[#This Row],[BB cena]]*Table_ExternalData_15[[#Headers],[1,22]]</f>
        <v>16.279680000000003</v>
      </c>
      <c r="K2770" s="2">
        <f>Table_ExternalData_15[[#This Row],[Price]]*Table_ExternalData_15[[#Headers],[1,22]]</f>
        <v>16.957999999999998</v>
      </c>
      <c r="L2770" s="7">
        <f>IF(G2770="White Shark",E2770*0.5,IF(G2770="Sbox",E2770*0.5,IF(G2770="Tenda",E2770*0.5,E2770*0.2)))/100</f>
        <v>0.04</v>
      </c>
      <c r="M2770" s="2">
        <f>Table_ExternalData_15[[#This Row],[Price]]-Table_ExternalData_15[[#This Row],[Price]]*Table_ExternalData_15[[#This Row],[extra popust]]</f>
        <v>13.344000000000001</v>
      </c>
      <c r="N2770" s="2">
        <f>IF(M2770&lt;I2770,M2770,I2770)</f>
        <v>13.344000000000001</v>
      </c>
      <c r="O2770" s="12" t="str">
        <f>IF(N2770&lt;I2770,$U$1," ")</f>
        <v xml:space="preserve"> </v>
      </c>
      <c r="P2770" s="12" t="str">
        <f>IFERROR((O2770+30)," ")</f>
        <v xml:space="preserve"> </v>
      </c>
      <c r="Q2770" s="2">
        <f ca="1">IF(O2770=$U$1,N2770,"0")*1.22</f>
        <v>0</v>
      </c>
    </row>
    <row r="2771" spans="1:17" x14ac:dyDescent="0.25">
      <c r="A2771" t="s">
        <v>11741</v>
      </c>
      <c r="B2771" t="s">
        <v>11740</v>
      </c>
      <c r="C2771">
        <v>16883</v>
      </c>
      <c r="D2771">
        <v>5.95</v>
      </c>
      <c r="E2771">
        <f>IFERROR(VLOOKUP(Table_ExternalData_15[[#This Row],[Id]],Rabati!B:C,2,0),0)</f>
        <v>20</v>
      </c>
      <c r="F2771">
        <v>9</v>
      </c>
      <c r="G2771" t="str">
        <f>VLOOKUP(Table_ExternalData_15[[#This Row],[Id]],'Blagovna izdelek'!A:C,3,0)</f>
        <v>Gembird</v>
      </c>
      <c r="H2771">
        <f>Table_ExternalData_15[[#This Row],[Rabat]]*0.2</f>
        <v>4</v>
      </c>
      <c r="I2771" s="2">
        <f>Table_ExternalData_15[[#This Row],[Price]]-(Table_ExternalData_15[[#This Row],[Price]]*Table_ExternalData_15[[#This Row],[BB rabat]])/100</f>
        <v>5.7119999999999997</v>
      </c>
      <c r="J2771" s="2">
        <f>Table_ExternalData_15[[#This Row],[BB cena]]*Table_ExternalData_15[[#Headers],[1,22]]</f>
        <v>6.9686399999999997</v>
      </c>
      <c r="K2771" s="2">
        <f>Table_ExternalData_15[[#This Row],[Price]]*Table_ExternalData_15[[#Headers],[1,22]]</f>
        <v>7.2590000000000003</v>
      </c>
      <c r="L2771" s="7">
        <f>IF(G2771="White Shark",E2771*0.5,IF(G2771="Sbox",E2771*0.5,IF(G2771="Tenda",E2771*0.5,E2771*0.2)))/100</f>
        <v>0.04</v>
      </c>
      <c r="M2771" s="2">
        <f>Table_ExternalData_15[[#This Row],[Price]]-Table_ExternalData_15[[#This Row],[Price]]*Table_ExternalData_15[[#This Row],[extra popust]]</f>
        <v>5.7119999999999997</v>
      </c>
      <c r="N2771" s="2">
        <f>IF(M2771&lt;I2771,M2771,I2771)</f>
        <v>5.7119999999999997</v>
      </c>
      <c r="O2771" s="12" t="str">
        <f>IF(N2771&lt;I2771,$U$1," ")</f>
        <v xml:space="preserve"> </v>
      </c>
      <c r="P2771" s="12" t="str">
        <f>IFERROR((O2771+30)," ")</f>
        <v xml:space="preserve"> </v>
      </c>
      <c r="Q2771" s="2">
        <f ca="1">IF(O2771=$U$1,N2771,"0")*1.22</f>
        <v>0</v>
      </c>
    </row>
    <row r="2772" spans="1:17" x14ac:dyDescent="0.25">
      <c r="A2772" t="s">
        <v>11743</v>
      </c>
      <c r="B2772" t="s">
        <v>11742</v>
      </c>
      <c r="C2772">
        <v>16884</v>
      </c>
      <c r="D2772">
        <v>7.95</v>
      </c>
      <c r="E2772">
        <f>IFERROR(VLOOKUP(Table_ExternalData_15[[#This Row],[Id]],Rabati!B:C,2,0),0)</f>
        <v>20</v>
      </c>
      <c r="F2772">
        <v>13</v>
      </c>
      <c r="G2772" t="str">
        <f>VLOOKUP(Table_ExternalData_15[[#This Row],[Id]],'Blagovna izdelek'!A:C,3,0)</f>
        <v>Gembird</v>
      </c>
      <c r="H2772">
        <f>Table_ExternalData_15[[#This Row],[Rabat]]*0.2</f>
        <v>4</v>
      </c>
      <c r="I2772" s="2">
        <f>Table_ExternalData_15[[#This Row],[Price]]-(Table_ExternalData_15[[#This Row],[Price]]*Table_ExternalData_15[[#This Row],[BB rabat]])/100</f>
        <v>7.6320000000000006</v>
      </c>
      <c r="J2772" s="2">
        <f>Table_ExternalData_15[[#This Row],[BB cena]]*Table_ExternalData_15[[#Headers],[1,22]]</f>
        <v>9.3110400000000002</v>
      </c>
      <c r="K2772" s="2">
        <f>Table_ExternalData_15[[#This Row],[Price]]*Table_ExternalData_15[[#Headers],[1,22]]</f>
        <v>9.6989999999999998</v>
      </c>
      <c r="L2772" s="7">
        <f>IF(G2772="White Shark",E2772*0.5,IF(G2772="Sbox",E2772*0.5,IF(G2772="Tenda",E2772*0.5,E2772*0.2)))/100</f>
        <v>0.04</v>
      </c>
      <c r="M2772" s="2">
        <f>Table_ExternalData_15[[#This Row],[Price]]-Table_ExternalData_15[[#This Row],[Price]]*Table_ExternalData_15[[#This Row],[extra popust]]</f>
        <v>7.6320000000000006</v>
      </c>
      <c r="N2772" s="2">
        <f>IF(M2772&lt;I2772,M2772,I2772)</f>
        <v>7.6320000000000006</v>
      </c>
      <c r="O2772" s="12" t="str">
        <f>IF(N2772&lt;I2772,$U$1," ")</f>
        <v xml:space="preserve"> </v>
      </c>
      <c r="P2772" s="12" t="str">
        <f>IFERROR((O2772+30)," ")</f>
        <v xml:space="preserve"> </v>
      </c>
      <c r="Q2772" s="2">
        <f ca="1">IF(O2772=$U$1,N2772,"0")*1.22</f>
        <v>0</v>
      </c>
    </row>
    <row r="2773" spans="1:17" x14ac:dyDescent="0.25">
      <c r="A2773" t="s">
        <v>13633</v>
      </c>
      <c r="B2773" t="s">
        <v>13632</v>
      </c>
      <c r="C2773">
        <v>17297</v>
      </c>
      <c r="D2773">
        <v>1.95</v>
      </c>
      <c r="E2773">
        <f>IFERROR(VLOOKUP(Table_ExternalData_15[[#This Row],[Id]],Rabati!B:C,2,0),0)</f>
        <v>25</v>
      </c>
      <c r="F2773">
        <v>102</v>
      </c>
      <c r="G2773" t="str">
        <f>VLOOKUP(Table_ExternalData_15[[#This Row],[Id]],'Blagovna izdelek'!A:C,3,0)</f>
        <v>Gembird</v>
      </c>
      <c r="H2773">
        <f>Table_ExternalData_15[[#This Row],[Rabat]]*0.2</f>
        <v>5</v>
      </c>
      <c r="I2773" s="2">
        <f>Table_ExternalData_15[[#This Row],[Price]]-(Table_ExternalData_15[[#This Row],[Price]]*Table_ExternalData_15[[#This Row],[BB rabat]])/100</f>
        <v>1.8525</v>
      </c>
      <c r="J2773" s="2">
        <f>Table_ExternalData_15[[#This Row],[BB cena]]*Table_ExternalData_15[[#Headers],[1,22]]</f>
        <v>2.2600500000000001</v>
      </c>
      <c r="K2773" s="2">
        <f>Table_ExternalData_15[[#This Row],[Price]]*Table_ExternalData_15[[#Headers],[1,22]]</f>
        <v>2.379</v>
      </c>
      <c r="L2773" s="7">
        <f>IF(G2773="White Shark",E2773*0.5,IF(G2773="Sbox",E2773*0.5,IF(G2773="Tenda",E2773*0.5,E2773*0.2)))/100</f>
        <v>0.05</v>
      </c>
      <c r="M2773" s="2">
        <f>Table_ExternalData_15[[#This Row],[Price]]-Table_ExternalData_15[[#This Row],[Price]]*Table_ExternalData_15[[#This Row],[extra popust]]</f>
        <v>1.8525</v>
      </c>
      <c r="N2773" s="2">
        <f>IF(M2773&lt;I2773,M2773,I2773)</f>
        <v>1.8525</v>
      </c>
      <c r="O2773" s="12" t="str">
        <f>IF(N2773&lt;I2773,$U$1," ")</f>
        <v xml:space="preserve"> </v>
      </c>
      <c r="P2773" s="12" t="str">
        <f>IFERROR((O2773+30)," ")</f>
        <v xml:space="preserve"> </v>
      </c>
      <c r="Q2773" s="2">
        <f ca="1">IF(O2773=$U$1,N2773,"0")*1.22</f>
        <v>0</v>
      </c>
    </row>
    <row r="2774" spans="1:17" x14ac:dyDescent="0.25">
      <c r="A2774" t="s">
        <v>14607</v>
      </c>
      <c r="B2774" t="s">
        <v>14606</v>
      </c>
      <c r="C2774">
        <v>17542</v>
      </c>
      <c r="D2774">
        <v>4.5599999999999996</v>
      </c>
      <c r="E2774">
        <f>IFERROR(VLOOKUP(Table_ExternalData_15[[#This Row],[Id]],Rabati!B:C,2,0),0)</f>
        <v>0</v>
      </c>
      <c r="F2774">
        <v>0</v>
      </c>
      <c r="G2774" t="str">
        <f>VLOOKUP(Table_ExternalData_15[[#This Row],[Id]],'Blagovna izdelek'!A:C,3,0)</f>
        <v>Gembird</v>
      </c>
      <c r="H2774">
        <f>Table_ExternalData_15[[#This Row],[Rabat]]*0.2</f>
        <v>0</v>
      </c>
      <c r="I2774" s="2">
        <f>Table_ExternalData_15[[#This Row],[Price]]-(Table_ExternalData_15[[#This Row],[Price]]*Table_ExternalData_15[[#This Row],[BB rabat]])/100</f>
        <v>4.5599999999999996</v>
      </c>
      <c r="J2774" s="2">
        <f>Table_ExternalData_15[[#This Row],[BB cena]]*Table_ExternalData_15[[#Headers],[1,22]]</f>
        <v>5.5631999999999993</v>
      </c>
      <c r="K2774" s="2">
        <f>Table_ExternalData_15[[#This Row],[Price]]*Table_ExternalData_15[[#Headers],[1,22]]</f>
        <v>5.5631999999999993</v>
      </c>
      <c r="L2774" s="7">
        <f>IF(G2774="White Shark",E2774*0.5,IF(G2774="Sbox",E2774*0.5,IF(G2774="Tenda",E2774*0.5,E2774*0.2)))/100</f>
        <v>0</v>
      </c>
      <c r="M2774" s="2">
        <f>Table_ExternalData_15[[#This Row],[Price]]-Table_ExternalData_15[[#This Row],[Price]]*Table_ExternalData_15[[#This Row],[extra popust]]</f>
        <v>4.5599999999999996</v>
      </c>
      <c r="N2774" s="2">
        <f>IF(M2774&lt;I2774,M2774,I2774)</f>
        <v>4.5599999999999996</v>
      </c>
      <c r="O2774" s="12" t="str">
        <f>IF(N2774&lt;I2774,$U$1," ")</f>
        <v xml:space="preserve"> </v>
      </c>
      <c r="P2774" s="12" t="str">
        <f>IFERROR((O2774+30)," ")</f>
        <v xml:space="preserve"> </v>
      </c>
      <c r="Q2774" s="2">
        <f ca="1">IF(O2774=$U$1,N2774,"0")*1.22</f>
        <v>0</v>
      </c>
    </row>
    <row r="2775" spans="1:17" x14ac:dyDescent="0.25">
      <c r="A2775" t="s">
        <v>14628</v>
      </c>
      <c r="B2775" t="s">
        <v>14627</v>
      </c>
      <c r="C2775">
        <v>17554</v>
      </c>
      <c r="D2775">
        <v>29.55</v>
      </c>
      <c r="E2775">
        <f>IFERROR(VLOOKUP(Table_ExternalData_15[[#This Row],[Id]],Rabati!B:C,2,0),0)</f>
        <v>20</v>
      </c>
      <c r="F2775">
        <v>4</v>
      </c>
      <c r="G2775" t="str">
        <f>VLOOKUP(Table_ExternalData_15[[#This Row],[Id]],'Blagovna izdelek'!A:C,3,0)</f>
        <v>Gembird</v>
      </c>
      <c r="H2775">
        <f>Table_ExternalData_15[[#This Row],[Rabat]]*0.2</f>
        <v>4</v>
      </c>
      <c r="I2775" s="2">
        <f>Table_ExternalData_15[[#This Row],[Price]]-(Table_ExternalData_15[[#This Row],[Price]]*Table_ExternalData_15[[#This Row],[BB rabat]])/100</f>
        <v>28.368000000000002</v>
      </c>
      <c r="J2775" s="2">
        <f>Table_ExternalData_15[[#This Row],[BB cena]]*Table_ExternalData_15[[#Headers],[1,22]]</f>
        <v>34.608960000000003</v>
      </c>
      <c r="K2775" s="2">
        <f>Table_ExternalData_15[[#This Row],[Price]]*Table_ExternalData_15[[#Headers],[1,22]]</f>
        <v>36.051000000000002</v>
      </c>
      <c r="L2775" s="7">
        <f>IF(G2775="White Shark",E2775*0.5,IF(G2775="Sbox",E2775*0.5,IF(G2775="Tenda",E2775*0.5,E2775*0.2)))/100</f>
        <v>0.04</v>
      </c>
      <c r="M2775" s="2">
        <f>Table_ExternalData_15[[#This Row],[Price]]-Table_ExternalData_15[[#This Row],[Price]]*Table_ExternalData_15[[#This Row],[extra popust]]</f>
        <v>28.368000000000002</v>
      </c>
      <c r="N2775" s="2">
        <f>IF(M2775&lt;I2775,M2775,I2775)</f>
        <v>28.368000000000002</v>
      </c>
      <c r="O2775" s="12" t="str">
        <f>IF(N2775&lt;I2775,$U$1," ")</f>
        <v xml:space="preserve"> </v>
      </c>
      <c r="P2775" s="12" t="str">
        <f>IFERROR((O2775+30)," ")</f>
        <v xml:space="preserve"> </v>
      </c>
      <c r="Q2775" s="2">
        <f ca="1">IF(O2775=$U$1,N2775,"0")*1.22</f>
        <v>0</v>
      </c>
    </row>
    <row r="2776" spans="1:17" x14ac:dyDescent="0.25">
      <c r="A2776" t="s">
        <v>14818</v>
      </c>
      <c r="B2776" t="s">
        <v>14817</v>
      </c>
      <c r="C2776">
        <v>17614</v>
      </c>
      <c r="D2776">
        <v>6.25</v>
      </c>
      <c r="E2776">
        <f>IFERROR(VLOOKUP(Table_ExternalData_15[[#This Row],[Id]],Rabati!B:C,2,0),0)</f>
        <v>25</v>
      </c>
      <c r="F2776">
        <v>97</v>
      </c>
      <c r="G2776" t="str">
        <f>VLOOKUP(Table_ExternalData_15[[#This Row],[Id]],'Blagovna izdelek'!A:C,3,0)</f>
        <v>Gembird</v>
      </c>
      <c r="H2776">
        <f>Table_ExternalData_15[[#This Row],[Rabat]]*0.2</f>
        <v>5</v>
      </c>
      <c r="I2776" s="2">
        <f>Table_ExternalData_15[[#This Row],[Price]]-(Table_ExternalData_15[[#This Row],[Price]]*Table_ExternalData_15[[#This Row],[BB rabat]])/100</f>
        <v>5.9375</v>
      </c>
      <c r="J2776" s="2">
        <f>Table_ExternalData_15[[#This Row],[BB cena]]*Table_ExternalData_15[[#Headers],[1,22]]</f>
        <v>7.2437499999999995</v>
      </c>
      <c r="K2776" s="2">
        <f>Table_ExternalData_15[[#This Row],[Price]]*Table_ExternalData_15[[#Headers],[1,22]]</f>
        <v>7.625</v>
      </c>
      <c r="L2776" s="7">
        <f>IF(G2776="White Shark",E2776*0.5,IF(G2776="Sbox",E2776*0.5,IF(G2776="Tenda",E2776*0.5,E2776*0.2)))/100</f>
        <v>0.05</v>
      </c>
      <c r="M2776" s="2">
        <f>Table_ExternalData_15[[#This Row],[Price]]-Table_ExternalData_15[[#This Row],[Price]]*Table_ExternalData_15[[#This Row],[extra popust]]</f>
        <v>5.9375</v>
      </c>
      <c r="N2776" s="2">
        <f>IF(M2776&lt;I2776,M2776,I2776)</f>
        <v>5.9375</v>
      </c>
      <c r="O2776" s="12" t="str">
        <f>IF(N2776&lt;I2776,$U$1," ")</f>
        <v xml:space="preserve"> </v>
      </c>
      <c r="P2776" s="12" t="str">
        <f>IFERROR((O2776+30)," ")</f>
        <v xml:space="preserve"> </v>
      </c>
      <c r="Q2776" s="2">
        <f ca="1">IF(O2776=$U$1,N2776,"0")*1.22</f>
        <v>0</v>
      </c>
    </row>
    <row r="2777" spans="1:17" x14ac:dyDescent="0.25">
      <c r="A2777" t="s">
        <v>15170</v>
      </c>
      <c r="B2777" t="s">
        <v>15169</v>
      </c>
      <c r="C2777">
        <v>17711</v>
      </c>
      <c r="D2777">
        <v>8.25</v>
      </c>
      <c r="E2777">
        <f>IFERROR(VLOOKUP(Table_ExternalData_15[[#This Row],[Id]],Rabati!B:C,2,0),0)</f>
        <v>25</v>
      </c>
      <c r="F2777">
        <v>42</v>
      </c>
      <c r="G2777" t="str">
        <f>VLOOKUP(Table_ExternalData_15[[#This Row],[Id]],'Blagovna izdelek'!A:C,3,0)</f>
        <v>Gembird</v>
      </c>
      <c r="H2777">
        <f>Table_ExternalData_15[[#This Row],[Rabat]]*0.2</f>
        <v>5</v>
      </c>
      <c r="I2777" s="2">
        <f>Table_ExternalData_15[[#This Row],[Price]]-(Table_ExternalData_15[[#This Row],[Price]]*Table_ExternalData_15[[#This Row],[BB rabat]])/100</f>
        <v>7.8375000000000004</v>
      </c>
      <c r="J2777" s="2">
        <f>Table_ExternalData_15[[#This Row],[BB cena]]*Table_ExternalData_15[[#Headers],[1,22]]</f>
        <v>9.56175</v>
      </c>
      <c r="K2777" s="2">
        <f>Table_ExternalData_15[[#This Row],[Price]]*Table_ExternalData_15[[#Headers],[1,22]]</f>
        <v>10.065</v>
      </c>
      <c r="L2777" s="7">
        <f>IF(G2777="White Shark",E2777*0.5,IF(G2777="Sbox",E2777*0.5,IF(G2777="Tenda",E2777*0.5,E2777*0.2)))/100</f>
        <v>0.05</v>
      </c>
      <c r="M2777" s="2">
        <f>Table_ExternalData_15[[#This Row],[Price]]-Table_ExternalData_15[[#This Row],[Price]]*Table_ExternalData_15[[#This Row],[extra popust]]</f>
        <v>7.8375000000000004</v>
      </c>
      <c r="N2777" s="2">
        <f>IF(M2777&lt;I2777,M2777,I2777)</f>
        <v>7.8375000000000004</v>
      </c>
      <c r="O2777" s="12" t="str">
        <f>IF(N2777&lt;I2777,$U$1," ")</f>
        <v xml:space="preserve"> </v>
      </c>
      <c r="P2777" s="12" t="str">
        <f>IFERROR((O2777+30)," ")</f>
        <v xml:space="preserve"> </v>
      </c>
      <c r="Q2777" s="2">
        <f ca="1">IF(O2777=$U$1,N2777,"0")*1.22</f>
        <v>0</v>
      </c>
    </row>
    <row r="2778" spans="1:17" x14ac:dyDescent="0.25">
      <c r="A2778" t="s">
        <v>1104</v>
      </c>
      <c r="B2778" t="s">
        <v>1103</v>
      </c>
      <c r="C2778">
        <v>7374</v>
      </c>
      <c r="D2778">
        <v>77.22</v>
      </c>
      <c r="E2778">
        <f>IFERROR(VLOOKUP(Table_ExternalData_15[[#This Row],[Id]],Rabati!B:C,2,0),0)</f>
        <v>10</v>
      </c>
      <c r="F2778">
        <v>0</v>
      </c>
      <c r="G2778" t="str">
        <f>VLOOKUP(Table_ExternalData_15[[#This Row],[Id]],'Blagovna izdelek'!A:C,3,0)</f>
        <v>Fluke</v>
      </c>
      <c r="H2778">
        <f>Table_ExternalData_15[[#This Row],[Rabat]]*0.2</f>
        <v>2</v>
      </c>
      <c r="I2778" s="2">
        <f>Table_ExternalData_15[[#This Row],[Price]]-(Table_ExternalData_15[[#This Row],[Price]]*Table_ExternalData_15[[#This Row],[BB rabat]])/100</f>
        <v>75.675600000000003</v>
      </c>
      <c r="J2778" s="2">
        <f>Table_ExternalData_15[[#This Row],[BB cena]]*Table_ExternalData_15[[#Headers],[1,22]]</f>
        <v>92.324231999999995</v>
      </c>
      <c r="K2778" s="2">
        <f>Table_ExternalData_15[[#This Row],[Price]]*Table_ExternalData_15[[#Headers],[1,22]]</f>
        <v>94.208399999999997</v>
      </c>
      <c r="L2778" s="7">
        <f>IF(G2778="White Shark",E2778*0.5,IF(G2778="Sbox",E2778*0.5,IF(G2778="Tenda",E2778*0.5,E2778*0.2)))/100</f>
        <v>0.02</v>
      </c>
      <c r="M2778" s="2">
        <f>Table_ExternalData_15[[#This Row],[Price]]-Table_ExternalData_15[[#This Row],[Price]]*Table_ExternalData_15[[#This Row],[extra popust]]</f>
        <v>75.675600000000003</v>
      </c>
      <c r="N2778" s="2">
        <f>IF(M2778&lt;I2778,M2778,I2778)</f>
        <v>75.675600000000003</v>
      </c>
      <c r="O2778" s="12" t="str">
        <f>IF(N2778&lt;I2778,$U$1," ")</f>
        <v xml:space="preserve"> </v>
      </c>
      <c r="P2778" s="12" t="str">
        <f>IFERROR((O2778+30)," ")</f>
        <v xml:space="preserve"> </v>
      </c>
      <c r="Q2778" s="2">
        <f ca="1">IF(O2778=$U$1,N2778,"0")*1.22</f>
        <v>0</v>
      </c>
    </row>
    <row r="2779" spans="1:17" x14ac:dyDescent="0.25">
      <c r="A2779" t="s">
        <v>3155</v>
      </c>
      <c r="B2779" t="s">
        <v>3154</v>
      </c>
      <c r="C2779">
        <v>9200</v>
      </c>
      <c r="D2779">
        <v>856.48</v>
      </c>
      <c r="E2779">
        <f>IFERROR(VLOOKUP(Table_ExternalData_15[[#This Row],[Id]],Rabati!B:C,2,0),0)</f>
        <v>2</v>
      </c>
      <c r="F2779">
        <v>0</v>
      </c>
      <c r="G2779" t="str">
        <f>VLOOKUP(Table_ExternalData_15[[#This Row],[Id]],'Blagovna izdelek'!A:C,3,0)</f>
        <v>Fluke</v>
      </c>
      <c r="H2779">
        <f>Table_ExternalData_15[[#This Row],[Rabat]]*0.2</f>
        <v>0.4</v>
      </c>
      <c r="I2779" s="2">
        <f>Table_ExternalData_15[[#This Row],[Price]]-(Table_ExternalData_15[[#This Row],[Price]]*Table_ExternalData_15[[#This Row],[BB rabat]])/100</f>
        <v>853.05408</v>
      </c>
      <c r="J2779" s="2">
        <f>Table_ExternalData_15[[#This Row],[BB cena]]*Table_ExternalData_15[[#Headers],[1,22]]</f>
        <v>1040.7259776000001</v>
      </c>
      <c r="K2779" s="2">
        <f>Table_ExternalData_15[[#This Row],[Price]]*Table_ExternalData_15[[#Headers],[1,22]]</f>
        <v>1044.9056</v>
      </c>
      <c r="L2779" s="7">
        <f>IF(G2779="White Shark",E2779*0.5,IF(G2779="Sbox",E2779*0.5,IF(G2779="Tenda",E2779*0.5,E2779*0.2)))/100</f>
        <v>4.0000000000000001E-3</v>
      </c>
      <c r="M2779" s="2">
        <f>Table_ExternalData_15[[#This Row],[Price]]-Table_ExternalData_15[[#This Row],[Price]]*Table_ExternalData_15[[#This Row],[extra popust]]</f>
        <v>853.05408</v>
      </c>
      <c r="N2779" s="2">
        <f>IF(M2779&lt;I2779,M2779,I2779)</f>
        <v>853.05408</v>
      </c>
      <c r="O2779" s="12" t="str">
        <f>IF(N2779&lt;I2779,$U$1," ")</f>
        <v xml:space="preserve"> </v>
      </c>
      <c r="P2779" s="12" t="str">
        <f>IFERROR((O2779+30)," ")</f>
        <v xml:space="preserve"> </v>
      </c>
      <c r="Q2779" s="2">
        <f ca="1">IF(O2779=$U$1,N2779,"0")*1.22</f>
        <v>0</v>
      </c>
    </row>
    <row r="2780" spans="1:17" x14ac:dyDescent="0.25">
      <c r="A2780" t="s">
        <v>3157</v>
      </c>
      <c r="B2780" t="s">
        <v>3156</v>
      </c>
      <c r="C2780">
        <v>9201</v>
      </c>
      <c r="D2780">
        <v>1423.42</v>
      </c>
      <c r="E2780">
        <f>IFERROR(VLOOKUP(Table_ExternalData_15[[#This Row],[Id]],Rabati!B:C,2,0),0)</f>
        <v>2</v>
      </c>
      <c r="F2780">
        <v>0</v>
      </c>
      <c r="G2780" t="str">
        <f>VLOOKUP(Table_ExternalData_15[[#This Row],[Id]],'Blagovna izdelek'!A:C,3,0)</f>
        <v>Fluke</v>
      </c>
      <c r="H2780">
        <f>Table_ExternalData_15[[#This Row],[Rabat]]*0.2</f>
        <v>0.4</v>
      </c>
      <c r="I2780" s="2">
        <f>Table_ExternalData_15[[#This Row],[Price]]-(Table_ExternalData_15[[#This Row],[Price]]*Table_ExternalData_15[[#This Row],[BB rabat]])/100</f>
        <v>1417.72632</v>
      </c>
      <c r="J2780" s="2">
        <f>Table_ExternalData_15[[#This Row],[BB cena]]*Table_ExternalData_15[[#Headers],[1,22]]</f>
        <v>1729.6261104</v>
      </c>
      <c r="K2780" s="2">
        <f>Table_ExternalData_15[[#This Row],[Price]]*Table_ExternalData_15[[#Headers],[1,22]]</f>
        <v>1736.5724</v>
      </c>
      <c r="L2780" s="7">
        <f>IF(G2780="White Shark",E2780*0.5,IF(G2780="Sbox",E2780*0.5,IF(G2780="Tenda",E2780*0.5,E2780*0.2)))/100</f>
        <v>4.0000000000000001E-3</v>
      </c>
      <c r="M2780" s="2">
        <f>Table_ExternalData_15[[#This Row],[Price]]-Table_ExternalData_15[[#This Row],[Price]]*Table_ExternalData_15[[#This Row],[extra popust]]</f>
        <v>1417.72632</v>
      </c>
      <c r="N2780" s="2">
        <f>IF(M2780&lt;I2780,M2780,I2780)</f>
        <v>1417.72632</v>
      </c>
      <c r="O2780" s="12" t="str">
        <f>IF(N2780&lt;I2780,$U$1," ")</f>
        <v xml:space="preserve"> </v>
      </c>
      <c r="P2780" s="12" t="str">
        <f>IFERROR((O2780+30)," ")</f>
        <v xml:space="preserve"> </v>
      </c>
      <c r="Q2780" s="2">
        <f ca="1">IF(O2780=$U$1,N2780,"0")*1.22</f>
        <v>0</v>
      </c>
    </row>
    <row r="2781" spans="1:17" x14ac:dyDescent="0.25">
      <c r="A2781" t="s">
        <v>3159</v>
      </c>
      <c r="B2781" t="s">
        <v>3158</v>
      </c>
      <c r="C2781">
        <v>9202</v>
      </c>
      <c r="D2781">
        <v>0</v>
      </c>
      <c r="E2781">
        <f>IFERROR(VLOOKUP(Table_ExternalData_15[[#This Row],[Id]],Rabati!B:C,2,0),0)</f>
        <v>0</v>
      </c>
      <c r="F2781">
        <v>0</v>
      </c>
      <c r="G2781" t="str">
        <f>VLOOKUP(Table_ExternalData_15[[#This Row],[Id]],'Blagovna izdelek'!A:C,3,0)</f>
        <v>Fluke</v>
      </c>
      <c r="H2781">
        <f>Table_ExternalData_15[[#This Row],[Rabat]]*0.2</f>
        <v>0</v>
      </c>
      <c r="I2781" s="2">
        <f>Table_ExternalData_15[[#This Row],[Price]]-(Table_ExternalData_15[[#This Row],[Price]]*Table_ExternalData_15[[#This Row],[BB rabat]])/100</f>
        <v>0</v>
      </c>
      <c r="J2781" s="2">
        <f>Table_ExternalData_15[[#This Row],[BB cena]]*Table_ExternalData_15[[#Headers],[1,22]]</f>
        <v>0</v>
      </c>
      <c r="K2781" s="2">
        <f>Table_ExternalData_15[[#This Row],[Price]]*Table_ExternalData_15[[#Headers],[1,22]]</f>
        <v>0</v>
      </c>
      <c r="L2781" s="7">
        <f>IF(G2781="White Shark",E2781*0.5,IF(G2781="Sbox",E2781*0.5,IF(G2781="Tenda",E2781*0.5,E2781*0.2)))/100</f>
        <v>0</v>
      </c>
      <c r="M2781" s="2">
        <f>Table_ExternalData_15[[#This Row],[Price]]-Table_ExternalData_15[[#This Row],[Price]]*Table_ExternalData_15[[#This Row],[extra popust]]</f>
        <v>0</v>
      </c>
      <c r="N2781" s="2">
        <f>IF(M2781&lt;I2781,M2781,I2781)</f>
        <v>0</v>
      </c>
      <c r="O2781" s="12" t="str">
        <f>IF(N2781&lt;I2781,$U$1," ")</f>
        <v xml:space="preserve"> </v>
      </c>
      <c r="P2781" s="12" t="str">
        <f>IFERROR((O2781+30)," ")</f>
        <v xml:space="preserve"> </v>
      </c>
      <c r="Q2781" s="2">
        <f ca="1">IF(O2781=$U$1,N2781,"0")*1.22</f>
        <v>0</v>
      </c>
    </row>
    <row r="2782" spans="1:17" x14ac:dyDescent="0.25">
      <c r="A2782" t="s">
        <v>3167</v>
      </c>
      <c r="B2782" t="s">
        <v>3166</v>
      </c>
      <c r="C2782">
        <v>9206</v>
      </c>
      <c r="D2782">
        <v>0</v>
      </c>
      <c r="E2782">
        <f>IFERROR(VLOOKUP(Table_ExternalData_15[[#This Row],[Id]],Rabati!B:C,2,0),0)</f>
        <v>0</v>
      </c>
      <c r="F2782">
        <v>0</v>
      </c>
      <c r="G2782" t="str">
        <f>VLOOKUP(Table_ExternalData_15[[#This Row],[Id]],'Blagovna izdelek'!A:C,3,0)</f>
        <v>Fluke</v>
      </c>
      <c r="H2782">
        <f>Table_ExternalData_15[[#This Row],[Rabat]]*0.2</f>
        <v>0</v>
      </c>
      <c r="I2782" s="2">
        <f>Table_ExternalData_15[[#This Row],[Price]]-(Table_ExternalData_15[[#This Row],[Price]]*Table_ExternalData_15[[#This Row],[BB rabat]])/100</f>
        <v>0</v>
      </c>
      <c r="J2782" s="2">
        <f>Table_ExternalData_15[[#This Row],[BB cena]]*Table_ExternalData_15[[#Headers],[1,22]]</f>
        <v>0</v>
      </c>
      <c r="K2782" s="2">
        <f>Table_ExternalData_15[[#This Row],[Price]]*Table_ExternalData_15[[#Headers],[1,22]]</f>
        <v>0</v>
      </c>
      <c r="L2782" s="7">
        <f>IF(G2782="White Shark",E2782*0.5,IF(G2782="Sbox",E2782*0.5,IF(G2782="Tenda",E2782*0.5,E2782*0.2)))/100</f>
        <v>0</v>
      </c>
      <c r="M2782" s="2">
        <f>Table_ExternalData_15[[#This Row],[Price]]-Table_ExternalData_15[[#This Row],[Price]]*Table_ExternalData_15[[#This Row],[extra popust]]</f>
        <v>0</v>
      </c>
      <c r="N2782" s="2">
        <f>IF(M2782&lt;I2782,M2782,I2782)</f>
        <v>0</v>
      </c>
      <c r="O2782" s="12" t="str">
        <f>IF(N2782&lt;I2782,$U$1," ")</f>
        <v xml:space="preserve"> </v>
      </c>
      <c r="P2782" s="12" t="str">
        <f>IFERROR((O2782+30)," ")</f>
        <v xml:space="preserve"> </v>
      </c>
      <c r="Q2782" s="2">
        <f ca="1">IF(O2782=$U$1,N2782,"0")*1.22</f>
        <v>0</v>
      </c>
    </row>
    <row r="2783" spans="1:17" x14ac:dyDescent="0.25">
      <c r="A2783" t="s">
        <v>3169</v>
      </c>
      <c r="B2783" t="s">
        <v>3168</v>
      </c>
      <c r="C2783">
        <v>9207</v>
      </c>
      <c r="D2783">
        <v>0</v>
      </c>
      <c r="E2783">
        <f>IFERROR(VLOOKUP(Table_ExternalData_15[[#This Row],[Id]],Rabati!B:C,2,0),0)</f>
        <v>0</v>
      </c>
      <c r="F2783">
        <v>0</v>
      </c>
      <c r="G2783" t="str">
        <f>VLOOKUP(Table_ExternalData_15[[#This Row],[Id]],'Blagovna izdelek'!A:C,3,0)</f>
        <v>Fluke</v>
      </c>
      <c r="H2783">
        <f>Table_ExternalData_15[[#This Row],[Rabat]]*0.2</f>
        <v>0</v>
      </c>
      <c r="I2783" s="2">
        <f>Table_ExternalData_15[[#This Row],[Price]]-(Table_ExternalData_15[[#This Row],[Price]]*Table_ExternalData_15[[#This Row],[BB rabat]])/100</f>
        <v>0</v>
      </c>
      <c r="J2783" s="2">
        <f>Table_ExternalData_15[[#This Row],[BB cena]]*Table_ExternalData_15[[#Headers],[1,22]]</f>
        <v>0</v>
      </c>
      <c r="K2783" s="2">
        <f>Table_ExternalData_15[[#This Row],[Price]]*Table_ExternalData_15[[#Headers],[1,22]]</f>
        <v>0</v>
      </c>
      <c r="L2783" s="7">
        <f>IF(G2783="White Shark",E2783*0.5,IF(G2783="Sbox",E2783*0.5,IF(G2783="Tenda",E2783*0.5,E2783*0.2)))/100</f>
        <v>0</v>
      </c>
      <c r="M2783" s="2">
        <f>Table_ExternalData_15[[#This Row],[Price]]-Table_ExternalData_15[[#This Row],[Price]]*Table_ExternalData_15[[#This Row],[extra popust]]</f>
        <v>0</v>
      </c>
      <c r="N2783" s="2">
        <f>IF(M2783&lt;I2783,M2783,I2783)</f>
        <v>0</v>
      </c>
      <c r="O2783" s="12" t="str">
        <f>IF(N2783&lt;I2783,$U$1," ")</f>
        <v xml:space="preserve"> </v>
      </c>
      <c r="P2783" s="12" t="str">
        <f>IFERROR((O2783+30)," ")</f>
        <v xml:space="preserve"> </v>
      </c>
      <c r="Q2783" s="2">
        <f ca="1">IF(O2783=$U$1,N2783,"0")*1.22</f>
        <v>0</v>
      </c>
    </row>
    <row r="2784" spans="1:17" x14ac:dyDescent="0.25">
      <c r="A2784" t="s">
        <v>6092</v>
      </c>
      <c r="B2784" t="s">
        <v>6091</v>
      </c>
      <c r="C2784">
        <v>14179</v>
      </c>
      <c r="D2784">
        <v>133.12</v>
      </c>
      <c r="E2784">
        <f>IFERROR(VLOOKUP(Table_ExternalData_15[[#This Row],[Id]],Rabati!B:C,2,0),0)</f>
        <v>2</v>
      </c>
      <c r="F2784">
        <v>6</v>
      </c>
      <c r="G2784" t="str">
        <f>VLOOKUP(Table_ExternalData_15[[#This Row],[Id]],'Blagovna izdelek'!A:C,3,0)</f>
        <v>Fluke</v>
      </c>
      <c r="H2784">
        <f>Table_ExternalData_15[[#This Row],[Rabat]]*0.2</f>
        <v>0.4</v>
      </c>
      <c r="I2784" s="2">
        <f>Table_ExternalData_15[[#This Row],[Price]]-(Table_ExternalData_15[[#This Row],[Price]]*Table_ExternalData_15[[#This Row],[BB rabat]])/100</f>
        <v>132.58752000000001</v>
      </c>
      <c r="J2784" s="2">
        <f>Table_ExternalData_15[[#This Row],[BB cena]]*Table_ExternalData_15[[#Headers],[1,22]]</f>
        <v>161.75677440000001</v>
      </c>
      <c r="K2784" s="2">
        <f>Table_ExternalData_15[[#This Row],[Price]]*Table_ExternalData_15[[#Headers],[1,22]]</f>
        <v>162.40639999999999</v>
      </c>
      <c r="L2784" s="7">
        <f>IF(G2784="White Shark",E2784*0.5,IF(G2784="Sbox",E2784*0.5,IF(G2784="Tenda",E2784*0.5,E2784*0.2)))/100</f>
        <v>4.0000000000000001E-3</v>
      </c>
      <c r="M2784" s="2">
        <f>Table_ExternalData_15[[#This Row],[Price]]-Table_ExternalData_15[[#This Row],[Price]]*Table_ExternalData_15[[#This Row],[extra popust]]</f>
        <v>132.58752000000001</v>
      </c>
      <c r="N2784" s="2">
        <f>IF(M2784&lt;I2784,M2784,I2784)</f>
        <v>132.58752000000001</v>
      </c>
      <c r="O2784" s="12" t="str">
        <f>IF(N2784&lt;I2784,$U$1," ")</f>
        <v xml:space="preserve"> </v>
      </c>
      <c r="P2784" s="12" t="str">
        <f>IFERROR((O2784+30)," ")</f>
        <v xml:space="preserve"> </v>
      </c>
      <c r="Q2784" s="2">
        <f ca="1">IF(O2784=$U$1,N2784,"0")*1.22</f>
        <v>0</v>
      </c>
    </row>
    <row r="2785" spans="1:17" x14ac:dyDescent="0.25">
      <c r="A2785" t="s">
        <v>6094</v>
      </c>
      <c r="B2785" t="s">
        <v>6093</v>
      </c>
      <c r="C2785">
        <v>14180</v>
      </c>
      <c r="D2785">
        <v>461.03</v>
      </c>
      <c r="E2785">
        <f>IFERROR(VLOOKUP(Table_ExternalData_15[[#This Row],[Id]],Rabati!B:C,2,0),0)</f>
        <v>2</v>
      </c>
      <c r="F2785">
        <v>0</v>
      </c>
      <c r="G2785" t="str">
        <f>VLOOKUP(Table_ExternalData_15[[#This Row],[Id]],'Blagovna izdelek'!A:C,3,0)</f>
        <v>Fluke</v>
      </c>
      <c r="H2785">
        <f>Table_ExternalData_15[[#This Row],[Rabat]]*0.2</f>
        <v>0.4</v>
      </c>
      <c r="I2785" s="2">
        <f>Table_ExternalData_15[[#This Row],[Price]]-(Table_ExternalData_15[[#This Row],[Price]]*Table_ExternalData_15[[#This Row],[BB rabat]])/100</f>
        <v>459.18588</v>
      </c>
      <c r="J2785" s="2">
        <f>Table_ExternalData_15[[#This Row],[BB cena]]*Table_ExternalData_15[[#Headers],[1,22]]</f>
        <v>560.20677360000002</v>
      </c>
      <c r="K2785" s="2">
        <f>Table_ExternalData_15[[#This Row],[Price]]*Table_ExternalData_15[[#Headers],[1,22]]</f>
        <v>562.45659999999998</v>
      </c>
      <c r="L2785" s="7">
        <f>IF(G2785="White Shark",E2785*0.5,IF(G2785="Sbox",E2785*0.5,IF(G2785="Tenda",E2785*0.5,E2785*0.2)))/100</f>
        <v>4.0000000000000001E-3</v>
      </c>
      <c r="M2785" s="2">
        <f>Table_ExternalData_15[[#This Row],[Price]]-Table_ExternalData_15[[#This Row],[Price]]*Table_ExternalData_15[[#This Row],[extra popust]]</f>
        <v>459.18588</v>
      </c>
      <c r="N2785" s="2">
        <f>IF(M2785&lt;I2785,M2785,I2785)</f>
        <v>459.18588</v>
      </c>
      <c r="O2785" s="12" t="str">
        <f>IF(N2785&lt;I2785,$U$1," ")</f>
        <v xml:space="preserve"> </v>
      </c>
      <c r="P2785" s="12" t="str">
        <f>IFERROR((O2785+30)," ")</f>
        <v xml:space="preserve"> </v>
      </c>
      <c r="Q2785" s="2">
        <f ca="1">IF(O2785=$U$1,N2785,"0")*1.22</f>
        <v>0</v>
      </c>
    </row>
    <row r="2786" spans="1:17" x14ac:dyDescent="0.25">
      <c r="A2786" t="s">
        <v>6096</v>
      </c>
      <c r="B2786" t="s">
        <v>6095</v>
      </c>
      <c r="C2786">
        <v>14181</v>
      </c>
      <c r="D2786">
        <v>667.69</v>
      </c>
      <c r="E2786">
        <f>IFERROR(VLOOKUP(Table_ExternalData_15[[#This Row],[Id]],Rabati!B:C,2,0),0)</f>
        <v>2</v>
      </c>
      <c r="F2786">
        <v>0</v>
      </c>
      <c r="G2786" t="str">
        <f>VLOOKUP(Table_ExternalData_15[[#This Row],[Id]],'Blagovna izdelek'!A:C,3,0)</f>
        <v>Fluke</v>
      </c>
      <c r="H2786">
        <f>Table_ExternalData_15[[#This Row],[Rabat]]*0.2</f>
        <v>0.4</v>
      </c>
      <c r="I2786" s="2">
        <f>Table_ExternalData_15[[#This Row],[Price]]-(Table_ExternalData_15[[#This Row],[Price]]*Table_ExternalData_15[[#This Row],[BB rabat]])/100</f>
        <v>665.01924000000008</v>
      </c>
      <c r="J2786" s="2">
        <f>Table_ExternalData_15[[#This Row],[BB cena]]*Table_ExternalData_15[[#Headers],[1,22]]</f>
        <v>811.3234728000001</v>
      </c>
      <c r="K2786" s="2">
        <f>Table_ExternalData_15[[#This Row],[Price]]*Table_ExternalData_15[[#Headers],[1,22]]</f>
        <v>814.58180000000004</v>
      </c>
      <c r="L2786" s="7">
        <f>IF(G2786="White Shark",E2786*0.5,IF(G2786="Sbox",E2786*0.5,IF(G2786="Tenda",E2786*0.5,E2786*0.2)))/100</f>
        <v>4.0000000000000001E-3</v>
      </c>
      <c r="M2786" s="2">
        <f>Table_ExternalData_15[[#This Row],[Price]]-Table_ExternalData_15[[#This Row],[Price]]*Table_ExternalData_15[[#This Row],[extra popust]]</f>
        <v>665.01924000000008</v>
      </c>
      <c r="N2786" s="2">
        <f>IF(M2786&lt;I2786,M2786,I2786)</f>
        <v>665.01924000000008</v>
      </c>
      <c r="O2786" s="12" t="str">
        <f>IF(N2786&lt;I2786,$U$1," ")</f>
        <v xml:space="preserve"> </v>
      </c>
      <c r="P2786" s="12" t="str">
        <f>IFERROR((O2786+30)," ")</f>
        <v xml:space="preserve"> </v>
      </c>
      <c r="Q2786" s="2">
        <f ca="1">IF(O2786=$U$1,N2786,"0")*1.22</f>
        <v>0</v>
      </c>
    </row>
    <row r="2787" spans="1:17" x14ac:dyDescent="0.25">
      <c r="A2787" t="s">
        <v>6098</v>
      </c>
      <c r="B2787" t="s">
        <v>6097</v>
      </c>
      <c r="C2787">
        <v>14182</v>
      </c>
      <c r="D2787">
        <v>624.80999999999995</v>
      </c>
      <c r="E2787">
        <f>IFERROR(VLOOKUP(Table_ExternalData_15[[#This Row],[Id]],Rabati!B:C,2,0),0)</f>
        <v>2</v>
      </c>
      <c r="F2787">
        <v>0</v>
      </c>
      <c r="G2787" t="str">
        <f>VLOOKUP(Table_ExternalData_15[[#This Row],[Id]],'Blagovna izdelek'!A:C,3,0)</f>
        <v>Fluke</v>
      </c>
      <c r="H2787">
        <f>Table_ExternalData_15[[#This Row],[Rabat]]*0.2</f>
        <v>0.4</v>
      </c>
      <c r="I2787" s="2">
        <f>Table_ExternalData_15[[#This Row],[Price]]-(Table_ExternalData_15[[#This Row],[Price]]*Table_ExternalData_15[[#This Row],[BB rabat]])/100</f>
        <v>622.31075999999996</v>
      </c>
      <c r="J2787" s="2">
        <f>Table_ExternalData_15[[#This Row],[BB cena]]*Table_ExternalData_15[[#Headers],[1,22]]</f>
        <v>759.21912719999989</v>
      </c>
      <c r="K2787" s="2">
        <f>Table_ExternalData_15[[#This Row],[Price]]*Table_ExternalData_15[[#Headers],[1,22]]</f>
        <v>762.26819999999987</v>
      </c>
      <c r="L2787" s="7">
        <f>IF(G2787="White Shark",E2787*0.5,IF(G2787="Sbox",E2787*0.5,IF(G2787="Tenda",E2787*0.5,E2787*0.2)))/100</f>
        <v>4.0000000000000001E-3</v>
      </c>
      <c r="M2787" s="2">
        <f>Table_ExternalData_15[[#This Row],[Price]]-Table_ExternalData_15[[#This Row],[Price]]*Table_ExternalData_15[[#This Row],[extra popust]]</f>
        <v>622.31075999999996</v>
      </c>
      <c r="N2787" s="2">
        <f>IF(M2787&lt;I2787,M2787,I2787)</f>
        <v>622.31075999999996</v>
      </c>
      <c r="O2787" s="12" t="str">
        <f>IF(N2787&lt;I2787,$U$1," ")</f>
        <v xml:space="preserve"> </v>
      </c>
      <c r="P2787" s="12" t="str">
        <f>IFERROR((O2787+30)," ")</f>
        <v xml:space="preserve"> </v>
      </c>
      <c r="Q2787" s="2">
        <f ca="1">IF(O2787=$U$1,N2787,"0")*1.22</f>
        <v>0</v>
      </c>
    </row>
    <row r="2788" spans="1:17" x14ac:dyDescent="0.25">
      <c r="A2788" t="s">
        <v>330</v>
      </c>
      <c r="B2788" t="s">
        <v>10137</v>
      </c>
      <c r="C2788">
        <v>5837</v>
      </c>
      <c r="D2788">
        <v>29.42</v>
      </c>
      <c r="E2788">
        <f>IFERROR(VLOOKUP(Table_ExternalData_15[[#This Row],[Id]],Rabati!B:C,2,0),0)</f>
        <v>10</v>
      </c>
      <c r="F2788">
        <v>0</v>
      </c>
      <c r="G2788" t="str">
        <f>VLOOKUP(Table_ExternalData_15[[#This Row],[Id]],'Blagovna izdelek'!A:C,3,0)</f>
        <v>Fiamm</v>
      </c>
      <c r="H2788">
        <f>Table_ExternalData_15[[#This Row],[Rabat]]*0.2</f>
        <v>2</v>
      </c>
      <c r="I2788" s="2">
        <f>Table_ExternalData_15[[#This Row],[Price]]-(Table_ExternalData_15[[#This Row],[Price]]*Table_ExternalData_15[[#This Row],[BB rabat]])/100</f>
        <v>28.831600000000002</v>
      </c>
      <c r="J2788" s="2">
        <f>Table_ExternalData_15[[#This Row],[BB cena]]*Table_ExternalData_15[[#Headers],[1,22]]</f>
        <v>35.174551999999998</v>
      </c>
      <c r="K2788" s="2">
        <f>Table_ExternalData_15[[#This Row],[Price]]*Table_ExternalData_15[[#Headers],[1,22]]</f>
        <v>35.892400000000002</v>
      </c>
      <c r="L2788" s="7">
        <f>IF(G2788="White Shark",E2788*0.5,IF(G2788="Sbox",E2788*0.5,IF(G2788="Tenda",E2788*0.5,E2788*0.2)))/100</f>
        <v>0.02</v>
      </c>
      <c r="M2788" s="2">
        <f>Table_ExternalData_15[[#This Row],[Price]]-Table_ExternalData_15[[#This Row],[Price]]*Table_ExternalData_15[[#This Row],[extra popust]]</f>
        <v>28.831600000000002</v>
      </c>
      <c r="N2788" s="2">
        <f>IF(M2788&lt;I2788,M2788,I2788)</f>
        <v>28.831600000000002</v>
      </c>
      <c r="O2788" s="12" t="str">
        <f>IF(N2788&lt;I2788,$U$1," ")</f>
        <v xml:space="preserve"> </v>
      </c>
      <c r="P2788" s="12" t="str">
        <f>IFERROR((O2788+30)," ")</f>
        <v xml:space="preserve"> </v>
      </c>
      <c r="Q2788" s="2">
        <f ca="1">IF(O2788=$U$1,N2788,"0")*1.22</f>
        <v>0</v>
      </c>
    </row>
    <row r="2789" spans="1:17" x14ac:dyDescent="0.25">
      <c r="A2789" t="s">
        <v>331</v>
      </c>
      <c r="B2789" t="s">
        <v>10138</v>
      </c>
      <c r="C2789">
        <v>5840</v>
      </c>
      <c r="D2789">
        <v>28.02</v>
      </c>
      <c r="E2789">
        <f>IFERROR(VLOOKUP(Table_ExternalData_15[[#This Row],[Id]],Rabati!B:C,2,0),0)</f>
        <v>10</v>
      </c>
      <c r="F2789">
        <v>0</v>
      </c>
      <c r="G2789" t="str">
        <f>VLOOKUP(Table_ExternalData_15[[#This Row],[Id]],'Blagovna izdelek'!A:C,3,0)</f>
        <v>Fiamm</v>
      </c>
      <c r="H2789">
        <f>Table_ExternalData_15[[#This Row],[Rabat]]*0.2</f>
        <v>2</v>
      </c>
      <c r="I2789" s="2">
        <f>Table_ExternalData_15[[#This Row],[Price]]-(Table_ExternalData_15[[#This Row],[Price]]*Table_ExternalData_15[[#This Row],[BB rabat]])/100</f>
        <v>27.459599999999998</v>
      </c>
      <c r="J2789" s="2">
        <f>Table_ExternalData_15[[#This Row],[BB cena]]*Table_ExternalData_15[[#Headers],[1,22]]</f>
        <v>33.500712</v>
      </c>
      <c r="K2789" s="2">
        <f>Table_ExternalData_15[[#This Row],[Price]]*Table_ExternalData_15[[#Headers],[1,22]]</f>
        <v>34.184399999999997</v>
      </c>
      <c r="L2789" s="7">
        <f>IF(G2789="White Shark",E2789*0.5,IF(G2789="Sbox",E2789*0.5,IF(G2789="Tenda",E2789*0.5,E2789*0.2)))/100</f>
        <v>0.02</v>
      </c>
      <c r="M2789" s="2">
        <f>Table_ExternalData_15[[#This Row],[Price]]-Table_ExternalData_15[[#This Row],[Price]]*Table_ExternalData_15[[#This Row],[extra popust]]</f>
        <v>27.459599999999998</v>
      </c>
      <c r="N2789" s="2">
        <f>IF(M2789&lt;I2789,M2789,I2789)</f>
        <v>27.459599999999998</v>
      </c>
      <c r="O2789" s="12" t="str">
        <f>IF(N2789&lt;I2789,$U$1," ")</f>
        <v xml:space="preserve"> </v>
      </c>
      <c r="P2789" s="12" t="str">
        <f>IFERROR((O2789+30)," ")</f>
        <v xml:space="preserve"> </v>
      </c>
      <c r="Q2789" s="2">
        <f ca="1">IF(O2789=$U$1,N2789,"0")*1.22</f>
        <v>0</v>
      </c>
    </row>
    <row r="2790" spans="1:17" x14ac:dyDescent="0.25">
      <c r="A2790" t="s">
        <v>332</v>
      </c>
      <c r="B2790" t="s">
        <v>10139</v>
      </c>
      <c r="C2790">
        <v>5841</v>
      </c>
      <c r="D2790">
        <v>34.24</v>
      </c>
      <c r="E2790">
        <f>IFERROR(VLOOKUP(Table_ExternalData_15[[#This Row],[Id]],Rabati!B:C,2,0),0)</f>
        <v>10</v>
      </c>
      <c r="F2790">
        <v>0</v>
      </c>
      <c r="G2790" t="str">
        <f>VLOOKUP(Table_ExternalData_15[[#This Row],[Id]],'Blagovna izdelek'!A:C,3,0)</f>
        <v>Fiamm</v>
      </c>
      <c r="H2790">
        <f>Table_ExternalData_15[[#This Row],[Rabat]]*0.2</f>
        <v>2</v>
      </c>
      <c r="I2790" s="2">
        <f>Table_ExternalData_15[[#This Row],[Price]]-(Table_ExternalData_15[[#This Row],[Price]]*Table_ExternalData_15[[#This Row],[BB rabat]])/100</f>
        <v>33.555199999999999</v>
      </c>
      <c r="J2790" s="2">
        <f>Table_ExternalData_15[[#This Row],[BB cena]]*Table_ExternalData_15[[#Headers],[1,22]]</f>
        <v>40.937343999999996</v>
      </c>
      <c r="K2790" s="2">
        <f>Table_ExternalData_15[[#This Row],[Price]]*Table_ExternalData_15[[#Headers],[1,22]]</f>
        <v>41.772800000000004</v>
      </c>
      <c r="L2790" s="7">
        <f>IF(G2790="White Shark",E2790*0.5,IF(G2790="Sbox",E2790*0.5,IF(G2790="Tenda",E2790*0.5,E2790*0.2)))/100</f>
        <v>0.02</v>
      </c>
      <c r="M2790" s="2">
        <f>Table_ExternalData_15[[#This Row],[Price]]-Table_ExternalData_15[[#This Row],[Price]]*Table_ExternalData_15[[#This Row],[extra popust]]</f>
        <v>33.555199999999999</v>
      </c>
      <c r="N2790" s="2">
        <f>IF(M2790&lt;I2790,M2790,I2790)</f>
        <v>33.555199999999999</v>
      </c>
      <c r="O2790" s="12" t="str">
        <f>IF(N2790&lt;I2790,$U$1," ")</f>
        <v xml:space="preserve"> </v>
      </c>
      <c r="P2790" s="12" t="str">
        <f>IFERROR((O2790+30)," ")</f>
        <v xml:space="preserve"> </v>
      </c>
      <c r="Q2790" s="2">
        <f ca="1">IF(O2790=$U$1,N2790,"0")*1.22</f>
        <v>0</v>
      </c>
    </row>
    <row r="2791" spans="1:17" x14ac:dyDescent="0.25">
      <c r="A2791" t="s">
        <v>333</v>
      </c>
      <c r="B2791" t="s">
        <v>10140</v>
      </c>
      <c r="C2791">
        <v>5842</v>
      </c>
      <c r="D2791">
        <v>27.85</v>
      </c>
      <c r="E2791">
        <f>IFERROR(VLOOKUP(Table_ExternalData_15[[#This Row],[Id]],Rabati!B:C,2,0),0)</f>
        <v>10</v>
      </c>
      <c r="F2791">
        <v>4</v>
      </c>
      <c r="G2791" t="str">
        <f>VLOOKUP(Table_ExternalData_15[[#This Row],[Id]],'Blagovna izdelek'!A:C,3,0)</f>
        <v>Fiamm</v>
      </c>
      <c r="H2791">
        <f>Table_ExternalData_15[[#This Row],[Rabat]]*0.2</f>
        <v>2</v>
      </c>
      <c r="I2791" s="2">
        <f>Table_ExternalData_15[[#This Row],[Price]]-(Table_ExternalData_15[[#This Row],[Price]]*Table_ExternalData_15[[#This Row],[BB rabat]])/100</f>
        <v>27.293000000000003</v>
      </c>
      <c r="J2791" s="2">
        <f>Table_ExternalData_15[[#This Row],[BB cena]]*Table_ExternalData_15[[#Headers],[1,22]]</f>
        <v>33.297460000000001</v>
      </c>
      <c r="K2791" s="2">
        <f>Table_ExternalData_15[[#This Row],[Price]]*Table_ExternalData_15[[#Headers],[1,22]]</f>
        <v>33.977000000000004</v>
      </c>
      <c r="L2791" s="7">
        <f>IF(G2791="White Shark",E2791*0.5,IF(G2791="Sbox",E2791*0.5,IF(G2791="Tenda",E2791*0.5,E2791*0.2)))/100</f>
        <v>0.02</v>
      </c>
      <c r="M2791" s="2">
        <f>Table_ExternalData_15[[#This Row],[Price]]-Table_ExternalData_15[[#This Row],[Price]]*Table_ExternalData_15[[#This Row],[extra popust]]</f>
        <v>27.293000000000003</v>
      </c>
      <c r="N2791" s="2">
        <f>IF(M2791&lt;I2791,M2791,I2791)</f>
        <v>27.293000000000003</v>
      </c>
      <c r="O2791" s="12" t="str">
        <f>IF(N2791&lt;I2791,$U$1," ")</f>
        <v xml:space="preserve"> </v>
      </c>
      <c r="P2791" s="12" t="str">
        <f>IFERROR((O2791+30)," ")</f>
        <v xml:space="preserve"> </v>
      </c>
      <c r="Q2791" s="2">
        <f ca="1">IF(O2791=$U$1,N2791,"0")*1.22</f>
        <v>0</v>
      </c>
    </row>
    <row r="2792" spans="1:17" x14ac:dyDescent="0.25">
      <c r="A2792" t="s">
        <v>334</v>
      </c>
      <c r="B2792" t="s">
        <v>10141</v>
      </c>
      <c r="C2792">
        <v>5843</v>
      </c>
      <c r="D2792">
        <v>34.590000000000003</v>
      </c>
      <c r="E2792">
        <f>IFERROR(VLOOKUP(Table_ExternalData_15[[#This Row],[Id]],Rabati!B:C,2,0),0)</f>
        <v>10</v>
      </c>
      <c r="F2792">
        <v>10</v>
      </c>
      <c r="G2792" t="str">
        <f>VLOOKUP(Table_ExternalData_15[[#This Row],[Id]],'Blagovna izdelek'!A:C,3,0)</f>
        <v>Fiamm</v>
      </c>
      <c r="H2792">
        <f>Table_ExternalData_15[[#This Row],[Rabat]]*0.2</f>
        <v>2</v>
      </c>
      <c r="I2792" s="2">
        <f>Table_ExternalData_15[[#This Row],[Price]]-(Table_ExternalData_15[[#This Row],[Price]]*Table_ExternalData_15[[#This Row],[BB rabat]])/100</f>
        <v>33.898200000000003</v>
      </c>
      <c r="J2792" s="2">
        <f>Table_ExternalData_15[[#This Row],[BB cena]]*Table_ExternalData_15[[#Headers],[1,22]]</f>
        <v>41.355803999999999</v>
      </c>
      <c r="K2792" s="2">
        <f>Table_ExternalData_15[[#This Row],[Price]]*Table_ExternalData_15[[#Headers],[1,22]]</f>
        <v>42.199800000000003</v>
      </c>
      <c r="L2792" s="7">
        <f>IF(G2792="White Shark",E2792*0.5,IF(G2792="Sbox",E2792*0.5,IF(G2792="Tenda",E2792*0.5,E2792*0.2)))/100</f>
        <v>0.02</v>
      </c>
      <c r="M2792" s="2">
        <f>Table_ExternalData_15[[#This Row],[Price]]-Table_ExternalData_15[[#This Row],[Price]]*Table_ExternalData_15[[#This Row],[extra popust]]</f>
        <v>33.898200000000003</v>
      </c>
      <c r="N2792" s="2">
        <f>IF(M2792&lt;I2792,M2792,I2792)</f>
        <v>33.898200000000003</v>
      </c>
      <c r="O2792" s="12" t="str">
        <f>IF(N2792&lt;I2792,$U$1," ")</f>
        <v xml:space="preserve"> </v>
      </c>
      <c r="P2792" s="12" t="str">
        <f>IFERROR((O2792+30)," ")</f>
        <v xml:space="preserve"> </v>
      </c>
      <c r="Q2792" s="2">
        <f ca="1">IF(O2792=$U$1,N2792,"0")*1.22</f>
        <v>0</v>
      </c>
    </row>
    <row r="2793" spans="1:17" x14ac:dyDescent="0.25">
      <c r="A2793" t="s">
        <v>335</v>
      </c>
      <c r="B2793" t="s">
        <v>10142</v>
      </c>
      <c r="C2793">
        <v>5844</v>
      </c>
      <c r="D2793">
        <v>36.85</v>
      </c>
      <c r="E2793">
        <f>IFERROR(VLOOKUP(Table_ExternalData_15[[#This Row],[Id]],Rabati!B:C,2,0),0)</f>
        <v>10</v>
      </c>
      <c r="F2793">
        <v>2</v>
      </c>
      <c r="G2793" t="str">
        <f>VLOOKUP(Table_ExternalData_15[[#This Row],[Id]],'Blagovna izdelek'!A:C,3,0)</f>
        <v>Fiamm</v>
      </c>
      <c r="H2793">
        <f>Table_ExternalData_15[[#This Row],[Rabat]]*0.2</f>
        <v>2</v>
      </c>
      <c r="I2793" s="2">
        <f>Table_ExternalData_15[[#This Row],[Price]]-(Table_ExternalData_15[[#This Row],[Price]]*Table_ExternalData_15[[#This Row],[BB rabat]])/100</f>
        <v>36.113</v>
      </c>
      <c r="J2793" s="2">
        <f>Table_ExternalData_15[[#This Row],[BB cena]]*Table_ExternalData_15[[#Headers],[1,22]]</f>
        <v>44.057859999999998</v>
      </c>
      <c r="K2793" s="2">
        <f>Table_ExternalData_15[[#This Row],[Price]]*Table_ExternalData_15[[#Headers],[1,22]]</f>
        <v>44.957000000000001</v>
      </c>
      <c r="L2793" s="7">
        <f>IF(G2793="White Shark",E2793*0.5,IF(G2793="Sbox",E2793*0.5,IF(G2793="Tenda",E2793*0.5,E2793*0.2)))/100</f>
        <v>0.02</v>
      </c>
      <c r="M2793" s="2">
        <f>Table_ExternalData_15[[#This Row],[Price]]-Table_ExternalData_15[[#This Row],[Price]]*Table_ExternalData_15[[#This Row],[extra popust]]</f>
        <v>36.113</v>
      </c>
      <c r="N2793" s="2">
        <f>IF(M2793&lt;I2793,M2793,I2793)</f>
        <v>36.113</v>
      </c>
      <c r="O2793" s="12" t="str">
        <f>IF(N2793&lt;I2793,$U$1," ")</f>
        <v xml:space="preserve"> </v>
      </c>
      <c r="P2793" s="12" t="str">
        <f>IFERROR((O2793+30)," ")</f>
        <v xml:space="preserve"> </v>
      </c>
      <c r="Q2793" s="2">
        <f ca="1">IF(O2793=$U$1,N2793,"0")*1.22</f>
        <v>0</v>
      </c>
    </row>
    <row r="2794" spans="1:17" x14ac:dyDescent="0.25">
      <c r="A2794" t="s">
        <v>336</v>
      </c>
      <c r="B2794" t="s">
        <v>10143</v>
      </c>
      <c r="C2794">
        <v>5845</v>
      </c>
      <c r="D2794">
        <v>27.85</v>
      </c>
      <c r="E2794">
        <f>IFERROR(VLOOKUP(Table_ExternalData_15[[#This Row],[Id]],Rabati!B:C,2,0),0)</f>
        <v>10</v>
      </c>
      <c r="F2794">
        <v>14</v>
      </c>
      <c r="G2794" t="str">
        <f>VLOOKUP(Table_ExternalData_15[[#This Row],[Id]],'Blagovna izdelek'!A:C,3,0)</f>
        <v>Fiamm</v>
      </c>
      <c r="H2794">
        <f>Table_ExternalData_15[[#This Row],[Rabat]]*0.2</f>
        <v>2</v>
      </c>
      <c r="I2794" s="2">
        <f>Table_ExternalData_15[[#This Row],[Price]]-(Table_ExternalData_15[[#This Row],[Price]]*Table_ExternalData_15[[#This Row],[BB rabat]])/100</f>
        <v>27.293000000000003</v>
      </c>
      <c r="J2794" s="2">
        <f>Table_ExternalData_15[[#This Row],[BB cena]]*Table_ExternalData_15[[#Headers],[1,22]]</f>
        <v>33.297460000000001</v>
      </c>
      <c r="K2794" s="2">
        <f>Table_ExternalData_15[[#This Row],[Price]]*Table_ExternalData_15[[#Headers],[1,22]]</f>
        <v>33.977000000000004</v>
      </c>
      <c r="L2794" s="7">
        <f>IF(G2794="White Shark",E2794*0.5,IF(G2794="Sbox",E2794*0.5,IF(G2794="Tenda",E2794*0.5,E2794*0.2)))/100</f>
        <v>0.02</v>
      </c>
      <c r="M2794" s="2">
        <f>Table_ExternalData_15[[#This Row],[Price]]-Table_ExternalData_15[[#This Row],[Price]]*Table_ExternalData_15[[#This Row],[extra popust]]</f>
        <v>27.293000000000003</v>
      </c>
      <c r="N2794" s="2">
        <f>IF(M2794&lt;I2794,M2794,I2794)</f>
        <v>27.293000000000003</v>
      </c>
      <c r="O2794" s="12" t="str">
        <f>IF(N2794&lt;I2794,$U$1," ")</f>
        <v xml:space="preserve"> </v>
      </c>
      <c r="P2794" s="12" t="str">
        <f>IFERROR((O2794+30)," ")</f>
        <v xml:space="preserve"> </v>
      </c>
      <c r="Q2794" s="2">
        <f ca="1">IF(O2794=$U$1,N2794,"0")*1.22</f>
        <v>0</v>
      </c>
    </row>
    <row r="2795" spans="1:17" x14ac:dyDescent="0.25">
      <c r="A2795" t="s">
        <v>337</v>
      </c>
      <c r="B2795" t="s">
        <v>10144</v>
      </c>
      <c r="C2795">
        <v>5846</v>
      </c>
      <c r="D2795">
        <v>27.06</v>
      </c>
      <c r="E2795">
        <f>IFERROR(VLOOKUP(Table_ExternalData_15[[#This Row],[Id]],Rabati!B:C,2,0),0)</f>
        <v>10</v>
      </c>
      <c r="F2795">
        <v>0</v>
      </c>
      <c r="G2795" t="str">
        <f>VLOOKUP(Table_ExternalData_15[[#This Row],[Id]],'Blagovna izdelek'!A:C,3,0)</f>
        <v>Fiamm</v>
      </c>
      <c r="H2795">
        <f>Table_ExternalData_15[[#This Row],[Rabat]]*0.2</f>
        <v>2</v>
      </c>
      <c r="I2795" s="2">
        <f>Table_ExternalData_15[[#This Row],[Price]]-(Table_ExternalData_15[[#This Row],[Price]]*Table_ExternalData_15[[#This Row],[BB rabat]])/100</f>
        <v>26.518799999999999</v>
      </c>
      <c r="J2795" s="2">
        <f>Table_ExternalData_15[[#This Row],[BB cena]]*Table_ExternalData_15[[#Headers],[1,22]]</f>
        <v>32.352936</v>
      </c>
      <c r="K2795" s="2">
        <f>Table_ExternalData_15[[#This Row],[Price]]*Table_ExternalData_15[[#Headers],[1,22]]</f>
        <v>33.013199999999998</v>
      </c>
      <c r="L2795" s="7">
        <f>IF(G2795="White Shark",E2795*0.5,IF(G2795="Sbox",E2795*0.5,IF(G2795="Tenda",E2795*0.5,E2795*0.2)))/100</f>
        <v>0.02</v>
      </c>
      <c r="M2795" s="2">
        <f>Table_ExternalData_15[[#This Row],[Price]]-Table_ExternalData_15[[#This Row],[Price]]*Table_ExternalData_15[[#This Row],[extra popust]]</f>
        <v>26.518799999999999</v>
      </c>
      <c r="N2795" s="2">
        <f>IF(M2795&lt;I2795,M2795,I2795)</f>
        <v>26.518799999999999</v>
      </c>
      <c r="O2795" s="12" t="str">
        <f>IF(N2795&lt;I2795,$U$1," ")</f>
        <v xml:space="preserve"> </v>
      </c>
      <c r="P2795" s="12" t="str">
        <f>IFERROR((O2795+30)," ")</f>
        <v xml:space="preserve"> </v>
      </c>
      <c r="Q2795" s="2">
        <f ca="1">IF(O2795=$U$1,N2795,"0")*1.22</f>
        <v>0</v>
      </c>
    </row>
    <row r="2796" spans="1:17" x14ac:dyDescent="0.25">
      <c r="A2796" t="s">
        <v>338</v>
      </c>
      <c r="B2796" t="s">
        <v>10145</v>
      </c>
      <c r="C2796">
        <v>5847</v>
      </c>
      <c r="D2796">
        <v>42.81</v>
      </c>
      <c r="E2796">
        <f>IFERROR(VLOOKUP(Table_ExternalData_15[[#This Row],[Id]],Rabati!B:C,2,0),0)</f>
        <v>10</v>
      </c>
      <c r="F2796">
        <v>0</v>
      </c>
      <c r="G2796" t="str">
        <f>VLOOKUP(Table_ExternalData_15[[#This Row],[Id]],'Blagovna izdelek'!A:C,3,0)</f>
        <v>Fiamm</v>
      </c>
      <c r="H2796">
        <f>Table_ExternalData_15[[#This Row],[Rabat]]*0.2</f>
        <v>2</v>
      </c>
      <c r="I2796" s="2">
        <f>Table_ExternalData_15[[#This Row],[Price]]-(Table_ExternalData_15[[#This Row],[Price]]*Table_ExternalData_15[[#This Row],[BB rabat]])/100</f>
        <v>41.953800000000001</v>
      </c>
      <c r="J2796" s="2">
        <f>Table_ExternalData_15[[#This Row],[BB cena]]*Table_ExternalData_15[[#Headers],[1,22]]</f>
        <v>51.183636</v>
      </c>
      <c r="K2796" s="2">
        <f>Table_ExternalData_15[[#This Row],[Price]]*Table_ExternalData_15[[#Headers],[1,22]]</f>
        <v>52.228200000000001</v>
      </c>
      <c r="L2796" s="7">
        <f>IF(G2796="White Shark",E2796*0.5,IF(G2796="Sbox",E2796*0.5,IF(G2796="Tenda",E2796*0.5,E2796*0.2)))/100</f>
        <v>0.02</v>
      </c>
      <c r="M2796" s="2">
        <f>Table_ExternalData_15[[#This Row],[Price]]-Table_ExternalData_15[[#This Row],[Price]]*Table_ExternalData_15[[#This Row],[extra popust]]</f>
        <v>41.953800000000001</v>
      </c>
      <c r="N2796" s="2">
        <f>IF(M2796&lt;I2796,M2796,I2796)</f>
        <v>41.953800000000001</v>
      </c>
      <c r="O2796" s="12" t="str">
        <f>IF(N2796&lt;I2796,$U$1," ")</f>
        <v xml:space="preserve"> </v>
      </c>
      <c r="P2796" s="12" t="str">
        <f>IFERROR((O2796+30)," ")</f>
        <v xml:space="preserve"> </v>
      </c>
      <c r="Q2796" s="2">
        <f ca="1">IF(O2796=$U$1,N2796,"0")*1.22</f>
        <v>0</v>
      </c>
    </row>
    <row r="2797" spans="1:17" x14ac:dyDescent="0.25">
      <c r="A2797" t="s">
        <v>339</v>
      </c>
      <c r="B2797" t="s">
        <v>10146</v>
      </c>
      <c r="C2797">
        <v>5848</v>
      </c>
      <c r="D2797">
        <v>57.8</v>
      </c>
      <c r="E2797">
        <f>IFERROR(VLOOKUP(Table_ExternalData_15[[#This Row],[Id]],Rabati!B:C,2,0),0)</f>
        <v>10</v>
      </c>
      <c r="F2797">
        <v>4</v>
      </c>
      <c r="G2797" t="str">
        <f>VLOOKUP(Table_ExternalData_15[[#This Row],[Id]],'Blagovna izdelek'!A:C,3,0)</f>
        <v>Fiamm</v>
      </c>
      <c r="H2797">
        <f>Table_ExternalData_15[[#This Row],[Rabat]]*0.2</f>
        <v>2</v>
      </c>
      <c r="I2797" s="2">
        <f>Table_ExternalData_15[[#This Row],[Price]]-(Table_ExternalData_15[[#This Row],[Price]]*Table_ExternalData_15[[#This Row],[BB rabat]])/100</f>
        <v>56.643999999999998</v>
      </c>
      <c r="J2797" s="2">
        <f>Table_ExternalData_15[[#This Row],[BB cena]]*Table_ExternalData_15[[#Headers],[1,22]]</f>
        <v>69.105679999999992</v>
      </c>
      <c r="K2797" s="2">
        <f>Table_ExternalData_15[[#This Row],[Price]]*Table_ExternalData_15[[#Headers],[1,22]]</f>
        <v>70.515999999999991</v>
      </c>
      <c r="L2797" s="7">
        <f>IF(G2797="White Shark",E2797*0.5,IF(G2797="Sbox",E2797*0.5,IF(G2797="Tenda",E2797*0.5,E2797*0.2)))/100</f>
        <v>0.02</v>
      </c>
      <c r="M2797" s="2">
        <f>Table_ExternalData_15[[#This Row],[Price]]-Table_ExternalData_15[[#This Row],[Price]]*Table_ExternalData_15[[#This Row],[extra popust]]</f>
        <v>56.643999999999998</v>
      </c>
      <c r="N2797" s="2">
        <f>IF(M2797&lt;I2797,M2797,I2797)</f>
        <v>56.643999999999998</v>
      </c>
      <c r="O2797" s="12" t="str">
        <f>IF(N2797&lt;I2797,$U$1," ")</f>
        <v xml:space="preserve"> </v>
      </c>
      <c r="P2797" s="12" t="str">
        <f>IFERROR((O2797+30)," ")</f>
        <v xml:space="preserve"> </v>
      </c>
      <c r="Q2797" s="2">
        <f ca="1">IF(O2797=$U$1,N2797,"0")*1.22</f>
        <v>0</v>
      </c>
    </row>
    <row r="2798" spans="1:17" x14ac:dyDescent="0.25">
      <c r="A2798" t="s">
        <v>341</v>
      </c>
      <c r="B2798" t="s">
        <v>340</v>
      </c>
      <c r="C2798">
        <v>5849</v>
      </c>
      <c r="D2798">
        <v>62.42</v>
      </c>
      <c r="E2798">
        <f>IFERROR(VLOOKUP(Table_ExternalData_15[[#This Row],[Id]],Rabati!B:C,2,0),0)</f>
        <v>10</v>
      </c>
      <c r="F2798">
        <v>0</v>
      </c>
      <c r="G2798" t="str">
        <f>VLOOKUP(Table_ExternalData_15[[#This Row],[Id]],'Blagovna izdelek'!A:C,3,0)</f>
        <v>Fiamm</v>
      </c>
      <c r="H2798">
        <f>Table_ExternalData_15[[#This Row],[Rabat]]*0.2</f>
        <v>2</v>
      </c>
      <c r="I2798" s="2">
        <f>Table_ExternalData_15[[#This Row],[Price]]-(Table_ExternalData_15[[#This Row],[Price]]*Table_ExternalData_15[[#This Row],[BB rabat]])/100</f>
        <v>61.171600000000005</v>
      </c>
      <c r="J2798" s="2">
        <f>Table_ExternalData_15[[#This Row],[BB cena]]*Table_ExternalData_15[[#Headers],[1,22]]</f>
        <v>74.629352000000011</v>
      </c>
      <c r="K2798" s="2">
        <f>Table_ExternalData_15[[#This Row],[Price]]*Table_ExternalData_15[[#Headers],[1,22]]</f>
        <v>76.1524</v>
      </c>
      <c r="L2798" s="7">
        <f>IF(G2798="White Shark",E2798*0.5,IF(G2798="Sbox",E2798*0.5,IF(G2798="Tenda",E2798*0.5,E2798*0.2)))/100</f>
        <v>0.02</v>
      </c>
      <c r="M2798" s="2">
        <f>Table_ExternalData_15[[#This Row],[Price]]-Table_ExternalData_15[[#This Row],[Price]]*Table_ExternalData_15[[#This Row],[extra popust]]</f>
        <v>61.171600000000005</v>
      </c>
      <c r="N2798" s="2">
        <f>IF(M2798&lt;I2798,M2798,I2798)</f>
        <v>61.171600000000005</v>
      </c>
      <c r="O2798" s="12" t="str">
        <f>IF(N2798&lt;I2798,$U$1," ")</f>
        <v xml:space="preserve"> </v>
      </c>
      <c r="P2798" s="12" t="str">
        <f>IFERROR((O2798+30)," ")</f>
        <v xml:space="preserve"> </v>
      </c>
      <c r="Q2798" s="2">
        <f ca="1">IF(O2798=$U$1,N2798,"0")*1.22</f>
        <v>0</v>
      </c>
    </row>
    <row r="2799" spans="1:17" x14ac:dyDescent="0.25">
      <c r="A2799" t="s">
        <v>342</v>
      </c>
      <c r="B2799" t="s">
        <v>10147</v>
      </c>
      <c r="C2799">
        <v>5850</v>
      </c>
      <c r="D2799">
        <v>82.6</v>
      </c>
      <c r="E2799">
        <f>IFERROR(VLOOKUP(Table_ExternalData_15[[#This Row],[Id]],Rabati!B:C,2,0),0)</f>
        <v>10</v>
      </c>
      <c r="F2799">
        <v>6</v>
      </c>
      <c r="G2799" t="str">
        <f>VLOOKUP(Table_ExternalData_15[[#This Row],[Id]],'Blagovna izdelek'!A:C,3,0)</f>
        <v>Fiamm</v>
      </c>
      <c r="H2799">
        <f>Table_ExternalData_15[[#This Row],[Rabat]]*0.2</f>
        <v>2</v>
      </c>
      <c r="I2799" s="2">
        <f>Table_ExternalData_15[[#This Row],[Price]]-(Table_ExternalData_15[[#This Row],[Price]]*Table_ExternalData_15[[#This Row],[BB rabat]])/100</f>
        <v>80.947999999999993</v>
      </c>
      <c r="J2799" s="2">
        <f>Table_ExternalData_15[[#This Row],[BB cena]]*Table_ExternalData_15[[#Headers],[1,22]]</f>
        <v>98.756559999999993</v>
      </c>
      <c r="K2799" s="2">
        <f>Table_ExternalData_15[[#This Row],[Price]]*Table_ExternalData_15[[#Headers],[1,22]]</f>
        <v>100.77199999999999</v>
      </c>
      <c r="L2799" s="7">
        <f>IF(G2799="White Shark",E2799*0.5,IF(G2799="Sbox",E2799*0.5,IF(G2799="Tenda",E2799*0.5,E2799*0.2)))/100</f>
        <v>0.02</v>
      </c>
      <c r="M2799" s="2">
        <f>Table_ExternalData_15[[#This Row],[Price]]-Table_ExternalData_15[[#This Row],[Price]]*Table_ExternalData_15[[#This Row],[extra popust]]</f>
        <v>80.947999999999993</v>
      </c>
      <c r="N2799" s="2">
        <f>IF(M2799&lt;I2799,M2799,I2799)</f>
        <v>80.947999999999993</v>
      </c>
      <c r="O2799" s="12" t="str">
        <f>IF(N2799&lt;I2799,$U$1," ")</f>
        <v xml:space="preserve"> </v>
      </c>
      <c r="P2799" s="12" t="str">
        <f>IFERROR((O2799+30)," ")</f>
        <v xml:space="preserve"> </v>
      </c>
      <c r="Q2799" s="2">
        <f ca="1">IF(O2799=$U$1,N2799,"0")*1.22</f>
        <v>0</v>
      </c>
    </row>
    <row r="2800" spans="1:17" x14ac:dyDescent="0.25">
      <c r="A2800" t="s">
        <v>4581</v>
      </c>
      <c r="B2800" t="s">
        <v>10152</v>
      </c>
      <c r="C2800">
        <v>12825</v>
      </c>
      <c r="D2800">
        <v>18.95</v>
      </c>
      <c r="E2800">
        <f>IFERROR(VLOOKUP(Table_ExternalData_15[[#This Row],[Id]],Rabati!B:C,2,0),0)</f>
        <v>10</v>
      </c>
      <c r="F2800">
        <v>9</v>
      </c>
      <c r="G2800" t="str">
        <f>VLOOKUP(Table_ExternalData_15[[#This Row],[Id]],'Blagovna izdelek'!A:C,3,0)</f>
        <v>Fiamm</v>
      </c>
      <c r="H2800">
        <f>Table_ExternalData_15[[#This Row],[Rabat]]*0.2</f>
        <v>2</v>
      </c>
      <c r="I2800" s="2">
        <f>Table_ExternalData_15[[#This Row],[Price]]-(Table_ExternalData_15[[#This Row],[Price]]*Table_ExternalData_15[[#This Row],[BB rabat]])/100</f>
        <v>18.570999999999998</v>
      </c>
      <c r="J2800" s="2">
        <f>Table_ExternalData_15[[#This Row],[BB cena]]*Table_ExternalData_15[[#Headers],[1,22]]</f>
        <v>22.656619999999997</v>
      </c>
      <c r="K2800" s="2">
        <f>Table_ExternalData_15[[#This Row],[Price]]*Table_ExternalData_15[[#Headers],[1,22]]</f>
        <v>23.119</v>
      </c>
      <c r="L2800" s="7">
        <f>IF(G2800="White Shark",E2800*0.5,IF(G2800="Sbox",E2800*0.5,IF(G2800="Tenda",E2800*0.5,E2800*0.2)))/100</f>
        <v>0.02</v>
      </c>
      <c r="M2800" s="2">
        <f>Table_ExternalData_15[[#This Row],[Price]]-Table_ExternalData_15[[#This Row],[Price]]*Table_ExternalData_15[[#This Row],[extra popust]]</f>
        <v>18.570999999999998</v>
      </c>
      <c r="N2800" s="2">
        <f>IF(M2800&lt;I2800,M2800,I2800)</f>
        <v>18.570999999999998</v>
      </c>
      <c r="O2800" s="12" t="str">
        <f>IF(N2800&lt;I2800,$U$1," ")</f>
        <v xml:space="preserve"> </v>
      </c>
      <c r="P2800" s="12" t="str">
        <f>IFERROR((O2800+30)," ")</f>
        <v xml:space="preserve"> </v>
      </c>
      <c r="Q2800" s="2">
        <f ca="1">IF(O2800=$U$1,N2800,"0")*1.22</f>
        <v>0</v>
      </c>
    </row>
    <row r="2801" spans="1:17" x14ac:dyDescent="0.25">
      <c r="A2801" t="s">
        <v>6140</v>
      </c>
      <c r="B2801" t="s">
        <v>10153</v>
      </c>
      <c r="C2801">
        <v>14220</v>
      </c>
      <c r="D2801">
        <v>23.8</v>
      </c>
      <c r="E2801">
        <f>IFERROR(VLOOKUP(Table_ExternalData_15[[#This Row],[Id]],Rabati!B:C,2,0),0)</f>
        <v>10</v>
      </c>
      <c r="F2801">
        <v>0</v>
      </c>
      <c r="G2801" t="str">
        <f>VLOOKUP(Table_ExternalData_15[[#This Row],[Id]],'Blagovna izdelek'!A:C,3,0)</f>
        <v>Fiamm</v>
      </c>
      <c r="H2801">
        <f>Table_ExternalData_15[[#This Row],[Rabat]]*0.2</f>
        <v>2</v>
      </c>
      <c r="I2801" s="2">
        <f>Table_ExternalData_15[[#This Row],[Price]]-(Table_ExternalData_15[[#This Row],[Price]]*Table_ExternalData_15[[#This Row],[BB rabat]])/100</f>
        <v>23.324000000000002</v>
      </c>
      <c r="J2801" s="2">
        <f>Table_ExternalData_15[[#This Row],[BB cena]]*Table_ExternalData_15[[#Headers],[1,22]]</f>
        <v>28.455280000000002</v>
      </c>
      <c r="K2801" s="2">
        <f>Table_ExternalData_15[[#This Row],[Price]]*Table_ExternalData_15[[#Headers],[1,22]]</f>
        <v>29.036000000000001</v>
      </c>
      <c r="L2801" s="7">
        <f>IF(G2801="White Shark",E2801*0.5,IF(G2801="Sbox",E2801*0.5,IF(G2801="Tenda",E2801*0.5,E2801*0.2)))/100</f>
        <v>0.02</v>
      </c>
      <c r="M2801" s="2">
        <f>Table_ExternalData_15[[#This Row],[Price]]-Table_ExternalData_15[[#This Row],[Price]]*Table_ExternalData_15[[#This Row],[extra popust]]</f>
        <v>23.324000000000002</v>
      </c>
      <c r="N2801" s="2">
        <f>IF(M2801&lt;I2801,M2801,I2801)</f>
        <v>23.324000000000002</v>
      </c>
      <c r="O2801" s="12" t="str">
        <f>IF(N2801&lt;I2801,$U$1," ")</f>
        <v xml:space="preserve"> </v>
      </c>
      <c r="P2801" s="12" t="str">
        <f>IFERROR((O2801+30)," ")</f>
        <v xml:space="preserve"> </v>
      </c>
      <c r="Q2801" s="2">
        <f ca="1">IF(O2801=$U$1,N2801,"0")*1.22</f>
        <v>0</v>
      </c>
    </row>
    <row r="2802" spans="1:17" x14ac:dyDescent="0.25">
      <c r="A2802" t="s">
        <v>7161</v>
      </c>
      <c r="B2802" t="s">
        <v>10158</v>
      </c>
      <c r="C2802">
        <v>15061</v>
      </c>
      <c r="D2802">
        <v>30.75</v>
      </c>
      <c r="E2802">
        <f>IFERROR(VLOOKUP(Table_ExternalData_15[[#This Row],[Id]],Rabati!B:C,2,0),0)</f>
        <v>10</v>
      </c>
      <c r="F2802">
        <v>5</v>
      </c>
      <c r="G2802" t="str">
        <f>VLOOKUP(Table_ExternalData_15[[#This Row],[Id]],'Blagovna izdelek'!A:C,3,0)</f>
        <v>Fiamm</v>
      </c>
      <c r="H2802">
        <f>Table_ExternalData_15[[#This Row],[Rabat]]*0.2</f>
        <v>2</v>
      </c>
      <c r="I2802" s="2">
        <f>Table_ExternalData_15[[#This Row],[Price]]-(Table_ExternalData_15[[#This Row],[Price]]*Table_ExternalData_15[[#This Row],[BB rabat]])/100</f>
        <v>30.135000000000002</v>
      </c>
      <c r="J2802" s="2">
        <f>Table_ExternalData_15[[#This Row],[BB cena]]*Table_ExternalData_15[[#Headers],[1,22]]</f>
        <v>36.764699999999998</v>
      </c>
      <c r="K2802" s="2">
        <f>Table_ExternalData_15[[#This Row],[Price]]*Table_ExternalData_15[[#Headers],[1,22]]</f>
        <v>37.515000000000001</v>
      </c>
      <c r="L2802" s="7">
        <f>IF(G2802="White Shark",E2802*0.5,IF(G2802="Sbox",E2802*0.5,IF(G2802="Tenda",E2802*0.5,E2802*0.2)))/100</f>
        <v>0.02</v>
      </c>
      <c r="M2802" s="2">
        <f>Table_ExternalData_15[[#This Row],[Price]]-Table_ExternalData_15[[#This Row],[Price]]*Table_ExternalData_15[[#This Row],[extra popust]]</f>
        <v>30.135000000000002</v>
      </c>
      <c r="N2802" s="2">
        <f>IF(M2802&lt;I2802,M2802,I2802)</f>
        <v>30.135000000000002</v>
      </c>
      <c r="O2802" s="12" t="str">
        <f>IF(N2802&lt;I2802,$U$1," ")</f>
        <v xml:space="preserve"> </v>
      </c>
      <c r="P2802" s="12" t="str">
        <f>IFERROR((O2802+30)," ")</f>
        <v xml:space="preserve"> </v>
      </c>
      <c r="Q2802" s="2">
        <f ca="1">IF(O2802=$U$1,N2802,"0")*1.22</f>
        <v>0</v>
      </c>
    </row>
    <row r="2803" spans="1:17" x14ac:dyDescent="0.25">
      <c r="A2803" t="s">
        <v>11124</v>
      </c>
      <c r="B2803" t="s">
        <v>11123</v>
      </c>
      <c r="C2803">
        <v>16615</v>
      </c>
      <c r="D2803">
        <v>37.4</v>
      </c>
      <c r="E2803">
        <f>IFERROR(VLOOKUP(Table_ExternalData_15[[#This Row],[Id]],Rabati!B:C,2,0),0)</f>
        <v>10</v>
      </c>
      <c r="F2803">
        <v>17</v>
      </c>
      <c r="G2803" t="str">
        <f>VLOOKUP(Table_ExternalData_15[[#This Row],[Id]],'Blagovna izdelek'!A:C,3,0)</f>
        <v>Fiamm</v>
      </c>
      <c r="H2803">
        <f>Table_ExternalData_15[[#This Row],[Rabat]]*0.2</f>
        <v>2</v>
      </c>
      <c r="I2803" s="2">
        <f>Table_ExternalData_15[[#This Row],[Price]]-(Table_ExternalData_15[[#This Row],[Price]]*Table_ExternalData_15[[#This Row],[BB rabat]])/100</f>
        <v>36.652000000000001</v>
      </c>
      <c r="J2803" s="2">
        <f>Table_ExternalData_15[[#This Row],[BB cena]]*Table_ExternalData_15[[#Headers],[1,22]]</f>
        <v>44.715440000000001</v>
      </c>
      <c r="K2803" s="2">
        <f>Table_ExternalData_15[[#This Row],[Price]]*Table_ExternalData_15[[#Headers],[1,22]]</f>
        <v>45.628</v>
      </c>
      <c r="L2803" s="7">
        <f>IF(G2803="White Shark",E2803*0.5,IF(G2803="Sbox",E2803*0.5,IF(G2803="Tenda",E2803*0.5,E2803*0.2)))/100</f>
        <v>0.02</v>
      </c>
      <c r="M2803" s="2">
        <f>Table_ExternalData_15[[#This Row],[Price]]-Table_ExternalData_15[[#This Row],[Price]]*Table_ExternalData_15[[#This Row],[extra popust]]</f>
        <v>36.652000000000001</v>
      </c>
      <c r="N2803" s="2">
        <f>IF(M2803&lt;I2803,M2803,I2803)</f>
        <v>36.652000000000001</v>
      </c>
      <c r="O2803" s="12" t="str">
        <f>IF(N2803&lt;I2803,$U$1," ")</f>
        <v xml:space="preserve"> </v>
      </c>
      <c r="P2803" s="12" t="str">
        <f>IFERROR((O2803+30)," ")</f>
        <v xml:space="preserve"> </v>
      </c>
      <c r="Q2803" s="2">
        <f ca="1">IF(O2803=$U$1,N2803,"0")*1.22</f>
        <v>0</v>
      </c>
    </row>
    <row r="2804" spans="1:17" x14ac:dyDescent="0.25">
      <c r="A2804" t="s">
        <v>668</v>
      </c>
      <c r="B2804" t="s">
        <v>667</v>
      </c>
      <c r="C2804">
        <v>6093</v>
      </c>
      <c r="D2804">
        <v>34.450000000000003</v>
      </c>
      <c r="E2804">
        <f>IFERROR(VLOOKUP(Table_ExternalData_15[[#This Row],[Id]],Rabati!B:C,2,0),0)</f>
        <v>20</v>
      </c>
      <c r="F2804">
        <v>0</v>
      </c>
      <c r="G2804" t="str">
        <f>VLOOKUP(Table_ExternalData_15[[#This Row],[Id]],'Blagovna izdelek'!A:C,3,0)</f>
        <v>Fantec</v>
      </c>
      <c r="H2804">
        <f>Table_ExternalData_15[[#This Row],[Rabat]]*0.2</f>
        <v>4</v>
      </c>
      <c r="I2804" s="2">
        <f>Table_ExternalData_15[[#This Row],[Price]]-(Table_ExternalData_15[[#This Row],[Price]]*Table_ExternalData_15[[#This Row],[BB rabat]])/100</f>
        <v>33.072000000000003</v>
      </c>
      <c r="J2804" s="2">
        <f>Table_ExternalData_15[[#This Row],[BB cena]]*Table_ExternalData_15[[#Headers],[1,22]]</f>
        <v>40.347840000000005</v>
      </c>
      <c r="K2804" s="2">
        <f>Table_ExternalData_15[[#This Row],[Price]]*Table_ExternalData_15[[#Headers],[1,22]]</f>
        <v>42.029000000000003</v>
      </c>
      <c r="L2804" s="7">
        <f>IF(G2804="White Shark",E2804*0.5,IF(G2804="Sbox",E2804*0.5,IF(G2804="Tenda",E2804*0.5,E2804*0.2)))/100</f>
        <v>0.04</v>
      </c>
      <c r="M2804" s="2">
        <f>Table_ExternalData_15[[#This Row],[Price]]-Table_ExternalData_15[[#This Row],[Price]]*Table_ExternalData_15[[#This Row],[extra popust]]</f>
        <v>33.072000000000003</v>
      </c>
      <c r="N2804" s="2">
        <f>IF(M2804&lt;I2804,M2804,I2804)</f>
        <v>33.072000000000003</v>
      </c>
      <c r="O2804" s="12" t="str">
        <f>IF(N2804&lt;I2804,$U$1," ")</f>
        <v xml:space="preserve"> </v>
      </c>
      <c r="P2804" s="12" t="str">
        <f>IFERROR((O2804+30)," ")</f>
        <v xml:space="preserve"> </v>
      </c>
      <c r="Q2804" s="2">
        <f ca="1">IF(O2804=$U$1,N2804,"0")*1.22</f>
        <v>0</v>
      </c>
    </row>
    <row r="2805" spans="1:17" x14ac:dyDescent="0.25">
      <c r="A2805" t="s">
        <v>670</v>
      </c>
      <c r="B2805" t="s">
        <v>669</v>
      </c>
      <c r="C2805">
        <v>6103</v>
      </c>
      <c r="D2805">
        <v>50.27</v>
      </c>
      <c r="E2805">
        <f>IFERROR(VLOOKUP(Table_ExternalData_15[[#This Row],[Id]],Rabati!B:C,2,0),0)</f>
        <v>20</v>
      </c>
      <c r="F2805">
        <v>0</v>
      </c>
      <c r="G2805" t="str">
        <f>VLOOKUP(Table_ExternalData_15[[#This Row],[Id]],'Blagovna izdelek'!A:C,3,0)</f>
        <v>Fantec</v>
      </c>
      <c r="H2805">
        <f>Table_ExternalData_15[[#This Row],[Rabat]]*0.2</f>
        <v>4</v>
      </c>
      <c r="I2805" s="2">
        <f>Table_ExternalData_15[[#This Row],[Price]]-(Table_ExternalData_15[[#This Row],[Price]]*Table_ExternalData_15[[#This Row],[BB rabat]])/100</f>
        <v>48.2592</v>
      </c>
      <c r="J2805" s="2">
        <f>Table_ExternalData_15[[#This Row],[BB cena]]*Table_ExternalData_15[[#Headers],[1,22]]</f>
        <v>58.876224000000001</v>
      </c>
      <c r="K2805" s="2">
        <f>Table_ExternalData_15[[#This Row],[Price]]*Table_ExternalData_15[[#Headers],[1,22]]</f>
        <v>61.3294</v>
      </c>
      <c r="L2805" s="7">
        <f>IF(G2805="White Shark",E2805*0.5,IF(G2805="Sbox",E2805*0.5,IF(G2805="Tenda",E2805*0.5,E2805*0.2)))/100</f>
        <v>0.04</v>
      </c>
      <c r="M2805" s="2">
        <f>Table_ExternalData_15[[#This Row],[Price]]-Table_ExternalData_15[[#This Row],[Price]]*Table_ExternalData_15[[#This Row],[extra popust]]</f>
        <v>48.2592</v>
      </c>
      <c r="N2805" s="2">
        <f>IF(M2805&lt;I2805,M2805,I2805)</f>
        <v>48.2592</v>
      </c>
      <c r="O2805" s="12" t="str">
        <f>IF(N2805&lt;I2805,$U$1," ")</f>
        <v xml:space="preserve"> </v>
      </c>
      <c r="P2805" s="12" t="str">
        <f>IFERROR((O2805+30)," ")</f>
        <v xml:space="preserve"> </v>
      </c>
      <c r="Q2805" s="2">
        <f ca="1">IF(O2805=$U$1,N2805,"0")*1.22</f>
        <v>0</v>
      </c>
    </row>
    <row r="2806" spans="1:17" x14ac:dyDescent="0.25">
      <c r="A2806" t="s">
        <v>1594</v>
      </c>
      <c r="B2806" t="s">
        <v>1593</v>
      </c>
      <c r="C2806">
        <v>7837</v>
      </c>
      <c r="D2806">
        <v>29.85</v>
      </c>
      <c r="E2806">
        <f>IFERROR(VLOOKUP(Table_ExternalData_15[[#This Row],[Id]],Rabati!B:C,2,0),0)</f>
        <v>20</v>
      </c>
      <c r="F2806">
        <v>1</v>
      </c>
      <c r="G2806" t="str">
        <f>VLOOKUP(Table_ExternalData_15[[#This Row],[Id]],'Blagovna izdelek'!A:C,3,0)</f>
        <v>Fantec</v>
      </c>
      <c r="H2806">
        <f>Table_ExternalData_15[[#This Row],[Rabat]]*0.2</f>
        <v>4</v>
      </c>
      <c r="I2806" s="2">
        <f>Table_ExternalData_15[[#This Row],[Price]]-(Table_ExternalData_15[[#This Row],[Price]]*Table_ExternalData_15[[#This Row],[BB rabat]])/100</f>
        <v>28.656000000000002</v>
      </c>
      <c r="J2806" s="2">
        <f>Table_ExternalData_15[[#This Row],[BB cena]]*Table_ExternalData_15[[#Headers],[1,22]]</f>
        <v>34.960320000000003</v>
      </c>
      <c r="K2806" s="2">
        <f>Table_ExternalData_15[[#This Row],[Price]]*Table_ExternalData_15[[#Headers],[1,22]]</f>
        <v>36.417000000000002</v>
      </c>
      <c r="L2806" s="7">
        <f>IF(G2806="White Shark",E2806*0.5,IF(G2806="Sbox",E2806*0.5,IF(G2806="Tenda",E2806*0.5,E2806*0.2)))/100</f>
        <v>0.04</v>
      </c>
      <c r="M2806" s="2">
        <f>Table_ExternalData_15[[#This Row],[Price]]-Table_ExternalData_15[[#This Row],[Price]]*Table_ExternalData_15[[#This Row],[extra popust]]</f>
        <v>28.656000000000002</v>
      </c>
      <c r="N2806" s="2">
        <f>IF(M2806&lt;I2806,M2806,I2806)</f>
        <v>28.656000000000002</v>
      </c>
      <c r="O2806" s="12" t="str">
        <f>IF(N2806&lt;I2806,$U$1," ")</f>
        <v xml:space="preserve"> </v>
      </c>
      <c r="P2806" s="12" t="str">
        <f>IFERROR((O2806+30)," ")</f>
        <v xml:space="preserve"> </v>
      </c>
      <c r="Q2806" s="2">
        <f ca="1">IF(O2806=$U$1,N2806,"0")*1.22</f>
        <v>0</v>
      </c>
    </row>
    <row r="2807" spans="1:17" x14ac:dyDescent="0.25">
      <c r="A2807" t="s">
        <v>1633</v>
      </c>
      <c r="B2807" t="s">
        <v>1632</v>
      </c>
      <c r="C2807">
        <v>7903</v>
      </c>
      <c r="D2807">
        <v>23.3</v>
      </c>
      <c r="E2807">
        <f>IFERROR(VLOOKUP(Table_ExternalData_15[[#This Row],[Id]],Rabati!B:C,2,0),0)</f>
        <v>20</v>
      </c>
      <c r="F2807">
        <v>0</v>
      </c>
      <c r="G2807" t="str">
        <f>VLOOKUP(Table_ExternalData_15[[#This Row],[Id]],'Blagovna izdelek'!A:C,3,0)</f>
        <v>Fantec</v>
      </c>
      <c r="H2807">
        <f>Table_ExternalData_15[[#This Row],[Rabat]]*0.2</f>
        <v>4</v>
      </c>
      <c r="I2807" s="2">
        <f>Table_ExternalData_15[[#This Row],[Price]]-(Table_ExternalData_15[[#This Row],[Price]]*Table_ExternalData_15[[#This Row],[BB rabat]])/100</f>
        <v>22.368000000000002</v>
      </c>
      <c r="J2807" s="2">
        <f>Table_ExternalData_15[[#This Row],[BB cena]]*Table_ExternalData_15[[#Headers],[1,22]]</f>
        <v>27.288960000000003</v>
      </c>
      <c r="K2807" s="2">
        <f>Table_ExternalData_15[[#This Row],[Price]]*Table_ExternalData_15[[#Headers],[1,22]]</f>
        <v>28.426000000000002</v>
      </c>
      <c r="L2807" s="7">
        <f>IF(G2807="White Shark",E2807*0.5,IF(G2807="Sbox",E2807*0.5,IF(G2807="Tenda",E2807*0.5,E2807*0.2)))/100</f>
        <v>0.04</v>
      </c>
      <c r="M2807" s="2">
        <f>Table_ExternalData_15[[#This Row],[Price]]-Table_ExternalData_15[[#This Row],[Price]]*Table_ExternalData_15[[#This Row],[extra popust]]</f>
        <v>22.368000000000002</v>
      </c>
      <c r="N2807" s="2">
        <f>IF(M2807&lt;I2807,M2807,I2807)</f>
        <v>22.368000000000002</v>
      </c>
      <c r="O2807" s="12" t="str">
        <f>IF(N2807&lt;I2807,$U$1," ")</f>
        <v xml:space="preserve"> </v>
      </c>
      <c r="P2807" s="12" t="str">
        <f>IFERROR((O2807+30)," ")</f>
        <v xml:space="preserve"> </v>
      </c>
      <c r="Q2807" s="2">
        <f ca="1">IF(O2807=$U$1,N2807,"0")*1.22</f>
        <v>0</v>
      </c>
    </row>
    <row r="2808" spans="1:17" x14ac:dyDescent="0.25">
      <c r="A2808" t="s">
        <v>1635</v>
      </c>
      <c r="B2808" t="s">
        <v>1634</v>
      </c>
      <c r="C2808">
        <v>7904</v>
      </c>
      <c r="D2808">
        <v>21.1</v>
      </c>
      <c r="E2808">
        <f>IFERROR(VLOOKUP(Table_ExternalData_15[[#This Row],[Id]],Rabati!B:C,2,0),0)</f>
        <v>20</v>
      </c>
      <c r="F2808">
        <v>2</v>
      </c>
      <c r="G2808" t="str">
        <f>VLOOKUP(Table_ExternalData_15[[#This Row],[Id]],'Blagovna izdelek'!A:C,3,0)</f>
        <v>Fantec</v>
      </c>
      <c r="H2808">
        <f>Table_ExternalData_15[[#This Row],[Rabat]]*0.2</f>
        <v>4</v>
      </c>
      <c r="I2808" s="2">
        <f>Table_ExternalData_15[[#This Row],[Price]]-(Table_ExternalData_15[[#This Row],[Price]]*Table_ExternalData_15[[#This Row],[BB rabat]])/100</f>
        <v>20.256</v>
      </c>
      <c r="J2808" s="2">
        <f>Table_ExternalData_15[[#This Row],[BB cena]]*Table_ExternalData_15[[#Headers],[1,22]]</f>
        <v>24.712319999999998</v>
      </c>
      <c r="K2808" s="2">
        <f>Table_ExternalData_15[[#This Row],[Price]]*Table_ExternalData_15[[#Headers],[1,22]]</f>
        <v>25.742000000000001</v>
      </c>
      <c r="L2808" s="7">
        <f>IF(G2808="White Shark",E2808*0.5,IF(G2808="Sbox",E2808*0.5,IF(G2808="Tenda",E2808*0.5,E2808*0.2)))/100</f>
        <v>0.04</v>
      </c>
      <c r="M2808" s="2">
        <f>Table_ExternalData_15[[#This Row],[Price]]-Table_ExternalData_15[[#This Row],[Price]]*Table_ExternalData_15[[#This Row],[extra popust]]</f>
        <v>20.256</v>
      </c>
      <c r="N2808" s="2">
        <f>IF(M2808&lt;I2808,M2808,I2808)</f>
        <v>20.256</v>
      </c>
      <c r="O2808" s="12" t="str">
        <f>IF(N2808&lt;I2808,$U$1," ")</f>
        <v xml:space="preserve"> </v>
      </c>
      <c r="P2808" s="12" t="str">
        <f>IFERROR((O2808+30)," ")</f>
        <v xml:space="preserve"> </v>
      </c>
      <c r="Q2808" s="2">
        <f ca="1">IF(O2808=$U$1,N2808,"0")*1.22</f>
        <v>0</v>
      </c>
    </row>
    <row r="2809" spans="1:17" x14ac:dyDescent="0.25">
      <c r="A2809" t="s">
        <v>1639</v>
      </c>
      <c r="B2809" t="s">
        <v>1638</v>
      </c>
      <c r="C2809">
        <v>7909</v>
      </c>
      <c r="D2809">
        <v>25.75</v>
      </c>
      <c r="E2809">
        <f>IFERROR(VLOOKUP(Table_ExternalData_15[[#This Row],[Id]],Rabati!B:C,2,0),0)</f>
        <v>20</v>
      </c>
      <c r="F2809">
        <v>0</v>
      </c>
      <c r="G2809" t="str">
        <f>VLOOKUP(Table_ExternalData_15[[#This Row],[Id]],'Blagovna izdelek'!A:C,3,0)</f>
        <v>Fantec</v>
      </c>
      <c r="H2809">
        <f>Table_ExternalData_15[[#This Row],[Rabat]]*0.2</f>
        <v>4</v>
      </c>
      <c r="I2809" s="2">
        <f>Table_ExternalData_15[[#This Row],[Price]]-(Table_ExternalData_15[[#This Row],[Price]]*Table_ExternalData_15[[#This Row],[BB rabat]])/100</f>
        <v>24.72</v>
      </c>
      <c r="J2809" s="2">
        <f>Table_ExternalData_15[[#This Row],[BB cena]]*Table_ExternalData_15[[#Headers],[1,22]]</f>
        <v>30.158399999999997</v>
      </c>
      <c r="K2809" s="2">
        <f>Table_ExternalData_15[[#This Row],[Price]]*Table_ExternalData_15[[#Headers],[1,22]]</f>
        <v>31.414999999999999</v>
      </c>
      <c r="L2809" s="7">
        <f>IF(G2809="White Shark",E2809*0.5,IF(G2809="Sbox",E2809*0.5,IF(G2809="Tenda",E2809*0.5,E2809*0.2)))/100</f>
        <v>0.04</v>
      </c>
      <c r="M2809" s="2">
        <f>Table_ExternalData_15[[#This Row],[Price]]-Table_ExternalData_15[[#This Row],[Price]]*Table_ExternalData_15[[#This Row],[extra popust]]</f>
        <v>24.72</v>
      </c>
      <c r="N2809" s="2">
        <f>IF(M2809&lt;I2809,M2809,I2809)</f>
        <v>24.72</v>
      </c>
      <c r="O2809" s="12" t="str">
        <f>IF(N2809&lt;I2809,$U$1," ")</f>
        <v xml:space="preserve"> </v>
      </c>
      <c r="P2809" s="12" t="str">
        <f>IFERROR((O2809+30)," ")</f>
        <v xml:space="preserve"> </v>
      </c>
      <c r="Q2809" s="2">
        <f ca="1">IF(O2809=$U$1,N2809,"0")*1.22</f>
        <v>0</v>
      </c>
    </row>
    <row r="2810" spans="1:17" x14ac:dyDescent="0.25">
      <c r="A2810" t="s">
        <v>1641</v>
      </c>
      <c r="B2810" t="s">
        <v>1640</v>
      </c>
      <c r="C2810">
        <v>7911</v>
      </c>
      <c r="D2810">
        <v>29.95</v>
      </c>
      <c r="E2810">
        <f>IFERROR(VLOOKUP(Table_ExternalData_15[[#This Row],[Id]],Rabati!B:C,2,0),0)</f>
        <v>20</v>
      </c>
      <c r="F2810">
        <v>0</v>
      </c>
      <c r="G2810" t="str">
        <f>VLOOKUP(Table_ExternalData_15[[#This Row],[Id]],'Blagovna izdelek'!A:C,3,0)</f>
        <v>Fantec</v>
      </c>
      <c r="H2810">
        <f>Table_ExternalData_15[[#This Row],[Rabat]]*0.2</f>
        <v>4</v>
      </c>
      <c r="I2810" s="2">
        <f>Table_ExternalData_15[[#This Row],[Price]]-(Table_ExternalData_15[[#This Row],[Price]]*Table_ExternalData_15[[#This Row],[BB rabat]])/100</f>
        <v>28.751999999999999</v>
      </c>
      <c r="J2810" s="2">
        <f>Table_ExternalData_15[[#This Row],[BB cena]]*Table_ExternalData_15[[#Headers],[1,22]]</f>
        <v>35.077439999999996</v>
      </c>
      <c r="K2810" s="2">
        <f>Table_ExternalData_15[[#This Row],[Price]]*Table_ExternalData_15[[#Headers],[1,22]]</f>
        <v>36.539000000000001</v>
      </c>
      <c r="L2810" s="7">
        <f>IF(G2810="White Shark",E2810*0.5,IF(G2810="Sbox",E2810*0.5,IF(G2810="Tenda",E2810*0.5,E2810*0.2)))/100</f>
        <v>0.04</v>
      </c>
      <c r="M2810" s="2">
        <f>Table_ExternalData_15[[#This Row],[Price]]-Table_ExternalData_15[[#This Row],[Price]]*Table_ExternalData_15[[#This Row],[extra popust]]</f>
        <v>28.751999999999999</v>
      </c>
      <c r="N2810" s="2">
        <f>IF(M2810&lt;I2810,M2810,I2810)</f>
        <v>28.751999999999999</v>
      </c>
      <c r="O2810" s="12" t="str">
        <f>IF(N2810&lt;I2810,$U$1," ")</f>
        <v xml:space="preserve"> </v>
      </c>
      <c r="P2810" s="12" t="str">
        <f>IFERROR((O2810+30)," ")</f>
        <v xml:space="preserve"> </v>
      </c>
      <c r="Q2810" s="2">
        <f ca="1">IF(O2810=$U$1,N2810,"0")*1.22</f>
        <v>0</v>
      </c>
    </row>
    <row r="2811" spans="1:17" x14ac:dyDescent="0.25">
      <c r="A2811" t="s">
        <v>1643</v>
      </c>
      <c r="B2811" t="s">
        <v>1642</v>
      </c>
      <c r="C2811">
        <v>7912</v>
      </c>
      <c r="D2811">
        <v>26.62</v>
      </c>
      <c r="E2811">
        <f>IFERROR(VLOOKUP(Table_ExternalData_15[[#This Row],[Id]],Rabati!B:C,2,0),0)</f>
        <v>20</v>
      </c>
      <c r="F2811">
        <v>0</v>
      </c>
      <c r="G2811" t="str">
        <f>VLOOKUP(Table_ExternalData_15[[#This Row],[Id]],'Blagovna izdelek'!A:C,3,0)</f>
        <v>Fantec</v>
      </c>
      <c r="H2811">
        <f>Table_ExternalData_15[[#This Row],[Rabat]]*0.2</f>
        <v>4</v>
      </c>
      <c r="I2811" s="2">
        <f>Table_ExternalData_15[[#This Row],[Price]]-(Table_ExternalData_15[[#This Row],[Price]]*Table_ExternalData_15[[#This Row],[BB rabat]])/100</f>
        <v>25.555199999999999</v>
      </c>
      <c r="J2811" s="2">
        <f>Table_ExternalData_15[[#This Row],[BB cena]]*Table_ExternalData_15[[#Headers],[1,22]]</f>
        <v>31.177343999999998</v>
      </c>
      <c r="K2811" s="2">
        <f>Table_ExternalData_15[[#This Row],[Price]]*Table_ExternalData_15[[#Headers],[1,22]]</f>
        <v>32.476399999999998</v>
      </c>
      <c r="L2811" s="7">
        <f>IF(G2811="White Shark",E2811*0.5,IF(G2811="Sbox",E2811*0.5,IF(G2811="Tenda",E2811*0.5,E2811*0.2)))/100</f>
        <v>0.04</v>
      </c>
      <c r="M2811" s="2">
        <f>Table_ExternalData_15[[#This Row],[Price]]-Table_ExternalData_15[[#This Row],[Price]]*Table_ExternalData_15[[#This Row],[extra popust]]</f>
        <v>25.555199999999999</v>
      </c>
      <c r="N2811" s="2">
        <f>IF(M2811&lt;I2811,M2811,I2811)</f>
        <v>25.555199999999999</v>
      </c>
      <c r="O2811" s="12" t="str">
        <f>IF(N2811&lt;I2811,$U$1," ")</f>
        <v xml:space="preserve"> </v>
      </c>
      <c r="P2811" s="12" t="str">
        <f>IFERROR((O2811+30)," ")</f>
        <v xml:space="preserve"> </v>
      </c>
      <c r="Q2811" s="2">
        <f ca="1">IF(O2811=$U$1,N2811,"0")*1.22</f>
        <v>0</v>
      </c>
    </row>
    <row r="2812" spans="1:17" x14ac:dyDescent="0.25">
      <c r="A2812" t="s">
        <v>1645</v>
      </c>
      <c r="B2812" t="s">
        <v>1644</v>
      </c>
      <c r="C2812">
        <v>7914</v>
      </c>
      <c r="D2812">
        <v>34.6</v>
      </c>
      <c r="E2812">
        <f>IFERROR(VLOOKUP(Table_ExternalData_15[[#This Row],[Id]],Rabati!B:C,2,0),0)</f>
        <v>20</v>
      </c>
      <c r="F2812">
        <v>0</v>
      </c>
      <c r="G2812" t="str">
        <f>VLOOKUP(Table_ExternalData_15[[#This Row],[Id]],'Blagovna izdelek'!A:C,3,0)</f>
        <v>Fantec</v>
      </c>
      <c r="H2812">
        <f>Table_ExternalData_15[[#This Row],[Rabat]]*0.2</f>
        <v>4</v>
      </c>
      <c r="I2812" s="2">
        <f>Table_ExternalData_15[[#This Row],[Price]]-(Table_ExternalData_15[[#This Row],[Price]]*Table_ExternalData_15[[#This Row],[BB rabat]])/100</f>
        <v>33.216000000000001</v>
      </c>
      <c r="J2812" s="2">
        <f>Table_ExternalData_15[[#This Row],[BB cena]]*Table_ExternalData_15[[#Headers],[1,22]]</f>
        <v>40.523519999999998</v>
      </c>
      <c r="K2812" s="2">
        <f>Table_ExternalData_15[[#This Row],[Price]]*Table_ExternalData_15[[#Headers],[1,22]]</f>
        <v>42.212000000000003</v>
      </c>
      <c r="L2812" s="7">
        <f>IF(G2812="White Shark",E2812*0.5,IF(G2812="Sbox",E2812*0.5,IF(G2812="Tenda",E2812*0.5,E2812*0.2)))/100</f>
        <v>0.04</v>
      </c>
      <c r="M2812" s="2">
        <f>Table_ExternalData_15[[#This Row],[Price]]-Table_ExternalData_15[[#This Row],[Price]]*Table_ExternalData_15[[#This Row],[extra popust]]</f>
        <v>33.216000000000001</v>
      </c>
      <c r="N2812" s="2">
        <f>IF(M2812&lt;I2812,M2812,I2812)</f>
        <v>33.216000000000001</v>
      </c>
      <c r="O2812" s="12" t="str">
        <f>IF(N2812&lt;I2812,$U$1," ")</f>
        <v xml:space="preserve"> </v>
      </c>
      <c r="P2812" s="12" t="str">
        <f>IFERROR((O2812+30)," ")</f>
        <v xml:space="preserve"> </v>
      </c>
      <c r="Q2812" s="2">
        <f ca="1">IF(O2812=$U$1,N2812,"0")*1.22</f>
        <v>0</v>
      </c>
    </row>
    <row r="2813" spans="1:17" x14ac:dyDescent="0.25">
      <c r="A2813" t="s">
        <v>1647</v>
      </c>
      <c r="B2813" t="s">
        <v>1646</v>
      </c>
      <c r="C2813">
        <v>7918</v>
      </c>
      <c r="D2813">
        <v>97.85</v>
      </c>
      <c r="E2813">
        <f>IFERROR(VLOOKUP(Table_ExternalData_15[[#This Row],[Id]],Rabati!B:C,2,0),0)</f>
        <v>20</v>
      </c>
      <c r="F2813">
        <v>0</v>
      </c>
      <c r="G2813" t="str">
        <f>VLOOKUP(Table_ExternalData_15[[#This Row],[Id]],'Blagovna izdelek'!A:C,3,0)</f>
        <v>Fantec</v>
      </c>
      <c r="H2813">
        <f>Table_ExternalData_15[[#This Row],[Rabat]]*0.2</f>
        <v>4</v>
      </c>
      <c r="I2813" s="2">
        <f>Table_ExternalData_15[[#This Row],[Price]]-(Table_ExternalData_15[[#This Row],[Price]]*Table_ExternalData_15[[#This Row],[BB rabat]])/100</f>
        <v>93.935999999999993</v>
      </c>
      <c r="J2813" s="2">
        <f>Table_ExternalData_15[[#This Row],[BB cena]]*Table_ExternalData_15[[#Headers],[1,22]]</f>
        <v>114.60191999999999</v>
      </c>
      <c r="K2813" s="2">
        <f>Table_ExternalData_15[[#This Row],[Price]]*Table_ExternalData_15[[#Headers],[1,22]]</f>
        <v>119.377</v>
      </c>
      <c r="L2813" s="7">
        <f>IF(G2813="White Shark",E2813*0.5,IF(G2813="Sbox",E2813*0.5,IF(G2813="Tenda",E2813*0.5,E2813*0.2)))/100</f>
        <v>0.04</v>
      </c>
      <c r="M2813" s="2">
        <f>Table_ExternalData_15[[#This Row],[Price]]-Table_ExternalData_15[[#This Row],[Price]]*Table_ExternalData_15[[#This Row],[extra popust]]</f>
        <v>93.935999999999993</v>
      </c>
      <c r="N2813" s="2">
        <f>IF(M2813&lt;I2813,M2813,I2813)</f>
        <v>93.935999999999993</v>
      </c>
      <c r="O2813" s="12" t="str">
        <f>IF(N2813&lt;I2813,$U$1," ")</f>
        <v xml:space="preserve"> </v>
      </c>
      <c r="P2813" s="12" t="str">
        <f>IFERROR((O2813+30)," ")</f>
        <v xml:space="preserve"> </v>
      </c>
      <c r="Q2813" s="2">
        <f ca="1">IF(O2813=$U$1,N2813,"0")*1.22</f>
        <v>0</v>
      </c>
    </row>
    <row r="2814" spans="1:17" x14ac:dyDescent="0.25">
      <c r="A2814" t="s">
        <v>1702</v>
      </c>
      <c r="B2814" t="s">
        <v>1701</v>
      </c>
      <c r="C2814">
        <v>7981</v>
      </c>
      <c r="D2814">
        <v>271.77</v>
      </c>
      <c r="E2814">
        <f>IFERROR(VLOOKUP(Table_ExternalData_15[[#This Row],[Id]],Rabati!B:C,2,0),0)</f>
        <v>5</v>
      </c>
      <c r="F2814">
        <v>1</v>
      </c>
      <c r="G2814" t="str">
        <f>VLOOKUP(Table_ExternalData_15[[#This Row],[Id]],'Blagovna izdelek'!A:C,3,0)</f>
        <v>Fantec</v>
      </c>
      <c r="H2814">
        <f>Table_ExternalData_15[[#This Row],[Rabat]]*0.2</f>
        <v>1</v>
      </c>
      <c r="I2814" s="2">
        <f>Table_ExternalData_15[[#This Row],[Price]]-(Table_ExternalData_15[[#This Row],[Price]]*Table_ExternalData_15[[#This Row],[BB rabat]])/100</f>
        <v>269.0523</v>
      </c>
      <c r="J2814" s="2">
        <f>Table_ExternalData_15[[#This Row],[BB cena]]*Table_ExternalData_15[[#Headers],[1,22]]</f>
        <v>328.24380600000001</v>
      </c>
      <c r="K2814" s="2">
        <f>Table_ExternalData_15[[#This Row],[Price]]*Table_ExternalData_15[[#Headers],[1,22]]</f>
        <v>331.55939999999998</v>
      </c>
      <c r="L2814" s="7">
        <f>IF(G2814="White Shark",E2814*0.5,IF(G2814="Sbox",E2814*0.5,IF(G2814="Tenda",E2814*0.5,E2814*0.2)))/100</f>
        <v>0.01</v>
      </c>
      <c r="M2814" s="2">
        <f>Table_ExternalData_15[[#This Row],[Price]]-Table_ExternalData_15[[#This Row],[Price]]*Table_ExternalData_15[[#This Row],[extra popust]]</f>
        <v>269.0523</v>
      </c>
      <c r="N2814" s="2">
        <f>IF(M2814&lt;I2814,M2814,I2814)</f>
        <v>269.0523</v>
      </c>
      <c r="O2814" s="12" t="str">
        <f>IF(N2814&lt;I2814,$U$1," ")</f>
        <v xml:space="preserve"> </v>
      </c>
      <c r="P2814" s="12" t="str">
        <f>IFERROR((O2814+30)," ")</f>
        <v xml:space="preserve"> </v>
      </c>
      <c r="Q2814" s="2">
        <f ca="1">IF(O2814=$U$1,N2814,"0")*1.22</f>
        <v>0</v>
      </c>
    </row>
    <row r="2815" spans="1:17" x14ac:dyDescent="0.25">
      <c r="A2815" t="s">
        <v>1704</v>
      </c>
      <c r="B2815" t="s">
        <v>1703</v>
      </c>
      <c r="C2815">
        <v>7982</v>
      </c>
      <c r="D2815">
        <v>389.53</v>
      </c>
      <c r="E2815">
        <f>IFERROR(VLOOKUP(Table_ExternalData_15[[#This Row],[Id]],Rabati!B:C,2,0),0)</f>
        <v>10</v>
      </c>
      <c r="F2815">
        <v>0</v>
      </c>
      <c r="G2815" t="str">
        <f>VLOOKUP(Table_ExternalData_15[[#This Row],[Id]],'Blagovna izdelek'!A:C,3,0)</f>
        <v>Fantec</v>
      </c>
      <c r="H2815">
        <f>Table_ExternalData_15[[#This Row],[Rabat]]*0.2</f>
        <v>2</v>
      </c>
      <c r="I2815" s="2">
        <f>Table_ExternalData_15[[#This Row],[Price]]-(Table_ExternalData_15[[#This Row],[Price]]*Table_ExternalData_15[[#This Row],[BB rabat]])/100</f>
        <v>381.73939999999999</v>
      </c>
      <c r="J2815" s="2">
        <f>Table_ExternalData_15[[#This Row],[BB cena]]*Table_ExternalData_15[[#Headers],[1,22]]</f>
        <v>465.72206799999998</v>
      </c>
      <c r="K2815" s="2">
        <f>Table_ExternalData_15[[#This Row],[Price]]*Table_ExternalData_15[[#Headers],[1,22]]</f>
        <v>475.22659999999996</v>
      </c>
      <c r="L2815" s="7">
        <f>IF(G2815="White Shark",E2815*0.5,IF(G2815="Sbox",E2815*0.5,IF(G2815="Tenda",E2815*0.5,E2815*0.2)))/100</f>
        <v>0.02</v>
      </c>
      <c r="M2815" s="2">
        <f>Table_ExternalData_15[[#This Row],[Price]]-Table_ExternalData_15[[#This Row],[Price]]*Table_ExternalData_15[[#This Row],[extra popust]]</f>
        <v>381.73939999999999</v>
      </c>
      <c r="N2815" s="2">
        <f>IF(M2815&lt;I2815,M2815,I2815)</f>
        <v>381.73939999999999</v>
      </c>
      <c r="O2815" s="12" t="str">
        <f>IF(N2815&lt;I2815,$U$1," ")</f>
        <v xml:space="preserve"> </v>
      </c>
      <c r="P2815" s="12" t="str">
        <f>IFERROR((O2815+30)," ")</f>
        <v xml:space="preserve"> </v>
      </c>
      <c r="Q2815" s="2">
        <f ca="1">IF(O2815=$U$1,N2815,"0")*1.22</f>
        <v>0</v>
      </c>
    </row>
    <row r="2816" spans="1:17" x14ac:dyDescent="0.25">
      <c r="A2816" t="s">
        <v>1706</v>
      </c>
      <c r="B2816" t="s">
        <v>1705</v>
      </c>
      <c r="C2816">
        <v>7983</v>
      </c>
      <c r="D2816">
        <v>288.19</v>
      </c>
      <c r="E2816">
        <f>IFERROR(VLOOKUP(Table_ExternalData_15[[#This Row],[Id]],Rabati!B:C,2,0),0)</f>
        <v>5</v>
      </c>
      <c r="F2816">
        <v>1</v>
      </c>
      <c r="G2816" t="str">
        <f>VLOOKUP(Table_ExternalData_15[[#This Row],[Id]],'Blagovna izdelek'!A:C,3,0)</f>
        <v>Fantec</v>
      </c>
      <c r="H2816">
        <f>Table_ExternalData_15[[#This Row],[Rabat]]*0.2</f>
        <v>1</v>
      </c>
      <c r="I2816" s="2">
        <f>Table_ExternalData_15[[#This Row],[Price]]-(Table_ExternalData_15[[#This Row],[Price]]*Table_ExternalData_15[[#This Row],[BB rabat]])/100</f>
        <v>285.30810000000002</v>
      </c>
      <c r="J2816" s="2">
        <f>Table_ExternalData_15[[#This Row],[BB cena]]*Table_ExternalData_15[[#Headers],[1,22]]</f>
        <v>348.07588200000004</v>
      </c>
      <c r="K2816" s="2">
        <f>Table_ExternalData_15[[#This Row],[Price]]*Table_ExternalData_15[[#Headers],[1,22]]</f>
        <v>351.59179999999998</v>
      </c>
      <c r="L2816" s="7">
        <f>IF(G2816="White Shark",E2816*0.5,IF(G2816="Sbox",E2816*0.5,IF(G2816="Tenda",E2816*0.5,E2816*0.2)))/100</f>
        <v>0.01</v>
      </c>
      <c r="M2816" s="2">
        <f>Table_ExternalData_15[[#This Row],[Price]]-Table_ExternalData_15[[#This Row],[Price]]*Table_ExternalData_15[[#This Row],[extra popust]]</f>
        <v>285.30810000000002</v>
      </c>
      <c r="N2816" s="2">
        <f>IF(M2816&lt;I2816,M2816,I2816)</f>
        <v>285.30810000000002</v>
      </c>
      <c r="O2816" s="12" t="str">
        <f>IF(N2816&lt;I2816,$U$1," ")</f>
        <v xml:space="preserve"> </v>
      </c>
      <c r="P2816" s="12" t="str">
        <f>IFERROR((O2816+30)," ")</f>
        <v xml:space="preserve"> </v>
      </c>
      <c r="Q2816" s="2">
        <f ca="1">IF(O2816=$U$1,N2816,"0")*1.22</f>
        <v>0</v>
      </c>
    </row>
    <row r="2817" spans="1:17" x14ac:dyDescent="0.25">
      <c r="A2817" t="s">
        <v>2921</v>
      </c>
      <c r="B2817" t="s">
        <v>2920</v>
      </c>
      <c r="C2817">
        <v>8947</v>
      </c>
      <c r="D2817">
        <v>23.95</v>
      </c>
      <c r="E2817">
        <f>IFERROR(VLOOKUP(Table_ExternalData_15[[#This Row],[Id]],Rabati!B:C,2,0),0)</f>
        <v>20</v>
      </c>
      <c r="F2817">
        <v>0</v>
      </c>
      <c r="G2817" t="str">
        <f>VLOOKUP(Table_ExternalData_15[[#This Row],[Id]],'Blagovna izdelek'!A:C,3,0)</f>
        <v>Fantec</v>
      </c>
      <c r="H2817">
        <f>Table_ExternalData_15[[#This Row],[Rabat]]*0.2</f>
        <v>4</v>
      </c>
      <c r="I2817" s="2">
        <f>Table_ExternalData_15[[#This Row],[Price]]-(Table_ExternalData_15[[#This Row],[Price]]*Table_ExternalData_15[[#This Row],[BB rabat]])/100</f>
        <v>22.992000000000001</v>
      </c>
      <c r="J2817" s="2">
        <f>Table_ExternalData_15[[#This Row],[BB cena]]*Table_ExternalData_15[[#Headers],[1,22]]</f>
        <v>28.050239999999999</v>
      </c>
      <c r="K2817" s="2">
        <f>Table_ExternalData_15[[#This Row],[Price]]*Table_ExternalData_15[[#Headers],[1,22]]</f>
        <v>29.218999999999998</v>
      </c>
      <c r="L2817" s="7">
        <f>IF(G2817="White Shark",E2817*0.5,IF(G2817="Sbox",E2817*0.5,IF(G2817="Tenda",E2817*0.5,E2817*0.2)))/100</f>
        <v>0.04</v>
      </c>
      <c r="M2817" s="2">
        <f>Table_ExternalData_15[[#This Row],[Price]]-Table_ExternalData_15[[#This Row],[Price]]*Table_ExternalData_15[[#This Row],[extra popust]]</f>
        <v>22.992000000000001</v>
      </c>
      <c r="N2817" s="2">
        <f>IF(M2817&lt;I2817,M2817,I2817)</f>
        <v>22.992000000000001</v>
      </c>
      <c r="O2817" s="12" t="str">
        <f>IF(N2817&lt;I2817,$U$1," ")</f>
        <v xml:space="preserve"> </v>
      </c>
      <c r="P2817" s="12" t="str">
        <f>IFERROR((O2817+30)," ")</f>
        <v xml:space="preserve"> </v>
      </c>
      <c r="Q2817" s="2">
        <f ca="1">IF(O2817=$U$1,N2817,"0")*1.22</f>
        <v>0</v>
      </c>
    </row>
    <row r="2818" spans="1:17" x14ac:dyDescent="0.25">
      <c r="A2818" t="s">
        <v>3056</v>
      </c>
      <c r="B2818" t="s">
        <v>3055</v>
      </c>
      <c r="C2818">
        <v>9088</v>
      </c>
      <c r="D2818">
        <v>13.3</v>
      </c>
      <c r="E2818">
        <f>IFERROR(VLOOKUP(Table_ExternalData_15[[#This Row],[Id]],Rabati!B:C,2,0),0)</f>
        <v>10</v>
      </c>
      <c r="F2818">
        <v>5</v>
      </c>
      <c r="G2818" t="str">
        <f>VLOOKUP(Table_ExternalData_15[[#This Row],[Id]],'Blagovna izdelek'!A:C,3,0)</f>
        <v>Fantec</v>
      </c>
      <c r="H2818">
        <f>Table_ExternalData_15[[#This Row],[Rabat]]*0.2</f>
        <v>2</v>
      </c>
      <c r="I2818" s="2">
        <f>Table_ExternalData_15[[#This Row],[Price]]-(Table_ExternalData_15[[#This Row],[Price]]*Table_ExternalData_15[[#This Row],[BB rabat]])/100</f>
        <v>13.034000000000001</v>
      </c>
      <c r="J2818" s="2">
        <f>Table_ExternalData_15[[#This Row],[BB cena]]*Table_ExternalData_15[[#Headers],[1,22]]</f>
        <v>15.901480000000001</v>
      </c>
      <c r="K2818" s="2">
        <f>Table_ExternalData_15[[#This Row],[Price]]*Table_ExternalData_15[[#Headers],[1,22]]</f>
        <v>16.225999999999999</v>
      </c>
      <c r="L2818" s="7">
        <f>IF(G2818="White Shark",E2818*0.5,IF(G2818="Sbox",E2818*0.5,IF(G2818="Tenda",E2818*0.5,E2818*0.2)))/100</f>
        <v>0.02</v>
      </c>
      <c r="M2818" s="2">
        <f>Table_ExternalData_15[[#This Row],[Price]]-Table_ExternalData_15[[#This Row],[Price]]*Table_ExternalData_15[[#This Row],[extra popust]]</f>
        <v>13.034000000000001</v>
      </c>
      <c r="N2818" s="2">
        <f>IF(M2818&lt;I2818,M2818,I2818)</f>
        <v>13.034000000000001</v>
      </c>
      <c r="O2818" s="12" t="str">
        <f>IF(N2818&lt;I2818,$U$1," ")</f>
        <v xml:space="preserve"> </v>
      </c>
      <c r="P2818" s="12" t="str">
        <f>IFERROR((O2818+30)," ")</f>
        <v xml:space="preserve"> </v>
      </c>
      <c r="Q2818" s="2">
        <f ca="1">IF(O2818=$U$1,N2818,"0")*1.22</f>
        <v>0</v>
      </c>
    </row>
    <row r="2819" spans="1:17" x14ac:dyDescent="0.25">
      <c r="A2819" t="s">
        <v>3058</v>
      </c>
      <c r="B2819" t="s">
        <v>3057</v>
      </c>
      <c r="C2819">
        <v>9092</v>
      </c>
      <c r="D2819">
        <v>11.35</v>
      </c>
      <c r="E2819">
        <f>IFERROR(VLOOKUP(Table_ExternalData_15[[#This Row],[Id]],Rabati!B:C,2,0),0)</f>
        <v>10</v>
      </c>
      <c r="F2819">
        <v>0</v>
      </c>
      <c r="G2819" t="str">
        <f>VLOOKUP(Table_ExternalData_15[[#This Row],[Id]],'Blagovna izdelek'!A:C,3,0)</f>
        <v>Fantec</v>
      </c>
      <c r="H2819">
        <f>Table_ExternalData_15[[#This Row],[Rabat]]*0.2</f>
        <v>2</v>
      </c>
      <c r="I2819" s="2">
        <f>Table_ExternalData_15[[#This Row],[Price]]-(Table_ExternalData_15[[#This Row],[Price]]*Table_ExternalData_15[[#This Row],[BB rabat]])/100</f>
        <v>11.122999999999999</v>
      </c>
      <c r="J2819" s="2">
        <f>Table_ExternalData_15[[#This Row],[BB cena]]*Table_ExternalData_15[[#Headers],[1,22]]</f>
        <v>13.570059999999998</v>
      </c>
      <c r="K2819" s="2">
        <f>Table_ExternalData_15[[#This Row],[Price]]*Table_ExternalData_15[[#Headers],[1,22]]</f>
        <v>13.847</v>
      </c>
      <c r="L2819" s="7">
        <f>IF(G2819="White Shark",E2819*0.5,IF(G2819="Sbox",E2819*0.5,IF(G2819="Tenda",E2819*0.5,E2819*0.2)))/100</f>
        <v>0.02</v>
      </c>
      <c r="M2819" s="2">
        <f>Table_ExternalData_15[[#This Row],[Price]]-Table_ExternalData_15[[#This Row],[Price]]*Table_ExternalData_15[[#This Row],[extra popust]]</f>
        <v>11.122999999999999</v>
      </c>
      <c r="N2819" s="2">
        <f>IF(M2819&lt;I2819,M2819,I2819)</f>
        <v>11.122999999999999</v>
      </c>
      <c r="O2819" s="12" t="str">
        <f>IF(N2819&lt;I2819,$U$1," ")</f>
        <v xml:space="preserve"> </v>
      </c>
      <c r="P2819" s="12" t="str">
        <f>IFERROR((O2819+30)," ")</f>
        <v xml:space="preserve"> </v>
      </c>
      <c r="Q2819" s="2">
        <f ca="1">IF(O2819=$U$1,N2819,"0")*1.22</f>
        <v>0</v>
      </c>
    </row>
    <row r="2820" spans="1:17" x14ac:dyDescent="0.25">
      <c r="A2820" t="s">
        <v>3778</v>
      </c>
      <c r="B2820" t="s">
        <v>3777</v>
      </c>
      <c r="C2820">
        <v>10124</v>
      </c>
      <c r="D2820">
        <v>5.31</v>
      </c>
      <c r="E2820">
        <f>IFERROR(VLOOKUP(Table_ExternalData_15[[#This Row],[Id]],Rabati!B:C,2,0),0)</f>
        <v>10</v>
      </c>
      <c r="F2820">
        <v>0</v>
      </c>
      <c r="G2820" t="str">
        <f>VLOOKUP(Table_ExternalData_15[[#This Row],[Id]],'Blagovna izdelek'!A:C,3,0)</f>
        <v>Fantec</v>
      </c>
      <c r="H2820">
        <f>Table_ExternalData_15[[#This Row],[Rabat]]*0.2</f>
        <v>2</v>
      </c>
      <c r="I2820" s="2">
        <f>Table_ExternalData_15[[#This Row],[Price]]-(Table_ExternalData_15[[#This Row],[Price]]*Table_ExternalData_15[[#This Row],[BB rabat]])/100</f>
        <v>5.2037999999999993</v>
      </c>
      <c r="J2820" s="2">
        <f>Table_ExternalData_15[[#This Row],[BB cena]]*Table_ExternalData_15[[#Headers],[1,22]]</f>
        <v>6.3486359999999991</v>
      </c>
      <c r="K2820" s="2">
        <f>Table_ExternalData_15[[#This Row],[Price]]*Table_ExternalData_15[[#Headers],[1,22]]</f>
        <v>6.4781999999999993</v>
      </c>
      <c r="L2820" s="7">
        <f>IF(G2820="White Shark",E2820*0.5,IF(G2820="Sbox",E2820*0.5,IF(G2820="Tenda",E2820*0.5,E2820*0.2)))/100</f>
        <v>0.02</v>
      </c>
      <c r="M2820" s="2">
        <f>Table_ExternalData_15[[#This Row],[Price]]-Table_ExternalData_15[[#This Row],[Price]]*Table_ExternalData_15[[#This Row],[extra popust]]</f>
        <v>5.2037999999999993</v>
      </c>
      <c r="N2820" s="2">
        <f>IF(M2820&lt;I2820,M2820,I2820)</f>
        <v>5.2037999999999993</v>
      </c>
      <c r="O2820" s="12" t="str">
        <f>IF(N2820&lt;I2820,$U$1," ")</f>
        <v xml:space="preserve"> </v>
      </c>
      <c r="P2820" s="12" t="str">
        <f>IFERROR((O2820+30)," ")</f>
        <v xml:space="preserve"> </v>
      </c>
      <c r="Q2820" s="2">
        <f ca="1">IF(O2820=$U$1,N2820,"0")*1.22</f>
        <v>0</v>
      </c>
    </row>
    <row r="2821" spans="1:17" x14ac:dyDescent="0.25">
      <c r="A2821" t="s">
        <v>3780</v>
      </c>
      <c r="B2821" t="s">
        <v>3779</v>
      </c>
      <c r="C2821">
        <v>10125</v>
      </c>
      <c r="D2821">
        <v>5.95</v>
      </c>
      <c r="E2821">
        <f>IFERROR(VLOOKUP(Table_ExternalData_15[[#This Row],[Id]],Rabati!B:C,2,0),0)</f>
        <v>10</v>
      </c>
      <c r="F2821">
        <v>0</v>
      </c>
      <c r="G2821" t="str">
        <f>VLOOKUP(Table_ExternalData_15[[#This Row],[Id]],'Blagovna izdelek'!A:C,3,0)</f>
        <v>Fantec</v>
      </c>
      <c r="H2821">
        <f>Table_ExternalData_15[[#This Row],[Rabat]]*0.2</f>
        <v>2</v>
      </c>
      <c r="I2821" s="2">
        <f>Table_ExternalData_15[[#This Row],[Price]]-(Table_ExternalData_15[[#This Row],[Price]]*Table_ExternalData_15[[#This Row],[BB rabat]])/100</f>
        <v>5.8310000000000004</v>
      </c>
      <c r="J2821" s="2">
        <f>Table_ExternalData_15[[#This Row],[BB cena]]*Table_ExternalData_15[[#Headers],[1,22]]</f>
        <v>7.1138200000000005</v>
      </c>
      <c r="K2821" s="2">
        <f>Table_ExternalData_15[[#This Row],[Price]]*Table_ExternalData_15[[#Headers],[1,22]]</f>
        <v>7.2590000000000003</v>
      </c>
      <c r="L2821" s="7">
        <f>IF(G2821="White Shark",E2821*0.5,IF(G2821="Sbox",E2821*0.5,IF(G2821="Tenda",E2821*0.5,E2821*0.2)))/100</f>
        <v>0.02</v>
      </c>
      <c r="M2821" s="2">
        <f>Table_ExternalData_15[[#This Row],[Price]]-Table_ExternalData_15[[#This Row],[Price]]*Table_ExternalData_15[[#This Row],[extra popust]]</f>
        <v>5.8310000000000004</v>
      </c>
      <c r="N2821" s="2">
        <f>IF(M2821&lt;I2821,M2821,I2821)</f>
        <v>5.8310000000000004</v>
      </c>
      <c r="O2821" s="12" t="str">
        <f>IF(N2821&lt;I2821,$U$1," ")</f>
        <v xml:space="preserve"> </v>
      </c>
      <c r="P2821" s="12" t="str">
        <f>IFERROR((O2821+30)," ")</f>
        <v xml:space="preserve"> </v>
      </c>
      <c r="Q2821" s="2">
        <f ca="1">IF(O2821=$U$1,N2821,"0")*1.22</f>
        <v>0</v>
      </c>
    </row>
    <row r="2822" spans="1:17" x14ac:dyDescent="0.25">
      <c r="A2822" t="s">
        <v>4637</v>
      </c>
      <c r="B2822" t="s">
        <v>4636</v>
      </c>
      <c r="C2822">
        <v>12872</v>
      </c>
      <c r="D2822">
        <v>16.7</v>
      </c>
      <c r="E2822">
        <f>IFERROR(VLOOKUP(Table_ExternalData_15[[#This Row],[Id]],Rabati!B:C,2,0),0)</f>
        <v>20</v>
      </c>
      <c r="F2822">
        <v>4</v>
      </c>
      <c r="G2822" t="str">
        <f>VLOOKUP(Table_ExternalData_15[[#This Row],[Id]],'Blagovna izdelek'!A:C,3,0)</f>
        <v>Fantec</v>
      </c>
      <c r="H2822">
        <f>Table_ExternalData_15[[#This Row],[Rabat]]*0.2</f>
        <v>4</v>
      </c>
      <c r="I2822" s="2">
        <f>Table_ExternalData_15[[#This Row],[Price]]-(Table_ExternalData_15[[#This Row],[Price]]*Table_ExternalData_15[[#This Row],[BB rabat]])/100</f>
        <v>16.032</v>
      </c>
      <c r="J2822" s="2">
        <f>Table_ExternalData_15[[#This Row],[BB cena]]*Table_ExternalData_15[[#Headers],[1,22]]</f>
        <v>19.55904</v>
      </c>
      <c r="K2822" s="2">
        <f>Table_ExternalData_15[[#This Row],[Price]]*Table_ExternalData_15[[#Headers],[1,22]]</f>
        <v>20.373999999999999</v>
      </c>
      <c r="L2822" s="7">
        <f>IF(G2822="White Shark",E2822*0.5,IF(G2822="Sbox",E2822*0.5,IF(G2822="Tenda",E2822*0.5,E2822*0.2)))/100</f>
        <v>0.04</v>
      </c>
      <c r="M2822" s="2">
        <f>Table_ExternalData_15[[#This Row],[Price]]-Table_ExternalData_15[[#This Row],[Price]]*Table_ExternalData_15[[#This Row],[extra popust]]</f>
        <v>16.032</v>
      </c>
      <c r="N2822" s="2">
        <f>IF(M2822&lt;I2822,M2822,I2822)</f>
        <v>16.032</v>
      </c>
      <c r="O2822" s="12" t="str">
        <f>IF(N2822&lt;I2822,$U$1," ")</f>
        <v xml:space="preserve"> </v>
      </c>
      <c r="P2822" s="12" t="str">
        <f>IFERROR((O2822+30)," ")</f>
        <v xml:space="preserve"> </v>
      </c>
      <c r="Q2822" s="2">
        <f ca="1">IF(O2822=$U$1,N2822,"0")*1.22</f>
        <v>0</v>
      </c>
    </row>
    <row r="2823" spans="1:17" x14ac:dyDescent="0.25">
      <c r="A2823" t="s">
        <v>4748</v>
      </c>
      <c r="B2823" t="s">
        <v>4747</v>
      </c>
      <c r="C2823">
        <v>12979</v>
      </c>
      <c r="D2823">
        <v>251.78</v>
      </c>
      <c r="E2823">
        <f>IFERROR(VLOOKUP(Table_ExternalData_15[[#This Row],[Id]],Rabati!B:C,2,0),0)</f>
        <v>10</v>
      </c>
      <c r="F2823">
        <v>0</v>
      </c>
      <c r="G2823" t="str">
        <f>VLOOKUP(Table_ExternalData_15[[#This Row],[Id]],'Blagovna izdelek'!A:C,3,0)</f>
        <v>Fantec</v>
      </c>
      <c r="H2823">
        <f>Table_ExternalData_15[[#This Row],[Rabat]]*0.2</f>
        <v>2</v>
      </c>
      <c r="I2823" s="2">
        <f>Table_ExternalData_15[[#This Row],[Price]]-(Table_ExternalData_15[[#This Row],[Price]]*Table_ExternalData_15[[#This Row],[BB rabat]])/100</f>
        <v>246.74440000000001</v>
      </c>
      <c r="J2823" s="2">
        <f>Table_ExternalData_15[[#This Row],[BB cena]]*Table_ExternalData_15[[#Headers],[1,22]]</f>
        <v>301.02816799999999</v>
      </c>
      <c r="K2823" s="2">
        <f>Table_ExternalData_15[[#This Row],[Price]]*Table_ExternalData_15[[#Headers],[1,22]]</f>
        <v>307.17160000000001</v>
      </c>
      <c r="L2823" s="7">
        <f>IF(G2823="White Shark",E2823*0.5,IF(G2823="Sbox",E2823*0.5,IF(G2823="Tenda",E2823*0.5,E2823*0.2)))/100</f>
        <v>0.02</v>
      </c>
      <c r="M2823" s="2">
        <f>Table_ExternalData_15[[#This Row],[Price]]-Table_ExternalData_15[[#This Row],[Price]]*Table_ExternalData_15[[#This Row],[extra popust]]</f>
        <v>246.74440000000001</v>
      </c>
      <c r="N2823" s="2">
        <f>IF(M2823&lt;I2823,M2823,I2823)</f>
        <v>246.74440000000001</v>
      </c>
      <c r="O2823" s="12" t="str">
        <f>IF(N2823&lt;I2823,$U$1," ")</f>
        <v xml:space="preserve"> </v>
      </c>
      <c r="P2823" s="12" t="str">
        <f>IFERROR((O2823+30)," ")</f>
        <v xml:space="preserve"> </v>
      </c>
      <c r="Q2823" s="2">
        <f ca="1">IF(O2823=$U$1,N2823,"0")*1.22</f>
        <v>0</v>
      </c>
    </row>
    <row r="2824" spans="1:17" x14ac:dyDescent="0.25">
      <c r="A2824" t="s">
        <v>5380</v>
      </c>
      <c r="B2824" t="s">
        <v>5379</v>
      </c>
      <c r="C2824">
        <v>13589</v>
      </c>
      <c r="D2824">
        <v>179.82</v>
      </c>
      <c r="E2824">
        <f>IFERROR(VLOOKUP(Table_ExternalData_15[[#This Row],[Id]],Rabati!B:C,2,0),0)</f>
        <v>10</v>
      </c>
      <c r="F2824">
        <v>0</v>
      </c>
      <c r="G2824" t="str">
        <f>VLOOKUP(Table_ExternalData_15[[#This Row],[Id]],'Blagovna izdelek'!A:C,3,0)</f>
        <v>Fantec</v>
      </c>
      <c r="H2824">
        <f>Table_ExternalData_15[[#This Row],[Rabat]]*0.2</f>
        <v>2</v>
      </c>
      <c r="I2824" s="2">
        <f>Table_ExternalData_15[[#This Row],[Price]]-(Table_ExternalData_15[[#This Row],[Price]]*Table_ExternalData_15[[#This Row],[BB rabat]])/100</f>
        <v>176.2236</v>
      </c>
      <c r="J2824" s="2">
        <f>Table_ExternalData_15[[#This Row],[BB cena]]*Table_ExternalData_15[[#Headers],[1,22]]</f>
        <v>214.99279200000001</v>
      </c>
      <c r="K2824" s="2">
        <f>Table_ExternalData_15[[#This Row],[Price]]*Table_ExternalData_15[[#Headers],[1,22]]</f>
        <v>219.38039999999998</v>
      </c>
      <c r="L2824" s="7">
        <f>IF(G2824="White Shark",E2824*0.5,IF(G2824="Sbox",E2824*0.5,IF(G2824="Tenda",E2824*0.5,E2824*0.2)))/100</f>
        <v>0.02</v>
      </c>
      <c r="M2824" s="2">
        <f>Table_ExternalData_15[[#This Row],[Price]]-Table_ExternalData_15[[#This Row],[Price]]*Table_ExternalData_15[[#This Row],[extra popust]]</f>
        <v>176.2236</v>
      </c>
      <c r="N2824" s="2">
        <f>IF(M2824&lt;I2824,M2824,I2824)</f>
        <v>176.2236</v>
      </c>
      <c r="O2824" s="12" t="str">
        <f>IF(N2824&lt;I2824,$U$1," ")</f>
        <v xml:space="preserve"> </v>
      </c>
      <c r="P2824" s="12" t="str">
        <f>IFERROR((O2824+30)," ")</f>
        <v xml:space="preserve"> </v>
      </c>
      <c r="Q2824" s="2">
        <f ca="1">IF(O2824=$U$1,N2824,"0")*1.22</f>
        <v>0</v>
      </c>
    </row>
    <row r="2825" spans="1:17" x14ac:dyDescent="0.25">
      <c r="A2825" t="s">
        <v>5674</v>
      </c>
      <c r="B2825" t="s">
        <v>9925</v>
      </c>
      <c r="C2825">
        <v>13820</v>
      </c>
      <c r="D2825">
        <v>15.75</v>
      </c>
      <c r="E2825">
        <f>IFERROR(VLOOKUP(Table_ExternalData_15[[#This Row],[Id]],Rabati!B:C,2,0),0)</f>
        <v>20</v>
      </c>
      <c r="F2825">
        <v>20</v>
      </c>
      <c r="G2825" t="str">
        <f>VLOOKUP(Table_ExternalData_15[[#This Row],[Id]],'Blagovna izdelek'!A:C,3,0)</f>
        <v>Fantec</v>
      </c>
      <c r="H2825">
        <f>Table_ExternalData_15[[#This Row],[Rabat]]*0.2</f>
        <v>4</v>
      </c>
      <c r="I2825" s="2">
        <f>Table_ExternalData_15[[#This Row],[Price]]-(Table_ExternalData_15[[#This Row],[Price]]*Table_ExternalData_15[[#This Row],[BB rabat]])/100</f>
        <v>15.12</v>
      </c>
      <c r="J2825" s="2">
        <f>Table_ExternalData_15[[#This Row],[BB cena]]*Table_ExternalData_15[[#Headers],[1,22]]</f>
        <v>18.446399999999997</v>
      </c>
      <c r="K2825" s="2">
        <f>Table_ExternalData_15[[#This Row],[Price]]*Table_ExternalData_15[[#Headers],[1,22]]</f>
        <v>19.215</v>
      </c>
      <c r="L2825" s="7">
        <f>IF(G2825="White Shark",E2825*0.5,IF(G2825="Sbox",E2825*0.5,IF(G2825="Tenda",E2825*0.5,E2825*0.2)))/100</f>
        <v>0.04</v>
      </c>
      <c r="M2825" s="2">
        <f>Table_ExternalData_15[[#This Row],[Price]]-Table_ExternalData_15[[#This Row],[Price]]*Table_ExternalData_15[[#This Row],[extra popust]]</f>
        <v>15.12</v>
      </c>
      <c r="N2825" s="2">
        <f>IF(M2825&lt;I2825,M2825,I2825)</f>
        <v>15.12</v>
      </c>
      <c r="O2825" s="12" t="str">
        <f>IF(N2825&lt;I2825,$U$1," ")</f>
        <v xml:space="preserve"> </v>
      </c>
      <c r="P2825" s="12" t="str">
        <f>IFERROR((O2825+30)," ")</f>
        <v xml:space="preserve"> </v>
      </c>
      <c r="Q2825" s="2">
        <f ca="1">IF(O2825=$U$1,N2825,"0")*1.22</f>
        <v>0</v>
      </c>
    </row>
    <row r="2826" spans="1:17" x14ac:dyDescent="0.25">
      <c r="A2826" t="s">
        <v>5675</v>
      </c>
      <c r="B2826" t="s">
        <v>9926</v>
      </c>
      <c r="C2826">
        <v>13821</v>
      </c>
      <c r="D2826">
        <v>21.85</v>
      </c>
      <c r="E2826">
        <f>IFERROR(VLOOKUP(Table_ExternalData_15[[#This Row],[Id]],Rabati!B:C,2,0),0)</f>
        <v>20</v>
      </c>
      <c r="F2826">
        <v>5</v>
      </c>
      <c r="G2826" t="str">
        <f>VLOOKUP(Table_ExternalData_15[[#This Row],[Id]],'Blagovna izdelek'!A:C,3,0)</f>
        <v>Fantec</v>
      </c>
      <c r="H2826">
        <f>Table_ExternalData_15[[#This Row],[Rabat]]*0.2</f>
        <v>4</v>
      </c>
      <c r="I2826" s="2">
        <f>Table_ExternalData_15[[#This Row],[Price]]-(Table_ExternalData_15[[#This Row],[Price]]*Table_ExternalData_15[[#This Row],[BB rabat]])/100</f>
        <v>20.976000000000003</v>
      </c>
      <c r="J2826" s="2">
        <f>Table_ExternalData_15[[#This Row],[BB cena]]*Table_ExternalData_15[[#Headers],[1,22]]</f>
        <v>25.590720000000001</v>
      </c>
      <c r="K2826" s="2">
        <f>Table_ExternalData_15[[#This Row],[Price]]*Table_ExternalData_15[[#Headers],[1,22]]</f>
        <v>26.657</v>
      </c>
      <c r="L2826" s="7">
        <f>IF(G2826="White Shark",E2826*0.5,IF(G2826="Sbox",E2826*0.5,IF(G2826="Tenda",E2826*0.5,E2826*0.2)))/100</f>
        <v>0.04</v>
      </c>
      <c r="M2826" s="2">
        <f>Table_ExternalData_15[[#This Row],[Price]]-Table_ExternalData_15[[#This Row],[Price]]*Table_ExternalData_15[[#This Row],[extra popust]]</f>
        <v>20.976000000000003</v>
      </c>
      <c r="N2826" s="2">
        <f>IF(M2826&lt;I2826,M2826,I2826)</f>
        <v>20.976000000000003</v>
      </c>
      <c r="O2826" s="12" t="str">
        <f>IF(N2826&lt;I2826,$U$1," ")</f>
        <v xml:space="preserve"> </v>
      </c>
      <c r="P2826" s="12" t="str">
        <f>IFERROR((O2826+30)," ")</f>
        <v xml:space="preserve"> </v>
      </c>
      <c r="Q2826" s="2">
        <f ca="1">IF(O2826=$U$1,N2826,"0")*1.22</f>
        <v>0</v>
      </c>
    </row>
    <row r="2827" spans="1:17" x14ac:dyDescent="0.25">
      <c r="A2827" t="s">
        <v>5677</v>
      </c>
      <c r="B2827" t="s">
        <v>5676</v>
      </c>
      <c r="C2827">
        <v>13822</v>
      </c>
      <c r="D2827">
        <v>15.75</v>
      </c>
      <c r="E2827">
        <f>IFERROR(VLOOKUP(Table_ExternalData_15[[#This Row],[Id]],Rabati!B:C,2,0),0)</f>
        <v>20</v>
      </c>
      <c r="F2827">
        <v>0</v>
      </c>
      <c r="G2827" t="str">
        <f>VLOOKUP(Table_ExternalData_15[[#This Row],[Id]],'Blagovna izdelek'!A:C,3,0)</f>
        <v>Fantec</v>
      </c>
      <c r="H2827">
        <f>Table_ExternalData_15[[#This Row],[Rabat]]*0.2</f>
        <v>4</v>
      </c>
      <c r="I2827" s="2">
        <f>Table_ExternalData_15[[#This Row],[Price]]-(Table_ExternalData_15[[#This Row],[Price]]*Table_ExternalData_15[[#This Row],[BB rabat]])/100</f>
        <v>15.12</v>
      </c>
      <c r="J2827" s="2">
        <f>Table_ExternalData_15[[#This Row],[BB cena]]*Table_ExternalData_15[[#Headers],[1,22]]</f>
        <v>18.446399999999997</v>
      </c>
      <c r="K2827" s="2">
        <f>Table_ExternalData_15[[#This Row],[Price]]*Table_ExternalData_15[[#Headers],[1,22]]</f>
        <v>19.215</v>
      </c>
      <c r="L2827" s="7">
        <f>IF(G2827="White Shark",E2827*0.5,IF(G2827="Sbox",E2827*0.5,IF(G2827="Tenda",E2827*0.5,E2827*0.2)))/100</f>
        <v>0.04</v>
      </c>
      <c r="M2827" s="2">
        <f>Table_ExternalData_15[[#This Row],[Price]]-Table_ExternalData_15[[#This Row],[Price]]*Table_ExternalData_15[[#This Row],[extra popust]]</f>
        <v>15.12</v>
      </c>
      <c r="N2827" s="2">
        <f>IF(M2827&lt;I2827,M2827,I2827)</f>
        <v>15.12</v>
      </c>
      <c r="O2827" s="12" t="str">
        <f>IF(N2827&lt;I2827,$U$1," ")</f>
        <v xml:space="preserve"> </v>
      </c>
      <c r="P2827" s="12" t="str">
        <f>IFERROR((O2827+30)," ")</f>
        <v xml:space="preserve"> </v>
      </c>
      <c r="Q2827" s="2">
        <f ca="1">IF(O2827=$U$1,N2827,"0")*1.22</f>
        <v>0</v>
      </c>
    </row>
    <row r="2828" spans="1:17" x14ac:dyDescent="0.25">
      <c r="A2828" t="s">
        <v>5679</v>
      </c>
      <c r="B2828" t="s">
        <v>5678</v>
      </c>
      <c r="C2828">
        <v>13823</v>
      </c>
      <c r="D2828">
        <v>28.3</v>
      </c>
      <c r="E2828">
        <f>IFERROR(VLOOKUP(Table_ExternalData_15[[#This Row],[Id]],Rabati!B:C,2,0),0)</f>
        <v>20</v>
      </c>
      <c r="F2828">
        <v>0</v>
      </c>
      <c r="G2828" t="str">
        <f>VLOOKUP(Table_ExternalData_15[[#This Row],[Id]],'Blagovna izdelek'!A:C,3,0)</f>
        <v>Fantec</v>
      </c>
      <c r="H2828">
        <f>Table_ExternalData_15[[#This Row],[Rabat]]*0.2</f>
        <v>4</v>
      </c>
      <c r="I2828" s="2">
        <f>Table_ExternalData_15[[#This Row],[Price]]-(Table_ExternalData_15[[#This Row],[Price]]*Table_ExternalData_15[[#This Row],[BB rabat]])/100</f>
        <v>27.167999999999999</v>
      </c>
      <c r="J2828" s="2">
        <f>Table_ExternalData_15[[#This Row],[BB cena]]*Table_ExternalData_15[[#Headers],[1,22]]</f>
        <v>33.144959999999998</v>
      </c>
      <c r="K2828" s="2">
        <f>Table_ExternalData_15[[#This Row],[Price]]*Table_ExternalData_15[[#Headers],[1,22]]</f>
        <v>34.526000000000003</v>
      </c>
      <c r="L2828" s="7">
        <f>IF(G2828="White Shark",E2828*0.5,IF(G2828="Sbox",E2828*0.5,IF(G2828="Tenda",E2828*0.5,E2828*0.2)))/100</f>
        <v>0.04</v>
      </c>
      <c r="M2828" s="2">
        <f>Table_ExternalData_15[[#This Row],[Price]]-Table_ExternalData_15[[#This Row],[Price]]*Table_ExternalData_15[[#This Row],[extra popust]]</f>
        <v>27.167999999999999</v>
      </c>
      <c r="N2828" s="2">
        <f>IF(M2828&lt;I2828,M2828,I2828)</f>
        <v>27.167999999999999</v>
      </c>
      <c r="O2828" s="12" t="str">
        <f>IF(N2828&lt;I2828,$U$1," ")</f>
        <v xml:space="preserve"> </v>
      </c>
      <c r="P2828" s="12" t="str">
        <f>IFERROR((O2828+30)," ")</f>
        <v xml:space="preserve"> </v>
      </c>
      <c r="Q2828" s="2">
        <f ca="1">IF(O2828=$U$1,N2828,"0")*1.22</f>
        <v>0</v>
      </c>
    </row>
    <row r="2829" spans="1:17" x14ac:dyDescent="0.25">
      <c r="A2829" t="s">
        <v>5681</v>
      </c>
      <c r="B2829" t="s">
        <v>5680</v>
      </c>
      <c r="C2829">
        <v>13827</v>
      </c>
      <c r="D2829">
        <v>13.9</v>
      </c>
      <c r="E2829">
        <f>IFERROR(VLOOKUP(Table_ExternalData_15[[#This Row],[Id]],Rabati!B:C,2,0),0)</f>
        <v>20</v>
      </c>
      <c r="F2829">
        <v>0</v>
      </c>
      <c r="G2829" t="str">
        <f>VLOOKUP(Table_ExternalData_15[[#This Row],[Id]],'Blagovna izdelek'!A:C,3,0)</f>
        <v>Fantec</v>
      </c>
      <c r="H2829">
        <f>Table_ExternalData_15[[#This Row],[Rabat]]*0.2</f>
        <v>4</v>
      </c>
      <c r="I2829" s="2">
        <f>Table_ExternalData_15[[#This Row],[Price]]-(Table_ExternalData_15[[#This Row],[Price]]*Table_ExternalData_15[[#This Row],[BB rabat]])/100</f>
        <v>13.344000000000001</v>
      </c>
      <c r="J2829" s="2">
        <f>Table_ExternalData_15[[#This Row],[BB cena]]*Table_ExternalData_15[[#Headers],[1,22]]</f>
        <v>16.279680000000003</v>
      </c>
      <c r="K2829" s="2">
        <f>Table_ExternalData_15[[#This Row],[Price]]*Table_ExternalData_15[[#Headers],[1,22]]</f>
        <v>16.957999999999998</v>
      </c>
      <c r="L2829" s="7">
        <f>IF(G2829="White Shark",E2829*0.5,IF(G2829="Sbox",E2829*0.5,IF(G2829="Tenda",E2829*0.5,E2829*0.2)))/100</f>
        <v>0.04</v>
      </c>
      <c r="M2829" s="2">
        <f>Table_ExternalData_15[[#This Row],[Price]]-Table_ExternalData_15[[#This Row],[Price]]*Table_ExternalData_15[[#This Row],[extra popust]]</f>
        <v>13.344000000000001</v>
      </c>
      <c r="N2829" s="2">
        <f>IF(M2829&lt;I2829,M2829,I2829)</f>
        <v>13.344000000000001</v>
      </c>
      <c r="O2829" s="12" t="str">
        <f>IF(N2829&lt;I2829,$U$1," ")</f>
        <v xml:space="preserve"> </v>
      </c>
      <c r="P2829" s="12" t="str">
        <f>IFERROR((O2829+30)," ")</f>
        <v xml:space="preserve"> </v>
      </c>
      <c r="Q2829" s="2">
        <f ca="1">IF(O2829=$U$1,N2829,"0")*1.22</f>
        <v>0</v>
      </c>
    </row>
    <row r="2830" spans="1:17" x14ac:dyDescent="0.25">
      <c r="A2830" t="s">
        <v>5682</v>
      </c>
      <c r="B2830" t="s">
        <v>11099</v>
      </c>
      <c r="C2830">
        <v>13828</v>
      </c>
      <c r="D2830">
        <v>39.200000000000003</v>
      </c>
      <c r="E2830">
        <f>IFERROR(VLOOKUP(Table_ExternalData_15[[#This Row],[Id]],Rabati!B:C,2,0),0)</f>
        <v>20</v>
      </c>
      <c r="F2830">
        <v>6</v>
      </c>
      <c r="G2830" t="str">
        <f>VLOOKUP(Table_ExternalData_15[[#This Row],[Id]],'Blagovna izdelek'!A:C,3,0)</f>
        <v>Fantec</v>
      </c>
      <c r="H2830">
        <f>Table_ExternalData_15[[#This Row],[Rabat]]*0.2</f>
        <v>4</v>
      </c>
      <c r="I2830" s="2">
        <f>Table_ExternalData_15[[#This Row],[Price]]-(Table_ExternalData_15[[#This Row],[Price]]*Table_ExternalData_15[[#This Row],[BB rabat]])/100</f>
        <v>37.632000000000005</v>
      </c>
      <c r="J2830" s="2">
        <f>Table_ExternalData_15[[#This Row],[BB cena]]*Table_ExternalData_15[[#Headers],[1,22]]</f>
        <v>45.911040000000007</v>
      </c>
      <c r="K2830" s="2">
        <f>Table_ExternalData_15[[#This Row],[Price]]*Table_ExternalData_15[[#Headers],[1,22]]</f>
        <v>47.824000000000005</v>
      </c>
      <c r="L2830" s="7">
        <f>IF(G2830="White Shark",E2830*0.5,IF(G2830="Sbox",E2830*0.5,IF(G2830="Tenda",E2830*0.5,E2830*0.2)))/100</f>
        <v>0.04</v>
      </c>
      <c r="M2830" s="2">
        <f>Table_ExternalData_15[[#This Row],[Price]]-Table_ExternalData_15[[#This Row],[Price]]*Table_ExternalData_15[[#This Row],[extra popust]]</f>
        <v>37.632000000000005</v>
      </c>
      <c r="N2830" s="2">
        <f>IF(M2830&lt;I2830,M2830,I2830)</f>
        <v>37.632000000000005</v>
      </c>
      <c r="O2830" s="12" t="str">
        <f>IF(N2830&lt;I2830,$U$1," ")</f>
        <v xml:space="preserve"> </v>
      </c>
      <c r="P2830" s="12" t="str">
        <f>IFERROR((O2830+30)," ")</f>
        <v xml:space="preserve"> </v>
      </c>
      <c r="Q2830" s="2">
        <f ca="1">IF(O2830=$U$1,N2830,"0")*1.22</f>
        <v>0</v>
      </c>
    </row>
    <row r="2831" spans="1:17" x14ac:dyDescent="0.25">
      <c r="A2831" t="s">
        <v>5683</v>
      </c>
      <c r="B2831" t="s">
        <v>11100</v>
      </c>
      <c r="C2831">
        <v>13829</v>
      </c>
      <c r="D2831">
        <v>39.68</v>
      </c>
      <c r="E2831">
        <f>IFERROR(VLOOKUP(Table_ExternalData_15[[#This Row],[Id]],Rabati!B:C,2,0),0)</f>
        <v>20</v>
      </c>
      <c r="F2831">
        <v>0</v>
      </c>
      <c r="G2831" t="str">
        <f>VLOOKUP(Table_ExternalData_15[[#This Row],[Id]],'Blagovna izdelek'!A:C,3,0)</f>
        <v>Fantec</v>
      </c>
      <c r="H2831">
        <f>Table_ExternalData_15[[#This Row],[Rabat]]*0.2</f>
        <v>4</v>
      </c>
      <c r="I2831" s="2">
        <f>Table_ExternalData_15[[#This Row],[Price]]-(Table_ExternalData_15[[#This Row],[Price]]*Table_ExternalData_15[[#This Row],[BB rabat]])/100</f>
        <v>38.092799999999997</v>
      </c>
      <c r="J2831" s="2">
        <f>Table_ExternalData_15[[#This Row],[BB cena]]*Table_ExternalData_15[[#Headers],[1,22]]</f>
        <v>46.473215999999994</v>
      </c>
      <c r="K2831" s="2">
        <f>Table_ExternalData_15[[#This Row],[Price]]*Table_ExternalData_15[[#Headers],[1,22]]</f>
        <v>48.409599999999998</v>
      </c>
      <c r="L2831" s="7">
        <f>IF(G2831="White Shark",E2831*0.5,IF(G2831="Sbox",E2831*0.5,IF(G2831="Tenda",E2831*0.5,E2831*0.2)))/100</f>
        <v>0.04</v>
      </c>
      <c r="M2831" s="2">
        <f>Table_ExternalData_15[[#This Row],[Price]]-Table_ExternalData_15[[#This Row],[Price]]*Table_ExternalData_15[[#This Row],[extra popust]]</f>
        <v>38.092799999999997</v>
      </c>
      <c r="N2831" s="2">
        <f>IF(M2831&lt;I2831,M2831,I2831)</f>
        <v>38.092799999999997</v>
      </c>
      <c r="O2831" s="12" t="str">
        <f>IF(N2831&lt;I2831,$U$1," ")</f>
        <v xml:space="preserve"> </v>
      </c>
      <c r="P2831" s="12" t="str">
        <f>IFERROR((O2831+30)," ")</f>
        <v xml:space="preserve"> </v>
      </c>
      <c r="Q2831" s="2">
        <f ca="1">IF(O2831=$U$1,N2831,"0")*1.22</f>
        <v>0</v>
      </c>
    </row>
    <row r="2832" spans="1:17" x14ac:dyDescent="0.25">
      <c r="A2832" t="s">
        <v>5975</v>
      </c>
      <c r="B2832" t="s">
        <v>5974</v>
      </c>
      <c r="C2832">
        <v>14096</v>
      </c>
      <c r="D2832">
        <v>14.05</v>
      </c>
      <c r="E2832">
        <f>IFERROR(VLOOKUP(Table_ExternalData_15[[#This Row],[Id]],Rabati!B:C,2,0),0)</f>
        <v>10</v>
      </c>
      <c r="F2832">
        <v>7</v>
      </c>
      <c r="G2832" t="str">
        <f>VLOOKUP(Table_ExternalData_15[[#This Row],[Id]],'Blagovna izdelek'!A:C,3,0)</f>
        <v>Fantec</v>
      </c>
      <c r="H2832">
        <f>Table_ExternalData_15[[#This Row],[Rabat]]*0.2</f>
        <v>2</v>
      </c>
      <c r="I2832" s="2">
        <f>Table_ExternalData_15[[#This Row],[Price]]-(Table_ExternalData_15[[#This Row],[Price]]*Table_ExternalData_15[[#This Row],[BB rabat]])/100</f>
        <v>13.769</v>
      </c>
      <c r="J2832" s="2">
        <f>Table_ExternalData_15[[#This Row],[BB cena]]*Table_ExternalData_15[[#Headers],[1,22]]</f>
        <v>16.798179999999999</v>
      </c>
      <c r="K2832" s="2">
        <f>Table_ExternalData_15[[#This Row],[Price]]*Table_ExternalData_15[[#Headers],[1,22]]</f>
        <v>17.141000000000002</v>
      </c>
      <c r="L2832" s="7">
        <f>IF(G2832="White Shark",E2832*0.5,IF(G2832="Sbox",E2832*0.5,IF(G2832="Tenda",E2832*0.5,E2832*0.2)))/100</f>
        <v>0.02</v>
      </c>
      <c r="M2832" s="2">
        <f>Table_ExternalData_15[[#This Row],[Price]]-Table_ExternalData_15[[#This Row],[Price]]*Table_ExternalData_15[[#This Row],[extra popust]]</f>
        <v>13.769</v>
      </c>
      <c r="N2832" s="2">
        <f>IF(M2832&lt;I2832,M2832,I2832)</f>
        <v>13.769</v>
      </c>
      <c r="O2832" s="12" t="str">
        <f>IF(N2832&lt;I2832,$U$1," ")</f>
        <v xml:space="preserve"> </v>
      </c>
      <c r="P2832" s="12" t="str">
        <f>IFERROR((O2832+30)," ")</f>
        <v xml:space="preserve"> </v>
      </c>
      <c r="Q2832" s="2">
        <f ca="1">IF(O2832=$U$1,N2832,"0")*1.22</f>
        <v>0</v>
      </c>
    </row>
    <row r="2833" spans="1:17" x14ac:dyDescent="0.25">
      <c r="A2833" t="s">
        <v>6154</v>
      </c>
      <c r="B2833" t="s">
        <v>6153</v>
      </c>
      <c r="C2833">
        <v>14231</v>
      </c>
      <c r="D2833">
        <v>31.85</v>
      </c>
      <c r="E2833">
        <f>IFERROR(VLOOKUP(Table_ExternalData_15[[#This Row],[Id]],Rabati!B:C,2,0),0)</f>
        <v>20</v>
      </c>
      <c r="F2833">
        <v>0</v>
      </c>
      <c r="G2833" t="str">
        <f>VLOOKUP(Table_ExternalData_15[[#This Row],[Id]],'Blagovna izdelek'!A:C,3,0)</f>
        <v>Fantec</v>
      </c>
      <c r="H2833">
        <f>Table_ExternalData_15[[#This Row],[Rabat]]*0.2</f>
        <v>4</v>
      </c>
      <c r="I2833" s="2">
        <f>Table_ExternalData_15[[#This Row],[Price]]-(Table_ExternalData_15[[#This Row],[Price]]*Table_ExternalData_15[[#This Row],[BB rabat]])/100</f>
        <v>30.576000000000001</v>
      </c>
      <c r="J2833" s="2">
        <f>Table_ExternalData_15[[#This Row],[BB cena]]*Table_ExternalData_15[[#Headers],[1,22]]</f>
        <v>37.302720000000001</v>
      </c>
      <c r="K2833" s="2">
        <f>Table_ExternalData_15[[#This Row],[Price]]*Table_ExternalData_15[[#Headers],[1,22]]</f>
        <v>38.856999999999999</v>
      </c>
      <c r="L2833" s="7">
        <f>IF(G2833="White Shark",E2833*0.5,IF(G2833="Sbox",E2833*0.5,IF(G2833="Tenda",E2833*0.5,E2833*0.2)))/100</f>
        <v>0.04</v>
      </c>
      <c r="M2833" s="2">
        <f>Table_ExternalData_15[[#This Row],[Price]]-Table_ExternalData_15[[#This Row],[Price]]*Table_ExternalData_15[[#This Row],[extra popust]]</f>
        <v>30.576000000000001</v>
      </c>
      <c r="N2833" s="2">
        <f>IF(M2833&lt;I2833,M2833,I2833)</f>
        <v>30.576000000000001</v>
      </c>
      <c r="O2833" s="12" t="str">
        <f>IF(N2833&lt;I2833,$U$1," ")</f>
        <v xml:space="preserve"> </v>
      </c>
      <c r="P2833" s="12" t="str">
        <f>IFERROR((O2833+30)," ")</f>
        <v xml:space="preserve"> </v>
      </c>
      <c r="Q2833" s="2">
        <f ca="1">IF(O2833=$U$1,N2833,"0")*1.22</f>
        <v>0</v>
      </c>
    </row>
    <row r="2834" spans="1:17" x14ac:dyDescent="0.25">
      <c r="A2834" t="s">
        <v>7100</v>
      </c>
      <c r="B2834" t="s">
        <v>9927</v>
      </c>
      <c r="C2834">
        <v>15017</v>
      </c>
      <c r="D2834">
        <v>122.95</v>
      </c>
      <c r="E2834">
        <f>IFERROR(VLOOKUP(Table_ExternalData_15[[#This Row],[Id]],Rabati!B:C,2,0),0)</f>
        <v>10</v>
      </c>
      <c r="F2834">
        <v>0</v>
      </c>
      <c r="G2834" t="str">
        <f>VLOOKUP(Table_ExternalData_15[[#This Row],[Id]],'Blagovna izdelek'!A:C,3,0)</f>
        <v>Fantec</v>
      </c>
      <c r="H2834">
        <f>Table_ExternalData_15[[#This Row],[Rabat]]*0.2</f>
        <v>2</v>
      </c>
      <c r="I2834" s="2">
        <f>Table_ExternalData_15[[#This Row],[Price]]-(Table_ExternalData_15[[#This Row],[Price]]*Table_ExternalData_15[[#This Row],[BB rabat]])/100</f>
        <v>120.491</v>
      </c>
      <c r="J2834" s="2">
        <f>Table_ExternalData_15[[#This Row],[BB cena]]*Table_ExternalData_15[[#Headers],[1,22]]</f>
        <v>146.99902</v>
      </c>
      <c r="K2834" s="2">
        <f>Table_ExternalData_15[[#This Row],[Price]]*Table_ExternalData_15[[#Headers],[1,22]]</f>
        <v>149.999</v>
      </c>
      <c r="L2834" s="7">
        <f>IF(G2834="White Shark",E2834*0.5,IF(G2834="Sbox",E2834*0.5,IF(G2834="Tenda",E2834*0.5,E2834*0.2)))/100</f>
        <v>0.02</v>
      </c>
      <c r="M2834" s="2">
        <f>Table_ExternalData_15[[#This Row],[Price]]-Table_ExternalData_15[[#This Row],[Price]]*Table_ExternalData_15[[#This Row],[extra popust]]</f>
        <v>120.491</v>
      </c>
      <c r="N2834" s="2">
        <f>IF(M2834&lt;I2834,M2834,I2834)</f>
        <v>120.491</v>
      </c>
      <c r="O2834" s="12" t="str">
        <f>IF(N2834&lt;I2834,$U$1," ")</f>
        <v xml:space="preserve"> </v>
      </c>
      <c r="P2834" s="12" t="str">
        <f>IFERROR((O2834+30)," ")</f>
        <v xml:space="preserve"> </v>
      </c>
      <c r="Q2834" s="2">
        <f ca="1">IF(O2834=$U$1,N2834,"0")*1.22</f>
        <v>0</v>
      </c>
    </row>
    <row r="2835" spans="1:17" x14ac:dyDescent="0.25">
      <c r="A2835" t="s">
        <v>7312</v>
      </c>
      <c r="B2835" t="s">
        <v>7311</v>
      </c>
      <c r="C2835">
        <v>15168</v>
      </c>
      <c r="D2835">
        <v>35.1</v>
      </c>
      <c r="E2835">
        <f>IFERROR(VLOOKUP(Table_ExternalData_15[[#This Row],[Id]],Rabati!B:C,2,0),0)</f>
        <v>20</v>
      </c>
      <c r="F2835">
        <v>2</v>
      </c>
      <c r="G2835" t="str">
        <f>VLOOKUP(Table_ExternalData_15[[#This Row],[Id]],'Blagovna izdelek'!A:C,3,0)</f>
        <v>Fantec</v>
      </c>
      <c r="H2835">
        <f>Table_ExternalData_15[[#This Row],[Rabat]]*0.2</f>
        <v>4</v>
      </c>
      <c r="I2835" s="2">
        <f>Table_ExternalData_15[[#This Row],[Price]]-(Table_ExternalData_15[[#This Row],[Price]]*Table_ExternalData_15[[#This Row],[BB rabat]])/100</f>
        <v>33.695999999999998</v>
      </c>
      <c r="J2835" s="2">
        <f>Table_ExternalData_15[[#This Row],[BB cena]]*Table_ExternalData_15[[#Headers],[1,22]]</f>
        <v>41.109119999999997</v>
      </c>
      <c r="K2835" s="2">
        <f>Table_ExternalData_15[[#This Row],[Price]]*Table_ExternalData_15[[#Headers],[1,22]]</f>
        <v>42.822000000000003</v>
      </c>
      <c r="L2835" s="7">
        <f>IF(G2835="White Shark",E2835*0.5,IF(G2835="Sbox",E2835*0.5,IF(G2835="Tenda",E2835*0.5,E2835*0.2)))/100</f>
        <v>0.04</v>
      </c>
      <c r="M2835" s="2">
        <f>Table_ExternalData_15[[#This Row],[Price]]-Table_ExternalData_15[[#This Row],[Price]]*Table_ExternalData_15[[#This Row],[extra popust]]</f>
        <v>33.695999999999998</v>
      </c>
      <c r="N2835" s="2">
        <f>IF(M2835&lt;I2835,M2835,I2835)</f>
        <v>33.695999999999998</v>
      </c>
      <c r="O2835" s="12" t="str">
        <f>IF(N2835&lt;I2835,$U$1," ")</f>
        <v xml:space="preserve"> </v>
      </c>
      <c r="P2835" s="12" t="str">
        <f>IFERROR((O2835+30)," ")</f>
        <v xml:space="preserve"> </v>
      </c>
      <c r="Q2835" s="2">
        <f ca="1">IF(O2835=$U$1,N2835,"0")*1.22</f>
        <v>0</v>
      </c>
    </row>
    <row r="2836" spans="1:17" x14ac:dyDescent="0.25">
      <c r="A2836" t="s">
        <v>7314</v>
      </c>
      <c r="B2836" t="s">
        <v>7313</v>
      </c>
      <c r="C2836">
        <v>15169</v>
      </c>
      <c r="D2836">
        <v>31.3</v>
      </c>
      <c r="E2836">
        <f>IFERROR(VLOOKUP(Table_ExternalData_15[[#This Row],[Id]],Rabati!B:C,2,0),0)</f>
        <v>20</v>
      </c>
      <c r="F2836">
        <v>6</v>
      </c>
      <c r="G2836" t="str">
        <f>VLOOKUP(Table_ExternalData_15[[#This Row],[Id]],'Blagovna izdelek'!A:C,3,0)</f>
        <v>Fantec</v>
      </c>
      <c r="H2836">
        <f>Table_ExternalData_15[[#This Row],[Rabat]]*0.2</f>
        <v>4</v>
      </c>
      <c r="I2836" s="2">
        <f>Table_ExternalData_15[[#This Row],[Price]]-(Table_ExternalData_15[[#This Row],[Price]]*Table_ExternalData_15[[#This Row],[BB rabat]])/100</f>
        <v>30.048000000000002</v>
      </c>
      <c r="J2836" s="2">
        <f>Table_ExternalData_15[[#This Row],[BB cena]]*Table_ExternalData_15[[#Headers],[1,22]]</f>
        <v>36.658560000000001</v>
      </c>
      <c r="K2836" s="2">
        <f>Table_ExternalData_15[[#This Row],[Price]]*Table_ExternalData_15[[#Headers],[1,22]]</f>
        <v>38.186</v>
      </c>
      <c r="L2836" s="7">
        <f>IF(G2836="White Shark",E2836*0.5,IF(G2836="Sbox",E2836*0.5,IF(G2836="Tenda",E2836*0.5,E2836*0.2)))/100</f>
        <v>0.04</v>
      </c>
      <c r="M2836" s="2">
        <f>Table_ExternalData_15[[#This Row],[Price]]-Table_ExternalData_15[[#This Row],[Price]]*Table_ExternalData_15[[#This Row],[extra popust]]</f>
        <v>30.048000000000002</v>
      </c>
      <c r="N2836" s="2">
        <f>IF(M2836&lt;I2836,M2836,I2836)</f>
        <v>30.048000000000002</v>
      </c>
      <c r="O2836" s="12" t="str">
        <f>IF(N2836&lt;I2836,$U$1," ")</f>
        <v xml:space="preserve"> </v>
      </c>
      <c r="P2836" s="12" t="str">
        <f>IFERROR((O2836+30)," ")</f>
        <v xml:space="preserve"> </v>
      </c>
      <c r="Q2836" s="2">
        <f ca="1">IF(O2836=$U$1,N2836,"0")*1.22</f>
        <v>0</v>
      </c>
    </row>
    <row r="2837" spans="1:17" x14ac:dyDescent="0.25">
      <c r="A2837" t="s">
        <v>10806</v>
      </c>
      <c r="B2837" t="s">
        <v>10805</v>
      </c>
      <c r="C2837">
        <v>16564</v>
      </c>
      <c r="D2837">
        <v>12.95</v>
      </c>
      <c r="E2837">
        <f>IFERROR(VLOOKUP(Table_ExternalData_15[[#This Row],[Id]],Rabati!B:C,2,0),0)</f>
        <v>20</v>
      </c>
      <c r="F2837">
        <v>25</v>
      </c>
      <c r="G2837" t="str">
        <f>VLOOKUP(Table_ExternalData_15[[#This Row],[Id]],'Blagovna izdelek'!A:C,3,0)</f>
        <v>Fantec</v>
      </c>
      <c r="H2837">
        <f>Table_ExternalData_15[[#This Row],[Rabat]]*0.2</f>
        <v>4</v>
      </c>
      <c r="I2837" s="2">
        <f>Table_ExternalData_15[[#This Row],[Price]]-(Table_ExternalData_15[[#This Row],[Price]]*Table_ExternalData_15[[#This Row],[BB rabat]])/100</f>
        <v>12.431999999999999</v>
      </c>
      <c r="J2837" s="2">
        <f>Table_ExternalData_15[[#This Row],[BB cena]]*Table_ExternalData_15[[#Headers],[1,22]]</f>
        <v>15.167039999999998</v>
      </c>
      <c r="K2837" s="2">
        <f>Table_ExternalData_15[[#This Row],[Price]]*Table_ExternalData_15[[#Headers],[1,22]]</f>
        <v>15.798999999999999</v>
      </c>
      <c r="L2837" s="7">
        <f>IF(G2837="White Shark",E2837*0.5,IF(G2837="Sbox",E2837*0.5,IF(G2837="Tenda",E2837*0.5,E2837*0.2)))/100</f>
        <v>0.04</v>
      </c>
      <c r="M2837" s="2">
        <f>Table_ExternalData_15[[#This Row],[Price]]-Table_ExternalData_15[[#This Row],[Price]]*Table_ExternalData_15[[#This Row],[extra popust]]</f>
        <v>12.431999999999999</v>
      </c>
      <c r="N2837" s="2">
        <f>IF(M2837&lt;I2837,M2837,I2837)</f>
        <v>12.431999999999999</v>
      </c>
      <c r="O2837" s="12" t="str">
        <f>IF(N2837&lt;I2837,$U$1," ")</f>
        <v xml:space="preserve"> </v>
      </c>
      <c r="P2837" s="12" t="str">
        <f>IFERROR((O2837+30)," ")</f>
        <v xml:space="preserve"> </v>
      </c>
      <c r="Q2837" s="2">
        <f ca="1">IF(O2837=$U$1,N2837,"0")*1.22</f>
        <v>0</v>
      </c>
    </row>
    <row r="2838" spans="1:17" x14ac:dyDescent="0.25">
      <c r="A2838" t="s">
        <v>10808</v>
      </c>
      <c r="B2838" t="s">
        <v>10807</v>
      </c>
      <c r="C2838">
        <v>16565</v>
      </c>
      <c r="D2838">
        <v>12.65</v>
      </c>
      <c r="E2838">
        <f>IFERROR(VLOOKUP(Table_ExternalData_15[[#This Row],[Id]],Rabati!B:C,2,0),0)</f>
        <v>20</v>
      </c>
      <c r="F2838">
        <v>9</v>
      </c>
      <c r="G2838" t="str">
        <f>VLOOKUP(Table_ExternalData_15[[#This Row],[Id]],'Blagovna izdelek'!A:C,3,0)</f>
        <v>Fantec</v>
      </c>
      <c r="H2838">
        <f>Table_ExternalData_15[[#This Row],[Rabat]]*0.2</f>
        <v>4</v>
      </c>
      <c r="I2838" s="2">
        <f>Table_ExternalData_15[[#This Row],[Price]]-(Table_ExternalData_15[[#This Row],[Price]]*Table_ExternalData_15[[#This Row],[BB rabat]])/100</f>
        <v>12.144</v>
      </c>
      <c r="J2838" s="2">
        <f>Table_ExternalData_15[[#This Row],[BB cena]]*Table_ExternalData_15[[#Headers],[1,22]]</f>
        <v>14.81568</v>
      </c>
      <c r="K2838" s="2">
        <f>Table_ExternalData_15[[#This Row],[Price]]*Table_ExternalData_15[[#Headers],[1,22]]</f>
        <v>15.433</v>
      </c>
      <c r="L2838" s="7">
        <f>IF(G2838="White Shark",E2838*0.5,IF(G2838="Sbox",E2838*0.5,IF(G2838="Tenda",E2838*0.5,E2838*0.2)))/100</f>
        <v>0.04</v>
      </c>
      <c r="M2838" s="2">
        <f>Table_ExternalData_15[[#This Row],[Price]]-Table_ExternalData_15[[#This Row],[Price]]*Table_ExternalData_15[[#This Row],[extra popust]]</f>
        <v>12.144</v>
      </c>
      <c r="N2838" s="2">
        <f>IF(M2838&lt;I2838,M2838,I2838)</f>
        <v>12.144</v>
      </c>
      <c r="O2838" s="12" t="str">
        <f>IF(N2838&lt;I2838,$U$1," ")</f>
        <v xml:space="preserve"> </v>
      </c>
      <c r="P2838" s="12" t="str">
        <f>IFERROR((O2838+30)," ")</f>
        <v xml:space="preserve"> </v>
      </c>
      <c r="Q2838" s="2">
        <f ca="1">IF(O2838=$U$1,N2838,"0")*1.22</f>
        <v>0</v>
      </c>
    </row>
    <row r="2839" spans="1:17" x14ac:dyDescent="0.25">
      <c r="A2839" t="s">
        <v>11084</v>
      </c>
      <c r="B2839" t="s">
        <v>11104</v>
      </c>
      <c r="C2839">
        <v>16599</v>
      </c>
      <c r="D2839">
        <v>23.6</v>
      </c>
      <c r="E2839">
        <f>IFERROR(VLOOKUP(Table_ExternalData_15[[#This Row],[Id]],Rabati!B:C,2,0),0)</f>
        <v>20</v>
      </c>
      <c r="F2839">
        <v>1</v>
      </c>
      <c r="G2839" t="str">
        <f>VLOOKUP(Table_ExternalData_15[[#This Row],[Id]],'Blagovna izdelek'!A:C,3,0)</f>
        <v>Fantec</v>
      </c>
      <c r="H2839">
        <f>Table_ExternalData_15[[#This Row],[Rabat]]*0.2</f>
        <v>4</v>
      </c>
      <c r="I2839" s="2">
        <f>Table_ExternalData_15[[#This Row],[Price]]-(Table_ExternalData_15[[#This Row],[Price]]*Table_ExternalData_15[[#This Row],[BB rabat]])/100</f>
        <v>22.656000000000002</v>
      </c>
      <c r="J2839" s="2">
        <f>Table_ExternalData_15[[#This Row],[BB cena]]*Table_ExternalData_15[[#Headers],[1,22]]</f>
        <v>27.640320000000003</v>
      </c>
      <c r="K2839" s="2">
        <f>Table_ExternalData_15[[#This Row],[Price]]*Table_ExternalData_15[[#Headers],[1,22]]</f>
        <v>28.792000000000002</v>
      </c>
      <c r="L2839" s="7">
        <f>IF(G2839="White Shark",E2839*0.5,IF(G2839="Sbox",E2839*0.5,IF(G2839="Tenda",E2839*0.5,E2839*0.2)))/100</f>
        <v>0.04</v>
      </c>
      <c r="M2839" s="2">
        <f>Table_ExternalData_15[[#This Row],[Price]]-Table_ExternalData_15[[#This Row],[Price]]*Table_ExternalData_15[[#This Row],[extra popust]]</f>
        <v>22.656000000000002</v>
      </c>
      <c r="N2839" s="2">
        <f>IF(M2839&lt;I2839,M2839,I2839)</f>
        <v>22.656000000000002</v>
      </c>
      <c r="O2839" s="12" t="str">
        <f>IF(N2839&lt;I2839,$U$1," ")</f>
        <v xml:space="preserve"> </v>
      </c>
      <c r="P2839" s="12" t="str">
        <f>IFERROR((O2839+30)," ")</f>
        <v xml:space="preserve"> </v>
      </c>
      <c r="Q2839" s="2">
        <f ca="1">IF(O2839=$U$1,N2839,"0")*1.22</f>
        <v>0</v>
      </c>
    </row>
    <row r="2840" spans="1:17" x14ac:dyDescent="0.25">
      <c r="A2840" t="s">
        <v>11086</v>
      </c>
      <c r="B2840" t="s">
        <v>11085</v>
      </c>
      <c r="C2840">
        <v>16600</v>
      </c>
      <c r="D2840">
        <v>22.25</v>
      </c>
      <c r="E2840">
        <f>IFERROR(VLOOKUP(Table_ExternalData_15[[#This Row],[Id]],Rabati!B:C,2,0),0)</f>
        <v>20</v>
      </c>
      <c r="F2840">
        <v>1</v>
      </c>
      <c r="G2840" t="str">
        <f>VLOOKUP(Table_ExternalData_15[[#This Row],[Id]],'Blagovna izdelek'!A:C,3,0)</f>
        <v>Fantec</v>
      </c>
      <c r="H2840">
        <f>Table_ExternalData_15[[#This Row],[Rabat]]*0.2</f>
        <v>4</v>
      </c>
      <c r="I2840" s="2">
        <f>Table_ExternalData_15[[#This Row],[Price]]-(Table_ExternalData_15[[#This Row],[Price]]*Table_ExternalData_15[[#This Row],[BB rabat]])/100</f>
        <v>21.36</v>
      </c>
      <c r="J2840" s="2">
        <f>Table_ExternalData_15[[#This Row],[BB cena]]*Table_ExternalData_15[[#Headers],[1,22]]</f>
        <v>26.059199999999997</v>
      </c>
      <c r="K2840" s="2">
        <f>Table_ExternalData_15[[#This Row],[Price]]*Table_ExternalData_15[[#Headers],[1,22]]</f>
        <v>27.145</v>
      </c>
      <c r="L2840" s="7">
        <f>IF(G2840="White Shark",E2840*0.5,IF(G2840="Sbox",E2840*0.5,IF(G2840="Tenda",E2840*0.5,E2840*0.2)))/100</f>
        <v>0.04</v>
      </c>
      <c r="M2840" s="2">
        <f>Table_ExternalData_15[[#This Row],[Price]]-Table_ExternalData_15[[#This Row],[Price]]*Table_ExternalData_15[[#This Row],[extra popust]]</f>
        <v>21.36</v>
      </c>
      <c r="N2840" s="2">
        <f>IF(M2840&lt;I2840,M2840,I2840)</f>
        <v>21.36</v>
      </c>
      <c r="O2840" s="12" t="str">
        <f>IF(N2840&lt;I2840,$U$1," ")</f>
        <v xml:space="preserve"> </v>
      </c>
      <c r="P2840" s="12" t="str">
        <f>IFERROR((O2840+30)," ")</f>
        <v xml:space="preserve"> </v>
      </c>
      <c r="Q2840" s="2">
        <f ca="1">IF(O2840=$U$1,N2840,"0")*1.22</f>
        <v>0</v>
      </c>
    </row>
    <row r="2841" spans="1:17" x14ac:dyDescent="0.25">
      <c r="A2841" t="s">
        <v>11088</v>
      </c>
      <c r="B2841" t="s">
        <v>11087</v>
      </c>
      <c r="C2841">
        <v>16601</v>
      </c>
      <c r="D2841">
        <v>59.95</v>
      </c>
      <c r="E2841">
        <f>IFERROR(VLOOKUP(Table_ExternalData_15[[#This Row],[Id]],Rabati!B:C,2,0),0)</f>
        <v>20</v>
      </c>
      <c r="F2841">
        <v>1</v>
      </c>
      <c r="G2841" t="str">
        <f>VLOOKUP(Table_ExternalData_15[[#This Row],[Id]],'Blagovna izdelek'!A:C,3,0)</f>
        <v>Fantec</v>
      </c>
      <c r="H2841">
        <f>Table_ExternalData_15[[#This Row],[Rabat]]*0.2</f>
        <v>4</v>
      </c>
      <c r="I2841" s="2">
        <f>Table_ExternalData_15[[#This Row],[Price]]-(Table_ExternalData_15[[#This Row],[Price]]*Table_ExternalData_15[[#This Row],[BB rabat]])/100</f>
        <v>57.552</v>
      </c>
      <c r="J2841" s="2">
        <f>Table_ExternalData_15[[#This Row],[BB cena]]*Table_ExternalData_15[[#Headers],[1,22]]</f>
        <v>70.213439999999991</v>
      </c>
      <c r="K2841" s="2">
        <f>Table_ExternalData_15[[#This Row],[Price]]*Table_ExternalData_15[[#Headers],[1,22]]</f>
        <v>73.138999999999996</v>
      </c>
      <c r="L2841" s="7">
        <f>IF(G2841="White Shark",E2841*0.5,IF(G2841="Sbox",E2841*0.5,IF(G2841="Tenda",E2841*0.5,E2841*0.2)))/100</f>
        <v>0.04</v>
      </c>
      <c r="M2841" s="2">
        <f>Table_ExternalData_15[[#This Row],[Price]]-Table_ExternalData_15[[#This Row],[Price]]*Table_ExternalData_15[[#This Row],[extra popust]]</f>
        <v>57.552</v>
      </c>
      <c r="N2841" s="2">
        <f>IF(M2841&lt;I2841,M2841,I2841)</f>
        <v>57.552</v>
      </c>
      <c r="O2841" s="12" t="str">
        <f>IF(N2841&lt;I2841,$U$1," ")</f>
        <v xml:space="preserve"> </v>
      </c>
      <c r="P2841" s="12" t="str">
        <f>IFERROR((O2841+30)," ")</f>
        <v xml:space="preserve"> </v>
      </c>
      <c r="Q2841" s="2">
        <f ca="1">IF(O2841=$U$1,N2841,"0")*1.22</f>
        <v>0</v>
      </c>
    </row>
    <row r="2842" spans="1:17" x14ac:dyDescent="0.25">
      <c r="A2842" t="s">
        <v>11090</v>
      </c>
      <c r="B2842" t="s">
        <v>11089</v>
      </c>
      <c r="C2842">
        <v>16602</v>
      </c>
      <c r="D2842">
        <v>17.2</v>
      </c>
      <c r="E2842">
        <f>IFERROR(VLOOKUP(Table_ExternalData_15[[#This Row],[Id]],Rabati!B:C,2,0),0)</f>
        <v>20</v>
      </c>
      <c r="F2842">
        <v>3</v>
      </c>
      <c r="G2842" t="str">
        <f>VLOOKUP(Table_ExternalData_15[[#This Row],[Id]],'Blagovna izdelek'!A:C,3,0)</f>
        <v>Fantec</v>
      </c>
      <c r="H2842">
        <f>Table_ExternalData_15[[#This Row],[Rabat]]*0.2</f>
        <v>4</v>
      </c>
      <c r="I2842" s="2">
        <f>Table_ExternalData_15[[#This Row],[Price]]-(Table_ExternalData_15[[#This Row],[Price]]*Table_ExternalData_15[[#This Row],[BB rabat]])/100</f>
        <v>16.512</v>
      </c>
      <c r="J2842" s="2">
        <f>Table_ExternalData_15[[#This Row],[BB cena]]*Table_ExternalData_15[[#Headers],[1,22]]</f>
        <v>20.144639999999999</v>
      </c>
      <c r="K2842" s="2">
        <f>Table_ExternalData_15[[#This Row],[Price]]*Table_ExternalData_15[[#Headers],[1,22]]</f>
        <v>20.983999999999998</v>
      </c>
      <c r="L2842" s="7">
        <f>IF(G2842="White Shark",E2842*0.5,IF(G2842="Sbox",E2842*0.5,IF(G2842="Tenda",E2842*0.5,E2842*0.2)))/100</f>
        <v>0.04</v>
      </c>
      <c r="M2842" s="2">
        <f>Table_ExternalData_15[[#This Row],[Price]]-Table_ExternalData_15[[#This Row],[Price]]*Table_ExternalData_15[[#This Row],[extra popust]]</f>
        <v>16.512</v>
      </c>
      <c r="N2842" s="2">
        <f>IF(M2842&lt;I2842,M2842,I2842)</f>
        <v>16.512</v>
      </c>
      <c r="O2842" s="12" t="str">
        <f>IF(N2842&lt;I2842,$U$1," ")</f>
        <v xml:space="preserve"> </v>
      </c>
      <c r="P2842" s="12" t="str">
        <f>IFERROR((O2842+30)," ")</f>
        <v xml:space="preserve"> </v>
      </c>
      <c r="Q2842" s="2">
        <f ca="1">IF(O2842=$U$1,N2842,"0")*1.22</f>
        <v>0</v>
      </c>
    </row>
    <row r="2843" spans="1:17" x14ac:dyDescent="0.25">
      <c r="A2843" t="s">
        <v>11092</v>
      </c>
      <c r="B2843" t="s">
        <v>11091</v>
      </c>
      <c r="C2843">
        <v>16603</v>
      </c>
      <c r="D2843">
        <v>0</v>
      </c>
      <c r="E2843">
        <f>IFERROR(VLOOKUP(Table_ExternalData_15[[#This Row],[Id]],Rabati!B:C,2,0),0)</f>
        <v>10</v>
      </c>
      <c r="F2843">
        <v>0</v>
      </c>
      <c r="G2843" t="str">
        <f>VLOOKUP(Table_ExternalData_15[[#This Row],[Id]],'Blagovna izdelek'!A:C,3,0)</f>
        <v>Fantec</v>
      </c>
      <c r="H2843">
        <f>Table_ExternalData_15[[#This Row],[Rabat]]*0.2</f>
        <v>2</v>
      </c>
      <c r="I2843" s="2">
        <f>Table_ExternalData_15[[#This Row],[Price]]-(Table_ExternalData_15[[#This Row],[Price]]*Table_ExternalData_15[[#This Row],[BB rabat]])/100</f>
        <v>0</v>
      </c>
      <c r="J2843" s="2">
        <f>Table_ExternalData_15[[#This Row],[BB cena]]*Table_ExternalData_15[[#Headers],[1,22]]</f>
        <v>0</v>
      </c>
      <c r="K2843" s="2">
        <f>Table_ExternalData_15[[#This Row],[Price]]*Table_ExternalData_15[[#Headers],[1,22]]</f>
        <v>0</v>
      </c>
      <c r="L2843" s="7">
        <f>IF(G2843="White Shark",E2843*0.5,IF(G2843="Sbox",E2843*0.5,IF(G2843="Tenda",E2843*0.5,E2843*0.2)))/100</f>
        <v>0.02</v>
      </c>
      <c r="M2843" s="2">
        <f>Table_ExternalData_15[[#This Row],[Price]]-Table_ExternalData_15[[#This Row],[Price]]*Table_ExternalData_15[[#This Row],[extra popust]]</f>
        <v>0</v>
      </c>
      <c r="N2843" s="2">
        <f>IF(M2843&lt;I2843,M2843,I2843)</f>
        <v>0</v>
      </c>
      <c r="O2843" s="12" t="str">
        <f>IF(N2843&lt;I2843,$U$1," ")</f>
        <v xml:space="preserve"> </v>
      </c>
      <c r="P2843" s="12" t="str">
        <f>IFERROR((O2843+30)," ")</f>
        <v xml:space="preserve"> </v>
      </c>
      <c r="Q2843" s="2">
        <f ca="1">IF(O2843=$U$1,N2843,"0")*1.22</f>
        <v>0</v>
      </c>
    </row>
    <row r="2844" spans="1:17" x14ac:dyDescent="0.25">
      <c r="A2844" t="s">
        <v>11094</v>
      </c>
      <c r="B2844" t="s">
        <v>11093</v>
      </c>
      <c r="C2844">
        <v>16604</v>
      </c>
      <c r="D2844">
        <v>224</v>
      </c>
      <c r="E2844">
        <f>IFERROR(VLOOKUP(Table_ExternalData_15[[#This Row],[Id]],Rabati!B:C,2,0),0)</f>
        <v>10</v>
      </c>
      <c r="F2844">
        <v>0</v>
      </c>
      <c r="G2844" t="str">
        <f>VLOOKUP(Table_ExternalData_15[[#This Row],[Id]],'Blagovna izdelek'!A:C,3,0)</f>
        <v>Fantec</v>
      </c>
      <c r="H2844">
        <f>Table_ExternalData_15[[#This Row],[Rabat]]*0.2</f>
        <v>2</v>
      </c>
      <c r="I2844" s="2">
        <f>Table_ExternalData_15[[#This Row],[Price]]-(Table_ExternalData_15[[#This Row],[Price]]*Table_ExternalData_15[[#This Row],[BB rabat]])/100</f>
        <v>219.52</v>
      </c>
      <c r="J2844" s="2">
        <f>Table_ExternalData_15[[#This Row],[BB cena]]*Table_ExternalData_15[[#Headers],[1,22]]</f>
        <v>267.81440000000003</v>
      </c>
      <c r="K2844" s="2">
        <f>Table_ExternalData_15[[#This Row],[Price]]*Table_ExternalData_15[[#Headers],[1,22]]</f>
        <v>273.27999999999997</v>
      </c>
      <c r="L2844" s="7">
        <f>IF(G2844="White Shark",E2844*0.5,IF(G2844="Sbox",E2844*0.5,IF(G2844="Tenda",E2844*0.5,E2844*0.2)))/100</f>
        <v>0.02</v>
      </c>
      <c r="M2844" s="2">
        <f>Table_ExternalData_15[[#This Row],[Price]]-Table_ExternalData_15[[#This Row],[Price]]*Table_ExternalData_15[[#This Row],[extra popust]]</f>
        <v>219.52</v>
      </c>
      <c r="N2844" s="2">
        <f>IF(M2844&lt;I2844,M2844,I2844)</f>
        <v>219.52</v>
      </c>
      <c r="O2844" s="12" t="str">
        <f>IF(N2844&lt;I2844,$U$1," ")</f>
        <v xml:space="preserve"> </v>
      </c>
      <c r="P2844" s="12" t="str">
        <f>IFERROR((O2844+30)," ")</f>
        <v xml:space="preserve"> </v>
      </c>
      <c r="Q2844" s="2">
        <f ca="1">IF(O2844=$U$1,N2844,"0")*1.22</f>
        <v>0</v>
      </c>
    </row>
    <row r="2845" spans="1:17" x14ac:dyDescent="0.25">
      <c r="A2845" t="s">
        <v>11684</v>
      </c>
      <c r="B2845" t="s">
        <v>11683</v>
      </c>
      <c r="C2845">
        <v>16860</v>
      </c>
      <c r="D2845">
        <v>23.25</v>
      </c>
      <c r="E2845">
        <f>IFERROR(VLOOKUP(Table_ExternalData_15[[#This Row],[Id]],Rabati!B:C,2,0),0)</f>
        <v>20</v>
      </c>
      <c r="F2845">
        <v>0</v>
      </c>
      <c r="G2845" t="str">
        <f>VLOOKUP(Table_ExternalData_15[[#This Row],[Id]],'Blagovna izdelek'!A:C,3,0)</f>
        <v>Fantec</v>
      </c>
      <c r="H2845">
        <f>Table_ExternalData_15[[#This Row],[Rabat]]*0.2</f>
        <v>4</v>
      </c>
      <c r="I2845" s="2">
        <f>Table_ExternalData_15[[#This Row],[Price]]-(Table_ExternalData_15[[#This Row],[Price]]*Table_ExternalData_15[[#This Row],[BB rabat]])/100</f>
        <v>22.32</v>
      </c>
      <c r="J2845" s="2">
        <f>Table_ExternalData_15[[#This Row],[BB cena]]*Table_ExternalData_15[[#Headers],[1,22]]</f>
        <v>27.230399999999999</v>
      </c>
      <c r="K2845" s="2">
        <f>Table_ExternalData_15[[#This Row],[Price]]*Table_ExternalData_15[[#Headers],[1,22]]</f>
        <v>28.364999999999998</v>
      </c>
      <c r="L2845" s="7">
        <f>IF(G2845="White Shark",E2845*0.5,IF(G2845="Sbox",E2845*0.5,IF(G2845="Tenda",E2845*0.5,E2845*0.2)))/100</f>
        <v>0.04</v>
      </c>
      <c r="M2845" s="2">
        <f>Table_ExternalData_15[[#This Row],[Price]]-Table_ExternalData_15[[#This Row],[Price]]*Table_ExternalData_15[[#This Row],[extra popust]]</f>
        <v>22.32</v>
      </c>
      <c r="N2845" s="2">
        <f>IF(M2845&lt;I2845,M2845,I2845)</f>
        <v>22.32</v>
      </c>
      <c r="O2845" s="12" t="str">
        <f>IF(N2845&lt;I2845,$U$1," ")</f>
        <v xml:space="preserve"> </v>
      </c>
      <c r="P2845" s="12" t="str">
        <f>IFERROR((O2845+30)," ")</f>
        <v xml:space="preserve"> </v>
      </c>
      <c r="Q2845" s="2">
        <f ca="1">IF(O2845=$U$1,N2845,"0")*1.22</f>
        <v>0</v>
      </c>
    </row>
    <row r="2846" spans="1:17" x14ac:dyDescent="0.25">
      <c r="A2846" t="s">
        <v>11686</v>
      </c>
      <c r="B2846" t="s">
        <v>11685</v>
      </c>
      <c r="C2846">
        <v>16861</v>
      </c>
      <c r="D2846">
        <v>18.95</v>
      </c>
      <c r="E2846">
        <f>IFERROR(VLOOKUP(Table_ExternalData_15[[#This Row],[Id]],Rabati!B:C,2,0),0)</f>
        <v>20</v>
      </c>
      <c r="F2846">
        <v>6</v>
      </c>
      <c r="G2846" t="str">
        <f>VLOOKUP(Table_ExternalData_15[[#This Row],[Id]],'Blagovna izdelek'!A:C,3,0)</f>
        <v>Fantec</v>
      </c>
      <c r="H2846">
        <f>Table_ExternalData_15[[#This Row],[Rabat]]*0.2</f>
        <v>4</v>
      </c>
      <c r="I2846" s="2">
        <f>Table_ExternalData_15[[#This Row],[Price]]-(Table_ExternalData_15[[#This Row],[Price]]*Table_ExternalData_15[[#This Row],[BB rabat]])/100</f>
        <v>18.192</v>
      </c>
      <c r="J2846" s="2">
        <f>Table_ExternalData_15[[#This Row],[BB cena]]*Table_ExternalData_15[[#Headers],[1,22]]</f>
        <v>22.194240000000001</v>
      </c>
      <c r="K2846" s="2">
        <f>Table_ExternalData_15[[#This Row],[Price]]*Table_ExternalData_15[[#Headers],[1,22]]</f>
        <v>23.119</v>
      </c>
      <c r="L2846" s="7">
        <f>IF(G2846="White Shark",E2846*0.5,IF(G2846="Sbox",E2846*0.5,IF(G2846="Tenda",E2846*0.5,E2846*0.2)))/100</f>
        <v>0.04</v>
      </c>
      <c r="M2846" s="2">
        <f>Table_ExternalData_15[[#This Row],[Price]]-Table_ExternalData_15[[#This Row],[Price]]*Table_ExternalData_15[[#This Row],[extra popust]]</f>
        <v>18.192</v>
      </c>
      <c r="N2846" s="2">
        <f>IF(M2846&lt;I2846,M2846,I2846)</f>
        <v>18.192</v>
      </c>
      <c r="O2846" s="12" t="str">
        <f>IF(N2846&lt;I2846,$U$1," ")</f>
        <v xml:space="preserve"> </v>
      </c>
      <c r="P2846" s="12" t="str">
        <f>IFERROR((O2846+30)," ")</f>
        <v xml:space="preserve"> </v>
      </c>
      <c r="Q2846" s="2">
        <f ca="1">IF(O2846=$U$1,N2846,"0")*1.22</f>
        <v>0</v>
      </c>
    </row>
    <row r="2847" spans="1:17" x14ac:dyDescent="0.25">
      <c r="A2847" t="s">
        <v>12329</v>
      </c>
      <c r="B2847" t="s">
        <v>12328</v>
      </c>
      <c r="C2847">
        <v>17027</v>
      </c>
      <c r="D2847">
        <v>39.9</v>
      </c>
      <c r="E2847">
        <f>IFERROR(VLOOKUP(Table_ExternalData_15[[#This Row],[Id]],Rabati!B:C,2,0),0)</f>
        <v>10</v>
      </c>
      <c r="F2847">
        <v>0</v>
      </c>
      <c r="G2847" t="str">
        <f>VLOOKUP(Table_ExternalData_15[[#This Row],[Id]],'Blagovna izdelek'!A:C,3,0)</f>
        <v>Fantec</v>
      </c>
      <c r="H2847">
        <f>Table_ExternalData_15[[#This Row],[Rabat]]*0.2</f>
        <v>2</v>
      </c>
      <c r="I2847" s="2">
        <f>Table_ExternalData_15[[#This Row],[Price]]-(Table_ExternalData_15[[#This Row],[Price]]*Table_ExternalData_15[[#This Row],[BB rabat]])/100</f>
        <v>39.101999999999997</v>
      </c>
      <c r="J2847" s="2">
        <f>Table_ExternalData_15[[#This Row],[BB cena]]*Table_ExternalData_15[[#Headers],[1,22]]</f>
        <v>47.704439999999998</v>
      </c>
      <c r="K2847" s="2">
        <f>Table_ExternalData_15[[#This Row],[Price]]*Table_ExternalData_15[[#Headers],[1,22]]</f>
        <v>48.677999999999997</v>
      </c>
      <c r="L2847" s="7">
        <f>IF(G2847="White Shark",E2847*0.5,IF(G2847="Sbox",E2847*0.5,IF(G2847="Tenda",E2847*0.5,E2847*0.2)))/100</f>
        <v>0.02</v>
      </c>
      <c r="M2847" s="2">
        <f>Table_ExternalData_15[[#This Row],[Price]]-Table_ExternalData_15[[#This Row],[Price]]*Table_ExternalData_15[[#This Row],[extra popust]]</f>
        <v>39.101999999999997</v>
      </c>
      <c r="N2847" s="2">
        <f>IF(M2847&lt;I2847,M2847,I2847)</f>
        <v>39.101999999999997</v>
      </c>
      <c r="O2847" s="12" t="str">
        <f>IF(N2847&lt;I2847,$U$1," ")</f>
        <v xml:space="preserve"> </v>
      </c>
      <c r="P2847" s="12" t="str">
        <f>IFERROR((O2847+30)," ")</f>
        <v xml:space="preserve"> </v>
      </c>
      <c r="Q2847" s="2">
        <f ca="1">IF(O2847=$U$1,N2847,"0")*1.22</f>
        <v>0</v>
      </c>
    </row>
    <row r="2848" spans="1:17" x14ac:dyDescent="0.25">
      <c r="A2848" t="s">
        <v>14321</v>
      </c>
      <c r="B2848" t="s">
        <v>14320</v>
      </c>
      <c r="C2848">
        <v>17415</v>
      </c>
      <c r="D2848">
        <v>129.54</v>
      </c>
      <c r="E2848">
        <f>IFERROR(VLOOKUP(Table_ExternalData_15[[#This Row],[Id]],Rabati!B:C,2,0),0)</f>
        <v>20</v>
      </c>
      <c r="F2848">
        <v>2</v>
      </c>
      <c r="G2848" t="str">
        <f>VLOOKUP(Table_ExternalData_15[[#This Row],[Id]],'Blagovna izdelek'!A:C,3,0)</f>
        <v>Fantec</v>
      </c>
      <c r="H2848">
        <f>Table_ExternalData_15[[#This Row],[Rabat]]*0.2</f>
        <v>4</v>
      </c>
      <c r="I2848" s="2">
        <f>Table_ExternalData_15[[#This Row],[Price]]-(Table_ExternalData_15[[#This Row],[Price]]*Table_ExternalData_15[[#This Row],[BB rabat]])/100</f>
        <v>124.35839999999999</v>
      </c>
      <c r="J2848" s="2">
        <f>Table_ExternalData_15[[#This Row],[BB cena]]*Table_ExternalData_15[[#Headers],[1,22]]</f>
        <v>151.71724799999998</v>
      </c>
      <c r="K2848" s="2">
        <f>Table_ExternalData_15[[#This Row],[Price]]*Table_ExternalData_15[[#Headers],[1,22]]</f>
        <v>158.03879999999998</v>
      </c>
      <c r="L2848" s="7">
        <f>IF(G2848="White Shark",E2848*0.5,IF(G2848="Sbox",E2848*0.5,IF(G2848="Tenda",E2848*0.5,E2848*0.2)))/100</f>
        <v>0.04</v>
      </c>
      <c r="M2848" s="2">
        <f>Table_ExternalData_15[[#This Row],[Price]]-Table_ExternalData_15[[#This Row],[Price]]*Table_ExternalData_15[[#This Row],[extra popust]]</f>
        <v>124.35839999999999</v>
      </c>
      <c r="N2848" s="2">
        <f>IF(M2848&lt;I2848,M2848,I2848)</f>
        <v>124.35839999999999</v>
      </c>
      <c r="O2848" s="12" t="str">
        <f>IF(N2848&lt;I2848,$U$1," ")</f>
        <v xml:space="preserve"> </v>
      </c>
      <c r="P2848" s="12" t="str">
        <f>IFERROR((O2848+30)," ")</f>
        <v xml:space="preserve"> </v>
      </c>
      <c r="Q2848" s="2">
        <f ca="1">IF(O2848=$U$1,N2848,"0")*1.22</f>
        <v>0</v>
      </c>
    </row>
    <row r="2849" spans="1:17" x14ac:dyDescent="0.25">
      <c r="A2849" t="s">
        <v>14323</v>
      </c>
      <c r="B2849" t="s">
        <v>14322</v>
      </c>
      <c r="C2849">
        <v>17416</v>
      </c>
      <c r="D2849">
        <v>182.52</v>
      </c>
      <c r="E2849">
        <f>IFERROR(VLOOKUP(Table_ExternalData_15[[#This Row],[Id]],Rabati!B:C,2,0),0)</f>
        <v>10</v>
      </c>
      <c r="F2849">
        <v>2</v>
      </c>
      <c r="G2849" t="str">
        <f>VLOOKUP(Table_ExternalData_15[[#This Row],[Id]],'Blagovna izdelek'!A:C,3,0)</f>
        <v>Fantec</v>
      </c>
      <c r="H2849">
        <f>Table_ExternalData_15[[#This Row],[Rabat]]*0.2</f>
        <v>2</v>
      </c>
      <c r="I2849" s="2">
        <f>Table_ExternalData_15[[#This Row],[Price]]-(Table_ExternalData_15[[#This Row],[Price]]*Table_ExternalData_15[[#This Row],[BB rabat]])/100</f>
        <v>178.86960000000002</v>
      </c>
      <c r="J2849" s="2">
        <f>Table_ExternalData_15[[#This Row],[BB cena]]*Table_ExternalData_15[[#Headers],[1,22]]</f>
        <v>218.22091200000003</v>
      </c>
      <c r="K2849" s="2">
        <f>Table_ExternalData_15[[#This Row],[Price]]*Table_ExternalData_15[[#Headers],[1,22]]</f>
        <v>222.67440000000002</v>
      </c>
      <c r="L2849" s="7">
        <f>IF(G2849="White Shark",E2849*0.5,IF(G2849="Sbox",E2849*0.5,IF(G2849="Tenda",E2849*0.5,E2849*0.2)))/100</f>
        <v>0.02</v>
      </c>
      <c r="M2849" s="2">
        <f>Table_ExternalData_15[[#This Row],[Price]]-Table_ExternalData_15[[#This Row],[Price]]*Table_ExternalData_15[[#This Row],[extra popust]]</f>
        <v>178.86960000000002</v>
      </c>
      <c r="N2849" s="2">
        <f>IF(M2849&lt;I2849,M2849,I2849)</f>
        <v>178.86960000000002</v>
      </c>
      <c r="O2849" s="12" t="str">
        <f>IF(N2849&lt;I2849,$U$1," ")</f>
        <v xml:space="preserve"> </v>
      </c>
      <c r="P2849" s="12" t="str">
        <f>IFERROR((O2849+30)," ")</f>
        <v xml:space="preserve"> </v>
      </c>
      <c r="Q2849" s="2">
        <f ca="1">IF(O2849=$U$1,N2849,"0")*1.22</f>
        <v>0</v>
      </c>
    </row>
    <row r="2850" spans="1:17" x14ac:dyDescent="0.25">
      <c r="A2850" t="s">
        <v>14682</v>
      </c>
      <c r="B2850" t="s">
        <v>14681</v>
      </c>
      <c r="C2850">
        <v>17579</v>
      </c>
      <c r="D2850">
        <v>0</v>
      </c>
      <c r="E2850">
        <f>IFERROR(VLOOKUP(Table_ExternalData_15[[#This Row],[Id]],Rabati!B:C,2,0),0)</f>
        <v>20</v>
      </c>
      <c r="F2850">
        <v>0</v>
      </c>
      <c r="G2850" t="str">
        <f>VLOOKUP(Table_ExternalData_15[[#This Row],[Id]],'Blagovna izdelek'!A:C,3,0)</f>
        <v>Fantec</v>
      </c>
      <c r="H2850">
        <f>Table_ExternalData_15[[#This Row],[Rabat]]*0.2</f>
        <v>4</v>
      </c>
      <c r="I2850" s="2">
        <f>Table_ExternalData_15[[#This Row],[Price]]-(Table_ExternalData_15[[#This Row],[Price]]*Table_ExternalData_15[[#This Row],[BB rabat]])/100</f>
        <v>0</v>
      </c>
      <c r="J2850" s="2">
        <f>Table_ExternalData_15[[#This Row],[BB cena]]*Table_ExternalData_15[[#Headers],[1,22]]</f>
        <v>0</v>
      </c>
      <c r="K2850" s="2">
        <f>Table_ExternalData_15[[#This Row],[Price]]*Table_ExternalData_15[[#Headers],[1,22]]</f>
        <v>0</v>
      </c>
      <c r="L2850" s="7">
        <f>IF(G2850="White Shark",E2850*0.5,IF(G2850="Sbox",E2850*0.5,IF(G2850="Tenda",E2850*0.5,E2850*0.2)))/100</f>
        <v>0.04</v>
      </c>
      <c r="M2850" s="2">
        <f>Table_ExternalData_15[[#This Row],[Price]]-Table_ExternalData_15[[#This Row],[Price]]*Table_ExternalData_15[[#This Row],[extra popust]]</f>
        <v>0</v>
      </c>
      <c r="N2850" s="2">
        <f>IF(M2850&lt;I2850,M2850,I2850)</f>
        <v>0</v>
      </c>
      <c r="O2850" s="12" t="str">
        <f>IF(N2850&lt;I2850,$U$1," ")</f>
        <v xml:space="preserve"> </v>
      </c>
      <c r="P2850" s="12" t="str">
        <f>IFERROR((O2850+30)," ")</f>
        <v xml:space="preserve"> </v>
      </c>
      <c r="Q2850" s="2">
        <f ca="1">IF(O2850=$U$1,N2850,"0")*1.22</f>
        <v>0</v>
      </c>
    </row>
    <row r="2851" spans="1:17" x14ac:dyDescent="0.25">
      <c r="A2851" t="s">
        <v>4533</v>
      </c>
      <c r="B2851" t="s">
        <v>4532</v>
      </c>
      <c r="C2851">
        <v>12726</v>
      </c>
      <c r="D2851">
        <v>5.5</v>
      </c>
      <c r="E2851">
        <f>IFERROR(VLOOKUP(Table_ExternalData_15[[#This Row],[Id]],Rabati!B:C,2,0),0)</f>
        <v>0</v>
      </c>
      <c r="F2851">
        <v>0</v>
      </c>
      <c r="G2851" t="str">
        <f>VLOOKUP(Table_ExternalData_15[[#This Row],[Id]],'Blagovna izdelek'!A:C,3,0)</f>
        <v>FALCON EYE</v>
      </c>
      <c r="H2851">
        <f>Table_ExternalData_15[[#This Row],[Rabat]]*0.2</f>
        <v>0</v>
      </c>
      <c r="I2851" s="2">
        <f>Table_ExternalData_15[[#This Row],[Price]]-(Table_ExternalData_15[[#This Row],[Price]]*Table_ExternalData_15[[#This Row],[BB rabat]])/100</f>
        <v>5.5</v>
      </c>
      <c r="J2851" s="2">
        <f>Table_ExternalData_15[[#This Row],[BB cena]]*Table_ExternalData_15[[#Headers],[1,22]]</f>
        <v>6.71</v>
      </c>
      <c r="K2851" s="2">
        <f>Table_ExternalData_15[[#This Row],[Price]]*Table_ExternalData_15[[#Headers],[1,22]]</f>
        <v>6.71</v>
      </c>
      <c r="L2851" s="7">
        <f>IF(G2851="White Shark",E2851*0.5,IF(G2851="Sbox",E2851*0.5,IF(G2851="Tenda",E2851*0.5,E2851*0.2)))/100</f>
        <v>0</v>
      </c>
      <c r="M2851" s="2">
        <f>Table_ExternalData_15[[#This Row],[Price]]-Table_ExternalData_15[[#This Row],[Price]]*Table_ExternalData_15[[#This Row],[extra popust]]</f>
        <v>5.5</v>
      </c>
      <c r="N2851" s="2">
        <f>IF(M2851&lt;I2851,M2851,I2851)</f>
        <v>5.5</v>
      </c>
      <c r="O2851" s="12" t="str">
        <f>IF(N2851&lt;I2851,$U$1," ")</f>
        <v xml:space="preserve"> </v>
      </c>
      <c r="P2851" s="12" t="str">
        <f>IFERROR((O2851+30)," ")</f>
        <v xml:space="preserve"> </v>
      </c>
      <c r="Q2851" s="2">
        <f ca="1">IF(O2851=$U$1,N2851,"0")*1.22</f>
        <v>0</v>
      </c>
    </row>
    <row r="2852" spans="1:17" x14ac:dyDescent="0.25">
      <c r="A2852" t="s">
        <v>7494</v>
      </c>
      <c r="B2852" t="s">
        <v>7493</v>
      </c>
      <c r="C2852">
        <v>15277</v>
      </c>
      <c r="D2852">
        <v>74.2</v>
      </c>
      <c r="E2852">
        <f>IFERROR(VLOOKUP(Table_ExternalData_15[[#This Row],[Id]],Rabati!B:C,2,0),0)</f>
        <v>10</v>
      </c>
      <c r="F2852">
        <v>0</v>
      </c>
      <c r="G2852" t="str">
        <f>VLOOKUP(Table_ExternalData_15[[#This Row],[Id]],'Blagovna izdelek'!A:C,3,0)</f>
        <v>EZVIZ</v>
      </c>
      <c r="H2852">
        <f>Table_ExternalData_15[[#This Row],[Rabat]]*0.2</f>
        <v>2</v>
      </c>
      <c r="I2852" s="2">
        <f>Table_ExternalData_15[[#This Row],[Price]]-(Table_ExternalData_15[[#This Row],[Price]]*Table_ExternalData_15[[#This Row],[BB rabat]])/100</f>
        <v>72.716000000000008</v>
      </c>
      <c r="J2852" s="2">
        <f>Table_ExternalData_15[[#This Row],[BB cena]]*Table_ExternalData_15[[#Headers],[1,22]]</f>
        <v>88.713520000000003</v>
      </c>
      <c r="K2852" s="2">
        <f>Table_ExternalData_15[[#This Row],[Price]]*Table_ExternalData_15[[#Headers],[1,22]]</f>
        <v>90.524000000000001</v>
      </c>
      <c r="L2852" s="7">
        <f>IF(G2852="White Shark",E2852*0.5,IF(G2852="Sbox",E2852*0.5,IF(G2852="Tenda",E2852*0.5,E2852*0.2)))/100</f>
        <v>0.02</v>
      </c>
      <c r="M2852" s="2">
        <f>Table_ExternalData_15[[#This Row],[Price]]-Table_ExternalData_15[[#This Row],[Price]]*Table_ExternalData_15[[#This Row],[extra popust]]</f>
        <v>72.716000000000008</v>
      </c>
      <c r="N2852" s="2">
        <f>IF(M2852&lt;I2852,M2852,I2852)</f>
        <v>72.716000000000008</v>
      </c>
      <c r="O2852" s="12" t="str">
        <f>IF(N2852&lt;I2852,$U$1," ")</f>
        <v xml:space="preserve"> </v>
      </c>
      <c r="P2852" s="12" t="str">
        <f>IFERROR((O2852+30)," ")</f>
        <v xml:space="preserve"> </v>
      </c>
      <c r="Q2852" s="2">
        <f ca="1">IF(O2852=$U$1,N2852,"0")*1.22</f>
        <v>0</v>
      </c>
    </row>
    <row r="2853" spans="1:17" x14ac:dyDescent="0.25">
      <c r="A2853" t="s">
        <v>7582</v>
      </c>
      <c r="B2853" t="s">
        <v>7581</v>
      </c>
      <c r="C2853">
        <v>15332</v>
      </c>
      <c r="D2853">
        <v>24.58</v>
      </c>
      <c r="E2853">
        <f>IFERROR(VLOOKUP(Table_ExternalData_15[[#This Row],[Id]],Rabati!B:C,2,0),0)</f>
        <v>10</v>
      </c>
      <c r="F2853">
        <v>1</v>
      </c>
      <c r="G2853" t="str">
        <f>VLOOKUP(Table_ExternalData_15[[#This Row],[Id]],'Blagovna izdelek'!A:C,3,0)</f>
        <v>EZVIZ</v>
      </c>
      <c r="H2853">
        <f>Table_ExternalData_15[[#This Row],[Rabat]]*0.2</f>
        <v>2</v>
      </c>
      <c r="I2853" s="2">
        <f>Table_ExternalData_15[[#This Row],[Price]]-(Table_ExternalData_15[[#This Row],[Price]]*Table_ExternalData_15[[#This Row],[BB rabat]])/100</f>
        <v>24.0884</v>
      </c>
      <c r="J2853" s="2">
        <f>Table_ExternalData_15[[#This Row],[BB cena]]*Table_ExternalData_15[[#Headers],[1,22]]</f>
        <v>29.387847999999998</v>
      </c>
      <c r="K2853" s="2">
        <f>Table_ExternalData_15[[#This Row],[Price]]*Table_ExternalData_15[[#Headers],[1,22]]</f>
        <v>29.987599999999997</v>
      </c>
      <c r="L2853" s="7">
        <f>IF(G2853="White Shark",E2853*0.5,IF(G2853="Sbox",E2853*0.5,IF(G2853="Tenda",E2853*0.5,E2853*0.2)))/100</f>
        <v>0.02</v>
      </c>
      <c r="M2853" s="2">
        <f>Table_ExternalData_15[[#This Row],[Price]]-Table_ExternalData_15[[#This Row],[Price]]*Table_ExternalData_15[[#This Row],[extra popust]]</f>
        <v>24.0884</v>
      </c>
      <c r="N2853" s="2">
        <f>IF(M2853&lt;I2853,M2853,I2853)</f>
        <v>24.0884</v>
      </c>
      <c r="O2853" s="12" t="str">
        <f>IF(N2853&lt;I2853,$U$1," ")</f>
        <v xml:space="preserve"> </v>
      </c>
      <c r="P2853" s="12" t="str">
        <f>IFERROR((O2853+30)," ")</f>
        <v xml:space="preserve"> </v>
      </c>
      <c r="Q2853" s="2">
        <f ca="1">IF(O2853=$U$1,N2853,"0")*1.22</f>
        <v>0</v>
      </c>
    </row>
    <row r="2854" spans="1:17" x14ac:dyDescent="0.25">
      <c r="A2854" t="s">
        <v>7584</v>
      </c>
      <c r="B2854" t="s">
        <v>7583</v>
      </c>
      <c r="C2854">
        <v>15333</v>
      </c>
      <c r="D2854">
        <v>126.9</v>
      </c>
      <c r="E2854">
        <f>IFERROR(VLOOKUP(Table_ExternalData_15[[#This Row],[Id]],Rabati!B:C,2,0),0)</f>
        <v>10</v>
      </c>
      <c r="F2854">
        <v>0</v>
      </c>
      <c r="G2854" t="str">
        <f>VLOOKUP(Table_ExternalData_15[[#This Row],[Id]],'Blagovna izdelek'!A:C,3,0)</f>
        <v>EZVIZ</v>
      </c>
      <c r="H2854">
        <f>Table_ExternalData_15[[#This Row],[Rabat]]*0.2</f>
        <v>2</v>
      </c>
      <c r="I2854" s="2">
        <f>Table_ExternalData_15[[#This Row],[Price]]-(Table_ExternalData_15[[#This Row],[Price]]*Table_ExternalData_15[[#This Row],[BB rabat]])/100</f>
        <v>124.36200000000001</v>
      </c>
      <c r="J2854" s="2">
        <f>Table_ExternalData_15[[#This Row],[BB cena]]*Table_ExternalData_15[[#Headers],[1,22]]</f>
        <v>151.72164000000001</v>
      </c>
      <c r="K2854" s="2">
        <f>Table_ExternalData_15[[#This Row],[Price]]*Table_ExternalData_15[[#Headers],[1,22]]</f>
        <v>154.81800000000001</v>
      </c>
      <c r="L2854" s="7">
        <f>IF(G2854="White Shark",E2854*0.5,IF(G2854="Sbox",E2854*0.5,IF(G2854="Tenda",E2854*0.5,E2854*0.2)))/100</f>
        <v>0.02</v>
      </c>
      <c r="M2854" s="2">
        <f>Table_ExternalData_15[[#This Row],[Price]]-Table_ExternalData_15[[#This Row],[Price]]*Table_ExternalData_15[[#This Row],[extra popust]]</f>
        <v>124.36200000000001</v>
      </c>
      <c r="N2854" s="2">
        <f>IF(M2854&lt;I2854,M2854,I2854)</f>
        <v>124.36200000000001</v>
      </c>
      <c r="O2854" s="12" t="str">
        <f>IF(N2854&lt;I2854,$U$1," ")</f>
        <v xml:space="preserve"> </v>
      </c>
      <c r="P2854" s="12" t="str">
        <f>IFERROR((O2854+30)," ")</f>
        <v xml:space="preserve"> </v>
      </c>
      <c r="Q2854" s="2">
        <f ca="1">IF(O2854=$U$1,N2854,"0")*1.22</f>
        <v>0</v>
      </c>
    </row>
    <row r="2855" spans="1:17" x14ac:dyDescent="0.25">
      <c r="A2855" t="s">
        <v>7586</v>
      </c>
      <c r="B2855" t="s">
        <v>7585</v>
      </c>
      <c r="C2855">
        <v>15334</v>
      </c>
      <c r="D2855">
        <v>26.23</v>
      </c>
      <c r="E2855">
        <f>IFERROR(VLOOKUP(Table_ExternalData_15[[#This Row],[Id]],Rabati!B:C,2,0),0)</f>
        <v>5</v>
      </c>
      <c r="F2855">
        <v>0</v>
      </c>
      <c r="G2855" t="str">
        <f>VLOOKUP(Table_ExternalData_15[[#This Row],[Id]],'Blagovna izdelek'!A:C,3,0)</f>
        <v>EZVIZ</v>
      </c>
      <c r="H2855">
        <f>Table_ExternalData_15[[#This Row],[Rabat]]*0.2</f>
        <v>1</v>
      </c>
      <c r="I2855" s="2">
        <f>Table_ExternalData_15[[#This Row],[Price]]-(Table_ExternalData_15[[#This Row],[Price]]*Table_ExternalData_15[[#This Row],[BB rabat]])/100</f>
        <v>25.967700000000001</v>
      </c>
      <c r="J2855" s="2">
        <f>Table_ExternalData_15[[#This Row],[BB cena]]*Table_ExternalData_15[[#Headers],[1,22]]</f>
        <v>31.680593999999999</v>
      </c>
      <c r="K2855" s="2">
        <f>Table_ExternalData_15[[#This Row],[Price]]*Table_ExternalData_15[[#Headers],[1,22]]</f>
        <v>32.000599999999999</v>
      </c>
      <c r="L2855" s="7">
        <f>IF(G2855="White Shark",E2855*0.5,IF(G2855="Sbox",E2855*0.5,IF(G2855="Tenda",E2855*0.5,E2855*0.2)))/100</f>
        <v>0.01</v>
      </c>
      <c r="M2855" s="2">
        <f>Table_ExternalData_15[[#This Row],[Price]]-Table_ExternalData_15[[#This Row],[Price]]*Table_ExternalData_15[[#This Row],[extra popust]]</f>
        <v>25.967700000000001</v>
      </c>
      <c r="N2855" s="2">
        <f>IF(M2855&lt;I2855,M2855,I2855)</f>
        <v>25.967700000000001</v>
      </c>
      <c r="O2855" s="12" t="str">
        <f>IF(N2855&lt;I2855,$U$1," ")</f>
        <v xml:space="preserve"> </v>
      </c>
      <c r="P2855" s="12" t="str">
        <f>IFERROR((O2855+30)," ")</f>
        <v xml:space="preserve"> </v>
      </c>
      <c r="Q2855" s="2">
        <f ca="1">IF(O2855=$U$1,N2855,"0")*1.22</f>
        <v>0</v>
      </c>
    </row>
    <row r="2856" spans="1:17" x14ac:dyDescent="0.25">
      <c r="A2856" t="s">
        <v>7708</v>
      </c>
      <c r="B2856" t="s">
        <v>7707</v>
      </c>
      <c r="C2856">
        <v>15405</v>
      </c>
      <c r="D2856">
        <v>46.53</v>
      </c>
      <c r="E2856">
        <f>IFERROR(VLOOKUP(Table_ExternalData_15[[#This Row],[Id]],Rabati!B:C,2,0),0)</f>
        <v>10</v>
      </c>
      <c r="F2856">
        <v>0</v>
      </c>
      <c r="G2856" t="str">
        <f>VLOOKUP(Table_ExternalData_15[[#This Row],[Id]],'Blagovna izdelek'!A:C,3,0)</f>
        <v>EZVIZ</v>
      </c>
      <c r="H2856">
        <f>Table_ExternalData_15[[#This Row],[Rabat]]*0.2</f>
        <v>2</v>
      </c>
      <c r="I2856" s="2">
        <f>Table_ExternalData_15[[#This Row],[Price]]-(Table_ExternalData_15[[#This Row],[Price]]*Table_ExternalData_15[[#This Row],[BB rabat]])/100</f>
        <v>45.599400000000003</v>
      </c>
      <c r="J2856" s="2">
        <f>Table_ExternalData_15[[#This Row],[BB cena]]*Table_ExternalData_15[[#Headers],[1,22]]</f>
        <v>55.631268000000006</v>
      </c>
      <c r="K2856" s="2">
        <f>Table_ExternalData_15[[#This Row],[Price]]*Table_ExternalData_15[[#Headers],[1,22]]</f>
        <v>56.766599999999997</v>
      </c>
      <c r="L2856" s="7">
        <f>IF(G2856="White Shark",E2856*0.5,IF(G2856="Sbox",E2856*0.5,IF(G2856="Tenda",E2856*0.5,E2856*0.2)))/100</f>
        <v>0.02</v>
      </c>
      <c r="M2856" s="2">
        <f>Table_ExternalData_15[[#This Row],[Price]]-Table_ExternalData_15[[#This Row],[Price]]*Table_ExternalData_15[[#This Row],[extra popust]]</f>
        <v>45.599400000000003</v>
      </c>
      <c r="N2856" s="2">
        <f>IF(M2856&lt;I2856,M2856,I2856)</f>
        <v>45.599400000000003</v>
      </c>
      <c r="O2856" s="12" t="str">
        <f>IF(N2856&lt;I2856,$U$1," ")</f>
        <v xml:space="preserve"> </v>
      </c>
      <c r="P2856" s="12" t="str">
        <f>IFERROR((O2856+30)," ")</f>
        <v xml:space="preserve"> </v>
      </c>
      <c r="Q2856" s="2">
        <f ca="1">IF(O2856=$U$1,N2856,"0")*1.22</f>
        <v>0</v>
      </c>
    </row>
    <row r="2857" spans="1:17" x14ac:dyDescent="0.25">
      <c r="A2857" t="s">
        <v>7953</v>
      </c>
      <c r="B2857" t="s">
        <v>7952</v>
      </c>
      <c r="C2857">
        <v>15562</v>
      </c>
      <c r="D2857">
        <v>35.4</v>
      </c>
      <c r="E2857">
        <f>IFERROR(VLOOKUP(Table_ExternalData_15[[#This Row],[Id]],Rabati!B:C,2,0),0)</f>
        <v>10</v>
      </c>
      <c r="F2857">
        <v>0</v>
      </c>
      <c r="G2857" t="str">
        <f>VLOOKUP(Table_ExternalData_15[[#This Row],[Id]],'Blagovna izdelek'!A:C,3,0)</f>
        <v>EZVIZ</v>
      </c>
      <c r="H2857">
        <f>Table_ExternalData_15[[#This Row],[Rabat]]*0.2</f>
        <v>2</v>
      </c>
      <c r="I2857" s="2">
        <f>Table_ExternalData_15[[#This Row],[Price]]-(Table_ExternalData_15[[#This Row],[Price]]*Table_ExternalData_15[[#This Row],[BB rabat]])/100</f>
        <v>34.692</v>
      </c>
      <c r="J2857" s="2">
        <f>Table_ExternalData_15[[#This Row],[BB cena]]*Table_ExternalData_15[[#Headers],[1,22]]</f>
        <v>42.324239999999996</v>
      </c>
      <c r="K2857" s="2">
        <f>Table_ExternalData_15[[#This Row],[Price]]*Table_ExternalData_15[[#Headers],[1,22]]</f>
        <v>43.187999999999995</v>
      </c>
      <c r="L2857" s="7">
        <f>IF(G2857="White Shark",E2857*0.5,IF(G2857="Sbox",E2857*0.5,IF(G2857="Tenda",E2857*0.5,E2857*0.2)))/100</f>
        <v>0.02</v>
      </c>
      <c r="M2857" s="2">
        <f>Table_ExternalData_15[[#This Row],[Price]]-Table_ExternalData_15[[#This Row],[Price]]*Table_ExternalData_15[[#This Row],[extra popust]]</f>
        <v>34.692</v>
      </c>
      <c r="N2857" s="2">
        <f>IF(M2857&lt;I2857,M2857,I2857)</f>
        <v>34.692</v>
      </c>
      <c r="O2857" s="12" t="str">
        <f>IF(N2857&lt;I2857,$U$1," ")</f>
        <v xml:space="preserve"> </v>
      </c>
      <c r="P2857" s="12" t="str">
        <f>IFERROR((O2857+30)," ")</f>
        <v xml:space="preserve"> </v>
      </c>
      <c r="Q2857" s="2">
        <f ca="1">IF(O2857=$U$1,N2857,"0")*1.22</f>
        <v>0</v>
      </c>
    </row>
    <row r="2858" spans="1:17" x14ac:dyDescent="0.25">
      <c r="A2858" t="s">
        <v>8119</v>
      </c>
      <c r="B2858" t="s">
        <v>15413</v>
      </c>
      <c r="C2858">
        <v>15661</v>
      </c>
      <c r="D2858">
        <v>325.98</v>
      </c>
      <c r="E2858">
        <f>IFERROR(VLOOKUP(Table_ExternalData_15[[#This Row],[Id]],Rabati!B:C,2,0),0)</f>
        <v>20</v>
      </c>
      <c r="F2858">
        <v>2</v>
      </c>
      <c r="G2858" t="str">
        <f>VLOOKUP(Table_ExternalData_15[[#This Row],[Id]],'Blagovna izdelek'!A:C,3,0)</f>
        <v>EZVIZ</v>
      </c>
      <c r="H2858">
        <f>Table_ExternalData_15[[#This Row],[Rabat]]*0.2</f>
        <v>4</v>
      </c>
      <c r="I2858" s="2">
        <f>Table_ExternalData_15[[#This Row],[Price]]-(Table_ExternalData_15[[#This Row],[Price]]*Table_ExternalData_15[[#This Row],[BB rabat]])/100</f>
        <v>312.94080000000002</v>
      </c>
      <c r="J2858" s="2">
        <f>Table_ExternalData_15[[#This Row],[BB cena]]*Table_ExternalData_15[[#Headers],[1,22]]</f>
        <v>381.78777600000001</v>
      </c>
      <c r="K2858" s="2">
        <f>Table_ExternalData_15[[#This Row],[Price]]*Table_ExternalData_15[[#Headers],[1,22]]</f>
        <v>397.69560000000001</v>
      </c>
      <c r="L2858" s="7">
        <f>IF(G2858="White Shark",E2858*0.5,IF(G2858="Sbox",E2858*0.5,IF(G2858="Tenda",E2858*0.5,E2858*0.2)))/100</f>
        <v>0.04</v>
      </c>
      <c r="M2858" s="2">
        <f>Table_ExternalData_15[[#This Row],[Price]]-Table_ExternalData_15[[#This Row],[Price]]*Table_ExternalData_15[[#This Row],[extra popust]]</f>
        <v>312.94080000000002</v>
      </c>
      <c r="N2858" s="2">
        <f>IF(M2858&lt;I2858,M2858,I2858)</f>
        <v>312.94080000000002</v>
      </c>
      <c r="O2858" s="12" t="str">
        <f>IF(N2858&lt;I2858,$U$1," ")</f>
        <v xml:space="preserve"> </v>
      </c>
      <c r="P2858" s="12" t="str">
        <f>IFERROR((O2858+30)," ")</f>
        <v xml:space="preserve"> </v>
      </c>
      <c r="Q2858" s="2">
        <f ca="1">IF(O2858=$U$1,N2858,"0")*1.22</f>
        <v>0</v>
      </c>
    </row>
    <row r="2859" spans="1:17" x14ac:dyDescent="0.25">
      <c r="A2859" t="s">
        <v>8120</v>
      </c>
      <c r="B2859" t="s">
        <v>9756</v>
      </c>
      <c r="C2859">
        <v>15662</v>
      </c>
      <c r="D2859">
        <v>135.5</v>
      </c>
      <c r="E2859">
        <f>IFERROR(VLOOKUP(Table_ExternalData_15[[#This Row],[Id]],Rabati!B:C,2,0),0)</f>
        <v>10</v>
      </c>
      <c r="F2859">
        <v>0</v>
      </c>
      <c r="G2859" t="str">
        <f>VLOOKUP(Table_ExternalData_15[[#This Row],[Id]],'Blagovna izdelek'!A:C,3,0)</f>
        <v>EZVIZ</v>
      </c>
      <c r="H2859">
        <f>Table_ExternalData_15[[#This Row],[Rabat]]*0.2</f>
        <v>2</v>
      </c>
      <c r="I2859" s="2">
        <f>Table_ExternalData_15[[#This Row],[Price]]-(Table_ExternalData_15[[#This Row],[Price]]*Table_ExternalData_15[[#This Row],[BB rabat]])/100</f>
        <v>132.79</v>
      </c>
      <c r="J2859" s="2">
        <f>Table_ExternalData_15[[#This Row],[BB cena]]*Table_ExternalData_15[[#Headers],[1,22]]</f>
        <v>162.00379999999998</v>
      </c>
      <c r="K2859" s="2">
        <f>Table_ExternalData_15[[#This Row],[Price]]*Table_ExternalData_15[[#Headers],[1,22]]</f>
        <v>165.31</v>
      </c>
      <c r="L2859" s="7">
        <f>IF(G2859="White Shark",E2859*0.5,IF(G2859="Sbox",E2859*0.5,IF(G2859="Tenda",E2859*0.5,E2859*0.2)))/100</f>
        <v>0.02</v>
      </c>
      <c r="M2859" s="2">
        <f>Table_ExternalData_15[[#This Row],[Price]]-Table_ExternalData_15[[#This Row],[Price]]*Table_ExternalData_15[[#This Row],[extra popust]]</f>
        <v>132.79</v>
      </c>
      <c r="N2859" s="2">
        <f>IF(M2859&lt;I2859,M2859,I2859)</f>
        <v>132.79</v>
      </c>
      <c r="O2859" s="12" t="str">
        <f>IF(N2859&lt;I2859,$U$1," ")</f>
        <v xml:space="preserve"> </v>
      </c>
      <c r="P2859" s="12" t="str">
        <f>IFERROR((O2859+30)," ")</f>
        <v xml:space="preserve"> </v>
      </c>
      <c r="Q2859" s="2">
        <f ca="1">IF(O2859=$U$1,N2859,"0")*1.22</f>
        <v>0</v>
      </c>
    </row>
    <row r="2860" spans="1:17" x14ac:dyDescent="0.25">
      <c r="A2860" t="s">
        <v>8122</v>
      </c>
      <c r="B2860" t="s">
        <v>8121</v>
      </c>
      <c r="C2860">
        <v>15663</v>
      </c>
      <c r="D2860">
        <v>87.65</v>
      </c>
      <c r="E2860">
        <f>IFERROR(VLOOKUP(Table_ExternalData_15[[#This Row],[Id]],Rabati!B:C,2,0),0)</f>
        <v>10</v>
      </c>
      <c r="F2860">
        <v>0</v>
      </c>
      <c r="G2860" t="str">
        <f>VLOOKUP(Table_ExternalData_15[[#This Row],[Id]],'Blagovna izdelek'!A:C,3,0)</f>
        <v>EZVIZ</v>
      </c>
      <c r="H2860">
        <f>Table_ExternalData_15[[#This Row],[Rabat]]*0.2</f>
        <v>2</v>
      </c>
      <c r="I2860" s="2">
        <f>Table_ExternalData_15[[#This Row],[Price]]-(Table_ExternalData_15[[#This Row],[Price]]*Table_ExternalData_15[[#This Row],[BB rabat]])/100</f>
        <v>85.897000000000006</v>
      </c>
      <c r="J2860" s="2">
        <f>Table_ExternalData_15[[#This Row],[BB cena]]*Table_ExternalData_15[[#Headers],[1,22]]</f>
        <v>104.79434000000001</v>
      </c>
      <c r="K2860" s="2">
        <f>Table_ExternalData_15[[#This Row],[Price]]*Table_ExternalData_15[[#Headers],[1,22]]</f>
        <v>106.93300000000001</v>
      </c>
      <c r="L2860" s="7">
        <f>IF(G2860="White Shark",E2860*0.5,IF(G2860="Sbox",E2860*0.5,IF(G2860="Tenda",E2860*0.5,E2860*0.2)))/100</f>
        <v>0.02</v>
      </c>
      <c r="M2860" s="2">
        <f>Table_ExternalData_15[[#This Row],[Price]]-Table_ExternalData_15[[#This Row],[Price]]*Table_ExternalData_15[[#This Row],[extra popust]]</f>
        <v>85.897000000000006</v>
      </c>
      <c r="N2860" s="2">
        <f>IF(M2860&lt;I2860,M2860,I2860)</f>
        <v>85.897000000000006</v>
      </c>
      <c r="O2860" s="12" t="str">
        <f>IF(N2860&lt;I2860,$U$1," ")</f>
        <v xml:space="preserve"> </v>
      </c>
      <c r="P2860" s="12" t="str">
        <f>IFERROR((O2860+30)," ")</f>
        <v xml:space="preserve"> </v>
      </c>
      <c r="Q2860" s="2">
        <f ca="1">IF(O2860=$U$1,N2860,"0")*1.22</f>
        <v>0</v>
      </c>
    </row>
    <row r="2861" spans="1:17" x14ac:dyDescent="0.25">
      <c r="A2861" t="s">
        <v>8124</v>
      </c>
      <c r="B2861" t="s">
        <v>8123</v>
      </c>
      <c r="C2861">
        <v>15664</v>
      </c>
      <c r="D2861">
        <v>45.85</v>
      </c>
      <c r="E2861">
        <f>IFERROR(VLOOKUP(Table_ExternalData_15[[#This Row],[Id]],Rabati!B:C,2,0),0)</f>
        <v>0</v>
      </c>
      <c r="F2861">
        <v>0</v>
      </c>
      <c r="G2861" t="str">
        <f>VLOOKUP(Table_ExternalData_15[[#This Row],[Id]],'Blagovna izdelek'!A:C,3,0)</f>
        <v>EZVIZ</v>
      </c>
      <c r="H2861">
        <f>Table_ExternalData_15[[#This Row],[Rabat]]*0.2</f>
        <v>0</v>
      </c>
      <c r="I2861" s="2">
        <f>Table_ExternalData_15[[#This Row],[Price]]-(Table_ExternalData_15[[#This Row],[Price]]*Table_ExternalData_15[[#This Row],[BB rabat]])/100</f>
        <v>45.85</v>
      </c>
      <c r="J2861" s="2">
        <f>Table_ExternalData_15[[#This Row],[BB cena]]*Table_ExternalData_15[[#Headers],[1,22]]</f>
        <v>55.936999999999998</v>
      </c>
      <c r="K2861" s="2">
        <f>Table_ExternalData_15[[#This Row],[Price]]*Table_ExternalData_15[[#Headers],[1,22]]</f>
        <v>55.936999999999998</v>
      </c>
      <c r="L2861" s="7">
        <f>IF(G2861="White Shark",E2861*0.5,IF(G2861="Sbox",E2861*0.5,IF(G2861="Tenda",E2861*0.5,E2861*0.2)))/100</f>
        <v>0</v>
      </c>
      <c r="M2861" s="2">
        <f>Table_ExternalData_15[[#This Row],[Price]]-Table_ExternalData_15[[#This Row],[Price]]*Table_ExternalData_15[[#This Row],[extra popust]]</f>
        <v>45.85</v>
      </c>
      <c r="N2861" s="2">
        <f>IF(M2861&lt;I2861,M2861,I2861)</f>
        <v>45.85</v>
      </c>
      <c r="O2861" s="12" t="str">
        <f>IF(N2861&lt;I2861,$U$1," ")</f>
        <v xml:space="preserve"> </v>
      </c>
      <c r="P2861" s="12" t="str">
        <f>IFERROR((O2861+30)," ")</f>
        <v xml:space="preserve"> </v>
      </c>
      <c r="Q2861" s="2">
        <f ca="1">IF(O2861=$U$1,N2861,"0")*1.22</f>
        <v>0</v>
      </c>
    </row>
    <row r="2862" spans="1:17" x14ac:dyDescent="0.25">
      <c r="A2862" t="s">
        <v>8126</v>
      </c>
      <c r="B2862" t="s">
        <v>8125</v>
      </c>
      <c r="C2862">
        <v>15665</v>
      </c>
      <c r="D2862">
        <v>45.85</v>
      </c>
      <c r="E2862">
        <f>IFERROR(VLOOKUP(Table_ExternalData_15[[#This Row],[Id]],Rabati!B:C,2,0),0)</f>
        <v>0</v>
      </c>
      <c r="F2862">
        <v>0</v>
      </c>
      <c r="G2862" t="str">
        <f>VLOOKUP(Table_ExternalData_15[[#This Row],[Id]],'Blagovna izdelek'!A:C,3,0)</f>
        <v>EZVIZ</v>
      </c>
      <c r="H2862">
        <f>Table_ExternalData_15[[#This Row],[Rabat]]*0.2</f>
        <v>0</v>
      </c>
      <c r="I2862" s="2">
        <f>Table_ExternalData_15[[#This Row],[Price]]-(Table_ExternalData_15[[#This Row],[Price]]*Table_ExternalData_15[[#This Row],[BB rabat]])/100</f>
        <v>45.85</v>
      </c>
      <c r="J2862" s="2">
        <f>Table_ExternalData_15[[#This Row],[BB cena]]*Table_ExternalData_15[[#Headers],[1,22]]</f>
        <v>55.936999999999998</v>
      </c>
      <c r="K2862" s="2">
        <f>Table_ExternalData_15[[#This Row],[Price]]*Table_ExternalData_15[[#Headers],[1,22]]</f>
        <v>55.936999999999998</v>
      </c>
      <c r="L2862" s="7">
        <f>IF(G2862="White Shark",E2862*0.5,IF(G2862="Sbox",E2862*0.5,IF(G2862="Tenda",E2862*0.5,E2862*0.2)))/100</f>
        <v>0</v>
      </c>
      <c r="M2862" s="2">
        <f>Table_ExternalData_15[[#This Row],[Price]]-Table_ExternalData_15[[#This Row],[Price]]*Table_ExternalData_15[[#This Row],[extra popust]]</f>
        <v>45.85</v>
      </c>
      <c r="N2862" s="2">
        <f>IF(M2862&lt;I2862,M2862,I2862)</f>
        <v>45.85</v>
      </c>
      <c r="O2862" s="12" t="str">
        <f>IF(N2862&lt;I2862,$U$1," ")</f>
        <v xml:space="preserve"> </v>
      </c>
      <c r="P2862" s="12" t="str">
        <f>IFERROR((O2862+30)," ")</f>
        <v xml:space="preserve"> </v>
      </c>
      <c r="Q2862" s="2">
        <f ca="1">IF(O2862=$U$1,N2862,"0")*1.22</f>
        <v>0</v>
      </c>
    </row>
    <row r="2863" spans="1:17" x14ac:dyDescent="0.25">
      <c r="A2863" t="s">
        <v>8128</v>
      </c>
      <c r="B2863" t="s">
        <v>8127</v>
      </c>
      <c r="C2863">
        <v>15666</v>
      </c>
      <c r="D2863">
        <v>9.9499999999999993</v>
      </c>
      <c r="E2863">
        <f>IFERROR(VLOOKUP(Table_ExternalData_15[[#This Row],[Id]],Rabati!B:C,2,0),0)</f>
        <v>10</v>
      </c>
      <c r="F2863">
        <v>15</v>
      </c>
      <c r="G2863" t="str">
        <f>VLOOKUP(Table_ExternalData_15[[#This Row],[Id]],'Blagovna izdelek'!A:C,3,0)</f>
        <v>EZVIZ</v>
      </c>
      <c r="H2863">
        <f>Table_ExternalData_15[[#This Row],[Rabat]]*0.2</f>
        <v>2</v>
      </c>
      <c r="I2863" s="2">
        <f>Table_ExternalData_15[[#This Row],[Price]]-(Table_ExternalData_15[[#This Row],[Price]]*Table_ExternalData_15[[#This Row],[BB rabat]])/100</f>
        <v>9.7509999999999994</v>
      </c>
      <c r="J2863" s="2">
        <f>Table_ExternalData_15[[#This Row],[BB cena]]*Table_ExternalData_15[[#Headers],[1,22]]</f>
        <v>11.89622</v>
      </c>
      <c r="K2863" s="2">
        <f>Table_ExternalData_15[[#This Row],[Price]]*Table_ExternalData_15[[#Headers],[1,22]]</f>
        <v>12.138999999999999</v>
      </c>
      <c r="L2863" s="7">
        <f>IF(G2863="White Shark",E2863*0.5,IF(G2863="Sbox",E2863*0.5,IF(G2863="Tenda",E2863*0.5,E2863*0.2)))/100</f>
        <v>0.02</v>
      </c>
      <c r="M2863" s="2">
        <f>Table_ExternalData_15[[#This Row],[Price]]-Table_ExternalData_15[[#This Row],[Price]]*Table_ExternalData_15[[#This Row],[extra popust]]</f>
        <v>9.7509999999999994</v>
      </c>
      <c r="N2863" s="2">
        <f>IF(M2863&lt;I2863,M2863,I2863)</f>
        <v>9.7509999999999994</v>
      </c>
      <c r="O2863" s="12" t="str">
        <f>IF(N2863&lt;I2863,$U$1," ")</f>
        <v xml:space="preserve"> </v>
      </c>
      <c r="P2863" s="12" t="str">
        <f>IFERROR((O2863+30)," ")</f>
        <v xml:space="preserve"> </v>
      </c>
      <c r="Q2863" s="2">
        <f ca="1">IF(O2863=$U$1,N2863,"0")*1.22</f>
        <v>0</v>
      </c>
    </row>
    <row r="2864" spans="1:17" x14ac:dyDescent="0.25">
      <c r="A2864" t="s">
        <v>8130</v>
      </c>
      <c r="B2864" t="s">
        <v>8129</v>
      </c>
      <c r="C2864">
        <v>15667</v>
      </c>
      <c r="D2864">
        <v>16.149999999999999</v>
      </c>
      <c r="E2864">
        <f>IFERROR(VLOOKUP(Table_ExternalData_15[[#This Row],[Id]],Rabati!B:C,2,0),0)</f>
        <v>20</v>
      </c>
      <c r="F2864">
        <v>7</v>
      </c>
      <c r="G2864" t="str">
        <f>VLOOKUP(Table_ExternalData_15[[#This Row],[Id]],'Blagovna izdelek'!A:C,3,0)</f>
        <v>EZVIZ</v>
      </c>
      <c r="H2864">
        <f>Table_ExternalData_15[[#This Row],[Rabat]]*0.2</f>
        <v>4</v>
      </c>
      <c r="I2864" s="2">
        <f>Table_ExternalData_15[[#This Row],[Price]]-(Table_ExternalData_15[[#This Row],[Price]]*Table_ExternalData_15[[#This Row],[BB rabat]])/100</f>
        <v>15.503999999999998</v>
      </c>
      <c r="J2864" s="2">
        <f>Table_ExternalData_15[[#This Row],[BB cena]]*Table_ExternalData_15[[#Headers],[1,22]]</f>
        <v>18.914879999999997</v>
      </c>
      <c r="K2864" s="2">
        <f>Table_ExternalData_15[[#This Row],[Price]]*Table_ExternalData_15[[#Headers],[1,22]]</f>
        <v>19.702999999999999</v>
      </c>
      <c r="L2864" s="7">
        <f>IF(G2864="White Shark",E2864*0.5,IF(G2864="Sbox",E2864*0.5,IF(G2864="Tenda",E2864*0.5,E2864*0.2)))/100</f>
        <v>0.04</v>
      </c>
      <c r="M2864" s="2">
        <f>Table_ExternalData_15[[#This Row],[Price]]-Table_ExternalData_15[[#This Row],[Price]]*Table_ExternalData_15[[#This Row],[extra popust]]</f>
        <v>15.503999999999998</v>
      </c>
      <c r="N2864" s="2">
        <f>IF(M2864&lt;I2864,M2864,I2864)</f>
        <v>15.503999999999998</v>
      </c>
      <c r="O2864" s="12" t="str">
        <f>IF(N2864&lt;I2864,$U$1," ")</f>
        <v xml:space="preserve"> </v>
      </c>
      <c r="P2864" s="12" t="str">
        <f>IFERROR((O2864+30)," ")</f>
        <v xml:space="preserve"> </v>
      </c>
      <c r="Q2864" s="2">
        <f ca="1">IF(O2864=$U$1,N2864,"0")*1.22</f>
        <v>0</v>
      </c>
    </row>
    <row r="2865" spans="1:17" x14ac:dyDescent="0.25">
      <c r="A2865" t="s">
        <v>8157</v>
      </c>
      <c r="B2865" t="s">
        <v>8156</v>
      </c>
      <c r="C2865">
        <v>15681</v>
      </c>
      <c r="D2865">
        <v>139.34</v>
      </c>
      <c r="E2865">
        <f>IFERROR(VLOOKUP(Table_ExternalData_15[[#This Row],[Id]],Rabati!B:C,2,0),0)</f>
        <v>20</v>
      </c>
      <c r="F2865">
        <v>2</v>
      </c>
      <c r="G2865" t="str">
        <f>VLOOKUP(Table_ExternalData_15[[#This Row],[Id]],'Blagovna izdelek'!A:C,3,0)</f>
        <v>EZVIZ</v>
      </c>
      <c r="H2865">
        <f>Table_ExternalData_15[[#This Row],[Rabat]]*0.2</f>
        <v>4</v>
      </c>
      <c r="I2865" s="2">
        <f>Table_ExternalData_15[[#This Row],[Price]]-(Table_ExternalData_15[[#This Row],[Price]]*Table_ExternalData_15[[#This Row],[BB rabat]])/100</f>
        <v>133.7664</v>
      </c>
      <c r="J2865" s="2">
        <f>Table_ExternalData_15[[#This Row],[BB cena]]*Table_ExternalData_15[[#Headers],[1,22]]</f>
        <v>163.195008</v>
      </c>
      <c r="K2865" s="2">
        <f>Table_ExternalData_15[[#This Row],[Price]]*Table_ExternalData_15[[#Headers],[1,22]]</f>
        <v>169.9948</v>
      </c>
      <c r="L2865" s="7">
        <f>IF(G2865="White Shark",E2865*0.5,IF(G2865="Sbox",E2865*0.5,IF(G2865="Tenda",E2865*0.5,E2865*0.2)))/100</f>
        <v>0.04</v>
      </c>
      <c r="M2865" s="2">
        <f>Table_ExternalData_15[[#This Row],[Price]]-Table_ExternalData_15[[#This Row],[Price]]*Table_ExternalData_15[[#This Row],[extra popust]]</f>
        <v>133.7664</v>
      </c>
      <c r="N2865" s="2">
        <f>IF(M2865&lt;I2865,M2865,I2865)</f>
        <v>133.7664</v>
      </c>
      <c r="O2865" s="12" t="str">
        <f>IF(N2865&lt;I2865,$U$1," ")</f>
        <v xml:space="preserve"> </v>
      </c>
      <c r="P2865" s="12" t="str">
        <f>IFERROR((O2865+30)," ")</f>
        <v xml:space="preserve"> </v>
      </c>
      <c r="Q2865" s="2">
        <f ca="1">IF(O2865=$U$1,N2865,"0")*1.22</f>
        <v>0</v>
      </c>
    </row>
    <row r="2866" spans="1:17" x14ac:dyDescent="0.25">
      <c r="A2866" t="s">
        <v>8173</v>
      </c>
      <c r="B2866" t="s">
        <v>8172</v>
      </c>
      <c r="C2866">
        <v>15689</v>
      </c>
      <c r="D2866">
        <v>8.93</v>
      </c>
      <c r="E2866">
        <f>IFERROR(VLOOKUP(Table_ExternalData_15[[#This Row],[Id]],Rabati!B:C,2,0),0)</f>
        <v>15</v>
      </c>
      <c r="F2866">
        <v>21</v>
      </c>
      <c r="G2866" t="str">
        <f>VLOOKUP(Table_ExternalData_15[[#This Row],[Id]],'Blagovna izdelek'!A:C,3,0)</f>
        <v>EZVIZ</v>
      </c>
      <c r="H2866">
        <f>Table_ExternalData_15[[#This Row],[Rabat]]*0.2</f>
        <v>3</v>
      </c>
      <c r="I2866" s="2">
        <f>Table_ExternalData_15[[#This Row],[Price]]-(Table_ExternalData_15[[#This Row],[Price]]*Table_ExternalData_15[[#This Row],[BB rabat]])/100</f>
        <v>8.6621000000000006</v>
      </c>
      <c r="J2866" s="2">
        <f>Table_ExternalData_15[[#This Row],[BB cena]]*Table_ExternalData_15[[#Headers],[1,22]]</f>
        <v>10.567762</v>
      </c>
      <c r="K2866" s="2">
        <f>Table_ExternalData_15[[#This Row],[Price]]*Table_ExternalData_15[[#Headers],[1,22]]</f>
        <v>10.894599999999999</v>
      </c>
      <c r="L2866" s="7">
        <f>IF(G2866="White Shark",E2866*0.5,IF(G2866="Sbox",E2866*0.5,IF(G2866="Tenda",E2866*0.5,E2866*0.2)))/100</f>
        <v>0.03</v>
      </c>
      <c r="M2866" s="2">
        <f>Table_ExternalData_15[[#This Row],[Price]]-Table_ExternalData_15[[#This Row],[Price]]*Table_ExternalData_15[[#This Row],[extra popust]]</f>
        <v>8.6621000000000006</v>
      </c>
      <c r="N2866" s="2">
        <f>IF(M2866&lt;I2866,M2866,I2866)</f>
        <v>8.6621000000000006</v>
      </c>
      <c r="O2866" s="12" t="str">
        <f>IF(N2866&lt;I2866,$U$1," ")</f>
        <v xml:space="preserve"> </v>
      </c>
      <c r="P2866" s="12" t="str">
        <f>IFERROR((O2866+30)," ")</f>
        <v xml:space="preserve"> </v>
      </c>
      <c r="Q2866" s="2">
        <f ca="1">IF(O2866=$U$1,N2866,"0")*1.22</f>
        <v>0</v>
      </c>
    </row>
    <row r="2867" spans="1:17" x14ac:dyDescent="0.25">
      <c r="A2867" t="s">
        <v>8175</v>
      </c>
      <c r="B2867" t="s">
        <v>8174</v>
      </c>
      <c r="C2867">
        <v>15690</v>
      </c>
      <c r="D2867">
        <v>14.75</v>
      </c>
      <c r="E2867">
        <f>IFERROR(VLOOKUP(Table_ExternalData_15[[#This Row],[Id]],Rabati!B:C,2,0),0)</f>
        <v>15</v>
      </c>
      <c r="F2867">
        <v>2</v>
      </c>
      <c r="G2867" t="str">
        <f>VLOOKUP(Table_ExternalData_15[[#This Row],[Id]],'Blagovna izdelek'!A:C,3,0)</f>
        <v>EZVIZ</v>
      </c>
      <c r="H2867">
        <f>Table_ExternalData_15[[#This Row],[Rabat]]*0.2</f>
        <v>3</v>
      </c>
      <c r="I2867" s="2">
        <f>Table_ExternalData_15[[#This Row],[Price]]-(Table_ExternalData_15[[#This Row],[Price]]*Table_ExternalData_15[[#This Row],[BB rabat]])/100</f>
        <v>14.307499999999999</v>
      </c>
      <c r="J2867" s="2">
        <f>Table_ExternalData_15[[#This Row],[BB cena]]*Table_ExternalData_15[[#Headers],[1,22]]</f>
        <v>17.45515</v>
      </c>
      <c r="K2867" s="2">
        <f>Table_ExternalData_15[[#This Row],[Price]]*Table_ExternalData_15[[#Headers],[1,22]]</f>
        <v>17.995000000000001</v>
      </c>
      <c r="L2867" s="7">
        <f>IF(G2867="White Shark",E2867*0.5,IF(G2867="Sbox",E2867*0.5,IF(G2867="Tenda",E2867*0.5,E2867*0.2)))/100</f>
        <v>0.03</v>
      </c>
      <c r="M2867" s="2">
        <f>Table_ExternalData_15[[#This Row],[Price]]-Table_ExternalData_15[[#This Row],[Price]]*Table_ExternalData_15[[#This Row],[extra popust]]</f>
        <v>14.307499999999999</v>
      </c>
      <c r="N2867" s="2">
        <f>IF(M2867&lt;I2867,M2867,I2867)</f>
        <v>14.307499999999999</v>
      </c>
      <c r="O2867" s="12" t="str">
        <f>IF(N2867&lt;I2867,$U$1," ")</f>
        <v xml:space="preserve"> </v>
      </c>
      <c r="P2867" s="12" t="str">
        <f>IFERROR((O2867+30)," ")</f>
        <v xml:space="preserve"> </v>
      </c>
      <c r="Q2867" s="2">
        <f ca="1">IF(O2867=$U$1,N2867,"0")*1.22</f>
        <v>0</v>
      </c>
    </row>
    <row r="2868" spans="1:17" x14ac:dyDescent="0.25">
      <c r="A2868" t="s">
        <v>8177</v>
      </c>
      <c r="B2868" t="s">
        <v>8176</v>
      </c>
      <c r="C2868">
        <v>15691</v>
      </c>
      <c r="D2868">
        <v>28.68</v>
      </c>
      <c r="E2868">
        <f>IFERROR(VLOOKUP(Table_ExternalData_15[[#This Row],[Id]],Rabati!B:C,2,0),0)</f>
        <v>10</v>
      </c>
      <c r="F2868">
        <v>0</v>
      </c>
      <c r="G2868" t="str">
        <f>VLOOKUP(Table_ExternalData_15[[#This Row],[Id]],'Blagovna izdelek'!A:C,3,0)</f>
        <v>EZVIZ</v>
      </c>
      <c r="H2868">
        <f>Table_ExternalData_15[[#This Row],[Rabat]]*0.2</f>
        <v>2</v>
      </c>
      <c r="I2868" s="2">
        <f>Table_ExternalData_15[[#This Row],[Price]]-(Table_ExternalData_15[[#This Row],[Price]]*Table_ExternalData_15[[#This Row],[BB rabat]])/100</f>
        <v>28.106400000000001</v>
      </c>
      <c r="J2868" s="2">
        <f>Table_ExternalData_15[[#This Row],[BB cena]]*Table_ExternalData_15[[#Headers],[1,22]]</f>
        <v>34.289808000000001</v>
      </c>
      <c r="K2868" s="2">
        <f>Table_ExternalData_15[[#This Row],[Price]]*Table_ExternalData_15[[#Headers],[1,22]]</f>
        <v>34.989599999999996</v>
      </c>
      <c r="L2868" s="7">
        <f>IF(G2868="White Shark",E2868*0.5,IF(G2868="Sbox",E2868*0.5,IF(G2868="Tenda",E2868*0.5,E2868*0.2)))/100</f>
        <v>0.02</v>
      </c>
      <c r="M2868" s="2">
        <f>Table_ExternalData_15[[#This Row],[Price]]-Table_ExternalData_15[[#This Row],[Price]]*Table_ExternalData_15[[#This Row],[extra popust]]</f>
        <v>28.106400000000001</v>
      </c>
      <c r="N2868" s="2">
        <f>IF(M2868&lt;I2868,M2868,I2868)</f>
        <v>28.106400000000001</v>
      </c>
      <c r="O2868" s="12" t="str">
        <f>IF(N2868&lt;I2868,$U$1," ")</f>
        <v xml:space="preserve"> </v>
      </c>
      <c r="P2868" s="12" t="str">
        <f>IFERROR((O2868+30)," ")</f>
        <v xml:space="preserve"> </v>
      </c>
      <c r="Q2868" s="2">
        <f ca="1">IF(O2868=$U$1,N2868,"0")*1.22</f>
        <v>0</v>
      </c>
    </row>
    <row r="2869" spans="1:17" x14ac:dyDescent="0.25">
      <c r="A2869" t="s">
        <v>8179</v>
      </c>
      <c r="B2869" t="s">
        <v>8178</v>
      </c>
      <c r="C2869">
        <v>15692</v>
      </c>
      <c r="D2869">
        <v>48.8</v>
      </c>
      <c r="E2869">
        <f>IFERROR(VLOOKUP(Table_ExternalData_15[[#This Row],[Id]],Rabati!B:C,2,0),0)</f>
        <v>0</v>
      </c>
      <c r="F2869">
        <v>0</v>
      </c>
      <c r="G2869" t="str">
        <f>VLOOKUP(Table_ExternalData_15[[#This Row],[Id]],'Blagovna izdelek'!A:C,3,0)</f>
        <v>EZVIZ</v>
      </c>
      <c r="H2869">
        <f>Table_ExternalData_15[[#This Row],[Rabat]]*0.2</f>
        <v>0</v>
      </c>
      <c r="I2869" s="2">
        <f>Table_ExternalData_15[[#This Row],[Price]]-(Table_ExternalData_15[[#This Row],[Price]]*Table_ExternalData_15[[#This Row],[BB rabat]])/100</f>
        <v>48.8</v>
      </c>
      <c r="J2869" s="2">
        <f>Table_ExternalData_15[[#This Row],[BB cena]]*Table_ExternalData_15[[#Headers],[1,22]]</f>
        <v>59.535999999999994</v>
      </c>
      <c r="K2869" s="2">
        <f>Table_ExternalData_15[[#This Row],[Price]]*Table_ExternalData_15[[#Headers],[1,22]]</f>
        <v>59.535999999999994</v>
      </c>
      <c r="L2869" s="7">
        <f>IF(G2869="White Shark",E2869*0.5,IF(G2869="Sbox",E2869*0.5,IF(G2869="Tenda",E2869*0.5,E2869*0.2)))/100</f>
        <v>0</v>
      </c>
      <c r="M2869" s="2">
        <f>Table_ExternalData_15[[#This Row],[Price]]-Table_ExternalData_15[[#This Row],[Price]]*Table_ExternalData_15[[#This Row],[extra popust]]</f>
        <v>48.8</v>
      </c>
      <c r="N2869" s="2">
        <f>IF(M2869&lt;I2869,M2869,I2869)</f>
        <v>48.8</v>
      </c>
      <c r="O2869" s="12" t="str">
        <f>IF(N2869&lt;I2869,$U$1," ")</f>
        <v xml:space="preserve"> </v>
      </c>
      <c r="P2869" s="12" t="str">
        <f>IFERROR((O2869+30)," ")</f>
        <v xml:space="preserve"> </v>
      </c>
      <c r="Q2869" s="2">
        <f ca="1">IF(O2869=$U$1,N2869,"0")*1.22</f>
        <v>0</v>
      </c>
    </row>
    <row r="2870" spans="1:17" x14ac:dyDescent="0.25">
      <c r="A2870" t="s">
        <v>8181</v>
      </c>
      <c r="B2870" t="s">
        <v>8180</v>
      </c>
      <c r="C2870">
        <v>15693</v>
      </c>
      <c r="D2870">
        <v>48.8</v>
      </c>
      <c r="E2870">
        <f>IFERROR(VLOOKUP(Table_ExternalData_15[[#This Row],[Id]],Rabati!B:C,2,0),0)</f>
        <v>0</v>
      </c>
      <c r="F2870">
        <v>0</v>
      </c>
      <c r="G2870" t="str">
        <f>VLOOKUP(Table_ExternalData_15[[#This Row],[Id]],'Blagovna izdelek'!A:C,3,0)</f>
        <v>EZVIZ</v>
      </c>
      <c r="H2870">
        <f>Table_ExternalData_15[[#This Row],[Rabat]]*0.2</f>
        <v>0</v>
      </c>
      <c r="I2870" s="2">
        <f>Table_ExternalData_15[[#This Row],[Price]]-(Table_ExternalData_15[[#This Row],[Price]]*Table_ExternalData_15[[#This Row],[BB rabat]])/100</f>
        <v>48.8</v>
      </c>
      <c r="J2870" s="2">
        <f>Table_ExternalData_15[[#This Row],[BB cena]]*Table_ExternalData_15[[#Headers],[1,22]]</f>
        <v>59.535999999999994</v>
      </c>
      <c r="K2870" s="2">
        <f>Table_ExternalData_15[[#This Row],[Price]]*Table_ExternalData_15[[#Headers],[1,22]]</f>
        <v>59.535999999999994</v>
      </c>
      <c r="L2870" s="7">
        <f>IF(G2870="White Shark",E2870*0.5,IF(G2870="Sbox",E2870*0.5,IF(G2870="Tenda",E2870*0.5,E2870*0.2)))/100</f>
        <v>0</v>
      </c>
      <c r="M2870" s="2">
        <f>Table_ExternalData_15[[#This Row],[Price]]-Table_ExternalData_15[[#This Row],[Price]]*Table_ExternalData_15[[#This Row],[extra popust]]</f>
        <v>48.8</v>
      </c>
      <c r="N2870" s="2">
        <f>IF(M2870&lt;I2870,M2870,I2870)</f>
        <v>48.8</v>
      </c>
      <c r="O2870" s="12" t="str">
        <f>IF(N2870&lt;I2870,$U$1," ")</f>
        <v xml:space="preserve"> </v>
      </c>
      <c r="P2870" s="12" t="str">
        <f>IFERROR((O2870+30)," ")</f>
        <v xml:space="preserve"> </v>
      </c>
      <c r="Q2870" s="2">
        <f ca="1">IF(O2870=$U$1,N2870,"0")*1.22</f>
        <v>0</v>
      </c>
    </row>
    <row r="2871" spans="1:17" x14ac:dyDescent="0.25">
      <c r="A2871" t="s">
        <v>8542</v>
      </c>
      <c r="B2871" t="s">
        <v>8541</v>
      </c>
      <c r="C2871">
        <v>15925</v>
      </c>
      <c r="D2871">
        <v>24.58</v>
      </c>
      <c r="E2871">
        <f>IFERROR(VLOOKUP(Table_ExternalData_15[[#This Row],[Id]],Rabati!B:C,2,0),0)</f>
        <v>20</v>
      </c>
      <c r="F2871">
        <v>10</v>
      </c>
      <c r="G2871" t="str">
        <f>VLOOKUP(Table_ExternalData_15[[#This Row],[Id]],'Blagovna izdelek'!A:C,3,0)</f>
        <v>EZVIZ</v>
      </c>
      <c r="H2871">
        <f>Table_ExternalData_15[[#This Row],[Rabat]]*0.2</f>
        <v>4</v>
      </c>
      <c r="I2871" s="2">
        <f>Table_ExternalData_15[[#This Row],[Price]]-(Table_ExternalData_15[[#This Row],[Price]]*Table_ExternalData_15[[#This Row],[BB rabat]])/100</f>
        <v>23.596799999999998</v>
      </c>
      <c r="J2871" s="2">
        <f>Table_ExternalData_15[[#This Row],[BB cena]]*Table_ExternalData_15[[#Headers],[1,22]]</f>
        <v>28.788095999999996</v>
      </c>
      <c r="K2871" s="2">
        <f>Table_ExternalData_15[[#This Row],[Price]]*Table_ExternalData_15[[#Headers],[1,22]]</f>
        <v>29.987599999999997</v>
      </c>
      <c r="L2871" s="7">
        <f>IF(G2871="White Shark",E2871*0.5,IF(G2871="Sbox",E2871*0.5,IF(G2871="Tenda",E2871*0.5,E2871*0.2)))/100</f>
        <v>0.04</v>
      </c>
      <c r="M2871" s="2">
        <f>Table_ExternalData_15[[#This Row],[Price]]-Table_ExternalData_15[[#This Row],[Price]]*Table_ExternalData_15[[#This Row],[extra popust]]</f>
        <v>23.596799999999998</v>
      </c>
      <c r="N2871" s="2">
        <f>IF(M2871&lt;I2871,M2871,I2871)</f>
        <v>23.596799999999998</v>
      </c>
      <c r="O2871" s="12" t="str">
        <f>IF(N2871&lt;I2871,$U$1," ")</f>
        <v xml:space="preserve"> </v>
      </c>
      <c r="P2871" s="12" t="str">
        <f>IFERROR((O2871+30)," ")</f>
        <v xml:space="preserve"> </v>
      </c>
      <c r="Q2871" s="2">
        <f ca="1">IF(O2871=$U$1,N2871,"0")*1.22</f>
        <v>0</v>
      </c>
    </row>
    <row r="2872" spans="1:17" x14ac:dyDescent="0.25">
      <c r="A2872" t="s">
        <v>8544</v>
      </c>
      <c r="B2872" t="s">
        <v>8543</v>
      </c>
      <c r="C2872">
        <v>15926</v>
      </c>
      <c r="D2872">
        <v>19.95</v>
      </c>
      <c r="E2872">
        <f>IFERROR(VLOOKUP(Table_ExternalData_15[[#This Row],[Id]],Rabati!B:C,2,0),0)</f>
        <v>10</v>
      </c>
      <c r="F2872">
        <v>2</v>
      </c>
      <c r="G2872" t="str">
        <f>VLOOKUP(Table_ExternalData_15[[#This Row],[Id]],'Blagovna izdelek'!A:C,3,0)</f>
        <v>EZVIZ</v>
      </c>
      <c r="H2872">
        <f>Table_ExternalData_15[[#This Row],[Rabat]]*0.2</f>
        <v>2</v>
      </c>
      <c r="I2872" s="2">
        <f>Table_ExternalData_15[[#This Row],[Price]]-(Table_ExternalData_15[[#This Row],[Price]]*Table_ExternalData_15[[#This Row],[BB rabat]])/100</f>
        <v>19.550999999999998</v>
      </c>
      <c r="J2872" s="2">
        <f>Table_ExternalData_15[[#This Row],[BB cena]]*Table_ExternalData_15[[#Headers],[1,22]]</f>
        <v>23.852219999999999</v>
      </c>
      <c r="K2872" s="2">
        <f>Table_ExternalData_15[[#This Row],[Price]]*Table_ExternalData_15[[#Headers],[1,22]]</f>
        <v>24.338999999999999</v>
      </c>
      <c r="L2872" s="7">
        <f>IF(G2872="White Shark",E2872*0.5,IF(G2872="Sbox",E2872*0.5,IF(G2872="Tenda",E2872*0.5,E2872*0.2)))/100</f>
        <v>0.02</v>
      </c>
      <c r="M2872" s="2">
        <f>Table_ExternalData_15[[#This Row],[Price]]-Table_ExternalData_15[[#This Row],[Price]]*Table_ExternalData_15[[#This Row],[extra popust]]</f>
        <v>19.550999999999998</v>
      </c>
      <c r="N2872" s="2">
        <f>IF(M2872&lt;I2872,M2872,I2872)</f>
        <v>19.550999999999998</v>
      </c>
      <c r="O2872" s="12" t="str">
        <f>IF(N2872&lt;I2872,$U$1," ")</f>
        <v xml:space="preserve"> </v>
      </c>
      <c r="P2872" s="12" t="str">
        <f>IFERROR((O2872+30)," ")</f>
        <v xml:space="preserve"> </v>
      </c>
      <c r="Q2872" s="2">
        <f ca="1">IF(O2872=$U$1,N2872,"0")*1.22</f>
        <v>0</v>
      </c>
    </row>
    <row r="2873" spans="1:17" x14ac:dyDescent="0.25">
      <c r="A2873" t="s">
        <v>8546</v>
      </c>
      <c r="B2873" t="s">
        <v>8545</v>
      </c>
      <c r="C2873">
        <v>15927</v>
      </c>
      <c r="D2873">
        <v>0</v>
      </c>
      <c r="E2873">
        <f>IFERROR(VLOOKUP(Table_ExternalData_15[[#This Row],[Id]],Rabati!B:C,2,0),0)</f>
        <v>0</v>
      </c>
      <c r="F2873">
        <v>0</v>
      </c>
      <c r="G2873" t="str">
        <f>VLOOKUP(Table_ExternalData_15[[#This Row],[Id]],'Blagovna izdelek'!A:C,3,0)</f>
        <v>EZVIZ</v>
      </c>
      <c r="H2873">
        <f>Table_ExternalData_15[[#This Row],[Rabat]]*0.2</f>
        <v>0</v>
      </c>
      <c r="I2873" s="2">
        <f>Table_ExternalData_15[[#This Row],[Price]]-(Table_ExternalData_15[[#This Row],[Price]]*Table_ExternalData_15[[#This Row],[BB rabat]])/100</f>
        <v>0</v>
      </c>
      <c r="J2873" s="2">
        <f>Table_ExternalData_15[[#This Row],[BB cena]]*Table_ExternalData_15[[#Headers],[1,22]]</f>
        <v>0</v>
      </c>
      <c r="K2873" s="2">
        <f>Table_ExternalData_15[[#This Row],[Price]]*Table_ExternalData_15[[#Headers],[1,22]]</f>
        <v>0</v>
      </c>
      <c r="L2873" s="7">
        <f>IF(G2873="White Shark",E2873*0.5,IF(G2873="Sbox",E2873*0.5,IF(G2873="Tenda",E2873*0.5,E2873*0.2)))/100</f>
        <v>0</v>
      </c>
      <c r="M2873" s="2">
        <f>Table_ExternalData_15[[#This Row],[Price]]-Table_ExternalData_15[[#This Row],[Price]]*Table_ExternalData_15[[#This Row],[extra popust]]</f>
        <v>0</v>
      </c>
      <c r="N2873" s="2">
        <f>IF(M2873&lt;I2873,M2873,I2873)</f>
        <v>0</v>
      </c>
      <c r="O2873" s="12" t="str">
        <f>IF(N2873&lt;I2873,$U$1," ")</f>
        <v xml:space="preserve"> </v>
      </c>
      <c r="P2873" s="12" t="str">
        <f>IFERROR((O2873+30)," ")</f>
        <v xml:space="preserve"> </v>
      </c>
      <c r="Q2873" s="2">
        <f ca="1">IF(O2873=$U$1,N2873,"0")*1.22</f>
        <v>0</v>
      </c>
    </row>
    <row r="2874" spans="1:17" x14ac:dyDescent="0.25">
      <c r="A2874" t="s">
        <v>8548</v>
      </c>
      <c r="B2874" t="s">
        <v>8547</v>
      </c>
      <c r="C2874">
        <v>15928</v>
      </c>
      <c r="D2874">
        <v>20.48</v>
      </c>
      <c r="E2874">
        <f>IFERROR(VLOOKUP(Table_ExternalData_15[[#This Row],[Id]],Rabati!B:C,2,0),0)</f>
        <v>20</v>
      </c>
      <c r="F2874">
        <v>4</v>
      </c>
      <c r="G2874" t="str">
        <f>VLOOKUP(Table_ExternalData_15[[#This Row],[Id]],'Blagovna izdelek'!A:C,3,0)</f>
        <v>EZVIZ</v>
      </c>
      <c r="H2874">
        <f>Table_ExternalData_15[[#This Row],[Rabat]]*0.2</f>
        <v>4</v>
      </c>
      <c r="I2874" s="2">
        <f>Table_ExternalData_15[[#This Row],[Price]]-(Table_ExternalData_15[[#This Row],[Price]]*Table_ExternalData_15[[#This Row],[BB rabat]])/100</f>
        <v>19.660800000000002</v>
      </c>
      <c r="J2874" s="2">
        <f>Table_ExternalData_15[[#This Row],[BB cena]]*Table_ExternalData_15[[#Headers],[1,22]]</f>
        <v>23.986176</v>
      </c>
      <c r="K2874" s="2">
        <f>Table_ExternalData_15[[#This Row],[Price]]*Table_ExternalData_15[[#Headers],[1,22]]</f>
        <v>24.985600000000002</v>
      </c>
      <c r="L2874" s="7">
        <f>IF(G2874="White Shark",E2874*0.5,IF(G2874="Sbox",E2874*0.5,IF(G2874="Tenda",E2874*0.5,E2874*0.2)))/100</f>
        <v>0.04</v>
      </c>
      <c r="M2874" s="2">
        <f>Table_ExternalData_15[[#This Row],[Price]]-Table_ExternalData_15[[#This Row],[Price]]*Table_ExternalData_15[[#This Row],[extra popust]]</f>
        <v>19.660800000000002</v>
      </c>
      <c r="N2874" s="2">
        <f>IF(M2874&lt;I2874,M2874,I2874)</f>
        <v>19.660800000000002</v>
      </c>
      <c r="O2874" s="12" t="str">
        <f>IF(N2874&lt;I2874,$U$1," ")</f>
        <v xml:space="preserve"> </v>
      </c>
      <c r="P2874" s="12" t="str">
        <f>IFERROR((O2874+30)," ")</f>
        <v xml:space="preserve"> </v>
      </c>
      <c r="Q2874" s="2">
        <f ca="1">IF(O2874=$U$1,N2874,"0")*1.22</f>
        <v>0</v>
      </c>
    </row>
    <row r="2875" spans="1:17" x14ac:dyDescent="0.25">
      <c r="A2875" t="s">
        <v>8549</v>
      </c>
      <c r="B2875" t="s">
        <v>14469</v>
      </c>
      <c r="C2875">
        <v>15929</v>
      </c>
      <c r="D2875">
        <v>56.92</v>
      </c>
      <c r="E2875">
        <f>IFERROR(VLOOKUP(Table_ExternalData_15[[#This Row],[Id]],Rabati!B:C,2,0),0)</f>
        <v>20</v>
      </c>
      <c r="F2875">
        <v>4</v>
      </c>
      <c r="G2875" t="str">
        <f>VLOOKUP(Table_ExternalData_15[[#This Row],[Id]],'Blagovna izdelek'!A:C,3,0)</f>
        <v>EZVIZ</v>
      </c>
      <c r="H2875">
        <f>Table_ExternalData_15[[#This Row],[Rabat]]*0.2</f>
        <v>4</v>
      </c>
      <c r="I2875" s="2">
        <f>Table_ExternalData_15[[#This Row],[Price]]-(Table_ExternalData_15[[#This Row],[Price]]*Table_ExternalData_15[[#This Row],[BB rabat]])/100</f>
        <v>54.6432</v>
      </c>
      <c r="J2875" s="2">
        <f>Table_ExternalData_15[[#This Row],[BB cena]]*Table_ExternalData_15[[#Headers],[1,22]]</f>
        <v>66.664704</v>
      </c>
      <c r="K2875" s="2">
        <f>Table_ExternalData_15[[#This Row],[Price]]*Table_ExternalData_15[[#Headers],[1,22]]</f>
        <v>69.442400000000006</v>
      </c>
      <c r="L2875" s="7">
        <f>IF(G2875="White Shark",E2875*0.5,IF(G2875="Sbox",E2875*0.5,IF(G2875="Tenda",E2875*0.5,E2875*0.2)))/100</f>
        <v>0.04</v>
      </c>
      <c r="M2875" s="2">
        <f>Table_ExternalData_15[[#This Row],[Price]]-Table_ExternalData_15[[#This Row],[Price]]*Table_ExternalData_15[[#This Row],[extra popust]]</f>
        <v>54.6432</v>
      </c>
      <c r="N2875" s="2">
        <f>IF(M2875&lt;I2875,M2875,I2875)</f>
        <v>54.6432</v>
      </c>
      <c r="O2875" s="12" t="str">
        <f>IF(N2875&lt;I2875,$U$1," ")</f>
        <v xml:space="preserve"> </v>
      </c>
      <c r="P2875" s="12" t="str">
        <f>IFERROR((O2875+30)," ")</f>
        <v xml:space="preserve"> </v>
      </c>
      <c r="Q2875" s="2">
        <f ca="1">IF(O2875=$U$1,N2875,"0")*1.22</f>
        <v>0</v>
      </c>
    </row>
    <row r="2876" spans="1:17" x14ac:dyDescent="0.25">
      <c r="A2876" t="s">
        <v>8551</v>
      </c>
      <c r="B2876" t="s">
        <v>8550</v>
      </c>
      <c r="C2876">
        <v>15930</v>
      </c>
      <c r="D2876">
        <v>21.5</v>
      </c>
      <c r="E2876">
        <f>IFERROR(VLOOKUP(Table_ExternalData_15[[#This Row],[Id]],Rabati!B:C,2,0),0)</f>
        <v>10</v>
      </c>
      <c r="F2876">
        <v>5</v>
      </c>
      <c r="G2876" t="str">
        <f>VLOOKUP(Table_ExternalData_15[[#This Row],[Id]],'Blagovna izdelek'!A:C,3,0)</f>
        <v>EZVIZ</v>
      </c>
      <c r="H2876">
        <f>Table_ExternalData_15[[#This Row],[Rabat]]*0.2</f>
        <v>2</v>
      </c>
      <c r="I2876" s="2">
        <f>Table_ExternalData_15[[#This Row],[Price]]-(Table_ExternalData_15[[#This Row],[Price]]*Table_ExternalData_15[[#This Row],[BB rabat]])/100</f>
        <v>21.07</v>
      </c>
      <c r="J2876" s="2">
        <f>Table_ExternalData_15[[#This Row],[BB cena]]*Table_ExternalData_15[[#Headers],[1,22]]</f>
        <v>25.705400000000001</v>
      </c>
      <c r="K2876" s="2">
        <f>Table_ExternalData_15[[#This Row],[Price]]*Table_ExternalData_15[[#Headers],[1,22]]</f>
        <v>26.23</v>
      </c>
      <c r="L2876" s="7">
        <f>IF(G2876="White Shark",E2876*0.5,IF(G2876="Sbox",E2876*0.5,IF(G2876="Tenda",E2876*0.5,E2876*0.2)))/100</f>
        <v>0.02</v>
      </c>
      <c r="M2876" s="2">
        <f>Table_ExternalData_15[[#This Row],[Price]]-Table_ExternalData_15[[#This Row],[Price]]*Table_ExternalData_15[[#This Row],[extra popust]]</f>
        <v>21.07</v>
      </c>
      <c r="N2876" s="2">
        <f>IF(M2876&lt;I2876,M2876,I2876)</f>
        <v>21.07</v>
      </c>
      <c r="O2876" s="12" t="str">
        <f>IF(N2876&lt;I2876,$U$1," ")</f>
        <v xml:space="preserve"> </v>
      </c>
      <c r="P2876" s="12" t="str">
        <f>IFERROR((O2876+30)," ")</f>
        <v xml:space="preserve"> </v>
      </c>
      <c r="Q2876" s="2">
        <f ca="1">IF(O2876=$U$1,N2876,"0")*1.22</f>
        <v>0</v>
      </c>
    </row>
    <row r="2877" spans="1:17" x14ac:dyDescent="0.25">
      <c r="A2877" t="s">
        <v>8553</v>
      </c>
      <c r="B2877" t="s">
        <v>8552</v>
      </c>
      <c r="C2877">
        <v>15931</v>
      </c>
      <c r="D2877">
        <v>0</v>
      </c>
      <c r="E2877">
        <f>IFERROR(VLOOKUP(Table_ExternalData_15[[#This Row],[Id]],Rabati!B:C,2,0),0)</f>
        <v>0</v>
      </c>
      <c r="F2877">
        <v>0</v>
      </c>
      <c r="G2877" t="str">
        <f>VLOOKUP(Table_ExternalData_15[[#This Row],[Id]],'Blagovna izdelek'!A:C,3,0)</f>
        <v>EZVIZ</v>
      </c>
      <c r="H2877">
        <f>Table_ExternalData_15[[#This Row],[Rabat]]*0.2</f>
        <v>0</v>
      </c>
      <c r="I2877" s="2">
        <f>Table_ExternalData_15[[#This Row],[Price]]-(Table_ExternalData_15[[#This Row],[Price]]*Table_ExternalData_15[[#This Row],[BB rabat]])/100</f>
        <v>0</v>
      </c>
      <c r="J2877" s="2">
        <f>Table_ExternalData_15[[#This Row],[BB cena]]*Table_ExternalData_15[[#Headers],[1,22]]</f>
        <v>0</v>
      </c>
      <c r="K2877" s="2">
        <f>Table_ExternalData_15[[#This Row],[Price]]*Table_ExternalData_15[[#Headers],[1,22]]</f>
        <v>0</v>
      </c>
      <c r="L2877" s="7">
        <f>IF(G2877="White Shark",E2877*0.5,IF(G2877="Sbox",E2877*0.5,IF(G2877="Tenda",E2877*0.5,E2877*0.2)))/100</f>
        <v>0</v>
      </c>
      <c r="M2877" s="2">
        <f>Table_ExternalData_15[[#This Row],[Price]]-Table_ExternalData_15[[#This Row],[Price]]*Table_ExternalData_15[[#This Row],[extra popust]]</f>
        <v>0</v>
      </c>
      <c r="N2877" s="2">
        <f>IF(M2877&lt;I2877,M2877,I2877)</f>
        <v>0</v>
      </c>
      <c r="O2877" s="12" t="str">
        <f>IF(N2877&lt;I2877,$U$1," ")</f>
        <v xml:space="preserve"> </v>
      </c>
      <c r="P2877" s="12" t="str">
        <f>IFERROR((O2877+30)," ")</f>
        <v xml:space="preserve"> </v>
      </c>
      <c r="Q2877" s="2">
        <f ca="1">IF(O2877=$U$1,N2877,"0")*1.22</f>
        <v>0</v>
      </c>
    </row>
    <row r="2878" spans="1:17" x14ac:dyDescent="0.25">
      <c r="A2878" t="s">
        <v>8592</v>
      </c>
      <c r="B2878" t="s">
        <v>12174</v>
      </c>
      <c r="C2878">
        <v>15951</v>
      </c>
      <c r="D2878">
        <v>286.88</v>
      </c>
      <c r="E2878">
        <f>IFERROR(VLOOKUP(Table_ExternalData_15[[#This Row],[Id]],Rabati!B:C,2,0),0)</f>
        <v>30</v>
      </c>
      <c r="F2878">
        <v>0</v>
      </c>
      <c r="G2878" t="str">
        <f>VLOOKUP(Table_ExternalData_15[[#This Row],[Id]],'Blagovna izdelek'!A:C,3,0)</f>
        <v>EZVIZ</v>
      </c>
      <c r="H2878">
        <f>Table_ExternalData_15[[#This Row],[Rabat]]*0.2</f>
        <v>6</v>
      </c>
      <c r="I2878" s="2">
        <f>Table_ExternalData_15[[#This Row],[Price]]-(Table_ExternalData_15[[#This Row],[Price]]*Table_ExternalData_15[[#This Row],[BB rabat]])/100</f>
        <v>269.66719999999998</v>
      </c>
      <c r="J2878" s="2">
        <f>Table_ExternalData_15[[#This Row],[BB cena]]*Table_ExternalData_15[[#Headers],[1,22]]</f>
        <v>328.99398399999995</v>
      </c>
      <c r="K2878" s="2">
        <f>Table_ExternalData_15[[#This Row],[Price]]*Table_ExternalData_15[[#Headers],[1,22]]</f>
        <v>349.99360000000001</v>
      </c>
      <c r="L2878" s="7">
        <f>IF(G2878="White Shark",E2878*0.5,IF(G2878="Sbox",E2878*0.5,IF(G2878="Tenda",E2878*0.5,E2878*0.2)))/100</f>
        <v>0.06</v>
      </c>
      <c r="M2878" s="2">
        <f>Table_ExternalData_15[[#This Row],[Price]]-Table_ExternalData_15[[#This Row],[Price]]*Table_ExternalData_15[[#This Row],[extra popust]]</f>
        <v>269.66719999999998</v>
      </c>
      <c r="N2878" s="2">
        <f>IF(M2878&lt;I2878,M2878,I2878)</f>
        <v>269.66719999999998</v>
      </c>
      <c r="O2878" s="12" t="str">
        <f>IF(N2878&lt;I2878,$U$1," ")</f>
        <v xml:space="preserve"> </v>
      </c>
      <c r="P2878" s="12" t="str">
        <f>IFERROR((O2878+30)," ")</f>
        <v xml:space="preserve"> </v>
      </c>
      <c r="Q2878" s="2">
        <f ca="1">IF(O2878=$U$1,N2878,"0")*1.22</f>
        <v>0</v>
      </c>
    </row>
    <row r="2879" spans="1:17" x14ac:dyDescent="0.25">
      <c r="A2879" t="s">
        <v>8593</v>
      </c>
      <c r="B2879" t="s">
        <v>12175</v>
      </c>
      <c r="C2879">
        <v>15952</v>
      </c>
      <c r="D2879">
        <v>355.98</v>
      </c>
      <c r="E2879">
        <f>IFERROR(VLOOKUP(Table_ExternalData_15[[#This Row],[Id]],Rabati!B:C,2,0),0)</f>
        <v>4</v>
      </c>
      <c r="F2879">
        <v>0</v>
      </c>
      <c r="G2879" t="str">
        <f>VLOOKUP(Table_ExternalData_15[[#This Row],[Id]],'Blagovna izdelek'!A:C,3,0)</f>
        <v>EZVIZ</v>
      </c>
      <c r="H2879">
        <f>Table_ExternalData_15[[#This Row],[Rabat]]*0.2</f>
        <v>0.8</v>
      </c>
      <c r="I2879" s="2">
        <f>Table_ExternalData_15[[#This Row],[Price]]-(Table_ExternalData_15[[#This Row],[Price]]*Table_ExternalData_15[[#This Row],[BB rabat]])/100</f>
        <v>353.13216</v>
      </c>
      <c r="J2879" s="2">
        <f>Table_ExternalData_15[[#This Row],[BB cena]]*Table_ExternalData_15[[#Headers],[1,22]]</f>
        <v>430.82123519999999</v>
      </c>
      <c r="K2879" s="2">
        <f>Table_ExternalData_15[[#This Row],[Price]]*Table_ExternalData_15[[#Headers],[1,22]]</f>
        <v>434.29560000000004</v>
      </c>
      <c r="L2879" s="7">
        <f>IF(G2879="White Shark",E2879*0.5,IF(G2879="Sbox",E2879*0.5,IF(G2879="Tenda",E2879*0.5,E2879*0.2)))/100</f>
        <v>8.0000000000000002E-3</v>
      </c>
      <c r="M2879" s="2">
        <f>Table_ExternalData_15[[#This Row],[Price]]-Table_ExternalData_15[[#This Row],[Price]]*Table_ExternalData_15[[#This Row],[extra popust]]</f>
        <v>353.13216</v>
      </c>
      <c r="N2879" s="2">
        <f>IF(M2879&lt;I2879,M2879,I2879)</f>
        <v>353.13216</v>
      </c>
      <c r="O2879" s="12" t="str">
        <f>IF(N2879&lt;I2879,$U$1," ")</f>
        <v xml:space="preserve"> </v>
      </c>
      <c r="P2879" s="12" t="str">
        <f>IFERROR((O2879+30)," ")</f>
        <v xml:space="preserve"> </v>
      </c>
      <c r="Q2879" s="2">
        <f ca="1">IF(O2879=$U$1,N2879,"0")*1.22</f>
        <v>0</v>
      </c>
    </row>
    <row r="2880" spans="1:17" x14ac:dyDescent="0.25">
      <c r="A2880" t="s">
        <v>8595</v>
      </c>
      <c r="B2880" t="s">
        <v>8594</v>
      </c>
      <c r="C2880">
        <v>15953</v>
      </c>
      <c r="D2880">
        <v>245.89</v>
      </c>
      <c r="E2880">
        <f>IFERROR(VLOOKUP(Table_ExternalData_15[[#This Row],[Id]],Rabati!B:C,2,0),0)</f>
        <v>10</v>
      </c>
      <c r="F2880">
        <v>0</v>
      </c>
      <c r="G2880" t="str">
        <f>VLOOKUP(Table_ExternalData_15[[#This Row],[Id]],'Blagovna izdelek'!A:C,3,0)</f>
        <v>EZVIZ</v>
      </c>
      <c r="H2880">
        <f>Table_ExternalData_15[[#This Row],[Rabat]]*0.2</f>
        <v>2</v>
      </c>
      <c r="I2880" s="2">
        <f>Table_ExternalData_15[[#This Row],[Price]]-(Table_ExternalData_15[[#This Row],[Price]]*Table_ExternalData_15[[#This Row],[BB rabat]])/100</f>
        <v>240.97219999999999</v>
      </c>
      <c r="J2880" s="2">
        <f>Table_ExternalData_15[[#This Row],[BB cena]]*Table_ExternalData_15[[#Headers],[1,22]]</f>
        <v>293.98608400000001</v>
      </c>
      <c r="K2880" s="2">
        <f>Table_ExternalData_15[[#This Row],[Price]]*Table_ExternalData_15[[#Headers],[1,22]]</f>
        <v>299.98579999999998</v>
      </c>
      <c r="L2880" s="7">
        <f>IF(G2880="White Shark",E2880*0.5,IF(G2880="Sbox",E2880*0.5,IF(G2880="Tenda",E2880*0.5,E2880*0.2)))/100</f>
        <v>0.02</v>
      </c>
      <c r="M2880" s="2">
        <f>Table_ExternalData_15[[#This Row],[Price]]-Table_ExternalData_15[[#This Row],[Price]]*Table_ExternalData_15[[#This Row],[extra popust]]</f>
        <v>240.97219999999999</v>
      </c>
      <c r="N2880" s="2">
        <f>IF(M2880&lt;I2880,M2880,I2880)</f>
        <v>240.97219999999999</v>
      </c>
      <c r="O2880" s="12" t="str">
        <f>IF(N2880&lt;I2880,$U$1," ")</f>
        <v xml:space="preserve"> </v>
      </c>
      <c r="P2880" s="12" t="str">
        <f>IFERROR((O2880+30)," ")</f>
        <v xml:space="preserve"> </v>
      </c>
      <c r="Q2880" s="2">
        <f ca="1">IF(O2880=$U$1,N2880,"0")*1.22</f>
        <v>0</v>
      </c>
    </row>
    <row r="2881" spans="1:17" x14ac:dyDescent="0.25">
      <c r="A2881" t="s">
        <v>8597</v>
      </c>
      <c r="B2881" t="s">
        <v>8596</v>
      </c>
      <c r="C2881">
        <v>15954</v>
      </c>
      <c r="D2881">
        <v>491.8</v>
      </c>
      <c r="E2881">
        <f>IFERROR(VLOOKUP(Table_ExternalData_15[[#This Row],[Id]],Rabati!B:C,2,0),0)</f>
        <v>10</v>
      </c>
      <c r="F2881">
        <v>1</v>
      </c>
      <c r="G2881" t="str">
        <f>VLOOKUP(Table_ExternalData_15[[#This Row],[Id]],'Blagovna izdelek'!A:C,3,0)</f>
        <v>EZVIZ</v>
      </c>
      <c r="H2881">
        <f>Table_ExternalData_15[[#This Row],[Rabat]]*0.2</f>
        <v>2</v>
      </c>
      <c r="I2881" s="2">
        <f>Table_ExternalData_15[[#This Row],[Price]]-(Table_ExternalData_15[[#This Row],[Price]]*Table_ExternalData_15[[#This Row],[BB rabat]])/100</f>
        <v>481.964</v>
      </c>
      <c r="J2881" s="2">
        <f>Table_ExternalData_15[[#This Row],[BB cena]]*Table_ExternalData_15[[#Headers],[1,22]]</f>
        <v>587.99608000000001</v>
      </c>
      <c r="K2881" s="2">
        <f>Table_ExternalData_15[[#This Row],[Price]]*Table_ExternalData_15[[#Headers],[1,22]]</f>
        <v>599.99599999999998</v>
      </c>
      <c r="L2881" s="7">
        <f>IF(G2881="White Shark",E2881*0.5,IF(G2881="Sbox",E2881*0.5,IF(G2881="Tenda",E2881*0.5,E2881*0.2)))/100</f>
        <v>0.02</v>
      </c>
      <c r="M2881" s="2">
        <f>Table_ExternalData_15[[#This Row],[Price]]-Table_ExternalData_15[[#This Row],[Price]]*Table_ExternalData_15[[#This Row],[extra popust]]</f>
        <v>481.964</v>
      </c>
      <c r="N2881" s="2">
        <f>IF(M2881&lt;I2881,M2881,I2881)</f>
        <v>481.964</v>
      </c>
      <c r="O2881" s="12" t="str">
        <f>IF(N2881&lt;I2881,$U$1," ")</f>
        <v xml:space="preserve"> </v>
      </c>
      <c r="P2881" s="12" t="str">
        <f>IFERROR((O2881+30)," ")</f>
        <v xml:space="preserve"> </v>
      </c>
      <c r="Q2881" s="2">
        <f ca="1">IF(O2881=$U$1,N2881,"0")*1.22</f>
        <v>0</v>
      </c>
    </row>
    <row r="2882" spans="1:17" x14ac:dyDescent="0.25">
      <c r="A2882" t="s">
        <v>8642</v>
      </c>
      <c r="B2882" t="s">
        <v>8641</v>
      </c>
      <c r="C2882">
        <v>16213</v>
      </c>
      <c r="D2882">
        <v>114.75</v>
      </c>
      <c r="E2882">
        <f>IFERROR(VLOOKUP(Table_ExternalData_15[[#This Row],[Id]],Rabati!B:C,2,0),0)</f>
        <v>20</v>
      </c>
      <c r="F2882">
        <v>4</v>
      </c>
      <c r="G2882" t="str">
        <f>VLOOKUP(Table_ExternalData_15[[#This Row],[Id]],'Blagovna izdelek'!A:C,3,0)</f>
        <v>EZVIZ</v>
      </c>
      <c r="H2882">
        <f>Table_ExternalData_15[[#This Row],[Rabat]]*0.2</f>
        <v>4</v>
      </c>
      <c r="I2882" s="2">
        <f>Table_ExternalData_15[[#This Row],[Price]]-(Table_ExternalData_15[[#This Row],[Price]]*Table_ExternalData_15[[#This Row],[BB rabat]])/100</f>
        <v>110.16</v>
      </c>
      <c r="J2882" s="2">
        <f>Table_ExternalData_15[[#This Row],[BB cena]]*Table_ExternalData_15[[#Headers],[1,22]]</f>
        <v>134.39519999999999</v>
      </c>
      <c r="K2882" s="2">
        <f>Table_ExternalData_15[[#This Row],[Price]]*Table_ExternalData_15[[#Headers],[1,22]]</f>
        <v>139.995</v>
      </c>
      <c r="L2882" s="7">
        <f>IF(G2882="White Shark",E2882*0.5,IF(G2882="Sbox",E2882*0.5,IF(G2882="Tenda",E2882*0.5,E2882*0.2)))/100</f>
        <v>0.04</v>
      </c>
      <c r="M2882" s="2">
        <f>Table_ExternalData_15[[#This Row],[Price]]-Table_ExternalData_15[[#This Row],[Price]]*Table_ExternalData_15[[#This Row],[extra popust]]</f>
        <v>110.16</v>
      </c>
      <c r="N2882" s="2">
        <f>IF(M2882&lt;I2882,M2882,I2882)</f>
        <v>110.16</v>
      </c>
      <c r="O2882" s="12" t="str">
        <f>IF(N2882&lt;I2882,$U$1," ")</f>
        <v xml:space="preserve"> </v>
      </c>
      <c r="P2882" s="12" t="str">
        <f>IFERROR((O2882+30)," ")</f>
        <v xml:space="preserve"> </v>
      </c>
      <c r="Q2882" s="2">
        <f ca="1">IF(O2882=$U$1,N2882,"0")*1.22</f>
        <v>0</v>
      </c>
    </row>
    <row r="2883" spans="1:17" x14ac:dyDescent="0.25">
      <c r="A2883" t="s">
        <v>9501</v>
      </c>
      <c r="B2883" t="s">
        <v>14434</v>
      </c>
      <c r="C2883">
        <v>16245</v>
      </c>
      <c r="D2883">
        <v>139.9</v>
      </c>
      <c r="E2883">
        <f>IFERROR(VLOOKUP(Table_ExternalData_15[[#This Row],[Id]],Rabati!B:C,2,0),0)</f>
        <v>20</v>
      </c>
      <c r="F2883">
        <v>0</v>
      </c>
      <c r="G2883" t="str">
        <f>VLOOKUP(Table_ExternalData_15[[#This Row],[Id]],'Blagovna izdelek'!A:C,3,0)</f>
        <v>EZVIZ</v>
      </c>
      <c r="H2883">
        <f>Table_ExternalData_15[[#This Row],[Rabat]]*0.2</f>
        <v>4</v>
      </c>
      <c r="I2883" s="2">
        <f>Table_ExternalData_15[[#This Row],[Price]]-(Table_ExternalData_15[[#This Row],[Price]]*Table_ExternalData_15[[#This Row],[BB rabat]])/100</f>
        <v>134.304</v>
      </c>
      <c r="J2883" s="2">
        <f>Table_ExternalData_15[[#This Row],[BB cena]]*Table_ExternalData_15[[#Headers],[1,22]]</f>
        <v>163.85087999999999</v>
      </c>
      <c r="K2883" s="2">
        <f>Table_ExternalData_15[[#This Row],[Price]]*Table_ExternalData_15[[#Headers],[1,22]]</f>
        <v>170.678</v>
      </c>
      <c r="L2883" s="7">
        <f>IF(G2883="White Shark",E2883*0.5,IF(G2883="Sbox",E2883*0.5,IF(G2883="Tenda",E2883*0.5,E2883*0.2)))/100</f>
        <v>0.04</v>
      </c>
      <c r="M2883" s="2">
        <f>Table_ExternalData_15[[#This Row],[Price]]-Table_ExternalData_15[[#This Row],[Price]]*Table_ExternalData_15[[#This Row],[extra popust]]</f>
        <v>134.304</v>
      </c>
      <c r="N2883" s="2">
        <f>IF(M2883&lt;I2883,M2883,I2883)</f>
        <v>134.304</v>
      </c>
      <c r="O2883" s="12" t="str">
        <f>IF(N2883&lt;I2883,$U$1," ")</f>
        <v xml:space="preserve"> </v>
      </c>
      <c r="P2883" s="12" t="str">
        <f>IFERROR((O2883+30)," ")</f>
        <v xml:space="preserve"> </v>
      </c>
      <c r="Q2883" s="2">
        <f ca="1">IF(O2883=$U$1,N2883,"0")*1.22</f>
        <v>0</v>
      </c>
    </row>
    <row r="2884" spans="1:17" x14ac:dyDescent="0.25">
      <c r="A2884" t="s">
        <v>9769</v>
      </c>
      <c r="B2884" t="s">
        <v>12494</v>
      </c>
      <c r="C2884">
        <v>16247</v>
      </c>
      <c r="D2884">
        <v>221.3</v>
      </c>
      <c r="E2884">
        <f>IFERROR(VLOOKUP(Table_ExternalData_15[[#This Row],[Id]],Rabati!B:C,2,0),0)</f>
        <v>20</v>
      </c>
      <c r="F2884">
        <v>2</v>
      </c>
      <c r="G2884" t="str">
        <f>VLOOKUP(Table_ExternalData_15[[#This Row],[Id]],'Blagovna izdelek'!A:C,3,0)</f>
        <v>EZVIZ</v>
      </c>
      <c r="H2884">
        <f>Table_ExternalData_15[[#This Row],[Rabat]]*0.2</f>
        <v>4</v>
      </c>
      <c r="I2884" s="2">
        <f>Table_ExternalData_15[[#This Row],[Price]]-(Table_ExternalData_15[[#This Row],[Price]]*Table_ExternalData_15[[#This Row],[BB rabat]])/100</f>
        <v>212.44800000000001</v>
      </c>
      <c r="J2884" s="2">
        <f>Table_ExternalData_15[[#This Row],[BB cena]]*Table_ExternalData_15[[#Headers],[1,22]]</f>
        <v>259.18655999999999</v>
      </c>
      <c r="K2884" s="2">
        <f>Table_ExternalData_15[[#This Row],[Price]]*Table_ExternalData_15[[#Headers],[1,22]]</f>
        <v>269.98599999999999</v>
      </c>
      <c r="L2884" s="7">
        <f>IF(G2884="White Shark",E2884*0.5,IF(G2884="Sbox",E2884*0.5,IF(G2884="Tenda",E2884*0.5,E2884*0.2)))/100</f>
        <v>0.04</v>
      </c>
      <c r="M2884" s="2">
        <f>Table_ExternalData_15[[#This Row],[Price]]-Table_ExternalData_15[[#This Row],[Price]]*Table_ExternalData_15[[#This Row],[extra popust]]</f>
        <v>212.44800000000001</v>
      </c>
      <c r="N2884" s="2">
        <f>IF(M2884&lt;I2884,M2884,I2884)</f>
        <v>212.44800000000001</v>
      </c>
      <c r="O2884" s="12" t="str">
        <f>IF(N2884&lt;I2884,$U$1," ")</f>
        <v xml:space="preserve"> </v>
      </c>
      <c r="P2884" s="12" t="str">
        <f>IFERROR((O2884+30)," ")</f>
        <v xml:space="preserve"> </v>
      </c>
      <c r="Q2884" s="2">
        <f ca="1">IF(O2884=$U$1,N2884,"0")*1.22</f>
        <v>0</v>
      </c>
    </row>
    <row r="2885" spans="1:17" x14ac:dyDescent="0.25">
      <c r="A2885" t="s">
        <v>9776</v>
      </c>
      <c r="B2885" t="s">
        <v>13445</v>
      </c>
      <c r="C2885">
        <v>16251</v>
      </c>
      <c r="D2885">
        <v>210.68</v>
      </c>
      <c r="E2885">
        <f>IFERROR(VLOOKUP(Table_ExternalData_15[[#This Row],[Id]],Rabati!B:C,2,0),0)</f>
        <v>10</v>
      </c>
      <c r="F2885">
        <v>0</v>
      </c>
      <c r="G2885" t="str">
        <f>VLOOKUP(Table_ExternalData_15[[#This Row],[Id]],'Blagovna izdelek'!A:C,3,0)</f>
        <v>EZVIZ</v>
      </c>
      <c r="H2885">
        <f>Table_ExternalData_15[[#This Row],[Rabat]]*0.2</f>
        <v>2</v>
      </c>
      <c r="I2885" s="2">
        <f>Table_ExternalData_15[[#This Row],[Price]]-(Table_ExternalData_15[[#This Row],[Price]]*Table_ExternalData_15[[#This Row],[BB rabat]])/100</f>
        <v>206.46639999999999</v>
      </c>
      <c r="J2885" s="2">
        <f>Table_ExternalData_15[[#This Row],[BB cena]]*Table_ExternalData_15[[#Headers],[1,22]]</f>
        <v>251.88900799999999</v>
      </c>
      <c r="K2885" s="2">
        <f>Table_ExternalData_15[[#This Row],[Price]]*Table_ExternalData_15[[#Headers],[1,22]]</f>
        <v>257.02960000000002</v>
      </c>
      <c r="L2885" s="7">
        <f>IF(G2885="White Shark",E2885*0.5,IF(G2885="Sbox",E2885*0.5,IF(G2885="Tenda",E2885*0.5,E2885*0.2)))/100</f>
        <v>0.02</v>
      </c>
      <c r="M2885" s="2">
        <f>Table_ExternalData_15[[#This Row],[Price]]-Table_ExternalData_15[[#This Row],[Price]]*Table_ExternalData_15[[#This Row],[extra popust]]</f>
        <v>206.46639999999999</v>
      </c>
      <c r="N2885" s="2">
        <f>IF(M2885&lt;I2885,M2885,I2885)</f>
        <v>206.46639999999999</v>
      </c>
      <c r="O2885" s="12" t="str">
        <f>IF(N2885&lt;I2885,$U$1," ")</f>
        <v xml:space="preserve"> </v>
      </c>
      <c r="P2885" s="12" t="str">
        <f>IFERROR((O2885+30)," ")</f>
        <v xml:space="preserve"> </v>
      </c>
      <c r="Q2885" s="2">
        <f ca="1">IF(O2885=$U$1,N2885,"0")*1.22</f>
        <v>0</v>
      </c>
    </row>
    <row r="2886" spans="1:17" x14ac:dyDescent="0.25">
      <c r="A2886" t="s">
        <v>9778</v>
      </c>
      <c r="B2886" t="s">
        <v>9777</v>
      </c>
      <c r="C2886">
        <v>16252</v>
      </c>
      <c r="D2886">
        <v>32.78</v>
      </c>
      <c r="E2886">
        <f>IFERROR(VLOOKUP(Table_ExternalData_15[[#This Row],[Id]],Rabati!B:C,2,0),0)</f>
        <v>10</v>
      </c>
      <c r="F2886">
        <v>3</v>
      </c>
      <c r="G2886" t="str">
        <f>VLOOKUP(Table_ExternalData_15[[#This Row],[Id]],'Blagovna izdelek'!A:C,3,0)</f>
        <v>EZVIZ</v>
      </c>
      <c r="H2886">
        <f>Table_ExternalData_15[[#This Row],[Rabat]]*0.2</f>
        <v>2</v>
      </c>
      <c r="I2886" s="2">
        <f>Table_ExternalData_15[[#This Row],[Price]]-(Table_ExternalData_15[[#This Row],[Price]]*Table_ExternalData_15[[#This Row],[BB rabat]])/100</f>
        <v>32.124400000000001</v>
      </c>
      <c r="J2886" s="2">
        <f>Table_ExternalData_15[[#This Row],[BB cena]]*Table_ExternalData_15[[#Headers],[1,22]]</f>
        <v>39.191768000000003</v>
      </c>
      <c r="K2886" s="2">
        <f>Table_ExternalData_15[[#This Row],[Price]]*Table_ExternalData_15[[#Headers],[1,22]]</f>
        <v>39.991599999999998</v>
      </c>
      <c r="L2886" s="7">
        <f>IF(G2886="White Shark",E2886*0.5,IF(G2886="Sbox",E2886*0.5,IF(G2886="Tenda",E2886*0.5,E2886*0.2)))/100</f>
        <v>0.02</v>
      </c>
      <c r="M2886" s="2">
        <f>Table_ExternalData_15[[#This Row],[Price]]-Table_ExternalData_15[[#This Row],[Price]]*Table_ExternalData_15[[#This Row],[extra popust]]</f>
        <v>32.124400000000001</v>
      </c>
      <c r="N2886" s="2">
        <f>IF(M2886&lt;I2886,M2886,I2886)</f>
        <v>32.124400000000001</v>
      </c>
      <c r="O2886" s="12" t="str">
        <f>IF(N2886&lt;I2886,$U$1," ")</f>
        <v xml:space="preserve"> </v>
      </c>
      <c r="P2886" s="12" t="str">
        <f>IFERROR((O2886+30)," ")</f>
        <v xml:space="preserve"> </v>
      </c>
      <c r="Q2886" s="2">
        <f ca="1">IF(O2886=$U$1,N2886,"0")*1.22</f>
        <v>0</v>
      </c>
    </row>
    <row r="2887" spans="1:17" x14ac:dyDescent="0.25">
      <c r="A2887" t="s">
        <v>9593</v>
      </c>
      <c r="B2887" t="s">
        <v>9826</v>
      </c>
      <c r="C2887">
        <v>16267</v>
      </c>
      <c r="D2887">
        <v>60.87</v>
      </c>
      <c r="E2887">
        <f>IFERROR(VLOOKUP(Table_ExternalData_15[[#This Row],[Id]],Rabati!B:C,2,0),0)</f>
        <v>20</v>
      </c>
      <c r="F2887">
        <v>14</v>
      </c>
      <c r="G2887" t="str">
        <f>VLOOKUP(Table_ExternalData_15[[#This Row],[Id]],'Blagovna izdelek'!A:C,3,0)</f>
        <v>EZVIZ</v>
      </c>
      <c r="H2887">
        <f>Table_ExternalData_15[[#This Row],[Rabat]]*0.2</f>
        <v>4</v>
      </c>
      <c r="I2887" s="2">
        <f>Table_ExternalData_15[[#This Row],[Price]]-(Table_ExternalData_15[[#This Row],[Price]]*Table_ExternalData_15[[#This Row],[BB rabat]])/100</f>
        <v>58.435199999999995</v>
      </c>
      <c r="J2887" s="2">
        <f>Table_ExternalData_15[[#This Row],[BB cena]]*Table_ExternalData_15[[#Headers],[1,22]]</f>
        <v>71.290943999999996</v>
      </c>
      <c r="K2887" s="2">
        <f>Table_ExternalData_15[[#This Row],[Price]]*Table_ExternalData_15[[#Headers],[1,22]]</f>
        <v>74.261399999999995</v>
      </c>
      <c r="L2887" s="7">
        <f>IF(G2887="White Shark",E2887*0.5,IF(G2887="Sbox",E2887*0.5,IF(G2887="Tenda",E2887*0.5,E2887*0.2)))/100</f>
        <v>0.04</v>
      </c>
      <c r="M2887" s="2">
        <f>Table_ExternalData_15[[#This Row],[Price]]-Table_ExternalData_15[[#This Row],[Price]]*Table_ExternalData_15[[#This Row],[extra popust]]</f>
        <v>58.435199999999995</v>
      </c>
      <c r="N2887" s="2">
        <f>IF(M2887&lt;I2887,M2887,I2887)</f>
        <v>58.435199999999995</v>
      </c>
      <c r="O2887" s="12" t="str">
        <f>IF(N2887&lt;I2887,$U$1," ")</f>
        <v xml:space="preserve"> </v>
      </c>
      <c r="P2887" s="12" t="str">
        <f>IFERROR((O2887+30)," ")</f>
        <v xml:space="preserve"> </v>
      </c>
      <c r="Q2887" s="2">
        <f ca="1">IF(O2887=$U$1,N2887,"0")*1.22</f>
        <v>0</v>
      </c>
    </row>
    <row r="2888" spans="1:17" x14ac:dyDescent="0.25">
      <c r="A2888" t="s">
        <v>9592</v>
      </c>
      <c r="B2888" t="s">
        <v>9901</v>
      </c>
      <c r="C2888">
        <v>16281</v>
      </c>
      <c r="D2888">
        <v>40.97</v>
      </c>
      <c r="E2888">
        <f>IFERROR(VLOOKUP(Table_ExternalData_15[[#This Row],[Id]],Rabati!B:C,2,0),0)</f>
        <v>20</v>
      </c>
      <c r="F2888">
        <v>4</v>
      </c>
      <c r="G2888" t="str">
        <f>VLOOKUP(Table_ExternalData_15[[#This Row],[Id]],'Blagovna izdelek'!A:C,3,0)</f>
        <v>EZVIZ</v>
      </c>
      <c r="H2888">
        <f>Table_ExternalData_15[[#This Row],[Rabat]]*0.2</f>
        <v>4</v>
      </c>
      <c r="I2888" s="2">
        <f>Table_ExternalData_15[[#This Row],[Price]]-(Table_ExternalData_15[[#This Row],[Price]]*Table_ExternalData_15[[#This Row],[BB rabat]])/100</f>
        <v>39.331199999999995</v>
      </c>
      <c r="J2888" s="2">
        <f>Table_ExternalData_15[[#This Row],[BB cena]]*Table_ExternalData_15[[#Headers],[1,22]]</f>
        <v>47.984063999999996</v>
      </c>
      <c r="K2888" s="2">
        <f>Table_ExternalData_15[[#This Row],[Price]]*Table_ExternalData_15[[#Headers],[1,22]]</f>
        <v>49.983399999999996</v>
      </c>
      <c r="L2888" s="7">
        <f>IF(G2888="White Shark",E2888*0.5,IF(G2888="Sbox",E2888*0.5,IF(G2888="Tenda",E2888*0.5,E2888*0.2)))/100</f>
        <v>0.04</v>
      </c>
      <c r="M2888" s="2">
        <f>Table_ExternalData_15[[#This Row],[Price]]-Table_ExternalData_15[[#This Row],[Price]]*Table_ExternalData_15[[#This Row],[extra popust]]</f>
        <v>39.331199999999995</v>
      </c>
      <c r="N2888" s="2">
        <f>IF(M2888&lt;I2888,M2888,I2888)</f>
        <v>39.331199999999995</v>
      </c>
      <c r="O2888" s="12" t="str">
        <f>IF(N2888&lt;I2888,$U$1," ")</f>
        <v xml:space="preserve"> </v>
      </c>
      <c r="P2888" s="12" t="str">
        <f>IFERROR((O2888+30)," ")</f>
        <v xml:space="preserve"> </v>
      </c>
      <c r="Q2888" s="2">
        <f ca="1">IF(O2888=$U$1,N2888,"0")*1.22</f>
        <v>0</v>
      </c>
    </row>
    <row r="2889" spans="1:17" x14ac:dyDescent="0.25">
      <c r="A2889" t="s">
        <v>9938</v>
      </c>
      <c r="B2889" t="s">
        <v>9937</v>
      </c>
      <c r="C2889">
        <v>16294</v>
      </c>
      <c r="D2889">
        <v>24.58</v>
      </c>
      <c r="E2889">
        <f>IFERROR(VLOOKUP(Table_ExternalData_15[[#This Row],[Id]],Rabati!B:C,2,0),0)</f>
        <v>10</v>
      </c>
      <c r="F2889">
        <v>11</v>
      </c>
      <c r="G2889" t="str">
        <f>VLOOKUP(Table_ExternalData_15[[#This Row],[Id]],'Blagovna izdelek'!A:C,3,0)</f>
        <v>EZVIZ</v>
      </c>
      <c r="H2889">
        <f>Table_ExternalData_15[[#This Row],[Rabat]]*0.2</f>
        <v>2</v>
      </c>
      <c r="I2889" s="2">
        <f>Table_ExternalData_15[[#This Row],[Price]]-(Table_ExternalData_15[[#This Row],[Price]]*Table_ExternalData_15[[#This Row],[BB rabat]])/100</f>
        <v>24.0884</v>
      </c>
      <c r="J2889" s="2">
        <f>Table_ExternalData_15[[#This Row],[BB cena]]*Table_ExternalData_15[[#Headers],[1,22]]</f>
        <v>29.387847999999998</v>
      </c>
      <c r="K2889" s="2">
        <f>Table_ExternalData_15[[#This Row],[Price]]*Table_ExternalData_15[[#Headers],[1,22]]</f>
        <v>29.987599999999997</v>
      </c>
      <c r="L2889" s="7">
        <f>IF(G2889="White Shark",E2889*0.5,IF(G2889="Sbox",E2889*0.5,IF(G2889="Tenda",E2889*0.5,E2889*0.2)))/100</f>
        <v>0.02</v>
      </c>
      <c r="M2889" s="2">
        <f>Table_ExternalData_15[[#This Row],[Price]]-Table_ExternalData_15[[#This Row],[Price]]*Table_ExternalData_15[[#This Row],[extra popust]]</f>
        <v>24.0884</v>
      </c>
      <c r="N2889" s="2">
        <f>IF(M2889&lt;I2889,M2889,I2889)</f>
        <v>24.0884</v>
      </c>
      <c r="O2889" s="12" t="str">
        <f>IF(N2889&lt;I2889,$U$1," ")</f>
        <v xml:space="preserve"> </v>
      </c>
      <c r="P2889" s="12" t="str">
        <f>IFERROR((O2889+30)," ")</f>
        <v xml:space="preserve"> </v>
      </c>
      <c r="Q2889" s="2">
        <f ca="1">IF(O2889=$U$1,N2889,"0")*1.22</f>
        <v>0</v>
      </c>
    </row>
    <row r="2890" spans="1:17" x14ac:dyDescent="0.25">
      <c r="A2890" t="s">
        <v>10523</v>
      </c>
      <c r="B2890" t="s">
        <v>10522</v>
      </c>
      <c r="C2890">
        <v>16451</v>
      </c>
      <c r="D2890">
        <v>28.68</v>
      </c>
      <c r="E2890">
        <f>IFERROR(VLOOKUP(Table_ExternalData_15[[#This Row],[Id]],Rabati!B:C,2,0),0)</f>
        <v>10</v>
      </c>
      <c r="F2890">
        <v>3</v>
      </c>
      <c r="G2890" t="str">
        <f>VLOOKUP(Table_ExternalData_15[[#This Row],[Id]],'Blagovna izdelek'!A:C,3,0)</f>
        <v>EZVIZ</v>
      </c>
      <c r="H2890">
        <f>Table_ExternalData_15[[#This Row],[Rabat]]*0.2</f>
        <v>2</v>
      </c>
      <c r="I2890" s="2">
        <f>Table_ExternalData_15[[#This Row],[Price]]-(Table_ExternalData_15[[#This Row],[Price]]*Table_ExternalData_15[[#This Row],[BB rabat]])/100</f>
        <v>28.106400000000001</v>
      </c>
      <c r="J2890" s="2">
        <f>Table_ExternalData_15[[#This Row],[BB cena]]*Table_ExternalData_15[[#Headers],[1,22]]</f>
        <v>34.289808000000001</v>
      </c>
      <c r="K2890" s="2">
        <f>Table_ExternalData_15[[#This Row],[Price]]*Table_ExternalData_15[[#Headers],[1,22]]</f>
        <v>34.989599999999996</v>
      </c>
      <c r="L2890" s="7">
        <f>IF(G2890="White Shark",E2890*0.5,IF(G2890="Sbox",E2890*0.5,IF(G2890="Tenda",E2890*0.5,E2890*0.2)))/100</f>
        <v>0.02</v>
      </c>
      <c r="M2890" s="2">
        <f>Table_ExternalData_15[[#This Row],[Price]]-Table_ExternalData_15[[#This Row],[Price]]*Table_ExternalData_15[[#This Row],[extra popust]]</f>
        <v>28.106400000000001</v>
      </c>
      <c r="N2890" s="2">
        <f>IF(M2890&lt;I2890,M2890,I2890)</f>
        <v>28.106400000000001</v>
      </c>
      <c r="O2890" s="12" t="str">
        <f>IF(N2890&lt;I2890,$U$1," ")</f>
        <v xml:space="preserve"> </v>
      </c>
      <c r="P2890" s="12" t="str">
        <f>IFERROR((O2890+30)," ")</f>
        <v xml:space="preserve"> </v>
      </c>
      <c r="Q2890" s="2">
        <f ca="1">IF(O2890=$U$1,N2890,"0")*1.22</f>
        <v>0</v>
      </c>
    </row>
    <row r="2891" spans="1:17" x14ac:dyDescent="0.25">
      <c r="A2891" t="s">
        <v>10525</v>
      </c>
      <c r="B2891" t="s">
        <v>10524</v>
      </c>
      <c r="C2891">
        <v>16452</v>
      </c>
      <c r="D2891">
        <v>36.880000000000003</v>
      </c>
      <c r="E2891">
        <f>IFERROR(VLOOKUP(Table_ExternalData_15[[#This Row],[Id]],Rabati!B:C,2,0),0)</f>
        <v>10</v>
      </c>
      <c r="F2891">
        <v>8</v>
      </c>
      <c r="G2891" t="str">
        <f>VLOOKUP(Table_ExternalData_15[[#This Row],[Id]],'Blagovna izdelek'!A:C,3,0)</f>
        <v>EZVIZ</v>
      </c>
      <c r="H2891">
        <f>Table_ExternalData_15[[#This Row],[Rabat]]*0.2</f>
        <v>2</v>
      </c>
      <c r="I2891" s="2">
        <f>Table_ExternalData_15[[#This Row],[Price]]-(Table_ExternalData_15[[#This Row],[Price]]*Table_ExternalData_15[[#This Row],[BB rabat]])/100</f>
        <v>36.142400000000002</v>
      </c>
      <c r="J2891" s="2">
        <f>Table_ExternalData_15[[#This Row],[BB cena]]*Table_ExternalData_15[[#Headers],[1,22]]</f>
        <v>44.093727999999999</v>
      </c>
      <c r="K2891" s="2">
        <f>Table_ExternalData_15[[#This Row],[Price]]*Table_ExternalData_15[[#Headers],[1,22]]</f>
        <v>44.993600000000001</v>
      </c>
      <c r="L2891" s="7">
        <f>IF(G2891="White Shark",E2891*0.5,IF(G2891="Sbox",E2891*0.5,IF(G2891="Tenda",E2891*0.5,E2891*0.2)))/100</f>
        <v>0.02</v>
      </c>
      <c r="M2891" s="2">
        <f>Table_ExternalData_15[[#This Row],[Price]]-Table_ExternalData_15[[#This Row],[Price]]*Table_ExternalData_15[[#This Row],[extra popust]]</f>
        <v>36.142400000000002</v>
      </c>
      <c r="N2891" s="2">
        <f>IF(M2891&lt;I2891,M2891,I2891)</f>
        <v>36.142400000000002</v>
      </c>
      <c r="O2891" s="12" t="str">
        <f>IF(N2891&lt;I2891,$U$1," ")</f>
        <v xml:space="preserve"> </v>
      </c>
      <c r="P2891" s="12" t="str">
        <f>IFERROR((O2891+30)," ")</f>
        <v xml:space="preserve"> </v>
      </c>
      <c r="Q2891" s="2">
        <f ca="1">IF(O2891=$U$1,N2891,"0")*1.22</f>
        <v>0</v>
      </c>
    </row>
    <row r="2892" spans="1:17" x14ac:dyDescent="0.25">
      <c r="A2892" t="s">
        <v>10720</v>
      </c>
      <c r="B2892" t="s">
        <v>10719</v>
      </c>
      <c r="C2892">
        <v>16514</v>
      </c>
      <c r="D2892">
        <v>229.5</v>
      </c>
      <c r="E2892">
        <f>IFERROR(VLOOKUP(Table_ExternalData_15[[#This Row],[Id]],Rabati!B:C,2,0),0)</f>
        <v>20</v>
      </c>
      <c r="F2892">
        <v>7</v>
      </c>
      <c r="G2892" t="str">
        <f>VLOOKUP(Table_ExternalData_15[[#This Row],[Id]],'Blagovna izdelek'!A:C,3,0)</f>
        <v>EZVIZ</v>
      </c>
      <c r="H2892">
        <f>Table_ExternalData_15[[#This Row],[Rabat]]*0.2</f>
        <v>4</v>
      </c>
      <c r="I2892" s="2">
        <f>Table_ExternalData_15[[#This Row],[Price]]-(Table_ExternalData_15[[#This Row],[Price]]*Table_ExternalData_15[[#This Row],[BB rabat]])/100</f>
        <v>220.32</v>
      </c>
      <c r="J2892" s="2">
        <f>Table_ExternalData_15[[#This Row],[BB cena]]*Table_ExternalData_15[[#Headers],[1,22]]</f>
        <v>268.79039999999998</v>
      </c>
      <c r="K2892" s="2">
        <f>Table_ExternalData_15[[#This Row],[Price]]*Table_ExternalData_15[[#Headers],[1,22]]</f>
        <v>279.99</v>
      </c>
      <c r="L2892" s="7">
        <f>IF(G2892="White Shark",E2892*0.5,IF(G2892="Sbox",E2892*0.5,IF(G2892="Tenda",E2892*0.5,E2892*0.2)))/100</f>
        <v>0.04</v>
      </c>
      <c r="M2892" s="2">
        <f>Table_ExternalData_15[[#This Row],[Price]]-Table_ExternalData_15[[#This Row],[Price]]*Table_ExternalData_15[[#This Row],[extra popust]]</f>
        <v>220.32</v>
      </c>
      <c r="N2892" s="2">
        <f>IF(M2892&lt;I2892,M2892,I2892)</f>
        <v>220.32</v>
      </c>
      <c r="O2892" s="12" t="str">
        <f>IF(N2892&lt;I2892,$U$1," ")</f>
        <v xml:space="preserve"> </v>
      </c>
      <c r="P2892" s="12" t="str">
        <f>IFERROR((O2892+30)," ")</f>
        <v xml:space="preserve"> </v>
      </c>
      <c r="Q2892" s="2">
        <f ca="1">IF(O2892=$U$1,N2892,"0")*1.22</f>
        <v>0</v>
      </c>
    </row>
    <row r="2893" spans="1:17" x14ac:dyDescent="0.25">
      <c r="A2893" t="s">
        <v>10721</v>
      </c>
      <c r="B2893" t="s">
        <v>14641</v>
      </c>
      <c r="C2893">
        <v>16515</v>
      </c>
      <c r="D2893">
        <v>12.29</v>
      </c>
      <c r="E2893">
        <f>IFERROR(VLOOKUP(Table_ExternalData_15[[#This Row],[Id]],Rabati!B:C,2,0),0)</f>
        <v>20</v>
      </c>
      <c r="F2893">
        <v>6</v>
      </c>
      <c r="G2893" t="str">
        <f>VLOOKUP(Table_ExternalData_15[[#This Row],[Id]],'Blagovna izdelek'!A:C,3,0)</f>
        <v>EZVIZ</v>
      </c>
      <c r="H2893">
        <f>Table_ExternalData_15[[#This Row],[Rabat]]*0.2</f>
        <v>4</v>
      </c>
      <c r="I2893" s="2">
        <f>Table_ExternalData_15[[#This Row],[Price]]-(Table_ExternalData_15[[#This Row],[Price]]*Table_ExternalData_15[[#This Row],[BB rabat]])/100</f>
        <v>11.798399999999999</v>
      </c>
      <c r="J2893" s="2">
        <f>Table_ExternalData_15[[#This Row],[BB cena]]*Table_ExternalData_15[[#Headers],[1,22]]</f>
        <v>14.394047999999998</v>
      </c>
      <c r="K2893" s="2">
        <f>Table_ExternalData_15[[#This Row],[Price]]*Table_ExternalData_15[[#Headers],[1,22]]</f>
        <v>14.993799999999998</v>
      </c>
      <c r="L2893" s="7">
        <f>IF(G2893="White Shark",E2893*0.5,IF(G2893="Sbox",E2893*0.5,IF(G2893="Tenda",E2893*0.5,E2893*0.2)))/100</f>
        <v>0.04</v>
      </c>
      <c r="M2893" s="2">
        <f>Table_ExternalData_15[[#This Row],[Price]]-Table_ExternalData_15[[#This Row],[Price]]*Table_ExternalData_15[[#This Row],[extra popust]]</f>
        <v>11.798399999999999</v>
      </c>
      <c r="N2893" s="2">
        <f>IF(M2893&lt;I2893,M2893,I2893)</f>
        <v>11.798399999999999</v>
      </c>
      <c r="O2893" s="12" t="str">
        <f>IF(N2893&lt;I2893,$U$1," ")</f>
        <v xml:space="preserve"> </v>
      </c>
      <c r="P2893" s="12" t="str">
        <f>IFERROR((O2893+30)," ")</f>
        <v xml:space="preserve"> </v>
      </c>
      <c r="Q2893" s="2">
        <f ca="1">IF(O2893=$U$1,N2893,"0")*1.22</f>
        <v>0</v>
      </c>
    </row>
    <row r="2894" spans="1:17" x14ac:dyDescent="0.25">
      <c r="A2894" t="s">
        <v>10722</v>
      </c>
      <c r="B2894" t="s">
        <v>14642</v>
      </c>
      <c r="C2894">
        <v>16516</v>
      </c>
      <c r="D2894">
        <v>20.48</v>
      </c>
      <c r="E2894">
        <f>IFERROR(VLOOKUP(Table_ExternalData_15[[#This Row],[Id]],Rabati!B:C,2,0),0)</f>
        <v>20</v>
      </c>
      <c r="F2894">
        <v>12</v>
      </c>
      <c r="G2894" t="str">
        <f>VLOOKUP(Table_ExternalData_15[[#This Row],[Id]],'Blagovna izdelek'!A:C,3,0)</f>
        <v>EZVIZ</v>
      </c>
      <c r="H2894">
        <f>Table_ExternalData_15[[#This Row],[Rabat]]*0.2</f>
        <v>4</v>
      </c>
      <c r="I2894" s="2">
        <f>Table_ExternalData_15[[#This Row],[Price]]-(Table_ExternalData_15[[#This Row],[Price]]*Table_ExternalData_15[[#This Row],[BB rabat]])/100</f>
        <v>19.660800000000002</v>
      </c>
      <c r="J2894" s="2">
        <f>Table_ExternalData_15[[#This Row],[BB cena]]*Table_ExternalData_15[[#Headers],[1,22]]</f>
        <v>23.986176</v>
      </c>
      <c r="K2894" s="2">
        <f>Table_ExternalData_15[[#This Row],[Price]]*Table_ExternalData_15[[#Headers],[1,22]]</f>
        <v>24.985600000000002</v>
      </c>
      <c r="L2894" s="7">
        <f>IF(G2894="White Shark",E2894*0.5,IF(G2894="Sbox",E2894*0.5,IF(G2894="Tenda",E2894*0.5,E2894*0.2)))/100</f>
        <v>0.04</v>
      </c>
      <c r="M2894" s="2">
        <f>Table_ExternalData_15[[#This Row],[Price]]-Table_ExternalData_15[[#This Row],[Price]]*Table_ExternalData_15[[#This Row],[extra popust]]</f>
        <v>19.660800000000002</v>
      </c>
      <c r="N2894" s="2">
        <f>IF(M2894&lt;I2894,M2894,I2894)</f>
        <v>19.660800000000002</v>
      </c>
      <c r="O2894" s="12" t="str">
        <f>IF(N2894&lt;I2894,$U$1," ")</f>
        <v xml:space="preserve"> </v>
      </c>
      <c r="P2894" s="12" t="str">
        <f>IFERROR((O2894+30)," ")</f>
        <v xml:space="preserve"> </v>
      </c>
      <c r="Q2894" s="2">
        <f ca="1">IF(O2894=$U$1,N2894,"0")*1.22</f>
        <v>0</v>
      </c>
    </row>
    <row r="2895" spans="1:17" x14ac:dyDescent="0.25">
      <c r="A2895" t="s">
        <v>10723</v>
      </c>
      <c r="B2895" t="s">
        <v>12179</v>
      </c>
      <c r="C2895">
        <v>16517</v>
      </c>
      <c r="D2895">
        <v>163.93</v>
      </c>
      <c r="E2895">
        <f>IFERROR(VLOOKUP(Table_ExternalData_15[[#This Row],[Id]],Rabati!B:C,2,0),0)</f>
        <v>15</v>
      </c>
      <c r="F2895">
        <v>3</v>
      </c>
      <c r="G2895" t="str">
        <f>VLOOKUP(Table_ExternalData_15[[#This Row],[Id]],'Blagovna izdelek'!A:C,3,0)</f>
        <v>EZVIZ</v>
      </c>
      <c r="H2895">
        <f>Table_ExternalData_15[[#This Row],[Rabat]]*0.2</f>
        <v>3</v>
      </c>
      <c r="I2895" s="2">
        <f>Table_ExternalData_15[[#This Row],[Price]]-(Table_ExternalData_15[[#This Row],[Price]]*Table_ExternalData_15[[#This Row],[BB rabat]])/100</f>
        <v>159.0121</v>
      </c>
      <c r="J2895" s="2">
        <f>Table_ExternalData_15[[#This Row],[BB cena]]*Table_ExternalData_15[[#Headers],[1,22]]</f>
        <v>193.99476200000001</v>
      </c>
      <c r="K2895" s="2">
        <f>Table_ExternalData_15[[#This Row],[Price]]*Table_ExternalData_15[[#Headers],[1,22]]</f>
        <v>199.99459999999999</v>
      </c>
      <c r="L2895" s="7">
        <f>IF(G2895="White Shark",E2895*0.5,IF(G2895="Sbox",E2895*0.5,IF(G2895="Tenda",E2895*0.5,E2895*0.2)))/100</f>
        <v>0.03</v>
      </c>
      <c r="M2895" s="2">
        <f>Table_ExternalData_15[[#This Row],[Price]]-Table_ExternalData_15[[#This Row],[Price]]*Table_ExternalData_15[[#This Row],[extra popust]]</f>
        <v>159.0121</v>
      </c>
      <c r="N2895" s="2">
        <f>IF(M2895&lt;I2895,M2895,I2895)</f>
        <v>159.0121</v>
      </c>
      <c r="O2895" s="12" t="str">
        <f>IF(N2895&lt;I2895,$U$1," ")</f>
        <v xml:space="preserve"> </v>
      </c>
      <c r="P2895" s="12" t="str">
        <f>IFERROR((O2895+30)," ")</f>
        <v xml:space="preserve"> </v>
      </c>
      <c r="Q2895" s="2">
        <f ca="1">IF(O2895=$U$1,N2895,"0")*1.22</f>
        <v>0</v>
      </c>
    </row>
    <row r="2896" spans="1:17" x14ac:dyDescent="0.25">
      <c r="A2896" t="s">
        <v>10726</v>
      </c>
      <c r="B2896" t="s">
        <v>10725</v>
      </c>
      <c r="C2896">
        <v>16521</v>
      </c>
      <c r="D2896">
        <v>37.299999999999997</v>
      </c>
      <c r="E2896">
        <f>IFERROR(VLOOKUP(Table_ExternalData_15[[#This Row],[Id]],Rabati!B:C,2,0),0)</f>
        <v>10</v>
      </c>
      <c r="F2896">
        <v>4</v>
      </c>
      <c r="G2896" t="str">
        <f>VLOOKUP(Table_ExternalData_15[[#This Row],[Id]],'Blagovna izdelek'!A:C,3,0)</f>
        <v>EZVIZ</v>
      </c>
      <c r="H2896">
        <f>Table_ExternalData_15[[#This Row],[Rabat]]*0.2</f>
        <v>2</v>
      </c>
      <c r="I2896" s="2">
        <f>Table_ExternalData_15[[#This Row],[Price]]-(Table_ExternalData_15[[#This Row],[Price]]*Table_ExternalData_15[[#This Row],[BB rabat]])/100</f>
        <v>36.553999999999995</v>
      </c>
      <c r="J2896" s="2">
        <f>Table_ExternalData_15[[#This Row],[BB cena]]*Table_ExternalData_15[[#Headers],[1,22]]</f>
        <v>44.595879999999994</v>
      </c>
      <c r="K2896" s="2">
        <f>Table_ExternalData_15[[#This Row],[Price]]*Table_ExternalData_15[[#Headers],[1,22]]</f>
        <v>45.505999999999993</v>
      </c>
      <c r="L2896" s="7">
        <f>IF(G2896="White Shark",E2896*0.5,IF(G2896="Sbox",E2896*0.5,IF(G2896="Tenda",E2896*0.5,E2896*0.2)))/100</f>
        <v>0.02</v>
      </c>
      <c r="M2896" s="2">
        <f>Table_ExternalData_15[[#This Row],[Price]]-Table_ExternalData_15[[#This Row],[Price]]*Table_ExternalData_15[[#This Row],[extra popust]]</f>
        <v>36.553999999999995</v>
      </c>
      <c r="N2896" s="2">
        <f>IF(M2896&lt;I2896,M2896,I2896)</f>
        <v>36.553999999999995</v>
      </c>
      <c r="O2896" s="12" t="str">
        <f>IF(N2896&lt;I2896,$U$1," ")</f>
        <v xml:space="preserve"> </v>
      </c>
      <c r="P2896" s="12" t="str">
        <f>IFERROR((O2896+30)," ")</f>
        <v xml:space="preserve"> </v>
      </c>
      <c r="Q2896" s="2">
        <f ca="1">IF(O2896=$U$1,N2896,"0")*1.22</f>
        <v>0</v>
      </c>
    </row>
    <row r="2897" spans="1:17" x14ac:dyDescent="0.25">
      <c r="A2897" t="s">
        <v>10728</v>
      </c>
      <c r="B2897" t="s">
        <v>10727</v>
      </c>
      <c r="C2897">
        <v>16522</v>
      </c>
      <c r="D2897">
        <v>45.26</v>
      </c>
      <c r="E2897">
        <f>IFERROR(VLOOKUP(Table_ExternalData_15[[#This Row],[Id]],Rabati!B:C,2,0),0)</f>
        <v>0</v>
      </c>
      <c r="F2897">
        <v>0</v>
      </c>
      <c r="G2897" t="str">
        <f>VLOOKUP(Table_ExternalData_15[[#This Row],[Id]],'Blagovna izdelek'!A:C,3,0)</f>
        <v>EZVIZ</v>
      </c>
      <c r="H2897">
        <f>Table_ExternalData_15[[#This Row],[Rabat]]*0.2</f>
        <v>0</v>
      </c>
      <c r="I2897" s="2">
        <f>Table_ExternalData_15[[#This Row],[Price]]-(Table_ExternalData_15[[#This Row],[Price]]*Table_ExternalData_15[[#This Row],[BB rabat]])/100</f>
        <v>45.26</v>
      </c>
      <c r="J2897" s="2">
        <f>Table_ExternalData_15[[#This Row],[BB cena]]*Table_ExternalData_15[[#Headers],[1,22]]</f>
        <v>55.217199999999998</v>
      </c>
      <c r="K2897" s="2">
        <f>Table_ExternalData_15[[#This Row],[Price]]*Table_ExternalData_15[[#Headers],[1,22]]</f>
        <v>55.217199999999998</v>
      </c>
      <c r="L2897" s="7">
        <f>IF(G2897="White Shark",E2897*0.5,IF(G2897="Sbox",E2897*0.5,IF(G2897="Tenda",E2897*0.5,E2897*0.2)))/100</f>
        <v>0</v>
      </c>
      <c r="M2897" s="2">
        <f>Table_ExternalData_15[[#This Row],[Price]]-Table_ExternalData_15[[#This Row],[Price]]*Table_ExternalData_15[[#This Row],[extra popust]]</f>
        <v>45.26</v>
      </c>
      <c r="N2897" s="2">
        <f>IF(M2897&lt;I2897,M2897,I2897)</f>
        <v>45.26</v>
      </c>
      <c r="O2897" s="12" t="str">
        <f>IF(N2897&lt;I2897,$U$1," ")</f>
        <v xml:space="preserve"> </v>
      </c>
      <c r="P2897" s="12" t="str">
        <f>IFERROR((O2897+30)," ")</f>
        <v xml:space="preserve"> </v>
      </c>
      <c r="Q2897" s="2">
        <f ca="1">IF(O2897=$U$1,N2897,"0")*1.22</f>
        <v>0</v>
      </c>
    </row>
    <row r="2898" spans="1:17" x14ac:dyDescent="0.25">
      <c r="A2898" t="s">
        <v>10729</v>
      </c>
      <c r="B2898" t="s">
        <v>12180</v>
      </c>
      <c r="C2898">
        <v>16523</v>
      </c>
      <c r="D2898">
        <v>195.95</v>
      </c>
      <c r="E2898">
        <f>IFERROR(VLOOKUP(Table_ExternalData_15[[#This Row],[Id]],Rabati!B:C,2,0),0)</f>
        <v>5</v>
      </c>
      <c r="F2898">
        <v>0</v>
      </c>
      <c r="G2898" t="str">
        <f>VLOOKUP(Table_ExternalData_15[[#This Row],[Id]],'Blagovna izdelek'!A:C,3,0)</f>
        <v>EZVIZ</v>
      </c>
      <c r="H2898">
        <f>Table_ExternalData_15[[#This Row],[Rabat]]*0.2</f>
        <v>1</v>
      </c>
      <c r="I2898" s="2">
        <f>Table_ExternalData_15[[#This Row],[Price]]-(Table_ExternalData_15[[#This Row],[Price]]*Table_ExternalData_15[[#This Row],[BB rabat]])/100</f>
        <v>193.9905</v>
      </c>
      <c r="J2898" s="2">
        <f>Table_ExternalData_15[[#This Row],[BB cena]]*Table_ExternalData_15[[#Headers],[1,22]]</f>
        <v>236.66840999999999</v>
      </c>
      <c r="K2898" s="2">
        <f>Table_ExternalData_15[[#This Row],[Price]]*Table_ExternalData_15[[#Headers],[1,22]]</f>
        <v>239.05899999999997</v>
      </c>
      <c r="L2898" s="7">
        <f>IF(G2898="White Shark",E2898*0.5,IF(G2898="Sbox",E2898*0.5,IF(G2898="Tenda",E2898*0.5,E2898*0.2)))/100</f>
        <v>0.01</v>
      </c>
      <c r="M2898" s="2">
        <f>Table_ExternalData_15[[#This Row],[Price]]-Table_ExternalData_15[[#This Row],[Price]]*Table_ExternalData_15[[#This Row],[extra popust]]</f>
        <v>193.9905</v>
      </c>
      <c r="N2898" s="2">
        <f>IF(M2898&lt;I2898,M2898,I2898)</f>
        <v>193.9905</v>
      </c>
      <c r="O2898" s="12" t="str">
        <f>IF(N2898&lt;I2898,$U$1," ")</f>
        <v xml:space="preserve"> </v>
      </c>
      <c r="P2898" s="12" t="str">
        <f>IFERROR((O2898+30)," ")</f>
        <v xml:space="preserve"> </v>
      </c>
      <c r="Q2898" s="2">
        <f ca="1">IF(O2898=$U$1,N2898,"0")*1.22</f>
        <v>0</v>
      </c>
    </row>
    <row r="2899" spans="1:17" x14ac:dyDescent="0.25">
      <c r="A2899" t="s">
        <v>10731</v>
      </c>
      <c r="B2899" t="s">
        <v>10730</v>
      </c>
      <c r="C2899">
        <v>16524</v>
      </c>
      <c r="D2899">
        <v>36.880000000000003</v>
      </c>
      <c r="E2899">
        <f>IFERROR(VLOOKUP(Table_ExternalData_15[[#This Row],[Id]],Rabati!B:C,2,0),0)</f>
        <v>10</v>
      </c>
      <c r="F2899">
        <v>0</v>
      </c>
      <c r="G2899" t="str">
        <f>VLOOKUP(Table_ExternalData_15[[#This Row],[Id]],'Blagovna izdelek'!A:C,3,0)</f>
        <v>EZVIZ</v>
      </c>
      <c r="H2899">
        <f>Table_ExternalData_15[[#This Row],[Rabat]]*0.2</f>
        <v>2</v>
      </c>
      <c r="I2899" s="2">
        <f>Table_ExternalData_15[[#This Row],[Price]]-(Table_ExternalData_15[[#This Row],[Price]]*Table_ExternalData_15[[#This Row],[BB rabat]])/100</f>
        <v>36.142400000000002</v>
      </c>
      <c r="J2899" s="2">
        <f>Table_ExternalData_15[[#This Row],[BB cena]]*Table_ExternalData_15[[#Headers],[1,22]]</f>
        <v>44.093727999999999</v>
      </c>
      <c r="K2899" s="2">
        <f>Table_ExternalData_15[[#This Row],[Price]]*Table_ExternalData_15[[#Headers],[1,22]]</f>
        <v>44.993600000000001</v>
      </c>
      <c r="L2899" s="7">
        <f>IF(G2899="White Shark",E2899*0.5,IF(G2899="Sbox",E2899*0.5,IF(G2899="Tenda",E2899*0.5,E2899*0.2)))/100</f>
        <v>0.02</v>
      </c>
      <c r="M2899" s="2">
        <f>Table_ExternalData_15[[#This Row],[Price]]-Table_ExternalData_15[[#This Row],[Price]]*Table_ExternalData_15[[#This Row],[extra popust]]</f>
        <v>36.142400000000002</v>
      </c>
      <c r="N2899" s="2">
        <f>IF(M2899&lt;I2899,M2899,I2899)</f>
        <v>36.142400000000002</v>
      </c>
      <c r="O2899" s="12" t="str">
        <f>IF(N2899&lt;I2899,$U$1," ")</f>
        <v xml:space="preserve"> </v>
      </c>
      <c r="P2899" s="12" t="str">
        <f>IFERROR((O2899+30)," ")</f>
        <v xml:space="preserve"> </v>
      </c>
      <c r="Q2899" s="2">
        <f ca="1">IF(O2899=$U$1,N2899,"0")*1.22</f>
        <v>0</v>
      </c>
    </row>
    <row r="2900" spans="1:17" x14ac:dyDescent="0.25">
      <c r="A2900" t="s">
        <v>10752</v>
      </c>
      <c r="B2900" t="s">
        <v>10751</v>
      </c>
      <c r="C2900">
        <v>16530</v>
      </c>
      <c r="D2900">
        <v>65.569999999999993</v>
      </c>
      <c r="E2900">
        <f>IFERROR(VLOOKUP(Table_ExternalData_15[[#This Row],[Id]],Rabati!B:C,2,0),0)</f>
        <v>10</v>
      </c>
      <c r="F2900">
        <v>1</v>
      </c>
      <c r="G2900" t="str">
        <f>VLOOKUP(Table_ExternalData_15[[#This Row],[Id]],'Blagovna izdelek'!A:C,3,0)</f>
        <v>EZVIZ</v>
      </c>
      <c r="H2900">
        <f>Table_ExternalData_15[[#This Row],[Rabat]]*0.2</f>
        <v>2</v>
      </c>
      <c r="I2900" s="2">
        <f>Table_ExternalData_15[[#This Row],[Price]]-(Table_ExternalData_15[[#This Row],[Price]]*Table_ExternalData_15[[#This Row],[BB rabat]])/100</f>
        <v>64.258599999999987</v>
      </c>
      <c r="J2900" s="2">
        <f>Table_ExternalData_15[[#This Row],[BB cena]]*Table_ExternalData_15[[#Headers],[1,22]]</f>
        <v>78.395491999999976</v>
      </c>
      <c r="K2900" s="2">
        <f>Table_ExternalData_15[[#This Row],[Price]]*Table_ExternalData_15[[#Headers],[1,22]]</f>
        <v>79.995399999999989</v>
      </c>
      <c r="L2900" s="7">
        <f>IF(G2900="White Shark",E2900*0.5,IF(G2900="Sbox",E2900*0.5,IF(G2900="Tenda",E2900*0.5,E2900*0.2)))/100</f>
        <v>0.02</v>
      </c>
      <c r="M2900" s="2">
        <f>Table_ExternalData_15[[#This Row],[Price]]-Table_ExternalData_15[[#This Row],[Price]]*Table_ExternalData_15[[#This Row],[extra popust]]</f>
        <v>64.258599999999987</v>
      </c>
      <c r="N2900" s="2">
        <f>IF(M2900&lt;I2900,M2900,I2900)</f>
        <v>64.258599999999987</v>
      </c>
      <c r="O2900" s="12" t="str">
        <f>IF(N2900&lt;I2900,$U$1," ")</f>
        <v xml:space="preserve"> </v>
      </c>
      <c r="P2900" s="12" t="str">
        <f>IFERROR((O2900+30)," ")</f>
        <v xml:space="preserve"> </v>
      </c>
      <c r="Q2900" s="2">
        <f ca="1">IF(O2900=$U$1,N2900,"0")*1.22</f>
        <v>0</v>
      </c>
    </row>
    <row r="2901" spans="1:17" x14ac:dyDescent="0.25">
      <c r="A2901" t="s">
        <v>11227</v>
      </c>
      <c r="B2901" t="s">
        <v>14923</v>
      </c>
      <c r="C2901">
        <v>16664</v>
      </c>
      <c r="D2901">
        <v>137.55000000000001</v>
      </c>
      <c r="E2901">
        <f>IFERROR(VLOOKUP(Table_ExternalData_15[[#This Row],[Id]],Rabati!B:C,2,0),0)</f>
        <v>0</v>
      </c>
      <c r="F2901">
        <v>0</v>
      </c>
      <c r="G2901" t="str">
        <f>VLOOKUP(Table_ExternalData_15[[#This Row],[Id]],'Blagovna izdelek'!A:C,3,0)</f>
        <v>EZVIZ</v>
      </c>
      <c r="H2901">
        <f>Table_ExternalData_15[[#This Row],[Rabat]]*0.2</f>
        <v>0</v>
      </c>
      <c r="I2901" s="2">
        <f>Table_ExternalData_15[[#This Row],[Price]]-(Table_ExternalData_15[[#This Row],[Price]]*Table_ExternalData_15[[#This Row],[BB rabat]])/100</f>
        <v>137.55000000000001</v>
      </c>
      <c r="J2901" s="2">
        <f>Table_ExternalData_15[[#This Row],[BB cena]]*Table_ExternalData_15[[#Headers],[1,22]]</f>
        <v>167.81100000000001</v>
      </c>
      <c r="K2901" s="2">
        <f>Table_ExternalData_15[[#This Row],[Price]]*Table_ExternalData_15[[#Headers],[1,22]]</f>
        <v>167.81100000000001</v>
      </c>
      <c r="L2901" s="7">
        <f>IF(G2901="White Shark",E2901*0.5,IF(G2901="Sbox",E2901*0.5,IF(G2901="Tenda",E2901*0.5,E2901*0.2)))/100</f>
        <v>0</v>
      </c>
      <c r="M2901" s="2">
        <f>Table_ExternalData_15[[#This Row],[Price]]-Table_ExternalData_15[[#This Row],[Price]]*Table_ExternalData_15[[#This Row],[extra popust]]</f>
        <v>137.55000000000001</v>
      </c>
      <c r="N2901" s="2">
        <f>IF(M2901&lt;I2901,M2901,I2901)</f>
        <v>137.55000000000001</v>
      </c>
      <c r="O2901" s="12" t="str">
        <f>IF(N2901&lt;I2901,$U$1," ")</f>
        <v xml:space="preserve"> </v>
      </c>
      <c r="P2901" s="12" t="str">
        <f>IFERROR((O2901+30)," ")</f>
        <v xml:space="preserve"> </v>
      </c>
      <c r="Q2901" s="2">
        <f ca="1">IF(O2901=$U$1,N2901,"0")*1.22</f>
        <v>0</v>
      </c>
    </row>
    <row r="2902" spans="1:17" x14ac:dyDescent="0.25">
      <c r="A2902" t="s">
        <v>11359</v>
      </c>
      <c r="B2902" t="s">
        <v>11358</v>
      </c>
      <c r="C2902">
        <v>16717</v>
      </c>
      <c r="D2902">
        <v>65.599999999999994</v>
      </c>
      <c r="E2902">
        <f>IFERROR(VLOOKUP(Table_ExternalData_15[[#This Row],[Id]],Rabati!B:C,2,0),0)</f>
        <v>5</v>
      </c>
      <c r="F2902">
        <v>9</v>
      </c>
      <c r="G2902" t="str">
        <f>VLOOKUP(Table_ExternalData_15[[#This Row],[Id]],'Blagovna izdelek'!A:C,3,0)</f>
        <v>EZVIZ</v>
      </c>
      <c r="H2902">
        <f>Table_ExternalData_15[[#This Row],[Rabat]]*0.2</f>
        <v>1</v>
      </c>
      <c r="I2902" s="2">
        <f>Table_ExternalData_15[[#This Row],[Price]]-(Table_ExternalData_15[[#This Row],[Price]]*Table_ExternalData_15[[#This Row],[BB rabat]])/100</f>
        <v>64.943999999999988</v>
      </c>
      <c r="J2902" s="2">
        <f>Table_ExternalData_15[[#This Row],[BB cena]]*Table_ExternalData_15[[#Headers],[1,22]]</f>
        <v>79.231679999999983</v>
      </c>
      <c r="K2902" s="2">
        <f>Table_ExternalData_15[[#This Row],[Price]]*Table_ExternalData_15[[#Headers],[1,22]]</f>
        <v>80.031999999999996</v>
      </c>
      <c r="L2902" s="7">
        <f>IF(G2902="White Shark",E2902*0.5,IF(G2902="Sbox",E2902*0.5,IF(G2902="Tenda",E2902*0.5,E2902*0.2)))/100</f>
        <v>0.01</v>
      </c>
      <c r="M2902" s="2">
        <f>Table_ExternalData_15[[#This Row],[Price]]-Table_ExternalData_15[[#This Row],[Price]]*Table_ExternalData_15[[#This Row],[extra popust]]</f>
        <v>64.943999999999988</v>
      </c>
      <c r="N2902" s="2">
        <f>IF(M2902&lt;I2902,M2902,I2902)</f>
        <v>64.943999999999988</v>
      </c>
      <c r="O2902" s="12" t="str">
        <f>IF(N2902&lt;I2902,$U$1," ")</f>
        <v xml:space="preserve"> </v>
      </c>
      <c r="P2902" s="12" t="str">
        <f>IFERROR((O2902+30)," ")</f>
        <v xml:space="preserve"> </v>
      </c>
      <c r="Q2902" s="2">
        <f ca="1">IF(O2902=$U$1,N2902,"0")*1.22</f>
        <v>0</v>
      </c>
    </row>
    <row r="2903" spans="1:17" x14ac:dyDescent="0.25">
      <c r="A2903" t="s">
        <v>12096</v>
      </c>
      <c r="B2903" t="s">
        <v>12095</v>
      </c>
      <c r="C2903">
        <v>16925</v>
      </c>
      <c r="D2903">
        <v>122.94</v>
      </c>
      <c r="E2903">
        <f>IFERROR(VLOOKUP(Table_ExternalData_15[[#This Row],[Id]],Rabati!B:C,2,0),0)</f>
        <v>20</v>
      </c>
      <c r="F2903">
        <v>14</v>
      </c>
      <c r="G2903" t="str">
        <f>VLOOKUP(Table_ExternalData_15[[#This Row],[Id]],'Blagovna izdelek'!A:C,3,0)</f>
        <v>EZVIZ</v>
      </c>
      <c r="H2903">
        <f>Table_ExternalData_15[[#This Row],[Rabat]]*0.2</f>
        <v>4</v>
      </c>
      <c r="I2903" s="2">
        <f>Table_ExternalData_15[[#This Row],[Price]]-(Table_ExternalData_15[[#This Row],[Price]]*Table_ExternalData_15[[#This Row],[BB rabat]])/100</f>
        <v>118.0224</v>
      </c>
      <c r="J2903" s="2">
        <f>Table_ExternalData_15[[#This Row],[BB cena]]*Table_ExternalData_15[[#Headers],[1,22]]</f>
        <v>143.98732799999999</v>
      </c>
      <c r="K2903" s="2">
        <f>Table_ExternalData_15[[#This Row],[Price]]*Table_ExternalData_15[[#Headers],[1,22]]</f>
        <v>149.98679999999999</v>
      </c>
      <c r="L2903" s="7">
        <f>IF(G2903="White Shark",E2903*0.5,IF(G2903="Sbox",E2903*0.5,IF(G2903="Tenda",E2903*0.5,E2903*0.2)))/100</f>
        <v>0.04</v>
      </c>
      <c r="M2903" s="2">
        <f>Table_ExternalData_15[[#This Row],[Price]]-Table_ExternalData_15[[#This Row],[Price]]*Table_ExternalData_15[[#This Row],[extra popust]]</f>
        <v>118.0224</v>
      </c>
      <c r="N2903" s="2">
        <f>IF(M2903&lt;I2903,M2903,I2903)</f>
        <v>118.0224</v>
      </c>
      <c r="O2903" s="12" t="str">
        <f>IF(N2903&lt;I2903,$U$1," ")</f>
        <v xml:space="preserve"> </v>
      </c>
      <c r="P2903" s="12" t="str">
        <f>IFERROR((O2903+30)," ")</f>
        <v xml:space="preserve"> </v>
      </c>
      <c r="Q2903" s="2">
        <f ca="1">IF(O2903=$U$1,N2903,"0")*1.22</f>
        <v>0</v>
      </c>
    </row>
    <row r="2904" spans="1:17" x14ac:dyDescent="0.25">
      <c r="A2904" t="s">
        <v>12223</v>
      </c>
      <c r="B2904" t="s">
        <v>12222</v>
      </c>
      <c r="C2904">
        <v>16974</v>
      </c>
      <c r="D2904">
        <v>573.76</v>
      </c>
      <c r="E2904">
        <f>IFERROR(VLOOKUP(Table_ExternalData_15[[#This Row],[Id]],Rabati!B:C,2,0),0)</f>
        <v>20</v>
      </c>
      <c r="F2904">
        <v>8</v>
      </c>
      <c r="G2904" t="str">
        <f>VLOOKUP(Table_ExternalData_15[[#This Row],[Id]],'Blagovna izdelek'!A:C,3,0)</f>
        <v>EZVIZ</v>
      </c>
      <c r="H2904">
        <f>Table_ExternalData_15[[#This Row],[Rabat]]*0.2</f>
        <v>4</v>
      </c>
      <c r="I2904" s="2">
        <f>Table_ExternalData_15[[#This Row],[Price]]-(Table_ExternalData_15[[#This Row],[Price]]*Table_ExternalData_15[[#This Row],[BB rabat]])/100</f>
        <v>550.80960000000005</v>
      </c>
      <c r="J2904" s="2">
        <f>Table_ExternalData_15[[#This Row],[BB cena]]*Table_ExternalData_15[[#Headers],[1,22]]</f>
        <v>671.98771199999999</v>
      </c>
      <c r="K2904" s="2">
        <f>Table_ExternalData_15[[#This Row],[Price]]*Table_ExternalData_15[[#Headers],[1,22]]</f>
        <v>699.98720000000003</v>
      </c>
      <c r="L2904" s="7">
        <f>IF(G2904="White Shark",E2904*0.5,IF(G2904="Sbox",E2904*0.5,IF(G2904="Tenda",E2904*0.5,E2904*0.2)))/100</f>
        <v>0.04</v>
      </c>
      <c r="M2904" s="2">
        <f>Table_ExternalData_15[[#This Row],[Price]]-Table_ExternalData_15[[#This Row],[Price]]*Table_ExternalData_15[[#This Row],[extra popust]]</f>
        <v>550.80960000000005</v>
      </c>
      <c r="N2904" s="2">
        <f>IF(M2904&lt;I2904,M2904,I2904)</f>
        <v>550.80960000000005</v>
      </c>
      <c r="O2904" s="12" t="str">
        <f>IF(N2904&lt;I2904,$U$1," ")</f>
        <v xml:space="preserve"> </v>
      </c>
      <c r="P2904" s="12" t="str">
        <f>IFERROR((O2904+30)," ")</f>
        <v xml:space="preserve"> </v>
      </c>
      <c r="Q2904" s="2">
        <f ca="1">IF(O2904=$U$1,N2904,"0")*1.22</f>
        <v>0</v>
      </c>
    </row>
    <row r="2905" spans="1:17" x14ac:dyDescent="0.25">
      <c r="A2905" t="s">
        <v>12225</v>
      </c>
      <c r="B2905" t="s">
        <v>12224</v>
      </c>
      <c r="C2905">
        <v>16975</v>
      </c>
      <c r="D2905">
        <v>24.58</v>
      </c>
      <c r="E2905">
        <f>IFERROR(VLOOKUP(Table_ExternalData_15[[#This Row],[Id]],Rabati!B:C,2,0),0)</f>
        <v>20</v>
      </c>
      <c r="F2905">
        <v>10</v>
      </c>
      <c r="G2905" t="str">
        <f>VLOOKUP(Table_ExternalData_15[[#This Row],[Id]],'Blagovna izdelek'!A:C,3,0)</f>
        <v>EZVIZ</v>
      </c>
      <c r="H2905">
        <f>Table_ExternalData_15[[#This Row],[Rabat]]*0.2</f>
        <v>4</v>
      </c>
      <c r="I2905" s="2">
        <f>Table_ExternalData_15[[#This Row],[Price]]-(Table_ExternalData_15[[#This Row],[Price]]*Table_ExternalData_15[[#This Row],[BB rabat]])/100</f>
        <v>23.596799999999998</v>
      </c>
      <c r="J2905" s="2">
        <f>Table_ExternalData_15[[#This Row],[BB cena]]*Table_ExternalData_15[[#Headers],[1,22]]</f>
        <v>28.788095999999996</v>
      </c>
      <c r="K2905" s="2">
        <f>Table_ExternalData_15[[#This Row],[Price]]*Table_ExternalData_15[[#Headers],[1,22]]</f>
        <v>29.987599999999997</v>
      </c>
      <c r="L2905" s="7">
        <f>IF(G2905="White Shark",E2905*0.5,IF(G2905="Sbox",E2905*0.5,IF(G2905="Tenda",E2905*0.5,E2905*0.2)))/100</f>
        <v>0.04</v>
      </c>
      <c r="M2905" s="2">
        <f>Table_ExternalData_15[[#This Row],[Price]]-Table_ExternalData_15[[#This Row],[Price]]*Table_ExternalData_15[[#This Row],[extra popust]]</f>
        <v>23.596799999999998</v>
      </c>
      <c r="N2905" s="2">
        <f>IF(M2905&lt;I2905,M2905,I2905)</f>
        <v>23.596799999999998</v>
      </c>
      <c r="O2905" s="12" t="str">
        <f>IF(N2905&lt;I2905,$U$1," ")</f>
        <v xml:space="preserve"> </v>
      </c>
      <c r="P2905" s="12" t="str">
        <f>IFERROR((O2905+30)," ")</f>
        <v xml:space="preserve"> </v>
      </c>
      <c r="Q2905" s="2">
        <f ca="1">IF(O2905=$U$1,N2905,"0")*1.22</f>
        <v>0</v>
      </c>
    </row>
    <row r="2906" spans="1:17" x14ac:dyDescent="0.25">
      <c r="A2906" t="s">
        <v>12227</v>
      </c>
      <c r="B2906" t="s">
        <v>12226</v>
      </c>
      <c r="C2906">
        <v>16976</v>
      </c>
      <c r="D2906">
        <v>799.95</v>
      </c>
      <c r="E2906">
        <f>IFERROR(VLOOKUP(Table_ExternalData_15[[#This Row],[Id]],Rabati!B:C,2,0),0)</f>
        <v>4</v>
      </c>
      <c r="F2906">
        <v>1</v>
      </c>
      <c r="G2906" t="str">
        <f>VLOOKUP(Table_ExternalData_15[[#This Row],[Id]],'Blagovna izdelek'!A:C,3,0)</f>
        <v>EZVIZ</v>
      </c>
      <c r="H2906">
        <f>Table_ExternalData_15[[#This Row],[Rabat]]*0.2</f>
        <v>0.8</v>
      </c>
      <c r="I2906" s="2">
        <f>Table_ExternalData_15[[#This Row],[Price]]-(Table_ExternalData_15[[#This Row],[Price]]*Table_ExternalData_15[[#This Row],[BB rabat]])/100</f>
        <v>793.55040000000008</v>
      </c>
      <c r="J2906" s="2">
        <f>Table_ExternalData_15[[#This Row],[BB cena]]*Table_ExternalData_15[[#Headers],[1,22]]</f>
        <v>968.1314880000001</v>
      </c>
      <c r="K2906" s="2">
        <f>Table_ExternalData_15[[#This Row],[Price]]*Table_ExternalData_15[[#Headers],[1,22]]</f>
        <v>975.93900000000008</v>
      </c>
      <c r="L2906" s="7">
        <f>IF(G2906="White Shark",E2906*0.5,IF(G2906="Sbox",E2906*0.5,IF(G2906="Tenda",E2906*0.5,E2906*0.2)))/100</f>
        <v>8.0000000000000002E-3</v>
      </c>
      <c r="M2906" s="2">
        <f>Table_ExternalData_15[[#This Row],[Price]]-Table_ExternalData_15[[#This Row],[Price]]*Table_ExternalData_15[[#This Row],[extra popust]]</f>
        <v>793.55040000000008</v>
      </c>
      <c r="N2906" s="2">
        <f>IF(M2906&lt;I2906,M2906,I2906)</f>
        <v>793.55040000000008</v>
      </c>
      <c r="O2906" s="12" t="str">
        <f>IF(N2906&lt;I2906,$U$1," ")</f>
        <v xml:space="preserve"> </v>
      </c>
      <c r="P2906" s="12" t="str">
        <f>IFERROR((O2906+30)," ")</f>
        <v xml:space="preserve"> </v>
      </c>
      <c r="Q2906" s="2">
        <f ca="1">IF(O2906=$U$1,N2906,"0")*1.22</f>
        <v>0</v>
      </c>
    </row>
    <row r="2907" spans="1:17" x14ac:dyDescent="0.25">
      <c r="A2907" t="s">
        <v>12229</v>
      </c>
      <c r="B2907" t="s">
        <v>12228</v>
      </c>
      <c r="C2907">
        <v>16977</v>
      </c>
      <c r="D2907">
        <v>327.86</v>
      </c>
      <c r="E2907">
        <f>IFERROR(VLOOKUP(Table_ExternalData_15[[#This Row],[Id]],Rabati!B:C,2,0),0)</f>
        <v>20</v>
      </c>
      <c r="F2907">
        <v>5</v>
      </c>
      <c r="G2907" t="str">
        <f>VLOOKUP(Table_ExternalData_15[[#This Row],[Id]],'Blagovna izdelek'!A:C,3,0)</f>
        <v>EZVIZ</v>
      </c>
      <c r="H2907">
        <f>Table_ExternalData_15[[#This Row],[Rabat]]*0.2</f>
        <v>4</v>
      </c>
      <c r="I2907" s="2">
        <f>Table_ExternalData_15[[#This Row],[Price]]-(Table_ExternalData_15[[#This Row],[Price]]*Table_ExternalData_15[[#This Row],[BB rabat]])/100</f>
        <v>314.74560000000002</v>
      </c>
      <c r="J2907" s="2">
        <f>Table_ExternalData_15[[#This Row],[BB cena]]*Table_ExternalData_15[[#Headers],[1,22]]</f>
        <v>383.98963200000003</v>
      </c>
      <c r="K2907" s="2">
        <f>Table_ExternalData_15[[#This Row],[Price]]*Table_ExternalData_15[[#Headers],[1,22]]</f>
        <v>399.98919999999998</v>
      </c>
      <c r="L2907" s="7">
        <f>IF(G2907="White Shark",E2907*0.5,IF(G2907="Sbox",E2907*0.5,IF(G2907="Tenda",E2907*0.5,E2907*0.2)))/100</f>
        <v>0.04</v>
      </c>
      <c r="M2907" s="2">
        <f>Table_ExternalData_15[[#This Row],[Price]]-Table_ExternalData_15[[#This Row],[Price]]*Table_ExternalData_15[[#This Row],[extra popust]]</f>
        <v>314.74560000000002</v>
      </c>
      <c r="N2907" s="2">
        <f>IF(M2907&lt;I2907,M2907,I2907)</f>
        <v>314.74560000000002</v>
      </c>
      <c r="O2907" s="12" t="str">
        <f>IF(N2907&lt;I2907,$U$1," ")</f>
        <v xml:space="preserve"> </v>
      </c>
      <c r="P2907" s="12" t="str">
        <f>IFERROR((O2907+30)," ")</f>
        <v xml:space="preserve"> </v>
      </c>
      <c r="Q2907" s="2">
        <f ca="1">IF(O2907=$U$1,N2907,"0")*1.22</f>
        <v>0</v>
      </c>
    </row>
    <row r="2908" spans="1:17" x14ac:dyDescent="0.25">
      <c r="A2908" t="s">
        <v>12231</v>
      </c>
      <c r="B2908" t="s">
        <v>12230</v>
      </c>
      <c r="C2908">
        <v>16978</v>
      </c>
      <c r="D2908">
        <v>122.94</v>
      </c>
      <c r="E2908">
        <f>IFERROR(VLOOKUP(Table_ExternalData_15[[#This Row],[Id]],Rabati!B:C,2,0),0)</f>
        <v>20</v>
      </c>
      <c r="F2908">
        <v>1</v>
      </c>
      <c r="G2908" t="str">
        <f>VLOOKUP(Table_ExternalData_15[[#This Row],[Id]],'Blagovna izdelek'!A:C,3,0)</f>
        <v>EZVIZ</v>
      </c>
      <c r="H2908">
        <f>Table_ExternalData_15[[#This Row],[Rabat]]*0.2</f>
        <v>4</v>
      </c>
      <c r="I2908" s="2">
        <f>Table_ExternalData_15[[#This Row],[Price]]-(Table_ExternalData_15[[#This Row],[Price]]*Table_ExternalData_15[[#This Row],[BB rabat]])/100</f>
        <v>118.0224</v>
      </c>
      <c r="J2908" s="2">
        <f>Table_ExternalData_15[[#This Row],[BB cena]]*Table_ExternalData_15[[#Headers],[1,22]]</f>
        <v>143.98732799999999</v>
      </c>
      <c r="K2908" s="2">
        <f>Table_ExternalData_15[[#This Row],[Price]]*Table_ExternalData_15[[#Headers],[1,22]]</f>
        <v>149.98679999999999</v>
      </c>
      <c r="L2908" s="7">
        <f>IF(G2908="White Shark",E2908*0.5,IF(G2908="Sbox",E2908*0.5,IF(G2908="Tenda",E2908*0.5,E2908*0.2)))/100</f>
        <v>0.04</v>
      </c>
      <c r="M2908" s="2">
        <f>Table_ExternalData_15[[#This Row],[Price]]-Table_ExternalData_15[[#This Row],[Price]]*Table_ExternalData_15[[#This Row],[extra popust]]</f>
        <v>118.0224</v>
      </c>
      <c r="N2908" s="2">
        <f>IF(M2908&lt;I2908,M2908,I2908)</f>
        <v>118.0224</v>
      </c>
      <c r="O2908" s="12" t="str">
        <f>IF(N2908&lt;I2908,$U$1," ")</f>
        <v xml:space="preserve"> </v>
      </c>
      <c r="P2908" s="12" t="str">
        <f>IFERROR((O2908+30)," ")</f>
        <v xml:space="preserve"> </v>
      </c>
      <c r="Q2908" s="2">
        <f ca="1">IF(O2908=$U$1,N2908,"0")*1.22</f>
        <v>0</v>
      </c>
    </row>
    <row r="2909" spans="1:17" x14ac:dyDescent="0.25">
      <c r="A2909" t="s">
        <v>12233</v>
      </c>
      <c r="B2909" t="s">
        <v>12232</v>
      </c>
      <c r="C2909">
        <v>16979</v>
      </c>
      <c r="D2909">
        <v>20.48</v>
      </c>
      <c r="E2909">
        <f>IFERROR(VLOOKUP(Table_ExternalData_15[[#This Row],[Id]],Rabati!B:C,2,0),0)</f>
        <v>20</v>
      </c>
      <c r="F2909">
        <v>3</v>
      </c>
      <c r="G2909" t="str">
        <f>VLOOKUP(Table_ExternalData_15[[#This Row],[Id]],'Blagovna izdelek'!A:C,3,0)</f>
        <v>EZVIZ</v>
      </c>
      <c r="H2909">
        <f>Table_ExternalData_15[[#This Row],[Rabat]]*0.2</f>
        <v>4</v>
      </c>
      <c r="I2909" s="2">
        <f>Table_ExternalData_15[[#This Row],[Price]]-(Table_ExternalData_15[[#This Row],[Price]]*Table_ExternalData_15[[#This Row],[BB rabat]])/100</f>
        <v>19.660800000000002</v>
      </c>
      <c r="J2909" s="2">
        <f>Table_ExternalData_15[[#This Row],[BB cena]]*Table_ExternalData_15[[#Headers],[1,22]]</f>
        <v>23.986176</v>
      </c>
      <c r="K2909" s="2">
        <f>Table_ExternalData_15[[#This Row],[Price]]*Table_ExternalData_15[[#Headers],[1,22]]</f>
        <v>24.985600000000002</v>
      </c>
      <c r="L2909" s="7">
        <f>IF(G2909="White Shark",E2909*0.5,IF(G2909="Sbox",E2909*0.5,IF(G2909="Tenda",E2909*0.5,E2909*0.2)))/100</f>
        <v>0.04</v>
      </c>
      <c r="M2909" s="2">
        <f>Table_ExternalData_15[[#This Row],[Price]]-Table_ExternalData_15[[#This Row],[Price]]*Table_ExternalData_15[[#This Row],[extra popust]]</f>
        <v>19.660800000000002</v>
      </c>
      <c r="N2909" s="2">
        <f>IF(M2909&lt;I2909,M2909,I2909)</f>
        <v>19.660800000000002</v>
      </c>
      <c r="O2909" s="12" t="str">
        <f>IF(N2909&lt;I2909,$U$1," ")</f>
        <v xml:space="preserve"> </v>
      </c>
      <c r="P2909" s="12" t="str">
        <f>IFERROR((O2909+30)," ")</f>
        <v xml:space="preserve"> </v>
      </c>
      <c r="Q2909" s="2">
        <f ca="1">IF(O2909=$U$1,N2909,"0")*1.22</f>
        <v>0</v>
      </c>
    </row>
    <row r="2910" spans="1:17" x14ac:dyDescent="0.25">
      <c r="A2910" t="s">
        <v>12242</v>
      </c>
      <c r="B2910" t="s">
        <v>12241</v>
      </c>
      <c r="C2910">
        <v>16984</v>
      </c>
      <c r="D2910">
        <v>409.02</v>
      </c>
      <c r="E2910">
        <f>IFERROR(VLOOKUP(Table_ExternalData_15[[#This Row],[Id]],Rabati!B:C,2,0),0)</f>
        <v>20</v>
      </c>
      <c r="F2910">
        <v>3</v>
      </c>
      <c r="G2910" t="str">
        <f>VLOOKUP(Table_ExternalData_15[[#This Row],[Id]],'Blagovna izdelek'!A:C,3,0)</f>
        <v>EZVIZ</v>
      </c>
      <c r="H2910">
        <f>Table_ExternalData_15[[#This Row],[Rabat]]*0.2</f>
        <v>4</v>
      </c>
      <c r="I2910" s="2">
        <f>Table_ExternalData_15[[#This Row],[Price]]-(Table_ExternalData_15[[#This Row],[Price]]*Table_ExternalData_15[[#This Row],[BB rabat]])/100</f>
        <v>392.6592</v>
      </c>
      <c r="J2910" s="2">
        <f>Table_ExternalData_15[[#This Row],[BB cena]]*Table_ExternalData_15[[#Headers],[1,22]]</f>
        <v>479.04422399999999</v>
      </c>
      <c r="K2910" s="2">
        <f>Table_ExternalData_15[[#This Row],[Price]]*Table_ExternalData_15[[#Headers],[1,22]]</f>
        <v>499.00439999999998</v>
      </c>
      <c r="L2910" s="7">
        <f>IF(G2910="White Shark",E2910*0.5,IF(G2910="Sbox",E2910*0.5,IF(G2910="Tenda",E2910*0.5,E2910*0.2)))/100</f>
        <v>0.04</v>
      </c>
      <c r="M2910" s="2">
        <f>Table_ExternalData_15[[#This Row],[Price]]-Table_ExternalData_15[[#This Row],[Price]]*Table_ExternalData_15[[#This Row],[extra popust]]</f>
        <v>392.6592</v>
      </c>
      <c r="N2910" s="2">
        <f>IF(M2910&lt;I2910,M2910,I2910)</f>
        <v>392.6592</v>
      </c>
      <c r="O2910" s="12" t="str">
        <f>IF(N2910&lt;I2910,$U$1," ")</f>
        <v xml:space="preserve"> </v>
      </c>
      <c r="P2910" s="12" t="str">
        <f>IFERROR((O2910+30)," ")</f>
        <v xml:space="preserve"> </v>
      </c>
      <c r="Q2910" s="2">
        <f ca="1">IF(O2910=$U$1,N2910,"0")*1.22</f>
        <v>0</v>
      </c>
    </row>
    <row r="2911" spans="1:17" x14ac:dyDescent="0.25">
      <c r="A2911" t="s">
        <v>12268</v>
      </c>
      <c r="B2911" t="s">
        <v>12267</v>
      </c>
      <c r="C2911">
        <v>16998</v>
      </c>
      <c r="D2911">
        <v>81.96</v>
      </c>
      <c r="E2911">
        <f>IFERROR(VLOOKUP(Table_ExternalData_15[[#This Row],[Id]],Rabati!B:C,2,0),0)</f>
        <v>10</v>
      </c>
      <c r="F2911">
        <v>6</v>
      </c>
      <c r="G2911" t="str">
        <f>VLOOKUP(Table_ExternalData_15[[#This Row],[Id]],'Blagovna izdelek'!A:C,3,0)</f>
        <v>EZVIZ</v>
      </c>
      <c r="H2911">
        <f>Table_ExternalData_15[[#This Row],[Rabat]]*0.2</f>
        <v>2</v>
      </c>
      <c r="I2911" s="2">
        <f>Table_ExternalData_15[[#This Row],[Price]]-(Table_ExternalData_15[[#This Row],[Price]]*Table_ExternalData_15[[#This Row],[BB rabat]])/100</f>
        <v>80.320799999999991</v>
      </c>
      <c r="J2911" s="2">
        <f>Table_ExternalData_15[[#This Row],[BB cena]]*Table_ExternalData_15[[#Headers],[1,22]]</f>
        <v>97.991375999999988</v>
      </c>
      <c r="K2911" s="2">
        <f>Table_ExternalData_15[[#This Row],[Price]]*Table_ExternalData_15[[#Headers],[1,22]]</f>
        <v>99.991199999999992</v>
      </c>
      <c r="L2911" s="7">
        <f>IF(G2911="White Shark",E2911*0.5,IF(G2911="Sbox",E2911*0.5,IF(G2911="Tenda",E2911*0.5,E2911*0.2)))/100</f>
        <v>0.02</v>
      </c>
      <c r="M2911" s="2">
        <f>Table_ExternalData_15[[#This Row],[Price]]-Table_ExternalData_15[[#This Row],[Price]]*Table_ExternalData_15[[#This Row],[extra popust]]</f>
        <v>80.320799999999991</v>
      </c>
      <c r="N2911" s="2">
        <f>IF(M2911&lt;I2911,M2911,I2911)</f>
        <v>80.320799999999991</v>
      </c>
      <c r="O2911" s="12" t="str">
        <f>IF(N2911&lt;I2911,$U$1," ")</f>
        <v xml:space="preserve"> </v>
      </c>
      <c r="P2911" s="12" t="str">
        <f>IFERROR((O2911+30)," ")</f>
        <v xml:space="preserve"> </v>
      </c>
      <c r="Q2911" s="2">
        <f ca="1">IF(O2911=$U$1,N2911,"0")*1.22</f>
        <v>0</v>
      </c>
    </row>
    <row r="2912" spans="1:17" x14ac:dyDescent="0.25">
      <c r="A2912" t="s">
        <v>12313</v>
      </c>
      <c r="B2912" t="s">
        <v>12312</v>
      </c>
      <c r="C2912">
        <v>17017</v>
      </c>
      <c r="D2912">
        <v>16.39</v>
      </c>
      <c r="E2912">
        <f>IFERROR(VLOOKUP(Table_ExternalData_15[[#This Row],[Id]],Rabati!B:C,2,0),0)</f>
        <v>20</v>
      </c>
      <c r="F2912">
        <v>2</v>
      </c>
      <c r="G2912" t="str">
        <f>VLOOKUP(Table_ExternalData_15[[#This Row],[Id]],'Blagovna izdelek'!A:C,3,0)</f>
        <v>EZVIZ</v>
      </c>
      <c r="H2912">
        <f>Table_ExternalData_15[[#This Row],[Rabat]]*0.2</f>
        <v>4</v>
      </c>
      <c r="I2912" s="2">
        <f>Table_ExternalData_15[[#This Row],[Price]]-(Table_ExternalData_15[[#This Row],[Price]]*Table_ExternalData_15[[#This Row],[BB rabat]])/100</f>
        <v>15.734400000000001</v>
      </c>
      <c r="J2912" s="2">
        <f>Table_ExternalData_15[[#This Row],[BB cena]]*Table_ExternalData_15[[#Headers],[1,22]]</f>
        <v>19.195968000000001</v>
      </c>
      <c r="K2912" s="2">
        <f>Table_ExternalData_15[[#This Row],[Price]]*Table_ExternalData_15[[#Headers],[1,22]]</f>
        <v>19.995799999999999</v>
      </c>
      <c r="L2912" s="7">
        <f>IF(G2912="White Shark",E2912*0.5,IF(G2912="Sbox",E2912*0.5,IF(G2912="Tenda",E2912*0.5,E2912*0.2)))/100</f>
        <v>0.04</v>
      </c>
      <c r="M2912" s="2">
        <f>Table_ExternalData_15[[#This Row],[Price]]-Table_ExternalData_15[[#This Row],[Price]]*Table_ExternalData_15[[#This Row],[extra popust]]</f>
        <v>15.734400000000001</v>
      </c>
      <c r="N2912" s="2">
        <f>IF(M2912&lt;I2912,M2912,I2912)</f>
        <v>15.734400000000001</v>
      </c>
      <c r="O2912" s="12" t="str">
        <f>IF(N2912&lt;I2912,$U$1," ")</f>
        <v xml:space="preserve"> </v>
      </c>
      <c r="P2912" s="12" t="str">
        <f>IFERROR((O2912+30)," ")</f>
        <v xml:space="preserve"> </v>
      </c>
      <c r="Q2912" s="2">
        <f ca="1">IF(O2912=$U$1,N2912,"0")*1.22</f>
        <v>0</v>
      </c>
    </row>
    <row r="2913" spans="1:17" x14ac:dyDescent="0.25">
      <c r="A2913" t="s">
        <v>12336</v>
      </c>
      <c r="B2913" t="s">
        <v>12335</v>
      </c>
      <c r="C2913">
        <v>17031</v>
      </c>
      <c r="D2913">
        <v>72.73</v>
      </c>
      <c r="E2913">
        <f>IFERROR(VLOOKUP(Table_ExternalData_15[[#This Row],[Id]],Rabati!B:C,2,0),0)</f>
        <v>10</v>
      </c>
      <c r="F2913">
        <v>0</v>
      </c>
      <c r="G2913" t="str">
        <f>VLOOKUP(Table_ExternalData_15[[#This Row],[Id]],'Blagovna izdelek'!A:C,3,0)</f>
        <v>EZVIZ</v>
      </c>
      <c r="H2913">
        <f>Table_ExternalData_15[[#This Row],[Rabat]]*0.2</f>
        <v>2</v>
      </c>
      <c r="I2913" s="2">
        <f>Table_ExternalData_15[[#This Row],[Price]]-(Table_ExternalData_15[[#This Row],[Price]]*Table_ExternalData_15[[#This Row],[BB rabat]])/100</f>
        <v>71.275400000000005</v>
      </c>
      <c r="J2913" s="2">
        <f>Table_ExternalData_15[[#This Row],[BB cena]]*Table_ExternalData_15[[#Headers],[1,22]]</f>
        <v>86.955988000000005</v>
      </c>
      <c r="K2913" s="2">
        <f>Table_ExternalData_15[[#This Row],[Price]]*Table_ExternalData_15[[#Headers],[1,22]]</f>
        <v>88.73060000000001</v>
      </c>
      <c r="L2913" s="7">
        <f>IF(G2913="White Shark",E2913*0.5,IF(G2913="Sbox",E2913*0.5,IF(G2913="Tenda",E2913*0.5,E2913*0.2)))/100</f>
        <v>0.02</v>
      </c>
      <c r="M2913" s="2">
        <f>Table_ExternalData_15[[#This Row],[Price]]-Table_ExternalData_15[[#This Row],[Price]]*Table_ExternalData_15[[#This Row],[extra popust]]</f>
        <v>71.275400000000005</v>
      </c>
      <c r="N2913" s="2">
        <f>IF(M2913&lt;I2913,M2913,I2913)</f>
        <v>71.275400000000005</v>
      </c>
      <c r="O2913" s="12" t="str">
        <f>IF(N2913&lt;I2913,$U$1," ")</f>
        <v xml:space="preserve"> </v>
      </c>
      <c r="P2913" s="12" t="str">
        <f>IFERROR((O2913+30)," ")</f>
        <v xml:space="preserve"> </v>
      </c>
      <c r="Q2913" s="2">
        <f ca="1">IF(O2913=$U$1,N2913,"0")*1.22</f>
        <v>0</v>
      </c>
    </row>
    <row r="2914" spans="1:17" x14ac:dyDescent="0.25">
      <c r="A2914" t="s">
        <v>13451</v>
      </c>
      <c r="B2914" t="s">
        <v>13450</v>
      </c>
      <c r="C2914">
        <v>17242</v>
      </c>
      <c r="D2914">
        <v>139.34</v>
      </c>
      <c r="E2914">
        <f>IFERROR(VLOOKUP(Table_ExternalData_15[[#This Row],[Id]],Rabati!B:C,2,0),0)</f>
        <v>10</v>
      </c>
      <c r="F2914">
        <v>4</v>
      </c>
      <c r="G2914" t="str">
        <f>VLOOKUP(Table_ExternalData_15[[#This Row],[Id]],'Blagovna izdelek'!A:C,3,0)</f>
        <v>EZVIZ</v>
      </c>
      <c r="H2914">
        <f>Table_ExternalData_15[[#This Row],[Rabat]]*0.2</f>
        <v>2</v>
      </c>
      <c r="I2914" s="2">
        <f>Table_ExternalData_15[[#This Row],[Price]]-(Table_ExternalData_15[[#This Row],[Price]]*Table_ExternalData_15[[#This Row],[BB rabat]])/100</f>
        <v>136.5532</v>
      </c>
      <c r="J2914" s="2">
        <f>Table_ExternalData_15[[#This Row],[BB cena]]*Table_ExternalData_15[[#Headers],[1,22]]</f>
        <v>166.59490400000001</v>
      </c>
      <c r="K2914" s="2">
        <f>Table_ExternalData_15[[#This Row],[Price]]*Table_ExternalData_15[[#Headers],[1,22]]</f>
        <v>169.9948</v>
      </c>
      <c r="L2914" s="7">
        <f>IF(G2914="White Shark",E2914*0.5,IF(G2914="Sbox",E2914*0.5,IF(G2914="Tenda",E2914*0.5,E2914*0.2)))/100</f>
        <v>0.02</v>
      </c>
      <c r="M2914" s="2">
        <f>Table_ExternalData_15[[#This Row],[Price]]-Table_ExternalData_15[[#This Row],[Price]]*Table_ExternalData_15[[#This Row],[extra popust]]</f>
        <v>136.5532</v>
      </c>
      <c r="N2914" s="2">
        <f>IF(M2914&lt;I2914,M2914,I2914)</f>
        <v>136.5532</v>
      </c>
      <c r="O2914" s="12" t="str">
        <f>IF(N2914&lt;I2914,$U$1," ")</f>
        <v xml:space="preserve"> </v>
      </c>
      <c r="P2914" s="12" t="str">
        <f>IFERROR((O2914+30)," ")</f>
        <v xml:space="preserve"> </v>
      </c>
      <c r="Q2914" s="2">
        <f ca="1">IF(O2914=$U$1,N2914,"0")*1.22</f>
        <v>0</v>
      </c>
    </row>
    <row r="2915" spans="1:17" x14ac:dyDescent="0.25">
      <c r="A2915" t="s">
        <v>13680</v>
      </c>
      <c r="B2915" t="s">
        <v>12180</v>
      </c>
      <c r="C2915">
        <v>17309</v>
      </c>
      <c r="D2915">
        <v>245.89</v>
      </c>
      <c r="E2915">
        <f>IFERROR(VLOOKUP(Table_ExternalData_15[[#This Row],[Id]],Rabati!B:C,2,0),0)</f>
        <v>20</v>
      </c>
      <c r="F2915">
        <v>3</v>
      </c>
      <c r="G2915" t="str">
        <f>VLOOKUP(Table_ExternalData_15[[#This Row],[Id]],'Blagovna izdelek'!A:C,3,0)</f>
        <v>EZVIZ</v>
      </c>
      <c r="H2915">
        <f>Table_ExternalData_15[[#This Row],[Rabat]]*0.2</f>
        <v>4</v>
      </c>
      <c r="I2915" s="2">
        <f>Table_ExternalData_15[[#This Row],[Price]]-(Table_ExternalData_15[[#This Row],[Price]]*Table_ExternalData_15[[#This Row],[BB rabat]])/100</f>
        <v>236.05439999999999</v>
      </c>
      <c r="J2915" s="2">
        <f>Table_ExternalData_15[[#This Row],[BB cena]]*Table_ExternalData_15[[#Headers],[1,22]]</f>
        <v>287.98636799999997</v>
      </c>
      <c r="K2915" s="2">
        <f>Table_ExternalData_15[[#This Row],[Price]]*Table_ExternalData_15[[#Headers],[1,22]]</f>
        <v>299.98579999999998</v>
      </c>
      <c r="L2915" s="7">
        <f>IF(G2915="White Shark",E2915*0.5,IF(G2915="Sbox",E2915*0.5,IF(G2915="Tenda",E2915*0.5,E2915*0.2)))/100</f>
        <v>0.04</v>
      </c>
      <c r="M2915" s="2">
        <f>Table_ExternalData_15[[#This Row],[Price]]-Table_ExternalData_15[[#This Row],[Price]]*Table_ExternalData_15[[#This Row],[extra popust]]</f>
        <v>236.05439999999999</v>
      </c>
      <c r="N2915" s="2">
        <f>IF(M2915&lt;I2915,M2915,I2915)</f>
        <v>236.05439999999999</v>
      </c>
      <c r="O2915" s="12" t="str">
        <f>IF(N2915&lt;I2915,$U$1," ")</f>
        <v xml:space="preserve"> </v>
      </c>
      <c r="P2915" s="12" t="str">
        <f>IFERROR((O2915+30)," ")</f>
        <v xml:space="preserve"> </v>
      </c>
      <c r="Q2915" s="2">
        <f ca="1">IF(O2915=$U$1,N2915,"0")*1.22</f>
        <v>0</v>
      </c>
    </row>
    <row r="2916" spans="1:17" x14ac:dyDescent="0.25">
      <c r="A2916" t="s">
        <v>14151</v>
      </c>
      <c r="B2916" t="s">
        <v>14150</v>
      </c>
      <c r="C2916">
        <v>17335</v>
      </c>
      <c r="D2916">
        <v>79.540000000000006</v>
      </c>
      <c r="E2916">
        <f>IFERROR(VLOOKUP(Table_ExternalData_15[[#This Row],[Id]],Rabati!B:C,2,0),0)</f>
        <v>20</v>
      </c>
      <c r="F2916">
        <v>2</v>
      </c>
      <c r="G2916" t="str">
        <f>VLOOKUP(Table_ExternalData_15[[#This Row],[Id]],'Blagovna izdelek'!A:C,3,0)</f>
        <v>EZVIZ</v>
      </c>
      <c r="H2916">
        <f>Table_ExternalData_15[[#This Row],[Rabat]]*0.2</f>
        <v>4</v>
      </c>
      <c r="I2916" s="2">
        <f>Table_ExternalData_15[[#This Row],[Price]]-(Table_ExternalData_15[[#This Row],[Price]]*Table_ExternalData_15[[#This Row],[BB rabat]])/100</f>
        <v>76.358400000000003</v>
      </c>
      <c r="J2916" s="2">
        <f>Table_ExternalData_15[[#This Row],[BB cena]]*Table_ExternalData_15[[#Headers],[1,22]]</f>
        <v>93.157247999999996</v>
      </c>
      <c r="K2916" s="2">
        <f>Table_ExternalData_15[[#This Row],[Price]]*Table_ExternalData_15[[#Headers],[1,22]]</f>
        <v>97.038800000000009</v>
      </c>
      <c r="L2916" s="7">
        <f>IF(G2916="White Shark",E2916*0.5,IF(G2916="Sbox",E2916*0.5,IF(G2916="Tenda",E2916*0.5,E2916*0.2)))/100</f>
        <v>0.04</v>
      </c>
      <c r="M2916" s="2">
        <f>Table_ExternalData_15[[#This Row],[Price]]-Table_ExternalData_15[[#This Row],[Price]]*Table_ExternalData_15[[#This Row],[extra popust]]</f>
        <v>76.358400000000003</v>
      </c>
      <c r="N2916" s="2">
        <f>IF(M2916&lt;I2916,M2916,I2916)</f>
        <v>76.358400000000003</v>
      </c>
      <c r="O2916" s="12" t="str">
        <f>IF(N2916&lt;I2916,$U$1," ")</f>
        <v xml:space="preserve"> </v>
      </c>
      <c r="P2916" s="12" t="str">
        <f>IFERROR((O2916+30)," ")</f>
        <v xml:space="preserve"> </v>
      </c>
      <c r="Q2916" s="2">
        <f ca="1">IF(O2916=$U$1,N2916,"0")*1.22</f>
        <v>0</v>
      </c>
    </row>
    <row r="2917" spans="1:17" x14ac:dyDescent="0.25">
      <c r="A2917" t="s">
        <v>14189</v>
      </c>
      <c r="B2917" t="s">
        <v>14188</v>
      </c>
      <c r="C2917">
        <v>17348</v>
      </c>
      <c r="D2917">
        <v>81.96</v>
      </c>
      <c r="E2917">
        <f>IFERROR(VLOOKUP(Table_ExternalData_15[[#This Row],[Id]],Rabati!B:C,2,0),0)</f>
        <v>20</v>
      </c>
      <c r="F2917">
        <v>10</v>
      </c>
      <c r="G2917" t="str">
        <f>VLOOKUP(Table_ExternalData_15[[#This Row],[Id]],'Blagovna izdelek'!A:C,3,0)</f>
        <v>EZVIZ</v>
      </c>
      <c r="H2917">
        <f>Table_ExternalData_15[[#This Row],[Rabat]]*0.2</f>
        <v>4</v>
      </c>
      <c r="I2917" s="2">
        <f>Table_ExternalData_15[[#This Row],[Price]]-(Table_ExternalData_15[[#This Row],[Price]]*Table_ExternalData_15[[#This Row],[BB rabat]])/100</f>
        <v>78.681599999999989</v>
      </c>
      <c r="J2917" s="2">
        <f>Table_ExternalData_15[[#This Row],[BB cena]]*Table_ExternalData_15[[#Headers],[1,22]]</f>
        <v>95.991551999999984</v>
      </c>
      <c r="K2917" s="2">
        <f>Table_ExternalData_15[[#This Row],[Price]]*Table_ExternalData_15[[#Headers],[1,22]]</f>
        <v>99.991199999999992</v>
      </c>
      <c r="L2917" s="7">
        <f>IF(G2917="White Shark",E2917*0.5,IF(G2917="Sbox",E2917*0.5,IF(G2917="Tenda",E2917*0.5,E2917*0.2)))/100</f>
        <v>0.04</v>
      </c>
      <c r="M2917" s="2">
        <f>Table_ExternalData_15[[#This Row],[Price]]-Table_ExternalData_15[[#This Row],[Price]]*Table_ExternalData_15[[#This Row],[extra popust]]</f>
        <v>78.681599999999989</v>
      </c>
      <c r="N2917" s="2">
        <f>IF(M2917&lt;I2917,M2917,I2917)</f>
        <v>78.681599999999989</v>
      </c>
      <c r="O2917" s="12" t="str">
        <f>IF(N2917&lt;I2917,$U$1," ")</f>
        <v xml:space="preserve"> </v>
      </c>
      <c r="P2917" s="12" t="str">
        <f>IFERROR((O2917+30)," ")</f>
        <v xml:space="preserve"> </v>
      </c>
      <c r="Q2917" s="2">
        <f ca="1">IF(O2917=$U$1,N2917,"0")*1.22</f>
        <v>0</v>
      </c>
    </row>
    <row r="2918" spans="1:17" x14ac:dyDescent="0.25">
      <c r="A2918" t="s">
        <v>14391</v>
      </c>
      <c r="B2918" t="s">
        <v>14390</v>
      </c>
      <c r="C2918">
        <v>17447</v>
      </c>
      <c r="D2918">
        <v>89.95</v>
      </c>
      <c r="E2918">
        <f>IFERROR(VLOOKUP(Table_ExternalData_15[[#This Row],[Id]],Rabati!B:C,2,0),0)</f>
        <v>20</v>
      </c>
      <c r="F2918">
        <v>7</v>
      </c>
      <c r="G2918" t="str">
        <f>VLOOKUP(Table_ExternalData_15[[#This Row],[Id]],'Blagovna izdelek'!A:C,3,0)</f>
        <v>EZVIZ</v>
      </c>
      <c r="H2918">
        <f>Table_ExternalData_15[[#This Row],[Rabat]]*0.2</f>
        <v>4</v>
      </c>
      <c r="I2918" s="2">
        <f>Table_ExternalData_15[[#This Row],[Price]]-(Table_ExternalData_15[[#This Row],[Price]]*Table_ExternalData_15[[#This Row],[BB rabat]])/100</f>
        <v>86.352000000000004</v>
      </c>
      <c r="J2918" s="2">
        <f>Table_ExternalData_15[[#This Row],[BB cena]]*Table_ExternalData_15[[#Headers],[1,22]]</f>
        <v>105.34944</v>
      </c>
      <c r="K2918" s="2">
        <f>Table_ExternalData_15[[#This Row],[Price]]*Table_ExternalData_15[[#Headers],[1,22]]</f>
        <v>109.739</v>
      </c>
      <c r="L2918" s="7">
        <f>IF(G2918="White Shark",E2918*0.5,IF(G2918="Sbox",E2918*0.5,IF(G2918="Tenda",E2918*0.5,E2918*0.2)))/100</f>
        <v>0.04</v>
      </c>
      <c r="M2918" s="2">
        <f>Table_ExternalData_15[[#This Row],[Price]]-Table_ExternalData_15[[#This Row],[Price]]*Table_ExternalData_15[[#This Row],[extra popust]]</f>
        <v>86.352000000000004</v>
      </c>
      <c r="N2918" s="2">
        <f>IF(M2918&lt;I2918,M2918,I2918)</f>
        <v>86.352000000000004</v>
      </c>
      <c r="O2918" s="12" t="str">
        <f>IF(N2918&lt;I2918,$U$1," ")</f>
        <v xml:space="preserve"> </v>
      </c>
      <c r="P2918" s="12" t="str">
        <f>IFERROR((O2918+30)," ")</f>
        <v xml:space="preserve"> </v>
      </c>
      <c r="Q2918" s="2">
        <f ca="1">IF(O2918=$U$1,N2918,"0")*1.22</f>
        <v>0</v>
      </c>
    </row>
    <row r="2919" spans="1:17" x14ac:dyDescent="0.25">
      <c r="A2919" t="s">
        <v>14393</v>
      </c>
      <c r="B2919" t="s">
        <v>14392</v>
      </c>
      <c r="C2919">
        <v>17448</v>
      </c>
      <c r="D2919">
        <v>49.17</v>
      </c>
      <c r="E2919">
        <f>IFERROR(VLOOKUP(Table_ExternalData_15[[#This Row],[Id]],Rabati!B:C,2,0),0)</f>
        <v>10</v>
      </c>
      <c r="F2919">
        <v>2</v>
      </c>
      <c r="G2919" t="str">
        <f>VLOOKUP(Table_ExternalData_15[[#This Row],[Id]],'Blagovna izdelek'!A:C,3,0)</f>
        <v>EZVIZ</v>
      </c>
      <c r="H2919">
        <f>Table_ExternalData_15[[#This Row],[Rabat]]*0.2</f>
        <v>2</v>
      </c>
      <c r="I2919" s="2">
        <f>Table_ExternalData_15[[#This Row],[Price]]-(Table_ExternalData_15[[#This Row],[Price]]*Table_ExternalData_15[[#This Row],[BB rabat]])/100</f>
        <v>48.186599999999999</v>
      </c>
      <c r="J2919" s="2">
        <f>Table_ExternalData_15[[#This Row],[BB cena]]*Table_ExternalData_15[[#Headers],[1,22]]</f>
        <v>58.787651999999994</v>
      </c>
      <c r="K2919" s="2">
        <f>Table_ExternalData_15[[#This Row],[Price]]*Table_ExternalData_15[[#Headers],[1,22]]</f>
        <v>59.987400000000001</v>
      </c>
      <c r="L2919" s="7">
        <f>IF(G2919="White Shark",E2919*0.5,IF(G2919="Sbox",E2919*0.5,IF(G2919="Tenda",E2919*0.5,E2919*0.2)))/100</f>
        <v>0.02</v>
      </c>
      <c r="M2919" s="2">
        <f>Table_ExternalData_15[[#This Row],[Price]]-Table_ExternalData_15[[#This Row],[Price]]*Table_ExternalData_15[[#This Row],[extra popust]]</f>
        <v>48.186599999999999</v>
      </c>
      <c r="N2919" s="2">
        <f>IF(M2919&lt;I2919,M2919,I2919)</f>
        <v>48.186599999999999</v>
      </c>
      <c r="O2919" s="12" t="str">
        <f>IF(N2919&lt;I2919,$U$1," ")</f>
        <v xml:space="preserve"> </v>
      </c>
      <c r="P2919" s="12" t="str">
        <f>IFERROR((O2919+30)," ")</f>
        <v xml:space="preserve"> </v>
      </c>
      <c r="Q2919" s="2">
        <f ca="1">IF(O2919=$U$1,N2919,"0")*1.22</f>
        <v>0</v>
      </c>
    </row>
    <row r="2920" spans="1:17" x14ac:dyDescent="0.25">
      <c r="A2920" t="s">
        <v>14395</v>
      </c>
      <c r="B2920" t="s">
        <v>14394</v>
      </c>
      <c r="C2920">
        <v>17449</v>
      </c>
      <c r="D2920">
        <v>65.56</v>
      </c>
      <c r="E2920">
        <f>IFERROR(VLOOKUP(Table_ExternalData_15[[#This Row],[Id]],Rabati!B:C,2,0),0)</f>
        <v>10</v>
      </c>
      <c r="F2920">
        <v>8</v>
      </c>
      <c r="G2920" t="str">
        <f>VLOOKUP(Table_ExternalData_15[[#This Row],[Id]],'Blagovna izdelek'!A:C,3,0)</f>
        <v>EZVIZ</v>
      </c>
      <c r="H2920">
        <f>Table_ExternalData_15[[#This Row],[Rabat]]*0.2</f>
        <v>2</v>
      </c>
      <c r="I2920" s="2">
        <f>Table_ExternalData_15[[#This Row],[Price]]-(Table_ExternalData_15[[#This Row],[Price]]*Table_ExternalData_15[[#This Row],[BB rabat]])/100</f>
        <v>64.248800000000003</v>
      </c>
      <c r="J2920" s="2">
        <f>Table_ExternalData_15[[#This Row],[BB cena]]*Table_ExternalData_15[[#Headers],[1,22]]</f>
        <v>78.383536000000007</v>
      </c>
      <c r="K2920" s="2">
        <f>Table_ExternalData_15[[#This Row],[Price]]*Table_ExternalData_15[[#Headers],[1,22]]</f>
        <v>79.983199999999997</v>
      </c>
      <c r="L2920" s="7">
        <f>IF(G2920="White Shark",E2920*0.5,IF(G2920="Sbox",E2920*0.5,IF(G2920="Tenda",E2920*0.5,E2920*0.2)))/100</f>
        <v>0.02</v>
      </c>
      <c r="M2920" s="2">
        <f>Table_ExternalData_15[[#This Row],[Price]]-Table_ExternalData_15[[#This Row],[Price]]*Table_ExternalData_15[[#This Row],[extra popust]]</f>
        <v>64.248800000000003</v>
      </c>
      <c r="N2920" s="2">
        <f>IF(M2920&lt;I2920,M2920,I2920)</f>
        <v>64.248800000000003</v>
      </c>
      <c r="O2920" s="12" t="str">
        <f>IF(N2920&lt;I2920,$U$1," ")</f>
        <v xml:space="preserve"> </v>
      </c>
      <c r="P2920" s="12" t="str">
        <f>IFERROR((O2920+30)," ")</f>
        <v xml:space="preserve"> </v>
      </c>
      <c r="Q2920" s="2">
        <f ca="1">IF(O2920=$U$1,N2920,"0")*1.22</f>
        <v>0</v>
      </c>
    </row>
    <row r="2921" spans="1:17" x14ac:dyDescent="0.25">
      <c r="A2921" t="s">
        <v>14397</v>
      </c>
      <c r="B2921" t="s">
        <v>14396</v>
      </c>
      <c r="C2921">
        <v>17450</v>
      </c>
      <c r="D2921">
        <v>147.53</v>
      </c>
      <c r="E2921">
        <f>IFERROR(VLOOKUP(Table_ExternalData_15[[#This Row],[Id]],Rabati!B:C,2,0),0)</f>
        <v>20</v>
      </c>
      <c r="F2921">
        <v>12</v>
      </c>
      <c r="G2921" t="str">
        <f>VLOOKUP(Table_ExternalData_15[[#This Row],[Id]],'Blagovna izdelek'!A:C,3,0)</f>
        <v>EZVIZ</v>
      </c>
      <c r="H2921">
        <f>Table_ExternalData_15[[#This Row],[Rabat]]*0.2</f>
        <v>4</v>
      </c>
      <c r="I2921" s="2">
        <f>Table_ExternalData_15[[#This Row],[Price]]-(Table_ExternalData_15[[#This Row],[Price]]*Table_ExternalData_15[[#This Row],[BB rabat]])/100</f>
        <v>141.62880000000001</v>
      </c>
      <c r="J2921" s="2">
        <f>Table_ExternalData_15[[#This Row],[BB cena]]*Table_ExternalData_15[[#Headers],[1,22]]</f>
        <v>172.787136</v>
      </c>
      <c r="K2921" s="2">
        <f>Table_ExternalData_15[[#This Row],[Price]]*Table_ExternalData_15[[#Headers],[1,22]]</f>
        <v>179.98660000000001</v>
      </c>
      <c r="L2921" s="7">
        <f>IF(G2921="White Shark",E2921*0.5,IF(G2921="Sbox",E2921*0.5,IF(G2921="Tenda",E2921*0.5,E2921*0.2)))/100</f>
        <v>0.04</v>
      </c>
      <c r="M2921" s="2">
        <f>Table_ExternalData_15[[#This Row],[Price]]-Table_ExternalData_15[[#This Row],[Price]]*Table_ExternalData_15[[#This Row],[extra popust]]</f>
        <v>141.62880000000001</v>
      </c>
      <c r="N2921" s="2">
        <f>IF(M2921&lt;I2921,M2921,I2921)</f>
        <v>141.62880000000001</v>
      </c>
      <c r="O2921" s="12" t="str">
        <f>IF(N2921&lt;I2921,$U$1," ")</f>
        <v xml:space="preserve"> </v>
      </c>
      <c r="P2921" s="12" t="str">
        <f>IFERROR((O2921+30)," ")</f>
        <v xml:space="preserve"> </v>
      </c>
      <c r="Q2921" s="2">
        <f ca="1">IF(O2921=$U$1,N2921,"0")*1.22</f>
        <v>0</v>
      </c>
    </row>
    <row r="2922" spans="1:17" x14ac:dyDescent="0.25">
      <c r="A2922" t="s">
        <v>14399</v>
      </c>
      <c r="B2922" t="s">
        <v>14398</v>
      </c>
      <c r="C2922">
        <v>17452</v>
      </c>
      <c r="D2922">
        <v>90.16</v>
      </c>
      <c r="E2922">
        <f>IFERROR(VLOOKUP(Table_ExternalData_15[[#This Row],[Id]],Rabati!B:C,2,0),0)</f>
        <v>20</v>
      </c>
      <c r="F2922">
        <v>0</v>
      </c>
      <c r="G2922" t="str">
        <f>VLOOKUP(Table_ExternalData_15[[#This Row],[Id]],'Blagovna izdelek'!A:C,3,0)</f>
        <v>EZVIZ</v>
      </c>
      <c r="H2922">
        <f>Table_ExternalData_15[[#This Row],[Rabat]]*0.2</f>
        <v>4</v>
      </c>
      <c r="I2922" s="2">
        <f>Table_ExternalData_15[[#This Row],[Price]]-(Table_ExternalData_15[[#This Row],[Price]]*Table_ExternalData_15[[#This Row],[BB rabat]])/100</f>
        <v>86.553600000000003</v>
      </c>
      <c r="J2922" s="2">
        <f>Table_ExternalData_15[[#This Row],[BB cena]]*Table_ExternalData_15[[#Headers],[1,22]]</f>
        <v>105.595392</v>
      </c>
      <c r="K2922" s="2">
        <f>Table_ExternalData_15[[#This Row],[Price]]*Table_ExternalData_15[[#Headers],[1,22]]</f>
        <v>109.9952</v>
      </c>
      <c r="L2922" s="7">
        <f>IF(G2922="White Shark",E2922*0.5,IF(G2922="Sbox",E2922*0.5,IF(G2922="Tenda",E2922*0.5,E2922*0.2)))/100</f>
        <v>0.04</v>
      </c>
      <c r="M2922" s="2">
        <f>Table_ExternalData_15[[#This Row],[Price]]-Table_ExternalData_15[[#This Row],[Price]]*Table_ExternalData_15[[#This Row],[extra popust]]</f>
        <v>86.553600000000003</v>
      </c>
      <c r="N2922" s="2">
        <f>IF(M2922&lt;I2922,M2922,I2922)</f>
        <v>86.553600000000003</v>
      </c>
      <c r="O2922" s="12" t="str">
        <f>IF(N2922&lt;I2922,$U$1," ")</f>
        <v xml:space="preserve"> </v>
      </c>
      <c r="P2922" s="12" t="str">
        <f>IFERROR((O2922+30)," ")</f>
        <v xml:space="preserve"> </v>
      </c>
      <c r="Q2922" s="2">
        <f ca="1">IF(O2922=$U$1,N2922,"0")*1.22</f>
        <v>0</v>
      </c>
    </row>
    <row r="2923" spans="1:17" x14ac:dyDescent="0.25">
      <c r="A2923" t="s">
        <v>14400</v>
      </c>
      <c r="B2923" t="s">
        <v>14771</v>
      </c>
      <c r="C2923">
        <v>17453</v>
      </c>
      <c r="D2923">
        <v>28.68</v>
      </c>
      <c r="E2923">
        <f>IFERROR(VLOOKUP(Table_ExternalData_15[[#This Row],[Id]],Rabati!B:C,2,0),0)</f>
        <v>10</v>
      </c>
      <c r="F2923">
        <v>2</v>
      </c>
      <c r="G2923" t="str">
        <f>VLOOKUP(Table_ExternalData_15[[#This Row],[Id]],'Blagovna izdelek'!A:C,3,0)</f>
        <v>EZVIZ</v>
      </c>
      <c r="H2923">
        <f>Table_ExternalData_15[[#This Row],[Rabat]]*0.2</f>
        <v>2</v>
      </c>
      <c r="I2923" s="2">
        <f>Table_ExternalData_15[[#This Row],[Price]]-(Table_ExternalData_15[[#This Row],[Price]]*Table_ExternalData_15[[#This Row],[BB rabat]])/100</f>
        <v>28.106400000000001</v>
      </c>
      <c r="J2923" s="2">
        <f>Table_ExternalData_15[[#This Row],[BB cena]]*Table_ExternalData_15[[#Headers],[1,22]]</f>
        <v>34.289808000000001</v>
      </c>
      <c r="K2923" s="2">
        <f>Table_ExternalData_15[[#This Row],[Price]]*Table_ExternalData_15[[#Headers],[1,22]]</f>
        <v>34.989599999999996</v>
      </c>
      <c r="L2923" s="7">
        <f>IF(G2923="White Shark",E2923*0.5,IF(G2923="Sbox",E2923*0.5,IF(G2923="Tenda",E2923*0.5,E2923*0.2)))/100</f>
        <v>0.02</v>
      </c>
      <c r="M2923" s="2">
        <f>Table_ExternalData_15[[#This Row],[Price]]-Table_ExternalData_15[[#This Row],[Price]]*Table_ExternalData_15[[#This Row],[extra popust]]</f>
        <v>28.106400000000001</v>
      </c>
      <c r="N2923" s="2">
        <f>IF(M2923&lt;I2923,M2923,I2923)</f>
        <v>28.106400000000001</v>
      </c>
      <c r="O2923" s="12" t="str">
        <f>IF(N2923&lt;I2923,$U$1," ")</f>
        <v xml:space="preserve"> </v>
      </c>
      <c r="P2923" s="12" t="str">
        <f>IFERROR((O2923+30)," ")</f>
        <v xml:space="preserve"> </v>
      </c>
      <c r="Q2923" s="2">
        <f ca="1">IF(O2923=$U$1,N2923,"0")*1.22</f>
        <v>0</v>
      </c>
    </row>
    <row r="2924" spans="1:17" x14ac:dyDescent="0.25">
      <c r="A2924" t="s">
        <v>14438</v>
      </c>
      <c r="B2924" t="s">
        <v>14437</v>
      </c>
      <c r="C2924">
        <v>17469</v>
      </c>
      <c r="D2924">
        <v>147.53</v>
      </c>
      <c r="E2924">
        <f>IFERROR(VLOOKUP(Table_ExternalData_15[[#This Row],[Id]],Rabati!B:C,2,0),0)</f>
        <v>20</v>
      </c>
      <c r="F2924">
        <v>4</v>
      </c>
      <c r="G2924" t="str">
        <f>VLOOKUP(Table_ExternalData_15[[#This Row],[Id]],'Blagovna izdelek'!A:C,3,0)</f>
        <v>EZVIZ</v>
      </c>
      <c r="H2924">
        <f>Table_ExternalData_15[[#This Row],[Rabat]]*0.2</f>
        <v>4</v>
      </c>
      <c r="I2924" s="2">
        <f>Table_ExternalData_15[[#This Row],[Price]]-(Table_ExternalData_15[[#This Row],[Price]]*Table_ExternalData_15[[#This Row],[BB rabat]])/100</f>
        <v>141.62880000000001</v>
      </c>
      <c r="J2924" s="2">
        <f>Table_ExternalData_15[[#This Row],[BB cena]]*Table_ExternalData_15[[#Headers],[1,22]]</f>
        <v>172.787136</v>
      </c>
      <c r="K2924" s="2">
        <f>Table_ExternalData_15[[#This Row],[Price]]*Table_ExternalData_15[[#Headers],[1,22]]</f>
        <v>179.98660000000001</v>
      </c>
      <c r="L2924" s="7">
        <f>IF(G2924="White Shark",E2924*0.5,IF(G2924="Sbox",E2924*0.5,IF(G2924="Tenda",E2924*0.5,E2924*0.2)))/100</f>
        <v>0.04</v>
      </c>
      <c r="M2924" s="2">
        <f>Table_ExternalData_15[[#This Row],[Price]]-Table_ExternalData_15[[#This Row],[Price]]*Table_ExternalData_15[[#This Row],[extra popust]]</f>
        <v>141.62880000000001</v>
      </c>
      <c r="N2924" s="2">
        <f>IF(M2924&lt;I2924,M2924,I2924)</f>
        <v>141.62880000000001</v>
      </c>
      <c r="O2924" s="12" t="str">
        <f>IF(N2924&lt;I2924,$U$1," ")</f>
        <v xml:space="preserve"> </v>
      </c>
      <c r="P2924" s="12" t="str">
        <f>IFERROR((O2924+30)," ")</f>
        <v xml:space="preserve"> </v>
      </c>
      <c r="Q2924" s="2">
        <f ca="1">IF(O2924=$U$1,N2924,"0")*1.22</f>
        <v>0</v>
      </c>
    </row>
    <row r="2925" spans="1:17" x14ac:dyDescent="0.25">
      <c r="A2925" t="s">
        <v>14747</v>
      </c>
      <c r="B2925" t="s">
        <v>14746</v>
      </c>
      <c r="C2925">
        <v>17581</v>
      </c>
      <c r="D2925">
        <v>16.39</v>
      </c>
      <c r="E2925">
        <f>IFERROR(VLOOKUP(Table_ExternalData_15[[#This Row],[Id]],Rabati!B:C,2,0),0)</f>
        <v>20</v>
      </c>
      <c r="F2925">
        <v>4</v>
      </c>
      <c r="G2925" t="str">
        <f>VLOOKUP(Table_ExternalData_15[[#This Row],[Id]],'Blagovna izdelek'!A:C,3,0)</f>
        <v>EZVIZ</v>
      </c>
      <c r="H2925">
        <f>Table_ExternalData_15[[#This Row],[Rabat]]*0.2</f>
        <v>4</v>
      </c>
      <c r="I2925" s="2">
        <f>Table_ExternalData_15[[#This Row],[Price]]-(Table_ExternalData_15[[#This Row],[Price]]*Table_ExternalData_15[[#This Row],[BB rabat]])/100</f>
        <v>15.734400000000001</v>
      </c>
      <c r="J2925" s="2">
        <f>Table_ExternalData_15[[#This Row],[BB cena]]*Table_ExternalData_15[[#Headers],[1,22]]</f>
        <v>19.195968000000001</v>
      </c>
      <c r="K2925" s="2">
        <f>Table_ExternalData_15[[#This Row],[Price]]*Table_ExternalData_15[[#Headers],[1,22]]</f>
        <v>19.995799999999999</v>
      </c>
      <c r="L2925" s="7">
        <f>IF(G2925="White Shark",E2925*0.5,IF(G2925="Sbox",E2925*0.5,IF(G2925="Tenda",E2925*0.5,E2925*0.2)))/100</f>
        <v>0.04</v>
      </c>
      <c r="M2925" s="2">
        <f>Table_ExternalData_15[[#This Row],[Price]]-Table_ExternalData_15[[#This Row],[Price]]*Table_ExternalData_15[[#This Row],[extra popust]]</f>
        <v>15.734400000000001</v>
      </c>
      <c r="N2925" s="2">
        <f>IF(M2925&lt;I2925,M2925,I2925)</f>
        <v>15.734400000000001</v>
      </c>
      <c r="O2925" s="12" t="str">
        <f>IF(N2925&lt;I2925,$U$1," ")</f>
        <v xml:space="preserve"> </v>
      </c>
      <c r="P2925" s="12" t="str">
        <f>IFERROR((O2925+30)," ")</f>
        <v xml:space="preserve"> </v>
      </c>
      <c r="Q2925" s="2">
        <f ca="1">IF(O2925=$U$1,N2925,"0")*1.22</f>
        <v>0</v>
      </c>
    </row>
    <row r="2926" spans="1:17" x14ac:dyDescent="0.25">
      <c r="A2926" t="s">
        <v>15406</v>
      </c>
      <c r="B2926" t="s">
        <v>15405</v>
      </c>
      <c r="C2926">
        <v>17802</v>
      </c>
      <c r="D2926">
        <v>64.900000000000006</v>
      </c>
      <c r="E2926">
        <f>IFERROR(VLOOKUP(Table_ExternalData_15[[#This Row],[Id]],Rabati!B:C,2,0),0)</f>
        <v>0</v>
      </c>
      <c r="F2926">
        <v>0</v>
      </c>
      <c r="G2926" t="str">
        <f>VLOOKUP(Table_ExternalData_15[[#This Row],[Id]],'Blagovna izdelek'!A:C,3,0)</f>
        <v>EZVIZ</v>
      </c>
      <c r="H2926">
        <f>Table_ExternalData_15[[#This Row],[Rabat]]*0.2</f>
        <v>0</v>
      </c>
      <c r="I2926" s="2">
        <f>Table_ExternalData_15[[#This Row],[Price]]-(Table_ExternalData_15[[#This Row],[Price]]*Table_ExternalData_15[[#This Row],[BB rabat]])/100</f>
        <v>64.900000000000006</v>
      </c>
      <c r="J2926" s="2">
        <f>Table_ExternalData_15[[#This Row],[BB cena]]*Table_ExternalData_15[[#Headers],[1,22]]</f>
        <v>79.178000000000011</v>
      </c>
      <c r="K2926" s="2">
        <f>Table_ExternalData_15[[#This Row],[Price]]*Table_ExternalData_15[[#Headers],[1,22]]</f>
        <v>79.178000000000011</v>
      </c>
      <c r="L2926" s="7">
        <f>IF(G2926="White Shark",E2926*0.5,IF(G2926="Sbox",E2926*0.5,IF(G2926="Tenda",E2926*0.5,E2926*0.2)))/100</f>
        <v>0</v>
      </c>
      <c r="M2926" s="2">
        <f>Table_ExternalData_15[[#This Row],[Price]]-Table_ExternalData_15[[#This Row],[Price]]*Table_ExternalData_15[[#This Row],[extra popust]]</f>
        <v>64.900000000000006</v>
      </c>
      <c r="N2926" s="2">
        <f>IF(M2926&lt;I2926,M2926,I2926)</f>
        <v>64.900000000000006</v>
      </c>
      <c r="O2926" s="12" t="str">
        <f>IF(N2926&lt;I2926,$U$1," ")</f>
        <v xml:space="preserve"> </v>
      </c>
      <c r="P2926" s="12" t="str">
        <f>IFERROR((O2926+30)," ")</f>
        <v xml:space="preserve"> </v>
      </c>
      <c r="Q2926" s="2">
        <f ca="1">IF(O2926=$U$1,N2926,"0")*1.22</f>
        <v>0</v>
      </c>
    </row>
    <row r="2927" spans="1:17" x14ac:dyDescent="0.25">
      <c r="A2927" t="s">
        <v>6409</v>
      </c>
      <c r="B2927" t="s">
        <v>6408</v>
      </c>
      <c r="C2927">
        <v>14486</v>
      </c>
      <c r="D2927">
        <v>59.95</v>
      </c>
      <c r="E2927">
        <f>IFERROR(VLOOKUP(Table_ExternalData_15[[#This Row],[Id]],Rabati!B:C,2,0),0)</f>
        <v>2</v>
      </c>
      <c r="F2927">
        <v>0</v>
      </c>
      <c r="G2927" t="str">
        <f>VLOOKUP(Table_ExternalData_15[[#This Row],[Id]],'Blagovna izdelek'!A:C,3,0)</f>
        <v>Extech</v>
      </c>
      <c r="H2927">
        <f>Table_ExternalData_15[[#This Row],[Rabat]]*0.2</f>
        <v>0.4</v>
      </c>
      <c r="I2927" s="2">
        <f>Table_ExternalData_15[[#This Row],[Price]]-(Table_ExternalData_15[[#This Row],[Price]]*Table_ExternalData_15[[#This Row],[BB rabat]])/100</f>
        <v>59.7102</v>
      </c>
      <c r="J2927" s="2">
        <f>Table_ExternalData_15[[#This Row],[BB cena]]*Table_ExternalData_15[[#Headers],[1,22]]</f>
        <v>72.846444000000005</v>
      </c>
      <c r="K2927" s="2">
        <f>Table_ExternalData_15[[#This Row],[Price]]*Table_ExternalData_15[[#Headers],[1,22]]</f>
        <v>73.138999999999996</v>
      </c>
      <c r="L2927" s="7">
        <f>IF(G2927="White Shark",E2927*0.5,IF(G2927="Sbox",E2927*0.5,IF(G2927="Tenda",E2927*0.5,E2927*0.2)))/100</f>
        <v>4.0000000000000001E-3</v>
      </c>
      <c r="M2927" s="2">
        <f>Table_ExternalData_15[[#This Row],[Price]]-Table_ExternalData_15[[#This Row],[Price]]*Table_ExternalData_15[[#This Row],[extra popust]]</f>
        <v>59.7102</v>
      </c>
      <c r="N2927" s="2">
        <f>IF(M2927&lt;I2927,M2927,I2927)</f>
        <v>59.7102</v>
      </c>
      <c r="O2927" s="12" t="str">
        <f>IF(N2927&lt;I2927,$U$1," ")</f>
        <v xml:space="preserve"> </v>
      </c>
      <c r="P2927" s="12" t="str">
        <f>IFERROR((O2927+30)," ")</f>
        <v xml:space="preserve"> </v>
      </c>
      <c r="Q2927" s="2">
        <f ca="1">IF(O2927=$U$1,N2927,"0")*1.22</f>
        <v>0</v>
      </c>
    </row>
    <row r="2928" spans="1:17" x14ac:dyDescent="0.25">
      <c r="A2928" t="s">
        <v>5150</v>
      </c>
      <c r="B2928" t="s">
        <v>5149</v>
      </c>
      <c r="C2928">
        <v>13318</v>
      </c>
      <c r="D2928">
        <v>55.39</v>
      </c>
      <c r="E2928">
        <f>IFERROR(VLOOKUP(Table_ExternalData_15[[#This Row],[Id]],Rabati!B:C,2,0),0)</f>
        <v>20</v>
      </c>
      <c r="F2928">
        <v>0</v>
      </c>
      <c r="G2928" t="str">
        <f>VLOOKUP(Table_ExternalData_15[[#This Row],[Id]],'Blagovna izdelek'!A:C,3,0)</f>
        <v>eShark</v>
      </c>
      <c r="H2928">
        <f>Table_ExternalData_15[[#This Row],[Rabat]]*0.2</f>
        <v>4</v>
      </c>
      <c r="I2928" s="2">
        <f>Table_ExternalData_15[[#This Row],[Price]]-(Table_ExternalData_15[[#This Row],[Price]]*Table_ExternalData_15[[#This Row],[BB rabat]])/100</f>
        <v>53.174399999999999</v>
      </c>
      <c r="J2928" s="2">
        <f>Table_ExternalData_15[[#This Row],[BB cena]]*Table_ExternalData_15[[#Headers],[1,22]]</f>
        <v>64.872767999999994</v>
      </c>
      <c r="K2928" s="2">
        <f>Table_ExternalData_15[[#This Row],[Price]]*Table_ExternalData_15[[#Headers],[1,22]]</f>
        <v>67.575800000000001</v>
      </c>
      <c r="L2928" s="7">
        <f>IF(G2928="White Shark",E2928*0.5,IF(G2928="Sbox",E2928*0.5,IF(G2928="Tenda",E2928*0.5,E2928*0.2)))/100</f>
        <v>0.04</v>
      </c>
      <c r="M2928" s="2">
        <f>Table_ExternalData_15[[#This Row],[Price]]-Table_ExternalData_15[[#This Row],[Price]]*Table_ExternalData_15[[#This Row],[extra popust]]</f>
        <v>53.174399999999999</v>
      </c>
      <c r="N2928" s="2">
        <f>IF(M2928&lt;I2928,M2928,I2928)</f>
        <v>53.174399999999999</v>
      </c>
      <c r="O2928" s="12" t="str">
        <f>IF(N2928&lt;I2928,$U$1," ")</f>
        <v xml:space="preserve"> </v>
      </c>
      <c r="P2928" s="12" t="str">
        <f>IFERROR((O2928+30)," ")</f>
        <v xml:space="preserve"> </v>
      </c>
      <c r="Q2928" s="2">
        <f ca="1">IF(O2928=$U$1,N2928,"0")*1.22</f>
        <v>0</v>
      </c>
    </row>
    <row r="2929" spans="1:17" x14ac:dyDescent="0.25">
      <c r="A2929" t="s">
        <v>5153</v>
      </c>
      <c r="B2929" t="s">
        <v>5152</v>
      </c>
      <c r="C2929">
        <v>13322</v>
      </c>
      <c r="D2929">
        <v>9.9499999999999993</v>
      </c>
      <c r="E2929">
        <f>IFERROR(VLOOKUP(Table_ExternalData_15[[#This Row],[Id]],Rabati!B:C,2,0),0)</f>
        <v>25</v>
      </c>
      <c r="F2929">
        <v>14</v>
      </c>
      <c r="G2929" t="str">
        <f>VLOOKUP(Table_ExternalData_15[[#This Row],[Id]],'Blagovna izdelek'!A:C,3,0)</f>
        <v>eShark</v>
      </c>
      <c r="H2929">
        <f>Table_ExternalData_15[[#This Row],[Rabat]]*0.2</f>
        <v>5</v>
      </c>
      <c r="I2929" s="2">
        <f>Table_ExternalData_15[[#This Row],[Price]]-(Table_ExternalData_15[[#This Row],[Price]]*Table_ExternalData_15[[#This Row],[BB rabat]])/100</f>
        <v>9.4524999999999988</v>
      </c>
      <c r="J2929" s="2">
        <f>Table_ExternalData_15[[#This Row],[BB cena]]*Table_ExternalData_15[[#Headers],[1,22]]</f>
        <v>11.532049999999998</v>
      </c>
      <c r="K2929" s="2">
        <f>Table_ExternalData_15[[#This Row],[Price]]*Table_ExternalData_15[[#Headers],[1,22]]</f>
        <v>12.138999999999999</v>
      </c>
      <c r="L2929" s="7">
        <f>IF(G2929="White Shark",E2929*0.5,IF(G2929="Sbox",E2929*0.5,IF(G2929="Tenda",E2929*0.5,E2929*0.2)))/100</f>
        <v>0.05</v>
      </c>
      <c r="M2929" s="2">
        <f>Table_ExternalData_15[[#This Row],[Price]]-Table_ExternalData_15[[#This Row],[Price]]*Table_ExternalData_15[[#This Row],[extra popust]]</f>
        <v>9.4524999999999988</v>
      </c>
      <c r="N2929" s="2">
        <f>IF(M2929&lt;I2929,M2929,I2929)</f>
        <v>9.4524999999999988</v>
      </c>
      <c r="O2929" s="12" t="str">
        <f>IF(N2929&lt;I2929,$U$1," ")</f>
        <v xml:space="preserve"> </v>
      </c>
      <c r="P2929" s="12" t="str">
        <f>IFERROR((O2929+30)," ")</f>
        <v xml:space="preserve"> </v>
      </c>
      <c r="Q2929" s="2">
        <f ca="1">IF(O2929=$U$1,N2929,"0")*1.22</f>
        <v>0</v>
      </c>
    </row>
    <row r="2930" spans="1:17" x14ac:dyDescent="0.25">
      <c r="A2930" t="s">
        <v>7186</v>
      </c>
      <c r="B2930" t="s">
        <v>7185</v>
      </c>
      <c r="C2930">
        <v>15079</v>
      </c>
      <c r="D2930">
        <v>21.5</v>
      </c>
      <c r="E2930">
        <f>IFERROR(VLOOKUP(Table_ExternalData_15[[#This Row],[Id]],Rabati!B:C,2,0),0)</f>
        <v>5</v>
      </c>
      <c r="F2930">
        <v>8</v>
      </c>
      <c r="G2930" t="str">
        <f>VLOOKUP(Table_ExternalData_15[[#This Row],[Id]],'Blagovna izdelek'!A:C,3,0)</f>
        <v>Epos</v>
      </c>
      <c r="H2930">
        <f>Table_ExternalData_15[[#This Row],[Rabat]]*0.2</f>
        <v>1</v>
      </c>
      <c r="I2930" s="2">
        <f>Table_ExternalData_15[[#This Row],[Price]]-(Table_ExternalData_15[[#This Row],[Price]]*Table_ExternalData_15[[#This Row],[BB rabat]])/100</f>
        <v>21.285</v>
      </c>
      <c r="J2930" s="2">
        <f>Table_ExternalData_15[[#This Row],[BB cena]]*Table_ExternalData_15[[#Headers],[1,22]]</f>
        <v>25.967700000000001</v>
      </c>
      <c r="K2930" s="2">
        <f>Table_ExternalData_15[[#This Row],[Price]]*Table_ExternalData_15[[#Headers],[1,22]]</f>
        <v>26.23</v>
      </c>
      <c r="L2930" s="7">
        <f>IF(G2930="White Shark",E2930*0.5,IF(G2930="Sbox",E2930*0.5,IF(G2930="Tenda",E2930*0.5,E2930*0.2)))/100</f>
        <v>0.01</v>
      </c>
      <c r="M2930" s="2">
        <f>Table_ExternalData_15[[#This Row],[Price]]-Table_ExternalData_15[[#This Row],[Price]]*Table_ExternalData_15[[#This Row],[extra popust]]</f>
        <v>21.285</v>
      </c>
      <c r="N2930" s="2">
        <f>IF(M2930&lt;I2930,M2930,I2930)</f>
        <v>21.285</v>
      </c>
      <c r="O2930" s="12" t="str">
        <f>IF(N2930&lt;I2930,$U$1," ")</f>
        <v xml:space="preserve"> </v>
      </c>
      <c r="P2930" s="12" t="str">
        <f>IFERROR((O2930+30)," ")</f>
        <v xml:space="preserve"> </v>
      </c>
      <c r="Q2930" s="2">
        <f ca="1">IF(O2930=$U$1,N2930,"0")*1.22</f>
        <v>0</v>
      </c>
    </row>
    <row r="2931" spans="1:17" x14ac:dyDescent="0.25">
      <c r="A2931" t="s">
        <v>11126</v>
      </c>
      <c r="B2931" t="s">
        <v>11125</v>
      </c>
      <c r="C2931">
        <v>16616</v>
      </c>
      <c r="D2931">
        <v>125.5</v>
      </c>
      <c r="E2931">
        <f>IFERROR(VLOOKUP(Table_ExternalData_15[[#This Row],[Id]],Rabati!B:C,2,0),0)</f>
        <v>5</v>
      </c>
      <c r="F2931">
        <v>0</v>
      </c>
      <c r="G2931" t="str">
        <f>VLOOKUP(Table_ExternalData_15[[#This Row],[Id]],'Blagovna izdelek'!A:C,3,0)</f>
        <v>Epos</v>
      </c>
      <c r="H2931">
        <f>Table_ExternalData_15[[#This Row],[Rabat]]*0.2</f>
        <v>1</v>
      </c>
      <c r="I2931" s="2">
        <f>Table_ExternalData_15[[#This Row],[Price]]-(Table_ExternalData_15[[#This Row],[Price]]*Table_ExternalData_15[[#This Row],[BB rabat]])/100</f>
        <v>124.245</v>
      </c>
      <c r="J2931" s="2">
        <f>Table_ExternalData_15[[#This Row],[BB cena]]*Table_ExternalData_15[[#Headers],[1,22]]</f>
        <v>151.5789</v>
      </c>
      <c r="K2931" s="2">
        <f>Table_ExternalData_15[[#This Row],[Price]]*Table_ExternalData_15[[#Headers],[1,22]]</f>
        <v>153.10999999999999</v>
      </c>
      <c r="L2931" s="7">
        <f>IF(G2931="White Shark",E2931*0.5,IF(G2931="Sbox",E2931*0.5,IF(G2931="Tenda",E2931*0.5,E2931*0.2)))/100</f>
        <v>0.01</v>
      </c>
      <c r="M2931" s="2">
        <f>Table_ExternalData_15[[#This Row],[Price]]-Table_ExternalData_15[[#This Row],[Price]]*Table_ExternalData_15[[#This Row],[extra popust]]</f>
        <v>124.245</v>
      </c>
      <c r="N2931" s="2">
        <f>IF(M2931&lt;I2931,M2931,I2931)</f>
        <v>124.245</v>
      </c>
      <c r="O2931" s="12" t="str">
        <f>IF(N2931&lt;I2931,$U$1," ")</f>
        <v xml:space="preserve"> </v>
      </c>
      <c r="P2931" s="12" t="str">
        <f>IFERROR((O2931+30)," ")</f>
        <v xml:space="preserve"> </v>
      </c>
      <c r="Q2931" s="2">
        <f ca="1">IF(O2931=$U$1,N2931,"0")*1.22</f>
        <v>0</v>
      </c>
    </row>
    <row r="2932" spans="1:17" x14ac:dyDescent="0.25">
      <c r="A2932" t="s">
        <v>14339</v>
      </c>
      <c r="B2932" t="s">
        <v>14338</v>
      </c>
      <c r="C2932">
        <v>17423</v>
      </c>
      <c r="D2932">
        <v>40.9</v>
      </c>
      <c r="E2932">
        <f>IFERROR(VLOOKUP(Table_ExternalData_15[[#This Row],[Id]],Rabati!B:C,2,0),0)</f>
        <v>5</v>
      </c>
      <c r="F2932">
        <v>2</v>
      </c>
      <c r="G2932" t="str">
        <f>VLOOKUP(Table_ExternalData_15[[#This Row],[Id]],'Blagovna izdelek'!A:C,3,0)</f>
        <v>Epos</v>
      </c>
      <c r="H2932">
        <f>Table_ExternalData_15[[#This Row],[Rabat]]*0.2</f>
        <v>1</v>
      </c>
      <c r="I2932" s="2">
        <f>Table_ExternalData_15[[#This Row],[Price]]-(Table_ExternalData_15[[#This Row],[Price]]*Table_ExternalData_15[[#This Row],[BB rabat]])/100</f>
        <v>40.491</v>
      </c>
      <c r="J2932" s="2">
        <f>Table_ExternalData_15[[#This Row],[BB cena]]*Table_ExternalData_15[[#Headers],[1,22]]</f>
        <v>49.39902</v>
      </c>
      <c r="K2932" s="2">
        <f>Table_ExternalData_15[[#This Row],[Price]]*Table_ExternalData_15[[#Headers],[1,22]]</f>
        <v>49.897999999999996</v>
      </c>
      <c r="L2932" s="7">
        <f>IF(G2932="White Shark",E2932*0.5,IF(G2932="Sbox",E2932*0.5,IF(G2932="Tenda",E2932*0.5,E2932*0.2)))/100</f>
        <v>0.01</v>
      </c>
      <c r="M2932" s="2">
        <f>Table_ExternalData_15[[#This Row],[Price]]-Table_ExternalData_15[[#This Row],[Price]]*Table_ExternalData_15[[#This Row],[extra popust]]</f>
        <v>40.491</v>
      </c>
      <c r="N2932" s="2">
        <f>IF(M2932&lt;I2932,M2932,I2932)</f>
        <v>40.491</v>
      </c>
      <c r="O2932" s="12" t="str">
        <f>IF(N2932&lt;I2932,$U$1," ")</f>
        <v xml:space="preserve"> </v>
      </c>
      <c r="P2932" s="12" t="str">
        <f>IFERROR((O2932+30)," ")</f>
        <v xml:space="preserve"> </v>
      </c>
      <c r="Q2932" s="2">
        <f ca="1">IF(O2932=$U$1,N2932,"0")*1.22</f>
        <v>0</v>
      </c>
    </row>
    <row r="2933" spans="1:17" x14ac:dyDescent="0.25">
      <c r="A2933" t="s">
        <v>4369</v>
      </c>
      <c r="B2933" t="s">
        <v>4368</v>
      </c>
      <c r="C2933">
        <v>12408</v>
      </c>
      <c r="D2933">
        <v>117.5</v>
      </c>
      <c r="E2933">
        <f>IFERROR(VLOOKUP(Table_ExternalData_15[[#This Row],[Id]],Rabati!B:C,2,0),0)</f>
        <v>20</v>
      </c>
      <c r="F2933">
        <v>14</v>
      </c>
      <c r="G2933" t="str">
        <f>VLOOKUP(Table_ExternalData_15[[#This Row],[Id]],'Blagovna izdelek'!A:C,3,0)</f>
        <v>Energenie</v>
      </c>
      <c r="H2933">
        <f>Table_ExternalData_15[[#This Row],[Rabat]]*0.2</f>
        <v>4</v>
      </c>
      <c r="I2933" s="2">
        <f>Table_ExternalData_15[[#This Row],[Price]]-(Table_ExternalData_15[[#This Row],[Price]]*Table_ExternalData_15[[#This Row],[BB rabat]])/100</f>
        <v>112.8</v>
      </c>
      <c r="J2933" s="2">
        <f>Table_ExternalData_15[[#This Row],[BB cena]]*Table_ExternalData_15[[#Headers],[1,22]]</f>
        <v>137.61599999999999</v>
      </c>
      <c r="K2933" s="2">
        <f>Table_ExternalData_15[[#This Row],[Price]]*Table_ExternalData_15[[#Headers],[1,22]]</f>
        <v>143.35</v>
      </c>
      <c r="L2933" s="7">
        <f>IF(G2933="White Shark",E2933*0.5,IF(G2933="Sbox",E2933*0.5,IF(G2933="Tenda",E2933*0.5,E2933*0.2)))/100</f>
        <v>0.04</v>
      </c>
      <c r="M2933" s="2">
        <f>Table_ExternalData_15[[#This Row],[Price]]-Table_ExternalData_15[[#This Row],[Price]]*Table_ExternalData_15[[#This Row],[extra popust]]</f>
        <v>112.8</v>
      </c>
      <c r="N2933" s="2">
        <f>IF(M2933&lt;I2933,M2933,I2933)</f>
        <v>112.8</v>
      </c>
      <c r="O2933" s="12" t="str">
        <f>IF(N2933&lt;I2933,$U$1," ")</f>
        <v xml:space="preserve"> </v>
      </c>
      <c r="P2933" s="12" t="str">
        <f>IFERROR((O2933+30)," ")</f>
        <v xml:space="preserve"> </v>
      </c>
      <c r="Q2933" s="2">
        <f ca="1">IF(O2933=$U$1,N2933,"0")*1.22</f>
        <v>0</v>
      </c>
    </row>
    <row r="2934" spans="1:17" x14ac:dyDescent="0.25">
      <c r="A2934" t="s">
        <v>4371</v>
      </c>
      <c r="B2934" t="s">
        <v>4370</v>
      </c>
      <c r="C2934">
        <v>12409</v>
      </c>
      <c r="D2934">
        <v>158.9</v>
      </c>
      <c r="E2934">
        <f>IFERROR(VLOOKUP(Table_ExternalData_15[[#This Row],[Id]],Rabati!B:C,2,0),0)</f>
        <v>20</v>
      </c>
      <c r="F2934">
        <v>9</v>
      </c>
      <c r="G2934" t="str">
        <f>VLOOKUP(Table_ExternalData_15[[#This Row],[Id]],'Blagovna izdelek'!A:C,3,0)</f>
        <v>Energenie</v>
      </c>
      <c r="H2934">
        <f>Table_ExternalData_15[[#This Row],[Rabat]]*0.2</f>
        <v>4</v>
      </c>
      <c r="I2934" s="2">
        <f>Table_ExternalData_15[[#This Row],[Price]]-(Table_ExternalData_15[[#This Row],[Price]]*Table_ExternalData_15[[#This Row],[BB rabat]])/100</f>
        <v>152.54400000000001</v>
      </c>
      <c r="J2934" s="2">
        <f>Table_ExternalData_15[[#This Row],[BB cena]]*Table_ExternalData_15[[#Headers],[1,22]]</f>
        <v>186.10368</v>
      </c>
      <c r="K2934" s="2">
        <f>Table_ExternalData_15[[#This Row],[Price]]*Table_ExternalData_15[[#Headers],[1,22]]</f>
        <v>193.858</v>
      </c>
      <c r="L2934" s="7">
        <f>IF(G2934="White Shark",E2934*0.5,IF(G2934="Sbox",E2934*0.5,IF(G2934="Tenda",E2934*0.5,E2934*0.2)))/100</f>
        <v>0.04</v>
      </c>
      <c r="M2934" s="2">
        <f>Table_ExternalData_15[[#This Row],[Price]]-Table_ExternalData_15[[#This Row],[Price]]*Table_ExternalData_15[[#This Row],[extra popust]]</f>
        <v>152.54400000000001</v>
      </c>
      <c r="N2934" s="2">
        <f>IF(M2934&lt;I2934,M2934,I2934)</f>
        <v>152.54400000000001</v>
      </c>
      <c r="O2934" s="12" t="str">
        <f>IF(N2934&lt;I2934,$U$1," ")</f>
        <v xml:space="preserve"> </v>
      </c>
      <c r="P2934" s="12" t="str">
        <f>IFERROR((O2934+30)," ")</f>
        <v xml:space="preserve"> </v>
      </c>
      <c r="Q2934" s="2">
        <f ca="1">IF(O2934=$U$1,N2934,"0")*1.22</f>
        <v>0</v>
      </c>
    </row>
    <row r="2935" spans="1:17" x14ac:dyDescent="0.25">
      <c r="A2935" t="s">
        <v>4373</v>
      </c>
      <c r="B2935" t="s">
        <v>4372</v>
      </c>
      <c r="C2935">
        <v>12412</v>
      </c>
      <c r="D2935">
        <v>254.9</v>
      </c>
      <c r="E2935">
        <f>IFERROR(VLOOKUP(Table_ExternalData_15[[#This Row],[Id]],Rabati!B:C,2,0),0)</f>
        <v>20</v>
      </c>
      <c r="F2935">
        <v>0</v>
      </c>
      <c r="G2935" t="str">
        <f>VLOOKUP(Table_ExternalData_15[[#This Row],[Id]],'Blagovna izdelek'!A:C,3,0)</f>
        <v>Energenie</v>
      </c>
      <c r="H2935">
        <f>Table_ExternalData_15[[#This Row],[Rabat]]*0.2</f>
        <v>4</v>
      </c>
      <c r="I2935" s="2">
        <f>Table_ExternalData_15[[#This Row],[Price]]-(Table_ExternalData_15[[#This Row],[Price]]*Table_ExternalData_15[[#This Row],[BB rabat]])/100</f>
        <v>244.70400000000001</v>
      </c>
      <c r="J2935" s="2">
        <f>Table_ExternalData_15[[#This Row],[BB cena]]*Table_ExternalData_15[[#Headers],[1,22]]</f>
        <v>298.53888000000001</v>
      </c>
      <c r="K2935" s="2">
        <f>Table_ExternalData_15[[#This Row],[Price]]*Table_ExternalData_15[[#Headers],[1,22]]</f>
        <v>310.97800000000001</v>
      </c>
      <c r="L2935" s="7">
        <f>IF(G2935="White Shark",E2935*0.5,IF(G2935="Sbox",E2935*0.5,IF(G2935="Tenda",E2935*0.5,E2935*0.2)))/100</f>
        <v>0.04</v>
      </c>
      <c r="M2935" s="2">
        <f>Table_ExternalData_15[[#This Row],[Price]]-Table_ExternalData_15[[#This Row],[Price]]*Table_ExternalData_15[[#This Row],[extra popust]]</f>
        <v>244.70400000000001</v>
      </c>
      <c r="N2935" s="2">
        <f>IF(M2935&lt;I2935,M2935,I2935)</f>
        <v>244.70400000000001</v>
      </c>
      <c r="O2935" s="12" t="str">
        <f>IF(N2935&lt;I2935,$U$1," ")</f>
        <v xml:space="preserve"> </v>
      </c>
      <c r="P2935" s="12" t="str">
        <f>IFERROR((O2935+30)," ")</f>
        <v xml:space="preserve"> </v>
      </c>
      <c r="Q2935" s="2">
        <f ca="1">IF(O2935=$U$1,N2935,"0")*1.22</f>
        <v>0</v>
      </c>
    </row>
    <row r="2936" spans="1:17" x14ac:dyDescent="0.25">
      <c r="A2936" t="s">
        <v>4388</v>
      </c>
      <c r="B2936" t="s">
        <v>4387</v>
      </c>
      <c r="C2936">
        <v>12428</v>
      </c>
      <c r="D2936">
        <v>10.92</v>
      </c>
      <c r="E2936">
        <f>IFERROR(VLOOKUP(Table_ExternalData_15[[#This Row],[Id]],Rabati!B:C,2,0),0)</f>
        <v>25</v>
      </c>
      <c r="F2936">
        <v>13</v>
      </c>
      <c r="G2936" t="str">
        <f>VLOOKUP(Table_ExternalData_15[[#This Row],[Id]],'Blagovna izdelek'!A:C,3,0)</f>
        <v>Energenie</v>
      </c>
      <c r="H2936">
        <f>Table_ExternalData_15[[#This Row],[Rabat]]*0.2</f>
        <v>5</v>
      </c>
      <c r="I2936" s="2">
        <f>Table_ExternalData_15[[#This Row],[Price]]-(Table_ExternalData_15[[#This Row],[Price]]*Table_ExternalData_15[[#This Row],[BB rabat]])/100</f>
        <v>10.374000000000001</v>
      </c>
      <c r="J2936" s="2">
        <f>Table_ExternalData_15[[#This Row],[BB cena]]*Table_ExternalData_15[[#Headers],[1,22]]</f>
        <v>12.656280000000001</v>
      </c>
      <c r="K2936" s="2">
        <f>Table_ExternalData_15[[#This Row],[Price]]*Table_ExternalData_15[[#Headers],[1,22]]</f>
        <v>13.3224</v>
      </c>
      <c r="L2936" s="7">
        <f>IF(G2936="White Shark",E2936*0.5,IF(G2936="Sbox",E2936*0.5,IF(G2936="Tenda",E2936*0.5,E2936*0.2)))/100</f>
        <v>0.05</v>
      </c>
      <c r="M2936" s="2">
        <f>Table_ExternalData_15[[#This Row],[Price]]-Table_ExternalData_15[[#This Row],[Price]]*Table_ExternalData_15[[#This Row],[extra popust]]</f>
        <v>10.374000000000001</v>
      </c>
      <c r="N2936" s="2">
        <f>IF(M2936&lt;I2936,M2936,I2936)</f>
        <v>10.374000000000001</v>
      </c>
      <c r="O2936" s="12" t="str">
        <f>IF(N2936&lt;I2936,$U$1," ")</f>
        <v xml:space="preserve"> </v>
      </c>
      <c r="P2936" s="12" t="str">
        <f>IFERROR((O2936+30)," ")</f>
        <v xml:space="preserve"> </v>
      </c>
      <c r="Q2936" s="2">
        <f ca="1">IF(O2936=$U$1,N2936,"0")*1.22</f>
        <v>0</v>
      </c>
    </row>
    <row r="2937" spans="1:17" x14ac:dyDescent="0.25">
      <c r="A2937" t="s">
        <v>4390</v>
      </c>
      <c r="B2937" t="s">
        <v>4389</v>
      </c>
      <c r="C2937">
        <v>12429</v>
      </c>
      <c r="D2937">
        <v>11.99</v>
      </c>
      <c r="E2937">
        <f>IFERROR(VLOOKUP(Table_ExternalData_15[[#This Row],[Id]],Rabati!B:C,2,0),0)</f>
        <v>25</v>
      </c>
      <c r="F2937">
        <v>26</v>
      </c>
      <c r="G2937" t="str">
        <f>VLOOKUP(Table_ExternalData_15[[#This Row],[Id]],'Blagovna izdelek'!A:C,3,0)</f>
        <v>Energenie</v>
      </c>
      <c r="H2937">
        <f>Table_ExternalData_15[[#This Row],[Rabat]]*0.2</f>
        <v>5</v>
      </c>
      <c r="I2937" s="2">
        <f>Table_ExternalData_15[[#This Row],[Price]]-(Table_ExternalData_15[[#This Row],[Price]]*Table_ExternalData_15[[#This Row],[BB rabat]])/100</f>
        <v>11.390499999999999</v>
      </c>
      <c r="J2937" s="2">
        <f>Table_ExternalData_15[[#This Row],[BB cena]]*Table_ExternalData_15[[#Headers],[1,22]]</f>
        <v>13.896409999999999</v>
      </c>
      <c r="K2937" s="2">
        <f>Table_ExternalData_15[[#This Row],[Price]]*Table_ExternalData_15[[#Headers],[1,22]]</f>
        <v>14.627800000000001</v>
      </c>
      <c r="L2937" s="7">
        <f>IF(G2937="White Shark",E2937*0.5,IF(G2937="Sbox",E2937*0.5,IF(G2937="Tenda",E2937*0.5,E2937*0.2)))/100</f>
        <v>0.05</v>
      </c>
      <c r="M2937" s="2">
        <f>Table_ExternalData_15[[#This Row],[Price]]-Table_ExternalData_15[[#This Row],[Price]]*Table_ExternalData_15[[#This Row],[extra popust]]</f>
        <v>11.390499999999999</v>
      </c>
      <c r="N2937" s="2">
        <f>IF(M2937&lt;I2937,M2937,I2937)</f>
        <v>11.390499999999999</v>
      </c>
      <c r="O2937" s="12" t="str">
        <f>IF(N2937&lt;I2937,$U$1," ")</f>
        <v xml:space="preserve"> </v>
      </c>
      <c r="P2937" s="12" t="str">
        <f>IFERROR((O2937+30)," ")</f>
        <v xml:space="preserve"> </v>
      </c>
      <c r="Q2937" s="2">
        <f ca="1">IF(O2937=$U$1,N2937,"0")*1.22</f>
        <v>0</v>
      </c>
    </row>
    <row r="2938" spans="1:17" x14ac:dyDescent="0.25">
      <c r="A2938" t="s">
        <v>4392</v>
      </c>
      <c r="B2938" t="s">
        <v>4391</v>
      </c>
      <c r="C2938">
        <v>12430</v>
      </c>
      <c r="D2938">
        <v>8.4499999999999993</v>
      </c>
      <c r="E2938">
        <f>IFERROR(VLOOKUP(Table_ExternalData_15[[#This Row],[Id]],Rabati!B:C,2,0),0)</f>
        <v>25</v>
      </c>
      <c r="F2938">
        <v>0</v>
      </c>
      <c r="G2938" t="str">
        <f>VLOOKUP(Table_ExternalData_15[[#This Row],[Id]],'Blagovna izdelek'!A:C,3,0)</f>
        <v>Energenie</v>
      </c>
      <c r="H2938">
        <f>Table_ExternalData_15[[#This Row],[Rabat]]*0.2</f>
        <v>5</v>
      </c>
      <c r="I2938" s="2">
        <f>Table_ExternalData_15[[#This Row],[Price]]-(Table_ExternalData_15[[#This Row],[Price]]*Table_ExternalData_15[[#This Row],[BB rabat]])/100</f>
        <v>8.0274999999999999</v>
      </c>
      <c r="J2938" s="2">
        <f>Table_ExternalData_15[[#This Row],[BB cena]]*Table_ExternalData_15[[#Headers],[1,22]]</f>
        <v>9.7935499999999998</v>
      </c>
      <c r="K2938" s="2">
        <f>Table_ExternalData_15[[#This Row],[Price]]*Table_ExternalData_15[[#Headers],[1,22]]</f>
        <v>10.308999999999999</v>
      </c>
      <c r="L2938" s="7">
        <f>IF(G2938="White Shark",E2938*0.5,IF(G2938="Sbox",E2938*0.5,IF(G2938="Tenda",E2938*0.5,E2938*0.2)))/100</f>
        <v>0.05</v>
      </c>
      <c r="M2938" s="2">
        <f>Table_ExternalData_15[[#This Row],[Price]]-Table_ExternalData_15[[#This Row],[Price]]*Table_ExternalData_15[[#This Row],[extra popust]]</f>
        <v>8.0274999999999999</v>
      </c>
      <c r="N2938" s="2">
        <f>IF(M2938&lt;I2938,M2938,I2938)</f>
        <v>8.0274999999999999</v>
      </c>
      <c r="O2938" s="12" t="str">
        <f>IF(N2938&lt;I2938,$U$1," ")</f>
        <v xml:space="preserve"> </v>
      </c>
      <c r="P2938" s="12" t="str">
        <f>IFERROR((O2938+30)," ")</f>
        <v xml:space="preserve"> </v>
      </c>
      <c r="Q2938" s="2">
        <f ca="1">IF(O2938=$U$1,N2938,"0")*1.22</f>
        <v>0</v>
      </c>
    </row>
    <row r="2939" spans="1:17" x14ac:dyDescent="0.25">
      <c r="A2939" t="s">
        <v>4393</v>
      </c>
      <c r="B2939" t="s">
        <v>14128</v>
      </c>
      <c r="C2939">
        <v>12431</v>
      </c>
      <c r="D2939">
        <v>12.95</v>
      </c>
      <c r="E2939">
        <f>IFERROR(VLOOKUP(Table_ExternalData_15[[#This Row],[Id]],Rabati!B:C,2,0),0)</f>
        <v>25</v>
      </c>
      <c r="F2939">
        <v>18</v>
      </c>
      <c r="G2939" t="str">
        <f>VLOOKUP(Table_ExternalData_15[[#This Row],[Id]],'Blagovna izdelek'!A:C,3,0)</f>
        <v>Energenie</v>
      </c>
      <c r="H2939">
        <f>Table_ExternalData_15[[#This Row],[Rabat]]*0.2</f>
        <v>5</v>
      </c>
      <c r="I2939" s="2">
        <f>Table_ExternalData_15[[#This Row],[Price]]-(Table_ExternalData_15[[#This Row],[Price]]*Table_ExternalData_15[[#This Row],[BB rabat]])/100</f>
        <v>12.302499999999998</v>
      </c>
      <c r="J2939" s="2">
        <f>Table_ExternalData_15[[#This Row],[BB cena]]*Table_ExternalData_15[[#Headers],[1,22]]</f>
        <v>15.009049999999998</v>
      </c>
      <c r="K2939" s="2">
        <f>Table_ExternalData_15[[#This Row],[Price]]*Table_ExternalData_15[[#Headers],[1,22]]</f>
        <v>15.798999999999999</v>
      </c>
      <c r="L2939" s="7">
        <f>IF(G2939="White Shark",E2939*0.5,IF(G2939="Sbox",E2939*0.5,IF(G2939="Tenda",E2939*0.5,E2939*0.2)))/100</f>
        <v>0.05</v>
      </c>
      <c r="M2939" s="2">
        <f>Table_ExternalData_15[[#This Row],[Price]]-Table_ExternalData_15[[#This Row],[Price]]*Table_ExternalData_15[[#This Row],[extra popust]]</f>
        <v>12.302499999999998</v>
      </c>
      <c r="N2939" s="2">
        <f>IF(M2939&lt;I2939,M2939,I2939)</f>
        <v>12.302499999999998</v>
      </c>
      <c r="O2939" s="12" t="str">
        <f>IF(N2939&lt;I2939,$U$1," ")</f>
        <v xml:space="preserve"> </v>
      </c>
      <c r="P2939" s="12" t="str">
        <f>IFERROR((O2939+30)," ")</f>
        <v xml:space="preserve"> </v>
      </c>
      <c r="Q2939" s="2">
        <f ca="1">IF(O2939=$U$1,N2939,"0")*1.22</f>
        <v>0</v>
      </c>
    </row>
    <row r="2940" spans="1:17" x14ac:dyDescent="0.25">
      <c r="A2940" t="s">
        <v>4395</v>
      </c>
      <c r="B2940" t="s">
        <v>4394</v>
      </c>
      <c r="C2940">
        <v>12432</v>
      </c>
      <c r="D2940">
        <v>14.84</v>
      </c>
      <c r="E2940">
        <f>IFERROR(VLOOKUP(Table_ExternalData_15[[#This Row],[Id]],Rabati!B:C,2,0),0)</f>
        <v>20</v>
      </c>
      <c r="F2940">
        <v>3</v>
      </c>
      <c r="G2940" t="str">
        <f>VLOOKUP(Table_ExternalData_15[[#This Row],[Id]],'Blagovna izdelek'!A:C,3,0)</f>
        <v>Energenie</v>
      </c>
      <c r="H2940">
        <f>Table_ExternalData_15[[#This Row],[Rabat]]*0.2</f>
        <v>4</v>
      </c>
      <c r="I2940" s="2">
        <f>Table_ExternalData_15[[#This Row],[Price]]-(Table_ExternalData_15[[#This Row],[Price]]*Table_ExternalData_15[[#This Row],[BB rabat]])/100</f>
        <v>14.2464</v>
      </c>
      <c r="J2940" s="2">
        <f>Table_ExternalData_15[[#This Row],[BB cena]]*Table_ExternalData_15[[#Headers],[1,22]]</f>
        <v>17.380607999999999</v>
      </c>
      <c r="K2940" s="2">
        <f>Table_ExternalData_15[[#This Row],[Price]]*Table_ExternalData_15[[#Headers],[1,22]]</f>
        <v>18.104800000000001</v>
      </c>
      <c r="L2940" s="7">
        <f>IF(G2940="White Shark",E2940*0.5,IF(G2940="Sbox",E2940*0.5,IF(G2940="Tenda",E2940*0.5,E2940*0.2)))/100</f>
        <v>0.04</v>
      </c>
      <c r="M2940" s="2">
        <f>Table_ExternalData_15[[#This Row],[Price]]-Table_ExternalData_15[[#This Row],[Price]]*Table_ExternalData_15[[#This Row],[extra popust]]</f>
        <v>14.2464</v>
      </c>
      <c r="N2940" s="2">
        <f>IF(M2940&lt;I2940,M2940,I2940)</f>
        <v>14.2464</v>
      </c>
      <c r="O2940" s="12" t="str">
        <f>IF(N2940&lt;I2940,$U$1," ")</f>
        <v xml:space="preserve"> </v>
      </c>
      <c r="P2940" s="12" t="str">
        <f>IFERROR((O2940+30)," ")</f>
        <v xml:space="preserve"> </v>
      </c>
      <c r="Q2940" s="2">
        <f ca="1">IF(O2940=$U$1,N2940,"0")*1.22</f>
        <v>0</v>
      </c>
    </row>
    <row r="2941" spans="1:17" x14ac:dyDescent="0.25">
      <c r="A2941" t="s">
        <v>4397</v>
      </c>
      <c r="B2941" t="s">
        <v>4396</v>
      </c>
      <c r="C2941">
        <v>12439</v>
      </c>
      <c r="D2941">
        <v>53.95</v>
      </c>
      <c r="E2941">
        <f>IFERROR(VLOOKUP(Table_ExternalData_15[[#This Row],[Id]],Rabati!B:C,2,0),0)</f>
        <v>20</v>
      </c>
      <c r="F2941">
        <v>3</v>
      </c>
      <c r="G2941" t="str">
        <f>VLOOKUP(Table_ExternalData_15[[#This Row],[Id]],'Blagovna izdelek'!A:C,3,0)</f>
        <v>Energenie</v>
      </c>
      <c r="H2941">
        <f>Table_ExternalData_15[[#This Row],[Rabat]]*0.2</f>
        <v>4</v>
      </c>
      <c r="I2941" s="2">
        <f>Table_ExternalData_15[[#This Row],[Price]]-(Table_ExternalData_15[[#This Row],[Price]]*Table_ExternalData_15[[#This Row],[BB rabat]])/100</f>
        <v>51.792000000000002</v>
      </c>
      <c r="J2941" s="2">
        <f>Table_ExternalData_15[[#This Row],[BB cena]]*Table_ExternalData_15[[#Headers],[1,22]]</f>
        <v>63.186239999999998</v>
      </c>
      <c r="K2941" s="2">
        <f>Table_ExternalData_15[[#This Row],[Price]]*Table_ExternalData_15[[#Headers],[1,22]]</f>
        <v>65.819000000000003</v>
      </c>
      <c r="L2941" s="7">
        <f>IF(G2941="White Shark",E2941*0.5,IF(G2941="Sbox",E2941*0.5,IF(G2941="Tenda",E2941*0.5,E2941*0.2)))/100</f>
        <v>0.04</v>
      </c>
      <c r="M2941" s="2">
        <f>Table_ExternalData_15[[#This Row],[Price]]-Table_ExternalData_15[[#This Row],[Price]]*Table_ExternalData_15[[#This Row],[extra popust]]</f>
        <v>51.792000000000002</v>
      </c>
      <c r="N2941" s="2">
        <f>IF(M2941&lt;I2941,M2941,I2941)</f>
        <v>51.792000000000002</v>
      </c>
      <c r="O2941" s="12" t="str">
        <f>IF(N2941&lt;I2941,$U$1," ")</f>
        <v xml:space="preserve"> </v>
      </c>
      <c r="P2941" s="12" t="str">
        <f>IFERROR((O2941+30)," ")</f>
        <v xml:space="preserve"> </v>
      </c>
      <c r="Q2941" s="2">
        <f ca="1">IF(O2941=$U$1,N2941,"0")*1.22</f>
        <v>0</v>
      </c>
    </row>
    <row r="2942" spans="1:17" x14ac:dyDescent="0.25">
      <c r="A2942" t="s">
        <v>4399</v>
      </c>
      <c r="B2942" t="s">
        <v>4398</v>
      </c>
      <c r="C2942">
        <v>12440</v>
      </c>
      <c r="D2942">
        <v>66.81</v>
      </c>
      <c r="E2942">
        <f>IFERROR(VLOOKUP(Table_ExternalData_15[[#This Row],[Id]],Rabati!B:C,2,0),0)</f>
        <v>20</v>
      </c>
      <c r="F2942">
        <v>6</v>
      </c>
      <c r="G2942" t="str">
        <f>VLOOKUP(Table_ExternalData_15[[#This Row],[Id]],'Blagovna izdelek'!A:C,3,0)</f>
        <v>Energenie</v>
      </c>
      <c r="H2942">
        <f>Table_ExternalData_15[[#This Row],[Rabat]]*0.2</f>
        <v>4</v>
      </c>
      <c r="I2942" s="2">
        <f>Table_ExternalData_15[[#This Row],[Price]]-(Table_ExternalData_15[[#This Row],[Price]]*Table_ExternalData_15[[#This Row],[BB rabat]])/100</f>
        <v>64.137600000000006</v>
      </c>
      <c r="J2942" s="2">
        <f>Table_ExternalData_15[[#This Row],[BB cena]]*Table_ExternalData_15[[#Headers],[1,22]]</f>
        <v>78.247872000000001</v>
      </c>
      <c r="K2942" s="2">
        <f>Table_ExternalData_15[[#This Row],[Price]]*Table_ExternalData_15[[#Headers],[1,22]]</f>
        <v>81.508200000000002</v>
      </c>
      <c r="L2942" s="7">
        <f>IF(G2942="White Shark",E2942*0.5,IF(G2942="Sbox",E2942*0.5,IF(G2942="Tenda",E2942*0.5,E2942*0.2)))/100</f>
        <v>0.04</v>
      </c>
      <c r="M2942" s="2">
        <f>Table_ExternalData_15[[#This Row],[Price]]-Table_ExternalData_15[[#This Row],[Price]]*Table_ExternalData_15[[#This Row],[extra popust]]</f>
        <v>64.137600000000006</v>
      </c>
      <c r="N2942" s="2">
        <f>IF(M2942&lt;I2942,M2942,I2942)</f>
        <v>64.137600000000006</v>
      </c>
      <c r="O2942" s="12" t="str">
        <f>IF(N2942&lt;I2942,$U$1," ")</f>
        <v xml:space="preserve"> </v>
      </c>
      <c r="P2942" s="12" t="str">
        <f>IFERROR((O2942+30)," ")</f>
        <v xml:space="preserve"> </v>
      </c>
      <c r="Q2942" s="2">
        <f ca="1">IF(O2942=$U$1,N2942,"0")*1.22</f>
        <v>0</v>
      </c>
    </row>
    <row r="2943" spans="1:17" x14ac:dyDescent="0.25">
      <c r="A2943" t="s">
        <v>4401</v>
      </c>
      <c r="B2943" t="s">
        <v>4400</v>
      </c>
      <c r="C2943">
        <v>12441</v>
      </c>
      <c r="D2943">
        <v>192.6</v>
      </c>
      <c r="E2943">
        <f>IFERROR(VLOOKUP(Table_ExternalData_15[[#This Row],[Id]],Rabati!B:C,2,0),0)</f>
        <v>20</v>
      </c>
      <c r="F2943">
        <v>10</v>
      </c>
      <c r="G2943" t="str">
        <f>VLOOKUP(Table_ExternalData_15[[#This Row],[Id]],'Blagovna izdelek'!A:C,3,0)</f>
        <v>Energenie</v>
      </c>
      <c r="H2943">
        <f>Table_ExternalData_15[[#This Row],[Rabat]]*0.2</f>
        <v>4</v>
      </c>
      <c r="I2943" s="2">
        <f>Table_ExternalData_15[[#This Row],[Price]]-(Table_ExternalData_15[[#This Row],[Price]]*Table_ExternalData_15[[#This Row],[BB rabat]])/100</f>
        <v>184.89599999999999</v>
      </c>
      <c r="J2943" s="2">
        <f>Table_ExternalData_15[[#This Row],[BB cena]]*Table_ExternalData_15[[#Headers],[1,22]]</f>
        <v>225.57311999999999</v>
      </c>
      <c r="K2943" s="2">
        <f>Table_ExternalData_15[[#This Row],[Price]]*Table_ExternalData_15[[#Headers],[1,22]]</f>
        <v>234.97199999999998</v>
      </c>
      <c r="L2943" s="7">
        <f>IF(G2943="White Shark",E2943*0.5,IF(G2943="Sbox",E2943*0.5,IF(G2943="Tenda",E2943*0.5,E2943*0.2)))/100</f>
        <v>0.04</v>
      </c>
      <c r="M2943" s="2">
        <f>Table_ExternalData_15[[#This Row],[Price]]-Table_ExternalData_15[[#This Row],[Price]]*Table_ExternalData_15[[#This Row],[extra popust]]</f>
        <v>184.89599999999999</v>
      </c>
      <c r="N2943" s="2">
        <f>IF(M2943&lt;I2943,M2943,I2943)</f>
        <v>184.89599999999999</v>
      </c>
      <c r="O2943" s="12" t="str">
        <f>IF(N2943&lt;I2943,$U$1," ")</f>
        <v xml:space="preserve"> </v>
      </c>
      <c r="P2943" s="12" t="str">
        <f>IFERROR((O2943+30)," ")</f>
        <v xml:space="preserve"> </v>
      </c>
      <c r="Q2943" s="2">
        <f ca="1">IF(O2943=$U$1,N2943,"0")*1.22</f>
        <v>0</v>
      </c>
    </row>
    <row r="2944" spans="1:17" x14ac:dyDescent="0.25">
      <c r="A2944" t="s">
        <v>6116</v>
      </c>
      <c r="B2944" t="s">
        <v>6115</v>
      </c>
      <c r="C2944">
        <v>14199</v>
      </c>
      <c r="D2944">
        <v>59.95</v>
      </c>
      <c r="E2944">
        <f>IFERROR(VLOOKUP(Table_ExternalData_15[[#This Row],[Id]],Rabati!B:C,2,0),0)</f>
        <v>20</v>
      </c>
      <c r="F2944">
        <v>11</v>
      </c>
      <c r="G2944" t="str">
        <f>VLOOKUP(Table_ExternalData_15[[#This Row],[Id]],'Blagovna izdelek'!A:C,3,0)</f>
        <v>Energenie</v>
      </c>
      <c r="H2944">
        <f>Table_ExternalData_15[[#This Row],[Rabat]]*0.2</f>
        <v>4</v>
      </c>
      <c r="I2944" s="2">
        <f>Table_ExternalData_15[[#This Row],[Price]]-(Table_ExternalData_15[[#This Row],[Price]]*Table_ExternalData_15[[#This Row],[BB rabat]])/100</f>
        <v>57.552</v>
      </c>
      <c r="J2944" s="2">
        <f>Table_ExternalData_15[[#This Row],[BB cena]]*Table_ExternalData_15[[#Headers],[1,22]]</f>
        <v>70.213439999999991</v>
      </c>
      <c r="K2944" s="2">
        <f>Table_ExternalData_15[[#This Row],[Price]]*Table_ExternalData_15[[#Headers],[1,22]]</f>
        <v>73.138999999999996</v>
      </c>
      <c r="L2944" s="7">
        <f>IF(G2944="White Shark",E2944*0.5,IF(G2944="Sbox",E2944*0.5,IF(G2944="Tenda",E2944*0.5,E2944*0.2)))/100</f>
        <v>0.04</v>
      </c>
      <c r="M2944" s="2">
        <f>Table_ExternalData_15[[#This Row],[Price]]-Table_ExternalData_15[[#This Row],[Price]]*Table_ExternalData_15[[#This Row],[extra popust]]</f>
        <v>57.552</v>
      </c>
      <c r="N2944" s="2">
        <f>IF(M2944&lt;I2944,M2944,I2944)</f>
        <v>57.552</v>
      </c>
      <c r="O2944" s="12" t="str">
        <f>IF(N2944&lt;I2944,$U$1," ")</f>
        <v xml:space="preserve"> </v>
      </c>
      <c r="P2944" s="12" t="str">
        <f>IFERROR((O2944+30)," ")</f>
        <v xml:space="preserve"> </v>
      </c>
      <c r="Q2944" s="2">
        <f ca="1">IF(O2944=$U$1,N2944,"0")*1.22</f>
        <v>0</v>
      </c>
    </row>
    <row r="2945" spans="1:17" x14ac:dyDescent="0.25">
      <c r="A2945" t="s">
        <v>6118</v>
      </c>
      <c r="B2945" t="s">
        <v>6117</v>
      </c>
      <c r="C2945">
        <v>14200</v>
      </c>
      <c r="D2945">
        <v>75.599999999999994</v>
      </c>
      <c r="E2945">
        <f>IFERROR(VLOOKUP(Table_ExternalData_15[[#This Row],[Id]],Rabati!B:C,2,0),0)</f>
        <v>20</v>
      </c>
      <c r="F2945">
        <v>7</v>
      </c>
      <c r="G2945" t="str">
        <f>VLOOKUP(Table_ExternalData_15[[#This Row],[Id]],'Blagovna izdelek'!A:C,3,0)</f>
        <v>Energenie</v>
      </c>
      <c r="H2945">
        <f>Table_ExternalData_15[[#This Row],[Rabat]]*0.2</f>
        <v>4</v>
      </c>
      <c r="I2945" s="2">
        <f>Table_ExternalData_15[[#This Row],[Price]]-(Table_ExternalData_15[[#This Row],[Price]]*Table_ExternalData_15[[#This Row],[BB rabat]])/100</f>
        <v>72.575999999999993</v>
      </c>
      <c r="J2945" s="2">
        <f>Table_ExternalData_15[[#This Row],[BB cena]]*Table_ExternalData_15[[#Headers],[1,22]]</f>
        <v>88.542719999999989</v>
      </c>
      <c r="K2945" s="2">
        <f>Table_ExternalData_15[[#This Row],[Price]]*Table_ExternalData_15[[#Headers],[1,22]]</f>
        <v>92.231999999999985</v>
      </c>
      <c r="L2945" s="7">
        <f>IF(G2945="White Shark",E2945*0.5,IF(G2945="Sbox",E2945*0.5,IF(G2945="Tenda",E2945*0.5,E2945*0.2)))/100</f>
        <v>0.04</v>
      </c>
      <c r="M2945" s="2">
        <f>Table_ExternalData_15[[#This Row],[Price]]-Table_ExternalData_15[[#This Row],[Price]]*Table_ExternalData_15[[#This Row],[extra popust]]</f>
        <v>72.575999999999993</v>
      </c>
      <c r="N2945" s="2">
        <f>IF(M2945&lt;I2945,M2945,I2945)</f>
        <v>72.575999999999993</v>
      </c>
      <c r="O2945" s="12" t="str">
        <f>IF(N2945&lt;I2945,$U$1," ")</f>
        <v xml:space="preserve"> </v>
      </c>
      <c r="P2945" s="12" t="str">
        <f>IFERROR((O2945+30)," ")</f>
        <v xml:space="preserve"> </v>
      </c>
      <c r="Q2945" s="2">
        <f ca="1">IF(O2945=$U$1,N2945,"0")*1.22</f>
        <v>0</v>
      </c>
    </row>
    <row r="2946" spans="1:17" x14ac:dyDescent="0.25">
      <c r="A2946" t="s">
        <v>6120</v>
      </c>
      <c r="B2946" t="s">
        <v>6119</v>
      </c>
      <c r="C2946">
        <v>14201</v>
      </c>
      <c r="D2946">
        <v>49.95</v>
      </c>
      <c r="E2946">
        <f>IFERROR(VLOOKUP(Table_ExternalData_15[[#This Row],[Id]],Rabati!B:C,2,0),0)</f>
        <v>20</v>
      </c>
      <c r="F2946">
        <v>13</v>
      </c>
      <c r="G2946" t="str">
        <f>VLOOKUP(Table_ExternalData_15[[#This Row],[Id]],'Blagovna izdelek'!A:C,3,0)</f>
        <v>Energenie</v>
      </c>
      <c r="H2946">
        <f>Table_ExternalData_15[[#This Row],[Rabat]]*0.2</f>
        <v>4</v>
      </c>
      <c r="I2946" s="2">
        <f>Table_ExternalData_15[[#This Row],[Price]]-(Table_ExternalData_15[[#This Row],[Price]]*Table_ExternalData_15[[#This Row],[BB rabat]])/100</f>
        <v>47.952000000000005</v>
      </c>
      <c r="J2946" s="2">
        <f>Table_ExternalData_15[[#This Row],[BB cena]]*Table_ExternalData_15[[#Headers],[1,22]]</f>
        <v>58.501440000000002</v>
      </c>
      <c r="K2946" s="2">
        <f>Table_ExternalData_15[[#This Row],[Price]]*Table_ExternalData_15[[#Headers],[1,22]]</f>
        <v>60.939</v>
      </c>
      <c r="L2946" s="7">
        <f>IF(G2946="White Shark",E2946*0.5,IF(G2946="Sbox",E2946*0.5,IF(G2946="Tenda",E2946*0.5,E2946*0.2)))/100</f>
        <v>0.04</v>
      </c>
      <c r="M2946" s="2">
        <f>Table_ExternalData_15[[#This Row],[Price]]-Table_ExternalData_15[[#This Row],[Price]]*Table_ExternalData_15[[#This Row],[extra popust]]</f>
        <v>47.952000000000005</v>
      </c>
      <c r="N2946" s="2">
        <f>IF(M2946&lt;I2946,M2946,I2946)</f>
        <v>47.952000000000005</v>
      </c>
      <c r="O2946" s="12" t="str">
        <f>IF(N2946&lt;I2946,$U$1," ")</f>
        <v xml:space="preserve"> </v>
      </c>
      <c r="P2946" s="12" t="str">
        <f>IFERROR((O2946+30)," ")</f>
        <v xml:space="preserve"> </v>
      </c>
      <c r="Q2946" s="2">
        <f ca="1">IF(O2946=$U$1,N2946,"0")*1.22</f>
        <v>0</v>
      </c>
    </row>
    <row r="2947" spans="1:17" x14ac:dyDescent="0.25">
      <c r="A2947" t="s">
        <v>6122</v>
      </c>
      <c r="B2947" t="s">
        <v>6121</v>
      </c>
      <c r="C2947">
        <v>14202</v>
      </c>
      <c r="D2947">
        <v>64.95</v>
      </c>
      <c r="E2947">
        <f>IFERROR(VLOOKUP(Table_ExternalData_15[[#This Row],[Id]],Rabati!B:C,2,0),0)</f>
        <v>20</v>
      </c>
      <c r="F2947">
        <v>19</v>
      </c>
      <c r="G2947" t="str">
        <f>VLOOKUP(Table_ExternalData_15[[#This Row],[Id]],'Blagovna izdelek'!A:C,3,0)</f>
        <v>Energenie</v>
      </c>
      <c r="H2947">
        <f>Table_ExternalData_15[[#This Row],[Rabat]]*0.2</f>
        <v>4</v>
      </c>
      <c r="I2947" s="2">
        <f>Table_ExternalData_15[[#This Row],[Price]]-(Table_ExternalData_15[[#This Row],[Price]]*Table_ExternalData_15[[#This Row],[BB rabat]])/100</f>
        <v>62.352000000000004</v>
      </c>
      <c r="J2947" s="2">
        <f>Table_ExternalData_15[[#This Row],[BB cena]]*Table_ExternalData_15[[#Headers],[1,22]]</f>
        <v>76.06944</v>
      </c>
      <c r="K2947" s="2">
        <f>Table_ExternalData_15[[#This Row],[Price]]*Table_ExternalData_15[[#Headers],[1,22]]</f>
        <v>79.239000000000004</v>
      </c>
      <c r="L2947" s="7">
        <f>IF(G2947="White Shark",E2947*0.5,IF(G2947="Sbox",E2947*0.5,IF(G2947="Tenda",E2947*0.5,E2947*0.2)))/100</f>
        <v>0.04</v>
      </c>
      <c r="M2947" s="2">
        <f>Table_ExternalData_15[[#This Row],[Price]]-Table_ExternalData_15[[#This Row],[Price]]*Table_ExternalData_15[[#This Row],[extra popust]]</f>
        <v>62.352000000000004</v>
      </c>
      <c r="N2947" s="2">
        <f>IF(M2947&lt;I2947,M2947,I2947)</f>
        <v>62.352000000000004</v>
      </c>
      <c r="O2947" s="12" t="str">
        <f>IF(N2947&lt;I2947,$U$1," ")</f>
        <v xml:space="preserve"> </v>
      </c>
      <c r="P2947" s="12" t="str">
        <f>IFERROR((O2947+30)," ")</f>
        <v xml:space="preserve"> </v>
      </c>
      <c r="Q2947" s="2">
        <f ca="1">IF(O2947=$U$1,N2947,"0")*1.22</f>
        <v>0</v>
      </c>
    </row>
    <row r="2948" spans="1:17" x14ac:dyDescent="0.25">
      <c r="A2948" t="s">
        <v>6124</v>
      </c>
      <c r="B2948" t="s">
        <v>6123</v>
      </c>
      <c r="C2948">
        <v>14203</v>
      </c>
      <c r="D2948">
        <v>285.55</v>
      </c>
      <c r="E2948">
        <f>IFERROR(VLOOKUP(Table_ExternalData_15[[#This Row],[Id]],Rabati!B:C,2,0),0)</f>
        <v>20</v>
      </c>
      <c r="F2948">
        <v>4</v>
      </c>
      <c r="G2948" t="str">
        <f>VLOOKUP(Table_ExternalData_15[[#This Row],[Id]],'Blagovna izdelek'!A:C,3,0)</f>
        <v>Energenie</v>
      </c>
      <c r="H2948">
        <f>Table_ExternalData_15[[#This Row],[Rabat]]*0.2</f>
        <v>4</v>
      </c>
      <c r="I2948" s="2">
        <f>Table_ExternalData_15[[#This Row],[Price]]-(Table_ExternalData_15[[#This Row],[Price]]*Table_ExternalData_15[[#This Row],[BB rabat]])/100</f>
        <v>274.12799999999999</v>
      </c>
      <c r="J2948" s="2">
        <f>Table_ExternalData_15[[#This Row],[BB cena]]*Table_ExternalData_15[[#Headers],[1,22]]</f>
        <v>334.43615999999997</v>
      </c>
      <c r="K2948" s="2">
        <f>Table_ExternalData_15[[#This Row],[Price]]*Table_ExternalData_15[[#Headers],[1,22]]</f>
        <v>348.37099999999998</v>
      </c>
      <c r="L2948" s="7">
        <f>IF(G2948="White Shark",E2948*0.5,IF(G2948="Sbox",E2948*0.5,IF(G2948="Tenda",E2948*0.5,E2948*0.2)))/100</f>
        <v>0.04</v>
      </c>
      <c r="M2948" s="2">
        <f>Table_ExternalData_15[[#This Row],[Price]]-Table_ExternalData_15[[#This Row],[Price]]*Table_ExternalData_15[[#This Row],[extra popust]]</f>
        <v>274.12799999999999</v>
      </c>
      <c r="N2948" s="2">
        <f>IF(M2948&lt;I2948,M2948,I2948)</f>
        <v>274.12799999999999</v>
      </c>
      <c r="O2948" s="12" t="str">
        <f>IF(N2948&lt;I2948,$U$1," ")</f>
        <v xml:space="preserve"> </v>
      </c>
      <c r="P2948" s="12" t="str">
        <f>IFERROR((O2948+30)," ")</f>
        <v xml:space="preserve"> </v>
      </c>
      <c r="Q2948" s="2">
        <f ca="1">IF(O2948=$U$1,N2948,"0")*1.22</f>
        <v>0</v>
      </c>
    </row>
    <row r="2949" spans="1:17" x14ac:dyDescent="0.25">
      <c r="A2949" t="s">
        <v>6126</v>
      </c>
      <c r="B2949" t="s">
        <v>6125</v>
      </c>
      <c r="C2949">
        <v>14204</v>
      </c>
      <c r="D2949">
        <v>379.36</v>
      </c>
      <c r="E2949">
        <f>IFERROR(VLOOKUP(Table_ExternalData_15[[#This Row],[Id]],Rabati!B:C,2,0),0)</f>
        <v>20</v>
      </c>
      <c r="F2949">
        <v>11</v>
      </c>
      <c r="G2949" t="str">
        <f>VLOOKUP(Table_ExternalData_15[[#This Row],[Id]],'Blagovna izdelek'!A:C,3,0)</f>
        <v>Energenie</v>
      </c>
      <c r="H2949">
        <f>Table_ExternalData_15[[#This Row],[Rabat]]*0.2</f>
        <v>4</v>
      </c>
      <c r="I2949" s="2">
        <f>Table_ExternalData_15[[#This Row],[Price]]-(Table_ExternalData_15[[#This Row],[Price]]*Table_ExternalData_15[[#This Row],[BB rabat]])/100</f>
        <v>364.18560000000002</v>
      </c>
      <c r="J2949" s="2">
        <f>Table_ExternalData_15[[#This Row],[BB cena]]*Table_ExternalData_15[[#Headers],[1,22]]</f>
        <v>444.30643200000003</v>
      </c>
      <c r="K2949" s="2">
        <f>Table_ExternalData_15[[#This Row],[Price]]*Table_ExternalData_15[[#Headers],[1,22]]</f>
        <v>462.81920000000002</v>
      </c>
      <c r="L2949" s="7">
        <f>IF(G2949="White Shark",E2949*0.5,IF(G2949="Sbox",E2949*0.5,IF(G2949="Tenda",E2949*0.5,E2949*0.2)))/100</f>
        <v>0.04</v>
      </c>
      <c r="M2949" s="2">
        <f>Table_ExternalData_15[[#This Row],[Price]]-Table_ExternalData_15[[#This Row],[Price]]*Table_ExternalData_15[[#This Row],[extra popust]]</f>
        <v>364.18560000000002</v>
      </c>
      <c r="N2949" s="2">
        <f>IF(M2949&lt;I2949,M2949,I2949)</f>
        <v>364.18560000000002</v>
      </c>
      <c r="O2949" s="12" t="str">
        <f>IF(N2949&lt;I2949,$U$1," ")</f>
        <v xml:space="preserve"> </v>
      </c>
      <c r="P2949" s="12" t="str">
        <f>IFERROR((O2949+30)," ")</f>
        <v xml:space="preserve"> </v>
      </c>
      <c r="Q2949" s="2">
        <f ca="1">IF(O2949=$U$1,N2949,"0")*1.22</f>
        <v>0</v>
      </c>
    </row>
    <row r="2950" spans="1:17" x14ac:dyDescent="0.25">
      <c r="A2950" t="s">
        <v>6130</v>
      </c>
      <c r="B2950" t="s">
        <v>6129</v>
      </c>
      <c r="C2950">
        <v>14211</v>
      </c>
      <c r="D2950">
        <v>28.5</v>
      </c>
      <c r="E2950">
        <f>IFERROR(VLOOKUP(Table_ExternalData_15[[#This Row],[Id]],Rabati!B:C,2,0),0)</f>
        <v>20</v>
      </c>
      <c r="F2950">
        <v>5</v>
      </c>
      <c r="G2950" t="str">
        <f>VLOOKUP(Table_ExternalData_15[[#This Row],[Id]],'Blagovna izdelek'!A:C,3,0)</f>
        <v>Energenie</v>
      </c>
      <c r="H2950">
        <f>Table_ExternalData_15[[#This Row],[Rabat]]*0.2</f>
        <v>4</v>
      </c>
      <c r="I2950" s="2">
        <f>Table_ExternalData_15[[#This Row],[Price]]-(Table_ExternalData_15[[#This Row],[Price]]*Table_ExternalData_15[[#This Row],[BB rabat]])/100</f>
        <v>27.36</v>
      </c>
      <c r="J2950" s="2">
        <f>Table_ExternalData_15[[#This Row],[BB cena]]*Table_ExternalData_15[[#Headers],[1,22]]</f>
        <v>33.379199999999997</v>
      </c>
      <c r="K2950" s="2">
        <f>Table_ExternalData_15[[#This Row],[Price]]*Table_ExternalData_15[[#Headers],[1,22]]</f>
        <v>34.769999999999996</v>
      </c>
      <c r="L2950" s="7">
        <f>IF(G2950="White Shark",E2950*0.5,IF(G2950="Sbox",E2950*0.5,IF(G2950="Tenda",E2950*0.5,E2950*0.2)))/100</f>
        <v>0.04</v>
      </c>
      <c r="M2950" s="2">
        <f>Table_ExternalData_15[[#This Row],[Price]]-Table_ExternalData_15[[#This Row],[Price]]*Table_ExternalData_15[[#This Row],[extra popust]]</f>
        <v>27.36</v>
      </c>
      <c r="N2950" s="2">
        <f>IF(M2950&lt;I2950,M2950,I2950)</f>
        <v>27.36</v>
      </c>
      <c r="O2950" s="12" t="str">
        <f>IF(N2950&lt;I2950,$U$1," ")</f>
        <v xml:space="preserve"> </v>
      </c>
      <c r="P2950" s="12" t="str">
        <f>IFERROR((O2950+30)," ")</f>
        <v xml:space="preserve"> </v>
      </c>
      <c r="Q2950" s="2">
        <f ca="1">IF(O2950=$U$1,N2950,"0")*1.22</f>
        <v>0</v>
      </c>
    </row>
    <row r="2951" spans="1:17" x14ac:dyDescent="0.25">
      <c r="A2951" t="s">
        <v>6132</v>
      </c>
      <c r="B2951" t="s">
        <v>6131</v>
      </c>
      <c r="C2951">
        <v>14212</v>
      </c>
      <c r="D2951">
        <v>34.549999999999997</v>
      </c>
      <c r="E2951">
        <f>IFERROR(VLOOKUP(Table_ExternalData_15[[#This Row],[Id]],Rabati!B:C,2,0),0)</f>
        <v>20</v>
      </c>
      <c r="F2951">
        <v>11</v>
      </c>
      <c r="G2951" t="str">
        <f>VLOOKUP(Table_ExternalData_15[[#This Row],[Id]],'Blagovna izdelek'!A:C,3,0)</f>
        <v>Energenie</v>
      </c>
      <c r="H2951">
        <f>Table_ExternalData_15[[#This Row],[Rabat]]*0.2</f>
        <v>4</v>
      </c>
      <c r="I2951" s="2">
        <f>Table_ExternalData_15[[#This Row],[Price]]-(Table_ExternalData_15[[#This Row],[Price]]*Table_ExternalData_15[[#This Row],[BB rabat]])/100</f>
        <v>33.167999999999999</v>
      </c>
      <c r="J2951" s="2">
        <f>Table_ExternalData_15[[#This Row],[BB cena]]*Table_ExternalData_15[[#Headers],[1,22]]</f>
        <v>40.464959999999998</v>
      </c>
      <c r="K2951" s="2">
        <f>Table_ExternalData_15[[#This Row],[Price]]*Table_ExternalData_15[[#Headers],[1,22]]</f>
        <v>42.150999999999996</v>
      </c>
      <c r="L2951" s="7">
        <f>IF(G2951="White Shark",E2951*0.5,IF(G2951="Sbox",E2951*0.5,IF(G2951="Tenda",E2951*0.5,E2951*0.2)))/100</f>
        <v>0.04</v>
      </c>
      <c r="M2951" s="2">
        <f>Table_ExternalData_15[[#This Row],[Price]]-Table_ExternalData_15[[#This Row],[Price]]*Table_ExternalData_15[[#This Row],[extra popust]]</f>
        <v>33.167999999999999</v>
      </c>
      <c r="N2951" s="2">
        <f>IF(M2951&lt;I2951,M2951,I2951)</f>
        <v>33.167999999999999</v>
      </c>
      <c r="O2951" s="12" t="str">
        <f>IF(N2951&lt;I2951,$U$1," ")</f>
        <v xml:space="preserve"> </v>
      </c>
      <c r="P2951" s="12" t="str">
        <f>IFERROR((O2951+30)," ")</f>
        <v xml:space="preserve"> </v>
      </c>
      <c r="Q2951" s="2">
        <f ca="1">IF(O2951=$U$1,N2951,"0")*1.22</f>
        <v>0</v>
      </c>
    </row>
    <row r="2952" spans="1:17" x14ac:dyDescent="0.25">
      <c r="A2952" t="s">
        <v>6134</v>
      </c>
      <c r="B2952" t="s">
        <v>6133</v>
      </c>
      <c r="C2952">
        <v>14213</v>
      </c>
      <c r="D2952">
        <v>8.52</v>
      </c>
      <c r="E2952">
        <f>IFERROR(VLOOKUP(Table_ExternalData_15[[#This Row],[Id]],Rabati!B:C,2,0),0)</f>
        <v>20</v>
      </c>
      <c r="F2952">
        <v>12</v>
      </c>
      <c r="G2952" t="str">
        <f>VLOOKUP(Table_ExternalData_15[[#This Row],[Id]],'Blagovna izdelek'!A:C,3,0)</f>
        <v>Energenie</v>
      </c>
      <c r="H2952">
        <f>Table_ExternalData_15[[#This Row],[Rabat]]*0.2</f>
        <v>4</v>
      </c>
      <c r="I2952" s="2">
        <f>Table_ExternalData_15[[#This Row],[Price]]-(Table_ExternalData_15[[#This Row],[Price]]*Table_ExternalData_15[[#This Row],[BB rabat]])/100</f>
        <v>8.1791999999999998</v>
      </c>
      <c r="J2952" s="2">
        <f>Table_ExternalData_15[[#This Row],[BB cena]]*Table_ExternalData_15[[#Headers],[1,22]]</f>
        <v>9.9786239999999999</v>
      </c>
      <c r="K2952" s="2">
        <f>Table_ExternalData_15[[#This Row],[Price]]*Table_ExternalData_15[[#Headers],[1,22]]</f>
        <v>10.394399999999999</v>
      </c>
      <c r="L2952" s="7">
        <f>IF(G2952="White Shark",E2952*0.5,IF(G2952="Sbox",E2952*0.5,IF(G2952="Tenda",E2952*0.5,E2952*0.2)))/100</f>
        <v>0.04</v>
      </c>
      <c r="M2952" s="2">
        <f>Table_ExternalData_15[[#This Row],[Price]]-Table_ExternalData_15[[#This Row],[Price]]*Table_ExternalData_15[[#This Row],[extra popust]]</f>
        <v>8.1791999999999998</v>
      </c>
      <c r="N2952" s="2">
        <f>IF(M2952&lt;I2952,M2952,I2952)</f>
        <v>8.1791999999999998</v>
      </c>
      <c r="O2952" s="12" t="str">
        <f>IF(N2952&lt;I2952,$U$1," ")</f>
        <v xml:space="preserve"> </v>
      </c>
      <c r="P2952" s="12" t="str">
        <f>IFERROR((O2952+30)," ")</f>
        <v xml:space="preserve"> </v>
      </c>
      <c r="Q2952" s="2">
        <f ca="1">IF(O2952=$U$1,N2952,"0")*1.22</f>
        <v>0</v>
      </c>
    </row>
    <row r="2953" spans="1:17" x14ac:dyDescent="0.25">
      <c r="A2953" t="s">
        <v>6818</v>
      </c>
      <c r="B2953" t="s">
        <v>6817</v>
      </c>
      <c r="C2953">
        <v>14800</v>
      </c>
      <c r="D2953">
        <v>8.18</v>
      </c>
      <c r="E2953">
        <f>IFERROR(VLOOKUP(Table_ExternalData_15[[#This Row],[Id]],Rabati!B:C,2,0),0)</f>
        <v>20</v>
      </c>
      <c r="F2953">
        <v>0</v>
      </c>
      <c r="G2953" t="str">
        <f>VLOOKUP(Table_ExternalData_15[[#This Row],[Id]],'Blagovna izdelek'!A:C,3,0)</f>
        <v>Energenie</v>
      </c>
      <c r="H2953">
        <f>Table_ExternalData_15[[#This Row],[Rabat]]*0.2</f>
        <v>4</v>
      </c>
      <c r="I2953" s="2">
        <f>Table_ExternalData_15[[#This Row],[Price]]-(Table_ExternalData_15[[#This Row],[Price]]*Table_ExternalData_15[[#This Row],[BB rabat]])/100</f>
        <v>7.8527999999999993</v>
      </c>
      <c r="J2953" s="2">
        <f>Table_ExternalData_15[[#This Row],[BB cena]]*Table_ExternalData_15[[#Headers],[1,22]]</f>
        <v>9.5804159999999996</v>
      </c>
      <c r="K2953" s="2">
        <f>Table_ExternalData_15[[#This Row],[Price]]*Table_ExternalData_15[[#Headers],[1,22]]</f>
        <v>9.9795999999999996</v>
      </c>
      <c r="L2953" s="7">
        <f>IF(G2953="White Shark",E2953*0.5,IF(G2953="Sbox",E2953*0.5,IF(G2953="Tenda",E2953*0.5,E2953*0.2)))/100</f>
        <v>0.04</v>
      </c>
      <c r="M2953" s="2">
        <f>Table_ExternalData_15[[#This Row],[Price]]-Table_ExternalData_15[[#This Row],[Price]]*Table_ExternalData_15[[#This Row],[extra popust]]</f>
        <v>7.8527999999999993</v>
      </c>
      <c r="N2953" s="2">
        <f>IF(M2953&lt;I2953,M2953,I2953)</f>
        <v>7.8527999999999993</v>
      </c>
      <c r="O2953" s="12" t="str">
        <f>IF(N2953&lt;I2953,$U$1," ")</f>
        <v xml:space="preserve"> </v>
      </c>
      <c r="P2953" s="12" t="str">
        <f>IFERROR((O2953+30)," ")</f>
        <v xml:space="preserve"> </v>
      </c>
      <c r="Q2953" s="2">
        <f ca="1">IF(O2953=$U$1,N2953,"0")*1.22</f>
        <v>0</v>
      </c>
    </row>
    <row r="2954" spans="1:17" x14ac:dyDescent="0.25">
      <c r="A2954" t="s">
        <v>6820</v>
      </c>
      <c r="B2954" t="s">
        <v>6819</v>
      </c>
      <c r="C2954">
        <v>14801</v>
      </c>
      <c r="D2954">
        <v>8.18</v>
      </c>
      <c r="E2954">
        <f>IFERROR(VLOOKUP(Table_ExternalData_15[[#This Row],[Id]],Rabati!B:C,2,0),0)</f>
        <v>20</v>
      </c>
      <c r="F2954">
        <v>0</v>
      </c>
      <c r="G2954" t="str">
        <f>VLOOKUP(Table_ExternalData_15[[#This Row],[Id]],'Blagovna izdelek'!A:C,3,0)</f>
        <v>Energenie</v>
      </c>
      <c r="H2954">
        <f>Table_ExternalData_15[[#This Row],[Rabat]]*0.2</f>
        <v>4</v>
      </c>
      <c r="I2954" s="2">
        <f>Table_ExternalData_15[[#This Row],[Price]]-(Table_ExternalData_15[[#This Row],[Price]]*Table_ExternalData_15[[#This Row],[BB rabat]])/100</f>
        <v>7.8527999999999993</v>
      </c>
      <c r="J2954" s="2">
        <f>Table_ExternalData_15[[#This Row],[BB cena]]*Table_ExternalData_15[[#Headers],[1,22]]</f>
        <v>9.5804159999999996</v>
      </c>
      <c r="K2954" s="2">
        <f>Table_ExternalData_15[[#This Row],[Price]]*Table_ExternalData_15[[#Headers],[1,22]]</f>
        <v>9.9795999999999996</v>
      </c>
      <c r="L2954" s="7">
        <f>IF(G2954="White Shark",E2954*0.5,IF(G2954="Sbox",E2954*0.5,IF(G2954="Tenda",E2954*0.5,E2954*0.2)))/100</f>
        <v>0.04</v>
      </c>
      <c r="M2954" s="2">
        <f>Table_ExternalData_15[[#This Row],[Price]]-Table_ExternalData_15[[#This Row],[Price]]*Table_ExternalData_15[[#This Row],[extra popust]]</f>
        <v>7.8527999999999993</v>
      </c>
      <c r="N2954" s="2">
        <f>IF(M2954&lt;I2954,M2954,I2954)</f>
        <v>7.8527999999999993</v>
      </c>
      <c r="O2954" s="12" t="str">
        <f>IF(N2954&lt;I2954,$U$1," ")</f>
        <v xml:space="preserve"> </v>
      </c>
      <c r="P2954" s="12" t="str">
        <f>IFERROR((O2954+30)," ")</f>
        <v xml:space="preserve"> </v>
      </c>
      <c r="Q2954" s="2">
        <f ca="1">IF(O2954=$U$1,N2954,"0")*1.22</f>
        <v>0</v>
      </c>
    </row>
    <row r="2955" spans="1:17" x14ac:dyDescent="0.25">
      <c r="A2955" t="s">
        <v>6968</v>
      </c>
      <c r="B2955" t="s">
        <v>10154</v>
      </c>
      <c r="C2955">
        <v>14921</v>
      </c>
      <c r="D2955">
        <v>25.25</v>
      </c>
      <c r="E2955">
        <f>IFERROR(VLOOKUP(Table_ExternalData_15[[#This Row],[Id]],Rabati!B:C,2,0),0)</f>
        <v>20</v>
      </c>
      <c r="F2955">
        <v>14</v>
      </c>
      <c r="G2955" t="str">
        <f>VLOOKUP(Table_ExternalData_15[[#This Row],[Id]],'Blagovna izdelek'!A:C,3,0)</f>
        <v>Energenie</v>
      </c>
      <c r="H2955">
        <f>Table_ExternalData_15[[#This Row],[Rabat]]*0.2</f>
        <v>4</v>
      </c>
      <c r="I2955" s="2">
        <f>Table_ExternalData_15[[#This Row],[Price]]-(Table_ExternalData_15[[#This Row],[Price]]*Table_ExternalData_15[[#This Row],[BB rabat]])/100</f>
        <v>24.24</v>
      </c>
      <c r="J2955" s="2">
        <f>Table_ExternalData_15[[#This Row],[BB cena]]*Table_ExternalData_15[[#Headers],[1,22]]</f>
        <v>29.572799999999997</v>
      </c>
      <c r="K2955" s="2">
        <f>Table_ExternalData_15[[#This Row],[Price]]*Table_ExternalData_15[[#Headers],[1,22]]</f>
        <v>30.805</v>
      </c>
      <c r="L2955" s="7">
        <f>IF(G2955="White Shark",E2955*0.5,IF(G2955="Sbox",E2955*0.5,IF(G2955="Tenda",E2955*0.5,E2955*0.2)))/100</f>
        <v>0.04</v>
      </c>
      <c r="M2955" s="2">
        <f>Table_ExternalData_15[[#This Row],[Price]]-Table_ExternalData_15[[#This Row],[Price]]*Table_ExternalData_15[[#This Row],[extra popust]]</f>
        <v>24.24</v>
      </c>
      <c r="N2955" s="2">
        <f>IF(M2955&lt;I2955,M2955,I2955)</f>
        <v>24.24</v>
      </c>
      <c r="O2955" s="12" t="str">
        <f>IF(N2955&lt;I2955,$U$1," ")</f>
        <v xml:space="preserve"> </v>
      </c>
      <c r="P2955" s="12" t="str">
        <f>IFERROR((O2955+30)," ")</f>
        <v xml:space="preserve"> </v>
      </c>
      <c r="Q2955" s="2">
        <f ca="1">IF(O2955=$U$1,N2955,"0")*1.22</f>
        <v>0</v>
      </c>
    </row>
    <row r="2956" spans="1:17" x14ac:dyDescent="0.25">
      <c r="A2956" t="s">
        <v>6969</v>
      </c>
      <c r="B2956" t="s">
        <v>11461</v>
      </c>
      <c r="C2956">
        <v>14922</v>
      </c>
      <c r="D2956">
        <v>38.450000000000003</v>
      </c>
      <c r="E2956">
        <f>IFERROR(VLOOKUP(Table_ExternalData_15[[#This Row],[Id]],Rabati!B:C,2,0),0)</f>
        <v>20</v>
      </c>
      <c r="F2956">
        <v>10</v>
      </c>
      <c r="G2956" t="str">
        <f>VLOOKUP(Table_ExternalData_15[[#This Row],[Id]],'Blagovna izdelek'!A:C,3,0)</f>
        <v>Energenie</v>
      </c>
      <c r="H2956">
        <f>Table_ExternalData_15[[#This Row],[Rabat]]*0.2</f>
        <v>4</v>
      </c>
      <c r="I2956" s="2">
        <f>Table_ExternalData_15[[#This Row],[Price]]-(Table_ExternalData_15[[#This Row],[Price]]*Table_ExternalData_15[[#This Row],[BB rabat]])/100</f>
        <v>36.912000000000006</v>
      </c>
      <c r="J2956" s="2">
        <f>Table_ExternalData_15[[#This Row],[BB cena]]*Table_ExternalData_15[[#Headers],[1,22]]</f>
        <v>45.032640000000008</v>
      </c>
      <c r="K2956" s="2">
        <f>Table_ExternalData_15[[#This Row],[Price]]*Table_ExternalData_15[[#Headers],[1,22]]</f>
        <v>46.908999999999999</v>
      </c>
      <c r="L2956" s="7">
        <f>IF(G2956="White Shark",E2956*0.5,IF(G2956="Sbox",E2956*0.5,IF(G2956="Tenda",E2956*0.5,E2956*0.2)))/100</f>
        <v>0.04</v>
      </c>
      <c r="M2956" s="2">
        <f>Table_ExternalData_15[[#This Row],[Price]]-Table_ExternalData_15[[#This Row],[Price]]*Table_ExternalData_15[[#This Row],[extra popust]]</f>
        <v>36.912000000000006</v>
      </c>
      <c r="N2956" s="2">
        <f>IF(M2956&lt;I2956,M2956,I2956)</f>
        <v>36.912000000000006</v>
      </c>
      <c r="O2956" s="12" t="str">
        <f>IF(N2956&lt;I2956,$U$1," ")</f>
        <v xml:space="preserve"> </v>
      </c>
      <c r="P2956" s="12" t="str">
        <f>IFERROR((O2956+30)," ")</f>
        <v xml:space="preserve"> </v>
      </c>
      <c r="Q2956" s="2">
        <f ca="1">IF(O2956=$U$1,N2956,"0")*1.22</f>
        <v>0</v>
      </c>
    </row>
    <row r="2957" spans="1:17" x14ac:dyDescent="0.25">
      <c r="A2957" t="s">
        <v>6970</v>
      </c>
      <c r="B2957" t="s">
        <v>10155</v>
      </c>
      <c r="C2957">
        <v>14923</v>
      </c>
      <c r="D2957">
        <v>32.1</v>
      </c>
      <c r="E2957">
        <f>IFERROR(VLOOKUP(Table_ExternalData_15[[#This Row],[Id]],Rabati!B:C,2,0),0)</f>
        <v>20</v>
      </c>
      <c r="F2957">
        <v>5</v>
      </c>
      <c r="G2957" t="str">
        <f>VLOOKUP(Table_ExternalData_15[[#This Row],[Id]],'Blagovna izdelek'!A:C,3,0)</f>
        <v>Energenie</v>
      </c>
      <c r="H2957">
        <f>Table_ExternalData_15[[#This Row],[Rabat]]*0.2</f>
        <v>4</v>
      </c>
      <c r="I2957" s="2">
        <f>Table_ExternalData_15[[#This Row],[Price]]-(Table_ExternalData_15[[#This Row],[Price]]*Table_ExternalData_15[[#This Row],[BB rabat]])/100</f>
        <v>30.816000000000003</v>
      </c>
      <c r="J2957" s="2">
        <f>Table_ExternalData_15[[#This Row],[BB cena]]*Table_ExternalData_15[[#Headers],[1,22]]</f>
        <v>37.59552</v>
      </c>
      <c r="K2957" s="2">
        <f>Table_ExternalData_15[[#This Row],[Price]]*Table_ExternalData_15[[#Headers],[1,22]]</f>
        <v>39.161999999999999</v>
      </c>
      <c r="L2957" s="7">
        <f>IF(G2957="White Shark",E2957*0.5,IF(G2957="Sbox",E2957*0.5,IF(G2957="Tenda",E2957*0.5,E2957*0.2)))/100</f>
        <v>0.04</v>
      </c>
      <c r="M2957" s="2">
        <f>Table_ExternalData_15[[#This Row],[Price]]-Table_ExternalData_15[[#This Row],[Price]]*Table_ExternalData_15[[#This Row],[extra popust]]</f>
        <v>30.816000000000003</v>
      </c>
      <c r="N2957" s="2">
        <f>IF(M2957&lt;I2957,M2957,I2957)</f>
        <v>30.816000000000003</v>
      </c>
      <c r="O2957" s="12" t="str">
        <f>IF(N2957&lt;I2957,$U$1," ")</f>
        <v xml:space="preserve"> </v>
      </c>
      <c r="P2957" s="12" t="str">
        <f>IFERROR((O2957+30)," ")</f>
        <v xml:space="preserve"> </v>
      </c>
      <c r="Q2957" s="2">
        <f ca="1">IF(O2957=$U$1,N2957,"0")*1.22</f>
        <v>0</v>
      </c>
    </row>
    <row r="2958" spans="1:17" x14ac:dyDescent="0.25">
      <c r="A2958" t="s">
        <v>6971</v>
      </c>
      <c r="B2958" t="s">
        <v>10156</v>
      </c>
      <c r="C2958">
        <v>14924</v>
      </c>
      <c r="D2958">
        <v>59.65</v>
      </c>
      <c r="E2958">
        <f>IFERROR(VLOOKUP(Table_ExternalData_15[[#This Row],[Id]],Rabati!B:C,2,0),0)</f>
        <v>20</v>
      </c>
      <c r="F2958">
        <v>8</v>
      </c>
      <c r="G2958" t="str">
        <f>VLOOKUP(Table_ExternalData_15[[#This Row],[Id]],'Blagovna izdelek'!A:C,3,0)</f>
        <v>Energenie</v>
      </c>
      <c r="H2958">
        <f>Table_ExternalData_15[[#This Row],[Rabat]]*0.2</f>
        <v>4</v>
      </c>
      <c r="I2958" s="2">
        <f>Table_ExternalData_15[[#This Row],[Price]]-(Table_ExternalData_15[[#This Row],[Price]]*Table_ExternalData_15[[#This Row],[BB rabat]])/100</f>
        <v>57.263999999999996</v>
      </c>
      <c r="J2958" s="2">
        <f>Table_ExternalData_15[[#This Row],[BB cena]]*Table_ExternalData_15[[#Headers],[1,22]]</f>
        <v>69.862079999999992</v>
      </c>
      <c r="K2958" s="2">
        <f>Table_ExternalData_15[[#This Row],[Price]]*Table_ExternalData_15[[#Headers],[1,22]]</f>
        <v>72.772999999999996</v>
      </c>
      <c r="L2958" s="7">
        <f>IF(G2958="White Shark",E2958*0.5,IF(G2958="Sbox",E2958*0.5,IF(G2958="Tenda",E2958*0.5,E2958*0.2)))/100</f>
        <v>0.04</v>
      </c>
      <c r="M2958" s="2">
        <f>Table_ExternalData_15[[#This Row],[Price]]-Table_ExternalData_15[[#This Row],[Price]]*Table_ExternalData_15[[#This Row],[extra popust]]</f>
        <v>57.263999999999996</v>
      </c>
      <c r="N2958" s="2">
        <f>IF(M2958&lt;I2958,M2958,I2958)</f>
        <v>57.263999999999996</v>
      </c>
      <c r="O2958" s="12" t="str">
        <f>IF(N2958&lt;I2958,$U$1," ")</f>
        <v xml:space="preserve"> </v>
      </c>
      <c r="P2958" s="12" t="str">
        <f>IFERROR((O2958+30)," ")</f>
        <v xml:space="preserve"> </v>
      </c>
      <c r="Q2958" s="2">
        <f ca="1">IF(O2958=$U$1,N2958,"0")*1.22</f>
        <v>0</v>
      </c>
    </row>
    <row r="2959" spans="1:17" x14ac:dyDescent="0.25">
      <c r="A2959" t="s">
        <v>6972</v>
      </c>
      <c r="B2959" t="s">
        <v>10157</v>
      </c>
      <c r="C2959">
        <v>14925</v>
      </c>
      <c r="D2959">
        <v>89.95</v>
      </c>
      <c r="E2959">
        <f>IFERROR(VLOOKUP(Table_ExternalData_15[[#This Row],[Id]],Rabati!B:C,2,0),0)</f>
        <v>20</v>
      </c>
      <c r="F2959">
        <v>3</v>
      </c>
      <c r="G2959" t="str">
        <f>VLOOKUP(Table_ExternalData_15[[#This Row],[Id]],'Blagovna izdelek'!A:C,3,0)</f>
        <v>Energenie</v>
      </c>
      <c r="H2959">
        <f>Table_ExternalData_15[[#This Row],[Rabat]]*0.2</f>
        <v>4</v>
      </c>
      <c r="I2959" s="2">
        <f>Table_ExternalData_15[[#This Row],[Price]]-(Table_ExternalData_15[[#This Row],[Price]]*Table_ExternalData_15[[#This Row],[BB rabat]])/100</f>
        <v>86.352000000000004</v>
      </c>
      <c r="J2959" s="2">
        <f>Table_ExternalData_15[[#This Row],[BB cena]]*Table_ExternalData_15[[#Headers],[1,22]]</f>
        <v>105.34944</v>
      </c>
      <c r="K2959" s="2">
        <f>Table_ExternalData_15[[#This Row],[Price]]*Table_ExternalData_15[[#Headers],[1,22]]</f>
        <v>109.739</v>
      </c>
      <c r="L2959" s="7">
        <f>IF(G2959="White Shark",E2959*0.5,IF(G2959="Sbox",E2959*0.5,IF(G2959="Tenda",E2959*0.5,E2959*0.2)))/100</f>
        <v>0.04</v>
      </c>
      <c r="M2959" s="2">
        <f>Table_ExternalData_15[[#This Row],[Price]]-Table_ExternalData_15[[#This Row],[Price]]*Table_ExternalData_15[[#This Row],[extra popust]]</f>
        <v>86.352000000000004</v>
      </c>
      <c r="N2959" s="2">
        <f>IF(M2959&lt;I2959,M2959,I2959)</f>
        <v>86.352000000000004</v>
      </c>
      <c r="O2959" s="12" t="str">
        <f>IF(N2959&lt;I2959,$U$1," ")</f>
        <v xml:space="preserve"> </v>
      </c>
      <c r="P2959" s="12" t="str">
        <f>IFERROR((O2959+30)," ")</f>
        <v xml:space="preserve"> </v>
      </c>
      <c r="Q2959" s="2">
        <f ca="1">IF(O2959=$U$1,N2959,"0")*1.22</f>
        <v>0</v>
      </c>
    </row>
    <row r="2960" spans="1:17" x14ac:dyDescent="0.25">
      <c r="A2960" t="s">
        <v>10643</v>
      </c>
      <c r="B2960" t="s">
        <v>12178</v>
      </c>
      <c r="C2960">
        <v>16482</v>
      </c>
      <c r="D2960">
        <v>31.95</v>
      </c>
      <c r="E2960">
        <f>IFERROR(VLOOKUP(Table_ExternalData_15[[#This Row],[Id]],Rabati!B:C,2,0),0)</f>
        <v>20</v>
      </c>
      <c r="F2960">
        <v>0</v>
      </c>
      <c r="G2960" t="str">
        <f>VLOOKUP(Table_ExternalData_15[[#This Row],[Id]],'Blagovna izdelek'!A:C,3,0)</f>
        <v>Energenie</v>
      </c>
      <c r="H2960">
        <f>Table_ExternalData_15[[#This Row],[Rabat]]*0.2</f>
        <v>4</v>
      </c>
      <c r="I2960" s="2">
        <f>Table_ExternalData_15[[#This Row],[Price]]-(Table_ExternalData_15[[#This Row],[Price]]*Table_ExternalData_15[[#This Row],[BB rabat]])/100</f>
        <v>30.672000000000001</v>
      </c>
      <c r="J2960" s="2">
        <f>Table_ExternalData_15[[#This Row],[BB cena]]*Table_ExternalData_15[[#Headers],[1,22]]</f>
        <v>37.419840000000001</v>
      </c>
      <c r="K2960" s="2">
        <f>Table_ExternalData_15[[#This Row],[Price]]*Table_ExternalData_15[[#Headers],[1,22]]</f>
        <v>38.978999999999999</v>
      </c>
      <c r="L2960" s="7">
        <f>IF(G2960="White Shark",E2960*0.5,IF(G2960="Sbox",E2960*0.5,IF(G2960="Tenda",E2960*0.5,E2960*0.2)))/100</f>
        <v>0.04</v>
      </c>
      <c r="M2960" s="2">
        <f>Table_ExternalData_15[[#This Row],[Price]]-Table_ExternalData_15[[#This Row],[Price]]*Table_ExternalData_15[[#This Row],[extra popust]]</f>
        <v>30.672000000000001</v>
      </c>
      <c r="N2960" s="2">
        <f>IF(M2960&lt;I2960,M2960,I2960)</f>
        <v>30.672000000000001</v>
      </c>
      <c r="O2960" s="12" t="str">
        <f>IF(N2960&lt;I2960,$U$1," ")</f>
        <v xml:space="preserve"> </v>
      </c>
      <c r="P2960" s="12" t="str">
        <f>IFERROR((O2960+30)," ")</f>
        <v xml:space="preserve"> </v>
      </c>
      <c r="Q2960" s="2">
        <f ca="1">IF(O2960=$U$1,N2960,"0")*1.22</f>
        <v>0</v>
      </c>
    </row>
    <row r="2961" spans="1:17" x14ac:dyDescent="0.25">
      <c r="A2961" t="s">
        <v>12102</v>
      </c>
      <c r="B2961" t="s">
        <v>12101</v>
      </c>
      <c r="C2961">
        <v>16928</v>
      </c>
      <c r="D2961">
        <v>49.95</v>
      </c>
      <c r="E2961">
        <f>IFERROR(VLOOKUP(Table_ExternalData_15[[#This Row],[Id]],Rabati!B:C,2,0),0)</f>
        <v>20</v>
      </c>
      <c r="F2961">
        <v>10</v>
      </c>
      <c r="G2961" t="str">
        <f>VLOOKUP(Table_ExternalData_15[[#This Row],[Id]],'Blagovna izdelek'!A:C,3,0)</f>
        <v>Energenie</v>
      </c>
      <c r="H2961">
        <f>Table_ExternalData_15[[#This Row],[Rabat]]*0.2</f>
        <v>4</v>
      </c>
      <c r="I2961" s="2">
        <f>Table_ExternalData_15[[#This Row],[Price]]-(Table_ExternalData_15[[#This Row],[Price]]*Table_ExternalData_15[[#This Row],[BB rabat]])/100</f>
        <v>47.952000000000005</v>
      </c>
      <c r="J2961" s="2">
        <f>Table_ExternalData_15[[#This Row],[BB cena]]*Table_ExternalData_15[[#Headers],[1,22]]</f>
        <v>58.501440000000002</v>
      </c>
      <c r="K2961" s="2">
        <f>Table_ExternalData_15[[#This Row],[Price]]*Table_ExternalData_15[[#Headers],[1,22]]</f>
        <v>60.939</v>
      </c>
      <c r="L2961" s="7">
        <f>IF(G2961="White Shark",E2961*0.5,IF(G2961="Sbox",E2961*0.5,IF(G2961="Tenda",E2961*0.5,E2961*0.2)))/100</f>
        <v>0.04</v>
      </c>
      <c r="M2961" s="2">
        <f>Table_ExternalData_15[[#This Row],[Price]]-Table_ExternalData_15[[#This Row],[Price]]*Table_ExternalData_15[[#This Row],[extra popust]]</f>
        <v>47.952000000000005</v>
      </c>
      <c r="N2961" s="2">
        <f>IF(M2961&lt;I2961,M2961,I2961)</f>
        <v>47.952000000000005</v>
      </c>
      <c r="O2961" s="12" t="str">
        <f>IF(N2961&lt;I2961,$U$1," ")</f>
        <v xml:space="preserve"> </v>
      </c>
      <c r="P2961" s="12" t="str">
        <f>IFERROR((O2961+30)," ")</f>
        <v xml:space="preserve"> </v>
      </c>
      <c r="Q2961" s="2">
        <f ca="1">IF(O2961=$U$1,N2961,"0")*1.22</f>
        <v>0</v>
      </c>
    </row>
    <row r="2962" spans="1:17" x14ac:dyDescent="0.25">
      <c r="A2962" t="s">
        <v>12197</v>
      </c>
      <c r="B2962" t="s">
        <v>12196</v>
      </c>
      <c r="C2962">
        <v>16958</v>
      </c>
      <c r="D2962">
        <v>249.95</v>
      </c>
      <c r="E2962">
        <f>IFERROR(VLOOKUP(Table_ExternalData_15[[#This Row],[Id]],Rabati!B:C,2,0),0)</f>
        <v>10</v>
      </c>
      <c r="F2962">
        <v>4</v>
      </c>
      <c r="G2962" t="str">
        <f>VLOOKUP(Table_ExternalData_15[[#This Row],[Id]],'Blagovna izdelek'!A:C,3,0)</f>
        <v>Energenie</v>
      </c>
      <c r="H2962">
        <f>Table_ExternalData_15[[#This Row],[Rabat]]*0.2</f>
        <v>2</v>
      </c>
      <c r="I2962" s="2">
        <f>Table_ExternalData_15[[#This Row],[Price]]-(Table_ExternalData_15[[#This Row],[Price]]*Table_ExternalData_15[[#This Row],[BB rabat]])/100</f>
        <v>244.95099999999999</v>
      </c>
      <c r="J2962" s="2">
        <f>Table_ExternalData_15[[#This Row],[BB cena]]*Table_ExternalData_15[[#Headers],[1,22]]</f>
        <v>298.84021999999999</v>
      </c>
      <c r="K2962" s="2">
        <f>Table_ExternalData_15[[#This Row],[Price]]*Table_ExternalData_15[[#Headers],[1,22]]</f>
        <v>304.93899999999996</v>
      </c>
      <c r="L2962" s="7">
        <f>IF(G2962="White Shark",E2962*0.5,IF(G2962="Sbox",E2962*0.5,IF(G2962="Tenda",E2962*0.5,E2962*0.2)))/100</f>
        <v>0.02</v>
      </c>
      <c r="M2962" s="2">
        <f>Table_ExternalData_15[[#This Row],[Price]]-Table_ExternalData_15[[#This Row],[Price]]*Table_ExternalData_15[[#This Row],[extra popust]]</f>
        <v>244.95099999999999</v>
      </c>
      <c r="N2962" s="2">
        <f>IF(M2962&lt;I2962,M2962,I2962)</f>
        <v>244.95099999999999</v>
      </c>
      <c r="O2962" s="12" t="str">
        <f>IF(N2962&lt;I2962,$U$1," ")</f>
        <v xml:space="preserve"> </v>
      </c>
      <c r="P2962" s="12" t="str">
        <f>IFERROR((O2962+30)," ")</f>
        <v xml:space="preserve"> </v>
      </c>
      <c r="Q2962" s="2">
        <f ca="1">IF(O2962=$U$1,N2962,"0")*1.22</f>
        <v>0</v>
      </c>
    </row>
    <row r="2963" spans="1:17" x14ac:dyDescent="0.25">
      <c r="A2963" t="s">
        <v>15483</v>
      </c>
      <c r="B2963" t="s">
        <v>15482</v>
      </c>
      <c r="C2963">
        <v>17837</v>
      </c>
      <c r="D2963">
        <v>3.6</v>
      </c>
      <c r="E2963">
        <f>IFERROR(VLOOKUP(Table_ExternalData_15[[#This Row],[Id]],Rabati!B:C,2,0),0)</f>
        <v>20</v>
      </c>
      <c r="F2963">
        <v>5</v>
      </c>
      <c r="G2963" t="str">
        <f>VLOOKUP(Table_ExternalData_15[[#This Row],[Id]],'Blagovna izdelek'!A:C,3,0)</f>
        <v>EMOS</v>
      </c>
      <c r="H2963">
        <f>Table_ExternalData_15[[#This Row],[Rabat]]*0.2</f>
        <v>4</v>
      </c>
      <c r="I2963" s="2">
        <f>Table_ExternalData_15[[#This Row],[Price]]-(Table_ExternalData_15[[#This Row],[Price]]*Table_ExternalData_15[[#This Row],[BB rabat]])/100</f>
        <v>3.456</v>
      </c>
      <c r="J2963" s="2">
        <f>Table_ExternalData_15[[#This Row],[BB cena]]*Table_ExternalData_15[[#Headers],[1,22]]</f>
        <v>4.2163199999999996</v>
      </c>
      <c r="K2963" s="2">
        <f>Table_ExternalData_15[[#This Row],[Price]]*Table_ExternalData_15[[#Headers],[1,22]]</f>
        <v>4.3920000000000003</v>
      </c>
      <c r="L2963" s="7">
        <f>IF(G2963="White Shark",E2963*0.5,IF(G2963="Sbox",E2963*0.5,IF(G2963="Tenda",E2963*0.5,E2963*0.2)))/100</f>
        <v>0.04</v>
      </c>
      <c r="M2963" s="2">
        <f>Table_ExternalData_15[[#This Row],[Price]]-Table_ExternalData_15[[#This Row],[Price]]*Table_ExternalData_15[[#This Row],[extra popust]]</f>
        <v>3.456</v>
      </c>
      <c r="N2963" s="2">
        <f>IF(M2963&lt;I2963,M2963,I2963)</f>
        <v>3.456</v>
      </c>
      <c r="O2963" s="12" t="str">
        <f>IF(N2963&lt;I2963,$U$1," ")</f>
        <v xml:space="preserve"> </v>
      </c>
      <c r="P2963" s="12" t="str">
        <f>IFERROR((O2963+30)," ")</f>
        <v xml:space="preserve"> </v>
      </c>
      <c r="Q2963" s="2">
        <f ca="1">IF(O2963=$U$1,N2963,"0")*1.22</f>
        <v>0</v>
      </c>
    </row>
    <row r="2964" spans="1:17" x14ac:dyDescent="0.25">
      <c r="A2964" t="s">
        <v>91</v>
      </c>
      <c r="B2964" t="s">
        <v>90</v>
      </c>
      <c r="C2964">
        <v>5665</v>
      </c>
      <c r="D2964">
        <v>2.5299999999999998</v>
      </c>
      <c r="E2964">
        <f>IFERROR(VLOOKUP(Table_ExternalData_15[[#This Row],[Id]],Rabati!B:C,2,0),0)</f>
        <v>25</v>
      </c>
      <c r="F2964">
        <v>33</v>
      </c>
      <c r="G2964" t="str">
        <f>VLOOKUP(Table_ExternalData_15[[#This Row],[Id]],'Blagovna izdelek'!A:C,3,0)</f>
        <v>EFB</v>
      </c>
      <c r="H2964">
        <f>Table_ExternalData_15[[#This Row],[Rabat]]*0.2</f>
        <v>5</v>
      </c>
      <c r="I2964" s="2">
        <f>Table_ExternalData_15[[#This Row],[Price]]-(Table_ExternalData_15[[#This Row],[Price]]*Table_ExternalData_15[[#This Row],[BB rabat]])/100</f>
        <v>2.4034999999999997</v>
      </c>
      <c r="J2964" s="2">
        <f>Table_ExternalData_15[[#This Row],[BB cena]]*Table_ExternalData_15[[#Headers],[1,22]]</f>
        <v>2.9322699999999995</v>
      </c>
      <c r="K2964" s="2">
        <f>Table_ExternalData_15[[#This Row],[Price]]*Table_ExternalData_15[[#Headers],[1,22]]</f>
        <v>3.0865999999999998</v>
      </c>
      <c r="L2964" s="7">
        <f>IF(G2964="White Shark",E2964*0.5,IF(G2964="Sbox",E2964*0.5,IF(G2964="Tenda",E2964*0.5,E2964*0.2)))/100</f>
        <v>0.05</v>
      </c>
      <c r="M2964" s="2">
        <f>Table_ExternalData_15[[#This Row],[Price]]-Table_ExternalData_15[[#This Row],[Price]]*Table_ExternalData_15[[#This Row],[extra popust]]</f>
        <v>2.4034999999999997</v>
      </c>
      <c r="N2964" s="2">
        <f>IF(M2964&lt;I2964,M2964,I2964)</f>
        <v>2.4034999999999997</v>
      </c>
      <c r="O2964" s="12" t="str">
        <f>IF(N2964&lt;I2964,$U$1," ")</f>
        <v xml:space="preserve"> </v>
      </c>
      <c r="P2964" s="12" t="str">
        <f>IFERROR((O2964+30)," ")</f>
        <v xml:space="preserve"> </v>
      </c>
      <c r="Q2964" s="2">
        <f ca="1">IF(O2964=$U$1,N2964,"0")*1.22</f>
        <v>0</v>
      </c>
    </row>
    <row r="2965" spans="1:17" x14ac:dyDescent="0.25">
      <c r="A2965" t="s">
        <v>95</v>
      </c>
      <c r="B2965" t="s">
        <v>94</v>
      </c>
      <c r="C2965">
        <v>5669</v>
      </c>
      <c r="D2965">
        <v>0.8</v>
      </c>
      <c r="E2965">
        <f>IFERROR(VLOOKUP(Table_ExternalData_15[[#This Row],[Id]],Rabati!B:C,2,0),0)</f>
        <v>25</v>
      </c>
      <c r="F2965">
        <v>16</v>
      </c>
      <c r="G2965" t="str">
        <f>VLOOKUP(Table_ExternalData_15[[#This Row],[Id]],'Blagovna izdelek'!A:C,3,0)</f>
        <v>EFB</v>
      </c>
      <c r="H2965">
        <f>Table_ExternalData_15[[#This Row],[Rabat]]*0.2</f>
        <v>5</v>
      </c>
      <c r="I2965" s="2">
        <f>Table_ExternalData_15[[#This Row],[Price]]-(Table_ExternalData_15[[#This Row],[Price]]*Table_ExternalData_15[[#This Row],[BB rabat]])/100</f>
        <v>0.76</v>
      </c>
      <c r="J2965" s="2">
        <f>Table_ExternalData_15[[#This Row],[BB cena]]*Table_ExternalData_15[[#Headers],[1,22]]</f>
        <v>0.92720000000000002</v>
      </c>
      <c r="K2965" s="2">
        <f>Table_ExternalData_15[[#This Row],[Price]]*Table_ExternalData_15[[#Headers],[1,22]]</f>
        <v>0.97599999999999998</v>
      </c>
      <c r="L2965" s="7">
        <f>IF(G2965="White Shark",E2965*0.5,IF(G2965="Sbox",E2965*0.5,IF(G2965="Tenda",E2965*0.5,E2965*0.2)))/100</f>
        <v>0.05</v>
      </c>
      <c r="M2965" s="2">
        <f>Table_ExternalData_15[[#This Row],[Price]]-Table_ExternalData_15[[#This Row],[Price]]*Table_ExternalData_15[[#This Row],[extra popust]]</f>
        <v>0.76</v>
      </c>
      <c r="N2965" s="2">
        <f>IF(M2965&lt;I2965,M2965,I2965)</f>
        <v>0.76</v>
      </c>
      <c r="O2965" s="12" t="str">
        <f>IF(N2965&lt;I2965,$U$1," ")</f>
        <v xml:space="preserve"> </v>
      </c>
      <c r="P2965" s="12" t="str">
        <f>IFERROR((O2965+30)," ")</f>
        <v xml:space="preserve"> </v>
      </c>
      <c r="Q2965" s="2">
        <f ca="1">IF(O2965=$U$1,N2965,"0")*1.22</f>
        <v>0</v>
      </c>
    </row>
    <row r="2966" spans="1:17" x14ac:dyDescent="0.25">
      <c r="A2966" t="s">
        <v>266</v>
      </c>
      <c r="B2966" t="s">
        <v>265</v>
      </c>
      <c r="C2966">
        <v>5792</v>
      </c>
      <c r="D2966">
        <v>72.400000000000006</v>
      </c>
      <c r="E2966">
        <f>IFERROR(VLOOKUP(Table_ExternalData_15[[#This Row],[Id]],Rabati!B:C,2,0),0)</f>
        <v>10</v>
      </c>
      <c r="F2966">
        <v>0</v>
      </c>
      <c r="G2966" t="str">
        <f>VLOOKUP(Table_ExternalData_15[[#This Row],[Id]],'Blagovna izdelek'!A:C,3,0)</f>
        <v>EFB</v>
      </c>
      <c r="H2966">
        <f>Table_ExternalData_15[[#This Row],[Rabat]]*0.2</f>
        <v>2</v>
      </c>
      <c r="I2966" s="2">
        <f>Table_ExternalData_15[[#This Row],[Price]]-(Table_ExternalData_15[[#This Row],[Price]]*Table_ExternalData_15[[#This Row],[BB rabat]])/100</f>
        <v>70.952000000000012</v>
      </c>
      <c r="J2966" s="2">
        <f>Table_ExternalData_15[[#This Row],[BB cena]]*Table_ExternalData_15[[#Headers],[1,22]]</f>
        <v>86.561440000000019</v>
      </c>
      <c r="K2966" s="2">
        <f>Table_ExternalData_15[[#This Row],[Price]]*Table_ExternalData_15[[#Headers],[1,22]]</f>
        <v>88.328000000000003</v>
      </c>
      <c r="L2966" s="7">
        <f>IF(G2966="White Shark",E2966*0.5,IF(G2966="Sbox",E2966*0.5,IF(G2966="Tenda",E2966*0.5,E2966*0.2)))/100</f>
        <v>0.02</v>
      </c>
      <c r="M2966" s="2">
        <f>Table_ExternalData_15[[#This Row],[Price]]-Table_ExternalData_15[[#This Row],[Price]]*Table_ExternalData_15[[#This Row],[extra popust]]</f>
        <v>70.952000000000012</v>
      </c>
      <c r="N2966" s="2">
        <f>IF(M2966&lt;I2966,M2966,I2966)</f>
        <v>70.952000000000012</v>
      </c>
      <c r="O2966" s="12" t="str">
        <f>IF(N2966&lt;I2966,$U$1," ")</f>
        <v xml:space="preserve"> </v>
      </c>
      <c r="P2966" s="12" t="str">
        <f>IFERROR((O2966+30)," ")</f>
        <v xml:space="preserve"> </v>
      </c>
      <c r="Q2966" s="2">
        <f ca="1">IF(O2966=$U$1,N2966,"0")*1.22</f>
        <v>0</v>
      </c>
    </row>
    <row r="2967" spans="1:17" x14ac:dyDescent="0.25">
      <c r="A2967" t="s">
        <v>268</v>
      </c>
      <c r="B2967" t="s">
        <v>267</v>
      </c>
      <c r="C2967">
        <v>5793</v>
      </c>
      <c r="D2967">
        <v>66.459999999999994</v>
      </c>
      <c r="E2967">
        <f>IFERROR(VLOOKUP(Table_ExternalData_15[[#This Row],[Id]],Rabati!B:C,2,0),0)</f>
        <v>10</v>
      </c>
      <c r="F2967">
        <v>0</v>
      </c>
      <c r="G2967" t="str">
        <f>VLOOKUP(Table_ExternalData_15[[#This Row],[Id]],'Blagovna izdelek'!A:C,3,0)</f>
        <v>EFB</v>
      </c>
      <c r="H2967">
        <f>Table_ExternalData_15[[#This Row],[Rabat]]*0.2</f>
        <v>2</v>
      </c>
      <c r="I2967" s="2">
        <f>Table_ExternalData_15[[#This Row],[Price]]-(Table_ExternalData_15[[#This Row],[Price]]*Table_ExternalData_15[[#This Row],[BB rabat]])/100</f>
        <v>65.130799999999994</v>
      </c>
      <c r="J2967" s="2">
        <f>Table_ExternalData_15[[#This Row],[BB cena]]*Table_ExternalData_15[[#Headers],[1,22]]</f>
        <v>79.459575999999984</v>
      </c>
      <c r="K2967" s="2">
        <f>Table_ExternalData_15[[#This Row],[Price]]*Table_ExternalData_15[[#Headers],[1,22]]</f>
        <v>81.081199999999995</v>
      </c>
      <c r="L2967" s="7">
        <f>IF(G2967="White Shark",E2967*0.5,IF(G2967="Sbox",E2967*0.5,IF(G2967="Tenda",E2967*0.5,E2967*0.2)))/100</f>
        <v>0.02</v>
      </c>
      <c r="M2967" s="2">
        <f>Table_ExternalData_15[[#This Row],[Price]]-Table_ExternalData_15[[#This Row],[Price]]*Table_ExternalData_15[[#This Row],[extra popust]]</f>
        <v>65.130799999999994</v>
      </c>
      <c r="N2967" s="2">
        <f>IF(M2967&lt;I2967,M2967,I2967)</f>
        <v>65.130799999999994</v>
      </c>
      <c r="O2967" s="12" t="str">
        <f>IF(N2967&lt;I2967,$U$1," ")</f>
        <v xml:space="preserve"> </v>
      </c>
      <c r="P2967" s="12" t="str">
        <f>IFERROR((O2967+30)," ")</f>
        <v xml:space="preserve"> </v>
      </c>
      <c r="Q2967" s="2">
        <f ca="1">IF(O2967=$U$1,N2967,"0")*1.22</f>
        <v>0</v>
      </c>
    </row>
    <row r="2968" spans="1:17" x14ac:dyDescent="0.25">
      <c r="A2968" t="s">
        <v>270</v>
      </c>
      <c r="B2968" t="s">
        <v>269</v>
      </c>
      <c r="C2968">
        <v>5794</v>
      </c>
      <c r="D2968">
        <v>232.44</v>
      </c>
      <c r="E2968">
        <f>IFERROR(VLOOKUP(Table_ExternalData_15[[#This Row],[Id]],Rabati!B:C,2,0),0)</f>
        <v>10</v>
      </c>
      <c r="F2968">
        <v>0</v>
      </c>
      <c r="G2968" t="str">
        <f>VLOOKUP(Table_ExternalData_15[[#This Row],[Id]],'Blagovna izdelek'!A:C,3,0)</f>
        <v>EFB</v>
      </c>
      <c r="H2968">
        <f>Table_ExternalData_15[[#This Row],[Rabat]]*0.2</f>
        <v>2</v>
      </c>
      <c r="I2968" s="2">
        <f>Table_ExternalData_15[[#This Row],[Price]]-(Table_ExternalData_15[[#This Row],[Price]]*Table_ExternalData_15[[#This Row],[BB rabat]])/100</f>
        <v>227.7912</v>
      </c>
      <c r="J2968" s="2">
        <f>Table_ExternalData_15[[#This Row],[BB cena]]*Table_ExternalData_15[[#Headers],[1,22]]</f>
        <v>277.90526399999999</v>
      </c>
      <c r="K2968" s="2">
        <f>Table_ExternalData_15[[#This Row],[Price]]*Table_ExternalData_15[[#Headers],[1,22]]</f>
        <v>283.57679999999999</v>
      </c>
      <c r="L2968" s="7">
        <f>IF(G2968="White Shark",E2968*0.5,IF(G2968="Sbox",E2968*0.5,IF(G2968="Tenda",E2968*0.5,E2968*0.2)))/100</f>
        <v>0.02</v>
      </c>
      <c r="M2968" s="2">
        <f>Table_ExternalData_15[[#This Row],[Price]]-Table_ExternalData_15[[#This Row],[Price]]*Table_ExternalData_15[[#This Row],[extra popust]]</f>
        <v>227.7912</v>
      </c>
      <c r="N2968" s="2">
        <f>IF(M2968&lt;I2968,M2968,I2968)</f>
        <v>227.7912</v>
      </c>
      <c r="O2968" s="12" t="str">
        <f>IF(N2968&lt;I2968,$U$1," ")</f>
        <v xml:space="preserve"> </v>
      </c>
      <c r="P2968" s="12" t="str">
        <f>IFERROR((O2968+30)," ")</f>
        <v xml:space="preserve"> </v>
      </c>
      <c r="Q2968" s="2">
        <f ca="1">IF(O2968=$U$1,N2968,"0")*1.22</f>
        <v>0</v>
      </c>
    </row>
    <row r="2969" spans="1:17" x14ac:dyDescent="0.25">
      <c r="A2969" t="s">
        <v>272</v>
      </c>
      <c r="B2969" t="s">
        <v>271</v>
      </c>
      <c r="C2969">
        <v>5795</v>
      </c>
      <c r="D2969">
        <v>126.68</v>
      </c>
      <c r="E2969">
        <f>IFERROR(VLOOKUP(Table_ExternalData_15[[#This Row],[Id]],Rabati!B:C,2,0),0)</f>
        <v>10</v>
      </c>
      <c r="F2969">
        <v>1</v>
      </c>
      <c r="G2969" t="str">
        <f>VLOOKUP(Table_ExternalData_15[[#This Row],[Id]],'Blagovna izdelek'!A:C,3,0)</f>
        <v>EFB</v>
      </c>
      <c r="H2969">
        <f>Table_ExternalData_15[[#This Row],[Rabat]]*0.2</f>
        <v>2</v>
      </c>
      <c r="I2969" s="2">
        <f>Table_ExternalData_15[[#This Row],[Price]]-(Table_ExternalData_15[[#This Row],[Price]]*Table_ExternalData_15[[#This Row],[BB rabat]])/100</f>
        <v>124.1464</v>
      </c>
      <c r="J2969" s="2">
        <f>Table_ExternalData_15[[#This Row],[BB cena]]*Table_ExternalData_15[[#Headers],[1,22]]</f>
        <v>151.458608</v>
      </c>
      <c r="K2969" s="2">
        <f>Table_ExternalData_15[[#This Row],[Price]]*Table_ExternalData_15[[#Headers],[1,22]]</f>
        <v>154.5496</v>
      </c>
      <c r="L2969" s="7">
        <f>IF(G2969="White Shark",E2969*0.5,IF(G2969="Sbox",E2969*0.5,IF(G2969="Tenda",E2969*0.5,E2969*0.2)))/100</f>
        <v>0.02</v>
      </c>
      <c r="M2969" s="2">
        <f>Table_ExternalData_15[[#This Row],[Price]]-Table_ExternalData_15[[#This Row],[Price]]*Table_ExternalData_15[[#This Row],[extra popust]]</f>
        <v>124.1464</v>
      </c>
      <c r="N2969" s="2">
        <f>IF(M2969&lt;I2969,M2969,I2969)</f>
        <v>124.1464</v>
      </c>
      <c r="O2969" s="12" t="str">
        <f>IF(N2969&lt;I2969,$U$1," ")</f>
        <v xml:space="preserve"> </v>
      </c>
      <c r="P2969" s="12" t="str">
        <f>IFERROR((O2969+30)," ")</f>
        <v xml:space="preserve"> </v>
      </c>
      <c r="Q2969" s="2">
        <f ca="1">IF(O2969=$U$1,N2969,"0")*1.22</f>
        <v>0</v>
      </c>
    </row>
    <row r="2970" spans="1:17" x14ac:dyDescent="0.25">
      <c r="A2970" t="s">
        <v>705</v>
      </c>
      <c r="B2970" t="s">
        <v>9671</v>
      </c>
      <c r="C2970">
        <v>6944</v>
      </c>
      <c r="D2970">
        <v>3.26</v>
      </c>
      <c r="E2970">
        <f>IFERROR(VLOOKUP(Table_ExternalData_15[[#This Row],[Id]],Rabati!B:C,2,0),0)</f>
        <v>30</v>
      </c>
      <c r="F2970">
        <v>6</v>
      </c>
      <c r="G2970" t="str">
        <f>VLOOKUP(Table_ExternalData_15[[#This Row],[Id]],'Blagovna izdelek'!A:C,3,0)</f>
        <v>EFB</v>
      </c>
      <c r="H2970">
        <f>Table_ExternalData_15[[#This Row],[Rabat]]*0.2</f>
        <v>6</v>
      </c>
      <c r="I2970" s="2">
        <f>Table_ExternalData_15[[#This Row],[Price]]-(Table_ExternalData_15[[#This Row],[Price]]*Table_ExternalData_15[[#This Row],[BB rabat]])/100</f>
        <v>3.0644</v>
      </c>
      <c r="J2970" s="2">
        <f>Table_ExternalData_15[[#This Row],[BB cena]]*Table_ExternalData_15[[#Headers],[1,22]]</f>
        <v>3.7385679999999999</v>
      </c>
      <c r="K2970" s="2">
        <f>Table_ExternalData_15[[#This Row],[Price]]*Table_ExternalData_15[[#Headers],[1,22]]</f>
        <v>3.9771999999999998</v>
      </c>
      <c r="L2970" s="7">
        <f>IF(G2970="White Shark",E2970*0.5,IF(G2970="Sbox",E2970*0.5,IF(G2970="Tenda",E2970*0.5,E2970*0.2)))/100</f>
        <v>0.06</v>
      </c>
      <c r="M2970" s="2">
        <f>Table_ExternalData_15[[#This Row],[Price]]-Table_ExternalData_15[[#This Row],[Price]]*Table_ExternalData_15[[#This Row],[extra popust]]</f>
        <v>3.0644</v>
      </c>
      <c r="N2970" s="2">
        <f>IF(M2970&lt;I2970,M2970,I2970)</f>
        <v>3.0644</v>
      </c>
      <c r="O2970" s="12" t="str">
        <f>IF(N2970&lt;I2970,$U$1," ")</f>
        <v xml:space="preserve"> </v>
      </c>
      <c r="P2970" s="12" t="str">
        <f>IFERROR((O2970+30)," ")</f>
        <v xml:space="preserve"> </v>
      </c>
      <c r="Q2970" s="2">
        <f ca="1">IF(O2970=$U$1,N2970,"0")*1.22</f>
        <v>0</v>
      </c>
    </row>
    <row r="2971" spans="1:17" x14ac:dyDescent="0.25">
      <c r="A2971" t="s">
        <v>780</v>
      </c>
      <c r="B2971" t="s">
        <v>779</v>
      </c>
      <c r="C2971">
        <v>7005</v>
      </c>
      <c r="D2971">
        <v>125.33</v>
      </c>
      <c r="E2971">
        <f>IFERROR(VLOOKUP(Table_ExternalData_15[[#This Row],[Id]],Rabati!B:C,2,0),0)</f>
        <v>30</v>
      </c>
      <c r="F2971">
        <v>0</v>
      </c>
      <c r="G2971" t="str">
        <f>VLOOKUP(Table_ExternalData_15[[#This Row],[Id]],'Blagovna izdelek'!A:C,3,0)</f>
        <v>EFB</v>
      </c>
      <c r="H2971">
        <f>Table_ExternalData_15[[#This Row],[Rabat]]*0.2</f>
        <v>6</v>
      </c>
      <c r="I2971" s="2">
        <f>Table_ExternalData_15[[#This Row],[Price]]-(Table_ExternalData_15[[#This Row],[Price]]*Table_ExternalData_15[[#This Row],[BB rabat]])/100</f>
        <v>117.81019999999999</v>
      </c>
      <c r="J2971" s="2">
        <f>Table_ExternalData_15[[#This Row],[BB cena]]*Table_ExternalData_15[[#Headers],[1,22]]</f>
        <v>143.728444</v>
      </c>
      <c r="K2971" s="2">
        <f>Table_ExternalData_15[[#This Row],[Price]]*Table_ExternalData_15[[#Headers],[1,22]]</f>
        <v>152.90260000000001</v>
      </c>
      <c r="L2971" s="7">
        <f>IF(G2971="White Shark",E2971*0.5,IF(G2971="Sbox",E2971*0.5,IF(G2971="Tenda",E2971*0.5,E2971*0.2)))/100</f>
        <v>0.06</v>
      </c>
      <c r="M2971" s="2">
        <f>Table_ExternalData_15[[#This Row],[Price]]-Table_ExternalData_15[[#This Row],[Price]]*Table_ExternalData_15[[#This Row],[extra popust]]</f>
        <v>117.81019999999999</v>
      </c>
      <c r="N2971" s="2">
        <f>IF(M2971&lt;I2971,M2971,I2971)</f>
        <v>117.81019999999999</v>
      </c>
      <c r="O2971" s="12" t="str">
        <f>IF(N2971&lt;I2971,$U$1," ")</f>
        <v xml:space="preserve"> </v>
      </c>
      <c r="P2971" s="12" t="str">
        <f>IFERROR((O2971+30)," ")</f>
        <v xml:space="preserve"> </v>
      </c>
      <c r="Q2971" s="2">
        <f ca="1">IF(O2971=$U$1,N2971,"0")*1.22</f>
        <v>0</v>
      </c>
    </row>
    <row r="2972" spans="1:17" x14ac:dyDescent="0.25">
      <c r="A2972" t="s">
        <v>834</v>
      </c>
      <c r="B2972" t="s">
        <v>833</v>
      </c>
      <c r="C2972">
        <v>7059</v>
      </c>
      <c r="D2972">
        <v>1.37</v>
      </c>
      <c r="E2972">
        <f>IFERROR(VLOOKUP(Table_ExternalData_15[[#This Row],[Id]],Rabati!B:C,2,0),0)</f>
        <v>30</v>
      </c>
      <c r="F2972">
        <v>0</v>
      </c>
      <c r="G2972" t="str">
        <f>VLOOKUP(Table_ExternalData_15[[#This Row],[Id]],'Blagovna izdelek'!A:C,3,0)</f>
        <v>EFB</v>
      </c>
      <c r="H2972">
        <f>Table_ExternalData_15[[#This Row],[Rabat]]*0.2</f>
        <v>6</v>
      </c>
      <c r="I2972" s="2">
        <f>Table_ExternalData_15[[#This Row],[Price]]-(Table_ExternalData_15[[#This Row],[Price]]*Table_ExternalData_15[[#This Row],[BB rabat]])/100</f>
        <v>1.2878000000000001</v>
      </c>
      <c r="J2972" s="2">
        <f>Table_ExternalData_15[[#This Row],[BB cena]]*Table_ExternalData_15[[#Headers],[1,22]]</f>
        <v>1.571116</v>
      </c>
      <c r="K2972" s="2">
        <f>Table_ExternalData_15[[#This Row],[Price]]*Table_ExternalData_15[[#Headers],[1,22]]</f>
        <v>1.6714</v>
      </c>
      <c r="L2972" s="7">
        <f>IF(G2972="White Shark",E2972*0.5,IF(G2972="Sbox",E2972*0.5,IF(G2972="Tenda",E2972*0.5,E2972*0.2)))/100</f>
        <v>0.06</v>
      </c>
      <c r="M2972" s="2">
        <f>Table_ExternalData_15[[#This Row],[Price]]-Table_ExternalData_15[[#This Row],[Price]]*Table_ExternalData_15[[#This Row],[extra popust]]</f>
        <v>1.2878000000000001</v>
      </c>
      <c r="N2972" s="2">
        <f>IF(M2972&lt;I2972,M2972,I2972)</f>
        <v>1.2878000000000001</v>
      </c>
      <c r="O2972" s="12" t="str">
        <f>IF(N2972&lt;I2972,$U$1," ")</f>
        <v xml:space="preserve"> </v>
      </c>
      <c r="P2972" s="12" t="str">
        <f>IFERROR((O2972+30)," ")</f>
        <v xml:space="preserve"> </v>
      </c>
      <c r="Q2972" s="2">
        <f ca="1">IF(O2972=$U$1,N2972,"0")*1.22</f>
        <v>0</v>
      </c>
    </row>
    <row r="2973" spans="1:17" x14ac:dyDescent="0.25">
      <c r="A2973" t="s">
        <v>1090</v>
      </c>
      <c r="B2973" t="s">
        <v>1089</v>
      </c>
      <c r="C2973">
        <v>7367</v>
      </c>
      <c r="D2973">
        <v>7.85</v>
      </c>
      <c r="E2973">
        <f>IFERROR(VLOOKUP(Table_ExternalData_15[[#This Row],[Id]],Rabati!B:C,2,0),0)</f>
        <v>25</v>
      </c>
      <c r="F2973">
        <v>10</v>
      </c>
      <c r="G2973" t="str">
        <f>VLOOKUP(Table_ExternalData_15[[#This Row],[Id]],'Blagovna izdelek'!A:C,3,0)</f>
        <v>EFB</v>
      </c>
      <c r="H2973">
        <f>Table_ExternalData_15[[#This Row],[Rabat]]*0.2</f>
        <v>5</v>
      </c>
      <c r="I2973" s="2">
        <f>Table_ExternalData_15[[#This Row],[Price]]-(Table_ExternalData_15[[#This Row],[Price]]*Table_ExternalData_15[[#This Row],[BB rabat]])/100</f>
        <v>7.4574999999999996</v>
      </c>
      <c r="J2973" s="2">
        <f>Table_ExternalData_15[[#This Row],[BB cena]]*Table_ExternalData_15[[#Headers],[1,22]]</f>
        <v>9.0981499999999986</v>
      </c>
      <c r="K2973" s="2">
        <f>Table_ExternalData_15[[#This Row],[Price]]*Table_ExternalData_15[[#Headers],[1,22]]</f>
        <v>9.577</v>
      </c>
      <c r="L2973" s="7">
        <f>IF(G2973="White Shark",E2973*0.5,IF(G2973="Sbox",E2973*0.5,IF(G2973="Tenda",E2973*0.5,E2973*0.2)))/100</f>
        <v>0.05</v>
      </c>
      <c r="M2973" s="2">
        <f>Table_ExternalData_15[[#This Row],[Price]]-Table_ExternalData_15[[#This Row],[Price]]*Table_ExternalData_15[[#This Row],[extra popust]]</f>
        <v>7.4574999999999996</v>
      </c>
      <c r="N2973" s="2">
        <f>IF(M2973&lt;I2973,M2973,I2973)</f>
        <v>7.4574999999999996</v>
      </c>
      <c r="O2973" s="12" t="str">
        <f>IF(N2973&lt;I2973,$U$1," ")</f>
        <v xml:space="preserve"> </v>
      </c>
      <c r="P2973" s="12" t="str">
        <f>IFERROR((O2973+30)," ")</f>
        <v xml:space="preserve"> </v>
      </c>
      <c r="Q2973" s="2">
        <f ca="1">IF(O2973=$U$1,N2973,"0")*1.22</f>
        <v>0</v>
      </c>
    </row>
    <row r="2974" spans="1:17" x14ac:dyDescent="0.25">
      <c r="A2974" t="s">
        <v>1196</v>
      </c>
      <c r="B2974" t="s">
        <v>1195</v>
      </c>
      <c r="C2974">
        <v>7493</v>
      </c>
      <c r="D2974">
        <v>1.35</v>
      </c>
      <c r="E2974">
        <f>IFERROR(VLOOKUP(Table_ExternalData_15[[#This Row],[Id]],Rabati!B:C,2,0),0)</f>
        <v>30</v>
      </c>
      <c r="F2974">
        <v>25</v>
      </c>
      <c r="G2974" t="str">
        <f>VLOOKUP(Table_ExternalData_15[[#This Row],[Id]],'Blagovna izdelek'!A:C,3,0)</f>
        <v>EFB</v>
      </c>
      <c r="H2974">
        <f>Table_ExternalData_15[[#This Row],[Rabat]]*0.2</f>
        <v>6</v>
      </c>
      <c r="I2974" s="2">
        <f>Table_ExternalData_15[[#This Row],[Price]]-(Table_ExternalData_15[[#This Row],[Price]]*Table_ExternalData_15[[#This Row],[BB rabat]])/100</f>
        <v>1.2690000000000001</v>
      </c>
      <c r="J2974" s="2">
        <f>Table_ExternalData_15[[#This Row],[BB cena]]*Table_ExternalData_15[[#Headers],[1,22]]</f>
        <v>1.5481800000000001</v>
      </c>
      <c r="K2974" s="2">
        <f>Table_ExternalData_15[[#This Row],[Price]]*Table_ExternalData_15[[#Headers],[1,22]]</f>
        <v>1.647</v>
      </c>
      <c r="L2974" s="7">
        <f>IF(G2974="White Shark",E2974*0.5,IF(G2974="Sbox",E2974*0.5,IF(G2974="Tenda",E2974*0.5,E2974*0.2)))/100</f>
        <v>0.06</v>
      </c>
      <c r="M2974" s="2">
        <f>Table_ExternalData_15[[#This Row],[Price]]-Table_ExternalData_15[[#This Row],[Price]]*Table_ExternalData_15[[#This Row],[extra popust]]</f>
        <v>1.2690000000000001</v>
      </c>
      <c r="N2974" s="2">
        <f>IF(M2974&lt;I2974,M2974,I2974)</f>
        <v>1.2690000000000001</v>
      </c>
      <c r="O2974" s="12" t="str">
        <f>IF(N2974&lt;I2974,$U$1," ")</f>
        <v xml:space="preserve"> </v>
      </c>
      <c r="P2974" s="12" t="str">
        <f>IFERROR((O2974+30)," ")</f>
        <v xml:space="preserve"> </v>
      </c>
      <c r="Q2974" s="2">
        <f ca="1">IF(O2974=$U$1,N2974,"0")*1.22</f>
        <v>0</v>
      </c>
    </row>
    <row r="2975" spans="1:17" x14ac:dyDescent="0.25">
      <c r="A2975" t="s">
        <v>1198</v>
      </c>
      <c r="B2975" t="s">
        <v>1197</v>
      </c>
      <c r="C2975">
        <v>7494</v>
      </c>
      <c r="D2975">
        <v>1.35</v>
      </c>
      <c r="E2975">
        <f>IFERROR(VLOOKUP(Table_ExternalData_15[[#This Row],[Id]],Rabati!B:C,2,0),0)</f>
        <v>30</v>
      </c>
      <c r="F2975">
        <v>0</v>
      </c>
      <c r="G2975" t="str">
        <f>VLOOKUP(Table_ExternalData_15[[#This Row],[Id]],'Blagovna izdelek'!A:C,3,0)</f>
        <v>EFB</v>
      </c>
      <c r="H2975">
        <f>Table_ExternalData_15[[#This Row],[Rabat]]*0.2</f>
        <v>6</v>
      </c>
      <c r="I2975" s="2">
        <f>Table_ExternalData_15[[#This Row],[Price]]-(Table_ExternalData_15[[#This Row],[Price]]*Table_ExternalData_15[[#This Row],[BB rabat]])/100</f>
        <v>1.2690000000000001</v>
      </c>
      <c r="J2975" s="2">
        <f>Table_ExternalData_15[[#This Row],[BB cena]]*Table_ExternalData_15[[#Headers],[1,22]]</f>
        <v>1.5481800000000001</v>
      </c>
      <c r="K2975" s="2">
        <f>Table_ExternalData_15[[#This Row],[Price]]*Table_ExternalData_15[[#Headers],[1,22]]</f>
        <v>1.647</v>
      </c>
      <c r="L2975" s="7">
        <f>IF(G2975="White Shark",E2975*0.5,IF(G2975="Sbox",E2975*0.5,IF(G2975="Tenda",E2975*0.5,E2975*0.2)))/100</f>
        <v>0.06</v>
      </c>
      <c r="M2975" s="2">
        <f>Table_ExternalData_15[[#This Row],[Price]]-Table_ExternalData_15[[#This Row],[Price]]*Table_ExternalData_15[[#This Row],[extra popust]]</f>
        <v>1.2690000000000001</v>
      </c>
      <c r="N2975" s="2">
        <f>IF(M2975&lt;I2975,M2975,I2975)</f>
        <v>1.2690000000000001</v>
      </c>
      <c r="O2975" s="12" t="str">
        <f>IF(N2975&lt;I2975,$U$1," ")</f>
        <v xml:space="preserve"> </v>
      </c>
      <c r="P2975" s="12" t="str">
        <f>IFERROR((O2975+30)," ")</f>
        <v xml:space="preserve"> </v>
      </c>
      <c r="Q2975" s="2">
        <f ca="1">IF(O2975=$U$1,N2975,"0")*1.22</f>
        <v>0</v>
      </c>
    </row>
    <row r="2976" spans="1:17" x14ac:dyDescent="0.25">
      <c r="A2976" t="s">
        <v>1233</v>
      </c>
      <c r="B2976" t="s">
        <v>1232</v>
      </c>
      <c r="C2976">
        <v>7516</v>
      </c>
      <c r="D2976">
        <v>1.9</v>
      </c>
      <c r="E2976">
        <f>IFERROR(VLOOKUP(Table_ExternalData_15[[#This Row],[Id]],Rabati!B:C,2,0),0)</f>
        <v>30</v>
      </c>
      <c r="F2976">
        <v>14</v>
      </c>
      <c r="G2976" t="str">
        <f>VLOOKUP(Table_ExternalData_15[[#This Row],[Id]],'Blagovna izdelek'!A:C,3,0)</f>
        <v>EFB</v>
      </c>
      <c r="H2976">
        <f>Table_ExternalData_15[[#This Row],[Rabat]]*0.2</f>
        <v>6</v>
      </c>
      <c r="I2976" s="2">
        <f>Table_ExternalData_15[[#This Row],[Price]]-(Table_ExternalData_15[[#This Row],[Price]]*Table_ExternalData_15[[#This Row],[BB rabat]])/100</f>
        <v>1.786</v>
      </c>
      <c r="J2976" s="2">
        <f>Table_ExternalData_15[[#This Row],[BB cena]]*Table_ExternalData_15[[#Headers],[1,22]]</f>
        <v>2.1789200000000002</v>
      </c>
      <c r="K2976" s="2">
        <f>Table_ExternalData_15[[#This Row],[Price]]*Table_ExternalData_15[[#Headers],[1,22]]</f>
        <v>2.3180000000000001</v>
      </c>
      <c r="L2976" s="7">
        <f>IF(G2976="White Shark",E2976*0.5,IF(G2976="Sbox",E2976*0.5,IF(G2976="Tenda",E2976*0.5,E2976*0.2)))/100</f>
        <v>0.06</v>
      </c>
      <c r="M2976" s="2">
        <f>Table_ExternalData_15[[#This Row],[Price]]-Table_ExternalData_15[[#This Row],[Price]]*Table_ExternalData_15[[#This Row],[extra popust]]</f>
        <v>1.786</v>
      </c>
      <c r="N2976" s="2">
        <f>IF(M2976&lt;I2976,M2976,I2976)</f>
        <v>1.786</v>
      </c>
      <c r="O2976" s="12" t="str">
        <f>IF(N2976&lt;I2976,$U$1," ")</f>
        <v xml:space="preserve"> </v>
      </c>
      <c r="P2976" s="12" t="str">
        <f>IFERROR((O2976+30)," ")</f>
        <v xml:space="preserve"> </v>
      </c>
      <c r="Q2976" s="2">
        <f ca="1">IF(O2976=$U$1,N2976,"0")*1.22</f>
        <v>0</v>
      </c>
    </row>
    <row r="2977" spans="1:17" x14ac:dyDescent="0.25">
      <c r="A2977" t="s">
        <v>1287</v>
      </c>
      <c r="B2977" t="s">
        <v>1286</v>
      </c>
      <c r="C2977">
        <v>7557</v>
      </c>
      <c r="D2977">
        <v>7.9</v>
      </c>
      <c r="E2977">
        <f>IFERROR(VLOOKUP(Table_ExternalData_15[[#This Row],[Id]],Rabati!B:C,2,0),0)</f>
        <v>30</v>
      </c>
      <c r="F2977">
        <v>5</v>
      </c>
      <c r="G2977" t="str">
        <f>VLOOKUP(Table_ExternalData_15[[#This Row],[Id]],'Blagovna izdelek'!A:C,3,0)</f>
        <v>EFB</v>
      </c>
      <c r="H2977">
        <f>Table_ExternalData_15[[#This Row],[Rabat]]*0.2</f>
        <v>6</v>
      </c>
      <c r="I2977" s="2">
        <f>Table_ExternalData_15[[#This Row],[Price]]-(Table_ExternalData_15[[#This Row],[Price]]*Table_ExternalData_15[[#This Row],[BB rabat]])/100</f>
        <v>7.4260000000000002</v>
      </c>
      <c r="J2977" s="2">
        <f>Table_ExternalData_15[[#This Row],[BB cena]]*Table_ExternalData_15[[#Headers],[1,22]]</f>
        <v>9.0597200000000004</v>
      </c>
      <c r="K2977" s="2">
        <f>Table_ExternalData_15[[#This Row],[Price]]*Table_ExternalData_15[[#Headers],[1,22]]</f>
        <v>9.6379999999999999</v>
      </c>
      <c r="L2977" s="7">
        <f>IF(G2977="White Shark",E2977*0.5,IF(G2977="Sbox",E2977*0.5,IF(G2977="Tenda",E2977*0.5,E2977*0.2)))/100</f>
        <v>0.06</v>
      </c>
      <c r="M2977" s="2">
        <f>Table_ExternalData_15[[#This Row],[Price]]-Table_ExternalData_15[[#This Row],[Price]]*Table_ExternalData_15[[#This Row],[extra popust]]</f>
        <v>7.4260000000000002</v>
      </c>
      <c r="N2977" s="2">
        <f>IF(M2977&lt;I2977,M2977,I2977)</f>
        <v>7.4260000000000002</v>
      </c>
      <c r="O2977" s="12" t="str">
        <f>IF(N2977&lt;I2977,$U$1," ")</f>
        <v xml:space="preserve"> </v>
      </c>
      <c r="P2977" s="12" t="str">
        <f>IFERROR((O2977+30)," ")</f>
        <v xml:space="preserve"> </v>
      </c>
      <c r="Q2977" s="2">
        <f ca="1">IF(O2977=$U$1,N2977,"0")*1.22</f>
        <v>0</v>
      </c>
    </row>
    <row r="2978" spans="1:17" x14ac:dyDescent="0.25">
      <c r="A2978" t="s">
        <v>1298</v>
      </c>
      <c r="B2978" t="s">
        <v>1297</v>
      </c>
      <c r="C2978">
        <v>7568</v>
      </c>
      <c r="D2978">
        <v>72.44</v>
      </c>
      <c r="E2978">
        <f>IFERROR(VLOOKUP(Table_ExternalData_15[[#This Row],[Id]],Rabati!B:C,2,0),0)</f>
        <v>30</v>
      </c>
      <c r="F2978">
        <v>0</v>
      </c>
      <c r="G2978" t="str">
        <f>VLOOKUP(Table_ExternalData_15[[#This Row],[Id]],'Blagovna izdelek'!A:C,3,0)</f>
        <v>EFB</v>
      </c>
      <c r="H2978">
        <f>Table_ExternalData_15[[#This Row],[Rabat]]*0.2</f>
        <v>6</v>
      </c>
      <c r="I2978" s="2">
        <f>Table_ExternalData_15[[#This Row],[Price]]-(Table_ExternalData_15[[#This Row],[Price]]*Table_ExternalData_15[[#This Row],[BB rabat]])/100</f>
        <v>68.093599999999995</v>
      </c>
      <c r="J2978" s="2">
        <f>Table_ExternalData_15[[#This Row],[BB cena]]*Table_ExternalData_15[[#Headers],[1,22]]</f>
        <v>83.074191999999996</v>
      </c>
      <c r="K2978" s="2">
        <f>Table_ExternalData_15[[#This Row],[Price]]*Table_ExternalData_15[[#Headers],[1,22]]</f>
        <v>88.376799999999989</v>
      </c>
      <c r="L2978" s="7">
        <f>IF(G2978="White Shark",E2978*0.5,IF(G2978="Sbox",E2978*0.5,IF(G2978="Tenda",E2978*0.5,E2978*0.2)))/100</f>
        <v>0.06</v>
      </c>
      <c r="M2978" s="2">
        <f>Table_ExternalData_15[[#This Row],[Price]]-Table_ExternalData_15[[#This Row],[Price]]*Table_ExternalData_15[[#This Row],[extra popust]]</f>
        <v>68.093599999999995</v>
      </c>
      <c r="N2978" s="2">
        <f>IF(M2978&lt;I2978,M2978,I2978)</f>
        <v>68.093599999999995</v>
      </c>
      <c r="O2978" s="12" t="str">
        <f>IF(N2978&lt;I2978,$U$1," ")</f>
        <v xml:space="preserve"> </v>
      </c>
      <c r="P2978" s="12" t="str">
        <f>IFERROR((O2978+30)," ")</f>
        <v xml:space="preserve"> </v>
      </c>
      <c r="Q2978" s="2">
        <f ca="1">IF(O2978=$U$1,N2978,"0")*1.22</f>
        <v>0</v>
      </c>
    </row>
    <row r="2979" spans="1:17" x14ac:dyDescent="0.25">
      <c r="A2979" t="s">
        <v>1472</v>
      </c>
      <c r="B2979" t="s">
        <v>1471</v>
      </c>
      <c r="C2979">
        <v>7728</v>
      </c>
      <c r="D2979">
        <v>1.02</v>
      </c>
      <c r="E2979">
        <f>IFERROR(VLOOKUP(Table_ExternalData_15[[#This Row],[Id]],Rabati!B:C,2,0),0)</f>
        <v>25</v>
      </c>
      <c r="F2979">
        <v>53</v>
      </c>
      <c r="G2979" t="str">
        <f>VLOOKUP(Table_ExternalData_15[[#This Row],[Id]],'Blagovna izdelek'!A:C,3,0)</f>
        <v>EFB</v>
      </c>
      <c r="H2979">
        <f>Table_ExternalData_15[[#This Row],[Rabat]]*0.2</f>
        <v>5</v>
      </c>
      <c r="I2979" s="2">
        <f>Table_ExternalData_15[[#This Row],[Price]]-(Table_ExternalData_15[[#This Row],[Price]]*Table_ExternalData_15[[#This Row],[BB rabat]])/100</f>
        <v>0.96899999999999997</v>
      </c>
      <c r="J2979" s="2">
        <f>Table_ExternalData_15[[#This Row],[BB cena]]*Table_ExternalData_15[[#Headers],[1,22]]</f>
        <v>1.18218</v>
      </c>
      <c r="K2979" s="2">
        <f>Table_ExternalData_15[[#This Row],[Price]]*Table_ExternalData_15[[#Headers],[1,22]]</f>
        <v>1.2444</v>
      </c>
      <c r="L2979" s="7">
        <f>IF(G2979="White Shark",E2979*0.5,IF(G2979="Sbox",E2979*0.5,IF(G2979="Tenda",E2979*0.5,E2979*0.2)))/100</f>
        <v>0.05</v>
      </c>
      <c r="M2979" s="2">
        <f>Table_ExternalData_15[[#This Row],[Price]]-Table_ExternalData_15[[#This Row],[Price]]*Table_ExternalData_15[[#This Row],[extra popust]]</f>
        <v>0.96899999999999997</v>
      </c>
      <c r="N2979" s="2">
        <f>IF(M2979&lt;I2979,M2979,I2979)</f>
        <v>0.96899999999999997</v>
      </c>
      <c r="O2979" s="12" t="str">
        <f>IF(N2979&lt;I2979,$U$1," ")</f>
        <v xml:space="preserve"> </v>
      </c>
      <c r="P2979" s="12" t="str">
        <f>IFERROR((O2979+30)," ")</f>
        <v xml:space="preserve"> </v>
      </c>
      <c r="Q2979" s="2">
        <f ca="1">IF(O2979=$U$1,N2979,"0")*1.22</f>
        <v>0</v>
      </c>
    </row>
    <row r="2980" spans="1:17" x14ac:dyDescent="0.25">
      <c r="A2980" t="s">
        <v>1474</v>
      </c>
      <c r="B2980" t="s">
        <v>1473</v>
      </c>
      <c r="C2980">
        <v>7729</v>
      </c>
      <c r="D2980">
        <v>1.02</v>
      </c>
      <c r="E2980">
        <f>IFERROR(VLOOKUP(Table_ExternalData_15[[#This Row],[Id]],Rabati!B:C,2,0),0)</f>
        <v>25</v>
      </c>
      <c r="F2980">
        <v>25</v>
      </c>
      <c r="G2980" t="str">
        <f>VLOOKUP(Table_ExternalData_15[[#This Row],[Id]],'Blagovna izdelek'!A:C,3,0)</f>
        <v>EFB</v>
      </c>
      <c r="H2980">
        <f>Table_ExternalData_15[[#This Row],[Rabat]]*0.2</f>
        <v>5</v>
      </c>
      <c r="I2980" s="2">
        <f>Table_ExternalData_15[[#This Row],[Price]]-(Table_ExternalData_15[[#This Row],[Price]]*Table_ExternalData_15[[#This Row],[BB rabat]])/100</f>
        <v>0.96899999999999997</v>
      </c>
      <c r="J2980" s="2">
        <f>Table_ExternalData_15[[#This Row],[BB cena]]*Table_ExternalData_15[[#Headers],[1,22]]</f>
        <v>1.18218</v>
      </c>
      <c r="K2980" s="2">
        <f>Table_ExternalData_15[[#This Row],[Price]]*Table_ExternalData_15[[#Headers],[1,22]]</f>
        <v>1.2444</v>
      </c>
      <c r="L2980" s="7">
        <f>IF(G2980="White Shark",E2980*0.5,IF(G2980="Sbox",E2980*0.5,IF(G2980="Tenda",E2980*0.5,E2980*0.2)))/100</f>
        <v>0.05</v>
      </c>
      <c r="M2980" s="2">
        <f>Table_ExternalData_15[[#This Row],[Price]]-Table_ExternalData_15[[#This Row],[Price]]*Table_ExternalData_15[[#This Row],[extra popust]]</f>
        <v>0.96899999999999997</v>
      </c>
      <c r="N2980" s="2">
        <f>IF(M2980&lt;I2980,M2980,I2980)</f>
        <v>0.96899999999999997</v>
      </c>
      <c r="O2980" s="12" t="str">
        <f>IF(N2980&lt;I2980,$U$1," ")</f>
        <v xml:space="preserve"> </v>
      </c>
      <c r="P2980" s="12" t="str">
        <f>IFERROR((O2980+30)," ")</f>
        <v xml:space="preserve"> </v>
      </c>
      <c r="Q2980" s="2">
        <f ca="1">IF(O2980=$U$1,N2980,"0")*1.22</f>
        <v>0</v>
      </c>
    </row>
    <row r="2981" spans="1:17" x14ac:dyDescent="0.25">
      <c r="A2981" t="s">
        <v>1476</v>
      </c>
      <c r="B2981" t="s">
        <v>1475</v>
      </c>
      <c r="C2981">
        <v>7730</v>
      </c>
      <c r="D2981">
        <v>1.02</v>
      </c>
      <c r="E2981">
        <f>IFERROR(VLOOKUP(Table_ExternalData_15[[#This Row],[Id]],Rabati!B:C,2,0),0)</f>
        <v>25</v>
      </c>
      <c r="F2981">
        <v>22</v>
      </c>
      <c r="G2981" t="str">
        <f>VLOOKUP(Table_ExternalData_15[[#This Row],[Id]],'Blagovna izdelek'!A:C,3,0)</f>
        <v>EFB</v>
      </c>
      <c r="H2981">
        <f>Table_ExternalData_15[[#This Row],[Rabat]]*0.2</f>
        <v>5</v>
      </c>
      <c r="I2981" s="2">
        <f>Table_ExternalData_15[[#This Row],[Price]]-(Table_ExternalData_15[[#This Row],[Price]]*Table_ExternalData_15[[#This Row],[BB rabat]])/100</f>
        <v>0.96899999999999997</v>
      </c>
      <c r="J2981" s="2">
        <f>Table_ExternalData_15[[#This Row],[BB cena]]*Table_ExternalData_15[[#Headers],[1,22]]</f>
        <v>1.18218</v>
      </c>
      <c r="K2981" s="2">
        <f>Table_ExternalData_15[[#This Row],[Price]]*Table_ExternalData_15[[#Headers],[1,22]]</f>
        <v>1.2444</v>
      </c>
      <c r="L2981" s="7">
        <f>IF(G2981="White Shark",E2981*0.5,IF(G2981="Sbox",E2981*0.5,IF(G2981="Tenda",E2981*0.5,E2981*0.2)))/100</f>
        <v>0.05</v>
      </c>
      <c r="M2981" s="2">
        <f>Table_ExternalData_15[[#This Row],[Price]]-Table_ExternalData_15[[#This Row],[Price]]*Table_ExternalData_15[[#This Row],[extra popust]]</f>
        <v>0.96899999999999997</v>
      </c>
      <c r="N2981" s="2">
        <f>IF(M2981&lt;I2981,M2981,I2981)</f>
        <v>0.96899999999999997</v>
      </c>
      <c r="O2981" s="12" t="str">
        <f>IF(N2981&lt;I2981,$U$1," ")</f>
        <v xml:space="preserve"> </v>
      </c>
      <c r="P2981" s="12" t="str">
        <f>IFERROR((O2981+30)," ")</f>
        <v xml:space="preserve"> </v>
      </c>
      <c r="Q2981" s="2">
        <f ca="1">IF(O2981=$U$1,N2981,"0")*1.22</f>
        <v>0</v>
      </c>
    </row>
    <row r="2982" spans="1:17" x14ac:dyDescent="0.25">
      <c r="A2982" t="s">
        <v>1478</v>
      </c>
      <c r="B2982" t="s">
        <v>1477</v>
      </c>
      <c r="C2982">
        <v>7731</v>
      </c>
      <c r="D2982">
        <v>1.02</v>
      </c>
      <c r="E2982">
        <f>IFERROR(VLOOKUP(Table_ExternalData_15[[#This Row],[Id]],Rabati!B:C,2,0),0)</f>
        <v>25</v>
      </c>
      <c r="F2982">
        <v>70</v>
      </c>
      <c r="G2982" t="str">
        <f>VLOOKUP(Table_ExternalData_15[[#This Row],[Id]],'Blagovna izdelek'!A:C,3,0)</f>
        <v>EFB</v>
      </c>
      <c r="H2982">
        <f>Table_ExternalData_15[[#This Row],[Rabat]]*0.2</f>
        <v>5</v>
      </c>
      <c r="I2982" s="2">
        <f>Table_ExternalData_15[[#This Row],[Price]]-(Table_ExternalData_15[[#This Row],[Price]]*Table_ExternalData_15[[#This Row],[BB rabat]])/100</f>
        <v>0.96899999999999997</v>
      </c>
      <c r="J2982" s="2">
        <f>Table_ExternalData_15[[#This Row],[BB cena]]*Table_ExternalData_15[[#Headers],[1,22]]</f>
        <v>1.18218</v>
      </c>
      <c r="K2982" s="2">
        <f>Table_ExternalData_15[[#This Row],[Price]]*Table_ExternalData_15[[#Headers],[1,22]]</f>
        <v>1.2444</v>
      </c>
      <c r="L2982" s="7">
        <f>IF(G2982="White Shark",E2982*0.5,IF(G2982="Sbox",E2982*0.5,IF(G2982="Tenda",E2982*0.5,E2982*0.2)))/100</f>
        <v>0.05</v>
      </c>
      <c r="M2982" s="2">
        <f>Table_ExternalData_15[[#This Row],[Price]]-Table_ExternalData_15[[#This Row],[Price]]*Table_ExternalData_15[[#This Row],[extra popust]]</f>
        <v>0.96899999999999997</v>
      </c>
      <c r="N2982" s="2">
        <f>IF(M2982&lt;I2982,M2982,I2982)</f>
        <v>0.96899999999999997</v>
      </c>
      <c r="O2982" s="12" t="str">
        <f>IF(N2982&lt;I2982,$U$1," ")</f>
        <v xml:space="preserve"> </v>
      </c>
      <c r="P2982" s="12" t="str">
        <f>IFERROR((O2982+30)," ")</f>
        <v xml:space="preserve"> </v>
      </c>
      <c r="Q2982" s="2">
        <f ca="1">IF(O2982=$U$1,N2982,"0")*1.22</f>
        <v>0</v>
      </c>
    </row>
    <row r="2983" spans="1:17" x14ac:dyDescent="0.25">
      <c r="A2983" t="s">
        <v>1579</v>
      </c>
      <c r="B2983" t="s">
        <v>1578</v>
      </c>
      <c r="C2983">
        <v>7819</v>
      </c>
      <c r="D2983">
        <v>3.26</v>
      </c>
      <c r="E2983">
        <f>IFERROR(VLOOKUP(Table_ExternalData_15[[#This Row],[Id]],Rabati!B:C,2,0),0)</f>
        <v>20</v>
      </c>
      <c r="F2983">
        <v>0</v>
      </c>
      <c r="G2983" t="str">
        <f>VLOOKUP(Table_ExternalData_15[[#This Row],[Id]],'Blagovna izdelek'!A:C,3,0)</f>
        <v>EFB</v>
      </c>
      <c r="H2983">
        <f>Table_ExternalData_15[[#This Row],[Rabat]]*0.2</f>
        <v>4</v>
      </c>
      <c r="I2983" s="2">
        <f>Table_ExternalData_15[[#This Row],[Price]]-(Table_ExternalData_15[[#This Row],[Price]]*Table_ExternalData_15[[#This Row],[BB rabat]])/100</f>
        <v>3.1295999999999999</v>
      </c>
      <c r="J2983" s="2">
        <f>Table_ExternalData_15[[#This Row],[BB cena]]*Table_ExternalData_15[[#Headers],[1,22]]</f>
        <v>3.8181119999999997</v>
      </c>
      <c r="K2983" s="2">
        <f>Table_ExternalData_15[[#This Row],[Price]]*Table_ExternalData_15[[#Headers],[1,22]]</f>
        <v>3.9771999999999998</v>
      </c>
      <c r="L2983" s="7">
        <f>IF(G2983="White Shark",E2983*0.5,IF(G2983="Sbox",E2983*0.5,IF(G2983="Tenda",E2983*0.5,E2983*0.2)))/100</f>
        <v>0.04</v>
      </c>
      <c r="M2983" s="2">
        <f>Table_ExternalData_15[[#This Row],[Price]]-Table_ExternalData_15[[#This Row],[Price]]*Table_ExternalData_15[[#This Row],[extra popust]]</f>
        <v>3.1295999999999999</v>
      </c>
      <c r="N2983" s="2">
        <f>IF(M2983&lt;I2983,M2983,I2983)</f>
        <v>3.1295999999999999</v>
      </c>
      <c r="O2983" s="12" t="str">
        <f>IF(N2983&lt;I2983,$U$1," ")</f>
        <v xml:space="preserve"> </v>
      </c>
      <c r="P2983" s="12" t="str">
        <f>IFERROR((O2983+30)," ")</f>
        <v xml:space="preserve"> </v>
      </c>
      <c r="Q2983" s="2">
        <f ca="1">IF(O2983=$U$1,N2983,"0")*1.22</f>
        <v>0</v>
      </c>
    </row>
    <row r="2984" spans="1:17" x14ac:dyDescent="0.25">
      <c r="A2984" t="s">
        <v>1581</v>
      </c>
      <c r="B2984" t="s">
        <v>1580</v>
      </c>
      <c r="C2984">
        <v>7820</v>
      </c>
      <c r="D2984">
        <v>6.59</v>
      </c>
      <c r="E2984">
        <f>IFERROR(VLOOKUP(Table_ExternalData_15[[#This Row],[Id]],Rabati!B:C,2,0),0)</f>
        <v>20</v>
      </c>
      <c r="F2984">
        <v>0</v>
      </c>
      <c r="G2984" t="str">
        <f>VLOOKUP(Table_ExternalData_15[[#This Row],[Id]],'Blagovna izdelek'!A:C,3,0)</f>
        <v>EFB</v>
      </c>
      <c r="H2984">
        <f>Table_ExternalData_15[[#This Row],[Rabat]]*0.2</f>
        <v>4</v>
      </c>
      <c r="I2984" s="2">
        <f>Table_ExternalData_15[[#This Row],[Price]]-(Table_ExternalData_15[[#This Row],[Price]]*Table_ExternalData_15[[#This Row],[BB rabat]])/100</f>
        <v>6.3263999999999996</v>
      </c>
      <c r="J2984" s="2">
        <f>Table_ExternalData_15[[#This Row],[BB cena]]*Table_ExternalData_15[[#Headers],[1,22]]</f>
        <v>7.7182079999999997</v>
      </c>
      <c r="K2984" s="2">
        <f>Table_ExternalData_15[[#This Row],[Price]]*Table_ExternalData_15[[#Headers],[1,22]]</f>
        <v>8.0397999999999996</v>
      </c>
      <c r="L2984" s="7">
        <f>IF(G2984="White Shark",E2984*0.5,IF(G2984="Sbox",E2984*0.5,IF(G2984="Tenda",E2984*0.5,E2984*0.2)))/100</f>
        <v>0.04</v>
      </c>
      <c r="M2984" s="2">
        <f>Table_ExternalData_15[[#This Row],[Price]]-Table_ExternalData_15[[#This Row],[Price]]*Table_ExternalData_15[[#This Row],[extra popust]]</f>
        <v>6.3263999999999996</v>
      </c>
      <c r="N2984" s="2">
        <f>IF(M2984&lt;I2984,M2984,I2984)</f>
        <v>6.3263999999999996</v>
      </c>
      <c r="O2984" s="12" t="str">
        <f>IF(N2984&lt;I2984,$U$1," ")</f>
        <v xml:space="preserve"> </v>
      </c>
      <c r="P2984" s="12" t="str">
        <f>IFERROR((O2984+30)," ")</f>
        <v xml:space="preserve"> </v>
      </c>
      <c r="Q2984" s="2">
        <f ca="1">IF(O2984=$U$1,N2984,"0")*1.22</f>
        <v>0</v>
      </c>
    </row>
    <row r="2985" spans="1:17" x14ac:dyDescent="0.25">
      <c r="A2985" t="s">
        <v>1587</v>
      </c>
      <c r="B2985" t="s">
        <v>1586</v>
      </c>
      <c r="C2985">
        <v>7824</v>
      </c>
      <c r="D2985">
        <v>13.87</v>
      </c>
      <c r="E2985">
        <f>IFERROR(VLOOKUP(Table_ExternalData_15[[#This Row],[Id]],Rabati!B:C,2,0),0)</f>
        <v>20</v>
      </c>
      <c r="F2985">
        <v>7</v>
      </c>
      <c r="G2985" t="str">
        <f>VLOOKUP(Table_ExternalData_15[[#This Row],[Id]],'Blagovna izdelek'!A:C,3,0)</f>
        <v>EFB</v>
      </c>
      <c r="H2985">
        <f>Table_ExternalData_15[[#This Row],[Rabat]]*0.2</f>
        <v>4</v>
      </c>
      <c r="I2985" s="2">
        <f>Table_ExternalData_15[[#This Row],[Price]]-(Table_ExternalData_15[[#This Row],[Price]]*Table_ExternalData_15[[#This Row],[BB rabat]])/100</f>
        <v>13.315199999999999</v>
      </c>
      <c r="J2985" s="2">
        <f>Table_ExternalData_15[[#This Row],[BB cena]]*Table_ExternalData_15[[#Headers],[1,22]]</f>
        <v>16.244543999999998</v>
      </c>
      <c r="K2985" s="2">
        <f>Table_ExternalData_15[[#This Row],[Price]]*Table_ExternalData_15[[#Headers],[1,22]]</f>
        <v>16.921399999999998</v>
      </c>
      <c r="L2985" s="7">
        <f>IF(G2985="White Shark",E2985*0.5,IF(G2985="Sbox",E2985*0.5,IF(G2985="Tenda",E2985*0.5,E2985*0.2)))/100</f>
        <v>0.04</v>
      </c>
      <c r="M2985" s="2">
        <f>Table_ExternalData_15[[#This Row],[Price]]-Table_ExternalData_15[[#This Row],[Price]]*Table_ExternalData_15[[#This Row],[extra popust]]</f>
        <v>13.315199999999999</v>
      </c>
      <c r="N2985" s="2">
        <f>IF(M2985&lt;I2985,M2985,I2985)</f>
        <v>13.315199999999999</v>
      </c>
      <c r="O2985" s="12" t="str">
        <f>IF(N2985&lt;I2985,$U$1," ")</f>
        <v xml:space="preserve"> </v>
      </c>
      <c r="P2985" s="12" t="str">
        <f>IFERROR((O2985+30)," ")</f>
        <v xml:space="preserve"> </v>
      </c>
      <c r="Q2985" s="2">
        <f ca="1">IF(O2985=$U$1,N2985,"0")*1.22</f>
        <v>0</v>
      </c>
    </row>
    <row r="2986" spans="1:17" x14ac:dyDescent="0.25">
      <c r="A2986" t="s">
        <v>1588</v>
      </c>
      <c r="B2986" t="s">
        <v>15577</v>
      </c>
      <c r="C2986">
        <v>7825</v>
      </c>
      <c r="D2986">
        <v>14.58</v>
      </c>
      <c r="E2986">
        <f>IFERROR(VLOOKUP(Table_ExternalData_15[[#This Row],[Id]],Rabati!B:C,2,0),0)</f>
        <v>20</v>
      </c>
      <c r="F2986">
        <v>10</v>
      </c>
      <c r="G2986" t="str">
        <f>VLOOKUP(Table_ExternalData_15[[#This Row],[Id]],'Blagovna izdelek'!A:C,3,0)</f>
        <v>EFB</v>
      </c>
      <c r="H2986">
        <f>Table_ExternalData_15[[#This Row],[Rabat]]*0.2</f>
        <v>4</v>
      </c>
      <c r="I2986" s="2">
        <f>Table_ExternalData_15[[#This Row],[Price]]-(Table_ExternalData_15[[#This Row],[Price]]*Table_ExternalData_15[[#This Row],[BB rabat]])/100</f>
        <v>13.9968</v>
      </c>
      <c r="J2986" s="2">
        <f>Table_ExternalData_15[[#This Row],[BB cena]]*Table_ExternalData_15[[#Headers],[1,22]]</f>
        <v>17.076096</v>
      </c>
      <c r="K2986" s="2">
        <f>Table_ExternalData_15[[#This Row],[Price]]*Table_ExternalData_15[[#Headers],[1,22]]</f>
        <v>17.787600000000001</v>
      </c>
      <c r="L2986" s="7">
        <f>IF(G2986="White Shark",E2986*0.5,IF(G2986="Sbox",E2986*0.5,IF(G2986="Tenda",E2986*0.5,E2986*0.2)))/100</f>
        <v>0.04</v>
      </c>
      <c r="M2986" s="2">
        <f>Table_ExternalData_15[[#This Row],[Price]]-Table_ExternalData_15[[#This Row],[Price]]*Table_ExternalData_15[[#This Row],[extra popust]]</f>
        <v>13.9968</v>
      </c>
      <c r="N2986" s="2">
        <f>IF(M2986&lt;I2986,M2986,I2986)</f>
        <v>13.9968</v>
      </c>
      <c r="O2986" s="12" t="str">
        <f>IF(N2986&lt;I2986,$U$1," ")</f>
        <v xml:space="preserve"> </v>
      </c>
      <c r="P2986" s="12" t="str">
        <f>IFERROR((O2986+30)," ")</f>
        <v xml:space="preserve"> </v>
      </c>
      <c r="Q2986" s="2">
        <f ca="1">IF(O2986=$U$1,N2986,"0")*1.22</f>
        <v>0</v>
      </c>
    </row>
    <row r="2987" spans="1:17" x14ac:dyDescent="0.25">
      <c r="A2987" t="s">
        <v>1714</v>
      </c>
      <c r="B2987" t="s">
        <v>1713</v>
      </c>
      <c r="C2987">
        <v>7996</v>
      </c>
      <c r="D2987">
        <v>5.55</v>
      </c>
      <c r="E2987">
        <f>IFERROR(VLOOKUP(Table_ExternalData_15[[#This Row],[Id]],Rabati!B:C,2,0),0)</f>
        <v>30</v>
      </c>
      <c r="F2987">
        <v>0</v>
      </c>
      <c r="G2987" t="str">
        <f>VLOOKUP(Table_ExternalData_15[[#This Row],[Id]],'Blagovna izdelek'!A:C,3,0)</f>
        <v>EFB</v>
      </c>
      <c r="H2987">
        <f>Table_ExternalData_15[[#This Row],[Rabat]]*0.2</f>
        <v>6</v>
      </c>
      <c r="I2987" s="2">
        <f>Table_ExternalData_15[[#This Row],[Price]]-(Table_ExternalData_15[[#This Row],[Price]]*Table_ExternalData_15[[#This Row],[BB rabat]])/100</f>
        <v>5.2169999999999996</v>
      </c>
      <c r="J2987" s="2">
        <f>Table_ExternalData_15[[#This Row],[BB cena]]*Table_ExternalData_15[[#Headers],[1,22]]</f>
        <v>6.3647399999999994</v>
      </c>
      <c r="K2987" s="2">
        <f>Table_ExternalData_15[[#This Row],[Price]]*Table_ExternalData_15[[#Headers],[1,22]]</f>
        <v>6.7709999999999999</v>
      </c>
      <c r="L2987" s="7">
        <f>IF(G2987="White Shark",E2987*0.5,IF(G2987="Sbox",E2987*0.5,IF(G2987="Tenda",E2987*0.5,E2987*0.2)))/100</f>
        <v>0.06</v>
      </c>
      <c r="M2987" s="2">
        <f>Table_ExternalData_15[[#This Row],[Price]]-Table_ExternalData_15[[#This Row],[Price]]*Table_ExternalData_15[[#This Row],[extra popust]]</f>
        <v>5.2169999999999996</v>
      </c>
      <c r="N2987" s="2">
        <f>IF(M2987&lt;I2987,M2987,I2987)</f>
        <v>5.2169999999999996</v>
      </c>
      <c r="O2987" s="12" t="str">
        <f>IF(N2987&lt;I2987,$U$1," ")</f>
        <v xml:space="preserve"> </v>
      </c>
      <c r="P2987" s="12" t="str">
        <f>IFERROR((O2987+30)," ")</f>
        <v xml:space="preserve"> </v>
      </c>
      <c r="Q2987" s="2">
        <f ca="1">IF(O2987=$U$1,N2987,"0")*1.22</f>
        <v>0</v>
      </c>
    </row>
    <row r="2988" spans="1:17" x14ac:dyDescent="0.25">
      <c r="A2988" t="s">
        <v>1716</v>
      </c>
      <c r="B2988" t="s">
        <v>1715</v>
      </c>
      <c r="C2988">
        <v>7997</v>
      </c>
      <c r="D2988">
        <v>6.95</v>
      </c>
      <c r="E2988">
        <f>IFERROR(VLOOKUP(Table_ExternalData_15[[#This Row],[Id]],Rabati!B:C,2,0),0)</f>
        <v>30</v>
      </c>
      <c r="F2988">
        <v>12</v>
      </c>
      <c r="G2988" t="str">
        <f>VLOOKUP(Table_ExternalData_15[[#This Row],[Id]],'Blagovna izdelek'!A:C,3,0)</f>
        <v>EFB</v>
      </c>
      <c r="H2988">
        <f>Table_ExternalData_15[[#This Row],[Rabat]]*0.2</f>
        <v>6</v>
      </c>
      <c r="I2988" s="2">
        <f>Table_ExternalData_15[[#This Row],[Price]]-(Table_ExternalData_15[[#This Row],[Price]]*Table_ExternalData_15[[#This Row],[BB rabat]])/100</f>
        <v>6.5330000000000004</v>
      </c>
      <c r="J2988" s="2">
        <f>Table_ExternalData_15[[#This Row],[BB cena]]*Table_ExternalData_15[[#Headers],[1,22]]</f>
        <v>7.9702600000000006</v>
      </c>
      <c r="K2988" s="2">
        <f>Table_ExternalData_15[[#This Row],[Price]]*Table_ExternalData_15[[#Headers],[1,22]]</f>
        <v>8.4789999999999992</v>
      </c>
      <c r="L2988" s="7">
        <f>IF(G2988="White Shark",E2988*0.5,IF(G2988="Sbox",E2988*0.5,IF(G2988="Tenda",E2988*0.5,E2988*0.2)))/100</f>
        <v>0.06</v>
      </c>
      <c r="M2988" s="2">
        <f>Table_ExternalData_15[[#This Row],[Price]]-Table_ExternalData_15[[#This Row],[Price]]*Table_ExternalData_15[[#This Row],[extra popust]]</f>
        <v>6.5330000000000004</v>
      </c>
      <c r="N2988" s="2">
        <f>IF(M2988&lt;I2988,M2988,I2988)</f>
        <v>6.5330000000000004</v>
      </c>
      <c r="O2988" s="12" t="str">
        <f>IF(N2988&lt;I2988,$U$1," ")</f>
        <v xml:space="preserve"> </v>
      </c>
      <c r="P2988" s="12" t="str">
        <f>IFERROR((O2988+30)," ")</f>
        <v xml:space="preserve"> </v>
      </c>
      <c r="Q2988" s="2">
        <f ca="1">IF(O2988=$U$1,N2988,"0")*1.22</f>
        <v>0</v>
      </c>
    </row>
    <row r="2989" spans="1:17" x14ac:dyDescent="0.25">
      <c r="A2989" t="s">
        <v>1720</v>
      </c>
      <c r="B2989" t="s">
        <v>1719</v>
      </c>
      <c r="C2989">
        <v>8000</v>
      </c>
      <c r="D2989">
        <v>11.3</v>
      </c>
      <c r="E2989">
        <f>IFERROR(VLOOKUP(Table_ExternalData_15[[#This Row],[Id]],Rabati!B:C,2,0),0)</f>
        <v>30</v>
      </c>
      <c r="F2989">
        <v>13</v>
      </c>
      <c r="G2989" t="str">
        <f>VLOOKUP(Table_ExternalData_15[[#This Row],[Id]],'Blagovna izdelek'!A:C,3,0)</f>
        <v>EFB</v>
      </c>
      <c r="H2989">
        <f>Table_ExternalData_15[[#This Row],[Rabat]]*0.2</f>
        <v>6</v>
      </c>
      <c r="I2989" s="2">
        <f>Table_ExternalData_15[[#This Row],[Price]]-(Table_ExternalData_15[[#This Row],[Price]]*Table_ExternalData_15[[#This Row],[BB rabat]])/100</f>
        <v>10.622</v>
      </c>
      <c r="J2989" s="2">
        <f>Table_ExternalData_15[[#This Row],[BB cena]]*Table_ExternalData_15[[#Headers],[1,22]]</f>
        <v>12.95884</v>
      </c>
      <c r="K2989" s="2">
        <f>Table_ExternalData_15[[#This Row],[Price]]*Table_ExternalData_15[[#Headers],[1,22]]</f>
        <v>13.786000000000001</v>
      </c>
      <c r="L2989" s="7">
        <f>IF(G2989="White Shark",E2989*0.5,IF(G2989="Sbox",E2989*0.5,IF(G2989="Tenda",E2989*0.5,E2989*0.2)))/100</f>
        <v>0.06</v>
      </c>
      <c r="M2989" s="2">
        <f>Table_ExternalData_15[[#This Row],[Price]]-Table_ExternalData_15[[#This Row],[Price]]*Table_ExternalData_15[[#This Row],[extra popust]]</f>
        <v>10.622</v>
      </c>
      <c r="N2989" s="2">
        <f>IF(M2989&lt;I2989,M2989,I2989)</f>
        <v>10.622</v>
      </c>
      <c r="O2989" s="12" t="str">
        <f>IF(N2989&lt;I2989,$U$1," ")</f>
        <v xml:space="preserve"> </v>
      </c>
      <c r="P2989" s="12" t="str">
        <f>IFERROR((O2989+30)," ")</f>
        <v xml:space="preserve"> </v>
      </c>
      <c r="Q2989" s="2">
        <f ca="1">IF(O2989=$U$1,N2989,"0")*1.22</f>
        <v>0</v>
      </c>
    </row>
    <row r="2990" spans="1:17" x14ac:dyDescent="0.25">
      <c r="A2990" t="s">
        <v>1722</v>
      </c>
      <c r="B2990" t="s">
        <v>1721</v>
      </c>
      <c r="C2990">
        <v>8002</v>
      </c>
      <c r="D2990">
        <v>10.65</v>
      </c>
      <c r="E2990">
        <f>IFERROR(VLOOKUP(Table_ExternalData_15[[#This Row],[Id]],Rabati!B:C,2,0),0)</f>
        <v>30</v>
      </c>
      <c r="F2990">
        <v>12</v>
      </c>
      <c r="G2990" t="str">
        <f>VLOOKUP(Table_ExternalData_15[[#This Row],[Id]],'Blagovna izdelek'!A:C,3,0)</f>
        <v>EFB</v>
      </c>
      <c r="H2990">
        <f>Table_ExternalData_15[[#This Row],[Rabat]]*0.2</f>
        <v>6</v>
      </c>
      <c r="I2990" s="2">
        <f>Table_ExternalData_15[[#This Row],[Price]]-(Table_ExternalData_15[[#This Row],[Price]]*Table_ExternalData_15[[#This Row],[BB rabat]])/100</f>
        <v>10.011000000000001</v>
      </c>
      <c r="J2990" s="2">
        <f>Table_ExternalData_15[[#This Row],[BB cena]]*Table_ExternalData_15[[#Headers],[1,22]]</f>
        <v>12.213420000000001</v>
      </c>
      <c r="K2990" s="2">
        <f>Table_ExternalData_15[[#This Row],[Price]]*Table_ExternalData_15[[#Headers],[1,22]]</f>
        <v>12.993</v>
      </c>
      <c r="L2990" s="7">
        <f>IF(G2990="White Shark",E2990*0.5,IF(G2990="Sbox",E2990*0.5,IF(G2990="Tenda",E2990*0.5,E2990*0.2)))/100</f>
        <v>0.06</v>
      </c>
      <c r="M2990" s="2">
        <f>Table_ExternalData_15[[#This Row],[Price]]-Table_ExternalData_15[[#This Row],[Price]]*Table_ExternalData_15[[#This Row],[extra popust]]</f>
        <v>10.011000000000001</v>
      </c>
      <c r="N2990" s="2">
        <f>IF(M2990&lt;I2990,M2990,I2990)</f>
        <v>10.011000000000001</v>
      </c>
      <c r="O2990" s="12" t="str">
        <f>IF(N2990&lt;I2990,$U$1," ")</f>
        <v xml:space="preserve"> </v>
      </c>
      <c r="P2990" s="12" t="str">
        <f>IFERROR((O2990+30)," ")</f>
        <v xml:space="preserve"> </v>
      </c>
      <c r="Q2990" s="2">
        <f ca="1">IF(O2990=$U$1,N2990,"0")*1.22</f>
        <v>0</v>
      </c>
    </row>
    <row r="2991" spans="1:17" x14ac:dyDescent="0.25">
      <c r="A2991" t="s">
        <v>1724</v>
      </c>
      <c r="B2991" t="s">
        <v>1723</v>
      </c>
      <c r="C2991">
        <v>8003</v>
      </c>
      <c r="D2991">
        <v>11.15</v>
      </c>
      <c r="E2991">
        <f>IFERROR(VLOOKUP(Table_ExternalData_15[[#This Row],[Id]],Rabati!B:C,2,0),0)</f>
        <v>30</v>
      </c>
      <c r="F2991">
        <v>0</v>
      </c>
      <c r="G2991" t="str">
        <f>VLOOKUP(Table_ExternalData_15[[#This Row],[Id]],'Blagovna izdelek'!A:C,3,0)</f>
        <v>EFB</v>
      </c>
      <c r="H2991">
        <f>Table_ExternalData_15[[#This Row],[Rabat]]*0.2</f>
        <v>6</v>
      </c>
      <c r="I2991" s="2">
        <f>Table_ExternalData_15[[#This Row],[Price]]-(Table_ExternalData_15[[#This Row],[Price]]*Table_ExternalData_15[[#This Row],[BB rabat]])/100</f>
        <v>10.481</v>
      </c>
      <c r="J2991" s="2">
        <f>Table_ExternalData_15[[#This Row],[BB cena]]*Table_ExternalData_15[[#Headers],[1,22]]</f>
        <v>12.786819999999999</v>
      </c>
      <c r="K2991" s="2">
        <f>Table_ExternalData_15[[#This Row],[Price]]*Table_ExternalData_15[[#Headers],[1,22]]</f>
        <v>13.603</v>
      </c>
      <c r="L2991" s="7">
        <f>IF(G2991="White Shark",E2991*0.5,IF(G2991="Sbox",E2991*0.5,IF(G2991="Tenda",E2991*0.5,E2991*0.2)))/100</f>
        <v>0.06</v>
      </c>
      <c r="M2991" s="2">
        <f>Table_ExternalData_15[[#This Row],[Price]]-Table_ExternalData_15[[#This Row],[Price]]*Table_ExternalData_15[[#This Row],[extra popust]]</f>
        <v>10.481</v>
      </c>
      <c r="N2991" s="2">
        <f>IF(M2991&lt;I2991,M2991,I2991)</f>
        <v>10.481</v>
      </c>
      <c r="O2991" s="12" t="str">
        <f>IF(N2991&lt;I2991,$U$1," ")</f>
        <v xml:space="preserve"> </v>
      </c>
      <c r="P2991" s="12" t="str">
        <f>IFERROR((O2991+30)," ")</f>
        <v xml:space="preserve"> </v>
      </c>
      <c r="Q2991" s="2">
        <f ca="1">IF(O2991=$U$1,N2991,"0")*1.22</f>
        <v>0</v>
      </c>
    </row>
    <row r="2992" spans="1:17" x14ac:dyDescent="0.25">
      <c r="A2992" t="s">
        <v>1726</v>
      </c>
      <c r="B2992" t="s">
        <v>1725</v>
      </c>
      <c r="C2992">
        <v>8004</v>
      </c>
      <c r="D2992">
        <v>8.75</v>
      </c>
      <c r="E2992">
        <f>IFERROR(VLOOKUP(Table_ExternalData_15[[#This Row],[Id]],Rabati!B:C,2,0),0)</f>
        <v>30</v>
      </c>
      <c r="F2992">
        <v>45</v>
      </c>
      <c r="G2992" t="str">
        <f>VLOOKUP(Table_ExternalData_15[[#This Row],[Id]],'Blagovna izdelek'!A:C,3,0)</f>
        <v>EFB</v>
      </c>
      <c r="H2992">
        <f>Table_ExternalData_15[[#This Row],[Rabat]]*0.2</f>
        <v>6</v>
      </c>
      <c r="I2992" s="2">
        <f>Table_ExternalData_15[[#This Row],[Price]]-(Table_ExternalData_15[[#This Row],[Price]]*Table_ExternalData_15[[#This Row],[BB rabat]])/100</f>
        <v>8.2249999999999996</v>
      </c>
      <c r="J2992" s="2">
        <f>Table_ExternalData_15[[#This Row],[BB cena]]*Table_ExternalData_15[[#Headers],[1,22]]</f>
        <v>10.0345</v>
      </c>
      <c r="K2992" s="2">
        <f>Table_ExternalData_15[[#This Row],[Price]]*Table_ExternalData_15[[#Headers],[1,22]]</f>
        <v>10.674999999999999</v>
      </c>
      <c r="L2992" s="7">
        <f>IF(G2992="White Shark",E2992*0.5,IF(G2992="Sbox",E2992*0.5,IF(G2992="Tenda",E2992*0.5,E2992*0.2)))/100</f>
        <v>0.06</v>
      </c>
      <c r="M2992" s="2">
        <f>Table_ExternalData_15[[#This Row],[Price]]-Table_ExternalData_15[[#This Row],[Price]]*Table_ExternalData_15[[#This Row],[extra popust]]</f>
        <v>8.2249999999999996</v>
      </c>
      <c r="N2992" s="2">
        <f>IF(M2992&lt;I2992,M2992,I2992)</f>
        <v>8.2249999999999996</v>
      </c>
      <c r="O2992" s="12" t="str">
        <f>IF(N2992&lt;I2992,$U$1," ")</f>
        <v xml:space="preserve"> </v>
      </c>
      <c r="P2992" s="12" t="str">
        <f>IFERROR((O2992+30)," ")</f>
        <v xml:space="preserve"> </v>
      </c>
      <c r="Q2992" s="2">
        <f ca="1">IF(O2992=$U$1,N2992,"0")*1.22</f>
        <v>0</v>
      </c>
    </row>
    <row r="2993" spans="1:17" x14ac:dyDescent="0.25">
      <c r="A2993" t="s">
        <v>1734</v>
      </c>
      <c r="B2993" t="s">
        <v>1733</v>
      </c>
      <c r="C2993">
        <v>8013</v>
      </c>
      <c r="D2993">
        <v>9.8000000000000007</v>
      </c>
      <c r="E2993">
        <f>IFERROR(VLOOKUP(Table_ExternalData_15[[#This Row],[Id]],Rabati!B:C,2,0),0)</f>
        <v>30</v>
      </c>
      <c r="F2993">
        <v>27</v>
      </c>
      <c r="G2993" t="str">
        <f>VLOOKUP(Table_ExternalData_15[[#This Row],[Id]],'Blagovna izdelek'!A:C,3,0)</f>
        <v>EFB</v>
      </c>
      <c r="H2993">
        <f>Table_ExternalData_15[[#This Row],[Rabat]]*0.2</f>
        <v>6</v>
      </c>
      <c r="I2993" s="2">
        <f>Table_ExternalData_15[[#This Row],[Price]]-(Table_ExternalData_15[[#This Row],[Price]]*Table_ExternalData_15[[#This Row],[BB rabat]])/100</f>
        <v>9.2119999999999997</v>
      </c>
      <c r="J2993" s="2">
        <f>Table_ExternalData_15[[#This Row],[BB cena]]*Table_ExternalData_15[[#Headers],[1,22]]</f>
        <v>11.23864</v>
      </c>
      <c r="K2993" s="2">
        <f>Table_ExternalData_15[[#This Row],[Price]]*Table_ExternalData_15[[#Headers],[1,22]]</f>
        <v>11.956000000000001</v>
      </c>
      <c r="L2993" s="7">
        <f>IF(G2993="White Shark",E2993*0.5,IF(G2993="Sbox",E2993*0.5,IF(G2993="Tenda",E2993*0.5,E2993*0.2)))/100</f>
        <v>0.06</v>
      </c>
      <c r="M2993" s="2">
        <f>Table_ExternalData_15[[#This Row],[Price]]-Table_ExternalData_15[[#This Row],[Price]]*Table_ExternalData_15[[#This Row],[extra popust]]</f>
        <v>9.2120000000000015</v>
      </c>
      <c r="N2993" s="2">
        <f>IF(M2993&lt;I2993,M2993,I2993)</f>
        <v>9.2119999999999997</v>
      </c>
      <c r="O2993" s="12" t="str">
        <f>IF(N2993&lt;I2993,$U$1," ")</f>
        <v xml:space="preserve"> </v>
      </c>
      <c r="P2993" s="12" t="str">
        <f>IFERROR((O2993+30)," ")</f>
        <v xml:space="preserve"> </v>
      </c>
      <c r="Q2993" s="2">
        <f ca="1">IF(O2993=$U$1,N2993,"0")*1.22</f>
        <v>0</v>
      </c>
    </row>
    <row r="2994" spans="1:17" x14ac:dyDescent="0.25">
      <c r="A2994" t="s">
        <v>1740</v>
      </c>
      <c r="B2994" t="s">
        <v>1739</v>
      </c>
      <c r="C2994">
        <v>8016</v>
      </c>
      <c r="D2994">
        <v>3.1</v>
      </c>
      <c r="E2994">
        <f>IFERROR(VLOOKUP(Table_ExternalData_15[[#This Row],[Id]],Rabati!B:C,2,0),0)</f>
        <v>30</v>
      </c>
      <c r="F2994">
        <v>154</v>
      </c>
      <c r="G2994" t="str">
        <f>VLOOKUP(Table_ExternalData_15[[#This Row],[Id]],'Blagovna izdelek'!A:C,3,0)</f>
        <v>EFB</v>
      </c>
      <c r="H2994">
        <f>Table_ExternalData_15[[#This Row],[Rabat]]*0.2</f>
        <v>6</v>
      </c>
      <c r="I2994" s="2">
        <f>Table_ExternalData_15[[#This Row],[Price]]-(Table_ExternalData_15[[#This Row],[Price]]*Table_ExternalData_15[[#This Row],[BB rabat]])/100</f>
        <v>2.9140000000000001</v>
      </c>
      <c r="J2994" s="2">
        <f>Table_ExternalData_15[[#This Row],[BB cena]]*Table_ExternalData_15[[#Headers],[1,22]]</f>
        <v>3.5550800000000002</v>
      </c>
      <c r="K2994" s="2">
        <f>Table_ExternalData_15[[#This Row],[Price]]*Table_ExternalData_15[[#Headers],[1,22]]</f>
        <v>3.782</v>
      </c>
      <c r="L2994" s="7">
        <f>IF(G2994="White Shark",E2994*0.5,IF(G2994="Sbox",E2994*0.5,IF(G2994="Tenda",E2994*0.5,E2994*0.2)))/100</f>
        <v>0.06</v>
      </c>
      <c r="M2994" s="2">
        <f>Table_ExternalData_15[[#This Row],[Price]]-Table_ExternalData_15[[#This Row],[Price]]*Table_ExternalData_15[[#This Row],[extra popust]]</f>
        <v>2.9140000000000001</v>
      </c>
      <c r="N2994" s="2">
        <f>IF(M2994&lt;I2994,M2994,I2994)</f>
        <v>2.9140000000000001</v>
      </c>
      <c r="O2994" s="12" t="str">
        <f>IF(N2994&lt;I2994,$U$1," ")</f>
        <v xml:space="preserve"> </v>
      </c>
      <c r="P2994" s="12" t="str">
        <f>IFERROR((O2994+30)," ")</f>
        <v xml:space="preserve"> </v>
      </c>
      <c r="Q2994" s="2">
        <f ca="1">IF(O2994=$U$1,N2994,"0")*1.22</f>
        <v>0</v>
      </c>
    </row>
    <row r="2995" spans="1:17" x14ac:dyDescent="0.25">
      <c r="A2995" t="s">
        <v>1820</v>
      </c>
      <c r="B2995" t="s">
        <v>1819</v>
      </c>
      <c r="C2995">
        <v>8067</v>
      </c>
      <c r="D2995">
        <v>5.14</v>
      </c>
      <c r="E2995">
        <f>IFERROR(VLOOKUP(Table_ExternalData_15[[#This Row],[Id]],Rabati!B:C,2,0),0)</f>
        <v>30</v>
      </c>
      <c r="F2995">
        <v>0</v>
      </c>
      <c r="G2995" t="str">
        <f>VLOOKUP(Table_ExternalData_15[[#This Row],[Id]],'Blagovna izdelek'!A:C,3,0)</f>
        <v>EFB</v>
      </c>
      <c r="H2995">
        <f>Table_ExternalData_15[[#This Row],[Rabat]]*0.2</f>
        <v>6</v>
      </c>
      <c r="I2995" s="2">
        <f>Table_ExternalData_15[[#This Row],[Price]]-(Table_ExternalData_15[[#This Row],[Price]]*Table_ExternalData_15[[#This Row],[BB rabat]])/100</f>
        <v>4.8315999999999999</v>
      </c>
      <c r="J2995" s="2">
        <f>Table_ExternalData_15[[#This Row],[BB cena]]*Table_ExternalData_15[[#Headers],[1,22]]</f>
        <v>5.894552</v>
      </c>
      <c r="K2995" s="2">
        <f>Table_ExternalData_15[[#This Row],[Price]]*Table_ExternalData_15[[#Headers],[1,22]]</f>
        <v>6.2707999999999995</v>
      </c>
      <c r="L2995" s="7">
        <f>IF(G2995="White Shark",E2995*0.5,IF(G2995="Sbox",E2995*0.5,IF(G2995="Tenda",E2995*0.5,E2995*0.2)))/100</f>
        <v>0.06</v>
      </c>
      <c r="M2995" s="2">
        <f>Table_ExternalData_15[[#This Row],[Price]]-Table_ExternalData_15[[#This Row],[Price]]*Table_ExternalData_15[[#This Row],[extra popust]]</f>
        <v>4.8315999999999999</v>
      </c>
      <c r="N2995" s="2">
        <f>IF(M2995&lt;I2995,M2995,I2995)</f>
        <v>4.8315999999999999</v>
      </c>
      <c r="O2995" s="12" t="str">
        <f>IF(N2995&lt;I2995,$U$1," ")</f>
        <v xml:space="preserve"> </v>
      </c>
      <c r="P2995" s="12" t="str">
        <f>IFERROR((O2995+30)," ")</f>
        <v xml:space="preserve"> </v>
      </c>
      <c r="Q2995" s="2">
        <f ca="1">IF(O2995=$U$1,N2995,"0")*1.22</f>
        <v>0</v>
      </c>
    </row>
    <row r="2996" spans="1:17" x14ac:dyDescent="0.25">
      <c r="A2996" t="s">
        <v>1973</v>
      </c>
      <c r="B2996" t="s">
        <v>1972</v>
      </c>
      <c r="C2996">
        <v>8188</v>
      </c>
      <c r="D2996">
        <v>33.270000000000003</v>
      </c>
      <c r="E2996">
        <f>IFERROR(VLOOKUP(Table_ExternalData_15[[#This Row],[Id]],Rabati!B:C,2,0),0)</f>
        <v>20</v>
      </c>
      <c r="F2996">
        <v>0</v>
      </c>
      <c r="G2996" t="str">
        <f>VLOOKUP(Table_ExternalData_15[[#This Row],[Id]],'Blagovna izdelek'!A:C,3,0)</f>
        <v>EFB</v>
      </c>
      <c r="H2996">
        <f>Table_ExternalData_15[[#This Row],[Rabat]]*0.2</f>
        <v>4</v>
      </c>
      <c r="I2996" s="2">
        <f>Table_ExternalData_15[[#This Row],[Price]]-(Table_ExternalData_15[[#This Row],[Price]]*Table_ExternalData_15[[#This Row],[BB rabat]])/100</f>
        <v>31.939200000000003</v>
      </c>
      <c r="J2996" s="2">
        <f>Table_ExternalData_15[[#This Row],[BB cena]]*Table_ExternalData_15[[#Headers],[1,22]]</f>
        <v>38.965824000000005</v>
      </c>
      <c r="K2996" s="2">
        <f>Table_ExternalData_15[[#This Row],[Price]]*Table_ExternalData_15[[#Headers],[1,22]]</f>
        <v>40.589400000000005</v>
      </c>
      <c r="L2996" s="7">
        <f>IF(G2996="White Shark",E2996*0.5,IF(G2996="Sbox",E2996*0.5,IF(G2996="Tenda",E2996*0.5,E2996*0.2)))/100</f>
        <v>0.04</v>
      </c>
      <c r="M2996" s="2">
        <f>Table_ExternalData_15[[#This Row],[Price]]-Table_ExternalData_15[[#This Row],[Price]]*Table_ExternalData_15[[#This Row],[extra popust]]</f>
        <v>31.939200000000003</v>
      </c>
      <c r="N2996" s="2">
        <f>IF(M2996&lt;I2996,M2996,I2996)</f>
        <v>31.939200000000003</v>
      </c>
      <c r="O2996" s="12" t="str">
        <f>IF(N2996&lt;I2996,$U$1," ")</f>
        <v xml:space="preserve"> </v>
      </c>
      <c r="P2996" s="12" t="str">
        <f>IFERROR((O2996+30)," ")</f>
        <v xml:space="preserve"> </v>
      </c>
      <c r="Q2996" s="2">
        <f ca="1">IF(O2996=$U$1,N2996,"0")*1.22</f>
        <v>0</v>
      </c>
    </row>
    <row r="2997" spans="1:17" x14ac:dyDescent="0.25">
      <c r="A2997" t="s">
        <v>2074</v>
      </c>
      <c r="B2997" t="s">
        <v>2073</v>
      </c>
      <c r="C2997">
        <v>8266</v>
      </c>
      <c r="D2997">
        <v>22.55</v>
      </c>
      <c r="E2997">
        <f>IFERROR(VLOOKUP(Table_ExternalData_15[[#This Row],[Id]],Rabati!B:C,2,0),0)</f>
        <v>20</v>
      </c>
      <c r="F2997">
        <v>0</v>
      </c>
      <c r="G2997" t="str">
        <f>VLOOKUP(Table_ExternalData_15[[#This Row],[Id]],'Blagovna izdelek'!A:C,3,0)</f>
        <v>EFB</v>
      </c>
      <c r="H2997">
        <f>Table_ExternalData_15[[#This Row],[Rabat]]*0.2</f>
        <v>4</v>
      </c>
      <c r="I2997" s="2">
        <f>Table_ExternalData_15[[#This Row],[Price]]-(Table_ExternalData_15[[#This Row],[Price]]*Table_ExternalData_15[[#This Row],[BB rabat]])/100</f>
        <v>21.648</v>
      </c>
      <c r="J2997" s="2">
        <f>Table_ExternalData_15[[#This Row],[BB cena]]*Table_ExternalData_15[[#Headers],[1,22]]</f>
        <v>26.41056</v>
      </c>
      <c r="K2997" s="2">
        <f>Table_ExternalData_15[[#This Row],[Price]]*Table_ExternalData_15[[#Headers],[1,22]]</f>
        <v>27.510999999999999</v>
      </c>
      <c r="L2997" s="7">
        <f>IF(G2997="White Shark",E2997*0.5,IF(G2997="Sbox",E2997*0.5,IF(G2997="Tenda",E2997*0.5,E2997*0.2)))/100</f>
        <v>0.04</v>
      </c>
      <c r="M2997" s="2">
        <f>Table_ExternalData_15[[#This Row],[Price]]-Table_ExternalData_15[[#This Row],[Price]]*Table_ExternalData_15[[#This Row],[extra popust]]</f>
        <v>21.648</v>
      </c>
      <c r="N2997" s="2">
        <f>IF(M2997&lt;I2997,M2997,I2997)</f>
        <v>21.648</v>
      </c>
      <c r="O2997" s="12" t="str">
        <f>IF(N2997&lt;I2997,$U$1," ")</f>
        <v xml:space="preserve"> </v>
      </c>
      <c r="P2997" s="12" t="str">
        <f>IFERROR((O2997+30)," ")</f>
        <v xml:space="preserve"> </v>
      </c>
      <c r="Q2997" s="2">
        <f ca="1">IF(O2997=$U$1,N2997,"0")*1.22</f>
        <v>0</v>
      </c>
    </row>
    <row r="2998" spans="1:17" x14ac:dyDescent="0.25">
      <c r="A2998" t="s">
        <v>2076</v>
      </c>
      <c r="B2998" t="s">
        <v>2075</v>
      </c>
      <c r="C2998">
        <v>8267</v>
      </c>
      <c r="D2998">
        <v>33.99</v>
      </c>
      <c r="E2998">
        <f>IFERROR(VLOOKUP(Table_ExternalData_15[[#This Row],[Id]],Rabati!B:C,2,0),0)</f>
        <v>20</v>
      </c>
      <c r="F2998">
        <v>2</v>
      </c>
      <c r="G2998" t="str">
        <f>VLOOKUP(Table_ExternalData_15[[#This Row],[Id]],'Blagovna izdelek'!A:C,3,0)</f>
        <v>EFB</v>
      </c>
      <c r="H2998">
        <f>Table_ExternalData_15[[#This Row],[Rabat]]*0.2</f>
        <v>4</v>
      </c>
      <c r="I2998" s="2">
        <f>Table_ExternalData_15[[#This Row],[Price]]-(Table_ExternalData_15[[#This Row],[Price]]*Table_ExternalData_15[[#This Row],[BB rabat]])/100</f>
        <v>32.630400000000002</v>
      </c>
      <c r="J2998" s="2">
        <f>Table_ExternalData_15[[#This Row],[BB cena]]*Table_ExternalData_15[[#Headers],[1,22]]</f>
        <v>39.809088000000003</v>
      </c>
      <c r="K2998" s="2">
        <f>Table_ExternalData_15[[#This Row],[Price]]*Table_ExternalData_15[[#Headers],[1,22]]</f>
        <v>41.467800000000004</v>
      </c>
      <c r="L2998" s="7">
        <f>IF(G2998="White Shark",E2998*0.5,IF(G2998="Sbox",E2998*0.5,IF(G2998="Tenda",E2998*0.5,E2998*0.2)))/100</f>
        <v>0.04</v>
      </c>
      <c r="M2998" s="2">
        <f>Table_ExternalData_15[[#This Row],[Price]]-Table_ExternalData_15[[#This Row],[Price]]*Table_ExternalData_15[[#This Row],[extra popust]]</f>
        <v>32.630400000000002</v>
      </c>
      <c r="N2998" s="2">
        <f>IF(M2998&lt;I2998,M2998,I2998)</f>
        <v>32.630400000000002</v>
      </c>
      <c r="O2998" s="12" t="str">
        <f>IF(N2998&lt;I2998,$U$1," ")</f>
        <v xml:space="preserve"> </v>
      </c>
      <c r="P2998" s="12" t="str">
        <f>IFERROR((O2998+30)," ")</f>
        <v xml:space="preserve"> </v>
      </c>
      <c r="Q2998" s="2">
        <f ca="1">IF(O2998=$U$1,N2998,"0")*1.22</f>
        <v>0</v>
      </c>
    </row>
    <row r="2999" spans="1:17" x14ac:dyDescent="0.25">
      <c r="A2999" t="s">
        <v>2141</v>
      </c>
      <c r="B2999" t="s">
        <v>2140</v>
      </c>
      <c r="C2999">
        <v>8313</v>
      </c>
      <c r="D2999">
        <v>18.55</v>
      </c>
      <c r="E2999">
        <f>IFERROR(VLOOKUP(Table_ExternalData_15[[#This Row],[Id]],Rabati!B:C,2,0),0)</f>
        <v>20</v>
      </c>
      <c r="F2999">
        <v>0</v>
      </c>
      <c r="G2999" t="str">
        <f>VLOOKUP(Table_ExternalData_15[[#This Row],[Id]],'Blagovna izdelek'!A:C,3,0)</f>
        <v>EFB</v>
      </c>
      <c r="H2999">
        <f>Table_ExternalData_15[[#This Row],[Rabat]]*0.2</f>
        <v>4</v>
      </c>
      <c r="I2999" s="2">
        <f>Table_ExternalData_15[[#This Row],[Price]]-(Table_ExternalData_15[[#This Row],[Price]]*Table_ExternalData_15[[#This Row],[BB rabat]])/100</f>
        <v>17.808</v>
      </c>
      <c r="J2999" s="2">
        <f>Table_ExternalData_15[[#This Row],[BB cena]]*Table_ExternalData_15[[#Headers],[1,22]]</f>
        <v>21.725760000000001</v>
      </c>
      <c r="K2999" s="2">
        <f>Table_ExternalData_15[[#This Row],[Price]]*Table_ExternalData_15[[#Headers],[1,22]]</f>
        <v>22.631</v>
      </c>
      <c r="L2999" s="7">
        <f>IF(G2999="White Shark",E2999*0.5,IF(G2999="Sbox",E2999*0.5,IF(G2999="Tenda",E2999*0.5,E2999*0.2)))/100</f>
        <v>0.04</v>
      </c>
      <c r="M2999" s="2">
        <f>Table_ExternalData_15[[#This Row],[Price]]-Table_ExternalData_15[[#This Row],[Price]]*Table_ExternalData_15[[#This Row],[extra popust]]</f>
        <v>17.808</v>
      </c>
      <c r="N2999" s="2">
        <f>IF(M2999&lt;I2999,M2999,I2999)</f>
        <v>17.808</v>
      </c>
      <c r="O2999" s="12" t="str">
        <f>IF(N2999&lt;I2999,$U$1," ")</f>
        <v xml:space="preserve"> </v>
      </c>
      <c r="P2999" s="12" t="str">
        <f>IFERROR((O2999+30)," ")</f>
        <v xml:space="preserve"> </v>
      </c>
      <c r="Q2999" s="2">
        <f ca="1">IF(O2999=$U$1,N2999,"0")*1.22</f>
        <v>0</v>
      </c>
    </row>
    <row r="3000" spans="1:17" x14ac:dyDescent="0.25">
      <c r="A3000" t="s">
        <v>2143</v>
      </c>
      <c r="B3000" t="s">
        <v>2142</v>
      </c>
      <c r="C3000">
        <v>8314</v>
      </c>
      <c r="D3000">
        <v>25.46</v>
      </c>
      <c r="E3000">
        <f>IFERROR(VLOOKUP(Table_ExternalData_15[[#This Row],[Id]],Rabati!B:C,2,0),0)</f>
        <v>20</v>
      </c>
      <c r="F3000">
        <v>0</v>
      </c>
      <c r="G3000" t="str">
        <f>VLOOKUP(Table_ExternalData_15[[#This Row],[Id]],'Blagovna izdelek'!A:C,3,0)</f>
        <v>EFB</v>
      </c>
      <c r="H3000">
        <f>Table_ExternalData_15[[#This Row],[Rabat]]*0.2</f>
        <v>4</v>
      </c>
      <c r="I3000" s="2">
        <f>Table_ExternalData_15[[#This Row],[Price]]-(Table_ExternalData_15[[#This Row],[Price]]*Table_ExternalData_15[[#This Row],[BB rabat]])/100</f>
        <v>24.441600000000001</v>
      </c>
      <c r="J3000" s="2">
        <f>Table_ExternalData_15[[#This Row],[BB cena]]*Table_ExternalData_15[[#Headers],[1,22]]</f>
        <v>29.818752</v>
      </c>
      <c r="K3000" s="2">
        <f>Table_ExternalData_15[[#This Row],[Price]]*Table_ExternalData_15[[#Headers],[1,22]]</f>
        <v>31.061199999999999</v>
      </c>
      <c r="L3000" s="7">
        <f>IF(G3000="White Shark",E3000*0.5,IF(G3000="Sbox",E3000*0.5,IF(G3000="Tenda",E3000*0.5,E3000*0.2)))/100</f>
        <v>0.04</v>
      </c>
      <c r="M3000" s="2">
        <f>Table_ExternalData_15[[#This Row],[Price]]-Table_ExternalData_15[[#This Row],[Price]]*Table_ExternalData_15[[#This Row],[extra popust]]</f>
        <v>24.441600000000001</v>
      </c>
      <c r="N3000" s="2">
        <f>IF(M3000&lt;I3000,M3000,I3000)</f>
        <v>24.441600000000001</v>
      </c>
      <c r="O3000" s="12" t="str">
        <f>IF(N3000&lt;I3000,$U$1," ")</f>
        <v xml:space="preserve"> </v>
      </c>
      <c r="P3000" s="12" t="str">
        <f>IFERROR((O3000+30)," ")</f>
        <v xml:space="preserve"> </v>
      </c>
      <c r="Q3000" s="2">
        <f ca="1">IF(O3000=$U$1,N3000,"0")*1.22</f>
        <v>0</v>
      </c>
    </row>
    <row r="3001" spans="1:17" x14ac:dyDescent="0.25">
      <c r="A3001" t="s">
        <v>2161</v>
      </c>
      <c r="B3001" t="s">
        <v>2160</v>
      </c>
      <c r="C3001">
        <v>8326</v>
      </c>
      <c r="D3001">
        <v>14.44</v>
      </c>
      <c r="E3001">
        <f>IFERROR(VLOOKUP(Table_ExternalData_15[[#This Row],[Id]],Rabati!B:C,2,0),0)</f>
        <v>20</v>
      </c>
      <c r="F3001">
        <v>0</v>
      </c>
      <c r="G3001" t="str">
        <f>VLOOKUP(Table_ExternalData_15[[#This Row],[Id]],'Blagovna izdelek'!A:C,3,0)</f>
        <v>EFB</v>
      </c>
      <c r="H3001">
        <f>Table_ExternalData_15[[#This Row],[Rabat]]*0.2</f>
        <v>4</v>
      </c>
      <c r="I3001" s="2">
        <f>Table_ExternalData_15[[#This Row],[Price]]-(Table_ExternalData_15[[#This Row],[Price]]*Table_ExternalData_15[[#This Row],[BB rabat]])/100</f>
        <v>13.862399999999999</v>
      </c>
      <c r="J3001" s="2">
        <f>Table_ExternalData_15[[#This Row],[BB cena]]*Table_ExternalData_15[[#Headers],[1,22]]</f>
        <v>16.912127999999999</v>
      </c>
      <c r="K3001" s="2">
        <f>Table_ExternalData_15[[#This Row],[Price]]*Table_ExternalData_15[[#Headers],[1,22]]</f>
        <v>17.616799999999998</v>
      </c>
      <c r="L3001" s="7">
        <f>IF(G3001="White Shark",E3001*0.5,IF(G3001="Sbox",E3001*0.5,IF(G3001="Tenda",E3001*0.5,E3001*0.2)))/100</f>
        <v>0.04</v>
      </c>
      <c r="M3001" s="2">
        <f>Table_ExternalData_15[[#This Row],[Price]]-Table_ExternalData_15[[#This Row],[Price]]*Table_ExternalData_15[[#This Row],[extra popust]]</f>
        <v>13.862399999999999</v>
      </c>
      <c r="N3001" s="2">
        <f>IF(M3001&lt;I3001,M3001,I3001)</f>
        <v>13.862399999999999</v>
      </c>
      <c r="O3001" s="12" t="str">
        <f>IF(N3001&lt;I3001,$U$1," ")</f>
        <v xml:space="preserve"> </v>
      </c>
      <c r="P3001" s="12" t="str">
        <f>IFERROR((O3001+30)," ")</f>
        <v xml:space="preserve"> </v>
      </c>
      <c r="Q3001" s="2">
        <f ca="1">IF(O3001=$U$1,N3001,"0")*1.22</f>
        <v>0</v>
      </c>
    </row>
    <row r="3002" spans="1:17" x14ac:dyDescent="0.25">
      <c r="A3002" t="s">
        <v>2167</v>
      </c>
      <c r="B3002" t="s">
        <v>2166</v>
      </c>
      <c r="C3002">
        <v>8331</v>
      </c>
      <c r="D3002">
        <v>11.29</v>
      </c>
      <c r="E3002">
        <f>IFERROR(VLOOKUP(Table_ExternalData_15[[#This Row],[Id]],Rabati!B:C,2,0),0)</f>
        <v>20</v>
      </c>
      <c r="F3002">
        <v>0</v>
      </c>
      <c r="G3002" t="str">
        <f>VLOOKUP(Table_ExternalData_15[[#This Row],[Id]],'Blagovna izdelek'!A:C,3,0)</f>
        <v>EFB</v>
      </c>
      <c r="H3002">
        <f>Table_ExternalData_15[[#This Row],[Rabat]]*0.2</f>
        <v>4</v>
      </c>
      <c r="I3002" s="2">
        <f>Table_ExternalData_15[[#This Row],[Price]]-(Table_ExternalData_15[[#This Row],[Price]]*Table_ExternalData_15[[#This Row],[BB rabat]])/100</f>
        <v>10.8384</v>
      </c>
      <c r="J3002" s="2">
        <f>Table_ExternalData_15[[#This Row],[BB cena]]*Table_ExternalData_15[[#Headers],[1,22]]</f>
        <v>13.222847999999999</v>
      </c>
      <c r="K3002" s="2">
        <f>Table_ExternalData_15[[#This Row],[Price]]*Table_ExternalData_15[[#Headers],[1,22]]</f>
        <v>13.773799999999998</v>
      </c>
      <c r="L3002" s="7">
        <f>IF(G3002="White Shark",E3002*0.5,IF(G3002="Sbox",E3002*0.5,IF(G3002="Tenda",E3002*0.5,E3002*0.2)))/100</f>
        <v>0.04</v>
      </c>
      <c r="M3002" s="2">
        <f>Table_ExternalData_15[[#This Row],[Price]]-Table_ExternalData_15[[#This Row],[Price]]*Table_ExternalData_15[[#This Row],[extra popust]]</f>
        <v>10.8384</v>
      </c>
      <c r="N3002" s="2">
        <f>IF(M3002&lt;I3002,M3002,I3002)</f>
        <v>10.8384</v>
      </c>
      <c r="O3002" s="12" t="str">
        <f>IF(N3002&lt;I3002,$U$1," ")</f>
        <v xml:space="preserve"> </v>
      </c>
      <c r="P3002" s="12" t="str">
        <f>IFERROR((O3002+30)," ")</f>
        <v xml:space="preserve"> </v>
      </c>
      <c r="Q3002" s="2">
        <f ca="1">IF(O3002=$U$1,N3002,"0")*1.22</f>
        <v>0</v>
      </c>
    </row>
    <row r="3003" spans="1:17" x14ac:dyDescent="0.25">
      <c r="A3003" t="s">
        <v>2169</v>
      </c>
      <c r="B3003" t="s">
        <v>2168</v>
      </c>
      <c r="C3003">
        <v>8333</v>
      </c>
      <c r="D3003">
        <v>17.77</v>
      </c>
      <c r="E3003">
        <f>IFERROR(VLOOKUP(Table_ExternalData_15[[#This Row],[Id]],Rabati!B:C,2,0),0)</f>
        <v>20</v>
      </c>
      <c r="F3003">
        <v>0</v>
      </c>
      <c r="G3003" t="str">
        <f>VLOOKUP(Table_ExternalData_15[[#This Row],[Id]],'Blagovna izdelek'!A:C,3,0)</f>
        <v>EFB</v>
      </c>
      <c r="H3003">
        <f>Table_ExternalData_15[[#This Row],[Rabat]]*0.2</f>
        <v>4</v>
      </c>
      <c r="I3003" s="2">
        <f>Table_ExternalData_15[[#This Row],[Price]]-(Table_ExternalData_15[[#This Row],[Price]]*Table_ExternalData_15[[#This Row],[BB rabat]])/100</f>
        <v>17.059200000000001</v>
      </c>
      <c r="J3003" s="2">
        <f>Table_ExternalData_15[[#This Row],[BB cena]]*Table_ExternalData_15[[#Headers],[1,22]]</f>
        <v>20.812224000000001</v>
      </c>
      <c r="K3003" s="2">
        <f>Table_ExternalData_15[[#This Row],[Price]]*Table_ExternalData_15[[#Headers],[1,22]]</f>
        <v>21.679399999999998</v>
      </c>
      <c r="L3003" s="7">
        <f>IF(G3003="White Shark",E3003*0.5,IF(G3003="Sbox",E3003*0.5,IF(G3003="Tenda",E3003*0.5,E3003*0.2)))/100</f>
        <v>0.04</v>
      </c>
      <c r="M3003" s="2">
        <f>Table_ExternalData_15[[#This Row],[Price]]-Table_ExternalData_15[[#This Row],[Price]]*Table_ExternalData_15[[#This Row],[extra popust]]</f>
        <v>17.059200000000001</v>
      </c>
      <c r="N3003" s="2">
        <f>IF(M3003&lt;I3003,M3003,I3003)</f>
        <v>17.059200000000001</v>
      </c>
      <c r="O3003" s="12" t="str">
        <f>IF(N3003&lt;I3003,$U$1," ")</f>
        <v xml:space="preserve"> </v>
      </c>
      <c r="P3003" s="12" t="str">
        <f>IFERROR((O3003+30)," ")</f>
        <v xml:space="preserve"> </v>
      </c>
      <c r="Q3003" s="2">
        <f ca="1">IF(O3003=$U$1,N3003,"0")*1.22</f>
        <v>0</v>
      </c>
    </row>
    <row r="3004" spans="1:17" x14ac:dyDescent="0.25">
      <c r="A3004" t="s">
        <v>2175</v>
      </c>
      <c r="B3004" t="s">
        <v>2174</v>
      </c>
      <c r="C3004">
        <v>8348</v>
      </c>
      <c r="D3004">
        <v>9.98</v>
      </c>
      <c r="E3004">
        <f>IFERROR(VLOOKUP(Table_ExternalData_15[[#This Row],[Id]],Rabati!B:C,2,0),0)</f>
        <v>20</v>
      </c>
      <c r="F3004">
        <v>7</v>
      </c>
      <c r="G3004" t="str">
        <f>VLOOKUP(Table_ExternalData_15[[#This Row],[Id]],'Blagovna izdelek'!A:C,3,0)</f>
        <v>EFB</v>
      </c>
      <c r="H3004">
        <f>Table_ExternalData_15[[#This Row],[Rabat]]*0.2</f>
        <v>4</v>
      </c>
      <c r="I3004" s="2">
        <f>Table_ExternalData_15[[#This Row],[Price]]-(Table_ExternalData_15[[#This Row],[Price]]*Table_ExternalData_15[[#This Row],[BB rabat]])/100</f>
        <v>9.5808</v>
      </c>
      <c r="J3004" s="2">
        <f>Table_ExternalData_15[[#This Row],[BB cena]]*Table_ExternalData_15[[#Headers],[1,22]]</f>
        <v>11.688575999999999</v>
      </c>
      <c r="K3004" s="2">
        <f>Table_ExternalData_15[[#This Row],[Price]]*Table_ExternalData_15[[#Headers],[1,22]]</f>
        <v>12.175600000000001</v>
      </c>
      <c r="L3004" s="7">
        <f>IF(G3004="White Shark",E3004*0.5,IF(G3004="Sbox",E3004*0.5,IF(G3004="Tenda",E3004*0.5,E3004*0.2)))/100</f>
        <v>0.04</v>
      </c>
      <c r="M3004" s="2">
        <f>Table_ExternalData_15[[#This Row],[Price]]-Table_ExternalData_15[[#This Row],[Price]]*Table_ExternalData_15[[#This Row],[extra popust]]</f>
        <v>9.5808</v>
      </c>
      <c r="N3004" s="2">
        <f>IF(M3004&lt;I3004,M3004,I3004)</f>
        <v>9.5808</v>
      </c>
      <c r="O3004" s="12" t="str">
        <f>IF(N3004&lt;I3004,$U$1," ")</f>
        <v xml:space="preserve"> </v>
      </c>
      <c r="P3004" s="12" t="str">
        <f>IFERROR((O3004+30)," ")</f>
        <v xml:space="preserve"> </v>
      </c>
      <c r="Q3004" s="2">
        <f ca="1">IF(O3004=$U$1,N3004,"0")*1.22</f>
        <v>0</v>
      </c>
    </row>
    <row r="3005" spans="1:17" x14ac:dyDescent="0.25">
      <c r="A3005" t="s">
        <v>2177</v>
      </c>
      <c r="B3005" t="s">
        <v>2176</v>
      </c>
      <c r="C3005">
        <v>8349</v>
      </c>
      <c r="D3005">
        <v>10.42</v>
      </c>
      <c r="E3005">
        <f>IFERROR(VLOOKUP(Table_ExternalData_15[[#This Row],[Id]],Rabati!B:C,2,0),0)</f>
        <v>20</v>
      </c>
      <c r="F3005">
        <v>2</v>
      </c>
      <c r="G3005" t="str">
        <f>VLOOKUP(Table_ExternalData_15[[#This Row],[Id]],'Blagovna izdelek'!A:C,3,0)</f>
        <v>EFB</v>
      </c>
      <c r="H3005">
        <f>Table_ExternalData_15[[#This Row],[Rabat]]*0.2</f>
        <v>4</v>
      </c>
      <c r="I3005" s="2">
        <f>Table_ExternalData_15[[#This Row],[Price]]-(Table_ExternalData_15[[#This Row],[Price]]*Table_ExternalData_15[[#This Row],[BB rabat]])/100</f>
        <v>10.0032</v>
      </c>
      <c r="J3005" s="2">
        <f>Table_ExternalData_15[[#This Row],[BB cena]]*Table_ExternalData_15[[#Headers],[1,22]]</f>
        <v>12.203904</v>
      </c>
      <c r="K3005" s="2">
        <f>Table_ExternalData_15[[#This Row],[Price]]*Table_ExternalData_15[[#Headers],[1,22]]</f>
        <v>12.712399999999999</v>
      </c>
      <c r="L3005" s="7">
        <f>IF(G3005="White Shark",E3005*0.5,IF(G3005="Sbox",E3005*0.5,IF(G3005="Tenda",E3005*0.5,E3005*0.2)))/100</f>
        <v>0.04</v>
      </c>
      <c r="M3005" s="2">
        <f>Table_ExternalData_15[[#This Row],[Price]]-Table_ExternalData_15[[#This Row],[Price]]*Table_ExternalData_15[[#This Row],[extra popust]]</f>
        <v>10.0032</v>
      </c>
      <c r="N3005" s="2">
        <f>IF(M3005&lt;I3005,M3005,I3005)</f>
        <v>10.0032</v>
      </c>
      <c r="O3005" s="12" t="str">
        <f>IF(N3005&lt;I3005,$U$1," ")</f>
        <v xml:space="preserve"> </v>
      </c>
      <c r="P3005" s="12" t="str">
        <f>IFERROR((O3005+30)," ")</f>
        <v xml:space="preserve"> </v>
      </c>
      <c r="Q3005" s="2">
        <f ca="1">IF(O3005=$U$1,N3005,"0")*1.22</f>
        <v>0</v>
      </c>
    </row>
    <row r="3006" spans="1:17" x14ac:dyDescent="0.25">
      <c r="A3006" t="s">
        <v>2179</v>
      </c>
      <c r="B3006" t="s">
        <v>2178</v>
      </c>
      <c r="C3006">
        <v>8350</v>
      </c>
      <c r="D3006">
        <v>14.26</v>
      </c>
      <c r="E3006">
        <f>IFERROR(VLOOKUP(Table_ExternalData_15[[#This Row],[Id]],Rabati!B:C,2,0),0)</f>
        <v>20</v>
      </c>
      <c r="F3006">
        <v>9</v>
      </c>
      <c r="G3006" t="str">
        <f>VLOOKUP(Table_ExternalData_15[[#This Row],[Id]],'Blagovna izdelek'!A:C,3,0)</f>
        <v>EFB</v>
      </c>
      <c r="H3006">
        <f>Table_ExternalData_15[[#This Row],[Rabat]]*0.2</f>
        <v>4</v>
      </c>
      <c r="I3006" s="2">
        <f>Table_ExternalData_15[[#This Row],[Price]]-(Table_ExternalData_15[[#This Row],[Price]]*Table_ExternalData_15[[#This Row],[BB rabat]])/100</f>
        <v>13.6896</v>
      </c>
      <c r="J3006" s="2">
        <f>Table_ExternalData_15[[#This Row],[BB cena]]*Table_ExternalData_15[[#Headers],[1,22]]</f>
        <v>16.701312000000001</v>
      </c>
      <c r="K3006" s="2">
        <f>Table_ExternalData_15[[#This Row],[Price]]*Table_ExternalData_15[[#Headers],[1,22]]</f>
        <v>17.397199999999998</v>
      </c>
      <c r="L3006" s="7">
        <f>IF(G3006="White Shark",E3006*0.5,IF(G3006="Sbox",E3006*0.5,IF(G3006="Tenda",E3006*0.5,E3006*0.2)))/100</f>
        <v>0.04</v>
      </c>
      <c r="M3006" s="2">
        <f>Table_ExternalData_15[[#This Row],[Price]]-Table_ExternalData_15[[#This Row],[Price]]*Table_ExternalData_15[[#This Row],[extra popust]]</f>
        <v>13.6896</v>
      </c>
      <c r="N3006" s="2">
        <f>IF(M3006&lt;I3006,M3006,I3006)</f>
        <v>13.6896</v>
      </c>
      <c r="O3006" s="12" t="str">
        <f>IF(N3006&lt;I3006,$U$1," ")</f>
        <v xml:space="preserve"> </v>
      </c>
      <c r="P3006" s="12" t="str">
        <f>IFERROR((O3006+30)," ")</f>
        <v xml:space="preserve"> </v>
      </c>
      <c r="Q3006" s="2">
        <f ca="1">IF(O3006=$U$1,N3006,"0")*1.22</f>
        <v>0</v>
      </c>
    </row>
    <row r="3007" spans="1:17" x14ac:dyDescent="0.25">
      <c r="A3007" t="s">
        <v>2181</v>
      </c>
      <c r="B3007" t="s">
        <v>2180</v>
      </c>
      <c r="C3007">
        <v>8351</v>
      </c>
      <c r="D3007">
        <v>18.05</v>
      </c>
      <c r="E3007">
        <f>IFERROR(VLOOKUP(Table_ExternalData_15[[#This Row],[Id]],Rabati!B:C,2,0),0)</f>
        <v>20</v>
      </c>
      <c r="F3007">
        <v>6</v>
      </c>
      <c r="G3007" t="str">
        <f>VLOOKUP(Table_ExternalData_15[[#This Row],[Id]],'Blagovna izdelek'!A:C,3,0)</f>
        <v>EFB</v>
      </c>
      <c r="H3007">
        <f>Table_ExternalData_15[[#This Row],[Rabat]]*0.2</f>
        <v>4</v>
      </c>
      <c r="I3007" s="2">
        <f>Table_ExternalData_15[[#This Row],[Price]]-(Table_ExternalData_15[[#This Row],[Price]]*Table_ExternalData_15[[#This Row],[BB rabat]])/100</f>
        <v>17.327999999999999</v>
      </c>
      <c r="J3007" s="2">
        <f>Table_ExternalData_15[[#This Row],[BB cena]]*Table_ExternalData_15[[#Headers],[1,22]]</f>
        <v>21.140159999999998</v>
      </c>
      <c r="K3007" s="2">
        <f>Table_ExternalData_15[[#This Row],[Price]]*Table_ExternalData_15[[#Headers],[1,22]]</f>
        <v>22.021000000000001</v>
      </c>
      <c r="L3007" s="7">
        <f>IF(G3007="White Shark",E3007*0.5,IF(G3007="Sbox",E3007*0.5,IF(G3007="Tenda",E3007*0.5,E3007*0.2)))/100</f>
        <v>0.04</v>
      </c>
      <c r="M3007" s="2">
        <f>Table_ExternalData_15[[#This Row],[Price]]-Table_ExternalData_15[[#This Row],[Price]]*Table_ExternalData_15[[#This Row],[extra popust]]</f>
        <v>17.327999999999999</v>
      </c>
      <c r="N3007" s="2">
        <f>IF(M3007&lt;I3007,M3007,I3007)</f>
        <v>17.327999999999999</v>
      </c>
      <c r="O3007" s="12" t="str">
        <f>IF(N3007&lt;I3007,$U$1," ")</f>
        <v xml:space="preserve"> </v>
      </c>
      <c r="P3007" s="12" t="str">
        <f>IFERROR((O3007+30)," ")</f>
        <v xml:space="preserve"> </v>
      </c>
      <c r="Q3007" s="2">
        <f ca="1">IF(O3007=$U$1,N3007,"0")*1.22</f>
        <v>0</v>
      </c>
    </row>
    <row r="3008" spans="1:17" x14ac:dyDescent="0.25">
      <c r="A3008" t="s">
        <v>2183</v>
      </c>
      <c r="B3008" t="s">
        <v>2182</v>
      </c>
      <c r="C3008">
        <v>8352</v>
      </c>
      <c r="D3008">
        <v>13.92</v>
      </c>
      <c r="E3008">
        <f>IFERROR(VLOOKUP(Table_ExternalData_15[[#This Row],[Id]],Rabati!B:C,2,0),0)</f>
        <v>20</v>
      </c>
      <c r="F3008">
        <v>6</v>
      </c>
      <c r="G3008" t="str">
        <f>VLOOKUP(Table_ExternalData_15[[#This Row],[Id]],'Blagovna izdelek'!A:C,3,0)</f>
        <v>EFB</v>
      </c>
      <c r="H3008">
        <f>Table_ExternalData_15[[#This Row],[Rabat]]*0.2</f>
        <v>4</v>
      </c>
      <c r="I3008" s="2">
        <f>Table_ExternalData_15[[#This Row],[Price]]-(Table_ExternalData_15[[#This Row],[Price]]*Table_ExternalData_15[[#This Row],[BB rabat]])/100</f>
        <v>13.363199999999999</v>
      </c>
      <c r="J3008" s="2">
        <f>Table_ExternalData_15[[#This Row],[BB cena]]*Table_ExternalData_15[[#Headers],[1,22]]</f>
        <v>16.303103999999998</v>
      </c>
      <c r="K3008" s="2">
        <f>Table_ExternalData_15[[#This Row],[Price]]*Table_ExternalData_15[[#Headers],[1,22]]</f>
        <v>16.982399999999998</v>
      </c>
      <c r="L3008" s="7">
        <f>IF(G3008="White Shark",E3008*0.5,IF(G3008="Sbox",E3008*0.5,IF(G3008="Tenda",E3008*0.5,E3008*0.2)))/100</f>
        <v>0.04</v>
      </c>
      <c r="M3008" s="2">
        <f>Table_ExternalData_15[[#This Row],[Price]]-Table_ExternalData_15[[#This Row],[Price]]*Table_ExternalData_15[[#This Row],[extra popust]]</f>
        <v>13.363199999999999</v>
      </c>
      <c r="N3008" s="2">
        <f>IF(M3008&lt;I3008,M3008,I3008)</f>
        <v>13.363199999999999</v>
      </c>
      <c r="O3008" s="12" t="str">
        <f>IF(N3008&lt;I3008,$U$1," ")</f>
        <v xml:space="preserve"> </v>
      </c>
      <c r="P3008" s="12" t="str">
        <f>IFERROR((O3008+30)," ")</f>
        <v xml:space="preserve"> </v>
      </c>
      <c r="Q3008" s="2">
        <f ca="1">IF(O3008=$U$1,N3008,"0")*1.22</f>
        <v>0</v>
      </c>
    </row>
    <row r="3009" spans="1:17" x14ac:dyDescent="0.25">
      <c r="A3009" t="s">
        <v>2185</v>
      </c>
      <c r="B3009" t="s">
        <v>2184</v>
      </c>
      <c r="C3009">
        <v>8353</v>
      </c>
      <c r="D3009">
        <v>12.15</v>
      </c>
      <c r="E3009">
        <f>IFERROR(VLOOKUP(Table_ExternalData_15[[#This Row],[Id]],Rabati!B:C,2,0),0)</f>
        <v>20</v>
      </c>
      <c r="F3009">
        <v>3</v>
      </c>
      <c r="G3009" t="str">
        <f>VLOOKUP(Table_ExternalData_15[[#This Row],[Id]],'Blagovna izdelek'!A:C,3,0)</f>
        <v>EFB</v>
      </c>
      <c r="H3009">
        <f>Table_ExternalData_15[[#This Row],[Rabat]]*0.2</f>
        <v>4</v>
      </c>
      <c r="I3009" s="2">
        <f>Table_ExternalData_15[[#This Row],[Price]]-(Table_ExternalData_15[[#This Row],[Price]]*Table_ExternalData_15[[#This Row],[BB rabat]])/100</f>
        <v>11.664</v>
      </c>
      <c r="J3009" s="2">
        <f>Table_ExternalData_15[[#This Row],[BB cena]]*Table_ExternalData_15[[#Headers],[1,22]]</f>
        <v>14.230079999999999</v>
      </c>
      <c r="K3009" s="2">
        <f>Table_ExternalData_15[[#This Row],[Price]]*Table_ExternalData_15[[#Headers],[1,22]]</f>
        <v>14.823</v>
      </c>
      <c r="L3009" s="7">
        <f>IF(G3009="White Shark",E3009*0.5,IF(G3009="Sbox",E3009*0.5,IF(G3009="Tenda",E3009*0.5,E3009*0.2)))/100</f>
        <v>0.04</v>
      </c>
      <c r="M3009" s="2">
        <f>Table_ExternalData_15[[#This Row],[Price]]-Table_ExternalData_15[[#This Row],[Price]]*Table_ExternalData_15[[#This Row],[extra popust]]</f>
        <v>11.664</v>
      </c>
      <c r="N3009" s="2">
        <f>IF(M3009&lt;I3009,M3009,I3009)</f>
        <v>11.664</v>
      </c>
      <c r="O3009" s="12" t="str">
        <f>IF(N3009&lt;I3009,$U$1," ")</f>
        <v xml:space="preserve"> </v>
      </c>
      <c r="P3009" s="12" t="str">
        <f>IFERROR((O3009+30)," ")</f>
        <v xml:space="preserve"> </v>
      </c>
      <c r="Q3009" s="2">
        <f ca="1">IF(O3009=$U$1,N3009,"0")*1.22</f>
        <v>0</v>
      </c>
    </row>
    <row r="3010" spans="1:17" x14ac:dyDescent="0.25">
      <c r="A3010" t="s">
        <v>2187</v>
      </c>
      <c r="B3010" t="s">
        <v>2186</v>
      </c>
      <c r="C3010">
        <v>8354</v>
      </c>
      <c r="D3010">
        <v>14.38</v>
      </c>
      <c r="E3010">
        <f>IFERROR(VLOOKUP(Table_ExternalData_15[[#This Row],[Id]],Rabati!B:C,2,0),0)</f>
        <v>20</v>
      </c>
      <c r="F3010">
        <v>0</v>
      </c>
      <c r="G3010" t="str">
        <f>VLOOKUP(Table_ExternalData_15[[#This Row],[Id]],'Blagovna izdelek'!A:C,3,0)</f>
        <v>EFB</v>
      </c>
      <c r="H3010">
        <f>Table_ExternalData_15[[#This Row],[Rabat]]*0.2</f>
        <v>4</v>
      </c>
      <c r="I3010" s="2">
        <f>Table_ExternalData_15[[#This Row],[Price]]-(Table_ExternalData_15[[#This Row],[Price]]*Table_ExternalData_15[[#This Row],[BB rabat]])/100</f>
        <v>13.8048</v>
      </c>
      <c r="J3010" s="2">
        <f>Table_ExternalData_15[[#This Row],[BB cena]]*Table_ExternalData_15[[#Headers],[1,22]]</f>
        <v>16.841856</v>
      </c>
      <c r="K3010" s="2">
        <f>Table_ExternalData_15[[#This Row],[Price]]*Table_ExternalData_15[[#Headers],[1,22]]</f>
        <v>17.543600000000001</v>
      </c>
      <c r="L3010" s="7">
        <f>IF(G3010="White Shark",E3010*0.5,IF(G3010="Sbox",E3010*0.5,IF(G3010="Tenda",E3010*0.5,E3010*0.2)))/100</f>
        <v>0.04</v>
      </c>
      <c r="M3010" s="2">
        <f>Table_ExternalData_15[[#This Row],[Price]]-Table_ExternalData_15[[#This Row],[Price]]*Table_ExternalData_15[[#This Row],[extra popust]]</f>
        <v>13.8048</v>
      </c>
      <c r="N3010" s="2">
        <f>IF(M3010&lt;I3010,M3010,I3010)</f>
        <v>13.8048</v>
      </c>
      <c r="O3010" s="12" t="str">
        <f>IF(N3010&lt;I3010,$U$1," ")</f>
        <v xml:space="preserve"> </v>
      </c>
      <c r="P3010" s="12" t="str">
        <f>IFERROR((O3010+30)," ")</f>
        <v xml:space="preserve"> </v>
      </c>
      <c r="Q3010" s="2">
        <f ca="1">IF(O3010=$U$1,N3010,"0")*1.22</f>
        <v>0</v>
      </c>
    </row>
    <row r="3011" spans="1:17" x14ac:dyDescent="0.25">
      <c r="A3011" t="s">
        <v>2189</v>
      </c>
      <c r="B3011" t="s">
        <v>2188</v>
      </c>
      <c r="C3011">
        <v>8355</v>
      </c>
      <c r="D3011">
        <v>14.04</v>
      </c>
      <c r="E3011">
        <f>IFERROR(VLOOKUP(Table_ExternalData_15[[#This Row],[Id]],Rabati!B:C,2,0),0)</f>
        <v>20</v>
      </c>
      <c r="F3011">
        <v>0</v>
      </c>
      <c r="G3011" t="str">
        <f>VLOOKUP(Table_ExternalData_15[[#This Row],[Id]],'Blagovna izdelek'!A:C,3,0)</f>
        <v>EFB</v>
      </c>
      <c r="H3011">
        <f>Table_ExternalData_15[[#This Row],[Rabat]]*0.2</f>
        <v>4</v>
      </c>
      <c r="I3011" s="2">
        <f>Table_ExternalData_15[[#This Row],[Price]]-(Table_ExternalData_15[[#This Row],[Price]]*Table_ExternalData_15[[#This Row],[BB rabat]])/100</f>
        <v>13.478399999999999</v>
      </c>
      <c r="J3011" s="2">
        <f>Table_ExternalData_15[[#This Row],[BB cena]]*Table_ExternalData_15[[#Headers],[1,22]]</f>
        <v>16.443648</v>
      </c>
      <c r="K3011" s="2">
        <f>Table_ExternalData_15[[#This Row],[Price]]*Table_ExternalData_15[[#Headers],[1,22]]</f>
        <v>17.128799999999998</v>
      </c>
      <c r="L3011" s="7">
        <f>IF(G3011="White Shark",E3011*0.5,IF(G3011="Sbox",E3011*0.5,IF(G3011="Tenda",E3011*0.5,E3011*0.2)))/100</f>
        <v>0.04</v>
      </c>
      <c r="M3011" s="2">
        <f>Table_ExternalData_15[[#This Row],[Price]]-Table_ExternalData_15[[#This Row],[Price]]*Table_ExternalData_15[[#This Row],[extra popust]]</f>
        <v>13.478399999999999</v>
      </c>
      <c r="N3011" s="2">
        <f>IF(M3011&lt;I3011,M3011,I3011)</f>
        <v>13.478399999999999</v>
      </c>
      <c r="O3011" s="12" t="str">
        <f>IF(N3011&lt;I3011,$U$1," ")</f>
        <v xml:space="preserve"> </v>
      </c>
      <c r="P3011" s="12" t="str">
        <f>IFERROR((O3011+30)," ")</f>
        <v xml:space="preserve"> </v>
      </c>
      <c r="Q3011" s="2">
        <f ca="1">IF(O3011=$U$1,N3011,"0")*1.22</f>
        <v>0</v>
      </c>
    </row>
    <row r="3012" spans="1:17" x14ac:dyDescent="0.25">
      <c r="A3012" t="s">
        <v>2213</v>
      </c>
      <c r="B3012" t="s">
        <v>2212</v>
      </c>
      <c r="C3012">
        <v>8368</v>
      </c>
      <c r="D3012">
        <v>13.39</v>
      </c>
      <c r="E3012">
        <f>IFERROR(VLOOKUP(Table_ExternalData_15[[#This Row],[Id]],Rabati!B:C,2,0),0)</f>
        <v>20</v>
      </c>
      <c r="F3012">
        <v>0</v>
      </c>
      <c r="G3012" t="str">
        <f>VLOOKUP(Table_ExternalData_15[[#This Row],[Id]],'Blagovna izdelek'!A:C,3,0)</f>
        <v>EFB</v>
      </c>
      <c r="H3012">
        <f>Table_ExternalData_15[[#This Row],[Rabat]]*0.2</f>
        <v>4</v>
      </c>
      <c r="I3012" s="2">
        <f>Table_ExternalData_15[[#This Row],[Price]]-(Table_ExternalData_15[[#This Row],[Price]]*Table_ExternalData_15[[#This Row],[BB rabat]])/100</f>
        <v>12.8544</v>
      </c>
      <c r="J3012" s="2">
        <f>Table_ExternalData_15[[#This Row],[BB cena]]*Table_ExternalData_15[[#Headers],[1,22]]</f>
        <v>15.682368</v>
      </c>
      <c r="K3012" s="2">
        <f>Table_ExternalData_15[[#This Row],[Price]]*Table_ExternalData_15[[#Headers],[1,22]]</f>
        <v>16.335799999999999</v>
      </c>
      <c r="L3012" s="7">
        <f>IF(G3012="White Shark",E3012*0.5,IF(G3012="Sbox",E3012*0.5,IF(G3012="Tenda",E3012*0.5,E3012*0.2)))/100</f>
        <v>0.04</v>
      </c>
      <c r="M3012" s="2">
        <f>Table_ExternalData_15[[#This Row],[Price]]-Table_ExternalData_15[[#This Row],[Price]]*Table_ExternalData_15[[#This Row],[extra popust]]</f>
        <v>12.8544</v>
      </c>
      <c r="N3012" s="2">
        <f>IF(M3012&lt;I3012,M3012,I3012)</f>
        <v>12.8544</v>
      </c>
      <c r="O3012" s="12" t="str">
        <f>IF(N3012&lt;I3012,$U$1," ")</f>
        <v xml:space="preserve"> </v>
      </c>
      <c r="P3012" s="12" t="str">
        <f>IFERROR((O3012+30)," ")</f>
        <v xml:space="preserve"> </v>
      </c>
      <c r="Q3012" s="2">
        <f ca="1">IF(O3012=$U$1,N3012,"0")*1.22</f>
        <v>0</v>
      </c>
    </row>
    <row r="3013" spans="1:17" x14ac:dyDescent="0.25">
      <c r="A3013" t="s">
        <v>2251</v>
      </c>
      <c r="B3013" t="s">
        <v>2250</v>
      </c>
      <c r="C3013">
        <v>8392</v>
      </c>
      <c r="D3013">
        <v>5.81</v>
      </c>
      <c r="E3013">
        <f>IFERROR(VLOOKUP(Table_ExternalData_15[[#This Row],[Id]],Rabati!B:C,2,0),0)</f>
        <v>20</v>
      </c>
      <c r="F3013">
        <v>0</v>
      </c>
      <c r="G3013" t="str">
        <f>VLOOKUP(Table_ExternalData_15[[#This Row],[Id]],'Blagovna izdelek'!A:C,3,0)</f>
        <v>EFB</v>
      </c>
      <c r="H3013">
        <f>Table_ExternalData_15[[#This Row],[Rabat]]*0.2</f>
        <v>4</v>
      </c>
      <c r="I3013" s="2">
        <f>Table_ExternalData_15[[#This Row],[Price]]-(Table_ExternalData_15[[#This Row],[Price]]*Table_ExternalData_15[[#This Row],[BB rabat]])/100</f>
        <v>5.5775999999999994</v>
      </c>
      <c r="J3013" s="2">
        <f>Table_ExternalData_15[[#This Row],[BB cena]]*Table_ExternalData_15[[#Headers],[1,22]]</f>
        <v>6.8046719999999992</v>
      </c>
      <c r="K3013" s="2">
        <f>Table_ExternalData_15[[#This Row],[Price]]*Table_ExternalData_15[[#Headers],[1,22]]</f>
        <v>7.0881999999999996</v>
      </c>
      <c r="L3013" s="7">
        <f>IF(G3013="White Shark",E3013*0.5,IF(G3013="Sbox",E3013*0.5,IF(G3013="Tenda",E3013*0.5,E3013*0.2)))/100</f>
        <v>0.04</v>
      </c>
      <c r="M3013" s="2">
        <f>Table_ExternalData_15[[#This Row],[Price]]-Table_ExternalData_15[[#This Row],[Price]]*Table_ExternalData_15[[#This Row],[extra popust]]</f>
        <v>5.5775999999999994</v>
      </c>
      <c r="N3013" s="2">
        <f>IF(M3013&lt;I3013,M3013,I3013)</f>
        <v>5.5775999999999994</v>
      </c>
      <c r="O3013" s="12" t="str">
        <f>IF(N3013&lt;I3013,$U$1," ")</f>
        <v xml:space="preserve"> </v>
      </c>
      <c r="P3013" s="12" t="str">
        <f>IFERROR((O3013+30)," ")</f>
        <v xml:space="preserve"> </v>
      </c>
      <c r="Q3013" s="2">
        <f ca="1">IF(O3013=$U$1,N3013,"0")*1.22</f>
        <v>0</v>
      </c>
    </row>
    <row r="3014" spans="1:17" x14ac:dyDescent="0.25">
      <c r="A3014" t="s">
        <v>2253</v>
      </c>
      <c r="B3014" t="s">
        <v>2252</v>
      </c>
      <c r="C3014">
        <v>8394</v>
      </c>
      <c r="D3014">
        <v>9.7200000000000006</v>
      </c>
      <c r="E3014">
        <f>IFERROR(VLOOKUP(Table_ExternalData_15[[#This Row],[Id]],Rabati!B:C,2,0),0)</f>
        <v>20</v>
      </c>
      <c r="F3014">
        <v>3</v>
      </c>
      <c r="G3014" t="str">
        <f>VLOOKUP(Table_ExternalData_15[[#This Row],[Id]],'Blagovna izdelek'!A:C,3,0)</f>
        <v>EFB</v>
      </c>
      <c r="H3014">
        <f>Table_ExternalData_15[[#This Row],[Rabat]]*0.2</f>
        <v>4</v>
      </c>
      <c r="I3014" s="2">
        <f>Table_ExternalData_15[[#This Row],[Price]]-(Table_ExternalData_15[[#This Row],[Price]]*Table_ExternalData_15[[#This Row],[BB rabat]])/100</f>
        <v>9.3312000000000008</v>
      </c>
      <c r="J3014" s="2">
        <f>Table_ExternalData_15[[#This Row],[BB cena]]*Table_ExternalData_15[[#Headers],[1,22]]</f>
        <v>11.384064</v>
      </c>
      <c r="K3014" s="2">
        <f>Table_ExternalData_15[[#This Row],[Price]]*Table_ExternalData_15[[#Headers],[1,22]]</f>
        <v>11.858400000000001</v>
      </c>
      <c r="L3014" s="7">
        <f>IF(G3014="White Shark",E3014*0.5,IF(G3014="Sbox",E3014*0.5,IF(G3014="Tenda",E3014*0.5,E3014*0.2)))/100</f>
        <v>0.04</v>
      </c>
      <c r="M3014" s="2">
        <f>Table_ExternalData_15[[#This Row],[Price]]-Table_ExternalData_15[[#This Row],[Price]]*Table_ExternalData_15[[#This Row],[extra popust]]</f>
        <v>9.3312000000000008</v>
      </c>
      <c r="N3014" s="2">
        <f>IF(M3014&lt;I3014,M3014,I3014)</f>
        <v>9.3312000000000008</v>
      </c>
      <c r="O3014" s="12" t="str">
        <f>IF(N3014&lt;I3014,$U$1," ")</f>
        <v xml:space="preserve"> </v>
      </c>
      <c r="P3014" s="12" t="str">
        <f>IFERROR((O3014+30)," ")</f>
        <v xml:space="preserve"> </v>
      </c>
      <c r="Q3014" s="2">
        <f ca="1">IF(O3014=$U$1,N3014,"0")*1.22</f>
        <v>0</v>
      </c>
    </row>
    <row r="3015" spans="1:17" x14ac:dyDescent="0.25">
      <c r="A3015" t="s">
        <v>2255</v>
      </c>
      <c r="B3015" t="s">
        <v>2254</v>
      </c>
      <c r="C3015">
        <v>8395</v>
      </c>
      <c r="D3015">
        <v>11.31</v>
      </c>
      <c r="E3015">
        <f>IFERROR(VLOOKUP(Table_ExternalData_15[[#This Row],[Id]],Rabati!B:C,2,0),0)</f>
        <v>20</v>
      </c>
      <c r="F3015">
        <v>2</v>
      </c>
      <c r="G3015" t="str">
        <f>VLOOKUP(Table_ExternalData_15[[#This Row],[Id]],'Blagovna izdelek'!A:C,3,0)</f>
        <v>EFB</v>
      </c>
      <c r="H3015">
        <f>Table_ExternalData_15[[#This Row],[Rabat]]*0.2</f>
        <v>4</v>
      </c>
      <c r="I3015" s="2">
        <f>Table_ExternalData_15[[#This Row],[Price]]-(Table_ExternalData_15[[#This Row],[Price]]*Table_ExternalData_15[[#This Row],[BB rabat]])/100</f>
        <v>10.8576</v>
      </c>
      <c r="J3015" s="2">
        <f>Table_ExternalData_15[[#This Row],[BB cena]]*Table_ExternalData_15[[#Headers],[1,22]]</f>
        <v>13.246271999999999</v>
      </c>
      <c r="K3015" s="2">
        <f>Table_ExternalData_15[[#This Row],[Price]]*Table_ExternalData_15[[#Headers],[1,22]]</f>
        <v>13.7982</v>
      </c>
      <c r="L3015" s="7">
        <f>IF(G3015="White Shark",E3015*0.5,IF(G3015="Sbox",E3015*0.5,IF(G3015="Tenda",E3015*0.5,E3015*0.2)))/100</f>
        <v>0.04</v>
      </c>
      <c r="M3015" s="2">
        <f>Table_ExternalData_15[[#This Row],[Price]]-Table_ExternalData_15[[#This Row],[Price]]*Table_ExternalData_15[[#This Row],[extra popust]]</f>
        <v>10.8576</v>
      </c>
      <c r="N3015" s="2">
        <f>IF(M3015&lt;I3015,M3015,I3015)</f>
        <v>10.8576</v>
      </c>
      <c r="O3015" s="12" t="str">
        <f>IF(N3015&lt;I3015,$U$1," ")</f>
        <v xml:space="preserve"> </v>
      </c>
      <c r="P3015" s="12" t="str">
        <f>IFERROR((O3015+30)," ")</f>
        <v xml:space="preserve"> </v>
      </c>
      <c r="Q3015" s="2">
        <f ca="1">IF(O3015=$U$1,N3015,"0")*1.22</f>
        <v>0</v>
      </c>
    </row>
    <row r="3016" spans="1:17" x14ac:dyDescent="0.25">
      <c r="A3016" t="s">
        <v>2284</v>
      </c>
      <c r="B3016" t="s">
        <v>2283</v>
      </c>
      <c r="C3016">
        <v>8413</v>
      </c>
      <c r="D3016">
        <v>25.29</v>
      </c>
      <c r="E3016">
        <f>IFERROR(VLOOKUP(Table_ExternalData_15[[#This Row],[Id]],Rabati!B:C,2,0),0)</f>
        <v>20</v>
      </c>
      <c r="F3016">
        <v>0</v>
      </c>
      <c r="G3016" t="str">
        <f>VLOOKUP(Table_ExternalData_15[[#This Row],[Id]],'Blagovna izdelek'!A:C,3,0)</f>
        <v>EFB</v>
      </c>
      <c r="H3016">
        <f>Table_ExternalData_15[[#This Row],[Rabat]]*0.2</f>
        <v>4</v>
      </c>
      <c r="I3016" s="2">
        <f>Table_ExternalData_15[[#This Row],[Price]]-(Table_ExternalData_15[[#This Row],[Price]]*Table_ExternalData_15[[#This Row],[BB rabat]])/100</f>
        <v>24.278399999999998</v>
      </c>
      <c r="J3016" s="2">
        <f>Table_ExternalData_15[[#This Row],[BB cena]]*Table_ExternalData_15[[#Headers],[1,22]]</f>
        <v>29.619647999999998</v>
      </c>
      <c r="K3016" s="2">
        <f>Table_ExternalData_15[[#This Row],[Price]]*Table_ExternalData_15[[#Headers],[1,22]]</f>
        <v>30.8538</v>
      </c>
      <c r="L3016" s="7">
        <f>IF(G3016="White Shark",E3016*0.5,IF(G3016="Sbox",E3016*0.5,IF(G3016="Tenda",E3016*0.5,E3016*0.2)))/100</f>
        <v>0.04</v>
      </c>
      <c r="M3016" s="2">
        <f>Table_ExternalData_15[[#This Row],[Price]]-Table_ExternalData_15[[#This Row],[Price]]*Table_ExternalData_15[[#This Row],[extra popust]]</f>
        <v>24.278399999999998</v>
      </c>
      <c r="N3016" s="2">
        <f>IF(M3016&lt;I3016,M3016,I3016)</f>
        <v>24.278399999999998</v>
      </c>
      <c r="O3016" s="12" t="str">
        <f>IF(N3016&lt;I3016,$U$1," ")</f>
        <v xml:space="preserve"> </v>
      </c>
      <c r="P3016" s="12" t="str">
        <f>IFERROR((O3016+30)," ")</f>
        <v xml:space="preserve"> </v>
      </c>
      <c r="Q3016" s="2">
        <f ca="1">IF(O3016=$U$1,N3016,"0")*1.22</f>
        <v>0</v>
      </c>
    </row>
    <row r="3017" spans="1:17" x14ac:dyDescent="0.25">
      <c r="A3017" t="s">
        <v>2295</v>
      </c>
      <c r="B3017" t="s">
        <v>2294</v>
      </c>
      <c r="C3017">
        <v>8421</v>
      </c>
      <c r="D3017">
        <v>12.95</v>
      </c>
      <c r="E3017">
        <f>IFERROR(VLOOKUP(Table_ExternalData_15[[#This Row],[Id]],Rabati!B:C,2,0),0)</f>
        <v>20</v>
      </c>
      <c r="F3017">
        <v>0</v>
      </c>
      <c r="G3017" t="str">
        <f>VLOOKUP(Table_ExternalData_15[[#This Row],[Id]],'Blagovna izdelek'!A:C,3,0)</f>
        <v>EFB</v>
      </c>
      <c r="H3017">
        <f>Table_ExternalData_15[[#This Row],[Rabat]]*0.2</f>
        <v>4</v>
      </c>
      <c r="I3017" s="2">
        <f>Table_ExternalData_15[[#This Row],[Price]]-(Table_ExternalData_15[[#This Row],[Price]]*Table_ExternalData_15[[#This Row],[BB rabat]])/100</f>
        <v>12.431999999999999</v>
      </c>
      <c r="J3017" s="2">
        <f>Table_ExternalData_15[[#This Row],[BB cena]]*Table_ExternalData_15[[#Headers],[1,22]]</f>
        <v>15.167039999999998</v>
      </c>
      <c r="K3017" s="2">
        <f>Table_ExternalData_15[[#This Row],[Price]]*Table_ExternalData_15[[#Headers],[1,22]]</f>
        <v>15.798999999999999</v>
      </c>
      <c r="L3017" s="7">
        <f>IF(G3017="White Shark",E3017*0.5,IF(G3017="Sbox",E3017*0.5,IF(G3017="Tenda",E3017*0.5,E3017*0.2)))/100</f>
        <v>0.04</v>
      </c>
      <c r="M3017" s="2">
        <f>Table_ExternalData_15[[#This Row],[Price]]-Table_ExternalData_15[[#This Row],[Price]]*Table_ExternalData_15[[#This Row],[extra popust]]</f>
        <v>12.431999999999999</v>
      </c>
      <c r="N3017" s="2">
        <f>IF(M3017&lt;I3017,M3017,I3017)</f>
        <v>12.431999999999999</v>
      </c>
      <c r="O3017" s="12" t="str">
        <f>IF(N3017&lt;I3017,$U$1," ")</f>
        <v xml:space="preserve"> </v>
      </c>
      <c r="P3017" s="12" t="str">
        <f>IFERROR((O3017+30)," ")</f>
        <v xml:space="preserve"> </v>
      </c>
      <c r="Q3017" s="2">
        <f ca="1">IF(O3017=$U$1,N3017,"0")*1.22</f>
        <v>0</v>
      </c>
    </row>
    <row r="3018" spans="1:17" x14ac:dyDescent="0.25">
      <c r="A3018" t="s">
        <v>2343</v>
      </c>
      <c r="B3018" t="s">
        <v>2342</v>
      </c>
      <c r="C3018">
        <v>8467</v>
      </c>
      <c r="D3018">
        <v>32.1</v>
      </c>
      <c r="E3018">
        <f>IFERROR(VLOOKUP(Table_ExternalData_15[[#This Row],[Id]],Rabati!B:C,2,0),0)</f>
        <v>20</v>
      </c>
      <c r="F3018">
        <v>1</v>
      </c>
      <c r="G3018" t="str">
        <f>VLOOKUP(Table_ExternalData_15[[#This Row],[Id]],'Blagovna izdelek'!A:C,3,0)</f>
        <v>EFB</v>
      </c>
      <c r="H3018">
        <f>Table_ExternalData_15[[#This Row],[Rabat]]*0.2</f>
        <v>4</v>
      </c>
      <c r="I3018" s="2">
        <f>Table_ExternalData_15[[#This Row],[Price]]-(Table_ExternalData_15[[#This Row],[Price]]*Table_ExternalData_15[[#This Row],[BB rabat]])/100</f>
        <v>30.816000000000003</v>
      </c>
      <c r="J3018" s="2">
        <f>Table_ExternalData_15[[#This Row],[BB cena]]*Table_ExternalData_15[[#Headers],[1,22]]</f>
        <v>37.59552</v>
      </c>
      <c r="K3018" s="2">
        <f>Table_ExternalData_15[[#This Row],[Price]]*Table_ExternalData_15[[#Headers],[1,22]]</f>
        <v>39.161999999999999</v>
      </c>
      <c r="L3018" s="7">
        <f>IF(G3018="White Shark",E3018*0.5,IF(G3018="Sbox",E3018*0.5,IF(G3018="Tenda",E3018*0.5,E3018*0.2)))/100</f>
        <v>0.04</v>
      </c>
      <c r="M3018" s="2">
        <f>Table_ExternalData_15[[#This Row],[Price]]-Table_ExternalData_15[[#This Row],[Price]]*Table_ExternalData_15[[#This Row],[extra popust]]</f>
        <v>30.816000000000003</v>
      </c>
      <c r="N3018" s="2">
        <f>IF(M3018&lt;I3018,M3018,I3018)</f>
        <v>30.816000000000003</v>
      </c>
      <c r="O3018" s="12" t="str">
        <f>IF(N3018&lt;I3018,$U$1," ")</f>
        <v xml:space="preserve"> </v>
      </c>
      <c r="P3018" s="12" t="str">
        <f>IFERROR((O3018+30)," ")</f>
        <v xml:space="preserve"> </v>
      </c>
      <c r="Q3018" s="2">
        <f ca="1">IF(O3018=$U$1,N3018,"0")*1.22</f>
        <v>0</v>
      </c>
    </row>
    <row r="3019" spans="1:17" x14ac:dyDescent="0.25">
      <c r="A3019" t="s">
        <v>2414</v>
      </c>
      <c r="B3019" t="s">
        <v>2413</v>
      </c>
      <c r="C3019">
        <v>8552</v>
      </c>
      <c r="D3019">
        <v>1.44</v>
      </c>
      <c r="E3019">
        <f>IFERROR(VLOOKUP(Table_ExternalData_15[[#This Row],[Id]],Rabati!B:C,2,0),0)</f>
        <v>30</v>
      </c>
      <c r="F3019">
        <v>33</v>
      </c>
      <c r="G3019" t="str">
        <f>VLOOKUP(Table_ExternalData_15[[#This Row],[Id]],'Blagovna izdelek'!A:C,3,0)</f>
        <v>EFB</v>
      </c>
      <c r="H3019">
        <f>Table_ExternalData_15[[#This Row],[Rabat]]*0.2</f>
        <v>6</v>
      </c>
      <c r="I3019" s="2">
        <f>Table_ExternalData_15[[#This Row],[Price]]-(Table_ExternalData_15[[#This Row],[Price]]*Table_ExternalData_15[[#This Row],[BB rabat]])/100</f>
        <v>1.3535999999999999</v>
      </c>
      <c r="J3019" s="2">
        <f>Table_ExternalData_15[[#This Row],[BB cena]]*Table_ExternalData_15[[#Headers],[1,22]]</f>
        <v>1.6513919999999997</v>
      </c>
      <c r="K3019" s="2">
        <f>Table_ExternalData_15[[#This Row],[Price]]*Table_ExternalData_15[[#Headers],[1,22]]</f>
        <v>1.7567999999999999</v>
      </c>
      <c r="L3019" s="7">
        <f>IF(G3019="White Shark",E3019*0.5,IF(G3019="Sbox",E3019*0.5,IF(G3019="Tenda",E3019*0.5,E3019*0.2)))/100</f>
        <v>0.06</v>
      </c>
      <c r="M3019" s="2">
        <f>Table_ExternalData_15[[#This Row],[Price]]-Table_ExternalData_15[[#This Row],[Price]]*Table_ExternalData_15[[#This Row],[extra popust]]</f>
        <v>1.3535999999999999</v>
      </c>
      <c r="N3019" s="2">
        <f>IF(M3019&lt;I3019,M3019,I3019)</f>
        <v>1.3535999999999999</v>
      </c>
      <c r="O3019" s="12" t="str">
        <f>IF(N3019&lt;I3019,$U$1," ")</f>
        <v xml:space="preserve"> </v>
      </c>
      <c r="P3019" s="12" t="str">
        <f>IFERROR((O3019+30)," ")</f>
        <v xml:space="preserve"> </v>
      </c>
      <c r="Q3019" s="2">
        <f ca="1">IF(O3019=$U$1,N3019,"0")*1.22</f>
        <v>0</v>
      </c>
    </row>
    <row r="3020" spans="1:17" x14ac:dyDescent="0.25">
      <c r="A3020" t="s">
        <v>2416</v>
      </c>
      <c r="B3020" t="s">
        <v>2415</v>
      </c>
      <c r="C3020">
        <v>8553</v>
      </c>
      <c r="D3020">
        <v>3.5</v>
      </c>
      <c r="E3020">
        <f>IFERROR(VLOOKUP(Table_ExternalData_15[[#This Row],[Id]],Rabati!B:C,2,0),0)</f>
        <v>30</v>
      </c>
      <c r="F3020">
        <v>49</v>
      </c>
      <c r="G3020" t="str">
        <f>VLOOKUP(Table_ExternalData_15[[#This Row],[Id]],'Blagovna izdelek'!A:C,3,0)</f>
        <v>EFB</v>
      </c>
      <c r="H3020">
        <f>Table_ExternalData_15[[#This Row],[Rabat]]*0.2</f>
        <v>6</v>
      </c>
      <c r="I3020" s="2">
        <f>Table_ExternalData_15[[#This Row],[Price]]-(Table_ExternalData_15[[#This Row],[Price]]*Table_ExternalData_15[[#This Row],[BB rabat]])/100</f>
        <v>3.29</v>
      </c>
      <c r="J3020" s="2">
        <f>Table_ExternalData_15[[#This Row],[BB cena]]*Table_ExternalData_15[[#Headers],[1,22]]</f>
        <v>4.0137999999999998</v>
      </c>
      <c r="K3020" s="2">
        <f>Table_ExternalData_15[[#This Row],[Price]]*Table_ExternalData_15[[#Headers],[1,22]]</f>
        <v>4.2699999999999996</v>
      </c>
      <c r="L3020" s="7">
        <f>IF(G3020="White Shark",E3020*0.5,IF(G3020="Sbox",E3020*0.5,IF(G3020="Tenda",E3020*0.5,E3020*0.2)))/100</f>
        <v>0.06</v>
      </c>
      <c r="M3020" s="2">
        <f>Table_ExternalData_15[[#This Row],[Price]]-Table_ExternalData_15[[#This Row],[Price]]*Table_ExternalData_15[[#This Row],[extra popust]]</f>
        <v>3.29</v>
      </c>
      <c r="N3020" s="2">
        <f>IF(M3020&lt;I3020,M3020,I3020)</f>
        <v>3.29</v>
      </c>
      <c r="O3020" s="12" t="str">
        <f>IF(N3020&lt;I3020,$U$1," ")</f>
        <v xml:space="preserve"> </v>
      </c>
      <c r="P3020" s="12" t="str">
        <f>IFERROR((O3020+30)," ")</f>
        <v xml:space="preserve"> </v>
      </c>
      <c r="Q3020" s="2">
        <f ca="1">IF(O3020=$U$1,N3020,"0")*1.22</f>
        <v>0</v>
      </c>
    </row>
    <row r="3021" spans="1:17" x14ac:dyDescent="0.25">
      <c r="A3021" t="s">
        <v>2418</v>
      </c>
      <c r="B3021" t="s">
        <v>2417</v>
      </c>
      <c r="C3021">
        <v>8554</v>
      </c>
      <c r="D3021">
        <v>2.1</v>
      </c>
      <c r="E3021">
        <f>IFERROR(VLOOKUP(Table_ExternalData_15[[#This Row],[Id]],Rabati!B:C,2,0),0)</f>
        <v>30</v>
      </c>
      <c r="F3021">
        <v>22</v>
      </c>
      <c r="G3021" t="str">
        <f>VLOOKUP(Table_ExternalData_15[[#This Row],[Id]],'Blagovna izdelek'!A:C,3,0)</f>
        <v>EFB</v>
      </c>
      <c r="H3021">
        <f>Table_ExternalData_15[[#This Row],[Rabat]]*0.2</f>
        <v>6</v>
      </c>
      <c r="I3021" s="2">
        <f>Table_ExternalData_15[[#This Row],[Price]]-(Table_ExternalData_15[[#This Row],[Price]]*Table_ExternalData_15[[#This Row],[BB rabat]])/100</f>
        <v>1.9740000000000002</v>
      </c>
      <c r="J3021" s="2">
        <f>Table_ExternalData_15[[#This Row],[BB cena]]*Table_ExternalData_15[[#Headers],[1,22]]</f>
        <v>2.40828</v>
      </c>
      <c r="K3021" s="2">
        <f>Table_ExternalData_15[[#This Row],[Price]]*Table_ExternalData_15[[#Headers],[1,22]]</f>
        <v>2.5619999999999998</v>
      </c>
      <c r="L3021" s="7">
        <f>IF(G3021="White Shark",E3021*0.5,IF(G3021="Sbox",E3021*0.5,IF(G3021="Tenda",E3021*0.5,E3021*0.2)))/100</f>
        <v>0.06</v>
      </c>
      <c r="M3021" s="2">
        <f>Table_ExternalData_15[[#This Row],[Price]]-Table_ExternalData_15[[#This Row],[Price]]*Table_ExternalData_15[[#This Row],[extra popust]]</f>
        <v>1.9740000000000002</v>
      </c>
      <c r="N3021" s="2">
        <f>IF(M3021&lt;I3021,M3021,I3021)</f>
        <v>1.9740000000000002</v>
      </c>
      <c r="O3021" s="12" t="str">
        <f>IF(N3021&lt;I3021,$U$1," ")</f>
        <v xml:space="preserve"> </v>
      </c>
      <c r="P3021" s="12" t="str">
        <f>IFERROR((O3021+30)," ")</f>
        <v xml:space="preserve"> </v>
      </c>
      <c r="Q3021" s="2">
        <f ca="1">IF(O3021=$U$1,N3021,"0")*1.22</f>
        <v>0</v>
      </c>
    </row>
    <row r="3022" spans="1:17" x14ac:dyDescent="0.25">
      <c r="A3022" t="s">
        <v>2484</v>
      </c>
      <c r="B3022" t="s">
        <v>2483</v>
      </c>
      <c r="C3022">
        <v>8611</v>
      </c>
      <c r="D3022">
        <v>5.46</v>
      </c>
      <c r="E3022">
        <f>IFERROR(VLOOKUP(Table_ExternalData_15[[#This Row],[Id]],Rabati!B:C,2,0),0)</f>
        <v>25</v>
      </c>
      <c r="F3022">
        <v>20</v>
      </c>
      <c r="G3022" t="str">
        <f>VLOOKUP(Table_ExternalData_15[[#This Row],[Id]],'Blagovna izdelek'!A:C,3,0)</f>
        <v>EFB</v>
      </c>
      <c r="H3022">
        <f>Table_ExternalData_15[[#This Row],[Rabat]]*0.2</f>
        <v>5</v>
      </c>
      <c r="I3022" s="2">
        <f>Table_ExternalData_15[[#This Row],[Price]]-(Table_ExternalData_15[[#This Row],[Price]]*Table_ExternalData_15[[#This Row],[BB rabat]])/100</f>
        <v>5.1870000000000003</v>
      </c>
      <c r="J3022" s="2">
        <f>Table_ExternalData_15[[#This Row],[BB cena]]*Table_ExternalData_15[[#Headers],[1,22]]</f>
        <v>6.3281400000000003</v>
      </c>
      <c r="K3022" s="2">
        <f>Table_ExternalData_15[[#This Row],[Price]]*Table_ExternalData_15[[#Headers],[1,22]]</f>
        <v>6.6612</v>
      </c>
      <c r="L3022" s="7">
        <f>IF(G3022="White Shark",E3022*0.5,IF(G3022="Sbox",E3022*0.5,IF(G3022="Tenda",E3022*0.5,E3022*0.2)))/100</f>
        <v>0.05</v>
      </c>
      <c r="M3022" s="2">
        <f>Table_ExternalData_15[[#This Row],[Price]]-Table_ExternalData_15[[#This Row],[Price]]*Table_ExternalData_15[[#This Row],[extra popust]]</f>
        <v>5.1870000000000003</v>
      </c>
      <c r="N3022" s="2">
        <f>IF(M3022&lt;I3022,M3022,I3022)</f>
        <v>5.1870000000000003</v>
      </c>
      <c r="O3022" s="12" t="str">
        <f>IF(N3022&lt;I3022,$U$1," ")</f>
        <v xml:space="preserve"> </v>
      </c>
      <c r="P3022" s="12" t="str">
        <f>IFERROR((O3022+30)," ")</f>
        <v xml:space="preserve"> </v>
      </c>
      <c r="Q3022" s="2">
        <f ca="1">IF(O3022=$U$1,N3022,"0")*1.22</f>
        <v>0</v>
      </c>
    </row>
    <row r="3023" spans="1:17" x14ac:dyDescent="0.25">
      <c r="A3023" t="s">
        <v>2494</v>
      </c>
      <c r="B3023" t="s">
        <v>2493</v>
      </c>
      <c r="C3023">
        <v>8617</v>
      </c>
      <c r="D3023">
        <v>4.08</v>
      </c>
      <c r="E3023">
        <f>IFERROR(VLOOKUP(Table_ExternalData_15[[#This Row],[Id]],Rabati!B:C,2,0),0)</f>
        <v>25</v>
      </c>
      <c r="F3023">
        <v>61</v>
      </c>
      <c r="G3023" t="str">
        <f>VLOOKUP(Table_ExternalData_15[[#This Row],[Id]],'Blagovna izdelek'!A:C,3,0)</f>
        <v>EFB</v>
      </c>
      <c r="H3023">
        <f>Table_ExternalData_15[[#This Row],[Rabat]]*0.2</f>
        <v>5</v>
      </c>
      <c r="I3023" s="2">
        <f>Table_ExternalData_15[[#This Row],[Price]]-(Table_ExternalData_15[[#This Row],[Price]]*Table_ExternalData_15[[#This Row],[BB rabat]])/100</f>
        <v>3.8759999999999999</v>
      </c>
      <c r="J3023" s="2">
        <f>Table_ExternalData_15[[#This Row],[BB cena]]*Table_ExternalData_15[[#Headers],[1,22]]</f>
        <v>4.72872</v>
      </c>
      <c r="K3023" s="2">
        <f>Table_ExternalData_15[[#This Row],[Price]]*Table_ExternalData_15[[#Headers],[1,22]]</f>
        <v>4.9775999999999998</v>
      </c>
      <c r="L3023" s="7">
        <f>IF(G3023="White Shark",E3023*0.5,IF(G3023="Sbox",E3023*0.5,IF(G3023="Tenda",E3023*0.5,E3023*0.2)))/100</f>
        <v>0.05</v>
      </c>
      <c r="M3023" s="2">
        <f>Table_ExternalData_15[[#This Row],[Price]]-Table_ExternalData_15[[#This Row],[Price]]*Table_ExternalData_15[[#This Row],[extra popust]]</f>
        <v>3.8759999999999999</v>
      </c>
      <c r="N3023" s="2">
        <f>IF(M3023&lt;I3023,M3023,I3023)</f>
        <v>3.8759999999999999</v>
      </c>
      <c r="O3023" s="12" t="str">
        <f>IF(N3023&lt;I3023,$U$1," ")</f>
        <v xml:space="preserve"> </v>
      </c>
      <c r="P3023" s="12" t="str">
        <f>IFERROR((O3023+30)," ")</f>
        <v xml:space="preserve"> </v>
      </c>
      <c r="Q3023" s="2">
        <f ca="1">IF(O3023=$U$1,N3023,"0")*1.22</f>
        <v>0</v>
      </c>
    </row>
    <row r="3024" spans="1:17" x14ac:dyDescent="0.25">
      <c r="A3024" t="s">
        <v>2503</v>
      </c>
      <c r="B3024" t="s">
        <v>2502</v>
      </c>
      <c r="C3024">
        <v>8623</v>
      </c>
      <c r="D3024">
        <v>6.22</v>
      </c>
      <c r="E3024">
        <f>IFERROR(VLOOKUP(Table_ExternalData_15[[#This Row],[Id]],Rabati!B:C,2,0),0)</f>
        <v>25</v>
      </c>
      <c r="F3024">
        <v>17</v>
      </c>
      <c r="G3024" t="str">
        <f>VLOOKUP(Table_ExternalData_15[[#This Row],[Id]],'Blagovna izdelek'!A:C,3,0)</f>
        <v>EFB</v>
      </c>
      <c r="H3024">
        <f>Table_ExternalData_15[[#This Row],[Rabat]]*0.2</f>
        <v>5</v>
      </c>
      <c r="I3024" s="2">
        <f>Table_ExternalData_15[[#This Row],[Price]]-(Table_ExternalData_15[[#This Row],[Price]]*Table_ExternalData_15[[#This Row],[BB rabat]])/100</f>
        <v>5.9089999999999998</v>
      </c>
      <c r="J3024" s="2">
        <f>Table_ExternalData_15[[#This Row],[BB cena]]*Table_ExternalData_15[[#Headers],[1,22]]</f>
        <v>7.2089799999999995</v>
      </c>
      <c r="K3024" s="2">
        <f>Table_ExternalData_15[[#This Row],[Price]]*Table_ExternalData_15[[#Headers],[1,22]]</f>
        <v>7.5883999999999991</v>
      </c>
      <c r="L3024" s="7">
        <f>IF(G3024="White Shark",E3024*0.5,IF(G3024="Sbox",E3024*0.5,IF(G3024="Tenda",E3024*0.5,E3024*0.2)))/100</f>
        <v>0.05</v>
      </c>
      <c r="M3024" s="2">
        <f>Table_ExternalData_15[[#This Row],[Price]]-Table_ExternalData_15[[#This Row],[Price]]*Table_ExternalData_15[[#This Row],[extra popust]]</f>
        <v>5.9089999999999998</v>
      </c>
      <c r="N3024" s="2">
        <f>IF(M3024&lt;I3024,M3024,I3024)</f>
        <v>5.9089999999999998</v>
      </c>
      <c r="O3024" s="12" t="str">
        <f>IF(N3024&lt;I3024,$U$1," ")</f>
        <v xml:space="preserve"> </v>
      </c>
      <c r="P3024" s="12" t="str">
        <f>IFERROR((O3024+30)," ")</f>
        <v xml:space="preserve"> </v>
      </c>
      <c r="Q3024" s="2">
        <f ca="1">IF(O3024=$U$1,N3024,"0")*1.22</f>
        <v>0</v>
      </c>
    </row>
    <row r="3025" spans="1:17" x14ac:dyDescent="0.25">
      <c r="A3025" t="s">
        <v>2507</v>
      </c>
      <c r="B3025" t="s">
        <v>2506</v>
      </c>
      <c r="C3025">
        <v>8625</v>
      </c>
      <c r="D3025">
        <v>9.32</v>
      </c>
      <c r="E3025">
        <f>IFERROR(VLOOKUP(Table_ExternalData_15[[#This Row],[Id]],Rabati!B:C,2,0),0)</f>
        <v>25</v>
      </c>
      <c r="F3025">
        <v>0</v>
      </c>
      <c r="G3025" t="str">
        <f>VLOOKUP(Table_ExternalData_15[[#This Row],[Id]],'Blagovna izdelek'!A:C,3,0)</f>
        <v>EFB</v>
      </c>
      <c r="H3025">
        <f>Table_ExternalData_15[[#This Row],[Rabat]]*0.2</f>
        <v>5</v>
      </c>
      <c r="I3025" s="2">
        <f>Table_ExternalData_15[[#This Row],[Price]]-(Table_ExternalData_15[[#This Row],[Price]]*Table_ExternalData_15[[#This Row],[BB rabat]])/100</f>
        <v>8.854000000000001</v>
      </c>
      <c r="J3025" s="2">
        <f>Table_ExternalData_15[[#This Row],[BB cena]]*Table_ExternalData_15[[#Headers],[1,22]]</f>
        <v>10.801880000000001</v>
      </c>
      <c r="K3025" s="2">
        <f>Table_ExternalData_15[[#This Row],[Price]]*Table_ExternalData_15[[#Headers],[1,22]]</f>
        <v>11.3704</v>
      </c>
      <c r="L3025" s="7">
        <f>IF(G3025="White Shark",E3025*0.5,IF(G3025="Sbox",E3025*0.5,IF(G3025="Tenda",E3025*0.5,E3025*0.2)))/100</f>
        <v>0.05</v>
      </c>
      <c r="M3025" s="2">
        <f>Table_ExternalData_15[[#This Row],[Price]]-Table_ExternalData_15[[#This Row],[Price]]*Table_ExternalData_15[[#This Row],[extra popust]]</f>
        <v>8.854000000000001</v>
      </c>
      <c r="N3025" s="2">
        <f>IF(M3025&lt;I3025,M3025,I3025)</f>
        <v>8.854000000000001</v>
      </c>
      <c r="O3025" s="12" t="str">
        <f>IF(N3025&lt;I3025,$U$1," ")</f>
        <v xml:space="preserve"> </v>
      </c>
      <c r="P3025" s="12" t="str">
        <f>IFERROR((O3025+30)," ")</f>
        <v xml:space="preserve"> </v>
      </c>
      <c r="Q3025" s="2">
        <f ca="1">IF(O3025=$U$1,N3025,"0")*1.22</f>
        <v>0</v>
      </c>
    </row>
    <row r="3026" spans="1:17" x14ac:dyDescent="0.25">
      <c r="A3026" t="s">
        <v>2569</v>
      </c>
      <c r="B3026" t="s">
        <v>2568</v>
      </c>
      <c r="C3026">
        <v>8665</v>
      </c>
      <c r="D3026">
        <v>2.1</v>
      </c>
      <c r="E3026">
        <f>IFERROR(VLOOKUP(Table_ExternalData_15[[#This Row],[Id]],Rabati!B:C,2,0),0)</f>
        <v>30</v>
      </c>
      <c r="F3026">
        <v>175</v>
      </c>
      <c r="G3026" t="str">
        <f>VLOOKUP(Table_ExternalData_15[[#This Row],[Id]],'Blagovna izdelek'!A:C,3,0)</f>
        <v>EFB</v>
      </c>
      <c r="H3026">
        <f>Table_ExternalData_15[[#This Row],[Rabat]]*0.2</f>
        <v>6</v>
      </c>
      <c r="I3026" s="2">
        <f>Table_ExternalData_15[[#This Row],[Price]]-(Table_ExternalData_15[[#This Row],[Price]]*Table_ExternalData_15[[#This Row],[BB rabat]])/100</f>
        <v>1.9740000000000002</v>
      </c>
      <c r="J3026" s="2">
        <f>Table_ExternalData_15[[#This Row],[BB cena]]*Table_ExternalData_15[[#Headers],[1,22]]</f>
        <v>2.40828</v>
      </c>
      <c r="K3026" s="2">
        <f>Table_ExternalData_15[[#This Row],[Price]]*Table_ExternalData_15[[#Headers],[1,22]]</f>
        <v>2.5619999999999998</v>
      </c>
      <c r="L3026" s="7">
        <f>IF(G3026="White Shark",E3026*0.5,IF(G3026="Sbox",E3026*0.5,IF(G3026="Tenda",E3026*0.5,E3026*0.2)))/100</f>
        <v>0.06</v>
      </c>
      <c r="M3026" s="2">
        <f>Table_ExternalData_15[[#This Row],[Price]]-Table_ExternalData_15[[#This Row],[Price]]*Table_ExternalData_15[[#This Row],[extra popust]]</f>
        <v>1.9740000000000002</v>
      </c>
      <c r="N3026" s="2">
        <f>IF(M3026&lt;I3026,M3026,I3026)</f>
        <v>1.9740000000000002</v>
      </c>
      <c r="O3026" s="12" t="str">
        <f>IF(N3026&lt;I3026,$U$1," ")</f>
        <v xml:space="preserve"> </v>
      </c>
      <c r="P3026" s="12" t="str">
        <f>IFERROR((O3026+30)," ")</f>
        <v xml:space="preserve"> </v>
      </c>
      <c r="Q3026" s="2">
        <f ca="1">IF(O3026=$U$1,N3026,"0")*1.22</f>
        <v>0</v>
      </c>
    </row>
    <row r="3027" spans="1:17" x14ac:dyDescent="0.25">
      <c r="A3027" t="s">
        <v>2601</v>
      </c>
      <c r="B3027" t="s">
        <v>2600</v>
      </c>
      <c r="C3027">
        <v>8684</v>
      </c>
      <c r="D3027">
        <v>4.8499999999999996</v>
      </c>
      <c r="E3027">
        <f>IFERROR(VLOOKUP(Table_ExternalData_15[[#This Row],[Id]],Rabati!B:C,2,0),0)</f>
        <v>30</v>
      </c>
      <c r="F3027">
        <v>20</v>
      </c>
      <c r="G3027" t="str">
        <f>VLOOKUP(Table_ExternalData_15[[#This Row],[Id]],'Blagovna izdelek'!A:C,3,0)</f>
        <v>EFB</v>
      </c>
      <c r="H3027">
        <f>Table_ExternalData_15[[#This Row],[Rabat]]*0.2</f>
        <v>6</v>
      </c>
      <c r="I3027" s="2">
        <f>Table_ExternalData_15[[#This Row],[Price]]-(Table_ExternalData_15[[#This Row],[Price]]*Table_ExternalData_15[[#This Row],[BB rabat]])/100</f>
        <v>4.5589999999999993</v>
      </c>
      <c r="J3027" s="2">
        <f>Table_ExternalData_15[[#This Row],[BB cena]]*Table_ExternalData_15[[#Headers],[1,22]]</f>
        <v>5.5619799999999993</v>
      </c>
      <c r="K3027" s="2">
        <f>Table_ExternalData_15[[#This Row],[Price]]*Table_ExternalData_15[[#Headers],[1,22]]</f>
        <v>5.9169999999999998</v>
      </c>
      <c r="L3027" s="7">
        <f>IF(G3027="White Shark",E3027*0.5,IF(G3027="Sbox",E3027*0.5,IF(G3027="Tenda",E3027*0.5,E3027*0.2)))/100</f>
        <v>0.06</v>
      </c>
      <c r="M3027" s="2">
        <f>Table_ExternalData_15[[#This Row],[Price]]-Table_ExternalData_15[[#This Row],[Price]]*Table_ExternalData_15[[#This Row],[extra popust]]</f>
        <v>4.5589999999999993</v>
      </c>
      <c r="N3027" s="2">
        <f>IF(M3027&lt;I3027,M3027,I3027)</f>
        <v>4.5589999999999993</v>
      </c>
      <c r="O3027" s="12" t="str">
        <f>IF(N3027&lt;I3027,$U$1," ")</f>
        <v xml:space="preserve"> </v>
      </c>
      <c r="P3027" s="12" t="str">
        <f>IFERROR((O3027+30)," ")</f>
        <v xml:space="preserve"> </v>
      </c>
      <c r="Q3027" s="2">
        <f ca="1">IF(O3027=$U$1,N3027,"0")*1.22</f>
        <v>0</v>
      </c>
    </row>
    <row r="3028" spans="1:17" x14ac:dyDescent="0.25">
      <c r="A3028" t="s">
        <v>2603</v>
      </c>
      <c r="B3028" t="s">
        <v>2602</v>
      </c>
      <c r="C3028">
        <v>8685</v>
      </c>
      <c r="D3028">
        <v>4.8499999999999996</v>
      </c>
      <c r="E3028">
        <f>IFERROR(VLOOKUP(Table_ExternalData_15[[#This Row],[Id]],Rabati!B:C,2,0),0)</f>
        <v>30</v>
      </c>
      <c r="F3028">
        <v>2</v>
      </c>
      <c r="G3028" t="str">
        <f>VLOOKUP(Table_ExternalData_15[[#This Row],[Id]],'Blagovna izdelek'!A:C,3,0)</f>
        <v>EFB</v>
      </c>
      <c r="H3028">
        <f>Table_ExternalData_15[[#This Row],[Rabat]]*0.2</f>
        <v>6</v>
      </c>
      <c r="I3028" s="2">
        <f>Table_ExternalData_15[[#This Row],[Price]]-(Table_ExternalData_15[[#This Row],[Price]]*Table_ExternalData_15[[#This Row],[BB rabat]])/100</f>
        <v>4.5589999999999993</v>
      </c>
      <c r="J3028" s="2">
        <f>Table_ExternalData_15[[#This Row],[BB cena]]*Table_ExternalData_15[[#Headers],[1,22]]</f>
        <v>5.5619799999999993</v>
      </c>
      <c r="K3028" s="2">
        <f>Table_ExternalData_15[[#This Row],[Price]]*Table_ExternalData_15[[#Headers],[1,22]]</f>
        <v>5.9169999999999998</v>
      </c>
      <c r="L3028" s="7">
        <f>IF(G3028="White Shark",E3028*0.5,IF(G3028="Sbox",E3028*0.5,IF(G3028="Tenda",E3028*0.5,E3028*0.2)))/100</f>
        <v>0.06</v>
      </c>
      <c r="M3028" s="2">
        <f>Table_ExternalData_15[[#This Row],[Price]]-Table_ExternalData_15[[#This Row],[Price]]*Table_ExternalData_15[[#This Row],[extra popust]]</f>
        <v>4.5589999999999993</v>
      </c>
      <c r="N3028" s="2">
        <f>IF(M3028&lt;I3028,M3028,I3028)</f>
        <v>4.5589999999999993</v>
      </c>
      <c r="O3028" s="12" t="str">
        <f>IF(N3028&lt;I3028,$U$1," ")</f>
        <v xml:space="preserve"> </v>
      </c>
      <c r="P3028" s="12" t="str">
        <f>IFERROR((O3028+30)," ")</f>
        <v xml:space="preserve"> </v>
      </c>
      <c r="Q3028" s="2">
        <f ca="1">IF(O3028=$U$1,N3028,"0")*1.22</f>
        <v>0</v>
      </c>
    </row>
    <row r="3029" spans="1:17" x14ac:dyDescent="0.25">
      <c r="A3029" t="s">
        <v>2619</v>
      </c>
      <c r="B3029" t="s">
        <v>2618</v>
      </c>
      <c r="C3029">
        <v>8693</v>
      </c>
      <c r="D3029">
        <v>9.1</v>
      </c>
      <c r="E3029">
        <f>IFERROR(VLOOKUP(Table_ExternalData_15[[#This Row],[Id]],Rabati!B:C,2,0),0)</f>
        <v>30</v>
      </c>
      <c r="F3029">
        <v>0</v>
      </c>
      <c r="G3029" t="str">
        <f>VLOOKUP(Table_ExternalData_15[[#This Row],[Id]],'Blagovna izdelek'!A:C,3,0)</f>
        <v>EFB</v>
      </c>
      <c r="H3029">
        <f>Table_ExternalData_15[[#This Row],[Rabat]]*0.2</f>
        <v>6</v>
      </c>
      <c r="I3029" s="2">
        <f>Table_ExternalData_15[[#This Row],[Price]]-(Table_ExternalData_15[[#This Row],[Price]]*Table_ExternalData_15[[#This Row],[BB rabat]])/100</f>
        <v>8.5540000000000003</v>
      </c>
      <c r="J3029" s="2">
        <f>Table_ExternalData_15[[#This Row],[BB cena]]*Table_ExternalData_15[[#Headers],[1,22]]</f>
        <v>10.435880000000001</v>
      </c>
      <c r="K3029" s="2">
        <f>Table_ExternalData_15[[#This Row],[Price]]*Table_ExternalData_15[[#Headers],[1,22]]</f>
        <v>11.101999999999999</v>
      </c>
      <c r="L3029" s="7">
        <f>IF(G3029="White Shark",E3029*0.5,IF(G3029="Sbox",E3029*0.5,IF(G3029="Tenda",E3029*0.5,E3029*0.2)))/100</f>
        <v>0.06</v>
      </c>
      <c r="M3029" s="2">
        <f>Table_ExternalData_15[[#This Row],[Price]]-Table_ExternalData_15[[#This Row],[Price]]*Table_ExternalData_15[[#This Row],[extra popust]]</f>
        <v>8.5540000000000003</v>
      </c>
      <c r="N3029" s="2">
        <f>IF(M3029&lt;I3029,M3029,I3029)</f>
        <v>8.5540000000000003</v>
      </c>
      <c r="O3029" s="12" t="str">
        <f>IF(N3029&lt;I3029,$U$1," ")</f>
        <v xml:space="preserve"> </v>
      </c>
      <c r="P3029" s="12" t="str">
        <f>IFERROR((O3029+30)," ")</f>
        <v xml:space="preserve"> </v>
      </c>
      <c r="Q3029" s="2">
        <f ca="1">IF(O3029=$U$1,N3029,"0")*1.22</f>
        <v>0</v>
      </c>
    </row>
    <row r="3030" spans="1:17" x14ac:dyDescent="0.25">
      <c r="A3030" t="s">
        <v>2629</v>
      </c>
      <c r="B3030" t="s">
        <v>2628</v>
      </c>
      <c r="C3030">
        <v>8700</v>
      </c>
      <c r="D3030">
        <v>17.79</v>
      </c>
      <c r="E3030">
        <f>IFERROR(VLOOKUP(Table_ExternalData_15[[#This Row],[Id]],Rabati!B:C,2,0),0)</f>
        <v>30</v>
      </c>
      <c r="F3030">
        <v>0</v>
      </c>
      <c r="G3030" t="str">
        <f>VLOOKUP(Table_ExternalData_15[[#This Row],[Id]],'Blagovna izdelek'!A:C,3,0)</f>
        <v>EFB</v>
      </c>
      <c r="H3030">
        <f>Table_ExternalData_15[[#This Row],[Rabat]]*0.2</f>
        <v>6</v>
      </c>
      <c r="I3030" s="2">
        <f>Table_ExternalData_15[[#This Row],[Price]]-(Table_ExternalData_15[[#This Row],[Price]]*Table_ExternalData_15[[#This Row],[BB rabat]])/100</f>
        <v>16.7226</v>
      </c>
      <c r="J3030" s="2">
        <f>Table_ExternalData_15[[#This Row],[BB cena]]*Table_ExternalData_15[[#Headers],[1,22]]</f>
        <v>20.401571999999998</v>
      </c>
      <c r="K3030" s="2">
        <f>Table_ExternalData_15[[#This Row],[Price]]*Table_ExternalData_15[[#Headers],[1,22]]</f>
        <v>21.703799999999998</v>
      </c>
      <c r="L3030" s="7">
        <f>IF(G3030="White Shark",E3030*0.5,IF(G3030="Sbox",E3030*0.5,IF(G3030="Tenda",E3030*0.5,E3030*0.2)))/100</f>
        <v>0.06</v>
      </c>
      <c r="M3030" s="2">
        <f>Table_ExternalData_15[[#This Row],[Price]]-Table_ExternalData_15[[#This Row],[Price]]*Table_ExternalData_15[[#This Row],[extra popust]]</f>
        <v>16.7226</v>
      </c>
      <c r="N3030" s="2">
        <f>IF(M3030&lt;I3030,M3030,I3030)</f>
        <v>16.7226</v>
      </c>
      <c r="O3030" s="12" t="str">
        <f>IF(N3030&lt;I3030,$U$1," ")</f>
        <v xml:space="preserve"> </v>
      </c>
      <c r="P3030" s="12" t="str">
        <f>IFERROR((O3030+30)," ")</f>
        <v xml:space="preserve"> </v>
      </c>
      <c r="Q3030" s="2">
        <f ca="1">IF(O3030=$U$1,N3030,"0")*1.22</f>
        <v>0</v>
      </c>
    </row>
    <row r="3031" spans="1:17" x14ac:dyDescent="0.25">
      <c r="A3031" t="s">
        <v>2735</v>
      </c>
      <c r="B3031" t="s">
        <v>2734</v>
      </c>
      <c r="C3031">
        <v>8762</v>
      </c>
      <c r="D3031">
        <v>23.5</v>
      </c>
      <c r="E3031">
        <f>IFERROR(VLOOKUP(Table_ExternalData_15[[#This Row],[Id]],Rabati!B:C,2,0),0)</f>
        <v>30</v>
      </c>
      <c r="F3031">
        <v>6</v>
      </c>
      <c r="G3031" t="str">
        <f>VLOOKUP(Table_ExternalData_15[[#This Row],[Id]],'Blagovna izdelek'!A:C,3,0)</f>
        <v>EFB</v>
      </c>
      <c r="H3031">
        <f>Table_ExternalData_15[[#This Row],[Rabat]]*0.2</f>
        <v>6</v>
      </c>
      <c r="I3031" s="2">
        <f>Table_ExternalData_15[[#This Row],[Price]]-(Table_ExternalData_15[[#This Row],[Price]]*Table_ExternalData_15[[#This Row],[BB rabat]])/100</f>
        <v>22.09</v>
      </c>
      <c r="J3031" s="2">
        <f>Table_ExternalData_15[[#This Row],[BB cena]]*Table_ExternalData_15[[#Headers],[1,22]]</f>
        <v>26.9498</v>
      </c>
      <c r="K3031" s="2">
        <f>Table_ExternalData_15[[#This Row],[Price]]*Table_ExternalData_15[[#Headers],[1,22]]</f>
        <v>28.669999999999998</v>
      </c>
      <c r="L3031" s="7">
        <f>IF(G3031="White Shark",E3031*0.5,IF(G3031="Sbox",E3031*0.5,IF(G3031="Tenda",E3031*0.5,E3031*0.2)))/100</f>
        <v>0.06</v>
      </c>
      <c r="M3031" s="2">
        <f>Table_ExternalData_15[[#This Row],[Price]]-Table_ExternalData_15[[#This Row],[Price]]*Table_ExternalData_15[[#This Row],[extra popust]]</f>
        <v>22.09</v>
      </c>
      <c r="N3031" s="2">
        <f>IF(M3031&lt;I3031,M3031,I3031)</f>
        <v>22.09</v>
      </c>
      <c r="O3031" s="12" t="str">
        <f>IF(N3031&lt;I3031,$U$1," ")</f>
        <v xml:space="preserve"> </v>
      </c>
      <c r="P3031" s="12" t="str">
        <f>IFERROR((O3031+30)," ")</f>
        <v xml:space="preserve"> </v>
      </c>
      <c r="Q3031" s="2">
        <f ca="1">IF(O3031=$U$1,N3031,"0")*1.22</f>
        <v>0</v>
      </c>
    </row>
    <row r="3032" spans="1:17" x14ac:dyDescent="0.25">
      <c r="A3032" t="s">
        <v>2737</v>
      </c>
      <c r="B3032" t="s">
        <v>2736</v>
      </c>
      <c r="C3032">
        <v>8763</v>
      </c>
      <c r="D3032">
        <v>23.5</v>
      </c>
      <c r="E3032">
        <f>IFERROR(VLOOKUP(Table_ExternalData_15[[#This Row],[Id]],Rabati!B:C,2,0),0)</f>
        <v>30</v>
      </c>
      <c r="F3032">
        <v>5</v>
      </c>
      <c r="G3032" t="str">
        <f>VLOOKUP(Table_ExternalData_15[[#This Row],[Id]],'Blagovna izdelek'!A:C,3,0)</f>
        <v>EFB</v>
      </c>
      <c r="H3032">
        <f>Table_ExternalData_15[[#This Row],[Rabat]]*0.2</f>
        <v>6</v>
      </c>
      <c r="I3032" s="2">
        <f>Table_ExternalData_15[[#This Row],[Price]]-(Table_ExternalData_15[[#This Row],[Price]]*Table_ExternalData_15[[#This Row],[BB rabat]])/100</f>
        <v>22.09</v>
      </c>
      <c r="J3032" s="2">
        <f>Table_ExternalData_15[[#This Row],[BB cena]]*Table_ExternalData_15[[#Headers],[1,22]]</f>
        <v>26.9498</v>
      </c>
      <c r="K3032" s="2">
        <f>Table_ExternalData_15[[#This Row],[Price]]*Table_ExternalData_15[[#Headers],[1,22]]</f>
        <v>28.669999999999998</v>
      </c>
      <c r="L3032" s="7">
        <f>IF(G3032="White Shark",E3032*0.5,IF(G3032="Sbox",E3032*0.5,IF(G3032="Tenda",E3032*0.5,E3032*0.2)))/100</f>
        <v>0.06</v>
      </c>
      <c r="M3032" s="2">
        <f>Table_ExternalData_15[[#This Row],[Price]]-Table_ExternalData_15[[#This Row],[Price]]*Table_ExternalData_15[[#This Row],[extra popust]]</f>
        <v>22.09</v>
      </c>
      <c r="N3032" s="2">
        <f>IF(M3032&lt;I3032,M3032,I3032)</f>
        <v>22.09</v>
      </c>
      <c r="O3032" s="12" t="str">
        <f>IF(N3032&lt;I3032,$U$1," ")</f>
        <v xml:space="preserve"> </v>
      </c>
      <c r="P3032" s="12" t="str">
        <f>IFERROR((O3032+30)," ")</f>
        <v xml:space="preserve"> </v>
      </c>
      <c r="Q3032" s="2">
        <f ca="1">IF(O3032=$U$1,N3032,"0")*1.22</f>
        <v>0</v>
      </c>
    </row>
    <row r="3033" spans="1:17" x14ac:dyDescent="0.25">
      <c r="A3033" t="s">
        <v>2739</v>
      </c>
      <c r="B3033" t="s">
        <v>2738</v>
      </c>
      <c r="C3033">
        <v>8764</v>
      </c>
      <c r="D3033">
        <v>23.5</v>
      </c>
      <c r="E3033">
        <f>IFERROR(VLOOKUP(Table_ExternalData_15[[#This Row],[Id]],Rabati!B:C,2,0),0)</f>
        <v>30</v>
      </c>
      <c r="F3033">
        <v>18</v>
      </c>
      <c r="G3033" t="str">
        <f>VLOOKUP(Table_ExternalData_15[[#This Row],[Id]],'Blagovna izdelek'!A:C,3,0)</f>
        <v>EFB</v>
      </c>
      <c r="H3033">
        <f>Table_ExternalData_15[[#This Row],[Rabat]]*0.2</f>
        <v>6</v>
      </c>
      <c r="I3033" s="2">
        <f>Table_ExternalData_15[[#This Row],[Price]]-(Table_ExternalData_15[[#This Row],[Price]]*Table_ExternalData_15[[#This Row],[BB rabat]])/100</f>
        <v>22.09</v>
      </c>
      <c r="J3033" s="2">
        <f>Table_ExternalData_15[[#This Row],[BB cena]]*Table_ExternalData_15[[#Headers],[1,22]]</f>
        <v>26.9498</v>
      </c>
      <c r="K3033" s="2">
        <f>Table_ExternalData_15[[#This Row],[Price]]*Table_ExternalData_15[[#Headers],[1,22]]</f>
        <v>28.669999999999998</v>
      </c>
      <c r="L3033" s="7">
        <f>IF(G3033="White Shark",E3033*0.5,IF(G3033="Sbox",E3033*0.5,IF(G3033="Tenda",E3033*0.5,E3033*0.2)))/100</f>
        <v>0.06</v>
      </c>
      <c r="M3033" s="2">
        <f>Table_ExternalData_15[[#This Row],[Price]]-Table_ExternalData_15[[#This Row],[Price]]*Table_ExternalData_15[[#This Row],[extra popust]]</f>
        <v>22.09</v>
      </c>
      <c r="N3033" s="2">
        <f>IF(M3033&lt;I3033,M3033,I3033)</f>
        <v>22.09</v>
      </c>
      <c r="O3033" s="12" t="str">
        <f>IF(N3033&lt;I3033,$U$1," ")</f>
        <v xml:space="preserve"> </v>
      </c>
      <c r="P3033" s="12" t="str">
        <f>IFERROR((O3033+30)," ")</f>
        <v xml:space="preserve"> </v>
      </c>
      <c r="Q3033" s="2">
        <f ca="1">IF(O3033=$U$1,N3033,"0")*1.22</f>
        <v>0</v>
      </c>
    </row>
    <row r="3034" spans="1:17" x14ac:dyDescent="0.25">
      <c r="A3034" t="s">
        <v>2741</v>
      </c>
      <c r="B3034" t="s">
        <v>2740</v>
      </c>
      <c r="C3034">
        <v>8765</v>
      </c>
      <c r="D3034">
        <v>19.239999999999998</v>
      </c>
      <c r="E3034">
        <f>IFERROR(VLOOKUP(Table_ExternalData_15[[#This Row],[Id]],Rabati!B:C,2,0),0)</f>
        <v>30</v>
      </c>
      <c r="F3034">
        <v>0</v>
      </c>
      <c r="G3034" t="str">
        <f>VLOOKUP(Table_ExternalData_15[[#This Row],[Id]],'Blagovna izdelek'!A:C,3,0)</f>
        <v>EFB</v>
      </c>
      <c r="H3034">
        <f>Table_ExternalData_15[[#This Row],[Rabat]]*0.2</f>
        <v>6</v>
      </c>
      <c r="I3034" s="2">
        <f>Table_ExternalData_15[[#This Row],[Price]]-(Table_ExternalData_15[[#This Row],[Price]]*Table_ExternalData_15[[#This Row],[BB rabat]])/100</f>
        <v>18.085599999999999</v>
      </c>
      <c r="J3034" s="2">
        <f>Table_ExternalData_15[[#This Row],[BB cena]]*Table_ExternalData_15[[#Headers],[1,22]]</f>
        <v>22.064432</v>
      </c>
      <c r="K3034" s="2">
        <f>Table_ExternalData_15[[#This Row],[Price]]*Table_ExternalData_15[[#Headers],[1,22]]</f>
        <v>23.472799999999996</v>
      </c>
      <c r="L3034" s="7">
        <f>IF(G3034="White Shark",E3034*0.5,IF(G3034="Sbox",E3034*0.5,IF(G3034="Tenda",E3034*0.5,E3034*0.2)))/100</f>
        <v>0.06</v>
      </c>
      <c r="M3034" s="2">
        <f>Table_ExternalData_15[[#This Row],[Price]]-Table_ExternalData_15[[#This Row],[Price]]*Table_ExternalData_15[[#This Row],[extra popust]]</f>
        <v>18.085599999999999</v>
      </c>
      <c r="N3034" s="2">
        <f>IF(M3034&lt;I3034,M3034,I3034)</f>
        <v>18.085599999999999</v>
      </c>
      <c r="O3034" s="12" t="str">
        <f>IF(N3034&lt;I3034,$U$1," ")</f>
        <v xml:space="preserve"> </v>
      </c>
      <c r="P3034" s="12" t="str">
        <f>IFERROR((O3034+30)," ")</f>
        <v xml:space="preserve"> </v>
      </c>
      <c r="Q3034" s="2">
        <f ca="1">IF(O3034=$U$1,N3034,"0")*1.22</f>
        <v>0</v>
      </c>
    </row>
    <row r="3035" spans="1:17" x14ac:dyDescent="0.25">
      <c r="A3035" t="s">
        <v>2743</v>
      </c>
      <c r="B3035" t="s">
        <v>2742</v>
      </c>
      <c r="C3035">
        <v>8766</v>
      </c>
      <c r="D3035">
        <v>23.5</v>
      </c>
      <c r="E3035">
        <f>IFERROR(VLOOKUP(Table_ExternalData_15[[#This Row],[Id]],Rabati!B:C,2,0),0)</f>
        <v>30</v>
      </c>
      <c r="F3035">
        <v>1</v>
      </c>
      <c r="G3035" t="str">
        <f>VLOOKUP(Table_ExternalData_15[[#This Row],[Id]],'Blagovna izdelek'!A:C,3,0)</f>
        <v>EFB</v>
      </c>
      <c r="H3035">
        <f>Table_ExternalData_15[[#This Row],[Rabat]]*0.2</f>
        <v>6</v>
      </c>
      <c r="I3035" s="2">
        <f>Table_ExternalData_15[[#This Row],[Price]]-(Table_ExternalData_15[[#This Row],[Price]]*Table_ExternalData_15[[#This Row],[BB rabat]])/100</f>
        <v>22.09</v>
      </c>
      <c r="J3035" s="2">
        <f>Table_ExternalData_15[[#This Row],[BB cena]]*Table_ExternalData_15[[#Headers],[1,22]]</f>
        <v>26.9498</v>
      </c>
      <c r="K3035" s="2">
        <f>Table_ExternalData_15[[#This Row],[Price]]*Table_ExternalData_15[[#Headers],[1,22]]</f>
        <v>28.669999999999998</v>
      </c>
      <c r="L3035" s="7">
        <f>IF(G3035="White Shark",E3035*0.5,IF(G3035="Sbox",E3035*0.5,IF(G3035="Tenda",E3035*0.5,E3035*0.2)))/100</f>
        <v>0.06</v>
      </c>
      <c r="M3035" s="2">
        <f>Table_ExternalData_15[[#This Row],[Price]]-Table_ExternalData_15[[#This Row],[Price]]*Table_ExternalData_15[[#This Row],[extra popust]]</f>
        <v>22.09</v>
      </c>
      <c r="N3035" s="2">
        <f>IF(M3035&lt;I3035,M3035,I3035)</f>
        <v>22.09</v>
      </c>
      <c r="O3035" s="12" t="str">
        <f>IF(N3035&lt;I3035,$U$1," ")</f>
        <v xml:space="preserve"> </v>
      </c>
      <c r="P3035" s="12" t="str">
        <f>IFERROR((O3035+30)," ")</f>
        <v xml:space="preserve"> </v>
      </c>
      <c r="Q3035" s="2">
        <f ca="1">IF(O3035=$U$1,N3035,"0")*1.22</f>
        <v>0</v>
      </c>
    </row>
    <row r="3036" spans="1:17" x14ac:dyDescent="0.25">
      <c r="A3036" t="s">
        <v>2819</v>
      </c>
      <c r="B3036" t="s">
        <v>2818</v>
      </c>
      <c r="C3036">
        <v>8806</v>
      </c>
      <c r="D3036">
        <v>354.96</v>
      </c>
      <c r="E3036">
        <f>IFERROR(VLOOKUP(Table_ExternalData_15[[#This Row],[Id]],Rabati!B:C,2,0),0)</f>
        <v>10</v>
      </c>
      <c r="F3036">
        <v>0</v>
      </c>
      <c r="G3036" t="str">
        <f>VLOOKUP(Table_ExternalData_15[[#This Row],[Id]],'Blagovna izdelek'!A:C,3,0)</f>
        <v>EFB</v>
      </c>
      <c r="H3036">
        <f>Table_ExternalData_15[[#This Row],[Rabat]]*0.2</f>
        <v>2</v>
      </c>
      <c r="I3036" s="2">
        <f>Table_ExternalData_15[[#This Row],[Price]]-(Table_ExternalData_15[[#This Row],[Price]]*Table_ExternalData_15[[#This Row],[BB rabat]])/100</f>
        <v>347.86079999999998</v>
      </c>
      <c r="J3036" s="2">
        <f>Table_ExternalData_15[[#This Row],[BB cena]]*Table_ExternalData_15[[#Headers],[1,22]]</f>
        <v>424.390176</v>
      </c>
      <c r="K3036" s="2">
        <f>Table_ExternalData_15[[#This Row],[Price]]*Table_ExternalData_15[[#Headers],[1,22]]</f>
        <v>433.05119999999994</v>
      </c>
      <c r="L3036" s="7">
        <f>IF(G3036="White Shark",E3036*0.5,IF(G3036="Sbox",E3036*0.5,IF(G3036="Tenda",E3036*0.5,E3036*0.2)))/100</f>
        <v>0.02</v>
      </c>
      <c r="M3036" s="2">
        <f>Table_ExternalData_15[[#This Row],[Price]]-Table_ExternalData_15[[#This Row],[Price]]*Table_ExternalData_15[[#This Row],[extra popust]]</f>
        <v>347.86079999999998</v>
      </c>
      <c r="N3036" s="2">
        <f>IF(M3036&lt;I3036,M3036,I3036)</f>
        <v>347.86079999999998</v>
      </c>
      <c r="O3036" s="12" t="str">
        <f>IF(N3036&lt;I3036,$U$1," ")</f>
        <v xml:space="preserve"> </v>
      </c>
      <c r="P3036" s="12" t="str">
        <f>IFERROR((O3036+30)," ")</f>
        <v xml:space="preserve"> </v>
      </c>
      <c r="Q3036" s="2">
        <f ca="1">IF(O3036=$U$1,N3036,"0")*1.22</f>
        <v>0</v>
      </c>
    </row>
    <row r="3037" spans="1:17" x14ac:dyDescent="0.25">
      <c r="A3037" t="s">
        <v>3124</v>
      </c>
      <c r="B3037" t="s">
        <v>3123</v>
      </c>
      <c r="C3037">
        <v>9174</v>
      </c>
      <c r="D3037">
        <v>12.28</v>
      </c>
      <c r="E3037">
        <f>IFERROR(VLOOKUP(Table_ExternalData_15[[#This Row],[Id]],Rabati!B:C,2,0),0)</f>
        <v>20</v>
      </c>
      <c r="F3037">
        <v>0</v>
      </c>
      <c r="G3037" t="str">
        <f>VLOOKUP(Table_ExternalData_15[[#This Row],[Id]],'Blagovna izdelek'!A:C,3,0)</f>
        <v>EFB</v>
      </c>
      <c r="H3037">
        <f>Table_ExternalData_15[[#This Row],[Rabat]]*0.2</f>
        <v>4</v>
      </c>
      <c r="I3037" s="2">
        <f>Table_ExternalData_15[[#This Row],[Price]]-(Table_ExternalData_15[[#This Row],[Price]]*Table_ExternalData_15[[#This Row],[BB rabat]])/100</f>
        <v>11.7888</v>
      </c>
      <c r="J3037" s="2">
        <f>Table_ExternalData_15[[#This Row],[BB cena]]*Table_ExternalData_15[[#Headers],[1,22]]</f>
        <v>14.382336</v>
      </c>
      <c r="K3037" s="2">
        <f>Table_ExternalData_15[[#This Row],[Price]]*Table_ExternalData_15[[#Headers],[1,22]]</f>
        <v>14.981599999999998</v>
      </c>
      <c r="L3037" s="7">
        <f>IF(G3037="White Shark",E3037*0.5,IF(G3037="Sbox",E3037*0.5,IF(G3037="Tenda",E3037*0.5,E3037*0.2)))/100</f>
        <v>0.04</v>
      </c>
      <c r="M3037" s="2">
        <f>Table_ExternalData_15[[#This Row],[Price]]-Table_ExternalData_15[[#This Row],[Price]]*Table_ExternalData_15[[#This Row],[extra popust]]</f>
        <v>11.7888</v>
      </c>
      <c r="N3037" s="2">
        <f>IF(M3037&lt;I3037,M3037,I3037)</f>
        <v>11.7888</v>
      </c>
      <c r="O3037" s="12" t="str">
        <f>IF(N3037&lt;I3037,$U$1," ")</f>
        <v xml:space="preserve"> </v>
      </c>
      <c r="P3037" s="12" t="str">
        <f>IFERROR((O3037+30)," ")</f>
        <v xml:space="preserve"> </v>
      </c>
      <c r="Q3037" s="2">
        <f ca="1">IF(O3037=$U$1,N3037,"0")*1.22</f>
        <v>0</v>
      </c>
    </row>
    <row r="3038" spans="1:17" x14ac:dyDescent="0.25">
      <c r="A3038" t="s">
        <v>3405</v>
      </c>
      <c r="B3038" t="s">
        <v>3404</v>
      </c>
      <c r="C3038">
        <v>9868</v>
      </c>
      <c r="D3038">
        <v>3.98</v>
      </c>
      <c r="E3038">
        <f>IFERROR(VLOOKUP(Table_ExternalData_15[[#This Row],[Id]],Rabati!B:C,2,0),0)</f>
        <v>30</v>
      </c>
      <c r="F3038">
        <v>3</v>
      </c>
      <c r="G3038" t="str">
        <f>VLOOKUP(Table_ExternalData_15[[#This Row],[Id]],'Blagovna izdelek'!A:C,3,0)</f>
        <v>EFB</v>
      </c>
      <c r="H3038">
        <f>Table_ExternalData_15[[#This Row],[Rabat]]*0.2</f>
        <v>6</v>
      </c>
      <c r="I3038" s="2">
        <f>Table_ExternalData_15[[#This Row],[Price]]-(Table_ExternalData_15[[#This Row],[Price]]*Table_ExternalData_15[[#This Row],[BB rabat]])/100</f>
        <v>3.7412000000000001</v>
      </c>
      <c r="J3038" s="2">
        <f>Table_ExternalData_15[[#This Row],[BB cena]]*Table_ExternalData_15[[#Headers],[1,22]]</f>
        <v>4.5642639999999997</v>
      </c>
      <c r="K3038" s="2">
        <f>Table_ExternalData_15[[#This Row],[Price]]*Table_ExternalData_15[[#Headers],[1,22]]</f>
        <v>4.8555999999999999</v>
      </c>
      <c r="L3038" s="7">
        <f>IF(G3038="White Shark",E3038*0.5,IF(G3038="Sbox",E3038*0.5,IF(G3038="Tenda",E3038*0.5,E3038*0.2)))/100</f>
        <v>0.06</v>
      </c>
      <c r="M3038" s="2">
        <f>Table_ExternalData_15[[#This Row],[Price]]-Table_ExternalData_15[[#This Row],[Price]]*Table_ExternalData_15[[#This Row],[extra popust]]</f>
        <v>3.7412000000000001</v>
      </c>
      <c r="N3038" s="2">
        <f>IF(M3038&lt;I3038,M3038,I3038)</f>
        <v>3.7412000000000001</v>
      </c>
      <c r="O3038" s="12" t="str">
        <f>IF(N3038&lt;I3038,$U$1," ")</f>
        <v xml:space="preserve"> </v>
      </c>
      <c r="P3038" s="12" t="str">
        <f>IFERROR((O3038+30)," ")</f>
        <v xml:space="preserve"> </v>
      </c>
      <c r="Q3038" s="2">
        <f ca="1">IF(O3038=$U$1,N3038,"0")*1.22</f>
        <v>0</v>
      </c>
    </row>
    <row r="3039" spans="1:17" x14ac:dyDescent="0.25">
      <c r="A3039" t="s">
        <v>3407</v>
      </c>
      <c r="B3039" t="s">
        <v>3406</v>
      </c>
      <c r="C3039">
        <v>9869</v>
      </c>
      <c r="D3039">
        <v>3.98</v>
      </c>
      <c r="E3039">
        <f>IFERROR(VLOOKUP(Table_ExternalData_15[[#This Row],[Id]],Rabati!B:C,2,0),0)</f>
        <v>30</v>
      </c>
      <c r="F3039">
        <v>13</v>
      </c>
      <c r="G3039" t="str">
        <f>VLOOKUP(Table_ExternalData_15[[#This Row],[Id]],'Blagovna izdelek'!A:C,3,0)</f>
        <v>EFB</v>
      </c>
      <c r="H3039">
        <f>Table_ExternalData_15[[#This Row],[Rabat]]*0.2</f>
        <v>6</v>
      </c>
      <c r="I3039" s="2">
        <f>Table_ExternalData_15[[#This Row],[Price]]-(Table_ExternalData_15[[#This Row],[Price]]*Table_ExternalData_15[[#This Row],[BB rabat]])/100</f>
        <v>3.7412000000000001</v>
      </c>
      <c r="J3039" s="2">
        <f>Table_ExternalData_15[[#This Row],[BB cena]]*Table_ExternalData_15[[#Headers],[1,22]]</f>
        <v>4.5642639999999997</v>
      </c>
      <c r="K3039" s="2">
        <f>Table_ExternalData_15[[#This Row],[Price]]*Table_ExternalData_15[[#Headers],[1,22]]</f>
        <v>4.8555999999999999</v>
      </c>
      <c r="L3039" s="7">
        <f>IF(G3039="White Shark",E3039*0.5,IF(G3039="Sbox",E3039*0.5,IF(G3039="Tenda",E3039*0.5,E3039*0.2)))/100</f>
        <v>0.06</v>
      </c>
      <c r="M3039" s="2">
        <f>Table_ExternalData_15[[#This Row],[Price]]-Table_ExternalData_15[[#This Row],[Price]]*Table_ExternalData_15[[#This Row],[extra popust]]</f>
        <v>3.7412000000000001</v>
      </c>
      <c r="N3039" s="2">
        <f>IF(M3039&lt;I3039,M3039,I3039)</f>
        <v>3.7412000000000001</v>
      </c>
      <c r="O3039" s="12" t="str">
        <f>IF(N3039&lt;I3039,$U$1," ")</f>
        <v xml:space="preserve"> </v>
      </c>
      <c r="P3039" s="12" t="str">
        <f>IFERROR((O3039+30)," ")</f>
        <v xml:space="preserve"> </v>
      </c>
      <c r="Q3039" s="2">
        <f ca="1">IF(O3039=$U$1,N3039,"0")*1.22</f>
        <v>0</v>
      </c>
    </row>
    <row r="3040" spans="1:17" x14ac:dyDescent="0.25">
      <c r="A3040" t="s">
        <v>3409</v>
      </c>
      <c r="B3040" t="s">
        <v>3408</v>
      </c>
      <c r="C3040">
        <v>9870</v>
      </c>
      <c r="D3040">
        <v>3.98</v>
      </c>
      <c r="E3040">
        <f>IFERROR(VLOOKUP(Table_ExternalData_15[[#This Row],[Id]],Rabati!B:C,2,0),0)</f>
        <v>30</v>
      </c>
      <c r="F3040">
        <v>5</v>
      </c>
      <c r="G3040" t="str">
        <f>VLOOKUP(Table_ExternalData_15[[#This Row],[Id]],'Blagovna izdelek'!A:C,3,0)</f>
        <v>EFB</v>
      </c>
      <c r="H3040">
        <f>Table_ExternalData_15[[#This Row],[Rabat]]*0.2</f>
        <v>6</v>
      </c>
      <c r="I3040" s="2">
        <f>Table_ExternalData_15[[#This Row],[Price]]-(Table_ExternalData_15[[#This Row],[Price]]*Table_ExternalData_15[[#This Row],[BB rabat]])/100</f>
        <v>3.7412000000000001</v>
      </c>
      <c r="J3040" s="2">
        <f>Table_ExternalData_15[[#This Row],[BB cena]]*Table_ExternalData_15[[#Headers],[1,22]]</f>
        <v>4.5642639999999997</v>
      </c>
      <c r="K3040" s="2">
        <f>Table_ExternalData_15[[#This Row],[Price]]*Table_ExternalData_15[[#Headers],[1,22]]</f>
        <v>4.8555999999999999</v>
      </c>
      <c r="L3040" s="7">
        <f>IF(G3040="White Shark",E3040*0.5,IF(G3040="Sbox",E3040*0.5,IF(G3040="Tenda",E3040*0.5,E3040*0.2)))/100</f>
        <v>0.06</v>
      </c>
      <c r="M3040" s="2">
        <f>Table_ExternalData_15[[#This Row],[Price]]-Table_ExternalData_15[[#This Row],[Price]]*Table_ExternalData_15[[#This Row],[extra popust]]</f>
        <v>3.7412000000000001</v>
      </c>
      <c r="N3040" s="2">
        <f>IF(M3040&lt;I3040,M3040,I3040)</f>
        <v>3.7412000000000001</v>
      </c>
      <c r="O3040" s="12" t="str">
        <f>IF(N3040&lt;I3040,$U$1," ")</f>
        <v xml:space="preserve"> </v>
      </c>
      <c r="P3040" s="12" t="str">
        <f>IFERROR((O3040+30)," ")</f>
        <v xml:space="preserve"> </v>
      </c>
      <c r="Q3040" s="2">
        <f ca="1">IF(O3040=$U$1,N3040,"0")*1.22</f>
        <v>0</v>
      </c>
    </row>
    <row r="3041" spans="1:17" x14ac:dyDescent="0.25">
      <c r="A3041" t="s">
        <v>3411</v>
      </c>
      <c r="B3041" t="s">
        <v>3410</v>
      </c>
      <c r="C3041">
        <v>9871</v>
      </c>
      <c r="D3041">
        <v>3.98</v>
      </c>
      <c r="E3041">
        <f>IFERROR(VLOOKUP(Table_ExternalData_15[[#This Row],[Id]],Rabati!B:C,2,0),0)</f>
        <v>30</v>
      </c>
      <c r="F3041">
        <v>4</v>
      </c>
      <c r="G3041" t="str">
        <f>VLOOKUP(Table_ExternalData_15[[#This Row],[Id]],'Blagovna izdelek'!A:C,3,0)</f>
        <v>EFB</v>
      </c>
      <c r="H3041">
        <f>Table_ExternalData_15[[#This Row],[Rabat]]*0.2</f>
        <v>6</v>
      </c>
      <c r="I3041" s="2">
        <f>Table_ExternalData_15[[#This Row],[Price]]-(Table_ExternalData_15[[#This Row],[Price]]*Table_ExternalData_15[[#This Row],[BB rabat]])/100</f>
        <v>3.7412000000000001</v>
      </c>
      <c r="J3041" s="2">
        <f>Table_ExternalData_15[[#This Row],[BB cena]]*Table_ExternalData_15[[#Headers],[1,22]]</f>
        <v>4.5642639999999997</v>
      </c>
      <c r="K3041" s="2">
        <f>Table_ExternalData_15[[#This Row],[Price]]*Table_ExternalData_15[[#Headers],[1,22]]</f>
        <v>4.8555999999999999</v>
      </c>
      <c r="L3041" s="7">
        <f>IF(G3041="White Shark",E3041*0.5,IF(G3041="Sbox",E3041*0.5,IF(G3041="Tenda",E3041*0.5,E3041*0.2)))/100</f>
        <v>0.06</v>
      </c>
      <c r="M3041" s="2">
        <f>Table_ExternalData_15[[#This Row],[Price]]-Table_ExternalData_15[[#This Row],[Price]]*Table_ExternalData_15[[#This Row],[extra popust]]</f>
        <v>3.7412000000000001</v>
      </c>
      <c r="N3041" s="2">
        <f>IF(M3041&lt;I3041,M3041,I3041)</f>
        <v>3.7412000000000001</v>
      </c>
      <c r="O3041" s="12" t="str">
        <f>IF(N3041&lt;I3041,$U$1," ")</f>
        <v xml:space="preserve"> </v>
      </c>
      <c r="P3041" s="12" t="str">
        <f>IFERROR((O3041+30)," ")</f>
        <v xml:space="preserve"> </v>
      </c>
      <c r="Q3041" s="2">
        <f ca="1">IF(O3041=$U$1,N3041,"0")*1.22</f>
        <v>0</v>
      </c>
    </row>
    <row r="3042" spans="1:17" x14ac:dyDescent="0.25">
      <c r="A3042" t="s">
        <v>3439</v>
      </c>
      <c r="B3042" t="s">
        <v>3438</v>
      </c>
      <c r="C3042">
        <v>9885</v>
      </c>
      <c r="D3042">
        <v>6.22</v>
      </c>
      <c r="E3042">
        <f>IFERROR(VLOOKUP(Table_ExternalData_15[[#This Row],[Id]],Rabati!B:C,2,0),0)</f>
        <v>30</v>
      </c>
      <c r="F3042">
        <v>0</v>
      </c>
      <c r="G3042" t="str">
        <f>VLOOKUP(Table_ExternalData_15[[#This Row],[Id]],'Blagovna izdelek'!A:C,3,0)</f>
        <v>EFB</v>
      </c>
      <c r="H3042">
        <f>Table_ExternalData_15[[#This Row],[Rabat]]*0.2</f>
        <v>6</v>
      </c>
      <c r="I3042" s="2">
        <f>Table_ExternalData_15[[#This Row],[Price]]-(Table_ExternalData_15[[#This Row],[Price]]*Table_ExternalData_15[[#This Row],[BB rabat]])/100</f>
        <v>5.8468</v>
      </c>
      <c r="J3042" s="2">
        <f>Table_ExternalData_15[[#This Row],[BB cena]]*Table_ExternalData_15[[#Headers],[1,22]]</f>
        <v>7.1330960000000001</v>
      </c>
      <c r="K3042" s="2">
        <f>Table_ExternalData_15[[#This Row],[Price]]*Table_ExternalData_15[[#Headers],[1,22]]</f>
        <v>7.5883999999999991</v>
      </c>
      <c r="L3042" s="7">
        <f>IF(G3042="White Shark",E3042*0.5,IF(G3042="Sbox",E3042*0.5,IF(G3042="Tenda",E3042*0.5,E3042*0.2)))/100</f>
        <v>0.06</v>
      </c>
      <c r="M3042" s="2">
        <f>Table_ExternalData_15[[#This Row],[Price]]-Table_ExternalData_15[[#This Row],[Price]]*Table_ExternalData_15[[#This Row],[extra popust]]</f>
        <v>5.8468</v>
      </c>
      <c r="N3042" s="2">
        <f>IF(M3042&lt;I3042,M3042,I3042)</f>
        <v>5.8468</v>
      </c>
      <c r="O3042" s="12" t="str">
        <f>IF(N3042&lt;I3042,$U$1," ")</f>
        <v xml:space="preserve"> </v>
      </c>
      <c r="P3042" s="12" t="str">
        <f>IFERROR((O3042+30)," ")</f>
        <v xml:space="preserve"> </v>
      </c>
      <c r="Q3042" s="2">
        <f ca="1">IF(O3042=$U$1,N3042,"0")*1.22</f>
        <v>0</v>
      </c>
    </row>
    <row r="3043" spans="1:17" x14ac:dyDescent="0.25">
      <c r="A3043" t="s">
        <v>3445</v>
      </c>
      <c r="B3043" t="s">
        <v>3444</v>
      </c>
      <c r="C3043">
        <v>9889</v>
      </c>
      <c r="D3043">
        <v>8.52</v>
      </c>
      <c r="E3043">
        <f>IFERROR(VLOOKUP(Table_ExternalData_15[[#This Row],[Id]],Rabati!B:C,2,0),0)</f>
        <v>30</v>
      </c>
      <c r="F3043">
        <v>8</v>
      </c>
      <c r="G3043" t="str">
        <f>VLOOKUP(Table_ExternalData_15[[#This Row],[Id]],'Blagovna izdelek'!A:C,3,0)</f>
        <v>EFB</v>
      </c>
      <c r="H3043">
        <f>Table_ExternalData_15[[#This Row],[Rabat]]*0.2</f>
        <v>6</v>
      </c>
      <c r="I3043" s="2">
        <f>Table_ExternalData_15[[#This Row],[Price]]-(Table_ExternalData_15[[#This Row],[Price]]*Table_ExternalData_15[[#This Row],[BB rabat]])/100</f>
        <v>8.008799999999999</v>
      </c>
      <c r="J3043" s="2">
        <f>Table_ExternalData_15[[#This Row],[BB cena]]*Table_ExternalData_15[[#Headers],[1,22]]</f>
        <v>9.7707359999999994</v>
      </c>
      <c r="K3043" s="2">
        <f>Table_ExternalData_15[[#This Row],[Price]]*Table_ExternalData_15[[#Headers],[1,22]]</f>
        <v>10.394399999999999</v>
      </c>
      <c r="L3043" s="7">
        <f>IF(G3043="White Shark",E3043*0.5,IF(G3043="Sbox",E3043*0.5,IF(G3043="Tenda",E3043*0.5,E3043*0.2)))/100</f>
        <v>0.06</v>
      </c>
      <c r="M3043" s="2">
        <f>Table_ExternalData_15[[#This Row],[Price]]-Table_ExternalData_15[[#This Row],[Price]]*Table_ExternalData_15[[#This Row],[extra popust]]</f>
        <v>8.008799999999999</v>
      </c>
      <c r="N3043" s="2">
        <f>IF(M3043&lt;I3043,M3043,I3043)</f>
        <v>8.008799999999999</v>
      </c>
      <c r="O3043" s="12" t="str">
        <f>IF(N3043&lt;I3043,$U$1," ")</f>
        <v xml:space="preserve"> </v>
      </c>
      <c r="P3043" s="12" t="str">
        <f>IFERROR((O3043+30)," ")</f>
        <v xml:space="preserve"> </v>
      </c>
      <c r="Q3043" s="2">
        <f ca="1">IF(O3043=$U$1,N3043,"0")*1.22</f>
        <v>0</v>
      </c>
    </row>
    <row r="3044" spans="1:17" x14ac:dyDescent="0.25">
      <c r="A3044" t="s">
        <v>3447</v>
      </c>
      <c r="B3044" t="s">
        <v>3446</v>
      </c>
      <c r="C3044">
        <v>9890</v>
      </c>
      <c r="D3044">
        <v>8.52</v>
      </c>
      <c r="E3044">
        <f>IFERROR(VLOOKUP(Table_ExternalData_15[[#This Row],[Id]],Rabati!B:C,2,0),0)</f>
        <v>30</v>
      </c>
      <c r="F3044">
        <v>5</v>
      </c>
      <c r="G3044" t="str">
        <f>VLOOKUP(Table_ExternalData_15[[#This Row],[Id]],'Blagovna izdelek'!A:C,3,0)</f>
        <v>EFB</v>
      </c>
      <c r="H3044">
        <f>Table_ExternalData_15[[#This Row],[Rabat]]*0.2</f>
        <v>6</v>
      </c>
      <c r="I3044" s="2">
        <f>Table_ExternalData_15[[#This Row],[Price]]-(Table_ExternalData_15[[#This Row],[Price]]*Table_ExternalData_15[[#This Row],[BB rabat]])/100</f>
        <v>8.008799999999999</v>
      </c>
      <c r="J3044" s="2">
        <f>Table_ExternalData_15[[#This Row],[BB cena]]*Table_ExternalData_15[[#Headers],[1,22]]</f>
        <v>9.7707359999999994</v>
      </c>
      <c r="K3044" s="2">
        <f>Table_ExternalData_15[[#This Row],[Price]]*Table_ExternalData_15[[#Headers],[1,22]]</f>
        <v>10.394399999999999</v>
      </c>
      <c r="L3044" s="7">
        <f>IF(G3044="White Shark",E3044*0.5,IF(G3044="Sbox",E3044*0.5,IF(G3044="Tenda",E3044*0.5,E3044*0.2)))/100</f>
        <v>0.06</v>
      </c>
      <c r="M3044" s="2">
        <f>Table_ExternalData_15[[#This Row],[Price]]-Table_ExternalData_15[[#This Row],[Price]]*Table_ExternalData_15[[#This Row],[extra popust]]</f>
        <v>8.008799999999999</v>
      </c>
      <c r="N3044" s="2">
        <f>IF(M3044&lt;I3044,M3044,I3044)</f>
        <v>8.008799999999999</v>
      </c>
      <c r="O3044" s="12" t="str">
        <f>IF(N3044&lt;I3044,$U$1," ")</f>
        <v xml:space="preserve"> </v>
      </c>
      <c r="P3044" s="12" t="str">
        <f>IFERROR((O3044+30)," ")</f>
        <v xml:space="preserve"> </v>
      </c>
      <c r="Q3044" s="2">
        <f ca="1">IF(O3044=$U$1,N3044,"0")*1.22</f>
        <v>0</v>
      </c>
    </row>
    <row r="3045" spans="1:17" x14ac:dyDescent="0.25">
      <c r="A3045" t="s">
        <v>3455</v>
      </c>
      <c r="B3045" t="s">
        <v>3454</v>
      </c>
      <c r="C3045">
        <v>9894</v>
      </c>
      <c r="D3045">
        <v>10.23</v>
      </c>
      <c r="E3045">
        <f>IFERROR(VLOOKUP(Table_ExternalData_15[[#This Row],[Id]],Rabati!B:C,2,0),0)</f>
        <v>30</v>
      </c>
      <c r="F3045">
        <v>3</v>
      </c>
      <c r="G3045" t="str">
        <f>VLOOKUP(Table_ExternalData_15[[#This Row],[Id]],'Blagovna izdelek'!A:C,3,0)</f>
        <v>EFB</v>
      </c>
      <c r="H3045">
        <f>Table_ExternalData_15[[#This Row],[Rabat]]*0.2</f>
        <v>6</v>
      </c>
      <c r="I3045" s="2">
        <f>Table_ExternalData_15[[#This Row],[Price]]-(Table_ExternalData_15[[#This Row],[Price]]*Table_ExternalData_15[[#This Row],[BB rabat]])/100</f>
        <v>9.616200000000001</v>
      </c>
      <c r="J3045" s="2">
        <f>Table_ExternalData_15[[#This Row],[BB cena]]*Table_ExternalData_15[[#Headers],[1,22]]</f>
        <v>11.731764</v>
      </c>
      <c r="K3045" s="2">
        <f>Table_ExternalData_15[[#This Row],[Price]]*Table_ExternalData_15[[#Headers],[1,22]]</f>
        <v>12.480600000000001</v>
      </c>
      <c r="L3045" s="7">
        <f>IF(G3045="White Shark",E3045*0.5,IF(G3045="Sbox",E3045*0.5,IF(G3045="Tenda",E3045*0.5,E3045*0.2)))/100</f>
        <v>0.06</v>
      </c>
      <c r="M3045" s="2">
        <f>Table_ExternalData_15[[#This Row],[Price]]-Table_ExternalData_15[[#This Row],[Price]]*Table_ExternalData_15[[#This Row],[extra popust]]</f>
        <v>9.616200000000001</v>
      </c>
      <c r="N3045" s="2">
        <f>IF(M3045&lt;I3045,M3045,I3045)</f>
        <v>9.616200000000001</v>
      </c>
      <c r="O3045" s="12" t="str">
        <f>IF(N3045&lt;I3045,$U$1," ")</f>
        <v xml:space="preserve"> </v>
      </c>
      <c r="P3045" s="12" t="str">
        <f>IFERROR((O3045+30)," ")</f>
        <v xml:space="preserve"> </v>
      </c>
      <c r="Q3045" s="2">
        <f ca="1">IF(O3045=$U$1,N3045,"0")*1.22</f>
        <v>0</v>
      </c>
    </row>
    <row r="3046" spans="1:17" x14ac:dyDescent="0.25">
      <c r="A3046" t="s">
        <v>3457</v>
      </c>
      <c r="B3046" t="s">
        <v>3456</v>
      </c>
      <c r="C3046">
        <v>9895</v>
      </c>
      <c r="D3046">
        <v>10.23</v>
      </c>
      <c r="E3046">
        <f>IFERROR(VLOOKUP(Table_ExternalData_15[[#This Row],[Id]],Rabati!B:C,2,0),0)</f>
        <v>30</v>
      </c>
      <c r="F3046">
        <v>2</v>
      </c>
      <c r="G3046" t="str">
        <f>VLOOKUP(Table_ExternalData_15[[#This Row],[Id]],'Blagovna izdelek'!A:C,3,0)</f>
        <v>EFB</v>
      </c>
      <c r="H3046">
        <f>Table_ExternalData_15[[#This Row],[Rabat]]*0.2</f>
        <v>6</v>
      </c>
      <c r="I3046" s="2">
        <f>Table_ExternalData_15[[#This Row],[Price]]-(Table_ExternalData_15[[#This Row],[Price]]*Table_ExternalData_15[[#This Row],[BB rabat]])/100</f>
        <v>9.616200000000001</v>
      </c>
      <c r="J3046" s="2">
        <f>Table_ExternalData_15[[#This Row],[BB cena]]*Table_ExternalData_15[[#Headers],[1,22]]</f>
        <v>11.731764</v>
      </c>
      <c r="K3046" s="2">
        <f>Table_ExternalData_15[[#This Row],[Price]]*Table_ExternalData_15[[#Headers],[1,22]]</f>
        <v>12.480600000000001</v>
      </c>
      <c r="L3046" s="7">
        <f>IF(G3046="White Shark",E3046*0.5,IF(G3046="Sbox",E3046*0.5,IF(G3046="Tenda",E3046*0.5,E3046*0.2)))/100</f>
        <v>0.06</v>
      </c>
      <c r="M3046" s="2">
        <f>Table_ExternalData_15[[#This Row],[Price]]-Table_ExternalData_15[[#This Row],[Price]]*Table_ExternalData_15[[#This Row],[extra popust]]</f>
        <v>9.616200000000001</v>
      </c>
      <c r="N3046" s="2">
        <f>IF(M3046&lt;I3046,M3046,I3046)</f>
        <v>9.616200000000001</v>
      </c>
      <c r="O3046" s="12" t="str">
        <f>IF(N3046&lt;I3046,$U$1," ")</f>
        <v xml:space="preserve"> </v>
      </c>
      <c r="P3046" s="12" t="str">
        <f>IFERROR((O3046+30)," ")</f>
        <v xml:space="preserve"> </v>
      </c>
      <c r="Q3046" s="2">
        <f ca="1">IF(O3046=$U$1,N3046,"0")*1.22</f>
        <v>0</v>
      </c>
    </row>
    <row r="3047" spans="1:17" x14ac:dyDescent="0.25">
      <c r="A3047" t="s">
        <v>3459</v>
      </c>
      <c r="B3047" t="s">
        <v>3458</v>
      </c>
      <c r="C3047">
        <v>9896</v>
      </c>
      <c r="D3047">
        <v>10.23</v>
      </c>
      <c r="E3047">
        <f>IFERROR(VLOOKUP(Table_ExternalData_15[[#This Row],[Id]],Rabati!B:C,2,0),0)</f>
        <v>30</v>
      </c>
      <c r="F3047">
        <v>5</v>
      </c>
      <c r="G3047" t="str">
        <f>VLOOKUP(Table_ExternalData_15[[#This Row],[Id]],'Blagovna izdelek'!A:C,3,0)</f>
        <v>EFB</v>
      </c>
      <c r="H3047">
        <f>Table_ExternalData_15[[#This Row],[Rabat]]*0.2</f>
        <v>6</v>
      </c>
      <c r="I3047" s="2">
        <f>Table_ExternalData_15[[#This Row],[Price]]-(Table_ExternalData_15[[#This Row],[Price]]*Table_ExternalData_15[[#This Row],[BB rabat]])/100</f>
        <v>9.616200000000001</v>
      </c>
      <c r="J3047" s="2">
        <f>Table_ExternalData_15[[#This Row],[BB cena]]*Table_ExternalData_15[[#Headers],[1,22]]</f>
        <v>11.731764</v>
      </c>
      <c r="K3047" s="2">
        <f>Table_ExternalData_15[[#This Row],[Price]]*Table_ExternalData_15[[#Headers],[1,22]]</f>
        <v>12.480600000000001</v>
      </c>
      <c r="L3047" s="7">
        <f>IF(G3047="White Shark",E3047*0.5,IF(G3047="Sbox",E3047*0.5,IF(G3047="Tenda",E3047*0.5,E3047*0.2)))/100</f>
        <v>0.06</v>
      </c>
      <c r="M3047" s="2">
        <f>Table_ExternalData_15[[#This Row],[Price]]-Table_ExternalData_15[[#This Row],[Price]]*Table_ExternalData_15[[#This Row],[extra popust]]</f>
        <v>9.616200000000001</v>
      </c>
      <c r="N3047" s="2">
        <f>IF(M3047&lt;I3047,M3047,I3047)</f>
        <v>9.616200000000001</v>
      </c>
      <c r="O3047" s="12" t="str">
        <f>IF(N3047&lt;I3047,$U$1," ")</f>
        <v xml:space="preserve"> </v>
      </c>
      <c r="P3047" s="12" t="str">
        <f>IFERROR((O3047+30)," ")</f>
        <v xml:space="preserve"> </v>
      </c>
      <c r="Q3047" s="2">
        <f ca="1">IF(O3047=$U$1,N3047,"0")*1.22</f>
        <v>0</v>
      </c>
    </row>
    <row r="3048" spans="1:17" x14ac:dyDescent="0.25">
      <c r="A3048" t="s">
        <v>3461</v>
      </c>
      <c r="B3048" t="s">
        <v>3460</v>
      </c>
      <c r="C3048">
        <v>9897</v>
      </c>
      <c r="D3048">
        <v>10.23</v>
      </c>
      <c r="E3048">
        <f>IFERROR(VLOOKUP(Table_ExternalData_15[[#This Row],[Id]],Rabati!B:C,2,0),0)</f>
        <v>30</v>
      </c>
      <c r="F3048">
        <v>2</v>
      </c>
      <c r="G3048" t="str">
        <f>VLOOKUP(Table_ExternalData_15[[#This Row],[Id]],'Blagovna izdelek'!A:C,3,0)</f>
        <v>EFB</v>
      </c>
      <c r="H3048">
        <f>Table_ExternalData_15[[#This Row],[Rabat]]*0.2</f>
        <v>6</v>
      </c>
      <c r="I3048" s="2">
        <f>Table_ExternalData_15[[#This Row],[Price]]-(Table_ExternalData_15[[#This Row],[Price]]*Table_ExternalData_15[[#This Row],[BB rabat]])/100</f>
        <v>9.616200000000001</v>
      </c>
      <c r="J3048" s="2">
        <f>Table_ExternalData_15[[#This Row],[BB cena]]*Table_ExternalData_15[[#Headers],[1,22]]</f>
        <v>11.731764</v>
      </c>
      <c r="K3048" s="2">
        <f>Table_ExternalData_15[[#This Row],[Price]]*Table_ExternalData_15[[#Headers],[1,22]]</f>
        <v>12.480600000000001</v>
      </c>
      <c r="L3048" s="7">
        <f>IF(G3048="White Shark",E3048*0.5,IF(G3048="Sbox",E3048*0.5,IF(G3048="Tenda",E3048*0.5,E3048*0.2)))/100</f>
        <v>0.06</v>
      </c>
      <c r="M3048" s="2">
        <f>Table_ExternalData_15[[#This Row],[Price]]-Table_ExternalData_15[[#This Row],[Price]]*Table_ExternalData_15[[#This Row],[extra popust]]</f>
        <v>9.616200000000001</v>
      </c>
      <c r="N3048" s="2">
        <f>IF(M3048&lt;I3048,M3048,I3048)</f>
        <v>9.616200000000001</v>
      </c>
      <c r="O3048" s="12" t="str">
        <f>IF(N3048&lt;I3048,$U$1," ")</f>
        <v xml:space="preserve"> </v>
      </c>
      <c r="P3048" s="12" t="str">
        <f>IFERROR((O3048+30)," ")</f>
        <v xml:space="preserve"> </v>
      </c>
      <c r="Q3048" s="2">
        <f ca="1">IF(O3048=$U$1,N3048,"0")*1.22</f>
        <v>0</v>
      </c>
    </row>
    <row r="3049" spans="1:17" x14ac:dyDescent="0.25">
      <c r="A3049" t="s">
        <v>3463</v>
      </c>
      <c r="B3049" t="s">
        <v>3462</v>
      </c>
      <c r="C3049">
        <v>9898</v>
      </c>
      <c r="D3049">
        <v>10.23</v>
      </c>
      <c r="E3049">
        <f>IFERROR(VLOOKUP(Table_ExternalData_15[[#This Row],[Id]],Rabati!B:C,2,0),0)</f>
        <v>30</v>
      </c>
      <c r="F3049">
        <v>2</v>
      </c>
      <c r="G3049" t="str">
        <f>VLOOKUP(Table_ExternalData_15[[#This Row],[Id]],'Blagovna izdelek'!A:C,3,0)</f>
        <v>EFB</v>
      </c>
      <c r="H3049">
        <f>Table_ExternalData_15[[#This Row],[Rabat]]*0.2</f>
        <v>6</v>
      </c>
      <c r="I3049" s="2">
        <f>Table_ExternalData_15[[#This Row],[Price]]-(Table_ExternalData_15[[#This Row],[Price]]*Table_ExternalData_15[[#This Row],[BB rabat]])/100</f>
        <v>9.616200000000001</v>
      </c>
      <c r="J3049" s="2">
        <f>Table_ExternalData_15[[#This Row],[BB cena]]*Table_ExternalData_15[[#Headers],[1,22]]</f>
        <v>11.731764</v>
      </c>
      <c r="K3049" s="2">
        <f>Table_ExternalData_15[[#This Row],[Price]]*Table_ExternalData_15[[#Headers],[1,22]]</f>
        <v>12.480600000000001</v>
      </c>
      <c r="L3049" s="7">
        <f>IF(G3049="White Shark",E3049*0.5,IF(G3049="Sbox",E3049*0.5,IF(G3049="Tenda",E3049*0.5,E3049*0.2)))/100</f>
        <v>0.06</v>
      </c>
      <c r="M3049" s="2">
        <f>Table_ExternalData_15[[#This Row],[Price]]-Table_ExternalData_15[[#This Row],[Price]]*Table_ExternalData_15[[#This Row],[extra popust]]</f>
        <v>9.616200000000001</v>
      </c>
      <c r="N3049" s="2">
        <f>IF(M3049&lt;I3049,M3049,I3049)</f>
        <v>9.616200000000001</v>
      </c>
      <c r="O3049" s="12" t="str">
        <f>IF(N3049&lt;I3049,$U$1," ")</f>
        <v xml:space="preserve"> </v>
      </c>
      <c r="P3049" s="12" t="str">
        <f>IFERROR((O3049+30)," ")</f>
        <v xml:space="preserve"> </v>
      </c>
      <c r="Q3049" s="2">
        <f ca="1">IF(O3049=$U$1,N3049,"0")*1.22</f>
        <v>0</v>
      </c>
    </row>
    <row r="3050" spans="1:17" x14ac:dyDescent="0.25">
      <c r="A3050" t="s">
        <v>3475</v>
      </c>
      <c r="B3050" t="s">
        <v>3474</v>
      </c>
      <c r="C3050">
        <v>9904</v>
      </c>
      <c r="D3050">
        <v>1.4</v>
      </c>
      <c r="E3050">
        <f>IFERROR(VLOOKUP(Table_ExternalData_15[[#This Row],[Id]],Rabati!B:C,2,0),0)</f>
        <v>30</v>
      </c>
      <c r="F3050">
        <v>22</v>
      </c>
      <c r="G3050" t="str">
        <f>VLOOKUP(Table_ExternalData_15[[#This Row],[Id]],'Blagovna izdelek'!A:C,3,0)</f>
        <v>EFB</v>
      </c>
      <c r="H3050">
        <f>Table_ExternalData_15[[#This Row],[Rabat]]*0.2</f>
        <v>6</v>
      </c>
      <c r="I3050" s="2">
        <f>Table_ExternalData_15[[#This Row],[Price]]-(Table_ExternalData_15[[#This Row],[Price]]*Table_ExternalData_15[[#This Row],[BB rabat]])/100</f>
        <v>1.3159999999999998</v>
      </c>
      <c r="J3050" s="2">
        <f>Table_ExternalData_15[[#This Row],[BB cena]]*Table_ExternalData_15[[#Headers],[1,22]]</f>
        <v>1.6055199999999998</v>
      </c>
      <c r="K3050" s="2">
        <f>Table_ExternalData_15[[#This Row],[Price]]*Table_ExternalData_15[[#Headers],[1,22]]</f>
        <v>1.708</v>
      </c>
      <c r="L3050" s="7">
        <f>IF(G3050="White Shark",E3050*0.5,IF(G3050="Sbox",E3050*0.5,IF(G3050="Tenda",E3050*0.5,E3050*0.2)))/100</f>
        <v>0.06</v>
      </c>
      <c r="M3050" s="2">
        <f>Table_ExternalData_15[[#This Row],[Price]]-Table_ExternalData_15[[#This Row],[Price]]*Table_ExternalData_15[[#This Row],[extra popust]]</f>
        <v>1.3159999999999998</v>
      </c>
      <c r="N3050" s="2">
        <f>IF(M3050&lt;I3050,M3050,I3050)</f>
        <v>1.3159999999999998</v>
      </c>
      <c r="O3050" s="12" t="str">
        <f>IF(N3050&lt;I3050,$U$1," ")</f>
        <v xml:space="preserve"> </v>
      </c>
      <c r="P3050" s="12" t="str">
        <f>IFERROR((O3050+30)," ")</f>
        <v xml:space="preserve"> </v>
      </c>
      <c r="Q3050" s="2">
        <f ca="1">IF(O3050=$U$1,N3050,"0")*1.22</f>
        <v>0</v>
      </c>
    </row>
    <row r="3051" spans="1:17" x14ac:dyDescent="0.25">
      <c r="A3051" t="s">
        <v>3489</v>
      </c>
      <c r="B3051" t="s">
        <v>3488</v>
      </c>
      <c r="C3051">
        <v>9911</v>
      </c>
      <c r="D3051">
        <v>1.4</v>
      </c>
      <c r="E3051">
        <f>IFERROR(VLOOKUP(Table_ExternalData_15[[#This Row],[Id]],Rabati!B:C,2,0),0)</f>
        <v>30</v>
      </c>
      <c r="F3051">
        <v>0</v>
      </c>
      <c r="G3051" t="str">
        <f>VLOOKUP(Table_ExternalData_15[[#This Row],[Id]],'Blagovna izdelek'!A:C,3,0)</f>
        <v>EFB</v>
      </c>
      <c r="H3051">
        <f>Table_ExternalData_15[[#This Row],[Rabat]]*0.2</f>
        <v>6</v>
      </c>
      <c r="I3051" s="2">
        <f>Table_ExternalData_15[[#This Row],[Price]]-(Table_ExternalData_15[[#This Row],[Price]]*Table_ExternalData_15[[#This Row],[BB rabat]])/100</f>
        <v>1.3159999999999998</v>
      </c>
      <c r="J3051" s="2">
        <f>Table_ExternalData_15[[#This Row],[BB cena]]*Table_ExternalData_15[[#Headers],[1,22]]</f>
        <v>1.6055199999999998</v>
      </c>
      <c r="K3051" s="2">
        <f>Table_ExternalData_15[[#This Row],[Price]]*Table_ExternalData_15[[#Headers],[1,22]]</f>
        <v>1.708</v>
      </c>
      <c r="L3051" s="7">
        <f>IF(G3051="White Shark",E3051*0.5,IF(G3051="Sbox",E3051*0.5,IF(G3051="Tenda",E3051*0.5,E3051*0.2)))/100</f>
        <v>0.06</v>
      </c>
      <c r="M3051" s="2">
        <f>Table_ExternalData_15[[#This Row],[Price]]-Table_ExternalData_15[[#This Row],[Price]]*Table_ExternalData_15[[#This Row],[extra popust]]</f>
        <v>1.3159999999999998</v>
      </c>
      <c r="N3051" s="2">
        <f>IF(M3051&lt;I3051,M3051,I3051)</f>
        <v>1.3159999999999998</v>
      </c>
      <c r="O3051" s="12" t="str">
        <f>IF(N3051&lt;I3051,$U$1," ")</f>
        <v xml:space="preserve"> </v>
      </c>
      <c r="P3051" s="12" t="str">
        <f>IFERROR((O3051+30)," ")</f>
        <v xml:space="preserve"> </v>
      </c>
      <c r="Q3051" s="2">
        <f ca="1">IF(O3051=$U$1,N3051,"0")*1.22</f>
        <v>0</v>
      </c>
    </row>
    <row r="3052" spans="1:17" x14ac:dyDescent="0.25">
      <c r="A3052" t="s">
        <v>3587</v>
      </c>
      <c r="B3052" t="s">
        <v>3586</v>
      </c>
      <c r="C3052">
        <v>9966</v>
      </c>
      <c r="D3052">
        <v>6.5</v>
      </c>
      <c r="E3052">
        <f>IFERROR(VLOOKUP(Table_ExternalData_15[[#This Row],[Id]],Rabati!B:C,2,0),0)</f>
        <v>30</v>
      </c>
      <c r="F3052">
        <v>0</v>
      </c>
      <c r="G3052" t="str">
        <f>VLOOKUP(Table_ExternalData_15[[#This Row],[Id]],'Blagovna izdelek'!A:C,3,0)</f>
        <v>EFB</v>
      </c>
      <c r="H3052">
        <f>Table_ExternalData_15[[#This Row],[Rabat]]*0.2</f>
        <v>6</v>
      </c>
      <c r="I3052" s="2">
        <f>Table_ExternalData_15[[#This Row],[Price]]-(Table_ExternalData_15[[#This Row],[Price]]*Table_ExternalData_15[[#This Row],[BB rabat]])/100</f>
        <v>6.11</v>
      </c>
      <c r="J3052" s="2">
        <f>Table_ExternalData_15[[#This Row],[BB cena]]*Table_ExternalData_15[[#Headers],[1,22]]</f>
        <v>7.4542000000000002</v>
      </c>
      <c r="K3052" s="2">
        <f>Table_ExternalData_15[[#This Row],[Price]]*Table_ExternalData_15[[#Headers],[1,22]]</f>
        <v>7.93</v>
      </c>
      <c r="L3052" s="7">
        <f>IF(G3052="White Shark",E3052*0.5,IF(G3052="Sbox",E3052*0.5,IF(G3052="Tenda",E3052*0.5,E3052*0.2)))/100</f>
        <v>0.06</v>
      </c>
      <c r="M3052" s="2">
        <f>Table_ExternalData_15[[#This Row],[Price]]-Table_ExternalData_15[[#This Row],[Price]]*Table_ExternalData_15[[#This Row],[extra popust]]</f>
        <v>6.11</v>
      </c>
      <c r="N3052" s="2">
        <f>IF(M3052&lt;I3052,M3052,I3052)</f>
        <v>6.11</v>
      </c>
      <c r="O3052" s="12" t="str">
        <f>IF(N3052&lt;I3052,$U$1," ")</f>
        <v xml:space="preserve"> </v>
      </c>
      <c r="P3052" s="12" t="str">
        <f>IFERROR((O3052+30)," ")</f>
        <v xml:space="preserve"> </v>
      </c>
      <c r="Q3052" s="2">
        <f ca="1">IF(O3052=$U$1,N3052,"0")*1.22</f>
        <v>0</v>
      </c>
    </row>
    <row r="3053" spans="1:17" x14ac:dyDescent="0.25">
      <c r="A3053" t="s">
        <v>3589</v>
      </c>
      <c r="B3053" t="s">
        <v>3588</v>
      </c>
      <c r="C3053">
        <v>9967</v>
      </c>
      <c r="D3053">
        <v>6.5</v>
      </c>
      <c r="E3053">
        <f>IFERROR(VLOOKUP(Table_ExternalData_15[[#This Row],[Id]],Rabati!B:C,2,0),0)</f>
        <v>30</v>
      </c>
      <c r="F3053">
        <v>9</v>
      </c>
      <c r="G3053" t="str">
        <f>VLOOKUP(Table_ExternalData_15[[#This Row],[Id]],'Blagovna izdelek'!A:C,3,0)</f>
        <v>EFB</v>
      </c>
      <c r="H3053">
        <f>Table_ExternalData_15[[#This Row],[Rabat]]*0.2</f>
        <v>6</v>
      </c>
      <c r="I3053" s="2">
        <f>Table_ExternalData_15[[#This Row],[Price]]-(Table_ExternalData_15[[#This Row],[Price]]*Table_ExternalData_15[[#This Row],[BB rabat]])/100</f>
        <v>6.11</v>
      </c>
      <c r="J3053" s="2">
        <f>Table_ExternalData_15[[#This Row],[BB cena]]*Table_ExternalData_15[[#Headers],[1,22]]</f>
        <v>7.4542000000000002</v>
      </c>
      <c r="K3053" s="2">
        <f>Table_ExternalData_15[[#This Row],[Price]]*Table_ExternalData_15[[#Headers],[1,22]]</f>
        <v>7.93</v>
      </c>
      <c r="L3053" s="7">
        <f>IF(G3053="White Shark",E3053*0.5,IF(G3053="Sbox",E3053*0.5,IF(G3053="Tenda",E3053*0.5,E3053*0.2)))/100</f>
        <v>0.06</v>
      </c>
      <c r="M3053" s="2">
        <f>Table_ExternalData_15[[#This Row],[Price]]-Table_ExternalData_15[[#This Row],[Price]]*Table_ExternalData_15[[#This Row],[extra popust]]</f>
        <v>6.11</v>
      </c>
      <c r="N3053" s="2">
        <f>IF(M3053&lt;I3053,M3053,I3053)</f>
        <v>6.11</v>
      </c>
      <c r="O3053" s="12" t="str">
        <f>IF(N3053&lt;I3053,$U$1," ")</f>
        <v xml:space="preserve"> </v>
      </c>
      <c r="P3053" s="12" t="str">
        <f>IFERROR((O3053+30)," ")</f>
        <v xml:space="preserve"> </v>
      </c>
      <c r="Q3053" s="2">
        <f ca="1">IF(O3053=$U$1,N3053,"0")*1.22</f>
        <v>0</v>
      </c>
    </row>
    <row r="3054" spans="1:17" x14ac:dyDescent="0.25">
      <c r="A3054" t="s">
        <v>3591</v>
      </c>
      <c r="B3054" t="s">
        <v>3590</v>
      </c>
      <c r="C3054">
        <v>9968</v>
      </c>
      <c r="D3054">
        <v>6.5</v>
      </c>
      <c r="E3054">
        <f>IFERROR(VLOOKUP(Table_ExternalData_15[[#This Row],[Id]],Rabati!B:C,2,0),0)</f>
        <v>30</v>
      </c>
      <c r="F3054">
        <v>4</v>
      </c>
      <c r="G3054" t="str">
        <f>VLOOKUP(Table_ExternalData_15[[#This Row],[Id]],'Blagovna izdelek'!A:C,3,0)</f>
        <v>EFB</v>
      </c>
      <c r="H3054">
        <f>Table_ExternalData_15[[#This Row],[Rabat]]*0.2</f>
        <v>6</v>
      </c>
      <c r="I3054" s="2">
        <f>Table_ExternalData_15[[#This Row],[Price]]-(Table_ExternalData_15[[#This Row],[Price]]*Table_ExternalData_15[[#This Row],[BB rabat]])/100</f>
        <v>6.11</v>
      </c>
      <c r="J3054" s="2">
        <f>Table_ExternalData_15[[#This Row],[BB cena]]*Table_ExternalData_15[[#Headers],[1,22]]</f>
        <v>7.4542000000000002</v>
      </c>
      <c r="K3054" s="2">
        <f>Table_ExternalData_15[[#This Row],[Price]]*Table_ExternalData_15[[#Headers],[1,22]]</f>
        <v>7.93</v>
      </c>
      <c r="L3054" s="7">
        <f>IF(G3054="White Shark",E3054*0.5,IF(G3054="Sbox",E3054*0.5,IF(G3054="Tenda",E3054*0.5,E3054*0.2)))/100</f>
        <v>0.06</v>
      </c>
      <c r="M3054" s="2">
        <f>Table_ExternalData_15[[#This Row],[Price]]-Table_ExternalData_15[[#This Row],[Price]]*Table_ExternalData_15[[#This Row],[extra popust]]</f>
        <v>6.11</v>
      </c>
      <c r="N3054" s="2">
        <f>IF(M3054&lt;I3054,M3054,I3054)</f>
        <v>6.11</v>
      </c>
      <c r="O3054" s="12" t="str">
        <f>IF(N3054&lt;I3054,$U$1," ")</f>
        <v xml:space="preserve"> </v>
      </c>
      <c r="P3054" s="12" t="str">
        <f>IFERROR((O3054+30)," ")</f>
        <v xml:space="preserve"> </v>
      </c>
      <c r="Q3054" s="2">
        <f ca="1">IF(O3054=$U$1,N3054,"0")*1.22</f>
        <v>0</v>
      </c>
    </row>
    <row r="3055" spans="1:17" x14ac:dyDescent="0.25">
      <c r="A3055" t="s">
        <v>3593</v>
      </c>
      <c r="B3055" t="s">
        <v>3592</v>
      </c>
      <c r="C3055">
        <v>9969</v>
      </c>
      <c r="D3055">
        <v>6.5</v>
      </c>
      <c r="E3055">
        <f>IFERROR(VLOOKUP(Table_ExternalData_15[[#This Row],[Id]],Rabati!B:C,2,0),0)</f>
        <v>30</v>
      </c>
      <c r="F3055">
        <v>4</v>
      </c>
      <c r="G3055" t="str">
        <f>VLOOKUP(Table_ExternalData_15[[#This Row],[Id]],'Blagovna izdelek'!A:C,3,0)</f>
        <v>EFB</v>
      </c>
      <c r="H3055">
        <f>Table_ExternalData_15[[#This Row],[Rabat]]*0.2</f>
        <v>6</v>
      </c>
      <c r="I3055" s="2">
        <f>Table_ExternalData_15[[#This Row],[Price]]-(Table_ExternalData_15[[#This Row],[Price]]*Table_ExternalData_15[[#This Row],[BB rabat]])/100</f>
        <v>6.11</v>
      </c>
      <c r="J3055" s="2">
        <f>Table_ExternalData_15[[#This Row],[BB cena]]*Table_ExternalData_15[[#Headers],[1,22]]</f>
        <v>7.4542000000000002</v>
      </c>
      <c r="K3055" s="2">
        <f>Table_ExternalData_15[[#This Row],[Price]]*Table_ExternalData_15[[#Headers],[1,22]]</f>
        <v>7.93</v>
      </c>
      <c r="L3055" s="7">
        <f>IF(G3055="White Shark",E3055*0.5,IF(G3055="Sbox",E3055*0.5,IF(G3055="Tenda",E3055*0.5,E3055*0.2)))/100</f>
        <v>0.06</v>
      </c>
      <c r="M3055" s="2">
        <f>Table_ExternalData_15[[#This Row],[Price]]-Table_ExternalData_15[[#This Row],[Price]]*Table_ExternalData_15[[#This Row],[extra popust]]</f>
        <v>6.11</v>
      </c>
      <c r="N3055" s="2">
        <f>IF(M3055&lt;I3055,M3055,I3055)</f>
        <v>6.11</v>
      </c>
      <c r="O3055" s="12" t="str">
        <f>IF(N3055&lt;I3055,$U$1," ")</f>
        <v xml:space="preserve"> </v>
      </c>
      <c r="P3055" s="12" t="str">
        <f>IFERROR((O3055+30)," ")</f>
        <v xml:space="preserve"> </v>
      </c>
      <c r="Q3055" s="2">
        <f ca="1">IF(O3055=$U$1,N3055,"0")*1.22</f>
        <v>0</v>
      </c>
    </row>
    <row r="3056" spans="1:17" x14ac:dyDescent="0.25">
      <c r="A3056" t="s">
        <v>3595</v>
      </c>
      <c r="B3056" t="s">
        <v>3594</v>
      </c>
      <c r="C3056">
        <v>9970</v>
      </c>
      <c r="D3056">
        <v>6.5</v>
      </c>
      <c r="E3056">
        <f>IFERROR(VLOOKUP(Table_ExternalData_15[[#This Row],[Id]],Rabati!B:C,2,0),0)</f>
        <v>30</v>
      </c>
      <c r="F3056">
        <v>4</v>
      </c>
      <c r="G3056" t="str">
        <f>VLOOKUP(Table_ExternalData_15[[#This Row],[Id]],'Blagovna izdelek'!A:C,3,0)</f>
        <v>EFB</v>
      </c>
      <c r="H3056">
        <f>Table_ExternalData_15[[#This Row],[Rabat]]*0.2</f>
        <v>6</v>
      </c>
      <c r="I3056" s="2">
        <f>Table_ExternalData_15[[#This Row],[Price]]-(Table_ExternalData_15[[#This Row],[Price]]*Table_ExternalData_15[[#This Row],[BB rabat]])/100</f>
        <v>6.11</v>
      </c>
      <c r="J3056" s="2">
        <f>Table_ExternalData_15[[#This Row],[BB cena]]*Table_ExternalData_15[[#Headers],[1,22]]</f>
        <v>7.4542000000000002</v>
      </c>
      <c r="K3056" s="2">
        <f>Table_ExternalData_15[[#This Row],[Price]]*Table_ExternalData_15[[#Headers],[1,22]]</f>
        <v>7.93</v>
      </c>
      <c r="L3056" s="7">
        <f>IF(G3056="White Shark",E3056*0.5,IF(G3056="Sbox",E3056*0.5,IF(G3056="Tenda",E3056*0.5,E3056*0.2)))/100</f>
        <v>0.06</v>
      </c>
      <c r="M3056" s="2">
        <f>Table_ExternalData_15[[#This Row],[Price]]-Table_ExternalData_15[[#This Row],[Price]]*Table_ExternalData_15[[#This Row],[extra popust]]</f>
        <v>6.11</v>
      </c>
      <c r="N3056" s="2">
        <f>IF(M3056&lt;I3056,M3056,I3056)</f>
        <v>6.11</v>
      </c>
      <c r="O3056" s="12" t="str">
        <f>IF(N3056&lt;I3056,$U$1," ")</f>
        <v xml:space="preserve"> </v>
      </c>
      <c r="P3056" s="12" t="str">
        <f>IFERROR((O3056+30)," ")</f>
        <v xml:space="preserve"> </v>
      </c>
      <c r="Q3056" s="2">
        <f ca="1">IF(O3056=$U$1,N3056,"0")*1.22</f>
        <v>0</v>
      </c>
    </row>
    <row r="3057" spans="1:17" x14ac:dyDescent="0.25">
      <c r="A3057" t="s">
        <v>3597</v>
      </c>
      <c r="B3057" t="s">
        <v>3596</v>
      </c>
      <c r="C3057">
        <v>9971</v>
      </c>
      <c r="D3057">
        <v>6.5</v>
      </c>
      <c r="E3057">
        <f>IFERROR(VLOOKUP(Table_ExternalData_15[[#This Row],[Id]],Rabati!B:C,2,0),0)</f>
        <v>30</v>
      </c>
      <c r="F3057">
        <v>14</v>
      </c>
      <c r="G3057" t="str">
        <f>VLOOKUP(Table_ExternalData_15[[#This Row],[Id]],'Blagovna izdelek'!A:C,3,0)</f>
        <v>EFB</v>
      </c>
      <c r="H3057">
        <f>Table_ExternalData_15[[#This Row],[Rabat]]*0.2</f>
        <v>6</v>
      </c>
      <c r="I3057" s="2">
        <f>Table_ExternalData_15[[#This Row],[Price]]-(Table_ExternalData_15[[#This Row],[Price]]*Table_ExternalData_15[[#This Row],[BB rabat]])/100</f>
        <v>6.11</v>
      </c>
      <c r="J3057" s="2">
        <f>Table_ExternalData_15[[#This Row],[BB cena]]*Table_ExternalData_15[[#Headers],[1,22]]</f>
        <v>7.4542000000000002</v>
      </c>
      <c r="K3057" s="2">
        <f>Table_ExternalData_15[[#This Row],[Price]]*Table_ExternalData_15[[#Headers],[1,22]]</f>
        <v>7.93</v>
      </c>
      <c r="L3057" s="7">
        <f>IF(G3057="White Shark",E3057*0.5,IF(G3057="Sbox",E3057*0.5,IF(G3057="Tenda",E3057*0.5,E3057*0.2)))/100</f>
        <v>0.06</v>
      </c>
      <c r="M3057" s="2">
        <f>Table_ExternalData_15[[#This Row],[Price]]-Table_ExternalData_15[[#This Row],[Price]]*Table_ExternalData_15[[#This Row],[extra popust]]</f>
        <v>6.11</v>
      </c>
      <c r="N3057" s="2">
        <f>IF(M3057&lt;I3057,M3057,I3057)</f>
        <v>6.11</v>
      </c>
      <c r="O3057" s="12" t="str">
        <f>IF(N3057&lt;I3057,$U$1," ")</f>
        <v xml:space="preserve"> </v>
      </c>
      <c r="P3057" s="12" t="str">
        <f>IFERROR((O3057+30)," ")</f>
        <v xml:space="preserve"> </v>
      </c>
      <c r="Q3057" s="2">
        <f ca="1">IF(O3057=$U$1,N3057,"0")*1.22</f>
        <v>0</v>
      </c>
    </row>
    <row r="3058" spans="1:17" x14ac:dyDescent="0.25">
      <c r="A3058" t="s">
        <v>3708</v>
      </c>
      <c r="B3058" t="s">
        <v>3707</v>
      </c>
      <c r="C3058">
        <v>10048</v>
      </c>
      <c r="D3058">
        <v>5.5</v>
      </c>
      <c r="E3058">
        <f>IFERROR(VLOOKUP(Table_ExternalData_15[[#This Row],[Id]],Rabati!B:C,2,0),0)</f>
        <v>25</v>
      </c>
      <c r="F3058">
        <v>12</v>
      </c>
      <c r="G3058" t="str">
        <f>VLOOKUP(Table_ExternalData_15[[#This Row],[Id]],'Blagovna izdelek'!A:C,3,0)</f>
        <v>EFB</v>
      </c>
      <c r="H3058">
        <f>Table_ExternalData_15[[#This Row],[Rabat]]*0.2</f>
        <v>5</v>
      </c>
      <c r="I3058" s="2">
        <f>Table_ExternalData_15[[#This Row],[Price]]-(Table_ExternalData_15[[#This Row],[Price]]*Table_ExternalData_15[[#This Row],[BB rabat]])/100</f>
        <v>5.2249999999999996</v>
      </c>
      <c r="J3058" s="2">
        <f>Table_ExternalData_15[[#This Row],[BB cena]]*Table_ExternalData_15[[#Headers],[1,22]]</f>
        <v>6.3744999999999994</v>
      </c>
      <c r="K3058" s="2">
        <f>Table_ExternalData_15[[#This Row],[Price]]*Table_ExternalData_15[[#Headers],[1,22]]</f>
        <v>6.71</v>
      </c>
      <c r="L3058" s="7">
        <f>IF(G3058="White Shark",E3058*0.5,IF(G3058="Sbox",E3058*0.5,IF(G3058="Tenda",E3058*0.5,E3058*0.2)))/100</f>
        <v>0.05</v>
      </c>
      <c r="M3058" s="2">
        <f>Table_ExternalData_15[[#This Row],[Price]]-Table_ExternalData_15[[#This Row],[Price]]*Table_ExternalData_15[[#This Row],[extra popust]]</f>
        <v>5.2249999999999996</v>
      </c>
      <c r="N3058" s="2">
        <f>IF(M3058&lt;I3058,M3058,I3058)</f>
        <v>5.2249999999999996</v>
      </c>
      <c r="O3058" s="12" t="str">
        <f>IF(N3058&lt;I3058,$U$1," ")</f>
        <v xml:space="preserve"> </v>
      </c>
      <c r="P3058" s="12" t="str">
        <f>IFERROR((O3058+30)," ")</f>
        <v xml:space="preserve"> </v>
      </c>
      <c r="Q3058" s="2">
        <f ca="1">IF(O3058=$U$1,N3058,"0")*1.22</f>
        <v>0</v>
      </c>
    </row>
    <row r="3059" spans="1:17" x14ac:dyDescent="0.25">
      <c r="A3059" t="s">
        <v>3843</v>
      </c>
      <c r="B3059" t="s">
        <v>3842</v>
      </c>
      <c r="C3059">
        <v>10275</v>
      </c>
      <c r="D3059">
        <v>9.1</v>
      </c>
      <c r="E3059">
        <f>IFERROR(VLOOKUP(Table_ExternalData_15[[#This Row],[Id]],Rabati!B:C,2,0),0)</f>
        <v>30</v>
      </c>
      <c r="F3059">
        <v>0</v>
      </c>
      <c r="G3059" t="str">
        <f>VLOOKUP(Table_ExternalData_15[[#This Row],[Id]],'Blagovna izdelek'!A:C,3,0)</f>
        <v>EFB</v>
      </c>
      <c r="H3059">
        <f>Table_ExternalData_15[[#This Row],[Rabat]]*0.2</f>
        <v>6</v>
      </c>
      <c r="I3059" s="2">
        <f>Table_ExternalData_15[[#This Row],[Price]]-(Table_ExternalData_15[[#This Row],[Price]]*Table_ExternalData_15[[#This Row],[BB rabat]])/100</f>
        <v>8.5540000000000003</v>
      </c>
      <c r="J3059" s="2">
        <f>Table_ExternalData_15[[#This Row],[BB cena]]*Table_ExternalData_15[[#Headers],[1,22]]</f>
        <v>10.435880000000001</v>
      </c>
      <c r="K3059" s="2">
        <f>Table_ExternalData_15[[#This Row],[Price]]*Table_ExternalData_15[[#Headers],[1,22]]</f>
        <v>11.101999999999999</v>
      </c>
      <c r="L3059" s="7">
        <f>IF(G3059="White Shark",E3059*0.5,IF(G3059="Sbox",E3059*0.5,IF(G3059="Tenda",E3059*0.5,E3059*0.2)))/100</f>
        <v>0.06</v>
      </c>
      <c r="M3059" s="2">
        <f>Table_ExternalData_15[[#This Row],[Price]]-Table_ExternalData_15[[#This Row],[Price]]*Table_ExternalData_15[[#This Row],[extra popust]]</f>
        <v>8.5540000000000003</v>
      </c>
      <c r="N3059" s="2">
        <f>IF(M3059&lt;I3059,M3059,I3059)</f>
        <v>8.5540000000000003</v>
      </c>
      <c r="O3059" s="12" t="str">
        <f>IF(N3059&lt;I3059,$U$1," ")</f>
        <v xml:space="preserve"> </v>
      </c>
      <c r="P3059" s="12" t="str">
        <f>IFERROR((O3059+30)," ")</f>
        <v xml:space="preserve"> </v>
      </c>
      <c r="Q3059" s="2">
        <f ca="1">IF(O3059=$U$1,N3059,"0")*1.22</f>
        <v>0</v>
      </c>
    </row>
    <row r="3060" spans="1:17" x14ac:dyDescent="0.25">
      <c r="A3060" t="s">
        <v>3910</v>
      </c>
      <c r="B3060" t="s">
        <v>3909</v>
      </c>
      <c r="C3060">
        <v>10847</v>
      </c>
      <c r="D3060">
        <v>12.28</v>
      </c>
      <c r="E3060">
        <f>IFERROR(VLOOKUP(Table_ExternalData_15[[#This Row],[Id]],Rabati!B:C,2,0),0)</f>
        <v>20</v>
      </c>
      <c r="F3060">
        <v>0</v>
      </c>
      <c r="G3060" t="str">
        <f>VLOOKUP(Table_ExternalData_15[[#This Row],[Id]],'Blagovna izdelek'!A:C,3,0)</f>
        <v>EFB</v>
      </c>
      <c r="H3060">
        <f>Table_ExternalData_15[[#This Row],[Rabat]]*0.2</f>
        <v>4</v>
      </c>
      <c r="I3060" s="2">
        <f>Table_ExternalData_15[[#This Row],[Price]]-(Table_ExternalData_15[[#This Row],[Price]]*Table_ExternalData_15[[#This Row],[BB rabat]])/100</f>
        <v>11.7888</v>
      </c>
      <c r="J3060" s="2">
        <f>Table_ExternalData_15[[#This Row],[BB cena]]*Table_ExternalData_15[[#Headers],[1,22]]</f>
        <v>14.382336</v>
      </c>
      <c r="K3060" s="2">
        <f>Table_ExternalData_15[[#This Row],[Price]]*Table_ExternalData_15[[#Headers],[1,22]]</f>
        <v>14.981599999999998</v>
      </c>
      <c r="L3060" s="7">
        <f>IF(G3060="White Shark",E3060*0.5,IF(G3060="Sbox",E3060*0.5,IF(G3060="Tenda",E3060*0.5,E3060*0.2)))/100</f>
        <v>0.04</v>
      </c>
      <c r="M3060" s="2">
        <f>Table_ExternalData_15[[#This Row],[Price]]-Table_ExternalData_15[[#This Row],[Price]]*Table_ExternalData_15[[#This Row],[extra popust]]</f>
        <v>11.7888</v>
      </c>
      <c r="N3060" s="2">
        <f>IF(M3060&lt;I3060,M3060,I3060)</f>
        <v>11.7888</v>
      </c>
      <c r="O3060" s="12" t="str">
        <f>IF(N3060&lt;I3060,$U$1," ")</f>
        <v xml:space="preserve"> </v>
      </c>
      <c r="P3060" s="12" t="str">
        <f>IFERROR((O3060+30)," ")</f>
        <v xml:space="preserve"> </v>
      </c>
      <c r="Q3060" s="2">
        <f ca="1">IF(O3060=$U$1,N3060,"0")*1.22</f>
        <v>0</v>
      </c>
    </row>
    <row r="3061" spans="1:17" x14ac:dyDescent="0.25">
      <c r="A3061" t="s">
        <v>3926</v>
      </c>
      <c r="B3061" t="s">
        <v>3925</v>
      </c>
      <c r="C3061">
        <v>10857</v>
      </c>
      <c r="D3061">
        <v>12.6</v>
      </c>
      <c r="E3061">
        <f>IFERROR(VLOOKUP(Table_ExternalData_15[[#This Row],[Id]],Rabati!B:C,2,0),0)</f>
        <v>30</v>
      </c>
      <c r="F3061">
        <v>46</v>
      </c>
      <c r="G3061" t="str">
        <f>VLOOKUP(Table_ExternalData_15[[#This Row],[Id]],'Blagovna izdelek'!A:C,3,0)</f>
        <v>EFB</v>
      </c>
      <c r="H3061">
        <f>Table_ExternalData_15[[#This Row],[Rabat]]*0.2</f>
        <v>6</v>
      </c>
      <c r="I3061" s="2">
        <f>Table_ExternalData_15[[#This Row],[Price]]-(Table_ExternalData_15[[#This Row],[Price]]*Table_ExternalData_15[[#This Row],[BB rabat]])/100</f>
        <v>11.843999999999999</v>
      </c>
      <c r="J3061" s="2">
        <f>Table_ExternalData_15[[#This Row],[BB cena]]*Table_ExternalData_15[[#Headers],[1,22]]</f>
        <v>14.449679999999999</v>
      </c>
      <c r="K3061" s="2">
        <f>Table_ExternalData_15[[#This Row],[Price]]*Table_ExternalData_15[[#Headers],[1,22]]</f>
        <v>15.372</v>
      </c>
      <c r="L3061" s="7">
        <f>IF(G3061="White Shark",E3061*0.5,IF(G3061="Sbox",E3061*0.5,IF(G3061="Tenda",E3061*0.5,E3061*0.2)))/100</f>
        <v>0.06</v>
      </c>
      <c r="M3061" s="2">
        <f>Table_ExternalData_15[[#This Row],[Price]]-Table_ExternalData_15[[#This Row],[Price]]*Table_ExternalData_15[[#This Row],[extra popust]]</f>
        <v>11.843999999999999</v>
      </c>
      <c r="N3061" s="2">
        <f>IF(M3061&lt;I3061,M3061,I3061)</f>
        <v>11.843999999999999</v>
      </c>
      <c r="O3061" s="12" t="str">
        <f>IF(N3061&lt;I3061,$U$1," ")</f>
        <v xml:space="preserve"> </v>
      </c>
      <c r="P3061" s="12" t="str">
        <f>IFERROR((O3061+30)," ")</f>
        <v xml:space="preserve"> </v>
      </c>
      <c r="Q3061" s="2">
        <f ca="1">IF(O3061=$U$1,N3061,"0")*1.22</f>
        <v>0</v>
      </c>
    </row>
    <row r="3062" spans="1:17" x14ac:dyDescent="0.25">
      <c r="A3062" t="s">
        <v>3929</v>
      </c>
      <c r="B3062" t="s">
        <v>14952</v>
      </c>
      <c r="C3062">
        <v>10863</v>
      </c>
      <c r="D3062">
        <v>6.52</v>
      </c>
      <c r="E3062">
        <f>IFERROR(VLOOKUP(Table_ExternalData_15[[#This Row],[Id]],Rabati!B:C,2,0),0)</f>
        <v>20</v>
      </c>
      <c r="F3062">
        <v>10</v>
      </c>
      <c r="G3062" t="str">
        <f>VLOOKUP(Table_ExternalData_15[[#This Row],[Id]],'Blagovna izdelek'!A:C,3,0)</f>
        <v>EFB</v>
      </c>
      <c r="H3062">
        <f>Table_ExternalData_15[[#This Row],[Rabat]]*0.2</f>
        <v>4</v>
      </c>
      <c r="I3062" s="2">
        <f>Table_ExternalData_15[[#This Row],[Price]]-(Table_ExternalData_15[[#This Row],[Price]]*Table_ExternalData_15[[#This Row],[BB rabat]])/100</f>
        <v>6.2591999999999999</v>
      </c>
      <c r="J3062" s="2">
        <f>Table_ExternalData_15[[#This Row],[BB cena]]*Table_ExternalData_15[[#Headers],[1,22]]</f>
        <v>7.6362239999999995</v>
      </c>
      <c r="K3062" s="2">
        <f>Table_ExternalData_15[[#This Row],[Price]]*Table_ExternalData_15[[#Headers],[1,22]]</f>
        <v>7.9543999999999997</v>
      </c>
      <c r="L3062" s="7">
        <f>IF(G3062="White Shark",E3062*0.5,IF(G3062="Sbox",E3062*0.5,IF(G3062="Tenda",E3062*0.5,E3062*0.2)))/100</f>
        <v>0.04</v>
      </c>
      <c r="M3062" s="2">
        <f>Table_ExternalData_15[[#This Row],[Price]]-Table_ExternalData_15[[#This Row],[Price]]*Table_ExternalData_15[[#This Row],[extra popust]]</f>
        <v>6.2591999999999999</v>
      </c>
      <c r="N3062" s="2">
        <f>IF(M3062&lt;I3062,M3062,I3062)</f>
        <v>6.2591999999999999</v>
      </c>
      <c r="O3062" s="12" t="str">
        <f>IF(N3062&lt;I3062,$U$1," ")</f>
        <v xml:space="preserve"> </v>
      </c>
      <c r="P3062" s="12" t="str">
        <f>IFERROR((O3062+30)," ")</f>
        <v xml:space="preserve"> </v>
      </c>
      <c r="Q3062" s="2">
        <f ca="1">IF(O3062=$U$1,N3062,"0")*1.22</f>
        <v>0</v>
      </c>
    </row>
    <row r="3063" spans="1:17" x14ac:dyDescent="0.25">
      <c r="A3063" t="s">
        <v>3931</v>
      </c>
      <c r="B3063" t="s">
        <v>3930</v>
      </c>
      <c r="C3063">
        <v>10865</v>
      </c>
      <c r="D3063">
        <v>53.53</v>
      </c>
      <c r="E3063">
        <f>IFERROR(VLOOKUP(Table_ExternalData_15[[#This Row],[Id]],Rabati!B:C,2,0),0)</f>
        <v>20</v>
      </c>
      <c r="F3063">
        <v>0</v>
      </c>
      <c r="G3063" t="str">
        <f>VLOOKUP(Table_ExternalData_15[[#This Row],[Id]],'Blagovna izdelek'!A:C,3,0)</f>
        <v>EFB</v>
      </c>
      <c r="H3063">
        <f>Table_ExternalData_15[[#This Row],[Rabat]]*0.2</f>
        <v>4</v>
      </c>
      <c r="I3063" s="2">
        <f>Table_ExternalData_15[[#This Row],[Price]]-(Table_ExternalData_15[[#This Row],[Price]]*Table_ExternalData_15[[#This Row],[BB rabat]])/100</f>
        <v>51.388800000000003</v>
      </c>
      <c r="J3063" s="2">
        <f>Table_ExternalData_15[[#This Row],[BB cena]]*Table_ExternalData_15[[#Headers],[1,22]]</f>
        <v>62.694336</v>
      </c>
      <c r="K3063" s="2">
        <f>Table_ExternalData_15[[#This Row],[Price]]*Table_ExternalData_15[[#Headers],[1,22]]</f>
        <v>65.306600000000003</v>
      </c>
      <c r="L3063" s="7">
        <f>IF(G3063="White Shark",E3063*0.5,IF(G3063="Sbox",E3063*0.5,IF(G3063="Tenda",E3063*0.5,E3063*0.2)))/100</f>
        <v>0.04</v>
      </c>
      <c r="M3063" s="2">
        <f>Table_ExternalData_15[[#This Row],[Price]]-Table_ExternalData_15[[#This Row],[Price]]*Table_ExternalData_15[[#This Row],[extra popust]]</f>
        <v>51.388800000000003</v>
      </c>
      <c r="N3063" s="2">
        <f>IF(M3063&lt;I3063,M3063,I3063)</f>
        <v>51.388800000000003</v>
      </c>
      <c r="O3063" s="12" t="str">
        <f>IF(N3063&lt;I3063,$U$1," ")</f>
        <v xml:space="preserve"> </v>
      </c>
      <c r="P3063" s="12" t="str">
        <f>IFERROR((O3063+30)," ")</f>
        <v xml:space="preserve"> </v>
      </c>
      <c r="Q3063" s="2">
        <f ca="1">IF(O3063=$U$1,N3063,"0")*1.22</f>
        <v>0</v>
      </c>
    </row>
    <row r="3064" spans="1:17" x14ac:dyDescent="0.25">
      <c r="A3064" t="s">
        <v>3938</v>
      </c>
      <c r="B3064" t="s">
        <v>3937</v>
      </c>
      <c r="C3064">
        <v>10906</v>
      </c>
      <c r="D3064">
        <v>28.29</v>
      </c>
      <c r="E3064">
        <f>IFERROR(VLOOKUP(Table_ExternalData_15[[#This Row],[Id]],Rabati!B:C,2,0),0)</f>
        <v>20</v>
      </c>
      <c r="F3064">
        <v>0</v>
      </c>
      <c r="G3064" t="str">
        <f>VLOOKUP(Table_ExternalData_15[[#This Row],[Id]],'Blagovna izdelek'!A:C,3,0)</f>
        <v>EFB</v>
      </c>
      <c r="H3064">
        <f>Table_ExternalData_15[[#This Row],[Rabat]]*0.2</f>
        <v>4</v>
      </c>
      <c r="I3064" s="2">
        <f>Table_ExternalData_15[[#This Row],[Price]]-(Table_ExternalData_15[[#This Row],[Price]]*Table_ExternalData_15[[#This Row],[BB rabat]])/100</f>
        <v>27.1584</v>
      </c>
      <c r="J3064" s="2">
        <f>Table_ExternalData_15[[#This Row],[BB cena]]*Table_ExternalData_15[[#Headers],[1,22]]</f>
        <v>33.133248000000002</v>
      </c>
      <c r="K3064" s="2">
        <f>Table_ExternalData_15[[#This Row],[Price]]*Table_ExternalData_15[[#Headers],[1,22]]</f>
        <v>34.513799999999996</v>
      </c>
      <c r="L3064" s="7">
        <f>IF(G3064="White Shark",E3064*0.5,IF(G3064="Sbox",E3064*0.5,IF(G3064="Tenda",E3064*0.5,E3064*0.2)))/100</f>
        <v>0.04</v>
      </c>
      <c r="M3064" s="2">
        <f>Table_ExternalData_15[[#This Row],[Price]]-Table_ExternalData_15[[#This Row],[Price]]*Table_ExternalData_15[[#This Row],[extra popust]]</f>
        <v>27.1584</v>
      </c>
      <c r="N3064" s="2">
        <f>IF(M3064&lt;I3064,M3064,I3064)</f>
        <v>27.1584</v>
      </c>
      <c r="O3064" s="12" t="str">
        <f>IF(N3064&lt;I3064,$U$1," ")</f>
        <v xml:space="preserve"> </v>
      </c>
      <c r="P3064" s="12" t="str">
        <f>IFERROR((O3064+30)," ")</f>
        <v xml:space="preserve"> </v>
      </c>
      <c r="Q3064" s="2">
        <f ca="1">IF(O3064=$U$1,N3064,"0")*1.22</f>
        <v>0</v>
      </c>
    </row>
    <row r="3065" spans="1:17" x14ac:dyDescent="0.25">
      <c r="A3065" t="s">
        <v>4047</v>
      </c>
      <c r="B3065" t="s">
        <v>4046</v>
      </c>
      <c r="C3065">
        <v>11013</v>
      </c>
      <c r="D3065">
        <v>12.94</v>
      </c>
      <c r="E3065">
        <f>IFERROR(VLOOKUP(Table_ExternalData_15[[#This Row],[Id]],Rabati!B:C,2,0),0)</f>
        <v>20</v>
      </c>
      <c r="F3065">
        <v>0</v>
      </c>
      <c r="G3065" t="str">
        <f>VLOOKUP(Table_ExternalData_15[[#This Row],[Id]],'Blagovna izdelek'!A:C,3,0)</f>
        <v>EFB</v>
      </c>
      <c r="H3065">
        <f>Table_ExternalData_15[[#This Row],[Rabat]]*0.2</f>
        <v>4</v>
      </c>
      <c r="I3065" s="2">
        <f>Table_ExternalData_15[[#This Row],[Price]]-(Table_ExternalData_15[[#This Row],[Price]]*Table_ExternalData_15[[#This Row],[BB rabat]])/100</f>
        <v>12.4224</v>
      </c>
      <c r="J3065" s="2">
        <f>Table_ExternalData_15[[#This Row],[BB cena]]*Table_ExternalData_15[[#Headers],[1,22]]</f>
        <v>15.155327999999999</v>
      </c>
      <c r="K3065" s="2">
        <f>Table_ExternalData_15[[#This Row],[Price]]*Table_ExternalData_15[[#Headers],[1,22]]</f>
        <v>15.786799999999999</v>
      </c>
      <c r="L3065" s="7">
        <f>IF(G3065="White Shark",E3065*0.5,IF(G3065="Sbox",E3065*0.5,IF(G3065="Tenda",E3065*0.5,E3065*0.2)))/100</f>
        <v>0.04</v>
      </c>
      <c r="M3065" s="2">
        <f>Table_ExternalData_15[[#This Row],[Price]]-Table_ExternalData_15[[#This Row],[Price]]*Table_ExternalData_15[[#This Row],[extra popust]]</f>
        <v>12.4224</v>
      </c>
      <c r="N3065" s="2">
        <f>IF(M3065&lt;I3065,M3065,I3065)</f>
        <v>12.4224</v>
      </c>
      <c r="O3065" s="12" t="str">
        <f>IF(N3065&lt;I3065,$U$1," ")</f>
        <v xml:space="preserve"> </v>
      </c>
      <c r="P3065" s="12" t="str">
        <f>IFERROR((O3065+30)," ")</f>
        <v xml:space="preserve"> </v>
      </c>
      <c r="Q3065" s="2">
        <f ca="1">IF(O3065=$U$1,N3065,"0")*1.22</f>
        <v>0</v>
      </c>
    </row>
    <row r="3066" spans="1:17" x14ac:dyDescent="0.25">
      <c r="A3066" t="s">
        <v>4049</v>
      </c>
      <c r="B3066" t="s">
        <v>4048</v>
      </c>
      <c r="C3066">
        <v>11014</v>
      </c>
      <c r="D3066">
        <v>8.57</v>
      </c>
      <c r="E3066">
        <f>IFERROR(VLOOKUP(Table_ExternalData_15[[#This Row],[Id]],Rabati!B:C,2,0),0)</f>
        <v>20</v>
      </c>
      <c r="F3066">
        <v>6</v>
      </c>
      <c r="G3066" t="str">
        <f>VLOOKUP(Table_ExternalData_15[[#This Row],[Id]],'Blagovna izdelek'!A:C,3,0)</f>
        <v>EFB</v>
      </c>
      <c r="H3066">
        <f>Table_ExternalData_15[[#This Row],[Rabat]]*0.2</f>
        <v>4</v>
      </c>
      <c r="I3066" s="2">
        <f>Table_ExternalData_15[[#This Row],[Price]]-(Table_ExternalData_15[[#This Row],[Price]]*Table_ExternalData_15[[#This Row],[BB rabat]])/100</f>
        <v>8.2271999999999998</v>
      </c>
      <c r="J3066" s="2">
        <f>Table_ExternalData_15[[#This Row],[BB cena]]*Table_ExternalData_15[[#Headers],[1,22]]</f>
        <v>10.037184</v>
      </c>
      <c r="K3066" s="2">
        <f>Table_ExternalData_15[[#This Row],[Price]]*Table_ExternalData_15[[#Headers],[1,22]]</f>
        <v>10.455400000000001</v>
      </c>
      <c r="L3066" s="7">
        <f>IF(G3066="White Shark",E3066*0.5,IF(G3066="Sbox",E3066*0.5,IF(G3066="Tenda",E3066*0.5,E3066*0.2)))/100</f>
        <v>0.04</v>
      </c>
      <c r="M3066" s="2">
        <f>Table_ExternalData_15[[#This Row],[Price]]-Table_ExternalData_15[[#This Row],[Price]]*Table_ExternalData_15[[#This Row],[extra popust]]</f>
        <v>8.2271999999999998</v>
      </c>
      <c r="N3066" s="2">
        <f>IF(M3066&lt;I3066,M3066,I3066)</f>
        <v>8.2271999999999998</v>
      </c>
      <c r="O3066" s="12" t="str">
        <f>IF(N3066&lt;I3066,$U$1," ")</f>
        <v xml:space="preserve"> </v>
      </c>
      <c r="P3066" s="12" t="str">
        <f>IFERROR((O3066+30)," ")</f>
        <v xml:space="preserve"> </v>
      </c>
      <c r="Q3066" s="2">
        <f ca="1">IF(O3066=$U$1,N3066,"0")*1.22</f>
        <v>0</v>
      </c>
    </row>
    <row r="3067" spans="1:17" x14ac:dyDescent="0.25">
      <c r="A3067" t="s">
        <v>4051</v>
      </c>
      <c r="B3067" t="s">
        <v>4050</v>
      </c>
      <c r="C3067">
        <v>11015</v>
      </c>
      <c r="D3067">
        <v>12.28</v>
      </c>
      <c r="E3067">
        <f>IFERROR(VLOOKUP(Table_ExternalData_15[[#This Row],[Id]],Rabati!B:C,2,0),0)</f>
        <v>20</v>
      </c>
      <c r="F3067">
        <v>0</v>
      </c>
      <c r="G3067" t="str">
        <f>VLOOKUP(Table_ExternalData_15[[#This Row],[Id]],'Blagovna izdelek'!A:C,3,0)</f>
        <v>EFB</v>
      </c>
      <c r="H3067">
        <f>Table_ExternalData_15[[#This Row],[Rabat]]*0.2</f>
        <v>4</v>
      </c>
      <c r="I3067" s="2">
        <f>Table_ExternalData_15[[#This Row],[Price]]-(Table_ExternalData_15[[#This Row],[Price]]*Table_ExternalData_15[[#This Row],[BB rabat]])/100</f>
        <v>11.7888</v>
      </c>
      <c r="J3067" s="2">
        <f>Table_ExternalData_15[[#This Row],[BB cena]]*Table_ExternalData_15[[#Headers],[1,22]]</f>
        <v>14.382336</v>
      </c>
      <c r="K3067" s="2">
        <f>Table_ExternalData_15[[#This Row],[Price]]*Table_ExternalData_15[[#Headers],[1,22]]</f>
        <v>14.981599999999998</v>
      </c>
      <c r="L3067" s="7">
        <f>IF(G3067="White Shark",E3067*0.5,IF(G3067="Sbox",E3067*0.5,IF(G3067="Tenda",E3067*0.5,E3067*0.2)))/100</f>
        <v>0.04</v>
      </c>
      <c r="M3067" s="2">
        <f>Table_ExternalData_15[[#This Row],[Price]]-Table_ExternalData_15[[#This Row],[Price]]*Table_ExternalData_15[[#This Row],[extra popust]]</f>
        <v>11.7888</v>
      </c>
      <c r="N3067" s="2">
        <f>IF(M3067&lt;I3067,M3067,I3067)</f>
        <v>11.7888</v>
      </c>
      <c r="O3067" s="12" t="str">
        <f>IF(N3067&lt;I3067,$U$1," ")</f>
        <v xml:space="preserve"> </v>
      </c>
      <c r="P3067" s="12" t="str">
        <f>IFERROR((O3067+30)," ")</f>
        <v xml:space="preserve"> </v>
      </c>
      <c r="Q3067" s="2">
        <f ca="1">IF(O3067=$U$1,N3067,"0")*1.22</f>
        <v>0</v>
      </c>
    </row>
    <row r="3068" spans="1:17" x14ac:dyDescent="0.25">
      <c r="A3068" t="s">
        <v>4053</v>
      </c>
      <c r="B3068" t="s">
        <v>4052</v>
      </c>
      <c r="C3068">
        <v>11016</v>
      </c>
      <c r="D3068">
        <v>11.1</v>
      </c>
      <c r="E3068">
        <f>IFERROR(VLOOKUP(Table_ExternalData_15[[#This Row],[Id]],Rabati!B:C,2,0),0)</f>
        <v>20</v>
      </c>
      <c r="F3068">
        <v>7</v>
      </c>
      <c r="G3068" t="str">
        <f>VLOOKUP(Table_ExternalData_15[[#This Row],[Id]],'Blagovna izdelek'!A:C,3,0)</f>
        <v>EFB</v>
      </c>
      <c r="H3068">
        <f>Table_ExternalData_15[[#This Row],[Rabat]]*0.2</f>
        <v>4</v>
      </c>
      <c r="I3068" s="2">
        <f>Table_ExternalData_15[[#This Row],[Price]]-(Table_ExternalData_15[[#This Row],[Price]]*Table_ExternalData_15[[#This Row],[BB rabat]])/100</f>
        <v>10.655999999999999</v>
      </c>
      <c r="J3068" s="2">
        <f>Table_ExternalData_15[[#This Row],[BB cena]]*Table_ExternalData_15[[#Headers],[1,22]]</f>
        <v>13.000319999999999</v>
      </c>
      <c r="K3068" s="2">
        <f>Table_ExternalData_15[[#This Row],[Price]]*Table_ExternalData_15[[#Headers],[1,22]]</f>
        <v>13.542</v>
      </c>
      <c r="L3068" s="7">
        <f>IF(G3068="White Shark",E3068*0.5,IF(G3068="Sbox",E3068*0.5,IF(G3068="Tenda",E3068*0.5,E3068*0.2)))/100</f>
        <v>0.04</v>
      </c>
      <c r="M3068" s="2">
        <f>Table_ExternalData_15[[#This Row],[Price]]-Table_ExternalData_15[[#This Row],[Price]]*Table_ExternalData_15[[#This Row],[extra popust]]</f>
        <v>10.655999999999999</v>
      </c>
      <c r="N3068" s="2">
        <f>IF(M3068&lt;I3068,M3068,I3068)</f>
        <v>10.655999999999999</v>
      </c>
      <c r="O3068" s="12" t="str">
        <f>IF(N3068&lt;I3068,$U$1," ")</f>
        <v xml:space="preserve"> </v>
      </c>
      <c r="P3068" s="12" t="str">
        <f>IFERROR((O3068+30)," ")</f>
        <v xml:space="preserve"> </v>
      </c>
      <c r="Q3068" s="2">
        <f ca="1">IF(O3068=$U$1,N3068,"0")*1.22</f>
        <v>0</v>
      </c>
    </row>
    <row r="3069" spans="1:17" x14ac:dyDescent="0.25">
      <c r="A3069" t="s">
        <v>4094</v>
      </c>
      <c r="B3069" t="s">
        <v>4093</v>
      </c>
      <c r="C3069">
        <v>11052</v>
      </c>
      <c r="D3069">
        <v>1.86</v>
      </c>
      <c r="E3069">
        <f>IFERROR(VLOOKUP(Table_ExternalData_15[[#This Row],[Id]],Rabati!B:C,2,0),0)</f>
        <v>30</v>
      </c>
      <c r="F3069">
        <v>19</v>
      </c>
      <c r="G3069" t="str">
        <f>VLOOKUP(Table_ExternalData_15[[#This Row],[Id]],'Blagovna izdelek'!A:C,3,0)</f>
        <v>EFB</v>
      </c>
      <c r="H3069">
        <f>Table_ExternalData_15[[#This Row],[Rabat]]*0.2</f>
        <v>6</v>
      </c>
      <c r="I3069" s="2">
        <f>Table_ExternalData_15[[#This Row],[Price]]-(Table_ExternalData_15[[#This Row],[Price]]*Table_ExternalData_15[[#This Row],[BB rabat]])/100</f>
        <v>1.7484000000000002</v>
      </c>
      <c r="J3069" s="2">
        <f>Table_ExternalData_15[[#This Row],[BB cena]]*Table_ExternalData_15[[#Headers],[1,22]]</f>
        <v>2.1330480000000001</v>
      </c>
      <c r="K3069" s="2">
        <f>Table_ExternalData_15[[#This Row],[Price]]*Table_ExternalData_15[[#Headers],[1,22]]</f>
        <v>2.2692000000000001</v>
      </c>
      <c r="L3069" s="7">
        <f>IF(G3069="White Shark",E3069*0.5,IF(G3069="Sbox",E3069*0.5,IF(G3069="Tenda",E3069*0.5,E3069*0.2)))/100</f>
        <v>0.06</v>
      </c>
      <c r="M3069" s="2">
        <f>Table_ExternalData_15[[#This Row],[Price]]-Table_ExternalData_15[[#This Row],[Price]]*Table_ExternalData_15[[#This Row],[extra popust]]</f>
        <v>1.7484000000000002</v>
      </c>
      <c r="N3069" s="2">
        <f>IF(M3069&lt;I3069,M3069,I3069)</f>
        <v>1.7484000000000002</v>
      </c>
      <c r="O3069" s="12" t="str">
        <f>IF(N3069&lt;I3069,$U$1," ")</f>
        <v xml:space="preserve"> </v>
      </c>
      <c r="P3069" s="12" t="str">
        <f>IFERROR((O3069+30)," ")</f>
        <v xml:space="preserve"> </v>
      </c>
      <c r="Q3069" s="2">
        <f ca="1">IF(O3069=$U$1,N3069,"0")*1.22</f>
        <v>0</v>
      </c>
    </row>
    <row r="3070" spans="1:17" x14ac:dyDescent="0.25">
      <c r="A3070" t="s">
        <v>4097</v>
      </c>
      <c r="B3070" t="s">
        <v>15632</v>
      </c>
      <c r="C3070">
        <v>11054</v>
      </c>
      <c r="D3070">
        <v>9.0500000000000007</v>
      </c>
      <c r="E3070">
        <f>IFERROR(VLOOKUP(Table_ExternalData_15[[#This Row],[Id]],Rabati!B:C,2,0),0)</f>
        <v>30</v>
      </c>
      <c r="F3070">
        <v>4</v>
      </c>
      <c r="G3070" t="str">
        <f>VLOOKUP(Table_ExternalData_15[[#This Row],[Id]],'Blagovna izdelek'!A:C,3,0)</f>
        <v>EFB</v>
      </c>
      <c r="H3070">
        <f>Table_ExternalData_15[[#This Row],[Rabat]]*0.2</f>
        <v>6</v>
      </c>
      <c r="I3070" s="2">
        <f>Table_ExternalData_15[[#This Row],[Price]]-(Table_ExternalData_15[[#This Row],[Price]]*Table_ExternalData_15[[#This Row],[BB rabat]])/100</f>
        <v>8.5070000000000014</v>
      </c>
      <c r="J3070" s="2">
        <f>Table_ExternalData_15[[#This Row],[BB cena]]*Table_ExternalData_15[[#Headers],[1,22]]</f>
        <v>10.378540000000001</v>
      </c>
      <c r="K3070" s="2">
        <f>Table_ExternalData_15[[#This Row],[Price]]*Table_ExternalData_15[[#Headers],[1,22]]</f>
        <v>11.041</v>
      </c>
      <c r="L3070" s="7">
        <f>IF(G3070="White Shark",E3070*0.5,IF(G3070="Sbox",E3070*0.5,IF(G3070="Tenda",E3070*0.5,E3070*0.2)))/100</f>
        <v>0.06</v>
      </c>
      <c r="M3070" s="2">
        <f>Table_ExternalData_15[[#This Row],[Price]]-Table_ExternalData_15[[#This Row],[Price]]*Table_ExternalData_15[[#This Row],[extra popust]]</f>
        <v>8.5070000000000014</v>
      </c>
      <c r="N3070" s="2">
        <f>IF(M3070&lt;I3070,M3070,I3070)</f>
        <v>8.5070000000000014</v>
      </c>
      <c r="O3070" s="12" t="str">
        <f>IF(N3070&lt;I3070,$U$1," ")</f>
        <v xml:space="preserve"> </v>
      </c>
      <c r="P3070" s="12" t="str">
        <f>IFERROR((O3070+30)," ")</f>
        <v xml:space="preserve"> </v>
      </c>
      <c r="Q3070" s="2">
        <f ca="1">IF(O3070=$U$1,N3070,"0")*1.22</f>
        <v>0</v>
      </c>
    </row>
    <row r="3071" spans="1:17" x14ac:dyDescent="0.25">
      <c r="A3071" t="s">
        <v>4098</v>
      </c>
      <c r="B3071" t="s">
        <v>9958</v>
      </c>
      <c r="C3071">
        <v>11056</v>
      </c>
      <c r="D3071">
        <v>57.35</v>
      </c>
      <c r="E3071">
        <f>IFERROR(VLOOKUP(Table_ExternalData_15[[#This Row],[Id]],Rabati!B:C,2,0),0)</f>
        <v>20</v>
      </c>
      <c r="F3071">
        <v>0</v>
      </c>
      <c r="G3071" t="str">
        <f>VLOOKUP(Table_ExternalData_15[[#This Row],[Id]],'Blagovna izdelek'!A:C,3,0)</f>
        <v>EFB</v>
      </c>
      <c r="H3071">
        <f>Table_ExternalData_15[[#This Row],[Rabat]]*0.2</f>
        <v>4</v>
      </c>
      <c r="I3071" s="2">
        <f>Table_ExternalData_15[[#This Row],[Price]]-(Table_ExternalData_15[[#This Row],[Price]]*Table_ExternalData_15[[#This Row],[BB rabat]])/100</f>
        <v>55.056000000000004</v>
      </c>
      <c r="J3071" s="2">
        <f>Table_ExternalData_15[[#This Row],[BB cena]]*Table_ExternalData_15[[#Headers],[1,22]]</f>
        <v>67.168320000000008</v>
      </c>
      <c r="K3071" s="2">
        <f>Table_ExternalData_15[[#This Row],[Price]]*Table_ExternalData_15[[#Headers],[1,22]]</f>
        <v>69.966999999999999</v>
      </c>
      <c r="L3071" s="7">
        <f>IF(G3071="White Shark",E3071*0.5,IF(G3071="Sbox",E3071*0.5,IF(G3071="Tenda",E3071*0.5,E3071*0.2)))/100</f>
        <v>0.04</v>
      </c>
      <c r="M3071" s="2">
        <f>Table_ExternalData_15[[#This Row],[Price]]-Table_ExternalData_15[[#This Row],[Price]]*Table_ExternalData_15[[#This Row],[extra popust]]</f>
        <v>55.056000000000004</v>
      </c>
      <c r="N3071" s="2">
        <f>IF(M3071&lt;I3071,M3071,I3071)</f>
        <v>55.056000000000004</v>
      </c>
      <c r="O3071" s="12" t="str">
        <f>IF(N3071&lt;I3071,$U$1," ")</f>
        <v xml:space="preserve"> </v>
      </c>
      <c r="P3071" s="12" t="str">
        <f>IFERROR((O3071+30)," ")</f>
        <v xml:space="preserve"> </v>
      </c>
      <c r="Q3071" s="2">
        <f ca="1">IF(O3071=$U$1,N3071,"0")*1.22</f>
        <v>0</v>
      </c>
    </row>
    <row r="3072" spans="1:17" x14ac:dyDescent="0.25">
      <c r="A3072" t="s">
        <v>4125</v>
      </c>
      <c r="B3072" t="s">
        <v>4124</v>
      </c>
      <c r="C3072">
        <v>11100</v>
      </c>
      <c r="D3072">
        <v>14.2</v>
      </c>
      <c r="E3072">
        <f>IFERROR(VLOOKUP(Table_ExternalData_15[[#This Row],[Id]],Rabati!B:C,2,0),0)</f>
        <v>30</v>
      </c>
      <c r="F3072">
        <v>41</v>
      </c>
      <c r="G3072" t="str">
        <f>VLOOKUP(Table_ExternalData_15[[#This Row],[Id]],'Blagovna izdelek'!A:C,3,0)</f>
        <v>EFB</v>
      </c>
      <c r="H3072">
        <f>Table_ExternalData_15[[#This Row],[Rabat]]*0.2</f>
        <v>6</v>
      </c>
      <c r="I3072" s="2">
        <f>Table_ExternalData_15[[#This Row],[Price]]-(Table_ExternalData_15[[#This Row],[Price]]*Table_ExternalData_15[[#This Row],[BB rabat]])/100</f>
        <v>13.347999999999999</v>
      </c>
      <c r="J3072" s="2">
        <f>Table_ExternalData_15[[#This Row],[BB cena]]*Table_ExternalData_15[[#Headers],[1,22]]</f>
        <v>16.284559999999999</v>
      </c>
      <c r="K3072" s="2">
        <f>Table_ExternalData_15[[#This Row],[Price]]*Table_ExternalData_15[[#Headers],[1,22]]</f>
        <v>17.323999999999998</v>
      </c>
      <c r="L3072" s="7">
        <f>IF(G3072="White Shark",E3072*0.5,IF(G3072="Sbox",E3072*0.5,IF(G3072="Tenda",E3072*0.5,E3072*0.2)))/100</f>
        <v>0.06</v>
      </c>
      <c r="M3072" s="2">
        <f>Table_ExternalData_15[[#This Row],[Price]]-Table_ExternalData_15[[#This Row],[Price]]*Table_ExternalData_15[[#This Row],[extra popust]]</f>
        <v>13.347999999999999</v>
      </c>
      <c r="N3072" s="2">
        <f>IF(M3072&lt;I3072,M3072,I3072)</f>
        <v>13.347999999999999</v>
      </c>
      <c r="O3072" s="12" t="str">
        <f>IF(N3072&lt;I3072,$U$1," ")</f>
        <v xml:space="preserve"> </v>
      </c>
      <c r="P3072" s="12" t="str">
        <f>IFERROR((O3072+30)," ")</f>
        <v xml:space="preserve"> </v>
      </c>
      <c r="Q3072" s="2">
        <f ca="1">IF(O3072=$U$1,N3072,"0")*1.22</f>
        <v>0</v>
      </c>
    </row>
    <row r="3073" spans="1:17" x14ac:dyDescent="0.25">
      <c r="A3073" t="s">
        <v>4161</v>
      </c>
      <c r="B3073" t="s">
        <v>4160</v>
      </c>
      <c r="C3073">
        <v>11138</v>
      </c>
      <c r="D3073">
        <v>8.52</v>
      </c>
      <c r="E3073">
        <f>IFERROR(VLOOKUP(Table_ExternalData_15[[#This Row],[Id]],Rabati!B:C,2,0),0)</f>
        <v>30</v>
      </c>
      <c r="F3073">
        <v>6</v>
      </c>
      <c r="G3073" t="str">
        <f>VLOOKUP(Table_ExternalData_15[[#This Row],[Id]],'Blagovna izdelek'!A:C,3,0)</f>
        <v>EFB</v>
      </c>
      <c r="H3073">
        <f>Table_ExternalData_15[[#This Row],[Rabat]]*0.2</f>
        <v>6</v>
      </c>
      <c r="I3073" s="2">
        <f>Table_ExternalData_15[[#This Row],[Price]]-(Table_ExternalData_15[[#This Row],[Price]]*Table_ExternalData_15[[#This Row],[BB rabat]])/100</f>
        <v>8.008799999999999</v>
      </c>
      <c r="J3073" s="2">
        <f>Table_ExternalData_15[[#This Row],[BB cena]]*Table_ExternalData_15[[#Headers],[1,22]]</f>
        <v>9.7707359999999994</v>
      </c>
      <c r="K3073" s="2">
        <f>Table_ExternalData_15[[#This Row],[Price]]*Table_ExternalData_15[[#Headers],[1,22]]</f>
        <v>10.394399999999999</v>
      </c>
      <c r="L3073" s="7">
        <f>IF(G3073="White Shark",E3073*0.5,IF(G3073="Sbox",E3073*0.5,IF(G3073="Tenda",E3073*0.5,E3073*0.2)))/100</f>
        <v>0.06</v>
      </c>
      <c r="M3073" s="2">
        <f>Table_ExternalData_15[[#This Row],[Price]]-Table_ExternalData_15[[#This Row],[Price]]*Table_ExternalData_15[[#This Row],[extra popust]]</f>
        <v>8.008799999999999</v>
      </c>
      <c r="N3073" s="2">
        <f>IF(M3073&lt;I3073,M3073,I3073)</f>
        <v>8.008799999999999</v>
      </c>
      <c r="O3073" s="12" t="str">
        <f>IF(N3073&lt;I3073,$U$1," ")</f>
        <v xml:space="preserve"> </v>
      </c>
      <c r="P3073" s="12" t="str">
        <f>IFERROR((O3073+30)," ")</f>
        <v xml:space="preserve"> </v>
      </c>
      <c r="Q3073" s="2">
        <f ca="1">IF(O3073=$U$1,N3073,"0")*1.22</f>
        <v>0</v>
      </c>
    </row>
    <row r="3074" spans="1:17" x14ac:dyDescent="0.25">
      <c r="A3074" t="s">
        <v>4181</v>
      </c>
      <c r="B3074" t="s">
        <v>15422</v>
      </c>
      <c r="C3074">
        <v>12152</v>
      </c>
      <c r="D3074">
        <v>5.0999999999999996</v>
      </c>
      <c r="E3074">
        <f>IFERROR(VLOOKUP(Table_ExternalData_15[[#This Row],[Id]],Rabati!B:C,2,0),0)</f>
        <v>30</v>
      </c>
      <c r="F3074">
        <v>18</v>
      </c>
      <c r="G3074" t="str">
        <f>VLOOKUP(Table_ExternalData_15[[#This Row],[Id]],'Blagovna izdelek'!A:C,3,0)</f>
        <v>EFB</v>
      </c>
      <c r="H3074">
        <f>Table_ExternalData_15[[#This Row],[Rabat]]*0.2</f>
        <v>6</v>
      </c>
      <c r="I3074" s="2">
        <f>Table_ExternalData_15[[#This Row],[Price]]-(Table_ExternalData_15[[#This Row],[Price]]*Table_ExternalData_15[[#This Row],[BB rabat]])/100</f>
        <v>4.7939999999999996</v>
      </c>
      <c r="J3074" s="2">
        <f>Table_ExternalData_15[[#This Row],[BB cena]]*Table_ExternalData_15[[#Headers],[1,22]]</f>
        <v>5.848679999999999</v>
      </c>
      <c r="K3074" s="2">
        <f>Table_ExternalData_15[[#This Row],[Price]]*Table_ExternalData_15[[#Headers],[1,22]]</f>
        <v>6.2219999999999995</v>
      </c>
      <c r="L3074" s="7">
        <f>IF(G3074="White Shark",E3074*0.5,IF(G3074="Sbox",E3074*0.5,IF(G3074="Tenda",E3074*0.5,E3074*0.2)))/100</f>
        <v>0.06</v>
      </c>
      <c r="M3074" s="2">
        <f>Table_ExternalData_15[[#This Row],[Price]]-Table_ExternalData_15[[#This Row],[Price]]*Table_ExternalData_15[[#This Row],[extra popust]]</f>
        <v>4.7939999999999996</v>
      </c>
      <c r="N3074" s="2">
        <f>IF(M3074&lt;I3074,M3074,I3074)</f>
        <v>4.7939999999999996</v>
      </c>
      <c r="O3074" s="12" t="str">
        <f>IF(N3074&lt;I3074,$U$1," ")</f>
        <v xml:space="preserve"> </v>
      </c>
      <c r="P3074" s="12" t="str">
        <f>IFERROR((O3074+30)," ")</f>
        <v xml:space="preserve"> </v>
      </c>
      <c r="Q3074" s="2">
        <f ca="1">IF(O3074=$U$1,N3074,"0")*1.22</f>
        <v>0</v>
      </c>
    </row>
    <row r="3075" spans="1:17" x14ac:dyDescent="0.25">
      <c r="A3075" t="s">
        <v>4357</v>
      </c>
      <c r="B3075" t="s">
        <v>4356</v>
      </c>
      <c r="C3075">
        <v>12390</v>
      </c>
      <c r="D3075">
        <v>7.89</v>
      </c>
      <c r="E3075">
        <f>IFERROR(VLOOKUP(Table_ExternalData_15[[#This Row],[Id]],Rabati!B:C,2,0),0)</f>
        <v>30</v>
      </c>
      <c r="F3075">
        <v>0</v>
      </c>
      <c r="G3075" t="str">
        <f>VLOOKUP(Table_ExternalData_15[[#This Row],[Id]],'Blagovna izdelek'!A:C,3,0)</f>
        <v>EFB</v>
      </c>
      <c r="H3075">
        <f>Table_ExternalData_15[[#This Row],[Rabat]]*0.2</f>
        <v>6</v>
      </c>
      <c r="I3075" s="2">
        <f>Table_ExternalData_15[[#This Row],[Price]]-(Table_ExternalData_15[[#This Row],[Price]]*Table_ExternalData_15[[#This Row],[BB rabat]])/100</f>
        <v>7.4165999999999999</v>
      </c>
      <c r="J3075" s="2">
        <f>Table_ExternalData_15[[#This Row],[BB cena]]*Table_ExternalData_15[[#Headers],[1,22]]</f>
        <v>9.0482519999999997</v>
      </c>
      <c r="K3075" s="2">
        <f>Table_ExternalData_15[[#This Row],[Price]]*Table_ExternalData_15[[#Headers],[1,22]]</f>
        <v>9.6257999999999999</v>
      </c>
      <c r="L3075" s="7">
        <f>IF(G3075="White Shark",E3075*0.5,IF(G3075="Sbox",E3075*0.5,IF(G3075="Tenda",E3075*0.5,E3075*0.2)))/100</f>
        <v>0.06</v>
      </c>
      <c r="M3075" s="2">
        <f>Table_ExternalData_15[[#This Row],[Price]]-Table_ExternalData_15[[#This Row],[Price]]*Table_ExternalData_15[[#This Row],[extra popust]]</f>
        <v>7.4165999999999999</v>
      </c>
      <c r="N3075" s="2">
        <f>IF(M3075&lt;I3075,M3075,I3075)</f>
        <v>7.4165999999999999</v>
      </c>
      <c r="O3075" s="12" t="str">
        <f>IF(N3075&lt;I3075,$U$1," ")</f>
        <v xml:space="preserve"> </v>
      </c>
      <c r="P3075" s="12" t="str">
        <f>IFERROR((O3075+30)," ")</f>
        <v xml:space="preserve"> </v>
      </c>
      <c r="Q3075" s="2">
        <f ca="1">IF(O3075=$U$1,N3075,"0")*1.22</f>
        <v>0</v>
      </c>
    </row>
    <row r="3076" spans="1:17" x14ac:dyDescent="0.25">
      <c r="A3076" t="s">
        <v>4420</v>
      </c>
      <c r="B3076" t="s">
        <v>4419</v>
      </c>
      <c r="C3076">
        <v>12573</v>
      </c>
      <c r="D3076">
        <v>8.9499999999999993</v>
      </c>
      <c r="E3076">
        <f>IFERROR(VLOOKUP(Table_ExternalData_15[[#This Row],[Id]],Rabati!B:C,2,0),0)</f>
        <v>30</v>
      </c>
      <c r="F3076">
        <v>5</v>
      </c>
      <c r="G3076" t="str">
        <f>VLOOKUP(Table_ExternalData_15[[#This Row],[Id]],'Blagovna izdelek'!A:C,3,0)</f>
        <v>EFB</v>
      </c>
      <c r="H3076">
        <f>Table_ExternalData_15[[#This Row],[Rabat]]*0.2</f>
        <v>6</v>
      </c>
      <c r="I3076" s="2">
        <f>Table_ExternalData_15[[#This Row],[Price]]-(Table_ExternalData_15[[#This Row],[Price]]*Table_ExternalData_15[[#This Row],[BB rabat]])/100</f>
        <v>8.4130000000000003</v>
      </c>
      <c r="J3076" s="2">
        <f>Table_ExternalData_15[[#This Row],[BB cena]]*Table_ExternalData_15[[#Headers],[1,22]]</f>
        <v>10.263859999999999</v>
      </c>
      <c r="K3076" s="2">
        <f>Table_ExternalData_15[[#This Row],[Price]]*Table_ExternalData_15[[#Headers],[1,22]]</f>
        <v>10.918999999999999</v>
      </c>
      <c r="L3076" s="7">
        <f>IF(G3076="White Shark",E3076*0.5,IF(G3076="Sbox",E3076*0.5,IF(G3076="Tenda",E3076*0.5,E3076*0.2)))/100</f>
        <v>0.06</v>
      </c>
      <c r="M3076" s="2">
        <f>Table_ExternalData_15[[#This Row],[Price]]-Table_ExternalData_15[[#This Row],[Price]]*Table_ExternalData_15[[#This Row],[extra popust]]</f>
        <v>8.4130000000000003</v>
      </c>
      <c r="N3076" s="2">
        <f>IF(M3076&lt;I3076,M3076,I3076)</f>
        <v>8.4130000000000003</v>
      </c>
      <c r="O3076" s="12" t="str">
        <f>IF(N3076&lt;I3076,$U$1," ")</f>
        <v xml:space="preserve"> </v>
      </c>
      <c r="P3076" s="12" t="str">
        <f>IFERROR((O3076+30)," ")</f>
        <v xml:space="preserve"> </v>
      </c>
      <c r="Q3076" s="2">
        <f ca="1">IF(O3076=$U$1,N3076,"0")*1.22</f>
        <v>0</v>
      </c>
    </row>
    <row r="3077" spans="1:17" x14ac:dyDescent="0.25">
      <c r="A3077" t="s">
        <v>4561</v>
      </c>
      <c r="B3077" t="s">
        <v>4560</v>
      </c>
      <c r="C3077">
        <v>12791</v>
      </c>
      <c r="D3077">
        <v>2.5</v>
      </c>
      <c r="E3077">
        <f>IFERROR(VLOOKUP(Table_ExternalData_15[[#This Row],[Id]],Rabati!B:C,2,0),0)</f>
        <v>30</v>
      </c>
      <c r="F3077">
        <v>44</v>
      </c>
      <c r="G3077" t="str">
        <f>VLOOKUP(Table_ExternalData_15[[#This Row],[Id]],'Blagovna izdelek'!A:C,3,0)</f>
        <v>EFB</v>
      </c>
      <c r="H3077">
        <f>Table_ExternalData_15[[#This Row],[Rabat]]*0.2</f>
        <v>6</v>
      </c>
      <c r="I3077" s="2">
        <f>Table_ExternalData_15[[#This Row],[Price]]-(Table_ExternalData_15[[#This Row],[Price]]*Table_ExternalData_15[[#This Row],[BB rabat]])/100</f>
        <v>2.35</v>
      </c>
      <c r="J3077" s="2">
        <f>Table_ExternalData_15[[#This Row],[BB cena]]*Table_ExternalData_15[[#Headers],[1,22]]</f>
        <v>2.867</v>
      </c>
      <c r="K3077" s="2">
        <f>Table_ExternalData_15[[#This Row],[Price]]*Table_ExternalData_15[[#Headers],[1,22]]</f>
        <v>3.05</v>
      </c>
      <c r="L3077" s="7">
        <f>IF(G3077="White Shark",E3077*0.5,IF(G3077="Sbox",E3077*0.5,IF(G3077="Tenda",E3077*0.5,E3077*0.2)))/100</f>
        <v>0.06</v>
      </c>
      <c r="M3077" s="2">
        <f>Table_ExternalData_15[[#This Row],[Price]]-Table_ExternalData_15[[#This Row],[Price]]*Table_ExternalData_15[[#This Row],[extra popust]]</f>
        <v>2.35</v>
      </c>
      <c r="N3077" s="2">
        <f>IF(M3077&lt;I3077,M3077,I3077)</f>
        <v>2.35</v>
      </c>
      <c r="O3077" s="12" t="str">
        <f>IF(N3077&lt;I3077,$U$1," ")</f>
        <v xml:space="preserve"> </v>
      </c>
      <c r="P3077" s="12" t="str">
        <f>IFERROR((O3077+30)," ")</f>
        <v xml:space="preserve"> </v>
      </c>
      <c r="Q3077" s="2">
        <f ca="1">IF(O3077=$U$1,N3077,"0")*1.22</f>
        <v>0</v>
      </c>
    </row>
    <row r="3078" spans="1:17" x14ac:dyDescent="0.25">
      <c r="A3078" t="s">
        <v>4792</v>
      </c>
      <c r="B3078" t="s">
        <v>4791</v>
      </c>
      <c r="C3078">
        <v>13030</v>
      </c>
      <c r="D3078">
        <v>15.33</v>
      </c>
      <c r="E3078">
        <f>IFERROR(VLOOKUP(Table_ExternalData_15[[#This Row],[Id]],Rabati!B:C,2,0),0)</f>
        <v>30</v>
      </c>
      <c r="F3078">
        <v>2</v>
      </c>
      <c r="G3078" t="str">
        <f>VLOOKUP(Table_ExternalData_15[[#This Row],[Id]],'Blagovna izdelek'!A:C,3,0)</f>
        <v>EFB</v>
      </c>
      <c r="H3078">
        <f>Table_ExternalData_15[[#This Row],[Rabat]]*0.2</f>
        <v>6</v>
      </c>
      <c r="I3078" s="2">
        <f>Table_ExternalData_15[[#This Row],[Price]]-(Table_ExternalData_15[[#This Row],[Price]]*Table_ExternalData_15[[#This Row],[BB rabat]])/100</f>
        <v>14.4102</v>
      </c>
      <c r="J3078" s="2">
        <f>Table_ExternalData_15[[#This Row],[BB cena]]*Table_ExternalData_15[[#Headers],[1,22]]</f>
        <v>17.580444</v>
      </c>
      <c r="K3078" s="2">
        <f>Table_ExternalData_15[[#This Row],[Price]]*Table_ExternalData_15[[#Headers],[1,22]]</f>
        <v>18.7026</v>
      </c>
      <c r="L3078" s="7">
        <f>IF(G3078="White Shark",E3078*0.5,IF(G3078="Sbox",E3078*0.5,IF(G3078="Tenda",E3078*0.5,E3078*0.2)))/100</f>
        <v>0.06</v>
      </c>
      <c r="M3078" s="2">
        <f>Table_ExternalData_15[[#This Row],[Price]]-Table_ExternalData_15[[#This Row],[Price]]*Table_ExternalData_15[[#This Row],[extra popust]]</f>
        <v>14.4102</v>
      </c>
      <c r="N3078" s="2">
        <f>IF(M3078&lt;I3078,M3078,I3078)</f>
        <v>14.4102</v>
      </c>
      <c r="O3078" s="12" t="str">
        <f>IF(N3078&lt;I3078,$U$1," ")</f>
        <v xml:space="preserve"> </v>
      </c>
      <c r="P3078" s="12" t="str">
        <f>IFERROR((O3078+30)," ")</f>
        <v xml:space="preserve"> </v>
      </c>
      <c r="Q3078" s="2">
        <f ca="1">IF(O3078=$U$1,N3078,"0")*1.22</f>
        <v>0</v>
      </c>
    </row>
    <row r="3079" spans="1:17" x14ac:dyDescent="0.25">
      <c r="A3079" t="s">
        <v>4794</v>
      </c>
      <c r="B3079" t="s">
        <v>4793</v>
      </c>
      <c r="C3079">
        <v>13031</v>
      </c>
      <c r="D3079">
        <v>15.33</v>
      </c>
      <c r="E3079">
        <f>IFERROR(VLOOKUP(Table_ExternalData_15[[#This Row],[Id]],Rabati!B:C,2,0),0)</f>
        <v>30</v>
      </c>
      <c r="F3079">
        <v>6</v>
      </c>
      <c r="G3079" t="str">
        <f>VLOOKUP(Table_ExternalData_15[[#This Row],[Id]],'Blagovna izdelek'!A:C,3,0)</f>
        <v>EFB</v>
      </c>
      <c r="H3079">
        <f>Table_ExternalData_15[[#This Row],[Rabat]]*0.2</f>
        <v>6</v>
      </c>
      <c r="I3079" s="2">
        <f>Table_ExternalData_15[[#This Row],[Price]]-(Table_ExternalData_15[[#This Row],[Price]]*Table_ExternalData_15[[#This Row],[BB rabat]])/100</f>
        <v>14.4102</v>
      </c>
      <c r="J3079" s="2">
        <f>Table_ExternalData_15[[#This Row],[BB cena]]*Table_ExternalData_15[[#Headers],[1,22]]</f>
        <v>17.580444</v>
      </c>
      <c r="K3079" s="2">
        <f>Table_ExternalData_15[[#This Row],[Price]]*Table_ExternalData_15[[#Headers],[1,22]]</f>
        <v>18.7026</v>
      </c>
      <c r="L3079" s="7">
        <f>IF(G3079="White Shark",E3079*0.5,IF(G3079="Sbox",E3079*0.5,IF(G3079="Tenda",E3079*0.5,E3079*0.2)))/100</f>
        <v>0.06</v>
      </c>
      <c r="M3079" s="2">
        <f>Table_ExternalData_15[[#This Row],[Price]]-Table_ExternalData_15[[#This Row],[Price]]*Table_ExternalData_15[[#This Row],[extra popust]]</f>
        <v>14.4102</v>
      </c>
      <c r="N3079" s="2">
        <f>IF(M3079&lt;I3079,M3079,I3079)</f>
        <v>14.4102</v>
      </c>
      <c r="O3079" s="12" t="str">
        <f>IF(N3079&lt;I3079,$U$1," ")</f>
        <v xml:space="preserve"> </v>
      </c>
      <c r="P3079" s="12" t="str">
        <f>IFERROR((O3079+30)," ")</f>
        <v xml:space="preserve"> </v>
      </c>
      <c r="Q3079" s="2">
        <f ca="1">IF(O3079=$U$1,N3079,"0")*1.22</f>
        <v>0</v>
      </c>
    </row>
    <row r="3080" spans="1:17" x14ac:dyDescent="0.25">
      <c r="A3080" t="s">
        <v>4796</v>
      </c>
      <c r="B3080" t="s">
        <v>4795</v>
      </c>
      <c r="C3080">
        <v>13032</v>
      </c>
      <c r="D3080">
        <v>15.33</v>
      </c>
      <c r="E3080">
        <f>IFERROR(VLOOKUP(Table_ExternalData_15[[#This Row],[Id]],Rabati!B:C,2,0),0)</f>
        <v>30</v>
      </c>
      <c r="F3080">
        <v>3</v>
      </c>
      <c r="G3080" t="str">
        <f>VLOOKUP(Table_ExternalData_15[[#This Row],[Id]],'Blagovna izdelek'!A:C,3,0)</f>
        <v>EFB</v>
      </c>
      <c r="H3080">
        <f>Table_ExternalData_15[[#This Row],[Rabat]]*0.2</f>
        <v>6</v>
      </c>
      <c r="I3080" s="2">
        <f>Table_ExternalData_15[[#This Row],[Price]]-(Table_ExternalData_15[[#This Row],[Price]]*Table_ExternalData_15[[#This Row],[BB rabat]])/100</f>
        <v>14.4102</v>
      </c>
      <c r="J3080" s="2">
        <f>Table_ExternalData_15[[#This Row],[BB cena]]*Table_ExternalData_15[[#Headers],[1,22]]</f>
        <v>17.580444</v>
      </c>
      <c r="K3080" s="2">
        <f>Table_ExternalData_15[[#This Row],[Price]]*Table_ExternalData_15[[#Headers],[1,22]]</f>
        <v>18.7026</v>
      </c>
      <c r="L3080" s="7">
        <f>IF(G3080="White Shark",E3080*0.5,IF(G3080="Sbox",E3080*0.5,IF(G3080="Tenda",E3080*0.5,E3080*0.2)))/100</f>
        <v>0.06</v>
      </c>
      <c r="M3080" s="2">
        <f>Table_ExternalData_15[[#This Row],[Price]]-Table_ExternalData_15[[#This Row],[Price]]*Table_ExternalData_15[[#This Row],[extra popust]]</f>
        <v>14.4102</v>
      </c>
      <c r="N3080" s="2">
        <f>IF(M3080&lt;I3080,M3080,I3080)</f>
        <v>14.4102</v>
      </c>
      <c r="O3080" s="12" t="str">
        <f>IF(N3080&lt;I3080,$U$1," ")</f>
        <v xml:space="preserve"> </v>
      </c>
      <c r="P3080" s="12" t="str">
        <f>IFERROR((O3080+30)," ")</f>
        <v xml:space="preserve"> </v>
      </c>
      <c r="Q3080" s="2">
        <f ca="1">IF(O3080=$U$1,N3080,"0")*1.22</f>
        <v>0</v>
      </c>
    </row>
    <row r="3081" spans="1:17" x14ac:dyDescent="0.25">
      <c r="A3081" t="s">
        <v>4798</v>
      </c>
      <c r="B3081" t="s">
        <v>4797</v>
      </c>
      <c r="C3081">
        <v>13033</v>
      </c>
      <c r="D3081">
        <v>15.33</v>
      </c>
      <c r="E3081">
        <f>IFERROR(VLOOKUP(Table_ExternalData_15[[#This Row],[Id]],Rabati!B:C,2,0),0)</f>
        <v>30</v>
      </c>
      <c r="F3081">
        <v>6</v>
      </c>
      <c r="G3081" t="str">
        <f>VLOOKUP(Table_ExternalData_15[[#This Row],[Id]],'Blagovna izdelek'!A:C,3,0)</f>
        <v>EFB</v>
      </c>
      <c r="H3081">
        <f>Table_ExternalData_15[[#This Row],[Rabat]]*0.2</f>
        <v>6</v>
      </c>
      <c r="I3081" s="2">
        <f>Table_ExternalData_15[[#This Row],[Price]]-(Table_ExternalData_15[[#This Row],[Price]]*Table_ExternalData_15[[#This Row],[BB rabat]])/100</f>
        <v>14.4102</v>
      </c>
      <c r="J3081" s="2">
        <f>Table_ExternalData_15[[#This Row],[BB cena]]*Table_ExternalData_15[[#Headers],[1,22]]</f>
        <v>17.580444</v>
      </c>
      <c r="K3081" s="2">
        <f>Table_ExternalData_15[[#This Row],[Price]]*Table_ExternalData_15[[#Headers],[1,22]]</f>
        <v>18.7026</v>
      </c>
      <c r="L3081" s="7">
        <f>IF(G3081="White Shark",E3081*0.5,IF(G3081="Sbox",E3081*0.5,IF(G3081="Tenda",E3081*0.5,E3081*0.2)))/100</f>
        <v>0.06</v>
      </c>
      <c r="M3081" s="2">
        <f>Table_ExternalData_15[[#This Row],[Price]]-Table_ExternalData_15[[#This Row],[Price]]*Table_ExternalData_15[[#This Row],[extra popust]]</f>
        <v>14.4102</v>
      </c>
      <c r="N3081" s="2">
        <f>IF(M3081&lt;I3081,M3081,I3081)</f>
        <v>14.4102</v>
      </c>
      <c r="O3081" s="12" t="str">
        <f>IF(N3081&lt;I3081,$U$1," ")</f>
        <v xml:space="preserve"> </v>
      </c>
      <c r="P3081" s="12" t="str">
        <f>IFERROR((O3081+30)," ")</f>
        <v xml:space="preserve"> </v>
      </c>
      <c r="Q3081" s="2">
        <f ca="1">IF(O3081=$U$1,N3081,"0")*1.22</f>
        <v>0</v>
      </c>
    </row>
    <row r="3082" spans="1:17" x14ac:dyDescent="0.25">
      <c r="A3082" t="s">
        <v>4800</v>
      </c>
      <c r="B3082" t="s">
        <v>4799</v>
      </c>
      <c r="C3082">
        <v>13034</v>
      </c>
      <c r="D3082">
        <v>15.33</v>
      </c>
      <c r="E3082">
        <f>IFERROR(VLOOKUP(Table_ExternalData_15[[#This Row],[Id]],Rabati!B:C,2,0),0)</f>
        <v>30</v>
      </c>
      <c r="F3082">
        <v>5</v>
      </c>
      <c r="G3082" t="str">
        <f>VLOOKUP(Table_ExternalData_15[[#This Row],[Id]],'Blagovna izdelek'!A:C,3,0)</f>
        <v>EFB</v>
      </c>
      <c r="H3082">
        <f>Table_ExternalData_15[[#This Row],[Rabat]]*0.2</f>
        <v>6</v>
      </c>
      <c r="I3082" s="2">
        <f>Table_ExternalData_15[[#This Row],[Price]]-(Table_ExternalData_15[[#This Row],[Price]]*Table_ExternalData_15[[#This Row],[BB rabat]])/100</f>
        <v>14.4102</v>
      </c>
      <c r="J3082" s="2">
        <f>Table_ExternalData_15[[#This Row],[BB cena]]*Table_ExternalData_15[[#Headers],[1,22]]</f>
        <v>17.580444</v>
      </c>
      <c r="K3082" s="2">
        <f>Table_ExternalData_15[[#This Row],[Price]]*Table_ExternalData_15[[#Headers],[1,22]]</f>
        <v>18.7026</v>
      </c>
      <c r="L3082" s="7">
        <f>IF(G3082="White Shark",E3082*0.5,IF(G3082="Sbox",E3082*0.5,IF(G3082="Tenda",E3082*0.5,E3082*0.2)))/100</f>
        <v>0.06</v>
      </c>
      <c r="M3082" s="2">
        <f>Table_ExternalData_15[[#This Row],[Price]]-Table_ExternalData_15[[#This Row],[Price]]*Table_ExternalData_15[[#This Row],[extra popust]]</f>
        <v>14.4102</v>
      </c>
      <c r="N3082" s="2">
        <f>IF(M3082&lt;I3082,M3082,I3082)</f>
        <v>14.4102</v>
      </c>
      <c r="O3082" s="12" t="str">
        <f>IF(N3082&lt;I3082,$U$1," ")</f>
        <v xml:space="preserve"> </v>
      </c>
      <c r="P3082" s="12" t="str">
        <f>IFERROR((O3082+30)," ")</f>
        <v xml:space="preserve"> </v>
      </c>
      <c r="Q3082" s="2">
        <f ca="1">IF(O3082=$U$1,N3082,"0")*1.22</f>
        <v>0</v>
      </c>
    </row>
    <row r="3083" spans="1:17" x14ac:dyDescent="0.25">
      <c r="A3083" t="s">
        <v>4810</v>
      </c>
      <c r="B3083" t="s">
        <v>4809</v>
      </c>
      <c r="C3083">
        <v>13052</v>
      </c>
      <c r="D3083">
        <v>4.6100000000000003</v>
      </c>
      <c r="E3083">
        <f>IFERROR(VLOOKUP(Table_ExternalData_15[[#This Row],[Id]],Rabati!B:C,2,0),0)</f>
        <v>30</v>
      </c>
      <c r="F3083">
        <v>0</v>
      </c>
      <c r="G3083" t="str">
        <f>VLOOKUP(Table_ExternalData_15[[#This Row],[Id]],'Blagovna izdelek'!A:C,3,0)</f>
        <v>EFB</v>
      </c>
      <c r="H3083">
        <f>Table_ExternalData_15[[#This Row],[Rabat]]*0.2</f>
        <v>6</v>
      </c>
      <c r="I3083" s="2">
        <f>Table_ExternalData_15[[#This Row],[Price]]-(Table_ExternalData_15[[#This Row],[Price]]*Table_ExternalData_15[[#This Row],[BB rabat]])/100</f>
        <v>4.3334000000000001</v>
      </c>
      <c r="J3083" s="2">
        <f>Table_ExternalData_15[[#This Row],[BB cena]]*Table_ExternalData_15[[#Headers],[1,22]]</f>
        <v>5.2867480000000002</v>
      </c>
      <c r="K3083" s="2">
        <f>Table_ExternalData_15[[#This Row],[Price]]*Table_ExternalData_15[[#Headers],[1,22]]</f>
        <v>5.6242000000000001</v>
      </c>
      <c r="L3083" s="7">
        <f>IF(G3083="White Shark",E3083*0.5,IF(G3083="Sbox",E3083*0.5,IF(G3083="Tenda",E3083*0.5,E3083*0.2)))/100</f>
        <v>0.06</v>
      </c>
      <c r="M3083" s="2">
        <f>Table_ExternalData_15[[#This Row],[Price]]-Table_ExternalData_15[[#This Row],[Price]]*Table_ExternalData_15[[#This Row],[extra popust]]</f>
        <v>4.3334000000000001</v>
      </c>
      <c r="N3083" s="2">
        <f>IF(M3083&lt;I3083,M3083,I3083)</f>
        <v>4.3334000000000001</v>
      </c>
      <c r="O3083" s="12" t="str">
        <f>IF(N3083&lt;I3083,$U$1," ")</f>
        <v xml:space="preserve"> </v>
      </c>
      <c r="P3083" s="12" t="str">
        <f>IFERROR((O3083+30)," ")</f>
        <v xml:space="preserve"> </v>
      </c>
      <c r="Q3083" s="2">
        <f ca="1">IF(O3083=$U$1,N3083,"0")*1.22</f>
        <v>0</v>
      </c>
    </row>
    <row r="3084" spans="1:17" x14ac:dyDescent="0.25">
      <c r="A3084" t="s">
        <v>4812</v>
      </c>
      <c r="B3084" t="s">
        <v>4811</v>
      </c>
      <c r="C3084">
        <v>13053</v>
      </c>
      <c r="D3084">
        <v>15.11</v>
      </c>
      <c r="E3084">
        <f>IFERROR(VLOOKUP(Table_ExternalData_15[[#This Row],[Id]],Rabati!B:C,2,0),0)</f>
        <v>30</v>
      </c>
      <c r="F3084">
        <v>0</v>
      </c>
      <c r="G3084" t="str">
        <f>VLOOKUP(Table_ExternalData_15[[#This Row],[Id]],'Blagovna izdelek'!A:C,3,0)</f>
        <v>EFB</v>
      </c>
      <c r="H3084">
        <f>Table_ExternalData_15[[#This Row],[Rabat]]*0.2</f>
        <v>6</v>
      </c>
      <c r="I3084" s="2">
        <f>Table_ExternalData_15[[#This Row],[Price]]-(Table_ExternalData_15[[#This Row],[Price]]*Table_ExternalData_15[[#This Row],[BB rabat]])/100</f>
        <v>14.2034</v>
      </c>
      <c r="J3084" s="2">
        <f>Table_ExternalData_15[[#This Row],[BB cena]]*Table_ExternalData_15[[#Headers],[1,22]]</f>
        <v>17.328147999999999</v>
      </c>
      <c r="K3084" s="2">
        <f>Table_ExternalData_15[[#This Row],[Price]]*Table_ExternalData_15[[#Headers],[1,22]]</f>
        <v>18.434200000000001</v>
      </c>
      <c r="L3084" s="7">
        <f>IF(G3084="White Shark",E3084*0.5,IF(G3084="Sbox",E3084*0.5,IF(G3084="Tenda",E3084*0.5,E3084*0.2)))/100</f>
        <v>0.06</v>
      </c>
      <c r="M3084" s="2">
        <f>Table_ExternalData_15[[#This Row],[Price]]-Table_ExternalData_15[[#This Row],[Price]]*Table_ExternalData_15[[#This Row],[extra popust]]</f>
        <v>14.2034</v>
      </c>
      <c r="N3084" s="2">
        <f>IF(M3084&lt;I3084,M3084,I3084)</f>
        <v>14.2034</v>
      </c>
      <c r="O3084" s="12" t="str">
        <f>IF(N3084&lt;I3084,$U$1," ")</f>
        <v xml:space="preserve"> </v>
      </c>
      <c r="P3084" s="12" t="str">
        <f>IFERROR((O3084+30)," ")</f>
        <v xml:space="preserve"> </v>
      </c>
      <c r="Q3084" s="2">
        <f ca="1">IF(O3084=$U$1,N3084,"0")*1.22</f>
        <v>0</v>
      </c>
    </row>
    <row r="3085" spans="1:17" x14ac:dyDescent="0.25">
      <c r="A3085" t="s">
        <v>4817</v>
      </c>
      <c r="B3085" t="s">
        <v>4816</v>
      </c>
      <c r="C3085">
        <v>13058</v>
      </c>
      <c r="D3085">
        <v>12.15</v>
      </c>
      <c r="E3085">
        <f>IFERROR(VLOOKUP(Table_ExternalData_15[[#This Row],[Id]],Rabati!B:C,2,0),0)</f>
        <v>20</v>
      </c>
      <c r="F3085">
        <v>0</v>
      </c>
      <c r="G3085" t="str">
        <f>VLOOKUP(Table_ExternalData_15[[#This Row],[Id]],'Blagovna izdelek'!A:C,3,0)</f>
        <v>EFB</v>
      </c>
      <c r="H3085">
        <f>Table_ExternalData_15[[#This Row],[Rabat]]*0.2</f>
        <v>4</v>
      </c>
      <c r="I3085" s="2">
        <f>Table_ExternalData_15[[#This Row],[Price]]-(Table_ExternalData_15[[#This Row],[Price]]*Table_ExternalData_15[[#This Row],[BB rabat]])/100</f>
        <v>11.664</v>
      </c>
      <c r="J3085" s="2">
        <f>Table_ExternalData_15[[#This Row],[BB cena]]*Table_ExternalData_15[[#Headers],[1,22]]</f>
        <v>14.230079999999999</v>
      </c>
      <c r="K3085" s="2">
        <f>Table_ExternalData_15[[#This Row],[Price]]*Table_ExternalData_15[[#Headers],[1,22]]</f>
        <v>14.823</v>
      </c>
      <c r="L3085" s="7">
        <f>IF(G3085="White Shark",E3085*0.5,IF(G3085="Sbox",E3085*0.5,IF(G3085="Tenda",E3085*0.5,E3085*0.2)))/100</f>
        <v>0.04</v>
      </c>
      <c r="M3085" s="2">
        <f>Table_ExternalData_15[[#This Row],[Price]]-Table_ExternalData_15[[#This Row],[Price]]*Table_ExternalData_15[[#This Row],[extra popust]]</f>
        <v>11.664</v>
      </c>
      <c r="N3085" s="2">
        <f>IF(M3085&lt;I3085,M3085,I3085)</f>
        <v>11.664</v>
      </c>
      <c r="O3085" s="12" t="str">
        <f>IF(N3085&lt;I3085,$U$1," ")</f>
        <v xml:space="preserve"> </v>
      </c>
      <c r="P3085" s="12" t="str">
        <f>IFERROR((O3085+30)," ")</f>
        <v xml:space="preserve"> </v>
      </c>
      <c r="Q3085" s="2">
        <f ca="1">IF(O3085=$U$1,N3085,"0")*1.22</f>
        <v>0</v>
      </c>
    </row>
    <row r="3086" spans="1:17" x14ac:dyDescent="0.25">
      <c r="A3086" t="s">
        <v>4820</v>
      </c>
      <c r="B3086" t="s">
        <v>4819</v>
      </c>
      <c r="C3086">
        <v>13061</v>
      </c>
      <c r="D3086">
        <v>2.2000000000000002</v>
      </c>
      <c r="E3086">
        <f>IFERROR(VLOOKUP(Table_ExternalData_15[[#This Row],[Id]],Rabati!B:C,2,0),0)</f>
        <v>30</v>
      </c>
      <c r="F3086">
        <v>0</v>
      </c>
      <c r="G3086" t="str">
        <f>VLOOKUP(Table_ExternalData_15[[#This Row],[Id]],'Blagovna izdelek'!A:C,3,0)</f>
        <v>EFB</v>
      </c>
      <c r="H3086">
        <f>Table_ExternalData_15[[#This Row],[Rabat]]*0.2</f>
        <v>6</v>
      </c>
      <c r="I3086" s="2">
        <f>Table_ExternalData_15[[#This Row],[Price]]-(Table_ExternalData_15[[#This Row],[Price]]*Table_ExternalData_15[[#This Row],[BB rabat]])/100</f>
        <v>2.0680000000000001</v>
      </c>
      <c r="J3086" s="2">
        <f>Table_ExternalData_15[[#This Row],[BB cena]]*Table_ExternalData_15[[#Headers],[1,22]]</f>
        <v>2.5229599999999999</v>
      </c>
      <c r="K3086" s="2">
        <f>Table_ExternalData_15[[#This Row],[Price]]*Table_ExternalData_15[[#Headers],[1,22]]</f>
        <v>2.6840000000000002</v>
      </c>
      <c r="L3086" s="7">
        <f>IF(G3086="White Shark",E3086*0.5,IF(G3086="Sbox",E3086*0.5,IF(G3086="Tenda",E3086*0.5,E3086*0.2)))/100</f>
        <v>0.06</v>
      </c>
      <c r="M3086" s="2">
        <f>Table_ExternalData_15[[#This Row],[Price]]-Table_ExternalData_15[[#This Row],[Price]]*Table_ExternalData_15[[#This Row],[extra popust]]</f>
        <v>2.0680000000000001</v>
      </c>
      <c r="N3086" s="2">
        <f>IF(M3086&lt;I3086,M3086,I3086)</f>
        <v>2.0680000000000001</v>
      </c>
      <c r="O3086" s="12" t="str">
        <f>IF(N3086&lt;I3086,$U$1," ")</f>
        <v xml:space="preserve"> </v>
      </c>
      <c r="P3086" s="12" t="str">
        <f>IFERROR((O3086+30)," ")</f>
        <v xml:space="preserve"> </v>
      </c>
      <c r="Q3086" s="2">
        <f ca="1">IF(O3086=$U$1,N3086,"0")*1.22</f>
        <v>0</v>
      </c>
    </row>
    <row r="3087" spans="1:17" x14ac:dyDescent="0.25">
      <c r="A3087" t="s">
        <v>4822</v>
      </c>
      <c r="B3087" t="s">
        <v>4821</v>
      </c>
      <c r="C3087">
        <v>13062</v>
      </c>
      <c r="D3087">
        <v>2.2000000000000002</v>
      </c>
      <c r="E3087">
        <f>IFERROR(VLOOKUP(Table_ExternalData_15[[#This Row],[Id]],Rabati!B:C,2,0),0)</f>
        <v>30</v>
      </c>
      <c r="F3087">
        <v>13</v>
      </c>
      <c r="G3087" t="str">
        <f>VLOOKUP(Table_ExternalData_15[[#This Row],[Id]],'Blagovna izdelek'!A:C,3,0)</f>
        <v>EFB</v>
      </c>
      <c r="H3087">
        <f>Table_ExternalData_15[[#This Row],[Rabat]]*0.2</f>
        <v>6</v>
      </c>
      <c r="I3087" s="2">
        <f>Table_ExternalData_15[[#This Row],[Price]]-(Table_ExternalData_15[[#This Row],[Price]]*Table_ExternalData_15[[#This Row],[BB rabat]])/100</f>
        <v>2.0680000000000001</v>
      </c>
      <c r="J3087" s="2">
        <f>Table_ExternalData_15[[#This Row],[BB cena]]*Table_ExternalData_15[[#Headers],[1,22]]</f>
        <v>2.5229599999999999</v>
      </c>
      <c r="K3087" s="2">
        <f>Table_ExternalData_15[[#This Row],[Price]]*Table_ExternalData_15[[#Headers],[1,22]]</f>
        <v>2.6840000000000002</v>
      </c>
      <c r="L3087" s="7">
        <f>IF(G3087="White Shark",E3087*0.5,IF(G3087="Sbox",E3087*0.5,IF(G3087="Tenda",E3087*0.5,E3087*0.2)))/100</f>
        <v>0.06</v>
      </c>
      <c r="M3087" s="2">
        <f>Table_ExternalData_15[[#This Row],[Price]]-Table_ExternalData_15[[#This Row],[Price]]*Table_ExternalData_15[[#This Row],[extra popust]]</f>
        <v>2.0680000000000001</v>
      </c>
      <c r="N3087" s="2">
        <f>IF(M3087&lt;I3087,M3087,I3087)</f>
        <v>2.0680000000000001</v>
      </c>
      <c r="O3087" s="12" t="str">
        <f>IF(N3087&lt;I3087,$U$1," ")</f>
        <v xml:space="preserve"> </v>
      </c>
      <c r="P3087" s="12" t="str">
        <f>IFERROR((O3087+30)," ")</f>
        <v xml:space="preserve"> </v>
      </c>
      <c r="Q3087" s="2">
        <f ca="1">IF(O3087=$U$1,N3087,"0")*1.22</f>
        <v>0</v>
      </c>
    </row>
    <row r="3088" spans="1:17" x14ac:dyDescent="0.25">
      <c r="A3088" t="s">
        <v>4824</v>
      </c>
      <c r="B3088" t="s">
        <v>4823</v>
      </c>
      <c r="C3088">
        <v>13063</v>
      </c>
      <c r="D3088">
        <v>2.2000000000000002</v>
      </c>
      <c r="E3088">
        <f>IFERROR(VLOOKUP(Table_ExternalData_15[[#This Row],[Id]],Rabati!B:C,2,0),0)</f>
        <v>30</v>
      </c>
      <c r="F3088">
        <v>0</v>
      </c>
      <c r="G3088" t="str">
        <f>VLOOKUP(Table_ExternalData_15[[#This Row],[Id]],'Blagovna izdelek'!A:C,3,0)</f>
        <v>EFB</v>
      </c>
      <c r="H3088">
        <f>Table_ExternalData_15[[#This Row],[Rabat]]*0.2</f>
        <v>6</v>
      </c>
      <c r="I3088" s="2">
        <f>Table_ExternalData_15[[#This Row],[Price]]-(Table_ExternalData_15[[#This Row],[Price]]*Table_ExternalData_15[[#This Row],[BB rabat]])/100</f>
        <v>2.0680000000000001</v>
      </c>
      <c r="J3088" s="2">
        <f>Table_ExternalData_15[[#This Row],[BB cena]]*Table_ExternalData_15[[#Headers],[1,22]]</f>
        <v>2.5229599999999999</v>
      </c>
      <c r="K3088" s="2">
        <f>Table_ExternalData_15[[#This Row],[Price]]*Table_ExternalData_15[[#Headers],[1,22]]</f>
        <v>2.6840000000000002</v>
      </c>
      <c r="L3088" s="7">
        <f>IF(G3088="White Shark",E3088*0.5,IF(G3088="Sbox",E3088*0.5,IF(G3088="Tenda",E3088*0.5,E3088*0.2)))/100</f>
        <v>0.06</v>
      </c>
      <c r="M3088" s="2">
        <f>Table_ExternalData_15[[#This Row],[Price]]-Table_ExternalData_15[[#This Row],[Price]]*Table_ExternalData_15[[#This Row],[extra popust]]</f>
        <v>2.0680000000000001</v>
      </c>
      <c r="N3088" s="2">
        <f>IF(M3088&lt;I3088,M3088,I3088)</f>
        <v>2.0680000000000001</v>
      </c>
      <c r="O3088" s="12" t="str">
        <f>IF(N3088&lt;I3088,$U$1," ")</f>
        <v xml:space="preserve"> </v>
      </c>
      <c r="P3088" s="12" t="str">
        <f>IFERROR((O3088+30)," ")</f>
        <v xml:space="preserve"> </v>
      </c>
      <c r="Q3088" s="2">
        <f ca="1">IF(O3088=$U$1,N3088,"0")*1.22</f>
        <v>0</v>
      </c>
    </row>
    <row r="3089" spans="1:17" x14ac:dyDescent="0.25">
      <c r="A3089" t="s">
        <v>4826</v>
      </c>
      <c r="B3089" t="s">
        <v>4825</v>
      </c>
      <c r="C3089">
        <v>13064</v>
      </c>
      <c r="D3089">
        <v>2.2000000000000002</v>
      </c>
      <c r="E3089">
        <f>IFERROR(VLOOKUP(Table_ExternalData_15[[#This Row],[Id]],Rabati!B:C,2,0),0)</f>
        <v>30</v>
      </c>
      <c r="F3089">
        <v>9</v>
      </c>
      <c r="G3089" t="str">
        <f>VLOOKUP(Table_ExternalData_15[[#This Row],[Id]],'Blagovna izdelek'!A:C,3,0)</f>
        <v>EFB</v>
      </c>
      <c r="H3089">
        <f>Table_ExternalData_15[[#This Row],[Rabat]]*0.2</f>
        <v>6</v>
      </c>
      <c r="I3089" s="2">
        <f>Table_ExternalData_15[[#This Row],[Price]]-(Table_ExternalData_15[[#This Row],[Price]]*Table_ExternalData_15[[#This Row],[BB rabat]])/100</f>
        <v>2.0680000000000001</v>
      </c>
      <c r="J3089" s="2">
        <f>Table_ExternalData_15[[#This Row],[BB cena]]*Table_ExternalData_15[[#Headers],[1,22]]</f>
        <v>2.5229599999999999</v>
      </c>
      <c r="K3089" s="2">
        <f>Table_ExternalData_15[[#This Row],[Price]]*Table_ExternalData_15[[#Headers],[1,22]]</f>
        <v>2.6840000000000002</v>
      </c>
      <c r="L3089" s="7">
        <f>IF(G3089="White Shark",E3089*0.5,IF(G3089="Sbox",E3089*0.5,IF(G3089="Tenda",E3089*0.5,E3089*0.2)))/100</f>
        <v>0.06</v>
      </c>
      <c r="M3089" s="2">
        <f>Table_ExternalData_15[[#This Row],[Price]]-Table_ExternalData_15[[#This Row],[Price]]*Table_ExternalData_15[[#This Row],[extra popust]]</f>
        <v>2.0680000000000001</v>
      </c>
      <c r="N3089" s="2">
        <f>IF(M3089&lt;I3089,M3089,I3089)</f>
        <v>2.0680000000000001</v>
      </c>
      <c r="O3089" s="12" t="str">
        <f>IF(N3089&lt;I3089,$U$1," ")</f>
        <v xml:space="preserve"> </v>
      </c>
      <c r="P3089" s="12" t="str">
        <f>IFERROR((O3089+30)," ")</f>
        <v xml:space="preserve"> </v>
      </c>
      <c r="Q3089" s="2">
        <f ca="1">IF(O3089=$U$1,N3089,"0")*1.22</f>
        <v>0</v>
      </c>
    </row>
    <row r="3090" spans="1:17" x14ac:dyDescent="0.25">
      <c r="A3090" t="s">
        <v>4828</v>
      </c>
      <c r="B3090" t="s">
        <v>4827</v>
      </c>
      <c r="C3090">
        <v>13065</v>
      </c>
      <c r="D3090">
        <v>2.2000000000000002</v>
      </c>
      <c r="E3090">
        <f>IFERROR(VLOOKUP(Table_ExternalData_15[[#This Row],[Id]],Rabati!B:C,2,0),0)</f>
        <v>30</v>
      </c>
      <c r="F3090">
        <v>2</v>
      </c>
      <c r="G3090" t="str">
        <f>VLOOKUP(Table_ExternalData_15[[#This Row],[Id]],'Blagovna izdelek'!A:C,3,0)</f>
        <v>EFB</v>
      </c>
      <c r="H3090">
        <f>Table_ExternalData_15[[#This Row],[Rabat]]*0.2</f>
        <v>6</v>
      </c>
      <c r="I3090" s="2">
        <f>Table_ExternalData_15[[#This Row],[Price]]-(Table_ExternalData_15[[#This Row],[Price]]*Table_ExternalData_15[[#This Row],[BB rabat]])/100</f>
        <v>2.0680000000000001</v>
      </c>
      <c r="J3090" s="2">
        <f>Table_ExternalData_15[[#This Row],[BB cena]]*Table_ExternalData_15[[#Headers],[1,22]]</f>
        <v>2.5229599999999999</v>
      </c>
      <c r="K3090" s="2">
        <f>Table_ExternalData_15[[#This Row],[Price]]*Table_ExternalData_15[[#Headers],[1,22]]</f>
        <v>2.6840000000000002</v>
      </c>
      <c r="L3090" s="7">
        <f>IF(G3090="White Shark",E3090*0.5,IF(G3090="Sbox",E3090*0.5,IF(G3090="Tenda",E3090*0.5,E3090*0.2)))/100</f>
        <v>0.06</v>
      </c>
      <c r="M3090" s="2">
        <f>Table_ExternalData_15[[#This Row],[Price]]-Table_ExternalData_15[[#This Row],[Price]]*Table_ExternalData_15[[#This Row],[extra popust]]</f>
        <v>2.0680000000000001</v>
      </c>
      <c r="N3090" s="2">
        <f>IF(M3090&lt;I3090,M3090,I3090)</f>
        <v>2.0680000000000001</v>
      </c>
      <c r="O3090" s="12" t="str">
        <f>IF(N3090&lt;I3090,$U$1," ")</f>
        <v xml:space="preserve"> </v>
      </c>
      <c r="P3090" s="12" t="str">
        <f>IFERROR((O3090+30)," ")</f>
        <v xml:space="preserve"> </v>
      </c>
      <c r="Q3090" s="2">
        <f ca="1">IF(O3090=$U$1,N3090,"0")*1.22</f>
        <v>0</v>
      </c>
    </row>
    <row r="3091" spans="1:17" x14ac:dyDescent="0.25">
      <c r="A3091" t="s">
        <v>4830</v>
      </c>
      <c r="B3091" t="s">
        <v>4829</v>
      </c>
      <c r="C3091">
        <v>13066</v>
      </c>
      <c r="D3091">
        <v>2.2000000000000002</v>
      </c>
      <c r="E3091">
        <f>IFERROR(VLOOKUP(Table_ExternalData_15[[#This Row],[Id]],Rabati!B:C,2,0),0)</f>
        <v>30</v>
      </c>
      <c r="F3091">
        <v>0</v>
      </c>
      <c r="G3091" t="str">
        <f>VLOOKUP(Table_ExternalData_15[[#This Row],[Id]],'Blagovna izdelek'!A:C,3,0)</f>
        <v>EFB</v>
      </c>
      <c r="H3091">
        <f>Table_ExternalData_15[[#This Row],[Rabat]]*0.2</f>
        <v>6</v>
      </c>
      <c r="I3091" s="2">
        <f>Table_ExternalData_15[[#This Row],[Price]]-(Table_ExternalData_15[[#This Row],[Price]]*Table_ExternalData_15[[#This Row],[BB rabat]])/100</f>
        <v>2.0680000000000001</v>
      </c>
      <c r="J3091" s="2">
        <f>Table_ExternalData_15[[#This Row],[BB cena]]*Table_ExternalData_15[[#Headers],[1,22]]</f>
        <v>2.5229599999999999</v>
      </c>
      <c r="K3091" s="2">
        <f>Table_ExternalData_15[[#This Row],[Price]]*Table_ExternalData_15[[#Headers],[1,22]]</f>
        <v>2.6840000000000002</v>
      </c>
      <c r="L3091" s="7">
        <f>IF(G3091="White Shark",E3091*0.5,IF(G3091="Sbox",E3091*0.5,IF(G3091="Tenda",E3091*0.5,E3091*0.2)))/100</f>
        <v>0.06</v>
      </c>
      <c r="M3091" s="2">
        <f>Table_ExternalData_15[[#This Row],[Price]]-Table_ExternalData_15[[#This Row],[Price]]*Table_ExternalData_15[[#This Row],[extra popust]]</f>
        <v>2.0680000000000001</v>
      </c>
      <c r="N3091" s="2">
        <f>IF(M3091&lt;I3091,M3091,I3091)</f>
        <v>2.0680000000000001</v>
      </c>
      <c r="O3091" s="12" t="str">
        <f>IF(N3091&lt;I3091,$U$1," ")</f>
        <v xml:space="preserve"> </v>
      </c>
      <c r="P3091" s="12" t="str">
        <f>IFERROR((O3091+30)," ")</f>
        <v xml:space="preserve"> </v>
      </c>
      <c r="Q3091" s="2">
        <f ca="1">IF(O3091=$U$1,N3091,"0")*1.22</f>
        <v>0</v>
      </c>
    </row>
    <row r="3092" spans="1:17" x14ac:dyDescent="0.25">
      <c r="A3092" t="s">
        <v>4832</v>
      </c>
      <c r="B3092" t="s">
        <v>4831</v>
      </c>
      <c r="C3092">
        <v>13067</v>
      </c>
      <c r="D3092">
        <v>2.2000000000000002</v>
      </c>
      <c r="E3092">
        <f>IFERROR(VLOOKUP(Table_ExternalData_15[[#This Row],[Id]],Rabati!B:C,2,0),0)</f>
        <v>30</v>
      </c>
      <c r="F3092">
        <v>29</v>
      </c>
      <c r="G3092" t="str">
        <f>VLOOKUP(Table_ExternalData_15[[#This Row],[Id]],'Blagovna izdelek'!A:C,3,0)</f>
        <v>EFB</v>
      </c>
      <c r="H3092">
        <f>Table_ExternalData_15[[#This Row],[Rabat]]*0.2</f>
        <v>6</v>
      </c>
      <c r="I3092" s="2">
        <f>Table_ExternalData_15[[#This Row],[Price]]-(Table_ExternalData_15[[#This Row],[Price]]*Table_ExternalData_15[[#This Row],[BB rabat]])/100</f>
        <v>2.0680000000000001</v>
      </c>
      <c r="J3092" s="2">
        <f>Table_ExternalData_15[[#This Row],[BB cena]]*Table_ExternalData_15[[#Headers],[1,22]]</f>
        <v>2.5229599999999999</v>
      </c>
      <c r="K3092" s="2">
        <f>Table_ExternalData_15[[#This Row],[Price]]*Table_ExternalData_15[[#Headers],[1,22]]</f>
        <v>2.6840000000000002</v>
      </c>
      <c r="L3092" s="7">
        <f>IF(G3092="White Shark",E3092*0.5,IF(G3092="Sbox",E3092*0.5,IF(G3092="Tenda",E3092*0.5,E3092*0.2)))/100</f>
        <v>0.06</v>
      </c>
      <c r="M3092" s="2">
        <f>Table_ExternalData_15[[#This Row],[Price]]-Table_ExternalData_15[[#This Row],[Price]]*Table_ExternalData_15[[#This Row],[extra popust]]</f>
        <v>2.0680000000000001</v>
      </c>
      <c r="N3092" s="2">
        <f>IF(M3092&lt;I3092,M3092,I3092)</f>
        <v>2.0680000000000001</v>
      </c>
      <c r="O3092" s="12" t="str">
        <f>IF(N3092&lt;I3092,$U$1," ")</f>
        <v xml:space="preserve"> </v>
      </c>
      <c r="P3092" s="12" t="str">
        <f>IFERROR((O3092+30)," ")</f>
        <v xml:space="preserve"> </v>
      </c>
      <c r="Q3092" s="2">
        <f ca="1">IF(O3092=$U$1,N3092,"0")*1.22</f>
        <v>0</v>
      </c>
    </row>
    <row r="3093" spans="1:17" x14ac:dyDescent="0.25">
      <c r="A3093" t="s">
        <v>4834</v>
      </c>
      <c r="B3093" t="s">
        <v>4833</v>
      </c>
      <c r="C3093">
        <v>13068</v>
      </c>
      <c r="D3093">
        <v>2.2000000000000002</v>
      </c>
      <c r="E3093">
        <f>IFERROR(VLOOKUP(Table_ExternalData_15[[#This Row],[Id]],Rabati!B:C,2,0),0)</f>
        <v>30</v>
      </c>
      <c r="F3093">
        <v>2</v>
      </c>
      <c r="G3093" t="str">
        <f>VLOOKUP(Table_ExternalData_15[[#This Row],[Id]],'Blagovna izdelek'!A:C,3,0)</f>
        <v>EFB</v>
      </c>
      <c r="H3093">
        <f>Table_ExternalData_15[[#This Row],[Rabat]]*0.2</f>
        <v>6</v>
      </c>
      <c r="I3093" s="2">
        <f>Table_ExternalData_15[[#This Row],[Price]]-(Table_ExternalData_15[[#This Row],[Price]]*Table_ExternalData_15[[#This Row],[BB rabat]])/100</f>
        <v>2.0680000000000001</v>
      </c>
      <c r="J3093" s="2">
        <f>Table_ExternalData_15[[#This Row],[BB cena]]*Table_ExternalData_15[[#Headers],[1,22]]</f>
        <v>2.5229599999999999</v>
      </c>
      <c r="K3093" s="2">
        <f>Table_ExternalData_15[[#This Row],[Price]]*Table_ExternalData_15[[#Headers],[1,22]]</f>
        <v>2.6840000000000002</v>
      </c>
      <c r="L3093" s="7">
        <f>IF(G3093="White Shark",E3093*0.5,IF(G3093="Sbox",E3093*0.5,IF(G3093="Tenda",E3093*0.5,E3093*0.2)))/100</f>
        <v>0.06</v>
      </c>
      <c r="M3093" s="2">
        <f>Table_ExternalData_15[[#This Row],[Price]]-Table_ExternalData_15[[#This Row],[Price]]*Table_ExternalData_15[[#This Row],[extra popust]]</f>
        <v>2.0680000000000001</v>
      </c>
      <c r="N3093" s="2">
        <f>IF(M3093&lt;I3093,M3093,I3093)</f>
        <v>2.0680000000000001</v>
      </c>
      <c r="O3093" s="12" t="str">
        <f>IF(N3093&lt;I3093,$U$1," ")</f>
        <v xml:space="preserve"> </v>
      </c>
      <c r="P3093" s="12" t="str">
        <f>IFERROR((O3093+30)," ")</f>
        <v xml:space="preserve"> </v>
      </c>
      <c r="Q3093" s="2">
        <f ca="1">IF(O3093=$U$1,N3093,"0")*1.22</f>
        <v>0</v>
      </c>
    </row>
    <row r="3094" spans="1:17" x14ac:dyDescent="0.25">
      <c r="A3094" t="s">
        <v>4836</v>
      </c>
      <c r="B3094" t="s">
        <v>4835</v>
      </c>
      <c r="C3094">
        <v>13069</v>
      </c>
      <c r="D3094">
        <v>2.57</v>
      </c>
      <c r="E3094">
        <f>IFERROR(VLOOKUP(Table_ExternalData_15[[#This Row],[Id]],Rabati!B:C,2,0),0)</f>
        <v>30</v>
      </c>
      <c r="F3094">
        <v>0</v>
      </c>
      <c r="G3094" t="str">
        <f>VLOOKUP(Table_ExternalData_15[[#This Row],[Id]],'Blagovna izdelek'!A:C,3,0)</f>
        <v>EFB</v>
      </c>
      <c r="H3094">
        <f>Table_ExternalData_15[[#This Row],[Rabat]]*0.2</f>
        <v>6</v>
      </c>
      <c r="I3094" s="2">
        <f>Table_ExternalData_15[[#This Row],[Price]]-(Table_ExternalData_15[[#This Row],[Price]]*Table_ExternalData_15[[#This Row],[BB rabat]])/100</f>
        <v>2.4157999999999999</v>
      </c>
      <c r="J3094" s="2">
        <f>Table_ExternalData_15[[#This Row],[BB cena]]*Table_ExternalData_15[[#Headers],[1,22]]</f>
        <v>2.947276</v>
      </c>
      <c r="K3094" s="2">
        <f>Table_ExternalData_15[[#This Row],[Price]]*Table_ExternalData_15[[#Headers],[1,22]]</f>
        <v>3.1353999999999997</v>
      </c>
      <c r="L3094" s="7">
        <f>IF(G3094="White Shark",E3094*0.5,IF(G3094="Sbox",E3094*0.5,IF(G3094="Tenda",E3094*0.5,E3094*0.2)))/100</f>
        <v>0.06</v>
      </c>
      <c r="M3094" s="2">
        <f>Table_ExternalData_15[[#This Row],[Price]]-Table_ExternalData_15[[#This Row],[Price]]*Table_ExternalData_15[[#This Row],[extra popust]]</f>
        <v>2.4157999999999999</v>
      </c>
      <c r="N3094" s="2">
        <f>IF(M3094&lt;I3094,M3094,I3094)</f>
        <v>2.4157999999999999</v>
      </c>
      <c r="O3094" s="12" t="str">
        <f>IF(N3094&lt;I3094,$U$1," ")</f>
        <v xml:space="preserve"> </v>
      </c>
      <c r="P3094" s="12" t="str">
        <f>IFERROR((O3094+30)," ")</f>
        <v xml:space="preserve"> </v>
      </c>
      <c r="Q3094" s="2">
        <f ca="1">IF(O3094=$U$1,N3094,"0")*1.22</f>
        <v>0</v>
      </c>
    </row>
    <row r="3095" spans="1:17" x14ac:dyDescent="0.25">
      <c r="A3095" t="s">
        <v>4838</v>
      </c>
      <c r="B3095" t="s">
        <v>4837</v>
      </c>
      <c r="C3095">
        <v>13070</v>
      </c>
      <c r="D3095">
        <v>2.57</v>
      </c>
      <c r="E3095">
        <f>IFERROR(VLOOKUP(Table_ExternalData_15[[#This Row],[Id]],Rabati!B:C,2,0),0)</f>
        <v>30</v>
      </c>
      <c r="F3095">
        <v>2</v>
      </c>
      <c r="G3095" t="str">
        <f>VLOOKUP(Table_ExternalData_15[[#This Row],[Id]],'Blagovna izdelek'!A:C,3,0)</f>
        <v>EFB</v>
      </c>
      <c r="H3095">
        <f>Table_ExternalData_15[[#This Row],[Rabat]]*0.2</f>
        <v>6</v>
      </c>
      <c r="I3095" s="2">
        <f>Table_ExternalData_15[[#This Row],[Price]]-(Table_ExternalData_15[[#This Row],[Price]]*Table_ExternalData_15[[#This Row],[BB rabat]])/100</f>
        <v>2.4157999999999999</v>
      </c>
      <c r="J3095" s="2">
        <f>Table_ExternalData_15[[#This Row],[BB cena]]*Table_ExternalData_15[[#Headers],[1,22]]</f>
        <v>2.947276</v>
      </c>
      <c r="K3095" s="2">
        <f>Table_ExternalData_15[[#This Row],[Price]]*Table_ExternalData_15[[#Headers],[1,22]]</f>
        <v>3.1353999999999997</v>
      </c>
      <c r="L3095" s="7">
        <f>IF(G3095="White Shark",E3095*0.5,IF(G3095="Sbox",E3095*0.5,IF(G3095="Tenda",E3095*0.5,E3095*0.2)))/100</f>
        <v>0.06</v>
      </c>
      <c r="M3095" s="2">
        <f>Table_ExternalData_15[[#This Row],[Price]]-Table_ExternalData_15[[#This Row],[Price]]*Table_ExternalData_15[[#This Row],[extra popust]]</f>
        <v>2.4157999999999999</v>
      </c>
      <c r="N3095" s="2">
        <f>IF(M3095&lt;I3095,M3095,I3095)</f>
        <v>2.4157999999999999</v>
      </c>
      <c r="O3095" s="12" t="str">
        <f>IF(N3095&lt;I3095,$U$1," ")</f>
        <v xml:space="preserve"> </v>
      </c>
      <c r="P3095" s="12" t="str">
        <f>IFERROR((O3095+30)," ")</f>
        <v xml:space="preserve"> </v>
      </c>
      <c r="Q3095" s="2">
        <f ca="1">IF(O3095=$U$1,N3095,"0")*1.22</f>
        <v>0</v>
      </c>
    </row>
    <row r="3096" spans="1:17" x14ac:dyDescent="0.25">
      <c r="A3096" t="s">
        <v>4840</v>
      </c>
      <c r="B3096" t="s">
        <v>4839</v>
      </c>
      <c r="C3096">
        <v>13071</v>
      </c>
      <c r="D3096">
        <v>2.57</v>
      </c>
      <c r="E3096">
        <f>IFERROR(VLOOKUP(Table_ExternalData_15[[#This Row],[Id]],Rabati!B:C,2,0),0)</f>
        <v>30</v>
      </c>
      <c r="F3096">
        <v>0</v>
      </c>
      <c r="G3096" t="str">
        <f>VLOOKUP(Table_ExternalData_15[[#This Row],[Id]],'Blagovna izdelek'!A:C,3,0)</f>
        <v>EFB</v>
      </c>
      <c r="H3096">
        <f>Table_ExternalData_15[[#This Row],[Rabat]]*0.2</f>
        <v>6</v>
      </c>
      <c r="I3096" s="2">
        <f>Table_ExternalData_15[[#This Row],[Price]]-(Table_ExternalData_15[[#This Row],[Price]]*Table_ExternalData_15[[#This Row],[BB rabat]])/100</f>
        <v>2.4157999999999999</v>
      </c>
      <c r="J3096" s="2">
        <f>Table_ExternalData_15[[#This Row],[BB cena]]*Table_ExternalData_15[[#Headers],[1,22]]</f>
        <v>2.947276</v>
      </c>
      <c r="K3096" s="2">
        <f>Table_ExternalData_15[[#This Row],[Price]]*Table_ExternalData_15[[#Headers],[1,22]]</f>
        <v>3.1353999999999997</v>
      </c>
      <c r="L3096" s="7">
        <f>IF(G3096="White Shark",E3096*0.5,IF(G3096="Sbox",E3096*0.5,IF(G3096="Tenda",E3096*0.5,E3096*0.2)))/100</f>
        <v>0.06</v>
      </c>
      <c r="M3096" s="2">
        <f>Table_ExternalData_15[[#This Row],[Price]]-Table_ExternalData_15[[#This Row],[Price]]*Table_ExternalData_15[[#This Row],[extra popust]]</f>
        <v>2.4157999999999999</v>
      </c>
      <c r="N3096" s="2">
        <f>IF(M3096&lt;I3096,M3096,I3096)</f>
        <v>2.4157999999999999</v>
      </c>
      <c r="O3096" s="12" t="str">
        <f>IF(N3096&lt;I3096,$U$1," ")</f>
        <v xml:space="preserve"> </v>
      </c>
      <c r="P3096" s="12" t="str">
        <f>IFERROR((O3096+30)," ")</f>
        <v xml:space="preserve"> </v>
      </c>
      <c r="Q3096" s="2">
        <f ca="1">IF(O3096=$U$1,N3096,"0")*1.22</f>
        <v>0</v>
      </c>
    </row>
    <row r="3097" spans="1:17" x14ac:dyDescent="0.25">
      <c r="A3097" t="s">
        <v>4842</v>
      </c>
      <c r="B3097" t="s">
        <v>4841</v>
      </c>
      <c r="C3097">
        <v>13072</v>
      </c>
      <c r="D3097">
        <v>2.57</v>
      </c>
      <c r="E3097">
        <f>IFERROR(VLOOKUP(Table_ExternalData_15[[#This Row],[Id]],Rabati!B:C,2,0),0)</f>
        <v>30</v>
      </c>
      <c r="F3097">
        <v>41</v>
      </c>
      <c r="G3097" t="str">
        <f>VLOOKUP(Table_ExternalData_15[[#This Row],[Id]],'Blagovna izdelek'!A:C,3,0)</f>
        <v>EFB</v>
      </c>
      <c r="H3097">
        <f>Table_ExternalData_15[[#This Row],[Rabat]]*0.2</f>
        <v>6</v>
      </c>
      <c r="I3097" s="2">
        <f>Table_ExternalData_15[[#This Row],[Price]]-(Table_ExternalData_15[[#This Row],[Price]]*Table_ExternalData_15[[#This Row],[BB rabat]])/100</f>
        <v>2.4157999999999999</v>
      </c>
      <c r="J3097" s="2">
        <f>Table_ExternalData_15[[#This Row],[BB cena]]*Table_ExternalData_15[[#Headers],[1,22]]</f>
        <v>2.947276</v>
      </c>
      <c r="K3097" s="2">
        <f>Table_ExternalData_15[[#This Row],[Price]]*Table_ExternalData_15[[#Headers],[1,22]]</f>
        <v>3.1353999999999997</v>
      </c>
      <c r="L3097" s="7">
        <f>IF(G3097="White Shark",E3097*0.5,IF(G3097="Sbox",E3097*0.5,IF(G3097="Tenda",E3097*0.5,E3097*0.2)))/100</f>
        <v>0.06</v>
      </c>
      <c r="M3097" s="2">
        <f>Table_ExternalData_15[[#This Row],[Price]]-Table_ExternalData_15[[#This Row],[Price]]*Table_ExternalData_15[[#This Row],[extra popust]]</f>
        <v>2.4157999999999999</v>
      </c>
      <c r="N3097" s="2">
        <f>IF(M3097&lt;I3097,M3097,I3097)</f>
        <v>2.4157999999999999</v>
      </c>
      <c r="O3097" s="12" t="str">
        <f>IF(N3097&lt;I3097,$U$1," ")</f>
        <v xml:space="preserve"> </v>
      </c>
      <c r="P3097" s="12" t="str">
        <f>IFERROR((O3097+30)," ")</f>
        <v xml:space="preserve"> </v>
      </c>
      <c r="Q3097" s="2">
        <f ca="1">IF(O3097=$U$1,N3097,"0")*1.22</f>
        <v>0</v>
      </c>
    </row>
    <row r="3098" spans="1:17" x14ac:dyDescent="0.25">
      <c r="A3098" t="s">
        <v>4844</v>
      </c>
      <c r="B3098" t="s">
        <v>4843</v>
      </c>
      <c r="C3098">
        <v>13073</v>
      </c>
      <c r="D3098">
        <v>2.57</v>
      </c>
      <c r="E3098">
        <f>IFERROR(VLOOKUP(Table_ExternalData_15[[#This Row],[Id]],Rabati!B:C,2,0),0)</f>
        <v>30</v>
      </c>
      <c r="F3098">
        <v>17</v>
      </c>
      <c r="G3098" t="str">
        <f>VLOOKUP(Table_ExternalData_15[[#This Row],[Id]],'Blagovna izdelek'!A:C,3,0)</f>
        <v>EFB</v>
      </c>
      <c r="H3098">
        <f>Table_ExternalData_15[[#This Row],[Rabat]]*0.2</f>
        <v>6</v>
      </c>
      <c r="I3098" s="2">
        <f>Table_ExternalData_15[[#This Row],[Price]]-(Table_ExternalData_15[[#This Row],[Price]]*Table_ExternalData_15[[#This Row],[BB rabat]])/100</f>
        <v>2.4157999999999999</v>
      </c>
      <c r="J3098" s="2">
        <f>Table_ExternalData_15[[#This Row],[BB cena]]*Table_ExternalData_15[[#Headers],[1,22]]</f>
        <v>2.947276</v>
      </c>
      <c r="K3098" s="2">
        <f>Table_ExternalData_15[[#This Row],[Price]]*Table_ExternalData_15[[#Headers],[1,22]]</f>
        <v>3.1353999999999997</v>
      </c>
      <c r="L3098" s="7">
        <f>IF(G3098="White Shark",E3098*0.5,IF(G3098="Sbox",E3098*0.5,IF(G3098="Tenda",E3098*0.5,E3098*0.2)))/100</f>
        <v>0.06</v>
      </c>
      <c r="M3098" s="2">
        <f>Table_ExternalData_15[[#This Row],[Price]]-Table_ExternalData_15[[#This Row],[Price]]*Table_ExternalData_15[[#This Row],[extra popust]]</f>
        <v>2.4157999999999999</v>
      </c>
      <c r="N3098" s="2">
        <f>IF(M3098&lt;I3098,M3098,I3098)</f>
        <v>2.4157999999999999</v>
      </c>
      <c r="O3098" s="12" t="str">
        <f>IF(N3098&lt;I3098,$U$1," ")</f>
        <v xml:space="preserve"> </v>
      </c>
      <c r="P3098" s="12" t="str">
        <f>IFERROR((O3098+30)," ")</f>
        <v xml:space="preserve"> </v>
      </c>
      <c r="Q3098" s="2">
        <f ca="1">IF(O3098=$U$1,N3098,"0")*1.22</f>
        <v>0</v>
      </c>
    </row>
    <row r="3099" spans="1:17" x14ac:dyDescent="0.25">
      <c r="A3099" t="s">
        <v>4846</v>
      </c>
      <c r="B3099" t="s">
        <v>4845</v>
      </c>
      <c r="C3099">
        <v>13074</v>
      </c>
      <c r="D3099">
        <v>2.57</v>
      </c>
      <c r="E3099">
        <f>IFERROR(VLOOKUP(Table_ExternalData_15[[#This Row],[Id]],Rabati!B:C,2,0),0)</f>
        <v>30</v>
      </c>
      <c r="F3099">
        <v>0</v>
      </c>
      <c r="G3099" t="str">
        <f>VLOOKUP(Table_ExternalData_15[[#This Row],[Id]],'Blagovna izdelek'!A:C,3,0)</f>
        <v>EFB</v>
      </c>
      <c r="H3099">
        <f>Table_ExternalData_15[[#This Row],[Rabat]]*0.2</f>
        <v>6</v>
      </c>
      <c r="I3099" s="2">
        <f>Table_ExternalData_15[[#This Row],[Price]]-(Table_ExternalData_15[[#This Row],[Price]]*Table_ExternalData_15[[#This Row],[BB rabat]])/100</f>
        <v>2.4157999999999999</v>
      </c>
      <c r="J3099" s="2">
        <f>Table_ExternalData_15[[#This Row],[BB cena]]*Table_ExternalData_15[[#Headers],[1,22]]</f>
        <v>2.947276</v>
      </c>
      <c r="K3099" s="2">
        <f>Table_ExternalData_15[[#This Row],[Price]]*Table_ExternalData_15[[#Headers],[1,22]]</f>
        <v>3.1353999999999997</v>
      </c>
      <c r="L3099" s="7">
        <f>IF(G3099="White Shark",E3099*0.5,IF(G3099="Sbox",E3099*0.5,IF(G3099="Tenda",E3099*0.5,E3099*0.2)))/100</f>
        <v>0.06</v>
      </c>
      <c r="M3099" s="2">
        <f>Table_ExternalData_15[[#This Row],[Price]]-Table_ExternalData_15[[#This Row],[Price]]*Table_ExternalData_15[[#This Row],[extra popust]]</f>
        <v>2.4157999999999999</v>
      </c>
      <c r="N3099" s="2">
        <f>IF(M3099&lt;I3099,M3099,I3099)</f>
        <v>2.4157999999999999</v>
      </c>
      <c r="O3099" s="12" t="str">
        <f>IF(N3099&lt;I3099,$U$1," ")</f>
        <v xml:space="preserve"> </v>
      </c>
      <c r="P3099" s="12" t="str">
        <f>IFERROR((O3099+30)," ")</f>
        <v xml:space="preserve"> </v>
      </c>
      <c r="Q3099" s="2">
        <f ca="1">IF(O3099=$U$1,N3099,"0")*1.22</f>
        <v>0</v>
      </c>
    </row>
    <row r="3100" spans="1:17" x14ac:dyDescent="0.25">
      <c r="A3100" t="s">
        <v>4848</v>
      </c>
      <c r="B3100" t="s">
        <v>4847</v>
      </c>
      <c r="C3100">
        <v>13075</v>
      </c>
      <c r="D3100">
        <v>2.57</v>
      </c>
      <c r="E3100">
        <f>IFERROR(VLOOKUP(Table_ExternalData_15[[#This Row],[Id]],Rabati!B:C,2,0),0)</f>
        <v>30</v>
      </c>
      <c r="F3100">
        <v>30</v>
      </c>
      <c r="G3100" t="str">
        <f>VLOOKUP(Table_ExternalData_15[[#This Row],[Id]],'Blagovna izdelek'!A:C,3,0)</f>
        <v>EFB</v>
      </c>
      <c r="H3100">
        <f>Table_ExternalData_15[[#This Row],[Rabat]]*0.2</f>
        <v>6</v>
      </c>
      <c r="I3100" s="2">
        <f>Table_ExternalData_15[[#This Row],[Price]]-(Table_ExternalData_15[[#This Row],[Price]]*Table_ExternalData_15[[#This Row],[BB rabat]])/100</f>
        <v>2.4157999999999999</v>
      </c>
      <c r="J3100" s="2">
        <f>Table_ExternalData_15[[#This Row],[BB cena]]*Table_ExternalData_15[[#Headers],[1,22]]</f>
        <v>2.947276</v>
      </c>
      <c r="K3100" s="2">
        <f>Table_ExternalData_15[[#This Row],[Price]]*Table_ExternalData_15[[#Headers],[1,22]]</f>
        <v>3.1353999999999997</v>
      </c>
      <c r="L3100" s="7">
        <f>IF(G3100="White Shark",E3100*0.5,IF(G3100="Sbox",E3100*0.5,IF(G3100="Tenda",E3100*0.5,E3100*0.2)))/100</f>
        <v>0.06</v>
      </c>
      <c r="M3100" s="2">
        <f>Table_ExternalData_15[[#This Row],[Price]]-Table_ExternalData_15[[#This Row],[Price]]*Table_ExternalData_15[[#This Row],[extra popust]]</f>
        <v>2.4157999999999999</v>
      </c>
      <c r="N3100" s="2">
        <f>IF(M3100&lt;I3100,M3100,I3100)</f>
        <v>2.4157999999999999</v>
      </c>
      <c r="O3100" s="12" t="str">
        <f>IF(N3100&lt;I3100,$U$1," ")</f>
        <v xml:space="preserve"> </v>
      </c>
      <c r="P3100" s="12" t="str">
        <f>IFERROR((O3100+30)," ")</f>
        <v xml:space="preserve"> </v>
      </c>
      <c r="Q3100" s="2">
        <f ca="1">IF(O3100=$U$1,N3100,"0")*1.22</f>
        <v>0</v>
      </c>
    </row>
    <row r="3101" spans="1:17" x14ac:dyDescent="0.25">
      <c r="A3101" t="s">
        <v>4850</v>
      </c>
      <c r="B3101" t="s">
        <v>4849</v>
      </c>
      <c r="C3101">
        <v>13076</v>
      </c>
      <c r="D3101">
        <v>2.57</v>
      </c>
      <c r="E3101">
        <f>IFERROR(VLOOKUP(Table_ExternalData_15[[#This Row],[Id]],Rabati!B:C,2,0),0)</f>
        <v>30</v>
      </c>
      <c r="F3101">
        <v>31</v>
      </c>
      <c r="G3101" t="str">
        <f>VLOOKUP(Table_ExternalData_15[[#This Row],[Id]],'Blagovna izdelek'!A:C,3,0)</f>
        <v>EFB</v>
      </c>
      <c r="H3101">
        <f>Table_ExternalData_15[[#This Row],[Rabat]]*0.2</f>
        <v>6</v>
      </c>
      <c r="I3101" s="2">
        <f>Table_ExternalData_15[[#This Row],[Price]]-(Table_ExternalData_15[[#This Row],[Price]]*Table_ExternalData_15[[#This Row],[BB rabat]])/100</f>
        <v>2.4157999999999999</v>
      </c>
      <c r="J3101" s="2">
        <f>Table_ExternalData_15[[#This Row],[BB cena]]*Table_ExternalData_15[[#Headers],[1,22]]</f>
        <v>2.947276</v>
      </c>
      <c r="K3101" s="2">
        <f>Table_ExternalData_15[[#This Row],[Price]]*Table_ExternalData_15[[#Headers],[1,22]]</f>
        <v>3.1353999999999997</v>
      </c>
      <c r="L3101" s="7">
        <f>IF(G3101="White Shark",E3101*0.5,IF(G3101="Sbox",E3101*0.5,IF(G3101="Tenda",E3101*0.5,E3101*0.2)))/100</f>
        <v>0.06</v>
      </c>
      <c r="M3101" s="2">
        <f>Table_ExternalData_15[[#This Row],[Price]]-Table_ExternalData_15[[#This Row],[Price]]*Table_ExternalData_15[[#This Row],[extra popust]]</f>
        <v>2.4157999999999999</v>
      </c>
      <c r="N3101" s="2">
        <f>IF(M3101&lt;I3101,M3101,I3101)</f>
        <v>2.4157999999999999</v>
      </c>
      <c r="O3101" s="12" t="str">
        <f>IF(N3101&lt;I3101,$U$1," ")</f>
        <v xml:space="preserve"> </v>
      </c>
      <c r="P3101" s="12" t="str">
        <f>IFERROR((O3101+30)," ")</f>
        <v xml:space="preserve"> </v>
      </c>
      <c r="Q3101" s="2">
        <f ca="1">IF(O3101=$U$1,N3101,"0")*1.22</f>
        <v>0</v>
      </c>
    </row>
    <row r="3102" spans="1:17" x14ac:dyDescent="0.25">
      <c r="A3102" t="s">
        <v>4852</v>
      </c>
      <c r="B3102" t="s">
        <v>4851</v>
      </c>
      <c r="C3102">
        <v>13077</v>
      </c>
      <c r="D3102">
        <v>3.38</v>
      </c>
      <c r="E3102">
        <f>IFERROR(VLOOKUP(Table_ExternalData_15[[#This Row],[Id]],Rabati!B:C,2,0),0)</f>
        <v>30</v>
      </c>
      <c r="F3102">
        <v>2</v>
      </c>
      <c r="G3102" t="str">
        <f>VLOOKUP(Table_ExternalData_15[[#This Row],[Id]],'Blagovna izdelek'!A:C,3,0)</f>
        <v>EFB</v>
      </c>
      <c r="H3102">
        <f>Table_ExternalData_15[[#This Row],[Rabat]]*0.2</f>
        <v>6</v>
      </c>
      <c r="I3102" s="2">
        <f>Table_ExternalData_15[[#This Row],[Price]]-(Table_ExternalData_15[[#This Row],[Price]]*Table_ExternalData_15[[#This Row],[BB rabat]])/100</f>
        <v>3.1772</v>
      </c>
      <c r="J3102" s="2">
        <f>Table_ExternalData_15[[#This Row],[BB cena]]*Table_ExternalData_15[[#Headers],[1,22]]</f>
        <v>3.8761839999999999</v>
      </c>
      <c r="K3102" s="2">
        <f>Table_ExternalData_15[[#This Row],[Price]]*Table_ExternalData_15[[#Headers],[1,22]]</f>
        <v>4.1235999999999997</v>
      </c>
      <c r="L3102" s="7">
        <f>IF(G3102="White Shark",E3102*0.5,IF(G3102="Sbox",E3102*0.5,IF(G3102="Tenda",E3102*0.5,E3102*0.2)))/100</f>
        <v>0.06</v>
      </c>
      <c r="M3102" s="2">
        <f>Table_ExternalData_15[[#This Row],[Price]]-Table_ExternalData_15[[#This Row],[Price]]*Table_ExternalData_15[[#This Row],[extra popust]]</f>
        <v>3.1772</v>
      </c>
      <c r="N3102" s="2">
        <f>IF(M3102&lt;I3102,M3102,I3102)</f>
        <v>3.1772</v>
      </c>
      <c r="O3102" s="12" t="str">
        <f>IF(N3102&lt;I3102,$U$1," ")</f>
        <v xml:space="preserve"> </v>
      </c>
      <c r="P3102" s="12" t="str">
        <f>IFERROR((O3102+30)," ")</f>
        <v xml:space="preserve"> </v>
      </c>
      <c r="Q3102" s="2">
        <f ca="1">IF(O3102=$U$1,N3102,"0")*1.22</f>
        <v>0</v>
      </c>
    </row>
    <row r="3103" spans="1:17" x14ac:dyDescent="0.25">
      <c r="A3103" t="s">
        <v>4854</v>
      </c>
      <c r="B3103" t="s">
        <v>4853</v>
      </c>
      <c r="C3103">
        <v>13078</v>
      </c>
      <c r="D3103">
        <v>3.38</v>
      </c>
      <c r="E3103">
        <f>IFERROR(VLOOKUP(Table_ExternalData_15[[#This Row],[Id]],Rabati!B:C,2,0),0)</f>
        <v>30</v>
      </c>
      <c r="F3103">
        <v>11</v>
      </c>
      <c r="G3103" t="str">
        <f>VLOOKUP(Table_ExternalData_15[[#This Row],[Id]],'Blagovna izdelek'!A:C,3,0)</f>
        <v>EFB</v>
      </c>
      <c r="H3103">
        <f>Table_ExternalData_15[[#This Row],[Rabat]]*0.2</f>
        <v>6</v>
      </c>
      <c r="I3103" s="2">
        <f>Table_ExternalData_15[[#This Row],[Price]]-(Table_ExternalData_15[[#This Row],[Price]]*Table_ExternalData_15[[#This Row],[BB rabat]])/100</f>
        <v>3.1772</v>
      </c>
      <c r="J3103" s="2">
        <f>Table_ExternalData_15[[#This Row],[BB cena]]*Table_ExternalData_15[[#Headers],[1,22]]</f>
        <v>3.8761839999999999</v>
      </c>
      <c r="K3103" s="2">
        <f>Table_ExternalData_15[[#This Row],[Price]]*Table_ExternalData_15[[#Headers],[1,22]]</f>
        <v>4.1235999999999997</v>
      </c>
      <c r="L3103" s="7">
        <f>IF(G3103="White Shark",E3103*0.5,IF(G3103="Sbox",E3103*0.5,IF(G3103="Tenda",E3103*0.5,E3103*0.2)))/100</f>
        <v>0.06</v>
      </c>
      <c r="M3103" s="2">
        <f>Table_ExternalData_15[[#This Row],[Price]]-Table_ExternalData_15[[#This Row],[Price]]*Table_ExternalData_15[[#This Row],[extra popust]]</f>
        <v>3.1772</v>
      </c>
      <c r="N3103" s="2">
        <f>IF(M3103&lt;I3103,M3103,I3103)</f>
        <v>3.1772</v>
      </c>
      <c r="O3103" s="12" t="str">
        <f>IF(N3103&lt;I3103,$U$1," ")</f>
        <v xml:space="preserve"> </v>
      </c>
      <c r="P3103" s="12" t="str">
        <f>IFERROR((O3103+30)," ")</f>
        <v xml:space="preserve"> </v>
      </c>
      <c r="Q3103" s="2">
        <f ca="1">IF(O3103=$U$1,N3103,"0")*1.22</f>
        <v>0</v>
      </c>
    </row>
    <row r="3104" spans="1:17" x14ac:dyDescent="0.25">
      <c r="A3104" t="s">
        <v>4856</v>
      </c>
      <c r="B3104" t="s">
        <v>4855</v>
      </c>
      <c r="C3104">
        <v>13079</v>
      </c>
      <c r="D3104">
        <v>3.38</v>
      </c>
      <c r="E3104">
        <f>IFERROR(VLOOKUP(Table_ExternalData_15[[#This Row],[Id]],Rabati!B:C,2,0),0)</f>
        <v>30</v>
      </c>
      <c r="F3104">
        <v>0</v>
      </c>
      <c r="G3104" t="str">
        <f>VLOOKUP(Table_ExternalData_15[[#This Row],[Id]],'Blagovna izdelek'!A:C,3,0)</f>
        <v>EFB</v>
      </c>
      <c r="H3104">
        <f>Table_ExternalData_15[[#This Row],[Rabat]]*0.2</f>
        <v>6</v>
      </c>
      <c r="I3104" s="2">
        <f>Table_ExternalData_15[[#This Row],[Price]]-(Table_ExternalData_15[[#This Row],[Price]]*Table_ExternalData_15[[#This Row],[BB rabat]])/100</f>
        <v>3.1772</v>
      </c>
      <c r="J3104" s="2">
        <f>Table_ExternalData_15[[#This Row],[BB cena]]*Table_ExternalData_15[[#Headers],[1,22]]</f>
        <v>3.8761839999999999</v>
      </c>
      <c r="K3104" s="2">
        <f>Table_ExternalData_15[[#This Row],[Price]]*Table_ExternalData_15[[#Headers],[1,22]]</f>
        <v>4.1235999999999997</v>
      </c>
      <c r="L3104" s="7">
        <f>IF(G3104="White Shark",E3104*0.5,IF(G3104="Sbox",E3104*0.5,IF(G3104="Tenda",E3104*0.5,E3104*0.2)))/100</f>
        <v>0.06</v>
      </c>
      <c r="M3104" s="2">
        <f>Table_ExternalData_15[[#This Row],[Price]]-Table_ExternalData_15[[#This Row],[Price]]*Table_ExternalData_15[[#This Row],[extra popust]]</f>
        <v>3.1772</v>
      </c>
      <c r="N3104" s="2">
        <f>IF(M3104&lt;I3104,M3104,I3104)</f>
        <v>3.1772</v>
      </c>
      <c r="O3104" s="12" t="str">
        <f>IF(N3104&lt;I3104,$U$1," ")</f>
        <v xml:space="preserve"> </v>
      </c>
      <c r="P3104" s="12" t="str">
        <f>IFERROR((O3104+30)," ")</f>
        <v xml:space="preserve"> </v>
      </c>
      <c r="Q3104" s="2">
        <f ca="1">IF(O3104=$U$1,N3104,"0")*1.22</f>
        <v>0</v>
      </c>
    </row>
    <row r="3105" spans="1:17" x14ac:dyDescent="0.25">
      <c r="A3105" t="s">
        <v>4858</v>
      </c>
      <c r="B3105" t="s">
        <v>4857</v>
      </c>
      <c r="C3105">
        <v>13080</v>
      </c>
      <c r="D3105">
        <v>3.38</v>
      </c>
      <c r="E3105">
        <f>IFERROR(VLOOKUP(Table_ExternalData_15[[#This Row],[Id]],Rabati!B:C,2,0),0)</f>
        <v>30</v>
      </c>
      <c r="F3105">
        <v>34</v>
      </c>
      <c r="G3105" t="str">
        <f>VLOOKUP(Table_ExternalData_15[[#This Row],[Id]],'Blagovna izdelek'!A:C,3,0)</f>
        <v>EFB</v>
      </c>
      <c r="H3105">
        <f>Table_ExternalData_15[[#This Row],[Rabat]]*0.2</f>
        <v>6</v>
      </c>
      <c r="I3105" s="2">
        <f>Table_ExternalData_15[[#This Row],[Price]]-(Table_ExternalData_15[[#This Row],[Price]]*Table_ExternalData_15[[#This Row],[BB rabat]])/100</f>
        <v>3.1772</v>
      </c>
      <c r="J3105" s="2">
        <f>Table_ExternalData_15[[#This Row],[BB cena]]*Table_ExternalData_15[[#Headers],[1,22]]</f>
        <v>3.8761839999999999</v>
      </c>
      <c r="K3105" s="2">
        <f>Table_ExternalData_15[[#This Row],[Price]]*Table_ExternalData_15[[#Headers],[1,22]]</f>
        <v>4.1235999999999997</v>
      </c>
      <c r="L3105" s="7">
        <f>IF(G3105="White Shark",E3105*0.5,IF(G3105="Sbox",E3105*0.5,IF(G3105="Tenda",E3105*0.5,E3105*0.2)))/100</f>
        <v>0.06</v>
      </c>
      <c r="M3105" s="2">
        <f>Table_ExternalData_15[[#This Row],[Price]]-Table_ExternalData_15[[#This Row],[Price]]*Table_ExternalData_15[[#This Row],[extra popust]]</f>
        <v>3.1772</v>
      </c>
      <c r="N3105" s="2">
        <f>IF(M3105&lt;I3105,M3105,I3105)</f>
        <v>3.1772</v>
      </c>
      <c r="O3105" s="12" t="str">
        <f>IF(N3105&lt;I3105,$U$1," ")</f>
        <v xml:space="preserve"> </v>
      </c>
      <c r="P3105" s="12" t="str">
        <f>IFERROR((O3105+30)," ")</f>
        <v xml:space="preserve"> </v>
      </c>
      <c r="Q3105" s="2">
        <f ca="1">IF(O3105=$U$1,N3105,"0")*1.22</f>
        <v>0</v>
      </c>
    </row>
    <row r="3106" spans="1:17" x14ac:dyDescent="0.25">
      <c r="A3106" t="s">
        <v>4860</v>
      </c>
      <c r="B3106" t="s">
        <v>4859</v>
      </c>
      <c r="C3106">
        <v>13081</v>
      </c>
      <c r="D3106">
        <v>3.38</v>
      </c>
      <c r="E3106">
        <f>IFERROR(VLOOKUP(Table_ExternalData_15[[#This Row],[Id]],Rabati!B:C,2,0),0)</f>
        <v>30</v>
      </c>
      <c r="F3106">
        <v>32</v>
      </c>
      <c r="G3106" t="str">
        <f>VLOOKUP(Table_ExternalData_15[[#This Row],[Id]],'Blagovna izdelek'!A:C,3,0)</f>
        <v>EFB</v>
      </c>
      <c r="H3106">
        <f>Table_ExternalData_15[[#This Row],[Rabat]]*0.2</f>
        <v>6</v>
      </c>
      <c r="I3106" s="2">
        <f>Table_ExternalData_15[[#This Row],[Price]]-(Table_ExternalData_15[[#This Row],[Price]]*Table_ExternalData_15[[#This Row],[BB rabat]])/100</f>
        <v>3.1772</v>
      </c>
      <c r="J3106" s="2">
        <f>Table_ExternalData_15[[#This Row],[BB cena]]*Table_ExternalData_15[[#Headers],[1,22]]</f>
        <v>3.8761839999999999</v>
      </c>
      <c r="K3106" s="2">
        <f>Table_ExternalData_15[[#This Row],[Price]]*Table_ExternalData_15[[#Headers],[1,22]]</f>
        <v>4.1235999999999997</v>
      </c>
      <c r="L3106" s="7">
        <f>IF(G3106="White Shark",E3106*0.5,IF(G3106="Sbox",E3106*0.5,IF(G3106="Tenda",E3106*0.5,E3106*0.2)))/100</f>
        <v>0.06</v>
      </c>
      <c r="M3106" s="2">
        <f>Table_ExternalData_15[[#This Row],[Price]]-Table_ExternalData_15[[#This Row],[Price]]*Table_ExternalData_15[[#This Row],[extra popust]]</f>
        <v>3.1772</v>
      </c>
      <c r="N3106" s="2">
        <f>IF(M3106&lt;I3106,M3106,I3106)</f>
        <v>3.1772</v>
      </c>
      <c r="O3106" s="12" t="str">
        <f>IF(N3106&lt;I3106,$U$1," ")</f>
        <v xml:space="preserve"> </v>
      </c>
      <c r="P3106" s="12" t="str">
        <f>IFERROR((O3106+30)," ")</f>
        <v xml:space="preserve"> </v>
      </c>
      <c r="Q3106" s="2">
        <f ca="1">IF(O3106=$U$1,N3106,"0")*1.22</f>
        <v>0</v>
      </c>
    </row>
    <row r="3107" spans="1:17" x14ac:dyDescent="0.25">
      <c r="A3107" t="s">
        <v>4862</v>
      </c>
      <c r="B3107" t="s">
        <v>4861</v>
      </c>
      <c r="C3107">
        <v>13082</v>
      </c>
      <c r="D3107">
        <v>3.38</v>
      </c>
      <c r="E3107">
        <f>IFERROR(VLOOKUP(Table_ExternalData_15[[#This Row],[Id]],Rabati!B:C,2,0),0)</f>
        <v>30</v>
      </c>
      <c r="F3107">
        <v>13</v>
      </c>
      <c r="G3107" t="str">
        <f>VLOOKUP(Table_ExternalData_15[[#This Row],[Id]],'Blagovna izdelek'!A:C,3,0)</f>
        <v>EFB</v>
      </c>
      <c r="H3107">
        <f>Table_ExternalData_15[[#This Row],[Rabat]]*0.2</f>
        <v>6</v>
      </c>
      <c r="I3107" s="2">
        <f>Table_ExternalData_15[[#This Row],[Price]]-(Table_ExternalData_15[[#This Row],[Price]]*Table_ExternalData_15[[#This Row],[BB rabat]])/100</f>
        <v>3.1772</v>
      </c>
      <c r="J3107" s="2">
        <f>Table_ExternalData_15[[#This Row],[BB cena]]*Table_ExternalData_15[[#Headers],[1,22]]</f>
        <v>3.8761839999999999</v>
      </c>
      <c r="K3107" s="2">
        <f>Table_ExternalData_15[[#This Row],[Price]]*Table_ExternalData_15[[#Headers],[1,22]]</f>
        <v>4.1235999999999997</v>
      </c>
      <c r="L3107" s="7">
        <f>IF(G3107="White Shark",E3107*0.5,IF(G3107="Sbox",E3107*0.5,IF(G3107="Tenda",E3107*0.5,E3107*0.2)))/100</f>
        <v>0.06</v>
      </c>
      <c r="M3107" s="2">
        <f>Table_ExternalData_15[[#This Row],[Price]]-Table_ExternalData_15[[#This Row],[Price]]*Table_ExternalData_15[[#This Row],[extra popust]]</f>
        <v>3.1772</v>
      </c>
      <c r="N3107" s="2">
        <f>IF(M3107&lt;I3107,M3107,I3107)</f>
        <v>3.1772</v>
      </c>
      <c r="O3107" s="12" t="str">
        <f>IF(N3107&lt;I3107,$U$1," ")</f>
        <v xml:space="preserve"> </v>
      </c>
      <c r="P3107" s="12" t="str">
        <f>IFERROR((O3107+30)," ")</f>
        <v xml:space="preserve"> </v>
      </c>
      <c r="Q3107" s="2">
        <f ca="1">IF(O3107=$U$1,N3107,"0")*1.22</f>
        <v>0</v>
      </c>
    </row>
    <row r="3108" spans="1:17" x14ac:dyDescent="0.25">
      <c r="A3108" t="s">
        <v>4864</v>
      </c>
      <c r="B3108" t="s">
        <v>4863</v>
      </c>
      <c r="C3108">
        <v>13083</v>
      </c>
      <c r="D3108">
        <v>3.38</v>
      </c>
      <c r="E3108">
        <f>IFERROR(VLOOKUP(Table_ExternalData_15[[#This Row],[Id]],Rabati!B:C,2,0),0)</f>
        <v>30</v>
      </c>
      <c r="F3108">
        <v>0</v>
      </c>
      <c r="G3108" t="str">
        <f>VLOOKUP(Table_ExternalData_15[[#This Row],[Id]],'Blagovna izdelek'!A:C,3,0)</f>
        <v>EFB</v>
      </c>
      <c r="H3108">
        <f>Table_ExternalData_15[[#This Row],[Rabat]]*0.2</f>
        <v>6</v>
      </c>
      <c r="I3108" s="2">
        <f>Table_ExternalData_15[[#This Row],[Price]]-(Table_ExternalData_15[[#This Row],[Price]]*Table_ExternalData_15[[#This Row],[BB rabat]])/100</f>
        <v>3.1772</v>
      </c>
      <c r="J3108" s="2">
        <f>Table_ExternalData_15[[#This Row],[BB cena]]*Table_ExternalData_15[[#Headers],[1,22]]</f>
        <v>3.8761839999999999</v>
      </c>
      <c r="K3108" s="2">
        <f>Table_ExternalData_15[[#This Row],[Price]]*Table_ExternalData_15[[#Headers],[1,22]]</f>
        <v>4.1235999999999997</v>
      </c>
      <c r="L3108" s="7">
        <f>IF(G3108="White Shark",E3108*0.5,IF(G3108="Sbox",E3108*0.5,IF(G3108="Tenda",E3108*0.5,E3108*0.2)))/100</f>
        <v>0.06</v>
      </c>
      <c r="M3108" s="2">
        <f>Table_ExternalData_15[[#This Row],[Price]]-Table_ExternalData_15[[#This Row],[Price]]*Table_ExternalData_15[[#This Row],[extra popust]]</f>
        <v>3.1772</v>
      </c>
      <c r="N3108" s="2">
        <f>IF(M3108&lt;I3108,M3108,I3108)</f>
        <v>3.1772</v>
      </c>
      <c r="O3108" s="12" t="str">
        <f>IF(N3108&lt;I3108,$U$1," ")</f>
        <v xml:space="preserve"> </v>
      </c>
      <c r="P3108" s="12" t="str">
        <f>IFERROR((O3108+30)," ")</f>
        <v xml:space="preserve"> </v>
      </c>
      <c r="Q3108" s="2">
        <f ca="1">IF(O3108=$U$1,N3108,"0")*1.22</f>
        <v>0</v>
      </c>
    </row>
    <row r="3109" spans="1:17" x14ac:dyDescent="0.25">
      <c r="A3109" t="s">
        <v>4866</v>
      </c>
      <c r="B3109" t="s">
        <v>4865</v>
      </c>
      <c r="C3109">
        <v>13084</v>
      </c>
      <c r="D3109">
        <v>3.38</v>
      </c>
      <c r="E3109">
        <f>IFERROR(VLOOKUP(Table_ExternalData_15[[#This Row],[Id]],Rabati!B:C,2,0),0)</f>
        <v>30</v>
      </c>
      <c r="F3109">
        <v>25</v>
      </c>
      <c r="G3109" t="str">
        <f>VLOOKUP(Table_ExternalData_15[[#This Row],[Id]],'Blagovna izdelek'!A:C,3,0)</f>
        <v>EFB</v>
      </c>
      <c r="H3109">
        <f>Table_ExternalData_15[[#This Row],[Rabat]]*0.2</f>
        <v>6</v>
      </c>
      <c r="I3109" s="2">
        <f>Table_ExternalData_15[[#This Row],[Price]]-(Table_ExternalData_15[[#This Row],[Price]]*Table_ExternalData_15[[#This Row],[BB rabat]])/100</f>
        <v>3.1772</v>
      </c>
      <c r="J3109" s="2">
        <f>Table_ExternalData_15[[#This Row],[BB cena]]*Table_ExternalData_15[[#Headers],[1,22]]</f>
        <v>3.8761839999999999</v>
      </c>
      <c r="K3109" s="2">
        <f>Table_ExternalData_15[[#This Row],[Price]]*Table_ExternalData_15[[#Headers],[1,22]]</f>
        <v>4.1235999999999997</v>
      </c>
      <c r="L3109" s="7">
        <f>IF(G3109="White Shark",E3109*0.5,IF(G3109="Sbox",E3109*0.5,IF(G3109="Tenda",E3109*0.5,E3109*0.2)))/100</f>
        <v>0.06</v>
      </c>
      <c r="M3109" s="2">
        <f>Table_ExternalData_15[[#This Row],[Price]]-Table_ExternalData_15[[#This Row],[Price]]*Table_ExternalData_15[[#This Row],[extra popust]]</f>
        <v>3.1772</v>
      </c>
      <c r="N3109" s="2">
        <f>IF(M3109&lt;I3109,M3109,I3109)</f>
        <v>3.1772</v>
      </c>
      <c r="O3109" s="12" t="str">
        <f>IF(N3109&lt;I3109,$U$1," ")</f>
        <v xml:space="preserve"> </v>
      </c>
      <c r="P3109" s="12" t="str">
        <f>IFERROR((O3109+30)," ")</f>
        <v xml:space="preserve"> </v>
      </c>
      <c r="Q3109" s="2">
        <f ca="1">IF(O3109=$U$1,N3109,"0")*1.22</f>
        <v>0</v>
      </c>
    </row>
    <row r="3110" spans="1:17" x14ac:dyDescent="0.25">
      <c r="A3110" t="s">
        <v>4868</v>
      </c>
      <c r="B3110" t="s">
        <v>4867</v>
      </c>
      <c r="C3110">
        <v>13085</v>
      </c>
      <c r="D3110">
        <v>4.6100000000000003</v>
      </c>
      <c r="E3110">
        <f>IFERROR(VLOOKUP(Table_ExternalData_15[[#This Row],[Id]],Rabati!B:C,2,0),0)</f>
        <v>30</v>
      </c>
      <c r="F3110">
        <v>11</v>
      </c>
      <c r="G3110" t="str">
        <f>VLOOKUP(Table_ExternalData_15[[#This Row],[Id]],'Blagovna izdelek'!A:C,3,0)</f>
        <v>EFB</v>
      </c>
      <c r="H3110">
        <f>Table_ExternalData_15[[#This Row],[Rabat]]*0.2</f>
        <v>6</v>
      </c>
      <c r="I3110" s="2">
        <f>Table_ExternalData_15[[#This Row],[Price]]-(Table_ExternalData_15[[#This Row],[Price]]*Table_ExternalData_15[[#This Row],[BB rabat]])/100</f>
        <v>4.3334000000000001</v>
      </c>
      <c r="J3110" s="2">
        <f>Table_ExternalData_15[[#This Row],[BB cena]]*Table_ExternalData_15[[#Headers],[1,22]]</f>
        <v>5.2867480000000002</v>
      </c>
      <c r="K3110" s="2">
        <f>Table_ExternalData_15[[#This Row],[Price]]*Table_ExternalData_15[[#Headers],[1,22]]</f>
        <v>5.6242000000000001</v>
      </c>
      <c r="L3110" s="7">
        <f>IF(G3110="White Shark",E3110*0.5,IF(G3110="Sbox",E3110*0.5,IF(G3110="Tenda",E3110*0.5,E3110*0.2)))/100</f>
        <v>0.06</v>
      </c>
      <c r="M3110" s="2">
        <f>Table_ExternalData_15[[#This Row],[Price]]-Table_ExternalData_15[[#This Row],[Price]]*Table_ExternalData_15[[#This Row],[extra popust]]</f>
        <v>4.3334000000000001</v>
      </c>
      <c r="N3110" s="2">
        <f>IF(M3110&lt;I3110,M3110,I3110)</f>
        <v>4.3334000000000001</v>
      </c>
      <c r="O3110" s="12" t="str">
        <f>IF(N3110&lt;I3110,$U$1," ")</f>
        <v xml:space="preserve"> </v>
      </c>
      <c r="P3110" s="12" t="str">
        <f>IFERROR((O3110+30)," ")</f>
        <v xml:space="preserve"> </v>
      </c>
      <c r="Q3110" s="2">
        <f ca="1">IF(O3110=$U$1,N3110,"0")*1.22</f>
        <v>0</v>
      </c>
    </row>
    <row r="3111" spans="1:17" x14ac:dyDescent="0.25">
      <c r="A3111" t="s">
        <v>4870</v>
      </c>
      <c r="B3111" t="s">
        <v>4869</v>
      </c>
      <c r="C3111">
        <v>13086</v>
      </c>
      <c r="D3111">
        <v>4.6100000000000003</v>
      </c>
      <c r="E3111">
        <f>IFERROR(VLOOKUP(Table_ExternalData_15[[#This Row],[Id]],Rabati!B:C,2,0),0)</f>
        <v>30</v>
      </c>
      <c r="F3111">
        <v>28</v>
      </c>
      <c r="G3111" t="str">
        <f>VLOOKUP(Table_ExternalData_15[[#This Row],[Id]],'Blagovna izdelek'!A:C,3,0)</f>
        <v>EFB</v>
      </c>
      <c r="H3111">
        <f>Table_ExternalData_15[[#This Row],[Rabat]]*0.2</f>
        <v>6</v>
      </c>
      <c r="I3111" s="2">
        <f>Table_ExternalData_15[[#This Row],[Price]]-(Table_ExternalData_15[[#This Row],[Price]]*Table_ExternalData_15[[#This Row],[BB rabat]])/100</f>
        <v>4.3334000000000001</v>
      </c>
      <c r="J3111" s="2">
        <f>Table_ExternalData_15[[#This Row],[BB cena]]*Table_ExternalData_15[[#Headers],[1,22]]</f>
        <v>5.2867480000000002</v>
      </c>
      <c r="K3111" s="2">
        <f>Table_ExternalData_15[[#This Row],[Price]]*Table_ExternalData_15[[#Headers],[1,22]]</f>
        <v>5.6242000000000001</v>
      </c>
      <c r="L3111" s="7">
        <f>IF(G3111="White Shark",E3111*0.5,IF(G3111="Sbox",E3111*0.5,IF(G3111="Tenda",E3111*0.5,E3111*0.2)))/100</f>
        <v>0.06</v>
      </c>
      <c r="M3111" s="2">
        <f>Table_ExternalData_15[[#This Row],[Price]]-Table_ExternalData_15[[#This Row],[Price]]*Table_ExternalData_15[[#This Row],[extra popust]]</f>
        <v>4.3334000000000001</v>
      </c>
      <c r="N3111" s="2">
        <f>IF(M3111&lt;I3111,M3111,I3111)</f>
        <v>4.3334000000000001</v>
      </c>
      <c r="O3111" s="12" t="str">
        <f>IF(N3111&lt;I3111,$U$1," ")</f>
        <v xml:space="preserve"> </v>
      </c>
      <c r="P3111" s="12" t="str">
        <f>IFERROR((O3111+30)," ")</f>
        <v xml:space="preserve"> </v>
      </c>
      <c r="Q3111" s="2">
        <f ca="1">IF(O3111=$U$1,N3111,"0")*1.22</f>
        <v>0</v>
      </c>
    </row>
    <row r="3112" spans="1:17" x14ac:dyDescent="0.25">
      <c r="A3112" t="s">
        <v>4872</v>
      </c>
      <c r="B3112" t="s">
        <v>4871</v>
      </c>
      <c r="C3112">
        <v>13087</v>
      </c>
      <c r="D3112">
        <v>4.6100000000000003</v>
      </c>
      <c r="E3112">
        <f>IFERROR(VLOOKUP(Table_ExternalData_15[[#This Row],[Id]],Rabati!B:C,2,0),0)</f>
        <v>30</v>
      </c>
      <c r="F3112">
        <v>13</v>
      </c>
      <c r="G3112" t="str">
        <f>VLOOKUP(Table_ExternalData_15[[#This Row],[Id]],'Blagovna izdelek'!A:C,3,0)</f>
        <v>EFB</v>
      </c>
      <c r="H3112">
        <f>Table_ExternalData_15[[#This Row],[Rabat]]*0.2</f>
        <v>6</v>
      </c>
      <c r="I3112" s="2">
        <f>Table_ExternalData_15[[#This Row],[Price]]-(Table_ExternalData_15[[#This Row],[Price]]*Table_ExternalData_15[[#This Row],[BB rabat]])/100</f>
        <v>4.3334000000000001</v>
      </c>
      <c r="J3112" s="2">
        <f>Table_ExternalData_15[[#This Row],[BB cena]]*Table_ExternalData_15[[#Headers],[1,22]]</f>
        <v>5.2867480000000002</v>
      </c>
      <c r="K3112" s="2">
        <f>Table_ExternalData_15[[#This Row],[Price]]*Table_ExternalData_15[[#Headers],[1,22]]</f>
        <v>5.6242000000000001</v>
      </c>
      <c r="L3112" s="7">
        <f>IF(G3112="White Shark",E3112*0.5,IF(G3112="Sbox",E3112*0.5,IF(G3112="Tenda",E3112*0.5,E3112*0.2)))/100</f>
        <v>0.06</v>
      </c>
      <c r="M3112" s="2">
        <f>Table_ExternalData_15[[#This Row],[Price]]-Table_ExternalData_15[[#This Row],[Price]]*Table_ExternalData_15[[#This Row],[extra popust]]</f>
        <v>4.3334000000000001</v>
      </c>
      <c r="N3112" s="2">
        <f>IF(M3112&lt;I3112,M3112,I3112)</f>
        <v>4.3334000000000001</v>
      </c>
      <c r="O3112" s="12" t="str">
        <f>IF(N3112&lt;I3112,$U$1," ")</f>
        <v xml:space="preserve"> </v>
      </c>
      <c r="P3112" s="12" t="str">
        <f>IFERROR((O3112+30)," ")</f>
        <v xml:space="preserve"> </v>
      </c>
      <c r="Q3112" s="2">
        <f ca="1">IF(O3112=$U$1,N3112,"0")*1.22</f>
        <v>0</v>
      </c>
    </row>
    <row r="3113" spans="1:17" x14ac:dyDescent="0.25">
      <c r="A3113" t="s">
        <v>4874</v>
      </c>
      <c r="B3113" t="s">
        <v>4873</v>
      </c>
      <c r="C3113">
        <v>13088</v>
      </c>
      <c r="D3113">
        <v>4.6100000000000003</v>
      </c>
      <c r="E3113">
        <f>IFERROR(VLOOKUP(Table_ExternalData_15[[#This Row],[Id]],Rabati!B:C,2,0),0)</f>
        <v>30</v>
      </c>
      <c r="F3113">
        <v>14</v>
      </c>
      <c r="G3113" t="str">
        <f>VLOOKUP(Table_ExternalData_15[[#This Row],[Id]],'Blagovna izdelek'!A:C,3,0)</f>
        <v>EFB</v>
      </c>
      <c r="H3113">
        <f>Table_ExternalData_15[[#This Row],[Rabat]]*0.2</f>
        <v>6</v>
      </c>
      <c r="I3113" s="2">
        <f>Table_ExternalData_15[[#This Row],[Price]]-(Table_ExternalData_15[[#This Row],[Price]]*Table_ExternalData_15[[#This Row],[BB rabat]])/100</f>
        <v>4.3334000000000001</v>
      </c>
      <c r="J3113" s="2">
        <f>Table_ExternalData_15[[#This Row],[BB cena]]*Table_ExternalData_15[[#Headers],[1,22]]</f>
        <v>5.2867480000000002</v>
      </c>
      <c r="K3113" s="2">
        <f>Table_ExternalData_15[[#This Row],[Price]]*Table_ExternalData_15[[#Headers],[1,22]]</f>
        <v>5.6242000000000001</v>
      </c>
      <c r="L3113" s="7">
        <f>IF(G3113="White Shark",E3113*0.5,IF(G3113="Sbox",E3113*0.5,IF(G3113="Tenda",E3113*0.5,E3113*0.2)))/100</f>
        <v>0.06</v>
      </c>
      <c r="M3113" s="2">
        <f>Table_ExternalData_15[[#This Row],[Price]]-Table_ExternalData_15[[#This Row],[Price]]*Table_ExternalData_15[[#This Row],[extra popust]]</f>
        <v>4.3334000000000001</v>
      </c>
      <c r="N3113" s="2">
        <f>IF(M3113&lt;I3113,M3113,I3113)</f>
        <v>4.3334000000000001</v>
      </c>
      <c r="O3113" s="12" t="str">
        <f>IF(N3113&lt;I3113,$U$1," ")</f>
        <v xml:space="preserve"> </v>
      </c>
      <c r="P3113" s="12" t="str">
        <f>IFERROR((O3113+30)," ")</f>
        <v xml:space="preserve"> </v>
      </c>
      <c r="Q3113" s="2">
        <f ca="1">IF(O3113=$U$1,N3113,"0")*1.22</f>
        <v>0</v>
      </c>
    </row>
    <row r="3114" spans="1:17" x14ac:dyDescent="0.25">
      <c r="A3114" t="s">
        <v>4876</v>
      </c>
      <c r="B3114" t="s">
        <v>4875</v>
      </c>
      <c r="C3114">
        <v>13089</v>
      </c>
      <c r="D3114">
        <v>4.6100000000000003</v>
      </c>
      <c r="E3114">
        <f>IFERROR(VLOOKUP(Table_ExternalData_15[[#This Row],[Id]],Rabati!B:C,2,0),0)</f>
        <v>30</v>
      </c>
      <c r="F3114">
        <v>36</v>
      </c>
      <c r="G3114" t="str">
        <f>VLOOKUP(Table_ExternalData_15[[#This Row],[Id]],'Blagovna izdelek'!A:C,3,0)</f>
        <v>EFB</v>
      </c>
      <c r="H3114">
        <f>Table_ExternalData_15[[#This Row],[Rabat]]*0.2</f>
        <v>6</v>
      </c>
      <c r="I3114" s="2">
        <f>Table_ExternalData_15[[#This Row],[Price]]-(Table_ExternalData_15[[#This Row],[Price]]*Table_ExternalData_15[[#This Row],[BB rabat]])/100</f>
        <v>4.3334000000000001</v>
      </c>
      <c r="J3114" s="2">
        <f>Table_ExternalData_15[[#This Row],[BB cena]]*Table_ExternalData_15[[#Headers],[1,22]]</f>
        <v>5.2867480000000002</v>
      </c>
      <c r="K3114" s="2">
        <f>Table_ExternalData_15[[#This Row],[Price]]*Table_ExternalData_15[[#Headers],[1,22]]</f>
        <v>5.6242000000000001</v>
      </c>
      <c r="L3114" s="7">
        <f>IF(G3114="White Shark",E3114*0.5,IF(G3114="Sbox",E3114*0.5,IF(G3114="Tenda",E3114*0.5,E3114*0.2)))/100</f>
        <v>0.06</v>
      </c>
      <c r="M3114" s="2">
        <f>Table_ExternalData_15[[#This Row],[Price]]-Table_ExternalData_15[[#This Row],[Price]]*Table_ExternalData_15[[#This Row],[extra popust]]</f>
        <v>4.3334000000000001</v>
      </c>
      <c r="N3114" s="2">
        <f>IF(M3114&lt;I3114,M3114,I3114)</f>
        <v>4.3334000000000001</v>
      </c>
      <c r="O3114" s="12" t="str">
        <f>IF(N3114&lt;I3114,$U$1," ")</f>
        <v xml:space="preserve"> </v>
      </c>
      <c r="P3114" s="12" t="str">
        <f>IFERROR((O3114+30)," ")</f>
        <v xml:space="preserve"> </v>
      </c>
      <c r="Q3114" s="2">
        <f ca="1">IF(O3114=$U$1,N3114,"0")*1.22</f>
        <v>0</v>
      </c>
    </row>
    <row r="3115" spans="1:17" x14ac:dyDescent="0.25">
      <c r="A3115" t="s">
        <v>4878</v>
      </c>
      <c r="B3115" t="s">
        <v>4877</v>
      </c>
      <c r="C3115">
        <v>13090</v>
      </c>
      <c r="D3115">
        <v>4.6100000000000003</v>
      </c>
      <c r="E3115">
        <f>IFERROR(VLOOKUP(Table_ExternalData_15[[#This Row],[Id]],Rabati!B:C,2,0),0)</f>
        <v>30</v>
      </c>
      <c r="F3115">
        <v>26</v>
      </c>
      <c r="G3115" t="str">
        <f>VLOOKUP(Table_ExternalData_15[[#This Row],[Id]],'Blagovna izdelek'!A:C,3,0)</f>
        <v>EFB</v>
      </c>
      <c r="H3115">
        <f>Table_ExternalData_15[[#This Row],[Rabat]]*0.2</f>
        <v>6</v>
      </c>
      <c r="I3115" s="2">
        <f>Table_ExternalData_15[[#This Row],[Price]]-(Table_ExternalData_15[[#This Row],[Price]]*Table_ExternalData_15[[#This Row],[BB rabat]])/100</f>
        <v>4.3334000000000001</v>
      </c>
      <c r="J3115" s="2">
        <f>Table_ExternalData_15[[#This Row],[BB cena]]*Table_ExternalData_15[[#Headers],[1,22]]</f>
        <v>5.2867480000000002</v>
      </c>
      <c r="K3115" s="2">
        <f>Table_ExternalData_15[[#This Row],[Price]]*Table_ExternalData_15[[#Headers],[1,22]]</f>
        <v>5.6242000000000001</v>
      </c>
      <c r="L3115" s="7">
        <f>IF(G3115="White Shark",E3115*0.5,IF(G3115="Sbox",E3115*0.5,IF(G3115="Tenda",E3115*0.5,E3115*0.2)))/100</f>
        <v>0.06</v>
      </c>
      <c r="M3115" s="2">
        <f>Table_ExternalData_15[[#This Row],[Price]]-Table_ExternalData_15[[#This Row],[Price]]*Table_ExternalData_15[[#This Row],[extra popust]]</f>
        <v>4.3334000000000001</v>
      </c>
      <c r="N3115" s="2">
        <f>IF(M3115&lt;I3115,M3115,I3115)</f>
        <v>4.3334000000000001</v>
      </c>
      <c r="O3115" s="12" t="str">
        <f>IF(N3115&lt;I3115,$U$1," ")</f>
        <v xml:space="preserve"> </v>
      </c>
      <c r="P3115" s="12" t="str">
        <f>IFERROR((O3115+30)," ")</f>
        <v xml:space="preserve"> </v>
      </c>
      <c r="Q3115" s="2">
        <f ca="1">IF(O3115=$U$1,N3115,"0")*1.22</f>
        <v>0</v>
      </c>
    </row>
    <row r="3116" spans="1:17" x14ac:dyDescent="0.25">
      <c r="A3116" t="s">
        <v>4880</v>
      </c>
      <c r="B3116" t="s">
        <v>4879</v>
      </c>
      <c r="C3116">
        <v>13091</v>
      </c>
      <c r="D3116">
        <v>4.6100000000000003</v>
      </c>
      <c r="E3116">
        <f>IFERROR(VLOOKUP(Table_ExternalData_15[[#This Row],[Id]],Rabati!B:C,2,0),0)</f>
        <v>30</v>
      </c>
      <c r="F3116">
        <v>30</v>
      </c>
      <c r="G3116" t="str">
        <f>VLOOKUP(Table_ExternalData_15[[#This Row],[Id]],'Blagovna izdelek'!A:C,3,0)</f>
        <v>EFB</v>
      </c>
      <c r="H3116">
        <f>Table_ExternalData_15[[#This Row],[Rabat]]*0.2</f>
        <v>6</v>
      </c>
      <c r="I3116" s="2">
        <f>Table_ExternalData_15[[#This Row],[Price]]-(Table_ExternalData_15[[#This Row],[Price]]*Table_ExternalData_15[[#This Row],[BB rabat]])/100</f>
        <v>4.3334000000000001</v>
      </c>
      <c r="J3116" s="2">
        <f>Table_ExternalData_15[[#This Row],[BB cena]]*Table_ExternalData_15[[#Headers],[1,22]]</f>
        <v>5.2867480000000002</v>
      </c>
      <c r="K3116" s="2">
        <f>Table_ExternalData_15[[#This Row],[Price]]*Table_ExternalData_15[[#Headers],[1,22]]</f>
        <v>5.6242000000000001</v>
      </c>
      <c r="L3116" s="7">
        <f>IF(G3116="White Shark",E3116*0.5,IF(G3116="Sbox",E3116*0.5,IF(G3116="Tenda",E3116*0.5,E3116*0.2)))/100</f>
        <v>0.06</v>
      </c>
      <c r="M3116" s="2">
        <f>Table_ExternalData_15[[#This Row],[Price]]-Table_ExternalData_15[[#This Row],[Price]]*Table_ExternalData_15[[#This Row],[extra popust]]</f>
        <v>4.3334000000000001</v>
      </c>
      <c r="N3116" s="2">
        <f>IF(M3116&lt;I3116,M3116,I3116)</f>
        <v>4.3334000000000001</v>
      </c>
      <c r="O3116" s="12" t="str">
        <f>IF(N3116&lt;I3116,$U$1," ")</f>
        <v xml:space="preserve"> </v>
      </c>
      <c r="P3116" s="12" t="str">
        <f>IFERROR((O3116+30)," ")</f>
        <v xml:space="preserve"> </v>
      </c>
      <c r="Q3116" s="2">
        <f ca="1">IF(O3116=$U$1,N3116,"0")*1.22</f>
        <v>0</v>
      </c>
    </row>
    <row r="3117" spans="1:17" x14ac:dyDescent="0.25">
      <c r="A3117" t="s">
        <v>4882</v>
      </c>
      <c r="B3117" t="s">
        <v>4881</v>
      </c>
      <c r="C3117">
        <v>13092</v>
      </c>
      <c r="D3117">
        <v>5.95</v>
      </c>
      <c r="E3117">
        <f>IFERROR(VLOOKUP(Table_ExternalData_15[[#This Row],[Id]],Rabati!B:C,2,0),0)</f>
        <v>30</v>
      </c>
      <c r="F3117">
        <v>24</v>
      </c>
      <c r="G3117" t="str">
        <f>VLOOKUP(Table_ExternalData_15[[#This Row],[Id]],'Blagovna izdelek'!A:C,3,0)</f>
        <v>EFB</v>
      </c>
      <c r="H3117">
        <f>Table_ExternalData_15[[#This Row],[Rabat]]*0.2</f>
        <v>6</v>
      </c>
      <c r="I3117" s="2">
        <f>Table_ExternalData_15[[#This Row],[Price]]-(Table_ExternalData_15[[#This Row],[Price]]*Table_ExternalData_15[[#This Row],[BB rabat]])/100</f>
        <v>5.593</v>
      </c>
      <c r="J3117" s="2">
        <f>Table_ExternalData_15[[#This Row],[BB cena]]*Table_ExternalData_15[[#Headers],[1,22]]</f>
        <v>6.8234599999999999</v>
      </c>
      <c r="K3117" s="2">
        <f>Table_ExternalData_15[[#This Row],[Price]]*Table_ExternalData_15[[#Headers],[1,22]]</f>
        <v>7.2590000000000003</v>
      </c>
      <c r="L3117" s="7">
        <f>IF(G3117="White Shark",E3117*0.5,IF(G3117="Sbox",E3117*0.5,IF(G3117="Tenda",E3117*0.5,E3117*0.2)))/100</f>
        <v>0.06</v>
      </c>
      <c r="M3117" s="2">
        <f>Table_ExternalData_15[[#This Row],[Price]]-Table_ExternalData_15[[#This Row],[Price]]*Table_ExternalData_15[[#This Row],[extra popust]]</f>
        <v>5.593</v>
      </c>
      <c r="N3117" s="2">
        <f>IF(M3117&lt;I3117,M3117,I3117)</f>
        <v>5.593</v>
      </c>
      <c r="O3117" s="12" t="str">
        <f>IF(N3117&lt;I3117,$U$1," ")</f>
        <v xml:space="preserve"> </v>
      </c>
      <c r="P3117" s="12" t="str">
        <f>IFERROR((O3117+30)," ")</f>
        <v xml:space="preserve"> </v>
      </c>
      <c r="Q3117" s="2">
        <f ca="1">IF(O3117=$U$1,N3117,"0")*1.22</f>
        <v>0</v>
      </c>
    </row>
    <row r="3118" spans="1:17" x14ac:dyDescent="0.25">
      <c r="A3118" t="s">
        <v>4884</v>
      </c>
      <c r="B3118" t="s">
        <v>4883</v>
      </c>
      <c r="C3118">
        <v>13093</v>
      </c>
      <c r="D3118">
        <v>5.95</v>
      </c>
      <c r="E3118">
        <f>IFERROR(VLOOKUP(Table_ExternalData_15[[#This Row],[Id]],Rabati!B:C,2,0),0)</f>
        <v>30</v>
      </c>
      <c r="F3118">
        <v>0</v>
      </c>
      <c r="G3118" t="str">
        <f>VLOOKUP(Table_ExternalData_15[[#This Row],[Id]],'Blagovna izdelek'!A:C,3,0)</f>
        <v>EFB</v>
      </c>
      <c r="H3118">
        <f>Table_ExternalData_15[[#This Row],[Rabat]]*0.2</f>
        <v>6</v>
      </c>
      <c r="I3118" s="2">
        <f>Table_ExternalData_15[[#This Row],[Price]]-(Table_ExternalData_15[[#This Row],[Price]]*Table_ExternalData_15[[#This Row],[BB rabat]])/100</f>
        <v>5.593</v>
      </c>
      <c r="J3118" s="2">
        <f>Table_ExternalData_15[[#This Row],[BB cena]]*Table_ExternalData_15[[#Headers],[1,22]]</f>
        <v>6.8234599999999999</v>
      </c>
      <c r="K3118" s="2">
        <f>Table_ExternalData_15[[#This Row],[Price]]*Table_ExternalData_15[[#Headers],[1,22]]</f>
        <v>7.2590000000000003</v>
      </c>
      <c r="L3118" s="7">
        <f>IF(G3118="White Shark",E3118*0.5,IF(G3118="Sbox",E3118*0.5,IF(G3118="Tenda",E3118*0.5,E3118*0.2)))/100</f>
        <v>0.06</v>
      </c>
      <c r="M3118" s="2">
        <f>Table_ExternalData_15[[#This Row],[Price]]-Table_ExternalData_15[[#This Row],[Price]]*Table_ExternalData_15[[#This Row],[extra popust]]</f>
        <v>5.593</v>
      </c>
      <c r="N3118" s="2">
        <f>IF(M3118&lt;I3118,M3118,I3118)</f>
        <v>5.593</v>
      </c>
      <c r="O3118" s="12" t="str">
        <f>IF(N3118&lt;I3118,$U$1," ")</f>
        <v xml:space="preserve"> </v>
      </c>
      <c r="P3118" s="12" t="str">
        <f>IFERROR((O3118+30)," ")</f>
        <v xml:space="preserve"> </v>
      </c>
      <c r="Q3118" s="2">
        <f ca="1">IF(O3118=$U$1,N3118,"0")*1.22</f>
        <v>0</v>
      </c>
    </row>
    <row r="3119" spans="1:17" x14ac:dyDescent="0.25">
      <c r="A3119" t="s">
        <v>4886</v>
      </c>
      <c r="B3119" t="s">
        <v>4885</v>
      </c>
      <c r="C3119">
        <v>13094</v>
      </c>
      <c r="D3119">
        <v>5.95</v>
      </c>
      <c r="E3119">
        <f>IFERROR(VLOOKUP(Table_ExternalData_15[[#This Row],[Id]],Rabati!B:C,2,0),0)</f>
        <v>30</v>
      </c>
      <c r="F3119">
        <v>27</v>
      </c>
      <c r="G3119" t="str">
        <f>VLOOKUP(Table_ExternalData_15[[#This Row],[Id]],'Blagovna izdelek'!A:C,3,0)</f>
        <v>EFB</v>
      </c>
      <c r="H3119">
        <f>Table_ExternalData_15[[#This Row],[Rabat]]*0.2</f>
        <v>6</v>
      </c>
      <c r="I3119" s="2">
        <f>Table_ExternalData_15[[#This Row],[Price]]-(Table_ExternalData_15[[#This Row],[Price]]*Table_ExternalData_15[[#This Row],[BB rabat]])/100</f>
        <v>5.593</v>
      </c>
      <c r="J3119" s="2">
        <f>Table_ExternalData_15[[#This Row],[BB cena]]*Table_ExternalData_15[[#Headers],[1,22]]</f>
        <v>6.8234599999999999</v>
      </c>
      <c r="K3119" s="2">
        <f>Table_ExternalData_15[[#This Row],[Price]]*Table_ExternalData_15[[#Headers],[1,22]]</f>
        <v>7.2590000000000003</v>
      </c>
      <c r="L3119" s="7">
        <f>IF(G3119="White Shark",E3119*0.5,IF(G3119="Sbox",E3119*0.5,IF(G3119="Tenda",E3119*0.5,E3119*0.2)))/100</f>
        <v>0.06</v>
      </c>
      <c r="M3119" s="2">
        <f>Table_ExternalData_15[[#This Row],[Price]]-Table_ExternalData_15[[#This Row],[Price]]*Table_ExternalData_15[[#This Row],[extra popust]]</f>
        <v>5.593</v>
      </c>
      <c r="N3119" s="2">
        <f>IF(M3119&lt;I3119,M3119,I3119)</f>
        <v>5.593</v>
      </c>
      <c r="O3119" s="12" t="str">
        <f>IF(N3119&lt;I3119,$U$1," ")</f>
        <v xml:space="preserve"> </v>
      </c>
      <c r="P3119" s="12" t="str">
        <f>IFERROR((O3119+30)," ")</f>
        <v xml:space="preserve"> </v>
      </c>
      <c r="Q3119" s="2">
        <f ca="1">IF(O3119=$U$1,N3119,"0")*1.22</f>
        <v>0</v>
      </c>
    </row>
    <row r="3120" spans="1:17" x14ac:dyDescent="0.25">
      <c r="A3120" t="s">
        <v>4888</v>
      </c>
      <c r="B3120" t="s">
        <v>4887</v>
      </c>
      <c r="C3120">
        <v>13095</v>
      </c>
      <c r="D3120">
        <v>5.95</v>
      </c>
      <c r="E3120">
        <f>IFERROR(VLOOKUP(Table_ExternalData_15[[#This Row],[Id]],Rabati!B:C,2,0),0)</f>
        <v>30</v>
      </c>
      <c r="F3120">
        <v>25</v>
      </c>
      <c r="G3120" t="str">
        <f>VLOOKUP(Table_ExternalData_15[[#This Row],[Id]],'Blagovna izdelek'!A:C,3,0)</f>
        <v>EFB</v>
      </c>
      <c r="H3120">
        <f>Table_ExternalData_15[[#This Row],[Rabat]]*0.2</f>
        <v>6</v>
      </c>
      <c r="I3120" s="2">
        <f>Table_ExternalData_15[[#This Row],[Price]]-(Table_ExternalData_15[[#This Row],[Price]]*Table_ExternalData_15[[#This Row],[BB rabat]])/100</f>
        <v>5.593</v>
      </c>
      <c r="J3120" s="2">
        <f>Table_ExternalData_15[[#This Row],[BB cena]]*Table_ExternalData_15[[#Headers],[1,22]]</f>
        <v>6.8234599999999999</v>
      </c>
      <c r="K3120" s="2">
        <f>Table_ExternalData_15[[#This Row],[Price]]*Table_ExternalData_15[[#Headers],[1,22]]</f>
        <v>7.2590000000000003</v>
      </c>
      <c r="L3120" s="7">
        <f>IF(G3120="White Shark",E3120*0.5,IF(G3120="Sbox",E3120*0.5,IF(G3120="Tenda",E3120*0.5,E3120*0.2)))/100</f>
        <v>0.06</v>
      </c>
      <c r="M3120" s="2">
        <f>Table_ExternalData_15[[#This Row],[Price]]-Table_ExternalData_15[[#This Row],[Price]]*Table_ExternalData_15[[#This Row],[extra popust]]</f>
        <v>5.593</v>
      </c>
      <c r="N3120" s="2">
        <f>IF(M3120&lt;I3120,M3120,I3120)</f>
        <v>5.593</v>
      </c>
      <c r="O3120" s="12" t="str">
        <f>IF(N3120&lt;I3120,$U$1," ")</f>
        <v xml:space="preserve"> </v>
      </c>
      <c r="P3120" s="12" t="str">
        <f>IFERROR((O3120+30)," ")</f>
        <v xml:space="preserve"> </v>
      </c>
      <c r="Q3120" s="2">
        <f ca="1">IF(O3120=$U$1,N3120,"0")*1.22</f>
        <v>0</v>
      </c>
    </row>
    <row r="3121" spans="1:17" x14ac:dyDescent="0.25">
      <c r="A3121" t="s">
        <v>4890</v>
      </c>
      <c r="B3121" t="s">
        <v>4889</v>
      </c>
      <c r="C3121">
        <v>13096</v>
      </c>
      <c r="D3121">
        <v>5.95</v>
      </c>
      <c r="E3121">
        <f>IFERROR(VLOOKUP(Table_ExternalData_15[[#This Row],[Id]],Rabati!B:C,2,0),0)</f>
        <v>30</v>
      </c>
      <c r="F3121">
        <v>9</v>
      </c>
      <c r="G3121" t="str">
        <f>VLOOKUP(Table_ExternalData_15[[#This Row],[Id]],'Blagovna izdelek'!A:C,3,0)</f>
        <v>EFB</v>
      </c>
      <c r="H3121">
        <f>Table_ExternalData_15[[#This Row],[Rabat]]*0.2</f>
        <v>6</v>
      </c>
      <c r="I3121" s="2">
        <f>Table_ExternalData_15[[#This Row],[Price]]-(Table_ExternalData_15[[#This Row],[Price]]*Table_ExternalData_15[[#This Row],[BB rabat]])/100</f>
        <v>5.593</v>
      </c>
      <c r="J3121" s="2">
        <f>Table_ExternalData_15[[#This Row],[BB cena]]*Table_ExternalData_15[[#Headers],[1,22]]</f>
        <v>6.8234599999999999</v>
      </c>
      <c r="K3121" s="2">
        <f>Table_ExternalData_15[[#This Row],[Price]]*Table_ExternalData_15[[#Headers],[1,22]]</f>
        <v>7.2590000000000003</v>
      </c>
      <c r="L3121" s="7">
        <f>IF(G3121="White Shark",E3121*0.5,IF(G3121="Sbox",E3121*0.5,IF(G3121="Tenda",E3121*0.5,E3121*0.2)))/100</f>
        <v>0.06</v>
      </c>
      <c r="M3121" s="2">
        <f>Table_ExternalData_15[[#This Row],[Price]]-Table_ExternalData_15[[#This Row],[Price]]*Table_ExternalData_15[[#This Row],[extra popust]]</f>
        <v>5.593</v>
      </c>
      <c r="N3121" s="2">
        <f>IF(M3121&lt;I3121,M3121,I3121)</f>
        <v>5.593</v>
      </c>
      <c r="O3121" s="12" t="str">
        <f>IF(N3121&lt;I3121,$U$1," ")</f>
        <v xml:space="preserve"> </v>
      </c>
      <c r="P3121" s="12" t="str">
        <f>IFERROR((O3121+30)," ")</f>
        <v xml:space="preserve"> </v>
      </c>
      <c r="Q3121" s="2">
        <f ca="1">IF(O3121=$U$1,N3121,"0")*1.22</f>
        <v>0</v>
      </c>
    </row>
    <row r="3122" spans="1:17" x14ac:dyDescent="0.25">
      <c r="A3122" t="s">
        <v>4892</v>
      </c>
      <c r="B3122" t="s">
        <v>4891</v>
      </c>
      <c r="C3122">
        <v>13097</v>
      </c>
      <c r="D3122">
        <v>5.95</v>
      </c>
      <c r="E3122">
        <f>IFERROR(VLOOKUP(Table_ExternalData_15[[#This Row],[Id]],Rabati!B:C,2,0),0)</f>
        <v>30</v>
      </c>
      <c r="F3122">
        <v>29</v>
      </c>
      <c r="G3122" t="str">
        <f>VLOOKUP(Table_ExternalData_15[[#This Row],[Id]],'Blagovna izdelek'!A:C,3,0)</f>
        <v>EFB</v>
      </c>
      <c r="H3122">
        <f>Table_ExternalData_15[[#This Row],[Rabat]]*0.2</f>
        <v>6</v>
      </c>
      <c r="I3122" s="2">
        <f>Table_ExternalData_15[[#This Row],[Price]]-(Table_ExternalData_15[[#This Row],[Price]]*Table_ExternalData_15[[#This Row],[BB rabat]])/100</f>
        <v>5.593</v>
      </c>
      <c r="J3122" s="2">
        <f>Table_ExternalData_15[[#This Row],[BB cena]]*Table_ExternalData_15[[#Headers],[1,22]]</f>
        <v>6.8234599999999999</v>
      </c>
      <c r="K3122" s="2">
        <f>Table_ExternalData_15[[#This Row],[Price]]*Table_ExternalData_15[[#Headers],[1,22]]</f>
        <v>7.2590000000000003</v>
      </c>
      <c r="L3122" s="7">
        <f>IF(G3122="White Shark",E3122*0.5,IF(G3122="Sbox",E3122*0.5,IF(G3122="Tenda",E3122*0.5,E3122*0.2)))/100</f>
        <v>0.06</v>
      </c>
      <c r="M3122" s="2">
        <f>Table_ExternalData_15[[#This Row],[Price]]-Table_ExternalData_15[[#This Row],[Price]]*Table_ExternalData_15[[#This Row],[extra popust]]</f>
        <v>5.593</v>
      </c>
      <c r="N3122" s="2">
        <f>IF(M3122&lt;I3122,M3122,I3122)</f>
        <v>5.593</v>
      </c>
      <c r="O3122" s="12" t="str">
        <f>IF(N3122&lt;I3122,$U$1," ")</f>
        <v xml:space="preserve"> </v>
      </c>
      <c r="P3122" s="12" t="str">
        <f>IFERROR((O3122+30)," ")</f>
        <v xml:space="preserve"> </v>
      </c>
      <c r="Q3122" s="2">
        <f ca="1">IF(O3122=$U$1,N3122,"0")*1.22</f>
        <v>0</v>
      </c>
    </row>
    <row r="3123" spans="1:17" x14ac:dyDescent="0.25">
      <c r="A3123" t="s">
        <v>4894</v>
      </c>
      <c r="B3123" t="s">
        <v>4893</v>
      </c>
      <c r="C3123">
        <v>13098</v>
      </c>
      <c r="D3123">
        <v>5.95</v>
      </c>
      <c r="E3123">
        <f>IFERROR(VLOOKUP(Table_ExternalData_15[[#This Row],[Id]],Rabati!B:C,2,0),0)</f>
        <v>30</v>
      </c>
      <c r="F3123">
        <v>32</v>
      </c>
      <c r="G3123" t="str">
        <f>VLOOKUP(Table_ExternalData_15[[#This Row],[Id]],'Blagovna izdelek'!A:C,3,0)</f>
        <v>EFB</v>
      </c>
      <c r="H3123">
        <f>Table_ExternalData_15[[#This Row],[Rabat]]*0.2</f>
        <v>6</v>
      </c>
      <c r="I3123" s="2">
        <f>Table_ExternalData_15[[#This Row],[Price]]-(Table_ExternalData_15[[#This Row],[Price]]*Table_ExternalData_15[[#This Row],[BB rabat]])/100</f>
        <v>5.593</v>
      </c>
      <c r="J3123" s="2">
        <f>Table_ExternalData_15[[#This Row],[BB cena]]*Table_ExternalData_15[[#Headers],[1,22]]</f>
        <v>6.8234599999999999</v>
      </c>
      <c r="K3123" s="2">
        <f>Table_ExternalData_15[[#This Row],[Price]]*Table_ExternalData_15[[#Headers],[1,22]]</f>
        <v>7.2590000000000003</v>
      </c>
      <c r="L3123" s="7">
        <f>IF(G3123="White Shark",E3123*0.5,IF(G3123="Sbox",E3123*0.5,IF(G3123="Tenda",E3123*0.5,E3123*0.2)))/100</f>
        <v>0.06</v>
      </c>
      <c r="M3123" s="2">
        <f>Table_ExternalData_15[[#This Row],[Price]]-Table_ExternalData_15[[#This Row],[Price]]*Table_ExternalData_15[[#This Row],[extra popust]]</f>
        <v>5.593</v>
      </c>
      <c r="N3123" s="2">
        <f>IF(M3123&lt;I3123,M3123,I3123)</f>
        <v>5.593</v>
      </c>
      <c r="O3123" s="12" t="str">
        <f>IF(N3123&lt;I3123,$U$1," ")</f>
        <v xml:space="preserve"> </v>
      </c>
      <c r="P3123" s="12" t="str">
        <f>IFERROR((O3123+30)," ")</f>
        <v xml:space="preserve"> </v>
      </c>
      <c r="Q3123" s="2">
        <f ca="1">IF(O3123=$U$1,N3123,"0")*1.22</f>
        <v>0</v>
      </c>
    </row>
    <row r="3124" spans="1:17" x14ac:dyDescent="0.25">
      <c r="A3124" t="s">
        <v>4896</v>
      </c>
      <c r="B3124" t="s">
        <v>4895</v>
      </c>
      <c r="C3124">
        <v>13099</v>
      </c>
      <c r="D3124">
        <v>5.95</v>
      </c>
      <c r="E3124">
        <f>IFERROR(VLOOKUP(Table_ExternalData_15[[#This Row],[Id]],Rabati!B:C,2,0),0)</f>
        <v>30</v>
      </c>
      <c r="F3124">
        <v>6</v>
      </c>
      <c r="G3124" t="str">
        <f>VLOOKUP(Table_ExternalData_15[[#This Row],[Id]],'Blagovna izdelek'!A:C,3,0)</f>
        <v>EFB</v>
      </c>
      <c r="H3124">
        <f>Table_ExternalData_15[[#This Row],[Rabat]]*0.2</f>
        <v>6</v>
      </c>
      <c r="I3124" s="2">
        <f>Table_ExternalData_15[[#This Row],[Price]]-(Table_ExternalData_15[[#This Row],[Price]]*Table_ExternalData_15[[#This Row],[BB rabat]])/100</f>
        <v>5.593</v>
      </c>
      <c r="J3124" s="2">
        <f>Table_ExternalData_15[[#This Row],[BB cena]]*Table_ExternalData_15[[#Headers],[1,22]]</f>
        <v>6.8234599999999999</v>
      </c>
      <c r="K3124" s="2">
        <f>Table_ExternalData_15[[#This Row],[Price]]*Table_ExternalData_15[[#Headers],[1,22]]</f>
        <v>7.2590000000000003</v>
      </c>
      <c r="L3124" s="7">
        <f>IF(G3124="White Shark",E3124*0.5,IF(G3124="Sbox",E3124*0.5,IF(G3124="Tenda",E3124*0.5,E3124*0.2)))/100</f>
        <v>0.06</v>
      </c>
      <c r="M3124" s="2">
        <f>Table_ExternalData_15[[#This Row],[Price]]-Table_ExternalData_15[[#This Row],[Price]]*Table_ExternalData_15[[#This Row],[extra popust]]</f>
        <v>5.593</v>
      </c>
      <c r="N3124" s="2">
        <f>IF(M3124&lt;I3124,M3124,I3124)</f>
        <v>5.593</v>
      </c>
      <c r="O3124" s="12" t="str">
        <f>IF(N3124&lt;I3124,$U$1," ")</f>
        <v xml:space="preserve"> </v>
      </c>
      <c r="P3124" s="12" t="str">
        <f>IFERROR((O3124+30)," ")</f>
        <v xml:space="preserve"> </v>
      </c>
      <c r="Q3124" s="2">
        <f ca="1">IF(O3124=$U$1,N3124,"0")*1.22</f>
        <v>0</v>
      </c>
    </row>
    <row r="3125" spans="1:17" x14ac:dyDescent="0.25">
      <c r="A3125" t="s">
        <v>4898</v>
      </c>
      <c r="B3125" t="s">
        <v>4897</v>
      </c>
      <c r="C3125">
        <v>13100</v>
      </c>
      <c r="D3125">
        <v>9.5</v>
      </c>
      <c r="E3125">
        <f>IFERROR(VLOOKUP(Table_ExternalData_15[[#This Row],[Id]],Rabati!B:C,2,0),0)</f>
        <v>30</v>
      </c>
      <c r="F3125">
        <v>0</v>
      </c>
      <c r="G3125" t="str">
        <f>VLOOKUP(Table_ExternalData_15[[#This Row],[Id]],'Blagovna izdelek'!A:C,3,0)</f>
        <v>EFB</v>
      </c>
      <c r="H3125">
        <f>Table_ExternalData_15[[#This Row],[Rabat]]*0.2</f>
        <v>6</v>
      </c>
      <c r="I3125" s="2">
        <f>Table_ExternalData_15[[#This Row],[Price]]-(Table_ExternalData_15[[#This Row],[Price]]*Table_ExternalData_15[[#This Row],[BB rabat]])/100</f>
        <v>8.93</v>
      </c>
      <c r="J3125" s="2">
        <f>Table_ExternalData_15[[#This Row],[BB cena]]*Table_ExternalData_15[[#Headers],[1,22]]</f>
        <v>10.894599999999999</v>
      </c>
      <c r="K3125" s="2">
        <f>Table_ExternalData_15[[#This Row],[Price]]*Table_ExternalData_15[[#Headers],[1,22]]</f>
        <v>11.59</v>
      </c>
      <c r="L3125" s="7">
        <f>IF(G3125="White Shark",E3125*0.5,IF(G3125="Sbox",E3125*0.5,IF(G3125="Tenda",E3125*0.5,E3125*0.2)))/100</f>
        <v>0.06</v>
      </c>
      <c r="M3125" s="2">
        <f>Table_ExternalData_15[[#This Row],[Price]]-Table_ExternalData_15[[#This Row],[Price]]*Table_ExternalData_15[[#This Row],[extra popust]]</f>
        <v>8.93</v>
      </c>
      <c r="N3125" s="2">
        <f>IF(M3125&lt;I3125,M3125,I3125)</f>
        <v>8.93</v>
      </c>
      <c r="O3125" s="12" t="str">
        <f>IF(N3125&lt;I3125,$U$1," ")</f>
        <v xml:space="preserve"> </v>
      </c>
      <c r="P3125" s="12" t="str">
        <f>IFERROR((O3125+30)," ")</f>
        <v xml:space="preserve"> </v>
      </c>
      <c r="Q3125" s="2">
        <f ca="1">IF(O3125=$U$1,N3125,"0")*1.22</f>
        <v>0</v>
      </c>
    </row>
    <row r="3126" spans="1:17" x14ac:dyDescent="0.25">
      <c r="A3126" t="s">
        <v>4900</v>
      </c>
      <c r="B3126" t="s">
        <v>4899</v>
      </c>
      <c r="C3126">
        <v>13101</v>
      </c>
      <c r="D3126">
        <v>9.5</v>
      </c>
      <c r="E3126">
        <f>IFERROR(VLOOKUP(Table_ExternalData_15[[#This Row],[Id]],Rabati!B:C,2,0),0)</f>
        <v>30</v>
      </c>
      <c r="F3126">
        <v>26</v>
      </c>
      <c r="G3126" t="str">
        <f>VLOOKUP(Table_ExternalData_15[[#This Row],[Id]],'Blagovna izdelek'!A:C,3,0)</f>
        <v>EFB</v>
      </c>
      <c r="H3126">
        <f>Table_ExternalData_15[[#This Row],[Rabat]]*0.2</f>
        <v>6</v>
      </c>
      <c r="I3126" s="2">
        <f>Table_ExternalData_15[[#This Row],[Price]]-(Table_ExternalData_15[[#This Row],[Price]]*Table_ExternalData_15[[#This Row],[BB rabat]])/100</f>
        <v>8.93</v>
      </c>
      <c r="J3126" s="2">
        <f>Table_ExternalData_15[[#This Row],[BB cena]]*Table_ExternalData_15[[#Headers],[1,22]]</f>
        <v>10.894599999999999</v>
      </c>
      <c r="K3126" s="2">
        <f>Table_ExternalData_15[[#This Row],[Price]]*Table_ExternalData_15[[#Headers],[1,22]]</f>
        <v>11.59</v>
      </c>
      <c r="L3126" s="7">
        <f>IF(G3126="White Shark",E3126*0.5,IF(G3126="Sbox",E3126*0.5,IF(G3126="Tenda",E3126*0.5,E3126*0.2)))/100</f>
        <v>0.06</v>
      </c>
      <c r="M3126" s="2">
        <f>Table_ExternalData_15[[#This Row],[Price]]-Table_ExternalData_15[[#This Row],[Price]]*Table_ExternalData_15[[#This Row],[extra popust]]</f>
        <v>8.93</v>
      </c>
      <c r="N3126" s="2">
        <f>IF(M3126&lt;I3126,M3126,I3126)</f>
        <v>8.93</v>
      </c>
      <c r="O3126" s="12" t="str">
        <f>IF(N3126&lt;I3126,$U$1," ")</f>
        <v xml:space="preserve"> </v>
      </c>
      <c r="P3126" s="12" t="str">
        <f>IFERROR((O3126+30)," ")</f>
        <v xml:space="preserve"> </v>
      </c>
      <c r="Q3126" s="2">
        <f ca="1">IF(O3126=$U$1,N3126,"0")*1.22</f>
        <v>0</v>
      </c>
    </row>
    <row r="3127" spans="1:17" x14ac:dyDescent="0.25">
      <c r="A3127" t="s">
        <v>4902</v>
      </c>
      <c r="B3127" t="s">
        <v>4901</v>
      </c>
      <c r="C3127">
        <v>13102</v>
      </c>
      <c r="D3127">
        <v>9.5</v>
      </c>
      <c r="E3127">
        <f>IFERROR(VLOOKUP(Table_ExternalData_15[[#This Row],[Id]],Rabati!B:C,2,0),0)</f>
        <v>30</v>
      </c>
      <c r="F3127">
        <v>26</v>
      </c>
      <c r="G3127" t="str">
        <f>VLOOKUP(Table_ExternalData_15[[#This Row],[Id]],'Blagovna izdelek'!A:C,3,0)</f>
        <v>EFB</v>
      </c>
      <c r="H3127">
        <f>Table_ExternalData_15[[#This Row],[Rabat]]*0.2</f>
        <v>6</v>
      </c>
      <c r="I3127" s="2">
        <f>Table_ExternalData_15[[#This Row],[Price]]-(Table_ExternalData_15[[#This Row],[Price]]*Table_ExternalData_15[[#This Row],[BB rabat]])/100</f>
        <v>8.93</v>
      </c>
      <c r="J3127" s="2">
        <f>Table_ExternalData_15[[#This Row],[BB cena]]*Table_ExternalData_15[[#Headers],[1,22]]</f>
        <v>10.894599999999999</v>
      </c>
      <c r="K3127" s="2">
        <f>Table_ExternalData_15[[#This Row],[Price]]*Table_ExternalData_15[[#Headers],[1,22]]</f>
        <v>11.59</v>
      </c>
      <c r="L3127" s="7">
        <f>IF(G3127="White Shark",E3127*0.5,IF(G3127="Sbox",E3127*0.5,IF(G3127="Tenda",E3127*0.5,E3127*0.2)))/100</f>
        <v>0.06</v>
      </c>
      <c r="M3127" s="2">
        <f>Table_ExternalData_15[[#This Row],[Price]]-Table_ExternalData_15[[#This Row],[Price]]*Table_ExternalData_15[[#This Row],[extra popust]]</f>
        <v>8.93</v>
      </c>
      <c r="N3127" s="2">
        <f>IF(M3127&lt;I3127,M3127,I3127)</f>
        <v>8.93</v>
      </c>
      <c r="O3127" s="12" t="str">
        <f>IF(N3127&lt;I3127,$U$1," ")</f>
        <v xml:space="preserve"> </v>
      </c>
      <c r="P3127" s="12" t="str">
        <f>IFERROR((O3127+30)," ")</f>
        <v xml:space="preserve"> </v>
      </c>
      <c r="Q3127" s="2">
        <f ca="1">IF(O3127=$U$1,N3127,"0")*1.22</f>
        <v>0</v>
      </c>
    </row>
    <row r="3128" spans="1:17" x14ac:dyDescent="0.25">
      <c r="A3128" t="s">
        <v>4904</v>
      </c>
      <c r="B3128" t="s">
        <v>4903</v>
      </c>
      <c r="C3128">
        <v>13103</v>
      </c>
      <c r="D3128">
        <v>9.5</v>
      </c>
      <c r="E3128">
        <f>IFERROR(VLOOKUP(Table_ExternalData_15[[#This Row],[Id]],Rabati!B:C,2,0),0)</f>
        <v>30</v>
      </c>
      <c r="F3128">
        <v>38</v>
      </c>
      <c r="G3128" t="str">
        <f>VLOOKUP(Table_ExternalData_15[[#This Row],[Id]],'Blagovna izdelek'!A:C,3,0)</f>
        <v>EFB</v>
      </c>
      <c r="H3128">
        <f>Table_ExternalData_15[[#This Row],[Rabat]]*0.2</f>
        <v>6</v>
      </c>
      <c r="I3128" s="2">
        <f>Table_ExternalData_15[[#This Row],[Price]]-(Table_ExternalData_15[[#This Row],[Price]]*Table_ExternalData_15[[#This Row],[BB rabat]])/100</f>
        <v>8.93</v>
      </c>
      <c r="J3128" s="2">
        <f>Table_ExternalData_15[[#This Row],[BB cena]]*Table_ExternalData_15[[#Headers],[1,22]]</f>
        <v>10.894599999999999</v>
      </c>
      <c r="K3128" s="2">
        <f>Table_ExternalData_15[[#This Row],[Price]]*Table_ExternalData_15[[#Headers],[1,22]]</f>
        <v>11.59</v>
      </c>
      <c r="L3128" s="7">
        <f>IF(G3128="White Shark",E3128*0.5,IF(G3128="Sbox",E3128*0.5,IF(G3128="Tenda",E3128*0.5,E3128*0.2)))/100</f>
        <v>0.06</v>
      </c>
      <c r="M3128" s="2">
        <f>Table_ExternalData_15[[#This Row],[Price]]-Table_ExternalData_15[[#This Row],[Price]]*Table_ExternalData_15[[#This Row],[extra popust]]</f>
        <v>8.93</v>
      </c>
      <c r="N3128" s="2">
        <f>IF(M3128&lt;I3128,M3128,I3128)</f>
        <v>8.93</v>
      </c>
      <c r="O3128" s="12" t="str">
        <f>IF(N3128&lt;I3128,$U$1," ")</f>
        <v xml:space="preserve"> </v>
      </c>
      <c r="P3128" s="12" t="str">
        <f>IFERROR((O3128+30)," ")</f>
        <v xml:space="preserve"> </v>
      </c>
      <c r="Q3128" s="2">
        <f ca="1">IF(O3128=$U$1,N3128,"0")*1.22</f>
        <v>0</v>
      </c>
    </row>
    <row r="3129" spans="1:17" x14ac:dyDescent="0.25">
      <c r="A3129" t="s">
        <v>4906</v>
      </c>
      <c r="B3129" t="s">
        <v>4905</v>
      </c>
      <c r="C3129">
        <v>13104</v>
      </c>
      <c r="D3129">
        <v>9.5</v>
      </c>
      <c r="E3129">
        <f>IFERROR(VLOOKUP(Table_ExternalData_15[[#This Row],[Id]],Rabati!B:C,2,0),0)</f>
        <v>30</v>
      </c>
      <c r="F3129">
        <v>32</v>
      </c>
      <c r="G3129" t="str">
        <f>VLOOKUP(Table_ExternalData_15[[#This Row],[Id]],'Blagovna izdelek'!A:C,3,0)</f>
        <v>EFB</v>
      </c>
      <c r="H3129">
        <f>Table_ExternalData_15[[#This Row],[Rabat]]*0.2</f>
        <v>6</v>
      </c>
      <c r="I3129" s="2">
        <f>Table_ExternalData_15[[#This Row],[Price]]-(Table_ExternalData_15[[#This Row],[Price]]*Table_ExternalData_15[[#This Row],[BB rabat]])/100</f>
        <v>8.93</v>
      </c>
      <c r="J3129" s="2">
        <f>Table_ExternalData_15[[#This Row],[BB cena]]*Table_ExternalData_15[[#Headers],[1,22]]</f>
        <v>10.894599999999999</v>
      </c>
      <c r="K3129" s="2">
        <f>Table_ExternalData_15[[#This Row],[Price]]*Table_ExternalData_15[[#Headers],[1,22]]</f>
        <v>11.59</v>
      </c>
      <c r="L3129" s="7">
        <f>IF(G3129="White Shark",E3129*0.5,IF(G3129="Sbox",E3129*0.5,IF(G3129="Tenda",E3129*0.5,E3129*0.2)))/100</f>
        <v>0.06</v>
      </c>
      <c r="M3129" s="2">
        <f>Table_ExternalData_15[[#This Row],[Price]]-Table_ExternalData_15[[#This Row],[Price]]*Table_ExternalData_15[[#This Row],[extra popust]]</f>
        <v>8.93</v>
      </c>
      <c r="N3129" s="2">
        <f>IF(M3129&lt;I3129,M3129,I3129)</f>
        <v>8.93</v>
      </c>
      <c r="O3129" s="12" t="str">
        <f>IF(N3129&lt;I3129,$U$1," ")</f>
        <v xml:space="preserve"> </v>
      </c>
      <c r="P3129" s="12" t="str">
        <f>IFERROR((O3129+30)," ")</f>
        <v xml:space="preserve"> </v>
      </c>
      <c r="Q3129" s="2">
        <f ca="1">IF(O3129=$U$1,N3129,"0")*1.22</f>
        <v>0</v>
      </c>
    </row>
    <row r="3130" spans="1:17" x14ac:dyDescent="0.25">
      <c r="A3130" t="s">
        <v>4908</v>
      </c>
      <c r="B3130" t="s">
        <v>4907</v>
      </c>
      <c r="C3130">
        <v>13105</v>
      </c>
      <c r="D3130">
        <v>9.5</v>
      </c>
      <c r="E3130">
        <f>IFERROR(VLOOKUP(Table_ExternalData_15[[#This Row],[Id]],Rabati!B:C,2,0),0)</f>
        <v>30</v>
      </c>
      <c r="F3130">
        <v>29</v>
      </c>
      <c r="G3130" t="str">
        <f>VLOOKUP(Table_ExternalData_15[[#This Row],[Id]],'Blagovna izdelek'!A:C,3,0)</f>
        <v>EFB</v>
      </c>
      <c r="H3130">
        <f>Table_ExternalData_15[[#This Row],[Rabat]]*0.2</f>
        <v>6</v>
      </c>
      <c r="I3130" s="2">
        <f>Table_ExternalData_15[[#This Row],[Price]]-(Table_ExternalData_15[[#This Row],[Price]]*Table_ExternalData_15[[#This Row],[BB rabat]])/100</f>
        <v>8.93</v>
      </c>
      <c r="J3130" s="2">
        <f>Table_ExternalData_15[[#This Row],[BB cena]]*Table_ExternalData_15[[#Headers],[1,22]]</f>
        <v>10.894599999999999</v>
      </c>
      <c r="K3130" s="2">
        <f>Table_ExternalData_15[[#This Row],[Price]]*Table_ExternalData_15[[#Headers],[1,22]]</f>
        <v>11.59</v>
      </c>
      <c r="L3130" s="7">
        <f>IF(G3130="White Shark",E3130*0.5,IF(G3130="Sbox",E3130*0.5,IF(G3130="Tenda",E3130*0.5,E3130*0.2)))/100</f>
        <v>0.06</v>
      </c>
      <c r="M3130" s="2">
        <f>Table_ExternalData_15[[#This Row],[Price]]-Table_ExternalData_15[[#This Row],[Price]]*Table_ExternalData_15[[#This Row],[extra popust]]</f>
        <v>8.93</v>
      </c>
      <c r="N3130" s="2">
        <f>IF(M3130&lt;I3130,M3130,I3130)</f>
        <v>8.93</v>
      </c>
      <c r="O3130" s="12" t="str">
        <f>IF(N3130&lt;I3130,$U$1," ")</f>
        <v xml:space="preserve"> </v>
      </c>
      <c r="P3130" s="12" t="str">
        <f>IFERROR((O3130+30)," ")</f>
        <v xml:space="preserve"> </v>
      </c>
      <c r="Q3130" s="2">
        <f ca="1">IF(O3130=$U$1,N3130,"0")*1.22</f>
        <v>0</v>
      </c>
    </row>
    <row r="3131" spans="1:17" x14ac:dyDescent="0.25">
      <c r="A3131" t="s">
        <v>4910</v>
      </c>
      <c r="B3131" t="s">
        <v>4909</v>
      </c>
      <c r="C3131">
        <v>13106</v>
      </c>
      <c r="D3131">
        <v>9.5</v>
      </c>
      <c r="E3131">
        <f>IFERROR(VLOOKUP(Table_ExternalData_15[[#This Row],[Id]],Rabati!B:C,2,0),0)</f>
        <v>30</v>
      </c>
      <c r="F3131">
        <v>33</v>
      </c>
      <c r="G3131" t="str">
        <f>VLOOKUP(Table_ExternalData_15[[#This Row],[Id]],'Blagovna izdelek'!A:C,3,0)</f>
        <v>EFB</v>
      </c>
      <c r="H3131">
        <f>Table_ExternalData_15[[#This Row],[Rabat]]*0.2</f>
        <v>6</v>
      </c>
      <c r="I3131" s="2">
        <f>Table_ExternalData_15[[#This Row],[Price]]-(Table_ExternalData_15[[#This Row],[Price]]*Table_ExternalData_15[[#This Row],[BB rabat]])/100</f>
        <v>8.93</v>
      </c>
      <c r="J3131" s="2">
        <f>Table_ExternalData_15[[#This Row],[BB cena]]*Table_ExternalData_15[[#Headers],[1,22]]</f>
        <v>10.894599999999999</v>
      </c>
      <c r="K3131" s="2">
        <f>Table_ExternalData_15[[#This Row],[Price]]*Table_ExternalData_15[[#Headers],[1,22]]</f>
        <v>11.59</v>
      </c>
      <c r="L3131" s="7">
        <f>IF(G3131="White Shark",E3131*0.5,IF(G3131="Sbox",E3131*0.5,IF(G3131="Tenda",E3131*0.5,E3131*0.2)))/100</f>
        <v>0.06</v>
      </c>
      <c r="M3131" s="2">
        <f>Table_ExternalData_15[[#This Row],[Price]]-Table_ExternalData_15[[#This Row],[Price]]*Table_ExternalData_15[[#This Row],[extra popust]]</f>
        <v>8.93</v>
      </c>
      <c r="N3131" s="2">
        <f>IF(M3131&lt;I3131,M3131,I3131)</f>
        <v>8.93</v>
      </c>
      <c r="O3131" s="12" t="str">
        <f>IF(N3131&lt;I3131,$U$1," ")</f>
        <v xml:space="preserve"> </v>
      </c>
      <c r="P3131" s="12" t="str">
        <f>IFERROR((O3131+30)," ")</f>
        <v xml:space="preserve"> </v>
      </c>
      <c r="Q3131" s="2">
        <f ca="1">IF(O3131=$U$1,N3131,"0")*1.22</f>
        <v>0</v>
      </c>
    </row>
    <row r="3132" spans="1:17" x14ac:dyDescent="0.25">
      <c r="A3132" t="s">
        <v>4912</v>
      </c>
      <c r="B3132" t="s">
        <v>4911</v>
      </c>
      <c r="C3132">
        <v>13107</v>
      </c>
      <c r="D3132">
        <v>9.5</v>
      </c>
      <c r="E3132">
        <f>IFERROR(VLOOKUP(Table_ExternalData_15[[#This Row],[Id]],Rabati!B:C,2,0),0)</f>
        <v>30</v>
      </c>
      <c r="F3132">
        <v>32</v>
      </c>
      <c r="G3132" t="str">
        <f>VLOOKUP(Table_ExternalData_15[[#This Row],[Id]],'Blagovna izdelek'!A:C,3,0)</f>
        <v>EFB</v>
      </c>
      <c r="H3132">
        <f>Table_ExternalData_15[[#This Row],[Rabat]]*0.2</f>
        <v>6</v>
      </c>
      <c r="I3132" s="2">
        <f>Table_ExternalData_15[[#This Row],[Price]]-(Table_ExternalData_15[[#This Row],[Price]]*Table_ExternalData_15[[#This Row],[BB rabat]])/100</f>
        <v>8.93</v>
      </c>
      <c r="J3132" s="2">
        <f>Table_ExternalData_15[[#This Row],[BB cena]]*Table_ExternalData_15[[#Headers],[1,22]]</f>
        <v>10.894599999999999</v>
      </c>
      <c r="K3132" s="2">
        <f>Table_ExternalData_15[[#This Row],[Price]]*Table_ExternalData_15[[#Headers],[1,22]]</f>
        <v>11.59</v>
      </c>
      <c r="L3132" s="7">
        <f>IF(G3132="White Shark",E3132*0.5,IF(G3132="Sbox",E3132*0.5,IF(G3132="Tenda",E3132*0.5,E3132*0.2)))/100</f>
        <v>0.06</v>
      </c>
      <c r="M3132" s="2">
        <f>Table_ExternalData_15[[#This Row],[Price]]-Table_ExternalData_15[[#This Row],[Price]]*Table_ExternalData_15[[#This Row],[extra popust]]</f>
        <v>8.93</v>
      </c>
      <c r="N3132" s="2">
        <f>IF(M3132&lt;I3132,M3132,I3132)</f>
        <v>8.93</v>
      </c>
      <c r="O3132" s="12" t="str">
        <f>IF(N3132&lt;I3132,$U$1," ")</f>
        <v xml:space="preserve"> </v>
      </c>
      <c r="P3132" s="12" t="str">
        <f>IFERROR((O3132+30)," ")</f>
        <v xml:space="preserve"> </v>
      </c>
      <c r="Q3132" s="2">
        <f ca="1">IF(O3132=$U$1,N3132,"0")*1.22</f>
        <v>0</v>
      </c>
    </row>
    <row r="3133" spans="1:17" x14ac:dyDescent="0.25">
      <c r="A3133" t="s">
        <v>4914</v>
      </c>
      <c r="B3133" t="s">
        <v>4913</v>
      </c>
      <c r="C3133">
        <v>13108</v>
      </c>
      <c r="D3133">
        <v>11.94</v>
      </c>
      <c r="E3133">
        <f>IFERROR(VLOOKUP(Table_ExternalData_15[[#This Row],[Id]],Rabati!B:C,2,0),0)</f>
        <v>30</v>
      </c>
      <c r="F3133">
        <v>1</v>
      </c>
      <c r="G3133" t="str">
        <f>VLOOKUP(Table_ExternalData_15[[#This Row],[Id]],'Blagovna izdelek'!A:C,3,0)</f>
        <v>EFB</v>
      </c>
      <c r="H3133">
        <f>Table_ExternalData_15[[#This Row],[Rabat]]*0.2</f>
        <v>6</v>
      </c>
      <c r="I3133" s="2">
        <f>Table_ExternalData_15[[#This Row],[Price]]-(Table_ExternalData_15[[#This Row],[Price]]*Table_ExternalData_15[[#This Row],[BB rabat]])/100</f>
        <v>11.223599999999999</v>
      </c>
      <c r="J3133" s="2">
        <f>Table_ExternalData_15[[#This Row],[BB cena]]*Table_ExternalData_15[[#Headers],[1,22]]</f>
        <v>13.692791999999999</v>
      </c>
      <c r="K3133" s="2">
        <f>Table_ExternalData_15[[#This Row],[Price]]*Table_ExternalData_15[[#Headers],[1,22]]</f>
        <v>14.566799999999999</v>
      </c>
      <c r="L3133" s="7">
        <f>IF(G3133="White Shark",E3133*0.5,IF(G3133="Sbox",E3133*0.5,IF(G3133="Tenda",E3133*0.5,E3133*0.2)))/100</f>
        <v>0.06</v>
      </c>
      <c r="M3133" s="2">
        <f>Table_ExternalData_15[[#This Row],[Price]]-Table_ExternalData_15[[#This Row],[Price]]*Table_ExternalData_15[[#This Row],[extra popust]]</f>
        <v>11.223599999999999</v>
      </c>
      <c r="N3133" s="2">
        <f>IF(M3133&lt;I3133,M3133,I3133)</f>
        <v>11.223599999999999</v>
      </c>
      <c r="O3133" s="12" t="str">
        <f>IF(N3133&lt;I3133,$U$1," ")</f>
        <v xml:space="preserve"> </v>
      </c>
      <c r="P3133" s="12" t="str">
        <f>IFERROR((O3133+30)," ")</f>
        <v xml:space="preserve"> </v>
      </c>
      <c r="Q3133" s="2">
        <f ca="1">IF(O3133=$U$1,N3133,"0")*1.22</f>
        <v>0</v>
      </c>
    </row>
    <row r="3134" spans="1:17" x14ac:dyDescent="0.25">
      <c r="A3134" t="s">
        <v>4916</v>
      </c>
      <c r="B3134" t="s">
        <v>4915</v>
      </c>
      <c r="C3134">
        <v>13109</v>
      </c>
      <c r="D3134">
        <v>11.94</v>
      </c>
      <c r="E3134">
        <f>IFERROR(VLOOKUP(Table_ExternalData_15[[#This Row],[Id]],Rabati!B:C,2,0),0)</f>
        <v>30</v>
      </c>
      <c r="F3134">
        <v>0</v>
      </c>
      <c r="G3134" t="str">
        <f>VLOOKUP(Table_ExternalData_15[[#This Row],[Id]],'Blagovna izdelek'!A:C,3,0)</f>
        <v>EFB</v>
      </c>
      <c r="H3134">
        <f>Table_ExternalData_15[[#This Row],[Rabat]]*0.2</f>
        <v>6</v>
      </c>
      <c r="I3134" s="2">
        <f>Table_ExternalData_15[[#This Row],[Price]]-(Table_ExternalData_15[[#This Row],[Price]]*Table_ExternalData_15[[#This Row],[BB rabat]])/100</f>
        <v>11.223599999999999</v>
      </c>
      <c r="J3134" s="2">
        <f>Table_ExternalData_15[[#This Row],[BB cena]]*Table_ExternalData_15[[#Headers],[1,22]]</f>
        <v>13.692791999999999</v>
      </c>
      <c r="K3134" s="2">
        <f>Table_ExternalData_15[[#This Row],[Price]]*Table_ExternalData_15[[#Headers],[1,22]]</f>
        <v>14.566799999999999</v>
      </c>
      <c r="L3134" s="7">
        <f>IF(G3134="White Shark",E3134*0.5,IF(G3134="Sbox",E3134*0.5,IF(G3134="Tenda",E3134*0.5,E3134*0.2)))/100</f>
        <v>0.06</v>
      </c>
      <c r="M3134" s="2">
        <f>Table_ExternalData_15[[#This Row],[Price]]-Table_ExternalData_15[[#This Row],[Price]]*Table_ExternalData_15[[#This Row],[extra popust]]</f>
        <v>11.223599999999999</v>
      </c>
      <c r="N3134" s="2">
        <f>IF(M3134&lt;I3134,M3134,I3134)</f>
        <v>11.223599999999999</v>
      </c>
      <c r="O3134" s="12" t="str">
        <f>IF(N3134&lt;I3134,$U$1," ")</f>
        <v xml:space="preserve"> </v>
      </c>
      <c r="P3134" s="12" t="str">
        <f>IFERROR((O3134+30)," ")</f>
        <v xml:space="preserve"> </v>
      </c>
      <c r="Q3134" s="2">
        <f ca="1">IF(O3134=$U$1,N3134,"0")*1.22</f>
        <v>0</v>
      </c>
    </row>
    <row r="3135" spans="1:17" x14ac:dyDescent="0.25">
      <c r="A3135" t="s">
        <v>4918</v>
      </c>
      <c r="B3135" t="s">
        <v>4917</v>
      </c>
      <c r="C3135">
        <v>13110</v>
      </c>
      <c r="D3135">
        <v>11.94</v>
      </c>
      <c r="E3135">
        <f>IFERROR(VLOOKUP(Table_ExternalData_15[[#This Row],[Id]],Rabati!B:C,2,0),0)</f>
        <v>30</v>
      </c>
      <c r="F3135">
        <v>15</v>
      </c>
      <c r="G3135" t="str">
        <f>VLOOKUP(Table_ExternalData_15[[#This Row],[Id]],'Blagovna izdelek'!A:C,3,0)</f>
        <v>EFB</v>
      </c>
      <c r="H3135">
        <f>Table_ExternalData_15[[#This Row],[Rabat]]*0.2</f>
        <v>6</v>
      </c>
      <c r="I3135" s="2">
        <f>Table_ExternalData_15[[#This Row],[Price]]-(Table_ExternalData_15[[#This Row],[Price]]*Table_ExternalData_15[[#This Row],[BB rabat]])/100</f>
        <v>11.223599999999999</v>
      </c>
      <c r="J3135" s="2">
        <f>Table_ExternalData_15[[#This Row],[BB cena]]*Table_ExternalData_15[[#Headers],[1,22]]</f>
        <v>13.692791999999999</v>
      </c>
      <c r="K3135" s="2">
        <f>Table_ExternalData_15[[#This Row],[Price]]*Table_ExternalData_15[[#Headers],[1,22]]</f>
        <v>14.566799999999999</v>
      </c>
      <c r="L3135" s="7">
        <f>IF(G3135="White Shark",E3135*0.5,IF(G3135="Sbox",E3135*0.5,IF(G3135="Tenda",E3135*0.5,E3135*0.2)))/100</f>
        <v>0.06</v>
      </c>
      <c r="M3135" s="2">
        <f>Table_ExternalData_15[[#This Row],[Price]]-Table_ExternalData_15[[#This Row],[Price]]*Table_ExternalData_15[[#This Row],[extra popust]]</f>
        <v>11.223599999999999</v>
      </c>
      <c r="N3135" s="2">
        <f>IF(M3135&lt;I3135,M3135,I3135)</f>
        <v>11.223599999999999</v>
      </c>
      <c r="O3135" s="12" t="str">
        <f>IF(N3135&lt;I3135,$U$1," ")</f>
        <v xml:space="preserve"> </v>
      </c>
      <c r="P3135" s="12" t="str">
        <f>IFERROR((O3135+30)," ")</f>
        <v xml:space="preserve"> </v>
      </c>
      <c r="Q3135" s="2">
        <f ca="1">IF(O3135=$U$1,N3135,"0")*1.22</f>
        <v>0</v>
      </c>
    </row>
    <row r="3136" spans="1:17" x14ac:dyDescent="0.25">
      <c r="A3136" t="s">
        <v>4920</v>
      </c>
      <c r="B3136" t="s">
        <v>4919</v>
      </c>
      <c r="C3136">
        <v>13111</v>
      </c>
      <c r="D3136">
        <v>11.94</v>
      </c>
      <c r="E3136">
        <f>IFERROR(VLOOKUP(Table_ExternalData_15[[#This Row],[Id]],Rabati!B:C,2,0),0)</f>
        <v>30</v>
      </c>
      <c r="F3136">
        <v>18</v>
      </c>
      <c r="G3136" t="str">
        <f>VLOOKUP(Table_ExternalData_15[[#This Row],[Id]],'Blagovna izdelek'!A:C,3,0)</f>
        <v>EFB</v>
      </c>
      <c r="H3136">
        <f>Table_ExternalData_15[[#This Row],[Rabat]]*0.2</f>
        <v>6</v>
      </c>
      <c r="I3136" s="2">
        <f>Table_ExternalData_15[[#This Row],[Price]]-(Table_ExternalData_15[[#This Row],[Price]]*Table_ExternalData_15[[#This Row],[BB rabat]])/100</f>
        <v>11.223599999999999</v>
      </c>
      <c r="J3136" s="2">
        <f>Table_ExternalData_15[[#This Row],[BB cena]]*Table_ExternalData_15[[#Headers],[1,22]]</f>
        <v>13.692791999999999</v>
      </c>
      <c r="K3136" s="2">
        <f>Table_ExternalData_15[[#This Row],[Price]]*Table_ExternalData_15[[#Headers],[1,22]]</f>
        <v>14.566799999999999</v>
      </c>
      <c r="L3136" s="7">
        <f>IF(G3136="White Shark",E3136*0.5,IF(G3136="Sbox",E3136*0.5,IF(G3136="Tenda",E3136*0.5,E3136*0.2)))/100</f>
        <v>0.06</v>
      </c>
      <c r="M3136" s="2">
        <f>Table_ExternalData_15[[#This Row],[Price]]-Table_ExternalData_15[[#This Row],[Price]]*Table_ExternalData_15[[#This Row],[extra popust]]</f>
        <v>11.223599999999999</v>
      </c>
      <c r="N3136" s="2">
        <f>IF(M3136&lt;I3136,M3136,I3136)</f>
        <v>11.223599999999999</v>
      </c>
      <c r="O3136" s="12" t="str">
        <f>IF(N3136&lt;I3136,$U$1," ")</f>
        <v xml:space="preserve"> </v>
      </c>
      <c r="P3136" s="12" t="str">
        <f>IFERROR((O3136+30)," ")</f>
        <v xml:space="preserve"> </v>
      </c>
      <c r="Q3136" s="2">
        <f ca="1">IF(O3136=$U$1,N3136,"0")*1.22</f>
        <v>0</v>
      </c>
    </row>
    <row r="3137" spans="1:17" x14ac:dyDescent="0.25">
      <c r="A3137" t="s">
        <v>4922</v>
      </c>
      <c r="B3137" t="s">
        <v>4921</v>
      </c>
      <c r="C3137">
        <v>13112</v>
      </c>
      <c r="D3137">
        <v>11.94</v>
      </c>
      <c r="E3137">
        <f>IFERROR(VLOOKUP(Table_ExternalData_15[[#This Row],[Id]],Rabati!B:C,2,0),0)</f>
        <v>30</v>
      </c>
      <c r="F3137">
        <v>22</v>
      </c>
      <c r="G3137" t="str">
        <f>VLOOKUP(Table_ExternalData_15[[#This Row],[Id]],'Blagovna izdelek'!A:C,3,0)</f>
        <v>EFB</v>
      </c>
      <c r="H3137">
        <f>Table_ExternalData_15[[#This Row],[Rabat]]*0.2</f>
        <v>6</v>
      </c>
      <c r="I3137" s="2">
        <f>Table_ExternalData_15[[#This Row],[Price]]-(Table_ExternalData_15[[#This Row],[Price]]*Table_ExternalData_15[[#This Row],[BB rabat]])/100</f>
        <v>11.223599999999999</v>
      </c>
      <c r="J3137" s="2">
        <f>Table_ExternalData_15[[#This Row],[BB cena]]*Table_ExternalData_15[[#Headers],[1,22]]</f>
        <v>13.692791999999999</v>
      </c>
      <c r="K3137" s="2">
        <f>Table_ExternalData_15[[#This Row],[Price]]*Table_ExternalData_15[[#Headers],[1,22]]</f>
        <v>14.566799999999999</v>
      </c>
      <c r="L3137" s="7">
        <f>IF(G3137="White Shark",E3137*0.5,IF(G3137="Sbox",E3137*0.5,IF(G3137="Tenda",E3137*0.5,E3137*0.2)))/100</f>
        <v>0.06</v>
      </c>
      <c r="M3137" s="2">
        <f>Table_ExternalData_15[[#This Row],[Price]]-Table_ExternalData_15[[#This Row],[Price]]*Table_ExternalData_15[[#This Row],[extra popust]]</f>
        <v>11.223599999999999</v>
      </c>
      <c r="N3137" s="2">
        <f>IF(M3137&lt;I3137,M3137,I3137)</f>
        <v>11.223599999999999</v>
      </c>
      <c r="O3137" s="12" t="str">
        <f>IF(N3137&lt;I3137,$U$1," ")</f>
        <v xml:space="preserve"> </v>
      </c>
      <c r="P3137" s="12" t="str">
        <f>IFERROR((O3137+30)," ")</f>
        <v xml:space="preserve"> </v>
      </c>
      <c r="Q3137" s="2">
        <f ca="1">IF(O3137=$U$1,N3137,"0")*1.22</f>
        <v>0</v>
      </c>
    </row>
    <row r="3138" spans="1:17" x14ac:dyDescent="0.25">
      <c r="A3138" t="s">
        <v>4924</v>
      </c>
      <c r="B3138" t="s">
        <v>4923</v>
      </c>
      <c r="C3138">
        <v>13113</v>
      </c>
      <c r="D3138">
        <v>11.94</v>
      </c>
      <c r="E3138">
        <f>IFERROR(VLOOKUP(Table_ExternalData_15[[#This Row],[Id]],Rabati!B:C,2,0),0)</f>
        <v>30</v>
      </c>
      <c r="F3138">
        <v>0</v>
      </c>
      <c r="G3138" t="str">
        <f>VLOOKUP(Table_ExternalData_15[[#This Row],[Id]],'Blagovna izdelek'!A:C,3,0)</f>
        <v>EFB</v>
      </c>
      <c r="H3138">
        <f>Table_ExternalData_15[[#This Row],[Rabat]]*0.2</f>
        <v>6</v>
      </c>
      <c r="I3138" s="2">
        <f>Table_ExternalData_15[[#This Row],[Price]]-(Table_ExternalData_15[[#This Row],[Price]]*Table_ExternalData_15[[#This Row],[BB rabat]])/100</f>
        <v>11.223599999999999</v>
      </c>
      <c r="J3138" s="2">
        <f>Table_ExternalData_15[[#This Row],[BB cena]]*Table_ExternalData_15[[#Headers],[1,22]]</f>
        <v>13.692791999999999</v>
      </c>
      <c r="K3138" s="2">
        <f>Table_ExternalData_15[[#This Row],[Price]]*Table_ExternalData_15[[#Headers],[1,22]]</f>
        <v>14.566799999999999</v>
      </c>
      <c r="L3138" s="7">
        <f>IF(G3138="White Shark",E3138*0.5,IF(G3138="Sbox",E3138*0.5,IF(G3138="Tenda",E3138*0.5,E3138*0.2)))/100</f>
        <v>0.06</v>
      </c>
      <c r="M3138" s="2">
        <f>Table_ExternalData_15[[#This Row],[Price]]-Table_ExternalData_15[[#This Row],[Price]]*Table_ExternalData_15[[#This Row],[extra popust]]</f>
        <v>11.223599999999999</v>
      </c>
      <c r="N3138" s="2">
        <f>IF(M3138&lt;I3138,M3138,I3138)</f>
        <v>11.223599999999999</v>
      </c>
      <c r="O3138" s="12" t="str">
        <f>IF(N3138&lt;I3138,$U$1," ")</f>
        <v xml:space="preserve"> </v>
      </c>
      <c r="P3138" s="12" t="str">
        <f>IFERROR((O3138+30)," ")</f>
        <v xml:space="preserve"> </v>
      </c>
      <c r="Q3138" s="2">
        <f ca="1">IF(O3138=$U$1,N3138,"0")*1.22</f>
        <v>0</v>
      </c>
    </row>
    <row r="3139" spans="1:17" x14ac:dyDescent="0.25">
      <c r="A3139" t="s">
        <v>4926</v>
      </c>
      <c r="B3139" t="s">
        <v>4925</v>
      </c>
      <c r="C3139">
        <v>13114</v>
      </c>
      <c r="D3139">
        <v>11.94</v>
      </c>
      <c r="E3139">
        <f>IFERROR(VLOOKUP(Table_ExternalData_15[[#This Row],[Id]],Rabati!B:C,2,0),0)</f>
        <v>30</v>
      </c>
      <c r="F3139">
        <v>25</v>
      </c>
      <c r="G3139" t="str">
        <f>VLOOKUP(Table_ExternalData_15[[#This Row],[Id]],'Blagovna izdelek'!A:C,3,0)</f>
        <v>EFB</v>
      </c>
      <c r="H3139">
        <f>Table_ExternalData_15[[#This Row],[Rabat]]*0.2</f>
        <v>6</v>
      </c>
      <c r="I3139" s="2">
        <f>Table_ExternalData_15[[#This Row],[Price]]-(Table_ExternalData_15[[#This Row],[Price]]*Table_ExternalData_15[[#This Row],[BB rabat]])/100</f>
        <v>11.223599999999999</v>
      </c>
      <c r="J3139" s="2">
        <f>Table_ExternalData_15[[#This Row],[BB cena]]*Table_ExternalData_15[[#Headers],[1,22]]</f>
        <v>13.692791999999999</v>
      </c>
      <c r="K3139" s="2">
        <f>Table_ExternalData_15[[#This Row],[Price]]*Table_ExternalData_15[[#Headers],[1,22]]</f>
        <v>14.566799999999999</v>
      </c>
      <c r="L3139" s="7">
        <f>IF(G3139="White Shark",E3139*0.5,IF(G3139="Sbox",E3139*0.5,IF(G3139="Tenda",E3139*0.5,E3139*0.2)))/100</f>
        <v>0.06</v>
      </c>
      <c r="M3139" s="2">
        <f>Table_ExternalData_15[[#This Row],[Price]]-Table_ExternalData_15[[#This Row],[Price]]*Table_ExternalData_15[[#This Row],[extra popust]]</f>
        <v>11.223599999999999</v>
      </c>
      <c r="N3139" s="2">
        <f>IF(M3139&lt;I3139,M3139,I3139)</f>
        <v>11.223599999999999</v>
      </c>
      <c r="O3139" s="12" t="str">
        <f>IF(N3139&lt;I3139,$U$1," ")</f>
        <v xml:space="preserve"> </v>
      </c>
      <c r="P3139" s="12" t="str">
        <f>IFERROR((O3139+30)," ")</f>
        <v xml:space="preserve"> </v>
      </c>
      <c r="Q3139" s="2">
        <f ca="1">IF(O3139=$U$1,N3139,"0")*1.22</f>
        <v>0</v>
      </c>
    </row>
    <row r="3140" spans="1:17" x14ac:dyDescent="0.25">
      <c r="A3140" t="s">
        <v>4928</v>
      </c>
      <c r="B3140" t="s">
        <v>4927</v>
      </c>
      <c r="C3140">
        <v>13115</v>
      </c>
      <c r="D3140">
        <v>11.94</v>
      </c>
      <c r="E3140">
        <f>IFERROR(VLOOKUP(Table_ExternalData_15[[#This Row],[Id]],Rabati!B:C,2,0),0)</f>
        <v>30</v>
      </c>
      <c r="F3140">
        <v>23</v>
      </c>
      <c r="G3140" t="str">
        <f>VLOOKUP(Table_ExternalData_15[[#This Row],[Id]],'Blagovna izdelek'!A:C,3,0)</f>
        <v>EFB</v>
      </c>
      <c r="H3140">
        <f>Table_ExternalData_15[[#This Row],[Rabat]]*0.2</f>
        <v>6</v>
      </c>
      <c r="I3140" s="2">
        <f>Table_ExternalData_15[[#This Row],[Price]]-(Table_ExternalData_15[[#This Row],[Price]]*Table_ExternalData_15[[#This Row],[BB rabat]])/100</f>
        <v>11.223599999999999</v>
      </c>
      <c r="J3140" s="2">
        <f>Table_ExternalData_15[[#This Row],[BB cena]]*Table_ExternalData_15[[#Headers],[1,22]]</f>
        <v>13.692791999999999</v>
      </c>
      <c r="K3140" s="2">
        <f>Table_ExternalData_15[[#This Row],[Price]]*Table_ExternalData_15[[#Headers],[1,22]]</f>
        <v>14.566799999999999</v>
      </c>
      <c r="L3140" s="7">
        <f>IF(G3140="White Shark",E3140*0.5,IF(G3140="Sbox",E3140*0.5,IF(G3140="Tenda",E3140*0.5,E3140*0.2)))/100</f>
        <v>0.06</v>
      </c>
      <c r="M3140" s="2">
        <f>Table_ExternalData_15[[#This Row],[Price]]-Table_ExternalData_15[[#This Row],[Price]]*Table_ExternalData_15[[#This Row],[extra popust]]</f>
        <v>11.223599999999999</v>
      </c>
      <c r="N3140" s="2">
        <f>IF(M3140&lt;I3140,M3140,I3140)</f>
        <v>11.223599999999999</v>
      </c>
      <c r="O3140" s="12" t="str">
        <f>IF(N3140&lt;I3140,$U$1," ")</f>
        <v xml:space="preserve"> </v>
      </c>
      <c r="P3140" s="12" t="str">
        <f>IFERROR((O3140+30)," ")</f>
        <v xml:space="preserve"> </v>
      </c>
      <c r="Q3140" s="2">
        <f ca="1">IF(O3140=$U$1,N3140,"0")*1.22</f>
        <v>0</v>
      </c>
    </row>
    <row r="3141" spans="1:17" x14ac:dyDescent="0.25">
      <c r="A3141" t="s">
        <v>4930</v>
      </c>
      <c r="B3141" t="s">
        <v>4929</v>
      </c>
      <c r="C3141">
        <v>13116</v>
      </c>
      <c r="D3141">
        <v>15.11</v>
      </c>
      <c r="E3141">
        <f>IFERROR(VLOOKUP(Table_ExternalData_15[[#This Row],[Id]],Rabati!B:C,2,0),0)</f>
        <v>30</v>
      </c>
      <c r="F3141">
        <v>8</v>
      </c>
      <c r="G3141" t="str">
        <f>VLOOKUP(Table_ExternalData_15[[#This Row],[Id]],'Blagovna izdelek'!A:C,3,0)</f>
        <v>EFB</v>
      </c>
      <c r="H3141">
        <f>Table_ExternalData_15[[#This Row],[Rabat]]*0.2</f>
        <v>6</v>
      </c>
      <c r="I3141" s="2">
        <f>Table_ExternalData_15[[#This Row],[Price]]-(Table_ExternalData_15[[#This Row],[Price]]*Table_ExternalData_15[[#This Row],[BB rabat]])/100</f>
        <v>14.2034</v>
      </c>
      <c r="J3141" s="2">
        <f>Table_ExternalData_15[[#This Row],[BB cena]]*Table_ExternalData_15[[#Headers],[1,22]]</f>
        <v>17.328147999999999</v>
      </c>
      <c r="K3141" s="2">
        <f>Table_ExternalData_15[[#This Row],[Price]]*Table_ExternalData_15[[#Headers],[1,22]]</f>
        <v>18.434200000000001</v>
      </c>
      <c r="L3141" s="7">
        <f>IF(G3141="White Shark",E3141*0.5,IF(G3141="Sbox",E3141*0.5,IF(G3141="Tenda",E3141*0.5,E3141*0.2)))/100</f>
        <v>0.06</v>
      </c>
      <c r="M3141" s="2">
        <f>Table_ExternalData_15[[#This Row],[Price]]-Table_ExternalData_15[[#This Row],[Price]]*Table_ExternalData_15[[#This Row],[extra popust]]</f>
        <v>14.2034</v>
      </c>
      <c r="N3141" s="2">
        <f>IF(M3141&lt;I3141,M3141,I3141)</f>
        <v>14.2034</v>
      </c>
      <c r="O3141" s="12" t="str">
        <f>IF(N3141&lt;I3141,$U$1," ")</f>
        <v xml:space="preserve"> </v>
      </c>
      <c r="P3141" s="12" t="str">
        <f>IFERROR((O3141+30)," ")</f>
        <v xml:space="preserve"> </v>
      </c>
      <c r="Q3141" s="2">
        <f ca="1">IF(O3141=$U$1,N3141,"0")*1.22</f>
        <v>0</v>
      </c>
    </row>
    <row r="3142" spans="1:17" x14ac:dyDescent="0.25">
      <c r="A3142" t="s">
        <v>4932</v>
      </c>
      <c r="B3142" t="s">
        <v>4931</v>
      </c>
      <c r="C3142">
        <v>13117</v>
      </c>
      <c r="D3142">
        <v>15.11</v>
      </c>
      <c r="E3142">
        <f>IFERROR(VLOOKUP(Table_ExternalData_15[[#This Row],[Id]],Rabati!B:C,2,0),0)</f>
        <v>30</v>
      </c>
      <c r="F3142">
        <v>1</v>
      </c>
      <c r="G3142" t="str">
        <f>VLOOKUP(Table_ExternalData_15[[#This Row],[Id]],'Blagovna izdelek'!A:C,3,0)</f>
        <v>EFB</v>
      </c>
      <c r="H3142">
        <f>Table_ExternalData_15[[#This Row],[Rabat]]*0.2</f>
        <v>6</v>
      </c>
      <c r="I3142" s="2">
        <f>Table_ExternalData_15[[#This Row],[Price]]-(Table_ExternalData_15[[#This Row],[Price]]*Table_ExternalData_15[[#This Row],[BB rabat]])/100</f>
        <v>14.2034</v>
      </c>
      <c r="J3142" s="2">
        <f>Table_ExternalData_15[[#This Row],[BB cena]]*Table_ExternalData_15[[#Headers],[1,22]]</f>
        <v>17.328147999999999</v>
      </c>
      <c r="K3142" s="2">
        <f>Table_ExternalData_15[[#This Row],[Price]]*Table_ExternalData_15[[#Headers],[1,22]]</f>
        <v>18.434200000000001</v>
      </c>
      <c r="L3142" s="7">
        <f>IF(G3142="White Shark",E3142*0.5,IF(G3142="Sbox",E3142*0.5,IF(G3142="Tenda",E3142*0.5,E3142*0.2)))/100</f>
        <v>0.06</v>
      </c>
      <c r="M3142" s="2">
        <f>Table_ExternalData_15[[#This Row],[Price]]-Table_ExternalData_15[[#This Row],[Price]]*Table_ExternalData_15[[#This Row],[extra popust]]</f>
        <v>14.2034</v>
      </c>
      <c r="N3142" s="2">
        <f>IF(M3142&lt;I3142,M3142,I3142)</f>
        <v>14.2034</v>
      </c>
      <c r="O3142" s="12" t="str">
        <f>IF(N3142&lt;I3142,$U$1," ")</f>
        <v xml:space="preserve"> </v>
      </c>
      <c r="P3142" s="12" t="str">
        <f>IFERROR((O3142+30)," ")</f>
        <v xml:space="preserve"> </v>
      </c>
      <c r="Q3142" s="2">
        <f ca="1">IF(O3142=$U$1,N3142,"0")*1.22</f>
        <v>0</v>
      </c>
    </row>
    <row r="3143" spans="1:17" x14ac:dyDescent="0.25">
      <c r="A3143" t="s">
        <v>4934</v>
      </c>
      <c r="B3143" t="s">
        <v>4933</v>
      </c>
      <c r="C3143">
        <v>13118</v>
      </c>
      <c r="D3143">
        <v>15.11</v>
      </c>
      <c r="E3143">
        <f>IFERROR(VLOOKUP(Table_ExternalData_15[[#This Row],[Id]],Rabati!B:C,2,0),0)</f>
        <v>30</v>
      </c>
      <c r="F3143">
        <v>0</v>
      </c>
      <c r="G3143" t="str">
        <f>VLOOKUP(Table_ExternalData_15[[#This Row],[Id]],'Blagovna izdelek'!A:C,3,0)</f>
        <v>EFB</v>
      </c>
      <c r="H3143">
        <f>Table_ExternalData_15[[#This Row],[Rabat]]*0.2</f>
        <v>6</v>
      </c>
      <c r="I3143" s="2">
        <f>Table_ExternalData_15[[#This Row],[Price]]-(Table_ExternalData_15[[#This Row],[Price]]*Table_ExternalData_15[[#This Row],[BB rabat]])/100</f>
        <v>14.2034</v>
      </c>
      <c r="J3143" s="2">
        <f>Table_ExternalData_15[[#This Row],[BB cena]]*Table_ExternalData_15[[#Headers],[1,22]]</f>
        <v>17.328147999999999</v>
      </c>
      <c r="K3143" s="2">
        <f>Table_ExternalData_15[[#This Row],[Price]]*Table_ExternalData_15[[#Headers],[1,22]]</f>
        <v>18.434200000000001</v>
      </c>
      <c r="L3143" s="7">
        <f>IF(G3143="White Shark",E3143*0.5,IF(G3143="Sbox",E3143*0.5,IF(G3143="Tenda",E3143*0.5,E3143*0.2)))/100</f>
        <v>0.06</v>
      </c>
      <c r="M3143" s="2">
        <f>Table_ExternalData_15[[#This Row],[Price]]-Table_ExternalData_15[[#This Row],[Price]]*Table_ExternalData_15[[#This Row],[extra popust]]</f>
        <v>14.2034</v>
      </c>
      <c r="N3143" s="2">
        <f>IF(M3143&lt;I3143,M3143,I3143)</f>
        <v>14.2034</v>
      </c>
      <c r="O3143" s="12" t="str">
        <f>IF(N3143&lt;I3143,$U$1," ")</f>
        <v xml:space="preserve"> </v>
      </c>
      <c r="P3143" s="12" t="str">
        <f>IFERROR((O3143+30)," ")</f>
        <v xml:space="preserve"> </v>
      </c>
      <c r="Q3143" s="2">
        <f ca="1">IF(O3143=$U$1,N3143,"0")*1.22</f>
        <v>0</v>
      </c>
    </row>
    <row r="3144" spans="1:17" x14ac:dyDescent="0.25">
      <c r="A3144" t="s">
        <v>4936</v>
      </c>
      <c r="B3144" t="s">
        <v>4935</v>
      </c>
      <c r="C3144">
        <v>13119</v>
      </c>
      <c r="D3144">
        <v>15.11</v>
      </c>
      <c r="E3144">
        <f>IFERROR(VLOOKUP(Table_ExternalData_15[[#This Row],[Id]],Rabati!B:C,2,0),0)</f>
        <v>30</v>
      </c>
      <c r="F3144">
        <v>15</v>
      </c>
      <c r="G3144" t="str">
        <f>VLOOKUP(Table_ExternalData_15[[#This Row],[Id]],'Blagovna izdelek'!A:C,3,0)</f>
        <v>EFB</v>
      </c>
      <c r="H3144">
        <f>Table_ExternalData_15[[#This Row],[Rabat]]*0.2</f>
        <v>6</v>
      </c>
      <c r="I3144" s="2">
        <f>Table_ExternalData_15[[#This Row],[Price]]-(Table_ExternalData_15[[#This Row],[Price]]*Table_ExternalData_15[[#This Row],[BB rabat]])/100</f>
        <v>14.2034</v>
      </c>
      <c r="J3144" s="2">
        <f>Table_ExternalData_15[[#This Row],[BB cena]]*Table_ExternalData_15[[#Headers],[1,22]]</f>
        <v>17.328147999999999</v>
      </c>
      <c r="K3144" s="2">
        <f>Table_ExternalData_15[[#This Row],[Price]]*Table_ExternalData_15[[#Headers],[1,22]]</f>
        <v>18.434200000000001</v>
      </c>
      <c r="L3144" s="7">
        <f>IF(G3144="White Shark",E3144*0.5,IF(G3144="Sbox",E3144*0.5,IF(G3144="Tenda",E3144*0.5,E3144*0.2)))/100</f>
        <v>0.06</v>
      </c>
      <c r="M3144" s="2">
        <f>Table_ExternalData_15[[#This Row],[Price]]-Table_ExternalData_15[[#This Row],[Price]]*Table_ExternalData_15[[#This Row],[extra popust]]</f>
        <v>14.2034</v>
      </c>
      <c r="N3144" s="2">
        <f>IF(M3144&lt;I3144,M3144,I3144)</f>
        <v>14.2034</v>
      </c>
      <c r="O3144" s="12" t="str">
        <f>IF(N3144&lt;I3144,$U$1," ")</f>
        <v xml:space="preserve"> </v>
      </c>
      <c r="P3144" s="12" t="str">
        <f>IFERROR((O3144+30)," ")</f>
        <v xml:space="preserve"> </v>
      </c>
      <c r="Q3144" s="2">
        <f ca="1">IF(O3144=$U$1,N3144,"0")*1.22</f>
        <v>0</v>
      </c>
    </row>
    <row r="3145" spans="1:17" x14ac:dyDescent="0.25">
      <c r="A3145" t="s">
        <v>4938</v>
      </c>
      <c r="B3145" t="s">
        <v>4937</v>
      </c>
      <c r="C3145">
        <v>13120</v>
      </c>
      <c r="D3145">
        <v>15.11</v>
      </c>
      <c r="E3145">
        <f>IFERROR(VLOOKUP(Table_ExternalData_15[[#This Row],[Id]],Rabati!B:C,2,0),0)</f>
        <v>30</v>
      </c>
      <c r="F3145">
        <v>7</v>
      </c>
      <c r="G3145" t="str">
        <f>VLOOKUP(Table_ExternalData_15[[#This Row],[Id]],'Blagovna izdelek'!A:C,3,0)</f>
        <v>EFB</v>
      </c>
      <c r="H3145">
        <f>Table_ExternalData_15[[#This Row],[Rabat]]*0.2</f>
        <v>6</v>
      </c>
      <c r="I3145" s="2">
        <f>Table_ExternalData_15[[#This Row],[Price]]-(Table_ExternalData_15[[#This Row],[Price]]*Table_ExternalData_15[[#This Row],[BB rabat]])/100</f>
        <v>14.2034</v>
      </c>
      <c r="J3145" s="2">
        <f>Table_ExternalData_15[[#This Row],[BB cena]]*Table_ExternalData_15[[#Headers],[1,22]]</f>
        <v>17.328147999999999</v>
      </c>
      <c r="K3145" s="2">
        <f>Table_ExternalData_15[[#This Row],[Price]]*Table_ExternalData_15[[#Headers],[1,22]]</f>
        <v>18.434200000000001</v>
      </c>
      <c r="L3145" s="7">
        <f>IF(G3145="White Shark",E3145*0.5,IF(G3145="Sbox",E3145*0.5,IF(G3145="Tenda",E3145*0.5,E3145*0.2)))/100</f>
        <v>0.06</v>
      </c>
      <c r="M3145" s="2">
        <f>Table_ExternalData_15[[#This Row],[Price]]-Table_ExternalData_15[[#This Row],[Price]]*Table_ExternalData_15[[#This Row],[extra popust]]</f>
        <v>14.2034</v>
      </c>
      <c r="N3145" s="2">
        <f>IF(M3145&lt;I3145,M3145,I3145)</f>
        <v>14.2034</v>
      </c>
      <c r="O3145" s="12" t="str">
        <f>IF(N3145&lt;I3145,$U$1," ")</f>
        <v xml:space="preserve"> </v>
      </c>
      <c r="P3145" s="12" t="str">
        <f>IFERROR((O3145+30)," ")</f>
        <v xml:space="preserve"> </v>
      </c>
      <c r="Q3145" s="2">
        <f ca="1">IF(O3145=$U$1,N3145,"0")*1.22</f>
        <v>0</v>
      </c>
    </row>
    <row r="3146" spans="1:17" x14ac:dyDescent="0.25">
      <c r="A3146" t="s">
        <v>4940</v>
      </c>
      <c r="B3146" t="s">
        <v>4939</v>
      </c>
      <c r="C3146">
        <v>13121</v>
      </c>
      <c r="D3146">
        <v>15.11</v>
      </c>
      <c r="E3146">
        <f>IFERROR(VLOOKUP(Table_ExternalData_15[[#This Row],[Id]],Rabati!B:C,2,0),0)</f>
        <v>30</v>
      </c>
      <c r="F3146">
        <v>1</v>
      </c>
      <c r="G3146" t="str">
        <f>VLOOKUP(Table_ExternalData_15[[#This Row],[Id]],'Blagovna izdelek'!A:C,3,0)</f>
        <v>EFB</v>
      </c>
      <c r="H3146">
        <f>Table_ExternalData_15[[#This Row],[Rabat]]*0.2</f>
        <v>6</v>
      </c>
      <c r="I3146" s="2">
        <f>Table_ExternalData_15[[#This Row],[Price]]-(Table_ExternalData_15[[#This Row],[Price]]*Table_ExternalData_15[[#This Row],[BB rabat]])/100</f>
        <v>14.2034</v>
      </c>
      <c r="J3146" s="2">
        <f>Table_ExternalData_15[[#This Row],[BB cena]]*Table_ExternalData_15[[#Headers],[1,22]]</f>
        <v>17.328147999999999</v>
      </c>
      <c r="K3146" s="2">
        <f>Table_ExternalData_15[[#This Row],[Price]]*Table_ExternalData_15[[#Headers],[1,22]]</f>
        <v>18.434200000000001</v>
      </c>
      <c r="L3146" s="7">
        <f>IF(G3146="White Shark",E3146*0.5,IF(G3146="Sbox",E3146*0.5,IF(G3146="Tenda",E3146*0.5,E3146*0.2)))/100</f>
        <v>0.06</v>
      </c>
      <c r="M3146" s="2">
        <f>Table_ExternalData_15[[#This Row],[Price]]-Table_ExternalData_15[[#This Row],[Price]]*Table_ExternalData_15[[#This Row],[extra popust]]</f>
        <v>14.2034</v>
      </c>
      <c r="N3146" s="2">
        <f>IF(M3146&lt;I3146,M3146,I3146)</f>
        <v>14.2034</v>
      </c>
      <c r="O3146" s="12" t="str">
        <f>IF(N3146&lt;I3146,$U$1," ")</f>
        <v xml:space="preserve"> </v>
      </c>
      <c r="P3146" s="12" t="str">
        <f>IFERROR((O3146+30)," ")</f>
        <v xml:space="preserve"> </v>
      </c>
      <c r="Q3146" s="2">
        <f ca="1">IF(O3146=$U$1,N3146,"0")*1.22</f>
        <v>0</v>
      </c>
    </row>
    <row r="3147" spans="1:17" x14ac:dyDescent="0.25">
      <c r="A3147" t="s">
        <v>4942</v>
      </c>
      <c r="B3147" t="s">
        <v>4941</v>
      </c>
      <c r="C3147">
        <v>13122</v>
      </c>
      <c r="D3147">
        <v>15.11</v>
      </c>
      <c r="E3147">
        <f>IFERROR(VLOOKUP(Table_ExternalData_15[[#This Row],[Id]],Rabati!B:C,2,0),0)</f>
        <v>30</v>
      </c>
      <c r="F3147">
        <v>17</v>
      </c>
      <c r="G3147" t="str">
        <f>VLOOKUP(Table_ExternalData_15[[#This Row],[Id]],'Blagovna izdelek'!A:C,3,0)</f>
        <v>EFB</v>
      </c>
      <c r="H3147">
        <f>Table_ExternalData_15[[#This Row],[Rabat]]*0.2</f>
        <v>6</v>
      </c>
      <c r="I3147" s="2">
        <f>Table_ExternalData_15[[#This Row],[Price]]-(Table_ExternalData_15[[#This Row],[Price]]*Table_ExternalData_15[[#This Row],[BB rabat]])/100</f>
        <v>14.2034</v>
      </c>
      <c r="J3147" s="2">
        <f>Table_ExternalData_15[[#This Row],[BB cena]]*Table_ExternalData_15[[#Headers],[1,22]]</f>
        <v>17.328147999999999</v>
      </c>
      <c r="K3147" s="2">
        <f>Table_ExternalData_15[[#This Row],[Price]]*Table_ExternalData_15[[#Headers],[1,22]]</f>
        <v>18.434200000000001</v>
      </c>
      <c r="L3147" s="7">
        <f>IF(G3147="White Shark",E3147*0.5,IF(G3147="Sbox",E3147*0.5,IF(G3147="Tenda",E3147*0.5,E3147*0.2)))/100</f>
        <v>0.06</v>
      </c>
      <c r="M3147" s="2">
        <f>Table_ExternalData_15[[#This Row],[Price]]-Table_ExternalData_15[[#This Row],[Price]]*Table_ExternalData_15[[#This Row],[extra popust]]</f>
        <v>14.2034</v>
      </c>
      <c r="N3147" s="2">
        <f>IF(M3147&lt;I3147,M3147,I3147)</f>
        <v>14.2034</v>
      </c>
      <c r="O3147" s="12" t="str">
        <f>IF(N3147&lt;I3147,$U$1," ")</f>
        <v xml:space="preserve"> </v>
      </c>
      <c r="P3147" s="12" t="str">
        <f>IFERROR((O3147+30)," ")</f>
        <v xml:space="preserve"> </v>
      </c>
      <c r="Q3147" s="2">
        <f ca="1">IF(O3147=$U$1,N3147,"0")*1.22</f>
        <v>0</v>
      </c>
    </row>
    <row r="3148" spans="1:17" x14ac:dyDescent="0.25">
      <c r="A3148" t="s">
        <v>4944</v>
      </c>
      <c r="B3148" t="s">
        <v>4943</v>
      </c>
      <c r="C3148">
        <v>13123</v>
      </c>
      <c r="D3148">
        <v>22.94</v>
      </c>
      <c r="E3148">
        <f>IFERROR(VLOOKUP(Table_ExternalData_15[[#This Row],[Id]],Rabati!B:C,2,0),0)</f>
        <v>30</v>
      </c>
      <c r="F3148">
        <v>0</v>
      </c>
      <c r="G3148" t="str">
        <f>VLOOKUP(Table_ExternalData_15[[#This Row],[Id]],'Blagovna izdelek'!A:C,3,0)</f>
        <v>EFB</v>
      </c>
      <c r="H3148">
        <f>Table_ExternalData_15[[#This Row],[Rabat]]*0.2</f>
        <v>6</v>
      </c>
      <c r="I3148" s="2">
        <f>Table_ExternalData_15[[#This Row],[Price]]-(Table_ExternalData_15[[#This Row],[Price]]*Table_ExternalData_15[[#This Row],[BB rabat]])/100</f>
        <v>21.563600000000001</v>
      </c>
      <c r="J3148" s="2">
        <f>Table_ExternalData_15[[#This Row],[BB cena]]*Table_ExternalData_15[[#Headers],[1,22]]</f>
        <v>26.307592</v>
      </c>
      <c r="K3148" s="2">
        <f>Table_ExternalData_15[[#This Row],[Price]]*Table_ExternalData_15[[#Headers],[1,22]]</f>
        <v>27.986800000000002</v>
      </c>
      <c r="L3148" s="7">
        <f>IF(G3148="White Shark",E3148*0.5,IF(G3148="Sbox",E3148*0.5,IF(G3148="Tenda",E3148*0.5,E3148*0.2)))/100</f>
        <v>0.06</v>
      </c>
      <c r="M3148" s="2">
        <f>Table_ExternalData_15[[#This Row],[Price]]-Table_ExternalData_15[[#This Row],[Price]]*Table_ExternalData_15[[#This Row],[extra popust]]</f>
        <v>21.563600000000001</v>
      </c>
      <c r="N3148" s="2">
        <f>IF(M3148&lt;I3148,M3148,I3148)</f>
        <v>21.563600000000001</v>
      </c>
      <c r="O3148" s="12" t="str">
        <f>IF(N3148&lt;I3148,$U$1," ")</f>
        <v xml:space="preserve"> </v>
      </c>
      <c r="P3148" s="12" t="str">
        <f>IFERROR((O3148+30)," ")</f>
        <v xml:space="preserve"> </v>
      </c>
      <c r="Q3148" s="2">
        <f ca="1">IF(O3148=$U$1,N3148,"0")*1.22</f>
        <v>0</v>
      </c>
    </row>
    <row r="3149" spans="1:17" x14ac:dyDescent="0.25">
      <c r="A3149" t="s">
        <v>4946</v>
      </c>
      <c r="B3149" t="s">
        <v>4945</v>
      </c>
      <c r="C3149">
        <v>13124</v>
      </c>
      <c r="D3149">
        <v>22.94</v>
      </c>
      <c r="E3149">
        <f>IFERROR(VLOOKUP(Table_ExternalData_15[[#This Row],[Id]],Rabati!B:C,2,0),0)</f>
        <v>30</v>
      </c>
      <c r="F3149">
        <v>8</v>
      </c>
      <c r="G3149" t="str">
        <f>VLOOKUP(Table_ExternalData_15[[#This Row],[Id]],'Blagovna izdelek'!A:C,3,0)</f>
        <v>EFB</v>
      </c>
      <c r="H3149">
        <f>Table_ExternalData_15[[#This Row],[Rabat]]*0.2</f>
        <v>6</v>
      </c>
      <c r="I3149" s="2">
        <f>Table_ExternalData_15[[#This Row],[Price]]-(Table_ExternalData_15[[#This Row],[Price]]*Table_ExternalData_15[[#This Row],[BB rabat]])/100</f>
        <v>21.563600000000001</v>
      </c>
      <c r="J3149" s="2">
        <f>Table_ExternalData_15[[#This Row],[BB cena]]*Table_ExternalData_15[[#Headers],[1,22]]</f>
        <v>26.307592</v>
      </c>
      <c r="K3149" s="2">
        <f>Table_ExternalData_15[[#This Row],[Price]]*Table_ExternalData_15[[#Headers],[1,22]]</f>
        <v>27.986800000000002</v>
      </c>
      <c r="L3149" s="7">
        <f>IF(G3149="White Shark",E3149*0.5,IF(G3149="Sbox",E3149*0.5,IF(G3149="Tenda",E3149*0.5,E3149*0.2)))/100</f>
        <v>0.06</v>
      </c>
      <c r="M3149" s="2">
        <f>Table_ExternalData_15[[#This Row],[Price]]-Table_ExternalData_15[[#This Row],[Price]]*Table_ExternalData_15[[#This Row],[extra popust]]</f>
        <v>21.563600000000001</v>
      </c>
      <c r="N3149" s="2">
        <f>IF(M3149&lt;I3149,M3149,I3149)</f>
        <v>21.563600000000001</v>
      </c>
      <c r="O3149" s="12" t="str">
        <f>IF(N3149&lt;I3149,$U$1," ")</f>
        <v xml:space="preserve"> </v>
      </c>
      <c r="P3149" s="12" t="str">
        <f>IFERROR((O3149+30)," ")</f>
        <v xml:space="preserve"> </v>
      </c>
      <c r="Q3149" s="2">
        <f ca="1">IF(O3149=$U$1,N3149,"0")*1.22</f>
        <v>0</v>
      </c>
    </row>
    <row r="3150" spans="1:17" x14ac:dyDescent="0.25">
      <c r="A3150" t="s">
        <v>4948</v>
      </c>
      <c r="B3150" t="s">
        <v>4947</v>
      </c>
      <c r="C3150">
        <v>13125</v>
      </c>
      <c r="D3150">
        <v>22.94</v>
      </c>
      <c r="E3150">
        <f>IFERROR(VLOOKUP(Table_ExternalData_15[[#This Row],[Id]],Rabati!B:C,2,0),0)</f>
        <v>30</v>
      </c>
      <c r="F3150">
        <v>15</v>
      </c>
      <c r="G3150" t="str">
        <f>VLOOKUP(Table_ExternalData_15[[#This Row],[Id]],'Blagovna izdelek'!A:C,3,0)</f>
        <v>EFB</v>
      </c>
      <c r="H3150">
        <f>Table_ExternalData_15[[#This Row],[Rabat]]*0.2</f>
        <v>6</v>
      </c>
      <c r="I3150" s="2">
        <f>Table_ExternalData_15[[#This Row],[Price]]-(Table_ExternalData_15[[#This Row],[Price]]*Table_ExternalData_15[[#This Row],[BB rabat]])/100</f>
        <v>21.563600000000001</v>
      </c>
      <c r="J3150" s="2">
        <f>Table_ExternalData_15[[#This Row],[BB cena]]*Table_ExternalData_15[[#Headers],[1,22]]</f>
        <v>26.307592</v>
      </c>
      <c r="K3150" s="2">
        <f>Table_ExternalData_15[[#This Row],[Price]]*Table_ExternalData_15[[#Headers],[1,22]]</f>
        <v>27.986800000000002</v>
      </c>
      <c r="L3150" s="7">
        <f>IF(G3150="White Shark",E3150*0.5,IF(G3150="Sbox",E3150*0.5,IF(G3150="Tenda",E3150*0.5,E3150*0.2)))/100</f>
        <v>0.06</v>
      </c>
      <c r="M3150" s="2">
        <f>Table_ExternalData_15[[#This Row],[Price]]-Table_ExternalData_15[[#This Row],[Price]]*Table_ExternalData_15[[#This Row],[extra popust]]</f>
        <v>21.563600000000001</v>
      </c>
      <c r="N3150" s="2">
        <f>IF(M3150&lt;I3150,M3150,I3150)</f>
        <v>21.563600000000001</v>
      </c>
      <c r="O3150" s="12" t="str">
        <f>IF(N3150&lt;I3150,$U$1," ")</f>
        <v xml:space="preserve"> </v>
      </c>
      <c r="P3150" s="12" t="str">
        <f>IFERROR((O3150+30)," ")</f>
        <v xml:space="preserve"> </v>
      </c>
      <c r="Q3150" s="2">
        <f ca="1">IF(O3150=$U$1,N3150,"0")*1.22</f>
        <v>0</v>
      </c>
    </row>
    <row r="3151" spans="1:17" x14ac:dyDescent="0.25">
      <c r="A3151" t="s">
        <v>4950</v>
      </c>
      <c r="B3151" t="s">
        <v>4949</v>
      </c>
      <c r="C3151">
        <v>13126</v>
      </c>
      <c r="D3151">
        <v>22.94</v>
      </c>
      <c r="E3151">
        <f>IFERROR(VLOOKUP(Table_ExternalData_15[[#This Row],[Id]],Rabati!B:C,2,0),0)</f>
        <v>30</v>
      </c>
      <c r="F3151">
        <v>22</v>
      </c>
      <c r="G3151" t="str">
        <f>VLOOKUP(Table_ExternalData_15[[#This Row],[Id]],'Blagovna izdelek'!A:C,3,0)</f>
        <v>EFB</v>
      </c>
      <c r="H3151">
        <f>Table_ExternalData_15[[#This Row],[Rabat]]*0.2</f>
        <v>6</v>
      </c>
      <c r="I3151" s="2">
        <f>Table_ExternalData_15[[#This Row],[Price]]-(Table_ExternalData_15[[#This Row],[Price]]*Table_ExternalData_15[[#This Row],[BB rabat]])/100</f>
        <v>21.563600000000001</v>
      </c>
      <c r="J3151" s="2">
        <f>Table_ExternalData_15[[#This Row],[BB cena]]*Table_ExternalData_15[[#Headers],[1,22]]</f>
        <v>26.307592</v>
      </c>
      <c r="K3151" s="2">
        <f>Table_ExternalData_15[[#This Row],[Price]]*Table_ExternalData_15[[#Headers],[1,22]]</f>
        <v>27.986800000000002</v>
      </c>
      <c r="L3151" s="7">
        <f>IF(G3151="White Shark",E3151*0.5,IF(G3151="Sbox",E3151*0.5,IF(G3151="Tenda",E3151*0.5,E3151*0.2)))/100</f>
        <v>0.06</v>
      </c>
      <c r="M3151" s="2">
        <f>Table_ExternalData_15[[#This Row],[Price]]-Table_ExternalData_15[[#This Row],[Price]]*Table_ExternalData_15[[#This Row],[extra popust]]</f>
        <v>21.563600000000001</v>
      </c>
      <c r="N3151" s="2">
        <f>IF(M3151&lt;I3151,M3151,I3151)</f>
        <v>21.563600000000001</v>
      </c>
      <c r="O3151" s="12" t="str">
        <f>IF(N3151&lt;I3151,$U$1," ")</f>
        <v xml:space="preserve"> </v>
      </c>
      <c r="P3151" s="12" t="str">
        <f>IFERROR((O3151+30)," ")</f>
        <v xml:space="preserve"> </v>
      </c>
      <c r="Q3151" s="2">
        <f ca="1">IF(O3151=$U$1,N3151,"0")*1.22</f>
        <v>0</v>
      </c>
    </row>
    <row r="3152" spans="1:17" x14ac:dyDescent="0.25">
      <c r="A3152" t="s">
        <v>4952</v>
      </c>
      <c r="B3152" t="s">
        <v>4951</v>
      </c>
      <c r="C3152">
        <v>13127</v>
      </c>
      <c r="D3152">
        <v>22.94</v>
      </c>
      <c r="E3152">
        <f>IFERROR(VLOOKUP(Table_ExternalData_15[[#This Row],[Id]],Rabati!B:C,2,0),0)</f>
        <v>30</v>
      </c>
      <c r="F3152">
        <v>15</v>
      </c>
      <c r="G3152" t="str">
        <f>VLOOKUP(Table_ExternalData_15[[#This Row],[Id]],'Blagovna izdelek'!A:C,3,0)</f>
        <v>EFB</v>
      </c>
      <c r="H3152">
        <f>Table_ExternalData_15[[#This Row],[Rabat]]*0.2</f>
        <v>6</v>
      </c>
      <c r="I3152" s="2">
        <f>Table_ExternalData_15[[#This Row],[Price]]-(Table_ExternalData_15[[#This Row],[Price]]*Table_ExternalData_15[[#This Row],[BB rabat]])/100</f>
        <v>21.563600000000001</v>
      </c>
      <c r="J3152" s="2">
        <f>Table_ExternalData_15[[#This Row],[BB cena]]*Table_ExternalData_15[[#Headers],[1,22]]</f>
        <v>26.307592</v>
      </c>
      <c r="K3152" s="2">
        <f>Table_ExternalData_15[[#This Row],[Price]]*Table_ExternalData_15[[#Headers],[1,22]]</f>
        <v>27.986800000000002</v>
      </c>
      <c r="L3152" s="7">
        <f>IF(G3152="White Shark",E3152*0.5,IF(G3152="Sbox",E3152*0.5,IF(G3152="Tenda",E3152*0.5,E3152*0.2)))/100</f>
        <v>0.06</v>
      </c>
      <c r="M3152" s="2">
        <f>Table_ExternalData_15[[#This Row],[Price]]-Table_ExternalData_15[[#This Row],[Price]]*Table_ExternalData_15[[#This Row],[extra popust]]</f>
        <v>21.563600000000001</v>
      </c>
      <c r="N3152" s="2">
        <f>IF(M3152&lt;I3152,M3152,I3152)</f>
        <v>21.563600000000001</v>
      </c>
      <c r="O3152" s="12" t="str">
        <f>IF(N3152&lt;I3152,$U$1," ")</f>
        <v xml:space="preserve"> </v>
      </c>
      <c r="P3152" s="12" t="str">
        <f>IFERROR((O3152+30)," ")</f>
        <v xml:space="preserve"> </v>
      </c>
      <c r="Q3152" s="2">
        <f ca="1">IF(O3152=$U$1,N3152,"0")*1.22</f>
        <v>0</v>
      </c>
    </row>
    <row r="3153" spans="1:17" x14ac:dyDescent="0.25">
      <c r="A3153" t="s">
        <v>4954</v>
      </c>
      <c r="B3153" t="s">
        <v>4953</v>
      </c>
      <c r="C3153">
        <v>13128</v>
      </c>
      <c r="D3153">
        <v>22.94</v>
      </c>
      <c r="E3153">
        <f>IFERROR(VLOOKUP(Table_ExternalData_15[[#This Row],[Id]],Rabati!B:C,2,0),0)</f>
        <v>30</v>
      </c>
      <c r="F3153">
        <v>7</v>
      </c>
      <c r="G3153" t="str">
        <f>VLOOKUP(Table_ExternalData_15[[#This Row],[Id]],'Blagovna izdelek'!A:C,3,0)</f>
        <v>EFB</v>
      </c>
      <c r="H3153">
        <f>Table_ExternalData_15[[#This Row],[Rabat]]*0.2</f>
        <v>6</v>
      </c>
      <c r="I3153" s="2">
        <f>Table_ExternalData_15[[#This Row],[Price]]-(Table_ExternalData_15[[#This Row],[Price]]*Table_ExternalData_15[[#This Row],[BB rabat]])/100</f>
        <v>21.563600000000001</v>
      </c>
      <c r="J3153" s="2">
        <f>Table_ExternalData_15[[#This Row],[BB cena]]*Table_ExternalData_15[[#Headers],[1,22]]</f>
        <v>26.307592</v>
      </c>
      <c r="K3153" s="2">
        <f>Table_ExternalData_15[[#This Row],[Price]]*Table_ExternalData_15[[#Headers],[1,22]]</f>
        <v>27.986800000000002</v>
      </c>
      <c r="L3153" s="7">
        <f>IF(G3153="White Shark",E3153*0.5,IF(G3153="Sbox",E3153*0.5,IF(G3153="Tenda",E3153*0.5,E3153*0.2)))/100</f>
        <v>0.06</v>
      </c>
      <c r="M3153" s="2">
        <f>Table_ExternalData_15[[#This Row],[Price]]-Table_ExternalData_15[[#This Row],[Price]]*Table_ExternalData_15[[#This Row],[extra popust]]</f>
        <v>21.563600000000001</v>
      </c>
      <c r="N3153" s="2">
        <f>IF(M3153&lt;I3153,M3153,I3153)</f>
        <v>21.563600000000001</v>
      </c>
      <c r="O3153" s="12" t="str">
        <f>IF(N3153&lt;I3153,$U$1," ")</f>
        <v xml:space="preserve"> </v>
      </c>
      <c r="P3153" s="12" t="str">
        <f>IFERROR((O3153+30)," ")</f>
        <v xml:space="preserve"> </v>
      </c>
      <c r="Q3153" s="2">
        <f ca="1">IF(O3153=$U$1,N3153,"0")*1.22</f>
        <v>0</v>
      </c>
    </row>
    <row r="3154" spans="1:17" x14ac:dyDescent="0.25">
      <c r="A3154" t="s">
        <v>4956</v>
      </c>
      <c r="B3154" t="s">
        <v>4955</v>
      </c>
      <c r="C3154">
        <v>13129</v>
      </c>
      <c r="D3154">
        <v>22.94</v>
      </c>
      <c r="E3154">
        <f>IFERROR(VLOOKUP(Table_ExternalData_15[[#This Row],[Id]],Rabati!B:C,2,0),0)</f>
        <v>30</v>
      </c>
      <c r="F3154">
        <v>20</v>
      </c>
      <c r="G3154" t="str">
        <f>VLOOKUP(Table_ExternalData_15[[#This Row],[Id]],'Blagovna izdelek'!A:C,3,0)</f>
        <v>EFB</v>
      </c>
      <c r="H3154">
        <f>Table_ExternalData_15[[#This Row],[Rabat]]*0.2</f>
        <v>6</v>
      </c>
      <c r="I3154" s="2">
        <f>Table_ExternalData_15[[#This Row],[Price]]-(Table_ExternalData_15[[#This Row],[Price]]*Table_ExternalData_15[[#This Row],[BB rabat]])/100</f>
        <v>21.563600000000001</v>
      </c>
      <c r="J3154" s="2">
        <f>Table_ExternalData_15[[#This Row],[BB cena]]*Table_ExternalData_15[[#Headers],[1,22]]</f>
        <v>26.307592</v>
      </c>
      <c r="K3154" s="2">
        <f>Table_ExternalData_15[[#This Row],[Price]]*Table_ExternalData_15[[#Headers],[1,22]]</f>
        <v>27.986800000000002</v>
      </c>
      <c r="L3154" s="7">
        <f>IF(G3154="White Shark",E3154*0.5,IF(G3154="Sbox",E3154*0.5,IF(G3154="Tenda",E3154*0.5,E3154*0.2)))/100</f>
        <v>0.06</v>
      </c>
      <c r="M3154" s="2">
        <f>Table_ExternalData_15[[#This Row],[Price]]-Table_ExternalData_15[[#This Row],[Price]]*Table_ExternalData_15[[#This Row],[extra popust]]</f>
        <v>21.563600000000001</v>
      </c>
      <c r="N3154" s="2">
        <f>IF(M3154&lt;I3154,M3154,I3154)</f>
        <v>21.563600000000001</v>
      </c>
      <c r="O3154" s="12" t="str">
        <f>IF(N3154&lt;I3154,$U$1," ")</f>
        <v xml:space="preserve"> </v>
      </c>
      <c r="P3154" s="12" t="str">
        <f>IFERROR((O3154+30)," ")</f>
        <v xml:space="preserve"> </v>
      </c>
      <c r="Q3154" s="2">
        <f ca="1">IF(O3154=$U$1,N3154,"0")*1.22</f>
        <v>0</v>
      </c>
    </row>
    <row r="3155" spans="1:17" x14ac:dyDescent="0.25">
      <c r="A3155" t="s">
        <v>4958</v>
      </c>
      <c r="B3155" t="s">
        <v>4957</v>
      </c>
      <c r="C3155">
        <v>13130</v>
      </c>
      <c r="D3155">
        <v>22.94</v>
      </c>
      <c r="E3155">
        <f>IFERROR(VLOOKUP(Table_ExternalData_15[[#This Row],[Id]],Rabati!B:C,2,0),0)</f>
        <v>30</v>
      </c>
      <c r="F3155">
        <v>19</v>
      </c>
      <c r="G3155" t="str">
        <f>VLOOKUP(Table_ExternalData_15[[#This Row],[Id]],'Blagovna izdelek'!A:C,3,0)</f>
        <v>EFB</v>
      </c>
      <c r="H3155">
        <f>Table_ExternalData_15[[#This Row],[Rabat]]*0.2</f>
        <v>6</v>
      </c>
      <c r="I3155" s="2">
        <f>Table_ExternalData_15[[#This Row],[Price]]-(Table_ExternalData_15[[#This Row],[Price]]*Table_ExternalData_15[[#This Row],[BB rabat]])/100</f>
        <v>21.563600000000001</v>
      </c>
      <c r="J3155" s="2">
        <f>Table_ExternalData_15[[#This Row],[BB cena]]*Table_ExternalData_15[[#Headers],[1,22]]</f>
        <v>26.307592</v>
      </c>
      <c r="K3155" s="2">
        <f>Table_ExternalData_15[[#This Row],[Price]]*Table_ExternalData_15[[#Headers],[1,22]]</f>
        <v>27.986800000000002</v>
      </c>
      <c r="L3155" s="7">
        <f>IF(G3155="White Shark",E3155*0.5,IF(G3155="Sbox",E3155*0.5,IF(G3155="Tenda",E3155*0.5,E3155*0.2)))/100</f>
        <v>0.06</v>
      </c>
      <c r="M3155" s="2">
        <f>Table_ExternalData_15[[#This Row],[Price]]-Table_ExternalData_15[[#This Row],[Price]]*Table_ExternalData_15[[#This Row],[extra popust]]</f>
        <v>21.563600000000001</v>
      </c>
      <c r="N3155" s="2">
        <f>IF(M3155&lt;I3155,M3155,I3155)</f>
        <v>21.563600000000001</v>
      </c>
      <c r="O3155" s="12" t="str">
        <f>IF(N3155&lt;I3155,$U$1," ")</f>
        <v xml:space="preserve"> </v>
      </c>
      <c r="P3155" s="12" t="str">
        <f>IFERROR((O3155+30)," ")</f>
        <v xml:space="preserve"> </v>
      </c>
      <c r="Q3155" s="2">
        <f ca="1">IF(O3155=$U$1,N3155,"0")*1.22</f>
        <v>0</v>
      </c>
    </row>
    <row r="3156" spans="1:17" x14ac:dyDescent="0.25">
      <c r="A3156" t="s">
        <v>4960</v>
      </c>
      <c r="B3156" t="s">
        <v>4959</v>
      </c>
      <c r="C3156">
        <v>13131</v>
      </c>
      <c r="D3156">
        <v>30.87</v>
      </c>
      <c r="E3156">
        <f>IFERROR(VLOOKUP(Table_ExternalData_15[[#This Row],[Id]],Rabati!B:C,2,0),0)</f>
        <v>30</v>
      </c>
      <c r="F3156">
        <v>0</v>
      </c>
      <c r="G3156" t="str">
        <f>VLOOKUP(Table_ExternalData_15[[#This Row],[Id]],'Blagovna izdelek'!A:C,3,0)</f>
        <v>EFB</v>
      </c>
      <c r="H3156">
        <f>Table_ExternalData_15[[#This Row],[Rabat]]*0.2</f>
        <v>6</v>
      </c>
      <c r="I3156" s="2">
        <f>Table_ExternalData_15[[#This Row],[Price]]-(Table_ExternalData_15[[#This Row],[Price]]*Table_ExternalData_15[[#This Row],[BB rabat]])/100</f>
        <v>29.017800000000001</v>
      </c>
      <c r="J3156" s="2">
        <f>Table_ExternalData_15[[#This Row],[BB cena]]*Table_ExternalData_15[[#Headers],[1,22]]</f>
        <v>35.401716</v>
      </c>
      <c r="K3156" s="2">
        <f>Table_ExternalData_15[[#This Row],[Price]]*Table_ExternalData_15[[#Headers],[1,22]]</f>
        <v>37.6614</v>
      </c>
      <c r="L3156" s="7">
        <f>IF(G3156="White Shark",E3156*0.5,IF(G3156="Sbox",E3156*0.5,IF(G3156="Tenda",E3156*0.5,E3156*0.2)))/100</f>
        <v>0.06</v>
      </c>
      <c r="M3156" s="2">
        <f>Table_ExternalData_15[[#This Row],[Price]]-Table_ExternalData_15[[#This Row],[Price]]*Table_ExternalData_15[[#This Row],[extra popust]]</f>
        <v>29.017800000000001</v>
      </c>
      <c r="N3156" s="2">
        <f>IF(M3156&lt;I3156,M3156,I3156)</f>
        <v>29.017800000000001</v>
      </c>
      <c r="O3156" s="12" t="str">
        <f>IF(N3156&lt;I3156,$U$1," ")</f>
        <v xml:space="preserve"> </v>
      </c>
      <c r="P3156" s="12" t="str">
        <f>IFERROR((O3156+30)," ")</f>
        <v xml:space="preserve"> </v>
      </c>
      <c r="Q3156" s="2">
        <f ca="1">IF(O3156=$U$1,N3156,"0")*1.22</f>
        <v>0</v>
      </c>
    </row>
    <row r="3157" spans="1:17" x14ac:dyDescent="0.25">
      <c r="A3157" t="s">
        <v>4962</v>
      </c>
      <c r="B3157" t="s">
        <v>4961</v>
      </c>
      <c r="C3157">
        <v>13132</v>
      </c>
      <c r="D3157">
        <v>30.87</v>
      </c>
      <c r="E3157">
        <f>IFERROR(VLOOKUP(Table_ExternalData_15[[#This Row],[Id]],Rabati!B:C,2,0),0)</f>
        <v>30</v>
      </c>
      <c r="F3157">
        <v>10</v>
      </c>
      <c r="G3157" t="str">
        <f>VLOOKUP(Table_ExternalData_15[[#This Row],[Id]],'Blagovna izdelek'!A:C,3,0)</f>
        <v>EFB</v>
      </c>
      <c r="H3157">
        <f>Table_ExternalData_15[[#This Row],[Rabat]]*0.2</f>
        <v>6</v>
      </c>
      <c r="I3157" s="2">
        <f>Table_ExternalData_15[[#This Row],[Price]]-(Table_ExternalData_15[[#This Row],[Price]]*Table_ExternalData_15[[#This Row],[BB rabat]])/100</f>
        <v>29.017800000000001</v>
      </c>
      <c r="J3157" s="2">
        <f>Table_ExternalData_15[[#This Row],[BB cena]]*Table_ExternalData_15[[#Headers],[1,22]]</f>
        <v>35.401716</v>
      </c>
      <c r="K3157" s="2">
        <f>Table_ExternalData_15[[#This Row],[Price]]*Table_ExternalData_15[[#Headers],[1,22]]</f>
        <v>37.6614</v>
      </c>
      <c r="L3157" s="7">
        <f>IF(G3157="White Shark",E3157*0.5,IF(G3157="Sbox",E3157*0.5,IF(G3157="Tenda",E3157*0.5,E3157*0.2)))/100</f>
        <v>0.06</v>
      </c>
      <c r="M3157" s="2">
        <f>Table_ExternalData_15[[#This Row],[Price]]-Table_ExternalData_15[[#This Row],[Price]]*Table_ExternalData_15[[#This Row],[extra popust]]</f>
        <v>29.017800000000001</v>
      </c>
      <c r="N3157" s="2">
        <f>IF(M3157&lt;I3157,M3157,I3157)</f>
        <v>29.017800000000001</v>
      </c>
      <c r="O3157" s="12" t="str">
        <f>IF(N3157&lt;I3157,$U$1," ")</f>
        <v xml:space="preserve"> </v>
      </c>
      <c r="P3157" s="12" t="str">
        <f>IFERROR((O3157+30)," ")</f>
        <v xml:space="preserve"> </v>
      </c>
      <c r="Q3157" s="2">
        <f ca="1">IF(O3157=$U$1,N3157,"0")*1.22</f>
        <v>0</v>
      </c>
    </row>
    <row r="3158" spans="1:17" x14ac:dyDescent="0.25">
      <c r="A3158" t="s">
        <v>4964</v>
      </c>
      <c r="B3158" t="s">
        <v>4963</v>
      </c>
      <c r="C3158">
        <v>13133</v>
      </c>
      <c r="D3158">
        <v>30.87</v>
      </c>
      <c r="E3158">
        <f>IFERROR(VLOOKUP(Table_ExternalData_15[[#This Row],[Id]],Rabati!B:C,2,0),0)</f>
        <v>30</v>
      </c>
      <c r="F3158">
        <v>18</v>
      </c>
      <c r="G3158" t="str">
        <f>VLOOKUP(Table_ExternalData_15[[#This Row],[Id]],'Blagovna izdelek'!A:C,3,0)</f>
        <v>EFB</v>
      </c>
      <c r="H3158">
        <f>Table_ExternalData_15[[#This Row],[Rabat]]*0.2</f>
        <v>6</v>
      </c>
      <c r="I3158" s="2">
        <f>Table_ExternalData_15[[#This Row],[Price]]-(Table_ExternalData_15[[#This Row],[Price]]*Table_ExternalData_15[[#This Row],[BB rabat]])/100</f>
        <v>29.017800000000001</v>
      </c>
      <c r="J3158" s="2">
        <f>Table_ExternalData_15[[#This Row],[BB cena]]*Table_ExternalData_15[[#Headers],[1,22]]</f>
        <v>35.401716</v>
      </c>
      <c r="K3158" s="2">
        <f>Table_ExternalData_15[[#This Row],[Price]]*Table_ExternalData_15[[#Headers],[1,22]]</f>
        <v>37.6614</v>
      </c>
      <c r="L3158" s="7">
        <f>IF(G3158="White Shark",E3158*0.5,IF(G3158="Sbox",E3158*0.5,IF(G3158="Tenda",E3158*0.5,E3158*0.2)))/100</f>
        <v>0.06</v>
      </c>
      <c r="M3158" s="2">
        <f>Table_ExternalData_15[[#This Row],[Price]]-Table_ExternalData_15[[#This Row],[Price]]*Table_ExternalData_15[[#This Row],[extra popust]]</f>
        <v>29.017800000000001</v>
      </c>
      <c r="N3158" s="2">
        <f>IF(M3158&lt;I3158,M3158,I3158)</f>
        <v>29.017800000000001</v>
      </c>
      <c r="O3158" s="12" t="str">
        <f>IF(N3158&lt;I3158,$U$1," ")</f>
        <v xml:space="preserve"> </v>
      </c>
      <c r="P3158" s="12" t="str">
        <f>IFERROR((O3158+30)," ")</f>
        <v xml:space="preserve"> </v>
      </c>
      <c r="Q3158" s="2">
        <f ca="1">IF(O3158=$U$1,N3158,"0")*1.22</f>
        <v>0</v>
      </c>
    </row>
    <row r="3159" spans="1:17" x14ac:dyDescent="0.25">
      <c r="A3159" t="s">
        <v>4966</v>
      </c>
      <c r="B3159" t="s">
        <v>4965</v>
      </c>
      <c r="C3159">
        <v>13134</v>
      </c>
      <c r="D3159">
        <v>30.87</v>
      </c>
      <c r="E3159">
        <f>IFERROR(VLOOKUP(Table_ExternalData_15[[#This Row],[Id]],Rabati!B:C,2,0),0)</f>
        <v>30</v>
      </c>
      <c r="F3159">
        <v>19</v>
      </c>
      <c r="G3159" t="str">
        <f>VLOOKUP(Table_ExternalData_15[[#This Row],[Id]],'Blagovna izdelek'!A:C,3,0)</f>
        <v>EFB</v>
      </c>
      <c r="H3159">
        <f>Table_ExternalData_15[[#This Row],[Rabat]]*0.2</f>
        <v>6</v>
      </c>
      <c r="I3159" s="2">
        <f>Table_ExternalData_15[[#This Row],[Price]]-(Table_ExternalData_15[[#This Row],[Price]]*Table_ExternalData_15[[#This Row],[BB rabat]])/100</f>
        <v>29.017800000000001</v>
      </c>
      <c r="J3159" s="2">
        <f>Table_ExternalData_15[[#This Row],[BB cena]]*Table_ExternalData_15[[#Headers],[1,22]]</f>
        <v>35.401716</v>
      </c>
      <c r="K3159" s="2">
        <f>Table_ExternalData_15[[#This Row],[Price]]*Table_ExternalData_15[[#Headers],[1,22]]</f>
        <v>37.6614</v>
      </c>
      <c r="L3159" s="7">
        <f>IF(G3159="White Shark",E3159*0.5,IF(G3159="Sbox",E3159*0.5,IF(G3159="Tenda",E3159*0.5,E3159*0.2)))/100</f>
        <v>0.06</v>
      </c>
      <c r="M3159" s="2">
        <f>Table_ExternalData_15[[#This Row],[Price]]-Table_ExternalData_15[[#This Row],[Price]]*Table_ExternalData_15[[#This Row],[extra popust]]</f>
        <v>29.017800000000001</v>
      </c>
      <c r="N3159" s="2">
        <f>IF(M3159&lt;I3159,M3159,I3159)</f>
        <v>29.017800000000001</v>
      </c>
      <c r="O3159" s="12" t="str">
        <f>IF(N3159&lt;I3159,$U$1," ")</f>
        <v xml:space="preserve"> </v>
      </c>
      <c r="P3159" s="12" t="str">
        <f>IFERROR((O3159+30)," ")</f>
        <v xml:space="preserve"> </v>
      </c>
      <c r="Q3159" s="2">
        <f ca="1">IF(O3159=$U$1,N3159,"0")*1.22</f>
        <v>0</v>
      </c>
    </row>
    <row r="3160" spans="1:17" x14ac:dyDescent="0.25">
      <c r="A3160" t="s">
        <v>4968</v>
      </c>
      <c r="B3160" t="s">
        <v>4967</v>
      </c>
      <c r="C3160">
        <v>13135</v>
      </c>
      <c r="D3160">
        <v>30.87</v>
      </c>
      <c r="E3160">
        <f>IFERROR(VLOOKUP(Table_ExternalData_15[[#This Row],[Id]],Rabati!B:C,2,0),0)</f>
        <v>30</v>
      </c>
      <c r="F3160">
        <v>2</v>
      </c>
      <c r="G3160" t="str">
        <f>VLOOKUP(Table_ExternalData_15[[#This Row],[Id]],'Blagovna izdelek'!A:C,3,0)</f>
        <v>EFB</v>
      </c>
      <c r="H3160">
        <f>Table_ExternalData_15[[#This Row],[Rabat]]*0.2</f>
        <v>6</v>
      </c>
      <c r="I3160" s="2">
        <f>Table_ExternalData_15[[#This Row],[Price]]-(Table_ExternalData_15[[#This Row],[Price]]*Table_ExternalData_15[[#This Row],[BB rabat]])/100</f>
        <v>29.017800000000001</v>
      </c>
      <c r="J3160" s="2">
        <f>Table_ExternalData_15[[#This Row],[BB cena]]*Table_ExternalData_15[[#Headers],[1,22]]</f>
        <v>35.401716</v>
      </c>
      <c r="K3160" s="2">
        <f>Table_ExternalData_15[[#This Row],[Price]]*Table_ExternalData_15[[#Headers],[1,22]]</f>
        <v>37.6614</v>
      </c>
      <c r="L3160" s="7">
        <f>IF(G3160="White Shark",E3160*0.5,IF(G3160="Sbox",E3160*0.5,IF(G3160="Tenda",E3160*0.5,E3160*0.2)))/100</f>
        <v>0.06</v>
      </c>
      <c r="M3160" s="2">
        <f>Table_ExternalData_15[[#This Row],[Price]]-Table_ExternalData_15[[#This Row],[Price]]*Table_ExternalData_15[[#This Row],[extra popust]]</f>
        <v>29.017800000000001</v>
      </c>
      <c r="N3160" s="2">
        <f>IF(M3160&lt;I3160,M3160,I3160)</f>
        <v>29.017800000000001</v>
      </c>
      <c r="O3160" s="12" t="str">
        <f>IF(N3160&lt;I3160,$U$1," ")</f>
        <v xml:space="preserve"> </v>
      </c>
      <c r="P3160" s="12" t="str">
        <f>IFERROR((O3160+30)," ")</f>
        <v xml:space="preserve"> </v>
      </c>
      <c r="Q3160" s="2">
        <f ca="1">IF(O3160=$U$1,N3160,"0")*1.22</f>
        <v>0</v>
      </c>
    </row>
    <row r="3161" spans="1:17" x14ac:dyDescent="0.25">
      <c r="A3161" t="s">
        <v>4970</v>
      </c>
      <c r="B3161" t="s">
        <v>4969</v>
      </c>
      <c r="C3161">
        <v>13136</v>
      </c>
      <c r="D3161">
        <v>30.87</v>
      </c>
      <c r="E3161">
        <f>IFERROR(VLOOKUP(Table_ExternalData_15[[#This Row],[Id]],Rabati!B:C,2,0),0)</f>
        <v>30</v>
      </c>
      <c r="F3161">
        <v>0</v>
      </c>
      <c r="G3161" t="str">
        <f>VLOOKUP(Table_ExternalData_15[[#This Row],[Id]],'Blagovna izdelek'!A:C,3,0)</f>
        <v>EFB</v>
      </c>
      <c r="H3161">
        <f>Table_ExternalData_15[[#This Row],[Rabat]]*0.2</f>
        <v>6</v>
      </c>
      <c r="I3161" s="2">
        <f>Table_ExternalData_15[[#This Row],[Price]]-(Table_ExternalData_15[[#This Row],[Price]]*Table_ExternalData_15[[#This Row],[BB rabat]])/100</f>
        <v>29.017800000000001</v>
      </c>
      <c r="J3161" s="2">
        <f>Table_ExternalData_15[[#This Row],[BB cena]]*Table_ExternalData_15[[#Headers],[1,22]]</f>
        <v>35.401716</v>
      </c>
      <c r="K3161" s="2">
        <f>Table_ExternalData_15[[#This Row],[Price]]*Table_ExternalData_15[[#Headers],[1,22]]</f>
        <v>37.6614</v>
      </c>
      <c r="L3161" s="7">
        <f>IF(G3161="White Shark",E3161*0.5,IF(G3161="Sbox",E3161*0.5,IF(G3161="Tenda",E3161*0.5,E3161*0.2)))/100</f>
        <v>0.06</v>
      </c>
      <c r="M3161" s="2">
        <f>Table_ExternalData_15[[#This Row],[Price]]-Table_ExternalData_15[[#This Row],[Price]]*Table_ExternalData_15[[#This Row],[extra popust]]</f>
        <v>29.017800000000001</v>
      </c>
      <c r="N3161" s="2">
        <f>IF(M3161&lt;I3161,M3161,I3161)</f>
        <v>29.017800000000001</v>
      </c>
      <c r="O3161" s="12" t="str">
        <f>IF(N3161&lt;I3161,$U$1," ")</f>
        <v xml:space="preserve"> </v>
      </c>
      <c r="P3161" s="12" t="str">
        <f>IFERROR((O3161+30)," ")</f>
        <v xml:space="preserve"> </v>
      </c>
      <c r="Q3161" s="2">
        <f ca="1">IF(O3161=$U$1,N3161,"0")*1.22</f>
        <v>0</v>
      </c>
    </row>
    <row r="3162" spans="1:17" x14ac:dyDescent="0.25">
      <c r="A3162" t="s">
        <v>4972</v>
      </c>
      <c r="B3162" t="s">
        <v>4971</v>
      </c>
      <c r="C3162">
        <v>13137</v>
      </c>
      <c r="D3162">
        <v>30.87</v>
      </c>
      <c r="E3162">
        <f>IFERROR(VLOOKUP(Table_ExternalData_15[[#This Row],[Id]],Rabati!B:C,2,0),0)</f>
        <v>30</v>
      </c>
      <c r="F3162">
        <v>21</v>
      </c>
      <c r="G3162" t="str">
        <f>VLOOKUP(Table_ExternalData_15[[#This Row],[Id]],'Blagovna izdelek'!A:C,3,0)</f>
        <v>EFB</v>
      </c>
      <c r="H3162">
        <f>Table_ExternalData_15[[#This Row],[Rabat]]*0.2</f>
        <v>6</v>
      </c>
      <c r="I3162" s="2">
        <f>Table_ExternalData_15[[#This Row],[Price]]-(Table_ExternalData_15[[#This Row],[Price]]*Table_ExternalData_15[[#This Row],[BB rabat]])/100</f>
        <v>29.017800000000001</v>
      </c>
      <c r="J3162" s="2">
        <f>Table_ExternalData_15[[#This Row],[BB cena]]*Table_ExternalData_15[[#Headers],[1,22]]</f>
        <v>35.401716</v>
      </c>
      <c r="K3162" s="2">
        <f>Table_ExternalData_15[[#This Row],[Price]]*Table_ExternalData_15[[#Headers],[1,22]]</f>
        <v>37.6614</v>
      </c>
      <c r="L3162" s="7">
        <f>IF(G3162="White Shark",E3162*0.5,IF(G3162="Sbox",E3162*0.5,IF(G3162="Tenda",E3162*0.5,E3162*0.2)))/100</f>
        <v>0.06</v>
      </c>
      <c r="M3162" s="2">
        <f>Table_ExternalData_15[[#This Row],[Price]]-Table_ExternalData_15[[#This Row],[Price]]*Table_ExternalData_15[[#This Row],[extra popust]]</f>
        <v>29.017800000000001</v>
      </c>
      <c r="N3162" s="2">
        <f>IF(M3162&lt;I3162,M3162,I3162)</f>
        <v>29.017800000000001</v>
      </c>
      <c r="O3162" s="12" t="str">
        <f>IF(N3162&lt;I3162,$U$1," ")</f>
        <v xml:space="preserve"> </v>
      </c>
      <c r="P3162" s="12" t="str">
        <f>IFERROR((O3162+30)," ")</f>
        <v xml:space="preserve"> </v>
      </c>
      <c r="Q3162" s="2">
        <f ca="1">IF(O3162=$U$1,N3162,"0")*1.22</f>
        <v>0</v>
      </c>
    </row>
    <row r="3163" spans="1:17" x14ac:dyDescent="0.25">
      <c r="A3163" t="s">
        <v>4974</v>
      </c>
      <c r="B3163" t="s">
        <v>4973</v>
      </c>
      <c r="C3163">
        <v>13138</v>
      </c>
      <c r="D3163">
        <v>30.87</v>
      </c>
      <c r="E3163">
        <f>IFERROR(VLOOKUP(Table_ExternalData_15[[#This Row],[Id]],Rabati!B:C,2,0),0)</f>
        <v>30</v>
      </c>
      <c r="F3163">
        <v>20</v>
      </c>
      <c r="G3163" t="str">
        <f>VLOOKUP(Table_ExternalData_15[[#This Row],[Id]],'Blagovna izdelek'!A:C,3,0)</f>
        <v>EFB</v>
      </c>
      <c r="H3163">
        <f>Table_ExternalData_15[[#This Row],[Rabat]]*0.2</f>
        <v>6</v>
      </c>
      <c r="I3163" s="2">
        <f>Table_ExternalData_15[[#This Row],[Price]]-(Table_ExternalData_15[[#This Row],[Price]]*Table_ExternalData_15[[#This Row],[BB rabat]])/100</f>
        <v>29.017800000000001</v>
      </c>
      <c r="J3163" s="2">
        <f>Table_ExternalData_15[[#This Row],[BB cena]]*Table_ExternalData_15[[#Headers],[1,22]]</f>
        <v>35.401716</v>
      </c>
      <c r="K3163" s="2">
        <f>Table_ExternalData_15[[#This Row],[Price]]*Table_ExternalData_15[[#Headers],[1,22]]</f>
        <v>37.6614</v>
      </c>
      <c r="L3163" s="7">
        <f>IF(G3163="White Shark",E3163*0.5,IF(G3163="Sbox",E3163*0.5,IF(G3163="Tenda",E3163*0.5,E3163*0.2)))/100</f>
        <v>0.06</v>
      </c>
      <c r="M3163" s="2">
        <f>Table_ExternalData_15[[#This Row],[Price]]-Table_ExternalData_15[[#This Row],[Price]]*Table_ExternalData_15[[#This Row],[extra popust]]</f>
        <v>29.017800000000001</v>
      </c>
      <c r="N3163" s="2">
        <f>IF(M3163&lt;I3163,M3163,I3163)</f>
        <v>29.017800000000001</v>
      </c>
      <c r="O3163" s="12" t="str">
        <f>IF(N3163&lt;I3163,$U$1," ")</f>
        <v xml:space="preserve"> </v>
      </c>
      <c r="P3163" s="12" t="str">
        <f>IFERROR((O3163+30)," ")</f>
        <v xml:space="preserve"> </v>
      </c>
      <c r="Q3163" s="2">
        <f ca="1">IF(O3163=$U$1,N3163,"0")*1.22</f>
        <v>0</v>
      </c>
    </row>
    <row r="3164" spans="1:17" x14ac:dyDescent="0.25">
      <c r="A3164" t="s">
        <v>4976</v>
      </c>
      <c r="B3164" t="s">
        <v>4975</v>
      </c>
      <c r="C3164">
        <v>13139</v>
      </c>
      <c r="D3164">
        <v>34.590000000000003</v>
      </c>
      <c r="E3164">
        <f>IFERROR(VLOOKUP(Table_ExternalData_15[[#This Row],[Id]],Rabati!B:C,2,0),0)</f>
        <v>30</v>
      </c>
      <c r="F3164">
        <v>6</v>
      </c>
      <c r="G3164" t="str">
        <f>VLOOKUP(Table_ExternalData_15[[#This Row],[Id]],'Blagovna izdelek'!A:C,3,0)</f>
        <v>EFB</v>
      </c>
      <c r="H3164">
        <f>Table_ExternalData_15[[#This Row],[Rabat]]*0.2</f>
        <v>6</v>
      </c>
      <c r="I3164" s="2">
        <f>Table_ExternalData_15[[#This Row],[Price]]-(Table_ExternalData_15[[#This Row],[Price]]*Table_ExternalData_15[[#This Row],[BB rabat]])/100</f>
        <v>32.514600000000002</v>
      </c>
      <c r="J3164" s="2">
        <f>Table_ExternalData_15[[#This Row],[BB cena]]*Table_ExternalData_15[[#Headers],[1,22]]</f>
        <v>39.667811999999998</v>
      </c>
      <c r="K3164" s="2">
        <f>Table_ExternalData_15[[#This Row],[Price]]*Table_ExternalData_15[[#Headers],[1,22]]</f>
        <v>42.199800000000003</v>
      </c>
      <c r="L3164" s="7">
        <f>IF(G3164="White Shark",E3164*0.5,IF(G3164="Sbox",E3164*0.5,IF(G3164="Tenda",E3164*0.5,E3164*0.2)))/100</f>
        <v>0.06</v>
      </c>
      <c r="M3164" s="2">
        <f>Table_ExternalData_15[[#This Row],[Price]]-Table_ExternalData_15[[#This Row],[Price]]*Table_ExternalData_15[[#This Row],[extra popust]]</f>
        <v>32.514600000000002</v>
      </c>
      <c r="N3164" s="2">
        <f>IF(M3164&lt;I3164,M3164,I3164)</f>
        <v>32.514600000000002</v>
      </c>
      <c r="O3164" s="12" t="str">
        <f>IF(N3164&lt;I3164,$U$1," ")</f>
        <v xml:space="preserve"> </v>
      </c>
      <c r="P3164" s="12" t="str">
        <f>IFERROR((O3164+30)," ")</f>
        <v xml:space="preserve"> </v>
      </c>
      <c r="Q3164" s="2">
        <f ca="1">IF(O3164=$U$1,N3164,"0")*1.22</f>
        <v>0</v>
      </c>
    </row>
    <row r="3165" spans="1:17" x14ac:dyDescent="0.25">
      <c r="A3165" t="s">
        <v>4978</v>
      </c>
      <c r="B3165" t="s">
        <v>4977</v>
      </c>
      <c r="C3165">
        <v>13140</v>
      </c>
      <c r="D3165">
        <v>34.590000000000003</v>
      </c>
      <c r="E3165">
        <f>IFERROR(VLOOKUP(Table_ExternalData_15[[#This Row],[Id]],Rabati!B:C,2,0),0)</f>
        <v>30</v>
      </c>
      <c r="F3165">
        <v>0</v>
      </c>
      <c r="G3165" t="str">
        <f>VLOOKUP(Table_ExternalData_15[[#This Row],[Id]],'Blagovna izdelek'!A:C,3,0)</f>
        <v>EFB</v>
      </c>
      <c r="H3165">
        <f>Table_ExternalData_15[[#This Row],[Rabat]]*0.2</f>
        <v>6</v>
      </c>
      <c r="I3165" s="2">
        <f>Table_ExternalData_15[[#This Row],[Price]]-(Table_ExternalData_15[[#This Row],[Price]]*Table_ExternalData_15[[#This Row],[BB rabat]])/100</f>
        <v>32.514600000000002</v>
      </c>
      <c r="J3165" s="2">
        <f>Table_ExternalData_15[[#This Row],[BB cena]]*Table_ExternalData_15[[#Headers],[1,22]]</f>
        <v>39.667811999999998</v>
      </c>
      <c r="K3165" s="2">
        <f>Table_ExternalData_15[[#This Row],[Price]]*Table_ExternalData_15[[#Headers],[1,22]]</f>
        <v>42.199800000000003</v>
      </c>
      <c r="L3165" s="7">
        <f>IF(G3165="White Shark",E3165*0.5,IF(G3165="Sbox",E3165*0.5,IF(G3165="Tenda",E3165*0.5,E3165*0.2)))/100</f>
        <v>0.06</v>
      </c>
      <c r="M3165" s="2">
        <f>Table_ExternalData_15[[#This Row],[Price]]-Table_ExternalData_15[[#This Row],[Price]]*Table_ExternalData_15[[#This Row],[extra popust]]</f>
        <v>32.514600000000002</v>
      </c>
      <c r="N3165" s="2">
        <f>IF(M3165&lt;I3165,M3165,I3165)</f>
        <v>32.514600000000002</v>
      </c>
      <c r="O3165" s="12" t="str">
        <f>IF(N3165&lt;I3165,$U$1," ")</f>
        <v xml:space="preserve"> </v>
      </c>
      <c r="P3165" s="12" t="str">
        <f>IFERROR((O3165+30)," ")</f>
        <v xml:space="preserve"> </v>
      </c>
      <c r="Q3165" s="2">
        <f ca="1">IF(O3165=$U$1,N3165,"0")*1.22</f>
        <v>0</v>
      </c>
    </row>
    <row r="3166" spans="1:17" x14ac:dyDescent="0.25">
      <c r="A3166" t="s">
        <v>4980</v>
      </c>
      <c r="B3166" t="s">
        <v>4979</v>
      </c>
      <c r="C3166">
        <v>13141</v>
      </c>
      <c r="D3166">
        <v>34.590000000000003</v>
      </c>
      <c r="E3166">
        <f>IFERROR(VLOOKUP(Table_ExternalData_15[[#This Row],[Id]],Rabati!B:C,2,0),0)</f>
        <v>30</v>
      </c>
      <c r="F3166">
        <v>0</v>
      </c>
      <c r="G3166" t="str">
        <f>VLOOKUP(Table_ExternalData_15[[#This Row],[Id]],'Blagovna izdelek'!A:C,3,0)</f>
        <v>EFB</v>
      </c>
      <c r="H3166">
        <f>Table_ExternalData_15[[#This Row],[Rabat]]*0.2</f>
        <v>6</v>
      </c>
      <c r="I3166" s="2">
        <f>Table_ExternalData_15[[#This Row],[Price]]-(Table_ExternalData_15[[#This Row],[Price]]*Table_ExternalData_15[[#This Row],[BB rabat]])/100</f>
        <v>32.514600000000002</v>
      </c>
      <c r="J3166" s="2">
        <f>Table_ExternalData_15[[#This Row],[BB cena]]*Table_ExternalData_15[[#Headers],[1,22]]</f>
        <v>39.667811999999998</v>
      </c>
      <c r="K3166" s="2">
        <f>Table_ExternalData_15[[#This Row],[Price]]*Table_ExternalData_15[[#Headers],[1,22]]</f>
        <v>42.199800000000003</v>
      </c>
      <c r="L3166" s="7">
        <f>IF(G3166="White Shark",E3166*0.5,IF(G3166="Sbox",E3166*0.5,IF(G3166="Tenda",E3166*0.5,E3166*0.2)))/100</f>
        <v>0.06</v>
      </c>
      <c r="M3166" s="2">
        <f>Table_ExternalData_15[[#This Row],[Price]]-Table_ExternalData_15[[#This Row],[Price]]*Table_ExternalData_15[[#This Row],[extra popust]]</f>
        <v>32.514600000000002</v>
      </c>
      <c r="N3166" s="2">
        <f>IF(M3166&lt;I3166,M3166,I3166)</f>
        <v>32.514600000000002</v>
      </c>
      <c r="O3166" s="12" t="str">
        <f>IF(N3166&lt;I3166,$U$1," ")</f>
        <v xml:space="preserve"> </v>
      </c>
      <c r="P3166" s="12" t="str">
        <f>IFERROR((O3166+30)," ")</f>
        <v xml:space="preserve"> </v>
      </c>
      <c r="Q3166" s="2">
        <f ca="1">IF(O3166=$U$1,N3166,"0")*1.22</f>
        <v>0</v>
      </c>
    </row>
    <row r="3167" spans="1:17" x14ac:dyDescent="0.25">
      <c r="A3167" t="s">
        <v>4982</v>
      </c>
      <c r="B3167" t="s">
        <v>4981</v>
      </c>
      <c r="C3167">
        <v>13142</v>
      </c>
      <c r="D3167">
        <v>34.590000000000003</v>
      </c>
      <c r="E3167">
        <f>IFERROR(VLOOKUP(Table_ExternalData_15[[#This Row],[Id]],Rabati!B:C,2,0),0)</f>
        <v>30</v>
      </c>
      <c r="F3167">
        <v>0</v>
      </c>
      <c r="G3167" t="str">
        <f>VLOOKUP(Table_ExternalData_15[[#This Row],[Id]],'Blagovna izdelek'!A:C,3,0)</f>
        <v>EFB</v>
      </c>
      <c r="H3167">
        <f>Table_ExternalData_15[[#This Row],[Rabat]]*0.2</f>
        <v>6</v>
      </c>
      <c r="I3167" s="2">
        <f>Table_ExternalData_15[[#This Row],[Price]]-(Table_ExternalData_15[[#This Row],[Price]]*Table_ExternalData_15[[#This Row],[BB rabat]])/100</f>
        <v>32.514600000000002</v>
      </c>
      <c r="J3167" s="2">
        <f>Table_ExternalData_15[[#This Row],[BB cena]]*Table_ExternalData_15[[#Headers],[1,22]]</f>
        <v>39.667811999999998</v>
      </c>
      <c r="K3167" s="2">
        <f>Table_ExternalData_15[[#This Row],[Price]]*Table_ExternalData_15[[#Headers],[1,22]]</f>
        <v>42.199800000000003</v>
      </c>
      <c r="L3167" s="7">
        <f>IF(G3167="White Shark",E3167*0.5,IF(G3167="Sbox",E3167*0.5,IF(G3167="Tenda",E3167*0.5,E3167*0.2)))/100</f>
        <v>0.06</v>
      </c>
      <c r="M3167" s="2">
        <f>Table_ExternalData_15[[#This Row],[Price]]-Table_ExternalData_15[[#This Row],[Price]]*Table_ExternalData_15[[#This Row],[extra popust]]</f>
        <v>32.514600000000002</v>
      </c>
      <c r="N3167" s="2">
        <f>IF(M3167&lt;I3167,M3167,I3167)</f>
        <v>32.514600000000002</v>
      </c>
      <c r="O3167" s="12" t="str">
        <f>IF(N3167&lt;I3167,$U$1," ")</f>
        <v xml:space="preserve"> </v>
      </c>
      <c r="P3167" s="12" t="str">
        <f>IFERROR((O3167+30)," ")</f>
        <v xml:space="preserve"> </v>
      </c>
      <c r="Q3167" s="2">
        <f ca="1">IF(O3167=$U$1,N3167,"0")*1.22</f>
        <v>0</v>
      </c>
    </row>
    <row r="3168" spans="1:17" x14ac:dyDescent="0.25">
      <c r="A3168" t="s">
        <v>4984</v>
      </c>
      <c r="B3168" t="s">
        <v>4983</v>
      </c>
      <c r="C3168">
        <v>13143</v>
      </c>
      <c r="D3168">
        <v>34.590000000000003</v>
      </c>
      <c r="E3168">
        <f>IFERROR(VLOOKUP(Table_ExternalData_15[[#This Row],[Id]],Rabati!B:C,2,0),0)</f>
        <v>30</v>
      </c>
      <c r="F3168">
        <v>0</v>
      </c>
      <c r="G3168" t="str">
        <f>VLOOKUP(Table_ExternalData_15[[#This Row],[Id]],'Blagovna izdelek'!A:C,3,0)</f>
        <v>EFB</v>
      </c>
      <c r="H3168">
        <f>Table_ExternalData_15[[#This Row],[Rabat]]*0.2</f>
        <v>6</v>
      </c>
      <c r="I3168" s="2">
        <f>Table_ExternalData_15[[#This Row],[Price]]-(Table_ExternalData_15[[#This Row],[Price]]*Table_ExternalData_15[[#This Row],[BB rabat]])/100</f>
        <v>32.514600000000002</v>
      </c>
      <c r="J3168" s="2">
        <f>Table_ExternalData_15[[#This Row],[BB cena]]*Table_ExternalData_15[[#Headers],[1,22]]</f>
        <v>39.667811999999998</v>
      </c>
      <c r="K3168" s="2">
        <f>Table_ExternalData_15[[#This Row],[Price]]*Table_ExternalData_15[[#Headers],[1,22]]</f>
        <v>42.199800000000003</v>
      </c>
      <c r="L3168" s="7">
        <f>IF(G3168="White Shark",E3168*0.5,IF(G3168="Sbox",E3168*0.5,IF(G3168="Tenda",E3168*0.5,E3168*0.2)))/100</f>
        <v>0.06</v>
      </c>
      <c r="M3168" s="2">
        <f>Table_ExternalData_15[[#This Row],[Price]]-Table_ExternalData_15[[#This Row],[Price]]*Table_ExternalData_15[[#This Row],[extra popust]]</f>
        <v>32.514600000000002</v>
      </c>
      <c r="N3168" s="2">
        <f>IF(M3168&lt;I3168,M3168,I3168)</f>
        <v>32.514600000000002</v>
      </c>
      <c r="O3168" s="12" t="str">
        <f>IF(N3168&lt;I3168,$U$1," ")</f>
        <v xml:space="preserve"> </v>
      </c>
      <c r="P3168" s="12" t="str">
        <f>IFERROR((O3168+30)," ")</f>
        <v xml:space="preserve"> </v>
      </c>
      <c r="Q3168" s="2">
        <f ca="1">IF(O3168=$U$1,N3168,"0")*1.22</f>
        <v>0</v>
      </c>
    </row>
    <row r="3169" spans="1:17" x14ac:dyDescent="0.25">
      <c r="A3169" t="s">
        <v>4986</v>
      </c>
      <c r="B3169" t="s">
        <v>4985</v>
      </c>
      <c r="C3169">
        <v>13144</v>
      </c>
      <c r="D3169">
        <v>34.590000000000003</v>
      </c>
      <c r="E3169">
        <f>IFERROR(VLOOKUP(Table_ExternalData_15[[#This Row],[Id]],Rabati!B:C,2,0),0)</f>
        <v>30</v>
      </c>
      <c r="F3169">
        <v>0</v>
      </c>
      <c r="G3169" t="str">
        <f>VLOOKUP(Table_ExternalData_15[[#This Row],[Id]],'Blagovna izdelek'!A:C,3,0)</f>
        <v>EFB</v>
      </c>
      <c r="H3169">
        <f>Table_ExternalData_15[[#This Row],[Rabat]]*0.2</f>
        <v>6</v>
      </c>
      <c r="I3169" s="2">
        <f>Table_ExternalData_15[[#This Row],[Price]]-(Table_ExternalData_15[[#This Row],[Price]]*Table_ExternalData_15[[#This Row],[BB rabat]])/100</f>
        <v>32.514600000000002</v>
      </c>
      <c r="J3169" s="2">
        <f>Table_ExternalData_15[[#This Row],[BB cena]]*Table_ExternalData_15[[#Headers],[1,22]]</f>
        <v>39.667811999999998</v>
      </c>
      <c r="K3169" s="2">
        <f>Table_ExternalData_15[[#This Row],[Price]]*Table_ExternalData_15[[#Headers],[1,22]]</f>
        <v>42.199800000000003</v>
      </c>
      <c r="L3169" s="7">
        <f>IF(G3169="White Shark",E3169*0.5,IF(G3169="Sbox",E3169*0.5,IF(G3169="Tenda",E3169*0.5,E3169*0.2)))/100</f>
        <v>0.06</v>
      </c>
      <c r="M3169" s="2">
        <f>Table_ExternalData_15[[#This Row],[Price]]-Table_ExternalData_15[[#This Row],[Price]]*Table_ExternalData_15[[#This Row],[extra popust]]</f>
        <v>32.514600000000002</v>
      </c>
      <c r="N3169" s="2">
        <f>IF(M3169&lt;I3169,M3169,I3169)</f>
        <v>32.514600000000002</v>
      </c>
      <c r="O3169" s="12" t="str">
        <f>IF(N3169&lt;I3169,$U$1," ")</f>
        <v xml:space="preserve"> </v>
      </c>
      <c r="P3169" s="12" t="str">
        <f>IFERROR((O3169+30)," ")</f>
        <v xml:space="preserve"> </v>
      </c>
      <c r="Q3169" s="2">
        <f ca="1">IF(O3169=$U$1,N3169,"0")*1.22</f>
        <v>0</v>
      </c>
    </row>
    <row r="3170" spans="1:17" x14ac:dyDescent="0.25">
      <c r="A3170" t="s">
        <v>4988</v>
      </c>
      <c r="B3170" t="s">
        <v>4987</v>
      </c>
      <c r="C3170">
        <v>13145</v>
      </c>
      <c r="D3170">
        <v>34.590000000000003</v>
      </c>
      <c r="E3170">
        <f>IFERROR(VLOOKUP(Table_ExternalData_15[[#This Row],[Id]],Rabati!B:C,2,0),0)</f>
        <v>30</v>
      </c>
      <c r="F3170">
        <v>0</v>
      </c>
      <c r="G3170" t="str">
        <f>VLOOKUP(Table_ExternalData_15[[#This Row],[Id]],'Blagovna izdelek'!A:C,3,0)</f>
        <v>EFB</v>
      </c>
      <c r="H3170">
        <f>Table_ExternalData_15[[#This Row],[Rabat]]*0.2</f>
        <v>6</v>
      </c>
      <c r="I3170" s="2">
        <f>Table_ExternalData_15[[#This Row],[Price]]-(Table_ExternalData_15[[#This Row],[Price]]*Table_ExternalData_15[[#This Row],[BB rabat]])/100</f>
        <v>32.514600000000002</v>
      </c>
      <c r="J3170" s="2">
        <f>Table_ExternalData_15[[#This Row],[BB cena]]*Table_ExternalData_15[[#Headers],[1,22]]</f>
        <v>39.667811999999998</v>
      </c>
      <c r="K3170" s="2">
        <f>Table_ExternalData_15[[#This Row],[Price]]*Table_ExternalData_15[[#Headers],[1,22]]</f>
        <v>42.199800000000003</v>
      </c>
      <c r="L3170" s="7">
        <f>IF(G3170="White Shark",E3170*0.5,IF(G3170="Sbox",E3170*0.5,IF(G3170="Tenda",E3170*0.5,E3170*0.2)))/100</f>
        <v>0.06</v>
      </c>
      <c r="M3170" s="2">
        <f>Table_ExternalData_15[[#This Row],[Price]]-Table_ExternalData_15[[#This Row],[Price]]*Table_ExternalData_15[[#This Row],[extra popust]]</f>
        <v>32.514600000000002</v>
      </c>
      <c r="N3170" s="2">
        <f>IF(M3170&lt;I3170,M3170,I3170)</f>
        <v>32.514600000000002</v>
      </c>
      <c r="O3170" s="12" t="str">
        <f>IF(N3170&lt;I3170,$U$1," ")</f>
        <v xml:space="preserve"> </v>
      </c>
      <c r="P3170" s="12" t="str">
        <f>IFERROR((O3170+30)," ")</f>
        <v xml:space="preserve"> </v>
      </c>
      <c r="Q3170" s="2">
        <f ca="1">IF(O3170=$U$1,N3170,"0")*1.22</f>
        <v>0</v>
      </c>
    </row>
    <row r="3171" spans="1:17" x14ac:dyDescent="0.25">
      <c r="A3171" t="s">
        <v>4990</v>
      </c>
      <c r="B3171" t="s">
        <v>4989</v>
      </c>
      <c r="C3171">
        <v>13146</v>
      </c>
      <c r="D3171">
        <v>34.590000000000003</v>
      </c>
      <c r="E3171">
        <f>IFERROR(VLOOKUP(Table_ExternalData_15[[#This Row],[Id]],Rabati!B:C,2,0),0)</f>
        <v>30</v>
      </c>
      <c r="F3171">
        <v>0</v>
      </c>
      <c r="G3171" t="str">
        <f>VLOOKUP(Table_ExternalData_15[[#This Row],[Id]],'Blagovna izdelek'!A:C,3,0)</f>
        <v>EFB</v>
      </c>
      <c r="H3171">
        <f>Table_ExternalData_15[[#This Row],[Rabat]]*0.2</f>
        <v>6</v>
      </c>
      <c r="I3171" s="2">
        <f>Table_ExternalData_15[[#This Row],[Price]]-(Table_ExternalData_15[[#This Row],[Price]]*Table_ExternalData_15[[#This Row],[BB rabat]])/100</f>
        <v>32.514600000000002</v>
      </c>
      <c r="J3171" s="2">
        <f>Table_ExternalData_15[[#This Row],[BB cena]]*Table_ExternalData_15[[#Headers],[1,22]]</f>
        <v>39.667811999999998</v>
      </c>
      <c r="K3171" s="2">
        <f>Table_ExternalData_15[[#This Row],[Price]]*Table_ExternalData_15[[#Headers],[1,22]]</f>
        <v>42.199800000000003</v>
      </c>
      <c r="L3171" s="7">
        <f>IF(G3171="White Shark",E3171*0.5,IF(G3171="Sbox",E3171*0.5,IF(G3171="Tenda",E3171*0.5,E3171*0.2)))/100</f>
        <v>0.06</v>
      </c>
      <c r="M3171" s="2">
        <f>Table_ExternalData_15[[#This Row],[Price]]-Table_ExternalData_15[[#This Row],[Price]]*Table_ExternalData_15[[#This Row],[extra popust]]</f>
        <v>32.514600000000002</v>
      </c>
      <c r="N3171" s="2">
        <f>IF(M3171&lt;I3171,M3171,I3171)</f>
        <v>32.514600000000002</v>
      </c>
      <c r="O3171" s="12" t="str">
        <f>IF(N3171&lt;I3171,$U$1," ")</f>
        <v xml:space="preserve"> </v>
      </c>
      <c r="P3171" s="12" t="str">
        <f>IFERROR((O3171+30)," ")</f>
        <v xml:space="preserve"> </v>
      </c>
      <c r="Q3171" s="2">
        <f ca="1">IF(O3171=$U$1,N3171,"0")*1.22</f>
        <v>0</v>
      </c>
    </row>
    <row r="3172" spans="1:17" x14ac:dyDescent="0.25">
      <c r="A3172" t="s">
        <v>4992</v>
      </c>
      <c r="B3172" t="s">
        <v>4991</v>
      </c>
      <c r="C3172">
        <v>13147</v>
      </c>
      <c r="D3172">
        <v>45.36</v>
      </c>
      <c r="E3172">
        <f>IFERROR(VLOOKUP(Table_ExternalData_15[[#This Row],[Id]],Rabati!B:C,2,0),0)</f>
        <v>30</v>
      </c>
      <c r="F3172">
        <v>3</v>
      </c>
      <c r="G3172" t="str">
        <f>VLOOKUP(Table_ExternalData_15[[#This Row],[Id]],'Blagovna izdelek'!A:C,3,0)</f>
        <v>EFB</v>
      </c>
      <c r="H3172">
        <f>Table_ExternalData_15[[#This Row],[Rabat]]*0.2</f>
        <v>6</v>
      </c>
      <c r="I3172" s="2">
        <f>Table_ExternalData_15[[#This Row],[Price]]-(Table_ExternalData_15[[#This Row],[Price]]*Table_ExternalData_15[[#This Row],[BB rabat]])/100</f>
        <v>42.638399999999997</v>
      </c>
      <c r="J3172" s="2">
        <f>Table_ExternalData_15[[#This Row],[BB cena]]*Table_ExternalData_15[[#Headers],[1,22]]</f>
        <v>52.018847999999998</v>
      </c>
      <c r="K3172" s="2">
        <f>Table_ExternalData_15[[#This Row],[Price]]*Table_ExternalData_15[[#Headers],[1,22]]</f>
        <v>55.339199999999998</v>
      </c>
      <c r="L3172" s="7">
        <f>IF(G3172="White Shark",E3172*0.5,IF(G3172="Sbox",E3172*0.5,IF(G3172="Tenda",E3172*0.5,E3172*0.2)))/100</f>
        <v>0.06</v>
      </c>
      <c r="M3172" s="2">
        <f>Table_ExternalData_15[[#This Row],[Price]]-Table_ExternalData_15[[#This Row],[Price]]*Table_ExternalData_15[[#This Row],[extra popust]]</f>
        <v>42.638399999999997</v>
      </c>
      <c r="N3172" s="2">
        <f>IF(M3172&lt;I3172,M3172,I3172)</f>
        <v>42.638399999999997</v>
      </c>
      <c r="O3172" s="12" t="str">
        <f>IF(N3172&lt;I3172,$U$1," ")</f>
        <v xml:space="preserve"> </v>
      </c>
      <c r="P3172" s="12" t="str">
        <f>IFERROR((O3172+30)," ")</f>
        <v xml:space="preserve"> </v>
      </c>
      <c r="Q3172" s="2">
        <f ca="1">IF(O3172=$U$1,N3172,"0")*1.22</f>
        <v>0</v>
      </c>
    </row>
    <row r="3173" spans="1:17" x14ac:dyDescent="0.25">
      <c r="A3173" t="s">
        <v>4994</v>
      </c>
      <c r="B3173" t="s">
        <v>4993</v>
      </c>
      <c r="C3173">
        <v>13148</v>
      </c>
      <c r="D3173">
        <v>43.38</v>
      </c>
      <c r="E3173">
        <f>IFERROR(VLOOKUP(Table_ExternalData_15[[#This Row],[Id]],Rabati!B:C,2,0),0)</f>
        <v>30</v>
      </c>
      <c r="F3173">
        <v>0</v>
      </c>
      <c r="G3173" t="str">
        <f>VLOOKUP(Table_ExternalData_15[[#This Row],[Id]],'Blagovna izdelek'!A:C,3,0)</f>
        <v>EFB</v>
      </c>
      <c r="H3173">
        <f>Table_ExternalData_15[[#This Row],[Rabat]]*0.2</f>
        <v>6</v>
      </c>
      <c r="I3173" s="2">
        <f>Table_ExternalData_15[[#This Row],[Price]]-(Table_ExternalData_15[[#This Row],[Price]]*Table_ExternalData_15[[#This Row],[BB rabat]])/100</f>
        <v>40.777200000000001</v>
      </c>
      <c r="J3173" s="2">
        <f>Table_ExternalData_15[[#This Row],[BB cena]]*Table_ExternalData_15[[#Headers],[1,22]]</f>
        <v>49.748184000000002</v>
      </c>
      <c r="K3173" s="2">
        <f>Table_ExternalData_15[[#This Row],[Price]]*Table_ExternalData_15[[#Headers],[1,22]]</f>
        <v>52.9236</v>
      </c>
      <c r="L3173" s="7">
        <f>IF(G3173="White Shark",E3173*0.5,IF(G3173="Sbox",E3173*0.5,IF(G3173="Tenda",E3173*0.5,E3173*0.2)))/100</f>
        <v>0.06</v>
      </c>
      <c r="M3173" s="2">
        <f>Table_ExternalData_15[[#This Row],[Price]]-Table_ExternalData_15[[#This Row],[Price]]*Table_ExternalData_15[[#This Row],[extra popust]]</f>
        <v>40.777200000000001</v>
      </c>
      <c r="N3173" s="2">
        <f>IF(M3173&lt;I3173,M3173,I3173)</f>
        <v>40.777200000000001</v>
      </c>
      <c r="O3173" s="12" t="str">
        <f>IF(N3173&lt;I3173,$U$1," ")</f>
        <v xml:space="preserve"> </v>
      </c>
      <c r="P3173" s="12" t="str">
        <f>IFERROR((O3173+30)," ")</f>
        <v xml:space="preserve"> </v>
      </c>
      <c r="Q3173" s="2">
        <f ca="1">IF(O3173=$U$1,N3173,"0")*1.22</f>
        <v>0</v>
      </c>
    </row>
    <row r="3174" spans="1:17" x14ac:dyDescent="0.25">
      <c r="A3174" t="s">
        <v>4996</v>
      </c>
      <c r="B3174" t="s">
        <v>4995</v>
      </c>
      <c r="C3174">
        <v>13149</v>
      </c>
      <c r="D3174">
        <v>38.520000000000003</v>
      </c>
      <c r="E3174">
        <f>IFERROR(VLOOKUP(Table_ExternalData_15[[#This Row],[Id]],Rabati!B:C,2,0),0)</f>
        <v>30</v>
      </c>
      <c r="F3174">
        <v>0</v>
      </c>
      <c r="G3174" t="str">
        <f>VLOOKUP(Table_ExternalData_15[[#This Row],[Id]],'Blagovna izdelek'!A:C,3,0)</f>
        <v>EFB</v>
      </c>
      <c r="H3174">
        <f>Table_ExternalData_15[[#This Row],[Rabat]]*0.2</f>
        <v>6</v>
      </c>
      <c r="I3174" s="2">
        <f>Table_ExternalData_15[[#This Row],[Price]]-(Table_ExternalData_15[[#This Row],[Price]]*Table_ExternalData_15[[#This Row],[BB rabat]])/100</f>
        <v>36.208800000000004</v>
      </c>
      <c r="J3174" s="2">
        <f>Table_ExternalData_15[[#This Row],[BB cena]]*Table_ExternalData_15[[#Headers],[1,22]]</f>
        <v>44.174736000000003</v>
      </c>
      <c r="K3174" s="2">
        <f>Table_ExternalData_15[[#This Row],[Price]]*Table_ExternalData_15[[#Headers],[1,22]]</f>
        <v>46.994400000000006</v>
      </c>
      <c r="L3174" s="7">
        <f>IF(G3174="White Shark",E3174*0.5,IF(G3174="Sbox",E3174*0.5,IF(G3174="Tenda",E3174*0.5,E3174*0.2)))/100</f>
        <v>0.06</v>
      </c>
      <c r="M3174" s="2">
        <f>Table_ExternalData_15[[#This Row],[Price]]-Table_ExternalData_15[[#This Row],[Price]]*Table_ExternalData_15[[#This Row],[extra popust]]</f>
        <v>36.208800000000004</v>
      </c>
      <c r="N3174" s="2">
        <f>IF(M3174&lt;I3174,M3174,I3174)</f>
        <v>36.208800000000004</v>
      </c>
      <c r="O3174" s="12" t="str">
        <f>IF(N3174&lt;I3174,$U$1," ")</f>
        <v xml:space="preserve"> </v>
      </c>
      <c r="P3174" s="12" t="str">
        <f>IFERROR((O3174+30)," ")</f>
        <v xml:space="preserve"> </v>
      </c>
      <c r="Q3174" s="2">
        <f ca="1">IF(O3174=$U$1,N3174,"0")*1.22</f>
        <v>0</v>
      </c>
    </row>
    <row r="3175" spans="1:17" x14ac:dyDescent="0.25">
      <c r="A3175" t="s">
        <v>4998</v>
      </c>
      <c r="B3175" t="s">
        <v>4997</v>
      </c>
      <c r="C3175">
        <v>13150</v>
      </c>
      <c r="D3175">
        <v>38.520000000000003</v>
      </c>
      <c r="E3175">
        <f>IFERROR(VLOOKUP(Table_ExternalData_15[[#This Row],[Id]],Rabati!B:C,2,0),0)</f>
        <v>30</v>
      </c>
      <c r="F3175">
        <v>0</v>
      </c>
      <c r="G3175" t="str">
        <f>VLOOKUP(Table_ExternalData_15[[#This Row],[Id]],'Blagovna izdelek'!A:C,3,0)</f>
        <v>EFB</v>
      </c>
      <c r="H3175">
        <f>Table_ExternalData_15[[#This Row],[Rabat]]*0.2</f>
        <v>6</v>
      </c>
      <c r="I3175" s="2">
        <f>Table_ExternalData_15[[#This Row],[Price]]-(Table_ExternalData_15[[#This Row],[Price]]*Table_ExternalData_15[[#This Row],[BB rabat]])/100</f>
        <v>36.208800000000004</v>
      </c>
      <c r="J3175" s="2">
        <f>Table_ExternalData_15[[#This Row],[BB cena]]*Table_ExternalData_15[[#Headers],[1,22]]</f>
        <v>44.174736000000003</v>
      </c>
      <c r="K3175" s="2">
        <f>Table_ExternalData_15[[#This Row],[Price]]*Table_ExternalData_15[[#Headers],[1,22]]</f>
        <v>46.994400000000006</v>
      </c>
      <c r="L3175" s="7">
        <f>IF(G3175="White Shark",E3175*0.5,IF(G3175="Sbox",E3175*0.5,IF(G3175="Tenda",E3175*0.5,E3175*0.2)))/100</f>
        <v>0.06</v>
      </c>
      <c r="M3175" s="2">
        <f>Table_ExternalData_15[[#This Row],[Price]]-Table_ExternalData_15[[#This Row],[Price]]*Table_ExternalData_15[[#This Row],[extra popust]]</f>
        <v>36.208800000000004</v>
      </c>
      <c r="N3175" s="2">
        <f>IF(M3175&lt;I3175,M3175,I3175)</f>
        <v>36.208800000000004</v>
      </c>
      <c r="O3175" s="12" t="str">
        <f>IF(N3175&lt;I3175,$U$1," ")</f>
        <v xml:space="preserve"> </v>
      </c>
      <c r="P3175" s="12" t="str">
        <f>IFERROR((O3175+30)," ")</f>
        <v xml:space="preserve"> </v>
      </c>
      <c r="Q3175" s="2">
        <f ca="1">IF(O3175=$U$1,N3175,"0")*1.22</f>
        <v>0</v>
      </c>
    </row>
    <row r="3176" spans="1:17" x14ac:dyDescent="0.25">
      <c r="A3176" t="s">
        <v>5000</v>
      </c>
      <c r="B3176" t="s">
        <v>4999</v>
      </c>
      <c r="C3176">
        <v>13151</v>
      </c>
      <c r="D3176">
        <v>38.520000000000003</v>
      </c>
      <c r="E3176">
        <f>IFERROR(VLOOKUP(Table_ExternalData_15[[#This Row],[Id]],Rabati!B:C,2,0),0)</f>
        <v>30</v>
      </c>
      <c r="F3176">
        <v>0</v>
      </c>
      <c r="G3176" t="str">
        <f>VLOOKUP(Table_ExternalData_15[[#This Row],[Id]],'Blagovna izdelek'!A:C,3,0)</f>
        <v>EFB</v>
      </c>
      <c r="H3176">
        <f>Table_ExternalData_15[[#This Row],[Rabat]]*0.2</f>
        <v>6</v>
      </c>
      <c r="I3176" s="2">
        <f>Table_ExternalData_15[[#This Row],[Price]]-(Table_ExternalData_15[[#This Row],[Price]]*Table_ExternalData_15[[#This Row],[BB rabat]])/100</f>
        <v>36.208800000000004</v>
      </c>
      <c r="J3176" s="2">
        <f>Table_ExternalData_15[[#This Row],[BB cena]]*Table_ExternalData_15[[#Headers],[1,22]]</f>
        <v>44.174736000000003</v>
      </c>
      <c r="K3176" s="2">
        <f>Table_ExternalData_15[[#This Row],[Price]]*Table_ExternalData_15[[#Headers],[1,22]]</f>
        <v>46.994400000000006</v>
      </c>
      <c r="L3176" s="7">
        <f>IF(G3176="White Shark",E3176*0.5,IF(G3176="Sbox",E3176*0.5,IF(G3176="Tenda",E3176*0.5,E3176*0.2)))/100</f>
        <v>0.06</v>
      </c>
      <c r="M3176" s="2">
        <f>Table_ExternalData_15[[#This Row],[Price]]-Table_ExternalData_15[[#This Row],[Price]]*Table_ExternalData_15[[#This Row],[extra popust]]</f>
        <v>36.208800000000004</v>
      </c>
      <c r="N3176" s="2">
        <f>IF(M3176&lt;I3176,M3176,I3176)</f>
        <v>36.208800000000004</v>
      </c>
      <c r="O3176" s="12" t="str">
        <f>IF(N3176&lt;I3176,$U$1," ")</f>
        <v xml:space="preserve"> </v>
      </c>
      <c r="P3176" s="12" t="str">
        <f>IFERROR((O3176+30)," ")</f>
        <v xml:space="preserve"> </v>
      </c>
      <c r="Q3176" s="2">
        <f ca="1">IF(O3176=$U$1,N3176,"0")*1.22</f>
        <v>0</v>
      </c>
    </row>
    <row r="3177" spans="1:17" x14ac:dyDescent="0.25">
      <c r="A3177" t="s">
        <v>5002</v>
      </c>
      <c r="B3177" t="s">
        <v>5001</v>
      </c>
      <c r="C3177">
        <v>13152</v>
      </c>
      <c r="D3177">
        <v>38.520000000000003</v>
      </c>
      <c r="E3177">
        <f>IFERROR(VLOOKUP(Table_ExternalData_15[[#This Row],[Id]],Rabati!B:C,2,0),0)</f>
        <v>30</v>
      </c>
      <c r="F3177">
        <v>0</v>
      </c>
      <c r="G3177" t="str">
        <f>VLOOKUP(Table_ExternalData_15[[#This Row],[Id]],'Blagovna izdelek'!A:C,3,0)</f>
        <v>EFB</v>
      </c>
      <c r="H3177">
        <f>Table_ExternalData_15[[#This Row],[Rabat]]*0.2</f>
        <v>6</v>
      </c>
      <c r="I3177" s="2">
        <f>Table_ExternalData_15[[#This Row],[Price]]-(Table_ExternalData_15[[#This Row],[Price]]*Table_ExternalData_15[[#This Row],[BB rabat]])/100</f>
        <v>36.208800000000004</v>
      </c>
      <c r="J3177" s="2">
        <f>Table_ExternalData_15[[#This Row],[BB cena]]*Table_ExternalData_15[[#Headers],[1,22]]</f>
        <v>44.174736000000003</v>
      </c>
      <c r="K3177" s="2">
        <f>Table_ExternalData_15[[#This Row],[Price]]*Table_ExternalData_15[[#Headers],[1,22]]</f>
        <v>46.994400000000006</v>
      </c>
      <c r="L3177" s="7">
        <f>IF(G3177="White Shark",E3177*0.5,IF(G3177="Sbox",E3177*0.5,IF(G3177="Tenda",E3177*0.5,E3177*0.2)))/100</f>
        <v>0.06</v>
      </c>
      <c r="M3177" s="2">
        <f>Table_ExternalData_15[[#This Row],[Price]]-Table_ExternalData_15[[#This Row],[Price]]*Table_ExternalData_15[[#This Row],[extra popust]]</f>
        <v>36.208800000000004</v>
      </c>
      <c r="N3177" s="2">
        <f>IF(M3177&lt;I3177,M3177,I3177)</f>
        <v>36.208800000000004</v>
      </c>
      <c r="O3177" s="12" t="str">
        <f>IF(N3177&lt;I3177,$U$1," ")</f>
        <v xml:space="preserve"> </v>
      </c>
      <c r="P3177" s="12" t="str">
        <f>IFERROR((O3177+30)," ")</f>
        <v xml:space="preserve"> </v>
      </c>
      <c r="Q3177" s="2">
        <f ca="1">IF(O3177=$U$1,N3177,"0")*1.22</f>
        <v>0</v>
      </c>
    </row>
    <row r="3178" spans="1:17" x14ac:dyDescent="0.25">
      <c r="A3178" t="s">
        <v>5004</v>
      </c>
      <c r="B3178" t="s">
        <v>5003</v>
      </c>
      <c r="C3178">
        <v>13153</v>
      </c>
      <c r="D3178">
        <v>38.520000000000003</v>
      </c>
      <c r="E3178">
        <f>IFERROR(VLOOKUP(Table_ExternalData_15[[#This Row],[Id]],Rabati!B:C,2,0),0)</f>
        <v>30</v>
      </c>
      <c r="F3178">
        <v>0</v>
      </c>
      <c r="G3178" t="str">
        <f>VLOOKUP(Table_ExternalData_15[[#This Row],[Id]],'Blagovna izdelek'!A:C,3,0)</f>
        <v>EFB</v>
      </c>
      <c r="H3178">
        <f>Table_ExternalData_15[[#This Row],[Rabat]]*0.2</f>
        <v>6</v>
      </c>
      <c r="I3178" s="2">
        <f>Table_ExternalData_15[[#This Row],[Price]]-(Table_ExternalData_15[[#This Row],[Price]]*Table_ExternalData_15[[#This Row],[BB rabat]])/100</f>
        <v>36.208800000000004</v>
      </c>
      <c r="J3178" s="2">
        <f>Table_ExternalData_15[[#This Row],[BB cena]]*Table_ExternalData_15[[#Headers],[1,22]]</f>
        <v>44.174736000000003</v>
      </c>
      <c r="K3178" s="2">
        <f>Table_ExternalData_15[[#This Row],[Price]]*Table_ExternalData_15[[#Headers],[1,22]]</f>
        <v>46.994400000000006</v>
      </c>
      <c r="L3178" s="7">
        <f>IF(G3178="White Shark",E3178*0.5,IF(G3178="Sbox",E3178*0.5,IF(G3178="Tenda",E3178*0.5,E3178*0.2)))/100</f>
        <v>0.06</v>
      </c>
      <c r="M3178" s="2">
        <f>Table_ExternalData_15[[#This Row],[Price]]-Table_ExternalData_15[[#This Row],[Price]]*Table_ExternalData_15[[#This Row],[extra popust]]</f>
        <v>36.208800000000004</v>
      </c>
      <c r="N3178" s="2">
        <f>IF(M3178&lt;I3178,M3178,I3178)</f>
        <v>36.208800000000004</v>
      </c>
      <c r="O3178" s="12" t="str">
        <f>IF(N3178&lt;I3178,$U$1," ")</f>
        <v xml:space="preserve"> </v>
      </c>
      <c r="P3178" s="12" t="str">
        <f>IFERROR((O3178+30)," ")</f>
        <v xml:space="preserve"> </v>
      </c>
      <c r="Q3178" s="2">
        <f ca="1">IF(O3178=$U$1,N3178,"0")*1.22</f>
        <v>0</v>
      </c>
    </row>
    <row r="3179" spans="1:17" x14ac:dyDescent="0.25">
      <c r="A3179" t="s">
        <v>5006</v>
      </c>
      <c r="B3179" t="s">
        <v>5005</v>
      </c>
      <c r="C3179">
        <v>13154</v>
      </c>
      <c r="D3179">
        <v>38.520000000000003</v>
      </c>
      <c r="E3179">
        <f>IFERROR(VLOOKUP(Table_ExternalData_15[[#This Row],[Id]],Rabati!B:C,2,0),0)</f>
        <v>30</v>
      </c>
      <c r="F3179">
        <v>0</v>
      </c>
      <c r="G3179" t="str">
        <f>VLOOKUP(Table_ExternalData_15[[#This Row],[Id]],'Blagovna izdelek'!A:C,3,0)</f>
        <v>EFB</v>
      </c>
      <c r="H3179">
        <f>Table_ExternalData_15[[#This Row],[Rabat]]*0.2</f>
        <v>6</v>
      </c>
      <c r="I3179" s="2">
        <f>Table_ExternalData_15[[#This Row],[Price]]-(Table_ExternalData_15[[#This Row],[Price]]*Table_ExternalData_15[[#This Row],[BB rabat]])/100</f>
        <v>36.208800000000004</v>
      </c>
      <c r="J3179" s="2">
        <f>Table_ExternalData_15[[#This Row],[BB cena]]*Table_ExternalData_15[[#Headers],[1,22]]</f>
        <v>44.174736000000003</v>
      </c>
      <c r="K3179" s="2">
        <f>Table_ExternalData_15[[#This Row],[Price]]*Table_ExternalData_15[[#Headers],[1,22]]</f>
        <v>46.994400000000006</v>
      </c>
      <c r="L3179" s="7">
        <f>IF(G3179="White Shark",E3179*0.5,IF(G3179="Sbox",E3179*0.5,IF(G3179="Tenda",E3179*0.5,E3179*0.2)))/100</f>
        <v>0.06</v>
      </c>
      <c r="M3179" s="2">
        <f>Table_ExternalData_15[[#This Row],[Price]]-Table_ExternalData_15[[#This Row],[Price]]*Table_ExternalData_15[[#This Row],[extra popust]]</f>
        <v>36.208800000000004</v>
      </c>
      <c r="N3179" s="2">
        <f>IF(M3179&lt;I3179,M3179,I3179)</f>
        <v>36.208800000000004</v>
      </c>
      <c r="O3179" s="12" t="str">
        <f>IF(N3179&lt;I3179,$U$1," ")</f>
        <v xml:space="preserve"> </v>
      </c>
      <c r="P3179" s="12" t="str">
        <f>IFERROR((O3179+30)," ")</f>
        <v xml:space="preserve"> </v>
      </c>
      <c r="Q3179" s="2">
        <f ca="1">IF(O3179=$U$1,N3179,"0")*1.22</f>
        <v>0</v>
      </c>
    </row>
    <row r="3180" spans="1:17" x14ac:dyDescent="0.25">
      <c r="A3180" t="s">
        <v>5015</v>
      </c>
      <c r="B3180" t="s">
        <v>5014</v>
      </c>
      <c r="C3180">
        <v>13162</v>
      </c>
      <c r="D3180">
        <v>2.65</v>
      </c>
      <c r="E3180">
        <f>IFERROR(VLOOKUP(Table_ExternalData_15[[#This Row],[Id]],Rabati!B:C,2,0),0)</f>
        <v>30</v>
      </c>
      <c r="F3180">
        <v>3</v>
      </c>
      <c r="G3180" t="str">
        <f>VLOOKUP(Table_ExternalData_15[[#This Row],[Id]],'Blagovna izdelek'!A:C,3,0)</f>
        <v>EFB</v>
      </c>
      <c r="H3180">
        <f>Table_ExternalData_15[[#This Row],[Rabat]]*0.2</f>
        <v>6</v>
      </c>
      <c r="I3180" s="2">
        <f>Table_ExternalData_15[[#This Row],[Price]]-(Table_ExternalData_15[[#This Row],[Price]]*Table_ExternalData_15[[#This Row],[BB rabat]])/100</f>
        <v>2.4910000000000001</v>
      </c>
      <c r="J3180" s="2">
        <f>Table_ExternalData_15[[#This Row],[BB cena]]*Table_ExternalData_15[[#Headers],[1,22]]</f>
        <v>3.0390200000000003</v>
      </c>
      <c r="K3180" s="2">
        <f>Table_ExternalData_15[[#This Row],[Price]]*Table_ExternalData_15[[#Headers],[1,22]]</f>
        <v>3.2329999999999997</v>
      </c>
      <c r="L3180" s="7">
        <f>IF(G3180="White Shark",E3180*0.5,IF(G3180="Sbox",E3180*0.5,IF(G3180="Tenda",E3180*0.5,E3180*0.2)))/100</f>
        <v>0.06</v>
      </c>
      <c r="M3180" s="2">
        <f>Table_ExternalData_15[[#This Row],[Price]]-Table_ExternalData_15[[#This Row],[Price]]*Table_ExternalData_15[[#This Row],[extra popust]]</f>
        <v>2.4910000000000001</v>
      </c>
      <c r="N3180" s="2">
        <f>IF(M3180&lt;I3180,M3180,I3180)</f>
        <v>2.4910000000000001</v>
      </c>
      <c r="O3180" s="12" t="str">
        <f>IF(N3180&lt;I3180,$U$1," ")</f>
        <v xml:space="preserve"> </v>
      </c>
      <c r="P3180" s="12" t="str">
        <f>IFERROR((O3180+30)," ")</f>
        <v xml:space="preserve"> </v>
      </c>
      <c r="Q3180" s="2">
        <f ca="1">IF(O3180=$U$1,N3180,"0")*1.22</f>
        <v>0</v>
      </c>
    </row>
    <row r="3181" spans="1:17" x14ac:dyDescent="0.25">
      <c r="A3181" t="s">
        <v>5053</v>
      </c>
      <c r="B3181" t="s">
        <v>5052</v>
      </c>
      <c r="C3181">
        <v>13197</v>
      </c>
      <c r="D3181">
        <v>1.57</v>
      </c>
      <c r="E3181">
        <f>IFERROR(VLOOKUP(Table_ExternalData_15[[#This Row],[Id]],Rabati!B:C,2,0),0)</f>
        <v>30</v>
      </c>
      <c r="F3181">
        <v>20</v>
      </c>
      <c r="G3181" t="str">
        <f>VLOOKUP(Table_ExternalData_15[[#This Row],[Id]],'Blagovna izdelek'!A:C,3,0)</f>
        <v>EFB</v>
      </c>
      <c r="H3181">
        <f>Table_ExternalData_15[[#This Row],[Rabat]]*0.2</f>
        <v>6</v>
      </c>
      <c r="I3181" s="2">
        <f>Table_ExternalData_15[[#This Row],[Price]]-(Table_ExternalData_15[[#This Row],[Price]]*Table_ExternalData_15[[#This Row],[BB rabat]])/100</f>
        <v>1.4758</v>
      </c>
      <c r="J3181" s="2">
        <f>Table_ExternalData_15[[#This Row],[BB cena]]*Table_ExternalData_15[[#Headers],[1,22]]</f>
        <v>1.800476</v>
      </c>
      <c r="K3181" s="2">
        <f>Table_ExternalData_15[[#This Row],[Price]]*Table_ExternalData_15[[#Headers],[1,22]]</f>
        <v>1.9154</v>
      </c>
      <c r="L3181" s="7">
        <f>IF(G3181="White Shark",E3181*0.5,IF(G3181="Sbox",E3181*0.5,IF(G3181="Tenda",E3181*0.5,E3181*0.2)))/100</f>
        <v>0.06</v>
      </c>
      <c r="M3181" s="2">
        <f>Table_ExternalData_15[[#This Row],[Price]]-Table_ExternalData_15[[#This Row],[Price]]*Table_ExternalData_15[[#This Row],[extra popust]]</f>
        <v>1.4758</v>
      </c>
      <c r="N3181" s="2">
        <f>IF(M3181&lt;I3181,M3181,I3181)</f>
        <v>1.4758</v>
      </c>
      <c r="O3181" s="12" t="str">
        <f>IF(N3181&lt;I3181,$U$1," ")</f>
        <v xml:space="preserve"> </v>
      </c>
      <c r="P3181" s="12" t="str">
        <f>IFERROR((O3181+30)," ")</f>
        <v xml:space="preserve"> </v>
      </c>
      <c r="Q3181" s="2">
        <f ca="1">IF(O3181=$U$1,N3181,"0")*1.22</f>
        <v>0</v>
      </c>
    </row>
    <row r="3182" spans="1:17" x14ac:dyDescent="0.25">
      <c r="A3182" t="s">
        <v>5055</v>
      </c>
      <c r="B3182" t="s">
        <v>5054</v>
      </c>
      <c r="C3182">
        <v>13198</v>
      </c>
      <c r="D3182">
        <v>1.4</v>
      </c>
      <c r="E3182">
        <f>IFERROR(VLOOKUP(Table_ExternalData_15[[#This Row],[Id]],Rabati!B:C,2,0),0)</f>
        <v>30</v>
      </c>
      <c r="F3182">
        <v>28</v>
      </c>
      <c r="G3182" t="str">
        <f>VLOOKUP(Table_ExternalData_15[[#This Row],[Id]],'Blagovna izdelek'!A:C,3,0)</f>
        <v>EFB</v>
      </c>
      <c r="H3182">
        <f>Table_ExternalData_15[[#This Row],[Rabat]]*0.2</f>
        <v>6</v>
      </c>
      <c r="I3182" s="2">
        <f>Table_ExternalData_15[[#This Row],[Price]]-(Table_ExternalData_15[[#This Row],[Price]]*Table_ExternalData_15[[#This Row],[BB rabat]])/100</f>
        <v>1.3159999999999998</v>
      </c>
      <c r="J3182" s="2">
        <f>Table_ExternalData_15[[#This Row],[BB cena]]*Table_ExternalData_15[[#Headers],[1,22]]</f>
        <v>1.6055199999999998</v>
      </c>
      <c r="K3182" s="2">
        <f>Table_ExternalData_15[[#This Row],[Price]]*Table_ExternalData_15[[#Headers],[1,22]]</f>
        <v>1.708</v>
      </c>
      <c r="L3182" s="7">
        <f>IF(G3182="White Shark",E3182*0.5,IF(G3182="Sbox",E3182*0.5,IF(G3182="Tenda",E3182*0.5,E3182*0.2)))/100</f>
        <v>0.06</v>
      </c>
      <c r="M3182" s="2">
        <f>Table_ExternalData_15[[#This Row],[Price]]-Table_ExternalData_15[[#This Row],[Price]]*Table_ExternalData_15[[#This Row],[extra popust]]</f>
        <v>1.3159999999999998</v>
      </c>
      <c r="N3182" s="2">
        <f>IF(M3182&lt;I3182,M3182,I3182)</f>
        <v>1.3159999999999998</v>
      </c>
      <c r="O3182" s="12" t="str">
        <f>IF(N3182&lt;I3182,$U$1," ")</f>
        <v xml:space="preserve"> </v>
      </c>
      <c r="P3182" s="12" t="str">
        <f>IFERROR((O3182+30)," ")</f>
        <v xml:space="preserve"> </v>
      </c>
      <c r="Q3182" s="2">
        <f ca="1">IF(O3182=$U$1,N3182,"0")*1.22</f>
        <v>0</v>
      </c>
    </row>
    <row r="3183" spans="1:17" x14ac:dyDescent="0.25">
      <c r="A3183" t="s">
        <v>5057</v>
      </c>
      <c r="B3183" t="s">
        <v>5056</v>
      </c>
      <c r="C3183">
        <v>13199</v>
      </c>
      <c r="D3183">
        <v>2.09</v>
      </c>
      <c r="E3183">
        <f>IFERROR(VLOOKUP(Table_ExternalData_15[[#This Row],[Id]],Rabati!B:C,2,0),0)</f>
        <v>30</v>
      </c>
      <c r="F3183">
        <v>2</v>
      </c>
      <c r="G3183" t="str">
        <f>VLOOKUP(Table_ExternalData_15[[#This Row],[Id]],'Blagovna izdelek'!A:C,3,0)</f>
        <v>EFB</v>
      </c>
      <c r="H3183">
        <f>Table_ExternalData_15[[#This Row],[Rabat]]*0.2</f>
        <v>6</v>
      </c>
      <c r="I3183" s="2">
        <f>Table_ExternalData_15[[#This Row],[Price]]-(Table_ExternalData_15[[#This Row],[Price]]*Table_ExternalData_15[[#This Row],[BB rabat]])/100</f>
        <v>1.9645999999999999</v>
      </c>
      <c r="J3183" s="2">
        <f>Table_ExternalData_15[[#This Row],[BB cena]]*Table_ExternalData_15[[#Headers],[1,22]]</f>
        <v>2.3968119999999997</v>
      </c>
      <c r="K3183" s="2">
        <f>Table_ExternalData_15[[#This Row],[Price]]*Table_ExternalData_15[[#Headers],[1,22]]</f>
        <v>2.5497999999999998</v>
      </c>
      <c r="L3183" s="7">
        <f>IF(G3183="White Shark",E3183*0.5,IF(G3183="Sbox",E3183*0.5,IF(G3183="Tenda",E3183*0.5,E3183*0.2)))/100</f>
        <v>0.06</v>
      </c>
      <c r="M3183" s="2">
        <f>Table_ExternalData_15[[#This Row],[Price]]-Table_ExternalData_15[[#This Row],[Price]]*Table_ExternalData_15[[#This Row],[extra popust]]</f>
        <v>1.9645999999999999</v>
      </c>
      <c r="N3183" s="2">
        <f>IF(M3183&lt;I3183,M3183,I3183)</f>
        <v>1.9645999999999999</v>
      </c>
      <c r="O3183" s="12" t="str">
        <f>IF(N3183&lt;I3183,$U$1," ")</f>
        <v xml:space="preserve"> </v>
      </c>
      <c r="P3183" s="12" t="str">
        <f>IFERROR((O3183+30)," ")</f>
        <v xml:space="preserve"> </v>
      </c>
      <c r="Q3183" s="2">
        <f ca="1">IF(O3183=$U$1,N3183,"0")*1.22</f>
        <v>0</v>
      </c>
    </row>
    <row r="3184" spans="1:17" x14ac:dyDescent="0.25">
      <c r="A3184" t="s">
        <v>5059</v>
      </c>
      <c r="B3184" t="s">
        <v>5058</v>
      </c>
      <c r="C3184">
        <v>13200</v>
      </c>
      <c r="D3184">
        <v>2.09</v>
      </c>
      <c r="E3184">
        <f>IFERROR(VLOOKUP(Table_ExternalData_15[[#This Row],[Id]],Rabati!B:C,2,0),0)</f>
        <v>30</v>
      </c>
      <c r="F3184">
        <v>24</v>
      </c>
      <c r="G3184" t="str">
        <f>VLOOKUP(Table_ExternalData_15[[#This Row],[Id]],'Blagovna izdelek'!A:C,3,0)</f>
        <v>EFB</v>
      </c>
      <c r="H3184">
        <f>Table_ExternalData_15[[#This Row],[Rabat]]*0.2</f>
        <v>6</v>
      </c>
      <c r="I3184" s="2">
        <f>Table_ExternalData_15[[#This Row],[Price]]-(Table_ExternalData_15[[#This Row],[Price]]*Table_ExternalData_15[[#This Row],[BB rabat]])/100</f>
        <v>1.9645999999999999</v>
      </c>
      <c r="J3184" s="2">
        <f>Table_ExternalData_15[[#This Row],[BB cena]]*Table_ExternalData_15[[#Headers],[1,22]]</f>
        <v>2.3968119999999997</v>
      </c>
      <c r="K3184" s="2">
        <f>Table_ExternalData_15[[#This Row],[Price]]*Table_ExternalData_15[[#Headers],[1,22]]</f>
        <v>2.5497999999999998</v>
      </c>
      <c r="L3184" s="7">
        <f>IF(G3184="White Shark",E3184*0.5,IF(G3184="Sbox",E3184*0.5,IF(G3184="Tenda",E3184*0.5,E3184*0.2)))/100</f>
        <v>0.06</v>
      </c>
      <c r="M3184" s="2">
        <f>Table_ExternalData_15[[#This Row],[Price]]-Table_ExternalData_15[[#This Row],[Price]]*Table_ExternalData_15[[#This Row],[extra popust]]</f>
        <v>1.9645999999999999</v>
      </c>
      <c r="N3184" s="2">
        <f>IF(M3184&lt;I3184,M3184,I3184)</f>
        <v>1.9645999999999999</v>
      </c>
      <c r="O3184" s="12" t="str">
        <f>IF(N3184&lt;I3184,$U$1," ")</f>
        <v xml:space="preserve"> </v>
      </c>
      <c r="P3184" s="12" t="str">
        <f>IFERROR((O3184+30)," ")</f>
        <v xml:space="preserve"> </v>
      </c>
      <c r="Q3184" s="2">
        <f ca="1">IF(O3184=$U$1,N3184,"0")*1.22</f>
        <v>0</v>
      </c>
    </row>
    <row r="3185" spans="1:17" x14ac:dyDescent="0.25">
      <c r="A3185" t="s">
        <v>5061</v>
      </c>
      <c r="B3185" t="s">
        <v>5060</v>
      </c>
      <c r="C3185">
        <v>13201</v>
      </c>
      <c r="D3185">
        <v>2.68</v>
      </c>
      <c r="E3185">
        <f>IFERROR(VLOOKUP(Table_ExternalData_15[[#This Row],[Id]],Rabati!B:C,2,0),0)</f>
        <v>30</v>
      </c>
      <c r="F3185">
        <v>14</v>
      </c>
      <c r="G3185" t="str">
        <f>VLOOKUP(Table_ExternalData_15[[#This Row],[Id]],'Blagovna izdelek'!A:C,3,0)</f>
        <v>EFB</v>
      </c>
      <c r="H3185">
        <f>Table_ExternalData_15[[#This Row],[Rabat]]*0.2</f>
        <v>6</v>
      </c>
      <c r="I3185" s="2">
        <f>Table_ExternalData_15[[#This Row],[Price]]-(Table_ExternalData_15[[#This Row],[Price]]*Table_ExternalData_15[[#This Row],[BB rabat]])/100</f>
        <v>2.5192000000000001</v>
      </c>
      <c r="J3185" s="2">
        <f>Table_ExternalData_15[[#This Row],[BB cena]]*Table_ExternalData_15[[#Headers],[1,22]]</f>
        <v>3.0734240000000002</v>
      </c>
      <c r="K3185" s="2">
        <f>Table_ExternalData_15[[#This Row],[Price]]*Table_ExternalData_15[[#Headers],[1,22]]</f>
        <v>3.2696000000000001</v>
      </c>
      <c r="L3185" s="7">
        <f>IF(G3185="White Shark",E3185*0.5,IF(G3185="Sbox",E3185*0.5,IF(G3185="Tenda",E3185*0.5,E3185*0.2)))/100</f>
        <v>0.06</v>
      </c>
      <c r="M3185" s="2">
        <f>Table_ExternalData_15[[#This Row],[Price]]-Table_ExternalData_15[[#This Row],[Price]]*Table_ExternalData_15[[#This Row],[extra popust]]</f>
        <v>2.5192000000000001</v>
      </c>
      <c r="N3185" s="2">
        <f>IF(M3185&lt;I3185,M3185,I3185)</f>
        <v>2.5192000000000001</v>
      </c>
      <c r="O3185" s="12" t="str">
        <f>IF(N3185&lt;I3185,$U$1," ")</f>
        <v xml:space="preserve"> </v>
      </c>
      <c r="P3185" s="12" t="str">
        <f>IFERROR((O3185+30)," ")</f>
        <v xml:space="preserve"> </v>
      </c>
      <c r="Q3185" s="2">
        <f ca="1">IF(O3185=$U$1,N3185,"0")*1.22</f>
        <v>0</v>
      </c>
    </row>
    <row r="3186" spans="1:17" x14ac:dyDescent="0.25">
      <c r="A3186" t="s">
        <v>5131</v>
      </c>
      <c r="B3186" t="s">
        <v>5130</v>
      </c>
      <c r="C3186">
        <v>13298</v>
      </c>
      <c r="D3186">
        <v>5.88</v>
      </c>
      <c r="E3186">
        <f>IFERROR(VLOOKUP(Table_ExternalData_15[[#This Row],[Id]],Rabati!B:C,2,0),0)</f>
        <v>30</v>
      </c>
      <c r="F3186">
        <v>0</v>
      </c>
      <c r="G3186" t="str">
        <f>VLOOKUP(Table_ExternalData_15[[#This Row],[Id]],'Blagovna izdelek'!A:C,3,0)</f>
        <v>EFB</v>
      </c>
      <c r="H3186">
        <f>Table_ExternalData_15[[#This Row],[Rabat]]*0.2</f>
        <v>6</v>
      </c>
      <c r="I3186" s="2">
        <f>Table_ExternalData_15[[#This Row],[Price]]-(Table_ExternalData_15[[#This Row],[Price]]*Table_ExternalData_15[[#This Row],[BB rabat]])/100</f>
        <v>5.5271999999999997</v>
      </c>
      <c r="J3186" s="2">
        <f>Table_ExternalData_15[[#This Row],[BB cena]]*Table_ExternalData_15[[#Headers],[1,22]]</f>
        <v>6.7431839999999994</v>
      </c>
      <c r="K3186" s="2">
        <f>Table_ExternalData_15[[#This Row],[Price]]*Table_ExternalData_15[[#Headers],[1,22]]</f>
        <v>7.1735999999999995</v>
      </c>
      <c r="L3186" s="7">
        <f>IF(G3186="White Shark",E3186*0.5,IF(G3186="Sbox",E3186*0.5,IF(G3186="Tenda",E3186*0.5,E3186*0.2)))/100</f>
        <v>0.06</v>
      </c>
      <c r="M3186" s="2">
        <f>Table_ExternalData_15[[#This Row],[Price]]-Table_ExternalData_15[[#This Row],[Price]]*Table_ExternalData_15[[#This Row],[extra popust]]</f>
        <v>5.5271999999999997</v>
      </c>
      <c r="N3186" s="2">
        <f>IF(M3186&lt;I3186,M3186,I3186)</f>
        <v>5.5271999999999997</v>
      </c>
      <c r="O3186" s="12" t="str">
        <f>IF(N3186&lt;I3186,$U$1," ")</f>
        <v xml:space="preserve"> </v>
      </c>
      <c r="P3186" s="12" t="str">
        <f>IFERROR((O3186+30)," ")</f>
        <v xml:space="preserve"> </v>
      </c>
      <c r="Q3186" s="2">
        <f ca="1">IF(O3186=$U$1,N3186,"0")*1.22</f>
        <v>0</v>
      </c>
    </row>
    <row r="3187" spans="1:17" x14ac:dyDescent="0.25">
      <c r="A3187" t="s">
        <v>5133</v>
      </c>
      <c r="B3187" t="s">
        <v>5132</v>
      </c>
      <c r="C3187">
        <v>13299</v>
      </c>
      <c r="D3187">
        <v>5.83</v>
      </c>
      <c r="E3187">
        <f>IFERROR(VLOOKUP(Table_ExternalData_15[[#This Row],[Id]],Rabati!B:C,2,0),0)</f>
        <v>30</v>
      </c>
      <c r="F3187">
        <v>5</v>
      </c>
      <c r="G3187" t="str">
        <f>VLOOKUP(Table_ExternalData_15[[#This Row],[Id]],'Blagovna izdelek'!A:C,3,0)</f>
        <v>EFB</v>
      </c>
      <c r="H3187">
        <f>Table_ExternalData_15[[#This Row],[Rabat]]*0.2</f>
        <v>6</v>
      </c>
      <c r="I3187" s="2">
        <f>Table_ExternalData_15[[#This Row],[Price]]-(Table_ExternalData_15[[#This Row],[Price]]*Table_ExternalData_15[[#This Row],[BB rabat]])/100</f>
        <v>5.4802</v>
      </c>
      <c r="J3187" s="2">
        <f>Table_ExternalData_15[[#This Row],[BB cena]]*Table_ExternalData_15[[#Headers],[1,22]]</f>
        <v>6.6858439999999995</v>
      </c>
      <c r="K3187" s="2">
        <f>Table_ExternalData_15[[#This Row],[Price]]*Table_ExternalData_15[[#Headers],[1,22]]</f>
        <v>7.1125999999999996</v>
      </c>
      <c r="L3187" s="7">
        <f>IF(G3187="White Shark",E3187*0.5,IF(G3187="Sbox",E3187*0.5,IF(G3187="Tenda",E3187*0.5,E3187*0.2)))/100</f>
        <v>0.06</v>
      </c>
      <c r="M3187" s="2">
        <f>Table_ExternalData_15[[#This Row],[Price]]-Table_ExternalData_15[[#This Row],[Price]]*Table_ExternalData_15[[#This Row],[extra popust]]</f>
        <v>5.4802</v>
      </c>
      <c r="N3187" s="2">
        <f>IF(M3187&lt;I3187,M3187,I3187)</f>
        <v>5.4802</v>
      </c>
      <c r="O3187" s="12" t="str">
        <f>IF(N3187&lt;I3187,$U$1," ")</f>
        <v xml:space="preserve"> </v>
      </c>
      <c r="P3187" s="12" t="str">
        <f>IFERROR((O3187+30)," ")</f>
        <v xml:space="preserve"> </v>
      </c>
      <c r="Q3187" s="2">
        <f ca="1">IF(O3187=$U$1,N3187,"0")*1.22</f>
        <v>0</v>
      </c>
    </row>
    <row r="3188" spans="1:17" x14ac:dyDescent="0.25">
      <c r="A3188" t="s">
        <v>5135</v>
      </c>
      <c r="B3188" t="s">
        <v>5134</v>
      </c>
      <c r="C3188">
        <v>13301</v>
      </c>
      <c r="D3188">
        <v>39.07</v>
      </c>
      <c r="E3188">
        <f>IFERROR(VLOOKUP(Table_ExternalData_15[[#This Row],[Id]],Rabati!B:C,2,0),0)</f>
        <v>20</v>
      </c>
      <c r="F3188">
        <v>0</v>
      </c>
      <c r="G3188" t="str">
        <f>VLOOKUP(Table_ExternalData_15[[#This Row],[Id]],'Blagovna izdelek'!A:C,3,0)</f>
        <v>EFB</v>
      </c>
      <c r="H3188">
        <f>Table_ExternalData_15[[#This Row],[Rabat]]*0.2</f>
        <v>4</v>
      </c>
      <c r="I3188" s="2">
        <f>Table_ExternalData_15[[#This Row],[Price]]-(Table_ExternalData_15[[#This Row],[Price]]*Table_ExternalData_15[[#This Row],[BB rabat]])/100</f>
        <v>37.507199999999997</v>
      </c>
      <c r="J3188" s="2">
        <f>Table_ExternalData_15[[#This Row],[BB cena]]*Table_ExternalData_15[[#Headers],[1,22]]</f>
        <v>45.758783999999999</v>
      </c>
      <c r="K3188" s="2">
        <f>Table_ExternalData_15[[#This Row],[Price]]*Table_ExternalData_15[[#Headers],[1,22]]</f>
        <v>47.665399999999998</v>
      </c>
      <c r="L3188" s="7">
        <f>IF(G3188="White Shark",E3188*0.5,IF(G3188="Sbox",E3188*0.5,IF(G3188="Tenda",E3188*0.5,E3188*0.2)))/100</f>
        <v>0.04</v>
      </c>
      <c r="M3188" s="2">
        <f>Table_ExternalData_15[[#This Row],[Price]]-Table_ExternalData_15[[#This Row],[Price]]*Table_ExternalData_15[[#This Row],[extra popust]]</f>
        <v>37.507199999999997</v>
      </c>
      <c r="N3188" s="2">
        <f>IF(M3188&lt;I3188,M3188,I3188)</f>
        <v>37.507199999999997</v>
      </c>
      <c r="O3188" s="12" t="str">
        <f>IF(N3188&lt;I3188,$U$1," ")</f>
        <v xml:space="preserve"> </v>
      </c>
      <c r="P3188" s="12" t="str">
        <f>IFERROR((O3188+30)," ")</f>
        <v xml:space="preserve"> </v>
      </c>
      <c r="Q3188" s="2">
        <f ca="1">IF(O3188=$U$1,N3188,"0")*1.22</f>
        <v>0</v>
      </c>
    </row>
    <row r="3189" spans="1:17" x14ac:dyDescent="0.25">
      <c r="A3189" t="s">
        <v>5171</v>
      </c>
      <c r="B3189" t="s">
        <v>5170</v>
      </c>
      <c r="C3189">
        <v>13339</v>
      </c>
      <c r="D3189">
        <v>90.44</v>
      </c>
      <c r="E3189">
        <f>IFERROR(VLOOKUP(Table_ExternalData_15[[#This Row],[Id]],Rabati!B:C,2,0),0)</f>
        <v>30</v>
      </c>
      <c r="F3189">
        <v>0</v>
      </c>
      <c r="G3189" t="str">
        <f>VLOOKUP(Table_ExternalData_15[[#This Row],[Id]],'Blagovna izdelek'!A:C,3,0)</f>
        <v>EFB</v>
      </c>
      <c r="H3189">
        <f>Table_ExternalData_15[[#This Row],[Rabat]]*0.2</f>
        <v>6</v>
      </c>
      <c r="I3189" s="2">
        <f>Table_ExternalData_15[[#This Row],[Price]]-(Table_ExternalData_15[[#This Row],[Price]]*Table_ExternalData_15[[#This Row],[BB rabat]])/100</f>
        <v>85.013599999999997</v>
      </c>
      <c r="J3189" s="2">
        <f>Table_ExternalData_15[[#This Row],[BB cena]]*Table_ExternalData_15[[#Headers],[1,22]]</f>
        <v>103.71659199999999</v>
      </c>
      <c r="K3189" s="2">
        <f>Table_ExternalData_15[[#This Row],[Price]]*Table_ExternalData_15[[#Headers],[1,22]]</f>
        <v>110.3368</v>
      </c>
      <c r="L3189" s="7">
        <f>IF(G3189="White Shark",E3189*0.5,IF(G3189="Sbox",E3189*0.5,IF(G3189="Tenda",E3189*0.5,E3189*0.2)))/100</f>
        <v>0.06</v>
      </c>
      <c r="M3189" s="2">
        <f>Table_ExternalData_15[[#This Row],[Price]]-Table_ExternalData_15[[#This Row],[Price]]*Table_ExternalData_15[[#This Row],[extra popust]]</f>
        <v>85.013599999999997</v>
      </c>
      <c r="N3189" s="2">
        <f>IF(M3189&lt;I3189,M3189,I3189)</f>
        <v>85.013599999999997</v>
      </c>
      <c r="O3189" s="12" t="str">
        <f>IF(N3189&lt;I3189,$U$1," ")</f>
        <v xml:space="preserve"> </v>
      </c>
      <c r="P3189" s="12" t="str">
        <f>IFERROR((O3189+30)," ")</f>
        <v xml:space="preserve"> </v>
      </c>
      <c r="Q3189" s="2">
        <f ca="1">IF(O3189=$U$1,N3189,"0")*1.22</f>
        <v>0</v>
      </c>
    </row>
    <row r="3190" spans="1:17" x14ac:dyDescent="0.25">
      <c r="A3190" t="s">
        <v>5352</v>
      </c>
      <c r="B3190" t="s">
        <v>10200</v>
      </c>
      <c r="C3190">
        <v>13572</v>
      </c>
      <c r="D3190">
        <v>16.37</v>
      </c>
      <c r="E3190">
        <f>IFERROR(VLOOKUP(Table_ExternalData_15[[#This Row],[Id]],Rabati!B:C,2,0),0)</f>
        <v>20</v>
      </c>
      <c r="F3190">
        <v>17</v>
      </c>
      <c r="G3190" t="str">
        <f>VLOOKUP(Table_ExternalData_15[[#This Row],[Id]],'Blagovna izdelek'!A:C,3,0)</f>
        <v>EFB</v>
      </c>
      <c r="H3190">
        <f>Table_ExternalData_15[[#This Row],[Rabat]]*0.2</f>
        <v>4</v>
      </c>
      <c r="I3190" s="2">
        <f>Table_ExternalData_15[[#This Row],[Price]]-(Table_ExternalData_15[[#This Row],[Price]]*Table_ExternalData_15[[#This Row],[BB rabat]])/100</f>
        <v>15.715200000000001</v>
      </c>
      <c r="J3190" s="2">
        <f>Table_ExternalData_15[[#This Row],[BB cena]]*Table_ExternalData_15[[#Headers],[1,22]]</f>
        <v>19.172544000000002</v>
      </c>
      <c r="K3190" s="2">
        <f>Table_ExternalData_15[[#This Row],[Price]]*Table_ExternalData_15[[#Headers],[1,22]]</f>
        <v>19.971399999999999</v>
      </c>
      <c r="L3190" s="7">
        <f>IF(G3190="White Shark",E3190*0.5,IF(G3190="Sbox",E3190*0.5,IF(G3190="Tenda",E3190*0.5,E3190*0.2)))/100</f>
        <v>0.04</v>
      </c>
      <c r="M3190" s="2">
        <f>Table_ExternalData_15[[#This Row],[Price]]-Table_ExternalData_15[[#This Row],[Price]]*Table_ExternalData_15[[#This Row],[extra popust]]</f>
        <v>15.715200000000001</v>
      </c>
      <c r="N3190" s="2">
        <f>IF(M3190&lt;I3190,M3190,I3190)</f>
        <v>15.715200000000001</v>
      </c>
      <c r="O3190" s="12" t="str">
        <f>IF(N3190&lt;I3190,$U$1," ")</f>
        <v xml:space="preserve"> </v>
      </c>
      <c r="P3190" s="12" t="str">
        <f>IFERROR((O3190+30)," ")</f>
        <v xml:space="preserve"> </v>
      </c>
      <c r="Q3190" s="2">
        <f ca="1">IF(O3190=$U$1,N3190,"0")*1.22</f>
        <v>0</v>
      </c>
    </row>
    <row r="3191" spans="1:17" x14ac:dyDescent="0.25">
      <c r="A3191" t="s">
        <v>5353</v>
      </c>
      <c r="B3191" t="s">
        <v>10201</v>
      </c>
      <c r="C3191">
        <v>13573</v>
      </c>
      <c r="D3191">
        <v>16.899999999999999</v>
      </c>
      <c r="E3191">
        <f>IFERROR(VLOOKUP(Table_ExternalData_15[[#This Row],[Id]],Rabati!B:C,2,0),0)</f>
        <v>20</v>
      </c>
      <c r="F3191">
        <v>5</v>
      </c>
      <c r="G3191" t="str">
        <f>VLOOKUP(Table_ExternalData_15[[#This Row],[Id]],'Blagovna izdelek'!A:C,3,0)</f>
        <v>EFB</v>
      </c>
      <c r="H3191">
        <f>Table_ExternalData_15[[#This Row],[Rabat]]*0.2</f>
        <v>4</v>
      </c>
      <c r="I3191" s="2">
        <f>Table_ExternalData_15[[#This Row],[Price]]-(Table_ExternalData_15[[#This Row],[Price]]*Table_ExternalData_15[[#This Row],[BB rabat]])/100</f>
        <v>16.224</v>
      </c>
      <c r="J3191" s="2">
        <f>Table_ExternalData_15[[#This Row],[BB cena]]*Table_ExternalData_15[[#Headers],[1,22]]</f>
        <v>19.793279999999999</v>
      </c>
      <c r="K3191" s="2">
        <f>Table_ExternalData_15[[#This Row],[Price]]*Table_ExternalData_15[[#Headers],[1,22]]</f>
        <v>20.617999999999999</v>
      </c>
      <c r="L3191" s="7">
        <f>IF(G3191="White Shark",E3191*0.5,IF(G3191="Sbox",E3191*0.5,IF(G3191="Tenda",E3191*0.5,E3191*0.2)))/100</f>
        <v>0.04</v>
      </c>
      <c r="M3191" s="2">
        <f>Table_ExternalData_15[[#This Row],[Price]]-Table_ExternalData_15[[#This Row],[Price]]*Table_ExternalData_15[[#This Row],[extra popust]]</f>
        <v>16.224</v>
      </c>
      <c r="N3191" s="2">
        <f>IF(M3191&lt;I3191,M3191,I3191)</f>
        <v>16.224</v>
      </c>
      <c r="O3191" s="12" t="str">
        <f>IF(N3191&lt;I3191,$U$1," ")</f>
        <v xml:space="preserve"> </v>
      </c>
      <c r="P3191" s="12" t="str">
        <f>IFERROR((O3191+30)," ")</f>
        <v xml:space="preserve"> </v>
      </c>
      <c r="Q3191" s="2">
        <f ca="1">IF(O3191=$U$1,N3191,"0")*1.22</f>
        <v>0</v>
      </c>
    </row>
    <row r="3192" spans="1:17" x14ac:dyDescent="0.25">
      <c r="A3192" t="s">
        <v>5354</v>
      </c>
      <c r="B3192" t="s">
        <v>10202</v>
      </c>
      <c r="C3192">
        <v>13574</v>
      </c>
      <c r="D3192">
        <v>20.149999999999999</v>
      </c>
      <c r="E3192">
        <f>IFERROR(VLOOKUP(Table_ExternalData_15[[#This Row],[Id]],Rabati!B:C,2,0),0)</f>
        <v>20</v>
      </c>
      <c r="F3192">
        <v>5</v>
      </c>
      <c r="G3192" t="str">
        <f>VLOOKUP(Table_ExternalData_15[[#This Row],[Id]],'Blagovna izdelek'!A:C,3,0)</f>
        <v>EFB</v>
      </c>
      <c r="H3192">
        <f>Table_ExternalData_15[[#This Row],[Rabat]]*0.2</f>
        <v>4</v>
      </c>
      <c r="I3192" s="2">
        <f>Table_ExternalData_15[[#This Row],[Price]]-(Table_ExternalData_15[[#This Row],[Price]]*Table_ExternalData_15[[#This Row],[BB rabat]])/100</f>
        <v>19.343999999999998</v>
      </c>
      <c r="J3192" s="2">
        <f>Table_ExternalData_15[[#This Row],[BB cena]]*Table_ExternalData_15[[#Headers],[1,22]]</f>
        <v>23.599679999999996</v>
      </c>
      <c r="K3192" s="2">
        <f>Table_ExternalData_15[[#This Row],[Price]]*Table_ExternalData_15[[#Headers],[1,22]]</f>
        <v>24.582999999999998</v>
      </c>
      <c r="L3192" s="7">
        <f>IF(G3192="White Shark",E3192*0.5,IF(G3192="Sbox",E3192*0.5,IF(G3192="Tenda",E3192*0.5,E3192*0.2)))/100</f>
        <v>0.04</v>
      </c>
      <c r="M3192" s="2">
        <f>Table_ExternalData_15[[#This Row],[Price]]-Table_ExternalData_15[[#This Row],[Price]]*Table_ExternalData_15[[#This Row],[extra popust]]</f>
        <v>19.343999999999998</v>
      </c>
      <c r="N3192" s="2">
        <f>IF(M3192&lt;I3192,M3192,I3192)</f>
        <v>19.343999999999998</v>
      </c>
      <c r="O3192" s="12" t="str">
        <f>IF(N3192&lt;I3192,$U$1," ")</f>
        <v xml:space="preserve"> </v>
      </c>
      <c r="P3192" s="12" t="str">
        <f>IFERROR((O3192+30)," ")</f>
        <v xml:space="preserve"> </v>
      </c>
      <c r="Q3192" s="2">
        <f ca="1">IF(O3192=$U$1,N3192,"0")*1.22</f>
        <v>0</v>
      </c>
    </row>
    <row r="3193" spans="1:17" x14ac:dyDescent="0.25">
      <c r="A3193" t="s">
        <v>5355</v>
      </c>
      <c r="B3193" t="s">
        <v>10203</v>
      </c>
      <c r="C3193">
        <v>13575</v>
      </c>
      <c r="D3193">
        <v>23.91</v>
      </c>
      <c r="E3193">
        <f>IFERROR(VLOOKUP(Table_ExternalData_15[[#This Row],[Id]],Rabati!B:C,2,0),0)</f>
        <v>20</v>
      </c>
      <c r="F3193">
        <v>0</v>
      </c>
      <c r="G3193" t="str">
        <f>VLOOKUP(Table_ExternalData_15[[#This Row],[Id]],'Blagovna izdelek'!A:C,3,0)</f>
        <v>EFB</v>
      </c>
      <c r="H3193">
        <f>Table_ExternalData_15[[#This Row],[Rabat]]*0.2</f>
        <v>4</v>
      </c>
      <c r="I3193" s="2">
        <f>Table_ExternalData_15[[#This Row],[Price]]-(Table_ExternalData_15[[#This Row],[Price]]*Table_ExternalData_15[[#This Row],[BB rabat]])/100</f>
        <v>22.953600000000002</v>
      </c>
      <c r="J3193" s="2">
        <f>Table_ExternalData_15[[#This Row],[BB cena]]*Table_ExternalData_15[[#Headers],[1,22]]</f>
        <v>28.003392000000002</v>
      </c>
      <c r="K3193" s="2">
        <f>Table_ExternalData_15[[#This Row],[Price]]*Table_ExternalData_15[[#Headers],[1,22]]</f>
        <v>29.170200000000001</v>
      </c>
      <c r="L3193" s="7">
        <f>IF(G3193="White Shark",E3193*0.5,IF(G3193="Sbox",E3193*0.5,IF(G3193="Tenda",E3193*0.5,E3193*0.2)))/100</f>
        <v>0.04</v>
      </c>
      <c r="M3193" s="2">
        <f>Table_ExternalData_15[[#This Row],[Price]]-Table_ExternalData_15[[#This Row],[Price]]*Table_ExternalData_15[[#This Row],[extra popust]]</f>
        <v>22.953600000000002</v>
      </c>
      <c r="N3193" s="2">
        <f>IF(M3193&lt;I3193,M3193,I3193)</f>
        <v>22.953600000000002</v>
      </c>
      <c r="O3193" s="12" t="str">
        <f>IF(N3193&lt;I3193,$U$1," ")</f>
        <v xml:space="preserve"> </v>
      </c>
      <c r="P3193" s="12" t="str">
        <f>IFERROR((O3193+30)," ")</f>
        <v xml:space="preserve"> </v>
      </c>
      <c r="Q3193" s="2">
        <f ca="1">IF(O3193=$U$1,N3193,"0")*1.22</f>
        <v>0</v>
      </c>
    </row>
    <row r="3194" spans="1:17" x14ac:dyDescent="0.25">
      <c r="A3194" t="s">
        <v>5356</v>
      </c>
      <c r="B3194" t="s">
        <v>10204</v>
      </c>
      <c r="C3194">
        <v>13576</v>
      </c>
      <c r="D3194">
        <v>28.27</v>
      </c>
      <c r="E3194">
        <f>IFERROR(VLOOKUP(Table_ExternalData_15[[#This Row],[Id]],Rabati!B:C,2,0),0)</f>
        <v>20</v>
      </c>
      <c r="F3194">
        <v>5</v>
      </c>
      <c r="G3194" t="str">
        <f>VLOOKUP(Table_ExternalData_15[[#This Row],[Id]],'Blagovna izdelek'!A:C,3,0)</f>
        <v>EFB</v>
      </c>
      <c r="H3194">
        <f>Table_ExternalData_15[[#This Row],[Rabat]]*0.2</f>
        <v>4</v>
      </c>
      <c r="I3194" s="2">
        <f>Table_ExternalData_15[[#This Row],[Price]]-(Table_ExternalData_15[[#This Row],[Price]]*Table_ExternalData_15[[#This Row],[BB rabat]])/100</f>
        <v>27.139199999999999</v>
      </c>
      <c r="J3194" s="2">
        <f>Table_ExternalData_15[[#This Row],[BB cena]]*Table_ExternalData_15[[#Headers],[1,22]]</f>
        <v>33.109823999999996</v>
      </c>
      <c r="K3194" s="2">
        <f>Table_ExternalData_15[[#This Row],[Price]]*Table_ExternalData_15[[#Headers],[1,22]]</f>
        <v>34.489399999999996</v>
      </c>
      <c r="L3194" s="7">
        <f>IF(G3194="White Shark",E3194*0.5,IF(G3194="Sbox",E3194*0.5,IF(G3194="Tenda",E3194*0.5,E3194*0.2)))/100</f>
        <v>0.04</v>
      </c>
      <c r="M3194" s="2">
        <f>Table_ExternalData_15[[#This Row],[Price]]-Table_ExternalData_15[[#This Row],[Price]]*Table_ExternalData_15[[#This Row],[extra popust]]</f>
        <v>27.139199999999999</v>
      </c>
      <c r="N3194" s="2">
        <f>IF(M3194&lt;I3194,M3194,I3194)</f>
        <v>27.139199999999999</v>
      </c>
      <c r="O3194" s="12" t="str">
        <f>IF(N3194&lt;I3194,$U$1," ")</f>
        <v xml:space="preserve"> </v>
      </c>
      <c r="P3194" s="12" t="str">
        <f>IFERROR((O3194+30)," ")</f>
        <v xml:space="preserve"> </v>
      </c>
      <c r="Q3194" s="2">
        <f ca="1">IF(O3194=$U$1,N3194,"0")*1.22</f>
        <v>0</v>
      </c>
    </row>
    <row r="3195" spans="1:17" x14ac:dyDescent="0.25">
      <c r="A3195" t="s">
        <v>5358</v>
      </c>
      <c r="B3195" t="s">
        <v>5357</v>
      </c>
      <c r="C3195">
        <v>13577</v>
      </c>
      <c r="D3195">
        <v>23.3</v>
      </c>
      <c r="E3195">
        <f>IFERROR(VLOOKUP(Table_ExternalData_15[[#This Row],[Id]],Rabati!B:C,2,0),0)</f>
        <v>20</v>
      </c>
      <c r="F3195">
        <v>4</v>
      </c>
      <c r="G3195" t="str">
        <f>VLOOKUP(Table_ExternalData_15[[#This Row],[Id]],'Blagovna izdelek'!A:C,3,0)</f>
        <v>EFB</v>
      </c>
      <c r="H3195">
        <f>Table_ExternalData_15[[#This Row],[Rabat]]*0.2</f>
        <v>4</v>
      </c>
      <c r="I3195" s="2">
        <f>Table_ExternalData_15[[#This Row],[Price]]-(Table_ExternalData_15[[#This Row],[Price]]*Table_ExternalData_15[[#This Row],[BB rabat]])/100</f>
        <v>22.368000000000002</v>
      </c>
      <c r="J3195" s="2">
        <f>Table_ExternalData_15[[#This Row],[BB cena]]*Table_ExternalData_15[[#Headers],[1,22]]</f>
        <v>27.288960000000003</v>
      </c>
      <c r="K3195" s="2">
        <f>Table_ExternalData_15[[#This Row],[Price]]*Table_ExternalData_15[[#Headers],[1,22]]</f>
        <v>28.426000000000002</v>
      </c>
      <c r="L3195" s="7">
        <f>IF(G3195="White Shark",E3195*0.5,IF(G3195="Sbox",E3195*0.5,IF(G3195="Tenda",E3195*0.5,E3195*0.2)))/100</f>
        <v>0.04</v>
      </c>
      <c r="M3195" s="2">
        <f>Table_ExternalData_15[[#This Row],[Price]]-Table_ExternalData_15[[#This Row],[Price]]*Table_ExternalData_15[[#This Row],[extra popust]]</f>
        <v>22.368000000000002</v>
      </c>
      <c r="N3195" s="2">
        <f>IF(M3195&lt;I3195,M3195,I3195)</f>
        <v>22.368000000000002</v>
      </c>
      <c r="O3195" s="12" t="str">
        <f>IF(N3195&lt;I3195,$U$1," ")</f>
        <v xml:space="preserve"> </v>
      </c>
      <c r="P3195" s="12" t="str">
        <f>IFERROR((O3195+30)," ")</f>
        <v xml:space="preserve"> </v>
      </c>
      <c r="Q3195" s="2">
        <f ca="1">IF(O3195=$U$1,N3195,"0")*1.22</f>
        <v>0</v>
      </c>
    </row>
    <row r="3196" spans="1:17" x14ac:dyDescent="0.25">
      <c r="A3196" t="s">
        <v>5360</v>
      </c>
      <c r="B3196" t="s">
        <v>5359</v>
      </c>
      <c r="C3196">
        <v>13578</v>
      </c>
      <c r="D3196">
        <v>29.59</v>
      </c>
      <c r="E3196">
        <f>IFERROR(VLOOKUP(Table_ExternalData_15[[#This Row],[Id]],Rabati!B:C,2,0),0)</f>
        <v>20</v>
      </c>
      <c r="F3196">
        <v>0</v>
      </c>
      <c r="G3196" t="str">
        <f>VLOOKUP(Table_ExternalData_15[[#This Row],[Id]],'Blagovna izdelek'!A:C,3,0)</f>
        <v>EFB</v>
      </c>
      <c r="H3196">
        <f>Table_ExternalData_15[[#This Row],[Rabat]]*0.2</f>
        <v>4</v>
      </c>
      <c r="I3196" s="2">
        <f>Table_ExternalData_15[[#This Row],[Price]]-(Table_ExternalData_15[[#This Row],[Price]]*Table_ExternalData_15[[#This Row],[BB rabat]])/100</f>
        <v>28.406400000000001</v>
      </c>
      <c r="J3196" s="2">
        <f>Table_ExternalData_15[[#This Row],[BB cena]]*Table_ExternalData_15[[#Headers],[1,22]]</f>
        <v>34.655808</v>
      </c>
      <c r="K3196" s="2">
        <f>Table_ExternalData_15[[#This Row],[Price]]*Table_ExternalData_15[[#Headers],[1,22]]</f>
        <v>36.099800000000002</v>
      </c>
      <c r="L3196" s="7">
        <f>IF(G3196="White Shark",E3196*0.5,IF(G3196="Sbox",E3196*0.5,IF(G3196="Tenda",E3196*0.5,E3196*0.2)))/100</f>
        <v>0.04</v>
      </c>
      <c r="M3196" s="2">
        <f>Table_ExternalData_15[[#This Row],[Price]]-Table_ExternalData_15[[#This Row],[Price]]*Table_ExternalData_15[[#This Row],[extra popust]]</f>
        <v>28.406400000000001</v>
      </c>
      <c r="N3196" s="2">
        <f>IF(M3196&lt;I3196,M3196,I3196)</f>
        <v>28.406400000000001</v>
      </c>
      <c r="O3196" s="12" t="str">
        <f>IF(N3196&lt;I3196,$U$1," ")</f>
        <v xml:space="preserve"> </v>
      </c>
      <c r="P3196" s="12" t="str">
        <f>IFERROR((O3196+30)," ")</f>
        <v xml:space="preserve"> </v>
      </c>
      <c r="Q3196" s="2">
        <f ca="1">IF(O3196=$U$1,N3196,"0")*1.22</f>
        <v>0</v>
      </c>
    </row>
    <row r="3197" spans="1:17" x14ac:dyDescent="0.25">
      <c r="A3197" t="s">
        <v>5362</v>
      </c>
      <c r="B3197" t="s">
        <v>5361</v>
      </c>
      <c r="C3197">
        <v>13579</v>
      </c>
      <c r="D3197">
        <v>33.479999999999997</v>
      </c>
      <c r="E3197">
        <f>IFERROR(VLOOKUP(Table_ExternalData_15[[#This Row],[Id]],Rabati!B:C,2,0),0)</f>
        <v>20</v>
      </c>
      <c r="F3197">
        <v>0</v>
      </c>
      <c r="G3197" t="str">
        <f>VLOOKUP(Table_ExternalData_15[[#This Row],[Id]],'Blagovna izdelek'!A:C,3,0)</f>
        <v>EFB</v>
      </c>
      <c r="H3197">
        <f>Table_ExternalData_15[[#This Row],[Rabat]]*0.2</f>
        <v>4</v>
      </c>
      <c r="I3197" s="2">
        <f>Table_ExternalData_15[[#This Row],[Price]]-(Table_ExternalData_15[[#This Row],[Price]]*Table_ExternalData_15[[#This Row],[BB rabat]])/100</f>
        <v>32.140799999999999</v>
      </c>
      <c r="J3197" s="2">
        <f>Table_ExternalData_15[[#This Row],[BB cena]]*Table_ExternalData_15[[#Headers],[1,22]]</f>
        <v>39.211776</v>
      </c>
      <c r="K3197" s="2">
        <f>Table_ExternalData_15[[#This Row],[Price]]*Table_ExternalData_15[[#Headers],[1,22]]</f>
        <v>40.845599999999997</v>
      </c>
      <c r="L3197" s="7">
        <f>IF(G3197="White Shark",E3197*0.5,IF(G3197="Sbox",E3197*0.5,IF(G3197="Tenda",E3197*0.5,E3197*0.2)))/100</f>
        <v>0.04</v>
      </c>
      <c r="M3197" s="2">
        <f>Table_ExternalData_15[[#This Row],[Price]]-Table_ExternalData_15[[#This Row],[Price]]*Table_ExternalData_15[[#This Row],[extra popust]]</f>
        <v>32.140799999999999</v>
      </c>
      <c r="N3197" s="2">
        <f>IF(M3197&lt;I3197,M3197,I3197)</f>
        <v>32.140799999999999</v>
      </c>
      <c r="O3197" s="12" t="str">
        <f>IF(N3197&lt;I3197,$U$1," ")</f>
        <v xml:space="preserve"> </v>
      </c>
      <c r="P3197" s="12" t="str">
        <f>IFERROR((O3197+30)," ")</f>
        <v xml:space="preserve"> </v>
      </c>
      <c r="Q3197" s="2">
        <f ca="1">IF(O3197=$U$1,N3197,"0")*1.22</f>
        <v>0</v>
      </c>
    </row>
    <row r="3198" spans="1:17" x14ac:dyDescent="0.25">
      <c r="A3198" t="s">
        <v>5364</v>
      </c>
      <c r="B3198" t="s">
        <v>5363</v>
      </c>
      <c r="C3198">
        <v>13580</v>
      </c>
      <c r="D3198">
        <v>39.950000000000003</v>
      </c>
      <c r="E3198">
        <f>IFERROR(VLOOKUP(Table_ExternalData_15[[#This Row],[Id]],Rabati!B:C,2,0),0)</f>
        <v>20</v>
      </c>
      <c r="F3198">
        <v>0</v>
      </c>
      <c r="G3198" t="str">
        <f>VLOOKUP(Table_ExternalData_15[[#This Row],[Id]],'Blagovna izdelek'!A:C,3,0)</f>
        <v>EFB</v>
      </c>
      <c r="H3198">
        <f>Table_ExternalData_15[[#This Row],[Rabat]]*0.2</f>
        <v>4</v>
      </c>
      <c r="I3198" s="2">
        <f>Table_ExternalData_15[[#This Row],[Price]]-(Table_ExternalData_15[[#This Row],[Price]]*Table_ExternalData_15[[#This Row],[BB rabat]])/100</f>
        <v>38.352000000000004</v>
      </c>
      <c r="J3198" s="2">
        <f>Table_ExternalData_15[[#This Row],[BB cena]]*Table_ExternalData_15[[#Headers],[1,22]]</f>
        <v>46.789440000000006</v>
      </c>
      <c r="K3198" s="2">
        <f>Table_ExternalData_15[[#This Row],[Price]]*Table_ExternalData_15[[#Headers],[1,22]]</f>
        <v>48.739000000000004</v>
      </c>
      <c r="L3198" s="7">
        <f>IF(G3198="White Shark",E3198*0.5,IF(G3198="Sbox",E3198*0.5,IF(G3198="Tenda",E3198*0.5,E3198*0.2)))/100</f>
        <v>0.04</v>
      </c>
      <c r="M3198" s="2">
        <f>Table_ExternalData_15[[#This Row],[Price]]-Table_ExternalData_15[[#This Row],[Price]]*Table_ExternalData_15[[#This Row],[extra popust]]</f>
        <v>38.352000000000004</v>
      </c>
      <c r="N3198" s="2">
        <f>IF(M3198&lt;I3198,M3198,I3198)</f>
        <v>38.352000000000004</v>
      </c>
      <c r="O3198" s="12" t="str">
        <f>IF(N3198&lt;I3198,$U$1," ")</f>
        <v xml:space="preserve"> </v>
      </c>
      <c r="P3198" s="12" t="str">
        <f>IFERROR((O3198+30)," ")</f>
        <v xml:space="preserve"> </v>
      </c>
      <c r="Q3198" s="2">
        <f ca="1">IF(O3198=$U$1,N3198,"0")*1.22</f>
        <v>0</v>
      </c>
    </row>
    <row r="3199" spans="1:17" x14ac:dyDescent="0.25">
      <c r="A3199" t="s">
        <v>5366</v>
      </c>
      <c r="B3199" t="s">
        <v>5365</v>
      </c>
      <c r="C3199">
        <v>13581</v>
      </c>
      <c r="D3199">
        <v>31.37</v>
      </c>
      <c r="E3199">
        <f>IFERROR(VLOOKUP(Table_ExternalData_15[[#This Row],[Id]],Rabati!B:C,2,0),0)</f>
        <v>20</v>
      </c>
      <c r="F3199">
        <v>0</v>
      </c>
      <c r="G3199" t="str">
        <f>VLOOKUP(Table_ExternalData_15[[#This Row],[Id]],'Blagovna izdelek'!A:C,3,0)</f>
        <v>EFB</v>
      </c>
      <c r="H3199">
        <f>Table_ExternalData_15[[#This Row],[Rabat]]*0.2</f>
        <v>4</v>
      </c>
      <c r="I3199" s="2">
        <f>Table_ExternalData_15[[#This Row],[Price]]-(Table_ExternalData_15[[#This Row],[Price]]*Table_ExternalData_15[[#This Row],[BB rabat]])/100</f>
        <v>30.115200000000002</v>
      </c>
      <c r="J3199" s="2">
        <f>Table_ExternalData_15[[#This Row],[BB cena]]*Table_ExternalData_15[[#Headers],[1,22]]</f>
        <v>36.740544</v>
      </c>
      <c r="K3199" s="2">
        <f>Table_ExternalData_15[[#This Row],[Price]]*Table_ExternalData_15[[#Headers],[1,22]]</f>
        <v>38.2714</v>
      </c>
      <c r="L3199" s="7">
        <f>IF(G3199="White Shark",E3199*0.5,IF(G3199="Sbox",E3199*0.5,IF(G3199="Tenda",E3199*0.5,E3199*0.2)))/100</f>
        <v>0.04</v>
      </c>
      <c r="M3199" s="2">
        <f>Table_ExternalData_15[[#This Row],[Price]]-Table_ExternalData_15[[#This Row],[Price]]*Table_ExternalData_15[[#This Row],[extra popust]]</f>
        <v>30.115200000000002</v>
      </c>
      <c r="N3199" s="2">
        <f>IF(M3199&lt;I3199,M3199,I3199)</f>
        <v>30.115200000000002</v>
      </c>
      <c r="O3199" s="12" t="str">
        <f>IF(N3199&lt;I3199,$U$1," ")</f>
        <v xml:space="preserve"> </v>
      </c>
      <c r="P3199" s="12" t="str">
        <f>IFERROR((O3199+30)," ")</f>
        <v xml:space="preserve"> </v>
      </c>
      <c r="Q3199" s="2">
        <f ca="1">IF(O3199=$U$1,N3199,"0")*1.22</f>
        <v>0</v>
      </c>
    </row>
    <row r="3200" spans="1:17" x14ac:dyDescent="0.25">
      <c r="A3200" t="s">
        <v>5368</v>
      </c>
      <c r="B3200" t="s">
        <v>5367</v>
      </c>
      <c r="C3200">
        <v>13582</v>
      </c>
      <c r="D3200">
        <v>48.86</v>
      </c>
      <c r="E3200">
        <f>IFERROR(VLOOKUP(Table_ExternalData_15[[#This Row],[Id]],Rabati!B:C,2,0),0)</f>
        <v>20</v>
      </c>
      <c r="F3200">
        <v>0</v>
      </c>
      <c r="G3200" t="str">
        <f>VLOOKUP(Table_ExternalData_15[[#This Row],[Id]],'Blagovna izdelek'!A:C,3,0)</f>
        <v>EFB</v>
      </c>
      <c r="H3200">
        <f>Table_ExternalData_15[[#This Row],[Rabat]]*0.2</f>
        <v>4</v>
      </c>
      <c r="I3200" s="2">
        <f>Table_ExternalData_15[[#This Row],[Price]]-(Table_ExternalData_15[[#This Row],[Price]]*Table_ExternalData_15[[#This Row],[BB rabat]])/100</f>
        <v>46.9056</v>
      </c>
      <c r="J3200" s="2">
        <f>Table_ExternalData_15[[#This Row],[BB cena]]*Table_ExternalData_15[[#Headers],[1,22]]</f>
        <v>57.224831999999999</v>
      </c>
      <c r="K3200" s="2">
        <f>Table_ExternalData_15[[#This Row],[Price]]*Table_ExternalData_15[[#Headers],[1,22]]</f>
        <v>59.609200000000001</v>
      </c>
      <c r="L3200" s="7">
        <f>IF(G3200="White Shark",E3200*0.5,IF(G3200="Sbox",E3200*0.5,IF(G3200="Tenda",E3200*0.5,E3200*0.2)))/100</f>
        <v>0.04</v>
      </c>
      <c r="M3200" s="2">
        <f>Table_ExternalData_15[[#This Row],[Price]]-Table_ExternalData_15[[#This Row],[Price]]*Table_ExternalData_15[[#This Row],[extra popust]]</f>
        <v>46.9056</v>
      </c>
      <c r="N3200" s="2">
        <f>IF(M3200&lt;I3200,M3200,I3200)</f>
        <v>46.9056</v>
      </c>
      <c r="O3200" s="12" t="str">
        <f>IF(N3200&lt;I3200,$U$1," ")</f>
        <v xml:space="preserve"> </v>
      </c>
      <c r="P3200" s="12" t="str">
        <f>IFERROR((O3200+30)," ")</f>
        <v xml:space="preserve"> </v>
      </c>
      <c r="Q3200" s="2">
        <f ca="1">IF(O3200=$U$1,N3200,"0")*1.22</f>
        <v>0</v>
      </c>
    </row>
    <row r="3201" spans="1:17" x14ac:dyDescent="0.25">
      <c r="A3201" t="s">
        <v>5370</v>
      </c>
      <c r="B3201" t="s">
        <v>5369</v>
      </c>
      <c r="C3201">
        <v>13583</v>
      </c>
      <c r="D3201">
        <v>63.91</v>
      </c>
      <c r="E3201">
        <f>IFERROR(VLOOKUP(Table_ExternalData_15[[#This Row],[Id]],Rabati!B:C,2,0),0)</f>
        <v>20</v>
      </c>
      <c r="F3201">
        <v>0</v>
      </c>
      <c r="G3201" t="str">
        <f>VLOOKUP(Table_ExternalData_15[[#This Row],[Id]],'Blagovna izdelek'!A:C,3,0)</f>
        <v>EFB</v>
      </c>
      <c r="H3201">
        <f>Table_ExternalData_15[[#This Row],[Rabat]]*0.2</f>
        <v>4</v>
      </c>
      <c r="I3201" s="2">
        <f>Table_ExternalData_15[[#This Row],[Price]]-(Table_ExternalData_15[[#This Row],[Price]]*Table_ExternalData_15[[#This Row],[BB rabat]])/100</f>
        <v>61.3536</v>
      </c>
      <c r="J3201" s="2">
        <f>Table_ExternalData_15[[#This Row],[BB cena]]*Table_ExternalData_15[[#Headers],[1,22]]</f>
        <v>74.851392000000004</v>
      </c>
      <c r="K3201" s="2">
        <f>Table_ExternalData_15[[#This Row],[Price]]*Table_ExternalData_15[[#Headers],[1,22]]</f>
        <v>77.970199999999991</v>
      </c>
      <c r="L3201" s="7">
        <f>IF(G3201="White Shark",E3201*0.5,IF(G3201="Sbox",E3201*0.5,IF(G3201="Tenda",E3201*0.5,E3201*0.2)))/100</f>
        <v>0.04</v>
      </c>
      <c r="M3201" s="2">
        <f>Table_ExternalData_15[[#This Row],[Price]]-Table_ExternalData_15[[#This Row],[Price]]*Table_ExternalData_15[[#This Row],[extra popust]]</f>
        <v>61.3536</v>
      </c>
      <c r="N3201" s="2">
        <f>IF(M3201&lt;I3201,M3201,I3201)</f>
        <v>61.3536</v>
      </c>
      <c r="O3201" s="12" t="str">
        <f>IF(N3201&lt;I3201,$U$1," ")</f>
        <v xml:space="preserve"> </v>
      </c>
      <c r="P3201" s="12" t="str">
        <f>IFERROR((O3201+30)," ")</f>
        <v xml:space="preserve"> </v>
      </c>
      <c r="Q3201" s="2">
        <f ca="1">IF(O3201=$U$1,N3201,"0")*1.22</f>
        <v>0</v>
      </c>
    </row>
    <row r="3202" spans="1:17" x14ac:dyDescent="0.25">
      <c r="A3202" t="s">
        <v>5372</v>
      </c>
      <c r="B3202" t="s">
        <v>5371</v>
      </c>
      <c r="C3202">
        <v>13584</v>
      </c>
      <c r="D3202">
        <v>41.89</v>
      </c>
      <c r="E3202">
        <f>IFERROR(VLOOKUP(Table_ExternalData_15[[#This Row],[Id]],Rabati!B:C,2,0),0)</f>
        <v>20</v>
      </c>
      <c r="F3202">
        <v>0</v>
      </c>
      <c r="G3202" t="str">
        <f>VLOOKUP(Table_ExternalData_15[[#This Row],[Id]],'Blagovna izdelek'!A:C,3,0)</f>
        <v>EFB</v>
      </c>
      <c r="H3202">
        <f>Table_ExternalData_15[[#This Row],[Rabat]]*0.2</f>
        <v>4</v>
      </c>
      <c r="I3202" s="2">
        <f>Table_ExternalData_15[[#This Row],[Price]]-(Table_ExternalData_15[[#This Row],[Price]]*Table_ExternalData_15[[#This Row],[BB rabat]])/100</f>
        <v>40.214399999999998</v>
      </c>
      <c r="J3202" s="2">
        <f>Table_ExternalData_15[[#This Row],[BB cena]]*Table_ExternalData_15[[#Headers],[1,22]]</f>
        <v>49.061567999999994</v>
      </c>
      <c r="K3202" s="2">
        <f>Table_ExternalData_15[[#This Row],[Price]]*Table_ExternalData_15[[#Headers],[1,22]]</f>
        <v>51.105800000000002</v>
      </c>
      <c r="L3202" s="7">
        <f>IF(G3202="White Shark",E3202*0.5,IF(G3202="Sbox",E3202*0.5,IF(G3202="Tenda",E3202*0.5,E3202*0.2)))/100</f>
        <v>0.04</v>
      </c>
      <c r="M3202" s="2">
        <f>Table_ExternalData_15[[#This Row],[Price]]-Table_ExternalData_15[[#This Row],[Price]]*Table_ExternalData_15[[#This Row],[extra popust]]</f>
        <v>40.214399999999998</v>
      </c>
      <c r="N3202" s="2">
        <f>IF(M3202&lt;I3202,M3202,I3202)</f>
        <v>40.214399999999998</v>
      </c>
      <c r="O3202" s="12" t="str">
        <f>IF(N3202&lt;I3202,$U$1," ")</f>
        <v xml:space="preserve"> </v>
      </c>
      <c r="P3202" s="12" t="str">
        <f>IFERROR((O3202+30)," ")</f>
        <v xml:space="preserve"> </v>
      </c>
      <c r="Q3202" s="2">
        <f ca="1">IF(O3202=$U$1,N3202,"0")*1.22</f>
        <v>0</v>
      </c>
    </row>
    <row r="3203" spans="1:17" x14ac:dyDescent="0.25">
      <c r="A3203" t="s">
        <v>5374</v>
      </c>
      <c r="B3203" t="s">
        <v>5373</v>
      </c>
      <c r="C3203">
        <v>13585</v>
      </c>
      <c r="D3203">
        <v>58.63</v>
      </c>
      <c r="E3203">
        <f>IFERROR(VLOOKUP(Table_ExternalData_15[[#This Row],[Id]],Rabati!B:C,2,0),0)</f>
        <v>20</v>
      </c>
      <c r="F3203">
        <v>0</v>
      </c>
      <c r="G3203" t="str">
        <f>VLOOKUP(Table_ExternalData_15[[#This Row],[Id]],'Blagovna izdelek'!A:C,3,0)</f>
        <v>EFB</v>
      </c>
      <c r="H3203">
        <f>Table_ExternalData_15[[#This Row],[Rabat]]*0.2</f>
        <v>4</v>
      </c>
      <c r="I3203" s="2">
        <f>Table_ExternalData_15[[#This Row],[Price]]-(Table_ExternalData_15[[#This Row],[Price]]*Table_ExternalData_15[[#This Row],[BB rabat]])/100</f>
        <v>56.284800000000004</v>
      </c>
      <c r="J3203" s="2">
        <f>Table_ExternalData_15[[#This Row],[BB cena]]*Table_ExternalData_15[[#Headers],[1,22]]</f>
        <v>68.667456000000001</v>
      </c>
      <c r="K3203" s="2">
        <f>Table_ExternalData_15[[#This Row],[Price]]*Table_ExternalData_15[[#Headers],[1,22]]</f>
        <v>71.528599999999997</v>
      </c>
      <c r="L3203" s="7">
        <f>IF(G3203="White Shark",E3203*0.5,IF(G3203="Sbox",E3203*0.5,IF(G3203="Tenda",E3203*0.5,E3203*0.2)))/100</f>
        <v>0.04</v>
      </c>
      <c r="M3203" s="2">
        <f>Table_ExternalData_15[[#This Row],[Price]]-Table_ExternalData_15[[#This Row],[Price]]*Table_ExternalData_15[[#This Row],[extra popust]]</f>
        <v>56.284800000000004</v>
      </c>
      <c r="N3203" s="2">
        <f>IF(M3203&lt;I3203,M3203,I3203)</f>
        <v>56.284800000000004</v>
      </c>
      <c r="O3203" s="12" t="str">
        <f>IF(N3203&lt;I3203,$U$1," ")</f>
        <v xml:space="preserve"> </v>
      </c>
      <c r="P3203" s="12" t="str">
        <f>IFERROR((O3203+30)," ")</f>
        <v xml:space="preserve"> </v>
      </c>
      <c r="Q3203" s="2">
        <f ca="1">IF(O3203=$U$1,N3203,"0")*1.22</f>
        <v>0</v>
      </c>
    </row>
    <row r="3204" spans="1:17" x14ac:dyDescent="0.25">
      <c r="A3204" t="s">
        <v>5376</v>
      </c>
      <c r="B3204" t="s">
        <v>5375</v>
      </c>
      <c r="C3204">
        <v>13586</v>
      </c>
      <c r="D3204">
        <v>99.02</v>
      </c>
      <c r="E3204">
        <f>IFERROR(VLOOKUP(Table_ExternalData_15[[#This Row],[Id]],Rabati!B:C,2,0),0)</f>
        <v>20</v>
      </c>
      <c r="F3204">
        <v>0</v>
      </c>
      <c r="G3204" t="str">
        <f>VLOOKUP(Table_ExternalData_15[[#This Row],[Id]],'Blagovna izdelek'!A:C,3,0)</f>
        <v>EFB</v>
      </c>
      <c r="H3204">
        <f>Table_ExternalData_15[[#This Row],[Rabat]]*0.2</f>
        <v>4</v>
      </c>
      <c r="I3204" s="2">
        <f>Table_ExternalData_15[[#This Row],[Price]]-(Table_ExternalData_15[[#This Row],[Price]]*Table_ExternalData_15[[#This Row],[BB rabat]])/100</f>
        <v>95.05919999999999</v>
      </c>
      <c r="J3204" s="2">
        <f>Table_ExternalData_15[[#This Row],[BB cena]]*Table_ExternalData_15[[#Headers],[1,22]]</f>
        <v>115.97222399999998</v>
      </c>
      <c r="K3204" s="2">
        <f>Table_ExternalData_15[[#This Row],[Price]]*Table_ExternalData_15[[#Headers],[1,22]]</f>
        <v>120.80439999999999</v>
      </c>
      <c r="L3204" s="7">
        <f>IF(G3204="White Shark",E3204*0.5,IF(G3204="Sbox",E3204*0.5,IF(G3204="Tenda",E3204*0.5,E3204*0.2)))/100</f>
        <v>0.04</v>
      </c>
      <c r="M3204" s="2">
        <f>Table_ExternalData_15[[#This Row],[Price]]-Table_ExternalData_15[[#This Row],[Price]]*Table_ExternalData_15[[#This Row],[extra popust]]</f>
        <v>95.05919999999999</v>
      </c>
      <c r="N3204" s="2">
        <f>IF(M3204&lt;I3204,M3204,I3204)</f>
        <v>95.05919999999999</v>
      </c>
      <c r="O3204" s="12" t="str">
        <f>IF(N3204&lt;I3204,$U$1," ")</f>
        <v xml:space="preserve"> </v>
      </c>
      <c r="P3204" s="12" t="str">
        <f>IFERROR((O3204+30)," ")</f>
        <v xml:space="preserve"> </v>
      </c>
      <c r="Q3204" s="2">
        <f ca="1">IF(O3204=$U$1,N3204,"0")*1.22</f>
        <v>0</v>
      </c>
    </row>
    <row r="3205" spans="1:17" x14ac:dyDescent="0.25">
      <c r="A3205" t="s">
        <v>5407</v>
      </c>
      <c r="B3205" t="s">
        <v>5406</v>
      </c>
      <c r="C3205">
        <v>13613</v>
      </c>
      <c r="D3205">
        <v>29.85</v>
      </c>
      <c r="E3205">
        <f>IFERROR(VLOOKUP(Table_ExternalData_15[[#This Row],[Id]],Rabati!B:C,2,0),0)</f>
        <v>25</v>
      </c>
      <c r="F3205">
        <v>63</v>
      </c>
      <c r="G3205" t="str">
        <f>VLOOKUP(Table_ExternalData_15[[#This Row],[Id]],'Blagovna izdelek'!A:C,3,0)</f>
        <v>EFB</v>
      </c>
      <c r="H3205">
        <f>Table_ExternalData_15[[#This Row],[Rabat]]*0.2</f>
        <v>5</v>
      </c>
      <c r="I3205" s="2">
        <f>Table_ExternalData_15[[#This Row],[Price]]-(Table_ExternalData_15[[#This Row],[Price]]*Table_ExternalData_15[[#This Row],[BB rabat]])/100</f>
        <v>28.357500000000002</v>
      </c>
      <c r="J3205" s="2">
        <f>Table_ExternalData_15[[#This Row],[BB cena]]*Table_ExternalData_15[[#Headers],[1,22]]</f>
        <v>34.596150000000002</v>
      </c>
      <c r="K3205" s="2">
        <f>Table_ExternalData_15[[#This Row],[Price]]*Table_ExternalData_15[[#Headers],[1,22]]</f>
        <v>36.417000000000002</v>
      </c>
      <c r="L3205" s="7">
        <f>IF(G3205="White Shark",E3205*0.5,IF(G3205="Sbox",E3205*0.5,IF(G3205="Tenda",E3205*0.5,E3205*0.2)))/100</f>
        <v>0.05</v>
      </c>
      <c r="M3205" s="2">
        <f>Table_ExternalData_15[[#This Row],[Price]]-Table_ExternalData_15[[#This Row],[Price]]*Table_ExternalData_15[[#This Row],[extra popust]]</f>
        <v>28.357500000000002</v>
      </c>
      <c r="N3205" s="2">
        <f>IF(M3205&lt;I3205,M3205,I3205)</f>
        <v>28.357500000000002</v>
      </c>
      <c r="O3205" s="12" t="str">
        <f>IF(N3205&lt;I3205,$U$1," ")</f>
        <v xml:space="preserve"> </v>
      </c>
      <c r="P3205" s="12" t="str">
        <f>IFERROR((O3205+30)," ")</f>
        <v xml:space="preserve"> </v>
      </c>
      <c r="Q3205" s="2">
        <f ca="1">IF(O3205=$U$1,N3205,"0")*1.22</f>
        <v>0</v>
      </c>
    </row>
    <row r="3206" spans="1:17" x14ac:dyDescent="0.25">
      <c r="A3206" t="s">
        <v>5409</v>
      </c>
      <c r="B3206" t="s">
        <v>5408</v>
      </c>
      <c r="C3206">
        <v>13614</v>
      </c>
      <c r="D3206">
        <v>26.95</v>
      </c>
      <c r="E3206">
        <f>IFERROR(VLOOKUP(Table_ExternalData_15[[#This Row],[Id]],Rabati!B:C,2,0),0)</f>
        <v>25</v>
      </c>
      <c r="F3206">
        <v>39</v>
      </c>
      <c r="G3206" t="str">
        <f>VLOOKUP(Table_ExternalData_15[[#This Row],[Id]],'Blagovna izdelek'!A:C,3,0)</f>
        <v>EFB</v>
      </c>
      <c r="H3206">
        <f>Table_ExternalData_15[[#This Row],[Rabat]]*0.2</f>
        <v>5</v>
      </c>
      <c r="I3206" s="2">
        <f>Table_ExternalData_15[[#This Row],[Price]]-(Table_ExternalData_15[[#This Row],[Price]]*Table_ExternalData_15[[#This Row],[BB rabat]])/100</f>
        <v>25.602499999999999</v>
      </c>
      <c r="J3206" s="2">
        <f>Table_ExternalData_15[[#This Row],[BB cena]]*Table_ExternalData_15[[#Headers],[1,22]]</f>
        <v>31.235049999999998</v>
      </c>
      <c r="K3206" s="2">
        <f>Table_ExternalData_15[[#This Row],[Price]]*Table_ExternalData_15[[#Headers],[1,22]]</f>
        <v>32.878999999999998</v>
      </c>
      <c r="L3206" s="7">
        <f>IF(G3206="White Shark",E3206*0.5,IF(G3206="Sbox",E3206*0.5,IF(G3206="Tenda",E3206*0.5,E3206*0.2)))/100</f>
        <v>0.05</v>
      </c>
      <c r="M3206" s="2">
        <f>Table_ExternalData_15[[#This Row],[Price]]-Table_ExternalData_15[[#This Row],[Price]]*Table_ExternalData_15[[#This Row],[extra popust]]</f>
        <v>25.602499999999999</v>
      </c>
      <c r="N3206" s="2">
        <f>IF(M3206&lt;I3206,M3206,I3206)</f>
        <v>25.602499999999999</v>
      </c>
      <c r="O3206" s="12" t="str">
        <f>IF(N3206&lt;I3206,$U$1," ")</f>
        <v xml:space="preserve"> </v>
      </c>
      <c r="P3206" s="12" t="str">
        <f>IFERROR((O3206+30)," ")</f>
        <v xml:space="preserve"> </v>
      </c>
      <c r="Q3206" s="2">
        <f ca="1">IF(O3206=$U$1,N3206,"0")*1.22</f>
        <v>0</v>
      </c>
    </row>
    <row r="3207" spans="1:17" x14ac:dyDescent="0.25">
      <c r="A3207" t="s">
        <v>5411</v>
      </c>
      <c r="B3207" t="s">
        <v>5410</v>
      </c>
      <c r="C3207">
        <v>13615</v>
      </c>
      <c r="D3207">
        <v>25.2</v>
      </c>
      <c r="E3207">
        <f>IFERROR(VLOOKUP(Table_ExternalData_15[[#This Row],[Id]],Rabati!B:C,2,0),0)</f>
        <v>25</v>
      </c>
      <c r="F3207">
        <v>26</v>
      </c>
      <c r="G3207" t="str">
        <f>VLOOKUP(Table_ExternalData_15[[#This Row],[Id]],'Blagovna izdelek'!A:C,3,0)</f>
        <v>EFB</v>
      </c>
      <c r="H3207">
        <f>Table_ExternalData_15[[#This Row],[Rabat]]*0.2</f>
        <v>5</v>
      </c>
      <c r="I3207" s="2">
        <f>Table_ExternalData_15[[#This Row],[Price]]-(Table_ExternalData_15[[#This Row],[Price]]*Table_ExternalData_15[[#This Row],[BB rabat]])/100</f>
        <v>23.939999999999998</v>
      </c>
      <c r="J3207" s="2">
        <f>Table_ExternalData_15[[#This Row],[BB cena]]*Table_ExternalData_15[[#Headers],[1,22]]</f>
        <v>29.206799999999998</v>
      </c>
      <c r="K3207" s="2">
        <f>Table_ExternalData_15[[#This Row],[Price]]*Table_ExternalData_15[[#Headers],[1,22]]</f>
        <v>30.744</v>
      </c>
      <c r="L3207" s="7">
        <f>IF(G3207="White Shark",E3207*0.5,IF(G3207="Sbox",E3207*0.5,IF(G3207="Tenda",E3207*0.5,E3207*0.2)))/100</f>
        <v>0.05</v>
      </c>
      <c r="M3207" s="2">
        <f>Table_ExternalData_15[[#This Row],[Price]]-Table_ExternalData_15[[#This Row],[Price]]*Table_ExternalData_15[[#This Row],[extra popust]]</f>
        <v>23.939999999999998</v>
      </c>
      <c r="N3207" s="2">
        <f>IF(M3207&lt;I3207,M3207,I3207)</f>
        <v>23.939999999999998</v>
      </c>
      <c r="O3207" s="12" t="str">
        <f>IF(N3207&lt;I3207,$U$1," ")</f>
        <v xml:space="preserve"> </v>
      </c>
      <c r="P3207" s="12" t="str">
        <f>IFERROR((O3207+30)," ")</f>
        <v xml:space="preserve"> </v>
      </c>
      <c r="Q3207" s="2">
        <f ca="1">IF(O3207=$U$1,N3207,"0")*1.22</f>
        <v>0</v>
      </c>
    </row>
    <row r="3208" spans="1:17" x14ac:dyDescent="0.25">
      <c r="A3208" t="s">
        <v>5671</v>
      </c>
      <c r="B3208" t="s">
        <v>5670</v>
      </c>
      <c r="C3208">
        <v>13816</v>
      </c>
      <c r="D3208">
        <v>37.61</v>
      </c>
      <c r="E3208">
        <f>IFERROR(VLOOKUP(Table_ExternalData_15[[#This Row],[Id]],Rabati!B:C,2,0),0)</f>
        <v>20</v>
      </c>
      <c r="F3208">
        <v>0</v>
      </c>
      <c r="G3208" t="str">
        <f>VLOOKUP(Table_ExternalData_15[[#This Row],[Id]],'Blagovna izdelek'!A:C,3,0)</f>
        <v>EFB</v>
      </c>
      <c r="H3208">
        <f>Table_ExternalData_15[[#This Row],[Rabat]]*0.2</f>
        <v>4</v>
      </c>
      <c r="I3208" s="2">
        <f>Table_ExternalData_15[[#This Row],[Price]]-(Table_ExternalData_15[[#This Row],[Price]]*Table_ExternalData_15[[#This Row],[BB rabat]])/100</f>
        <v>36.105600000000003</v>
      </c>
      <c r="J3208" s="2">
        <f>Table_ExternalData_15[[#This Row],[BB cena]]*Table_ExternalData_15[[#Headers],[1,22]]</f>
        <v>44.048832000000004</v>
      </c>
      <c r="K3208" s="2">
        <f>Table_ExternalData_15[[#This Row],[Price]]*Table_ExternalData_15[[#Headers],[1,22]]</f>
        <v>45.8842</v>
      </c>
      <c r="L3208" s="7">
        <f>IF(G3208="White Shark",E3208*0.5,IF(G3208="Sbox",E3208*0.5,IF(G3208="Tenda",E3208*0.5,E3208*0.2)))/100</f>
        <v>0.04</v>
      </c>
      <c r="M3208" s="2">
        <f>Table_ExternalData_15[[#This Row],[Price]]-Table_ExternalData_15[[#This Row],[Price]]*Table_ExternalData_15[[#This Row],[extra popust]]</f>
        <v>36.105600000000003</v>
      </c>
      <c r="N3208" s="2">
        <f>IF(M3208&lt;I3208,M3208,I3208)</f>
        <v>36.105600000000003</v>
      </c>
      <c r="O3208" s="12" t="str">
        <f>IF(N3208&lt;I3208,$U$1," ")</f>
        <v xml:space="preserve"> </v>
      </c>
      <c r="P3208" s="12" t="str">
        <f>IFERROR((O3208+30)," ")</f>
        <v xml:space="preserve"> </v>
      </c>
      <c r="Q3208" s="2">
        <f ca="1">IF(O3208=$U$1,N3208,"0")*1.22</f>
        <v>0</v>
      </c>
    </row>
    <row r="3209" spans="1:17" x14ac:dyDescent="0.25">
      <c r="A3209" t="s">
        <v>5721</v>
      </c>
      <c r="B3209" t="s">
        <v>14129</v>
      </c>
      <c r="C3209">
        <v>13856</v>
      </c>
      <c r="D3209">
        <v>6.8</v>
      </c>
      <c r="E3209">
        <f>IFERROR(VLOOKUP(Table_ExternalData_15[[#This Row],[Id]],Rabati!B:C,2,0),0)</f>
        <v>30</v>
      </c>
      <c r="F3209">
        <v>20</v>
      </c>
      <c r="G3209" t="str">
        <f>VLOOKUP(Table_ExternalData_15[[#This Row],[Id]],'Blagovna izdelek'!A:C,3,0)</f>
        <v>EFB</v>
      </c>
      <c r="H3209">
        <f>Table_ExternalData_15[[#This Row],[Rabat]]*0.2</f>
        <v>6</v>
      </c>
      <c r="I3209" s="2">
        <f>Table_ExternalData_15[[#This Row],[Price]]-(Table_ExternalData_15[[#This Row],[Price]]*Table_ExternalData_15[[#This Row],[BB rabat]])/100</f>
        <v>6.3919999999999995</v>
      </c>
      <c r="J3209" s="2">
        <f>Table_ExternalData_15[[#This Row],[BB cena]]*Table_ExternalData_15[[#Headers],[1,22]]</f>
        <v>7.798239999999999</v>
      </c>
      <c r="K3209" s="2">
        <f>Table_ExternalData_15[[#This Row],[Price]]*Table_ExternalData_15[[#Headers],[1,22]]</f>
        <v>8.2959999999999994</v>
      </c>
      <c r="L3209" s="7">
        <f>IF(G3209="White Shark",E3209*0.5,IF(G3209="Sbox",E3209*0.5,IF(G3209="Tenda",E3209*0.5,E3209*0.2)))/100</f>
        <v>0.06</v>
      </c>
      <c r="M3209" s="2">
        <f>Table_ExternalData_15[[#This Row],[Price]]-Table_ExternalData_15[[#This Row],[Price]]*Table_ExternalData_15[[#This Row],[extra popust]]</f>
        <v>6.3919999999999995</v>
      </c>
      <c r="N3209" s="2">
        <f>IF(M3209&lt;I3209,M3209,I3209)</f>
        <v>6.3919999999999995</v>
      </c>
      <c r="O3209" s="12" t="str">
        <f>IF(N3209&lt;I3209,$U$1," ")</f>
        <v xml:space="preserve"> </v>
      </c>
      <c r="P3209" s="12" t="str">
        <f>IFERROR((O3209+30)," ")</f>
        <v xml:space="preserve"> </v>
      </c>
      <c r="Q3209" s="2">
        <f ca="1">IF(O3209=$U$1,N3209,"0")*1.22</f>
        <v>0</v>
      </c>
    </row>
    <row r="3210" spans="1:17" x14ac:dyDescent="0.25">
      <c r="A3210" t="s">
        <v>5892</v>
      </c>
      <c r="B3210" t="s">
        <v>5891</v>
      </c>
      <c r="C3210">
        <v>13982</v>
      </c>
      <c r="D3210">
        <v>14.5</v>
      </c>
      <c r="E3210">
        <f>IFERROR(VLOOKUP(Table_ExternalData_15[[#This Row],[Id]],Rabati!B:C,2,0),0)</f>
        <v>30</v>
      </c>
      <c r="F3210">
        <v>1</v>
      </c>
      <c r="G3210" t="str">
        <f>VLOOKUP(Table_ExternalData_15[[#This Row],[Id]],'Blagovna izdelek'!A:C,3,0)</f>
        <v>EFB</v>
      </c>
      <c r="H3210">
        <f>Table_ExternalData_15[[#This Row],[Rabat]]*0.2</f>
        <v>6</v>
      </c>
      <c r="I3210" s="2">
        <f>Table_ExternalData_15[[#This Row],[Price]]-(Table_ExternalData_15[[#This Row],[Price]]*Table_ExternalData_15[[#This Row],[BB rabat]])/100</f>
        <v>13.63</v>
      </c>
      <c r="J3210" s="2">
        <f>Table_ExternalData_15[[#This Row],[BB cena]]*Table_ExternalData_15[[#Headers],[1,22]]</f>
        <v>16.628600000000002</v>
      </c>
      <c r="K3210" s="2">
        <f>Table_ExternalData_15[[#This Row],[Price]]*Table_ExternalData_15[[#Headers],[1,22]]</f>
        <v>17.690000000000001</v>
      </c>
      <c r="L3210" s="7">
        <f>IF(G3210="White Shark",E3210*0.5,IF(G3210="Sbox",E3210*0.5,IF(G3210="Tenda",E3210*0.5,E3210*0.2)))/100</f>
        <v>0.06</v>
      </c>
      <c r="M3210" s="2">
        <f>Table_ExternalData_15[[#This Row],[Price]]-Table_ExternalData_15[[#This Row],[Price]]*Table_ExternalData_15[[#This Row],[extra popust]]</f>
        <v>13.63</v>
      </c>
      <c r="N3210" s="2">
        <f>IF(M3210&lt;I3210,M3210,I3210)</f>
        <v>13.63</v>
      </c>
      <c r="O3210" s="12" t="str">
        <f>IF(N3210&lt;I3210,$U$1," ")</f>
        <v xml:space="preserve"> </v>
      </c>
      <c r="P3210" s="12" t="str">
        <f>IFERROR((O3210+30)," ")</f>
        <v xml:space="preserve"> </v>
      </c>
      <c r="Q3210" s="2">
        <f ca="1">IF(O3210=$U$1,N3210,"0")*1.22</f>
        <v>0</v>
      </c>
    </row>
    <row r="3211" spans="1:17" x14ac:dyDescent="0.25">
      <c r="A3211" t="s">
        <v>5928</v>
      </c>
      <c r="B3211" t="s">
        <v>5927</v>
      </c>
      <c r="C3211">
        <v>14038</v>
      </c>
      <c r="D3211">
        <v>4.53</v>
      </c>
      <c r="E3211">
        <f>IFERROR(VLOOKUP(Table_ExternalData_15[[#This Row],[Id]],Rabati!B:C,2,0),0)</f>
        <v>20</v>
      </c>
      <c r="F3211">
        <v>3</v>
      </c>
      <c r="G3211" t="str">
        <f>VLOOKUP(Table_ExternalData_15[[#This Row],[Id]],'Blagovna izdelek'!A:C,3,0)</f>
        <v>EFB</v>
      </c>
      <c r="H3211">
        <f>Table_ExternalData_15[[#This Row],[Rabat]]*0.2</f>
        <v>4</v>
      </c>
      <c r="I3211" s="2">
        <f>Table_ExternalData_15[[#This Row],[Price]]-(Table_ExternalData_15[[#This Row],[Price]]*Table_ExternalData_15[[#This Row],[BB rabat]])/100</f>
        <v>4.3488000000000007</v>
      </c>
      <c r="J3211" s="2">
        <f>Table_ExternalData_15[[#This Row],[BB cena]]*Table_ExternalData_15[[#Headers],[1,22]]</f>
        <v>5.3055360000000009</v>
      </c>
      <c r="K3211" s="2">
        <f>Table_ExternalData_15[[#This Row],[Price]]*Table_ExternalData_15[[#Headers],[1,22]]</f>
        <v>5.5266000000000002</v>
      </c>
      <c r="L3211" s="7">
        <f>IF(G3211="White Shark",E3211*0.5,IF(G3211="Sbox",E3211*0.5,IF(G3211="Tenda",E3211*0.5,E3211*0.2)))/100</f>
        <v>0.04</v>
      </c>
      <c r="M3211" s="2">
        <f>Table_ExternalData_15[[#This Row],[Price]]-Table_ExternalData_15[[#This Row],[Price]]*Table_ExternalData_15[[#This Row],[extra popust]]</f>
        <v>4.3488000000000007</v>
      </c>
      <c r="N3211" s="2">
        <f>IF(M3211&lt;I3211,M3211,I3211)</f>
        <v>4.3488000000000007</v>
      </c>
      <c r="O3211" s="12" t="str">
        <f>IF(N3211&lt;I3211,$U$1," ")</f>
        <v xml:space="preserve"> </v>
      </c>
      <c r="P3211" s="12" t="str">
        <f>IFERROR((O3211+30)," ")</f>
        <v xml:space="preserve"> </v>
      </c>
      <c r="Q3211" s="2">
        <f ca="1">IF(O3211=$U$1,N3211,"0")*1.22</f>
        <v>0</v>
      </c>
    </row>
    <row r="3212" spans="1:17" x14ac:dyDescent="0.25">
      <c r="A3212" t="s">
        <v>5953</v>
      </c>
      <c r="B3212" t="s">
        <v>5952</v>
      </c>
      <c r="C3212">
        <v>14072</v>
      </c>
      <c r="D3212">
        <v>7.57</v>
      </c>
      <c r="E3212">
        <f>IFERROR(VLOOKUP(Table_ExternalData_15[[#This Row],[Id]],Rabati!B:C,2,0),0)</f>
        <v>20</v>
      </c>
      <c r="F3212">
        <v>3</v>
      </c>
      <c r="G3212" t="str">
        <f>VLOOKUP(Table_ExternalData_15[[#This Row],[Id]],'Blagovna izdelek'!A:C,3,0)</f>
        <v>EFB</v>
      </c>
      <c r="H3212">
        <f>Table_ExternalData_15[[#This Row],[Rabat]]*0.2</f>
        <v>4</v>
      </c>
      <c r="I3212" s="2">
        <f>Table_ExternalData_15[[#This Row],[Price]]-(Table_ExternalData_15[[#This Row],[Price]]*Table_ExternalData_15[[#This Row],[BB rabat]])/100</f>
        <v>7.2671999999999999</v>
      </c>
      <c r="J3212" s="2">
        <f>Table_ExternalData_15[[#This Row],[BB cena]]*Table_ExternalData_15[[#Headers],[1,22]]</f>
        <v>8.8659839999999992</v>
      </c>
      <c r="K3212" s="2">
        <f>Table_ExternalData_15[[#This Row],[Price]]*Table_ExternalData_15[[#Headers],[1,22]]</f>
        <v>9.2354000000000003</v>
      </c>
      <c r="L3212" s="7">
        <f>IF(G3212="White Shark",E3212*0.5,IF(G3212="Sbox",E3212*0.5,IF(G3212="Tenda",E3212*0.5,E3212*0.2)))/100</f>
        <v>0.04</v>
      </c>
      <c r="M3212" s="2">
        <f>Table_ExternalData_15[[#This Row],[Price]]-Table_ExternalData_15[[#This Row],[Price]]*Table_ExternalData_15[[#This Row],[extra popust]]</f>
        <v>7.2671999999999999</v>
      </c>
      <c r="N3212" s="2">
        <f>IF(M3212&lt;I3212,M3212,I3212)</f>
        <v>7.2671999999999999</v>
      </c>
      <c r="O3212" s="12" t="str">
        <f>IF(N3212&lt;I3212,$U$1," ")</f>
        <v xml:space="preserve"> </v>
      </c>
      <c r="P3212" s="12" t="str">
        <f>IFERROR((O3212+30)," ")</f>
        <v xml:space="preserve"> </v>
      </c>
      <c r="Q3212" s="2">
        <f ca="1">IF(O3212=$U$1,N3212,"0")*1.22</f>
        <v>0</v>
      </c>
    </row>
    <row r="3213" spans="1:17" x14ac:dyDescent="0.25">
      <c r="A3213" t="s">
        <v>5955</v>
      </c>
      <c r="B3213" t="s">
        <v>5954</v>
      </c>
      <c r="C3213">
        <v>14073</v>
      </c>
      <c r="D3213">
        <v>29.1</v>
      </c>
      <c r="E3213">
        <f>IFERROR(VLOOKUP(Table_ExternalData_15[[#This Row],[Id]],Rabati!B:C,2,0),0)</f>
        <v>25</v>
      </c>
      <c r="F3213">
        <v>22</v>
      </c>
      <c r="G3213" t="str">
        <f>VLOOKUP(Table_ExternalData_15[[#This Row],[Id]],'Blagovna izdelek'!A:C,3,0)</f>
        <v>EFB</v>
      </c>
      <c r="H3213">
        <f>Table_ExternalData_15[[#This Row],[Rabat]]*0.2</f>
        <v>5</v>
      </c>
      <c r="I3213" s="2">
        <f>Table_ExternalData_15[[#This Row],[Price]]-(Table_ExternalData_15[[#This Row],[Price]]*Table_ExternalData_15[[#This Row],[BB rabat]])/100</f>
        <v>27.645000000000003</v>
      </c>
      <c r="J3213" s="2">
        <f>Table_ExternalData_15[[#This Row],[BB cena]]*Table_ExternalData_15[[#Headers],[1,22]]</f>
        <v>33.726900000000001</v>
      </c>
      <c r="K3213" s="2">
        <f>Table_ExternalData_15[[#This Row],[Price]]*Table_ExternalData_15[[#Headers],[1,22]]</f>
        <v>35.502000000000002</v>
      </c>
      <c r="L3213" s="7">
        <f>IF(G3213="White Shark",E3213*0.5,IF(G3213="Sbox",E3213*0.5,IF(G3213="Tenda",E3213*0.5,E3213*0.2)))/100</f>
        <v>0.05</v>
      </c>
      <c r="M3213" s="2">
        <f>Table_ExternalData_15[[#This Row],[Price]]-Table_ExternalData_15[[#This Row],[Price]]*Table_ExternalData_15[[#This Row],[extra popust]]</f>
        <v>27.645000000000003</v>
      </c>
      <c r="N3213" s="2">
        <f>IF(M3213&lt;I3213,M3213,I3213)</f>
        <v>27.645000000000003</v>
      </c>
      <c r="O3213" s="12" t="str">
        <f>IF(N3213&lt;I3213,$U$1," ")</f>
        <v xml:space="preserve"> </v>
      </c>
      <c r="P3213" s="12" t="str">
        <f>IFERROR((O3213+30)," ")</f>
        <v xml:space="preserve"> </v>
      </c>
      <c r="Q3213" s="2">
        <f ca="1">IF(O3213=$U$1,N3213,"0")*1.22</f>
        <v>0</v>
      </c>
    </row>
    <row r="3214" spans="1:17" x14ac:dyDescent="0.25">
      <c r="A3214" t="s">
        <v>6069</v>
      </c>
      <c r="B3214" t="s">
        <v>3586</v>
      </c>
      <c r="C3214">
        <v>14163</v>
      </c>
      <c r="D3214">
        <v>6.5</v>
      </c>
      <c r="E3214">
        <f>IFERROR(VLOOKUP(Table_ExternalData_15[[#This Row],[Id]],Rabati!B:C,2,0),0)</f>
        <v>30</v>
      </c>
      <c r="F3214">
        <v>5</v>
      </c>
      <c r="G3214" t="str">
        <f>VLOOKUP(Table_ExternalData_15[[#This Row],[Id]],'Blagovna izdelek'!A:C,3,0)</f>
        <v>EFB</v>
      </c>
      <c r="H3214">
        <f>Table_ExternalData_15[[#This Row],[Rabat]]*0.2</f>
        <v>6</v>
      </c>
      <c r="I3214" s="2">
        <f>Table_ExternalData_15[[#This Row],[Price]]-(Table_ExternalData_15[[#This Row],[Price]]*Table_ExternalData_15[[#This Row],[BB rabat]])/100</f>
        <v>6.11</v>
      </c>
      <c r="J3214" s="2">
        <f>Table_ExternalData_15[[#This Row],[BB cena]]*Table_ExternalData_15[[#Headers],[1,22]]</f>
        <v>7.4542000000000002</v>
      </c>
      <c r="K3214" s="2">
        <f>Table_ExternalData_15[[#This Row],[Price]]*Table_ExternalData_15[[#Headers],[1,22]]</f>
        <v>7.93</v>
      </c>
      <c r="L3214" s="7">
        <f>IF(G3214="White Shark",E3214*0.5,IF(G3214="Sbox",E3214*0.5,IF(G3214="Tenda",E3214*0.5,E3214*0.2)))/100</f>
        <v>0.06</v>
      </c>
      <c r="M3214" s="2">
        <f>Table_ExternalData_15[[#This Row],[Price]]-Table_ExternalData_15[[#This Row],[Price]]*Table_ExternalData_15[[#This Row],[extra popust]]</f>
        <v>6.11</v>
      </c>
      <c r="N3214" s="2">
        <f>IF(M3214&lt;I3214,M3214,I3214)</f>
        <v>6.11</v>
      </c>
      <c r="O3214" s="12" t="str">
        <f>IF(N3214&lt;I3214,$U$1," ")</f>
        <v xml:space="preserve"> </v>
      </c>
      <c r="P3214" s="12" t="str">
        <f>IFERROR((O3214+30)," ")</f>
        <v xml:space="preserve"> </v>
      </c>
      <c r="Q3214" s="2">
        <f ca="1">IF(O3214=$U$1,N3214,"0")*1.22</f>
        <v>0</v>
      </c>
    </row>
    <row r="3215" spans="1:17" x14ac:dyDescent="0.25">
      <c r="A3215" t="s">
        <v>6227</v>
      </c>
      <c r="B3215" t="s">
        <v>6226</v>
      </c>
      <c r="C3215">
        <v>14317</v>
      </c>
      <c r="D3215">
        <v>42.81</v>
      </c>
      <c r="E3215">
        <f>IFERROR(VLOOKUP(Table_ExternalData_15[[#This Row],[Id]],Rabati!B:C,2,0),0)</f>
        <v>30</v>
      </c>
      <c r="F3215">
        <v>5</v>
      </c>
      <c r="G3215" t="str">
        <f>VLOOKUP(Table_ExternalData_15[[#This Row],[Id]],'Blagovna izdelek'!A:C,3,0)</f>
        <v>EFB</v>
      </c>
      <c r="H3215">
        <f>Table_ExternalData_15[[#This Row],[Rabat]]*0.2</f>
        <v>6</v>
      </c>
      <c r="I3215" s="2">
        <f>Table_ExternalData_15[[#This Row],[Price]]-(Table_ExternalData_15[[#This Row],[Price]]*Table_ExternalData_15[[#This Row],[BB rabat]])/100</f>
        <v>40.241399999999999</v>
      </c>
      <c r="J3215" s="2">
        <f>Table_ExternalData_15[[#This Row],[BB cena]]*Table_ExternalData_15[[#Headers],[1,22]]</f>
        <v>49.094507999999998</v>
      </c>
      <c r="K3215" s="2">
        <f>Table_ExternalData_15[[#This Row],[Price]]*Table_ExternalData_15[[#Headers],[1,22]]</f>
        <v>52.228200000000001</v>
      </c>
      <c r="L3215" s="7">
        <f>IF(G3215="White Shark",E3215*0.5,IF(G3215="Sbox",E3215*0.5,IF(G3215="Tenda",E3215*0.5,E3215*0.2)))/100</f>
        <v>0.06</v>
      </c>
      <c r="M3215" s="2">
        <f>Table_ExternalData_15[[#This Row],[Price]]-Table_ExternalData_15[[#This Row],[Price]]*Table_ExternalData_15[[#This Row],[extra popust]]</f>
        <v>40.241399999999999</v>
      </c>
      <c r="N3215" s="2">
        <f>IF(M3215&lt;I3215,M3215,I3215)</f>
        <v>40.241399999999999</v>
      </c>
      <c r="O3215" s="12" t="str">
        <f>IF(N3215&lt;I3215,$U$1," ")</f>
        <v xml:space="preserve"> </v>
      </c>
      <c r="P3215" s="12" t="str">
        <f>IFERROR((O3215+30)," ")</f>
        <v xml:space="preserve"> </v>
      </c>
      <c r="Q3215" s="2">
        <f ca="1">IF(O3215=$U$1,N3215,"0")*1.22</f>
        <v>0</v>
      </c>
    </row>
    <row r="3216" spans="1:17" x14ac:dyDescent="0.25">
      <c r="A3216" t="s">
        <v>6229</v>
      </c>
      <c r="B3216" t="s">
        <v>6228</v>
      </c>
      <c r="C3216">
        <v>14318</v>
      </c>
      <c r="D3216">
        <v>42.81</v>
      </c>
      <c r="E3216">
        <f>IFERROR(VLOOKUP(Table_ExternalData_15[[#This Row],[Id]],Rabati!B:C,2,0),0)</f>
        <v>30</v>
      </c>
      <c r="F3216">
        <v>0</v>
      </c>
      <c r="G3216" t="str">
        <f>VLOOKUP(Table_ExternalData_15[[#This Row],[Id]],'Blagovna izdelek'!A:C,3,0)</f>
        <v>EFB</v>
      </c>
      <c r="H3216">
        <f>Table_ExternalData_15[[#This Row],[Rabat]]*0.2</f>
        <v>6</v>
      </c>
      <c r="I3216" s="2">
        <f>Table_ExternalData_15[[#This Row],[Price]]-(Table_ExternalData_15[[#This Row],[Price]]*Table_ExternalData_15[[#This Row],[BB rabat]])/100</f>
        <v>40.241399999999999</v>
      </c>
      <c r="J3216" s="2">
        <f>Table_ExternalData_15[[#This Row],[BB cena]]*Table_ExternalData_15[[#Headers],[1,22]]</f>
        <v>49.094507999999998</v>
      </c>
      <c r="K3216" s="2">
        <f>Table_ExternalData_15[[#This Row],[Price]]*Table_ExternalData_15[[#Headers],[1,22]]</f>
        <v>52.228200000000001</v>
      </c>
      <c r="L3216" s="7">
        <f>IF(G3216="White Shark",E3216*0.5,IF(G3216="Sbox",E3216*0.5,IF(G3216="Tenda",E3216*0.5,E3216*0.2)))/100</f>
        <v>0.06</v>
      </c>
      <c r="M3216" s="2">
        <f>Table_ExternalData_15[[#This Row],[Price]]-Table_ExternalData_15[[#This Row],[Price]]*Table_ExternalData_15[[#This Row],[extra popust]]</f>
        <v>40.241399999999999</v>
      </c>
      <c r="N3216" s="2">
        <f>IF(M3216&lt;I3216,M3216,I3216)</f>
        <v>40.241399999999999</v>
      </c>
      <c r="O3216" s="12" t="str">
        <f>IF(N3216&lt;I3216,$U$1," ")</f>
        <v xml:space="preserve"> </v>
      </c>
      <c r="P3216" s="12" t="str">
        <f>IFERROR((O3216+30)," ")</f>
        <v xml:space="preserve"> </v>
      </c>
      <c r="Q3216" s="2">
        <f ca="1">IF(O3216=$U$1,N3216,"0")*1.22</f>
        <v>0</v>
      </c>
    </row>
    <row r="3217" spans="1:17" x14ac:dyDescent="0.25">
      <c r="A3217" t="s">
        <v>6231</v>
      </c>
      <c r="B3217" t="s">
        <v>6230</v>
      </c>
      <c r="C3217">
        <v>14319</v>
      </c>
      <c r="D3217">
        <v>42.81</v>
      </c>
      <c r="E3217">
        <f>IFERROR(VLOOKUP(Table_ExternalData_15[[#This Row],[Id]],Rabati!B:C,2,0),0)</f>
        <v>30</v>
      </c>
      <c r="F3217">
        <v>0</v>
      </c>
      <c r="G3217" t="str">
        <f>VLOOKUP(Table_ExternalData_15[[#This Row],[Id]],'Blagovna izdelek'!A:C,3,0)</f>
        <v>EFB</v>
      </c>
      <c r="H3217">
        <f>Table_ExternalData_15[[#This Row],[Rabat]]*0.2</f>
        <v>6</v>
      </c>
      <c r="I3217" s="2">
        <f>Table_ExternalData_15[[#This Row],[Price]]-(Table_ExternalData_15[[#This Row],[Price]]*Table_ExternalData_15[[#This Row],[BB rabat]])/100</f>
        <v>40.241399999999999</v>
      </c>
      <c r="J3217" s="2">
        <f>Table_ExternalData_15[[#This Row],[BB cena]]*Table_ExternalData_15[[#Headers],[1,22]]</f>
        <v>49.094507999999998</v>
      </c>
      <c r="K3217" s="2">
        <f>Table_ExternalData_15[[#This Row],[Price]]*Table_ExternalData_15[[#Headers],[1,22]]</f>
        <v>52.228200000000001</v>
      </c>
      <c r="L3217" s="7">
        <f>IF(G3217="White Shark",E3217*0.5,IF(G3217="Sbox",E3217*0.5,IF(G3217="Tenda",E3217*0.5,E3217*0.2)))/100</f>
        <v>0.06</v>
      </c>
      <c r="M3217" s="2">
        <f>Table_ExternalData_15[[#This Row],[Price]]-Table_ExternalData_15[[#This Row],[Price]]*Table_ExternalData_15[[#This Row],[extra popust]]</f>
        <v>40.241399999999999</v>
      </c>
      <c r="N3217" s="2">
        <f>IF(M3217&lt;I3217,M3217,I3217)</f>
        <v>40.241399999999999</v>
      </c>
      <c r="O3217" s="12" t="str">
        <f>IF(N3217&lt;I3217,$U$1," ")</f>
        <v xml:space="preserve"> </v>
      </c>
      <c r="P3217" s="12" t="str">
        <f>IFERROR((O3217+30)," ")</f>
        <v xml:space="preserve"> </v>
      </c>
      <c r="Q3217" s="2">
        <f ca="1">IF(O3217=$U$1,N3217,"0")*1.22</f>
        <v>0</v>
      </c>
    </row>
    <row r="3218" spans="1:17" x14ac:dyDescent="0.25">
      <c r="A3218" t="s">
        <v>6233</v>
      </c>
      <c r="B3218" t="s">
        <v>6232</v>
      </c>
      <c r="C3218">
        <v>14320</v>
      </c>
      <c r="D3218">
        <v>42.81</v>
      </c>
      <c r="E3218">
        <f>IFERROR(VLOOKUP(Table_ExternalData_15[[#This Row],[Id]],Rabati!B:C,2,0),0)</f>
        <v>30</v>
      </c>
      <c r="F3218">
        <v>0</v>
      </c>
      <c r="G3218" t="str">
        <f>VLOOKUP(Table_ExternalData_15[[#This Row],[Id]],'Blagovna izdelek'!A:C,3,0)</f>
        <v>EFB</v>
      </c>
      <c r="H3218">
        <f>Table_ExternalData_15[[#This Row],[Rabat]]*0.2</f>
        <v>6</v>
      </c>
      <c r="I3218" s="2">
        <f>Table_ExternalData_15[[#This Row],[Price]]-(Table_ExternalData_15[[#This Row],[Price]]*Table_ExternalData_15[[#This Row],[BB rabat]])/100</f>
        <v>40.241399999999999</v>
      </c>
      <c r="J3218" s="2">
        <f>Table_ExternalData_15[[#This Row],[BB cena]]*Table_ExternalData_15[[#Headers],[1,22]]</f>
        <v>49.094507999999998</v>
      </c>
      <c r="K3218" s="2">
        <f>Table_ExternalData_15[[#This Row],[Price]]*Table_ExternalData_15[[#Headers],[1,22]]</f>
        <v>52.228200000000001</v>
      </c>
      <c r="L3218" s="7">
        <f>IF(G3218="White Shark",E3218*0.5,IF(G3218="Sbox",E3218*0.5,IF(G3218="Tenda",E3218*0.5,E3218*0.2)))/100</f>
        <v>0.06</v>
      </c>
      <c r="M3218" s="2">
        <f>Table_ExternalData_15[[#This Row],[Price]]-Table_ExternalData_15[[#This Row],[Price]]*Table_ExternalData_15[[#This Row],[extra popust]]</f>
        <v>40.241399999999999</v>
      </c>
      <c r="N3218" s="2">
        <f>IF(M3218&lt;I3218,M3218,I3218)</f>
        <v>40.241399999999999</v>
      </c>
      <c r="O3218" s="12" t="str">
        <f>IF(N3218&lt;I3218,$U$1," ")</f>
        <v xml:space="preserve"> </v>
      </c>
      <c r="P3218" s="12" t="str">
        <f>IFERROR((O3218+30)," ")</f>
        <v xml:space="preserve"> </v>
      </c>
      <c r="Q3218" s="2">
        <f ca="1">IF(O3218=$U$1,N3218,"0")*1.22</f>
        <v>0</v>
      </c>
    </row>
    <row r="3219" spans="1:17" x14ac:dyDescent="0.25">
      <c r="A3219" t="s">
        <v>6235</v>
      </c>
      <c r="B3219" t="s">
        <v>6234</v>
      </c>
      <c r="C3219">
        <v>14321</v>
      </c>
      <c r="D3219">
        <v>42.81</v>
      </c>
      <c r="E3219">
        <f>IFERROR(VLOOKUP(Table_ExternalData_15[[#This Row],[Id]],Rabati!B:C,2,0),0)</f>
        <v>30</v>
      </c>
      <c r="F3219">
        <v>6</v>
      </c>
      <c r="G3219" t="str">
        <f>VLOOKUP(Table_ExternalData_15[[#This Row],[Id]],'Blagovna izdelek'!A:C,3,0)</f>
        <v>EFB</v>
      </c>
      <c r="H3219">
        <f>Table_ExternalData_15[[#This Row],[Rabat]]*0.2</f>
        <v>6</v>
      </c>
      <c r="I3219" s="2">
        <f>Table_ExternalData_15[[#This Row],[Price]]-(Table_ExternalData_15[[#This Row],[Price]]*Table_ExternalData_15[[#This Row],[BB rabat]])/100</f>
        <v>40.241399999999999</v>
      </c>
      <c r="J3219" s="2">
        <f>Table_ExternalData_15[[#This Row],[BB cena]]*Table_ExternalData_15[[#Headers],[1,22]]</f>
        <v>49.094507999999998</v>
      </c>
      <c r="K3219" s="2">
        <f>Table_ExternalData_15[[#This Row],[Price]]*Table_ExternalData_15[[#Headers],[1,22]]</f>
        <v>52.228200000000001</v>
      </c>
      <c r="L3219" s="7">
        <f>IF(G3219="White Shark",E3219*0.5,IF(G3219="Sbox",E3219*0.5,IF(G3219="Tenda",E3219*0.5,E3219*0.2)))/100</f>
        <v>0.06</v>
      </c>
      <c r="M3219" s="2">
        <f>Table_ExternalData_15[[#This Row],[Price]]-Table_ExternalData_15[[#This Row],[Price]]*Table_ExternalData_15[[#This Row],[extra popust]]</f>
        <v>40.241399999999999</v>
      </c>
      <c r="N3219" s="2">
        <f>IF(M3219&lt;I3219,M3219,I3219)</f>
        <v>40.241399999999999</v>
      </c>
      <c r="O3219" s="12" t="str">
        <f>IF(N3219&lt;I3219,$U$1," ")</f>
        <v xml:space="preserve"> </v>
      </c>
      <c r="P3219" s="12" t="str">
        <f>IFERROR((O3219+30)," ")</f>
        <v xml:space="preserve"> </v>
      </c>
      <c r="Q3219" s="2">
        <f ca="1">IF(O3219=$U$1,N3219,"0")*1.22</f>
        <v>0</v>
      </c>
    </row>
    <row r="3220" spans="1:17" x14ac:dyDescent="0.25">
      <c r="A3220" t="s">
        <v>6237</v>
      </c>
      <c r="B3220" t="s">
        <v>6236</v>
      </c>
      <c r="C3220">
        <v>14322</v>
      </c>
      <c r="D3220">
        <v>42.81</v>
      </c>
      <c r="E3220">
        <f>IFERROR(VLOOKUP(Table_ExternalData_15[[#This Row],[Id]],Rabati!B:C,2,0),0)</f>
        <v>30</v>
      </c>
      <c r="F3220">
        <v>40</v>
      </c>
      <c r="G3220" t="str">
        <f>VLOOKUP(Table_ExternalData_15[[#This Row],[Id]],'Blagovna izdelek'!A:C,3,0)</f>
        <v>EFB</v>
      </c>
      <c r="H3220">
        <f>Table_ExternalData_15[[#This Row],[Rabat]]*0.2</f>
        <v>6</v>
      </c>
      <c r="I3220" s="2">
        <f>Table_ExternalData_15[[#This Row],[Price]]-(Table_ExternalData_15[[#This Row],[Price]]*Table_ExternalData_15[[#This Row],[BB rabat]])/100</f>
        <v>40.241399999999999</v>
      </c>
      <c r="J3220" s="2">
        <f>Table_ExternalData_15[[#This Row],[BB cena]]*Table_ExternalData_15[[#Headers],[1,22]]</f>
        <v>49.094507999999998</v>
      </c>
      <c r="K3220" s="2">
        <f>Table_ExternalData_15[[#This Row],[Price]]*Table_ExternalData_15[[#Headers],[1,22]]</f>
        <v>52.228200000000001</v>
      </c>
      <c r="L3220" s="7">
        <f>IF(G3220="White Shark",E3220*0.5,IF(G3220="Sbox",E3220*0.5,IF(G3220="Tenda",E3220*0.5,E3220*0.2)))/100</f>
        <v>0.06</v>
      </c>
      <c r="M3220" s="2">
        <f>Table_ExternalData_15[[#This Row],[Price]]-Table_ExternalData_15[[#This Row],[Price]]*Table_ExternalData_15[[#This Row],[extra popust]]</f>
        <v>40.241399999999999</v>
      </c>
      <c r="N3220" s="2">
        <f>IF(M3220&lt;I3220,M3220,I3220)</f>
        <v>40.241399999999999</v>
      </c>
      <c r="O3220" s="12" t="str">
        <f>IF(N3220&lt;I3220,$U$1," ")</f>
        <v xml:space="preserve"> </v>
      </c>
      <c r="P3220" s="12" t="str">
        <f>IFERROR((O3220+30)," ")</f>
        <v xml:space="preserve"> </v>
      </c>
      <c r="Q3220" s="2">
        <f ca="1">IF(O3220=$U$1,N3220,"0")*1.22</f>
        <v>0</v>
      </c>
    </row>
    <row r="3221" spans="1:17" x14ac:dyDescent="0.25">
      <c r="A3221" t="s">
        <v>6249</v>
      </c>
      <c r="B3221" t="s">
        <v>6248</v>
      </c>
      <c r="C3221">
        <v>14334</v>
      </c>
      <c r="D3221">
        <v>42.81</v>
      </c>
      <c r="E3221">
        <f>IFERROR(VLOOKUP(Table_ExternalData_15[[#This Row],[Id]],Rabati!B:C,2,0),0)</f>
        <v>30</v>
      </c>
      <c r="F3221">
        <v>3</v>
      </c>
      <c r="G3221" t="str">
        <f>VLOOKUP(Table_ExternalData_15[[#This Row],[Id]],'Blagovna izdelek'!A:C,3,0)</f>
        <v>EFB</v>
      </c>
      <c r="H3221">
        <f>Table_ExternalData_15[[#This Row],[Rabat]]*0.2</f>
        <v>6</v>
      </c>
      <c r="I3221" s="2">
        <f>Table_ExternalData_15[[#This Row],[Price]]-(Table_ExternalData_15[[#This Row],[Price]]*Table_ExternalData_15[[#This Row],[BB rabat]])/100</f>
        <v>40.241399999999999</v>
      </c>
      <c r="J3221" s="2">
        <f>Table_ExternalData_15[[#This Row],[BB cena]]*Table_ExternalData_15[[#Headers],[1,22]]</f>
        <v>49.094507999999998</v>
      </c>
      <c r="K3221" s="2">
        <f>Table_ExternalData_15[[#This Row],[Price]]*Table_ExternalData_15[[#Headers],[1,22]]</f>
        <v>52.228200000000001</v>
      </c>
      <c r="L3221" s="7">
        <f>IF(G3221="White Shark",E3221*0.5,IF(G3221="Sbox",E3221*0.5,IF(G3221="Tenda",E3221*0.5,E3221*0.2)))/100</f>
        <v>0.06</v>
      </c>
      <c r="M3221" s="2">
        <f>Table_ExternalData_15[[#This Row],[Price]]-Table_ExternalData_15[[#This Row],[Price]]*Table_ExternalData_15[[#This Row],[extra popust]]</f>
        <v>40.241399999999999</v>
      </c>
      <c r="N3221" s="2">
        <f>IF(M3221&lt;I3221,M3221,I3221)</f>
        <v>40.241399999999999</v>
      </c>
      <c r="O3221" s="12" t="str">
        <f>IF(N3221&lt;I3221,$U$1," ")</f>
        <v xml:space="preserve"> </v>
      </c>
      <c r="P3221" s="12" t="str">
        <f>IFERROR((O3221+30)," ")</f>
        <v xml:space="preserve"> </v>
      </c>
      <c r="Q3221" s="2">
        <f ca="1">IF(O3221=$U$1,N3221,"0")*1.22</f>
        <v>0</v>
      </c>
    </row>
    <row r="3222" spans="1:17" x14ac:dyDescent="0.25">
      <c r="A3222" t="s">
        <v>6251</v>
      </c>
      <c r="B3222" t="s">
        <v>6250</v>
      </c>
      <c r="C3222">
        <v>14335</v>
      </c>
      <c r="D3222">
        <v>42.81</v>
      </c>
      <c r="E3222">
        <f>IFERROR(VLOOKUP(Table_ExternalData_15[[#This Row],[Id]],Rabati!B:C,2,0),0)</f>
        <v>30</v>
      </c>
      <c r="F3222">
        <v>6</v>
      </c>
      <c r="G3222" t="str">
        <f>VLOOKUP(Table_ExternalData_15[[#This Row],[Id]],'Blagovna izdelek'!A:C,3,0)</f>
        <v>EFB</v>
      </c>
      <c r="H3222">
        <f>Table_ExternalData_15[[#This Row],[Rabat]]*0.2</f>
        <v>6</v>
      </c>
      <c r="I3222" s="2">
        <f>Table_ExternalData_15[[#This Row],[Price]]-(Table_ExternalData_15[[#This Row],[Price]]*Table_ExternalData_15[[#This Row],[BB rabat]])/100</f>
        <v>40.241399999999999</v>
      </c>
      <c r="J3222" s="2">
        <f>Table_ExternalData_15[[#This Row],[BB cena]]*Table_ExternalData_15[[#Headers],[1,22]]</f>
        <v>49.094507999999998</v>
      </c>
      <c r="K3222" s="2">
        <f>Table_ExternalData_15[[#This Row],[Price]]*Table_ExternalData_15[[#Headers],[1,22]]</f>
        <v>52.228200000000001</v>
      </c>
      <c r="L3222" s="7">
        <f>IF(G3222="White Shark",E3222*0.5,IF(G3222="Sbox",E3222*0.5,IF(G3222="Tenda",E3222*0.5,E3222*0.2)))/100</f>
        <v>0.06</v>
      </c>
      <c r="M3222" s="2">
        <f>Table_ExternalData_15[[#This Row],[Price]]-Table_ExternalData_15[[#This Row],[Price]]*Table_ExternalData_15[[#This Row],[extra popust]]</f>
        <v>40.241399999999999</v>
      </c>
      <c r="N3222" s="2">
        <f>IF(M3222&lt;I3222,M3222,I3222)</f>
        <v>40.241399999999999</v>
      </c>
      <c r="O3222" s="12" t="str">
        <f>IF(N3222&lt;I3222,$U$1," ")</f>
        <v xml:space="preserve"> </v>
      </c>
      <c r="P3222" s="12" t="str">
        <f>IFERROR((O3222+30)," ")</f>
        <v xml:space="preserve"> </v>
      </c>
      <c r="Q3222" s="2">
        <f ca="1">IF(O3222=$U$1,N3222,"0")*1.22</f>
        <v>0</v>
      </c>
    </row>
    <row r="3223" spans="1:17" x14ac:dyDescent="0.25">
      <c r="A3223" t="s">
        <v>6255</v>
      </c>
      <c r="B3223" t="s">
        <v>6254</v>
      </c>
      <c r="C3223">
        <v>14339</v>
      </c>
      <c r="D3223">
        <v>12.02</v>
      </c>
      <c r="E3223">
        <f>IFERROR(VLOOKUP(Table_ExternalData_15[[#This Row],[Id]],Rabati!B:C,2,0),0)</f>
        <v>30</v>
      </c>
      <c r="F3223">
        <v>0</v>
      </c>
      <c r="G3223" t="str">
        <f>VLOOKUP(Table_ExternalData_15[[#This Row],[Id]],'Blagovna izdelek'!A:C,3,0)</f>
        <v>EFB</v>
      </c>
      <c r="H3223">
        <f>Table_ExternalData_15[[#This Row],[Rabat]]*0.2</f>
        <v>6</v>
      </c>
      <c r="I3223" s="2">
        <f>Table_ExternalData_15[[#This Row],[Price]]-(Table_ExternalData_15[[#This Row],[Price]]*Table_ExternalData_15[[#This Row],[BB rabat]])/100</f>
        <v>11.2988</v>
      </c>
      <c r="J3223" s="2">
        <f>Table_ExternalData_15[[#This Row],[BB cena]]*Table_ExternalData_15[[#Headers],[1,22]]</f>
        <v>13.784535999999999</v>
      </c>
      <c r="K3223" s="2">
        <f>Table_ExternalData_15[[#This Row],[Price]]*Table_ExternalData_15[[#Headers],[1,22]]</f>
        <v>14.664399999999999</v>
      </c>
      <c r="L3223" s="7">
        <f>IF(G3223="White Shark",E3223*0.5,IF(G3223="Sbox",E3223*0.5,IF(G3223="Tenda",E3223*0.5,E3223*0.2)))/100</f>
        <v>0.06</v>
      </c>
      <c r="M3223" s="2">
        <f>Table_ExternalData_15[[#This Row],[Price]]-Table_ExternalData_15[[#This Row],[Price]]*Table_ExternalData_15[[#This Row],[extra popust]]</f>
        <v>11.2988</v>
      </c>
      <c r="N3223" s="2">
        <f>IF(M3223&lt;I3223,M3223,I3223)</f>
        <v>11.2988</v>
      </c>
      <c r="O3223" s="12" t="str">
        <f>IF(N3223&lt;I3223,$U$1," ")</f>
        <v xml:space="preserve"> </v>
      </c>
      <c r="P3223" s="12" t="str">
        <f>IFERROR((O3223+30)," ")</f>
        <v xml:space="preserve"> </v>
      </c>
      <c r="Q3223" s="2">
        <f ca="1">IF(O3223=$U$1,N3223,"0")*1.22</f>
        <v>0</v>
      </c>
    </row>
    <row r="3224" spans="1:17" x14ac:dyDescent="0.25">
      <c r="A3224" t="s">
        <v>6278</v>
      </c>
      <c r="B3224" t="s">
        <v>6277</v>
      </c>
      <c r="C3224">
        <v>14360</v>
      </c>
      <c r="D3224">
        <v>4.8</v>
      </c>
      <c r="E3224">
        <f>IFERROR(VLOOKUP(Table_ExternalData_15[[#This Row],[Id]],Rabati!B:C,2,0),0)</f>
        <v>20</v>
      </c>
      <c r="F3224">
        <v>10</v>
      </c>
      <c r="G3224" t="str">
        <f>VLOOKUP(Table_ExternalData_15[[#This Row],[Id]],'Blagovna izdelek'!A:C,3,0)</f>
        <v>EFB</v>
      </c>
      <c r="H3224">
        <f>Table_ExternalData_15[[#This Row],[Rabat]]*0.2</f>
        <v>4</v>
      </c>
      <c r="I3224" s="2">
        <f>Table_ExternalData_15[[#This Row],[Price]]-(Table_ExternalData_15[[#This Row],[Price]]*Table_ExternalData_15[[#This Row],[BB rabat]])/100</f>
        <v>4.6079999999999997</v>
      </c>
      <c r="J3224" s="2">
        <f>Table_ExternalData_15[[#This Row],[BB cena]]*Table_ExternalData_15[[#Headers],[1,22]]</f>
        <v>5.6217599999999992</v>
      </c>
      <c r="K3224" s="2">
        <f>Table_ExternalData_15[[#This Row],[Price]]*Table_ExternalData_15[[#Headers],[1,22]]</f>
        <v>5.8559999999999999</v>
      </c>
      <c r="L3224" s="7">
        <f>IF(G3224="White Shark",E3224*0.5,IF(G3224="Sbox",E3224*0.5,IF(G3224="Tenda",E3224*0.5,E3224*0.2)))/100</f>
        <v>0.04</v>
      </c>
      <c r="M3224" s="2">
        <f>Table_ExternalData_15[[#This Row],[Price]]-Table_ExternalData_15[[#This Row],[Price]]*Table_ExternalData_15[[#This Row],[extra popust]]</f>
        <v>4.6079999999999997</v>
      </c>
      <c r="N3224" s="2">
        <f>IF(M3224&lt;I3224,M3224,I3224)</f>
        <v>4.6079999999999997</v>
      </c>
      <c r="O3224" s="12" t="str">
        <f>IF(N3224&lt;I3224,$U$1," ")</f>
        <v xml:space="preserve"> </v>
      </c>
      <c r="P3224" s="12" t="str">
        <f>IFERROR((O3224+30)," ")</f>
        <v xml:space="preserve"> </v>
      </c>
      <c r="Q3224" s="2">
        <f ca="1">IF(O3224=$U$1,N3224,"0")*1.22</f>
        <v>0</v>
      </c>
    </row>
    <row r="3225" spans="1:17" x14ac:dyDescent="0.25">
      <c r="A3225" t="s">
        <v>6280</v>
      </c>
      <c r="B3225" t="s">
        <v>6279</v>
      </c>
      <c r="C3225">
        <v>14361</v>
      </c>
      <c r="D3225">
        <v>5.0999999999999996</v>
      </c>
      <c r="E3225">
        <f>IFERROR(VLOOKUP(Table_ExternalData_15[[#This Row],[Id]],Rabati!B:C,2,0),0)</f>
        <v>20</v>
      </c>
      <c r="F3225">
        <v>3</v>
      </c>
      <c r="G3225" t="str">
        <f>VLOOKUP(Table_ExternalData_15[[#This Row],[Id]],'Blagovna izdelek'!A:C,3,0)</f>
        <v>EFB</v>
      </c>
      <c r="H3225">
        <f>Table_ExternalData_15[[#This Row],[Rabat]]*0.2</f>
        <v>4</v>
      </c>
      <c r="I3225" s="2">
        <f>Table_ExternalData_15[[#This Row],[Price]]-(Table_ExternalData_15[[#This Row],[Price]]*Table_ExternalData_15[[#This Row],[BB rabat]])/100</f>
        <v>4.8959999999999999</v>
      </c>
      <c r="J3225" s="2">
        <f>Table_ExternalData_15[[#This Row],[BB cena]]*Table_ExternalData_15[[#Headers],[1,22]]</f>
        <v>5.9731199999999998</v>
      </c>
      <c r="K3225" s="2">
        <f>Table_ExternalData_15[[#This Row],[Price]]*Table_ExternalData_15[[#Headers],[1,22]]</f>
        <v>6.2219999999999995</v>
      </c>
      <c r="L3225" s="7">
        <f>IF(G3225="White Shark",E3225*0.5,IF(G3225="Sbox",E3225*0.5,IF(G3225="Tenda",E3225*0.5,E3225*0.2)))/100</f>
        <v>0.04</v>
      </c>
      <c r="M3225" s="2">
        <f>Table_ExternalData_15[[#This Row],[Price]]-Table_ExternalData_15[[#This Row],[Price]]*Table_ExternalData_15[[#This Row],[extra popust]]</f>
        <v>4.8959999999999999</v>
      </c>
      <c r="N3225" s="2">
        <f>IF(M3225&lt;I3225,M3225,I3225)</f>
        <v>4.8959999999999999</v>
      </c>
      <c r="O3225" s="12" t="str">
        <f>IF(N3225&lt;I3225,$U$1," ")</f>
        <v xml:space="preserve"> </v>
      </c>
      <c r="P3225" s="12" t="str">
        <f>IFERROR((O3225+30)," ")</f>
        <v xml:space="preserve"> </v>
      </c>
      <c r="Q3225" s="2">
        <f ca="1">IF(O3225=$U$1,N3225,"0")*1.22</f>
        <v>0</v>
      </c>
    </row>
    <row r="3226" spans="1:17" x14ac:dyDescent="0.25">
      <c r="A3226" t="s">
        <v>6282</v>
      </c>
      <c r="B3226" t="s">
        <v>6281</v>
      </c>
      <c r="C3226">
        <v>14362</v>
      </c>
      <c r="D3226">
        <v>5.46</v>
      </c>
      <c r="E3226">
        <f>IFERROR(VLOOKUP(Table_ExternalData_15[[#This Row],[Id]],Rabati!B:C,2,0),0)</f>
        <v>20</v>
      </c>
      <c r="F3226">
        <v>5</v>
      </c>
      <c r="G3226" t="str">
        <f>VLOOKUP(Table_ExternalData_15[[#This Row],[Id]],'Blagovna izdelek'!A:C,3,0)</f>
        <v>EFB</v>
      </c>
      <c r="H3226">
        <f>Table_ExternalData_15[[#This Row],[Rabat]]*0.2</f>
        <v>4</v>
      </c>
      <c r="I3226" s="2">
        <f>Table_ExternalData_15[[#This Row],[Price]]-(Table_ExternalData_15[[#This Row],[Price]]*Table_ExternalData_15[[#This Row],[BB rabat]])/100</f>
        <v>5.2416</v>
      </c>
      <c r="J3226" s="2">
        <f>Table_ExternalData_15[[#This Row],[BB cena]]*Table_ExternalData_15[[#Headers],[1,22]]</f>
        <v>6.3947519999999995</v>
      </c>
      <c r="K3226" s="2">
        <f>Table_ExternalData_15[[#This Row],[Price]]*Table_ExternalData_15[[#Headers],[1,22]]</f>
        <v>6.6612</v>
      </c>
      <c r="L3226" s="7">
        <f>IF(G3226="White Shark",E3226*0.5,IF(G3226="Sbox",E3226*0.5,IF(G3226="Tenda",E3226*0.5,E3226*0.2)))/100</f>
        <v>0.04</v>
      </c>
      <c r="M3226" s="2">
        <f>Table_ExternalData_15[[#This Row],[Price]]-Table_ExternalData_15[[#This Row],[Price]]*Table_ExternalData_15[[#This Row],[extra popust]]</f>
        <v>5.2416</v>
      </c>
      <c r="N3226" s="2">
        <f>IF(M3226&lt;I3226,M3226,I3226)</f>
        <v>5.2416</v>
      </c>
      <c r="O3226" s="12" t="str">
        <f>IF(N3226&lt;I3226,$U$1," ")</f>
        <v xml:space="preserve"> </v>
      </c>
      <c r="P3226" s="12" t="str">
        <f>IFERROR((O3226+30)," ")</f>
        <v xml:space="preserve"> </v>
      </c>
      <c r="Q3226" s="2">
        <f ca="1">IF(O3226=$U$1,N3226,"0")*1.22</f>
        <v>0</v>
      </c>
    </row>
    <row r="3227" spans="1:17" x14ac:dyDescent="0.25">
      <c r="A3227" t="s">
        <v>6416</v>
      </c>
      <c r="B3227" t="s">
        <v>9880</v>
      </c>
      <c r="C3227">
        <v>14492</v>
      </c>
      <c r="D3227">
        <v>5.49</v>
      </c>
      <c r="E3227">
        <f>IFERROR(VLOOKUP(Table_ExternalData_15[[#This Row],[Id]],Rabati!B:C,2,0),0)</f>
        <v>30</v>
      </c>
      <c r="F3227">
        <v>0</v>
      </c>
      <c r="G3227" t="str">
        <f>VLOOKUP(Table_ExternalData_15[[#This Row],[Id]],'Blagovna izdelek'!A:C,3,0)</f>
        <v>EFB</v>
      </c>
      <c r="H3227">
        <f>Table_ExternalData_15[[#This Row],[Rabat]]*0.2</f>
        <v>6</v>
      </c>
      <c r="I3227" s="2">
        <f>Table_ExternalData_15[[#This Row],[Price]]-(Table_ExternalData_15[[#This Row],[Price]]*Table_ExternalData_15[[#This Row],[BB rabat]])/100</f>
        <v>5.1606000000000005</v>
      </c>
      <c r="J3227" s="2">
        <f>Table_ExternalData_15[[#This Row],[BB cena]]*Table_ExternalData_15[[#Headers],[1,22]]</f>
        <v>6.2959320000000005</v>
      </c>
      <c r="K3227" s="2">
        <f>Table_ExternalData_15[[#This Row],[Price]]*Table_ExternalData_15[[#Headers],[1,22]]</f>
        <v>6.6978</v>
      </c>
      <c r="L3227" s="7">
        <f>IF(G3227="White Shark",E3227*0.5,IF(G3227="Sbox",E3227*0.5,IF(G3227="Tenda",E3227*0.5,E3227*0.2)))/100</f>
        <v>0.06</v>
      </c>
      <c r="M3227" s="2">
        <f>Table_ExternalData_15[[#This Row],[Price]]-Table_ExternalData_15[[#This Row],[Price]]*Table_ExternalData_15[[#This Row],[extra popust]]</f>
        <v>5.1606000000000005</v>
      </c>
      <c r="N3227" s="2">
        <f>IF(M3227&lt;I3227,M3227,I3227)</f>
        <v>5.1606000000000005</v>
      </c>
      <c r="O3227" s="12" t="str">
        <f>IF(N3227&lt;I3227,$U$1," ")</f>
        <v xml:space="preserve"> </v>
      </c>
      <c r="P3227" s="12" t="str">
        <f>IFERROR((O3227+30)," ")</f>
        <v xml:space="preserve"> </v>
      </c>
      <c r="Q3227" s="2">
        <f ca="1">IF(O3227=$U$1,N3227,"0")*1.22</f>
        <v>0</v>
      </c>
    </row>
    <row r="3228" spans="1:17" x14ac:dyDescent="0.25">
      <c r="A3228" t="s">
        <v>6463</v>
      </c>
      <c r="B3228" t="s">
        <v>6462</v>
      </c>
      <c r="C3228">
        <v>14529</v>
      </c>
      <c r="D3228">
        <v>10.62</v>
      </c>
      <c r="E3228">
        <f>IFERROR(VLOOKUP(Table_ExternalData_15[[#This Row],[Id]],Rabati!B:C,2,0),0)</f>
        <v>30</v>
      </c>
      <c r="F3228">
        <v>1</v>
      </c>
      <c r="G3228" t="str">
        <f>VLOOKUP(Table_ExternalData_15[[#This Row],[Id]],'Blagovna izdelek'!A:C,3,0)</f>
        <v>EFB</v>
      </c>
      <c r="H3228">
        <f>Table_ExternalData_15[[#This Row],[Rabat]]*0.2</f>
        <v>6</v>
      </c>
      <c r="I3228" s="2">
        <f>Table_ExternalData_15[[#This Row],[Price]]-(Table_ExternalData_15[[#This Row],[Price]]*Table_ExternalData_15[[#This Row],[BB rabat]])/100</f>
        <v>9.9827999999999992</v>
      </c>
      <c r="J3228" s="2">
        <f>Table_ExternalData_15[[#This Row],[BB cena]]*Table_ExternalData_15[[#Headers],[1,22]]</f>
        <v>12.179015999999999</v>
      </c>
      <c r="K3228" s="2">
        <f>Table_ExternalData_15[[#This Row],[Price]]*Table_ExternalData_15[[#Headers],[1,22]]</f>
        <v>12.956399999999999</v>
      </c>
      <c r="L3228" s="7">
        <f>IF(G3228="White Shark",E3228*0.5,IF(G3228="Sbox",E3228*0.5,IF(G3228="Tenda",E3228*0.5,E3228*0.2)))/100</f>
        <v>0.06</v>
      </c>
      <c r="M3228" s="2">
        <f>Table_ExternalData_15[[#This Row],[Price]]-Table_ExternalData_15[[#This Row],[Price]]*Table_ExternalData_15[[#This Row],[extra popust]]</f>
        <v>9.9827999999999992</v>
      </c>
      <c r="N3228" s="2">
        <f>IF(M3228&lt;I3228,M3228,I3228)</f>
        <v>9.9827999999999992</v>
      </c>
      <c r="O3228" s="12" t="str">
        <f>IF(N3228&lt;I3228,$U$1," ")</f>
        <v xml:space="preserve"> </v>
      </c>
      <c r="P3228" s="12" t="str">
        <f>IFERROR((O3228+30)," ")</f>
        <v xml:space="preserve"> </v>
      </c>
      <c r="Q3228" s="2">
        <f ca="1">IF(O3228=$U$1,N3228,"0")*1.22</f>
        <v>0</v>
      </c>
    </row>
    <row r="3229" spans="1:17" x14ac:dyDescent="0.25">
      <c r="A3229" t="s">
        <v>6566</v>
      </c>
      <c r="B3229" t="s">
        <v>9724</v>
      </c>
      <c r="C3229">
        <v>14616</v>
      </c>
      <c r="D3229">
        <v>3.5</v>
      </c>
      <c r="E3229">
        <f>IFERROR(VLOOKUP(Table_ExternalData_15[[#This Row],[Id]],Rabati!B:C,2,0),0)</f>
        <v>30</v>
      </c>
      <c r="F3229">
        <v>0</v>
      </c>
      <c r="G3229" t="str">
        <f>VLOOKUP(Table_ExternalData_15[[#This Row],[Id]],'Blagovna izdelek'!A:C,3,0)</f>
        <v>EFB</v>
      </c>
      <c r="H3229">
        <f>Table_ExternalData_15[[#This Row],[Rabat]]*0.2</f>
        <v>6</v>
      </c>
      <c r="I3229" s="2">
        <f>Table_ExternalData_15[[#This Row],[Price]]-(Table_ExternalData_15[[#This Row],[Price]]*Table_ExternalData_15[[#This Row],[BB rabat]])/100</f>
        <v>3.29</v>
      </c>
      <c r="J3229" s="2">
        <f>Table_ExternalData_15[[#This Row],[BB cena]]*Table_ExternalData_15[[#Headers],[1,22]]</f>
        <v>4.0137999999999998</v>
      </c>
      <c r="K3229" s="2">
        <f>Table_ExternalData_15[[#This Row],[Price]]*Table_ExternalData_15[[#Headers],[1,22]]</f>
        <v>4.2699999999999996</v>
      </c>
      <c r="L3229" s="7">
        <f>IF(G3229="White Shark",E3229*0.5,IF(G3229="Sbox",E3229*0.5,IF(G3229="Tenda",E3229*0.5,E3229*0.2)))/100</f>
        <v>0.06</v>
      </c>
      <c r="M3229" s="2">
        <f>Table_ExternalData_15[[#This Row],[Price]]-Table_ExternalData_15[[#This Row],[Price]]*Table_ExternalData_15[[#This Row],[extra popust]]</f>
        <v>3.29</v>
      </c>
      <c r="N3229" s="2">
        <f>IF(M3229&lt;I3229,M3229,I3229)</f>
        <v>3.29</v>
      </c>
      <c r="O3229" s="12" t="str">
        <f>IF(N3229&lt;I3229,$U$1," ")</f>
        <v xml:space="preserve"> </v>
      </c>
      <c r="P3229" s="12" t="str">
        <f>IFERROR((O3229+30)," ")</f>
        <v xml:space="preserve"> </v>
      </c>
      <c r="Q3229" s="2">
        <f ca="1">IF(O3229=$U$1,N3229,"0")*1.22</f>
        <v>0</v>
      </c>
    </row>
    <row r="3230" spans="1:17" x14ac:dyDescent="0.25">
      <c r="A3230" t="s">
        <v>6622</v>
      </c>
      <c r="B3230" t="s">
        <v>6621</v>
      </c>
      <c r="C3230">
        <v>14661</v>
      </c>
      <c r="D3230">
        <v>416.97</v>
      </c>
      <c r="E3230">
        <f>IFERROR(VLOOKUP(Table_ExternalData_15[[#This Row],[Id]],Rabati!B:C,2,0),0)</f>
        <v>20</v>
      </c>
      <c r="F3230">
        <v>0</v>
      </c>
      <c r="G3230" t="str">
        <f>VLOOKUP(Table_ExternalData_15[[#This Row],[Id]],'Blagovna izdelek'!A:C,3,0)</f>
        <v>EFB</v>
      </c>
      <c r="H3230">
        <f>Table_ExternalData_15[[#This Row],[Rabat]]*0.2</f>
        <v>4</v>
      </c>
      <c r="I3230" s="2">
        <f>Table_ExternalData_15[[#This Row],[Price]]-(Table_ExternalData_15[[#This Row],[Price]]*Table_ExternalData_15[[#This Row],[BB rabat]])/100</f>
        <v>400.2912</v>
      </c>
      <c r="J3230" s="2">
        <f>Table_ExternalData_15[[#This Row],[BB cena]]*Table_ExternalData_15[[#Headers],[1,22]]</f>
        <v>488.35526399999998</v>
      </c>
      <c r="K3230" s="2">
        <f>Table_ExternalData_15[[#This Row],[Price]]*Table_ExternalData_15[[#Headers],[1,22]]</f>
        <v>508.70340000000004</v>
      </c>
      <c r="L3230" s="7">
        <f>IF(G3230="White Shark",E3230*0.5,IF(G3230="Sbox",E3230*0.5,IF(G3230="Tenda",E3230*0.5,E3230*0.2)))/100</f>
        <v>0.04</v>
      </c>
      <c r="M3230" s="2">
        <f>Table_ExternalData_15[[#This Row],[Price]]-Table_ExternalData_15[[#This Row],[Price]]*Table_ExternalData_15[[#This Row],[extra popust]]</f>
        <v>400.2912</v>
      </c>
      <c r="N3230" s="2">
        <f>IF(M3230&lt;I3230,M3230,I3230)</f>
        <v>400.2912</v>
      </c>
      <c r="O3230" s="12" t="str">
        <f>IF(N3230&lt;I3230,$U$1," ")</f>
        <v xml:space="preserve"> </v>
      </c>
      <c r="P3230" s="12" t="str">
        <f>IFERROR((O3230+30)," ")</f>
        <v xml:space="preserve"> </v>
      </c>
      <c r="Q3230" s="2">
        <f ca="1">IF(O3230=$U$1,N3230,"0")*1.22</f>
        <v>0</v>
      </c>
    </row>
    <row r="3231" spans="1:17" x14ac:dyDescent="0.25">
      <c r="A3231" t="s">
        <v>6640</v>
      </c>
      <c r="B3231" t="s">
        <v>6639</v>
      </c>
      <c r="C3231">
        <v>14674</v>
      </c>
      <c r="D3231">
        <v>9.98</v>
      </c>
      <c r="E3231">
        <f>IFERROR(VLOOKUP(Table_ExternalData_15[[#This Row],[Id]],Rabati!B:C,2,0),0)</f>
        <v>30</v>
      </c>
      <c r="F3231">
        <v>51</v>
      </c>
      <c r="G3231" t="str">
        <f>VLOOKUP(Table_ExternalData_15[[#This Row],[Id]],'Blagovna izdelek'!A:C,3,0)</f>
        <v>EFB</v>
      </c>
      <c r="H3231">
        <f>Table_ExternalData_15[[#This Row],[Rabat]]*0.2</f>
        <v>6</v>
      </c>
      <c r="I3231" s="2">
        <f>Table_ExternalData_15[[#This Row],[Price]]-(Table_ExternalData_15[[#This Row],[Price]]*Table_ExternalData_15[[#This Row],[BB rabat]])/100</f>
        <v>9.3811999999999998</v>
      </c>
      <c r="J3231" s="2">
        <f>Table_ExternalData_15[[#This Row],[BB cena]]*Table_ExternalData_15[[#Headers],[1,22]]</f>
        <v>11.445063999999999</v>
      </c>
      <c r="K3231" s="2">
        <f>Table_ExternalData_15[[#This Row],[Price]]*Table_ExternalData_15[[#Headers],[1,22]]</f>
        <v>12.175600000000001</v>
      </c>
      <c r="L3231" s="7">
        <f>IF(G3231="White Shark",E3231*0.5,IF(G3231="Sbox",E3231*0.5,IF(G3231="Tenda",E3231*0.5,E3231*0.2)))/100</f>
        <v>0.06</v>
      </c>
      <c r="M3231" s="2">
        <f>Table_ExternalData_15[[#This Row],[Price]]-Table_ExternalData_15[[#This Row],[Price]]*Table_ExternalData_15[[#This Row],[extra popust]]</f>
        <v>9.3811999999999998</v>
      </c>
      <c r="N3231" s="2">
        <f>IF(M3231&lt;I3231,M3231,I3231)</f>
        <v>9.3811999999999998</v>
      </c>
      <c r="O3231" s="12" t="str">
        <f>IF(N3231&lt;I3231,$U$1," ")</f>
        <v xml:space="preserve"> </v>
      </c>
      <c r="P3231" s="12" t="str">
        <f>IFERROR((O3231+30)," ")</f>
        <v xml:space="preserve"> </v>
      </c>
      <c r="Q3231" s="2">
        <f ca="1">IF(O3231=$U$1,N3231,"0")*1.22</f>
        <v>0</v>
      </c>
    </row>
    <row r="3232" spans="1:17" x14ac:dyDescent="0.25">
      <c r="A3232" t="s">
        <v>6754</v>
      </c>
      <c r="B3232" t="s">
        <v>6753</v>
      </c>
      <c r="C3232">
        <v>14755</v>
      </c>
      <c r="D3232">
        <v>27.55</v>
      </c>
      <c r="E3232">
        <f>IFERROR(VLOOKUP(Table_ExternalData_15[[#This Row],[Id]],Rabati!B:C,2,0),0)</f>
        <v>25</v>
      </c>
      <c r="F3232">
        <v>0</v>
      </c>
      <c r="G3232" t="str">
        <f>VLOOKUP(Table_ExternalData_15[[#This Row],[Id]],'Blagovna izdelek'!A:C,3,0)</f>
        <v>EFB</v>
      </c>
      <c r="H3232">
        <f>Table_ExternalData_15[[#This Row],[Rabat]]*0.2</f>
        <v>5</v>
      </c>
      <c r="I3232" s="2">
        <f>Table_ExternalData_15[[#This Row],[Price]]-(Table_ExternalData_15[[#This Row],[Price]]*Table_ExternalData_15[[#This Row],[BB rabat]])/100</f>
        <v>26.172499999999999</v>
      </c>
      <c r="J3232" s="2">
        <f>Table_ExternalData_15[[#This Row],[BB cena]]*Table_ExternalData_15[[#Headers],[1,22]]</f>
        <v>31.930449999999997</v>
      </c>
      <c r="K3232" s="2">
        <f>Table_ExternalData_15[[#This Row],[Price]]*Table_ExternalData_15[[#Headers],[1,22]]</f>
        <v>33.610999999999997</v>
      </c>
      <c r="L3232" s="7">
        <f>IF(G3232="White Shark",E3232*0.5,IF(G3232="Sbox",E3232*0.5,IF(G3232="Tenda",E3232*0.5,E3232*0.2)))/100</f>
        <v>0.05</v>
      </c>
      <c r="M3232" s="2">
        <f>Table_ExternalData_15[[#This Row],[Price]]-Table_ExternalData_15[[#This Row],[Price]]*Table_ExternalData_15[[#This Row],[extra popust]]</f>
        <v>26.172499999999999</v>
      </c>
      <c r="N3232" s="2">
        <f>IF(M3232&lt;I3232,M3232,I3232)</f>
        <v>26.172499999999999</v>
      </c>
      <c r="O3232" s="12" t="str">
        <f>IF(N3232&lt;I3232,$U$1," ")</f>
        <v xml:space="preserve"> </v>
      </c>
      <c r="P3232" s="12" t="str">
        <f>IFERROR((O3232+30)," ")</f>
        <v xml:space="preserve"> </v>
      </c>
      <c r="Q3232" s="2">
        <f ca="1">IF(O3232=$U$1,N3232,"0")*1.22</f>
        <v>0</v>
      </c>
    </row>
    <row r="3233" spans="1:17" x14ac:dyDescent="0.25">
      <c r="A3233" t="s">
        <v>6760</v>
      </c>
      <c r="B3233" t="s">
        <v>6759</v>
      </c>
      <c r="C3233">
        <v>14758</v>
      </c>
      <c r="D3233">
        <v>4.08</v>
      </c>
      <c r="E3233">
        <f>IFERROR(VLOOKUP(Table_ExternalData_15[[#This Row],[Id]],Rabati!B:C,2,0),0)</f>
        <v>30</v>
      </c>
      <c r="F3233">
        <v>33</v>
      </c>
      <c r="G3233" t="str">
        <f>VLOOKUP(Table_ExternalData_15[[#This Row],[Id]],'Blagovna izdelek'!A:C,3,0)</f>
        <v>EFB</v>
      </c>
      <c r="H3233">
        <f>Table_ExternalData_15[[#This Row],[Rabat]]*0.2</f>
        <v>6</v>
      </c>
      <c r="I3233" s="2">
        <f>Table_ExternalData_15[[#This Row],[Price]]-(Table_ExternalData_15[[#This Row],[Price]]*Table_ExternalData_15[[#This Row],[BB rabat]])/100</f>
        <v>3.8351999999999999</v>
      </c>
      <c r="J3233" s="2">
        <f>Table_ExternalData_15[[#This Row],[BB cena]]*Table_ExternalData_15[[#Headers],[1,22]]</f>
        <v>4.6789439999999995</v>
      </c>
      <c r="K3233" s="2">
        <f>Table_ExternalData_15[[#This Row],[Price]]*Table_ExternalData_15[[#Headers],[1,22]]</f>
        <v>4.9775999999999998</v>
      </c>
      <c r="L3233" s="7">
        <f>IF(G3233="White Shark",E3233*0.5,IF(G3233="Sbox",E3233*0.5,IF(G3233="Tenda",E3233*0.5,E3233*0.2)))/100</f>
        <v>0.06</v>
      </c>
      <c r="M3233" s="2">
        <f>Table_ExternalData_15[[#This Row],[Price]]-Table_ExternalData_15[[#This Row],[Price]]*Table_ExternalData_15[[#This Row],[extra popust]]</f>
        <v>3.8351999999999999</v>
      </c>
      <c r="N3233" s="2">
        <f>IF(M3233&lt;I3233,M3233,I3233)</f>
        <v>3.8351999999999999</v>
      </c>
      <c r="O3233" s="12" t="str">
        <f>IF(N3233&lt;I3233,$U$1," ")</f>
        <v xml:space="preserve"> </v>
      </c>
      <c r="P3233" s="12" t="str">
        <f>IFERROR((O3233+30)," ")</f>
        <v xml:space="preserve"> </v>
      </c>
      <c r="Q3233" s="2">
        <f ca="1">IF(O3233=$U$1,N3233,"0")*1.22</f>
        <v>0</v>
      </c>
    </row>
    <row r="3234" spans="1:17" x14ac:dyDescent="0.25">
      <c r="A3234" t="s">
        <v>6762</v>
      </c>
      <c r="B3234" t="s">
        <v>6761</v>
      </c>
      <c r="C3234">
        <v>14759</v>
      </c>
      <c r="D3234">
        <v>5.21</v>
      </c>
      <c r="E3234">
        <f>IFERROR(VLOOKUP(Table_ExternalData_15[[#This Row],[Id]],Rabati!B:C,2,0),0)</f>
        <v>30</v>
      </c>
      <c r="F3234">
        <v>23</v>
      </c>
      <c r="G3234" t="str">
        <f>VLOOKUP(Table_ExternalData_15[[#This Row],[Id]],'Blagovna izdelek'!A:C,3,0)</f>
        <v>EFB</v>
      </c>
      <c r="H3234">
        <f>Table_ExternalData_15[[#This Row],[Rabat]]*0.2</f>
        <v>6</v>
      </c>
      <c r="I3234" s="2">
        <f>Table_ExternalData_15[[#This Row],[Price]]-(Table_ExternalData_15[[#This Row],[Price]]*Table_ExternalData_15[[#This Row],[BB rabat]])/100</f>
        <v>4.8974000000000002</v>
      </c>
      <c r="J3234" s="2">
        <f>Table_ExternalData_15[[#This Row],[BB cena]]*Table_ExternalData_15[[#Headers],[1,22]]</f>
        <v>5.9748280000000005</v>
      </c>
      <c r="K3234" s="2">
        <f>Table_ExternalData_15[[#This Row],[Price]]*Table_ExternalData_15[[#Headers],[1,22]]</f>
        <v>6.3561999999999994</v>
      </c>
      <c r="L3234" s="7">
        <f>IF(G3234="White Shark",E3234*0.5,IF(G3234="Sbox",E3234*0.5,IF(G3234="Tenda",E3234*0.5,E3234*0.2)))/100</f>
        <v>0.06</v>
      </c>
      <c r="M3234" s="2">
        <f>Table_ExternalData_15[[#This Row],[Price]]-Table_ExternalData_15[[#This Row],[Price]]*Table_ExternalData_15[[#This Row],[extra popust]]</f>
        <v>4.8974000000000002</v>
      </c>
      <c r="N3234" s="2">
        <f>IF(M3234&lt;I3234,M3234,I3234)</f>
        <v>4.8974000000000002</v>
      </c>
      <c r="O3234" s="12" t="str">
        <f>IF(N3234&lt;I3234,$U$1," ")</f>
        <v xml:space="preserve"> </v>
      </c>
      <c r="P3234" s="12" t="str">
        <f>IFERROR((O3234+30)," ")</f>
        <v xml:space="preserve"> </v>
      </c>
      <c r="Q3234" s="2">
        <f ca="1">IF(O3234=$U$1,N3234,"0")*1.22</f>
        <v>0</v>
      </c>
    </row>
    <row r="3235" spans="1:17" x14ac:dyDescent="0.25">
      <c r="A3235" t="s">
        <v>6764</v>
      </c>
      <c r="B3235" t="s">
        <v>6763</v>
      </c>
      <c r="C3235">
        <v>14760</v>
      </c>
      <c r="D3235">
        <v>6.98</v>
      </c>
      <c r="E3235">
        <f>IFERROR(VLOOKUP(Table_ExternalData_15[[#This Row],[Id]],Rabati!B:C,2,0),0)</f>
        <v>30</v>
      </c>
      <c r="F3235">
        <v>7</v>
      </c>
      <c r="G3235" t="str">
        <f>VLOOKUP(Table_ExternalData_15[[#This Row],[Id]],'Blagovna izdelek'!A:C,3,0)</f>
        <v>EFB</v>
      </c>
      <c r="H3235">
        <f>Table_ExternalData_15[[#This Row],[Rabat]]*0.2</f>
        <v>6</v>
      </c>
      <c r="I3235" s="2">
        <f>Table_ExternalData_15[[#This Row],[Price]]-(Table_ExternalData_15[[#This Row],[Price]]*Table_ExternalData_15[[#This Row],[BB rabat]])/100</f>
        <v>6.5612000000000004</v>
      </c>
      <c r="J3235" s="2">
        <f>Table_ExternalData_15[[#This Row],[BB cena]]*Table_ExternalData_15[[#Headers],[1,22]]</f>
        <v>8.004664</v>
      </c>
      <c r="K3235" s="2">
        <f>Table_ExternalData_15[[#This Row],[Price]]*Table_ExternalData_15[[#Headers],[1,22]]</f>
        <v>8.5156000000000009</v>
      </c>
      <c r="L3235" s="7">
        <f>IF(G3235="White Shark",E3235*0.5,IF(G3235="Sbox",E3235*0.5,IF(G3235="Tenda",E3235*0.5,E3235*0.2)))/100</f>
        <v>0.06</v>
      </c>
      <c r="M3235" s="2">
        <f>Table_ExternalData_15[[#This Row],[Price]]-Table_ExternalData_15[[#This Row],[Price]]*Table_ExternalData_15[[#This Row],[extra popust]]</f>
        <v>6.5612000000000004</v>
      </c>
      <c r="N3235" s="2">
        <f>IF(M3235&lt;I3235,M3235,I3235)</f>
        <v>6.5612000000000004</v>
      </c>
      <c r="O3235" s="12" t="str">
        <f>IF(N3235&lt;I3235,$U$1," ")</f>
        <v xml:space="preserve"> </v>
      </c>
      <c r="P3235" s="12" t="str">
        <f>IFERROR((O3235+30)," ")</f>
        <v xml:space="preserve"> </v>
      </c>
      <c r="Q3235" s="2">
        <f ca="1">IF(O3235=$U$1,N3235,"0")*1.22</f>
        <v>0</v>
      </c>
    </row>
    <row r="3236" spans="1:17" x14ac:dyDescent="0.25">
      <c r="A3236" t="s">
        <v>6766</v>
      </c>
      <c r="B3236" t="s">
        <v>6765</v>
      </c>
      <c r="C3236">
        <v>14761</v>
      </c>
      <c r="D3236">
        <v>2.57</v>
      </c>
      <c r="E3236">
        <f>IFERROR(VLOOKUP(Table_ExternalData_15[[#This Row],[Id]],Rabati!B:C,2,0),0)</f>
        <v>30</v>
      </c>
      <c r="F3236">
        <v>10</v>
      </c>
      <c r="G3236" t="str">
        <f>VLOOKUP(Table_ExternalData_15[[#This Row],[Id]],'Blagovna izdelek'!A:C,3,0)</f>
        <v>EFB</v>
      </c>
      <c r="H3236">
        <f>Table_ExternalData_15[[#This Row],[Rabat]]*0.2</f>
        <v>6</v>
      </c>
      <c r="I3236" s="2">
        <f>Table_ExternalData_15[[#This Row],[Price]]-(Table_ExternalData_15[[#This Row],[Price]]*Table_ExternalData_15[[#This Row],[BB rabat]])/100</f>
        <v>2.4157999999999999</v>
      </c>
      <c r="J3236" s="2">
        <f>Table_ExternalData_15[[#This Row],[BB cena]]*Table_ExternalData_15[[#Headers],[1,22]]</f>
        <v>2.947276</v>
      </c>
      <c r="K3236" s="2">
        <f>Table_ExternalData_15[[#This Row],[Price]]*Table_ExternalData_15[[#Headers],[1,22]]</f>
        <v>3.1353999999999997</v>
      </c>
      <c r="L3236" s="7">
        <f>IF(G3236="White Shark",E3236*0.5,IF(G3236="Sbox",E3236*0.5,IF(G3236="Tenda",E3236*0.5,E3236*0.2)))/100</f>
        <v>0.06</v>
      </c>
      <c r="M3236" s="2">
        <f>Table_ExternalData_15[[#This Row],[Price]]-Table_ExternalData_15[[#This Row],[Price]]*Table_ExternalData_15[[#This Row],[extra popust]]</f>
        <v>2.4157999999999999</v>
      </c>
      <c r="N3236" s="2">
        <f>IF(M3236&lt;I3236,M3236,I3236)</f>
        <v>2.4157999999999999</v>
      </c>
      <c r="O3236" s="12" t="str">
        <f>IF(N3236&lt;I3236,$U$1," ")</f>
        <v xml:space="preserve"> </v>
      </c>
      <c r="P3236" s="12" t="str">
        <f>IFERROR((O3236+30)," ")</f>
        <v xml:space="preserve"> </v>
      </c>
      <c r="Q3236" s="2">
        <f ca="1">IF(O3236=$U$1,N3236,"0")*1.22</f>
        <v>0</v>
      </c>
    </row>
    <row r="3237" spans="1:17" x14ac:dyDescent="0.25">
      <c r="A3237" t="s">
        <v>6996</v>
      </c>
      <c r="B3237" t="s">
        <v>6995</v>
      </c>
      <c r="C3237">
        <v>14942</v>
      </c>
      <c r="D3237">
        <v>6.03</v>
      </c>
      <c r="E3237">
        <f>IFERROR(VLOOKUP(Table_ExternalData_15[[#This Row],[Id]],Rabati!B:C,2,0),0)</f>
        <v>20</v>
      </c>
      <c r="F3237">
        <v>9</v>
      </c>
      <c r="G3237" t="str">
        <f>VLOOKUP(Table_ExternalData_15[[#This Row],[Id]],'Blagovna izdelek'!A:C,3,0)</f>
        <v>EFB</v>
      </c>
      <c r="H3237">
        <f>Table_ExternalData_15[[#This Row],[Rabat]]*0.2</f>
        <v>4</v>
      </c>
      <c r="I3237" s="2">
        <f>Table_ExternalData_15[[#This Row],[Price]]-(Table_ExternalData_15[[#This Row],[Price]]*Table_ExternalData_15[[#This Row],[BB rabat]])/100</f>
        <v>5.7888000000000002</v>
      </c>
      <c r="J3237" s="2">
        <f>Table_ExternalData_15[[#This Row],[BB cena]]*Table_ExternalData_15[[#Headers],[1,22]]</f>
        <v>7.0623360000000002</v>
      </c>
      <c r="K3237" s="2">
        <f>Table_ExternalData_15[[#This Row],[Price]]*Table_ExternalData_15[[#Headers],[1,22]]</f>
        <v>7.3566000000000003</v>
      </c>
      <c r="L3237" s="7">
        <f>IF(G3237="White Shark",E3237*0.5,IF(G3237="Sbox",E3237*0.5,IF(G3237="Tenda",E3237*0.5,E3237*0.2)))/100</f>
        <v>0.04</v>
      </c>
      <c r="M3237" s="2">
        <f>Table_ExternalData_15[[#This Row],[Price]]-Table_ExternalData_15[[#This Row],[Price]]*Table_ExternalData_15[[#This Row],[extra popust]]</f>
        <v>5.7888000000000002</v>
      </c>
      <c r="N3237" s="2">
        <f>IF(M3237&lt;I3237,M3237,I3237)</f>
        <v>5.7888000000000002</v>
      </c>
      <c r="O3237" s="12" t="str">
        <f>IF(N3237&lt;I3237,$U$1," ")</f>
        <v xml:space="preserve"> </v>
      </c>
      <c r="P3237" s="12" t="str">
        <f>IFERROR((O3237+30)," ")</f>
        <v xml:space="preserve"> </v>
      </c>
      <c r="Q3237" s="2">
        <f ca="1">IF(O3237=$U$1,N3237,"0")*1.22</f>
        <v>0</v>
      </c>
    </row>
    <row r="3238" spans="1:17" x14ac:dyDescent="0.25">
      <c r="A3238" t="s">
        <v>7027</v>
      </c>
      <c r="B3238" t="s">
        <v>4923</v>
      </c>
      <c r="C3238">
        <v>14961</v>
      </c>
      <c r="D3238">
        <v>11.94</v>
      </c>
      <c r="E3238">
        <f>IFERROR(VLOOKUP(Table_ExternalData_15[[#This Row],[Id]],Rabati!B:C,2,0),0)</f>
        <v>30</v>
      </c>
      <c r="F3238">
        <v>3</v>
      </c>
      <c r="G3238" t="str">
        <f>VLOOKUP(Table_ExternalData_15[[#This Row],[Id]],'Blagovna izdelek'!A:C,3,0)</f>
        <v>EFB</v>
      </c>
      <c r="H3238">
        <f>Table_ExternalData_15[[#This Row],[Rabat]]*0.2</f>
        <v>6</v>
      </c>
      <c r="I3238" s="2">
        <f>Table_ExternalData_15[[#This Row],[Price]]-(Table_ExternalData_15[[#This Row],[Price]]*Table_ExternalData_15[[#This Row],[BB rabat]])/100</f>
        <v>11.223599999999999</v>
      </c>
      <c r="J3238" s="2">
        <f>Table_ExternalData_15[[#This Row],[BB cena]]*Table_ExternalData_15[[#Headers],[1,22]]</f>
        <v>13.692791999999999</v>
      </c>
      <c r="K3238" s="2">
        <f>Table_ExternalData_15[[#This Row],[Price]]*Table_ExternalData_15[[#Headers],[1,22]]</f>
        <v>14.566799999999999</v>
      </c>
      <c r="L3238" s="7">
        <f>IF(G3238="White Shark",E3238*0.5,IF(G3238="Sbox",E3238*0.5,IF(G3238="Tenda",E3238*0.5,E3238*0.2)))/100</f>
        <v>0.06</v>
      </c>
      <c r="M3238" s="2">
        <f>Table_ExternalData_15[[#This Row],[Price]]-Table_ExternalData_15[[#This Row],[Price]]*Table_ExternalData_15[[#This Row],[extra popust]]</f>
        <v>11.223599999999999</v>
      </c>
      <c r="N3238" s="2">
        <f>IF(M3238&lt;I3238,M3238,I3238)</f>
        <v>11.223599999999999</v>
      </c>
      <c r="O3238" s="12" t="str">
        <f>IF(N3238&lt;I3238,$U$1," ")</f>
        <v xml:space="preserve"> </v>
      </c>
      <c r="P3238" s="12" t="str">
        <f>IFERROR((O3238+30)," ")</f>
        <v xml:space="preserve"> </v>
      </c>
      <c r="Q3238" s="2">
        <f ca="1">IF(O3238=$U$1,N3238,"0")*1.22</f>
        <v>0</v>
      </c>
    </row>
    <row r="3239" spans="1:17" x14ac:dyDescent="0.25">
      <c r="A3239" t="s">
        <v>7135</v>
      </c>
      <c r="B3239" t="s">
        <v>7134</v>
      </c>
      <c r="C3239">
        <v>15045</v>
      </c>
      <c r="D3239">
        <v>283.97000000000003</v>
      </c>
      <c r="E3239">
        <f>IFERROR(VLOOKUP(Table_ExternalData_15[[#This Row],[Id]],Rabati!B:C,2,0),0)</f>
        <v>10</v>
      </c>
      <c r="F3239">
        <v>0</v>
      </c>
      <c r="G3239" t="str">
        <f>VLOOKUP(Table_ExternalData_15[[#This Row],[Id]],'Blagovna izdelek'!A:C,3,0)</f>
        <v>EFB</v>
      </c>
      <c r="H3239">
        <f>Table_ExternalData_15[[#This Row],[Rabat]]*0.2</f>
        <v>2</v>
      </c>
      <c r="I3239" s="2">
        <f>Table_ExternalData_15[[#This Row],[Price]]-(Table_ExternalData_15[[#This Row],[Price]]*Table_ExternalData_15[[#This Row],[BB rabat]])/100</f>
        <v>278.29060000000004</v>
      </c>
      <c r="J3239" s="2">
        <f>Table_ExternalData_15[[#This Row],[BB cena]]*Table_ExternalData_15[[#Headers],[1,22]]</f>
        <v>339.51453200000003</v>
      </c>
      <c r="K3239" s="2">
        <f>Table_ExternalData_15[[#This Row],[Price]]*Table_ExternalData_15[[#Headers],[1,22]]</f>
        <v>346.44340000000005</v>
      </c>
      <c r="L3239" s="7">
        <f>IF(G3239="White Shark",E3239*0.5,IF(G3239="Sbox",E3239*0.5,IF(G3239="Tenda",E3239*0.5,E3239*0.2)))/100</f>
        <v>0.02</v>
      </c>
      <c r="M3239" s="2">
        <f>Table_ExternalData_15[[#This Row],[Price]]-Table_ExternalData_15[[#This Row],[Price]]*Table_ExternalData_15[[#This Row],[extra popust]]</f>
        <v>278.29060000000004</v>
      </c>
      <c r="N3239" s="2">
        <f>IF(M3239&lt;I3239,M3239,I3239)</f>
        <v>278.29060000000004</v>
      </c>
      <c r="O3239" s="12" t="str">
        <f>IF(N3239&lt;I3239,$U$1," ")</f>
        <v xml:space="preserve"> </v>
      </c>
      <c r="P3239" s="12" t="str">
        <f>IFERROR((O3239+30)," ")</f>
        <v xml:space="preserve"> </v>
      </c>
      <c r="Q3239" s="2">
        <f ca="1">IF(O3239=$U$1,N3239,"0")*1.22</f>
        <v>0</v>
      </c>
    </row>
    <row r="3240" spans="1:17" x14ac:dyDescent="0.25">
      <c r="A3240" t="s">
        <v>7152</v>
      </c>
      <c r="B3240" t="s">
        <v>7151</v>
      </c>
      <c r="C3240">
        <v>15054</v>
      </c>
      <c r="D3240">
        <v>19.559999999999999</v>
      </c>
      <c r="E3240">
        <f>IFERROR(VLOOKUP(Table_ExternalData_15[[#This Row],[Id]],Rabati!B:C,2,0),0)</f>
        <v>20</v>
      </c>
      <c r="F3240">
        <v>10</v>
      </c>
      <c r="G3240" t="str">
        <f>VLOOKUP(Table_ExternalData_15[[#This Row],[Id]],'Blagovna izdelek'!A:C,3,0)</f>
        <v>EFB</v>
      </c>
      <c r="H3240">
        <f>Table_ExternalData_15[[#This Row],[Rabat]]*0.2</f>
        <v>4</v>
      </c>
      <c r="I3240" s="2">
        <f>Table_ExternalData_15[[#This Row],[Price]]-(Table_ExternalData_15[[#This Row],[Price]]*Table_ExternalData_15[[#This Row],[BB rabat]])/100</f>
        <v>18.7776</v>
      </c>
      <c r="J3240" s="2">
        <f>Table_ExternalData_15[[#This Row],[BB cena]]*Table_ExternalData_15[[#Headers],[1,22]]</f>
        <v>22.908671999999999</v>
      </c>
      <c r="K3240" s="2">
        <f>Table_ExternalData_15[[#This Row],[Price]]*Table_ExternalData_15[[#Headers],[1,22]]</f>
        <v>23.863199999999999</v>
      </c>
      <c r="L3240" s="7">
        <f>IF(G3240="White Shark",E3240*0.5,IF(G3240="Sbox",E3240*0.5,IF(G3240="Tenda",E3240*0.5,E3240*0.2)))/100</f>
        <v>0.04</v>
      </c>
      <c r="M3240" s="2">
        <f>Table_ExternalData_15[[#This Row],[Price]]-Table_ExternalData_15[[#This Row],[Price]]*Table_ExternalData_15[[#This Row],[extra popust]]</f>
        <v>18.7776</v>
      </c>
      <c r="N3240" s="2">
        <f>IF(M3240&lt;I3240,M3240,I3240)</f>
        <v>18.7776</v>
      </c>
      <c r="O3240" s="12" t="str">
        <f>IF(N3240&lt;I3240,$U$1," ")</f>
        <v xml:space="preserve"> </v>
      </c>
      <c r="P3240" s="12" t="str">
        <f>IFERROR((O3240+30)," ")</f>
        <v xml:space="preserve"> </v>
      </c>
      <c r="Q3240" s="2">
        <f ca="1">IF(O3240=$U$1,N3240,"0")*1.22</f>
        <v>0</v>
      </c>
    </row>
    <row r="3241" spans="1:17" x14ac:dyDescent="0.25">
      <c r="A3241" t="s">
        <v>7173</v>
      </c>
      <c r="B3241" t="s">
        <v>7172</v>
      </c>
      <c r="C3241">
        <v>15070</v>
      </c>
      <c r="D3241">
        <v>765.89</v>
      </c>
      <c r="E3241">
        <f>IFERROR(VLOOKUP(Table_ExternalData_15[[#This Row],[Id]],Rabati!B:C,2,0),0)</f>
        <v>10</v>
      </c>
      <c r="F3241">
        <v>0</v>
      </c>
      <c r="G3241" t="str">
        <f>VLOOKUP(Table_ExternalData_15[[#This Row],[Id]],'Blagovna izdelek'!A:C,3,0)</f>
        <v>EFB</v>
      </c>
      <c r="H3241">
        <f>Table_ExternalData_15[[#This Row],[Rabat]]*0.2</f>
        <v>2</v>
      </c>
      <c r="I3241" s="2">
        <f>Table_ExternalData_15[[#This Row],[Price]]-(Table_ExternalData_15[[#This Row],[Price]]*Table_ExternalData_15[[#This Row],[BB rabat]])/100</f>
        <v>750.57219999999995</v>
      </c>
      <c r="J3241" s="2">
        <f>Table_ExternalData_15[[#This Row],[BB cena]]*Table_ExternalData_15[[#Headers],[1,22]]</f>
        <v>915.69808399999988</v>
      </c>
      <c r="K3241" s="2">
        <f>Table_ExternalData_15[[#This Row],[Price]]*Table_ExternalData_15[[#Headers],[1,22]]</f>
        <v>934.38580000000002</v>
      </c>
      <c r="L3241" s="7">
        <f>IF(G3241="White Shark",E3241*0.5,IF(G3241="Sbox",E3241*0.5,IF(G3241="Tenda",E3241*0.5,E3241*0.2)))/100</f>
        <v>0.02</v>
      </c>
      <c r="M3241" s="2">
        <f>Table_ExternalData_15[[#This Row],[Price]]-Table_ExternalData_15[[#This Row],[Price]]*Table_ExternalData_15[[#This Row],[extra popust]]</f>
        <v>750.57219999999995</v>
      </c>
      <c r="N3241" s="2">
        <f>IF(M3241&lt;I3241,M3241,I3241)</f>
        <v>750.57219999999995</v>
      </c>
      <c r="O3241" s="12" t="str">
        <f>IF(N3241&lt;I3241,$U$1," ")</f>
        <v xml:space="preserve"> </v>
      </c>
      <c r="P3241" s="12" t="str">
        <f>IFERROR((O3241+30)," ")</f>
        <v xml:space="preserve"> </v>
      </c>
      <c r="Q3241" s="2">
        <f ca="1">IF(O3241=$U$1,N3241,"0")*1.22</f>
        <v>0</v>
      </c>
    </row>
    <row r="3242" spans="1:17" x14ac:dyDescent="0.25">
      <c r="A3242" t="s">
        <v>7432</v>
      </c>
      <c r="B3242" t="s">
        <v>7431</v>
      </c>
      <c r="C3242">
        <v>15237</v>
      </c>
      <c r="D3242">
        <v>1.4</v>
      </c>
      <c r="E3242">
        <f>IFERROR(VLOOKUP(Table_ExternalData_15[[#This Row],[Id]],Rabati!B:C,2,0),0)</f>
        <v>30</v>
      </c>
      <c r="F3242">
        <v>40</v>
      </c>
      <c r="G3242" t="str">
        <f>VLOOKUP(Table_ExternalData_15[[#This Row],[Id]],'Blagovna izdelek'!A:C,3,0)</f>
        <v>EFB</v>
      </c>
      <c r="H3242">
        <f>Table_ExternalData_15[[#This Row],[Rabat]]*0.2</f>
        <v>6</v>
      </c>
      <c r="I3242" s="2">
        <f>Table_ExternalData_15[[#This Row],[Price]]-(Table_ExternalData_15[[#This Row],[Price]]*Table_ExternalData_15[[#This Row],[BB rabat]])/100</f>
        <v>1.3159999999999998</v>
      </c>
      <c r="J3242" s="2">
        <f>Table_ExternalData_15[[#This Row],[BB cena]]*Table_ExternalData_15[[#Headers],[1,22]]</f>
        <v>1.6055199999999998</v>
      </c>
      <c r="K3242" s="2">
        <f>Table_ExternalData_15[[#This Row],[Price]]*Table_ExternalData_15[[#Headers],[1,22]]</f>
        <v>1.708</v>
      </c>
      <c r="L3242" s="7">
        <f>IF(G3242="White Shark",E3242*0.5,IF(G3242="Sbox",E3242*0.5,IF(G3242="Tenda",E3242*0.5,E3242*0.2)))/100</f>
        <v>0.06</v>
      </c>
      <c r="M3242" s="2">
        <f>Table_ExternalData_15[[#This Row],[Price]]-Table_ExternalData_15[[#This Row],[Price]]*Table_ExternalData_15[[#This Row],[extra popust]]</f>
        <v>1.3159999999999998</v>
      </c>
      <c r="N3242" s="2">
        <f>IF(M3242&lt;I3242,M3242,I3242)</f>
        <v>1.3159999999999998</v>
      </c>
      <c r="O3242" s="12" t="str">
        <f>IF(N3242&lt;I3242,$U$1," ")</f>
        <v xml:space="preserve"> </v>
      </c>
      <c r="P3242" s="12" t="str">
        <f>IFERROR((O3242+30)," ")</f>
        <v xml:space="preserve"> </v>
      </c>
      <c r="Q3242" s="2">
        <f ca="1">IF(O3242=$U$1,N3242,"0")*1.22</f>
        <v>0</v>
      </c>
    </row>
    <row r="3243" spans="1:17" x14ac:dyDescent="0.25">
      <c r="A3243" t="s">
        <v>8030</v>
      </c>
      <c r="B3243" t="s">
        <v>8029</v>
      </c>
      <c r="C3243">
        <v>15609</v>
      </c>
      <c r="D3243">
        <v>1.54</v>
      </c>
      <c r="E3243">
        <f>IFERROR(VLOOKUP(Table_ExternalData_15[[#This Row],[Id]],Rabati!B:C,2,0),0)</f>
        <v>30</v>
      </c>
      <c r="F3243">
        <v>75</v>
      </c>
      <c r="G3243" t="str">
        <f>VLOOKUP(Table_ExternalData_15[[#This Row],[Id]],'Blagovna izdelek'!A:C,3,0)</f>
        <v>EFB</v>
      </c>
      <c r="H3243">
        <f>Table_ExternalData_15[[#This Row],[Rabat]]*0.2</f>
        <v>6</v>
      </c>
      <c r="I3243" s="2">
        <f>Table_ExternalData_15[[#This Row],[Price]]-(Table_ExternalData_15[[#This Row],[Price]]*Table_ExternalData_15[[#This Row],[BB rabat]])/100</f>
        <v>1.4476</v>
      </c>
      <c r="J3243" s="2">
        <f>Table_ExternalData_15[[#This Row],[BB cena]]*Table_ExternalData_15[[#Headers],[1,22]]</f>
        <v>1.7660719999999999</v>
      </c>
      <c r="K3243" s="2">
        <f>Table_ExternalData_15[[#This Row],[Price]]*Table_ExternalData_15[[#Headers],[1,22]]</f>
        <v>1.8788</v>
      </c>
      <c r="L3243" s="7">
        <f>IF(G3243="White Shark",E3243*0.5,IF(G3243="Sbox",E3243*0.5,IF(G3243="Tenda",E3243*0.5,E3243*0.2)))/100</f>
        <v>0.06</v>
      </c>
      <c r="M3243" s="2">
        <f>Table_ExternalData_15[[#This Row],[Price]]-Table_ExternalData_15[[#This Row],[Price]]*Table_ExternalData_15[[#This Row],[extra popust]]</f>
        <v>1.4476</v>
      </c>
      <c r="N3243" s="2">
        <f>IF(M3243&lt;I3243,M3243,I3243)</f>
        <v>1.4476</v>
      </c>
      <c r="O3243" s="12" t="str">
        <f>IF(N3243&lt;I3243,$U$1," ")</f>
        <v xml:space="preserve"> </v>
      </c>
      <c r="P3243" s="12" t="str">
        <f>IFERROR((O3243+30)," ")</f>
        <v xml:space="preserve"> </v>
      </c>
      <c r="Q3243" s="2">
        <f ca="1">IF(O3243=$U$1,N3243,"0")*1.22</f>
        <v>0</v>
      </c>
    </row>
    <row r="3244" spans="1:17" x14ac:dyDescent="0.25">
      <c r="A3244" t="s">
        <v>8133</v>
      </c>
      <c r="B3244" t="s">
        <v>8132</v>
      </c>
      <c r="C3244">
        <v>15669</v>
      </c>
      <c r="D3244">
        <v>18.66</v>
      </c>
      <c r="E3244">
        <f>IFERROR(VLOOKUP(Table_ExternalData_15[[#This Row],[Id]],Rabati!B:C,2,0),0)</f>
        <v>20</v>
      </c>
      <c r="F3244">
        <v>0</v>
      </c>
      <c r="G3244" t="str">
        <f>VLOOKUP(Table_ExternalData_15[[#This Row],[Id]],'Blagovna izdelek'!A:C,3,0)</f>
        <v>EFB</v>
      </c>
      <c r="H3244">
        <f>Table_ExternalData_15[[#This Row],[Rabat]]*0.2</f>
        <v>4</v>
      </c>
      <c r="I3244" s="2">
        <f>Table_ExternalData_15[[#This Row],[Price]]-(Table_ExternalData_15[[#This Row],[Price]]*Table_ExternalData_15[[#This Row],[BB rabat]])/100</f>
        <v>17.913599999999999</v>
      </c>
      <c r="J3244" s="2">
        <f>Table_ExternalData_15[[#This Row],[BB cena]]*Table_ExternalData_15[[#Headers],[1,22]]</f>
        <v>21.854591999999997</v>
      </c>
      <c r="K3244" s="2">
        <f>Table_ExternalData_15[[#This Row],[Price]]*Table_ExternalData_15[[#Headers],[1,22]]</f>
        <v>22.7652</v>
      </c>
      <c r="L3244" s="7">
        <f>IF(G3244="White Shark",E3244*0.5,IF(G3244="Sbox",E3244*0.5,IF(G3244="Tenda",E3244*0.5,E3244*0.2)))/100</f>
        <v>0.04</v>
      </c>
      <c r="M3244" s="2">
        <f>Table_ExternalData_15[[#This Row],[Price]]-Table_ExternalData_15[[#This Row],[Price]]*Table_ExternalData_15[[#This Row],[extra popust]]</f>
        <v>17.913599999999999</v>
      </c>
      <c r="N3244" s="2">
        <f>IF(M3244&lt;I3244,M3244,I3244)</f>
        <v>17.913599999999999</v>
      </c>
      <c r="O3244" s="12" t="str">
        <f>IF(N3244&lt;I3244,$U$1," ")</f>
        <v xml:space="preserve"> </v>
      </c>
      <c r="P3244" s="12" t="str">
        <f>IFERROR((O3244+30)," ")</f>
        <v xml:space="preserve"> </v>
      </c>
      <c r="Q3244" s="2">
        <f ca="1">IF(O3244=$U$1,N3244,"0")*1.22</f>
        <v>0</v>
      </c>
    </row>
    <row r="3245" spans="1:17" x14ac:dyDescent="0.25">
      <c r="A3245" t="s">
        <v>8135</v>
      </c>
      <c r="B3245" t="s">
        <v>8134</v>
      </c>
      <c r="C3245">
        <v>15670</v>
      </c>
      <c r="D3245">
        <v>21.52</v>
      </c>
      <c r="E3245">
        <f>IFERROR(VLOOKUP(Table_ExternalData_15[[#This Row],[Id]],Rabati!B:C,2,0),0)</f>
        <v>20</v>
      </c>
      <c r="F3245">
        <v>0</v>
      </c>
      <c r="G3245" t="str">
        <f>VLOOKUP(Table_ExternalData_15[[#This Row],[Id]],'Blagovna izdelek'!A:C,3,0)</f>
        <v>EFB</v>
      </c>
      <c r="H3245">
        <f>Table_ExternalData_15[[#This Row],[Rabat]]*0.2</f>
        <v>4</v>
      </c>
      <c r="I3245" s="2">
        <f>Table_ExternalData_15[[#This Row],[Price]]-(Table_ExternalData_15[[#This Row],[Price]]*Table_ExternalData_15[[#This Row],[BB rabat]])/100</f>
        <v>20.659199999999998</v>
      </c>
      <c r="J3245" s="2">
        <f>Table_ExternalData_15[[#This Row],[BB cena]]*Table_ExternalData_15[[#Headers],[1,22]]</f>
        <v>25.204223999999996</v>
      </c>
      <c r="K3245" s="2">
        <f>Table_ExternalData_15[[#This Row],[Price]]*Table_ExternalData_15[[#Headers],[1,22]]</f>
        <v>26.2544</v>
      </c>
      <c r="L3245" s="7">
        <f>IF(G3245="White Shark",E3245*0.5,IF(G3245="Sbox",E3245*0.5,IF(G3245="Tenda",E3245*0.5,E3245*0.2)))/100</f>
        <v>0.04</v>
      </c>
      <c r="M3245" s="2">
        <f>Table_ExternalData_15[[#This Row],[Price]]-Table_ExternalData_15[[#This Row],[Price]]*Table_ExternalData_15[[#This Row],[extra popust]]</f>
        <v>20.659199999999998</v>
      </c>
      <c r="N3245" s="2">
        <f>IF(M3245&lt;I3245,M3245,I3245)</f>
        <v>20.659199999999998</v>
      </c>
      <c r="O3245" s="12" t="str">
        <f>IF(N3245&lt;I3245,$U$1," ")</f>
        <v xml:space="preserve"> </v>
      </c>
      <c r="P3245" s="12" t="str">
        <f>IFERROR((O3245+30)," ")</f>
        <v xml:space="preserve"> </v>
      </c>
      <c r="Q3245" s="2">
        <f ca="1">IF(O3245=$U$1,N3245,"0")*1.22</f>
        <v>0</v>
      </c>
    </row>
    <row r="3246" spans="1:17" x14ac:dyDescent="0.25">
      <c r="A3246" t="s">
        <v>8137</v>
      </c>
      <c r="B3246" t="s">
        <v>8136</v>
      </c>
      <c r="C3246">
        <v>15671</v>
      </c>
      <c r="D3246">
        <v>24.75</v>
      </c>
      <c r="E3246">
        <f>IFERROR(VLOOKUP(Table_ExternalData_15[[#This Row],[Id]],Rabati!B:C,2,0),0)</f>
        <v>20</v>
      </c>
      <c r="F3246">
        <v>0</v>
      </c>
      <c r="G3246" t="str">
        <f>VLOOKUP(Table_ExternalData_15[[#This Row],[Id]],'Blagovna izdelek'!A:C,3,0)</f>
        <v>EFB</v>
      </c>
      <c r="H3246">
        <f>Table_ExternalData_15[[#This Row],[Rabat]]*0.2</f>
        <v>4</v>
      </c>
      <c r="I3246" s="2">
        <f>Table_ExternalData_15[[#This Row],[Price]]-(Table_ExternalData_15[[#This Row],[Price]]*Table_ExternalData_15[[#This Row],[BB rabat]])/100</f>
        <v>23.76</v>
      </c>
      <c r="J3246" s="2">
        <f>Table_ExternalData_15[[#This Row],[BB cena]]*Table_ExternalData_15[[#Headers],[1,22]]</f>
        <v>28.987200000000001</v>
      </c>
      <c r="K3246" s="2">
        <f>Table_ExternalData_15[[#This Row],[Price]]*Table_ExternalData_15[[#Headers],[1,22]]</f>
        <v>30.195</v>
      </c>
      <c r="L3246" s="7">
        <f>IF(G3246="White Shark",E3246*0.5,IF(G3246="Sbox",E3246*0.5,IF(G3246="Tenda",E3246*0.5,E3246*0.2)))/100</f>
        <v>0.04</v>
      </c>
      <c r="M3246" s="2">
        <f>Table_ExternalData_15[[#This Row],[Price]]-Table_ExternalData_15[[#This Row],[Price]]*Table_ExternalData_15[[#This Row],[extra popust]]</f>
        <v>23.76</v>
      </c>
      <c r="N3246" s="2">
        <f>IF(M3246&lt;I3246,M3246,I3246)</f>
        <v>23.76</v>
      </c>
      <c r="O3246" s="12" t="str">
        <f>IF(N3246&lt;I3246,$U$1," ")</f>
        <v xml:space="preserve"> </v>
      </c>
      <c r="P3246" s="12" t="str">
        <f>IFERROR((O3246+30)," ")</f>
        <v xml:space="preserve"> </v>
      </c>
      <c r="Q3246" s="2">
        <f ca="1">IF(O3246=$U$1,N3246,"0")*1.22</f>
        <v>0</v>
      </c>
    </row>
    <row r="3247" spans="1:17" x14ac:dyDescent="0.25">
      <c r="A3247" t="s">
        <v>8141</v>
      </c>
      <c r="B3247" t="s">
        <v>8140</v>
      </c>
      <c r="C3247">
        <v>15673</v>
      </c>
      <c r="D3247">
        <v>5.95</v>
      </c>
      <c r="E3247">
        <f>IFERROR(VLOOKUP(Table_ExternalData_15[[#This Row],[Id]],Rabati!B:C,2,0),0)</f>
        <v>20</v>
      </c>
      <c r="F3247">
        <v>0</v>
      </c>
      <c r="G3247" t="str">
        <f>VLOOKUP(Table_ExternalData_15[[#This Row],[Id]],'Blagovna izdelek'!A:C,3,0)</f>
        <v>EFB</v>
      </c>
      <c r="H3247">
        <f>Table_ExternalData_15[[#This Row],[Rabat]]*0.2</f>
        <v>4</v>
      </c>
      <c r="I3247" s="2">
        <f>Table_ExternalData_15[[#This Row],[Price]]-(Table_ExternalData_15[[#This Row],[Price]]*Table_ExternalData_15[[#This Row],[BB rabat]])/100</f>
        <v>5.7119999999999997</v>
      </c>
      <c r="J3247" s="2">
        <f>Table_ExternalData_15[[#This Row],[BB cena]]*Table_ExternalData_15[[#Headers],[1,22]]</f>
        <v>6.9686399999999997</v>
      </c>
      <c r="K3247" s="2">
        <f>Table_ExternalData_15[[#This Row],[Price]]*Table_ExternalData_15[[#Headers],[1,22]]</f>
        <v>7.2590000000000003</v>
      </c>
      <c r="L3247" s="7">
        <f>IF(G3247="White Shark",E3247*0.5,IF(G3247="Sbox",E3247*0.5,IF(G3247="Tenda",E3247*0.5,E3247*0.2)))/100</f>
        <v>0.04</v>
      </c>
      <c r="M3247" s="2">
        <f>Table_ExternalData_15[[#This Row],[Price]]-Table_ExternalData_15[[#This Row],[Price]]*Table_ExternalData_15[[#This Row],[extra popust]]</f>
        <v>5.7119999999999997</v>
      </c>
      <c r="N3247" s="2">
        <f>IF(M3247&lt;I3247,M3247,I3247)</f>
        <v>5.7119999999999997</v>
      </c>
      <c r="O3247" s="12" t="str">
        <f>IF(N3247&lt;I3247,$U$1," ")</f>
        <v xml:space="preserve"> </v>
      </c>
      <c r="P3247" s="12" t="str">
        <f>IFERROR((O3247+30)," ")</f>
        <v xml:space="preserve"> </v>
      </c>
      <c r="Q3247" s="2">
        <f ca="1">IF(O3247=$U$1,N3247,"0")*1.22</f>
        <v>0</v>
      </c>
    </row>
    <row r="3248" spans="1:17" x14ac:dyDescent="0.25">
      <c r="A3248" t="s">
        <v>8143</v>
      </c>
      <c r="B3248" t="s">
        <v>8142</v>
      </c>
      <c r="C3248">
        <v>15674</v>
      </c>
      <c r="D3248">
        <v>6.95</v>
      </c>
      <c r="E3248">
        <f>IFERROR(VLOOKUP(Table_ExternalData_15[[#This Row],[Id]],Rabati!B:C,2,0),0)</f>
        <v>20</v>
      </c>
      <c r="F3248">
        <v>0</v>
      </c>
      <c r="G3248" t="str">
        <f>VLOOKUP(Table_ExternalData_15[[#This Row],[Id]],'Blagovna izdelek'!A:C,3,0)</f>
        <v>EFB</v>
      </c>
      <c r="H3248">
        <f>Table_ExternalData_15[[#This Row],[Rabat]]*0.2</f>
        <v>4</v>
      </c>
      <c r="I3248" s="2">
        <f>Table_ExternalData_15[[#This Row],[Price]]-(Table_ExternalData_15[[#This Row],[Price]]*Table_ExternalData_15[[#This Row],[BB rabat]])/100</f>
        <v>6.6720000000000006</v>
      </c>
      <c r="J3248" s="2">
        <f>Table_ExternalData_15[[#This Row],[BB cena]]*Table_ExternalData_15[[#Headers],[1,22]]</f>
        <v>8.1398400000000013</v>
      </c>
      <c r="K3248" s="2">
        <f>Table_ExternalData_15[[#This Row],[Price]]*Table_ExternalData_15[[#Headers],[1,22]]</f>
        <v>8.4789999999999992</v>
      </c>
      <c r="L3248" s="7">
        <f>IF(G3248="White Shark",E3248*0.5,IF(G3248="Sbox",E3248*0.5,IF(G3248="Tenda",E3248*0.5,E3248*0.2)))/100</f>
        <v>0.04</v>
      </c>
      <c r="M3248" s="2">
        <f>Table_ExternalData_15[[#This Row],[Price]]-Table_ExternalData_15[[#This Row],[Price]]*Table_ExternalData_15[[#This Row],[extra popust]]</f>
        <v>6.6720000000000006</v>
      </c>
      <c r="N3248" s="2">
        <f>IF(M3248&lt;I3248,M3248,I3248)</f>
        <v>6.6720000000000006</v>
      </c>
      <c r="O3248" s="12" t="str">
        <f>IF(N3248&lt;I3248,$U$1," ")</f>
        <v xml:space="preserve"> </v>
      </c>
      <c r="P3248" s="12" t="str">
        <f>IFERROR((O3248+30)," ")</f>
        <v xml:space="preserve"> </v>
      </c>
      <c r="Q3248" s="2">
        <f ca="1">IF(O3248=$U$1,N3248,"0")*1.22</f>
        <v>0</v>
      </c>
    </row>
    <row r="3249" spans="1:17" x14ac:dyDescent="0.25">
      <c r="A3249" t="s">
        <v>8159</v>
      </c>
      <c r="B3249" t="s">
        <v>8158</v>
      </c>
      <c r="C3249">
        <v>15682</v>
      </c>
      <c r="D3249">
        <v>39.950000000000003</v>
      </c>
      <c r="E3249">
        <f>IFERROR(VLOOKUP(Table_ExternalData_15[[#This Row],[Id]],Rabati!B:C,2,0),0)</f>
        <v>20</v>
      </c>
      <c r="F3249">
        <v>2</v>
      </c>
      <c r="G3249" t="str">
        <f>VLOOKUP(Table_ExternalData_15[[#This Row],[Id]],'Blagovna izdelek'!A:C,3,0)</f>
        <v>EFB</v>
      </c>
      <c r="H3249">
        <f>Table_ExternalData_15[[#This Row],[Rabat]]*0.2</f>
        <v>4</v>
      </c>
      <c r="I3249" s="2">
        <f>Table_ExternalData_15[[#This Row],[Price]]-(Table_ExternalData_15[[#This Row],[Price]]*Table_ExternalData_15[[#This Row],[BB rabat]])/100</f>
        <v>38.352000000000004</v>
      </c>
      <c r="J3249" s="2">
        <f>Table_ExternalData_15[[#This Row],[BB cena]]*Table_ExternalData_15[[#Headers],[1,22]]</f>
        <v>46.789440000000006</v>
      </c>
      <c r="K3249" s="2">
        <f>Table_ExternalData_15[[#This Row],[Price]]*Table_ExternalData_15[[#Headers],[1,22]]</f>
        <v>48.739000000000004</v>
      </c>
      <c r="L3249" s="7">
        <f>IF(G3249="White Shark",E3249*0.5,IF(G3249="Sbox",E3249*0.5,IF(G3249="Tenda",E3249*0.5,E3249*0.2)))/100</f>
        <v>0.04</v>
      </c>
      <c r="M3249" s="2">
        <f>Table_ExternalData_15[[#This Row],[Price]]-Table_ExternalData_15[[#This Row],[Price]]*Table_ExternalData_15[[#This Row],[extra popust]]</f>
        <v>38.352000000000004</v>
      </c>
      <c r="N3249" s="2">
        <f>IF(M3249&lt;I3249,M3249,I3249)</f>
        <v>38.352000000000004</v>
      </c>
      <c r="O3249" s="12" t="str">
        <f>IF(N3249&lt;I3249,$U$1," ")</f>
        <v xml:space="preserve"> </v>
      </c>
      <c r="P3249" s="12" t="str">
        <f>IFERROR((O3249+30)," ")</f>
        <v xml:space="preserve"> </v>
      </c>
      <c r="Q3249" s="2">
        <f ca="1">IF(O3249=$U$1,N3249,"0")*1.22</f>
        <v>0</v>
      </c>
    </row>
    <row r="3250" spans="1:17" x14ac:dyDescent="0.25">
      <c r="A3250" t="s">
        <v>8199</v>
      </c>
      <c r="B3250" t="s">
        <v>8198</v>
      </c>
      <c r="C3250">
        <v>15703</v>
      </c>
      <c r="D3250">
        <v>18.350000000000001</v>
      </c>
      <c r="E3250">
        <f>IFERROR(VLOOKUP(Table_ExternalData_15[[#This Row],[Id]],Rabati!B:C,2,0),0)</f>
        <v>20</v>
      </c>
      <c r="F3250">
        <v>0</v>
      </c>
      <c r="G3250" t="str">
        <f>VLOOKUP(Table_ExternalData_15[[#This Row],[Id]],'Blagovna izdelek'!A:C,3,0)</f>
        <v>EFB</v>
      </c>
      <c r="H3250">
        <f>Table_ExternalData_15[[#This Row],[Rabat]]*0.2</f>
        <v>4</v>
      </c>
      <c r="I3250" s="2">
        <f>Table_ExternalData_15[[#This Row],[Price]]-(Table_ExternalData_15[[#This Row],[Price]]*Table_ExternalData_15[[#This Row],[BB rabat]])/100</f>
        <v>17.616</v>
      </c>
      <c r="J3250" s="2">
        <f>Table_ExternalData_15[[#This Row],[BB cena]]*Table_ExternalData_15[[#Headers],[1,22]]</f>
        <v>21.491519999999998</v>
      </c>
      <c r="K3250" s="2">
        <f>Table_ExternalData_15[[#This Row],[Price]]*Table_ExternalData_15[[#Headers],[1,22]]</f>
        <v>22.387</v>
      </c>
      <c r="L3250" s="7">
        <f>IF(G3250="White Shark",E3250*0.5,IF(G3250="Sbox",E3250*0.5,IF(G3250="Tenda",E3250*0.5,E3250*0.2)))/100</f>
        <v>0.04</v>
      </c>
      <c r="M3250" s="2">
        <f>Table_ExternalData_15[[#This Row],[Price]]-Table_ExternalData_15[[#This Row],[Price]]*Table_ExternalData_15[[#This Row],[extra popust]]</f>
        <v>17.616</v>
      </c>
      <c r="N3250" s="2">
        <f>IF(M3250&lt;I3250,M3250,I3250)</f>
        <v>17.616</v>
      </c>
      <c r="O3250" s="12" t="str">
        <f>IF(N3250&lt;I3250,$U$1," ")</f>
        <v xml:space="preserve"> </v>
      </c>
      <c r="P3250" s="12" t="str">
        <f>IFERROR((O3250+30)," ")</f>
        <v xml:space="preserve"> </v>
      </c>
      <c r="Q3250" s="2">
        <f ca="1">IF(O3250=$U$1,N3250,"0")*1.22</f>
        <v>0</v>
      </c>
    </row>
    <row r="3251" spans="1:17" x14ac:dyDescent="0.25">
      <c r="A3251" t="s">
        <v>8222</v>
      </c>
      <c r="B3251" t="s">
        <v>8221</v>
      </c>
      <c r="C3251">
        <v>15717</v>
      </c>
      <c r="D3251">
        <v>11.25</v>
      </c>
      <c r="E3251">
        <f>IFERROR(VLOOKUP(Table_ExternalData_15[[#This Row],[Id]],Rabati!B:C,2,0),0)</f>
        <v>20</v>
      </c>
      <c r="F3251">
        <v>0</v>
      </c>
      <c r="G3251" t="str">
        <f>VLOOKUP(Table_ExternalData_15[[#This Row],[Id]],'Blagovna izdelek'!A:C,3,0)</f>
        <v>EFB</v>
      </c>
      <c r="H3251">
        <f>Table_ExternalData_15[[#This Row],[Rabat]]*0.2</f>
        <v>4</v>
      </c>
      <c r="I3251" s="2">
        <f>Table_ExternalData_15[[#This Row],[Price]]-(Table_ExternalData_15[[#This Row],[Price]]*Table_ExternalData_15[[#This Row],[BB rabat]])/100</f>
        <v>10.8</v>
      </c>
      <c r="J3251" s="2">
        <f>Table_ExternalData_15[[#This Row],[BB cena]]*Table_ExternalData_15[[#Headers],[1,22]]</f>
        <v>13.176</v>
      </c>
      <c r="K3251" s="2">
        <f>Table_ExternalData_15[[#This Row],[Price]]*Table_ExternalData_15[[#Headers],[1,22]]</f>
        <v>13.725</v>
      </c>
      <c r="L3251" s="7">
        <f>IF(G3251="White Shark",E3251*0.5,IF(G3251="Sbox",E3251*0.5,IF(G3251="Tenda",E3251*0.5,E3251*0.2)))/100</f>
        <v>0.04</v>
      </c>
      <c r="M3251" s="2">
        <f>Table_ExternalData_15[[#This Row],[Price]]-Table_ExternalData_15[[#This Row],[Price]]*Table_ExternalData_15[[#This Row],[extra popust]]</f>
        <v>10.8</v>
      </c>
      <c r="N3251" s="2">
        <f>IF(M3251&lt;I3251,M3251,I3251)</f>
        <v>10.8</v>
      </c>
      <c r="O3251" s="12" t="str">
        <f>IF(N3251&lt;I3251,$U$1," ")</f>
        <v xml:space="preserve"> </v>
      </c>
      <c r="P3251" s="12" t="str">
        <f>IFERROR((O3251+30)," ")</f>
        <v xml:space="preserve"> </v>
      </c>
      <c r="Q3251" s="2">
        <f ca="1">IF(O3251=$U$1,N3251,"0")*1.22</f>
        <v>0</v>
      </c>
    </row>
    <row r="3252" spans="1:17" x14ac:dyDescent="0.25">
      <c r="A3252" t="s">
        <v>8379</v>
      </c>
      <c r="B3252" t="s">
        <v>8378</v>
      </c>
      <c r="C3252">
        <v>15808</v>
      </c>
      <c r="D3252">
        <v>12.5</v>
      </c>
      <c r="E3252">
        <f>IFERROR(VLOOKUP(Table_ExternalData_15[[#This Row],[Id]],Rabati!B:C,2,0),0)</f>
        <v>20</v>
      </c>
      <c r="F3252">
        <v>0</v>
      </c>
      <c r="G3252" t="str">
        <f>VLOOKUP(Table_ExternalData_15[[#This Row],[Id]],'Blagovna izdelek'!A:C,3,0)</f>
        <v>EFB</v>
      </c>
      <c r="H3252">
        <f>Table_ExternalData_15[[#This Row],[Rabat]]*0.2</f>
        <v>4</v>
      </c>
      <c r="I3252" s="2">
        <f>Table_ExternalData_15[[#This Row],[Price]]-(Table_ExternalData_15[[#This Row],[Price]]*Table_ExternalData_15[[#This Row],[BB rabat]])/100</f>
        <v>12</v>
      </c>
      <c r="J3252" s="2">
        <f>Table_ExternalData_15[[#This Row],[BB cena]]*Table_ExternalData_15[[#Headers],[1,22]]</f>
        <v>14.64</v>
      </c>
      <c r="K3252" s="2">
        <f>Table_ExternalData_15[[#This Row],[Price]]*Table_ExternalData_15[[#Headers],[1,22]]</f>
        <v>15.25</v>
      </c>
      <c r="L3252" s="7">
        <f>IF(G3252="White Shark",E3252*0.5,IF(G3252="Sbox",E3252*0.5,IF(G3252="Tenda",E3252*0.5,E3252*0.2)))/100</f>
        <v>0.04</v>
      </c>
      <c r="M3252" s="2">
        <f>Table_ExternalData_15[[#This Row],[Price]]-Table_ExternalData_15[[#This Row],[Price]]*Table_ExternalData_15[[#This Row],[extra popust]]</f>
        <v>12</v>
      </c>
      <c r="N3252" s="2">
        <f>IF(M3252&lt;I3252,M3252,I3252)</f>
        <v>12</v>
      </c>
      <c r="O3252" s="12" t="str">
        <f>IF(N3252&lt;I3252,$U$1," ")</f>
        <v xml:space="preserve"> </v>
      </c>
      <c r="P3252" s="12" t="str">
        <f>IFERROR((O3252+30)," ")</f>
        <v xml:space="preserve"> </v>
      </c>
      <c r="Q3252" s="2">
        <f ca="1">IF(O3252=$U$1,N3252,"0")*1.22</f>
        <v>0</v>
      </c>
    </row>
    <row r="3253" spans="1:17" x14ac:dyDescent="0.25">
      <c r="A3253" t="s">
        <v>8670</v>
      </c>
      <c r="B3253" t="s">
        <v>8669</v>
      </c>
      <c r="C3253">
        <v>16230</v>
      </c>
      <c r="D3253">
        <v>9.75</v>
      </c>
      <c r="E3253">
        <f>IFERROR(VLOOKUP(Table_ExternalData_15[[#This Row],[Id]],Rabati!B:C,2,0),0)</f>
        <v>20</v>
      </c>
      <c r="F3253">
        <v>0</v>
      </c>
      <c r="G3253" t="str">
        <f>VLOOKUP(Table_ExternalData_15[[#This Row],[Id]],'Blagovna izdelek'!A:C,3,0)</f>
        <v>EFB</v>
      </c>
      <c r="H3253">
        <f>Table_ExternalData_15[[#This Row],[Rabat]]*0.2</f>
        <v>4</v>
      </c>
      <c r="I3253" s="2">
        <f>Table_ExternalData_15[[#This Row],[Price]]-(Table_ExternalData_15[[#This Row],[Price]]*Table_ExternalData_15[[#This Row],[BB rabat]])/100</f>
        <v>9.36</v>
      </c>
      <c r="J3253" s="2">
        <f>Table_ExternalData_15[[#This Row],[BB cena]]*Table_ExternalData_15[[#Headers],[1,22]]</f>
        <v>11.419199999999998</v>
      </c>
      <c r="K3253" s="2">
        <f>Table_ExternalData_15[[#This Row],[Price]]*Table_ExternalData_15[[#Headers],[1,22]]</f>
        <v>11.895</v>
      </c>
      <c r="L3253" s="7">
        <f>IF(G3253="White Shark",E3253*0.5,IF(G3253="Sbox",E3253*0.5,IF(G3253="Tenda",E3253*0.5,E3253*0.2)))/100</f>
        <v>0.04</v>
      </c>
      <c r="M3253" s="2">
        <f>Table_ExternalData_15[[#This Row],[Price]]-Table_ExternalData_15[[#This Row],[Price]]*Table_ExternalData_15[[#This Row],[extra popust]]</f>
        <v>9.36</v>
      </c>
      <c r="N3253" s="2">
        <f>IF(M3253&lt;I3253,M3253,I3253)</f>
        <v>9.36</v>
      </c>
      <c r="O3253" s="12" t="str">
        <f>IF(N3253&lt;I3253,$U$1," ")</f>
        <v xml:space="preserve"> </v>
      </c>
      <c r="P3253" s="12" t="str">
        <f>IFERROR((O3253+30)," ")</f>
        <v xml:space="preserve"> </v>
      </c>
      <c r="Q3253" s="2">
        <f ca="1">IF(O3253=$U$1,N3253,"0")*1.22</f>
        <v>0</v>
      </c>
    </row>
    <row r="3254" spans="1:17" x14ac:dyDescent="0.25">
      <c r="A3254" t="s">
        <v>9787</v>
      </c>
      <c r="B3254" t="s">
        <v>9786</v>
      </c>
      <c r="C3254">
        <v>16258</v>
      </c>
      <c r="D3254">
        <v>22.1</v>
      </c>
      <c r="E3254">
        <f>IFERROR(VLOOKUP(Table_ExternalData_15[[#This Row],[Id]],Rabati!B:C,2,0),0)</f>
        <v>30</v>
      </c>
      <c r="F3254">
        <v>7</v>
      </c>
      <c r="G3254" t="str">
        <f>VLOOKUP(Table_ExternalData_15[[#This Row],[Id]],'Blagovna izdelek'!A:C,3,0)</f>
        <v>EFB</v>
      </c>
      <c r="H3254">
        <f>Table_ExternalData_15[[#This Row],[Rabat]]*0.2</f>
        <v>6</v>
      </c>
      <c r="I3254" s="2">
        <f>Table_ExternalData_15[[#This Row],[Price]]-(Table_ExternalData_15[[#This Row],[Price]]*Table_ExternalData_15[[#This Row],[BB rabat]])/100</f>
        <v>20.774000000000001</v>
      </c>
      <c r="J3254" s="2">
        <f>Table_ExternalData_15[[#This Row],[BB cena]]*Table_ExternalData_15[[#Headers],[1,22]]</f>
        <v>25.344280000000001</v>
      </c>
      <c r="K3254" s="2">
        <f>Table_ExternalData_15[[#This Row],[Price]]*Table_ExternalData_15[[#Headers],[1,22]]</f>
        <v>26.962</v>
      </c>
      <c r="L3254" s="7">
        <f>IF(G3254="White Shark",E3254*0.5,IF(G3254="Sbox",E3254*0.5,IF(G3254="Tenda",E3254*0.5,E3254*0.2)))/100</f>
        <v>0.06</v>
      </c>
      <c r="M3254" s="2">
        <f>Table_ExternalData_15[[#This Row],[Price]]-Table_ExternalData_15[[#This Row],[Price]]*Table_ExternalData_15[[#This Row],[extra popust]]</f>
        <v>20.774000000000001</v>
      </c>
      <c r="N3254" s="2">
        <f>IF(M3254&lt;I3254,M3254,I3254)</f>
        <v>20.774000000000001</v>
      </c>
      <c r="O3254" s="12" t="str">
        <f>IF(N3254&lt;I3254,$U$1," ")</f>
        <v xml:space="preserve"> </v>
      </c>
      <c r="P3254" s="12" t="str">
        <f>IFERROR((O3254+30)," ")</f>
        <v xml:space="preserve"> </v>
      </c>
      <c r="Q3254" s="2">
        <f ca="1">IF(O3254=$U$1,N3254,"0")*1.22</f>
        <v>0</v>
      </c>
    </row>
    <row r="3255" spans="1:17" x14ac:dyDescent="0.25">
      <c r="A3255" t="s">
        <v>9892</v>
      </c>
      <c r="B3255" t="s">
        <v>9913</v>
      </c>
      <c r="C3255">
        <v>16275</v>
      </c>
      <c r="D3255">
        <v>11.42</v>
      </c>
      <c r="E3255">
        <f>IFERROR(VLOOKUP(Table_ExternalData_15[[#This Row],[Id]],Rabati!B:C,2,0),0)</f>
        <v>20</v>
      </c>
      <c r="F3255">
        <v>17</v>
      </c>
      <c r="G3255" t="str">
        <f>VLOOKUP(Table_ExternalData_15[[#This Row],[Id]],'Blagovna izdelek'!A:C,3,0)</f>
        <v>EFB</v>
      </c>
      <c r="H3255">
        <f>Table_ExternalData_15[[#This Row],[Rabat]]*0.2</f>
        <v>4</v>
      </c>
      <c r="I3255" s="2">
        <f>Table_ExternalData_15[[#This Row],[Price]]-(Table_ExternalData_15[[#This Row],[Price]]*Table_ExternalData_15[[#This Row],[BB rabat]])/100</f>
        <v>10.963200000000001</v>
      </c>
      <c r="J3255" s="2">
        <f>Table_ExternalData_15[[#This Row],[BB cena]]*Table_ExternalData_15[[#Headers],[1,22]]</f>
        <v>13.375104</v>
      </c>
      <c r="K3255" s="2">
        <f>Table_ExternalData_15[[#This Row],[Price]]*Table_ExternalData_15[[#Headers],[1,22]]</f>
        <v>13.932399999999999</v>
      </c>
      <c r="L3255" s="7">
        <f>IF(G3255="White Shark",E3255*0.5,IF(G3255="Sbox",E3255*0.5,IF(G3255="Tenda",E3255*0.5,E3255*0.2)))/100</f>
        <v>0.04</v>
      </c>
      <c r="M3255" s="2">
        <f>Table_ExternalData_15[[#This Row],[Price]]-Table_ExternalData_15[[#This Row],[Price]]*Table_ExternalData_15[[#This Row],[extra popust]]</f>
        <v>10.963200000000001</v>
      </c>
      <c r="N3255" s="2">
        <f>IF(M3255&lt;I3255,M3255,I3255)</f>
        <v>10.963200000000001</v>
      </c>
      <c r="O3255" s="12" t="str">
        <f>IF(N3255&lt;I3255,$U$1," ")</f>
        <v xml:space="preserve"> </v>
      </c>
      <c r="P3255" s="12" t="str">
        <f>IFERROR((O3255+30)," ")</f>
        <v xml:space="preserve"> </v>
      </c>
      <c r="Q3255" s="2">
        <f ca="1">IF(O3255=$U$1,N3255,"0")*1.22</f>
        <v>0</v>
      </c>
    </row>
    <row r="3256" spans="1:17" x14ac:dyDescent="0.25">
      <c r="A3256" t="s">
        <v>9991</v>
      </c>
      <c r="B3256" t="s">
        <v>9990</v>
      </c>
      <c r="C3256">
        <v>16312</v>
      </c>
      <c r="D3256">
        <v>14.2</v>
      </c>
      <c r="E3256">
        <f>IFERROR(VLOOKUP(Table_ExternalData_15[[#This Row],[Id]],Rabati!B:C,2,0),0)</f>
        <v>20</v>
      </c>
      <c r="F3256">
        <v>0</v>
      </c>
      <c r="G3256" t="str">
        <f>VLOOKUP(Table_ExternalData_15[[#This Row],[Id]],'Blagovna izdelek'!A:C,3,0)</f>
        <v>EFB</v>
      </c>
      <c r="H3256">
        <f>Table_ExternalData_15[[#This Row],[Rabat]]*0.2</f>
        <v>4</v>
      </c>
      <c r="I3256" s="2">
        <f>Table_ExternalData_15[[#This Row],[Price]]-(Table_ExternalData_15[[#This Row],[Price]]*Table_ExternalData_15[[#This Row],[BB rabat]])/100</f>
        <v>13.632</v>
      </c>
      <c r="J3256" s="2">
        <f>Table_ExternalData_15[[#This Row],[BB cena]]*Table_ExternalData_15[[#Headers],[1,22]]</f>
        <v>16.631039999999999</v>
      </c>
      <c r="K3256" s="2">
        <f>Table_ExternalData_15[[#This Row],[Price]]*Table_ExternalData_15[[#Headers],[1,22]]</f>
        <v>17.323999999999998</v>
      </c>
      <c r="L3256" s="7">
        <f>IF(G3256="White Shark",E3256*0.5,IF(G3256="Sbox",E3256*0.5,IF(G3256="Tenda",E3256*0.5,E3256*0.2)))/100</f>
        <v>0.04</v>
      </c>
      <c r="M3256" s="2">
        <f>Table_ExternalData_15[[#This Row],[Price]]-Table_ExternalData_15[[#This Row],[Price]]*Table_ExternalData_15[[#This Row],[extra popust]]</f>
        <v>13.632</v>
      </c>
      <c r="N3256" s="2">
        <f>IF(M3256&lt;I3256,M3256,I3256)</f>
        <v>13.632</v>
      </c>
      <c r="O3256" s="12" t="str">
        <f>IF(N3256&lt;I3256,$U$1," ")</f>
        <v xml:space="preserve"> </v>
      </c>
      <c r="P3256" s="12" t="str">
        <f>IFERROR((O3256+30)," ")</f>
        <v xml:space="preserve"> </v>
      </c>
      <c r="Q3256" s="2">
        <f ca="1">IF(O3256=$U$1,N3256,"0")*1.22</f>
        <v>0</v>
      </c>
    </row>
    <row r="3257" spans="1:17" x14ac:dyDescent="0.25">
      <c r="A3257" t="s">
        <v>10105</v>
      </c>
      <c r="B3257" t="s">
        <v>10104</v>
      </c>
      <c r="C3257">
        <v>16318</v>
      </c>
      <c r="D3257">
        <v>30.37</v>
      </c>
      <c r="E3257">
        <f>IFERROR(VLOOKUP(Table_ExternalData_15[[#This Row],[Id]],Rabati!B:C,2,0),0)</f>
        <v>20</v>
      </c>
      <c r="F3257">
        <v>0</v>
      </c>
      <c r="G3257" t="str">
        <f>VLOOKUP(Table_ExternalData_15[[#This Row],[Id]],'Blagovna izdelek'!A:C,3,0)</f>
        <v>EFB</v>
      </c>
      <c r="H3257">
        <f>Table_ExternalData_15[[#This Row],[Rabat]]*0.2</f>
        <v>4</v>
      </c>
      <c r="I3257" s="2">
        <f>Table_ExternalData_15[[#This Row],[Price]]-(Table_ExternalData_15[[#This Row],[Price]]*Table_ExternalData_15[[#This Row],[BB rabat]])/100</f>
        <v>29.155200000000001</v>
      </c>
      <c r="J3257" s="2">
        <f>Table_ExternalData_15[[#This Row],[BB cena]]*Table_ExternalData_15[[#Headers],[1,22]]</f>
        <v>35.569344000000001</v>
      </c>
      <c r="K3257" s="2">
        <f>Table_ExternalData_15[[#This Row],[Price]]*Table_ExternalData_15[[#Headers],[1,22]]</f>
        <v>37.051400000000001</v>
      </c>
      <c r="L3257" s="7">
        <f>IF(G3257="White Shark",E3257*0.5,IF(G3257="Sbox",E3257*0.5,IF(G3257="Tenda",E3257*0.5,E3257*0.2)))/100</f>
        <v>0.04</v>
      </c>
      <c r="M3257" s="2">
        <f>Table_ExternalData_15[[#This Row],[Price]]-Table_ExternalData_15[[#This Row],[Price]]*Table_ExternalData_15[[#This Row],[extra popust]]</f>
        <v>29.155200000000001</v>
      </c>
      <c r="N3257" s="2">
        <f>IF(M3257&lt;I3257,M3257,I3257)</f>
        <v>29.155200000000001</v>
      </c>
      <c r="O3257" s="12" t="str">
        <f>IF(N3257&lt;I3257,$U$1," ")</f>
        <v xml:space="preserve"> </v>
      </c>
      <c r="P3257" s="12" t="str">
        <f>IFERROR((O3257+30)," ")</f>
        <v xml:space="preserve"> </v>
      </c>
      <c r="Q3257" s="2">
        <f ca="1">IF(O3257=$U$1,N3257,"0")*1.22</f>
        <v>0</v>
      </c>
    </row>
    <row r="3258" spans="1:17" x14ac:dyDescent="0.25">
      <c r="A3258" t="s">
        <v>10314</v>
      </c>
      <c r="B3258" t="s">
        <v>10313</v>
      </c>
      <c r="C3258">
        <v>16403</v>
      </c>
      <c r="D3258">
        <v>8.5</v>
      </c>
      <c r="E3258">
        <f>IFERROR(VLOOKUP(Table_ExternalData_15[[#This Row],[Id]],Rabati!B:C,2,0),0)</f>
        <v>20</v>
      </c>
      <c r="F3258">
        <v>0</v>
      </c>
      <c r="G3258" t="str">
        <f>VLOOKUP(Table_ExternalData_15[[#This Row],[Id]],'Blagovna izdelek'!A:C,3,0)</f>
        <v>EFB</v>
      </c>
      <c r="H3258">
        <f>Table_ExternalData_15[[#This Row],[Rabat]]*0.2</f>
        <v>4</v>
      </c>
      <c r="I3258" s="2">
        <f>Table_ExternalData_15[[#This Row],[Price]]-(Table_ExternalData_15[[#This Row],[Price]]*Table_ExternalData_15[[#This Row],[BB rabat]])/100</f>
        <v>8.16</v>
      </c>
      <c r="J3258" s="2">
        <f>Table_ExternalData_15[[#This Row],[BB cena]]*Table_ExternalData_15[[#Headers],[1,22]]</f>
        <v>9.9551999999999996</v>
      </c>
      <c r="K3258" s="2">
        <f>Table_ExternalData_15[[#This Row],[Price]]*Table_ExternalData_15[[#Headers],[1,22]]</f>
        <v>10.37</v>
      </c>
      <c r="L3258" s="7">
        <f>IF(G3258="White Shark",E3258*0.5,IF(G3258="Sbox",E3258*0.5,IF(G3258="Tenda",E3258*0.5,E3258*0.2)))/100</f>
        <v>0.04</v>
      </c>
      <c r="M3258" s="2">
        <f>Table_ExternalData_15[[#This Row],[Price]]-Table_ExternalData_15[[#This Row],[Price]]*Table_ExternalData_15[[#This Row],[extra popust]]</f>
        <v>8.16</v>
      </c>
      <c r="N3258" s="2">
        <f>IF(M3258&lt;I3258,M3258,I3258)</f>
        <v>8.16</v>
      </c>
      <c r="O3258" s="12" t="str">
        <f>IF(N3258&lt;I3258,$U$1," ")</f>
        <v xml:space="preserve"> </v>
      </c>
      <c r="P3258" s="12" t="str">
        <f>IFERROR((O3258+30)," ")</f>
        <v xml:space="preserve"> </v>
      </c>
      <c r="Q3258" s="2">
        <f ca="1">IF(O3258=$U$1,N3258,"0")*1.22</f>
        <v>0</v>
      </c>
    </row>
    <row r="3259" spans="1:17" x14ac:dyDescent="0.25">
      <c r="A3259" t="s">
        <v>10318</v>
      </c>
      <c r="B3259" t="s">
        <v>10317</v>
      </c>
      <c r="C3259">
        <v>16405</v>
      </c>
      <c r="D3259">
        <v>123.59</v>
      </c>
      <c r="E3259">
        <f>IFERROR(VLOOKUP(Table_ExternalData_15[[#This Row],[Id]],Rabati!B:C,2,0),0)</f>
        <v>20</v>
      </c>
      <c r="F3259">
        <v>0</v>
      </c>
      <c r="G3259" t="str">
        <f>VLOOKUP(Table_ExternalData_15[[#This Row],[Id]],'Blagovna izdelek'!A:C,3,0)</f>
        <v>EFB</v>
      </c>
      <c r="H3259">
        <f>Table_ExternalData_15[[#This Row],[Rabat]]*0.2</f>
        <v>4</v>
      </c>
      <c r="I3259" s="2">
        <f>Table_ExternalData_15[[#This Row],[Price]]-(Table_ExternalData_15[[#This Row],[Price]]*Table_ExternalData_15[[#This Row],[BB rabat]])/100</f>
        <v>118.6464</v>
      </c>
      <c r="J3259" s="2">
        <f>Table_ExternalData_15[[#This Row],[BB cena]]*Table_ExternalData_15[[#Headers],[1,22]]</f>
        <v>144.74860799999999</v>
      </c>
      <c r="K3259" s="2">
        <f>Table_ExternalData_15[[#This Row],[Price]]*Table_ExternalData_15[[#Headers],[1,22]]</f>
        <v>150.77979999999999</v>
      </c>
      <c r="L3259" s="7">
        <f>IF(G3259="White Shark",E3259*0.5,IF(G3259="Sbox",E3259*0.5,IF(G3259="Tenda",E3259*0.5,E3259*0.2)))/100</f>
        <v>0.04</v>
      </c>
      <c r="M3259" s="2">
        <f>Table_ExternalData_15[[#This Row],[Price]]-Table_ExternalData_15[[#This Row],[Price]]*Table_ExternalData_15[[#This Row],[extra popust]]</f>
        <v>118.6464</v>
      </c>
      <c r="N3259" s="2">
        <f>IF(M3259&lt;I3259,M3259,I3259)</f>
        <v>118.6464</v>
      </c>
      <c r="O3259" s="12" t="str">
        <f>IF(N3259&lt;I3259,$U$1," ")</f>
        <v xml:space="preserve"> </v>
      </c>
      <c r="P3259" s="12" t="str">
        <f>IFERROR((O3259+30)," ")</f>
        <v xml:space="preserve"> </v>
      </c>
      <c r="Q3259" s="2">
        <f ca="1">IF(O3259=$U$1,N3259,"0")*1.22</f>
        <v>0</v>
      </c>
    </row>
    <row r="3260" spans="1:17" x14ac:dyDescent="0.25">
      <c r="A3260" t="s">
        <v>10506</v>
      </c>
      <c r="B3260" t="s">
        <v>10505</v>
      </c>
      <c r="C3260">
        <v>16444</v>
      </c>
      <c r="D3260">
        <v>1.57</v>
      </c>
      <c r="E3260">
        <f>IFERROR(VLOOKUP(Table_ExternalData_15[[#This Row],[Id]],Rabati!B:C,2,0),0)</f>
        <v>30</v>
      </c>
      <c r="F3260">
        <v>200</v>
      </c>
      <c r="G3260" t="str">
        <f>VLOOKUP(Table_ExternalData_15[[#This Row],[Id]],'Blagovna izdelek'!A:C,3,0)</f>
        <v>EFB</v>
      </c>
      <c r="H3260">
        <f>Table_ExternalData_15[[#This Row],[Rabat]]*0.2</f>
        <v>6</v>
      </c>
      <c r="I3260" s="2">
        <f>Table_ExternalData_15[[#This Row],[Price]]-(Table_ExternalData_15[[#This Row],[Price]]*Table_ExternalData_15[[#This Row],[BB rabat]])/100</f>
        <v>1.4758</v>
      </c>
      <c r="J3260" s="2">
        <f>Table_ExternalData_15[[#This Row],[BB cena]]*Table_ExternalData_15[[#Headers],[1,22]]</f>
        <v>1.800476</v>
      </c>
      <c r="K3260" s="2">
        <f>Table_ExternalData_15[[#This Row],[Price]]*Table_ExternalData_15[[#Headers],[1,22]]</f>
        <v>1.9154</v>
      </c>
      <c r="L3260" s="7">
        <f>IF(G3260="White Shark",E3260*0.5,IF(G3260="Sbox",E3260*0.5,IF(G3260="Tenda",E3260*0.5,E3260*0.2)))/100</f>
        <v>0.06</v>
      </c>
      <c r="M3260" s="2">
        <f>Table_ExternalData_15[[#This Row],[Price]]-Table_ExternalData_15[[#This Row],[Price]]*Table_ExternalData_15[[#This Row],[extra popust]]</f>
        <v>1.4758</v>
      </c>
      <c r="N3260" s="2">
        <f>IF(M3260&lt;I3260,M3260,I3260)</f>
        <v>1.4758</v>
      </c>
      <c r="O3260" s="12" t="str">
        <f>IF(N3260&lt;I3260,$U$1," ")</f>
        <v xml:space="preserve"> </v>
      </c>
      <c r="P3260" s="12" t="str">
        <f>IFERROR((O3260+30)," ")</f>
        <v xml:space="preserve"> </v>
      </c>
      <c r="Q3260" s="2">
        <f ca="1">IF(O3260=$U$1,N3260,"0")*1.22</f>
        <v>0</v>
      </c>
    </row>
    <row r="3261" spans="1:17" x14ac:dyDescent="0.25">
      <c r="A3261" t="s">
        <v>10773</v>
      </c>
      <c r="B3261" t="s">
        <v>10772</v>
      </c>
      <c r="C3261">
        <v>16544</v>
      </c>
      <c r="D3261">
        <v>131.94999999999999</v>
      </c>
      <c r="E3261">
        <f>IFERROR(VLOOKUP(Table_ExternalData_15[[#This Row],[Id]],Rabati!B:C,2,0),0)</f>
        <v>20</v>
      </c>
      <c r="F3261">
        <v>3</v>
      </c>
      <c r="G3261" t="str">
        <f>VLOOKUP(Table_ExternalData_15[[#This Row],[Id]],'Blagovna izdelek'!A:C,3,0)</f>
        <v>EFB</v>
      </c>
      <c r="H3261">
        <f>Table_ExternalData_15[[#This Row],[Rabat]]*0.2</f>
        <v>4</v>
      </c>
      <c r="I3261" s="2">
        <f>Table_ExternalData_15[[#This Row],[Price]]-(Table_ExternalData_15[[#This Row],[Price]]*Table_ExternalData_15[[#This Row],[BB rabat]])/100</f>
        <v>126.67199999999998</v>
      </c>
      <c r="J3261" s="2">
        <f>Table_ExternalData_15[[#This Row],[BB cena]]*Table_ExternalData_15[[#Headers],[1,22]]</f>
        <v>154.53983999999997</v>
      </c>
      <c r="K3261" s="2">
        <f>Table_ExternalData_15[[#This Row],[Price]]*Table_ExternalData_15[[#Headers],[1,22]]</f>
        <v>160.97899999999998</v>
      </c>
      <c r="L3261" s="7">
        <f>IF(G3261="White Shark",E3261*0.5,IF(G3261="Sbox",E3261*0.5,IF(G3261="Tenda",E3261*0.5,E3261*0.2)))/100</f>
        <v>0.04</v>
      </c>
      <c r="M3261" s="2">
        <f>Table_ExternalData_15[[#This Row],[Price]]-Table_ExternalData_15[[#This Row],[Price]]*Table_ExternalData_15[[#This Row],[extra popust]]</f>
        <v>126.67199999999998</v>
      </c>
      <c r="N3261" s="2">
        <f>IF(M3261&lt;I3261,M3261,I3261)</f>
        <v>126.67199999999998</v>
      </c>
      <c r="O3261" s="12" t="str">
        <f>IF(N3261&lt;I3261,$U$1," ")</f>
        <v xml:space="preserve"> </v>
      </c>
      <c r="P3261" s="12" t="str">
        <f>IFERROR((O3261+30)," ")</f>
        <v xml:space="preserve"> </v>
      </c>
      <c r="Q3261" s="2">
        <f ca="1">IF(O3261=$U$1,N3261,"0")*1.22</f>
        <v>0</v>
      </c>
    </row>
    <row r="3262" spans="1:17" x14ac:dyDescent="0.25">
      <c r="A3262" t="s">
        <v>9597</v>
      </c>
      <c r="B3262" t="s">
        <v>9598</v>
      </c>
      <c r="C3262">
        <v>16559</v>
      </c>
      <c r="D3262">
        <v>3.55</v>
      </c>
      <c r="E3262">
        <f>IFERROR(VLOOKUP(Table_ExternalData_15[[#This Row],[Id]],Rabati!B:C,2,0),0)</f>
        <v>30</v>
      </c>
      <c r="F3262">
        <v>60</v>
      </c>
      <c r="G3262" t="str">
        <f>VLOOKUP(Table_ExternalData_15[[#This Row],[Id]],'Blagovna izdelek'!A:C,3,0)</f>
        <v>EFB</v>
      </c>
      <c r="H3262">
        <f>Table_ExternalData_15[[#This Row],[Rabat]]*0.2</f>
        <v>6</v>
      </c>
      <c r="I3262" s="2">
        <f>Table_ExternalData_15[[#This Row],[Price]]-(Table_ExternalData_15[[#This Row],[Price]]*Table_ExternalData_15[[#This Row],[BB rabat]])/100</f>
        <v>3.3369999999999997</v>
      </c>
      <c r="J3262" s="2">
        <f>Table_ExternalData_15[[#This Row],[BB cena]]*Table_ExternalData_15[[#Headers],[1,22]]</f>
        <v>4.0711399999999998</v>
      </c>
      <c r="K3262" s="2">
        <f>Table_ExternalData_15[[#This Row],[Price]]*Table_ExternalData_15[[#Headers],[1,22]]</f>
        <v>4.3309999999999995</v>
      </c>
      <c r="L3262" s="7">
        <f>IF(G3262="White Shark",E3262*0.5,IF(G3262="Sbox",E3262*0.5,IF(G3262="Tenda",E3262*0.5,E3262*0.2)))/100</f>
        <v>0.06</v>
      </c>
      <c r="M3262" s="2">
        <f>Table_ExternalData_15[[#This Row],[Price]]-Table_ExternalData_15[[#This Row],[Price]]*Table_ExternalData_15[[#This Row],[extra popust]]</f>
        <v>3.3369999999999997</v>
      </c>
      <c r="N3262" s="2">
        <f>IF(M3262&lt;I3262,M3262,I3262)</f>
        <v>3.3369999999999997</v>
      </c>
      <c r="O3262" s="12" t="str">
        <f>IF(N3262&lt;I3262,$U$1," ")</f>
        <v xml:space="preserve"> </v>
      </c>
      <c r="P3262" s="12" t="str">
        <f>IFERROR((O3262+30)," ")</f>
        <v xml:space="preserve"> </v>
      </c>
      <c r="Q3262" s="2">
        <f ca="1">IF(O3262=$U$1,N3262,"0")*1.22</f>
        <v>0</v>
      </c>
    </row>
    <row r="3263" spans="1:17" x14ac:dyDescent="0.25">
      <c r="A3263" t="s">
        <v>9994</v>
      </c>
      <c r="B3263" t="s">
        <v>9995</v>
      </c>
      <c r="C3263">
        <v>16560</v>
      </c>
      <c r="D3263">
        <v>2.1</v>
      </c>
      <c r="E3263">
        <f>IFERROR(VLOOKUP(Table_ExternalData_15[[#This Row],[Id]],Rabati!B:C,2,0),0)</f>
        <v>30</v>
      </c>
      <c r="F3263">
        <v>170</v>
      </c>
      <c r="G3263" t="str">
        <f>VLOOKUP(Table_ExternalData_15[[#This Row],[Id]],'Blagovna izdelek'!A:C,3,0)</f>
        <v>EFB</v>
      </c>
      <c r="H3263">
        <f>Table_ExternalData_15[[#This Row],[Rabat]]*0.2</f>
        <v>6</v>
      </c>
      <c r="I3263" s="2">
        <f>Table_ExternalData_15[[#This Row],[Price]]-(Table_ExternalData_15[[#This Row],[Price]]*Table_ExternalData_15[[#This Row],[BB rabat]])/100</f>
        <v>1.9740000000000002</v>
      </c>
      <c r="J3263" s="2">
        <f>Table_ExternalData_15[[#This Row],[BB cena]]*Table_ExternalData_15[[#Headers],[1,22]]</f>
        <v>2.40828</v>
      </c>
      <c r="K3263" s="2">
        <f>Table_ExternalData_15[[#This Row],[Price]]*Table_ExternalData_15[[#Headers],[1,22]]</f>
        <v>2.5619999999999998</v>
      </c>
      <c r="L3263" s="7">
        <f>IF(G3263="White Shark",E3263*0.5,IF(G3263="Sbox",E3263*0.5,IF(G3263="Tenda",E3263*0.5,E3263*0.2)))/100</f>
        <v>0.06</v>
      </c>
      <c r="M3263" s="2">
        <f>Table_ExternalData_15[[#This Row],[Price]]-Table_ExternalData_15[[#This Row],[Price]]*Table_ExternalData_15[[#This Row],[extra popust]]</f>
        <v>1.9740000000000002</v>
      </c>
      <c r="N3263" s="2">
        <f>IF(M3263&lt;I3263,M3263,I3263)</f>
        <v>1.9740000000000002</v>
      </c>
      <c r="O3263" s="12" t="str">
        <f>IF(N3263&lt;I3263,$U$1," ")</f>
        <v xml:space="preserve"> </v>
      </c>
      <c r="P3263" s="12" t="str">
        <f>IFERROR((O3263+30)," ")</f>
        <v xml:space="preserve"> </v>
      </c>
      <c r="Q3263" s="2">
        <f ca="1">IF(O3263=$U$1,N3263,"0")*1.22</f>
        <v>0</v>
      </c>
    </row>
    <row r="3264" spans="1:17" x14ac:dyDescent="0.25">
      <c r="A3264" t="s">
        <v>10825</v>
      </c>
      <c r="B3264" t="s">
        <v>10824</v>
      </c>
      <c r="C3264">
        <v>16590</v>
      </c>
      <c r="D3264">
        <v>11.45</v>
      </c>
      <c r="E3264">
        <f>IFERROR(VLOOKUP(Table_ExternalData_15[[#This Row],[Id]],Rabati!B:C,2,0),0)</f>
        <v>20</v>
      </c>
      <c r="F3264">
        <v>0</v>
      </c>
      <c r="G3264" t="str">
        <f>VLOOKUP(Table_ExternalData_15[[#This Row],[Id]],'Blagovna izdelek'!A:C,3,0)</f>
        <v>EFB</v>
      </c>
      <c r="H3264">
        <f>Table_ExternalData_15[[#This Row],[Rabat]]*0.2</f>
        <v>4</v>
      </c>
      <c r="I3264" s="2">
        <f>Table_ExternalData_15[[#This Row],[Price]]-(Table_ExternalData_15[[#This Row],[Price]]*Table_ExternalData_15[[#This Row],[BB rabat]])/100</f>
        <v>10.991999999999999</v>
      </c>
      <c r="J3264" s="2">
        <f>Table_ExternalData_15[[#This Row],[BB cena]]*Table_ExternalData_15[[#Headers],[1,22]]</f>
        <v>13.410239999999998</v>
      </c>
      <c r="K3264" s="2">
        <f>Table_ExternalData_15[[#This Row],[Price]]*Table_ExternalData_15[[#Headers],[1,22]]</f>
        <v>13.968999999999999</v>
      </c>
      <c r="L3264" s="7">
        <f>IF(G3264="White Shark",E3264*0.5,IF(G3264="Sbox",E3264*0.5,IF(G3264="Tenda",E3264*0.5,E3264*0.2)))/100</f>
        <v>0.04</v>
      </c>
      <c r="M3264" s="2">
        <f>Table_ExternalData_15[[#This Row],[Price]]-Table_ExternalData_15[[#This Row],[Price]]*Table_ExternalData_15[[#This Row],[extra popust]]</f>
        <v>10.991999999999999</v>
      </c>
      <c r="N3264" s="2">
        <f>IF(M3264&lt;I3264,M3264,I3264)</f>
        <v>10.991999999999999</v>
      </c>
      <c r="O3264" s="12" t="str">
        <f>IF(N3264&lt;I3264,$U$1," ")</f>
        <v xml:space="preserve"> </v>
      </c>
      <c r="P3264" s="12" t="str">
        <f>IFERROR((O3264+30)," ")</f>
        <v xml:space="preserve"> </v>
      </c>
      <c r="Q3264" s="2">
        <f ca="1">IF(O3264=$U$1,N3264,"0")*1.22</f>
        <v>0</v>
      </c>
    </row>
    <row r="3265" spans="1:17" x14ac:dyDescent="0.25">
      <c r="A3265" t="s">
        <v>10827</v>
      </c>
      <c r="B3265" t="s">
        <v>10826</v>
      </c>
      <c r="C3265">
        <v>16591</v>
      </c>
      <c r="D3265">
        <v>38.4</v>
      </c>
      <c r="E3265">
        <f>IFERROR(VLOOKUP(Table_ExternalData_15[[#This Row],[Id]],Rabati!B:C,2,0),0)</f>
        <v>20</v>
      </c>
      <c r="F3265">
        <v>0</v>
      </c>
      <c r="G3265" t="str">
        <f>VLOOKUP(Table_ExternalData_15[[#This Row],[Id]],'Blagovna izdelek'!A:C,3,0)</f>
        <v>EFB</v>
      </c>
      <c r="H3265">
        <f>Table_ExternalData_15[[#This Row],[Rabat]]*0.2</f>
        <v>4</v>
      </c>
      <c r="I3265" s="2">
        <f>Table_ExternalData_15[[#This Row],[Price]]-(Table_ExternalData_15[[#This Row],[Price]]*Table_ExternalData_15[[#This Row],[BB rabat]])/100</f>
        <v>36.863999999999997</v>
      </c>
      <c r="J3265" s="2">
        <f>Table_ExternalData_15[[#This Row],[BB cena]]*Table_ExternalData_15[[#Headers],[1,22]]</f>
        <v>44.974079999999994</v>
      </c>
      <c r="K3265" s="2">
        <f>Table_ExternalData_15[[#This Row],[Price]]*Table_ExternalData_15[[#Headers],[1,22]]</f>
        <v>46.847999999999999</v>
      </c>
      <c r="L3265" s="7">
        <f>IF(G3265="White Shark",E3265*0.5,IF(G3265="Sbox",E3265*0.5,IF(G3265="Tenda",E3265*0.5,E3265*0.2)))/100</f>
        <v>0.04</v>
      </c>
      <c r="M3265" s="2">
        <f>Table_ExternalData_15[[#This Row],[Price]]-Table_ExternalData_15[[#This Row],[Price]]*Table_ExternalData_15[[#This Row],[extra popust]]</f>
        <v>36.863999999999997</v>
      </c>
      <c r="N3265" s="2">
        <f>IF(M3265&lt;I3265,M3265,I3265)</f>
        <v>36.863999999999997</v>
      </c>
      <c r="O3265" s="12" t="str">
        <f>IF(N3265&lt;I3265,$U$1," ")</f>
        <v xml:space="preserve"> </v>
      </c>
      <c r="P3265" s="12" t="str">
        <f>IFERROR((O3265+30)," ")</f>
        <v xml:space="preserve"> </v>
      </c>
      <c r="Q3265" s="2">
        <f ca="1">IF(O3265=$U$1,N3265,"0")*1.22</f>
        <v>0</v>
      </c>
    </row>
    <row r="3266" spans="1:17" x14ac:dyDescent="0.25">
      <c r="A3266" t="s">
        <v>11150</v>
      </c>
      <c r="B3266" t="s">
        <v>11149</v>
      </c>
      <c r="C3266">
        <v>16628</v>
      </c>
      <c r="D3266">
        <v>8.9499999999999993</v>
      </c>
      <c r="E3266">
        <f>IFERROR(VLOOKUP(Table_ExternalData_15[[#This Row],[Id]],Rabati!B:C,2,0),0)</f>
        <v>30</v>
      </c>
      <c r="F3266">
        <v>4</v>
      </c>
      <c r="G3266" t="str">
        <f>VLOOKUP(Table_ExternalData_15[[#This Row],[Id]],'Blagovna izdelek'!A:C,3,0)</f>
        <v>EFB</v>
      </c>
      <c r="H3266">
        <f>Table_ExternalData_15[[#This Row],[Rabat]]*0.2</f>
        <v>6</v>
      </c>
      <c r="I3266" s="2">
        <f>Table_ExternalData_15[[#This Row],[Price]]-(Table_ExternalData_15[[#This Row],[Price]]*Table_ExternalData_15[[#This Row],[BB rabat]])/100</f>
        <v>8.4130000000000003</v>
      </c>
      <c r="J3266" s="2">
        <f>Table_ExternalData_15[[#This Row],[BB cena]]*Table_ExternalData_15[[#Headers],[1,22]]</f>
        <v>10.263859999999999</v>
      </c>
      <c r="K3266" s="2">
        <f>Table_ExternalData_15[[#This Row],[Price]]*Table_ExternalData_15[[#Headers],[1,22]]</f>
        <v>10.918999999999999</v>
      </c>
      <c r="L3266" s="7">
        <f>IF(G3266="White Shark",E3266*0.5,IF(G3266="Sbox",E3266*0.5,IF(G3266="Tenda",E3266*0.5,E3266*0.2)))/100</f>
        <v>0.06</v>
      </c>
      <c r="M3266" s="2">
        <f>Table_ExternalData_15[[#This Row],[Price]]-Table_ExternalData_15[[#This Row],[Price]]*Table_ExternalData_15[[#This Row],[extra popust]]</f>
        <v>8.4130000000000003</v>
      </c>
      <c r="N3266" s="2">
        <f>IF(M3266&lt;I3266,M3266,I3266)</f>
        <v>8.4130000000000003</v>
      </c>
      <c r="O3266" s="12" t="str">
        <f>IF(N3266&lt;I3266,$U$1," ")</f>
        <v xml:space="preserve"> </v>
      </c>
      <c r="P3266" s="12" t="str">
        <f>IFERROR((O3266+30)," ")</f>
        <v xml:space="preserve"> </v>
      </c>
      <c r="Q3266" s="2">
        <f ca="1">IF(O3266=$U$1,N3266,"0")*1.22</f>
        <v>0</v>
      </c>
    </row>
    <row r="3267" spans="1:17" x14ac:dyDescent="0.25">
      <c r="A3267" t="s">
        <v>11357</v>
      </c>
      <c r="B3267" t="s">
        <v>11356</v>
      </c>
      <c r="C3267">
        <v>16716</v>
      </c>
      <c r="D3267">
        <v>395.33</v>
      </c>
      <c r="E3267">
        <f>IFERROR(VLOOKUP(Table_ExternalData_15[[#This Row],[Id]],Rabati!B:C,2,0),0)</f>
        <v>20</v>
      </c>
      <c r="F3267">
        <v>0</v>
      </c>
      <c r="G3267" t="str">
        <f>VLOOKUP(Table_ExternalData_15[[#This Row],[Id]],'Blagovna izdelek'!A:C,3,0)</f>
        <v>EFB</v>
      </c>
      <c r="H3267">
        <f>Table_ExternalData_15[[#This Row],[Rabat]]*0.2</f>
        <v>4</v>
      </c>
      <c r="I3267" s="2">
        <f>Table_ExternalData_15[[#This Row],[Price]]-(Table_ExternalData_15[[#This Row],[Price]]*Table_ExternalData_15[[#This Row],[BB rabat]])/100</f>
        <v>379.51679999999999</v>
      </c>
      <c r="J3267" s="2">
        <f>Table_ExternalData_15[[#This Row],[BB cena]]*Table_ExternalData_15[[#Headers],[1,22]]</f>
        <v>463.01049599999999</v>
      </c>
      <c r="K3267" s="2">
        <f>Table_ExternalData_15[[#This Row],[Price]]*Table_ExternalData_15[[#Headers],[1,22]]</f>
        <v>482.30259999999998</v>
      </c>
      <c r="L3267" s="7">
        <f>IF(G3267="White Shark",E3267*0.5,IF(G3267="Sbox",E3267*0.5,IF(G3267="Tenda",E3267*0.5,E3267*0.2)))/100</f>
        <v>0.04</v>
      </c>
      <c r="M3267" s="2">
        <f>Table_ExternalData_15[[#This Row],[Price]]-Table_ExternalData_15[[#This Row],[Price]]*Table_ExternalData_15[[#This Row],[extra popust]]</f>
        <v>379.51679999999999</v>
      </c>
      <c r="N3267" s="2">
        <f>IF(M3267&lt;I3267,M3267,I3267)</f>
        <v>379.51679999999999</v>
      </c>
      <c r="O3267" s="12" t="str">
        <f>IF(N3267&lt;I3267,$U$1," ")</f>
        <v xml:space="preserve"> </v>
      </c>
      <c r="P3267" s="12" t="str">
        <f>IFERROR((O3267+30)," ")</f>
        <v xml:space="preserve"> </v>
      </c>
      <c r="Q3267" s="2">
        <f ca="1">IF(O3267=$U$1,N3267,"0")*1.22</f>
        <v>0</v>
      </c>
    </row>
    <row r="3268" spans="1:17" x14ac:dyDescent="0.25">
      <c r="A3268" t="s">
        <v>11401</v>
      </c>
      <c r="B3268" t="s">
        <v>11400</v>
      </c>
      <c r="C3268">
        <v>16740</v>
      </c>
      <c r="D3268">
        <v>4.25</v>
      </c>
      <c r="E3268">
        <f>IFERROR(VLOOKUP(Table_ExternalData_15[[#This Row],[Id]],Rabati!B:C,2,0),0)</f>
        <v>20</v>
      </c>
      <c r="F3268">
        <v>0</v>
      </c>
      <c r="G3268" t="str">
        <f>VLOOKUP(Table_ExternalData_15[[#This Row],[Id]],'Blagovna izdelek'!A:C,3,0)</f>
        <v>EFB</v>
      </c>
      <c r="H3268">
        <f>Table_ExternalData_15[[#This Row],[Rabat]]*0.2</f>
        <v>4</v>
      </c>
      <c r="I3268" s="2">
        <f>Table_ExternalData_15[[#This Row],[Price]]-(Table_ExternalData_15[[#This Row],[Price]]*Table_ExternalData_15[[#This Row],[BB rabat]])/100</f>
        <v>4.08</v>
      </c>
      <c r="J3268" s="2">
        <f>Table_ExternalData_15[[#This Row],[BB cena]]*Table_ExternalData_15[[#Headers],[1,22]]</f>
        <v>4.9775999999999998</v>
      </c>
      <c r="K3268" s="2">
        <f>Table_ExternalData_15[[#This Row],[Price]]*Table_ExternalData_15[[#Headers],[1,22]]</f>
        <v>5.1849999999999996</v>
      </c>
      <c r="L3268" s="7">
        <f>IF(G3268="White Shark",E3268*0.5,IF(G3268="Sbox",E3268*0.5,IF(G3268="Tenda",E3268*0.5,E3268*0.2)))/100</f>
        <v>0.04</v>
      </c>
      <c r="M3268" s="2">
        <f>Table_ExternalData_15[[#This Row],[Price]]-Table_ExternalData_15[[#This Row],[Price]]*Table_ExternalData_15[[#This Row],[extra popust]]</f>
        <v>4.08</v>
      </c>
      <c r="N3268" s="2">
        <f>IF(M3268&lt;I3268,M3268,I3268)</f>
        <v>4.08</v>
      </c>
      <c r="O3268" s="12" t="str">
        <f>IF(N3268&lt;I3268,$U$1," ")</f>
        <v xml:space="preserve"> </v>
      </c>
      <c r="P3268" s="12" t="str">
        <f>IFERROR((O3268+30)," ")</f>
        <v xml:space="preserve"> </v>
      </c>
      <c r="Q3268" s="2">
        <f ca="1">IF(O3268=$U$1,N3268,"0")*1.22</f>
        <v>0</v>
      </c>
    </row>
    <row r="3269" spans="1:17" x14ac:dyDescent="0.25">
      <c r="A3269" t="s">
        <v>11403</v>
      </c>
      <c r="B3269" t="s">
        <v>11402</v>
      </c>
      <c r="C3269">
        <v>16741</v>
      </c>
      <c r="D3269">
        <v>4.25</v>
      </c>
      <c r="E3269">
        <f>IFERROR(VLOOKUP(Table_ExternalData_15[[#This Row],[Id]],Rabati!B:C,2,0),0)</f>
        <v>20</v>
      </c>
      <c r="F3269">
        <v>0</v>
      </c>
      <c r="G3269" t="str">
        <f>VLOOKUP(Table_ExternalData_15[[#This Row],[Id]],'Blagovna izdelek'!A:C,3,0)</f>
        <v>EFB</v>
      </c>
      <c r="H3269">
        <f>Table_ExternalData_15[[#This Row],[Rabat]]*0.2</f>
        <v>4</v>
      </c>
      <c r="I3269" s="2">
        <f>Table_ExternalData_15[[#This Row],[Price]]-(Table_ExternalData_15[[#This Row],[Price]]*Table_ExternalData_15[[#This Row],[BB rabat]])/100</f>
        <v>4.08</v>
      </c>
      <c r="J3269" s="2">
        <f>Table_ExternalData_15[[#This Row],[BB cena]]*Table_ExternalData_15[[#Headers],[1,22]]</f>
        <v>4.9775999999999998</v>
      </c>
      <c r="K3269" s="2">
        <f>Table_ExternalData_15[[#This Row],[Price]]*Table_ExternalData_15[[#Headers],[1,22]]</f>
        <v>5.1849999999999996</v>
      </c>
      <c r="L3269" s="7">
        <f>IF(G3269="White Shark",E3269*0.5,IF(G3269="Sbox",E3269*0.5,IF(G3269="Tenda",E3269*0.5,E3269*0.2)))/100</f>
        <v>0.04</v>
      </c>
      <c r="M3269" s="2">
        <f>Table_ExternalData_15[[#This Row],[Price]]-Table_ExternalData_15[[#This Row],[Price]]*Table_ExternalData_15[[#This Row],[extra popust]]</f>
        <v>4.08</v>
      </c>
      <c r="N3269" s="2">
        <f>IF(M3269&lt;I3269,M3269,I3269)</f>
        <v>4.08</v>
      </c>
      <c r="O3269" s="12" t="str">
        <f>IF(N3269&lt;I3269,$U$1," ")</f>
        <v xml:space="preserve"> </v>
      </c>
      <c r="P3269" s="12" t="str">
        <f>IFERROR((O3269+30)," ")</f>
        <v xml:space="preserve"> </v>
      </c>
      <c r="Q3269" s="2">
        <f ca="1">IF(O3269=$U$1,N3269,"0")*1.22</f>
        <v>0</v>
      </c>
    </row>
    <row r="3270" spans="1:17" x14ac:dyDescent="0.25">
      <c r="A3270" t="s">
        <v>11529</v>
      </c>
      <c r="B3270" t="s">
        <v>11528</v>
      </c>
      <c r="C3270">
        <v>16793</v>
      </c>
      <c r="D3270">
        <v>2.1</v>
      </c>
      <c r="E3270">
        <f>IFERROR(VLOOKUP(Table_ExternalData_15[[#This Row],[Id]],Rabati!B:C,2,0),0)</f>
        <v>30</v>
      </c>
      <c r="F3270">
        <v>0</v>
      </c>
      <c r="G3270" t="str">
        <f>VLOOKUP(Table_ExternalData_15[[#This Row],[Id]],'Blagovna izdelek'!A:C,3,0)</f>
        <v>EFB</v>
      </c>
      <c r="H3270">
        <f>Table_ExternalData_15[[#This Row],[Rabat]]*0.2</f>
        <v>6</v>
      </c>
      <c r="I3270" s="2">
        <f>Table_ExternalData_15[[#This Row],[Price]]-(Table_ExternalData_15[[#This Row],[Price]]*Table_ExternalData_15[[#This Row],[BB rabat]])/100</f>
        <v>1.9740000000000002</v>
      </c>
      <c r="J3270" s="2">
        <f>Table_ExternalData_15[[#This Row],[BB cena]]*Table_ExternalData_15[[#Headers],[1,22]]</f>
        <v>2.40828</v>
      </c>
      <c r="K3270" s="2">
        <f>Table_ExternalData_15[[#This Row],[Price]]*Table_ExternalData_15[[#Headers],[1,22]]</f>
        <v>2.5619999999999998</v>
      </c>
      <c r="L3270" s="7">
        <f>IF(G3270="White Shark",E3270*0.5,IF(G3270="Sbox",E3270*0.5,IF(G3270="Tenda",E3270*0.5,E3270*0.2)))/100</f>
        <v>0.06</v>
      </c>
      <c r="M3270" s="2">
        <f>Table_ExternalData_15[[#This Row],[Price]]-Table_ExternalData_15[[#This Row],[Price]]*Table_ExternalData_15[[#This Row],[extra popust]]</f>
        <v>1.9740000000000002</v>
      </c>
      <c r="N3270" s="2">
        <f>IF(M3270&lt;I3270,M3270,I3270)</f>
        <v>1.9740000000000002</v>
      </c>
      <c r="O3270" s="12" t="str">
        <f>IF(N3270&lt;I3270,$U$1," ")</f>
        <v xml:space="preserve"> </v>
      </c>
      <c r="P3270" s="12" t="str">
        <f>IFERROR((O3270+30)," ")</f>
        <v xml:space="preserve"> </v>
      </c>
      <c r="Q3270" s="2">
        <f ca="1">IF(O3270=$U$1,N3270,"0")*1.22</f>
        <v>0</v>
      </c>
    </row>
    <row r="3271" spans="1:17" x14ac:dyDescent="0.25">
      <c r="A3271" t="s">
        <v>11537</v>
      </c>
      <c r="B3271" t="s">
        <v>11536</v>
      </c>
      <c r="C3271">
        <v>16797</v>
      </c>
      <c r="D3271">
        <v>6.25</v>
      </c>
      <c r="E3271">
        <f>IFERROR(VLOOKUP(Table_ExternalData_15[[#This Row],[Id]],Rabati!B:C,2,0),0)</f>
        <v>30</v>
      </c>
      <c r="F3271">
        <v>2</v>
      </c>
      <c r="G3271" t="str">
        <f>VLOOKUP(Table_ExternalData_15[[#This Row],[Id]],'Blagovna izdelek'!A:C,3,0)</f>
        <v>EFB</v>
      </c>
      <c r="H3271">
        <f>Table_ExternalData_15[[#This Row],[Rabat]]*0.2</f>
        <v>6</v>
      </c>
      <c r="I3271" s="2">
        <f>Table_ExternalData_15[[#This Row],[Price]]-(Table_ExternalData_15[[#This Row],[Price]]*Table_ExternalData_15[[#This Row],[BB rabat]])/100</f>
        <v>5.875</v>
      </c>
      <c r="J3271" s="2">
        <f>Table_ExternalData_15[[#This Row],[BB cena]]*Table_ExternalData_15[[#Headers],[1,22]]</f>
        <v>7.1674999999999995</v>
      </c>
      <c r="K3271" s="2">
        <f>Table_ExternalData_15[[#This Row],[Price]]*Table_ExternalData_15[[#Headers],[1,22]]</f>
        <v>7.625</v>
      </c>
      <c r="L3271" s="7">
        <f>IF(G3271="White Shark",E3271*0.5,IF(G3271="Sbox",E3271*0.5,IF(G3271="Tenda",E3271*0.5,E3271*0.2)))/100</f>
        <v>0.06</v>
      </c>
      <c r="M3271" s="2">
        <f>Table_ExternalData_15[[#This Row],[Price]]-Table_ExternalData_15[[#This Row],[Price]]*Table_ExternalData_15[[#This Row],[extra popust]]</f>
        <v>5.875</v>
      </c>
      <c r="N3271" s="2">
        <f>IF(M3271&lt;I3271,M3271,I3271)</f>
        <v>5.875</v>
      </c>
      <c r="O3271" s="12" t="str">
        <f>IF(N3271&lt;I3271,$U$1," ")</f>
        <v xml:space="preserve"> </v>
      </c>
      <c r="P3271" s="12" t="str">
        <f>IFERROR((O3271+30)," ")</f>
        <v xml:space="preserve"> </v>
      </c>
      <c r="Q3271" s="2">
        <f ca="1">IF(O3271=$U$1,N3271,"0")*1.22</f>
        <v>0</v>
      </c>
    </row>
    <row r="3272" spans="1:17" x14ac:dyDescent="0.25">
      <c r="A3272" t="s">
        <v>11727</v>
      </c>
      <c r="B3272" t="s">
        <v>11726</v>
      </c>
      <c r="C3272">
        <v>16875</v>
      </c>
      <c r="D3272">
        <v>0</v>
      </c>
      <c r="E3272">
        <f>IFERROR(VLOOKUP(Table_ExternalData_15[[#This Row],[Id]],Rabati!B:C,2,0),0)</f>
        <v>0</v>
      </c>
      <c r="F3272">
        <v>0</v>
      </c>
      <c r="G3272" t="str">
        <f>VLOOKUP(Table_ExternalData_15[[#This Row],[Id]],'Blagovna izdelek'!A:C,3,0)</f>
        <v>EFB</v>
      </c>
      <c r="H3272">
        <f>Table_ExternalData_15[[#This Row],[Rabat]]*0.2</f>
        <v>0</v>
      </c>
      <c r="I3272" s="2">
        <f>Table_ExternalData_15[[#This Row],[Price]]-(Table_ExternalData_15[[#This Row],[Price]]*Table_ExternalData_15[[#This Row],[BB rabat]])/100</f>
        <v>0</v>
      </c>
      <c r="J3272" s="2">
        <f>Table_ExternalData_15[[#This Row],[BB cena]]*Table_ExternalData_15[[#Headers],[1,22]]</f>
        <v>0</v>
      </c>
      <c r="K3272" s="2">
        <f>Table_ExternalData_15[[#This Row],[Price]]*Table_ExternalData_15[[#Headers],[1,22]]</f>
        <v>0</v>
      </c>
      <c r="L3272" s="7">
        <f>IF(G3272="White Shark",E3272*0.5,IF(G3272="Sbox",E3272*0.5,IF(G3272="Tenda",E3272*0.5,E3272*0.2)))/100</f>
        <v>0</v>
      </c>
      <c r="M3272" s="2">
        <f>Table_ExternalData_15[[#This Row],[Price]]-Table_ExternalData_15[[#This Row],[Price]]*Table_ExternalData_15[[#This Row],[extra popust]]</f>
        <v>0</v>
      </c>
      <c r="N3272" s="2">
        <f>IF(M3272&lt;I3272,M3272,I3272)</f>
        <v>0</v>
      </c>
      <c r="O3272" s="12" t="str">
        <f>IF(N3272&lt;I3272,$U$1," ")</f>
        <v xml:space="preserve"> </v>
      </c>
      <c r="P3272" s="12" t="str">
        <f>IFERROR((O3272+30)," ")</f>
        <v xml:space="preserve"> </v>
      </c>
      <c r="Q3272" s="2">
        <f ca="1">IF(O3272=$U$1,N3272,"0")*1.22</f>
        <v>0</v>
      </c>
    </row>
    <row r="3273" spans="1:17" x14ac:dyDescent="0.25">
      <c r="A3273" t="s">
        <v>11751</v>
      </c>
      <c r="B3273" t="s">
        <v>11750</v>
      </c>
      <c r="C3273">
        <v>16888</v>
      </c>
      <c r="D3273">
        <v>16.95</v>
      </c>
      <c r="E3273">
        <f>IFERROR(VLOOKUP(Table_ExternalData_15[[#This Row],[Id]],Rabati!B:C,2,0),0)</f>
        <v>30</v>
      </c>
      <c r="F3273">
        <v>11</v>
      </c>
      <c r="G3273" t="str">
        <f>VLOOKUP(Table_ExternalData_15[[#This Row],[Id]],'Blagovna izdelek'!A:C,3,0)</f>
        <v>EFB</v>
      </c>
      <c r="H3273">
        <f>Table_ExternalData_15[[#This Row],[Rabat]]*0.2</f>
        <v>6</v>
      </c>
      <c r="I3273" s="2">
        <f>Table_ExternalData_15[[#This Row],[Price]]-(Table_ExternalData_15[[#This Row],[Price]]*Table_ExternalData_15[[#This Row],[BB rabat]])/100</f>
        <v>15.933</v>
      </c>
      <c r="J3273" s="2">
        <f>Table_ExternalData_15[[#This Row],[BB cena]]*Table_ExternalData_15[[#Headers],[1,22]]</f>
        <v>19.43826</v>
      </c>
      <c r="K3273" s="2">
        <f>Table_ExternalData_15[[#This Row],[Price]]*Table_ExternalData_15[[#Headers],[1,22]]</f>
        <v>20.678999999999998</v>
      </c>
      <c r="L3273" s="7">
        <f>IF(G3273="White Shark",E3273*0.5,IF(G3273="Sbox",E3273*0.5,IF(G3273="Tenda",E3273*0.5,E3273*0.2)))/100</f>
        <v>0.06</v>
      </c>
      <c r="M3273" s="2">
        <f>Table_ExternalData_15[[#This Row],[Price]]-Table_ExternalData_15[[#This Row],[Price]]*Table_ExternalData_15[[#This Row],[extra popust]]</f>
        <v>15.933</v>
      </c>
      <c r="N3273" s="2">
        <f>IF(M3273&lt;I3273,M3273,I3273)</f>
        <v>15.933</v>
      </c>
      <c r="O3273" s="12" t="str">
        <f>IF(N3273&lt;I3273,$U$1," ")</f>
        <v xml:space="preserve"> </v>
      </c>
      <c r="P3273" s="12" t="str">
        <f>IFERROR((O3273+30)," ")</f>
        <v xml:space="preserve"> </v>
      </c>
      <c r="Q3273" s="2">
        <f ca="1">IF(O3273=$U$1,N3273,"0")*1.22</f>
        <v>0</v>
      </c>
    </row>
    <row r="3274" spans="1:17" x14ac:dyDescent="0.25">
      <c r="A3274" t="s">
        <v>11794</v>
      </c>
      <c r="B3274" t="s">
        <v>11793</v>
      </c>
      <c r="C3274">
        <v>16893</v>
      </c>
      <c r="D3274">
        <v>47.86</v>
      </c>
      <c r="E3274">
        <f>IFERROR(VLOOKUP(Table_ExternalData_15[[#This Row],[Id]],Rabati!B:C,2,0),0)</f>
        <v>20</v>
      </c>
      <c r="F3274">
        <v>2</v>
      </c>
      <c r="G3274" t="str">
        <f>VLOOKUP(Table_ExternalData_15[[#This Row],[Id]],'Blagovna izdelek'!A:C,3,0)</f>
        <v>EFB</v>
      </c>
      <c r="H3274">
        <f>Table_ExternalData_15[[#This Row],[Rabat]]*0.2</f>
        <v>4</v>
      </c>
      <c r="I3274" s="2">
        <f>Table_ExternalData_15[[#This Row],[Price]]-(Table_ExternalData_15[[#This Row],[Price]]*Table_ExternalData_15[[#This Row],[BB rabat]])/100</f>
        <v>45.945599999999999</v>
      </c>
      <c r="J3274" s="2">
        <f>Table_ExternalData_15[[#This Row],[BB cena]]*Table_ExternalData_15[[#Headers],[1,22]]</f>
        <v>56.053632</v>
      </c>
      <c r="K3274" s="2">
        <f>Table_ExternalData_15[[#This Row],[Price]]*Table_ExternalData_15[[#Headers],[1,22]]</f>
        <v>58.389199999999995</v>
      </c>
      <c r="L3274" s="7">
        <f>IF(G3274="White Shark",E3274*0.5,IF(G3274="Sbox",E3274*0.5,IF(G3274="Tenda",E3274*0.5,E3274*0.2)))/100</f>
        <v>0.04</v>
      </c>
      <c r="M3274" s="2">
        <f>Table_ExternalData_15[[#This Row],[Price]]-Table_ExternalData_15[[#This Row],[Price]]*Table_ExternalData_15[[#This Row],[extra popust]]</f>
        <v>45.945599999999999</v>
      </c>
      <c r="N3274" s="2">
        <f>IF(M3274&lt;I3274,M3274,I3274)</f>
        <v>45.945599999999999</v>
      </c>
      <c r="O3274" s="12" t="str">
        <f>IF(N3274&lt;I3274,$U$1," ")</f>
        <v xml:space="preserve"> </v>
      </c>
      <c r="P3274" s="12" t="str">
        <f>IFERROR((O3274+30)," ")</f>
        <v xml:space="preserve"> </v>
      </c>
      <c r="Q3274" s="2">
        <f ca="1">IF(O3274=$U$1,N3274,"0")*1.22</f>
        <v>0</v>
      </c>
    </row>
    <row r="3275" spans="1:17" x14ac:dyDescent="0.25">
      <c r="A3275" t="s">
        <v>12039</v>
      </c>
      <c r="B3275" t="s">
        <v>12038</v>
      </c>
      <c r="C3275">
        <v>16896</v>
      </c>
      <c r="D3275">
        <v>14.95</v>
      </c>
      <c r="E3275">
        <f>IFERROR(VLOOKUP(Table_ExternalData_15[[#This Row],[Id]],Rabati!B:C,2,0),0)</f>
        <v>20</v>
      </c>
      <c r="F3275">
        <v>24</v>
      </c>
      <c r="G3275" t="str">
        <f>VLOOKUP(Table_ExternalData_15[[#This Row],[Id]],'Blagovna izdelek'!A:C,3,0)</f>
        <v>EFB</v>
      </c>
      <c r="H3275">
        <f>Table_ExternalData_15[[#This Row],[Rabat]]*0.2</f>
        <v>4</v>
      </c>
      <c r="I3275" s="2">
        <f>Table_ExternalData_15[[#This Row],[Price]]-(Table_ExternalData_15[[#This Row],[Price]]*Table_ExternalData_15[[#This Row],[BB rabat]])/100</f>
        <v>14.351999999999999</v>
      </c>
      <c r="J3275" s="2">
        <f>Table_ExternalData_15[[#This Row],[BB cena]]*Table_ExternalData_15[[#Headers],[1,22]]</f>
        <v>17.509439999999998</v>
      </c>
      <c r="K3275" s="2">
        <f>Table_ExternalData_15[[#This Row],[Price]]*Table_ExternalData_15[[#Headers],[1,22]]</f>
        <v>18.238999999999997</v>
      </c>
      <c r="L3275" s="7">
        <f>IF(G3275="White Shark",E3275*0.5,IF(G3275="Sbox",E3275*0.5,IF(G3275="Tenda",E3275*0.5,E3275*0.2)))/100</f>
        <v>0.04</v>
      </c>
      <c r="M3275" s="2">
        <f>Table_ExternalData_15[[#This Row],[Price]]-Table_ExternalData_15[[#This Row],[Price]]*Table_ExternalData_15[[#This Row],[extra popust]]</f>
        <v>14.351999999999999</v>
      </c>
      <c r="N3275" s="2">
        <f>IF(M3275&lt;I3275,M3275,I3275)</f>
        <v>14.351999999999999</v>
      </c>
      <c r="O3275" s="12" t="str">
        <f>IF(N3275&lt;I3275,$U$1," ")</f>
        <v xml:space="preserve"> </v>
      </c>
      <c r="P3275" s="12" t="str">
        <f>IFERROR((O3275+30)," ")</f>
        <v xml:space="preserve"> </v>
      </c>
      <c r="Q3275" s="2">
        <f ca="1">IF(O3275=$U$1,N3275,"0")*1.22</f>
        <v>0</v>
      </c>
    </row>
    <row r="3276" spans="1:17" x14ac:dyDescent="0.25">
      <c r="A3276" t="s">
        <v>12041</v>
      </c>
      <c r="B3276" t="s">
        <v>12040</v>
      </c>
      <c r="C3276">
        <v>16897</v>
      </c>
      <c r="D3276">
        <v>1.55</v>
      </c>
      <c r="E3276">
        <f>IFERROR(VLOOKUP(Table_ExternalData_15[[#This Row],[Id]],Rabati!B:C,2,0),0)</f>
        <v>30</v>
      </c>
      <c r="F3276">
        <v>7</v>
      </c>
      <c r="G3276" t="str">
        <f>VLOOKUP(Table_ExternalData_15[[#This Row],[Id]],'Blagovna izdelek'!A:C,3,0)</f>
        <v>EFB</v>
      </c>
      <c r="H3276">
        <f>Table_ExternalData_15[[#This Row],[Rabat]]*0.2</f>
        <v>6</v>
      </c>
      <c r="I3276" s="2">
        <f>Table_ExternalData_15[[#This Row],[Price]]-(Table_ExternalData_15[[#This Row],[Price]]*Table_ExternalData_15[[#This Row],[BB rabat]])/100</f>
        <v>1.4570000000000001</v>
      </c>
      <c r="J3276" s="2">
        <f>Table_ExternalData_15[[#This Row],[BB cena]]*Table_ExternalData_15[[#Headers],[1,22]]</f>
        <v>1.7775400000000001</v>
      </c>
      <c r="K3276" s="2">
        <f>Table_ExternalData_15[[#This Row],[Price]]*Table_ExternalData_15[[#Headers],[1,22]]</f>
        <v>1.891</v>
      </c>
      <c r="L3276" s="7">
        <f>IF(G3276="White Shark",E3276*0.5,IF(G3276="Sbox",E3276*0.5,IF(G3276="Tenda",E3276*0.5,E3276*0.2)))/100</f>
        <v>0.06</v>
      </c>
      <c r="M3276" s="2">
        <f>Table_ExternalData_15[[#This Row],[Price]]-Table_ExternalData_15[[#This Row],[Price]]*Table_ExternalData_15[[#This Row],[extra popust]]</f>
        <v>1.4570000000000001</v>
      </c>
      <c r="N3276" s="2">
        <f>IF(M3276&lt;I3276,M3276,I3276)</f>
        <v>1.4570000000000001</v>
      </c>
      <c r="O3276" s="12" t="str">
        <f>IF(N3276&lt;I3276,$U$1," ")</f>
        <v xml:space="preserve"> </v>
      </c>
      <c r="P3276" s="12" t="str">
        <f>IFERROR((O3276+30)," ")</f>
        <v xml:space="preserve"> </v>
      </c>
      <c r="Q3276" s="2">
        <f ca="1">IF(O3276=$U$1,N3276,"0")*1.22</f>
        <v>0</v>
      </c>
    </row>
    <row r="3277" spans="1:17" x14ac:dyDescent="0.25">
      <c r="A3277" t="s">
        <v>12043</v>
      </c>
      <c r="B3277" t="s">
        <v>12042</v>
      </c>
      <c r="C3277">
        <v>16898</v>
      </c>
      <c r="D3277">
        <v>1.95</v>
      </c>
      <c r="E3277">
        <f>IFERROR(VLOOKUP(Table_ExternalData_15[[#This Row],[Id]],Rabati!B:C,2,0),0)</f>
        <v>30</v>
      </c>
      <c r="F3277">
        <v>4</v>
      </c>
      <c r="G3277" t="str">
        <f>VLOOKUP(Table_ExternalData_15[[#This Row],[Id]],'Blagovna izdelek'!A:C,3,0)</f>
        <v>EFB</v>
      </c>
      <c r="H3277">
        <f>Table_ExternalData_15[[#This Row],[Rabat]]*0.2</f>
        <v>6</v>
      </c>
      <c r="I3277" s="2">
        <f>Table_ExternalData_15[[#This Row],[Price]]-(Table_ExternalData_15[[#This Row],[Price]]*Table_ExternalData_15[[#This Row],[BB rabat]])/100</f>
        <v>1.833</v>
      </c>
      <c r="J3277" s="2">
        <f>Table_ExternalData_15[[#This Row],[BB cena]]*Table_ExternalData_15[[#Headers],[1,22]]</f>
        <v>2.2362599999999997</v>
      </c>
      <c r="K3277" s="2">
        <f>Table_ExternalData_15[[#This Row],[Price]]*Table_ExternalData_15[[#Headers],[1,22]]</f>
        <v>2.379</v>
      </c>
      <c r="L3277" s="7">
        <f>IF(G3277="White Shark",E3277*0.5,IF(G3277="Sbox",E3277*0.5,IF(G3277="Tenda",E3277*0.5,E3277*0.2)))/100</f>
        <v>0.06</v>
      </c>
      <c r="M3277" s="2">
        <f>Table_ExternalData_15[[#This Row],[Price]]-Table_ExternalData_15[[#This Row],[Price]]*Table_ExternalData_15[[#This Row],[extra popust]]</f>
        <v>1.833</v>
      </c>
      <c r="N3277" s="2">
        <f>IF(M3277&lt;I3277,M3277,I3277)</f>
        <v>1.833</v>
      </c>
      <c r="O3277" s="12" t="str">
        <f>IF(N3277&lt;I3277,$U$1," ")</f>
        <v xml:space="preserve"> </v>
      </c>
      <c r="P3277" s="12" t="str">
        <f>IFERROR((O3277+30)," ")</f>
        <v xml:space="preserve"> </v>
      </c>
      <c r="Q3277" s="2">
        <f ca="1">IF(O3277=$U$1,N3277,"0")*1.22</f>
        <v>0</v>
      </c>
    </row>
    <row r="3278" spans="1:17" x14ac:dyDescent="0.25">
      <c r="A3278" t="s">
        <v>12094</v>
      </c>
      <c r="B3278" t="s">
        <v>12093</v>
      </c>
      <c r="C3278">
        <v>16924</v>
      </c>
      <c r="D3278">
        <v>84.42</v>
      </c>
      <c r="E3278">
        <f>IFERROR(VLOOKUP(Table_ExternalData_15[[#This Row],[Id]],Rabati!B:C,2,0),0)</f>
        <v>20</v>
      </c>
      <c r="F3278">
        <v>0</v>
      </c>
      <c r="G3278" t="str">
        <f>VLOOKUP(Table_ExternalData_15[[#This Row],[Id]],'Blagovna izdelek'!A:C,3,0)</f>
        <v>EFB</v>
      </c>
      <c r="H3278">
        <f>Table_ExternalData_15[[#This Row],[Rabat]]*0.2</f>
        <v>4</v>
      </c>
      <c r="I3278" s="2">
        <f>Table_ExternalData_15[[#This Row],[Price]]-(Table_ExternalData_15[[#This Row],[Price]]*Table_ExternalData_15[[#This Row],[BB rabat]])/100</f>
        <v>81.043199999999999</v>
      </c>
      <c r="J3278" s="2">
        <f>Table_ExternalData_15[[#This Row],[BB cena]]*Table_ExternalData_15[[#Headers],[1,22]]</f>
        <v>98.872703999999999</v>
      </c>
      <c r="K3278" s="2">
        <f>Table_ExternalData_15[[#This Row],[Price]]*Table_ExternalData_15[[#Headers],[1,22]]</f>
        <v>102.9924</v>
      </c>
      <c r="L3278" s="7">
        <f>IF(G3278="White Shark",E3278*0.5,IF(G3278="Sbox",E3278*0.5,IF(G3278="Tenda",E3278*0.5,E3278*0.2)))/100</f>
        <v>0.04</v>
      </c>
      <c r="M3278" s="2">
        <f>Table_ExternalData_15[[#This Row],[Price]]-Table_ExternalData_15[[#This Row],[Price]]*Table_ExternalData_15[[#This Row],[extra popust]]</f>
        <v>81.043199999999999</v>
      </c>
      <c r="N3278" s="2">
        <f>IF(M3278&lt;I3278,M3278,I3278)</f>
        <v>81.043199999999999</v>
      </c>
      <c r="O3278" s="12" t="str">
        <f>IF(N3278&lt;I3278,$U$1," ")</f>
        <v xml:space="preserve"> </v>
      </c>
      <c r="P3278" s="12" t="str">
        <f>IFERROR((O3278+30)," ")</f>
        <v xml:space="preserve"> </v>
      </c>
      <c r="Q3278" s="2">
        <f ca="1">IF(O3278=$U$1,N3278,"0")*1.22</f>
        <v>0</v>
      </c>
    </row>
    <row r="3279" spans="1:17" x14ac:dyDescent="0.25">
      <c r="A3279" t="s">
        <v>12201</v>
      </c>
      <c r="B3279" t="s">
        <v>12200</v>
      </c>
      <c r="C3279">
        <v>16960</v>
      </c>
      <c r="D3279">
        <v>0</v>
      </c>
      <c r="E3279">
        <f>IFERROR(VLOOKUP(Table_ExternalData_15[[#This Row],[Id]],Rabati!B:C,2,0),0)</f>
        <v>0</v>
      </c>
      <c r="F3279">
        <v>0</v>
      </c>
      <c r="G3279" t="str">
        <f>VLOOKUP(Table_ExternalData_15[[#This Row],[Id]],'Blagovna izdelek'!A:C,3,0)</f>
        <v>EFB</v>
      </c>
      <c r="H3279">
        <f>Table_ExternalData_15[[#This Row],[Rabat]]*0.2</f>
        <v>0</v>
      </c>
      <c r="I3279" s="2">
        <f>Table_ExternalData_15[[#This Row],[Price]]-(Table_ExternalData_15[[#This Row],[Price]]*Table_ExternalData_15[[#This Row],[BB rabat]])/100</f>
        <v>0</v>
      </c>
      <c r="J3279" s="2">
        <f>Table_ExternalData_15[[#This Row],[BB cena]]*Table_ExternalData_15[[#Headers],[1,22]]</f>
        <v>0</v>
      </c>
      <c r="K3279" s="2">
        <f>Table_ExternalData_15[[#This Row],[Price]]*Table_ExternalData_15[[#Headers],[1,22]]</f>
        <v>0</v>
      </c>
      <c r="L3279" s="7">
        <f>IF(G3279="White Shark",E3279*0.5,IF(G3279="Sbox",E3279*0.5,IF(G3279="Tenda",E3279*0.5,E3279*0.2)))/100</f>
        <v>0</v>
      </c>
      <c r="M3279" s="2">
        <f>Table_ExternalData_15[[#This Row],[Price]]-Table_ExternalData_15[[#This Row],[Price]]*Table_ExternalData_15[[#This Row],[extra popust]]</f>
        <v>0</v>
      </c>
      <c r="N3279" s="2">
        <f>IF(M3279&lt;I3279,M3279,I3279)</f>
        <v>0</v>
      </c>
      <c r="O3279" s="12" t="str">
        <f>IF(N3279&lt;I3279,$U$1," ")</f>
        <v xml:space="preserve"> </v>
      </c>
      <c r="P3279" s="12" t="str">
        <f>IFERROR((O3279+30)," ")</f>
        <v xml:space="preserve"> </v>
      </c>
      <c r="Q3279" s="2">
        <f ca="1">IF(O3279=$U$1,N3279,"0")*1.22</f>
        <v>0</v>
      </c>
    </row>
    <row r="3280" spans="1:17" x14ac:dyDescent="0.25">
      <c r="A3280" t="s">
        <v>12203</v>
      </c>
      <c r="B3280" t="s">
        <v>12202</v>
      </c>
      <c r="C3280">
        <v>16961</v>
      </c>
      <c r="D3280">
        <v>18.95</v>
      </c>
      <c r="E3280">
        <f>IFERROR(VLOOKUP(Table_ExternalData_15[[#This Row],[Id]],Rabati!B:C,2,0),0)</f>
        <v>20</v>
      </c>
      <c r="F3280">
        <v>0</v>
      </c>
      <c r="G3280" t="str">
        <f>VLOOKUP(Table_ExternalData_15[[#This Row],[Id]],'Blagovna izdelek'!A:C,3,0)</f>
        <v>EFB</v>
      </c>
      <c r="H3280">
        <f>Table_ExternalData_15[[#This Row],[Rabat]]*0.2</f>
        <v>4</v>
      </c>
      <c r="I3280" s="2">
        <f>Table_ExternalData_15[[#This Row],[Price]]-(Table_ExternalData_15[[#This Row],[Price]]*Table_ExternalData_15[[#This Row],[BB rabat]])/100</f>
        <v>18.192</v>
      </c>
      <c r="J3280" s="2">
        <f>Table_ExternalData_15[[#This Row],[BB cena]]*Table_ExternalData_15[[#Headers],[1,22]]</f>
        <v>22.194240000000001</v>
      </c>
      <c r="K3280" s="2">
        <f>Table_ExternalData_15[[#This Row],[Price]]*Table_ExternalData_15[[#Headers],[1,22]]</f>
        <v>23.119</v>
      </c>
      <c r="L3280" s="7">
        <f>IF(G3280="White Shark",E3280*0.5,IF(G3280="Sbox",E3280*0.5,IF(G3280="Tenda",E3280*0.5,E3280*0.2)))/100</f>
        <v>0.04</v>
      </c>
      <c r="M3280" s="2">
        <f>Table_ExternalData_15[[#This Row],[Price]]-Table_ExternalData_15[[#This Row],[Price]]*Table_ExternalData_15[[#This Row],[extra popust]]</f>
        <v>18.192</v>
      </c>
      <c r="N3280" s="2">
        <f>IF(M3280&lt;I3280,M3280,I3280)</f>
        <v>18.192</v>
      </c>
      <c r="O3280" s="12" t="str">
        <f>IF(N3280&lt;I3280,$U$1," ")</f>
        <v xml:space="preserve"> </v>
      </c>
      <c r="P3280" s="12" t="str">
        <f>IFERROR((O3280+30)," ")</f>
        <v xml:space="preserve"> </v>
      </c>
      <c r="Q3280" s="2">
        <f ca="1">IF(O3280=$U$1,N3280,"0")*1.22</f>
        <v>0</v>
      </c>
    </row>
    <row r="3281" spans="1:17" x14ac:dyDescent="0.25">
      <c r="A3281" t="s">
        <v>12221</v>
      </c>
      <c r="B3281" t="s">
        <v>12220</v>
      </c>
      <c r="C3281">
        <v>16973</v>
      </c>
      <c r="D3281">
        <v>6.74</v>
      </c>
      <c r="E3281">
        <f>IFERROR(VLOOKUP(Table_ExternalData_15[[#This Row],[Id]],Rabati!B:C,2,0),0)</f>
        <v>20</v>
      </c>
      <c r="F3281">
        <v>0</v>
      </c>
      <c r="G3281" t="str">
        <f>VLOOKUP(Table_ExternalData_15[[#This Row],[Id]],'Blagovna izdelek'!A:C,3,0)</f>
        <v>EFB</v>
      </c>
      <c r="H3281">
        <f>Table_ExternalData_15[[#This Row],[Rabat]]*0.2</f>
        <v>4</v>
      </c>
      <c r="I3281" s="2">
        <f>Table_ExternalData_15[[#This Row],[Price]]-(Table_ExternalData_15[[#This Row],[Price]]*Table_ExternalData_15[[#This Row],[BB rabat]])/100</f>
        <v>6.4704000000000006</v>
      </c>
      <c r="J3281" s="2">
        <f>Table_ExternalData_15[[#This Row],[BB cena]]*Table_ExternalData_15[[#Headers],[1,22]]</f>
        <v>7.8938880000000005</v>
      </c>
      <c r="K3281" s="2">
        <f>Table_ExternalData_15[[#This Row],[Price]]*Table_ExternalData_15[[#Headers],[1,22]]</f>
        <v>8.2227999999999994</v>
      </c>
      <c r="L3281" s="7">
        <f>IF(G3281="White Shark",E3281*0.5,IF(G3281="Sbox",E3281*0.5,IF(G3281="Tenda",E3281*0.5,E3281*0.2)))/100</f>
        <v>0.04</v>
      </c>
      <c r="M3281" s="2">
        <f>Table_ExternalData_15[[#This Row],[Price]]-Table_ExternalData_15[[#This Row],[Price]]*Table_ExternalData_15[[#This Row],[extra popust]]</f>
        <v>6.4704000000000006</v>
      </c>
      <c r="N3281" s="2">
        <f>IF(M3281&lt;I3281,M3281,I3281)</f>
        <v>6.4704000000000006</v>
      </c>
      <c r="O3281" s="12" t="str">
        <f>IF(N3281&lt;I3281,$U$1," ")</f>
        <v xml:space="preserve"> </v>
      </c>
      <c r="P3281" s="12" t="str">
        <f>IFERROR((O3281+30)," ")</f>
        <v xml:space="preserve"> </v>
      </c>
      <c r="Q3281" s="2">
        <f ca="1">IF(O3281=$U$1,N3281,"0")*1.22</f>
        <v>0</v>
      </c>
    </row>
    <row r="3282" spans="1:17" x14ac:dyDescent="0.25">
      <c r="A3282" t="s">
        <v>12896</v>
      </c>
      <c r="B3282" t="s">
        <v>12895</v>
      </c>
      <c r="C3282">
        <v>17083</v>
      </c>
      <c r="D3282">
        <v>1.78</v>
      </c>
      <c r="E3282">
        <f>IFERROR(VLOOKUP(Table_ExternalData_15[[#This Row],[Id]],Rabati!B:C,2,0),0)</f>
        <v>30</v>
      </c>
      <c r="F3282">
        <v>0</v>
      </c>
      <c r="G3282" t="str">
        <f>VLOOKUP(Table_ExternalData_15[[#This Row],[Id]],'Blagovna izdelek'!A:C,3,0)</f>
        <v>EFB</v>
      </c>
      <c r="H3282">
        <f>Table_ExternalData_15[[#This Row],[Rabat]]*0.2</f>
        <v>6</v>
      </c>
      <c r="I3282" s="2">
        <f>Table_ExternalData_15[[#This Row],[Price]]-(Table_ExternalData_15[[#This Row],[Price]]*Table_ExternalData_15[[#This Row],[BB rabat]])/100</f>
        <v>1.6732</v>
      </c>
      <c r="J3282" s="2">
        <f>Table_ExternalData_15[[#This Row],[BB cena]]*Table_ExternalData_15[[#Headers],[1,22]]</f>
        <v>2.0413039999999998</v>
      </c>
      <c r="K3282" s="2">
        <f>Table_ExternalData_15[[#This Row],[Price]]*Table_ExternalData_15[[#Headers],[1,22]]</f>
        <v>2.1716000000000002</v>
      </c>
      <c r="L3282" s="7">
        <f>IF(G3282="White Shark",E3282*0.5,IF(G3282="Sbox",E3282*0.5,IF(G3282="Tenda",E3282*0.5,E3282*0.2)))/100</f>
        <v>0.06</v>
      </c>
      <c r="M3282" s="2">
        <f>Table_ExternalData_15[[#This Row],[Price]]-Table_ExternalData_15[[#This Row],[Price]]*Table_ExternalData_15[[#This Row],[extra popust]]</f>
        <v>1.6732</v>
      </c>
      <c r="N3282" s="2">
        <f>IF(M3282&lt;I3282,M3282,I3282)</f>
        <v>1.6732</v>
      </c>
      <c r="O3282" s="12" t="str">
        <f>IF(N3282&lt;I3282,$U$1," ")</f>
        <v xml:space="preserve"> </v>
      </c>
      <c r="P3282" s="12" t="str">
        <f>IFERROR((O3282+30)," ")</f>
        <v xml:space="preserve"> </v>
      </c>
      <c r="Q3282" s="2">
        <f ca="1">IF(O3282=$U$1,N3282,"0")*1.22</f>
        <v>0</v>
      </c>
    </row>
    <row r="3283" spans="1:17" x14ac:dyDescent="0.25">
      <c r="A3283" t="s">
        <v>12898</v>
      </c>
      <c r="B3283" t="s">
        <v>12897</v>
      </c>
      <c r="C3283">
        <v>17084</v>
      </c>
      <c r="D3283">
        <v>2.4700000000000002</v>
      </c>
      <c r="E3283">
        <f>IFERROR(VLOOKUP(Table_ExternalData_15[[#This Row],[Id]],Rabati!B:C,2,0),0)</f>
        <v>30</v>
      </c>
      <c r="F3283">
        <v>70</v>
      </c>
      <c r="G3283" t="str">
        <f>VLOOKUP(Table_ExternalData_15[[#This Row],[Id]],'Blagovna izdelek'!A:C,3,0)</f>
        <v>EFB</v>
      </c>
      <c r="H3283">
        <f>Table_ExternalData_15[[#This Row],[Rabat]]*0.2</f>
        <v>6</v>
      </c>
      <c r="I3283" s="2">
        <f>Table_ExternalData_15[[#This Row],[Price]]-(Table_ExternalData_15[[#This Row],[Price]]*Table_ExternalData_15[[#This Row],[BB rabat]])/100</f>
        <v>2.3218000000000001</v>
      </c>
      <c r="J3283" s="2">
        <f>Table_ExternalData_15[[#This Row],[BB cena]]*Table_ExternalData_15[[#Headers],[1,22]]</f>
        <v>2.8325960000000001</v>
      </c>
      <c r="K3283" s="2">
        <f>Table_ExternalData_15[[#This Row],[Price]]*Table_ExternalData_15[[#Headers],[1,22]]</f>
        <v>3.0134000000000003</v>
      </c>
      <c r="L3283" s="7">
        <f>IF(G3283="White Shark",E3283*0.5,IF(G3283="Sbox",E3283*0.5,IF(G3283="Tenda",E3283*0.5,E3283*0.2)))/100</f>
        <v>0.06</v>
      </c>
      <c r="M3283" s="2">
        <f>Table_ExternalData_15[[#This Row],[Price]]-Table_ExternalData_15[[#This Row],[Price]]*Table_ExternalData_15[[#This Row],[extra popust]]</f>
        <v>2.3218000000000001</v>
      </c>
      <c r="N3283" s="2">
        <f>IF(M3283&lt;I3283,M3283,I3283)</f>
        <v>2.3218000000000001</v>
      </c>
      <c r="O3283" s="12" t="str">
        <f>IF(N3283&lt;I3283,$U$1," ")</f>
        <v xml:space="preserve"> </v>
      </c>
      <c r="P3283" s="12" t="str">
        <f>IFERROR((O3283+30)," ")</f>
        <v xml:space="preserve"> </v>
      </c>
      <c r="Q3283" s="2">
        <f ca="1">IF(O3283=$U$1,N3283,"0")*1.22</f>
        <v>0</v>
      </c>
    </row>
    <row r="3284" spans="1:17" x14ac:dyDescent="0.25">
      <c r="A3284" t="s">
        <v>12900</v>
      </c>
      <c r="B3284" t="s">
        <v>12899</v>
      </c>
      <c r="C3284">
        <v>17085</v>
      </c>
      <c r="D3284">
        <v>3.19</v>
      </c>
      <c r="E3284">
        <f>IFERROR(VLOOKUP(Table_ExternalData_15[[#This Row],[Id]],Rabati!B:C,2,0),0)</f>
        <v>30</v>
      </c>
      <c r="F3284">
        <v>0</v>
      </c>
      <c r="G3284" t="str">
        <f>VLOOKUP(Table_ExternalData_15[[#This Row],[Id]],'Blagovna izdelek'!A:C,3,0)</f>
        <v>EFB</v>
      </c>
      <c r="H3284">
        <f>Table_ExternalData_15[[#This Row],[Rabat]]*0.2</f>
        <v>6</v>
      </c>
      <c r="I3284" s="2">
        <f>Table_ExternalData_15[[#This Row],[Price]]-(Table_ExternalData_15[[#This Row],[Price]]*Table_ExternalData_15[[#This Row],[BB rabat]])/100</f>
        <v>2.9985999999999997</v>
      </c>
      <c r="J3284" s="2">
        <f>Table_ExternalData_15[[#This Row],[BB cena]]*Table_ExternalData_15[[#Headers],[1,22]]</f>
        <v>3.6582919999999994</v>
      </c>
      <c r="K3284" s="2">
        <f>Table_ExternalData_15[[#This Row],[Price]]*Table_ExternalData_15[[#Headers],[1,22]]</f>
        <v>3.8917999999999999</v>
      </c>
      <c r="L3284" s="7">
        <f>IF(G3284="White Shark",E3284*0.5,IF(G3284="Sbox",E3284*0.5,IF(G3284="Tenda",E3284*0.5,E3284*0.2)))/100</f>
        <v>0.06</v>
      </c>
      <c r="M3284" s="2">
        <f>Table_ExternalData_15[[#This Row],[Price]]-Table_ExternalData_15[[#This Row],[Price]]*Table_ExternalData_15[[#This Row],[extra popust]]</f>
        <v>2.9986000000000002</v>
      </c>
      <c r="N3284" s="2">
        <f>IF(M3284&lt;I3284,M3284,I3284)</f>
        <v>2.9985999999999997</v>
      </c>
      <c r="O3284" s="12" t="str">
        <f>IF(N3284&lt;I3284,$U$1," ")</f>
        <v xml:space="preserve"> </v>
      </c>
      <c r="P3284" s="12" t="str">
        <f>IFERROR((O3284+30)," ")</f>
        <v xml:space="preserve"> </v>
      </c>
      <c r="Q3284" s="2">
        <f ca="1">IF(O3284=$U$1,N3284,"0")*1.22</f>
        <v>0</v>
      </c>
    </row>
    <row r="3285" spans="1:17" x14ac:dyDescent="0.25">
      <c r="A3285" t="s">
        <v>12902</v>
      </c>
      <c r="B3285" t="s">
        <v>12901</v>
      </c>
      <c r="C3285">
        <v>17086</v>
      </c>
      <c r="D3285">
        <v>4.63</v>
      </c>
      <c r="E3285">
        <f>IFERROR(VLOOKUP(Table_ExternalData_15[[#This Row],[Id]],Rabati!B:C,2,0),0)</f>
        <v>30</v>
      </c>
      <c r="F3285">
        <v>30</v>
      </c>
      <c r="G3285" t="str">
        <f>VLOOKUP(Table_ExternalData_15[[#This Row],[Id]],'Blagovna izdelek'!A:C,3,0)</f>
        <v>EFB</v>
      </c>
      <c r="H3285">
        <f>Table_ExternalData_15[[#This Row],[Rabat]]*0.2</f>
        <v>6</v>
      </c>
      <c r="I3285" s="2">
        <f>Table_ExternalData_15[[#This Row],[Price]]-(Table_ExternalData_15[[#This Row],[Price]]*Table_ExternalData_15[[#This Row],[BB rabat]])/100</f>
        <v>4.3521999999999998</v>
      </c>
      <c r="J3285" s="2">
        <f>Table_ExternalData_15[[#This Row],[BB cena]]*Table_ExternalData_15[[#Headers],[1,22]]</f>
        <v>5.3096839999999998</v>
      </c>
      <c r="K3285" s="2">
        <f>Table_ExternalData_15[[#This Row],[Price]]*Table_ExternalData_15[[#Headers],[1,22]]</f>
        <v>5.6486000000000001</v>
      </c>
      <c r="L3285" s="7">
        <f>IF(G3285="White Shark",E3285*0.5,IF(G3285="Sbox",E3285*0.5,IF(G3285="Tenda",E3285*0.5,E3285*0.2)))/100</f>
        <v>0.06</v>
      </c>
      <c r="M3285" s="2">
        <f>Table_ExternalData_15[[#This Row],[Price]]-Table_ExternalData_15[[#This Row],[Price]]*Table_ExternalData_15[[#This Row],[extra popust]]</f>
        <v>4.3521999999999998</v>
      </c>
      <c r="N3285" s="2">
        <f>IF(M3285&lt;I3285,M3285,I3285)</f>
        <v>4.3521999999999998</v>
      </c>
      <c r="O3285" s="12" t="str">
        <f>IF(N3285&lt;I3285,$U$1," ")</f>
        <v xml:space="preserve"> </v>
      </c>
      <c r="P3285" s="12" t="str">
        <f>IFERROR((O3285+30)," ")</f>
        <v xml:space="preserve"> </v>
      </c>
      <c r="Q3285" s="2">
        <f ca="1">IF(O3285=$U$1,N3285,"0")*1.22</f>
        <v>0</v>
      </c>
    </row>
    <row r="3286" spans="1:17" x14ac:dyDescent="0.25">
      <c r="A3286" t="s">
        <v>12904</v>
      </c>
      <c r="B3286" t="s">
        <v>12903</v>
      </c>
      <c r="C3286">
        <v>17087</v>
      </c>
      <c r="D3286">
        <v>8.2799999999999994</v>
      </c>
      <c r="E3286">
        <f>IFERROR(VLOOKUP(Table_ExternalData_15[[#This Row],[Id]],Rabati!B:C,2,0),0)</f>
        <v>30</v>
      </c>
      <c r="F3286">
        <v>8</v>
      </c>
      <c r="G3286" t="str">
        <f>VLOOKUP(Table_ExternalData_15[[#This Row],[Id]],'Blagovna izdelek'!A:C,3,0)</f>
        <v>EFB</v>
      </c>
      <c r="H3286">
        <f>Table_ExternalData_15[[#This Row],[Rabat]]*0.2</f>
        <v>6</v>
      </c>
      <c r="I3286" s="2">
        <f>Table_ExternalData_15[[#This Row],[Price]]-(Table_ExternalData_15[[#This Row],[Price]]*Table_ExternalData_15[[#This Row],[BB rabat]])/100</f>
        <v>7.783199999999999</v>
      </c>
      <c r="J3286" s="2">
        <f>Table_ExternalData_15[[#This Row],[BB cena]]*Table_ExternalData_15[[#Headers],[1,22]]</f>
        <v>9.4955039999999986</v>
      </c>
      <c r="K3286" s="2">
        <f>Table_ExternalData_15[[#This Row],[Price]]*Table_ExternalData_15[[#Headers],[1,22]]</f>
        <v>10.101599999999999</v>
      </c>
      <c r="L3286" s="7">
        <f>IF(G3286="White Shark",E3286*0.5,IF(G3286="Sbox",E3286*0.5,IF(G3286="Tenda",E3286*0.5,E3286*0.2)))/100</f>
        <v>0.06</v>
      </c>
      <c r="M3286" s="2">
        <f>Table_ExternalData_15[[#This Row],[Price]]-Table_ExternalData_15[[#This Row],[Price]]*Table_ExternalData_15[[#This Row],[extra popust]]</f>
        <v>7.783199999999999</v>
      </c>
      <c r="N3286" s="2">
        <f>IF(M3286&lt;I3286,M3286,I3286)</f>
        <v>7.783199999999999</v>
      </c>
      <c r="O3286" s="12" t="str">
        <f>IF(N3286&lt;I3286,$U$1," ")</f>
        <v xml:space="preserve"> </v>
      </c>
      <c r="P3286" s="12" t="str">
        <f>IFERROR((O3286+30)," ")</f>
        <v xml:space="preserve"> </v>
      </c>
      <c r="Q3286" s="2">
        <f ca="1">IF(O3286=$U$1,N3286,"0")*1.22</f>
        <v>0</v>
      </c>
    </row>
    <row r="3287" spans="1:17" x14ac:dyDescent="0.25">
      <c r="A3287" t="s">
        <v>12906</v>
      </c>
      <c r="B3287" t="s">
        <v>12905</v>
      </c>
      <c r="C3287">
        <v>17088</v>
      </c>
      <c r="D3287">
        <v>1.78</v>
      </c>
      <c r="E3287">
        <f>IFERROR(VLOOKUP(Table_ExternalData_15[[#This Row],[Id]],Rabati!B:C,2,0),0)</f>
        <v>30</v>
      </c>
      <c r="F3287">
        <v>0</v>
      </c>
      <c r="G3287" t="str">
        <f>VLOOKUP(Table_ExternalData_15[[#This Row],[Id]],'Blagovna izdelek'!A:C,3,0)</f>
        <v>EFB</v>
      </c>
      <c r="H3287">
        <f>Table_ExternalData_15[[#This Row],[Rabat]]*0.2</f>
        <v>6</v>
      </c>
      <c r="I3287" s="2">
        <f>Table_ExternalData_15[[#This Row],[Price]]-(Table_ExternalData_15[[#This Row],[Price]]*Table_ExternalData_15[[#This Row],[BB rabat]])/100</f>
        <v>1.6732</v>
      </c>
      <c r="J3287" s="2">
        <f>Table_ExternalData_15[[#This Row],[BB cena]]*Table_ExternalData_15[[#Headers],[1,22]]</f>
        <v>2.0413039999999998</v>
      </c>
      <c r="K3287" s="2">
        <f>Table_ExternalData_15[[#This Row],[Price]]*Table_ExternalData_15[[#Headers],[1,22]]</f>
        <v>2.1716000000000002</v>
      </c>
      <c r="L3287" s="7">
        <f>IF(G3287="White Shark",E3287*0.5,IF(G3287="Sbox",E3287*0.5,IF(G3287="Tenda",E3287*0.5,E3287*0.2)))/100</f>
        <v>0.06</v>
      </c>
      <c r="M3287" s="2">
        <f>Table_ExternalData_15[[#This Row],[Price]]-Table_ExternalData_15[[#This Row],[Price]]*Table_ExternalData_15[[#This Row],[extra popust]]</f>
        <v>1.6732</v>
      </c>
      <c r="N3287" s="2">
        <f>IF(M3287&lt;I3287,M3287,I3287)</f>
        <v>1.6732</v>
      </c>
      <c r="O3287" s="12" t="str">
        <f>IF(N3287&lt;I3287,$U$1," ")</f>
        <v xml:space="preserve"> </v>
      </c>
      <c r="P3287" s="12" t="str">
        <f>IFERROR((O3287+30)," ")</f>
        <v xml:space="preserve"> </v>
      </c>
      <c r="Q3287" s="2">
        <f ca="1">IF(O3287=$U$1,N3287,"0")*1.22</f>
        <v>0</v>
      </c>
    </row>
    <row r="3288" spans="1:17" x14ac:dyDescent="0.25">
      <c r="A3288" t="s">
        <v>12908</v>
      </c>
      <c r="B3288" t="s">
        <v>12907</v>
      </c>
      <c r="C3288">
        <v>17089</v>
      </c>
      <c r="D3288">
        <v>2.4700000000000002</v>
      </c>
      <c r="E3288">
        <f>IFERROR(VLOOKUP(Table_ExternalData_15[[#This Row],[Id]],Rabati!B:C,2,0),0)</f>
        <v>30</v>
      </c>
      <c r="F3288">
        <v>0</v>
      </c>
      <c r="G3288" t="str">
        <f>VLOOKUP(Table_ExternalData_15[[#This Row],[Id]],'Blagovna izdelek'!A:C,3,0)</f>
        <v>EFB</v>
      </c>
      <c r="H3288">
        <f>Table_ExternalData_15[[#This Row],[Rabat]]*0.2</f>
        <v>6</v>
      </c>
      <c r="I3288" s="2">
        <f>Table_ExternalData_15[[#This Row],[Price]]-(Table_ExternalData_15[[#This Row],[Price]]*Table_ExternalData_15[[#This Row],[BB rabat]])/100</f>
        <v>2.3218000000000001</v>
      </c>
      <c r="J3288" s="2">
        <f>Table_ExternalData_15[[#This Row],[BB cena]]*Table_ExternalData_15[[#Headers],[1,22]]</f>
        <v>2.8325960000000001</v>
      </c>
      <c r="K3288" s="2">
        <f>Table_ExternalData_15[[#This Row],[Price]]*Table_ExternalData_15[[#Headers],[1,22]]</f>
        <v>3.0134000000000003</v>
      </c>
      <c r="L3288" s="7">
        <f>IF(G3288="White Shark",E3288*0.5,IF(G3288="Sbox",E3288*0.5,IF(G3288="Tenda",E3288*0.5,E3288*0.2)))/100</f>
        <v>0.06</v>
      </c>
      <c r="M3288" s="2">
        <f>Table_ExternalData_15[[#This Row],[Price]]-Table_ExternalData_15[[#This Row],[Price]]*Table_ExternalData_15[[#This Row],[extra popust]]</f>
        <v>2.3218000000000001</v>
      </c>
      <c r="N3288" s="2">
        <f>IF(M3288&lt;I3288,M3288,I3288)</f>
        <v>2.3218000000000001</v>
      </c>
      <c r="O3288" s="12" t="str">
        <f>IF(N3288&lt;I3288,$U$1," ")</f>
        <v xml:space="preserve"> </v>
      </c>
      <c r="P3288" s="12" t="str">
        <f>IFERROR((O3288+30)," ")</f>
        <v xml:space="preserve"> </v>
      </c>
      <c r="Q3288" s="2">
        <f ca="1">IF(O3288=$U$1,N3288,"0")*1.22</f>
        <v>0</v>
      </c>
    </row>
    <row r="3289" spans="1:17" x14ac:dyDescent="0.25">
      <c r="A3289" t="s">
        <v>12910</v>
      </c>
      <c r="B3289" t="s">
        <v>12909</v>
      </c>
      <c r="C3289">
        <v>17090</v>
      </c>
      <c r="D3289">
        <v>3.19</v>
      </c>
      <c r="E3289">
        <f>IFERROR(VLOOKUP(Table_ExternalData_15[[#This Row],[Id]],Rabati!B:C,2,0),0)</f>
        <v>30</v>
      </c>
      <c r="F3289">
        <v>0</v>
      </c>
      <c r="G3289" t="str">
        <f>VLOOKUP(Table_ExternalData_15[[#This Row],[Id]],'Blagovna izdelek'!A:C,3,0)</f>
        <v>EFB</v>
      </c>
      <c r="H3289">
        <f>Table_ExternalData_15[[#This Row],[Rabat]]*0.2</f>
        <v>6</v>
      </c>
      <c r="I3289" s="2">
        <f>Table_ExternalData_15[[#This Row],[Price]]-(Table_ExternalData_15[[#This Row],[Price]]*Table_ExternalData_15[[#This Row],[BB rabat]])/100</f>
        <v>2.9985999999999997</v>
      </c>
      <c r="J3289" s="2">
        <f>Table_ExternalData_15[[#This Row],[BB cena]]*Table_ExternalData_15[[#Headers],[1,22]]</f>
        <v>3.6582919999999994</v>
      </c>
      <c r="K3289" s="2">
        <f>Table_ExternalData_15[[#This Row],[Price]]*Table_ExternalData_15[[#Headers],[1,22]]</f>
        <v>3.8917999999999999</v>
      </c>
      <c r="L3289" s="7">
        <f>IF(G3289="White Shark",E3289*0.5,IF(G3289="Sbox",E3289*0.5,IF(G3289="Tenda",E3289*0.5,E3289*0.2)))/100</f>
        <v>0.06</v>
      </c>
      <c r="M3289" s="2">
        <f>Table_ExternalData_15[[#This Row],[Price]]-Table_ExternalData_15[[#This Row],[Price]]*Table_ExternalData_15[[#This Row],[extra popust]]</f>
        <v>2.9986000000000002</v>
      </c>
      <c r="N3289" s="2">
        <f>IF(M3289&lt;I3289,M3289,I3289)</f>
        <v>2.9985999999999997</v>
      </c>
      <c r="O3289" s="12" t="str">
        <f>IF(N3289&lt;I3289,$U$1," ")</f>
        <v xml:space="preserve"> </v>
      </c>
      <c r="P3289" s="12" t="str">
        <f>IFERROR((O3289+30)," ")</f>
        <v xml:space="preserve"> </v>
      </c>
      <c r="Q3289" s="2">
        <f ca="1">IF(O3289=$U$1,N3289,"0")*1.22</f>
        <v>0</v>
      </c>
    </row>
    <row r="3290" spans="1:17" x14ac:dyDescent="0.25">
      <c r="A3290" t="s">
        <v>12912</v>
      </c>
      <c r="B3290" t="s">
        <v>12911</v>
      </c>
      <c r="C3290">
        <v>17091</v>
      </c>
      <c r="D3290">
        <v>4.63</v>
      </c>
      <c r="E3290">
        <f>IFERROR(VLOOKUP(Table_ExternalData_15[[#This Row],[Id]],Rabati!B:C,2,0),0)</f>
        <v>30</v>
      </c>
      <c r="F3290">
        <v>0</v>
      </c>
      <c r="G3290" t="str">
        <f>VLOOKUP(Table_ExternalData_15[[#This Row],[Id]],'Blagovna izdelek'!A:C,3,0)</f>
        <v>EFB</v>
      </c>
      <c r="H3290">
        <f>Table_ExternalData_15[[#This Row],[Rabat]]*0.2</f>
        <v>6</v>
      </c>
      <c r="I3290" s="2">
        <f>Table_ExternalData_15[[#This Row],[Price]]-(Table_ExternalData_15[[#This Row],[Price]]*Table_ExternalData_15[[#This Row],[BB rabat]])/100</f>
        <v>4.3521999999999998</v>
      </c>
      <c r="J3290" s="2">
        <f>Table_ExternalData_15[[#This Row],[BB cena]]*Table_ExternalData_15[[#Headers],[1,22]]</f>
        <v>5.3096839999999998</v>
      </c>
      <c r="K3290" s="2">
        <f>Table_ExternalData_15[[#This Row],[Price]]*Table_ExternalData_15[[#Headers],[1,22]]</f>
        <v>5.6486000000000001</v>
      </c>
      <c r="L3290" s="7">
        <f>IF(G3290="White Shark",E3290*0.5,IF(G3290="Sbox",E3290*0.5,IF(G3290="Tenda",E3290*0.5,E3290*0.2)))/100</f>
        <v>0.06</v>
      </c>
      <c r="M3290" s="2">
        <f>Table_ExternalData_15[[#This Row],[Price]]-Table_ExternalData_15[[#This Row],[Price]]*Table_ExternalData_15[[#This Row],[extra popust]]</f>
        <v>4.3521999999999998</v>
      </c>
      <c r="N3290" s="2">
        <f>IF(M3290&lt;I3290,M3290,I3290)</f>
        <v>4.3521999999999998</v>
      </c>
      <c r="O3290" s="12" t="str">
        <f>IF(N3290&lt;I3290,$U$1," ")</f>
        <v xml:space="preserve"> </v>
      </c>
      <c r="P3290" s="12" t="str">
        <f>IFERROR((O3290+30)," ")</f>
        <v xml:space="preserve"> </v>
      </c>
      <c r="Q3290" s="2">
        <f ca="1">IF(O3290=$U$1,N3290,"0")*1.22</f>
        <v>0</v>
      </c>
    </row>
    <row r="3291" spans="1:17" x14ac:dyDescent="0.25">
      <c r="A3291" t="s">
        <v>12914</v>
      </c>
      <c r="B3291" t="s">
        <v>12913</v>
      </c>
      <c r="C3291">
        <v>17092</v>
      </c>
      <c r="D3291">
        <v>8.2799999999999994</v>
      </c>
      <c r="E3291">
        <f>IFERROR(VLOOKUP(Table_ExternalData_15[[#This Row],[Id]],Rabati!B:C,2,0),0)</f>
        <v>30</v>
      </c>
      <c r="F3291">
        <v>0</v>
      </c>
      <c r="G3291" t="str">
        <f>VLOOKUP(Table_ExternalData_15[[#This Row],[Id]],'Blagovna izdelek'!A:C,3,0)</f>
        <v>EFB</v>
      </c>
      <c r="H3291">
        <f>Table_ExternalData_15[[#This Row],[Rabat]]*0.2</f>
        <v>6</v>
      </c>
      <c r="I3291" s="2">
        <f>Table_ExternalData_15[[#This Row],[Price]]-(Table_ExternalData_15[[#This Row],[Price]]*Table_ExternalData_15[[#This Row],[BB rabat]])/100</f>
        <v>7.783199999999999</v>
      </c>
      <c r="J3291" s="2">
        <f>Table_ExternalData_15[[#This Row],[BB cena]]*Table_ExternalData_15[[#Headers],[1,22]]</f>
        <v>9.4955039999999986</v>
      </c>
      <c r="K3291" s="2">
        <f>Table_ExternalData_15[[#This Row],[Price]]*Table_ExternalData_15[[#Headers],[1,22]]</f>
        <v>10.101599999999999</v>
      </c>
      <c r="L3291" s="7">
        <f>IF(G3291="White Shark",E3291*0.5,IF(G3291="Sbox",E3291*0.5,IF(G3291="Tenda",E3291*0.5,E3291*0.2)))/100</f>
        <v>0.06</v>
      </c>
      <c r="M3291" s="2">
        <f>Table_ExternalData_15[[#This Row],[Price]]-Table_ExternalData_15[[#This Row],[Price]]*Table_ExternalData_15[[#This Row],[extra popust]]</f>
        <v>7.783199999999999</v>
      </c>
      <c r="N3291" s="2">
        <f>IF(M3291&lt;I3291,M3291,I3291)</f>
        <v>7.783199999999999</v>
      </c>
      <c r="O3291" s="12" t="str">
        <f>IF(N3291&lt;I3291,$U$1," ")</f>
        <v xml:space="preserve"> </v>
      </c>
      <c r="P3291" s="12" t="str">
        <f>IFERROR((O3291+30)," ")</f>
        <v xml:space="preserve"> </v>
      </c>
      <c r="Q3291" s="2">
        <f ca="1">IF(O3291=$U$1,N3291,"0")*1.22</f>
        <v>0</v>
      </c>
    </row>
    <row r="3292" spans="1:17" x14ac:dyDescent="0.25">
      <c r="A3292" t="s">
        <v>12916</v>
      </c>
      <c r="B3292" t="s">
        <v>12915</v>
      </c>
      <c r="C3292">
        <v>17093</v>
      </c>
      <c r="D3292">
        <v>1.78</v>
      </c>
      <c r="E3292">
        <f>IFERROR(VLOOKUP(Table_ExternalData_15[[#This Row],[Id]],Rabati!B:C,2,0),0)</f>
        <v>30</v>
      </c>
      <c r="F3292">
        <v>0</v>
      </c>
      <c r="G3292" t="str">
        <f>VLOOKUP(Table_ExternalData_15[[#This Row],[Id]],'Blagovna izdelek'!A:C,3,0)</f>
        <v>EFB</v>
      </c>
      <c r="H3292">
        <f>Table_ExternalData_15[[#This Row],[Rabat]]*0.2</f>
        <v>6</v>
      </c>
      <c r="I3292" s="2">
        <f>Table_ExternalData_15[[#This Row],[Price]]-(Table_ExternalData_15[[#This Row],[Price]]*Table_ExternalData_15[[#This Row],[BB rabat]])/100</f>
        <v>1.6732</v>
      </c>
      <c r="J3292" s="2">
        <f>Table_ExternalData_15[[#This Row],[BB cena]]*Table_ExternalData_15[[#Headers],[1,22]]</f>
        <v>2.0413039999999998</v>
      </c>
      <c r="K3292" s="2">
        <f>Table_ExternalData_15[[#This Row],[Price]]*Table_ExternalData_15[[#Headers],[1,22]]</f>
        <v>2.1716000000000002</v>
      </c>
      <c r="L3292" s="7">
        <f>IF(G3292="White Shark",E3292*0.5,IF(G3292="Sbox",E3292*0.5,IF(G3292="Tenda",E3292*0.5,E3292*0.2)))/100</f>
        <v>0.06</v>
      </c>
      <c r="M3292" s="2">
        <f>Table_ExternalData_15[[#This Row],[Price]]-Table_ExternalData_15[[#This Row],[Price]]*Table_ExternalData_15[[#This Row],[extra popust]]</f>
        <v>1.6732</v>
      </c>
      <c r="N3292" s="2">
        <f>IF(M3292&lt;I3292,M3292,I3292)</f>
        <v>1.6732</v>
      </c>
      <c r="O3292" s="12" t="str">
        <f>IF(N3292&lt;I3292,$U$1," ")</f>
        <v xml:space="preserve"> </v>
      </c>
      <c r="P3292" s="12" t="str">
        <f>IFERROR((O3292+30)," ")</f>
        <v xml:space="preserve"> </v>
      </c>
      <c r="Q3292" s="2">
        <f ca="1">IF(O3292=$U$1,N3292,"0")*1.22</f>
        <v>0</v>
      </c>
    </row>
    <row r="3293" spans="1:17" x14ac:dyDescent="0.25">
      <c r="A3293" t="s">
        <v>12918</v>
      </c>
      <c r="B3293" t="s">
        <v>12917</v>
      </c>
      <c r="C3293">
        <v>17094</v>
      </c>
      <c r="D3293">
        <v>2.4700000000000002</v>
      </c>
      <c r="E3293">
        <f>IFERROR(VLOOKUP(Table_ExternalData_15[[#This Row],[Id]],Rabati!B:C,2,0),0)</f>
        <v>30</v>
      </c>
      <c r="F3293">
        <v>4</v>
      </c>
      <c r="G3293" t="str">
        <f>VLOOKUP(Table_ExternalData_15[[#This Row],[Id]],'Blagovna izdelek'!A:C,3,0)</f>
        <v>EFB</v>
      </c>
      <c r="H3293">
        <f>Table_ExternalData_15[[#This Row],[Rabat]]*0.2</f>
        <v>6</v>
      </c>
      <c r="I3293" s="2">
        <f>Table_ExternalData_15[[#This Row],[Price]]-(Table_ExternalData_15[[#This Row],[Price]]*Table_ExternalData_15[[#This Row],[BB rabat]])/100</f>
        <v>2.3218000000000001</v>
      </c>
      <c r="J3293" s="2">
        <f>Table_ExternalData_15[[#This Row],[BB cena]]*Table_ExternalData_15[[#Headers],[1,22]]</f>
        <v>2.8325960000000001</v>
      </c>
      <c r="K3293" s="2">
        <f>Table_ExternalData_15[[#This Row],[Price]]*Table_ExternalData_15[[#Headers],[1,22]]</f>
        <v>3.0134000000000003</v>
      </c>
      <c r="L3293" s="7">
        <f>IF(G3293="White Shark",E3293*0.5,IF(G3293="Sbox",E3293*0.5,IF(G3293="Tenda",E3293*0.5,E3293*0.2)))/100</f>
        <v>0.06</v>
      </c>
      <c r="M3293" s="2">
        <f>Table_ExternalData_15[[#This Row],[Price]]-Table_ExternalData_15[[#This Row],[Price]]*Table_ExternalData_15[[#This Row],[extra popust]]</f>
        <v>2.3218000000000001</v>
      </c>
      <c r="N3293" s="2">
        <f>IF(M3293&lt;I3293,M3293,I3293)</f>
        <v>2.3218000000000001</v>
      </c>
      <c r="O3293" s="12" t="str">
        <f>IF(N3293&lt;I3293,$U$1," ")</f>
        <v xml:space="preserve"> </v>
      </c>
      <c r="P3293" s="12" t="str">
        <f>IFERROR((O3293+30)," ")</f>
        <v xml:space="preserve"> </v>
      </c>
      <c r="Q3293" s="2">
        <f ca="1">IF(O3293=$U$1,N3293,"0")*1.22</f>
        <v>0</v>
      </c>
    </row>
    <row r="3294" spans="1:17" x14ac:dyDescent="0.25">
      <c r="A3294" t="s">
        <v>12920</v>
      </c>
      <c r="B3294" t="s">
        <v>12919</v>
      </c>
      <c r="C3294">
        <v>17095</v>
      </c>
      <c r="D3294">
        <v>3.19</v>
      </c>
      <c r="E3294">
        <f>IFERROR(VLOOKUP(Table_ExternalData_15[[#This Row],[Id]],Rabati!B:C,2,0),0)</f>
        <v>30</v>
      </c>
      <c r="F3294">
        <v>20</v>
      </c>
      <c r="G3294" t="str">
        <f>VLOOKUP(Table_ExternalData_15[[#This Row],[Id]],'Blagovna izdelek'!A:C,3,0)</f>
        <v>EFB</v>
      </c>
      <c r="H3294">
        <f>Table_ExternalData_15[[#This Row],[Rabat]]*0.2</f>
        <v>6</v>
      </c>
      <c r="I3294" s="2">
        <f>Table_ExternalData_15[[#This Row],[Price]]-(Table_ExternalData_15[[#This Row],[Price]]*Table_ExternalData_15[[#This Row],[BB rabat]])/100</f>
        <v>2.9985999999999997</v>
      </c>
      <c r="J3294" s="2">
        <f>Table_ExternalData_15[[#This Row],[BB cena]]*Table_ExternalData_15[[#Headers],[1,22]]</f>
        <v>3.6582919999999994</v>
      </c>
      <c r="K3294" s="2">
        <f>Table_ExternalData_15[[#This Row],[Price]]*Table_ExternalData_15[[#Headers],[1,22]]</f>
        <v>3.8917999999999999</v>
      </c>
      <c r="L3294" s="7">
        <f>IF(G3294="White Shark",E3294*0.5,IF(G3294="Sbox",E3294*0.5,IF(G3294="Tenda",E3294*0.5,E3294*0.2)))/100</f>
        <v>0.06</v>
      </c>
      <c r="M3294" s="2">
        <f>Table_ExternalData_15[[#This Row],[Price]]-Table_ExternalData_15[[#This Row],[Price]]*Table_ExternalData_15[[#This Row],[extra popust]]</f>
        <v>2.9986000000000002</v>
      </c>
      <c r="N3294" s="2">
        <f>IF(M3294&lt;I3294,M3294,I3294)</f>
        <v>2.9985999999999997</v>
      </c>
      <c r="O3294" s="12" t="str">
        <f>IF(N3294&lt;I3294,$U$1," ")</f>
        <v xml:space="preserve"> </v>
      </c>
      <c r="P3294" s="12" t="str">
        <f>IFERROR((O3294+30)," ")</f>
        <v xml:space="preserve"> </v>
      </c>
      <c r="Q3294" s="2">
        <f ca="1">IF(O3294=$U$1,N3294,"0")*1.22</f>
        <v>0</v>
      </c>
    </row>
    <row r="3295" spans="1:17" x14ac:dyDescent="0.25">
      <c r="A3295" t="s">
        <v>12922</v>
      </c>
      <c r="B3295" t="s">
        <v>12921</v>
      </c>
      <c r="C3295">
        <v>17096</v>
      </c>
      <c r="D3295">
        <v>4.63</v>
      </c>
      <c r="E3295">
        <f>IFERROR(VLOOKUP(Table_ExternalData_15[[#This Row],[Id]],Rabati!B:C,2,0),0)</f>
        <v>30</v>
      </c>
      <c r="F3295">
        <v>0</v>
      </c>
      <c r="G3295" t="str">
        <f>VLOOKUP(Table_ExternalData_15[[#This Row],[Id]],'Blagovna izdelek'!A:C,3,0)</f>
        <v>EFB</v>
      </c>
      <c r="H3295">
        <f>Table_ExternalData_15[[#This Row],[Rabat]]*0.2</f>
        <v>6</v>
      </c>
      <c r="I3295" s="2">
        <f>Table_ExternalData_15[[#This Row],[Price]]-(Table_ExternalData_15[[#This Row],[Price]]*Table_ExternalData_15[[#This Row],[BB rabat]])/100</f>
        <v>4.3521999999999998</v>
      </c>
      <c r="J3295" s="2">
        <f>Table_ExternalData_15[[#This Row],[BB cena]]*Table_ExternalData_15[[#Headers],[1,22]]</f>
        <v>5.3096839999999998</v>
      </c>
      <c r="K3295" s="2">
        <f>Table_ExternalData_15[[#This Row],[Price]]*Table_ExternalData_15[[#Headers],[1,22]]</f>
        <v>5.6486000000000001</v>
      </c>
      <c r="L3295" s="7">
        <f>IF(G3295="White Shark",E3295*0.5,IF(G3295="Sbox",E3295*0.5,IF(G3295="Tenda",E3295*0.5,E3295*0.2)))/100</f>
        <v>0.06</v>
      </c>
      <c r="M3295" s="2">
        <f>Table_ExternalData_15[[#This Row],[Price]]-Table_ExternalData_15[[#This Row],[Price]]*Table_ExternalData_15[[#This Row],[extra popust]]</f>
        <v>4.3521999999999998</v>
      </c>
      <c r="N3295" s="2">
        <f>IF(M3295&lt;I3295,M3295,I3295)</f>
        <v>4.3521999999999998</v>
      </c>
      <c r="O3295" s="12" t="str">
        <f>IF(N3295&lt;I3295,$U$1," ")</f>
        <v xml:space="preserve"> </v>
      </c>
      <c r="P3295" s="12" t="str">
        <f>IFERROR((O3295+30)," ")</f>
        <v xml:space="preserve"> </v>
      </c>
      <c r="Q3295" s="2">
        <f ca="1">IF(O3295=$U$1,N3295,"0")*1.22</f>
        <v>0</v>
      </c>
    </row>
    <row r="3296" spans="1:17" x14ac:dyDescent="0.25">
      <c r="A3296" t="s">
        <v>12924</v>
      </c>
      <c r="B3296" t="s">
        <v>12923</v>
      </c>
      <c r="C3296">
        <v>17097</v>
      </c>
      <c r="D3296">
        <v>8.2799999999999994</v>
      </c>
      <c r="E3296">
        <f>IFERROR(VLOOKUP(Table_ExternalData_15[[#This Row],[Id]],Rabati!B:C,2,0),0)</f>
        <v>30</v>
      </c>
      <c r="F3296">
        <v>0</v>
      </c>
      <c r="G3296" t="str">
        <f>VLOOKUP(Table_ExternalData_15[[#This Row],[Id]],'Blagovna izdelek'!A:C,3,0)</f>
        <v>EFB</v>
      </c>
      <c r="H3296">
        <f>Table_ExternalData_15[[#This Row],[Rabat]]*0.2</f>
        <v>6</v>
      </c>
      <c r="I3296" s="2">
        <f>Table_ExternalData_15[[#This Row],[Price]]-(Table_ExternalData_15[[#This Row],[Price]]*Table_ExternalData_15[[#This Row],[BB rabat]])/100</f>
        <v>7.783199999999999</v>
      </c>
      <c r="J3296" s="2">
        <f>Table_ExternalData_15[[#This Row],[BB cena]]*Table_ExternalData_15[[#Headers],[1,22]]</f>
        <v>9.4955039999999986</v>
      </c>
      <c r="K3296" s="2">
        <f>Table_ExternalData_15[[#This Row],[Price]]*Table_ExternalData_15[[#Headers],[1,22]]</f>
        <v>10.101599999999999</v>
      </c>
      <c r="L3296" s="7">
        <f>IF(G3296="White Shark",E3296*0.5,IF(G3296="Sbox",E3296*0.5,IF(G3296="Tenda",E3296*0.5,E3296*0.2)))/100</f>
        <v>0.06</v>
      </c>
      <c r="M3296" s="2">
        <f>Table_ExternalData_15[[#This Row],[Price]]-Table_ExternalData_15[[#This Row],[Price]]*Table_ExternalData_15[[#This Row],[extra popust]]</f>
        <v>7.783199999999999</v>
      </c>
      <c r="N3296" s="2">
        <f>IF(M3296&lt;I3296,M3296,I3296)</f>
        <v>7.783199999999999</v>
      </c>
      <c r="O3296" s="12" t="str">
        <f>IF(N3296&lt;I3296,$U$1," ")</f>
        <v xml:space="preserve"> </v>
      </c>
      <c r="P3296" s="12" t="str">
        <f>IFERROR((O3296+30)," ")</f>
        <v xml:space="preserve"> </v>
      </c>
      <c r="Q3296" s="2">
        <f ca="1">IF(O3296=$U$1,N3296,"0")*1.22</f>
        <v>0</v>
      </c>
    </row>
    <row r="3297" spans="1:17" x14ac:dyDescent="0.25">
      <c r="A3297" t="s">
        <v>12926</v>
      </c>
      <c r="B3297" t="s">
        <v>12925</v>
      </c>
      <c r="C3297">
        <v>17098</v>
      </c>
      <c r="D3297">
        <v>1.78</v>
      </c>
      <c r="E3297">
        <f>IFERROR(VLOOKUP(Table_ExternalData_15[[#This Row],[Id]],Rabati!B:C,2,0),0)</f>
        <v>30</v>
      </c>
      <c r="F3297">
        <v>0</v>
      </c>
      <c r="G3297" t="str">
        <f>VLOOKUP(Table_ExternalData_15[[#This Row],[Id]],'Blagovna izdelek'!A:C,3,0)</f>
        <v>EFB</v>
      </c>
      <c r="H3297">
        <f>Table_ExternalData_15[[#This Row],[Rabat]]*0.2</f>
        <v>6</v>
      </c>
      <c r="I3297" s="2">
        <f>Table_ExternalData_15[[#This Row],[Price]]-(Table_ExternalData_15[[#This Row],[Price]]*Table_ExternalData_15[[#This Row],[BB rabat]])/100</f>
        <v>1.6732</v>
      </c>
      <c r="J3297" s="2">
        <f>Table_ExternalData_15[[#This Row],[BB cena]]*Table_ExternalData_15[[#Headers],[1,22]]</f>
        <v>2.0413039999999998</v>
      </c>
      <c r="K3297" s="2">
        <f>Table_ExternalData_15[[#This Row],[Price]]*Table_ExternalData_15[[#Headers],[1,22]]</f>
        <v>2.1716000000000002</v>
      </c>
      <c r="L3297" s="7">
        <f>IF(G3297="White Shark",E3297*0.5,IF(G3297="Sbox",E3297*0.5,IF(G3297="Tenda",E3297*0.5,E3297*0.2)))/100</f>
        <v>0.06</v>
      </c>
      <c r="M3297" s="2">
        <f>Table_ExternalData_15[[#This Row],[Price]]-Table_ExternalData_15[[#This Row],[Price]]*Table_ExternalData_15[[#This Row],[extra popust]]</f>
        <v>1.6732</v>
      </c>
      <c r="N3297" s="2">
        <f>IF(M3297&lt;I3297,M3297,I3297)</f>
        <v>1.6732</v>
      </c>
      <c r="O3297" s="12" t="str">
        <f>IF(N3297&lt;I3297,$U$1," ")</f>
        <v xml:space="preserve"> </v>
      </c>
      <c r="P3297" s="12" t="str">
        <f>IFERROR((O3297+30)," ")</f>
        <v xml:space="preserve"> </v>
      </c>
      <c r="Q3297" s="2">
        <f ca="1">IF(O3297=$U$1,N3297,"0")*1.22</f>
        <v>0</v>
      </c>
    </row>
    <row r="3298" spans="1:17" x14ac:dyDescent="0.25">
      <c r="A3298" t="s">
        <v>12928</v>
      </c>
      <c r="B3298" t="s">
        <v>12927</v>
      </c>
      <c r="C3298">
        <v>17099</v>
      </c>
      <c r="D3298">
        <v>2.4700000000000002</v>
      </c>
      <c r="E3298">
        <f>IFERROR(VLOOKUP(Table_ExternalData_15[[#This Row],[Id]],Rabati!B:C,2,0),0)</f>
        <v>30</v>
      </c>
      <c r="F3298">
        <v>0</v>
      </c>
      <c r="G3298" t="str">
        <f>VLOOKUP(Table_ExternalData_15[[#This Row],[Id]],'Blagovna izdelek'!A:C,3,0)</f>
        <v>EFB</v>
      </c>
      <c r="H3298">
        <f>Table_ExternalData_15[[#This Row],[Rabat]]*0.2</f>
        <v>6</v>
      </c>
      <c r="I3298" s="2">
        <f>Table_ExternalData_15[[#This Row],[Price]]-(Table_ExternalData_15[[#This Row],[Price]]*Table_ExternalData_15[[#This Row],[BB rabat]])/100</f>
        <v>2.3218000000000001</v>
      </c>
      <c r="J3298" s="2">
        <f>Table_ExternalData_15[[#This Row],[BB cena]]*Table_ExternalData_15[[#Headers],[1,22]]</f>
        <v>2.8325960000000001</v>
      </c>
      <c r="K3298" s="2">
        <f>Table_ExternalData_15[[#This Row],[Price]]*Table_ExternalData_15[[#Headers],[1,22]]</f>
        <v>3.0134000000000003</v>
      </c>
      <c r="L3298" s="7">
        <f>IF(G3298="White Shark",E3298*0.5,IF(G3298="Sbox",E3298*0.5,IF(G3298="Tenda",E3298*0.5,E3298*0.2)))/100</f>
        <v>0.06</v>
      </c>
      <c r="M3298" s="2">
        <f>Table_ExternalData_15[[#This Row],[Price]]-Table_ExternalData_15[[#This Row],[Price]]*Table_ExternalData_15[[#This Row],[extra popust]]</f>
        <v>2.3218000000000001</v>
      </c>
      <c r="N3298" s="2">
        <f>IF(M3298&lt;I3298,M3298,I3298)</f>
        <v>2.3218000000000001</v>
      </c>
      <c r="O3298" s="12" t="str">
        <f>IF(N3298&lt;I3298,$U$1," ")</f>
        <v xml:space="preserve"> </v>
      </c>
      <c r="P3298" s="12" t="str">
        <f>IFERROR((O3298+30)," ")</f>
        <v xml:space="preserve"> </v>
      </c>
      <c r="Q3298" s="2">
        <f ca="1">IF(O3298=$U$1,N3298,"0")*1.22</f>
        <v>0</v>
      </c>
    </row>
    <row r="3299" spans="1:17" x14ac:dyDescent="0.25">
      <c r="A3299" t="s">
        <v>12930</v>
      </c>
      <c r="B3299" t="s">
        <v>12929</v>
      </c>
      <c r="C3299">
        <v>17100</v>
      </c>
      <c r="D3299">
        <v>3.19</v>
      </c>
      <c r="E3299">
        <f>IFERROR(VLOOKUP(Table_ExternalData_15[[#This Row],[Id]],Rabati!B:C,2,0),0)</f>
        <v>30</v>
      </c>
      <c r="F3299">
        <v>0</v>
      </c>
      <c r="G3299" t="str">
        <f>VLOOKUP(Table_ExternalData_15[[#This Row],[Id]],'Blagovna izdelek'!A:C,3,0)</f>
        <v>EFB</v>
      </c>
      <c r="H3299">
        <f>Table_ExternalData_15[[#This Row],[Rabat]]*0.2</f>
        <v>6</v>
      </c>
      <c r="I3299" s="2">
        <f>Table_ExternalData_15[[#This Row],[Price]]-(Table_ExternalData_15[[#This Row],[Price]]*Table_ExternalData_15[[#This Row],[BB rabat]])/100</f>
        <v>2.9985999999999997</v>
      </c>
      <c r="J3299" s="2">
        <f>Table_ExternalData_15[[#This Row],[BB cena]]*Table_ExternalData_15[[#Headers],[1,22]]</f>
        <v>3.6582919999999994</v>
      </c>
      <c r="K3299" s="2">
        <f>Table_ExternalData_15[[#This Row],[Price]]*Table_ExternalData_15[[#Headers],[1,22]]</f>
        <v>3.8917999999999999</v>
      </c>
      <c r="L3299" s="7">
        <f>IF(G3299="White Shark",E3299*0.5,IF(G3299="Sbox",E3299*0.5,IF(G3299="Tenda",E3299*0.5,E3299*0.2)))/100</f>
        <v>0.06</v>
      </c>
      <c r="M3299" s="2">
        <f>Table_ExternalData_15[[#This Row],[Price]]-Table_ExternalData_15[[#This Row],[Price]]*Table_ExternalData_15[[#This Row],[extra popust]]</f>
        <v>2.9986000000000002</v>
      </c>
      <c r="N3299" s="2">
        <f>IF(M3299&lt;I3299,M3299,I3299)</f>
        <v>2.9985999999999997</v>
      </c>
      <c r="O3299" s="12" t="str">
        <f>IF(N3299&lt;I3299,$U$1," ")</f>
        <v xml:space="preserve"> </v>
      </c>
      <c r="P3299" s="12" t="str">
        <f>IFERROR((O3299+30)," ")</f>
        <v xml:space="preserve"> </v>
      </c>
      <c r="Q3299" s="2">
        <f ca="1">IF(O3299=$U$1,N3299,"0")*1.22</f>
        <v>0</v>
      </c>
    </row>
    <row r="3300" spans="1:17" x14ac:dyDescent="0.25">
      <c r="A3300" t="s">
        <v>12932</v>
      </c>
      <c r="B3300" t="s">
        <v>12931</v>
      </c>
      <c r="C3300">
        <v>17101</v>
      </c>
      <c r="D3300">
        <v>4.63</v>
      </c>
      <c r="E3300">
        <f>IFERROR(VLOOKUP(Table_ExternalData_15[[#This Row],[Id]],Rabati!B:C,2,0),0)</f>
        <v>30</v>
      </c>
      <c r="F3300">
        <v>0</v>
      </c>
      <c r="G3300" t="str">
        <f>VLOOKUP(Table_ExternalData_15[[#This Row],[Id]],'Blagovna izdelek'!A:C,3,0)</f>
        <v>EFB</v>
      </c>
      <c r="H3300">
        <f>Table_ExternalData_15[[#This Row],[Rabat]]*0.2</f>
        <v>6</v>
      </c>
      <c r="I3300" s="2">
        <f>Table_ExternalData_15[[#This Row],[Price]]-(Table_ExternalData_15[[#This Row],[Price]]*Table_ExternalData_15[[#This Row],[BB rabat]])/100</f>
        <v>4.3521999999999998</v>
      </c>
      <c r="J3300" s="2">
        <f>Table_ExternalData_15[[#This Row],[BB cena]]*Table_ExternalData_15[[#Headers],[1,22]]</f>
        <v>5.3096839999999998</v>
      </c>
      <c r="K3300" s="2">
        <f>Table_ExternalData_15[[#This Row],[Price]]*Table_ExternalData_15[[#Headers],[1,22]]</f>
        <v>5.6486000000000001</v>
      </c>
      <c r="L3300" s="7">
        <f>IF(G3300="White Shark",E3300*0.5,IF(G3300="Sbox",E3300*0.5,IF(G3300="Tenda",E3300*0.5,E3300*0.2)))/100</f>
        <v>0.06</v>
      </c>
      <c r="M3300" s="2">
        <f>Table_ExternalData_15[[#This Row],[Price]]-Table_ExternalData_15[[#This Row],[Price]]*Table_ExternalData_15[[#This Row],[extra popust]]</f>
        <v>4.3521999999999998</v>
      </c>
      <c r="N3300" s="2">
        <f>IF(M3300&lt;I3300,M3300,I3300)</f>
        <v>4.3521999999999998</v>
      </c>
      <c r="O3300" s="12" t="str">
        <f>IF(N3300&lt;I3300,$U$1," ")</f>
        <v xml:space="preserve"> </v>
      </c>
      <c r="P3300" s="12" t="str">
        <f>IFERROR((O3300+30)," ")</f>
        <v xml:space="preserve"> </v>
      </c>
      <c r="Q3300" s="2">
        <f ca="1">IF(O3300=$U$1,N3300,"0")*1.22</f>
        <v>0</v>
      </c>
    </row>
    <row r="3301" spans="1:17" x14ac:dyDescent="0.25">
      <c r="A3301" t="s">
        <v>12934</v>
      </c>
      <c r="B3301" t="s">
        <v>12933</v>
      </c>
      <c r="C3301">
        <v>17102</v>
      </c>
      <c r="D3301">
        <v>8.2799999999999994</v>
      </c>
      <c r="E3301">
        <f>IFERROR(VLOOKUP(Table_ExternalData_15[[#This Row],[Id]],Rabati!B:C,2,0),0)</f>
        <v>30</v>
      </c>
      <c r="F3301">
        <v>14</v>
      </c>
      <c r="G3301" t="str">
        <f>VLOOKUP(Table_ExternalData_15[[#This Row],[Id]],'Blagovna izdelek'!A:C,3,0)</f>
        <v>EFB</v>
      </c>
      <c r="H3301">
        <f>Table_ExternalData_15[[#This Row],[Rabat]]*0.2</f>
        <v>6</v>
      </c>
      <c r="I3301" s="2">
        <f>Table_ExternalData_15[[#This Row],[Price]]-(Table_ExternalData_15[[#This Row],[Price]]*Table_ExternalData_15[[#This Row],[BB rabat]])/100</f>
        <v>7.783199999999999</v>
      </c>
      <c r="J3301" s="2">
        <f>Table_ExternalData_15[[#This Row],[BB cena]]*Table_ExternalData_15[[#Headers],[1,22]]</f>
        <v>9.4955039999999986</v>
      </c>
      <c r="K3301" s="2">
        <f>Table_ExternalData_15[[#This Row],[Price]]*Table_ExternalData_15[[#Headers],[1,22]]</f>
        <v>10.101599999999999</v>
      </c>
      <c r="L3301" s="7">
        <f>IF(G3301="White Shark",E3301*0.5,IF(G3301="Sbox",E3301*0.5,IF(G3301="Tenda",E3301*0.5,E3301*0.2)))/100</f>
        <v>0.06</v>
      </c>
      <c r="M3301" s="2">
        <f>Table_ExternalData_15[[#This Row],[Price]]-Table_ExternalData_15[[#This Row],[Price]]*Table_ExternalData_15[[#This Row],[extra popust]]</f>
        <v>7.783199999999999</v>
      </c>
      <c r="N3301" s="2">
        <f>IF(M3301&lt;I3301,M3301,I3301)</f>
        <v>7.783199999999999</v>
      </c>
      <c r="O3301" s="12" t="str">
        <f>IF(N3301&lt;I3301,$U$1," ")</f>
        <v xml:space="preserve"> </v>
      </c>
      <c r="P3301" s="12" t="str">
        <f>IFERROR((O3301+30)," ")</f>
        <v xml:space="preserve"> </v>
      </c>
      <c r="Q3301" s="2">
        <f ca="1">IF(O3301=$U$1,N3301,"0")*1.22</f>
        <v>0</v>
      </c>
    </row>
    <row r="3302" spans="1:17" x14ac:dyDescent="0.25">
      <c r="A3302" t="s">
        <v>12937</v>
      </c>
      <c r="B3302" t="s">
        <v>12936</v>
      </c>
      <c r="C3302">
        <v>17104</v>
      </c>
      <c r="D3302">
        <v>1.78</v>
      </c>
      <c r="E3302">
        <f>IFERROR(VLOOKUP(Table_ExternalData_15[[#This Row],[Id]],Rabati!B:C,2,0),0)</f>
        <v>30</v>
      </c>
      <c r="F3302">
        <v>5</v>
      </c>
      <c r="G3302" t="str">
        <f>VLOOKUP(Table_ExternalData_15[[#This Row],[Id]],'Blagovna izdelek'!A:C,3,0)</f>
        <v>EFB</v>
      </c>
      <c r="H3302">
        <f>Table_ExternalData_15[[#This Row],[Rabat]]*0.2</f>
        <v>6</v>
      </c>
      <c r="I3302" s="2">
        <f>Table_ExternalData_15[[#This Row],[Price]]-(Table_ExternalData_15[[#This Row],[Price]]*Table_ExternalData_15[[#This Row],[BB rabat]])/100</f>
        <v>1.6732</v>
      </c>
      <c r="J3302" s="2">
        <f>Table_ExternalData_15[[#This Row],[BB cena]]*Table_ExternalData_15[[#Headers],[1,22]]</f>
        <v>2.0413039999999998</v>
      </c>
      <c r="K3302" s="2">
        <f>Table_ExternalData_15[[#This Row],[Price]]*Table_ExternalData_15[[#Headers],[1,22]]</f>
        <v>2.1716000000000002</v>
      </c>
      <c r="L3302" s="7">
        <f>IF(G3302="White Shark",E3302*0.5,IF(G3302="Sbox",E3302*0.5,IF(G3302="Tenda",E3302*0.5,E3302*0.2)))/100</f>
        <v>0.06</v>
      </c>
      <c r="M3302" s="2">
        <f>Table_ExternalData_15[[#This Row],[Price]]-Table_ExternalData_15[[#This Row],[Price]]*Table_ExternalData_15[[#This Row],[extra popust]]</f>
        <v>1.6732</v>
      </c>
      <c r="N3302" s="2">
        <f>IF(M3302&lt;I3302,M3302,I3302)</f>
        <v>1.6732</v>
      </c>
      <c r="O3302" s="12" t="str">
        <f>IF(N3302&lt;I3302,$U$1," ")</f>
        <v xml:space="preserve"> </v>
      </c>
      <c r="P3302" s="12" t="str">
        <f>IFERROR((O3302+30)," ")</f>
        <v xml:space="preserve"> </v>
      </c>
      <c r="Q3302" s="2">
        <f ca="1">IF(O3302=$U$1,N3302,"0")*1.22</f>
        <v>0</v>
      </c>
    </row>
    <row r="3303" spans="1:17" x14ac:dyDescent="0.25">
      <c r="A3303" t="s">
        <v>12939</v>
      </c>
      <c r="B3303" t="s">
        <v>12938</v>
      </c>
      <c r="C3303">
        <v>17105</v>
      </c>
      <c r="D3303">
        <v>2.4700000000000002</v>
      </c>
      <c r="E3303">
        <f>IFERROR(VLOOKUP(Table_ExternalData_15[[#This Row],[Id]],Rabati!B:C,2,0),0)</f>
        <v>30</v>
      </c>
      <c r="F3303">
        <v>0</v>
      </c>
      <c r="G3303" t="str">
        <f>VLOOKUP(Table_ExternalData_15[[#This Row],[Id]],'Blagovna izdelek'!A:C,3,0)</f>
        <v>EFB</v>
      </c>
      <c r="H3303">
        <f>Table_ExternalData_15[[#This Row],[Rabat]]*0.2</f>
        <v>6</v>
      </c>
      <c r="I3303" s="2">
        <f>Table_ExternalData_15[[#This Row],[Price]]-(Table_ExternalData_15[[#This Row],[Price]]*Table_ExternalData_15[[#This Row],[BB rabat]])/100</f>
        <v>2.3218000000000001</v>
      </c>
      <c r="J3303" s="2">
        <f>Table_ExternalData_15[[#This Row],[BB cena]]*Table_ExternalData_15[[#Headers],[1,22]]</f>
        <v>2.8325960000000001</v>
      </c>
      <c r="K3303" s="2">
        <f>Table_ExternalData_15[[#This Row],[Price]]*Table_ExternalData_15[[#Headers],[1,22]]</f>
        <v>3.0134000000000003</v>
      </c>
      <c r="L3303" s="7">
        <f>IF(G3303="White Shark",E3303*0.5,IF(G3303="Sbox",E3303*0.5,IF(G3303="Tenda",E3303*0.5,E3303*0.2)))/100</f>
        <v>0.06</v>
      </c>
      <c r="M3303" s="2">
        <f>Table_ExternalData_15[[#This Row],[Price]]-Table_ExternalData_15[[#This Row],[Price]]*Table_ExternalData_15[[#This Row],[extra popust]]</f>
        <v>2.3218000000000001</v>
      </c>
      <c r="N3303" s="2">
        <f>IF(M3303&lt;I3303,M3303,I3303)</f>
        <v>2.3218000000000001</v>
      </c>
      <c r="O3303" s="12" t="str">
        <f>IF(N3303&lt;I3303,$U$1," ")</f>
        <v xml:space="preserve"> </v>
      </c>
      <c r="P3303" s="12" t="str">
        <f>IFERROR((O3303+30)," ")</f>
        <v xml:space="preserve"> </v>
      </c>
      <c r="Q3303" s="2">
        <f ca="1">IF(O3303=$U$1,N3303,"0")*1.22</f>
        <v>0</v>
      </c>
    </row>
    <row r="3304" spans="1:17" x14ac:dyDescent="0.25">
      <c r="A3304" t="s">
        <v>12941</v>
      </c>
      <c r="B3304" t="s">
        <v>12940</v>
      </c>
      <c r="C3304">
        <v>17106</v>
      </c>
      <c r="D3304">
        <v>3.19</v>
      </c>
      <c r="E3304">
        <f>IFERROR(VLOOKUP(Table_ExternalData_15[[#This Row],[Id]],Rabati!B:C,2,0),0)</f>
        <v>30</v>
      </c>
      <c r="F3304">
        <v>0</v>
      </c>
      <c r="G3304" t="str">
        <f>VLOOKUP(Table_ExternalData_15[[#This Row],[Id]],'Blagovna izdelek'!A:C,3,0)</f>
        <v>EFB</v>
      </c>
      <c r="H3304">
        <f>Table_ExternalData_15[[#This Row],[Rabat]]*0.2</f>
        <v>6</v>
      </c>
      <c r="I3304" s="2">
        <f>Table_ExternalData_15[[#This Row],[Price]]-(Table_ExternalData_15[[#This Row],[Price]]*Table_ExternalData_15[[#This Row],[BB rabat]])/100</f>
        <v>2.9985999999999997</v>
      </c>
      <c r="J3304" s="2">
        <f>Table_ExternalData_15[[#This Row],[BB cena]]*Table_ExternalData_15[[#Headers],[1,22]]</f>
        <v>3.6582919999999994</v>
      </c>
      <c r="K3304" s="2">
        <f>Table_ExternalData_15[[#This Row],[Price]]*Table_ExternalData_15[[#Headers],[1,22]]</f>
        <v>3.8917999999999999</v>
      </c>
      <c r="L3304" s="7">
        <f>IF(G3304="White Shark",E3304*0.5,IF(G3304="Sbox",E3304*0.5,IF(G3304="Tenda",E3304*0.5,E3304*0.2)))/100</f>
        <v>0.06</v>
      </c>
      <c r="M3304" s="2">
        <f>Table_ExternalData_15[[#This Row],[Price]]-Table_ExternalData_15[[#This Row],[Price]]*Table_ExternalData_15[[#This Row],[extra popust]]</f>
        <v>2.9986000000000002</v>
      </c>
      <c r="N3304" s="2">
        <f>IF(M3304&lt;I3304,M3304,I3304)</f>
        <v>2.9985999999999997</v>
      </c>
      <c r="O3304" s="12" t="str">
        <f>IF(N3304&lt;I3304,$U$1," ")</f>
        <v xml:space="preserve"> </v>
      </c>
      <c r="P3304" s="12" t="str">
        <f>IFERROR((O3304+30)," ")</f>
        <v xml:space="preserve"> </v>
      </c>
      <c r="Q3304" s="2">
        <f ca="1">IF(O3304=$U$1,N3304,"0")*1.22</f>
        <v>0</v>
      </c>
    </row>
    <row r="3305" spans="1:17" x14ac:dyDescent="0.25">
      <c r="A3305" t="s">
        <v>12943</v>
      </c>
      <c r="B3305" t="s">
        <v>12942</v>
      </c>
      <c r="C3305">
        <v>17107</v>
      </c>
      <c r="D3305">
        <v>4.63</v>
      </c>
      <c r="E3305">
        <f>IFERROR(VLOOKUP(Table_ExternalData_15[[#This Row],[Id]],Rabati!B:C,2,0),0)</f>
        <v>30</v>
      </c>
      <c r="F3305">
        <v>0</v>
      </c>
      <c r="G3305" t="str">
        <f>VLOOKUP(Table_ExternalData_15[[#This Row],[Id]],'Blagovna izdelek'!A:C,3,0)</f>
        <v>EFB</v>
      </c>
      <c r="H3305">
        <f>Table_ExternalData_15[[#This Row],[Rabat]]*0.2</f>
        <v>6</v>
      </c>
      <c r="I3305" s="2">
        <f>Table_ExternalData_15[[#This Row],[Price]]-(Table_ExternalData_15[[#This Row],[Price]]*Table_ExternalData_15[[#This Row],[BB rabat]])/100</f>
        <v>4.3521999999999998</v>
      </c>
      <c r="J3305" s="2">
        <f>Table_ExternalData_15[[#This Row],[BB cena]]*Table_ExternalData_15[[#Headers],[1,22]]</f>
        <v>5.3096839999999998</v>
      </c>
      <c r="K3305" s="2">
        <f>Table_ExternalData_15[[#This Row],[Price]]*Table_ExternalData_15[[#Headers],[1,22]]</f>
        <v>5.6486000000000001</v>
      </c>
      <c r="L3305" s="7">
        <f>IF(G3305="White Shark",E3305*0.5,IF(G3305="Sbox",E3305*0.5,IF(G3305="Tenda",E3305*0.5,E3305*0.2)))/100</f>
        <v>0.06</v>
      </c>
      <c r="M3305" s="2">
        <f>Table_ExternalData_15[[#This Row],[Price]]-Table_ExternalData_15[[#This Row],[Price]]*Table_ExternalData_15[[#This Row],[extra popust]]</f>
        <v>4.3521999999999998</v>
      </c>
      <c r="N3305" s="2">
        <f>IF(M3305&lt;I3305,M3305,I3305)</f>
        <v>4.3521999999999998</v>
      </c>
      <c r="O3305" s="12" t="str">
        <f>IF(N3305&lt;I3305,$U$1," ")</f>
        <v xml:space="preserve"> </v>
      </c>
      <c r="P3305" s="12" t="str">
        <f>IFERROR((O3305+30)," ")</f>
        <v xml:space="preserve"> </v>
      </c>
      <c r="Q3305" s="2">
        <f ca="1">IF(O3305=$U$1,N3305,"0")*1.22</f>
        <v>0</v>
      </c>
    </row>
    <row r="3306" spans="1:17" x14ac:dyDescent="0.25">
      <c r="A3306" t="s">
        <v>12945</v>
      </c>
      <c r="B3306" t="s">
        <v>12944</v>
      </c>
      <c r="C3306">
        <v>17108</v>
      </c>
      <c r="D3306">
        <v>8.2799999999999994</v>
      </c>
      <c r="E3306">
        <f>IFERROR(VLOOKUP(Table_ExternalData_15[[#This Row],[Id]],Rabati!B:C,2,0),0)</f>
        <v>30</v>
      </c>
      <c r="F3306">
        <v>0</v>
      </c>
      <c r="G3306" t="str">
        <f>VLOOKUP(Table_ExternalData_15[[#This Row],[Id]],'Blagovna izdelek'!A:C,3,0)</f>
        <v>EFB</v>
      </c>
      <c r="H3306">
        <f>Table_ExternalData_15[[#This Row],[Rabat]]*0.2</f>
        <v>6</v>
      </c>
      <c r="I3306" s="2">
        <f>Table_ExternalData_15[[#This Row],[Price]]-(Table_ExternalData_15[[#This Row],[Price]]*Table_ExternalData_15[[#This Row],[BB rabat]])/100</f>
        <v>7.783199999999999</v>
      </c>
      <c r="J3306" s="2">
        <f>Table_ExternalData_15[[#This Row],[BB cena]]*Table_ExternalData_15[[#Headers],[1,22]]</f>
        <v>9.4955039999999986</v>
      </c>
      <c r="K3306" s="2">
        <f>Table_ExternalData_15[[#This Row],[Price]]*Table_ExternalData_15[[#Headers],[1,22]]</f>
        <v>10.101599999999999</v>
      </c>
      <c r="L3306" s="7">
        <f>IF(G3306="White Shark",E3306*0.5,IF(G3306="Sbox",E3306*0.5,IF(G3306="Tenda",E3306*0.5,E3306*0.2)))/100</f>
        <v>0.06</v>
      </c>
      <c r="M3306" s="2">
        <f>Table_ExternalData_15[[#This Row],[Price]]-Table_ExternalData_15[[#This Row],[Price]]*Table_ExternalData_15[[#This Row],[extra popust]]</f>
        <v>7.783199999999999</v>
      </c>
      <c r="N3306" s="2">
        <f>IF(M3306&lt;I3306,M3306,I3306)</f>
        <v>7.783199999999999</v>
      </c>
      <c r="O3306" s="12" t="str">
        <f>IF(N3306&lt;I3306,$U$1," ")</f>
        <v xml:space="preserve"> </v>
      </c>
      <c r="P3306" s="12" t="str">
        <f>IFERROR((O3306+30)," ")</f>
        <v xml:space="preserve"> </v>
      </c>
      <c r="Q3306" s="2">
        <f ca="1">IF(O3306=$U$1,N3306,"0")*1.22</f>
        <v>0</v>
      </c>
    </row>
    <row r="3307" spans="1:17" x14ac:dyDescent="0.25">
      <c r="A3307" t="s">
        <v>12947</v>
      </c>
      <c r="B3307" t="s">
        <v>12946</v>
      </c>
      <c r="C3307">
        <v>17109</v>
      </c>
      <c r="D3307">
        <v>1.78</v>
      </c>
      <c r="E3307">
        <f>IFERROR(VLOOKUP(Table_ExternalData_15[[#This Row],[Id]],Rabati!B:C,2,0),0)</f>
        <v>30</v>
      </c>
      <c r="F3307">
        <v>0</v>
      </c>
      <c r="G3307" t="str">
        <f>VLOOKUP(Table_ExternalData_15[[#This Row],[Id]],'Blagovna izdelek'!A:C,3,0)</f>
        <v>EFB</v>
      </c>
      <c r="H3307">
        <f>Table_ExternalData_15[[#This Row],[Rabat]]*0.2</f>
        <v>6</v>
      </c>
      <c r="I3307" s="2">
        <f>Table_ExternalData_15[[#This Row],[Price]]-(Table_ExternalData_15[[#This Row],[Price]]*Table_ExternalData_15[[#This Row],[BB rabat]])/100</f>
        <v>1.6732</v>
      </c>
      <c r="J3307" s="2">
        <f>Table_ExternalData_15[[#This Row],[BB cena]]*Table_ExternalData_15[[#Headers],[1,22]]</f>
        <v>2.0413039999999998</v>
      </c>
      <c r="K3307" s="2">
        <f>Table_ExternalData_15[[#This Row],[Price]]*Table_ExternalData_15[[#Headers],[1,22]]</f>
        <v>2.1716000000000002</v>
      </c>
      <c r="L3307" s="7">
        <f>IF(G3307="White Shark",E3307*0.5,IF(G3307="Sbox",E3307*0.5,IF(G3307="Tenda",E3307*0.5,E3307*0.2)))/100</f>
        <v>0.06</v>
      </c>
      <c r="M3307" s="2">
        <f>Table_ExternalData_15[[#This Row],[Price]]-Table_ExternalData_15[[#This Row],[Price]]*Table_ExternalData_15[[#This Row],[extra popust]]</f>
        <v>1.6732</v>
      </c>
      <c r="N3307" s="2">
        <f>IF(M3307&lt;I3307,M3307,I3307)</f>
        <v>1.6732</v>
      </c>
      <c r="O3307" s="12" t="str">
        <f>IF(N3307&lt;I3307,$U$1," ")</f>
        <v xml:space="preserve"> </v>
      </c>
      <c r="P3307" s="12" t="str">
        <f>IFERROR((O3307+30)," ")</f>
        <v xml:space="preserve"> </v>
      </c>
      <c r="Q3307" s="2">
        <f ca="1">IF(O3307=$U$1,N3307,"0")*1.22</f>
        <v>0</v>
      </c>
    </row>
    <row r="3308" spans="1:17" x14ac:dyDescent="0.25">
      <c r="A3308" t="s">
        <v>12949</v>
      </c>
      <c r="B3308" t="s">
        <v>12948</v>
      </c>
      <c r="C3308">
        <v>17110</v>
      </c>
      <c r="D3308">
        <v>2.4700000000000002</v>
      </c>
      <c r="E3308">
        <f>IFERROR(VLOOKUP(Table_ExternalData_15[[#This Row],[Id]],Rabati!B:C,2,0),0)</f>
        <v>30</v>
      </c>
      <c r="F3308">
        <v>6</v>
      </c>
      <c r="G3308" t="str">
        <f>VLOOKUP(Table_ExternalData_15[[#This Row],[Id]],'Blagovna izdelek'!A:C,3,0)</f>
        <v>EFB</v>
      </c>
      <c r="H3308">
        <f>Table_ExternalData_15[[#This Row],[Rabat]]*0.2</f>
        <v>6</v>
      </c>
      <c r="I3308" s="2">
        <f>Table_ExternalData_15[[#This Row],[Price]]-(Table_ExternalData_15[[#This Row],[Price]]*Table_ExternalData_15[[#This Row],[BB rabat]])/100</f>
        <v>2.3218000000000001</v>
      </c>
      <c r="J3308" s="2">
        <f>Table_ExternalData_15[[#This Row],[BB cena]]*Table_ExternalData_15[[#Headers],[1,22]]</f>
        <v>2.8325960000000001</v>
      </c>
      <c r="K3308" s="2">
        <f>Table_ExternalData_15[[#This Row],[Price]]*Table_ExternalData_15[[#Headers],[1,22]]</f>
        <v>3.0134000000000003</v>
      </c>
      <c r="L3308" s="7">
        <f>IF(G3308="White Shark",E3308*0.5,IF(G3308="Sbox",E3308*0.5,IF(G3308="Tenda",E3308*0.5,E3308*0.2)))/100</f>
        <v>0.06</v>
      </c>
      <c r="M3308" s="2">
        <f>Table_ExternalData_15[[#This Row],[Price]]-Table_ExternalData_15[[#This Row],[Price]]*Table_ExternalData_15[[#This Row],[extra popust]]</f>
        <v>2.3218000000000001</v>
      </c>
      <c r="N3308" s="2">
        <f>IF(M3308&lt;I3308,M3308,I3308)</f>
        <v>2.3218000000000001</v>
      </c>
      <c r="O3308" s="12" t="str">
        <f>IF(N3308&lt;I3308,$U$1," ")</f>
        <v xml:space="preserve"> </v>
      </c>
      <c r="P3308" s="12" t="str">
        <f>IFERROR((O3308+30)," ")</f>
        <v xml:space="preserve"> </v>
      </c>
      <c r="Q3308" s="2">
        <f ca="1">IF(O3308=$U$1,N3308,"0")*1.22</f>
        <v>0</v>
      </c>
    </row>
    <row r="3309" spans="1:17" x14ac:dyDescent="0.25">
      <c r="A3309" t="s">
        <v>12951</v>
      </c>
      <c r="B3309" t="s">
        <v>12950</v>
      </c>
      <c r="C3309">
        <v>17111</v>
      </c>
      <c r="D3309">
        <v>3.19</v>
      </c>
      <c r="E3309">
        <f>IFERROR(VLOOKUP(Table_ExternalData_15[[#This Row],[Id]],Rabati!B:C,2,0),0)</f>
        <v>30</v>
      </c>
      <c r="F3309">
        <v>23</v>
      </c>
      <c r="G3309" t="str">
        <f>VLOOKUP(Table_ExternalData_15[[#This Row],[Id]],'Blagovna izdelek'!A:C,3,0)</f>
        <v>EFB</v>
      </c>
      <c r="H3309">
        <f>Table_ExternalData_15[[#This Row],[Rabat]]*0.2</f>
        <v>6</v>
      </c>
      <c r="I3309" s="2">
        <f>Table_ExternalData_15[[#This Row],[Price]]-(Table_ExternalData_15[[#This Row],[Price]]*Table_ExternalData_15[[#This Row],[BB rabat]])/100</f>
        <v>2.9985999999999997</v>
      </c>
      <c r="J3309" s="2">
        <f>Table_ExternalData_15[[#This Row],[BB cena]]*Table_ExternalData_15[[#Headers],[1,22]]</f>
        <v>3.6582919999999994</v>
      </c>
      <c r="K3309" s="2">
        <f>Table_ExternalData_15[[#This Row],[Price]]*Table_ExternalData_15[[#Headers],[1,22]]</f>
        <v>3.8917999999999999</v>
      </c>
      <c r="L3309" s="7">
        <f>IF(G3309="White Shark",E3309*0.5,IF(G3309="Sbox",E3309*0.5,IF(G3309="Tenda",E3309*0.5,E3309*0.2)))/100</f>
        <v>0.06</v>
      </c>
      <c r="M3309" s="2">
        <f>Table_ExternalData_15[[#This Row],[Price]]-Table_ExternalData_15[[#This Row],[Price]]*Table_ExternalData_15[[#This Row],[extra popust]]</f>
        <v>2.9986000000000002</v>
      </c>
      <c r="N3309" s="2">
        <f>IF(M3309&lt;I3309,M3309,I3309)</f>
        <v>2.9985999999999997</v>
      </c>
      <c r="O3309" s="12" t="str">
        <f>IF(N3309&lt;I3309,$U$1," ")</f>
        <v xml:space="preserve"> </v>
      </c>
      <c r="P3309" s="12" t="str">
        <f>IFERROR((O3309+30)," ")</f>
        <v xml:space="preserve"> </v>
      </c>
      <c r="Q3309" s="2">
        <f ca="1">IF(O3309=$U$1,N3309,"0")*1.22</f>
        <v>0</v>
      </c>
    </row>
    <row r="3310" spans="1:17" x14ac:dyDescent="0.25">
      <c r="A3310" t="s">
        <v>12953</v>
      </c>
      <c r="B3310" t="s">
        <v>12952</v>
      </c>
      <c r="C3310">
        <v>17112</v>
      </c>
      <c r="D3310">
        <v>4.63</v>
      </c>
      <c r="E3310">
        <f>IFERROR(VLOOKUP(Table_ExternalData_15[[#This Row],[Id]],Rabati!B:C,2,0),0)</f>
        <v>30</v>
      </c>
      <c r="F3310">
        <v>11</v>
      </c>
      <c r="G3310" t="str">
        <f>VLOOKUP(Table_ExternalData_15[[#This Row],[Id]],'Blagovna izdelek'!A:C,3,0)</f>
        <v>EFB</v>
      </c>
      <c r="H3310">
        <f>Table_ExternalData_15[[#This Row],[Rabat]]*0.2</f>
        <v>6</v>
      </c>
      <c r="I3310" s="2">
        <f>Table_ExternalData_15[[#This Row],[Price]]-(Table_ExternalData_15[[#This Row],[Price]]*Table_ExternalData_15[[#This Row],[BB rabat]])/100</f>
        <v>4.3521999999999998</v>
      </c>
      <c r="J3310" s="2">
        <f>Table_ExternalData_15[[#This Row],[BB cena]]*Table_ExternalData_15[[#Headers],[1,22]]</f>
        <v>5.3096839999999998</v>
      </c>
      <c r="K3310" s="2">
        <f>Table_ExternalData_15[[#This Row],[Price]]*Table_ExternalData_15[[#Headers],[1,22]]</f>
        <v>5.6486000000000001</v>
      </c>
      <c r="L3310" s="7">
        <f>IF(G3310="White Shark",E3310*0.5,IF(G3310="Sbox",E3310*0.5,IF(G3310="Tenda",E3310*0.5,E3310*0.2)))/100</f>
        <v>0.06</v>
      </c>
      <c r="M3310" s="2">
        <f>Table_ExternalData_15[[#This Row],[Price]]-Table_ExternalData_15[[#This Row],[Price]]*Table_ExternalData_15[[#This Row],[extra popust]]</f>
        <v>4.3521999999999998</v>
      </c>
      <c r="N3310" s="2">
        <f>IF(M3310&lt;I3310,M3310,I3310)</f>
        <v>4.3521999999999998</v>
      </c>
      <c r="O3310" s="12" t="str">
        <f>IF(N3310&lt;I3310,$U$1," ")</f>
        <v xml:space="preserve"> </v>
      </c>
      <c r="P3310" s="12" t="str">
        <f>IFERROR((O3310+30)," ")</f>
        <v xml:space="preserve"> </v>
      </c>
      <c r="Q3310" s="2">
        <f ca="1">IF(O3310=$U$1,N3310,"0")*1.22</f>
        <v>0</v>
      </c>
    </row>
    <row r="3311" spans="1:17" x14ac:dyDescent="0.25">
      <c r="A3311" t="s">
        <v>12955</v>
      </c>
      <c r="B3311" t="s">
        <v>12954</v>
      </c>
      <c r="C3311">
        <v>17113</v>
      </c>
      <c r="D3311">
        <v>8.2799999999999994</v>
      </c>
      <c r="E3311">
        <f>IFERROR(VLOOKUP(Table_ExternalData_15[[#This Row],[Id]],Rabati!B:C,2,0),0)</f>
        <v>30</v>
      </c>
      <c r="F3311">
        <v>7</v>
      </c>
      <c r="G3311" t="str">
        <f>VLOOKUP(Table_ExternalData_15[[#This Row],[Id]],'Blagovna izdelek'!A:C,3,0)</f>
        <v>EFB</v>
      </c>
      <c r="H3311">
        <f>Table_ExternalData_15[[#This Row],[Rabat]]*0.2</f>
        <v>6</v>
      </c>
      <c r="I3311" s="2">
        <f>Table_ExternalData_15[[#This Row],[Price]]-(Table_ExternalData_15[[#This Row],[Price]]*Table_ExternalData_15[[#This Row],[BB rabat]])/100</f>
        <v>7.783199999999999</v>
      </c>
      <c r="J3311" s="2">
        <f>Table_ExternalData_15[[#This Row],[BB cena]]*Table_ExternalData_15[[#Headers],[1,22]]</f>
        <v>9.4955039999999986</v>
      </c>
      <c r="K3311" s="2">
        <f>Table_ExternalData_15[[#This Row],[Price]]*Table_ExternalData_15[[#Headers],[1,22]]</f>
        <v>10.101599999999999</v>
      </c>
      <c r="L3311" s="7">
        <f>IF(G3311="White Shark",E3311*0.5,IF(G3311="Sbox",E3311*0.5,IF(G3311="Tenda",E3311*0.5,E3311*0.2)))/100</f>
        <v>0.06</v>
      </c>
      <c r="M3311" s="2">
        <f>Table_ExternalData_15[[#This Row],[Price]]-Table_ExternalData_15[[#This Row],[Price]]*Table_ExternalData_15[[#This Row],[extra popust]]</f>
        <v>7.783199999999999</v>
      </c>
      <c r="N3311" s="2">
        <f>IF(M3311&lt;I3311,M3311,I3311)</f>
        <v>7.783199999999999</v>
      </c>
      <c r="O3311" s="12" t="str">
        <f>IF(N3311&lt;I3311,$U$1," ")</f>
        <v xml:space="preserve"> </v>
      </c>
      <c r="P3311" s="12" t="str">
        <f>IFERROR((O3311+30)," ")</f>
        <v xml:space="preserve"> </v>
      </c>
      <c r="Q3311" s="2">
        <f ca="1">IF(O3311=$U$1,N3311,"0")*1.22</f>
        <v>0</v>
      </c>
    </row>
    <row r="3312" spans="1:17" x14ac:dyDescent="0.25">
      <c r="A3312" t="s">
        <v>12957</v>
      </c>
      <c r="B3312" t="s">
        <v>12956</v>
      </c>
      <c r="C3312">
        <v>17114</v>
      </c>
      <c r="D3312">
        <v>1.78</v>
      </c>
      <c r="E3312">
        <f>IFERROR(VLOOKUP(Table_ExternalData_15[[#This Row],[Id]],Rabati!B:C,2,0),0)</f>
        <v>30</v>
      </c>
      <c r="F3312">
        <v>20</v>
      </c>
      <c r="G3312" t="str">
        <f>VLOOKUP(Table_ExternalData_15[[#This Row],[Id]],'Blagovna izdelek'!A:C,3,0)</f>
        <v>EFB</v>
      </c>
      <c r="H3312">
        <f>Table_ExternalData_15[[#This Row],[Rabat]]*0.2</f>
        <v>6</v>
      </c>
      <c r="I3312" s="2">
        <f>Table_ExternalData_15[[#This Row],[Price]]-(Table_ExternalData_15[[#This Row],[Price]]*Table_ExternalData_15[[#This Row],[BB rabat]])/100</f>
        <v>1.6732</v>
      </c>
      <c r="J3312" s="2">
        <f>Table_ExternalData_15[[#This Row],[BB cena]]*Table_ExternalData_15[[#Headers],[1,22]]</f>
        <v>2.0413039999999998</v>
      </c>
      <c r="K3312" s="2">
        <f>Table_ExternalData_15[[#This Row],[Price]]*Table_ExternalData_15[[#Headers],[1,22]]</f>
        <v>2.1716000000000002</v>
      </c>
      <c r="L3312" s="7">
        <f>IF(G3312="White Shark",E3312*0.5,IF(G3312="Sbox",E3312*0.5,IF(G3312="Tenda",E3312*0.5,E3312*0.2)))/100</f>
        <v>0.06</v>
      </c>
      <c r="M3312" s="2">
        <f>Table_ExternalData_15[[#This Row],[Price]]-Table_ExternalData_15[[#This Row],[Price]]*Table_ExternalData_15[[#This Row],[extra popust]]</f>
        <v>1.6732</v>
      </c>
      <c r="N3312" s="2">
        <f>IF(M3312&lt;I3312,M3312,I3312)</f>
        <v>1.6732</v>
      </c>
      <c r="O3312" s="12" t="str">
        <f>IF(N3312&lt;I3312,$U$1," ")</f>
        <v xml:space="preserve"> </v>
      </c>
      <c r="P3312" s="12" t="str">
        <f>IFERROR((O3312+30)," ")</f>
        <v xml:space="preserve"> </v>
      </c>
      <c r="Q3312" s="2">
        <f ca="1">IF(O3312=$U$1,N3312,"0")*1.22</f>
        <v>0</v>
      </c>
    </row>
    <row r="3313" spans="1:17" x14ac:dyDescent="0.25">
      <c r="A3313" t="s">
        <v>12959</v>
      </c>
      <c r="B3313" t="s">
        <v>12958</v>
      </c>
      <c r="C3313">
        <v>17115</v>
      </c>
      <c r="D3313">
        <v>2.4700000000000002</v>
      </c>
      <c r="E3313">
        <f>IFERROR(VLOOKUP(Table_ExternalData_15[[#This Row],[Id]],Rabati!B:C,2,0),0)</f>
        <v>30</v>
      </c>
      <c r="F3313">
        <v>29</v>
      </c>
      <c r="G3313" t="str">
        <f>VLOOKUP(Table_ExternalData_15[[#This Row],[Id]],'Blagovna izdelek'!A:C,3,0)</f>
        <v>EFB</v>
      </c>
      <c r="H3313">
        <f>Table_ExternalData_15[[#This Row],[Rabat]]*0.2</f>
        <v>6</v>
      </c>
      <c r="I3313" s="2">
        <f>Table_ExternalData_15[[#This Row],[Price]]-(Table_ExternalData_15[[#This Row],[Price]]*Table_ExternalData_15[[#This Row],[BB rabat]])/100</f>
        <v>2.3218000000000001</v>
      </c>
      <c r="J3313" s="2">
        <f>Table_ExternalData_15[[#This Row],[BB cena]]*Table_ExternalData_15[[#Headers],[1,22]]</f>
        <v>2.8325960000000001</v>
      </c>
      <c r="K3313" s="2">
        <f>Table_ExternalData_15[[#This Row],[Price]]*Table_ExternalData_15[[#Headers],[1,22]]</f>
        <v>3.0134000000000003</v>
      </c>
      <c r="L3313" s="7">
        <f>IF(G3313="White Shark",E3313*0.5,IF(G3313="Sbox",E3313*0.5,IF(G3313="Tenda",E3313*0.5,E3313*0.2)))/100</f>
        <v>0.06</v>
      </c>
      <c r="M3313" s="2">
        <f>Table_ExternalData_15[[#This Row],[Price]]-Table_ExternalData_15[[#This Row],[Price]]*Table_ExternalData_15[[#This Row],[extra popust]]</f>
        <v>2.3218000000000001</v>
      </c>
      <c r="N3313" s="2">
        <f>IF(M3313&lt;I3313,M3313,I3313)</f>
        <v>2.3218000000000001</v>
      </c>
      <c r="O3313" s="12" t="str">
        <f>IF(N3313&lt;I3313,$U$1," ")</f>
        <v xml:space="preserve"> </v>
      </c>
      <c r="P3313" s="12" t="str">
        <f>IFERROR((O3313+30)," ")</f>
        <v xml:space="preserve"> </v>
      </c>
      <c r="Q3313" s="2">
        <f ca="1">IF(O3313=$U$1,N3313,"0")*1.22</f>
        <v>0</v>
      </c>
    </row>
    <row r="3314" spans="1:17" x14ac:dyDescent="0.25">
      <c r="A3314" t="s">
        <v>12961</v>
      </c>
      <c r="B3314" t="s">
        <v>12960</v>
      </c>
      <c r="C3314">
        <v>17116</v>
      </c>
      <c r="D3314">
        <v>3.19</v>
      </c>
      <c r="E3314">
        <f>IFERROR(VLOOKUP(Table_ExternalData_15[[#This Row],[Id]],Rabati!B:C,2,0),0)</f>
        <v>30</v>
      </c>
      <c r="F3314">
        <v>0</v>
      </c>
      <c r="G3314" t="str">
        <f>VLOOKUP(Table_ExternalData_15[[#This Row],[Id]],'Blagovna izdelek'!A:C,3,0)</f>
        <v>EFB</v>
      </c>
      <c r="H3314">
        <f>Table_ExternalData_15[[#This Row],[Rabat]]*0.2</f>
        <v>6</v>
      </c>
      <c r="I3314" s="2">
        <f>Table_ExternalData_15[[#This Row],[Price]]-(Table_ExternalData_15[[#This Row],[Price]]*Table_ExternalData_15[[#This Row],[BB rabat]])/100</f>
        <v>2.9985999999999997</v>
      </c>
      <c r="J3314" s="2">
        <f>Table_ExternalData_15[[#This Row],[BB cena]]*Table_ExternalData_15[[#Headers],[1,22]]</f>
        <v>3.6582919999999994</v>
      </c>
      <c r="K3314" s="2">
        <f>Table_ExternalData_15[[#This Row],[Price]]*Table_ExternalData_15[[#Headers],[1,22]]</f>
        <v>3.8917999999999999</v>
      </c>
      <c r="L3314" s="7">
        <f>IF(G3314="White Shark",E3314*0.5,IF(G3314="Sbox",E3314*0.5,IF(G3314="Tenda",E3314*0.5,E3314*0.2)))/100</f>
        <v>0.06</v>
      </c>
      <c r="M3314" s="2">
        <f>Table_ExternalData_15[[#This Row],[Price]]-Table_ExternalData_15[[#This Row],[Price]]*Table_ExternalData_15[[#This Row],[extra popust]]</f>
        <v>2.9986000000000002</v>
      </c>
      <c r="N3314" s="2">
        <f>IF(M3314&lt;I3314,M3314,I3314)</f>
        <v>2.9985999999999997</v>
      </c>
      <c r="O3314" s="12" t="str">
        <f>IF(N3314&lt;I3314,$U$1," ")</f>
        <v xml:space="preserve"> </v>
      </c>
      <c r="P3314" s="12" t="str">
        <f>IFERROR((O3314+30)," ")</f>
        <v xml:space="preserve"> </v>
      </c>
      <c r="Q3314" s="2">
        <f ca="1">IF(O3314=$U$1,N3314,"0")*1.22</f>
        <v>0</v>
      </c>
    </row>
    <row r="3315" spans="1:17" x14ac:dyDescent="0.25">
      <c r="A3315" t="s">
        <v>12963</v>
      </c>
      <c r="B3315" t="s">
        <v>12962</v>
      </c>
      <c r="C3315">
        <v>17117</v>
      </c>
      <c r="D3315">
        <v>4.63</v>
      </c>
      <c r="E3315">
        <f>IFERROR(VLOOKUP(Table_ExternalData_15[[#This Row],[Id]],Rabati!B:C,2,0),0)</f>
        <v>30</v>
      </c>
      <c r="F3315">
        <v>24</v>
      </c>
      <c r="G3315" t="str">
        <f>VLOOKUP(Table_ExternalData_15[[#This Row],[Id]],'Blagovna izdelek'!A:C,3,0)</f>
        <v>EFB</v>
      </c>
      <c r="H3315">
        <f>Table_ExternalData_15[[#This Row],[Rabat]]*0.2</f>
        <v>6</v>
      </c>
      <c r="I3315" s="2">
        <f>Table_ExternalData_15[[#This Row],[Price]]-(Table_ExternalData_15[[#This Row],[Price]]*Table_ExternalData_15[[#This Row],[BB rabat]])/100</f>
        <v>4.3521999999999998</v>
      </c>
      <c r="J3315" s="2">
        <f>Table_ExternalData_15[[#This Row],[BB cena]]*Table_ExternalData_15[[#Headers],[1,22]]</f>
        <v>5.3096839999999998</v>
      </c>
      <c r="K3315" s="2">
        <f>Table_ExternalData_15[[#This Row],[Price]]*Table_ExternalData_15[[#Headers],[1,22]]</f>
        <v>5.6486000000000001</v>
      </c>
      <c r="L3315" s="7">
        <f>IF(G3315="White Shark",E3315*0.5,IF(G3315="Sbox",E3315*0.5,IF(G3315="Tenda",E3315*0.5,E3315*0.2)))/100</f>
        <v>0.06</v>
      </c>
      <c r="M3315" s="2">
        <f>Table_ExternalData_15[[#This Row],[Price]]-Table_ExternalData_15[[#This Row],[Price]]*Table_ExternalData_15[[#This Row],[extra popust]]</f>
        <v>4.3521999999999998</v>
      </c>
      <c r="N3315" s="2">
        <f>IF(M3315&lt;I3315,M3315,I3315)</f>
        <v>4.3521999999999998</v>
      </c>
      <c r="O3315" s="12" t="str">
        <f>IF(N3315&lt;I3315,$U$1," ")</f>
        <v xml:space="preserve"> </v>
      </c>
      <c r="P3315" s="12" t="str">
        <f>IFERROR((O3315+30)," ")</f>
        <v xml:space="preserve"> </v>
      </c>
      <c r="Q3315" s="2">
        <f ca="1">IF(O3315=$U$1,N3315,"0")*1.22</f>
        <v>0</v>
      </c>
    </row>
    <row r="3316" spans="1:17" x14ac:dyDescent="0.25">
      <c r="A3316" t="s">
        <v>12965</v>
      </c>
      <c r="B3316" t="s">
        <v>12964</v>
      </c>
      <c r="C3316">
        <v>17118</v>
      </c>
      <c r="D3316">
        <v>8.2799999999999994</v>
      </c>
      <c r="E3316">
        <f>IFERROR(VLOOKUP(Table_ExternalData_15[[#This Row],[Id]],Rabati!B:C,2,0),0)</f>
        <v>30</v>
      </c>
      <c r="F3316">
        <v>0</v>
      </c>
      <c r="G3316" t="str">
        <f>VLOOKUP(Table_ExternalData_15[[#This Row],[Id]],'Blagovna izdelek'!A:C,3,0)</f>
        <v>EFB</v>
      </c>
      <c r="H3316">
        <f>Table_ExternalData_15[[#This Row],[Rabat]]*0.2</f>
        <v>6</v>
      </c>
      <c r="I3316" s="2">
        <f>Table_ExternalData_15[[#This Row],[Price]]-(Table_ExternalData_15[[#This Row],[Price]]*Table_ExternalData_15[[#This Row],[BB rabat]])/100</f>
        <v>7.783199999999999</v>
      </c>
      <c r="J3316" s="2">
        <f>Table_ExternalData_15[[#This Row],[BB cena]]*Table_ExternalData_15[[#Headers],[1,22]]</f>
        <v>9.4955039999999986</v>
      </c>
      <c r="K3316" s="2">
        <f>Table_ExternalData_15[[#This Row],[Price]]*Table_ExternalData_15[[#Headers],[1,22]]</f>
        <v>10.101599999999999</v>
      </c>
      <c r="L3316" s="7">
        <f>IF(G3316="White Shark",E3316*0.5,IF(G3316="Sbox",E3316*0.5,IF(G3316="Tenda",E3316*0.5,E3316*0.2)))/100</f>
        <v>0.06</v>
      </c>
      <c r="M3316" s="2">
        <f>Table_ExternalData_15[[#This Row],[Price]]-Table_ExternalData_15[[#This Row],[Price]]*Table_ExternalData_15[[#This Row],[extra popust]]</f>
        <v>7.783199999999999</v>
      </c>
      <c r="N3316" s="2">
        <f>IF(M3316&lt;I3316,M3316,I3316)</f>
        <v>7.783199999999999</v>
      </c>
      <c r="O3316" s="12" t="str">
        <f>IF(N3316&lt;I3316,$U$1," ")</f>
        <v xml:space="preserve"> </v>
      </c>
      <c r="P3316" s="12" t="str">
        <f>IFERROR((O3316+30)," ")</f>
        <v xml:space="preserve"> </v>
      </c>
      <c r="Q3316" s="2">
        <f ca="1">IF(O3316=$U$1,N3316,"0")*1.22</f>
        <v>0</v>
      </c>
    </row>
    <row r="3317" spans="1:17" x14ac:dyDescent="0.25">
      <c r="A3317" t="s">
        <v>12967</v>
      </c>
      <c r="B3317" t="s">
        <v>12966</v>
      </c>
      <c r="C3317">
        <v>17119</v>
      </c>
      <c r="D3317">
        <v>1.78</v>
      </c>
      <c r="E3317">
        <f>IFERROR(VLOOKUP(Table_ExternalData_15[[#This Row],[Id]],Rabati!B:C,2,0),0)</f>
        <v>30</v>
      </c>
      <c r="F3317">
        <v>13</v>
      </c>
      <c r="G3317" t="str">
        <f>VLOOKUP(Table_ExternalData_15[[#This Row],[Id]],'Blagovna izdelek'!A:C,3,0)</f>
        <v>EFB</v>
      </c>
      <c r="H3317">
        <f>Table_ExternalData_15[[#This Row],[Rabat]]*0.2</f>
        <v>6</v>
      </c>
      <c r="I3317" s="2">
        <f>Table_ExternalData_15[[#This Row],[Price]]-(Table_ExternalData_15[[#This Row],[Price]]*Table_ExternalData_15[[#This Row],[BB rabat]])/100</f>
        <v>1.6732</v>
      </c>
      <c r="J3317" s="2">
        <f>Table_ExternalData_15[[#This Row],[BB cena]]*Table_ExternalData_15[[#Headers],[1,22]]</f>
        <v>2.0413039999999998</v>
      </c>
      <c r="K3317" s="2">
        <f>Table_ExternalData_15[[#This Row],[Price]]*Table_ExternalData_15[[#Headers],[1,22]]</f>
        <v>2.1716000000000002</v>
      </c>
      <c r="L3317" s="7">
        <f>IF(G3317="White Shark",E3317*0.5,IF(G3317="Sbox",E3317*0.5,IF(G3317="Tenda",E3317*0.5,E3317*0.2)))/100</f>
        <v>0.06</v>
      </c>
      <c r="M3317" s="2">
        <f>Table_ExternalData_15[[#This Row],[Price]]-Table_ExternalData_15[[#This Row],[Price]]*Table_ExternalData_15[[#This Row],[extra popust]]</f>
        <v>1.6732</v>
      </c>
      <c r="N3317" s="2">
        <f>IF(M3317&lt;I3317,M3317,I3317)</f>
        <v>1.6732</v>
      </c>
      <c r="O3317" s="12" t="str">
        <f>IF(N3317&lt;I3317,$U$1," ")</f>
        <v xml:space="preserve"> </v>
      </c>
      <c r="P3317" s="12" t="str">
        <f>IFERROR((O3317+30)," ")</f>
        <v xml:space="preserve"> </v>
      </c>
      <c r="Q3317" s="2">
        <f ca="1">IF(O3317=$U$1,N3317,"0")*1.22</f>
        <v>0</v>
      </c>
    </row>
    <row r="3318" spans="1:17" x14ac:dyDescent="0.25">
      <c r="A3318" t="s">
        <v>12969</v>
      </c>
      <c r="B3318" t="s">
        <v>12968</v>
      </c>
      <c r="C3318">
        <v>17120</v>
      </c>
      <c r="D3318">
        <v>2.4700000000000002</v>
      </c>
      <c r="E3318">
        <f>IFERROR(VLOOKUP(Table_ExternalData_15[[#This Row],[Id]],Rabati!B:C,2,0),0)</f>
        <v>30</v>
      </c>
      <c r="F3318">
        <v>0</v>
      </c>
      <c r="G3318" t="str">
        <f>VLOOKUP(Table_ExternalData_15[[#This Row],[Id]],'Blagovna izdelek'!A:C,3,0)</f>
        <v>EFB</v>
      </c>
      <c r="H3318">
        <f>Table_ExternalData_15[[#This Row],[Rabat]]*0.2</f>
        <v>6</v>
      </c>
      <c r="I3318" s="2">
        <f>Table_ExternalData_15[[#This Row],[Price]]-(Table_ExternalData_15[[#This Row],[Price]]*Table_ExternalData_15[[#This Row],[BB rabat]])/100</f>
        <v>2.3218000000000001</v>
      </c>
      <c r="J3318" s="2">
        <f>Table_ExternalData_15[[#This Row],[BB cena]]*Table_ExternalData_15[[#Headers],[1,22]]</f>
        <v>2.8325960000000001</v>
      </c>
      <c r="K3318" s="2">
        <f>Table_ExternalData_15[[#This Row],[Price]]*Table_ExternalData_15[[#Headers],[1,22]]</f>
        <v>3.0134000000000003</v>
      </c>
      <c r="L3318" s="7">
        <f>IF(G3318="White Shark",E3318*0.5,IF(G3318="Sbox",E3318*0.5,IF(G3318="Tenda",E3318*0.5,E3318*0.2)))/100</f>
        <v>0.06</v>
      </c>
      <c r="M3318" s="2">
        <f>Table_ExternalData_15[[#This Row],[Price]]-Table_ExternalData_15[[#This Row],[Price]]*Table_ExternalData_15[[#This Row],[extra popust]]</f>
        <v>2.3218000000000001</v>
      </c>
      <c r="N3318" s="2">
        <f>IF(M3318&lt;I3318,M3318,I3318)</f>
        <v>2.3218000000000001</v>
      </c>
      <c r="O3318" s="12" t="str">
        <f>IF(N3318&lt;I3318,$U$1," ")</f>
        <v xml:space="preserve"> </v>
      </c>
      <c r="P3318" s="12" t="str">
        <f>IFERROR((O3318+30)," ")</f>
        <v xml:space="preserve"> </v>
      </c>
      <c r="Q3318" s="2">
        <f ca="1">IF(O3318=$U$1,N3318,"0")*1.22</f>
        <v>0</v>
      </c>
    </row>
    <row r="3319" spans="1:17" x14ac:dyDescent="0.25">
      <c r="A3319" t="s">
        <v>12971</v>
      </c>
      <c r="B3319" t="s">
        <v>12970</v>
      </c>
      <c r="C3319">
        <v>17121</v>
      </c>
      <c r="D3319">
        <v>3.19</v>
      </c>
      <c r="E3319">
        <f>IFERROR(VLOOKUP(Table_ExternalData_15[[#This Row],[Id]],Rabati!B:C,2,0),0)</f>
        <v>30</v>
      </c>
      <c r="F3319">
        <v>5</v>
      </c>
      <c r="G3319" t="str">
        <f>VLOOKUP(Table_ExternalData_15[[#This Row],[Id]],'Blagovna izdelek'!A:C,3,0)</f>
        <v>EFB</v>
      </c>
      <c r="H3319">
        <f>Table_ExternalData_15[[#This Row],[Rabat]]*0.2</f>
        <v>6</v>
      </c>
      <c r="I3319" s="2">
        <f>Table_ExternalData_15[[#This Row],[Price]]-(Table_ExternalData_15[[#This Row],[Price]]*Table_ExternalData_15[[#This Row],[BB rabat]])/100</f>
        <v>2.9985999999999997</v>
      </c>
      <c r="J3319" s="2">
        <f>Table_ExternalData_15[[#This Row],[BB cena]]*Table_ExternalData_15[[#Headers],[1,22]]</f>
        <v>3.6582919999999994</v>
      </c>
      <c r="K3319" s="2">
        <f>Table_ExternalData_15[[#This Row],[Price]]*Table_ExternalData_15[[#Headers],[1,22]]</f>
        <v>3.8917999999999999</v>
      </c>
      <c r="L3319" s="7">
        <f>IF(G3319="White Shark",E3319*0.5,IF(G3319="Sbox",E3319*0.5,IF(G3319="Tenda",E3319*0.5,E3319*0.2)))/100</f>
        <v>0.06</v>
      </c>
      <c r="M3319" s="2">
        <f>Table_ExternalData_15[[#This Row],[Price]]-Table_ExternalData_15[[#This Row],[Price]]*Table_ExternalData_15[[#This Row],[extra popust]]</f>
        <v>2.9986000000000002</v>
      </c>
      <c r="N3319" s="2">
        <f>IF(M3319&lt;I3319,M3319,I3319)</f>
        <v>2.9985999999999997</v>
      </c>
      <c r="O3319" s="12" t="str">
        <f>IF(N3319&lt;I3319,$U$1," ")</f>
        <v xml:space="preserve"> </v>
      </c>
      <c r="P3319" s="12" t="str">
        <f>IFERROR((O3319+30)," ")</f>
        <v xml:space="preserve"> </v>
      </c>
      <c r="Q3319" s="2">
        <f ca="1">IF(O3319=$U$1,N3319,"0")*1.22</f>
        <v>0</v>
      </c>
    </row>
    <row r="3320" spans="1:17" x14ac:dyDescent="0.25">
      <c r="A3320" t="s">
        <v>12973</v>
      </c>
      <c r="B3320" t="s">
        <v>12972</v>
      </c>
      <c r="C3320">
        <v>17122</v>
      </c>
      <c r="D3320">
        <v>4.63</v>
      </c>
      <c r="E3320">
        <f>IFERROR(VLOOKUP(Table_ExternalData_15[[#This Row],[Id]],Rabati!B:C,2,0),0)</f>
        <v>30</v>
      </c>
      <c r="F3320">
        <v>0</v>
      </c>
      <c r="G3320" t="str">
        <f>VLOOKUP(Table_ExternalData_15[[#This Row],[Id]],'Blagovna izdelek'!A:C,3,0)</f>
        <v>EFB</v>
      </c>
      <c r="H3320">
        <f>Table_ExternalData_15[[#This Row],[Rabat]]*0.2</f>
        <v>6</v>
      </c>
      <c r="I3320" s="2">
        <f>Table_ExternalData_15[[#This Row],[Price]]-(Table_ExternalData_15[[#This Row],[Price]]*Table_ExternalData_15[[#This Row],[BB rabat]])/100</f>
        <v>4.3521999999999998</v>
      </c>
      <c r="J3320" s="2">
        <f>Table_ExternalData_15[[#This Row],[BB cena]]*Table_ExternalData_15[[#Headers],[1,22]]</f>
        <v>5.3096839999999998</v>
      </c>
      <c r="K3320" s="2">
        <f>Table_ExternalData_15[[#This Row],[Price]]*Table_ExternalData_15[[#Headers],[1,22]]</f>
        <v>5.6486000000000001</v>
      </c>
      <c r="L3320" s="7">
        <f>IF(G3320="White Shark",E3320*0.5,IF(G3320="Sbox",E3320*0.5,IF(G3320="Tenda",E3320*0.5,E3320*0.2)))/100</f>
        <v>0.06</v>
      </c>
      <c r="M3320" s="2">
        <f>Table_ExternalData_15[[#This Row],[Price]]-Table_ExternalData_15[[#This Row],[Price]]*Table_ExternalData_15[[#This Row],[extra popust]]</f>
        <v>4.3521999999999998</v>
      </c>
      <c r="N3320" s="2">
        <f>IF(M3320&lt;I3320,M3320,I3320)</f>
        <v>4.3521999999999998</v>
      </c>
      <c r="O3320" s="12" t="str">
        <f>IF(N3320&lt;I3320,$U$1," ")</f>
        <v xml:space="preserve"> </v>
      </c>
      <c r="P3320" s="12" t="str">
        <f>IFERROR((O3320+30)," ")</f>
        <v xml:space="preserve"> </v>
      </c>
      <c r="Q3320" s="2">
        <f ca="1">IF(O3320=$U$1,N3320,"0")*1.22</f>
        <v>0</v>
      </c>
    </row>
    <row r="3321" spans="1:17" x14ac:dyDescent="0.25">
      <c r="A3321" t="s">
        <v>12975</v>
      </c>
      <c r="B3321" t="s">
        <v>12974</v>
      </c>
      <c r="C3321">
        <v>17123</v>
      </c>
      <c r="D3321">
        <v>8.2799999999999994</v>
      </c>
      <c r="E3321">
        <f>IFERROR(VLOOKUP(Table_ExternalData_15[[#This Row],[Id]],Rabati!B:C,2,0),0)</f>
        <v>30</v>
      </c>
      <c r="F3321">
        <v>0</v>
      </c>
      <c r="G3321" t="str">
        <f>VLOOKUP(Table_ExternalData_15[[#This Row],[Id]],'Blagovna izdelek'!A:C,3,0)</f>
        <v>EFB</v>
      </c>
      <c r="H3321">
        <f>Table_ExternalData_15[[#This Row],[Rabat]]*0.2</f>
        <v>6</v>
      </c>
      <c r="I3321" s="2">
        <f>Table_ExternalData_15[[#This Row],[Price]]-(Table_ExternalData_15[[#This Row],[Price]]*Table_ExternalData_15[[#This Row],[BB rabat]])/100</f>
        <v>7.783199999999999</v>
      </c>
      <c r="J3321" s="2">
        <f>Table_ExternalData_15[[#This Row],[BB cena]]*Table_ExternalData_15[[#Headers],[1,22]]</f>
        <v>9.4955039999999986</v>
      </c>
      <c r="K3321" s="2">
        <f>Table_ExternalData_15[[#This Row],[Price]]*Table_ExternalData_15[[#Headers],[1,22]]</f>
        <v>10.101599999999999</v>
      </c>
      <c r="L3321" s="7">
        <f>IF(G3321="White Shark",E3321*0.5,IF(G3321="Sbox",E3321*0.5,IF(G3321="Tenda",E3321*0.5,E3321*0.2)))/100</f>
        <v>0.06</v>
      </c>
      <c r="M3321" s="2">
        <f>Table_ExternalData_15[[#This Row],[Price]]-Table_ExternalData_15[[#This Row],[Price]]*Table_ExternalData_15[[#This Row],[extra popust]]</f>
        <v>7.783199999999999</v>
      </c>
      <c r="N3321" s="2">
        <f>IF(M3321&lt;I3321,M3321,I3321)</f>
        <v>7.783199999999999</v>
      </c>
      <c r="O3321" s="12" t="str">
        <f>IF(N3321&lt;I3321,$U$1," ")</f>
        <v xml:space="preserve"> </v>
      </c>
      <c r="P3321" s="12" t="str">
        <f>IFERROR((O3321+30)," ")</f>
        <v xml:space="preserve"> </v>
      </c>
      <c r="Q3321" s="2">
        <f ca="1">IF(O3321=$U$1,N3321,"0")*1.22</f>
        <v>0</v>
      </c>
    </row>
    <row r="3322" spans="1:17" x14ac:dyDescent="0.25">
      <c r="A3322" t="s">
        <v>12977</v>
      </c>
      <c r="B3322" t="s">
        <v>12976</v>
      </c>
      <c r="C3322">
        <v>17124</v>
      </c>
      <c r="D3322">
        <v>3.48</v>
      </c>
      <c r="E3322">
        <f>IFERROR(VLOOKUP(Table_ExternalData_15[[#This Row],[Id]],Rabati!B:C,2,0),0)</f>
        <v>30</v>
      </c>
      <c r="F3322">
        <v>0</v>
      </c>
      <c r="G3322" t="str">
        <f>VLOOKUP(Table_ExternalData_15[[#This Row],[Id]],'Blagovna izdelek'!A:C,3,0)</f>
        <v>EFB</v>
      </c>
      <c r="H3322">
        <f>Table_ExternalData_15[[#This Row],[Rabat]]*0.2</f>
        <v>6</v>
      </c>
      <c r="I3322" s="2">
        <f>Table_ExternalData_15[[#This Row],[Price]]-(Table_ExternalData_15[[#This Row],[Price]]*Table_ExternalData_15[[#This Row],[BB rabat]])/100</f>
        <v>3.2711999999999999</v>
      </c>
      <c r="J3322" s="2">
        <f>Table_ExternalData_15[[#This Row],[BB cena]]*Table_ExternalData_15[[#Headers],[1,22]]</f>
        <v>3.9908639999999997</v>
      </c>
      <c r="K3322" s="2">
        <f>Table_ExternalData_15[[#This Row],[Price]]*Table_ExternalData_15[[#Headers],[1,22]]</f>
        <v>4.2455999999999996</v>
      </c>
      <c r="L3322" s="7">
        <f>IF(G3322="White Shark",E3322*0.5,IF(G3322="Sbox",E3322*0.5,IF(G3322="Tenda",E3322*0.5,E3322*0.2)))/100</f>
        <v>0.06</v>
      </c>
      <c r="M3322" s="2">
        <f>Table_ExternalData_15[[#This Row],[Price]]-Table_ExternalData_15[[#This Row],[Price]]*Table_ExternalData_15[[#This Row],[extra popust]]</f>
        <v>3.2711999999999999</v>
      </c>
      <c r="N3322" s="2">
        <f>IF(M3322&lt;I3322,M3322,I3322)</f>
        <v>3.2711999999999999</v>
      </c>
      <c r="O3322" s="12" t="str">
        <f>IF(N3322&lt;I3322,$U$1," ")</f>
        <v xml:space="preserve"> </v>
      </c>
      <c r="P3322" s="12" t="str">
        <f>IFERROR((O3322+30)," ")</f>
        <v xml:space="preserve"> </v>
      </c>
      <c r="Q3322" s="2">
        <f ca="1">IF(O3322=$U$1,N3322,"0")*1.22</f>
        <v>0</v>
      </c>
    </row>
    <row r="3323" spans="1:17" x14ac:dyDescent="0.25">
      <c r="A3323" t="s">
        <v>12979</v>
      </c>
      <c r="B3323" t="s">
        <v>12978</v>
      </c>
      <c r="C3323">
        <v>17126</v>
      </c>
      <c r="D3323">
        <v>4.78</v>
      </c>
      <c r="E3323">
        <f>IFERROR(VLOOKUP(Table_ExternalData_15[[#This Row],[Id]],Rabati!B:C,2,0),0)</f>
        <v>30</v>
      </c>
      <c r="F3323">
        <v>0</v>
      </c>
      <c r="G3323" t="str">
        <f>VLOOKUP(Table_ExternalData_15[[#This Row],[Id]],'Blagovna izdelek'!A:C,3,0)</f>
        <v>EFB</v>
      </c>
      <c r="H3323">
        <f>Table_ExternalData_15[[#This Row],[Rabat]]*0.2</f>
        <v>6</v>
      </c>
      <c r="I3323" s="2">
        <f>Table_ExternalData_15[[#This Row],[Price]]-(Table_ExternalData_15[[#This Row],[Price]]*Table_ExternalData_15[[#This Row],[BB rabat]])/100</f>
        <v>4.4931999999999999</v>
      </c>
      <c r="J3323" s="2">
        <f>Table_ExternalData_15[[#This Row],[BB cena]]*Table_ExternalData_15[[#Headers],[1,22]]</f>
        <v>5.4817039999999997</v>
      </c>
      <c r="K3323" s="2">
        <f>Table_ExternalData_15[[#This Row],[Price]]*Table_ExternalData_15[[#Headers],[1,22]]</f>
        <v>5.8315999999999999</v>
      </c>
      <c r="L3323" s="7">
        <f>IF(G3323="White Shark",E3323*0.5,IF(G3323="Sbox",E3323*0.5,IF(G3323="Tenda",E3323*0.5,E3323*0.2)))/100</f>
        <v>0.06</v>
      </c>
      <c r="M3323" s="2">
        <f>Table_ExternalData_15[[#This Row],[Price]]-Table_ExternalData_15[[#This Row],[Price]]*Table_ExternalData_15[[#This Row],[extra popust]]</f>
        <v>4.4931999999999999</v>
      </c>
      <c r="N3323" s="2">
        <f>IF(M3323&lt;I3323,M3323,I3323)</f>
        <v>4.4931999999999999</v>
      </c>
      <c r="O3323" s="12" t="str">
        <f>IF(N3323&lt;I3323,$U$1," ")</f>
        <v xml:space="preserve"> </v>
      </c>
      <c r="P3323" s="12" t="str">
        <f>IFERROR((O3323+30)," ")</f>
        <v xml:space="preserve"> </v>
      </c>
      <c r="Q3323" s="2">
        <f ca="1">IF(O3323=$U$1,N3323,"0")*1.22</f>
        <v>0</v>
      </c>
    </row>
    <row r="3324" spans="1:17" x14ac:dyDescent="0.25">
      <c r="A3324" t="s">
        <v>12981</v>
      </c>
      <c r="B3324" t="s">
        <v>12980</v>
      </c>
      <c r="C3324">
        <v>17127</v>
      </c>
      <c r="D3324">
        <v>6.1</v>
      </c>
      <c r="E3324">
        <f>IFERROR(VLOOKUP(Table_ExternalData_15[[#This Row],[Id]],Rabati!B:C,2,0),0)</f>
        <v>30</v>
      </c>
      <c r="F3324">
        <v>0</v>
      </c>
      <c r="G3324" t="str">
        <f>VLOOKUP(Table_ExternalData_15[[#This Row],[Id]],'Blagovna izdelek'!A:C,3,0)</f>
        <v>EFB</v>
      </c>
      <c r="H3324">
        <f>Table_ExternalData_15[[#This Row],[Rabat]]*0.2</f>
        <v>6</v>
      </c>
      <c r="I3324" s="2">
        <f>Table_ExternalData_15[[#This Row],[Price]]-(Table_ExternalData_15[[#This Row],[Price]]*Table_ExternalData_15[[#This Row],[BB rabat]])/100</f>
        <v>5.734</v>
      </c>
      <c r="J3324" s="2">
        <f>Table_ExternalData_15[[#This Row],[BB cena]]*Table_ExternalData_15[[#Headers],[1,22]]</f>
        <v>6.9954799999999997</v>
      </c>
      <c r="K3324" s="2">
        <f>Table_ExternalData_15[[#This Row],[Price]]*Table_ExternalData_15[[#Headers],[1,22]]</f>
        <v>7.4419999999999993</v>
      </c>
      <c r="L3324" s="7">
        <f>IF(G3324="White Shark",E3324*0.5,IF(G3324="Sbox",E3324*0.5,IF(G3324="Tenda",E3324*0.5,E3324*0.2)))/100</f>
        <v>0.06</v>
      </c>
      <c r="M3324" s="2">
        <f>Table_ExternalData_15[[#This Row],[Price]]-Table_ExternalData_15[[#This Row],[Price]]*Table_ExternalData_15[[#This Row],[extra popust]]</f>
        <v>5.734</v>
      </c>
      <c r="N3324" s="2">
        <f>IF(M3324&lt;I3324,M3324,I3324)</f>
        <v>5.734</v>
      </c>
      <c r="O3324" s="12" t="str">
        <f>IF(N3324&lt;I3324,$U$1," ")</f>
        <v xml:space="preserve"> </v>
      </c>
      <c r="P3324" s="12" t="str">
        <f>IFERROR((O3324+30)," ")</f>
        <v xml:space="preserve"> </v>
      </c>
      <c r="Q3324" s="2">
        <f ca="1">IF(O3324=$U$1,N3324,"0")*1.22</f>
        <v>0</v>
      </c>
    </row>
    <row r="3325" spans="1:17" x14ac:dyDescent="0.25">
      <c r="A3325" t="s">
        <v>12983</v>
      </c>
      <c r="B3325" t="s">
        <v>12982</v>
      </c>
      <c r="C3325">
        <v>17128</v>
      </c>
      <c r="D3325">
        <v>8.7100000000000009</v>
      </c>
      <c r="E3325">
        <f>IFERROR(VLOOKUP(Table_ExternalData_15[[#This Row],[Id]],Rabati!B:C,2,0),0)</f>
        <v>30</v>
      </c>
      <c r="F3325">
        <v>0</v>
      </c>
      <c r="G3325" t="str">
        <f>VLOOKUP(Table_ExternalData_15[[#This Row],[Id]],'Blagovna izdelek'!A:C,3,0)</f>
        <v>EFB</v>
      </c>
      <c r="H3325">
        <f>Table_ExternalData_15[[#This Row],[Rabat]]*0.2</f>
        <v>6</v>
      </c>
      <c r="I3325" s="2">
        <f>Table_ExternalData_15[[#This Row],[Price]]-(Table_ExternalData_15[[#This Row],[Price]]*Table_ExternalData_15[[#This Row],[BB rabat]])/100</f>
        <v>8.1874000000000002</v>
      </c>
      <c r="J3325" s="2">
        <f>Table_ExternalData_15[[#This Row],[BB cena]]*Table_ExternalData_15[[#Headers],[1,22]]</f>
        <v>9.9886280000000003</v>
      </c>
      <c r="K3325" s="2">
        <f>Table_ExternalData_15[[#This Row],[Price]]*Table_ExternalData_15[[#Headers],[1,22]]</f>
        <v>10.626200000000001</v>
      </c>
      <c r="L3325" s="7">
        <f>IF(G3325="White Shark",E3325*0.5,IF(G3325="Sbox",E3325*0.5,IF(G3325="Tenda",E3325*0.5,E3325*0.2)))/100</f>
        <v>0.06</v>
      </c>
      <c r="M3325" s="2">
        <f>Table_ExternalData_15[[#This Row],[Price]]-Table_ExternalData_15[[#This Row],[Price]]*Table_ExternalData_15[[#This Row],[extra popust]]</f>
        <v>8.1874000000000002</v>
      </c>
      <c r="N3325" s="2">
        <f>IF(M3325&lt;I3325,M3325,I3325)</f>
        <v>8.1874000000000002</v>
      </c>
      <c r="O3325" s="12" t="str">
        <f>IF(N3325&lt;I3325,$U$1," ")</f>
        <v xml:space="preserve"> </v>
      </c>
      <c r="P3325" s="12" t="str">
        <f>IFERROR((O3325+30)," ")</f>
        <v xml:space="preserve"> </v>
      </c>
      <c r="Q3325" s="2">
        <f ca="1">IF(O3325=$U$1,N3325,"0")*1.22</f>
        <v>0</v>
      </c>
    </row>
    <row r="3326" spans="1:17" x14ac:dyDescent="0.25">
      <c r="A3326" t="s">
        <v>12985</v>
      </c>
      <c r="B3326" t="s">
        <v>12984</v>
      </c>
      <c r="C3326">
        <v>17129</v>
      </c>
      <c r="D3326">
        <v>3.48</v>
      </c>
      <c r="E3326">
        <f>IFERROR(VLOOKUP(Table_ExternalData_15[[#This Row],[Id]],Rabati!B:C,2,0),0)</f>
        <v>30</v>
      </c>
      <c r="F3326">
        <v>0</v>
      </c>
      <c r="G3326" t="str">
        <f>VLOOKUP(Table_ExternalData_15[[#This Row],[Id]],'Blagovna izdelek'!A:C,3,0)</f>
        <v>EFB</v>
      </c>
      <c r="H3326">
        <f>Table_ExternalData_15[[#This Row],[Rabat]]*0.2</f>
        <v>6</v>
      </c>
      <c r="I3326" s="2">
        <f>Table_ExternalData_15[[#This Row],[Price]]-(Table_ExternalData_15[[#This Row],[Price]]*Table_ExternalData_15[[#This Row],[BB rabat]])/100</f>
        <v>3.2711999999999999</v>
      </c>
      <c r="J3326" s="2">
        <f>Table_ExternalData_15[[#This Row],[BB cena]]*Table_ExternalData_15[[#Headers],[1,22]]</f>
        <v>3.9908639999999997</v>
      </c>
      <c r="K3326" s="2">
        <f>Table_ExternalData_15[[#This Row],[Price]]*Table_ExternalData_15[[#Headers],[1,22]]</f>
        <v>4.2455999999999996</v>
      </c>
      <c r="L3326" s="7">
        <f>IF(G3326="White Shark",E3326*0.5,IF(G3326="Sbox",E3326*0.5,IF(G3326="Tenda",E3326*0.5,E3326*0.2)))/100</f>
        <v>0.06</v>
      </c>
      <c r="M3326" s="2">
        <f>Table_ExternalData_15[[#This Row],[Price]]-Table_ExternalData_15[[#This Row],[Price]]*Table_ExternalData_15[[#This Row],[extra popust]]</f>
        <v>3.2711999999999999</v>
      </c>
      <c r="N3326" s="2">
        <f>IF(M3326&lt;I3326,M3326,I3326)</f>
        <v>3.2711999999999999</v>
      </c>
      <c r="O3326" s="12" t="str">
        <f>IF(N3326&lt;I3326,$U$1," ")</f>
        <v xml:space="preserve"> </v>
      </c>
      <c r="P3326" s="12" t="str">
        <f>IFERROR((O3326+30)," ")</f>
        <v xml:space="preserve"> </v>
      </c>
      <c r="Q3326" s="2">
        <f ca="1">IF(O3326=$U$1,N3326,"0")*1.22</f>
        <v>0</v>
      </c>
    </row>
    <row r="3327" spans="1:17" x14ac:dyDescent="0.25">
      <c r="A3327" t="s">
        <v>12987</v>
      </c>
      <c r="B3327" t="s">
        <v>12986</v>
      </c>
      <c r="C3327">
        <v>17130</v>
      </c>
      <c r="D3327">
        <v>4.78</v>
      </c>
      <c r="E3327">
        <f>IFERROR(VLOOKUP(Table_ExternalData_15[[#This Row],[Id]],Rabati!B:C,2,0),0)</f>
        <v>30</v>
      </c>
      <c r="F3327">
        <v>0</v>
      </c>
      <c r="G3327" t="str">
        <f>VLOOKUP(Table_ExternalData_15[[#This Row],[Id]],'Blagovna izdelek'!A:C,3,0)</f>
        <v>EFB</v>
      </c>
      <c r="H3327">
        <f>Table_ExternalData_15[[#This Row],[Rabat]]*0.2</f>
        <v>6</v>
      </c>
      <c r="I3327" s="2">
        <f>Table_ExternalData_15[[#This Row],[Price]]-(Table_ExternalData_15[[#This Row],[Price]]*Table_ExternalData_15[[#This Row],[BB rabat]])/100</f>
        <v>4.4931999999999999</v>
      </c>
      <c r="J3327" s="2">
        <f>Table_ExternalData_15[[#This Row],[BB cena]]*Table_ExternalData_15[[#Headers],[1,22]]</f>
        <v>5.4817039999999997</v>
      </c>
      <c r="K3327" s="2">
        <f>Table_ExternalData_15[[#This Row],[Price]]*Table_ExternalData_15[[#Headers],[1,22]]</f>
        <v>5.8315999999999999</v>
      </c>
      <c r="L3327" s="7">
        <f>IF(G3327="White Shark",E3327*0.5,IF(G3327="Sbox",E3327*0.5,IF(G3327="Tenda",E3327*0.5,E3327*0.2)))/100</f>
        <v>0.06</v>
      </c>
      <c r="M3327" s="2">
        <f>Table_ExternalData_15[[#This Row],[Price]]-Table_ExternalData_15[[#This Row],[Price]]*Table_ExternalData_15[[#This Row],[extra popust]]</f>
        <v>4.4931999999999999</v>
      </c>
      <c r="N3327" s="2">
        <f>IF(M3327&lt;I3327,M3327,I3327)</f>
        <v>4.4931999999999999</v>
      </c>
      <c r="O3327" s="12" t="str">
        <f>IF(N3327&lt;I3327,$U$1," ")</f>
        <v xml:space="preserve"> </v>
      </c>
      <c r="P3327" s="12" t="str">
        <f>IFERROR((O3327+30)," ")</f>
        <v xml:space="preserve"> </v>
      </c>
      <c r="Q3327" s="2">
        <f ca="1">IF(O3327=$U$1,N3327,"0")*1.22</f>
        <v>0</v>
      </c>
    </row>
    <row r="3328" spans="1:17" x14ac:dyDescent="0.25">
      <c r="A3328" t="s">
        <v>12989</v>
      </c>
      <c r="B3328" t="s">
        <v>12988</v>
      </c>
      <c r="C3328">
        <v>17131</v>
      </c>
      <c r="D3328">
        <v>6.1</v>
      </c>
      <c r="E3328">
        <f>IFERROR(VLOOKUP(Table_ExternalData_15[[#This Row],[Id]],Rabati!B:C,2,0),0)</f>
        <v>30</v>
      </c>
      <c r="F3328">
        <v>0</v>
      </c>
      <c r="G3328" t="str">
        <f>VLOOKUP(Table_ExternalData_15[[#This Row],[Id]],'Blagovna izdelek'!A:C,3,0)</f>
        <v>EFB</v>
      </c>
      <c r="H3328">
        <f>Table_ExternalData_15[[#This Row],[Rabat]]*0.2</f>
        <v>6</v>
      </c>
      <c r="I3328" s="2">
        <f>Table_ExternalData_15[[#This Row],[Price]]-(Table_ExternalData_15[[#This Row],[Price]]*Table_ExternalData_15[[#This Row],[BB rabat]])/100</f>
        <v>5.734</v>
      </c>
      <c r="J3328" s="2">
        <f>Table_ExternalData_15[[#This Row],[BB cena]]*Table_ExternalData_15[[#Headers],[1,22]]</f>
        <v>6.9954799999999997</v>
      </c>
      <c r="K3328" s="2">
        <f>Table_ExternalData_15[[#This Row],[Price]]*Table_ExternalData_15[[#Headers],[1,22]]</f>
        <v>7.4419999999999993</v>
      </c>
      <c r="L3328" s="7">
        <f>IF(G3328="White Shark",E3328*0.5,IF(G3328="Sbox",E3328*0.5,IF(G3328="Tenda",E3328*0.5,E3328*0.2)))/100</f>
        <v>0.06</v>
      </c>
      <c r="M3328" s="2">
        <f>Table_ExternalData_15[[#This Row],[Price]]-Table_ExternalData_15[[#This Row],[Price]]*Table_ExternalData_15[[#This Row],[extra popust]]</f>
        <v>5.734</v>
      </c>
      <c r="N3328" s="2">
        <f>IF(M3328&lt;I3328,M3328,I3328)</f>
        <v>5.734</v>
      </c>
      <c r="O3328" s="12" t="str">
        <f>IF(N3328&lt;I3328,$U$1," ")</f>
        <v xml:space="preserve"> </v>
      </c>
      <c r="P3328" s="12" t="str">
        <f>IFERROR((O3328+30)," ")</f>
        <v xml:space="preserve"> </v>
      </c>
      <c r="Q3328" s="2">
        <f ca="1">IF(O3328=$U$1,N3328,"0")*1.22</f>
        <v>0</v>
      </c>
    </row>
    <row r="3329" spans="1:17" x14ac:dyDescent="0.25">
      <c r="A3329" t="s">
        <v>12991</v>
      </c>
      <c r="B3329" t="s">
        <v>12990</v>
      </c>
      <c r="C3329">
        <v>17132</v>
      </c>
      <c r="D3329">
        <v>8.7100000000000009</v>
      </c>
      <c r="E3329">
        <f>IFERROR(VLOOKUP(Table_ExternalData_15[[#This Row],[Id]],Rabati!B:C,2,0),0)</f>
        <v>30</v>
      </c>
      <c r="F3329">
        <v>1</v>
      </c>
      <c r="G3329" t="str">
        <f>VLOOKUP(Table_ExternalData_15[[#This Row],[Id]],'Blagovna izdelek'!A:C,3,0)</f>
        <v>EFB</v>
      </c>
      <c r="H3329">
        <f>Table_ExternalData_15[[#This Row],[Rabat]]*0.2</f>
        <v>6</v>
      </c>
      <c r="I3329" s="2">
        <f>Table_ExternalData_15[[#This Row],[Price]]-(Table_ExternalData_15[[#This Row],[Price]]*Table_ExternalData_15[[#This Row],[BB rabat]])/100</f>
        <v>8.1874000000000002</v>
      </c>
      <c r="J3329" s="2">
        <f>Table_ExternalData_15[[#This Row],[BB cena]]*Table_ExternalData_15[[#Headers],[1,22]]</f>
        <v>9.9886280000000003</v>
      </c>
      <c r="K3329" s="2">
        <f>Table_ExternalData_15[[#This Row],[Price]]*Table_ExternalData_15[[#Headers],[1,22]]</f>
        <v>10.626200000000001</v>
      </c>
      <c r="L3329" s="7">
        <f>IF(G3329="White Shark",E3329*0.5,IF(G3329="Sbox",E3329*0.5,IF(G3329="Tenda",E3329*0.5,E3329*0.2)))/100</f>
        <v>0.06</v>
      </c>
      <c r="M3329" s="2">
        <f>Table_ExternalData_15[[#This Row],[Price]]-Table_ExternalData_15[[#This Row],[Price]]*Table_ExternalData_15[[#This Row],[extra popust]]</f>
        <v>8.1874000000000002</v>
      </c>
      <c r="N3329" s="2">
        <f>IF(M3329&lt;I3329,M3329,I3329)</f>
        <v>8.1874000000000002</v>
      </c>
      <c r="O3329" s="12" t="str">
        <f>IF(N3329&lt;I3329,$U$1," ")</f>
        <v xml:space="preserve"> </v>
      </c>
      <c r="P3329" s="12" t="str">
        <f>IFERROR((O3329+30)," ")</f>
        <v xml:space="preserve"> </v>
      </c>
      <c r="Q3329" s="2">
        <f ca="1">IF(O3329=$U$1,N3329,"0")*1.22</f>
        <v>0</v>
      </c>
    </row>
    <row r="3330" spans="1:17" x14ac:dyDescent="0.25">
      <c r="A3330" t="s">
        <v>12993</v>
      </c>
      <c r="B3330" t="s">
        <v>12992</v>
      </c>
      <c r="C3330">
        <v>17133</v>
      </c>
      <c r="D3330">
        <v>3.48</v>
      </c>
      <c r="E3330">
        <f>IFERROR(VLOOKUP(Table_ExternalData_15[[#This Row],[Id]],Rabati!B:C,2,0),0)</f>
        <v>30</v>
      </c>
      <c r="F3330">
        <v>0</v>
      </c>
      <c r="G3330" t="str">
        <f>VLOOKUP(Table_ExternalData_15[[#This Row],[Id]],'Blagovna izdelek'!A:C,3,0)</f>
        <v>EFB</v>
      </c>
      <c r="H3330">
        <f>Table_ExternalData_15[[#This Row],[Rabat]]*0.2</f>
        <v>6</v>
      </c>
      <c r="I3330" s="2">
        <f>Table_ExternalData_15[[#This Row],[Price]]-(Table_ExternalData_15[[#This Row],[Price]]*Table_ExternalData_15[[#This Row],[BB rabat]])/100</f>
        <v>3.2711999999999999</v>
      </c>
      <c r="J3330" s="2">
        <f>Table_ExternalData_15[[#This Row],[BB cena]]*Table_ExternalData_15[[#Headers],[1,22]]</f>
        <v>3.9908639999999997</v>
      </c>
      <c r="K3330" s="2">
        <f>Table_ExternalData_15[[#This Row],[Price]]*Table_ExternalData_15[[#Headers],[1,22]]</f>
        <v>4.2455999999999996</v>
      </c>
      <c r="L3330" s="7">
        <f>IF(G3330="White Shark",E3330*0.5,IF(G3330="Sbox",E3330*0.5,IF(G3330="Tenda",E3330*0.5,E3330*0.2)))/100</f>
        <v>0.06</v>
      </c>
      <c r="M3330" s="2">
        <f>Table_ExternalData_15[[#This Row],[Price]]-Table_ExternalData_15[[#This Row],[Price]]*Table_ExternalData_15[[#This Row],[extra popust]]</f>
        <v>3.2711999999999999</v>
      </c>
      <c r="N3330" s="2">
        <f>IF(M3330&lt;I3330,M3330,I3330)</f>
        <v>3.2711999999999999</v>
      </c>
      <c r="O3330" s="12" t="str">
        <f>IF(N3330&lt;I3330,$U$1," ")</f>
        <v xml:space="preserve"> </v>
      </c>
      <c r="P3330" s="12" t="str">
        <f>IFERROR((O3330+30)," ")</f>
        <v xml:space="preserve"> </v>
      </c>
      <c r="Q3330" s="2">
        <f ca="1">IF(O3330=$U$1,N3330,"0")*1.22</f>
        <v>0</v>
      </c>
    </row>
    <row r="3331" spans="1:17" x14ac:dyDescent="0.25">
      <c r="A3331" t="s">
        <v>12995</v>
      </c>
      <c r="B3331" t="s">
        <v>12994</v>
      </c>
      <c r="C3331">
        <v>17134</v>
      </c>
      <c r="D3331">
        <v>4.78</v>
      </c>
      <c r="E3331">
        <f>IFERROR(VLOOKUP(Table_ExternalData_15[[#This Row],[Id]],Rabati!B:C,2,0),0)</f>
        <v>30</v>
      </c>
      <c r="F3331">
        <v>0</v>
      </c>
      <c r="G3331" t="str">
        <f>VLOOKUP(Table_ExternalData_15[[#This Row],[Id]],'Blagovna izdelek'!A:C,3,0)</f>
        <v>EFB</v>
      </c>
      <c r="H3331">
        <f>Table_ExternalData_15[[#This Row],[Rabat]]*0.2</f>
        <v>6</v>
      </c>
      <c r="I3331" s="2">
        <f>Table_ExternalData_15[[#This Row],[Price]]-(Table_ExternalData_15[[#This Row],[Price]]*Table_ExternalData_15[[#This Row],[BB rabat]])/100</f>
        <v>4.4931999999999999</v>
      </c>
      <c r="J3331" s="2">
        <f>Table_ExternalData_15[[#This Row],[BB cena]]*Table_ExternalData_15[[#Headers],[1,22]]</f>
        <v>5.4817039999999997</v>
      </c>
      <c r="K3331" s="2">
        <f>Table_ExternalData_15[[#This Row],[Price]]*Table_ExternalData_15[[#Headers],[1,22]]</f>
        <v>5.8315999999999999</v>
      </c>
      <c r="L3331" s="7">
        <f>IF(G3331="White Shark",E3331*0.5,IF(G3331="Sbox",E3331*0.5,IF(G3331="Tenda",E3331*0.5,E3331*0.2)))/100</f>
        <v>0.06</v>
      </c>
      <c r="M3331" s="2">
        <f>Table_ExternalData_15[[#This Row],[Price]]-Table_ExternalData_15[[#This Row],[Price]]*Table_ExternalData_15[[#This Row],[extra popust]]</f>
        <v>4.4931999999999999</v>
      </c>
      <c r="N3331" s="2">
        <f>IF(M3331&lt;I3331,M3331,I3331)</f>
        <v>4.4931999999999999</v>
      </c>
      <c r="O3331" s="12" t="str">
        <f>IF(N3331&lt;I3331,$U$1," ")</f>
        <v xml:space="preserve"> </v>
      </c>
      <c r="P3331" s="12" t="str">
        <f>IFERROR((O3331+30)," ")</f>
        <v xml:space="preserve"> </v>
      </c>
      <c r="Q3331" s="2">
        <f ca="1">IF(O3331=$U$1,N3331,"0")*1.22</f>
        <v>0</v>
      </c>
    </row>
    <row r="3332" spans="1:17" x14ac:dyDescent="0.25">
      <c r="A3332" t="s">
        <v>12997</v>
      </c>
      <c r="B3332" t="s">
        <v>12996</v>
      </c>
      <c r="C3332">
        <v>17135</v>
      </c>
      <c r="D3332">
        <v>6.1</v>
      </c>
      <c r="E3332">
        <f>IFERROR(VLOOKUP(Table_ExternalData_15[[#This Row],[Id]],Rabati!B:C,2,0),0)</f>
        <v>30</v>
      </c>
      <c r="F3332">
        <v>0</v>
      </c>
      <c r="G3332" t="str">
        <f>VLOOKUP(Table_ExternalData_15[[#This Row],[Id]],'Blagovna izdelek'!A:C,3,0)</f>
        <v>EFB</v>
      </c>
      <c r="H3332">
        <f>Table_ExternalData_15[[#This Row],[Rabat]]*0.2</f>
        <v>6</v>
      </c>
      <c r="I3332" s="2">
        <f>Table_ExternalData_15[[#This Row],[Price]]-(Table_ExternalData_15[[#This Row],[Price]]*Table_ExternalData_15[[#This Row],[BB rabat]])/100</f>
        <v>5.734</v>
      </c>
      <c r="J3332" s="2">
        <f>Table_ExternalData_15[[#This Row],[BB cena]]*Table_ExternalData_15[[#Headers],[1,22]]</f>
        <v>6.9954799999999997</v>
      </c>
      <c r="K3332" s="2">
        <f>Table_ExternalData_15[[#This Row],[Price]]*Table_ExternalData_15[[#Headers],[1,22]]</f>
        <v>7.4419999999999993</v>
      </c>
      <c r="L3332" s="7">
        <f>IF(G3332="White Shark",E3332*0.5,IF(G3332="Sbox",E3332*0.5,IF(G3332="Tenda",E3332*0.5,E3332*0.2)))/100</f>
        <v>0.06</v>
      </c>
      <c r="M3332" s="2">
        <f>Table_ExternalData_15[[#This Row],[Price]]-Table_ExternalData_15[[#This Row],[Price]]*Table_ExternalData_15[[#This Row],[extra popust]]</f>
        <v>5.734</v>
      </c>
      <c r="N3332" s="2">
        <f>IF(M3332&lt;I3332,M3332,I3332)</f>
        <v>5.734</v>
      </c>
      <c r="O3332" s="12" t="str">
        <f>IF(N3332&lt;I3332,$U$1," ")</f>
        <v xml:space="preserve"> </v>
      </c>
      <c r="P3332" s="12" t="str">
        <f>IFERROR((O3332+30)," ")</f>
        <v xml:space="preserve"> </v>
      </c>
      <c r="Q3332" s="2">
        <f ca="1">IF(O3332=$U$1,N3332,"0")*1.22</f>
        <v>0</v>
      </c>
    </row>
    <row r="3333" spans="1:17" x14ac:dyDescent="0.25">
      <c r="A3333" t="s">
        <v>12999</v>
      </c>
      <c r="B3333" t="s">
        <v>12998</v>
      </c>
      <c r="C3333">
        <v>17136</v>
      </c>
      <c r="D3333">
        <v>8.7100000000000009</v>
      </c>
      <c r="E3333">
        <f>IFERROR(VLOOKUP(Table_ExternalData_15[[#This Row],[Id]],Rabati!B:C,2,0),0)</f>
        <v>30</v>
      </c>
      <c r="F3333">
        <v>0</v>
      </c>
      <c r="G3333" t="str">
        <f>VLOOKUP(Table_ExternalData_15[[#This Row],[Id]],'Blagovna izdelek'!A:C,3,0)</f>
        <v>EFB</v>
      </c>
      <c r="H3333">
        <f>Table_ExternalData_15[[#This Row],[Rabat]]*0.2</f>
        <v>6</v>
      </c>
      <c r="I3333" s="2">
        <f>Table_ExternalData_15[[#This Row],[Price]]-(Table_ExternalData_15[[#This Row],[Price]]*Table_ExternalData_15[[#This Row],[BB rabat]])/100</f>
        <v>8.1874000000000002</v>
      </c>
      <c r="J3333" s="2">
        <f>Table_ExternalData_15[[#This Row],[BB cena]]*Table_ExternalData_15[[#Headers],[1,22]]</f>
        <v>9.9886280000000003</v>
      </c>
      <c r="K3333" s="2">
        <f>Table_ExternalData_15[[#This Row],[Price]]*Table_ExternalData_15[[#Headers],[1,22]]</f>
        <v>10.626200000000001</v>
      </c>
      <c r="L3333" s="7">
        <f>IF(G3333="White Shark",E3333*0.5,IF(G3333="Sbox",E3333*0.5,IF(G3333="Tenda",E3333*0.5,E3333*0.2)))/100</f>
        <v>0.06</v>
      </c>
      <c r="M3333" s="2">
        <f>Table_ExternalData_15[[#This Row],[Price]]-Table_ExternalData_15[[#This Row],[Price]]*Table_ExternalData_15[[#This Row],[extra popust]]</f>
        <v>8.1874000000000002</v>
      </c>
      <c r="N3333" s="2">
        <f>IF(M3333&lt;I3333,M3333,I3333)</f>
        <v>8.1874000000000002</v>
      </c>
      <c r="O3333" s="12" t="str">
        <f>IF(N3333&lt;I3333,$U$1," ")</f>
        <v xml:space="preserve"> </v>
      </c>
      <c r="P3333" s="12" t="str">
        <f>IFERROR((O3333+30)," ")</f>
        <v xml:space="preserve"> </v>
      </c>
      <c r="Q3333" s="2">
        <f ca="1">IF(O3333=$U$1,N3333,"0")*1.22</f>
        <v>0</v>
      </c>
    </row>
    <row r="3334" spans="1:17" x14ac:dyDescent="0.25">
      <c r="A3334" t="s">
        <v>13001</v>
      </c>
      <c r="B3334" t="s">
        <v>13000</v>
      </c>
      <c r="C3334">
        <v>17137</v>
      </c>
      <c r="D3334">
        <v>3.48</v>
      </c>
      <c r="E3334">
        <f>IFERROR(VLOOKUP(Table_ExternalData_15[[#This Row],[Id]],Rabati!B:C,2,0),0)</f>
        <v>30</v>
      </c>
      <c r="F3334">
        <v>1</v>
      </c>
      <c r="G3334" t="str">
        <f>VLOOKUP(Table_ExternalData_15[[#This Row],[Id]],'Blagovna izdelek'!A:C,3,0)</f>
        <v>EFB</v>
      </c>
      <c r="H3334">
        <f>Table_ExternalData_15[[#This Row],[Rabat]]*0.2</f>
        <v>6</v>
      </c>
      <c r="I3334" s="2">
        <f>Table_ExternalData_15[[#This Row],[Price]]-(Table_ExternalData_15[[#This Row],[Price]]*Table_ExternalData_15[[#This Row],[BB rabat]])/100</f>
        <v>3.2711999999999999</v>
      </c>
      <c r="J3334" s="2">
        <f>Table_ExternalData_15[[#This Row],[BB cena]]*Table_ExternalData_15[[#Headers],[1,22]]</f>
        <v>3.9908639999999997</v>
      </c>
      <c r="K3334" s="2">
        <f>Table_ExternalData_15[[#This Row],[Price]]*Table_ExternalData_15[[#Headers],[1,22]]</f>
        <v>4.2455999999999996</v>
      </c>
      <c r="L3334" s="7">
        <f>IF(G3334="White Shark",E3334*0.5,IF(G3334="Sbox",E3334*0.5,IF(G3334="Tenda",E3334*0.5,E3334*0.2)))/100</f>
        <v>0.06</v>
      </c>
      <c r="M3334" s="2">
        <f>Table_ExternalData_15[[#This Row],[Price]]-Table_ExternalData_15[[#This Row],[Price]]*Table_ExternalData_15[[#This Row],[extra popust]]</f>
        <v>3.2711999999999999</v>
      </c>
      <c r="N3334" s="2">
        <f>IF(M3334&lt;I3334,M3334,I3334)</f>
        <v>3.2711999999999999</v>
      </c>
      <c r="O3334" s="12" t="str">
        <f>IF(N3334&lt;I3334,$U$1," ")</f>
        <v xml:space="preserve"> </v>
      </c>
      <c r="P3334" s="12" t="str">
        <f>IFERROR((O3334+30)," ")</f>
        <v xml:space="preserve"> </v>
      </c>
      <c r="Q3334" s="2">
        <f ca="1">IF(O3334=$U$1,N3334,"0")*1.22</f>
        <v>0</v>
      </c>
    </row>
    <row r="3335" spans="1:17" x14ac:dyDescent="0.25">
      <c r="A3335" t="s">
        <v>13003</v>
      </c>
      <c r="B3335" t="s">
        <v>13002</v>
      </c>
      <c r="C3335">
        <v>17138</v>
      </c>
      <c r="D3335">
        <v>4.78</v>
      </c>
      <c r="E3335">
        <f>IFERROR(VLOOKUP(Table_ExternalData_15[[#This Row],[Id]],Rabati!B:C,2,0),0)</f>
        <v>30</v>
      </c>
      <c r="F3335">
        <v>0</v>
      </c>
      <c r="G3335" t="str">
        <f>VLOOKUP(Table_ExternalData_15[[#This Row],[Id]],'Blagovna izdelek'!A:C,3,0)</f>
        <v>EFB</v>
      </c>
      <c r="H3335">
        <f>Table_ExternalData_15[[#This Row],[Rabat]]*0.2</f>
        <v>6</v>
      </c>
      <c r="I3335" s="2">
        <f>Table_ExternalData_15[[#This Row],[Price]]-(Table_ExternalData_15[[#This Row],[Price]]*Table_ExternalData_15[[#This Row],[BB rabat]])/100</f>
        <v>4.4931999999999999</v>
      </c>
      <c r="J3335" s="2">
        <f>Table_ExternalData_15[[#This Row],[BB cena]]*Table_ExternalData_15[[#Headers],[1,22]]</f>
        <v>5.4817039999999997</v>
      </c>
      <c r="K3335" s="2">
        <f>Table_ExternalData_15[[#This Row],[Price]]*Table_ExternalData_15[[#Headers],[1,22]]</f>
        <v>5.8315999999999999</v>
      </c>
      <c r="L3335" s="7">
        <f>IF(G3335="White Shark",E3335*0.5,IF(G3335="Sbox",E3335*0.5,IF(G3335="Tenda",E3335*0.5,E3335*0.2)))/100</f>
        <v>0.06</v>
      </c>
      <c r="M3335" s="2">
        <f>Table_ExternalData_15[[#This Row],[Price]]-Table_ExternalData_15[[#This Row],[Price]]*Table_ExternalData_15[[#This Row],[extra popust]]</f>
        <v>4.4931999999999999</v>
      </c>
      <c r="N3335" s="2">
        <f>IF(M3335&lt;I3335,M3335,I3335)</f>
        <v>4.4931999999999999</v>
      </c>
      <c r="O3335" s="12" t="str">
        <f>IF(N3335&lt;I3335,$U$1," ")</f>
        <v xml:space="preserve"> </v>
      </c>
      <c r="P3335" s="12" t="str">
        <f>IFERROR((O3335+30)," ")</f>
        <v xml:space="preserve"> </v>
      </c>
      <c r="Q3335" s="2">
        <f ca="1">IF(O3335=$U$1,N3335,"0")*1.22</f>
        <v>0</v>
      </c>
    </row>
    <row r="3336" spans="1:17" x14ac:dyDescent="0.25">
      <c r="A3336" t="s">
        <v>13005</v>
      </c>
      <c r="B3336" t="s">
        <v>13004</v>
      </c>
      <c r="C3336">
        <v>17139</v>
      </c>
      <c r="D3336">
        <v>6.1</v>
      </c>
      <c r="E3336">
        <f>IFERROR(VLOOKUP(Table_ExternalData_15[[#This Row],[Id]],Rabati!B:C,2,0),0)</f>
        <v>30</v>
      </c>
      <c r="F3336">
        <v>0</v>
      </c>
      <c r="G3336" t="str">
        <f>VLOOKUP(Table_ExternalData_15[[#This Row],[Id]],'Blagovna izdelek'!A:C,3,0)</f>
        <v>EFB</v>
      </c>
      <c r="H3336">
        <f>Table_ExternalData_15[[#This Row],[Rabat]]*0.2</f>
        <v>6</v>
      </c>
      <c r="I3336" s="2">
        <f>Table_ExternalData_15[[#This Row],[Price]]-(Table_ExternalData_15[[#This Row],[Price]]*Table_ExternalData_15[[#This Row],[BB rabat]])/100</f>
        <v>5.734</v>
      </c>
      <c r="J3336" s="2">
        <f>Table_ExternalData_15[[#This Row],[BB cena]]*Table_ExternalData_15[[#Headers],[1,22]]</f>
        <v>6.9954799999999997</v>
      </c>
      <c r="K3336" s="2">
        <f>Table_ExternalData_15[[#This Row],[Price]]*Table_ExternalData_15[[#Headers],[1,22]]</f>
        <v>7.4419999999999993</v>
      </c>
      <c r="L3336" s="7">
        <f>IF(G3336="White Shark",E3336*0.5,IF(G3336="Sbox",E3336*0.5,IF(G3336="Tenda",E3336*0.5,E3336*0.2)))/100</f>
        <v>0.06</v>
      </c>
      <c r="M3336" s="2">
        <f>Table_ExternalData_15[[#This Row],[Price]]-Table_ExternalData_15[[#This Row],[Price]]*Table_ExternalData_15[[#This Row],[extra popust]]</f>
        <v>5.734</v>
      </c>
      <c r="N3336" s="2">
        <f>IF(M3336&lt;I3336,M3336,I3336)</f>
        <v>5.734</v>
      </c>
      <c r="O3336" s="12" t="str">
        <f>IF(N3336&lt;I3336,$U$1," ")</f>
        <v xml:space="preserve"> </v>
      </c>
      <c r="P3336" s="12" t="str">
        <f>IFERROR((O3336+30)," ")</f>
        <v xml:space="preserve"> </v>
      </c>
      <c r="Q3336" s="2">
        <f ca="1">IF(O3336=$U$1,N3336,"0")*1.22</f>
        <v>0</v>
      </c>
    </row>
    <row r="3337" spans="1:17" x14ac:dyDescent="0.25">
      <c r="A3337" t="s">
        <v>13007</v>
      </c>
      <c r="B3337" t="s">
        <v>13006</v>
      </c>
      <c r="C3337">
        <v>17140</v>
      </c>
      <c r="D3337">
        <v>8.7100000000000009</v>
      </c>
      <c r="E3337">
        <f>IFERROR(VLOOKUP(Table_ExternalData_15[[#This Row],[Id]],Rabati!B:C,2,0),0)</f>
        <v>30</v>
      </c>
      <c r="F3337">
        <v>0</v>
      </c>
      <c r="G3337" t="str">
        <f>VLOOKUP(Table_ExternalData_15[[#This Row],[Id]],'Blagovna izdelek'!A:C,3,0)</f>
        <v>EFB</v>
      </c>
      <c r="H3337">
        <f>Table_ExternalData_15[[#This Row],[Rabat]]*0.2</f>
        <v>6</v>
      </c>
      <c r="I3337" s="2">
        <f>Table_ExternalData_15[[#This Row],[Price]]-(Table_ExternalData_15[[#This Row],[Price]]*Table_ExternalData_15[[#This Row],[BB rabat]])/100</f>
        <v>8.1874000000000002</v>
      </c>
      <c r="J3337" s="2">
        <f>Table_ExternalData_15[[#This Row],[BB cena]]*Table_ExternalData_15[[#Headers],[1,22]]</f>
        <v>9.9886280000000003</v>
      </c>
      <c r="K3337" s="2">
        <f>Table_ExternalData_15[[#This Row],[Price]]*Table_ExternalData_15[[#Headers],[1,22]]</f>
        <v>10.626200000000001</v>
      </c>
      <c r="L3337" s="7">
        <f>IF(G3337="White Shark",E3337*0.5,IF(G3337="Sbox",E3337*0.5,IF(G3337="Tenda",E3337*0.5,E3337*0.2)))/100</f>
        <v>0.06</v>
      </c>
      <c r="M3337" s="2">
        <f>Table_ExternalData_15[[#This Row],[Price]]-Table_ExternalData_15[[#This Row],[Price]]*Table_ExternalData_15[[#This Row],[extra popust]]</f>
        <v>8.1874000000000002</v>
      </c>
      <c r="N3337" s="2">
        <f>IF(M3337&lt;I3337,M3337,I3337)</f>
        <v>8.1874000000000002</v>
      </c>
      <c r="O3337" s="12" t="str">
        <f>IF(N3337&lt;I3337,$U$1," ")</f>
        <v xml:space="preserve"> </v>
      </c>
      <c r="P3337" s="12" t="str">
        <f>IFERROR((O3337+30)," ")</f>
        <v xml:space="preserve"> </v>
      </c>
      <c r="Q3337" s="2">
        <f ca="1">IF(O3337=$U$1,N3337,"0")*1.22</f>
        <v>0</v>
      </c>
    </row>
    <row r="3338" spans="1:17" x14ac:dyDescent="0.25">
      <c r="A3338" t="s">
        <v>13009</v>
      </c>
      <c r="B3338" t="s">
        <v>13008</v>
      </c>
      <c r="C3338">
        <v>17141</v>
      </c>
      <c r="D3338">
        <v>3.48</v>
      </c>
      <c r="E3338">
        <f>IFERROR(VLOOKUP(Table_ExternalData_15[[#This Row],[Id]],Rabati!B:C,2,0),0)</f>
        <v>30</v>
      </c>
      <c r="F3338">
        <v>0</v>
      </c>
      <c r="G3338" t="str">
        <f>VLOOKUP(Table_ExternalData_15[[#This Row],[Id]],'Blagovna izdelek'!A:C,3,0)</f>
        <v>EFB</v>
      </c>
      <c r="H3338">
        <f>Table_ExternalData_15[[#This Row],[Rabat]]*0.2</f>
        <v>6</v>
      </c>
      <c r="I3338" s="2">
        <f>Table_ExternalData_15[[#This Row],[Price]]-(Table_ExternalData_15[[#This Row],[Price]]*Table_ExternalData_15[[#This Row],[BB rabat]])/100</f>
        <v>3.2711999999999999</v>
      </c>
      <c r="J3338" s="2">
        <f>Table_ExternalData_15[[#This Row],[BB cena]]*Table_ExternalData_15[[#Headers],[1,22]]</f>
        <v>3.9908639999999997</v>
      </c>
      <c r="K3338" s="2">
        <f>Table_ExternalData_15[[#This Row],[Price]]*Table_ExternalData_15[[#Headers],[1,22]]</f>
        <v>4.2455999999999996</v>
      </c>
      <c r="L3338" s="7">
        <f>IF(G3338="White Shark",E3338*0.5,IF(G3338="Sbox",E3338*0.5,IF(G3338="Tenda",E3338*0.5,E3338*0.2)))/100</f>
        <v>0.06</v>
      </c>
      <c r="M3338" s="2">
        <f>Table_ExternalData_15[[#This Row],[Price]]-Table_ExternalData_15[[#This Row],[Price]]*Table_ExternalData_15[[#This Row],[extra popust]]</f>
        <v>3.2711999999999999</v>
      </c>
      <c r="N3338" s="2">
        <f>IF(M3338&lt;I3338,M3338,I3338)</f>
        <v>3.2711999999999999</v>
      </c>
      <c r="O3338" s="12" t="str">
        <f>IF(N3338&lt;I3338,$U$1," ")</f>
        <v xml:space="preserve"> </v>
      </c>
      <c r="P3338" s="12" t="str">
        <f>IFERROR((O3338+30)," ")</f>
        <v xml:space="preserve"> </v>
      </c>
      <c r="Q3338" s="2">
        <f ca="1">IF(O3338=$U$1,N3338,"0")*1.22</f>
        <v>0</v>
      </c>
    </row>
    <row r="3339" spans="1:17" x14ac:dyDescent="0.25">
      <c r="A3339" t="s">
        <v>13011</v>
      </c>
      <c r="B3339" t="s">
        <v>13010</v>
      </c>
      <c r="C3339">
        <v>17142</v>
      </c>
      <c r="D3339">
        <v>4.78</v>
      </c>
      <c r="E3339">
        <f>IFERROR(VLOOKUP(Table_ExternalData_15[[#This Row],[Id]],Rabati!B:C,2,0),0)</f>
        <v>30</v>
      </c>
      <c r="F3339">
        <v>0</v>
      </c>
      <c r="G3339" t="str">
        <f>VLOOKUP(Table_ExternalData_15[[#This Row],[Id]],'Blagovna izdelek'!A:C,3,0)</f>
        <v>EFB</v>
      </c>
      <c r="H3339">
        <f>Table_ExternalData_15[[#This Row],[Rabat]]*0.2</f>
        <v>6</v>
      </c>
      <c r="I3339" s="2">
        <f>Table_ExternalData_15[[#This Row],[Price]]-(Table_ExternalData_15[[#This Row],[Price]]*Table_ExternalData_15[[#This Row],[BB rabat]])/100</f>
        <v>4.4931999999999999</v>
      </c>
      <c r="J3339" s="2">
        <f>Table_ExternalData_15[[#This Row],[BB cena]]*Table_ExternalData_15[[#Headers],[1,22]]</f>
        <v>5.4817039999999997</v>
      </c>
      <c r="K3339" s="2">
        <f>Table_ExternalData_15[[#This Row],[Price]]*Table_ExternalData_15[[#Headers],[1,22]]</f>
        <v>5.8315999999999999</v>
      </c>
      <c r="L3339" s="7">
        <f>IF(G3339="White Shark",E3339*0.5,IF(G3339="Sbox",E3339*0.5,IF(G3339="Tenda",E3339*0.5,E3339*0.2)))/100</f>
        <v>0.06</v>
      </c>
      <c r="M3339" s="2">
        <f>Table_ExternalData_15[[#This Row],[Price]]-Table_ExternalData_15[[#This Row],[Price]]*Table_ExternalData_15[[#This Row],[extra popust]]</f>
        <v>4.4931999999999999</v>
      </c>
      <c r="N3339" s="2">
        <f>IF(M3339&lt;I3339,M3339,I3339)</f>
        <v>4.4931999999999999</v>
      </c>
      <c r="O3339" s="12" t="str">
        <f>IF(N3339&lt;I3339,$U$1," ")</f>
        <v xml:space="preserve"> </v>
      </c>
      <c r="P3339" s="12" t="str">
        <f>IFERROR((O3339+30)," ")</f>
        <v xml:space="preserve"> </v>
      </c>
      <c r="Q3339" s="2">
        <f ca="1">IF(O3339=$U$1,N3339,"0")*1.22</f>
        <v>0</v>
      </c>
    </row>
    <row r="3340" spans="1:17" x14ac:dyDescent="0.25">
      <c r="A3340" t="s">
        <v>13013</v>
      </c>
      <c r="B3340" t="s">
        <v>13012</v>
      </c>
      <c r="C3340">
        <v>17143</v>
      </c>
      <c r="D3340">
        <v>6.1</v>
      </c>
      <c r="E3340">
        <f>IFERROR(VLOOKUP(Table_ExternalData_15[[#This Row],[Id]],Rabati!B:C,2,0),0)</f>
        <v>30</v>
      </c>
      <c r="F3340">
        <v>0</v>
      </c>
      <c r="G3340" t="str">
        <f>VLOOKUP(Table_ExternalData_15[[#This Row],[Id]],'Blagovna izdelek'!A:C,3,0)</f>
        <v>EFB</v>
      </c>
      <c r="H3340">
        <f>Table_ExternalData_15[[#This Row],[Rabat]]*0.2</f>
        <v>6</v>
      </c>
      <c r="I3340" s="2">
        <f>Table_ExternalData_15[[#This Row],[Price]]-(Table_ExternalData_15[[#This Row],[Price]]*Table_ExternalData_15[[#This Row],[BB rabat]])/100</f>
        <v>5.734</v>
      </c>
      <c r="J3340" s="2">
        <f>Table_ExternalData_15[[#This Row],[BB cena]]*Table_ExternalData_15[[#Headers],[1,22]]</f>
        <v>6.9954799999999997</v>
      </c>
      <c r="K3340" s="2">
        <f>Table_ExternalData_15[[#This Row],[Price]]*Table_ExternalData_15[[#Headers],[1,22]]</f>
        <v>7.4419999999999993</v>
      </c>
      <c r="L3340" s="7">
        <f>IF(G3340="White Shark",E3340*0.5,IF(G3340="Sbox",E3340*0.5,IF(G3340="Tenda",E3340*0.5,E3340*0.2)))/100</f>
        <v>0.06</v>
      </c>
      <c r="M3340" s="2">
        <f>Table_ExternalData_15[[#This Row],[Price]]-Table_ExternalData_15[[#This Row],[Price]]*Table_ExternalData_15[[#This Row],[extra popust]]</f>
        <v>5.734</v>
      </c>
      <c r="N3340" s="2">
        <f>IF(M3340&lt;I3340,M3340,I3340)</f>
        <v>5.734</v>
      </c>
      <c r="O3340" s="12" t="str">
        <f>IF(N3340&lt;I3340,$U$1," ")</f>
        <v xml:space="preserve"> </v>
      </c>
      <c r="P3340" s="12" t="str">
        <f>IFERROR((O3340+30)," ")</f>
        <v xml:space="preserve"> </v>
      </c>
      <c r="Q3340" s="2">
        <f ca="1">IF(O3340=$U$1,N3340,"0")*1.22</f>
        <v>0</v>
      </c>
    </row>
    <row r="3341" spans="1:17" x14ac:dyDescent="0.25">
      <c r="A3341" t="s">
        <v>13015</v>
      </c>
      <c r="B3341" t="s">
        <v>13014</v>
      </c>
      <c r="C3341">
        <v>17144</v>
      </c>
      <c r="D3341">
        <v>8.7100000000000009</v>
      </c>
      <c r="E3341">
        <f>IFERROR(VLOOKUP(Table_ExternalData_15[[#This Row],[Id]],Rabati!B:C,2,0),0)</f>
        <v>30</v>
      </c>
      <c r="F3341">
        <v>0</v>
      </c>
      <c r="G3341" t="str">
        <f>VLOOKUP(Table_ExternalData_15[[#This Row],[Id]],'Blagovna izdelek'!A:C,3,0)</f>
        <v>EFB</v>
      </c>
      <c r="H3341">
        <f>Table_ExternalData_15[[#This Row],[Rabat]]*0.2</f>
        <v>6</v>
      </c>
      <c r="I3341" s="2">
        <f>Table_ExternalData_15[[#This Row],[Price]]-(Table_ExternalData_15[[#This Row],[Price]]*Table_ExternalData_15[[#This Row],[BB rabat]])/100</f>
        <v>8.1874000000000002</v>
      </c>
      <c r="J3341" s="2">
        <f>Table_ExternalData_15[[#This Row],[BB cena]]*Table_ExternalData_15[[#Headers],[1,22]]</f>
        <v>9.9886280000000003</v>
      </c>
      <c r="K3341" s="2">
        <f>Table_ExternalData_15[[#This Row],[Price]]*Table_ExternalData_15[[#Headers],[1,22]]</f>
        <v>10.626200000000001</v>
      </c>
      <c r="L3341" s="7">
        <f>IF(G3341="White Shark",E3341*0.5,IF(G3341="Sbox",E3341*0.5,IF(G3341="Tenda",E3341*0.5,E3341*0.2)))/100</f>
        <v>0.06</v>
      </c>
      <c r="M3341" s="2">
        <f>Table_ExternalData_15[[#This Row],[Price]]-Table_ExternalData_15[[#This Row],[Price]]*Table_ExternalData_15[[#This Row],[extra popust]]</f>
        <v>8.1874000000000002</v>
      </c>
      <c r="N3341" s="2">
        <f>IF(M3341&lt;I3341,M3341,I3341)</f>
        <v>8.1874000000000002</v>
      </c>
      <c r="O3341" s="12" t="str">
        <f>IF(N3341&lt;I3341,$U$1," ")</f>
        <v xml:space="preserve"> </v>
      </c>
      <c r="P3341" s="12" t="str">
        <f>IFERROR((O3341+30)," ")</f>
        <v xml:space="preserve"> </v>
      </c>
      <c r="Q3341" s="2">
        <f ca="1">IF(O3341=$U$1,N3341,"0")*1.22</f>
        <v>0</v>
      </c>
    </row>
    <row r="3342" spans="1:17" x14ac:dyDescent="0.25">
      <c r="A3342" t="s">
        <v>13017</v>
      </c>
      <c r="B3342" t="s">
        <v>13016</v>
      </c>
      <c r="C3342">
        <v>17145</v>
      </c>
      <c r="D3342">
        <v>3.48</v>
      </c>
      <c r="E3342">
        <f>IFERROR(VLOOKUP(Table_ExternalData_15[[#This Row],[Id]],Rabati!B:C,2,0),0)</f>
        <v>30</v>
      </c>
      <c r="F3342">
        <v>0</v>
      </c>
      <c r="G3342" t="str">
        <f>VLOOKUP(Table_ExternalData_15[[#This Row],[Id]],'Blagovna izdelek'!A:C,3,0)</f>
        <v>EFB</v>
      </c>
      <c r="H3342">
        <f>Table_ExternalData_15[[#This Row],[Rabat]]*0.2</f>
        <v>6</v>
      </c>
      <c r="I3342" s="2">
        <f>Table_ExternalData_15[[#This Row],[Price]]-(Table_ExternalData_15[[#This Row],[Price]]*Table_ExternalData_15[[#This Row],[BB rabat]])/100</f>
        <v>3.2711999999999999</v>
      </c>
      <c r="J3342" s="2">
        <f>Table_ExternalData_15[[#This Row],[BB cena]]*Table_ExternalData_15[[#Headers],[1,22]]</f>
        <v>3.9908639999999997</v>
      </c>
      <c r="K3342" s="2">
        <f>Table_ExternalData_15[[#This Row],[Price]]*Table_ExternalData_15[[#Headers],[1,22]]</f>
        <v>4.2455999999999996</v>
      </c>
      <c r="L3342" s="7">
        <f>IF(G3342="White Shark",E3342*0.5,IF(G3342="Sbox",E3342*0.5,IF(G3342="Tenda",E3342*0.5,E3342*0.2)))/100</f>
        <v>0.06</v>
      </c>
      <c r="M3342" s="2">
        <f>Table_ExternalData_15[[#This Row],[Price]]-Table_ExternalData_15[[#This Row],[Price]]*Table_ExternalData_15[[#This Row],[extra popust]]</f>
        <v>3.2711999999999999</v>
      </c>
      <c r="N3342" s="2">
        <f>IF(M3342&lt;I3342,M3342,I3342)</f>
        <v>3.2711999999999999</v>
      </c>
      <c r="O3342" s="12" t="str">
        <f>IF(N3342&lt;I3342,$U$1," ")</f>
        <v xml:space="preserve"> </v>
      </c>
      <c r="P3342" s="12" t="str">
        <f>IFERROR((O3342+30)," ")</f>
        <v xml:space="preserve"> </v>
      </c>
      <c r="Q3342" s="2">
        <f ca="1">IF(O3342=$U$1,N3342,"0")*1.22</f>
        <v>0</v>
      </c>
    </row>
    <row r="3343" spans="1:17" x14ac:dyDescent="0.25">
      <c r="A3343" t="s">
        <v>13019</v>
      </c>
      <c r="B3343" t="s">
        <v>13018</v>
      </c>
      <c r="C3343">
        <v>17146</v>
      </c>
      <c r="D3343">
        <v>4.78</v>
      </c>
      <c r="E3343">
        <f>IFERROR(VLOOKUP(Table_ExternalData_15[[#This Row],[Id]],Rabati!B:C,2,0),0)</f>
        <v>30</v>
      </c>
      <c r="F3343">
        <v>0</v>
      </c>
      <c r="G3343" t="str">
        <f>VLOOKUP(Table_ExternalData_15[[#This Row],[Id]],'Blagovna izdelek'!A:C,3,0)</f>
        <v>EFB</v>
      </c>
      <c r="H3343">
        <f>Table_ExternalData_15[[#This Row],[Rabat]]*0.2</f>
        <v>6</v>
      </c>
      <c r="I3343" s="2">
        <f>Table_ExternalData_15[[#This Row],[Price]]-(Table_ExternalData_15[[#This Row],[Price]]*Table_ExternalData_15[[#This Row],[BB rabat]])/100</f>
        <v>4.4931999999999999</v>
      </c>
      <c r="J3343" s="2">
        <f>Table_ExternalData_15[[#This Row],[BB cena]]*Table_ExternalData_15[[#Headers],[1,22]]</f>
        <v>5.4817039999999997</v>
      </c>
      <c r="K3343" s="2">
        <f>Table_ExternalData_15[[#This Row],[Price]]*Table_ExternalData_15[[#Headers],[1,22]]</f>
        <v>5.8315999999999999</v>
      </c>
      <c r="L3343" s="7">
        <f>IF(G3343="White Shark",E3343*0.5,IF(G3343="Sbox",E3343*0.5,IF(G3343="Tenda",E3343*0.5,E3343*0.2)))/100</f>
        <v>0.06</v>
      </c>
      <c r="M3343" s="2">
        <f>Table_ExternalData_15[[#This Row],[Price]]-Table_ExternalData_15[[#This Row],[Price]]*Table_ExternalData_15[[#This Row],[extra popust]]</f>
        <v>4.4931999999999999</v>
      </c>
      <c r="N3343" s="2">
        <f>IF(M3343&lt;I3343,M3343,I3343)</f>
        <v>4.4931999999999999</v>
      </c>
      <c r="O3343" s="12" t="str">
        <f>IF(N3343&lt;I3343,$U$1," ")</f>
        <v xml:space="preserve"> </v>
      </c>
      <c r="P3343" s="12" t="str">
        <f>IFERROR((O3343+30)," ")</f>
        <v xml:space="preserve"> </v>
      </c>
      <c r="Q3343" s="2">
        <f ca="1">IF(O3343=$U$1,N3343,"0")*1.22</f>
        <v>0</v>
      </c>
    </row>
    <row r="3344" spans="1:17" x14ac:dyDescent="0.25">
      <c r="A3344" t="s">
        <v>13021</v>
      </c>
      <c r="B3344" t="s">
        <v>13020</v>
      </c>
      <c r="C3344">
        <v>17147</v>
      </c>
      <c r="D3344">
        <v>6.1</v>
      </c>
      <c r="E3344">
        <f>IFERROR(VLOOKUP(Table_ExternalData_15[[#This Row],[Id]],Rabati!B:C,2,0),0)</f>
        <v>30</v>
      </c>
      <c r="F3344">
        <v>0</v>
      </c>
      <c r="G3344" t="str">
        <f>VLOOKUP(Table_ExternalData_15[[#This Row],[Id]],'Blagovna izdelek'!A:C,3,0)</f>
        <v>EFB</v>
      </c>
      <c r="H3344">
        <f>Table_ExternalData_15[[#This Row],[Rabat]]*0.2</f>
        <v>6</v>
      </c>
      <c r="I3344" s="2">
        <f>Table_ExternalData_15[[#This Row],[Price]]-(Table_ExternalData_15[[#This Row],[Price]]*Table_ExternalData_15[[#This Row],[BB rabat]])/100</f>
        <v>5.734</v>
      </c>
      <c r="J3344" s="2">
        <f>Table_ExternalData_15[[#This Row],[BB cena]]*Table_ExternalData_15[[#Headers],[1,22]]</f>
        <v>6.9954799999999997</v>
      </c>
      <c r="K3344" s="2">
        <f>Table_ExternalData_15[[#This Row],[Price]]*Table_ExternalData_15[[#Headers],[1,22]]</f>
        <v>7.4419999999999993</v>
      </c>
      <c r="L3344" s="7">
        <f>IF(G3344="White Shark",E3344*0.5,IF(G3344="Sbox",E3344*0.5,IF(G3344="Tenda",E3344*0.5,E3344*0.2)))/100</f>
        <v>0.06</v>
      </c>
      <c r="M3344" s="2">
        <f>Table_ExternalData_15[[#This Row],[Price]]-Table_ExternalData_15[[#This Row],[Price]]*Table_ExternalData_15[[#This Row],[extra popust]]</f>
        <v>5.734</v>
      </c>
      <c r="N3344" s="2">
        <f>IF(M3344&lt;I3344,M3344,I3344)</f>
        <v>5.734</v>
      </c>
      <c r="O3344" s="12" t="str">
        <f>IF(N3344&lt;I3344,$U$1," ")</f>
        <v xml:space="preserve"> </v>
      </c>
      <c r="P3344" s="12" t="str">
        <f>IFERROR((O3344+30)," ")</f>
        <v xml:space="preserve"> </v>
      </c>
      <c r="Q3344" s="2">
        <f ca="1">IF(O3344=$U$1,N3344,"0")*1.22</f>
        <v>0</v>
      </c>
    </row>
    <row r="3345" spans="1:17" x14ac:dyDescent="0.25">
      <c r="A3345" t="s">
        <v>13023</v>
      </c>
      <c r="B3345" t="s">
        <v>13022</v>
      </c>
      <c r="C3345">
        <v>17148</v>
      </c>
      <c r="D3345">
        <v>8.7100000000000009</v>
      </c>
      <c r="E3345">
        <f>IFERROR(VLOOKUP(Table_ExternalData_15[[#This Row],[Id]],Rabati!B:C,2,0),0)</f>
        <v>30</v>
      </c>
      <c r="F3345">
        <v>0</v>
      </c>
      <c r="G3345" t="str">
        <f>VLOOKUP(Table_ExternalData_15[[#This Row],[Id]],'Blagovna izdelek'!A:C,3,0)</f>
        <v>EFB</v>
      </c>
      <c r="H3345">
        <f>Table_ExternalData_15[[#This Row],[Rabat]]*0.2</f>
        <v>6</v>
      </c>
      <c r="I3345" s="2">
        <f>Table_ExternalData_15[[#This Row],[Price]]-(Table_ExternalData_15[[#This Row],[Price]]*Table_ExternalData_15[[#This Row],[BB rabat]])/100</f>
        <v>8.1874000000000002</v>
      </c>
      <c r="J3345" s="2">
        <f>Table_ExternalData_15[[#This Row],[BB cena]]*Table_ExternalData_15[[#Headers],[1,22]]</f>
        <v>9.9886280000000003</v>
      </c>
      <c r="K3345" s="2">
        <f>Table_ExternalData_15[[#This Row],[Price]]*Table_ExternalData_15[[#Headers],[1,22]]</f>
        <v>10.626200000000001</v>
      </c>
      <c r="L3345" s="7">
        <f>IF(G3345="White Shark",E3345*0.5,IF(G3345="Sbox",E3345*0.5,IF(G3345="Tenda",E3345*0.5,E3345*0.2)))/100</f>
        <v>0.06</v>
      </c>
      <c r="M3345" s="2">
        <f>Table_ExternalData_15[[#This Row],[Price]]-Table_ExternalData_15[[#This Row],[Price]]*Table_ExternalData_15[[#This Row],[extra popust]]</f>
        <v>8.1874000000000002</v>
      </c>
      <c r="N3345" s="2">
        <f>IF(M3345&lt;I3345,M3345,I3345)</f>
        <v>8.1874000000000002</v>
      </c>
      <c r="O3345" s="12" t="str">
        <f>IF(N3345&lt;I3345,$U$1," ")</f>
        <v xml:space="preserve"> </v>
      </c>
      <c r="P3345" s="12" t="str">
        <f>IFERROR((O3345+30)," ")</f>
        <v xml:space="preserve"> </v>
      </c>
      <c r="Q3345" s="2">
        <f ca="1">IF(O3345=$U$1,N3345,"0")*1.22</f>
        <v>0</v>
      </c>
    </row>
    <row r="3346" spans="1:17" x14ac:dyDescent="0.25">
      <c r="A3346" t="s">
        <v>13025</v>
      </c>
      <c r="B3346" t="s">
        <v>13024</v>
      </c>
      <c r="C3346">
        <v>17149</v>
      </c>
      <c r="D3346">
        <v>3.48</v>
      </c>
      <c r="E3346">
        <f>IFERROR(VLOOKUP(Table_ExternalData_15[[#This Row],[Id]],Rabati!B:C,2,0),0)</f>
        <v>30</v>
      </c>
      <c r="F3346">
        <v>0</v>
      </c>
      <c r="G3346" t="str">
        <f>VLOOKUP(Table_ExternalData_15[[#This Row],[Id]],'Blagovna izdelek'!A:C,3,0)</f>
        <v>EFB</v>
      </c>
      <c r="H3346">
        <f>Table_ExternalData_15[[#This Row],[Rabat]]*0.2</f>
        <v>6</v>
      </c>
      <c r="I3346" s="2">
        <f>Table_ExternalData_15[[#This Row],[Price]]-(Table_ExternalData_15[[#This Row],[Price]]*Table_ExternalData_15[[#This Row],[BB rabat]])/100</f>
        <v>3.2711999999999999</v>
      </c>
      <c r="J3346" s="2">
        <f>Table_ExternalData_15[[#This Row],[BB cena]]*Table_ExternalData_15[[#Headers],[1,22]]</f>
        <v>3.9908639999999997</v>
      </c>
      <c r="K3346" s="2">
        <f>Table_ExternalData_15[[#This Row],[Price]]*Table_ExternalData_15[[#Headers],[1,22]]</f>
        <v>4.2455999999999996</v>
      </c>
      <c r="L3346" s="7">
        <f>IF(G3346="White Shark",E3346*0.5,IF(G3346="Sbox",E3346*0.5,IF(G3346="Tenda",E3346*0.5,E3346*0.2)))/100</f>
        <v>0.06</v>
      </c>
      <c r="M3346" s="2">
        <f>Table_ExternalData_15[[#This Row],[Price]]-Table_ExternalData_15[[#This Row],[Price]]*Table_ExternalData_15[[#This Row],[extra popust]]</f>
        <v>3.2711999999999999</v>
      </c>
      <c r="N3346" s="2">
        <f>IF(M3346&lt;I3346,M3346,I3346)</f>
        <v>3.2711999999999999</v>
      </c>
      <c r="O3346" s="12" t="str">
        <f>IF(N3346&lt;I3346,$U$1," ")</f>
        <v xml:space="preserve"> </v>
      </c>
      <c r="P3346" s="12" t="str">
        <f>IFERROR((O3346+30)," ")</f>
        <v xml:space="preserve"> </v>
      </c>
      <c r="Q3346" s="2">
        <f ca="1">IF(O3346=$U$1,N3346,"0")*1.22</f>
        <v>0</v>
      </c>
    </row>
    <row r="3347" spans="1:17" x14ac:dyDescent="0.25">
      <c r="A3347" t="s">
        <v>13027</v>
      </c>
      <c r="B3347" t="s">
        <v>13026</v>
      </c>
      <c r="C3347">
        <v>17150</v>
      </c>
      <c r="D3347">
        <v>4.78</v>
      </c>
      <c r="E3347">
        <f>IFERROR(VLOOKUP(Table_ExternalData_15[[#This Row],[Id]],Rabati!B:C,2,0),0)</f>
        <v>30</v>
      </c>
      <c r="F3347">
        <v>0</v>
      </c>
      <c r="G3347" t="str">
        <f>VLOOKUP(Table_ExternalData_15[[#This Row],[Id]],'Blagovna izdelek'!A:C,3,0)</f>
        <v>EFB</v>
      </c>
      <c r="H3347">
        <f>Table_ExternalData_15[[#This Row],[Rabat]]*0.2</f>
        <v>6</v>
      </c>
      <c r="I3347" s="2">
        <f>Table_ExternalData_15[[#This Row],[Price]]-(Table_ExternalData_15[[#This Row],[Price]]*Table_ExternalData_15[[#This Row],[BB rabat]])/100</f>
        <v>4.4931999999999999</v>
      </c>
      <c r="J3347" s="2">
        <f>Table_ExternalData_15[[#This Row],[BB cena]]*Table_ExternalData_15[[#Headers],[1,22]]</f>
        <v>5.4817039999999997</v>
      </c>
      <c r="K3347" s="2">
        <f>Table_ExternalData_15[[#This Row],[Price]]*Table_ExternalData_15[[#Headers],[1,22]]</f>
        <v>5.8315999999999999</v>
      </c>
      <c r="L3347" s="7">
        <f>IF(G3347="White Shark",E3347*0.5,IF(G3347="Sbox",E3347*0.5,IF(G3347="Tenda",E3347*0.5,E3347*0.2)))/100</f>
        <v>0.06</v>
      </c>
      <c r="M3347" s="2">
        <f>Table_ExternalData_15[[#This Row],[Price]]-Table_ExternalData_15[[#This Row],[Price]]*Table_ExternalData_15[[#This Row],[extra popust]]</f>
        <v>4.4931999999999999</v>
      </c>
      <c r="N3347" s="2">
        <f>IF(M3347&lt;I3347,M3347,I3347)</f>
        <v>4.4931999999999999</v>
      </c>
      <c r="O3347" s="12" t="str">
        <f>IF(N3347&lt;I3347,$U$1," ")</f>
        <v xml:space="preserve"> </v>
      </c>
      <c r="P3347" s="12" t="str">
        <f>IFERROR((O3347+30)," ")</f>
        <v xml:space="preserve"> </v>
      </c>
      <c r="Q3347" s="2">
        <f ca="1">IF(O3347=$U$1,N3347,"0")*1.22</f>
        <v>0</v>
      </c>
    </row>
    <row r="3348" spans="1:17" x14ac:dyDescent="0.25">
      <c r="A3348" t="s">
        <v>13029</v>
      </c>
      <c r="B3348" t="s">
        <v>13028</v>
      </c>
      <c r="C3348">
        <v>17151</v>
      </c>
      <c r="D3348">
        <v>6.1</v>
      </c>
      <c r="E3348">
        <f>IFERROR(VLOOKUP(Table_ExternalData_15[[#This Row],[Id]],Rabati!B:C,2,0),0)</f>
        <v>30</v>
      </c>
      <c r="F3348">
        <v>0</v>
      </c>
      <c r="G3348" t="str">
        <f>VLOOKUP(Table_ExternalData_15[[#This Row],[Id]],'Blagovna izdelek'!A:C,3,0)</f>
        <v>EFB</v>
      </c>
      <c r="H3348">
        <f>Table_ExternalData_15[[#This Row],[Rabat]]*0.2</f>
        <v>6</v>
      </c>
      <c r="I3348" s="2">
        <f>Table_ExternalData_15[[#This Row],[Price]]-(Table_ExternalData_15[[#This Row],[Price]]*Table_ExternalData_15[[#This Row],[BB rabat]])/100</f>
        <v>5.734</v>
      </c>
      <c r="J3348" s="2">
        <f>Table_ExternalData_15[[#This Row],[BB cena]]*Table_ExternalData_15[[#Headers],[1,22]]</f>
        <v>6.9954799999999997</v>
      </c>
      <c r="K3348" s="2">
        <f>Table_ExternalData_15[[#This Row],[Price]]*Table_ExternalData_15[[#Headers],[1,22]]</f>
        <v>7.4419999999999993</v>
      </c>
      <c r="L3348" s="7">
        <f>IF(G3348="White Shark",E3348*0.5,IF(G3348="Sbox",E3348*0.5,IF(G3348="Tenda",E3348*0.5,E3348*0.2)))/100</f>
        <v>0.06</v>
      </c>
      <c r="M3348" s="2">
        <f>Table_ExternalData_15[[#This Row],[Price]]-Table_ExternalData_15[[#This Row],[Price]]*Table_ExternalData_15[[#This Row],[extra popust]]</f>
        <v>5.734</v>
      </c>
      <c r="N3348" s="2">
        <f>IF(M3348&lt;I3348,M3348,I3348)</f>
        <v>5.734</v>
      </c>
      <c r="O3348" s="12" t="str">
        <f>IF(N3348&lt;I3348,$U$1," ")</f>
        <v xml:space="preserve"> </v>
      </c>
      <c r="P3348" s="12" t="str">
        <f>IFERROR((O3348+30)," ")</f>
        <v xml:space="preserve"> </v>
      </c>
      <c r="Q3348" s="2">
        <f ca="1">IF(O3348=$U$1,N3348,"0")*1.22</f>
        <v>0</v>
      </c>
    </row>
    <row r="3349" spans="1:17" x14ac:dyDescent="0.25">
      <c r="A3349" t="s">
        <v>13031</v>
      </c>
      <c r="B3349" t="s">
        <v>13030</v>
      </c>
      <c r="C3349">
        <v>17152</v>
      </c>
      <c r="D3349">
        <v>8.7100000000000009</v>
      </c>
      <c r="E3349">
        <f>IFERROR(VLOOKUP(Table_ExternalData_15[[#This Row],[Id]],Rabati!B:C,2,0),0)</f>
        <v>30</v>
      </c>
      <c r="F3349">
        <v>0</v>
      </c>
      <c r="G3349" t="str">
        <f>VLOOKUP(Table_ExternalData_15[[#This Row],[Id]],'Blagovna izdelek'!A:C,3,0)</f>
        <v>EFB</v>
      </c>
      <c r="H3349">
        <f>Table_ExternalData_15[[#This Row],[Rabat]]*0.2</f>
        <v>6</v>
      </c>
      <c r="I3349" s="2">
        <f>Table_ExternalData_15[[#This Row],[Price]]-(Table_ExternalData_15[[#This Row],[Price]]*Table_ExternalData_15[[#This Row],[BB rabat]])/100</f>
        <v>8.1874000000000002</v>
      </c>
      <c r="J3349" s="2">
        <f>Table_ExternalData_15[[#This Row],[BB cena]]*Table_ExternalData_15[[#Headers],[1,22]]</f>
        <v>9.9886280000000003</v>
      </c>
      <c r="K3349" s="2">
        <f>Table_ExternalData_15[[#This Row],[Price]]*Table_ExternalData_15[[#Headers],[1,22]]</f>
        <v>10.626200000000001</v>
      </c>
      <c r="L3349" s="7">
        <f>IF(G3349="White Shark",E3349*0.5,IF(G3349="Sbox",E3349*0.5,IF(G3349="Tenda",E3349*0.5,E3349*0.2)))/100</f>
        <v>0.06</v>
      </c>
      <c r="M3349" s="2">
        <f>Table_ExternalData_15[[#This Row],[Price]]-Table_ExternalData_15[[#This Row],[Price]]*Table_ExternalData_15[[#This Row],[extra popust]]</f>
        <v>8.1874000000000002</v>
      </c>
      <c r="N3349" s="2">
        <f>IF(M3349&lt;I3349,M3349,I3349)</f>
        <v>8.1874000000000002</v>
      </c>
      <c r="O3349" s="12" t="str">
        <f>IF(N3349&lt;I3349,$U$1," ")</f>
        <v xml:space="preserve"> </v>
      </c>
      <c r="P3349" s="12" t="str">
        <f>IFERROR((O3349+30)," ")</f>
        <v xml:space="preserve"> </v>
      </c>
      <c r="Q3349" s="2">
        <f ca="1">IF(O3349=$U$1,N3349,"0")*1.22</f>
        <v>0</v>
      </c>
    </row>
    <row r="3350" spans="1:17" x14ac:dyDescent="0.25">
      <c r="A3350" t="s">
        <v>13033</v>
      </c>
      <c r="B3350" t="s">
        <v>13032</v>
      </c>
      <c r="C3350">
        <v>17153</v>
      </c>
      <c r="D3350">
        <v>3.48</v>
      </c>
      <c r="E3350">
        <f>IFERROR(VLOOKUP(Table_ExternalData_15[[#This Row],[Id]],Rabati!B:C,2,0),0)</f>
        <v>30</v>
      </c>
      <c r="F3350">
        <v>0</v>
      </c>
      <c r="G3350" t="str">
        <f>VLOOKUP(Table_ExternalData_15[[#This Row],[Id]],'Blagovna izdelek'!A:C,3,0)</f>
        <v>EFB</v>
      </c>
      <c r="H3350">
        <f>Table_ExternalData_15[[#This Row],[Rabat]]*0.2</f>
        <v>6</v>
      </c>
      <c r="I3350" s="2">
        <f>Table_ExternalData_15[[#This Row],[Price]]-(Table_ExternalData_15[[#This Row],[Price]]*Table_ExternalData_15[[#This Row],[BB rabat]])/100</f>
        <v>3.2711999999999999</v>
      </c>
      <c r="J3350" s="2">
        <f>Table_ExternalData_15[[#This Row],[BB cena]]*Table_ExternalData_15[[#Headers],[1,22]]</f>
        <v>3.9908639999999997</v>
      </c>
      <c r="K3350" s="2">
        <f>Table_ExternalData_15[[#This Row],[Price]]*Table_ExternalData_15[[#Headers],[1,22]]</f>
        <v>4.2455999999999996</v>
      </c>
      <c r="L3350" s="7">
        <f>IF(G3350="White Shark",E3350*0.5,IF(G3350="Sbox",E3350*0.5,IF(G3350="Tenda",E3350*0.5,E3350*0.2)))/100</f>
        <v>0.06</v>
      </c>
      <c r="M3350" s="2">
        <f>Table_ExternalData_15[[#This Row],[Price]]-Table_ExternalData_15[[#This Row],[Price]]*Table_ExternalData_15[[#This Row],[extra popust]]</f>
        <v>3.2711999999999999</v>
      </c>
      <c r="N3350" s="2">
        <f>IF(M3350&lt;I3350,M3350,I3350)</f>
        <v>3.2711999999999999</v>
      </c>
      <c r="O3350" s="12" t="str">
        <f>IF(N3350&lt;I3350,$U$1," ")</f>
        <v xml:space="preserve"> </v>
      </c>
      <c r="P3350" s="12" t="str">
        <f>IFERROR((O3350+30)," ")</f>
        <v xml:space="preserve"> </v>
      </c>
      <c r="Q3350" s="2">
        <f ca="1">IF(O3350=$U$1,N3350,"0")*1.22</f>
        <v>0</v>
      </c>
    </row>
    <row r="3351" spans="1:17" x14ac:dyDescent="0.25">
      <c r="A3351" t="s">
        <v>13035</v>
      </c>
      <c r="B3351" t="s">
        <v>13034</v>
      </c>
      <c r="C3351">
        <v>17154</v>
      </c>
      <c r="D3351">
        <v>4.78</v>
      </c>
      <c r="E3351">
        <f>IFERROR(VLOOKUP(Table_ExternalData_15[[#This Row],[Id]],Rabati!B:C,2,0),0)</f>
        <v>30</v>
      </c>
      <c r="F3351">
        <v>0</v>
      </c>
      <c r="G3351" t="str">
        <f>VLOOKUP(Table_ExternalData_15[[#This Row],[Id]],'Blagovna izdelek'!A:C,3,0)</f>
        <v>EFB</v>
      </c>
      <c r="H3351">
        <f>Table_ExternalData_15[[#This Row],[Rabat]]*0.2</f>
        <v>6</v>
      </c>
      <c r="I3351" s="2">
        <f>Table_ExternalData_15[[#This Row],[Price]]-(Table_ExternalData_15[[#This Row],[Price]]*Table_ExternalData_15[[#This Row],[BB rabat]])/100</f>
        <v>4.4931999999999999</v>
      </c>
      <c r="J3351" s="2">
        <f>Table_ExternalData_15[[#This Row],[BB cena]]*Table_ExternalData_15[[#Headers],[1,22]]</f>
        <v>5.4817039999999997</v>
      </c>
      <c r="K3351" s="2">
        <f>Table_ExternalData_15[[#This Row],[Price]]*Table_ExternalData_15[[#Headers],[1,22]]</f>
        <v>5.8315999999999999</v>
      </c>
      <c r="L3351" s="7">
        <f>IF(G3351="White Shark",E3351*0.5,IF(G3351="Sbox",E3351*0.5,IF(G3351="Tenda",E3351*0.5,E3351*0.2)))/100</f>
        <v>0.06</v>
      </c>
      <c r="M3351" s="2">
        <f>Table_ExternalData_15[[#This Row],[Price]]-Table_ExternalData_15[[#This Row],[Price]]*Table_ExternalData_15[[#This Row],[extra popust]]</f>
        <v>4.4931999999999999</v>
      </c>
      <c r="N3351" s="2">
        <f>IF(M3351&lt;I3351,M3351,I3351)</f>
        <v>4.4931999999999999</v>
      </c>
      <c r="O3351" s="12" t="str">
        <f>IF(N3351&lt;I3351,$U$1," ")</f>
        <v xml:space="preserve"> </v>
      </c>
      <c r="P3351" s="12" t="str">
        <f>IFERROR((O3351+30)," ")</f>
        <v xml:space="preserve"> </v>
      </c>
      <c r="Q3351" s="2">
        <f ca="1">IF(O3351=$U$1,N3351,"0")*1.22</f>
        <v>0</v>
      </c>
    </row>
    <row r="3352" spans="1:17" x14ac:dyDescent="0.25">
      <c r="A3352" t="s">
        <v>13037</v>
      </c>
      <c r="B3352" t="s">
        <v>13036</v>
      </c>
      <c r="C3352">
        <v>17155</v>
      </c>
      <c r="D3352">
        <v>6.1</v>
      </c>
      <c r="E3352">
        <f>IFERROR(VLOOKUP(Table_ExternalData_15[[#This Row],[Id]],Rabati!B:C,2,0),0)</f>
        <v>30</v>
      </c>
      <c r="F3352">
        <v>0</v>
      </c>
      <c r="G3352" t="str">
        <f>VLOOKUP(Table_ExternalData_15[[#This Row],[Id]],'Blagovna izdelek'!A:C,3,0)</f>
        <v>EFB</v>
      </c>
      <c r="H3352">
        <f>Table_ExternalData_15[[#This Row],[Rabat]]*0.2</f>
        <v>6</v>
      </c>
      <c r="I3352" s="2">
        <f>Table_ExternalData_15[[#This Row],[Price]]-(Table_ExternalData_15[[#This Row],[Price]]*Table_ExternalData_15[[#This Row],[BB rabat]])/100</f>
        <v>5.734</v>
      </c>
      <c r="J3352" s="2">
        <f>Table_ExternalData_15[[#This Row],[BB cena]]*Table_ExternalData_15[[#Headers],[1,22]]</f>
        <v>6.9954799999999997</v>
      </c>
      <c r="K3352" s="2">
        <f>Table_ExternalData_15[[#This Row],[Price]]*Table_ExternalData_15[[#Headers],[1,22]]</f>
        <v>7.4419999999999993</v>
      </c>
      <c r="L3352" s="7">
        <f>IF(G3352="White Shark",E3352*0.5,IF(G3352="Sbox",E3352*0.5,IF(G3352="Tenda",E3352*0.5,E3352*0.2)))/100</f>
        <v>0.06</v>
      </c>
      <c r="M3352" s="2">
        <f>Table_ExternalData_15[[#This Row],[Price]]-Table_ExternalData_15[[#This Row],[Price]]*Table_ExternalData_15[[#This Row],[extra popust]]</f>
        <v>5.734</v>
      </c>
      <c r="N3352" s="2">
        <f>IF(M3352&lt;I3352,M3352,I3352)</f>
        <v>5.734</v>
      </c>
      <c r="O3352" s="12" t="str">
        <f>IF(N3352&lt;I3352,$U$1," ")</f>
        <v xml:space="preserve"> </v>
      </c>
      <c r="P3352" s="12" t="str">
        <f>IFERROR((O3352+30)," ")</f>
        <v xml:space="preserve"> </v>
      </c>
      <c r="Q3352" s="2">
        <f ca="1">IF(O3352=$U$1,N3352,"0")*1.22</f>
        <v>0</v>
      </c>
    </row>
    <row r="3353" spans="1:17" x14ac:dyDescent="0.25">
      <c r="A3353" t="s">
        <v>13039</v>
      </c>
      <c r="B3353" t="s">
        <v>13038</v>
      </c>
      <c r="C3353">
        <v>17156</v>
      </c>
      <c r="D3353">
        <v>8.7100000000000009</v>
      </c>
      <c r="E3353">
        <f>IFERROR(VLOOKUP(Table_ExternalData_15[[#This Row],[Id]],Rabati!B:C,2,0),0)</f>
        <v>30</v>
      </c>
      <c r="F3353">
        <v>0</v>
      </c>
      <c r="G3353" t="str">
        <f>VLOOKUP(Table_ExternalData_15[[#This Row],[Id]],'Blagovna izdelek'!A:C,3,0)</f>
        <v>EFB</v>
      </c>
      <c r="H3353">
        <f>Table_ExternalData_15[[#This Row],[Rabat]]*0.2</f>
        <v>6</v>
      </c>
      <c r="I3353" s="2">
        <f>Table_ExternalData_15[[#This Row],[Price]]-(Table_ExternalData_15[[#This Row],[Price]]*Table_ExternalData_15[[#This Row],[BB rabat]])/100</f>
        <v>8.1874000000000002</v>
      </c>
      <c r="J3353" s="2">
        <f>Table_ExternalData_15[[#This Row],[BB cena]]*Table_ExternalData_15[[#Headers],[1,22]]</f>
        <v>9.9886280000000003</v>
      </c>
      <c r="K3353" s="2">
        <f>Table_ExternalData_15[[#This Row],[Price]]*Table_ExternalData_15[[#Headers],[1,22]]</f>
        <v>10.626200000000001</v>
      </c>
      <c r="L3353" s="7">
        <f>IF(G3353="White Shark",E3353*0.5,IF(G3353="Sbox",E3353*0.5,IF(G3353="Tenda",E3353*0.5,E3353*0.2)))/100</f>
        <v>0.06</v>
      </c>
      <c r="M3353" s="2">
        <f>Table_ExternalData_15[[#This Row],[Price]]-Table_ExternalData_15[[#This Row],[Price]]*Table_ExternalData_15[[#This Row],[extra popust]]</f>
        <v>8.1874000000000002</v>
      </c>
      <c r="N3353" s="2">
        <f>IF(M3353&lt;I3353,M3353,I3353)</f>
        <v>8.1874000000000002</v>
      </c>
      <c r="O3353" s="12" t="str">
        <f>IF(N3353&lt;I3353,$U$1," ")</f>
        <v xml:space="preserve"> </v>
      </c>
      <c r="P3353" s="12" t="str">
        <f>IFERROR((O3353+30)," ")</f>
        <v xml:space="preserve"> </v>
      </c>
      <c r="Q3353" s="2">
        <f ca="1">IF(O3353=$U$1,N3353,"0")*1.22</f>
        <v>0</v>
      </c>
    </row>
    <row r="3354" spans="1:17" x14ac:dyDescent="0.25">
      <c r="A3354" t="s">
        <v>13610</v>
      </c>
      <c r="B3354" t="s">
        <v>13609</v>
      </c>
      <c r="C3354">
        <v>17286</v>
      </c>
      <c r="D3354">
        <v>6.85</v>
      </c>
      <c r="E3354">
        <f>IFERROR(VLOOKUP(Table_ExternalData_15[[#This Row],[Id]],Rabati!B:C,2,0),0)</f>
        <v>30</v>
      </c>
      <c r="F3354">
        <v>0</v>
      </c>
      <c r="G3354" t="str">
        <f>VLOOKUP(Table_ExternalData_15[[#This Row],[Id]],'Blagovna izdelek'!A:C,3,0)</f>
        <v>EFB</v>
      </c>
      <c r="H3354">
        <f>Table_ExternalData_15[[#This Row],[Rabat]]*0.2</f>
        <v>6</v>
      </c>
      <c r="I3354" s="2">
        <f>Table_ExternalData_15[[#This Row],[Price]]-(Table_ExternalData_15[[#This Row],[Price]]*Table_ExternalData_15[[#This Row],[BB rabat]])/100</f>
        <v>6.4390000000000001</v>
      </c>
      <c r="J3354" s="2">
        <f>Table_ExternalData_15[[#This Row],[BB cena]]*Table_ExternalData_15[[#Headers],[1,22]]</f>
        <v>7.8555799999999998</v>
      </c>
      <c r="K3354" s="2">
        <f>Table_ExternalData_15[[#This Row],[Price]]*Table_ExternalData_15[[#Headers],[1,22]]</f>
        <v>8.3569999999999993</v>
      </c>
      <c r="L3354" s="7">
        <f>IF(G3354="White Shark",E3354*0.5,IF(G3354="Sbox",E3354*0.5,IF(G3354="Tenda",E3354*0.5,E3354*0.2)))/100</f>
        <v>0.06</v>
      </c>
      <c r="M3354" s="2">
        <f>Table_ExternalData_15[[#This Row],[Price]]-Table_ExternalData_15[[#This Row],[Price]]*Table_ExternalData_15[[#This Row],[extra popust]]</f>
        <v>6.4390000000000001</v>
      </c>
      <c r="N3354" s="2">
        <f>IF(M3354&lt;I3354,M3354,I3354)</f>
        <v>6.4390000000000001</v>
      </c>
      <c r="O3354" s="12" t="str">
        <f>IF(N3354&lt;I3354,$U$1," ")</f>
        <v xml:space="preserve"> </v>
      </c>
      <c r="P3354" s="12" t="str">
        <f>IFERROR((O3354+30)," ")</f>
        <v xml:space="preserve"> </v>
      </c>
      <c r="Q3354" s="2">
        <f ca="1">IF(O3354=$U$1,N3354,"0")*1.22</f>
        <v>0</v>
      </c>
    </row>
    <row r="3355" spans="1:17" x14ac:dyDescent="0.25">
      <c r="A3355" t="s">
        <v>13612</v>
      </c>
      <c r="B3355" t="s">
        <v>13611</v>
      </c>
      <c r="C3355">
        <v>17287</v>
      </c>
      <c r="D3355">
        <v>6.85</v>
      </c>
      <c r="E3355">
        <f>IFERROR(VLOOKUP(Table_ExternalData_15[[#This Row],[Id]],Rabati!B:C,2,0),0)</f>
        <v>30</v>
      </c>
      <c r="F3355">
        <v>0</v>
      </c>
      <c r="G3355" t="str">
        <f>VLOOKUP(Table_ExternalData_15[[#This Row],[Id]],'Blagovna izdelek'!A:C,3,0)</f>
        <v>EFB</v>
      </c>
      <c r="H3355">
        <f>Table_ExternalData_15[[#This Row],[Rabat]]*0.2</f>
        <v>6</v>
      </c>
      <c r="I3355" s="2">
        <f>Table_ExternalData_15[[#This Row],[Price]]-(Table_ExternalData_15[[#This Row],[Price]]*Table_ExternalData_15[[#This Row],[BB rabat]])/100</f>
        <v>6.4390000000000001</v>
      </c>
      <c r="J3355" s="2">
        <f>Table_ExternalData_15[[#This Row],[BB cena]]*Table_ExternalData_15[[#Headers],[1,22]]</f>
        <v>7.8555799999999998</v>
      </c>
      <c r="K3355" s="2">
        <f>Table_ExternalData_15[[#This Row],[Price]]*Table_ExternalData_15[[#Headers],[1,22]]</f>
        <v>8.3569999999999993</v>
      </c>
      <c r="L3355" s="7">
        <f>IF(G3355="White Shark",E3355*0.5,IF(G3355="Sbox",E3355*0.5,IF(G3355="Tenda",E3355*0.5,E3355*0.2)))/100</f>
        <v>0.06</v>
      </c>
      <c r="M3355" s="2">
        <f>Table_ExternalData_15[[#This Row],[Price]]-Table_ExternalData_15[[#This Row],[Price]]*Table_ExternalData_15[[#This Row],[extra popust]]</f>
        <v>6.4390000000000001</v>
      </c>
      <c r="N3355" s="2">
        <f>IF(M3355&lt;I3355,M3355,I3355)</f>
        <v>6.4390000000000001</v>
      </c>
      <c r="O3355" s="12" t="str">
        <f>IF(N3355&lt;I3355,$U$1," ")</f>
        <v xml:space="preserve"> </v>
      </c>
      <c r="P3355" s="12" t="str">
        <f>IFERROR((O3355+30)," ")</f>
        <v xml:space="preserve"> </v>
      </c>
      <c r="Q3355" s="2">
        <f ca="1">IF(O3355=$U$1,N3355,"0")*1.22</f>
        <v>0</v>
      </c>
    </row>
    <row r="3356" spans="1:17" x14ac:dyDescent="0.25">
      <c r="A3356" t="s">
        <v>13614</v>
      </c>
      <c r="B3356" t="s">
        <v>13613</v>
      </c>
      <c r="C3356">
        <v>17288</v>
      </c>
      <c r="D3356">
        <v>6.85</v>
      </c>
      <c r="E3356">
        <f>IFERROR(VLOOKUP(Table_ExternalData_15[[#This Row],[Id]],Rabati!B:C,2,0),0)</f>
        <v>30</v>
      </c>
      <c r="F3356">
        <v>0</v>
      </c>
      <c r="G3356" t="str">
        <f>VLOOKUP(Table_ExternalData_15[[#This Row],[Id]],'Blagovna izdelek'!A:C,3,0)</f>
        <v>EFB</v>
      </c>
      <c r="H3356">
        <f>Table_ExternalData_15[[#This Row],[Rabat]]*0.2</f>
        <v>6</v>
      </c>
      <c r="I3356" s="2">
        <f>Table_ExternalData_15[[#This Row],[Price]]-(Table_ExternalData_15[[#This Row],[Price]]*Table_ExternalData_15[[#This Row],[BB rabat]])/100</f>
        <v>6.4390000000000001</v>
      </c>
      <c r="J3356" s="2">
        <f>Table_ExternalData_15[[#This Row],[BB cena]]*Table_ExternalData_15[[#Headers],[1,22]]</f>
        <v>7.8555799999999998</v>
      </c>
      <c r="K3356" s="2">
        <f>Table_ExternalData_15[[#This Row],[Price]]*Table_ExternalData_15[[#Headers],[1,22]]</f>
        <v>8.3569999999999993</v>
      </c>
      <c r="L3356" s="7">
        <f>IF(G3356="White Shark",E3356*0.5,IF(G3356="Sbox",E3356*0.5,IF(G3356="Tenda",E3356*0.5,E3356*0.2)))/100</f>
        <v>0.06</v>
      </c>
      <c r="M3356" s="2">
        <f>Table_ExternalData_15[[#This Row],[Price]]-Table_ExternalData_15[[#This Row],[Price]]*Table_ExternalData_15[[#This Row],[extra popust]]</f>
        <v>6.4390000000000001</v>
      </c>
      <c r="N3356" s="2">
        <f>IF(M3356&lt;I3356,M3356,I3356)</f>
        <v>6.4390000000000001</v>
      </c>
      <c r="O3356" s="12" t="str">
        <f>IF(N3356&lt;I3356,$U$1," ")</f>
        <v xml:space="preserve"> </v>
      </c>
      <c r="P3356" s="12" t="str">
        <f>IFERROR((O3356+30)," ")</f>
        <v xml:space="preserve"> </v>
      </c>
      <c r="Q3356" s="2">
        <f ca="1">IF(O3356=$U$1,N3356,"0")*1.22</f>
        <v>0</v>
      </c>
    </row>
    <row r="3357" spans="1:17" x14ac:dyDescent="0.25">
      <c r="A3357" t="s">
        <v>13616</v>
      </c>
      <c r="B3357" t="s">
        <v>13615</v>
      </c>
      <c r="C3357">
        <v>17289</v>
      </c>
      <c r="D3357">
        <v>6.85</v>
      </c>
      <c r="E3357">
        <f>IFERROR(VLOOKUP(Table_ExternalData_15[[#This Row],[Id]],Rabati!B:C,2,0),0)</f>
        <v>30</v>
      </c>
      <c r="F3357">
        <v>0</v>
      </c>
      <c r="G3357" t="str">
        <f>VLOOKUP(Table_ExternalData_15[[#This Row],[Id]],'Blagovna izdelek'!A:C,3,0)</f>
        <v>EFB</v>
      </c>
      <c r="H3357">
        <f>Table_ExternalData_15[[#This Row],[Rabat]]*0.2</f>
        <v>6</v>
      </c>
      <c r="I3357" s="2">
        <f>Table_ExternalData_15[[#This Row],[Price]]-(Table_ExternalData_15[[#This Row],[Price]]*Table_ExternalData_15[[#This Row],[BB rabat]])/100</f>
        <v>6.4390000000000001</v>
      </c>
      <c r="J3357" s="2">
        <f>Table_ExternalData_15[[#This Row],[BB cena]]*Table_ExternalData_15[[#Headers],[1,22]]</f>
        <v>7.8555799999999998</v>
      </c>
      <c r="K3357" s="2">
        <f>Table_ExternalData_15[[#This Row],[Price]]*Table_ExternalData_15[[#Headers],[1,22]]</f>
        <v>8.3569999999999993</v>
      </c>
      <c r="L3357" s="7">
        <f>IF(G3357="White Shark",E3357*0.5,IF(G3357="Sbox",E3357*0.5,IF(G3357="Tenda",E3357*0.5,E3357*0.2)))/100</f>
        <v>0.06</v>
      </c>
      <c r="M3357" s="2">
        <f>Table_ExternalData_15[[#This Row],[Price]]-Table_ExternalData_15[[#This Row],[Price]]*Table_ExternalData_15[[#This Row],[extra popust]]</f>
        <v>6.4390000000000001</v>
      </c>
      <c r="N3357" s="2">
        <f>IF(M3357&lt;I3357,M3357,I3357)</f>
        <v>6.4390000000000001</v>
      </c>
      <c r="O3357" s="12" t="str">
        <f>IF(N3357&lt;I3357,$U$1," ")</f>
        <v xml:space="preserve"> </v>
      </c>
      <c r="P3357" s="12" t="str">
        <f>IFERROR((O3357+30)," ")</f>
        <v xml:space="preserve"> </v>
      </c>
      <c r="Q3357" s="2">
        <f ca="1">IF(O3357=$U$1,N3357,"0")*1.22</f>
        <v>0</v>
      </c>
    </row>
    <row r="3358" spans="1:17" x14ac:dyDescent="0.25">
      <c r="A3358" t="s">
        <v>13618</v>
      </c>
      <c r="B3358" t="s">
        <v>13617</v>
      </c>
      <c r="C3358">
        <v>17290</v>
      </c>
      <c r="D3358">
        <v>6.85</v>
      </c>
      <c r="E3358">
        <f>IFERROR(VLOOKUP(Table_ExternalData_15[[#This Row],[Id]],Rabati!B:C,2,0),0)</f>
        <v>30</v>
      </c>
      <c r="F3358">
        <v>0</v>
      </c>
      <c r="G3358" t="str">
        <f>VLOOKUP(Table_ExternalData_15[[#This Row],[Id]],'Blagovna izdelek'!A:C,3,0)</f>
        <v>EFB</v>
      </c>
      <c r="H3358">
        <f>Table_ExternalData_15[[#This Row],[Rabat]]*0.2</f>
        <v>6</v>
      </c>
      <c r="I3358" s="2">
        <f>Table_ExternalData_15[[#This Row],[Price]]-(Table_ExternalData_15[[#This Row],[Price]]*Table_ExternalData_15[[#This Row],[BB rabat]])/100</f>
        <v>6.4390000000000001</v>
      </c>
      <c r="J3358" s="2">
        <f>Table_ExternalData_15[[#This Row],[BB cena]]*Table_ExternalData_15[[#Headers],[1,22]]</f>
        <v>7.8555799999999998</v>
      </c>
      <c r="K3358" s="2">
        <f>Table_ExternalData_15[[#This Row],[Price]]*Table_ExternalData_15[[#Headers],[1,22]]</f>
        <v>8.3569999999999993</v>
      </c>
      <c r="L3358" s="7">
        <f>IF(G3358="White Shark",E3358*0.5,IF(G3358="Sbox",E3358*0.5,IF(G3358="Tenda",E3358*0.5,E3358*0.2)))/100</f>
        <v>0.06</v>
      </c>
      <c r="M3358" s="2">
        <f>Table_ExternalData_15[[#This Row],[Price]]-Table_ExternalData_15[[#This Row],[Price]]*Table_ExternalData_15[[#This Row],[extra popust]]</f>
        <v>6.4390000000000001</v>
      </c>
      <c r="N3358" s="2">
        <f>IF(M3358&lt;I3358,M3358,I3358)</f>
        <v>6.4390000000000001</v>
      </c>
      <c r="O3358" s="12" t="str">
        <f>IF(N3358&lt;I3358,$U$1," ")</f>
        <v xml:space="preserve"> </v>
      </c>
      <c r="P3358" s="12" t="str">
        <f>IFERROR((O3358+30)," ")</f>
        <v xml:space="preserve"> </v>
      </c>
      <c r="Q3358" s="2">
        <f ca="1">IF(O3358=$U$1,N3358,"0")*1.22</f>
        <v>0</v>
      </c>
    </row>
    <row r="3359" spans="1:17" x14ac:dyDescent="0.25">
      <c r="A3359" t="s">
        <v>13620</v>
      </c>
      <c r="B3359" t="s">
        <v>13619</v>
      </c>
      <c r="C3359">
        <v>17291</v>
      </c>
      <c r="D3359">
        <v>6.85</v>
      </c>
      <c r="E3359">
        <f>IFERROR(VLOOKUP(Table_ExternalData_15[[#This Row],[Id]],Rabati!B:C,2,0),0)</f>
        <v>30</v>
      </c>
      <c r="F3359">
        <v>0</v>
      </c>
      <c r="G3359" t="str">
        <f>VLOOKUP(Table_ExternalData_15[[#This Row],[Id]],'Blagovna izdelek'!A:C,3,0)</f>
        <v>EFB</v>
      </c>
      <c r="H3359">
        <f>Table_ExternalData_15[[#This Row],[Rabat]]*0.2</f>
        <v>6</v>
      </c>
      <c r="I3359" s="2">
        <f>Table_ExternalData_15[[#This Row],[Price]]-(Table_ExternalData_15[[#This Row],[Price]]*Table_ExternalData_15[[#This Row],[BB rabat]])/100</f>
        <v>6.4390000000000001</v>
      </c>
      <c r="J3359" s="2">
        <f>Table_ExternalData_15[[#This Row],[BB cena]]*Table_ExternalData_15[[#Headers],[1,22]]</f>
        <v>7.8555799999999998</v>
      </c>
      <c r="K3359" s="2">
        <f>Table_ExternalData_15[[#This Row],[Price]]*Table_ExternalData_15[[#Headers],[1,22]]</f>
        <v>8.3569999999999993</v>
      </c>
      <c r="L3359" s="7">
        <f>IF(G3359="White Shark",E3359*0.5,IF(G3359="Sbox",E3359*0.5,IF(G3359="Tenda",E3359*0.5,E3359*0.2)))/100</f>
        <v>0.06</v>
      </c>
      <c r="M3359" s="2">
        <f>Table_ExternalData_15[[#This Row],[Price]]-Table_ExternalData_15[[#This Row],[Price]]*Table_ExternalData_15[[#This Row],[extra popust]]</f>
        <v>6.4390000000000001</v>
      </c>
      <c r="N3359" s="2">
        <f>IF(M3359&lt;I3359,M3359,I3359)</f>
        <v>6.4390000000000001</v>
      </c>
      <c r="O3359" s="12" t="str">
        <f>IF(N3359&lt;I3359,$U$1," ")</f>
        <v xml:space="preserve"> </v>
      </c>
      <c r="P3359" s="12" t="str">
        <f>IFERROR((O3359+30)," ")</f>
        <v xml:space="preserve"> </v>
      </c>
      <c r="Q3359" s="2">
        <f ca="1">IF(O3359=$U$1,N3359,"0")*1.22</f>
        <v>0</v>
      </c>
    </row>
    <row r="3360" spans="1:17" x14ac:dyDescent="0.25">
      <c r="A3360" t="s">
        <v>13622</v>
      </c>
      <c r="B3360" t="s">
        <v>13621</v>
      </c>
      <c r="C3360">
        <v>17292</v>
      </c>
      <c r="D3360">
        <v>6.85</v>
      </c>
      <c r="E3360">
        <f>IFERROR(VLOOKUP(Table_ExternalData_15[[#This Row],[Id]],Rabati!B:C,2,0),0)</f>
        <v>30</v>
      </c>
      <c r="F3360">
        <v>1</v>
      </c>
      <c r="G3360" t="str">
        <f>VLOOKUP(Table_ExternalData_15[[#This Row],[Id]],'Blagovna izdelek'!A:C,3,0)</f>
        <v>EFB</v>
      </c>
      <c r="H3360">
        <f>Table_ExternalData_15[[#This Row],[Rabat]]*0.2</f>
        <v>6</v>
      </c>
      <c r="I3360" s="2">
        <f>Table_ExternalData_15[[#This Row],[Price]]-(Table_ExternalData_15[[#This Row],[Price]]*Table_ExternalData_15[[#This Row],[BB rabat]])/100</f>
        <v>6.4390000000000001</v>
      </c>
      <c r="J3360" s="2">
        <f>Table_ExternalData_15[[#This Row],[BB cena]]*Table_ExternalData_15[[#Headers],[1,22]]</f>
        <v>7.8555799999999998</v>
      </c>
      <c r="K3360" s="2">
        <f>Table_ExternalData_15[[#This Row],[Price]]*Table_ExternalData_15[[#Headers],[1,22]]</f>
        <v>8.3569999999999993</v>
      </c>
      <c r="L3360" s="7">
        <f>IF(G3360="White Shark",E3360*0.5,IF(G3360="Sbox",E3360*0.5,IF(G3360="Tenda",E3360*0.5,E3360*0.2)))/100</f>
        <v>0.06</v>
      </c>
      <c r="M3360" s="2">
        <f>Table_ExternalData_15[[#This Row],[Price]]-Table_ExternalData_15[[#This Row],[Price]]*Table_ExternalData_15[[#This Row],[extra popust]]</f>
        <v>6.4390000000000001</v>
      </c>
      <c r="N3360" s="2">
        <f>IF(M3360&lt;I3360,M3360,I3360)</f>
        <v>6.4390000000000001</v>
      </c>
      <c r="O3360" s="12" t="str">
        <f>IF(N3360&lt;I3360,$U$1," ")</f>
        <v xml:space="preserve"> </v>
      </c>
      <c r="P3360" s="12" t="str">
        <f>IFERROR((O3360+30)," ")</f>
        <v xml:space="preserve"> </v>
      </c>
      <c r="Q3360" s="2">
        <f ca="1">IF(O3360=$U$1,N3360,"0")*1.22</f>
        <v>0</v>
      </c>
    </row>
    <row r="3361" spans="1:17" x14ac:dyDescent="0.25">
      <c r="A3361" t="s">
        <v>13624</v>
      </c>
      <c r="B3361" t="s">
        <v>13623</v>
      </c>
      <c r="C3361">
        <v>17293</v>
      </c>
      <c r="D3361">
        <v>6.85</v>
      </c>
      <c r="E3361">
        <f>IFERROR(VLOOKUP(Table_ExternalData_15[[#This Row],[Id]],Rabati!B:C,2,0),0)</f>
        <v>30</v>
      </c>
      <c r="F3361">
        <v>0</v>
      </c>
      <c r="G3361" t="str">
        <f>VLOOKUP(Table_ExternalData_15[[#This Row],[Id]],'Blagovna izdelek'!A:C,3,0)</f>
        <v>EFB</v>
      </c>
      <c r="H3361">
        <f>Table_ExternalData_15[[#This Row],[Rabat]]*0.2</f>
        <v>6</v>
      </c>
      <c r="I3361" s="2">
        <f>Table_ExternalData_15[[#This Row],[Price]]-(Table_ExternalData_15[[#This Row],[Price]]*Table_ExternalData_15[[#This Row],[BB rabat]])/100</f>
        <v>6.4390000000000001</v>
      </c>
      <c r="J3361" s="2">
        <f>Table_ExternalData_15[[#This Row],[BB cena]]*Table_ExternalData_15[[#Headers],[1,22]]</f>
        <v>7.8555799999999998</v>
      </c>
      <c r="K3361" s="2">
        <f>Table_ExternalData_15[[#This Row],[Price]]*Table_ExternalData_15[[#Headers],[1,22]]</f>
        <v>8.3569999999999993</v>
      </c>
      <c r="L3361" s="7">
        <f>IF(G3361="White Shark",E3361*0.5,IF(G3361="Sbox",E3361*0.5,IF(G3361="Tenda",E3361*0.5,E3361*0.2)))/100</f>
        <v>0.06</v>
      </c>
      <c r="M3361" s="2">
        <f>Table_ExternalData_15[[#This Row],[Price]]-Table_ExternalData_15[[#This Row],[Price]]*Table_ExternalData_15[[#This Row],[extra popust]]</f>
        <v>6.4390000000000001</v>
      </c>
      <c r="N3361" s="2">
        <f>IF(M3361&lt;I3361,M3361,I3361)</f>
        <v>6.4390000000000001</v>
      </c>
      <c r="O3361" s="12" t="str">
        <f>IF(N3361&lt;I3361,$U$1," ")</f>
        <v xml:space="preserve"> </v>
      </c>
      <c r="P3361" s="12" t="str">
        <f>IFERROR((O3361+30)," ")</f>
        <v xml:space="preserve"> </v>
      </c>
      <c r="Q3361" s="2">
        <f ca="1">IF(O3361=$U$1,N3361,"0")*1.22</f>
        <v>0</v>
      </c>
    </row>
    <row r="3362" spans="1:17" x14ac:dyDescent="0.25">
      <c r="A3362" t="s">
        <v>14160</v>
      </c>
      <c r="B3362" t="s">
        <v>14162</v>
      </c>
      <c r="C3362">
        <v>17340</v>
      </c>
      <c r="D3362">
        <v>29.95</v>
      </c>
      <c r="E3362">
        <f>IFERROR(VLOOKUP(Table_ExternalData_15[[#This Row],[Id]],Rabati!B:C,2,0),0)</f>
        <v>30</v>
      </c>
      <c r="F3362">
        <v>1</v>
      </c>
      <c r="G3362" t="str">
        <f>VLOOKUP(Table_ExternalData_15[[#This Row],[Id]],'Blagovna izdelek'!A:C,3,0)</f>
        <v>EFB</v>
      </c>
      <c r="H3362">
        <f>Table_ExternalData_15[[#This Row],[Rabat]]*0.2</f>
        <v>6</v>
      </c>
      <c r="I3362" s="2">
        <f>Table_ExternalData_15[[#This Row],[Price]]-(Table_ExternalData_15[[#This Row],[Price]]*Table_ExternalData_15[[#This Row],[BB rabat]])/100</f>
        <v>28.152999999999999</v>
      </c>
      <c r="J3362" s="2">
        <f>Table_ExternalData_15[[#This Row],[BB cena]]*Table_ExternalData_15[[#Headers],[1,22]]</f>
        <v>34.34666</v>
      </c>
      <c r="K3362" s="2">
        <f>Table_ExternalData_15[[#This Row],[Price]]*Table_ExternalData_15[[#Headers],[1,22]]</f>
        <v>36.539000000000001</v>
      </c>
      <c r="L3362" s="7">
        <f>IF(G3362="White Shark",E3362*0.5,IF(G3362="Sbox",E3362*0.5,IF(G3362="Tenda",E3362*0.5,E3362*0.2)))/100</f>
        <v>0.06</v>
      </c>
      <c r="M3362" s="2">
        <f>Table_ExternalData_15[[#This Row],[Price]]-Table_ExternalData_15[[#This Row],[Price]]*Table_ExternalData_15[[#This Row],[extra popust]]</f>
        <v>28.152999999999999</v>
      </c>
      <c r="N3362" s="2">
        <f>IF(M3362&lt;I3362,M3362,I3362)</f>
        <v>28.152999999999999</v>
      </c>
      <c r="O3362" s="12" t="str">
        <f>IF(N3362&lt;I3362,$U$1," ")</f>
        <v xml:space="preserve"> </v>
      </c>
      <c r="P3362" s="12" t="str">
        <f>IFERROR((O3362+30)," ")</f>
        <v xml:space="preserve"> </v>
      </c>
      <c r="Q3362" s="2">
        <f ca="1">IF(O3362=$U$1,N3362,"0")*1.22</f>
        <v>0</v>
      </c>
    </row>
    <row r="3363" spans="1:17" x14ac:dyDescent="0.25">
      <c r="A3363" t="s">
        <v>14209</v>
      </c>
      <c r="B3363" t="s">
        <v>14208</v>
      </c>
      <c r="C3363">
        <v>17358</v>
      </c>
      <c r="D3363">
        <v>13.4</v>
      </c>
      <c r="E3363">
        <f>IFERROR(VLOOKUP(Table_ExternalData_15[[#This Row],[Id]],Rabati!B:C,2,0),0)</f>
        <v>30</v>
      </c>
      <c r="F3363">
        <v>17</v>
      </c>
      <c r="G3363" t="str">
        <f>VLOOKUP(Table_ExternalData_15[[#This Row],[Id]],'Blagovna izdelek'!A:C,3,0)</f>
        <v>EFB</v>
      </c>
      <c r="H3363">
        <f>Table_ExternalData_15[[#This Row],[Rabat]]*0.2</f>
        <v>6</v>
      </c>
      <c r="I3363" s="2">
        <f>Table_ExternalData_15[[#This Row],[Price]]-(Table_ExternalData_15[[#This Row],[Price]]*Table_ExternalData_15[[#This Row],[BB rabat]])/100</f>
        <v>12.596</v>
      </c>
      <c r="J3363" s="2">
        <f>Table_ExternalData_15[[#This Row],[BB cena]]*Table_ExternalData_15[[#Headers],[1,22]]</f>
        <v>15.36712</v>
      </c>
      <c r="K3363" s="2">
        <f>Table_ExternalData_15[[#This Row],[Price]]*Table_ExternalData_15[[#Headers],[1,22]]</f>
        <v>16.347999999999999</v>
      </c>
      <c r="L3363" s="7">
        <f>IF(G3363="White Shark",E3363*0.5,IF(G3363="Sbox",E3363*0.5,IF(G3363="Tenda",E3363*0.5,E3363*0.2)))/100</f>
        <v>0.06</v>
      </c>
      <c r="M3363" s="2">
        <f>Table_ExternalData_15[[#This Row],[Price]]-Table_ExternalData_15[[#This Row],[Price]]*Table_ExternalData_15[[#This Row],[extra popust]]</f>
        <v>12.596</v>
      </c>
      <c r="N3363" s="2">
        <f>IF(M3363&lt;I3363,M3363,I3363)</f>
        <v>12.596</v>
      </c>
      <c r="O3363" s="12" t="str">
        <f>IF(N3363&lt;I3363,$U$1," ")</f>
        <v xml:space="preserve"> </v>
      </c>
      <c r="P3363" s="12" t="str">
        <f>IFERROR((O3363+30)," ")</f>
        <v xml:space="preserve"> </v>
      </c>
      <c r="Q3363" s="2">
        <f ca="1">IF(O3363=$U$1,N3363,"0")*1.22</f>
        <v>0</v>
      </c>
    </row>
    <row r="3364" spans="1:17" x14ac:dyDescent="0.25">
      <c r="A3364" t="s">
        <v>14210</v>
      </c>
      <c r="B3364" t="s">
        <v>14543</v>
      </c>
      <c r="C3364">
        <v>17359</v>
      </c>
      <c r="D3364">
        <v>1.45</v>
      </c>
      <c r="E3364">
        <f>IFERROR(VLOOKUP(Table_ExternalData_15[[#This Row],[Id]],Rabati!B:C,2,0),0)</f>
        <v>30</v>
      </c>
      <c r="F3364">
        <v>33</v>
      </c>
      <c r="G3364" t="str">
        <f>VLOOKUP(Table_ExternalData_15[[#This Row],[Id]],'Blagovna izdelek'!A:C,3,0)</f>
        <v>EFB</v>
      </c>
      <c r="H3364">
        <f>Table_ExternalData_15[[#This Row],[Rabat]]*0.2</f>
        <v>6</v>
      </c>
      <c r="I3364" s="2">
        <f>Table_ExternalData_15[[#This Row],[Price]]-(Table_ExternalData_15[[#This Row],[Price]]*Table_ExternalData_15[[#This Row],[BB rabat]])/100</f>
        <v>1.363</v>
      </c>
      <c r="J3364" s="2">
        <f>Table_ExternalData_15[[#This Row],[BB cena]]*Table_ExternalData_15[[#Headers],[1,22]]</f>
        <v>1.66286</v>
      </c>
      <c r="K3364" s="2">
        <f>Table_ExternalData_15[[#This Row],[Price]]*Table_ExternalData_15[[#Headers],[1,22]]</f>
        <v>1.7689999999999999</v>
      </c>
      <c r="L3364" s="7">
        <f>IF(G3364="White Shark",E3364*0.5,IF(G3364="Sbox",E3364*0.5,IF(G3364="Tenda",E3364*0.5,E3364*0.2)))/100</f>
        <v>0.06</v>
      </c>
      <c r="M3364" s="2">
        <f>Table_ExternalData_15[[#This Row],[Price]]-Table_ExternalData_15[[#This Row],[Price]]*Table_ExternalData_15[[#This Row],[extra popust]]</f>
        <v>1.363</v>
      </c>
      <c r="N3364" s="2">
        <f>IF(M3364&lt;I3364,M3364,I3364)</f>
        <v>1.363</v>
      </c>
      <c r="O3364" s="12" t="str">
        <f>IF(N3364&lt;I3364,$U$1," ")</f>
        <v xml:space="preserve"> </v>
      </c>
      <c r="P3364" s="12" t="str">
        <f>IFERROR((O3364+30)," ")</f>
        <v xml:space="preserve"> </v>
      </c>
      <c r="Q3364" s="2">
        <f ca="1">IF(O3364=$U$1,N3364,"0")*1.22</f>
        <v>0</v>
      </c>
    </row>
    <row r="3365" spans="1:17" x14ac:dyDescent="0.25">
      <c r="A3365" t="s">
        <v>14214</v>
      </c>
      <c r="B3365" t="s">
        <v>14213</v>
      </c>
      <c r="C3365">
        <v>17361</v>
      </c>
      <c r="D3365">
        <v>3.5</v>
      </c>
      <c r="E3365">
        <f>IFERROR(VLOOKUP(Table_ExternalData_15[[#This Row],[Id]],Rabati!B:C,2,0),0)</f>
        <v>30</v>
      </c>
      <c r="F3365">
        <v>5</v>
      </c>
      <c r="G3365" t="str">
        <f>VLOOKUP(Table_ExternalData_15[[#This Row],[Id]],'Blagovna izdelek'!A:C,3,0)</f>
        <v>EFB</v>
      </c>
      <c r="H3365">
        <f>Table_ExternalData_15[[#This Row],[Rabat]]*0.2</f>
        <v>6</v>
      </c>
      <c r="I3365" s="2">
        <f>Table_ExternalData_15[[#This Row],[Price]]-(Table_ExternalData_15[[#This Row],[Price]]*Table_ExternalData_15[[#This Row],[BB rabat]])/100</f>
        <v>3.29</v>
      </c>
      <c r="J3365" s="2">
        <f>Table_ExternalData_15[[#This Row],[BB cena]]*Table_ExternalData_15[[#Headers],[1,22]]</f>
        <v>4.0137999999999998</v>
      </c>
      <c r="K3365" s="2">
        <f>Table_ExternalData_15[[#This Row],[Price]]*Table_ExternalData_15[[#Headers],[1,22]]</f>
        <v>4.2699999999999996</v>
      </c>
      <c r="L3365" s="7">
        <f>IF(G3365="White Shark",E3365*0.5,IF(G3365="Sbox",E3365*0.5,IF(G3365="Tenda",E3365*0.5,E3365*0.2)))/100</f>
        <v>0.06</v>
      </c>
      <c r="M3365" s="2">
        <f>Table_ExternalData_15[[#This Row],[Price]]-Table_ExternalData_15[[#This Row],[Price]]*Table_ExternalData_15[[#This Row],[extra popust]]</f>
        <v>3.29</v>
      </c>
      <c r="N3365" s="2">
        <f>IF(M3365&lt;I3365,M3365,I3365)</f>
        <v>3.29</v>
      </c>
      <c r="O3365" s="12" t="str">
        <f>IF(N3365&lt;I3365,$U$1," ")</f>
        <v xml:space="preserve"> </v>
      </c>
      <c r="P3365" s="12" t="str">
        <f>IFERROR((O3365+30)," ")</f>
        <v xml:space="preserve"> </v>
      </c>
      <c r="Q3365" s="2">
        <f ca="1">IF(O3365=$U$1,N3365,"0")*1.22</f>
        <v>0</v>
      </c>
    </row>
    <row r="3366" spans="1:17" x14ac:dyDescent="0.25">
      <c r="A3366" t="s">
        <v>14241</v>
      </c>
      <c r="B3366" t="s">
        <v>14240</v>
      </c>
      <c r="C3366">
        <v>17381</v>
      </c>
      <c r="D3366">
        <v>17.3</v>
      </c>
      <c r="E3366">
        <f>IFERROR(VLOOKUP(Table_ExternalData_15[[#This Row],[Id]],Rabati!B:C,2,0),0)</f>
        <v>30</v>
      </c>
      <c r="F3366">
        <v>4</v>
      </c>
      <c r="G3366" t="str">
        <f>VLOOKUP(Table_ExternalData_15[[#This Row],[Id]],'Blagovna izdelek'!A:C,3,0)</f>
        <v>EFB</v>
      </c>
      <c r="H3366">
        <f>Table_ExternalData_15[[#This Row],[Rabat]]*0.2</f>
        <v>6</v>
      </c>
      <c r="I3366" s="2">
        <f>Table_ExternalData_15[[#This Row],[Price]]-(Table_ExternalData_15[[#This Row],[Price]]*Table_ExternalData_15[[#This Row],[BB rabat]])/100</f>
        <v>16.262</v>
      </c>
      <c r="J3366" s="2">
        <f>Table_ExternalData_15[[#This Row],[BB cena]]*Table_ExternalData_15[[#Headers],[1,22]]</f>
        <v>19.839639999999999</v>
      </c>
      <c r="K3366" s="2">
        <f>Table_ExternalData_15[[#This Row],[Price]]*Table_ExternalData_15[[#Headers],[1,22]]</f>
        <v>21.106000000000002</v>
      </c>
      <c r="L3366" s="7">
        <f>IF(G3366="White Shark",E3366*0.5,IF(G3366="Sbox",E3366*0.5,IF(G3366="Tenda",E3366*0.5,E3366*0.2)))/100</f>
        <v>0.06</v>
      </c>
      <c r="M3366" s="2">
        <f>Table_ExternalData_15[[#This Row],[Price]]-Table_ExternalData_15[[#This Row],[Price]]*Table_ExternalData_15[[#This Row],[extra popust]]</f>
        <v>16.262</v>
      </c>
      <c r="N3366" s="2">
        <f>IF(M3366&lt;I3366,M3366,I3366)</f>
        <v>16.262</v>
      </c>
      <c r="O3366" s="12" t="str">
        <f>IF(N3366&lt;I3366,$U$1," ")</f>
        <v xml:space="preserve"> </v>
      </c>
      <c r="P3366" s="12" t="str">
        <f>IFERROR((O3366+30)," ")</f>
        <v xml:space="preserve"> </v>
      </c>
      <c r="Q3366" s="2">
        <f ca="1">IF(O3366=$U$1,N3366,"0")*1.22</f>
        <v>0</v>
      </c>
    </row>
    <row r="3367" spans="1:17" x14ac:dyDescent="0.25">
      <c r="A3367" t="s">
        <v>14546</v>
      </c>
      <c r="B3367" t="s">
        <v>14545</v>
      </c>
      <c r="C3367">
        <v>17517</v>
      </c>
      <c r="D3367">
        <v>1.45</v>
      </c>
      <c r="E3367">
        <f>IFERROR(VLOOKUP(Table_ExternalData_15[[#This Row],[Id]],Rabati!B:C,2,0),0)</f>
        <v>30</v>
      </c>
      <c r="F3367">
        <v>5</v>
      </c>
      <c r="G3367" t="str">
        <f>VLOOKUP(Table_ExternalData_15[[#This Row],[Id]],'Blagovna izdelek'!A:C,3,0)</f>
        <v>EFB</v>
      </c>
      <c r="H3367">
        <f>Table_ExternalData_15[[#This Row],[Rabat]]*0.2</f>
        <v>6</v>
      </c>
      <c r="I3367" s="2">
        <f>Table_ExternalData_15[[#This Row],[Price]]-(Table_ExternalData_15[[#This Row],[Price]]*Table_ExternalData_15[[#This Row],[BB rabat]])/100</f>
        <v>1.363</v>
      </c>
      <c r="J3367" s="2">
        <f>Table_ExternalData_15[[#This Row],[BB cena]]*Table_ExternalData_15[[#Headers],[1,22]]</f>
        <v>1.66286</v>
      </c>
      <c r="K3367" s="2">
        <f>Table_ExternalData_15[[#This Row],[Price]]*Table_ExternalData_15[[#Headers],[1,22]]</f>
        <v>1.7689999999999999</v>
      </c>
      <c r="L3367" s="7">
        <f>IF(G3367="White Shark",E3367*0.5,IF(G3367="Sbox",E3367*0.5,IF(G3367="Tenda",E3367*0.5,E3367*0.2)))/100</f>
        <v>0.06</v>
      </c>
      <c r="M3367" s="2">
        <f>Table_ExternalData_15[[#This Row],[Price]]-Table_ExternalData_15[[#This Row],[Price]]*Table_ExternalData_15[[#This Row],[extra popust]]</f>
        <v>1.363</v>
      </c>
      <c r="N3367" s="2">
        <f>IF(M3367&lt;I3367,M3367,I3367)</f>
        <v>1.363</v>
      </c>
      <c r="O3367" s="12" t="str">
        <f>IF(N3367&lt;I3367,$U$1," ")</f>
        <v xml:space="preserve"> </v>
      </c>
      <c r="P3367" s="12" t="str">
        <f>IFERROR((O3367+30)," ")</f>
        <v xml:space="preserve"> </v>
      </c>
      <c r="Q3367" s="2">
        <f ca="1">IF(O3367=$U$1,N3367,"0")*1.22</f>
        <v>0</v>
      </c>
    </row>
    <row r="3368" spans="1:17" x14ac:dyDescent="0.25">
      <c r="A3368" t="s">
        <v>14548</v>
      </c>
      <c r="B3368" t="s">
        <v>14547</v>
      </c>
      <c r="C3368">
        <v>17518</v>
      </c>
      <c r="D3368">
        <v>1.45</v>
      </c>
      <c r="E3368">
        <f>IFERROR(VLOOKUP(Table_ExternalData_15[[#This Row],[Id]],Rabati!B:C,2,0),0)</f>
        <v>30</v>
      </c>
      <c r="F3368">
        <v>37</v>
      </c>
      <c r="G3368" t="str">
        <f>VLOOKUP(Table_ExternalData_15[[#This Row],[Id]],'Blagovna izdelek'!A:C,3,0)</f>
        <v>EFB</v>
      </c>
      <c r="H3368">
        <f>Table_ExternalData_15[[#This Row],[Rabat]]*0.2</f>
        <v>6</v>
      </c>
      <c r="I3368" s="2">
        <f>Table_ExternalData_15[[#This Row],[Price]]-(Table_ExternalData_15[[#This Row],[Price]]*Table_ExternalData_15[[#This Row],[BB rabat]])/100</f>
        <v>1.363</v>
      </c>
      <c r="J3368" s="2">
        <f>Table_ExternalData_15[[#This Row],[BB cena]]*Table_ExternalData_15[[#Headers],[1,22]]</f>
        <v>1.66286</v>
      </c>
      <c r="K3368" s="2">
        <f>Table_ExternalData_15[[#This Row],[Price]]*Table_ExternalData_15[[#Headers],[1,22]]</f>
        <v>1.7689999999999999</v>
      </c>
      <c r="L3368" s="7">
        <f>IF(G3368="White Shark",E3368*0.5,IF(G3368="Sbox",E3368*0.5,IF(G3368="Tenda",E3368*0.5,E3368*0.2)))/100</f>
        <v>0.06</v>
      </c>
      <c r="M3368" s="2">
        <f>Table_ExternalData_15[[#This Row],[Price]]-Table_ExternalData_15[[#This Row],[Price]]*Table_ExternalData_15[[#This Row],[extra popust]]</f>
        <v>1.363</v>
      </c>
      <c r="N3368" s="2">
        <f>IF(M3368&lt;I3368,M3368,I3368)</f>
        <v>1.363</v>
      </c>
      <c r="O3368" s="12" t="str">
        <f>IF(N3368&lt;I3368,$U$1," ")</f>
        <v xml:space="preserve"> </v>
      </c>
      <c r="P3368" s="12" t="str">
        <f>IFERROR((O3368+30)," ")</f>
        <v xml:space="preserve"> </v>
      </c>
      <c r="Q3368" s="2">
        <f ca="1">IF(O3368=$U$1,N3368,"0")*1.22</f>
        <v>0</v>
      </c>
    </row>
    <row r="3369" spans="1:17" x14ac:dyDescent="0.25">
      <c r="A3369" t="s">
        <v>14550</v>
      </c>
      <c r="B3369" t="s">
        <v>14549</v>
      </c>
      <c r="C3369">
        <v>17519</v>
      </c>
      <c r="D3369">
        <v>1.45</v>
      </c>
      <c r="E3369">
        <f>IFERROR(VLOOKUP(Table_ExternalData_15[[#This Row],[Id]],Rabati!B:C,2,0),0)</f>
        <v>30</v>
      </c>
      <c r="F3369">
        <v>0</v>
      </c>
      <c r="G3369" t="str">
        <f>VLOOKUP(Table_ExternalData_15[[#This Row],[Id]],'Blagovna izdelek'!A:C,3,0)</f>
        <v>EFB</v>
      </c>
      <c r="H3369">
        <f>Table_ExternalData_15[[#This Row],[Rabat]]*0.2</f>
        <v>6</v>
      </c>
      <c r="I3369" s="2">
        <f>Table_ExternalData_15[[#This Row],[Price]]-(Table_ExternalData_15[[#This Row],[Price]]*Table_ExternalData_15[[#This Row],[BB rabat]])/100</f>
        <v>1.363</v>
      </c>
      <c r="J3369" s="2">
        <f>Table_ExternalData_15[[#This Row],[BB cena]]*Table_ExternalData_15[[#Headers],[1,22]]</f>
        <v>1.66286</v>
      </c>
      <c r="K3369" s="2">
        <f>Table_ExternalData_15[[#This Row],[Price]]*Table_ExternalData_15[[#Headers],[1,22]]</f>
        <v>1.7689999999999999</v>
      </c>
      <c r="L3369" s="7">
        <f>IF(G3369="White Shark",E3369*0.5,IF(G3369="Sbox",E3369*0.5,IF(G3369="Tenda",E3369*0.5,E3369*0.2)))/100</f>
        <v>0.06</v>
      </c>
      <c r="M3369" s="2">
        <f>Table_ExternalData_15[[#This Row],[Price]]-Table_ExternalData_15[[#This Row],[Price]]*Table_ExternalData_15[[#This Row],[extra popust]]</f>
        <v>1.363</v>
      </c>
      <c r="N3369" s="2">
        <f>IF(M3369&lt;I3369,M3369,I3369)</f>
        <v>1.363</v>
      </c>
      <c r="O3369" s="12" t="str">
        <f>IF(N3369&lt;I3369,$U$1," ")</f>
        <v xml:space="preserve"> </v>
      </c>
      <c r="P3369" s="12" t="str">
        <f>IFERROR((O3369+30)," ")</f>
        <v xml:space="preserve"> </v>
      </c>
      <c r="Q3369" s="2">
        <f ca="1">IF(O3369=$U$1,N3369,"0")*1.22</f>
        <v>0</v>
      </c>
    </row>
    <row r="3370" spans="1:17" x14ac:dyDescent="0.25">
      <c r="A3370" t="s">
        <v>14552</v>
      </c>
      <c r="B3370" t="s">
        <v>14551</v>
      </c>
      <c r="C3370">
        <v>17520</v>
      </c>
      <c r="D3370">
        <v>1.45</v>
      </c>
      <c r="E3370">
        <f>IFERROR(VLOOKUP(Table_ExternalData_15[[#This Row],[Id]],Rabati!B:C,2,0),0)</f>
        <v>30</v>
      </c>
      <c r="F3370">
        <v>10</v>
      </c>
      <c r="G3370" t="str">
        <f>VLOOKUP(Table_ExternalData_15[[#This Row],[Id]],'Blagovna izdelek'!A:C,3,0)</f>
        <v>EFB</v>
      </c>
      <c r="H3370">
        <f>Table_ExternalData_15[[#This Row],[Rabat]]*0.2</f>
        <v>6</v>
      </c>
      <c r="I3370" s="2">
        <f>Table_ExternalData_15[[#This Row],[Price]]-(Table_ExternalData_15[[#This Row],[Price]]*Table_ExternalData_15[[#This Row],[BB rabat]])/100</f>
        <v>1.363</v>
      </c>
      <c r="J3370" s="2">
        <f>Table_ExternalData_15[[#This Row],[BB cena]]*Table_ExternalData_15[[#Headers],[1,22]]</f>
        <v>1.66286</v>
      </c>
      <c r="K3370" s="2">
        <f>Table_ExternalData_15[[#This Row],[Price]]*Table_ExternalData_15[[#Headers],[1,22]]</f>
        <v>1.7689999999999999</v>
      </c>
      <c r="L3370" s="7">
        <f>IF(G3370="White Shark",E3370*0.5,IF(G3370="Sbox",E3370*0.5,IF(G3370="Tenda",E3370*0.5,E3370*0.2)))/100</f>
        <v>0.06</v>
      </c>
      <c r="M3370" s="2">
        <f>Table_ExternalData_15[[#This Row],[Price]]-Table_ExternalData_15[[#This Row],[Price]]*Table_ExternalData_15[[#This Row],[extra popust]]</f>
        <v>1.363</v>
      </c>
      <c r="N3370" s="2">
        <f>IF(M3370&lt;I3370,M3370,I3370)</f>
        <v>1.363</v>
      </c>
      <c r="O3370" s="12" t="str">
        <f>IF(N3370&lt;I3370,$U$1," ")</f>
        <v xml:space="preserve"> </v>
      </c>
      <c r="P3370" s="12" t="str">
        <f>IFERROR((O3370+30)," ")</f>
        <v xml:space="preserve"> </v>
      </c>
      <c r="Q3370" s="2">
        <f ca="1">IF(O3370=$U$1,N3370,"0")*1.22</f>
        <v>0</v>
      </c>
    </row>
    <row r="3371" spans="1:17" x14ac:dyDescent="0.25">
      <c r="A3371" t="s">
        <v>14554</v>
      </c>
      <c r="B3371" t="s">
        <v>14553</v>
      </c>
      <c r="C3371">
        <v>17521</v>
      </c>
      <c r="D3371">
        <v>1.45</v>
      </c>
      <c r="E3371">
        <f>IFERROR(VLOOKUP(Table_ExternalData_15[[#This Row],[Id]],Rabati!B:C,2,0),0)</f>
        <v>30</v>
      </c>
      <c r="F3371">
        <v>10</v>
      </c>
      <c r="G3371" t="str">
        <f>VLOOKUP(Table_ExternalData_15[[#This Row],[Id]],'Blagovna izdelek'!A:C,3,0)</f>
        <v>EFB</v>
      </c>
      <c r="H3371">
        <f>Table_ExternalData_15[[#This Row],[Rabat]]*0.2</f>
        <v>6</v>
      </c>
      <c r="I3371" s="2">
        <f>Table_ExternalData_15[[#This Row],[Price]]-(Table_ExternalData_15[[#This Row],[Price]]*Table_ExternalData_15[[#This Row],[BB rabat]])/100</f>
        <v>1.363</v>
      </c>
      <c r="J3371" s="2">
        <f>Table_ExternalData_15[[#This Row],[BB cena]]*Table_ExternalData_15[[#Headers],[1,22]]</f>
        <v>1.66286</v>
      </c>
      <c r="K3371" s="2">
        <f>Table_ExternalData_15[[#This Row],[Price]]*Table_ExternalData_15[[#Headers],[1,22]]</f>
        <v>1.7689999999999999</v>
      </c>
      <c r="L3371" s="7">
        <f>IF(G3371="White Shark",E3371*0.5,IF(G3371="Sbox",E3371*0.5,IF(G3371="Tenda",E3371*0.5,E3371*0.2)))/100</f>
        <v>0.06</v>
      </c>
      <c r="M3371" s="2">
        <f>Table_ExternalData_15[[#This Row],[Price]]-Table_ExternalData_15[[#This Row],[Price]]*Table_ExternalData_15[[#This Row],[extra popust]]</f>
        <v>1.363</v>
      </c>
      <c r="N3371" s="2">
        <f>IF(M3371&lt;I3371,M3371,I3371)</f>
        <v>1.363</v>
      </c>
      <c r="O3371" s="12" t="str">
        <f>IF(N3371&lt;I3371,$U$1," ")</f>
        <v xml:space="preserve"> </v>
      </c>
      <c r="P3371" s="12" t="str">
        <f>IFERROR((O3371+30)," ")</f>
        <v xml:space="preserve"> </v>
      </c>
      <c r="Q3371" s="2">
        <f ca="1">IF(O3371=$U$1,N3371,"0")*1.22</f>
        <v>0</v>
      </c>
    </row>
    <row r="3372" spans="1:17" x14ac:dyDescent="0.25">
      <c r="A3372" t="s">
        <v>14556</v>
      </c>
      <c r="B3372" t="s">
        <v>14555</v>
      </c>
      <c r="C3372">
        <v>17522</v>
      </c>
      <c r="D3372">
        <v>1.45</v>
      </c>
      <c r="E3372">
        <f>IFERROR(VLOOKUP(Table_ExternalData_15[[#This Row],[Id]],Rabati!B:C,2,0),0)</f>
        <v>30</v>
      </c>
      <c r="F3372">
        <v>0</v>
      </c>
      <c r="G3372" t="str">
        <f>VLOOKUP(Table_ExternalData_15[[#This Row],[Id]],'Blagovna izdelek'!A:C,3,0)</f>
        <v>EFB</v>
      </c>
      <c r="H3372">
        <f>Table_ExternalData_15[[#This Row],[Rabat]]*0.2</f>
        <v>6</v>
      </c>
      <c r="I3372" s="2">
        <f>Table_ExternalData_15[[#This Row],[Price]]-(Table_ExternalData_15[[#This Row],[Price]]*Table_ExternalData_15[[#This Row],[BB rabat]])/100</f>
        <v>1.363</v>
      </c>
      <c r="J3372" s="2">
        <f>Table_ExternalData_15[[#This Row],[BB cena]]*Table_ExternalData_15[[#Headers],[1,22]]</f>
        <v>1.66286</v>
      </c>
      <c r="K3372" s="2">
        <f>Table_ExternalData_15[[#This Row],[Price]]*Table_ExternalData_15[[#Headers],[1,22]]</f>
        <v>1.7689999999999999</v>
      </c>
      <c r="L3372" s="7">
        <f>IF(G3372="White Shark",E3372*0.5,IF(G3372="Sbox",E3372*0.5,IF(G3372="Tenda",E3372*0.5,E3372*0.2)))/100</f>
        <v>0.06</v>
      </c>
      <c r="M3372" s="2">
        <f>Table_ExternalData_15[[#This Row],[Price]]-Table_ExternalData_15[[#This Row],[Price]]*Table_ExternalData_15[[#This Row],[extra popust]]</f>
        <v>1.363</v>
      </c>
      <c r="N3372" s="2">
        <f>IF(M3372&lt;I3372,M3372,I3372)</f>
        <v>1.363</v>
      </c>
      <c r="O3372" s="12" t="str">
        <f>IF(N3372&lt;I3372,$U$1," ")</f>
        <v xml:space="preserve"> </v>
      </c>
      <c r="P3372" s="12" t="str">
        <f>IFERROR((O3372+30)," ")</f>
        <v xml:space="preserve"> </v>
      </c>
      <c r="Q3372" s="2">
        <f ca="1">IF(O3372=$U$1,N3372,"0")*1.22</f>
        <v>0</v>
      </c>
    </row>
    <row r="3373" spans="1:17" x14ac:dyDescent="0.25">
      <c r="A3373" t="s">
        <v>14558</v>
      </c>
      <c r="B3373" t="s">
        <v>14557</v>
      </c>
      <c r="C3373">
        <v>17523</v>
      </c>
      <c r="D3373">
        <v>1.45</v>
      </c>
      <c r="E3373">
        <f>IFERROR(VLOOKUP(Table_ExternalData_15[[#This Row],[Id]],Rabati!B:C,2,0),0)</f>
        <v>30</v>
      </c>
      <c r="F3373">
        <v>20</v>
      </c>
      <c r="G3373" t="str">
        <f>VLOOKUP(Table_ExternalData_15[[#This Row],[Id]],'Blagovna izdelek'!A:C,3,0)</f>
        <v>EFB</v>
      </c>
      <c r="H3373">
        <f>Table_ExternalData_15[[#This Row],[Rabat]]*0.2</f>
        <v>6</v>
      </c>
      <c r="I3373" s="2">
        <f>Table_ExternalData_15[[#This Row],[Price]]-(Table_ExternalData_15[[#This Row],[Price]]*Table_ExternalData_15[[#This Row],[BB rabat]])/100</f>
        <v>1.363</v>
      </c>
      <c r="J3373" s="2">
        <f>Table_ExternalData_15[[#This Row],[BB cena]]*Table_ExternalData_15[[#Headers],[1,22]]</f>
        <v>1.66286</v>
      </c>
      <c r="K3373" s="2">
        <f>Table_ExternalData_15[[#This Row],[Price]]*Table_ExternalData_15[[#Headers],[1,22]]</f>
        <v>1.7689999999999999</v>
      </c>
      <c r="L3373" s="7">
        <f>IF(G3373="White Shark",E3373*0.5,IF(G3373="Sbox",E3373*0.5,IF(G3373="Tenda",E3373*0.5,E3373*0.2)))/100</f>
        <v>0.06</v>
      </c>
      <c r="M3373" s="2">
        <f>Table_ExternalData_15[[#This Row],[Price]]-Table_ExternalData_15[[#This Row],[Price]]*Table_ExternalData_15[[#This Row],[extra popust]]</f>
        <v>1.363</v>
      </c>
      <c r="N3373" s="2">
        <f>IF(M3373&lt;I3373,M3373,I3373)</f>
        <v>1.363</v>
      </c>
      <c r="O3373" s="12" t="str">
        <f>IF(N3373&lt;I3373,$U$1," ")</f>
        <v xml:space="preserve"> </v>
      </c>
      <c r="P3373" s="12" t="str">
        <f>IFERROR((O3373+30)," ")</f>
        <v xml:space="preserve"> </v>
      </c>
      <c r="Q3373" s="2">
        <f ca="1">IF(O3373=$U$1,N3373,"0")*1.22</f>
        <v>0</v>
      </c>
    </row>
    <row r="3374" spans="1:17" x14ac:dyDescent="0.25">
      <c r="A3374" t="s">
        <v>14560</v>
      </c>
      <c r="B3374" t="s">
        <v>14559</v>
      </c>
      <c r="C3374">
        <v>17524</v>
      </c>
      <c r="D3374">
        <v>1.95</v>
      </c>
      <c r="E3374">
        <f>IFERROR(VLOOKUP(Table_ExternalData_15[[#This Row],[Id]],Rabati!B:C,2,0),0)</f>
        <v>30</v>
      </c>
      <c r="F3374">
        <v>0</v>
      </c>
      <c r="G3374" t="str">
        <f>VLOOKUP(Table_ExternalData_15[[#This Row],[Id]],'Blagovna izdelek'!A:C,3,0)</f>
        <v>EFB</v>
      </c>
      <c r="H3374">
        <f>Table_ExternalData_15[[#This Row],[Rabat]]*0.2</f>
        <v>6</v>
      </c>
      <c r="I3374" s="2">
        <f>Table_ExternalData_15[[#This Row],[Price]]-(Table_ExternalData_15[[#This Row],[Price]]*Table_ExternalData_15[[#This Row],[BB rabat]])/100</f>
        <v>1.833</v>
      </c>
      <c r="J3374" s="2">
        <f>Table_ExternalData_15[[#This Row],[BB cena]]*Table_ExternalData_15[[#Headers],[1,22]]</f>
        <v>2.2362599999999997</v>
      </c>
      <c r="K3374" s="2">
        <f>Table_ExternalData_15[[#This Row],[Price]]*Table_ExternalData_15[[#Headers],[1,22]]</f>
        <v>2.379</v>
      </c>
      <c r="L3374" s="7">
        <f>IF(G3374="White Shark",E3374*0.5,IF(G3374="Sbox",E3374*0.5,IF(G3374="Tenda",E3374*0.5,E3374*0.2)))/100</f>
        <v>0.06</v>
      </c>
      <c r="M3374" s="2">
        <f>Table_ExternalData_15[[#This Row],[Price]]-Table_ExternalData_15[[#This Row],[Price]]*Table_ExternalData_15[[#This Row],[extra popust]]</f>
        <v>1.833</v>
      </c>
      <c r="N3374" s="2">
        <f>IF(M3374&lt;I3374,M3374,I3374)</f>
        <v>1.833</v>
      </c>
      <c r="O3374" s="12" t="str">
        <f>IF(N3374&lt;I3374,$U$1," ")</f>
        <v xml:space="preserve"> </v>
      </c>
      <c r="P3374" s="12" t="str">
        <f>IFERROR((O3374+30)," ")</f>
        <v xml:space="preserve"> </v>
      </c>
      <c r="Q3374" s="2">
        <f ca="1">IF(O3374=$U$1,N3374,"0")*1.22</f>
        <v>0</v>
      </c>
    </row>
    <row r="3375" spans="1:17" x14ac:dyDescent="0.25">
      <c r="A3375" t="s">
        <v>14562</v>
      </c>
      <c r="B3375" t="s">
        <v>14561</v>
      </c>
      <c r="C3375">
        <v>17525</v>
      </c>
      <c r="D3375">
        <v>1.95</v>
      </c>
      <c r="E3375">
        <f>IFERROR(VLOOKUP(Table_ExternalData_15[[#This Row],[Id]],Rabati!B:C,2,0),0)</f>
        <v>30</v>
      </c>
      <c r="F3375">
        <v>20</v>
      </c>
      <c r="G3375" t="str">
        <f>VLOOKUP(Table_ExternalData_15[[#This Row],[Id]],'Blagovna izdelek'!A:C,3,0)</f>
        <v>EFB</v>
      </c>
      <c r="H3375">
        <f>Table_ExternalData_15[[#This Row],[Rabat]]*0.2</f>
        <v>6</v>
      </c>
      <c r="I3375" s="2">
        <f>Table_ExternalData_15[[#This Row],[Price]]-(Table_ExternalData_15[[#This Row],[Price]]*Table_ExternalData_15[[#This Row],[BB rabat]])/100</f>
        <v>1.833</v>
      </c>
      <c r="J3375" s="2">
        <f>Table_ExternalData_15[[#This Row],[BB cena]]*Table_ExternalData_15[[#Headers],[1,22]]</f>
        <v>2.2362599999999997</v>
      </c>
      <c r="K3375" s="2">
        <f>Table_ExternalData_15[[#This Row],[Price]]*Table_ExternalData_15[[#Headers],[1,22]]</f>
        <v>2.379</v>
      </c>
      <c r="L3375" s="7">
        <f>IF(G3375="White Shark",E3375*0.5,IF(G3375="Sbox",E3375*0.5,IF(G3375="Tenda",E3375*0.5,E3375*0.2)))/100</f>
        <v>0.06</v>
      </c>
      <c r="M3375" s="2">
        <f>Table_ExternalData_15[[#This Row],[Price]]-Table_ExternalData_15[[#This Row],[Price]]*Table_ExternalData_15[[#This Row],[extra popust]]</f>
        <v>1.833</v>
      </c>
      <c r="N3375" s="2">
        <f>IF(M3375&lt;I3375,M3375,I3375)</f>
        <v>1.833</v>
      </c>
      <c r="O3375" s="12" t="str">
        <f>IF(N3375&lt;I3375,$U$1," ")</f>
        <v xml:space="preserve"> </v>
      </c>
      <c r="P3375" s="12" t="str">
        <f>IFERROR((O3375+30)," ")</f>
        <v xml:space="preserve"> </v>
      </c>
      <c r="Q3375" s="2">
        <f ca="1">IF(O3375=$U$1,N3375,"0")*1.22</f>
        <v>0</v>
      </c>
    </row>
    <row r="3376" spans="1:17" x14ac:dyDescent="0.25">
      <c r="A3376" t="s">
        <v>14564</v>
      </c>
      <c r="B3376" t="s">
        <v>14563</v>
      </c>
      <c r="C3376">
        <v>17526</v>
      </c>
      <c r="D3376">
        <v>1.95</v>
      </c>
      <c r="E3376">
        <f>IFERROR(VLOOKUP(Table_ExternalData_15[[#This Row],[Id]],Rabati!B:C,2,0),0)</f>
        <v>30</v>
      </c>
      <c r="F3376">
        <v>0</v>
      </c>
      <c r="G3376" t="str">
        <f>VLOOKUP(Table_ExternalData_15[[#This Row],[Id]],'Blagovna izdelek'!A:C,3,0)</f>
        <v>EFB</v>
      </c>
      <c r="H3376">
        <f>Table_ExternalData_15[[#This Row],[Rabat]]*0.2</f>
        <v>6</v>
      </c>
      <c r="I3376" s="2">
        <f>Table_ExternalData_15[[#This Row],[Price]]-(Table_ExternalData_15[[#This Row],[Price]]*Table_ExternalData_15[[#This Row],[BB rabat]])/100</f>
        <v>1.833</v>
      </c>
      <c r="J3376" s="2">
        <f>Table_ExternalData_15[[#This Row],[BB cena]]*Table_ExternalData_15[[#Headers],[1,22]]</f>
        <v>2.2362599999999997</v>
      </c>
      <c r="K3376" s="2">
        <f>Table_ExternalData_15[[#This Row],[Price]]*Table_ExternalData_15[[#Headers],[1,22]]</f>
        <v>2.379</v>
      </c>
      <c r="L3376" s="7">
        <f>IF(G3376="White Shark",E3376*0.5,IF(G3376="Sbox",E3376*0.5,IF(G3376="Tenda",E3376*0.5,E3376*0.2)))/100</f>
        <v>0.06</v>
      </c>
      <c r="M3376" s="2">
        <f>Table_ExternalData_15[[#This Row],[Price]]-Table_ExternalData_15[[#This Row],[Price]]*Table_ExternalData_15[[#This Row],[extra popust]]</f>
        <v>1.833</v>
      </c>
      <c r="N3376" s="2">
        <f>IF(M3376&lt;I3376,M3376,I3376)</f>
        <v>1.833</v>
      </c>
      <c r="O3376" s="12" t="str">
        <f>IF(N3376&lt;I3376,$U$1," ")</f>
        <v xml:space="preserve"> </v>
      </c>
      <c r="P3376" s="12" t="str">
        <f>IFERROR((O3376+30)," ")</f>
        <v xml:space="preserve"> </v>
      </c>
      <c r="Q3376" s="2">
        <f ca="1">IF(O3376=$U$1,N3376,"0")*1.22</f>
        <v>0</v>
      </c>
    </row>
    <row r="3377" spans="1:17" x14ac:dyDescent="0.25">
      <c r="A3377" t="s">
        <v>14566</v>
      </c>
      <c r="B3377" t="s">
        <v>14565</v>
      </c>
      <c r="C3377">
        <v>17527</v>
      </c>
      <c r="D3377">
        <v>1.95</v>
      </c>
      <c r="E3377">
        <f>IFERROR(VLOOKUP(Table_ExternalData_15[[#This Row],[Id]],Rabati!B:C,2,0),0)</f>
        <v>30</v>
      </c>
      <c r="F3377">
        <v>0</v>
      </c>
      <c r="G3377" t="str">
        <f>VLOOKUP(Table_ExternalData_15[[#This Row],[Id]],'Blagovna izdelek'!A:C,3,0)</f>
        <v>EFB</v>
      </c>
      <c r="H3377">
        <f>Table_ExternalData_15[[#This Row],[Rabat]]*0.2</f>
        <v>6</v>
      </c>
      <c r="I3377" s="2">
        <f>Table_ExternalData_15[[#This Row],[Price]]-(Table_ExternalData_15[[#This Row],[Price]]*Table_ExternalData_15[[#This Row],[BB rabat]])/100</f>
        <v>1.833</v>
      </c>
      <c r="J3377" s="2">
        <f>Table_ExternalData_15[[#This Row],[BB cena]]*Table_ExternalData_15[[#Headers],[1,22]]</f>
        <v>2.2362599999999997</v>
      </c>
      <c r="K3377" s="2">
        <f>Table_ExternalData_15[[#This Row],[Price]]*Table_ExternalData_15[[#Headers],[1,22]]</f>
        <v>2.379</v>
      </c>
      <c r="L3377" s="7">
        <f>IF(G3377="White Shark",E3377*0.5,IF(G3377="Sbox",E3377*0.5,IF(G3377="Tenda",E3377*0.5,E3377*0.2)))/100</f>
        <v>0.06</v>
      </c>
      <c r="M3377" s="2">
        <f>Table_ExternalData_15[[#This Row],[Price]]-Table_ExternalData_15[[#This Row],[Price]]*Table_ExternalData_15[[#This Row],[extra popust]]</f>
        <v>1.833</v>
      </c>
      <c r="N3377" s="2">
        <f>IF(M3377&lt;I3377,M3377,I3377)</f>
        <v>1.833</v>
      </c>
      <c r="O3377" s="12" t="str">
        <f>IF(N3377&lt;I3377,$U$1," ")</f>
        <v xml:space="preserve"> </v>
      </c>
      <c r="P3377" s="12" t="str">
        <f>IFERROR((O3377+30)," ")</f>
        <v xml:space="preserve"> </v>
      </c>
      <c r="Q3377" s="2">
        <f ca="1">IF(O3377=$U$1,N3377,"0")*1.22</f>
        <v>0</v>
      </c>
    </row>
    <row r="3378" spans="1:17" x14ac:dyDescent="0.25">
      <c r="A3378" t="s">
        <v>14568</v>
      </c>
      <c r="B3378" t="s">
        <v>14567</v>
      </c>
      <c r="C3378">
        <v>17528</v>
      </c>
      <c r="D3378">
        <v>1.95</v>
      </c>
      <c r="E3378">
        <f>IFERROR(VLOOKUP(Table_ExternalData_15[[#This Row],[Id]],Rabati!B:C,2,0),0)</f>
        <v>30</v>
      </c>
      <c r="F3378">
        <v>0</v>
      </c>
      <c r="G3378" t="str">
        <f>VLOOKUP(Table_ExternalData_15[[#This Row],[Id]],'Blagovna izdelek'!A:C,3,0)</f>
        <v>EFB</v>
      </c>
      <c r="H3378">
        <f>Table_ExternalData_15[[#This Row],[Rabat]]*0.2</f>
        <v>6</v>
      </c>
      <c r="I3378" s="2">
        <f>Table_ExternalData_15[[#This Row],[Price]]-(Table_ExternalData_15[[#This Row],[Price]]*Table_ExternalData_15[[#This Row],[BB rabat]])/100</f>
        <v>1.833</v>
      </c>
      <c r="J3378" s="2">
        <f>Table_ExternalData_15[[#This Row],[BB cena]]*Table_ExternalData_15[[#Headers],[1,22]]</f>
        <v>2.2362599999999997</v>
      </c>
      <c r="K3378" s="2">
        <f>Table_ExternalData_15[[#This Row],[Price]]*Table_ExternalData_15[[#Headers],[1,22]]</f>
        <v>2.379</v>
      </c>
      <c r="L3378" s="7">
        <f>IF(G3378="White Shark",E3378*0.5,IF(G3378="Sbox",E3378*0.5,IF(G3378="Tenda",E3378*0.5,E3378*0.2)))/100</f>
        <v>0.06</v>
      </c>
      <c r="M3378" s="2">
        <f>Table_ExternalData_15[[#This Row],[Price]]-Table_ExternalData_15[[#This Row],[Price]]*Table_ExternalData_15[[#This Row],[extra popust]]</f>
        <v>1.833</v>
      </c>
      <c r="N3378" s="2">
        <f>IF(M3378&lt;I3378,M3378,I3378)</f>
        <v>1.833</v>
      </c>
      <c r="O3378" s="12" t="str">
        <f>IF(N3378&lt;I3378,$U$1," ")</f>
        <v xml:space="preserve"> </v>
      </c>
      <c r="P3378" s="12" t="str">
        <f>IFERROR((O3378+30)," ")</f>
        <v xml:space="preserve"> </v>
      </c>
      <c r="Q3378" s="2">
        <f ca="1">IF(O3378=$U$1,N3378,"0")*1.22</f>
        <v>0</v>
      </c>
    </row>
    <row r="3379" spans="1:17" x14ac:dyDescent="0.25">
      <c r="A3379" t="s">
        <v>14570</v>
      </c>
      <c r="B3379" t="s">
        <v>14569</v>
      </c>
      <c r="C3379">
        <v>17529</v>
      </c>
      <c r="D3379">
        <v>1.95</v>
      </c>
      <c r="E3379">
        <f>IFERROR(VLOOKUP(Table_ExternalData_15[[#This Row],[Id]],Rabati!B:C,2,0),0)</f>
        <v>30</v>
      </c>
      <c r="F3379">
        <v>13</v>
      </c>
      <c r="G3379" t="str">
        <f>VLOOKUP(Table_ExternalData_15[[#This Row],[Id]],'Blagovna izdelek'!A:C,3,0)</f>
        <v>EFB</v>
      </c>
      <c r="H3379">
        <f>Table_ExternalData_15[[#This Row],[Rabat]]*0.2</f>
        <v>6</v>
      </c>
      <c r="I3379" s="2">
        <f>Table_ExternalData_15[[#This Row],[Price]]-(Table_ExternalData_15[[#This Row],[Price]]*Table_ExternalData_15[[#This Row],[BB rabat]])/100</f>
        <v>1.833</v>
      </c>
      <c r="J3379" s="2">
        <f>Table_ExternalData_15[[#This Row],[BB cena]]*Table_ExternalData_15[[#Headers],[1,22]]</f>
        <v>2.2362599999999997</v>
      </c>
      <c r="K3379" s="2">
        <f>Table_ExternalData_15[[#This Row],[Price]]*Table_ExternalData_15[[#Headers],[1,22]]</f>
        <v>2.379</v>
      </c>
      <c r="L3379" s="7">
        <f>IF(G3379="White Shark",E3379*0.5,IF(G3379="Sbox",E3379*0.5,IF(G3379="Tenda",E3379*0.5,E3379*0.2)))/100</f>
        <v>0.06</v>
      </c>
      <c r="M3379" s="2">
        <f>Table_ExternalData_15[[#This Row],[Price]]-Table_ExternalData_15[[#This Row],[Price]]*Table_ExternalData_15[[#This Row],[extra popust]]</f>
        <v>1.833</v>
      </c>
      <c r="N3379" s="2">
        <f>IF(M3379&lt;I3379,M3379,I3379)</f>
        <v>1.833</v>
      </c>
      <c r="O3379" s="12" t="str">
        <f>IF(N3379&lt;I3379,$U$1," ")</f>
        <v xml:space="preserve"> </v>
      </c>
      <c r="P3379" s="12" t="str">
        <f>IFERROR((O3379+30)," ")</f>
        <v xml:space="preserve"> </v>
      </c>
      <c r="Q3379" s="2">
        <f ca="1">IF(O3379=$U$1,N3379,"0")*1.22</f>
        <v>0</v>
      </c>
    </row>
    <row r="3380" spans="1:17" x14ac:dyDescent="0.25">
      <c r="A3380" t="s">
        <v>14572</v>
      </c>
      <c r="B3380" t="s">
        <v>14571</v>
      </c>
      <c r="C3380">
        <v>17530</v>
      </c>
      <c r="D3380">
        <v>1.95</v>
      </c>
      <c r="E3380">
        <f>IFERROR(VLOOKUP(Table_ExternalData_15[[#This Row],[Id]],Rabati!B:C,2,0),0)</f>
        <v>30</v>
      </c>
      <c r="F3380">
        <v>0</v>
      </c>
      <c r="G3380" t="str">
        <f>VLOOKUP(Table_ExternalData_15[[#This Row],[Id]],'Blagovna izdelek'!A:C,3,0)</f>
        <v>EFB</v>
      </c>
      <c r="H3380">
        <f>Table_ExternalData_15[[#This Row],[Rabat]]*0.2</f>
        <v>6</v>
      </c>
      <c r="I3380" s="2">
        <f>Table_ExternalData_15[[#This Row],[Price]]-(Table_ExternalData_15[[#This Row],[Price]]*Table_ExternalData_15[[#This Row],[BB rabat]])/100</f>
        <v>1.833</v>
      </c>
      <c r="J3380" s="2">
        <f>Table_ExternalData_15[[#This Row],[BB cena]]*Table_ExternalData_15[[#Headers],[1,22]]</f>
        <v>2.2362599999999997</v>
      </c>
      <c r="K3380" s="2">
        <f>Table_ExternalData_15[[#This Row],[Price]]*Table_ExternalData_15[[#Headers],[1,22]]</f>
        <v>2.379</v>
      </c>
      <c r="L3380" s="7">
        <f>IF(G3380="White Shark",E3380*0.5,IF(G3380="Sbox",E3380*0.5,IF(G3380="Tenda",E3380*0.5,E3380*0.2)))/100</f>
        <v>0.06</v>
      </c>
      <c r="M3380" s="2">
        <f>Table_ExternalData_15[[#This Row],[Price]]-Table_ExternalData_15[[#This Row],[Price]]*Table_ExternalData_15[[#This Row],[extra popust]]</f>
        <v>1.833</v>
      </c>
      <c r="N3380" s="2">
        <f>IF(M3380&lt;I3380,M3380,I3380)</f>
        <v>1.833</v>
      </c>
      <c r="O3380" s="12" t="str">
        <f>IF(N3380&lt;I3380,$U$1," ")</f>
        <v xml:space="preserve"> </v>
      </c>
      <c r="P3380" s="12" t="str">
        <f>IFERROR((O3380+30)," ")</f>
        <v xml:space="preserve"> </v>
      </c>
      <c r="Q3380" s="2">
        <f ca="1">IF(O3380=$U$1,N3380,"0")*1.22</f>
        <v>0</v>
      </c>
    </row>
    <row r="3381" spans="1:17" x14ac:dyDescent="0.25">
      <c r="A3381" t="s">
        <v>14588</v>
      </c>
      <c r="B3381" t="s">
        <v>14587</v>
      </c>
      <c r="C3381">
        <v>17534</v>
      </c>
      <c r="D3381">
        <v>46.5</v>
      </c>
      <c r="E3381">
        <f>IFERROR(VLOOKUP(Table_ExternalData_15[[#This Row],[Id]],Rabati!B:C,2,0),0)</f>
        <v>20</v>
      </c>
      <c r="F3381">
        <v>0</v>
      </c>
      <c r="G3381" t="str">
        <f>VLOOKUP(Table_ExternalData_15[[#This Row],[Id]],'Blagovna izdelek'!A:C,3,0)</f>
        <v>EFB</v>
      </c>
      <c r="H3381">
        <f>Table_ExternalData_15[[#This Row],[Rabat]]*0.2</f>
        <v>4</v>
      </c>
      <c r="I3381" s="2">
        <f>Table_ExternalData_15[[#This Row],[Price]]-(Table_ExternalData_15[[#This Row],[Price]]*Table_ExternalData_15[[#This Row],[BB rabat]])/100</f>
        <v>44.64</v>
      </c>
      <c r="J3381" s="2">
        <f>Table_ExternalData_15[[#This Row],[BB cena]]*Table_ExternalData_15[[#Headers],[1,22]]</f>
        <v>54.460799999999999</v>
      </c>
      <c r="K3381" s="2">
        <f>Table_ExternalData_15[[#This Row],[Price]]*Table_ExternalData_15[[#Headers],[1,22]]</f>
        <v>56.73</v>
      </c>
      <c r="L3381" s="7">
        <f>IF(G3381="White Shark",E3381*0.5,IF(G3381="Sbox",E3381*0.5,IF(G3381="Tenda",E3381*0.5,E3381*0.2)))/100</f>
        <v>0.04</v>
      </c>
      <c r="M3381" s="2">
        <f>Table_ExternalData_15[[#This Row],[Price]]-Table_ExternalData_15[[#This Row],[Price]]*Table_ExternalData_15[[#This Row],[extra popust]]</f>
        <v>44.64</v>
      </c>
      <c r="N3381" s="2">
        <f>IF(M3381&lt;I3381,M3381,I3381)</f>
        <v>44.64</v>
      </c>
      <c r="O3381" s="12" t="str">
        <f>IF(N3381&lt;I3381,$U$1," ")</f>
        <v xml:space="preserve"> </v>
      </c>
      <c r="P3381" s="12" t="str">
        <f>IFERROR((O3381+30)," ")</f>
        <v xml:space="preserve"> </v>
      </c>
      <c r="Q3381" s="2">
        <f ca="1">IF(O3381=$U$1,N3381,"0")*1.22</f>
        <v>0</v>
      </c>
    </row>
    <row r="3382" spans="1:17" x14ac:dyDescent="0.25">
      <c r="A3382" t="s">
        <v>14613</v>
      </c>
      <c r="B3382" t="s">
        <v>14612</v>
      </c>
      <c r="C3382">
        <v>17545</v>
      </c>
      <c r="D3382">
        <v>11.7</v>
      </c>
      <c r="E3382">
        <f>IFERROR(VLOOKUP(Table_ExternalData_15[[#This Row],[Id]],Rabati!B:C,2,0),0)</f>
        <v>30</v>
      </c>
      <c r="F3382">
        <v>13</v>
      </c>
      <c r="G3382" t="str">
        <f>VLOOKUP(Table_ExternalData_15[[#This Row],[Id]],'Blagovna izdelek'!A:C,3,0)</f>
        <v>EFB</v>
      </c>
      <c r="H3382">
        <f>Table_ExternalData_15[[#This Row],[Rabat]]*0.2</f>
        <v>6</v>
      </c>
      <c r="I3382" s="2">
        <f>Table_ExternalData_15[[#This Row],[Price]]-(Table_ExternalData_15[[#This Row],[Price]]*Table_ExternalData_15[[#This Row],[BB rabat]])/100</f>
        <v>10.997999999999999</v>
      </c>
      <c r="J3382" s="2">
        <f>Table_ExternalData_15[[#This Row],[BB cena]]*Table_ExternalData_15[[#Headers],[1,22]]</f>
        <v>13.417559999999998</v>
      </c>
      <c r="K3382" s="2">
        <f>Table_ExternalData_15[[#This Row],[Price]]*Table_ExternalData_15[[#Headers],[1,22]]</f>
        <v>14.273999999999999</v>
      </c>
      <c r="L3382" s="7">
        <f>IF(G3382="White Shark",E3382*0.5,IF(G3382="Sbox",E3382*0.5,IF(G3382="Tenda",E3382*0.5,E3382*0.2)))/100</f>
        <v>0.06</v>
      </c>
      <c r="M3382" s="2">
        <f>Table_ExternalData_15[[#This Row],[Price]]-Table_ExternalData_15[[#This Row],[Price]]*Table_ExternalData_15[[#This Row],[extra popust]]</f>
        <v>10.997999999999999</v>
      </c>
      <c r="N3382" s="2">
        <f>IF(M3382&lt;I3382,M3382,I3382)</f>
        <v>10.997999999999999</v>
      </c>
      <c r="O3382" s="12" t="str">
        <f>IF(N3382&lt;I3382,$U$1," ")</f>
        <v xml:space="preserve"> </v>
      </c>
      <c r="P3382" s="12" t="str">
        <f>IFERROR((O3382+30)," ")</f>
        <v xml:space="preserve"> </v>
      </c>
      <c r="Q3382" s="2">
        <f ca="1">IF(O3382=$U$1,N3382,"0")*1.22</f>
        <v>0</v>
      </c>
    </row>
    <row r="3383" spans="1:17" x14ac:dyDescent="0.25">
      <c r="A3383" t="s">
        <v>14745</v>
      </c>
      <c r="B3383" t="s">
        <v>14744</v>
      </c>
      <c r="C3383">
        <v>17580</v>
      </c>
      <c r="D3383">
        <v>1.95</v>
      </c>
      <c r="E3383">
        <f>IFERROR(VLOOKUP(Table_ExternalData_15[[#This Row],[Id]],Rabati!B:C,2,0),0)</f>
        <v>30</v>
      </c>
      <c r="F3383">
        <v>18</v>
      </c>
      <c r="G3383" t="str">
        <f>VLOOKUP(Table_ExternalData_15[[#This Row],[Id]],'Blagovna izdelek'!A:C,3,0)</f>
        <v>EFB</v>
      </c>
      <c r="H3383">
        <f>Table_ExternalData_15[[#This Row],[Rabat]]*0.2</f>
        <v>6</v>
      </c>
      <c r="I3383" s="2">
        <f>Table_ExternalData_15[[#This Row],[Price]]-(Table_ExternalData_15[[#This Row],[Price]]*Table_ExternalData_15[[#This Row],[BB rabat]])/100</f>
        <v>1.833</v>
      </c>
      <c r="J3383" s="2">
        <f>Table_ExternalData_15[[#This Row],[BB cena]]*Table_ExternalData_15[[#Headers],[1,22]]</f>
        <v>2.2362599999999997</v>
      </c>
      <c r="K3383" s="2">
        <f>Table_ExternalData_15[[#This Row],[Price]]*Table_ExternalData_15[[#Headers],[1,22]]</f>
        <v>2.379</v>
      </c>
      <c r="L3383" s="7">
        <f>IF(G3383="White Shark",E3383*0.5,IF(G3383="Sbox",E3383*0.5,IF(G3383="Tenda",E3383*0.5,E3383*0.2)))/100</f>
        <v>0.06</v>
      </c>
      <c r="M3383" s="2">
        <f>Table_ExternalData_15[[#This Row],[Price]]-Table_ExternalData_15[[#This Row],[Price]]*Table_ExternalData_15[[#This Row],[extra popust]]</f>
        <v>1.833</v>
      </c>
      <c r="N3383" s="2">
        <f>IF(M3383&lt;I3383,M3383,I3383)</f>
        <v>1.833</v>
      </c>
      <c r="O3383" s="12" t="str">
        <f>IF(N3383&lt;I3383,$U$1," ")</f>
        <v xml:space="preserve"> </v>
      </c>
      <c r="P3383" s="12" t="str">
        <f>IFERROR((O3383+30)," ")</f>
        <v xml:space="preserve"> </v>
      </c>
      <c r="Q3383" s="2">
        <f ca="1">IF(O3383=$U$1,N3383,"0")*1.22</f>
        <v>0</v>
      </c>
    </row>
    <row r="3384" spans="1:17" x14ac:dyDescent="0.25">
      <c r="A3384" t="s">
        <v>15150</v>
      </c>
      <c r="B3384" t="s">
        <v>15149</v>
      </c>
      <c r="C3384">
        <v>17700</v>
      </c>
      <c r="D3384">
        <v>1.49</v>
      </c>
      <c r="E3384">
        <f>IFERROR(VLOOKUP(Table_ExternalData_15[[#This Row],[Id]],Rabati!B:C,2,0),0)</f>
        <v>30</v>
      </c>
      <c r="F3384">
        <v>8</v>
      </c>
      <c r="G3384" t="str">
        <f>VLOOKUP(Table_ExternalData_15[[#This Row],[Id]],'Blagovna izdelek'!A:C,3,0)</f>
        <v>EFB</v>
      </c>
      <c r="H3384">
        <f>Table_ExternalData_15[[#This Row],[Rabat]]*0.2</f>
        <v>6</v>
      </c>
      <c r="I3384" s="2">
        <f>Table_ExternalData_15[[#This Row],[Price]]-(Table_ExternalData_15[[#This Row],[Price]]*Table_ExternalData_15[[#This Row],[BB rabat]])/100</f>
        <v>1.4006000000000001</v>
      </c>
      <c r="J3384" s="2">
        <f>Table_ExternalData_15[[#This Row],[BB cena]]*Table_ExternalData_15[[#Headers],[1,22]]</f>
        <v>1.7087320000000001</v>
      </c>
      <c r="K3384" s="2">
        <f>Table_ExternalData_15[[#This Row],[Price]]*Table_ExternalData_15[[#Headers],[1,22]]</f>
        <v>1.8177999999999999</v>
      </c>
      <c r="L3384" s="7">
        <f>IF(G3384="White Shark",E3384*0.5,IF(G3384="Sbox",E3384*0.5,IF(G3384="Tenda",E3384*0.5,E3384*0.2)))/100</f>
        <v>0.06</v>
      </c>
      <c r="M3384" s="2">
        <f>Table_ExternalData_15[[#This Row],[Price]]-Table_ExternalData_15[[#This Row],[Price]]*Table_ExternalData_15[[#This Row],[extra popust]]</f>
        <v>1.4006000000000001</v>
      </c>
      <c r="N3384" s="2">
        <f>IF(M3384&lt;I3384,M3384,I3384)</f>
        <v>1.4006000000000001</v>
      </c>
      <c r="O3384" s="12" t="str">
        <f>IF(N3384&lt;I3384,$U$1," ")</f>
        <v xml:space="preserve"> </v>
      </c>
      <c r="P3384" s="12" t="str">
        <f>IFERROR((O3384+30)," ")</f>
        <v xml:space="preserve"> </v>
      </c>
      <c r="Q3384" s="2">
        <f ca="1">IF(O3384=$U$1,N3384,"0")*1.22</f>
        <v>0</v>
      </c>
    </row>
    <row r="3385" spans="1:17" x14ac:dyDescent="0.25">
      <c r="A3385" t="s">
        <v>15152</v>
      </c>
      <c r="B3385" t="s">
        <v>15151</v>
      </c>
      <c r="C3385">
        <v>17701</v>
      </c>
      <c r="D3385">
        <v>17.3</v>
      </c>
      <c r="E3385">
        <f>IFERROR(VLOOKUP(Table_ExternalData_15[[#This Row],[Id]],Rabati!B:C,2,0),0)</f>
        <v>30</v>
      </c>
      <c r="F3385">
        <v>3</v>
      </c>
      <c r="G3385" t="str">
        <f>VLOOKUP(Table_ExternalData_15[[#This Row],[Id]],'Blagovna izdelek'!A:C,3,0)</f>
        <v>EFB</v>
      </c>
      <c r="H3385">
        <f>Table_ExternalData_15[[#This Row],[Rabat]]*0.2</f>
        <v>6</v>
      </c>
      <c r="I3385" s="2">
        <f>Table_ExternalData_15[[#This Row],[Price]]-(Table_ExternalData_15[[#This Row],[Price]]*Table_ExternalData_15[[#This Row],[BB rabat]])/100</f>
        <v>16.262</v>
      </c>
      <c r="J3385" s="2">
        <f>Table_ExternalData_15[[#This Row],[BB cena]]*Table_ExternalData_15[[#Headers],[1,22]]</f>
        <v>19.839639999999999</v>
      </c>
      <c r="K3385" s="2">
        <f>Table_ExternalData_15[[#This Row],[Price]]*Table_ExternalData_15[[#Headers],[1,22]]</f>
        <v>21.106000000000002</v>
      </c>
      <c r="L3385" s="7">
        <f>IF(G3385="White Shark",E3385*0.5,IF(G3385="Sbox",E3385*0.5,IF(G3385="Tenda",E3385*0.5,E3385*0.2)))/100</f>
        <v>0.06</v>
      </c>
      <c r="M3385" s="2">
        <f>Table_ExternalData_15[[#This Row],[Price]]-Table_ExternalData_15[[#This Row],[Price]]*Table_ExternalData_15[[#This Row],[extra popust]]</f>
        <v>16.262</v>
      </c>
      <c r="N3385" s="2">
        <f>IF(M3385&lt;I3385,M3385,I3385)</f>
        <v>16.262</v>
      </c>
      <c r="O3385" s="12" t="str">
        <f>IF(N3385&lt;I3385,$U$1," ")</f>
        <v xml:space="preserve"> </v>
      </c>
      <c r="P3385" s="12" t="str">
        <f>IFERROR((O3385+30)," ")</f>
        <v xml:space="preserve"> </v>
      </c>
      <c r="Q3385" s="2">
        <f ca="1">IF(O3385=$U$1,N3385,"0")*1.22</f>
        <v>0</v>
      </c>
    </row>
    <row r="3386" spans="1:17" x14ac:dyDescent="0.25">
      <c r="A3386" t="s">
        <v>15261</v>
      </c>
      <c r="B3386" t="s">
        <v>15260</v>
      </c>
      <c r="C3386">
        <v>17730</v>
      </c>
      <c r="D3386">
        <v>14.2</v>
      </c>
      <c r="E3386">
        <f>IFERROR(VLOOKUP(Table_ExternalData_15[[#This Row],[Id]],Rabati!B:C,2,0),0)</f>
        <v>30</v>
      </c>
      <c r="F3386">
        <v>2</v>
      </c>
      <c r="G3386" t="str">
        <f>VLOOKUP(Table_ExternalData_15[[#This Row],[Id]],'Blagovna izdelek'!A:C,3,0)</f>
        <v>EFB</v>
      </c>
      <c r="H3386">
        <f>Table_ExternalData_15[[#This Row],[Rabat]]*0.2</f>
        <v>6</v>
      </c>
      <c r="I3386" s="2">
        <f>Table_ExternalData_15[[#This Row],[Price]]-(Table_ExternalData_15[[#This Row],[Price]]*Table_ExternalData_15[[#This Row],[BB rabat]])/100</f>
        <v>13.347999999999999</v>
      </c>
      <c r="J3386" s="2">
        <f>Table_ExternalData_15[[#This Row],[BB cena]]*Table_ExternalData_15[[#Headers],[1,22]]</f>
        <v>16.284559999999999</v>
      </c>
      <c r="K3386" s="2">
        <f>Table_ExternalData_15[[#This Row],[Price]]*Table_ExternalData_15[[#Headers],[1,22]]</f>
        <v>17.323999999999998</v>
      </c>
      <c r="L3386" s="7">
        <f>IF(G3386="White Shark",E3386*0.5,IF(G3386="Sbox",E3386*0.5,IF(G3386="Tenda",E3386*0.5,E3386*0.2)))/100</f>
        <v>0.06</v>
      </c>
      <c r="M3386" s="2">
        <f>Table_ExternalData_15[[#This Row],[Price]]-Table_ExternalData_15[[#This Row],[Price]]*Table_ExternalData_15[[#This Row],[extra popust]]</f>
        <v>13.347999999999999</v>
      </c>
      <c r="N3386" s="2">
        <f>IF(M3386&lt;I3386,M3386,I3386)</f>
        <v>13.347999999999999</v>
      </c>
      <c r="O3386" s="12" t="str">
        <f>IF(N3386&lt;I3386,$U$1," ")</f>
        <v xml:space="preserve"> </v>
      </c>
      <c r="P3386" s="12" t="str">
        <f>IFERROR((O3386+30)," ")</f>
        <v xml:space="preserve"> </v>
      </c>
      <c r="Q3386" s="2">
        <f ca="1">IF(O3386=$U$1,N3386,"0")*1.22</f>
        <v>0</v>
      </c>
    </row>
    <row r="3387" spans="1:17" x14ac:dyDescent="0.25">
      <c r="A3387" t="s">
        <v>15382</v>
      </c>
      <c r="B3387" t="s">
        <v>15381</v>
      </c>
      <c r="C3387">
        <v>17789</v>
      </c>
      <c r="D3387">
        <v>0</v>
      </c>
      <c r="E3387">
        <f>IFERROR(VLOOKUP(Table_ExternalData_15[[#This Row],[Id]],Rabati!B:C,2,0),0)</f>
        <v>30</v>
      </c>
      <c r="F3387">
        <v>0</v>
      </c>
      <c r="G3387" t="str">
        <f>VLOOKUP(Table_ExternalData_15[[#This Row],[Id]],'Blagovna izdelek'!A:C,3,0)</f>
        <v>EFB</v>
      </c>
      <c r="H3387">
        <f>Table_ExternalData_15[[#This Row],[Rabat]]*0.2</f>
        <v>6</v>
      </c>
      <c r="I3387" s="2">
        <f>Table_ExternalData_15[[#This Row],[Price]]-(Table_ExternalData_15[[#This Row],[Price]]*Table_ExternalData_15[[#This Row],[BB rabat]])/100</f>
        <v>0</v>
      </c>
      <c r="J3387" s="2">
        <f>Table_ExternalData_15[[#This Row],[BB cena]]*Table_ExternalData_15[[#Headers],[1,22]]</f>
        <v>0</v>
      </c>
      <c r="K3387" s="2">
        <f>Table_ExternalData_15[[#This Row],[Price]]*Table_ExternalData_15[[#Headers],[1,22]]</f>
        <v>0</v>
      </c>
      <c r="L3387" s="7">
        <f>IF(G3387="White Shark",E3387*0.5,IF(G3387="Sbox",E3387*0.5,IF(G3387="Tenda",E3387*0.5,E3387*0.2)))/100</f>
        <v>0.06</v>
      </c>
      <c r="M3387" s="2">
        <f>Table_ExternalData_15[[#This Row],[Price]]-Table_ExternalData_15[[#This Row],[Price]]*Table_ExternalData_15[[#This Row],[extra popust]]</f>
        <v>0</v>
      </c>
      <c r="N3387" s="2">
        <f>IF(M3387&lt;I3387,M3387,I3387)</f>
        <v>0</v>
      </c>
      <c r="O3387" s="12" t="str">
        <f>IF(N3387&lt;I3387,$U$1," ")</f>
        <v xml:space="preserve"> </v>
      </c>
      <c r="P3387" s="12" t="str">
        <f>IFERROR((O3387+30)," ")</f>
        <v xml:space="preserve"> </v>
      </c>
      <c r="Q3387" s="2">
        <f ca="1">IF(O3387=$U$1,N3387,"0")*1.22</f>
        <v>0</v>
      </c>
    </row>
    <row r="3388" spans="1:17" x14ac:dyDescent="0.25">
      <c r="A3388" t="s">
        <v>15384</v>
      </c>
      <c r="B3388" t="s">
        <v>15383</v>
      </c>
      <c r="C3388">
        <v>17790</v>
      </c>
      <c r="D3388">
        <v>0</v>
      </c>
      <c r="E3388">
        <f>IFERROR(VLOOKUP(Table_ExternalData_15[[#This Row],[Id]],Rabati!B:C,2,0),0)</f>
        <v>30</v>
      </c>
      <c r="F3388">
        <v>0</v>
      </c>
      <c r="G3388" t="str">
        <f>VLOOKUP(Table_ExternalData_15[[#This Row],[Id]],'Blagovna izdelek'!A:C,3,0)</f>
        <v>EFB</v>
      </c>
      <c r="H3388">
        <f>Table_ExternalData_15[[#This Row],[Rabat]]*0.2</f>
        <v>6</v>
      </c>
      <c r="I3388" s="2">
        <f>Table_ExternalData_15[[#This Row],[Price]]-(Table_ExternalData_15[[#This Row],[Price]]*Table_ExternalData_15[[#This Row],[BB rabat]])/100</f>
        <v>0</v>
      </c>
      <c r="J3388" s="2">
        <f>Table_ExternalData_15[[#This Row],[BB cena]]*Table_ExternalData_15[[#Headers],[1,22]]</f>
        <v>0</v>
      </c>
      <c r="K3388" s="2">
        <f>Table_ExternalData_15[[#This Row],[Price]]*Table_ExternalData_15[[#Headers],[1,22]]</f>
        <v>0</v>
      </c>
      <c r="L3388" s="7">
        <f>IF(G3388="White Shark",E3388*0.5,IF(G3388="Sbox",E3388*0.5,IF(G3388="Tenda",E3388*0.5,E3388*0.2)))/100</f>
        <v>0.06</v>
      </c>
      <c r="M3388" s="2">
        <f>Table_ExternalData_15[[#This Row],[Price]]-Table_ExternalData_15[[#This Row],[Price]]*Table_ExternalData_15[[#This Row],[extra popust]]</f>
        <v>0</v>
      </c>
      <c r="N3388" s="2">
        <f>IF(M3388&lt;I3388,M3388,I3388)</f>
        <v>0</v>
      </c>
      <c r="O3388" s="12" t="str">
        <f>IF(N3388&lt;I3388,$U$1," ")</f>
        <v xml:space="preserve"> </v>
      </c>
      <c r="P3388" s="12" t="str">
        <f>IFERROR((O3388+30)," ")</f>
        <v xml:space="preserve"> </v>
      </c>
      <c r="Q3388" s="2">
        <f ca="1">IF(O3388=$U$1,N3388,"0")*1.22</f>
        <v>0</v>
      </c>
    </row>
    <row r="3389" spans="1:17" x14ac:dyDescent="0.25">
      <c r="A3389" t="s">
        <v>15424</v>
      </c>
      <c r="B3389" t="s">
        <v>15423</v>
      </c>
      <c r="C3389">
        <v>17810</v>
      </c>
      <c r="D3389">
        <v>16.350000000000001</v>
      </c>
      <c r="E3389">
        <f>IFERROR(VLOOKUP(Table_ExternalData_15[[#This Row],[Id]],Rabati!B:C,2,0),0)</f>
        <v>30</v>
      </c>
      <c r="F3389">
        <v>1</v>
      </c>
      <c r="G3389" t="str">
        <f>VLOOKUP(Table_ExternalData_15[[#This Row],[Id]],'Blagovna izdelek'!A:C,3,0)</f>
        <v>EFB</v>
      </c>
      <c r="H3389">
        <f>Table_ExternalData_15[[#This Row],[Rabat]]*0.2</f>
        <v>6</v>
      </c>
      <c r="I3389" s="2">
        <f>Table_ExternalData_15[[#This Row],[Price]]-(Table_ExternalData_15[[#This Row],[Price]]*Table_ExternalData_15[[#This Row],[BB rabat]])/100</f>
        <v>15.369000000000002</v>
      </c>
      <c r="J3389" s="2">
        <f>Table_ExternalData_15[[#This Row],[BB cena]]*Table_ExternalData_15[[#Headers],[1,22]]</f>
        <v>18.75018</v>
      </c>
      <c r="K3389" s="2">
        <f>Table_ExternalData_15[[#This Row],[Price]]*Table_ExternalData_15[[#Headers],[1,22]]</f>
        <v>19.947000000000003</v>
      </c>
      <c r="L3389" s="7">
        <f>IF(G3389="White Shark",E3389*0.5,IF(G3389="Sbox",E3389*0.5,IF(G3389="Tenda",E3389*0.5,E3389*0.2)))/100</f>
        <v>0.06</v>
      </c>
      <c r="M3389" s="2">
        <f>Table_ExternalData_15[[#This Row],[Price]]-Table_ExternalData_15[[#This Row],[Price]]*Table_ExternalData_15[[#This Row],[extra popust]]</f>
        <v>15.369000000000002</v>
      </c>
      <c r="N3389" s="2">
        <f>IF(M3389&lt;I3389,M3389,I3389)</f>
        <v>15.369000000000002</v>
      </c>
      <c r="O3389" s="12" t="str">
        <f>IF(N3389&lt;I3389,$U$1," ")</f>
        <v xml:space="preserve"> </v>
      </c>
      <c r="P3389" s="12" t="str">
        <f>IFERROR((O3389+30)," ")</f>
        <v xml:space="preserve"> </v>
      </c>
      <c r="Q3389" s="2">
        <f ca="1">IF(O3389=$U$1,N3389,"0")*1.22</f>
        <v>0</v>
      </c>
    </row>
    <row r="3390" spans="1:17" x14ac:dyDescent="0.25">
      <c r="A3390" t="s">
        <v>15427</v>
      </c>
      <c r="B3390" t="s">
        <v>15575</v>
      </c>
      <c r="C3390">
        <v>17812</v>
      </c>
      <c r="D3390">
        <v>5.58</v>
      </c>
      <c r="E3390">
        <f>IFERROR(VLOOKUP(Table_ExternalData_15[[#This Row],[Id]],Rabati!B:C,2,0),0)</f>
        <v>20</v>
      </c>
      <c r="F3390">
        <v>0</v>
      </c>
      <c r="G3390" t="str">
        <f>VLOOKUP(Table_ExternalData_15[[#This Row],[Id]],'Blagovna izdelek'!A:C,3,0)</f>
        <v>EFB</v>
      </c>
      <c r="H3390">
        <f>Table_ExternalData_15[[#This Row],[Rabat]]*0.2</f>
        <v>4</v>
      </c>
      <c r="I3390" s="2">
        <f>Table_ExternalData_15[[#This Row],[Price]]-(Table_ExternalData_15[[#This Row],[Price]]*Table_ExternalData_15[[#This Row],[BB rabat]])/100</f>
        <v>5.3567999999999998</v>
      </c>
      <c r="J3390" s="2">
        <f>Table_ExternalData_15[[#This Row],[BB cena]]*Table_ExternalData_15[[#Headers],[1,22]]</f>
        <v>6.5352959999999998</v>
      </c>
      <c r="K3390" s="2">
        <f>Table_ExternalData_15[[#This Row],[Price]]*Table_ExternalData_15[[#Headers],[1,22]]</f>
        <v>6.8075999999999999</v>
      </c>
      <c r="L3390" s="7">
        <f>IF(G3390="White Shark",E3390*0.5,IF(G3390="Sbox",E3390*0.5,IF(G3390="Tenda",E3390*0.5,E3390*0.2)))/100</f>
        <v>0.04</v>
      </c>
      <c r="M3390" s="2">
        <f>Table_ExternalData_15[[#This Row],[Price]]-Table_ExternalData_15[[#This Row],[Price]]*Table_ExternalData_15[[#This Row],[extra popust]]</f>
        <v>5.3567999999999998</v>
      </c>
      <c r="N3390" s="2">
        <f>IF(M3390&lt;I3390,M3390,I3390)</f>
        <v>5.3567999999999998</v>
      </c>
      <c r="O3390" s="12" t="str">
        <f>IF(N3390&lt;I3390,$U$1," ")</f>
        <v xml:space="preserve"> </v>
      </c>
      <c r="P3390" s="12" t="str">
        <f>IFERROR((O3390+30)," ")</f>
        <v xml:space="preserve"> </v>
      </c>
      <c r="Q3390" s="2">
        <f ca="1">IF(O3390=$U$1,N3390,"0")*1.22</f>
        <v>0</v>
      </c>
    </row>
    <row r="3391" spans="1:17" x14ac:dyDescent="0.25">
      <c r="A3391" t="s">
        <v>15467</v>
      </c>
      <c r="B3391" t="s">
        <v>15466</v>
      </c>
      <c r="C3391">
        <v>17827</v>
      </c>
      <c r="D3391">
        <v>1.85</v>
      </c>
      <c r="E3391">
        <f>IFERROR(VLOOKUP(Table_ExternalData_15[[#This Row],[Id]],Rabati!B:C,2,0),0)</f>
        <v>30</v>
      </c>
      <c r="F3391">
        <v>25</v>
      </c>
      <c r="G3391" t="str">
        <f>VLOOKUP(Table_ExternalData_15[[#This Row],[Id]],'Blagovna izdelek'!A:C,3,0)</f>
        <v>EFB</v>
      </c>
      <c r="H3391">
        <f>Table_ExternalData_15[[#This Row],[Rabat]]*0.2</f>
        <v>6</v>
      </c>
      <c r="I3391" s="2">
        <f>Table_ExternalData_15[[#This Row],[Price]]-(Table_ExternalData_15[[#This Row],[Price]]*Table_ExternalData_15[[#This Row],[BB rabat]])/100</f>
        <v>1.7390000000000001</v>
      </c>
      <c r="J3391" s="2">
        <f>Table_ExternalData_15[[#This Row],[BB cena]]*Table_ExternalData_15[[#Headers],[1,22]]</f>
        <v>2.1215800000000002</v>
      </c>
      <c r="K3391" s="2">
        <f>Table_ExternalData_15[[#This Row],[Price]]*Table_ExternalData_15[[#Headers],[1,22]]</f>
        <v>2.2570000000000001</v>
      </c>
      <c r="L3391" s="7">
        <f>IF(G3391="White Shark",E3391*0.5,IF(G3391="Sbox",E3391*0.5,IF(G3391="Tenda",E3391*0.5,E3391*0.2)))/100</f>
        <v>0.06</v>
      </c>
      <c r="M3391" s="2">
        <f>Table_ExternalData_15[[#This Row],[Price]]-Table_ExternalData_15[[#This Row],[Price]]*Table_ExternalData_15[[#This Row],[extra popust]]</f>
        <v>1.7390000000000001</v>
      </c>
      <c r="N3391" s="2">
        <f>IF(M3391&lt;I3391,M3391,I3391)</f>
        <v>1.7390000000000001</v>
      </c>
      <c r="O3391" s="12" t="str">
        <f>IF(N3391&lt;I3391,$U$1," ")</f>
        <v xml:space="preserve"> </v>
      </c>
      <c r="P3391" s="12" t="str">
        <f>IFERROR((O3391+30)," ")</f>
        <v xml:space="preserve"> </v>
      </c>
      <c r="Q3391" s="2">
        <f ca="1">IF(O3391=$U$1,N3391,"0")*1.22</f>
        <v>0</v>
      </c>
    </row>
    <row r="3392" spans="1:17" x14ac:dyDescent="0.25">
      <c r="A3392" t="s">
        <v>15469</v>
      </c>
      <c r="B3392" t="s">
        <v>15468</v>
      </c>
      <c r="C3392">
        <v>17828</v>
      </c>
      <c r="D3392">
        <v>2.1</v>
      </c>
      <c r="E3392">
        <f>IFERROR(VLOOKUP(Table_ExternalData_15[[#This Row],[Id]],Rabati!B:C,2,0),0)</f>
        <v>30</v>
      </c>
      <c r="F3392">
        <v>25</v>
      </c>
      <c r="G3392" t="str">
        <f>VLOOKUP(Table_ExternalData_15[[#This Row],[Id]],'Blagovna izdelek'!A:C,3,0)</f>
        <v>EFB</v>
      </c>
      <c r="H3392">
        <f>Table_ExternalData_15[[#This Row],[Rabat]]*0.2</f>
        <v>6</v>
      </c>
      <c r="I3392" s="2">
        <f>Table_ExternalData_15[[#This Row],[Price]]-(Table_ExternalData_15[[#This Row],[Price]]*Table_ExternalData_15[[#This Row],[BB rabat]])/100</f>
        <v>1.9740000000000002</v>
      </c>
      <c r="J3392" s="2">
        <f>Table_ExternalData_15[[#This Row],[BB cena]]*Table_ExternalData_15[[#Headers],[1,22]]</f>
        <v>2.40828</v>
      </c>
      <c r="K3392" s="2">
        <f>Table_ExternalData_15[[#This Row],[Price]]*Table_ExternalData_15[[#Headers],[1,22]]</f>
        <v>2.5619999999999998</v>
      </c>
      <c r="L3392" s="7">
        <f>IF(G3392="White Shark",E3392*0.5,IF(G3392="Sbox",E3392*0.5,IF(G3392="Tenda",E3392*0.5,E3392*0.2)))/100</f>
        <v>0.06</v>
      </c>
      <c r="M3392" s="2">
        <f>Table_ExternalData_15[[#This Row],[Price]]-Table_ExternalData_15[[#This Row],[Price]]*Table_ExternalData_15[[#This Row],[extra popust]]</f>
        <v>1.9740000000000002</v>
      </c>
      <c r="N3392" s="2">
        <f>IF(M3392&lt;I3392,M3392,I3392)</f>
        <v>1.9740000000000002</v>
      </c>
      <c r="O3392" s="12" t="str">
        <f>IF(N3392&lt;I3392,$U$1," ")</f>
        <v xml:space="preserve"> </v>
      </c>
      <c r="P3392" s="12" t="str">
        <f>IFERROR((O3392+30)," ")</f>
        <v xml:space="preserve"> </v>
      </c>
      <c r="Q3392" s="2">
        <f ca="1">IF(O3392=$U$1,N3392,"0")*1.22</f>
        <v>0</v>
      </c>
    </row>
    <row r="3393" spans="1:17" x14ac:dyDescent="0.25">
      <c r="A3393" t="s">
        <v>15471</v>
      </c>
      <c r="B3393" t="s">
        <v>15470</v>
      </c>
      <c r="C3393">
        <v>17829</v>
      </c>
      <c r="D3393">
        <v>1.85</v>
      </c>
      <c r="E3393">
        <f>IFERROR(VLOOKUP(Table_ExternalData_15[[#This Row],[Id]],Rabati!B:C,2,0),0)</f>
        <v>30</v>
      </c>
      <c r="F3393">
        <v>0</v>
      </c>
      <c r="G3393" t="str">
        <f>VLOOKUP(Table_ExternalData_15[[#This Row],[Id]],'Blagovna izdelek'!A:C,3,0)</f>
        <v>EFB</v>
      </c>
      <c r="H3393">
        <f>Table_ExternalData_15[[#This Row],[Rabat]]*0.2</f>
        <v>6</v>
      </c>
      <c r="I3393" s="2">
        <f>Table_ExternalData_15[[#This Row],[Price]]-(Table_ExternalData_15[[#This Row],[Price]]*Table_ExternalData_15[[#This Row],[BB rabat]])/100</f>
        <v>1.7390000000000001</v>
      </c>
      <c r="J3393" s="2">
        <f>Table_ExternalData_15[[#This Row],[BB cena]]*Table_ExternalData_15[[#Headers],[1,22]]</f>
        <v>2.1215800000000002</v>
      </c>
      <c r="K3393" s="2">
        <f>Table_ExternalData_15[[#This Row],[Price]]*Table_ExternalData_15[[#Headers],[1,22]]</f>
        <v>2.2570000000000001</v>
      </c>
      <c r="L3393" s="7">
        <f>IF(G3393="White Shark",E3393*0.5,IF(G3393="Sbox",E3393*0.5,IF(G3393="Tenda",E3393*0.5,E3393*0.2)))/100</f>
        <v>0.06</v>
      </c>
      <c r="M3393" s="2">
        <f>Table_ExternalData_15[[#This Row],[Price]]-Table_ExternalData_15[[#This Row],[Price]]*Table_ExternalData_15[[#This Row],[extra popust]]</f>
        <v>1.7390000000000001</v>
      </c>
      <c r="N3393" s="2">
        <f>IF(M3393&lt;I3393,M3393,I3393)</f>
        <v>1.7390000000000001</v>
      </c>
      <c r="O3393" s="12" t="str">
        <f>IF(N3393&lt;I3393,$U$1," ")</f>
        <v xml:space="preserve"> </v>
      </c>
      <c r="P3393" s="12" t="str">
        <f>IFERROR((O3393+30)," ")</f>
        <v xml:space="preserve"> </v>
      </c>
      <c r="Q3393" s="2">
        <f ca="1">IF(O3393=$U$1,N3393,"0")*1.22</f>
        <v>0</v>
      </c>
    </row>
    <row r="3394" spans="1:17" x14ac:dyDescent="0.25">
      <c r="A3394" t="s">
        <v>15617</v>
      </c>
      <c r="B3394" t="s">
        <v>15616</v>
      </c>
      <c r="C3394">
        <v>17862</v>
      </c>
      <c r="D3394">
        <v>15.46</v>
      </c>
      <c r="E3394">
        <f>IFERROR(VLOOKUP(Table_ExternalData_15[[#This Row],[Id]],Rabati!B:C,2,0),0)</f>
        <v>30</v>
      </c>
      <c r="F3394">
        <v>10</v>
      </c>
      <c r="G3394" t="str">
        <f>VLOOKUP(Table_ExternalData_15[[#This Row],[Id]],'Blagovna izdelek'!A:C,3,0)</f>
        <v>EFB</v>
      </c>
      <c r="H3394">
        <f>Table_ExternalData_15[[#This Row],[Rabat]]*0.2</f>
        <v>6</v>
      </c>
      <c r="I3394" s="2">
        <f>Table_ExternalData_15[[#This Row],[Price]]-(Table_ExternalData_15[[#This Row],[Price]]*Table_ExternalData_15[[#This Row],[BB rabat]])/100</f>
        <v>14.532400000000001</v>
      </c>
      <c r="J3394" s="2">
        <f>Table_ExternalData_15[[#This Row],[BB cena]]*Table_ExternalData_15[[#Headers],[1,22]]</f>
        <v>17.729528000000002</v>
      </c>
      <c r="K3394" s="2">
        <f>Table_ExternalData_15[[#This Row],[Price]]*Table_ExternalData_15[[#Headers],[1,22]]</f>
        <v>18.8612</v>
      </c>
      <c r="L3394" s="7">
        <f>IF(G3394="White Shark",E3394*0.5,IF(G3394="Sbox",E3394*0.5,IF(G3394="Tenda",E3394*0.5,E3394*0.2)))/100</f>
        <v>0.06</v>
      </c>
      <c r="M3394" s="2">
        <f>Table_ExternalData_15[[#This Row],[Price]]-Table_ExternalData_15[[#This Row],[Price]]*Table_ExternalData_15[[#This Row],[extra popust]]</f>
        <v>14.532400000000001</v>
      </c>
      <c r="N3394" s="2">
        <f>IF(M3394&lt;I3394,M3394,I3394)</f>
        <v>14.532400000000001</v>
      </c>
      <c r="O3394" s="12" t="str">
        <f>IF(N3394&lt;I3394,$U$1," ")</f>
        <v xml:space="preserve"> </v>
      </c>
      <c r="P3394" s="12" t="str">
        <f>IFERROR((O3394+30)," ")</f>
        <v xml:space="preserve"> </v>
      </c>
      <c r="Q3394" s="2">
        <f ca="1">IF(O3394=$U$1,N3394,"0")*1.22</f>
        <v>0</v>
      </c>
    </row>
    <row r="3395" spans="1:17" x14ac:dyDescent="0.25">
      <c r="A3395" t="s">
        <v>644</v>
      </c>
      <c r="B3395" t="s">
        <v>643</v>
      </c>
      <c r="C3395">
        <v>6069</v>
      </c>
      <c r="D3395">
        <v>4.2300000000000004</v>
      </c>
      <c r="E3395">
        <f>IFERROR(VLOOKUP(Table_ExternalData_15[[#This Row],[Id]],Rabati!B:C,2,0),0)</f>
        <v>25</v>
      </c>
      <c r="F3395">
        <v>0</v>
      </c>
      <c r="G3395" t="str">
        <f>VLOOKUP(Table_ExternalData_15[[#This Row],[Id]],'Blagovna izdelek'!A:C,3,0)</f>
        <v>Ednet</v>
      </c>
      <c r="H3395">
        <f>Table_ExternalData_15[[#This Row],[Rabat]]*0.2</f>
        <v>5</v>
      </c>
      <c r="I3395" s="2">
        <f>Table_ExternalData_15[[#This Row],[Price]]-(Table_ExternalData_15[[#This Row],[Price]]*Table_ExternalData_15[[#This Row],[BB rabat]])/100</f>
        <v>4.0185000000000004</v>
      </c>
      <c r="J3395" s="2">
        <f>Table_ExternalData_15[[#This Row],[BB cena]]*Table_ExternalData_15[[#Headers],[1,22]]</f>
        <v>4.9025700000000008</v>
      </c>
      <c r="K3395" s="2">
        <f>Table_ExternalData_15[[#This Row],[Price]]*Table_ExternalData_15[[#Headers],[1,22]]</f>
        <v>5.1606000000000005</v>
      </c>
      <c r="L3395" s="7">
        <f>IF(G3395="White Shark",E3395*0.5,IF(G3395="Sbox",E3395*0.5,IF(G3395="Tenda",E3395*0.5,E3395*0.2)))/100</f>
        <v>0.05</v>
      </c>
      <c r="M3395" s="2">
        <f>Table_ExternalData_15[[#This Row],[Price]]-Table_ExternalData_15[[#This Row],[Price]]*Table_ExternalData_15[[#This Row],[extra popust]]</f>
        <v>4.0185000000000004</v>
      </c>
      <c r="N3395" s="2">
        <f>IF(M3395&lt;I3395,M3395,I3395)</f>
        <v>4.0185000000000004</v>
      </c>
      <c r="O3395" s="12" t="str">
        <f>IF(N3395&lt;I3395,$U$1," ")</f>
        <v xml:space="preserve"> </v>
      </c>
      <c r="P3395" s="12" t="str">
        <f>IFERROR((O3395+30)," ")</f>
        <v xml:space="preserve"> </v>
      </c>
      <c r="Q3395" s="2">
        <f ca="1">IF(O3395=$U$1,N3395,"0")*1.22</f>
        <v>0</v>
      </c>
    </row>
    <row r="3396" spans="1:17" x14ac:dyDescent="0.25">
      <c r="A3396" t="s">
        <v>648</v>
      </c>
      <c r="B3396" t="s">
        <v>647</v>
      </c>
      <c r="C3396">
        <v>6075</v>
      </c>
      <c r="D3396">
        <v>2.5499999999999998</v>
      </c>
      <c r="E3396">
        <f>IFERROR(VLOOKUP(Table_ExternalData_15[[#This Row],[Id]],Rabati!B:C,2,0),0)</f>
        <v>0</v>
      </c>
      <c r="F3396">
        <v>0</v>
      </c>
      <c r="G3396" t="str">
        <f>VLOOKUP(Table_ExternalData_15[[#This Row],[Id]],'Blagovna izdelek'!A:C,3,0)</f>
        <v>Ednet</v>
      </c>
      <c r="H3396">
        <f>Table_ExternalData_15[[#This Row],[Rabat]]*0.2</f>
        <v>0</v>
      </c>
      <c r="I3396" s="2">
        <f>Table_ExternalData_15[[#This Row],[Price]]-(Table_ExternalData_15[[#This Row],[Price]]*Table_ExternalData_15[[#This Row],[BB rabat]])/100</f>
        <v>2.5499999999999998</v>
      </c>
      <c r="J3396" s="2">
        <f>Table_ExternalData_15[[#This Row],[BB cena]]*Table_ExternalData_15[[#Headers],[1,22]]</f>
        <v>3.1109999999999998</v>
      </c>
      <c r="K3396" s="2">
        <f>Table_ExternalData_15[[#This Row],[Price]]*Table_ExternalData_15[[#Headers],[1,22]]</f>
        <v>3.1109999999999998</v>
      </c>
      <c r="L3396" s="7">
        <f>IF(G3396="White Shark",E3396*0.5,IF(G3396="Sbox",E3396*0.5,IF(G3396="Tenda",E3396*0.5,E3396*0.2)))/100</f>
        <v>0</v>
      </c>
      <c r="M3396" s="2">
        <f>Table_ExternalData_15[[#This Row],[Price]]-Table_ExternalData_15[[#This Row],[Price]]*Table_ExternalData_15[[#This Row],[extra popust]]</f>
        <v>2.5499999999999998</v>
      </c>
      <c r="N3396" s="2">
        <f>IF(M3396&lt;I3396,M3396,I3396)</f>
        <v>2.5499999999999998</v>
      </c>
      <c r="O3396" s="12" t="str">
        <f>IF(N3396&lt;I3396,$U$1," ")</f>
        <v xml:space="preserve"> </v>
      </c>
      <c r="P3396" s="12" t="str">
        <f>IFERROR((O3396+30)," ")</f>
        <v xml:space="preserve"> </v>
      </c>
      <c r="Q3396" s="2">
        <f ca="1">IF(O3396=$U$1,N3396,"0")*1.22</f>
        <v>0</v>
      </c>
    </row>
    <row r="3397" spans="1:17" x14ac:dyDescent="0.25">
      <c r="A3397" t="s">
        <v>660</v>
      </c>
      <c r="B3397" t="s">
        <v>659</v>
      </c>
      <c r="C3397">
        <v>6087</v>
      </c>
      <c r="D3397">
        <v>5.6</v>
      </c>
      <c r="E3397">
        <f>IFERROR(VLOOKUP(Table_ExternalData_15[[#This Row],[Id]],Rabati!B:C,2,0),0)</f>
        <v>25</v>
      </c>
      <c r="F3397">
        <v>0</v>
      </c>
      <c r="G3397" t="str">
        <f>VLOOKUP(Table_ExternalData_15[[#This Row],[Id]],'Blagovna izdelek'!A:C,3,0)</f>
        <v>Ednet</v>
      </c>
      <c r="H3397">
        <f>Table_ExternalData_15[[#This Row],[Rabat]]*0.2</f>
        <v>5</v>
      </c>
      <c r="I3397" s="2">
        <f>Table_ExternalData_15[[#This Row],[Price]]-(Table_ExternalData_15[[#This Row],[Price]]*Table_ExternalData_15[[#This Row],[BB rabat]])/100</f>
        <v>5.3199999999999994</v>
      </c>
      <c r="J3397" s="2">
        <f>Table_ExternalData_15[[#This Row],[BB cena]]*Table_ExternalData_15[[#Headers],[1,22]]</f>
        <v>6.4903999999999993</v>
      </c>
      <c r="K3397" s="2">
        <f>Table_ExternalData_15[[#This Row],[Price]]*Table_ExternalData_15[[#Headers],[1,22]]</f>
        <v>6.8319999999999999</v>
      </c>
      <c r="L3397" s="7">
        <f>IF(G3397="White Shark",E3397*0.5,IF(G3397="Sbox",E3397*0.5,IF(G3397="Tenda",E3397*0.5,E3397*0.2)))/100</f>
        <v>0.05</v>
      </c>
      <c r="M3397" s="2">
        <f>Table_ExternalData_15[[#This Row],[Price]]-Table_ExternalData_15[[#This Row],[Price]]*Table_ExternalData_15[[#This Row],[extra popust]]</f>
        <v>5.3199999999999994</v>
      </c>
      <c r="N3397" s="2">
        <f>IF(M3397&lt;I3397,M3397,I3397)</f>
        <v>5.3199999999999994</v>
      </c>
      <c r="O3397" s="12" t="str">
        <f>IF(N3397&lt;I3397,$U$1," ")</f>
        <v xml:space="preserve"> </v>
      </c>
      <c r="P3397" s="12" t="str">
        <f>IFERROR((O3397+30)," ")</f>
        <v xml:space="preserve"> </v>
      </c>
      <c r="Q3397" s="2">
        <f ca="1">IF(O3397=$U$1,N3397,"0")*1.22</f>
        <v>0</v>
      </c>
    </row>
    <row r="3398" spans="1:17" x14ac:dyDescent="0.25">
      <c r="A3398" t="s">
        <v>664</v>
      </c>
      <c r="B3398" t="s">
        <v>663</v>
      </c>
      <c r="C3398">
        <v>6089</v>
      </c>
      <c r="D3398">
        <v>1.85</v>
      </c>
      <c r="E3398">
        <f>IFERROR(VLOOKUP(Table_ExternalData_15[[#This Row],[Id]],Rabati!B:C,2,0),0)</f>
        <v>0</v>
      </c>
      <c r="F3398">
        <v>0</v>
      </c>
      <c r="G3398" t="str">
        <f>VLOOKUP(Table_ExternalData_15[[#This Row],[Id]],'Blagovna izdelek'!A:C,3,0)</f>
        <v>Ednet</v>
      </c>
      <c r="H3398">
        <f>Table_ExternalData_15[[#This Row],[Rabat]]*0.2</f>
        <v>0</v>
      </c>
      <c r="I3398" s="2">
        <f>Table_ExternalData_15[[#This Row],[Price]]-(Table_ExternalData_15[[#This Row],[Price]]*Table_ExternalData_15[[#This Row],[BB rabat]])/100</f>
        <v>1.85</v>
      </c>
      <c r="J3398" s="2">
        <f>Table_ExternalData_15[[#This Row],[BB cena]]*Table_ExternalData_15[[#Headers],[1,22]]</f>
        <v>2.2570000000000001</v>
      </c>
      <c r="K3398" s="2">
        <f>Table_ExternalData_15[[#This Row],[Price]]*Table_ExternalData_15[[#Headers],[1,22]]</f>
        <v>2.2570000000000001</v>
      </c>
      <c r="L3398" s="7">
        <f>IF(G3398="White Shark",E3398*0.5,IF(G3398="Sbox",E3398*0.5,IF(G3398="Tenda",E3398*0.5,E3398*0.2)))/100</f>
        <v>0</v>
      </c>
      <c r="M3398" s="2">
        <f>Table_ExternalData_15[[#This Row],[Price]]-Table_ExternalData_15[[#This Row],[Price]]*Table_ExternalData_15[[#This Row],[extra popust]]</f>
        <v>1.85</v>
      </c>
      <c r="N3398" s="2">
        <f>IF(M3398&lt;I3398,M3398,I3398)</f>
        <v>1.85</v>
      </c>
      <c r="O3398" s="12" t="str">
        <f>IF(N3398&lt;I3398,$U$1," ")</f>
        <v xml:space="preserve"> </v>
      </c>
      <c r="P3398" s="12" t="str">
        <f>IFERROR((O3398+30)," ")</f>
        <v xml:space="preserve"> </v>
      </c>
      <c r="Q3398" s="2">
        <f ca="1">IF(O3398=$U$1,N3398,"0")*1.22</f>
        <v>0</v>
      </c>
    </row>
    <row r="3399" spans="1:17" x14ac:dyDescent="0.25">
      <c r="A3399" t="s">
        <v>2351</v>
      </c>
      <c r="B3399" t="s">
        <v>2350</v>
      </c>
      <c r="C3399">
        <v>8473</v>
      </c>
      <c r="D3399">
        <v>22.35</v>
      </c>
      <c r="E3399">
        <f>IFERROR(VLOOKUP(Table_ExternalData_15[[#This Row],[Id]],Rabati!B:C,2,0),0)</f>
        <v>10</v>
      </c>
      <c r="F3399">
        <v>32</v>
      </c>
      <c r="G3399" t="str">
        <f>VLOOKUP(Table_ExternalData_15[[#This Row],[Id]],'Blagovna izdelek'!A:C,3,0)</f>
        <v>Ednet</v>
      </c>
      <c r="H3399">
        <f>Table_ExternalData_15[[#This Row],[Rabat]]*0.2</f>
        <v>2</v>
      </c>
      <c r="I3399" s="2">
        <f>Table_ExternalData_15[[#This Row],[Price]]-(Table_ExternalData_15[[#This Row],[Price]]*Table_ExternalData_15[[#This Row],[BB rabat]])/100</f>
        <v>21.903000000000002</v>
      </c>
      <c r="J3399" s="2">
        <f>Table_ExternalData_15[[#This Row],[BB cena]]*Table_ExternalData_15[[#Headers],[1,22]]</f>
        <v>26.721660000000004</v>
      </c>
      <c r="K3399" s="2">
        <f>Table_ExternalData_15[[#This Row],[Price]]*Table_ExternalData_15[[#Headers],[1,22]]</f>
        <v>27.266999999999999</v>
      </c>
      <c r="L3399" s="7">
        <f>IF(G3399="White Shark",E3399*0.5,IF(G3399="Sbox",E3399*0.5,IF(G3399="Tenda",E3399*0.5,E3399*0.2)))/100</f>
        <v>0.02</v>
      </c>
      <c r="M3399" s="2">
        <f>Table_ExternalData_15[[#This Row],[Price]]-Table_ExternalData_15[[#This Row],[Price]]*Table_ExternalData_15[[#This Row],[extra popust]]</f>
        <v>21.903000000000002</v>
      </c>
      <c r="N3399" s="2">
        <f>IF(M3399&lt;I3399,M3399,I3399)</f>
        <v>21.903000000000002</v>
      </c>
      <c r="O3399" s="12" t="str">
        <f>IF(N3399&lt;I3399,$U$1," ")</f>
        <v xml:space="preserve"> </v>
      </c>
      <c r="P3399" s="12" t="str">
        <f>IFERROR((O3399+30)," ")</f>
        <v xml:space="preserve"> </v>
      </c>
      <c r="Q3399" s="2">
        <f ca="1">IF(O3399=$U$1,N3399,"0")*1.22</f>
        <v>0</v>
      </c>
    </row>
    <row r="3400" spans="1:17" x14ac:dyDescent="0.25">
      <c r="A3400" t="s">
        <v>2376</v>
      </c>
      <c r="B3400" t="s">
        <v>2375</v>
      </c>
      <c r="C3400">
        <v>8505</v>
      </c>
      <c r="D3400">
        <v>6.25</v>
      </c>
      <c r="E3400">
        <f>IFERROR(VLOOKUP(Table_ExternalData_15[[#This Row],[Id]],Rabati!B:C,2,0),0)</f>
        <v>25</v>
      </c>
      <c r="F3400">
        <v>0</v>
      </c>
      <c r="G3400" t="str">
        <f>VLOOKUP(Table_ExternalData_15[[#This Row],[Id]],'Blagovna izdelek'!A:C,3,0)</f>
        <v>Ednet</v>
      </c>
      <c r="H3400">
        <f>Table_ExternalData_15[[#This Row],[Rabat]]*0.2</f>
        <v>5</v>
      </c>
      <c r="I3400" s="2">
        <f>Table_ExternalData_15[[#This Row],[Price]]-(Table_ExternalData_15[[#This Row],[Price]]*Table_ExternalData_15[[#This Row],[BB rabat]])/100</f>
        <v>5.9375</v>
      </c>
      <c r="J3400" s="2">
        <f>Table_ExternalData_15[[#This Row],[BB cena]]*Table_ExternalData_15[[#Headers],[1,22]]</f>
        <v>7.2437499999999995</v>
      </c>
      <c r="K3400" s="2">
        <f>Table_ExternalData_15[[#This Row],[Price]]*Table_ExternalData_15[[#Headers],[1,22]]</f>
        <v>7.625</v>
      </c>
      <c r="L3400" s="7">
        <f>IF(G3400="White Shark",E3400*0.5,IF(G3400="Sbox",E3400*0.5,IF(G3400="Tenda",E3400*0.5,E3400*0.2)))/100</f>
        <v>0.05</v>
      </c>
      <c r="M3400" s="2">
        <f>Table_ExternalData_15[[#This Row],[Price]]-Table_ExternalData_15[[#This Row],[Price]]*Table_ExternalData_15[[#This Row],[extra popust]]</f>
        <v>5.9375</v>
      </c>
      <c r="N3400" s="2">
        <f>IF(M3400&lt;I3400,M3400,I3400)</f>
        <v>5.9375</v>
      </c>
      <c r="O3400" s="12" t="str">
        <f>IF(N3400&lt;I3400,$U$1," ")</f>
        <v xml:space="preserve"> </v>
      </c>
      <c r="P3400" s="12" t="str">
        <f>IFERROR((O3400+30)," ")</f>
        <v xml:space="preserve"> </v>
      </c>
      <c r="Q3400" s="2">
        <f ca="1">IF(O3400=$U$1,N3400,"0")*1.22</f>
        <v>0</v>
      </c>
    </row>
    <row r="3401" spans="1:17" x14ac:dyDescent="0.25">
      <c r="A3401" t="s">
        <v>2378</v>
      </c>
      <c r="B3401" t="s">
        <v>2377</v>
      </c>
      <c r="C3401">
        <v>8506</v>
      </c>
      <c r="D3401">
        <v>6.25</v>
      </c>
      <c r="E3401">
        <f>IFERROR(VLOOKUP(Table_ExternalData_15[[#This Row],[Id]],Rabati!B:C,2,0),0)</f>
        <v>25</v>
      </c>
      <c r="F3401">
        <v>0</v>
      </c>
      <c r="G3401" t="str">
        <f>VLOOKUP(Table_ExternalData_15[[#This Row],[Id]],'Blagovna izdelek'!A:C,3,0)</f>
        <v>Ednet</v>
      </c>
      <c r="H3401">
        <f>Table_ExternalData_15[[#This Row],[Rabat]]*0.2</f>
        <v>5</v>
      </c>
      <c r="I3401" s="2">
        <f>Table_ExternalData_15[[#This Row],[Price]]-(Table_ExternalData_15[[#This Row],[Price]]*Table_ExternalData_15[[#This Row],[BB rabat]])/100</f>
        <v>5.9375</v>
      </c>
      <c r="J3401" s="2">
        <f>Table_ExternalData_15[[#This Row],[BB cena]]*Table_ExternalData_15[[#Headers],[1,22]]</f>
        <v>7.2437499999999995</v>
      </c>
      <c r="K3401" s="2">
        <f>Table_ExternalData_15[[#This Row],[Price]]*Table_ExternalData_15[[#Headers],[1,22]]</f>
        <v>7.625</v>
      </c>
      <c r="L3401" s="7">
        <f>IF(G3401="White Shark",E3401*0.5,IF(G3401="Sbox",E3401*0.5,IF(G3401="Tenda",E3401*0.5,E3401*0.2)))/100</f>
        <v>0.05</v>
      </c>
      <c r="M3401" s="2">
        <f>Table_ExternalData_15[[#This Row],[Price]]-Table_ExternalData_15[[#This Row],[Price]]*Table_ExternalData_15[[#This Row],[extra popust]]</f>
        <v>5.9375</v>
      </c>
      <c r="N3401" s="2">
        <f>IF(M3401&lt;I3401,M3401,I3401)</f>
        <v>5.9375</v>
      </c>
      <c r="O3401" s="12" t="str">
        <f>IF(N3401&lt;I3401,$U$1," ")</f>
        <v xml:space="preserve"> </v>
      </c>
      <c r="P3401" s="12" t="str">
        <f>IFERROR((O3401+30)," ")</f>
        <v xml:space="preserve"> </v>
      </c>
      <c r="Q3401" s="2">
        <f ca="1">IF(O3401=$U$1,N3401,"0")*1.22</f>
        <v>0</v>
      </c>
    </row>
    <row r="3402" spans="1:17" x14ac:dyDescent="0.25">
      <c r="A3402" t="s">
        <v>2917</v>
      </c>
      <c r="B3402" t="s">
        <v>15624</v>
      </c>
      <c r="C3402">
        <v>8935</v>
      </c>
      <c r="D3402">
        <v>9.9499999999999993</v>
      </c>
      <c r="E3402">
        <f>IFERROR(VLOOKUP(Table_ExternalData_15[[#This Row],[Id]],Rabati!B:C,2,0),0)</f>
        <v>25</v>
      </c>
      <c r="F3402">
        <v>16</v>
      </c>
      <c r="G3402" t="str">
        <f>VLOOKUP(Table_ExternalData_15[[#This Row],[Id]],'Blagovna izdelek'!A:C,3,0)</f>
        <v>Ednet</v>
      </c>
      <c r="H3402">
        <f>Table_ExternalData_15[[#This Row],[Rabat]]*0.2</f>
        <v>5</v>
      </c>
      <c r="I3402" s="2">
        <f>Table_ExternalData_15[[#This Row],[Price]]-(Table_ExternalData_15[[#This Row],[Price]]*Table_ExternalData_15[[#This Row],[BB rabat]])/100</f>
        <v>9.4524999999999988</v>
      </c>
      <c r="J3402" s="2">
        <f>Table_ExternalData_15[[#This Row],[BB cena]]*Table_ExternalData_15[[#Headers],[1,22]]</f>
        <v>11.532049999999998</v>
      </c>
      <c r="K3402" s="2">
        <f>Table_ExternalData_15[[#This Row],[Price]]*Table_ExternalData_15[[#Headers],[1,22]]</f>
        <v>12.138999999999999</v>
      </c>
      <c r="L3402" s="7">
        <f>IF(G3402="White Shark",E3402*0.5,IF(G3402="Sbox",E3402*0.5,IF(G3402="Tenda",E3402*0.5,E3402*0.2)))/100</f>
        <v>0.05</v>
      </c>
      <c r="M3402" s="2">
        <f>Table_ExternalData_15[[#This Row],[Price]]-Table_ExternalData_15[[#This Row],[Price]]*Table_ExternalData_15[[#This Row],[extra popust]]</f>
        <v>9.4524999999999988</v>
      </c>
      <c r="N3402" s="2">
        <f>IF(M3402&lt;I3402,M3402,I3402)</f>
        <v>9.4524999999999988</v>
      </c>
      <c r="O3402" s="12" t="str">
        <f>IF(N3402&lt;I3402,$U$1," ")</f>
        <v xml:space="preserve"> </v>
      </c>
      <c r="P3402" s="12" t="str">
        <f>IFERROR((O3402+30)," ")</f>
        <v xml:space="preserve"> </v>
      </c>
      <c r="Q3402" s="2">
        <f ca="1">IF(O3402=$U$1,N3402,"0")*1.22</f>
        <v>0</v>
      </c>
    </row>
    <row r="3403" spans="1:17" x14ac:dyDescent="0.25">
      <c r="A3403" t="s">
        <v>3774</v>
      </c>
      <c r="B3403" t="s">
        <v>3773</v>
      </c>
      <c r="C3403">
        <v>10119</v>
      </c>
      <c r="D3403">
        <v>7.15</v>
      </c>
      <c r="E3403">
        <f>IFERROR(VLOOKUP(Table_ExternalData_15[[#This Row],[Id]],Rabati!B:C,2,0),0)</f>
        <v>25</v>
      </c>
      <c r="F3403">
        <v>0</v>
      </c>
      <c r="G3403" t="str">
        <f>VLOOKUP(Table_ExternalData_15[[#This Row],[Id]],'Blagovna izdelek'!A:C,3,0)</f>
        <v>Ednet</v>
      </c>
      <c r="H3403">
        <f>Table_ExternalData_15[[#This Row],[Rabat]]*0.2</f>
        <v>5</v>
      </c>
      <c r="I3403" s="2">
        <f>Table_ExternalData_15[[#This Row],[Price]]-(Table_ExternalData_15[[#This Row],[Price]]*Table_ExternalData_15[[#This Row],[BB rabat]])/100</f>
        <v>6.7925000000000004</v>
      </c>
      <c r="J3403" s="2">
        <f>Table_ExternalData_15[[#This Row],[BB cena]]*Table_ExternalData_15[[#Headers],[1,22]]</f>
        <v>8.2868500000000012</v>
      </c>
      <c r="K3403" s="2">
        <f>Table_ExternalData_15[[#This Row],[Price]]*Table_ExternalData_15[[#Headers],[1,22]]</f>
        <v>8.7230000000000008</v>
      </c>
      <c r="L3403" s="7">
        <f>IF(G3403="White Shark",E3403*0.5,IF(G3403="Sbox",E3403*0.5,IF(G3403="Tenda",E3403*0.5,E3403*0.2)))/100</f>
        <v>0.05</v>
      </c>
      <c r="M3403" s="2">
        <f>Table_ExternalData_15[[#This Row],[Price]]-Table_ExternalData_15[[#This Row],[Price]]*Table_ExternalData_15[[#This Row],[extra popust]]</f>
        <v>6.7925000000000004</v>
      </c>
      <c r="N3403" s="2">
        <f>IF(M3403&lt;I3403,M3403,I3403)</f>
        <v>6.7925000000000004</v>
      </c>
      <c r="O3403" s="12" t="str">
        <f>IF(N3403&lt;I3403,$U$1," ")</f>
        <v xml:space="preserve"> </v>
      </c>
      <c r="P3403" s="12" t="str">
        <f>IFERROR((O3403+30)," ")</f>
        <v xml:space="preserve"> </v>
      </c>
      <c r="Q3403" s="2">
        <f ca="1">IF(O3403=$U$1,N3403,"0")*1.22</f>
        <v>0</v>
      </c>
    </row>
    <row r="3404" spans="1:17" x14ac:dyDescent="0.25">
      <c r="A3404" t="s">
        <v>3776</v>
      </c>
      <c r="B3404" t="s">
        <v>3775</v>
      </c>
      <c r="C3404">
        <v>10120</v>
      </c>
      <c r="D3404">
        <v>5.9</v>
      </c>
      <c r="E3404">
        <f>IFERROR(VLOOKUP(Table_ExternalData_15[[#This Row],[Id]],Rabati!B:C,2,0),0)</f>
        <v>25</v>
      </c>
      <c r="F3404">
        <v>0</v>
      </c>
      <c r="G3404" t="str">
        <f>VLOOKUP(Table_ExternalData_15[[#This Row],[Id]],'Blagovna izdelek'!A:C,3,0)</f>
        <v>Ednet</v>
      </c>
      <c r="H3404">
        <f>Table_ExternalData_15[[#This Row],[Rabat]]*0.2</f>
        <v>5</v>
      </c>
      <c r="I3404" s="2">
        <f>Table_ExternalData_15[[#This Row],[Price]]-(Table_ExternalData_15[[#This Row],[Price]]*Table_ExternalData_15[[#This Row],[BB rabat]])/100</f>
        <v>5.6050000000000004</v>
      </c>
      <c r="J3404" s="2">
        <f>Table_ExternalData_15[[#This Row],[BB cena]]*Table_ExternalData_15[[#Headers],[1,22]]</f>
        <v>6.8381000000000007</v>
      </c>
      <c r="K3404" s="2">
        <f>Table_ExternalData_15[[#This Row],[Price]]*Table_ExternalData_15[[#Headers],[1,22]]</f>
        <v>7.1980000000000004</v>
      </c>
      <c r="L3404" s="7">
        <f>IF(G3404="White Shark",E3404*0.5,IF(G3404="Sbox",E3404*0.5,IF(G3404="Tenda",E3404*0.5,E3404*0.2)))/100</f>
        <v>0.05</v>
      </c>
      <c r="M3404" s="2">
        <f>Table_ExternalData_15[[#This Row],[Price]]-Table_ExternalData_15[[#This Row],[Price]]*Table_ExternalData_15[[#This Row],[extra popust]]</f>
        <v>5.6050000000000004</v>
      </c>
      <c r="N3404" s="2">
        <f>IF(M3404&lt;I3404,M3404,I3404)</f>
        <v>5.6050000000000004</v>
      </c>
      <c r="O3404" s="12" t="str">
        <f>IF(N3404&lt;I3404,$U$1," ")</f>
        <v xml:space="preserve"> </v>
      </c>
      <c r="P3404" s="12" t="str">
        <f>IFERROR((O3404+30)," ")</f>
        <v xml:space="preserve"> </v>
      </c>
      <c r="Q3404" s="2">
        <f ca="1">IF(O3404=$U$1,N3404,"0")*1.22</f>
        <v>0</v>
      </c>
    </row>
    <row r="3405" spans="1:17" x14ac:dyDescent="0.25">
      <c r="A3405" t="s">
        <v>5129</v>
      </c>
      <c r="B3405" t="s">
        <v>5128</v>
      </c>
      <c r="C3405">
        <v>13294</v>
      </c>
      <c r="D3405">
        <v>1.5</v>
      </c>
      <c r="E3405">
        <f>IFERROR(VLOOKUP(Table_ExternalData_15[[#This Row],[Id]],Rabati!B:C,2,0),0)</f>
        <v>25</v>
      </c>
      <c r="F3405">
        <v>0</v>
      </c>
      <c r="G3405" t="str">
        <f>VLOOKUP(Table_ExternalData_15[[#This Row],[Id]],'Blagovna izdelek'!A:C,3,0)</f>
        <v>Ednet</v>
      </c>
      <c r="H3405">
        <f>Table_ExternalData_15[[#This Row],[Rabat]]*0.2</f>
        <v>5</v>
      </c>
      <c r="I3405" s="2">
        <f>Table_ExternalData_15[[#This Row],[Price]]-(Table_ExternalData_15[[#This Row],[Price]]*Table_ExternalData_15[[#This Row],[BB rabat]])/100</f>
        <v>1.425</v>
      </c>
      <c r="J3405" s="2">
        <f>Table_ExternalData_15[[#This Row],[BB cena]]*Table_ExternalData_15[[#Headers],[1,22]]</f>
        <v>1.7384999999999999</v>
      </c>
      <c r="K3405" s="2">
        <f>Table_ExternalData_15[[#This Row],[Price]]*Table_ExternalData_15[[#Headers],[1,22]]</f>
        <v>1.83</v>
      </c>
      <c r="L3405" s="7">
        <f>IF(G3405="White Shark",E3405*0.5,IF(G3405="Sbox",E3405*0.5,IF(G3405="Tenda",E3405*0.5,E3405*0.2)))/100</f>
        <v>0.05</v>
      </c>
      <c r="M3405" s="2">
        <f>Table_ExternalData_15[[#This Row],[Price]]-Table_ExternalData_15[[#This Row],[Price]]*Table_ExternalData_15[[#This Row],[extra popust]]</f>
        <v>1.425</v>
      </c>
      <c r="N3405" s="2">
        <f>IF(M3405&lt;I3405,M3405,I3405)</f>
        <v>1.425</v>
      </c>
      <c r="O3405" s="12" t="str">
        <f>IF(N3405&lt;I3405,$U$1," ")</f>
        <v xml:space="preserve"> </v>
      </c>
      <c r="P3405" s="12" t="str">
        <f>IFERROR((O3405+30)," ")</f>
        <v xml:space="preserve"> </v>
      </c>
      <c r="Q3405" s="2">
        <f ca="1">IF(O3405=$U$1,N3405,"0")*1.22</f>
        <v>0</v>
      </c>
    </row>
    <row r="3406" spans="1:17" x14ac:dyDescent="0.25">
      <c r="A3406" t="s">
        <v>5258</v>
      </c>
      <c r="B3406" t="s">
        <v>5257</v>
      </c>
      <c r="C3406">
        <v>13433</v>
      </c>
      <c r="D3406">
        <v>1.5</v>
      </c>
      <c r="E3406">
        <f>IFERROR(VLOOKUP(Table_ExternalData_15[[#This Row],[Id]],Rabati!B:C,2,0),0)</f>
        <v>25</v>
      </c>
      <c r="F3406">
        <v>0</v>
      </c>
      <c r="G3406" t="str">
        <f>VLOOKUP(Table_ExternalData_15[[#This Row],[Id]],'Blagovna izdelek'!A:C,3,0)</f>
        <v>Ednet</v>
      </c>
      <c r="H3406">
        <f>Table_ExternalData_15[[#This Row],[Rabat]]*0.2</f>
        <v>5</v>
      </c>
      <c r="I3406" s="2">
        <f>Table_ExternalData_15[[#This Row],[Price]]-(Table_ExternalData_15[[#This Row],[Price]]*Table_ExternalData_15[[#This Row],[BB rabat]])/100</f>
        <v>1.425</v>
      </c>
      <c r="J3406" s="2">
        <f>Table_ExternalData_15[[#This Row],[BB cena]]*Table_ExternalData_15[[#Headers],[1,22]]</f>
        <v>1.7384999999999999</v>
      </c>
      <c r="K3406" s="2">
        <f>Table_ExternalData_15[[#This Row],[Price]]*Table_ExternalData_15[[#Headers],[1,22]]</f>
        <v>1.83</v>
      </c>
      <c r="L3406" s="7">
        <f>IF(G3406="White Shark",E3406*0.5,IF(G3406="Sbox",E3406*0.5,IF(G3406="Tenda",E3406*0.5,E3406*0.2)))/100</f>
        <v>0.05</v>
      </c>
      <c r="M3406" s="2">
        <f>Table_ExternalData_15[[#This Row],[Price]]-Table_ExternalData_15[[#This Row],[Price]]*Table_ExternalData_15[[#This Row],[extra popust]]</f>
        <v>1.425</v>
      </c>
      <c r="N3406" s="2">
        <f>IF(M3406&lt;I3406,M3406,I3406)</f>
        <v>1.425</v>
      </c>
      <c r="O3406" s="12" t="str">
        <f>IF(N3406&lt;I3406,$U$1," ")</f>
        <v xml:space="preserve"> </v>
      </c>
      <c r="P3406" s="12" t="str">
        <f>IFERROR((O3406+30)," ")</f>
        <v xml:space="preserve"> </v>
      </c>
      <c r="Q3406" s="2">
        <f ca="1">IF(O3406=$U$1,N3406,"0")*1.22</f>
        <v>0</v>
      </c>
    </row>
    <row r="3407" spans="1:17" x14ac:dyDescent="0.25">
      <c r="A3407" t="s">
        <v>5260</v>
      </c>
      <c r="B3407" t="s">
        <v>5259</v>
      </c>
      <c r="C3407">
        <v>13435</v>
      </c>
      <c r="D3407">
        <v>1.25</v>
      </c>
      <c r="E3407">
        <f>IFERROR(VLOOKUP(Table_ExternalData_15[[#This Row],[Id]],Rabati!B:C,2,0),0)</f>
        <v>25</v>
      </c>
      <c r="F3407">
        <v>1</v>
      </c>
      <c r="G3407" t="str">
        <f>VLOOKUP(Table_ExternalData_15[[#This Row],[Id]],'Blagovna izdelek'!A:C,3,0)</f>
        <v>Ednet</v>
      </c>
      <c r="H3407">
        <f>Table_ExternalData_15[[#This Row],[Rabat]]*0.2</f>
        <v>5</v>
      </c>
      <c r="I3407" s="2">
        <f>Table_ExternalData_15[[#This Row],[Price]]-(Table_ExternalData_15[[#This Row],[Price]]*Table_ExternalData_15[[#This Row],[BB rabat]])/100</f>
        <v>1.1875</v>
      </c>
      <c r="J3407" s="2">
        <f>Table_ExternalData_15[[#This Row],[BB cena]]*Table_ExternalData_15[[#Headers],[1,22]]</f>
        <v>1.44875</v>
      </c>
      <c r="K3407" s="2">
        <f>Table_ExternalData_15[[#This Row],[Price]]*Table_ExternalData_15[[#Headers],[1,22]]</f>
        <v>1.5249999999999999</v>
      </c>
      <c r="L3407" s="7">
        <f>IF(G3407="White Shark",E3407*0.5,IF(G3407="Sbox",E3407*0.5,IF(G3407="Tenda",E3407*0.5,E3407*0.2)))/100</f>
        <v>0.05</v>
      </c>
      <c r="M3407" s="2">
        <f>Table_ExternalData_15[[#This Row],[Price]]-Table_ExternalData_15[[#This Row],[Price]]*Table_ExternalData_15[[#This Row],[extra popust]]</f>
        <v>1.1875</v>
      </c>
      <c r="N3407" s="2">
        <f>IF(M3407&lt;I3407,M3407,I3407)</f>
        <v>1.1875</v>
      </c>
      <c r="O3407" s="12" t="str">
        <f>IF(N3407&lt;I3407,$U$1," ")</f>
        <v xml:space="preserve"> </v>
      </c>
      <c r="P3407" s="12" t="str">
        <f>IFERROR((O3407+30)," ")</f>
        <v xml:space="preserve"> </v>
      </c>
      <c r="Q3407" s="2">
        <f ca="1">IF(O3407=$U$1,N3407,"0")*1.22</f>
        <v>0</v>
      </c>
    </row>
    <row r="3408" spans="1:17" x14ac:dyDescent="0.25">
      <c r="A3408" t="s">
        <v>5262</v>
      </c>
      <c r="B3408" t="s">
        <v>5261</v>
      </c>
      <c r="C3408">
        <v>13436</v>
      </c>
      <c r="D3408">
        <v>1.25</v>
      </c>
      <c r="E3408">
        <f>IFERROR(VLOOKUP(Table_ExternalData_15[[#This Row],[Id]],Rabati!B:C,2,0),0)</f>
        <v>25</v>
      </c>
      <c r="F3408">
        <v>0</v>
      </c>
      <c r="G3408" t="str">
        <f>VLOOKUP(Table_ExternalData_15[[#This Row],[Id]],'Blagovna izdelek'!A:C,3,0)</f>
        <v>Ednet</v>
      </c>
      <c r="H3408">
        <f>Table_ExternalData_15[[#This Row],[Rabat]]*0.2</f>
        <v>5</v>
      </c>
      <c r="I3408" s="2">
        <f>Table_ExternalData_15[[#This Row],[Price]]-(Table_ExternalData_15[[#This Row],[Price]]*Table_ExternalData_15[[#This Row],[BB rabat]])/100</f>
        <v>1.1875</v>
      </c>
      <c r="J3408" s="2">
        <f>Table_ExternalData_15[[#This Row],[BB cena]]*Table_ExternalData_15[[#Headers],[1,22]]</f>
        <v>1.44875</v>
      </c>
      <c r="K3408" s="2">
        <f>Table_ExternalData_15[[#This Row],[Price]]*Table_ExternalData_15[[#Headers],[1,22]]</f>
        <v>1.5249999999999999</v>
      </c>
      <c r="L3408" s="7">
        <f>IF(G3408="White Shark",E3408*0.5,IF(G3408="Sbox",E3408*0.5,IF(G3408="Tenda",E3408*0.5,E3408*0.2)))/100</f>
        <v>0.05</v>
      </c>
      <c r="M3408" s="2">
        <f>Table_ExternalData_15[[#This Row],[Price]]-Table_ExternalData_15[[#This Row],[Price]]*Table_ExternalData_15[[#This Row],[extra popust]]</f>
        <v>1.1875</v>
      </c>
      <c r="N3408" s="2">
        <f>IF(M3408&lt;I3408,M3408,I3408)</f>
        <v>1.1875</v>
      </c>
      <c r="O3408" s="12" t="str">
        <f>IF(N3408&lt;I3408,$U$1," ")</f>
        <v xml:space="preserve"> </v>
      </c>
      <c r="P3408" s="12" t="str">
        <f>IFERROR((O3408+30)," ")</f>
        <v xml:space="preserve"> </v>
      </c>
      <c r="Q3408" s="2">
        <f ca="1">IF(O3408=$U$1,N3408,"0")*1.22</f>
        <v>0</v>
      </c>
    </row>
    <row r="3409" spans="1:17" x14ac:dyDescent="0.25">
      <c r="A3409" t="s">
        <v>5723</v>
      </c>
      <c r="B3409" t="s">
        <v>5722</v>
      </c>
      <c r="C3409">
        <v>13858</v>
      </c>
      <c r="D3409">
        <v>17.239999999999998</v>
      </c>
      <c r="E3409">
        <f>IFERROR(VLOOKUP(Table_ExternalData_15[[#This Row],[Id]],Rabati!B:C,2,0),0)</f>
        <v>20</v>
      </c>
      <c r="F3409">
        <v>0</v>
      </c>
      <c r="G3409" t="str">
        <f>VLOOKUP(Table_ExternalData_15[[#This Row],[Id]],'Blagovna izdelek'!A:C,3,0)</f>
        <v>Ednet</v>
      </c>
      <c r="H3409">
        <f>Table_ExternalData_15[[#This Row],[Rabat]]*0.2</f>
        <v>4</v>
      </c>
      <c r="I3409" s="2">
        <f>Table_ExternalData_15[[#This Row],[Price]]-(Table_ExternalData_15[[#This Row],[Price]]*Table_ExternalData_15[[#This Row],[BB rabat]])/100</f>
        <v>16.5504</v>
      </c>
      <c r="J3409" s="2">
        <f>Table_ExternalData_15[[#This Row],[BB cena]]*Table_ExternalData_15[[#Headers],[1,22]]</f>
        <v>20.191488</v>
      </c>
      <c r="K3409" s="2">
        <f>Table_ExternalData_15[[#This Row],[Price]]*Table_ExternalData_15[[#Headers],[1,22]]</f>
        <v>21.032799999999998</v>
      </c>
      <c r="L3409" s="7">
        <f>IF(G3409="White Shark",E3409*0.5,IF(G3409="Sbox",E3409*0.5,IF(G3409="Tenda",E3409*0.5,E3409*0.2)))/100</f>
        <v>0.04</v>
      </c>
      <c r="M3409" s="2">
        <f>Table_ExternalData_15[[#This Row],[Price]]-Table_ExternalData_15[[#This Row],[Price]]*Table_ExternalData_15[[#This Row],[extra popust]]</f>
        <v>16.5504</v>
      </c>
      <c r="N3409" s="2">
        <f>IF(M3409&lt;I3409,M3409,I3409)</f>
        <v>16.5504</v>
      </c>
      <c r="O3409" s="12" t="str">
        <f>IF(N3409&lt;I3409,$U$1," ")</f>
        <v xml:space="preserve"> </v>
      </c>
      <c r="P3409" s="12" t="str">
        <f>IFERROR((O3409+30)," ")</f>
        <v xml:space="preserve"> </v>
      </c>
      <c r="Q3409" s="2">
        <f ca="1">IF(O3409=$U$1,N3409,"0")*1.22</f>
        <v>0</v>
      </c>
    </row>
    <row r="3410" spans="1:17" x14ac:dyDescent="0.25">
      <c r="A3410" t="s">
        <v>10131</v>
      </c>
      <c r="B3410" t="s">
        <v>10130</v>
      </c>
      <c r="C3410">
        <v>16332</v>
      </c>
      <c r="D3410">
        <v>2.06</v>
      </c>
      <c r="E3410">
        <f>IFERROR(VLOOKUP(Table_ExternalData_15[[#This Row],[Id]],Rabati!B:C,2,0),0)</f>
        <v>20</v>
      </c>
      <c r="F3410">
        <v>0</v>
      </c>
      <c r="G3410" t="str">
        <f>VLOOKUP(Table_ExternalData_15[[#This Row],[Id]],'Blagovna izdelek'!A:C,3,0)</f>
        <v>Ednet</v>
      </c>
      <c r="H3410">
        <f>Table_ExternalData_15[[#This Row],[Rabat]]*0.2</f>
        <v>4</v>
      </c>
      <c r="I3410" s="2">
        <f>Table_ExternalData_15[[#This Row],[Price]]-(Table_ExternalData_15[[#This Row],[Price]]*Table_ExternalData_15[[#This Row],[BB rabat]])/100</f>
        <v>1.9776</v>
      </c>
      <c r="J3410" s="2">
        <f>Table_ExternalData_15[[#This Row],[BB cena]]*Table_ExternalData_15[[#Headers],[1,22]]</f>
        <v>2.4126720000000001</v>
      </c>
      <c r="K3410" s="2">
        <f>Table_ExternalData_15[[#This Row],[Price]]*Table_ExternalData_15[[#Headers],[1,22]]</f>
        <v>2.5131999999999999</v>
      </c>
      <c r="L3410" s="7">
        <f>IF(G3410="White Shark",E3410*0.5,IF(G3410="Sbox",E3410*0.5,IF(G3410="Tenda",E3410*0.5,E3410*0.2)))/100</f>
        <v>0.04</v>
      </c>
      <c r="M3410" s="2">
        <f>Table_ExternalData_15[[#This Row],[Price]]-Table_ExternalData_15[[#This Row],[Price]]*Table_ExternalData_15[[#This Row],[extra popust]]</f>
        <v>1.9776</v>
      </c>
      <c r="N3410" s="2">
        <f>IF(M3410&lt;I3410,M3410,I3410)</f>
        <v>1.9776</v>
      </c>
      <c r="O3410" s="12" t="str">
        <f>IF(N3410&lt;I3410,$U$1," ")</f>
        <v xml:space="preserve"> </v>
      </c>
      <c r="P3410" s="12" t="str">
        <f>IFERROR((O3410+30)," ")</f>
        <v xml:space="preserve"> </v>
      </c>
      <c r="Q3410" s="2">
        <f ca="1">IF(O3410=$U$1,N3410,"0")*1.22</f>
        <v>0</v>
      </c>
    </row>
    <row r="3411" spans="1:17" x14ac:dyDescent="0.25">
      <c r="A3411" t="s">
        <v>908</v>
      </c>
      <c r="B3411" t="s">
        <v>907</v>
      </c>
      <c r="C3411">
        <v>7121</v>
      </c>
      <c r="D3411">
        <v>69.5</v>
      </c>
      <c r="E3411">
        <f>IFERROR(VLOOKUP(Table_ExternalData_15[[#This Row],[Id]],Rabati!B:C,2,0),0)</f>
        <v>20</v>
      </c>
      <c r="F3411">
        <v>4</v>
      </c>
      <c r="G3411" t="str">
        <f>VLOOKUP(Table_ExternalData_15[[#This Row],[Id]],'Blagovna izdelek'!A:C,3,0)</f>
        <v>DO</v>
      </c>
      <c r="H3411">
        <f>Table_ExternalData_15[[#This Row],[Rabat]]*0.2</f>
        <v>4</v>
      </c>
      <c r="I3411" s="2">
        <f>Table_ExternalData_15[[#This Row],[Price]]-(Table_ExternalData_15[[#This Row],[Price]]*Table_ExternalData_15[[#This Row],[BB rabat]])/100</f>
        <v>66.72</v>
      </c>
      <c r="J3411" s="2">
        <f>Table_ExternalData_15[[#This Row],[BB cena]]*Table_ExternalData_15[[#Headers],[1,22]]</f>
        <v>81.398399999999995</v>
      </c>
      <c r="K3411" s="2">
        <f>Table_ExternalData_15[[#This Row],[Price]]*Table_ExternalData_15[[#Headers],[1,22]]</f>
        <v>84.789999999999992</v>
      </c>
      <c r="L3411" s="7">
        <f>IF(G3411="White Shark",E3411*0.5,IF(G3411="Sbox",E3411*0.5,IF(G3411="Tenda",E3411*0.5,E3411*0.2)))/100</f>
        <v>0.04</v>
      </c>
      <c r="M3411" s="2">
        <f>Table_ExternalData_15[[#This Row],[Price]]-Table_ExternalData_15[[#This Row],[Price]]*Table_ExternalData_15[[#This Row],[extra popust]]</f>
        <v>66.72</v>
      </c>
      <c r="N3411" s="2">
        <f>IF(M3411&lt;I3411,M3411,I3411)</f>
        <v>66.72</v>
      </c>
      <c r="O3411" s="12" t="str">
        <f>IF(N3411&lt;I3411,$U$1," ")</f>
        <v xml:space="preserve"> </v>
      </c>
      <c r="P3411" s="12" t="str">
        <f>IFERROR((O3411+30)," ")</f>
        <v xml:space="preserve"> </v>
      </c>
      <c r="Q3411" s="2">
        <f ca="1">IF(O3411=$U$1,N3411,"0")*1.22</f>
        <v>0</v>
      </c>
    </row>
    <row r="3412" spans="1:17" x14ac:dyDescent="0.25">
      <c r="A3412" t="s">
        <v>1826</v>
      </c>
      <c r="B3412" t="s">
        <v>12295</v>
      </c>
      <c r="C3412">
        <v>8073</v>
      </c>
      <c r="D3412">
        <v>15.12</v>
      </c>
      <c r="E3412">
        <f>IFERROR(VLOOKUP(Table_ExternalData_15[[#This Row],[Id]],Rabati!B:C,2,0),0)</f>
        <v>10</v>
      </c>
      <c r="F3412">
        <v>9</v>
      </c>
      <c r="G3412" t="str">
        <f>VLOOKUP(Table_ExternalData_15[[#This Row],[Id]],'Blagovna izdelek'!A:C,3,0)</f>
        <v>DO</v>
      </c>
      <c r="H3412">
        <f>Table_ExternalData_15[[#This Row],[Rabat]]*0.2</f>
        <v>2</v>
      </c>
      <c r="I3412" s="2">
        <f>Table_ExternalData_15[[#This Row],[Price]]-(Table_ExternalData_15[[#This Row],[Price]]*Table_ExternalData_15[[#This Row],[BB rabat]])/100</f>
        <v>14.817599999999999</v>
      </c>
      <c r="J3412" s="2">
        <f>Table_ExternalData_15[[#This Row],[BB cena]]*Table_ExternalData_15[[#Headers],[1,22]]</f>
        <v>18.077471999999997</v>
      </c>
      <c r="K3412" s="2">
        <f>Table_ExternalData_15[[#This Row],[Price]]*Table_ExternalData_15[[#Headers],[1,22]]</f>
        <v>18.446399999999997</v>
      </c>
      <c r="L3412" s="7">
        <f>IF(G3412="White Shark",E3412*0.5,IF(G3412="Sbox",E3412*0.5,IF(G3412="Tenda",E3412*0.5,E3412*0.2)))/100</f>
        <v>0.02</v>
      </c>
      <c r="M3412" s="2">
        <f>Table_ExternalData_15[[#This Row],[Price]]-Table_ExternalData_15[[#This Row],[Price]]*Table_ExternalData_15[[#This Row],[extra popust]]</f>
        <v>14.817599999999999</v>
      </c>
      <c r="N3412" s="2">
        <f>IF(M3412&lt;I3412,M3412,I3412)</f>
        <v>14.817599999999999</v>
      </c>
      <c r="O3412" s="12" t="str">
        <f>IF(N3412&lt;I3412,$U$1," ")</f>
        <v xml:space="preserve"> </v>
      </c>
      <c r="P3412" s="12" t="str">
        <f>IFERROR((O3412+30)," ")</f>
        <v xml:space="preserve"> </v>
      </c>
      <c r="Q3412" s="2">
        <f ca="1">IF(O3412=$U$1,N3412,"0")*1.22</f>
        <v>0</v>
      </c>
    </row>
    <row r="3413" spans="1:17" x14ac:dyDescent="0.25">
      <c r="A3413" t="s">
        <v>2345</v>
      </c>
      <c r="B3413" t="s">
        <v>2344</v>
      </c>
      <c r="C3413">
        <v>8469</v>
      </c>
      <c r="D3413">
        <v>16.829999999999998</v>
      </c>
      <c r="E3413">
        <f>IFERROR(VLOOKUP(Table_ExternalData_15[[#This Row],[Id]],Rabati!B:C,2,0),0)</f>
        <v>20</v>
      </c>
      <c r="F3413">
        <v>3</v>
      </c>
      <c r="G3413" t="str">
        <f>VLOOKUP(Table_ExternalData_15[[#This Row],[Id]],'Blagovna izdelek'!A:C,3,0)</f>
        <v>DO</v>
      </c>
      <c r="H3413">
        <f>Table_ExternalData_15[[#This Row],[Rabat]]*0.2</f>
        <v>4</v>
      </c>
      <c r="I3413" s="2">
        <f>Table_ExternalData_15[[#This Row],[Price]]-(Table_ExternalData_15[[#This Row],[Price]]*Table_ExternalData_15[[#This Row],[BB rabat]])/100</f>
        <v>16.156799999999997</v>
      </c>
      <c r="J3413" s="2">
        <f>Table_ExternalData_15[[#This Row],[BB cena]]*Table_ExternalData_15[[#Headers],[1,22]]</f>
        <v>19.711295999999997</v>
      </c>
      <c r="K3413" s="2">
        <f>Table_ExternalData_15[[#This Row],[Price]]*Table_ExternalData_15[[#Headers],[1,22]]</f>
        <v>20.532599999999999</v>
      </c>
      <c r="L3413" s="7">
        <f>IF(G3413="White Shark",E3413*0.5,IF(G3413="Sbox",E3413*0.5,IF(G3413="Tenda",E3413*0.5,E3413*0.2)))/100</f>
        <v>0.04</v>
      </c>
      <c r="M3413" s="2">
        <f>Table_ExternalData_15[[#This Row],[Price]]-Table_ExternalData_15[[#This Row],[Price]]*Table_ExternalData_15[[#This Row],[extra popust]]</f>
        <v>16.156799999999997</v>
      </c>
      <c r="N3413" s="2">
        <f>IF(M3413&lt;I3413,M3413,I3413)</f>
        <v>16.156799999999997</v>
      </c>
      <c r="O3413" s="12" t="str">
        <f>IF(N3413&lt;I3413,$U$1," ")</f>
        <v xml:space="preserve"> </v>
      </c>
      <c r="P3413" s="12" t="str">
        <f>IFERROR((O3413+30)," ")</f>
        <v xml:space="preserve"> </v>
      </c>
      <c r="Q3413" s="2">
        <f ca="1">IF(O3413=$U$1,N3413,"0")*1.22</f>
        <v>0</v>
      </c>
    </row>
    <row r="3414" spans="1:17" x14ac:dyDescent="0.25">
      <c r="A3414" t="s">
        <v>2347</v>
      </c>
      <c r="B3414" t="s">
        <v>2346</v>
      </c>
      <c r="C3414">
        <v>8470</v>
      </c>
      <c r="D3414">
        <v>11.61</v>
      </c>
      <c r="E3414">
        <f>IFERROR(VLOOKUP(Table_ExternalData_15[[#This Row],[Id]],Rabati!B:C,2,0),0)</f>
        <v>20</v>
      </c>
      <c r="F3414">
        <v>0</v>
      </c>
      <c r="G3414" t="str">
        <f>VLOOKUP(Table_ExternalData_15[[#This Row],[Id]],'Blagovna izdelek'!A:C,3,0)</f>
        <v>DO</v>
      </c>
      <c r="H3414">
        <f>Table_ExternalData_15[[#This Row],[Rabat]]*0.2</f>
        <v>4</v>
      </c>
      <c r="I3414" s="2">
        <f>Table_ExternalData_15[[#This Row],[Price]]-(Table_ExternalData_15[[#This Row],[Price]]*Table_ExternalData_15[[#This Row],[BB rabat]])/100</f>
        <v>11.1456</v>
      </c>
      <c r="J3414" s="2">
        <f>Table_ExternalData_15[[#This Row],[BB cena]]*Table_ExternalData_15[[#Headers],[1,22]]</f>
        <v>13.597631999999999</v>
      </c>
      <c r="K3414" s="2">
        <f>Table_ExternalData_15[[#This Row],[Price]]*Table_ExternalData_15[[#Headers],[1,22]]</f>
        <v>14.164199999999999</v>
      </c>
      <c r="L3414" s="7">
        <f>IF(G3414="White Shark",E3414*0.5,IF(G3414="Sbox",E3414*0.5,IF(G3414="Tenda",E3414*0.5,E3414*0.2)))/100</f>
        <v>0.04</v>
      </c>
      <c r="M3414" s="2">
        <f>Table_ExternalData_15[[#This Row],[Price]]-Table_ExternalData_15[[#This Row],[Price]]*Table_ExternalData_15[[#This Row],[extra popust]]</f>
        <v>11.1456</v>
      </c>
      <c r="N3414" s="2">
        <f>IF(M3414&lt;I3414,M3414,I3414)</f>
        <v>11.1456</v>
      </c>
      <c r="O3414" s="12" t="str">
        <f>IF(N3414&lt;I3414,$U$1," ")</f>
        <v xml:space="preserve"> </v>
      </c>
      <c r="P3414" s="12" t="str">
        <f>IFERROR((O3414+30)," ")</f>
        <v xml:space="preserve"> </v>
      </c>
      <c r="Q3414" s="2">
        <f ca="1">IF(O3414=$U$1,N3414,"0")*1.22</f>
        <v>0</v>
      </c>
    </row>
    <row r="3415" spans="1:17" x14ac:dyDescent="0.25">
      <c r="A3415" t="s">
        <v>3722</v>
      </c>
      <c r="B3415" t="s">
        <v>9690</v>
      </c>
      <c r="C3415">
        <v>10067</v>
      </c>
      <c r="D3415">
        <v>7.1</v>
      </c>
      <c r="E3415">
        <f>IFERROR(VLOOKUP(Table_ExternalData_15[[#This Row],[Id]],Rabati!B:C,2,0),0)</f>
        <v>30</v>
      </c>
      <c r="F3415">
        <v>100</v>
      </c>
      <c r="G3415" t="str">
        <f>VLOOKUP(Table_ExternalData_15[[#This Row],[Id]],'Blagovna izdelek'!A:C,3,0)</f>
        <v>DO</v>
      </c>
      <c r="H3415">
        <f>Table_ExternalData_15[[#This Row],[Rabat]]*0.2</f>
        <v>6</v>
      </c>
      <c r="I3415" s="2">
        <f>Table_ExternalData_15[[#This Row],[Price]]-(Table_ExternalData_15[[#This Row],[Price]]*Table_ExternalData_15[[#This Row],[BB rabat]])/100</f>
        <v>6.6739999999999995</v>
      </c>
      <c r="J3415" s="2">
        <f>Table_ExternalData_15[[#This Row],[BB cena]]*Table_ExternalData_15[[#Headers],[1,22]]</f>
        <v>8.1422799999999995</v>
      </c>
      <c r="K3415" s="2">
        <f>Table_ExternalData_15[[#This Row],[Price]]*Table_ExternalData_15[[#Headers],[1,22]]</f>
        <v>8.661999999999999</v>
      </c>
      <c r="L3415" s="7">
        <f>IF(G3415="White Shark",E3415*0.5,IF(G3415="Sbox",E3415*0.5,IF(G3415="Tenda",E3415*0.5,E3415*0.2)))/100</f>
        <v>0.06</v>
      </c>
      <c r="M3415" s="2">
        <f>Table_ExternalData_15[[#This Row],[Price]]-Table_ExternalData_15[[#This Row],[Price]]*Table_ExternalData_15[[#This Row],[extra popust]]</f>
        <v>6.6739999999999995</v>
      </c>
      <c r="N3415" s="2">
        <f>IF(M3415&lt;I3415,M3415,I3415)</f>
        <v>6.6739999999999995</v>
      </c>
      <c r="O3415" s="12" t="str">
        <f>IF(N3415&lt;I3415,$U$1," ")</f>
        <v xml:space="preserve"> </v>
      </c>
      <c r="P3415" s="12" t="str">
        <f>IFERROR((O3415+30)," ")</f>
        <v xml:space="preserve"> </v>
      </c>
      <c r="Q3415" s="2">
        <f ca="1">IF(O3415=$U$1,N3415,"0")*1.22</f>
        <v>0</v>
      </c>
    </row>
    <row r="3416" spans="1:17" x14ac:dyDescent="0.25">
      <c r="A3416" t="s">
        <v>3724</v>
      </c>
      <c r="B3416" t="s">
        <v>3723</v>
      </c>
      <c r="C3416">
        <v>10068</v>
      </c>
      <c r="D3416">
        <v>14.94</v>
      </c>
      <c r="E3416">
        <f>IFERROR(VLOOKUP(Table_ExternalData_15[[#This Row],[Id]],Rabati!B:C,2,0),0)</f>
        <v>30</v>
      </c>
      <c r="F3416">
        <v>44</v>
      </c>
      <c r="G3416" t="str">
        <f>VLOOKUP(Table_ExternalData_15[[#This Row],[Id]],'Blagovna izdelek'!A:C,3,0)</f>
        <v>DO</v>
      </c>
      <c r="H3416">
        <f>Table_ExternalData_15[[#This Row],[Rabat]]*0.2</f>
        <v>6</v>
      </c>
      <c r="I3416" s="2">
        <f>Table_ExternalData_15[[#This Row],[Price]]-(Table_ExternalData_15[[#This Row],[Price]]*Table_ExternalData_15[[#This Row],[BB rabat]])/100</f>
        <v>14.0436</v>
      </c>
      <c r="J3416" s="2">
        <f>Table_ExternalData_15[[#This Row],[BB cena]]*Table_ExternalData_15[[#Headers],[1,22]]</f>
        <v>17.133191999999998</v>
      </c>
      <c r="K3416" s="2">
        <f>Table_ExternalData_15[[#This Row],[Price]]*Table_ExternalData_15[[#Headers],[1,22]]</f>
        <v>18.226799999999997</v>
      </c>
      <c r="L3416" s="7">
        <f>IF(G3416="White Shark",E3416*0.5,IF(G3416="Sbox",E3416*0.5,IF(G3416="Tenda",E3416*0.5,E3416*0.2)))/100</f>
        <v>0.06</v>
      </c>
      <c r="M3416" s="2">
        <f>Table_ExternalData_15[[#This Row],[Price]]-Table_ExternalData_15[[#This Row],[Price]]*Table_ExternalData_15[[#This Row],[extra popust]]</f>
        <v>14.0436</v>
      </c>
      <c r="N3416" s="2">
        <f>IF(M3416&lt;I3416,M3416,I3416)</f>
        <v>14.0436</v>
      </c>
      <c r="O3416" s="12" t="str">
        <f>IF(N3416&lt;I3416,$U$1," ")</f>
        <v xml:space="preserve"> </v>
      </c>
      <c r="P3416" s="12" t="str">
        <f>IFERROR((O3416+30)," ")</f>
        <v xml:space="preserve"> </v>
      </c>
      <c r="Q3416" s="2">
        <f ca="1">IF(O3416=$U$1,N3416,"0")*1.22</f>
        <v>0</v>
      </c>
    </row>
    <row r="3417" spans="1:17" x14ac:dyDescent="0.25">
      <c r="A3417" t="s">
        <v>3726</v>
      </c>
      <c r="B3417" t="s">
        <v>3725</v>
      </c>
      <c r="C3417">
        <v>10069</v>
      </c>
      <c r="D3417">
        <v>7.09</v>
      </c>
      <c r="E3417">
        <f>IFERROR(VLOOKUP(Table_ExternalData_15[[#This Row],[Id]],Rabati!B:C,2,0),0)</f>
        <v>20</v>
      </c>
      <c r="F3417">
        <v>16</v>
      </c>
      <c r="G3417" t="str">
        <f>VLOOKUP(Table_ExternalData_15[[#This Row],[Id]],'Blagovna izdelek'!A:C,3,0)</f>
        <v>DO</v>
      </c>
      <c r="H3417">
        <f>Table_ExternalData_15[[#This Row],[Rabat]]*0.2</f>
        <v>4</v>
      </c>
      <c r="I3417" s="2">
        <f>Table_ExternalData_15[[#This Row],[Price]]-(Table_ExternalData_15[[#This Row],[Price]]*Table_ExternalData_15[[#This Row],[BB rabat]])/100</f>
        <v>6.8064</v>
      </c>
      <c r="J3417" s="2">
        <f>Table_ExternalData_15[[#This Row],[BB cena]]*Table_ExternalData_15[[#Headers],[1,22]]</f>
        <v>8.3038080000000001</v>
      </c>
      <c r="K3417" s="2">
        <f>Table_ExternalData_15[[#This Row],[Price]]*Table_ExternalData_15[[#Headers],[1,22]]</f>
        <v>8.649799999999999</v>
      </c>
      <c r="L3417" s="7">
        <f>IF(G3417="White Shark",E3417*0.5,IF(G3417="Sbox",E3417*0.5,IF(G3417="Tenda",E3417*0.5,E3417*0.2)))/100</f>
        <v>0.04</v>
      </c>
      <c r="M3417" s="2">
        <f>Table_ExternalData_15[[#This Row],[Price]]-Table_ExternalData_15[[#This Row],[Price]]*Table_ExternalData_15[[#This Row],[extra popust]]</f>
        <v>6.8064</v>
      </c>
      <c r="N3417" s="2">
        <f>IF(M3417&lt;I3417,M3417,I3417)</f>
        <v>6.8064</v>
      </c>
      <c r="O3417" s="12" t="str">
        <f>IF(N3417&lt;I3417,$U$1," ")</f>
        <v xml:space="preserve"> </v>
      </c>
      <c r="P3417" s="12" t="str">
        <f>IFERROR((O3417+30)," ")</f>
        <v xml:space="preserve"> </v>
      </c>
      <c r="Q3417" s="2">
        <f ca="1">IF(O3417=$U$1,N3417,"0")*1.22</f>
        <v>0</v>
      </c>
    </row>
    <row r="3418" spans="1:17" x14ac:dyDescent="0.25">
      <c r="A3418" t="s">
        <v>3728</v>
      </c>
      <c r="B3418" t="s">
        <v>3727</v>
      </c>
      <c r="C3418">
        <v>10070</v>
      </c>
      <c r="D3418">
        <v>6.7</v>
      </c>
      <c r="E3418">
        <f>IFERROR(VLOOKUP(Table_ExternalData_15[[#This Row],[Id]],Rabati!B:C,2,0),0)</f>
        <v>20</v>
      </c>
      <c r="F3418">
        <v>16</v>
      </c>
      <c r="G3418" t="str">
        <f>VLOOKUP(Table_ExternalData_15[[#This Row],[Id]],'Blagovna izdelek'!A:C,3,0)</f>
        <v>DO</v>
      </c>
      <c r="H3418">
        <f>Table_ExternalData_15[[#This Row],[Rabat]]*0.2</f>
        <v>4</v>
      </c>
      <c r="I3418" s="2">
        <f>Table_ExternalData_15[[#This Row],[Price]]-(Table_ExternalData_15[[#This Row],[Price]]*Table_ExternalData_15[[#This Row],[BB rabat]])/100</f>
        <v>6.4320000000000004</v>
      </c>
      <c r="J3418" s="2">
        <f>Table_ExternalData_15[[#This Row],[BB cena]]*Table_ExternalData_15[[#Headers],[1,22]]</f>
        <v>7.8470400000000007</v>
      </c>
      <c r="K3418" s="2">
        <f>Table_ExternalData_15[[#This Row],[Price]]*Table_ExternalData_15[[#Headers],[1,22]]</f>
        <v>8.1739999999999995</v>
      </c>
      <c r="L3418" s="7">
        <f>IF(G3418="White Shark",E3418*0.5,IF(G3418="Sbox",E3418*0.5,IF(G3418="Tenda",E3418*0.5,E3418*0.2)))/100</f>
        <v>0.04</v>
      </c>
      <c r="M3418" s="2">
        <f>Table_ExternalData_15[[#This Row],[Price]]-Table_ExternalData_15[[#This Row],[Price]]*Table_ExternalData_15[[#This Row],[extra popust]]</f>
        <v>6.4320000000000004</v>
      </c>
      <c r="N3418" s="2">
        <f>IF(M3418&lt;I3418,M3418,I3418)</f>
        <v>6.4320000000000004</v>
      </c>
      <c r="O3418" s="12" t="str">
        <f>IF(N3418&lt;I3418,$U$1," ")</f>
        <v xml:space="preserve"> </v>
      </c>
      <c r="P3418" s="12" t="str">
        <f>IFERROR((O3418+30)," ")</f>
        <v xml:space="preserve"> </v>
      </c>
      <c r="Q3418" s="2">
        <f ca="1">IF(O3418=$U$1,N3418,"0")*1.22</f>
        <v>0</v>
      </c>
    </row>
    <row r="3419" spans="1:17" x14ac:dyDescent="0.25">
      <c r="A3419" t="s">
        <v>3730</v>
      </c>
      <c r="B3419" t="s">
        <v>3729</v>
      </c>
      <c r="C3419">
        <v>10071</v>
      </c>
      <c r="D3419">
        <v>5.15</v>
      </c>
      <c r="E3419">
        <f>IFERROR(VLOOKUP(Table_ExternalData_15[[#This Row],[Id]],Rabati!B:C,2,0),0)</f>
        <v>20</v>
      </c>
      <c r="F3419">
        <v>10</v>
      </c>
      <c r="G3419" t="str">
        <f>VLOOKUP(Table_ExternalData_15[[#This Row],[Id]],'Blagovna izdelek'!A:C,3,0)</f>
        <v>DO</v>
      </c>
      <c r="H3419">
        <f>Table_ExternalData_15[[#This Row],[Rabat]]*0.2</f>
        <v>4</v>
      </c>
      <c r="I3419" s="2">
        <f>Table_ExternalData_15[[#This Row],[Price]]-(Table_ExternalData_15[[#This Row],[Price]]*Table_ExternalData_15[[#This Row],[BB rabat]])/100</f>
        <v>4.944</v>
      </c>
      <c r="J3419" s="2">
        <f>Table_ExternalData_15[[#This Row],[BB cena]]*Table_ExternalData_15[[#Headers],[1,22]]</f>
        <v>6.0316799999999997</v>
      </c>
      <c r="K3419" s="2">
        <f>Table_ExternalData_15[[#This Row],[Price]]*Table_ExternalData_15[[#Headers],[1,22]]</f>
        <v>6.2830000000000004</v>
      </c>
      <c r="L3419" s="7">
        <f>IF(G3419="White Shark",E3419*0.5,IF(G3419="Sbox",E3419*0.5,IF(G3419="Tenda",E3419*0.5,E3419*0.2)))/100</f>
        <v>0.04</v>
      </c>
      <c r="M3419" s="2">
        <f>Table_ExternalData_15[[#This Row],[Price]]-Table_ExternalData_15[[#This Row],[Price]]*Table_ExternalData_15[[#This Row],[extra popust]]</f>
        <v>4.944</v>
      </c>
      <c r="N3419" s="2">
        <f>IF(M3419&lt;I3419,M3419,I3419)</f>
        <v>4.944</v>
      </c>
      <c r="O3419" s="12" t="str">
        <f>IF(N3419&lt;I3419,$U$1," ")</f>
        <v xml:space="preserve"> </v>
      </c>
      <c r="P3419" s="12" t="str">
        <f>IFERROR((O3419+30)," ")</f>
        <v xml:space="preserve"> </v>
      </c>
      <c r="Q3419" s="2">
        <f ca="1">IF(O3419=$U$1,N3419,"0")*1.22</f>
        <v>0</v>
      </c>
    </row>
    <row r="3420" spans="1:17" x14ac:dyDescent="0.25">
      <c r="A3420" t="s">
        <v>5049</v>
      </c>
      <c r="B3420" t="s">
        <v>5048</v>
      </c>
      <c r="C3420">
        <v>13189</v>
      </c>
      <c r="D3420">
        <v>90.5</v>
      </c>
      <c r="E3420">
        <f>IFERROR(VLOOKUP(Table_ExternalData_15[[#This Row],[Id]],Rabati!B:C,2,0),0)</f>
        <v>20</v>
      </c>
      <c r="F3420">
        <v>0</v>
      </c>
      <c r="G3420" t="str">
        <f>VLOOKUP(Table_ExternalData_15[[#This Row],[Id]],'Blagovna izdelek'!A:C,3,0)</f>
        <v>DO</v>
      </c>
      <c r="H3420">
        <f>Table_ExternalData_15[[#This Row],[Rabat]]*0.2</f>
        <v>4</v>
      </c>
      <c r="I3420" s="2">
        <f>Table_ExternalData_15[[#This Row],[Price]]-(Table_ExternalData_15[[#This Row],[Price]]*Table_ExternalData_15[[#This Row],[BB rabat]])/100</f>
        <v>86.88</v>
      </c>
      <c r="J3420" s="2">
        <f>Table_ExternalData_15[[#This Row],[BB cena]]*Table_ExternalData_15[[#Headers],[1,22]]</f>
        <v>105.99359999999999</v>
      </c>
      <c r="K3420" s="2">
        <f>Table_ExternalData_15[[#This Row],[Price]]*Table_ExternalData_15[[#Headers],[1,22]]</f>
        <v>110.41</v>
      </c>
      <c r="L3420" s="7">
        <f>IF(G3420="White Shark",E3420*0.5,IF(G3420="Sbox",E3420*0.5,IF(G3420="Tenda",E3420*0.5,E3420*0.2)))/100</f>
        <v>0.04</v>
      </c>
      <c r="M3420" s="2">
        <f>Table_ExternalData_15[[#This Row],[Price]]-Table_ExternalData_15[[#This Row],[Price]]*Table_ExternalData_15[[#This Row],[extra popust]]</f>
        <v>86.88</v>
      </c>
      <c r="N3420" s="2">
        <f>IF(M3420&lt;I3420,M3420,I3420)</f>
        <v>86.88</v>
      </c>
      <c r="O3420" s="12" t="str">
        <f>IF(N3420&lt;I3420,$U$1," ")</f>
        <v xml:space="preserve"> </v>
      </c>
      <c r="P3420" s="12" t="str">
        <f>IFERROR((O3420+30)," ")</f>
        <v xml:space="preserve"> </v>
      </c>
      <c r="Q3420" s="2">
        <f ca="1">IF(O3420=$U$1,N3420,"0")*1.22</f>
        <v>0</v>
      </c>
    </row>
    <row r="3421" spans="1:17" x14ac:dyDescent="0.25">
      <c r="A3421" t="s">
        <v>6669</v>
      </c>
      <c r="B3421" t="s">
        <v>6668</v>
      </c>
      <c r="C3421">
        <v>14693</v>
      </c>
      <c r="D3421">
        <v>7.25</v>
      </c>
      <c r="E3421">
        <f>IFERROR(VLOOKUP(Table_ExternalData_15[[#This Row],[Id]],Rabati!B:C,2,0),0)</f>
        <v>20</v>
      </c>
      <c r="F3421">
        <v>11</v>
      </c>
      <c r="G3421" t="str">
        <f>VLOOKUP(Table_ExternalData_15[[#This Row],[Id]],'Blagovna izdelek'!A:C,3,0)</f>
        <v>DO</v>
      </c>
      <c r="H3421">
        <f>Table_ExternalData_15[[#This Row],[Rabat]]*0.2</f>
        <v>4</v>
      </c>
      <c r="I3421" s="2">
        <f>Table_ExternalData_15[[#This Row],[Price]]-(Table_ExternalData_15[[#This Row],[Price]]*Table_ExternalData_15[[#This Row],[BB rabat]])/100</f>
        <v>6.96</v>
      </c>
      <c r="J3421" s="2">
        <f>Table_ExternalData_15[[#This Row],[BB cena]]*Table_ExternalData_15[[#Headers],[1,22]]</f>
        <v>8.4911999999999992</v>
      </c>
      <c r="K3421" s="2">
        <f>Table_ExternalData_15[[#This Row],[Price]]*Table_ExternalData_15[[#Headers],[1,22]]</f>
        <v>8.8450000000000006</v>
      </c>
      <c r="L3421" s="7">
        <f>IF(G3421="White Shark",E3421*0.5,IF(G3421="Sbox",E3421*0.5,IF(G3421="Tenda",E3421*0.5,E3421*0.2)))/100</f>
        <v>0.04</v>
      </c>
      <c r="M3421" s="2">
        <f>Table_ExternalData_15[[#This Row],[Price]]-Table_ExternalData_15[[#This Row],[Price]]*Table_ExternalData_15[[#This Row],[extra popust]]</f>
        <v>6.96</v>
      </c>
      <c r="N3421" s="2">
        <f>IF(M3421&lt;I3421,M3421,I3421)</f>
        <v>6.96</v>
      </c>
      <c r="O3421" s="12" t="str">
        <f>IF(N3421&lt;I3421,$U$1," ")</f>
        <v xml:space="preserve"> </v>
      </c>
      <c r="P3421" s="12" t="str">
        <f>IFERROR((O3421+30)," ")</f>
        <v xml:space="preserve"> </v>
      </c>
      <c r="Q3421" s="2">
        <f ca="1">IF(O3421=$U$1,N3421,"0")*1.22</f>
        <v>0</v>
      </c>
    </row>
    <row r="3422" spans="1:17" x14ac:dyDescent="0.25">
      <c r="A3422" t="s">
        <v>6671</v>
      </c>
      <c r="B3422" t="s">
        <v>6670</v>
      </c>
      <c r="C3422">
        <v>14694</v>
      </c>
      <c r="D3422">
        <v>13.4</v>
      </c>
      <c r="E3422">
        <f>IFERROR(VLOOKUP(Table_ExternalData_15[[#This Row],[Id]],Rabati!B:C,2,0),0)</f>
        <v>20</v>
      </c>
      <c r="F3422">
        <v>14</v>
      </c>
      <c r="G3422" t="str">
        <f>VLOOKUP(Table_ExternalData_15[[#This Row],[Id]],'Blagovna izdelek'!A:C,3,0)</f>
        <v>DO</v>
      </c>
      <c r="H3422">
        <f>Table_ExternalData_15[[#This Row],[Rabat]]*0.2</f>
        <v>4</v>
      </c>
      <c r="I3422" s="2">
        <f>Table_ExternalData_15[[#This Row],[Price]]-(Table_ExternalData_15[[#This Row],[Price]]*Table_ExternalData_15[[#This Row],[BB rabat]])/100</f>
        <v>12.864000000000001</v>
      </c>
      <c r="J3422" s="2">
        <f>Table_ExternalData_15[[#This Row],[BB cena]]*Table_ExternalData_15[[#Headers],[1,22]]</f>
        <v>15.694080000000001</v>
      </c>
      <c r="K3422" s="2">
        <f>Table_ExternalData_15[[#This Row],[Price]]*Table_ExternalData_15[[#Headers],[1,22]]</f>
        <v>16.347999999999999</v>
      </c>
      <c r="L3422" s="7">
        <f>IF(G3422="White Shark",E3422*0.5,IF(G3422="Sbox",E3422*0.5,IF(G3422="Tenda",E3422*0.5,E3422*0.2)))/100</f>
        <v>0.04</v>
      </c>
      <c r="M3422" s="2">
        <f>Table_ExternalData_15[[#This Row],[Price]]-Table_ExternalData_15[[#This Row],[Price]]*Table_ExternalData_15[[#This Row],[extra popust]]</f>
        <v>12.864000000000001</v>
      </c>
      <c r="N3422" s="2">
        <f>IF(M3422&lt;I3422,M3422,I3422)</f>
        <v>12.864000000000001</v>
      </c>
      <c r="O3422" s="12" t="str">
        <f>IF(N3422&lt;I3422,$U$1," ")</f>
        <v xml:space="preserve"> </v>
      </c>
      <c r="P3422" s="12" t="str">
        <f>IFERROR((O3422+30)," ")</f>
        <v xml:space="preserve"> </v>
      </c>
      <c r="Q3422" s="2">
        <f ca="1">IF(O3422=$U$1,N3422,"0")*1.22</f>
        <v>0</v>
      </c>
    </row>
    <row r="3423" spans="1:17" x14ac:dyDescent="0.25">
      <c r="A3423" t="s">
        <v>7199</v>
      </c>
      <c r="B3423" t="s">
        <v>7198</v>
      </c>
      <c r="C3423">
        <v>15093</v>
      </c>
      <c r="D3423">
        <v>1.88</v>
      </c>
      <c r="E3423">
        <f>IFERROR(VLOOKUP(Table_ExternalData_15[[#This Row],[Id]],Rabati!B:C,2,0),0)</f>
        <v>20</v>
      </c>
      <c r="F3423">
        <v>57</v>
      </c>
      <c r="G3423" t="str">
        <f>VLOOKUP(Table_ExternalData_15[[#This Row],[Id]],'Blagovna izdelek'!A:C,3,0)</f>
        <v>DO</v>
      </c>
      <c r="H3423">
        <f>Table_ExternalData_15[[#This Row],[Rabat]]*0.2</f>
        <v>4</v>
      </c>
      <c r="I3423" s="2">
        <f>Table_ExternalData_15[[#This Row],[Price]]-(Table_ExternalData_15[[#This Row],[Price]]*Table_ExternalData_15[[#This Row],[BB rabat]])/100</f>
        <v>1.8048</v>
      </c>
      <c r="J3423" s="2">
        <f>Table_ExternalData_15[[#This Row],[BB cena]]*Table_ExternalData_15[[#Headers],[1,22]]</f>
        <v>2.2018559999999998</v>
      </c>
      <c r="K3423" s="2">
        <f>Table_ExternalData_15[[#This Row],[Price]]*Table_ExternalData_15[[#Headers],[1,22]]</f>
        <v>2.2935999999999996</v>
      </c>
      <c r="L3423" s="7">
        <f>IF(G3423="White Shark",E3423*0.5,IF(G3423="Sbox",E3423*0.5,IF(G3423="Tenda",E3423*0.5,E3423*0.2)))/100</f>
        <v>0.04</v>
      </c>
      <c r="M3423" s="2">
        <f>Table_ExternalData_15[[#This Row],[Price]]-Table_ExternalData_15[[#This Row],[Price]]*Table_ExternalData_15[[#This Row],[extra popust]]</f>
        <v>1.8048</v>
      </c>
      <c r="N3423" s="2">
        <f>IF(M3423&lt;I3423,M3423,I3423)</f>
        <v>1.8048</v>
      </c>
      <c r="O3423" s="12" t="str">
        <f>IF(N3423&lt;I3423,$U$1," ")</f>
        <v xml:space="preserve"> </v>
      </c>
      <c r="P3423" s="12" t="str">
        <f>IFERROR((O3423+30)," ")</f>
        <v xml:space="preserve"> </v>
      </c>
      <c r="Q3423" s="2">
        <f ca="1">IF(O3423=$U$1,N3423,"0")*1.22</f>
        <v>0</v>
      </c>
    </row>
    <row r="3424" spans="1:17" x14ac:dyDescent="0.25">
      <c r="A3424" t="s">
        <v>7295</v>
      </c>
      <c r="B3424" t="s">
        <v>7294</v>
      </c>
      <c r="C3424">
        <v>15155</v>
      </c>
      <c r="D3424">
        <v>2.98</v>
      </c>
      <c r="E3424">
        <f>IFERROR(VLOOKUP(Table_ExternalData_15[[#This Row],[Id]],Rabati!B:C,2,0),0)</f>
        <v>20</v>
      </c>
      <c r="F3424">
        <v>22</v>
      </c>
      <c r="G3424" t="str">
        <f>VLOOKUP(Table_ExternalData_15[[#This Row],[Id]],'Blagovna izdelek'!A:C,3,0)</f>
        <v>DO</v>
      </c>
      <c r="H3424">
        <f>Table_ExternalData_15[[#This Row],[Rabat]]*0.2</f>
        <v>4</v>
      </c>
      <c r="I3424" s="2">
        <f>Table_ExternalData_15[[#This Row],[Price]]-(Table_ExternalData_15[[#This Row],[Price]]*Table_ExternalData_15[[#This Row],[BB rabat]])/100</f>
        <v>2.8607999999999998</v>
      </c>
      <c r="J3424" s="2">
        <f>Table_ExternalData_15[[#This Row],[BB cena]]*Table_ExternalData_15[[#Headers],[1,22]]</f>
        <v>3.4901759999999995</v>
      </c>
      <c r="K3424" s="2">
        <f>Table_ExternalData_15[[#This Row],[Price]]*Table_ExternalData_15[[#Headers],[1,22]]</f>
        <v>3.6355999999999997</v>
      </c>
      <c r="L3424" s="7">
        <f>IF(G3424="White Shark",E3424*0.5,IF(G3424="Sbox",E3424*0.5,IF(G3424="Tenda",E3424*0.5,E3424*0.2)))/100</f>
        <v>0.04</v>
      </c>
      <c r="M3424" s="2">
        <f>Table_ExternalData_15[[#This Row],[Price]]-Table_ExternalData_15[[#This Row],[Price]]*Table_ExternalData_15[[#This Row],[extra popust]]</f>
        <v>2.8607999999999998</v>
      </c>
      <c r="N3424" s="2">
        <f>IF(M3424&lt;I3424,M3424,I3424)</f>
        <v>2.8607999999999998</v>
      </c>
      <c r="O3424" s="12" t="str">
        <f>IF(N3424&lt;I3424,$U$1," ")</f>
        <v xml:space="preserve"> </v>
      </c>
      <c r="P3424" s="12" t="str">
        <f>IFERROR((O3424+30)," ")</f>
        <v xml:space="preserve"> </v>
      </c>
      <c r="Q3424" s="2">
        <f ca="1">IF(O3424=$U$1,N3424,"0")*1.22</f>
        <v>0</v>
      </c>
    </row>
    <row r="3425" spans="1:17" x14ac:dyDescent="0.25">
      <c r="A3425" t="s">
        <v>7516</v>
      </c>
      <c r="B3425" t="s">
        <v>7515</v>
      </c>
      <c r="C3425">
        <v>15290</v>
      </c>
      <c r="D3425">
        <v>5.41</v>
      </c>
      <c r="E3425">
        <f>IFERROR(VLOOKUP(Table_ExternalData_15[[#This Row],[Id]],Rabati!B:C,2,0),0)</f>
        <v>30</v>
      </c>
      <c r="F3425">
        <v>0</v>
      </c>
      <c r="G3425" t="str">
        <f>VLOOKUP(Table_ExternalData_15[[#This Row],[Id]],'Blagovna izdelek'!A:C,3,0)</f>
        <v>DO</v>
      </c>
      <c r="H3425">
        <f>Table_ExternalData_15[[#This Row],[Rabat]]*0.2</f>
        <v>6</v>
      </c>
      <c r="I3425" s="2">
        <f>Table_ExternalData_15[[#This Row],[Price]]-(Table_ExternalData_15[[#This Row],[Price]]*Table_ExternalData_15[[#This Row],[BB rabat]])/100</f>
        <v>5.0853999999999999</v>
      </c>
      <c r="J3425" s="2">
        <f>Table_ExternalData_15[[#This Row],[BB cena]]*Table_ExternalData_15[[#Headers],[1,22]]</f>
        <v>6.2041879999999994</v>
      </c>
      <c r="K3425" s="2">
        <f>Table_ExternalData_15[[#This Row],[Price]]*Table_ExternalData_15[[#Headers],[1,22]]</f>
        <v>6.6002000000000001</v>
      </c>
      <c r="L3425" s="7">
        <f>IF(G3425="White Shark",E3425*0.5,IF(G3425="Sbox",E3425*0.5,IF(G3425="Tenda",E3425*0.5,E3425*0.2)))/100</f>
        <v>0.06</v>
      </c>
      <c r="M3425" s="2">
        <f>Table_ExternalData_15[[#This Row],[Price]]-Table_ExternalData_15[[#This Row],[Price]]*Table_ExternalData_15[[#This Row],[extra popust]]</f>
        <v>5.0853999999999999</v>
      </c>
      <c r="N3425" s="2">
        <f>IF(M3425&lt;I3425,M3425,I3425)</f>
        <v>5.0853999999999999</v>
      </c>
      <c r="O3425" s="12" t="str">
        <f>IF(N3425&lt;I3425,$U$1," ")</f>
        <v xml:space="preserve"> </v>
      </c>
      <c r="P3425" s="12" t="str">
        <f>IFERROR((O3425+30)," ")</f>
        <v xml:space="preserve"> </v>
      </c>
      <c r="Q3425" s="2">
        <f ca="1">IF(O3425=$U$1,N3425,"0")*1.22</f>
        <v>0</v>
      </c>
    </row>
    <row r="3426" spans="1:17" x14ac:dyDescent="0.25">
      <c r="A3426" t="s">
        <v>34</v>
      </c>
      <c r="B3426" t="s">
        <v>33</v>
      </c>
      <c r="C3426">
        <v>5594</v>
      </c>
      <c r="D3426">
        <v>21.3</v>
      </c>
      <c r="E3426">
        <f>IFERROR(VLOOKUP(Table_ExternalData_15[[#This Row],[Id]],Rabati!B:C,2,0),0)</f>
        <v>20</v>
      </c>
      <c r="F3426">
        <v>9</v>
      </c>
      <c r="G3426" t="str">
        <f>VLOOKUP(Table_ExternalData_15[[#This Row],[Id]],'Blagovna izdelek'!A:C,3,0)</f>
        <v>Digitus</v>
      </c>
      <c r="H3426">
        <f>Table_ExternalData_15[[#This Row],[Rabat]]*0.2</f>
        <v>4</v>
      </c>
      <c r="I3426" s="2">
        <f>Table_ExternalData_15[[#This Row],[Price]]-(Table_ExternalData_15[[#This Row],[Price]]*Table_ExternalData_15[[#This Row],[BB rabat]])/100</f>
        <v>20.448</v>
      </c>
      <c r="J3426" s="2">
        <f>Table_ExternalData_15[[#This Row],[BB cena]]*Table_ExternalData_15[[#Headers],[1,22]]</f>
        <v>24.946560000000002</v>
      </c>
      <c r="K3426" s="2">
        <f>Table_ExternalData_15[[#This Row],[Price]]*Table_ExternalData_15[[#Headers],[1,22]]</f>
        <v>25.986000000000001</v>
      </c>
      <c r="L3426" s="7">
        <f>IF(G3426="White Shark",E3426*0.5,IF(G3426="Sbox",E3426*0.5,IF(G3426="Tenda",E3426*0.5,E3426*0.2)))/100</f>
        <v>0.04</v>
      </c>
      <c r="M3426" s="2">
        <f>Table_ExternalData_15[[#This Row],[Price]]-Table_ExternalData_15[[#This Row],[Price]]*Table_ExternalData_15[[#This Row],[extra popust]]</f>
        <v>20.448</v>
      </c>
      <c r="N3426" s="2">
        <f>IF(M3426&lt;I3426,M3426,I3426)</f>
        <v>20.448</v>
      </c>
      <c r="O3426" s="12" t="str">
        <f>IF(N3426&lt;I3426,$U$1," ")</f>
        <v xml:space="preserve"> </v>
      </c>
      <c r="P3426" s="12" t="str">
        <f>IFERROR((O3426+30)," ")</f>
        <v xml:space="preserve"> </v>
      </c>
      <c r="Q3426" s="2">
        <f ca="1">IF(O3426=$U$1,N3426,"0")*1.22</f>
        <v>0</v>
      </c>
    </row>
    <row r="3427" spans="1:17" x14ac:dyDescent="0.25">
      <c r="A3427" t="s">
        <v>38</v>
      </c>
      <c r="B3427" t="s">
        <v>37</v>
      </c>
      <c r="C3427">
        <v>5598</v>
      </c>
      <c r="D3427">
        <v>25.2</v>
      </c>
      <c r="E3427">
        <f>IFERROR(VLOOKUP(Table_ExternalData_15[[#This Row],[Id]],Rabati!B:C,2,0),0)</f>
        <v>20</v>
      </c>
      <c r="F3427">
        <v>0</v>
      </c>
      <c r="G3427" t="str">
        <f>VLOOKUP(Table_ExternalData_15[[#This Row],[Id]],'Blagovna izdelek'!A:C,3,0)</f>
        <v>Digitus</v>
      </c>
      <c r="H3427">
        <f>Table_ExternalData_15[[#This Row],[Rabat]]*0.2</f>
        <v>4</v>
      </c>
      <c r="I3427" s="2">
        <f>Table_ExternalData_15[[#This Row],[Price]]-(Table_ExternalData_15[[#This Row],[Price]]*Table_ExternalData_15[[#This Row],[BB rabat]])/100</f>
        <v>24.192</v>
      </c>
      <c r="J3427" s="2">
        <f>Table_ExternalData_15[[#This Row],[BB cena]]*Table_ExternalData_15[[#Headers],[1,22]]</f>
        <v>29.514240000000001</v>
      </c>
      <c r="K3427" s="2">
        <f>Table_ExternalData_15[[#This Row],[Price]]*Table_ExternalData_15[[#Headers],[1,22]]</f>
        <v>30.744</v>
      </c>
      <c r="L3427" s="7">
        <f>IF(G3427="White Shark",E3427*0.5,IF(G3427="Sbox",E3427*0.5,IF(G3427="Tenda",E3427*0.5,E3427*0.2)))/100</f>
        <v>0.04</v>
      </c>
      <c r="M3427" s="2">
        <f>Table_ExternalData_15[[#This Row],[Price]]-Table_ExternalData_15[[#This Row],[Price]]*Table_ExternalData_15[[#This Row],[extra popust]]</f>
        <v>24.192</v>
      </c>
      <c r="N3427" s="2">
        <f>IF(M3427&lt;I3427,M3427,I3427)</f>
        <v>24.192</v>
      </c>
      <c r="O3427" s="12" t="str">
        <f>IF(N3427&lt;I3427,$U$1," ")</f>
        <v xml:space="preserve"> </v>
      </c>
      <c r="P3427" s="12" t="str">
        <f>IFERROR((O3427+30)," ")</f>
        <v xml:space="preserve"> </v>
      </c>
      <c r="Q3427" s="2">
        <f ca="1">IF(O3427=$U$1,N3427,"0")*1.22</f>
        <v>0</v>
      </c>
    </row>
    <row r="3428" spans="1:17" x14ac:dyDescent="0.25">
      <c r="A3428" t="s">
        <v>72</v>
      </c>
      <c r="B3428" t="s">
        <v>71</v>
      </c>
      <c r="C3428">
        <v>5644</v>
      </c>
      <c r="D3428">
        <v>16.850000000000001</v>
      </c>
      <c r="E3428">
        <f>IFERROR(VLOOKUP(Table_ExternalData_15[[#This Row],[Id]],Rabati!B:C,2,0),0)</f>
        <v>20</v>
      </c>
      <c r="F3428">
        <v>0</v>
      </c>
      <c r="G3428" t="str">
        <f>VLOOKUP(Table_ExternalData_15[[#This Row],[Id]],'Blagovna izdelek'!A:C,3,0)</f>
        <v>Digitus</v>
      </c>
      <c r="H3428">
        <f>Table_ExternalData_15[[#This Row],[Rabat]]*0.2</f>
        <v>4</v>
      </c>
      <c r="I3428" s="2">
        <f>Table_ExternalData_15[[#This Row],[Price]]-(Table_ExternalData_15[[#This Row],[Price]]*Table_ExternalData_15[[#This Row],[BB rabat]])/100</f>
        <v>16.176000000000002</v>
      </c>
      <c r="J3428" s="2">
        <f>Table_ExternalData_15[[#This Row],[BB cena]]*Table_ExternalData_15[[#Headers],[1,22]]</f>
        <v>19.734720000000003</v>
      </c>
      <c r="K3428" s="2">
        <f>Table_ExternalData_15[[#This Row],[Price]]*Table_ExternalData_15[[#Headers],[1,22]]</f>
        <v>20.557000000000002</v>
      </c>
      <c r="L3428" s="7">
        <f>IF(G3428="White Shark",E3428*0.5,IF(G3428="Sbox",E3428*0.5,IF(G3428="Tenda",E3428*0.5,E3428*0.2)))/100</f>
        <v>0.04</v>
      </c>
      <c r="M3428" s="2">
        <f>Table_ExternalData_15[[#This Row],[Price]]-Table_ExternalData_15[[#This Row],[Price]]*Table_ExternalData_15[[#This Row],[extra popust]]</f>
        <v>16.176000000000002</v>
      </c>
      <c r="N3428" s="2">
        <f>IF(M3428&lt;I3428,M3428,I3428)</f>
        <v>16.176000000000002</v>
      </c>
      <c r="O3428" s="12" t="str">
        <f>IF(N3428&lt;I3428,$U$1," ")</f>
        <v xml:space="preserve"> </v>
      </c>
      <c r="P3428" s="12" t="str">
        <f>IFERROR((O3428+30)," ")</f>
        <v xml:space="preserve"> </v>
      </c>
      <c r="Q3428" s="2">
        <f ca="1">IF(O3428=$U$1,N3428,"0")*1.22</f>
        <v>0</v>
      </c>
    </row>
    <row r="3429" spans="1:17" x14ac:dyDescent="0.25">
      <c r="A3429" t="s">
        <v>96</v>
      </c>
      <c r="B3429" t="s">
        <v>10517</v>
      </c>
      <c r="C3429">
        <v>5670</v>
      </c>
      <c r="D3429">
        <v>1.97</v>
      </c>
      <c r="E3429">
        <f>IFERROR(VLOOKUP(Table_ExternalData_15[[#This Row],[Id]],Rabati!B:C,2,0),0)</f>
        <v>30</v>
      </c>
      <c r="F3429">
        <v>0</v>
      </c>
      <c r="G3429" t="str">
        <f>VLOOKUP(Table_ExternalData_15[[#This Row],[Id]],'Blagovna izdelek'!A:C,3,0)</f>
        <v>Digitus</v>
      </c>
      <c r="H3429">
        <f>Table_ExternalData_15[[#This Row],[Rabat]]*0.2</f>
        <v>6</v>
      </c>
      <c r="I3429" s="2">
        <f>Table_ExternalData_15[[#This Row],[Price]]-(Table_ExternalData_15[[#This Row],[Price]]*Table_ExternalData_15[[#This Row],[BB rabat]])/100</f>
        <v>1.8517999999999999</v>
      </c>
      <c r="J3429" s="2">
        <f>Table_ExternalData_15[[#This Row],[BB cena]]*Table_ExternalData_15[[#Headers],[1,22]]</f>
        <v>2.2591959999999998</v>
      </c>
      <c r="K3429" s="2">
        <f>Table_ExternalData_15[[#This Row],[Price]]*Table_ExternalData_15[[#Headers],[1,22]]</f>
        <v>2.4034</v>
      </c>
      <c r="L3429" s="7">
        <f>IF(G3429="White Shark",E3429*0.5,IF(G3429="Sbox",E3429*0.5,IF(G3429="Tenda",E3429*0.5,E3429*0.2)))/100</f>
        <v>0.06</v>
      </c>
      <c r="M3429" s="2">
        <f>Table_ExternalData_15[[#This Row],[Price]]-Table_ExternalData_15[[#This Row],[Price]]*Table_ExternalData_15[[#This Row],[extra popust]]</f>
        <v>1.8517999999999999</v>
      </c>
      <c r="N3429" s="2">
        <f>IF(M3429&lt;I3429,M3429,I3429)</f>
        <v>1.8517999999999999</v>
      </c>
      <c r="O3429" s="12" t="str">
        <f>IF(N3429&lt;I3429,$U$1," ")</f>
        <v xml:space="preserve"> </v>
      </c>
      <c r="P3429" s="12" t="str">
        <f>IFERROR((O3429+30)," ")</f>
        <v xml:space="preserve"> </v>
      </c>
      <c r="Q3429" s="2">
        <f ca="1">IF(O3429=$U$1,N3429,"0")*1.22</f>
        <v>0</v>
      </c>
    </row>
    <row r="3430" spans="1:17" x14ac:dyDescent="0.25">
      <c r="A3430" t="s">
        <v>97</v>
      </c>
      <c r="B3430" t="s">
        <v>10518</v>
      </c>
      <c r="C3430">
        <v>5671</v>
      </c>
      <c r="D3430">
        <v>3.58</v>
      </c>
      <c r="E3430">
        <f>IFERROR(VLOOKUP(Table_ExternalData_15[[#This Row],[Id]],Rabati!B:C,2,0),0)</f>
        <v>30</v>
      </c>
      <c r="F3430">
        <v>0</v>
      </c>
      <c r="G3430" t="str">
        <f>VLOOKUP(Table_ExternalData_15[[#This Row],[Id]],'Blagovna izdelek'!A:C,3,0)</f>
        <v>Digitus</v>
      </c>
      <c r="H3430">
        <f>Table_ExternalData_15[[#This Row],[Rabat]]*0.2</f>
        <v>6</v>
      </c>
      <c r="I3430" s="2">
        <f>Table_ExternalData_15[[#This Row],[Price]]-(Table_ExternalData_15[[#This Row],[Price]]*Table_ExternalData_15[[#This Row],[BB rabat]])/100</f>
        <v>3.3652000000000002</v>
      </c>
      <c r="J3430" s="2">
        <f>Table_ExternalData_15[[#This Row],[BB cena]]*Table_ExternalData_15[[#Headers],[1,22]]</f>
        <v>4.1055440000000001</v>
      </c>
      <c r="K3430" s="2">
        <f>Table_ExternalData_15[[#This Row],[Price]]*Table_ExternalData_15[[#Headers],[1,22]]</f>
        <v>4.3676000000000004</v>
      </c>
      <c r="L3430" s="7">
        <f>IF(G3430="White Shark",E3430*0.5,IF(G3430="Sbox",E3430*0.5,IF(G3430="Tenda",E3430*0.5,E3430*0.2)))/100</f>
        <v>0.06</v>
      </c>
      <c r="M3430" s="2">
        <f>Table_ExternalData_15[[#This Row],[Price]]-Table_ExternalData_15[[#This Row],[Price]]*Table_ExternalData_15[[#This Row],[extra popust]]</f>
        <v>3.3652000000000002</v>
      </c>
      <c r="N3430" s="2">
        <f>IF(M3430&lt;I3430,M3430,I3430)</f>
        <v>3.3652000000000002</v>
      </c>
      <c r="O3430" s="12" t="str">
        <f>IF(N3430&lt;I3430,$U$1," ")</f>
        <v xml:space="preserve"> </v>
      </c>
      <c r="P3430" s="12" t="str">
        <f>IFERROR((O3430+30)," ")</f>
        <v xml:space="preserve"> </v>
      </c>
      <c r="Q3430" s="2">
        <f ca="1">IF(O3430=$U$1,N3430,"0")*1.22</f>
        <v>0</v>
      </c>
    </row>
    <row r="3431" spans="1:17" x14ac:dyDescent="0.25">
      <c r="A3431" t="s">
        <v>98</v>
      </c>
      <c r="B3431" t="s">
        <v>10519</v>
      </c>
      <c r="C3431">
        <v>5672</v>
      </c>
      <c r="D3431">
        <v>4.6900000000000004</v>
      </c>
      <c r="E3431">
        <f>IFERROR(VLOOKUP(Table_ExternalData_15[[#This Row],[Id]],Rabati!B:C,2,0),0)</f>
        <v>30</v>
      </c>
      <c r="F3431">
        <v>0</v>
      </c>
      <c r="G3431" t="str">
        <f>VLOOKUP(Table_ExternalData_15[[#This Row],[Id]],'Blagovna izdelek'!A:C,3,0)</f>
        <v>Digitus</v>
      </c>
      <c r="H3431">
        <f>Table_ExternalData_15[[#This Row],[Rabat]]*0.2</f>
        <v>6</v>
      </c>
      <c r="I3431" s="2">
        <f>Table_ExternalData_15[[#This Row],[Price]]-(Table_ExternalData_15[[#This Row],[Price]]*Table_ExternalData_15[[#This Row],[BB rabat]])/100</f>
        <v>4.4086000000000007</v>
      </c>
      <c r="J3431" s="2">
        <f>Table_ExternalData_15[[#This Row],[BB cena]]*Table_ExternalData_15[[#Headers],[1,22]]</f>
        <v>5.3784920000000005</v>
      </c>
      <c r="K3431" s="2">
        <f>Table_ExternalData_15[[#This Row],[Price]]*Table_ExternalData_15[[#Headers],[1,22]]</f>
        <v>5.7218</v>
      </c>
      <c r="L3431" s="7">
        <f>IF(G3431="White Shark",E3431*0.5,IF(G3431="Sbox",E3431*0.5,IF(G3431="Tenda",E3431*0.5,E3431*0.2)))/100</f>
        <v>0.06</v>
      </c>
      <c r="M3431" s="2">
        <f>Table_ExternalData_15[[#This Row],[Price]]-Table_ExternalData_15[[#This Row],[Price]]*Table_ExternalData_15[[#This Row],[extra popust]]</f>
        <v>4.4086000000000007</v>
      </c>
      <c r="N3431" s="2">
        <f>IF(M3431&lt;I3431,M3431,I3431)</f>
        <v>4.4086000000000007</v>
      </c>
      <c r="O3431" s="12" t="str">
        <f>IF(N3431&lt;I3431,$U$1," ")</f>
        <v xml:space="preserve"> </v>
      </c>
      <c r="P3431" s="12" t="str">
        <f>IFERROR((O3431+30)," ")</f>
        <v xml:space="preserve"> </v>
      </c>
      <c r="Q3431" s="2">
        <f ca="1">IF(O3431=$U$1,N3431,"0")*1.22</f>
        <v>0</v>
      </c>
    </row>
    <row r="3432" spans="1:17" x14ac:dyDescent="0.25">
      <c r="A3432" t="s">
        <v>99</v>
      </c>
      <c r="B3432" t="s">
        <v>10520</v>
      </c>
      <c r="C3432">
        <v>5673</v>
      </c>
      <c r="D3432">
        <v>2.78</v>
      </c>
      <c r="E3432">
        <f>IFERROR(VLOOKUP(Table_ExternalData_15[[#This Row],[Id]],Rabati!B:C,2,0),0)</f>
        <v>30</v>
      </c>
      <c r="F3432">
        <v>4</v>
      </c>
      <c r="G3432" t="str">
        <f>VLOOKUP(Table_ExternalData_15[[#This Row],[Id]],'Blagovna izdelek'!A:C,3,0)</f>
        <v>Digitus</v>
      </c>
      <c r="H3432">
        <f>Table_ExternalData_15[[#This Row],[Rabat]]*0.2</f>
        <v>6</v>
      </c>
      <c r="I3432" s="2">
        <f>Table_ExternalData_15[[#This Row],[Price]]-(Table_ExternalData_15[[#This Row],[Price]]*Table_ExternalData_15[[#This Row],[BB rabat]])/100</f>
        <v>2.6132</v>
      </c>
      <c r="J3432" s="2">
        <f>Table_ExternalData_15[[#This Row],[BB cena]]*Table_ExternalData_15[[#Headers],[1,22]]</f>
        <v>3.188104</v>
      </c>
      <c r="K3432" s="2">
        <f>Table_ExternalData_15[[#This Row],[Price]]*Table_ExternalData_15[[#Headers],[1,22]]</f>
        <v>3.3915999999999995</v>
      </c>
      <c r="L3432" s="7">
        <f>IF(G3432="White Shark",E3432*0.5,IF(G3432="Sbox",E3432*0.5,IF(G3432="Tenda",E3432*0.5,E3432*0.2)))/100</f>
        <v>0.06</v>
      </c>
      <c r="M3432" s="2">
        <f>Table_ExternalData_15[[#This Row],[Price]]-Table_ExternalData_15[[#This Row],[Price]]*Table_ExternalData_15[[#This Row],[extra popust]]</f>
        <v>2.6132</v>
      </c>
      <c r="N3432" s="2">
        <f>IF(M3432&lt;I3432,M3432,I3432)</f>
        <v>2.6132</v>
      </c>
      <c r="O3432" s="12" t="str">
        <f>IF(N3432&lt;I3432,$U$1," ")</f>
        <v xml:space="preserve"> </v>
      </c>
      <c r="P3432" s="12" t="str">
        <f>IFERROR((O3432+30)," ")</f>
        <v xml:space="preserve"> </v>
      </c>
      <c r="Q3432" s="2">
        <f ca="1">IF(O3432=$U$1,N3432,"0")*1.22</f>
        <v>0</v>
      </c>
    </row>
    <row r="3433" spans="1:17" x14ac:dyDescent="0.25">
      <c r="A3433" t="s">
        <v>258</v>
      </c>
      <c r="B3433" t="s">
        <v>257</v>
      </c>
      <c r="C3433">
        <v>5788</v>
      </c>
      <c r="D3433">
        <v>22.61</v>
      </c>
      <c r="E3433">
        <f>IFERROR(VLOOKUP(Table_ExternalData_15[[#This Row],[Id]],Rabati!B:C,2,0),0)</f>
        <v>25</v>
      </c>
      <c r="F3433">
        <v>0</v>
      </c>
      <c r="G3433" t="str">
        <f>VLOOKUP(Table_ExternalData_15[[#This Row],[Id]],'Blagovna izdelek'!A:C,3,0)</f>
        <v>Digitus</v>
      </c>
      <c r="H3433">
        <f>Table_ExternalData_15[[#This Row],[Rabat]]*0.2</f>
        <v>5</v>
      </c>
      <c r="I3433" s="2">
        <f>Table_ExternalData_15[[#This Row],[Price]]-(Table_ExternalData_15[[#This Row],[Price]]*Table_ExternalData_15[[#This Row],[BB rabat]])/100</f>
        <v>21.479499999999998</v>
      </c>
      <c r="J3433" s="2">
        <f>Table_ExternalData_15[[#This Row],[BB cena]]*Table_ExternalData_15[[#Headers],[1,22]]</f>
        <v>26.204989999999999</v>
      </c>
      <c r="K3433" s="2">
        <f>Table_ExternalData_15[[#This Row],[Price]]*Table_ExternalData_15[[#Headers],[1,22]]</f>
        <v>27.584199999999999</v>
      </c>
      <c r="L3433" s="7">
        <f>IF(G3433="White Shark",E3433*0.5,IF(G3433="Sbox",E3433*0.5,IF(G3433="Tenda",E3433*0.5,E3433*0.2)))/100</f>
        <v>0.05</v>
      </c>
      <c r="M3433" s="2">
        <f>Table_ExternalData_15[[#This Row],[Price]]-Table_ExternalData_15[[#This Row],[Price]]*Table_ExternalData_15[[#This Row],[extra popust]]</f>
        <v>21.479499999999998</v>
      </c>
      <c r="N3433" s="2">
        <f>IF(M3433&lt;I3433,M3433,I3433)</f>
        <v>21.479499999999998</v>
      </c>
      <c r="O3433" s="12" t="str">
        <f>IF(N3433&lt;I3433,$U$1," ")</f>
        <v xml:space="preserve"> </v>
      </c>
      <c r="P3433" s="12" t="str">
        <f>IFERROR((O3433+30)," ")</f>
        <v xml:space="preserve"> </v>
      </c>
      <c r="Q3433" s="2">
        <f ca="1">IF(O3433=$U$1,N3433,"0")*1.22</f>
        <v>0</v>
      </c>
    </row>
    <row r="3434" spans="1:17" x14ac:dyDescent="0.25">
      <c r="A3434" t="s">
        <v>260</v>
      </c>
      <c r="B3434" t="s">
        <v>259</v>
      </c>
      <c r="C3434">
        <v>5789</v>
      </c>
      <c r="D3434">
        <v>41.26</v>
      </c>
      <c r="E3434">
        <f>IFERROR(VLOOKUP(Table_ExternalData_15[[#This Row],[Id]],Rabati!B:C,2,0),0)</f>
        <v>25</v>
      </c>
      <c r="F3434">
        <v>2</v>
      </c>
      <c r="G3434" t="str">
        <f>VLOOKUP(Table_ExternalData_15[[#This Row],[Id]],'Blagovna izdelek'!A:C,3,0)</f>
        <v>Digitus</v>
      </c>
      <c r="H3434">
        <f>Table_ExternalData_15[[#This Row],[Rabat]]*0.2</f>
        <v>5</v>
      </c>
      <c r="I3434" s="2">
        <f>Table_ExternalData_15[[#This Row],[Price]]-(Table_ExternalData_15[[#This Row],[Price]]*Table_ExternalData_15[[#This Row],[BB rabat]])/100</f>
        <v>39.196999999999996</v>
      </c>
      <c r="J3434" s="2">
        <f>Table_ExternalData_15[[#This Row],[BB cena]]*Table_ExternalData_15[[#Headers],[1,22]]</f>
        <v>47.820339999999995</v>
      </c>
      <c r="K3434" s="2">
        <f>Table_ExternalData_15[[#This Row],[Price]]*Table_ExternalData_15[[#Headers],[1,22]]</f>
        <v>50.337199999999996</v>
      </c>
      <c r="L3434" s="7">
        <f>IF(G3434="White Shark",E3434*0.5,IF(G3434="Sbox",E3434*0.5,IF(G3434="Tenda",E3434*0.5,E3434*0.2)))/100</f>
        <v>0.05</v>
      </c>
      <c r="M3434" s="2">
        <f>Table_ExternalData_15[[#This Row],[Price]]-Table_ExternalData_15[[#This Row],[Price]]*Table_ExternalData_15[[#This Row],[extra popust]]</f>
        <v>39.196999999999996</v>
      </c>
      <c r="N3434" s="2">
        <f>IF(M3434&lt;I3434,M3434,I3434)</f>
        <v>39.196999999999996</v>
      </c>
      <c r="O3434" s="12" t="str">
        <f>IF(N3434&lt;I3434,$U$1," ")</f>
        <v xml:space="preserve"> </v>
      </c>
      <c r="P3434" s="12" t="str">
        <f>IFERROR((O3434+30)," ")</f>
        <v xml:space="preserve"> </v>
      </c>
      <c r="Q3434" s="2">
        <f ca="1">IF(O3434=$U$1,N3434,"0")*1.22</f>
        <v>0</v>
      </c>
    </row>
    <row r="3435" spans="1:17" x14ac:dyDescent="0.25">
      <c r="A3435" t="s">
        <v>262</v>
      </c>
      <c r="B3435" t="s">
        <v>261</v>
      </c>
      <c r="C3435">
        <v>5790</v>
      </c>
      <c r="D3435">
        <v>24.15</v>
      </c>
      <c r="E3435">
        <f>IFERROR(VLOOKUP(Table_ExternalData_15[[#This Row],[Id]],Rabati!B:C,2,0),0)</f>
        <v>25</v>
      </c>
      <c r="F3435">
        <v>2</v>
      </c>
      <c r="G3435" t="str">
        <f>VLOOKUP(Table_ExternalData_15[[#This Row],[Id]],'Blagovna izdelek'!A:C,3,0)</f>
        <v>Digitus</v>
      </c>
      <c r="H3435">
        <f>Table_ExternalData_15[[#This Row],[Rabat]]*0.2</f>
        <v>5</v>
      </c>
      <c r="I3435" s="2">
        <f>Table_ExternalData_15[[#This Row],[Price]]-(Table_ExternalData_15[[#This Row],[Price]]*Table_ExternalData_15[[#This Row],[BB rabat]])/100</f>
        <v>22.942499999999999</v>
      </c>
      <c r="J3435" s="2">
        <f>Table_ExternalData_15[[#This Row],[BB cena]]*Table_ExternalData_15[[#Headers],[1,22]]</f>
        <v>27.989849999999997</v>
      </c>
      <c r="K3435" s="2">
        <f>Table_ExternalData_15[[#This Row],[Price]]*Table_ExternalData_15[[#Headers],[1,22]]</f>
        <v>29.462999999999997</v>
      </c>
      <c r="L3435" s="7">
        <f>IF(G3435="White Shark",E3435*0.5,IF(G3435="Sbox",E3435*0.5,IF(G3435="Tenda",E3435*0.5,E3435*0.2)))/100</f>
        <v>0.05</v>
      </c>
      <c r="M3435" s="2">
        <f>Table_ExternalData_15[[#This Row],[Price]]-Table_ExternalData_15[[#This Row],[Price]]*Table_ExternalData_15[[#This Row],[extra popust]]</f>
        <v>22.942499999999999</v>
      </c>
      <c r="N3435" s="2">
        <f>IF(M3435&lt;I3435,M3435,I3435)</f>
        <v>22.942499999999999</v>
      </c>
      <c r="O3435" s="12" t="str">
        <f>IF(N3435&lt;I3435,$U$1," ")</f>
        <v xml:space="preserve"> </v>
      </c>
      <c r="P3435" s="12" t="str">
        <f>IFERROR((O3435+30)," ")</f>
        <v xml:space="preserve"> </v>
      </c>
      <c r="Q3435" s="2">
        <f ca="1">IF(O3435=$U$1,N3435,"0")*1.22</f>
        <v>0</v>
      </c>
    </row>
    <row r="3436" spans="1:17" x14ac:dyDescent="0.25">
      <c r="A3436" t="s">
        <v>264</v>
      </c>
      <c r="B3436" t="s">
        <v>263</v>
      </c>
      <c r="C3436">
        <v>5791</v>
      </c>
      <c r="D3436">
        <v>28.07</v>
      </c>
      <c r="E3436">
        <f>IFERROR(VLOOKUP(Table_ExternalData_15[[#This Row],[Id]],Rabati!B:C,2,0),0)</f>
        <v>25</v>
      </c>
      <c r="F3436">
        <v>4</v>
      </c>
      <c r="G3436" t="str">
        <f>VLOOKUP(Table_ExternalData_15[[#This Row],[Id]],'Blagovna izdelek'!A:C,3,0)</f>
        <v>Digitus</v>
      </c>
      <c r="H3436">
        <f>Table_ExternalData_15[[#This Row],[Rabat]]*0.2</f>
        <v>5</v>
      </c>
      <c r="I3436" s="2">
        <f>Table_ExternalData_15[[#This Row],[Price]]-(Table_ExternalData_15[[#This Row],[Price]]*Table_ExternalData_15[[#This Row],[BB rabat]])/100</f>
        <v>26.666499999999999</v>
      </c>
      <c r="J3436" s="2">
        <f>Table_ExternalData_15[[#This Row],[BB cena]]*Table_ExternalData_15[[#Headers],[1,22]]</f>
        <v>32.53313</v>
      </c>
      <c r="K3436" s="2">
        <f>Table_ExternalData_15[[#This Row],[Price]]*Table_ExternalData_15[[#Headers],[1,22]]</f>
        <v>34.245399999999997</v>
      </c>
      <c r="L3436" s="7">
        <f>IF(G3436="White Shark",E3436*0.5,IF(G3436="Sbox",E3436*0.5,IF(G3436="Tenda",E3436*0.5,E3436*0.2)))/100</f>
        <v>0.05</v>
      </c>
      <c r="M3436" s="2">
        <f>Table_ExternalData_15[[#This Row],[Price]]-Table_ExternalData_15[[#This Row],[Price]]*Table_ExternalData_15[[#This Row],[extra popust]]</f>
        <v>26.666499999999999</v>
      </c>
      <c r="N3436" s="2">
        <f>IF(M3436&lt;I3436,M3436,I3436)</f>
        <v>26.666499999999999</v>
      </c>
      <c r="O3436" s="12" t="str">
        <f>IF(N3436&lt;I3436,$U$1," ")</f>
        <v xml:space="preserve"> </v>
      </c>
      <c r="P3436" s="12" t="str">
        <f>IFERROR((O3436+30)," ")</f>
        <v xml:space="preserve"> </v>
      </c>
      <c r="Q3436" s="2">
        <f ca="1">IF(O3436=$U$1,N3436,"0")*1.22</f>
        <v>0</v>
      </c>
    </row>
    <row r="3437" spans="1:17" x14ac:dyDescent="0.25">
      <c r="A3437" t="s">
        <v>490</v>
      </c>
      <c r="B3437" t="s">
        <v>9914</v>
      </c>
      <c r="C3437">
        <v>5949</v>
      </c>
      <c r="D3437">
        <v>2.1</v>
      </c>
      <c r="E3437">
        <f>IFERROR(VLOOKUP(Table_ExternalData_15[[#This Row],[Id]],Rabati!B:C,2,0),0)</f>
        <v>0</v>
      </c>
      <c r="F3437">
        <v>0</v>
      </c>
      <c r="G3437" t="str">
        <f>VLOOKUP(Table_ExternalData_15[[#This Row],[Id]],'Blagovna izdelek'!A:C,3,0)</f>
        <v>Digitus</v>
      </c>
      <c r="H3437">
        <f>Table_ExternalData_15[[#This Row],[Rabat]]*0.2</f>
        <v>0</v>
      </c>
      <c r="I3437" s="2">
        <f>Table_ExternalData_15[[#This Row],[Price]]-(Table_ExternalData_15[[#This Row],[Price]]*Table_ExternalData_15[[#This Row],[BB rabat]])/100</f>
        <v>2.1</v>
      </c>
      <c r="J3437" s="2">
        <f>Table_ExternalData_15[[#This Row],[BB cena]]*Table_ExternalData_15[[#Headers],[1,22]]</f>
        <v>2.5619999999999998</v>
      </c>
      <c r="K3437" s="2">
        <f>Table_ExternalData_15[[#This Row],[Price]]*Table_ExternalData_15[[#Headers],[1,22]]</f>
        <v>2.5619999999999998</v>
      </c>
      <c r="L3437" s="7">
        <f>IF(G3437="White Shark",E3437*0.5,IF(G3437="Sbox",E3437*0.5,IF(G3437="Tenda",E3437*0.5,E3437*0.2)))/100</f>
        <v>0</v>
      </c>
      <c r="M3437" s="2">
        <f>Table_ExternalData_15[[#This Row],[Price]]-Table_ExternalData_15[[#This Row],[Price]]*Table_ExternalData_15[[#This Row],[extra popust]]</f>
        <v>2.1</v>
      </c>
      <c r="N3437" s="2">
        <f>IF(M3437&lt;I3437,M3437,I3437)</f>
        <v>2.1</v>
      </c>
      <c r="O3437" s="12" t="str">
        <f>IF(N3437&lt;I3437,$U$1," ")</f>
        <v xml:space="preserve"> </v>
      </c>
      <c r="P3437" s="12" t="str">
        <f>IFERROR((O3437+30)," ")</f>
        <v xml:space="preserve"> </v>
      </c>
      <c r="Q3437" s="2">
        <f ca="1">IF(O3437=$U$1,N3437,"0")*1.22</f>
        <v>0</v>
      </c>
    </row>
    <row r="3438" spans="1:17" x14ac:dyDescent="0.25">
      <c r="A3438" t="s">
        <v>494</v>
      </c>
      <c r="B3438" t="s">
        <v>493</v>
      </c>
      <c r="C3438">
        <v>5953</v>
      </c>
      <c r="D3438">
        <v>3.7</v>
      </c>
      <c r="E3438">
        <f>IFERROR(VLOOKUP(Table_ExternalData_15[[#This Row],[Id]],Rabati!B:C,2,0),0)</f>
        <v>30</v>
      </c>
      <c r="F3438">
        <v>3</v>
      </c>
      <c r="G3438" t="str">
        <f>VLOOKUP(Table_ExternalData_15[[#This Row],[Id]],'Blagovna izdelek'!A:C,3,0)</f>
        <v>Digitus</v>
      </c>
      <c r="H3438">
        <f>Table_ExternalData_15[[#This Row],[Rabat]]*0.2</f>
        <v>6</v>
      </c>
      <c r="I3438" s="2">
        <f>Table_ExternalData_15[[#This Row],[Price]]-(Table_ExternalData_15[[#This Row],[Price]]*Table_ExternalData_15[[#This Row],[BB rabat]])/100</f>
        <v>3.4780000000000002</v>
      </c>
      <c r="J3438" s="2">
        <f>Table_ExternalData_15[[#This Row],[BB cena]]*Table_ExternalData_15[[#Headers],[1,22]]</f>
        <v>4.2431600000000005</v>
      </c>
      <c r="K3438" s="2">
        <f>Table_ExternalData_15[[#This Row],[Price]]*Table_ExternalData_15[[#Headers],[1,22]]</f>
        <v>4.5140000000000002</v>
      </c>
      <c r="L3438" s="7">
        <f>IF(G3438="White Shark",E3438*0.5,IF(G3438="Sbox",E3438*0.5,IF(G3438="Tenda",E3438*0.5,E3438*0.2)))/100</f>
        <v>0.06</v>
      </c>
      <c r="M3438" s="2">
        <f>Table_ExternalData_15[[#This Row],[Price]]-Table_ExternalData_15[[#This Row],[Price]]*Table_ExternalData_15[[#This Row],[extra popust]]</f>
        <v>3.4780000000000002</v>
      </c>
      <c r="N3438" s="2">
        <f>IF(M3438&lt;I3438,M3438,I3438)</f>
        <v>3.4780000000000002</v>
      </c>
      <c r="O3438" s="12" t="str">
        <f>IF(N3438&lt;I3438,$U$1," ")</f>
        <v xml:space="preserve"> </v>
      </c>
      <c r="P3438" s="12" t="str">
        <f>IFERROR((O3438+30)," ")</f>
        <v xml:space="preserve"> </v>
      </c>
      <c r="Q3438" s="2">
        <f ca="1">IF(O3438=$U$1,N3438,"0")*1.22</f>
        <v>0</v>
      </c>
    </row>
    <row r="3439" spans="1:17" x14ac:dyDescent="0.25">
      <c r="A3439" t="s">
        <v>496</v>
      </c>
      <c r="B3439" t="s">
        <v>495</v>
      </c>
      <c r="C3439">
        <v>5954</v>
      </c>
      <c r="D3439">
        <v>8.57</v>
      </c>
      <c r="E3439">
        <f>IFERROR(VLOOKUP(Table_ExternalData_15[[#This Row],[Id]],Rabati!B:C,2,0),0)</f>
        <v>30</v>
      </c>
      <c r="F3439">
        <v>0</v>
      </c>
      <c r="G3439" t="str">
        <f>VLOOKUP(Table_ExternalData_15[[#This Row],[Id]],'Blagovna izdelek'!A:C,3,0)</f>
        <v>Digitus</v>
      </c>
      <c r="H3439">
        <f>Table_ExternalData_15[[#This Row],[Rabat]]*0.2</f>
        <v>6</v>
      </c>
      <c r="I3439" s="2">
        <f>Table_ExternalData_15[[#This Row],[Price]]-(Table_ExternalData_15[[#This Row],[Price]]*Table_ExternalData_15[[#This Row],[BB rabat]])/100</f>
        <v>8.0557999999999996</v>
      </c>
      <c r="J3439" s="2">
        <f>Table_ExternalData_15[[#This Row],[BB cena]]*Table_ExternalData_15[[#Headers],[1,22]]</f>
        <v>9.8280759999999994</v>
      </c>
      <c r="K3439" s="2">
        <f>Table_ExternalData_15[[#This Row],[Price]]*Table_ExternalData_15[[#Headers],[1,22]]</f>
        <v>10.455400000000001</v>
      </c>
      <c r="L3439" s="7">
        <f>IF(G3439="White Shark",E3439*0.5,IF(G3439="Sbox",E3439*0.5,IF(G3439="Tenda",E3439*0.5,E3439*0.2)))/100</f>
        <v>0.06</v>
      </c>
      <c r="M3439" s="2">
        <f>Table_ExternalData_15[[#This Row],[Price]]-Table_ExternalData_15[[#This Row],[Price]]*Table_ExternalData_15[[#This Row],[extra popust]]</f>
        <v>8.0557999999999996</v>
      </c>
      <c r="N3439" s="2">
        <f>IF(M3439&lt;I3439,M3439,I3439)</f>
        <v>8.0557999999999996</v>
      </c>
      <c r="O3439" s="12" t="str">
        <f>IF(N3439&lt;I3439,$U$1," ")</f>
        <v xml:space="preserve"> </v>
      </c>
      <c r="P3439" s="12" t="str">
        <f>IFERROR((O3439+30)," ")</f>
        <v xml:space="preserve"> </v>
      </c>
      <c r="Q3439" s="2">
        <f ca="1">IF(O3439=$U$1,N3439,"0")*1.22</f>
        <v>0</v>
      </c>
    </row>
    <row r="3440" spans="1:17" x14ac:dyDescent="0.25">
      <c r="A3440" t="s">
        <v>498</v>
      </c>
      <c r="B3440" t="s">
        <v>497</v>
      </c>
      <c r="C3440">
        <v>5955</v>
      </c>
      <c r="D3440">
        <v>2.67</v>
      </c>
      <c r="E3440">
        <f>IFERROR(VLOOKUP(Table_ExternalData_15[[#This Row],[Id]],Rabati!B:C,2,0),0)</f>
        <v>30</v>
      </c>
      <c r="F3440">
        <v>1</v>
      </c>
      <c r="G3440" t="str">
        <f>VLOOKUP(Table_ExternalData_15[[#This Row],[Id]],'Blagovna izdelek'!A:C,3,0)</f>
        <v>Digitus</v>
      </c>
      <c r="H3440">
        <f>Table_ExternalData_15[[#This Row],[Rabat]]*0.2</f>
        <v>6</v>
      </c>
      <c r="I3440" s="2">
        <f>Table_ExternalData_15[[#This Row],[Price]]-(Table_ExternalData_15[[#This Row],[Price]]*Table_ExternalData_15[[#This Row],[BB rabat]])/100</f>
        <v>2.5097999999999998</v>
      </c>
      <c r="J3440" s="2">
        <f>Table_ExternalData_15[[#This Row],[BB cena]]*Table_ExternalData_15[[#Headers],[1,22]]</f>
        <v>3.0619559999999999</v>
      </c>
      <c r="K3440" s="2">
        <f>Table_ExternalData_15[[#This Row],[Price]]*Table_ExternalData_15[[#Headers],[1,22]]</f>
        <v>3.2573999999999996</v>
      </c>
      <c r="L3440" s="7">
        <f>IF(G3440="White Shark",E3440*0.5,IF(G3440="Sbox",E3440*0.5,IF(G3440="Tenda",E3440*0.5,E3440*0.2)))/100</f>
        <v>0.06</v>
      </c>
      <c r="M3440" s="2">
        <f>Table_ExternalData_15[[#This Row],[Price]]-Table_ExternalData_15[[#This Row],[Price]]*Table_ExternalData_15[[#This Row],[extra popust]]</f>
        <v>2.5097999999999998</v>
      </c>
      <c r="N3440" s="2">
        <f>IF(M3440&lt;I3440,M3440,I3440)</f>
        <v>2.5097999999999998</v>
      </c>
      <c r="O3440" s="12" t="str">
        <f>IF(N3440&lt;I3440,$U$1," ")</f>
        <v xml:space="preserve"> </v>
      </c>
      <c r="P3440" s="12" t="str">
        <f>IFERROR((O3440+30)," ")</f>
        <v xml:space="preserve"> </v>
      </c>
      <c r="Q3440" s="2">
        <f ca="1">IF(O3440=$U$1,N3440,"0")*1.22</f>
        <v>0</v>
      </c>
    </row>
    <row r="3441" spans="1:17" x14ac:dyDescent="0.25">
      <c r="A3441" t="s">
        <v>506</v>
      </c>
      <c r="B3441" t="s">
        <v>9641</v>
      </c>
      <c r="C3441">
        <v>5962</v>
      </c>
      <c r="D3441">
        <v>3.16</v>
      </c>
      <c r="E3441">
        <f>IFERROR(VLOOKUP(Table_ExternalData_15[[#This Row],[Id]],Rabati!B:C,2,0),0)</f>
        <v>30</v>
      </c>
      <c r="F3441">
        <v>3</v>
      </c>
      <c r="G3441" t="str">
        <f>VLOOKUP(Table_ExternalData_15[[#This Row],[Id]],'Blagovna izdelek'!A:C,3,0)</f>
        <v>Digitus</v>
      </c>
      <c r="H3441">
        <f>Table_ExternalData_15[[#This Row],[Rabat]]*0.2</f>
        <v>6</v>
      </c>
      <c r="I3441" s="2">
        <f>Table_ExternalData_15[[#This Row],[Price]]-(Table_ExternalData_15[[#This Row],[Price]]*Table_ExternalData_15[[#This Row],[BB rabat]])/100</f>
        <v>2.9704000000000002</v>
      </c>
      <c r="J3441" s="2">
        <f>Table_ExternalData_15[[#This Row],[BB cena]]*Table_ExternalData_15[[#Headers],[1,22]]</f>
        <v>3.623888</v>
      </c>
      <c r="K3441" s="2">
        <f>Table_ExternalData_15[[#This Row],[Price]]*Table_ExternalData_15[[#Headers],[1,22]]</f>
        <v>3.8552</v>
      </c>
      <c r="L3441" s="7">
        <f>IF(G3441="White Shark",E3441*0.5,IF(G3441="Sbox",E3441*0.5,IF(G3441="Tenda",E3441*0.5,E3441*0.2)))/100</f>
        <v>0.06</v>
      </c>
      <c r="M3441" s="2">
        <f>Table_ExternalData_15[[#This Row],[Price]]-Table_ExternalData_15[[#This Row],[Price]]*Table_ExternalData_15[[#This Row],[extra popust]]</f>
        <v>2.9704000000000002</v>
      </c>
      <c r="N3441" s="2">
        <f>IF(M3441&lt;I3441,M3441,I3441)</f>
        <v>2.9704000000000002</v>
      </c>
      <c r="O3441" s="12" t="str">
        <f>IF(N3441&lt;I3441,$U$1," ")</f>
        <v xml:space="preserve"> </v>
      </c>
      <c r="P3441" s="12" t="str">
        <f>IFERROR((O3441+30)," ")</f>
        <v xml:space="preserve"> </v>
      </c>
      <c r="Q3441" s="2">
        <f ca="1">IF(O3441=$U$1,N3441,"0")*1.22</f>
        <v>0</v>
      </c>
    </row>
    <row r="3442" spans="1:17" x14ac:dyDescent="0.25">
      <c r="A3442" t="s">
        <v>519</v>
      </c>
      <c r="B3442" t="s">
        <v>9645</v>
      </c>
      <c r="C3442">
        <v>5972</v>
      </c>
      <c r="D3442">
        <v>4.5599999999999996</v>
      </c>
      <c r="E3442">
        <f>IFERROR(VLOOKUP(Table_ExternalData_15[[#This Row],[Id]],Rabati!B:C,2,0),0)</f>
        <v>30</v>
      </c>
      <c r="F3442">
        <v>3</v>
      </c>
      <c r="G3442" t="str">
        <f>VLOOKUP(Table_ExternalData_15[[#This Row],[Id]],'Blagovna izdelek'!A:C,3,0)</f>
        <v>Digitus</v>
      </c>
      <c r="H3442">
        <f>Table_ExternalData_15[[#This Row],[Rabat]]*0.2</f>
        <v>6</v>
      </c>
      <c r="I3442" s="2">
        <f>Table_ExternalData_15[[#This Row],[Price]]-(Table_ExternalData_15[[#This Row],[Price]]*Table_ExternalData_15[[#This Row],[BB rabat]])/100</f>
        <v>4.2863999999999995</v>
      </c>
      <c r="J3442" s="2">
        <f>Table_ExternalData_15[[#This Row],[BB cena]]*Table_ExternalData_15[[#Headers],[1,22]]</f>
        <v>5.2294079999999994</v>
      </c>
      <c r="K3442" s="2">
        <f>Table_ExternalData_15[[#This Row],[Price]]*Table_ExternalData_15[[#Headers],[1,22]]</f>
        <v>5.5631999999999993</v>
      </c>
      <c r="L3442" s="7">
        <f>IF(G3442="White Shark",E3442*0.5,IF(G3442="Sbox",E3442*0.5,IF(G3442="Tenda",E3442*0.5,E3442*0.2)))/100</f>
        <v>0.06</v>
      </c>
      <c r="M3442" s="2">
        <f>Table_ExternalData_15[[#This Row],[Price]]-Table_ExternalData_15[[#This Row],[Price]]*Table_ExternalData_15[[#This Row],[extra popust]]</f>
        <v>4.2863999999999995</v>
      </c>
      <c r="N3442" s="2">
        <f>IF(M3442&lt;I3442,M3442,I3442)</f>
        <v>4.2863999999999995</v>
      </c>
      <c r="O3442" s="12" t="str">
        <f>IF(N3442&lt;I3442,$U$1," ")</f>
        <v xml:space="preserve"> </v>
      </c>
      <c r="P3442" s="12" t="str">
        <f>IFERROR((O3442+30)," ")</f>
        <v xml:space="preserve"> </v>
      </c>
      <c r="Q3442" s="2">
        <f ca="1">IF(O3442=$U$1,N3442,"0")*1.22</f>
        <v>0</v>
      </c>
    </row>
    <row r="3443" spans="1:17" x14ac:dyDescent="0.25">
      <c r="A3443" t="s">
        <v>520</v>
      </c>
      <c r="B3443" t="s">
        <v>9646</v>
      </c>
      <c r="C3443">
        <v>5974</v>
      </c>
      <c r="D3443">
        <v>3.26</v>
      </c>
      <c r="E3443">
        <f>IFERROR(VLOOKUP(Table_ExternalData_15[[#This Row],[Id]],Rabati!B:C,2,0),0)</f>
        <v>30</v>
      </c>
      <c r="F3443">
        <v>0</v>
      </c>
      <c r="G3443" t="str">
        <f>VLOOKUP(Table_ExternalData_15[[#This Row],[Id]],'Blagovna izdelek'!A:C,3,0)</f>
        <v>Digitus</v>
      </c>
      <c r="H3443">
        <f>Table_ExternalData_15[[#This Row],[Rabat]]*0.2</f>
        <v>6</v>
      </c>
      <c r="I3443" s="2">
        <f>Table_ExternalData_15[[#This Row],[Price]]-(Table_ExternalData_15[[#This Row],[Price]]*Table_ExternalData_15[[#This Row],[BB rabat]])/100</f>
        <v>3.0644</v>
      </c>
      <c r="J3443" s="2">
        <f>Table_ExternalData_15[[#This Row],[BB cena]]*Table_ExternalData_15[[#Headers],[1,22]]</f>
        <v>3.7385679999999999</v>
      </c>
      <c r="K3443" s="2">
        <f>Table_ExternalData_15[[#This Row],[Price]]*Table_ExternalData_15[[#Headers],[1,22]]</f>
        <v>3.9771999999999998</v>
      </c>
      <c r="L3443" s="7">
        <f>IF(G3443="White Shark",E3443*0.5,IF(G3443="Sbox",E3443*0.5,IF(G3443="Tenda",E3443*0.5,E3443*0.2)))/100</f>
        <v>0.06</v>
      </c>
      <c r="M3443" s="2">
        <f>Table_ExternalData_15[[#This Row],[Price]]-Table_ExternalData_15[[#This Row],[Price]]*Table_ExternalData_15[[#This Row],[extra popust]]</f>
        <v>3.0644</v>
      </c>
      <c r="N3443" s="2">
        <f>IF(M3443&lt;I3443,M3443,I3443)</f>
        <v>3.0644</v>
      </c>
      <c r="O3443" s="12" t="str">
        <f>IF(N3443&lt;I3443,$U$1," ")</f>
        <v xml:space="preserve"> </v>
      </c>
      <c r="P3443" s="12" t="str">
        <f>IFERROR((O3443+30)," ")</f>
        <v xml:space="preserve"> </v>
      </c>
      <c r="Q3443" s="2">
        <f ca="1">IF(O3443=$U$1,N3443,"0")*1.22</f>
        <v>0</v>
      </c>
    </row>
    <row r="3444" spans="1:17" x14ac:dyDescent="0.25">
      <c r="A3444" t="s">
        <v>525</v>
      </c>
      <c r="B3444" t="s">
        <v>524</v>
      </c>
      <c r="C3444">
        <v>5979</v>
      </c>
      <c r="D3444">
        <v>4.08</v>
      </c>
      <c r="E3444">
        <f>IFERROR(VLOOKUP(Table_ExternalData_15[[#This Row],[Id]],Rabati!B:C,2,0),0)</f>
        <v>30</v>
      </c>
      <c r="F3444">
        <v>8</v>
      </c>
      <c r="G3444" t="str">
        <f>VLOOKUP(Table_ExternalData_15[[#This Row],[Id]],'Blagovna izdelek'!A:C,3,0)</f>
        <v>Digitus</v>
      </c>
      <c r="H3444">
        <f>Table_ExternalData_15[[#This Row],[Rabat]]*0.2</f>
        <v>6</v>
      </c>
      <c r="I3444" s="2">
        <f>Table_ExternalData_15[[#This Row],[Price]]-(Table_ExternalData_15[[#This Row],[Price]]*Table_ExternalData_15[[#This Row],[BB rabat]])/100</f>
        <v>3.8351999999999999</v>
      </c>
      <c r="J3444" s="2">
        <f>Table_ExternalData_15[[#This Row],[BB cena]]*Table_ExternalData_15[[#Headers],[1,22]]</f>
        <v>4.6789439999999995</v>
      </c>
      <c r="K3444" s="2">
        <f>Table_ExternalData_15[[#This Row],[Price]]*Table_ExternalData_15[[#Headers],[1,22]]</f>
        <v>4.9775999999999998</v>
      </c>
      <c r="L3444" s="7">
        <f>IF(G3444="White Shark",E3444*0.5,IF(G3444="Sbox",E3444*0.5,IF(G3444="Tenda",E3444*0.5,E3444*0.2)))/100</f>
        <v>0.06</v>
      </c>
      <c r="M3444" s="2">
        <f>Table_ExternalData_15[[#This Row],[Price]]-Table_ExternalData_15[[#This Row],[Price]]*Table_ExternalData_15[[#This Row],[extra popust]]</f>
        <v>3.8351999999999999</v>
      </c>
      <c r="N3444" s="2">
        <f>IF(M3444&lt;I3444,M3444,I3444)</f>
        <v>3.8351999999999999</v>
      </c>
      <c r="O3444" s="12" t="str">
        <f>IF(N3444&lt;I3444,$U$1," ")</f>
        <v xml:space="preserve"> </v>
      </c>
      <c r="P3444" s="12" t="str">
        <f>IFERROR((O3444+30)," ")</f>
        <v xml:space="preserve"> </v>
      </c>
      <c r="Q3444" s="2">
        <f ca="1">IF(O3444=$U$1,N3444,"0")*1.22</f>
        <v>0</v>
      </c>
    </row>
    <row r="3445" spans="1:17" x14ac:dyDescent="0.25">
      <c r="A3445" t="s">
        <v>527</v>
      </c>
      <c r="B3445" t="s">
        <v>10585</v>
      </c>
      <c r="C3445">
        <v>5981</v>
      </c>
      <c r="D3445">
        <v>2.44</v>
      </c>
      <c r="E3445">
        <f>IFERROR(VLOOKUP(Table_ExternalData_15[[#This Row],[Id]],Rabati!B:C,2,0),0)</f>
        <v>30</v>
      </c>
      <c r="F3445">
        <v>13</v>
      </c>
      <c r="G3445" t="str">
        <f>VLOOKUP(Table_ExternalData_15[[#This Row],[Id]],'Blagovna izdelek'!A:C,3,0)</f>
        <v>Digitus</v>
      </c>
      <c r="H3445">
        <f>Table_ExternalData_15[[#This Row],[Rabat]]*0.2</f>
        <v>6</v>
      </c>
      <c r="I3445" s="2">
        <f>Table_ExternalData_15[[#This Row],[Price]]-(Table_ExternalData_15[[#This Row],[Price]]*Table_ExternalData_15[[#This Row],[BB rabat]])/100</f>
        <v>2.2936000000000001</v>
      </c>
      <c r="J3445" s="2">
        <f>Table_ExternalData_15[[#This Row],[BB cena]]*Table_ExternalData_15[[#Headers],[1,22]]</f>
        <v>2.7981920000000002</v>
      </c>
      <c r="K3445" s="2">
        <f>Table_ExternalData_15[[#This Row],[Price]]*Table_ExternalData_15[[#Headers],[1,22]]</f>
        <v>2.9767999999999999</v>
      </c>
      <c r="L3445" s="7">
        <f>IF(G3445="White Shark",E3445*0.5,IF(G3445="Sbox",E3445*0.5,IF(G3445="Tenda",E3445*0.5,E3445*0.2)))/100</f>
        <v>0.06</v>
      </c>
      <c r="M3445" s="2">
        <f>Table_ExternalData_15[[#This Row],[Price]]-Table_ExternalData_15[[#This Row],[Price]]*Table_ExternalData_15[[#This Row],[extra popust]]</f>
        <v>2.2936000000000001</v>
      </c>
      <c r="N3445" s="2">
        <f>IF(M3445&lt;I3445,M3445,I3445)</f>
        <v>2.2936000000000001</v>
      </c>
      <c r="O3445" s="12" t="str">
        <f>IF(N3445&lt;I3445,$U$1," ")</f>
        <v xml:space="preserve"> </v>
      </c>
      <c r="P3445" s="12" t="str">
        <f>IFERROR((O3445+30)," ")</f>
        <v xml:space="preserve"> </v>
      </c>
      <c r="Q3445" s="2">
        <f ca="1">IF(O3445=$U$1,N3445,"0")*1.22</f>
        <v>0</v>
      </c>
    </row>
    <row r="3446" spans="1:17" x14ac:dyDescent="0.25">
      <c r="A3446" t="s">
        <v>531</v>
      </c>
      <c r="B3446" t="s">
        <v>530</v>
      </c>
      <c r="C3446">
        <v>5985</v>
      </c>
      <c r="D3446">
        <v>3.49</v>
      </c>
      <c r="E3446">
        <f>IFERROR(VLOOKUP(Table_ExternalData_15[[#This Row],[Id]],Rabati!B:C,2,0),0)</f>
        <v>30</v>
      </c>
      <c r="F3446">
        <v>0</v>
      </c>
      <c r="G3446" t="str">
        <f>VLOOKUP(Table_ExternalData_15[[#This Row],[Id]],'Blagovna izdelek'!A:C,3,0)</f>
        <v>Digitus</v>
      </c>
      <c r="H3446">
        <f>Table_ExternalData_15[[#This Row],[Rabat]]*0.2</f>
        <v>6</v>
      </c>
      <c r="I3446" s="2">
        <f>Table_ExternalData_15[[#This Row],[Price]]-(Table_ExternalData_15[[#This Row],[Price]]*Table_ExternalData_15[[#This Row],[BB rabat]])/100</f>
        <v>3.2806000000000002</v>
      </c>
      <c r="J3446" s="2">
        <f>Table_ExternalData_15[[#This Row],[BB cena]]*Table_ExternalData_15[[#Headers],[1,22]]</f>
        <v>4.002332</v>
      </c>
      <c r="K3446" s="2">
        <f>Table_ExternalData_15[[#This Row],[Price]]*Table_ExternalData_15[[#Headers],[1,22]]</f>
        <v>4.2578000000000005</v>
      </c>
      <c r="L3446" s="7">
        <f>IF(G3446="White Shark",E3446*0.5,IF(G3446="Sbox",E3446*0.5,IF(G3446="Tenda",E3446*0.5,E3446*0.2)))/100</f>
        <v>0.06</v>
      </c>
      <c r="M3446" s="2">
        <f>Table_ExternalData_15[[#This Row],[Price]]-Table_ExternalData_15[[#This Row],[Price]]*Table_ExternalData_15[[#This Row],[extra popust]]</f>
        <v>3.2806000000000002</v>
      </c>
      <c r="N3446" s="2">
        <f>IF(M3446&lt;I3446,M3446,I3446)</f>
        <v>3.2806000000000002</v>
      </c>
      <c r="O3446" s="12" t="str">
        <f>IF(N3446&lt;I3446,$U$1," ")</f>
        <v xml:space="preserve"> </v>
      </c>
      <c r="P3446" s="12" t="str">
        <f>IFERROR((O3446+30)," ")</f>
        <v xml:space="preserve"> </v>
      </c>
      <c r="Q3446" s="2">
        <f ca="1">IF(O3446=$U$1,N3446,"0")*1.22</f>
        <v>0</v>
      </c>
    </row>
    <row r="3447" spans="1:17" x14ac:dyDescent="0.25">
      <c r="A3447" t="s">
        <v>534</v>
      </c>
      <c r="B3447" t="s">
        <v>9655</v>
      </c>
      <c r="C3447">
        <v>5988</v>
      </c>
      <c r="D3447">
        <v>2.35</v>
      </c>
      <c r="E3447">
        <f>IFERROR(VLOOKUP(Table_ExternalData_15[[#This Row],[Id]],Rabati!B:C,2,0),0)</f>
        <v>30</v>
      </c>
      <c r="F3447">
        <v>51</v>
      </c>
      <c r="G3447" t="str">
        <f>VLOOKUP(Table_ExternalData_15[[#This Row],[Id]],'Blagovna izdelek'!A:C,3,0)</f>
        <v>Digitus</v>
      </c>
      <c r="H3447">
        <f>Table_ExternalData_15[[#This Row],[Rabat]]*0.2</f>
        <v>6</v>
      </c>
      <c r="I3447" s="2">
        <f>Table_ExternalData_15[[#This Row],[Price]]-(Table_ExternalData_15[[#This Row],[Price]]*Table_ExternalData_15[[#This Row],[BB rabat]])/100</f>
        <v>2.2090000000000001</v>
      </c>
      <c r="J3447" s="2">
        <f>Table_ExternalData_15[[#This Row],[BB cena]]*Table_ExternalData_15[[#Headers],[1,22]]</f>
        <v>2.6949800000000002</v>
      </c>
      <c r="K3447" s="2">
        <f>Table_ExternalData_15[[#This Row],[Price]]*Table_ExternalData_15[[#Headers],[1,22]]</f>
        <v>2.867</v>
      </c>
      <c r="L3447" s="7">
        <f>IF(G3447="White Shark",E3447*0.5,IF(G3447="Sbox",E3447*0.5,IF(G3447="Tenda",E3447*0.5,E3447*0.2)))/100</f>
        <v>0.06</v>
      </c>
      <c r="M3447" s="2">
        <f>Table_ExternalData_15[[#This Row],[Price]]-Table_ExternalData_15[[#This Row],[Price]]*Table_ExternalData_15[[#This Row],[extra popust]]</f>
        <v>2.2090000000000001</v>
      </c>
      <c r="N3447" s="2">
        <f>IF(M3447&lt;I3447,M3447,I3447)</f>
        <v>2.2090000000000001</v>
      </c>
      <c r="O3447" s="12" t="str">
        <f>IF(N3447&lt;I3447,$U$1," ")</f>
        <v xml:space="preserve"> </v>
      </c>
      <c r="P3447" s="12" t="str">
        <f>IFERROR((O3447+30)," ")</f>
        <v xml:space="preserve"> </v>
      </c>
      <c r="Q3447" s="2">
        <f ca="1">IF(O3447=$U$1,N3447,"0")*1.22</f>
        <v>0</v>
      </c>
    </row>
    <row r="3448" spans="1:17" x14ac:dyDescent="0.25">
      <c r="A3448" t="s">
        <v>543</v>
      </c>
      <c r="B3448" t="s">
        <v>542</v>
      </c>
      <c r="C3448">
        <v>5998</v>
      </c>
      <c r="D3448">
        <v>19.43</v>
      </c>
      <c r="E3448">
        <f>IFERROR(VLOOKUP(Table_ExternalData_15[[#This Row],[Id]],Rabati!B:C,2,0),0)</f>
        <v>30</v>
      </c>
      <c r="F3448">
        <v>2</v>
      </c>
      <c r="G3448" t="str">
        <f>VLOOKUP(Table_ExternalData_15[[#This Row],[Id]],'Blagovna izdelek'!A:C,3,0)</f>
        <v>Digitus</v>
      </c>
      <c r="H3448">
        <f>Table_ExternalData_15[[#This Row],[Rabat]]*0.2</f>
        <v>6</v>
      </c>
      <c r="I3448" s="2">
        <f>Table_ExternalData_15[[#This Row],[Price]]-(Table_ExternalData_15[[#This Row],[Price]]*Table_ExternalData_15[[#This Row],[BB rabat]])/100</f>
        <v>18.264199999999999</v>
      </c>
      <c r="J3448" s="2">
        <f>Table_ExternalData_15[[#This Row],[BB cena]]*Table_ExternalData_15[[#Headers],[1,22]]</f>
        <v>22.282323999999999</v>
      </c>
      <c r="K3448" s="2">
        <f>Table_ExternalData_15[[#This Row],[Price]]*Table_ExternalData_15[[#Headers],[1,22]]</f>
        <v>23.704599999999999</v>
      </c>
      <c r="L3448" s="7">
        <f>IF(G3448="White Shark",E3448*0.5,IF(G3448="Sbox",E3448*0.5,IF(G3448="Tenda",E3448*0.5,E3448*0.2)))/100</f>
        <v>0.06</v>
      </c>
      <c r="M3448" s="2">
        <f>Table_ExternalData_15[[#This Row],[Price]]-Table_ExternalData_15[[#This Row],[Price]]*Table_ExternalData_15[[#This Row],[extra popust]]</f>
        <v>18.264199999999999</v>
      </c>
      <c r="N3448" s="2">
        <f>IF(M3448&lt;I3448,M3448,I3448)</f>
        <v>18.264199999999999</v>
      </c>
      <c r="O3448" s="12" t="str">
        <f>IF(N3448&lt;I3448,$U$1," ")</f>
        <v xml:space="preserve"> </v>
      </c>
      <c r="P3448" s="12" t="str">
        <f>IFERROR((O3448+30)," ")</f>
        <v xml:space="preserve"> </v>
      </c>
      <c r="Q3448" s="2">
        <f ca="1">IF(O3448=$U$1,N3448,"0")*1.22</f>
        <v>0</v>
      </c>
    </row>
    <row r="3449" spans="1:17" x14ac:dyDescent="0.25">
      <c r="A3449" t="s">
        <v>545</v>
      </c>
      <c r="B3449" t="s">
        <v>544</v>
      </c>
      <c r="C3449">
        <v>6001</v>
      </c>
      <c r="D3449">
        <v>9.59</v>
      </c>
      <c r="E3449">
        <f>IFERROR(VLOOKUP(Table_ExternalData_15[[#This Row],[Id]],Rabati!B:C,2,0),0)</f>
        <v>30</v>
      </c>
      <c r="F3449">
        <v>3</v>
      </c>
      <c r="G3449" t="str">
        <f>VLOOKUP(Table_ExternalData_15[[#This Row],[Id]],'Blagovna izdelek'!A:C,3,0)</f>
        <v>Digitus</v>
      </c>
      <c r="H3449">
        <f>Table_ExternalData_15[[#This Row],[Rabat]]*0.2</f>
        <v>6</v>
      </c>
      <c r="I3449" s="2">
        <f>Table_ExternalData_15[[#This Row],[Price]]-(Table_ExternalData_15[[#This Row],[Price]]*Table_ExternalData_15[[#This Row],[BB rabat]])/100</f>
        <v>9.0145999999999997</v>
      </c>
      <c r="J3449" s="2">
        <f>Table_ExternalData_15[[#This Row],[BB cena]]*Table_ExternalData_15[[#Headers],[1,22]]</f>
        <v>10.997812</v>
      </c>
      <c r="K3449" s="2">
        <f>Table_ExternalData_15[[#This Row],[Price]]*Table_ExternalData_15[[#Headers],[1,22]]</f>
        <v>11.6998</v>
      </c>
      <c r="L3449" s="7">
        <f>IF(G3449="White Shark",E3449*0.5,IF(G3449="Sbox",E3449*0.5,IF(G3449="Tenda",E3449*0.5,E3449*0.2)))/100</f>
        <v>0.06</v>
      </c>
      <c r="M3449" s="2">
        <f>Table_ExternalData_15[[#This Row],[Price]]-Table_ExternalData_15[[#This Row],[Price]]*Table_ExternalData_15[[#This Row],[extra popust]]</f>
        <v>9.0145999999999997</v>
      </c>
      <c r="N3449" s="2">
        <f>IF(M3449&lt;I3449,M3449,I3449)</f>
        <v>9.0145999999999997</v>
      </c>
      <c r="O3449" s="12" t="str">
        <f>IF(N3449&lt;I3449,$U$1," ")</f>
        <v xml:space="preserve"> </v>
      </c>
      <c r="P3449" s="12" t="str">
        <f>IFERROR((O3449+30)," ")</f>
        <v xml:space="preserve"> </v>
      </c>
      <c r="Q3449" s="2">
        <f ca="1">IF(O3449=$U$1,N3449,"0")*1.22</f>
        <v>0</v>
      </c>
    </row>
    <row r="3450" spans="1:17" x14ac:dyDescent="0.25">
      <c r="A3450" t="s">
        <v>560</v>
      </c>
      <c r="B3450" t="s">
        <v>559</v>
      </c>
      <c r="C3450">
        <v>6014</v>
      </c>
      <c r="D3450">
        <v>2.1</v>
      </c>
      <c r="E3450">
        <f>IFERROR(VLOOKUP(Table_ExternalData_15[[#This Row],[Id]],Rabati!B:C,2,0),0)</f>
        <v>30</v>
      </c>
      <c r="F3450">
        <v>9</v>
      </c>
      <c r="G3450" t="str">
        <f>VLOOKUP(Table_ExternalData_15[[#This Row],[Id]],'Blagovna izdelek'!A:C,3,0)</f>
        <v>Digitus</v>
      </c>
      <c r="H3450">
        <f>Table_ExternalData_15[[#This Row],[Rabat]]*0.2</f>
        <v>6</v>
      </c>
      <c r="I3450" s="2">
        <f>Table_ExternalData_15[[#This Row],[Price]]-(Table_ExternalData_15[[#This Row],[Price]]*Table_ExternalData_15[[#This Row],[BB rabat]])/100</f>
        <v>1.9740000000000002</v>
      </c>
      <c r="J3450" s="2">
        <f>Table_ExternalData_15[[#This Row],[BB cena]]*Table_ExternalData_15[[#Headers],[1,22]]</f>
        <v>2.40828</v>
      </c>
      <c r="K3450" s="2">
        <f>Table_ExternalData_15[[#This Row],[Price]]*Table_ExternalData_15[[#Headers],[1,22]]</f>
        <v>2.5619999999999998</v>
      </c>
      <c r="L3450" s="7">
        <f>IF(G3450="White Shark",E3450*0.5,IF(G3450="Sbox",E3450*0.5,IF(G3450="Tenda",E3450*0.5,E3450*0.2)))/100</f>
        <v>0.06</v>
      </c>
      <c r="M3450" s="2">
        <f>Table_ExternalData_15[[#This Row],[Price]]-Table_ExternalData_15[[#This Row],[Price]]*Table_ExternalData_15[[#This Row],[extra popust]]</f>
        <v>1.9740000000000002</v>
      </c>
      <c r="N3450" s="2">
        <f>IF(M3450&lt;I3450,M3450,I3450)</f>
        <v>1.9740000000000002</v>
      </c>
      <c r="O3450" s="12" t="str">
        <f>IF(N3450&lt;I3450,$U$1," ")</f>
        <v xml:space="preserve"> </v>
      </c>
      <c r="P3450" s="12" t="str">
        <f>IFERROR((O3450+30)," ")</f>
        <v xml:space="preserve"> </v>
      </c>
      <c r="Q3450" s="2">
        <f ca="1">IF(O3450=$U$1,N3450,"0")*1.22</f>
        <v>0</v>
      </c>
    </row>
    <row r="3451" spans="1:17" x14ac:dyDescent="0.25">
      <c r="A3451" t="s">
        <v>580</v>
      </c>
      <c r="B3451" t="s">
        <v>9495</v>
      </c>
      <c r="C3451">
        <v>6027</v>
      </c>
      <c r="D3451">
        <v>1.4</v>
      </c>
      <c r="E3451">
        <f>IFERROR(VLOOKUP(Table_ExternalData_15[[#This Row],[Id]],Rabati!B:C,2,0),0)</f>
        <v>30</v>
      </c>
      <c r="F3451">
        <v>0</v>
      </c>
      <c r="G3451" t="str">
        <f>VLOOKUP(Table_ExternalData_15[[#This Row],[Id]],'Blagovna izdelek'!A:C,3,0)</f>
        <v>Digitus</v>
      </c>
      <c r="H3451">
        <f>Table_ExternalData_15[[#This Row],[Rabat]]*0.2</f>
        <v>6</v>
      </c>
      <c r="I3451" s="2">
        <f>Table_ExternalData_15[[#This Row],[Price]]-(Table_ExternalData_15[[#This Row],[Price]]*Table_ExternalData_15[[#This Row],[BB rabat]])/100</f>
        <v>1.3159999999999998</v>
      </c>
      <c r="J3451" s="2">
        <f>Table_ExternalData_15[[#This Row],[BB cena]]*Table_ExternalData_15[[#Headers],[1,22]]</f>
        <v>1.6055199999999998</v>
      </c>
      <c r="K3451" s="2">
        <f>Table_ExternalData_15[[#This Row],[Price]]*Table_ExternalData_15[[#Headers],[1,22]]</f>
        <v>1.708</v>
      </c>
      <c r="L3451" s="7">
        <f>IF(G3451="White Shark",E3451*0.5,IF(G3451="Sbox",E3451*0.5,IF(G3451="Tenda",E3451*0.5,E3451*0.2)))/100</f>
        <v>0.06</v>
      </c>
      <c r="M3451" s="2">
        <f>Table_ExternalData_15[[#This Row],[Price]]-Table_ExternalData_15[[#This Row],[Price]]*Table_ExternalData_15[[#This Row],[extra popust]]</f>
        <v>1.3159999999999998</v>
      </c>
      <c r="N3451" s="2">
        <f>IF(M3451&lt;I3451,M3451,I3451)</f>
        <v>1.3159999999999998</v>
      </c>
      <c r="O3451" s="12" t="str">
        <f>IF(N3451&lt;I3451,$U$1," ")</f>
        <v xml:space="preserve"> </v>
      </c>
      <c r="P3451" s="12" t="str">
        <f>IFERROR((O3451+30)," ")</f>
        <v xml:space="preserve"> </v>
      </c>
      <c r="Q3451" s="2">
        <f ca="1">IF(O3451=$U$1,N3451,"0")*1.22</f>
        <v>0</v>
      </c>
    </row>
    <row r="3452" spans="1:17" x14ac:dyDescent="0.25">
      <c r="A3452" t="s">
        <v>592</v>
      </c>
      <c r="B3452" t="s">
        <v>591</v>
      </c>
      <c r="C3452">
        <v>6033</v>
      </c>
      <c r="D3452">
        <v>2.5</v>
      </c>
      <c r="E3452">
        <f>IFERROR(VLOOKUP(Table_ExternalData_15[[#This Row],[Id]],Rabati!B:C,2,0),0)</f>
        <v>30</v>
      </c>
      <c r="F3452">
        <v>0</v>
      </c>
      <c r="G3452" t="str">
        <f>VLOOKUP(Table_ExternalData_15[[#This Row],[Id]],'Blagovna izdelek'!A:C,3,0)</f>
        <v>Digitus</v>
      </c>
      <c r="H3452">
        <f>Table_ExternalData_15[[#This Row],[Rabat]]*0.2</f>
        <v>6</v>
      </c>
      <c r="I3452" s="2">
        <f>Table_ExternalData_15[[#This Row],[Price]]-(Table_ExternalData_15[[#This Row],[Price]]*Table_ExternalData_15[[#This Row],[BB rabat]])/100</f>
        <v>2.35</v>
      </c>
      <c r="J3452" s="2">
        <f>Table_ExternalData_15[[#This Row],[BB cena]]*Table_ExternalData_15[[#Headers],[1,22]]</f>
        <v>2.867</v>
      </c>
      <c r="K3452" s="2">
        <f>Table_ExternalData_15[[#This Row],[Price]]*Table_ExternalData_15[[#Headers],[1,22]]</f>
        <v>3.05</v>
      </c>
      <c r="L3452" s="7">
        <f>IF(G3452="White Shark",E3452*0.5,IF(G3452="Sbox",E3452*0.5,IF(G3452="Tenda",E3452*0.5,E3452*0.2)))/100</f>
        <v>0.06</v>
      </c>
      <c r="M3452" s="2">
        <f>Table_ExternalData_15[[#This Row],[Price]]-Table_ExternalData_15[[#This Row],[Price]]*Table_ExternalData_15[[#This Row],[extra popust]]</f>
        <v>2.35</v>
      </c>
      <c r="N3452" s="2">
        <f>IF(M3452&lt;I3452,M3452,I3452)</f>
        <v>2.35</v>
      </c>
      <c r="O3452" s="12" t="str">
        <f>IF(N3452&lt;I3452,$U$1," ")</f>
        <v xml:space="preserve"> </v>
      </c>
      <c r="P3452" s="12" t="str">
        <f>IFERROR((O3452+30)," ")</f>
        <v xml:space="preserve"> </v>
      </c>
      <c r="Q3452" s="2">
        <f ca="1">IF(O3452=$U$1,N3452,"0")*1.22</f>
        <v>0</v>
      </c>
    </row>
    <row r="3453" spans="1:17" x14ac:dyDescent="0.25">
      <c r="A3453" t="s">
        <v>598</v>
      </c>
      <c r="B3453" t="s">
        <v>9855</v>
      </c>
      <c r="C3453">
        <v>6038</v>
      </c>
      <c r="D3453">
        <v>6.75</v>
      </c>
      <c r="E3453">
        <f>IFERROR(VLOOKUP(Table_ExternalData_15[[#This Row],[Id]],Rabati!B:C,2,0),0)</f>
        <v>30</v>
      </c>
      <c r="F3453">
        <v>20</v>
      </c>
      <c r="G3453" t="str">
        <f>VLOOKUP(Table_ExternalData_15[[#This Row],[Id]],'Blagovna izdelek'!A:C,3,0)</f>
        <v>Digitus</v>
      </c>
      <c r="H3453">
        <f>Table_ExternalData_15[[#This Row],[Rabat]]*0.2</f>
        <v>6</v>
      </c>
      <c r="I3453" s="2">
        <f>Table_ExternalData_15[[#This Row],[Price]]-(Table_ExternalData_15[[#This Row],[Price]]*Table_ExternalData_15[[#This Row],[BB rabat]])/100</f>
        <v>6.3449999999999998</v>
      </c>
      <c r="J3453" s="2">
        <f>Table_ExternalData_15[[#This Row],[BB cena]]*Table_ExternalData_15[[#Headers],[1,22]]</f>
        <v>7.7408999999999999</v>
      </c>
      <c r="K3453" s="2">
        <f>Table_ExternalData_15[[#This Row],[Price]]*Table_ExternalData_15[[#Headers],[1,22]]</f>
        <v>8.2349999999999994</v>
      </c>
      <c r="L3453" s="7">
        <f>IF(G3453="White Shark",E3453*0.5,IF(G3453="Sbox",E3453*0.5,IF(G3453="Tenda",E3453*0.5,E3453*0.2)))/100</f>
        <v>0.06</v>
      </c>
      <c r="M3453" s="2">
        <f>Table_ExternalData_15[[#This Row],[Price]]-Table_ExternalData_15[[#This Row],[Price]]*Table_ExternalData_15[[#This Row],[extra popust]]</f>
        <v>6.3449999999999998</v>
      </c>
      <c r="N3453" s="2">
        <f>IF(M3453&lt;I3453,M3453,I3453)</f>
        <v>6.3449999999999998</v>
      </c>
      <c r="O3453" s="12" t="str">
        <f>IF(N3453&lt;I3453,$U$1," ")</f>
        <v xml:space="preserve"> </v>
      </c>
      <c r="P3453" s="12" t="str">
        <f>IFERROR((O3453+30)," ")</f>
        <v xml:space="preserve"> </v>
      </c>
      <c r="Q3453" s="2">
        <f ca="1">IF(O3453=$U$1,N3453,"0")*1.22</f>
        <v>0</v>
      </c>
    </row>
    <row r="3454" spans="1:17" x14ac:dyDescent="0.25">
      <c r="A3454" t="s">
        <v>610</v>
      </c>
      <c r="B3454" t="s">
        <v>609</v>
      </c>
      <c r="C3454">
        <v>6046</v>
      </c>
      <c r="D3454">
        <v>5.9</v>
      </c>
      <c r="E3454">
        <f>IFERROR(VLOOKUP(Table_ExternalData_15[[#This Row],[Id]],Rabati!B:C,2,0),0)</f>
        <v>30</v>
      </c>
      <c r="F3454">
        <v>64</v>
      </c>
      <c r="G3454" t="str">
        <f>VLOOKUP(Table_ExternalData_15[[#This Row],[Id]],'Blagovna izdelek'!A:C,3,0)</f>
        <v>Digitus</v>
      </c>
      <c r="H3454">
        <f>Table_ExternalData_15[[#This Row],[Rabat]]*0.2</f>
        <v>6</v>
      </c>
      <c r="I3454" s="2">
        <f>Table_ExternalData_15[[#This Row],[Price]]-(Table_ExternalData_15[[#This Row],[Price]]*Table_ExternalData_15[[#This Row],[BB rabat]])/100</f>
        <v>5.5460000000000003</v>
      </c>
      <c r="J3454" s="2">
        <f>Table_ExternalData_15[[#This Row],[BB cena]]*Table_ExternalData_15[[#Headers],[1,22]]</f>
        <v>6.7661199999999999</v>
      </c>
      <c r="K3454" s="2">
        <f>Table_ExternalData_15[[#This Row],[Price]]*Table_ExternalData_15[[#Headers],[1,22]]</f>
        <v>7.1980000000000004</v>
      </c>
      <c r="L3454" s="7">
        <f>IF(G3454="White Shark",E3454*0.5,IF(G3454="Sbox",E3454*0.5,IF(G3454="Tenda",E3454*0.5,E3454*0.2)))/100</f>
        <v>0.06</v>
      </c>
      <c r="M3454" s="2">
        <f>Table_ExternalData_15[[#This Row],[Price]]-Table_ExternalData_15[[#This Row],[Price]]*Table_ExternalData_15[[#This Row],[extra popust]]</f>
        <v>5.5460000000000003</v>
      </c>
      <c r="N3454" s="2">
        <f>IF(M3454&lt;I3454,M3454,I3454)</f>
        <v>5.5460000000000003</v>
      </c>
      <c r="O3454" s="12" t="str">
        <f>IF(N3454&lt;I3454,$U$1," ")</f>
        <v xml:space="preserve"> </v>
      </c>
      <c r="P3454" s="12" t="str">
        <f>IFERROR((O3454+30)," ")</f>
        <v xml:space="preserve"> </v>
      </c>
      <c r="Q3454" s="2">
        <f ca="1">IF(O3454=$U$1,N3454,"0")*1.22</f>
        <v>0</v>
      </c>
    </row>
    <row r="3455" spans="1:17" x14ac:dyDescent="0.25">
      <c r="A3455" t="s">
        <v>633</v>
      </c>
      <c r="B3455" t="s">
        <v>632</v>
      </c>
      <c r="C3455">
        <v>6061</v>
      </c>
      <c r="D3455">
        <v>10.61</v>
      </c>
      <c r="E3455">
        <f>IFERROR(VLOOKUP(Table_ExternalData_15[[#This Row],[Id]],Rabati!B:C,2,0),0)</f>
        <v>20</v>
      </c>
      <c r="F3455">
        <v>2</v>
      </c>
      <c r="G3455" t="str">
        <f>VLOOKUP(Table_ExternalData_15[[#This Row],[Id]],'Blagovna izdelek'!A:C,3,0)</f>
        <v>Digitus</v>
      </c>
      <c r="H3455">
        <f>Table_ExternalData_15[[#This Row],[Rabat]]*0.2</f>
        <v>4</v>
      </c>
      <c r="I3455" s="2">
        <f>Table_ExternalData_15[[#This Row],[Price]]-(Table_ExternalData_15[[#This Row],[Price]]*Table_ExternalData_15[[#This Row],[BB rabat]])/100</f>
        <v>10.185599999999999</v>
      </c>
      <c r="J3455" s="2">
        <f>Table_ExternalData_15[[#This Row],[BB cena]]*Table_ExternalData_15[[#Headers],[1,22]]</f>
        <v>12.426431999999998</v>
      </c>
      <c r="K3455" s="2">
        <f>Table_ExternalData_15[[#This Row],[Price]]*Table_ExternalData_15[[#Headers],[1,22]]</f>
        <v>12.944199999999999</v>
      </c>
      <c r="L3455" s="7">
        <f>IF(G3455="White Shark",E3455*0.5,IF(G3455="Sbox",E3455*0.5,IF(G3455="Tenda",E3455*0.5,E3455*0.2)))/100</f>
        <v>0.04</v>
      </c>
      <c r="M3455" s="2">
        <f>Table_ExternalData_15[[#This Row],[Price]]-Table_ExternalData_15[[#This Row],[Price]]*Table_ExternalData_15[[#This Row],[extra popust]]</f>
        <v>10.185599999999999</v>
      </c>
      <c r="N3455" s="2">
        <f>IF(M3455&lt;I3455,M3455,I3455)</f>
        <v>10.185599999999999</v>
      </c>
      <c r="O3455" s="12" t="str">
        <f>IF(N3455&lt;I3455,$U$1," ")</f>
        <v xml:space="preserve"> </v>
      </c>
      <c r="P3455" s="12" t="str">
        <f>IFERROR((O3455+30)," ")</f>
        <v xml:space="preserve"> </v>
      </c>
      <c r="Q3455" s="2">
        <f ca="1">IF(O3455=$U$1,N3455,"0")*1.22</f>
        <v>0</v>
      </c>
    </row>
    <row r="3456" spans="1:17" x14ac:dyDescent="0.25">
      <c r="A3456" t="s">
        <v>666</v>
      </c>
      <c r="B3456" t="s">
        <v>665</v>
      </c>
      <c r="C3456">
        <v>6090</v>
      </c>
      <c r="D3456">
        <v>32.74</v>
      </c>
      <c r="E3456">
        <f>IFERROR(VLOOKUP(Table_ExternalData_15[[#This Row],[Id]],Rabati!B:C,2,0),0)</f>
        <v>20</v>
      </c>
      <c r="F3456">
        <v>2</v>
      </c>
      <c r="G3456" t="str">
        <f>VLOOKUP(Table_ExternalData_15[[#This Row],[Id]],'Blagovna izdelek'!A:C,3,0)</f>
        <v>Digitus</v>
      </c>
      <c r="H3456">
        <f>Table_ExternalData_15[[#This Row],[Rabat]]*0.2</f>
        <v>4</v>
      </c>
      <c r="I3456" s="2">
        <f>Table_ExternalData_15[[#This Row],[Price]]-(Table_ExternalData_15[[#This Row],[Price]]*Table_ExternalData_15[[#This Row],[BB rabat]])/100</f>
        <v>31.430400000000002</v>
      </c>
      <c r="J3456" s="2">
        <f>Table_ExternalData_15[[#This Row],[BB cena]]*Table_ExternalData_15[[#Headers],[1,22]]</f>
        <v>38.345088000000004</v>
      </c>
      <c r="K3456" s="2">
        <f>Table_ExternalData_15[[#This Row],[Price]]*Table_ExternalData_15[[#Headers],[1,22]]</f>
        <v>39.942799999999998</v>
      </c>
      <c r="L3456" s="7">
        <f>IF(G3456="White Shark",E3456*0.5,IF(G3456="Sbox",E3456*0.5,IF(G3456="Tenda",E3456*0.5,E3456*0.2)))/100</f>
        <v>0.04</v>
      </c>
      <c r="M3456" s="2">
        <f>Table_ExternalData_15[[#This Row],[Price]]-Table_ExternalData_15[[#This Row],[Price]]*Table_ExternalData_15[[#This Row],[extra popust]]</f>
        <v>31.430400000000002</v>
      </c>
      <c r="N3456" s="2">
        <f>IF(M3456&lt;I3456,M3456,I3456)</f>
        <v>31.430400000000002</v>
      </c>
      <c r="O3456" s="12" t="str">
        <f>IF(N3456&lt;I3456,$U$1," ")</f>
        <v xml:space="preserve"> </v>
      </c>
      <c r="P3456" s="12" t="str">
        <f>IFERROR((O3456+30)," ")</f>
        <v xml:space="preserve"> </v>
      </c>
      <c r="Q3456" s="2">
        <f ca="1">IF(O3456=$U$1,N3456,"0")*1.22</f>
        <v>0</v>
      </c>
    </row>
    <row r="3457" spans="1:17" x14ac:dyDescent="0.25">
      <c r="A3457" t="s">
        <v>692</v>
      </c>
      <c r="B3457" t="s">
        <v>691</v>
      </c>
      <c r="C3457">
        <v>6577</v>
      </c>
      <c r="D3457">
        <v>45.3</v>
      </c>
      <c r="E3457">
        <f>IFERROR(VLOOKUP(Table_ExternalData_15[[#This Row],[Id]],Rabati!B:C,2,0),0)</f>
        <v>20</v>
      </c>
      <c r="F3457">
        <v>0</v>
      </c>
      <c r="G3457" t="str">
        <f>VLOOKUP(Table_ExternalData_15[[#This Row],[Id]],'Blagovna izdelek'!A:C,3,0)</f>
        <v>Digitus</v>
      </c>
      <c r="H3457">
        <f>Table_ExternalData_15[[#This Row],[Rabat]]*0.2</f>
        <v>4</v>
      </c>
      <c r="I3457" s="2">
        <f>Table_ExternalData_15[[#This Row],[Price]]-(Table_ExternalData_15[[#This Row],[Price]]*Table_ExternalData_15[[#This Row],[BB rabat]])/100</f>
        <v>43.488</v>
      </c>
      <c r="J3457" s="2">
        <f>Table_ExternalData_15[[#This Row],[BB cena]]*Table_ExternalData_15[[#Headers],[1,22]]</f>
        <v>53.05536</v>
      </c>
      <c r="K3457" s="2">
        <f>Table_ExternalData_15[[#This Row],[Price]]*Table_ExternalData_15[[#Headers],[1,22]]</f>
        <v>55.265999999999998</v>
      </c>
      <c r="L3457" s="7">
        <f>IF(G3457="White Shark",E3457*0.5,IF(G3457="Sbox",E3457*0.5,IF(G3457="Tenda",E3457*0.5,E3457*0.2)))/100</f>
        <v>0.04</v>
      </c>
      <c r="M3457" s="2">
        <f>Table_ExternalData_15[[#This Row],[Price]]-Table_ExternalData_15[[#This Row],[Price]]*Table_ExternalData_15[[#This Row],[extra popust]]</f>
        <v>43.488</v>
      </c>
      <c r="N3457" s="2">
        <f>IF(M3457&lt;I3457,M3457,I3457)</f>
        <v>43.488</v>
      </c>
      <c r="O3457" s="12" t="str">
        <f>IF(N3457&lt;I3457,$U$1," ")</f>
        <v xml:space="preserve"> </v>
      </c>
      <c r="P3457" s="12" t="str">
        <f>IFERROR((O3457+30)," ")</f>
        <v xml:space="preserve"> </v>
      </c>
      <c r="Q3457" s="2">
        <f ca="1">IF(O3457=$U$1,N3457,"0")*1.22</f>
        <v>0</v>
      </c>
    </row>
    <row r="3458" spans="1:17" x14ac:dyDescent="0.25">
      <c r="A3458" t="s">
        <v>701</v>
      </c>
      <c r="B3458" t="s">
        <v>10587</v>
      </c>
      <c r="C3458">
        <v>6940</v>
      </c>
      <c r="D3458">
        <v>3.26</v>
      </c>
      <c r="E3458">
        <f>IFERROR(VLOOKUP(Table_ExternalData_15[[#This Row],[Id]],Rabati!B:C,2,0),0)</f>
        <v>30</v>
      </c>
      <c r="F3458">
        <v>19</v>
      </c>
      <c r="G3458" t="str">
        <f>VLOOKUP(Table_ExternalData_15[[#This Row],[Id]],'Blagovna izdelek'!A:C,3,0)</f>
        <v>Digitus</v>
      </c>
      <c r="H3458">
        <f>Table_ExternalData_15[[#This Row],[Rabat]]*0.2</f>
        <v>6</v>
      </c>
      <c r="I3458" s="2">
        <f>Table_ExternalData_15[[#This Row],[Price]]-(Table_ExternalData_15[[#This Row],[Price]]*Table_ExternalData_15[[#This Row],[BB rabat]])/100</f>
        <v>3.0644</v>
      </c>
      <c r="J3458" s="2">
        <f>Table_ExternalData_15[[#This Row],[BB cena]]*Table_ExternalData_15[[#Headers],[1,22]]</f>
        <v>3.7385679999999999</v>
      </c>
      <c r="K3458" s="2">
        <f>Table_ExternalData_15[[#This Row],[Price]]*Table_ExternalData_15[[#Headers],[1,22]]</f>
        <v>3.9771999999999998</v>
      </c>
      <c r="L3458" s="7">
        <f>IF(G3458="White Shark",E3458*0.5,IF(G3458="Sbox",E3458*0.5,IF(G3458="Tenda",E3458*0.5,E3458*0.2)))/100</f>
        <v>0.06</v>
      </c>
      <c r="M3458" s="2">
        <f>Table_ExternalData_15[[#This Row],[Price]]-Table_ExternalData_15[[#This Row],[Price]]*Table_ExternalData_15[[#This Row],[extra popust]]</f>
        <v>3.0644</v>
      </c>
      <c r="N3458" s="2">
        <f>IF(M3458&lt;I3458,M3458,I3458)</f>
        <v>3.0644</v>
      </c>
      <c r="O3458" s="12" t="str">
        <f>IF(N3458&lt;I3458,$U$1," ")</f>
        <v xml:space="preserve"> </v>
      </c>
      <c r="P3458" s="12" t="str">
        <f>IFERROR((O3458+30)," ")</f>
        <v xml:space="preserve"> </v>
      </c>
      <c r="Q3458" s="2">
        <f ca="1">IF(O3458=$U$1,N3458,"0")*1.22</f>
        <v>0</v>
      </c>
    </row>
    <row r="3459" spans="1:17" x14ac:dyDescent="0.25">
      <c r="A3459" t="s">
        <v>703</v>
      </c>
      <c r="B3459" t="s">
        <v>10589</v>
      </c>
      <c r="C3459">
        <v>6942</v>
      </c>
      <c r="D3459">
        <v>3.26</v>
      </c>
      <c r="E3459">
        <f>IFERROR(VLOOKUP(Table_ExternalData_15[[#This Row],[Id]],Rabati!B:C,2,0),0)</f>
        <v>30</v>
      </c>
      <c r="F3459">
        <v>0</v>
      </c>
      <c r="G3459" t="str">
        <f>VLOOKUP(Table_ExternalData_15[[#This Row],[Id]],'Blagovna izdelek'!A:C,3,0)</f>
        <v>Digitus</v>
      </c>
      <c r="H3459">
        <f>Table_ExternalData_15[[#This Row],[Rabat]]*0.2</f>
        <v>6</v>
      </c>
      <c r="I3459" s="2">
        <f>Table_ExternalData_15[[#This Row],[Price]]-(Table_ExternalData_15[[#This Row],[Price]]*Table_ExternalData_15[[#This Row],[BB rabat]])/100</f>
        <v>3.0644</v>
      </c>
      <c r="J3459" s="2">
        <f>Table_ExternalData_15[[#This Row],[BB cena]]*Table_ExternalData_15[[#Headers],[1,22]]</f>
        <v>3.7385679999999999</v>
      </c>
      <c r="K3459" s="2">
        <f>Table_ExternalData_15[[#This Row],[Price]]*Table_ExternalData_15[[#Headers],[1,22]]</f>
        <v>3.9771999999999998</v>
      </c>
      <c r="L3459" s="7">
        <f>IF(G3459="White Shark",E3459*0.5,IF(G3459="Sbox",E3459*0.5,IF(G3459="Tenda",E3459*0.5,E3459*0.2)))/100</f>
        <v>0.06</v>
      </c>
      <c r="M3459" s="2">
        <f>Table_ExternalData_15[[#This Row],[Price]]-Table_ExternalData_15[[#This Row],[Price]]*Table_ExternalData_15[[#This Row],[extra popust]]</f>
        <v>3.0644</v>
      </c>
      <c r="N3459" s="2">
        <f>IF(M3459&lt;I3459,M3459,I3459)</f>
        <v>3.0644</v>
      </c>
      <c r="O3459" s="12" t="str">
        <f>IF(N3459&lt;I3459,$U$1," ")</f>
        <v xml:space="preserve"> </v>
      </c>
      <c r="P3459" s="12" t="str">
        <f>IFERROR((O3459+30)," ")</f>
        <v xml:space="preserve"> </v>
      </c>
      <c r="Q3459" s="2">
        <f ca="1">IF(O3459=$U$1,N3459,"0")*1.22</f>
        <v>0</v>
      </c>
    </row>
    <row r="3460" spans="1:17" x14ac:dyDescent="0.25">
      <c r="A3460" t="s">
        <v>704</v>
      </c>
      <c r="B3460" t="s">
        <v>10590</v>
      </c>
      <c r="C3460">
        <v>6943</v>
      </c>
      <c r="D3460">
        <v>3.26</v>
      </c>
      <c r="E3460">
        <f>IFERROR(VLOOKUP(Table_ExternalData_15[[#This Row],[Id]],Rabati!B:C,2,0),0)</f>
        <v>30</v>
      </c>
      <c r="F3460">
        <v>5</v>
      </c>
      <c r="G3460" t="str">
        <f>VLOOKUP(Table_ExternalData_15[[#This Row],[Id]],'Blagovna izdelek'!A:C,3,0)</f>
        <v>Digitus</v>
      </c>
      <c r="H3460">
        <f>Table_ExternalData_15[[#This Row],[Rabat]]*0.2</f>
        <v>6</v>
      </c>
      <c r="I3460" s="2">
        <f>Table_ExternalData_15[[#This Row],[Price]]-(Table_ExternalData_15[[#This Row],[Price]]*Table_ExternalData_15[[#This Row],[BB rabat]])/100</f>
        <v>3.0644</v>
      </c>
      <c r="J3460" s="2">
        <f>Table_ExternalData_15[[#This Row],[BB cena]]*Table_ExternalData_15[[#Headers],[1,22]]</f>
        <v>3.7385679999999999</v>
      </c>
      <c r="K3460" s="2">
        <f>Table_ExternalData_15[[#This Row],[Price]]*Table_ExternalData_15[[#Headers],[1,22]]</f>
        <v>3.9771999999999998</v>
      </c>
      <c r="L3460" s="7">
        <f>IF(G3460="White Shark",E3460*0.5,IF(G3460="Sbox",E3460*0.5,IF(G3460="Tenda",E3460*0.5,E3460*0.2)))/100</f>
        <v>0.06</v>
      </c>
      <c r="M3460" s="2">
        <f>Table_ExternalData_15[[#This Row],[Price]]-Table_ExternalData_15[[#This Row],[Price]]*Table_ExternalData_15[[#This Row],[extra popust]]</f>
        <v>3.0644</v>
      </c>
      <c r="N3460" s="2">
        <f>IF(M3460&lt;I3460,M3460,I3460)</f>
        <v>3.0644</v>
      </c>
      <c r="O3460" s="12" t="str">
        <f>IF(N3460&lt;I3460,$U$1," ")</f>
        <v xml:space="preserve"> </v>
      </c>
      <c r="P3460" s="12" t="str">
        <f>IFERROR((O3460+30)," ")</f>
        <v xml:space="preserve"> </v>
      </c>
      <c r="Q3460" s="2">
        <f ca="1">IF(O3460=$U$1,N3460,"0")*1.22</f>
        <v>0</v>
      </c>
    </row>
    <row r="3461" spans="1:17" x14ac:dyDescent="0.25">
      <c r="A3461" t="s">
        <v>707</v>
      </c>
      <c r="B3461" t="s">
        <v>9673</v>
      </c>
      <c r="C3461">
        <v>6951</v>
      </c>
      <c r="D3461">
        <v>12</v>
      </c>
      <c r="E3461">
        <f>IFERROR(VLOOKUP(Table_ExternalData_15[[#This Row],[Id]],Rabati!B:C,2,0),0)</f>
        <v>30</v>
      </c>
      <c r="F3461">
        <v>26</v>
      </c>
      <c r="G3461" t="str">
        <f>VLOOKUP(Table_ExternalData_15[[#This Row],[Id]],'Blagovna izdelek'!A:C,3,0)</f>
        <v>Digitus</v>
      </c>
      <c r="H3461">
        <f>Table_ExternalData_15[[#This Row],[Rabat]]*0.2</f>
        <v>6</v>
      </c>
      <c r="I3461" s="2">
        <f>Table_ExternalData_15[[#This Row],[Price]]-(Table_ExternalData_15[[#This Row],[Price]]*Table_ExternalData_15[[#This Row],[BB rabat]])/100</f>
        <v>11.28</v>
      </c>
      <c r="J3461" s="2">
        <f>Table_ExternalData_15[[#This Row],[BB cena]]*Table_ExternalData_15[[#Headers],[1,22]]</f>
        <v>13.7616</v>
      </c>
      <c r="K3461" s="2">
        <f>Table_ExternalData_15[[#This Row],[Price]]*Table_ExternalData_15[[#Headers],[1,22]]</f>
        <v>14.64</v>
      </c>
      <c r="L3461" s="7">
        <f>IF(G3461="White Shark",E3461*0.5,IF(G3461="Sbox",E3461*0.5,IF(G3461="Tenda",E3461*0.5,E3461*0.2)))/100</f>
        <v>0.06</v>
      </c>
      <c r="M3461" s="2">
        <f>Table_ExternalData_15[[#This Row],[Price]]-Table_ExternalData_15[[#This Row],[Price]]*Table_ExternalData_15[[#This Row],[extra popust]]</f>
        <v>11.28</v>
      </c>
      <c r="N3461" s="2">
        <f>IF(M3461&lt;I3461,M3461,I3461)</f>
        <v>11.28</v>
      </c>
      <c r="O3461" s="12" t="str">
        <f>IF(N3461&lt;I3461,$U$1," ")</f>
        <v xml:space="preserve"> </v>
      </c>
      <c r="P3461" s="12" t="str">
        <f>IFERROR((O3461+30)," ")</f>
        <v xml:space="preserve"> </v>
      </c>
      <c r="Q3461" s="2">
        <f ca="1">IF(O3461=$U$1,N3461,"0")*1.22</f>
        <v>0</v>
      </c>
    </row>
    <row r="3462" spans="1:17" x14ac:dyDescent="0.25">
      <c r="A3462" t="s">
        <v>708</v>
      </c>
      <c r="B3462" t="s">
        <v>9674</v>
      </c>
      <c r="C3462">
        <v>6952</v>
      </c>
      <c r="D3462">
        <v>9.98</v>
      </c>
      <c r="E3462">
        <f>IFERROR(VLOOKUP(Table_ExternalData_15[[#This Row],[Id]],Rabati!B:C,2,0),0)</f>
        <v>30</v>
      </c>
      <c r="F3462">
        <v>616</v>
      </c>
      <c r="G3462" t="str">
        <f>VLOOKUP(Table_ExternalData_15[[#This Row],[Id]],'Blagovna izdelek'!A:C,3,0)</f>
        <v>Digitus</v>
      </c>
      <c r="H3462">
        <f>Table_ExternalData_15[[#This Row],[Rabat]]*0.2</f>
        <v>6</v>
      </c>
      <c r="I3462" s="2">
        <f>Table_ExternalData_15[[#This Row],[Price]]-(Table_ExternalData_15[[#This Row],[Price]]*Table_ExternalData_15[[#This Row],[BB rabat]])/100</f>
        <v>9.3811999999999998</v>
      </c>
      <c r="J3462" s="2">
        <f>Table_ExternalData_15[[#This Row],[BB cena]]*Table_ExternalData_15[[#Headers],[1,22]]</f>
        <v>11.445063999999999</v>
      </c>
      <c r="K3462" s="2">
        <f>Table_ExternalData_15[[#This Row],[Price]]*Table_ExternalData_15[[#Headers],[1,22]]</f>
        <v>12.175600000000001</v>
      </c>
      <c r="L3462" s="7">
        <f>IF(G3462="White Shark",E3462*0.5,IF(G3462="Sbox",E3462*0.5,IF(G3462="Tenda",E3462*0.5,E3462*0.2)))/100</f>
        <v>0.06</v>
      </c>
      <c r="M3462" s="2">
        <f>Table_ExternalData_15[[#This Row],[Price]]-Table_ExternalData_15[[#This Row],[Price]]*Table_ExternalData_15[[#This Row],[extra popust]]</f>
        <v>9.3811999999999998</v>
      </c>
      <c r="N3462" s="2">
        <f>IF(M3462&lt;I3462,M3462,I3462)</f>
        <v>9.3811999999999998</v>
      </c>
      <c r="O3462" s="12" t="str">
        <f>IF(N3462&lt;I3462,$U$1," ")</f>
        <v xml:space="preserve"> </v>
      </c>
      <c r="P3462" s="12" t="str">
        <f>IFERROR((O3462+30)," ")</f>
        <v xml:space="preserve"> </v>
      </c>
      <c r="Q3462" s="2">
        <f ca="1">IF(O3462=$U$1,N3462,"0")*1.22</f>
        <v>0</v>
      </c>
    </row>
    <row r="3463" spans="1:17" x14ac:dyDescent="0.25">
      <c r="A3463" t="s">
        <v>712</v>
      </c>
      <c r="B3463" t="s">
        <v>711</v>
      </c>
      <c r="C3463">
        <v>6955</v>
      </c>
      <c r="D3463">
        <v>13.67</v>
      </c>
      <c r="E3463">
        <f>IFERROR(VLOOKUP(Table_ExternalData_15[[#This Row],[Id]],Rabati!B:C,2,0),0)</f>
        <v>30</v>
      </c>
      <c r="F3463">
        <v>121</v>
      </c>
      <c r="G3463" t="str">
        <f>VLOOKUP(Table_ExternalData_15[[#This Row],[Id]],'Blagovna izdelek'!A:C,3,0)</f>
        <v>Digitus</v>
      </c>
      <c r="H3463">
        <f>Table_ExternalData_15[[#This Row],[Rabat]]*0.2</f>
        <v>6</v>
      </c>
      <c r="I3463" s="2">
        <f>Table_ExternalData_15[[#This Row],[Price]]-(Table_ExternalData_15[[#This Row],[Price]]*Table_ExternalData_15[[#This Row],[BB rabat]])/100</f>
        <v>12.8498</v>
      </c>
      <c r="J3463" s="2">
        <f>Table_ExternalData_15[[#This Row],[BB cena]]*Table_ExternalData_15[[#Headers],[1,22]]</f>
        <v>15.676755999999999</v>
      </c>
      <c r="K3463" s="2">
        <f>Table_ExternalData_15[[#This Row],[Price]]*Table_ExternalData_15[[#Headers],[1,22]]</f>
        <v>16.677399999999999</v>
      </c>
      <c r="L3463" s="7">
        <f>IF(G3463="White Shark",E3463*0.5,IF(G3463="Sbox",E3463*0.5,IF(G3463="Tenda",E3463*0.5,E3463*0.2)))/100</f>
        <v>0.06</v>
      </c>
      <c r="M3463" s="2">
        <f>Table_ExternalData_15[[#This Row],[Price]]-Table_ExternalData_15[[#This Row],[Price]]*Table_ExternalData_15[[#This Row],[extra popust]]</f>
        <v>12.8498</v>
      </c>
      <c r="N3463" s="2">
        <f>IF(M3463&lt;I3463,M3463,I3463)</f>
        <v>12.8498</v>
      </c>
      <c r="O3463" s="12" t="str">
        <f>IF(N3463&lt;I3463,$U$1," ")</f>
        <v xml:space="preserve"> </v>
      </c>
      <c r="P3463" s="12" t="str">
        <f>IFERROR((O3463+30)," ")</f>
        <v xml:space="preserve"> </v>
      </c>
      <c r="Q3463" s="2">
        <f ca="1">IF(O3463=$U$1,N3463,"0")*1.22</f>
        <v>0</v>
      </c>
    </row>
    <row r="3464" spans="1:17" x14ac:dyDescent="0.25">
      <c r="A3464" t="s">
        <v>714</v>
      </c>
      <c r="B3464" t="s">
        <v>9675</v>
      </c>
      <c r="C3464">
        <v>6959</v>
      </c>
      <c r="D3464">
        <v>12.42</v>
      </c>
      <c r="E3464">
        <f>IFERROR(VLOOKUP(Table_ExternalData_15[[#This Row],[Id]],Rabati!B:C,2,0),0)</f>
        <v>30</v>
      </c>
      <c r="F3464">
        <v>5</v>
      </c>
      <c r="G3464" t="str">
        <f>VLOOKUP(Table_ExternalData_15[[#This Row],[Id]],'Blagovna izdelek'!A:C,3,0)</f>
        <v>Digitus</v>
      </c>
      <c r="H3464">
        <f>Table_ExternalData_15[[#This Row],[Rabat]]*0.2</f>
        <v>6</v>
      </c>
      <c r="I3464" s="2">
        <f>Table_ExternalData_15[[#This Row],[Price]]-(Table_ExternalData_15[[#This Row],[Price]]*Table_ExternalData_15[[#This Row],[BB rabat]])/100</f>
        <v>11.674799999999999</v>
      </c>
      <c r="J3464" s="2">
        <f>Table_ExternalData_15[[#This Row],[BB cena]]*Table_ExternalData_15[[#Headers],[1,22]]</f>
        <v>14.243255999999999</v>
      </c>
      <c r="K3464" s="2">
        <f>Table_ExternalData_15[[#This Row],[Price]]*Table_ExternalData_15[[#Headers],[1,22]]</f>
        <v>15.1524</v>
      </c>
      <c r="L3464" s="7">
        <f>IF(G3464="White Shark",E3464*0.5,IF(G3464="Sbox",E3464*0.5,IF(G3464="Tenda",E3464*0.5,E3464*0.2)))/100</f>
        <v>0.06</v>
      </c>
      <c r="M3464" s="2">
        <f>Table_ExternalData_15[[#This Row],[Price]]-Table_ExternalData_15[[#This Row],[Price]]*Table_ExternalData_15[[#This Row],[extra popust]]</f>
        <v>11.674799999999999</v>
      </c>
      <c r="N3464" s="2">
        <f>IF(M3464&lt;I3464,M3464,I3464)</f>
        <v>11.674799999999999</v>
      </c>
      <c r="O3464" s="12" t="str">
        <f>IF(N3464&lt;I3464,$U$1," ")</f>
        <v xml:space="preserve"> </v>
      </c>
      <c r="P3464" s="12" t="str">
        <f>IFERROR((O3464+30)," ")</f>
        <v xml:space="preserve"> </v>
      </c>
      <c r="Q3464" s="2">
        <f ca="1">IF(O3464=$U$1,N3464,"0")*1.22</f>
        <v>0</v>
      </c>
    </row>
    <row r="3465" spans="1:17" x14ac:dyDescent="0.25">
      <c r="A3465" t="s">
        <v>720</v>
      </c>
      <c r="B3465" t="s">
        <v>9676</v>
      </c>
      <c r="C3465">
        <v>6963</v>
      </c>
      <c r="D3465">
        <v>9.5500000000000007</v>
      </c>
      <c r="E3465">
        <f>IFERROR(VLOOKUP(Table_ExternalData_15[[#This Row],[Id]],Rabati!B:C,2,0),0)</f>
        <v>30</v>
      </c>
      <c r="F3465">
        <v>45</v>
      </c>
      <c r="G3465" t="str">
        <f>VLOOKUP(Table_ExternalData_15[[#This Row],[Id]],'Blagovna izdelek'!A:C,3,0)</f>
        <v>Digitus</v>
      </c>
      <c r="H3465">
        <f>Table_ExternalData_15[[#This Row],[Rabat]]*0.2</f>
        <v>6</v>
      </c>
      <c r="I3465" s="2">
        <f>Table_ExternalData_15[[#This Row],[Price]]-(Table_ExternalData_15[[#This Row],[Price]]*Table_ExternalData_15[[#This Row],[BB rabat]])/100</f>
        <v>8.9770000000000003</v>
      </c>
      <c r="J3465" s="2">
        <f>Table_ExternalData_15[[#This Row],[BB cena]]*Table_ExternalData_15[[#Headers],[1,22]]</f>
        <v>10.95194</v>
      </c>
      <c r="K3465" s="2">
        <f>Table_ExternalData_15[[#This Row],[Price]]*Table_ExternalData_15[[#Headers],[1,22]]</f>
        <v>11.651</v>
      </c>
      <c r="L3465" s="7">
        <f>IF(G3465="White Shark",E3465*0.5,IF(G3465="Sbox",E3465*0.5,IF(G3465="Tenda",E3465*0.5,E3465*0.2)))/100</f>
        <v>0.06</v>
      </c>
      <c r="M3465" s="2">
        <f>Table_ExternalData_15[[#This Row],[Price]]-Table_ExternalData_15[[#This Row],[Price]]*Table_ExternalData_15[[#This Row],[extra popust]]</f>
        <v>8.9770000000000003</v>
      </c>
      <c r="N3465" s="2">
        <f>IF(M3465&lt;I3465,M3465,I3465)</f>
        <v>8.9770000000000003</v>
      </c>
      <c r="O3465" s="12" t="str">
        <f>IF(N3465&lt;I3465,$U$1," ")</f>
        <v xml:space="preserve"> </v>
      </c>
      <c r="P3465" s="12" t="str">
        <f>IFERROR((O3465+30)," ")</f>
        <v xml:space="preserve"> </v>
      </c>
      <c r="Q3465" s="2">
        <f ca="1">IF(O3465=$U$1,N3465,"0")*1.22</f>
        <v>0</v>
      </c>
    </row>
    <row r="3466" spans="1:17" x14ac:dyDescent="0.25">
      <c r="A3466" t="s">
        <v>721</v>
      </c>
      <c r="B3466" t="s">
        <v>9677</v>
      </c>
      <c r="C3466">
        <v>6964</v>
      </c>
      <c r="D3466">
        <v>8.18</v>
      </c>
      <c r="E3466">
        <f>IFERROR(VLOOKUP(Table_ExternalData_15[[#This Row],[Id]],Rabati!B:C,2,0),0)</f>
        <v>30</v>
      </c>
      <c r="F3466">
        <v>3</v>
      </c>
      <c r="G3466" t="str">
        <f>VLOOKUP(Table_ExternalData_15[[#This Row],[Id]],'Blagovna izdelek'!A:C,3,0)</f>
        <v>Digitus</v>
      </c>
      <c r="H3466">
        <f>Table_ExternalData_15[[#This Row],[Rabat]]*0.2</f>
        <v>6</v>
      </c>
      <c r="I3466" s="2">
        <f>Table_ExternalData_15[[#This Row],[Price]]-(Table_ExternalData_15[[#This Row],[Price]]*Table_ExternalData_15[[#This Row],[BB rabat]])/100</f>
        <v>7.6891999999999996</v>
      </c>
      <c r="J3466" s="2">
        <f>Table_ExternalData_15[[#This Row],[BB cena]]*Table_ExternalData_15[[#Headers],[1,22]]</f>
        <v>9.3808239999999987</v>
      </c>
      <c r="K3466" s="2">
        <f>Table_ExternalData_15[[#This Row],[Price]]*Table_ExternalData_15[[#Headers],[1,22]]</f>
        <v>9.9795999999999996</v>
      </c>
      <c r="L3466" s="7">
        <f>IF(G3466="White Shark",E3466*0.5,IF(G3466="Sbox",E3466*0.5,IF(G3466="Tenda",E3466*0.5,E3466*0.2)))/100</f>
        <v>0.06</v>
      </c>
      <c r="M3466" s="2">
        <f>Table_ExternalData_15[[#This Row],[Price]]-Table_ExternalData_15[[#This Row],[Price]]*Table_ExternalData_15[[#This Row],[extra popust]]</f>
        <v>7.6891999999999996</v>
      </c>
      <c r="N3466" s="2">
        <f>IF(M3466&lt;I3466,M3466,I3466)</f>
        <v>7.6891999999999996</v>
      </c>
      <c r="O3466" s="12" t="str">
        <f>IF(N3466&lt;I3466,$U$1," ")</f>
        <v xml:space="preserve"> </v>
      </c>
      <c r="P3466" s="12" t="str">
        <f>IFERROR((O3466+30)," ")</f>
        <v xml:space="preserve"> </v>
      </c>
      <c r="Q3466" s="2">
        <f ca="1">IF(O3466=$U$1,N3466,"0")*1.22</f>
        <v>0</v>
      </c>
    </row>
    <row r="3467" spans="1:17" x14ac:dyDescent="0.25">
      <c r="A3467" t="s">
        <v>725</v>
      </c>
      <c r="B3467" t="s">
        <v>724</v>
      </c>
      <c r="C3467">
        <v>6966</v>
      </c>
      <c r="D3467">
        <v>9.27</v>
      </c>
      <c r="E3467">
        <f>IFERROR(VLOOKUP(Table_ExternalData_15[[#This Row],[Id]],Rabati!B:C,2,0),0)</f>
        <v>30</v>
      </c>
      <c r="F3467">
        <v>66</v>
      </c>
      <c r="G3467" t="str">
        <f>VLOOKUP(Table_ExternalData_15[[#This Row],[Id]],'Blagovna izdelek'!A:C,3,0)</f>
        <v>Digitus</v>
      </c>
      <c r="H3467">
        <f>Table_ExternalData_15[[#This Row],[Rabat]]*0.2</f>
        <v>6</v>
      </c>
      <c r="I3467" s="2">
        <f>Table_ExternalData_15[[#This Row],[Price]]-(Table_ExternalData_15[[#This Row],[Price]]*Table_ExternalData_15[[#This Row],[BB rabat]])/100</f>
        <v>8.7137999999999991</v>
      </c>
      <c r="J3467" s="2">
        <f>Table_ExternalData_15[[#This Row],[BB cena]]*Table_ExternalData_15[[#Headers],[1,22]]</f>
        <v>10.630835999999999</v>
      </c>
      <c r="K3467" s="2">
        <f>Table_ExternalData_15[[#This Row],[Price]]*Table_ExternalData_15[[#Headers],[1,22]]</f>
        <v>11.3094</v>
      </c>
      <c r="L3467" s="7">
        <f>IF(G3467="White Shark",E3467*0.5,IF(G3467="Sbox",E3467*0.5,IF(G3467="Tenda",E3467*0.5,E3467*0.2)))/100</f>
        <v>0.06</v>
      </c>
      <c r="M3467" s="2">
        <f>Table_ExternalData_15[[#This Row],[Price]]-Table_ExternalData_15[[#This Row],[Price]]*Table_ExternalData_15[[#This Row],[extra popust]]</f>
        <v>8.7137999999999991</v>
      </c>
      <c r="N3467" s="2">
        <f>IF(M3467&lt;I3467,M3467,I3467)</f>
        <v>8.7137999999999991</v>
      </c>
      <c r="O3467" s="12" t="str">
        <f>IF(N3467&lt;I3467,$U$1," ")</f>
        <v xml:space="preserve"> </v>
      </c>
      <c r="P3467" s="12" t="str">
        <f>IFERROR((O3467+30)," ")</f>
        <v xml:space="preserve"> </v>
      </c>
      <c r="Q3467" s="2">
        <f ca="1">IF(O3467=$U$1,N3467,"0")*1.22</f>
        <v>0</v>
      </c>
    </row>
    <row r="3468" spans="1:17" x14ac:dyDescent="0.25">
      <c r="A3468" t="s">
        <v>727</v>
      </c>
      <c r="B3468" t="s">
        <v>726</v>
      </c>
      <c r="C3468">
        <v>6967</v>
      </c>
      <c r="D3468">
        <v>11.6</v>
      </c>
      <c r="E3468">
        <f>IFERROR(VLOOKUP(Table_ExternalData_15[[#This Row],[Id]],Rabati!B:C,2,0),0)</f>
        <v>30</v>
      </c>
      <c r="F3468">
        <v>49</v>
      </c>
      <c r="G3468" t="str">
        <f>VLOOKUP(Table_ExternalData_15[[#This Row],[Id]],'Blagovna izdelek'!A:C,3,0)</f>
        <v>Digitus</v>
      </c>
      <c r="H3468">
        <f>Table_ExternalData_15[[#This Row],[Rabat]]*0.2</f>
        <v>6</v>
      </c>
      <c r="I3468" s="2">
        <f>Table_ExternalData_15[[#This Row],[Price]]-(Table_ExternalData_15[[#This Row],[Price]]*Table_ExternalData_15[[#This Row],[BB rabat]])/100</f>
        <v>10.904</v>
      </c>
      <c r="J3468" s="2">
        <f>Table_ExternalData_15[[#This Row],[BB cena]]*Table_ExternalData_15[[#Headers],[1,22]]</f>
        <v>13.30288</v>
      </c>
      <c r="K3468" s="2">
        <f>Table_ExternalData_15[[#This Row],[Price]]*Table_ExternalData_15[[#Headers],[1,22]]</f>
        <v>14.151999999999999</v>
      </c>
      <c r="L3468" s="7">
        <f>IF(G3468="White Shark",E3468*0.5,IF(G3468="Sbox",E3468*0.5,IF(G3468="Tenda",E3468*0.5,E3468*0.2)))/100</f>
        <v>0.06</v>
      </c>
      <c r="M3468" s="2">
        <f>Table_ExternalData_15[[#This Row],[Price]]-Table_ExternalData_15[[#This Row],[Price]]*Table_ExternalData_15[[#This Row],[extra popust]]</f>
        <v>10.904</v>
      </c>
      <c r="N3468" s="2">
        <f>IF(M3468&lt;I3468,M3468,I3468)</f>
        <v>10.904</v>
      </c>
      <c r="O3468" s="12" t="str">
        <f>IF(N3468&lt;I3468,$U$1," ")</f>
        <v xml:space="preserve"> </v>
      </c>
      <c r="P3468" s="12" t="str">
        <f>IFERROR((O3468+30)," ")</f>
        <v xml:space="preserve"> </v>
      </c>
      <c r="Q3468" s="2">
        <f ca="1">IF(O3468=$U$1,N3468,"0")*1.22</f>
        <v>0</v>
      </c>
    </row>
    <row r="3469" spans="1:17" x14ac:dyDescent="0.25">
      <c r="A3469" t="s">
        <v>729</v>
      </c>
      <c r="B3469" t="s">
        <v>728</v>
      </c>
      <c r="C3469">
        <v>6968</v>
      </c>
      <c r="D3469">
        <v>16.25</v>
      </c>
      <c r="E3469">
        <f>IFERROR(VLOOKUP(Table_ExternalData_15[[#This Row],[Id]],Rabati!B:C,2,0),0)</f>
        <v>30</v>
      </c>
      <c r="F3469">
        <v>10</v>
      </c>
      <c r="G3469" t="str">
        <f>VLOOKUP(Table_ExternalData_15[[#This Row],[Id]],'Blagovna izdelek'!A:C,3,0)</f>
        <v>Digitus</v>
      </c>
      <c r="H3469">
        <f>Table_ExternalData_15[[#This Row],[Rabat]]*0.2</f>
        <v>6</v>
      </c>
      <c r="I3469" s="2">
        <f>Table_ExternalData_15[[#This Row],[Price]]-(Table_ExternalData_15[[#This Row],[Price]]*Table_ExternalData_15[[#This Row],[BB rabat]])/100</f>
        <v>15.275</v>
      </c>
      <c r="J3469" s="2">
        <f>Table_ExternalData_15[[#This Row],[BB cena]]*Table_ExternalData_15[[#Headers],[1,22]]</f>
        <v>18.6355</v>
      </c>
      <c r="K3469" s="2">
        <f>Table_ExternalData_15[[#This Row],[Price]]*Table_ExternalData_15[[#Headers],[1,22]]</f>
        <v>19.824999999999999</v>
      </c>
      <c r="L3469" s="7">
        <f>IF(G3469="White Shark",E3469*0.5,IF(G3469="Sbox",E3469*0.5,IF(G3469="Tenda",E3469*0.5,E3469*0.2)))/100</f>
        <v>0.06</v>
      </c>
      <c r="M3469" s="2">
        <f>Table_ExternalData_15[[#This Row],[Price]]-Table_ExternalData_15[[#This Row],[Price]]*Table_ExternalData_15[[#This Row],[extra popust]]</f>
        <v>15.275</v>
      </c>
      <c r="N3469" s="2">
        <f>IF(M3469&lt;I3469,M3469,I3469)</f>
        <v>15.275</v>
      </c>
      <c r="O3469" s="12" t="str">
        <f>IF(N3469&lt;I3469,$U$1," ")</f>
        <v xml:space="preserve"> </v>
      </c>
      <c r="P3469" s="12" t="str">
        <f>IFERROR((O3469+30)," ")</f>
        <v xml:space="preserve"> </v>
      </c>
      <c r="Q3469" s="2">
        <f ca="1">IF(O3469=$U$1,N3469,"0")*1.22</f>
        <v>0</v>
      </c>
    </row>
    <row r="3470" spans="1:17" x14ac:dyDescent="0.25">
      <c r="A3470" t="s">
        <v>738</v>
      </c>
      <c r="B3470" t="s">
        <v>9954</v>
      </c>
      <c r="C3470">
        <v>6975</v>
      </c>
      <c r="D3470">
        <v>4.9000000000000004</v>
      </c>
      <c r="E3470">
        <f>IFERROR(VLOOKUP(Table_ExternalData_15[[#This Row],[Id]],Rabati!B:C,2,0),0)</f>
        <v>30</v>
      </c>
      <c r="F3470">
        <v>102</v>
      </c>
      <c r="G3470" t="str">
        <f>VLOOKUP(Table_ExternalData_15[[#This Row],[Id]],'Blagovna izdelek'!A:C,3,0)</f>
        <v>Digitus</v>
      </c>
      <c r="H3470">
        <f>Table_ExternalData_15[[#This Row],[Rabat]]*0.2</f>
        <v>6</v>
      </c>
      <c r="I3470" s="2">
        <f>Table_ExternalData_15[[#This Row],[Price]]-(Table_ExternalData_15[[#This Row],[Price]]*Table_ExternalData_15[[#This Row],[BB rabat]])/100</f>
        <v>4.6059999999999999</v>
      </c>
      <c r="J3470" s="2">
        <f>Table_ExternalData_15[[#This Row],[BB cena]]*Table_ExternalData_15[[#Headers],[1,22]]</f>
        <v>5.6193200000000001</v>
      </c>
      <c r="K3470" s="2">
        <f>Table_ExternalData_15[[#This Row],[Price]]*Table_ExternalData_15[[#Headers],[1,22]]</f>
        <v>5.9780000000000006</v>
      </c>
      <c r="L3470" s="7">
        <f>IF(G3470="White Shark",E3470*0.5,IF(G3470="Sbox",E3470*0.5,IF(G3470="Tenda",E3470*0.5,E3470*0.2)))/100</f>
        <v>0.06</v>
      </c>
      <c r="M3470" s="2">
        <f>Table_ExternalData_15[[#This Row],[Price]]-Table_ExternalData_15[[#This Row],[Price]]*Table_ExternalData_15[[#This Row],[extra popust]]</f>
        <v>4.6060000000000008</v>
      </c>
      <c r="N3470" s="2">
        <f>IF(M3470&lt;I3470,M3470,I3470)</f>
        <v>4.6059999999999999</v>
      </c>
      <c r="O3470" s="12" t="str">
        <f>IF(N3470&lt;I3470,$U$1," ")</f>
        <v xml:space="preserve"> </v>
      </c>
      <c r="P3470" s="12" t="str">
        <f>IFERROR((O3470+30)," ")</f>
        <v xml:space="preserve"> </v>
      </c>
      <c r="Q3470" s="2">
        <f ca="1">IF(O3470=$U$1,N3470,"0")*1.22</f>
        <v>0</v>
      </c>
    </row>
    <row r="3471" spans="1:17" x14ac:dyDescent="0.25">
      <c r="A3471" t="s">
        <v>741</v>
      </c>
      <c r="B3471" t="s">
        <v>9955</v>
      </c>
      <c r="C3471">
        <v>6978</v>
      </c>
      <c r="D3471">
        <v>6.3</v>
      </c>
      <c r="E3471">
        <f>IFERROR(VLOOKUP(Table_ExternalData_15[[#This Row],[Id]],Rabati!B:C,2,0),0)</f>
        <v>30</v>
      </c>
      <c r="F3471">
        <v>668</v>
      </c>
      <c r="G3471" t="str">
        <f>VLOOKUP(Table_ExternalData_15[[#This Row],[Id]],'Blagovna izdelek'!A:C,3,0)</f>
        <v>Digitus</v>
      </c>
      <c r="H3471">
        <f>Table_ExternalData_15[[#This Row],[Rabat]]*0.2</f>
        <v>6</v>
      </c>
      <c r="I3471" s="2">
        <f>Table_ExternalData_15[[#This Row],[Price]]-(Table_ExternalData_15[[#This Row],[Price]]*Table_ExternalData_15[[#This Row],[BB rabat]])/100</f>
        <v>5.9219999999999997</v>
      </c>
      <c r="J3471" s="2">
        <f>Table_ExternalData_15[[#This Row],[BB cena]]*Table_ExternalData_15[[#Headers],[1,22]]</f>
        <v>7.2248399999999995</v>
      </c>
      <c r="K3471" s="2">
        <f>Table_ExternalData_15[[#This Row],[Price]]*Table_ExternalData_15[[#Headers],[1,22]]</f>
        <v>7.6859999999999999</v>
      </c>
      <c r="L3471" s="7">
        <f>IF(G3471="White Shark",E3471*0.5,IF(G3471="Sbox",E3471*0.5,IF(G3471="Tenda",E3471*0.5,E3471*0.2)))/100</f>
        <v>0.06</v>
      </c>
      <c r="M3471" s="2">
        <f>Table_ExternalData_15[[#This Row],[Price]]-Table_ExternalData_15[[#This Row],[Price]]*Table_ExternalData_15[[#This Row],[extra popust]]</f>
        <v>5.9219999999999997</v>
      </c>
      <c r="N3471" s="2">
        <f>IF(M3471&lt;I3471,M3471,I3471)</f>
        <v>5.9219999999999997</v>
      </c>
      <c r="O3471" s="12" t="str">
        <f>IF(N3471&lt;I3471,$U$1," ")</f>
        <v xml:space="preserve"> </v>
      </c>
      <c r="P3471" s="12" t="str">
        <f>IFERROR((O3471+30)," ")</f>
        <v xml:space="preserve"> </v>
      </c>
      <c r="Q3471" s="2">
        <f ca="1">IF(O3471=$U$1,N3471,"0")*1.22</f>
        <v>0</v>
      </c>
    </row>
    <row r="3472" spans="1:17" x14ac:dyDescent="0.25">
      <c r="A3472" t="s">
        <v>744</v>
      </c>
      <c r="B3472" t="s">
        <v>9956</v>
      </c>
      <c r="C3472">
        <v>6980</v>
      </c>
      <c r="D3472">
        <v>7.95</v>
      </c>
      <c r="E3472">
        <f>IFERROR(VLOOKUP(Table_ExternalData_15[[#This Row],[Id]],Rabati!B:C,2,0),0)</f>
        <v>30</v>
      </c>
      <c r="F3472">
        <v>133</v>
      </c>
      <c r="G3472" t="str">
        <f>VLOOKUP(Table_ExternalData_15[[#This Row],[Id]],'Blagovna izdelek'!A:C,3,0)</f>
        <v>Digitus</v>
      </c>
      <c r="H3472">
        <f>Table_ExternalData_15[[#This Row],[Rabat]]*0.2</f>
        <v>6</v>
      </c>
      <c r="I3472" s="2">
        <f>Table_ExternalData_15[[#This Row],[Price]]-(Table_ExternalData_15[[#This Row],[Price]]*Table_ExternalData_15[[#This Row],[BB rabat]])/100</f>
        <v>7.4729999999999999</v>
      </c>
      <c r="J3472" s="2">
        <f>Table_ExternalData_15[[#This Row],[BB cena]]*Table_ExternalData_15[[#Headers],[1,22]]</f>
        <v>9.1170600000000004</v>
      </c>
      <c r="K3472" s="2">
        <f>Table_ExternalData_15[[#This Row],[Price]]*Table_ExternalData_15[[#Headers],[1,22]]</f>
        <v>9.6989999999999998</v>
      </c>
      <c r="L3472" s="7">
        <f>IF(G3472="White Shark",E3472*0.5,IF(G3472="Sbox",E3472*0.5,IF(G3472="Tenda",E3472*0.5,E3472*0.2)))/100</f>
        <v>0.06</v>
      </c>
      <c r="M3472" s="2">
        <f>Table_ExternalData_15[[#This Row],[Price]]-Table_ExternalData_15[[#This Row],[Price]]*Table_ExternalData_15[[#This Row],[extra popust]]</f>
        <v>7.4729999999999999</v>
      </c>
      <c r="N3472" s="2">
        <f>IF(M3472&lt;I3472,M3472,I3472)</f>
        <v>7.4729999999999999</v>
      </c>
      <c r="O3472" s="12" t="str">
        <f>IF(N3472&lt;I3472,$U$1," ")</f>
        <v xml:space="preserve"> </v>
      </c>
      <c r="P3472" s="12" t="str">
        <f>IFERROR((O3472+30)," ")</f>
        <v xml:space="preserve"> </v>
      </c>
      <c r="Q3472" s="2">
        <f ca="1">IF(O3472=$U$1,N3472,"0")*1.22</f>
        <v>0</v>
      </c>
    </row>
    <row r="3473" spans="1:17" x14ac:dyDescent="0.25">
      <c r="A3473" t="s">
        <v>745</v>
      </c>
      <c r="B3473" t="s">
        <v>9957</v>
      </c>
      <c r="C3473">
        <v>6981</v>
      </c>
      <c r="D3473">
        <v>9.76</v>
      </c>
      <c r="E3473">
        <f>IFERROR(VLOOKUP(Table_ExternalData_15[[#This Row],[Id]],Rabati!B:C,2,0),0)</f>
        <v>30</v>
      </c>
      <c r="F3473">
        <v>18</v>
      </c>
      <c r="G3473" t="str">
        <f>VLOOKUP(Table_ExternalData_15[[#This Row],[Id]],'Blagovna izdelek'!A:C,3,0)</f>
        <v>Digitus</v>
      </c>
      <c r="H3473">
        <f>Table_ExternalData_15[[#This Row],[Rabat]]*0.2</f>
        <v>6</v>
      </c>
      <c r="I3473" s="2">
        <f>Table_ExternalData_15[[#This Row],[Price]]-(Table_ExternalData_15[[#This Row],[Price]]*Table_ExternalData_15[[#This Row],[BB rabat]])/100</f>
        <v>9.1744000000000003</v>
      </c>
      <c r="J3473" s="2">
        <f>Table_ExternalData_15[[#This Row],[BB cena]]*Table_ExternalData_15[[#Headers],[1,22]]</f>
        <v>11.192768000000001</v>
      </c>
      <c r="K3473" s="2">
        <f>Table_ExternalData_15[[#This Row],[Price]]*Table_ExternalData_15[[#Headers],[1,22]]</f>
        <v>11.9072</v>
      </c>
      <c r="L3473" s="7">
        <f>IF(G3473="White Shark",E3473*0.5,IF(G3473="Sbox",E3473*0.5,IF(G3473="Tenda",E3473*0.5,E3473*0.2)))/100</f>
        <v>0.06</v>
      </c>
      <c r="M3473" s="2">
        <f>Table_ExternalData_15[[#This Row],[Price]]-Table_ExternalData_15[[#This Row],[Price]]*Table_ExternalData_15[[#This Row],[extra popust]]</f>
        <v>9.1744000000000003</v>
      </c>
      <c r="N3473" s="2">
        <f>IF(M3473&lt;I3473,M3473,I3473)</f>
        <v>9.1744000000000003</v>
      </c>
      <c r="O3473" s="12" t="str">
        <f>IF(N3473&lt;I3473,$U$1," ")</f>
        <v xml:space="preserve"> </v>
      </c>
      <c r="P3473" s="12" t="str">
        <f>IFERROR((O3473+30)," ")</f>
        <v xml:space="preserve"> </v>
      </c>
      <c r="Q3473" s="2">
        <f ca="1">IF(O3473=$U$1,N3473,"0")*1.22</f>
        <v>0</v>
      </c>
    </row>
    <row r="3474" spans="1:17" x14ac:dyDescent="0.25">
      <c r="A3474" t="s">
        <v>747</v>
      </c>
      <c r="B3474" t="s">
        <v>746</v>
      </c>
      <c r="C3474">
        <v>6983</v>
      </c>
      <c r="D3474">
        <v>17.98</v>
      </c>
      <c r="E3474">
        <f>IFERROR(VLOOKUP(Table_ExternalData_15[[#This Row],[Id]],Rabati!B:C,2,0),0)</f>
        <v>30</v>
      </c>
      <c r="F3474">
        <v>4</v>
      </c>
      <c r="G3474" t="str">
        <f>VLOOKUP(Table_ExternalData_15[[#This Row],[Id]],'Blagovna izdelek'!A:C,3,0)</f>
        <v>Digitus</v>
      </c>
      <c r="H3474">
        <f>Table_ExternalData_15[[#This Row],[Rabat]]*0.2</f>
        <v>6</v>
      </c>
      <c r="I3474" s="2">
        <f>Table_ExternalData_15[[#This Row],[Price]]-(Table_ExternalData_15[[#This Row],[Price]]*Table_ExternalData_15[[#This Row],[BB rabat]])/100</f>
        <v>16.901199999999999</v>
      </c>
      <c r="J3474" s="2">
        <f>Table_ExternalData_15[[#This Row],[BB cena]]*Table_ExternalData_15[[#Headers],[1,22]]</f>
        <v>20.619463999999997</v>
      </c>
      <c r="K3474" s="2">
        <f>Table_ExternalData_15[[#This Row],[Price]]*Table_ExternalData_15[[#Headers],[1,22]]</f>
        <v>21.935600000000001</v>
      </c>
      <c r="L3474" s="7">
        <f>IF(G3474="White Shark",E3474*0.5,IF(G3474="Sbox",E3474*0.5,IF(G3474="Tenda",E3474*0.5,E3474*0.2)))/100</f>
        <v>0.06</v>
      </c>
      <c r="M3474" s="2">
        <f>Table_ExternalData_15[[#This Row],[Price]]-Table_ExternalData_15[[#This Row],[Price]]*Table_ExternalData_15[[#This Row],[extra popust]]</f>
        <v>16.901199999999999</v>
      </c>
      <c r="N3474" s="2">
        <f>IF(M3474&lt;I3474,M3474,I3474)</f>
        <v>16.901199999999999</v>
      </c>
      <c r="O3474" s="12" t="str">
        <f>IF(N3474&lt;I3474,$U$1," ")</f>
        <v xml:space="preserve"> </v>
      </c>
      <c r="P3474" s="12" t="str">
        <f>IFERROR((O3474+30)," ")</f>
        <v xml:space="preserve"> </v>
      </c>
      <c r="Q3474" s="2">
        <f ca="1">IF(O3474=$U$1,N3474,"0")*1.22</f>
        <v>0</v>
      </c>
    </row>
    <row r="3475" spans="1:17" x14ac:dyDescent="0.25">
      <c r="A3475" t="s">
        <v>749</v>
      </c>
      <c r="B3475" t="s">
        <v>748</v>
      </c>
      <c r="C3475">
        <v>6984</v>
      </c>
      <c r="D3475">
        <v>28.4</v>
      </c>
      <c r="E3475">
        <f>IFERROR(VLOOKUP(Table_ExternalData_15[[#This Row],[Id]],Rabati!B:C,2,0),0)</f>
        <v>30</v>
      </c>
      <c r="F3475">
        <v>5</v>
      </c>
      <c r="G3475" t="str">
        <f>VLOOKUP(Table_ExternalData_15[[#This Row],[Id]],'Blagovna izdelek'!A:C,3,0)</f>
        <v>Digitus</v>
      </c>
      <c r="H3475">
        <f>Table_ExternalData_15[[#This Row],[Rabat]]*0.2</f>
        <v>6</v>
      </c>
      <c r="I3475" s="2">
        <f>Table_ExternalData_15[[#This Row],[Price]]-(Table_ExternalData_15[[#This Row],[Price]]*Table_ExternalData_15[[#This Row],[BB rabat]])/100</f>
        <v>26.695999999999998</v>
      </c>
      <c r="J3475" s="2">
        <f>Table_ExternalData_15[[#This Row],[BB cena]]*Table_ExternalData_15[[#Headers],[1,22]]</f>
        <v>32.569119999999998</v>
      </c>
      <c r="K3475" s="2">
        <f>Table_ExternalData_15[[#This Row],[Price]]*Table_ExternalData_15[[#Headers],[1,22]]</f>
        <v>34.647999999999996</v>
      </c>
      <c r="L3475" s="7">
        <f>IF(G3475="White Shark",E3475*0.5,IF(G3475="Sbox",E3475*0.5,IF(G3475="Tenda",E3475*0.5,E3475*0.2)))/100</f>
        <v>0.06</v>
      </c>
      <c r="M3475" s="2">
        <f>Table_ExternalData_15[[#This Row],[Price]]-Table_ExternalData_15[[#This Row],[Price]]*Table_ExternalData_15[[#This Row],[extra popust]]</f>
        <v>26.695999999999998</v>
      </c>
      <c r="N3475" s="2">
        <f>IF(M3475&lt;I3475,M3475,I3475)</f>
        <v>26.695999999999998</v>
      </c>
      <c r="O3475" s="12" t="str">
        <f>IF(N3475&lt;I3475,$U$1," ")</f>
        <v xml:space="preserve"> </v>
      </c>
      <c r="P3475" s="12" t="str">
        <f>IFERROR((O3475+30)," ")</f>
        <v xml:space="preserve"> </v>
      </c>
      <c r="Q3475" s="2">
        <f ca="1">IF(O3475=$U$1,N3475,"0")*1.22</f>
        <v>0</v>
      </c>
    </row>
    <row r="3476" spans="1:17" x14ac:dyDescent="0.25">
      <c r="A3476" t="s">
        <v>750</v>
      </c>
      <c r="B3476" t="s">
        <v>14180</v>
      </c>
      <c r="C3476">
        <v>6986</v>
      </c>
      <c r="D3476">
        <v>15.95</v>
      </c>
      <c r="E3476">
        <f>IFERROR(VLOOKUP(Table_ExternalData_15[[#This Row],[Id]],Rabati!B:C,2,0),0)</f>
        <v>30</v>
      </c>
      <c r="F3476">
        <v>6</v>
      </c>
      <c r="G3476" t="str">
        <f>VLOOKUP(Table_ExternalData_15[[#This Row],[Id]],'Blagovna izdelek'!A:C,3,0)</f>
        <v>Digitus</v>
      </c>
      <c r="H3476">
        <f>Table_ExternalData_15[[#This Row],[Rabat]]*0.2</f>
        <v>6</v>
      </c>
      <c r="I3476" s="2">
        <f>Table_ExternalData_15[[#This Row],[Price]]-(Table_ExternalData_15[[#This Row],[Price]]*Table_ExternalData_15[[#This Row],[BB rabat]])/100</f>
        <v>14.992999999999999</v>
      </c>
      <c r="J3476" s="2">
        <f>Table_ExternalData_15[[#This Row],[BB cena]]*Table_ExternalData_15[[#Headers],[1,22]]</f>
        <v>18.291459999999997</v>
      </c>
      <c r="K3476" s="2">
        <f>Table_ExternalData_15[[#This Row],[Price]]*Table_ExternalData_15[[#Headers],[1,22]]</f>
        <v>19.459</v>
      </c>
      <c r="L3476" s="7">
        <f>IF(G3476="White Shark",E3476*0.5,IF(G3476="Sbox",E3476*0.5,IF(G3476="Tenda",E3476*0.5,E3476*0.2)))/100</f>
        <v>0.06</v>
      </c>
      <c r="M3476" s="2">
        <f>Table_ExternalData_15[[#This Row],[Price]]-Table_ExternalData_15[[#This Row],[Price]]*Table_ExternalData_15[[#This Row],[extra popust]]</f>
        <v>14.992999999999999</v>
      </c>
      <c r="N3476" s="2">
        <f>IF(M3476&lt;I3476,M3476,I3476)</f>
        <v>14.992999999999999</v>
      </c>
      <c r="O3476" s="12" t="str">
        <f>IF(N3476&lt;I3476,$U$1," ")</f>
        <v xml:space="preserve"> </v>
      </c>
      <c r="P3476" s="12" t="str">
        <f>IFERROR((O3476+30)," ")</f>
        <v xml:space="preserve"> </v>
      </c>
      <c r="Q3476" s="2">
        <f ca="1">IF(O3476=$U$1,N3476,"0")*1.22</f>
        <v>0</v>
      </c>
    </row>
    <row r="3477" spans="1:17" x14ac:dyDescent="0.25">
      <c r="A3477" t="s">
        <v>759</v>
      </c>
      <c r="B3477" t="s">
        <v>14181</v>
      </c>
      <c r="C3477">
        <v>6992</v>
      </c>
      <c r="D3477">
        <v>5.81</v>
      </c>
      <c r="E3477">
        <f>IFERROR(VLOOKUP(Table_ExternalData_15[[#This Row],[Id]],Rabati!B:C,2,0),0)</f>
        <v>30</v>
      </c>
      <c r="F3477">
        <v>0</v>
      </c>
      <c r="G3477" t="str">
        <f>VLOOKUP(Table_ExternalData_15[[#This Row],[Id]],'Blagovna izdelek'!A:C,3,0)</f>
        <v>Digitus</v>
      </c>
      <c r="H3477">
        <f>Table_ExternalData_15[[#This Row],[Rabat]]*0.2</f>
        <v>6</v>
      </c>
      <c r="I3477" s="2">
        <f>Table_ExternalData_15[[#This Row],[Price]]-(Table_ExternalData_15[[#This Row],[Price]]*Table_ExternalData_15[[#This Row],[BB rabat]])/100</f>
        <v>5.4613999999999994</v>
      </c>
      <c r="J3477" s="2">
        <f>Table_ExternalData_15[[#This Row],[BB cena]]*Table_ExternalData_15[[#Headers],[1,22]]</f>
        <v>6.6629079999999989</v>
      </c>
      <c r="K3477" s="2">
        <f>Table_ExternalData_15[[#This Row],[Price]]*Table_ExternalData_15[[#Headers],[1,22]]</f>
        <v>7.0881999999999996</v>
      </c>
      <c r="L3477" s="7">
        <f>IF(G3477="White Shark",E3477*0.5,IF(G3477="Sbox",E3477*0.5,IF(G3477="Tenda",E3477*0.5,E3477*0.2)))/100</f>
        <v>0.06</v>
      </c>
      <c r="M3477" s="2">
        <f>Table_ExternalData_15[[#This Row],[Price]]-Table_ExternalData_15[[#This Row],[Price]]*Table_ExternalData_15[[#This Row],[extra popust]]</f>
        <v>5.4613999999999994</v>
      </c>
      <c r="N3477" s="2">
        <f>IF(M3477&lt;I3477,M3477,I3477)</f>
        <v>5.4613999999999994</v>
      </c>
      <c r="O3477" s="12" t="str">
        <f>IF(N3477&lt;I3477,$U$1," ")</f>
        <v xml:space="preserve"> </v>
      </c>
      <c r="P3477" s="12" t="str">
        <f>IFERROR((O3477+30)," ")</f>
        <v xml:space="preserve"> </v>
      </c>
      <c r="Q3477" s="2">
        <f ca="1">IF(O3477=$U$1,N3477,"0")*1.22</f>
        <v>0</v>
      </c>
    </row>
    <row r="3478" spans="1:17" x14ac:dyDescent="0.25">
      <c r="A3478" t="s">
        <v>760</v>
      </c>
      <c r="B3478" t="s">
        <v>14182</v>
      </c>
      <c r="C3478">
        <v>6993</v>
      </c>
      <c r="D3478">
        <v>6.98</v>
      </c>
      <c r="E3478">
        <f>IFERROR(VLOOKUP(Table_ExternalData_15[[#This Row],[Id]],Rabati!B:C,2,0),0)</f>
        <v>30</v>
      </c>
      <c r="F3478">
        <v>34</v>
      </c>
      <c r="G3478" t="str">
        <f>VLOOKUP(Table_ExternalData_15[[#This Row],[Id]],'Blagovna izdelek'!A:C,3,0)</f>
        <v>Digitus</v>
      </c>
      <c r="H3478">
        <f>Table_ExternalData_15[[#This Row],[Rabat]]*0.2</f>
        <v>6</v>
      </c>
      <c r="I3478" s="2">
        <f>Table_ExternalData_15[[#This Row],[Price]]-(Table_ExternalData_15[[#This Row],[Price]]*Table_ExternalData_15[[#This Row],[BB rabat]])/100</f>
        <v>6.5612000000000004</v>
      </c>
      <c r="J3478" s="2">
        <f>Table_ExternalData_15[[#This Row],[BB cena]]*Table_ExternalData_15[[#Headers],[1,22]]</f>
        <v>8.004664</v>
      </c>
      <c r="K3478" s="2">
        <f>Table_ExternalData_15[[#This Row],[Price]]*Table_ExternalData_15[[#Headers],[1,22]]</f>
        <v>8.5156000000000009</v>
      </c>
      <c r="L3478" s="7">
        <f>IF(G3478="White Shark",E3478*0.5,IF(G3478="Sbox",E3478*0.5,IF(G3478="Tenda",E3478*0.5,E3478*0.2)))/100</f>
        <v>0.06</v>
      </c>
      <c r="M3478" s="2">
        <f>Table_ExternalData_15[[#This Row],[Price]]-Table_ExternalData_15[[#This Row],[Price]]*Table_ExternalData_15[[#This Row],[extra popust]]</f>
        <v>6.5612000000000004</v>
      </c>
      <c r="N3478" s="2">
        <f>IF(M3478&lt;I3478,M3478,I3478)</f>
        <v>6.5612000000000004</v>
      </c>
      <c r="O3478" s="12" t="str">
        <f>IF(N3478&lt;I3478,$U$1," ")</f>
        <v xml:space="preserve"> </v>
      </c>
      <c r="P3478" s="12" t="str">
        <f>IFERROR((O3478+30)," ")</f>
        <v xml:space="preserve"> </v>
      </c>
      <c r="Q3478" s="2">
        <f ca="1">IF(O3478=$U$1,N3478,"0")*1.22</f>
        <v>0</v>
      </c>
    </row>
    <row r="3479" spans="1:17" x14ac:dyDescent="0.25">
      <c r="A3479" t="s">
        <v>761</v>
      </c>
      <c r="B3479" t="s">
        <v>14183</v>
      </c>
      <c r="C3479">
        <v>6994</v>
      </c>
      <c r="D3479">
        <v>7.75</v>
      </c>
      <c r="E3479">
        <f>IFERROR(VLOOKUP(Table_ExternalData_15[[#This Row],[Id]],Rabati!B:C,2,0),0)</f>
        <v>30</v>
      </c>
      <c r="F3479">
        <v>27</v>
      </c>
      <c r="G3479" t="str">
        <f>VLOOKUP(Table_ExternalData_15[[#This Row],[Id]],'Blagovna izdelek'!A:C,3,0)</f>
        <v>Digitus</v>
      </c>
      <c r="H3479">
        <f>Table_ExternalData_15[[#This Row],[Rabat]]*0.2</f>
        <v>6</v>
      </c>
      <c r="I3479" s="2">
        <f>Table_ExternalData_15[[#This Row],[Price]]-(Table_ExternalData_15[[#This Row],[Price]]*Table_ExternalData_15[[#This Row],[BB rabat]])/100</f>
        <v>7.2850000000000001</v>
      </c>
      <c r="J3479" s="2">
        <f>Table_ExternalData_15[[#This Row],[BB cena]]*Table_ExternalData_15[[#Headers],[1,22]]</f>
        <v>8.8877000000000006</v>
      </c>
      <c r="K3479" s="2">
        <f>Table_ExternalData_15[[#This Row],[Price]]*Table_ExternalData_15[[#Headers],[1,22]]</f>
        <v>9.4550000000000001</v>
      </c>
      <c r="L3479" s="7">
        <f>IF(G3479="White Shark",E3479*0.5,IF(G3479="Sbox",E3479*0.5,IF(G3479="Tenda",E3479*0.5,E3479*0.2)))/100</f>
        <v>0.06</v>
      </c>
      <c r="M3479" s="2">
        <f>Table_ExternalData_15[[#This Row],[Price]]-Table_ExternalData_15[[#This Row],[Price]]*Table_ExternalData_15[[#This Row],[extra popust]]</f>
        <v>7.2850000000000001</v>
      </c>
      <c r="N3479" s="2">
        <f>IF(M3479&lt;I3479,M3479,I3479)</f>
        <v>7.2850000000000001</v>
      </c>
      <c r="O3479" s="12" t="str">
        <f>IF(N3479&lt;I3479,$U$1," ")</f>
        <v xml:space="preserve"> </v>
      </c>
      <c r="P3479" s="12" t="str">
        <f>IFERROR((O3479+30)," ")</f>
        <v xml:space="preserve"> </v>
      </c>
      <c r="Q3479" s="2">
        <f ca="1">IF(O3479=$U$1,N3479,"0")*1.22</f>
        <v>0</v>
      </c>
    </row>
    <row r="3480" spans="1:17" x14ac:dyDescent="0.25">
      <c r="A3480" t="s">
        <v>763</v>
      </c>
      <c r="B3480" t="s">
        <v>762</v>
      </c>
      <c r="C3480">
        <v>6995</v>
      </c>
      <c r="D3480">
        <v>9.26</v>
      </c>
      <c r="E3480">
        <f>IFERROR(VLOOKUP(Table_ExternalData_15[[#This Row],[Id]],Rabati!B:C,2,0),0)</f>
        <v>30</v>
      </c>
      <c r="F3480">
        <v>1</v>
      </c>
      <c r="G3480" t="str">
        <f>VLOOKUP(Table_ExternalData_15[[#This Row],[Id]],'Blagovna izdelek'!A:C,3,0)</f>
        <v>Digitus</v>
      </c>
      <c r="H3480">
        <f>Table_ExternalData_15[[#This Row],[Rabat]]*0.2</f>
        <v>6</v>
      </c>
      <c r="I3480" s="2">
        <f>Table_ExternalData_15[[#This Row],[Price]]-(Table_ExternalData_15[[#This Row],[Price]]*Table_ExternalData_15[[#This Row],[BB rabat]])/100</f>
        <v>8.7043999999999997</v>
      </c>
      <c r="J3480" s="2">
        <f>Table_ExternalData_15[[#This Row],[BB cena]]*Table_ExternalData_15[[#Headers],[1,22]]</f>
        <v>10.619368</v>
      </c>
      <c r="K3480" s="2">
        <f>Table_ExternalData_15[[#This Row],[Price]]*Table_ExternalData_15[[#Headers],[1,22]]</f>
        <v>11.2972</v>
      </c>
      <c r="L3480" s="7">
        <f>IF(G3480="White Shark",E3480*0.5,IF(G3480="Sbox",E3480*0.5,IF(G3480="Tenda",E3480*0.5,E3480*0.2)))/100</f>
        <v>0.06</v>
      </c>
      <c r="M3480" s="2">
        <f>Table_ExternalData_15[[#This Row],[Price]]-Table_ExternalData_15[[#This Row],[Price]]*Table_ExternalData_15[[#This Row],[extra popust]]</f>
        <v>8.7043999999999997</v>
      </c>
      <c r="N3480" s="2">
        <f>IF(M3480&lt;I3480,M3480,I3480)</f>
        <v>8.7043999999999997</v>
      </c>
      <c r="O3480" s="12" t="str">
        <f>IF(N3480&lt;I3480,$U$1," ")</f>
        <v xml:space="preserve"> </v>
      </c>
      <c r="P3480" s="12" t="str">
        <f>IFERROR((O3480+30)," ")</f>
        <v xml:space="preserve"> </v>
      </c>
      <c r="Q3480" s="2">
        <f ca="1">IF(O3480=$U$1,N3480,"0")*1.22</f>
        <v>0</v>
      </c>
    </row>
    <row r="3481" spans="1:17" x14ac:dyDescent="0.25">
      <c r="A3481" t="s">
        <v>765</v>
      </c>
      <c r="B3481" t="s">
        <v>764</v>
      </c>
      <c r="C3481">
        <v>6996</v>
      </c>
      <c r="D3481">
        <v>10.18</v>
      </c>
      <c r="E3481">
        <f>IFERROR(VLOOKUP(Table_ExternalData_15[[#This Row],[Id]],Rabati!B:C,2,0),0)</f>
        <v>30</v>
      </c>
      <c r="F3481">
        <v>1</v>
      </c>
      <c r="G3481" t="str">
        <f>VLOOKUP(Table_ExternalData_15[[#This Row],[Id]],'Blagovna izdelek'!A:C,3,0)</f>
        <v>Digitus</v>
      </c>
      <c r="H3481">
        <f>Table_ExternalData_15[[#This Row],[Rabat]]*0.2</f>
        <v>6</v>
      </c>
      <c r="I3481" s="2">
        <f>Table_ExternalData_15[[#This Row],[Price]]-(Table_ExternalData_15[[#This Row],[Price]]*Table_ExternalData_15[[#This Row],[BB rabat]])/100</f>
        <v>9.5692000000000004</v>
      </c>
      <c r="J3481" s="2">
        <f>Table_ExternalData_15[[#This Row],[BB cena]]*Table_ExternalData_15[[#Headers],[1,22]]</f>
        <v>11.674424</v>
      </c>
      <c r="K3481" s="2">
        <f>Table_ExternalData_15[[#This Row],[Price]]*Table_ExternalData_15[[#Headers],[1,22]]</f>
        <v>12.419599999999999</v>
      </c>
      <c r="L3481" s="7">
        <f>IF(G3481="White Shark",E3481*0.5,IF(G3481="Sbox",E3481*0.5,IF(G3481="Tenda",E3481*0.5,E3481*0.2)))/100</f>
        <v>0.06</v>
      </c>
      <c r="M3481" s="2">
        <f>Table_ExternalData_15[[#This Row],[Price]]-Table_ExternalData_15[[#This Row],[Price]]*Table_ExternalData_15[[#This Row],[extra popust]]</f>
        <v>9.5692000000000004</v>
      </c>
      <c r="N3481" s="2">
        <f>IF(M3481&lt;I3481,M3481,I3481)</f>
        <v>9.5692000000000004</v>
      </c>
      <c r="O3481" s="12" t="str">
        <f>IF(N3481&lt;I3481,$U$1," ")</f>
        <v xml:space="preserve"> </v>
      </c>
      <c r="P3481" s="12" t="str">
        <f>IFERROR((O3481+30)," ")</f>
        <v xml:space="preserve"> </v>
      </c>
      <c r="Q3481" s="2">
        <f ca="1">IF(O3481=$U$1,N3481,"0")*1.22</f>
        <v>0</v>
      </c>
    </row>
    <row r="3482" spans="1:17" x14ac:dyDescent="0.25">
      <c r="A3482" t="s">
        <v>767</v>
      </c>
      <c r="B3482" t="s">
        <v>766</v>
      </c>
      <c r="C3482">
        <v>6997</v>
      </c>
      <c r="D3482">
        <v>13.5</v>
      </c>
      <c r="E3482">
        <f>IFERROR(VLOOKUP(Table_ExternalData_15[[#This Row],[Id]],Rabati!B:C,2,0),0)</f>
        <v>30</v>
      </c>
      <c r="F3482">
        <v>0</v>
      </c>
      <c r="G3482" t="str">
        <f>VLOOKUP(Table_ExternalData_15[[#This Row],[Id]],'Blagovna izdelek'!A:C,3,0)</f>
        <v>Digitus</v>
      </c>
      <c r="H3482">
        <f>Table_ExternalData_15[[#This Row],[Rabat]]*0.2</f>
        <v>6</v>
      </c>
      <c r="I3482" s="2">
        <f>Table_ExternalData_15[[#This Row],[Price]]-(Table_ExternalData_15[[#This Row],[Price]]*Table_ExternalData_15[[#This Row],[BB rabat]])/100</f>
        <v>12.69</v>
      </c>
      <c r="J3482" s="2">
        <f>Table_ExternalData_15[[#This Row],[BB cena]]*Table_ExternalData_15[[#Headers],[1,22]]</f>
        <v>15.4818</v>
      </c>
      <c r="K3482" s="2">
        <f>Table_ExternalData_15[[#This Row],[Price]]*Table_ExternalData_15[[#Headers],[1,22]]</f>
        <v>16.47</v>
      </c>
      <c r="L3482" s="7">
        <f>IF(G3482="White Shark",E3482*0.5,IF(G3482="Sbox",E3482*0.5,IF(G3482="Tenda",E3482*0.5,E3482*0.2)))/100</f>
        <v>0.06</v>
      </c>
      <c r="M3482" s="2">
        <f>Table_ExternalData_15[[#This Row],[Price]]-Table_ExternalData_15[[#This Row],[Price]]*Table_ExternalData_15[[#This Row],[extra popust]]</f>
        <v>12.69</v>
      </c>
      <c r="N3482" s="2">
        <f>IF(M3482&lt;I3482,M3482,I3482)</f>
        <v>12.69</v>
      </c>
      <c r="O3482" s="12" t="str">
        <f>IF(N3482&lt;I3482,$U$1," ")</f>
        <v xml:space="preserve"> </v>
      </c>
      <c r="P3482" s="12" t="str">
        <f>IFERROR((O3482+30)," ")</f>
        <v xml:space="preserve"> </v>
      </c>
      <c r="Q3482" s="2">
        <f ca="1">IF(O3482=$U$1,N3482,"0")*1.22</f>
        <v>0</v>
      </c>
    </row>
    <row r="3483" spans="1:17" x14ac:dyDescent="0.25">
      <c r="A3483" t="s">
        <v>768</v>
      </c>
      <c r="B3483" t="s">
        <v>9678</v>
      </c>
      <c r="C3483">
        <v>6998</v>
      </c>
      <c r="D3483">
        <v>7.3</v>
      </c>
      <c r="E3483">
        <f>IFERROR(VLOOKUP(Table_ExternalData_15[[#This Row],[Id]],Rabati!B:C,2,0),0)</f>
        <v>0</v>
      </c>
      <c r="F3483">
        <v>0</v>
      </c>
      <c r="G3483" t="str">
        <f>VLOOKUP(Table_ExternalData_15[[#This Row],[Id]],'Blagovna izdelek'!A:C,3,0)</f>
        <v>Digitus</v>
      </c>
      <c r="H3483">
        <f>Table_ExternalData_15[[#This Row],[Rabat]]*0.2</f>
        <v>0</v>
      </c>
      <c r="I3483" s="2">
        <f>Table_ExternalData_15[[#This Row],[Price]]-(Table_ExternalData_15[[#This Row],[Price]]*Table_ExternalData_15[[#This Row],[BB rabat]])/100</f>
        <v>7.3</v>
      </c>
      <c r="J3483" s="2">
        <f>Table_ExternalData_15[[#This Row],[BB cena]]*Table_ExternalData_15[[#Headers],[1,22]]</f>
        <v>8.9059999999999988</v>
      </c>
      <c r="K3483" s="2">
        <f>Table_ExternalData_15[[#This Row],[Price]]*Table_ExternalData_15[[#Headers],[1,22]]</f>
        <v>8.9059999999999988</v>
      </c>
      <c r="L3483" s="7">
        <f>IF(G3483="White Shark",E3483*0.5,IF(G3483="Sbox",E3483*0.5,IF(G3483="Tenda",E3483*0.5,E3483*0.2)))/100</f>
        <v>0</v>
      </c>
      <c r="M3483" s="2">
        <f>Table_ExternalData_15[[#This Row],[Price]]-Table_ExternalData_15[[#This Row],[Price]]*Table_ExternalData_15[[#This Row],[extra popust]]</f>
        <v>7.3</v>
      </c>
      <c r="N3483" s="2">
        <f>IF(M3483&lt;I3483,M3483,I3483)</f>
        <v>7.3</v>
      </c>
      <c r="O3483" s="12" t="str">
        <f>IF(N3483&lt;I3483,$U$1," ")</f>
        <v xml:space="preserve"> </v>
      </c>
      <c r="P3483" s="12" t="str">
        <f>IFERROR((O3483+30)," ")</f>
        <v xml:space="preserve"> </v>
      </c>
      <c r="Q3483" s="2">
        <f ca="1">IF(O3483=$U$1,N3483,"0")*1.22</f>
        <v>0</v>
      </c>
    </row>
    <row r="3484" spans="1:17" x14ac:dyDescent="0.25">
      <c r="A3484" t="s">
        <v>772</v>
      </c>
      <c r="B3484" t="s">
        <v>771</v>
      </c>
      <c r="C3484">
        <v>7000</v>
      </c>
      <c r="D3484">
        <v>7.85</v>
      </c>
      <c r="E3484">
        <f>IFERROR(VLOOKUP(Table_ExternalData_15[[#This Row],[Id]],Rabati!B:C,2,0),0)</f>
        <v>30</v>
      </c>
      <c r="F3484">
        <v>11</v>
      </c>
      <c r="G3484" t="str">
        <f>VLOOKUP(Table_ExternalData_15[[#This Row],[Id]],'Blagovna izdelek'!A:C,3,0)</f>
        <v>Digitus</v>
      </c>
      <c r="H3484">
        <f>Table_ExternalData_15[[#This Row],[Rabat]]*0.2</f>
        <v>6</v>
      </c>
      <c r="I3484" s="2">
        <f>Table_ExternalData_15[[#This Row],[Price]]-(Table_ExternalData_15[[#This Row],[Price]]*Table_ExternalData_15[[#This Row],[BB rabat]])/100</f>
        <v>7.3789999999999996</v>
      </c>
      <c r="J3484" s="2">
        <f>Table_ExternalData_15[[#This Row],[BB cena]]*Table_ExternalData_15[[#Headers],[1,22]]</f>
        <v>9.0023799999999987</v>
      </c>
      <c r="K3484" s="2">
        <f>Table_ExternalData_15[[#This Row],[Price]]*Table_ExternalData_15[[#Headers],[1,22]]</f>
        <v>9.577</v>
      </c>
      <c r="L3484" s="7">
        <f>IF(G3484="White Shark",E3484*0.5,IF(G3484="Sbox",E3484*0.5,IF(G3484="Tenda",E3484*0.5,E3484*0.2)))/100</f>
        <v>0.06</v>
      </c>
      <c r="M3484" s="2">
        <f>Table_ExternalData_15[[#This Row],[Price]]-Table_ExternalData_15[[#This Row],[Price]]*Table_ExternalData_15[[#This Row],[extra popust]]</f>
        <v>7.3789999999999996</v>
      </c>
      <c r="N3484" s="2">
        <f>IF(M3484&lt;I3484,M3484,I3484)</f>
        <v>7.3789999999999996</v>
      </c>
      <c r="O3484" s="12" t="str">
        <f>IF(N3484&lt;I3484,$U$1," ")</f>
        <v xml:space="preserve"> </v>
      </c>
      <c r="P3484" s="12" t="str">
        <f>IFERROR((O3484+30)," ")</f>
        <v xml:space="preserve"> </v>
      </c>
      <c r="Q3484" s="2">
        <f ca="1">IF(O3484=$U$1,N3484,"0")*1.22</f>
        <v>0</v>
      </c>
    </row>
    <row r="3485" spans="1:17" x14ac:dyDescent="0.25">
      <c r="A3485" t="s">
        <v>774</v>
      </c>
      <c r="B3485" t="s">
        <v>773</v>
      </c>
      <c r="C3485">
        <v>7002</v>
      </c>
      <c r="D3485">
        <v>10.65</v>
      </c>
      <c r="E3485">
        <f>IFERROR(VLOOKUP(Table_ExternalData_15[[#This Row],[Id]],Rabati!B:C,2,0),0)</f>
        <v>30</v>
      </c>
      <c r="F3485">
        <v>15</v>
      </c>
      <c r="G3485" t="str">
        <f>VLOOKUP(Table_ExternalData_15[[#This Row],[Id]],'Blagovna izdelek'!A:C,3,0)</f>
        <v>Digitus</v>
      </c>
      <c r="H3485">
        <f>Table_ExternalData_15[[#This Row],[Rabat]]*0.2</f>
        <v>6</v>
      </c>
      <c r="I3485" s="2">
        <f>Table_ExternalData_15[[#This Row],[Price]]-(Table_ExternalData_15[[#This Row],[Price]]*Table_ExternalData_15[[#This Row],[BB rabat]])/100</f>
        <v>10.011000000000001</v>
      </c>
      <c r="J3485" s="2">
        <f>Table_ExternalData_15[[#This Row],[BB cena]]*Table_ExternalData_15[[#Headers],[1,22]]</f>
        <v>12.213420000000001</v>
      </c>
      <c r="K3485" s="2">
        <f>Table_ExternalData_15[[#This Row],[Price]]*Table_ExternalData_15[[#Headers],[1,22]]</f>
        <v>12.993</v>
      </c>
      <c r="L3485" s="7">
        <f>IF(G3485="White Shark",E3485*0.5,IF(G3485="Sbox",E3485*0.5,IF(G3485="Tenda",E3485*0.5,E3485*0.2)))/100</f>
        <v>0.06</v>
      </c>
      <c r="M3485" s="2">
        <f>Table_ExternalData_15[[#This Row],[Price]]-Table_ExternalData_15[[#This Row],[Price]]*Table_ExternalData_15[[#This Row],[extra popust]]</f>
        <v>10.011000000000001</v>
      </c>
      <c r="N3485" s="2">
        <f>IF(M3485&lt;I3485,M3485,I3485)</f>
        <v>10.011000000000001</v>
      </c>
      <c r="O3485" s="12" t="str">
        <f>IF(N3485&lt;I3485,$U$1," ")</f>
        <v xml:space="preserve"> </v>
      </c>
      <c r="P3485" s="12" t="str">
        <f>IFERROR((O3485+30)," ")</f>
        <v xml:space="preserve"> </v>
      </c>
      <c r="Q3485" s="2">
        <f ca="1">IF(O3485=$U$1,N3485,"0")*1.22</f>
        <v>0</v>
      </c>
    </row>
    <row r="3486" spans="1:17" x14ac:dyDescent="0.25">
      <c r="A3486" t="s">
        <v>776</v>
      </c>
      <c r="B3486" t="s">
        <v>775</v>
      </c>
      <c r="C3486">
        <v>7003</v>
      </c>
      <c r="D3486">
        <v>14.46</v>
      </c>
      <c r="E3486">
        <f>IFERROR(VLOOKUP(Table_ExternalData_15[[#This Row],[Id]],Rabati!B:C,2,0),0)</f>
        <v>30</v>
      </c>
      <c r="F3486">
        <v>9</v>
      </c>
      <c r="G3486" t="str">
        <f>VLOOKUP(Table_ExternalData_15[[#This Row],[Id]],'Blagovna izdelek'!A:C,3,0)</f>
        <v>Digitus</v>
      </c>
      <c r="H3486">
        <f>Table_ExternalData_15[[#This Row],[Rabat]]*0.2</f>
        <v>6</v>
      </c>
      <c r="I3486" s="2">
        <f>Table_ExternalData_15[[#This Row],[Price]]-(Table_ExternalData_15[[#This Row],[Price]]*Table_ExternalData_15[[#This Row],[BB rabat]])/100</f>
        <v>13.592400000000001</v>
      </c>
      <c r="J3486" s="2">
        <f>Table_ExternalData_15[[#This Row],[BB cena]]*Table_ExternalData_15[[#Headers],[1,22]]</f>
        <v>16.582728000000003</v>
      </c>
      <c r="K3486" s="2">
        <f>Table_ExternalData_15[[#This Row],[Price]]*Table_ExternalData_15[[#Headers],[1,22]]</f>
        <v>17.641200000000001</v>
      </c>
      <c r="L3486" s="7">
        <f>IF(G3486="White Shark",E3486*0.5,IF(G3486="Sbox",E3486*0.5,IF(G3486="Tenda",E3486*0.5,E3486*0.2)))/100</f>
        <v>0.06</v>
      </c>
      <c r="M3486" s="2">
        <f>Table_ExternalData_15[[#This Row],[Price]]-Table_ExternalData_15[[#This Row],[Price]]*Table_ExternalData_15[[#This Row],[extra popust]]</f>
        <v>13.592400000000001</v>
      </c>
      <c r="N3486" s="2">
        <f>IF(M3486&lt;I3486,M3486,I3486)</f>
        <v>13.592400000000001</v>
      </c>
      <c r="O3486" s="12" t="str">
        <f>IF(N3486&lt;I3486,$U$1," ")</f>
        <v xml:space="preserve"> </v>
      </c>
      <c r="P3486" s="12" t="str">
        <f>IFERROR((O3486+30)," ")</f>
        <v xml:space="preserve"> </v>
      </c>
      <c r="Q3486" s="2">
        <f ca="1">IF(O3486=$U$1,N3486,"0")*1.22</f>
        <v>0</v>
      </c>
    </row>
    <row r="3487" spans="1:17" x14ac:dyDescent="0.25">
      <c r="A3487" t="s">
        <v>778</v>
      </c>
      <c r="B3487" t="s">
        <v>777</v>
      </c>
      <c r="C3487">
        <v>7004</v>
      </c>
      <c r="D3487">
        <v>22.72</v>
      </c>
      <c r="E3487">
        <f>IFERROR(VLOOKUP(Table_ExternalData_15[[#This Row],[Id]],Rabati!B:C,2,0),0)</f>
        <v>30</v>
      </c>
      <c r="F3487">
        <v>9</v>
      </c>
      <c r="G3487" t="str">
        <f>VLOOKUP(Table_ExternalData_15[[#This Row],[Id]],'Blagovna izdelek'!A:C,3,0)</f>
        <v>Digitus</v>
      </c>
      <c r="H3487">
        <f>Table_ExternalData_15[[#This Row],[Rabat]]*0.2</f>
        <v>6</v>
      </c>
      <c r="I3487" s="2">
        <f>Table_ExternalData_15[[#This Row],[Price]]-(Table_ExternalData_15[[#This Row],[Price]]*Table_ExternalData_15[[#This Row],[BB rabat]])/100</f>
        <v>21.3568</v>
      </c>
      <c r="J3487" s="2">
        <f>Table_ExternalData_15[[#This Row],[BB cena]]*Table_ExternalData_15[[#Headers],[1,22]]</f>
        <v>26.055295999999998</v>
      </c>
      <c r="K3487" s="2">
        <f>Table_ExternalData_15[[#This Row],[Price]]*Table_ExternalData_15[[#Headers],[1,22]]</f>
        <v>27.718399999999999</v>
      </c>
      <c r="L3487" s="7">
        <f>IF(G3487="White Shark",E3487*0.5,IF(G3487="Sbox",E3487*0.5,IF(G3487="Tenda",E3487*0.5,E3487*0.2)))/100</f>
        <v>0.06</v>
      </c>
      <c r="M3487" s="2">
        <f>Table_ExternalData_15[[#This Row],[Price]]-Table_ExternalData_15[[#This Row],[Price]]*Table_ExternalData_15[[#This Row],[extra popust]]</f>
        <v>21.3568</v>
      </c>
      <c r="N3487" s="2">
        <f>IF(M3487&lt;I3487,M3487,I3487)</f>
        <v>21.3568</v>
      </c>
      <c r="O3487" s="12" t="str">
        <f>IF(N3487&lt;I3487,$U$1," ")</f>
        <v xml:space="preserve"> </v>
      </c>
      <c r="P3487" s="12" t="str">
        <f>IFERROR((O3487+30)," ")</f>
        <v xml:space="preserve"> </v>
      </c>
      <c r="Q3487" s="2">
        <f ca="1">IF(O3487=$U$1,N3487,"0")*1.22</f>
        <v>0</v>
      </c>
    </row>
    <row r="3488" spans="1:17" x14ac:dyDescent="0.25">
      <c r="A3488" t="s">
        <v>782</v>
      </c>
      <c r="B3488" t="s">
        <v>781</v>
      </c>
      <c r="C3488">
        <v>7006</v>
      </c>
      <c r="D3488">
        <v>7.24</v>
      </c>
      <c r="E3488">
        <f>IFERROR(VLOOKUP(Table_ExternalData_15[[#This Row],[Id]],Rabati!B:C,2,0),0)</f>
        <v>30</v>
      </c>
      <c r="F3488">
        <v>13</v>
      </c>
      <c r="G3488" t="str">
        <f>VLOOKUP(Table_ExternalData_15[[#This Row],[Id]],'Blagovna izdelek'!A:C,3,0)</f>
        <v>Digitus</v>
      </c>
      <c r="H3488">
        <f>Table_ExternalData_15[[#This Row],[Rabat]]*0.2</f>
        <v>6</v>
      </c>
      <c r="I3488" s="2">
        <f>Table_ExternalData_15[[#This Row],[Price]]-(Table_ExternalData_15[[#This Row],[Price]]*Table_ExternalData_15[[#This Row],[BB rabat]])/100</f>
        <v>6.8056000000000001</v>
      </c>
      <c r="J3488" s="2">
        <f>Table_ExternalData_15[[#This Row],[BB cena]]*Table_ExternalData_15[[#Headers],[1,22]]</f>
        <v>8.3028320000000004</v>
      </c>
      <c r="K3488" s="2">
        <f>Table_ExternalData_15[[#This Row],[Price]]*Table_ExternalData_15[[#Headers],[1,22]]</f>
        <v>8.8328000000000007</v>
      </c>
      <c r="L3488" s="7">
        <f>IF(G3488="White Shark",E3488*0.5,IF(G3488="Sbox",E3488*0.5,IF(G3488="Tenda",E3488*0.5,E3488*0.2)))/100</f>
        <v>0.06</v>
      </c>
      <c r="M3488" s="2">
        <f>Table_ExternalData_15[[#This Row],[Price]]-Table_ExternalData_15[[#This Row],[Price]]*Table_ExternalData_15[[#This Row],[extra popust]]</f>
        <v>6.8056000000000001</v>
      </c>
      <c r="N3488" s="2">
        <f>IF(M3488&lt;I3488,M3488,I3488)</f>
        <v>6.8056000000000001</v>
      </c>
      <c r="O3488" s="12" t="str">
        <f>IF(N3488&lt;I3488,$U$1," ")</f>
        <v xml:space="preserve"> </v>
      </c>
      <c r="P3488" s="12" t="str">
        <f>IFERROR((O3488+30)," ")</f>
        <v xml:space="preserve"> </v>
      </c>
      <c r="Q3488" s="2">
        <f ca="1">IF(O3488=$U$1,N3488,"0")*1.22</f>
        <v>0</v>
      </c>
    </row>
    <row r="3489" spans="1:17" x14ac:dyDescent="0.25">
      <c r="A3489" t="s">
        <v>786</v>
      </c>
      <c r="B3489" t="s">
        <v>10526</v>
      </c>
      <c r="C3489">
        <v>7014</v>
      </c>
      <c r="D3489">
        <v>3.43</v>
      </c>
      <c r="E3489">
        <f>IFERROR(VLOOKUP(Table_ExternalData_15[[#This Row],[Id]],Rabati!B:C,2,0),0)</f>
        <v>30</v>
      </c>
      <c r="F3489">
        <v>176</v>
      </c>
      <c r="G3489" t="str">
        <f>VLOOKUP(Table_ExternalData_15[[#This Row],[Id]],'Blagovna izdelek'!A:C,3,0)</f>
        <v>Digitus</v>
      </c>
      <c r="H3489">
        <f>Table_ExternalData_15[[#This Row],[Rabat]]*0.2</f>
        <v>6</v>
      </c>
      <c r="I3489" s="2">
        <f>Table_ExternalData_15[[#This Row],[Price]]-(Table_ExternalData_15[[#This Row],[Price]]*Table_ExternalData_15[[#This Row],[BB rabat]])/100</f>
        <v>3.2242000000000002</v>
      </c>
      <c r="J3489" s="2">
        <f>Table_ExternalData_15[[#This Row],[BB cena]]*Table_ExternalData_15[[#Headers],[1,22]]</f>
        <v>3.9335240000000002</v>
      </c>
      <c r="K3489" s="2">
        <f>Table_ExternalData_15[[#This Row],[Price]]*Table_ExternalData_15[[#Headers],[1,22]]</f>
        <v>4.1846000000000005</v>
      </c>
      <c r="L3489" s="7">
        <f>IF(G3489="White Shark",E3489*0.5,IF(G3489="Sbox",E3489*0.5,IF(G3489="Tenda",E3489*0.5,E3489*0.2)))/100</f>
        <v>0.06</v>
      </c>
      <c r="M3489" s="2">
        <f>Table_ExternalData_15[[#This Row],[Price]]-Table_ExternalData_15[[#This Row],[Price]]*Table_ExternalData_15[[#This Row],[extra popust]]</f>
        <v>3.2242000000000002</v>
      </c>
      <c r="N3489" s="2">
        <f>IF(M3489&lt;I3489,M3489,I3489)</f>
        <v>3.2242000000000002</v>
      </c>
      <c r="O3489" s="12" t="str">
        <f>IF(N3489&lt;I3489,$U$1," ")</f>
        <v xml:space="preserve"> </v>
      </c>
      <c r="P3489" s="12" t="str">
        <f>IFERROR((O3489+30)," ")</f>
        <v xml:space="preserve"> </v>
      </c>
      <c r="Q3489" s="2">
        <f ca="1">IF(O3489=$U$1,N3489,"0")*1.22</f>
        <v>0</v>
      </c>
    </row>
    <row r="3490" spans="1:17" x14ac:dyDescent="0.25">
      <c r="A3490" t="s">
        <v>792</v>
      </c>
      <c r="B3490" t="s">
        <v>10527</v>
      </c>
      <c r="C3490">
        <v>7018</v>
      </c>
      <c r="D3490">
        <v>4.08</v>
      </c>
      <c r="E3490">
        <f>IFERROR(VLOOKUP(Table_ExternalData_15[[#This Row],[Id]],Rabati!B:C,2,0),0)</f>
        <v>30</v>
      </c>
      <c r="F3490">
        <v>237</v>
      </c>
      <c r="G3490" t="str">
        <f>VLOOKUP(Table_ExternalData_15[[#This Row],[Id]],'Blagovna izdelek'!A:C,3,0)</f>
        <v>Digitus</v>
      </c>
      <c r="H3490">
        <f>Table_ExternalData_15[[#This Row],[Rabat]]*0.2</f>
        <v>6</v>
      </c>
      <c r="I3490" s="2">
        <f>Table_ExternalData_15[[#This Row],[Price]]-(Table_ExternalData_15[[#This Row],[Price]]*Table_ExternalData_15[[#This Row],[BB rabat]])/100</f>
        <v>3.8351999999999999</v>
      </c>
      <c r="J3490" s="2">
        <f>Table_ExternalData_15[[#This Row],[BB cena]]*Table_ExternalData_15[[#Headers],[1,22]]</f>
        <v>4.6789439999999995</v>
      </c>
      <c r="K3490" s="2">
        <f>Table_ExternalData_15[[#This Row],[Price]]*Table_ExternalData_15[[#Headers],[1,22]]</f>
        <v>4.9775999999999998</v>
      </c>
      <c r="L3490" s="7">
        <f>IF(G3490="White Shark",E3490*0.5,IF(G3490="Sbox",E3490*0.5,IF(G3490="Tenda",E3490*0.5,E3490*0.2)))/100</f>
        <v>0.06</v>
      </c>
      <c r="M3490" s="2">
        <f>Table_ExternalData_15[[#This Row],[Price]]-Table_ExternalData_15[[#This Row],[Price]]*Table_ExternalData_15[[#This Row],[extra popust]]</f>
        <v>3.8351999999999999</v>
      </c>
      <c r="N3490" s="2">
        <f>IF(M3490&lt;I3490,M3490,I3490)</f>
        <v>3.8351999999999999</v>
      </c>
      <c r="O3490" s="12" t="str">
        <f>IF(N3490&lt;I3490,$U$1," ")</f>
        <v xml:space="preserve"> </v>
      </c>
      <c r="P3490" s="12" t="str">
        <f>IFERROR((O3490+30)," ")</f>
        <v xml:space="preserve"> </v>
      </c>
      <c r="Q3490" s="2">
        <f ca="1">IF(O3490=$U$1,N3490,"0")*1.22</f>
        <v>0</v>
      </c>
    </row>
    <row r="3491" spans="1:17" x14ac:dyDescent="0.25">
      <c r="A3491" t="s">
        <v>793</v>
      </c>
      <c r="B3491" t="s">
        <v>10528</v>
      </c>
      <c r="C3491">
        <v>7019</v>
      </c>
      <c r="D3491">
        <v>5.0999999999999996</v>
      </c>
      <c r="E3491">
        <f>IFERROR(VLOOKUP(Table_ExternalData_15[[#This Row],[Id]],Rabati!B:C,2,0),0)</f>
        <v>30</v>
      </c>
      <c r="F3491">
        <v>58</v>
      </c>
      <c r="G3491" t="str">
        <f>VLOOKUP(Table_ExternalData_15[[#This Row],[Id]],'Blagovna izdelek'!A:C,3,0)</f>
        <v>Digitus</v>
      </c>
      <c r="H3491">
        <f>Table_ExternalData_15[[#This Row],[Rabat]]*0.2</f>
        <v>6</v>
      </c>
      <c r="I3491" s="2">
        <f>Table_ExternalData_15[[#This Row],[Price]]-(Table_ExternalData_15[[#This Row],[Price]]*Table_ExternalData_15[[#This Row],[BB rabat]])/100</f>
        <v>4.7939999999999996</v>
      </c>
      <c r="J3491" s="2">
        <f>Table_ExternalData_15[[#This Row],[BB cena]]*Table_ExternalData_15[[#Headers],[1,22]]</f>
        <v>5.848679999999999</v>
      </c>
      <c r="K3491" s="2">
        <f>Table_ExternalData_15[[#This Row],[Price]]*Table_ExternalData_15[[#Headers],[1,22]]</f>
        <v>6.2219999999999995</v>
      </c>
      <c r="L3491" s="7">
        <f>IF(G3491="White Shark",E3491*0.5,IF(G3491="Sbox",E3491*0.5,IF(G3491="Tenda",E3491*0.5,E3491*0.2)))/100</f>
        <v>0.06</v>
      </c>
      <c r="M3491" s="2">
        <f>Table_ExternalData_15[[#This Row],[Price]]-Table_ExternalData_15[[#This Row],[Price]]*Table_ExternalData_15[[#This Row],[extra popust]]</f>
        <v>4.7939999999999996</v>
      </c>
      <c r="N3491" s="2">
        <f>IF(M3491&lt;I3491,M3491,I3491)</f>
        <v>4.7939999999999996</v>
      </c>
      <c r="O3491" s="12" t="str">
        <f>IF(N3491&lt;I3491,$U$1," ")</f>
        <v xml:space="preserve"> </v>
      </c>
      <c r="P3491" s="12" t="str">
        <f>IFERROR((O3491+30)," ")</f>
        <v xml:space="preserve"> </v>
      </c>
      <c r="Q3491" s="2">
        <f ca="1">IF(O3491=$U$1,N3491,"0")*1.22</f>
        <v>0</v>
      </c>
    </row>
    <row r="3492" spans="1:17" x14ac:dyDescent="0.25">
      <c r="A3492" t="s">
        <v>794</v>
      </c>
      <c r="B3492" t="s">
        <v>10529</v>
      </c>
      <c r="C3492">
        <v>7020</v>
      </c>
      <c r="D3492">
        <v>6.84</v>
      </c>
      <c r="E3492">
        <f>IFERROR(VLOOKUP(Table_ExternalData_15[[#This Row],[Id]],Rabati!B:C,2,0),0)</f>
        <v>30</v>
      </c>
      <c r="F3492">
        <v>63</v>
      </c>
      <c r="G3492" t="str">
        <f>VLOOKUP(Table_ExternalData_15[[#This Row],[Id]],'Blagovna izdelek'!A:C,3,0)</f>
        <v>Digitus</v>
      </c>
      <c r="H3492">
        <f>Table_ExternalData_15[[#This Row],[Rabat]]*0.2</f>
        <v>6</v>
      </c>
      <c r="I3492" s="2">
        <f>Table_ExternalData_15[[#This Row],[Price]]-(Table_ExternalData_15[[#This Row],[Price]]*Table_ExternalData_15[[#This Row],[BB rabat]])/100</f>
        <v>6.4295999999999998</v>
      </c>
      <c r="J3492" s="2">
        <f>Table_ExternalData_15[[#This Row],[BB cena]]*Table_ExternalData_15[[#Headers],[1,22]]</f>
        <v>7.844112</v>
      </c>
      <c r="K3492" s="2">
        <f>Table_ExternalData_15[[#This Row],[Price]]*Table_ExternalData_15[[#Headers],[1,22]]</f>
        <v>8.3447999999999993</v>
      </c>
      <c r="L3492" s="7">
        <f>IF(G3492="White Shark",E3492*0.5,IF(G3492="Sbox",E3492*0.5,IF(G3492="Tenda",E3492*0.5,E3492*0.2)))/100</f>
        <v>0.06</v>
      </c>
      <c r="M3492" s="2">
        <f>Table_ExternalData_15[[#This Row],[Price]]-Table_ExternalData_15[[#This Row],[Price]]*Table_ExternalData_15[[#This Row],[extra popust]]</f>
        <v>6.4295999999999998</v>
      </c>
      <c r="N3492" s="2">
        <f>IF(M3492&lt;I3492,M3492,I3492)</f>
        <v>6.4295999999999998</v>
      </c>
      <c r="O3492" s="12" t="str">
        <f>IF(N3492&lt;I3492,$U$1," ")</f>
        <v xml:space="preserve"> </v>
      </c>
      <c r="P3492" s="12" t="str">
        <f>IFERROR((O3492+30)," ")</f>
        <v xml:space="preserve"> </v>
      </c>
      <c r="Q3492" s="2">
        <f ca="1">IF(O3492=$U$1,N3492,"0")*1.22</f>
        <v>0</v>
      </c>
    </row>
    <row r="3493" spans="1:17" x14ac:dyDescent="0.25">
      <c r="A3493" t="s">
        <v>796</v>
      </c>
      <c r="B3493" t="s">
        <v>795</v>
      </c>
      <c r="C3493">
        <v>7023</v>
      </c>
      <c r="D3493">
        <v>15.2</v>
      </c>
      <c r="E3493">
        <f>IFERROR(VLOOKUP(Table_ExternalData_15[[#This Row],[Id]],Rabati!B:C,2,0),0)</f>
        <v>30</v>
      </c>
      <c r="F3493">
        <v>36</v>
      </c>
      <c r="G3493" t="str">
        <f>VLOOKUP(Table_ExternalData_15[[#This Row],[Id]],'Blagovna izdelek'!A:C,3,0)</f>
        <v>Digitus</v>
      </c>
      <c r="H3493">
        <f>Table_ExternalData_15[[#This Row],[Rabat]]*0.2</f>
        <v>6</v>
      </c>
      <c r="I3493" s="2">
        <f>Table_ExternalData_15[[#This Row],[Price]]-(Table_ExternalData_15[[#This Row],[Price]]*Table_ExternalData_15[[#This Row],[BB rabat]])/100</f>
        <v>14.288</v>
      </c>
      <c r="J3493" s="2">
        <f>Table_ExternalData_15[[#This Row],[BB cena]]*Table_ExternalData_15[[#Headers],[1,22]]</f>
        <v>17.431360000000002</v>
      </c>
      <c r="K3493" s="2">
        <f>Table_ExternalData_15[[#This Row],[Price]]*Table_ExternalData_15[[#Headers],[1,22]]</f>
        <v>18.544</v>
      </c>
      <c r="L3493" s="7">
        <f>IF(G3493="White Shark",E3493*0.5,IF(G3493="Sbox",E3493*0.5,IF(G3493="Tenda",E3493*0.5,E3493*0.2)))/100</f>
        <v>0.06</v>
      </c>
      <c r="M3493" s="2">
        <f>Table_ExternalData_15[[#This Row],[Price]]-Table_ExternalData_15[[#This Row],[Price]]*Table_ExternalData_15[[#This Row],[extra popust]]</f>
        <v>14.288</v>
      </c>
      <c r="N3493" s="2">
        <f>IF(M3493&lt;I3493,M3493,I3493)</f>
        <v>14.288</v>
      </c>
      <c r="O3493" s="12" t="str">
        <f>IF(N3493&lt;I3493,$U$1," ")</f>
        <v xml:space="preserve"> </v>
      </c>
      <c r="P3493" s="12" t="str">
        <f>IFERROR((O3493+30)," ")</f>
        <v xml:space="preserve"> </v>
      </c>
      <c r="Q3493" s="2">
        <f ca="1">IF(O3493=$U$1,N3493,"0")*1.22</f>
        <v>0</v>
      </c>
    </row>
    <row r="3494" spans="1:17" x14ac:dyDescent="0.25">
      <c r="A3494" t="s">
        <v>812</v>
      </c>
      <c r="B3494" t="s">
        <v>811</v>
      </c>
      <c r="C3494">
        <v>7037</v>
      </c>
      <c r="D3494">
        <v>33.9</v>
      </c>
      <c r="E3494">
        <f>IFERROR(VLOOKUP(Table_ExternalData_15[[#This Row],[Id]],Rabati!B:C,2,0),0)</f>
        <v>25</v>
      </c>
      <c r="F3494">
        <v>19</v>
      </c>
      <c r="G3494" t="str">
        <f>VLOOKUP(Table_ExternalData_15[[#This Row],[Id]],'Blagovna izdelek'!A:C,3,0)</f>
        <v>Digitus</v>
      </c>
      <c r="H3494">
        <f>Table_ExternalData_15[[#This Row],[Rabat]]*0.2</f>
        <v>5</v>
      </c>
      <c r="I3494" s="2">
        <f>Table_ExternalData_15[[#This Row],[Price]]-(Table_ExternalData_15[[#This Row],[Price]]*Table_ExternalData_15[[#This Row],[BB rabat]])/100</f>
        <v>32.204999999999998</v>
      </c>
      <c r="J3494" s="2">
        <f>Table_ExternalData_15[[#This Row],[BB cena]]*Table_ExternalData_15[[#Headers],[1,22]]</f>
        <v>39.290099999999995</v>
      </c>
      <c r="K3494" s="2">
        <f>Table_ExternalData_15[[#This Row],[Price]]*Table_ExternalData_15[[#Headers],[1,22]]</f>
        <v>41.357999999999997</v>
      </c>
      <c r="L3494" s="7">
        <f>IF(G3494="White Shark",E3494*0.5,IF(G3494="Sbox",E3494*0.5,IF(G3494="Tenda",E3494*0.5,E3494*0.2)))/100</f>
        <v>0.05</v>
      </c>
      <c r="M3494" s="2">
        <f>Table_ExternalData_15[[#This Row],[Price]]-Table_ExternalData_15[[#This Row],[Price]]*Table_ExternalData_15[[#This Row],[extra popust]]</f>
        <v>32.204999999999998</v>
      </c>
      <c r="N3494" s="2">
        <f>IF(M3494&lt;I3494,M3494,I3494)</f>
        <v>32.204999999999998</v>
      </c>
      <c r="O3494" s="12" t="str">
        <f>IF(N3494&lt;I3494,$U$1," ")</f>
        <v xml:space="preserve"> </v>
      </c>
      <c r="P3494" s="12" t="str">
        <f>IFERROR((O3494+30)," ")</f>
        <v xml:space="preserve"> </v>
      </c>
      <c r="Q3494" s="2">
        <f ca="1">IF(O3494=$U$1,N3494,"0")*1.22</f>
        <v>0</v>
      </c>
    </row>
    <row r="3495" spans="1:17" x14ac:dyDescent="0.25">
      <c r="A3495" t="s">
        <v>814</v>
      </c>
      <c r="B3495" t="s">
        <v>813</v>
      </c>
      <c r="C3495">
        <v>7038</v>
      </c>
      <c r="D3495">
        <v>41.25</v>
      </c>
      <c r="E3495">
        <f>IFERROR(VLOOKUP(Table_ExternalData_15[[#This Row],[Id]],Rabati!B:C,2,0),0)</f>
        <v>25</v>
      </c>
      <c r="F3495">
        <v>21</v>
      </c>
      <c r="G3495" t="str">
        <f>VLOOKUP(Table_ExternalData_15[[#This Row],[Id]],'Blagovna izdelek'!A:C,3,0)</f>
        <v>Digitus</v>
      </c>
      <c r="H3495">
        <f>Table_ExternalData_15[[#This Row],[Rabat]]*0.2</f>
        <v>5</v>
      </c>
      <c r="I3495" s="2">
        <f>Table_ExternalData_15[[#This Row],[Price]]-(Table_ExternalData_15[[#This Row],[Price]]*Table_ExternalData_15[[#This Row],[BB rabat]])/100</f>
        <v>39.1875</v>
      </c>
      <c r="J3495" s="2">
        <f>Table_ExternalData_15[[#This Row],[BB cena]]*Table_ExternalData_15[[#Headers],[1,22]]</f>
        <v>47.808749999999996</v>
      </c>
      <c r="K3495" s="2">
        <f>Table_ExternalData_15[[#This Row],[Price]]*Table_ExternalData_15[[#Headers],[1,22]]</f>
        <v>50.324999999999996</v>
      </c>
      <c r="L3495" s="7">
        <f>IF(G3495="White Shark",E3495*0.5,IF(G3495="Sbox",E3495*0.5,IF(G3495="Tenda",E3495*0.5,E3495*0.2)))/100</f>
        <v>0.05</v>
      </c>
      <c r="M3495" s="2">
        <f>Table_ExternalData_15[[#This Row],[Price]]-Table_ExternalData_15[[#This Row],[Price]]*Table_ExternalData_15[[#This Row],[extra popust]]</f>
        <v>39.1875</v>
      </c>
      <c r="N3495" s="2">
        <f>IF(M3495&lt;I3495,M3495,I3495)</f>
        <v>39.1875</v>
      </c>
      <c r="O3495" s="12" t="str">
        <f>IF(N3495&lt;I3495,$U$1," ")</f>
        <v xml:space="preserve"> </v>
      </c>
      <c r="P3495" s="12" t="str">
        <f>IFERROR((O3495+30)," ")</f>
        <v xml:space="preserve"> </v>
      </c>
      <c r="Q3495" s="2">
        <f ca="1">IF(O3495=$U$1,N3495,"0")*1.22</f>
        <v>0</v>
      </c>
    </row>
    <row r="3496" spans="1:17" x14ac:dyDescent="0.25">
      <c r="A3496" t="s">
        <v>816</v>
      </c>
      <c r="B3496" t="s">
        <v>815</v>
      </c>
      <c r="C3496">
        <v>7039</v>
      </c>
      <c r="D3496">
        <v>49.1</v>
      </c>
      <c r="E3496">
        <f>IFERROR(VLOOKUP(Table_ExternalData_15[[#This Row],[Id]],Rabati!B:C,2,0),0)</f>
        <v>25</v>
      </c>
      <c r="F3496">
        <v>13</v>
      </c>
      <c r="G3496" t="str">
        <f>VLOOKUP(Table_ExternalData_15[[#This Row],[Id]],'Blagovna izdelek'!A:C,3,0)</f>
        <v>Digitus</v>
      </c>
      <c r="H3496">
        <f>Table_ExternalData_15[[#This Row],[Rabat]]*0.2</f>
        <v>5</v>
      </c>
      <c r="I3496" s="2">
        <f>Table_ExternalData_15[[#This Row],[Price]]-(Table_ExternalData_15[[#This Row],[Price]]*Table_ExternalData_15[[#This Row],[BB rabat]])/100</f>
        <v>46.645000000000003</v>
      </c>
      <c r="J3496" s="2">
        <f>Table_ExternalData_15[[#This Row],[BB cena]]*Table_ExternalData_15[[#Headers],[1,22]]</f>
        <v>56.9069</v>
      </c>
      <c r="K3496" s="2">
        <f>Table_ExternalData_15[[#This Row],[Price]]*Table_ExternalData_15[[#Headers],[1,22]]</f>
        <v>59.902000000000001</v>
      </c>
      <c r="L3496" s="7">
        <f>IF(G3496="White Shark",E3496*0.5,IF(G3496="Sbox",E3496*0.5,IF(G3496="Tenda",E3496*0.5,E3496*0.2)))/100</f>
        <v>0.05</v>
      </c>
      <c r="M3496" s="2">
        <f>Table_ExternalData_15[[#This Row],[Price]]-Table_ExternalData_15[[#This Row],[Price]]*Table_ExternalData_15[[#This Row],[extra popust]]</f>
        <v>46.645000000000003</v>
      </c>
      <c r="N3496" s="2">
        <f>IF(M3496&lt;I3496,M3496,I3496)</f>
        <v>46.645000000000003</v>
      </c>
      <c r="O3496" s="12" t="str">
        <f>IF(N3496&lt;I3496,$U$1," ")</f>
        <v xml:space="preserve"> </v>
      </c>
      <c r="P3496" s="12" t="str">
        <f>IFERROR((O3496+30)," ")</f>
        <v xml:space="preserve"> </v>
      </c>
      <c r="Q3496" s="2">
        <f ca="1">IF(O3496=$U$1,N3496,"0")*1.22</f>
        <v>0</v>
      </c>
    </row>
    <row r="3497" spans="1:17" x14ac:dyDescent="0.25">
      <c r="A3497" t="s">
        <v>818</v>
      </c>
      <c r="B3497" t="s">
        <v>817</v>
      </c>
      <c r="C3497">
        <v>7040</v>
      </c>
      <c r="D3497">
        <v>79.95</v>
      </c>
      <c r="E3497">
        <f>IFERROR(VLOOKUP(Table_ExternalData_15[[#This Row],[Id]],Rabati!B:C,2,0),0)</f>
        <v>25</v>
      </c>
      <c r="F3497">
        <v>5</v>
      </c>
      <c r="G3497" t="str">
        <f>VLOOKUP(Table_ExternalData_15[[#This Row],[Id]],'Blagovna izdelek'!A:C,3,0)</f>
        <v>Digitus</v>
      </c>
      <c r="H3497">
        <f>Table_ExternalData_15[[#This Row],[Rabat]]*0.2</f>
        <v>5</v>
      </c>
      <c r="I3497" s="2">
        <f>Table_ExternalData_15[[#This Row],[Price]]-(Table_ExternalData_15[[#This Row],[Price]]*Table_ExternalData_15[[#This Row],[BB rabat]])/100</f>
        <v>75.952500000000001</v>
      </c>
      <c r="J3497" s="2">
        <f>Table_ExternalData_15[[#This Row],[BB cena]]*Table_ExternalData_15[[#Headers],[1,22]]</f>
        <v>92.662049999999994</v>
      </c>
      <c r="K3497" s="2">
        <f>Table_ExternalData_15[[#This Row],[Price]]*Table_ExternalData_15[[#Headers],[1,22]]</f>
        <v>97.539000000000001</v>
      </c>
      <c r="L3497" s="7">
        <f>IF(G3497="White Shark",E3497*0.5,IF(G3497="Sbox",E3497*0.5,IF(G3497="Tenda",E3497*0.5,E3497*0.2)))/100</f>
        <v>0.05</v>
      </c>
      <c r="M3497" s="2">
        <f>Table_ExternalData_15[[#This Row],[Price]]-Table_ExternalData_15[[#This Row],[Price]]*Table_ExternalData_15[[#This Row],[extra popust]]</f>
        <v>75.952500000000001</v>
      </c>
      <c r="N3497" s="2">
        <f>IF(M3497&lt;I3497,M3497,I3497)</f>
        <v>75.952500000000001</v>
      </c>
      <c r="O3497" s="12" t="str">
        <f>IF(N3497&lt;I3497,$U$1," ")</f>
        <v xml:space="preserve"> </v>
      </c>
      <c r="P3497" s="12" t="str">
        <f>IFERROR((O3497+30)," ")</f>
        <v xml:space="preserve"> </v>
      </c>
      <c r="Q3497" s="2">
        <f ca="1">IF(O3497=$U$1,N3497,"0")*1.22</f>
        <v>0</v>
      </c>
    </row>
    <row r="3498" spans="1:17" x14ac:dyDescent="0.25">
      <c r="A3498" t="s">
        <v>820</v>
      </c>
      <c r="B3498" t="s">
        <v>819</v>
      </c>
      <c r="C3498">
        <v>7041</v>
      </c>
      <c r="D3498">
        <v>89.95</v>
      </c>
      <c r="E3498">
        <f>IFERROR(VLOOKUP(Table_ExternalData_15[[#This Row],[Id]],Rabati!B:C,2,0),0)</f>
        <v>25</v>
      </c>
      <c r="F3498">
        <v>0</v>
      </c>
      <c r="G3498" t="str">
        <f>VLOOKUP(Table_ExternalData_15[[#This Row],[Id]],'Blagovna izdelek'!A:C,3,0)</f>
        <v>Digitus</v>
      </c>
      <c r="H3498">
        <f>Table_ExternalData_15[[#This Row],[Rabat]]*0.2</f>
        <v>5</v>
      </c>
      <c r="I3498" s="2">
        <f>Table_ExternalData_15[[#This Row],[Price]]-(Table_ExternalData_15[[#This Row],[Price]]*Table_ExternalData_15[[#This Row],[BB rabat]])/100</f>
        <v>85.452500000000001</v>
      </c>
      <c r="J3498" s="2">
        <f>Table_ExternalData_15[[#This Row],[BB cena]]*Table_ExternalData_15[[#Headers],[1,22]]</f>
        <v>104.25205</v>
      </c>
      <c r="K3498" s="2">
        <f>Table_ExternalData_15[[#This Row],[Price]]*Table_ExternalData_15[[#Headers],[1,22]]</f>
        <v>109.739</v>
      </c>
      <c r="L3498" s="7">
        <f>IF(G3498="White Shark",E3498*0.5,IF(G3498="Sbox",E3498*0.5,IF(G3498="Tenda",E3498*0.5,E3498*0.2)))/100</f>
        <v>0.05</v>
      </c>
      <c r="M3498" s="2">
        <f>Table_ExternalData_15[[#This Row],[Price]]-Table_ExternalData_15[[#This Row],[Price]]*Table_ExternalData_15[[#This Row],[extra popust]]</f>
        <v>85.452500000000001</v>
      </c>
      <c r="N3498" s="2">
        <f>IF(M3498&lt;I3498,M3498,I3498)</f>
        <v>85.452500000000001</v>
      </c>
      <c r="O3498" s="12" t="str">
        <f>IF(N3498&lt;I3498,$U$1," ")</f>
        <v xml:space="preserve"> </v>
      </c>
      <c r="P3498" s="12" t="str">
        <f>IFERROR((O3498+30)," ")</f>
        <v xml:space="preserve"> </v>
      </c>
      <c r="Q3498" s="2">
        <f ca="1">IF(O3498=$U$1,N3498,"0")*1.22</f>
        <v>0</v>
      </c>
    </row>
    <row r="3499" spans="1:17" x14ac:dyDescent="0.25">
      <c r="A3499" t="s">
        <v>821</v>
      </c>
      <c r="B3499" t="s">
        <v>10530</v>
      </c>
      <c r="C3499">
        <v>7042</v>
      </c>
      <c r="D3499">
        <v>50.58</v>
      </c>
      <c r="E3499">
        <f>IFERROR(VLOOKUP(Table_ExternalData_15[[#This Row],[Id]],Rabati!B:C,2,0),0)</f>
        <v>25</v>
      </c>
      <c r="F3499">
        <v>14</v>
      </c>
      <c r="G3499" t="str">
        <f>VLOOKUP(Table_ExternalData_15[[#This Row],[Id]],'Blagovna izdelek'!A:C,3,0)</f>
        <v>Digitus</v>
      </c>
      <c r="H3499">
        <f>Table_ExternalData_15[[#This Row],[Rabat]]*0.2</f>
        <v>5</v>
      </c>
      <c r="I3499" s="2">
        <f>Table_ExternalData_15[[#This Row],[Price]]-(Table_ExternalData_15[[#This Row],[Price]]*Table_ExternalData_15[[#This Row],[BB rabat]])/100</f>
        <v>48.051000000000002</v>
      </c>
      <c r="J3499" s="2">
        <f>Table_ExternalData_15[[#This Row],[BB cena]]*Table_ExternalData_15[[#Headers],[1,22]]</f>
        <v>58.622219999999999</v>
      </c>
      <c r="K3499" s="2">
        <f>Table_ExternalData_15[[#This Row],[Price]]*Table_ExternalData_15[[#Headers],[1,22]]</f>
        <v>61.707599999999999</v>
      </c>
      <c r="L3499" s="7">
        <f>IF(G3499="White Shark",E3499*0.5,IF(G3499="Sbox",E3499*0.5,IF(G3499="Tenda",E3499*0.5,E3499*0.2)))/100</f>
        <v>0.05</v>
      </c>
      <c r="M3499" s="2">
        <f>Table_ExternalData_15[[#This Row],[Price]]-Table_ExternalData_15[[#This Row],[Price]]*Table_ExternalData_15[[#This Row],[extra popust]]</f>
        <v>48.051000000000002</v>
      </c>
      <c r="N3499" s="2">
        <f>IF(M3499&lt;I3499,M3499,I3499)</f>
        <v>48.051000000000002</v>
      </c>
      <c r="O3499" s="12" t="str">
        <f>IF(N3499&lt;I3499,$U$1," ")</f>
        <v xml:space="preserve"> </v>
      </c>
      <c r="P3499" s="12" t="str">
        <f>IFERROR((O3499+30)," ")</f>
        <v xml:space="preserve"> </v>
      </c>
      <c r="Q3499" s="2">
        <f ca="1">IF(O3499=$U$1,N3499,"0")*1.22</f>
        <v>0</v>
      </c>
    </row>
    <row r="3500" spans="1:17" x14ac:dyDescent="0.25">
      <c r="A3500" t="s">
        <v>822</v>
      </c>
      <c r="B3500" t="s">
        <v>10531</v>
      </c>
      <c r="C3500">
        <v>7043</v>
      </c>
      <c r="D3500">
        <v>52.89</v>
      </c>
      <c r="E3500">
        <f>IFERROR(VLOOKUP(Table_ExternalData_15[[#This Row],[Id]],Rabati!B:C,2,0),0)</f>
        <v>25</v>
      </c>
      <c r="F3500">
        <v>12</v>
      </c>
      <c r="G3500" t="str">
        <f>VLOOKUP(Table_ExternalData_15[[#This Row],[Id]],'Blagovna izdelek'!A:C,3,0)</f>
        <v>Digitus</v>
      </c>
      <c r="H3500">
        <f>Table_ExternalData_15[[#This Row],[Rabat]]*0.2</f>
        <v>5</v>
      </c>
      <c r="I3500" s="2">
        <f>Table_ExternalData_15[[#This Row],[Price]]-(Table_ExternalData_15[[#This Row],[Price]]*Table_ExternalData_15[[#This Row],[BB rabat]])/100</f>
        <v>50.2455</v>
      </c>
      <c r="J3500" s="2">
        <f>Table_ExternalData_15[[#This Row],[BB cena]]*Table_ExternalData_15[[#Headers],[1,22]]</f>
        <v>61.299509999999998</v>
      </c>
      <c r="K3500" s="2">
        <f>Table_ExternalData_15[[#This Row],[Price]]*Table_ExternalData_15[[#Headers],[1,22]]</f>
        <v>64.525800000000004</v>
      </c>
      <c r="L3500" s="7">
        <f>IF(G3500="White Shark",E3500*0.5,IF(G3500="Sbox",E3500*0.5,IF(G3500="Tenda",E3500*0.5,E3500*0.2)))/100</f>
        <v>0.05</v>
      </c>
      <c r="M3500" s="2">
        <f>Table_ExternalData_15[[#This Row],[Price]]-Table_ExternalData_15[[#This Row],[Price]]*Table_ExternalData_15[[#This Row],[extra popust]]</f>
        <v>50.2455</v>
      </c>
      <c r="N3500" s="2">
        <f>IF(M3500&lt;I3500,M3500,I3500)</f>
        <v>50.2455</v>
      </c>
      <c r="O3500" s="12" t="str">
        <f>IF(N3500&lt;I3500,$U$1," ")</f>
        <v xml:space="preserve"> </v>
      </c>
      <c r="P3500" s="12" t="str">
        <f>IFERROR((O3500+30)," ")</f>
        <v xml:space="preserve"> </v>
      </c>
      <c r="Q3500" s="2">
        <f ca="1">IF(O3500=$U$1,N3500,"0")*1.22</f>
        <v>0</v>
      </c>
    </row>
    <row r="3501" spans="1:17" x14ac:dyDescent="0.25">
      <c r="A3501" t="s">
        <v>823</v>
      </c>
      <c r="B3501" t="s">
        <v>10532</v>
      </c>
      <c r="C3501">
        <v>7044</v>
      </c>
      <c r="D3501">
        <v>55.6</v>
      </c>
      <c r="E3501">
        <f>IFERROR(VLOOKUP(Table_ExternalData_15[[#This Row],[Id]],Rabati!B:C,2,0),0)</f>
        <v>25</v>
      </c>
      <c r="F3501">
        <v>13</v>
      </c>
      <c r="G3501" t="str">
        <f>VLOOKUP(Table_ExternalData_15[[#This Row],[Id]],'Blagovna izdelek'!A:C,3,0)</f>
        <v>Digitus</v>
      </c>
      <c r="H3501">
        <f>Table_ExternalData_15[[#This Row],[Rabat]]*0.2</f>
        <v>5</v>
      </c>
      <c r="I3501" s="2">
        <f>Table_ExternalData_15[[#This Row],[Price]]-(Table_ExternalData_15[[#This Row],[Price]]*Table_ExternalData_15[[#This Row],[BB rabat]])/100</f>
        <v>52.82</v>
      </c>
      <c r="J3501" s="2">
        <f>Table_ExternalData_15[[#This Row],[BB cena]]*Table_ExternalData_15[[#Headers],[1,22]]</f>
        <v>64.440399999999997</v>
      </c>
      <c r="K3501" s="2">
        <f>Table_ExternalData_15[[#This Row],[Price]]*Table_ExternalData_15[[#Headers],[1,22]]</f>
        <v>67.831999999999994</v>
      </c>
      <c r="L3501" s="7">
        <f>IF(G3501="White Shark",E3501*0.5,IF(G3501="Sbox",E3501*0.5,IF(G3501="Tenda",E3501*0.5,E3501*0.2)))/100</f>
        <v>0.05</v>
      </c>
      <c r="M3501" s="2">
        <f>Table_ExternalData_15[[#This Row],[Price]]-Table_ExternalData_15[[#This Row],[Price]]*Table_ExternalData_15[[#This Row],[extra popust]]</f>
        <v>52.82</v>
      </c>
      <c r="N3501" s="2">
        <f>IF(M3501&lt;I3501,M3501,I3501)</f>
        <v>52.82</v>
      </c>
      <c r="O3501" s="12" t="str">
        <f>IF(N3501&lt;I3501,$U$1," ")</f>
        <v xml:space="preserve"> </v>
      </c>
      <c r="P3501" s="12" t="str">
        <f>IFERROR((O3501+30)," ")</f>
        <v xml:space="preserve"> </v>
      </c>
      <c r="Q3501" s="2">
        <f ca="1">IF(O3501=$U$1,N3501,"0")*1.22</f>
        <v>0</v>
      </c>
    </row>
    <row r="3502" spans="1:17" x14ac:dyDescent="0.25">
      <c r="A3502" t="s">
        <v>824</v>
      </c>
      <c r="B3502" t="s">
        <v>10533</v>
      </c>
      <c r="C3502">
        <v>7045</v>
      </c>
      <c r="D3502">
        <v>90</v>
      </c>
      <c r="E3502">
        <f>IFERROR(VLOOKUP(Table_ExternalData_15[[#This Row],[Id]],Rabati!B:C,2,0),0)</f>
        <v>25</v>
      </c>
      <c r="F3502">
        <v>0</v>
      </c>
      <c r="G3502" t="str">
        <f>VLOOKUP(Table_ExternalData_15[[#This Row],[Id]],'Blagovna izdelek'!A:C,3,0)</f>
        <v>Digitus</v>
      </c>
      <c r="H3502">
        <f>Table_ExternalData_15[[#This Row],[Rabat]]*0.2</f>
        <v>5</v>
      </c>
      <c r="I3502" s="2">
        <f>Table_ExternalData_15[[#This Row],[Price]]-(Table_ExternalData_15[[#This Row],[Price]]*Table_ExternalData_15[[#This Row],[BB rabat]])/100</f>
        <v>85.5</v>
      </c>
      <c r="J3502" s="2">
        <f>Table_ExternalData_15[[#This Row],[BB cena]]*Table_ExternalData_15[[#Headers],[1,22]]</f>
        <v>104.31</v>
      </c>
      <c r="K3502" s="2">
        <f>Table_ExternalData_15[[#This Row],[Price]]*Table_ExternalData_15[[#Headers],[1,22]]</f>
        <v>109.8</v>
      </c>
      <c r="L3502" s="7">
        <f>IF(G3502="White Shark",E3502*0.5,IF(G3502="Sbox",E3502*0.5,IF(G3502="Tenda",E3502*0.5,E3502*0.2)))/100</f>
        <v>0.05</v>
      </c>
      <c r="M3502" s="2">
        <f>Table_ExternalData_15[[#This Row],[Price]]-Table_ExternalData_15[[#This Row],[Price]]*Table_ExternalData_15[[#This Row],[extra popust]]</f>
        <v>85.5</v>
      </c>
      <c r="N3502" s="2">
        <f>IF(M3502&lt;I3502,M3502,I3502)</f>
        <v>85.5</v>
      </c>
      <c r="O3502" s="12" t="str">
        <f>IF(N3502&lt;I3502,$U$1," ")</f>
        <v xml:space="preserve"> </v>
      </c>
      <c r="P3502" s="12" t="str">
        <f>IFERROR((O3502+30)," ")</f>
        <v xml:space="preserve"> </v>
      </c>
      <c r="Q3502" s="2">
        <f ca="1">IF(O3502=$U$1,N3502,"0")*1.22</f>
        <v>0</v>
      </c>
    </row>
    <row r="3503" spans="1:17" x14ac:dyDescent="0.25">
      <c r="A3503" t="s">
        <v>836</v>
      </c>
      <c r="B3503" t="s">
        <v>835</v>
      </c>
      <c r="C3503">
        <v>7061</v>
      </c>
      <c r="D3503">
        <v>5.47</v>
      </c>
      <c r="E3503">
        <f>IFERROR(VLOOKUP(Table_ExternalData_15[[#This Row],[Id]],Rabati!B:C,2,0),0)</f>
        <v>30</v>
      </c>
      <c r="F3503">
        <v>8</v>
      </c>
      <c r="G3503" t="str">
        <f>VLOOKUP(Table_ExternalData_15[[#This Row],[Id]],'Blagovna izdelek'!A:C,3,0)</f>
        <v>Digitus</v>
      </c>
      <c r="H3503">
        <f>Table_ExternalData_15[[#This Row],[Rabat]]*0.2</f>
        <v>6</v>
      </c>
      <c r="I3503" s="2">
        <f>Table_ExternalData_15[[#This Row],[Price]]-(Table_ExternalData_15[[#This Row],[Price]]*Table_ExternalData_15[[#This Row],[BB rabat]])/100</f>
        <v>5.1417999999999999</v>
      </c>
      <c r="J3503" s="2">
        <f>Table_ExternalData_15[[#This Row],[BB cena]]*Table_ExternalData_15[[#Headers],[1,22]]</f>
        <v>6.272996</v>
      </c>
      <c r="K3503" s="2">
        <f>Table_ExternalData_15[[#This Row],[Price]]*Table_ExternalData_15[[#Headers],[1,22]]</f>
        <v>6.6733999999999991</v>
      </c>
      <c r="L3503" s="7">
        <f>IF(G3503="White Shark",E3503*0.5,IF(G3503="Sbox",E3503*0.5,IF(G3503="Tenda",E3503*0.5,E3503*0.2)))/100</f>
        <v>0.06</v>
      </c>
      <c r="M3503" s="2">
        <f>Table_ExternalData_15[[#This Row],[Price]]-Table_ExternalData_15[[#This Row],[Price]]*Table_ExternalData_15[[#This Row],[extra popust]]</f>
        <v>5.1417999999999999</v>
      </c>
      <c r="N3503" s="2">
        <f>IF(M3503&lt;I3503,M3503,I3503)</f>
        <v>5.1417999999999999</v>
      </c>
      <c r="O3503" s="12" t="str">
        <f>IF(N3503&lt;I3503,$U$1," ")</f>
        <v xml:space="preserve"> </v>
      </c>
      <c r="P3503" s="12" t="str">
        <f>IFERROR((O3503+30)," ")</f>
        <v xml:space="preserve"> </v>
      </c>
      <c r="Q3503" s="2">
        <f ca="1">IF(O3503=$U$1,N3503,"0")*1.22</f>
        <v>0</v>
      </c>
    </row>
    <row r="3504" spans="1:17" x14ac:dyDescent="0.25">
      <c r="A3504" t="s">
        <v>838</v>
      </c>
      <c r="B3504" t="s">
        <v>837</v>
      </c>
      <c r="C3504">
        <v>7062</v>
      </c>
      <c r="D3504">
        <v>6.26</v>
      </c>
      <c r="E3504">
        <f>IFERROR(VLOOKUP(Table_ExternalData_15[[#This Row],[Id]],Rabati!B:C,2,0),0)</f>
        <v>30</v>
      </c>
      <c r="F3504">
        <v>0</v>
      </c>
      <c r="G3504" t="str">
        <f>VLOOKUP(Table_ExternalData_15[[#This Row],[Id]],'Blagovna izdelek'!A:C,3,0)</f>
        <v>Digitus</v>
      </c>
      <c r="H3504">
        <f>Table_ExternalData_15[[#This Row],[Rabat]]*0.2</f>
        <v>6</v>
      </c>
      <c r="I3504" s="2">
        <f>Table_ExternalData_15[[#This Row],[Price]]-(Table_ExternalData_15[[#This Row],[Price]]*Table_ExternalData_15[[#This Row],[BB rabat]])/100</f>
        <v>5.8843999999999994</v>
      </c>
      <c r="J3504" s="2">
        <f>Table_ExternalData_15[[#This Row],[BB cena]]*Table_ExternalData_15[[#Headers],[1,22]]</f>
        <v>7.1789679999999993</v>
      </c>
      <c r="K3504" s="2">
        <f>Table_ExternalData_15[[#This Row],[Price]]*Table_ExternalData_15[[#Headers],[1,22]]</f>
        <v>7.6372</v>
      </c>
      <c r="L3504" s="7">
        <f>IF(G3504="White Shark",E3504*0.5,IF(G3504="Sbox",E3504*0.5,IF(G3504="Tenda",E3504*0.5,E3504*0.2)))/100</f>
        <v>0.06</v>
      </c>
      <c r="M3504" s="2">
        <f>Table_ExternalData_15[[#This Row],[Price]]-Table_ExternalData_15[[#This Row],[Price]]*Table_ExternalData_15[[#This Row],[extra popust]]</f>
        <v>5.8843999999999994</v>
      </c>
      <c r="N3504" s="2">
        <f>IF(M3504&lt;I3504,M3504,I3504)</f>
        <v>5.8843999999999994</v>
      </c>
      <c r="O3504" s="12" t="str">
        <f>IF(N3504&lt;I3504,$U$1," ")</f>
        <v xml:space="preserve"> </v>
      </c>
      <c r="P3504" s="12" t="str">
        <f>IFERROR((O3504+30)," ")</f>
        <v xml:space="preserve"> </v>
      </c>
      <c r="Q3504" s="2">
        <f ca="1">IF(O3504=$U$1,N3504,"0")*1.22</f>
        <v>0</v>
      </c>
    </row>
    <row r="3505" spans="1:17" x14ac:dyDescent="0.25">
      <c r="A3505" t="s">
        <v>842</v>
      </c>
      <c r="B3505" t="s">
        <v>841</v>
      </c>
      <c r="C3505">
        <v>7064</v>
      </c>
      <c r="D3505">
        <v>5.63</v>
      </c>
      <c r="E3505">
        <f>IFERROR(VLOOKUP(Table_ExternalData_15[[#This Row],[Id]],Rabati!B:C,2,0),0)</f>
        <v>30</v>
      </c>
      <c r="F3505">
        <v>18</v>
      </c>
      <c r="G3505" t="str">
        <f>VLOOKUP(Table_ExternalData_15[[#This Row],[Id]],'Blagovna izdelek'!A:C,3,0)</f>
        <v>Digitus</v>
      </c>
      <c r="H3505">
        <f>Table_ExternalData_15[[#This Row],[Rabat]]*0.2</f>
        <v>6</v>
      </c>
      <c r="I3505" s="2">
        <f>Table_ExternalData_15[[#This Row],[Price]]-(Table_ExternalData_15[[#This Row],[Price]]*Table_ExternalData_15[[#This Row],[BB rabat]])/100</f>
        <v>5.2922000000000002</v>
      </c>
      <c r="J3505" s="2">
        <f>Table_ExternalData_15[[#This Row],[BB cena]]*Table_ExternalData_15[[#Headers],[1,22]]</f>
        <v>6.4564840000000006</v>
      </c>
      <c r="K3505" s="2">
        <f>Table_ExternalData_15[[#This Row],[Price]]*Table_ExternalData_15[[#Headers],[1,22]]</f>
        <v>6.8685999999999998</v>
      </c>
      <c r="L3505" s="7">
        <f>IF(G3505="White Shark",E3505*0.5,IF(G3505="Sbox",E3505*0.5,IF(G3505="Tenda",E3505*0.5,E3505*0.2)))/100</f>
        <v>0.06</v>
      </c>
      <c r="M3505" s="2">
        <f>Table_ExternalData_15[[#This Row],[Price]]-Table_ExternalData_15[[#This Row],[Price]]*Table_ExternalData_15[[#This Row],[extra popust]]</f>
        <v>5.2922000000000002</v>
      </c>
      <c r="N3505" s="2">
        <f>IF(M3505&lt;I3505,M3505,I3505)</f>
        <v>5.2922000000000002</v>
      </c>
      <c r="O3505" s="12" t="str">
        <f>IF(N3505&lt;I3505,$U$1," ")</f>
        <v xml:space="preserve"> </v>
      </c>
      <c r="P3505" s="12" t="str">
        <f>IFERROR((O3505+30)," ")</f>
        <v xml:space="preserve"> </v>
      </c>
      <c r="Q3505" s="2">
        <f ca="1">IF(O3505=$U$1,N3505,"0")*1.22</f>
        <v>0</v>
      </c>
    </row>
    <row r="3506" spans="1:17" x14ac:dyDescent="0.25">
      <c r="A3506" t="s">
        <v>844</v>
      </c>
      <c r="B3506" t="s">
        <v>843</v>
      </c>
      <c r="C3506">
        <v>7065</v>
      </c>
      <c r="D3506">
        <v>8.91</v>
      </c>
      <c r="E3506">
        <f>IFERROR(VLOOKUP(Table_ExternalData_15[[#This Row],[Id]],Rabati!B:C,2,0),0)</f>
        <v>30</v>
      </c>
      <c r="F3506">
        <v>35</v>
      </c>
      <c r="G3506" t="str">
        <f>VLOOKUP(Table_ExternalData_15[[#This Row],[Id]],'Blagovna izdelek'!A:C,3,0)</f>
        <v>Digitus</v>
      </c>
      <c r="H3506">
        <f>Table_ExternalData_15[[#This Row],[Rabat]]*0.2</f>
        <v>6</v>
      </c>
      <c r="I3506" s="2">
        <f>Table_ExternalData_15[[#This Row],[Price]]-(Table_ExternalData_15[[#This Row],[Price]]*Table_ExternalData_15[[#This Row],[BB rabat]])/100</f>
        <v>8.3754000000000008</v>
      </c>
      <c r="J3506" s="2">
        <f>Table_ExternalData_15[[#This Row],[BB cena]]*Table_ExternalData_15[[#Headers],[1,22]]</f>
        <v>10.217988</v>
      </c>
      <c r="K3506" s="2">
        <f>Table_ExternalData_15[[#This Row],[Price]]*Table_ExternalData_15[[#Headers],[1,22]]</f>
        <v>10.870200000000001</v>
      </c>
      <c r="L3506" s="7">
        <f>IF(G3506="White Shark",E3506*0.5,IF(G3506="Sbox",E3506*0.5,IF(G3506="Tenda",E3506*0.5,E3506*0.2)))/100</f>
        <v>0.06</v>
      </c>
      <c r="M3506" s="2">
        <f>Table_ExternalData_15[[#This Row],[Price]]-Table_ExternalData_15[[#This Row],[Price]]*Table_ExternalData_15[[#This Row],[extra popust]]</f>
        <v>8.3754000000000008</v>
      </c>
      <c r="N3506" s="2">
        <f>IF(M3506&lt;I3506,M3506,I3506)</f>
        <v>8.3754000000000008</v>
      </c>
      <c r="O3506" s="12" t="str">
        <f>IF(N3506&lt;I3506,$U$1," ")</f>
        <v xml:space="preserve"> </v>
      </c>
      <c r="P3506" s="12" t="str">
        <f>IFERROR((O3506+30)," ")</f>
        <v xml:space="preserve"> </v>
      </c>
      <c r="Q3506" s="2">
        <f ca="1">IF(O3506=$U$1,N3506,"0")*1.22</f>
        <v>0</v>
      </c>
    </row>
    <row r="3507" spans="1:17" x14ac:dyDescent="0.25">
      <c r="A3507" t="s">
        <v>846</v>
      </c>
      <c r="B3507" t="s">
        <v>845</v>
      </c>
      <c r="C3507">
        <v>7067</v>
      </c>
      <c r="D3507">
        <v>5.68</v>
      </c>
      <c r="E3507">
        <f>IFERROR(VLOOKUP(Table_ExternalData_15[[#This Row],[Id]],Rabati!B:C,2,0),0)</f>
        <v>30</v>
      </c>
      <c r="F3507">
        <v>0</v>
      </c>
      <c r="G3507" t="str">
        <f>VLOOKUP(Table_ExternalData_15[[#This Row],[Id]],'Blagovna izdelek'!A:C,3,0)</f>
        <v>Digitus</v>
      </c>
      <c r="H3507">
        <f>Table_ExternalData_15[[#This Row],[Rabat]]*0.2</f>
        <v>6</v>
      </c>
      <c r="I3507" s="2">
        <f>Table_ExternalData_15[[#This Row],[Price]]-(Table_ExternalData_15[[#This Row],[Price]]*Table_ExternalData_15[[#This Row],[BB rabat]])/100</f>
        <v>5.3391999999999999</v>
      </c>
      <c r="J3507" s="2">
        <f>Table_ExternalData_15[[#This Row],[BB cena]]*Table_ExternalData_15[[#Headers],[1,22]]</f>
        <v>6.5138239999999996</v>
      </c>
      <c r="K3507" s="2">
        <f>Table_ExternalData_15[[#This Row],[Price]]*Table_ExternalData_15[[#Headers],[1,22]]</f>
        <v>6.9295999999999998</v>
      </c>
      <c r="L3507" s="7">
        <f>IF(G3507="White Shark",E3507*0.5,IF(G3507="Sbox",E3507*0.5,IF(G3507="Tenda",E3507*0.5,E3507*0.2)))/100</f>
        <v>0.06</v>
      </c>
      <c r="M3507" s="2">
        <f>Table_ExternalData_15[[#This Row],[Price]]-Table_ExternalData_15[[#This Row],[Price]]*Table_ExternalData_15[[#This Row],[extra popust]]</f>
        <v>5.3391999999999999</v>
      </c>
      <c r="N3507" s="2">
        <f>IF(M3507&lt;I3507,M3507,I3507)</f>
        <v>5.3391999999999999</v>
      </c>
      <c r="O3507" s="12" t="str">
        <f>IF(N3507&lt;I3507,$U$1," ")</f>
        <v xml:space="preserve"> </v>
      </c>
      <c r="P3507" s="12" t="str">
        <f>IFERROR((O3507+30)," ")</f>
        <v xml:space="preserve"> </v>
      </c>
      <c r="Q3507" s="2">
        <f ca="1">IF(O3507=$U$1,N3507,"0")*1.22</f>
        <v>0</v>
      </c>
    </row>
    <row r="3508" spans="1:17" x14ac:dyDescent="0.25">
      <c r="A3508" t="s">
        <v>848</v>
      </c>
      <c r="B3508" t="s">
        <v>847</v>
      </c>
      <c r="C3508">
        <v>7068</v>
      </c>
      <c r="D3508">
        <v>5.98</v>
      </c>
      <c r="E3508">
        <f>IFERROR(VLOOKUP(Table_ExternalData_15[[#This Row],[Id]],Rabati!B:C,2,0),0)</f>
        <v>30</v>
      </c>
      <c r="F3508">
        <v>1</v>
      </c>
      <c r="G3508" t="str">
        <f>VLOOKUP(Table_ExternalData_15[[#This Row],[Id]],'Blagovna izdelek'!A:C,3,0)</f>
        <v>Digitus</v>
      </c>
      <c r="H3508">
        <f>Table_ExternalData_15[[#This Row],[Rabat]]*0.2</f>
        <v>6</v>
      </c>
      <c r="I3508" s="2">
        <f>Table_ExternalData_15[[#This Row],[Price]]-(Table_ExternalData_15[[#This Row],[Price]]*Table_ExternalData_15[[#This Row],[BB rabat]])/100</f>
        <v>5.6212</v>
      </c>
      <c r="J3508" s="2">
        <f>Table_ExternalData_15[[#This Row],[BB cena]]*Table_ExternalData_15[[#Headers],[1,22]]</f>
        <v>6.8578640000000002</v>
      </c>
      <c r="K3508" s="2">
        <f>Table_ExternalData_15[[#This Row],[Price]]*Table_ExternalData_15[[#Headers],[1,22]]</f>
        <v>7.2956000000000003</v>
      </c>
      <c r="L3508" s="7">
        <f>IF(G3508="White Shark",E3508*0.5,IF(G3508="Sbox",E3508*0.5,IF(G3508="Tenda",E3508*0.5,E3508*0.2)))/100</f>
        <v>0.06</v>
      </c>
      <c r="M3508" s="2">
        <f>Table_ExternalData_15[[#This Row],[Price]]-Table_ExternalData_15[[#This Row],[Price]]*Table_ExternalData_15[[#This Row],[extra popust]]</f>
        <v>5.6212</v>
      </c>
      <c r="N3508" s="2">
        <f>IF(M3508&lt;I3508,M3508,I3508)</f>
        <v>5.6212</v>
      </c>
      <c r="O3508" s="12" t="str">
        <f>IF(N3508&lt;I3508,$U$1," ")</f>
        <v xml:space="preserve"> </v>
      </c>
      <c r="P3508" s="12" t="str">
        <f>IFERROR((O3508+30)," ")</f>
        <v xml:space="preserve"> </v>
      </c>
      <c r="Q3508" s="2">
        <f ca="1">IF(O3508=$U$1,N3508,"0")*1.22</f>
        <v>0</v>
      </c>
    </row>
    <row r="3509" spans="1:17" x14ac:dyDescent="0.25">
      <c r="A3509" t="s">
        <v>854</v>
      </c>
      <c r="B3509" t="s">
        <v>853</v>
      </c>
      <c r="C3509">
        <v>7076</v>
      </c>
      <c r="D3509">
        <v>2.09</v>
      </c>
      <c r="E3509">
        <f>IFERROR(VLOOKUP(Table_ExternalData_15[[#This Row],[Id]],Rabati!B:C,2,0),0)</f>
        <v>30</v>
      </c>
      <c r="F3509">
        <v>0</v>
      </c>
      <c r="G3509" t="str">
        <f>VLOOKUP(Table_ExternalData_15[[#This Row],[Id]],'Blagovna izdelek'!A:C,3,0)</f>
        <v>Digitus</v>
      </c>
      <c r="H3509">
        <f>Table_ExternalData_15[[#This Row],[Rabat]]*0.2</f>
        <v>6</v>
      </c>
      <c r="I3509" s="2">
        <f>Table_ExternalData_15[[#This Row],[Price]]-(Table_ExternalData_15[[#This Row],[Price]]*Table_ExternalData_15[[#This Row],[BB rabat]])/100</f>
        <v>1.9645999999999999</v>
      </c>
      <c r="J3509" s="2">
        <f>Table_ExternalData_15[[#This Row],[BB cena]]*Table_ExternalData_15[[#Headers],[1,22]]</f>
        <v>2.3968119999999997</v>
      </c>
      <c r="K3509" s="2">
        <f>Table_ExternalData_15[[#This Row],[Price]]*Table_ExternalData_15[[#Headers],[1,22]]</f>
        <v>2.5497999999999998</v>
      </c>
      <c r="L3509" s="7">
        <f>IF(G3509="White Shark",E3509*0.5,IF(G3509="Sbox",E3509*0.5,IF(G3509="Tenda",E3509*0.5,E3509*0.2)))/100</f>
        <v>0.06</v>
      </c>
      <c r="M3509" s="2">
        <f>Table_ExternalData_15[[#This Row],[Price]]-Table_ExternalData_15[[#This Row],[Price]]*Table_ExternalData_15[[#This Row],[extra popust]]</f>
        <v>1.9645999999999999</v>
      </c>
      <c r="N3509" s="2">
        <f>IF(M3509&lt;I3509,M3509,I3509)</f>
        <v>1.9645999999999999</v>
      </c>
      <c r="O3509" s="12" t="str">
        <f>IF(N3509&lt;I3509,$U$1," ")</f>
        <v xml:space="preserve"> </v>
      </c>
      <c r="P3509" s="12" t="str">
        <f>IFERROR((O3509+30)," ")</f>
        <v xml:space="preserve"> </v>
      </c>
      <c r="Q3509" s="2">
        <f ca="1">IF(O3509=$U$1,N3509,"0")*1.22</f>
        <v>0</v>
      </c>
    </row>
    <row r="3510" spans="1:17" x14ac:dyDescent="0.25">
      <c r="A3510" t="s">
        <v>856</v>
      </c>
      <c r="B3510" t="s">
        <v>855</v>
      </c>
      <c r="C3510">
        <v>7077</v>
      </c>
      <c r="D3510">
        <v>2.75</v>
      </c>
      <c r="E3510">
        <f>IFERROR(VLOOKUP(Table_ExternalData_15[[#This Row],[Id]],Rabati!B:C,2,0),0)</f>
        <v>30</v>
      </c>
      <c r="F3510">
        <v>0</v>
      </c>
      <c r="G3510" t="str">
        <f>VLOOKUP(Table_ExternalData_15[[#This Row],[Id]],'Blagovna izdelek'!A:C,3,0)</f>
        <v>Digitus</v>
      </c>
      <c r="H3510">
        <f>Table_ExternalData_15[[#This Row],[Rabat]]*0.2</f>
        <v>6</v>
      </c>
      <c r="I3510" s="2">
        <f>Table_ExternalData_15[[#This Row],[Price]]-(Table_ExternalData_15[[#This Row],[Price]]*Table_ExternalData_15[[#This Row],[BB rabat]])/100</f>
        <v>2.585</v>
      </c>
      <c r="J3510" s="2">
        <f>Table_ExternalData_15[[#This Row],[BB cena]]*Table_ExternalData_15[[#Headers],[1,22]]</f>
        <v>3.1536999999999997</v>
      </c>
      <c r="K3510" s="2">
        <f>Table_ExternalData_15[[#This Row],[Price]]*Table_ExternalData_15[[#Headers],[1,22]]</f>
        <v>3.355</v>
      </c>
      <c r="L3510" s="7">
        <f>IF(G3510="White Shark",E3510*0.5,IF(G3510="Sbox",E3510*0.5,IF(G3510="Tenda",E3510*0.5,E3510*0.2)))/100</f>
        <v>0.06</v>
      </c>
      <c r="M3510" s="2">
        <f>Table_ExternalData_15[[#This Row],[Price]]-Table_ExternalData_15[[#This Row],[Price]]*Table_ExternalData_15[[#This Row],[extra popust]]</f>
        <v>2.585</v>
      </c>
      <c r="N3510" s="2">
        <f>IF(M3510&lt;I3510,M3510,I3510)</f>
        <v>2.585</v>
      </c>
      <c r="O3510" s="12" t="str">
        <f>IF(N3510&lt;I3510,$U$1," ")</f>
        <v xml:space="preserve"> </v>
      </c>
      <c r="P3510" s="12" t="str">
        <f>IFERROR((O3510+30)," ")</f>
        <v xml:space="preserve"> </v>
      </c>
      <c r="Q3510" s="2">
        <f ca="1">IF(O3510=$U$1,N3510,"0")*1.22</f>
        <v>0</v>
      </c>
    </row>
    <row r="3511" spans="1:17" x14ac:dyDescent="0.25">
      <c r="A3511" t="s">
        <v>858</v>
      </c>
      <c r="B3511" t="s">
        <v>857</v>
      </c>
      <c r="C3511">
        <v>7078</v>
      </c>
      <c r="D3511">
        <v>3.98</v>
      </c>
      <c r="E3511">
        <f>IFERROR(VLOOKUP(Table_ExternalData_15[[#This Row],[Id]],Rabati!B:C,2,0),0)</f>
        <v>30</v>
      </c>
      <c r="F3511">
        <v>0</v>
      </c>
      <c r="G3511" t="str">
        <f>VLOOKUP(Table_ExternalData_15[[#This Row],[Id]],'Blagovna izdelek'!A:C,3,0)</f>
        <v>Digitus</v>
      </c>
      <c r="H3511">
        <f>Table_ExternalData_15[[#This Row],[Rabat]]*0.2</f>
        <v>6</v>
      </c>
      <c r="I3511" s="2">
        <f>Table_ExternalData_15[[#This Row],[Price]]-(Table_ExternalData_15[[#This Row],[Price]]*Table_ExternalData_15[[#This Row],[BB rabat]])/100</f>
        <v>3.7412000000000001</v>
      </c>
      <c r="J3511" s="2">
        <f>Table_ExternalData_15[[#This Row],[BB cena]]*Table_ExternalData_15[[#Headers],[1,22]]</f>
        <v>4.5642639999999997</v>
      </c>
      <c r="K3511" s="2">
        <f>Table_ExternalData_15[[#This Row],[Price]]*Table_ExternalData_15[[#Headers],[1,22]]</f>
        <v>4.8555999999999999</v>
      </c>
      <c r="L3511" s="7">
        <f>IF(G3511="White Shark",E3511*0.5,IF(G3511="Sbox",E3511*0.5,IF(G3511="Tenda",E3511*0.5,E3511*0.2)))/100</f>
        <v>0.06</v>
      </c>
      <c r="M3511" s="2">
        <f>Table_ExternalData_15[[#This Row],[Price]]-Table_ExternalData_15[[#This Row],[Price]]*Table_ExternalData_15[[#This Row],[extra popust]]</f>
        <v>3.7412000000000001</v>
      </c>
      <c r="N3511" s="2">
        <f>IF(M3511&lt;I3511,M3511,I3511)</f>
        <v>3.7412000000000001</v>
      </c>
      <c r="O3511" s="12" t="str">
        <f>IF(N3511&lt;I3511,$U$1," ")</f>
        <v xml:space="preserve"> </v>
      </c>
      <c r="P3511" s="12" t="str">
        <f>IFERROR((O3511+30)," ")</f>
        <v xml:space="preserve"> </v>
      </c>
      <c r="Q3511" s="2">
        <f ca="1">IF(O3511=$U$1,N3511,"0")*1.22</f>
        <v>0</v>
      </c>
    </row>
    <row r="3512" spans="1:17" x14ac:dyDescent="0.25">
      <c r="A3512" t="s">
        <v>862</v>
      </c>
      <c r="B3512" t="s">
        <v>861</v>
      </c>
      <c r="C3512">
        <v>7080</v>
      </c>
      <c r="D3512">
        <v>1.95</v>
      </c>
      <c r="E3512">
        <f>IFERROR(VLOOKUP(Table_ExternalData_15[[#This Row],[Id]],Rabati!B:C,2,0),0)</f>
        <v>30</v>
      </c>
      <c r="F3512">
        <v>232</v>
      </c>
      <c r="G3512" t="str">
        <f>VLOOKUP(Table_ExternalData_15[[#This Row],[Id]],'Blagovna izdelek'!A:C,3,0)</f>
        <v>Digitus</v>
      </c>
      <c r="H3512">
        <f>Table_ExternalData_15[[#This Row],[Rabat]]*0.2</f>
        <v>6</v>
      </c>
      <c r="I3512" s="2">
        <f>Table_ExternalData_15[[#This Row],[Price]]-(Table_ExternalData_15[[#This Row],[Price]]*Table_ExternalData_15[[#This Row],[BB rabat]])/100</f>
        <v>1.833</v>
      </c>
      <c r="J3512" s="2">
        <f>Table_ExternalData_15[[#This Row],[BB cena]]*Table_ExternalData_15[[#Headers],[1,22]]</f>
        <v>2.2362599999999997</v>
      </c>
      <c r="K3512" s="2">
        <f>Table_ExternalData_15[[#This Row],[Price]]*Table_ExternalData_15[[#Headers],[1,22]]</f>
        <v>2.379</v>
      </c>
      <c r="L3512" s="7">
        <f>IF(G3512="White Shark",E3512*0.5,IF(G3512="Sbox",E3512*0.5,IF(G3512="Tenda",E3512*0.5,E3512*0.2)))/100</f>
        <v>0.06</v>
      </c>
      <c r="M3512" s="2">
        <f>Table_ExternalData_15[[#This Row],[Price]]-Table_ExternalData_15[[#This Row],[Price]]*Table_ExternalData_15[[#This Row],[extra popust]]</f>
        <v>1.833</v>
      </c>
      <c r="N3512" s="2">
        <f>IF(M3512&lt;I3512,M3512,I3512)</f>
        <v>1.833</v>
      </c>
      <c r="O3512" s="12" t="str">
        <f>IF(N3512&lt;I3512,$U$1," ")</f>
        <v xml:space="preserve"> </v>
      </c>
      <c r="P3512" s="12" t="str">
        <f>IFERROR((O3512+30)," ")</f>
        <v xml:space="preserve"> </v>
      </c>
      <c r="Q3512" s="2">
        <f ca="1">IF(O3512=$U$1,N3512,"0")*1.22</f>
        <v>0</v>
      </c>
    </row>
    <row r="3513" spans="1:17" x14ac:dyDescent="0.25">
      <c r="A3513" t="s">
        <v>866</v>
      </c>
      <c r="B3513" t="s">
        <v>865</v>
      </c>
      <c r="C3513">
        <v>7085</v>
      </c>
      <c r="D3513">
        <v>2.52</v>
      </c>
      <c r="E3513">
        <f>IFERROR(VLOOKUP(Table_ExternalData_15[[#This Row],[Id]],Rabati!B:C,2,0),0)</f>
        <v>30</v>
      </c>
      <c r="F3513">
        <v>282</v>
      </c>
      <c r="G3513" t="str">
        <f>VLOOKUP(Table_ExternalData_15[[#This Row],[Id]],'Blagovna izdelek'!A:C,3,0)</f>
        <v>Digitus</v>
      </c>
      <c r="H3513">
        <f>Table_ExternalData_15[[#This Row],[Rabat]]*0.2</f>
        <v>6</v>
      </c>
      <c r="I3513" s="2">
        <f>Table_ExternalData_15[[#This Row],[Price]]-(Table_ExternalData_15[[#This Row],[Price]]*Table_ExternalData_15[[#This Row],[BB rabat]])/100</f>
        <v>2.3688000000000002</v>
      </c>
      <c r="J3513" s="2">
        <f>Table_ExternalData_15[[#This Row],[BB cena]]*Table_ExternalData_15[[#Headers],[1,22]]</f>
        <v>2.8899360000000001</v>
      </c>
      <c r="K3513" s="2">
        <f>Table_ExternalData_15[[#This Row],[Price]]*Table_ExternalData_15[[#Headers],[1,22]]</f>
        <v>3.0743999999999998</v>
      </c>
      <c r="L3513" s="7">
        <f>IF(G3513="White Shark",E3513*0.5,IF(G3513="Sbox",E3513*0.5,IF(G3513="Tenda",E3513*0.5,E3513*0.2)))/100</f>
        <v>0.06</v>
      </c>
      <c r="M3513" s="2">
        <f>Table_ExternalData_15[[#This Row],[Price]]-Table_ExternalData_15[[#This Row],[Price]]*Table_ExternalData_15[[#This Row],[extra popust]]</f>
        <v>2.3688000000000002</v>
      </c>
      <c r="N3513" s="2">
        <f>IF(M3513&lt;I3513,M3513,I3513)</f>
        <v>2.3688000000000002</v>
      </c>
      <c r="O3513" s="12" t="str">
        <f>IF(N3513&lt;I3513,$U$1," ")</f>
        <v xml:space="preserve"> </v>
      </c>
      <c r="P3513" s="12" t="str">
        <f>IFERROR((O3513+30)," ")</f>
        <v xml:space="preserve"> </v>
      </c>
      <c r="Q3513" s="2">
        <f ca="1">IF(O3513=$U$1,N3513,"0")*1.22</f>
        <v>0</v>
      </c>
    </row>
    <row r="3514" spans="1:17" x14ac:dyDescent="0.25">
      <c r="A3514" t="s">
        <v>870</v>
      </c>
      <c r="B3514" t="s">
        <v>869</v>
      </c>
      <c r="C3514">
        <v>7087</v>
      </c>
      <c r="D3514">
        <v>2.42</v>
      </c>
      <c r="E3514">
        <f>IFERROR(VLOOKUP(Table_ExternalData_15[[#This Row],[Id]],Rabati!B:C,2,0),0)</f>
        <v>30</v>
      </c>
      <c r="F3514">
        <v>0</v>
      </c>
      <c r="G3514" t="str">
        <f>VLOOKUP(Table_ExternalData_15[[#This Row],[Id]],'Blagovna izdelek'!A:C,3,0)</f>
        <v>Digitus</v>
      </c>
      <c r="H3514">
        <f>Table_ExternalData_15[[#This Row],[Rabat]]*0.2</f>
        <v>6</v>
      </c>
      <c r="I3514" s="2">
        <f>Table_ExternalData_15[[#This Row],[Price]]-(Table_ExternalData_15[[#This Row],[Price]]*Table_ExternalData_15[[#This Row],[BB rabat]])/100</f>
        <v>2.2747999999999999</v>
      </c>
      <c r="J3514" s="2">
        <f>Table_ExternalData_15[[#This Row],[BB cena]]*Table_ExternalData_15[[#Headers],[1,22]]</f>
        <v>2.7752559999999997</v>
      </c>
      <c r="K3514" s="2">
        <f>Table_ExternalData_15[[#This Row],[Price]]*Table_ExternalData_15[[#Headers],[1,22]]</f>
        <v>2.9523999999999999</v>
      </c>
      <c r="L3514" s="7">
        <f>IF(G3514="White Shark",E3514*0.5,IF(G3514="Sbox",E3514*0.5,IF(G3514="Tenda",E3514*0.5,E3514*0.2)))/100</f>
        <v>0.06</v>
      </c>
      <c r="M3514" s="2">
        <f>Table_ExternalData_15[[#This Row],[Price]]-Table_ExternalData_15[[#This Row],[Price]]*Table_ExternalData_15[[#This Row],[extra popust]]</f>
        <v>2.2747999999999999</v>
      </c>
      <c r="N3514" s="2">
        <f>IF(M3514&lt;I3514,M3514,I3514)</f>
        <v>2.2747999999999999</v>
      </c>
      <c r="O3514" s="12" t="str">
        <f>IF(N3514&lt;I3514,$U$1," ")</f>
        <v xml:space="preserve"> </v>
      </c>
      <c r="P3514" s="12" t="str">
        <f>IFERROR((O3514+30)," ")</f>
        <v xml:space="preserve"> </v>
      </c>
      <c r="Q3514" s="2">
        <f ca="1">IF(O3514=$U$1,N3514,"0")*1.22</f>
        <v>0</v>
      </c>
    </row>
    <row r="3515" spans="1:17" x14ac:dyDescent="0.25">
      <c r="A3515" t="s">
        <v>872</v>
      </c>
      <c r="B3515" t="s">
        <v>871</v>
      </c>
      <c r="C3515">
        <v>7089</v>
      </c>
      <c r="D3515">
        <v>3.11</v>
      </c>
      <c r="E3515">
        <f>IFERROR(VLOOKUP(Table_ExternalData_15[[#This Row],[Id]],Rabati!B:C,2,0),0)</f>
        <v>30</v>
      </c>
      <c r="F3515">
        <v>0</v>
      </c>
      <c r="G3515" t="str">
        <f>VLOOKUP(Table_ExternalData_15[[#This Row],[Id]],'Blagovna izdelek'!A:C,3,0)</f>
        <v>Digitus</v>
      </c>
      <c r="H3515">
        <f>Table_ExternalData_15[[#This Row],[Rabat]]*0.2</f>
        <v>6</v>
      </c>
      <c r="I3515" s="2">
        <f>Table_ExternalData_15[[#This Row],[Price]]-(Table_ExternalData_15[[#This Row],[Price]]*Table_ExternalData_15[[#This Row],[BB rabat]])/100</f>
        <v>2.9234</v>
      </c>
      <c r="J3515" s="2">
        <f>Table_ExternalData_15[[#This Row],[BB cena]]*Table_ExternalData_15[[#Headers],[1,22]]</f>
        <v>3.5665480000000001</v>
      </c>
      <c r="K3515" s="2">
        <f>Table_ExternalData_15[[#This Row],[Price]]*Table_ExternalData_15[[#Headers],[1,22]]</f>
        <v>3.7941999999999996</v>
      </c>
      <c r="L3515" s="7">
        <f>IF(G3515="White Shark",E3515*0.5,IF(G3515="Sbox",E3515*0.5,IF(G3515="Tenda",E3515*0.5,E3515*0.2)))/100</f>
        <v>0.06</v>
      </c>
      <c r="M3515" s="2">
        <f>Table_ExternalData_15[[#This Row],[Price]]-Table_ExternalData_15[[#This Row],[Price]]*Table_ExternalData_15[[#This Row],[extra popust]]</f>
        <v>2.9234</v>
      </c>
      <c r="N3515" s="2">
        <f>IF(M3515&lt;I3515,M3515,I3515)</f>
        <v>2.9234</v>
      </c>
      <c r="O3515" s="12" t="str">
        <f>IF(N3515&lt;I3515,$U$1," ")</f>
        <v xml:space="preserve"> </v>
      </c>
      <c r="P3515" s="12" t="str">
        <f>IFERROR((O3515+30)," ")</f>
        <v xml:space="preserve"> </v>
      </c>
      <c r="Q3515" s="2">
        <f ca="1">IF(O3515=$U$1,N3515,"0")*1.22</f>
        <v>0</v>
      </c>
    </row>
    <row r="3516" spans="1:17" x14ac:dyDescent="0.25">
      <c r="A3516" t="s">
        <v>902</v>
      </c>
      <c r="B3516" t="s">
        <v>901</v>
      </c>
      <c r="C3516">
        <v>7117</v>
      </c>
      <c r="D3516">
        <v>18.27</v>
      </c>
      <c r="E3516">
        <f>IFERROR(VLOOKUP(Table_ExternalData_15[[#This Row],[Id]],Rabati!B:C,2,0),0)</f>
        <v>30</v>
      </c>
      <c r="F3516">
        <v>59</v>
      </c>
      <c r="G3516" t="str">
        <f>VLOOKUP(Table_ExternalData_15[[#This Row],[Id]],'Blagovna izdelek'!A:C,3,0)</f>
        <v>Digitus</v>
      </c>
      <c r="H3516">
        <f>Table_ExternalData_15[[#This Row],[Rabat]]*0.2</f>
        <v>6</v>
      </c>
      <c r="I3516" s="2">
        <f>Table_ExternalData_15[[#This Row],[Price]]-(Table_ExternalData_15[[#This Row],[Price]]*Table_ExternalData_15[[#This Row],[BB rabat]])/100</f>
        <v>17.1738</v>
      </c>
      <c r="J3516" s="2">
        <f>Table_ExternalData_15[[#This Row],[BB cena]]*Table_ExternalData_15[[#Headers],[1,22]]</f>
        <v>20.952036</v>
      </c>
      <c r="K3516" s="2">
        <f>Table_ExternalData_15[[#This Row],[Price]]*Table_ExternalData_15[[#Headers],[1,22]]</f>
        <v>22.289400000000001</v>
      </c>
      <c r="L3516" s="7">
        <f>IF(G3516="White Shark",E3516*0.5,IF(G3516="Sbox",E3516*0.5,IF(G3516="Tenda",E3516*0.5,E3516*0.2)))/100</f>
        <v>0.06</v>
      </c>
      <c r="M3516" s="2">
        <f>Table_ExternalData_15[[#This Row],[Price]]-Table_ExternalData_15[[#This Row],[Price]]*Table_ExternalData_15[[#This Row],[extra popust]]</f>
        <v>17.1738</v>
      </c>
      <c r="N3516" s="2">
        <f>IF(M3516&lt;I3516,M3516,I3516)</f>
        <v>17.1738</v>
      </c>
      <c r="O3516" s="12" t="str">
        <f>IF(N3516&lt;I3516,$U$1," ")</f>
        <v xml:space="preserve"> </v>
      </c>
      <c r="P3516" s="12" t="str">
        <f>IFERROR((O3516+30)," ")</f>
        <v xml:space="preserve"> </v>
      </c>
      <c r="Q3516" s="2">
        <f ca="1">IF(O3516=$U$1,N3516,"0")*1.22</f>
        <v>0</v>
      </c>
    </row>
    <row r="3517" spans="1:17" x14ac:dyDescent="0.25">
      <c r="A3517" t="s">
        <v>904</v>
      </c>
      <c r="B3517" t="s">
        <v>903</v>
      </c>
      <c r="C3517">
        <v>7118</v>
      </c>
      <c r="D3517">
        <v>32.049999999999997</v>
      </c>
      <c r="E3517">
        <f>IFERROR(VLOOKUP(Table_ExternalData_15[[#This Row],[Id]],Rabati!B:C,2,0),0)</f>
        <v>30</v>
      </c>
      <c r="F3517">
        <v>3</v>
      </c>
      <c r="G3517" t="str">
        <f>VLOOKUP(Table_ExternalData_15[[#This Row],[Id]],'Blagovna izdelek'!A:C,3,0)</f>
        <v>Digitus</v>
      </c>
      <c r="H3517">
        <f>Table_ExternalData_15[[#This Row],[Rabat]]*0.2</f>
        <v>6</v>
      </c>
      <c r="I3517" s="2">
        <f>Table_ExternalData_15[[#This Row],[Price]]-(Table_ExternalData_15[[#This Row],[Price]]*Table_ExternalData_15[[#This Row],[BB rabat]])/100</f>
        <v>30.126999999999999</v>
      </c>
      <c r="J3517" s="2">
        <f>Table_ExternalData_15[[#This Row],[BB cena]]*Table_ExternalData_15[[#Headers],[1,22]]</f>
        <v>36.754939999999998</v>
      </c>
      <c r="K3517" s="2">
        <f>Table_ExternalData_15[[#This Row],[Price]]*Table_ExternalData_15[[#Headers],[1,22]]</f>
        <v>39.100999999999999</v>
      </c>
      <c r="L3517" s="7">
        <f>IF(G3517="White Shark",E3517*0.5,IF(G3517="Sbox",E3517*0.5,IF(G3517="Tenda",E3517*0.5,E3517*0.2)))/100</f>
        <v>0.06</v>
      </c>
      <c r="M3517" s="2">
        <f>Table_ExternalData_15[[#This Row],[Price]]-Table_ExternalData_15[[#This Row],[Price]]*Table_ExternalData_15[[#This Row],[extra popust]]</f>
        <v>30.126999999999999</v>
      </c>
      <c r="N3517" s="2">
        <f>IF(M3517&lt;I3517,M3517,I3517)</f>
        <v>30.126999999999999</v>
      </c>
      <c r="O3517" s="12" t="str">
        <f>IF(N3517&lt;I3517,$U$1," ")</f>
        <v xml:space="preserve"> </v>
      </c>
      <c r="P3517" s="12" t="str">
        <f>IFERROR((O3517+30)," ")</f>
        <v xml:space="preserve"> </v>
      </c>
      <c r="Q3517" s="2">
        <f ca="1">IF(O3517=$U$1,N3517,"0")*1.22</f>
        <v>0</v>
      </c>
    </row>
    <row r="3518" spans="1:17" x14ac:dyDescent="0.25">
      <c r="A3518" t="s">
        <v>906</v>
      </c>
      <c r="B3518" t="s">
        <v>905</v>
      </c>
      <c r="C3518">
        <v>7119</v>
      </c>
      <c r="D3518">
        <v>35.21</v>
      </c>
      <c r="E3518">
        <f>IFERROR(VLOOKUP(Table_ExternalData_15[[#This Row],[Id]],Rabati!B:C,2,0),0)</f>
        <v>30</v>
      </c>
      <c r="F3518">
        <v>0</v>
      </c>
      <c r="G3518" t="str">
        <f>VLOOKUP(Table_ExternalData_15[[#This Row],[Id]],'Blagovna izdelek'!A:C,3,0)</f>
        <v>Digitus</v>
      </c>
      <c r="H3518">
        <f>Table_ExternalData_15[[#This Row],[Rabat]]*0.2</f>
        <v>6</v>
      </c>
      <c r="I3518" s="2">
        <f>Table_ExternalData_15[[#This Row],[Price]]-(Table_ExternalData_15[[#This Row],[Price]]*Table_ExternalData_15[[#This Row],[BB rabat]])/100</f>
        <v>33.0974</v>
      </c>
      <c r="J3518" s="2">
        <f>Table_ExternalData_15[[#This Row],[BB cena]]*Table_ExternalData_15[[#Headers],[1,22]]</f>
        <v>40.378827999999999</v>
      </c>
      <c r="K3518" s="2">
        <f>Table_ExternalData_15[[#This Row],[Price]]*Table_ExternalData_15[[#Headers],[1,22]]</f>
        <v>42.956200000000003</v>
      </c>
      <c r="L3518" s="7">
        <f>IF(G3518="White Shark",E3518*0.5,IF(G3518="Sbox",E3518*0.5,IF(G3518="Tenda",E3518*0.5,E3518*0.2)))/100</f>
        <v>0.06</v>
      </c>
      <c r="M3518" s="2">
        <f>Table_ExternalData_15[[#This Row],[Price]]-Table_ExternalData_15[[#This Row],[Price]]*Table_ExternalData_15[[#This Row],[extra popust]]</f>
        <v>33.0974</v>
      </c>
      <c r="N3518" s="2">
        <f>IF(M3518&lt;I3518,M3518,I3518)</f>
        <v>33.0974</v>
      </c>
      <c r="O3518" s="12" t="str">
        <f>IF(N3518&lt;I3518,$U$1," ")</f>
        <v xml:space="preserve"> </v>
      </c>
      <c r="P3518" s="12" t="str">
        <f>IFERROR((O3518+30)," ")</f>
        <v xml:space="preserve"> </v>
      </c>
      <c r="Q3518" s="2">
        <f ca="1">IF(O3518=$U$1,N3518,"0")*1.22</f>
        <v>0</v>
      </c>
    </row>
    <row r="3519" spans="1:17" x14ac:dyDescent="0.25">
      <c r="A3519" t="s">
        <v>917</v>
      </c>
      <c r="B3519" t="s">
        <v>916</v>
      </c>
      <c r="C3519">
        <v>7157</v>
      </c>
      <c r="D3519">
        <v>49.4</v>
      </c>
      <c r="E3519">
        <f>IFERROR(VLOOKUP(Table_ExternalData_15[[#This Row],[Id]],Rabati!B:C,2,0),0)</f>
        <v>20</v>
      </c>
      <c r="F3519">
        <v>27</v>
      </c>
      <c r="G3519" t="str">
        <f>VLOOKUP(Table_ExternalData_15[[#This Row],[Id]],'Blagovna izdelek'!A:C,3,0)</f>
        <v>Digitus</v>
      </c>
      <c r="H3519">
        <f>Table_ExternalData_15[[#This Row],[Rabat]]*0.2</f>
        <v>4</v>
      </c>
      <c r="I3519" s="2">
        <f>Table_ExternalData_15[[#This Row],[Price]]-(Table_ExternalData_15[[#This Row],[Price]]*Table_ExternalData_15[[#This Row],[BB rabat]])/100</f>
        <v>47.423999999999999</v>
      </c>
      <c r="J3519" s="2">
        <f>Table_ExternalData_15[[#This Row],[BB cena]]*Table_ExternalData_15[[#Headers],[1,22]]</f>
        <v>57.857279999999996</v>
      </c>
      <c r="K3519" s="2">
        <f>Table_ExternalData_15[[#This Row],[Price]]*Table_ExternalData_15[[#Headers],[1,22]]</f>
        <v>60.267999999999994</v>
      </c>
      <c r="L3519" s="7">
        <f>IF(G3519="White Shark",E3519*0.5,IF(G3519="Sbox",E3519*0.5,IF(G3519="Tenda",E3519*0.5,E3519*0.2)))/100</f>
        <v>0.04</v>
      </c>
      <c r="M3519" s="2">
        <f>Table_ExternalData_15[[#This Row],[Price]]-Table_ExternalData_15[[#This Row],[Price]]*Table_ExternalData_15[[#This Row],[extra popust]]</f>
        <v>47.423999999999999</v>
      </c>
      <c r="N3519" s="2">
        <f>IF(M3519&lt;I3519,M3519,I3519)</f>
        <v>47.423999999999999</v>
      </c>
      <c r="O3519" s="12" t="str">
        <f>IF(N3519&lt;I3519,$U$1," ")</f>
        <v xml:space="preserve"> </v>
      </c>
      <c r="P3519" s="12" t="str">
        <f>IFERROR((O3519+30)," ")</f>
        <v xml:space="preserve"> </v>
      </c>
      <c r="Q3519" s="2">
        <f ca="1">IF(O3519=$U$1,N3519,"0")*1.22</f>
        <v>0</v>
      </c>
    </row>
    <row r="3520" spans="1:17" x14ac:dyDescent="0.25">
      <c r="A3520" t="s">
        <v>919</v>
      </c>
      <c r="B3520" t="s">
        <v>918</v>
      </c>
      <c r="C3520">
        <v>7158</v>
      </c>
      <c r="D3520">
        <v>131.63999999999999</v>
      </c>
      <c r="E3520">
        <f>IFERROR(VLOOKUP(Table_ExternalData_15[[#This Row],[Id]],Rabati!B:C,2,0),0)</f>
        <v>20</v>
      </c>
      <c r="F3520">
        <v>10</v>
      </c>
      <c r="G3520" t="str">
        <f>VLOOKUP(Table_ExternalData_15[[#This Row],[Id]],'Blagovna izdelek'!A:C,3,0)</f>
        <v>Digitus</v>
      </c>
      <c r="H3520">
        <f>Table_ExternalData_15[[#This Row],[Rabat]]*0.2</f>
        <v>4</v>
      </c>
      <c r="I3520" s="2">
        <f>Table_ExternalData_15[[#This Row],[Price]]-(Table_ExternalData_15[[#This Row],[Price]]*Table_ExternalData_15[[#This Row],[BB rabat]])/100</f>
        <v>126.37439999999998</v>
      </c>
      <c r="J3520" s="2">
        <f>Table_ExternalData_15[[#This Row],[BB cena]]*Table_ExternalData_15[[#Headers],[1,22]]</f>
        <v>154.17676799999998</v>
      </c>
      <c r="K3520" s="2">
        <f>Table_ExternalData_15[[#This Row],[Price]]*Table_ExternalData_15[[#Headers],[1,22]]</f>
        <v>160.60079999999999</v>
      </c>
      <c r="L3520" s="7">
        <f>IF(G3520="White Shark",E3520*0.5,IF(G3520="Sbox",E3520*0.5,IF(G3520="Tenda",E3520*0.5,E3520*0.2)))/100</f>
        <v>0.04</v>
      </c>
      <c r="M3520" s="2">
        <f>Table_ExternalData_15[[#This Row],[Price]]-Table_ExternalData_15[[#This Row],[Price]]*Table_ExternalData_15[[#This Row],[extra popust]]</f>
        <v>126.37439999999998</v>
      </c>
      <c r="N3520" s="2">
        <f>IF(M3520&lt;I3520,M3520,I3520)</f>
        <v>126.37439999999998</v>
      </c>
      <c r="O3520" s="12" t="str">
        <f>IF(N3520&lt;I3520,$U$1," ")</f>
        <v xml:space="preserve"> </v>
      </c>
      <c r="P3520" s="12" t="str">
        <f>IFERROR((O3520+30)," ")</f>
        <v xml:space="preserve"> </v>
      </c>
      <c r="Q3520" s="2">
        <f ca="1">IF(O3520=$U$1,N3520,"0")*1.22</f>
        <v>0</v>
      </c>
    </row>
    <row r="3521" spans="1:17" x14ac:dyDescent="0.25">
      <c r="A3521" t="s">
        <v>925</v>
      </c>
      <c r="B3521" t="s">
        <v>924</v>
      </c>
      <c r="C3521">
        <v>7162</v>
      </c>
      <c r="D3521">
        <v>79.099999999999994</v>
      </c>
      <c r="E3521">
        <f>IFERROR(VLOOKUP(Table_ExternalData_15[[#This Row],[Id]],Rabati!B:C,2,0),0)</f>
        <v>20</v>
      </c>
      <c r="F3521">
        <v>12</v>
      </c>
      <c r="G3521" t="str">
        <f>VLOOKUP(Table_ExternalData_15[[#This Row],[Id]],'Blagovna izdelek'!A:C,3,0)</f>
        <v>Digitus</v>
      </c>
      <c r="H3521">
        <f>Table_ExternalData_15[[#This Row],[Rabat]]*0.2</f>
        <v>4</v>
      </c>
      <c r="I3521" s="2">
        <f>Table_ExternalData_15[[#This Row],[Price]]-(Table_ExternalData_15[[#This Row],[Price]]*Table_ExternalData_15[[#This Row],[BB rabat]])/100</f>
        <v>75.935999999999993</v>
      </c>
      <c r="J3521" s="2">
        <f>Table_ExternalData_15[[#This Row],[BB cena]]*Table_ExternalData_15[[#Headers],[1,22]]</f>
        <v>92.641919999999985</v>
      </c>
      <c r="K3521" s="2">
        <f>Table_ExternalData_15[[#This Row],[Price]]*Table_ExternalData_15[[#Headers],[1,22]]</f>
        <v>96.501999999999995</v>
      </c>
      <c r="L3521" s="7">
        <f>IF(G3521="White Shark",E3521*0.5,IF(G3521="Sbox",E3521*0.5,IF(G3521="Tenda",E3521*0.5,E3521*0.2)))/100</f>
        <v>0.04</v>
      </c>
      <c r="M3521" s="2">
        <f>Table_ExternalData_15[[#This Row],[Price]]-Table_ExternalData_15[[#This Row],[Price]]*Table_ExternalData_15[[#This Row],[extra popust]]</f>
        <v>75.935999999999993</v>
      </c>
      <c r="N3521" s="2">
        <f>IF(M3521&lt;I3521,M3521,I3521)</f>
        <v>75.935999999999993</v>
      </c>
      <c r="O3521" s="12" t="str">
        <f>IF(N3521&lt;I3521,$U$1," ")</f>
        <v xml:space="preserve"> </v>
      </c>
      <c r="P3521" s="12" t="str">
        <f>IFERROR((O3521+30)," ")</f>
        <v xml:space="preserve"> </v>
      </c>
      <c r="Q3521" s="2">
        <f ca="1">IF(O3521=$U$1,N3521,"0")*1.22</f>
        <v>0</v>
      </c>
    </row>
    <row r="3522" spans="1:17" x14ac:dyDescent="0.25">
      <c r="A3522" t="s">
        <v>931</v>
      </c>
      <c r="B3522" t="s">
        <v>930</v>
      </c>
      <c r="C3522">
        <v>7170</v>
      </c>
      <c r="D3522">
        <v>168.85</v>
      </c>
      <c r="E3522">
        <f>IFERROR(VLOOKUP(Table_ExternalData_15[[#This Row],[Id]],Rabati!B:C,2,0),0)</f>
        <v>20</v>
      </c>
      <c r="F3522">
        <v>6</v>
      </c>
      <c r="G3522" t="str">
        <f>VLOOKUP(Table_ExternalData_15[[#This Row],[Id]],'Blagovna izdelek'!A:C,3,0)</f>
        <v>Digitus</v>
      </c>
      <c r="H3522">
        <f>Table_ExternalData_15[[#This Row],[Rabat]]*0.2</f>
        <v>4</v>
      </c>
      <c r="I3522" s="2">
        <f>Table_ExternalData_15[[#This Row],[Price]]-(Table_ExternalData_15[[#This Row],[Price]]*Table_ExternalData_15[[#This Row],[BB rabat]])/100</f>
        <v>162.096</v>
      </c>
      <c r="J3522" s="2">
        <f>Table_ExternalData_15[[#This Row],[BB cena]]*Table_ExternalData_15[[#Headers],[1,22]]</f>
        <v>197.75711999999999</v>
      </c>
      <c r="K3522" s="2">
        <f>Table_ExternalData_15[[#This Row],[Price]]*Table_ExternalData_15[[#Headers],[1,22]]</f>
        <v>205.99699999999999</v>
      </c>
      <c r="L3522" s="7">
        <f>IF(G3522="White Shark",E3522*0.5,IF(G3522="Sbox",E3522*0.5,IF(G3522="Tenda",E3522*0.5,E3522*0.2)))/100</f>
        <v>0.04</v>
      </c>
      <c r="M3522" s="2">
        <f>Table_ExternalData_15[[#This Row],[Price]]-Table_ExternalData_15[[#This Row],[Price]]*Table_ExternalData_15[[#This Row],[extra popust]]</f>
        <v>162.096</v>
      </c>
      <c r="N3522" s="2">
        <f>IF(M3522&lt;I3522,M3522,I3522)</f>
        <v>162.096</v>
      </c>
      <c r="O3522" s="12" t="str">
        <f>IF(N3522&lt;I3522,$U$1," ")</f>
        <v xml:space="preserve"> </v>
      </c>
      <c r="P3522" s="12" t="str">
        <f>IFERROR((O3522+30)," ")</f>
        <v xml:space="preserve"> </v>
      </c>
      <c r="Q3522" s="2">
        <f ca="1">IF(O3522=$U$1,N3522,"0")*1.22</f>
        <v>0</v>
      </c>
    </row>
    <row r="3523" spans="1:17" x14ac:dyDescent="0.25">
      <c r="A3523" t="s">
        <v>933</v>
      </c>
      <c r="B3523" t="s">
        <v>932</v>
      </c>
      <c r="C3523">
        <v>7171</v>
      </c>
      <c r="D3523">
        <v>102.3</v>
      </c>
      <c r="E3523">
        <f>IFERROR(VLOOKUP(Table_ExternalData_15[[#This Row],[Id]],Rabati!B:C,2,0),0)</f>
        <v>20</v>
      </c>
      <c r="F3523">
        <v>0</v>
      </c>
      <c r="G3523" t="str">
        <f>VLOOKUP(Table_ExternalData_15[[#This Row],[Id]],'Blagovna izdelek'!A:C,3,0)</f>
        <v>Digitus</v>
      </c>
      <c r="H3523">
        <f>Table_ExternalData_15[[#This Row],[Rabat]]*0.2</f>
        <v>4</v>
      </c>
      <c r="I3523" s="2">
        <f>Table_ExternalData_15[[#This Row],[Price]]-(Table_ExternalData_15[[#This Row],[Price]]*Table_ExternalData_15[[#This Row],[BB rabat]])/100</f>
        <v>98.207999999999998</v>
      </c>
      <c r="J3523" s="2">
        <f>Table_ExternalData_15[[#This Row],[BB cena]]*Table_ExternalData_15[[#Headers],[1,22]]</f>
        <v>119.81376</v>
      </c>
      <c r="K3523" s="2">
        <f>Table_ExternalData_15[[#This Row],[Price]]*Table_ExternalData_15[[#Headers],[1,22]]</f>
        <v>124.806</v>
      </c>
      <c r="L3523" s="7">
        <f>IF(G3523="White Shark",E3523*0.5,IF(G3523="Sbox",E3523*0.5,IF(G3523="Tenda",E3523*0.5,E3523*0.2)))/100</f>
        <v>0.04</v>
      </c>
      <c r="M3523" s="2">
        <f>Table_ExternalData_15[[#This Row],[Price]]-Table_ExternalData_15[[#This Row],[Price]]*Table_ExternalData_15[[#This Row],[extra popust]]</f>
        <v>98.207999999999998</v>
      </c>
      <c r="N3523" s="2">
        <f>IF(M3523&lt;I3523,M3523,I3523)</f>
        <v>98.207999999999998</v>
      </c>
      <c r="O3523" s="12" t="str">
        <f>IF(N3523&lt;I3523,$U$1," ")</f>
        <v xml:space="preserve"> </v>
      </c>
      <c r="P3523" s="12" t="str">
        <f>IFERROR((O3523+30)," ")</f>
        <v xml:space="preserve"> </v>
      </c>
      <c r="Q3523" s="2">
        <f ca="1">IF(O3523=$U$1,N3523,"0")*1.22</f>
        <v>0</v>
      </c>
    </row>
    <row r="3524" spans="1:17" x14ac:dyDescent="0.25">
      <c r="A3524" t="s">
        <v>935</v>
      </c>
      <c r="B3524" t="s">
        <v>934</v>
      </c>
      <c r="C3524">
        <v>7173</v>
      </c>
      <c r="D3524">
        <v>224.21</v>
      </c>
      <c r="E3524">
        <f>IFERROR(VLOOKUP(Table_ExternalData_15[[#This Row],[Id]],Rabati!B:C,2,0),0)</f>
        <v>20</v>
      </c>
      <c r="F3524">
        <v>64</v>
      </c>
      <c r="G3524" t="str">
        <f>VLOOKUP(Table_ExternalData_15[[#This Row],[Id]],'Blagovna izdelek'!A:C,3,0)</f>
        <v>Digitus</v>
      </c>
      <c r="H3524">
        <f>Table_ExternalData_15[[#This Row],[Rabat]]*0.2</f>
        <v>4</v>
      </c>
      <c r="I3524" s="2">
        <f>Table_ExternalData_15[[#This Row],[Price]]-(Table_ExternalData_15[[#This Row],[Price]]*Table_ExternalData_15[[#This Row],[BB rabat]])/100</f>
        <v>215.24160000000001</v>
      </c>
      <c r="J3524" s="2">
        <f>Table_ExternalData_15[[#This Row],[BB cena]]*Table_ExternalData_15[[#Headers],[1,22]]</f>
        <v>262.59475200000003</v>
      </c>
      <c r="K3524" s="2">
        <f>Table_ExternalData_15[[#This Row],[Price]]*Table_ExternalData_15[[#Headers],[1,22]]</f>
        <v>273.53620000000001</v>
      </c>
      <c r="L3524" s="7">
        <f>IF(G3524="White Shark",E3524*0.5,IF(G3524="Sbox",E3524*0.5,IF(G3524="Tenda",E3524*0.5,E3524*0.2)))/100</f>
        <v>0.04</v>
      </c>
      <c r="M3524" s="2">
        <f>Table_ExternalData_15[[#This Row],[Price]]-Table_ExternalData_15[[#This Row],[Price]]*Table_ExternalData_15[[#This Row],[extra popust]]</f>
        <v>215.24160000000001</v>
      </c>
      <c r="N3524" s="2">
        <f>IF(M3524&lt;I3524,M3524,I3524)</f>
        <v>215.24160000000001</v>
      </c>
      <c r="O3524" s="12" t="str">
        <f>IF(N3524&lt;I3524,$U$1," ")</f>
        <v xml:space="preserve"> </v>
      </c>
      <c r="P3524" s="12" t="str">
        <f>IFERROR((O3524+30)," ")</f>
        <v xml:space="preserve"> </v>
      </c>
      <c r="Q3524" s="2">
        <f ca="1">IF(O3524=$U$1,N3524,"0")*1.22</f>
        <v>0</v>
      </c>
    </row>
    <row r="3525" spans="1:17" x14ac:dyDescent="0.25">
      <c r="A3525" t="s">
        <v>1092</v>
      </c>
      <c r="B3525" t="s">
        <v>1091</v>
      </c>
      <c r="C3525">
        <v>7368</v>
      </c>
      <c r="D3525">
        <v>16.93</v>
      </c>
      <c r="E3525">
        <f>IFERROR(VLOOKUP(Table_ExternalData_15[[#This Row],[Id]],Rabati!B:C,2,0),0)</f>
        <v>25</v>
      </c>
      <c r="F3525">
        <v>0</v>
      </c>
      <c r="G3525" t="str">
        <f>VLOOKUP(Table_ExternalData_15[[#This Row],[Id]],'Blagovna izdelek'!A:C,3,0)</f>
        <v>Digitus</v>
      </c>
      <c r="H3525">
        <f>Table_ExternalData_15[[#This Row],[Rabat]]*0.2</f>
        <v>5</v>
      </c>
      <c r="I3525" s="2">
        <f>Table_ExternalData_15[[#This Row],[Price]]-(Table_ExternalData_15[[#This Row],[Price]]*Table_ExternalData_15[[#This Row],[BB rabat]])/100</f>
        <v>16.083500000000001</v>
      </c>
      <c r="J3525" s="2">
        <f>Table_ExternalData_15[[#This Row],[BB cena]]*Table_ExternalData_15[[#Headers],[1,22]]</f>
        <v>19.621870000000001</v>
      </c>
      <c r="K3525" s="2">
        <f>Table_ExternalData_15[[#This Row],[Price]]*Table_ExternalData_15[[#Headers],[1,22]]</f>
        <v>20.654599999999999</v>
      </c>
      <c r="L3525" s="7">
        <f>IF(G3525="White Shark",E3525*0.5,IF(G3525="Sbox",E3525*0.5,IF(G3525="Tenda",E3525*0.5,E3525*0.2)))/100</f>
        <v>0.05</v>
      </c>
      <c r="M3525" s="2">
        <f>Table_ExternalData_15[[#This Row],[Price]]-Table_ExternalData_15[[#This Row],[Price]]*Table_ExternalData_15[[#This Row],[extra popust]]</f>
        <v>16.083500000000001</v>
      </c>
      <c r="N3525" s="2">
        <f>IF(M3525&lt;I3525,M3525,I3525)</f>
        <v>16.083500000000001</v>
      </c>
      <c r="O3525" s="12" t="str">
        <f>IF(N3525&lt;I3525,$U$1," ")</f>
        <v xml:space="preserve"> </v>
      </c>
      <c r="P3525" s="12" t="str">
        <f>IFERROR((O3525+30)," ")</f>
        <v xml:space="preserve"> </v>
      </c>
      <c r="Q3525" s="2">
        <f ca="1">IF(O3525=$U$1,N3525,"0")*1.22</f>
        <v>0</v>
      </c>
    </row>
    <row r="3526" spans="1:17" x14ac:dyDescent="0.25">
      <c r="A3526" t="s">
        <v>1094</v>
      </c>
      <c r="B3526" t="s">
        <v>1093</v>
      </c>
      <c r="C3526">
        <v>7369</v>
      </c>
      <c r="D3526">
        <v>16.25</v>
      </c>
      <c r="E3526">
        <f>IFERROR(VLOOKUP(Table_ExternalData_15[[#This Row],[Id]],Rabati!B:C,2,0),0)</f>
        <v>25</v>
      </c>
      <c r="F3526">
        <v>25</v>
      </c>
      <c r="G3526" t="str">
        <f>VLOOKUP(Table_ExternalData_15[[#This Row],[Id]],'Blagovna izdelek'!A:C,3,0)</f>
        <v>Digitus</v>
      </c>
      <c r="H3526">
        <f>Table_ExternalData_15[[#This Row],[Rabat]]*0.2</f>
        <v>5</v>
      </c>
      <c r="I3526" s="2">
        <f>Table_ExternalData_15[[#This Row],[Price]]-(Table_ExternalData_15[[#This Row],[Price]]*Table_ExternalData_15[[#This Row],[BB rabat]])/100</f>
        <v>15.4375</v>
      </c>
      <c r="J3526" s="2">
        <f>Table_ExternalData_15[[#This Row],[BB cena]]*Table_ExternalData_15[[#Headers],[1,22]]</f>
        <v>18.833749999999998</v>
      </c>
      <c r="K3526" s="2">
        <f>Table_ExternalData_15[[#This Row],[Price]]*Table_ExternalData_15[[#Headers],[1,22]]</f>
        <v>19.824999999999999</v>
      </c>
      <c r="L3526" s="7">
        <f>IF(G3526="White Shark",E3526*0.5,IF(G3526="Sbox",E3526*0.5,IF(G3526="Tenda",E3526*0.5,E3526*0.2)))/100</f>
        <v>0.05</v>
      </c>
      <c r="M3526" s="2">
        <f>Table_ExternalData_15[[#This Row],[Price]]-Table_ExternalData_15[[#This Row],[Price]]*Table_ExternalData_15[[#This Row],[extra popust]]</f>
        <v>15.4375</v>
      </c>
      <c r="N3526" s="2">
        <f>IF(M3526&lt;I3526,M3526,I3526)</f>
        <v>15.4375</v>
      </c>
      <c r="O3526" s="12" t="str">
        <f>IF(N3526&lt;I3526,$U$1," ")</f>
        <v xml:space="preserve"> </v>
      </c>
      <c r="P3526" s="12" t="str">
        <f>IFERROR((O3526+30)," ")</f>
        <v xml:space="preserve"> </v>
      </c>
      <c r="Q3526" s="2">
        <f ca="1">IF(O3526=$U$1,N3526,"0")*1.22</f>
        <v>0</v>
      </c>
    </row>
    <row r="3527" spans="1:17" x14ac:dyDescent="0.25">
      <c r="A3527" t="s">
        <v>1098</v>
      </c>
      <c r="B3527" t="s">
        <v>1097</v>
      </c>
      <c r="C3527">
        <v>7371</v>
      </c>
      <c r="D3527">
        <v>5.3</v>
      </c>
      <c r="E3527">
        <f>IFERROR(VLOOKUP(Table_ExternalData_15[[#This Row],[Id]],Rabati!B:C,2,0),0)</f>
        <v>25</v>
      </c>
      <c r="F3527">
        <v>0</v>
      </c>
      <c r="G3527" t="str">
        <f>VLOOKUP(Table_ExternalData_15[[#This Row],[Id]],'Blagovna izdelek'!A:C,3,0)</f>
        <v>Digitus</v>
      </c>
      <c r="H3527">
        <f>Table_ExternalData_15[[#This Row],[Rabat]]*0.2</f>
        <v>5</v>
      </c>
      <c r="I3527" s="2">
        <f>Table_ExternalData_15[[#This Row],[Price]]-(Table_ExternalData_15[[#This Row],[Price]]*Table_ExternalData_15[[#This Row],[BB rabat]])/100</f>
        <v>5.0350000000000001</v>
      </c>
      <c r="J3527" s="2">
        <f>Table_ExternalData_15[[#This Row],[BB cena]]*Table_ExternalData_15[[#Headers],[1,22]]</f>
        <v>6.1426999999999996</v>
      </c>
      <c r="K3527" s="2">
        <f>Table_ExternalData_15[[#This Row],[Price]]*Table_ExternalData_15[[#Headers],[1,22]]</f>
        <v>6.4659999999999993</v>
      </c>
      <c r="L3527" s="7">
        <f>IF(G3527="White Shark",E3527*0.5,IF(G3527="Sbox",E3527*0.5,IF(G3527="Tenda",E3527*0.5,E3527*0.2)))/100</f>
        <v>0.05</v>
      </c>
      <c r="M3527" s="2">
        <f>Table_ExternalData_15[[#This Row],[Price]]-Table_ExternalData_15[[#This Row],[Price]]*Table_ExternalData_15[[#This Row],[extra popust]]</f>
        <v>5.0350000000000001</v>
      </c>
      <c r="N3527" s="2">
        <f>IF(M3527&lt;I3527,M3527,I3527)</f>
        <v>5.0350000000000001</v>
      </c>
      <c r="O3527" s="12" t="str">
        <f>IF(N3527&lt;I3527,$U$1," ")</f>
        <v xml:space="preserve"> </v>
      </c>
      <c r="P3527" s="12" t="str">
        <f>IFERROR((O3527+30)," ")</f>
        <v xml:space="preserve"> </v>
      </c>
      <c r="Q3527" s="2">
        <f ca="1">IF(O3527=$U$1,N3527,"0")*1.22</f>
        <v>0</v>
      </c>
    </row>
    <row r="3528" spans="1:17" x14ac:dyDescent="0.25">
      <c r="A3528" t="s">
        <v>1113</v>
      </c>
      <c r="B3528" t="s">
        <v>1112</v>
      </c>
      <c r="C3528">
        <v>7383</v>
      </c>
      <c r="D3528">
        <v>42.9</v>
      </c>
      <c r="E3528">
        <f>IFERROR(VLOOKUP(Table_ExternalData_15[[#This Row],[Id]],Rabati!B:C,2,0),0)</f>
        <v>20</v>
      </c>
      <c r="F3528">
        <v>1</v>
      </c>
      <c r="G3528" t="str">
        <f>VLOOKUP(Table_ExternalData_15[[#This Row],[Id]],'Blagovna izdelek'!A:C,3,0)</f>
        <v>Digitus</v>
      </c>
      <c r="H3528">
        <f>Table_ExternalData_15[[#This Row],[Rabat]]*0.2</f>
        <v>4</v>
      </c>
      <c r="I3528" s="2">
        <f>Table_ExternalData_15[[#This Row],[Price]]-(Table_ExternalData_15[[#This Row],[Price]]*Table_ExternalData_15[[#This Row],[BB rabat]])/100</f>
        <v>41.183999999999997</v>
      </c>
      <c r="J3528" s="2">
        <f>Table_ExternalData_15[[#This Row],[BB cena]]*Table_ExternalData_15[[#Headers],[1,22]]</f>
        <v>50.244479999999996</v>
      </c>
      <c r="K3528" s="2">
        <f>Table_ExternalData_15[[#This Row],[Price]]*Table_ExternalData_15[[#Headers],[1,22]]</f>
        <v>52.337999999999994</v>
      </c>
      <c r="L3528" s="7">
        <f>IF(G3528="White Shark",E3528*0.5,IF(G3528="Sbox",E3528*0.5,IF(G3528="Tenda",E3528*0.5,E3528*0.2)))/100</f>
        <v>0.04</v>
      </c>
      <c r="M3528" s="2">
        <f>Table_ExternalData_15[[#This Row],[Price]]-Table_ExternalData_15[[#This Row],[Price]]*Table_ExternalData_15[[#This Row],[extra popust]]</f>
        <v>41.183999999999997</v>
      </c>
      <c r="N3528" s="2">
        <f>IF(M3528&lt;I3528,M3528,I3528)</f>
        <v>41.183999999999997</v>
      </c>
      <c r="O3528" s="12" t="str">
        <f>IF(N3528&lt;I3528,$U$1," ")</f>
        <v xml:space="preserve"> </v>
      </c>
      <c r="P3528" s="12" t="str">
        <f>IFERROR((O3528+30)," ")</f>
        <v xml:space="preserve"> </v>
      </c>
      <c r="Q3528" s="2">
        <f ca="1">IF(O3528=$U$1,N3528,"0")*1.22</f>
        <v>0</v>
      </c>
    </row>
    <row r="3529" spans="1:17" x14ac:dyDescent="0.25">
      <c r="A3529" t="s">
        <v>1123</v>
      </c>
      <c r="B3529" t="s">
        <v>1122</v>
      </c>
      <c r="C3529">
        <v>7395</v>
      </c>
      <c r="D3529">
        <v>28.85</v>
      </c>
      <c r="E3529">
        <f>IFERROR(VLOOKUP(Table_ExternalData_15[[#This Row],[Id]],Rabati!B:C,2,0),0)</f>
        <v>20</v>
      </c>
      <c r="F3529">
        <v>11</v>
      </c>
      <c r="G3529" t="str">
        <f>VLOOKUP(Table_ExternalData_15[[#This Row],[Id]],'Blagovna izdelek'!A:C,3,0)</f>
        <v>Digitus</v>
      </c>
      <c r="H3529">
        <f>Table_ExternalData_15[[#This Row],[Rabat]]*0.2</f>
        <v>4</v>
      </c>
      <c r="I3529" s="2">
        <f>Table_ExternalData_15[[#This Row],[Price]]-(Table_ExternalData_15[[#This Row],[Price]]*Table_ExternalData_15[[#This Row],[BB rabat]])/100</f>
        <v>27.696000000000002</v>
      </c>
      <c r="J3529" s="2">
        <f>Table_ExternalData_15[[#This Row],[BB cena]]*Table_ExternalData_15[[#Headers],[1,22]]</f>
        <v>33.789120000000004</v>
      </c>
      <c r="K3529" s="2">
        <f>Table_ExternalData_15[[#This Row],[Price]]*Table_ExternalData_15[[#Headers],[1,22]]</f>
        <v>35.197000000000003</v>
      </c>
      <c r="L3529" s="7">
        <f>IF(G3529="White Shark",E3529*0.5,IF(G3529="Sbox",E3529*0.5,IF(G3529="Tenda",E3529*0.5,E3529*0.2)))/100</f>
        <v>0.04</v>
      </c>
      <c r="M3529" s="2">
        <f>Table_ExternalData_15[[#This Row],[Price]]-Table_ExternalData_15[[#This Row],[Price]]*Table_ExternalData_15[[#This Row],[extra popust]]</f>
        <v>27.696000000000002</v>
      </c>
      <c r="N3529" s="2">
        <f>IF(M3529&lt;I3529,M3529,I3529)</f>
        <v>27.696000000000002</v>
      </c>
      <c r="O3529" s="12" t="str">
        <f>IF(N3529&lt;I3529,$U$1," ")</f>
        <v xml:space="preserve"> </v>
      </c>
      <c r="P3529" s="12" t="str">
        <f>IFERROR((O3529+30)," ")</f>
        <v xml:space="preserve"> </v>
      </c>
      <c r="Q3529" s="2">
        <f ca="1">IF(O3529=$U$1,N3529,"0")*1.22</f>
        <v>0</v>
      </c>
    </row>
    <row r="3530" spans="1:17" x14ac:dyDescent="0.25">
      <c r="A3530" t="s">
        <v>1127</v>
      </c>
      <c r="B3530" t="s">
        <v>1126</v>
      </c>
      <c r="C3530">
        <v>7400</v>
      </c>
      <c r="D3530">
        <v>20.63</v>
      </c>
      <c r="E3530">
        <f>IFERROR(VLOOKUP(Table_ExternalData_15[[#This Row],[Id]],Rabati!B:C,2,0),0)</f>
        <v>20</v>
      </c>
      <c r="F3530">
        <v>13</v>
      </c>
      <c r="G3530" t="str">
        <f>VLOOKUP(Table_ExternalData_15[[#This Row],[Id]],'Blagovna izdelek'!A:C,3,0)</f>
        <v>Digitus</v>
      </c>
      <c r="H3530">
        <f>Table_ExternalData_15[[#This Row],[Rabat]]*0.2</f>
        <v>4</v>
      </c>
      <c r="I3530" s="2">
        <f>Table_ExternalData_15[[#This Row],[Price]]-(Table_ExternalData_15[[#This Row],[Price]]*Table_ExternalData_15[[#This Row],[BB rabat]])/100</f>
        <v>19.8048</v>
      </c>
      <c r="J3530" s="2">
        <f>Table_ExternalData_15[[#This Row],[BB cena]]*Table_ExternalData_15[[#Headers],[1,22]]</f>
        <v>24.161856</v>
      </c>
      <c r="K3530" s="2">
        <f>Table_ExternalData_15[[#This Row],[Price]]*Table_ExternalData_15[[#Headers],[1,22]]</f>
        <v>25.168599999999998</v>
      </c>
      <c r="L3530" s="7">
        <f>IF(G3530="White Shark",E3530*0.5,IF(G3530="Sbox",E3530*0.5,IF(G3530="Tenda",E3530*0.5,E3530*0.2)))/100</f>
        <v>0.04</v>
      </c>
      <c r="M3530" s="2">
        <f>Table_ExternalData_15[[#This Row],[Price]]-Table_ExternalData_15[[#This Row],[Price]]*Table_ExternalData_15[[#This Row],[extra popust]]</f>
        <v>19.8048</v>
      </c>
      <c r="N3530" s="2">
        <f>IF(M3530&lt;I3530,M3530,I3530)</f>
        <v>19.8048</v>
      </c>
      <c r="O3530" s="12" t="str">
        <f>IF(N3530&lt;I3530,$U$1," ")</f>
        <v xml:space="preserve"> </v>
      </c>
      <c r="P3530" s="12" t="str">
        <f>IFERROR((O3530+30)," ")</f>
        <v xml:space="preserve"> </v>
      </c>
      <c r="Q3530" s="2">
        <f ca="1">IF(O3530=$U$1,N3530,"0")*1.22</f>
        <v>0</v>
      </c>
    </row>
    <row r="3531" spans="1:17" x14ac:dyDescent="0.25">
      <c r="A3531" t="s">
        <v>1141</v>
      </c>
      <c r="B3531" t="s">
        <v>1140</v>
      </c>
      <c r="C3531">
        <v>7434</v>
      </c>
      <c r="D3531">
        <v>6.68</v>
      </c>
      <c r="E3531">
        <f>IFERROR(VLOOKUP(Table_ExternalData_15[[#This Row],[Id]],Rabati!B:C,2,0),0)</f>
        <v>20</v>
      </c>
      <c r="F3531">
        <v>9</v>
      </c>
      <c r="G3531" t="str">
        <f>VLOOKUP(Table_ExternalData_15[[#This Row],[Id]],'Blagovna izdelek'!A:C,3,0)</f>
        <v>Digitus</v>
      </c>
      <c r="H3531">
        <f>Table_ExternalData_15[[#This Row],[Rabat]]*0.2</f>
        <v>4</v>
      </c>
      <c r="I3531" s="2">
        <f>Table_ExternalData_15[[#This Row],[Price]]-(Table_ExternalData_15[[#This Row],[Price]]*Table_ExternalData_15[[#This Row],[BB rabat]])/100</f>
        <v>6.4127999999999998</v>
      </c>
      <c r="J3531" s="2">
        <f>Table_ExternalData_15[[#This Row],[BB cena]]*Table_ExternalData_15[[#Headers],[1,22]]</f>
        <v>7.8236159999999995</v>
      </c>
      <c r="K3531" s="2">
        <f>Table_ExternalData_15[[#This Row],[Price]]*Table_ExternalData_15[[#Headers],[1,22]]</f>
        <v>8.1495999999999995</v>
      </c>
      <c r="L3531" s="7">
        <f>IF(G3531="White Shark",E3531*0.5,IF(G3531="Sbox",E3531*0.5,IF(G3531="Tenda",E3531*0.5,E3531*0.2)))/100</f>
        <v>0.04</v>
      </c>
      <c r="M3531" s="2">
        <f>Table_ExternalData_15[[#This Row],[Price]]-Table_ExternalData_15[[#This Row],[Price]]*Table_ExternalData_15[[#This Row],[extra popust]]</f>
        <v>6.4127999999999998</v>
      </c>
      <c r="N3531" s="2">
        <f>IF(M3531&lt;I3531,M3531,I3531)</f>
        <v>6.4127999999999998</v>
      </c>
      <c r="O3531" s="12" t="str">
        <f>IF(N3531&lt;I3531,$U$1," ")</f>
        <v xml:space="preserve"> </v>
      </c>
      <c r="P3531" s="12" t="str">
        <f>IFERROR((O3531+30)," ")</f>
        <v xml:space="preserve"> </v>
      </c>
      <c r="Q3531" s="2">
        <f ca="1">IF(O3531=$U$1,N3531,"0")*1.22</f>
        <v>0</v>
      </c>
    </row>
    <row r="3532" spans="1:17" x14ac:dyDescent="0.25">
      <c r="A3532" t="s">
        <v>1142</v>
      </c>
      <c r="B3532" t="s">
        <v>10534</v>
      </c>
      <c r="C3532">
        <v>7435</v>
      </c>
      <c r="D3532">
        <v>26.25</v>
      </c>
      <c r="E3532">
        <f>IFERROR(VLOOKUP(Table_ExternalData_15[[#This Row],[Id]],Rabati!B:C,2,0),0)</f>
        <v>20</v>
      </c>
      <c r="F3532">
        <v>12</v>
      </c>
      <c r="G3532" t="str">
        <f>VLOOKUP(Table_ExternalData_15[[#This Row],[Id]],'Blagovna izdelek'!A:C,3,0)</f>
        <v>Digitus</v>
      </c>
      <c r="H3532">
        <f>Table_ExternalData_15[[#This Row],[Rabat]]*0.2</f>
        <v>4</v>
      </c>
      <c r="I3532" s="2">
        <f>Table_ExternalData_15[[#This Row],[Price]]-(Table_ExternalData_15[[#This Row],[Price]]*Table_ExternalData_15[[#This Row],[BB rabat]])/100</f>
        <v>25.2</v>
      </c>
      <c r="J3532" s="2">
        <f>Table_ExternalData_15[[#This Row],[BB cena]]*Table_ExternalData_15[[#Headers],[1,22]]</f>
        <v>30.744</v>
      </c>
      <c r="K3532" s="2">
        <f>Table_ExternalData_15[[#This Row],[Price]]*Table_ExternalData_15[[#Headers],[1,22]]</f>
        <v>32.024999999999999</v>
      </c>
      <c r="L3532" s="7">
        <f>IF(G3532="White Shark",E3532*0.5,IF(G3532="Sbox",E3532*0.5,IF(G3532="Tenda",E3532*0.5,E3532*0.2)))/100</f>
        <v>0.04</v>
      </c>
      <c r="M3532" s="2">
        <f>Table_ExternalData_15[[#This Row],[Price]]-Table_ExternalData_15[[#This Row],[Price]]*Table_ExternalData_15[[#This Row],[extra popust]]</f>
        <v>25.2</v>
      </c>
      <c r="N3532" s="2">
        <f>IF(M3532&lt;I3532,M3532,I3532)</f>
        <v>25.2</v>
      </c>
      <c r="O3532" s="12" t="str">
        <f>IF(N3532&lt;I3532,$U$1," ")</f>
        <v xml:space="preserve"> </v>
      </c>
      <c r="P3532" s="12" t="str">
        <f>IFERROR((O3532+30)," ")</f>
        <v xml:space="preserve"> </v>
      </c>
      <c r="Q3532" s="2">
        <f ca="1">IF(O3532=$U$1,N3532,"0")*1.22</f>
        <v>0</v>
      </c>
    </row>
    <row r="3533" spans="1:17" x14ac:dyDescent="0.25">
      <c r="A3533" t="s">
        <v>1145</v>
      </c>
      <c r="B3533" t="s">
        <v>10535</v>
      </c>
      <c r="C3533">
        <v>7438</v>
      </c>
      <c r="D3533">
        <v>16.579999999999998</v>
      </c>
      <c r="E3533">
        <f>IFERROR(VLOOKUP(Table_ExternalData_15[[#This Row],[Id]],Rabati!B:C,2,0),0)</f>
        <v>20</v>
      </c>
      <c r="F3533">
        <v>5</v>
      </c>
      <c r="G3533" t="str">
        <f>VLOOKUP(Table_ExternalData_15[[#This Row],[Id]],'Blagovna izdelek'!A:C,3,0)</f>
        <v>Digitus</v>
      </c>
      <c r="H3533">
        <f>Table_ExternalData_15[[#This Row],[Rabat]]*0.2</f>
        <v>4</v>
      </c>
      <c r="I3533" s="2">
        <f>Table_ExternalData_15[[#This Row],[Price]]-(Table_ExternalData_15[[#This Row],[Price]]*Table_ExternalData_15[[#This Row],[BB rabat]])/100</f>
        <v>15.916799999999999</v>
      </c>
      <c r="J3533" s="2">
        <f>Table_ExternalData_15[[#This Row],[BB cena]]*Table_ExternalData_15[[#Headers],[1,22]]</f>
        <v>19.418495999999998</v>
      </c>
      <c r="K3533" s="2">
        <f>Table_ExternalData_15[[#This Row],[Price]]*Table_ExternalData_15[[#Headers],[1,22]]</f>
        <v>20.227599999999999</v>
      </c>
      <c r="L3533" s="7">
        <f>IF(G3533="White Shark",E3533*0.5,IF(G3533="Sbox",E3533*0.5,IF(G3533="Tenda",E3533*0.5,E3533*0.2)))/100</f>
        <v>0.04</v>
      </c>
      <c r="M3533" s="2">
        <f>Table_ExternalData_15[[#This Row],[Price]]-Table_ExternalData_15[[#This Row],[Price]]*Table_ExternalData_15[[#This Row],[extra popust]]</f>
        <v>15.916799999999999</v>
      </c>
      <c r="N3533" s="2">
        <f>IF(M3533&lt;I3533,M3533,I3533)</f>
        <v>15.916799999999999</v>
      </c>
      <c r="O3533" s="12" t="str">
        <f>IF(N3533&lt;I3533,$U$1," ")</f>
        <v xml:space="preserve"> </v>
      </c>
      <c r="P3533" s="12" t="str">
        <f>IFERROR((O3533+30)," ")</f>
        <v xml:space="preserve"> </v>
      </c>
      <c r="Q3533" s="2">
        <f ca="1">IF(O3533=$U$1,N3533,"0")*1.22</f>
        <v>0</v>
      </c>
    </row>
    <row r="3534" spans="1:17" x14ac:dyDescent="0.25">
      <c r="A3534" t="s">
        <v>1146</v>
      </c>
      <c r="B3534" t="s">
        <v>10536</v>
      </c>
      <c r="C3534">
        <v>7441</v>
      </c>
      <c r="D3534">
        <v>41.5</v>
      </c>
      <c r="E3534">
        <f>IFERROR(VLOOKUP(Table_ExternalData_15[[#This Row],[Id]],Rabati!B:C,2,0),0)</f>
        <v>20</v>
      </c>
      <c r="F3534">
        <v>11</v>
      </c>
      <c r="G3534" t="str">
        <f>VLOOKUP(Table_ExternalData_15[[#This Row],[Id]],'Blagovna izdelek'!A:C,3,0)</f>
        <v>Digitus</v>
      </c>
      <c r="H3534">
        <f>Table_ExternalData_15[[#This Row],[Rabat]]*0.2</f>
        <v>4</v>
      </c>
      <c r="I3534" s="2">
        <f>Table_ExternalData_15[[#This Row],[Price]]-(Table_ExternalData_15[[#This Row],[Price]]*Table_ExternalData_15[[#This Row],[BB rabat]])/100</f>
        <v>39.840000000000003</v>
      </c>
      <c r="J3534" s="2">
        <f>Table_ExternalData_15[[#This Row],[BB cena]]*Table_ExternalData_15[[#Headers],[1,22]]</f>
        <v>48.604800000000004</v>
      </c>
      <c r="K3534" s="2">
        <f>Table_ExternalData_15[[#This Row],[Price]]*Table_ExternalData_15[[#Headers],[1,22]]</f>
        <v>50.629999999999995</v>
      </c>
      <c r="L3534" s="7">
        <f>IF(G3534="White Shark",E3534*0.5,IF(G3534="Sbox",E3534*0.5,IF(G3534="Tenda",E3534*0.5,E3534*0.2)))/100</f>
        <v>0.04</v>
      </c>
      <c r="M3534" s="2">
        <f>Table_ExternalData_15[[#This Row],[Price]]-Table_ExternalData_15[[#This Row],[Price]]*Table_ExternalData_15[[#This Row],[extra popust]]</f>
        <v>39.840000000000003</v>
      </c>
      <c r="N3534" s="2">
        <f>IF(M3534&lt;I3534,M3534,I3534)</f>
        <v>39.840000000000003</v>
      </c>
      <c r="O3534" s="12" t="str">
        <f>IF(N3534&lt;I3534,$U$1," ")</f>
        <v xml:space="preserve"> </v>
      </c>
      <c r="P3534" s="12" t="str">
        <f>IFERROR((O3534+30)," ")</f>
        <v xml:space="preserve"> </v>
      </c>
      <c r="Q3534" s="2">
        <f ca="1">IF(O3534=$U$1,N3534,"0")*1.22</f>
        <v>0</v>
      </c>
    </row>
    <row r="3535" spans="1:17" x14ac:dyDescent="0.25">
      <c r="A3535" t="s">
        <v>1154</v>
      </c>
      <c r="B3535" t="s">
        <v>1153</v>
      </c>
      <c r="C3535">
        <v>7461</v>
      </c>
      <c r="D3535">
        <v>0.65</v>
      </c>
      <c r="E3535">
        <f>IFERROR(VLOOKUP(Table_ExternalData_15[[#This Row],[Id]],Rabati!B:C,2,0),0)</f>
        <v>0</v>
      </c>
      <c r="F3535">
        <v>215</v>
      </c>
      <c r="G3535" t="str">
        <f>VLOOKUP(Table_ExternalData_15[[#This Row],[Id]],'Blagovna izdelek'!A:C,3,0)</f>
        <v>Digitus</v>
      </c>
      <c r="H3535">
        <f>Table_ExternalData_15[[#This Row],[Rabat]]*0.2</f>
        <v>0</v>
      </c>
      <c r="I3535" s="2">
        <f>Table_ExternalData_15[[#This Row],[Price]]-(Table_ExternalData_15[[#This Row],[Price]]*Table_ExternalData_15[[#This Row],[BB rabat]])/100</f>
        <v>0.65</v>
      </c>
      <c r="J3535" s="2">
        <f>Table_ExternalData_15[[#This Row],[BB cena]]*Table_ExternalData_15[[#Headers],[1,22]]</f>
        <v>0.79300000000000004</v>
      </c>
      <c r="K3535" s="2">
        <f>Table_ExternalData_15[[#This Row],[Price]]*Table_ExternalData_15[[#Headers],[1,22]]</f>
        <v>0.79300000000000004</v>
      </c>
      <c r="L3535" s="7">
        <f>IF(G3535="White Shark",E3535*0.5,IF(G3535="Sbox",E3535*0.5,IF(G3535="Tenda",E3535*0.5,E3535*0.2)))/100</f>
        <v>0</v>
      </c>
      <c r="M3535" s="2">
        <f>Table_ExternalData_15[[#This Row],[Price]]-Table_ExternalData_15[[#This Row],[Price]]*Table_ExternalData_15[[#This Row],[extra popust]]</f>
        <v>0.65</v>
      </c>
      <c r="N3535" s="2">
        <f>IF(M3535&lt;I3535,M3535,I3535)</f>
        <v>0.65</v>
      </c>
      <c r="O3535" s="12" t="str">
        <f>IF(N3535&lt;I3535,$U$1," ")</f>
        <v xml:space="preserve"> </v>
      </c>
      <c r="P3535" s="12" t="str">
        <f>IFERROR((O3535+30)," ")</f>
        <v xml:space="preserve"> </v>
      </c>
      <c r="Q3535" s="2">
        <f ca="1">IF(O3535=$U$1,N3535,"0")*1.22</f>
        <v>0</v>
      </c>
    </row>
    <row r="3536" spans="1:17" x14ac:dyDescent="0.25">
      <c r="A3536" t="s">
        <v>1166</v>
      </c>
      <c r="B3536" t="s">
        <v>1165</v>
      </c>
      <c r="C3536">
        <v>7472</v>
      </c>
      <c r="D3536">
        <v>8.68</v>
      </c>
      <c r="E3536">
        <f>IFERROR(VLOOKUP(Table_ExternalData_15[[#This Row],[Id]],Rabati!B:C,2,0),0)</f>
        <v>30</v>
      </c>
      <c r="F3536">
        <v>0</v>
      </c>
      <c r="G3536" t="str">
        <f>VLOOKUP(Table_ExternalData_15[[#This Row],[Id]],'Blagovna izdelek'!A:C,3,0)</f>
        <v>Digitus</v>
      </c>
      <c r="H3536">
        <f>Table_ExternalData_15[[#This Row],[Rabat]]*0.2</f>
        <v>6</v>
      </c>
      <c r="I3536" s="2">
        <f>Table_ExternalData_15[[#This Row],[Price]]-(Table_ExternalData_15[[#This Row],[Price]]*Table_ExternalData_15[[#This Row],[BB rabat]])/100</f>
        <v>8.1592000000000002</v>
      </c>
      <c r="J3536" s="2">
        <f>Table_ExternalData_15[[#This Row],[BB cena]]*Table_ExternalData_15[[#Headers],[1,22]]</f>
        <v>9.954224</v>
      </c>
      <c r="K3536" s="2">
        <f>Table_ExternalData_15[[#This Row],[Price]]*Table_ExternalData_15[[#Headers],[1,22]]</f>
        <v>10.589599999999999</v>
      </c>
      <c r="L3536" s="7">
        <f>IF(G3536="White Shark",E3536*0.5,IF(G3536="Sbox",E3536*0.5,IF(G3536="Tenda",E3536*0.5,E3536*0.2)))/100</f>
        <v>0.06</v>
      </c>
      <c r="M3536" s="2">
        <f>Table_ExternalData_15[[#This Row],[Price]]-Table_ExternalData_15[[#This Row],[Price]]*Table_ExternalData_15[[#This Row],[extra popust]]</f>
        <v>8.1592000000000002</v>
      </c>
      <c r="N3536" s="2">
        <f>IF(M3536&lt;I3536,M3536,I3536)</f>
        <v>8.1592000000000002</v>
      </c>
      <c r="O3536" s="12" t="str">
        <f>IF(N3536&lt;I3536,$U$1," ")</f>
        <v xml:space="preserve"> </v>
      </c>
      <c r="P3536" s="12" t="str">
        <f>IFERROR((O3536+30)," ")</f>
        <v xml:space="preserve"> </v>
      </c>
      <c r="Q3536" s="2">
        <f ca="1">IF(O3536=$U$1,N3536,"0")*1.22</f>
        <v>0</v>
      </c>
    </row>
    <row r="3537" spans="1:17" x14ac:dyDescent="0.25">
      <c r="A3537" t="s">
        <v>1176</v>
      </c>
      <c r="B3537" t="s">
        <v>1175</v>
      </c>
      <c r="C3537">
        <v>7480</v>
      </c>
      <c r="D3537">
        <v>3.16</v>
      </c>
      <c r="E3537">
        <f>IFERROR(VLOOKUP(Table_ExternalData_15[[#This Row],[Id]],Rabati!B:C,2,0),0)</f>
        <v>30</v>
      </c>
      <c r="F3537">
        <v>11</v>
      </c>
      <c r="G3537" t="str">
        <f>VLOOKUP(Table_ExternalData_15[[#This Row],[Id]],'Blagovna izdelek'!A:C,3,0)</f>
        <v>Digitus</v>
      </c>
      <c r="H3537">
        <f>Table_ExternalData_15[[#This Row],[Rabat]]*0.2</f>
        <v>6</v>
      </c>
      <c r="I3537" s="2">
        <f>Table_ExternalData_15[[#This Row],[Price]]-(Table_ExternalData_15[[#This Row],[Price]]*Table_ExternalData_15[[#This Row],[BB rabat]])/100</f>
        <v>2.9704000000000002</v>
      </c>
      <c r="J3537" s="2">
        <f>Table_ExternalData_15[[#This Row],[BB cena]]*Table_ExternalData_15[[#Headers],[1,22]]</f>
        <v>3.623888</v>
      </c>
      <c r="K3537" s="2">
        <f>Table_ExternalData_15[[#This Row],[Price]]*Table_ExternalData_15[[#Headers],[1,22]]</f>
        <v>3.8552</v>
      </c>
      <c r="L3537" s="7">
        <f>IF(G3537="White Shark",E3537*0.5,IF(G3537="Sbox",E3537*0.5,IF(G3537="Tenda",E3537*0.5,E3537*0.2)))/100</f>
        <v>0.06</v>
      </c>
      <c r="M3537" s="2">
        <f>Table_ExternalData_15[[#This Row],[Price]]-Table_ExternalData_15[[#This Row],[Price]]*Table_ExternalData_15[[#This Row],[extra popust]]</f>
        <v>2.9704000000000002</v>
      </c>
      <c r="N3537" s="2">
        <f>IF(M3537&lt;I3537,M3537,I3537)</f>
        <v>2.9704000000000002</v>
      </c>
      <c r="O3537" s="12" t="str">
        <f>IF(N3537&lt;I3537,$U$1," ")</f>
        <v xml:space="preserve"> </v>
      </c>
      <c r="P3537" s="12" t="str">
        <f>IFERROR((O3537+30)," ")</f>
        <v xml:space="preserve"> </v>
      </c>
      <c r="Q3537" s="2">
        <f ca="1">IF(O3537=$U$1,N3537,"0")*1.22</f>
        <v>0</v>
      </c>
    </row>
    <row r="3538" spans="1:17" x14ac:dyDescent="0.25">
      <c r="A3538" t="s">
        <v>1178</v>
      </c>
      <c r="B3538" t="s">
        <v>1177</v>
      </c>
      <c r="C3538">
        <v>7481</v>
      </c>
      <c r="D3538">
        <v>4.3899999999999997</v>
      </c>
      <c r="E3538">
        <f>IFERROR(VLOOKUP(Table_ExternalData_15[[#This Row],[Id]],Rabati!B:C,2,0),0)</f>
        <v>30</v>
      </c>
      <c r="F3538">
        <v>14</v>
      </c>
      <c r="G3538" t="str">
        <f>VLOOKUP(Table_ExternalData_15[[#This Row],[Id]],'Blagovna izdelek'!A:C,3,0)</f>
        <v>Digitus</v>
      </c>
      <c r="H3538">
        <f>Table_ExternalData_15[[#This Row],[Rabat]]*0.2</f>
        <v>6</v>
      </c>
      <c r="I3538" s="2">
        <f>Table_ExternalData_15[[#This Row],[Price]]-(Table_ExternalData_15[[#This Row],[Price]]*Table_ExternalData_15[[#This Row],[BB rabat]])/100</f>
        <v>4.1265999999999998</v>
      </c>
      <c r="J3538" s="2">
        <f>Table_ExternalData_15[[#This Row],[BB cena]]*Table_ExternalData_15[[#Headers],[1,22]]</f>
        <v>5.0344519999999999</v>
      </c>
      <c r="K3538" s="2">
        <f>Table_ExternalData_15[[#This Row],[Price]]*Table_ExternalData_15[[#Headers],[1,22]]</f>
        <v>5.3557999999999995</v>
      </c>
      <c r="L3538" s="7">
        <f>IF(G3538="White Shark",E3538*0.5,IF(G3538="Sbox",E3538*0.5,IF(G3538="Tenda",E3538*0.5,E3538*0.2)))/100</f>
        <v>0.06</v>
      </c>
      <c r="M3538" s="2">
        <f>Table_ExternalData_15[[#This Row],[Price]]-Table_ExternalData_15[[#This Row],[Price]]*Table_ExternalData_15[[#This Row],[extra popust]]</f>
        <v>4.1265999999999998</v>
      </c>
      <c r="N3538" s="2">
        <f>IF(M3538&lt;I3538,M3538,I3538)</f>
        <v>4.1265999999999998</v>
      </c>
      <c r="O3538" s="12" t="str">
        <f>IF(N3538&lt;I3538,$U$1," ")</f>
        <v xml:space="preserve"> </v>
      </c>
      <c r="P3538" s="12" t="str">
        <f>IFERROR((O3538+30)," ")</f>
        <v xml:space="preserve"> </v>
      </c>
      <c r="Q3538" s="2">
        <f ca="1">IF(O3538=$U$1,N3538,"0")*1.22</f>
        <v>0</v>
      </c>
    </row>
    <row r="3539" spans="1:17" x14ac:dyDescent="0.25">
      <c r="A3539" t="s">
        <v>1180</v>
      </c>
      <c r="B3539" t="s">
        <v>1179</v>
      </c>
      <c r="C3539">
        <v>7483</v>
      </c>
      <c r="D3539">
        <v>4.71</v>
      </c>
      <c r="E3539">
        <f>IFERROR(VLOOKUP(Table_ExternalData_15[[#This Row],[Id]],Rabati!B:C,2,0),0)</f>
        <v>30</v>
      </c>
      <c r="F3539">
        <v>0</v>
      </c>
      <c r="G3539" t="str">
        <f>VLOOKUP(Table_ExternalData_15[[#This Row],[Id]],'Blagovna izdelek'!A:C,3,0)</f>
        <v>Digitus</v>
      </c>
      <c r="H3539">
        <f>Table_ExternalData_15[[#This Row],[Rabat]]*0.2</f>
        <v>6</v>
      </c>
      <c r="I3539" s="2">
        <f>Table_ExternalData_15[[#This Row],[Price]]-(Table_ExternalData_15[[#This Row],[Price]]*Table_ExternalData_15[[#This Row],[BB rabat]])/100</f>
        <v>4.4274000000000004</v>
      </c>
      <c r="J3539" s="2">
        <f>Table_ExternalData_15[[#This Row],[BB cena]]*Table_ExternalData_15[[#Headers],[1,22]]</f>
        <v>5.4014280000000001</v>
      </c>
      <c r="K3539" s="2">
        <f>Table_ExternalData_15[[#This Row],[Price]]*Table_ExternalData_15[[#Headers],[1,22]]</f>
        <v>5.7462</v>
      </c>
      <c r="L3539" s="7">
        <f>IF(G3539="White Shark",E3539*0.5,IF(G3539="Sbox",E3539*0.5,IF(G3539="Tenda",E3539*0.5,E3539*0.2)))/100</f>
        <v>0.06</v>
      </c>
      <c r="M3539" s="2">
        <f>Table_ExternalData_15[[#This Row],[Price]]-Table_ExternalData_15[[#This Row],[Price]]*Table_ExternalData_15[[#This Row],[extra popust]]</f>
        <v>4.4274000000000004</v>
      </c>
      <c r="N3539" s="2">
        <f>IF(M3539&lt;I3539,M3539,I3539)</f>
        <v>4.4274000000000004</v>
      </c>
      <c r="O3539" s="12" t="str">
        <f>IF(N3539&lt;I3539,$U$1," ")</f>
        <v xml:space="preserve"> </v>
      </c>
      <c r="P3539" s="12" t="str">
        <f>IFERROR((O3539+30)," ")</f>
        <v xml:space="preserve"> </v>
      </c>
      <c r="Q3539" s="2">
        <f ca="1">IF(O3539=$U$1,N3539,"0")*1.22</f>
        <v>0</v>
      </c>
    </row>
    <row r="3540" spans="1:17" x14ac:dyDescent="0.25">
      <c r="A3540" t="s">
        <v>1200</v>
      </c>
      <c r="B3540" t="s">
        <v>1199</v>
      </c>
      <c r="C3540">
        <v>7495</v>
      </c>
      <c r="D3540">
        <v>1.33</v>
      </c>
      <c r="E3540">
        <f>IFERROR(VLOOKUP(Table_ExternalData_15[[#This Row],[Id]],Rabati!B:C,2,0),0)</f>
        <v>30</v>
      </c>
      <c r="F3540">
        <v>0</v>
      </c>
      <c r="G3540" t="str">
        <f>VLOOKUP(Table_ExternalData_15[[#This Row],[Id]],'Blagovna izdelek'!A:C,3,0)</f>
        <v>Digitus</v>
      </c>
      <c r="H3540">
        <f>Table_ExternalData_15[[#This Row],[Rabat]]*0.2</f>
        <v>6</v>
      </c>
      <c r="I3540" s="2">
        <f>Table_ExternalData_15[[#This Row],[Price]]-(Table_ExternalData_15[[#This Row],[Price]]*Table_ExternalData_15[[#This Row],[BB rabat]])/100</f>
        <v>1.2502</v>
      </c>
      <c r="J3540" s="2">
        <f>Table_ExternalData_15[[#This Row],[BB cena]]*Table_ExternalData_15[[#Headers],[1,22]]</f>
        <v>1.525244</v>
      </c>
      <c r="K3540" s="2">
        <f>Table_ExternalData_15[[#This Row],[Price]]*Table_ExternalData_15[[#Headers],[1,22]]</f>
        <v>1.6226</v>
      </c>
      <c r="L3540" s="7">
        <f>IF(G3540="White Shark",E3540*0.5,IF(G3540="Sbox",E3540*0.5,IF(G3540="Tenda",E3540*0.5,E3540*0.2)))/100</f>
        <v>0.06</v>
      </c>
      <c r="M3540" s="2">
        <f>Table_ExternalData_15[[#This Row],[Price]]-Table_ExternalData_15[[#This Row],[Price]]*Table_ExternalData_15[[#This Row],[extra popust]]</f>
        <v>1.2502</v>
      </c>
      <c r="N3540" s="2">
        <f>IF(M3540&lt;I3540,M3540,I3540)</f>
        <v>1.2502</v>
      </c>
      <c r="O3540" s="12" t="str">
        <f>IF(N3540&lt;I3540,$U$1," ")</f>
        <v xml:space="preserve"> </v>
      </c>
      <c r="P3540" s="12" t="str">
        <f>IFERROR((O3540+30)," ")</f>
        <v xml:space="preserve"> </v>
      </c>
      <c r="Q3540" s="2">
        <f ca="1">IF(O3540=$U$1,N3540,"0")*1.22</f>
        <v>0</v>
      </c>
    </row>
    <row r="3541" spans="1:17" x14ac:dyDescent="0.25">
      <c r="A3541" t="s">
        <v>1202</v>
      </c>
      <c r="B3541" t="s">
        <v>1201</v>
      </c>
      <c r="C3541">
        <v>7496</v>
      </c>
      <c r="D3541">
        <v>1.59</v>
      </c>
      <c r="E3541">
        <f>IFERROR(VLOOKUP(Table_ExternalData_15[[#This Row],[Id]],Rabati!B:C,2,0),0)</f>
        <v>30</v>
      </c>
      <c r="F3541">
        <v>56</v>
      </c>
      <c r="G3541" t="str">
        <f>VLOOKUP(Table_ExternalData_15[[#This Row],[Id]],'Blagovna izdelek'!A:C,3,0)</f>
        <v>Digitus</v>
      </c>
      <c r="H3541">
        <f>Table_ExternalData_15[[#This Row],[Rabat]]*0.2</f>
        <v>6</v>
      </c>
      <c r="I3541" s="2">
        <f>Table_ExternalData_15[[#This Row],[Price]]-(Table_ExternalData_15[[#This Row],[Price]]*Table_ExternalData_15[[#This Row],[BB rabat]])/100</f>
        <v>1.4946000000000002</v>
      </c>
      <c r="J3541" s="2">
        <f>Table_ExternalData_15[[#This Row],[BB cena]]*Table_ExternalData_15[[#Headers],[1,22]]</f>
        <v>1.8234120000000003</v>
      </c>
      <c r="K3541" s="2">
        <f>Table_ExternalData_15[[#This Row],[Price]]*Table_ExternalData_15[[#Headers],[1,22]]</f>
        <v>1.9398</v>
      </c>
      <c r="L3541" s="7">
        <f>IF(G3541="White Shark",E3541*0.5,IF(G3541="Sbox",E3541*0.5,IF(G3541="Tenda",E3541*0.5,E3541*0.2)))/100</f>
        <v>0.06</v>
      </c>
      <c r="M3541" s="2">
        <f>Table_ExternalData_15[[#This Row],[Price]]-Table_ExternalData_15[[#This Row],[Price]]*Table_ExternalData_15[[#This Row],[extra popust]]</f>
        <v>1.4946000000000002</v>
      </c>
      <c r="N3541" s="2">
        <f>IF(M3541&lt;I3541,M3541,I3541)</f>
        <v>1.4946000000000002</v>
      </c>
      <c r="O3541" s="12" t="str">
        <f>IF(N3541&lt;I3541,$U$1," ")</f>
        <v xml:space="preserve"> </v>
      </c>
      <c r="P3541" s="12" t="str">
        <f>IFERROR((O3541+30)," ")</f>
        <v xml:space="preserve"> </v>
      </c>
      <c r="Q3541" s="2">
        <f ca="1">IF(O3541=$U$1,N3541,"0")*1.22</f>
        <v>0</v>
      </c>
    </row>
    <row r="3542" spans="1:17" x14ac:dyDescent="0.25">
      <c r="A3542" t="s">
        <v>1204</v>
      </c>
      <c r="B3542" t="s">
        <v>1203</v>
      </c>
      <c r="C3542">
        <v>7497</v>
      </c>
      <c r="D3542">
        <v>2.4900000000000002</v>
      </c>
      <c r="E3542">
        <f>IFERROR(VLOOKUP(Table_ExternalData_15[[#This Row],[Id]],Rabati!B:C,2,0),0)</f>
        <v>30</v>
      </c>
      <c r="F3542">
        <v>0</v>
      </c>
      <c r="G3542" t="str">
        <f>VLOOKUP(Table_ExternalData_15[[#This Row],[Id]],'Blagovna izdelek'!A:C,3,0)</f>
        <v>Digitus</v>
      </c>
      <c r="H3542">
        <f>Table_ExternalData_15[[#This Row],[Rabat]]*0.2</f>
        <v>6</v>
      </c>
      <c r="I3542" s="2">
        <f>Table_ExternalData_15[[#This Row],[Price]]-(Table_ExternalData_15[[#This Row],[Price]]*Table_ExternalData_15[[#This Row],[BB rabat]])/100</f>
        <v>2.3406000000000002</v>
      </c>
      <c r="J3542" s="2">
        <f>Table_ExternalData_15[[#This Row],[BB cena]]*Table_ExternalData_15[[#Headers],[1,22]]</f>
        <v>2.8555320000000002</v>
      </c>
      <c r="K3542" s="2">
        <f>Table_ExternalData_15[[#This Row],[Price]]*Table_ExternalData_15[[#Headers],[1,22]]</f>
        <v>3.0378000000000003</v>
      </c>
      <c r="L3542" s="7">
        <f>IF(G3542="White Shark",E3542*0.5,IF(G3542="Sbox",E3542*0.5,IF(G3542="Tenda",E3542*0.5,E3542*0.2)))/100</f>
        <v>0.06</v>
      </c>
      <c r="M3542" s="2">
        <f>Table_ExternalData_15[[#This Row],[Price]]-Table_ExternalData_15[[#This Row],[Price]]*Table_ExternalData_15[[#This Row],[extra popust]]</f>
        <v>2.3406000000000002</v>
      </c>
      <c r="N3542" s="2">
        <f>IF(M3542&lt;I3542,M3542,I3542)</f>
        <v>2.3406000000000002</v>
      </c>
      <c r="O3542" s="12" t="str">
        <f>IF(N3542&lt;I3542,$U$1," ")</f>
        <v xml:space="preserve"> </v>
      </c>
      <c r="P3542" s="12" t="str">
        <f>IFERROR((O3542+30)," ")</f>
        <v xml:space="preserve"> </v>
      </c>
      <c r="Q3542" s="2">
        <f ca="1">IF(O3542=$U$1,N3542,"0")*1.22</f>
        <v>0</v>
      </c>
    </row>
    <row r="3543" spans="1:17" x14ac:dyDescent="0.25">
      <c r="A3543" t="s">
        <v>1206</v>
      </c>
      <c r="B3543" t="s">
        <v>1205</v>
      </c>
      <c r="C3543">
        <v>7498</v>
      </c>
      <c r="D3543">
        <v>2.14</v>
      </c>
      <c r="E3543">
        <f>IFERROR(VLOOKUP(Table_ExternalData_15[[#This Row],[Id]],Rabati!B:C,2,0),0)</f>
        <v>30</v>
      </c>
      <c r="F3543">
        <v>0</v>
      </c>
      <c r="G3543" t="str">
        <f>VLOOKUP(Table_ExternalData_15[[#This Row],[Id]],'Blagovna izdelek'!A:C,3,0)</f>
        <v>Digitus</v>
      </c>
      <c r="H3543">
        <f>Table_ExternalData_15[[#This Row],[Rabat]]*0.2</f>
        <v>6</v>
      </c>
      <c r="I3543" s="2">
        <f>Table_ExternalData_15[[#This Row],[Price]]-(Table_ExternalData_15[[#This Row],[Price]]*Table_ExternalData_15[[#This Row],[BB rabat]])/100</f>
        <v>2.0116000000000001</v>
      </c>
      <c r="J3543" s="2">
        <f>Table_ExternalData_15[[#This Row],[BB cena]]*Table_ExternalData_15[[#Headers],[1,22]]</f>
        <v>2.4541520000000001</v>
      </c>
      <c r="K3543" s="2">
        <f>Table_ExternalData_15[[#This Row],[Price]]*Table_ExternalData_15[[#Headers],[1,22]]</f>
        <v>2.6108000000000002</v>
      </c>
      <c r="L3543" s="7">
        <f>IF(G3543="White Shark",E3543*0.5,IF(G3543="Sbox",E3543*0.5,IF(G3543="Tenda",E3543*0.5,E3543*0.2)))/100</f>
        <v>0.06</v>
      </c>
      <c r="M3543" s="2">
        <f>Table_ExternalData_15[[#This Row],[Price]]-Table_ExternalData_15[[#This Row],[Price]]*Table_ExternalData_15[[#This Row],[extra popust]]</f>
        <v>2.0116000000000001</v>
      </c>
      <c r="N3543" s="2">
        <f>IF(M3543&lt;I3543,M3543,I3543)</f>
        <v>2.0116000000000001</v>
      </c>
      <c r="O3543" s="12" t="str">
        <f>IF(N3543&lt;I3543,$U$1," ")</f>
        <v xml:space="preserve"> </v>
      </c>
      <c r="P3543" s="12" t="str">
        <f>IFERROR((O3543+30)," ")</f>
        <v xml:space="preserve"> </v>
      </c>
      <c r="Q3543" s="2">
        <f ca="1">IF(O3543=$U$1,N3543,"0")*1.22</f>
        <v>0</v>
      </c>
    </row>
    <row r="3544" spans="1:17" x14ac:dyDescent="0.25">
      <c r="A3544" t="s">
        <v>1208</v>
      </c>
      <c r="B3544" t="s">
        <v>1207</v>
      </c>
      <c r="C3544">
        <v>7499</v>
      </c>
      <c r="D3544">
        <v>2.98</v>
      </c>
      <c r="E3544">
        <f>IFERROR(VLOOKUP(Table_ExternalData_15[[#This Row],[Id]],Rabati!B:C,2,0),0)</f>
        <v>30</v>
      </c>
      <c r="F3544">
        <v>28</v>
      </c>
      <c r="G3544" t="str">
        <f>VLOOKUP(Table_ExternalData_15[[#This Row],[Id]],'Blagovna izdelek'!A:C,3,0)</f>
        <v>Digitus</v>
      </c>
      <c r="H3544">
        <f>Table_ExternalData_15[[#This Row],[Rabat]]*0.2</f>
        <v>6</v>
      </c>
      <c r="I3544" s="2">
        <f>Table_ExternalData_15[[#This Row],[Price]]-(Table_ExternalData_15[[#This Row],[Price]]*Table_ExternalData_15[[#This Row],[BB rabat]])/100</f>
        <v>2.8012000000000001</v>
      </c>
      <c r="J3544" s="2">
        <f>Table_ExternalData_15[[#This Row],[BB cena]]*Table_ExternalData_15[[#Headers],[1,22]]</f>
        <v>3.4174640000000003</v>
      </c>
      <c r="K3544" s="2">
        <f>Table_ExternalData_15[[#This Row],[Price]]*Table_ExternalData_15[[#Headers],[1,22]]</f>
        <v>3.6355999999999997</v>
      </c>
      <c r="L3544" s="7">
        <f>IF(G3544="White Shark",E3544*0.5,IF(G3544="Sbox",E3544*0.5,IF(G3544="Tenda",E3544*0.5,E3544*0.2)))/100</f>
        <v>0.06</v>
      </c>
      <c r="M3544" s="2">
        <f>Table_ExternalData_15[[#This Row],[Price]]-Table_ExternalData_15[[#This Row],[Price]]*Table_ExternalData_15[[#This Row],[extra popust]]</f>
        <v>2.8012000000000001</v>
      </c>
      <c r="N3544" s="2">
        <f>IF(M3544&lt;I3544,M3544,I3544)</f>
        <v>2.8012000000000001</v>
      </c>
      <c r="O3544" s="12" t="str">
        <f>IF(N3544&lt;I3544,$U$1," ")</f>
        <v xml:space="preserve"> </v>
      </c>
      <c r="P3544" s="12" t="str">
        <f>IFERROR((O3544+30)," ")</f>
        <v xml:space="preserve"> </v>
      </c>
      <c r="Q3544" s="2">
        <f ca="1">IF(O3544=$U$1,N3544,"0")*1.22</f>
        <v>0</v>
      </c>
    </row>
    <row r="3545" spans="1:17" x14ac:dyDescent="0.25">
      <c r="A3545" t="s">
        <v>1210</v>
      </c>
      <c r="B3545" t="s">
        <v>1209</v>
      </c>
      <c r="C3545">
        <v>7500</v>
      </c>
      <c r="D3545">
        <v>1.03</v>
      </c>
      <c r="E3545">
        <f>IFERROR(VLOOKUP(Table_ExternalData_15[[#This Row],[Id]],Rabati!B:C,2,0),0)</f>
        <v>30</v>
      </c>
      <c r="F3545">
        <v>63</v>
      </c>
      <c r="G3545" t="str">
        <f>VLOOKUP(Table_ExternalData_15[[#This Row],[Id]],'Blagovna izdelek'!A:C,3,0)</f>
        <v>Digitus</v>
      </c>
      <c r="H3545">
        <f>Table_ExternalData_15[[#This Row],[Rabat]]*0.2</f>
        <v>6</v>
      </c>
      <c r="I3545" s="2">
        <f>Table_ExternalData_15[[#This Row],[Price]]-(Table_ExternalData_15[[#This Row],[Price]]*Table_ExternalData_15[[#This Row],[BB rabat]])/100</f>
        <v>0.96820000000000006</v>
      </c>
      <c r="J3545" s="2">
        <f>Table_ExternalData_15[[#This Row],[BB cena]]*Table_ExternalData_15[[#Headers],[1,22]]</f>
        <v>1.1812040000000001</v>
      </c>
      <c r="K3545" s="2">
        <f>Table_ExternalData_15[[#This Row],[Price]]*Table_ExternalData_15[[#Headers],[1,22]]</f>
        <v>1.2565999999999999</v>
      </c>
      <c r="L3545" s="7">
        <f>IF(G3545="White Shark",E3545*0.5,IF(G3545="Sbox",E3545*0.5,IF(G3545="Tenda",E3545*0.5,E3545*0.2)))/100</f>
        <v>0.06</v>
      </c>
      <c r="M3545" s="2">
        <f>Table_ExternalData_15[[#This Row],[Price]]-Table_ExternalData_15[[#This Row],[Price]]*Table_ExternalData_15[[#This Row],[extra popust]]</f>
        <v>0.96820000000000006</v>
      </c>
      <c r="N3545" s="2">
        <f>IF(M3545&lt;I3545,M3545,I3545)</f>
        <v>0.96820000000000006</v>
      </c>
      <c r="O3545" s="12" t="str">
        <f>IF(N3545&lt;I3545,$U$1," ")</f>
        <v xml:space="preserve"> </v>
      </c>
      <c r="P3545" s="12" t="str">
        <f>IFERROR((O3545+30)," ")</f>
        <v xml:space="preserve"> </v>
      </c>
      <c r="Q3545" s="2">
        <f ca="1">IF(O3545=$U$1,N3545,"0")*1.22</f>
        <v>0</v>
      </c>
    </row>
    <row r="3546" spans="1:17" x14ac:dyDescent="0.25">
      <c r="A3546" t="s">
        <v>1214</v>
      </c>
      <c r="B3546" t="s">
        <v>1213</v>
      </c>
      <c r="C3546">
        <v>7502</v>
      </c>
      <c r="D3546">
        <v>1.45</v>
      </c>
      <c r="E3546">
        <f>IFERROR(VLOOKUP(Table_ExternalData_15[[#This Row],[Id]],Rabati!B:C,2,0),0)</f>
        <v>30</v>
      </c>
      <c r="F3546">
        <v>91</v>
      </c>
      <c r="G3546" t="str">
        <f>VLOOKUP(Table_ExternalData_15[[#This Row],[Id]],'Blagovna izdelek'!A:C,3,0)</f>
        <v>Digitus</v>
      </c>
      <c r="H3546">
        <f>Table_ExternalData_15[[#This Row],[Rabat]]*0.2</f>
        <v>6</v>
      </c>
      <c r="I3546" s="2">
        <f>Table_ExternalData_15[[#This Row],[Price]]-(Table_ExternalData_15[[#This Row],[Price]]*Table_ExternalData_15[[#This Row],[BB rabat]])/100</f>
        <v>1.363</v>
      </c>
      <c r="J3546" s="2">
        <f>Table_ExternalData_15[[#This Row],[BB cena]]*Table_ExternalData_15[[#Headers],[1,22]]</f>
        <v>1.66286</v>
      </c>
      <c r="K3546" s="2">
        <f>Table_ExternalData_15[[#This Row],[Price]]*Table_ExternalData_15[[#Headers],[1,22]]</f>
        <v>1.7689999999999999</v>
      </c>
      <c r="L3546" s="7">
        <f>IF(G3546="White Shark",E3546*0.5,IF(G3546="Sbox",E3546*0.5,IF(G3546="Tenda",E3546*0.5,E3546*0.2)))/100</f>
        <v>0.06</v>
      </c>
      <c r="M3546" s="2">
        <f>Table_ExternalData_15[[#This Row],[Price]]-Table_ExternalData_15[[#This Row],[Price]]*Table_ExternalData_15[[#This Row],[extra popust]]</f>
        <v>1.363</v>
      </c>
      <c r="N3546" s="2">
        <f>IF(M3546&lt;I3546,M3546,I3546)</f>
        <v>1.363</v>
      </c>
      <c r="O3546" s="12" t="str">
        <f>IF(N3546&lt;I3546,$U$1," ")</f>
        <v xml:space="preserve"> </v>
      </c>
      <c r="P3546" s="12" t="str">
        <f>IFERROR((O3546+30)," ")</f>
        <v xml:space="preserve"> </v>
      </c>
      <c r="Q3546" s="2">
        <f ca="1">IF(O3546=$U$1,N3546,"0")*1.22</f>
        <v>0</v>
      </c>
    </row>
    <row r="3547" spans="1:17" x14ac:dyDescent="0.25">
      <c r="A3547" t="s">
        <v>1216</v>
      </c>
      <c r="B3547" t="s">
        <v>1215</v>
      </c>
      <c r="C3547">
        <v>7503</v>
      </c>
      <c r="D3547">
        <v>1.45</v>
      </c>
      <c r="E3547">
        <f>IFERROR(VLOOKUP(Table_ExternalData_15[[#This Row],[Id]],Rabati!B:C,2,0),0)</f>
        <v>30</v>
      </c>
      <c r="F3547">
        <v>40</v>
      </c>
      <c r="G3547" t="str">
        <f>VLOOKUP(Table_ExternalData_15[[#This Row],[Id]],'Blagovna izdelek'!A:C,3,0)</f>
        <v>Digitus</v>
      </c>
      <c r="H3547">
        <f>Table_ExternalData_15[[#This Row],[Rabat]]*0.2</f>
        <v>6</v>
      </c>
      <c r="I3547" s="2">
        <f>Table_ExternalData_15[[#This Row],[Price]]-(Table_ExternalData_15[[#This Row],[Price]]*Table_ExternalData_15[[#This Row],[BB rabat]])/100</f>
        <v>1.363</v>
      </c>
      <c r="J3547" s="2">
        <f>Table_ExternalData_15[[#This Row],[BB cena]]*Table_ExternalData_15[[#Headers],[1,22]]</f>
        <v>1.66286</v>
      </c>
      <c r="K3547" s="2">
        <f>Table_ExternalData_15[[#This Row],[Price]]*Table_ExternalData_15[[#Headers],[1,22]]</f>
        <v>1.7689999999999999</v>
      </c>
      <c r="L3547" s="7">
        <f>IF(G3547="White Shark",E3547*0.5,IF(G3547="Sbox",E3547*0.5,IF(G3547="Tenda",E3547*0.5,E3547*0.2)))/100</f>
        <v>0.06</v>
      </c>
      <c r="M3547" s="2">
        <f>Table_ExternalData_15[[#This Row],[Price]]-Table_ExternalData_15[[#This Row],[Price]]*Table_ExternalData_15[[#This Row],[extra popust]]</f>
        <v>1.363</v>
      </c>
      <c r="N3547" s="2">
        <f>IF(M3547&lt;I3547,M3547,I3547)</f>
        <v>1.363</v>
      </c>
      <c r="O3547" s="12" t="str">
        <f>IF(N3547&lt;I3547,$U$1," ")</f>
        <v xml:space="preserve"> </v>
      </c>
      <c r="P3547" s="12" t="str">
        <f>IFERROR((O3547+30)," ")</f>
        <v xml:space="preserve"> </v>
      </c>
      <c r="Q3547" s="2">
        <f ca="1">IF(O3547=$U$1,N3547,"0")*1.22</f>
        <v>0</v>
      </c>
    </row>
    <row r="3548" spans="1:17" x14ac:dyDescent="0.25">
      <c r="A3548" t="s">
        <v>1219</v>
      </c>
      <c r="B3548" t="s">
        <v>1218</v>
      </c>
      <c r="C3548">
        <v>7505</v>
      </c>
      <c r="D3548">
        <v>1.17</v>
      </c>
      <c r="E3548">
        <f>IFERROR(VLOOKUP(Table_ExternalData_15[[#This Row],[Id]],Rabati!B:C,2,0),0)</f>
        <v>30</v>
      </c>
      <c r="F3548">
        <v>0</v>
      </c>
      <c r="G3548" t="str">
        <f>VLOOKUP(Table_ExternalData_15[[#This Row],[Id]],'Blagovna izdelek'!A:C,3,0)</f>
        <v>Digitus</v>
      </c>
      <c r="H3548">
        <f>Table_ExternalData_15[[#This Row],[Rabat]]*0.2</f>
        <v>6</v>
      </c>
      <c r="I3548" s="2">
        <f>Table_ExternalData_15[[#This Row],[Price]]-(Table_ExternalData_15[[#This Row],[Price]]*Table_ExternalData_15[[#This Row],[BB rabat]])/100</f>
        <v>1.0997999999999999</v>
      </c>
      <c r="J3548" s="2">
        <f>Table_ExternalData_15[[#This Row],[BB cena]]*Table_ExternalData_15[[#Headers],[1,22]]</f>
        <v>1.3417559999999997</v>
      </c>
      <c r="K3548" s="2">
        <f>Table_ExternalData_15[[#This Row],[Price]]*Table_ExternalData_15[[#Headers],[1,22]]</f>
        <v>1.4273999999999998</v>
      </c>
      <c r="L3548" s="7">
        <f>IF(G3548="White Shark",E3548*0.5,IF(G3548="Sbox",E3548*0.5,IF(G3548="Tenda",E3548*0.5,E3548*0.2)))/100</f>
        <v>0.06</v>
      </c>
      <c r="M3548" s="2">
        <f>Table_ExternalData_15[[#This Row],[Price]]-Table_ExternalData_15[[#This Row],[Price]]*Table_ExternalData_15[[#This Row],[extra popust]]</f>
        <v>1.0997999999999999</v>
      </c>
      <c r="N3548" s="2">
        <f>IF(M3548&lt;I3548,M3548,I3548)</f>
        <v>1.0997999999999999</v>
      </c>
      <c r="O3548" s="12" t="str">
        <f>IF(N3548&lt;I3548,$U$1," ")</f>
        <v xml:space="preserve"> </v>
      </c>
      <c r="P3548" s="12" t="str">
        <f>IFERROR((O3548+30)," ")</f>
        <v xml:space="preserve"> </v>
      </c>
      <c r="Q3548" s="2">
        <f ca="1">IF(O3548=$U$1,N3548,"0")*1.22</f>
        <v>0</v>
      </c>
    </row>
    <row r="3549" spans="1:17" x14ac:dyDescent="0.25">
      <c r="A3549" t="s">
        <v>1221</v>
      </c>
      <c r="B3549" t="s">
        <v>1220</v>
      </c>
      <c r="C3549">
        <v>7507</v>
      </c>
      <c r="D3549">
        <v>1.82</v>
      </c>
      <c r="E3549">
        <f>IFERROR(VLOOKUP(Table_ExternalData_15[[#This Row],[Id]],Rabati!B:C,2,0),0)</f>
        <v>30</v>
      </c>
      <c r="F3549">
        <v>197</v>
      </c>
      <c r="G3549" t="str">
        <f>VLOOKUP(Table_ExternalData_15[[#This Row],[Id]],'Blagovna izdelek'!A:C,3,0)</f>
        <v>Digitus</v>
      </c>
      <c r="H3549">
        <f>Table_ExternalData_15[[#This Row],[Rabat]]*0.2</f>
        <v>6</v>
      </c>
      <c r="I3549" s="2">
        <f>Table_ExternalData_15[[#This Row],[Price]]-(Table_ExternalData_15[[#This Row],[Price]]*Table_ExternalData_15[[#This Row],[BB rabat]])/100</f>
        <v>1.7108000000000001</v>
      </c>
      <c r="J3549" s="2">
        <f>Table_ExternalData_15[[#This Row],[BB cena]]*Table_ExternalData_15[[#Headers],[1,22]]</f>
        <v>2.0871759999999999</v>
      </c>
      <c r="K3549" s="2">
        <f>Table_ExternalData_15[[#This Row],[Price]]*Table_ExternalData_15[[#Headers],[1,22]]</f>
        <v>2.2204000000000002</v>
      </c>
      <c r="L3549" s="7">
        <f>IF(G3549="White Shark",E3549*0.5,IF(G3549="Sbox",E3549*0.5,IF(G3549="Tenda",E3549*0.5,E3549*0.2)))/100</f>
        <v>0.06</v>
      </c>
      <c r="M3549" s="2">
        <f>Table_ExternalData_15[[#This Row],[Price]]-Table_ExternalData_15[[#This Row],[Price]]*Table_ExternalData_15[[#This Row],[extra popust]]</f>
        <v>1.7108000000000001</v>
      </c>
      <c r="N3549" s="2">
        <f>IF(M3549&lt;I3549,M3549,I3549)</f>
        <v>1.7108000000000001</v>
      </c>
      <c r="O3549" s="12" t="str">
        <f>IF(N3549&lt;I3549,$U$1," ")</f>
        <v xml:space="preserve"> </v>
      </c>
      <c r="P3549" s="12" t="str">
        <f>IFERROR((O3549+30)," ")</f>
        <v xml:space="preserve"> </v>
      </c>
      <c r="Q3549" s="2">
        <f ca="1">IF(O3549=$U$1,N3549,"0")*1.22</f>
        <v>0</v>
      </c>
    </row>
    <row r="3550" spans="1:17" x14ac:dyDescent="0.25">
      <c r="A3550" t="s">
        <v>1223</v>
      </c>
      <c r="B3550" t="s">
        <v>1222</v>
      </c>
      <c r="C3550">
        <v>7508</v>
      </c>
      <c r="D3550">
        <v>1.65</v>
      </c>
      <c r="E3550">
        <f>IFERROR(VLOOKUP(Table_ExternalData_15[[#This Row],[Id]],Rabati!B:C,2,0),0)</f>
        <v>30</v>
      </c>
      <c r="F3550">
        <v>131</v>
      </c>
      <c r="G3550" t="str">
        <f>VLOOKUP(Table_ExternalData_15[[#This Row],[Id]],'Blagovna izdelek'!A:C,3,0)</f>
        <v>Digitus</v>
      </c>
      <c r="H3550">
        <f>Table_ExternalData_15[[#This Row],[Rabat]]*0.2</f>
        <v>6</v>
      </c>
      <c r="I3550" s="2">
        <f>Table_ExternalData_15[[#This Row],[Price]]-(Table_ExternalData_15[[#This Row],[Price]]*Table_ExternalData_15[[#This Row],[BB rabat]])/100</f>
        <v>1.5509999999999999</v>
      </c>
      <c r="J3550" s="2">
        <f>Table_ExternalData_15[[#This Row],[BB cena]]*Table_ExternalData_15[[#Headers],[1,22]]</f>
        <v>1.8922199999999998</v>
      </c>
      <c r="K3550" s="2">
        <f>Table_ExternalData_15[[#This Row],[Price]]*Table_ExternalData_15[[#Headers],[1,22]]</f>
        <v>2.0129999999999999</v>
      </c>
      <c r="L3550" s="7">
        <f>IF(G3550="White Shark",E3550*0.5,IF(G3550="Sbox",E3550*0.5,IF(G3550="Tenda",E3550*0.5,E3550*0.2)))/100</f>
        <v>0.06</v>
      </c>
      <c r="M3550" s="2">
        <f>Table_ExternalData_15[[#This Row],[Price]]-Table_ExternalData_15[[#This Row],[Price]]*Table_ExternalData_15[[#This Row],[extra popust]]</f>
        <v>1.5509999999999999</v>
      </c>
      <c r="N3550" s="2">
        <f>IF(M3550&lt;I3550,M3550,I3550)</f>
        <v>1.5509999999999999</v>
      </c>
      <c r="O3550" s="12" t="str">
        <f>IF(N3550&lt;I3550,$U$1," ")</f>
        <v xml:space="preserve"> </v>
      </c>
      <c r="P3550" s="12" t="str">
        <f>IFERROR((O3550+30)," ")</f>
        <v xml:space="preserve"> </v>
      </c>
      <c r="Q3550" s="2">
        <f ca="1">IF(O3550=$U$1,N3550,"0")*1.22</f>
        <v>0</v>
      </c>
    </row>
    <row r="3551" spans="1:17" x14ac:dyDescent="0.25">
      <c r="A3551" t="s">
        <v>1225</v>
      </c>
      <c r="B3551" t="s">
        <v>1224</v>
      </c>
      <c r="C3551">
        <v>7509</v>
      </c>
      <c r="D3551">
        <v>0.45</v>
      </c>
      <c r="E3551">
        <f>IFERROR(VLOOKUP(Table_ExternalData_15[[#This Row],[Id]],Rabati!B:C,2,0),0)</f>
        <v>0</v>
      </c>
      <c r="F3551">
        <v>1401</v>
      </c>
      <c r="G3551" t="str">
        <f>VLOOKUP(Table_ExternalData_15[[#This Row],[Id]],'Blagovna izdelek'!A:C,3,0)</f>
        <v>Digitus</v>
      </c>
      <c r="H3551">
        <f>Table_ExternalData_15[[#This Row],[Rabat]]*0.2</f>
        <v>0</v>
      </c>
      <c r="I3551" s="2">
        <f>Table_ExternalData_15[[#This Row],[Price]]-(Table_ExternalData_15[[#This Row],[Price]]*Table_ExternalData_15[[#This Row],[BB rabat]])/100</f>
        <v>0.45</v>
      </c>
      <c r="J3551" s="2">
        <f>Table_ExternalData_15[[#This Row],[BB cena]]*Table_ExternalData_15[[#Headers],[1,22]]</f>
        <v>0.54900000000000004</v>
      </c>
      <c r="K3551" s="2">
        <f>Table_ExternalData_15[[#This Row],[Price]]*Table_ExternalData_15[[#Headers],[1,22]]</f>
        <v>0.54900000000000004</v>
      </c>
      <c r="L3551" s="7">
        <f>IF(G3551="White Shark",E3551*0.5,IF(G3551="Sbox",E3551*0.5,IF(G3551="Tenda",E3551*0.5,E3551*0.2)))/100</f>
        <v>0</v>
      </c>
      <c r="M3551" s="2">
        <f>Table_ExternalData_15[[#This Row],[Price]]-Table_ExternalData_15[[#This Row],[Price]]*Table_ExternalData_15[[#This Row],[extra popust]]</f>
        <v>0.45</v>
      </c>
      <c r="N3551" s="2">
        <f>IF(M3551&lt;I3551,M3551,I3551)</f>
        <v>0.45</v>
      </c>
      <c r="O3551" s="12" t="str">
        <f>IF(N3551&lt;I3551,$U$1," ")</f>
        <v xml:space="preserve"> </v>
      </c>
      <c r="P3551" s="12" t="str">
        <f>IFERROR((O3551+30)," ")</f>
        <v xml:space="preserve"> </v>
      </c>
      <c r="Q3551" s="2">
        <f ca="1">IF(O3551=$U$1,N3551,"0")*1.22</f>
        <v>0</v>
      </c>
    </row>
    <row r="3552" spans="1:17" x14ac:dyDescent="0.25">
      <c r="A3552" t="s">
        <v>1227</v>
      </c>
      <c r="B3552" t="s">
        <v>1226</v>
      </c>
      <c r="C3552">
        <v>7510</v>
      </c>
      <c r="D3552">
        <v>2.2400000000000002</v>
      </c>
      <c r="E3552">
        <f>IFERROR(VLOOKUP(Table_ExternalData_15[[#This Row],[Id]],Rabati!B:C,2,0),0)</f>
        <v>30</v>
      </c>
      <c r="F3552">
        <v>32</v>
      </c>
      <c r="G3552" t="str">
        <f>VLOOKUP(Table_ExternalData_15[[#This Row],[Id]],'Blagovna izdelek'!A:C,3,0)</f>
        <v>Digitus</v>
      </c>
      <c r="H3552">
        <f>Table_ExternalData_15[[#This Row],[Rabat]]*0.2</f>
        <v>6</v>
      </c>
      <c r="I3552" s="2">
        <f>Table_ExternalData_15[[#This Row],[Price]]-(Table_ExternalData_15[[#This Row],[Price]]*Table_ExternalData_15[[#This Row],[BB rabat]])/100</f>
        <v>2.1056000000000004</v>
      </c>
      <c r="J3552" s="2">
        <f>Table_ExternalData_15[[#This Row],[BB cena]]*Table_ExternalData_15[[#Headers],[1,22]]</f>
        <v>2.5688320000000004</v>
      </c>
      <c r="K3552" s="2">
        <f>Table_ExternalData_15[[#This Row],[Price]]*Table_ExternalData_15[[#Headers],[1,22]]</f>
        <v>2.7328000000000001</v>
      </c>
      <c r="L3552" s="7">
        <f>IF(G3552="White Shark",E3552*0.5,IF(G3552="Sbox",E3552*0.5,IF(G3552="Tenda",E3552*0.5,E3552*0.2)))/100</f>
        <v>0.06</v>
      </c>
      <c r="M3552" s="2">
        <f>Table_ExternalData_15[[#This Row],[Price]]-Table_ExternalData_15[[#This Row],[Price]]*Table_ExternalData_15[[#This Row],[extra popust]]</f>
        <v>2.1056000000000004</v>
      </c>
      <c r="N3552" s="2">
        <f>IF(M3552&lt;I3552,M3552,I3552)</f>
        <v>2.1056000000000004</v>
      </c>
      <c r="O3552" s="12" t="str">
        <f>IF(N3552&lt;I3552,$U$1," ")</f>
        <v xml:space="preserve"> </v>
      </c>
      <c r="P3552" s="12" t="str">
        <f>IFERROR((O3552+30)," ")</f>
        <v xml:space="preserve"> </v>
      </c>
      <c r="Q3552" s="2">
        <f ca="1">IF(O3552=$U$1,N3552,"0")*1.22</f>
        <v>0</v>
      </c>
    </row>
    <row r="3553" spans="1:17" x14ac:dyDescent="0.25">
      <c r="A3553" t="s">
        <v>1229</v>
      </c>
      <c r="B3553" t="s">
        <v>1228</v>
      </c>
      <c r="C3553">
        <v>7511</v>
      </c>
      <c r="D3553">
        <v>2.2400000000000002</v>
      </c>
      <c r="E3553">
        <f>IFERROR(VLOOKUP(Table_ExternalData_15[[#This Row],[Id]],Rabati!B:C,2,0),0)</f>
        <v>30</v>
      </c>
      <c r="F3553">
        <v>0</v>
      </c>
      <c r="G3553" t="str">
        <f>VLOOKUP(Table_ExternalData_15[[#This Row],[Id]],'Blagovna izdelek'!A:C,3,0)</f>
        <v>Digitus</v>
      </c>
      <c r="H3553">
        <f>Table_ExternalData_15[[#This Row],[Rabat]]*0.2</f>
        <v>6</v>
      </c>
      <c r="I3553" s="2">
        <f>Table_ExternalData_15[[#This Row],[Price]]-(Table_ExternalData_15[[#This Row],[Price]]*Table_ExternalData_15[[#This Row],[BB rabat]])/100</f>
        <v>2.1056000000000004</v>
      </c>
      <c r="J3553" s="2">
        <f>Table_ExternalData_15[[#This Row],[BB cena]]*Table_ExternalData_15[[#Headers],[1,22]]</f>
        <v>2.5688320000000004</v>
      </c>
      <c r="K3553" s="2">
        <f>Table_ExternalData_15[[#This Row],[Price]]*Table_ExternalData_15[[#Headers],[1,22]]</f>
        <v>2.7328000000000001</v>
      </c>
      <c r="L3553" s="7">
        <f>IF(G3553="White Shark",E3553*0.5,IF(G3553="Sbox",E3553*0.5,IF(G3553="Tenda",E3553*0.5,E3553*0.2)))/100</f>
        <v>0.06</v>
      </c>
      <c r="M3553" s="2">
        <f>Table_ExternalData_15[[#This Row],[Price]]-Table_ExternalData_15[[#This Row],[Price]]*Table_ExternalData_15[[#This Row],[extra popust]]</f>
        <v>2.1056000000000004</v>
      </c>
      <c r="N3553" s="2">
        <f>IF(M3553&lt;I3553,M3553,I3553)</f>
        <v>2.1056000000000004</v>
      </c>
      <c r="O3553" s="12" t="str">
        <f>IF(N3553&lt;I3553,$U$1," ")</f>
        <v xml:space="preserve"> </v>
      </c>
      <c r="P3553" s="12" t="str">
        <f>IFERROR((O3553+30)," ")</f>
        <v xml:space="preserve"> </v>
      </c>
      <c r="Q3553" s="2">
        <f ca="1">IF(O3553=$U$1,N3553,"0")*1.22</f>
        <v>0</v>
      </c>
    </row>
    <row r="3554" spans="1:17" x14ac:dyDescent="0.25">
      <c r="A3554" t="s">
        <v>1231</v>
      </c>
      <c r="B3554" t="s">
        <v>1230</v>
      </c>
      <c r="C3554">
        <v>7512</v>
      </c>
      <c r="D3554">
        <v>3.26</v>
      </c>
      <c r="E3554">
        <f>IFERROR(VLOOKUP(Table_ExternalData_15[[#This Row],[Id]],Rabati!B:C,2,0),0)</f>
        <v>30</v>
      </c>
      <c r="F3554">
        <v>0</v>
      </c>
      <c r="G3554" t="str">
        <f>VLOOKUP(Table_ExternalData_15[[#This Row],[Id]],'Blagovna izdelek'!A:C,3,0)</f>
        <v>Digitus</v>
      </c>
      <c r="H3554">
        <f>Table_ExternalData_15[[#This Row],[Rabat]]*0.2</f>
        <v>6</v>
      </c>
      <c r="I3554" s="2">
        <f>Table_ExternalData_15[[#This Row],[Price]]-(Table_ExternalData_15[[#This Row],[Price]]*Table_ExternalData_15[[#This Row],[BB rabat]])/100</f>
        <v>3.0644</v>
      </c>
      <c r="J3554" s="2">
        <f>Table_ExternalData_15[[#This Row],[BB cena]]*Table_ExternalData_15[[#Headers],[1,22]]</f>
        <v>3.7385679999999999</v>
      </c>
      <c r="K3554" s="2">
        <f>Table_ExternalData_15[[#This Row],[Price]]*Table_ExternalData_15[[#Headers],[1,22]]</f>
        <v>3.9771999999999998</v>
      </c>
      <c r="L3554" s="7">
        <f>IF(G3554="White Shark",E3554*0.5,IF(G3554="Sbox",E3554*0.5,IF(G3554="Tenda",E3554*0.5,E3554*0.2)))/100</f>
        <v>0.06</v>
      </c>
      <c r="M3554" s="2">
        <f>Table_ExternalData_15[[#This Row],[Price]]-Table_ExternalData_15[[#This Row],[Price]]*Table_ExternalData_15[[#This Row],[extra popust]]</f>
        <v>3.0644</v>
      </c>
      <c r="N3554" s="2">
        <f>IF(M3554&lt;I3554,M3554,I3554)</f>
        <v>3.0644</v>
      </c>
      <c r="O3554" s="12" t="str">
        <f>IF(N3554&lt;I3554,$U$1," ")</f>
        <v xml:space="preserve"> </v>
      </c>
      <c r="P3554" s="12" t="str">
        <f>IFERROR((O3554+30)," ")</f>
        <v xml:space="preserve"> </v>
      </c>
      <c r="Q3554" s="2">
        <f ca="1">IF(O3554=$U$1,N3554,"0")*1.22</f>
        <v>0</v>
      </c>
    </row>
    <row r="3555" spans="1:17" x14ac:dyDescent="0.25">
      <c r="A3555" t="s">
        <v>1235</v>
      </c>
      <c r="B3555" t="s">
        <v>1234</v>
      </c>
      <c r="C3555">
        <v>7519</v>
      </c>
      <c r="D3555">
        <v>1.45</v>
      </c>
      <c r="E3555">
        <f>IFERROR(VLOOKUP(Table_ExternalData_15[[#This Row],[Id]],Rabati!B:C,2,0),0)</f>
        <v>30</v>
      </c>
      <c r="F3555">
        <v>0</v>
      </c>
      <c r="G3555" t="str">
        <f>VLOOKUP(Table_ExternalData_15[[#This Row],[Id]],'Blagovna izdelek'!A:C,3,0)</f>
        <v>Digitus</v>
      </c>
      <c r="H3555">
        <f>Table_ExternalData_15[[#This Row],[Rabat]]*0.2</f>
        <v>6</v>
      </c>
      <c r="I3555" s="2">
        <f>Table_ExternalData_15[[#This Row],[Price]]-(Table_ExternalData_15[[#This Row],[Price]]*Table_ExternalData_15[[#This Row],[BB rabat]])/100</f>
        <v>1.363</v>
      </c>
      <c r="J3555" s="2">
        <f>Table_ExternalData_15[[#This Row],[BB cena]]*Table_ExternalData_15[[#Headers],[1,22]]</f>
        <v>1.66286</v>
      </c>
      <c r="K3555" s="2">
        <f>Table_ExternalData_15[[#This Row],[Price]]*Table_ExternalData_15[[#Headers],[1,22]]</f>
        <v>1.7689999999999999</v>
      </c>
      <c r="L3555" s="7">
        <f>IF(G3555="White Shark",E3555*0.5,IF(G3555="Sbox",E3555*0.5,IF(G3555="Tenda",E3555*0.5,E3555*0.2)))/100</f>
        <v>0.06</v>
      </c>
      <c r="M3555" s="2">
        <f>Table_ExternalData_15[[#This Row],[Price]]-Table_ExternalData_15[[#This Row],[Price]]*Table_ExternalData_15[[#This Row],[extra popust]]</f>
        <v>1.363</v>
      </c>
      <c r="N3555" s="2">
        <f>IF(M3555&lt;I3555,M3555,I3555)</f>
        <v>1.363</v>
      </c>
      <c r="O3555" s="12" t="str">
        <f>IF(N3555&lt;I3555,$U$1," ")</f>
        <v xml:space="preserve"> </v>
      </c>
      <c r="P3555" s="12" t="str">
        <f>IFERROR((O3555+30)," ")</f>
        <v xml:space="preserve"> </v>
      </c>
      <c r="Q3555" s="2">
        <f ca="1">IF(O3555=$U$1,N3555,"0")*1.22</f>
        <v>0</v>
      </c>
    </row>
    <row r="3556" spans="1:17" x14ac:dyDescent="0.25">
      <c r="A3556" t="s">
        <v>1251</v>
      </c>
      <c r="B3556" t="s">
        <v>1250</v>
      </c>
      <c r="C3556">
        <v>7534</v>
      </c>
      <c r="D3556">
        <v>2.35</v>
      </c>
      <c r="E3556">
        <f>IFERROR(VLOOKUP(Table_ExternalData_15[[#This Row],[Id]],Rabati!B:C,2,0),0)</f>
        <v>30</v>
      </c>
      <c r="F3556">
        <v>75</v>
      </c>
      <c r="G3556" t="str">
        <f>VLOOKUP(Table_ExternalData_15[[#This Row],[Id]],'Blagovna izdelek'!A:C,3,0)</f>
        <v>Digitus</v>
      </c>
      <c r="H3556">
        <f>Table_ExternalData_15[[#This Row],[Rabat]]*0.2</f>
        <v>6</v>
      </c>
      <c r="I3556" s="2">
        <f>Table_ExternalData_15[[#This Row],[Price]]-(Table_ExternalData_15[[#This Row],[Price]]*Table_ExternalData_15[[#This Row],[BB rabat]])/100</f>
        <v>2.2090000000000001</v>
      </c>
      <c r="J3556" s="2">
        <f>Table_ExternalData_15[[#This Row],[BB cena]]*Table_ExternalData_15[[#Headers],[1,22]]</f>
        <v>2.6949800000000002</v>
      </c>
      <c r="K3556" s="2">
        <f>Table_ExternalData_15[[#This Row],[Price]]*Table_ExternalData_15[[#Headers],[1,22]]</f>
        <v>2.867</v>
      </c>
      <c r="L3556" s="7">
        <f>IF(G3556="White Shark",E3556*0.5,IF(G3556="Sbox",E3556*0.5,IF(G3556="Tenda",E3556*0.5,E3556*0.2)))/100</f>
        <v>0.06</v>
      </c>
      <c r="M3556" s="2">
        <f>Table_ExternalData_15[[#This Row],[Price]]-Table_ExternalData_15[[#This Row],[Price]]*Table_ExternalData_15[[#This Row],[extra popust]]</f>
        <v>2.2090000000000001</v>
      </c>
      <c r="N3556" s="2">
        <f>IF(M3556&lt;I3556,M3556,I3556)</f>
        <v>2.2090000000000001</v>
      </c>
      <c r="O3556" s="12" t="str">
        <f>IF(N3556&lt;I3556,$U$1," ")</f>
        <v xml:space="preserve"> </v>
      </c>
      <c r="P3556" s="12" t="str">
        <f>IFERROR((O3556+30)," ")</f>
        <v xml:space="preserve"> </v>
      </c>
      <c r="Q3556" s="2">
        <f ca="1">IF(O3556=$U$1,N3556,"0")*1.22</f>
        <v>0</v>
      </c>
    </row>
    <row r="3557" spans="1:17" x14ac:dyDescent="0.25">
      <c r="A3557" t="s">
        <v>1253</v>
      </c>
      <c r="B3557" t="s">
        <v>1252</v>
      </c>
      <c r="C3557">
        <v>7535</v>
      </c>
      <c r="D3557">
        <v>2.5499999999999998</v>
      </c>
      <c r="E3557">
        <f>IFERROR(VLOOKUP(Table_ExternalData_15[[#This Row],[Id]],Rabati!B:C,2,0),0)</f>
        <v>30</v>
      </c>
      <c r="F3557">
        <v>18</v>
      </c>
      <c r="G3557" t="str">
        <f>VLOOKUP(Table_ExternalData_15[[#This Row],[Id]],'Blagovna izdelek'!A:C,3,0)</f>
        <v>Digitus</v>
      </c>
      <c r="H3557">
        <f>Table_ExternalData_15[[#This Row],[Rabat]]*0.2</f>
        <v>6</v>
      </c>
      <c r="I3557" s="2">
        <f>Table_ExternalData_15[[#This Row],[Price]]-(Table_ExternalData_15[[#This Row],[Price]]*Table_ExternalData_15[[#This Row],[BB rabat]])/100</f>
        <v>2.3969999999999998</v>
      </c>
      <c r="J3557" s="2">
        <f>Table_ExternalData_15[[#This Row],[BB cena]]*Table_ExternalData_15[[#Headers],[1,22]]</f>
        <v>2.9243399999999995</v>
      </c>
      <c r="K3557" s="2">
        <f>Table_ExternalData_15[[#This Row],[Price]]*Table_ExternalData_15[[#Headers],[1,22]]</f>
        <v>3.1109999999999998</v>
      </c>
      <c r="L3557" s="7">
        <f>IF(G3557="White Shark",E3557*0.5,IF(G3557="Sbox",E3557*0.5,IF(G3557="Tenda",E3557*0.5,E3557*0.2)))/100</f>
        <v>0.06</v>
      </c>
      <c r="M3557" s="2">
        <f>Table_ExternalData_15[[#This Row],[Price]]-Table_ExternalData_15[[#This Row],[Price]]*Table_ExternalData_15[[#This Row],[extra popust]]</f>
        <v>2.3969999999999998</v>
      </c>
      <c r="N3557" s="2">
        <f>IF(M3557&lt;I3557,M3557,I3557)</f>
        <v>2.3969999999999998</v>
      </c>
      <c r="O3557" s="12" t="str">
        <f>IF(N3557&lt;I3557,$U$1," ")</f>
        <v xml:space="preserve"> </v>
      </c>
      <c r="P3557" s="12" t="str">
        <f>IFERROR((O3557+30)," ")</f>
        <v xml:space="preserve"> </v>
      </c>
      <c r="Q3557" s="2">
        <f ca="1">IF(O3557=$U$1,N3557,"0")*1.22</f>
        <v>0</v>
      </c>
    </row>
    <row r="3558" spans="1:17" x14ac:dyDescent="0.25">
      <c r="A3558" t="s">
        <v>1259</v>
      </c>
      <c r="B3558" t="s">
        <v>1258</v>
      </c>
      <c r="C3558">
        <v>7539</v>
      </c>
      <c r="D3558">
        <v>1.52</v>
      </c>
      <c r="E3558">
        <f>IFERROR(VLOOKUP(Table_ExternalData_15[[#This Row],[Id]],Rabati!B:C,2,0),0)</f>
        <v>30</v>
      </c>
      <c r="F3558">
        <v>0</v>
      </c>
      <c r="G3558" t="str">
        <f>VLOOKUP(Table_ExternalData_15[[#This Row],[Id]],'Blagovna izdelek'!A:C,3,0)</f>
        <v>Digitus</v>
      </c>
      <c r="H3558">
        <f>Table_ExternalData_15[[#This Row],[Rabat]]*0.2</f>
        <v>6</v>
      </c>
      <c r="I3558" s="2">
        <f>Table_ExternalData_15[[#This Row],[Price]]-(Table_ExternalData_15[[#This Row],[Price]]*Table_ExternalData_15[[#This Row],[BB rabat]])/100</f>
        <v>1.4288000000000001</v>
      </c>
      <c r="J3558" s="2">
        <f>Table_ExternalData_15[[#This Row],[BB cena]]*Table_ExternalData_15[[#Headers],[1,22]]</f>
        <v>1.743136</v>
      </c>
      <c r="K3558" s="2">
        <f>Table_ExternalData_15[[#This Row],[Price]]*Table_ExternalData_15[[#Headers],[1,22]]</f>
        <v>1.8544</v>
      </c>
      <c r="L3558" s="7">
        <f>IF(G3558="White Shark",E3558*0.5,IF(G3558="Sbox",E3558*0.5,IF(G3558="Tenda",E3558*0.5,E3558*0.2)))/100</f>
        <v>0.06</v>
      </c>
      <c r="M3558" s="2">
        <f>Table_ExternalData_15[[#This Row],[Price]]-Table_ExternalData_15[[#This Row],[Price]]*Table_ExternalData_15[[#This Row],[extra popust]]</f>
        <v>1.4288000000000001</v>
      </c>
      <c r="N3558" s="2">
        <f>IF(M3558&lt;I3558,M3558,I3558)</f>
        <v>1.4288000000000001</v>
      </c>
      <c r="O3558" s="12" t="str">
        <f>IF(N3558&lt;I3558,$U$1," ")</f>
        <v xml:space="preserve"> </v>
      </c>
      <c r="P3558" s="12" t="str">
        <f>IFERROR((O3558+30)," ")</f>
        <v xml:space="preserve"> </v>
      </c>
      <c r="Q3558" s="2">
        <f ca="1">IF(O3558=$U$1,N3558,"0")*1.22</f>
        <v>0</v>
      </c>
    </row>
    <row r="3559" spans="1:17" x14ac:dyDescent="0.25">
      <c r="A3559" t="s">
        <v>1261</v>
      </c>
      <c r="B3559" t="s">
        <v>1260</v>
      </c>
      <c r="C3559">
        <v>7540</v>
      </c>
      <c r="D3559">
        <v>1.5</v>
      </c>
      <c r="E3559">
        <f>IFERROR(VLOOKUP(Table_ExternalData_15[[#This Row],[Id]],Rabati!B:C,2,0),0)</f>
        <v>30</v>
      </c>
      <c r="F3559">
        <v>8</v>
      </c>
      <c r="G3559" t="str">
        <f>VLOOKUP(Table_ExternalData_15[[#This Row],[Id]],'Blagovna izdelek'!A:C,3,0)</f>
        <v>Digitus</v>
      </c>
      <c r="H3559">
        <f>Table_ExternalData_15[[#This Row],[Rabat]]*0.2</f>
        <v>6</v>
      </c>
      <c r="I3559" s="2">
        <f>Table_ExternalData_15[[#This Row],[Price]]-(Table_ExternalData_15[[#This Row],[Price]]*Table_ExternalData_15[[#This Row],[BB rabat]])/100</f>
        <v>1.41</v>
      </c>
      <c r="J3559" s="2">
        <f>Table_ExternalData_15[[#This Row],[BB cena]]*Table_ExternalData_15[[#Headers],[1,22]]</f>
        <v>1.7202</v>
      </c>
      <c r="K3559" s="2">
        <f>Table_ExternalData_15[[#This Row],[Price]]*Table_ExternalData_15[[#Headers],[1,22]]</f>
        <v>1.83</v>
      </c>
      <c r="L3559" s="7">
        <f>IF(G3559="White Shark",E3559*0.5,IF(G3559="Sbox",E3559*0.5,IF(G3559="Tenda",E3559*0.5,E3559*0.2)))/100</f>
        <v>0.06</v>
      </c>
      <c r="M3559" s="2">
        <f>Table_ExternalData_15[[#This Row],[Price]]-Table_ExternalData_15[[#This Row],[Price]]*Table_ExternalData_15[[#This Row],[extra popust]]</f>
        <v>1.41</v>
      </c>
      <c r="N3559" s="2">
        <f>IF(M3559&lt;I3559,M3559,I3559)</f>
        <v>1.41</v>
      </c>
      <c r="O3559" s="12" t="str">
        <f>IF(N3559&lt;I3559,$U$1," ")</f>
        <v xml:space="preserve"> </v>
      </c>
      <c r="P3559" s="12" t="str">
        <f>IFERROR((O3559+30)," ")</f>
        <v xml:space="preserve"> </v>
      </c>
      <c r="Q3559" s="2">
        <f ca="1">IF(O3559=$U$1,N3559,"0")*1.22</f>
        <v>0</v>
      </c>
    </row>
    <row r="3560" spans="1:17" x14ac:dyDescent="0.25">
      <c r="A3560" t="s">
        <v>1267</v>
      </c>
      <c r="B3560" t="s">
        <v>1266</v>
      </c>
      <c r="C3560">
        <v>7543</v>
      </c>
      <c r="D3560">
        <v>1.41</v>
      </c>
      <c r="E3560">
        <f>IFERROR(VLOOKUP(Table_ExternalData_15[[#This Row],[Id]],Rabati!B:C,2,0),0)</f>
        <v>30</v>
      </c>
      <c r="F3560">
        <v>68</v>
      </c>
      <c r="G3560" t="str">
        <f>VLOOKUP(Table_ExternalData_15[[#This Row],[Id]],'Blagovna izdelek'!A:C,3,0)</f>
        <v>Digitus</v>
      </c>
      <c r="H3560">
        <f>Table_ExternalData_15[[#This Row],[Rabat]]*0.2</f>
        <v>6</v>
      </c>
      <c r="I3560" s="2">
        <f>Table_ExternalData_15[[#This Row],[Price]]-(Table_ExternalData_15[[#This Row],[Price]]*Table_ExternalData_15[[#This Row],[BB rabat]])/100</f>
        <v>1.3253999999999999</v>
      </c>
      <c r="J3560" s="2">
        <f>Table_ExternalData_15[[#This Row],[BB cena]]*Table_ExternalData_15[[#Headers],[1,22]]</f>
        <v>1.6169879999999999</v>
      </c>
      <c r="K3560" s="2">
        <f>Table_ExternalData_15[[#This Row],[Price]]*Table_ExternalData_15[[#Headers],[1,22]]</f>
        <v>1.7202</v>
      </c>
      <c r="L3560" s="7">
        <f>IF(G3560="White Shark",E3560*0.5,IF(G3560="Sbox",E3560*0.5,IF(G3560="Tenda",E3560*0.5,E3560*0.2)))/100</f>
        <v>0.06</v>
      </c>
      <c r="M3560" s="2">
        <f>Table_ExternalData_15[[#This Row],[Price]]-Table_ExternalData_15[[#This Row],[Price]]*Table_ExternalData_15[[#This Row],[extra popust]]</f>
        <v>1.3253999999999999</v>
      </c>
      <c r="N3560" s="2">
        <f>IF(M3560&lt;I3560,M3560,I3560)</f>
        <v>1.3253999999999999</v>
      </c>
      <c r="O3560" s="12" t="str">
        <f>IF(N3560&lt;I3560,$U$1," ")</f>
        <v xml:space="preserve"> </v>
      </c>
      <c r="P3560" s="12" t="str">
        <f>IFERROR((O3560+30)," ")</f>
        <v xml:space="preserve"> </v>
      </c>
      <c r="Q3560" s="2">
        <f ca="1">IF(O3560=$U$1,N3560,"0")*1.22</f>
        <v>0</v>
      </c>
    </row>
    <row r="3561" spans="1:17" x14ac:dyDescent="0.25">
      <c r="A3561" t="s">
        <v>1269</v>
      </c>
      <c r="B3561" t="s">
        <v>1268</v>
      </c>
      <c r="C3561">
        <v>7544</v>
      </c>
      <c r="D3561">
        <v>1.66</v>
      </c>
      <c r="E3561">
        <f>IFERROR(VLOOKUP(Table_ExternalData_15[[#This Row],[Id]],Rabati!B:C,2,0),0)</f>
        <v>30</v>
      </c>
      <c r="F3561">
        <v>600</v>
      </c>
      <c r="G3561" t="str">
        <f>VLOOKUP(Table_ExternalData_15[[#This Row],[Id]],'Blagovna izdelek'!A:C,3,0)</f>
        <v>Digitus</v>
      </c>
      <c r="H3561">
        <f>Table_ExternalData_15[[#This Row],[Rabat]]*0.2</f>
        <v>6</v>
      </c>
      <c r="I3561" s="2">
        <f>Table_ExternalData_15[[#This Row],[Price]]-(Table_ExternalData_15[[#This Row],[Price]]*Table_ExternalData_15[[#This Row],[BB rabat]])/100</f>
        <v>1.5604</v>
      </c>
      <c r="J3561" s="2">
        <f>Table_ExternalData_15[[#This Row],[BB cena]]*Table_ExternalData_15[[#Headers],[1,22]]</f>
        <v>1.903688</v>
      </c>
      <c r="K3561" s="2">
        <f>Table_ExternalData_15[[#This Row],[Price]]*Table_ExternalData_15[[#Headers],[1,22]]</f>
        <v>2.0251999999999999</v>
      </c>
      <c r="L3561" s="7">
        <f>IF(G3561="White Shark",E3561*0.5,IF(G3561="Sbox",E3561*0.5,IF(G3561="Tenda",E3561*0.5,E3561*0.2)))/100</f>
        <v>0.06</v>
      </c>
      <c r="M3561" s="2">
        <f>Table_ExternalData_15[[#This Row],[Price]]-Table_ExternalData_15[[#This Row],[Price]]*Table_ExternalData_15[[#This Row],[extra popust]]</f>
        <v>1.5604</v>
      </c>
      <c r="N3561" s="2">
        <f>IF(M3561&lt;I3561,M3561,I3561)</f>
        <v>1.5604</v>
      </c>
      <c r="O3561" s="12" t="str">
        <f>IF(N3561&lt;I3561,$U$1," ")</f>
        <v xml:space="preserve"> </v>
      </c>
      <c r="P3561" s="12" t="str">
        <f>IFERROR((O3561+30)," ")</f>
        <v xml:space="preserve"> </v>
      </c>
      <c r="Q3561" s="2">
        <f ca="1">IF(O3561=$U$1,N3561,"0")*1.22</f>
        <v>0</v>
      </c>
    </row>
    <row r="3562" spans="1:17" x14ac:dyDescent="0.25">
      <c r="A3562" t="s">
        <v>1271</v>
      </c>
      <c r="B3562" t="s">
        <v>1270</v>
      </c>
      <c r="C3562">
        <v>7546</v>
      </c>
      <c r="D3562">
        <v>2.2400000000000002</v>
      </c>
      <c r="E3562">
        <f>IFERROR(VLOOKUP(Table_ExternalData_15[[#This Row],[Id]],Rabati!B:C,2,0),0)</f>
        <v>30</v>
      </c>
      <c r="F3562">
        <v>17</v>
      </c>
      <c r="G3562" t="str">
        <f>VLOOKUP(Table_ExternalData_15[[#This Row],[Id]],'Blagovna izdelek'!A:C,3,0)</f>
        <v>Digitus</v>
      </c>
      <c r="H3562">
        <f>Table_ExternalData_15[[#This Row],[Rabat]]*0.2</f>
        <v>6</v>
      </c>
      <c r="I3562" s="2">
        <f>Table_ExternalData_15[[#This Row],[Price]]-(Table_ExternalData_15[[#This Row],[Price]]*Table_ExternalData_15[[#This Row],[BB rabat]])/100</f>
        <v>2.1056000000000004</v>
      </c>
      <c r="J3562" s="2">
        <f>Table_ExternalData_15[[#This Row],[BB cena]]*Table_ExternalData_15[[#Headers],[1,22]]</f>
        <v>2.5688320000000004</v>
      </c>
      <c r="K3562" s="2">
        <f>Table_ExternalData_15[[#This Row],[Price]]*Table_ExternalData_15[[#Headers],[1,22]]</f>
        <v>2.7328000000000001</v>
      </c>
      <c r="L3562" s="7">
        <f>IF(G3562="White Shark",E3562*0.5,IF(G3562="Sbox",E3562*0.5,IF(G3562="Tenda",E3562*0.5,E3562*0.2)))/100</f>
        <v>0.06</v>
      </c>
      <c r="M3562" s="2">
        <f>Table_ExternalData_15[[#This Row],[Price]]-Table_ExternalData_15[[#This Row],[Price]]*Table_ExternalData_15[[#This Row],[extra popust]]</f>
        <v>2.1056000000000004</v>
      </c>
      <c r="N3562" s="2">
        <f>IF(M3562&lt;I3562,M3562,I3562)</f>
        <v>2.1056000000000004</v>
      </c>
      <c r="O3562" s="12" t="str">
        <f>IF(N3562&lt;I3562,$U$1," ")</f>
        <v xml:space="preserve"> </v>
      </c>
      <c r="P3562" s="12" t="str">
        <f>IFERROR((O3562+30)," ")</f>
        <v xml:space="preserve"> </v>
      </c>
      <c r="Q3562" s="2">
        <f ca="1">IF(O3562=$U$1,N3562,"0")*1.22</f>
        <v>0</v>
      </c>
    </row>
    <row r="3563" spans="1:17" x14ac:dyDescent="0.25">
      <c r="A3563" t="s">
        <v>1284</v>
      </c>
      <c r="B3563" t="s">
        <v>10537</v>
      </c>
      <c r="C3563">
        <v>7555</v>
      </c>
      <c r="D3563">
        <v>6.6</v>
      </c>
      <c r="E3563">
        <f>IFERROR(VLOOKUP(Table_ExternalData_15[[#This Row],[Id]],Rabati!B:C,2,0),0)</f>
        <v>30</v>
      </c>
      <c r="F3563">
        <v>0</v>
      </c>
      <c r="G3563" t="str">
        <f>VLOOKUP(Table_ExternalData_15[[#This Row],[Id]],'Blagovna izdelek'!A:C,3,0)</f>
        <v>Digitus</v>
      </c>
      <c r="H3563">
        <f>Table_ExternalData_15[[#This Row],[Rabat]]*0.2</f>
        <v>6</v>
      </c>
      <c r="I3563" s="2">
        <f>Table_ExternalData_15[[#This Row],[Price]]-(Table_ExternalData_15[[#This Row],[Price]]*Table_ExternalData_15[[#This Row],[BB rabat]])/100</f>
        <v>6.2039999999999997</v>
      </c>
      <c r="J3563" s="2">
        <f>Table_ExternalData_15[[#This Row],[BB cena]]*Table_ExternalData_15[[#Headers],[1,22]]</f>
        <v>7.5688799999999992</v>
      </c>
      <c r="K3563" s="2">
        <f>Table_ExternalData_15[[#This Row],[Price]]*Table_ExternalData_15[[#Headers],[1,22]]</f>
        <v>8.0519999999999996</v>
      </c>
      <c r="L3563" s="7">
        <f>IF(G3563="White Shark",E3563*0.5,IF(G3563="Sbox",E3563*0.5,IF(G3563="Tenda",E3563*0.5,E3563*0.2)))/100</f>
        <v>0.06</v>
      </c>
      <c r="M3563" s="2">
        <f>Table_ExternalData_15[[#This Row],[Price]]-Table_ExternalData_15[[#This Row],[Price]]*Table_ExternalData_15[[#This Row],[extra popust]]</f>
        <v>6.2039999999999997</v>
      </c>
      <c r="N3563" s="2">
        <f>IF(M3563&lt;I3563,M3563,I3563)</f>
        <v>6.2039999999999997</v>
      </c>
      <c r="O3563" s="12" t="str">
        <f>IF(N3563&lt;I3563,$U$1," ")</f>
        <v xml:space="preserve"> </v>
      </c>
      <c r="P3563" s="12" t="str">
        <f>IFERROR((O3563+30)," ")</f>
        <v xml:space="preserve"> </v>
      </c>
      <c r="Q3563" s="2">
        <f ca="1">IF(O3563=$U$1,N3563,"0")*1.22</f>
        <v>0</v>
      </c>
    </row>
    <row r="3564" spans="1:17" x14ac:dyDescent="0.25">
      <c r="A3564" t="s">
        <v>1285</v>
      </c>
      <c r="B3564" t="s">
        <v>10538</v>
      </c>
      <c r="C3564">
        <v>7556</v>
      </c>
      <c r="D3564">
        <v>6.6</v>
      </c>
      <c r="E3564">
        <f>IFERROR(VLOOKUP(Table_ExternalData_15[[#This Row],[Id]],Rabati!B:C,2,0),0)</f>
        <v>30</v>
      </c>
      <c r="F3564">
        <v>5</v>
      </c>
      <c r="G3564" t="str">
        <f>VLOOKUP(Table_ExternalData_15[[#This Row],[Id]],'Blagovna izdelek'!A:C,3,0)</f>
        <v>Digitus</v>
      </c>
      <c r="H3564">
        <f>Table_ExternalData_15[[#This Row],[Rabat]]*0.2</f>
        <v>6</v>
      </c>
      <c r="I3564" s="2">
        <f>Table_ExternalData_15[[#This Row],[Price]]-(Table_ExternalData_15[[#This Row],[Price]]*Table_ExternalData_15[[#This Row],[BB rabat]])/100</f>
        <v>6.2039999999999997</v>
      </c>
      <c r="J3564" s="2">
        <f>Table_ExternalData_15[[#This Row],[BB cena]]*Table_ExternalData_15[[#Headers],[1,22]]</f>
        <v>7.5688799999999992</v>
      </c>
      <c r="K3564" s="2">
        <f>Table_ExternalData_15[[#This Row],[Price]]*Table_ExternalData_15[[#Headers],[1,22]]</f>
        <v>8.0519999999999996</v>
      </c>
      <c r="L3564" s="7">
        <f>IF(G3564="White Shark",E3564*0.5,IF(G3564="Sbox",E3564*0.5,IF(G3564="Tenda",E3564*0.5,E3564*0.2)))/100</f>
        <v>0.06</v>
      </c>
      <c r="M3564" s="2">
        <f>Table_ExternalData_15[[#This Row],[Price]]-Table_ExternalData_15[[#This Row],[Price]]*Table_ExternalData_15[[#This Row],[extra popust]]</f>
        <v>6.2039999999999997</v>
      </c>
      <c r="N3564" s="2">
        <f>IF(M3564&lt;I3564,M3564,I3564)</f>
        <v>6.2039999999999997</v>
      </c>
      <c r="O3564" s="12" t="str">
        <f>IF(N3564&lt;I3564,$U$1," ")</f>
        <v xml:space="preserve"> </v>
      </c>
      <c r="P3564" s="12" t="str">
        <f>IFERROR((O3564+30)," ")</f>
        <v xml:space="preserve"> </v>
      </c>
      <c r="Q3564" s="2">
        <f ca="1">IF(O3564=$U$1,N3564,"0")*1.22</f>
        <v>0</v>
      </c>
    </row>
    <row r="3565" spans="1:17" x14ac:dyDescent="0.25">
      <c r="A3565" t="s">
        <v>1288</v>
      </c>
      <c r="B3565" t="s">
        <v>10539</v>
      </c>
      <c r="C3565">
        <v>7558</v>
      </c>
      <c r="D3565">
        <v>6.75</v>
      </c>
      <c r="E3565">
        <f>IFERROR(VLOOKUP(Table_ExternalData_15[[#This Row],[Id]],Rabati!B:C,2,0),0)</f>
        <v>30</v>
      </c>
      <c r="F3565">
        <v>8</v>
      </c>
      <c r="G3565" t="str">
        <f>VLOOKUP(Table_ExternalData_15[[#This Row],[Id]],'Blagovna izdelek'!A:C,3,0)</f>
        <v>Digitus</v>
      </c>
      <c r="H3565">
        <f>Table_ExternalData_15[[#This Row],[Rabat]]*0.2</f>
        <v>6</v>
      </c>
      <c r="I3565" s="2">
        <f>Table_ExternalData_15[[#This Row],[Price]]-(Table_ExternalData_15[[#This Row],[Price]]*Table_ExternalData_15[[#This Row],[BB rabat]])/100</f>
        <v>6.3449999999999998</v>
      </c>
      <c r="J3565" s="2">
        <f>Table_ExternalData_15[[#This Row],[BB cena]]*Table_ExternalData_15[[#Headers],[1,22]]</f>
        <v>7.7408999999999999</v>
      </c>
      <c r="K3565" s="2">
        <f>Table_ExternalData_15[[#This Row],[Price]]*Table_ExternalData_15[[#Headers],[1,22]]</f>
        <v>8.2349999999999994</v>
      </c>
      <c r="L3565" s="7">
        <f>IF(G3565="White Shark",E3565*0.5,IF(G3565="Sbox",E3565*0.5,IF(G3565="Tenda",E3565*0.5,E3565*0.2)))/100</f>
        <v>0.06</v>
      </c>
      <c r="M3565" s="2">
        <f>Table_ExternalData_15[[#This Row],[Price]]-Table_ExternalData_15[[#This Row],[Price]]*Table_ExternalData_15[[#This Row],[extra popust]]</f>
        <v>6.3449999999999998</v>
      </c>
      <c r="N3565" s="2">
        <f>IF(M3565&lt;I3565,M3565,I3565)</f>
        <v>6.3449999999999998</v>
      </c>
      <c r="O3565" s="12" t="str">
        <f>IF(N3565&lt;I3565,$U$1," ")</f>
        <v xml:space="preserve"> </v>
      </c>
      <c r="P3565" s="12" t="str">
        <f>IFERROR((O3565+30)," ")</f>
        <v xml:space="preserve"> </v>
      </c>
      <c r="Q3565" s="2">
        <f ca="1">IF(O3565=$U$1,N3565,"0")*1.22</f>
        <v>0</v>
      </c>
    </row>
    <row r="3566" spans="1:17" x14ac:dyDescent="0.25">
      <c r="A3566" t="s">
        <v>1291</v>
      </c>
      <c r="B3566" t="s">
        <v>10540</v>
      </c>
      <c r="C3566">
        <v>7560</v>
      </c>
      <c r="D3566">
        <v>11.1</v>
      </c>
      <c r="E3566">
        <f>IFERROR(VLOOKUP(Table_ExternalData_15[[#This Row],[Id]],Rabati!B:C,2,0),0)</f>
        <v>30</v>
      </c>
      <c r="F3566">
        <v>5</v>
      </c>
      <c r="G3566" t="str">
        <f>VLOOKUP(Table_ExternalData_15[[#This Row],[Id]],'Blagovna izdelek'!A:C,3,0)</f>
        <v>Digitus</v>
      </c>
      <c r="H3566">
        <f>Table_ExternalData_15[[#This Row],[Rabat]]*0.2</f>
        <v>6</v>
      </c>
      <c r="I3566" s="2">
        <f>Table_ExternalData_15[[#This Row],[Price]]-(Table_ExternalData_15[[#This Row],[Price]]*Table_ExternalData_15[[#This Row],[BB rabat]])/100</f>
        <v>10.433999999999999</v>
      </c>
      <c r="J3566" s="2">
        <f>Table_ExternalData_15[[#This Row],[BB cena]]*Table_ExternalData_15[[#Headers],[1,22]]</f>
        <v>12.729479999999999</v>
      </c>
      <c r="K3566" s="2">
        <f>Table_ExternalData_15[[#This Row],[Price]]*Table_ExternalData_15[[#Headers],[1,22]]</f>
        <v>13.542</v>
      </c>
      <c r="L3566" s="7">
        <f>IF(G3566="White Shark",E3566*0.5,IF(G3566="Sbox",E3566*0.5,IF(G3566="Tenda",E3566*0.5,E3566*0.2)))/100</f>
        <v>0.06</v>
      </c>
      <c r="M3566" s="2">
        <f>Table_ExternalData_15[[#This Row],[Price]]-Table_ExternalData_15[[#This Row],[Price]]*Table_ExternalData_15[[#This Row],[extra popust]]</f>
        <v>10.433999999999999</v>
      </c>
      <c r="N3566" s="2">
        <f>IF(M3566&lt;I3566,M3566,I3566)</f>
        <v>10.433999999999999</v>
      </c>
      <c r="O3566" s="12" t="str">
        <f>IF(N3566&lt;I3566,$U$1," ")</f>
        <v xml:space="preserve"> </v>
      </c>
      <c r="P3566" s="12" t="str">
        <f>IFERROR((O3566+30)," ")</f>
        <v xml:space="preserve"> </v>
      </c>
      <c r="Q3566" s="2">
        <f ca="1">IF(O3566=$U$1,N3566,"0")*1.22</f>
        <v>0</v>
      </c>
    </row>
    <row r="3567" spans="1:17" x14ac:dyDescent="0.25">
      <c r="A3567" t="s">
        <v>1292</v>
      </c>
      <c r="B3567" t="s">
        <v>10541</v>
      </c>
      <c r="C3567">
        <v>7561</v>
      </c>
      <c r="D3567">
        <v>9.5399999999999991</v>
      </c>
      <c r="E3567">
        <f>IFERROR(VLOOKUP(Table_ExternalData_15[[#This Row],[Id]],Rabati!B:C,2,0),0)</f>
        <v>30</v>
      </c>
      <c r="F3567">
        <v>9</v>
      </c>
      <c r="G3567" t="str">
        <f>VLOOKUP(Table_ExternalData_15[[#This Row],[Id]],'Blagovna izdelek'!A:C,3,0)</f>
        <v>Digitus</v>
      </c>
      <c r="H3567">
        <f>Table_ExternalData_15[[#This Row],[Rabat]]*0.2</f>
        <v>6</v>
      </c>
      <c r="I3567" s="2">
        <f>Table_ExternalData_15[[#This Row],[Price]]-(Table_ExternalData_15[[#This Row],[Price]]*Table_ExternalData_15[[#This Row],[BB rabat]])/100</f>
        <v>8.9675999999999991</v>
      </c>
      <c r="J3567" s="2">
        <f>Table_ExternalData_15[[#This Row],[BB cena]]*Table_ExternalData_15[[#Headers],[1,22]]</f>
        <v>10.940471999999998</v>
      </c>
      <c r="K3567" s="2">
        <f>Table_ExternalData_15[[#This Row],[Price]]*Table_ExternalData_15[[#Headers],[1,22]]</f>
        <v>11.638799999999998</v>
      </c>
      <c r="L3567" s="7">
        <f>IF(G3567="White Shark",E3567*0.5,IF(G3567="Sbox",E3567*0.5,IF(G3567="Tenda",E3567*0.5,E3567*0.2)))/100</f>
        <v>0.06</v>
      </c>
      <c r="M3567" s="2">
        <f>Table_ExternalData_15[[#This Row],[Price]]-Table_ExternalData_15[[#This Row],[Price]]*Table_ExternalData_15[[#This Row],[extra popust]]</f>
        <v>8.9675999999999991</v>
      </c>
      <c r="N3567" s="2">
        <f>IF(M3567&lt;I3567,M3567,I3567)</f>
        <v>8.9675999999999991</v>
      </c>
      <c r="O3567" s="12" t="str">
        <f>IF(N3567&lt;I3567,$U$1," ")</f>
        <v xml:space="preserve"> </v>
      </c>
      <c r="P3567" s="12" t="str">
        <f>IFERROR((O3567+30)," ")</f>
        <v xml:space="preserve"> </v>
      </c>
      <c r="Q3567" s="2">
        <f ca="1">IF(O3567=$U$1,N3567,"0")*1.22</f>
        <v>0</v>
      </c>
    </row>
    <row r="3568" spans="1:17" x14ac:dyDescent="0.25">
      <c r="A3568" t="s">
        <v>1294</v>
      </c>
      <c r="B3568" t="s">
        <v>1293</v>
      </c>
      <c r="C3568">
        <v>7562</v>
      </c>
      <c r="D3568">
        <v>14.66</v>
      </c>
      <c r="E3568">
        <f>IFERROR(VLOOKUP(Table_ExternalData_15[[#This Row],[Id]],Rabati!B:C,2,0),0)</f>
        <v>30</v>
      </c>
      <c r="F3568">
        <v>0</v>
      </c>
      <c r="G3568" t="str">
        <f>VLOOKUP(Table_ExternalData_15[[#This Row],[Id]],'Blagovna izdelek'!A:C,3,0)</f>
        <v>Digitus</v>
      </c>
      <c r="H3568">
        <f>Table_ExternalData_15[[#This Row],[Rabat]]*0.2</f>
        <v>6</v>
      </c>
      <c r="I3568" s="2">
        <f>Table_ExternalData_15[[#This Row],[Price]]-(Table_ExternalData_15[[#This Row],[Price]]*Table_ExternalData_15[[#This Row],[BB rabat]])/100</f>
        <v>13.7804</v>
      </c>
      <c r="J3568" s="2">
        <f>Table_ExternalData_15[[#This Row],[BB cena]]*Table_ExternalData_15[[#Headers],[1,22]]</f>
        <v>16.812087999999999</v>
      </c>
      <c r="K3568" s="2">
        <f>Table_ExternalData_15[[#This Row],[Price]]*Table_ExternalData_15[[#Headers],[1,22]]</f>
        <v>17.885200000000001</v>
      </c>
      <c r="L3568" s="7">
        <f>IF(G3568="White Shark",E3568*0.5,IF(G3568="Sbox",E3568*0.5,IF(G3568="Tenda",E3568*0.5,E3568*0.2)))/100</f>
        <v>0.06</v>
      </c>
      <c r="M3568" s="2">
        <f>Table_ExternalData_15[[#This Row],[Price]]-Table_ExternalData_15[[#This Row],[Price]]*Table_ExternalData_15[[#This Row],[extra popust]]</f>
        <v>13.7804</v>
      </c>
      <c r="N3568" s="2">
        <f>IF(M3568&lt;I3568,M3568,I3568)</f>
        <v>13.7804</v>
      </c>
      <c r="O3568" s="12" t="str">
        <f>IF(N3568&lt;I3568,$U$1," ")</f>
        <v xml:space="preserve"> </v>
      </c>
      <c r="P3568" s="12" t="str">
        <f>IFERROR((O3568+30)," ")</f>
        <v xml:space="preserve"> </v>
      </c>
      <c r="Q3568" s="2">
        <f ca="1">IF(O3568=$U$1,N3568,"0")*1.22</f>
        <v>0</v>
      </c>
    </row>
    <row r="3569" spans="1:17" x14ac:dyDescent="0.25">
      <c r="A3569" t="s">
        <v>1295</v>
      </c>
      <c r="B3569" t="s">
        <v>10542</v>
      </c>
      <c r="C3569">
        <v>7563</v>
      </c>
      <c r="D3569">
        <v>15.8</v>
      </c>
      <c r="E3569">
        <f>IFERROR(VLOOKUP(Table_ExternalData_15[[#This Row],[Id]],Rabati!B:C,2,0),0)</f>
        <v>30</v>
      </c>
      <c r="F3569">
        <v>4</v>
      </c>
      <c r="G3569" t="str">
        <f>VLOOKUP(Table_ExternalData_15[[#This Row],[Id]],'Blagovna izdelek'!A:C,3,0)</f>
        <v>Digitus</v>
      </c>
      <c r="H3569">
        <f>Table_ExternalData_15[[#This Row],[Rabat]]*0.2</f>
        <v>6</v>
      </c>
      <c r="I3569" s="2">
        <f>Table_ExternalData_15[[#This Row],[Price]]-(Table_ExternalData_15[[#This Row],[Price]]*Table_ExternalData_15[[#This Row],[BB rabat]])/100</f>
        <v>14.852</v>
      </c>
      <c r="J3569" s="2">
        <f>Table_ExternalData_15[[#This Row],[BB cena]]*Table_ExternalData_15[[#Headers],[1,22]]</f>
        <v>18.119440000000001</v>
      </c>
      <c r="K3569" s="2">
        <f>Table_ExternalData_15[[#This Row],[Price]]*Table_ExternalData_15[[#Headers],[1,22]]</f>
        <v>19.276</v>
      </c>
      <c r="L3569" s="7">
        <f>IF(G3569="White Shark",E3569*0.5,IF(G3569="Sbox",E3569*0.5,IF(G3569="Tenda",E3569*0.5,E3569*0.2)))/100</f>
        <v>0.06</v>
      </c>
      <c r="M3569" s="2">
        <f>Table_ExternalData_15[[#This Row],[Price]]-Table_ExternalData_15[[#This Row],[Price]]*Table_ExternalData_15[[#This Row],[extra popust]]</f>
        <v>14.852</v>
      </c>
      <c r="N3569" s="2">
        <f>IF(M3569&lt;I3569,M3569,I3569)</f>
        <v>14.852</v>
      </c>
      <c r="O3569" s="12" t="str">
        <f>IF(N3569&lt;I3569,$U$1," ")</f>
        <v xml:space="preserve"> </v>
      </c>
      <c r="P3569" s="12" t="str">
        <f>IFERROR((O3569+30)," ")</f>
        <v xml:space="preserve"> </v>
      </c>
      <c r="Q3569" s="2">
        <f ca="1">IF(O3569=$U$1,N3569,"0")*1.22</f>
        <v>0</v>
      </c>
    </row>
    <row r="3570" spans="1:17" x14ac:dyDescent="0.25">
      <c r="A3570" t="s">
        <v>1296</v>
      </c>
      <c r="B3570" t="s">
        <v>10543</v>
      </c>
      <c r="C3570">
        <v>7565</v>
      </c>
      <c r="D3570">
        <v>21.38</v>
      </c>
      <c r="E3570">
        <f>IFERROR(VLOOKUP(Table_ExternalData_15[[#This Row],[Id]],Rabati!B:C,2,0),0)</f>
        <v>30</v>
      </c>
      <c r="F3570">
        <v>0</v>
      </c>
      <c r="G3570" t="str">
        <f>VLOOKUP(Table_ExternalData_15[[#This Row],[Id]],'Blagovna izdelek'!A:C,3,0)</f>
        <v>Digitus</v>
      </c>
      <c r="H3570">
        <f>Table_ExternalData_15[[#This Row],[Rabat]]*0.2</f>
        <v>6</v>
      </c>
      <c r="I3570" s="2">
        <f>Table_ExternalData_15[[#This Row],[Price]]-(Table_ExternalData_15[[#This Row],[Price]]*Table_ExternalData_15[[#This Row],[BB rabat]])/100</f>
        <v>20.097200000000001</v>
      </c>
      <c r="J3570" s="2">
        <f>Table_ExternalData_15[[#This Row],[BB cena]]*Table_ExternalData_15[[#Headers],[1,22]]</f>
        <v>24.518584000000001</v>
      </c>
      <c r="K3570" s="2">
        <f>Table_ExternalData_15[[#This Row],[Price]]*Table_ExternalData_15[[#Headers],[1,22]]</f>
        <v>26.083599999999997</v>
      </c>
      <c r="L3570" s="7">
        <f>IF(G3570="White Shark",E3570*0.5,IF(G3570="Sbox",E3570*0.5,IF(G3570="Tenda",E3570*0.5,E3570*0.2)))/100</f>
        <v>0.06</v>
      </c>
      <c r="M3570" s="2">
        <f>Table_ExternalData_15[[#This Row],[Price]]-Table_ExternalData_15[[#This Row],[Price]]*Table_ExternalData_15[[#This Row],[extra popust]]</f>
        <v>20.097200000000001</v>
      </c>
      <c r="N3570" s="2">
        <f>IF(M3570&lt;I3570,M3570,I3570)</f>
        <v>20.097200000000001</v>
      </c>
      <c r="O3570" s="12" t="str">
        <f>IF(N3570&lt;I3570,$U$1," ")</f>
        <v xml:space="preserve"> </v>
      </c>
      <c r="P3570" s="12" t="str">
        <f>IFERROR((O3570+30)," ")</f>
        <v xml:space="preserve"> </v>
      </c>
      <c r="Q3570" s="2">
        <f ca="1">IF(O3570=$U$1,N3570,"0")*1.22</f>
        <v>0</v>
      </c>
    </row>
    <row r="3571" spans="1:17" x14ac:dyDescent="0.25">
      <c r="A3571" t="s">
        <v>1397</v>
      </c>
      <c r="B3571" t="s">
        <v>1396</v>
      </c>
      <c r="C3571">
        <v>7661</v>
      </c>
      <c r="D3571">
        <v>119.95</v>
      </c>
      <c r="E3571">
        <f>IFERROR(VLOOKUP(Table_ExternalData_15[[#This Row],[Id]],Rabati!B:C,2,0),0)</f>
        <v>10</v>
      </c>
      <c r="F3571">
        <v>7</v>
      </c>
      <c r="G3571" t="str">
        <f>VLOOKUP(Table_ExternalData_15[[#This Row],[Id]],'Blagovna izdelek'!A:C,3,0)</f>
        <v>Digitus</v>
      </c>
      <c r="H3571">
        <f>Table_ExternalData_15[[#This Row],[Rabat]]*0.2</f>
        <v>2</v>
      </c>
      <c r="I3571" s="2">
        <f>Table_ExternalData_15[[#This Row],[Price]]-(Table_ExternalData_15[[#This Row],[Price]]*Table_ExternalData_15[[#This Row],[BB rabat]])/100</f>
        <v>117.551</v>
      </c>
      <c r="J3571" s="2">
        <f>Table_ExternalData_15[[#This Row],[BB cena]]*Table_ExternalData_15[[#Headers],[1,22]]</f>
        <v>143.41221999999999</v>
      </c>
      <c r="K3571" s="2">
        <f>Table_ExternalData_15[[#This Row],[Price]]*Table_ExternalData_15[[#Headers],[1,22]]</f>
        <v>146.339</v>
      </c>
      <c r="L3571" s="7">
        <f>IF(G3571="White Shark",E3571*0.5,IF(G3571="Sbox",E3571*0.5,IF(G3571="Tenda",E3571*0.5,E3571*0.2)))/100</f>
        <v>0.02</v>
      </c>
      <c r="M3571" s="2">
        <f>Table_ExternalData_15[[#This Row],[Price]]-Table_ExternalData_15[[#This Row],[Price]]*Table_ExternalData_15[[#This Row],[extra popust]]</f>
        <v>117.551</v>
      </c>
      <c r="N3571" s="2">
        <f>IF(M3571&lt;I3571,M3571,I3571)</f>
        <v>117.551</v>
      </c>
      <c r="O3571" s="12" t="str">
        <f>IF(N3571&lt;I3571,$U$1," ")</f>
        <v xml:space="preserve"> </v>
      </c>
      <c r="P3571" s="12" t="str">
        <f>IFERROR((O3571+30)," ")</f>
        <v xml:space="preserve"> </v>
      </c>
      <c r="Q3571" s="2">
        <f ca="1">IF(O3571=$U$1,N3571,"0")*1.22</f>
        <v>0</v>
      </c>
    </row>
    <row r="3572" spans="1:17" x14ac:dyDescent="0.25">
      <c r="A3572" t="s">
        <v>1462</v>
      </c>
      <c r="B3572" t="s">
        <v>1461</v>
      </c>
      <c r="C3572">
        <v>7715</v>
      </c>
      <c r="D3572">
        <v>17.78</v>
      </c>
      <c r="E3572">
        <f>IFERROR(VLOOKUP(Table_ExternalData_15[[#This Row],[Id]],Rabati!B:C,2,0),0)</f>
        <v>20</v>
      </c>
      <c r="F3572">
        <v>0</v>
      </c>
      <c r="G3572" t="str">
        <f>VLOOKUP(Table_ExternalData_15[[#This Row],[Id]],'Blagovna izdelek'!A:C,3,0)</f>
        <v>Digitus</v>
      </c>
      <c r="H3572">
        <f>Table_ExternalData_15[[#This Row],[Rabat]]*0.2</f>
        <v>4</v>
      </c>
      <c r="I3572" s="2">
        <f>Table_ExternalData_15[[#This Row],[Price]]-(Table_ExternalData_15[[#This Row],[Price]]*Table_ExternalData_15[[#This Row],[BB rabat]])/100</f>
        <v>17.0688</v>
      </c>
      <c r="J3572" s="2">
        <f>Table_ExternalData_15[[#This Row],[BB cena]]*Table_ExternalData_15[[#Headers],[1,22]]</f>
        <v>20.823936</v>
      </c>
      <c r="K3572" s="2">
        <f>Table_ExternalData_15[[#This Row],[Price]]*Table_ExternalData_15[[#Headers],[1,22]]</f>
        <v>21.691600000000001</v>
      </c>
      <c r="L3572" s="7">
        <f>IF(G3572="White Shark",E3572*0.5,IF(G3572="Sbox",E3572*0.5,IF(G3572="Tenda",E3572*0.5,E3572*0.2)))/100</f>
        <v>0.04</v>
      </c>
      <c r="M3572" s="2">
        <f>Table_ExternalData_15[[#This Row],[Price]]-Table_ExternalData_15[[#This Row],[Price]]*Table_ExternalData_15[[#This Row],[extra popust]]</f>
        <v>17.0688</v>
      </c>
      <c r="N3572" s="2">
        <f>IF(M3572&lt;I3572,M3572,I3572)</f>
        <v>17.0688</v>
      </c>
      <c r="O3572" s="12" t="str">
        <f>IF(N3572&lt;I3572,$U$1," ")</f>
        <v xml:space="preserve"> </v>
      </c>
      <c r="P3572" s="12" t="str">
        <f>IFERROR((O3572+30)," ")</f>
        <v xml:space="preserve"> </v>
      </c>
      <c r="Q3572" s="2">
        <f ca="1">IF(O3572=$U$1,N3572,"0")*1.22</f>
        <v>0</v>
      </c>
    </row>
    <row r="3573" spans="1:17" x14ac:dyDescent="0.25">
      <c r="A3573" t="s">
        <v>1464</v>
      </c>
      <c r="B3573" t="s">
        <v>1463</v>
      </c>
      <c r="C3573">
        <v>7722</v>
      </c>
      <c r="D3573">
        <v>69.95</v>
      </c>
      <c r="E3573">
        <f>IFERROR(VLOOKUP(Table_ExternalData_15[[#This Row],[Id]],Rabati!B:C,2,0),0)</f>
        <v>20</v>
      </c>
      <c r="F3573">
        <v>0</v>
      </c>
      <c r="G3573" t="str">
        <f>VLOOKUP(Table_ExternalData_15[[#This Row],[Id]],'Blagovna izdelek'!A:C,3,0)</f>
        <v>Digitus</v>
      </c>
      <c r="H3573">
        <f>Table_ExternalData_15[[#This Row],[Rabat]]*0.2</f>
        <v>4</v>
      </c>
      <c r="I3573" s="2">
        <f>Table_ExternalData_15[[#This Row],[Price]]-(Table_ExternalData_15[[#This Row],[Price]]*Table_ExternalData_15[[#This Row],[BB rabat]])/100</f>
        <v>67.152000000000001</v>
      </c>
      <c r="J3573" s="2">
        <f>Table_ExternalData_15[[#This Row],[BB cena]]*Table_ExternalData_15[[#Headers],[1,22]]</f>
        <v>81.925439999999995</v>
      </c>
      <c r="K3573" s="2">
        <f>Table_ExternalData_15[[#This Row],[Price]]*Table_ExternalData_15[[#Headers],[1,22]]</f>
        <v>85.338999999999999</v>
      </c>
      <c r="L3573" s="7">
        <f>IF(G3573="White Shark",E3573*0.5,IF(G3573="Sbox",E3573*0.5,IF(G3573="Tenda",E3573*0.5,E3573*0.2)))/100</f>
        <v>0.04</v>
      </c>
      <c r="M3573" s="2">
        <f>Table_ExternalData_15[[#This Row],[Price]]-Table_ExternalData_15[[#This Row],[Price]]*Table_ExternalData_15[[#This Row],[extra popust]]</f>
        <v>67.152000000000001</v>
      </c>
      <c r="N3573" s="2">
        <f>IF(M3573&lt;I3573,M3573,I3573)</f>
        <v>67.152000000000001</v>
      </c>
      <c r="O3573" s="12" t="str">
        <f>IF(N3573&lt;I3573,$U$1," ")</f>
        <v xml:space="preserve"> </v>
      </c>
      <c r="P3573" s="12" t="str">
        <f>IFERROR((O3573+30)," ")</f>
        <v xml:space="preserve"> </v>
      </c>
      <c r="Q3573" s="2">
        <f ca="1">IF(O3573=$U$1,N3573,"0")*1.22</f>
        <v>0</v>
      </c>
    </row>
    <row r="3574" spans="1:17" x14ac:dyDescent="0.25">
      <c r="A3574" t="s">
        <v>1466</v>
      </c>
      <c r="B3574" t="s">
        <v>1465</v>
      </c>
      <c r="C3574">
        <v>7723</v>
      </c>
      <c r="D3574">
        <v>62.3</v>
      </c>
      <c r="E3574">
        <f>IFERROR(VLOOKUP(Table_ExternalData_15[[#This Row],[Id]],Rabati!B:C,2,0),0)</f>
        <v>20</v>
      </c>
      <c r="F3574">
        <v>0</v>
      </c>
      <c r="G3574" t="str">
        <f>VLOOKUP(Table_ExternalData_15[[#This Row],[Id]],'Blagovna izdelek'!A:C,3,0)</f>
        <v>Digitus</v>
      </c>
      <c r="H3574">
        <f>Table_ExternalData_15[[#This Row],[Rabat]]*0.2</f>
        <v>4</v>
      </c>
      <c r="I3574" s="2">
        <f>Table_ExternalData_15[[#This Row],[Price]]-(Table_ExternalData_15[[#This Row],[Price]]*Table_ExternalData_15[[#This Row],[BB rabat]])/100</f>
        <v>59.808</v>
      </c>
      <c r="J3574" s="2">
        <f>Table_ExternalData_15[[#This Row],[BB cena]]*Table_ExternalData_15[[#Headers],[1,22]]</f>
        <v>72.965760000000003</v>
      </c>
      <c r="K3574" s="2">
        <f>Table_ExternalData_15[[#This Row],[Price]]*Table_ExternalData_15[[#Headers],[1,22]]</f>
        <v>76.006</v>
      </c>
      <c r="L3574" s="7">
        <f>IF(G3574="White Shark",E3574*0.5,IF(G3574="Sbox",E3574*0.5,IF(G3574="Tenda",E3574*0.5,E3574*0.2)))/100</f>
        <v>0.04</v>
      </c>
      <c r="M3574" s="2">
        <f>Table_ExternalData_15[[#This Row],[Price]]-Table_ExternalData_15[[#This Row],[Price]]*Table_ExternalData_15[[#This Row],[extra popust]]</f>
        <v>59.808</v>
      </c>
      <c r="N3574" s="2">
        <f>IF(M3574&lt;I3574,M3574,I3574)</f>
        <v>59.808</v>
      </c>
      <c r="O3574" s="12" t="str">
        <f>IF(N3574&lt;I3574,$U$1," ")</f>
        <v xml:space="preserve"> </v>
      </c>
      <c r="P3574" s="12" t="str">
        <f>IFERROR((O3574+30)," ")</f>
        <v xml:space="preserve"> </v>
      </c>
      <c r="Q3574" s="2">
        <f ca="1">IF(O3574=$U$1,N3574,"0")*1.22</f>
        <v>0</v>
      </c>
    </row>
    <row r="3575" spans="1:17" x14ac:dyDescent="0.25">
      <c r="A3575" t="s">
        <v>1468</v>
      </c>
      <c r="B3575" t="s">
        <v>1467</v>
      </c>
      <c r="C3575">
        <v>7725</v>
      </c>
      <c r="D3575">
        <v>80.73</v>
      </c>
      <c r="E3575">
        <f>IFERROR(VLOOKUP(Table_ExternalData_15[[#This Row],[Id]],Rabati!B:C,2,0),0)</f>
        <v>20</v>
      </c>
      <c r="F3575">
        <v>0</v>
      </c>
      <c r="G3575" t="str">
        <f>VLOOKUP(Table_ExternalData_15[[#This Row],[Id]],'Blagovna izdelek'!A:C,3,0)</f>
        <v>Digitus</v>
      </c>
      <c r="H3575">
        <f>Table_ExternalData_15[[#This Row],[Rabat]]*0.2</f>
        <v>4</v>
      </c>
      <c r="I3575" s="2">
        <f>Table_ExternalData_15[[#This Row],[Price]]-(Table_ExternalData_15[[#This Row],[Price]]*Table_ExternalData_15[[#This Row],[BB rabat]])/100</f>
        <v>77.500799999999998</v>
      </c>
      <c r="J3575" s="2">
        <f>Table_ExternalData_15[[#This Row],[BB cena]]*Table_ExternalData_15[[#Headers],[1,22]]</f>
        <v>94.550975999999991</v>
      </c>
      <c r="K3575" s="2">
        <f>Table_ExternalData_15[[#This Row],[Price]]*Table_ExternalData_15[[#Headers],[1,22]]</f>
        <v>98.490600000000001</v>
      </c>
      <c r="L3575" s="7">
        <f>IF(G3575="White Shark",E3575*0.5,IF(G3575="Sbox",E3575*0.5,IF(G3575="Tenda",E3575*0.5,E3575*0.2)))/100</f>
        <v>0.04</v>
      </c>
      <c r="M3575" s="2">
        <f>Table_ExternalData_15[[#This Row],[Price]]-Table_ExternalData_15[[#This Row],[Price]]*Table_ExternalData_15[[#This Row],[extra popust]]</f>
        <v>77.500799999999998</v>
      </c>
      <c r="N3575" s="2">
        <f>IF(M3575&lt;I3575,M3575,I3575)</f>
        <v>77.500799999999998</v>
      </c>
      <c r="O3575" s="12" t="str">
        <f>IF(N3575&lt;I3575,$U$1," ")</f>
        <v xml:space="preserve"> </v>
      </c>
      <c r="P3575" s="12" t="str">
        <f>IFERROR((O3575+30)," ")</f>
        <v xml:space="preserve"> </v>
      </c>
      <c r="Q3575" s="2">
        <f ca="1">IF(O3575=$U$1,N3575,"0")*1.22</f>
        <v>0</v>
      </c>
    </row>
    <row r="3576" spans="1:17" x14ac:dyDescent="0.25">
      <c r="A3576" t="s">
        <v>1500</v>
      </c>
      <c r="B3576" t="s">
        <v>1499</v>
      </c>
      <c r="C3576">
        <v>7747</v>
      </c>
      <c r="D3576">
        <v>2.5499999999999998</v>
      </c>
      <c r="E3576">
        <f>IFERROR(VLOOKUP(Table_ExternalData_15[[#This Row],[Id]],Rabati!B:C,2,0),0)</f>
        <v>20</v>
      </c>
      <c r="F3576">
        <v>101</v>
      </c>
      <c r="G3576" t="str">
        <f>VLOOKUP(Table_ExternalData_15[[#This Row],[Id]],'Blagovna izdelek'!A:C,3,0)</f>
        <v>Digitus</v>
      </c>
      <c r="H3576">
        <f>Table_ExternalData_15[[#This Row],[Rabat]]*0.2</f>
        <v>4</v>
      </c>
      <c r="I3576" s="2">
        <f>Table_ExternalData_15[[#This Row],[Price]]-(Table_ExternalData_15[[#This Row],[Price]]*Table_ExternalData_15[[#This Row],[BB rabat]])/100</f>
        <v>2.448</v>
      </c>
      <c r="J3576" s="2">
        <f>Table_ExternalData_15[[#This Row],[BB cena]]*Table_ExternalData_15[[#Headers],[1,22]]</f>
        <v>2.9865599999999999</v>
      </c>
      <c r="K3576" s="2">
        <f>Table_ExternalData_15[[#This Row],[Price]]*Table_ExternalData_15[[#Headers],[1,22]]</f>
        <v>3.1109999999999998</v>
      </c>
      <c r="L3576" s="7">
        <f>IF(G3576="White Shark",E3576*0.5,IF(G3576="Sbox",E3576*0.5,IF(G3576="Tenda",E3576*0.5,E3576*0.2)))/100</f>
        <v>0.04</v>
      </c>
      <c r="M3576" s="2">
        <f>Table_ExternalData_15[[#This Row],[Price]]-Table_ExternalData_15[[#This Row],[Price]]*Table_ExternalData_15[[#This Row],[extra popust]]</f>
        <v>2.448</v>
      </c>
      <c r="N3576" s="2">
        <f>IF(M3576&lt;I3576,M3576,I3576)</f>
        <v>2.448</v>
      </c>
      <c r="O3576" s="12" t="str">
        <f>IF(N3576&lt;I3576,$U$1," ")</f>
        <v xml:space="preserve"> </v>
      </c>
      <c r="P3576" s="12" t="str">
        <f>IFERROR((O3576+30)," ")</f>
        <v xml:space="preserve"> </v>
      </c>
      <c r="Q3576" s="2">
        <f ca="1">IF(O3576=$U$1,N3576,"0")*1.22</f>
        <v>0</v>
      </c>
    </row>
    <row r="3577" spans="1:17" x14ac:dyDescent="0.25">
      <c r="A3577" t="s">
        <v>1503</v>
      </c>
      <c r="B3577" t="s">
        <v>9858</v>
      </c>
      <c r="C3577">
        <v>7749</v>
      </c>
      <c r="D3577">
        <v>1.2</v>
      </c>
      <c r="E3577">
        <f>IFERROR(VLOOKUP(Table_ExternalData_15[[#This Row],[Id]],Rabati!B:C,2,0),0)</f>
        <v>20</v>
      </c>
      <c r="F3577">
        <v>857</v>
      </c>
      <c r="G3577" t="str">
        <f>VLOOKUP(Table_ExternalData_15[[#This Row],[Id]],'Blagovna izdelek'!A:C,3,0)</f>
        <v>Digitus</v>
      </c>
      <c r="H3577">
        <f>Table_ExternalData_15[[#This Row],[Rabat]]*0.2</f>
        <v>4</v>
      </c>
      <c r="I3577" s="2">
        <f>Table_ExternalData_15[[#This Row],[Price]]-(Table_ExternalData_15[[#This Row],[Price]]*Table_ExternalData_15[[#This Row],[BB rabat]])/100</f>
        <v>1.1519999999999999</v>
      </c>
      <c r="J3577" s="2">
        <f>Table_ExternalData_15[[#This Row],[BB cena]]*Table_ExternalData_15[[#Headers],[1,22]]</f>
        <v>1.4054399999999998</v>
      </c>
      <c r="K3577" s="2">
        <f>Table_ExternalData_15[[#This Row],[Price]]*Table_ExternalData_15[[#Headers],[1,22]]</f>
        <v>1.464</v>
      </c>
      <c r="L3577" s="7">
        <f>IF(G3577="White Shark",E3577*0.5,IF(G3577="Sbox",E3577*0.5,IF(G3577="Tenda",E3577*0.5,E3577*0.2)))/100</f>
        <v>0.04</v>
      </c>
      <c r="M3577" s="2">
        <f>Table_ExternalData_15[[#This Row],[Price]]-Table_ExternalData_15[[#This Row],[Price]]*Table_ExternalData_15[[#This Row],[extra popust]]</f>
        <v>1.1519999999999999</v>
      </c>
      <c r="N3577" s="2">
        <f>IF(M3577&lt;I3577,M3577,I3577)</f>
        <v>1.1519999999999999</v>
      </c>
      <c r="O3577" s="12" t="str">
        <f>IF(N3577&lt;I3577,$U$1," ")</f>
        <v xml:space="preserve"> </v>
      </c>
      <c r="P3577" s="12" t="str">
        <f>IFERROR((O3577+30)," ")</f>
        <v xml:space="preserve"> </v>
      </c>
      <c r="Q3577" s="2">
        <f ca="1">IF(O3577=$U$1,N3577,"0")*1.22</f>
        <v>0</v>
      </c>
    </row>
    <row r="3578" spans="1:17" x14ac:dyDescent="0.25">
      <c r="A3578" t="s">
        <v>1510</v>
      </c>
      <c r="B3578" t="s">
        <v>1509</v>
      </c>
      <c r="C3578">
        <v>7757</v>
      </c>
      <c r="D3578">
        <v>3.1</v>
      </c>
      <c r="E3578">
        <f>IFERROR(VLOOKUP(Table_ExternalData_15[[#This Row],[Id]],Rabati!B:C,2,0),0)</f>
        <v>20</v>
      </c>
      <c r="F3578">
        <v>308</v>
      </c>
      <c r="G3578" t="str">
        <f>VLOOKUP(Table_ExternalData_15[[#This Row],[Id]],'Blagovna izdelek'!A:C,3,0)</f>
        <v>Digitus</v>
      </c>
      <c r="H3578">
        <f>Table_ExternalData_15[[#This Row],[Rabat]]*0.2</f>
        <v>4</v>
      </c>
      <c r="I3578" s="2">
        <f>Table_ExternalData_15[[#This Row],[Price]]-(Table_ExternalData_15[[#This Row],[Price]]*Table_ExternalData_15[[#This Row],[BB rabat]])/100</f>
        <v>2.976</v>
      </c>
      <c r="J3578" s="2">
        <f>Table_ExternalData_15[[#This Row],[BB cena]]*Table_ExternalData_15[[#Headers],[1,22]]</f>
        <v>3.6307199999999997</v>
      </c>
      <c r="K3578" s="2">
        <f>Table_ExternalData_15[[#This Row],[Price]]*Table_ExternalData_15[[#Headers],[1,22]]</f>
        <v>3.782</v>
      </c>
      <c r="L3578" s="7">
        <f>IF(G3578="White Shark",E3578*0.5,IF(G3578="Sbox",E3578*0.5,IF(G3578="Tenda",E3578*0.5,E3578*0.2)))/100</f>
        <v>0.04</v>
      </c>
      <c r="M3578" s="2">
        <f>Table_ExternalData_15[[#This Row],[Price]]-Table_ExternalData_15[[#This Row],[Price]]*Table_ExternalData_15[[#This Row],[extra popust]]</f>
        <v>2.976</v>
      </c>
      <c r="N3578" s="2">
        <f>IF(M3578&lt;I3578,M3578,I3578)</f>
        <v>2.976</v>
      </c>
      <c r="O3578" s="12" t="str">
        <f>IF(N3578&lt;I3578,$U$1," ")</f>
        <v xml:space="preserve"> </v>
      </c>
      <c r="P3578" s="12" t="str">
        <f>IFERROR((O3578+30)," ")</f>
        <v xml:space="preserve"> </v>
      </c>
      <c r="Q3578" s="2">
        <f ca="1">IF(O3578=$U$1,N3578,"0")*1.22</f>
        <v>0</v>
      </c>
    </row>
    <row r="3579" spans="1:17" x14ac:dyDescent="0.25">
      <c r="A3579" t="s">
        <v>1511</v>
      </c>
      <c r="B3579" t="s">
        <v>9860</v>
      </c>
      <c r="C3579">
        <v>7758</v>
      </c>
      <c r="D3579">
        <v>1.7</v>
      </c>
      <c r="E3579">
        <f>IFERROR(VLOOKUP(Table_ExternalData_15[[#This Row],[Id]],Rabati!B:C,2,0),0)</f>
        <v>20</v>
      </c>
      <c r="F3579">
        <v>1456</v>
      </c>
      <c r="G3579" t="str">
        <f>VLOOKUP(Table_ExternalData_15[[#This Row],[Id]],'Blagovna izdelek'!A:C,3,0)</f>
        <v>Digitus</v>
      </c>
      <c r="H3579">
        <f>Table_ExternalData_15[[#This Row],[Rabat]]*0.2</f>
        <v>4</v>
      </c>
      <c r="I3579" s="2">
        <f>Table_ExternalData_15[[#This Row],[Price]]-(Table_ExternalData_15[[#This Row],[Price]]*Table_ExternalData_15[[#This Row],[BB rabat]])/100</f>
        <v>1.6319999999999999</v>
      </c>
      <c r="J3579" s="2">
        <f>Table_ExternalData_15[[#This Row],[BB cena]]*Table_ExternalData_15[[#Headers],[1,22]]</f>
        <v>1.9910399999999999</v>
      </c>
      <c r="K3579" s="2">
        <f>Table_ExternalData_15[[#This Row],[Price]]*Table_ExternalData_15[[#Headers],[1,22]]</f>
        <v>2.0739999999999998</v>
      </c>
      <c r="L3579" s="7">
        <f>IF(G3579="White Shark",E3579*0.5,IF(G3579="Sbox",E3579*0.5,IF(G3579="Tenda",E3579*0.5,E3579*0.2)))/100</f>
        <v>0.04</v>
      </c>
      <c r="M3579" s="2">
        <f>Table_ExternalData_15[[#This Row],[Price]]-Table_ExternalData_15[[#This Row],[Price]]*Table_ExternalData_15[[#This Row],[extra popust]]</f>
        <v>1.6319999999999999</v>
      </c>
      <c r="N3579" s="2">
        <f>IF(M3579&lt;I3579,M3579,I3579)</f>
        <v>1.6319999999999999</v>
      </c>
      <c r="O3579" s="12" t="str">
        <f>IF(N3579&lt;I3579,$U$1," ")</f>
        <v xml:space="preserve"> </v>
      </c>
      <c r="P3579" s="12" t="str">
        <f>IFERROR((O3579+30)," ")</f>
        <v xml:space="preserve"> </v>
      </c>
      <c r="Q3579" s="2">
        <f ca="1">IF(O3579=$U$1,N3579,"0")*1.22</f>
        <v>0</v>
      </c>
    </row>
    <row r="3580" spans="1:17" x14ac:dyDescent="0.25">
      <c r="A3580" t="s">
        <v>1524</v>
      </c>
      <c r="B3580" t="s">
        <v>1523</v>
      </c>
      <c r="C3580">
        <v>7774</v>
      </c>
      <c r="D3580">
        <v>3.5</v>
      </c>
      <c r="E3580">
        <f>IFERROR(VLOOKUP(Table_ExternalData_15[[#This Row],[Id]],Rabati!B:C,2,0),0)</f>
        <v>20</v>
      </c>
      <c r="F3580">
        <v>697</v>
      </c>
      <c r="G3580" t="str">
        <f>VLOOKUP(Table_ExternalData_15[[#This Row],[Id]],'Blagovna izdelek'!A:C,3,0)</f>
        <v>Digitus</v>
      </c>
      <c r="H3580">
        <f>Table_ExternalData_15[[#This Row],[Rabat]]*0.2</f>
        <v>4</v>
      </c>
      <c r="I3580" s="2">
        <f>Table_ExternalData_15[[#This Row],[Price]]-(Table_ExternalData_15[[#This Row],[Price]]*Table_ExternalData_15[[#This Row],[BB rabat]])/100</f>
        <v>3.36</v>
      </c>
      <c r="J3580" s="2">
        <f>Table_ExternalData_15[[#This Row],[BB cena]]*Table_ExternalData_15[[#Headers],[1,22]]</f>
        <v>4.0991999999999997</v>
      </c>
      <c r="K3580" s="2">
        <f>Table_ExternalData_15[[#This Row],[Price]]*Table_ExternalData_15[[#Headers],[1,22]]</f>
        <v>4.2699999999999996</v>
      </c>
      <c r="L3580" s="7">
        <f>IF(G3580="White Shark",E3580*0.5,IF(G3580="Sbox",E3580*0.5,IF(G3580="Tenda",E3580*0.5,E3580*0.2)))/100</f>
        <v>0.04</v>
      </c>
      <c r="M3580" s="2">
        <f>Table_ExternalData_15[[#This Row],[Price]]-Table_ExternalData_15[[#This Row],[Price]]*Table_ExternalData_15[[#This Row],[extra popust]]</f>
        <v>3.36</v>
      </c>
      <c r="N3580" s="2">
        <f>IF(M3580&lt;I3580,M3580,I3580)</f>
        <v>3.36</v>
      </c>
      <c r="O3580" s="12" t="str">
        <f>IF(N3580&lt;I3580,$U$1," ")</f>
        <v xml:space="preserve"> </v>
      </c>
      <c r="P3580" s="12" t="str">
        <f>IFERROR((O3580+30)," ")</f>
        <v xml:space="preserve"> </v>
      </c>
      <c r="Q3580" s="2">
        <f ca="1">IF(O3580=$U$1,N3580,"0")*1.22</f>
        <v>0</v>
      </c>
    </row>
    <row r="3581" spans="1:17" x14ac:dyDescent="0.25">
      <c r="A3581" t="s">
        <v>1526</v>
      </c>
      <c r="B3581" t="s">
        <v>1525</v>
      </c>
      <c r="C3581">
        <v>7775</v>
      </c>
      <c r="D3581">
        <v>4.08</v>
      </c>
      <c r="E3581">
        <f>IFERROR(VLOOKUP(Table_ExternalData_15[[#This Row],[Id]],Rabati!B:C,2,0),0)</f>
        <v>20</v>
      </c>
      <c r="F3581">
        <v>0</v>
      </c>
      <c r="G3581" t="str">
        <f>VLOOKUP(Table_ExternalData_15[[#This Row],[Id]],'Blagovna izdelek'!A:C,3,0)</f>
        <v>Digitus</v>
      </c>
      <c r="H3581">
        <f>Table_ExternalData_15[[#This Row],[Rabat]]*0.2</f>
        <v>4</v>
      </c>
      <c r="I3581" s="2">
        <f>Table_ExternalData_15[[#This Row],[Price]]-(Table_ExternalData_15[[#This Row],[Price]]*Table_ExternalData_15[[#This Row],[BB rabat]])/100</f>
        <v>3.9168000000000003</v>
      </c>
      <c r="J3581" s="2">
        <f>Table_ExternalData_15[[#This Row],[BB cena]]*Table_ExternalData_15[[#Headers],[1,22]]</f>
        <v>4.7784960000000005</v>
      </c>
      <c r="K3581" s="2">
        <f>Table_ExternalData_15[[#This Row],[Price]]*Table_ExternalData_15[[#Headers],[1,22]]</f>
        <v>4.9775999999999998</v>
      </c>
      <c r="L3581" s="7">
        <f>IF(G3581="White Shark",E3581*0.5,IF(G3581="Sbox",E3581*0.5,IF(G3581="Tenda",E3581*0.5,E3581*0.2)))/100</f>
        <v>0.04</v>
      </c>
      <c r="M3581" s="2">
        <f>Table_ExternalData_15[[#This Row],[Price]]-Table_ExternalData_15[[#This Row],[Price]]*Table_ExternalData_15[[#This Row],[extra popust]]</f>
        <v>3.9168000000000003</v>
      </c>
      <c r="N3581" s="2">
        <f>IF(M3581&lt;I3581,M3581,I3581)</f>
        <v>3.9168000000000003</v>
      </c>
      <c r="O3581" s="12" t="str">
        <f>IF(N3581&lt;I3581,$U$1," ")</f>
        <v xml:space="preserve"> </v>
      </c>
      <c r="P3581" s="12" t="str">
        <f>IFERROR((O3581+30)," ")</f>
        <v xml:space="preserve"> </v>
      </c>
      <c r="Q3581" s="2">
        <f ca="1">IF(O3581=$U$1,N3581,"0")*1.22</f>
        <v>0</v>
      </c>
    </row>
    <row r="3582" spans="1:17" x14ac:dyDescent="0.25">
      <c r="A3582" t="s">
        <v>1530</v>
      </c>
      <c r="B3582" t="s">
        <v>1529</v>
      </c>
      <c r="C3582">
        <v>7778</v>
      </c>
      <c r="D3582">
        <v>2.27</v>
      </c>
      <c r="E3582">
        <f>IFERROR(VLOOKUP(Table_ExternalData_15[[#This Row],[Id]],Rabati!B:C,2,0),0)</f>
        <v>20</v>
      </c>
      <c r="F3582">
        <v>54</v>
      </c>
      <c r="G3582" t="str">
        <f>VLOOKUP(Table_ExternalData_15[[#This Row],[Id]],'Blagovna izdelek'!A:C,3,0)</f>
        <v>Digitus</v>
      </c>
      <c r="H3582">
        <f>Table_ExternalData_15[[#This Row],[Rabat]]*0.2</f>
        <v>4</v>
      </c>
      <c r="I3582" s="2">
        <f>Table_ExternalData_15[[#This Row],[Price]]-(Table_ExternalData_15[[#This Row],[Price]]*Table_ExternalData_15[[#This Row],[BB rabat]])/100</f>
        <v>2.1791999999999998</v>
      </c>
      <c r="J3582" s="2">
        <f>Table_ExternalData_15[[#This Row],[BB cena]]*Table_ExternalData_15[[#Headers],[1,22]]</f>
        <v>2.6586239999999997</v>
      </c>
      <c r="K3582" s="2">
        <f>Table_ExternalData_15[[#This Row],[Price]]*Table_ExternalData_15[[#Headers],[1,22]]</f>
        <v>2.7694000000000001</v>
      </c>
      <c r="L3582" s="7">
        <f>IF(G3582="White Shark",E3582*0.5,IF(G3582="Sbox",E3582*0.5,IF(G3582="Tenda",E3582*0.5,E3582*0.2)))/100</f>
        <v>0.04</v>
      </c>
      <c r="M3582" s="2">
        <f>Table_ExternalData_15[[#This Row],[Price]]-Table_ExternalData_15[[#This Row],[Price]]*Table_ExternalData_15[[#This Row],[extra popust]]</f>
        <v>2.1791999999999998</v>
      </c>
      <c r="N3582" s="2">
        <f>IF(M3582&lt;I3582,M3582,I3582)</f>
        <v>2.1791999999999998</v>
      </c>
      <c r="O3582" s="12" t="str">
        <f>IF(N3582&lt;I3582,$U$1," ")</f>
        <v xml:space="preserve"> </v>
      </c>
      <c r="P3582" s="12" t="str">
        <f>IFERROR((O3582+30)," ")</f>
        <v xml:space="preserve"> </v>
      </c>
      <c r="Q3582" s="2">
        <f ca="1">IF(O3582=$U$1,N3582,"0")*1.22</f>
        <v>0</v>
      </c>
    </row>
    <row r="3583" spans="1:17" x14ac:dyDescent="0.25">
      <c r="A3583" t="s">
        <v>1542</v>
      </c>
      <c r="B3583" t="s">
        <v>9683</v>
      </c>
      <c r="C3583">
        <v>7791</v>
      </c>
      <c r="D3583">
        <v>9.98</v>
      </c>
      <c r="E3583">
        <f>IFERROR(VLOOKUP(Table_ExternalData_15[[#This Row],[Id]],Rabati!B:C,2,0),0)</f>
        <v>20</v>
      </c>
      <c r="F3583">
        <v>7</v>
      </c>
      <c r="G3583" t="str">
        <f>VLOOKUP(Table_ExternalData_15[[#This Row],[Id]],'Blagovna izdelek'!A:C,3,0)</f>
        <v>Digitus</v>
      </c>
      <c r="H3583">
        <f>Table_ExternalData_15[[#This Row],[Rabat]]*0.2</f>
        <v>4</v>
      </c>
      <c r="I3583" s="2">
        <f>Table_ExternalData_15[[#This Row],[Price]]-(Table_ExternalData_15[[#This Row],[Price]]*Table_ExternalData_15[[#This Row],[BB rabat]])/100</f>
        <v>9.5808</v>
      </c>
      <c r="J3583" s="2">
        <f>Table_ExternalData_15[[#This Row],[BB cena]]*Table_ExternalData_15[[#Headers],[1,22]]</f>
        <v>11.688575999999999</v>
      </c>
      <c r="K3583" s="2">
        <f>Table_ExternalData_15[[#This Row],[Price]]*Table_ExternalData_15[[#Headers],[1,22]]</f>
        <v>12.175600000000001</v>
      </c>
      <c r="L3583" s="7">
        <f>IF(G3583="White Shark",E3583*0.5,IF(G3583="Sbox",E3583*0.5,IF(G3583="Tenda",E3583*0.5,E3583*0.2)))/100</f>
        <v>0.04</v>
      </c>
      <c r="M3583" s="2">
        <f>Table_ExternalData_15[[#This Row],[Price]]-Table_ExternalData_15[[#This Row],[Price]]*Table_ExternalData_15[[#This Row],[extra popust]]</f>
        <v>9.5808</v>
      </c>
      <c r="N3583" s="2">
        <f>IF(M3583&lt;I3583,M3583,I3583)</f>
        <v>9.5808</v>
      </c>
      <c r="O3583" s="12" t="str">
        <f>IF(N3583&lt;I3583,$U$1," ")</f>
        <v xml:space="preserve"> </v>
      </c>
      <c r="P3583" s="12" t="str">
        <f>IFERROR((O3583+30)," ")</f>
        <v xml:space="preserve"> </v>
      </c>
      <c r="Q3583" s="2">
        <f ca="1">IF(O3583=$U$1,N3583,"0")*1.22</f>
        <v>0</v>
      </c>
    </row>
    <row r="3584" spans="1:17" x14ac:dyDescent="0.25">
      <c r="A3584" t="s">
        <v>1562</v>
      </c>
      <c r="B3584" t="s">
        <v>1561</v>
      </c>
      <c r="C3584">
        <v>7802</v>
      </c>
      <c r="D3584">
        <v>1.23</v>
      </c>
      <c r="E3584">
        <f>IFERROR(VLOOKUP(Table_ExternalData_15[[#This Row],[Id]],Rabati!B:C,2,0),0)</f>
        <v>20</v>
      </c>
      <c r="F3584">
        <v>261</v>
      </c>
      <c r="G3584" t="str">
        <f>VLOOKUP(Table_ExternalData_15[[#This Row],[Id]],'Blagovna izdelek'!A:C,3,0)</f>
        <v>Digitus</v>
      </c>
      <c r="H3584">
        <f>Table_ExternalData_15[[#This Row],[Rabat]]*0.2</f>
        <v>4</v>
      </c>
      <c r="I3584" s="2">
        <f>Table_ExternalData_15[[#This Row],[Price]]-(Table_ExternalData_15[[#This Row],[Price]]*Table_ExternalData_15[[#This Row],[BB rabat]])/100</f>
        <v>1.1808000000000001</v>
      </c>
      <c r="J3584" s="2">
        <f>Table_ExternalData_15[[#This Row],[BB cena]]*Table_ExternalData_15[[#Headers],[1,22]]</f>
        <v>1.4405760000000001</v>
      </c>
      <c r="K3584" s="2">
        <f>Table_ExternalData_15[[#This Row],[Price]]*Table_ExternalData_15[[#Headers],[1,22]]</f>
        <v>1.5005999999999999</v>
      </c>
      <c r="L3584" s="7">
        <f>IF(G3584="White Shark",E3584*0.5,IF(G3584="Sbox",E3584*0.5,IF(G3584="Tenda",E3584*0.5,E3584*0.2)))/100</f>
        <v>0.04</v>
      </c>
      <c r="M3584" s="2">
        <f>Table_ExternalData_15[[#This Row],[Price]]-Table_ExternalData_15[[#This Row],[Price]]*Table_ExternalData_15[[#This Row],[extra popust]]</f>
        <v>1.1808000000000001</v>
      </c>
      <c r="N3584" s="2">
        <f>IF(M3584&lt;I3584,M3584,I3584)</f>
        <v>1.1808000000000001</v>
      </c>
      <c r="O3584" s="12" t="str">
        <f>IF(N3584&lt;I3584,$U$1," ")</f>
        <v xml:space="preserve"> </v>
      </c>
      <c r="P3584" s="12" t="str">
        <f>IFERROR((O3584+30)," ")</f>
        <v xml:space="preserve"> </v>
      </c>
      <c r="Q3584" s="2">
        <f ca="1">IF(O3584=$U$1,N3584,"0")*1.22</f>
        <v>0</v>
      </c>
    </row>
    <row r="3585" spans="1:17" x14ac:dyDescent="0.25">
      <c r="A3585" t="s">
        <v>1575</v>
      </c>
      <c r="B3585" t="s">
        <v>1574</v>
      </c>
      <c r="C3585">
        <v>7816</v>
      </c>
      <c r="D3585">
        <v>1.2</v>
      </c>
      <c r="E3585">
        <f>IFERROR(VLOOKUP(Table_ExternalData_15[[#This Row],[Id]],Rabati!B:C,2,0),0)</f>
        <v>20</v>
      </c>
      <c r="F3585">
        <v>0</v>
      </c>
      <c r="G3585" t="str">
        <f>VLOOKUP(Table_ExternalData_15[[#This Row],[Id]],'Blagovna izdelek'!A:C,3,0)</f>
        <v>Digitus</v>
      </c>
      <c r="H3585">
        <f>Table_ExternalData_15[[#This Row],[Rabat]]*0.2</f>
        <v>4</v>
      </c>
      <c r="I3585" s="2">
        <f>Table_ExternalData_15[[#This Row],[Price]]-(Table_ExternalData_15[[#This Row],[Price]]*Table_ExternalData_15[[#This Row],[BB rabat]])/100</f>
        <v>1.1519999999999999</v>
      </c>
      <c r="J3585" s="2">
        <f>Table_ExternalData_15[[#This Row],[BB cena]]*Table_ExternalData_15[[#Headers],[1,22]]</f>
        <v>1.4054399999999998</v>
      </c>
      <c r="K3585" s="2">
        <f>Table_ExternalData_15[[#This Row],[Price]]*Table_ExternalData_15[[#Headers],[1,22]]</f>
        <v>1.464</v>
      </c>
      <c r="L3585" s="7">
        <f>IF(G3585="White Shark",E3585*0.5,IF(G3585="Sbox",E3585*0.5,IF(G3585="Tenda",E3585*0.5,E3585*0.2)))/100</f>
        <v>0.04</v>
      </c>
      <c r="M3585" s="2">
        <f>Table_ExternalData_15[[#This Row],[Price]]-Table_ExternalData_15[[#This Row],[Price]]*Table_ExternalData_15[[#This Row],[extra popust]]</f>
        <v>1.1519999999999999</v>
      </c>
      <c r="N3585" s="2">
        <f>IF(M3585&lt;I3585,M3585,I3585)</f>
        <v>1.1519999999999999</v>
      </c>
      <c r="O3585" s="12" t="str">
        <f>IF(N3585&lt;I3585,$U$1," ")</f>
        <v xml:space="preserve"> </v>
      </c>
      <c r="P3585" s="12" t="str">
        <f>IFERROR((O3585+30)," ")</f>
        <v xml:space="preserve"> </v>
      </c>
      <c r="Q3585" s="2">
        <f ca="1">IF(O3585=$U$1,N3585,"0")*1.22</f>
        <v>0</v>
      </c>
    </row>
    <row r="3586" spans="1:17" x14ac:dyDescent="0.25">
      <c r="A3586" t="s">
        <v>1583</v>
      </c>
      <c r="B3586" t="s">
        <v>1582</v>
      </c>
      <c r="C3586">
        <v>7821</v>
      </c>
      <c r="D3586">
        <v>2.83</v>
      </c>
      <c r="E3586">
        <f>IFERROR(VLOOKUP(Table_ExternalData_15[[#This Row],[Id]],Rabati!B:C,2,0),0)</f>
        <v>20</v>
      </c>
      <c r="F3586">
        <v>89</v>
      </c>
      <c r="G3586" t="str">
        <f>VLOOKUP(Table_ExternalData_15[[#This Row],[Id]],'Blagovna izdelek'!A:C,3,0)</f>
        <v>Digitus</v>
      </c>
      <c r="H3586">
        <f>Table_ExternalData_15[[#This Row],[Rabat]]*0.2</f>
        <v>4</v>
      </c>
      <c r="I3586" s="2">
        <f>Table_ExternalData_15[[#This Row],[Price]]-(Table_ExternalData_15[[#This Row],[Price]]*Table_ExternalData_15[[#This Row],[BB rabat]])/100</f>
        <v>2.7168000000000001</v>
      </c>
      <c r="J3586" s="2">
        <f>Table_ExternalData_15[[#This Row],[BB cena]]*Table_ExternalData_15[[#Headers],[1,22]]</f>
        <v>3.3144960000000001</v>
      </c>
      <c r="K3586" s="2">
        <f>Table_ExternalData_15[[#This Row],[Price]]*Table_ExternalData_15[[#Headers],[1,22]]</f>
        <v>3.4525999999999999</v>
      </c>
      <c r="L3586" s="7">
        <f>IF(G3586="White Shark",E3586*0.5,IF(G3586="Sbox",E3586*0.5,IF(G3586="Tenda",E3586*0.5,E3586*0.2)))/100</f>
        <v>0.04</v>
      </c>
      <c r="M3586" s="2">
        <f>Table_ExternalData_15[[#This Row],[Price]]-Table_ExternalData_15[[#This Row],[Price]]*Table_ExternalData_15[[#This Row],[extra popust]]</f>
        <v>2.7168000000000001</v>
      </c>
      <c r="N3586" s="2">
        <f>IF(M3586&lt;I3586,M3586,I3586)</f>
        <v>2.7168000000000001</v>
      </c>
      <c r="O3586" s="12" t="str">
        <f>IF(N3586&lt;I3586,$U$1," ")</f>
        <v xml:space="preserve"> </v>
      </c>
      <c r="P3586" s="12" t="str">
        <f>IFERROR((O3586+30)," ")</f>
        <v xml:space="preserve"> </v>
      </c>
      <c r="Q3586" s="2">
        <f ca="1">IF(O3586=$U$1,N3586,"0")*1.22</f>
        <v>0</v>
      </c>
    </row>
    <row r="3587" spans="1:17" x14ac:dyDescent="0.25">
      <c r="A3587" t="s">
        <v>1585</v>
      </c>
      <c r="B3587" t="s">
        <v>1584</v>
      </c>
      <c r="C3587">
        <v>7822</v>
      </c>
      <c r="D3587">
        <v>3.26</v>
      </c>
      <c r="E3587">
        <f>IFERROR(VLOOKUP(Table_ExternalData_15[[#This Row],[Id]],Rabati!B:C,2,0),0)</f>
        <v>20</v>
      </c>
      <c r="F3587">
        <v>0</v>
      </c>
      <c r="G3587" t="str">
        <f>VLOOKUP(Table_ExternalData_15[[#This Row],[Id]],'Blagovna izdelek'!A:C,3,0)</f>
        <v>Digitus</v>
      </c>
      <c r="H3587">
        <f>Table_ExternalData_15[[#This Row],[Rabat]]*0.2</f>
        <v>4</v>
      </c>
      <c r="I3587" s="2">
        <f>Table_ExternalData_15[[#This Row],[Price]]-(Table_ExternalData_15[[#This Row],[Price]]*Table_ExternalData_15[[#This Row],[BB rabat]])/100</f>
        <v>3.1295999999999999</v>
      </c>
      <c r="J3587" s="2">
        <f>Table_ExternalData_15[[#This Row],[BB cena]]*Table_ExternalData_15[[#Headers],[1,22]]</f>
        <v>3.8181119999999997</v>
      </c>
      <c r="K3587" s="2">
        <f>Table_ExternalData_15[[#This Row],[Price]]*Table_ExternalData_15[[#Headers],[1,22]]</f>
        <v>3.9771999999999998</v>
      </c>
      <c r="L3587" s="7">
        <f>IF(G3587="White Shark",E3587*0.5,IF(G3587="Sbox",E3587*0.5,IF(G3587="Tenda",E3587*0.5,E3587*0.2)))/100</f>
        <v>0.04</v>
      </c>
      <c r="M3587" s="2">
        <f>Table_ExternalData_15[[#This Row],[Price]]-Table_ExternalData_15[[#This Row],[Price]]*Table_ExternalData_15[[#This Row],[extra popust]]</f>
        <v>3.1295999999999999</v>
      </c>
      <c r="N3587" s="2">
        <f>IF(M3587&lt;I3587,M3587,I3587)</f>
        <v>3.1295999999999999</v>
      </c>
      <c r="O3587" s="12" t="str">
        <f>IF(N3587&lt;I3587,$U$1," ")</f>
        <v xml:space="preserve"> </v>
      </c>
      <c r="P3587" s="12" t="str">
        <f>IFERROR((O3587+30)," ")</f>
        <v xml:space="preserve"> </v>
      </c>
      <c r="Q3587" s="2">
        <f ca="1">IF(O3587=$U$1,N3587,"0")*1.22</f>
        <v>0</v>
      </c>
    </row>
    <row r="3588" spans="1:17" x14ac:dyDescent="0.25">
      <c r="A3588" t="s">
        <v>1621</v>
      </c>
      <c r="B3588" t="s">
        <v>1620</v>
      </c>
      <c r="C3588">
        <v>7894</v>
      </c>
      <c r="D3588">
        <v>8</v>
      </c>
      <c r="E3588">
        <f>IFERROR(VLOOKUP(Table_ExternalData_15[[#This Row],[Id]],Rabati!B:C,2,0),0)</f>
        <v>20</v>
      </c>
      <c r="F3588">
        <v>0</v>
      </c>
      <c r="G3588" t="str">
        <f>VLOOKUP(Table_ExternalData_15[[#This Row],[Id]],'Blagovna izdelek'!A:C,3,0)</f>
        <v>Digitus</v>
      </c>
      <c r="H3588">
        <f>Table_ExternalData_15[[#This Row],[Rabat]]*0.2</f>
        <v>4</v>
      </c>
      <c r="I3588" s="2">
        <f>Table_ExternalData_15[[#This Row],[Price]]-(Table_ExternalData_15[[#This Row],[Price]]*Table_ExternalData_15[[#This Row],[BB rabat]])/100</f>
        <v>7.68</v>
      </c>
      <c r="J3588" s="2">
        <f>Table_ExternalData_15[[#This Row],[BB cena]]*Table_ExternalData_15[[#Headers],[1,22]]</f>
        <v>9.3696000000000002</v>
      </c>
      <c r="K3588" s="2">
        <f>Table_ExternalData_15[[#This Row],[Price]]*Table_ExternalData_15[[#Headers],[1,22]]</f>
        <v>9.76</v>
      </c>
      <c r="L3588" s="7">
        <f>IF(G3588="White Shark",E3588*0.5,IF(G3588="Sbox",E3588*0.5,IF(G3588="Tenda",E3588*0.5,E3588*0.2)))/100</f>
        <v>0.04</v>
      </c>
      <c r="M3588" s="2">
        <f>Table_ExternalData_15[[#This Row],[Price]]-Table_ExternalData_15[[#This Row],[Price]]*Table_ExternalData_15[[#This Row],[extra popust]]</f>
        <v>7.68</v>
      </c>
      <c r="N3588" s="2">
        <f>IF(M3588&lt;I3588,M3588,I3588)</f>
        <v>7.68</v>
      </c>
      <c r="O3588" s="12" t="str">
        <f>IF(N3588&lt;I3588,$U$1," ")</f>
        <v xml:space="preserve"> </v>
      </c>
      <c r="P3588" s="12" t="str">
        <f>IFERROR((O3588+30)," ")</f>
        <v xml:space="preserve"> </v>
      </c>
      <c r="Q3588" s="2">
        <f ca="1">IF(O3588=$U$1,N3588,"0")*1.22</f>
        <v>0</v>
      </c>
    </row>
    <row r="3589" spans="1:17" x14ac:dyDescent="0.25">
      <c r="A3589" t="s">
        <v>1623</v>
      </c>
      <c r="B3589" t="s">
        <v>1622</v>
      </c>
      <c r="C3589">
        <v>7895</v>
      </c>
      <c r="D3589">
        <v>15.25</v>
      </c>
      <c r="E3589">
        <f>IFERROR(VLOOKUP(Table_ExternalData_15[[#This Row],[Id]],Rabati!B:C,2,0),0)</f>
        <v>20</v>
      </c>
      <c r="F3589">
        <v>1</v>
      </c>
      <c r="G3589" t="str">
        <f>VLOOKUP(Table_ExternalData_15[[#This Row],[Id]],'Blagovna izdelek'!A:C,3,0)</f>
        <v>Digitus</v>
      </c>
      <c r="H3589">
        <f>Table_ExternalData_15[[#This Row],[Rabat]]*0.2</f>
        <v>4</v>
      </c>
      <c r="I3589" s="2">
        <f>Table_ExternalData_15[[#This Row],[Price]]-(Table_ExternalData_15[[#This Row],[Price]]*Table_ExternalData_15[[#This Row],[BB rabat]])/100</f>
        <v>14.64</v>
      </c>
      <c r="J3589" s="2">
        <f>Table_ExternalData_15[[#This Row],[BB cena]]*Table_ExternalData_15[[#Headers],[1,22]]</f>
        <v>17.860800000000001</v>
      </c>
      <c r="K3589" s="2">
        <f>Table_ExternalData_15[[#This Row],[Price]]*Table_ExternalData_15[[#Headers],[1,22]]</f>
        <v>18.605</v>
      </c>
      <c r="L3589" s="7">
        <f>IF(G3589="White Shark",E3589*0.5,IF(G3589="Sbox",E3589*0.5,IF(G3589="Tenda",E3589*0.5,E3589*0.2)))/100</f>
        <v>0.04</v>
      </c>
      <c r="M3589" s="2">
        <f>Table_ExternalData_15[[#This Row],[Price]]-Table_ExternalData_15[[#This Row],[Price]]*Table_ExternalData_15[[#This Row],[extra popust]]</f>
        <v>14.64</v>
      </c>
      <c r="N3589" s="2">
        <f>IF(M3589&lt;I3589,M3589,I3589)</f>
        <v>14.64</v>
      </c>
      <c r="O3589" s="12" t="str">
        <f>IF(N3589&lt;I3589,$U$1," ")</f>
        <v xml:space="preserve"> </v>
      </c>
      <c r="P3589" s="12" t="str">
        <f>IFERROR((O3589+30)," ")</f>
        <v xml:space="preserve"> </v>
      </c>
      <c r="Q3589" s="2">
        <f ca="1">IF(O3589=$U$1,N3589,"0")*1.22</f>
        <v>0</v>
      </c>
    </row>
    <row r="3590" spans="1:17" x14ac:dyDescent="0.25">
      <c r="A3590" t="s">
        <v>1627</v>
      </c>
      <c r="B3590" t="s">
        <v>1626</v>
      </c>
      <c r="C3590">
        <v>7898</v>
      </c>
      <c r="D3590">
        <v>19.899999999999999</v>
      </c>
      <c r="E3590">
        <f>IFERROR(VLOOKUP(Table_ExternalData_15[[#This Row],[Id]],Rabati!B:C,2,0),0)</f>
        <v>20</v>
      </c>
      <c r="F3590">
        <v>5</v>
      </c>
      <c r="G3590" t="str">
        <f>VLOOKUP(Table_ExternalData_15[[#This Row],[Id]],'Blagovna izdelek'!A:C,3,0)</f>
        <v>Digitus</v>
      </c>
      <c r="H3590">
        <f>Table_ExternalData_15[[#This Row],[Rabat]]*0.2</f>
        <v>4</v>
      </c>
      <c r="I3590" s="2">
        <f>Table_ExternalData_15[[#This Row],[Price]]-(Table_ExternalData_15[[#This Row],[Price]]*Table_ExternalData_15[[#This Row],[BB rabat]])/100</f>
        <v>19.103999999999999</v>
      </c>
      <c r="J3590" s="2">
        <f>Table_ExternalData_15[[#This Row],[BB cena]]*Table_ExternalData_15[[#Headers],[1,22]]</f>
        <v>23.30688</v>
      </c>
      <c r="K3590" s="2">
        <f>Table_ExternalData_15[[#This Row],[Price]]*Table_ExternalData_15[[#Headers],[1,22]]</f>
        <v>24.277999999999999</v>
      </c>
      <c r="L3590" s="7">
        <f>IF(G3590="White Shark",E3590*0.5,IF(G3590="Sbox",E3590*0.5,IF(G3590="Tenda",E3590*0.5,E3590*0.2)))/100</f>
        <v>0.04</v>
      </c>
      <c r="M3590" s="2">
        <f>Table_ExternalData_15[[#This Row],[Price]]-Table_ExternalData_15[[#This Row],[Price]]*Table_ExternalData_15[[#This Row],[extra popust]]</f>
        <v>19.103999999999999</v>
      </c>
      <c r="N3590" s="2">
        <f>IF(M3590&lt;I3590,M3590,I3590)</f>
        <v>19.103999999999999</v>
      </c>
      <c r="O3590" s="12" t="str">
        <f>IF(N3590&lt;I3590,$U$1," ")</f>
        <v xml:space="preserve"> </v>
      </c>
      <c r="P3590" s="12" t="str">
        <f>IFERROR((O3590+30)," ")</f>
        <v xml:space="preserve"> </v>
      </c>
      <c r="Q3590" s="2">
        <f ca="1">IF(O3590=$U$1,N3590,"0")*1.22</f>
        <v>0</v>
      </c>
    </row>
    <row r="3591" spans="1:17" x14ac:dyDescent="0.25">
      <c r="A3591" t="s">
        <v>1682</v>
      </c>
      <c r="B3591" t="s">
        <v>1681</v>
      </c>
      <c r="C3591">
        <v>7954</v>
      </c>
      <c r="D3591">
        <v>14.85</v>
      </c>
      <c r="E3591">
        <f>IFERROR(VLOOKUP(Table_ExternalData_15[[#This Row],[Id]],Rabati!B:C,2,0),0)</f>
        <v>25</v>
      </c>
      <c r="F3591">
        <v>0</v>
      </c>
      <c r="G3591" t="str">
        <f>VLOOKUP(Table_ExternalData_15[[#This Row],[Id]],'Blagovna izdelek'!A:C,3,0)</f>
        <v>Digitus</v>
      </c>
      <c r="H3591">
        <f>Table_ExternalData_15[[#This Row],[Rabat]]*0.2</f>
        <v>5</v>
      </c>
      <c r="I3591" s="2">
        <f>Table_ExternalData_15[[#This Row],[Price]]-(Table_ExternalData_15[[#This Row],[Price]]*Table_ExternalData_15[[#This Row],[BB rabat]])/100</f>
        <v>14.1075</v>
      </c>
      <c r="J3591" s="2">
        <f>Table_ExternalData_15[[#This Row],[BB cena]]*Table_ExternalData_15[[#Headers],[1,22]]</f>
        <v>17.21115</v>
      </c>
      <c r="K3591" s="2">
        <f>Table_ExternalData_15[[#This Row],[Price]]*Table_ExternalData_15[[#Headers],[1,22]]</f>
        <v>18.117000000000001</v>
      </c>
      <c r="L3591" s="7">
        <f>IF(G3591="White Shark",E3591*0.5,IF(G3591="Sbox",E3591*0.5,IF(G3591="Tenda",E3591*0.5,E3591*0.2)))/100</f>
        <v>0.05</v>
      </c>
      <c r="M3591" s="2">
        <f>Table_ExternalData_15[[#This Row],[Price]]-Table_ExternalData_15[[#This Row],[Price]]*Table_ExternalData_15[[#This Row],[extra popust]]</f>
        <v>14.1075</v>
      </c>
      <c r="N3591" s="2">
        <f>IF(M3591&lt;I3591,M3591,I3591)</f>
        <v>14.1075</v>
      </c>
      <c r="O3591" s="12" t="str">
        <f>IF(N3591&lt;I3591,$U$1," ")</f>
        <v xml:space="preserve"> </v>
      </c>
      <c r="P3591" s="12" t="str">
        <f>IFERROR((O3591+30)," ")</f>
        <v xml:space="preserve"> </v>
      </c>
      <c r="Q3591" s="2">
        <f ca="1">IF(O3591=$U$1,N3591,"0")*1.22</f>
        <v>0</v>
      </c>
    </row>
    <row r="3592" spans="1:17" x14ac:dyDescent="0.25">
      <c r="A3592" t="s">
        <v>1718</v>
      </c>
      <c r="B3592" t="s">
        <v>1717</v>
      </c>
      <c r="C3592">
        <v>7998</v>
      </c>
      <c r="D3592">
        <v>5.47</v>
      </c>
      <c r="E3592">
        <f>IFERROR(VLOOKUP(Table_ExternalData_15[[#This Row],[Id]],Rabati!B:C,2,0),0)</f>
        <v>30</v>
      </c>
      <c r="F3592">
        <v>102</v>
      </c>
      <c r="G3592" t="str">
        <f>VLOOKUP(Table_ExternalData_15[[#This Row],[Id]],'Blagovna izdelek'!A:C,3,0)</f>
        <v>Digitus</v>
      </c>
      <c r="H3592">
        <f>Table_ExternalData_15[[#This Row],[Rabat]]*0.2</f>
        <v>6</v>
      </c>
      <c r="I3592" s="2">
        <f>Table_ExternalData_15[[#This Row],[Price]]-(Table_ExternalData_15[[#This Row],[Price]]*Table_ExternalData_15[[#This Row],[BB rabat]])/100</f>
        <v>5.1417999999999999</v>
      </c>
      <c r="J3592" s="2">
        <f>Table_ExternalData_15[[#This Row],[BB cena]]*Table_ExternalData_15[[#Headers],[1,22]]</f>
        <v>6.272996</v>
      </c>
      <c r="K3592" s="2">
        <f>Table_ExternalData_15[[#This Row],[Price]]*Table_ExternalData_15[[#Headers],[1,22]]</f>
        <v>6.6733999999999991</v>
      </c>
      <c r="L3592" s="7">
        <f>IF(G3592="White Shark",E3592*0.5,IF(G3592="Sbox",E3592*0.5,IF(G3592="Tenda",E3592*0.5,E3592*0.2)))/100</f>
        <v>0.06</v>
      </c>
      <c r="M3592" s="2">
        <f>Table_ExternalData_15[[#This Row],[Price]]-Table_ExternalData_15[[#This Row],[Price]]*Table_ExternalData_15[[#This Row],[extra popust]]</f>
        <v>5.1417999999999999</v>
      </c>
      <c r="N3592" s="2">
        <f>IF(M3592&lt;I3592,M3592,I3592)</f>
        <v>5.1417999999999999</v>
      </c>
      <c r="O3592" s="12" t="str">
        <f>IF(N3592&lt;I3592,$U$1," ")</f>
        <v xml:space="preserve"> </v>
      </c>
      <c r="P3592" s="12" t="str">
        <f>IFERROR((O3592+30)," ")</f>
        <v xml:space="preserve"> </v>
      </c>
      <c r="Q3592" s="2">
        <f ca="1">IF(O3592=$U$1,N3592,"0")*1.22</f>
        <v>0</v>
      </c>
    </row>
    <row r="3593" spans="1:17" x14ac:dyDescent="0.25">
      <c r="A3593" t="s">
        <v>1728</v>
      </c>
      <c r="B3593" t="s">
        <v>1727</v>
      </c>
      <c r="C3593">
        <v>8008</v>
      </c>
      <c r="D3593">
        <v>6.9</v>
      </c>
      <c r="E3593">
        <f>IFERROR(VLOOKUP(Table_ExternalData_15[[#This Row],[Id]],Rabati!B:C,2,0),0)</f>
        <v>30</v>
      </c>
      <c r="F3593">
        <v>55</v>
      </c>
      <c r="G3593" t="str">
        <f>VLOOKUP(Table_ExternalData_15[[#This Row],[Id]],'Blagovna izdelek'!A:C,3,0)</f>
        <v>Digitus</v>
      </c>
      <c r="H3593">
        <f>Table_ExternalData_15[[#This Row],[Rabat]]*0.2</f>
        <v>6</v>
      </c>
      <c r="I3593" s="2">
        <f>Table_ExternalData_15[[#This Row],[Price]]-(Table_ExternalData_15[[#This Row],[Price]]*Table_ExternalData_15[[#This Row],[BB rabat]])/100</f>
        <v>6.4860000000000007</v>
      </c>
      <c r="J3593" s="2">
        <f>Table_ExternalData_15[[#This Row],[BB cena]]*Table_ExternalData_15[[#Headers],[1,22]]</f>
        <v>7.9129200000000006</v>
      </c>
      <c r="K3593" s="2">
        <f>Table_ExternalData_15[[#This Row],[Price]]*Table_ExternalData_15[[#Headers],[1,22]]</f>
        <v>8.418000000000001</v>
      </c>
      <c r="L3593" s="7">
        <f>IF(G3593="White Shark",E3593*0.5,IF(G3593="Sbox",E3593*0.5,IF(G3593="Tenda",E3593*0.5,E3593*0.2)))/100</f>
        <v>0.06</v>
      </c>
      <c r="M3593" s="2">
        <f>Table_ExternalData_15[[#This Row],[Price]]-Table_ExternalData_15[[#This Row],[Price]]*Table_ExternalData_15[[#This Row],[extra popust]]</f>
        <v>6.4860000000000007</v>
      </c>
      <c r="N3593" s="2">
        <f>IF(M3593&lt;I3593,M3593,I3593)</f>
        <v>6.4860000000000007</v>
      </c>
      <c r="O3593" s="12" t="str">
        <f>IF(N3593&lt;I3593,$U$1," ")</f>
        <v xml:space="preserve"> </v>
      </c>
      <c r="P3593" s="12" t="str">
        <f>IFERROR((O3593+30)," ")</f>
        <v xml:space="preserve"> </v>
      </c>
      <c r="Q3593" s="2">
        <f ca="1">IF(O3593=$U$1,N3593,"0")*1.22</f>
        <v>0</v>
      </c>
    </row>
    <row r="3594" spans="1:17" x14ac:dyDescent="0.25">
      <c r="A3594" t="s">
        <v>1732</v>
      </c>
      <c r="B3594" t="s">
        <v>1731</v>
      </c>
      <c r="C3594">
        <v>8011</v>
      </c>
      <c r="D3594">
        <v>7.45</v>
      </c>
      <c r="E3594">
        <f>IFERROR(VLOOKUP(Table_ExternalData_15[[#This Row],[Id]],Rabati!B:C,2,0),0)</f>
        <v>30</v>
      </c>
      <c r="F3594">
        <v>29</v>
      </c>
      <c r="G3594" t="str">
        <f>VLOOKUP(Table_ExternalData_15[[#This Row],[Id]],'Blagovna izdelek'!A:C,3,0)</f>
        <v>Digitus</v>
      </c>
      <c r="H3594">
        <f>Table_ExternalData_15[[#This Row],[Rabat]]*0.2</f>
        <v>6</v>
      </c>
      <c r="I3594" s="2">
        <f>Table_ExternalData_15[[#This Row],[Price]]-(Table_ExternalData_15[[#This Row],[Price]]*Table_ExternalData_15[[#This Row],[BB rabat]])/100</f>
        <v>7.0030000000000001</v>
      </c>
      <c r="J3594" s="2">
        <f>Table_ExternalData_15[[#This Row],[BB cena]]*Table_ExternalData_15[[#Headers],[1,22]]</f>
        <v>8.5436599999999991</v>
      </c>
      <c r="K3594" s="2">
        <f>Table_ExternalData_15[[#This Row],[Price]]*Table_ExternalData_15[[#Headers],[1,22]]</f>
        <v>9.0890000000000004</v>
      </c>
      <c r="L3594" s="7">
        <f>IF(G3594="White Shark",E3594*0.5,IF(G3594="Sbox",E3594*0.5,IF(G3594="Tenda",E3594*0.5,E3594*0.2)))/100</f>
        <v>0.06</v>
      </c>
      <c r="M3594" s="2">
        <f>Table_ExternalData_15[[#This Row],[Price]]-Table_ExternalData_15[[#This Row],[Price]]*Table_ExternalData_15[[#This Row],[extra popust]]</f>
        <v>7.0030000000000001</v>
      </c>
      <c r="N3594" s="2">
        <f>IF(M3594&lt;I3594,M3594,I3594)</f>
        <v>7.0030000000000001</v>
      </c>
      <c r="O3594" s="12" t="str">
        <f>IF(N3594&lt;I3594,$U$1," ")</f>
        <v xml:space="preserve"> </v>
      </c>
      <c r="P3594" s="12" t="str">
        <f>IFERROR((O3594+30)," ")</f>
        <v xml:space="preserve"> </v>
      </c>
      <c r="Q3594" s="2">
        <f ca="1">IF(O3594=$U$1,N3594,"0")*1.22</f>
        <v>0</v>
      </c>
    </row>
    <row r="3595" spans="1:17" x14ac:dyDescent="0.25">
      <c r="A3595" t="s">
        <v>1738</v>
      </c>
      <c r="B3595" t="s">
        <v>1737</v>
      </c>
      <c r="C3595">
        <v>8015</v>
      </c>
      <c r="D3595">
        <v>11.45</v>
      </c>
      <c r="E3595">
        <f>IFERROR(VLOOKUP(Table_ExternalData_15[[#This Row],[Id]],Rabati!B:C,2,0),0)</f>
        <v>30</v>
      </c>
      <c r="F3595">
        <v>52</v>
      </c>
      <c r="G3595" t="str">
        <f>VLOOKUP(Table_ExternalData_15[[#This Row],[Id]],'Blagovna izdelek'!A:C,3,0)</f>
        <v>Digitus</v>
      </c>
      <c r="H3595">
        <f>Table_ExternalData_15[[#This Row],[Rabat]]*0.2</f>
        <v>6</v>
      </c>
      <c r="I3595" s="2">
        <f>Table_ExternalData_15[[#This Row],[Price]]-(Table_ExternalData_15[[#This Row],[Price]]*Table_ExternalData_15[[#This Row],[BB rabat]])/100</f>
        <v>10.763</v>
      </c>
      <c r="J3595" s="2">
        <f>Table_ExternalData_15[[#This Row],[BB cena]]*Table_ExternalData_15[[#Headers],[1,22]]</f>
        <v>13.13086</v>
      </c>
      <c r="K3595" s="2">
        <f>Table_ExternalData_15[[#This Row],[Price]]*Table_ExternalData_15[[#Headers],[1,22]]</f>
        <v>13.968999999999999</v>
      </c>
      <c r="L3595" s="7">
        <f>IF(G3595="White Shark",E3595*0.5,IF(G3595="Sbox",E3595*0.5,IF(G3595="Tenda",E3595*0.5,E3595*0.2)))/100</f>
        <v>0.06</v>
      </c>
      <c r="M3595" s="2">
        <f>Table_ExternalData_15[[#This Row],[Price]]-Table_ExternalData_15[[#This Row],[Price]]*Table_ExternalData_15[[#This Row],[extra popust]]</f>
        <v>10.763</v>
      </c>
      <c r="N3595" s="2">
        <f>IF(M3595&lt;I3595,M3595,I3595)</f>
        <v>10.763</v>
      </c>
      <c r="O3595" s="12" t="str">
        <f>IF(N3595&lt;I3595,$U$1," ")</f>
        <v xml:space="preserve"> </v>
      </c>
      <c r="P3595" s="12" t="str">
        <f>IFERROR((O3595+30)," ")</f>
        <v xml:space="preserve"> </v>
      </c>
      <c r="Q3595" s="2">
        <f ca="1">IF(O3595=$U$1,N3595,"0")*1.22</f>
        <v>0</v>
      </c>
    </row>
    <row r="3596" spans="1:17" x14ac:dyDescent="0.25">
      <c r="A3596" t="s">
        <v>1742</v>
      </c>
      <c r="B3596" t="s">
        <v>1741</v>
      </c>
      <c r="C3596">
        <v>8017</v>
      </c>
      <c r="D3596">
        <v>4.49</v>
      </c>
      <c r="E3596">
        <f>IFERROR(VLOOKUP(Table_ExternalData_15[[#This Row],[Id]],Rabati!B:C,2,0),0)</f>
        <v>30</v>
      </c>
      <c r="F3596">
        <v>42</v>
      </c>
      <c r="G3596" t="str">
        <f>VLOOKUP(Table_ExternalData_15[[#This Row],[Id]],'Blagovna izdelek'!A:C,3,0)</f>
        <v>Digitus</v>
      </c>
      <c r="H3596">
        <f>Table_ExternalData_15[[#This Row],[Rabat]]*0.2</f>
        <v>6</v>
      </c>
      <c r="I3596" s="2">
        <f>Table_ExternalData_15[[#This Row],[Price]]-(Table_ExternalData_15[[#This Row],[Price]]*Table_ExternalData_15[[#This Row],[BB rabat]])/100</f>
        <v>4.2206000000000001</v>
      </c>
      <c r="J3596" s="2">
        <f>Table_ExternalData_15[[#This Row],[BB cena]]*Table_ExternalData_15[[#Headers],[1,22]]</f>
        <v>5.1491319999999998</v>
      </c>
      <c r="K3596" s="2">
        <f>Table_ExternalData_15[[#This Row],[Price]]*Table_ExternalData_15[[#Headers],[1,22]]</f>
        <v>5.4778000000000002</v>
      </c>
      <c r="L3596" s="7">
        <f>IF(G3596="White Shark",E3596*0.5,IF(G3596="Sbox",E3596*0.5,IF(G3596="Tenda",E3596*0.5,E3596*0.2)))/100</f>
        <v>0.06</v>
      </c>
      <c r="M3596" s="2">
        <f>Table_ExternalData_15[[#This Row],[Price]]-Table_ExternalData_15[[#This Row],[Price]]*Table_ExternalData_15[[#This Row],[extra popust]]</f>
        <v>4.2206000000000001</v>
      </c>
      <c r="N3596" s="2">
        <f>IF(M3596&lt;I3596,M3596,I3596)</f>
        <v>4.2206000000000001</v>
      </c>
      <c r="O3596" s="12" t="str">
        <f>IF(N3596&lt;I3596,$U$1," ")</f>
        <v xml:space="preserve"> </v>
      </c>
      <c r="P3596" s="12" t="str">
        <f>IFERROR((O3596+30)," ")</f>
        <v xml:space="preserve"> </v>
      </c>
      <c r="Q3596" s="2">
        <f ca="1">IF(O3596=$U$1,N3596,"0")*1.22</f>
        <v>0</v>
      </c>
    </row>
    <row r="3597" spans="1:17" x14ac:dyDescent="0.25">
      <c r="A3597" t="s">
        <v>1744</v>
      </c>
      <c r="B3597" t="s">
        <v>1743</v>
      </c>
      <c r="C3597">
        <v>8018</v>
      </c>
      <c r="D3597">
        <v>7.07</v>
      </c>
      <c r="E3597">
        <f>IFERROR(VLOOKUP(Table_ExternalData_15[[#This Row],[Id]],Rabati!B:C,2,0),0)</f>
        <v>30</v>
      </c>
      <c r="F3597">
        <v>26</v>
      </c>
      <c r="G3597" t="str">
        <f>VLOOKUP(Table_ExternalData_15[[#This Row],[Id]],'Blagovna izdelek'!A:C,3,0)</f>
        <v>Digitus</v>
      </c>
      <c r="H3597">
        <f>Table_ExternalData_15[[#This Row],[Rabat]]*0.2</f>
        <v>6</v>
      </c>
      <c r="I3597" s="2">
        <f>Table_ExternalData_15[[#This Row],[Price]]-(Table_ExternalData_15[[#This Row],[Price]]*Table_ExternalData_15[[#This Row],[BB rabat]])/100</f>
        <v>6.6458000000000004</v>
      </c>
      <c r="J3597" s="2">
        <f>Table_ExternalData_15[[#This Row],[BB cena]]*Table_ExternalData_15[[#Headers],[1,22]]</f>
        <v>8.107876000000001</v>
      </c>
      <c r="K3597" s="2">
        <f>Table_ExternalData_15[[#This Row],[Price]]*Table_ExternalData_15[[#Headers],[1,22]]</f>
        <v>8.6254000000000008</v>
      </c>
      <c r="L3597" s="7">
        <f>IF(G3597="White Shark",E3597*0.5,IF(G3597="Sbox",E3597*0.5,IF(G3597="Tenda",E3597*0.5,E3597*0.2)))/100</f>
        <v>0.06</v>
      </c>
      <c r="M3597" s="2">
        <f>Table_ExternalData_15[[#This Row],[Price]]-Table_ExternalData_15[[#This Row],[Price]]*Table_ExternalData_15[[#This Row],[extra popust]]</f>
        <v>6.6458000000000004</v>
      </c>
      <c r="N3597" s="2">
        <f>IF(M3597&lt;I3597,M3597,I3597)</f>
        <v>6.6458000000000004</v>
      </c>
      <c r="O3597" s="12" t="str">
        <f>IF(N3597&lt;I3597,$U$1," ")</f>
        <v xml:space="preserve"> </v>
      </c>
      <c r="P3597" s="12" t="str">
        <f>IFERROR((O3597+30)," ")</f>
        <v xml:space="preserve"> </v>
      </c>
      <c r="Q3597" s="2">
        <f ca="1">IF(O3597=$U$1,N3597,"0")*1.22</f>
        <v>0</v>
      </c>
    </row>
    <row r="3598" spans="1:17" x14ac:dyDescent="0.25">
      <c r="A3598" t="s">
        <v>1746</v>
      </c>
      <c r="B3598" t="s">
        <v>1745</v>
      </c>
      <c r="C3598">
        <v>8019</v>
      </c>
      <c r="D3598">
        <v>4.99</v>
      </c>
      <c r="E3598">
        <f>IFERROR(VLOOKUP(Table_ExternalData_15[[#This Row],[Id]],Rabati!B:C,2,0),0)</f>
        <v>30</v>
      </c>
      <c r="F3598">
        <v>105</v>
      </c>
      <c r="G3598" t="str">
        <f>VLOOKUP(Table_ExternalData_15[[#This Row],[Id]],'Blagovna izdelek'!A:C,3,0)</f>
        <v>Digitus</v>
      </c>
      <c r="H3598">
        <f>Table_ExternalData_15[[#This Row],[Rabat]]*0.2</f>
        <v>6</v>
      </c>
      <c r="I3598" s="2">
        <f>Table_ExternalData_15[[#This Row],[Price]]-(Table_ExternalData_15[[#This Row],[Price]]*Table_ExternalData_15[[#This Row],[BB rabat]])/100</f>
        <v>4.6905999999999999</v>
      </c>
      <c r="J3598" s="2">
        <f>Table_ExternalData_15[[#This Row],[BB cena]]*Table_ExternalData_15[[#Headers],[1,22]]</f>
        <v>5.7225319999999993</v>
      </c>
      <c r="K3598" s="2">
        <f>Table_ExternalData_15[[#This Row],[Price]]*Table_ExternalData_15[[#Headers],[1,22]]</f>
        <v>6.0878000000000005</v>
      </c>
      <c r="L3598" s="7">
        <f>IF(G3598="White Shark",E3598*0.5,IF(G3598="Sbox",E3598*0.5,IF(G3598="Tenda",E3598*0.5,E3598*0.2)))/100</f>
        <v>0.06</v>
      </c>
      <c r="M3598" s="2">
        <f>Table_ExternalData_15[[#This Row],[Price]]-Table_ExternalData_15[[#This Row],[Price]]*Table_ExternalData_15[[#This Row],[extra popust]]</f>
        <v>4.6905999999999999</v>
      </c>
      <c r="N3598" s="2">
        <f>IF(M3598&lt;I3598,M3598,I3598)</f>
        <v>4.6905999999999999</v>
      </c>
      <c r="O3598" s="12" t="str">
        <f>IF(N3598&lt;I3598,$U$1," ")</f>
        <v xml:space="preserve"> </v>
      </c>
      <c r="P3598" s="12" t="str">
        <f>IFERROR((O3598+30)," ")</f>
        <v xml:space="preserve"> </v>
      </c>
      <c r="Q3598" s="2">
        <f ca="1">IF(O3598=$U$1,N3598,"0")*1.22</f>
        <v>0</v>
      </c>
    </row>
    <row r="3599" spans="1:17" x14ac:dyDescent="0.25">
      <c r="A3599" t="s">
        <v>1750</v>
      </c>
      <c r="B3599" t="s">
        <v>1749</v>
      </c>
      <c r="C3599">
        <v>8021</v>
      </c>
      <c r="D3599">
        <v>12.85</v>
      </c>
      <c r="E3599">
        <f>IFERROR(VLOOKUP(Table_ExternalData_15[[#This Row],[Id]],Rabati!B:C,2,0),0)</f>
        <v>30</v>
      </c>
      <c r="F3599">
        <v>9</v>
      </c>
      <c r="G3599" t="str">
        <f>VLOOKUP(Table_ExternalData_15[[#This Row],[Id]],'Blagovna izdelek'!A:C,3,0)</f>
        <v>Digitus</v>
      </c>
      <c r="H3599">
        <f>Table_ExternalData_15[[#This Row],[Rabat]]*0.2</f>
        <v>6</v>
      </c>
      <c r="I3599" s="2">
        <f>Table_ExternalData_15[[#This Row],[Price]]-(Table_ExternalData_15[[#This Row],[Price]]*Table_ExternalData_15[[#This Row],[BB rabat]])/100</f>
        <v>12.079000000000001</v>
      </c>
      <c r="J3599" s="2">
        <f>Table_ExternalData_15[[#This Row],[BB cena]]*Table_ExternalData_15[[#Headers],[1,22]]</f>
        <v>14.73638</v>
      </c>
      <c r="K3599" s="2">
        <f>Table_ExternalData_15[[#This Row],[Price]]*Table_ExternalData_15[[#Headers],[1,22]]</f>
        <v>15.677</v>
      </c>
      <c r="L3599" s="7">
        <f>IF(G3599="White Shark",E3599*0.5,IF(G3599="Sbox",E3599*0.5,IF(G3599="Tenda",E3599*0.5,E3599*0.2)))/100</f>
        <v>0.06</v>
      </c>
      <c r="M3599" s="2">
        <f>Table_ExternalData_15[[#This Row],[Price]]-Table_ExternalData_15[[#This Row],[Price]]*Table_ExternalData_15[[#This Row],[extra popust]]</f>
        <v>12.079000000000001</v>
      </c>
      <c r="N3599" s="2">
        <f>IF(M3599&lt;I3599,M3599,I3599)</f>
        <v>12.079000000000001</v>
      </c>
      <c r="O3599" s="12" t="str">
        <f>IF(N3599&lt;I3599,$U$1," ")</f>
        <v xml:space="preserve"> </v>
      </c>
      <c r="P3599" s="12" t="str">
        <f>IFERROR((O3599+30)," ")</f>
        <v xml:space="preserve"> </v>
      </c>
      <c r="Q3599" s="2">
        <f ca="1">IF(O3599=$U$1,N3599,"0")*1.22</f>
        <v>0</v>
      </c>
    </row>
    <row r="3600" spans="1:17" x14ac:dyDescent="0.25">
      <c r="A3600" t="s">
        <v>1751</v>
      </c>
      <c r="B3600" t="s">
        <v>9684</v>
      </c>
      <c r="C3600">
        <v>8022</v>
      </c>
      <c r="D3600">
        <v>20.309999999999999</v>
      </c>
      <c r="E3600">
        <f>IFERROR(VLOOKUP(Table_ExternalData_15[[#This Row],[Id]],Rabati!B:C,2,0),0)</f>
        <v>20</v>
      </c>
      <c r="F3600">
        <v>3</v>
      </c>
      <c r="G3600" t="str">
        <f>VLOOKUP(Table_ExternalData_15[[#This Row],[Id]],'Blagovna izdelek'!A:C,3,0)</f>
        <v>Digitus</v>
      </c>
      <c r="H3600">
        <f>Table_ExternalData_15[[#This Row],[Rabat]]*0.2</f>
        <v>4</v>
      </c>
      <c r="I3600" s="2">
        <f>Table_ExternalData_15[[#This Row],[Price]]-(Table_ExternalData_15[[#This Row],[Price]]*Table_ExternalData_15[[#This Row],[BB rabat]])/100</f>
        <v>19.497599999999998</v>
      </c>
      <c r="J3600" s="2">
        <f>Table_ExternalData_15[[#This Row],[BB cena]]*Table_ExternalData_15[[#Headers],[1,22]]</f>
        <v>23.787071999999998</v>
      </c>
      <c r="K3600" s="2">
        <f>Table_ExternalData_15[[#This Row],[Price]]*Table_ExternalData_15[[#Headers],[1,22]]</f>
        <v>24.778199999999998</v>
      </c>
      <c r="L3600" s="7">
        <f>IF(G3600="White Shark",E3600*0.5,IF(G3600="Sbox",E3600*0.5,IF(G3600="Tenda",E3600*0.5,E3600*0.2)))/100</f>
        <v>0.04</v>
      </c>
      <c r="M3600" s="2">
        <f>Table_ExternalData_15[[#This Row],[Price]]-Table_ExternalData_15[[#This Row],[Price]]*Table_ExternalData_15[[#This Row],[extra popust]]</f>
        <v>19.497599999999998</v>
      </c>
      <c r="N3600" s="2">
        <f>IF(M3600&lt;I3600,M3600,I3600)</f>
        <v>19.497599999999998</v>
      </c>
      <c r="O3600" s="12" t="str">
        <f>IF(N3600&lt;I3600,$U$1," ")</f>
        <v xml:space="preserve"> </v>
      </c>
      <c r="P3600" s="12" t="str">
        <f>IFERROR((O3600+30)," ")</f>
        <v xml:space="preserve"> </v>
      </c>
      <c r="Q3600" s="2">
        <f ca="1">IF(O3600=$U$1,N3600,"0")*1.22</f>
        <v>0</v>
      </c>
    </row>
    <row r="3601" spans="1:17" x14ac:dyDescent="0.25">
      <c r="A3601" t="s">
        <v>1752</v>
      </c>
      <c r="B3601" t="s">
        <v>9685</v>
      </c>
      <c r="C3601">
        <v>8023</v>
      </c>
      <c r="D3601">
        <v>49.1</v>
      </c>
      <c r="E3601">
        <f>IFERROR(VLOOKUP(Table_ExternalData_15[[#This Row],[Id]],Rabati!B:C,2,0),0)</f>
        <v>20</v>
      </c>
      <c r="F3601">
        <v>6</v>
      </c>
      <c r="G3601" t="str">
        <f>VLOOKUP(Table_ExternalData_15[[#This Row],[Id]],'Blagovna izdelek'!A:C,3,0)</f>
        <v>Digitus</v>
      </c>
      <c r="H3601">
        <f>Table_ExternalData_15[[#This Row],[Rabat]]*0.2</f>
        <v>4</v>
      </c>
      <c r="I3601" s="2">
        <f>Table_ExternalData_15[[#This Row],[Price]]-(Table_ExternalData_15[[#This Row],[Price]]*Table_ExternalData_15[[#This Row],[BB rabat]])/100</f>
        <v>47.136000000000003</v>
      </c>
      <c r="J3601" s="2">
        <f>Table_ExternalData_15[[#This Row],[BB cena]]*Table_ExternalData_15[[#Headers],[1,22]]</f>
        <v>57.505920000000003</v>
      </c>
      <c r="K3601" s="2">
        <f>Table_ExternalData_15[[#This Row],[Price]]*Table_ExternalData_15[[#Headers],[1,22]]</f>
        <v>59.902000000000001</v>
      </c>
      <c r="L3601" s="7">
        <f>IF(G3601="White Shark",E3601*0.5,IF(G3601="Sbox",E3601*0.5,IF(G3601="Tenda",E3601*0.5,E3601*0.2)))/100</f>
        <v>0.04</v>
      </c>
      <c r="M3601" s="2">
        <f>Table_ExternalData_15[[#This Row],[Price]]-Table_ExternalData_15[[#This Row],[Price]]*Table_ExternalData_15[[#This Row],[extra popust]]</f>
        <v>47.136000000000003</v>
      </c>
      <c r="N3601" s="2">
        <f>IF(M3601&lt;I3601,M3601,I3601)</f>
        <v>47.136000000000003</v>
      </c>
      <c r="O3601" s="12" t="str">
        <f>IF(N3601&lt;I3601,$U$1," ")</f>
        <v xml:space="preserve"> </v>
      </c>
      <c r="P3601" s="12" t="str">
        <f>IFERROR((O3601+30)," ")</f>
        <v xml:space="preserve"> </v>
      </c>
      <c r="Q3601" s="2">
        <f ca="1">IF(O3601=$U$1,N3601,"0")*1.22</f>
        <v>0</v>
      </c>
    </row>
    <row r="3602" spans="1:17" x14ac:dyDescent="0.25">
      <c r="A3602" t="s">
        <v>1761</v>
      </c>
      <c r="B3602" t="s">
        <v>1760</v>
      </c>
      <c r="C3602">
        <v>8028</v>
      </c>
      <c r="D3602">
        <v>11.1</v>
      </c>
      <c r="E3602">
        <f>IFERROR(VLOOKUP(Table_ExternalData_15[[#This Row],[Id]],Rabati!B:C,2,0),0)</f>
        <v>20</v>
      </c>
      <c r="F3602">
        <v>16</v>
      </c>
      <c r="G3602" t="str">
        <f>VLOOKUP(Table_ExternalData_15[[#This Row],[Id]],'Blagovna izdelek'!A:C,3,0)</f>
        <v>Digitus</v>
      </c>
      <c r="H3602">
        <f>Table_ExternalData_15[[#This Row],[Rabat]]*0.2</f>
        <v>4</v>
      </c>
      <c r="I3602" s="2">
        <f>Table_ExternalData_15[[#This Row],[Price]]-(Table_ExternalData_15[[#This Row],[Price]]*Table_ExternalData_15[[#This Row],[BB rabat]])/100</f>
        <v>10.655999999999999</v>
      </c>
      <c r="J3602" s="2">
        <f>Table_ExternalData_15[[#This Row],[BB cena]]*Table_ExternalData_15[[#Headers],[1,22]]</f>
        <v>13.000319999999999</v>
      </c>
      <c r="K3602" s="2">
        <f>Table_ExternalData_15[[#This Row],[Price]]*Table_ExternalData_15[[#Headers],[1,22]]</f>
        <v>13.542</v>
      </c>
      <c r="L3602" s="7">
        <f>IF(G3602="White Shark",E3602*0.5,IF(G3602="Sbox",E3602*0.5,IF(G3602="Tenda",E3602*0.5,E3602*0.2)))/100</f>
        <v>0.04</v>
      </c>
      <c r="M3602" s="2">
        <f>Table_ExternalData_15[[#This Row],[Price]]-Table_ExternalData_15[[#This Row],[Price]]*Table_ExternalData_15[[#This Row],[extra popust]]</f>
        <v>10.655999999999999</v>
      </c>
      <c r="N3602" s="2">
        <f>IF(M3602&lt;I3602,M3602,I3602)</f>
        <v>10.655999999999999</v>
      </c>
      <c r="O3602" s="12" t="str">
        <f>IF(N3602&lt;I3602,$U$1," ")</f>
        <v xml:space="preserve"> </v>
      </c>
      <c r="P3602" s="12" t="str">
        <f>IFERROR((O3602+30)," ")</f>
        <v xml:space="preserve"> </v>
      </c>
      <c r="Q3602" s="2">
        <f ca="1">IF(O3602=$U$1,N3602,"0")*1.22</f>
        <v>0</v>
      </c>
    </row>
    <row r="3603" spans="1:17" x14ac:dyDescent="0.25">
      <c r="A3603" t="s">
        <v>1765</v>
      </c>
      <c r="B3603" t="s">
        <v>1764</v>
      </c>
      <c r="C3603">
        <v>8030</v>
      </c>
      <c r="D3603">
        <v>13.84</v>
      </c>
      <c r="E3603">
        <f>IFERROR(VLOOKUP(Table_ExternalData_15[[#This Row],[Id]],Rabati!B:C,2,0),0)</f>
        <v>20</v>
      </c>
      <c r="F3603">
        <v>9</v>
      </c>
      <c r="G3603" t="str">
        <f>VLOOKUP(Table_ExternalData_15[[#This Row],[Id]],'Blagovna izdelek'!A:C,3,0)</f>
        <v>Digitus</v>
      </c>
      <c r="H3603">
        <f>Table_ExternalData_15[[#This Row],[Rabat]]*0.2</f>
        <v>4</v>
      </c>
      <c r="I3603" s="2">
        <f>Table_ExternalData_15[[#This Row],[Price]]-(Table_ExternalData_15[[#This Row],[Price]]*Table_ExternalData_15[[#This Row],[BB rabat]])/100</f>
        <v>13.2864</v>
      </c>
      <c r="J3603" s="2">
        <f>Table_ExternalData_15[[#This Row],[BB cena]]*Table_ExternalData_15[[#Headers],[1,22]]</f>
        <v>16.209408</v>
      </c>
      <c r="K3603" s="2">
        <f>Table_ExternalData_15[[#This Row],[Price]]*Table_ExternalData_15[[#Headers],[1,22]]</f>
        <v>16.884799999999998</v>
      </c>
      <c r="L3603" s="7">
        <f>IF(G3603="White Shark",E3603*0.5,IF(G3603="Sbox",E3603*0.5,IF(G3603="Tenda",E3603*0.5,E3603*0.2)))/100</f>
        <v>0.04</v>
      </c>
      <c r="M3603" s="2">
        <f>Table_ExternalData_15[[#This Row],[Price]]-Table_ExternalData_15[[#This Row],[Price]]*Table_ExternalData_15[[#This Row],[extra popust]]</f>
        <v>13.2864</v>
      </c>
      <c r="N3603" s="2">
        <f>IF(M3603&lt;I3603,M3603,I3603)</f>
        <v>13.2864</v>
      </c>
      <c r="O3603" s="12" t="str">
        <f>IF(N3603&lt;I3603,$U$1," ")</f>
        <v xml:space="preserve"> </v>
      </c>
      <c r="P3603" s="12" t="str">
        <f>IFERROR((O3603+30)," ")</f>
        <v xml:space="preserve"> </v>
      </c>
      <c r="Q3603" s="2">
        <f ca="1">IF(O3603=$U$1,N3603,"0")*1.22</f>
        <v>0</v>
      </c>
    </row>
    <row r="3604" spans="1:17" x14ac:dyDescent="0.25">
      <c r="A3604" t="s">
        <v>1767</v>
      </c>
      <c r="B3604" t="s">
        <v>1766</v>
      </c>
      <c r="C3604">
        <v>8033</v>
      </c>
      <c r="D3604">
        <v>34.72</v>
      </c>
      <c r="E3604">
        <f>IFERROR(VLOOKUP(Table_ExternalData_15[[#This Row],[Id]],Rabati!B:C,2,0),0)</f>
        <v>20</v>
      </c>
      <c r="F3604">
        <v>18</v>
      </c>
      <c r="G3604" t="str">
        <f>VLOOKUP(Table_ExternalData_15[[#This Row],[Id]],'Blagovna izdelek'!A:C,3,0)</f>
        <v>Digitus</v>
      </c>
      <c r="H3604">
        <f>Table_ExternalData_15[[#This Row],[Rabat]]*0.2</f>
        <v>4</v>
      </c>
      <c r="I3604" s="2">
        <f>Table_ExternalData_15[[#This Row],[Price]]-(Table_ExternalData_15[[#This Row],[Price]]*Table_ExternalData_15[[#This Row],[BB rabat]])/100</f>
        <v>33.331199999999995</v>
      </c>
      <c r="J3604" s="2">
        <f>Table_ExternalData_15[[#This Row],[BB cena]]*Table_ExternalData_15[[#Headers],[1,22]]</f>
        <v>40.664063999999996</v>
      </c>
      <c r="K3604" s="2">
        <f>Table_ExternalData_15[[#This Row],[Price]]*Table_ExternalData_15[[#Headers],[1,22]]</f>
        <v>42.358399999999996</v>
      </c>
      <c r="L3604" s="7">
        <f>IF(G3604="White Shark",E3604*0.5,IF(G3604="Sbox",E3604*0.5,IF(G3604="Tenda",E3604*0.5,E3604*0.2)))/100</f>
        <v>0.04</v>
      </c>
      <c r="M3604" s="2">
        <f>Table_ExternalData_15[[#This Row],[Price]]-Table_ExternalData_15[[#This Row],[Price]]*Table_ExternalData_15[[#This Row],[extra popust]]</f>
        <v>33.331199999999995</v>
      </c>
      <c r="N3604" s="2">
        <f>IF(M3604&lt;I3604,M3604,I3604)</f>
        <v>33.331199999999995</v>
      </c>
      <c r="O3604" s="12" t="str">
        <f>IF(N3604&lt;I3604,$U$1," ")</f>
        <v xml:space="preserve"> </v>
      </c>
      <c r="P3604" s="12" t="str">
        <f>IFERROR((O3604+30)," ")</f>
        <v xml:space="preserve"> </v>
      </c>
      <c r="Q3604" s="2">
        <f ca="1">IF(O3604=$U$1,N3604,"0")*1.22</f>
        <v>0</v>
      </c>
    </row>
    <row r="3605" spans="1:17" x14ac:dyDescent="0.25">
      <c r="A3605" t="s">
        <v>1769</v>
      </c>
      <c r="B3605" t="s">
        <v>1768</v>
      </c>
      <c r="C3605">
        <v>8034</v>
      </c>
      <c r="D3605">
        <v>41.2</v>
      </c>
      <c r="E3605">
        <f>IFERROR(VLOOKUP(Table_ExternalData_15[[#This Row],[Id]],Rabati!B:C,2,0),0)</f>
        <v>20</v>
      </c>
      <c r="F3605">
        <v>7</v>
      </c>
      <c r="G3605" t="str">
        <f>VLOOKUP(Table_ExternalData_15[[#This Row],[Id]],'Blagovna izdelek'!A:C,3,0)</f>
        <v>Digitus</v>
      </c>
      <c r="H3605">
        <f>Table_ExternalData_15[[#This Row],[Rabat]]*0.2</f>
        <v>4</v>
      </c>
      <c r="I3605" s="2">
        <f>Table_ExternalData_15[[#This Row],[Price]]-(Table_ExternalData_15[[#This Row],[Price]]*Table_ExternalData_15[[#This Row],[BB rabat]])/100</f>
        <v>39.552</v>
      </c>
      <c r="J3605" s="2">
        <f>Table_ExternalData_15[[#This Row],[BB cena]]*Table_ExternalData_15[[#Headers],[1,22]]</f>
        <v>48.253439999999998</v>
      </c>
      <c r="K3605" s="2">
        <f>Table_ExternalData_15[[#This Row],[Price]]*Table_ExternalData_15[[#Headers],[1,22]]</f>
        <v>50.264000000000003</v>
      </c>
      <c r="L3605" s="7">
        <f>IF(G3605="White Shark",E3605*0.5,IF(G3605="Sbox",E3605*0.5,IF(G3605="Tenda",E3605*0.5,E3605*0.2)))/100</f>
        <v>0.04</v>
      </c>
      <c r="M3605" s="2">
        <f>Table_ExternalData_15[[#This Row],[Price]]-Table_ExternalData_15[[#This Row],[Price]]*Table_ExternalData_15[[#This Row],[extra popust]]</f>
        <v>39.552</v>
      </c>
      <c r="N3605" s="2">
        <f>IF(M3605&lt;I3605,M3605,I3605)</f>
        <v>39.552</v>
      </c>
      <c r="O3605" s="12" t="str">
        <f>IF(N3605&lt;I3605,$U$1," ")</f>
        <v xml:space="preserve"> </v>
      </c>
      <c r="P3605" s="12" t="str">
        <f>IFERROR((O3605+30)," ")</f>
        <v xml:space="preserve"> </v>
      </c>
      <c r="Q3605" s="2">
        <f ca="1">IF(O3605=$U$1,N3605,"0")*1.22</f>
        <v>0</v>
      </c>
    </row>
    <row r="3606" spans="1:17" x14ac:dyDescent="0.25">
      <c r="A3606" t="s">
        <v>1771</v>
      </c>
      <c r="B3606" t="s">
        <v>1770</v>
      </c>
      <c r="C3606">
        <v>8035</v>
      </c>
      <c r="D3606">
        <v>21.42</v>
      </c>
      <c r="E3606">
        <f>IFERROR(VLOOKUP(Table_ExternalData_15[[#This Row],[Id]],Rabati!B:C,2,0),0)</f>
        <v>20</v>
      </c>
      <c r="F3606">
        <v>16</v>
      </c>
      <c r="G3606" t="str">
        <f>VLOOKUP(Table_ExternalData_15[[#This Row],[Id]],'Blagovna izdelek'!A:C,3,0)</f>
        <v>Digitus</v>
      </c>
      <c r="H3606">
        <f>Table_ExternalData_15[[#This Row],[Rabat]]*0.2</f>
        <v>4</v>
      </c>
      <c r="I3606" s="2">
        <f>Table_ExternalData_15[[#This Row],[Price]]-(Table_ExternalData_15[[#This Row],[Price]]*Table_ExternalData_15[[#This Row],[BB rabat]])/100</f>
        <v>20.563200000000002</v>
      </c>
      <c r="J3606" s="2">
        <f>Table_ExternalData_15[[#This Row],[BB cena]]*Table_ExternalData_15[[#Headers],[1,22]]</f>
        <v>25.087104</v>
      </c>
      <c r="K3606" s="2">
        <f>Table_ExternalData_15[[#This Row],[Price]]*Table_ExternalData_15[[#Headers],[1,22]]</f>
        <v>26.132400000000001</v>
      </c>
      <c r="L3606" s="7">
        <f>IF(G3606="White Shark",E3606*0.5,IF(G3606="Sbox",E3606*0.5,IF(G3606="Tenda",E3606*0.5,E3606*0.2)))/100</f>
        <v>0.04</v>
      </c>
      <c r="M3606" s="2">
        <f>Table_ExternalData_15[[#This Row],[Price]]-Table_ExternalData_15[[#This Row],[Price]]*Table_ExternalData_15[[#This Row],[extra popust]]</f>
        <v>20.563200000000002</v>
      </c>
      <c r="N3606" s="2">
        <f>IF(M3606&lt;I3606,M3606,I3606)</f>
        <v>20.563200000000002</v>
      </c>
      <c r="O3606" s="12" t="str">
        <f>IF(N3606&lt;I3606,$U$1," ")</f>
        <v xml:space="preserve"> </v>
      </c>
      <c r="P3606" s="12" t="str">
        <f>IFERROR((O3606+30)," ")</f>
        <v xml:space="preserve"> </v>
      </c>
      <c r="Q3606" s="2">
        <f ca="1">IF(O3606=$U$1,N3606,"0")*1.22</f>
        <v>0</v>
      </c>
    </row>
    <row r="3607" spans="1:17" x14ac:dyDescent="0.25">
      <c r="A3607" t="s">
        <v>1809</v>
      </c>
      <c r="B3607" t="s">
        <v>1808</v>
      </c>
      <c r="C3607">
        <v>8059</v>
      </c>
      <c r="D3607">
        <v>18.95</v>
      </c>
      <c r="E3607">
        <f>IFERROR(VLOOKUP(Table_ExternalData_15[[#This Row],[Id]],Rabati!B:C,2,0),0)</f>
        <v>20</v>
      </c>
      <c r="F3607">
        <v>0</v>
      </c>
      <c r="G3607" t="str">
        <f>VLOOKUP(Table_ExternalData_15[[#This Row],[Id]],'Blagovna izdelek'!A:C,3,0)</f>
        <v>Digitus</v>
      </c>
      <c r="H3607">
        <f>Table_ExternalData_15[[#This Row],[Rabat]]*0.2</f>
        <v>4</v>
      </c>
      <c r="I3607" s="2">
        <f>Table_ExternalData_15[[#This Row],[Price]]-(Table_ExternalData_15[[#This Row],[Price]]*Table_ExternalData_15[[#This Row],[BB rabat]])/100</f>
        <v>18.192</v>
      </c>
      <c r="J3607" s="2">
        <f>Table_ExternalData_15[[#This Row],[BB cena]]*Table_ExternalData_15[[#Headers],[1,22]]</f>
        <v>22.194240000000001</v>
      </c>
      <c r="K3607" s="2">
        <f>Table_ExternalData_15[[#This Row],[Price]]*Table_ExternalData_15[[#Headers],[1,22]]</f>
        <v>23.119</v>
      </c>
      <c r="L3607" s="7">
        <f>IF(G3607="White Shark",E3607*0.5,IF(G3607="Sbox",E3607*0.5,IF(G3607="Tenda",E3607*0.5,E3607*0.2)))/100</f>
        <v>0.04</v>
      </c>
      <c r="M3607" s="2">
        <f>Table_ExternalData_15[[#This Row],[Price]]-Table_ExternalData_15[[#This Row],[Price]]*Table_ExternalData_15[[#This Row],[extra popust]]</f>
        <v>18.192</v>
      </c>
      <c r="N3607" s="2">
        <f>IF(M3607&lt;I3607,M3607,I3607)</f>
        <v>18.192</v>
      </c>
      <c r="O3607" s="12" t="str">
        <f>IF(N3607&lt;I3607,$U$1," ")</f>
        <v xml:space="preserve"> </v>
      </c>
      <c r="P3607" s="12" t="str">
        <f>IFERROR((O3607+30)," ")</f>
        <v xml:space="preserve"> </v>
      </c>
      <c r="Q3607" s="2">
        <f ca="1">IF(O3607=$U$1,N3607,"0")*1.22</f>
        <v>0</v>
      </c>
    </row>
    <row r="3608" spans="1:17" x14ac:dyDescent="0.25">
      <c r="A3608" t="s">
        <v>1813</v>
      </c>
      <c r="B3608" t="s">
        <v>1812</v>
      </c>
      <c r="C3608">
        <v>8063</v>
      </c>
      <c r="D3608">
        <v>5.7</v>
      </c>
      <c r="E3608">
        <f>IFERROR(VLOOKUP(Table_ExternalData_15[[#This Row],[Id]],Rabati!B:C,2,0),0)</f>
        <v>30</v>
      </c>
      <c r="F3608">
        <v>15</v>
      </c>
      <c r="G3608" t="str">
        <f>VLOOKUP(Table_ExternalData_15[[#This Row],[Id]],'Blagovna izdelek'!A:C,3,0)</f>
        <v>Digitus</v>
      </c>
      <c r="H3608">
        <f>Table_ExternalData_15[[#This Row],[Rabat]]*0.2</f>
        <v>6</v>
      </c>
      <c r="I3608" s="2">
        <f>Table_ExternalData_15[[#This Row],[Price]]-(Table_ExternalData_15[[#This Row],[Price]]*Table_ExternalData_15[[#This Row],[BB rabat]])/100</f>
        <v>5.3580000000000005</v>
      </c>
      <c r="J3608" s="2">
        <f>Table_ExternalData_15[[#This Row],[BB cena]]*Table_ExternalData_15[[#Headers],[1,22]]</f>
        <v>6.5367600000000001</v>
      </c>
      <c r="K3608" s="2">
        <f>Table_ExternalData_15[[#This Row],[Price]]*Table_ExternalData_15[[#Headers],[1,22]]</f>
        <v>6.9539999999999997</v>
      </c>
      <c r="L3608" s="7">
        <f>IF(G3608="White Shark",E3608*0.5,IF(G3608="Sbox",E3608*0.5,IF(G3608="Tenda",E3608*0.5,E3608*0.2)))/100</f>
        <v>0.06</v>
      </c>
      <c r="M3608" s="2">
        <f>Table_ExternalData_15[[#This Row],[Price]]-Table_ExternalData_15[[#This Row],[Price]]*Table_ExternalData_15[[#This Row],[extra popust]]</f>
        <v>5.3580000000000005</v>
      </c>
      <c r="N3608" s="2">
        <f>IF(M3608&lt;I3608,M3608,I3608)</f>
        <v>5.3580000000000005</v>
      </c>
      <c r="O3608" s="12" t="str">
        <f>IF(N3608&lt;I3608,$U$1," ")</f>
        <v xml:space="preserve"> </v>
      </c>
      <c r="P3608" s="12" t="str">
        <f>IFERROR((O3608+30)," ")</f>
        <v xml:space="preserve"> </v>
      </c>
      <c r="Q3608" s="2">
        <f ca="1">IF(O3608=$U$1,N3608,"0")*1.22</f>
        <v>0</v>
      </c>
    </row>
    <row r="3609" spans="1:17" x14ac:dyDescent="0.25">
      <c r="A3609" t="s">
        <v>1815</v>
      </c>
      <c r="B3609" t="s">
        <v>1814</v>
      </c>
      <c r="C3609">
        <v>8064</v>
      </c>
      <c r="D3609">
        <v>7.9</v>
      </c>
      <c r="E3609">
        <f>IFERROR(VLOOKUP(Table_ExternalData_15[[#This Row],[Id]],Rabati!B:C,2,0),0)</f>
        <v>30</v>
      </c>
      <c r="F3609">
        <v>1</v>
      </c>
      <c r="G3609" t="str">
        <f>VLOOKUP(Table_ExternalData_15[[#This Row],[Id]],'Blagovna izdelek'!A:C,3,0)</f>
        <v>Digitus</v>
      </c>
      <c r="H3609">
        <f>Table_ExternalData_15[[#This Row],[Rabat]]*0.2</f>
        <v>6</v>
      </c>
      <c r="I3609" s="2">
        <f>Table_ExternalData_15[[#This Row],[Price]]-(Table_ExternalData_15[[#This Row],[Price]]*Table_ExternalData_15[[#This Row],[BB rabat]])/100</f>
        <v>7.4260000000000002</v>
      </c>
      <c r="J3609" s="2">
        <f>Table_ExternalData_15[[#This Row],[BB cena]]*Table_ExternalData_15[[#Headers],[1,22]]</f>
        <v>9.0597200000000004</v>
      </c>
      <c r="K3609" s="2">
        <f>Table_ExternalData_15[[#This Row],[Price]]*Table_ExternalData_15[[#Headers],[1,22]]</f>
        <v>9.6379999999999999</v>
      </c>
      <c r="L3609" s="7">
        <f>IF(G3609="White Shark",E3609*0.5,IF(G3609="Sbox",E3609*0.5,IF(G3609="Tenda",E3609*0.5,E3609*0.2)))/100</f>
        <v>0.06</v>
      </c>
      <c r="M3609" s="2">
        <f>Table_ExternalData_15[[#This Row],[Price]]-Table_ExternalData_15[[#This Row],[Price]]*Table_ExternalData_15[[#This Row],[extra popust]]</f>
        <v>7.4260000000000002</v>
      </c>
      <c r="N3609" s="2">
        <f>IF(M3609&lt;I3609,M3609,I3609)</f>
        <v>7.4260000000000002</v>
      </c>
      <c r="O3609" s="12" t="str">
        <f>IF(N3609&lt;I3609,$U$1," ")</f>
        <v xml:space="preserve"> </v>
      </c>
      <c r="P3609" s="12" t="str">
        <f>IFERROR((O3609+30)," ")</f>
        <v xml:space="preserve"> </v>
      </c>
      <c r="Q3609" s="2">
        <f ca="1">IF(O3609=$U$1,N3609,"0")*1.22</f>
        <v>0</v>
      </c>
    </row>
    <row r="3610" spans="1:17" x14ac:dyDescent="0.25">
      <c r="A3610" t="s">
        <v>1816</v>
      </c>
      <c r="B3610" t="s">
        <v>10178</v>
      </c>
      <c r="C3610">
        <v>8065</v>
      </c>
      <c r="D3610">
        <v>10.15</v>
      </c>
      <c r="E3610">
        <f>IFERROR(VLOOKUP(Table_ExternalData_15[[#This Row],[Id]],Rabati!B:C,2,0),0)</f>
        <v>30</v>
      </c>
      <c r="F3610">
        <v>0</v>
      </c>
      <c r="G3610" t="str">
        <f>VLOOKUP(Table_ExternalData_15[[#This Row],[Id]],'Blagovna izdelek'!A:C,3,0)</f>
        <v>Digitus</v>
      </c>
      <c r="H3610">
        <f>Table_ExternalData_15[[#This Row],[Rabat]]*0.2</f>
        <v>6</v>
      </c>
      <c r="I3610" s="2">
        <f>Table_ExternalData_15[[#This Row],[Price]]-(Table_ExternalData_15[[#This Row],[Price]]*Table_ExternalData_15[[#This Row],[BB rabat]])/100</f>
        <v>9.5410000000000004</v>
      </c>
      <c r="J3610" s="2">
        <f>Table_ExternalData_15[[#This Row],[BB cena]]*Table_ExternalData_15[[#Headers],[1,22]]</f>
        <v>11.64002</v>
      </c>
      <c r="K3610" s="2">
        <f>Table_ExternalData_15[[#This Row],[Price]]*Table_ExternalData_15[[#Headers],[1,22]]</f>
        <v>12.383000000000001</v>
      </c>
      <c r="L3610" s="7">
        <f>IF(G3610="White Shark",E3610*0.5,IF(G3610="Sbox",E3610*0.5,IF(G3610="Tenda",E3610*0.5,E3610*0.2)))/100</f>
        <v>0.06</v>
      </c>
      <c r="M3610" s="2">
        <f>Table_ExternalData_15[[#This Row],[Price]]-Table_ExternalData_15[[#This Row],[Price]]*Table_ExternalData_15[[#This Row],[extra popust]]</f>
        <v>9.5410000000000004</v>
      </c>
      <c r="N3610" s="2">
        <f>IF(M3610&lt;I3610,M3610,I3610)</f>
        <v>9.5410000000000004</v>
      </c>
      <c r="O3610" s="12" t="str">
        <f>IF(N3610&lt;I3610,$U$1," ")</f>
        <v xml:space="preserve"> </v>
      </c>
      <c r="P3610" s="12" t="str">
        <f>IFERROR((O3610+30)," ")</f>
        <v xml:space="preserve"> </v>
      </c>
      <c r="Q3610" s="2">
        <f ca="1">IF(O3610=$U$1,N3610,"0")*1.22</f>
        <v>0</v>
      </c>
    </row>
    <row r="3611" spans="1:17" x14ac:dyDescent="0.25">
      <c r="A3611" t="s">
        <v>1818</v>
      </c>
      <c r="B3611" t="s">
        <v>1817</v>
      </c>
      <c r="C3611">
        <v>8066</v>
      </c>
      <c r="D3611">
        <v>24.2</v>
      </c>
      <c r="E3611">
        <f>IFERROR(VLOOKUP(Table_ExternalData_15[[#This Row],[Id]],Rabati!B:C,2,0),0)</f>
        <v>30</v>
      </c>
      <c r="F3611">
        <v>4</v>
      </c>
      <c r="G3611" t="str">
        <f>VLOOKUP(Table_ExternalData_15[[#This Row],[Id]],'Blagovna izdelek'!A:C,3,0)</f>
        <v>Digitus</v>
      </c>
      <c r="H3611">
        <f>Table_ExternalData_15[[#This Row],[Rabat]]*0.2</f>
        <v>6</v>
      </c>
      <c r="I3611" s="2">
        <f>Table_ExternalData_15[[#This Row],[Price]]-(Table_ExternalData_15[[#This Row],[Price]]*Table_ExternalData_15[[#This Row],[BB rabat]])/100</f>
        <v>22.747999999999998</v>
      </c>
      <c r="J3611" s="2">
        <f>Table_ExternalData_15[[#This Row],[BB cena]]*Table_ExternalData_15[[#Headers],[1,22]]</f>
        <v>27.752559999999995</v>
      </c>
      <c r="K3611" s="2">
        <f>Table_ExternalData_15[[#This Row],[Price]]*Table_ExternalData_15[[#Headers],[1,22]]</f>
        <v>29.523999999999997</v>
      </c>
      <c r="L3611" s="7">
        <f>IF(G3611="White Shark",E3611*0.5,IF(G3611="Sbox",E3611*0.5,IF(G3611="Tenda",E3611*0.5,E3611*0.2)))/100</f>
        <v>0.06</v>
      </c>
      <c r="M3611" s="2">
        <f>Table_ExternalData_15[[#This Row],[Price]]-Table_ExternalData_15[[#This Row],[Price]]*Table_ExternalData_15[[#This Row],[extra popust]]</f>
        <v>22.747999999999998</v>
      </c>
      <c r="N3611" s="2">
        <f>IF(M3611&lt;I3611,M3611,I3611)</f>
        <v>22.747999999999998</v>
      </c>
      <c r="O3611" s="12" t="str">
        <f>IF(N3611&lt;I3611,$U$1," ")</f>
        <v xml:space="preserve"> </v>
      </c>
      <c r="P3611" s="12" t="str">
        <f>IFERROR((O3611+30)," ")</f>
        <v xml:space="preserve"> </v>
      </c>
      <c r="Q3611" s="2">
        <f ca="1">IF(O3611=$U$1,N3611,"0")*1.22</f>
        <v>0</v>
      </c>
    </row>
    <row r="3612" spans="1:17" x14ac:dyDescent="0.25">
      <c r="A3612" t="s">
        <v>1821</v>
      </c>
      <c r="B3612" t="s">
        <v>10546</v>
      </c>
      <c r="C3612">
        <v>8068</v>
      </c>
      <c r="D3612">
        <v>4.55</v>
      </c>
      <c r="E3612">
        <f>IFERROR(VLOOKUP(Table_ExternalData_15[[#This Row],[Id]],Rabati!B:C,2,0),0)</f>
        <v>30</v>
      </c>
      <c r="F3612">
        <v>7</v>
      </c>
      <c r="G3612" t="str">
        <f>VLOOKUP(Table_ExternalData_15[[#This Row],[Id]],'Blagovna izdelek'!A:C,3,0)</f>
        <v>Digitus</v>
      </c>
      <c r="H3612">
        <f>Table_ExternalData_15[[#This Row],[Rabat]]*0.2</f>
        <v>6</v>
      </c>
      <c r="I3612" s="2">
        <f>Table_ExternalData_15[[#This Row],[Price]]-(Table_ExternalData_15[[#This Row],[Price]]*Table_ExternalData_15[[#This Row],[BB rabat]])/100</f>
        <v>4.2770000000000001</v>
      </c>
      <c r="J3612" s="2">
        <f>Table_ExternalData_15[[#This Row],[BB cena]]*Table_ExternalData_15[[#Headers],[1,22]]</f>
        <v>5.2179400000000005</v>
      </c>
      <c r="K3612" s="2">
        <f>Table_ExternalData_15[[#This Row],[Price]]*Table_ExternalData_15[[#Headers],[1,22]]</f>
        <v>5.5509999999999993</v>
      </c>
      <c r="L3612" s="7">
        <f>IF(G3612="White Shark",E3612*0.5,IF(G3612="Sbox",E3612*0.5,IF(G3612="Tenda",E3612*0.5,E3612*0.2)))/100</f>
        <v>0.06</v>
      </c>
      <c r="M3612" s="2">
        <f>Table_ExternalData_15[[#This Row],[Price]]-Table_ExternalData_15[[#This Row],[Price]]*Table_ExternalData_15[[#This Row],[extra popust]]</f>
        <v>4.2770000000000001</v>
      </c>
      <c r="N3612" s="2">
        <f>IF(M3612&lt;I3612,M3612,I3612)</f>
        <v>4.2770000000000001</v>
      </c>
      <c r="O3612" s="12" t="str">
        <f>IF(N3612&lt;I3612,$U$1," ")</f>
        <v xml:space="preserve"> </v>
      </c>
      <c r="P3612" s="12" t="str">
        <f>IFERROR((O3612+30)," ")</f>
        <v xml:space="preserve"> </v>
      </c>
      <c r="Q3612" s="2">
        <f ca="1">IF(O3612=$U$1,N3612,"0")*1.22</f>
        <v>0</v>
      </c>
    </row>
    <row r="3613" spans="1:17" x14ac:dyDescent="0.25">
      <c r="A3613" t="s">
        <v>1823</v>
      </c>
      <c r="B3613" t="s">
        <v>1822</v>
      </c>
      <c r="C3613">
        <v>8069</v>
      </c>
      <c r="D3613">
        <v>19.559999999999999</v>
      </c>
      <c r="E3613">
        <f>IFERROR(VLOOKUP(Table_ExternalData_15[[#This Row],[Id]],Rabati!B:C,2,0),0)</f>
        <v>20</v>
      </c>
      <c r="F3613">
        <v>0</v>
      </c>
      <c r="G3613" t="str">
        <f>VLOOKUP(Table_ExternalData_15[[#This Row],[Id]],'Blagovna izdelek'!A:C,3,0)</f>
        <v>Digitus</v>
      </c>
      <c r="H3613">
        <f>Table_ExternalData_15[[#This Row],[Rabat]]*0.2</f>
        <v>4</v>
      </c>
      <c r="I3613" s="2">
        <f>Table_ExternalData_15[[#This Row],[Price]]-(Table_ExternalData_15[[#This Row],[Price]]*Table_ExternalData_15[[#This Row],[BB rabat]])/100</f>
        <v>18.7776</v>
      </c>
      <c r="J3613" s="2">
        <f>Table_ExternalData_15[[#This Row],[BB cena]]*Table_ExternalData_15[[#Headers],[1,22]]</f>
        <v>22.908671999999999</v>
      </c>
      <c r="K3613" s="2">
        <f>Table_ExternalData_15[[#This Row],[Price]]*Table_ExternalData_15[[#Headers],[1,22]]</f>
        <v>23.863199999999999</v>
      </c>
      <c r="L3613" s="7">
        <f>IF(G3613="White Shark",E3613*0.5,IF(G3613="Sbox",E3613*0.5,IF(G3613="Tenda",E3613*0.5,E3613*0.2)))/100</f>
        <v>0.04</v>
      </c>
      <c r="M3613" s="2">
        <f>Table_ExternalData_15[[#This Row],[Price]]-Table_ExternalData_15[[#This Row],[Price]]*Table_ExternalData_15[[#This Row],[extra popust]]</f>
        <v>18.7776</v>
      </c>
      <c r="N3613" s="2">
        <f>IF(M3613&lt;I3613,M3613,I3613)</f>
        <v>18.7776</v>
      </c>
      <c r="O3613" s="12" t="str">
        <f>IF(N3613&lt;I3613,$U$1," ")</f>
        <v xml:space="preserve"> </v>
      </c>
      <c r="P3613" s="12" t="str">
        <f>IFERROR((O3613+30)," ")</f>
        <v xml:space="preserve"> </v>
      </c>
      <c r="Q3613" s="2">
        <f ca="1">IF(O3613=$U$1,N3613,"0")*1.22</f>
        <v>0</v>
      </c>
    </row>
    <row r="3614" spans="1:17" x14ac:dyDescent="0.25">
      <c r="A3614" t="s">
        <v>1830</v>
      </c>
      <c r="B3614" t="s">
        <v>1829</v>
      </c>
      <c r="C3614">
        <v>8077</v>
      </c>
      <c r="D3614">
        <v>2.98</v>
      </c>
      <c r="E3614">
        <f>IFERROR(VLOOKUP(Table_ExternalData_15[[#This Row],[Id]],Rabati!B:C,2,0),0)</f>
        <v>20</v>
      </c>
      <c r="F3614">
        <v>22</v>
      </c>
      <c r="G3614" t="str">
        <f>VLOOKUP(Table_ExternalData_15[[#This Row],[Id]],'Blagovna izdelek'!A:C,3,0)</f>
        <v>Digitus</v>
      </c>
      <c r="H3614">
        <f>Table_ExternalData_15[[#This Row],[Rabat]]*0.2</f>
        <v>4</v>
      </c>
      <c r="I3614" s="2">
        <f>Table_ExternalData_15[[#This Row],[Price]]-(Table_ExternalData_15[[#This Row],[Price]]*Table_ExternalData_15[[#This Row],[BB rabat]])/100</f>
        <v>2.8607999999999998</v>
      </c>
      <c r="J3614" s="2">
        <f>Table_ExternalData_15[[#This Row],[BB cena]]*Table_ExternalData_15[[#Headers],[1,22]]</f>
        <v>3.4901759999999995</v>
      </c>
      <c r="K3614" s="2">
        <f>Table_ExternalData_15[[#This Row],[Price]]*Table_ExternalData_15[[#Headers],[1,22]]</f>
        <v>3.6355999999999997</v>
      </c>
      <c r="L3614" s="7">
        <f>IF(G3614="White Shark",E3614*0.5,IF(G3614="Sbox",E3614*0.5,IF(G3614="Tenda",E3614*0.5,E3614*0.2)))/100</f>
        <v>0.04</v>
      </c>
      <c r="M3614" s="2">
        <f>Table_ExternalData_15[[#This Row],[Price]]-Table_ExternalData_15[[#This Row],[Price]]*Table_ExternalData_15[[#This Row],[extra popust]]</f>
        <v>2.8607999999999998</v>
      </c>
      <c r="N3614" s="2">
        <f>IF(M3614&lt;I3614,M3614,I3614)</f>
        <v>2.8607999999999998</v>
      </c>
      <c r="O3614" s="12" t="str">
        <f>IF(N3614&lt;I3614,$U$1," ")</f>
        <v xml:space="preserve"> </v>
      </c>
      <c r="P3614" s="12" t="str">
        <f>IFERROR((O3614+30)," ")</f>
        <v xml:space="preserve"> </v>
      </c>
      <c r="Q3614" s="2">
        <f ca="1">IF(O3614=$U$1,N3614,"0")*1.22</f>
        <v>0</v>
      </c>
    </row>
    <row r="3615" spans="1:17" x14ac:dyDescent="0.25">
      <c r="A3615" t="s">
        <v>1831</v>
      </c>
      <c r="B3615" t="s">
        <v>12296</v>
      </c>
      <c r="C3615">
        <v>8078</v>
      </c>
      <c r="D3615">
        <v>5.95</v>
      </c>
      <c r="E3615">
        <f>IFERROR(VLOOKUP(Table_ExternalData_15[[#This Row],[Id]],Rabati!B:C,2,0),0)</f>
        <v>20</v>
      </c>
      <c r="F3615">
        <v>10</v>
      </c>
      <c r="G3615" t="str">
        <f>VLOOKUP(Table_ExternalData_15[[#This Row],[Id]],'Blagovna izdelek'!A:C,3,0)</f>
        <v>Digitus</v>
      </c>
      <c r="H3615">
        <f>Table_ExternalData_15[[#This Row],[Rabat]]*0.2</f>
        <v>4</v>
      </c>
      <c r="I3615" s="2">
        <f>Table_ExternalData_15[[#This Row],[Price]]-(Table_ExternalData_15[[#This Row],[Price]]*Table_ExternalData_15[[#This Row],[BB rabat]])/100</f>
        <v>5.7119999999999997</v>
      </c>
      <c r="J3615" s="2">
        <f>Table_ExternalData_15[[#This Row],[BB cena]]*Table_ExternalData_15[[#Headers],[1,22]]</f>
        <v>6.9686399999999997</v>
      </c>
      <c r="K3615" s="2">
        <f>Table_ExternalData_15[[#This Row],[Price]]*Table_ExternalData_15[[#Headers],[1,22]]</f>
        <v>7.2590000000000003</v>
      </c>
      <c r="L3615" s="7">
        <f>IF(G3615="White Shark",E3615*0.5,IF(G3615="Sbox",E3615*0.5,IF(G3615="Tenda",E3615*0.5,E3615*0.2)))/100</f>
        <v>0.04</v>
      </c>
      <c r="M3615" s="2">
        <f>Table_ExternalData_15[[#This Row],[Price]]-Table_ExternalData_15[[#This Row],[Price]]*Table_ExternalData_15[[#This Row],[extra popust]]</f>
        <v>5.7119999999999997</v>
      </c>
      <c r="N3615" s="2">
        <f>IF(M3615&lt;I3615,M3615,I3615)</f>
        <v>5.7119999999999997</v>
      </c>
      <c r="O3615" s="12" t="str">
        <f>IF(N3615&lt;I3615,$U$1," ")</f>
        <v xml:space="preserve"> </v>
      </c>
      <c r="P3615" s="12" t="str">
        <f>IFERROR((O3615+30)," ")</f>
        <v xml:space="preserve"> </v>
      </c>
      <c r="Q3615" s="2">
        <f ca="1">IF(O3615=$U$1,N3615,"0")*1.22</f>
        <v>0</v>
      </c>
    </row>
    <row r="3616" spans="1:17" x14ac:dyDescent="0.25">
      <c r="A3616" t="s">
        <v>1835</v>
      </c>
      <c r="B3616" t="s">
        <v>13634</v>
      </c>
      <c r="C3616">
        <v>8082</v>
      </c>
      <c r="D3616">
        <v>41.46</v>
      </c>
      <c r="E3616">
        <f>IFERROR(VLOOKUP(Table_ExternalData_15[[#This Row],[Id]],Rabati!B:C,2,0),0)</f>
        <v>20</v>
      </c>
      <c r="F3616">
        <v>5</v>
      </c>
      <c r="G3616" t="str">
        <f>VLOOKUP(Table_ExternalData_15[[#This Row],[Id]],'Blagovna izdelek'!A:C,3,0)</f>
        <v>Digitus</v>
      </c>
      <c r="H3616">
        <f>Table_ExternalData_15[[#This Row],[Rabat]]*0.2</f>
        <v>4</v>
      </c>
      <c r="I3616" s="2">
        <f>Table_ExternalData_15[[#This Row],[Price]]-(Table_ExternalData_15[[#This Row],[Price]]*Table_ExternalData_15[[#This Row],[BB rabat]])/100</f>
        <v>39.801600000000001</v>
      </c>
      <c r="J3616" s="2">
        <f>Table_ExternalData_15[[#This Row],[BB cena]]*Table_ExternalData_15[[#Headers],[1,22]]</f>
        <v>48.557952</v>
      </c>
      <c r="K3616" s="2">
        <f>Table_ExternalData_15[[#This Row],[Price]]*Table_ExternalData_15[[#Headers],[1,22]]</f>
        <v>50.581200000000003</v>
      </c>
      <c r="L3616" s="7">
        <f>IF(G3616="White Shark",E3616*0.5,IF(G3616="Sbox",E3616*0.5,IF(G3616="Tenda",E3616*0.5,E3616*0.2)))/100</f>
        <v>0.04</v>
      </c>
      <c r="M3616" s="2">
        <f>Table_ExternalData_15[[#This Row],[Price]]-Table_ExternalData_15[[#This Row],[Price]]*Table_ExternalData_15[[#This Row],[extra popust]]</f>
        <v>39.801600000000001</v>
      </c>
      <c r="N3616" s="2">
        <f>IF(M3616&lt;I3616,M3616,I3616)</f>
        <v>39.801600000000001</v>
      </c>
      <c r="O3616" s="12" t="str">
        <f>IF(N3616&lt;I3616,$U$1," ")</f>
        <v xml:space="preserve"> </v>
      </c>
      <c r="P3616" s="12" t="str">
        <f>IFERROR((O3616+30)," ")</f>
        <v xml:space="preserve"> </v>
      </c>
      <c r="Q3616" s="2">
        <f ca="1">IF(O3616=$U$1,N3616,"0")*1.22</f>
        <v>0</v>
      </c>
    </row>
    <row r="3617" spans="1:17" x14ac:dyDescent="0.25">
      <c r="A3617" t="s">
        <v>1837</v>
      </c>
      <c r="B3617" t="s">
        <v>13636</v>
      </c>
      <c r="C3617">
        <v>8084</v>
      </c>
      <c r="D3617">
        <v>71.959999999999994</v>
      </c>
      <c r="E3617">
        <f>IFERROR(VLOOKUP(Table_ExternalData_15[[#This Row],[Id]],Rabati!B:C,2,0),0)</f>
        <v>20</v>
      </c>
      <c r="F3617">
        <v>6</v>
      </c>
      <c r="G3617" t="str">
        <f>VLOOKUP(Table_ExternalData_15[[#This Row],[Id]],'Blagovna izdelek'!A:C,3,0)</f>
        <v>Digitus</v>
      </c>
      <c r="H3617">
        <f>Table_ExternalData_15[[#This Row],[Rabat]]*0.2</f>
        <v>4</v>
      </c>
      <c r="I3617" s="2">
        <f>Table_ExternalData_15[[#This Row],[Price]]-(Table_ExternalData_15[[#This Row],[Price]]*Table_ExternalData_15[[#This Row],[BB rabat]])/100</f>
        <v>69.081599999999995</v>
      </c>
      <c r="J3617" s="2">
        <f>Table_ExternalData_15[[#This Row],[BB cena]]*Table_ExternalData_15[[#Headers],[1,22]]</f>
        <v>84.279551999999995</v>
      </c>
      <c r="K3617" s="2">
        <f>Table_ExternalData_15[[#This Row],[Price]]*Table_ExternalData_15[[#Headers],[1,22]]</f>
        <v>87.791199999999989</v>
      </c>
      <c r="L3617" s="7">
        <f>IF(G3617="White Shark",E3617*0.5,IF(G3617="Sbox",E3617*0.5,IF(G3617="Tenda",E3617*0.5,E3617*0.2)))/100</f>
        <v>0.04</v>
      </c>
      <c r="M3617" s="2">
        <f>Table_ExternalData_15[[#This Row],[Price]]-Table_ExternalData_15[[#This Row],[Price]]*Table_ExternalData_15[[#This Row],[extra popust]]</f>
        <v>69.081599999999995</v>
      </c>
      <c r="N3617" s="2">
        <f>IF(M3617&lt;I3617,M3617,I3617)</f>
        <v>69.081599999999995</v>
      </c>
      <c r="O3617" s="12" t="str">
        <f>IF(N3617&lt;I3617,$U$1," ")</f>
        <v xml:space="preserve"> </v>
      </c>
      <c r="P3617" s="12" t="str">
        <f>IFERROR((O3617+30)," ")</f>
        <v xml:space="preserve"> </v>
      </c>
      <c r="Q3617" s="2">
        <f ca="1">IF(O3617=$U$1,N3617,"0")*1.22</f>
        <v>0</v>
      </c>
    </row>
    <row r="3618" spans="1:17" x14ac:dyDescent="0.25">
      <c r="A3618" t="s">
        <v>1844</v>
      </c>
      <c r="B3618" t="s">
        <v>1843</v>
      </c>
      <c r="C3618">
        <v>8089</v>
      </c>
      <c r="D3618">
        <v>37.200000000000003</v>
      </c>
      <c r="E3618">
        <f>IFERROR(VLOOKUP(Table_ExternalData_15[[#This Row],[Id]],Rabati!B:C,2,0),0)</f>
        <v>20</v>
      </c>
      <c r="F3618">
        <v>0</v>
      </c>
      <c r="G3618" t="str">
        <f>VLOOKUP(Table_ExternalData_15[[#This Row],[Id]],'Blagovna izdelek'!A:C,3,0)</f>
        <v>Digitus</v>
      </c>
      <c r="H3618">
        <f>Table_ExternalData_15[[#This Row],[Rabat]]*0.2</f>
        <v>4</v>
      </c>
      <c r="I3618" s="2">
        <f>Table_ExternalData_15[[#This Row],[Price]]-(Table_ExternalData_15[[#This Row],[Price]]*Table_ExternalData_15[[#This Row],[BB rabat]])/100</f>
        <v>35.712000000000003</v>
      </c>
      <c r="J3618" s="2">
        <f>Table_ExternalData_15[[#This Row],[BB cena]]*Table_ExternalData_15[[#Headers],[1,22]]</f>
        <v>43.568640000000002</v>
      </c>
      <c r="K3618" s="2">
        <f>Table_ExternalData_15[[#This Row],[Price]]*Table_ExternalData_15[[#Headers],[1,22]]</f>
        <v>45.384</v>
      </c>
      <c r="L3618" s="7">
        <f>IF(G3618="White Shark",E3618*0.5,IF(G3618="Sbox",E3618*0.5,IF(G3618="Tenda",E3618*0.5,E3618*0.2)))/100</f>
        <v>0.04</v>
      </c>
      <c r="M3618" s="2">
        <f>Table_ExternalData_15[[#This Row],[Price]]-Table_ExternalData_15[[#This Row],[Price]]*Table_ExternalData_15[[#This Row],[extra popust]]</f>
        <v>35.712000000000003</v>
      </c>
      <c r="N3618" s="2">
        <f>IF(M3618&lt;I3618,M3618,I3618)</f>
        <v>35.712000000000003</v>
      </c>
      <c r="O3618" s="12" t="str">
        <f>IF(N3618&lt;I3618,$U$1," ")</f>
        <v xml:space="preserve"> </v>
      </c>
      <c r="P3618" s="12" t="str">
        <f>IFERROR((O3618+30)," ")</f>
        <v xml:space="preserve"> </v>
      </c>
      <c r="Q3618" s="2">
        <f ca="1">IF(O3618=$U$1,N3618,"0")*1.22</f>
        <v>0</v>
      </c>
    </row>
    <row r="3619" spans="1:17" x14ac:dyDescent="0.25">
      <c r="A3619" t="s">
        <v>1846</v>
      </c>
      <c r="B3619" t="s">
        <v>1845</v>
      </c>
      <c r="C3619">
        <v>8090</v>
      </c>
      <c r="D3619">
        <v>51.71</v>
      </c>
      <c r="E3619">
        <f>IFERROR(VLOOKUP(Table_ExternalData_15[[#This Row],[Id]],Rabati!B:C,2,0),0)</f>
        <v>20</v>
      </c>
      <c r="F3619">
        <v>4</v>
      </c>
      <c r="G3619" t="str">
        <f>VLOOKUP(Table_ExternalData_15[[#This Row],[Id]],'Blagovna izdelek'!A:C,3,0)</f>
        <v>Digitus</v>
      </c>
      <c r="H3619">
        <f>Table_ExternalData_15[[#This Row],[Rabat]]*0.2</f>
        <v>4</v>
      </c>
      <c r="I3619" s="2">
        <f>Table_ExternalData_15[[#This Row],[Price]]-(Table_ExternalData_15[[#This Row],[Price]]*Table_ExternalData_15[[#This Row],[BB rabat]])/100</f>
        <v>49.641600000000004</v>
      </c>
      <c r="J3619" s="2">
        <f>Table_ExternalData_15[[#This Row],[BB cena]]*Table_ExternalData_15[[#Headers],[1,22]]</f>
        <v>60.562752000000003</v>
      </c>
      <c r="K3619" s="2">
        <f>Table_ExternalData_15[[#This Row],[Price]]*Table_ExternalData_15[[#Headers],[1,22]]</f>
        <v>63.086199999999998</v>
      </c>
      <c r="L3619" s="7">
        <f>IF(G3619="White Shark",E3619*0.5,IF(G3619="Sbox",E3619*0.5,IF(G3619="Tenda",E3619*0.5,E3619*0.2)))/100</f>
        <v>0.04</v>
      </c>
      <c r="M3619" s="2">
        <f>Table_ExternalData_15[[#This Row],[Price]]-Table_ExternalData_15[[#This Row],[Price]]*Table_ExternalData_15[[#This Row],[extra popust]]</f>
        <v>49.641600000000004</v>
      </c>
      <c r="N3619" s="2">
        <f>IF(M3619&lt;I3619,M3619,I3619)</f>
        <v>49.641600000000004</v>
      </c>
      <c r="O3619" s="12" t="str">
        <f>IF(N3619&lt;I3619,$U$1," ")</f>
        <v xml:space="preserve"> </v>
      </c>
      <c r="P3619" s="12" t="str">
        <f>IFERROR((O3619+30)," ")</f>
        <v xml:space="preserve"> </v>
      </c>
      <c r="Q3619" s="2">
        <f ca="1">IF(O3619=$U$1,N3619,"0")*1.22</f>
        <v>0</v>
      </c>
    </row>
    <row r="3620" spans="1:17" x14ac:dyDescent="0.25">
      <c r="A3620" t="s">
        <v>1852</v>
      </c>
      <c r="B3620" t="s">
        <v>1851</v>
      </c>
      <c r="C3620">
        <v>8093</v>
      </c>
      <c r="D3620">
        <v>35.1</v>
      </c>
      <c r="E3620">
        <f>IFERROR(VLOOKUP(Table_ExternalData_15[[#This Row],[Id]],Rabati!B:C,2,0),0)</f>
        <v>20</v>
      </c>
      <c r="F3620">
        <v>10</v>
      </c>
      <c r="G3620" t="str">
        <f>VLOOKUP(Table_ExternalData_15[[#This Row],[Id]],'Blagovna izdelek'!A:C,3,0)</f>
        <v>Digitus</v>
      </c>
      <c r="H3620">
        <f>Table_ExternalData_15[[#This Row],[Rabat]]*0.2</f>
        <v>4</v>
      </c>
      <c r="I3620" s="2">
        <f>Table_ExternalData_15[[#This Row],[Price]]-(Table_ExternalData_15[[#This Row],[Price]]*Table_ExternalData_15[[#This Row],[BB rabat]])/100</f>
        <v>33.695999999999998</v>
      </c>
      <c r="J3620" s="2">
        <f>Table_ExternalData_15[[#This Row],[BB cena]]*Table_ExternalData_15[[#Headers],[1,22]]</f>
        <v>41.109119999999997</v>
      </c>
      <c r="K3620" s="2">
        <f>Table_ExternalData_15[[#This Row],[Price]]*Table_ExternalData_15[[#Headers],[1,22]]</f>
        <v>42.822000000000003</v>
      </c>
      <c r="L3620" s="7">
        <f>IF(G3620="White Shark",E3620*0.5,IF(G3620="Sbox",E3620*0.5,IF(G3620="Tenda",E3620*0.5,E3620*0.2)))/100</f>
        <v>0.04</v>
      </c>
      <c r="M3620" s="2">
        <f>Table_ExternalData_15[[#This Row],[Price]]-Table_ExternalData_15[[#This Row],[Price]]*Table_ExternalData_15[[#This Row],[extra popust]]</f>
        <v>33.695999999999998</v>
      </c>
      <c r="N3620" s="2">
        <f>IF(M3620&lt;I3620,M3620,I3620)</f>
        <v>33.695999999999998</v>
      </c>
      <c r="O3620" s="12" t="str">
        <f>IF(N3620&lt;I3620,$U$1," ")</f>
        <v xml:space="preserve"> </v>
      </c>
      <c r="P3620" s="12" t="str">
        <f>IFERROR((O3620+30)," ")</f>
        <v xml:space="preserve"> </v>
      </c>
      <c r="Q3620" s="2">
        <f ca="1">IF(O3620=$U$1,N3620,"0")*1.22</f>
        <v>0</v>
      </c>
    </row>
    <row r="3621" spans="1:17" x14ac:dyDescent="0.25">
      <c r="A3621" t="s">
        <v>1858</v>
      </c>
      <c r="B3621" t="s">
        <v>1857</v>
      </c>
      <c r="C3621">
        <v>8098</v>
      </c>
      <c r="D3621">
        <v>4.82</v>
      </c>
      <c r="E3621">
        <f>IFERROR(VLOOKUP(Table_ExternalData_15[[#This Row],[Id]],Rabati!B:C,2,0),0)</f>
        <v>20</v>
      </c>
      <c r="F3621">
        <v>26</v>
      </c>
      <c r="G3621" t="str">
        <f>VLOOKUP(Table_ExternalData_15[[#This Row],[Id]],'Blagovna izdelek'!A:C,3,0)</f>
        <v>Digitus</v>
      </c>
      <c r="H3621">
        <f>Table_ExternalData_15[[#This Row],[Rabat]]*0.2</f>
        <v>4</v>
      </c>
      <c r="I3621" s="2">
        <f>Table_ExternalData_15[[#This Row],[Price]]-(Table_ExternalData_15[[#This Row],[Price]]*Table_ExternalData_15[[#This Row],[BB rabat]])/100</f>
        <v>4.6272000000000002</v>
      </c>
      <c r="J3621" s="2">
        <f>Table_ExternalData_15[[#This Row],[BB cena]]*Table_ExternalData_15[[#Headers],[1,22]]</f>
        <v>5.6451840000000004</v>
      </c>
      <c r="K3621" s="2">
        <f>Table_ExternalData_15[[#This Row],[Price]]*Table_ExternalData_15[[#Headers],[1,22]]</f>
        <v>5.8803999999999998</v>
      </c>
      <c r="L3621" s="7">
        <f>IF(G3621="White Shark",E3621*0.5,IF(G3621="Sbox",E3621*0.5,IF(G3621="Tenda",E3621*0.5,E3621*0.2)))/100</f>
        <v>0.04</v>
      </c>
      <c r="M3621" s="2">
        <f>Table_ExternalData_15[[#This Row],[Price]]-Table_ExternalData_15[[#This Row],[Price]]*Table_ExternalData_15[[#This Row],[extra popust]]</f>
        <v>4.6272000000000002</v>
      </c>
      <c r="N3621" s="2">
        <f>IF(M3621&lt;I3621,M3621,I3621)</f>
        <v>4.6272000000000002</v>
      </c>
      <c r="O3621" s="12" t="str">
        <f>IF(N3621&lt;I3621,$U$1," ")</f>
        <v xml:space="preserve"> </v>
      </c>
      <c r="P3621" s="12" t="str">
        <f>IFERROR((O3621+30)," ")</f>
        <v xml:space="preserve"> </v>
      </c>
      <c r="Q3621" s="2">
        <f ca="1">IF(O3621=$U$1,N3621,"0")*1.22</f>
        <v>0</v>
      </c>
    </row>
    <row r="3622" spans="1:17" x14ac:dyDescent="0.25">
      <c r="A3622" t="s">
        <v>1862</v>
      </c>
      <c r="B3622" t="s">
        <v>1861</v>
      </c>
      <c r="C3622">
        <v>8100</v>
      </c>
      <c r="D3622">
        <v>15.5</v>
      </c>
      <c r="E3622">
        <f>IFERROR(VLOOKUP(Table_ExternalData_15[[#This Row],[Id]],Rabati!B:C,2,0),0)</f>
        <v>20</v>
      </c>
      <c r="F3622">
        <v>21</v>
      </c>
      <c r="G3622" t="str">
        <f>VLOOKUP(Table_ExternalData_15[[#This Row],[Id]],'Blagovna izdelek'!A:C,3,0)</f>
        <v>Digitus</v>
      </c>
      <c r="H3622">
        <f>Table_ExternalData_15[[#This Row],[Rabat]]*0.2</f>
        <v>4</v>
      </c>
      <c r="I3622" s="2">
        <f>Table_ExternalData_15[[#This Row],[Price]]-(Table_ExternalData_15[[#This Row],[Price]]*Table_ExternalData_15[[#This Row],[BB rabat]])/100</f>
        <v>14.88</v>
      </c>
      <c r="J3622" s="2">
        <f>Table_ExternalData_15[[#This Row],[BB cena]]*Table_ExternalData_15[[#Headers],[1,22]]</f>
        <v>18.153600000000001</v>
      </c>
      <c r="K3622" s="2">
        <f>Table_ExternalData_15[[#This Row],[Price]]*Table_ExternalData_15[[#Headers],[1,22]]</f>
        <v>18.91</v>
      </c>
      <c r="L3622" s="7">
        <f>IF(G3622="White Shark",E3622*0.5,IF(G3622="Sbox",E3622*0.5,IF(G3622="Tenda",E3622*0.5,E3622*0.2)))/100</f>
        <v>0.04</v>
      </c>
      <c r="M3622" s="2">
        <f>Table_ExternalData_15[[#This Row],[Price]]-Table_ExternalData_15[[#This Row],[Price]]*Table_ExternalData_15[[#This Row],[extra popust]]</f>
        <v>14.88</v>
      </c>
      <c r="N3622" s="2">
        <f>IF(M3622&lt;I3622,M3622,I3622)</f>
        <v>14.88</v>
      </c>
      <c r="O3622" s="12" t="str">
        <f>IF(N3622&lt;I3622,$U$1," ")</f>
        <v xml:space="preserve"> </v>
      </c>
      <c r="P3622" s="12" t="str">
        <f>IFERROR((O3622+30)," ")</f>
        <v xml:space="preserve"> </v>
      </c>
      <c r="Q3622" s="2">
        <f ca="1">IF(O3622=$U$1,N3622,"0")*1.22</f>
        <v>0</v>
      </c>
    </row>
    <row r="3623" spans="1:17" x14ac:dyDescent="0.25">
      <c r="A3623" t="s">
        <v>1868</v>
      </c>
      <c r="B3623" t="s">
        <v>1867</v>
      </c>
      <c r="C3623">
        <v>8103</v>
      </c>
      <c r="D3623">
        <v>25.28</v>
      </c>
      <c r="E3623">
        <f>IFERROR(VLOOKUP(Table_ExternalData_15[[#This Row],[Id]],Rabati!B:C,2,0),0)</f>
        <v>20</v>
      </c>
      <c r="F3623">
        <v>0</v>
      </c>
      <c r="G3623" t="str">
        <f>VLOOKUP(Table_ExternalData_15[[#This Row],[Id]],'Blagovna izdelek'!A:C,3,0)</f>
        <v>Digitus</v>
      </c>
      <c r="H3623">
        <f>Table_ExternalData_15[[#This Row],[Rabat]]*0.2</f>
        <v>4</v>
      </c>
      <c r="I3623" s="2">
        <f>Table_ExternalData_15[[#This Row],[Price]]-(Table_ExternalData_15[[#This Row],[Price]]*Table_ExternalData_15[[#This Row],[BB rabat]])/100</f>
        <v>24.268800000000002</v>
      </c>
      <c r="J3623" s="2">
        <f>Table_ExternalData_15[[#This Row],[BB cena]]*Table_ExternalData_15[[#Headers],[1,22]]</f>
        <v>29.607936000000002</v>
      </c>
      <c r="K3623" s="2">
        <f>Table_ExternalData_15[[#This Row],[Price]]*Table_ExternalData_15[[#Headers],[1,22]]</f>
        <v>30.8416</v>
      </c>
      <c r="L3623" s="7">
        <f>IF(G3623="White Shark",E3623*0.5,IF(G3623="Sbox",E3623*0.5,IF(G3623="Tenda",E3623*0.5,E3623*0.2)))/100</f>
        <v>0.04</v>
      </c>
      <c r="M3623" s="2">
        <f>Table_ExternalData_15[[#This Row],[Price]]-Table_ExternalData_15[[#This Row],[Price]]*Table_ExternalData_15[[#This Row],[extra popust]]</f>
        <v>24.268800000000002</v>
      </c>
      <c r="N3623" s="2">
        <f>IF(M3623&lt;I3623,M3623,I3623)</f>
        <v>24.268800000000002</v>
      </c>
      <c r="O3623" s="12" t="str">
        <f>IF(N3623&lt;I3623,$U$1," ")</f>
        <v xml:space="preserve"> </v>
      </c>
      <c r="P3623" s="12" t="str">
        <f>IFERROR((O3623+30)," ")</f>
        <v xml:space="preserve"> </v>
      </c>
      <c r="Q3623" s="2">
        <f ca="1">IF(O3623=$U$1,N3623,"0")*1.22</f>
        <v>0</v>
      </c>
    </row>
    <row r="3624" spans="1:17" x14ac:dyDescent="0.25">
      <c r="A3624" t="s">
        <v>1874</v>
      </c>
      <c r="B3624" t="s">
        <v>1873</v>
      </c>
      <c r="C3624">
        <v>8106</v>
      </c>
      <c r="D3624">
        <v>29.55</v>
      </c>
      <c r="E3624">
        <f>IFERROR(VLOOKUP(Table_ExternalData_15[[#This Row],[Id]],Rabati!B:C,2,0),0)</f>
        <v>20</v>
      </c>
      <c r="F3624">
        <v>3</v>
      </c>
      <c r="G3624" t="str">
        <f>VLOOKUP(Table_ExternalData_15[[#This Row],[Id]],'Blagovna izdelek'!A:C,3,0)</f>
        <v>Digitus</v>
      </c>
      <c r="H3624">
        <f>Table_ExternalData_15[[#This Row],[Rabat]]*0.2</f>
        <v>4</v>
      </c>
      <c r="I3624" s="2">
        <f>Table_ExternalData_15[[#This Row],[Price]]-(Table_ExternalData_15[[#This Row],[Price]]*Table_ExternalData_15[[#This Row],[BB rabat]])/100</f>
        <v>28.368000000000002</v>
      </c>
      <c r="J3624" s="2">
        <f>Table_ExternalData_15[[#This Row],[BB cena]]*Table_ExternalData_15[[#Headers],[1,22]]</f>
        <v>34.608960000000003</v>
      </c>
      <c r="K3624" s="2">
        <f>Table_ExternalData_15[[#This Row],[Price]]*Table_ExternalData_15[[#Headers],[1,22]]</f>
        <v>36.051000000000002</v>
      </c>
      <c r="L3624" s="7">
        <f>IF(G3624="White Shark",E3624*0.5,IF(G3624="Sbox",E3624*0.5,IF(G3624="Tenda",E3624*0.5,E3624*0.2)))/100</f>
        <v>0.04</v>
      </c>
      <c r="M3624" s="2">
        <f>Table_ExternalData_15[[#This Row],[Price]]-Table_ExternalData_15[[#This Row],[Price]]*Table_ExternalData_15[[#This Row],[extra popust]]</f>
        <v>28.368000000000002</v>
      </c>
      <c r="N3624" s="2">
        <f>IF(M3624&lt;I3624,M3624,I3624)</f>
        <v>28.368000000000002</v>
      </c>
      <c r="O3624" s="12" t="str">
        <f>IF(N3624&lt;I3624,$U$1," ")</f>
        <v xml:space="preserve"> </v>
      </c>
      <c r="P3624" s="12" t="str">
        <f>IFERROR((O3624+30)," ")</f>
        <v xml:space="preserve"> </v>
      </c>
      <c r="Q3624" s="2">
        <f ca="1">IF(O3624=$U$1,N3624,"0")*1.22</f>
        <v>0</v>
      </c>
    </row>
    <row r="3625" spans="1:17" x14ac:dyDescent="0.25">
      <c r="A3625" t="s">
        <v>1876</v>
      </c>
      <c r="B3625" t="s">
        <v>1875</v>
      </c>
      <c r="C3625">
        <v>8107</v>
      </c>
      <c r="D3625">
        <v>34.49</v>
      </c>
      <c r="E3625">
        <f>IFERROR(VLOOKUP(Table_ExternalData_15[[#This Row],[Id]],Rabati!B:C,2,0),0)</f>
        <v>20</v>
      </c>
      <c r="F3625">
        <v>21</v>
      </c>
      <c r="G3625" t="str">
        <f>VLOOKUP(Table_ExternalData_15[[#This Row],[Id]],'Blagovna izdelek'!A:C,3,0)</f>
        <v>Digitus</v>
      </c>
      <c r="H3625">
        <f>Table_ExternalData_15[[#This Row],[Rabat]]*0.2</f>
        <v>4</v>
      </c>
      <c r="I3625" s="2">
        <f>Table_ExternalData_15[[#This Row],[Price]]-(Table_ExternalData_15[[#This Row],[Price]]*Table_ExternalData_15[[#This Row],[BB rabat]])/100</f>
        <v>33.110399999999998</v>
      </c>
      <c r="J3625" s="2">
        <f>Table_ExternalData_15[[#This Row],[BB cena]]*Table_ExternalData_15[[#Headers],[1,22]]</f>
        <v>40.394687999999995</v>
      </c>
      <c r="K3625" s="2">
        <f>Table_ExternalData_15[[#This Row],[Price]]*Table_ExternalData_15[[#Headers],[1,22]]</f>
        <v>42.077800000000003</v>
      </c>
      <c r="L3625" s="7">
        <f>IF(G3625="White Shark",E3625*0.5,IF(G3625="Sbox",E3625*0.5,IF(G3625="Tenda",E3625*0.5,E3625*0.2)))/100</f>
        <v>0.04</v>
      </c>
      <c r="M3625" s="2">
        <f>Table_ExternalData_15[[#This Row],[Price]]-Table_ExternalData_15[[#This Row],[Price]]*Table_ExternalData_15[[#This Row],[extra popust]]</f>
        <v>33.110399999999998</v>
      </c>
      <c r="N3625" s="2">
        <f>IF(M3625&lt;I3625,M3625,I3625)</f>
        <v>33.110399999999998</v>
      </c>
      <c r="O3625" s="12" t="str">
        <f>IF(N3625&lt;I3625,$U$1," ")</f>
        <v xml:space="preserve"> </v>
      </c>
      <c r="P3625" s="12" t="str">
        <f>IFERROR((O3625+30)," ")</f>
        <v xml:space="preserve"> </v>
      </c>
      <c r="Q3625" s="2">
        <f ca="1">IF(O3625=$U$1,N3625,"0")*1.22</f>
        <v>0</v>
      </c>
    </row>
    <row r="3626" spans="1:17" x14ac:dyDescent="0.25">
      <c r="A3626" t="s">
        <v>1879</v>
      </c>
      <c r="B3626" t="s">
        <v>13454</v>
      </c>
      <c r="C3626">
        <v>8109</v>
      </c>
      <c r="D3626">
        <v>66.099999999999994</v>
      </c>
      <c r="E3626">
        <f>IFERROR(VLOOKUP(Table_ExternalData_15[[#This Row],[Id]],Rabati!B:C,2,0),0)</f>
        <v>20</v>
      </c>
      <c r="F3626">
        <v>1</v>
      </c>
      <c r="G3626" t="str">
        <f>VLOOKUP(Table_ExternalData_15[[#This Row],[Id]],'Blagovna izdelek'!A:C,3,0)</f>
        <v>Digitus</v>
      </c>
      <c r="H3626">
        <f>Table_ExternalData_15[[#This Row],[Rabat]]*0.2</f>
        <v>4</v>
      </c>
      <c r="I3626" s="2">
        <f>Table_ExternalData_15[[#This Row],[Price]]-(Table_ExternalData_15[[#This Row],[Price]]*Table_ExternalData_15[[#This Row],[BB rabat]])/100</f>
        <v>63.455999999999996</v>
      </c>
      <c r="J3626" s="2">
        <f>Table_ExternalData_15[[#This Row],[BB cena]]*Table_ExternalData_15[[#Headers],[1,22]]</f>
        <v>77.416319999999999</v>
      </c>
      <c r="K3626" s="2">
        <f>Table_ExternalData_15[[#This Row],[Price]]*Table_ExternalData_15[[#Headers],[1,22]]</f>
        <v>80.641999999999996</v>
      </c>
      <c r="L3626" s="7">
        <f>IF(G3626="White Shark",E3626*0.5,IF(G3626="Sbox",E3626*0.5,IF(G3626="Tenda",E3626*0.5,E3626*0.2)))/100</f>
        <v>0.04</v>
      </c>
      <c r="M3626" s="2">
        <f>Table_ExternalData_15[[#This Row],[Price]]-Table_ExternalData_15[[#This Row],[Price]]*Table_ExternalData_15[[#This Row],[extra popust]]</f>
        <v>63.455999999999996</v>
      </c>
      <c r="N3626" s="2">
        <f>IF(M3626&lt;I3626,M3626,I3626)</f>
        <v>63.455999999999996</v>
      </c>
      <c r="O3626" s="12" t="str">
        <f>IF(N3626&lt;I3626,$U$1," ")</f>
        <v xml:space="preserve"> </v>
      </c>
      <c r="P3626" s="12" t="str">
        <f>IFERROR((O3626+30)," ")</f>
        <v xml:space="preserve"> </v>
      </c>
      <c r="Q3626" s="2">
        <f ca="1">IF(O3626=$U$1,N3626,"0")*1.22</f>
        <v>0</v>
      </c>
    </row>
    <row r="3627" spans="1:17" x14ac:dyDescent="0.25">
      <c r="A3627" t="s">
        <v>1891</v>
      </c>
      <c r="B3627" t="s">
        <v>1890</v>
      </c>
      <c r="C3627">
        <v>8118</v>
      </c>
      <c r="D3627">
        <v>92.4</v>
      </c>
      <c r="E3627">
        <f>IFERROR(VLOOKUP(Table_ExternalData_15[[#This Row],[Id]],Rabati!B:C,2,0),0)</f>
        <v>20</v>
      </c>
      <c r="F3627">
        <v>17</v>
      </c>
      <c r="G3627" t="str">
        <f>VLOOKUP(Table_ExternalData_15[[#This Row],[Id]],'Blagovna izdelek'!A:C,3,0)</f>
        <v>Digitus</v>
      </c>
      <c r="H3627">
        <f>Table_ExternalData_15[[#This Row],[Rabat]]*0.2</f>
        <v>4</v>
      </c>
      <c r="I3627" s="2">
        <f>Table_ExternalData_15[[#This Row],[Price]]-(Table_ExternalData_15[[#This Row],[Price]]*Table_ExternalData_15[[#This Row],[BB rabat]])/100</f>
        <v>88.704000000000008</v>
      </c>
      <c r="J3627" s="2">
        <f>Table_ExternalData_15[[#This Row],[BB cena]]*Table_ExternalData_15[[#Headers],[1,22]]</f>
        <v>108.21888000000001</v>
      </c>
      <c r="K3627" s="2">
        <f>Table_ExternalData_15[[#This Row],[Price]]*Table_ExternalData_15[[#Headers],[1,22]]</f>
        <v>112.72800000000001</v>
      </c>
      <c r="L3627" s="7">
        <f>IF(G3627="White Shark",E3627*0.5,IF(G3627="Sbox",E3627*0.5,IF(G3627="Tenda",E3627*0.5,E3627*0.2)))/100</f>
        <v>0.04</v>
      </c>
      <c r="M3627" s="2">
        <f>Table_ExternalData_15[[#This Row],[Price]]-Table_ExternalData_15[[#This Row],[Price]]*Table_ExternalData_15[[#This Row],[extra popust]]</f>
        <v>88.704000000000008</v>
      </c>
      <c r="N3627" s="2">
        <f>IF(M3627&lt;I3627,M3627,I3627)</f>
        <v>88.704000000000008</v>
      </c>
      <c r="O3627" s="12" t="str">
        <f>IF(N3627&lt;I3627,$U$1," ")</f>
        <v xml:space="preserve"> </v>
      </c>
      <c r="P3627" s="12" t="str">
        <f>IFERROR((O3627+30)," ")</f>
        <v xml:space="preserve"> </v>
      </c>
      <c r="Q3627" s="2">
        <f ca="1">IF(O3627=$U$1,N3627,"0")*1.22</f>
        <v>0</v>
      </c>
    </row>
    <row r="3628" spans="1:17" x14ac:dyDescent="0.25">
      <c r="A3628" t="s">
        <v>1893</v>
      </c>
      <c r="B3628" t="s">
        <v>1892</v>
      </c>
      <c r="C3628">
        <v>8119</v>
      </c>
      <c r="D3628">
        <v>22.61</v>
      </c>
      <c r="E3628">
        <f>IFERROR(VLOOKUP(Table_ExternalData_15[[#This Row],[Id]],Rabati!B:C,2,0),0)</f>
        <v>20</v>
      </c>
      <c r="F3628">
        <v>0</v>
      </c>
      <c r="G3628" t="str">
        <f>VLOOKUP(Table_ExternalData_15[[#This Row],[Id]],'Blagovna izdelek'!A:C,3,0)</f>
        <v>Digitus</v>
      </c>
      <c r="H3628">
        <f>Table_ExternalData_15[[#This Row],[Rabat]]*0.2</f>
        <v>4</v>
      </c>
      <c r="I3628" s="2">
        <f>Table_ExternalData_15[[#This Row],[Price]]-(Table_ExternalData_15[[#This Row],[Price]]*Table_ExternalData_15[[#This Row],[BB rabat]])/100</f>
        <v>21.7056</v>
      </c>
      <c r="J3628" s="2">
        <f>Table_ExternalData_15[[#This Row],[BB cena]]*Table_ExternalData_15[[#Headers],[1,22]]</f>
        <v>26.480831999999999</v>
      </c>
      <c r="K3628" s="2">
        <f>Table_ExternalData_15[[#This Row],[Price]]*Table_ExternalData_15[[#Headers],[1,22]]</f>
        <v>27.584199999999999</v>
      </c>
      <c r="L3628" s="7">
        <f>IF(G3628="White Shark",E3628*0.5,IF(G3628="Sbox",E3628*0.5,IF(G3628="Tenda",E3628*0.5,E3628*0.2)))/100</f>
        <v>0.04</v>
      </c>
      <c r="M3628" s="2">
        <f>Table_ExternalData_15[[#This Row],[Price]]-Table_ExternalData_15[[#This Row],[Price]]*Table_ExternalData_15[[#This Row],[extra popust]]</f>
        <v>21.7056</v>
      </c>
      <c r="N3628" s="2">
        <f>IF(M3628&lt;I3628,M3628,I3628)</f>
        <v>21.7056</v>
      </c>
      <c r="O3628" s="12" t="str">
        <f>IF(N3628&lt;I3628,$U$1," ")</f>
        <v xml:space="preserve"> </v>
      </c>
      <c r="P3628" s="12" t="str">
        <f>IFERROR((O3628+30)," ")</f>
        <v xml:space="preserve"> </v>
      </c>
      <c r="Q3628" s="2">
        <f ca="1">IF(O3628=$U$1,N3628,"0")*1.22</f>
        <v>0</v>
      </c>
    </row>
    <row r="3629" spans="1:17" x14ac:dyDescent="0.25">
      <c r="A3629" t="s">
        <v>1894</v>
      </c>
      <c r="B3629" t="s">
        <v>15323</v>
      </c>
      <c r="C3629">
        <v>8120</v>
      </c>
      <c r="D3629">
        <v>24.81</v>
      </c>
      <c r="E3629">
        <f>IFERROR(VLOOKUP(Table_ExternalData_15[[#This Row],[Id]],Rabati!B:C,2,0),0)</f>
        <v>20</v>
      </c>
      <c r="F3629">
        <v>4</v>
      </c>
      <c r="G3629" t="str">
        <f>VLOOKUP(Table_ExternalData_15[[#This Row],[Id]],'Blagovna izdelek'!A:C,3,0)</f>
        <v>Digitus</v>
      </c>
      <c r="H3629">
        <f>Table_ExternalData_15[[#This Row],[Rabat]]*0.2</f>
        <v>4</v>
      </c>
      <c r="I3629" s="2">
        <f>Table_ExternalData_15[[#This Row],[Price]]-(Table_ExternalData_15[[#This Row],[Price]]*Table_ExternalData_15[[#This Row],[BB rabat]])/100</f>
        <v>23.817599999999999</v>
      </c>
      <c r="J3629" s="2">
        <f>Table_ExternalData_15[[#This Row],[BB cena]]*Table_ExternalData_15[[#Headers],[1,22]]</f>
        <v>29.057471999999997</v>
      </c>
      <c r="K3629" s="2">
        <f>Table_ExternalData_15[[#This Row],[Price]]*Table_ExternalData_15[[#Headers],[1,22]]</f>
        <v>30.268199999999997</v>
      </c>
      <c r="L3629" s="7">
        <f>IF(G3629="White Shark",E3629*0.5,IF(G3629="Sbox",E3629*0.5,IF(G3629="Tenda",E3629*0.5,E3629*0.2)))/100</f>
        <v>0.04</v>
      </c>
      <c r="M3629" s="2">
        <f>Table_ExternalData_15[[#This Row],[Price]]-Table_ExternalData_15[[#This Row],[Price]]*Table_ExternalData_15[[#This Row],[extra popust]]</f>
        <v>23.817599999999999</v>
      </c>
      <c r="N3629" s="2">
        <f>IF(M3629&lt;I3629,M3629,I3629)</f>
        <v>23.817599999999999</v>
      </c>
      <c r="O3629" s="12" t="str">
        <f>IF(N3629&lt;I3629,$U$1," ")</f>
        <v xml:space="preserve"> </v>
      </c>
      <c r="P3629" s="12" t="str">
        <f>IFERROR((O3629+30)," ")</f>
        <v xml:space="preserve"> </v>
      </c>
      <c r="Q3629" s="2">
        <f ca="1">IF(O3629=$U$1,N3629,"0")*1.22</f>
        <v>0</v>
      </c>
    </row>
    <row r="3630" spans="1:17" x14ac:dyDescent="0.25">
      <c r="A3630" t="s">
        <v>1896</v>
      </c>
      <c r="B3630" t="s">
        <v>1895</v>
      </c>
      <c r="C3630">
        <v>8121</v>
      </c>
      <c r="D3630">
        <v>40.19</v>
      </c>
      <c r="E3630">
        <f>IFERROR(VLOOKUP(Table_ExternalData_15[[#This Row],[Id]],Rabati!B:C,2,0),0)</f>
        <v>25</v>
      </c>
      <c r="F3630">
        <v>13</v>
      </c>
      <c r="G3630" t="str">
        <f>VLOOKUP(Table_ExternalData_15[[#This Row],[Id]],'Blagovna izdelek'!A:C,3,0)</f>
        <v>Digitus</v>
      </c>
      <c r="H3630">
        <f>Table_ExternalData_15[[#This Row],[Rabat]]*0.2</f>
        <v>5</v>
      </c>
      <c r="I3630" s="2">
        <f>Table_ExternalData_15[[#This Row],[Price]]-(Table_ExternalData_15[[#This Row],[Price]]*Table_ExternalData_15[[#This Row],[BB rabat]])/100</f>
        <v>38.180499999999995</v>
      </c>
      <c r="J3630" s="2">
        <f>Table_ExternalData_15[[#This Row],[BB cena]]*Table_ExternalData_15[[#Headers],[1,22]]</f>
        <v>46.580209999999994</v>
      </c>
      <c r="K3630" s="2">
        <f>Table_ExternalData_15[[#This Row],[Price]]*Table_ExternalData_15[[#Headers],[1,22]]</f>
        <v>49.031799999999997</v>
      </c>
      <c r="L3630" s="7">
        <f>IF(G3630="White Shark",E3630*0.5,IF(G3630="Sbox",E3630*0.5,IF(G3630="Tenda",E3630*0.5,E3630*0.2)))/100</f>
        <v>0.05</v>
      </c>
      <c r="M3630" s="2">
        <f>Table_ExternalData_15[[#This Row],[Price]]-Table_ExternalData_15[[#This Row],[Price]]*Table_ExternalData_15[[#This Row],[extra popust]]</f>
        <v>38.180499999999995</v>
      </c>
      <c r="N3630" s="2">
        <f>IF(M3630&lt;I3630,M3630,I3630)</f>
        <v>38.180499999999995</v>
      </c>
      <c r="O3630" s="12" t="str">
        <f>IF(N3630&lt;I3630,$U$1," ")</f>
        <v xml:space="preserve"> </v>
      </c>
      <c r="P3630" s="12" t="str">
        <f>IFERROR((O3630+30)," ")</f>
        <v xml:space="preserve"> </v>
      </c>
      <c r="Q3630" s="2">
        <f ca="1">IF(O3630=$U$1,N3630,"0")*1.22</f>
        <v>0</v>
      </c>
    </row>
    <row r="3631" spans="1:17" x14ac:dyDescent="0.25">
      <c r="A3631" t="s">
        <v>1939</v>
      </c>
      <c r="B3631" t="s">
        <v>1938</v>
      </c>
      <c r="C3631">
        <v>8150</v>
      </c>
      <c r="D3631">
        <v>13.85</v>
      </c>
      <c r="E3631">
        <f>IFERROR(VLOOKUP(Table_ExternalData_15[[#This Row],[Id]],Rabati!B:C,2,0),0)</f>
        <v>25</v>
      </c>
      <c r="F3631">
        <v>15</v>
      </c>
      <c r="G3631" t="str">
        <f>VLOOKUP(Table_ExternalData_15[[#This Row],[Id]],'Blagovna izdelek'!A:C,3,0)</f>
        <v>Digitus</v>
      </c>
      <c r="H3631">
        <f>Table_ExternalData_15[[#This Row],[Rabat]]*0.2</f>
        <v>5</v>
      </c>
      <c r="I3631" s="2">
        <f>Table_ExternalData_15[[#This Row],[Price]]-(Table_ExternalData_15[[#This Row],[Price]]*Table_ExternalData_15[[#This Row],[BB rabat]])/100</f>
        <v>13.157499999999999</v>
      </c>
      <c r="J3631" s="2">
        <f>Table_ExternalData_15[[#This Row],[BB cena]]*Table_ExternalData_15[[#Headers],[1,22]]</f>
        <v>16.052149999999997</v>
      </c>
      <c r="K3631" s="2">
        <f>Table_ExternalData_15[[#This Row],[Price]]*Table_ExternalData_15[[#Headers],[1,22]]</f>
        <v>16.896999999999998</v>
      </c>
      <c r="L3631" s="7">
        <f>IF(G3631="White Shark",E3631*0.5,IF(G3631="Sbox",E3631*0.5,IF(G3631="Tenda",E3631*0.5,E3631*0.2)))/100</f>
        <v>0.05</v>
      </c>
      <c r="M3631" s="2">
        <f>Table_ExternalData_15[[#This Row],[Price]]-Table_ExternalData_15[[#This Row],[Price]]*Table_ExternalData_15[[#This Row],[extra popust]]</f>
        <v>13.157499999999999</v>
      </c>
      <c r="N3631" s="2">
        <f>IF(M3631&lt;I3631,M3631,I3631)</f>
        <v>13.157499999999999</v>
      </c>
      <c r="O3631" s="12" t="str">
        <f>IF(N3631&lt;I3631,$U$1," ")</f>
        <v xml:space="preserve"> </v>
      </c>
      <c r="P3631" s="12" t="str">
        <f>IFERROR((O3631+30)," ")</f>
        <v xml:space="preserve"> </v>
      </c>
      <c r="Q3631" s="2">
        <f ca="1">IF(O3631=$U$1,N3631,"0")*1.22</f>
        <v>0</v>
      </c>
    </row>
    <row r="3632" spans="1:17" x14ac:dyDescent="0.25">
      <c r="A3632" t="s">
        <v>1941</v>
      </c>
      <c r="B3632" t="s">
        <v>1940</v>
      </c>
      <c r="C3632">
        <v>8153</v>
      </c>
      <c r="D3632">
        <v>36.54</v>
      </c>
      <c r="E3632">
        <f>IFERROR(VLOOKUP(Table_ExternalData_15[[#This Row],[Id]],Rabati!B:C,2,0),0)</f>
        <v>25</v>
      </c>
      <c r="F3632">
        <v>16</v>
      </c>
      <c r="G3632" t="str">
        <f>VLOOKUP(Table_ExternalData_15[[#This Row],[Id]],'Blagovna izdelek'!A:C,3,0)</f>
        <v>Digitus</v>
      </c>
      <c r="H3632">
        <f>Table_ExternalData_15[[#This Row],[Rabat]]*0.2</f>
        <v>5</v>
      </c>
      <c r="I3632" s="2">
        <f>Table_ExternalData_15[[#This Row],[Price]]-(Table_ExternalData_15[[#This Row],[Price]]*Table_ExternalData_15[[#This Row],[BB rabat]])/100</f>
        <v>34.713000000000001</v>
      </c>
      <c r="J3632" s="2">
        <f>Table_ExternalData_15[[#This Row],[BB cena]]*Table_ExternalData_15[[#Headers],[1,22]]</f>
        <v>42.34986</v>
      </c>
      <c r="K3632" s="2">
        <f>Table_ExternalData_15[[#This Row],[Price]]*Table_ExternalData_15[[#Headers],[1,22]]</f>
        <v>44.578800000000001</v>
      </c>
      <c r="L3632" s="7">
        <f>IF(G3632="White Shark",E3632*0.5,IF(G3632="Sbox",E3632*0.5,IF(G3632="Tenda",E3632*0.5,E3632*0.2)))/100</f>
        <v>0.05</v>
      </c>
      <c r="M3632" s="2">
        <f>Table_ExternalData_15[[#This Row],[Price]]-Table_ExternalData_15[[#This Row],[Price]]*Table_ExternalData_15[[#This Row],[extra popust]]</f>
        <v>34.713000000000001</v>
      </c>
      <c r="N3632" s="2">
        <f>IF(M3632&lt;I3632,M3632,I3632)</f>
        <v>34.713000000000001</v>
      </c>
      <c r="O3632" s="12" t="str">
        <f>IF(N3632&lt;I3632,$U$1," ")</f>
        <v xml:space="preserve"> </v>
      </c>
      <c r="P3632" s="12" t="str">
        <f>IFERROR((O3632+30)," ")</f>
        <v xml:space="preserve"> </v>
      </c>
      <c r="Q3632" s="2">
        <f ca="1">IF(O3632=$U$1,N3632,"0")*1.22</f>
        <v>0</v>
      </c>
    </row>
    <row r="3633" spans="1:17" x14ac:dyDescent="0.25">
      <c r="A3633" t="s">
        <v>1943</v>
      </c>
      <c r="B3633" t="s">
        <v>1942</v>
      </c>
      <c r="C3633">
        <v>8154</v>
      </c>
      <c r="D3633">
        <v>28.3</v>
      </c>
      <c r="E3633">
        <f>IFERROR(VLOOKUP(Table_ExternalData_15[[#This Row],[Id]],Rabati!B:C,2,0),0)</f>
        <v>25</v>
      </c>
      <c r="F3633">
        <v>15</v>
      </c>
      <c r="G3633" t="str">
        <f>VLOOKUP(Table_ExternalData_15[[#This Row],[Id]],'Blagovna izdelek'!A:C,3,0)</f>
        <v>Digitus</v>
      </c>
      <c r="H3633">
        <f>Table_ExternalData_15[[#This Row],[Rabat]]*0.2</f>
        <v>5</v>
      </c>
      <c r="I3633" s="2">
        <f>Table_ExternalData_15[[#This Row],[Price]]-(Table_ExternalData_15[[#This Row],[Price]]*Table_ExternalData_15[[#This Row],[BB rabat]])/100</f>
        <v>26.885000000000002</v>
      </c>
      <c r="J3633" s="2">
        <f>Table_ExternalData_15[[#This Row],[BB cena]]*Table_ExternalData_15[[#Headers],[1,22]]</f>
        <v>32.799700000000001</v>
      </c>
      <c r="K3633" s="2">
        <f>Table_ExternalData_15[[#This Row],[Price]]*Table_ExternalData_15[[#Headers],[1,22]]</f>
        <v>34.526000000000003</v>
      </c>
      <c r="L3633" s="7">
        <f>IF(G3633="White Shark",E3633*0.5,IF(G3633="Sbox",E3633*0.5,IF(G3633="Tenda",E3633*0.5,E3633*0.2)))/100</f>
        <v>0.05</v>
      </c>
      <c r="M3633" s="2">
        <f>Table_ExternalData_15[[#This Row],[Price]]-Table_ExternalData_15[[#This Row],[Price]]*Table_ExternalData_15[[#This Row],[extra popust]]</f>
        <v>26.885000000000002</v>
      </c>
      <c r="N3633" s="2">
        <f>IF(M3633&lt;I3633,M3633,I3633)</f>
        <v>26.885000000000002</v>
      </c>
      <c r="O3633" s="12" t="str">
        <f>IF(N3633&lt;I3633,$U$1," ")</f>
        <v xml:space="preserve"> </v>
      </c>
      <c r="P3633" s="12" t="str">
        <f>IFERROR((O3633+30)," ")</f>
        <v xml:space="preserve"> </v>
      </c>
      <c r="Q3633" s="2">
        <f ca="1">IF(O3633=$U$1,N3633,"0")*1.22</f>
        <v>0</v>
      </c>
    </row>
    <row r="3634" spans="1:17" x14ac:dyDescent="0.25">
      <c r="A3634" t="s">
        <v>1945</v>
      </c>
      <c r="B3634" t="s">
        <v>1944</v>
      </c>
      <c r="C3634">
        <v>8155</v>
      </c>
      <c r="D3634">
        <v>42.05</v>
      </c>
      <c r="E3634">
        <f>IFERROR(VLOOKUP(Table_ExternalData_15[[#This Row],[Id]],Rabati!B:C,2,0),0)</f>
        <v>25</v>
      </c>
      <c r="F3634">
        <v>6</v>
      </c>
      <c r="G3634" t="str">
        <f>VLOOKUP(Table_ExternalData_15[[#This Row],[Id]],'Blagovna izdelek'!A:C,3,0)</f>
        <v>Digitus</v>
      </c>
      <c r="H3634">
        <f>Table_ExternalData_15[[#This Row],[Rabat]]*0.2</f>
        <v>5</v>
      </c>
      <c r="I3634" s="2">
        <f>Table_ExternalData_15[[#This Row],[Price]]-(Table_ExternalData_15[[#This Row],[Price]]*Table_ExternalData_15[[#This Row],[BB rabat]])/100</f>
        <v>39.947499999999998</v>
      </c>
      <c r="J3634" s="2">
        <f>Table_ExternalData_15[[#This Row],[BB cena]]*Table_ExternalData_15[[#Headers],[1,22]]</f>
        <v>48.735949999999995</v>
      </c>
      <c r="K3634" s="2">
        <f>Table_ExternalData_15[[#This Row],[Price]]*Table_ExternalData_15[[#Headers],[1,22]]</f>
        <v>51.300999999999995</v>
      </c>
      <c r="L3634" s="7">
        <f>IF(G3634="White Shark",E3634*0.5,IF(G3634="Sbox",E3634*0.5,IF(G3634="Tenda",E3634*0.5,E3634*0.2)))/100</f>
        <v>0.05</v>
      </c>
      <c r="M3634" s="2">
        <f>Table_ExternalData_15[[#This Row],[Price]]-Table_ExternalData_15[[#This Row],[Price]]*Table_ExternalData_15[[#This Row],[extra popust]]</f>
        <v>39.947499999999998</v>
      </c>
      <c r="N3634" s="2">
        <f>IF(M3634&lt;I3634,M3634,I3634)</f>
        <v>39.947499999999998</v>
      </c>
      <c r="O3634" s="12" t="str">
        <f>IF(N3634&lt;I3634,$U$1," ")</f>
        <v xml:space="preserve"> </v>
      </c>
      <c r="P3634" s="12" t="str">
        <f>IFERROR((O3634+30)," ")</f>
        <v xml:space="preserve"> </v>
      </c>
      <c r="Q3634" s="2">
        <f ca="1">IF(O3634=$U$1,N3634,"0")*1.22</f>
        <v>0</v>
      </c>
    </row>
    <row r="3635" spans="1:17" x14ac:dyDescent="0.25">
      <c r="A3635" t="s">
        <v>1947</v>
      </c>
      <c r="B3635" t="s">
        <v>1946</v>
      </c>
      <c r="C3635">
        <v>8156</v>
      </c>
      <c r="D3635">
        <v>42.05</v>
      </c>
      <c r="E3635">
        <f>IFERROR(VLOOKUP(Table_ExternalData_15[[#This Row],[Id]],Rabati!B:C,2,0),0)</f>
        <v>25</v>
      </c>
      <c r="F3635">
        <v>8</v>
      </c>
      <c r="G3635" t="str">
        <f>VLOOKUP(Table_ExternalData_15[[#This Row],[Id]],'Blagovna izdelek'!A:C,3,0)</f>
        <v>Digitus</v>
      </c>
      <c r="H3635">
        <f>Table_ExternalData_15[[#This Row],[Rabat]]*0.2</f>
        <v>5</v>
      </c>
      <c r="I3635" s="2">
        <f>Table_ExternalData_15[[#This Row],[Price]]-(Table_ExternalData_15[[#This Row],[Price]]*Table_ExternalData_15[[#This Row],[BB rabat]])/100</f>
        <v>39.947499999999998</v>
      </c>
      <c r="J3635" s="2">
        <f>Table_ExternalData_15[[#This Row],[BB cena]]*Table_ExternalData_15[[#Headers],[1,22]]</f>
        <v>48.735949999999995</v>
      </c>
      <c r="K3635" s="2">
        <f>Table_ExternalData_15[[#This Row],[Price]]*Table_ExternalData_15[[#Headers],[1,22]]</f>
        <v>51.300999999999995</v>
      </c>
      <c r="L3635" s="7">
        <f>IF(G3635="White Shark",E3635*0.5,IF(G3635="Sbox",E3635*0.5,IF(G3635="Tenda",E3635*0.5,E3635*0.2)))/100</f>
        <v>0.05</v>
      </c>
      <c r="M3635" s="2">
        <f>Table_ExternalData_15[[#This Row],[Price]]-Table_ExternalData_15[[#This Row],[Price]]*Table_ExternalData_15[[#This Row],[extra popust]]</f>
        <v>39.947499999999998</v>
      </c>
      <c r="N3635" s="2">
        <f>IF(M3635&lt;I3635,M3635,I3635)</f>
        <v>39.947499999999998</v>
      </c>
      <c r="O3635" s="12" t="str">
        <f>IF(N3635&lt;I3635,$U$1," ")</f>
        <v xml:space="preserve"> </v>
      </c>
      <c r="P3635" s="12" t="str">
        <f>IFERROR((O3635+30)," ")</f>
        <v xml:space="preserve"> </v>
      </c>
      <c r="Q3635" s="2">
        <f ca="1">IF(O3635=$U$1,N3635,"0")*1.22</f>
        <v>0</v>
      </c>
    </row>
    <row r="3636" spans="1:17" x14ac:dyDescent="0.25">
      <c r="A3636" t="s">
        <v>1975</v>
      </c>
      <c r="B3636" t="s">
        <v>1974</v>
      </c>
      <c r="C3636">
        <v>8189</v>
      </c>
      <c r="D3636">
        <v>1.22</v>
      </c>
      <c r="E3636">
        <f>IFERROR(VLOOKUP(Table_ExternalData_15[[#This Row],[Id]],Rabati!B:C,2,0),0)</f>
        <v>20</v>
      </c>
      <c r="F3636">
        <v>123</v>
      </c>
      <c r="G3636" t="str">
        <f>VLOOKUP(Table_ExternalData_15[[#This Row],[Id]],'Blagovna izdelek'!A:C,3,0)</f>
        <v>Digitus</v>
      </c>
      <c r="H3636">
        <f>Table_ExternalData_15[[#This Row],[Rabat]]*0.2</f>
        <v>4</v>
      </c>
      <c r="I3636" s="2">
        <f>Table_ExternalData_15[[#This Row],[Price]]-(Table_ExternalData_15[[#This Row],[Price]]*Table_ExternalData_15[[#This Row],[BB rabat]])/100</f>
        <v>1.1712</v>
      </c>
      <c r="J3636" s="2">
        <f>Table_ExternalData_15[[#This Row],[BB cena]]*Table_ExternalData_15[[#Headers],[1,22]]</f>
        <v>1.4288639999999999</v>
      </c>
      <c r="K3636" s="2">
        <f>Table_ExternalData_15[[#This Row],[Price]]*Table_ExternalData_15[[#Headers],[1,22]]</f>
        <v>1.4883999999999999</v>
      </c>
      <c r="L3636" s="7">
        <f>IF(G3636="White Shark",E3636*0.5,IF(G3636="Sbox",E3636*0.5,IF(G3636="Tenda",E3636*0.5,E3636*0.2)))/100</f>
        <v>0.04</v>
      </c>
      <c r="M3636" s="2">
        <f>Table_ExternalData_15[[#This Row],[Price]]-Table_ExternalData_15[[#This Row],[Price]]*Table_ExternalData_15[[#This Row],[extra popust]]</f>
        <v>1.1712</v>
      </c>
      <c r="N3636" s="2">
        <f>IF(M3636&lt;I3636,M3636,I3636)</f>
        <v>1.1712</v>
      </c>
      <c r="O3636" s="12" t="str">
        <f>IF(N3636&lt;I3636,$U$1," ")</f>
        <v xml:space="preserve"> </v>
      </c>
      <c r="P3636" s="12" t="str">
        <f>IFERROR((O3636+30)," ")</f>
        <v xml:space="preserve"> </v>
      </c>
      <c r="Q3636" s="2">
        <f ca="1">IF(O3636=$U$1,N3636,"0")*1.22</f>
        <v>0</v>
      </c>
    </row>
    <row r="3637" spans="1:17" x14ac:dyDescent="0.25">
      <c r="A3637" t="s">
        <v>1977</v>
      </c>
      <c r="B3637" t="s">
        <v>1976</v>
      </c>
      <c r="C3637">
        <v>8190</v>
      </c>
      <c r="D3637">
        <v>1.45</v>
      </c>
      <c r="E3637">
        <f>IFERROR(VLOOKUP(Table_ExternalData_15[[#This Row],[Id]],Rabati!B:C,2,0),0)</f>
        <v>20</v>
      </c>
      <c r="F3637">
        <v>15</v>
      </c>
      <c r="G3637" t="str">
        <f>VLOOKUP(Table_ExternalData_15[[#This Row],[Id]],'Blagovna izdelek'!A:C,3,0)</f>
        <v>Digitus</v>
      </c>
      <c r="H3637">
        <f>Table_ExternalData_15[[#This Row],[Rabat]]*0.2</f>
        <v>4</v>
      </c>
      <c r="I3637" s="2">
        <f>Table_ExternalData_15[[#This Row],[Price]]-(Table_ExternalData_15[[#This Row],[Price]]*Table_ExternalData_15[[#This Row],[BB rabat]])/100</f>
        <v>1.3919999999999999</v>
      </c>
      <c r="J3637" s="2">
        <f>Table_ExternalData_15[[#This Row],[BB cena]]*Table_ExternalData_15[[#Headers],[1,22]]</f>
        <v>1.6982399999999997</v>
      </c>
      <c r="K3637" s="2">
        <f>Table_ExternalData_15[[#This Row],[Price]]*Table_ExternalData_15[[#Headers],[1,22]]</f>
        <v>1.7689999999999999</v>
      </c>
      <c r="L3637" s="7">
        <f>IF(G3637="White Shark",E3637*0.5,IF(G3637="Sbox",E3637*0.5,IF(G3637="Tenda",E3637*0.5,E3637*0.2)))/100</f>
        <v>0.04</v>
      </c>
      <c r="M3637" s="2">
        <f>Table_ExternalData_15[[#This Row],[Price]]-Table_ExternalData_15[[#This Row],[Price]]*Table_ExternalData_15[[#This Row],[extra popust]]</f>
        <v>1.3919999999999999</v>
      </c>
      <c r="N3637" s="2">
        <f>IF(M3637&lt;I3637,M3637,I3637)</f>
        <v>1.3919999999999999</v>
      </c>
      <c r="O3637" s="12" t="str">
        <f>IF(N3637&lt;I3637,$U$1," ")</f>
        <v xml:space="preserve"> </v>
      </c>
      <c r="P3637" s="12" t="str">
        <f>IFERROR((O3637+30)," ")</f>
        <v xml:space="preserve"> </v>
      </c>
      <c r="Q3637" s="2">
        <f ca="1">IF(O3637=$U$1,N3637,"0")*1.22</f>
        <v>0</v>
      </c>
    </row>
    <row r="3638" spans="1:17" x14ac:dyDescent="0.25">
      <c r="A3638" t="s">
        <v>1979</v>
      </c>
      <c r="B3638" t="s">
        <v>1978</v>
      </c>
      <c r="C3638">
        <v>8191</v>
      </c>
      <c r="D3638">
        <v>1.55</v>
      </c>
      <c r="E3638">
        <f>IFERROR(VLOOKUP(Table_ExternalData_15[[#This Row],[Id]],Rabati!B:C,2,0),0)</f>
        <v>20</v>
      </c>
      <c r="F3638">
        <v>38</v>
      </c>
      <c r="G3638" t="str">
        <f>VLOOKUP(Table_ExternalData_15[[#This Row],[Id]],'Blagovna izdelek'!A:C,3,0)</f>
        <v>Digitus</v>
      </c>
      <c r="H3638">
        <f>Table_ExternalData_15[[#This Row],[Rabat]]*0.2</f>
        <v>4</v>
      </c>
      <c r="I3638" s="2">
        <f>Table_ExternalData_15[[#This Row],[Price]]-(Table_ExternalData_15[[#This Row],[Price]]*Table_ExternalData_15[[#This Row],[BB rabat]])/100</f>
        <v>1.488</v>
      </c>
      <c r="J3638" s="2">
        <f>Table_ExternalData_15[[#This Row],[BB cena]]*Table_ExternalData_15[[#Headers],[1,22]]</f>
        <v>1.8153599999999999</v>
      </c>
      <c r="K3638" s="2">
        <f>Table_ExternalData_15[[#This Row],[Price]]*Table_ExternalData_15[[#Headers],[1,22]]</f>
        <v>1.891</v>
      </c>
      <c r="L3638" s="7">
        <f>IF(G3638="White Shark",E3638*0.5,IF(G3638="Sbox",E3638*0.5,IF(G3638="Tenda",E3638*0.5,E3638*0.2)))/100</f>
        <v>0.04</v>
      </c>
      <c r="M3638" s="2">
        <f>Table_ExternalData_15[[#This Row],[Price]]-Table_ExternalData_15[[#This Row],[Price]]*Table_ExternalData_15[[#This Row],[extra popust]]</f>
        <v>1.488</v>
      </c>
      <c r="N3638" s="2">
        <f>IF(M3638&lt;I3638,M3638,I3638)</f>
        <v>1.488</v>
      </c>
      <c r="O3638" s="12" t="str">
        <f>IF(N3638&lt;I3638,$U$1," ")</f>
        <v xml:space="preserve"> </v>
      </c>
      <c r="P3638" s="12" t="str">
        <f>IFERROR((O3638+30)," ")</f>
        <v xml:space="preserve"> </v>
      </c>
      <c r="Q3638" s="2">
        <f ca="1">IF(O3638=$U$1,N3638,"0")*1.22</f>
        <v>0</v>
      </c>
    </row>
    <row r="3639" spans="1:17" x14ac:dyDescent="0.25">
      <c r="A3639" t="s">
        <v>1983</v>
      </c>
      <c r="B3639" t="s">
        <v>1982</v>
      </c>
      <c r="C3639">
        <v>8194</v>
      </c>
      <c r="D3639">
        <v>0.69</v>
      </c>
      <c r="E3639">
        <f>IFERROR(VLOOKUP(Table_ExternalData_15[[#This Row],[Id]],Rabati!B:C,2,0),0)</f>
        <v>20</v>
      </c>
      <c r="F3639">
        <v>63</v>
      </c>
      <c r="G3639" t="str">
        <f>VLOOKUP(Table_ExternalData_15[[#This Row],[Id]],'Blagovna izdelek'!A:C,3,0)</f>
        <v>Digitus</v>
      </c>
      <c r="H3639">
        <f>Table_ExternalData_15[[#This Row],[Rabat]]*0.2</f>
        <v>4</v>
      </c>
      <c r="I3639" s="2">
        <f>Table_ExternalData_15[[#This Row],[Price]]-(Table_ExternalData_15[[#This Row],[Price]]*Table_ExternalData_15[[#This Row],[BB rabat]])/100</f>
        <v>0.66239999999999999</v>
      </c>
      <c r="J3639" s="2">
        <f>Table_ExternalData_15[[#This Row],[BB cena]]*Table_ExternalData_15[[#Headers],[1,22]]</f>
        <v>0.80812799999999996</v>
      </c>
      <c r="K3639" s="2">
        <f>Table_ExternalData_15[[#This Row],[Price]]*Table_ExternalData_15[[#Headers],[1,22]]</f>
        <v>0.84179999999999988</v>
      </c>
      <c r="L3639" s="7">
        <f>IF(G3639="White Shark",E3639*0.5,IF(G3639="Sbox",E3639*0.5,IF(G3639="Tenda",E3639*0.5,E3639*0.2)))/100</f>
        <v>0.04</v>
      </c>
      <c r="M3639" s="2">
        <f>Table_ExternalData_15[[#This Row],[Price]]-Table_ExternalData_15[[#This Row],[Price]]*Table_ExternalData_15[[#This Row],[extra popust]]</f>
        <v>0.66239999999999999</v>
      </c>
      <c r="N3639" s="2">
        <f>IF(M3639&lt;I3639,M3639,I3639)</f>
        <v>0.66239999999999999</v>
      </c>
      <c r="O3639" s="12" t="str">
        <f>IF(N3639&lt;I3639,$U$1," ")</f>
        <v xml:space="preserve"> </v>
      </c>
      <c r="P3639" s="12" t="str">
        <f>IFERROR((O3639+30)," ")</f>
        <v xml:space="preserve"> </v>
      </c>
      <c r="Q3639" s="2">
        <f ca="1">IF(O3639=$U$1,N3639,"0")*1.22</f>
        <v>0</v>
      </c>
    </row>
    <row r="3640" spans="1:17" x14ac:dyDescent="0.25">
      <c r="A3640" t="s">
        <v>1985</v>
      </c>
      <c r="B3640" t="s">
        <v>1984</v>
      </c>
      <c r="C3640">
        <v>8195</v>
      </c>
      <c r="D3640">
        <v>0.7</v>
      </c>
      <c r="E3640">
        <f>IFERROR(VLOOKUP(Table_ExternalData_15[[#This Row],[Id]],Rabati!B:C,2,0),0)</f>
        <v>20</v>
      </c>
      <c r="F3640">
        <v>0</v>
      </c>
      <c r="G3640" t="str">
        <f>VLOOKUP(Table_ExternalData_15[[#This Row],[Id]],'Blagovna izdelek'!A:C,3,0)</f>
        <v>Digitus</v>
      </c>
      <c r="H3640">
        <f>Table_ExternalData_15[[#This Row],[Rabat]]*0.2</f>
        <v>4</v>
      </c>
      <c r="I3640" s="2">
        <f>Table_ExternalData_15[[#This Row],[Price]]-(Table_ExternalData_15[[#This Row],[Price]]*Table_ExternalData_15[[#This Row],[BB rabat]])/100</f>
        <v>0.67199999999999993</v>
      </c>
      <c r="J3640" s="2">
        <f>Table_ExternalData_15[[#This Row],[BB cena]]*Table_ExternalData_15[[#Headers],[1,22]]</f>
        <v>0.8198399999999999</v>
      </c>
      <c r="K3640" s="2">
        <f>Table_ExternalData_15[[#This Row],[Price]]*Table_ExternalData_15[[#Headers],[1,22]]</f>
        <v>0.85399999999999998</v>
      </c>
      <c r="L3640" s="7">
        <f>IF(G3640="White Shark",E3640*0.5,IF(G3640="Sbox",E3640*0.5,IF(G3640="Tenda",E3640*0.5,E3640*0.2)))/100</f>
        <v>0.04</v>
      </c>
      <c r="M3640" s="2">
        <f>Table_ExternalData_15[[#This Row],[Price]]-Table_ExternalData_15[[#This Row],[Price]]*Table_ExternalData_15[[#This Row],[extra popust]]</f>
        <v>0.67199999999999993</v>
      </c>
      <c r="N3640" s="2">
        <f>IF(M3640&lt;I3640,M3640,I3640)</f>
        <v>0.67199999999999993</v>
      </c>
      <c r="O3640" s="12" t="str">
        <f>IF(N3640&lt;I3640,$U$1," ")</f>
        <v xml:space="preserve"> </v>
      </c>
      <c r="P3640" s="12" t="str">
        <f>IFERROR((O3640+30)," ")</f>
        <v xml:space="preserve"> </v>
      </c>
      <c r="Q3640" s="2">
        <f ca="1">IF(O3640=$U$1,N3640,"0")*1.22</f>
        <v>0</v>
      </c>
    </row>
    <row r="3641" spans="1:17" x14ac:dyDescent="0.25">
      <c r="A3641" t="s">
        <v>1994</v>
      </c>
      <c r="B3641" t="s">
        <v>14255</v>
      </c>
      <c r="C3641">
        <v>8214</v>
      </c>
      <c r="D3641">
        <v>7.34</v>
      </c>
      <c r="E3641">
        <f>IFERROR(VLOOKUP(Table_ExternalData_15[[#This Row],[Id]],Rabati!B:C,2,0),0)</f>
        <v>20</v>
      </c>
      <c r="F3641">
        <v>0</v>
      </c>
      <c r="G3641" t="str">
        <f>VLOOKUP(Table_ExternalData_15[[#This Row],[Id]],'Blagovna izdelek'!A:C,3,0)</f>
        <v>Digitus</v>
      </c>
      <c r="H3641">
        <f>Table_ExternalData_15[[#This Row],[Rabat]]*0.2</f>
        <v>4</v>
      </c>
      <c r="I3641" s="2">
        <f>Table_ExternalData_15[[#This Row],[Price]]-(Table_ExternalData_15[[#This Row],[Price]]*Table_ExternalData_15[[#This Row],[BB rabat]])/100</f>
        <v>7.0464000000000002</v>
      </c>
      <c r="J3641" s="2">
        <f>Table_ExternalData_15[[#This Row],[BB cena]]*Table_ExternalData_15[[#Headers],[1,22]]</f>
        <v>8.5966079999999998</v>
      </c>
      <c r="K3641" s="2">
        <f>Table_ExternalData_15[[#This Row],[Price]]*Table_ExternalData_15[[#Headers],[1,22]]</f>
        <v>8.9547999999999988</v>
      </c>
      <c r="L3641" s="7">
        <f>IF(G3641="White Shark",E3641*0.5,IF(G3641="Sbox",E3641*0.5,IF(G3641="Tenda",E3641*0.5,E3641*0.2)))/100</f>
        <v>0.04</v>
      </c>
      <c r="M3641" s="2">
        <f>Table_ExternalData_15[[#This Row],[Price]]-Table_ExternalData_15[[#This Row],[Price]]*Table_ExternalData_15[[#This Row],[extra popust]]</f>
        <v>7.0464000000000002</v>
      </c>
      <c r="N3641" s="2">
        <f>IF(M3641&lt;I3641,M3641,I3641)</f>
        <v>7.0464000000000002</v>
      </c>
      <c r="O3641" s="12" t="str">
        <f>IF(N3641&lt;I3641,$U$1," ")</f>
        <v xml:space="preserve"> </v>
      </c>
      <c r="P3641" s="12" t="str">
        <f>IFERROR((O3641+30)," ")</f>
        <v xml:space="preserve"> </v>
      </c>
      <c r="Q3641" s="2">
        <f ca="1">IF(O3641=$U$1,N3641,"0")*1.22</f>
        <v>0</v>
      </c>
    </row>
    <row r="3642" spans="1:17" x14ac:dyDescent="0.25">
      <c r="A3642" t="s">
        <v>1996</v>
      </c>
      <c r="B3642" t="s">
        <v>1995</v>
      </c>
      <c r="C3642">
        <v>8216</v>
      </c>
      <c r="D3642">
        <v>11.7</v>
      </c>
      <c r="E3642">
        <f>IFERROR(VLOOKUP(Table_ExternalData_15[[#This Row],[Id]],Rabati!B:C,2,0),0)</f>
        <v>20</v>
      </c>
      <c r="F3642">
        <v>0</v>
      </c>
      <c r="G3642" t="str">
        <f>VLOOKUP(Table_ExternalData_15[[#This Row],[Id]],'Blagovna izdelek'!A:C,3,0)</f>
        <v>Digitus</v>
      </c>
      <c r="H3642">
        <f>Table_ExternalData_15[[#This Row],[Rabat]]*0.2</f>
        <v>4</v>
      </c>
      <c r="I3642" s="2">
        <f>Table_ExternalData_15[[#This Row],[Price]]-(Table_ExternalData_15[[#This Row],[Price]]*Table_ExternalData_15[[#This Row],[BB rabat]])/100</f>
        <v>11.231999999999999</v>
      </c>
      <c r="J3642" s="2">
        <f>Table_ExternalData_15[[#This Row],[BB cena]]*Table_ExternalData_15[[#Headers],[1,22]]</f>
        <v>13.70304</v>
      </c>
      <c r="K3642" s="2">
        <f>Table_ExternalData_15[[#This Row],[Price]]*Table_ExternalData_15[[#Headers],[1,22]]</f>
        <v>14.273999999999999</v>
      </c>
      <c r="L3642" s="7">
        <f>IF(G3642="White Shark",E3642*0.5,IF(G3642="Sbox",E3642*0.5,IF(G3642="Tenda",E3642*0.5,E3642*0.2)))/100</f>
        <v>0.04</v>
      </c>
      <c r="M3642" s="2">
        <f>Table_ExternalData_15[[#This Row],[Price]]-Table_ExternalData_15[[#This Row],[Price]]*Table_ExternalData_15[[#This Row],[extra popust]]</f>
        <v>11.231999999999999</v>
      </c>
      <c r="N3642" s="2">
        <f>IF(M3642&lt;I3642,M3642,I3642)</f>
        <v>11.231999999999999</v>
      </c>
      <c r="O3642" s="12" t="str">
        <f>IF(N3642&lt;I3642,$U$1," ")</f>
        <v xml:space="preserve"> </v>
      </c>
      <c r="P3642" s="12" t="str">
        <f>IFERROR((O3642+30)," ")</f>
        <v xml:space="preserve"> </v>
      </c>
      <c r="Q3642" s="2">
        <f ca="1">IF(O3642=$U$1,N3642,"0")*1.22</f>
        <v>0</v>
      </c>
    </row>
    <row r="3643" spans="1:17" x14ac:dyDescent="0.25">
      <c r="A3643" t="s">
        <v>1997</v>
      </c>
      <c r="B3643" t="s">
        <v>14256</v>
      </c>
      <c r="C3643">
        <v>8217</v>
      </c>
      <c r="D3643">
        <v>6.29</v>
      </c>
      <c r="E3643">
        <f>IFERROR(VLOOKUP(Table_ExternalData_15[[#This Row],[Id]],Rabati!B:C,2,0),0)</f>
        <v>20</v>
      </c>
      <c r="F3643">
        <v>0</v>
      </c>
      <c r="G3643" t="str">
        <f>VLOOKUP(Table_ExternalData_15[[#This Row],[Id]],'Blagovna izdelek'!A:C,3,0)</f>
        <v>Digitus</v>
      </c>
      <c r="H3643">
        <f>Table_ExternalData_15[[#This Row],[Rabat]]*0.2</f>
        <v>4</v>
      </c>
      <c r="I3643" s="2">
        <f>Table_ExternalData_15[[#This Row],[Price]]-(Table_ExternalData_15[[#This Row],[Price]]*Table_ExternalData_15[[#This Row],[BB rabat]])/100</f>
        <v>6.0384000000000002</v>
      </c>
      <c r="J3643" s="2">
        <f>Table_ExternalData_15[[#This Row],[BB cena]]*Table_ExternalData_15[[#Headers],[1,22]]</f>
        <v>7.3668480000000001</v>
      </c>
      <c r="K3643" s="2">
        <f>Table_ExternalData_15[[#This Row],[Price]]*Table_ExternalData_15[[#Headers],[1,22]]</f>
        <v>7.6738</v>
      </c>
      <c r="L3643" s="7">
        <f>IF(G3643="White Shark",E3643*0.5,IF(G3643="Sbox",E3643*0.5,IF(G3643="Tenda",E3643*0.5,E3643*0.2)))/100</f>
        <v>0.04</v>
      </c>
      <c r="M3643" s="2">
        <f>Table_ExternalData_15[[#This Row],[Price]]-Table_ExternalData_15[[#This Row],[Price]]*Table_ExternalData_15[[#This Row],[extra popust]]</f>
        <v>6.0384000000000002</v>
      </c>
      <c r="N3643" s="2">
        <f>IF(M3643&lt;I3643,M3643,I3643)</f>
        <v>6.0384000000000002</v>
      </c>
      <c r="O3643" s="12" t="str">
        <f>IF(N3643&lt;I3643,$U$1," ")</f>
        <v xml:space="preserve"> </v>
      </c>
      <c r="P3643" s="12" t="str">
        <f>IFERROR((O3643+30)," ")</f>
        <v xml:space="preserve"> </v>
      </c>
      <c r="Q3643" s="2">
        <f ca="1">IF(O3643=$U$1,N3643,"0")*1.22</f>
        <v>0</v>
      </c>
    </row>
    <row r="3644" spans="1:17" x14ac:dyDescent="0.25">
      <c r="A3644" t="s">
        <v>1999</v>
      </c>
      <c r="B3644" t="s">
        <v>1998</v>
      </c>
      <c r="C3644">
        <v>8219</v>
      </c>
      <c r="D3644">
        <v>5.52</v>
      </c>
      <c r="E3644">
        <f>IFERROR(VLOOKUP(Table_ExternalData_15[[#This Row],[Id]],Rabati!B:C,2,0),0)</f>
        <v>20</v>
      </c>
      <c r="F3644">
        <v>0</v>
      </c>
      <c r="G3644" t="str">
        <f>VLOOKUP(Table_ExternalData_15[[#This Row],[Id]],'Blagovna izdelek'!A:C,3,0)</f>
        <v>Digitus</v>
      </c>
      <c r="H3644">
        <f>Table_ExternalData_15[[#This Row],[Rabat]]*0.2</f>
        <v>4</v>
      </c>
      <c r="I3644" s="2">
        <f>Table_ExternalData_15[[#This Row],[Price]]-(Table_ExternalData_15[[#This Row],[Price]]*Table_ExternalData_15[[#This Row],[BB rabat]])/100</f>
        <v>5.2991999999999999</v>
      </c>
      <c r="J3644" s="2">
        <f>Table_ExternalData_15[[#This Row],[BB cena]]*Table_ExternalData_15[[#Headers],[1,22]]</f>
        <v>6.4650239999999997</v>
      </c>
      <c r="K3644" s="2">
        <f>Table_ExternalData_15[[#This Row],[Price]]*Table_ExternalData_15[[#Headers],[1,22]]</f>
        <v>6.7343999999999991</v>
      </c>
      <c r="L3644" s="7">
        <f>IF(G3644="White Shark",E3644*0.5,IF(G3644="Sbox",E3644*0.5,IF(G3644="Tenda",E3644*0.5,E3644*0.2)))/100</f>
        <v>0.04</v>
      </c>
      <c r="M3644" s="2">
        <f>Table_ExternalData_15[[#This Row],[Price]]-Table_ExternalData_15[[#This Row],[Price]]*Table_ExternalData_15[[#This Row],[extra popust]]</f>
        <v>5.2991999999999999</v>
      </c>
      <c r="N3644" s="2">
        <f>IF(M3644&lt;I3644,M3644,I3644)</f>
        <v>5.2991999999999999</v>
      </c>
      <c r="O3644" s="12" t="str">
        <f>IF(N3644&lt;I3644,$U$1," ")</f>
        <v xml:space="preserve"> </v>
      </c>
      <c r="P3644" s="12" t="str">
        <f>IFERROR((O3644+30)," ")</f>
        <v xml:space="preserve"> </v>
      </c>
      <c r="Q3644" s="2">
        <f ca="1">IF(O3644=$U$1,N3644,"0")*1.22</f>
        <v>0</v>
      </c>
    </row>
    <row r="3645" spans="1:17" x14ac:dyDescent="0.25">
      <c r="A3645" t="s">
        <v>2025</v>
      </c>
      <c r="B3645" t="s">
        <v>9686</v>
      </c>
      <c r="C3645">
        <v>8235</v>
      </c>
      <c r="D3645">
        <v>131.94999999999999</v>
      </c>
      <c r="E3645">
        <f>IFERROR(VLOOKUP(Table_ExternalData_15[[#This Row],[Id]],Rabati!B:C,2,0),0)</f>
        <v>20</v>
      </c>
      <c r="F3645">
        <v>2</v>
      </c>
      <c r="G3645" t="str">
        <f>VLOOKUP(Table_ExternalData_15[[#This Row],[Id]],'Blagovna izdelek'!A:C,3,0)</f>
        <v>Digitus</v>
      </c>
      <c r="H3645">
        <f>Table_ExternalData_15[[#This Row],[Rabat]]*0.2</f>
        <v>4</v>
      </c>
      <c r="I3645" s="2">
        <f>Table_ExternalData_15[[#This Row],[Price]]-(Table_ExternalData_15[[#This Row],[Price]]*Table_ExternalData_15[[#This Row],[BB rabat]])/100</f>
        <v>126.67199999999998</v>
      </c>
      <c r="J3645" s="2">
        <f>Table_ExternalData_15[[#This Row],[BB cena]]*Table_ExternalData_15[[#Headers],[1,22]]</f>
        <v>154.53983999999997</v>
      </c>
      <c r="K3645" s="2">
        <f>Table_ExternalData_15[[#This Row],[Price]]*Table_ExternalData_15[[#Headers],[1,22]]</f>
        <v>160.97899999999998</v>
      </c>
      <c r="L3645" s="7">
        <f>IF(G3645="White Shark",E3645*0.5,IF(G3645="Sbox",E3645*0.5,IF(G3645="Tenda",E3645*0.5,E3645*0.2)))/100</f>
        <v>0.04</v>
      </c>
      <c r="M3645" s="2">
        <f>Table_ExternalData_15[[#This Row],[Price]]-Table_ExternalData_15[[#This Row],[Price]]*Table_ExternalData_15[[#This Row],[extra popust]]</f>
        <v>126.67199999999998</v>
      </c>
      <c r="N3645" s="2">
        <f>IF(M3645&lt;I3645,M3645,I3645)</f>
        <v>126.67199999999998</v>
      </c>
      <c r="O3645" s="12" t="str">
        <f>IF(N3645&lt;I3645,$U$1," ")</f>
        <v xml:space="preserve"> </v>
      </c>
      <c r="P3645" s="12" t="str">
        <f>IFERROR((O3645+30)," ")</f>
        <v xml:space="preserve"> </v>
      </c>
      <c r="Q3645" s="2">
        <f ca="1">IF(O3645=$U$1,N3645,"0")*1.22</f>
        <v>0</v>
      </c>
    </row>
    <row r="3646" spans="1:17" x14ac:dyDescent="0.25">
      <c r="A3646" t="s">
        <v>2026</v>
      </c>
      <c r="B3646" t="s">
        <v>9687</v>
      </c>
      <c r="C3646">
        <v>8237</v>
      </c>
      <c r="D3646">
        <v>268.26</v>
      </c>
      <c r="E3646">
        <f>IFERROR(VLOOKUP(Table_ExternalData_15[[#This Row],[Id]],Rabati!B:C,2,0),0)</f>
        <v>20</v>
      </c>
      <c r="F3646">
        <v>0</v>
      </c>
      <c r="G3646" t="str">
        <f>VLOOKUP(Table_ExternalData_15[[#This Row],[Id]],'Blagovna izdelek'!A:C,3,0)</f>
        <v>Digitus</v>
      </c>
      <c r="H3646">
        <f>Table_ExternalData_15[[#This Row],[Rabat]]*0.2</f>
        <v>4</v>
      </c>
      <c r="I3646" s="2">
        <f>Table_ExternalData_15[[#This Row],[Price]]-(Table_ExternalData_15[[#This Row],[Price]]*Table_ExternalData_15[[#This Row],[BB rabat]])/100</f>
        <v>257.52960000000002</v>
      </c>
      <c r="J3646" s="2">
        <f>Table_ExternalData_15[[#This Row],[BB cena]]*Table_ExternalData_15[[#Headers],[1,22]]</f>
        <v>314.18611200000004</v>
      </c>
      <c r="K3646" s="2">
        <f>Table_ExternalData_15[[#This Row],[Price]]*Table_ExternalData_15[[#Headers],[1,22]]</f>
        <v>327.27719999999999</v>
      </c>
      <c r="L3646" s="7">
        <f>IF(G3646="White Shark",E3646*0.5,IF(G3646="Sbox",E3646*0.5,IF(G3646="Tenda",E3646*0.5,E3646*0.2)))/100</f>
        <v>0.04</v>
      </c>
      <c r="M3646" s="2">
        <f>Table_ExternalData_15[[#This Row],[Price]]-Table_ExternalData_15[[#This Row],[Price]]*Table_ExternalData_15[[#This Row],[extra popust]]</f>
        <v>257.52960000000002</v>
      </c>
      <c r="N3646" s="2">
        <f>IF(M3646&lt;I3646,M3646,I3646)</f>
        <v>257.52960000000002</v>
      </c>
      <c r="O3646" s="12" t="str">
        <f>IF(N3646&lt;I3646,$U$1," ")</f>
        <v xml:space="preserve"> </v>
      </c>
      <c r="P3646" s="12" t="str">
        <f>IFERROR((O3646+30)," ")</f>
        <v xml:space="preserve"> </v>
      </c>
      <c r="Q3646" s="2">
        <f ca="1">IF(O3646=$U$1,N3646,"0")*1.22</f>
        <v>0</v>
      </c>
    </row>
    <row r="3647" spans="1:17" x14ac:dyDescent="0.25">
      <c r="A3647" t="s">
        <v>2027</v>
      </c>
      <c r="B3647" t="s">
        <v>9688</v>
      </c>
      <c r="C3647">
        <v>8238</v>
      </c>
      <c r="D3647">
        <v>288.42</v>
      </c>
      <c r="E3647">
        <f>IFERROR(VLOOKUP(Table_ExternalData_15[[#This Row],[Id]],Rabati!B:C,2,0),0)</f>
        <v>20</v>
      </c>
      <c r="F3647">
        <v>2</v>
      </c>
      <c r="G3647" t="str">
        <f>VLOOKUP(Table_ExternalData_15[[#This Row],[Id]],'Blagovna izdelek'!A:C,3,0)</f>
        <v>Digitus</v>
      </c>
      <c r="H3647">
        <f>Table_ExternalData_15[[#This Row],[Rabat]]*0.2</f>
        <v>4</v>
      </c>
      <c r="I3647" s="2">
        <f>Table_ExternalData_15[[#This Row],[Price]]-(Table_ExternalData_15[[#This Row],[Price]]*Table_ExternalData_15[[#This Row],[BB rabat]])/100</f>
        <v>276.88319999999999</v>
      </c>
      <c r="J3647" s="2">
        <f>Table_ExternalData_15[[#This Row],[BB cena]]*Table_ExternalData_15[[#Headers],[1,22]]</f>
        <v>337.797504</v>
      </c>
      <c r="K3647" s="2">
        <f>Table_ExternalData_15[[#This Row],[Price]]*Table_ExternalData_15[[#Headers],[1,22]]</f>
        <v>351.87240000000003</v>
      </c>
      <c r="L3647" s="7">
        <f>IF(G3647="White Shark",E3647*0.5,IF(G3647="Sbox",E3647*0.5,IF(G3647="Tenda",E3647*0.5,E3647*0.2)))/100</f>
        <v>0.04</v>
      </c>
      <c r="M3647" s="2">
        <f>Table_ExternalData_15[[#This Row],[Price]]-Table_ExternalData_15[[#This Row],[Price]]*Table_ExternalData_15[[#This Row],[extra popust]]</f>
        <v>276.88319999999999</v>
      </c>
      <c r="N3647" s="2">
        <f>IF(M3647&lt;I3647,M3647,I3647)</f>
        <v>276.88319999999999</v>
      </c>
      <c r="O3647" s="12" t="str">
        <f>IF(N3647&lt;I3647,$U$1," ")</f>
        <v xml:space="preserve"> </v>
      </c>
      <c r="P3647" s="12" t="str">
        <f>IFERROR((O3647+30)," ")</f>
        <v xml:space="preserve"> </v>
      </c>
      <c r="Q3647" s="2">
        <f ca="1">IF(O3647=$U$1,N3647,"0")*1.22</f>
        <v>0</v>
      </c>
    </row>
    <row r="3648" spans="1:17" x14ac:dyDescent="0.25">
      <c r="A3648" t="s">
        <v>2029</v>
      </c>
      <c r="B3648" t="s">
        <v>2028</v>
      </c>
      <c r="C3648">
        <v>8242</v>
      </c>
      <c r="D3648">
        <v>94.99</v>
      </c>
      <c r="E3648">
        <f>IFERROR(VLOOKUP(Table_ExternalData_15[[#This Row],[Id]],Rabati!B:C,2,0),0)</f>
        <v>20</v>
      </c>
      <c r="F3648">
        <v>0</v>
      </c>
      <c r="G3648" t="str">
        <f>VLOOKUP(Table_ExternalData_15[[#This Row],[Id]],'Blagovna izdelek'!A:C,3,0)</f>
        <v>Digitus</v>
      </c>
      <c r="H3648">
        <f>Table_ExternalData_15[[#This Row],[Rabat]]*0.2</f>
        <v>4</v>
      </c>
      <c r="I3648" s="2">
        <f>Table_ExternalData_15[[#This Row],[Price]]-(Table_ExternalData_15[[#This Row],[Price]]*Table_ExternalData_15[[#This Row],[BB rabat]])/100</f>
        <v>91.190399999999997</v>
      </c>
      <c r="J3648" s="2">
        <f>Table_ExternalData_15[[#This Row],[BB cena]]*Table_ExternalData_15[[#Headers],[1,22]]</f>
        <v>111.25228799999999</v>
      </c>
      <c r="K3648" s="2">
        <f>Table_ExternalData_15[[#This Row],[Price]]*Table_ExternalData_15[[#Headers],[1,22]]</f>
        <v>115.88779999999998</v>
      </c>
      <c r="L3648" s="7">
        <f>IF(G3648="White Shark",E3648*0.5,IF(G3648="Sbox",E3648*0.5,IF(G3648="Tenda",E3648*0.5,E3648*0.2)))/100</f>
        <v>0.04</v>
      </c>
      <c r="M3648" s="2">
        <f>Table_ExternalData_15[[#This Row],[Price]]-Table_ExternalData_15[[#This Row],[Price]]*Table_ExternalData_15[[#This Row],[extra popust]]</f>
        <v>91.190399999999997</v>
      </c>
      <c r="N3648" s="2">
        <f>IF(M3648&lt;I3648,M3648,I3648)</f>
        <v>91.190399999999997</v>
      </c>
      <c r="O3648" s="12" t="str">
        <f>IF(N3648&lt;I3648,$U$1," ")</f>
        <v xml:space="preserve"> </v>
      </c>
      <c r="P3648" s="12" t="str">
        <f>IFERROR((O3648+30)," ")</f>
        <v xml:space="preserve"> </v>
      </c>
      <c r="Q3648" s="2">
        <f ca="1">IF(O3648=$U$1,N3648,"0")*1.22</f>
        <v>0</v>
      </c>
    </row>
    <row r="3649" spans="1:17" x14ac:dyDescent="0.25">
      <c r="A3649" t="s">
        <v>2031</v>
      </c>
      <c r="B3649" t="s">
        <v>2030</v>
      </c>
      <c r="C3649">
        <v>8243</v>
      </c>
      <c r="D3649">
        <v>144.59</v>
      </c>
      <c r="E3649">
        <f>IFERROR(VLOOKUP(Table_ExternalData_15[[#This Row],[Id]],Rabati!B:C,2,0),0)</f>
        <v>20</v>
      </c>
      <c r="F3649">
        <v>0</v>
      </c>
      <c r="G3649" t="str">
        <f>VLOOKUP(Table_ExternalData_15[[#This Row],[Id]],'Blagovna izdelek'!A:C,3,0)</f>
        <v>Digitus</v>
      </c>
      <c r="H3649">
        <f>Table_ExternalData_15[[#This Row],[Rabat]]*0.2</f>
        <v>4</v>
      </c>
      <c r="I3649" s="2">
        <f>Table_ExternalData_15[[#This Row],[Price]]-(Table_ExternalData_15[[#This Row],[Price]]*Table_ExternalData_15[[#This Row],[BB rabat]])/100</f>
        <v>138.8064</v>
      </c>
      <c r="J3649" s="2">
        <f>Table_ExternalData_15[[#This Row],[BB cena]]*Table_ExternalData_15[[#Headers],[1,22]]</f>
        <v>169.343808</v>
      </c>
      <c r="K3649" s="2">
        <f>Table_ExternalData_15[[#This Row],[Price]]*Table_ExternalData_15[[#Headers],[1,22]]</f>
        <v>176.3998</v>
      </c>
      <c r="L3649" s="7">
        <f>IF(G3649="White Shark",E3649*0.5,IF(G3649="Sbox",E3649*0.5,IF(G3649="Tenda",E3649*0.5,E3649*0.2)))/100</f>
        <v>0.04</v>
      </c>
      <c r="M3649" s="2">
        <f>Table_ExternalData_15[[#This Row],[Price]]-Table_ExternalData_15[[#This Row],[Price]]*Table_ExternalData_15[[#This Row],[extra popust]]</f>
        <v>138.8064</v>
      </c>
      <c r="N3649" s="2">
        <f>IF(M3649&lt;I3649,M3649,I3649)</f>
        <v>138.8064</v>
      </c>
      <c r="O3649" s="12" t="str">
        <f>IF(N3649&lt;I3649,$U$1," ")</f>
        <v xml:space="preserve"> </v>
      </c>
      <c r="P3649" s="12" t="str">
        <f>IFERROR((O3649+30)," ")</f>
        <v xml:space="preserve"> </v>
      </c>
      <c r="Q3649" s="2">
        <f ca="1">IF(O3649=$U$1,N3649,"0")*1.22</f>
        <v>0</v>
      </c>
    </row>
    <row r="3650" spans="1:17" x14ac:dyDescent="0.25">
      <c r="A3650" t="s">
        <v>2035</v>
      </c>
      <c r="B3650" t="s">
        <v>2034</v>
      </c>
      <c r="C3650">
        <v>8245</v>
      </c>
      <c r="D3650">
        <v>12.42</v>
      </c>
      <c r="E3650">
        <f>IFERROR(VLOOKUP(Table_ExternalData_15[[#This Row],[Id]],Rabati!B:C,2,0),0)</f>
        <v>20</v>
      </c>
      <c r="F3650">
        <v>0</v>
      </c>
      <c r="G3650" t="str">
        <f>VLOOKUP(Table_ExternalData_15[[#This Row],[Id]],'Blagovna izdelek'!A:C,3,0)</f>
        <v>Digitus</v>
      </c>
      <c r="H3650">
        <f>Table_ExternalData_15[[#This Row],[Rabat]]*0.2</f>
        <v>4</v>
      </c>
      <c r="I3650" s="2">
        <f>Table_ExternalData_15[[#This Row],[Price]]-(Table_ExternalData_15[[#This Row],[Price]]*Table_ExternalData_15[[#This Row],[BB rabat]])/100</f>
        <v>11.9232</v>
      </c>
      <c r="J3650" s="2">
        <f>Table_ExternalData_15[[#This Row],[BB cena]]*Table_ExternalData_15[[#Headers],[1,22]]</f>
        <v>14.546303999999999</v>
      </c>
      <c r="K3650" s="2">
        <f>Table_ExternalData_15[[#This Row],[Price]]*Table_ExternalData_15[[#Headers],[1,22]]</f>
        <v>15.1524</v>
      </c>
      <c r="L3650" s="7">
        <f>IF(G3650="White Shark",E3650*0.5,IF(G3650="Sbox",E3650*0.5,IF(G3650="Tenda",E3650*0.5,E3650*0.2)))/100</f>
        <v>0.04</v>
      </c>
      <c r="M3650" s="2">
        <f>Table_ExternalData_15[[#This Row],[Price]]-Table_ExternalData_15[[#This Row],[Price]]*Table_ExternalData_15[[#This Row],[extra popust]]</f>
        <v>11.9232</v>
      </c>
      <c r="N3650" s="2">
        <f>IF(M3650&lt;I3650,M3650,I3650)</f>
        <v>11.9232</v>
      </c>
      <c r="O3650" s="12" t="str">
        <f>IF(N3650&lt;I3650,$U$1," ")</f>
        <v xml:space="preserve"> </v>
      </c>
      <c r="P3650" s="12" t="str">
        <f>IFERROR((O3650+30)," ")</f>
        <v xml:space="preserve"> </v>
      </c>
      <c r="Q3650" s="2">
        <f ca="1">IF(O3650=$U$1,N3650,"0")*1.22</f>
        <v>0</v>
      </c>
    </row>
    <row r="3651" spans="1:17" x14ac:dyDescent="0.25">
      <c r="A3651" t="s">
        <v>2037</v>
      </c>
      <c r="B3651" t="s">
        <v>2036</v>
      </c>
      <c r="C3651">
        <v>8246</v>
      </c>
      <c r="D3651">
        <v>13.39</v>
      </c>
      <c r="E3651">
        <f>IFERROR(VLOOKUP(Table_ExternalData_15[[#This Row],[Id]],Rabati!B:C,2,0),0)</f>
        <v>20</v>
      </c>
      <c r="F3651">
        <v>46</v>
      </c>
      <c r="G3651" t="str">
        <f>VLOOKUP(Table_ExternalData_15[[#This Row],[Id]],'Blagovna izdelek'!A:C,3,0)</f>
        <v>Digitus</v>
      </c>
      <c r="H3651">
        <f>Table_ExternalData_15[[#This Row],[Rabat]]*0.2</f>
        <v>4</v>
      </c>
      <c r="I3651" s="2">
        <f>Table_ExternalData_15[[#This Row],[Price]]-(Table_ExternalData_15[[#This Row],[Price]]*Table_ExternalData_15[[#This Row],[BB rabat]])/100</f>
        <v>12.8544</v>
      </c>
      <c r="J3651" s="2">
        <f>Table_ExternalData_15[[#This Row],[BB cena]]*Table_ExternalData_15[[#Headers],[1,22]]</f>
        <v>15.682368</v>
      </c>
      <c r="K3651" s="2">
        <f>Table_ExternalData_15[[#This Row],[Price]]*Table_ExternalData_15[[#Headers],[1,22]]</f>
        <v>16.335799999999999</v>
      </c>
      <c r="L3651" s="7">
        <f>IF(G3651="White Shark",E3651*0.5,IF(G3651="Sbox",E3651*0.5,IF(G3651="Tenda",E3651*0.5,E3651*0.2)))/100</f>
        <v>0.04</v>
      </c>
      <c r="M3651" s="2">
        <f>Table_ExternalData_15[[#This Row],[Price]]-Table_ExternalData_15[[#This Row],[Price]]*Table_ExternalData_15[[#This Row],[extra popust]]</f>
        <v>12.8544</v>
      </c>
      <c r="N3651" s="2">
        <f>IF(M3651&lt;I3651,M3651,I3651)</f>
        <v>12.8544</v>
      </c>
      <c r="O3651" s="12" t="str">
        <f>IF(N3651&lt;I3651,$U$1," ")</f>
        <v xml:space="preserve"> </v>
      </c>
      <c r="P3651" s="12" t="str">
        <f>IFERROR((O3651+30)," ")</f>
        <v xml:space="preserve"> </v>
      </c>
      <c r="Q3651" s="2">
        <f ca="1">IF(O3651=$U$1,N3651,"0")*1.22</f>
        <v>0</v>
      </c>
    </row>
    <row r="3652" spans="1:17" x14ac:dyDescent="0.25">
      <c r="A3652" t="s">
        <v>2042</v>
      </c>
      <c r="B3652" t="s">
        <v>2041</v>
      </c>
      <c r="C3652">
        <v>8249</v>
      </c>
      <c r="D3652">
        <v>4.13</v>
      </c>
      <c r="E3652">
        <f>IFERROR(VLOOKUP(Table_ExternalData_15[[#This Row],[Id]],Rabati!B:C,2,0),0)</f>
        <v>20</v>
      </c>
      <c r="F3652">
        <v>0</v>
      </c>
      <c r="G3652" t="str">
        <f>VLOOKUP(Table_ExternalData_15[[#This Row],[Id]],'Blagovna izdelek'!A:C,3,0)</f>
        <v>Digitus</v>
      </c>
      <c r="H3652">
        <f>Table_ExternalData_15[[#This Row],[Rabat]]*0.2</f>
        <v>4</v>
      </c>
      <c r="I3652" s="2">
        <f>Table_ExternalData_15[[#This Row],[Price]]-(Table_ExternalData_15[[#This Row],[Price]]*Table_ExternalData_15[[#This Row],[BB rabat]])/100</f>
        <v>3.9647999999999999</v>
      </c>
      <c r="J3652" s="2">
        <f>Table_ExternalData_15[[#This Row],[BB cena]]*Table_ExternalData_15[[#Headers],[1,22]]</f>
        <v>4.8370559999999996</v>
      </c>
      <c r="K3652" s="2">
        <f>Table_ExternalData_15[[#This Row],[Price]]*Table_ExternalData_15[[#Headers],[1,22]]</f>
        <v>5.0385999999999997</v>
      </c>
      <c r="L3652" s="7">
        <f>IF(G3652="White Shark",E3652*0.5,IF(G3652="Sbox",E3652*0.5,IF(G3652="Tenda",E3652*0.5,E3652*0.2)))/100</f>
        <v>0.04</v>
      </c>
      <c r="M3652" s="2">
        <f>Table_ExternalData_15[[#This Row],[Price]]-Table_ExternalData_15[[#This Row],[Price]]*Table_ExternalData_15[[#This Row],[extra popust]]</f>
        <v>3.9647999999999999</v>
      </c>
      <c r="N3652" s="2">
        <f>IF(M3652&lt;I3652,M3652,I3652)</f>
        <v>3.9647999999999999</v>
      </c>
      <c r="O3652" s="12" t="str">
        <f>IF(N3652&lt;I3652,$U$1," ")</f>
        <v xml:space="preserve"> </v>
      </c>
      <c r="P3652" s="12" t="str">
        <f>IFERROR((O3652+30)," ")</f>
        <v xml:space="preserve"> </v>
      </c>
      <c r="Q3652" s="2">
        <f ca="1">IF(O3652=$U$1,N3652,"0")*1.22</f>
        <v>0</v>
      </c>
    </row>
    <row r="3653" spans="1:17" x14ac:dyDescent="0.25">
      <c r="A3653" t="s">
        <v>2044</v>
      </c>
      <c r="B3653" t="s">
        <v>2043</v>
      </c>
      <c r="C3653">
        <v>8250</v>
      </c>
      <c r="D3653">
        <v>5.08</v>
      </c>
      <c r="E3653">
        <f>IFERROR(VLOOKUP(Table_ExternalData_15[[#This Row],[Id]],Rabati!B:C,2,0),0)</f>
        <v>20</v>
      </c>
      <c r="F3653">
        <v>0</v>
      </c>
      <c r="G3653" t="str">
        <f>VLOOKUP(Table_ExternalData_15[[#This Row],[Id]],'Blagovna izdelek'!A:C,3,0)</f>
        <v>Digitus</v>
      </c>
      <c r="H3653">
        <f>Table_ExternalData_15[[#This Row],[Rabat]]*0.2</f>
        <v>4</v>
      </c>
      <c r="I3653" s="2">
        <f>Table_ExternalData_15[[#This Row],[Price]]-(Table_ExternalData_15[[#This Row],[Price]]*Table_ExternalData_15[[#This Row],[BB rabat]])/100</f>
        <v>4.8768000000000002</v>
      </c>
      <c r="J3653" s="2">
        <f>Table_ExternalData_15[[#This Row],[BB cena]]*Table_ExternalData_15[[#Headers],[1,22]]</f>
        <v>5.9496960000000003</v>
      </c>
      <c r="K3653" s="2">
        <f>Table_ExternalData_15[[#This Row],[Price]]*Table_ExternalData_15[[#Headers],[1,22]]</f>
        <v>6.1975999999999996</v>
      </c>
      <c r="L3653" s="7">
        <f>IF(G3653="White Shark",E3653*0.5,IF(G3653="Sbox",E3653*0.5,IF(G3653="Tenda",E3653*0.5,E3653*0.2)))/100</f>
        <v>0.04</v>
      </c>
      <c r="M3653" s="2">
        <f>Table_ExternalData_15[[#This Row],[Price]]-Table_ExternalData_15[[#This Row],[Price]]*Table_ExternalData_15[[#This Row],[extra popust]]</f>
        <v>4.8768000000000002</v>
      </c>
      <c r="N3653" s="2">
        <f>IF(M3653&lt;I3653,M3653,I3653)</f>
        <v>4.8768000000000002</v>
      </c>
      <c r="O3653" s="12" t="str">
        <f>IF(N3653&lt;I3653,$U$1," ")</f>
        <v xml:space="preserve"> </v>
      </c>
      <c r="P3653" s="12" t="str">
        <f>IFERROR((O3653+30)," ")</f>
        <v xml:space="preserve"> </v>
      </c>
      <c r="Q3653" s="2">
        <f ca="1">IF(O3653=$U$1,N3653,"0")*1.22</f>
        <v>0</v>
      </c>
    </row>
    <row r="3654" spans="1:17" x14ac:dyDescent="0.25">
      <c r="A3654" t="s">
        <v>2046</v>
      </c>
      <c r="B3654" t="s">
        <v>2045</v>
      </c>
      <c r="C3654">
        <v>8251</v>
      </c>
      <c r="D3654">
        <v>5.9</v>
      </c>
      <c r="E3654">
        <f>IFERROR(VLOOKUP(Table_ExternalData_15[[#This Row],[Id]],Rabati!B:C,2,0),0)</f>
        <v>20</v>
      </c>
      <c r="F3654">
        <v>0</v>
      </c>
      <c r="G3654" t="str">
        <f>VLOOKUP(Table_ExternalData_15[[#This Row],[Id]],'Blagovna izdelek'!A:C,3,0)</f>
        <v>Digitus</v>
      </c>
      <c r="H3654">
        <f>Table_ExternalData_15[[#This Row],[Rabat]]*0.2</f>
        <v>4</v>
      </c>
      <c r="I3654" s="2">
        <f>Table_ExternalData_15[[#This Row],[Price]]-(Table_ExternalData_15[[#This Row],[Price]]*Table_ExternalData_15[[#This Row],[BB rabat]])/100</f>
        <v>5.6640000000000006</v>
      </c>
      <c r="J3654" s="2">
        <f>Table_ExternalData_15[[#This Row],[BB cena]]*Table_ExternalData_15[[#Headers],[1,22]]</f>
        <v>6.9100800000000007</v>
      </c>
      <c r="K3654" s="2">
        <f>Table_ExternalData_15[[#This Row],[Price]]*Table_ExternalData_15[[#Headers],[1,22]]</f>
        <v>7.1980000000000004</v>
      </c>
      <c r="L3654" s="7">
        <f>IF(G3654="White Shark",E3654*0.5,IF(G3654="Sbox",E3654*0.5,IF(G3654="Tenda",E3654*0.5,E3654*0.2)))/100</f>
        <v>0.04</v>
      </c>
      <c r="M3654" s="2">
        <f>Table_ExternalData_15[[#This Row],[Price]]-Table_ExternalData_15[[#This Row],[Price]]*Table_ExternalData_15[[#This Row],[extra popust]]</f>
        <v>5.6640000000000006</v>
      </c>
      <c r="N3654" s="2">
        <f>IF(M3654&lt;I3654,M3654,I3654)</f>
        <v>5.6640000000000006</v>
      </c>
      <c r="O3654" s="12" t="str">
        <f>IF(N3654&lt;I3654,$U$1," ")</f>
        <v xml:space="preserve"> </v>
      </c>
      <c r="P3654" s="12" t="str">
        <f>IFERROR((O3654+30)," ")</f>
        <v xml:space="preserve"> </v>
      </c>
      <c r="Q3654" s="2">
        <f ca="1">IF(O3654=$U$1,N3654,"0")*1.22</f>
        <v>0</v>
      </c>
    </row>
    <row r="3655" spans="1:17" x14ac:dyDescent="0.25">
      <c r="A3655" t="s">
        <v>2048</v>
      </c>
      <c r="B3655" t="s">
        <v>2047</v>
      </c>
      <c r="C3655">
        <v>8252</v>
      </c>
      <c r="D3655">
        <v>8.6199999999999992</v>
      </c>
      <c r="E3655">
        <f>IFERROR(VLOOKUP(Table_ExternalData_15[[#This Row],[Id]],Rabati!B:C,2,0),0)</f>
        <v>20</v>
      </c>
      <c r="F3655">
        <v>0</v>
      </c>
      <c r="G3655" t="str">
        <f>VLOOKUP(Table_ExternalData_15[[#This Row],[Id]],'Blagovna izdelek'!A:C,3,0)</f>
        <v>Digitus</v>
      </c>
      <c r="H3655">
        <f>Table_ExternalData_15[[#This Row],[Rabat]]*0.2</f>
        <v>4</v>
      </c>
      <c r="I3655" s="2">
        <f>Table_ExternalData_15[[#This Row],[Price]]-(Table_ExternalData_15[[#This Row],[Price]]*Table_ExternalData_15[[#This Row],[BB rabat]])/100</f>
        <v>8.2751999999999999</v>
      </c>
      <c r="J3655" s="2">
        <f>Table_ExternalData_15[[#This Row],[BB cena]]*Table_ExternalData_15[[#Headers],[1,22]]</f>
        <v>10.095744</v>
      </c>
      <c r="K3655" s="2">
        <f>Table_ExternalData_15[[#This Row],[Price]]*Table_ExternalData_15[[#Headers],[1,22]]</f>
        <v>10.516399999999999</v>
      </c>
      <c r="L3655" s="7">
        <f>IF(G3655="White Shark",E3655*0.5,IF(G3655="Sbox",E3655*0.5,IF(G3655="Tenda",E3655*0.5,E3655*0.2)))/100</f>
        <v>0.04</v>
      </c>
      <c r="M3655" s="2">
        <f>Table_ExternalData_15[[#This Row],[Price]]-Table_ExternalData_15[[#This Row],[Price]]*Table_ExternalData_15[[#This Row],[extra popust]]</f>
        <v>8.2751999999999999</v>
      </c>
      <c r="N3655" s="2">
        <f>IF(M3655&lt;I3655,M3655,I3655)</f>
        <v>8.2751999999999999</v>
      </c>
      <c r="O3655" s="12" t="str">
        <f>IF(N3655&lt;I3655,$U$1," ")</f>
        <v xml:space="preserve"> </v>
      </c>
      <c r="P3655" s="12" t="str">
        <f>IFERROR((O3655+30)," ")</f>
        <v xml:space="preserve"> </v>
      </c>
      <c r="Q3655" s="2">
        <f ca="1">IF(O3655=$U$1,N3655,"0")*1.22</f>
        <v>0</v>
      </c>
    </row>
    <row r="3656" spans="1:17" x14ac:dyDescent="0.25">
      <c r="A3656" t="s">
        <v>2050</v>
      </c>
      <c r="B3656" t="s">
        <v>2049</v>
      </c>
      <c r="C3656">
        <v>8253</v>
      </c>
      <c r="D3656">
        <v>7.92</v>
      </c>
      <c r="E3656">
        <f>IFERROR(VLOOKUP(Table_ExternalData_15[[#This Row],[Id]],Rabati!B:C,2,0),0)</f>
        <v>20</v>
      </c>
      <c r="F3656">
        <v>0</v>
      </c>
      <c r="G3656" t="str">
        <f>VLOOKUP(Table_ExternalData_15[[#This Row],[Id]],'Blagovna izdelek'!A:C,3,0)</f>
        <v>Digitus</v>
      </c>
      <c r="H3656">
        <f>Table_ExternalData_15[[#This Row],[Rabat]]*0.2</f>
        <v>4</v>
      </c>
      <c r="I3656" s="2">
        <f>Table_ExternalData_15[[#This Row],[Price]]-(Table_ExternalData_15[[#This Row],[Price]]*Table_ExternalData_15[[#This Row],[BB rabat]])/100</f>
        <v>7.6032000000000002</v>
      </c>
      <c r="J3656" s="2">
        <f>Table_ExternalData_15[[#This Row],[BB cena]]*Table_ExternalData_15[[#Headers],[1,22]]</f>
        <v>9.2759040000000006</v>
      </c>
      <c r="K3656" s="2">
        <f>Table_ExternalData_15[[#This Row],[Price]]*Table_ExternalData_15[[#Headers],[1,22]]</f>
        <v>9.6623999999999999</v>
      </c>
      <c r="L3656" s="7">
        <f>IF(G3656="White Shark",E3656*0.5,IF(G3656="Sbox",E3656*0.5,IF(G3656="Tenda",E3656*0.5,E3656*0.2)))/100</f>
        <v>0.04</v>
      </c>
      <c r="M3656" s="2">
        <f>Table_ExternalData_15[[#This Row],[Price]]-Table_ExternalData_15[[#This Row],[Price]]*Table_ExternalData_15[[#This Row],[extra popust]]</f>
        <v>7.6032000000000002</v>
      </c>
      <c r="N3656" s="2">
        <f>IF(M3656&lt;I3656,M3656,I3656)</f>
        <v>7.6032000000000002</v>
      </c>
      <c r="O3656" s="12" t="str">
        <f>IF(N3656&lt;I3656,$U$1," ")</f>
        <v xml:space="preserve"> </v>
      </c>
      <c r="P3656" s="12" t="str">
        <f>IFERROR((O3656+30)," ")</f>
        <v xml:space="preserve"> </v>
      </c>
      <c r="Q3656" s="2">
        <f ca="1">IF(O3656=$U$1,N3656,"0")*1.22</f>
        <v>0</v>
      </c>
    </row>
    <row r="3657" spans="1:17" x14ac:dyDescent="0.25">
      <c r="A3657" t="s">
        <v>2052</v>
      </c>
      <c r="B3657" t="s">
        <v>2051</v>
      </c>
      <c r="C3657">
        <v>8254</v>
      </c>
      <c r="D3657">
        <v>10.23</v>
      </c>
      <c r="E3657">
        <f>IFERROR(VLOOKUP(Table_ExternalData_15[[#This Row],[Id]],Rabati!B:C,2,0),0)</f>
        <v>20</v>
      </c>
      <c r="F3657">
        <v>0</v>
      </c>
      <c r="G3657" t="str">
        <f>VLOOKUP(Table_ExternalData_15[[#This Row],[Id]],'Blagovna izdelek'!A:C,3,0)</f>
        <v>Digitus</v>
      </c>
      <c r="H3657">
        <f>Table_ExternalData_15[[#This Row],[Rabat]]*0.2</f>
        <v>4</v>
      </c>
      <c r="I3657" s="2">
        <f>Table_ExternalData_15[[#This Row],[Price]]-(Table_ExternalData_15[[#This Row],[Price]]*Table_ExternalData_15[[#This Row],[BB rabat]])/100</f>
        <v>9.8208000000000002</v>
      </c>
      <c r="J3657" s="2">
        <f>Table_ExternalData_15[[#This Row],[BB cena]]*Table_ExternalData_15[[#Headers],[1,22]]</f>
        <v>11.981375999999999</v>
      </c>
      <c r="K3657" s="2">
        <f>Table_ExternalData_15[[#This Row],[Price]]*Table_ExternalData_15[[#Headers],[1,22]]</f>
        <v>12.480600000000001</v>
      </c>
      <c r="L3657" s="7">
        <f>IF(G3657="White Shark",E3657*0.5,IF(G3657="Sbox",E3657*0.5,IF(G3657="Tenda",E3657*0.5,E3657*0.2)))/100</f>
        <v>0.04</v>
      </c>
      <c r="M3657" s="2">
        <f>Table_ExternalData_15[[#This Row],[Price]]-Table_ExternalData_15[[#This Row],[Price]]*Table_ExternalData_15[[#This Row],[extra popust]]</f>
        <v>9.8208000000000002</v>
      </c>
      <c r="N3657" s="2">
        <f>IF(M3657&lt;I3657,M3657,I3657)</f>
        <v>9.8208000000000002</v>
      </c>
      <c r="O3657" s="12" t="str">
        <f>IF(N3657&lt;I3657,$U$1," ")</f>
        <v xml:space="preserve"> </v>
      </c>
      <c r="P3657" s="12" t="str">
        <f>IFERROR((O3657+30)," ")</f>
        <v xml:space="preserve"> </v>
      </c>
      <c r="Q3657" s="2">
        <f ca="1">IF(O3657=$U$1,N3657,"0")*1.22</f>
        <v>0</v>
      </c>
    </row>
    <row r="3658" spans="1:17" x14ac:dyDescent="0.25">
      <c r="A3658" t="s">
        <v>2054</v>
      </c>
      <c r="B3658" t="s">
        <v>2053</v>
      </c>
      <c r="C3658">
        <v>8256</v>
      </c>
      <c r="D3658">
        <v>3.98</v>
      </c>
      <c r="E3658">
        <f>IFERROR(VLOOKUP(Table_ExternalData_15[[#This Row],[Id]],Rabati!B:C,2,0),0)</f>
        <v>20</v>
      </c>
      <c r="F3658">
        <v>23</v>
      </c>
      <c r="G3658" t="str">
        <f>VLOOKUP(Table_ExternalData_15[[#This Row],[Id]],'Blagovna izdelek'!A:C,3,0)</f>
        <v>Digitus</v>
      </c>
      <c r="H3658">
        <f>Table_ExternalData_15[[#This Row],[Rabat]]*0.2</f>
        <v>4</v>
      </c>
      <c r="I3658" s="2">
        <f>Table_ExternalData_15[[#This Row],[Price]]-(Table_ExternalData_15[[#This Row],[Price]]*Table_ExternalData_15[[#This Row],[BB rabat]])/100</f>
        <v>3.8208000000000002</v>
      </c>
      <c r="J3658" s="2">
        <f>Table_ExternalData_15[[#This Row],[BB cena]]*Table_ExternalData_15[[#Headers],[1,22]]</f>
        <v>4.6613759999999997</v>
      </c>
      <c r="K3658" s="2">
        <f>Table_ExternalData_15[[#This Row],[Price]]*Table_ExternalData_15[[#Headers],[1,22]]</f>
        <v>4.8555999999999999</v>
      </c>
      <c r="L3658" s="7">
        <f>IF(G3658="White Shark",E3658*0.5,IF(G3658="Sbox",E3658*0.5,IF(G3658="Tenda",E3658*0.5,E3658*0.2)))/100</f>
        <v>0.04</v>
      </c>
      <c r="M3658" s="2">
        <f>Table_ExternalData_15[[#This Row],[Price]]-Table_ExternalData_15[[#This Row],[Price]]*Table_ExternalData_15[[#This Row],[extra popust]]</f>
        <v>3.8208000000000002</v>
      </c>
      <c r="N3658" s="2">
        <f>IF(M3658&lt;I3658,M3658,I3658)</f>
        <v>3.8208000000000002</v>
      </c>
      <c r="O3658" s="12" t="str">
        <f>IF(N3658&lt;I3658,$U$1," ")</f>
        <v xml:space="preserve"> </v>
      </c>
      <c r="P3658" s="12" t="str">
        <f>IFERROR((O3658+30)," ")</f>
        <v xml:space="preserve"> </v>
      </c>
      <c r="Q3658" s="2">
        <f ca="1">IF(O3658=$U$1,N3658,"0")*1.22</f>
        <v>0</v>
      </c>
    </row>
    <row r="3659" spans="1:17" x14ac:dyDescent="0.25">
      <c r="A3659" t="s">
        <v>2056</v>
      </c>
      <c r="B3659" t="s">
        <v>2055</v>
      </c>
      <c r="C3659">
        <v>8257</v>
      </c>
      <c r="D3659">
        <v>5.95</v>
      </c>
      <c r="E3659">
        <f>IFERROR(VLOOKUP(Table_ExternalData_15[[#This Row],[Id]],Rabati!B:C,2,0),0)</f>
        <v>20</v>
      </c>
      <c r="F3659">
        <v>142</v>
      </c>
      <c r="G3659" t="str">
        <f>VLOOKUP(Table_ExternalData_15[[#This Row],[Id]],'Blagovna izdelek'!A:C,3,0)</f>
        <v>Digitus</v>
      </c>
      <c r="H3659">
        <f>Table_ExternalData_15[[#This Row],[Rabat]]*0.2</f>
        <v>4</v>
      </c>
      <c r="I3659" s="2">
        <f>Table_ExternalData_15[[#This Row],[Price]]-(Table_ExternalData_15[[#This Row],[Price]]*Table_ExternalData_15[[#This Row],[BB rabat]])/100</f>
        <v>5.7119999999999997</v>
      </c>
      <c r="J3659" s="2">
        <f>Table_ExternalData_15[[#This Row],[BB cena]]*Table_ExternalData_15[[#Headers],[1,22]]</f>
        <v>6.9686399999999997</v>
      </c>
      <c r="K3659" s="2">
        <f>Table_ExternalData_15[[#This Row],[Price]]*Table_ExternalData_15[[#Headers],[1,22]]</f>
        <v>7.2590000000000003</v>
      </c>
      <c r="L3659" s="7">
        <f>IF(G3659="White Shark",E3659*0.5,IF(G3659="Sbox",E3659*0.5,IF(G3659="Tenda",E3659*0.5,E3659*0.2)))/100</f>
        <v>0.04</v>
      </c>
      <c r="M3659" s="2">
        <f>Table_ExternalData_15[[#This Row],[Price]]-Table_ExternalData_15[[#This Row],[Price]]*Table_ExternalData_15[[#This Row],[extra popust]]</f>
        <v>5.7119999999999997</v>
      </c>
      <c r="N3659" s="2">
        <f>IF(M3659&lt;I3659,M3659,I3659)</f>
        <v>5.7119999999999997</v>
      </c>
      <c r="O3659" s="12" t="str">
        <f>IF(N3659&lt;I3659,$U$1," ")</f>
        <v xml:space="preserve"> </v>
      </c>
      <c r="P3659" s="12" t="str">
        <f>IFERROR((O3659+30)," ")</f>
        <v xml:space="preserve"> </v>
      </c>
      <c r="Q3659" s="2">
        <f ca="1">IF(O3659=$U$1,N3659,"0")*1.22</f>
        <v>0</v>
      </c>
    </row>
    <row r="3660" spans="1:17" x14ac:dyDescent="0.25">
      <c r="A3660" t="s">
        <v>2058</v>
      </c>
      <c r="B3660" t="s">
        <v>2057</v>
      </c>
      <c r="C3660">
        <v>8258</v>
      </c>
      <c r="D3660">
        <v>6.45</v>
      </c>
      <c r="E3660">
        <f>IFERROR(VLOOKUP(Table_ExternalData_15[[#This Row],[Id]],Rabati!B:C,2,0),0)</f>
        <v>20</v>
      </c>
      <c r="F3660">
        <v>0</v>
      </c>
      <c r="G3660" t="str">
        <f>VLOOKUP(Table_ExternalData_15[[#This Row],[Id]],'Blagovna izdelek'!A:C,3,0)</f>
        <v>Digitus</v>
      </c>
      <c r="H3660">
        <f>Table_ExternalData_15[[#This Row],[Rabat]]*0.2</f>
        <v>4</v>
      </c>
      <c r="I3660" s="2">
        <f>Table_ExternalData_15[[#This Row],[Price]]-(Table_ExternalData_15[[#This Row],[Price]]*Table_ExternalData_15[[#This Row],[BB rabat]])/100</f>
        <v>6.1920000000000002</v>
      </c>
      <c r="J3660" s="2">
        <f>Table_ExternalData_15[[#This Row],[BB cena]]*Table_ExternalData_15[[#Headers],[1,22]]</f>
        <v>7.5542400000000001</v>
      </c>
      <c r="K3660" s="2">
        <f>Table_ExternalData_15[[#This Row],[Price]]*Table_ExternalData_15[[#Headers],[1,22]]</f>
        <v>7.8689999999999998</v>
      </c>
      <c r="L3660" s="7">
        <f>IF(G3660="White Shark",E3660*0.5,IF(G3660="Sbox",E3660*0.5,IF(G3660="Tenda",E3660*0.5,E3660*0.2)))/100</f>
        <v>0.04</v>
      </c>
      <c r="M3660" s="2">
        <f>Table_ExternalData_15[[#This Row],[Price]]-Table_ExternalData_15[[#This Row],[Price]]*Table_ExternalData_15[[#This Row],[extra popust]]</f>
        <v>6.1920000000000002</v>
      </c>
      <c r="N3660" s="2">
        <f>IF(M3660&lt;I3660,M3660,I3660)</f>
        <v>6.1920000000000002</v>
      </c>
      <c r="O3660" s="12" t="str">
        <f>IF(N3660&lt;I3660,$U$1," ")</f>
        <v xml:space="preserve"> </v>
      </c>
      <c r="P3660" s="12" t="str">
        <f>IFERROR((O3660+30)," ")</f>
        <v xml:space="preserve"> </v>
      </c>
      <c r="Q3660" s="2">
        <f ca="1">IF(O3660=$U$1,N3660,"0")*1.22</f>
        <v>0</v>
      </c>
    </row>
    <row r="3661" spans="1:17" x14ac:dyDescent="0.25">
      <c r="A3661" t="s">
        <v>2060</v>
      </c>
      <c r="B3661" t="s">
        <v>2059</v>
      </c>
      <c r="C3661">
        <v>8259</v>
      </c>
      <c r="D3661">
        <v>7.26</v>
      </c>
      <c r="E3661">
        <f>IFERROR(VLOOKUP(Table_ExternalData_15[[#This Row],[Id]],Rabati!B:C,2,0),0)</f>
        <v>20</v>
      </c>
      <c r="F3661">
        <v>21</v>
      </c>
      <c r="G3661" t="str">
        <f>VLOOKUP(Table_ExternalData_15[[#This Row],[Id]],'Blagovna izdelek'!A:C,3,0)</f>
        <v>Digitus</v>
      </c>
      <c r="H3661">
        <f>Table_ExternalData_15[[#This Row],[Rabat]]*0.2</f>
        <v>4</v>
      </c>
      <c r="I3661" s="2">
        <f>Table_ExternalData_15[[#This Row],[Price]]-(Table_ExternalData_15[[#This Row],[Price]]*Table_ExternalData_15[[#This Row],[BB rabat]])/100</f>
        <v>6.9695999999999998</v>
      </c>
      <c r="J3661" s="2">
        <f>Table_ExternalData_15[[#This Row],[BB cena]]*Table_ExternalData_15[[#Headers],[1,22]]</f>
        <v>8.5029120000000002</v>
      </c>
      <c r="K3661" s="2">
        <f>Table_ExternalData_15[[#This Row],[Price]]*Table_ExternalData_15[[#Headers],[1,22]]</f>
        <v>8.8571999999999989</v>
      </c>
      <c r="L3661" s="7">
        <f>IF(G3661="White Shark",E3661*0.5,IF(G3661="Sbox",E3661*0.5,IF(G3661="Tenda",E3661*0.5,E3661*0.2)))/100</f>
        <v>0.04</v>
      </c>
      <c r="M3661" s="2">
        <f>Table_ExternalData_15[[#This Row],[Price]]-Table_ExternalData_15[[#This Row],[Price]]*Table_ExternalData_15[[#This Row],[extra popust]]</f>
        <v>6.9695999999999998</v>
      </c>
      <c r="N3661" s="2">
        <f>IF(M3661&lt;I3661,M3661,I3661)</f>
        <v>6.9695999999999998</v>
      </c>
      <c r="O3661" s="12" t="str">
        <f>IF(N3661&lt;I3661,$U$1," ")</f>
        <v xml:space="preserve"> </v>
      </c>
      <c r="P3661" s="12" t="str">
        <f>IFERROR((O3661+30)," ")</f>
        <v xml:space="preserve"> </v>
      </c>
      <c r="Q3661" s="2">
        <f ca="1">IF(O3661=$U$1,N3661,"0")*1.22</f>
        <v>0</v>
      </c>
    </row>
    <row r="3662" spans="1:17" x14ac:dyDescent="0.25">
      <c r="A3662" t="s">
        <v>2062</v>
      </c>
      <c r="B3662" t="s">
        <v>2061</v>
      </c>
      <c r="C3662">
        <v>8260</v>
      </c>
      <c r="D3662">
        <v>8.14</v>
      </c>
      <c r="E3662">
        <f>IFERROR(VLOOKUP(Table_ExternalData_15[[#This Row],[Id]],Rabati!B:C,2,0),0)</f>
        <v>20</v>
      </c>
      <c r="F3662">
        <v>17</v>
      </c>
      <c r="G3662" t="str">
        <f>VLOOKUP(Table_ExternalData_15[[#This Row],[Id]],'Blagovna izdelek'!A:C,3,0)</f>
        <v>Digitus</v>
      </c>
      <c r="H3662">
        <f>Table_ExternalData_15[[#This Row],[Rabat]]*0.2</f>
        <v>4</v>
      </c>
      <c r="I3662" s="2">
        <f>Table_ExternalData_15[[#This Row],[Price]]-(Table_ExternalData_15[[#This Row],[Price]]*Table_ExternalData_15[[#This Row],[BB rabat]])/100</f>
        <v>7.8144000000000009</v>
      </c>
      <c r="J3662" s="2">
        <f>Table_ExternalData_15[[#This Row],[BB cena]]*Table_ExternalData_15[[#Headers],[1,22]]</f>
        <v>9.5335680000000007</v>
      </c>
      <c r="K3662" s="2">
        <f>Table_ExternalData_15[[#This Row],[Price]]*Table_ExternalData_15[[#Headers],[1,22]]</f>
        <v>9.9307999999999996</v>
      </c>
      <c r="L3662" s="7">
        <f>IF(G3662="White Shark",E3662*0.5,IF(G3662="Sbox",E3662*0.5,IF(G3662="Tenda",E3662*0.5,E3662*0.2)))/100</f>
        <v>0.04</v>
      </c>
      <c r="M3662" s="2">
        <f>Table_ExternalData_15[[#This Row],[Price]]-Table_ExternalData_15[[#This Row],[Price]]*Table_ExternalData_15[[#This Row],[extra popust]]</f>
        <v>7.8144000000000009</v>
      </c>
      <c r="N3662" s="2">
        <f>IF(M3662&lt;I3662,M3662,I3662)</f>
        <v>7.8144000000000009</v>
      </c>
      <c r="O3662" s="12" t="str">
        <f>IF(N3662&lt;I3662,$U$1," ")</f>
        <v xml:space="preserve"> </v>
      </c>
      <c r="P3662" s="12" t="str">
        <f>IFERROR((O3662+30)," ")</f>
        <v xml:space="preserve"> </v>
      </c>
      <c r="Q3662" s="2">
        <f ca="1">IF(O3662=$U$1,N3662,"0")*1.22</f>
        <v>0</v>
      </c>
    </row>
    <row r="3663" spans="1:17" x14ac:dyDescent="0.25">
      <c r="A3663" t="s">
        <v>2064</v>
      </c>
      <c r="B3663" t="s">
        <v>2063</v>
      </c>
      <c r="C3663">
        <v>8261</v>
      </c>
      <c r="D3663">
        <v>12.69</v>
      </c>
      <c r="E3663">
        <f>IFERROR(VLOOKUP(Table_ExternalData_15[[#This Row],[Id]],Rabati!B:C,2,0),0)</f>
        <v>20</v>
      </c>
      <c r="F3663">
        <v>25</v>
      </c>
      <c r="G3663" t="str">
        <f>VLOOKUP(Table_ExternalData_15[[#This Row],[Id]],'Blagovna izdelek'!A:C,3,0)</f>
        <v>Digitus</v>
      </c>
      <c r="H3663">
        <f>Table_ExternalData_15[[#This Row],[Rabat]]*0.2</f>
        <v>4</v>
      </c>
      <c r="I3663" s="2">
        <f>Table_ExternalData_15[[#This Row],[Price]]-(Table_ExternalData_15[[#This Row],[Price]]*Table_ExternalData_15[[#This Row],[BB rabat]])/100</f>
        <v>12.182399999999999</v>
      </c>
      <c r="J3663" s="2">
        <f>Table_ExternalData_15[[#This Row],[BB cena]]*Table_ExternalData_15[[#Headers],[1,22]]</f>
        <v>14.862527999999999</v>
      </c>
      <c r="K3663" s="2">
        <f>Table_ExternalData_15[[#This Row],[Price]]*Table_ExternalData_15[[#Headers],[1,22]]</f>
        <v>15.4818</v>
      </c>
      <c r="L3663" s="7">
        <f>IF(G3663="White Shark",E3663*0.5,IF(G3663="Sbox",E3663*0.5,IF(G3663="Tenda",E3663*0.5,E3663*0.2)))/100</f>
        <v>0.04</v>
      </c>
      <c r="M3663" s="2">
        <f>Table_ExternalData_15[[#This Row],[Price]]-Table_ExternalData_15[[#This Row],[Price]]*Table_ExternalData_15[[#This Row],[extra popust]]</f>
        <v>12.182399999999999</v>
      </c>
      <c r="N3663" s="2">
        <f>IF(M3663&lt;I3663,M3663,I3663)</f>
        <v>12.182399999999999</v>
      </c>
      <c r="O3663" s="12" t="str">
        <f>IF(N3663&lt;I3663,$U$1," ")</f>
        <v xml:space="preserve"> </v>
      </c>
      <c r="P3663" s="12" t="str">
        <f>IFERROR((O3663+30)," ")</f>
        <v xml:space="preserve"> </v>
      </c>
      <c r="Q3663" s="2">
        <f ca="1">IF(O3663=$U$1,N3663,"0")*1.22</f>
        <v>0</v>
      </c>
    </row>
    <row r="3664" spans="1:17" x14ac:dyDescent="0.25">
      <c r="A3664" t="s">
        <v>2066</v>
      </c>
      <c r="B3664" t="s">
        <v>2065</v>
      </c>
      <c r="C3664">
        <v>8262</v>
      </c>
      <c r="D3664">
        <v>5.85</v>
      </c>
      <c r="E3664">
        <f>IFERROR(VLOOKUP(Table_ExternalData_15[[#This Row],[Id]],Rabati!B:C,2,0),0)</f>
        <v>20</v>
      </c>
      <c r="F3664">
        <v>119</v>
      </c>
      <c r="G3664" t="str">
        <f>VLOOKUP(Table_ExternalData_15[[#This Row],[Id]],'Blagovna izdelek'!A:C,3,0)</f>
        <v>Digitus</v>
      </c>
      <c r="H3664">
        <f>Table_ExternalData_15[[#This Row],[Rabat]]*0.2</f>
        <v>4</v>
      </c>
      <c r="I3664" s="2">
        <f>Table_ExternalData_15[[#This Row],[Price]]-(Table_ExternalData_15[[#This Row],[Price]]*Table_ExternalData_15[[#This Row],[BB rabat]])/100</f>
        <v>5.6159999999999997</v>
      </c>
      <c r="J3664" s="2">
        <f>Table_ExternalData_15[[#This Row],[BB cena]]*Table_ExternalData_15[[#Headers],[1,22]]</f>
        <v>6.8515199999999998</v>
      </c>
      <c r="K3664" s="2">
        <f>Table_ExternalData_15[[#This Row],[Price]]*Table_ExternalData_15[[#Headers],[1,22]]</f>
        <v>7.1369999999999996</v>
      </c>
      <c r="L3664" s="7">
        <f>IF(G3664="White Shark",E3664*0.5,IF(G3664="Sbox",E3664*0.5,IF(G3664="Tenda",E3664*0.5,E3664*0.2)))/100</f>
        <v>0.04</v>
      </c>
      <c r="M3664" s="2">
        <f>Table_ExternalData_15[[#This Row],[Price]]-Table_ExternalData_15[[#This Row],[Price]]*Table_ExternalData_15[[#This Row],[extra popust]]</f>
        <v>5.6159999999999997</v>
      </c>
      <c r="N3664" s="2">
        <f>IF(M3664&lt;I3664,M3664,I3664)</f>
        <v>5.6159999999999997</v>
      </c>
      <c r="O3664" s="12" t="str">
        <f>IF(N3664&lt;I3664,$U$1," ")</f>
        <v xml:space="preserve"> </v>
      </c>
      <c r="P3664" s="12" t="str">
        <f>IFERROR((O3664+30)," ")</f>
        <v xml:space="preserve"> </v>
      </c>
      <c r="Q3664" s="2">
        <f ca="1">IF(O3664=$U$1,N3664,"0")*1.22</f>
        <v>0</v>
      </c>
    </row>
    <row r="3665" spans="1:17" x14ac:dyDescent="0.25">
      <c r="A3665" t="s">
        <v>2068</v>
      </c>
      <c r="B3665" t="s">
        <v>2067</v>
      </c>
      <c r="C3665">
        <v>8263</v>
      </c>
      <c r="D3665">
        <v>6.05</v>
      </c>
      <c r="E3665">
        <f>IFERROR(VLOOKUP(Table_ExternalData_15[[#This Row],[Id]],Rabati!B:C,2,0),0)</f>
        <v>20</v>
      </c>
      <c r="F3665">
        <v>32</v>
      </c>
      <c r="G3665" t="str">
        <f>VLOOKUP(Table_ExternalData_15[[#This Row],[Id]],'Blagovna izdelek'!A:C,3,0)</f>
        <v>Digitus</v>
      </c>
      <c r="H3665">
        <f>Table_ExternalData_15[[#This Row],[Rabat]]*0.2</f>
        <v>4</v>
      </c>
      <c r="I3665" s="2">
        <f>Table_ExternalData_15[[#This Row],[Price]]-(Table_ExternalData_15[[#This Row],[Price]]*Table_ExternalData_15[[#This Row],[BB rabat]])/100</f>
        <v>5.8079999999999998</v>
      </c>
      <c r="J3665" s="2">
        <f>Table_ExternalData_15[[#This Row],[BB cena]]*Table_ExternalData_15[[#Headers],[1,22]]</f>
        <v>7.0857599999999996</v>
      </c>
      <c r="K3665" s="2">
        <f>Table_ExternalData_15[[#This Row],[Price]]*Table_ExternalData_15[[#Headers],[1,22]]</f>
        <v>7.3809999999999993</v>
      </c>
      <c r="L3665" s="7">
        <f>IF(G3665="White Shark",E3665*0.5,IF(G3665="Sbox",E3665*0.5,IF(G3665="Tenda",E3665*0.5,E3665*0.2)))/100</f>
        <v>0.04</v>
      </c>
      <c r="M3665" s="2">
        <f>Table_ExternalData_15[[#This Row],[Price]]-Table_ExternalData_15[[#This Row],[Price]]*Table_ExternalData_15[[#This Row],[extra popust]]</f>
        <v>5.8079999999999998</v>
      </c>
      <c r="N3665" s="2">
        <f>IF(M3665&lt;I3665,M3665,I3665)</f>
        <v>5.8079999999999998</v>
      </c>
      <c r="O3665" s="12" t="str">
        <f>IF(N3665&lt;I3665,$U$1," ")</f>
        <v xml:space="preserve"> </v>
      </c>
      <c r="P3665" s="12" t="str">
        <f>IFERROR((O3665+30)," ")</f>
        <v xml:space="preserve"> </v>
      </c>
      <c r="Q3665" s="2">
        <f ca="1">IF(O3665=$U$1,N3665,"0")*1.22</f>
        <v>0</v>
      </c>
    </row>
    <row r="3666" spans="1:17" x14ac:dyDescent="0.25">
      <c r="A3666" t="s">
        <v>2070</v>
      </c>
      <c r="B3666" t="s">
        <v>2069</v>
      </c>
      <c r="C3666">
        <v>8264</v>
      </c>
      <c r="D3666">
        <v>6.25</v>
      </c>
      <c r="E3666">
        <f>IFERROR(VLOOKUP(Table_ExternalData_15[[#This Row],[Id]],Rabati!B:C,2,0),0)</f>
        <v>20</v>
      </c>
      <c r="F3666">
        <v>0</v>
      </c>
      <c r="G3666" t="str">
        <f>VLOOKUP(Table_ExternalData_15[[#This Row],[Id]],'Blagovna izdelek'!A:C,3,0)</f>
        <v>Digitus</v>
      </c>
      <c r="H3666">
        <f>Table_ExternalData_15[[#This Row],[Rabat]]*0.2</f>
        <v>4</v>
      </c>
      <c r="I3666" s="2">
        <f>Table_ExternalData_15[[#This Row],[Price]]-(Table_ExternalData_15[[#This Row],[Price]]*Table_ExternalData_15[[#This Row],[BB rabat]])/100</f>
        <v>6</v>
      </c>
      <c r="J3666" s="2">
        <f>Table_ExternalData_15[[#This Row],[BB cena]]*Table_ExternalData_15[[#Headers],[1,22]]</f>
        <v>7.32</v>
      </c>
      <c r="K3666" s="2">
        <f>Table_ExternalData_15[[#This Row],[Price]]*Table_ExternalData_15[[#Headers],[1,22]]</f>
        <v>7.625</v>
      </c>
      <c r="L3666" s="7">
        <f>IF(G3666="White Shark",E3666*0.5,IF(G3666="Sbox",E3666*0.5,IF(G3666="Tenda",E3666*0.5,E3666*0.2)))/100</f>
        <v>0.04</v>
      </c>
      <c r="M3666" s="2">
        <f>Table_ExternalData_15[[#This Row],[Price]]-Table_ExternalData_15[[#This Row],[Price]]*Table_ExternalData_15[[#This Row],[extra popust]]</f>
        <v>6</v>
      </c>
      <c r="N3666" s="2">
        <f>IF(M3666&lt;I3666,M3666,I3666)</f>
        <v>6</v>
      </c>
      <c r="O3666" s="12" t="str">
        <f>IF(N3666&lt;I3666,$U$1," ")</f>
        <v xml:space="preserve"> </v>
      </c>
      <c r="P3666" s="12" t="str">
        <f>IFERROR((O3666+30)," ")</f>
        <v xml:space="preserve"> </v>
      </c>
      <c r="Q3666" s="2">
        <f ca="1">IF(O3666=$U$1,N3666,"0")*1.22</f>
        <v>0</v>
      </c>
    </row>
    <row r="3667" spans="1:17" x14ac:dyDescent="0.25">
      <c r="A3667" t="s">
        <v>2072</v>
      </c>
      <c r="B3667" t="s">
        <v>2071</v>
      </c>
      <c r="C3667">
        <v>8265</v>
      </c>
      <c r="D3667">
        <v>10.49</v>
      </c>
      <c r="E3667">
        <f>IFERROR(VLOOKUP(Table_ExternalData_15[[#This Row],[Id]],Rabati!B:C,2,0),0)</f>
        <v>20</v>
      </c>
      <c r="F3667">
        <v>45</v>
      </c>
      <c r="G3667" t="str">
        <f>VLOOKUP(Table_ExternalData_15[[#This Row],[Id]],'Blagovna izdelek'!A:C,3,0)</f>
        <v>Digitus</v>
      </c>
      <c r="H3667">
        <f>Table_ExternalData_15[[#This Row],[Rabat]]*0.2</f>
        <v>4</v>
      </c>
      <c r="I3667" s="2">
        <f>Table_ExternalData_15[[#This Row],[Price]]-(Table_ExternalData_15[[#This Row],[Price]]*Table_ExternalData_15[[#This Row],[BB rabat]])/100</f>
        <v>10.070399999999999</v>
      </c>
      <c r="J3667" s="2">
        <f>Table_ExternalData_15[[#This Row],[BB cena]]*Table_ExternalData_15[[#Headers],[1,22]]</f>
        <v>12.285887999999998</v>
      </c>
      <c r="K3667" s="2">
        <f>Table_ExternalData_15[[#This Row],[Price]]*Table_ExternalData_15[[#Headers],[1,22]]</f>
        <v>12.797800000000001</v>
      </c>
      <c r="L3667" s="7">
        <f>IF(G3667="White Shark",E3667*0.5,IF(G3667="Sbox",E3667*0.5,IF(G3667="Tenda",E3667*0.5,E3667*0.2)))/100</f>
        <v>0.04</v>
      </c>
      <c r="M3667" s="2">
        <f>Table_ExternalData_15[[#This Row],[Price]]-Table_ExternalData_15[[#This Row],[Price]]*Table_ExternalData_15[[#This Row],[extra popust]]</f>
        <v>10.070399999999999</v>
      </c>
      <c r="N3667" s="2">
        <f>IF(M3667&lt;I3667,M3667,I3667)</f>
        <v>10.070399999999999</v>
      </c>
      <c r="O3667" s="12" t="str">
        <f>IF(N3667&lt;I3667,$U$1," ")</f>
        <v xml:space="preserve"> </v>
      </c>
      <c r="P3667" s="12" t="str">
        <f>IFERROR((O3667+30)," ")</f>
        <v xml:space="preserve"> </v>
      </c>
      <c r="Q3667" s="2">
        <f ca="1">IF(O3667=$U$1,N3667,"0")*1.22</f>
        <v>0</v>
      </c>
    </row>
    <row r="3668" spans="1:17" x14ac:dyDescent="0.25">
      <c r="A3668" t="s">
        <v>2078</v>
      </c>
      <c r="B3668" t="s">
        <v>2077</v>
      </c>
      <c r="C3668">
        <v>8268</v>
      </c>
      <c r="D3668">
        <v>4.84</v>
      </c>
      <c r="E3668">
        <f>IFERROR(VLOOKUP(Table_ExternalData_15[[#This Row],[Id]],Rabati!B:C,2,0),0)</f>
        <v>20</v>
      </c>
      <c r="F3668">
        <v>0</v>
      </c>
      <c r="G3668" t="str">
        <f>VLOOKUP(Table_ExternalData_15[[#This Row],[Id]],'Blagovna izdelek'!A:C,3,0)</f>
        <v>Digitus</v>
      </c>
      <c r="H3668">
        <f>Table_ExternalData_15[[#This Row],[Rabat]]*0.2</f>
        <v>4</v>
      </c>
      <c r="I3668" s="2">
        <f>Table_ExternalData_15[[#This Row],[Price]]-(Table_ExternalData_15[[#This Row],[Price]]*Table_ExternalData_15[[#This Row],[BB rabat]])/100</f>
        <v>4.6463999999999999</v>
      </c>
      <c r="J3668" s="2">
        <f>Table_ExternalData_15[[#This Row],[BB cena]]*Table_ExternalData_15[[#Headers],[1,22]]</f>
        <v>5.6686079999999999</v>
      </c>
      <c r="K3668" s="2">
        <f>Table_ExternalData_15[[#This Row],[Price]]*Table_ExternalData_15[[#Headers],[1,22]]</f>
        <v>5.9047999999999998</v>
      </c>
      <c r="L3668" s="7">
        <f>IF(G3668="White Shark",E3668*0.5,IF(G3668="Sbox",E3668*0.5,IF(G3668="Tenda",E3668*0.5,E3668*0.2)))/100</f>
        <v>0.04</v>
      </c>
      <c r="M3668" s="2">
        <f>Table_ExternalData_15[[#This Row],[Price]]-Table_ExternalData_15[[#This Row],[Price]]*Table_ExternalData_15[[#This Row],[extra popust]]</f>
        <v>4.6463999999999999</v>
      </c>
      <c r="N3668" s="2">
        <f>IF(M3668&lt;I3668,M3668,I3668)</f>
        <v>4.6463999999999999</v>
      </c>
      <c r="O3668" s="12" t="str">
        <f>IF(N3668&lt;I3668,$U$1," ")</f>
        <v xml:space="preserve"> </v>
      </c>
      <c r="P3668" s="12" t="str">
        <f>IFERROR((O3668+30)," ")</f>
        <v xml:space="preserve"> </v>
      </c>
      <c r="Q3668" s="2">
        <f ca="1">IF(O3668=$U$1,N3668,"0")*1.22</f>
        <v>0</v>
      </c>
    </row>
    <row r="3669" spans="1:17" x14ac:dyDescent="0.25">
      <c r="A3669" t="s">
        <v>2080</v>
      </c>
      <c r="B3669" t="s">
        <v>2079</v>
      </c>
      <c r="C3669">
        <v>8269</v>
      </c>
      <c r="D3669">
        <v>5.15</v>
      </c>
      <c r="E3669">
        <f>IFERROR(VLOOKUP(Table_ExternalData_15[[#This Row],[Id]],Rabati!B:C,2,0),0)</f>
        <v>20</v>
      </c>
      <c r="F3669">
        <v>0</v>
      </c>
      <c r="G3669" t="str">
        <f>VLOOKUP(Table_ExternalData_15[[#This Row],[Id]],'Blagovna izdelek'!A:C,3,0)</f>
        <v>Digitus</v>
      </c>
      <c r="H3669">
        <f>Table_ExternalData_15[[#This Row],[Rabat]]*0.2</f>
        <v>4</v>
      </c>
      <c r="I3669" s="2">
        <f>Table_ExternalData_15[[#This Row],[Price]]-(Table_ExternalData_15[[#This Row],[Price]]*Table_ExternalData_15[[#This Row],[BB rabat]])/100</f>
        <v>4.944</v>
      </c>
      <c r="J3669" s="2">
        <f>Table_ExternalData_15[[#This Row],[BB cena]]*Table_ExternalData_15[[#Headers],[1,22]]</f>
        <v>6.0316799999999997</v>
      </c>
      <c r="K3669" s="2">
        <f>Table_ExternalData_15[[#This Row],[Price]]*Table_ExternalData_15[[#Headers],[1,22]]</f>
        <v>6.2830000000000004</v>
      </c>
      <c r="L3669" s="7">
        <f>IF(G3669="White Shark",E3669*0.5,IF(G3669="Sbox",E3669*0.5,IF(G3669="Tenda",E3669*0.5,E3669*0.2)))/100</f>
        <v>0.04</v>
      </c>
      <c r="M3669" s="2">
        <f>Table_ExternalData_15[[#This Row],[Price]]-Table_ExternalData_15[[#This Row],[Price]]*Table_ExternalData_15[[#This Row],[extra popust]]</f>
        <v>4.944</v>
      </c>
      <c r="N3669" s="2">
        <f>IF(M3669&lt;I3669,M3669,I3669)</f>
        <v>4.944</v>
      </c>
      <c r="O3669" s="12" t="str">
        <f>IF(N3669&lt;I3669,$U$1," ")</f>
        <v xml:space="preserve"> </v>
      </c>
      <c r="P3669" s="12" t="str">
        <f>IFERROR((O3669+30)," ")</f>
        <v xml:space="preserve"> </v>
      </c>
      <c r="Q3669" s="2">
        <f ca="1">IF(O3669=$U$1,N3669,"0")*1.22</f>
        <v>0</v>
      </c>
    </row>
    <row r="3670" spans="1:17" x14ac:dyDescent="0.25">
      <c r="A3670" t="s">
        <v>2082</v>
      </c>
      <c r="B3670" t="s">
        <v>2081</v>
      </c>
      <c r="C3670">
        <v>8270</v>
      </c>
      <c r="D3670">
        <v>5.61</v>
      </c>
      <c r="E3670">
        <f>IFERROR(VLOOKUP(Table_ExternalData_15[[#This Row],[Id]],Rabati!B:C,2,0),0)</f>
        <v>20</v>
      </c>
      <c r="F3670">
        <v>0</v>
      </c>
      <c r="G3670" t="str">
        <f>VLOOKUP(Table_ExternalData_15[[#This Row],[Id]],'Blagovna izdelek'!A:C,3,0)</f>
        <v>Digitus</v>
      </c>
      <c r="H3670">
        <f>Table_ExternalData_15[[#This Row],[Rabat]]*0.2</f>
        <v>4</v>
      </c>
      <c r="I3670" s="2">
        <f>Table_ExternalData_15[[#This Row],[Price]]-(Table_ExternalData_15[[#This Row],[Price]]*Table_ExternalData_15[[#This Row],[BB rabat]])/100</f>
        <v>5.3856000000000002</v>
      </c>
      <c r="J3670" s="2">
        <f>Table_ExternalData_15[[#This Row],[BB cena]]*Table_ExternalData_15[[#Headers],[1,22]]</f>
        <v>6.5704320000000003</v>
      </c>
      <c r="K3670" s="2">
        <f>Table_ExternalData_15[[#This Row],[Price]]*Table_ExternalData_15[[#Headers],[1,22]]</f>
        <v>6.8441999999999998</v>
      </c>
      <c r="L3670" s="7">
        <f>IF(G3670="White Shark",E3670*0.5,IF(G3670="Sbox",E3670*0.5,IF(G3670="Tenda",E3670*0.5,E3670*0.2)))/100</f>
        <v>0.04</v>
      </c>
      <c r="M3670" s="2">
        <f>Table_ExternalData_15[[#This Row],[Price]]-Table_ExternalData_15[[#This Row],[Price]]*Table_ExternalData_15[[#This Row],[extra popust]]</f>
        <v>5.3856000000000002</v>
      </c>
      <c r="N3670" s="2">
        <f>IF(M3670&lt;I3670,M3670,I3670)</f>
        <v>5.3856000000000002</v>
      </c>
      <c r="O3670" s="12" t="str">
        <f>IF(N3670&lt;I3670,$U$1," ")</f>
        <v xml:space="preserve"> </v>
      </c>
      <c r="P3670" s="12" t="str">
        <f>IFERROR((O3670+30)," ")</f>
        <v xml:space="preserve"> </v>
      </c>
      <c r="Q3670" s="2">
        <f ca="1">IF(O3670=$U$1,N3670,"0")*1.22</f>
        <v>0</v>
      </c>
    </row>
    <row r="3671" spans="1:17" x14ac:dyDescent="0.25">
      <c r="A3671" t="s">
        <v>2084</v>
      </c>
      <c r="B3671" t="s">
        <v>2083</v>
      </c>
      <c r="C3671">
        <v>8271</v>
      </c>
      <c r="D3671">
        <v>8.18</v>
      </c>
      <c r="E3671">
        <f>IFERROR(VLOOKUP(Table_ExternalData_15[[#This Row],[Id]],Rabati!B:C,2,0),0)</f>
        <v>20</v>
      </c>
      <c r="F3671">
        <v>1</v>
      </c>
      <c r="G3671" t="str">
        <f>VLOOKUP(Table_ExternalData_15[[#This Row],[Id]],'Blagovna izdelek'!A:C,3,0)</f>
        <v>Digitus</v>
      </c>
      <c r="H3671">
        <f>Table_ExternalData_15[[#This Row],[Rabat]]*0.2</f>
        <v>4</v>
      </c>
      <c r="I3671" s="2">
        <f>Table_ExternalData_15[[#This Row],[Price]]-(Table_ExternalData_15[[#This Row],[Price]]*Table_ExternalData_15[[#This Row],[BB rabat]])/100</f>
        <v>7.8527999999999993</v>
      </c>
      <c r="J3671" s="2">
        <f>Table_ExternalData_15[[#This Row],[BB cena]]*Table_ExternalData_15[[#Headers],[1,22]]</f>
        <v>9.5804159999999996</v>
      </c>
      <c r="K3671" s="2">
        <f>Table_ExternalData_15[[#This Row],[Price]]*Table_ExternalData_15[[#Headers],[1,22]]</f>
        <v>9.9795999999999996</v>
      </c>
      <c r="L3671" s="7">
        <f>IF(G3671="White Shark",E3671*0.5,IF(G3671="Sbox",E3671*0.5,IF(G3671="Tenda",E3671*0.5,E3671*0.2)))/100</f>
        <v>0.04</v>
      </c>
      <c r="M3671" s="2">
        <f>Table_ExternalData_15[[#This Row],[Price]]-Table_ExternalData_15[[#This Row],[Price]]*Table_ExternalData_15[[#This Row],[extra popust]]</f>
        <v>7.8527999999999993</v>
      </c>
      <c r="N3671" s="2">
        <f>IF(M3671&lt;I3671,M3671,I3671)</f>
        <v>7.8527999999999993</v>
      </c>
      <c r="O3671" s="12" t="str">
        <f>IF(N3671&lt;I3671,$U$1," ")</f>
        <v xml:space="preserve"> </v>
      </c>
      <c r="P3671" s="12" t="str">
        <f>IFERROR((O3671+30)," ")</f>
        <v xml:space="preserve"> </v>
      </c>
      <c r="Q3671" s="2">
        <f ca="1">IF(O3671=$U$1,N3671,"0")*1.22</f>
        <v>0</v>
      </c>
    </row>
    <row r="3672" spans="1:17" x14ac:dyDescent="0.25">
      <c r="A3672" t="s">
        <v>2086</v>
      </c>
      <c r="B3672" t="s">
        <v>2085</v>
      </c>
      <c r="C3672">
        <v>8272</v>
      </c>
      <c r="D3672">
        <v>9.89</v>
      </c>
      <c r="E3672">
        <f>IFERROR(VLOOKUP(Table_ExternalData_15[[#This Row],[Id]],Rabati!B:C,2,0),0)</f>
        <v>20</v>
      </c>
      <c r="F3672">
        <v>0</v>
      </c>
      <c r="G3672" t="str">
        <f>VLOOKUP(Table_ExternalData_15[[#This Row],[Id]],'Blagovna izdelek'!A:C,3,0)</f>
        <v>Digitus</v>
      </c>
      <c r="H3672">
        <f>Table_ExternalData_15[[#This Row],[Rabat]]*0.2</f>
        <v>4</v>
      </c>
      <c r="I3672" s="2">
        <f>Table_ExternalData_15[[#This Row],[Price]]-(Table_ExternalData_15[[#This Row],[Price]]*Table_ExternalData_15[[#This Row],[BB rabat]])/100</f>
        <v>9.4944000000000006</v>
      </c>
      <c r="J3672" s="2">
        <f>Table_ExternalData_15[[#This Row],[BB cena]]*Table_ExternalData_15[[#Headers],[1,22]]</f>
        <v>11.583168000000001</v>
      </c>
      <c r="K3672" s="2">
        <f>Table_ExternalData_15[[#This Row],[Price]]*Table_ExternalData_15[[#Headers],[1,22]]</f>
        <v>12.065800000000001</v>
      </c>
      <c r="L3672" s="7">
        <f>IF(G3672="White Shark",E3672*0.5,IF(G3672="Sbox",E3672*0.5,IF(G3672="Tenda",E3672*0.5,E3672*0.2)))/100</f>
        <v>0.04</v>
      </c>
      <c r="M3672" s="2">
        <f>Table_ExternalData_15[[#This Row],[Price]]-Table_ExternalData_15[[#This Row],[Price]]*Table_ExternalData_15[[#This Row],[extra popust]]</f>
        <v>9.4944000000000006</v>
      </c>
      <c r="N3672" s="2">
        <f>IF(M3672&lt;I3672,M3672,I3672)</f>
        <v>9.4944000000000006</v>
      </c>
      <c r="O3672" s="12" t="str">
        <f>IF(N3672&lt;I3672,$U$1," ")</f>
        <v xml:space="preserve"> </v>
      </c>
      <c r="P3672" s="12" t="str">
        <f>IFERROR((O3672+30)," ")</f>
        <v xml:space="preserve"> </v>
      </c>
      <c r="Q3672" s="2">
        <f ca="1">IF(O3672=$U$1,N3672,"0")*1.22</f>
        <v>0</v>
      </c>
    </row>
    <row r="3673" spans="1:17" x14ac:dyDescent="0.25">
      <c r="A3673" t="s">
        <v>2088</v>
      </c>
      <c r="B3673" t="s">
        <v>2087</v>
      </c>
      <c r="C3673">
        <v>8273</v>
      </c>
      <c r="D3673">
        <v>9.15</v>
      </c>
      <c r="E3673">
        <f>IFERROR(VLOOKUP(Table_ExternalData_15[[#This Row],[Id]],Rabati!B:C,2,0),0)</f>
        <v>20</v>
      </c>
      <c r="F3673">
        <v>0</v>
      </c>
      <c r="G3673" t="str">
        <f>VLOOKUP(Table_ExternalData_15[[#This Row],[Id]],'Blagovna izdelek'!A:C,3,0)</f>
        <v>Digitus</v>
      </c>
      <c r="H3673">
        <f>Table_ExternalData_15[[#This Row],[Rabat]]*0.2</f>
        <v>4</v>
      </c>
      <c r="I3673" s="2">
        <f>Table_ExternalData_15[[#This Row],[Price]]-(Table_ExternalData_15[[#This Row],[Price]]*Table_ExternalData_15[[#This Row],[BB rabat]])/100</f>
        <v>8.7840000000000007</v>
      </c>
      <c r="J3673" s="2">
        <f>Table_ExternalData_15[[#This Row],[BB cena]]*Table_ExternalData_15[[#Headers],[1,22]]</f>
        <v>10.716480000000001</v>
      </c>
      <c r="K3673" s="2">
        <f>Table_ExternalData_15[[#This Row],[Price]]*Table_ExternalData_15[[#Headers],[1,22]]</f>
        <v>11.163</v>
      </c>
      <c r="L3673" s="7">
        <f>IF(G3673="White Shark",E3673*0.5,IF(G3673="Sbox",E3673*0.5,IF(G3673="Tenda",E3673*0.5,E3673*0.2)))/100</f>
        <v>0.04</v>
      </c>
      <c r="M3673" s="2">
        <f>Table_ExternalData_15[[#This Row],[Price]]-Table_ExternalData_15[[#This Row],[Price]]*Table_ExternalData_15[[#This Row],[extra popust]]</f>
        <v>8.7840000000000007</v>
      </c>
      <c r="N3673" s="2">
        <f>IF(M3673&lt;I3673,M3673,I3673)</f>
        <v>8.7840000000000007</v>
      </c>
      <c r="O3673" s="12" t="str">
        <f>IF(N3673&lt;I3673,$U$1," ")</f>
        <v xml:space="preserve"> </v>
      </c>
      <c r="P3673" s="12" t="str">
        <f>IFERROR((O3673+30)," ")</f>
        <v xml:space="preserve"> </v>
      </c>
      <c r="Q3673" s="2">
        <f ca="1">IF(O3673=$U$1,N3673,"0")*1.22</f>
        <v>0</v>
      </c>
    </row>
    <row r="3674" spans="1:17" x14ac:dyDescent="0.25">
      <c r="A3674" t="s">
        <v>2090</v>
      </c>
      <c r="B3674" t="s">
        <v>2089</v>
      </c>
      <c r="C3674">
        <v>8274</v>
      </c>
      <c r="D3674">
        <v>4.5999999999999996</v>
      </c>
      <c r="E3674">
        <f>IFERROR(VLOOKUP(Table_ExternalData_15[[#This Row],[Id]],Rabati!B:C,2,0),0)</f>
        <v>20</v>
      </c>
      <c r="F3674">
        <v>24</v>
      </c>
      <c r="G3674" t="str">
        <f>VLOOKUP(Table_ExternalData_15[[#This Row],[Id]],'Blagovna izdelek'!A:C,3,0)</f>
        <v>Digitus</v>
      </c>
      <c r="H3674">
        <f>Table_ExternalData_15[[#This Row],[Rabat]]*0.2</f>
        <v>4</v>
      </c>
      <c r="I3674" s="2">
        <f>Table_ExternalData_15[[#This Row],[Price]]-(Table_ExternalData_15[[#This Row],[Price]]*Table_ExternalData_15[[#This Row],[BB rabat]])/100</f>
        <v>4.4159999999999995</v>
      </c>
      <c r="J3674" s="2">
        <f>Table_ExternalData_15[[#This Row],[BB cena]]*Table_ExternalData_15[[#Headers],[1,22]]</f>
        <v>5.3875199999999994</v>
      </c>
      <c r="K3674" s="2">
        <f>Table_ExternalData_15[[#This Row],[Price]]*Table_ExternalData_15[[#Headers],[1,22]]</f>
        <v>5.6119999999999992</v>
      </c>
      <c r="L3674" s="7">
        <f>IF(G3674="White Shark",E3674*0.5,IF(G3674="Sbox",E3674*0.5,IF(G3674="Tenda",E3674*0.5,E3674*0.2)))/100</f>
        <v>0.04</v>
      </c>
      <c r="M3674" s="2">
        <f>Table_ExternalData_15[[#This Row],[Price]]-Table_ExternalData_15[[#This Row],[Price]]*Table_ExternalData_15[[#This Row],[extra popust]]</f>
        <v>4.4159999999999995</v>
      </c>
      <c r="N3674" s="2">
        <f>IF(M3674&lt;I3674,M3674,I3674)</f>
        <v>4.4159999999999995</v>
      </c>
      <c r="O3674" s="12" t="str">
        <f>IF(N3674&lt;I3674,$U$1," ")</f>
        <v xml:space="preserve"> </v>
      </c>
      <c r="P3674" s="12" t="str">
        <f>IFERROR((O3674+30)," ")</f>
        <v xml:space="preserve"> </v>
      </c>
      <c r="Q3674" s="2">
        <f ca="1">IF(O3674=$U$1,N3674,"0")*1.22</f>
        <v>0</v>
      </c>
    </row>
    <row r="3675" spans="1:17" x14ac:dyDescent="0.25">
      <c r="A3675" t="s">
        <v>2092</v>
      </c>
      <c r="B3675" t="s">
        <v>2091</v>
      </c>
      <c r="C3675">
        <v>8275</v>
      </c>
      <c r="D3675">
        <v>5.0999999999999996</v>
      </c>
      <c r="E3675">
        <f>IFERROR(VLOOKUP(Table_ExternalData_15[[#This Row],[Id]],Rabati!B:C,2,0),0)</f>
        <v>20</v>
      </c>
      <c r="F3675">
        <v>21</v>
      </c>
      <c r="G3675" t="str">
        <f>VLOOKUP(Table_ExternalData_15[[#This Row],[Id]],'Blagovna izdelek'!A:C,3,0)</f>
        <v>Digitus</v>
      </c>
      <c r="H3675">
        <f>Table_ExternalData_15[[#This Row],[Rabat]]*0.2</f>
        <v>4</v>
      </c>
      <c r="I3675" s="2">
        <f>Table_ExternalData_15[[#This Row],[Price]]-(Table_ExternalData_15[[#This Row],[Price]]*Table_ExternalData_15[[#This Row],[BB rabat]])/100</f>
        <v>4.8959999999999999</v>
      </c>
      <c r="J3675" s="2">
        <f>Table_ExternalData_15[[#This Row],[BB cena]]*Table_ExternalData_15[[#Headers],[1,22]]</f>
        <v>5.9731199999999998</v>
      </c>
      <c r="K3675" s="2">
        <f>Table_ExternalData_15[[#This Row],[Price]]*Table_ExternalData_15[[#Headers],[1,22]]</f>
        <v>6.2219999999999995</v>
      </c>
      <c r="L3675" s="7">
        <f>IF(G3675="White Shark",E3675*0.5,IF(G3675="Sbox",E3675*0.5,IF(G3675="Tenda",E3675*0.5,E3675*0.2)))/100</f>
        <v>0.04</v>
      </c>
      <c r="M3675" s="2">
        <f>Table_ExternalData_15[[#This Row],[Price]]-Table_ExternalData_15[[#This Row],[Price]]*Table_ExternalData_15[[#This Row],[extra popust]]</f>
        <v>4.8959999999999999</v>
      </c>
      <c r="N3675" s="2">
        <f>IF(M3675&lt;I3675,M3675,I3675)</f>
        <v>4.8959999999999999</v>
      </c>
      <c r="O3675" s="12" t="str">
        <f>IF(N3675&lt;I3675,$U$1," ")</f>
        <v xml:space="preserve"> </v>
      </c>
      <c r="P3675" s="12" t="str">
        <f>IFERROR((O3675+30)," ")</f>
        <v xml:space="preserve"> </v>
      </c>
      <c r="Q3675" s="2">
        <f ca="1">IF(O3675=$U$1,N3675,"0")*1.22</f>
        <v>0</v>
      </c>
    </row>
    <row r="3676" spans="1:17" x14ac:dyDescent="0.25">
      <c r="A3676" t="s">
        <v>2094</v>
      </c>
      <c r="B3676" t="s">
        <v>2093</v>
      </c>
      <c r="C3676">
        <v>8276</v>
      </c>
      <c r="D3676">
        <v>6.18</v>
      </c>
      <c r="E3676">
        <f>IFERROR(VLOOKUP(Table_ExternalData_15[[#This Row],[Id]],Rabati!B:C,2,0),0)</f>
        <v>20</v>
      </c>
      <c r="F3676">
        <v>2</v>
      </c>
      <c r="G3676" t="str">
        <f>VLOOKUP(Table_ExternalData_15[[#This Row],[Id]],'Blagovna izdelek'!A:C,3,0)</f>
        <v>Digitus</v>
      </c>
      <c r="H3676">
        <f>Table_ExternalData_15[[#This Row],[Rabat]]*0.2</f>
        <v>4</v>
      </c>
      <c r="I3676" s="2">
        <f>Table_ExternalData_15[[#This Row],[Price]]-(Table_ExternalData_15[[#This Row],[Price]]*Table_ExternalData_15[[#This Row],[BB rabat]])/100</f>
        <v>5.9327999999999994</v>
      </c>
      <c r="J3676" s="2">
        <f>Table_ExternalData_15[[#This Row],[BB cena]]*Table_ExternalData_15[[#Headers],[1,22]]</f>
        <v>7.2380159999999991</v>
      </c>
      <c r="K3676" s="2">
        <f>Table_ExternalData_15[[#This Row],[Price]]*Table_ExternalData_15[[#Headers],[1,22]]</f>
        <v>7.5395999999999992</v>
      </c>
      <c r="L3676" s="7">
        <f>IF(G3676="White Shark",E3676*0.5,IF(G3676="Sbox",E3676*0.5,IF(G3676="Tenda",E3676*0.5,E3676*0.2)))/100</f>
        <v>0.04</v>
      </c>
      <c r="M3676" s="2">
        <f>Table_ExternalData_15[[#This Row],[Price]]-Table_ExternalData_15[[#This Row],[Price]]*Table_ExternalData_15[[#This Row],[extra popust]]</f>
        <v>5.9327999999999994</v>
      </c>
      <c r="N3676" s="2">
        <f>IF(M3676&lt;I3676,M3676,I3676)</f>
        <v>5.9327999999999994</v>
      </c>
      <c r="O3676" s="12" t="str">
        <f>IF(N3676&lt;I3676,$U$1," ")</f>
        <v xml:space="preserve"> </v>
      </c>
      <c r="P3676" s="12" t="str">
        <f>IFERROR((O3676+30)," ")</f>
        <v xml:space="preserve"> </v>
      </c>
      <c r="Q3676" s="2">
        <f ca="1">IF(O3676=$U$1,N3676,"0")*1.22</f>
        <v>0</v>
      </c>
    </row>
    <row r="3677" spans="1:17" x14ac:dyDescent="0.25">
      <c r="A3677" t="s">
        <v>2096</v>
      </c>
      <c r="B3677" t="s">
        <v>2095</v>
      </c>
      <c r="C3677">
        <v>8277</v>
      </c>
      <c r="D3677">
        <v>5.5</v>
      </c>
      <c r="E3677">
        <f>IFERROR(VLOOKUP(Table_ExternalData_15[[#This Row],[Id]],Rabati!B:C,2,0),0)</f>
        <v>20</v>
      </c>
      <c r="F3677">
        <v>0</v>
      </c>
      <c r="G3677" t="str">
        <f>VLOOKUP(Table_ExternalData_15[[#This Row],[Id]],'Blagovna izdelek'!A:C,3,0)</f>
        <v>Digitus</v>
      </c>
      <c r="H3677">
        <f>Table_ExternalData_15[[#This Row],[Rabat]]*0.2</f>
        <v>4</v>
      </c>
      <c r="I3677" s="2">
        <f>Table_ExternalData_15[[#This Row],[Price]]-(Table_ExternalData_15[[#This Row],[Price]]*Table_ExternalData_15[[#This Row],[BB rabat]])/100</f>
        <v>5.28</v>
      </c>
      <c r="J3677" s="2">
        <f>Table_ExternalData_15[[#This Row],[BB cena]]*Table_ExternalData_15[[#Headers],[1,22]]</f>
        <v>6.4416000000000002</v>
      </c>
      <c r="K3677" s="2">
        <f>Table_ExternalData_15[[#This Row],[Price]]*Table_ExternalData_15[[#Headers],[1,22]]</f>
        <v>6.71</v>
      </c>
      <c r="L3677" s="7">
        <f>IF(G3677="White Shark",E3677*0.5,IF(G3677="Sbox",E3677*0.5,IF(G3677="Tenda",E3677*0.5,E3677*0.2)))/100</f>
        <v>0.04</v>
      </c>
      <c r="M3677" s="2">
        <f>Table_ExternalData_15[[#This Row],[Price]]-Table_ExternalData_15[[#This Row],[Price]]*Table_ExternalData_15[[#This Row],[extra popust]]</f>
        <v>5.28</v>
      </c>
      <c r="N3677" s="2">
        <f>IF(M3677&lt;I3677,M3677,I3677)</f>
        <v>5.28</v>
      </c>
      <c r="O3677" s="12" t="str">
        <f>IF(N3677&lt;I3677,$U$1," ")</f>
        <v xml:space="preserve"> </v>
      </c>
      <c r="P3677" s="12" t="str">
        <f>IFERROR((O3677+30)," ")</f>
        <v xml:space="preserve"> </v>
      </c>
      <c r="Q3677" s="2">
        <f ca="1">IF(O3677=$U$1,N3677,"0")*1.22</f>
        <v>0</v>
      </c>
    </row>
    <row r="3678" spans="1:17" x14ac:dyDescent="0.25">
      <c r="A3678" t="s">
        <v>2098</v>
      </c>
      <c r="B3678" t="s">
        <v>2097</v>
      </c>
      <c r="C3678">
        <v>8278</v>
      </c>
      <c r="D3678">
        <v>7.43</v>
      </c>
      <c r="E3678">
        <f>IFERROR(VLOOKUP(Table_ExternalData_15[[#This Row],[Id]],Rabati!B:C,2,0),0)</f>
        <v>20</v>
      </c>
      <c r="F3678">
        <v>0</v>
      </c>
      <c r="G3678" t="str">
        <f>VLOOKUP(Table_ExternalData_15[[#This Row],[Id]],'Blagovna izdelek'!A:C,3,0)</f>
        <v>Digitus</v>
      </c>
      <c r="H3678">
        <f>Table_ExternalData_15[[#This Row],[Rabat]]*0.2</f>
        <v>4</v>
      </c>
      <c r="I3678" s="2">
        <f>Table_ExternalData_15[[#This Row],[Price]]-(Table_ExternalData_15[[#This Row],[Price]]*Table_ExternalData_15[[#This Row],[BB rabat]])/100</f>
        <v>7.1327999999999996</v>
      </c>
      <c r="J3678" s="2">
        <f>Table_ExternalData_15[[#This Row],[BB cena]]*Table_ExternalData_15[[#Headers],[1,22]]</f>
        <v>8.7020159999999986</v>
      </c>
      <c r="K3678" s="2">
        <f>Table_ExternalData_15[[#This Row],[Price]]*Table_ExternalData_15[[#Headers],[1,22]]</f>
        <v>9.0645999999999987</v>
      </c>
      <c r="L3678" s="7">
        <f>IF(G3678="White Shark",E3678*0.5,IF(G3678="Sbox",E3678*0.5,IF(G3678="Tenda",E3678*0.5,E3678*0.2)))/100</f>
        <v>0.04</v>
      </c>
      <c r="M3678" s="2">
        <f>Table_ExternalData_15[[#This Row],[Price]]-Table_ExternalData_15[[#This Row],[Price]]*Table_ExternalData_15[[#This Row],[extra popust]]</f>
        <v>7.1327999999999996</v>
      </c>
      <c r="N3678" s="2">
        <f>IF(M3678&lt;I3678,M3678,I3678)</f>
        <v>7.1327999999999996</v>
      </c>
      <c r="O3678" s="12" t="str">
        <f>IF(N3678&lt;I3678,$U$1," ")</f>
        <v xml:space="preserve"> </v>
      </c>
      <c r="P3678" s="12" t="str">
        <f>IFERROR((O3678+30)," ")</f>
        <v xml:space="preserve"> </v>
      </c>
      <c r="Q3678" s="2">
        <f ca="1">IF(O3678=$U$1,N3678,"0")*1.22</f>
        <v>0</v>
      </c>
    </row>
    <row r="3679" spans="1:17" x14ac:dyDescent="0.25">
      <c r="A3679" t="s">
        <v>2100</v>
      </c>
      <c r="B3679" t="s">
        <v>2099</v>
      </c>
      <c r="C3679">
        <v>8279</v>
      </c>
      <c r="D3679">
        <v>8.42</v>
      </c>
      <c r="E3679">
        <f>IFERROR(VLOOKUP(Table_ExternalData_15[[#This Row],[Id]],Rabati!B:C,2,0),0)</f>
        <v>20</v>
      </c>
      <c r="F3679">
        <v>0</v>
      </c>
      <c r="G3679" t="str">
        <f>VLOOKUP(Table_ExternalData_15[[#This Row],[Id]],'Blagovna izdelek'!A:C,3,0)</f>
        <v>Digitus</v>
      </c>
      <c r="H3679">
        <f>Table_ExternalData_15[[#This Row],[Rabat]]*0.2</f>
        <v>4</v>
      </c>
      <c r="I3679" s="2">
        <f>Table_ExternalData_15[[#This Row],[Price]]-(Table_ExternalData_15[[#This Row],[Price]]*Table_ExternalData_15[[#This Row],[BB rabat]])/100</f>
        <v>8.0831999999999997</v>
      </c>
      <c r="J3679" s="2">
        <f>Table_ExternalData_15[[#This Row],[BB cena]]*Table_ExternalData_15[[#Headers],[1,22]]</f>
        <v>9.861504</v>
      </c>
      <c r="K3679" s="2">
        <f>Table_ExternalData_15[[#This Row],[Price]]*Table_ExternalData_15[[#Headers],[1,22]]</f>
        <v>10.272399999999999</v>
      </c>
      <c r="L3679" s="7">
        <f>IF(G3679="White Shark",E3679*0.5,IF(G3679="Sbox",E3679*0.5,IF(G3679="Tenda",E3679*0.5,E3679*0.2)))/100</f>
        <v>0.04</v>
      </c>
      <c r="M3679" s="2">
        <f>Table_ExternalData_15[[#This Row],[Price]]-Table_ExternalData_15[[#This Row],[Price]]*Table_ExternalData_15[[#This Row],[extra popust]]</f>
        <v>8.0831999999999997</v>
      </c>
      <c r="N3679" s="2">
        <f>IF(M3679&lt;I3679,M3679,I3679)</f>
        <v>8.0831999999999997</v>
      </c>
      <c r="O3679" s="12" t="str">
        <f>IF(N3679&lt;I3679,$U$1," ")</f>
        <v xml:space="preserve"> </v>
      </c>
      <c r="P3679" s="12" t="str">
        <f>IFERROR((O3679+30)," ")</f>
        <v xml:space="preserve"> </v>
      </c>
      <c r="Q3679" s="2">
        <f ca="1">IF(O3679=$U$1,N3679,"0")*1.22</f>
        <v>0</v>
      </c>
    </row>
    <row r="3680" spans="1:17" x14ac:dyDescent="0.25">
      <c r="A3680" t="s">
        <v>2102</v>
      </c>
      <c r="B3680" t="s">
        <v>2101</v>
      </c>
      <c r="C3680">
        <v>8280</v>
      </c>
      <c r="D3680">
        <v>6.4</v>
      </c>
      <c r="E3680">
        <f>IFERROR(VLOOKUP(Table_ExternalData_15[[#This Row],[Id]],Rabati!B:C,2,0),0)</f>
        <v>20</v>
      </c>
      <c r="F3680">
        <v>0</v>
      </c>
      <c r="G3680" t="str">
        <f>VLOOKUP(Table_ExternalData_15[[#This Row],[Id]],'Blagovna izdelek'!A:C,3,0)</f>
        <v>Digitus</v>
      </c>
      <c r="H3680">
        <f>Table_ExternalData_15[[#This Row],[Rabat]]*0.2</f>
        <v>4</v>
      </c>
      <c r="I3680" s="2">
        <f>Table_ExternalData_15[[#This Row],[Price]]-(Table_ExternalData_15[[#This Row],[Price]]*Table_ExternalData_15[[#This Row],[BB rabat]])/100</f>
        <v>6.1440000000000001</v>
      </c>
      <c r="J3680" s="2">
        <f>Table_ExternalData_15[[#This Row],[BB cena]]*Table_ExternalData_15[[#Headers],[1,22]]</f>
        <v>7.4956800000000001</v>
      </c>
      <c r="K3680" s="2">
        <f>Table_ExternalData_15[[#This Row],[Price]]*Table_ExternalData_15[[#Headers],[1,22]]</f>
        <v>7.8079999999999998</v>
      </c>
      <c r="L3680" s="7">
        <f>IF(G3680="White Shark",E3680*0.5,IF(G3680="Sbox",E3680*0.5,IF(G3680="Tenda",E3680*0.5,E3680*0.2)))/100</f>
        <v>0.04</v>
      </c>
      <c r="M3680" s="2">
        <f>Table_ExternalData_15[[#This Row],[Price]]-Table_ExternalData_15[[#This Row],[Price]]*Table_ExternalData_15[[#This Row],[extra popust]]</f>
        <v>6.1440000000000001</v>
      </c>
      <c r="N3680" s="2">
        <f>IF(M3680&lt;I3680,M3680,I3680)</f>
        <v>6.1440000000000001</v>
      </c>
      <c r="O3680" s="12" t="str">
        <f>IF(N3680&lt;I3680,$U$1," ")</f>
        <v xml:space="preserve"> </v>
      </c>
      <c r="P3680" s="12" t="str">
        <f>IFERROR((O3680+30)," ")</f>
        <v xml:space="preserve"> </v>
      </c>
      <c r="Q3680" s="2">
        <f ca="1">IF(O3680=$U$1,N3680,"0")*1.22</f>
        <v>0</v>
      </c>
    </row>
    <row r="3681" spans="1:17" x14ac:dyDescent="0.25">
      <c r="A3681" t="s">
        <v>2104</v>
      </c>
      <c r="B3681" t="s">
        <v>2103</v>
      </c>
      <c r="C3681">
        <v>8281</v>
      </c>
      <c r="D3681">
        <v>8.91</v>
      </c>
      <c r="E3681">
        <f>IFERROR(VLOOKUP(Table_ExternalData_15[[#This Row],[Id]],Rabati!B:C,2,0),0)</f>
        <v>20</v>
      </c>
      <c r="F3681">
        <v>0</v>
      </c>
      <c r="G3681" t="str">
        <f>VLOOKUP(Table_ExternalData_15[[#This Row],[Id]],'Blagovna izdelek'!A:C,3,0)</f>
        <v>Digitus</v>
      </c>
      <c r="H3681">
        <f>Table_ExternalData_15[[#This Row],[Rabat]]*0.2</f>
        <v>4</v>
      </c>
      <c r="I3681" s="2">
        <f>Table_ExternalData_15[[#This Row],[Price]]-(Table_ExternalData_15[[#This Row],[Price]]*Table_ExternalData_15[[#This Row],[BB rabat]])/100</f>
        <v>8.5535999999999994</v>
      </c>
      <c r="J3681" s="2">
        <f>Table_ExternalData_15[[#This Row],[BB cena]]*Table_ExternalData_15[[#Headers],[1,22]]</f>
        <v>10.435391999999998</v>
      </c>
      <c r="K3681" s="2">
        <f>Table_ExternalData_15[[#This Row],[Price]]*Table_ExternalData_15[[#Headers],[1,22]]</f>
        <v>10.870200000000001</v>
      </c>
      <c r="L3681" s="7">
        <f>IF(G3681="White Shark",E3681*0.5,IF(G3681="Sbox",E3681*0.5,IF(G3681="Tenda",E3681*0.5,E3681*0.2)))/100</f>
        <v>0.04</v>
      </c>
      <c r="M3681" s="2">
        <f>Table_ExternalData_15[[#This Row],[Price]]-Table_ExternalData_15[[#This Row],[Price]]*Table_ExternalData_15[[#This Row],[extra popust]]</f>
        <v>8.5535999999999994</v>
      </c>
      <c r="N3681" s="2">
        <f>IF(M3681&lt;I3681,M3681,I3681)</f>
        <v>8.5535999999999994</v>
      </c>
      <c r="O3681" s="12" t="str">
        <f>IF(N3681&lt;I3681,$U$1," ")</f>
        <v xml:space="preserve"> </v>
      </c>
      <c r="P3681" s="12" t="str">
        <f>IFERROR((O3681+30)," ")</f>
        <v xml:space="preserve"> </v>
      </c>
      <c r="Q3681" s="2">
        <f ca="1">IF(O3681=$U$1,N3681,"0")*1.22</f>
        <v>0</v>
      </c>
    </row>
    <row r="3682" spans="1:17" x14ac:dyDescent="0.25">
      <c r="A3682" t="s">
        <v>2106</v>
      </c>
      <c r="B3682" t="s">
        <v>2105</v>
      </c>
      <c r="C3682">
        <v>8282</v>
      </c>
      <c r="D3682">
        <v>8.84</v>
      </c>
      <c r="E3682">
        <f>IFERROR(VLOOKUP(Table_ExternalData_15[[#This Row],[Id]],Rabati!B:C,2,0),0)</f>
        <v>20</v>
      </c>
      <c r="F3682">
        <v>5</v>
      </c>
      <c r="G3682" t="str">
        <f>VLOOKUP(Table_ExternalData_15[[#This Row],[Id]],'Blagovna izdelek'!A:C,3,0)</f>
        <v>Digitus</v>
      </c>
      <c r="H3682">
        <f>Table_ExternalData_15[[#This Row],[Rabat]]*0.2</f>
        <v>4</v>
      </c>
      <c r="I3682" s="2">
        <f>Table_ExternalData_15[[#This Row],[Price]]-(Table_ExternalData_15[[#This Row],[Price]]*Table_ExternalData_15[[#This Row],[BB rabat]])/100</f>
        <v>8.4863999999999997</v>
      </c>
      <c r="J3682" s="2">
        <f>Table_ExternalData_15[[#This Row],[BB cena]]*Table_ExternalData_15[[#Headers],[1,22]]</f>
        <v>10.353408</v>
      </c>
      <c r="K3682" s="2">
        <f>Table_ExternalData_15[[#This Row],[Price]]*Table_ExternalData_15[[#Headers],[1,22]]</f>
        <v>10.784799999999999</v>
      </c>
      <c r="L3682" s="7">
        <f>IF(G3682="White Shark",E3682*0.5,IF(G3682="Sbox",E3682*0.5,IF(G3682="Tenda",E3682*0.5,E3682*0.2)))/100</f>
        <v>0.04</v>
      </c>
      <c r="M3682" s="2">
        <f>Table_ExternalData_15[[#This Row],[Price]]-Table_ExternalData_15[[#This Row],[Price]]*Table_ExternalData_15[[#This Row],[extra popust]]</f>
        <v>8.4863999999999997</v>
      </c>
      <c r="N3682" s="2">
        <f>IF(M3682&lt;I3682,M3682,I3682)</f>
        <v>8.4863999999999997</v>
      </c>
      <c r="O3682" s="12" t="str">
        <f>IF(N3682&lt;I3682,$U$1," ")</f>
        <v xml:space="preserve"> </v>
      </c>
      <c r="P3682" s="12" t="str">
        <f>IFERROR((O3682+30)," ")</f>
        <v xml:space="preserve"> </v>
      </c>
      <c r="Q3682" s="2">
        <f ca="1">IF(O3682=$U$1,N3682,"0")*1.22</f>
        <v>0</v>
      </c>
    </row>
    <row r="3683" spans="1:17" x14ac:dyDescent="0.25">
      <c r="A3683" t="s">
        <v>2129</v>
      </c>
      <c r="B3683" t="s">
        <v>2128</v>
      </c>
      <c r="C3683">
        <v>8298</v>
      </c>
      <c r="D3683">
        <v>7.46</v>
      </c>
      <c r="E3683">
        <f>IFERROR(VLOOKUP(Table_ExternalData_15[[#This Row],[Id]],Rabati!B:C,2,0),0)</f>
        <v>20</v>
      </c>
      <c r="F3683">
        <v>8</v>
      </c>
      <c r="G3683" t="str">
        <f>VLOOKUP(Table_ExternalData_15[[#This Row],[Id]],'Blagovna izdelek'!A:C,3,0)</f>
        <v>Digitus</v>
      </c>
      <c r="H3683">
        <f>Table_ExternalData_15[[#This Row],[Rabat]]*0.2</f>
        <v>4</v>
      </c>
      <c r="I3683" s="2">
        <f>Table_ExternalData_15[[#This Row],[Price]]-(Table_ExternalData_15[[#This Row],[Price]]*Table_ExternalData_15[[#This Row],[BB rabat]])/100</f>
        <v>7.1616</v>
      </c>
      <c r="J3683" s="2">
        <f>Table_ExternalData_15[[#This Row],[BB cena]]*Table_ExternalData_15[[#Headers],[1,22]]</f>
        <v>8.737152</v>
      </c>
      <c r="K3683" s="2">
        <f>Table_ExternalData_15[[#This Row],[Price]]*Table_ExternalData_15[[#Headers],[1,22]]</f>
        <v>9.1012000000000004</v>
      </c>
      <c r="L3683" s="7">
        <f>IF(G3683="White Shark",E3683*0.5,IF(G3683="Sbox",E3683*0.5,IF(G3683="Tenda",E3683*0.5,E3683*0.2)))/100</f>
        <v>0.04</v>
      </c>
      <c r="M3683" s="2">
        <f>Table_ExternalData_15[[#This Row],[Price]]-Table_ExternalData_15[[#This Row],[Price]]*Table_ExternalData_15[[#This Row],[extra popust]]</f>
        <v>7.1616</v>
      </c>
      <c r="N3683" s="2">
        <f>IF(M3683&lt;I3683,M3683,I3683)</f>
        <v>7.1616</v>
      </c>
      <c r="O3683" s="12" t="str">
        <f>IF(N3683&lt;I3683,$U$1," ")</f>
        <v xml:space="preserve"> </v>
      </c>
      <c r="P3683" s="12" t="str">
        <f>IFERROR((O3683+30)," ")</f>
        <v xml:space="preserve"> </v>
      </c>
      <c r="Q3683" s="2">
        <f ca="1">IF(O3683=$U$1,N3683,"0")*1.22</f>
        <v>0</v>
      </c>
    </row>
    <row r="3684" spans="1:17" x14ac:dyDescent="0.25">
      <c r="A3684" t="s">
        <v>2131</v>
      </c>
      <c r="B3684" t="s">
        <v>2130</v>
      </c>
      <c r="C3684">
        <v>8299</v>
      </c>
      <c r="D3684">
        <v>8.49</v>
      </c>
      <c r="E3684">
        <f>IFERROR(VLOOKUP(Table_ExternalData_15[[#This Row],[Id]],Rabati!B:C,2,0),0)</f>
        <v>20</v>
      </c>
      <c r="F3684">
        <v>8</v>
      </c>
      <c r="G3684" t="str">
        <f>VLOOKUP(Table_ExternalData_15[[#This Row],[Id]],'Blagovna izdelek'!A:C,3,0)</f>
        <v>Digitus</v>
      </c>
      <c r="H3684">
        <f>Table_ExternalData_15[[#This Row],[Rabat]]*0.2</f>
        <v>4</v>
      </c>
      <c r="I3684" s="2">
        <f>Table_ExternalData_15[[#This Row],[Price]]-(Table_ExternalData_15[[#This Row],[Price]]*Table_ExternalData_15[[#This Row],[BB rabat]])/100</f>
        <v>8.1503999999999994</v>
      </c>
      <c r="J3684" s="2">
        <f>Table_ExternalData_15[[#This Row],[BB cena]]*Table_ExternalData_15[[#Headers],[1,22]]</f>
        <v>9.9434879999999986</v>
      </c>
      <c r="K3684" s="2">
        <f>Table_ExternalData_15[[#This Row],[Price]]*Table_ExternalData_15[[#Headers],[1,22]]</f>
        <v>10.357799999999999</v>
      </c>
      <c r="L3684" s="7">
        <f>IF(G3684="White Shark",E3684*0.5,IF(G3684="Sbox",E3684*0.5,IF(G3684="Tenda",E3684*0.5,E3684*0.2)))/100</f>
        <v>0.04</v>
      </c>
      <c r="M3684" s="2">
        <f>Table_ExternalData_15[[#This Row],[Price]]-Table_ExternalData_15[[#This Row],[Price]]*Table_ExternalData_15[[#This Row],[extra popust]]</f>
        <v>8.1503999999999994</v>
      </c>
      <c r="N3684" s="2">
        <f>IF(M3684&lt;I3684,M3684,I3684)</f>
        <v>8.1503999999999994</v>
      </c>
      <c r="O3684" s="12" t="str">
        <f>IF(N3684&lt;I3684,$U$1," ")</f>
        <v xml:space="preserve"> </v>
      </c>
      <c r="P3684" s="12" t="str">
        <f>IFERROR((O3684+30)," ")</f>
        <v xml:space="preserve"> </v>
      </c>
      <c r="Q3684" s="2">
        <f ca="1">IF(O3684=$U$1,N3684,"0")*1.22</f>
        <v>0</v>
      </c>
    </row>
    <row r="3685" spans="1:17" x14ac:dyDescent="0.25">
      <c r="A3685" t="s">
        <v>2135</v>
      </c>
      <c r="B3685" t="s">
        <v>2134</v>
      </c>
      <c r="C3685">
        <v>8308</v>
      </c>
      <c r="D3685">
        <v>5.0999999999999996</v>
      </c>
      <c r="E3685">
        <f>IFERROR(VLOOKUP(Table_ExternalData_15[[#This Row],[Id]],Rabati!B:C,2,0),0)</f>
        <v>20</v>
      </c>
      <c r="F3685">
        <v>0</v>
      </c>
      <c r="G3685" t="str">
        <f>VLOOKUP(Table_ExternalData_15[[#This Row],[Id]],'Blagovna izdelek'!A:C,3,0)</f>
        <v>Digitus</v>
      </c>
      <c r="H3685">
        <f>Table_ExternalData_15[[#This Row],[Rabat]]*0.2</f>
        <v>4</v>
      </c>
      <c r="I3685" s="2">
        <f>Table_ExternalData_15[[#This Row],[Price]]-(Table_ExternalData_15[[#This Row],[Price]]*Table_ExternalData_15[[#This Row],[BB rabat]])/100</f>
        <v>4.8959999999999999</v>
      </c>
      <c r="J3685" s="2">
        <f>Table_ExternalData_15[[#This Row],[BB cena]]*Table_ExternalData_15[[#Headers],[1,22]]</f>
        <v>5.9731199999999998</v>
      </c>
      <c r="K3685" s="2">
        <f>Table_ExternalData_15[[#This Row],[Price]]*Table_ExternalData_15[[#Headers],[1,22]]</f>
        <v>6.2219999999999995</v>
      </c>
      <c r="L3685" s="7">
        <f>IF(G3685="White Shark",E3685*0.5,IF(G3685="Sbox",E3685*0.5,IF(G3685="Tenda",E3685*0.5,E3685*0.2)))/100</f>
        <v>0.04</v>
      </c>
      <c r="M3685" s="2">
        <f>Table_ExternalData_15[[#This Row],[Price]]-Table_ExternalData_15[[#This Row],[Price]]*Table_ExternalData_15[[#This Row],[extra popust]]</f>
        <v>4.8959999999999999</v>
      </c>
      <c r="N3685" s="2">
        <f>IF(M3685&lt;I3685,M3685,I3685)</f>
        <v>4.8959999999999999</v>
      </c>
      <c r="O3685" s="12" t="str">
        <f>IF(N3685&lt;I3685,$U$1," ")</f>
        <v xml:space="preserve"> </v>
      </c>
      <c r="P3685" s="12" t="str">
        <f>IFERROR((O3685+30)," ")</f>
        <v xml:space="preserve"> </v>
      </c>
      <c r="Q3685" s="2">
        <f ca="1">IF(O3685=$U$1,N3685,"0")*1.22</f>
        <v>0</v>
      </c>
    </row>
    <row r="3686" spans="1:17" x14ac:dyDescent="0.25">
      <c r="A3686" t="s">
        <v>2137</v>
      </c>
      <c r="B3686" t="s">
        <v>2136</v>
      </c>
      <c r="C3686">
        <v>8309</v>
      </c>
      <c r="D3686">
        <v>7.15</v>
      </c>
      <c r="E3686">
        <f>IFERROR(VLOOKUP(Table_ExternalData_15[[#This Row],[Id]],Rabati!B:C,2,0),0)</f>
        <v>20</v>
      </c>
      <c r="F3686">
        <v>0</v>
      </c>
      <c r="G3686" t="str">
        <f>VLOOKUP(Table_ExternalData_15[[#This Row],[Id]],'Blagovna izdelek'!A:C,3,0)</f>
        <v>Digitus</v>
      </c>
      <c r="H3686">
        <f>Table_ExternalData_15[[#This Row],[Rabat]]*0.2</f>
        <v>4</v>
      </c>
      <c r="I3686" s="2">
        <f>Table_ExternalData_15[[#This Row],[Price]]-(Table_ExternalData_15[[#This Row],[Price]]*Table_ExternalData_15[[#This Row],[BB rabat]])/100</f>
        <v>6.8640000000000008</v>
      </c>
      <c r="J3686" s="2">
        <f>Table_ExternalData_15[[#This Row],[BB cena]]*Table_ExternalData_15[[#Headers],[1,22]]</f>
        <v>8.3740800000000011</v>
      </c>
      <c r="K3686" s="2">
        <f>Table_ExternalData_15[[#This Row],[Price]]*Table_ExternalData_15[[#Headers],[1,22]]</f>
        <v>8.7230000000000008</v>
      </c>
      <c r="L3686" s="7">
        <f>IF(G3686="White Shark",E3686*0.5,IF(G3686="Sbox",E3686*0.5,IF(G3686="Tenda",E3686*0.5,E3686*0.2)))/100</f>
        <v>0.04</v>
      </c>
      <c r="M3686" s="2">
        <f>Table_ExternalData_15[[#This Row],[Price]]-Table_ExternalData_15[[#This Row],[Price]]*Table_ExternalData_15[[#This Row],[extra popust]]</f>
        <v>6.8640000000000008</v>
      </c>
      <c r="N3686" s="2">
        <f>IF(M3686&lt;I3686,M3686,I3686)</f>
        <v>6.8640000000000008</v>
      </c>
      <c r="O3686" s="12" t="str">
        <f>IF(N3686&lt;I3686,$U$1," ")</f>
        <v xml:space="preserve"> </v>
      </c>
      <c r="P3686" s="12" t="str">
        <f>IFERROR((O3686+30)," ")</f>
        <v xml:space="preserve"> </v>
      </c>
      <c r="Q3686" s="2">
        <f ca="1">IF(O3686=$U$1,N3686,"0")*1.22</f>
        <v>0</v>
      </c>
    </row>
    <row r="3687" spans="1:17" x14ac:dyDescent="0.25">
      <c r="A3687" t="s">
        <v>2139</v>
      </c>
      <c r="B3687" t="s">
        <v>2138</v>
      </c>
      <c r="C3687">
        <v>8311</v>
      </c>
      <c r="D3687">
        <v>9.9499999999999993</v>
      </c>
      <c r="E3687">
        <f>IFERROR(VLOOKUP(Table_ExternalData_15[[#This Row],[Id]],Rabati!B:C,2,0),0)</f>
        <v>20</v>
      </c>
      <c r="F3687">
        <v>0</v>
      </c>
      <c r="G3687" t="str">
        <f>VLOOKUP(Table_ExternalData_15[[#This Row],[Id]],'Blagovna izdelek'!A:C,3,0)</f>
        <v>Digitus</v>
      </c>
      <c r="H3687">
        <f>Table_ExternalData_15[[#This Row],[Rabat]]*0.2</f>
        <v>4</v>
      </c>
      <c r="I3687" s="2">
        <f>Table_ExternalData_15[[#This Row],[Price]]-(Table_ExternalData_15[[#This Row],[Price]]*Table_ExternalData_15[[#This Row],[BB rabat]])/100</f>
        <v>9.5519999999999996</v>
      </c>
      <c r="J3687" s="2">
        <f>Table_ExternalData_15[[#This Row],[BB cena]]*Table_ExternalData_15[[#Headers],[1,22]]</f>
        <v>11.65344</v>
      </c>
      <c r="K3687" s="2">
        <f>Table_ExternalData_15[[#This Row],[Price]]*Table_ExternalData_15[[#Headers],[1,22]]</f>
        <v>12.138999999999999</v>
      </c>
      <c r="L3687" s="7">
        <f>IF(G3687="White Shark",E3687*0.5,IF(G3687="Sbox",E3687*0.5,IF(G3687="Tenda",E3687*0.5,E3687*0.2)))/100</f>
        <v>0.04</v>
      </c>
      <c r="M3687" s="2">
        <f>Table_ExternalData_15[[#This Row],[Price]]-Table_ExternalData_15[[#This Row],[Price]]*Table_ExternalData_15[[#This Row],[extra popust]]</f>
        <v>9.5519999999999996</v>
      </c>
      <c r="N3687" s="2">
        <f>IF(M3687&lt;I3687,M3687,I3687)</f>
        <v>9.5519999999999996</v>
      </c>
      <c r="O3687" s="12" t="str">
        <f>IF(N3687&lt;I3687,$U$1," ")</f>
        <v xml:space="preserve"> </v>
      </c>
      <c r="P3687" s="12" t="str">
        <f>IFERROR((O3687+30)," ")</f>
        <v xml:space="preserve"> </v>
      </c>
      <c r="Q3687" s="2">
        <f ca="1">IF(O3687=$U$1,N3687,"0")*1.22</f>
        <v>0</v>
      </c>
    </row>
    <row r="3688" spans="1:17" x14ac:dyDescent="0.25">
      <c r="A3688" t="s">
        <v>2145</v>
      </c>
      <c r="B3688" t="s">
        <v>2144</v>
      </c>
      <c r="C3688">
        <v>8315</v>
      </c>
      <c r="D3688">
        <v>5.4</v>
      </c>
      <c r="E3688">
        <f>IFERROR(VLOOKUP(Table_ExternalData_15[[#This Row],[Id]],Rabati!B:C,2,0),0)</f>
        <v>20</v>
      </c>
      <c r="F3688">
        <v>2</v>
      </c>
      <c r="G3688" t="str">
        <f>VLOOKUP(Table_ExternalData_15[[#This Row],[Id]],'Blagovna izdelek'!A:C,3,0)</f>
        <v>Digitus</v>
      </c>
      <c r="H3688">
        <f>Table_ExternalData_15[[#This Row],[Rabat]]*0.2</f>
        <v>4</v>
      </c>
      <c r="I3688" s="2">
        <f>Table_ExternalData_15[[#This Row],[Price]]-(Table_ExternalData_15[[#This Row],[Price]]*Table_ExternalData_15[[#This Row],[BB rabat]])/100</f>
        <v>5.1840000000000002</v>
      </c>
      <c r="J3688" s="2">
        <f>Table_ExternalData_15[[#This Row],[BB cena]]*Table_ExternalData_15[[#Headers],[1,22]]</f>
        <v>6.3244800000000003</v>
      </c>
      <c r="K3688" s="2">
        <f>Table_ExternalData_15[[#This Row],[Price]]*Table_ExternalData_15[[#Headers],[1,22]]</f>
        <v>6.5880000000000001</v>
      </c>
      <c r="L3688" s="7">
        <f>IF(G3688="White Shark",E3688*0.5,IF(G3688="Sbox",E3688*0.5,IF(G3688="Tenda",E3688*0.5,E3688*0.2)))/100</f>
        <v>0.04</v>
      </c>
      <c r="M3688" s="2">
        <f>Table_ExternalData_15[[#This Row],[Price]]-Table_ExternalData_15[[#This Row],[Price]]*Table_ExternalData_15[[#This Row],[extra popust]]</f>
        <v>5.1840000000000002</v>
      </c>
      <c r="N3688" s="2">
        <f>IF(M3688&lt;I3688,M3688,I3688)</f>
        <v>5.1840000000000002</v>
      </c>
      <c r="O3688" s="12" t="str">
        <f>IF(N3688&lt;I3688,$U$1," ")</f>
        <v xml:space="preserve"> </v>
      </c>
      <c r="P3688" s="12" t="str">
        <f>IFERROR((O3688+30)," ")</f>
        <v xml:space="preserve"> </v>
      </c>
      <c r="Q3688" s="2">
        <f ca="1">IF(O3688=$U$1,N3688,"0")*1.22</f>
        <v>0</v>
      </c>
    </row>
    <row r="3689" spans="1:17" x14ac:dyDescent="0.25">
      <c r="A3689" t="s">
        <v>2153</v>
      </c>
      <c r="B3689" t="s">
        <v>2152</v>
      </c>
      <c r="C3689">
        <v>8321</v>
      </c>
      <c r="D3689">
        <v>7.1</v>
      </c>
      <c r="E3689">
        <f>IFERROR(VLOOKUP(Table_ExternalData_15[[#This Row],[Id]],Rabati!B:C,2,0),0)</f>
        <v>20</v>
      </c>
      <c r="F3689">
        <v>0</v>
      </c>
      <c r="G3689" t="str">
        <f>VLOOKUP(Table_ExternalData_15[[#This Row],[Id]],'Blagovna izdelek'!A:C,3,0)</f>
        <v>Digitus</v>
      </c>
      <c r="H3689">
        <f>Table_ExternalData_15[[#This Row],[Rabat]]*0.2</f>
        <v>4</v>
      </c>
      <c r="I3689" s="2">
        <f>Table_ExternalData_15[[#This Row],[Price]]-(Table_ExternalData_15[[#This Row],[Price]]*Table_ExternalData_15[[#This Row],[BB rabat]])/100</f>
        <v>6.8159999999999998</v>
      </c>
      <c r="J3689" s="2">
        <f>Table_ExternalData_15[[#This Row],[BB cena]]*Table_ExternalData_15[[#Headers],[1,22]]</f>
        <v>8.3155199999999994</v>
      </c>
      <c r="K3689" s="2">
        <f>Table_ExternalData_15[[#This Row],[Price]]*Table_ExternalData_15[[#Headers],[1,22]]</f>
        <v>8.661999999999999</v>
      </c>
      <c r="L3689" s="7">
        <f>IF(G3689="White Shark",E3689*0.5,IF(G3689="Sbox",E3689*0.5,IF(G3689="Tenda",E3689*0.5,E3689*0.2)))/100</f>
        <v>0.04</v>
      </c>
      <c r="M3689" s="2">
        <f>Table_ExternalData_15[[#This Row],[Price]]-Table_ExternalData_15[[#This Row],[Price]]*Table_ExternalData_15[[#This Row],[extra popust]]</f>
        <v>6.8159999999999998</v>
      </c>
      <c r="N3689" s="2">
        <f>IF(M3689&lt;I3689,M3689,I3689)</f>
        <v>6.8159999999999998</v>
      </c>
      <c r="O3689" s="12" t="str">
        <f>IF(N3689&lt;I3689,$U$1," ")</f>
        <v xml:space="preserve"> </v>
      </c>
      <c r="P3689" s="12" t="str">
        <f>IFERROR((O3689+30)," ")</f>
        <v xml:space="preserve"> </v>
      </c>
      <c r="Q3689" s="2">
        <f ca="1">IF(O3689=$U$1,N3689,"0")*1.22</f>
        <v>0</v>
      </c>
    </row>
    <row r="3690" spans="1:17" x14ac:dyDescent="0.25">
      <c r="A3690" t="s">
        <v>2155</v>
      </c>
      <c r="B3690" t="s">
        <v>2154</v>
      </c>
      <c r="C3690">
        <v>8322</v>
      </c>
      <c r="D3690">
        <v>7.3</v>
      </c>
      <c r="E3690">
        <f>IFERROR(VLOOKUP(Table_ExternalData_15[[#This Row],[Id]],Rabati!B:C,2,0),0)</f>
        <v>20</v>
      </c>
      <c r="F3690">
        <v>0</v>
      </c>
      <c r="G3690" t="str">
        <f>VLOOKUP(Table_ExternalData_15[[#This Row],[Id]],'Blagovna izdelek'!A:C,3,0)</f>
        <v>Digitus</v>
      </c>
      <c r="H3690">
        <f>Table_ExternalData_15[[#This Row],[Rabat]]*0.2</f>
        <v>4</v>
      </c>
      <c r="I3690" s="2">
        <f>Table_ExternalData_15[[#This Row],[Price]]-(Table_ExternalData_15[[#This Row],[Price]]*Table_ExternalData_15[[#This Row],[BB rabat]])/100</f>
        <v>7.008</v>
      </c>
      <c r="J3690" s="2">
        <f>Table_ExternalData_15[[#This Row],[BB cena]]*Table_ExternalData_15[[#Headers],[1,22]]</f>
        <v>8.5497599999999991</v>
      </c>
      <c r="K3690" s="2">
        <f>Table_ExternalData_15[[#This Row],[Price]]*Table_ExternalData_15[[#Headers],[1,22]]</f>
        <v>8.9059999999999988</v>
      </c>
      <c r="L3690" s="7">
        <f>IF(G3690="White Shark",E3690*0.5,IF(G3690="Sbox",E3690*0.5,IF(G3690="Tenda",E3690*0.5,E3690*0.2)))/100</f>
        <v>0.04</v>
      </c>
      <c r="M3690" s="2">
        <f>Table_ExternalData_15[[#This Row],[Price]]-Table_ExternalData_15[[#This Row],[Price]]*Table_ExternalData_15[[#This Row],[extra popust]]</f>
        <v>7.008</v>
      </c>
      <c r="N3690" s="2">
        <f>IF(M3690&lt;I3690,M3690,I3690)</f>
        <v>7.008</v>
      </c>
      <c r="O3690" s="12" t="str">
        <f>IF(N3690&lt;I3690,$U$1," ")</f>
        <v xml:space="preserve"> </v>
      </c>
      <c r="P3690" s="12" t="str">
        <f>IFERROR((O3690+30)," ")</f>
        <v xml:space="preserve"> </v>
      </c>
      <c r="Q3690" s="2">
        <f ca="1">IF(O3690=$U$1,N3690,"0")*1.22</f>
        <v>0</v>
      </c>
    </row>
    <row r="3691" spans="1:17" x14ac:dyDescent="0.25">
      <c r="A3691" t="s">
        <v>2157</v>
      </c>
      <c r="B3691" t="s">
        <v>2156</v>
      </c>
      <c r="C3691">
        <v>8323</v>
      </c>
      <c r="D3691">
        <v>8.5299999999999994</v>
      </c>
      <c r="E3691">
        <f>IFERROR(VLOOKUP(Table_ExternalData_15[[#This Row],[Id]],Rabati!B:C,2,0),0)</f>
        <v>20</v>
      </c>
      <c r="F3691">
        <v>0</v>
      </c>
      <c r="G3691" t="str">
        <f>VLOOKUP(Table_ExternalData_15[[#This Row],[Id]],'Blagovna izdelek'!A:C,3,0)</f>
        <v>Digitus</v>
      </c>
      <c r="H3691">
        <f>Table_ExternalData_15[[#This Row],[Rabat]]*0.2</f>
        <v>4</v>
      </c>
      <c r="I3691" s="2">
        <f>Table_ExternalData_15[[#This Row],[Price]]-(Table_ExternalData_15[[#This Row],[Price]]*Table_ExternalData_15[[#This Row],[BB rabat]])/100</f>
        <v>8.1887999999999987</v>
      </c>
      <c r="J3691" s="2">
        <f>Table_ExternalData_15[[#This Row],[BB cena]]*Table_ExternalData_15[[#Headers],[1,22]]</f>
        <v>9.9903359999999974</v>
      </c>
      <c r="K3691" s="2">
        <f>Table_ExternalData_15[[#This Row],[Price]]*Table_ExternalData_15[[#Headers],[1,22]]</f>
        <v>10.406599999999999</v>
      </c>
      <c r="L3691" s="7">
        <f>IF(G3691="White Shark",E3691*0.5,IF(G3691="Sbox",E3691*0.5,IF(G3691="Tenda",E3691*0.5,E3691*0.2)))/100</f>
        <v>0.04</v>
      </c>
      <c r="M3691" s="2">
        <f>Table_ExternalData_15[[#This Row],[Price]]-Table_ExternalData_15[[#This Row],[Price]]*Table_ExternalData_15[[#This Row],[extra popust]]</f>
        <v>8.1887999999999987</v>
      </c>
      <c r="N3691" s="2">
        <f>IF(M3691&lt;I3691,M3691,I3691)</f>
        <v>8.1887999999999987</v>
      </c>
      <c r="O3691" s="12" t="str">
        <f>IF(N3691&lt;I3691,$U$1," ")</f>
        <v xml:space="preserve"> </v>
      </c>
      <c r="P3691" s="12" t="str">
        <f>IFERROR((O3691+30)," ")</f>
        <v xml:space="preserve"> </v>
      </c>
      <c r="Q3691" s="2">
        <f ca="1">IF(O3691=$U$1,N3691,"0")*1.22</f>
        <v>0</v>
      </c>
    </row>
    <row r="3692" spans="1:17" x14ac:dyDescent="0.25">
      <c r="A3692" t="s">
        <v>2159</v>
      </c>
      <c r="B3692" t="s">
        <v>2158</v>
      </c>
      <c r="C3692">
        <v>8325</v>
      </c>
      <c r="D3692">
        <v>12.24</v>
      </c>
      <c r="E3692">
        <f>IFERROR(VLOOKUP(Table_ExternalData_15[[#This Row],[Id]],Rabati!B:C,2,0),0)</f>
        <v>20</v>
      </c>
      <c r="F3692">
        <v>0</v>
      </c>
      <c r="G3692" t="str">
        <f>VLOOKUP(Table_ExternalData_15[[#This Row],[Id]],'Blagovna izdelek'!A:C,3,0)</f>
        <v>Digitus</v>
      </c>
      <c r="H3692">
        <f>Table_ExternalData_15[[#This Row],[Rabat]]*0.2</f>
        <v>4</v>
      </c>
      <c r="I3692" s="2">
        <f>Table_ExternalData_15[[#This Row],[Price]]-(Table_ExternalData_15[[#This Row],[Price]]*Table_ExternalData_15[[#This Row],[BB rabat]])/100</f>
        <v>11.750400000000001</v>
      </c>
      <c r="J3692" s="2">
        <f>Table_ExternalData_15[[#This Row],[BB cena]]*Table_ExternalData_15[[#Headers],[1,22]]</f>
        <v>14.335488000000002</v>
      </c>
      <c r="K3692" s="2">
        <f>Table_ExternalData_15[[#This Row],[Price]]*Table_ExternalData_15[[#Headers],[1,22]]</f>
        <v>14.9328</v>
      </c>
      <c r="L3692" s="7">
        <f>IF(G3692="White Shark",E3692*0.5,IF(G3692="Sbox",E3692*0.5,IF(G3692="Tenda",E3692*0.5,E3692*0.2)))/100</f>
        <v>0.04</v>
      </c>
      <c r="M3692" s="2">
        <f>Table_ExternalData_15[[#This Row],[Price]]-Table_ExternalData_15[[#This Row],[Price]]*Table_ExternalData_15[[#This Row],[extra popust]]</f>
        <v>11.750400000000001</v>
      </c>
      <c r="N3692" s="2">
        <f>IF(M3692&lt;I3692,M3692,I3692)</f>
        <v>11.750400000000001</v>
      </c>
      <c r="O3692" s="12" t="str">
        <f>IF(N3692&lt;I3692,$U$1," ")</f>
        <v xml:space="preserve"> </v>
      </c>
      <c r="P3692" s="12" t="str">
        <f>IFERROR((O3692+30)," ")</f>
        <v xml:space="preserve"> </v>
      </c>
      <c r="Q3692" s="2">
        <f ca="1">IF(O3692=$U$1,N3692,"0")*1.22</f>
        <v>0</v>
      </c>
    </row>
    <row r="3693" spans="1:17" x14ac:dyDescent="0.25">
      <c r="A3693" t="s">
        <v>2163</v>
      </c>
      <c r="B3693" t="s">
        <v>2162</v>
      </c>
      <c r="C3693">
        <v>8329</v>
      </c>
      <c r="D3693">
        <v>8.65</v>
      </c>
      <c r="E3693">
        <f>IFERROR(VLOOKUP(Table_ExternalData_15[[#This Row],[Id]],Rabati!B:C,2,0),0)</f>
        <v>20</v>
      </c>
      <c r="F3693">
        <v>0</v>
      </c>
      <c r="G3693" t="str">
        <f>VLOOKUP(Table_ExternalData_15[[#This Row],[Id]],'Blagovna izdelek'!A:C,3,0)</f>
        <v>Digitus</v>
      </c>
      <c r="H3693">
        <f>Table_ExternalData_15[[#This Row],[Rabat]]*0.2</f>
        <v>4</v>
      </c>
      <c r="I3693" s="2">
        <f>Table_ExternalData_15[[#This Row],[Price]]-(Table_ExternalData_15[[#This Row],[Price]]*Table_ExternalData_15[[#This Row],[BB rabat]])/100</f>
        <v>8.3040000000000003</v>
      </c>
      <c r="J3693" s="2">
        <f>Table_ExternalData_15[[#This Row],[BB cena]]*Table_ExternalData_15[[#Headers],[1,22]]</f>
        <v>10.130879999999999</v>
      </c>
      <c r="K3693" s="2">
        <f>Table_ExternalData_15[[#This Row],[Price]]*Table_ExternalData_15[[#Headers],[1,22]]</f>
        <v>10.553000000000001</v>
      </c>
      <c r="L3693" s="7">
        <f>IF(G3693="White Shark",E3693*0.5,IF(G3693="Sbox",E3693*0.5,IF(G3693="Tenda",E3693*0.5,E3693*0.2)))/100</f>
        <v>0.04</v>
      </c>
      <c r="M3693" s="2">
        <f>Table_ExternalData_15[[#This Row],[Price]]-Table_ExternalData_15[[#This Row],[Price]]*Table_ExternalData_15[[#This Row],[extra popust]]</f>
        <v>8.3040000000000003</v>
      </c>
      <c r="N3693" s="2">
        <f>IF(M3693&lt;I3693,M3693,I3693)</f>
        <v>8.3040000000000003</v>
      </c>
      <c r="O3693" s="12" t="str">
        <f>IF(N3693&lt;I3693,$U$1," ")</f>
        <v xml:space="preserve"> </v>
      </c>
      <c r="P3693" s="12" t="str">
        <f>IFERROR((O3693+30)," ")</f>
        <v xml:space="preserve"> </v>
      </c>
      <c r="Q3693" s="2">
        <f ca="1">IF(O3693=$U$1,N3693,"0")*1.22</f>
        <v>0</v>
      </c>
    </row>
    <row r="3694" spans="1:17" x14ac:dyDescent="0.25">
      <c r="A3694" t="s">
        <v>2165</v>
      </c>
      <c r="B3694" t="s">
        <v>2164</v>
      </c>
      <c r="C3694">
        <v>8330</v>
      </c>
      <c r="D3694">
        <v>8.9499999999999993</v>
      </c>
      <c r="E3694">
        <f>IFERROR(VLOOKUP(Table_ExternalData_15[[#This Row],[Id]],Rabati!B:C,2,0),0)</f>
        <v>20</v>
      </c>
      <c r="F3694">
        <v>0</v>
      </c>
      <c r="G3694" t="str">
        <f>VLOOKUP(Table_ExternalData_15[[#This Row],[Id]],'Blagovna izdelek'!A:C,3,0)</f>
        <v>Digitus</v>
      </c>
      <c r="H3694">
        <f>Table_ExternalData_15[[#This Row],[Rabat]]*0.2</f>
        <v>4</v>
      </c>
      <c r="I3694" s="2">
        <f>Table_ExternalData_15[[#This Row],[Price]]-(Table_ExternalData_15[[#This Row],[Price]]*Table_ExternalData_15[[#This Row],[BB rabat]])/100</f>
        <v>8.5919999999999987</v>
      </c>
      <c r="J3694" s="2">
        <f>Table_ExternalData_15[[#This Row],[BB cena]]*Table_ExternalData_15[[#Headers],[1,22]]</f>
        <v>10.482239999999999</v>
      </c>
      <c r="K3694" s="2">
        <f>Table_ExternalData_15[[#This Row],[Price]]*Table_ExternalData_15[[#Headers],[1,22]]</f>
        <v>10.918999999999999</v>
      </c>
      <c r="L3694" s="7">
        <f>IF(G3694="White Shark",E3694*0.5,IF(G3694="Sbox",E3694*0.5,IF(G3694="Tenda",E3694*0.5,E3694*0.2)))/100</f>
        <v>0.04</v>
      </c>
      <c r="M3694" s="2">
        <f>Table_ExternalData_15[[#This Row],[Price]]-Table_ExternalData_15[[#This Row],[Price]]*Table_ExternalData_15[[#This Row],[extra popust]]</f>
        <v>8.5919999999999987</v>
      </c>
      <c r="N3694" s="2">
        <f>IF(M3694&lt;I3694,M3694,I3694)</f>
        <v>8.5919999999999987</v>
      </c>
      <c r="O3694" s="12" t="str">
        <f>IF(N3694&lt;I3694,$U$1," ")</f>
        <v xml:space="preserve"> </v>
      </c>
      <c r="P3694" s="12" t="str">
        <f>IFERROR((O3694+30)," ")</f>
        <v xml:space="preserve"> </v>
      </c>
      <c r="Q3694" s="2">
        <f ca="1">IF(O3694=$U$1,N3694,"0")*1.22</f>
        <v>0</v>
      </c>
    </row>
    <row r="3695" spans="1:17" x14ac:dyDescent="0.25">
      <c r="A3695" t="s">
        <v>2171</v>
      </c>
      <c r="B3695" t="s">
        <v>2170</v>
      </c>
      <c r="C3695">
        <v>8334</v>
      </c>
      <c r="D3695">
        <v>8.42</v>
      </c>
      <c r="E3695">
        <f>IFERROR(VLOOKUP(Table_ExternalData_15[[#This Row],[Id]],Rabati!B:C,2,0),0)</f>
        <v>20</v>
      </c>
      <c r="F3695">
        <v>0</v>
      </c>
      <c r="G3695" t="str">
        <f>VLOOKUP(Table_ExternalData_15[[#This Row],[Id]],'Blagovna izdelek'!A:C,3,0)</f>
        <v>Digitus</v>
      </c>
      <c r="H3695">
        <f>Table_ExternalData_15[[#This Row],[Rabat]]*0.2</f>
        <v>4</v>
      </c>
      <c r="I3695" s="2">
        <f>Table_ExternalData_15[[#This Row],[Price]]-(Table_ExternalData_15[[#This Row],[Price]]*Table_ExternalData_15[[#This Row],[BB rabat]])/100</f>
        <v>8.0831999999999997</v>
      </c>
      <c r="J3695" s="2">
        <f>Table_ExternalData_15[[#This Row],[BB cena]]*Table_ExternalData_15[[#Headers],[1,22]]</f>
        <v>9.861504</v>
      </c>
      <c r="K3695" s="2">
        <f>Table_ExternalData_15[[#This Row],[Price]]*Table_ExternalData_15[[#Headers],[1,22]]</f>
        <v>10.272399999999999</v>
      </c>
      <c r="L3695" s="7">
        <f>IF(G3695="White Shark",E3695*0.5,IF(G3695="Sbox",E3695*0.5,IF(G3695="Tenda",E3695*0.5,E3695*0.2)))/100</f>
        <v>0.04</v>
      </c>
      <c r="M3695" s="2">
        <f>Table_ExternalData_15[[#This Row],[Price]]-Table_ExternalData_15[[#This Row],[Price]]*Table_ExternalData_15[[#This Row],[extra popust]]</f>
        <v>8.0831999999999997</v>
      </c>
      <c r="N3695" s="2">
        <f>IF(M3695&lt;I3695,M3695,I3695)</f>
        <v>8.0831999999999997</v>
      </c>
      <c r="O3695" s="12" t="str">
        <f>IF(N3695&lt;I3695,$U$1," ")</f>
        <v xml:space="preserve"> </v>
      </c>
      <c r="P3695" s="12" t="str">
        <f>IFERROR((O3695+30)," ")</f>
        <v xml:space="preserve"> </v>
      </c>
      <c r="Q3695" s="2">
        <f ca="1">IF(O3695=$U$1,N3695,"0")*1.22</f>
        <v>0</v>
      </c>
    </row>
    <row r="3696" spans="1:17" x14ac:dyDescent="0.25">
      <c r="A3696" t="s">
        <v>2191</v>
      </c>
      <c r="B3696" t="s">
        <v>2190</v>
      </c>
      <c r="C3696">
        <v>8356</v>
      </c>
      <c r="D3696">
        <v>4.08</v>
      </c>
      <c r="E3696">
        <f>IFERROR(VLOOKUP(Table_ExternalData_15[[#This Row],[Id]],Rabati!B:C,2,0),0)</f>
        <v>20</v>
      </c>
      <c r="F3696">
        <v>100</v>
      </c>
      <c r="G3696" t="str">
        <f>VLOOKUP(Table_ExternalData_15[[#This Row],[Id]],'Blagovna izdelek'!A:C,3,0)</f>
        <v>Digitus</v>
      </c>
      <c r="H3696">
        <f>Table_ExternalData_15[[#This Row],[Rabat]]*0.2</f>
        <v>4</v>
      </c>
      <c r="I3696" s="2">
        <f>Table_ExternalData_15[[#This Row],[Price]]-(Table_ExternalData_15[[#This Row],[Price]]*Table_ExternalData_15[[#This Row],[BB rabat]])/100</f>
        <v>3.9168000000000003</v>
      </c>
      <c r="J3696" s="2">
        <f>Table_ExternalData_15[[#This Row],[BB cena]]*Table_ExternalData_15[[#Headers],[1,22]]</f>
        <v>4.7784960000000005</v>
      </c>
      <c r="K3696" s="2">
        <f>Table_ExternalData_15[[#This Row],[Price]]*Table_ExternalData_15[[#Headers],[1,22]]</f>
        <v>4.9775999999999998</v>
      </c>
      <c r="L3696" s="7">
        <f>IF(G3696="White Shark",E3696*0.5,IF(G3696="Sbox",E3696*0.5,IF(G3696="Tenda",E3696*0.5,E3696*0.2)))/100</f>
        <v>0.04</v>
      </c>
      <c r="M3696" s="2">
        <f>Table_ExternalData_15[[#This Row],[Price]]-Table_ExternalData_15[[#This Row],[Price]]*Table_ExternalData_15[[#This Row],[extra popust]]</f>
        <v>3.9168000000000003</v>
      </c>
      <c r="N3696" s="2">
        <f>IF(M3696&lt;I3696,M3696,I3696)</f>
        <v>3.9168000000000003</v>
      </c>
      <c r="O3696" s="12" t="str">
        <f>IF(N3696&lt;I3696,$U$1," ")</f>
        <v xml:space="preserve"> </v>
      </c>
      <c r="P3696" s="12" t="str">
        <f>IFERROR((O3696+30)," ")</f>
        <v xml:space="preserve"> </v>
      </c>
      <c r="Q3696" s="2">
        <f ca="1">IF(O3696=$U$1,N3696,"0")*1.22</f>
        <v>0</v>
      </c>
    </row>
    <row r="3697" spans="1:17" x14ac:dyDescent="0.25">
      <c r="A3697" t="s">
        <v>2193</v>
      </c>
      <c r="B3697" t="s">
        <v>2192</v>
      </c>
      <c r="C3697">
        <v>8357</v>
      </c>
      <c r="D3697">
        <v>5.98</v>
      </c>
      <c r="E3697">
        <f>IFERROR(VLOOKUP(Table_ExternalData_15[[#This Row],[Id]],Rabati!B:C,2,0),0)</f>
        <v>20</v>
      </c>
      <c r="F3697">
        <v>71</v>
      </c>
      <c r="G3697" t="str">
        <f>VLOOKUP(Table_ExternalData_15[[#This Row],[Id]],'Blagovna izdelek'!A:C,3,0)</f>
        <v>Digitus</v>
      </c>
      <c r="H3697">
        <f>Table_ExternalData_15[[#This Row],[Rabat]]*0.2</f>
        <v>4</v>
      </c>
      <c r="I3697" s="2">
        <f>Table_ExternalData_15[[#This Row],[Price]]-(Table_ExternalData_15[[#This Row],[Price]]*Table_ExternalData_15[[#This Row],[BB rabat]])/100</f>
        <v>5.7408000000000001</v>
      </c>
      <c r="J3697" s="2">
        <f>Table_ExternalData_15[[#This Row],[BB cena]]*Table_ExternalData_15[[#Headers],[1,22]]</f>
        <v>7.0037760000000002</v>
      </c>
      <c r="K3697" s="2">
        <f>Table_ExternalData_15[[#This Row],[Price]]*Table_ExternalData_15[[#Headers],[1,22]]</f>
        <v>7.2956000000000003</v>
      </c>
      <c r="L3697" s="7">
        <f>IF(G3697="White Shark",E3697*0.5,IF(G3697="Sbox",E3697*0.5,IF(G3697="Tenda",E3697*0.5,E3697*0.2)))/100</f>
        <v>0.04</v>
      </c>
      <c r="M3697" s="2">
        <f>Table_ExternalData_15[[#This Row],[Price]]-Table_ExternalData_15[[#This Row],[Price]]*Table_ExternalData_15[[#This Row],[extra popust]]</f>
        <v>5.7408000000000001</v>
      </c>
      <c r="N3697" s="2">
        <f>IF(M3697&lt;I3697,M3697,I3697)</f>
        <v>5.7408000000000001</v>
      </c>
      <c r="O3697" s="12" t="str">
        <f>IF(N3697&lt;I3697,$U$1," ")</f>
        <v xml:space="preserve"> </v>
      </c>
      <c r="P3697" s="12" t="str">
        <f>IFERROR((O3697+30)," ")</f>
        <v xml:space="preserve"> </v>
      </c>
      <c r="Q3697" s="2">
        <f ca="1">IF(O3697=$U$1,N3697,"0")*1.22</f>
        <v>0</v>
      </c>
    </row>
    <row r="3698" spans="1:17" x14ac:dyDescent="0.25">
      <c r="A3698" t="s">
        <v>2195</v>
      </c>
      <c r="B3698" t="s">
        <v>2194</v>
      </c>
      <c r="C3698">
        <v>8358</v>
      </c>
      <c r="D3698">
        <v>6.22</v>
      </c>
      <c r="E3698">
        <f>IFERROR(VLOOKUP(Table_ExternalData_15[[#This Row],[Id]],Rabati!B:C,2,0),0)</f>
        <v>20</v>
      </c>
      <c r="F3698">
        <v>79</v>
      </c>
      <c r="G3698" t="str">
        <f>VLOOKUP(Table_ExternalData_15[[#This Row],[Id]],'Blagovna izdelek'!A:C,3,0)</f>
        <v>Digitus</v>
      </c>
      <c r="H3698">
        <f>Table_ExternalData_15[[#This Row],[Rabat]]*0.2</f>
        <v>4</v>
      </c>
      <c r="I3698" s="2">
        <f>Table_ExternalData_15[[#This Row],[Price]]-(Table_ExternalData_15[[#This Row],[Price]]*Table_ExternalData_15[[#This Row],[BB rabat]])/100</f>
        <v>5.9711999999999996</v>
      </c>
      <c r="J3698" s="2">
        <f>Table_ExternalData_15[[#This Row],[BB cena]]*Table_ExternalData_15[[#Headers],[1,22]]</f>
        <v>7.2848639999999998</v>
      </c>
      <c r="K3698" s="2">
        <f>Table_ExternalData_15[[#This Row],[Price]]*Table_ExternalData_15[[#Headers],[1,22]]</f>
        <v>7.5883999999999991</v>
      </c>
      <c r="L3698" s="7">
        <f>IF(G3698="White Shark",E3698*0.5,IF(G3698="Sbox",E3698*0.5,IF(G3698="Tenda",E3698*0.5,E3698*0.2)))/100</f>
        <v>0.04</v>
      </c>
      <c r="M3698" s="2">
        <f>Table_ExternalData_15[[#This Row],[Price]]-Table_ExternalData_15[[#This Row],[Price]]*Table_ExternalData_15[[#This Row],[extra popust]]</f>
        <v>5.9711999999999996</v>
      </c>
      <c r="N3698" s="2">
        <f>IF(M3698&lt;I3698,M3698,I3698)</f>
        <v>5.9711999999999996</v>
      </c>
      <c r="O3698" s="12" t="str">
        <f>IF(N3698&lt;I3698,$U$1," ")</f>
        <v xml:space="preserve"> </v>
      </c>
      <c r="P3698" s="12" t="str">
        <f>IFERROR((O3698+30)," ")</f>
        <v xml:space="preserve"> </v>
      </c>
      <c r="Q3698" s="2">
        <f ca="1">IF(O3698=$U$1,N3698,"0")*1.22</f>
        <v>0</v>
      </c>
    </row>
    <row r="3699" spans="1:17" x14ac:dyDescent="0.25">
      <c r="A3699" t="s">
        <v>2197</v>
      </c>
      <c r="B3699" t="s">
        <v>2196</v>
      </c>
      <c r="C3699">
        <v>8359</v>
      </c>
      <c r="D3699">
        <v>6.98</v>
      </c>
      <c r="E3699">
        <f>IFERROR(VLOOKUP(Table_ExternalData_15[[#This Row],[Id]],Rabati!B:C,2,0),0)</f>
        <v>20</v>
      </c>
      <c r="F3699">
        <v>52</v>
      </c>
      <c r="G3699" t="str">
        <f>VLOOKUP(Table_ExternalData_15[[#This Row],[Id]],'Blagovna izdelek'!A:C,3,0)</f>
        <v>Digitus</v>
      </c>
      <c r="H3699">
        <f>Table_ExternalData_15[[#This Row],[Rabat]]*0.2</f>
        <v>4</v>
      </c>
      <c r="I3699" s="2">
        <f>Table_ExternalData_15[[#This Row],[Price]]-(Table_ExternalData_15[[#This Row],[Price]]*Table_ExternalData_15[[#This Row],[BB rabat]])/100</f>
        <v>6.7008000000000001</v>
      </c>
      <c r="J3699" s="2">
        <f>Table_ExternalData_15[[#This Row],[BB cena]]*Table_ExternalData_15[[#Headers],[1,22]]</f>
        <v>8.1749759999999991</v>
      </c>
      <c r="K3699" s="2">
        <f>Table_ExternalData_15[[#This Row],[Price]]*Table_ExternalData_15[[#Headers],[1,22]]</f>
        <v>8.5156000000000009</v>
      </c>
      <c r="L3699" s="7">
        <f>IF(G3699="White Shark",E3699*0.5,IF(G3699="Sbox",E3699*0.5,IF(G3699="Tenda",E3699*0.5,E3699*0.2)))/100</f>
        <v>0.04</v>
      </c>
      <c r="M3699" s="2">
        <f>Table_ExternalData_15[[#This Row],[Price]]-Table_ExternalData_15[[#This Row],[Price]]*Table_ExternalData_15[[#This Row],[extra popust]]</f>
        <v>6.7008000000000001</v>
      </c>
      <c r="N3699" s="2">
        <f>IF(M3699&lt;I3699,M3699,I3699)</f>
        <v>6.7008000000000001</v>
      </c>
      <c r="O3699" s="12" t="str">
        <f>IF(N3699&lt;I3699,$U$1," ")</f>
        <v xml:space="preserve"> </v>
      </c>
      <c r="P3699" s="12" t="str">
        <f>IFERROR((O3699+30)," ")</f>
        <v xml:space="preserve"> </v>
      </c>
      <c r="Q3699" s="2">
        <f ca="1">IF(O3699=$U$1,N3699,"0")*1.22</f>
        <v>0</v>
      </c>
    </row>
    <row r="3700" spans="1:17" x14ac:dyDescent="0.25">
      <c r="A3700" t="s">
        <v>2199</v>
      </c>
      <c r="B3700" t="s">
        <v>2198</v>
      </c>
      <c r="C3700">
        <v>8360</v>
      </c>
      <c r="D3700">
        <v>7.57</v>
      </c>
      <c r="E3700">
        <f>IFERROR(VLOOKUP(Table_ExternalData_15[[#This Row],[Id]],Rabati!B:C,2,0),0)</f>
        <v>20</v>
      </c>
      <c r="F3700">
        <v>21</v>
      </c>
      <c r="G3700" t="str">
        <f>VLOOKUP(Table_ExternalData_15[[#This Row],[Id]],'Blagovna izdelek'!A:C,3,0)</f>
        <v>Digitus</v>
      </c>
      <c r="H3700">
        <f>Table_ExternalData_15[[#This Row],[Rabat]]*0.2</f>
        <v>4</v>
      </c>
      <c r="I3700" s="2">
        <f>Table_ExternalData_15[[#This Row],[Price]]-(Table_ExternalData_15[[#This Row],[Price]]*Table_ExternalData_15[[#This Row],[BB rabat]])/100</f>
        <v>7.2671999999999999</v>
      </c>
      <c r="J3700" s="2">
        <f>Table_ExternalData_15[[#This Row],[BB cena]]*Table_ExternalData_15[[#Headers],[1,22]]</f>
        <v>8.8659839999999992</v>
      </c>
      <c r="K3700" s="2">
        <f>Table_ExternalData_15[[#This Row],[Price]]*Table_ExternalData_15[[#Headers],[1,22]]</f>
        <v>9.2354000000000003</v>
      </c>
      <c r="L3700" s="7">
        <f>IF(G3700="White Shark",E3700*0.5,IF(G3700="Sbox",E3700*0.5,IF(G3700="Tenda",E3700*0.5,E3700*0.2)))/100</f>
        <v>0.04</v>
      </c>
      <c r="M3700" s="2">
        <f>Table_ExternalData_15[[#This Row],[Price]]-Table_ExternalData_15[[#This Row],[Price]]*Table_ExternalData_15[[#This Row],[extra popust]]</f>
        <v>7.2671999999999999</v>
      </c>
      <c r="N3700" s="2">
        <f>IF(M3700&lt;I3700,M3700,I3700)</f>
        <v>7.2671999999999999</v>
      </c>
      <c r="O3700" s="12" t="str">
        <f>IF(N3700&lt;I3700,$U$1," ")</f>
        <v xml:space="preserve"> </v>
      </c>
      <c r="P3700" s="12" t="str">
        <f>IFERROR((O3700+30)," ")</f>
        <v xml:space="preserve"> </v>
      </c>
      <c r="Q3700" s="2">
        <f ca="1">IF(O3700=$U$1,N3700,"0")*1.22</f>
        <v>0</v>
      </c>
    </row>
    <row r="3701" spans="1:17" x14ac:dyDescent="0.25">
      <c r="A3701" t="s">
        <v>2201</v>
      </c>
      <c r="B3701" t="s">
        <v>2200</v>
      </c>
      <c r="C3701">
        <v>8361</v>
      </c>
      <c r="D3701">
        <v>4.8600000000000003</v>
      </c>
      <c r="E3701">
        <f>IFERROR(VLOOKUP(Table_ExternalData_15[[#This Row],[Id]],Rabati!B:C,2,0),0)</f>
        <v>20</v>
      </c>
      <c r="F3701">
        <v>33</v>
      </c>
      <c r="G3701" t="str">
        <f>VLOOKUP(Table_ExternalData_15[[#This Row],[Id]],'Blagovna izdelek'!A:C,3,0)</f>
        <v>Digitus</v>
      </c>
      <c r="H3701">
        <f>Table_ExternalData_15[[#This Row],[Rabat]]*0.2</f>
        <v>4</v>
      </c>
      <c r="I3701" s="2">
        <f>Table_ExternalData_15[[#This Row],[Price]]-(Table_ExternalData_15[[#This Row],[Price]]*Table_ExternalData_15[[#This Row],[BB rabat]])/100</f>
        <v>4.6656000000000004</v>
      </c>
      <c r="J3701" s="2">
        <f>Table_ExternalData_15[[#This Row],[BB cena]]*Table_ExternalData_15[[#Headers],[1,22]]</f>
        <v>5.6920320000000002</v>
      </c>
      <c r="K3701" s="2">
        <f>Table_ExternalData_15[[#This Row],[Price]]*Table_ExternalData_15[[#Headers],[1,22]]</f>
        <v>5.9292000000000007</v>
      </c>
      <c r="L3701" s="7">
        <f>IF(G3701="White Shark",E3701*0.5,IF(G3701="Sbox",E3701*0.5,IF(G3701="Tenda",E3701*0.5,E3701*0.2)))/100</f>
        <v>0.04</v>
      </c>
      <c r="M3701" s="2">
        <f>Table_ExternalData_15[[#This Row],[Price]]-Table_ExternalData_15[[#This Row],[Price]]*Table_ExternalData_15[[#This Row],[extra popust]]</f>
        <v>4.6656000000000004</v>
      </c>
      <c r="N3701" s="2">
        <f>IF(M3701&lt;I3701,M3701,I3701)</f>
        <v>4.6656000000000004</v>
      </c>
      <c r="O3701" s="12" t="str">
        <f>IF(N3701&lt;I3701,$U$1," ")</f>
        <v xml:space="preserve"> </v>
      </c>
      <c r="P3701" s="12" t="str">
        <f>IFERROR((O3701+30)," ")</f>
        <v xml:space="preserve"> </v>
      </c>
      <c r="Q3701" s="2">
        <f ca="1">IF(O3701=$U$1,N3701,"0")*1.22</f>
        <v>0</v>
      </c>
    </row>
    <row r="3702" spans="1:17" x14ac:dyDescent="0.25">
      <c r="A3702" t="s">
        <v>2203</v>
      </c>
      <c r="B3702" t="s">
        <v>2202</v>
      </c>
      <c r="C3702">
        <v>8362</v>
      </c>
      <c r="D3702">
        <v>5.24</v>
      </c>
      <c r="E3702">
        <f>IFERROR(VLOOKUP(Table_ExternalData_15[[#This Row],[Id]],Rabati!B:C,2,0),0)</f>
        <v>20</v>
      </c>
      <c r="F3702">
        <v>20</v>
      </c>
      <c r="G3702" t="str">
        <f>VLOOKUP(Table_ExternalData_15[[#This Row],[Id]],'Blagovna izdelek'!A:C,3,0)</f>
        <v>Digitus</v>
      </c>
      <c r="H3702">
        <f>Table_ExternalData_15[[#This Row],[Rabat]]*0.2</f>
        <v>4</v>
      </c>
      <c r="I3702" s="2">
        <f>Table_ExternalData_15[[#This Row],[Price]]-(Table_ExternalData_15[[#This Row],[Price]]*Table_ExternalData_15[[#This Row],[BB rabat]])/100</f>
        <v>5.0304000000000002</v>
      </c>
      <c r="J3702" s="2">
        <f>Table_ExternalData_15[[#This Row],[BB cena]]*Table_ExternalData_15[[#Headers],[1,22]]</f>
        <v>6.1370880000000003</v>
      </c>
      <c r="K3702" s="2">
        <f>Table_ExternalData_15[[#This Row],[Price]]*Table_ExternalData_15[[#Headers],[1,22]]</f>
        <v>6.3928000000000003</v>
      </c>
      <c r="L3702" s="7">
        <f>IF(G3702="White Shark",E3702*0.5,IF(G3702="Sbox",E3702*0.5,IF(G3702="Tenda",E3702*0.5,E3702*0.2)))/100</f>
        <v>0.04</v>
      </c>
      <c r="M3702" s="2">
        <f>Table_ExternalData_15[[#This Row],[Price]]-Table_ExternalData_15[[#This Row],[Price]]*Table_ExternalData_15[[#This Row],[extra popust]]</f>
        <v>5.0304000000000002</v>
      </c>
      <c r="N3702" s="2">
        <f>IF(M3702&lt;I3702,M3702,I3702)</f>
        <v>5.0304000000000002</v>
      </c>
      <c r="O3702" s="12" t="str">
        <f>IF(N3702&lt;I3702,$U$1," ")</f>
        <v xml:space="preserve"> </v>
      </c>
      <c r="P3702" s="12" t="str">
        <f>IFERROR((O3702+30)," ")</f>
        <v xml:space="preserve"> </v>
      </c>
      <c r="Q3702" s="2">
        <f ca="1">IF(O3702=$U$1,N3702,"0")*1.22</f>
        <v>0</v>
      </c>
    </row>
    <row r="3703" spans="1:17" x14ac:dyDescent="0.25">
      <c r="A3703" t="s">
        <v>2205</v>
      </c>
      <c r="B3703" t="s">
        <v>2204</v>
      </c>
      <c r="C3703">
        <v>8363</v>
      </c>
      <c r="D3703">
        <v>6.35</v>
      </c>
      <c r="E3703">
        <f>IFERROR(VLOOKUP(Table_ExternalData_15[[#This Row],[Id]],Rabati!B:C,2,0),0)</f>
        <v>20</v>
      </c>
      <c r="F3703">
        <v>8</v>
      </c>
      <c r="G3703" t="str">
        <f>VLOOKUP(Table_ExternalData_15[[#This Row],[Id]],'Blagovna izdelek'!A:C,3,0)</f>
        <v>Digitus</v>
      </c>
      <c r="H3703">
        <f>Table_ExternalData_15[[#This Row],[Rabat]]*0.2</f>
        <v>4</v>
      </c>
      <c r="I3703" s="2">
        <f>Table_ExternalData_15[[#This Row],[Price]]-(Table_ExternalData_15[[#This Row],[Price]]*Table_ExternalData_15[[#This Row],[BB rabat]])/100</f>
        <v>6.0960000000000001</v>
      </c>
      <c r="J3703" s="2">
        <f>Table_ExternalData_15[[#This Row],[BB cena]]*Table_ExternalData_15[[#Headers],[1,22]]</f>
        <v>7.4371200000000002</v>
      </c>
      <c r="K3703" s="2">
        <f>Table_ExternalData_15[[#This Row],[Price]]*Table_ExternalData_15[[#Headers],[1,22]]</f>
        <v>7.746999999999999</v>
      </c>
      <c r="L3703" s="7">
        <f>IF(G3703="White Shark",E3703*0.5,IF(G3703="Sbox",E3703*0.5,IF(G3703="Tenda",E3703*0.5,E3703*0.2)))/100</f>
        <v>0.04</v>
      </c>
      <c r="M3703" s="2">
        <f>Table_ExternalData_15[[#This Row],[Price]]-Table_ExternalData_15[[#This Row],[Price]]*Table_ExternalData_15[[#This Row],[extra popust]]</f>
        <v>6.0960000000000001</v>
      </c>
      <c r="N3703" s="2">
        <f>IF(M3703&lt;I3703,M3703,I3703)</f>
        <v>6.0960000000000001</v>
      </c>
      <c r="O3703" s="12" t="str">
        <f>IF(N3703&lt;I3703,$U$1," ")</f>
        <v xml:space="preserve"> </v>
      </c>
      <c r="P3703" s="12" t="str">
        <f>IFERROR((O3703+30)," ")</f>
        <v xml:space="preserve"> </v>
      </c>
      <c r="Q3703" s="2">
        <f ca="1">IF(O3703=$U$1,N3703,"0")*1.22</f>
        <v>0</v>
      </c>
    </row>
    <row r="3704" spans="1:17" x14ac:dyDescent="0.25">
      <c r="A3704" t="s">
        <v>2207</v>
      </c>
      <c r="B3704" t="s">
        <v>2206</v>
      </c>
      <c r="C3704">
        <v>8364</v>
      </c>
      <c r="D3704">
        <v>6.09</v>
      </c>
      <c r="E3704">
        <f>IFERROR(VLOOKUP(Table_ExternalData_15[[#This Row],[Id]],Rabati!B:C,2,0),0)</f>
        <v>20</v>
      </c>
      <c r="F3704">
        <v>14</v>
      </c>
      <c r="G3704" t="str">
        <f>VLOOKUP(Table_ExternalData_15[[#This Row],[Id]],'Blagovna izdelek'!A:C,3,0)</f>
        <v>Digitus</v>
      </c>
      <c r="H3704">
        <f>Table_ExternalData_15[[#This Row],[Rabat]]*0.2</f>
        <v>4</v>
      </c>
      <c r="I3704" s="2">
        <f>Table_ExternalData_15[[#This Row],[Price]]-(Table_ExternalData_15[[#This Row],[Price]]*Table_ExternalData_15[[#This Row],[BB rabat]])/100</f>
        <v>5.8464</v>
      </c>
      <c r="J3704" s="2">
        <f>Table_ExternalData_15[[#This Row],[BB cena]]*Table_ExternalData_15[[#Headers],[1,22]]</f>
        <v>7.1326080000000003</v>
      </c>
      <c r="K3704" s="2">
        <f>Table_ExternalData_15[[#This Row],[Price]]*Table_ExternalData_15[[#Headers],[1,22]]</f>
        <v>7.4297999999999993</v>
      </c>
      <c r="L3704" s="7">
        <f>IF(G3704="White Shark",E3704*0.5,IF(G3704="Sbox",E3704*0.5,IF(G3704="Tenda",E3704*0.5,E3704*0.2)))/100</f>
        <v>0.04</v>
      </c>
      <c r="M3704" s="2">
        <f>Table_ExternalData_15[[#This Row],[Price]]-Table_ExternalData_15[[#This Row],[Price]]*Table_ExternalData_15[[#This Row],[extra popust]]</f>
        <v>5.8464</v>
      </c>
      <c r="N3704" s="2">
        <f>IF(M3704&lt;I3704,M3704,I3704)</f>
        <v>5.8464</v>
      </c>
      <c r="O3704" s="12" t="str">
        <f>IF(N3704&lt;I3704,$U$1," ")</f>
        <v xml:space="preserve"> </v>
      </c>
      <c r="P3704" s="12" t="str">
        <f>IFERROR((O3704+30)," ")</f>
        <v xml:space="preserve"> </v>
      </c>
      <c r="Q3704" s="2">
        <f ca="1">IF(O3704=$U$1,N3704,"0")*1.22</f>
        <v>0</v>
      </c>
    </row>
    <row r="3705" spans="1:17" x14ac:dyDescent="0.25">
      <c r="A3705" t="s">
        <v>2209</v>
      </c>
      <c r="B3705" t="s">
        <v>2208</v>
      </c>
      <c r="C3705">
        <v>8366</v>
      </c>
      <c r="D3705">
        <v>9.75</v>
      </c>
      <c r="E3705">
        <f>IFERROR(VLOOKUP(Table_ExternalData_15[[#This Row],[Id]],Rabati!B:C,2,0),0)</f>
        <v>20</v>
      </c>
      <c r="F3705">
        <v>0</v>
      </c>
      <c r="G3705" t="str">
        <f>VLOOKUP(Table_ExternalData_15[[#This Row],[Id]],'Blagovna izdelek'!A:C,3,0)</f>
        <v>Digitus</v>
      </c>
      <c r="H3705">
        <f>Table_ExternalData_15[[#This Row],[Rabat]]*0.2</f>
        <v>4</v>
      </c>
      <c r="I3705" s="2">
        <f>Table_ExternalData_15[[#This Row],[Price]]-(Table_ExternalData_15[[#This Row],[Price]]*Table_ExternalData_15[[#This Row],[BB rabat]])/100</f>
        <v>9.36</v>
      </c>
      <c r="J3705" s="2">
        <f>Table_ExternalData_15[[#This Row],[BB cena]]*Table_ExternalData_15[[#Headers],[1,22]]</f>
        <v>11.419199999999998</v>
      </c>
      <c r="K3705" s="2">
        <f>Table_ExternalData_15[[#This Row],[Price]]*Table_ExternalData_15[[#Headers],[1,22]]</f>
        <v>11.895</v>
      </c>
      <c r="L3705" s="7">
        <f>IF(G3705="White Shark",E3705*0.5,IF(G3705="Sbox",E3705*0.5,IF(G3705="Tenda",E3705*0.5,E3705*0.2)))/100</f>
        <v>0.04</v>
      </c>
      <c r="M3705" s="2">
        <f>Table_ExternalData_15[[#This Row],[Price]]-Table_ExternalData_15[[#This Row],[Price]]*Table_ExternalData_15[[#This Row],[extra popust]]</f>
        <v>9.36</v>
      </c>
      <c r="N3705" s="2">
        <f>IF(M3705&lt;I3705,M3705,I3705)</f>
        <v>9.36</v>
      </c>
      <c r="O3705" s="12" t="str">
        <f>IF(N3705&lt;I3705,$U$1," ")</f>
        <v xml:space="preserve"> </v>
      </c>
      <c r="P3705" s="12" t="str">
        <f>IFERROR((O3705+30)," ")</f>
        <v xml:space="preserve"> </v>
      </c>
      <c r="Q3705" s="2">
        <f ca="1">IF(O3705=$U$1,N3705,"0")*1.22</f>
        <v>0</v>
      </c>
    </row>
    <row r="3706" spans="1:17" x14ac:dyDescent="0.25">
      <c r="A3706" t="s">
        <v>2235</v>
      </c>
      <c r="B3706" t="s">
        <v>2234</v>
      </c>
      <c r="C3706">
        <v>8382</v>
      </c>
      <c r="D3706">
        <v>5.35</v>
      </c>
      <c r="E3706">
        <f>IFERROR(VLOOKUP(Table_ExternalData_15[[#This Row],[Id]],Rabati!B:C,2,0),0)</f>
        <v>20</v>
      </c>
      <c r="F3706">
        <v>20</v>
      </c>
      <c r="G3706" t="str">
        <f>VLOOKUP(Table_ExternalData_15[[#This Row],[Id]],'Blagovna izdelek'!A:C,3,0)</f>
        <v>Digitus</v>
      </c>
      <c r="H3706">
        <f>Table_ExternalData_15[[#This Row],[Rabat]]*0.2</f>
        <v>4</v>
      </c>
      <c r="I3706" s="2">
        <f>Table_ExternalData_15[[#This Row],[Price]]-(Table_ExternalData_15[[#This Row],[Price]]*Table_ExternalData_15[[#This Row],[BB rabat]])/100</f>
        <v>5.1359999999999992</v>
      </c>
      <c r="J3706" s="2">
        <f>Table_ExternalData_15[[#This Row],[BB cena]]*Table_ExternalData_15[[#Headers],[1,22]]</f>
        <v>6.2659199999999986</v>
      </c>
      <c r="K3706" s="2">
        <f>Table_ExternalData_15[[#This Row],[Price]]*Table_ExternalData_15[[#Headers],[1,22]]</f>
        <v>6.5269999999999992</v>
      </c>
      <c r="L3706" s="7">
        <f>IF(G3706="White Shark",E3706*0.5,IF(G3706="Sbox",E3706*0.5,IF(G3706="Tenda",E3706*0.5,E3706*0.2)))/100</f>
        <v>0.04</v>
      </c>
      <c r="M3706" s="2">
        <f>Table_ExternalData_15[[#This Row],[Price]]-Table_ExternalData_15[[#This Row],[Price]]*Table_ExternalData_15[[#This Row],[extra popust]]</f>
        <v>5.1359999999999992</v>
      </c>
      <c r="N3706" s="2">
        <f>IF(M3706&lt;I3706,M3706,I3706)</f>
        <v>5.1359999999999992</v>
      </c>
      <c r="O3706" s="12" t="str">
        <f>IF(N3706&lt;I3706,$U$1," ")</f>
        <v xml:space="preserve"> </v>
      </c>
      <c r="P3706" s="12" t="str">
        <f>IFERROR((O3706+30)," ")</f>
        <v xml:space="preserve"> </v>
      </c>
      <c r="Q3706" s="2">
        <f ca="1">IF(O3706=$U$1,N3706,"0")*1.22</f>
        <v>0</v>
      </c>
    </row>
    <row r="3707" spans="1:17" x14ac:dyDescent="0.25">
      <c r="A3707" t="s">
        <v>2257</v>
      </c>
      <c r="B3707" t="s">
        <v>2256</v>
      </c>
      <c r="C3707">
        <v>8397</v>
      </c>
      <c r="D3707">
        <v>13.71</v>
      </c>
      <c r="E3707">
        <f>IFERROR(VLOOKUP(Table_ExternalData_15[[#This Row],[Id]],Rabati!B:C,2,0),0)</f>
        <v>20</v>
      </c>
      <c r="F3707">
        <v>0</v>
      </c>
      <c r="G3707" t="str">
        <f>VLOOKUP(Table_ExternalData_15[[#This Row],[Id]],'Blagovna izdelek'!A:C,3,0)</f>
        <v>Digitus</v>
      </c>
      <c r="H3707">
        <f>Table_ExternalData_15[[#This Row],[Rabat]]*0.2</f>
        <v>4</v>
      </c>
      <c r="I3707" s="2">
        <f>Table_ExternalData_15[[#This Row],[Price]]-(Table_ExternalData_15[[#This Row],[Price]]*Table_ExternalData_15[[#This Row],[BB rabat]])/100</f>
        <v>13.1616</v>
      </c>
      <c r="J3707" s="2">
        <f>Table_ExternalData_15[[#This Row],[BB cena]]*Table_ExternalData_15[[#Headers],[1,22]]</f>
        <v>16.057151999999999</v>
      </c>
      <c r="K3707" s="2">
        <f>Table_ExternalData_15[[#This Row],[Price]]*Table_ExternalData_15[[#Headers],[1,22]]</f>
        <v>16.726200000000002</v>
      </c>
      <c r="L3707" s="7">
        <f>IF(G3707="White Shark",E3707*0.5,IF(G3707="Sbox",E3707*0.5,IF(G3707="Tenda",E3707*0.5,E3707*0.2)))/100</f>
        <v>0.04</v>
      </c>
      <c r="M3707" s="2">
        <f>Table_ExternalData_15[[#This Row],[Price]]-Table_ExternalData_15[[#This Row],[Price]]*Table_ExternalData_15[[#This Row],[extra popust]]</f>
        <v>13.1616</v>
      </c>
      <c r="N3707" s="2">
        <f>IF(M3707&lt;I3707,M3707,I3707)</f>
        <v>13.1616</v>
      </c>
      <c r="O3707" s="12" t="str">
        <f>IF(N3707&lt;I3707,$U$1," ")</f>
        <v xml:space="preserve"> </v>
      </c>
      <c r="P3707" s="12" t="str">
        <f>IFERROR((O3707+30)," ")</f>
        <v xml:space="preserve"> </v>
      </c>
      <c r="Q3707" s="2">
        <f ca="1">IF(O3707=$U$1,N3707,"0")*1.22</f>
        <v>0</v>
      </c>
    </row>
    <row r="3708" spans="1:17" x14ac:dyDescent="0.25">
      <c r="A3708" t="s">
        <v>2260</v>
      </c>
      <c r="B3708" t="s">
        <v>2259</v>
      </c>
      <c r="C3708">
        <v>8399</v>
      </c>
      <c r="D3708">
        <v>15.98</v>
      </c>
      <c r="E3708">
        <f>IFERROR(VLOOKUP(Table_ExternalData_15[[#This Row],[Id]],Rabati!B:C,2,0),0)</f>
        <v>20</v>
      </c>
      <c r="F3708">
        <v>9</v>
      </c>
      <c r="G3708" t="str">
        <f>VLOOKUP(Table_ExternalData_15[[#This Row],[Id]],'Blagovna izdelek'!A:C,3,0)</f>
        <v>Digitus</v>
      </c>
      <c r="H3708">
        <f>Table_ExternalData_15[[#This Row],[Rabat]]*0.2</f>
        <v>4</v>
      </c>
      <c r="I3708" s="2">
        <f>Table_ExternalData_15[[#This Row],[Price]]-(Table_ExternalData_15[[#This Row],[Price]]*Table_ExternalData_15[[#This Row],[BB rabat]])/100</f>
        <v>15.3408</v>
      </c>
      <c r="J3708" s="2">
        <f>Table_ExternalData_15[[#This Row],[BB cena]]*Table_ExternalData_15[[#Headers],[1,22]]</f>
        <v>18.715775999999998</v>
      </c>
      <c r="K3708" s="2">
        <f>Table_ExternalData_15[[#This Row],[Price]]*Table_ExternalData_15[[#Headers],[1,22]]</f>
        <v>19.4956</v>
      </c>
      <c r="L3708" s="7">
        <f>IF(G3708="White Shark",E3708*0.5,IF(G3708="Sbox",E3708*0.5,IF(G3708="Tenda",E3708*0.5,E3708*0.2)))/100</f>
        <v>0.04</v>
      </c>
      <c r="M3708" s="2">
        <f>Table_ExternalData_15[[#This Row],[Price]]-Table_ExternalData_15[[#This Row],[Price]]*Table_ExternalData_15[[#This Row],[extra popust]]</f>
        <v>15.3408</v>
      </c>
      <c r="N3708" s="2">
        <f>IF(M3708&lt;I3708,M3708,I3708)</f>
        <v>15.3408</v>
      </c>
      <c r="O3708" s="12" t="str">
        <f>IF(N3708&lt;I3708,$U$1," ")</f>
        <v xml:space="preserve"> </v>
      </c>
      <c r="P3708" s="12" t="str">
        <f>IFERROR((O3708+30)," ")</f>
        <v xml:space="preserve"> </v>
      </c>
      <c r="Q3708" s="2">
        <f ca="1">IF(O3708=$U$1,N3708,"0")*1.22</f>
        <v>0</v>
      </c>
    </row>
    <row r="3709" spans="1:17" x14ac:dyDescent="0.25">
      <c r="A3709" t="s">
        <v>2262</v>
      </c>
      <c r="B3709" t="s">
        <v>2261</v>
      </c>
      <c r="C3709">
        <v>8400</v>
      </c>
      <c r="D3709">
        <v>33.01</v>
      </c>
      <c r="E3709">
        <f>IFERROR(VLOOKUP(Table_ExternalData_15[[#This Row],[Id]],Rabati!B:C,2,0),0)</f>
        <v>20</v>
      </c>
      <c r="F3709">
        <v>0</v>
      </c>
      <c r="G3709" t="str">
        <f>VLOOKUP(Table_ExternalData_15[[#This Row],[Id]],'Blagovna izdelek'!A:C,3,0)</f>
        <v>Digitus</v>
      </c>
      <c r="H3709">
        <f>Table_ExternalData_15[[#This Row],[Rabat]]*0.2</f>
        <v>4</v>
      </c>
      <c r="I3709" s="2">
        <f>Table_ExternalData_15[[#This Row],[Price]]-(Table_ExternalData_15[[#This Row],[Price]]*Table_ExternalData_15[[#This Row],[BB rabat]])/100</f>
        <v>31.689599999999999</v>
      </c>
      <c r="J3709" s="2">
        <f>Table_ExternalData_15[[#This Row],[BB cena]]*Table_ExternalData_15[[#Headers],[1,22]]</f>
        <v>38.661311999999995</v>
      </c>
      <c r="K3709" s="2">
        <f>Table_ExternalData_15[[#This Row],[Price]]*Table_ExternalData_15[[#Headers],[1,22]]</f>
        <v>40.272199999999998</v>
      </c>
      <c r="L3709" s="7">
        <f>IF(G3709="White Shark",E3709*0.5,IF(G3709="Sbox",E3709*0.5,IF(G3709="Tenda",E3709*0.5,E3709*0.2)))/100</f>
        <v>0.04</v>
      </c>
      <c r="M3709" s="2">
        <f>Table_ExternalData_15[[#This Row],[Price]]-Table_ExternalData_15[[#This Row],[Price]]*Table_ExternalData_15[[#This Row],[extra popust]]</f>
        <v>31.689599999999999</v>
      </c>
      <c r="N3709" s="2">
        <f>IF(M3709&lt;I3709,M3709,I3709)</f>
        <v>31.689599999999999</v>
      </c>
      <c r="O3709" s="12" t="str">
        <f>IF(N3709&lt;I3709,$U$1," ")</f>
        <v xml:space="preserve"> </v>
      </c>
      <c r="P3709" s="12" t="str">
        <f>IFERROR((O3709+30)," ")</f>
        <v xml:space="preserve"> </v>
      </c>
      <c r="Q3709" s="2">
        <f ca="1">IF(O3709=$U$1,N3709,"0")*1.22</f>
        <v>0</v>
      </c>
    </row>
    <row r="3710" spans="1:17" x14ac:dyDescent="0.25">
      <c r="A3710" t="s">
        <v>2264</v>
      </c>
      <c r="B3710" t="s">
        <v>2263</v>
      </c>
      <c r="C3710">
        <v>8401</v>
      </c>
      <c r="D3710">
        <v>26.73</v>
      </c>
      <c r="E3710">
        <f>IFERROR(VLOOKUP(Table_ExternalData_15[[#This Row],[Id]],Rabati!B:C,2,0),0)</f>
        <v>20</v>
      </c>
      <c r="F3710">
        <v>0</v>
      </c>
      <c r="G3710" t="str">
        <f>VLOOKUP(Table_ExternalData_15[[#This Row],[Id]],'Blagovna izdelek'!A:C,3,0)</f>
        <v>Digitus</v>
      </c>
      <c r="H3710">
        <f>Table_ExternalData_15[[#This Row],[Rabat]]*0.2</f>
        <v>4</v>
      </c>
      <c r="I3710" s="2">
        <f>Table_ExternalData_15[[#This Row],[Price]]-(Table_ExternalData_15[[#This Row],[Price]]*Table_ExternalData_15[[#This Row],[BB rabat]])/100</f>
        <v>25.660800000000002</v>
      </c>
      <c r="J3710" s="2">
        <f>Table_ExternalData_15[[#This Row],[BB cena]]*Table_ExternalData_15[[#Headers],[1,22]]</f>
        <v>31.306176000000001</v>
      </c>
      <c r="K3710" s="2">
        <f>Table_ExternalData_15[[#This Row],[Price]]*Table_ExternalData_15[[#Headers],[1,22]]</f>
        <v>32.610599999999998</v>
      </c>
      <c r="L3710" s="7">
        <f>IF(G3710="White Shark",E3710*0.5,IF(G3710="Sbox",E3710*0.5,IF(G3710="Tenda",E3710*0.5,E3710*0.2)))/100</f>
        <v>0.04</v>
      </c>
      <c r="M3710" s="2">
        <f>Table_ExternalData_15[[#This Row],[Price]]-Table_ExternalData_15[[#This Row],[Price]]*Table_ExternalData_15[[#This Row],[extra popust]]</f>
        <v>25.660800000000002</v>
      </c>
      <c r="N3710" s="2">
        <f>IF(M3710&lt;I3710,M3710,I3710)</f>
        <v>25.660800000000002</v>
      </c>
      <c r="O3710" s="12" t="str">
        <f>IF(N3710&lt;I3710,$U$1," ")</f>
        <v xml:space="preserve"> </v>
      </c>
      <c r="P3710" s="12" t="str">
        <f>IFERROR((O3710+30)," ")</f>
        <v xml:space="preserve"> </v>
      </c>
      <c r="Q3710" s="2">
        <f ca="1">IF(O3710=$U$1,N3710,"0")*1.22</f>
        <v>0</v>
      </c>
    </row>
    <row r="3711" spans="1:17" x14ac:dyDescent="0.25">
      <c r="A3711" t="s">
        <v>2268</v>
      </c>
      <c r="B3711" t="s">
        <v>2267</v>
      </c>
      <c r="C3711">
        <v>8403</v>
      </c>
      <c r="D3711">
        <v>33.86</v>
      </c>
      <c r="E3711">
        <f>IFERROR(VLOOKUP(Table_ExternalData_15[[#This Row],[Id]],Rabati!B:C,2,0),0)</f>
        <v>20</v>
      </c>
      <c r="F3711">
        <v>0</v>
      </c>
      <c r="G3711" t="str">
        <f>VLOOKUP(Table_ExternalData_15[[#This Row],[Id]],'Blagovna izdelek'!A:C,3,0)</f>
        <v>Digitus</v>
      </c>
      <c r="H3711">
        <f>Table_ExternalData_15[[#This Row],[Rabat]]*0.2</f>
        <v>4</v>
      </c>
      <c r="I3711" s="2">
        <f>Table_ExternalData_15[[#This Row],[Price]]-(Table_ExternalData_15[[#This Row],[Price]]*Table_ExternalData_15[[#This Row],[BB rabat]])/100</f>
        <v>32.505600000000001</v>
      </c>
      <c r="J3711" s="2">
        <f>Table_ExternalData_15[[#This Row],[BB cena]]*Table_ExternalData_15[[#Headers],[1,22]]</f>
        <v>39.656832000000001</v>
      </c>
      <c r="K3711" s="2">
        <f>Table_ExternalData_15[[#This Row],[Price]]*Table_ExternalData_15[[#Headers],[1,22]]</f>
        <v>41.309199999999997</v>
      </c>
      <c r="L3711" s="7">
        <f>IF(G3711="White Shark",E3711*0.5,IF(G3711="Sbox",E3711*0.5,IF(G3711="Tenda",E3711*0.5,E3711*0.2)))/100</f>
        <v>0.04</v>
      </c>
      <c r="M3711" s="2">
        <f>Table_ExternalData_15[[#This Row],[Price]]-Table_ExternalData_15[[#This Row],[Price]]*Table_ExternalData_15[[#This Row],[extra popust]]</f>
        <v>32.505600000000001</v>
      </c>
      <c r="N3711" s="2">
        <f>IF(M3711&lt;I3711,M3711,I3711)</f>
        <v>32.505600000000001</v>
      </c>
      <c r="O3711" s="12" t="str">
        <f>IF(N3711&lt;I3711,$U$1," ")</f>
        <v xml:space="preserve"> </v>
      </c>
      <c r="P3711" s="12" t="str">
        <f>IFERROR((O3711+30)," ")</f>
        <v xml:space="preserve"> </v>
      </c>
      <c r="Q3711" s="2">
        <f ca="1">IF(O3711=$U$1,N3711,"0")*1.22</f>
        <v>0</v>
      </c>
    </row>
    <row r="3712" spans="1:17" x14ac:dyDescent="0.25">
      <c r="A3712" t="s">
        <v>2287</v>
      </c>
      <c r="B3712" t="s">
        <v>2286</v>
      </c>
      <c r="C3712">
        <v>8415</v>
      </c>
      <c r="D3712">
        <v>28.3</v>
      </c>
      <c r="E3712">
        <f>IFERROR(VLOOKUP(Table_ExternalData_15[[#This Row],[Id]],Rabati!B:C,2,0),0)</f>
        <v>20</v>
      </c>
      <c r="F3712">
        <v>6</v>
      </c>
      <c r="G3712" t="str">
        <f>VLOOKUP(Table_ExternalData_15[[#This Row],[Id]],'Blagovna izdelek'!A:C,3,0)</f>
        <v>Digitus</v>
      </c>
      <c r="H3712">
        <f>Table_ExternalData_15[[#This Row],[Rabat]]*0.2</f>
        <v>4</v>
      </c>
      <c r="I3712" s="2">
        <f>Table_ExternalData_15[[#This Row],[Price]]-(Table_ExternalData_15[[#This Row],[Price]]*Table_ExternalData_15[[#This Row],[BB rabat]])/100</f>
        <v>27.167999999999999</v>
      </c>
      <c r="J3712" s="2">
        <f>Table_ExternalData_15[[#This Row],[BB cena]]*Table_ExternalData_15[[#Headers],[1,22]]</f>
        <v>33.144959999999998</v>
      </c>
      <c r="K3712" s="2">
        <f>Table_ExternalData_15[[#This Row],[Price]]*Table_ExternalData_15[[#Headers],[1,22]]</f>
        <v>34.526000000000003</v>
      </c>
      <c r="L3712" s="7">
        <f>IF(G3712="White Shark",E3712*0.5,IF(G3712="Sbox",E3712*0.5,IF(G3712="Tenda",E3712*0.5,E3712*0.2)))/100</f>
        <v>0.04</v>
      </c>
      <c r="M3712" s="2">
        <f>Table_ExternalData_15[[#This Row],[Price]]-Table_ExternalData_15[[#This Row],[Price]]*Table_ExternalData_15[[#This Row],[extra popust]]</f>
        <v>27.167999999999999</v>
      </c>
      <c r="N3712" s="2">
        <f>IF(M3712&lt;I3712,M3712,I3712)</f>
        <v>27.167999999999999</v>
      </c>
      <c r="O3712" s="12" t="str">
        <f>IF(N3712&lt;I3712,$U$1," ")</f>
        <v xml:space="preserve"> </v>
      </c>
      <c r="P3712" s="12" t="str">
        <f>IFERROR((O3712+30)," ")</f>
        <v xml:space="preserve"> </v>
      </c>
      <c r="Q3712" s="2">
        <f ca="1">IF(O3712=$U$1,N3712,"0")*1.22</f>
        <v>0</v>
      </c>
    </row>
    <row r="3713" spans="1:17" x14ac:dyDescent="0.25">
      <c r="A3713" t="s">
        <v>2289</v>
      </c>
      <c r="B3713" t="s">
        <v>2288</v>
      </c>
      <c r="C3713">
        <v>8416</v>
      </c>
      <c r="D3713">
        <v>27.25</v>
      </c>
      <c r="E3713">
        <f>IFERROR(VLOOKUP(Table_ExternalData_15[[#This Row],[Id]],Rabati!B:C,2,0),0)</f>
        <v>20</v>
      </c>
      <c r="F3713">
        <v>11</v>
      </c>
      <c r="G3713" t="str">
        <f>VLOOKUP(Table_ExternalData_15[[#This Row],[Id]],'Blagovna izdelek'!A:C,3,0)</f>
        <v>Digitus</v>
      </c>
      <c r="H3713">
        <f>Table_ExternalData_15[[#This Row],[Rabat]]*0.2</f>
        <v>4</v>
      </c>
      <c r="I3713" s="2">
        <f>Table_ExternalData_15[[#This Row],[Price]]-(Table_ExternalData_15[[#This Row],[Price]]*Table_ExternalData_15[[#This Row],[BB rabat]])/100</f>
        <v>26.16</v>
      </c>
      <c r="J3713" s="2">
        <f>Table_ExternalData_15[[#This Row],[BB cena]]*Table_ExternalData_15[[#Headers],[1,22]]</f>
        <v>31.915199999999999</v>
      </c>
      <c r="K3713" s="2">
        <f>Table_ExternalData_15[[#This Row],[Price]]*Table_ExternalData_15[[#Headers],[1,22]]</f>
        <v>33.244999999999997</v>
      </c>
      <c r="L3713" s="7">
        <f>IF(G3713="White Shark",E3713*0.5,IF(G3713="Sbox",E3713*0.5,IF(G3713="Tenda",E3713*0.5,E3713*0.2)))/100</f>
        <v>0.04</v>
      </c>
      <c r="M3713" s="2">
        <f>Table_ExternalData_15[[#This Row],[Price]]-Table_ExternalData_15[[#This Row],[Price]]*Table_ExternalData_15[[#This Row],[extra popust]]</f>
        <v>26.16</v>
      </c>
      <c r="N3713" s="2">
        <f>IF(M3713&lt;I3713,M3713,I3713)</f>
        <v>26.16</v>
      </c>
      <c r="O3713" s="12" t="str">
        <f>IF(N3713&lt;I3713,$U$1," ")</f>
        <v xml:space="preserve"> </v>
      </c>
      <c r="P3713" s="12" t="str">
        <f>IFERROR((O3713+30)," ")</f>
        <v xml:space="preserve"> </v>
      </c>
      <c r="Q3713" s="2">
        <f ca="1">IF(O3713=$U$1,N3713,"0")*1.22</f>
        <v>0</v>
      </c>
    </row>
    <row r="3714" spans="1:17" x14ac:dyDescent="0.25">
      <c r="A3714" t="s">
        <v>2291</v>
      </c>
      <c r="B3714" t="s">
        <v>2290</v>
      </c>
      <c r="C3714">
        <v>8417</v>
      </c>
      <c r="D3714">
        <v>28.72</v>
      </c>
      <c r="E3714">
        <f>IFERROR(VLOOKUP(Table_ExternalData_15[[#This Row],[Id]],Rabati!B:C,2,0),0)</f>
        <v>20</v>
      </c>
      <c r="F3714">
        <v>0</v>
      </c>
      <c r="G3714" t="str">
        <f>VLOOKUP(Table_ExternalData_15[[#This Row],[Id]],'Blagovna izdelek'!A:C,3,0)</f>
        <v>Digitus</v>
      </c>
      <c r="H3714">
        <f>Table_ExternalData_15[[#This Row],[Rabat]]*0.2</f>
        <v>4</v>
      </c>
      <c r="I3714" s="2">
        <f>Table_ExternalData_15[[#This Row],[Price]]-(Table_ExternalData_15[[#This Row],[Price]]*Table_ExternalData_15[[#This Row],[BB rabat]])/100</f>
        <v>27.571199999999997</v>
      </c>
      <c r="J3714" s="2">
        <f>Table_ExternalData_15[[#This Row],[BB cena]]*Table_ExternalData_15[[#Headers],[1,22]]</f>
        <v>33.636863999999996</v>
      </c>
      <c r="K3714" s="2">
        <f>Table_ExternalData_15[[#This Row],[Price]]*Table_ExternalData_15[[#Headers],[1,22]]</f>
        <v>35.038399999999996</v>
      </c>
      <c r="L3714" s="7">
        <f>IF(G3714="White Shark",E3714*0.5,IF(G3714="Sbox",E3714*0.5,IF(G3714="Tenda",E3714*0.5,E3714*0.2)))/100</f>
        <v>0.04</v>
      </c>
      <c r="M3714" s="2">
        <f>Table_ExternalData_15[[#This Row],[Price]]-Table_ExternalData_15[[#This Row],[Price]]*Table_ExternalData_15[[#This Row],[extra popust]]</f>
        <v>27.571199999999997</v>
      </c>
      <c r="N3714" s="2">
        <f>IF(M3714&lt;I3714,M3714,I3714)</f>
        <v>27.571199999999997</v>
      </c>
      <c r="O3714" s="12" t="str">
        <f>IF(N3714&lt;I3714,$U$1," ")</f>
        <v xml:space="preserve"> </v>
      </c>
      <c r="P3714" s="12" t="str">
        <f>IFERROR((O3714+30)," ")</f>
        <v xml:space="preserve"> </v>
      </c>
      <c r="Q3714" s="2">
        <f ca="1">IF(O3714=$U$1,N3714,"0")*1.22</f>
        <v>0</v>
      </c>
    </row>
    <row r="3715" spans="1:17" x14ac:dyDescent="0.25">
      <c r="A3715" t="s">
        <v>2299</v>
      </c>
      <c r="B3715" t="s">
        <v>2298</v>
      </c>
      <c r="C3715">
        <v>8424</v>
      </c>
      <c r="D3715">
        <v>18.55</v>
      </c>
      <c r="E3715">
        <f>IFERROR(VLOOKUP(Table_ExternalData_15[[#This Row],[Id]],Rabati!B:C,2,0),0)</f>
        <v>20</v>
      </c>
      <c r="F3715">
        <v>2</v>
      </c>
      <c r="G3715" t="str">
        <f>VLOOKUP(Table_ExternalData_15[[#This Row],[Id]],'Blagovna izdelek'!A:C,3,0)</f>
        <v>Digitus</v>
      </c>
      <c r="H3715">
        <f>Table_ExternalData_15[[#This Row],[Rabat]]*0.2</f>
        <v>4</v>
      </c>
      <c r="I3715" s="2">
        <f>Table_ExternalData_15[[#This Row],[Price]]-(Table_ExternalData_15[[#This Row],[Price]]*Table_ExternalData_15[[#This Row],[BB rabat]])/100</f>
        <v>17.808</v>
      </c>
      <c r="J3715" s="2">
        <f>Table_ExternalData_15[[#This Row],[BB cena]]*Table_ExternalData_15[[#Headers],[1,22]]</f>
        <v>21.725760000000001</v>
      </c>
      <c r="K3715" s="2">
        <f>Table_ExternalData_15[[#This Row],[Price]]*Table_ExternalData_15[[#Headers],[1,22]]</f>
        <v>22.631</v>
      </c>
      <c r="L3715" s="7">
        <f>IF(G3715="White Shark",E3715*0.5,IF(G3715="Sbox",E3715*0.5,IF(G3715="Tenda",E3715*0.5,E3715*0.2)))/100</f>
        <v>0.04</v>
      </c>
      <c r="M3715" s="2">
        <f>Table_ExternalData_15[[#This Row],[Price]]-Table_ExternalData_15[[#This Row],[Price]]*Table_ExternalData_15[[#This Row],[extra popust]]</f>
        <v>17.808</v>
      </c>
      <c r="N3715" s="2">
        <f>IF(M3715&lt;I3715,M3715,I3715)</f>
        <v>17.808</v>
      </c>
      <c r="O3715" s="12" t="str">
        <f>IF(N3715&lt;I3715,$U$1," ")</f>
        <v xml:space="preserve"> </v>
      </c>
      <c r="P3715" s="12" t="str">
        <f>IFERROR((O3715+30)," ")</f>
        <v xml:space="preserve"> </v>
      </c>
      <c r="Q3715" s="2">
        <f ca="1">IF(O3715=$U$1,N3715,"0")*1.22</f>
        <v>0</v>
      </c>
    </row>
    <row r="3716" spans="1:17" x14ac:dyDescent="0.25">
      <c r="A3716" t="s">
        <v>2398</v>
      </c>
      <c r="B3716" t="s">
        <v>2397</v>
      </c>
      <c r="C3716">
        <v>8541</v>
      </c>
      <c r="D3716">
        <v>3.26</v>
      </c>
      <c r="E3716">
        <f>IFERROR(VLOOKUP(Table_ExternalData_15[[#This Row],[Id]],Rabati!B:C,2,0),0)</f>
        <v>30</v>
      </c>
      <c r="F3716">
        <v>157</v>
      </c>
      <c r="G3716" t="str">
        <f>VLOOKUP(Table_ExternalData_15[[#This Row],[Id]],'Blagovna izdelek'!A:C,3,0)</f>
        <v>Digitus</v>
      </c>
      <c r="H3716">
        <f>Table_ExternalData_15[[#This Row],[Rabat]]*0.2</f>
        <v>6</v>
      </c>
      <c r="I3716" s="2">
        <f>Table_ExternalData_15[[#This Row],[Price]]-(Table_ExternalData_15[[#This Row],[Price]]*Table_ExternalData_15[[#This Row],[BB rabat]])/100</f>
        <v>3.0644</v>
      </c>
      <c r="J3716" s="2">
        <f>Table_ExternalData_15[[#This Row],[BB cena]]*Table_ExternalData_15[[#Headers],[1,22]]</f>
        <v>3.7385679999999999</v>
      </c>
      <c r="K3716" s="2">
        <f>Table_ExternalData_15[[#This Row],[Price]]*Table_ExternalData_15[[#Headers],[1,22]]</f>
        <v>3.9771999999999998</v>
      </c>
      <c r="L3716" s="7">
        <f>IF(G3716="White Shark",E3716*0.5,IF(G3716="Sbox",E3716*0.5,IF(G3716="Tenda",E3716*0.5,E3716*0.2)))/100</f>
        <v>0.06</v>
      </c>
      <c r="M3716" s="2">
        <f>Table_ExternalData_15[[#This Row],[Price]]-Table_ExternalData_15[[#This Row],[Price]]*Table_ExternalData_15[[#This Row],[extra popust]]</f>
        <v>3.0644</v>
      </c>
      <c r="N3716" s="2">
        <f>IF(M3716&lt;I3716,M3716,I3716)</f>
        <v>3.0644</v>
      </c>
      <c r="O3716" s="12" t="str">
        <f>IF(N3716&lt;I3716,$U$1," ")</f>
        <v xml:space="preserve"> </v>
      </c>
      <c r="P3716" s="12" t="str">
        <f>IFERROR((O3716+30)," ")</f>
        <v xml:space="preserve"> </v>
      </c>
      <c r="Q3716" s="2">
        <f ca="1">IF(O3716=$U$1,N3716,"0")*1.22</f>
        <v>0</v>
      </c>
    </row>
    <row r="3717" spans="1:17" x14ac:dyDescent="0.25">
      <c r="A3717" t="s">
        <v>2400</v>
      </c>
      <c r="B3717" t="s">
        <v>2399</v>
      </c>
      <c r="C3717">
        <v>8542</v>
      </c>
      <c r="D3717">
        <v>3.7</v>
      </c>
      <c r="E3717">
        <f>IFERROR(VLOOKUP(Table_ExternalData_15[[#This Row],[Id]],Rabati!B:C,2,0),0)</f>
        <v>30</v>
      </c>
      <c r="F3717">
        <v>28</v>
      </c>
      <c r="G3717" t="str">
        <f>VLOOKUP(Table_ExternalData_15[[#This Row],[Id]],'Blagovna izdelek'!A:C,3,0)</f>
        <v>Digitus</v>
      </c>
      <c r="H3717">
        <f>Table_ExternalData_15[[#This Row],[Rabat]]*0.2</f>
        <v>6</v>
      </c>
      <c r="I3717" s="2">
        <f>Table_ExternalData_15[[#This Row],[Price]]-(Table_ExternalData_15[[#This Row],[Price]]*Table_ExternalData_15[[#This Row],[BB rabat]])/100</f>
        <v>3.4780000000000002</v>
      </c>
      <c r="J3717" s="2">
        <f>Table_ExternalData_15[[#This Row],[BB cena]]*Table_ExternalData_15[[#Headers],[1,22]]</f>
        <v>4.2431600000000005</v>
      </c>
      <c r="K3717" s="2">
        <f>Table_ExternalData_15[[#This Row],[Price]]*Table_ExternalData_15[[#Headers],[1,22]]</f>
        <v>4.5140000000000002</v>
      </c>
      <c r="L3717" s="7">
        <f>IF(G3717="White Shark",E3717*0.5,IF(G3717="Sbox",E3717*0.5,IF(G3717="Tenda",E3717*0.5,E3717*0.2)))/100</f>
        <v>0.06</v>
      </c>
      <c r="M3717" s="2">
        <f>Table_ExternalData_15[[#This Row],[Price]]-Table_ExternalData_15[[#This Row],[Price]]*Table_ExternalData_15[[#This Row],[extra popust]]</f>
        <v>3.4780000000000002</v>
      </c>
      <c r="N3717" s="2">
        <f>IF(M3717&lt;I3717,M3717,I3717)</f>
        <v>3.4780000000000002</v>
      </c>
      <c r="O3717" s="12" t="str">
        <f>IF(N3717&lt;I3717,$U$1," ")</f>
        <v xml:space="preserve"> </v>
      </c>
      <c r="P3717" s="12" t="str">
        <f>IFERROR((O3717+30)," ")</f>
        <v xml:space="preserve"> </v>
      </c>
      <c r="Q3717" s="2">
        <f ca="1">IF(O3717=$U$1,N3717,"0")*1.22</f>
        <v>0</v>
      </c>
    </row>
    <row r="3718" spans="1:17" x14ac:dyDescent="0.25">
      <c r="A3718" t="s">
        <v>2402</v>
      </c>
      <c r="B3718" t="s">
        <v>2401</v>
      </c>
      <c r="C3718">
        <v>8543</v>
      </c>
      <c r="D3718">
        <v>4.88</v>
      </c>
      <c r="E3718">
        <f>IFERROR(VLOOKUP(Table_ExternalData_15[[#This Row],[Id]],Rabati!B:C,2,0),0)</f>
        <v>30</v>
      </c>
      <c r="F3718">
        <v>24</v>
      </c>
      <c r="G3718" t="str">
        <f>VLOOKUP(Table_ExternalData_15[[#This Row],[Id]],'Blagovna izdelek'!A:C,3,0)</f>
        <v>Digitus</v>
      </c>
      <c r="H3718">
        <f>Table_ExternalData_15[[#This Row],[Rabat]]*0.2</f>
        <v>6</v>
      </c>
      <c r="I3718" s="2">
        <f>Table_ExternalData_15[[#This Row],[Price]]-(Table_ExternalData_15[[#This Row],[Price]]*Table_ExternalData_15[[#This Row],[BB rabat]])/100</f>
        <v>4.5872000000000002</v>
      </c>
      <c r="J3718" s="2">
        <f>Table_ExternalData_15[[#This Row],[BB cena]]*Table_ExternalData_15[[#Headers],[1,22]]</f>
        <v>5.5963840000000005</v>
      </c>
      <c r="K3718" s="2">
        <f>Table_ExternalData_15[[#This Row],[Price]]*Table_ExternalData_15[[#Headers],[1,22]]</f>
        <v>5.9535999999999998</v>
      </c>
      <c r="L3718" s="7">
        <f>IF(G3718="White Shark",E3718*0.5,IF(G3718="Sbox",E3718*0.5,IF(G3718="Tenda",E3718*0.5,E3718*0.2)))/100</f>
        <v>0.06</v>
      </c>
      <c r="M3718" s="2">
        <f>Table_ExternalData_15[[#This Row],[Price]]-Table_ExternalData_15[[#This Row],[Price]]*Table_ExternalData_15[[#This Row],[extra popust]]</f>
        <v>4.5872000000000002</v>
      </c>
      <c r="N3718" s="2">
        <f>IF(M3718&lt;I3718,M3718,I3718)</f>
        <v>4.5872000000000002</v>
      </c>
      <c r="O3718" s="12" t="str">
        <f>IF(N3718&lt;I3718,$U$1," ")</f>
        <v xml:space="preserve"> </v>
      </c>
      <c r="P3718" s="12" t="str">
        <f>IFERROR((O3718+30)," ")</f>
        <v xml:space="preserve"> </v>
      </c>
      <c r="Q3718" s="2">
        <f ca="1">IF(O3718=$U$1,N3718,"0")*1.22</f>
        <v>0</v>
      </c>
    </row>
    <row r="3719" spans="1:17" x14ac:dyDescent="0.25">
      <c r="A3719" t="s">
        <v>2404</v>
      </c>
      <c r="B3719" t="s">
        <v>2403</v>
      </c>
      <c r="C3719">
        <v>8544</v>
      </c>
      <c r="D3719">
        <v>12.4</v>
      </c>
      <c r="E3719">
        <f>IFERROR(VLOOKUP(Table_ExternalData_15[[#This Row],[Id]],Rabati!B:C,2,0),0)</f>
        <v>30</v>
      </c>
      <c r="F3719">
        <v>1</v>
      </c>
      <c r="G3719" t="str">
        <f>VLOOKUP(Table_ExternalData_15[[#This Row],[Id]],'Blagovna izdelek'!A:C,3,0)</f>
        <v>Digitus</v>
      </c>
      <c r="H3719">
        <f>Table_ExternalData_15[[#This Row],[Rabat]]*0.2</f>
        <v>6</v>
      </c>
      <c r="I3719" s="2">
        <f>Table_ExternalData_15[[#This Row],[Price]]-(Table_ExternalData_15[[#This Row],[Price]]*Table_ExternalData_15[[#This Row],[BB rabat]])/100</f>
        <v>11.656000000000001</v>
      </c>
      <c r="J3719" s="2">
        <f>Table_ExternalData_15[[#This Row],[BB cena]]*Table_ExternalData_15[[#Headers],[1,22]]</f>
        <v>14.220320000000001</v>
      </c>
      <c r="K3719" s="2">
        <f>Table_ExternalData_15[[#This Row],[Price]]*Table_ExternalData_15[[#Headers],[1,22]]</f>
        <v>15.128</v>
      </c>
      <c r="L3719" s="7">
        <f>IF(G3719="White Shark",E3719*0.5,IF(G3719="Sbox",E3719*0.5,IF(G3719="Tenda",E3719*0.5,E3719*0.2)))/100</f>
        <v>0.06</v>
      </c>
      <c r="M3719" s="2">
        <f>Table_ExternalData_15[[#This Row],[Price]]-Table_ExternalData_15[[#This Row],[Price]]*Table_ExternalData_15[[#This Row],[extra popust]]</f>
        <v>11.656000000000001</v>
      </c>
      <c r="N3719" s="2">
        <f>IF(M3719&lt;I3719,M3719,I3719)</f>
        <v>11.656000000000001</v>
      </c>
      <c r="O3719" s="12" t="str">
        <f>IF(N3719&lt;I3719,$U$1," ")</f>
        <v xml:space="preserve"> </v>
      </c>
      <c r="P3719" s="12" t="str">
        <f>IFERROR((O3719+30)," ")</f>
        <v xml:space="preserve"> </v>
      </c>
      <c r="Q3719" s="2">
        <f ca="1">IF(O3719=$U$1,N3719,"0")*1.22</f>
        <v>0</v>
      </c>
    </row>
    <row r="3720" spans="1:17" x14ac:dyDescent="0.25">
      <c r="A3720" t="s">
        <v>2410</v>
      </c>
      <c r="B3720" t="s">
        <v>2409</v>
      </c>
      <c r="C3720">
        <v>8549</v>
      </c>
      <c r="D3720">
        <v>4.5599999999999996</v>
      </c>
      <c r="E3720">
        <f>IFERROR(VLOOKUP(Table_ExternalData_15[[#This Row],[Id]],Rabati!B:C,2,0),0)</f>
        <v>30</v>
      </c>
      <c r="F3720">
        <v>67</v>
      </c>
      <c r="G3720" t="str">
        <f>VLOOKUP(Table_ExternalData_15[[#This Row],[Id]],'Blagovna izdelek'!A:C,3,0)</f>
        <v>Digitus</v>
      </c>
      <c r="H3720">
        <f>Table_ExternalData_15[[#This Row],[Rabat]]*0.2</f>
        <v>6</v>
      </c>
      <c r="I3720" s="2">
        <f>Table_ExternalData_15[[#This Row],[Price]]-(Table_ExternalData_15[[#This Row],[Price]]*Table_ExternalData_15[[#This Row],[BB rabat]])/100</f>
        <v>4.2863999999999995</v>
      </c>
      <c r="J3720" s="2">
        <f>Table_ExternalData_15[[#This Row],[BB cena]]*Table_ExternalData_15[[#Headers],[1,22]]</f>
        <v>5.2294079999999994</v>
      </c>
      <c r="K3720" s="2">
        <f>Table_ExternalData_15[[#This Row],[Price]]*Table_ExternalData_15[[#Headers],[1,22]]</f>
        <v>5.5631999999999993</v>
      </c>
      <c r="L3720" s="7">
        <f>IF(G3720="White Shark",E3720*0.5,IF(G3720="Sbox",E3720*0.5,IF(G3720="Tenda",E3720*0.5,E3720*0.2)))/100</f>
        <v>0.06</v>
      </c>
      <c r="M3720" s="2">
        <f>Table_ExternalData_15[[#This Row],[Price]]-Table_ExternalData_15[[#This Row],[Price]]*Table_ExternalData_15[[#This Row],[extra popust]]</f>
        <v>4.2863999999999995</v>
      </c>
      <c r="N3720" s="2">
        <f>IF(M3720&lt;I3720,M3720,I3720)</f>
        <v>4.2863999999999995</v>
      </c>
      <c r="O3720" s="12" t="str">
        <f>IF(N3720&lt;I3720,$U$1," ")</f>
        <v xml:space="preserve"> </v>
      </c>
      <c r="P3720" s="12" t="str">
        <f>IFERROR((O3720+30)," ")</f>
        <v xml:space="preserve"> </v>
      </c>
      <c r="Q3720" s="2">
        <f ca="1">IF(O3720=$U$1,N3720,"0")*1.22</f>
        <v>0</v>
      </c>
    </row>
    <row r="3721" spans="1:17" x14ac:dyDescent="0.25">
      <c r="A3721" t="s">
        <v>2412</v>
      </c>
      <c r="B3721" t="s">
        <v>2411</v>
      </c>
      <c r="C3721">
        <v>8550</v>
      </c>
      <c r="D3721">
        <v>5.98</v>
      </c>
      <c r="E3721">
        <f>IFERROR(VLOOKUP(Table_ExternalData_15[[#This Row],[Id]],Rabati!B:C,2,0),0)</f>
        <v>30</v>
      </c>
      <c r="F3721">
        <v>32</v>
      </c>
      <c r="G3721" t="str">
        <f>VLOOKUP(Table_ExternalData_15[[#This Row],[Id]],'Blagovna izdelek'!A:C,3,0)</f>
        <v>Digitus</v>
      </c>
      <c r="H3721">
        <f>Table_ExternalData_15[[#This Row],[Rabat]]*0.2</f>
        <v>6</v>
      </c>
      <c r="I3721" s="2">
        <f>Table_ExternalData_15[[#This Row],[Price]]-(Table_ExternalData_15[[#This Row],[Price]]*Table_ExternalData_15[[#This Row],[BB rabat]])/100</f>
        <v>5.6212</v>
      </c>
      <c r="J3721" s="2">
        <f>Table_ExternalData_15[[#This Row],[BB cena]]*Table_ExternalData_15[[#Headers],[1,22]]</f>
        <v>6.8578640000000002</v>
      </c>
      <c r="K3721" s="2">
        <f>Table_ExternalData_15[[#This Row],[Price]]*Table_ExternalData_15[[#Headers],[1,22]]</f>
        <v>7.2956000000000003</v>
      </c>
      <c r="L3721" s="7">
        <f>IF(G3721="White Shark",E3721*0.5,IF(G3721="Sbox",E3721*0.5,IF(G3721="Tenda",E3721*0.5,E3721*0.2)))/100</f>
        <v>0.06</v>
      </c>
      <c r="M3721" s="2">
        <f>Table_ExternalData_15[[#This Row],[Price]]-Table_ExternalData_15[[#This Row],[Price]]*Table_ExternalData_15[[#This Row],[extra popust]]</f>
        <v>5.6212</v>
      </c>
      <c r="N3721" s="2">
        <f>IF(M3721&lt;I3721,M3721,I3721)</f>
        <v>5.6212</v>
      </c>
      <c r="O3721" s="12" t="str">
        <f>IF(N3721&lt;I3721,$U$1," ")</f>
        <v xml:space="preserve"> </v>
      </c>
      <c r="P3721" s="12" t="str">
        <f>IFERROR((O3721+30)," ")</f>
        <v xml:space="preserve"> </v>
      </c>
      <c r="Q3721" s="2">
        <f ca="1">IF(O3721=$U$1,N3721,"0")*1.22</f>
        <v>0</v>
      </c>
    </row>
    <row r="3722" spans="1:17" x14ac:dyDescent="0.25">
      <c r="A3722" t="s">
        <v>2424</v>
      </c>
      <c r="B3722" t="s">
        <v>2423</v>
      </c>
      <c r="C3722">
        <v>8557</v>
      </c>
      <c r="D3722">
        <v>1.76</v>
      </c>
      <c r="E3722">
        <f>IFERROR(VLOOKUP(Table_ExternalData_15[[#This Row],[Id]],Rabati!B:C,2,0),0)</f>
        <v>30</v>
      </c>
      <c r="F3722">
        <v>78</v>
      </c>
      <c r="G3722" t="str">
        <f>VLOOKUP(Table_ExternalData_15[[#This Row],[Id]],'Blagovna izdelek'!A:C,3,0)</f>
        <v>Digitus</v>
      </c>
      <c r="H3722">
        <f>Table_ExternalData_15[[#This Row],[Rabat]]*0.2</f>
        <v>6</v>
      </c>
      <c r="I3722" s="2">
        <f>Table_ExternalData_15[[#This Row],[Price]]-(Table_ExternalData_15[[#This Row],[Price]]*Table_ExternalData_15[[#This Row],[BB rabat]])/100</f>
        <v>1.6544000000000001</v>
      </c>
      <c r="J3722" s="2">
        <f>Table_ExternalData_15[[#This Row],[BB cena]]*Table_ExternalData_15[[#Headers],[1,22]]</f>
        <v>2.0183680000000002</v>
      </c>
      <c r="K3722" s="2">
        <f>Table_ExternalData_15[[#This Row],[Price]]*Table_ExternalData_15[[#Headers],[1,22]]</f>
        <v>2.1471999999999998</v>
      </c>
      <c r="L3722" s="7">
        <f>IF(G3722="White Shark",E3722*0.5,IF(G3722="Sbox",E3722*0.5,IF(G3722="Tenda",E3722*0.5,E3722*0.2)))/100</f>
        <v>0.06</v>
      </c>
      <c r="M3722" s="2">
        <f>Table_ExternalData_15[[#This Row],[Price]]-Table_ExternalData_15[[#This Row],[Price]]*Table_ExternalData_15[[#This Row],[extra popust]]</f>
        <v>1.6544000000000001</v>
      </c>
      <c r="N3722" s="2">
        <f>IF(M3722&lt;I3722,M3722,I3722)</f>
        <v>1.6544000000000001</v>
      </c>
      <c r="O3722" s="12" t="str">
        <f>IF(N3722&lt;I3722,$U$1," ")</f>
        <v xml:space="preserve"> </v>
      </c>
      <c r="P3722" s="12" t="str">
        <f>IFERROR((O3722+30)," ")</f>
        <v xml:space="preserve"> </v>
      </c>
      <c r="Q3722" s="2">
        <f ca="1">IF(O3722=$U$1,N3722,"0")*1.22</f>
        <v>0</v>
      </c>
    </row>
    <row r="3723" spans="1:17" x14ac:dyDescent="0.25">
      <c r="A3723" t="s">
        <v>2426</v>
      </c>
      <c r="B3723" t="s">
        <v>2425</v>
      </c>
      <c r="C3723">
        <v>8558</v>
      </c>
      <c r="D3723">
        <v>1.76</v>
      </c>
      <c r="E3723">
        <f>IFERROR(VLOOKUP(Table_ExternalData_15[[#This Row],[Id]],Rabati!B:C,2,0),0)</f>
        <v>30</v>
      </c>
      <c r="F3723">
        <v>36</v>
      </c>
      <c r="G3723" t="str">
        <f>VLOOKUP(Table_ExternalData_15[[#This Row],[Id]],'Blagovna izdelek'!A:C,3,0)</f>
        <v>Digitus</v>
      </c>
      <c r="H3723">
        <f>Table_ExternalData_15[[#This Row],[Rabat]]*0.2</f>
        <v>6</v>
      </c>
      <c r="I3723" s="2">
        <f>Table_ExternalData_15[[#This Row],[Price]]-(Table_ExternalData_15[[#This Row],[Price]]*Table_ExternalData_15[[#This Row],[BB rabat]])/100</f>
        <v>1.6544000000000001</v>
      </c>
      <c r="J3723" s="2">
        <f>Table_ExternalData_15[[#This Row],[BB cena]]*Table_ExternalData_15[[#Headers],[1,22]]</f>
        <v>2.0183680000000002</v>
      </c>
      <c r="K3723" s="2">
        <f>Table_ExternalData_15[[#This Row],[Price]]*Table_ExternalData_15[[#Headers],[1,22]]</f>
        <v>2.1471999999999998</v>
      </c>
      <c r="L3723" s="7">
        <f>IF(G3723="White Shark",E3723*0.5,IF(G3723="Sbox",E3723*0.5,IF(G3723="Tenda",E3723*0.5,E3723*0.2)))/100</f>
        <v>0.06</v>
      </c>
      <c r="M3723" s="2">
        <f>Table_ExternalData_15[[#This Row],[Price]]-Table_ExternalData_15[[#This Row],[Price]]*Table_ExternalData_15[[#This Row],[extra popust]]</f>
        <v>1.6544000000000001</v>
      </c>
      <c r="N3723" s="2">
        <f>IF(M3723&lt;I3723,M3723,I3723)</f>
        <v>1.6544000000000001</v>
      </c>
      <c r="O3723" s="12" t="str">
        <f>IF(N3723&lt;I3723,$U$1," ")</f>
        <v xml:space="preserve"> </v>
      </c>
      <c r="P3723" s="12" t="str">
        <f>IFERROR((O3723+30)," ")</f>
        <v xml:space="preserve"> </v>
      </c>
      <c r="Q3723" s="2">
        <f ca="1">IF(O3723=$U$1,N3723,"0")*1.22</f>
        <v>0</v>
      </c>
    </row>
    <row r="3724" spans="1:17" x14ac:dyDescent="0.25">
      <c r="A3724" t="s">
        <v>2428</v>
      </c>
      <c r="B3724" t="s">
        <v>2427</v>
      </c>
      <c r="C3724">
        <v>8559</v>
      </c>
      <c r="D3724">
        <v>2.15</v>
      </c>
      <c r="E3724">
        <f>IFERROR(VLOOKUP(Table_ExternalData_15[[#This Row],[Id]],Rabati!B:C,2,0),0)</f>
        <v>30</v>
      </c>
      <c r="F3724">
        <v>94</v>
      </c>
      <c r="G3724" t="str">
        <f>VLOOKUP(Table_ExternalData_15[[#This Row],[Id]],'Blagovna izdelek'!A:C,3,0)</f>
        <v>Digitus</v>
      </c>
      <c r="H3724">
        <f>Table_ExternalData_15[[#This Row],[Rabat]]*0.2</f>
        <v>6</v>
      </c>
      <c r="I3724" s="2">
        <f>Table_ExternalData_15[[#This Row],[Price]]-(Table_ExternalData_15[[#This Row],[Price]]*Table_ExternalData_15[[#This Row],[BB rabat]])/100</f>
        <v>2.0209999999999999</v>
      </c>
      <c r="J3724" s="2">
        <f>Table_ExternalData_15[[#This Row],[BB cena]]*Table_ExternalData_15[[#Headers],[1,22]]</f>
        <v>2.4656199999999999</v>
      </c>
      <c r="K3724" s="2">
        <f>Table_ExternalData_15[[#This Row],[Price]]*Table_ExternalData_15[[#Headers],[1,22]]</f>
        <v>2.6229999999999998</v>
      </c>
      <c r="L3724" s="7">
        <f>IF(G3724="White Shark",E3724*0.5,IF(G3724="Sbox",E3724*0.5,IF(G3724="Tenda",E3724*0.5,E3724*0.2)))/100</f>
        <v>0.06</v>
      </c>
      <c r="M3724" s="2">
        <f>Table_ExternalData_15[[#This Row],[Price]]-Table_ExternalData_15[[#This Row],[Price]]*Table_ExternalData_15[[#This Row],[extra popust]]</f>
        <v>2.0209999999999999</v>
      </c>
      <c r="N3724" s="2">
        <f>IF(M3724&lt;I3724,M3724,I3724)</f>
        <v>2.0209999999999999</v>
      </c>
      <c r="O3724" s="12" t="str">
        <f>IF(N3724&lt;I3724,$U$1," ")</f>
        <v xml:space="preserve"> </v>
      </c>
      <c r="P3724" s="12" t="str">
        <f>IFERROR((O3724+30)," ")</f>
        <v xml:space="preserve"> </v>
      </c>
      <c r="Q3724" s="2">
        <f ca="1">IF(O3724=$U$1,N3724,"0")*1.22</f>
        <v>0</v>
      </c>
    </row>
    <row r="3725" spans="1:17" x14ac:dyDescent="0.25">
      <c r="A3725" t="s">
        <v>2432</v>
      </c>
      <c r="B3725" t="s">
        <v>2431</v>
      </c>
      <c r="C3725">
        <v>8563</v>
      </c>
      <c r="D3725">
        <v>5.7</v>
      </c>
      <c r="E3725">
        <f>IFERROR(VLOOKUP(Table_ExternalData_15[[#This Row],[Id]],Rabati!B:C,2,0),0)</f>
        <v>30</v>
      </c>
      <c r="F3725">
        <v>0</v>
      </c>
      <c r="G3725" t="str">
        <f>VLOOKUP(Table_ExternalData_15[[#This Row],[Id]],'Blagovna izdelek'!A:C,3,0)</f>
        <v>Digitus</v>
      </c>
      <c r="H3725">
        <f>Table_ExternalData_15[[#This Row],[Rabat]]*0.2</f>
        <v>6</v>
      </c>
      <c r="I3725" s="2">
        <f>Table_ExternalData_15[[#This Row],[Price]]-(Table_ExternalData_15[[#This Row],[Price]]*Table_ExternalData_15[[#This Row],[BB rabat]])/100</f>
        <v>5.3580000000000005</v>
      </c>
      <c r="J3725" s="2">
        <f>Table_ExternalData_15[[#This Row],[BB cena]]*Table_ExternalData_15[[#Headers],[1,22]]</f>
        <v>6.5367600000000001</v>
      </c>
      <c r="K3725" s="2">
        <f>Table_ExternalData_15[[#This Row],[Price]]*Table_ExternalData_15[[#Headers],[1,22]]</f>
        <v>6.9539999999999997</v>
      </c>
      <c r="L3725" s="7">
        <f>IF(G3725="White Shark",E3725*0.5,IF(G3725="Sbox",E3725*0.5,IF(G3725="Tenda",E3725*0.5,E3725*0.2)))/100</f>
        <v>0.06</v>
      </c>
      <c r="M3725" s="2">
        <f>Table_ExternalData_15[[#This Row],[Price]]-Table_ExternalData_15[[#This Row],[Price]]*Table_ExternalData_15[[#This Row],[extra popust]]</f>
        <v>5.3580000000000005</v>
      </c>
      <c r="N3725" s="2">
        <f>IF(M3725&lt;I3725,M3725,I3725)</f>
        <v>5.3580000000000005</v>
      </c>
      <c r="O3725" s="12" t="str">
        <f>IF(N3725&lt;I3725,$U$1," ")</f>
        <v xml:space="preserve"> </v>
      </c>
      <c r="P3725" s="12" t="str">
        <f>IFERROR((O3725+30)," ")</f>
        <v xml:space="preserve"> </v>
      </c>
      <c r="Q3725" s="2">
        <f ca="1">IF(O3725=$U$1,N3725,"0")*1.22</f>
        <v>0</v>
      </c>
    </row>
    <row r="3726" spans="1:17" x14ac:dyDescent="0.25">
      <c r="A3726" t="s">
        <v>2434</v>
      </c>
      <c r="B3726" t="s">
        <v>2433</v>
      </c>
      <c r="C3726">
        <v>8564</v>
      </c>
      <c r="D3726">
        <v>7.85</v>
      </c>
      <c r="E3726">
        <f>IFERROR(VLOOKUP(Table_ExternalData_15[[#This Row],[Id]],Rabati!B:C,2,0),0)</f>
        <v>30</v>
      </c>
      <c r="F3726">
        <v>0</v>
      </c>
      <c r="G3726" t="str">
        <f>VLOOKUP(Table_ExternalData_15[[#This Row],[Id]],'Blagovna izdelek'!A:C,3,0)</f>
        <v>Digitus</v>
      </c>
      <c r="H3726">
        <f>Table_ExternalData_15[[#This Row],[Rabat]]*0.2</f>
        <v>6</v>
      </c>
      <c r="I3726" s="2">
        <f>Table_ExternalData_15[[#This Row],[Price]]-(Table_ExternalData_15[[#This Row],[Price]]*Table_ExternalData_15[[#This Row],[BB rabat]])/100</f>
        <v>7.3789999999999996</v>
      </c>
      <c r="J3726" s="2">
        <f>Table_ExternalData_15[[#This Row],[BB cena]]*Table_ExternalData_15[[#Headers],[1,22]]</f>
        <v>9.0023799999999987</v>
      </c>
      <c r="K3726" s="2">
        <f>Table_ExternalData_15[[#This Row],[Price]]*Table_ExternalData_15[[#Headers],[1,22]]</f>
        <v>9.577</v>
      </c>
      <c r="L3726" s="7">
        <f>IF(G3726="White Shark",E3726*0.5,IF(G3726="Sbox",E3726*0.5,IF(G3726="Tenda",E3726*0.5,E3726*0.2)))/100</f>
        <v>0.06</v>
      </c>
      <c r="M3726" s="2">
        <f>Table_ExternalData_15[[#This Row],[Price]]-Table_ExternalData_15[[#This Row],[Price]]*Table_ExternalData_15[[#This Row],[extra popust]]</f>
        <v>7.3789999999999996</v>
      </c>
      <c r="N3726" s="2">
        <f>IF(M3726&lt;I3726,M3726,I3726)</f>
        <v>7.3789999999999996</v>
      </c>
      <c r="O3726" s="12" t="str">
        <f>IF(N3726&lt;I3726,$U$1," ")</f>
        <v xml:space="preserve"> </v>
      </c>
      <c r="P3726" s="12" t="str">
        <f>IFERROR((O3726+30)," ")</f>
        <v xml:space="preserve"> </v>
      </c>
      <c r="Q3726" s="2">
        <f ca="1">IF(O3726=$U$1,N3726,"0")*1.22</f>
        <v>0</v>
      </c>
    </row>
    <row r="3727" spans="1:17" x14ac:dyDescent="0.25">
      <c r="A3727" t="s">
        <v>2436</v>
      </c>
      <c r="B3727" t="s">
        <v>2435</v>
      </c>
      <c r="C3727">
        <v>8565</v>
      </c>
      <c r="D3727">
        <v>10.65</v>
      </c>
      <c r="E3727">
        <f>IFERROR(VLOOKUP(Table_ExternalData_15[[#This Row],[Id]],Rabati!B:C,2,0),0)</f>
        <v>30</v>
      </c>
      <c r="F3727">
        <v>0</v>
      </c>
      <c r="G3727" t="str">
        <f>VLOOKUP(Table_ExternalData_15[[#This Row],[Id]],'Blagovna izdelek'!A:C,3,0)</f>
        <v>Digitus</v>
      </c>
      <c r="H3727">
        <f>Table_ExternalData_15[[#This Row],[Rabat]]*0.2</f>
        <v>6</v>
      </c>
      <c r="I3727" s="2">
        <f>Table_ExternalData_15[[#This Row],[Price]]-(Table_ExternalData_15[[#This Row],[Price]]*Table_ExternalData_15[[#This Row],[BB rabat]])/100</f>
        <v>10.011000000000001</v>
      </c>
      <c r="J3727" s="2">
        <f>Table_ExternalData_15[[#This Row],[BB cena]]*Table_ExternalData_15[[#Headers],[1,22]]</f>
        <v>12.213420000000001</v>
      </c>
      <c r="K3727" s="2">
        <f>Table_ExternalData_15[[#This Row],[Price]]*Table_ExternalData_15[[#Headers],[1,22]]</f>
        <v>12.993</v>
      </c>
      <c r="L3727" s="7">
        <f>IF(G3727="White Shark",E3727*0.5,IF(G3727="Sbox",E3727*0.5,IF(G3727="Tenda",E3727*0.5,E3727*0.2)))/100</f>
        <v>0.06</v>
      </c>
      <c r="M3727" s="2">
        <f>Table_ExternalData_15[[#This Row],[Price]]-Table_ExternalData_15[[#This Row],[Price]]*Table_ExternalData_15[[#This Row],[extra popust]]</f>
        <v>10.011000000000001</v>
      </c>
      <c r="N3727" s="2">
        <f>IF(M3727&lt;I3727,M3727,I3727)</f>
        <v>10.011000000000001</v>
      </c>
      <c r="O3727" s="12" t="str">
        <f>IF(N3727&lt;I3727,$U$1," ")</f>
        <v xml:space="preserve"> </v>
      </c>
      <c r="P3727" s="12" t="str">
        <f>IFERROR((O3727+30)," ")</f>
        <v xml:space="preserve"> </v>
      </c>
      <c r="Q3727" s="2">
        <f ca="1">IF(O3727=$U$1,N3727,"0")*1.22</f>
        <v>0</v>
      </c>
    </row>
    <row r="3728" spans="1:17" x14ac:dyDescent="0.25">
      <c r="A3728" t="s">
        <v>2438</v>
      </c>
      <c r="B3728" t="s">
        <v>2437</v>
      </c>
      <c r="C3728">
        <v>8566</v>
      </c>
      <c r="D3728">
        <v>14.86</v>
      </c>
      <c r="E3728">
        <f>IFERROR(VLOOKUP(Table_ExternalData_15[[#This Row],[Id]],Rabati!B:C,2,0),0)</f>
        <v>30</v>
      </c>
      <c r="F3728">
        <v>3</v>
      </c>
      <c r="G3728" t="str">
        <f>VLOOKUP(Table_ExternalData_15[[#This Row],[Id]],'Blagovna izdelek'!A:C,3,0)</f>
        <v>Digitus</v>
      </c>
      <c r="H3728">
        <f>Table_ExternalData_15[[#This Row],[Rabat]]*0.2</f>
        <v>6</v>
      </c>
      <c r="I3728" s="2">
        <f>Table_ExternalData_15[[#This Row],[Price]]-(Table_ExternalData_15[[#This Row],[Price]]*Table_ExternalData_15[[#This Row],[BB rabat]])/100</f>
        <v>13.968399999999999</v>
      </c>
      <c r="J3728" s="2">
        <f>Table_ExternalData_15[[#This Row],[BB cena]]*Table_ExternalData_15[[#Headers],[1,22]]</f>
        <v>17.041447999999999</v>
      </c>
      <c r="K3728" s="2">
        <f>Table_ExternalData_15[[#This Row],[Price]]*Table_ExternalData_15[[#Headers],[1,22]]</f>
        <v>18.129199999999997</v>
      </c>
      <c r="L3728" s="7">
        <f>IF(G3728="White Shark",E3728*0.5,IF(G3728="Sbox",E3728*0.5,IF(G3728="Tenda",E3728*0.5,E3728*0.2)))/100</f>
        <v>0.06</v>
      </c>
      <c r="M3728" s="2">
        <f>Table_ExternalData_15[[#This Row],[Price]]-Table_ExternalData_15[[#This Row],[Price]]*Table_ExternalData_15[[#This Row],[extra popust]]</f>
        <v>13.968399999999999</v>
      </c>
      <c r="N3728" s="2">
        <f>IF(M3728&lt;I3728,M3728,I3728)</f>
        <v>13.968399999999999</v>
      </c>
      <c r="O3728" s="12" t="str">
        <f>IF(N3728&lt;I3728,$U$1," ")</f>
        <v xml:space="preserve"> </v>
      </c>
      <c r="P3728" s="12" t="str">
        <f>IFERROR((O3728+30)," ")</f>
        <v xml:space="preserve"> </v>
      </c>
      <c r="Q3728" s="2">
        <f ca="1">IF(O3728=$U$1,N3728,"0")*1.22</f>
        <v>0</v>
      </c>
    </row>
    <row r="3729" spans="1:17" x14ac:dyDescent="0.25">
      <c r="A3729" t="s">
        <v>2440</v>
      </c>
      <c r="B3729" t="s">
        <v>2439</v>
      </c>
      <c r="C3729">
        <v>8567</v>
      </c>
      <c r="D3729">
        <v>20.79</v>
      </c>
      <c r="E3729">
        <f>IFERROR(VLOOKUP(Table_ExternalData_15[[#This Row],[Id]],Rabati!B:C,2,0),0)</f>
        <v>30</v>
      </c>
      <c r="F3729">
        <v>0</v>
      </c>
      <c r="G3729" t="str">
        <f>VLOOKUP(Table_ExternalData_15[[#This Row],[Id]],'Blagovna izdelek'!A:C,3,0)</f>
        <v>Digitus</v>
      </c>
      <c r="H3729">
        <f>Table_ExternalData_15[[#This Row],[Rabat]]*0.2</f>
        <v>6</v>
      </c>
      <c r="I3729" s="2">
        <f>Table_ExternalData_15[[#This Row],[Price]]-(Table_ExternalData_15[[#This Row],[Price]]*Table_ExternalData_15[[#This Row],[BB rabat]])/100</f>
        <v>19.5426</v>
      </c>
      <c r="J3729" s="2">
        <f>Table_ExternalData_15[[#This Row],[BB cena]]*Table_ExternalData_15[[#Headers],[1,22]]</f>
        <v>23.841971999999998</v>
      </c>
      <c r="K3729" s="2">
        <f>Table_ExternalData_15[[#This Row],[Price]]*Table_ExternalData_15[[#Headers],[1,22]]</f>
        <v>25.363799999999998</v>
      </c>
      <c r="L3729" s="7">
        <f>IF(G3729="White Shark",E3729*0.5,IF(G3729="Sbox",E3729*0.5,IF(G3729="Tenda",E3729*0.5,E3729*0.2)))/100</f>
        <v>0.06</v>
      </c>
      <c r="M3729" s="2">
        <f>Table_ExternalData_15[[#This Row],[Price]]-Table_ExternalData_15[[#This Row],[Price]]*Table_ExternalData_15[[#This Row],[extra popust]]</f>
        <v>19.5426</v>
      </c>
      <c r="N3729" s="2">
        <f>IF(M3729&lt;I3729,M3729,I3729)</f>
        <v>19.5426</v>
      </c>
      <c r="O3729" s="12" t="str">
        <f>IF(N3729&lt;I3729,$U$1," ")</f>
        <v xml:space="preserve"> </v>
      </c>
      <c r="P3729" s="12" t="str">
        <f>IFERROR((O3729+30)," ")</f>
        <v xml:space="preserve"> </v>
      </c>
      <c r="Q3729" s="2">
        <f ca="1">IF(O3729=$U$1,N3729,"0")*1.22</f>
        <v>0</v>
      </c>
    </row>
    <row r="3730" spans="1:17" x14ac:dyDescent="0.25">
      <c r="A3730" t="s">
        <v>2482</v>
      </c>
      <c r="B3730" t="s">
        <v>2481</v>
      </c>
      <c r="C3730">
        <v>8610</v>
      </c>
      <c r="D3730">
        <v>4.67</v>
      </c>
      <c r="E3730">
        <f>IFERROR(VLOOKUP(Table_ExternalData_15[[#This Row],[Id]],Rabati!B:C,2,0),0)</f>
        <v>25</v>
      </c>
      <c r="F3730">
        <v>30</v>
      </c>
      <c r="G3730" t="str">
        <f>VLOOKUP(Table_ExternalData_15[[#This Row],[Id]],'Blagovna izdelek'!A:C,3,0)</f>
        <v>Digitus</v>
      </c>
      <c r="H3730">
        <f>Table_ExternalData_15[[#This Row],[Rabat]]*0.2</f>
        <v>5</v>
      </c>
      <c r="I3730" s="2">
        <f>Table_ExternalData_15[[#This Row],[Price]]-(Table_ExternalData_15[[#This Row],[Price]]*Table_ExternalData_15[[#This Row],[BB rabat]])/100</f>
        <v>4.4364999999999997</v>
      </c>
      <c r="J3730" s="2">
        <f>Table_ExternalData_15[[#This Row],[BB cena]]*Table_ExternalData_15[[#Headers],[1,22]]</f>
        <v>5.4125299999999994</v>
      </c>
      <c r="K3730" s="2">
        <f>Table_ExternalData_15[[#This Row],[Price]]*Table_ExternalData_15[[#Headers],[1,22]]</f>
        <v>5.6974</v>
      </c>
      <c r="L3730" s="7">
        <f>IF(G3730="White Shark",E3730*0.5,IF(G3730="Sbox",E3730*0.5,IF(G3730="Tenda",E3730*0.5,E3730*0.2)))/100</f>
        <v>0.05</v>
      </c>
      <c r="M3730" s="2">
        <f>Table_ExternalData_15[[#This Row],[Price]]-Table_ExternalData_15[[#This Row],[Price]]*Table_ExternalData_15[[#This Row],[extra popust]]</f>
        <v>4.4364999999999997</v>
      </c>
      <c r="N3730" s="2">
        <f>IF(M3730&lt;I3730,M3730,I3730)</f>
        <v>4.4364999999999997</v>
      </c>
      <c r="O3730" s="12" t="str">
        <f>IF(N3730&lt;I3730,$U$1," ")</f>
        <v xml:space="preserve"> </v>
      </c>
      <c r="P3730" s="12" t="str">
        <f>IFERROR((O3730+30)," ")</f>
        <v xml:space="preserve"> </v>
      </c>
      <c r="Q3730" s="2">
        <f ca="1">IF(O3730=$U$1,N3730,"0")*1.22</f>
        <v>0</v>
      </c>
    </row>
    <row r="3731" spans="1:17" x14ac:dyDescent="0.25">
      <c r="A3731" t="s">
        <v>2486</v>
      </c>
      <c r="B3731" t="s">
        <v>2485</v>
      </c>
      <c r="C3731">
        <v>8612</v>
      </c>
      <c r="D3731">
        <v>6.52</v>
      </c>
      <c r="E3731">
        <f>IFERROR(VLOOKUP(Table_ExternalData_15[[#This Row],[Id]],Rabati!B:C,2,0),0)</f>
        <v>25</v>
      </c>
      <c r="F3731">
        <v>26</v>
      </c>
      <c r="G3731" t="str">
        <f>VLOOKUP(Table_ExternalData_15[[#This Row],[Id]],'Blagovna izdelek'!A:C,3,0)</f>
        <v>Digitus</v>
      </c>
      <c r="H3731">
        <f>Table_ExternalData_15[[#This Row],[Rabat]]*0.2</f>
        <v>5</v>
      </c>
      <c r="I3731" s="2">
        <f>Table_ExternalData_15[[#This Row],[Price]]-(Table_ExternalData_15[[#This Row],[Price]]*Table_ExternalData_15[[#This Row],[BB rabat]])/100</f>
        <v>6.194</v>
      </c>
      <c r="J3731" s="2">
        <f>Table_ExternalData_15[[#This Row],[BB cena]]*Table_ExternalData_15[[#Headers],[1,22]]</f>
        <v>7.5566800000000001</v>
      </c>
      <c r="K3731" s="2">
        <f>Table_ExternalData_15[[#This Row],[Price]]*Table_ExternalData_15[[#Headers],[1,22]]</f>
        <v>7.9543999999999997</v>
      </c>
      <c r="L3731" s="7">
        <f>IF(G3731="White Shark",E3731*0.5,IF(G3731="Sbox",E3731*0.5,IF(G3731="Tenda",E3731*0.5,E3731*0.2)))/100</f>
        <v>0.05</v>
      </c>
      <c r="M3731" s="2">
        <f>Table_ExternalData_15[[#This Row],[Price]]-Table_ExternalData_15[[#This Row],[Price]]*Table_ExternalData_15[[#This Row],[extra popust]]</f>
        <v>6.194</v>
      </c>
      <c r="N3731" s="2">
        <f>IF(M3731&lt;I3731,M3731,I3731)</f>
        <v>6.194</v>
      </c>
      <c r="O3731" s="12" t="str">
        <f>IF(N3731&lt;I3731,$U$1," ")</f>
        <v xml:space="preserve"> </v>
      </c>
      <c r="P3731" s="12" t="str">
        <f>IFERROR((O3731+30)," ")</f>
        <v xml:space="preserve"> </v>
      </c>
      <c r="Q3731" s="2">
        <f ca="1">IF(O3731=$U$1,N3731,"0")*1.22</f>
        <v>0</v>
      </c>
    </row>
    <row r="3732" spans="1:17" x14ac:dyDescent="0.25">
      <c r="A3732" t="s">
        <v>2488</v>
      </c>
      <c r="B3732" t="s">
        <v>2487</v>
      </c>
      <c r="C3732">
        <v>8614</v>
      </c>
      <c r="D3732">
        <v>0.61</v>
      </c>
      <c r="E3732">
        <f>IFERROR(VLOOKUP(Table_ExternalData_15[[#This Row],[Id]],Rabati!B:C,2,0),0)</f>
        <v>25</v>
      </c>
      <c r="F3732">
        <v>912</v>
      </c>
      <c r="G3732" t="str">
        <f>VLOOKUP(Table_ExternalData_15[[#This Row],[Id]],'Blagovna izdelek'!A:C,3,0)</f>
        <v>Digitus</v>
      </c>
      <c r="H3732">
        <f>Table_ExternalData_15[[#This Row],[Rabat]]*0.2</f>
        <v>5</v>
      </c>
      <c r="I3732" s="2">
        <f>Table_ExternalData_15[[#This Row],[Price]]-(Table_ExternalData_15[[#This Row],[Price]]*Table_ExternalData_15[[#This Row],[BB rabat]])/100</f>
        <v>0.57950000000000002</v>
      </c>
      <c r="J3732" s="2">
        <f>Table_ExternalData_15[[#This Row],[BB cena]]*Table_ExternalData_15[[#Headers],[1,22]]</f>
        <v>0.70699000000000001</v>
      </c>
      <c r="K3732" s="2">
        <f>Table_ExternalData_15[[#This Row],[Price]]*Table_ExternalData_15[[#Headers],[1,22]]</f>
        <v>0.74419999999999997</v>
      </c>
      <c r="L3732" s="7">
        <f>IF(G3732="White Shark",E3732*0.5,IF(G3732="Sbox",E3732*0.5,IF(G3732="Tenda",E3732*0.5,E3732*0.2)))/100</f>
        <v>0.05</v>
      </c>
      <c r="M3732" s="2">
        <f>Table_ExternalData_15[[#This Row],[Price]]-Table_ExternalData_15[[#This Row],[Price]]*Table_ExternalData_15[[#This Row],[extra popust]]</f>
        <v>0.57950000000000002</v>
      </c>
      <c r="N3732" s="2">
        <f>IF(M3732&lt;I3732,M3732,I3732)</f>
        <v>0.57950000000000002</v>
      </c>
      <c r="O3732" s="12" t="str">
        <f>IF(N3732&lt;I3732,$U$1," ")</f>
        <v xml:space="preserve"> </v>
      </c>
      <c r="P3732" s="12" t="str">
        <f>IFERROR((O3732+30)," ")</f>
        <v xml:space="preserve"> </v>
      </c>
      <c r="Q3732" s="2">
        <f ca="1">IF(O3732=$U$1,N3732,"0")*1.22</f>
        <v>0</v>
      </c>
    </row>
    <row r="3733" spans="1:17" x14ac:dyDescent="0.25">
      <c r="A3733" t="s">
        <v>2490</v>
      </c>
      <c r="B3733" t="s">
        <v>2489</v>
      </c>
      <c r="C3733">
        <v>8615</v>
      </c>
      <c r="D3733">
        <v>2.4</v>
      </c>
      <c r="E3733">
        <f>IFERROR(VLOOKUP(Table_ExternalData_15[[#This Row],[Id]],Rabati!B:C,2,0),0)</f>
        <v>25</v>
      </c>
      <c r="F3733">
        <v>242</v>
      </c>
      <c r="G3733" t="str">
        <f>VLOOKUP(Table_ExternalData_15[[#This Row],[Id]],'Blagovna izdelek'!A:C,3,0)</f>
        <v>Digitus</v>
      </c>
      <c r="H3733">
        <f>Table_ExternalData_15[[#This Row],[Rabat]]*0.2</f>
        <v>5</v>
      </c>
      <c r="I3733" s="2">
        <f>Table_ExternalData_15[[#This Row],[Price]]-(Table_ExternalData_15[[#This Row],[Price]]*Table_ExternalData_15[[#This Row],[BB rabat]])/100</f>
        <v>2.2799999999999998</v>
      </c>
      <c r="J3733" s="2">
        <f>Table_ExternalData_15[[#This Row],[BB cena]]*Table_ExternalData_15[[#Headers],[1,22]]</f>
        <v>2.7815999999999996</v>
      </c>
      <c r="K3733" s="2">
        <f>Table_ExternalData_15[[#This Row],[Price]]*Table_ExternalData_15[[#Headers],[1,22]]</f>
        <v>2.9279999999999999</v>
      </c>
      <c r="L3733" s="7">
        <f>IF(G3733="White Shark",E3733*0.5,IF(G3733="Sbox",E3733*0.5,IF(G3733="Tenda",E3733*0.5,E3733*0.2)))/100</f>
        <v>0.05</v>
      </c>
      <c r="M3733" s="2">
        <f>Table_ExternalData_15[[#This Row],[Price]]-Table_ExternalData_15[[#This Row],[Price]]*Table_ExternalData_15[[#This Row],[extra popust]]</f>
        <v>2.2799999999999998</v>
      </c>
      <c r="N3733" s="2">
        <f>IF(M3733&lt;I3733,M3733,I3733)</f>
        <v>2.2799999999999998</v>
      </c>
      <c r="O3733" s="12" t="str">
        <f>IF(N3733&lt;I3733,$U$1," ")</f>
        <v xml:space="preserve"> </v>
      </c>
      <c r="P3733" s="12" t="str">
        <f>IFERROR((O3733+30)," ")</f>
        <v xml:space="preserve"> </v>
      </c>
      <c r="Q3733" s="2">
        <f ca="1">IF(O3733=$U$1,N3733,"0")*1.22</f>
        <v>0</v>
      </c>
    </row>
    <row r="3734" spans="1:17" x14ac:dyDescent="0.25">
      <c r="A3734" t="s">
        <v>2492</v>
      </c>
      <c r="B3734" t="s">
        <v>2491</v>
      </c>
      <c r="C3734">
        <v>8616</v>
      </c>
      <c r="D3734">
        <v>3.16</v>
      </c>
      <c r="E3734">
        <f>IFERROR(VLOOKUP(Table_ExternalData_15[[#This Row],[Id]],Rabati!B:C,2,0),0)</f>
        <v>25</v>
      </c>
      <c r="F3734">
        <v>548</v>
      </c>
      <c r="G3734" t="str">
        <f>VLOOKUP(Table_ExternalData_15[[#This Row],[Id]],'Blagovna izdelek'!A:C,3,0)</f>
        <v>Digitus</v>
      </c>
      <c r="H3734">
        <f>Table_ExternalData_15[[#This Row],[Rabat]]*0.2</f>
        <v>5</v>
      </c>
      <c r="I3734" s="2">
        <f>Table_ExternalData_15[[#This Row],[Price]]-(Table_ExternalData_15[[#This Row],[Price]]*Table_ExternalData_15[[#This Row],[BB rabat]])/100</f>
        <v>3.0020000000000002</v>
      </c>
      <c r="J3734" s="2">
        <f>Table_ExternalData_15[[#This Row],[BB cena]]*Table_ExternalData_15[[#Headers],[1,22]]</f>
        <v>3.6624400000000001</v>
      </c>
      <c r="K3734" s="2">
        <f>Table_ExternalData_15[[#This Row],[Price]]*Table_ExternalData_15[[#Headers],[1,22]]</f>
        <v>3.8552</v>
      </c>
      <c r="L3734" s="7">
        <f>IF(G3734="White Shark",E3734*0.5,IF(G3734="Sbox",E3734*0.5,IF(G3734="Tenda",E3734*0.5,E3734*0.2)))/100</f>
        <v>0.05</v>
      </c>
      <c r="M3734" s="2">
        <f>Table_ExternalData_15[[#This Row],[Price]]-Table_ExternalData_15[[#This Row],[Price]]*Table_ExternalData_15[[#This Row],[extra popust]]</f>
        <v>3.0020000000000002</v>
      </c>
      <c r="N3734" s="2">
        <f>IF(M3734&lt;I3734,M3734,I3734)</f>
        <v>3.0020000000000002</v>
      </c>
      <c r="O3734" s="12" t="str">
        <f>IF(N3734&lt;I3734,$U$1," ")</f>
        <v xml:space="preserve"> </v>
      </c>
      <c r="P3734" s="12" t="str">
        <f>IFERROR((O3734+30)," ")</f>
        <v xml:space="preserve"> </v>
      </c>
      <c r="Q3734" s="2">
        <f ca="1">IF(O3734=$U$1,N3734,"0")*1.22</f>
        <v>0</v>
      </c>
    </row>
    <row r="3735" spans="1:17" x14ac:dyDescent="0.25">
      <c r="A3735" t="s">
        <v>2498</v>
      </c>
      <c r="B3735" t="s">
        <v>2497</v>
      </c>
      <c r="C3735">
        <v>8619</v>
      </c>
      <c r="D3735">
        <v>3.59</v>
      </c>
      <c r="E3735">
        <f>IFERROR(VLOOKUP(Table_ExternalData_15[[#This Row],[Id]],Rabati!B:C,2,0),0)</f>
        <v>25</v>
      </c>
      <c r="F3735">
        <v>228</v>
      </c>
      <c r="G3735" t="str">
        <f>VLOOKUP(Table_ExternalData_15[[#This Row],[Id]],'Blagovna izdelek'!A:C,3,0)</f>
        <v>Digitus</v>
      </c>
      <c r="H3735">
        <f>Table_ExternalData_15[[#This Row],[Rabat]]*0.2</f>
        <v>5</v>
      </c>
      <c r="I3735" s="2">
        <f>Table_ExternalData_15[[#This Row],[Price]]-(Table_ExternalData_15[[#This Row],[Price]]*Table_ExternalData_15[[#This Row],[BB rabat]])/100</f>
        <v>3.4104999999999999</v>
      </c>
      <c r="J3735" s="2">
        <f>Table_ExternalData_15[[#This Row],[BB cena]]*Table_ExternalData_15[[#Headers],[1,22]]</f>
        <v>4.1608099999999997</v>
      </c>
      <c r="K3735" s="2">
        <f>Table_ExternalData_15[[#This Row],[Price]]*Table_ExternalData_15[[#Headers],[1,22]]</f>
        <v>4.3797999999999995</v>
      </c>
      <c r="L3735" s="7">
        <f>IF(G3735="White Shark",E3735*0.5,IF(G3735="Sbox",E3735*0.5,IF(G3735="Tenda",E3735*0.5,E3735*0.2)))/100</f>
        <v>0.05</v>
      </c>
      <c r="M3735" s="2">
        <f>Table_ExternalData_15[[#This Row],[Price]]-Table_ExternalData_15[[#This Row],[Price]]*Table_ExternalData_15[[#This Row],[extra popust]]</f>
        <v>3.4104999999999999</v>
      </c>
      <c r="N3735" s="2">
        <f>IF(M3735&lt;I3735,M3735,I3735)</f>
        <v>3.4104999999999999</v>
      </c>
      <c r="O3735" s="12" t="str">
        <f>IF(N3735&lt;I3735,$U$1," ")</f>
        <v xml:space="preserve"> </v>
      </c>
      <c r="P3735" s="12" t="str">
        <f>IFERROR((O3735+30)," ")</f>
        <v xml:space="preserve"> </v>
      </c>
      <c r="Q3735" s="2">
        <f ca="1">IF(O3735=$U$1,N3735,"0")*1.22</f>
        <v>0</v>
      </c>
    </row>
    <row r="3736" spans="1:17" x14ac:dyDescent="0.25">
      <c r="A3736" t="s">
        <v>2499</v>
      </c>
      <c r="B3736" t="s">
        <v>10549</v>
      </c>
      <c r="C3736">
        <v>8620</v>
      </c>
      <c r="D3736">
        <v>4.18</v>
      </c>
      <c r="E3736">
        <f>IFERROR(VLOOKUP(Table_ExternalData_15[[#This Row],[Id]],Rabati!B:C,2,0),0)</f>
        <v>25</v>
      </c>
      <c r="F3736">
        <v>44</v>
      </c>
      <c r="G3736" t="str">
        <f>VLOOKUP(Table_ExternalData_15[[#This Row],[Id]],'Blagovna izdelek'!A:C,3,0)</f>
        <v>Digitus</v>
      </c>
      <c r="H3736">
        <f>Table_ExternalData_15[[#This Row],[Rabat]]*0.2</f>
        <v>5</v>
      </c>
      <c r="I3736" s="2">
        <f>Table_ExternalData_15[[#This Row],[Price]]-(Table_ExternalData_15[[#This Row],[Price]]*Table_ExternalData_15[[#This Row],[BB rabat]])/100</f>
        <v>3.9709999999999996</v>
      </c>
      <c r="J3736" s="2">
        <f>Table_ExternalData_15[[#This Row],[BB cena]]*Table_ExternalData_15[[#Headers],[1,22]]</f>
        <v>4.844619999999999</v>
      </c>
      <c r="K3736" s="2">
        <f>Table_ExternalData_15[[#This Row],[Price]]*Table_ExternalData_15[[#Headers],[1,22]]</f>
        <v>5.0995999999999997</v>
      </c>
      <c r="L3736" s="7">
        <f>IF(G3736="White Shark",E3736*0.5,IF(G3736="Sbox",E3736*0.5,IF(G3736="Tenda",E3736*0.5,E3736*0.2)))/100</f>
        <v>0.05</v>
      </c>
      <c r="M3736" s="2">
        <f>Table_ExternalData_15[[#This Row],[Price]]-Table_ExternalData_15[[#This Row],[Price]]*Table_ExternalData_15[[#This Row],[extra popust]]</f>
        <v>3.9709999999999996</v>
      </c>
      <c r="N3736" s="2">
        <f>IF(M3736&lt;I3736,M3736,I3736)</f>
        <v>3.9709999999999996</v>
      </c>
      <c r="O3736" s="12" t="str">
        <f>IF(N3736&lt;I3736,$U$1," ")</f>
        <v xml:space="preserve"> </v>
      </c>
      <c r="P3736" s="12" t="str">
        <f>IFERROR((O3736+30)," ")</f>
        <v xml:space="preserve"> </v>
      </c>
      <c r="Q3736" s="2">
        <f ca="1">IF(O3736=$U$1,N3736,"0")*1.22</f>
        <v>0</v>
      </c>
    </row>
    <row r="3737" spans="1:17" x14ac:dyDescent="0.25">
      <c r="A3737" t="s">
        <v>2505</v>
      </c>
      <c r="B3737" t="s">
        <v>2504</v>
      </c>
      <c r="C3737">
        <v>8624</v>
      </c>
      <c r="D3737">
        <v>0.24</v>
      </c>
      <c r="E3737">
        <f>IFERROR(VLOOKUP(Table_ExternalData_15[[#This Row],[Id]],Rabati!B:C,2,0),0)</f>
        <v>25</v>
      </c>
      <c r="F3737">
        <v>1922</v>
      </c>
      <c r="G3737" t="str">
        <f>VLOOKUP(Table_ExternalData_15[[#This Row],[Id]],'Blagovna izdelek'!A:C,3,0)</f>
        <v>Digitus</v>
      </c>
      <c r="H3737">
        <f>Table_ExternalData_15[[#This Row],[Rabat]]*0.2</f>
        <v>5</v>
      </c>
      <c r="I3737" s="2">
        <f>Table_ExternalData_15[[#This Row],[Price]]-(Table_ExternalData_15[[#This Row],[Price]]*Table_ExternalData_15[[#This Row],[BB rabat]])/100</f>
        <v>0.22799999999999998</v>
      </c>
      <c r="J3737" s="2">
        <f>Table_ExternalData_15[[#This Row],[BB cena]]*Table_ExternalData_15[[#Headers],[1,22]]</f>
        <v>0.27815999999999996</v>
      </c>
      <c r="K3737" s="2">
        <f>Table_ExternalData_15[[#This Row],[Price]]*Table_ExternalData_15[[#Headers],[1,22]]</f>
        <v>0.2928</v>
      </c>
      <c r="L3737" s="7">
        <f>IF(G3737="White Shark",E3737*0.5,IF(G3737="Sbox",E3737*0.5,IF(G3737="Tenda",E3737*0.5,E3737*0.2)))/100</f>
        <v>0.05</v>
      </c>
      <c r="M3737" s="2">
        <f>Table_ExternalData_15[[#This Row],[Price]]-Table_ExternalData_15[[#This Row],[Price]]*Table_ExternalData_15[[#This Row],[extra popust]]</f>
        <v>0.22799999999999998</v>
      </c>
      <c r="N3737" s="2">
        <f>IF(M3737&lt;I3737,M3737,I3737)</f>
        <v>0.22799999999999998</v>
      </c>
      <c r="O3737" s="12" t="str">
        <f>IF(N3737&lt;I3737,$U$1," ")</f>
        <v xml:space="preserve"> </v>
      </c>
      <c r="P3737" s="12" t="str">
        <f>IFERROR((O3737+30)," ")</f>
        <v xml:space="preserve"> </v>
      </c>
      <c r="Q3737" s="2">
        <f ca="1">IF(O3737=$U$1,N3737,"0")*1.22</f>
        <v>0</v>
      </c>
    </row>
    <row r="3738" spans="1:17" x14ac:dyDescent="0.25">
      <c r="A3738" t="s">
        <v>2509</v>
      </c>
      <c r="B3738" t="s">
        <v>2508</v>
      </c>
      <c r="C3738">
        <v>8626</v>
      </c>
      <c r="D3738">
        <v>3.8</v>
      </c>
      <c r="E3738">
        <f>IFERROR(VLOOKUP(Table_ExternalData_15[[#This Row],[Id]],Rabati!B:C,2,0),0)</f>
        <v>25</v>
      </c>
      <c r="F3738">
        <v>65</v>
      </c>
      <c r="G3738" t="str">
        <f>VLOOKUP(Table_ExternalData_15[[#This Row],[Id]],'Blagovna izdelek'!A:C,3,0)</f>
        <v>Digitus</v>
      </c>
      <c r="H3738">
        <f>Table_ExternalData_15[[#This Row],[Rabat]]*0.2</f>
        <v>5</v>
      </c>
      <c r="I3738" s="2">
        <f>Table_ExternalData_15[[#This Row],[Price]]-(Table_ExternalData_15[[#This Row],[Price]]*Table_ExternalData_15[[#This Row],[BB rabat]])/100</f>
        <v>3.61</v>
      </c>
      <c r="J3738" s="2">
        <f>Table_ExternalData_15[[#This Row],[BB cena]]*Table_ExternalData_15[[#Headers],[1,22]]</f>
        <v>4.4041999999999994</v>
      </c>
      <c r="K3738" s="2">
        <f>Table_ExternalData_15[[#This Row],[Price]]*Table_ExternalData_15[[#Headers],[1,22]]</f>
        <v>4.6360000000000001</v>
      </c>
      <c r="L3738" s="7">
        <f>IF(G3738="White Shark",E3738*0.5,IF(G3738="Sbox",E3738*0.5,IF(G3738="Tenda",E3738*0.5,E3738*0.2)))/100</f>
        <v>0.05</v>
      </c>
      <c r="M3738" s="2">
        <f>Table_ExternalData_15[[#This Row],[Price]]-Table_ExternalData_15[[#This Row],[Price]]*Table_ExternalData_15[[#This Row],[extra popust]]</f>
        <v>3.61</v>
      </c>
      <c r="N3738" s="2">
        <f>IF(M3738&lt;I3738,M3738,I3738)</f>
        <v>3.61</v>
      </c>
      <c r="O3738" s="12" t="str">
        <f>IF(N3738&lt;I3738,$U$1," ")</f>
        <v xml:space="preserve"> </v>
      </c>
      <c r="P3738" s="12" t="str">
        <f>IFERROR((O3738+30)," ")</f>
        <v xml:space="preserve"> </v>
      </c>
      <c r="Q3738" s="2">
        <f ca="1">IF(O3738=$U$1,N3738,"0")*1.22</f>
        <v>0</v>
      </c>
    </row>
    <row r="3739" spans="1:17" x14ac:dyDescent="0.25">
      <c r="A3739" t="s">
        <v>2511</v>
      </c>
      <c r="B3739" t="s">
        <v>2510</v>
      </c>
      <c r="C3739">
        <v>8627</v>
      </c>
      <c r="D3739">
        <v>3.26</v>
      </c>
      <c r="E3739">
        <f>IFERROR(VLOOKUP(Table_ExternalData_15[[#This Row],[Id]],Rabati!B:C,2,0),0)</f>
        <v>25</v>
      </c>
      <c r="F3739">
        <v>44</v>
      </c>
      <c r="G3739" t="str">
        <f>VLOOKUP(Table_ExternalData_15[[#This Row],[Id]],'Blagovna izdelek'!A:C,3,0)</f>
        <v>Digitus</v>
      </c>
      <c r="H3739">
        <f>Table_ExternalData_15[[#This Row],[Rabat]]*0.2</f>
        <v>5</v>
      </c>
      <c r="I3739" s="2">
        <f>Table_ExternalData_15[[#This Row],[Price]]-(Table_ExternalData_15[[#This Row],[Price]]*Table_ExternalData_15[[#This Row],[BB rabat]])/100</f>
        <v>3.097</v>
      </c>
      <c r="J3739" s="2">
        <f>Table_ExternalData_15[[#This Row],[BB cena]]*Table_ExternalData_15[[#Headers],[1,22]]</f>
        <v>3.77834</v>
      </c>
      <c r="K3739" s="2">
        <f>Table_ExternalData_15[[#This Row],[Price]]*Table_ExternalData_15[[#Headers],[1,22]]</f>
        <v>3.9771999999999998</v>
      </c>
      <c r="L3739" s="7">
        <f>IF(G3739="White Shark",E3739*0.5,IF(G3739="Sbox",E3739*0.5,IF(G3739="Tenda",E3739*0.5,E3739*0.2)))/100</f>
        <v>0.05</v>
      </c>
      <c r="M3739" s="2">
        <f>Table_ExternalData_15[[#This Row],[Price]]-Table_ExternalData_15[[#This Row],[Price]]*Table_ExternalData_15[[#This Row],[extra popust]]</f>
        <v>3.097</v>
      </c>
      <c r="N3739" s="2">
        <f>IF(M3739&lt;I3739,M3739,I3739)</f>
        <v>3.097</v>
      </c>
      <c r="O3739" s="12" t="str">
        <f>IF(N3739&lt;I3739,$U$1," ")</f>
        <v xml:space="preserve"> </v>
      </c>
      <c r="P3739" s="12" t="str">
        <f>IFERROR((O3739+30)," ")</f>
        <v xml:space="preserve"> </v>
      </c>
      <c r="Q3739" s="2">
        <f ca="1">IF(O3739=$U$1,N3739,"0")*1.22</f>
        <v>0</v>
      </c>
    </row>
    <row r="3740" spans="1:17" x14ac:dyDescent="0.25">
      <c r="A3740" t="s">
        <v>2517</v>
      </c>
      <c r="B3740" t="s">
        <v>2516</v>
      </c>
      <c r="C3740">
        <v>8632</v>
      </c>
      <c r="D3740">
        <v>9.59</v>
      </c>
      <c r="E3740">
        <f>IFERROR(VLOOKUP(Table_ExternalData_15[[#This Row],[Id]],Rabati!B:C,2,0),0)</f>
        <v>25</v>
      </c>
      <c r="F3740">
        <v>241</v>
      </c>
      <c r="G3740" t="str">
        <f>VLOOKUP(Table_ExternalData_15[[#This Row],[Id]],'Blagovna izdelek'!A:C,3,0)</f>
        <v>Digitus</v>
      </c>
      <c r="H3740">
        <f>Table_ExternalData_15[[#This Row],[Rabat]]*0.2</f>
        <v>5</v>
      </c>
      <c r="I3740" s="2">
        <f>Table_ExternalData_15[[#This Row],[Price]]-(Table_ExternalData_15[[#This Row],[Price]]*Table_ExternalData_15[[#This Row],[BB rabat]])/100</f>
        <v>9.1105</v>
      </c>
      <c r="J3740" s="2">
        <f>Table_ExternalData_15[[#This Row],[BB cena]]*Table_ExternalData_15[[#Headers],[1,22]]</f>
        <v>11.11481</v>
      </c>
      <c r="K3740" s="2">
        <f>Table_ExternalData_15[[#This Row],[Price]]*Table_ExternalData_15[[#Headers],[1,22]]</f>
        <v>11.6998</v>
      </c>
      <c r="L3740" s="7">
        <f>IF(G3740="White Shark",E3740*0.5,IF(G3740="Sbox",E3740*0.5,IF(G3740="Tenda",E3740*0.5,E3740*0.2)))/100</f>
        <v>0.05</v>
      </c>
      <c r="M3740" s="2">
        <f>Table_ExternalData_15[[#This Row],[Price]]-Table_ExternalData_15[[#This Row],[Price]]*Table_ExternalData_15[[#This Row],[extra popust]]</f>
        <v>9.1105</v>
      </c>
      <c r="N3740" s="2">
        <f>IF(M3740&lt;I3740,M3740,I3740)</f>
        <v>9.1105</v>
      </c>
      <c r="O3740" s="12" t="str">
        <f>IF(N3740&lt;I3740,$U$1," ")</f>
        <v xml:space="preserve"> </v>
      </c>
      <c r="P3740" s="12" t="str">
        <f>IFERROR((O3740+30)," ")</f>
        <v xml:space="preserve"> </v>
      </c>
      <c r="Q3740" s="2">
        <f ca="1">IF(O3740=$U$1,N3740,"0")*1.22</f>
        <v>0</v>
      </c>
    </row>
    <row r="3741" spans="1:17" x14ac:dyDescent="0.25">
      <c r="A3741" t="s">
        <v>2519</v>
      </c>
      <c r="B3741" t="s">
        <v>2518</v>
      </c>
      <c r="C3741">
        <v>8633</v>
      </c>
      <c r="D3741">
        <v>22.25</v>
      </c>
      <c r="E3741">
        <f>IFERROR(VLOOKUP(Table_ExternalData_15[[#This Row],[Id]],Rabati!B:C,2,0),0)</f>
        <v>25</v>
      </c>
      <c r="F3741">
        <v>0</v>
      </c>
      <c r="G3741" t="str">
        <f>VLOOKUP(Table_ExternalData_15[[#This Row],[Id]],'Blagovna izdelek'!A:C,3,0)</f>
        <v>Digitus</v>
      </c>
      <c r="H3741">
        <f>Table_ExternalData_15[[#This Row],[Rabat]]*0.2</f>
        <v>5</v>
      </c>
      <c r="I3741" s="2">
        <f>Table_ExternalData_15[[#This Row],[Price]]-(Table_ExternalData_15[[#This Row],[Price]]*Table_ExternalData_15[[#This Row],[BB rabat]])/100</f>
        <v>21.137499999999999</v>
      </c>
      <c r="J3741" s="2">
        <f>Table_ExternalData_15[[#This Row],[BB cena]]*Table_ExternalData_15[[#Headers],[1,22]]</f>
        <v>25.787749999999999</v>
      </c>
      <c r="K3741" s="2">
        <f>Table_ExternalData_15[[#This Row],[Price]]*Table_ExternalData_15[[#Headers],[1,22]]</f>
        <v>27.145</v>
      </c>
      <c r="L3741" s="7">
        <f>IF(G3741="White Shark",E3741*0.5,IF(G3741="Sbox",E3741*0.5,IF(G3741="Tenda",E3741*0.5,E3741*0.2)))/100</f>
        <v>0.05</v>
      </c>
      <c r="M3741" s="2">
        <f>Table_ExternalData_15[[#This Row],[Price]]-Table_ExternalData_15[[#This Row],[Price]]*Table_ExternalData_15[[#This Row],[extra popust]]</f>
        <v>21.137499999999999</v>
      </c>
      <c r="N3741" s="2">
        <f>IF(M3741&lt;I3741,M3741,I3741)</f>
        <v>21.137499999999999</v>
      </c>
      <c r="O3741" s="12" t="str">
        <f>IF(N3741&lt;I3741,$U$1," ")</f>
        <v xml:space="preserve"> </v>
      </c>
      <c r="P3741" s="12" t="str">
        <f>IFERROR((O3741+30)," ")</f>
        <v xml:space="preserve"> </v>
      </c>
      <c r="Q3741" s="2">
        <f ca="1">IF(O3741=$U$1,N3741,"0")*1.22</f>
        <v>0</v>
      </c>
    </row>
    <row r="3742" spans="1:17" x14ac:dyDescent="0.25">
      <c r="A3742" t="s">
        <v>2521</v>
      </c>
      <c r="B3742" t="s">
        <v>2520</v>
      </c>
      <c r="C3742">
        <v>8634</v>
      </c>
      <c r="D3742">
        <v>3.7</v>
      </c>
      <c r="E3742">
        <f>IFERROR(VLOOKUP(Table_ExternalData_15[[#This Row],[Id]],Rabati!B:C,2,0),0)</f>
        <v>25</v>
      </c>
      <c r="F3742">
        <v>38</v>
      </c>
      <c r="G3742" t="str">
        <f>VLOOKUP(Table_ExternalData_15[[#This Row],[Id]],'Blagovna izdelek'!A:C,3,0)</f>
        <v>Digitus</v>
      </c>
      <c r="H3742">
        <f>Table_ExternalData_15[[#This Row],[Rabat]]*0.2</f>
        <v>5</v>
      </c>
      <c r="I3742" s="2">
        <f>Table_ExternalData_15[[#This Row],[Price]]-(Table_ExternalData_15[[#This Row],[Price]]*Table_ExternalData_15[[#This Row],[BB rabat]])/100</f>
        <v>3.5150000000000001</v>
      </c>
      <c r="J3742" s="2">
        <f>Table_ExternalData_15[[#This Row],[BB cena]]*Table_ExternalData_15[[#Headers],[1,22]]</f>
        <v>4.2883000000000004</v>
      </c>
      <c r="K3742" s="2">
        <f>Table_ExternalData_15[[#This Row],[Price]]*Table_ExternalData_15[[#Headers],[1,22]]</f>
        <v>4.5140000000000002</v>
      </c>
      <c r="L3742" s="7">
        <f>IF(G3742="White Shark",E3742*0.5,IF(G3742="Sbox",E3742*0.5,IF(G3742="Tenda",E3742*0.5,E3742*0.2)))/100</f>
        <v>0.05</v>
      </c>
      <c r="M3742" s="2">
        <f>Table_ExternalData_15[[#This Row],[Price]]-Table_ExternalData_15[[#This Row],[Price]]*Table_ExternalData_15[[#This Row],[extra popust]]</f>
        <v>3.5150000000000001</v>
      </c>
      <c r="N3742" s="2">
        <f>IF(M3742&lt;I3742,M3742,I3742)</f>
        <v>3.5150000000000001</v>
      </c>
      <c r="O3742" s="12" t="str">
        <f>IF(N3742&lt;I3742,$U$1," ")</f>
        <v xml:space="preserve"> </v>
      </c>
      <c r="P3742" s="12" t="str">
        <f>IFERROR((O3742+30)," ")</f>
        <v xml:space="preserve"> </v>
      </c>
      <c r="Q3742" s="2">
        <f ca="1">IF(O3742=$U$1,N3742,"0")*1.22</f>
        <v>0</v>
      </c>
    </row>
    <row r="3743" spans="1:17" x14ac:dyDescent="0.25">
      <c r="A3743" t="s">
        <v>2523</v>
      </c>
      <c r="B3743" t="s">
        <v>2522</v>
      </c>
      <c r="C3743">
        <v>8635</v>
      </c>
      <c r="D3743">
        <v>29.04</v>
      </c>
      <c r="E3743">
        <f>IFERROR(VLOOKUP(Table_ExternalData_15[[#This Row],[Id]],Rabati!B:C,2,0),0)</f>
        <v>25</v>
      </c>
      <c r="F3743">
        <v>3</v>
      </c>
      <c r="G3743" t="str">
        <f>VLOOKUP(Table_ExternalData_15[[#This Row],[Id]],'Blagovna izdelek'!A:C,3,0)</f>
        <v>Digitus</v>
      </c>
      <c r="H3743">
        <f>Table_ExternalData_15[[#This Row],[Rabat]]*0.2</f>
        <v>5</v>
      </c>
      <c r="I3743" s="2">
        <f>Table_ExternalData_15[[#This Row],[Price]]-(Table_ExternalData_15[[#This Row],[Price]]*Table_ExternalData_15[[#This Row],[BB rabat]])/100</f>
        <v>27.588000000000001</v>
      </c>
      <c r="J3743" s="2">
        <f>Table_ExternalData_15[[#This Row],[BB cena]]*Table_ExternalData_15[[#Headers],[1,22]]</f>
        <v>33.657359999999997</v>
      </c>
      <c r="K3743" s="2">
        <f>Table_ExternalData_15[[#This Row],[Price]]*Table_ExternalData_15[[#Headers],[1,22]]</f>
        <v>35.428799999999995</v>
      </c>
      <c r="L3743" s="7">
        <f>IF(G3743="White Shark",E3743*0.5,IF(G3743="Sbox",E3743*0.5,IF(G3743="Tenda",E3743*0.5,E3743*0.2)))/100</f>
        <v>0.05</v>
      </c>
      <c r="M3743" s="2">
        <f>Table_ExternalData_15[[#This Row],[Price]]-Table_ExternalData_15[[#This Row],[Price]]*Table_ExternalData_15[[#This Row],[extra popust]]</f>
        <v>27.588000000000001</v>
      </c>
      <c r="N3743" s="2">
        <f>IF(M3743&lt;I3743,M3743,I3743)</f>
        <v>27.588000000000001</v>
      </c>
      <c r="O3743" s="12" t="str">
        <f>IF(N3743&lt;I3743,$U$1," ")</f>
        <v xml:space="preserve"> </v>
      </c>
      <c r="P3743" s="12" t="str">
        <f>IFERROR((O3743+30)," ")</f>
        <v xml:space="preserve"> </v>
      </c>
      <c r="Q3743" s="2">
        <f ca="1">IF(O3743=$U$1,N3743,"0")*1.22</f>
        <v>0</v>
      </c>
    </row>
    <row r="3744" spans="1:17" x14ac:dyDescent="0.25">
      <c r="A3744" t="s">
        <v>2529</v>
      </c>
      <c r="B3744" t="s">
        <v>2528</v>
      </c>
      <c r="C3744">
        <v>8641</v>
      </c>
      <c r="D3744">
        <v>1.55</v>
      </c>
      <c r="E3744">
        <f>IFERROR(VLOOKUP(Table_ExternalData_15[[#This Row],[Id]],Rabati!B:C,2,0),0)</f>
        <v>25</v>
      </c>
      <c r="F3744">
        <v>2</v>
      </c>
      <c r="G3744" t="str">
        <f>VLOOKUP(Table_ExternalData_15[[#This Row],[Id]],'Blagovna izdelek'!A:C,3,0)</f>
        <v>Digitus</v>
      </c>
      <c r="H3744">
        <f>Table_ExternalData_15[[#This Row],[Rabat]]*0.2</f>
        <v>5</v>
      </c>
      <c r="I3744" s="2">
        <f>Table_ExternalData_15[[#This Row],[Price]]-(Table_ExternalData_15[[#This Row],[Price]]*Table_ExternalData_15[[#This Row],[BB rabat]])/100</f>
        <v>1.4725000000000001</v>
      </c>
      <c r="J3744" s="2">
        <f>Table_ExternalData_15[[#This Row],[BB cena]]*Table_ExternalData_15[[#Headers],[1,22]]</f>
        <v>1.7964500000000001</v>
      </c>
      <c r="K3744" s="2">
        <f>Table_ExternalData_15[[#This Row],[Price]]*Table_ExternalData_15[[#Headers],[1,22]]</f>
        <v>1.891</v>
      </c>
      <c r="L3744" s="7">
        <f>IF(G3744="White Shark",E3744*0.5,IF(G3744="Sbox",E3744*0.5,IF(G3744="Tenda",E3744*0.5,E3744*0.2)))/100</f>
        <v>0.05</v>
      </c>
      <c r="M3744" s="2">
        <f>Table_ExternalData_15[[#This Row],[Price]]-Table_ExternalData_15[[#This Row],[Price]]*Table_ExternalData_15[[#This Row],[extra popust]]</f>
        <v>1.4725000000000001</v>
      </c>
      <c r="N3744" s="2">
        <f>IF(M3744&lt;I3744,M3744,I3744)</f>
        <v>1.4725000000000001</v>
      </c>
      <c r="O3744" s="12" t="str">
        <f>IF(N3744&lt;I3744,$U$1," ")</f>
        <v xml:space="preserve"> </v>
      </c>
      <c r="P3744" s="12" t="str">
        <f>IFERROR((O3744+30)," ")</f>
        <v xml:space="preserve"> </v>
      </c>
      <c r="Q3744" s="2">
        <f ca="1">IF(O3744=$U$1,N3744,"0")*1.22</f>
        <v>0</v>
      </c>
    </row>
    <row r="3745" spans="1:17" x14ac:dyDescent="0.25">
      <c r="A3745" t="s">
        <v>2531</v>
      </c>
      <c r="B3745" t="s">
        <v>2530</v>
      </c>
      <c r="C3745">
        <v>8642</v>
      </c>
      <c r="D3745">
        <v>9.6999999999999993</v>
      </c>
      <c r="E3745">
        <f>IFERROR(VLOOKUP(Table_ExternalData_15[[#This Row],[Id]],Rabati!B:C,2,0),0)</f>
        <v>25</v>
      </c>
      <c r="F3745">
        <v>8</v>
      </c>
      <c r="G3745" t="str">
        <f>VLOOKUP(Table_ExternalData_15[[#This Row],[Id]],'Blagovna izdelek'!A:C,3,0)</f>
        <v>Digitus</v>
      </c>
      <c r="H3745">
        <f>Table_ExternalData_15[[#This Row],[Rabat]]*0.2</f>
        <v>5</v>
      </c>
      <c r="I3745" s="2">
        <f>Table_ExternalData_15[[#This Row],[Price]]-(Table_ExternalData_15[[#This Row],[Price]]*Table_ExternalData_15[[#This Row],[BB rabat]])/100</f>
        <v>9.2149999999999999</v>
      </c>
      <c r="J3745" s="2">
        <f>Table_ExternalData_15[[#This Row],[BB cena]]*Table_ExternalData_15[[#Headers],[1,22]]</f>
        <v>11.2423</v>
      </c>
      <c r="K3745" s="2">
        <f>Table_ExternalData_15[[#This Row],[Price]]*Table_ExternalData_15[[#Headers],[1,22]]</f>
        <v>11.834</v>
      </c>
      <c r="L3745" s="7">
        <f>IF(G3745="White Shark",E3745*0.5,IF(G3745="Sbox",E3745*0.5,IF(G3745="Tenda",E3745*0.5,E3745*0.2)))/100</f>
        <v>0.05</v>
      </c>
      <c r="M3745" s="2">
        <f>Table_ExternalData_15[[#This Row],[Price]]-Table_ExternalData_15[[#This Row],[Price]]*Table_ExternalData_15[[#This Row],[extra popust]]</f>
        <v>9.2149999999999999</v>
      </c>
      <c r="N3745" s="2">
        <f>IF(M3745&lt;I3745,M3745,I3745)</f>
        <v>9.2149999999999999</v>
      </c>
      <c r="O3745" s="12" t="str">
        <f>IF(N3745&lt;I3745,$U$1," ")</f>
        <v xml:space="preserve"> </v>
      </c>
      <c r="P3745" s="12" t="str">
        <f>IFERROR((O3745+30)," ")</f>
        <v xml:space="preserve"> </v>
      </c>
      <c r="Q3745" s="2">
        <f ca="1">IF(O3745=$U$1,N3745,"0")*1.22</f>
        <v>0</v>
      </c>
    </row>
    <row r="3746" spans="1:17" x14ac:dyDescent="0.25">
      <c r="A3746" t="s">
        <v>2535</v>
      </c>
      <c r="B3746" t="s">
        <v>2534</v>
      </c>
      <c r="C3746">
        <v>8648</v>
      </c>
      <c r="D3746">
        <v>1.38</v>
      </c>
      <c r="E3746">
        <f>IFERROR(VLOOKUP(Table_ExternalData_15[[#This Row],[Id]],Rabati!B:C,2,0),0)</f>
        <v>30</v>
      </c>
      <c r="F3746">
        <v>5</v>
      </c>
      <c r="G3746" t="str">
        <f>VLOOKUP(Table_ExternalData_15[[#This Row],[Id]],'Blagovna izdelek'!A:C,3,0)</f>
        <v>Digitus</v>
      </c>
      <c r="H3746">
        <f>Table_ExternalData_15[[#This Row],[Rabat]]*0.2</f>
        <v>6</v>
      </c>
      <c r="I3746" s="2">
        <f>Table_ExternalData_15[[#This Row],[Price]]-(Table_ExternalData_15[[#This Row],[Price]]*Table_ExternalData_15[[#This Row],[BB rabat]])/100</f>
        <v>1.2971999999999999</v>
      </c>
      <c r="J3746" s="2">
        <f>Table_ExternalData_15[[#This Row],[BB cena]]*Table_ExternalData_15[[#Headers],[1,22]]</f>
        <v>1.5825839999999998</v>
      </c>
      <c r="K3746" s="2">
        <f>Table_ExternalData_15[[#This Row],[Price]]*Table_ExternalData_15[[#Headers],[1,22]]</f>
        <v>1.6835999999999998</v>
      </c>
      <c r="L3746" s="7">
        <f>IF(G3746="White Shark",E3746*0.5,IF(G3746="Sbox",E3746*0.5,IF(G3746="Tenda",E3746*0.5,E3746*0.2)))/100</f>
        <v>0.06</v>
      </c>
      <c r="M3746" s="2">
        <f>Table_ExternalData_15[[#This Row],[Price]]-Table_ExternalData_15[[#This Row],[Price]]*Table_ExternalData_15[[#This Row],[extra popust]]</f>
        <v>1.2971999999999999</v>
      </c>
      <c r="N3746" s="2">
        <f>IF(M3746&lt;I3746,M3746,I3746)</f>
        <v>1.2971999999999999</v>
      </c>
      <c r="O3746" s="12" t="str">
        <f>IF(N3746&lt;I3746,$U$1," ")</f>
        <v xml:space="preserve"> </v>
      </c>
      <c r="P3746" s="12" t="str">
        <f>IFERROR((O3746+30)," ")</f>
        <v xml:space="preserve"> </v>
      </c>
      <c r="Q3746" s="2">
        <f ca="1">IF(O3746=$U$1,N3746,"0")*1.22</f>
        <v>0</v>
      </c>
    </row>
    <row r="3747" spans="1:17" x14ac:dyDescent="0.25">
      <c r="A3747" t="s">
        <v>2537</v>
      </c>
      <c r="B3747" t="s">
        <v>2536</v>
      </c>
      <c r="C3747">
        <v>8649</v>
      </c>
      <c r="D3747">
        <v>1.38</v>
      </c>
      <c r="E3747">
        <f>IFERROR(VLOOKUP(Table_ExternalData_15[[#This Row],[Id]],Rabati!B:C,2,0),0)</f>
        <v>30</v>
      </c>
      <c r="F3747">
        <v>14</v>
      </c>
      <c r="G3747" t="str">
        <f>VLOOKUP(Table_ExternalData_15[[#This Row],[Id]],'Blagovna izdelek'!A:C,3,0)</f>
        <v>Digitus</v>
      </c>
      <c r="H3747">
        <f>Table_ExternalData_15[[#This Row],[Rabat]]*0.2</f>
        <v>6</v>
      </c>
      <c r="I3747" s="2">
        <f>Table_ExternalData_15[[#This Row],[Price]]-(Table_ExternalData_15[[#This Row],[Price]]*Table_ExternalData_15[[#This Row],[BB rabat]])/100</f>
        <v>1.2971999999999999</v>
      </c>
      <c r="J3747" s="2">
        <f>Table_ExternalData_15[[#This Row],[BB cena]]*Table_ExternalData_15[[#Headers],[1,22]]</f>
        <v>1.5825839999999998</v>
      </c>
      <c r="K3747" s="2">
        <f>Table_ExternalData_15[[#This Row],[Price]]*Table_ExternalData_15[[#Headers],[1,22]]</f>
        <v>1.6835999999999998</v>
      </c>
      <c r="L3747" s="7">
        <f>IF(G3747="White Shark",E3747*0.5,IF(G3747="Sbox",E3747*0.5,IF(G3747="Tenda",E3747*0.5,E3747*0.2)))/100</f>
        <v>0.06</v>
      </c>
      <c r="M3747" s="2">
        <f>Table_ExternalData_15[[#This Row],[Price]]-Table_ExternalData_15[[#This Row],[Price]]*Table_ExternalData_15[[#This Row],[extra popust]]</f>
        <v>1.2971999999999999</v>
      </c>
      <c r="N3747" s="2">
        <f>IF(M3747&lt;I3747,M3747,I3747)</f>
        <v>1.2971999999999999</v>
      </c>
      <c r="O3747" s="12" t="str">
        <f>IF(N3747&lt;I3747,$U$1," ")</f>
        <v xml:space="preserve"> </v>
      </c>
      <c r="P3747" s="12" t="str">
        <f>IFERROR((O3747+30)," ")</f>
        <v xml:space="preserve"> </v>
      </c>
      <c r="Q3747" s="2">
        <f ca="1">IF(O3747=$U$1,N3747,"0")*1.22</f>
        <v>0</v>
      </c>
    </row>
    <row r="3748" spans="1:17" x14ac:dyDescent="0.25">
      <c r="A3748" t="s">
        <v>2541</v>
      </c>
      <c r="B3748" t="s">
        <v>2540</v>
      </c>
      <c r="C3748">
        <v>8651</v>
      </c>
      <c r="D3748">
        <v>1.38</v>
      </c>
      <c r="E3748">
        <f>IFERROR(VLOOKUP(Table_ExternalData_15[[#This Row],[Id]],Rabati!B:C,2,0),0)</f>
        <v>30</v>
      </c>
      <c r="F3748">
        <v>335</v>
      </c>
      <c r="G3748" t="str">
        <f>VLOOKUP(Table_ExternalData_15[[#This Row],[Id]],'Blagovna izdelek'!A:C,3,0)</f>
        <v>Digitus</v>
      </c>
      <c r="H3748">
        <f>Table_ExternalData_15[[#This Row],[Rabat]]*0.2</f>
        <v>6</v>
      </c>
      <c r="I3748" s="2">
        <f>Table_ExternalData_15[[#This Row],[Price]]-(Table_ExternalData_15[[#This Row],[Price]]*Table_ExternalData_15[[#This Row],[BB rabat]])/100</f>
        <v>1.2971999999999999</v>
      </c>
      <c r="J3748" s="2">
        <f>Table_ExternalData_15[[#This Row],[BB cena]]*Table_ExternalData_15[[#Headers],[1,22]]</f>
        <v>1.5825839999999998</v>
      </c>
      <c r="K3748" s="2">
        <f>Table_ExternalData_15[[#This Row],[Price]]*Table_ExternalData_15[[#Headers],[1,22]]</f>
        <v>1.6835999999999998</v>
      </c>
      <c r="L3748" s="7">
        <f>IF(G3748="White Shark",E3748*0.5,IF(G3748="Sbox",E3748*0.5,IF(G3748="Tenda",E3748*0.5,E3748*0.2)))/100</f>
        <v>0.06</v>
      </c>
      <c r="M3748" s="2">
        <f>Table_ExternalData_15[[#This Row],[Price]]-Table_ExternalData_15[[#This Row],[Price]]*Table_ExternalData_15[[#This Row],[extra popust]]</f>
        <v>1.2971999999999999</v>
      </c>
      <c r="N3748" s="2">
        <f>IF(M3748&lt;I3748,M3748,I3748)</f>
        <v>1.2971999999999999</v>
      </c>
      <c r="O3748" s="12" t="str">
        <f>IF(N3748&lt;I3748,$U$1," ")</f>
        <v xml:space="preserve"> </v>
      </c>
      <c r="P3748" s="12" t="str">
        <f>IFERROR((O3748+30)," ")</f>
        <v xml:space="preserve"> </v>
      </c>
      <c r="Q3748" s="2">
        <f ca="1">IF(O3748=$U$1,N3748,"0")*1.22</f>
        <v>0</v>
      </c>
    </row>
    <row r="3749" spans="1:17" x14ac:dyDescent="0.25">
      <c r="A3749" t="s">
        <v>2543</v>
      </c>
      <c r="B3749" t="s">
        <v>2542</v>
      </c>
      <c r="C3749">
        <v>8652</v>
      </c>
      <c r="D3749">
        <v>1.38</v>
      </c>
      <c r="E3749">
        <f>IFERROR(VLOOKUP(Table_ExternalData_15[[#This Row],[Id]],Rabati!B:C,2,0),0)</f>
        <v>30</v>
      </c>
      <c r="F3749">
        <v>24</v>
      </c>
      <c r="G3749" t="str">
        <f>VLOOKUP(Table_ExternalData_15[[#This Row],[Id]],'Blagovna izdelek'!A:C,3,0)</f>
        <v>Digitus</v>
      </c>
      <c r="H3749">
        <f>Table_ExternalData_15[[#This Row],[Rabat]]*0.2</f>
        <v>6</v>
      </c>
      <c r="I3749" s="2">
        <f>Table_ExternalData_15[[#This Row],[Price]]-(Table_ExternalData_15[[#This Row],[Price]]*Table_ExternalData_15[[#This Row],[BB rabat]])/100</f>
        <v>1.2971999999999999</v>
      </c>
      <c r="J3749" s="2">
        <f>Table_ExternalData_15[[#This Row],[BB cena]]*Table_ExternalData_15[[#Headers],[1,22]]</f>
        <v>1.5825839999999998</v>
      </c>
      <c r="K3749" s="2">
        <f>Table_ExternalData_15[[#This Row],[Price]]*Table_ExternalData_15[[#Headers],[1,22]]</f>
        <v>1.6835999999999998</v>
      </c>
      <c r="L3749" s="7">
        <f>IF(G3749="White Shark",E3749*0.5,IF(G3749="Sbox",E3749*0.5,IF(G3749="Tenda",E3749*0.5,E3749*0.2)))/100</f>
        <v>0.06</v>
      </c>
      <c r="M3749" s="2">
        <f>Table_ExternalData_15[[#This Row],[Price]]-Table_ExternalData_15[[#This Row],[Price]]*Table_ExternalData_15[[#This Row],[extra popust]]</f>
        <v>1.2971999999999999</v>
      </c>
      <c r="N3749" s="2">
        <f>IF(M3749&lt;I3749,M3749,I3749)</f>
        <v>1.2971999999999999</v>
      </c>
      <c r="O3749" s="12" t="str">
        <f>IF(N3749&lt;I3749,$U$1," ")</f>
        <v xml:space="preserve"> </v>
      </c>
      <c r="P3749" s="12" t="str">
        <f>IFERROR((O3749+30)," ")</f>
        <v xml:space="preserve"> </v>
      </c>
      <c r="Q3749" s="2">
        <f ca="1">IF(O3749=$U$1,N3749,"0")*1.22</f>
        <v>0</v>
      </c>
    </row>
    <row r="3750" spans="1:17" x14ac:dyDescent="0.25">
      <c r="A3750" t="s">
        <v>2545</v>
      </c>
      <c r="B3750" t="s">
        <v>2544</v>
      </c>
      <c r="C3750">
        <v>8653</v>
      </c>
      <c r="D3750">
        <v>1.84</v>
      </c>
      <c r="E3750">
        <f>IFERROR(VLOOKUP(Table_ExternalData_15[[#This Row],[Id]],Rabati!B:C,2,0),0)</f>
        <v>30</v>
      </c>
      <c r="F3750">
        <v>497</v>
      </c>
      <c r="G3750" t="str">
        <f>VLOOKUP(Table_ExternalData_15[[#This Row],[Id]],'Blagovna izdelek'!A:C,3,0)</f>
        <v>Digitus</v>
      </c>
      <c r="H3750">
        <f>Table_ExternalData_15[[#This Row],[Rabat]]*0.2</f>
        <v>6</v>
      </c>
      <c r="I3750" s="2">
        <f>Table_ExternalData_15[[#This Row],[Price]]-(Table_ExternalData_15[[#This Row],[Price]]*Table_ExternalData_15[[#This Row],[BB rabat]])/100</f>
        <v>1.7296</v>
      </c>
      <c r="J3750" s="2">
        <f>Table_ExternalData_15[[#This Row],[BB cena]]*Table_ExternalData_15[[#Headers],[1,22]]</f>
        <v>2.110112</v>
      </c>
      <c r="K3750" s="2">
        <f>Table_ExternalData_15[[#This Row],[Price]]*Table_ExternalData_15[[#Headers],[1,22]]</f>
        <v>2.2448000000000001</v>
      </c>
      <c r="L3750" s="7">
        <f>IF(G3750="White Shark",E3750*0.5,IF(G3750="Sbox",E3750*0.5,IF(G3750="Tenda",E3750*0.5,E3750*0.2)))/100</f>
        <v>0.06</v>
      </c>
      <c r="M3750" s="2">
        <f>Table_ExternalData_15[[#This Row],[Price]]-Table_ExternalData_15[[#This Row],[Price]]*Table_ExternalData_15[[#This Row],[extra popust]]</f>
        <v>1.7296</v>
      </c>
      <c r="N3750" s="2">
        <f>IF(M3750&lt;I3750,M3750,I3750)</f>
        <v>1.7296</v>
      </c>
      <c r="O3750" s="12" t="str">
        <f>IF(N3750&lt;I3750,$U$1," ")</f>
        <v xml:space="preserve"> </v>
      </c>
      <c r="P3750" s="12" t="str">
        <f>IFERROR((O3750+30)," ")</f>
        <v xml:space="preserve"> </v>
      </c>
      <c r="Q3750" s="2">
        <f ca="1">IF(O3750=$U$1,N3750,"0")*1.22</f>
        <v>0</v>
      </c>
    </row>
    <row r="3751" spans="1:17" x14ac:dyDescent="0.25">
      <c r="A3751" t="s">
        <v>2547</v>
      </c>
      <c r="B3751" t="s">
        <v>2546</v>
      </c>
      <c r="C3751">
        <v>8654</v>
      </c>
      <c r="D3751">
        <v>1.84</v>
      </c>
      <c r="E3751">
        <f>IFERROR(VLOOKUP(Table_ExternalData_15[[#This Row],[Id]],Rabati!B:C,2,0),0)</f>
        <v>30</v>
      </c>
      <c r="F3751">
        <v>277</v>
      </c>
      <c r="G3751" t="str">
        <f>VLOOKUP(Table_ExternalData_15[[#This Row],[Id]],'Blagovna izdelek'!A:C,3,0)</f>
        <v>Digitus</v>
      </c>
      <c r="H3751">
        <f>Table_ExternalData_15[[#This Row],[Rabat]]*0.2</f>
        <v>6</v>
      </c>
      <c r="I3751" s="2">
        <f>Table_ExternalData_15[[#This Row],[Price]]-(Table_ExternalData_15[[#This Row],[Price]]*Table_ExternalData_15[[#This Row],[BB rabat]])/100</f>
        <v>1.7296</v>
      </c>
      <c r="J3751" s="2">
        <f>Table_ExternalData_15[[#This Row],[BB cena]]*Table_ExternalData_15[[#Headers],[1,22]]</f>
        <v>2.110112</v>
      </c>
      <c r="K3751" s="2">
        <f>Table_ExternalData_15[[#This Row],[Price]]*Table_ExternalData_15[[#Headers],[1,22]]</f>
        <v>2.2448000000000001</v>
      </c>
      <c r="L3751" s="7">
        <f>IF(G3751="White Shark",E3751*0.5,IF(G3751="Sbox",E3751*0.5,IF(G3751="Tenda",E3751*0.5,E3751*0.2)))/100</f>
        <v>0.06</v>
      </c>
      <c r="M3751" s="2">
        <f>Table_ExternalData_15[[#This Row],[Price]]-Table_ExternalData_15[[#This Row],[Price]]*Table_ExternalData_15[[#This Row],[extra popust]]</f>
        <v>1.7296</v>
      </c>
      <c r="N3751" s="2">
        <f>IF(M3751&lt;I3751,M3751,I3751)</f>
        <v>1.7296</v>
      </c>
      <c r="O3751" s="12" t="str">
        <f>IF(N3751&lt;I3751,$U$1," ")</f>
        <v xml:space="preserve"> </v>
      </c>
      <c r="P3751" s="12" t="str">
        <f>IFERROR((O3751+30)," ")</f>
        <v xml:space="preserve"> </v>
      </c>
      <c r="Q3751" s="2">
        <f ca="1">IF(O3751=$U$1,N3751,"0")*1.22</f>
        <v>0</v>
      </c>
    </row>
    <row r="3752" spans="1:17" x14ac:dyDescent="0.25">
      <c r="A3752" t="s">
        <v>2549</v>
      </c>
      <c r="B3752" t="s">
        <v>2548</v>
      </c>
      <c r="C3752">
        <v>8655</v>
      </c>
      <c r="D3752">
        <v>1.84</v>
      </c>
      <c r="E3752">
        <f>IFERROR(VLOOKUP(Table_ExternalData_15[[#This Row],[Id]],Rabati!B:C,2,0),0)</f>
        <v>30</v>
      </c>
      <c r="F3752">
        <v>32</v>
      </c>
      <c r="G3752" t="str">
        <f>VLOOKUP(Table_ExternalData_15[[#This Row],[Id]],'Blagovna izdelek'!A:C,3,0)</f>
        <v>Digitus</v>
      </c>
      <c r="H3752">
        <f>Table_ExternalData_15[[#This Row],[Rabat]]*0.2</f>
        <v>6</v>
      </c>
      <c r="I3752" s="2">
        <f>Table_ExternalData_15[[#This Row],[Price]]-(Table_ExternalData_15[[#This Row],[Price]]*Table_ExternalData_15[[#This Row],[BB rabat]])/100</f>
        <v>1.7296</v>
      </c>
      <c r="J3752" s="2">
        <f>Table_ExternalData_15[[#This Row],[BB cena]]*Table_ExternalData_15[[#Headers],[1,22]]</f>
        <v>2.110112</v>
      </c>
      <c r="K3752" s="2">
        <f>Table_ExternalData_15[[#This Row],[Price]]*Table_ExternalData_15[[#Headers],[1,22]]</f>
        <v>2.2448000000000001</v>
      </c>
      <c r="L3752" s="7">
        <f>IF(G3752="White Shark",E3752*0.5,IF(G3752="Sbox",E3752*0.5,IF(G3752="Tenda",E3752*0.5,E3752*0.2)))/100</f>
        <v>0.06</v>
      </c>
      <c r="M3752" s="2">
        <f>Table_ExternalData_15[[#This Row],[Price]]-Table_ExternalData_15[[#This Row],[Price]]*Table_ExternalData_15[[#This Row],[extra popust]]</f>
        <v>1.7296</v>
      </c>
      <c r="N3752" s="2">
        <f>IF(M3752&lt;I3752,M3752,I3752)</f>
        <v>1.7296</v>
      </c>
      <c r="O3752" s="12" t="str">
        <f>IF(N3752&lt;I3752,$U$1," ")</f>
        <v xml:space="preserve"> </v>
      </c>
      <c r="P3752" s="12" t="str">
        <f>IFERROR((O3752+30)," ")</f>
        <v xml:space="preserve"> </v>
      </c>
      <c r="Q3752" s="2">
        <f ca="1">IF(O3752=$U$1,N3752,"0")*1.22</f>
        <v>0</v>
      </c>
    </row>
    <row r="3753" spans="1:17" x14ac:dyDescent="0.25">
      <c r="A3753" t="s">
        <v>2551</v>
      </c>
      <c r="B3753" t="s">
        <v>2550</v>
      </c>
      <c r="C3753">
        <v>8656</v>
      </c>
      <c r="D3753">
        <v>1.84</v>
      </c>
      <c r="E3753">
        <f>IFERROR(VLOOKUP(Table_ExternalData_15[[#This Row],[Id]],Rabati!B:C,2,0),0)</f>
        <v>30</v>
      </c>
      <c r="F3753">
        <v>0</v>
      </c>
      <c r="G3753" t="str">
        <f>VLOOKUP(Table_ExternalData_15[[#This Row],[Id]],'Blagovna izdelek'!A:C,3,0)</f>
        <v>Digitus</v>
      </c>
      <c r="H3753">
        <f>Table_ExternalData_15[[#This Row],[Rabat]]*0.2</f>
        <v>6</v>
      </c>
      <c r="I3753" s="2">
        <f>Table_ExternalData_15[[#This Row],[Price]]-(Table_ExternalData_15[[#This Row],[Price]]*Table_ExternalData_15[[#This Row],[BB rabat]])/100</f>
        <v>1.7296</v>
      </c>
      <c r="J3753" s="2">
        <f>Table_ExternalData_15[[#This Row],[BB cena]]*Table_ExternalData_15[[#Headers],[1,22]]</f>
        <v>2.110112</v>
      </c>
      <c r="K3753" s="2">
        <f>Table_ExternalData_15[[#This Row],[Price]]*Table_ExternalData_15[[#Headers],[1,22]]</f>
        <v>2.2448000000000001</v>
      </c>
      <c r="L3753" s="7">
        <f>IF(G3753="White Shark",E3753*0.5,IF(G3753="Sbox",E3753*0.5,IF(G3753="Tenda",E3753*0.5,E3753*0.2)))/100</f>
        <v>0.06</v>
      </c>
      <c r="M3753" s="2">
        <f>Table_ExternalData_15[[#This Row],[Price]]-Table_ExternalData_15[[#This Row],[Price]]*Table_ExternalData_15[[#This Row],[extra popust]]</f>
        <v>1.7296</v>
      </c>
      <c r="N3753" s="2">
        <f>IF(M3753&lt;I3753,M3753,I3753)</f>
        <v>1.7296</v>
      </c>
      <c r="O3753" s="12" t="str">
        <f>IF(N3753&lt;I3753,$U$1," ")</f>
        <v xml:space="preserve"> </v>
      </c>
      <c r="P3753" s="12" t="str">
        <f>IFERROR((O3753+30)," ")</f>
        <v xml:space="preserve"> </v>
      </c>
      <c r="Q3753" s="2">
        <f ca="1">IF(O3753=$U$1,N3753,"0")*1.22</f>
        <v>0</v>
      </c>
    </row>
    <row r="3754" spans="1:17" x14ac:dyDescent="0.25">
      <c r="A3754" t="s">
        <v>2553</v>
      </c>
      <c r="B3754" t="s">
        <v>2552</v>
      </c>
      <c r="C3754">
        <v>8657</v>
      </c>
      <c r="D3754">
        <v>1.84</v>
      </c>
      <c r="E3754">
        <f>IFERROR(VLOOKUP(Table_ExternalData_15[[#This Row],[Id]],Rabati!B:C,2,0),0)</f>
        <v>30</v>
      </c>
      <c r="F3754">
        <v>4180</v>
      </c>
      <c r="G3754" t="str">
        <f>VLOOKUP(Table_ExternalData_15[[#This Row],[Id]],'Blagovna izdelek'!A:C,3,0)</f>
        <v>Digitus</v>
      </c>
      <c r="H3754">
        <f>Table_ExternalData_15[[#This Row],[Rabat]]*0.2</f>
        <v>6</v>
      </c>
      <c r="I3754" s="2">
        <f>Table_ExternalData_15[[#This Row],[Price]]-(Table_ExternalData_15[[#This Row],[Price]]*Table_ExternalData_15[[#This Row],[BB rabat]])/100</f>
        <v>1.7296</v>
      </c>
      <c r="J3754" s="2">
        <f>Table_ExternalData_15[[#This Row],[BB cena]]*Table_ExternalData_15[[#Headers],[1,22]]</f>
        <v>2.110112</v>
      </c>
      <c r="K3754" s="2">
        <f>Table_ExternalData_15[[#This Row],[Price]]*Table_ExternalData_15[[#Headers],[1,22]]</f>
        <v>2.2448000000000001</v>
      </c>
      <c r="L3754" s="7">
        <f>IF(G3754="White Shark",E3754*0.5,IF(G3754="Sbox",E3754*0.5,IF(G3754="Tenda",E3754*0.5,E3754*0.2)))/100</f>
        <v>0.06</v>
      </c>
      <c r="M3754" s="2">
        <f>Table_ExternalData_15[[#This Row],[Price]]-Table_ExternalData_15[[#This Row],[Price]]*Table_ExternalData_15[[#This Row],[extra popust]]</f>
        <v>1.7296</v>
      </c>
      <c r="N3754" s="2">
        <f>IF(M3754&lt;I3754,M3754,I3754)</f>
        <v>1.7296</v>
      </c>
      <c r="O3754" s="12" t="str">
        <f>IF(N3754&lt;I3754,$U$1," ")</f>
        <v xml:space="preserve"> </v>
      </c>
      <c r="P3754" s="12" t="str">
        <f>IFERROR((O3754+30)," ")</f>
        <v xml:space="preserve"> </v>
      </c>
      <c r="Q3754" s="2">
        <f ca="1">IF(O3754=$U$1,N3754,"0")*1.22</f>
        <v>0</v>
      </c>
    </row>
    <row r="3755" spans="1:17" x14ac:dyDescent="0.25">
      <c r="A3755" t="s">
        <v>2557</v>
      </c>
      <c r="B3755" t="s">
        <v>2556</v>
      </c>
      <c r="C3755">
        <v>8659</v>
      </c>
      <c r="D3755">
        <v>1.84</v>
      </c>
      <c r="E3755">
        <f>IFERROR(VLOOKUP(Table_ExternalData_15[[#This Row],[Id]],Rabati!B:C,2,0),0)</f>
        <v>30</v>
      </c>
      <c r="F3755">
        <v>0</v>
      </c>
      <c r="G3755" t="str">
        <f>VLOOKUP(Table_ExternalData_15[[#This Row],[Id]],'Blagovna izdelek'!A:C,3,0)</f>
        <v>Digitus</v>
      </c>
      <c r="H3755">
        <f>Table_ExternalData_15[[#This Row],[Rabat]]*0.2</f>
        <v>6</v>
      </c>
      <c r="I3755" s="2">
        <f>Table_ExternalData_15[[#This Row],[Price]]-(Table_ExternalData_15[[#This Row],[Price]]*Table_ExternalData_15[[#This Row],[BB rabat]])/100</f>
        <v>1.7296</v>
      </c>
      <c r="J3755" s="2">
        <f>Table_ExternalData_15[[#This Row],[BB cena]]*Table_ExternalData_15[[#Headers],[1,22]]</f>
        <v>2.110112</v>
      </c>
      <c r="K3755" s="2">
        <f>Table_ExternalData_15[[#This Row],[Price]]*Table_ExternalData_15[[#Headers],[1,22]]</f>
        <v>2.2448000000000001</v>
      </c>
      <c r="L3755" s="7">
        <f>IF(G3755="White Shark",E3755*0.5,IF(G3755="Sbox",E3755*0.5,IF(G3755="Tenda",E3755*0.5,E3755*0.2)))/100</f>
        <v>0.06</v>
      </c>
      <c r="M3755" s="2">
        <f>Table_ExternalData_15[[#This Row],[Price]]-Table_ExternalData_15[[#This Row],[Price]]*Table_ExternalData_15[[#This Row],[extra popust]]</f>
        <v>1.7296</v>
      </c>
      <c r="N3755" s="2">
        <f>IF(M3755&lt;I3755,M3755,I3755)</f>
        <v>1.7296</v>
      </c>
      <c r="O3755" s="12" t="str">
        <f>IF(N3755&lt;I3755,$U$1," ")</f>
        <v xml:space="preserve"> </v>
      </c>
      <c r="P3755" s="12" t="str">
        <f>IFERROR((O3755+30)," ")</f>
        <v xml:space="preserve"> </v>
      </c>
      <c r="Q3755" s="2">
        <f ca="1">IF(O3755=$U$1,N3755,"0")*1.22</f>
        <v>0</v>
      </c>
    </row>
    <row r="3756" spans="1:17" x14ac:dyDescent="0.25">
      <c r="A3756" t="s">
        <v>2559</v>
      </c>
      <c r="B3756" t="s">
        <v>2558</v>
      </c>
      <c r="C3756">
        <v>8660</v>
      </c>
      <c r="D3756">
        <v>2.59</v>
      </c>
      <c r="E3756">
        <f>IFERROR(VLOOKUP(Table_ExternalData_15[[#This Row],[Id]],Rabati!B:C,2,0),0)</f>
        <v>30</v>
      </c>
      <c r="F3756">
        <v>315</v>
      </c>
      <c r="G3756" t="str">
        <f>VLOOKUP(Table_ExternalData_15[[#This Row],[Id]],'Blagovna izdelek'!A:C,3,0)</f>
        <v>Digitus</v>
      </c>
      <c r="H3756">
        <f>Table_ExternalData_15[[#This Row],[Rabat]]*0.2</f>
        <v>6</v>
      </c>
      <c r="I3756" s="2">
        <f>Table_ExternalData_15[[#This Row],[Price]]-(Table_ExternalData_15[[#This Row],[Price]]*Table_ExternalData_15[[#This Row],[BB rabat]])/100</f>
        <v>2.4345999999999997</v>
      </c>
      <c r="J3756" s="2">
        <f>Table_ExternalData_15[[#This Row],[BB cena]]*Table_ExternalData_15[[#Headers],[1,22]]</f>
        <v>2.9702119999999996</v>
      </c>
      <c r="K3756" s="2">
        <f>Table_ExternalData_15[[#This Row],[Price]]*Table_ExternalData_15[[#Headers],[1,22]]</f>
        <v>3.1597999999999997</v>
      </c>
      <c r="L3756" s="7">
        <f>IF(G3756="White Shark",E3756*0.5,IF(G3756="Sbox",E3756*0.5,IF(G3756="Tenda",E3756*0.5,E3756*0.2)))/100</f>
        <v>0.06</v>
      </c>
      <c r="M3756" s="2">
        <f>Table_ExternalData_15[[#This Row],[Price]]-Table_ExternalData_15[[#This Row],[Price]]*Table_ExternalData_15[[#This Row],[extra popust]]</f>
        <v>2.4345999999999997</v>
      </c>
      <c r="N3756" s="2">
        <f>IF(M3756&lt;I3756,M3756,I3756)</f>
        <v>2.4345999999999997</v>
      </c>
      <c r="O3756" s="12" t="str">
        <f>IF(N3756&lt;I3756,$U$1," ")</f>
        <v xml:space="preserve"> </v>
      </c>
      <c r="P3756" s="12" t="str">
        <f>IFERROR((O3756+30)," ")</f>
        <v xml:space="preserve"> </v>
      </c>
      <c r="Q3756" s="2">
        <f ca="1">IF(O3756=$U$1,N3756,"0")*1.22</f>
        <v>0</v>
      </c>
    </row>
    <row r="3757" spans="1:17" x14ac:dyDescent="0.25">
      <c r="A3757" t="s">
        <v>2561</v>
      </c>
      <c r="B3757" t="s">
        <v>2560</v>
      </c>
      <c r="C3757">
        <v>8661</v>
      </c>
      <c r="D3757">
        <v>2.59</v>
      </c>
      <c r="E3757">
        <f>IFERROR(VLOOKUP(Table_ExternalData_15[[#This Row],[Id]],Rabati!B:C,2,0),0)</f>
        <v>30</v>
      </c>
      <c r="F3757">
        <v>5</v>
      </c>
      <c r="G3757" t="str">
        <f>VLOOKUP(Table_ExternalData_15[[#This Row],[Id]],'Blagovna izdelek'!A:C,3,0)</f>
        <v>Digitus</v>
      </c>
      <c r="H3757">
        <f>Table_ExternalData_15[[#This Row],[Rabat]]*0.2</f>
        <v>6</v>
      </c>
      <c r="I3757" s="2">
        <f>Table_ExternalData_15[[#This Row],[Price]]-(Table_ExternalData_15[[#This Row],[Price]]*Table_ExternalData_15[[#This Row],[BB rabat]])/100</f>
        <v>2.4345999999999997</v>
      </c>
      <c r="J3757" s="2">
        <f>Table_ExternalData_15[[#This Row],[BB cena]]*Table_ExternalData_15[[#Headers],[1,22]]</f>
        <v>2.9702119999999996</v>
      </c>
      <c r="K3757" s="2">
        <f>Table_ExternalData_15[[#This Row],[Price]]*Table_ExternalData_15[[#Headers],[1,22]]</f>
        <v>3.1597999999999997</v>
      </c>
      <c r="L3757" s="7">
        <f>IF(G3757="White Shark",E3757*0.5,IF(G3757="Sbox",E3757*0.5,IF(G3757="Tenda",E3757*0.5,E3757*0.2)))/100</f>
        <v>0.06</v>
      </c>
      <c r="M3757" s="2">
        <f>Table_ExternalData_15[[#This Row],[Price]]-Table_ExternalData_15[[#This Row],[Price]]*Table_ExternalData_15[[#This Row],[extra popust]]</f>
        <v>2.4345999999999997</v>
      </c>
      <c r="N3757" s="2">
        <f>IF(M3757&lt;I3757,M3757,I3757)</f>
        <v>2.4345999999999997</v>
      </c>
      <c r="O3757" s="12" t="str">
        <f>IF(N3757&lt;I3757,$U$1," ")</f>
        <v xml:space="preserve"> </v>
      </c>
      <c r="P3757" s="12" t="str">
        <f>IFERROR((O3757+30)," ")</f>
        <v xml:space="preserve"> </v>
      </c>
      <c r="Q3757" s="2">
        <f ca="1">IF(O3757=$U$1,N3757,"0")*1.22</f>
        <v>0</v>
      </c>
    </row>
    <row r="3758" spans="1:17" x14ac:dyDescent="0.25">
      <c r="A3758" t="s">
        <v>2563</v>
      </c>
      <c r="B3758" t="s">
        <v>2562</v>
      </c>
      <c r="C3758">
        <v>8662</v>
      </c>
      <c r="D3758">
        <v>2.59</v>
      </c>
      <c r="E3758">
        <f>IFERROR(VLOOKUP(Table_ExternalData_15[[#This Row],[Id]],Rabati!B:C,2,0),0)</f>
        <v>30</v>
      </c>
      <c r="F3758">
        <v>0</v>
      </c>
      <c r="G3758" t="str">
        <f>VLOOKUP(Table_ExternalData_15[[#This Row],[Id]],'Blagovna izdelek'!A:C,3,0)</f>
        <v>Digitus</v>
      </c>
      <c r="H3758">
        <f>Table_ExternalData_15[[#This Row],[Rabat]]*0.2</f>
        <v>6</v>
      </c>
      <c r="I3758" s="2">
        <f>Table_ExternalData_15[[#This Row],[Price]]-(Table_ExternalData_15[[#This Row],[Price]]*Table_ExternalData_15[[#This Row],[BB rabat]])/100</f>
        <v>2.4345999999999997</v>
      </c>
      <c r="J3758" s="2">
        <f>Table_ExternalData_15[[#This Row],[BB cena]]*Table_ExternalData_15[[#Headers],[1,22]]</f>
        <v>2.9702119999999996</v>
      </c>
      <c r="K3758" s="2">
        <f>Table_ExternalData_15[[#This Row],[Price]]*Table_ExternalData_15[[#Headers],[1,22]]</f>
        <v>3.1597999999999997</v>
      </c>
      <c r="L3758" s="7">
        <f>IF(G3758="White Shark",E3758*0.5,IF(G3758="Sbox",E3758*0.5,IF(G3758="Tenda",E3758*0.5,E3758*0.2)))/100</f>
        <v>0.06</v>
      </c>
      <c r="M3758" s="2">
        <f>Table_ExternalData_15[[#This Row],[Price]]-Table_ExternalData_15[[#This Row],[Price]]*Table_ExternalData_15[[#This Row],[extra popust]]</f>
        <v>2.4345999999999997</v>
      </c>
      <c r="N3758" s="2">
        <f>IF(M3758&lt;I3758,M3758,I3758)</f>
        <v>2.4345999999999997</v>
      </c>
      <c r="O3758" s="12" t="str">
        <f>IF(N3758&lt;I3758,$U$1," ")</f>
        <v xml:space="preserve"> </v>
      </c>
      <c r="P3758" s="12" t="str">
        <f>IFERROR((O3758+30)," ")</f>
        <v xml:space="preserve"> </v>
      </c>
      <c r="Q3758" s="2">
        <f ca="1">IF(O3758=$U$1,N3758,"0")*1.22</f>
        <v>0</v>
      </c>
    </row>
    <row r="3759" spans="1:17" x14ac:dyDescent="0.25">
      <c r="A3759" t="s">
        <v>2565</v>
      </c>
      <c r="B3759" t="s">
        <v>2564</v>
      </c>
      <c r="C3759">
        <v>8663</v>
      </c>
      <c r="D3759">
        <v>2.59</v>
      </c>
      <c r="E3759">
        <f>IFERROR(VLOOKUP(Table_ExternalData_15[[#This Row],[Id]],Rabati!B:C,2,0),0)</f>
        <v>30</v>
      </c>
      <c r="F3759">
        <v>1</v>
      </c>
      <c r="G3759" t="str">
        <f>VLOOKUP(Table_ExternalData_15[[#This Row],[Id]],'Blagovna izdelek'!A:C,3,0)</f>
        <v>Digitus</v>
      </c>
      <c r="H3759">
        <f>Table_ExternalData_15[[#This Row],[Rabat]]*0.2</f>
        <v>6</v>
      </c>
      <c r="I3759" s="2">
        <f>Table_ExternalData_15[[#This Row],[Price]]-(Table_ExternalData_15[[#This Row],[Price]]*Table_ExternalData_15[[#This Row],[BB rabat]])/100</f>
        <v>2.4345999999999997</v>
      </c>
      <c r="J3759" s="2">
        <f>Table_ExternalData_15[[#This Row],[BB cena]]*Table_ExternalData_15[[#Headers],[1,22]]</f>
        <v>2.9702119999999996</v>
      </c>
      <c r="K3759" s="2">
        <f>Table_ExternalData_15[[#This Row],[Price]]*Table_ExternalData_15[[#Headers],[1,22]]</f>
        <v>3.1597999999999997</v>
      </c>
      <c r="L3759" s="7">
        <f>IF(G3759="White Shark",E3759*0.5,IF(G3759="Sbox",E3759*0.5,IF(G3759="Tenda",E3759*0.5,E3759*0.2)))/100</f>
        <v>0.06</v>
      </c>
      <c r="M3759" s="2">
        <f>Table_ExternalData_15[[#This Row],[Price]]-Table_ExternalData_15[[#This Row],[Price]]*Table_ExternalData_15[[#This Row],[extra popust]]</f>
        <v>2.4345999999999997</v>
      </c>
      <c r="N3759" s="2">
        <f>IF(M3759&lt;I3759,M3759,I3759)</f>
        <v>2.4345999999999997</v>
      </c>
      <c r="O3759" s="12" t="str">
        <f>IF(N3759&lt;I3759,$U$1," ")</f>
        <v xml:space="preserve"> </v>
      </c>
      <c r="P3759" s="12" t="str">
        <f>IFERROR((O3759+30)," ")</f>
        <v xml:space="preserve"> </v>
      </c>
      <c r="Q3759" s="2">
        <f ca="1">IF(O3759=$U$1,N3759,"0")*1.22</f>
        <v>0</v>
      </c>
    </row>
    <row r="3760" spans="1:17" x14ac:dyDescent="0.25">
      <c r="A3760" t="s">
        <v>2567</v>
      </c>
      <c r="B3760" t="s">
        <v>2566</v>
      </c>
      <c r="C3760">
        <v>8664</v>
      </c>
      <c r="D3760">
        <v>2.59</v>
      </c>
      <c r="E3760">
        <f>IFERROR(VLOOKUP(Table_ExternalData_15[[#This Row],[Id]],Rabati!B:C,2,0),0)</f>
        <v>30</v>
      </c>
      <c r="F3760">
        <v>412</v>
      </c>
      <c r="G3760" t="str">
        <f>VLOOKUP(Table_ExternalData_15[[#This Row],[Id]],'Blagovna izdelek'!A:C,3,0)</f>
        <v>Digitus</v>
      </c>
      <c r="H3760">
        <f>Table_ExternalData_15[[#This Row],[Rabat]]*0.2</f>
        <v>6</v>
      </c>
      <c r="I3760" s="2">
        <f>Table_ExternalData_15[[#This Row],[Price]]-(Table_ExternalData_15[[#This Row],[Price]]*Table_ExternalData_15[[#This Row],[BB rabat]])/100</f>
        <v>2.4345999999999997</v>
      </c>
      <c r="J3760" s="2">
        <f>Table_ExternalData_15[[#This Row],[BB cena]]*Table_ExternalData_15[[#Headers],[1,22]]</f>
        <v>2.9702119999999996</v>
      </c>
      <c r="K3760" s="2">
        <f>Table_ExternalData_15[[#This Row],[Price]]*Table_ExternalData_15[[#Headers],[1,22]]</f>
        <v>3.1597999999999997</v>
      </c>
      <c r="L3760" s="7">
        <f>IF(G3760="White Shark",E3760*0.5,IF(G3760="Sbox",E3760*0.5,IF(G3760="Tenda",E3760*0.5,E3760*0.2)))/100</f>
        <v>0.06</v>
      </c>
      <c r="M3760" s="2">
        <f>Table_ExternalData_15[[#This Row],[Price]]-Table_ExternalData_15[[#This Row],[Price]]*Table_ExternalData_15[[#This Row],[extra popust]]</f>
        <v>2.4345999999999997</v>
      </c>
      <c r="N3760" s="2">
        <f>IF(M3760&lt;I3760,M3760,I3760)</f>
        <v>2.4345999999999997</v>
      </c>
      <c r="O3760" s="12" t="str">
        <f>IF(N3760&lt;I3760,$U$1," ")</f>
        <v xml:space="preserve"> </v>
      </c>
      <c r="P3760" s="12" t="str">
        <f>IFERROR((O3760+30)," ")</f>
        <v xml:space="preserve"> </v>
      </c>
      <c r="Q3760" s="2">
        <f ca="1">IF(O3760=$U$1,N3760,"0")*1.22</f>
        <v>0</v>
      </c>
    </row>
    <row r="3761" spans="1:17" x14ac:dyDescent="0.25">
      <c r="A3761" t="s">
        <v>2573</v>
      </c>
      <c r="B3761" t="s">
        <v>2572</v>
      </c>
      <c r="C3761">
        <v>8667</v>
      </c>
      <c r="D3761">
        <v>2.59</v>
      </c>
      <c r="E3761">
        <f>IFERROR(VLOOKUP(Table_ExternalData_15[[#This Row],[Id]],Rabati!B:C,2,0),0)</f>
        <v>30</v>
      </c>
      <c r="F3761">
        <v>95</v>
      </c>
      <c r="G3761" t="str">
        <f>VLOOKUP(Table_ExternalData_15[[#This Row],[Id]],'Blagovna izdelek'!A:C,3,0)</f>
        <v>Digitus</v>
      </c>
      <c r="H3761">
        <f>Table_ExternalData_15[[#This Row],[Rabat]]*0.2</f>
        <v>6</v>
      </c>
      <c r="I3761" s="2">
        <f>Table_ExternalData_15[[#This Row],[Price]]-(Table_ExternalData_15[[#This Row],[Price]]*Table_ExternalData_15[[#This Row],[BB rabat]])/100</f>
        <v>2.4345999999999997</v>
      </c>
      <c r="J3761" s="2">
        <f>Table_ExternalData_15[[#This Row],[BB cena]]*Table_ExternalData_15[[#Headers],[1,22]]</f>
        <v>2.9702119999999996</v>
      </c>
      <c r="K3761" s="2">
        <f>Table_ExternalData_15[[#This Row],[Price]]*Table_ExternalData_15[[#Headers],[1,22]]</f>
        <v>3.1597999999999997</v>
      </c>
      <c r="L3761" s="7">
        <f>IF(G3761="White Shark",E3761*0.5,IF(G3761="Sbox",E3761*0.5,IF(G3761="Tenda",E3761*0.5,E3761*0.2)))/100</f>
        <v>0.06</v>
      </c>
      <c r="M3761" s="2">
        <f>Table_ExternalData_15[[#This Row],[Price]]-Table_ExternalData_15[[#This Row],[Price]]*Table_ExternalData_15[[#This Row],[extra popust]]</f>
        <v>2.4345999999999997</v>
      </c>
      <c r="N3761" s="2">
        <f>IF(M3761&lt;I3761,M3761,I3761)</f>
        <v>2.4345999999999997</v>
      </c>
      <c r="O3761" s="12" t="str">
        <f>IF(N3761&lt;I3761,$U$1," ")</f>
        <v xml:space="preserve"> </v>
      </c>
      <c r="P3761" s="12" t="str">
        <f>IFERROR((O3761+30)," ")</f>
        <v xml:space="preserve"> </v>
      </c>
      <c r="Q3761" s="2">
        <f ca="1">IF(O3761=$U$1,N3761,"0")*1.22</f>
        <v>0</v>
      </c>
    </row>
    <row r="3762" spans="1:17" x14ac:dyDescent="0.25">
      <c r="A3762" t="s">
        <v>2575</v>
      </c>
      <c r="B3762" t="s">
        <v>2574</v>
      </c>
      <c r="C3762">
        <v>8668</v>
      </c>
      <c r="D3762">
        <v>2.88</v>
      </c>
      <c r="E3762">
        <f>IFERROR(VLOOKUP(Table_ExternalData_15[[#This Row],[Id]],Rabati!B:C,2,0),0)</f>
        <v>30</v>
      </c>
      <c r="F3762">
        <v>101</v>
      </c>
      <c r="G3762" t="str">
        <f>VLOOKUP(Table_ExternalData_15[[#This Row],[Id]],'Blagovna izdelek'!A:C,3,0)</f>
        <v>Digitus</v>
      </c>
      <c r="H3762">
        <f>Table_ExternalData_15[[#This Row],[Rabat]]*0.2</f>
        <v>6</v>
      </c>
      <c r="I3762" s="2">
        <f>Table_ExternalData_15[[#This Row],[Price]]-(Table_ExternalData_15[[#This Row],[Price]]*Table_ExternalData_15[[#This Row],[BB rabat]])/100</f>
        <v>2.7071999999999998</v>
      </c>
      <c r="J3762" s="2">
        <f>Table_ExternalData_15[[#This Row],[BB cena]]*Table_ExternalData_15[[#Headers],[1,22]]</f>
        <v>3.3027839999999995</v>
      </c>
      <c r="K3762" s="2">
        <f>Table_ExternalData_15[[#This Row],[Price]]*Table_ExternalData_15[[#Headers],[1,22]]</f>
        <v>3.5135999999999998</v>
      </c>
      <c r="L3762" s="7">
        <f>IF(G3762="White Shark",E3762*0.5,IF(G3762="Sbox",E3762*0.5,IF(G3762="Tenda",E3762*0.5,E3762*0.2)))/100</f>
        <v>0.06</v>
      </c>
      <c r="M3762" s="2">
        <f>Table_ExternalData_15[[#This Row],[Price]]-Table_ExternalData_15[[#This Row],[Price]]*Table_ExternalData_15[[#This Row],[extra popust]]</f>
        <v>2.7071999999999998</v>
      </c>
      <c r="N3762" s="2">
        <f>IF(M3762&lt;I3762,M3762,I3762)</f>
        <v>2.7071999999999998</v>
      </c>
      <c r="O3762" s="12" t="str">
        <f>IF(N3762&lt;I3762,$U$1," ")</f>
        <v xml:space="preserve"> </v>
      </c>
      <c r="P3762" s="12" t="str">
        <f>IFERROR((O3762+30)," ")</f>
        <v xml:space="preserve"> </v>
      </c>
      <c r="Q3762" s="2">
        <f ca="1">IF(O3762=$U$1,N3762,"0")*1.22</f>
        <v>0</v>
      </c>
    </row>
    <row r="3763" spans="1:17" x14ac:dyDescent="0.25">
      <c r="A3763" t="s">
        <v>2577</v>
      </c>
      <c r="B3763" t="s">
        <v>2576</v>
      </c>
      <c r="C3763">
        <v>8669</v>
      </c>
      <c r="D3763">
        <v>2.88</v>
      </c>
      <c r="E3763">
        <f>IFERROR(VLOOKUP(Table_ExternalData_15[[#This Row],[Id]],Rabati!B:C,2,0),0)</f>
        <v>30</v>
      </c>
      <c r="F3763">
        <v>15</v>
      </c>
      <c r="G3763" t="str">
        <f>VLOOKUP(Table_ExternalData_15[[#This Row],[Id]],'Blagovna izdelek'!A:C,3,0)</f>
        <v>Digitus</v>
      </c>
      <c r="H3763">
        <f>Table_ExternalData_15[[#This Row],[Rabat]]*0.2</f>
        <v>6</v>
      </c>
      <c r="I3763" s="2">
        <f>Table_ExternalData_15[[#This Row],[Price]]-(Table_ExternalData_15[[#This Row],[Price]]*Table_ExternalData_15[[#This Row],[BB rabat]])/100</f>
        <v>2.7071999999999998</v>
      </c>
      <c r="J3763" s="2">
        <f>Table_ExternalData_15[[#This Row],[BB cena]]*Table_ExternalData_15[[#Headers],[1,22]]</f>
        <v>3.3027839999999995</v>
      </c>
      <c r="K3763" s="2">
        <f>Table_ExternalData_15[[#This Row],[Price]]*Table_ExternalData_15[[#Headers],[1,22]]</f>
        <v>3.5135999999999998</v>
      </c>
      <c r="L3763" s="7">
        <f>IF(G3763="White Shark",E3763*0.5,IF(G3763="Sbox",E3763*0.5,IF(G3763="Tenda",E3763*0.5,E3763*0.2)))/100</f>
        <v>0.06</v>
      </c>
      <c r="M3763" s="2">
        <f>Table_ExternalData_15[[#This Row],[Price]]-Table_ExternalData_15[[#This Row],[Price]]*Table_ExternalData_15[[#This Row],[extra popust]]</f>
        <v>2.7071999999999998</v>
      </c>
      <c r="N3763" s="2">
        <f>IF(M3763&lt;I3763,M3763,I3763)</f>
        <v>2.7071999999999998</v>
      </c>
      <c r="O3763" s="12" t="str">
        <f>IF(N3763&lt;I3763,$U$1," ")</f>
        <v xml:space="preserve"> </v>
      </c>
      <c r="P3763" s="12" t="str">
        <f>IFERROR((O3763+30)," ")</f>
        <v xml:space="preserve"> </v>
      </c>
      <c r="Q3763" s="2">
        <f ca="1">IF(O3763=$U$1,N3763,"0")*1.22</f>
        <v>0</v>
      </c>
    </row>
    <row r="3764" spans="1:17" x14ac:dyDescent="0.25">
      <c r="A3764" t="s">
        <v>2579</v>
      </c>
      <c r="B3764" t="s">
        <v>2578</v>
      </c>
      <c r="C3764">
        <v>8670</v>
      </c>
      <c r="D3764">
        <v>2.88</v>
      </c>
      <c r="E3764">
        <f>IFERROR(VLOOKUP(Table_ExternalData_15[[#This Row],[Id]],Rabati!B:C,2,0),0)</f>
        <v>30</v>
      </c>
      <c r="F3764">
        <v>125</v>
      </c>
      <c r="G3764" t="str">
        <f>VLOOKUP(Table_ExternalData_15[[#This Row],[Id]],'Blagovna izdelek'!A:C,3,0)</f>
        <v>Digitus</v>
      </c>
      <c r="H3764">
        <f>Table_ExternalData_15[[#This Row],[Rabat]]*0.2</f>
        <v>6</v>
      </c>
      <c r="I3764" s="2">
        <f>Table_ExternalData_15[[#This Row],[Price]]-(Table_ExternalData_15[[#This Row],[Price]]*Table_ExternalData_15[[#This Row],[BB rabat]])/100</f>
        <v>2.7071999999999998</v>
      </c>
      <c r="J3764" s="2">
        <f>Table_ExternalData_15[[#This Row],[BB cena]]*Table_ExternalData_15[[#Headers],[1,22]]</f>
        <v>3.3027839999999995</v>
      </c>
      <c r="K3764" s="2">
        <f>Table_ExternalData_15[[#This Row],[Price]]*Table_ExternalData_15[[#Headers],[1,22]]</f>
        <v>3.5135999999999998</v>
      </c>
      <c r="L3764" s="7">
        <f>IF(G3764="White Shark",E3764*0.5,IF(G3764="Sbox",E3764*0.5,IF(G3764="Tenda",E3764*0.5,E3764*0.2)))/100</f>
        <v>0.06</v>
      </c>
      <c r="M3764" s="2">
        <f>Table_ExternalData_15[[#This Row],[Price]]-Table_ExternalData_15[[#This Row],[Price]]*Table_ExternalData_15[[#This Row],[extra popust]]</f>
        <v>2.7071999999999998</v>
      </c>
      <c r="N3764" s="2">
        <f>IF(M3764&lt;I3764,M3764,I3764)</f>
        <v>2.7071999999999998</v>
      </c>
      <c r="O3764" s="12" t="str">
        <f>IF(N3764&lt;I3764,$U$1," ")</f>
        <v xml:space="preserve"> </v>
      </c>
      <c r="P3764" s="12" t="str">
        <f>IFERROR((O3764+30)," ")</f>
        <v xml:space="preserve"> </v>
      </c>
      <c r="Q3764" s="2">
        <f ca="1">IF(O3764=$U$1,N3764,"0")*1.22</f>
        <v>0</v>
      </c>
    </row>
    <row r="3765" spans="1:17" x14ac:dyDescent="0.25">
      <c r="A3765" t="s">
        <v>2581</v>
      </c>
      <c r="B3765" t="s">
        <v>2580</v>
      </c>
      <c r="C3765">
        <v>8672</v>
      </c>
      <c r="D3765">
        <v>2.88</v>
      </c>
      <c r="E3765">
        <f>IFERROR(VLOOKUP(Table_ExternalData_15[[#This Row],[Id]],Rabati!B:C,2,0),0)</f>
        <v>30</v>
      </c>
      <c r="F3765">
        <v>0</v>
      </c>
      <c r="G3765" t="str">
        <f>VLOOKUP(Table_ExternalData_15[[#This Row],[Id]],'Blagovna izdelek'!A:C,3,0)</f>
        <v>Digitus</v>
      </c>
      <c r="H3765">
        <f>Table_ExternalData_15[[#This Row],[Rabat]]*0.2</f>
        <v>6</v>
      </c>
      <c r="I3765" s="2">
        <f>Table_ExternalData_15[[#This Row],[Price]]-(Table_ExternalData_15[[#This Row],[Price]]*Table_ExternalData_15[[#This Row],[BB rabat]])/100</f>
        <v>2.7071999999999998</v>
      </c>
      <c r="J3765" s="2">
        <f>Table_ExternalData_15[[#This Row],[BB cena]]*Table_ExternalData_15[[#Headers],[1,22]]</f>
        <v>3.3027839999999995</v>
      </c>
      <c r="K3765" s="2">
        <f>Table_ExternalData_15[[#This Row],[Price]]*Table_ExternalData_15[[#Headers],[1,22]]</f>
        <v>3.5135999999999998</v>
      </c>
      <c r="L3765" s="7">
        <f>IF(G3765="White Shark",E3765*0.5,IF(G3765="Sbox",E3765*0.5,IF(G3765="Tenda",E3765*0.5,E3765*0.2)))/100</f>
        <v>0.06</v>
      </c>
      <c r="M3765" s="2">
        <f>Table_ExternalData_15[[#This Row],[Price]]-Table_ExternalData_15[[#This Row],[Price]]*Table_ExternalData_15[[#This Row],[extra popust]]</f>
        <v>2.7071999999999998</v>
      </c>
      <c r="N3765" s="2">
        <f>IF(M3765&lt;I3765,M3765,I3765)</f>
        <v>2.7071999999999998</v>
      </c>
      <c r="O3765" s="12" t="str">
        <f>IF(N3765&lt;I3765,$U$1," ")</f>
        <v xml:space="preserve"> </v>
      </c>
      <c r="P3765" s="12" t="str">
        <f>IFERROR((O3765+30)," ")</f>
        <v xml:space="preserve"> </v>
      </c>
      <c r="Q3765" s="2">
        <f ca="1">IF(O3765=$U$1,N3765,"0")*1.22</f>
        <v>0</v>
      </c>
    </row>
    <row r="3766" spans="1:17" x14ac:dyDescent="0.25">
      <c r="A3766" t="s">
        <v>2583</v>
      </c>
      <c r="B3766" t="s">
        <v>2582</v>
      </c>
      <c r="C3766">
        <v>8673</v>
      </c>
      <c r="D3766">
        <v>2.88</v>
      </c>
      <c r="E3766">
        <f>IFERROR(VLOOKUP(Table_ExternalData_15[[#This Row],[Id]],Rabati!B:C,2,0),0)</f>
        <v>30</v>
      </c>
      <c r="F3766">
        <v>350</v>
      </c>
      <c r="G3766" t="str">
        <f>VLOOKUP(Table_ExternalData_15[[#This Row],[Id]],'Blagovna izdelek'!A:C,3,0)</f>
        <v>Digitus</v>
      </c>
      <c r="H3766">
        <f>Table_ExternalData_15[[#This Row],[Rabat]]*0.2</f>
        <v>6</v>
      </c>
      <c r="I3766" s="2">
        <f>Table_ExternalData_15[[#This Row],[Price]]-(Table_ExternalData_15[[#This Row],[Price]]*Table_ExternalData_15[[#This Row],[BB rabat]])/100</f>
        <v>2.7071999999999998</v>
      </c>
      <c r="J3766" s="2">
        <f>Table_ExternalData_15[[#This Row],[BB cena]]*Table_ExternalData_15[[#Headers],[1,22]]</f>
        <v>3.3027839999999995</v>
      </c>
      <c r="K3766" s="2">
        <f>Table_ExternalData_15[[#This Row],[Price]]*Table_ExternalData_15[[#Headers],[1,22]]</f>
        <v>3.5135999999999998</v>
      </c>
      <c r="L3766" s="7">
        <f>IF(G3766="White Shark",E3766*0.5,IF(G3766="Sbox",E3766*0.5,IF(G3766="Tenda",E3766*0.5,E3766*0.2)))/100</f>
        <v>0.06</v>
      </c>
      <c r="M3766" s="2">
        <f>Table_ExternalData_15[[#This Row],[Price]]-Table_ExternalData_15[[#This Row],[Price]]*Table_ExternalData_15[[#This Row],[extra popust]]</f>
        <v>2.7071999999999998</v>
      </c>
      <c r="N3766" s="2">
        <f>IF(M3766&lt;I3766,M3766,I3766)</f>
        <v>2.7071999999999998</v>
      </c>
      <c r="O3766" s="12" t="str">
        <f>IF(N3766&lt;I3766,$U$1," ")</f>
        <v xml:space="preserve"> </v>
      </c>
      <c r="P3766" s="12" t="str">
        <f>IFERROR((O3766+30)," ")</f>
        <v xml:space="preserve"> </v>
      </c>
      <c r="Q3766" s="2">
        <f ca="1">IF(O3766=$U$1,N3766,"0")*1.22</f>
        <v>0</v>
      </c>
    </row>
    <row r="3767" spans="1:17" x14ac:dyDescent="0.25">
      <c r="A3767" t="s">
        <v>2587</v>
      </c>
      <c r="B3767" t="s">
        <v>2586</v>
      </c>
      <c r="C3767">
        <v>8675</v>
      </c>
      <c r="D3767">
        <v>2.88</v>
      </c>
      <c r="E3767">
        <f>IFERROR(VLOOKUP(Table_ExternalData_15[[#This Row],[Id]],Rabati!B:C,2,0),0)</f>
        <v>30</v>
      </c>
      <c r="F3767">
        <v>1</v>
      </c>
      <c r="G3767" t="str">
        <f>VLOOKUP(Table_ExternalData_15[[#This Row],[Id]],'Blagovna izdelek'!A:C,3,0)</f>
        <v>Digitus</v>
      </c>
      <c r="H3767">
        <f>Table_ExternalData_15[[#This Row],[Rabat]]*0.2</f>
        <v>6</v>
      </c>
      <c r="I3767" s="2">
        <f>Table_ExternalData_15[[#This Row],[Price]]-(Table_ExternalData_15[[#This Row],[Price]]*Table_ExternalData_15[[#This Row],[BB rabat]])/100</f>
        <v>2.7071999999999998</v>
      </c>
      <c r="J3767" s="2">
        <f>Table_ExternalData_15[[#This Row],[BB cena]]*Table_ExternalData_15[[#Headers],[1,22]]</f>
        <v>3.3027839999999995</v>
      </c>
      <c r="K3767" s="2">
        <f>Table_ExternalData_15[[#This Row],[Price]]*Table_ExternalData_15[[#Headers],[1,22]]</f>
        <v>3.5135999999999998</v>
      </c>
      <c r="L3767" s="7">
        <f>IF(G3767="White Shark",E3767*0.5,IF(G3767="Sbox",E3767*0.5,IF(G3767="Tenda",E3767*0.5,E3767*0.2)))/100</f>
        <v>0.06</v>
      </c>
      <c r="M3767" s="2">
        <f>Table_ExternalData_15[[#This Row],[Price]]-Table_ExternalData_15[[#This Row],[Price]]*Table_ExternalData_15[[#This Row],[extra popust]]</f>
        <v>2.7071999999999998</v>
      </c>
      <c r="N3767" s="2">
        <f>IF(M3767&lt;I3767,M3767,I3767)</f>
        <v>2.7071999999999998</v>
      </c>
      <c r="O3767" s="12" t="str">
        <f>IF(N3767&lt;I3767,$U$1," ")</f>
        <v xml:space="preserve"> </v>
      </c>
      <c r="P3767" s="12" t="str">
        <f>IFERROR((O3767+30)," ")</f>
        <v xml:space="preserve"> </v>
      </c>
      <c r="Q3767" s="2">
        <f ca="1">IF(O3767=$U$1,N3767,"0")*1.22</f>
        <v>0</v>
      </c>
    </row>
    <row r="3768" spans="1:17" x14ac:dyDescent="0.25">
      <c r="A3768" t="s">
        <v>2589</v>
      </c>
      <c r="B3768" t="s">
        <v>2588</v>
      </c>
      <c r="C3768">
        <v>8676</v>
      </c>
      <c r="D3768">
        <v>4.2</v>
      </c>
      <c r="E3768">
        <f>IFERROR(VLOOKUP(Table_ExternalData_15[[#This Row],[Id]],Rabati!B:C,2,0),0)</f>
        <v>30</v>
      </c>
      <c r="F3768">
        <v>140</v>
      </c>
      <c r="G3768" t="str">
        <f>VLOOKUP(Table_ExternalData_15[[#This Row],[Id]],'Blagovna izdelek'!A:C,3,0)</f>
        <v>Digitus</v>
      </c>
      <c r="H3768">
        <f>Table_ExternalData_15[[#This Row],[Rabat]]*0.2</f>
        <v>6</v>
      </c>
      <c r="I3768" s="2">
        <f>Table_ExternalData_15[[#This Row],[Price]]-(Table_ExternalData_15[[#This Row],[Price]]*Table_ExternalData_15[[#This Row],[BB rabat]])/100</f>
        <v>3.9480000000000004</v>
      </c>
      <c r="J3768" s="2">
        <f>Table_ExternalData_15[[#This Row],[BB cena]]*Table_ExternalData_15[[#Headers],[1,22]]</f>
        <v>4.81656</v>
      </c>
      <c r="K3768" s="2">
        <f>Table_ExternalData_15[[#This Row],[Price]]*Table_ExternalData_15[[#Headers],[1,22]]</f>
        <v>5.1239999999999997</v>
      </c>
      <c r="L3768" s="7">
        <f>IF(G3768="White Shark",E3768*0.5,IF(G3768="Sbox",E3768*0.5,IF(G3768="Tenda",E3768*0.5,E3768*0.2)))/100</f>
        <v>0.06</v>
      </c>
      <c r="M3768" s="2">
        <f>Table_ExternalData_15[[#This Row],[Price]]-Table_ExternalData_15[[#This Row],[Price]]*Table_ExternalData_15[[#This Row],[extra popust]]</f>
        <v>3.9480000000000004</v>
      </c>
      <c r="N3768" s="2">
        <f>IF(M3768&lt;I3768,M3768,I3768)</f>
        <v>3.9480000000000004</v>
      </c>
      <c r="O3768" s="12" t="str">
        <f>IF(N3768&lt;I3768,$U$1," ")</f>
        <v xml:space="preserve"> </v>
      </c>
      <c r="P3768" s="12" t="str">
        <f>IFERROR((O3768+30)," ")</f>
        <v xml:space="preserve"> </v>
      </c>
      <c r="Q3768" s="2">
        <f ca="1">IF(O3768=$U$1,N3768,"0")*1.22</f>
        <v>0</v>
      </c>
    </row>
    <row r="3769" spans="1:17" x14ac:dyDescent="0.25">
      <c r="A3769" t="s">
        <v>2591</v>
      </c>
      <c r="B3769" t="s">
        <v>2590</v>
      </c>
      <c r="C3769">
        <v>8677</v>
      </c>
      <c r="D3769">
        <v>4.2</v>
      </c>
      <c r="E3769">
        <f>IFERROR(VLOOKUP(Table_ExternalData_15[[#This Row],[Id]],Rabati!B:C,2,0),0)</f>
        <v>30</v>
      </c>
      <c r="F3769">
        <v>8</v>
      </c>
      <c r="G3769" t="str">
        <f>VLOOKUP(Table_ExternalData_15[[#This Row],[Id]],'Blagovna izdelek'!A:C,3,0)</f>
        <v>Digitus</v>
      </c>
      <c r="H3769">
        <f>Table_ExternalData_15[[#This Row],[Rabat]]*0.2</f>
        <v>6</v>
      </c>
      <c r="I3769" s="2">
        <f>Table_ExternalData_15[[#This Row],[Price]]-(Table_ExternalData_15[[#This Row],[Price]]*Table_ExternalData_15[[#This Row],[BB rabat]])/100</f>
        <v>3.9480000000000004</v>
      </c>
      <c r="J3769" s="2">
        <f>Table_ExternalData_15[[#This Row],[BB cena]]*Table_ExternalData_15[[#Headers],[1,22]]</f>
        <v>4.81656</v>
      </c>
      <c r="K3769" s="2">
        <f>Table_ExternalData_15[[#This Row],[Price]]*Table_ExternalData_15[[#Headers],[1,22]]</f>
        <v>5.1239999999999997</v>
      </c>
      <c r="L3769" s="7">
        <f>IF(G3769="White Shark",E3769*0.5,IF(G3769="Sbox",E3769*0.5,IF(G3769="Tenda",E3769*0.5,E3769*0.2)))/100</f>
        <v>0.06</v>
      </c>
      <c r="M3769" s="2">
        <f>Table_ExternalData_15[[#This Row],[Price]]-Table_ExternalData_15[[#This Row],[Price]]*Table_ExternalData_15[[#This Row],[extra popust]]</f>
        <v>3.9480000000000004</v>
      </c>
      <c r="N3769" s="2">
        <f>IF(M3769&lt;I3769,M3769,I3769)</f>
        <v>3.9480000000000004</v>
      </c>
      <c r="O3769" s="12" t="str">
        <f>IF(N3769&lt;I3769,$U$1," ")</f>
        <v xml:space="preserve"> </v>
      </c>
      <c r="P3769" s="12" t="str">
        <f>IFERROR((O3769+30)," ")</f>
        <v xml:space="preserve"> </v>
      </c>
      <c r="Q3769" s="2">
        <f ca="1">IF(O3769=$U$1,N3769,"0")*1.22</f>
        <v>0</v>
      </c>
    </row>
    <row r="3770" spans="1:17" x14ac:dyDescent="0.25">
      <c r="A3770" t="s">
        <v>2593</v>
      </c>
      <c r="B3770" t="s">
        <v>2592</v>
      </c>
      <c r="C3770">
        <v>8679</v>
      </c>
      <c r="D3770">
        <v>4.2</v>
      </c>
      <c r="E3770">
        <f>IFERROR(VLOOKUP(Table_ExternalData_15[[#This Row],[Id]],Rabati!B:C,2,0),0)</f>
        <v>30</v>
      </c>
      <c r="F3770">
        <v>21</v>
      </c>
      <c r="G3770" t="str">
        <f>VLOOKUP(Table_ExternalData_15[[#This Row],[Id]],'Blagovna izdelek'!A:C,3,0)</f>
        <v>Digitus</v>
      </c>
      <c r="H3770">
        <f>Table_ExternalData_15[[#This Row],[Rabat]]*0.2</f>
        <v>6</v>
      </c>
      <c r="I3770" s="2">
        <f>Table_ExternalData_15[[#This Row],[Price]]-(Table_ExternalData_15[[#This Row],[Price]]*Table_ExternalData_15[[#This Row],[BB rabat]])/100</f>
        <v>3.9480000000000004</v>
      </c>
      <c r="J3770" s="2">
        <f>Table_ExternalData_15[[#This Row],[BB cena]]*Table_ExternalData_15[[#Headers],[1,22]]</f>
        <v>4.81656</v>
      </c>
      <c r="K3770" s="2">
        <f>Table_ExternalData_15[[#This Row],[Price]]*Table_ExternalData_15[[#Headers],[1,22]]</f>
        <v>5.1239999999999997</v>
      </c>
      <c r="L3770" s="7">
        <f>IF(G3770="White Shark",E3770*0.5,IF(G3770="Sbox",E3770*0.5,IF(G3770="Tenda",E3770*0.5,E3770*0.2)))/100</f>
        <v>0.06</v>
      </c>
      <c r="M3770" s="2">
        <f>Table_ExternalData_15[[#This Row],[Price]]-Table_ExternalData_15[[#This Row],[Price]]*Table_ExternalData_15[[#This Row],[extra popust]]</f>
        <v>3.9480000000000004</v>
      </c>
      <c r="N3770" s="2">
        <f>IF(M3770&lt;I3770,M3770,I3770)</f>
        <v>3.9480000000000004</v>
      </c>
      <c r="O3770" s="12" t="str">
        <f>IF(N3770&lt;I3770,$U$1," ")</f>
        <v xml:space="preserve"> </v>
      </c>
      <c r="P3770" s="12" t="str">
        <f>IFERROR((O3770+30)," ")</f>
        <v xml:space="preserve"> </v>
      </c>
      <c r="Q3770" s="2">
        <f ca="1">IF(O3770=$U$1,N3770,"0")*1.22</f>
        <v>0</v>
      </c>
    </row>
    <row r="3771" spans="1:17" x14ac:dyDescent="0.25">
      <c r="A3771" t="s">
        <v>2595</v>
      </c>
      <c r="B3771" t="s">
        <v>2594</v>
      </c>
      <c r="C3771">
        <v>8681</v>
      </c>
      <c r="D3771">
        <v>4.2</v>
      </c>
      <c r="E3771">
        <f>IFERROR(VLOOKUP(Table_ExternalData_15[[#This Row],[Id]],Rabati!B:C,2,0),0)</f>
        <v>30</v>
      </c>
      <c r="F3771">
        <v>10</v>
      </c>
      <c r="G3771" t="str">
        <f>VLOOKUP(Table_ExternalData_15[[#This Row],[Id]],'Blagovna izdelek'!A:C,3,0)</f>
        <v>Digitus</v>
      </c>
      <c r="H3771">
        <f>Table_ExternalData_15[[#This Row],[Rabat]]*0.2</f>
        <v>6</v>
      </c>
      <c r="I3771" s="2">
        <f>Table_ExternalData_15[[#This Row],[Price]]-(Table_ExternalData_15[[#This Row],[Price]]*Table_ExternalData_15[[#This Row],[BB rabat]])/100</f>
        <v>3.9480000000000004</v>
      </c>
      <c r="J3771" s="2">
        <f>Table_ExternalData_15[[#This Row],[BB cena]]*Table_ExternalData_15[[#Headers],[1,22]]</f>
        <v>4.81656</v>
      </c>
      <c r="K3771" s="2">
        <f>Table_ExternalData_15[[#This Row],[Price]]*Table_ExternalData_15[[#Headers],[1,22]]</f>
        <v>5.1239999999999997</v>
      </c>
      <c r="L3771" s="7">
        <f>IF(G3771="White Shark",E3771*0.5,IF(G3771="Sbox",E3771*0.5,IF(G3771="Tenda",E3771*0.5,E3771*0.2)))/100</f>
        <v>0.06</v>
      </c>
      <c r="M3771" s="2">
        <f>Table_ExternalData_15[[#This Row],[Price]]-Table_ExternalData_15[[#This Row],[Price]]*Table_ExternalData_15[[#This Row],[extra popust]]</f>
        <v>3.9480000000000004</v>
      </c>
      <c r="N3771" s="2">
        <f>IF(M3771&lt;I3771,M3771,I3771)</f>
        <v>3.9480000000000004</v>
      </c>
      <c r="O3771" s="12" t="str">
        <f>IF(N3771&lt;I3771,$U$1," ")</f>
        <v xml:space="preserve"> </v>
      </c>
      <c r="P3771" s="12" t="str">
        <f>IFERROR((O3771+30)," ")</f>
        <v xml:space="preserve"> </v>
      </c>
      <c r="Q3771" s="2">
        <f ca="1">IF(O3771=$U$1,N3771,"0")*1.22</f>
        <v>0</v>
      </c>
    </row>
    <row r="3772" spans="1:17" x14ac:dyDescent="0.25">
      <c r="A3772" t="s">
        <v>2597</v>
      </c>
      <c r="B3772" t="s">
        <v>2596</v>
      </c>
      <c r="C3772">
        <v>8682</v>
      </c>
      <c r="D3772">
        <v>4.2</v>
      </c>
      <c r="E3772">
        <f>IFERROR(VLOOKUP(Table_ExternalData_15[[#This Row],[Id]],Rabati!B:C,2,0),0)</f>
        <v>30</v>
      </c>
      <c r="F3772">
        <v>643</v>
      </c>
      <c r="G3772" t="str">
        <f>VLOOKUP(Table_ExternalData_15[[#This Row],[Id]],'Blagovna izdelek'!A:C,3,0)</f>
        <v>Digitus</v>
      </c>
      <c r="H3772">
        <f>Table_ExternalData_15[[#This Row],[Rabat]]*0.2</f>
        <v>6</v>
      </c>
      <c r="I3772" s="2">
        <f>Table_ExternalData_15[[#This Row],[Price]]-(Table_ExternalData_15[[#This Row],[Price]]*Table_ExternalData_15[[#This Row],[BB rabat]])/100</f>
        <v>3.9480000000000004</v>
      </c>
      <c r="J3772" s="2">
        <f>Table_ExternalData_15[[#This Row],[BB cena]]*Table_ExternalData_15[[#Headers],[1,22]]</f>
        <v>4.81656</v>
      </c>
      <c r="K3772" s="2">
        <f>Table_ExternalData_15[[#This Row],[Price]]*Table_ExternalData_15[[#Headers],[1,22]]</f>
        <v>5.1239999999999997</v>
      </c>
      <c r="L3772" s="7">
        <f>IF(G3772="White Shark",E3772*0.5,IF(G3772="Sbox",E3772*0.5,IF(G3772="Tenda",E3772*0.5,E3772*0.2)))/100</f>
        <v>0.06</v>
      </c>
      <c r="M3772" s="2">
        <f>Table_ExternalData_15[[#This Row],[Price]]-Table_ExternalData_15[[#This Row],[Price]]*Table_ExternalData_15[[#This Row],[extra popust]]</f>
        <v>3.9480000000000004</v>
      </c>
      <c r="N3772" s="2">
        <f>IF(M3772&lt;I3772,M3772,I3772)</f>
        <v>3.9480000000000004</v>
      </c>
      <c r="O3772" s="12" t="str">
        <f>IF(N3772&lt;I3772,$U$1," ")</f>
        <v xml:space="preserve"> </v>
      </c>
      <c r="P3772" s="12" t="str">
        <f>IFERROR((O3772+30)," ")</f>
        <v xml:space="preserve"> </v>
      </c>
      <c r="Q3772" s="2">
        <f ca="1">IF(O3772=$U$1,N3772,"0")*1.22</f>
        <v>0</v>
      </c>
    </row>
    <row r="3773" spans="1:17" x14ac:dyDescent="0.25">
      <c r="A3773" t="s">
        <v>2599</v>
      </c>
      <c r="B3773" t="s">
        <v>2598</v>
      </c>
      <c r="C3773">
        <v>8683</v>
      </c>
      <c r="D3773">
        <v>4.2</v>
      </c>
      <c r="E3773">
        <f>IFERROR(VLOOKUP(Table_ExternalData_15[[#This Row],[Id]],Rabati!B:C,2,0),0)</f>
        <v>30</v>
      </c>
      <c r="F3773">
        <v>0</v>
      </c>
      <c r="G3773" t="str">
        <f>VLOOKUP(Table_ExternalData_15[[#This Row],[Id]],'Blagovna izdelek'!A:C,3,0)</f>
        <v>Digitus</v>
      </c>
      <c r="H3773">
        <f>Table_ExternalData_15[[#This Row],[Rabat]]*0.2</f>
        <v>6</v>
      </c>
      <c r="I3773" s="2">
        <f>Table_ExternalData_15[[#This Row],[Price]]-(Table_ExternalData_15[[#This Row],[Price]]*Table_ExternalData_15[[#This Row],[BB rabat]])/100</f>
        <v>3.9480000000000004</v>
      </c>
      <c r="J3773" s="2">
        <f>Table_ExternalData_15[[#This Row],[BB cena]]*Table_ExternalData_15[[#Headers],[1,22]]</f>
        <v>4.81656</v>
      </c>
      <c r="K3773" s="2">
        <f>Table_ExternalData_15[[#This Row],[Price]]*Table_ExternalData_15[[#Headers],[1,22]]</f>
        <v>5.1239999999999997</v>
      </c>
      <c r="L3773" s="7">
        <f>IF(G3773="White Shark",E3773*0.5,IF(G3773="Sbox",E3773*0.5,IF(G3773="Tenda",E3773*0.5,E3773*0.2)))/100</f>
        <v>0.06</v>
      </c>
      <c r="M3773" s="2">
        <f>Table_ExternalData_15[[#This Row],[Price]]-Table_ExternalData_15[[#This Row],[Price]]*Table_ExternalData_15[[#This Row],[extra popust]]</f>
        <v>3.9480000000000004</v>
      </c>
      <c r="N3773" s="2">
        <f>IF(M3773&lt;I3773,M3773,I3773)</f>
        <v>3.9480000000000004</v>
      </c>
      <c r="O3773" s="12" t="str">
        <f>IF(N3773&lt;I3773,$U$1," ")</f>
        <v xml:space="preserve"> </v>
      </c>
      <c r="P3773" s="12" t="str">
        <f>IFERROR((O3773+30)," ")</f>
        <v xml:space="preserve"> </v>
      </c>
      <c r="Q3773" s="2">
        <f ca="1">IF(O3773=$U$1,N3773,"0")*1.22</f>
        <v>0</v>
      </c>
    </row>
    <row r="3774" spans="1:17" x14ac:dyDescent="0.25">
      <c r="A3774" t="s">
        <v>2605</v>
      </c>
      <c r="B3774" t="s">
        <v>2604</v>
      </c>
      <c r="C3774">
        <v>8686</v>
      </c>
      <c r="D3774">
        <v>5.95</v>
      </c>
      <c r="E3774">
        <f>IFERROR(VLOOKUP(Table_ExternalData_15[[#This Row],[Id]],Rabati!B:C,2,0),0)</f>
        <v>30</v>
      </c>
      <c r="F3774">
        <v>70</v>
      </c>
      <c r="G3774" t="str">
        <f>VLOOKUP(Table_ExternalData_15[[#This Row],[Id]],'Blagovna izdelek'!A:C,3,0)</f>
        <v>Digitus</v>
      </c>
      <c r="H3774">
        <f>Table_ExternalData_15[[#This Row],[Rabat]]*0.2</f>
        <v>6</v>
      </c>
      <c r="I3774" s="2">
        <f>Table_ExternalData_15[[#This Row],[Price]]-(Table_ExternalData_15[[#This Row],[Price]]*Table_ExternalData_15[[#This Row],[BB rabat]])/100</f>
        <v>5.593</v>
      </c>
      <c r="J3774" s="2">
        <f>Table_ExternalData_15[[#This Row],[BB cena]]*Table_ExternalData_15[[#Headers],[1,22]]</f>
        <v>6.8234599999999999</v>
      </c>
      <c r="K3774" s="2">
        <f>Table_ExternalData_15[[#This Row],[Price]]*Table_ExternalData_15[[#Headers],[1,22]]</f>
        <v>7.2590000000000003</v>
      </c>
      <c r="L3774" s="7">
        <f>IF(G3774="White Shark",E3774*0.5,IF(G3774="Sbox",E3774*0.5,IF(G3774="Tenda",E3774*0.5,E3774*0.2)))/100</f>
        <v>0.06</v>
      </c>
      <c r="M3774" s="2">
        <f>Table_ExternalData_15[[#This Row],[Price]]-Table_ExternalData_15[[#This Row],[Price]]*Table_ExternalData_15[[#This Row],[extra popust]]</f>
        <v>5.593</v>
      </c>
      <c r="N3774" s="2">
        <f>IF(M3774&lt;I3774,M3774,I3774)</f>
        <v>5.593</v>
      </c>
      <c r="O3774" s="12" t="str">
        <f>IF(N3774&lt;I3774,$U$1," ")</f>
        <v xml:space="preserve"> </v>
      </c>
      <c r="P3774" s="12" t="str">
        <f>IFERROR((O3774+30)," ")</f>
        <v xml:space="preserve"> </v>
      </c>
      <c r="Q3774" s="2">
        <f ca="1">IF(O3774=$U$1,N3774,"0")*1.22</f>
        <v>0</v>
      </c>
    </row>
    <row r="3775" spans="1:17" x14ac:dyDescent="0.25">
      <c r="A3775" t="s">
        <v>2607</v>
      </c>
      <c r="B3775" t="s">
        <v>2606</v>
      </c>
      <c r="C3775">
        <v>8687</v>
      </c>
      <c r="D3775">
        <v>9.26</v>
      </c>
      <c r="E3775">
        <f>IFERROR(VLOOKUP(Table_ExternalData_15[[#This Row],[Id]],Rabati!B:C,2,0),0)</f>
        <v>30</v>
      </c>
      <c r="F3775">
        <v>0</v>
      </c>
      <c r="G3775" t="str">
        <f>VLOOKUP(Table_ExternalData_15[[#This Row],[Id]],'Blagovna izdelek'!A:C,3,0)</f>
        <v>Digitus</v>
      </c>
      <c r="H3775">
        <f>Table_ExternalData_15[[#This Row],[Rabat]]*0.2</f>
        <v>6</v>
      </c>
      <c r="I3775" s="2">
        <f>Table_ExternalData_15[[#This Row],[Price]]-(Table_ExternalData_15[[#This Row],[Price]]*Table_ExternalData_15[[#This Row],[BB rabat]])/100</f>
        <v>8.7043999999999997</v>
      </c>
      <c r="J3775" s="2">
        <f>Table_ExternalData_15[[#This Row],[BB cena]]*Table_ExternalData_15[[#Headers],[1,22]]</f>
        <v>10.619368</v>
      </c>
      <c r="K3775" s="2">
        <f>Table_ExternalData_15[[#This Row],[Price]]*Table_ExternalData_15[[#Headers],[1,22]]</f>
        <v>11.2972</v>
      </c>
      <c r="L3775" s="7">
        <f>IF(G3775="White Shark",E3775*0.5,IF(G3775="Sbox",E3775*0.5,IF(G3775="Tenda",E3775*0.5,E3775*0.2)))/100</f>
        <v>0.06</v>
      </c>
      <c r="M3775" s="2">
        <f>Table_ExternalData_15[[#This Row],[Price]]-Table_ExternalData_15[[#This Row],[Price]]*Table_ExternalData_15[[#This Row],[extra popust]]</f>
        <v>8.7043999999999997</v>
      </c>
      <c r="N3775" s="2">
        <f>IF(M3775&lt;I3775,M3775,I3775)</f>
        <v>8.7043999999999997</v>
      </c>
      <c r="O3775" s="12" t="str">
        <f>IF(N3775&lt;I3775,$U$1," ")</f>
        <v xml:space="preserve"> </v>
      </c>
      <c r="P3775" s="12" t="str">
        <f>IFERROR((O3775+30)," ")</f>
        <v xml:space="preserve"> </v>
      </c>
      <c r="Q3775" s="2">
        <f ca="1">IF(O3775=$U$1,N3775,"0")*1.22</f>
        <v>0</v>
      </c>
    </row>
    <row r="3776" spans="1:17" x14ac:dyDescent="0.25">
      <c r="A3776" t="s">
        <v>2609</v>
      </c>
      <c r="B3776" t="s">
        <v>2608</v>
      </c>
      <c r="C3776">
        <v>8688</v>
      </c>
      <c r="D3776">
        <v>7.1</v>
      </c>
      <c r="E3776">
        <f>IFERROR(VLOOKUP(Table_ExternalData_15[[#This Row],[Id]],Rabati!B:C,2,0),0)</f>
        <v>30</v>
      </c>
      <c r="F3776">
        <v>33</v>
      </c>
      <c r="G3776" t="str">
        <f>VLOOKUP(Table_ExternalData_15[[#This Row],[Id]],'Blagovna izdelek'!A:C,3,0)</f>
        <v>Digitus</v>
      </c>
      <c r="H3776">
        <f>Table_ExternalData_15[[#This Row],[Rabat]]*0.2</f>
        <v>6</v>
      </c>
      <c r="I3776" s="2">
        <f>Table_ExternalData_15[[#This Row],[Price]]-(Table_ExternalData_15[[#This Row],[Price]]*Table_ExternalData_15[[#This Row],[BB rabat]])/100</f>
        <v>6.6739999999999995</v>
      </c>
      <c r="J3776" s="2">
        <f>Table_ExternalData_15[[#This Row],[BB cena]]*Table_ExternalData_15[[#Headers],[1,22]]</f>
        <v>8.1422799999999995</v>
      </c>
      <c r="K3776" s="2">
        <f>Table_ExternalData_15[[#This Row],[Price]]*Table_ExternalData_15[[#Headers],[1,22]]</f>
        <v>8.661999999999999</v>
      </c>
      <c r="L3776" s="7">
        <f>IF(G3776="White Shark",E3776*0.5,IF(G3776="Sbox",E3776*0.5,IF(G3776="Tenda",E3776*0.5,E3776*0.2)))/100</f>
        <v>0.06</v>
      </c>
      <c r="M3776" s="2">
        <f>Table_ExternalData_15[[#This Row],[Price]]-Table_ExternalData_15[[#This Row],[Price]]*Table_ExternalData_15[[#This Row],[extra popust]]</f>
        <v>6.6739999999999995</v>
      </c>
      <c r="N3776" s="2">
        <f>IF(M3776&lt;I3776,M3776,I3776)</f>
        <v>6.6739999999999995</v>
      </c>
      <c r="O3776" s="12" t="str">
        <f>IF(N3776&lt;I3776,$U$1," ")</f>
        <v xml:space="preserve"> </v>
      </c>
      <c r="P3776" s="12" t="str">
        <f>IFERROR((O3776+30)," ")</f>
        <v xml:space="preserve"> </v>
      </c>
      <c r="Q3776" s="2">
        <f ca="1">IF(O3776=$U$1,N3776,"0")*1.22</f>
        <v>0</v>
      </c>
    </row>
    <row r="3777" spans="1:17" x14ac:dyDescent="0.25">
      <c r="A3777" t="s">
        <v>2611</v>
      </c>
      <c r="B3777" t="s">
        <v>2610</v>
      </c>
      <c r="C3777">
        <v>8689</v>
      </c>
      <c r="D3777">
        <v>7.1</v>
      </c>
      <c r="E3777">
        <f>IFERROR(VLOOKUP(Table_ExternalData_15[[#This Row],[Id]],Rabati!B:C,2,0),0)</f>
        <v>30</v>
      </c>
      <c r="F3777">
        <v>5</v>
      </c>
      <c r="G3777" t="str">
        <f>VLOOKUP(Table_ExternalData_15[[#This Row],[Id]],'Blagovna izdelek'!A:C,3,0)</f>
        <v>Digitus</v>
      </c>
      <c r="H3777">
        <f>Table_ExternalData_15[[#This Row],[Rabat]]*0.2</f>
        <v>6</v>
      </c>
      <c r="I3777" s="2">
        <f>Table_ExternalData_15[[#This Row],[Price]]-(Table_ExternalData_15[[#This Row],[Price]]*Table_ExternalData_15[[#This Row],[BB rabat]])/100</f>
        <v>6.6739999999999995</v>
      </c>
      <c r="J3777" s="2">
        <f>Table_ExternalData_15[[#This Row],[BB cena]]*Table_ExternalData_15[[#Headers],[1,22]]</f>
        <v>8.1422799999999995</v>
      </c>
      <c r="K3777" s="2">
        <f>Table_ExternalData_15[[#This Row],[Price]]*Table_ExternalData_15[[#Headers],[1,22]]</f>
        <v>8.661999999999999</v>
      </c>
      <c r="L3777" s="7">
        <f>IF(G3777="White Shark",E3777*0.5,IF(G3777="Sbox",E3777*0.5,IF(G3777="Tenda",E3777*0.5,E3777*0.2)))/100</f>
        <v>0.06</v>
      </c>
      <c r="M3777" s="2">
        <f>Table_ExternalData_15[[#This Row],[Price]]-Table_ExternalData_15[[#This Row],[Price]]*Table_ExternalData_15[[#This Row],[extra popust]]</f>
        <v>6.6739999999999995</v>
      </c>
      <c r="N3777" s="2">
        <f>IF(M3777&lt;I3777,M3777,I3777)</f>
        <v>6.6739999999999995</v>
      </c>
      <c r="O3777" s="12" t="str">
        <f>IF(N3777&lt;I3777,$U$1," ")</f>
        <v xml:space="preserve"> </v>
      </c>
      <c r="P3777" s="12" t="str">
        <f>IFERROR((O3777+30)," ")</f>
        <v xml:space="preserve"> </v>
      </c>
      <c r="Q3777" s="2">
        <f ca="1">IF(O3777=$U$1,N3777,"0")*1.22</f>
        <v>0</v>
      </c>
    </row>
    <row r="3778" spans="1:17" x14ac:dyDescent="0.25">
      <c r="A3778" t="s">
        <v>2613</v>
      </c>
      <c r="B3778" t="s">
        <v>2612</v>
      </c>
      <c r="C3778">
        <v>8690</v>
      </c>
      <c r="D3778">
        <v>7.1</v>
      </c>
      <c r="E3778">
        <f>IFERROR(VLOOKUP(Table_ExternalData_15[[#This Row],[Id]],Rabati!B:C,2,0),0)</f>
        <v>30</v>
      </c>
      <c r="F3778">
        <v>25</v>
      </c>
      <c r="G3778" t="str">
        <f>VLOOKUP(Table_ExternalData_15[[#This Row],[Id]],'Blagovna izdelek'!A:C,3,0)</f>
        <v>Digitus</v>
      </c>
      <c r="H3778">
        <f>Table_ExternalData_15[[#This Row],[Rabat]]*0.2</f>
        <v>6</v>
      </c>
      <c r="I3778" s="2">
        <f>Table_ExternalData_15[[#This Row],[Price]]-(Table_ExternalData_15[[#This Row],[Price]]*Table_ExternalData_15[[#This Row],[BB rabat]])/100</f>
        <v>6.6739999999999995</v>
      </c>
      <c r="J3778" s="2">
        <f>Table_ExternalData_15[[#This Row],[BB cena]]*Table_ExternalData_15[[#Headers],[1,22]]</f>
        <v>8.1422799999999995</v>
      </c>
      <c r="K3778" s="2">
        <f>Table_ExternalData_15[[#This Row],[Price]]*Table_ExternalData_15[[#Headers],[1,22]]</f>
        <v>8.661999999999999</v>
      </c>
      <c r="L3778" s="7">
        <f>IF(G3778="White Shark",E3778*0.5,IF(G3778="Sbox",E3778*0.5,IF(G3778="Tenda",E3778*0.5,E3778*0.2)))/100</f>
        <v>0.06</v>
      </c>
      <c r="M3778" s="2">
        <f>Table_ExternalData_15[[#This Row],[Price]]-Table_ExternalData_15[[#This Row],[Price]]*Table_ExternalData_15[[#This Row],[extra popust]]</f>
        <v>6.6739999999999995</v>
      </c>
      <c r="N3778" s="2">
        <f>IF(M3778&lt;I3778,M3778,I3778)</f>
        <v>6.6739999999999995</v>
      </c>
      <c r="O3778" s="12" t="str">
        <f>IF(N3778&lt;I3778,$U$1," ")</f>
        <v xml:space="preserve"> </v>
      </c>
      <c r="P3778" s="12" t="str">
        <f>IFERROR((O3778+30)," ")</f>
        <v xml:space="preserve"> </v>
      </c>
      <c r="Q3778" s="2">
        <f ca="1">IF(O3778=$U$1,N3778,"0")*1.22</f>
        <v>0</v>
      </c>
    </row>
    <row r="3779" spans="1:17" x14ac:dyDescent="0.25">
      <c r="A3779" t="s">
        <v>2615</v>
      </c>
      <c r="B3779" t="s">
        <v>2614</v>
      </c>
      <c r="C3779">
        <v>8691</v>
      </c>
      <c r="D3779">
        <v>7.1</v>
      </c>
      <c r="E3779">
        <f>IFERROR(VLOOKUP(Table_ExternalData_15[[#This Row],[Id]],Rabati!B:C,2,0),0)</f>
        <v>30</v>
      </c>
      <c r="F3779">
        <v>171</v>
      </c>
      <c r="G3779" t="str">
        <f>VLOOKUP(Table_ExternalData_15[[#This Row],[Id]],'Blagovna izdelek'!A:C,3,0)</f>
        <v>Digitus</v>
      </c>
      <c r="H3779">
        <f>Table_ExternalData_15[[#This Row],[Rabat]]*0.2</f>
        <v>6</v>
      </c>
      <c r="I3779" s="2">
        <f>Table_ExternalData_15[[#This Row],[Price]]-(Table_ExternalData_15[[#This Row],[Price]]*Table_ExternalData_15[[#This Row],[BB rabat]])/100</f>
        <v>6.6739999999999995</v>
      </c>
      <c r="J3779" s="2">
        <f>Table_ExternalData_15[[#This Row],[BB cena]]*Table_ExternalData_15[[#Headers],[1,22]]</f>
        <v>8.1422799999999995</v>
      </c>
      <c r="K3779" s="2">
        <f>Table_ExternalData_15[[#This Row],[Price]]*Table_ExternalData_15[[#Headers],[1,22]]</f>
        <v>8.661999999999999</v>
      </c>
      <c r="L3779" s="7">
        <f>IF(G3779="White Shark",E3779*0.5,IF(G3779="Sbox",E3779*0.5,IF(G3779="Tenda",E3779*0.5,E3779*0.2)))/100</f>
        <v>0.06</v>
      </c>
      <c r="M3779" s="2">
        <f>Table_ExternalData_15[[#This Row],[Price]]-Table_ExternalData_15[[#This Row],[Price]]*Table_ExternalData_15[[#This Row],[extra popust]]</f>
        <v>6.6739999999999995</v>
      </c>
      <c r="N3779" s="2">
        <f>IF(M3779&lt;I3779,M3779,I3779)</f>
        <v>6.6739999999999995</v>
      </c>
      <c r="O3779" s="12" t="str">
        <f>IF(N3779&lt;I3779,$U$1," ")</f>
        <v xml:space="preserve"> </v>
      </c>
      <c r="P3779" s="12" t="str">
        <f>IFERROR((O3779+30)," ")</f>
        <v xml:space="preserve"> </v>
      </c>
      <c r="Q3779" s="2">
        <f ca="1">IF(O3779=$U$1,N3779,"0")*1.22</f>
        <v>0</v>
      </c>
    </row>
    <row r="3780" spans="1:17" x14ac:dyDescent="0.25">
      <c r="A3780" t="s">
        <v>2617</v>
      </c>
      <c r="B3780" t="s">
        <v>2616</v>
      </c>
      <c r="C3780">
        <v>8692</v>
      </c>
      <c r="D3780">
        <v>9.26</v>
      </c>
      <c r="E3780">
        <f>IFERROR(VLOOKUP(Table_ExternalData_15[[#This Row],[Id]],Rabati!B:C,2,0),0)</f>
        <v>30</v>
      </c>
      <c r="F3780">
        <v>0</v>
      </c>
      <c r="G3780" t="str">
        <f>VLOOKUP(Table_ExternalData_15[[#This Row],[Id]],'Blagovna izdelek'!A:C,3,0)</f>
        <v>Digitus</v>
      </c>
      <c r="H3780">
        <f>Table_ExternalData_15[[#This Row],[Rabat]]*0.2</f>
        <v>6</v>
      </c>
      <c r="I3780" s="2">
        <f>Table_ExternalData_15[[#This Row],[Price]]-(Table_ExternalData_15[[#This Row],[Price]]*Table_ExternalData_15[[#This Row],[BB rabat]])/100</f>
        <v>8.7043999999999997</v>
      </c>
      <c r="J3780" s="2">
        <f>Table_ExternalData_15[[#This Row],[BB cena]]*Table_ExternalData_15[[#Headers],[1,22]]</f>
        <v>10.619368</v>
      </c>
      <c r="K3780" s="2">
        <f>Table_ExternalData_15[[#This Row],[Price]]*Table_ExternalData_15[[#Headers],[1,22]]</f>
        <v>11.2972</v>
      </c>
      <c r="L3780" s="7">
        <f>IF(G3780="White Shark",E3780*0.5,IF(G3780="Sbox",E3780*0.5,IF(G3780="Tenda",E3780*0.5,E3780*0.2)))/100</f>
        <v>0.06</v>
      </c>
      <c r="M3780" s="2">
        <f>Table_ExternalData_15[[#This Row],[Price]]-Table_ExternalData_15[[#This Row],[Price]]*Table_ExternalData_15[[#This Row],[extra popust]]</f>
        <v>8.7043999999999997</v>
      </c>
      <c r="N3780" s="2">
        <f>IF(M3780&lt;I3780,M3780,I3780)</f>
        <v>8.7043999999999997</v>
      </c>
      <c r="O3780" s="12" t="str">
        <f>IF(N3780&lt;I3780,$U$1," ")</f>
        <v xml:space="preserve"> </v>
      </c>
      <c r="P3780" s="12" t="str">
        <f>IFERROR((O3780+30)," ")</f>
        <v xml:space="preserve"> </v>
      </c>
      <c r="Q3780" s="2">
        <f ca="1">IF(O3780=$U$1,N3780,"0")*1.22</f>
        <v>0</v>
      </c>
    </row>
    <row r="3781" spans="1:17" x14ac:dyDescent="0.25">
      <c r="A3781" t="s">
        <v>2621</v>
      </c>
      <c r="B3781" t="s">
        <v>2620</v>
      </c>
      <c r="C3781">
        <v>8694</v>
      </c>
      <c r="D3781">
        <v>9.9499999999999993</v>
      </c>
      <c r="E3781">
        <f>IFERROR(VLOOKUP(Table_ExternalData_15[[#This Row],[Id]],Rabati!B:C,2,0),0)</f>
        <v>30</v>
      </c>
      <c r="F3781">
        <v>13</v>
      </c>
      <c r="G3781" t="str">
        <f>VLOOKUP(Table_ExternalData_15[[#This Row],[Id]],'Blagovna izdelek'!A:C,3,0)</f>
        <v>Digitus</v>
      </c>
      <c r="H3781">
        <f>Table_ExternalData_15[[#This Row],[Rabat]]*0.2</f>
        <v>6</v>
      </c>
      <c r="I3781" s="2">
        <f>Table_ExternalData_15[[#This Row],[Price]]-(Table_ExternalData_15[[#This Row],[Price]]*Table_ExternalData_15[[#This Row],[BB rabat]])/100</f>
        <v>9.3529999999999998</v>
      </c>
      <c r="J3781" s="2">
        <f>Table_ExternalData_15[[#This Row],[BB cena]]*Table_ExternalData_15[[#Headers],[1,22]]</f>
        <v>11.41066</v>
      </c>
      <c r="K3781" s="2">
        <f>Table_ExternalData_15[[#This Row],[Price]]*Table_ExternalData_15[[#Headers],[1,22]]</f>
        <v>12.138999999999999</v>
      </c>
      <c r="L3781" s="7">
        <f>IF(G3781="White Shark",E3781*0.5,IF(G3781="Sbox",E3781*0.5,IF(G3781="Tenda",E3781*0.5,E3781*0.2)))/100</f>
        <v>0.06</v>
      </c>
      <c r="M3781" s="2">
        <f>Table_ExternalData_15[[#This Row],[Price]]-Table_ExternalData_15[[#This Row],[Price]]*Table_ExternalData_15[[#This Row],[extra popust]]</f>
        <v>9.3529999999999998</v>
      </c>
      <c r="N3781" s="2">
        <f>IF(M3781&lt;I3781,M3781,I3781)</f>
        <v>9.3529999999999998</v>
      </c>
      <c r="O3781" s="12" t="str">
        <f>IF(N3781&lt;I3781,$U$1," ")</f>
        <v xml:space="preserve"> </v>
      </c>
      <c r="P3781" s="12" t="str">
        <f>IFERROR((O3781+30)," ")</f>
        <v xml:space="preserve"> </v>
      </c>
      <c r="Q3781" s="2">
        <f ca="1">IF(O3781=$U$1,N3781,"0")*1.22</f>
        <v>0</v>
      </c>
    </row>
    <row r="3782" spans="1:17" x14ac:dyDescent="0.25">
      <c r="A3782" t="s">
        <v>2623</v>
      </c>
      <c r="B3782" t="s">
        <v>2622</v>
      </c>
      <c r="C3782">
        <v>8697</v>
      </c>
      <c r="D3782">
        <v>15.15</v>
      </c>
      <c r="E3782">
        <f>IFERROR(VLOOKUP(Table_ExternalData_15[[#This Row],[Id]],Rabati!B:C,2,0),0)</f>
        <v>30</v>
      </c>
      <c r="F3782">
        <v>0</v>
      </c>
      <c r="G3782" t="str">
        <f>VLOOKUP(Table_ExternalData_15[[#This Row],[Id]],'Blagovna izdelek'!A:C,3,0)</f>
        <v>Digitus</v>
      </c>
      <c r="H3782">
        <f>Table_ExternalData_15[[#This Row],[Rabat]]*0.2</f>
        <v>6</v>
      </c>
      <c r="I3782" s="2">
        <f>Table_ExternalData_15[[#This Row],[Price]]-(Table_ExternalData_15[[#This Row],[Price]]*Table_ExternalData_15[[#This Row],[BB rabat]])/100</f>
        <v>14.241</v>
      </c>
      <c r="J3782" s="2">
        <f>Table_ExternalData_15[[#This Row],[BB cena]]*Table_ExternalData_15[[#Headers],[1,22]]</f>
        <v>17.374019999999998</v>
      </c>
      <c r="K3782" s="2">
        <f>Table_ExternalData_15[[#This Row],[Price]]*Table_ExternalData_15[[#Headers],[1,22]]</f>
        <v>18.483000000000001</v>
      </c>
      <c r="L3782" s="7">
        <f>IF(G3782="White Shark",E3782*0.5,IF(G3782="Sbox",E3782*0.5,IF(G3782="Tenda",E3782*0.5,E3782*0.2)))/100</f>
        <v>0.06</v>
      </c>
      <c r="M3782" s="2">
        <f>Table_ExternalData_15[[#This Row],[Price]]-Table_ExternalData_15[[#This Row],[Price]]*Table_ExternalData_15[[#This Row],[extra popust]]</f>
        <v>14.241</v>
      </c>
      <c r="N3782" s="2">
        <f>IF(M3782&lt;I3782,M3782,I3782)</f>
        <v>14.241</v>
      </c>
      <c r="O3782" s="12" t="str">
        <f>IF(N3782&lt;I3782,$U$1," ")</f>
        <v xml:space="preserve"> </v>
      </c>
      <c r="P3782" s="12" t="str">
        <f>IFERROR((O3782+30)," ")</f>
        <v xml:space="preserve"> </v>
      </c>
      <c r="Q3782" s="2">
        <f ca="1">IF(O3782=$U$1,N3782,"0")*1.22</f>
        <v>0</v>
      </c>
    </row>
    <row r="3783" spans="1:17" x14ac:dyDescent="0.25">
      <c r="A3783" t="s">
        <v>2625</v>
      </c>
      <c r="B3783" t="s">
        <v>2624</v>
      </c>
      <c r="C3783">
        <v>8698</v>
      </c>
      <c r="D3783">
        <v>15.15</v>
      </c>
      <c r="E3783">
        <f>IFERROR(VLOOKUP(Table_ExternalData_15[[#This Row],[Id]],Rabati!B:C,2,0),0)</f>
        <v>30</v>
      </c>
      <c r="F3783">
        <v>0</v>
      </c>
      <c r="G3783" t="str">
        <f>VLOOKUP(Table_ExternalData_15[[#This Row],[Id]],'Blagovna izdelek'!A:C,3,0)</f>
        <v>Digitus</v>
      </c>
      <c r="H3783">
        <f>Table_ExternalData_15[[#This Row],[Rabat]]*0.2</f>
        <v>6</v>
      </c>
      <c r="I3783" s="2">
        <f>Table_ExternalData_15[[#This Row],[Price]]-(Table_ExternalData_15[[#This Row],[Price]]*Table_ExternalData_15[[#This Row],[BB rabat]])/100</f>
        <v>14.241</v>
      </c>
      <c r="J3783" s="2">
        <f>Table_ExternalData_15[[#This Row],[BB cena]]*Table_ExternalData_15[[#Headers],[1,22]]</f>
        <v>17.374019999999998</v>
      </c>
      <c r="K3783" s="2">
        <f>Table_ExternalData_15[[#This Row],[Price]]*Table_ExternalData_15[[#Headers],[1,22]]</f>
        <v>18.483000000000001</v>
      </c>
      <c r="L3783" s="7">
        <f>IF(G3783="White Shark",E3783*0.5,IF(G3783="Sbox",E3783*0.5,IF(G3783="Tenda",E3783*0.5,E3783*0.2)))/100</f>
        <v>0.06</v>
      </c>
      <c r="M3783" s="2">
        <f>Table_ExternalData_15[[#This Row],[Price]]-Table_ExternalData_15[[#This Row],[Price]]*Table_ExternalData_15[[#This Row],[extra popust]]</f>
        <v>14.241</v>
      </c>
      <c r="N3783" s="2">
        <f>IF(M3783&lt;I3783,M3783,I3783)</f>
        <v>14.241</v>
      </c>
      <c r="O3783" s="12" t="str">
        <f>IF(N3783&lt;I3783,$U$1," ")</f>
        <v xml:space="preserve"> </v>
      </c>
      <c r="P3783" s="12" t="str">
        <f>IFERROR((O3783+30)," ")</f>
        <v xml:space="preserve"> </v>
      </c>
      <c r="Q3783" s="2">
        <f ca="1">IF(O3783=$U$1,N3783,"0")*1.22</f>
        <v>0</v>
      </c>
    </row>
    <row r="3784" spans="1:17" x14ac:dyDescent="0.25">
      <c r="A3784" t="s">
        <v>2627</v>
      </c>
      <c r="B3784" t="s">
        <v>2626</v>
      </c>
      <c r="C3784">
        <v>8699</v>
      </c>
      <c r="D3784">
        <v>17.420000000000002</v>
      </c>
      <c r="E3784">
        <f>IFERROR(VLOOKUP(Table_ExternalData_15[[#This Row],[Id]],Rabati!B:C,2,0),0)</f>
        <v>30</v>
      </c>
      <c r="F3784">
        <v>0</v>
      </c>
      <c r="G3784" t="str">
        <f>VLOOKUP(Table_ExternalData_15[[#This Row],[Id]],'Blagovna izdelek'!A:C,3,0)</f>
        <v>Digitus</v>
      </c>
      <c r="H3784">
        <f>Table_ExternalData_15[[#This Row],[Rabat]]*0.2</f>
        <v>6</v>
      </c>
      <c r="I3784" s="2">
        <f>Table_ExternalData_15[[#This Row],[Price]]-(Table_ExternalData_15[[#This Row],[Price]]*Table_ExternalData_15[[#This Row],[BB rabat]])/100</f>
        <v>16.3748</v>
      </c>
      <c r="J3784" s="2">
        <f>Table_ExternalData_15[[#This Row],[BB cena]]*Table_ExternalData_15[[#Headers],[1,22]]</f>
        <v>19.977256000000001</v>
      </c>
      <c r="K3784" s="2">
        <f>Table_ExternalData_15[[#This Row],[Price]]*Table_ExternalData_15[[#Headers],[1,22]]</f>
        <v>21.252400000000002</v>
      </c>
      <c r="L3784" s="7">
        <f>IF(G3784="White Shark",E3784*0.5,IF(G3784="Sbox",E3784*0.5,IF(G3784="Tenda",E3784*0.5,E3784*0.2)))/100</f>
        <v>0.06</v>
      </c>
      <c r="M3784" s="2">
        <f>Table_ExternalData_15[[#This Row],[Price]]-Table_ExternalData_15[[#This Row],[Price]]*Table_ExternalData_15[[#This Row],[extra popust]]</f>
        <v>16.3748</v>
      </c>
      <c r="N3784" s="2">
        <f>IF(M3784&lt;I3784,M3784,I3784)</f>
        <v>16.3748</v>
      </c>
      <c r="O3784" s="12" t="str">
        <f>IF(N3784&lt;I3784,$U$1," ")</f>
        <v xml:space="preserve"> </v>
      </c>
      <c r="P3784" s="12" t="str">
        <f>IFERROR((O3784+30)," ")</f>
        <v xml:space="preserve"> </v>
      </c>
      <c r="Q3784" s="2">
        <f ca="1">IF(O3784=$U$1,N3784,"0")*1.22</f>
        <v>0</v>
      </c>
    </row>
    <row r="3785" spans="1:17" x14ac:dyDescent="0.25">
      <c r="A3785" t="s">
        <v>2631</v>
      </c>
      <c r="B3785" t="s">
        <v>2630</v>
      </c>
      <c r="C3785">
        <v>8703</v>
      </c>
      <c r="D3785">
        <v>22.94</v>
      </c>
      <c r="E3785">
        <f>IFERROR(VLOOKUP(Table_ExternalData_15[[#This Row],[Id]],Rabati!B:C,2,0),0)</f>
        <v>30</v>
      </c>
      <c r="F3785">
        <v>0</v>
      </c>
      <c r="G3785" t="str">
        <f>VLOOKUP(Table_ExternalData_15[[#This Row],[Id]],'Blagovna izdelek'!A:C,3,0)</f>
        <v>Digitus</v>
      </c>
      <c r="H3785">
        <f>Table_ExternalData_15[[#This Row],[Rabat]]*0.2</f>
        <v>6</v>
      </c>
      <c r="I3785" s="2">
        <f>Table_ExternalData_15[[#This Row],[Price]]-(Table_ExternalData_15[[#This Row],[Price]]*Table_ExternalData_15[[#This Row],[BB rabat]])/100</f>
        <v>21.563600000000001</v>
      </c>
      <c r="J3785" s="2">
        <f>Table_ExternalData_15[[#This Row],[BB cena]]*Table_ExternalData_15[[#Headers],[1,22]]</f>
        <v>26.307592</v>
      </c>
      <c r="K3785" s="2">
        <f>Table_ExternalData_15[[#This Row],[Price]]*Table_ExternalData_15[[#Headers],[1,22]]</f>
        <v>27.986800000000002</v>
      </c>
      <c r="L3785" s="7">
        <f>IF(G3785="White Shark",E3785*0.5,IF(G3785="Sbox",E3785*0.5,IF(G3785="Tenda",E3785*0.5,E3785*0.2)))/100</f>
        <v>0.06</v>
      </c>
      <c r="M3785" s="2">
        <f>Table_ExternalData_15[[#This Row],[Price]]-Table_ExternalData_15[[#This Row],[Price]]*Table_ExternalData_15[[#This Row],[extra popust]]</f>
        <v>21.563600000000001</v>
      </c>
      <c r="N3785" s="2">
        <f>IF(M3785&lt;I3785,M3785,I3785)</f>
        <v>21.563600000000001</v>
      </c>
      <c r="O3785" s="12" t="str">
        <f>IF(N3785&lt;I3785,$U$1," ")</f>
        <v xml:space="preserve"> </v>
      </c>
      <c r="P3785" s="12" t="str">
        <f>IFERROR((O3785+30)," ")</f>
        <v xml:space="preserve"> </v>
      </c>
      <c r="Q3785" s="2">
        <f ca="1">IF(O3785=$U$1,N3785,"0")*1.22</f>
        <v>0</v>
      </c>
    </row>
    <row r="3786" spans="1:17" x14ac:dyDescent="0.25">
      <c r="A3786" t="s">
        <v>2633</v>
      </c>
      <c r="B3786" t="s">
        <v>2632</v>
      </c>
      <c r="C3786">
        <v>8704</v>
      </c>
      <c r="D3786">
        <v>1.52</v>
      </c>
      <c r="E3786">
        <f>IFERROR(VLOOKUP(Table_ExternalData_15[[#This Row],[Id]],Rabati!B:C,2,0),0)</f>
        <v>30</v>
      </c>
      <c r="F3786">
        <v>318</v>
      </c>
      <c r="G3786" t="str">
        <f>VLOOKUP(Table_ExternalData_15[[#This Row],[Id]],'Blagovna izdelek'!A:C,3,0)</f>
        <v>Digitus</v>
      </c>
      <c r="H3786">
        <f>Table_ExternalData_15[[#This Row],[Rabat]]*0.2</f>
        <v>6</v>
      </c>
      <c r="I3786" s="2">
        <f>Table_ExternalData_15[[#This Row],[Price]]-(Table_ExternalData_15[[#This Row],[Price]]*Table_ExternalData_15[[#This Row],[BB rabat]])/100</f>
        <v>1.4288000000000001</v>
      </c>
      <c r="J3786" s="2">
        <f>Table_ExternalData_15[[#This Row],[BB cena]]*Table_ExternalData_15[[#Headers],[1,22]]</f>
        <v>1.743136</v>
      </c>
      <c r="K3786" s="2">
        <f>Table_ExternalData_15[[#This Row],[Price]]*Table_ExternalData_15[[#Headers],[1,22]]</f>
        <v>1.8544</v>
      </c>
      <c r="L3786" s="7">
        <f>IF(G3786="White Shark",E3786*0.5,IF(G3786="Sbox",E3786*0.5,IF(G3786="Tenda",E3786*0.5,E3786*0.2)))/100</f>
        <v>0.06</v>
      </c>
      <c r="M3786" s="2">
        <f>Table_ExternalData_15[[#This Row],[Price]]-Table_ExternalData_15[[#This Row],[Price]]*Table_ExternalData_15[[#This Row],[extra popust]]</f>
        <v>1.4288000000000001</v>
      </c>
      <c r="N3786" s="2">
        <f>IF(M3786&lt;I3786,M3786,I3786)</f>
        <v>1.4288000000000001</v>
      </c>
      <c r="O3786" s="12" t="str">
        <f>IF(N3786&lt;I3786,$U$1," ")</f>
        <v xml:space="preserve"> </v>
      </c>
      <c r="P3786" s="12" t="str">
        <f>IFERROR((O3786+30)," ")</f>
        <v xml:space="preserve"> </v>
      </c>
      <c r="Q3786" s="2">
        <f ca="1">IF(O3786=$U$1,N3786,"0")*1.22</f>
        <v>0</v>
      </c>
    </row>
    <row r="3787" spans="1:17" x14ac:dyDescent="0.25">
      <c r="A3787" t="s">
        <v>2635</v>
      </c>
      <c r="B3787" t="s">
        <v>2634</v>
      </c>
      <c r="C3787">
        <v>8705</v>
      </c>
      <c r="D3787">
        <v>1.78</v>
      </c>
      <c r="E3787">
        <f>IFERROR(VLOOKUP(Table_ExternalData_15[[#This Row],[Id]],Rabati!B:C,2,0),0)</f>
        <v>30</v>
      </c>
      <c r="F3787">
        <v>122</v>
      </c>
      <c r="G3787" t="str">
        <f>VLOOKUP(Table_ExternalData_15[[#This Row],[Id]],'Blagovna izdelek'!A:C,3,0)</f>
        <v>Digitus</v>
      </c>
      <c r="H3787">
        <f>Table_ExternalData_15[[#This Row],[Rabat]]*0.2</f>
        <v>6</v>
      </c>
      <c r="I3787" s="2">
        <f>Table_ExternalData_15[[#This Row],[Price]]-(Table_ExternalData_15[[#This Row],[Price]]*Table_ExternalData_15[[#This Row],[BB rabat]])/100</f>
        <v>1.6732</v>
      </c>
      <c r="J3787" s="2">
        <f>Table_ExternalData_15[[#This Row],[BB cena]]*Table_ExternalData_15[[#Headers],[1,22]]</f>
        <v>2.0413039999999998</v>
      </c>
      <c r="K3787" s="2">
        <f>Table_ExternalData_15[[#This Row],[Price]]*Table_ExternalData_15[[#Headers],[1,22]]</f>
        <v>2.1716000000000002</v>
      </c>
      <c r="L3787" s="7">
        <f>IF(G3787="White Shark",E3787*0.5,IF(G3787="Sbox",E3787*0.5,IF(G3787="Tenda",E3787*0.5,E3787*0.2)))/100</f>
        <v>0.06</v>
      </c>
      <c r="M3787" s="2">
        <f>Table_ExternalData_15[[#This Row],[Price]]-Table_ExternalData_15[[#This Row],[Price]]*Table_ExternalData_15[[#This Row],[extra popust]]</f>
        <v>1.6732</v>
      </c>
      <c r="N3787" s="2">
        <f>IF(M3787&lt;I3787,M3787,I3787)</f>
        <v>1.6732</v>
      </c>
      <c r="O3787" s="12" t="str">
        <f>IF(N3787&lt;I3787,$U$1," ")</f>
        <v xml:space="preserve"> </v>
      </c>
      <c r="P3787" s="12" t="str">
        <f>IFERROR((O3787+30)," ")</f>
        <v xml:space="preserve"> </v>
      </c>
      <c r="Q3787" s="2">
        <f ca="1">IF(O3787=$U$1,N3787,"0")*1.22</f>
        <v>0</v>
      </c>
    </row>
    <row r="3788" spans="1:17" x14ac:dyDescent="0.25">
      <c r="A3788" t="s">
        <v>2637</v>
      </c>
      <c r="B3788" t="s">
        <v>2636</v>
      </c>
      <c r="C3788">
        <v>8706</v>
      </c>
      <c r="D3788">
        <v>1.78</v>
      </c>
      <c r="E3788">
        <f>IFERROR(VLOOKUP(Table_ExternalData_15[[#This Row],[Id]],Rabati!B:C,2,0),0)</f>
        <v>30</v>
      </c>
      <c r="F3788">
        <v>225</v>
      </c>
      <c r="G3788" t="str">
        <f>VLOOKUP(Table_ExternalData_15[[#This Row],[Id]],'Blagovna izdelek'!A:C,3,0)</f>
        <v>Digitus</v>
      </c>
      <c r="H3788">
        <f>Table_ExternalData_15[[#This Row],[Rabat]]*0.2</f>
        <v>6</v>
      </c>
      <c r="I3788" s="2">
        <f>Table_ExternalData_15[[#This Row],[Price]]-(Table_ExternalData_15[[#This Row],[Price]]*Table_ExternalData_15[[#This Row],[BB rabat]])/100</f>
        <v>1.6732</v>
      </c>
      <c r="J3788" s="2">
        <f>Table_ExternalData_15[[#This Row],[BB cena]]*Table_ExternalData_15[[#Headers],[1,22]]</f>
        <v>2.0413039999999998</v>
      </c>
      <c r="K3788" s="2">
        <f>Table_ExternalData_15[[#This Row],[Price]]*Table_ExternalData_15[[#Headers],[1,22]]</f>
        <v>2.1716000000000002</v>
      </c>
      <c r="L3788" s="7">
        <f>IF(G3788="White Shark",E3788*0.5,IF(G3788="Sbox",E3788*0.5,IF(G3788="Tenda",E3788*0.5,E3788*0.2)))/100</f>
        <v>0.06</v>
      </c>
      <c r="M3788" s="2">
        <f>Table_ExternalData_15[[#This Row],[Price]]-Table_ExternalData_15[[#This Row],[Price]]*Table_ExternalData_15[[#This Row],[extra popust]]</f>
        <v>1.6732</v>
      </c>
      <c r="N3788" s="2">
        <f>IF(M3788&lt;I3788,M3788,I3788)</f>
        <v>1.6732</v>
      </c>
      <c r="O3788" s="12" t="str">
        <f>IF(N3788&lt;I3788,$U$1," ")</f>
        <v xml:space="preserve"> </v>
      </c>
      <c r="P3788" s="12" t="str">
        <f>IFERROR((O3788+30)," ")</f>
        <v xml:space="preserve"> </v>
      </c>
      <c r="Q3788" s="2">
        <f ca="1">IF(O3788=$U$1,N3788,"0")*1.22</f>
        <v>0</v>
      </c>
    </row>
    <row r="3789" spans="1:17" x14ac:dyDescent="0.25">
      <c r="A3789" t="s">
        <v>2639</v>
      </c>
      <c r="B3789" t="s">
        <v>2638</v>
      </c>
      <c r="C3789">
        <v>8707</v>
      </c>
      <c r="D3789">
        <v>1.78</v>
      </c>
      <c r="E3789">
        <f>IFERROR(VLOOKUP(Table_ExternalData_15[[#This Row],[Id]],Rabati!B:C,2,0),0)</f>
        <v>30</v>
      </c>
      <c r="F3789">
        <v>50</v>
      </c>
      <c r="G3789" t="str">
        <f>VLOOKUP(Table_ExternalData_15[[#This Row],[Id]],'Blagovna izdelek'!A:C,3,0)</f>
        <v>Digitus</v>
      </c>
      <c r="H3789">
        <f>Table_ExternalData_15[[#This Row],[Rabat]]*0.2</f>
        <v>6</v>
      </c>
      <c r="I3789" s="2">
        <f>Table_ExternalData_15[[#This Row],[Price]]-(Table_ExternalData_15[[#This Row],[Price]]*Table_ExternalData_15[[#This Row],[BB rabat]])/100</f>
        <v>1.6732</v>
      </c>
      <c r="J3789" s="2">
        <f>Table_ExternalData_15[[#This Row],[BB cena]]*Table_ExternalData_15[[#Headers],[1,22]]</f>
        <v>2.0413039999999998</v>
      </c>
      <c r="K3789" s="2">
        <f>Table_ExternalData_15[[#This Row],[Price]]*Table_ExternalData_15[[#Headers],[1,22]]</f>
        <v>2.1716000000000002</v>
      </c>
      <c r="L3789" s="7">
        <f>IF(G3789="White Shark",E3789*0.5,IF(G3789="Sbox",E3789*0.5,IF(G3789="Tenda",E3789*0.5,E3789*0.2)))/100</f>
        <v>0.06</v>
      </c>
      <c r="M3789" s="2">
        <f>Table_ExternalData_15[[#This Row],[Price]]-Table_ExternalData_15[[#This Row],[Price]]*Table_ExternalData_15[[#This Row],[extra popust]]</f>
        <v>1.6732</v>
      </c>
      <c r="N3789" s="2">
        <f>IF(M3789&lt;I3789,M3789,I3789)</f>
        <v>1.6732</v>
      </c>
      <c r="O3789" s="12" t="str">
        <f>IF(N3789&lt;I3789,$U$1," ")</f>
        <v xml:space="preserve"> </v>
      </c>
      <c r="P3789" s="12" t="str">
        <f>IFERROR((O3789+30)," ")</f>
        <v xml:space="preserve"> </v>
      </c>
      <c r="Q3789" s="2">
        <f ca="1">IF(O3789=$U$1,N3789,"0")*1.22</f>
        <v>0</v>
      </c>
    </row>
    <row r="3790" spans="1:17" x14ac:dyDescent="0.25">
      <c r="A3790" t="s">
        <v>2641</v>
      </c>
      <c r="B3790" t="s">
        <v>2640</v>
      </c>
      <c r="C3790">
        <v>8708</v>
      </c>
      <c r="D3790">
        <v>1.78</v>
      </c>
      <c r="E3790">
        <f>IFERROR(VLOOKUP(Table_ExternalData_15[[#This Row],[Id]],Rabati!B:C,2,0),0)</f>
        <v>30</v>
      </c>
      <c r="F3790">
        <v>14</v>
      </c>
      <c r="G3790" t="str">
        <f>VLOOKUP(Table_ExternalData_15[[#This Row],[Id]],'Blagovna izdelek'!A:C,3,0)</f>
        <v>Digitus</v>
      </c>
      <c r="H3790">
        <f>Table_ExternalData_15[[#This Row],[Rabat]]*0.2</f>
        <v>6</v>
      </c>
      <c r="I3790" s="2">
        <f>Table_ExternalData_15[[#This Row],[Price]]-(Table_ExternalData_15[[#This Row],[Price]]*Table_ExternalData_15[[#This Row],[BB rabat]])/100</f>
        <v>1.6732</v>
      </c>
      <c r="J3790" s="2">
        <f>Table_ExternalData_15[[#This Row],[BB cena]]*Table_ExternalData_15[[#Headers],[1,22]]</f>
        <v>2.0413039999999998</v>
      </c>
      <c r="K3790" s="2">
        <f>Table_ExternalData_15[[#This Row],[Price]]*Table_ExternalData_15[[#Headers],[1,22]]</f>
        <v>2.1716000000000002</v>
      </c>
      <c r="L3790" s="7">
        <f>IF(G3790="White Shark",E3790*0.5,IF(G3790="Sbox",E3790*0.5,IF(G3790="Tenda",E3790*0.5,E3790*0.2)))/100</f>
        <v>0.06</v>
      </c>
      <c r="M3790" s="2">
        <f>Table_ExternalData_15[[#This Row],[Price]]-Table_ExternalData_15[[#This Row],[Price]]*Table_ExternalData_15[[#This Row],[extra popust]]</f>
        <v>1.6732</v>
      </c>
      <c r="N3790" s="2">
        <f>IF(M3790&lt;I3790,M3790,I3790)</f>
        <v>1.6732</v>
      </c>
      <c r="O3790" s="12" t="str">
        <f>IF(N3790&lt;I3790,$U$1," ")</f>
        <v xml:space="preserve"> </v>
      </c>
      <c r="P3790" s="12" t="str">
        <f>IFERROR((O3790+30)," ")</f>
        <v xml:space="preserve"> </v>
      </c>
      <c r="Q3790" s="2">
        <f ca="1">IF(O3790=$U$1,N3790,"0")*1.22</f>
        <v>0</v>
      </c>
    </row>
    <row r="3791" spans="1:17" x14ac:dyDescent="0.25">
      <c r="A3791" t="s">
        <v>2643</v>
      </c>
      <c r="B3791" t="s">
        <v>2642</v>
      </c>
      <c r="C3791">
        <v>8709</v>
      </c>
      <c r="D3791">
        <v>1.78</v>
      </c>
      <c r="E3791">
        <f>IFERROR(VLOOKUP(Table_ExternalData_15[[#This Row],[Id]],Rabati!B:C,2,0),0)</f>
        <v>30</v>
      </c>
      <c r="F3791">
        <v>90</v>
      </c>
      <c r="G3791" t="str">
        <f>VLOOKUP(Table_ExternalData_15[[#This Row],[Id]],'Blagovna izdelek'!A:C,3,0)</f>
        <v>Digitus</v>
      </c>
      <c r="H3791">
        <f>Table_ExternalData_15[[#This Row],[Rabat]]*0.2</f>
        <v>6</v>
      </c>
      <c r="I3791" s="2">
        <f>Table_ExternalData_15[[#This Row],[Price]]-(Table_ExternalData_15[[#This Row],[Price]]*Table_ExternalData_15[[#This Row],[BB rabat]])/100</f>
        <v>1.6732</v>
      </c>
      <c r="J3791" s="2">
        <f>Table_ExternalData_15[[#This Row],[BB cena]]*Table_ExternalData_15[[#Headers],[1,22]]</f>
        <v>2.0413039999999998</v>
      </c>
      <c r="K3791" s="2">
        <f>Table_ExternalData_15[[#This Row],[Price]]*Table_ExternalData_15[[#Headers],[1,22]]</f>
        <v>2.1716000000000002</v>
      </c>
      <c r="L3791" s="7">
        <f>IF(G3791="White Shark",E3791*0.5,IF(G3791="Sbox",E3791*0.5,IF(G3791="Tenda",E3791*0.5,E3791*0.2)))/100</f>
        <v>0.06</v>
      </c>
      <c r="M3791" s="2">
        <f>Table_ExternalData_15[[#This Row],[Price]]-Table_ExternalData_15[[#This Row],[Price]]*Table_ExternalData_15[[#This Row],[extra popust]]</f>
        <v>1.6732</v>
      </c>
      <c r="N3791" s="2">
        <f>IF(M3791&lt;I3791,M3791,I3791)</f>
        <v>1.6732</v>
      </c>
      <c r="O3791" s="12" t="str">
        <f>IF(N3791&lt;I3791,$U$1," ")</f>
        <v xml:space="preserve"> </v>
      </c>
      <c r="P3791" s="12" t="str">
        <f>IFERROR((O3791+30)," ")</f>
        <v xml:space="preserve"> </v>
      </c>
      <c r="Q3791" s="2">
        <f ca="1">IF(O3791=$U$1,N3791,"0")*1.22</f>
        <v>0</v>
      </c>
    </row>
    <row r="3792" spans="1:17" x14ac:dyDescent="0.25">
      <c r="A3792" t="s">
        <v>2647</v>
      </c>
      <c r="B3792" t="s">
        <v>2646</v>
      </c>
      <c r="C3792">
        <v>8711</v>
      </c>
      <c r="D3792">
        <v>1.78</v>
      </c>
      <c r="E3792">
        <f>IFERROR(VLOOKUP(Table_ExternalData_15[[#This Row],[Id]],Rabati!B:C,2,0),0)</f>
        <v>30</v>
      </c>
      <c r="F3792">
        <v>297</v>
      </c>
      <c r="G3792" t="str">
        <f>VLOOKUP(Table_ExternalData_15[[#This Row],[Id]],'Blagovna izdelek'!A:C,3,0)</f>
        <v>Digitus</v>
      </c>
      <c r="H3792">
        <f>Table_ExternalData_15[[#This Row],[Rabat]]*0.2</f>
        <v>6</v>
      </c>
      <c r="I3792" s="2">
        <f>Table_ExternalData_15[[#This Row],[Price]]-(Table_ExternalData_15[[#This Row],[Price]]*Table_ExternalData_15[[#This Row],[BB rabat]])/100</f>
        <v>1.6732</v>
      </c>
      <c r="J3792" s="2">
        <f>Table_ExternalData_15[[#This Row],[BB cena]]*Table_ExternalData_15[[#Headers],[1,22]]</f>
        <v>2.0413039999999998</v>
      </c>
      <c r="K3792" s="2">
        <f>Table_ExternalData_15[[#This Row],[Price]]*Table_ExternalData_15[[#Headers],[1,22]]</f>
        <v>2.1716000000000002</v>
      </c>
      <c r="L3792" s="7">
        <f>IF(G3792="White Shark",E3792*0.5,IF(G3792="Sbox",E3792*0.5,IF(G3792="Tenda",E3792*0.5,E3792*0.2)))/100</f>
        <v>0.06</v>
      </c>
      <c r="M3792" s="2">
        <f>Table_ExternalData_15[[#This Row],[Price]]-Table_ExternalData_15[[#This Row],[Price]]*Table_ExternalData_15[[#This Row],[extra popust]]</f>
        <v>1.6732</v>
      </c>
      <c r="N3792" s="2">
        <f>IF(M3792&lt;I3792,M3792,I3792)</f>
        <v>1.6732</v>
      </c>
      <c r="O3792" s="12" t="str">
        <f>IF(N3792&lt;I3792,$U$1," ")</f>
        <v xml:space="preserve"> </v>
      </c>
      <c r="P3792" s="12" t="str">
        <f>IFERROR((O3792+30)," ")</f>
        <v xml:space="preserve"> </v>
      </c>
      <c r="Q3792" s="2">
        <f ca="1">IF(O3792=$U$1,N3792,"0")*1.22</f>
        <v>0</v>
      </c>
    </row>
    <row r="3793" spans="1:17" x14ac:dyDescent="0.25">
      <c r="A3793" t="s">
        <v>2649</v>
      </c>
      <c r="B3793" t="s">
        <v>2648</v>
      </c>
      <c r="C3793">
        <v>8712</v>
      </c>
      <c r="D3793">
        <v>2.5299999999999998</v>
      </c>
      <c r="E3793">
        <f>IFERROR(VLOOKUP(Table_ExternalData_15[[#This Row],[Id]],Rabati!B:C,2,0),0)</f>
        <v>30</v>
      </c>
      <c r="F3793">
        <v>49</v>
      </c>
      <c r="G3793" t="str">
        <f>VLOOKUP(Table_ExternalData_15[[#This Row],[Id]],'Blagovna izdelek'!A:C,3,0)</f>
        <v>Digitus</v>
      </c>
      <c r="H3793">
        <f>Table_ExternalData_15[[#This Row],[Rabat]]*0.2</f>
        <v>6</v>
      </c>
      <c r="I3793" s="2">
        <f>Table_ExternalData_15[[#This Row],[Price]]-(Table_ExternalData_15[[#This Row],[Price]]*Table_ExternalData_15[[#This Row],[BB rabat]])/100</f>
        <v>2.3781999999999996</v>
      </c>
      <c r="J3793" s="2">
        <f>Table_ExternalData_15[[#This Row],[BB cena]]*Table_ExternalData_15[[#Headers],[1,22]]</f>
        <v>2.9014039999999994</v>
      </c>
      <c r="K3793" s="2">
        <f>Table_ExternalData_15[[#This Row],[Price]]*Table_ExternalData_15[[#Headers],[1,22]]</f>
        <v>3.0865999999999998</v>
      </c>
      <c r="L3793" s="7">
        <f>IF(G3793="White Shark",E3793*0.5,IF(G3793="Sbox",E3793*0.5,IF(G3793="Tenda",E3793*0.5,E3793*0.2)))/100</f>
        <v>0.06</v>
      </c>
      <c r="M3793" s="2">
        <f>Table_ExternalData_15[[#This Row],[Price]]-Table_ExternalData_15[[#This Row],[Price]]*Table_ExternalData_15[[#This Row],[extra popust]]</f>
        <v>2.3781999999999996</v>
      </c>
      <c r="N3793" s="2">
        <f>IF(M3793&lt;I3793,M3793,I3793)</f>
        <v>2.3781999999999996</v>
      </c>
      <c r="O3793" s="12" t="str">
        <f>IF(N3793&lt;I3793,$U$1," ")</f>
        <v xml:space="preserve"> </v>
      </c>
      <c r="P3793" s="12" t="str">
        <f>IFERROR((O3793+30)," ")</f>
        <v xml:space="preserve"> </v>
      </c>
      <c r="Q3793" s="2">
        <f ca="1">IF(O3793=$U$1,N3793,"0")*1.22</f>
        <v>0</v>
      </c>
    </row>
    <row r="3794" spans="1:17" x14ac:dyDescent="0.25">
      <c r="A3794" t="s">
        <v>2651</v>
      </c>
      <c r="B3794" t="s">
        <v>2650</v>
      </c>
      <c r="C3794">
        <v>8713</v>
      </c>
      <c r="D3794">
        <v>2.13</v>
      </c>
      <c r="E3794">
        <f>IFERROR(VLOOKUP(Table_ExternalData_15[[#This Row],[Id]],Rabati!B:C,2,0),0)</f>
        <v>30</v>
      </c>
      <c r="F3794">
        <v>847</v>
      </c>
      <c r="G3794" t="str">
        <f>VLOOKUP(Table_ExternalData_15[[#This Row],[Id]],'Blagovna izdelek'!A:C,3,0)</f>
        <v>Digitus</v>
      </c>
      <c r="H3794">
        <f>Table_ExternalData_15[[#This Row],[Rabat]]*0.2</f>
        <v>6</v>
      </c>
      <c r="I3794" s="2">
        <f>Table_ExternalData_15[[#This Row],[Price]]-(Table_ExternalData_15[[#This Row],[Price]]*Table_ExternalData_15[[#This Row],[BB rabat]])/100</f>
        <v>2.0021999999999998</v>
      </c>
      <c r="J3794" s="2">
        <f>Table_ExternalData_15[[#This Row],[BB cena]]*Table_ExternalData_15[[#Headers],[1,22]]</f>
        <v>2.4426839999999999</v>
      </c>
      <c r="K3794" s="2">
        <f>Table_ExternalData_15[[#This Row],[Price]]*Table_ExternalData_15[[#Headers],[1,22]]</f>
        <v>2.5985999999999998</v>
      </c>
      <c r="L3794" s="7">
        <f>IF(G3794="White Shark",E3794*0.5,IF(G3794="Sbox",E3794*0.5,IF(G3794="Tenda",E3794*0.5,E3794*0.2)))/100</f>
        <v>0.06</v>
      </c>
      <c r="M3794" s="2">
        <f>Table_ExternalData_15[[#This Row],[Price]]-Table_ExternalData_15[[#This Row],[Price]]*Table_ExternalData_15[[#This Row],[extra popust]]</f>
        <v>2.0021999999999998</v>
      </c>
      <c r="N3794" s="2">
        <f>IF(M3794&lt;I3794,M3794,I3794)</f>
        <v>2.0021999999999998</v>
      </c>
      <c r="O3794" s="12" t="str">
        <f>IF(N3794&lt;I3794,$U$1," ")</f>
        <v xml:space="preserve"> </v>
      </c>
      <c r="P3794" s="12" t="str">
        <f>IFERROR((O3794+30)," ")</f>
        <v xml:space="preserve"> </v>
      </c>
      <c r="Q3794" s="2">
        <f ca="1">IF(O3794=$U$1,N3794,"0")*1.22</f>
        <v>0</v>
      </c>
    </row>
    <row r="3795" spans="1:17" x14ac:dyDescent="0.25">
      <c r="A3795" t="s">
        <v>2656</v>
      </c>
      <c r="B3795" t="s">
        <v>2655</v>
      </c>
      <c r="C3795">
        <v>8716</v>
      </c>
      <c r="D3795">
        <v>2.13</v>
      </c>
      <c r="E3795">
        <f>IFERROR(VLOOKUP(Table_ExternalData_15[[#This Row],[Id]],Rabati!B:C,2,0),0)</f>
        <v>30</v>
      </c>
      <c r="F3795">
        <v>57</v>
      </c>
      <c r="G3795" t="str">
        <f>VLOOKUP(Table_ExternalData_15[[#This Row],[Id]],'Blagovna izdelek'!A:C,3,0)</f>
        <v>Digitus</v>
      </c>
      <c r="H3795">
        <f>Table_ExternalData_15[[#This Row],[Rabat]]*0.2</f>
        <v>6</v>
      </c>
      <c r="I3795" s="2">
        <f>Table_ExternalData_15[[#This Row],[Price]]-(Table_ExternalData_15[[#This Row],[Price]]*Table_ExternalData_15[[#This Row],[BB rabat]])/100</f>
        <v>2.0021999999999998</v>
      </c>
      <c r="J3795" s="2">
        <f>Table_ExternalData_15[[#This Row],[BB cena]]*Table_ExternalData_15[[#Headers],[1,22]]</f>
        <v>2.4426839999999999</v>
      </c>
      <c r="K3795" s="2">
        <f>Table_ExternalData_15[[#This Row],[Price]]*Table_ExternalData_15[[#Headers],[1,22]]</f>
        <v>2.5985999999999998</v>
      </c>
      <c r="L3795" s="7">
        <f>IF(G3795="White Shark",E3795*0.5,IF(G3795="Sbox",E3795*0.5,IF(G3795="Tenda",E3795*0.5,E3795*0.2)))/100</f>
        <v>0.06</v>
      </c>
      <c r="M3795" s="2">
        <f>Table_ExternalData_15[[#This Row],[Price]]-Table_ExternalData_15[[#This Row],[Price]]*Table_ExternalData_15[[#This Row],[extra popust]]</f>
        <v>2.0021999999999998</v>
      </c>
      <c r="N3795" s="2">
        <f>IF(M3795&lt;I3795,M3795,I3795)</f>
        <v>2.0021999999999998</v>
      </c>
      <c r="O3795" s="12" t="str">
        <f>IF(N3795&lt;I3795,$U$1," ")</f>
        <v xml:space="preserve"> </v>
      </c>
      <c r="P3795" s="12" t="str">
        <f>IFERROR((O3795+30)," ")</f>
        <v xml:space="preserve"> </v>
      </c>
      <c r="Q3795" s="2">
        <f ca="1">IF(O3795=$U$1,N3795,"0")*1.22</f>
        <v>0</v>
      </c>
    </row>
    <row r="3796" spans="1:17" x14ac:dyDescent="0.25">
      <c r="A3796" t="s">
        <v>2658</v>
      </c>
      <c r="B3796" t="s">
        <v>2657</v>
      </c>
      <c r="C3796">
        <v>8717</v>
      </c>
      <c r="D3796">
        <v>2.13</v>
      </c>
      <c r="E3796">
        <f>IFERROR(VLOOKUP(Table_ExternalData_15[[#This Row],[Id]],Rabati!B:C,2,0),0)</f>
        <v>30</v>
      </c>
      <c r="F3796">
        <v>141</v>
      </c>
      <c r="G3796" t="str">
        <f>VLOOKUP(Table_ExternalData_15[[#This Row],[Id]],'Blagovna izdelek'!A:C,3,0)</f>
        <v>Digitus</v>
      </c>
      <c r="H3796">
        <f>Table_ExternalData_15[[#This Row],[Rabat]]*0.2</f>
        <v>6</v>
      </c>
      <c r="I3796" s="2">
        <f>Table_ExternalData_15[[#This Row],[Price]]-(Table_ExternalData_15[[#This Row],[Price]]*Table_ExternalData_15[[#This Row],[BB rabat]])/100</f>
        <v>2.0021999999999998</v>
      </c>
      <c r="J3796" s="2">
        <f>Table_ExternalData_15[[#This Row],[BB cena]]*Table_ExternalData_15[[#Headers],[1,22]]</f>
        <v>2.4426839999999999</v>
      </c>
      <c r="K3796" s="2">
        <f>Table_ExternalData_15[[#This Row],[Price]]*Table_ExternalData_15[[#Headers],[1,22]]</f>
        <v>2.5985999999999998</v>
      </c>
      <c r="L3796" s="7">
        <f>IF(G3796="White Shark",E3796*0.5,IF(G3796="Sbox",E3796*0.5,IF(G3796="Tenda",E3796*0.5,E3796*0.2)))/100</f>
        <v>0.06</v>
      </c>
      <c r="M3796" s="2">
        <f>Table_ExternalData_15[[#This Row],[Price]]-Table_ExternalData_15[[#This Row],[Price]]*Table_ExternalData_15[[#This Row],[extra popust]]</f>
        <v>2.0021999999999998</v>
      </c>
      <c r="N3796" s="2">
        <f>IF(M3796&lt;I3796,M3796,I3796)</f>
        <v>2.0021999999999998</v>
      </c>
      <c r="O3796" s="12" t="str">
        <f>IF(N3796&lt;I3796,$U$1," ")</f>
        <v xml:space="preserve"> </v>
      </c>
      <c r="P3796" s="12" t="str">
        <f>IFERROR((O3796+30)," ")</f>
        <v xml:space="preserve"> </v>
      </c>
      <c r="Q3796" s="2">
        <f ca="1">IF(O3796=$U$1,N3796,"0")*1.22</f>
        <v>0</v>
      </c>
    </row>
    <row r="3797" spans="1:17" x14ac:dyDescent="0.25">
      <c r="A3797" t="s">
        <v>2660</v>
      </c>
      <c r="B3797" t="s">
        <v>2659</v>
      </c>
      <c r="C3797">
        <v>8718</v>
      </c>
      <c r="D3797">
        <v>2.13</v>
      </c>
      <c r="E3797">
        <f>IFERROR(VLOOKUP(Table_ExternalData_15[[#This Row],[Id]],Rabati!B:C,2,0),0)</f>
        <v>30</v>
      </c>
      <c r="F3797">
        <v>231</v>
      </c>
      <c r="G3797" t="str">
        <f>VLOOKUP(Table_ExternalData_15[[#This Row],[Id]],'Blagovna izdelek'!A:C,3,0)</f>
        <v>Digitus</v>
      </c>
      <c r="H3797">
        <f>Table_ExternalData_15[[#This Row],[Rabat]]*0.2</f>
        <v>6</v>
      </c>
      <c r="I3797" s="2">
        <f>Table_ExternalData_15[[#This Row],[Price]]-(Table_ExternalData_15[[#This Row],[Price]]*Table_ExternalData_15[[#This Row],[BB rabat]])/100</f>
        <v>2.0021999999999998</v>
      </c>
      <c r="J3797" s="2">
        <f>Table_ExternalData_15[[#This Row],[BB cena]]*Table_ExternalData_15[[#Headers],[1,22]]</f>
        <v>2.4426839999999999</v>
      </c>
      <c r="K3797" s="2">
        <f>Table_ExternalData_15[[#This Row],[Price]]*Table_ExternalData_15[[#Headers],[1,22]]</f>
        <v>2.5985999999999998</v>
      </c>
      <c r="L3797" s="7">
        <f>IF(G3797="White Shark",E3797*0.5,IF(G3797="Sbox",E3797*0.5,IF(G3797="Tenda",E3797*0.5,E3797*0.2)))/100</f>
        <v>0.06</v>
      </c>
      <c r="M3797" s="2">
        <f>Table_ExternalData_15[[#This Row],[Price]]-Table_ExternalData_15[[#This Row],[Price]]*Table_ExternalData_15[[#This Row],[extra popust]]</f>
        <v>2.0021999999999998</v>
      </c>
      <c r="N3797" s="2">
        <f>IF(M3797&lt;I3797,M3797,I3797)</f>
        <v>2.0021999999999998</v>
      </c>
      <c r="O3797" s="12" t="str">
        <f>IF(N3797&lt;I3797,$U$1," ")</f>
        <v xml:space="preserve"> </v>
      </c>
      <c r="P3797" s="12" t="str">
        <f>IFERROR((O3797+30)," ")</f>
        <v xml:space="preserve"> </v>
      </c>
      <c r="Q3797" s="2">
        <f ca="1">IF(O3797=$U$1,N3797,"0")*1.22</f>
        <v>0</v>
      </c>
    </row>
    <row r="3798" spans="1:17" x14ac:dyDescent="0.25">
      <c r="A3798" t="s">
        <v>2662</v>
      </c>
      <c r="B3798" t="s">
        <v>2661</v>
      </c>
      <c r="C3798">
        <v>8719</v>
      </c>
      <c r="D3798">
        <v>2.13</v>
      </c>
      <c r="E3798">
        <f>IFERROR(VLOOKUP(Table_ExternalData_15[[#This Row],[Id]],Rabati!B:C,2,0),0)</f>
        <v>30</v>
      </c>
      <c r="F3798">
        <v>163</v>
      </c>
      <c r="G3798" t="str">
        <f>VLOOKUP(Table_ExternalData_15[[#This Row],[Id]],'Blagovna izdelek'!A:C,3,0)</f>
        <v>Digitus</v>
      </c>
      <c r="H3798">
        <f>Table_ExternalData_15[[#This Row],[Rabat]]*0.2</f>
        <v>6</v>
      </c>
      <c r="I3798" s="2">
        <f>Table_ExternalData_15[[#This Row],[Price]]-(Table_ExternalData_15[[#This Row],[Price]]*Table_ExternalData_15[[#This Row],[BB rabat]])/100</f>
        <v>2.0021999999999998</v>
      </c>
      <c r="J3798" s="2">
        <f>Table_ExternalData_15[[#This Row],[BB cena]]*Table_ExternalData_15[[#Headers],[1,22]]</f>
        <v>2.4426839999999999</v>
      </c>
      <c r="K3798" s="2">
        <f>Table_ExternalData_15[[#This Row],[Price]]*Table_ExternalData_15[[#Headers],[1,22]]</f>
        <v>2.5985999999999998</v>
      </c>
      <c r="L3798" s="7">
        <f>IF(G3798="White Shark",E3798*0.5,IF(G3798="Sbox",E3798*0.5,IF(G3798="Tenda",E3798*0.5,E3798*0.2)))/100</f>
        <v>0.06</v>
      </c>
      <c r="M3798" s="2">
        <f>Table_ExternalData_15[[#This Row],[Price]]-Table_ExternalData_15[[#This Row],[Price]]*Table_ExternalData_15[[#This Row],[extra popust]]</f>
        <v>2.0021999999999998</v>
      </c>
      <c r="N3798" s="2">
        <f>IF(M3798&lt;I3798,M3798,I3798)</f>
        <v>2.0021999999999998</v>
      </c>
      <c r="O3798" s="12" t="str">
        <f>IF(N3798&lt;I3798,$U$1," ")</f>
        <v xml:space="preserve"> </v>
      </c>
      <c r="P3798" s="12" t="str">
        <f>IFERROR((O3798+30)," ")</f>
        <v xml:space="preserve"> </v>
      </c>
      <c r="Q3798" s="2">
        <f ca="1">IF(O3798=$U$1,N3798,"0")*1.22</f>
        <v>0</v>
      </c>
    </row>
    <row r="3799" spans="1:17" x14ac:dyDescent="0.25">
      <c r="A3799" t="s">
        <v>2664</v>
      </c>
      <c r="B3799" t="s">
        <v>2663</v>
      </c>
      <c r="C3799">
        <v>8720</v>
      </c>
      <c r="D3799">
        <v>2.13</v>
      </c>
      <c r="E3799">
        <f>IFERROR(VLOOKUP(Table_ExternalData_15[[#This Row],[Id]],Rabati!B:C,2,0),0)</f>
        <v>30</v>
      </c>
      <c r="F3799">
        <v>165</v>
      </c>
      <c r="G3799" t="str">
        <f>VLOOKUP(Table_ExternalData_15[[#This Row],[Id]],'Blagovna izdelek'!A:C,3,0)</f>
        <v>Digitus</v>
      </c>
      <c r="H3799">
        <f>Table_ExternalData_15[[#This Row],[Rabat]]*0.2</f>
        <v>6</v>
      </c>
      <c r="I3799" s="2">
        <f>Table_ExternalData_15[[#This Row],[Price]]-(Table_ExternalData_15[[#This Row],[Price]]*Table_ExternalData_15[[#This Row],[BB rabat]])/100</f>
        <v>2.0021999999999998</v>
      </c>
      <c r="J3799" s="2">
        <f>Table_ExternalData_15[[#This Row],[BB cena]]*Table_ExternalData_15[[#Headers],[1,22]]</f>
        <v>2.4426839999999999</v>
      </c>
      <c r="K3799" s="2">
        <f>Table_ExternalData_15[[#This Row],[Price]]*Table_ExternalData_15[[#Headers],[1,22]]</f>
        <v>2.5985999999999998</v>
      </c>
      <c r="L3799" s="7">
        <f>IF(G3799="White Shark",E3799*0.5,IF(G3799="Sbox",E3799*0.5,IF(G3799="Tenda",E3799*0.5,E3799*0.2)))/100</f>
        <v>0.06</v>
      </c>
      <c r="M3799" s="2">
        <f>Table_ExternalData_15[[#This Row],[Price]]-Table_ExternalData_15[[#This Row],[Price]]*Table_ExternalData_15[[#This Row],[extra popust]]</f>
        <v>2.0021999999999998</v>
      </c>
      <c r="N3799" s="2">
        <f>IF(M3799&lt;I3799,M3799,I3799)</f>
        <v>2.0021999999999998</v>
      </c>
      <c r="O3799" s="12" t="str">
        <f>IF(N3799&lt;I3799,$U$1," ")</f>
        <v xml:space="preserve"> </v>
      </c>
      <c r="P3799" s="12" t="str">
        <f>IFERROR((O3799+30)," ")</f>
        <v xml:space="preserve"> </v>
      </c>
      <c r="Q3799" s="2">
        <f ca="1">IF(O3799=$U$1,N3799,"0")*1.22</f>
        <v>0</v>
      </c>
    </row>
    <row r="3800" spans="1:17" x14ac:dyDescent="0.25">
      <c r="A3800" t="s">
        <v>2666</v>
      </c>
      <c r="B3800" t="s">
        <v>2665</v>
      </c>
      <c r="C3800">
        <v>8721</v>
      </c>
      <c r="D3800">
        <v>3.26</v>
      </c>
      <c r="E3800">
        <f>IFERROR(VLOOKUP(Table_ExternalData_15[[#This Row],[Id]],Rabati!B:C,2,0),0)</f>
        <v>30</v>
      </c>
      <c r="F3800">
        <v>256</v>
      </c>
      <c r="G3800" t="str">
        <f>VLOOKUP(Table_ExternalData_15[[#This Row],[Id]],'Blagovna izdelek'!A:C,3,0)</f>
        <v>Digitus</v>
      </c>
      <c r="H3800">
        <f>Table_ExternalData_15[[#This Row],[Rabat]]*0.2</f>
        <v>6</v>
      </c>
      <c r="I3800" s="2">
        <f>Table_ExternalData_15[[#This Row],[Price]]-(Table_ExternalData_15[[#This Row],[Price]]*Table_ExternalData_15[[#This Row],[BB rabat]])/100</f>
        <v>3.0644</v>
      </c>
      <c r="J3800" s="2">
        <f>Table_ExternalData_15[[#This Row],[BB cena]]*Table_ExternalData_15[[#Headers],[1,22]]</f>
        <v>3.7385679999999999</v>
      </c>
      <c r="K3800" s="2">
        <f>Table_ExternalData_15[[#This Row],[Price]]*Table_ExternalData_15[[#Headers],[1,22]]</f>
        <v>3.9771999999999998</v>
      </c>
      <c r="L3800" s="7">
        <f>IF(G3800="White Shark",E3800*0.5,IF(G3800="Sbox",E3800*0.5,IF(G3800="Tenda",E3800*0.5,E3800*0.2)))/100</f>
        <v>0.06</v>
      </c>
      <c r="M3800" s="2">
        <f>Table_ExternalData_15[[#This Row],[Price]]-Table_ExternalData_15[[#This Row],[Price]]*Table_ExternalData_15[[#This Row],[extra popust]]</f>
        <v>3.0644</v>
      </c>
      <c r="N3800" s="2">
        <f>IF(M3800&lt;I3800,M3800,I3800)</f>
        <v>3.0644</v>
      </c>
      <c r="O3800" s="12" t="str">
        <f>IF(N3800&lt;I3800,$U$1," ")</f>
        <v xml:space="preserve"> </v>
      </c>
      <c r="P3800" s="12" t="str">
        <f>IFERROR((O3800+30)," ")</f>
        <v xml:space="preserve"> </v>
      </c>
      <c r="Q3800" s="2">
        <f ca="1">IF(O3800=$U$1,N3800,"0")*1.22</f>
        <v>0</v>
      </c>
    </row>
    <row r="3801" spans="1:17" x14ac:dyDescent="0.25">
      <c r="A3801" t="s">
        <v>2671</v>
      </c>
      <c r="B3801" t="s">
        <v>2670</v>
      </c>
      <c r="C3801">
        <v>8724</v>
      </c>
      <c r="D3801">
        <v>3.26</v>
      </c>
      <c r="E3801">
        <f>IFERROR(VLOOKUP(Table_ExternalData_15[[#This Row],[Id]],Rabati!B:C,2,0),0)</f>
        <v>30</v>
      </c>
      <c r="F3801">
        <v>55</v>
      </c>
      <c r="G3801" t="str">
        <f>VLOOKUP(Table_ExternalData_15[[#This Row],[Id]],'Blagovna izdelek'!A:C,3,0)</f>
        <v>Digitus</v>
      </c>
      <c r="H3801">
        <f>Table_ExternalData_15[[#This Row],[Rabat]]*0.2</f>
        <v>6</v>
      </c>
      <c r="I3801" s="2">
        <f>Table_ExternalData_15[[#This Row],[Price]]-(Table_ExternalData_15[[#This Row],[Price]]*Table_ExternalData_15[[#This Row],[BB rabat]])/100</f>
        <v>3.0644</v>
      </c>
      <c r="J3801" s="2">
        <f>Table_ExternalData_15[[#This Row],[BB cena]]*Table_ExternalData_15[[#Headers],[1,22]]</f>
        <v>3.7385679999999999</v>
      </c>
      <c r="K3801" s="2">
        <f>Table_ExternalData_15[[#This Row],[Price]]*Table_ExternalData_15[[#Headers],[1,22]]</f>
        <v>3.9771999999999998</v>
      </c>
      <c r="L3801" s="7">
        <f>IF(G3801="White Shark",E3801*0.5,IF(G3801="Sbox",E3801*0.5,IF(G3801="Tenda",E3801*0.5,E3801*0.2)))/100</f>
        <v>0.06</v>
      </c>
      <c r="M3801" s="2">
        <f>Table_ExternalData_15[[#This Row],[Price]]-Table_ExternalData_15[[#This Row],[Price]]*Table_ExternalData_15[[#This Row],[extra popust]]</f>
        <v>3.0644</v>
      </c>
      <c r="N3801" s="2">
        <f>IF(M3801&lt;I3801,M3801,I3801)</f>
        <v>3.0644</v>
      </c>
      <c r="O3801" s="12" t="str">
        <f>IF(N3801&lt;I3801,$U$1," ")</f>
        <v xml:space="preserve"> </v>
      </c>
      <c r="P3801" s="12" t="str">
        <f>IFERROR((O3801+30)," ")</f>
        <v xml:space="preserve"> </v>
      </c>
      <c r="Q3801" s="2">
        <f ca="1">IF(O3801=$U$1,N3801,"0")*1.22</f>
        <v>0</v>
      </c>
    </row>
    <row r="3802" spans="1:17" x14ac:dyDescent="0.25">
      <c r="A3802" t="s">
        <v>2673</v>
      </c>
      <c r="B3802" t="s">
        <v>2672</v>
      </c>
      <c r="C3802">
        <v>8725</v>
      </c>
      <c r="D3802">
        <v>3.26</v>
      </c>
      <c r="E3802">
        <f>IFERROR(VLOOKUP(Table_ExternalData_15[[#This Row],[Id]],Rabati!B:C,2,0),0)</f>
        <v>30</v>
      </c>
      <c r="F3802">
        <v>35</v>
      </c>
      <c r="G3802" t="str">
        <f>VLOOKUP(Table_ExternalData_15[[#This Row],[Id]],'Blagovna izdelek'!A:C,3,0)</f>
        <v>Digitus</v>
      </c>
      <c r="H3802">
        <f>Table_ExternalData_15[[#This Row],[Rabat]]*0.2</f>
        <v>6</v>
      </c>
      <c r="I3802" s="2">
        <f>Table_ExternalData_15[[#This Row],[Price]]-(Table_ExternalData_15[[#This Row],[Price]]*Table_ExternalData_15[[#This Row],[BB rabat]])/100</f>
        <v>3.0644</v>
      </c>
      <c r="J3802" s="2">
        <f>Table_ExternalData_15[[#This Row],[BB cena]]*Table_ExternalData_15[[#Headers],[1,22]]</f>
        <v>3.7385679999999999</v>
      </c>
      <c r="K3802" s="2">
        <f>Table_ExternalData_15[[#This Row],[Price]]*Table_ExternalData_15[[#Headers],[1,22]]</f>
        <v>3.9771999999999998</v>
      </c>
      <c r="L3802" s="7">
        <f>IF(G3802="White Shark",E3802*0.5,IF(G3802="Sbox",E3802*0.5,IF(G3802="Tenda",E3802*0.5,E3802*0.2)))/100</f>
        <v>0.06</v>
      </c>
      <c r="M3802" s="2">
        <f>Table_ExternalData_15[[#This Row],[Price]]-Table_ExternalData_15[[#This Row],[Price]]*Table_ExternalData_15[[#This Row],[extra popust]]</f>
        <v>3.0644</v>
      </c>
      <c r="N3802" s="2">
        <f>IF(M3802&lt;I3802,M3802,I3802)</f>
        <v>3.0644</v>
      </c>
      <c r="O3802" s="12" t="str">
        <f>IF(N3802&lt;I3802,$U$1," ")</f>
        <v xml:space="preserve"> </v>
      </c>
      <c r="P3802" s="12" t="str">
        <f>IFERROR((O3802+30)," ")</f>
        <v xml:space="preserve"> </v>
      </c>
      <c r="Q3802" s="2">
        <f ca="1">IF(O3802=$U$1,N3802,"0")*1.22</f>
        <v>0</v>
      </c>
    </row>
    <row r="3803" spans="1:17" x14ac:dyDescent="0.25">
      <c r="A3803" t="s">
        <v>2675</v>
      </c>
      <c r="B3803" t="s">
        <v>2674</v>
      </c>
      <c r="C3803">
        <v>8726</v>
      </c>
      <c r="D3803">
        <v>3.26</v>
      </c>
      <c r="E3803">
        <f>IFERROR(VLOOKUP(Table_ExternalData_15[[#This Row],[Id]],Rabati!B:C,2,0),0)</f>
        <v>30</v>
      </c>
      <c r="F3803">
        <v>155</v>
      </c>
      <c r="G3803" t="str">
        <f>VLOOKUP(Table_ExternalData_15[[#This Row],[Id]],'Blagovna izdelek'!A:C,3,0)</f>
        <v>Digitus</v>
      </c>
      <c r="H3803">
        <f>Table_ExternalData_15[[#This Row],[Rabat]]*0.2</f>
        <v>6</v>
      </c>
      <c r="I3803" s="2">
        <f>Table_ExternalData_15[[#This Row],[Price]]-(Table_ExternalData_15[[#This Row],[Price]]*Table_ExternalData_15[[#This Row],[BB rabat]])/100</f>
        <v>3.0644</v>
      </c>
      <c r="J3803" s="2">
        <f>Table_ExternalData_15[[#This Row],[BB cena]]*Table_ExternalData_15[[#Headers],[1,22]]</f>
        <v>3.7385679999999999</v>
      </c>
      <c r="K3803" s="2">
        <f>Table_ExternalData_15[[#This Row],[Price]]*Table_ExternalData_15[[#Headers],[1,22]]</f>
        <v>3.9771999999999998</v>
      </c>
      <c r="L3803" s="7">
        <f>IF(G3803="White Shark",E3803*0.5,IF(G3803="Sbox",E3803*0.5,IF(G3803="Tenda",E3803*0.5,E3803*0.2)))/100</f>
        <v>0.06</v>
      </c>
      <c r="M3803" s="2">
        <f>Table_ExternalData_15[[#This Row],[Price]]-Table_ExternalData_15[[#This Row],[Price]]*Table_ExternalData_15[[#This Row],[extra popust]]</f>
        <v>3.0644</v>
      </c>
      <c r="N3803" s="2">
        <f>IF(M3803&lt;I3803,M3803,I3803)</f>
        <v>3.0644</v>
      </c>
      <c r="O3803" s="12" t="str">
        <f>IF(N3803&lt;I3803,$U$1," ")</f>
        <v xml:space="preserve"> </v>
      </c>
      <c r="P3803" s="12" t="str">
        <f>IFERROR((O3803+30)," ")</f>
        <v xml:space="preserve"> </v>
      </c>
      <c r="Q3803" s="2">
        <f ca="1">IF(O3803=$U$1,N3803,"0")*1.22</f>
        <v>0</v>
      </c>
    </row>
    <row r="3804" spans="1:17" x14ac:dyDescent="0.25">
      <c r="A3804" t="s">
        <v>2677</v>
      </c>
      <c r="B3804" t="s">
        <v>2676</v>
      </c>
      <c r="C3804">
        <v>8728</v>
      </c>
      <c r="D3804">
        <v>3.26</v>
      </c>
      <c r="E3804">
        <f>IFERROR(VLOOKUP(Table_ExternalData_15[[#This Row],[Id]],Rabati!B:C,2,0),0)</f>
        <v>30</v>
      </c>
      <c r="F3804">
        <v>50</v>
      </c>
      <c r="G3804" t="str">
        <f>VLOOKUP(Table_ExternalData_15[[#This Row],[Id]],'Blagovna izdelek'!A:C,3,0)</f>
        <v>Digitus</v>
      </c>
      <c r="H3804">
        <f>Table_ExternalData_15[[#This Row],[Rabat]]*0.2</f>
        <v>6</v>
      </c>
      <c r="I3804" s="2">
        <f>Table_ExternalData_15[[#This Row],[Price]]-(Table_ExternalData_15[[#This Row],[Price]]*Table_ExternalData_15[[#This Row],[BB rabat]])/100</f>
        <v>3.0644</v>
      </c>
      <c r="J3804" s="2">
        <f>Table_ExternalData_15[[#This Row],[BB cena]]*Table_ExternalData_15[[#Headers],[1,22]]</f>
        <v>3.7385679999999999</v>
      </c>
      <c r="K3804" s="2">
        <f>Table_ExternalData_15[[#This Row],[Price]]*Table_ExternalData_15[[#Headers],[1,22]]</f>
        <v>3.9771999999999998</v>
      </c>
      <c r="L3804" s="7">
        <f>IF(G3804="White Shark",E3804*0.5,IF(G3804="Sbox",E3804*0.5,IF(G3804="Tenda",E3804*0.5,E3804*0.2)))/100</f>
        <v>0.06</v>
      </c>
      <c r="M3804" s="2">
        <f>Table_ExternalData_15[[#This Row],[Price]]-Table_ExternalData_15[[#This Row],[Price]]*Table_ExternalData_15[[#This Row],[extra popust]]</f>
        <v>3.0644</v>
      </c>
      <c r="N3804" s="2">
        <f>IF(M3804&lt;I3804,M3804,I3804)</f>
        <v>3.0644</v>
      </c>
      <c r="O3804" s="12" t="str">
        <f>IF(N3804&lt;I3804,$U$1," ")</f>
        <v xml:space="preserve"> </v>
      </c>
      <c r="P3804" s="12" t="str">
        <f>IFERROR((O3804+30)," ")</f>
        <v xml:space="preserve"> </v>
      </c>
      <c r="Q3804" s="2">
        <f ca="1">IF(O3804=$U$1,N3804,"0")*1.22</f>
        <v>0</v>
      </c>
    </row>
    <row r="3805" spans="1:17" x14ac:dyDescent="0.25">
      <c r="A3805" t="s">
        <v>2679</v>
      </c>
      <c r="B3805" t="s">
        <v>2678</v>
      </c>
      <c r="C3805">
        <v>8729</v>
      </c>
      <c r="D3805">
        <v>3.26</v>
      </c>
      <c r="E3805">
        <f>IFERROR(VLOOKUP(Table_ExternalData_15[[#This Row],[Id]],Rabati!B:C,2,0),0)</f>
        <v>30</v>
      </c>
      <c r="F3805">
        <v>100</v>
      </c>
      <c r="G3805" t="str">
        <f>VLOOKUP(Table_ExternalData_15[[#This Row],[Id]],'Blagovna izdelek'!A:C,3,0)</f>
        <v>Digitus</v>
      </c>
      <c r="H3805">
        <f>Table_ExternalData_15[[#This Row],[Rabat]]*0.2</f>
        <v>6</v>
      </c>
      <c r="I3805" s="2">
        <f>Table_ExternalData_15[[#This Row],[Price]]-(Table_ExternalData_15[[#This Row],[Price]]*Table_ExternalData_15[[#This Row],[BB rabat]])/100</f>
        <v>3.0644</v>
      </c>
      <c r="J3805" s="2">
        <f>Table_ExternalData_15[[#This Row],[BB cena]]*Table_ExternalData_15[[#Headers],[1,22]]</f>
        <v>3.7385679999999999</v>
      </c>
      <c r="K3805" s="2">
        <f>Table_ExternalData_15[[#This Row],[Price]]*Table_ExternalData_15[[#Headers],[1,22]]</f>
        <v>3.9771999999999998</v>
      </c>
      <c r="L3805" s="7">
        <f>IF(G3805="White Shark",E3805*0.5,IF(G3805="Sbox",E3805*0.5,IF(G3805="Tenda",E3805*0.5,E3805*0.2)))/100</f>
        <v>0.06</v>
      </c>
      <c r="M3805" s="2">
        <f>Table_ExternalData_15[[#This Row],[Price]]-Table_ExternalData_15[[#This Row],[Price]]*Table_ExternalData_15[[#This Row],[extra popust]]</f>
        <v>3.0644</v>
      </c>
      <c r="N3805" s="2">
        <f>IF(M3805&lt;I3805,M3805,I3805)</f>
        <v>3.0644</v>
      </c>
      <c r="O3805" s="12" t="str">
        <f>IF(N3805&lt;I3805,$U$1," ")</f>
        <v xml:space="preserve"> </v>
      </c>
      <c r="P3805" s="12" t="str">
        <f>IFERROR((O3805+30)," ")</f>
        <v xml:space="preserve"> </v>
      </c>
      <c r="Q3805" s="2">
        <f ca="1">IF(O3805=$U$1,N3805,"0")*1.22</f>
        <v>0</v>
      </c>
    </row>
    <row r="3806" spans="1:17" x14ac:dyDescent="0.25">
      <c r="A3806" t="s">
        <v>2681</v>
      </c>
      <c r="B3806" t="s">
        <v>2680</v>
      </c>
      <c r="C3806">
        <v>8730</v>
      </c>
      <c r="D3806">
        <v>4.08</v>
      </c>
      <c r="E3806">
        <f>IFERROR(VLOOKUP(Table_ExternalData_15[[#This Row],[Id]],Rabati!B:C,2,0),0)</f>
        <v>30</v>
      </c>
      <c r="F3806">
        <v>27</v>
      </c>
      <c r="G3806" t="str">
        <f>VLOOKUP(Table_ExternalData_15[[#This Row],[Id]],'Blagovna izdelek'!A:C,3,0)</f>
        <v>Digitus</v>
      </c>
      <c r="H3806">
        <f>Table_ExternalData_15[[#This Row],[Rabat]]*0.2</f>
        <v>6</v>
      </c>
      <c r="I3806" s="2">
        <f>Table_ExternalData_15[[#This Row],[Price]]-(Table_ExternalData_15[[#This Row],[Price]]*Table_ExternalData_15[[#This Row],[BB rabat]])/100</f>
        <v>3.8351999999999999</v>
      </c>
      <c r="J3806" s="2">
        <f>Table_ExternalData_15[[#This Row],[BB cena]]*Table_ExternalData_15[[#Headers],[1,22]]</f>
        <v>4.6789439999999995</v>
      </c>
      <c r="K3806" s="2">
        <f>Table_ExternalData_15[[#This Row],[Price]]*Table_ExternalData_15[[#Headers],[1,22]]</f>
        <v>4.9775999999999998</v>
      </c>
      <c r="L3806" s="7">
        <f>IF(G3806="White Shark",E3806*0.5,IF(G3806="Sbox",E3806*0.5,IF(G3806="Tenda",E3806*0.5,E3806*0.2)))/100</f>
        <v>0.06</v>
      </c>
      <c r="M3806" s="2">
        <f>Table_ExternalData_15[[#This Row],[Price]]-Table_ExternalData_15[[#This Row],[Price]]*Table_ExternalData_15[[#This Row],[extra popust]]</f>
        <v>3.8351999999999999</v>
      </c>
      <c r="N3806" s="2">
        <f>IF(M3806&lt;I3806,M3806,I3806)</f>
        <v>3.8351999999999999</v>
      </c>
      <c r="O3806" s="12" t="str">
        <f>IF(N3806&lt;I3806,$U$1," ")</f>
        <v xml:space="preserve"> </v>
      </c>
      <c r="P3806" s="12" t="str">
        <f>IFERROR((O3806+30)," ")</f>
        <v xml:space="preserve"> </v>
      </c>
      <c r="Q3806" s="2">
        <f ca="1">IF(O3806=$U$1,N3806,"0")*1.22</f>
        <v>0</v>
      </c>
    </row>
    <row r="3807" spans="1:17" x14ac:dyDescent="0.25">
      <c r="A3807" t="s">
        <v>2686</v>
      </c>
      <c r="B3807" t="s">
        <v>2685</v>
      </c>
      <c r="C3807">
        <v>8733</v>
      </c>
      <c r="D3807">
        <v>4.08</v>
      </c>
      <c r="E3807">
        <f>IFERROR(VLOOKUP(Table_ExternalData_15[[#This Row],[Id]],Rabati!B:C,2,0),0)</f>
        <v>30</v>
      </c>
      <c r="F3807">
        <v>200</v>
      </c>
      <c r="G3807" t="str">
        <f>VLOOKUP(Table_ExternalData_15[[#This Row],[Id]],'Blagovna izdelek'!A:C,3,0)</f>
        <v>Digitus</v>
      </c>
      <c r="H3807">
        <f>Table_ExternalData_15[[#This Row],[Rabat]]*0.2</f>
        <v>6</v>
      </c>
      <c r="I3807" s="2">
        <f>Table_ExternalData_15[[#This Row],[Price]]-(Table_ExternalData_15[[#This Row],[Price]]*Table_ExternalData_15[[#This Row],[BB rabat]])/100</f>
        <v>3.8351999999999999</v>
      </c>
      <c r="J3807" s="2">
        <f>Table_ExternalData_15[[#This Row],[BB cena]]*Table_ExternalData_15[[#Headers],[1,22]]</f>
        <v>4.6789439999999995</v>
      </c>
      <c r="K3807" s="2">
        <f>Table_ExternalData_15[[#This Row],[Price]]*Table_ExternalData_15[[#Headers],[1,22]]</f>
        <v>4.9775999999999998</v>
      </c>
      <c r="L3807" s="7">
        <f>IF(G3807="White Shark",E3807*0.5,IF(G3807="Sbox",E3807*0.5,IF(G3807="Tenda",E3807*0.5,E3807*0.2)))/100</f>
        <v>0.06</v>
      </c>
      <c r="M3807" s="2">
        <f>Table_ExternalData_15[[#This Row],[Price]]-Table_ExternalData_15[[#This Row],[Price]]*Table_ExternalData_15[[#This Row],[extra popust]]</f>
        <v>3.8351999999999999</v>
      </c>
      <c r="N3807" s="2">
        <f>IF(M3807&lt;I3807,M3807,I3807)</f>
        <v>3.8351999999999999</v>
      </c>
      <c r="O3807" s="12" t="str">
        <f>IF(N3807&lt;I3807,$U$1," ")</f>
        <v xml:space="preserve"> </v>
      </c>
      <c r="P3807" s="12" t="str">
        <f>IFERROR((O3807+30)," ")</f>
        <v xml:space="preserve"> </v>
      </c>
      <c r="Q3807" s="2">
        <f ca="1">IF(O3807=$U$1,N3807,"0")*1.22</f>
        <v>0</v>
      </c>
    </row>
    <row r="3808" spans="1:17" x14ac:dyDescent="0.25">
      <c r="A3808" t="s">
        <v>2688</v>
      </c>
      <c r="B3808" t="s">
        <v>2687</v>
      </c>
      <c r="C3808">
        <v>8734</v>
      </c>
      <c r="D3808">
        <v>4.08</v>
      </c>
      <c r="E3808">
        <f>IFERROR(VLOOKUP(Table_ExternalData_15[[#This Row],[Id]],Rabati!B:C,2,0),0)</f>
        <v>30</v>
      </c>
      <c r="F3808">
        <v>0</v>
      </c>
      <c r="G3808" t="str">
        <f>VLOOKUP(Table_ExternalData_15[[#This Row],[Id]],'Blagovna izdelek'!A:C,3,0)</f>
        <v>Digitus</v>
      </c>
      <c r="H3808">
        <f>Table_ExternalData_15[[#This Row],[Rabat]]*0.2</f>
        <v>6</v>
      </c>
      <c r="I3808" s="2">
        <f>Table_ExternalData_15[[#This Row],[Price]]-(Table_ExternalData_15[[#This Row],[Price]]*Table_ExternalData_15[[#This Row],[BB rabat]])/100</f>
        <v>3.8351999999999999</v>
      </c>
      <c r="J3808" s="2">
        <f>Table_ExternalData_15[[#This Row],[BB cena]]*Table_ExternalData_15[[#Headers],[1,22]]</f>
        <v>4.6789439999999995</v>
      </c>
      <c r="K3808" s="2">
        <f>Table_ExternalData_15[[#This Row],[Price]]*Table_ExternalData_15[[#Headers],[1,22]]</f>
        <v>4.9775999999999998</v>
      </c>
      <c r="L3808" s="7">
        <f>IF(G3808="White Shark",E3808*0.5,IF(G3808="Sbox",E3808*0.5,IF(G3808="Tenda",E3808*0.5,E3808*0.2)))/100</f>
        <v>0.06</v>
      </c>
      <c r="M3808" s="2">
        <f>Table_ExternalData_15[[#This Row],[Price]]-Table_ExternalData_15[[#This Row],[Price]]*Table_ExternalData_15[[#This Row],[extra popust]]</f>
        <v>3.8351999999999999</v>
      </c>
      <c r="N3808" s="2">
        <f>IF(M3808&lt;I3808,M3808,I3808)</f>
        <v>3.8351999999999999</v>
      </c>
      <c r="O3808" s="12" t="str">
        <f>IF(N3808&lt;I3808,$U$1," ")</f>
        <v xml:space="preserve"> </v>
      </c>
      <c r="P3808" s="12" t="str">
        <f>IFERROR((O3808+30)," ")</f>
        <v xml:space="preserve"> </v>
      </c>
      <c r="Q3808" s="2">
        <f ca="1">IF(O3808=$U$1,N3808,"0")*1.22</f>
        <v>0</v>
      </c>
    </row>
    <row r="3809" spans="1:17" x14ac:dyDescent="0.25">
      <c r="A3809" t="s">
        <v>2690</v>
      </c>
      <c r="B3809" t="s">
        <v>2689</v>
      </c>
      <c r="C3809">
        <v>8735</v>
      </c>
      <c r="D3809">
        <v>4.08</v>
      </c>
      <c r="E3809">
        <f>IFERROR(VLOOKUP(Table_ExternalData_15[[#This Row],[Id]],Rabati!B:C,2,0),0)</f>
        <v>30</v>
      </c>
      <c r="F3809">
        <v>15</v>
      </c>
      <c r="G3809" t="str">
        <f>VLOOKUP(Table_ExternalData_15[[#This Row],[Id]],'Blagovna izdelek'!A:C,3,0)</f>
        <v>Digitus</v>
      </c>
      <c r="H3809">
        <f>Table_ExternalData_15[[#This Row],[Rabat]]*0.2</f>
        <v>6</v>
      </c>
      <c r="I3809" s="2">
        <f>Table_ExternalData_15[[#This Row],[Price]]-(Table_ExternalData_15[[#This Row],[Price]]*Table_ExternalData_15[[#This Row],[BB rabat]])/100</f>
        <v>3.8351999999999999</v>
      </c>
      <c r="J3809" s="2">
        <f>Table_ExternalData_15[[#This Row],[BB cena]]*Table_ExternalData_15[[#Headers],[1,22]]</f>
        <v>4.6789439999999995</v>
      </c>
      <c r="K3809" s="2">
        <f>Table_ExternalData_15[[#This Row],[Price]]*Table_ExternalData_15[[#Headers],[1,22]]</f>
        <v>4.9775999999999998</v>
      </c>
      <c r="L3809" s="7">
        <f>IF(G3809="White Shark",E3809*0.5,IF(G3809="Sbox",E3809*0.5,IF(G3809="Tenda",E3809*0.5,E3809*0.2)))/100</f>
        <v>0.06</v>
      </c>
      <c r="M3809" s="2">
        <f>Table_ExternalData_15[[#This Row],[Price]]-Table_ExternalData_15[[#This Row],[Price]]*Table_ExternalData_15[[#This Row],[extra popust]]</f>
        <v>3.8351999999999999</v>
      </c>
      <c r="N3809" s="2">
        <f>IF(M3809&lt;I3809,M3809,I3809)</f>
        <v>3.8351999999999999</v>
      </c>
      <c r="O3809" s="12" t="str">
        <f>IF(N3809&lt;I3809,$U$1," ")</f>
        <v xml:space="preserve"> </v>
      </c>
      <c r="P3809" s="12" t="str">
        <f>IFERROR((O3809+30)," ")</f>
        <v xml:space="preserve"> </v>
      </c>
      <c r="Q3809" s="2">
        <f ca="1">IF(O3809=$U$1,N3809,"0")*1.22</f>
        <v>0</v>
      </c>
    </row>
    <row r="3810" spans="1:17" x14ac:dyDescent="0.25">
      <c r="A3810" t="s">
        <v>2692</v>
      </c>
      <c r="B3810" t="s">
        <v>2691</v>
      </c>
      <c r="C3810">
        <v>8737</v>
      </c>
      <c r="D3810">
        <v>4.08</v>
      </c>
      <c r="E3810">
        <f>IFERROR(VLOOKUP(Table_ExternalData_15[[#This Row],[Id]],Rabati!B:C,2,0),0)</f>
        <v>30</v>
      </c>
      <c r="F3810">
        <v>11</v>
      </c>
      <c r="G3810" t="str">
        <f>VLOOKUP(Table_ExternalData_15[[#This Row],[Id]],'Blagovna izdelek'!A:C,3,0)</f>
        <v>Digitus</v>
      </c>
      <c r="H3810">
        <f>Table_ExternalData_15[[#This Row],[Rabat]]*0.2</f>
        <v>6</v>
      </c>
      <c r="I3810" s="2">
        <f>Table_ExternalData_15[[#This Row],[Price]]-(Table_ExternalData_15[[#This Row],[Price]]*Table_ExternalData_15[[#This Row],[BB rabat]])/100</f>
        <v>3.8351999999999999</v>
      </c>
      <c r="J3810" s="2">
        <f>Table_ExternalData_15[[#This Row],[BB cena]]*Table_ExternalData_15[[#Headers],[1,22]]</f>
        <v>4.6789439999999995</v>
      </c>
      <c r="K3810" s="2">
        <f>Table_ExternalData_15[[#This Row],[Price]]*Table_ExternalData_15[[#Headers],[1,22]]</f>
        <v>4.9775999999999998</v>
      </c>
      <c r="L3810" s="7">
        <f>IF(G3810="White Shark",E3810*0.5,IF(G3810="Sbox",E3810*0.5,IF(G3810="Tenda",E3810*0.5,E3810*0.2)))/100</f>
        <v>0.06</v>
      </c>
      <c r="M3810" s="2">
        <f>Table_ExternalData_15[[#This Row],[Price]]-Table_ExternalData_15[[#This Row],[Price]]*Table_ExternalData_15[[#This Row],[extra popust]]</f>
        <v>3.8351999999999999</v>
      </c>
      <c r="N3810" s="2">
        <f>IF(M3810&lt;I3810,M3810,I3810)</f>
        <v>3.8351999999999999</v>
      </c>
      <c r="O3810" s="12" t="str">
        <f>IF(N3810&lt;I3810,$U$1," ")</f>
        <v xml:space="preserve"> </v>
      </c>
      <c r="P3810" s="12" t="str">
        <f>IFERROR((O3810+30)," ")</f>
        <v xml:space="preserve"> </v>
      </c>
      <c r="Q3810" s="2">
        <f ca="1">IF(O3810=$U$1,N3810,"0")*1.22</f>
        <v>0</v>
      </c>
    </row>
    <row r="3811" spans="1:17" x14ac:dyDescent="0.25">
      <c r="A3811" t="s">
        <v>2694</v>
      </c>
      <c r="B3811" t="s">
        <v>2693</v>
      </c>
      <c r="C3811">
        <v>8738</v>
      </c>
      <c r="D3811">
        <v>4.08</v>
      </c>
      <c r="E3811">
        <f>IFERROR(VLOOKUP(Table_ExternalData_15[[#This Row],[Id]],Rabati!B:C,2,0),0)</f>
        <v>30</v>
      </c>
      <c r="F3811">
        <v>29</v>
      </c>
      <c r="G3811" t="str">
        <f>VLOOKUP(Table_ExternalData_15[[#This Row],[Id]],'Blagovna izdelek'!A:C,3,0)</f>
        <v>Digitus</v>
      </c>
      <c r="H3811">
        <f>Table_ExternalData_15[[#This Row],[Rabat]]*0.2</f>
        <v>6</v>
      </c>
      <c r="I3811" s="2">
        <f>Table_ExternalData_15[[#This Row],[Price]]-(Table_ExternalData_15[[#This Row],[Price]]*Table_ExternalData_15[[#This Row],[BB rabat]])/100</f>
        <v>3.8351999999999999</v>
      </c>
      <c r="J3811" s="2">
        <f>Table_ExternalData_15[[#This Row],[BB cena]]*Table_ExternalData_15[[#Headers],[1,22]]</f>
        <v>4.6789439999999995</v>
      </c>
      <c r="K3811" s="2">
        <f>Table_ExternalData_15[[#This Row],[Price]]*Table_ExternalData_15[[#Headers],[1,22]]</f>
        <v>4.9775999999999998</v>
      </c>
      <c r="L3811" s="7">
        <f>IF(G3811="White Shark",E3811*0.5,IF(G3811="Sbox",E3811*0.5,IF(G3811="Tenda",E3811*0.5,E3811*0.2)))/100</f>
        <v>0.06</v>
      </c>
      <c r="M3811" s="2">
        <f>Table_ExternalData_15[[#This Row],[Price]]-Table_ExternalData_15[[#This Row],[Price]]*Table_ExternalData_15[[#This Row],[extra popust]]</f>
        <v>3.8351999999999999</v>
      </c>
      <c r="N3811" s="2">
        <f>IF(M3811&lt;I3811,M3811,I3811)</f>
        <v>3.8351999999999999</v>
      </c>
      <c r="O3811" s="12" t="str">
        <f>IF(N3811&lt;I3811,$U$1," ")</f>
        <v xml:space="preserve"> </v>
      </c>
      <c r="P3811" s="12" t="str">
        <f>IFERROR((O3811+30)," ")</f>
        <v xml:space="preserve"> </v>
      </c>
      <c r="Q3811" s="2">
        <f ca="1">IF(O3811=$U$1,N3811,"0")*1.22</f>
        <v>0</v>
      </c>
    </row>
    <row r="3812" spans="1:17" x14ac:dyDescent="0.25">
      <c r="A3812" t="s">
        <v>2696</v>
      </c>
      <c r="B3812" t="s">
        <v>2695</v>
      </c>
      <c r="C3812">
        <v>8739</v>
      </c>
      <c r="D3812">
        <v>6.21</v>
      </c>
      <c r="E3812">
        <f>IFERROR(VLOOKUP(Table_ExternalData_15[[#This Row],[Id]],Rabati!B:C,2,0),0)</f>
        <v>30</v>
      </c>
      <c r="F3812">
        <v>206</v>
      </c>
      <c r="G3812" t="str">
        <f>VLOOKUP(Table_ExternalData_15[[#This Row],[Id]],'Blagovna izdelek'!A:C,3,0)</f>
        <v>Digitus</v>
      </c>
      <c r="H3812">
        <f>Table_ExternalData_15[[#This Row],[Rabat]]*0.2</f>
        <v>6</v>
      </c>
      <c r="I3812" s="2">
        <f>Table_ExternalData_15[[#This Row],[Price]]-(Table_ExternalData_15[[#This Row],[Price]]*Table_ExternalData_15[[#This Row],[BB rabat]])/100</f>
        <v>5.8373999999999997</v>
      </c>
      <c r="J3812" s="2">
        <f>Table_ExternalData_15[[#This Row],[BB cena]]*Table_ExternalData_15[[#Headers],[1,22]]</f>
        <v>7.1216279999999994</v>
      </c>
      <c r="K3812" s="2">
        <f>Table_ExternalData_15[[#This Row],[Price]]*Table_ExternalData_15[[#Headers],[1,22]]</f>
        <v>7.5762</v>
      </c>
      <c r="L3812" s="7">
        <f>IF(G3812="White Shark",E3812*0.5,IF(G3812="Sbox",E3812*0.5,IF(G3812="Tenda",E3812*0.5,E3812*0.2)))/100</f>
        <v>0.06</v>
      </c>
      <c r="M3812" s="2">
        <f>Table_ExternalData_15[[#This Row],[Price]]-Table_ExternalData_15[[#This Row],[Price]]*Table_ExternalData_15[[#This Row],[extra popust]]</f>
        <v>5.8373999999999997</v>
      </c>
      <c r="N3812" s="2">
        <f>IF(M3812&lt;I3812,M3812,I3812)</f>
        <v>5.8373999999999997</v>
      </c>
      <c r="O3812" s="12" t="str">
        <f>IF(N3812&lt;I3812,$U$1," ")</f>
        <v xml:space="preserve"> </v>
      </c>
      <c r="P3812" s="12" t="str">
        <f>IFERROR((O3812+30)," ")</f>
        <v xml:space="preserve"> </v>
      </c>
      <c r="Q3812" s="2">
        <f ca="1">IF(O3812=$U$1,N3812,"0")*1.22</f>
        <v>0</v>
      </c>
    </row>
    <row r="3813" spans="1:17" x14ac:dyDescent="0.25">
      <c r="A3813" t="s">
        <v>2699</v>
      </c>
      <c r="B3813" t="s">
        <v>2698</v>
      </c>
      <c r="C3813">
        <v>8741</v>
      </c>
      <c r="D3813">
        <v>6.21</v>
      </c>
      <c r="E3813">
        <f>IFERROR(VLOOKUP(Table_ExternalData_15[[#This Row],[Id]],Rabati!B:C,2,0),0)</f>
        <v>30</v>
      </c>
      <c r="F3813">
        <v>175</v>
      </c>
      <c r="G3813" t="str">
        <f>VLOOKUP(Table_ExternalData_15[[#This Row],[Id]],'Blagovna izdelek'!A:C,3,0)</f>
        <v>Digitus</v>
      </c>
      <c r="H3813">
        <f>Table_ExternalData_15[[#This Row],[Rabat]]*0.2</f>
        <v>6</v>
      </c>
      <c r="I3813" s="2">
        <f>Table_ExternalData_15[[#This Row],[Price]]-(Table_ExternalData_15[[#This Row],[Price]]*Table_ExternalData_15[[#This Row],[BB rabat]])/100</f>
        <v>5.8373999999999997</v>
      </c>
      <c r="J3813" s="2">
        <f>Table_ExternalData_15[[#This Row],[BB cena]]*Table_ExternalData_15[[#Headers],[1,22]]</f>
        <v>7.1216279999999994</v>
      </c>
      <c r="K3813" s="2">
        <f>Table_ExternalData_15[[#This Row],[Price]]*Table_ExternalData_15[[#Headers],[1,22]]</f>
        <v>7.5762</v>
      </c>
      <c r="L3813" s="7">
        <f>IF(G3813="White Shark",E3813*0.5,IF(G3813="Sbox",E3813*0.5,IF(G3813="Tenda",E3813*0.5,E3813*0.2)))/100</f>
        <v>0.06</v>
      </c>
      <c r="M3813" s="2">
        <f>Table_ExternalData_15[[#This Row],[Price]]-Table_ExternalData_15[[#This Row],[Price]]*Table_ExternalData_15[[#This Row],[extra popust]]</f>
        <v>5.8373999999999997</v>
      </c>
      <c r="N3813" s="2">
        <f>IF(M3813&lt;I3813,M3813,I3813)</f>
        <v>5.8373999999999997</v>
      </c>
      <c r="O3813" s="12" t="str">
        <f>IF(N3813&lt;I3813,$U$1," ")</f>
        <v xml:space="preserve"> </v>
      </c>
      <c r="P3813" s="12" t="str">
        <f>IFERROR((O3813+30)," ")</f>
        <v xml:space="preserve"> </v>
      </c>
      <c r="Q3813" s="2">
        <f ca="1">IF(O3813=$U$1,N3813,"0")*1.22</f>
        <v>0</v>
      </c>
    </row>
    <row r="3814" spans="1:17" x14ac:dyDescent="0.25">
      <c r="A3814" t="s">
        <v>2701</v>
      </c>
      <c r="B3814" t="s">
        <v>2700</v>
      </c>
      <c r="C3814">
        <v>8742</v>
      </c>
      <c r="D3814">
        <v>6.21</v>
      </c>
      <c r="E3814">
        <f>IFERROR(VLOOKUP(Table_ExternalData_15[[#This Row],[Id]],Rabati!B:C,2,0),0)</f>
        <v>30</v>
      </c>
      <c r="F3814">
        <v>45</v>
      </c>
      <c r="G3814" t="str">
        <f>VLOOKUP(Table_ExternalData_15[[#This Row],[Id]],'Blagovna izdelek'!A:C,3,0)</f>
        <v>Digitus</v>
      </c>
      <c r="H3814">
        <f>Table_ExternalData_15[[#This Row],[Rabat]]*0.2</f>
        <v>6</v>
      </c>
      <c r="I3814" s="2">
        <f>Table_ExternalData_15[[#This Row],[Price]]-(Table_ExternalData_15[[#This Row],[Price]]*Table_ExternalData_15[[#This Row],[BB rabat]])/100</f>
        <v>5.8373999999999997</v>
      </c>
      <c r="J3814" s="2">
        <f>Table_ExternalData_15[[#This Row],[BB cena]]*Table_ExternalData_15[[#Headers],[1,22]]</f>
        <v>7.1216279999999994</v>
      </c>
      <c r="K3814" s="2">
        <f>Table_ExternalData_15[[#This Row],[Price]]*Table_ExternalData_15[[#Headers],[1,22]]</f>
        <v>7.5762</v>
      </c>
      <c r="L3814" s="7">
        <f>IF(G3814="White Shark",E3814*0.5,IF(G3814="Sbox",E3814*0.5,IF(G3814="Tenda",E3814*0.5,E3814*0.2)))/100</f>
        <v>0.06</v>
      </c>
      <c r="M3814" s="2">
        <f>Table_ExternalData_15[[#This Row],[Price]]-Table_ExternalData_15[[#This Row],[Price]]*Table_ExternalData_15[[#This Row],[extra popust]]</f>
        <v>5.8373999999999997</v>
      </c>
      <c r="N3814" s="2">
        <f>IF(M3814&lt;I3814,M3814,I3814)</f>
        <v>5.8373999999999997</v>
      </c>
      <c r="O3814" s="12" t="str">
        <f>IF(N3814&lt;I3814,$U$1," ")</f>
        <v xml:space="preserve"> </v>
      </c>
      <c r="P3814" s="12" t="str">
        <f>IFERROR((O3814+30)," ")</f>
        <v xml:space="preserve"> </v>
      </c>
      <c r="Q3814" s="2">
        <f ca="1">IF(O3814=$U$1,N3814,"0")*1.22</f>
        <v>0</v>
      </c>
    </row>
    <row r="3815" spans="1:17" x14ac:dyDescent="0.25">
      <c r="A3815" t="s">
        <v>2703</v>
      </c>
      <c r="B3815" t="s">
        <v>2702</v>
      </c>
      <c r="C3815">
        <v>8743</v>
      </c>
      <c r="D3815">
        <v>6.21</v>
      </c>
      <c r="E3815">
        <f>IFERROR(VLOOKUP(Table_ExternalData_15[[#This Row],[Id]],Rabati!B:C,2,0),0)</f>
        <v>30</v>
      </c>
      <c r="F3815">
        <v>17</v>
      </c>
      <c r="G3815" t="str">
        <f>VLOOKUP(Table_ExternalData_15[[#This Row],[Id]],'Blagovna izdelek'!A:C,3,0)</f>
        <v>Digitus</v>
      </c>
      <c r="H3815">
        <f>Table_ExternalData_15[[#This Row],[Rabat]]*0.2</f>
        <v>6</v>
      </c>
      <c r="I3815" s="2">
        <f>Table_ExternalData_15[[#This Row],[Price]]-(Table_ExternalData_15[[#This Row],[Price]]*Table_ExternalData_15[[#This Row],[BB rabat]])/100</f>
        <v>5.8373999999999997</v>
      </c>
      <c r="J3815" s="2">
        <f>Table_ExternalData_15[[#This Row],[BB cena]]*Table_ExternalData_15[[#Headers],[1,22]]</f>
        <v>7.1216279999999994</v>
      </c>
      <c r="K3815" s="2">
        <f>Table_ExternalData_15[[#This Row],[Price]]*Table_ExternalData_15[[#Headers],[1,22]]</f>
        <v>7.5762</v>
      </c>
      <c r="L3815" s="7">
        <f>IF(G3815="White Shark",E3815*0.5,IF(G3815="Sbox",E3815*0.5,IF(G3815="Tenda",E3815*0.5,E3815*0.2)))/100</f>
        <v>0.06</v>
      </c>
      <c r="M3815" s="2">
        <f>Table_ExternalData_15[[#This Row],[Price]]-Table_ExternalData_15[[#This Row],[Price]]*Table_ExternalData_15[[#This Row],[extra popust]]</f>
        <v>5.8373999999999997</v>
      </c>
      <c r="N3815" s="2">
        <f>IF(M3815&lt;I3815,M3815,I3815)</f>
        <v>5.8373999999999997</v>
      </c>
      <c r="O3815" s="12" t="str">
        <f>IF(N3815&lt;I3815,$U$1," ")</f>
        <v xml:space="preserve"> </v>
      </c>
      <c r="P3815" s="12" t="str">
        <f>IFERROR((O3815+30)," ")</f>
        <v xml:space="preserve"> </v>
      </c>
      <c r="Q3815" s="2">
        <f ca="1">IF(O3815=$U$1,N3815,"0")*1.22</f>
        <v>0</v>
      </c>
    </row>
    <row r="3816" spans="1:17" x14ac:dyDescent="0.25">
      <c r="A3816" t="s">
        <v>2705</v>
      </c>
      <c r="B3816" t="s">
        <v>2704</v>
      </c>
      <c r="C3816">
        <v>8744</v>
      </c>
      <c r="D3816">
        <v>6.21</v>
      </c>
      <c r="E3816">
        <f>IFERROR(VLOOKUP(Table_ExternalData_15[[#This Row],[Id]],Rabati!B:C,2,0),0)</f>
        <v>30</v>
      </c>
      <c r="F3816">
        <v>26</v>
      </c>
      <c r="G3816" t="str">
        <f>VLOOKUP(Table_ExternalData_15[[#This Row],[Id]],'Blagovna izdelek'!A:C,3,0)</f>
        <v>Digitus</v>
      </c>
      <c r="H3816">
        <f>Table_ExternalData_15[[#This Row],[Rabat]]*0.2</f>
        <v>6</v>
      </c>
      <c r="I3816" s="2">
        <f>Table_ExternalData_15[[#This Row],[Price]]-(Table_ExternalData_15[[#This Row],[Price]]*Table_ExternalData_15[[#This Row],[BB rabat]])/100</f>
        <v>5.8373999999999997</v>
      </c>
      <c r="J3816" s="2">
        <f>Table_ExternalData_15[[#This Row],[BB cena]]*Table_ExternalData_15[[#Headers],[1,22]]</f>
        <v>7.1216279999999994</v>
      </c>
      <c r="K3816" s="2">
        <f>Table_ExternalData_15[[#This Row],[Price]]*Table_ExternalData_15[[#Headers],[1,22]]</f>
        <v>7.5762</v>
      </c>
      <c r="L3816" s="7">
        <f>IF(G3816="White Shark",E3816*0.5,IF(G3816="Sbox",E3816*0.5,IF(G3816="Tenda",E3816*0.5,E3816*0.2)))/100</f>
        <v>0.06</v>
      </c>
      <c r="M3816" s="2">
        <f>Table_ExternalData_15[[#This Row],[Price]]-Table_ExternalData_15[[#This Row],[Price]]*Table_ExternalData_15[[#This Row],[extra popust]]</f>
        <v>5.8373999999999997</v>
      </c>
      <c r="N3816" s="2">
        <f>IF(M3816&lt;I3816,M3816,I3816)</f>
        <v>5.8373999999999997</v>
      </c>
      <c r="O3816" s="12" t="str">
        <f>IF(N3816&lt;I3816,$U$1," ")</f>
        <v xml:space="preserve"> </v>
      </c>
      <c r="P3816" s="12" t="str">
        <f>IFERROR((O3816+30)," ")</f>
        <v xml:space="preserve"> </v>
      </c>
      <c r="Q3816" s="2">
        <f ca="1">IF(O3816=$U$1,N3816,"0")*1.22</f>
        <v>0</v>
      </c>
    </row>
    <row r="3817" spans="1:17" x14ac:dyDescent="0.25">
      <c r="A3817" t="s">
        <v>2707</v>
      </c>
      <c r="B3817" t="s">
        <v>2706</v>
      </c>
      <c r="C3817">
        <v>8745</v>
      </c>
      <c r="D3817">
        <v>6.21</v>
      </c>
      <c r="E3817">
        <f>IFERROR(VLOOKUP(Table_ExternalData_15[[#This Row],[Id]],Rabati!B:C,2,0),0)</f>
        <v>30</v>
      </c>
      <c r="F3817">
        <v>45</v>
      </c>
      <c r="G3817" t="str">
        <f>VLOOKUP(Table_ExternalData_15[[#This Row],[Id]],'Blagovna izdelek'!A:C,3,0)</f>
        <v>Digitus</v>
      </c>
      <c r="H3817">
        <f>Table_ExternalData_15[[#This Row],[Rabat]]*0.2</f>
        <v>6</v>
      </c>
      <c r="I3817" s="2">
        <f>Table_ExternalData_15[[#This Row],[Price]]-(Table_ExternalData_15[[#This Row],[Price]]*Table_ExternalData_15[[#This Row],[BB rabat]])/100</f>
        <v>5.8373999999999997</v>
      </c>
      <c r="J3817" s="2">
        <f>Table_ExternalData_15[[#This Row],[BB cena]]*Table_ExternalData_15[[#Headers],[1,22]]</f>
        <v>7.1216279999999994</v>
      </c>
      <c r="K3817" s="2">
        <f>Table_ExternalData_15[[#This Row],[Price]]*Table_ExternalData_15[[#Headers],[1,22]]</f>
        <v>7.5762</v>
      </c>
      <c r="L3817" s="7">
        <f>IF(G3817="White Shark",E3817*0.5,IF(G3817="Sbox",E3817*0.5,IF(G3817="Tenda",E3817*0.5,E3817*0.2)))/100</f>
        <v>0.06</v>
      </c>
      <c r="M3817" s="2">
        <f>Table_ExternalData_15[[#This Row],[Price]]-Table_ExternalData_15[[#This Row],[Price]]*Table_ExternalData_15[[#This Row],[extra popust]]</f>
        <v>5.8373999999999997</v>
      </c>
      <c r="N3817" s="2">
        <f>IF(M3817&lt;I3817,M3817,I3817)</f>
        <v>5.8373999999999997</v>
      </c>
      <c r="O3817" s="12" t="str">
        <f>IF(N3817&lt;I3817,$U$1," ")</f>
        <v xml:space="preserve"> </v>
      </c>
      <c r="P3817" s="12" t="str">
        <f>IFERROR((O3817+30)," ")</f>
        <v xml:space="preserve"> </v>
      </c>
      <c r="Q3817" s="2">
        <f ca="1">IF(O3817=$U$1,N3817,"0")*1.22</f>
        <v>0</v>
      </c>
    </row>
    <row r="3818" spans="1:17" x14ac:dyDescent="0.25">
      <c r="A3818" t="s">
        <v>2709</v>
      </c>
      <c r="B3818" t="s">
        <v>2708</v>
      </c>
      <c r="C3818">
        <v>8747</v>
      </c>
      <c r="D3818">
        <v>7.48</v>
      </c>
      <c r="E3818">
        <f>IFERROR(VLOOKUP(Table_ExternalData_15[[#This Row],[Id]],Rabati!B:C,2,0),0)</f>
        <v>30</v>
      </c>
      <c r="F3818">
        <v>113</v>
      </c>
      <c r="G3818" t="str">
        <f>VLOOKUP(Table_ExternalData_15[[#This Row],[Id]],'Blagovna izdelek'!A:C,3,0)</f>
        <v>Digitus</v>
      </c>
      <c r="H3818">
        <f>Table_ExternalData_15[[#This Row],[Rabat]]*0.2</f>
        <v>6</v>
      </c>
      <c r="I3818" s="2">
        <f>Table_ExternalData_15[[#This Row],[Price]]-(Table_ExternalData_15[[#This Row],[Price]]*Table_ExternalData_15[[#This Row],[BB rabat]])/100</f>
        <v>7.0312000000000001</v>
      </c>
      <c r="J3818" s="2">
        <f>Table_ExternalData_15[[#This Row],[BB cena]]*Table_ExternalData_15[[#Headers],[1,22]]</f>
        <v>8.5780639999999995</v>
      </c>
      <c r="K3818" s="2">
        <f>Table_ExternalData_15[[#This Row],[Price]]*Table_ExternalData_15[[#Headers],[1,22]]</f>
        <v>9.1256000000000004</v>
      </c>
      <c r="L3818" s="7">
        <f>IF(G3818="White Shark",E3818*0.5,IF(G3818="Sbox",E3818*0.5,IF(G3818="Tenda",E3818*0.5,E3818*0.2)))/100</f>
        <v>0.06</v>
      </c>
      <c r="M3818" s="2">
        <f>Table_ExternalData_15[[#This Row],[Price]]-Table_ExternalData_15[[#This Row],[Price]]*Table_ExternalData_15[[#This Row],[extra popust]]</f>
        <v>7.0312000000000001</v>
      </c>
      <c r="N3818" s="2">
        <f>IF(M3818&lt;I3818,M3818,I3818)</f>
        <v>7.0312000000000001</v>
      </c>
      <c r="O3818" s="12" t="str">
        <f>IF(N3818&lt;I3818,$U$1," ")</f>
        <v xml:space="preserve"> </v>
      </c>
      <c r="P3818" s="12" t="str">
        <f>IFERROR((O3818+30)," ")</f>
        <v xml:space="preserve"> </v>
      </c>
      <c r="Q3818" s="2">
        <f ca="1">IF(O3818=$U$1,N3818,"0")*1.22</f>
        <v>0</v>
      </c>
    </row>
    <row r="3819" spans="1:17" x14ac:dyDescent="0.25">
      <c r="A3819" t="s">
        <v>2711</v>
      </c>
      <c r="B3819" t="s">
        <v>2710</v>
      </c>
      <c r="C3819">
        <v>8748</v>
      </c>
      <c r="D3819">
        <v>7.48</v>
      </c>
      <c r="E3819">
        <f>IFERROR(VLOOKUP(Table_ExternalData_15[[#This Row],[Id]],Rabati!B:C,2,0),0)</f>
        <v>30</v>
      </c>
      <c r="F3819">
        <v>0</v>
      </c>
      <c r="G3819" t="str">
        <f>VLOOKUP(Table_ExternalData_15[[#This Row],[Id]],'Blagovna izdelek'!A:C,3,0)</f>
        <v>Digitus</v>
      </c>
      <c r="H3819">
        <f>Table_ExternalData_15[[#This Row],[Rabat]]*0.2</f>
        <v>6</v>
      </c>
      <c r="I3819" s="2">
        <f>Table_ExternalData_15[[#This Row],[Price]]-(Table_ExternalData_15[[#This Row],[Price]]*Table_ExternalData_15[[#This Row],[BB rabat]])/100</f>
        <v>7.0312000000000001</v>
      </c>
      <c r="J3819" s="2">
        <f>Table_ExternalData_15[[#This Row],[BB cena]]*Table_ExternalData_15[[#Headers],[1,22]]</f>
        <v>8.5780639999999995</v>
      </c>
      <c r="K3819" s="2">
        <f>Table_ExternalData_15[[#This Row],[Price]]*Table_ExternalData_15[[#Headers],[1,22]]</f>
        <v>9.1256000000000004</v>
      </c>
      <c r="L3819" s="7">
        <f>IF(G3819="White Shark",E3819*0.5,IF(G3819="Sbox",E3819*0.5,IF(G3819="Tenda",E3819*0.5,E3819*0.2)))/100</f>
        <v>0.06</v>
      </c>
      <c r="M3819" s="2">
        <f>Table_ExternalData_15[[#This Row],[Price]]-Table_ExternalData_15[[#This Row],[Price]]*Table_ExternalData_15[[#This Row],[extra popust]]</f>
        <v>7.0312000000000001</v>
      </c>
      <c r="N3819" s="2">
        <f>IF(M3819&lt;I3819,M3819,I3819)</f>
        <v>7.0312000000000001</v>
      </c>
      <c r="O3819" s="12" t="str">
        <f>IF(N3819&lt;I3819,$U$1," ")</f>
        <v xml:space="preserve"> </v>
      </c>
      <c r="P3819" s="12" t="str">
        <f>IFERROR((O3819+30)," ")</f>
        <v xml:space="preserve"> </v>
      </c>
      <c r="Q3819" s="2">
        <f ca="1">IF(O3819=$U$1,N3819,"0")*1.22</f>
        <v>0</v>
      </c>
    </row>
    <row r="3820" spans="1:17" x14ac:dyDescent="0.25">
      <c r="A3820" t="s">
        <v>2713</v>
      </c>
      <c r="B3820" t="s">
        <v>2712</v>
      </c>
      <c r="C3820">
        <v>8750</v>
      </c>
      <c r="D3820">
        <v>7.48</v>
      </c>
      <c r="E3820">
        <f>IFERROR(VLOOKUP(Table_ExternalData_15[[#This Row],[Id]],Rabati!B:C,2,0),0)</f>
        <v>30</v>
      </c>
      <c r="F3820">
        <v>0</v>
      </c>
      <c r="G3820" t="str">
        <f>VLOOKUP(Table_ExternalData_15[[#This Row],[Id]],'Blagovna izdelek'!A:C,3,0)</f>
        <v>Digitus</v>
      </c>
      <c r="H3820">
        <f>Table_ExternalData_15[[#This Row],[Rabat]]*0.2</f>
        <v>6</v>
      </c>
      <c r="I3820" s="2">
        <f>Table_ExternalData_15[[#This Row],[Price]]-(Table_ExternalData_15[[#This Row],[Price]]*Table_ExternalData_15[[#This Row],[BB rabat]])/100</f>
        <v>7.0312000000000001</v>
      </c>
      <c r="J3820" s="2">
        <f>Table_ExternalData_15[[#This Row],[BB cena]]*Table_ExternalData_15[[#Headers],[1,22]]</f>
        <v>8.5780639999999995</v>
      </c>
      <c r="K3820" s="2">
        <f>Table_ExternalData_15[[#This Row],[Price]]*Table_ExternalData_15[[#Headers],[1,22]]</f>
        <v>9.1256000000000004</v>
      </c>
      <c r="L3820" s="7">
        <f>IF(G3820="White Shark",E3820*0.5,IF(G3820="Sbox",E3820*0.5,IF(G3820="Tenda",E3820*0.5,E3820*0.2)))/100</f>
        <v>0.06</v>
      </c>
      <c r="M3820" s="2">
        <f>Table_ExternalData_15[[#This Row],[Price]]-Table_ExternalData_15[[#This Row],[Price]]*Table_ExternalData_15[[#This Row],[extra popust]]</f>
        <v>7.0312000000000001</v>
      </c>
      <c r="N3820" s="2">
        <f>IF(M3820&lt;I3820,M3820,I3820)</f>
        <v>7.0312000000000001</v>
      </c>
      <c r="O3820" s="12" t="str">
        <f>IF(N3820&lt;I3820,$U$1," ")</f>
        <v xml:space="preserve"> </v>
      </c>
      <c r="P3820" s="12" t="str">
        <f>IFERROR((O3820+30)," ")</f>
        <v xml:space="preserve"> </v>
      </c>
      <c r="Q3820" s="2">
        <f ca="1">IF(O3820=$U$1,N3820,"0")*1.22</f>
        <v>0</v>
      </c>
    </row>
    <row r="3821" spans="1:17" x14ac:dyDescent="0.25">
      <c r="A3821" t="s">
        <v>2715</v>
      </c>
      <c r="B3821" t="s">
        <v>2714</v>
      </c>
      <c r="C3821">
        <v>8751</v>
      </c>
      <c r="D3821">
        <v>7.48</v>
      </c>
      <c r="E3821">
        <f>IFERROR(VLOOKUP(Table_ExternalData_15[[#This Row],[Id]],Rabati!B:C,2,0),0)</f>
        <v>30</v>
      </c>
      <c r="F3821">
        <v>264</v>
      </c>
      <c r="G3821" t="str">
        <f>VLOOKUP(Table_ExternalData_15[[#This Row],[Id]],'Blagovna izdelek'!A:C,3,0)</f>
        <v>Digitus</v>
      </c>
      <c r="H3821">
        <f>Table_ExternalData_15[[#This Row],[Rabat]]*0.2</f>
        <v>6</v>
      </c>
      <c r="I3821" s="2">
        <f>Table_ExternalData_15[[#This Row],[Price]]-(Table_ExternalData_15[[#This Row],[Price]]*Table_ExternalData_15[[#This Row],[BB rabat]])/100</f>
        <v>7.0312000000000001</v>
      </c>
      <c r="J3821" s="2">
        <f>Table_ExternalData_15[[#This Row],[BB cena]]*Table_ExternalData_15[[#Headers],[1,22]]</f>
        <v>8.5780639999999995</v>
      </c>
      <c r="K3821" s="2">
        <f>Table_ExternalData_15[[#This Row],[Price]]*Table_ExternalData_15[[#Headers],[1,22]]</f>
        <v>9.1256000000000004</v>
      </c>
      <c r="L3821" s="7">
        <f>IF(G3821="White Shark",E3821*0.5,IF(G3821="Sbox",E3821*0.5,IF(G3821="Tenda",E3821*0.5,E3821*0.2)))/100</f>
        <v>0.06</v>
      </c>
      <c r="M3821" s="2">
        <f>Table_ExternalData_15[[#This Row],[Price]]-Table_ExternalData_15[[#This Row],[Price]]*Table_ExternalData_15[[#This Row],[extra popust]]</f>
        <v>7.0312000000000001</v>
      </c>
      <c r="N3821" s="2">
        <f>IF(M3821&lt;I3821,M3821,I3821)</f>
        <v>7.0312000000000001</v>
      </c>
      <c r="O3821" s="12" t="str">
        <f>IF(N3821&lt;I3821,$U$1," ")</f>
        <v xml:space="preserve"> </v>
      </c>
      <c r="P3821" s="12" t="str">
        <f>IFERROR((O3821+30)," ")</f>
        <v xml:space="preserve"> </v>
      </c>
      <c r="Q3821" s="2">
        <f ca="1">IF(O3821=$U$1,N3821,"0")*1.22</f>
        <v>0</v>
      </c>
    </row>
    <row r="3822" spans="1:17" x14ac:dyDescent="0.25">
      <c r="A3822" t="s">
        <v>2717</v>
      </c>
      <c r="B3822" t="s">
        <v>2716</v>
      </c>
      <c r="C3822">
        <v>8752</v>
      </c>
      <c r="D3822">
        <v>6.5</v>
      </c>
      <c r="E3822">
        <f>IFERROR(VLOOKUP(Table_ExternalData_15[[#This Row],[Id]],Rabati!B:C,2,0),0)</f>
        <v>30</v>
      </c>
      <c r="F3822">
        <v>0</v>
      </c>
      <c r="G3822" t="str">
        <f>VLOOKUP(Table_ExternalData_15[[#This Row],[Id]],'Blagovna izdelek'!A:C,3,0)</f>
        <v>Digitus</v>
      </c>
      <c r="H3822">
        <f>Table_ExternalData_15[[#This Row],[Rabat]]*0.2</f>
        <v>6</v>
      </c>
      <c r="I3822" s="2">
        <f>Table_ExternalData_15[[#This Row],[Price]]-(Table_ExternalData_15[[#This Row],[Price]]*Table_ExternalData_15[[#This Row],[BB rabat]])/100</f>
        <v>6.11</v>
      </c>
      <c r="J3822" s="2">
        <f>Table_ExternalData_15[[#This Row],[BB cena]]*Table_ExternalData_15[[#Headers],[1,22]]</f>
        <v>7.4542000000000002</v>
      </c>
      <c r="K3822" s="2">
        <f>Table_ExternalData_15[[#This Row],[Price]]*Table_ExternalData_15[[#Headers],[1,22]]</f>
        <v>7.93</v>
      </c>
      <c r="L3822" s="7">
        <f>IF(G3822="White Shark",E3822*0.5,IF(G3822="Sbox",E3822*0.5,IF(G3822="Tenda",E3822*0.5,E3822*0.2)))/100</f>
        <v>0.06</v>
      </c>
      <c r="M3822" s="2">
        <f>Table_ExternalData_15[[#This Row],[Price]]-Table_ExternalData_15[[#This Row],[Price]]*Table_ExternalData_15[[#This Row],[extra popust]]</f>
        <v>6.11</v>
      </c>
      <c r="N3822" s="2">
        <f>IF(M3822&lt;I3822,M3822,I3822)</f>
        <v>6.11</v>
      </c>
      <c r="O3822" s="12" t="str">
        <f>IF(N3822&lt;I3822,$U$1," ")</f>
        <v xml:space="preserve"> </v>
      </c>
      <c r="P3822" s="12" t="str">
        <f>IFERROR((O3822+30)," ")</f>
        <v xml:space="preserve"> </v>
      </c>
      <c r="Q3822" s="2">
        <f ca="1">IF(O3822=$U$1,N3822,"0")*1.22</f>
        <v>0</v>
      </c>
    </row>
    <row r="3823" spans="1:17" x14ac:dyDescent="0.25">
      <c r="A3823" t="s">
        <v>2719</v>
      </c>
      <c r="B3823" t="s">
        <v>2718</v>
      </c>
      <c r="C3823">
        <v>8753</v>
      </c>
      <c r="D3823">
        <v>11.04</v>
      </c>
      <c r="E3823">
        <f>IFERROR(VLOOKUP(Table_ExternalData_15[[#This Row],[Id]],Rabati!B:C,2,0),0)</f>
        <v>30</v>
      </c>
      <c r="F3823">
        <v>238</v>
      </c>
      <c r="G3823" t="str">
        <f>VLOOKUP(Table_ExternalData_15[[#This Row],[Id]],'Blagovna izdelek'!A:C,3,0)</f>
        <v>Digitus</v>
      </c>
      <c r="H3823">
        <f>Table_ExternalData_15[[#This Row],[Rabat]]*0.2</f>
        <v>6</v>
      </c>
      <c r="I3823" s="2">
        <f>Table_ExternalData_15[[#This Row],[Price]]-(Table_ExternalData_15[[#This Row],[Price]]*Table_ExternalData_15[[#This Row],[BB rabat]])/100</f>
        <v>10.377599999999999</v>
      </c>
      <c r="J3823" s="2">
        <f>Table_ExternalData_15[[#This Row],[BB cena]]*Table_ExternalData_15[[#Headers],[1,22]]</f>
        <v>12.660671999999998</v>
      </c>
      <c r="K3823" s="2">
        <f>Table_ExternalData_15[[#This Row],[Price]]*Table_ExternalData_15[[#Headers],[1,22]]</f>
        <v>13.468799999999998</v>
      </c>
      <c r="L3823" s="7">
        <f>IF(G3823="White Shark",E3823*0.5,IF(G3823="Sbox",E3823*0.5,IF(G3823="Tenda",E3823*0.5,E3823*0.2)))/100</f>
        <v>0.06</v>
      </c>
      <c r="M3823" s="2">
        <f>Table_ExternalData_15[[#This Row],[Price]]-Table_ExternalData_15[[#This Row],[Price]]*Table_ExternalData_15[[#This Row],[extra popust]]</f>
        <v>10.377599999999999</v>
      </c>
      <c r="N3823" s="2">
        <f>IF(M3823&lt;I3823,M3823,I3823)</f>
        <v>10.377599999999999</v>
      </c>
      <c r="O3823" s="12" t="str">
        <f>IF(N3823&lt;I3823,$U$1," ")</f>
        <v xml:space="preserve"> </v>
      </c>
      <c r="P3823" s="12" t="str">
        <f>IFERROR((O3823+30)," ")</f>
        <v xml:space="preserve"> </v>
      </c>
      <c r="Q3823" s="2">
        <f ca="1">IF(O3823=$U$1,N3823,"0")*1.22</f>
        <v>0</v>
      </c>
    </row>
    <row r="3824" spans="1:17" x14ac:dyDescent="0.25">
      <c r="A3824" t="s">
        <v>2721</v>
      </c>
      <c r="B3824" t="s">
        <v>2720</v>
      </c>
      <c r="C3824">
        <v>8754</v>
      </c>
      <c r="D3824">
        <v>11.04</v>
      </c>
      <c r="E3824">
        <f>IFERROR(VLOOKUP(Table_ExternalData_15[[#This Row],[Id]],Rabati!B:C,2,0),0)</f>
        <v>30</v>
      </c>
      <c r="F3824">
        <v>164</v>
      </c>
      <c r="G3824" t="str">
        <f>VLOOKUP(Table_ExternalData_15[[#This Row],[Id]],'Blagovna izdelek'!A:C,3,0)</f>
        <v>Digitus</v>
      </c>
      <c r="H3824">
        <f>Table_ExternalData_15[[#This Row],[Rabat]]*0.2</f>
        <v>6</v>
      </c>
      <c r="I3824" s="2">
        <f>Table_ExternalData_15[[#This Row],[Price]]-(Table_ExternalData_15[[#This Row],[Price]]*Table_ExternalData_15[[#This Row],[BB rabat]])/100</f>
        <v>10.377599999999999</v>
      </c>
      <c r="J3824" s="2">
        <f>Table_ExternalData_15[[#This Row],[BB cena]]*Table_ExternalData_15[[#Headers],[1,22]]</f>
        <v>12.660671999999998</v>
      </c>
      <c r="K3824" s="2">
        <f>Table_ExternalData_15[[#This Row],[Price]]*Table_ExternalData_15[[#Headers],[1,22]]</f>
        <v>13.468799999999998</v>
      </c>
      <c r="L3824" s="7">
        <f>IF(G3824="White Shark",E3824*0.5,IF(G3824="Sbox",E3824*0.5,IF(G3824="Tenda",E3824*0.5,E3824*0.2)))/100</f>
        <v>0.06</v>
      </c>
      <c r="M3824" s="2">
        <f>Table_ExternalData_15[[#This Row],[Price]]-Table_ExternalData_15[[#This Row],[Price]]*Table_ExternalData_15[[#This Row],[extra popust]]</f>
        <v>10.377599999999999</v>
      </c>
      <c r="N3824" s="2">
        <f>IF(M3824&lt;I3824,M3824,I3824)</f>
        <v>10.377599999999999</v>
      </c>
      <c r="O3824" s="12" t="str">
        <f>IF(N3824&lt;I3824,$U$1," ")</f>
        <v xml:space="preserve"> </v>
      </c>
      <c r="P3824" s="12" t="str">
        <f>IFERROR((O3824+30)," ")</f>
        <v xml:space="preserve"> </v>
      </c>
      <c r="Q3824" s="2">
        <f ca="1">IF(O3824=$U$1,N3824,"0")*1.22</f>
        <v>0</v>
      </c>
    </row>
    <row r="3825" spans="1:17" x14ac:dyDescent="0.25">
      <c r="A3825" t="s">
        <v>2723</v>
      </c>
      <c r="B3825" t="s">
        <v>2722</v>
      </c>
      <c r="C3825">
        <v>8755</v>
      </c>
      <c r="D3825">
        <v>11.04</v>
      </c>
      <c r="E3825">
        <f>IFERROR(VLOOKUP(Table_ExternalData_15[[#This Row],[Id]],Rabati!B:C,2,0),0)</f>
        <v>30</v>
      </c>
      <c r="F3825">
        <v>3</v>
      </c>
      <c r="G3825" t="str">
        <f>VLOOKUP(Table_ExternalData_15[[#This Row],[Id]],'Blagovna izdelek'!A:C,3,0)</f>
        <v>Digitus</v>
      </c>
      <c r="H3825">
        <f>Table_ExternalData_15[[#This Row],[Rabat]]*0.2</f>
        <v>6</v>
      </c>
      <c r="I3825" s="2">
        <f>Table_ExternalData_15[[#This Row],[Price]]-(Table_ExternalData_15[[#This Row],[Price]]*Table_ExternalData_15[[#This Row],[BB rabat]])/100</f>
        <v>10.377599999999999</v>
      </c>
      <c r="J3825" s="2">
        <f>Table_ExternalData_15[[#This Row],[BB cena]]*Table_ExternalData_15[[#Headers],[1,22]]</f>
        <v>12.660671999999998</v>
      </c>
      <c r="K3825" s="2">
        <f>Table_ExternalData_15[[#This Row],[Price]]*Table_ExternalData_15[[#Headers],[1,22]]</f>
        <v>13.468799999999998</v>
      </c>
      <c r="L3825" s="7">
        <f>IF(G3825="White Shark",E3825*0.5,IF(G3825="Sbox",E3825*0.5,IF(G3825="Tenda",E3825*0.5,E3825*0.2)))/100</f>
        <v>0.06</v>
      </c>
      <c r="M3825" s="2">
        <f>Table_ExternalData_15[[#This Row],[Price]]-Table_ExternalData_15[[#This Row],[Price]]*Table_ExternalData_15[[#This Row],[extra popust]]</f>
        <v>10.377599999999999</v>
      </c>
      <c r="N3825" s="2">
        <f>IF(M3825&lt;I3825,M3825,I3825)</f>
        <v>10.377599999999999</v>
      </c>
      <c r="O3825" s="12" t="str">
        <f>IF(N3825&lt;I3825,$U$1," ")</f>
        <v xml:space="preserve"> </v>
      </c>
      <c r="P3825" s="12" t="str">
        <f>IFERROR((O3825+30)," ")</f>
        <v xml:space="preserve"> </v>
      </c>
      <c r="Q3825" s="2">
        <f ca="1">IF(O3825=$U$1,N3825,"0")*1.22</f>
        <v>0</v>
      </c>
    </row>
    <row r="3826" spans="1:17" x14ac:dyDescent="0.25">
      <c r="A3826" t="s">
        <v>2725</v>
      </c>
      <c r="B3826" t="s">
        <v>2724</v>
      </c>
      <c r="C3826">
        <v>8756</v>
      </c>
      <c r="D3826">
        <v>11.04</v>
      </c>
      <c r="E3826">
        <f>IFERROR(VLOOKUP(Table_ExternalData_15[[#This Row],[Id]],Rabati!B:C,2,0),0)</f>
        <v>30</v>
      </c>
      <c r="F3826">
        <v>0</v>
      </c>
      <c r="G3826" t="str">
        <f>VLOOKUP(Table_ExternalData_15[[#This Row],[Id]],'Blagovna izdelek'!A:C,3,0)</f>
        <v>Digitus</v>
      </c>
      <c r="H3826">
        <f>Table_ExternalData_15[[#This Row],[Rabat]]*0.2</f>
        <v>6</v>
      </c>
      <c r="I3826" s="2">
        <f>Table_ExternalData_15[[#This Row],[Price]]-(Table_ExternalData_15[[#This Row],[Price]]*Table_ExternalData_15[[#This Row],[BB rabat]])/100</f>
        <v>10.377599999999999</v>
      </c>
      <c r="J3826" s="2">
        <f>Table_ExternalData_15[[#This Row],[BB cena]]*Table_ExternalData_15[[#Headers],[1,22]]</f>
        <v>12.660671999999998</v>
      </c>
      <c r="K3826" s="2">
        <f>Table_ExternalData_15[[#This Row],[Price]]*Table_ExternalData_15[[#Headers],[1,22]]</f>
        <v>13.468799999999998</v>
      </c>
      <c r="L3826" s="7">
        <f>IF(G3826="White Shark",E3826*0.5,IF(G3826="Sbox",E3826*0.5,IF(G3826="Tenda",E3826*0.5,E3826*0.2)))/100</f>
        <v>0.06</v>
      </c>
      <c r="M3826" s="2">
        <f>Table_ExternalData_15[[#This Row],[Price]]-Table_ExternalData_15[[#This Row],[Price]]*Table_ExternalData_15[[#This Row],[extra popust]]</f>
        <v>10.377599999999999</v>
      </c>
      <c r="N3826" s="2">
        <f>IF(M3826&lt;I3826,M3826,I3826)</f>
        <v>10.377599999999999</v>
      </c>
      <c r="O3826" s="12" t="str">
        <f>IF(N3826&lt;I3826,$U$1," ")</f>
        <v xml:space="preserve"> </v>
      </c>
      <c r="P3826" s="12" t="str">
        <f>IFERROR((O3826+30)," ")</f>
        <v xml:space="preserve"> </v>
      </c>
      <c r="Q3826" s="2">
        <f ca="1">IF(O3826=$U$1,N3826,"0")*1.22</f>
        <v>0</v>
      </c>
    </row>
    <row r="3827" spans="1:17" x14ac:dyDescent="0.25">
      <c r="A3827" t="s">
        <v>2727</v>
      </c>
      <c r="B3827" t="s">
        <v>2726</v>
      </c>
      <c r="C3827">
        <v>8757</v>
      </c>
      <c r="D3827">
        <v>11.04</v>
      </c>
      <c r="E3827">
        <f>IFERROR(VLOOKUP(Table_ExternalData_15[[#This Row],[Id]],Rabati!B:C,2,0),0)</f>
        <v>30</v>
      </c>
      <c r="F3827">
        <v>5</v>
      </c>
      <c r="G3827" t="str">
        <f>VLOOKUP(Table_ExternalData_15[[#This Row],[Id]],'Blagovna izdelek'!A:C,3,0)</f>
        <v>Digitus</v>
      </c>
      <c r="H3827">
        <f>Table_ExternalData_15[[#This Row],[Rabat]]*0.2</f>
        <v>6</v>
      </c>
      <c r="I3827" s="2">
        <f>Table_ExternalData_15[[#This Row],[Price]]-(Table_ExternalData_15[[#This Row],[Price]]*Table_ExternalData_15[[#This Row],[BB rabat]])/100</f>
        <v>10.377599999999999</v>
      </c>
      <c r="J3827" s="2">
        <f>Table_ExternalData_15[[#This Row],[BB cena]]*Table_ExternalData_15[[#Headers],[1,22]]</f>
        <v>12.660671999999998</v>
      </c>
      <c r="K3827" s="2">
        <f>Table_ExternalData_15[[#This Row],[Price]]*Table_ExternalData_15[[#Headers],[1,22]]</f>
        <v>13.468799999999998</v>
      </c>
      <c r="L3827" s="7">
        <f>IF(G3827="White Shark",E3827*0.5,IF(G3827="Sbox",E3827*0.5,IF(G3827="Tenda",E3827*0.5,E3827*0.2)))/100</f>
        <v>0.06</v>
      </c>
      <c r="M3827" s="2">
        <f>Table_ExternalData_15[[#This Row],[Price]]-Table_ExternalData_15[[#This Row],[Price]]*Table_ExternalData_15[[#This Row],[extra popust]]</f>
        <v>10.377599999999999</v>
      </c>
      <c r="N3827" s="2">
        <f>IF(M3827&lt;I3827,M3827,I3827)</f>
        <v>10.377599999999999</v>
      </c>
      <c r="O3827" s="12" t="str">
        <f>IF(N3827&lt;I3827,$U$1," ")</f>
        <v xml:space="preserve"> </v>
      </c>
      <c r="P3827" s="12" t="str">
        <f>IFERROR((O3827+30)," ")</f>
        <v xml:space="preserve"> </v>
      </c>
      <c r="Q3827" s="2">
        <f ca="1">IF(O3827=$U$1,N3827,"0")*1.22</f>
        <v>0</v>
      </c>
    </row>
    <row r="3828" spans="1:17" x14ac:dyDescent="0.25">
      <c r="A3828" t="s">
        <v>2729</v>
      </c>
      <c r="B3828" t="s">
        <v>2728</v>
      </c>
      <c r="C3828">
        <v>8758</v>
      </c>
      <c r="D3828">
        <v>11.04</v>
      </c>
      <c r="E3828">
        <f>IFERROR(VLOOKUP(Table_ExternalData_15[[#This Row],[Id]],Rabati!B:C,2,0),0)</f>
        <v>30</v>
      </c>
      <c r="F3828">
        <v>13</v>
      </c>
      <c r="G3828" t="str">
        <f>VLOOKUP(Table_ExternalData_15[[#This Row],[Id]],'Blagovna izdelek'!A:C,3,0)</f>
        <v>Digitus</v>
      </c>
      <c r="H3828">
        <f>Table_ExternalData_15[[#This Row],[Rabat]]*0.2</f>
        <v>6</v>
      </c>
      <c r="I3828" s="2">
        <f>Table_ExternalData_15[[#This Row],[Price]]-(Table_ExternalData_15[[#This Row],[Price]]*Table_ExternalData_15[[#This Row],[BB rabat]])/100</f>
        <v>10.377599999999999</v>
      </c>
      <c r="J3828" s="2">
        <f>Table_ExternalData_15[[#This Row],[BB cena]]*Table_ExternalData_15[[#Headers],[1,22]]</f>
        <v>12.660671999999998</v>
      </c>
      <c r="K3828" s="2">
        <f>Table_ExternalData_15[[#This Row],[Price]]*Table_ExternalData_15[[#Headers],[1,22]]</f>
        <v>13.468799999999998</v>
      </c>
      <c r="L3828" s="7">
        <f>IF(G3828="White Shark",E3828*0.5,IF(G3828="Sbox",E3828*0.5,IF(G3828="Tenda",E3828*0.5,E3828*0.2)))/100</f>
        <v>0.06</v>
      </c>
      <c r="M3828" s="2">
        <f>Table_ExternalData_15[[#This Row],[Price]]-Table_ExternalData_15[[#This Row],[Price]]*Table_ExternalData_15[[#This Row],[extra popust]]</f>
        <v>10.377599999999999</v>
      </c>
      <c r="N3828" s="2">
        <f>IF(M3828&lt;I3828,M3828,I3828)</f>
        <v>10.377599999999999</v>
      </c>
      <c r="O3828" s="12" t="str">
        <f>IF(N3828&lt;I3828,$U$1," ")</f>
        <v xml:space="preserve"> </v>
      </c>
      <c r="P3828" s="12" t="str">
        <f>IFERROR((O3828+30)," ")</f>
        <v xml:space="preserve"> </v>
      </c>
      <c r="Q3828" s="2">
        <f ca="1">IF(O3828=$U$1,N3828,"0")*1.22</f>
        <v>0</v>
      </c>
    </row>
    <row r="3829" spans="1:17" x14ac:dyDescent="0.25">
      <c r="A3829" t="s">
        <v>2731</v>
      </c>
      <c r="B3829" t="s">
        <v>2730</v>
      </c>
      <c r="C3829">
        <v>8759</v>
      </c>
      <c r="D3829">
        <v>15.47</v>
      </c>
      <c r="E3829">
        <f>IFERROR(VLOOKUP(Table_ExternalData_15[[#This Row],[Id]],Rabati!B:C,2,0),0)</f>
        <v>30</v>
      </c>
      <c r="F3829">
        <v>115</v>
      </c>
      <c r="G3829" t="str">
        <f>VLOOKUP(Table_ExternalData_15[[#This Row],[Id]],'Blagovna izdelek'!A:C,3,0)</f>
        <v>Digitus</v>
      </c>
      <c r="H3829">
        <f>Table_ExternalData_15[[#This Row],[Rabat]]*0.2</f>
        <v>6</v>
      </c>
      <c r="I3829" s="2">
        <f>Table_ExternalData_15[[#This Row],[Price]]-(Table_ExternalData_15[[#This Row],[Price]]*Table_ExternalData_15[[#This Row],[BB rabat]])/100</f>
        <v>14.5418</v>
      </c>
      <c r="J3829" s="2">
        <f>Table_ExternalData_15[[#This Row],[BB cena]]*Table_ExternalData_15[[#Headers],[1,22]]</f>
        <v>17.740995999999999</v>
      </c>
      <c r="K3829" s="2">
        <f>Table_ExternalData_15[[#This Row],[Price]]*Table_ExternalData_15[[#Headers],[1,22]]</f>
        <v>18.8734</v>
      </c>
      <c r="L3829" s="7">
        <f>IF(G3829="White Shark",E3829*0.5,IF(G3829="Sbox",E3829*0.5,IF(G3829="Tenda",E3829*0.5,E3829*0.2)))/100</f>
        <v>0.06</v>
      </c>
      <c r="M3829" s="2">
        <f>Table_ExternalData_15[[#This Row],[Price]]-Table_ExternalData_15[[#This Row],[Price]]*Table_ExternalData_15[[#This Row],[extra popust]]</f>
        <v>14.5418</v>
      </c>
      <c r="N3829" s="2">
        <f>IF(M3829&lt;I3829,M3829,I3829)</f>
        <v>14.5418</v>
      </c>
      <c r="O3829" s="12" t="str">
        <f>IF(N3829&lt;I3829,$U$1," ")</f>
        <v xml:space="preserve"> </v>
      </c>
      <c r="P3829" s="12" t="str">
        <f>IFERROR((O3829+30)," ")</f>
        <v xml:space="preserve"> </v>
      </c>
      <c r="Q3829" s="2">
        <f ca="1">IF(O3829=$U$1,N3829,"0")*1.22</f>
        <v>0</v>
      </c>
    </row>
    <row r="3830" spans="1:17" x14ac:dyDescent="0.25">
      <c r="A3830" t="s">
        <v>2733</v>
      </c>
      <c r="B3830" t="s">
        <v>2732</v>
      </c>
      <c r="C3830">
        <v>8761</v>
      </c>
      <c r="D3830">
        <v>19.98</v>
      </c>
      <c r="E3830">
        <f>IFERROR(VLOOKUP(Table_ExternalData_15[[#This Row],[Id]],Rabati!B:C,2,0),0)</f>
        <v>30</v>
      </c>
      <c r="F3830">
        <v>94</v>
      </c>
      <c r="G3830" t="str">
        <f>VLOOKUP(Table_ExternalData_15[[#This Row],[Id]],'Blagovna izdelek'!A:C,3,0)</f>
        <v>Digitus</v>
      </c>
      <c r="H3830">
        <f>Table_ExternalData_15[[#This Row],[Rabat]]*0.2</f>
        <v>6</v>
      </c>
      <c r="I3830" s="2">
        <f>Table_ExternalData_15[[#This Row],[Price]]-(Table_ExternalData_15[[#This Row],[Price]]*Table_ExternalData_15[[#This Row],[BB rabat]])/100</f>
        <v>18.781200000000002</v>
      </c>
      <c r="J3830" s="2">
        <f>Table_ExternalData_15[[#This Row],[BB cena]]*Table_ExternalData_15[[#Headers],[1,22]]</f>
        <v>22.913064000000002</v>
      </c>
      <c r="K3830" s="2">
        <f>Table_ExternalData_15[[#This Row],[Price]]*Table_ExternalData_15[[#Headers],[1,22]]</f>
        <v>24.375599999999999</v>
      </c>
      <c r="L3830" s="7">
        <f>IF(G3830="White Shark",E3830*0.5,IF(G3830="Sbox",E3830*0.5,IF(G3830="Tenda",E3830*0.5,E3830*0.2)))/100</f>
        <v>0.06</v>
      </c>
      <c r="M3830" s="2">
        <f>Table_ExternalData_15[[#This Row],[Price]]-Table_ExternalData_15[[#This Row],[Price]]*Table_ExternalData_15[[#This Row],[extra popust]]</f>
        <v>18.781200000000002</v>
      </c>
      <c r="N3830" s="2">
        <f>IF(M3830&lt;I3830,M3830,I3830)</f>
        <v>18.781200000000002</v>
      </c>
      <c r="O3830" s="12" t="str">
        <f>IF(N3830&lt;I3830,$U$1," ")</f>
        <v xml:space="preserve"> </v>
      </c>
      <c r="P3830" s="12" t="str">
        <f>IFERROR((O3830+30)," ")</f>
        <v xml:space="preserve"> </v>
      </c>
      <c r="Q3830" s="2">
        <f ca="1">IF(O3830=$U$1,N3830,"0")*1.22</f>
        <v>0</v>
      </c>
    </row>
    <row r="3831" spans="1:17" x14ac:dyDescent="0.25">
      <c r="A3831" t="s">
        <v>2745</v>
      </c>
      <c r="B3831" t="s">
        <v>2744</v>
      </c>
      <c r="C3831">
        <v>8767</v>
      </c>
      <c r="D3831">
        <v>29.67</v>
      </c>
      <c r="E3831">
        <f>IFERROR(VLOOKUP(Table_ExternalData_15[[#This Row],[Id]],Rabati!B:C,2,0),0)</f>
        <v>30</v>
      </c>
      <c r="F3831">
        <v>30</v>
      </c>
      <c r="G3831" t="str">
        <f>VLOOKUP(Table_ExternalData_15[[#This Row],[Id]],'Blagovna izdelek'!A:C,3,0)</f>
        <v>Digitus</v>
      </c>
      <c r="H3831">
        <f>Table_ExternalData_15[[#This Row],[Rabat]]*0.2</f>
        <v>6</v>
      </c>
      <c r="I3831" s="2">
        <f>Table_ExternalData_15[[#This Row],[Price]]-(Table_ExternalData_15[[#This Row],[Price]]*Table_ExternalData_15[[#This Row],[BB rabat]])/100</f>
        <v>27.889800000000001</v>
      </c>
      <c r="J3831" s="2">
        <f>Table_ExternalData_15[[#This Row],[BB cena]]*Table_ExternalData_15[[#Headers],[1,22]]</f>
        <v>34.025556000000002</v>
      </c>
      <c r="K3831" s="2">
        <f>Table_ExternalData_15[[#This Row],[Price]]*Table_ExternalData_15[[#Headers],[1,22]]</f>
        <v>36.197400000000002</v>
      </c>
      <c r="L3831" s="7">
        <f>IF(G3831="White Shark",E3831*0.5,IF(G3831="Sbox",E3831*0.5,IF(G3831="Tenda",E3831*0.5,E3831*0.2)))/100</f>
        <v>0.06</v>
      </c>
      <c r="M3831" s="2">
        <f>Table_ExternalData_15[[#This Row],[Price]]-Table_ExternalData_15[[#This Row],[Price]]*Table_ExternalData_15[[#This Row],[extra popust]]</f>
        <v>27.889800000000001</v>
      </c>
      <c r="N3831" s="2">
        <f>IF(M3831&lt;I3831,M3831,I3831)</f>
        <v>27.889800000000001</v>
      </c>
      <c r="O3831" s="12" t="str">
        <f>IF(N3831&lt;I3831,$U$1," ")</f>
        <v xml:space="preserve"> </v>
      </c>
      <c r="P3831" s="12" t="str">
        <f>IFERROR((O3831+30)," ")</f>
        <v xml:space="preserve"> </v>
      </c>
      <c r="Q3831" s="2">
        <f ca="1">IF(O3831=$U$1,N3831,"0")*1.22</f>
        <v>0</v>
      </c>
    </row>
    <row r="3832" spans="1:17" x14ac:dyDescent="0.25">
      <c r="A3832" t="s">
        <v>2763</v>
      </c>
      <c r="B3832" t="s">
        <v>2762</v>
      </c>
      <c r="C3832">
        <v>8776</v>
      </c>
      <c r="D3832">
        <v>2.2799999999999998</v>
      </c>
      <c r="E3832">
        <f>IFERROR(VLOOKUP(Table_ExternalData_15[[#This Row],[Id]],Rabati!B:C,2,0),0)</f>
        <v>30</v>
      </c>
      <c r="F3832">
        <v>175</v>
      </c>
      <c r="G3832" t="str">
        <f>VLOOKUP(Table_ExternalData_15[[#This Row],[Id]],'Blagovna izdelek'!A:C,3,0)</f>
        <v>Digitus</v>
      </c>
      <c r="H3832">
        <f>Table_ExternalData_15[[#This Row],[Rabat]]*0.2</f>
        <v>6</v>
      </c>
      <c r="I3832" s="2">
        <f>Table_ExternalData_15[[#This Row],[Price]]-(Table_ExternalData_15[[#This Row],[Price]]*Table_ExternalData_15[[#This Row],[BB rabat]])/100</f>
        <v>2.1431999999999998</v>
      </c>
      <c r="J3832" s="2">
        <f>Table_ExternalData_15[[#This Row],[BB cena]]*Table_ExternalData_15[[#Headers],[1,22]]</f>
        <v>2.6147039999999997</v>
      </c>
      <c r="K3832" s="2">
        <f>Table_ExternalData_15[[#This Row],[Price]]*Table_ExternalData_15[[#Headers],[1,22]]</f>
        <v>2.7815999999999996</v>
      </c>
      <c r="L3832" s="7">
        <f>IF(G3832="White Shark",E3832*0.5,IF(G3832="Sbox",E3832*0.5,IF(G3832="Tenda",E3832*0.5,E3832*0.2)))/100</f>
        <v>0.06</v>
      </c>
      <c r="M3832" s="2">
        <f>Table_ExternalData_15[[#This Row],[Price]]-Table_ExternalData_15[[#This Row],[Price]]*Table_ExternalData_15[[#This Row],[extra popust]]</f>
        <v>2.1431999999999998</v>
      </c>
      <c r="N3832" s="2">
        <f>IF(M3832&lt;I3832,M3832,I3832)</f>
        <v>2.1431999999999998</v>
      </c>
      <c r="O3832" s="12" t="str">
        <f>IF(N3832&lt;I3832,$U$1," ")</f>
        <v xml:space="preserve"> </v>
      </c>
      <c r="P3832" s="12" t="str">
        <f>IFERROR((O3832+30)," ")</f>
        <v xml:space="preserve"> </v>
      </c>
      <c r="Q3832" s="2">
        <f ca="1">IF(O3832=$U$1,N3832,"0")*1.22</f>
        <v>0</v>
      </c>
    </row>
    <row r="3833" spans="1:17" x14ac:dyDescent="0.25">
      <c r="A3833" t="s">
        <v>2765</v>
      </c>
      <c r="B3833" t="s">
        <v>2764</v>
      </c>
      <c r="C3833">
        <v>8777</v>
      </c>
      <c r="D3833">
        <v>2.7</v>
      </c>
      <c r="E3833">
        <f>IFERROR(VLOOKUP(Table_ExternalData_15[[#This Row],[Id]],Rabati!B:C,2,0),0)</f>
        <v>30</v>
      </c>
      <c r="F3833">
        <v>107</v>
      </c>
      <c r="G3833" t="str">
        <f>VLOOKUP(Table_ExternalData_15[[#This Row],[Id]],'Blagovna izdelek'!A:C,3,0)</f>
        <v>Digitus</v>
      </c>
      <c r="H3833">
        <f>Table_ExternalData_15[[#This Row],[Rabat]]*0.2</f>
        <v>6</v>
      </c>
      <c r="I3833" s="2">
        <f>Table_ExternalData_15[[#This Row],[Price]]-(Table_ExternalData_15[[#This Row],[Price]]*Table_ExternalData_15[[#This Row],[BB rabat]])/100</f>
        <v>2.5380000000000003</v>
      </c>
      <c r="J3833" s="2">
        <f>Table_ExternalData_15[[#This Row],[BB cena]]*Table_ExternalData_15[[#Headers],[1,22]]</f>
        <v>3.0963600000000002</v>
      </c>
      <c r="K3833" s="2">
        <f>Table_ExternalData_15[[#This Row],[Price]]*Table_ExternalData_15[[#Headers],[1,22]]</f>
        <v>3.294</v>
      </c>
      <c r="L3833" s="7">
        <f>IF(G3833="White Shark",E3833*0.5,IF(G3833="Sbox",E3833*0.5,IF(G3833="Tenda",E3833*0.5,E3833*0.2)))/100</f>
        <v>0.06</v>
      </c>
      <c r="M3833" s="2">
        <f>Table_ExternalData_15[[#This Row],[Price]]-Table_ExternalData_15[[#This Row],[Price]]*Table_ExternalData_15[[#This Row],[extra popust]]</f>
        <v>2.5380000000000003</v>
      </c>
      <c r="N3833" s="2">
        <f>IF(M3833&lt;I3833,M3833,I3833)</f>
        <v>2.5380000000000003</v>
      </c>
      <c r="O3833" s="12" t="str">
        <f>IF(N3833&lt;I3833,$U$1," ")</f>
        <v xml:space="preserve"> </v>
      </c>
      <c r="P3833" s="12" t="str">
        <f>IFERROR((O3833+30)," ")</f>
        <v xml:space="preserve"> </v>
      </c>
      <c r="Q3833" s="2">
        <f ca="1">IF(O3833=$U$1,N3833,"0")*1.22</f>
        <v>0</v>
      </c>
    </row>
    <row r="3834" spans="1:17" x14ac:dyDescent="0.25">
      <c r="A3834" t="s">
        <v>2767</v>
      </c>
      <c r="B3834" t="s">
        <v>2766</v>
      </c>
      <c r="C3834">
        <v>8778</v>
      </c>
      <c r="D3834">
        <v>2.7</v>
      </c>
      <c r="E3834">
        <f>IFERROR(VLOOKUP(Table_ExternalData_15[[#This Row],[Id]],Rabati!B:C,2,0),0)</f>
        <v>30</v>
      </c>
      <c r="F3834">
        <v>129</v>
      </c>
      <c r="G3834" t="str">
        <f>VLOOKUP(Table_ExternalData_15[[#This Row],[Id]],'Blagovna izdelek'!A:C,3,0)</f>
        <v>Digitus</v>
      </c>
      <c r="H3834">
        <f>Table_ExternalData_15[[#This Row],[Rabat]]*0.2</f>
        <v>6</v>
      </c>
      <c r="I3834" s="2">
        <f>Table_ExternalData_15[[#This Row],[Price]]-(Table_ExternalData_15[[#This Row],[Price]]*Table_ExternalData_15[[#This Row],[BB rabat]])/100</f>
        <v>2.5380000000000003</v>
      </c>
      <c r="J3834" s="2">
        <f>Table_ExternalData_15[[#This Row],[BB cena]]*Table_ExternalData_15[[#Headers],[1,22]]</f>
        <v>3.0963600000000002</v>
      </c>
      <c r="K3834" s="2">
        <f>Table_ExternalData_15[[#This Row],[Price]]*Table_ExternalData_15[[#Headers],[1,22]]</f>
        <v>3.294</v>
      </c>
      <c r="L3834" s="7">
        <f>IF(G3834="White Shark",E3834*0.5,IF(G3834="Sbox",E3834*0.5,IF(G3834="Tenda",E3834*0.5,E3834*0.2)))/100</f>
        <v>0.06</v>
      </c>
      <c r="M3834" s="2">
        <f>Table_ExternalData_15[[#This Row],[Price]]-Table_ExternalData_15[[#This Row],[Price]]*Table_ExternalData_15[[#This Row],[extra popust]]</f>
        <v>2.5380000000000003</v>
      </c>
      <c r="N3834" s="2">
        <f>IF(M3834&lt;I3834,M3834,I3834)</f>
        <v>2.5380000000000003</v>
      </c>
      <c r="O3834" s="12" t="str">
        <f>IF(N3834&lt;I3834,$U$1," ")</f>
        <v xml:space="preserve"> </v>
      </c>
      <c r="P3834" s="12" t="str">
        <f>IFERROR((O3834+30)," ")</f>
        <v xml:space="preserve"> </v>
      </c>
      <c r="Q3834" s="2">
        <f ca="1">IF(O3834=$U$1,N3834,"0")*1.22</f>
        <v>0</v>
      </c>
    </row>
    <row r="3835" spans="1:17" x14ac:dyDescent="0.25">
      <c r="A3835" t="s">
        <v>2769</v>
      </c>
      <c r="B3835" t="s">
        <v>2768</v>
      </c>
      <c r="C3835">
        <v>8779</v>
      </c>
      <c r="D3835">
        <v>2.7</v>
      </c>
      <c r="E3835">
        <f>IFERROR(VLOOKUP(Table_ExternalData_15[[#This Row],[Id]],Rabati!B:C,2,0),0)</f>
        <v>30</v>
      </c>
      <c r="F3835">
        <v>880</v>
      </c>
      <c r="G3835" t="str">
        <f>VLOOKUP(Table_ExternalData_15[[#This Row],[Id]],'Blagovna izdelek'!A:C,3,0)</f>
        <v>Digitus</v>
      </c>
      <c r="H3835">
        <f>Table_ExternalData_15[[#This Row],[Rabat]]*0.2</f>
        <v>6</v>
      </c>
      <c r="I3835" s="2">
        <f>Table_ExternalData_15[[#This Row],[Price]]-(Table_ExternalData_15[[#This Row],[Price]]*Table_ExternalData_15[[#This Row],[BB rabat]])/100</f>
        <v>2.5380000000000003</v>
      </c>
      <c r="J3835" s="2">
        <f>Table_ExternalData_15[[#This Row],[BB cena]]*Table_ExternalData_15[[#Headers],[1,22]]</f>
        <v>3.0963600000000002</v>
      </c>
      <c r="K3835" s="2">
        <f>Table_ExternalData_15[[#This Row],[Price]]*Table_ExternalData_15[[#Headers],[1,22]]</f>
        <v>3.294</v>
      </c>
      <c r="L3835" s="7">
        <f>IF(G3835="White Shark",E3835*0.5,IF(G3835="Sbox",E3835*0.5,IF(G3835="Tenda",E3835*0.5,E3835*0.2)))/100</f>
        <v>0.06</v>
      </c>
      <c r="M3835" s="2">
        <f>Table_ExternalData_15[[#This Row],[Price]]-Table_ExternalData_15[[#This Row],[Price]]*Table_ExternalData_15[[#This Row],[extra popust]]</f>
        <v>2.5380000000000003</v>
      </c>
      <c r="N3835" s="2">
        <f>IF(M3835&lt;I3835,M3835,I3835)</f>
        <v>2.5380000000000003</v>
      </c>
      <c r="O3835" s="12" t="str">
        <f>IF(N3835&lt;I3835,$U$1," ")</f>
        <v xml:space="preserve"> </v>
      </c>
      <c r="P3835" s="12" t="str">
        <f>IFERROR((O3835+30)," ")</f>
        <v xml:space="preserve"> </v>
      </c>
      <c r="Q3835" s="2">
        <f ca="1">IF(O3835=$U$1,N3835,"0")*1.22</f>
        <v>0</v>
      </c>
    </row>
    <row r="3836" spans="1:17" x14ac:dyDescent="0.25">
      <c r="A3836" t="s">
        <v>2773</v>
      </c>
      <c r="B3836" t="s">
        <v>2772</v>
      </c>
      <c r="C3836">
        <v>8781</v>
      </c>
      <c r="D3836">
        <v>3.85</v>
      </c>
      <c r="E3836">
        <f>IFERROR(VLOOKUP(Table_ExternalData_15[[#This Row],[Id]],Rabati!B:C,2,0),0)</f>
        <v>30</v>
      </c>
      <c r="F3836">
        <v>177</v>
      </c>
      <c r="G3836" t="str">
        <f>VLOOKUP(Table_ExternalData_15[[#This Row],[Id]],'Blagovna izdelek'!A:C,3,0)</f>
        <v>Digitus</v>
      </c>
      <c r="H3836">
        <f>Table_ExternalData_15[[#This Row],[Rabat]]*0.2</f>
        <v>6</v>
      </c>
      <c r="I3836" s="2">
        <f>Table_ExternalData_15[[#This Row],[Price]]-(Table_ExternalData_15[[#This Row],[Price]]*Table_ExternalData_15[[#This Row],[BB rabat]])/100</f>
        <v>3.6190000000000002</v>
      </c>
      <c r="J3836" s="2">
        <f>Table_ExternalData_15[[#This Row],[BB cena]]*Table_ExternalData_15[[#Headers],[1,22]]</f>
        <v>4.4151800000000003</v>
      </c>
      <c r="K3836" s="2">
        <f>Table_ExternalData_15[[#This Row],[Price]]*Table_ExternalData_15[[#Headers],[1,22]]</f>
        <v>4.6970000000000001</v>
      </c>
      <c r="L3836" s="7">
        <f>IF(G3836="White Shark",E3836*0.5,IF(G3836="Sbox",E3836*0.5,IF(G3836="Tenda",E3836*0.5,E3836*0.2)))/100</f>
        <v>0.06</v>
      </c>
      <c r="M3836" s="2">
        <f>Table_ExternalData_15[[#This Row],[Price]]-Table_ExternalData_15[[#This Row],[Price]]*Table_ExternalData_15[[#This Row],[extra popust]]</f>
        <v>3.6190000000000002</v>
      </c>
      <c r="N3836" s="2">
        <f>IF(M3836&lt;I3836,M3836,I3836)</f>
        <v>3.6190000000000002</v>
      </c>
      <c r="O3836" s="12" t="str">
        <f>IF(N3836&lt;I3836,$U$1," ")</f>
        <v xml:space="preserve"> </v>
      </c>
      <c r="P3836" s="12" t="str">
        <f>IFERROR((O3836+30)," ")</f>
        <v xml:space="preserve"> </v>
      </c>
      <c r="Q3836" s="2">
        <f ca="1">IF(O3836=$U$1,N3836,"0")*1.22</f>
        <v>0</v>
      </c>
    </row>
    <row r="3837" spans="1:17" x14ac:dyDescent="0.25">
      <c r="A3837" t="s">
        <v>2775</v>
      </c>
      <c r="B3837" t="s">
        <v>2774</v>
      </c>
      <c r="C3837">
        <v>8782</v>
      </c>
      <c r="D3837">
        <v>3.85</v>
      </c>
      <c r="E3837">
        <f>IFERROR(VLOOKUP(Table_ExternalData_15[[#This Row],[Id]],Rabati!B:C,2,0),0)</f>
        <v>30</v>
      </c>
      <c r="F3837">
        <v>160</v>
      </c>
      <c r="G3837" t="str">
        <f>VLOOKUP(Table_ExternalData_15[[#This Row],[Id]],'Blagovna izdelek'!A:C,3,0)</f>
        <v>Digitus</v>
      </c>
      <c r="H3837">
        <f>Table_ExternalData_15[[#This Row],[Rabat]]*0.2</f>
        <v>6</v>
      </c>
      <c r="I3837" s="2">
        <f>Table_ExternalData_15[[#This Row],[Price]]-(Table_ExternalData_15[[#This Row],[Price]]*Table_ExternalData_15[[#This Row],[BB rabat]])/100</f>
        <v>3.6190000000000002</v>
      </c>
      <c r="J3837" s="2">
        <f>Table_ExternalData_15[[#This Row],[BB cena]]*Table_ExternalData_15[[#Headers],[1,22]]</f>
        <v>4.4151800000000003</v>
      </c>
      <c r="K3837" s="2">
        <f>Table_ExternalData_15[[#This Row],[Price]]*Table_ExternalData_15[[#Headers],[1,22]]</f>
        <v>4.6970000000000001</v>
      </c>
      <c r="L3837" s="7">
        <f>IF(G3837="White Shark",E3837*0.5,IF(G3837="Sbox",E3837*0.5,IF(G3837="Tenda",E3837*0.5,E3837*0.2)))/100</f>
        <v>0.06</v>
      </c>
      <c r="M3837" s="2">
        <f>Table_ExternalData_15[[#This Row],[Price]]-Table_ExternalData_15[[#This Row],[Price]]*Table_ExternalData_15[[#This Row],[extra popust]]</f>
        <v>3.6190000000000002</v>
      </c>
      <c r="N3837" s="2">
        <f>IF(M3837&lt;I3837,M3837,I3837)</f>
        <v>3.6190000000000002</v>
      </c>
      <c r="O3837" s="12" t="str">
        <f>IF(N3837&lt;I3837,$U$1," ")</f>
        <v xml:space="preserve"> </v>
      </c>
      <c r="P3837" s="12" t="str">
        <f>IFERROR((O3837+30)," ")</f>
        <v xml:space="preserve"> </v>
      </c>
      <c r="Q3837" s="2">
        <f ca="1">IF(O3837=$U$1,N3837,"0")*1.22</f>
        <v>0</v>
      </c>
    </row>
    <row r="3838" spans="1:17" x14ac:dyDescent="0.25">
      <c r="A3838" t="s">
        <v>2777</v>
      </c>
      <c r="B3838" t="s">
        <v>2776</v>
      </c>
      <c r="C3838">
        <v>8783</v>
      </c>
      <c r="D3838">
        <v>3.85</v>
      </c>
      <c r="E3838">
        <f>IFERROR(VLOOKUP(Table_ExternalData_15[[#This Row],[Id]],Rabati!B:C,2,0),0)</f>
        <v>30</v>
      </c>
      <c r="F3838">
        <v>293</v>
      </c>
      <c r="G3838" t="str">
        <f>VLOOKUP(Table_ExternalData_15[[#This Row],[Id]],'Blagovna izdelek'!A:C,3,0)</f>
        <v>Digitus</v>
      </c>
      <c r="H3838">
        <f>Table_ExternalData_15[[#This Row],[Rabat]]*0.2</f>
        <v>6</v>
      </c>
      <c r="I3838" s="2">
        <f>Table_ExternalData_15[[#This Row],[Price]]-(Table_ExternalData_15[[#This Row],[Price]]*Table_ExternalData_15[[#This Row],[BB rabat]])/100</f>
        <v>3.6190000000000002</v>
      </c>
      <c r="J3838" s="2">
        <f>Table_ExternalData_15[[#This Row],[BB cena]]*Table_ExternalData_15[[#Headers],[1,22]]</f>
        <v>4.4151800000000003</v>
      </c>
      <c r="K3838" s="2">
        <f>Table_ExternalData_15[[#This Row],[Price]]*Table_ExternalData_15[[#Headers],[1,22]]</f>
        <v>4.6970000000000001</v>
      </c>
      <c r="L3838" s="7">
        <f>IF(G3838="White Shark",E3838*0.5,IF(G3838="Sbox",E3838*0.5,IF(G3838="Tenda",E3838*0.5,E3838*0.2)))/100</f>
        <v>0.06</v>
      </c>
      <c r="M3838" s="2">
        <f>Table_ExternalData_15[[#This Row],[Price]]-Table_ExternalData_15[[#This Row],[Price]]*Table_ExternalData_15[[#This Row],[extra popust]]</f>
        <v>3.6190000000000002</v>
      </c>
      <c r="N3838" s="2">
        <f>IF(M3838&lt;I3838,M3838,I3838)</f>
        <v>3.6190000000000002</v>
      </c>
      <c r="O3838" s="12" t="str">
        <f>IF(N3838&lt;I3838,$U$1," ")</f>
        <v xml:space="preserve"> </v>
      </c>
      <c r="P3838" s="12" t="str">
        <f>IFERROR((O3838+30)," ")</f>
        <v xml:space="preserve"> </v>
      </c>
      <c r="Q3838" s="2">
        <f ca="1">IF(O3838=$U$1,N3838,"0")*1.22</f>
        <v>0</v>
      </c>
    </row>
    <row r="3839" spans="1:17" x14ac:dyDescent="0.25">
      <c r="A3839" t="s">
        <v>2781</v>
      </c>
      <c r="B3839" t="s">
        <v>2780</v>
      </c>
      <c r="C3839">
        <v>8785</v>
      </c>
      <c r="D3839">
        <v>3.85</v>
      </c>
      <c r="E3839">
        <f>IFERROR(VLOOKUP(Table_ExternalData_15[[#This Row],[Id]],Rabati!B:C,2,0),0)</f>
        <v>30</v>
      </c>
      <c r="F3839">
        <v>217</v>
      </c>
      <c r="G3839" t="str">
        <f>VLOOKUP(Table_ExternalData_15[[#This Row],[Id]],'Blagovna izdelek'!A:C,3,0)</f>
        <v>Digitus</v>
      </c>
      <c r="H3839">
        <f>Table_ExternalData_15[[#This Row],[Rabat]]*0.2</f>
        <v>6</v>
      </c>
      <c r="I3839" s="2">
        <f>Table_ExternalData_15[[#This Row],[Price]]-(Table_ExternalData_15[[#This Row],[Price]]*Table_ExternalData_15[[#This Row],[BB rabat]])/100</f>
        <v>3.6190000000000002</v>
      </c>
      <c r="J3839" s="2">
        <f>Table_ExternalData_15[[#This Row],[BB cena]]*Table_ExternalData_15[[#Headers],[1,22]]</f>
        <v>4.4151800000000003</v>
      </c>
      <c r="K3839" s="2">
        <f>Table_ExternalData_15[[#This Row],[Price]]*Table_ExternalData_15[[#Headers],[1,22]]</f>
        <v>4.6970000000000001</v>
      </c>
      <c r="L3839" s="7">
        <f>IF(G3839="White Shark",E3839*0.5,IF(G3839="Sbox",E3839*0.5,IF(G3839="Tenda",E3839*0.5,E3839*0.2)))/100</f>
        <v>0.06</v>
      </c>
      <c r="M3839" s="2">
        <f>Table_ExternalData_15[[#This Row],[Price]]-Table_ExternalData_15[[#This Row],[Price]]*Table_ExternalData_15[[#This Row],[extra popust]]</f>
        <v>3.6190000000000002</v>
      </c>
      <c r="N3839" s="2">
        <f>IF(M3839&lt;I3839,M3839,I3839)</f>
        <v>3.6190000000000002</v>
      </c>
      <c r="O3839" s="12" t="str">
        <f>IF(N3839&lt;I3839,$U$1," ")</f>
        <v xml:space="preserve"> </v>
      </c>
      <c r="P3839" s="12" t="str">
        <f>IFERROR((O3839+30)," ")</f>
        <v xml:space="preserve"> </v>
      </c>
      <c r="Q3839" s="2">
        <f ca="1">IF(O3839=$U$1,N3839,"0")*1.22</f>
        <v>0</v>
      </c>
    </row>
    <row r="3840" spans="1:17" x14ac:dyDescent="0.25">
      <c r="A3840" t="s">
        <v>2783</v>
      </c>
      <c r="B3840" t="s">
        <v>2782</v>
      </c>
      <c r="C3840">
        <v>8786</v>
      </c>
      <c r="D3840">
        <v>5.0599999999999996</v>
      </c>
      <c r="E3840">
        <f>IFERROR(VLOOKUP(Table_ExternalData_15[[#This Row],[Id]],Rabati!B:C,2,0),0)</f>
        <v>30</v>
      </c>
      <c r="F3840">
        <v>97</v>
      </c>
      <c r="G3840" t="str">
        <f>VLOOKUP(Table_ExternalData_15[[#This Row],[Id]],'Blagovna izdelek'!A:C,3,0)</f>
        <v>Digitus</v>
      </c>
      <c r="H3840">
        <f>Table_ExternalData_15[[#This Row],[Rabat]]*0.2</f>
        <v>6</v>
      </c>
      <c r="I3840" s="2">
        <f>Table_ExternalData_15[[#This Row],[Price]]-(Table_ExternalData_15[[#This Row],[Price]]*Table_ExternalData_15[[#This Row],[BB rabat]])/100</f>
        <v>4.7563999999999993</v>
      </c>
      <c r="J3840" s="2">
        <f>Table_ExternalData_15[[#This Row],[BB cena]]*Table_ExternalData_15[[#Headers],[1,22]]</f>
        <v>5.8028079999999989</v>
      </c>
      <c r="K3840" s="2">
        <f>Table_ExternalData_15[[#This Row],[Price]]*Table_ExternalData_15[[#Headers],[1,22]]</f>
        <v>6.1731999999999996</v>
      </c>
      <c r="L3840" s="7">
        <f>IF(G3840="White Shark",E3840*0.5,IF(G3840="Sbox",E3840*0.5,IF(G3840="Tenda",E3840*0.5,E3840*0.2)))/100</f>
        <v>0.06</v>
      </c>
      <c r="M3840" s="2">
        <f>Table_ExternalData_15[[#This Row],[Price]]-Table_ExternalData_15[[#This Row],[Price]]*Table_ExternalData_15[[#This Row],[extra popust]]</f>
        <v>4.7563999999999993</v>
      </c>
      <c r="N3840" s="2">
        <f>IF(M3840&lt;I3840,M3840,I3840)</f>
        <v>4.7563999999999993</v>
      </c>
      <c r="O3840" s="12" t="str">
        <f>IF(N3840&lt;I3840,$U$1," ")</f>
        <v xml:space="preserve"> </v>
      </c>
      <c r="P3840" s="12" t="str">
        <f>IFERROR((O3840+30)," ")</f>
        <v xml:space="preserve"> </v>
      </c>
      <c r="Q3840" s="2">
        <f ca="1">IF(O3840=$U$1,N3840,"0")*1.22</f>
        <v>0</v>
      </c>
    </row>
    <row r="3841" spans="1:17" x14ac:dyDescent="0.25">
      <c r="A3841" t="s">
        <v>2785</v>
      </c>
      <c r="B3841" t="s">
        <v>2784</v>
      </c>
      <c r="C3841">
        <v>8787</v>
      </c>
      <c r="D3841">
        <v>5.0599999999999996</v>
      </c>
      <c r="E3841">
        <f>IFERROR(VLOOKUP(Table_ExternalData_15[[#This Row],[Id]],Rabati!B:C,2,0),0)</f>
        <v>30</v>
      </c>
      <c r="F3841">
        <v>39</v>
      </c>
      <c r="G3841" t="str">
        <f>VLOOKUP(Table_ExternalData_15[[#This Row],[Id]],'Blagovna izdelek'!A:C,3,0)</f>
        <v>Digitus</v>
      </c>
      <c r="H3841">
        <f>Table_ExternalData_15[[#This Row],[Rabat]]*0.2</f>
        <v>6</v>
      </c>
      <c r="I3841" s="2">
        <f>Table_ExternalData_15[[#This Row],[Price]]-(Table_ExternalData_15[[#This Row],[Price]]*Table_ExternalData_15[[#This Row],[BB rabat]])/100</f>
        <v>4.7563999999999993</v>
      </c>
      <c r="J3841" s="2">
        <f>Table_ExternalData_15[[#This Row],[BB cena]]*Table_ExternalData_15[[#Headers],[1,22]]</f>
        <v>5.8028079999999989</v>
      </c>
      <c r="K3841" s="2">
        <f>Table_ExternalData_15[[#This Row],[Price]]*Table_ExternalData_15[[#Headers],[1,22]]</f>
        <v>6.1731999999999996</v>
      </c>
      <c r="L3841" s="7">
        <f>IF(G3841="White Shark",E3841*0.5,IF(G3841="Sbox",E3841*0.5,IF(G3841="Tenda",E3841*0.5,E3841*0.2)))/100</f>
        <v>0.06</v>
      </c>
      <c r="M3841" s="2">
        <f>Table_ExternalData_15[[#This Row],[Price]]-Table_ExternalData_15[[#This Row],[Price]]*Table_ExternalData_15[[#This Row],[extra popust]]</f>
        <v>4.7563999999999993</v>
      </c>
      <c r="N3841" s="2">
        <f>IF(M3841&lt;I3841,M3841,I3841)</f>
        <v>4.7563999999999993</v>
      </c>
      <c r="O3841" s="12" t="str">
        <f>IF(N3841&lt;I3841,$U$1," ")</f>
        <v xml:space="preserve"> </v>
      </c>
      <c r="P3841" s="12" t="str">
        <f>IFERROR((O3841+30)," ")</f>
        <v xml:space="preserve"> </v>
      </c>
      <c r="Q3841" s="2">
        <f ca="1">IF(O3841=$U$1,N3841,"0")*1.22</f>
        <v>0</v>
      </c>
    </row>
    <row r="3842" spans="1:17" x14ac:dyDescent="0.25">
      <c r="A3842" t="s">
        <v>2787</v>
      </c>
      <c r="B3842" t="s">
        <v>2786</v>
      </c>
      <c r="C3842">
        <v>8788</v>
      </c>
      <c r="D3842">
        <v>5.0599999999999996</v>
      </c>
      <c r="E3842">
        <f>IFERROR(VLOOKUP(Table_ExternalData_15[[#This Row],[Id]],Rabati!B:C,2,0),0)</f>
        <v>30</v>
      </c>
      <c r="F3842">
        <v>139</v>
      </c>
      <c r="G3842" t="str">
        <f>VLOOKUP(Table_ExternalData_15[[#This Row],[Id]],'Blagovna izdelek'!A:C,3,0)</f>
        <v>Digitus</v>
      </c>
      <c r="H3842">
        <f>Table_ExternalData_15[[#This Row],[Rabat]]*0.2</f>
        <v>6</v>
      </c>
      <c r="I3842" s="2">
        <f>Table_ExternalData_15[[#This Row],[Price]]-(Table_ExternalData_15[[#This Row],[Price]]*Table_ExternalData_15[[#This Row],[BB rabat]])/100</f>
        <v>4.7563999999999993</v>
      </c>
      <c r="J3842" s="2">
        <f>Table_ExternalData_15[[#This Row],[BB cena]]*Table_ExternalData_15[[#Headers],[1,22]]</f>
        <v>5.8028079999999989</v>
      </c>
      <c r="K3842" s="2">
        <f>Table_ExternalData_15[[#This Row],[Price]]*Table_ExternalData_15[[#Headers],[1,22]]</f>
        <v>6.1731999999999996</v>
      </c>
      <c r="L3842" s="7">
        <f>IF(G3842="White Shark",E3842*0.5,IF(G3842="Sbox",E3842*0.5,IF(G3842="Tenda",E3842*0.5,E3842*0.2)))/100</f>
        <v>0.06</v>
      </c>
      <c r="M3842" s="2">
        <f>Table_ExternalData_15[[#This Row],[Price]]-Table_ExternalData_15[[#This Row],[Price]]*Table_ExternalData_15[[#This Row],[extra popust]]</f>
        <v>4.7563999999999993</v>
      </c>
      <c r="N3842" s="2">
        <f>IF(M3842&lt;I3842,M3842,I3842)</f>
        <v>4.7563999999999993</v>
      </c>
      <c r="O3842" s="12" t="str">
        <f>IF(N3842&lt;I3842,$U$1," ")</f>
        <v xml:space="preserve"> </v>
      </c>
      <c r="P3842" s="12" t="str">
        <f>IFERROR((O3842+30)," ")</f>
        <v xml:space="preserve"> </v>
      </c>
      <c r="Q3842" s="2">
        <f ca="1">IF(O3842=$U$1,N3842,"0")*1.22</f>
        <v>0</v>
      </c>
    </row>
    <row r="3843" spans="1:17" x14ac:dyDescent="0.25">
      <c r="A3843" t="s">
        <v>2789</v>
      </c>
      <c r="B3843" t="s">
        <v>2788</v>
      </c>
      <c r="C3843">
        <v>8789</v>
      </c>
      <c r="D3843">
        <v>5.0599999999999996</v>
      </c>
      <c r="E3843">
        <f>IFERROR(VLOOKUP(Table_ExternalData_15[[#This Row],[Id]],Rabati!B:C,2,0),0)</f>
        <v>30</v>
      </c>
      <c r="F3843">
        <v>2</v>
      </c>
      <c r="G3843" t="str">
        <f>VLOOKUP(Table_ExternalData_15[[#This Row],[Id]],'Blagovna izdelek'!A:C,3,0)</f>
        <v>Digitus</v>
      </c>
      <c r="H3843">
        <f>Table_ExternalData_15[[#This Row],[Rabat]]*0.2</f>
        <v>6</v>
      </c>
      <c r="I3843" s="2">
        <f>Table_ExternalData_15[[#This Row],[Price]]-(Table_ExternalData_15[[#This Row],[Price]]*Table_ExternalData_15[[#This Row],[BB rabat]])/100</f>
        <v>4.7563999999999993</v>
      </c>
      <c r="J3843" s="2">
        <f>Table_ExternalData_15[[#This Row],[BB cena]]*Table_ExternalData_15[[#Headers],[1,22]]</f>
        <v>5.8028079999999989</v>
      </c>
      <c r="K3843" s="2">
        <f>Table_ExternalData_15[[#This Row],[Price]]*Table_ExternalData_15[[#Headers],[1,22]]</f>
        <v>6.1731999999999996</v>
      </c>
      <c r="L3843" s="7">
        <f>IF(G3843="White Shark",E3843*0.5,IF(G3843="Sbox",E3843*0.5,IF(G3843="Tenda",E3843*0.5,E3843*0.2)))/100</f>
        <v>0.06</v>
      </c>
      <c r="M3843" s="2">
        <f>Table_ExternalData_15[[#This Row],[Price]]-Table_ExternalData_15[[#This Row],[Price]]*Table_ExternalData_15[[#This Row],[extra popust]]</f>
        <v>4.7563999999999993</v>
      </c>
      <c r="N3843" s="2">
        <f>IF(M3843&lt;I3843,M3843,I3843)</f>
        <v>4.7563999999999993</v>
      </c>
      <c r="O3843" s="12" t="str">
        <f>IF(N3843&lt;I3843,$U$1," ")</f>
        <v xml:space="preserve"> </v>
      </c>
      <c r="P3843" s="12" t="str">
        <f>IFERROR((O3843+30)," ")</f>
        <v xml:space="preserve"> </v>
      </c>
      <c r="Q3843" s="2">
        <f ca="1">IF(O3843=$U$1,N3843,"0")*1.22</f>
        <v>0</v>
      </c>
    </row>
    <row r="3844" spans="1:17" x14ac:dyDescent="0.25">
      <c r="A3844" t="s">
        <v>2791</v>
      </c>
      <c r="B3844" t="s">
        <v>2790</v>
      </c>
      <c r="C3844">
        <v>8790</v>
      </c>
      <c r="D3844">
        <v>5.0599999999999996</v>
      </c>
      <c r="E3844">
        <f>IFERROR(VLOOKUP(Table_ExternalData_15[[#This Row],[Id]],Rabati!B:C,2,0),0)</f>
        <v>30</v>
      </c>
      <c r="F3844">
        <v>457</v>
      </c>
      <c r="G3844" t="str">
        <f>VLOOKUP(Table_ExternalData_15[[#This Row],[Id]],'Blagovna izdelek'!A:C,3,0)</f>
        <v>Digitus</v>
      </c>
      <c r="H3844">
        <f>Table_ExternalData_15[[#This Row],[Rabat]]*0.2</f>
        <v>6</v>
      </c>
      <c r="I3844" s="2">
        <f>Table_ExternalData_15[[#This Row],[Price]]-(Table_ExternalData_15[[#This Row],[Price]]*Table_ExternalData_15[[#This Row],[BB rabat]])/100</f>
        <v>4.7563999999999993</v>
      </c>
      <c r="J3844" s="2">
        <f>Table_ExternalData_15[[#This Row],[BB cena]]*Table_ExternalData_15[[#Headers],[1,22]]</f>
        <v>5.8028079999999989</v>
      </c>
      <c r="K3844" s="2">
        <f>Table_ExternalData_15[[#This Row],[Price]]*Table_ExternalData_15[[#Headers],[1,22]]</f>
        <v>6.1731999999999996</v>
      </c>
      <c r="L3844" s="7">
        <f>IF(G3844="White Shark",E3844*0.5,IF(G3844="Sbox",E3844*0.5,IF(G3844="Tenda",E3844*0.5,E3844*0.2)))/100</f>
        <v>0.06</v>
      </c>
      <c r="M3844" s="2">
        <f>Table_ExternalData_15[[#This Row],[Price]]-Table_ExternalData_15[[#This Row],[Price]]*Table_ExternalData_15[[#This Row],[extra popust]]</f>
        <v>4.7563999999999993</v>
      </c>
      <c r="N3844" s="2">
        <f>IF(M3844&lt;I3844,M3844,I3844)</f>
        <v>4.7563999999999993</v>
      </c>
      <c r="O3844" s="12" t="str">
        <f>IF(N3844&lt;I3844,$U$1," ")</f>
        <v xml:space="preserve"> </v>
      </c>
      <c r="P3844" s="12" t="str">
        <f>IFERROR((O3844+30)," ")</f>
        <v xml:space="preserve"> </v>
      </c>
      <c r="Q3844" s="2">
        <f ca="1">IF(O3844=$U$1,N3844,"0")*1.22</f>
        <v>0</v>
      </c>
    </row>
    <row r="3845" spans="1:17" x14ac:dyDescent="0.25">
      <c r="A3845" t="s">
        <v>2795</v>
      </c>
      <c r="B3845" t="s">
        <v>2794</v>
      </c>
      <c r="C3845">
        <v>8793</v>
      </c>
      <c r="D3845">
        <v>5.0599999999999996</v>
      </c>
      <c r="E3845">
        <f>IFERROR(VLOOKUP(Table_ExternalData_15[[#This Row],[Id]],Rabati!B:C,2,0),0)</f>
        <v>30</v>
      </c>
      <c r="F3845">
        <v>150</v>
      </c>
      <c r="G3845" t="str">
        <f>VLOOKUP(Table_ExternalData_15[[#This Row],[Id]],'Blagovna izdelek'!A:C,3,0)</f>
        <v>Digitus</v>
      </c>
      <c r="H3845">
        <f>Table_ExternalData_15[[#This Row],[Rabat]]*0.2</f>
        <v>6</v>
      </c>
      <c r="I3845" s="2">
        <f>Table_ExternalData_15[[#This Row],[Price]]-(Table_ExternalData_15[[#This Row],[Price]]*Table_ExternalData_15[[#This Row],[BB rabat]])/100</f>
        <v>4.7563999999999993</v>
      </c>
      <c r="J3845" s="2">
        <f>Table_ExternalData_15[[#This Row],[BB cena]]*Table_ExternalData_15[[#Headers],[1,22]]</f>
        <v>5.8028079999999989</v>
      </c>
      <c r="K3845" s="2">
        <f>Table_ExternalData_15[[#This Row],[Price]]*Table_ExternalData_15[[#Headers],[1,22]]</f>
        <v>6.1731999999999996</v>
      </c>
      <c r="L3845" s="7">
        <f>IF(G3845="White Shark",E3845*0.5,IF(G3845="Sbox",E3845*0.5,IF(G3845="Tenda",E3845*0.5,E3845*0.2)))/100</f>
        <v>0.06</v>
      </c>
      <c r="M3845" s="2">
        <f>Table_ExternalData_15[[#This Row],[Price]]-Table_ExternalData_15[[#This Row],[Price]]*Table_ExternalData_15[[#This Row],[extra popust]]</f>
        <v>4.7563999999999993</v>
      </c>
      <c r="N3845" s="2">
        <f>IF(M3845&lt;I3845,M3845,I3845)</f>
        <v>4.7563999999999993</v>
      </c>
      <c r="O3845" s="12" t="str">
        <f>IF(N3845&lt;I3845,$U$1," ")</f>
        <v xml:space="preserve"> </v>
      </c>
      <c r="P3845" s="12" t="str">
        <f>IFERROR((O3845+30)," ")</f>
        <v xml:space="preserve"> </v>
      </c>
      <c r="Q3845" s="2">
        <f ca="1">IF(O3845=$U$1,N3845,"0")*1.22</f>
        <v>0</v>
      </c>
    </row>
    <row r="3846" spans="1:17" x14ac:dyDescent="0.25">
      <c r="A3846" t="s">
        <v>2797</v>
      </c>
      <c r="B3846" t="s">
        <v>2796</v>
      </c>
      <c r="C3846">
        <v>8794</v>
      </c>
      <c r="D3846">
        <v>7.48</v>
      </c>
      <c r="E3846">
        <f>IFERROR(VLOOKUP(Table_ExternalData_15[[#This Row],[Id]],Rabati!B:C,2,0),0)</f>
        <v>30</v>
      </c>
      <c r="F3846">
        <v>213</v>
      </c>
      <c r="G3846" t="str">
        <f>VLOOKUP(Table_ExternalData_15[[#This Row],[Id]],'Blagovna izdelek'!A:C,3,0)</f>
        <v>Digitus</v>
      </c>
      <c r="H3846">
        <f>Table_ExternalData_15[[#This Row],[Rabat]]*0.2</f>
        <v>6</v>
      </c>
      <c r="I3846" s="2">
        <f>Table_ExternalData_15[[#This Row],[Price]]-(Table_ExternalData_15[[#This Row],[Price]]*Table_ExternalData_15[[#This Row],[BB rabat]])/100</f>
        <v>7.0312000000000001</v>
      </c>
      <c r="J3846" s="2">
        <f>Table_ExternalData_15[[#This Row],[BB cena]]*Table_ExternalData_15[[#Headers],[1,22]]</f>
        <v>8.5780639999999995</v>
      </c>
      <c r="K3846" s="2">
        <f>Table_ExternalData_15[[#This Row],[Price]]*Table_ExternalData_15[[#Headers],[1,22]]</f>
        <v>9.1256000000000004</v>
      </c>
      <c r="L3846" s="7">
        <f>IF(G3846="White Shark",E3846*0.5,IF(G3846="Sbox",E3846*0.5,IF(G3846="Tenda",E3846*0.5,E3846*0.2)))/100</f>
        <v>0.06</v>
      </c>
      <c r="M3846" s="2">
        <f>Table_ExternalData_15[[#This Row],[Price]]-Table_ExternalData_15[[#This Row],[Price]]*Table_ExternalData_15[[#This Row],[extra popust]]</f>
        <v>7.0312000000000001</v>
      </c>
      <c r="N3846" s="2">
        <f>IF(M3846&lt;I3846,M3846,I3846)</f>
        <v>7.0312000000000001</v>
      </c>
      <c r="O3846" s="12" t="str">
        <f>IF(N3846&lt;I3846,$U$1," ")</f>
        <v xml:space="preserve"> </v>
      </c>
      <c r="P3846" s="12" t="str">
        <f>IFERROR((O3846+30)," ")</f>
        <v xml:space="preserve"> </v>
      </c>
      <c r="Q3846" s="2">
        <f ca="1">IF(O3846=$U$1,N3846,"0")*1.22</f>
        <v>0</v>
      </c>
    </row>
    <row r="3847" spans="1:17" x14ac:dyDescent="0.25">
      <c r="A3847" t="s">
        <v>2799</v>
      </c>
      <c r="B3847" t="s">
        <v>2798</v>
      </c>
      <c r="C3847">
        <v>8795</v>
      </c>
      <c r="D3847">
        <v>7.48</v>
      </c>
      <c r="E3847">
        <f>IFERROR(VLOOKUP(Table_ExternalData_15[[#This Row],[Id]],Rabati!B:C,2,0),0)</f>
        <v>30</v>
      </c>
      <c r="F3847">
        <v>174</v>
      </c>
      <c r="G3847" t="str">
        <f>VLOOKUP(Table_ExternalData_15[[#This Row],[Id]],'Blagovna izdelek'!A:C,3,0)</f>
        <v>Digitus</v>
      </c>
      <c r="H3847">
        <f>Table_ExternalData_15[[#This Row],[Rabat]]*0.2</f>
        <v>6</v>
      </c>
      <c r="I3847" s="2">
        <f>Table_ExternalData_15[[#This Row],[Price]]-(Table_ExternalData_15[[#This Row],[Price]]*Table_ExternalData_15[[#This Row],[BB rabat]])/100</f>
        <v>7.0312000000000001</v>
      </c>
      <c r="J3847" s="2">
        <f>Table_ExternalData_15[[#This Row],[BB cena]]*Table_ExternalData_15[[#Headers],[1,22]]</f>
        <v>8.5780639999999995</v>
      </c>
      <c r="K3847" s="2">
        <f>Table_ExternalData_15[[#This Row],[Price]]*Table_ExternalData_15[[#Headers],[1,22]]</f>
        <v>9.1256000000000004</v>
      </c>
      <c r="L3847" s="7">
        <f>IF(G3847="White Shark",E3847*0.5,IF(G3847="Sbox",E3847*0.5,IF(G3847="Tenda",E3847*0.5,E3847*0.2)))/100</f>
        <v>0.06</v>
      </c>
      <c r="M3847" s="2">
        <f>Table_ExternalData_15[[#This Row],[Price]]-Table_ExternalData_15[[#This Row],[Price]]*Table_ExternalData_15[[#This Row],[extra popust]]</f>
        <v>7.0312000000000001</v>
      </c>
      <c r="N3847" s="2">
        <f>IF(M3847&lt;I3847,M3847,I3847)</f>
        <v>7.0312000000000001</v>
      </c>
      <c r="O3847" s="12" t="str">
        <f>IF(N3847&lt;I3847,$U$1," ")</f>
        <v xml:space="preserve"> </v>
      </c>
      <c r="P3847" s="12" t="str">
        <f>IFERROR((O3847+30)," ")</f>
        <v xml:space="preserve"> </v>
      </c>
      <c r="Q3847" s="2">
        <f ca="1">IF(O3847=$U$1,N3847,"0")*1.22</f>
        <v>0</v>
      </c>
    </row>
    <row r="3848" spans="1:17" x14ac:dyDescent="0.25">
      <c r="A3848" t="s">
        <v>2801</v>
      </c>
      <c r="B3848" t="s">
        <v>2800</v>
      </c>
      <c r="C3848">
        <v>8796</v>
      </c>
      <c r="D3848">
        <v>7.48</v>
      </c>
      <c r="E3848">
        <f>IFERROR(VLOOKUP(Table_ExternalData_15[[#This Row],[Id]],Rabati!B:C,2,0),0)</f>
        <v>30</v>
      </c>
      <c r="F3848">
        <v>87</v>
      </c>
      <c r="G3848" t="str">
        <f>VLOOKUP(Table_ExternalData_15[[#This Row],[Id]],'Blagovna izdelek'!A:C,3,0)</f>
        <v>Digitus</v>
      </c>
      <c r="H3848">
        <f>Table_ExternalData_15[[#This Row],[Rabat]]*0.2</f>
        <v>6</v>
      </c>
      <c r="I3848" s="2">
        <f>Table_ExternalData_15[[#This Row],[Price]]-(Table_ExternalData_15[[#This Row],[Price]]*Table_ExternalData_15[[#This Row],[BB rabat]])/100</f>
        <v>7.0312000000000001</v>
      </c>
      <c r="J3848" s="2">
        <f>Table_ExternalData_15[[#This Row],[BB cena]]*Table_ExternalData_15[[#Headers],[1,22]]</f>
        <v>8.5780639999999995</v>
      </c>
      <c r="K3848" s="2">
        <f>Table_ExternalData_15[[#This Row],[Price]]*Table_ExternalData_15[[#Headers],[1,22]]</f>
        <v>9.1256000000000004</v>
      </c>
      <c r="L3848" s="7">
        <f>IF(G3848="White Shark",E3848*0.5,IF(G3848="Sbox",E3848*0.5,IF(G3848="Tenda",E3848*0.5,E3848*0.2)))/100</f>
        <v>0.06</v>
      </c>
      <c r="M3848" s="2">
        <f>Table_ExternalData_15[[#This Row],[Price]]-Table_ExternalData_15[[#This Row],[Price]]*Table_ExternalData_15[[#This Row],[extra popust]]</f>
        <v>7.0312000000000001</v>
      </c>
      <c r="N3848" s="2">
        <f>IF(M3848&lt;I3848,M3848,I3848)</f>
        <v>7.0312000000000001</v>
      </c>
      <c r="O3848" s="12" t="str">
        <f>IF(N3848&lt;I3848,$U$1," ")</f>
        <v xml:space="preserve"> </v>
      </c>
      <c r="P3848" s="12" t="str">
        <f>IFERROR((O3848+30)," ")</f>
        <v xml:space="preserve"> </v>
      </c>
      <c r="Q3848" s="2">
        <f ca="1">IF(O3848=$U$1,N3848,"0")*1.22</f>
        <v>0</v>
      </c>
    </row>
    <row r="3849" spans="1:17" x14ac:dyDescent="0.25">
      <c r="A3849" t="s">
        <v>2803</v>
      </c>
      <c r="B3849" t="s">
        <v>2802</v>
      </c>
      <c r="C3849">
        <v>8797</v>
      </c>
      <c r="D3849">
        <v>7.48</v>
      </c>
      <c r="E3849">
        <f>IFERROR(VLOOKUP(Table_ExternalData_15[[#This Row],[Id]],Rabati!B:C,2,0),0)</f>
        <v>30</v>
      </c>
      <c r="F3849">
        <v>99</v>
      </c>
      <c r="G3849" t="str">
        <f>VLOOKUP(Table_ExternalData_15[[#This Row],[Id]],'Blagovna izdelek'!A:C,3,0)</f>
        <v>Digitus</v>
      </c>
      <c r="H3849">
        <f>Table_ExternalData_15[[#This Row],[Rabat]]*0.2</f>
        <v>6</v>
      </c>
      <c r="I3849" s="2">
        <f>Table_ExternalData_15[[#This Row],[Price]]-(Table_ExternalData_15[[#This Row],[Price]]*Table_ExternalData_15[[#This Row],[BB rabat]])/100</f>
        <v>7.0312000000000001</v>
      </c>
      <c r="J3849" s="2">
        <f>Table_ExternalData_15[[#This Row],[BB cena]]*Table_ExternalData_15[[#Headers],[1,22]]</f>
        <v>8.5780639999999995</v>
      </c>
      <c r="K3849" s="2">
        <f>Table_ExternalData_15[[#This Row],[Price]]*Table_ExternalData_15[[#Headers],[1,22]]</f>
        <v>9.1256000000000004</v>
      </c>
      <c r="L3849" s="7">
        <f>IF(G3849="White Shark",E3849*0.5,IF(G3849="Sbox",E3849*0.5,IF(G3849="Tenda",E3849*0.5,E3849*0.2)))/100</f>
        <v>0.06</v>
      </c>
      <c r="M3849" s="2">
        <f>Table_ExternalData_15[[#This Row],[Price]]-Table_ExternalData_15[[#This Row],[Price]]*Table_ExternalData_15[[#This Row],[extra popust]]</f>
        <v>7.0312000000000001</v>
      </c>
      <c r="N3849" s="2">
        <f>IF(M3849&lt;I3849,M3849,I3849)</f>
        <v>7.0312000000000001</v>
      </c>
      <c r="O3849" s="12" t="str">
        <f>IF(N3849&lt;I3849,$U$1," ")</f>
        <v xml:space="preserve"> </v>
      </c>
      <c r="P3849" s="12" t="str">
        <f>IFERROR((O3849+30)," ")</f>
        <v xml:space="preserve"> </v>
      </c>
      <c r="Q3849" s="2">
        <f ca="1">IF(O3849=$U$1,N3849,"0")*1.22</f>
        <v>0</v>
      </c>
    </row>
    <row r="3850" spans="1:17" x14ac:dyDescent="0.25">
      <c r="A3850" t="s">
        <v>2805</v>
      </c>
      <c r="B3850" t="s">
        <v>2804</v>
      </c>
      <c r="C3850">
        <v>8798</v>
      </c>
      <c r="D3850">
        <v>7.48</v>
      </c>
      <c r="E3850">
        <f>IFERROR(VLOOKUP(Table_ExternalData_15[[#This Row],[Id]],Rabati!B:C,2,0),0)</f>
        <v>30</v>
      </c>
      <c r="F3850">
        <v>318</v>
      </c>
      <c r="G3850" t="str">
        <f>VLOOKUP(Table_ExternalData_15[[#This Row],[Id]],'Blagovna izdelek'!A:C,3,0)</f>
        <v>Digitus</v>
      </c>
      <c r="H3850">
        <f>Table_ExternalData_15[[#This Row],[Rabat]]*0.2</f>
        <v>6</v>
      </c>
      <c r="I3850" s="2">
        <f>Table_ExternalData_15[[#This Row],[Price]]-(Table_ExternalData_15[[#This Row],[Price]]*Table_ExternalData_15[[#This Row],[BB rabat]])/100</f>
        <v>7.0312000000000001</v>
      </c>
      <c r="J3850" s="2">
        <f>Table_ExternalData_15[[#This Row],[BB cena]]*Table_ExternalData_15[[#Headers],[1,22]]</f>
        <v>8.5780639999999995</v>
      </c>
      <c r="K3850" s="2">
        <f>Table_ExternalData_15[[#This Row],[Price]]*Table_ExternalData_15[[#Headers],[1,22]]</f>
        <v>9.1256000000000004</v>
      </c>
      <c r="L3850" s="7">
        <f>IF(G3850="White Shark",E3850*0.5,IF(G3850="Sbox",E3850*0.5,IF(G3850="Tenda",E3850*0.5,E3850*0.2)))/100</f>
        <v>0.06</v>
      </c>
      <c r="M3850" s="2">
        <f>Table_ExternalData_15[[#This Row],[Price]]-Table_ExternalData_15[[#This Row],[Price]]*Table_ExternalData_15[[#This Row],[extra popust]]</f>
        <v>7.0312000000000001</v>
      </c>
      <c r="N3850" s="2">
        <f>IF(M3850&lt;I3850,M3850,I3850)</f>
        <v>7.0312000000000001</v>
      </c>
      <c r="O3850" s="12" t="str">
        <f>IF(N3850&lt;I3850,$U$1," ")</f>
        <v xml:space="preserve"> </v>
      </c>
      <c r="P3850" s="12" t="str">
        <f>IFERROR((O3850+30)," ")</f>
        <v xml:space="preserve"> </v>
      </c>
      <c r="Q3850" s="2">
        <f ca="1">IF(O3850=$U$1,N3850,"0")*1.22</f>
        <v>0</v>
      </c>
    </row>
    <row r="3851" spans="1:17" x14ac:dyDescent="0.25">
      <c r="A3851" t="s">
        <v>2807</v>
      </c>
      <c r="B3851" t="s">
        <v>2806</v>
      </c>
      <c r="C3851">
        <v>8800</v>
      </c>
      <c r="D3851">
        <v>7.48</v>
      </c>
      <c r="E3851">
        <f>IFERROR(VLOOKUP(Table_ExternalData_15[[#This Row],[Id]],Rabati!B:C,2,0),0)</f>
        <v>30</v>
      </c>
      <c r="F3851">
        <v>94</v>
      </c>
      <c r="G3851" t="str">
        <f>VLOOKUP(Table_ExternalData_15[[#This Row],[Id]],'Blagovna izdelek'!A:C,3,0)</f>
        <v>Digitus</v>
      </c>
      <c r="H3851">
        <f>Table_ExternalData_15[[#This Row],[Rabat]]*0.2</f>
        <v>6</v>
      </c>
      <c r="I3851" s="2">
        <f>Table_ExternalData_15[[#This Row],[Price]]-(Table_ExternalData_15[[#This Row],[Price]]*Table_ExternalData_15[[#This Row],[BB rabat]])/100</f>
        <v>7.0312000000000001</v>
      </c>
      <c r="J3851" s="2">
        <f>Table_ExternalData_15[[#This Row],[BB cena]]*Table_ExternalData_15[[#Headers],[1,22]]</f>
        <v>8.5780639999999995</v>
      </c>
      <c r="K3851" s="2">
        <f>Table_ExternalData_15[[#This Row],[Price]]*Table_ExternalData_15[[#Headers],[1,22]]</f>
        <v>9.1256000000000004</v>
      </c>
      <c r="L3851" s="7">
        <f>IF(G3851="White Shark",E3851*0.5,IF(G3851="Sbox",E3851*0.5,IF(G3851="Tenda",E3851*0.5,E3851*0.2)))/100</f>
        <v>0.06</v>
      </c>
      <c r="M3851" s="2">
        <f>Table_ExternalData_15[[#This Row],[Price]]-Table_ExternalData_15[[#This Row],[Price]]*Table_ExternalData_15[[#This Row],[extra popust]]</f>
        <v>7.0312000000000001</v>
      </c>
      <c r="N3851" s="2">
        <f>IF(M3851&lt;I3851,M3851,I3851)</f>
        <v>7.0312000000000001</v>
      </c>
      <c r="O3851" s="12" t="str">
        <f>IF(N3851&lt;I3851,$U$1," ")</f>
        <v xml:space="preserve"> </v>
      </c>
      <c r="P3851" s="12" t="str">
        <f>IFERROR((O3851+30)," ")</f>
        <v xml:space="preserve"> </v>
      </c>
      <c r="Q3851" s="2">
        <f ca="1">IF(O3851=$U$1,N3851,"0")*1.22</f>
        <v>0</v>
      </c>
    </row>
    <row r="3852" spans="1:17" x14ac:dyDescent="0.25">
      <c r="A3852" t="s">
        <v>2809</v>
      </c>
      <c r="B3852" t="s">
        <v>2808</v>
      </c>
      <c r="C3852">
        <v>8801</v>
      </c>
      <c r="D3852">
        <v>9.7200000000000006</v>
      </c>
      <c r="E3852">
        <f>IFERROR(VLOOKUP(Table_ExternalData_15[[#This Row],[Id]],Rabati!B:C,2,0),0)</f>
        <v>30</v>
      </c>
      <c r="F3852">
        <v>113</v>
      </c>
      <c r="G3852" t="str">
        <f>VLOOKUP(Table_ExternalData_15[[#This Row],[Id]],'Blagovna izdelek'!A:C,3,0)</f>
        <v>Digitus</v>
      </c>
      <c r="H3852">
        <f>Table_ExternalData_15[[#This Row],[Rabat]]*0.2</f>
        <v>6</v>
      </c>
      <c r="I3852" s="2">
        <f>Table_ExternalData_15[[#This Row],[Price]]-(Table_ExternalData_15[[#This Row],[Price]]*Table_ExternalData_15[[#This Row],[BB rabat]])/100</f>
        <v>9.1368000000000009</v>
      </c>
      <c r="J3852" s="2">
        <f>Table_ExternalData_15[[#This Row],[BB cena]]*Table_ExternalData_15[[#Headers],[1,22]]</f>
        <v>11.146896000000002</v>
      </c>
      <c r="K3852" s="2">
        <f>Table_ExternalData_15[[#This Row],[Price]]*Table_ExternalData_15[[#Headers],[1,22]]</f>
        <v>11.858400000000001</v>
      </c>
      <c r="L3852" s="7">
        <f>IF(G3852="White Shark",E3852*0.5,IF(G3852="Sbox",E3852*0.5,IF(G3852="Tenda",E3852*0.5,E3852*0.2)))/100</f>
        <v>0.06</v>
      </c>
      <c r="M3852" s="2">
        <f>Table_ExternalData_15[[#This Row],[Price]]-Table_ExternalData_15[[#This Row],[Price]]*Table_ExternalData_15[[#This Row],[extra popust]]</f>
        <v>9.1368000000000009</v>
      </c>
      <c r="N3852" s="2">
        <f>IF(M3852&lt;I3852,M3852,I3852)</f>
        <v>9.1368000000000009</v>
      </c>
      <c r="O3852" s="12" t="str">
        <f>IF(N3852&lt;I3852,$U$1," ")</f>
        <v xml:space="preserve"> </v>
      </c>
      <c r="P3852" s="12" t="str">
        <f>IFERROR((O3852+30)," ")</f>
        <v xml:space="preserve"> </v>
      </c>
      <c r="Q3852" s="2">
        <f ca="1">IF(O3852=$U$1,N3852,"0")*1.22</f>
        <v>0</v>
      </c>
    </row>
    <row r="3853" spans="1:17" x14ac:dyDescent="0.25">
      <c r="A3853" t="s">
        <v>2811</v>
      </c>
      <c r="B3853" t="s">
        <v>2810</v>
      </c>
      <c r="C3853">
        <v>8802</v>
      </c>
      <c r="D3853">
        <v>14.66</v>
      </c>
      <c r="E3853">
        <f>IFERROR(VLOOKUP(Table_ExternalData_15[[#This Row],[Id]],Rabati!B:C,2,0),0)</f>
        <v>30</v>
      </c>
      <c r="F3853">
        <v>86</v>
      </c>
      <c r="G3853" t="str">
        <f>VLOOKUP(Table_ExternalData_15[[#This Row],[Id]],'Blagovna izdelek'!A:C,3,0)</f>
        <v>Digitus</v>
      </c>
      <c r="H3853">
        <f>Table_ExternalData_15[[#This Row],[Rabat]]*0.2</f>
        <v>6</v>
      </c>
      <c r="I3853" s="2">
        <f>Table_ExternalData_15[[#This Row],[Price]]-(Table_ExternalData_15[[#This Row],[Price]]*Table_ExternalData_15[[#This Row],[BB rabat]])/100</f>
        <v>13.7804</v>
      </c>
      <c r="J3853" s="2">
        <f>Table_ExternalData_15[[#This Row],[BB cena]]*Table_ExternalData_15[[#Headers],[1,22]]</f>
        <v>16.812087999999999</v>
      </c>
      <c r="K3853" s="2">
        <f>Table_ExternalData_15[[#This Row],[Price]]*Table_ExternalData_15[[#Headers],[1,22]]</f>
        <v>17.885200000000001</v>
      </c>
      <c r="L3853" s="7">
        <f>IF(G3853="White Shark",E3853*0.5,IF(G3853="Sbox",E3853*0.5,IF(G3853="Tenda",E3853*0.5,E3853*0.2)))/100</f>
        <v>0.06</v>
      </c>
      <c r="M3853" s="2">
        <f>Table_ExternalData_15[[#This Row],[Price]]-Table_ExternalData_15[[#This Row],[Price]]*Table_ExternalData_15[[#This Row],[extra popust]]</f>
        <v>13.7804</v>
      </c>
      <c r="N3853" s="2">
        <f>IF(M3853&lt;I3853,M3853,I3853)</f>
        <v>13.7804</v>
      </c>
      <c r="O3853" s="12" t="str">
        <f>IF(N3853&lt;I3853,$U$1," ")</f>
        <v xml:space="preserve"> </v>
      </c>
      <c r="P3853" s="12" t="str">
        <f>IFERROR((O3853+30)," ")</f>
        <v xml:space="preserve"> </v>
      </c>
      <c r="Q3853" s="2">
        <f ca="1">IF(O3853=$U$1,N3853,"0")*1.22</f>
        <v>0</v>
      </c>
    </row>
    <row r="3854" spans="1:17" x14ac:dyDescent="0.25">
      <c r="A3854" t="s">
        <v>2813</v>
      </c>
      <c r="B3854" t="s">
        <v>2812</v>
      </c>
      <c r="C3854">
        <v>8803</v>
      </c>
      <c r="D3854">
        <v>14.66</v>
      </c>
      <c r="E3854">
        <f>IFERROR(VLOOKUP(Table_ExternalData_15[[#This Row],[Id]],Rabati!B:C,2,0),0)</f>
        <v>30</v>
      </c>
      <c r="F3854">
        <v>15</v>
      </c>
      <c r="G3854" t="str">
        <f>VLOOKUP(Table_ExternalData_15[[#This Row],[Id]],'Blagovna izdelek'!A:C,3,0)</f>
        <v>Digitus</v>
      </c>
      <c r="H3854">
        <f>Table_ExternalData_15[[#This Row],[Rabat]]*0.2</f>
        <v>6</v>
      </c>
      <c r="I3854" s="2">
        <f>Table_ExternalData_15[[#This Row],[Price]]-(Table_ExternalData_15[[#This Row],[Price]]*Table_ExternalData_15[[#This Row],[BB rabat]])/100</f>
        <v>13.7804</v>
      </c>
      <c r="J3854" s="2">
        <f>Table_ExternalData_15[[#This Row],[BB cena]]*Table_ExternalData_15[[#Headers],[1,22]]</f>
        <v>16.812087999999999</v>
      </c>
      <c r="K3854" s="2">
        <f>Table_ExternalData_15[[#This Row],[Price]]*Table_ExternalData_15[[#Headers],[1,22]]</f>
        <v>17.885200000000001</v>
      </c>
      <c r="L3854" s="7">
        <f>IF(G3854="White Shark",E3854*0.5,IF(G3854="Sbox",E3854*0.5,IF(G3854="Tenda",E3854*0.5,E3854*0.2)))/100</f>
        <v>0.06</v>
      </c>
      <c r="M3854" s="2">
        <f>Table_ExternalData_15[[#This Row],[Price]]-Table_ExternalData_15[[#This Row],[Price]]*Table_ExternalData_15[[#This Row],[extra popust]]</f>
        <v>13.7804</v>
      </c>
      <c r="N3854" s="2">
        <f>IF(M3854&lt;I3854,M3854,I3854)</f>
        <v>13.7804</v>
      </c>
      <c r="O3854" s="12" t="str">
        <f>IF(N3854&lt;I3854,$U$1," ")</f>
        <v xml:space="preserve"> </v>
      </c>
      <c r="P3854" s="12" t="str">
        <f>IFERROR((O3854+30)," ")</f>
        <v xml:space="preserve"> </v>
      </c>
      <c r="Q3854" s="2">
        <f ca="1">IF(O3854=$U$1,N3854,"0")*1.22</f>
        <v>0</v>
      </c>
    </row>
    <row r="3855" spans="1:17" x14ac:dyDescent="0.25">
      <c r="A3855" t="s">
        <v>2815</v>
      </c>
      <c r="B3855" t="s">
        <v>2814</v>
      </c>
      <c r="C3855">
        <v>8804</v>
      </c>
      <c r="D3855">
        <v>20.21</v>
      </c>
      <c r="E3855">
        <f>IFERROR(VLOOKUP(Table_ExternalData_15[[#This Row],[Id]],Rabati!B:C,2,0),0)</f>
        <v>30</v>
      </c>
      <c r="F3855">
        <v>56</v>
      </c>
      <c r="G3855" t="str">
        <f>VLOOKUP(Table_ExternalData_15[[#This Row],[Id]],'Blagovna izdelek'!A:C,3,0)</f>
        <v>Digitus</v>
      </c>
      <c r="H3855">
        <f>Table_ExternalData_15[[#This Row],[Rabat]]*0.2</f>
        <v>6</v>
      </c>
      <c r="I3855" s="2">
        <f>Table_ExternalData_15[[#This Row],[Price]]-(Table_ExternalData_15[[#This Row],[Price]]*Table_ExternalData_15[[#This Row],[BB rabat]])/100</f>
        <v>18.997399999999999</v>
      </c>
      <c r="J3855" s="2">
        <f>Table_ExternalData_15[[#This Row],[BB cena]]*Table_ExternalData_15[[#Headers],[1,22]]</f>
        <v>23.176827999999997</v>
      </c>
      <c r="K3855" s="2">
        <f>Table_ExternalData_15[[#This Row],[Price]]*Table_ExternalData_15[[#Headers],[1,22]]</f>
        <v>24.656200000000002</v>
      </c>
      <c r="L3855" s="7">
        <f>IF(G3855="White Shark",E3855*0.5,IF(G3855="Sbox",E3855*0.5,IF(G3855="Tenda",E3855*0.5,E3855*0.2)))/100</f>
        <v>0.06</v>
      </c>
      <c r="M3855" s="2">
        <f>Table_ExternalData_15[[#This Row],[Price]]-Table_ExternalData_15[[#This Row],[Price]]*Table_ExternalData_15[[#This Row],[extra popust]]</f>
        <v>18.997400000000003</v>
      </c>
      <c r="N3855" s="2">
        <f>IF(M3855&lt;I3855,M3855,I3855)</f>
        <v>18.997399999999999</v>
      </c>
      <c r="O3855" s="12" t="str">
        <f>IF(N3855&lt;I3855,$U$1," ")</f>
        <v xml:space="preserve"> </v>
      </c>
      <c r="P3855" s="12" t="str">
        <f>IFERROR((O3855+30)," ")</f>
        <v xml:space="preserve"> </v>
      </c>
      <c r="Q3855" s="2">
        <f ca="1">IF(O3855=$U$1,N3855,"0")*1.22</f>
        <v>0</v>
      </c>
    </row>
    <row r="3856" spans="1:17" x14ac:dyDescent="0.25">
      <c r="A3856" t="s">
        <v>2817</v>
      </c>
      <c r="B3856" t="s">
        <v>2816</v>
      </c>
      <c r="C3856">
        <v>8805</v>
      </c>
      <c r="D3856">
        <v>28.22</v>
      </c>
      <c r="E3856">
        <f>IFERROR(VLOOKUP(Table_ExternalData_15[[#This Row],[Id]],Rabati!B:C,2,0),0)</f>
        <v>30</v>
      </c>
      <c r="F3856">
        <v>36</v>
      </c>
      <c r="G3856" t="str">
        <f>VLOOKUP(Table_ExternalData_15[[#This Row],[Id]],'Blagovna izdelek'!A:C,3,0)</f>
        <v>Digitus</v>
      </c>
      <c r="H3856">
        <f>Table_ExternalData_15[[#This Row],[Rabat]]*0.2</f>
        <v>6</v>
      </c>
      <c r="I3856" s="2">
        <f>Table_ExternalData_15[[#This Row],[Price]]-(Table_ExternalData_15[[#This Row],[Price]]*Table_ExternalData_15[[#This Row],[BB rabat]])/100</f>
        <v>26.526799999999998</v>
      </c>
      <c r="J3856" s="2">
        <f>Table_ExternalData_15[[#This Row],[BB cena]]*Table_ExternalData_15[[#Headers],[1,22]]</f>
        <v>32.362696</v>
      </c>
      <c r="K3856" s="2">
        <f>Table_ExternalData_15[[#This Row],[Price]]*Table_ExternalData_15[[#Headers],[1,22]]</f>
        <v>34.428399999999996</v>
      </c>
      <c r="L3856" s="7">
        <f>IF(G3856="White Shark",E3856*0.5,IF(G3856="Sbox",E3856*0.5,IF(G3856="Tenda",E3856*0.5,E3856*0.2)))/100</f>
        <v>0.06</v>
      </c>
      <c r="M3856" s="2">
        <f>Table_ExternalData_15[[#This Row],[Price]]-Table_ExternalData_15[[#This Row],[Price]]*Table_ExternalData_15[[#This Row],[extra popust]]</f>
        <v>26.526799999999998</v>
      </c>
      <c r="N3856" s="2">
        <f>IF(M3856&lt;I3856,M3856,I3856)</f>
        <v>26.526799999999998</v>
      </c>
      <c r="O3856" s="12" t="str">
        <f>IF(N3856&lt;I3856,$U$1," ")</f>
        <v xml:space="preserve"> </v>
      </c>
      <c r="P3856" s="12" t="str">
        <f>IFERROR((O3856+30)," ")</f>
        <v xml:space="preserve"> </v>
      </c>
      <c r="Q3856" s="2">
        <f ca="1">IF(O3856=$U$1,N3856,"0")*1.22</f>
        <v>0</v>
      </c>
    </row>
    <row r="3857" spans="1:17" x14ac:dyDescent="0.25">
      <c r="A3857" t="s">
        <v>2892</v>
      </c>
      <c r="B3857" t="s">
        <v>2891</v>
      </c>
      <c r="C3857">
        <v>8916</v>
      </c>
      <c r="D3857">
        <v>25.51</v>
      </c>
      <c r="E3857">
        <f>IFERROR(VLOOKUP(Table_ExternalData_15[[#This Row],[Id]],Rabati!B:C,2,0),0)</f>
        <v>20</v>
      </c>
      <c r="F3857">
        <v>0</v>
      </c>
      <c r="G3857" t="str">
        <f>VLOOKUP(Table_ExternalData_15[[#This Row],[Id]],'Blagovna izdelek'!A:C,3,0)</f>
        <v>Digitus</v>
      </c>
      <c r="H3857">
        <f>Table_ExternalData_15[[#This Row],[Rabat]]*0.2</f>
        <v>4</v>
      </c>
      <c r="I3857" s="2">
        <f>Table_ExternalData_15[[#This Row],[Price]]-(Table_ExternalData_15[[#This Row],[Price]]*Table_ExternalData_15[[#This Row],[BB rabat]])/100</f>
        <v>24.489600000000003</v>
      </c>
      <c r="J3857" s="2">
        <f>Table_ExternalData_15[[#This Row],[BB cena]]*Table_ExternalData_15[[#Headers],[1,22]]</f>
        <v>29.877312000000003</v>
      </c>
      <c r="K3857" s="2">
        <f>Table_ExternalData_15[[#This Row],[Price]]*Table_ExternalData_15[[#Headers],[1,22]]</f>
        <v>31.122200000000003</v>
      </c>
      <c r="L3857" s="7">
        <f>IF(G3857="White Shark",E3857*0.5,IF(G3857="Sbox",E3857*0.5,IF(G3857="Tenda",E3857*0.5,E3857*0.2)))/100</f>
        <v>0.04</v>
      </c>
      <c r="M3857" s="2">
        <f>Table_ExternalData_15[[#This Row],[Price]]-Table_ExternalData_15[[#This Row],[Price]]*Table_ExternalData_15[[#This Row],[extra popust]]</f>
        <v>24.489600000000003</v>
      </c>
      <c r="N3857" s="2">
        <f>IF(M3857&lt;I3857,M3857,I3857)</f>
        <v>24.489600000000003</v>
      </c>
      <c r="O3857" s="12" t="str">
        <f>IF(N3857&lt;I3857,$U$1," ")</f>
        <v xml:space="preserve"> </v>
      </c>
      <c r="P3857" s="12" t="str">
        <f>IFERROR((O3857+30)," ")</f>
        <v xml:space="preserve"> </v>
      </c>
      <c r="Q3857" s="2">
        <f ca="1">IF(O3857=$U$1,N3857,"0")*1.22</f>
        <v>0</v>
      </c>
    </row>
    <row r="3858" spans="1:17" x14ac:dyDescent="0.25">
      <c r="A3858" t="s">
        <v>2904</v>
      </c>
      <c r="B3858" t="s">
        <v>2903</v>
      </c>
      <c r="C3858">
        <v>8925</v>
      </c>
      <c r="D3858">
        <v>31.6</v>
      </c>
      <c r="E3858">
        <f>IFERROR(VLOOKUP(Table_ExternalData_15[[#This Row],[Id]],Rabati!B:C,2,0),0)</f>
        <v>20</v>
      </c>
      <c r="F3858">
        <v>22</v>
      </c>
      <c r="G3858" t="str">
        <f>VLOOKUP(Table_ExternalData_15[[#This Row],[Id]],'Blagovna izdelek'!A:C,3,0)</f>
        <v>Digitus</v>
      </c>
      <c r="H3858">
        <f>Table_ExternalData_15[[#This Row],[Rabat]]*0.2</f>
        <v>4</v>
      </c>
      <c r="I3858" s="2">
        <f>Table_ExternalData_15[[#This Row],[Price]]-(Table_ExternalData_15[[#This Row],[Price]]*Table_ExternalData_15[[#This Row],[BB rabat]])/100</f>
        <v>30.336000000000002</v>
      </c>
      <c r="J3858" s="2">
        <f>Table_ExternalData_15[[#This Row],[BB cena]]*Table_ExternalData_15[[#Headers],[1,22]]</f>
        <v>37.009920000000001</v>
      </c>
      <c r="K3858" s="2">
        <f>Table_ExternalData_15[[#This Row],[Price]]*Table_ExternalData_15[[#Headers],[1,22]]</f>
        <v>38.552</v>
      </c>
      <c r="L3858" s="7">
        <f>IF(G3858="White Shark",E3858*0.5,IF(G3858="Sbox",E3858*0.5,IF(G3858="Tenda",E3858*0.5,E3858*0.2)))/100</f>
        <v>0.04</v>
      </c>
      <c r="M3858" s="2">
        <f>Table_ExternalData_15[[#This Row],[Price]]-Table_ExternalData_15[[#This Row],[Price]]*Table_ExternalData_15[[#This Row],[extra popust]]</f>
        <v>30.336000000000002</v>
      </c>
      <c r="N3858" s="2">
        <f>IF(M3858&lt;I3858,M3858,I3858)</f>
        <v>30.336000000000002</v>
      </c>
      <c r="O3858" s="12" t="str">
        <f>IF(N3858&lt;I3858,$U$1," ")</f>
        <v xml:space="preserve"> </v>
      </c>
      <c r="P3858" s="12" t="str">
        <f>IFERROR((O3858+30)," ")</f>
        <v xml:space="preserve"> </v>
      </c>
      <c r="Q3858" s="2">
        <f ca="1">IF(O3858=$U$1,N3858,"0")*1.22</f>
        <v>0</v>
      </c>
    </row>
    <row r="3859" spans="1:17" x14ac:dyDescent="0.25">
      <c r="A3859" t="s">
        <v>2906</v>
      </c>
      <c r="B3859" t="s">
        <v>2905</v>
      </c>
      <c r="C3859">
        <v>8926</v>
      </c>
      <c r="D3859">
        <v>28.05</v>
      </c>
      <c r="E3859">
        <f>IFERROR(VLOOKUP(Table_ExternalData_15[[#This Row],[Id]],Rabati!B:C,2,0),0)</f>
        <v>20</v>
      </c>
      <c r="F3859">
        <v>1</v>
      </c>
      <c r="G3859" t="str">
        <f>VLOOKUP(Table_ExternalData_15[[#This Row],[Id]],'Blagovna izdelek'!A:C,3,0)</f>
        <v>Digitus</v>
      </c>
      <c r="H3859">
        <f>Table_ExternalData_15[[#This Row],[Rabat]]*0.2</f>
        <v>4</v>
      </c>
      <c r="I3859" s="2">
        <f>Table_ExternalData_15[[#This Row],[Price]]-(Table_ExternalData_15[[#This Row],[Price]]*Table_ExternalData_15[[#This Row],[BB rabat]])/100</f>
        <v>26.928000000000001</v>
      </c>
      <c r="J3859" s="2">
        <f>Table_ExternalData_15[[#This Row],[BB cena]]*Table_ExternalData_15[[#Headers],[1,22]]</f>
        <v>32.852159999999998</v>
      </c>
      <c r="K3859" s="2">
        <f>Table_ExternalData_15[[#This Row],[Price]]*Table_ExternalData_15[[#Headers],[1,22]]</f>
        <v>34.221000000000004</v>
      </c>
      <c r="L3859" s="7">
        <f>IF(G3859="White Shark",E3859*0.5,IF(G3859="Sbox",E3859*0.5,IF(G3859="Tenda",E3859*0.5,E3859*0.2)))/100</f>
        <v>0.04</v>
      </c>
      <c r="M3859" s="2">
        <f>Table_ExternalData_15[[#This Row],[Price]]-Table_ExternalData_15[[#This Row],[Price]]*Table_ExternalData_15[[#This Row],[extra popust]]</f>
        <v>26.928000000000001</v>
      </c>
      <c r="N3859" s="2">
        <f>IF(M3859&lt;I3859,M3859,I3859)</f>
        <v>26.928000000000001</v>
      </c>
      <c r="O3859" s="12" t="str">
        <f>IF(N3859&lt;I3859,$U$1," ")</f>
        <v xml:space="preserve"> </v>
      </c>
      <c r="P3859" s="12" t="str">
        <f>IFERROR((O3859+30)," ")</f>
        <v xml:space="preserve"> </v>
      </c>
      <c r="Q3859" s="2">
        <f ca="1">IF(O3859=$U$1,N3859,"0")*1.22</f>
        <v>0</v>
      </c>
    </row>
    <row r="3860" spans="1:17" x14ac:dyDescent="0.25">
      <c r="A3860" t="s">
        <v>2908</v>
      </c>
      <c r="B3860" t="s">
        <v>2907</v>
      </c>
      <c r="C3860">
        <v>8927</v>
      </c>
      <c r="D3860">
        <v>30.22</v>
      </c>
      <c r="E3860">
        <f>IFERROR(VLOOKUP(Table_ExternalData_15[[#This Row],[Id]],Rabati!B:C,2,0),0)</f>
        <v>20</v>
      </c>
      <c r="F3860">
        <v>9</v>
      </c>
      <c r="G3860" t="str">
        <f>VLOOKUP(Table_ExternalData_15[[#This Row],[Id]],'Blagovna izdelek'!A:C,3,0)</f>
        <v>Digitus</v>
      </c>
      <c r="H3860">
        <f>Table_ExternalData_15[[#This Row],[Rabat]]*0.2</f>
        <v>4</v>
      </c>
      <c r="I3860" s="2">
        <f>Table_ExternalData_15[[#This Row],[Price]]-(Table_ExternalData_15[[#This Row],[Price]]*Table_ExternalData_15[[#This Row],[BB rabat]])/100</f>
        <v>29.011199999999999</v>
      </c>
      <c r="J3860" s="2">
        <f>Table_ExternalData_15[[#This Row],[BB cena]]*Table_ExternalData_15[[#Headers],[1,22]]</f>
        <v>35.393664000000001</v>
      </c>
      <c r="K3860" s="2">
        <f>Table_ExternalData_15[[#This Row],[Price]]*Table_ExternalData_15[[#Headers],[1,22]]</f>
        <v>36.868400000000001</v>
      </c>
      <c r="L3860" s="7">
        <f>IF(G3860="White Shark",E3860*0.5,IF(G3860="Sbox",E3860*0.5,IF(G3860="Tenda",E3860*0.5,E3860*0.2)))/100</f>
        <v>0.04</v>
      </c>
      <c r="M3860" s="2">
        <f>Table_ExternalData_15[[#This Row],[Price]]-Table_ExternalData_15[[#This Row],[Price]]*Table_ExternalData_15[[#This Row],[extra popust]]</f>
        <v>29.011199999999999</v>
      </c>
      <c r="N3860" s="2">
        <f>IF(M3860&lt;I3860,M3860,I3860)</f>
        <v>29.011199999999999</v>
      </c>
      <c r="O3860" s="12" t="str">
        <f>IF(N3860&lt;I3860,$U$1," ")</f>
        <v xml:space="preserve"> </v>
      </c>
      <c r="P3860" s="12" t="str">
        <f>IFERROR((O3860+30)," ")</f>
        <v xml:space="preserve"> </v>
      </c>
      <c r="Q3860" s="2">
        <f ca="1">IF(O3860=$U$1,N3860,"0")*1.22</f>
        <v>0</v>
      </c>
    </row>
    <row r="3861" spans="1:17" x14ac:dyDescent="0.25">
      <c r="A3861" t="s">
        <v>2910</v>
      </c>
      <c r="B3861" t="s">
        <v>2909</v>
      </c>
      <c r="C3861">
        <v>8928</v>
      </c>
      <c r="D3861">
        <v>44.5</v>
      </c>
      <c r="E3861">
        <f>IFERROR(VLOOKUP(Table_ExternalData_15[[#This Row],[Id]],Rabati!B:C,2,0),0)</f>
        <v>20</v>
      </c>
      <c r="F3861">
        <v>32</v>
      </c>
      <c r="G3861" t="str">
        <f>VLOOKUP(Table_ExternalData_15[[#This Row],[Id]],'Blagovna izdelek'!A:C,3,0)</f>
        <v>Digitus</v>
      </c>
      <c r="H3861">
        <f>Table_ExternalData_15[[#This Row],[Rabat]]*0.2</f>
        <v>4</v>
      </c>
      <c r="I3861" s="2">
        <f>Table_ExternalData_15[[#This Row],[Price]]-(Table_ExternalData_15[[#This Row],[Price]]*Table_ExternalData_15[[#This Row],[BB rabat]])/100</f>
        <v>42.72</v>
      </c>
      <c r="J3861" s="2">
        <f>Table_ExternalData_15[[#This Row],[BB cena]]*Table_ExternalData_15[[#Headers],[1,22]]</f>
        <v>52.118399999999994</v>
      </c>
      <c r="K3861" s="2">
        <f>Table_ExternalData_15[[#This Row],[Price]]*Table_ExternalData_15[[#Headers],[1,22]]</f>
        <v>54.29</v>
      </c>
      <c r="L3861" s="7">
        <f>IF(G3861="White Shark",E3861*0.5,IF(G3861="Sbox",E3861*0.5,IF(G3861="Tenda",E3861*0.5,E3861*0.2)))/100</f>
        <v>0.04</v>
      </c>
      <c r="M3861" s="2">
        <f>Table_ExternalData_15[[#This Row],[Price]]-Table_ExternalData_15[[#This Row],[Price]]*Table_ExternalData_15[[#This Row],[extra popust]]</f>
        <v>42.72</v>
      </c>
      <c r="N3861" s="2">
        <f>IF(M3861&lt;I3861,M3861,I3861)</f>
        <v>42.72</v>
      </c>
      <c r="O3861" s="12" t="str">
        <f>IF(N3861&lt;I3861,$U$1," ")</f>
        <v xml:space="preserve"> </v>
      </c>
      <c r="P3861" s="12" t="str">
        <f>IFERROR((O3861+30)," ")</f>
        <v xml:space="preserve"> </v>
      </c>
      <c r="Q3861" s="2">
        <f ca="1">IF(O3861=$U$1,N3861,"0")*1.22</f>
        <v>0</v>
      </c>
    </row>
    <row r="3862" spans="1:17" x14ac:dyDescent="0.25">
      <c r="A3862" t="s">
        <v>2914</v>
      </c>
      <c r="B3862" t="s">
        <v>2913</v>
      </c>
      <c r="C3862">
        <v>8930</v>
      </c>
      <c r="D3862">
        <v>59.55</v>
      </c>
      <c r="E3862">
        <f>IFERROR(VLOOKUP(Table_ExternalData_15[[#This Row],[Id]],Rabati!B:C,2,0),0)</f>
        <v>20</v>
      </c>
      <c r="F3862">
        <v>19</v>
      </c>
      <c r="G3862" t="str">
        <f>VLOOKUP(Table_ExternalData_15[[#This Row],[Id]],'Blagovna izdelek'!A:C,3,0)</f>
        <v>Digitus</v>
      </c>
      <c r="H3862">
        <f>Table_ExternalData_15[[#This Row],[Rabat]]*0.2</f>
        <v>4</v>
      </c>
      <c r="I3862" s="2">
        <f>Table_ExternalData_15[[#This Row],[Price]]-(Table_ExternalData_15[[#This Row],[Price]]*Table_ExternalData_15[[#This Row],[BB rabat]])/100</f>
        <v>57.167999999999999</v>
      </c>
      <c r="J3862" s="2">
        <f>Table_ExternalData_15[[#This Row],[BB cena]]*Table_ExternalData_15[[#Headers],[1,22]]</f>
        <v>69.744959999999992</v>
      </c>
      <c r="K3862" s="2">
        <f>Table_ExternalData_15[[#This Row],[Price]]*Table_ExternalData_15[[#Headers],[1,22]]</f>
        <v>72.650999999999996</v>
      </c>
      <c r="L3862" s="7">
        <f>IF(G3862="White Shark",E3862*0.5,IF(G3862="Sbox",E3862*0.5,IF(G3862="Tenda",E3862*0.5,E3862*0.2)))/100</f>
        <v>0.04</v>
      </c>
      <c r="M3862" s="2">
        <f>Table_ExternalData_15[[#This Row],[Price]]-Table_ExternalData_15[[#This Row],[Price]]*Table_ExternalData_15[[#This Row],[extra popust]]</f>
        <v>57.167999999999999</v>
      </c>
      <c r="N3862" s="2">
        <f>IF(M3862&lt;I3862,M3862,I3862)</f>
        <v>57.167999999999999</v>
      </c>
      <c r="O3862" s="12" t="str">
        <f>IF(N3862&lt;I3862,$U$1," ")</f>
        <v xml:space="preserve"> </v>
      </c>
      <c r="P3862" s="12" t="str">
        <f>IFERROR((O3862+30)," ")</f>
        <v xml:space="preserve"> </v>
      </c>
      <c r="Q3862" s="2">
        <f ca="1">IF(O3862=$U$1,N3862,"0")*1.22</f>
        <v>0</v>
      </c>
    </row>
    <row r="3863" spans="1:17" x14ac:dyDescent="0.25">
      <c r="A3863" t="s">
        <v>2916</v>
      </c>
      <c r="B3863" t="s">
        <v>2915</v>
      </c>
      <c r="C3863">
        <v>8931</v>
      </c>
      <c r="D3863">
        <v>58.4</v>
      </c>
      <c r="E3863">
        <f>IFERROR(VLOOKUP(Table_ExternalData_15[[#This Row],[Id]],Rabati!B:C,2,0),0)</f>
        <v>20</v>
      </c>
      <c r="F3863">
        <v>17</v>
      </c>
      <c r="G3863" t="str">
        <f>VLOOKUP(Table_ExternalData_15[[#This Row],[Id]],'Blagovna izdelek'!A:C,3,0)</f>
        <v>Digitus</v>
      </c>
      <c r="H3863">
        <f>Table_ExternalData_15[[#This Row],[Rabat]]*0.2</f>
        <v>4</v>
      </c>
      <c r="I3863" s="2">
        <f>Table_ExternalData_15[[#This Row],[Price]]-(Table_ExternalData_15[[#This Row],[Price]]*Table_ExternalData_15[[#This Row],[BB rabat]])/100</f>
        <v>56.064</v>
      </c>
      <c r="J3863" s="2">
        <f>Table_ExternalData_15[[#This Row],[BB cena]]*Table_ExternalData_15[[#Headers],[1,22]]</f>
        <v>68.398079999999993</v>
      </c>
      <c r="K3863" s="2">
        <f>Table_ExternalData_15[[#This Row],[Price]]*Table_ExternalData_15[[#Headers],[1,22]]</f>
        <v>71.24799999999999</v>
      </c>
      <c r="L3863" s="7">
        <f>IF(G3863="White Shark",E3863*0.5,IF(G3863="Sbox",E3863*0.5,IF(G3863="Tenda",E3863*0.5,E3863*0.2)))/100</f>
        <v>0.04</v>
      </c>
      <c r="M3863" s="2">
        <f>Table_ExternalData_15[[#This Row],[Price]]-Table_ExternalData_15[[#This Row],[Price]]*Table_ExternalData_15[[#This Row],[extra popust]]</f>
        <v>56.064</v>
      </c>
      <c r="N3863" s="2">
        <f>IF(M3863&lt;I3863,M3863,I3863)</f>
        <v>56.064</v>
      </c>
      <c r="O3863" s="12" t="str">
        <f>IF(N3863&lt;I3863,$U$1," ")</f>
        <v xml:space="preserve"> </v>
      </c>
      <c r="P3863" s="12" t="str">
        <f>IFERROR((O3863+30)," ")</f>
        <v xml:space="preserve"> </v>
      </c>
      <c r="Q3863" s="2">
        <f ca="1">IF(O3863=$U$1,N3863,"0")*1.22</f>
        <v>0</v>
      </c>
    </row>
    <row r="3864" spans="1:17" x14ac:dyDescent="0.25">
      <c r="A3864" t="s">
        <v>2935</v>
      </c>
      <c r="B3864" t="s">
        <v>12109</v>
      </c>
      <c r="C3864">
        <v>8960</v>
      </c>
      <c r="D3864">
        <v>24.89</v>
      </c>
      <c r="E3864">
        <f>IFERROR(VLOOKUP(Table_ExternalData_15[[#This Row],[Id]],Rabati!B:C,2,0),0)</f>
        <v>25</v>
      </c>
      <c r="F3864">
        <v>30</v>
      </c>
      <c r="G3864" t="str">
        <f>VLOOKUP(Table_ExternalData_15[[#This Row],[Id]],'Blagovna izdelek'!A:C,3,0)</f>
        <v>Digitus</v>
      </c>
      <c r="H3864">
        <f>Table_ExternalData_15[[#This Row],[Rabat]]*0.2</f>
        <v>5</v>
      </c>
      <c r="I3864" s="2">
        <f>Table_ExternalData_15[[#This Row],[Price]]-(Table_ExternalData_15[[#This Row],[Price]]*Table_ExternalData_15[[#This Row],[BB rabat]])/100</f>
        <v>23.645500000000002</v>
      </c>
      <c r="J3864" s="2">
        <f>Table_ExternalData_15[[#This Row],[BB cena]]*Table_ExternalData_15[[#Headers],[1,22]]</f>
        <v>28.847510000000003</v>
      </c>
      <c r="K3864" s="2">
        <f>Table_ExternalData_15[[#This Row],[Price]]*Table_ExternalData_15[[#Headers],[1,22]]</f>
        <v>30.3658</v>
      </c>
      <c r="L3864" s="7">
        <f>IF(G3864="White Shark",E3864*0.5,IF(G3864="Sbox",E3864*0.5,IF(G3864="Tenda",E3864*0.5,E3864*0.2)))/100</f>
        <v>0.05</v>
      </c>
      <c r="M3864" s="2">
        <f>Table_ExternalData_15[[#This Row],[Price]]-Table_ExternalData_15[[#This Row],[Price]]*Table_ExternalData_15[[#This Row],[extra popust]]</f>
        <v>23.645500000000002</v>
      </c>
      <c r="N3864" s="2">
        <f>IF(M3864&lt;I3864,M3864,I3864)</f>
        <v>23.645500000000002</v>
      </c>
      <c r="O3864" s="12" t="str">
        <f>IF(N3864&lt;I3864,$U$1," ")</f>
        <v xml:space="preserve"> </v>
      </c>
      <c r="P3864" s="12" t="str">
        <f>IFERROR((O3864+30)," ")</f>
        <v xml:space="preserve"> </v>
      </c>
      <c r="Q3864" s="2">
        <f ca="1">IF(O3864=$U$1,N3864,"0")*1.22</f>
        <v>0</v>
      </c>
    </row>
    <row r="3865" spans="1:17" x14ac:dyDescent="0.25">
      <c r="A3865" t="s">
        <v>2975</v>
      </c>
      <c r="B3865" t="s">
        <v>2974</v>
      </c>
      <c r="C3865">
        <v>9011</v>
      </c>
      <c r="D3865">
        <v>18.95</v>
      </c>
      <c r="E3865">
        <f>IFERROR(VLOOKUP(Table_ExternalData_15[[#This Row],[Id]],Rabati!B:C,2,0),0)</f>
        <v>20</v>
      </c>
      <c r="F3865">
        <v>10</v>
      </c>
      <c r="G3865" t="str">
        <f>VLOOKUP(Table_ExternalData_15[[#This Row],[Id]],'Blagovna izdelek'!A:C,3,0)</f>
        <v>Digitus</v>
      </c>
      <c r="H3865">
        <f>Table_ExternalData_15[[#This Row],[Rabat]]*0.2</f>
        <v>4</v>
      </c>
      <c r="I3865" s="2">
        <f>Table_ExternalData_15[[#This Row],[Price]]-(Table_ExternalData_15[[#This Row],[Price]]*Table_ExternalData_15[[#This Row],[BB rabat]])/100</f>
        <v>18.192</v>
      </c>
      <c r="J3865" s="2">
        <f>Table_ExternalData_15[[#This Row],[BB cena]]*Table_ExternalData_15[[#Headers],[1,22]]</f>
        <v>22.194240000000001</v>
      </c>
      <c r="K3865" s="2">
        <f>Table_ExternalData_15[[#This Row],[Price]]*Table_ExternalData_15[[#Headers],[1,22]]</f>
        <v>23.119</v>
      </c>
      <c r="L3865" s="7">
        <f>IF(G3865="White Shark",E3865*0.5,IF(G3865="Sbox",E3865*0.5,IF(G3865="Tenda",E3865*0.5,E3865*0.2)))/100</f>
        <v>0.04</v>
      </c>
      <c r="M3865" s="2">
        <f>Table_ExternalData_15[[#This Row],[Price]]-Table_ExternalData_15[[#This Row],[Price]]*Table_ExternalData_15[[#This Row],[extra popust]]</f>
        <v>18.192</v>
      </c>
      <c r="N3865" s="2">
        <f>IF(M3865&lt;I3865,M3865,I3865)</f>
        <v>18.192</v>
      </c>
      <c r="O3865" s="12" t="str">
        <f>IF(N3865&lt;I3865,$U$1," ")</f>
        <v xml:space="preserve"> </v>
      </c>
      <c r="P3865" s="12" t="str">
        <f>IFERROR((O3865+30)," ")</f>
        <v xml:space="preserve"> </v>
      </c>
      <c r="Q3865" s="2">
        <f ca="1">IF(O3865=$U$1,N3865,"0")*1.22</f>
        <v>0</v>
      </c>
    </row>
    <row r="3866" spans="1:17" x14ac:dyDescent="0.25">
      <c r="A3866" t="s">
        <v>2977</v>
      </c>
      <c r="B3866" t="s">
        <v>2976</v>
      </c>
      <c r="C3866">
        <v>9013</v>
      </c>
      <c r="D3866">
        <v>15.21</v>
      </c>
      <c r="E3866">
        <f>IFERROR(VLOOKUP(Table_ExternalData_15[[#This Row],[Id]],Rabati!B:C,2,0),0)</f>
        <v>20</v>
      </c>
      <c r="F3866">
        <v>8</v>
      </c>
      <c r="G3866" t="str">
        <f>VLOOKUP(Table_ExternalData_15[[#This Row],[Id]],'Blagovna izdelek'!A:C,3,0)</f>
        <v>Digitus</v>
      </c>
      <c r="H3866">
        <f>Table_ExternalData_15[[#This Row],[Rabat]]*0.2</f>
        <v>4</v>
      </c>
      <c r="I3866" s="2">
        <f>Table_ExternalData_15[[#This Row],[Price]]-(Table_ExternalData_15[[#This Row],[Price]]*Table_ExternalData_15[[#This Row],[BB rabat]])/100</f>
        <v>14.601600000000001</v>
      </c>
      <c r="J3866" s="2">
        <f>Table_ExternalData_15[[#This Row],[BB cena]]*Table_ExternalData_15[[#Headers],[1,22]]</f>
        <v>17.813952</v>
      </c>
      <c r="K3866" s="2">
        <f>Table_ExternalData_15[[#This Row],[Price]]*Table_ExternalData_15[[#Headers],[1,22]]</f>
        <v>18.5562</v>
      </c>
      <c r="L3866" s="7">
        <f>IF(G3866="White Shark",E3866*0.5,IF(G3866="Sbox",E3866*0.5,IF(G3866="Tenda",E3866*0.5,E3866*0.2)))/100</f>
        <v>0.04</v>
      </c>
      <c r="M3866" s="2">
        <f>Table_ExternalData_15[[#This Row],[Price]]-Table_ExternalData_15[[#This Row],[Price]]*Table_ExternalData_15[[#This Row],[extra popust]]</f>
        <v>14.601600000000001</v>
      </c>
      <c r="N3866" s="2">
        <f>IF(M3866&lt;I3866,M3866,I3866)</f>
        <v>14.601600000000001</v>
      </c>
      <c r="O3866" s="12" t="str">
        <f>IF(N3866&lt;I3866,$U$1," ")</f>
        <v xml:space="preserve"> </v>
      </c>
      <c r="P3866" s="12" t="str">
        <f>IFERROR((O3866+30)," ")</f>
        <v xml:space="preserve"> </v>
      </c>
      <c r="Q3866" s="2">
        <f ca="1">IF(O3866=$U$1,N3866,"0")*1.22</f>
        <v>0</v>
      </c>
    </row>
    <row r="3867" spans="1:17" x14ac:dyDescent="0.25">
      <c r="A3867" t="s">
        <v>2981</v>
      </c>
      <c r="B3867" t="s">
        <v>2980</v>
      </c>
      <c r="C3867">
        <v>9018</v>
      </c>
      <c r="D3867">
        <v>34.590000000000003</v>
      </c>
      <c r="E3867">
        <f>IFERROR(VLOOKUP(Table_ExternalData_15[[#This Row],[Id]],Rabati!B:C,2,0),0)</f>
        <v>20</v>
      </c>
      <c r="F3867">
        <v>5</v>
      </c>
      <c r="G3867" t="str">
        <f>VLOOKUP(Table_ExternalData_15[[#This Row],[Id]],'Blagovna izdelek'!A:C,3,0)</f>
        <v>Digitus</v>
      </c>
      <c r="H3867">
        <f>Table_ExternalData_15[[#This Row],[Rabat]]*0.2</f>
        <v>4</v>
      </c>
      <c r="I3867" s="2">
        <f>Table_ExternalData_15[[#This Row],[Price]]-(Table_ExternalData_15[[#This Row],[Price]]*Table_ExternalData_15[[#This Row],[BB rabat]])/100</f>
        <v>33.206400000000002</v>
      </c>
      <c r="J3867" s="2">
        <f>Table_ExternalData_15[[#This Row],[BB cena]]*Table_ExternalData_15[[#Headers],[1,22]]</f>
        <v>40.511808000000002</v>
      </c>
      <c r="K3867" s="2">
        <f>Table_ExternalData_15[[#This Row],[Price]]*Table_ExternalData_15[[#Headers],[1,22]]</f>
        <v>42.199800000000003</v>
      </c>
      <c r="L3867" s="7">
        <f>IF(G3867="White Shark",E3867*0.5,IF(G3867="Sbox",E3867*0.5,IF(G3867="Tenda",E3867*0.5,E3867*0.2)))/100</f>
        <v>0.04</v>
      </c>
      <c r="M3867" s="2">
        <f>Table_ExternalData_15[[#This Row],[Price]]-Table_ExternalData_15[[#This Row],[Price]]*Table_ExternalData_15[[#This Row],[extra popust]]</f>
        <v>33.206400000000002</v>
      </c>
      <c r="N3867" s="2">
        <f>IF(M3867&lt;I3867,M3867,I3867)</f>
        <v>33.206400000000002</v>
      </c>
      <c r="O3867" s="12" t="str">
        <f>IF(N3867&lt;I3867,$U$1," ")</f>
        <v xml:space="preserve"> </v>
      </c>
      <c r="P3867" s="12" t="str">
        <f>IFERROR((O3867+30)," ")</f>
        <v xml:space="preserve"> </v>
      </c>
      <c r="Q3867" s="2">
        <f ca="1">IF(O3867=$U$1,N3867,"0")*1.22</f>
        <v>0</v>
      </c>
    </row>
    <row r="3868" spans="1:17" x14ac:dyDescent="0.25">
      <c r="A3868" t="s">
        <v>2983</v>
      </c>
      <c r="B3868" t="s">
        <v>2982</v>
      </c>
      <c r="C3868">
        <v>9019</v>
      </c>
      <c r="D3868">
        <v>53.53</v>
      </c>
      <c r="E3868">
        <f>IFERROR(VLOOKUP(Table_ExternalData_15[[#This Row],[Id]],Rabati!B:C,2,0),0)</f>
        <v>20</v>
      </c>
      <c r="F3868">
        <v>5</v>
      </c>
      <c r="G3868" t="str">
        <f>VLOOKUP(Table_ExternalData_15[[#This Row],[Id]],'Blagovna izdelek'!A:C,3,0)</f>
        <v>Digitus</v>
      </c>
      <c r="H3868">
        <f>Table_ExternalData_15[[#This Row],[Rabat]]*0.2</f>
        <v>4</v>
      </c>
      <c r="I3868" s="2">
        <f>Table_ExternalData_15[[#This Row],[Price]]-(Table_ExternalData_15[[#This Row],[Price]]*Table_ExternalData_15[[#This Row],[BB rabat]])/100</f>
        <v>51.388800000000003</v>
      </c>
      <c r="J3868" s="2">
        <f>Table_ExternalData_15[[#This Row],[BB cena]]*Table_ExternalData_15[[#Headers],[1,22]]</f>
        <v>62.694336</v>
      </c>
      <c r="K3868" s="2">
        <f>Table_ExternalData_15[[#This Row],[Price]]*Table_ExternalData_15[[#Headers],[1,22]]</f>
        <v>65.306600000000003</v>
      </c>
      <c r="L3868" s="7">
        <f>IF(G3868="White Shark",E3868*0.5,IF(G3868="Sbox",E3868*0.5,IF(G3868="Tenda",E3868*0.5,E3868*0.2)))/100</f>
        <v>0.04</v>
      </c>
      <c r="M3868" s="2">
        <f>Table_ExternalData_15[[#This Row],[Price]]-Table_ExternalData_15[[#This Row],[Price]]*Table_ExternalData_15[[#This Row],[extra popust]]</f>
        <v>51.388800000000003</v>
      </c>
      <c r="N3868" s="2">
        <f>IF(M3868&lt;I3868,M3868,I3868)</f>
        <v>51.388800000000003</v>
      </c>
      <c r="O3868" s="12" t="str">
        <f>IF(N3868&lt;I3868,$U$1," ")</f>
        <v xml:space="preserve"> </v>
      </c>
      <c r="P3868" s="12" t="str">
        <f>IFERROR((O3868+30)," ")</f>
        <v xml:space="preserve"> </v>
      </c>
      <c r="Q3868" s="2">
        <f ca="1">IF(O3868=$U$1,N3868,"0")*1.22</f>
        <v>0</v>
      </c>
    </row>
    <row r="3869" spans="1:17" x14ac:dyDescent="0.25">
      <c r="A3869" t="s">
        <v>2985</v>
      </c>
      <c r="B3869" t="s">
        <v>2984</v>
      </c>
      <c r="C3869">
        <v>9027</v>
      </c>
      <c r="D3869">
        <v>15.25</v>
      </c>
      <c r="E3869">
        <f>IFERROR(VLOOKUP(Table_ExternalData_15[[#This Row],[Id]],Rabati!B:C,2,0),0)</f>
        <v>20</v>
      </c>
      <c r="F3869">
        <v>0</v>
      </c>
      <c r="G3869" t="str">
        <f>VLOOKUP(Table_ExternalData_15[[#This Row],[Id]],'Blagovna izdelek'!A:C,3,0)</f>
        <v>Digitus</v>
      </c>
      <c r="H3869">
        <f>Table_ExternalData_15[[#This Row],[Rabat]]*0.2</f>
        <v>4</v>
      </c>
      <c r="I3869" s="2">
        <f>Table_ExternalData_15[[#This Row],[Price]]-(Table_ExternalData_15[[#This Row],[Price]]*Table_ExternalData_15[[#This Row],[BB rabat]])/100</f>
        <v>14.64</v>
      </c>
      <c r="J3869" s="2">
        <f>Table_ExternalData_15[[#This Row],[BB cena]]*Table_ExternalData_15[[#Headers],[1,22]]</f>
        <v>17.860800000000001</v>
      </c>
      <c r="K3869" s="2">
        <f>Table_ExternalData_15[[#This Row],[Price]]*Table_ExternalData_15[[#Headers],[1,22]]</f>
        <v>18.605</v>
      </c>
      <c r="L3869" s="7">
        <f>IF(G3869="White Shark",E3869*0.5,IF(G3869="Sbox",E3869*0.5,IF(G3869="Tenda",E3869*0.5,E3869*0.2)))/100</f>
        <v>0.04</v>
      </c>
      <c r="M3869" s="2">
        <f>Table_ExternalData_15[[#This Row],[Price]]-Table_ExternalData_15[[#This Row],[Price]]*Table_ExternalData_15[[#This Row],[extra popust]]</f>
        <v>14.64</v>
      </c>
      <c r="N3869" s="2">
        <f>IF(M3869&lt;I3869,M3869,I3869)</f>
        <v>14.64</v>
      </c>
      <c r="O3869" s="12" t="str">
        <f>IF(N3869&lt;I3869,$U$1," ")</f>
        <v xml:space="preserve"> </v>
      </c>
      <c r="P3869" s="12" t="str">
        <f>IFERROR((O3869+30)," ")</f>
        <v xml:space="preserve"> </v>
      </c>
      <c r="Q3869" s="2">
        <f ca="1">IF(O3869=$U$1,N3869,"0")*1.22</f>
        <v>0</v>
      </c>
    </row>
    <row r="3870" spans="1:17" x14ac:dyDescent="0.25">
      <c r="A3870" t="s">
        <v>2988</v>
      </c>
      <c r="B3870" t="s">
        <v>2987</v>
      </c>
      <c r="C3870">
        <v>9029</v>
      </c>
      <c r="D3870">
        <v>7.54</v>
      </c>
      <c r="E3870">
        <f>IFERROR(VLOOKUP(Table_ExternalData_15[[#This Row],[Id]],Rabati!B:C,2,0),0)</f>
        <v>0</v>
      </c>
      <c r="F3870">
        <v>0</v>
      </c>
      <c r="G3870" t="str">
        <f>VLOOKUP(Table_ExternalData_15[[#This Row],[Id]],'Blagovna izdelek'!A:C,3,0)</f>
        <v>Digitus</v>
      </c>
      <c r="H3870">
        <f>Table_ExternalData_15[[#This Row],[Rabat]]*0.2</f>
        <v>0</v>
      </c>
      <c r="I3870" s="2">
        <f>Table_ExternalData_15[[#This Row],[Price]]-(Table_ExternalData_15[[#This Row],[Price]]*Table_ExternalData_15[[#This Row],[BB rabat]])/100</f>
        <v>7.54</v>
      </c>
      <c r="J3870" s="2">
        <f>Table_ExternalData_15[[#This Row],[BB cena]]*Table_ExternalData_15[[#Headers],[1,22]]</f>
        <v>9.1988000000000003</v>
      </c>
      <c r="K3870" s="2">
        <f>Table_ExternalData_15[[#This Row],[Price]]*Table_ExternalData_15[[#Headers],[1,22]]</f>
        <v>9.1988000000000003</v>
      </c>
      <c r="L3870" s="7">
        <f>IF(G3870="White Shark",E3870*0.5,IF(G3870="Sbox",E3870*0.5,IF(G3870="Tenda",E3870*0.5,E3870*0.2)))/100</f>
        <v>0</v>
      </c>
      <c r="M3870" s="2">
        <f>Table_ExternalData_15[[#This Row],[Price]]-Table_ExternalData_15[[#This Row],[Price]]*Table_ExternalData_15[[#This Row],[extra popust]]</f>
        <v>7.54</v>
      </c>
      <c r="N3870" s="2">
        <f>IF(M3870&lt;I3870,M3870,I3870)</f>
        <v>7.54</v>
      </c>
      <c r="O3870" s="12" t="str">
        <f>IF(N3870&lt;I3870,$U$1," ")</f>
        <v xml:space="preserve"> </v>
      </c>
      <c r="P3870" s="12" t="str">
        <f>IFERROR((O3870+30)," ")</f>
        <v xml:space="preserve"> </v>
      </c>
      <c r="Q3870" s="2">
        <f ca="1">IF(O3870=$U$1,N3870,"0")*1.22</f>
        <v>0</v>
      </c>
    </row>
    <row r="3871" spans="1:17" x14ac:dyDescent="0.25">
      <c r="A3871" t="s">
        <v>2993</v>
      </c>
      <c r="B3871" t="s">
        <v>2992</v>
      </c>
      <c r="C3871">
        <v>9042</v>
      </c>
      <c r="D3871">
        <v>31.8</v>
      </c>
      <c r="E3871">
        <f>IFERROR(VLOOKUP(Table_ExternalData_15[[#This Row],[Id]],Rabati!B:C,2,0),0)</f>
        <v>20</v>
      </c>
      <c r="F3871">
        <v>9</v>
      </c>
      <c r="G3871" t="str">
        <f>VLOOKUP(Table_ExternalData_15[[#This Row],[Id]],'Blagovna izdelek'!A:C,3,0)</f>
        <v>Digitus</v>
      </c>
      <c r="H3871">
        <f>Table_ExternalData_15[[#This Row],[Rabat]]*0.2</f>
        <v>4</v>
      </c>
      <c r="I3871" s="2">
        <f>Table_ExternalData_15[[#This Row],[Price]]-(Table_ExternalData_15[[#This Row],[Price]]*Table_ExternalData_15[[#This Row],[BB rabat]])/100</f>
        <v>30.528000000000002</v>
      </c>
      <c r="J3871" s="2">
        <f>Table_ExternalData_15[[#This Row],[BB cena]]*Table_ExternalData_15[[#Headers],[1,22]]</f>
        <v>37.244160000000001</v>
      </c>
      <c r="K3871" s="2">
        <f>Table_ExternalData_15[[#This Row],[Price]]*Table_ExternalData_15[[#Headers],[1,22]]</f>
        <v>38.795999999999999</v>
      </c>
      <c r="L3871" s="7">
        <f>IF(G3871="White Shark",E3871*0.5,IF(G3871="Sbox",E3871*0.5,IF(G3871="Tenda",E3871*0.5,E3871*0.2)))/100</f>
        <v>0.04</v>
      </c>
      <c r="M3871" s="2">
        <f>Table_ExternalData_15[[#This Row],[Price]]-Table_ExternalData_15[[#This Row],[Price]]*Table_ExternalData_15[[#This Row],[extra popust]]</f>
        <v>30.528000000000002</v>
      </c>
      <c r="N3871" s="2">
        <f>IF(M3871&lt;I3871,M3871,I3871)</f>
        <v>30.528000000000002</v>
      </c>
      <c r="O3871" s="12" t="str">
        <f>IF(N3871&lt;I3871,$U$1," ")</f>
        <v xml:space="preserve"> </v>
      </c>
      <c r="P3871" s="12" t="str">
        <f>IFERROR((O3871+30)," ")</f>
        <v xml:space="preserve"> </v>
      </c>
      <c r="Q3871" s="2">
        <f ca="1">IF(O3871=$U$1,N3871,"0")*1.22</f>
        <v>0</v>
      </c>
    </row>
    <row r="3872" spans="1:17" x14ac:dyDescent="0.25">
      <c r="A3872" t="s">
        <v>2995</v>
      </c>
      <c r="B3872" t="s">
        <v>2994</v>
      </c>
      <c r="C3872">
        <v>9044</v>
      </c>
      <c r="D3872">
        <v>19.95</v>
      </c>
      <c r="E3872">
        <f>IFERROR(VLOOKUP(Table_ExternalData_15[[#This Row],[Id]],Rabati!B:C,2,0),0)</f>
        <v>20</v>
      </c>
      <c r="F3872">
        <v>50</v>
      </c>
      <c r="G3872" t="str">
        <f>VLOOKUP(Table_ExternalData_15[[#This Row],[Id]],'Blagovna izdelek'!A:C,3,0)</f>
        <v>Digitus</v>
      </c>
      <c r="H3872">
        <f>Table_ExternalData_15[[#This Row],[Rabat]]*0.2</f>
        <v>4</v>
      </c>
      <c r="I3872" s="2">
        <f>Table_ExternalData_15[[#This Row],[Price]]-(Table_ExternalData_15[[#This Row],[Price]]*Table_ExternalData_15[[#This Row],[BB rabat]])/100</f>
        <v>19.152000000000001</v>
      </c>
      <c r="J3872" s="2">
        <f>Table_ExternalData_15[[#This Row],[BB cena]]*Table_ExternalData_15[[#Headers],[1,22]]</f>
        <v>23.36544</v>
      </c>
      <c r="K3872" s="2">
        <f>Table_ExternalData_15[[#This Row],[Price]]*Table_ExternalData_15[[#Headers],[1,22]]</f>
        <v>24.338999999999999</v>
      </c>
      <c r="L3872" s="7">
        <f>IF(G3872="White Shark",E3872*0.5,IF(G3872="Sbox",E3872*0.5,IF(G3872="Tenda",E3872*0.5,E3872*0.2)))/100</f>
        <v>0.04</v>
      </c>
      <c r="M3872" s="2">
        <f>Table_ExternalData_15[[#This Row],[Price]]-Table_ExternalData_15[[#This Row],[Price]]*Table_ExternalData_15[[#This Row],[extra popust]]</f>
        <v>19.152000000000001</v>
      </c>
      <c r="N3872" s="2">
        <f>IF(M3872&lt;I3872,M3872,I3872)</f>
        <v>19.152000000000001</v>
      </c>
      <c r="O3872" s="12" t="str">
        <f>IF(N3872&lt;I3872,$U$1," ")</f>
        <v xml:space="preserve"> </v>
      </c>
      <c r="P3872" s="12" t="str">
        <f>IFERROR((O3872+30)," ")</f>
        <v xml:space="preserve"> </v>
      </c>
      <c r="Q3872" s="2">
        <f ca="1">IF(O3872=$U$1,N3872,"0")*1.22</f>
        <v>0</v>
      </c>
    </row>
    <row r="3873" spans="1:17" x14ac:dyDescent="0.25">
      <c r="A3873" t="s">
        <v>2997</v>
      </c>
      <c r="B3873" t="s">
        <v>2996</v>
      </c>
      <c r="C3873">
        <v>9047</v>
      </c>
      <c r="D3873">
        <v>12.7</v>
      </c>
      <c r="E3873">
        <f>IFERROR(VLOOKUP(Table_ExternalData_15[[#This Row],[Id]],Rabati!B:C,2,0),0)</f>
        <v>20</v>
      </c>
      <c r="F3873">
        <v>0</v>
      </c>
      <c r="G3873" t="str">
        <f>VLOOKUP(Table_ExternalData_15[[#This Row],[Id]],'Blagovna izdelek'!A:C,3,0)</f>
        <v>Digitus</v>
      </c>
      <c r="H3873">
        <f>Table_ExternalData_15[[#This Row],[Rabat]]*0.2</f>
        <v>4</v>
      </c>
      <c r="I3873" s="2">
        <f>Table_ExternalData_15[[#This Row],[Price]]-(Table_ExternalData_15[[#This Row],[Price]]*Table_ExternalData_15[[#This Row],[BB rabat]])/100</f>
        <v>12.192</v>
      </c>
      <c r="J3873" s="2">
        <f>Table_ExternalData_15[[#This Row],[BB cena]]*Table_ExternalData_15[[#Headers],[1,22]]</f>
        <v>14.87424</v>
      </c>
      <c r="K3873" s="2">
        <f>Table_ExternalData_15[[#This Row],[Price]]*Table_ExternalData_15[[#Headers],[1,22]]</f>
        <v>15.493999999999998</v>
      </c>
      <c r="L3873" s="7">
        <f>IF(G3873="White Shark",E3873*0.5,IF(G3873="Sbox",E3873*0.5,IF(G3873="Tenda",E3873*0.5,E3873*0.2)))/100</f>
        <v>0.04</v>
      </c>
      <c r="M3873" s="2">
        <f>Table_ExternalData_15[[#This Row],[Price]]-Table_ExternalData_15[[#This Row],[Price]]*Table_ExternalData_15[[#This Row],[extra popust]]</f>
        <v>12.192</v>
      </c>
      <c r="N3873" s="2">
        <f>IF(M3873&lt;I3873,M3873,I3873)</f>
        <v>12.192</v>
      </c>
      <c r="O3873" s="12" t="str">
        <f>IF(N3873&lt;I3873,$U$1," ")</f>
        <v xml:space="preserve"> </v>
      </c>
      <c r="P3873" s="12" t="str">
        <f>IFERROR((O3873+30)," ")</f>
        <v xml:space="preserve"> </v>
      </c>
      <c r="Q3873" s="2">
        <f ca="1">IF(O3873=$U$1,N3873,"0")*1.22</f>
        <v>0</v>
      </c>
    </row>
    <row r="3874" spans="1:17" x14ac:dyDescent="0.25">
      <c r="A3874" t="s">
        <v>2999</v>
      </c>
      <c r="B3874" t="s">
        <v>2998</v>
      </c>
      <c r="C3874">
        <v>9048</v>
      </c>
      <c r="D3874">
        <v>19.95</v>
      </c>
      <c r="E3874">
        <f>IFERROR(VLOOKUP(Table_ExternalData_15[[#This Row],[Id]],Rabati!B:C,2,0),0)</f>
        <v>20</v>
      </c>
      <c r="F3874">
        <v>24</v>
      </c>
      <c r="G3874" t="str">
        <f>VLOOKUP(Table_ExternalData_15[[#This Row],[Id]],'Blagovna izdelek'!A:C,3,0)</f>
        <v>Digitus</v>
      </c>
      <c r="H3874">
        <f>Table_ExternalData_15[[#This Row],[Rabat]]*0.2</f>
        <v>4</v>
      </c>
      <c r="I3874" s="2">
        <f>Table_ExternalData_15[[#This Row],[Price]]-(Table_ExternalData_15[[#This Row],[Price]]*Table_ExternalData_15[[#This Row],[BB rabat]])/100</f>
        <v>19.152000000000001</v>
      </c>
      <c r="J3874" s="2">
        <f>Table_ExternalData_15[[#This Row],[BB cena]]*Table_ExternalData_15[[#Headers],[1,22]]</f>
        <v>23.36544</v>
      </c>
      <c r="K3874" s="2">
        <f>Table_ExternalData_15[[#This Row],[Price]]*Table_ExternalData_15[[#Headers],[1,22]]</f>
        <v>24.338999999999999</v>
      </c>
      <c r="L3874" s="7">
        <f>IF(G3874="White Shark",E3874*0.5,IF(G3874="Sbox",E3874*0.5,IF(G3874="Tenda",E3874*0.5,E3874*0.2)))/100</f>
        <v>0.04</v>
      </c>
      <c r="M3874" s="2">
        <f>Table_ExternalData_15[[#This Row],[Price]]-Table_ExternalData_15[[#This Row],[Price]]*Table_ExternalData_15[[#This Row],[extra popust]]</f>
        <v>19.152000000000001</v>
      </c>
      <c r="N3874" s="2">
        <f>IF(M3874&lt;I3874,M3874,I3874)</f>
        <v>19.152000000000001</v>
      </c>
      <c r="O3874" s="12" t="str">
        <f>IF(N3874&lt;I3874,$U$1," ")</f>
        <v xml:space="preserve"> </v>
      </c>
      <c r="P3874" s="12" t="str">
        <f>IFERROR((O3874+30)," ")</f>
        <v xml:space="preserve"> </v>
      </c>
      <c r="Q3874" s="2">
        <f ca="1">IF(O3874=$U$1,N3874,"0")*1.22</f>
        <v>0</v>
      </c>
    </row>
    <row r="3875" spans="1:17" x14ac:dyDescent="0.25">
      <c r="A3875" t="s">
        <v>3001</v>
      </c>
      <c r="B3875" t="s">
        <v>3000</v>
      </c>
      <c r="C3875">
        <v>9050</v>
      </c>
      <c r="D3875">
        <v>73.900000000000006</v>
      </c>
      <c r="E3875">
        <f>IFERROR(VLOOKUP(Table_ExternalData_15[[#This Row],[Id]],Rabati!B:C,2,0),0)</f>
        <v>20</v>
      </c>
      <c r="F3875">
        <v>1</v>
      </c>
      <c r="G3875" t="str">
        <f>VLOOKUP(Table_ExternalData_15[[#This Row],[Id]],'Blagovna izdelek'!A:C,3,0)</f>
        <v>Digitus</v>
      </c>
      <c r="H3875">
        <f>Table_ExternalData_15[[#This Row],[Rabat]]*0.2</f>
        <v>4</v>
      </c>
      <c r="I3875" s="2">
        <f>Table_ExternalData_15[[#This Row],[Price]]-(Table_ExternalData_15[[#This Row],[Price]]*Table_ExternalData_15[[#This Row],[BB rabat]])/100</f>
        <v>70.944000000000003</v>
      </c>
      <c r="J3875" s="2">
        <f>Table_ExternalData_15[[#This Row],[BB cena]]*Table_ExternalData_15[[#Headers],[1,22]]</f>
        <v>86.551680000000005</v>
      </c>
      <c r="K3875" s="2">
        <f>Table_ExternalData_15[[#This Row],[Price]]*Table_ExternalData_15[[#Headers],[1,22]]</f>
        <v>90.158000000000001</v>
      </c>
      <c r="L3875" s="7">
        <f>IF(G3875="White Shark",E3875*0.5,IF(G3875="Sbox",E3875*0.5,IF(G3875="Tenda",E3875*0.5,E3875*0.2)))/100</f>
        <v>0.04</v>
      </c>
      <c r="M3875" s="2">
        <f>Table_ExternalData_15[[#This Row],[Price]]-Table_ExternalData_15[[#This Row],[Price]]*Table_ExternalData_15[[#This Row],[extra popust]]</f>
        <v>70.944000000000003</v>
      </c>
      <c r="N3875" s="2">
        <f>IF(M3875&lt;I3875,M3875,I3875)</f>
        <v>70.944000000000003</v>
      </c>
      <c r="O3875" s="12" t="str">
        <f>IF(N3875&lt;I3875,$U$1," ")</f>
        <v xml:space="preserve"> </v>
      </c>
      <c r="P3875" s="12" t="str">
        <f>IFERROR((O3875+30)," ")</f>
        <v xml:space="preserve"> </v>
      </c>
      <c r="Q3875" s="2">
        <f ca="1">IF(O3875=$U$1,N3875,"0")*1.22</f>
        <v>0</v>
      </c>
    </row>
    <row r="3876" spans="1:17" x14ac:dyDescent="0.25">
      <c r="A3876" t="s">
        <v>3004</v>
      </c>
      <c r="B3876" t="s">
        <v>3003</v>
      </c>
      <c r="C3876">
        <v>9053</v>
      </c>
      <c r="D3876">
        <v>17.91</v>
      </c>
      <c r="E3876">
        <f>IFERROR(VLOOKUP(Table_ExternalData_15[[#This Row],[Id]],Rabati!B:C,2,0),0)</f>
        <v>20</v>
      </c>
      <c r="F3876">
        <v>0</v>
      </c>
      <c r="G3876" t="str">
        <f>VLOOKUP(Table_ExternalData_15[[#This Row],[Id]],'Blagovna izdelek'!A:C,3,0)</f>
        <v>Digitus</v>
      </c>
      <c r="H3876">
        <f>Table_ExternalData_15[[#This Row],[Rabat]]*0.2</f>
        <v>4</v>
      </c>
      <c r="I3876" s="2">
        <f>Table_ExternalData_15[[#This Row],[Price]]-(Table_ExternalData_15[[#This Row],[Price]]*Table_ExternalData_15[[#This Row],[BB rabat]])/100</f>
        <v>17.1936</v>
      </c>
      <c r="J3876" s="2">
        <f>Table_ExternalData_15[[#This Row],[BB cena]]*Table_ExternalData_15[[#Headers],[1,22]]</f>
        <v>20.976192000000001</v>
      </c>
      <c r="K3876" s="2">
        <f>Table_ExternalData_15[[#This Row],[Price]]*Table_ExternalData_15[[#Headers],[1,22]]</f>
        <v>21.850200000000001</v>
      </c>
      <c r="L3876" s="7">
        <f>IF(G3876="White Shark",E3876*0.5,IF(G3876="Sbox",E3876*0.5,IF(G3876="Tenda",E3876*0.5,E3876*0.2)))/100</f>
        <v>0.04</v>
      </c>
      <c r="M3876" s="2">
        <f>Table_ExternalData_15[[#This Row],[Price]]-Table_ExternalData_15[[#This Row],[Price]]*Table_ExternalData_15[[#This Row],[extra popust]]</f>
        <v>17.1936</v>
      </c>
      <c r="N3876" s="2">
        <f>IF(M3876&lt;I3876,M3876,I3876)</f>
        <v>17.1936</v>
      </c>
      <c r="O3876" s="12" t="str">
        <f>IF(N3876&lt;I3876,$U$1," ")</f>
        <v xml:space="preserve"> </v>
      </c>
      <c r="P3876" s="12" t="str">
        <f>IFERROR((O3876+30)," ")</f>
        <v xml:space="preserve"> </v>
      </c>
      <c r="Q3876" s="2">
        <f ca="1">IF(O3876=$U$1,N3876,"0")*1.22</f>
        <v>0</v>
      </c>
    </row>
    <row r="3877" spans="1:17" x14ac:dyDescent="0.25">
      <c r="A3877" t="s">
        <v>3006</v>
      </c>
      <c r="B3877" t="s">
        <v>3005</v>
      </c>
      <c r="C3877">
        <v>9054</v>
      </c>
      <c r="D3877">
        <v>11.95</v>
      </c>
      <c r="E3877">
        <f>IFERROR(VLOOKUP(Table_ExternalData_15[[#This Row],[Id]],Rabati!B:C,2,0),0)</f>
        <v>20</v>
      </c>
      <c r="F3877">
        <v>12</v>
      </c>
      <c r="G3877" t="str">
        <f>VLOOKUP(Table_ExternalData_15[[#This Row],[Id]],'Blagovna izdelek'!A:C,3,0)</f>
        <v>Digitus</v>
      </c>
      <c r="H3877">
        <f>Table_ExternalData_15[[#This Row],[Rabat]]*0.2</f>
        <v>4</v>
      </c>
      <c r="I3877" s="2">
        <f>Table_ExternalData_15[[#This Row],[Price]]-(Table_ExternalData_15[[#This Row],[Price]]*Table_ExternalData_15[[#This Row],[BB rabat]])/100</f>
        <v>11.472</v>
      </c>
      <c r="J3877" s="2">
        <f>Table_ExternalData_15[[#This Row],[BB cena]]*Table_ExternalData_15[[#Headers],[1,22]]</f>
        <v>13.995839999999999</v>
      </c>
      <c r="K3877" s="2">
        <f>Table_ExternalData_15[[#This Row],[Price]]*Table_ExternalData_15[[#Headers],[1,22]]</f>
        <v>14.578999999999999</v>
      </c>
      <c r="L3877" s="7">
        <f>IF(G3877="White Shark",E3877*0.5,IF(G3877="Sbox",E3877*0.5,IF(G3877="Tenda",E3877*0.5,E3877*0.2)))/100</f>
        <v>0.04</v>
      </c>
      <c r="M3877" s="2">
        <f>Table_ExternalData_15[[#This Row],[Price]]-Table_ExternalData_15[[#This Row],[Price]]*Table_ExternalData_15[[#This Row],[extra popust]]</f>
        <v>11.472</v>
      </c>
      <c r="N3877" s="2">
        <f>IF(M3877&lt;I3877,M3877,I3877)</f>
        <v>11.472</v>
      </c>
      <c r="O3877" s="12" t="str">
        <f>IF(N3877&lt;I3877,$U$1," ")</f>
        <v xml:space="preserve"> </v>
      </c>
      <c r="P3877" s="12" t="str">
        <f>IFERROR((O3877+30)," ")</f>
        <v xml:space="preserve"> </v>
      </c>
      <c r="Q3877" s="2">
        <f ca="1">IF(O3877=$U$1,N3877,"0")*1.22</f>
        <v>0</v>
      </c>
    </row>
    <row r="3878" spans="1:17" x14ac:dyDescent="0.25">
      <c r="A3878" t="s">
        <v>3016</v>
      </c>
      <c r="B3878" t="s">
        <v>3015</v>
      </c>
      <c r="C3878">
        <v>9059</v>
      </c>
      <c r="D3878">
        <v>1.53</v>
      </c>
      <c r="E3878">
        <f>IFERROR(VLOOKUP(Table_ExternalData_15[[#This Row],[Id]],Rabati!B:C,2,0),0)</f>
        <v>30</v>
      </c>
      <c r="F3878">
        <v>90</v>
      </c>
      <c r="G3878" t="str">
        <f>VLOOKUP(Table_ExternalData_15[[#This Row],[Id]],'Blagovna izdelek'!A:C,3,0)</f>
        <v>Digitus</v>
      </c>
      <c r="H3878">
        <f>Table_ExternalData_15[[#This Row],[Rabat]]*0.2</f>
        <v>6</v>
      </c>
      <c r="I3878" s="2">
        <f>Table_ExternalData_15[[#This Row],[Price]]-(Table_ExternalData_15[[#This Row],[Price]]*Table_ExternalData_15[[#This Row],[BB rabat]])/100</f>
        <v>1.4382000000000001</v>
      </c>
      <c r="J3878" s="2">
        <f>Table_ExternalData_15[[#This Row],[BB cena]]*Table_ExternalData_15[[#Headers],[1,22]]</f>
        <v>1.7546040000000001</v>
      </c>
      <c r="K3878" s="2">
        <f>Table_ExternalData_15[[#This Row],[Price]]*Table_ExternalData_15[[#Headers],[1,22]]</f>
        <v>1.8666</v>
      </c>
      <c r="L3878" s="7">
        <f>IF(G3878="White Shark",E3878*0.5,IF(G3878="Sbox",E3878*0.5,IF(G3878="Tenda",E3878*0.5,E3878*0.2)))/100</f>
        <v>0.06</v>
      </c>
      <c r="M3878" s="2">
        <f>Table_ExternalData_15[[#This Row],[Price]]-Table_ExternalData_15[[#This Row],[Price]]*Table_ExternalData_15[[#This Row],[extra popust]]</f>
        <v>1.4382000000000001</v>
      </c>
      <c r="N3878" s="2">
        <f>IF(M3878&lt;I3878,M3878,I3878)</f>
        <v>1.4382000000000001</v>
      </c>
      <c r="O3878" s="12" t="str">
        <f>IF(N3878&lt;I3878,$U$1," ")</f>
        <v xml:space="preserve"> </v>
      </c>
      <c r="P3878" s="12" t="str">
        <f>IFERROR((O3878+30)," ")</f>
        <v xml:space="preserve"> </v>
      </c>
      <c r="Q3878" s="2">
        <f ca="1">IF(O3878=$U$1,N3878,"0")*1.22</f>
        <v>0</v>
      </c>
    </row>
    <row r="3879" spans="1:17" x14ac:dyDescent="0.25">
      <c r="A3879" t="s">
        <v>3018</v>
      </c>
      <c r="B3879" t="s">
        <v>3017</v>
      </c>
      <c r="C3879">
        <v>9060</v>
      </c>
      <c r="D3879">
        <v>1.67</v>
      </c>
      <c r="E3879">
        <f>IFERROR(VLOOKUP(Table_ExternalData_15[[#This Row],[Id]],Rabati!B:C,2,0),0)</f>
        <v>30</v>
      </c>
      <c r="F3879">
        <v>10</v>
      </c>
      <c r="G3879" t="str">
        <f>VLOOKUP(Table_ExternalData_15[[#This Row],[Id]],'Blagovna izdelek'!A:C,3,0)</f>
        <v>Digitus</v>
      </c>
      <c r="H3879">
        <f>Table_ExternalData_15[[#This Row],[Rabat]]*0.2</f>
        <v>6</v>
      </c>
      <c r="I3879" s="2">
        <f>Table_ExternalData_15[[#This Row],[Price]]-(Table_ExternalData_15[[#This Row],[Price]]*Table_ExternalData_15[[#This Row],[BB rabat]])/100</f>
        <v>1.5697999999999999</v>
      </c>
      <c r="J3879" s="2">
        <f>Table_ExternalData_15[[#This Row],[BB cena]]*Table_ExternalData_15[[#Headers],[1,22]]</f>
        <v>1.9151559999999999</v>
      </c>
      <c r="K3879" s="2">
        <f>Table_ExternalData_15[[#This Row],[Price]]*Table_ExternalData_15[[#Headers],[1,22]]</f>
        <v>2.0373999999999999</v>
      </c>
      <c r="L3879" s="7">
        <f>IF(G3879="White Shark",E3879*0.5,IF(G3879="Sbox",E3879*0.5,IF(G3879="Tenda",E3879*0.5,E3879*0.2)))/100</f>
        <v>0.06</v>
      </c>
      <c r="M3879" s="2">
        <f>Table_ExternalData_15[[#This Row],[Price]]-Table_ExternalData_15[[#This Row],[Price]]*Table_ExternalData_15[[#This Row],[extra popust]]</f>
        <v>1.5697999999999999</v>
      </c>
      <c r="N3879" s="2">
        <f>IF(M3879&lt;I3879,M3879,I3879)</f>
        <v>1.5697999999999999</v>
      </c>
      <c r="O3879" s="12" t="str">
        <f>IF(N3879&lt;I3879,$U$1," ")</f>
        <v xml:space="preserve"> </v>
      </c>
      <c r="P3879" s="12" t="str">
        <f>IFERROR((O3879+30)," ")</f>
        <v xml:space="preserve"> </v>
      </c>
      <c r="Q3879" s="2">
        <f ca="1">IF(O3879=$U$1,N3879,"0")*1.22</f>
        <v>0</v>
      </c>
    </row>
    <row r="3880" spans="1:17" x14ac:dyDescent="0.25">
      <c r="A3880" t="s">
        <v>3026</v>
      </c>
      <c r="B3880" t="s">
        <v>3025</v>
      </c>
      <c r="C3880">
        <v>9065</v>
      </c>
      <c r="D3880">
        <v>3.4</v>
      </c>
      <c r="E3880">
        <f>IFERROR(VLOOKUP(Table_ExternalData_15[[#This Row],[Id]],Rabati!B:C,2,0),0)</f>
        <v>30</v>
      </c>
      <c r="F3880">
        <v>1</v>
      </c>
      <c r="G3880" t="str">
        <f>VLOOKUP(Table_ExternalData_15[[#This Row],[Id]],'Blagovna izdelek'!A:C,3,0)</f>
        <v>Digitus</v>
      </c>
      <c r="H3880">
        <f>Table_ExternalData_15[[#This Row],[Rabat]]*0.2</f>
        <v>6</v>
      </c>
      <c r="I3880" s="2">
        <f>Table_ExternalData_15[[#This Row],[Price]]-(Table_ExternalData_15[[#This Row],[Price]]*Table_ExternalData_15[[#This Row],[BB rabat]])/100</f>
        <v>3.1959999999999997</v>
      </c>
      <c r="J3880" s="2">
        <f>Table_ExternalData_15[[#This Row],[BB cena]]*Table_ExternalData_15[[#Headers],[1,22]]</f>
        <v>3.8991199999999995</v>
      </c>
      <c r="K3880" s="2">
        <f>Table_ExternalData_15[[#This Row],[Price]]*Table_ExternalData_15[[#Headers],[1,22]]</f>
        <v>4.1479999999999997</v>
      </c>
      <c r="L3880" s="7">
        <f>IF(G3880="White Shark",E3880*0.5,IF(G3880="Sbox",E3880*0.5,IF(G3880="Tenda",E3880*0.5,E3880*0.2)))/100</f>
        <v>0.06</v>
      </c>
      <c r="M3880" s="2">
        <f>Table_ExternalData_15[[#This Row],[Price]]-Table_ExternalData_15[[#This Row],[Price]]*Table_ExternalData_15[[#This Row],[extra popust]]</f>
        <v>3.1959999999999997</v>
      </c>
      <c r="N3880" s="2">
        <f>IF(M3880&lt;I3880,M3880,I3880)</f>
        <v>3.1959999999999997</v>
      </c>
      <c r="O3880" s="12" t="str">
        <f>IF(N3880&lt;I3880,$U$1," ")</f>
        <v xml:space="preserve"> </v>
      </c>
      <c r="P3880" s="12" t="str">
        <f>IFERROR((O3880+30)," ")</f>
        <v xml:space="preserve"> </v>
      </c>
      <c r="Q3880" s="2">
        <f ca="1">IF(O3880=$U$1,N3880,"0")*1.22</f>
        <v>0</v>
      </c>
    </row>
    <row r="3881" spans="1:17" x14ac:dyDescent="0.25">
      <c r="A3881" t="s">
        <v>3028</v>
      </c>
      <c r="B3881" t="s">
        <v>3027</v>
      </c>
      <c r="C3881">
        <v>9066</v>
      </c>
      <c r="D3881">
        <v>4.08</v>
      </c>
      <c r="E3881">
        <f>IFERROR(VLOOKUP(Table_ExternalData_15[[#This Row],[Id]],Rabati!B:C,2,0),0)</f>
        <v>30</v>
      </c>
      <c r="F3881">
        <v>0</v>
      </c>
      <c r="G3881" t="str">
        <f>VLOOKUP(Table_ExternalData_15[[#This Row],[Id]],'Blagovna izdelek'!A:C,3,0)</f>
        <v>Digitus</v>
      </c>
      <c r="H3881">
        <f>Table_ExternalData_15[[#This Row],[Rabat]]*0.2</f>
        <v>6</v>
      </c>
      <c r="I3881" s="2">
        <f>Table_ExternalData_15[[#This Row],[Price]]-(Table_ExternalData_15[[#This Row],[Price]]*Table_ExternalData_15[[#This Row],[BB rabat]])/100</f>
        <v>3.8351999999999999</v>
      </c>
      <c r="J3881" s="2">
        <f>Table_ExternalData_15[[#This Row],[BB cena]]*Table_ExternalData_15[[#Headers],[1,22]]</f>
        <v>4.6789439999999995</v>
      </c>
      <c r="K3881" s="2">
        <f>Table_ExternalData_15[[#This Row],[Price]]*Table_ExternalData_15[[#Headers],[1,22]]</f>
        <v>4.9775999999999998</v>
      </c>
      <c r="L3881" s="7">
        <f>IF(G3881="White Shark",E3881*0.5,IF(G3881="Sbox",E3881*0.5,IF(G3881="Tenda",E3881*0.5,E3881*0.2)))/100</f>
        <v>0.06</v>
      </c>
      <c r="M3881" s="2">
        <f>Table_ExternalData_15[[#This Row],[Price]]-Table_ExternalData_15[[#This Row],[Price]]*Table_ExternalData_15[[#This Row],[extra popust]]</f>
        <v>3.8351999999999999</v>
      </c>
      <c r="N3881" s="2">
        <f>IF(M3881&lt;I3881,M3881,I3881)</f>
        <v>3.8351999999999999</v>
      </c>
      <c r="O3881" s="12" t="str">
        <f>IF(N3881&lt;I3881,$U$1," ")</f>
        <v xml:space="preserve"> </v>
      </c>
      <c r="P3881" s="12" t="str">
        <f>IFERROR((O3881+30)," ")</f>
        <v xml:space="preserve"> </v>
      </c>
      <c r="Q3881" s="2">
        <f ca="1">IF(O3881=$U$1,N3881,"0")*1.22</f>
        <v>0</v>
      </c>
    </row>
    <row r="3882" spans="1:17" x14ac:dyDescent="0.25">
      <c r="A3882" t="s">
        <v>3030</v>
      </c>
      <c r="B3882" t="s">
        <v>3029</v>
      </c>
      <c r="C3882">
        <v>9067</v>
      </c>
      <c r="D3882">
        <v>7.1</v>
      </c>
      <c r="E3882">
        <f>IFERROR(VLOOKUP(Table_ExternalData_15[[#This Row],[Id]],Rabati!B:C,2,0),0)</f>
        <v>30</v>
      </c>
      <c r="F3882">
        <v>0</v>
      </c>
      <c r="G3882" t="str">
        <f>VLOOKUP(Table_ExternalData_15[[#This Row],[Id]],'Blagovna izdelek'!A:C,3,0)</f>
        <v>Digitus</v>
      </c>
      <c r="H3882">
        <f>Table_ExternalData_15[[#This Row],[Rabat]]*0.2</f>
        <v>6</v>
      </c>
      <c r="I3882" s="2">
        <f>Table_ExternalData_15[[#This Row],[Price]]-(Table_ExternalData_15[[#This Row],[Price]]*Table_ExternalData_15[[#This Row],[BB rabat]])/100</f>
        <v>6.6739999999999995</v>
      </c>
      <c r="J3882" s="2">
        <f>Table_ExternalData_15[[#This Row],[BB cena]]*Table_ExternalData_15[[#Headers],[1,22]]</f>
        <v>8.1422799999999995</v>
      </c>
      <c r="K3882" s="2">
        <f>Table_ExternalData_15[[#This Row],[Price]]*Table_ExternalData_15[[#Headers],[1,22]]</f>
        <v>8.661999999999999</v>
      </c>
      <c r="L3882" s="7">
        <f>IF(G3882="White Shark",E3882*0.5,IF(G3882="Sbox",E3882*0.5,IF(G3882="Tenda",E3882*0.5,E3882*0.2)))/100</f>
        <v>0.06</v>
      </c>
      <c r="M3882" s="2">
        <f>Table_ExternalData_15[[#This Row],[Price]]-Table_ExternalData_15[[#This Row],[Price]]*Table_ExternalData_15[[#This Row],[extra popust]]</f>
        <v>6.6739999999999995</v>
      </c>
      <c r="N3882" s="2">
        <f>IF(M3882&lt;I3882,M3882,I3882)</f>
        <v>6.6739999999999995</v>
      </c>
      <c r="O3882" s="12" t="str">
        <f>IF(N3882&lt;I3882,$U$1," ")</f>
        <v xml:space="preserve"> </v>
      </c>
      <c r="P3882" s="12" t="str">
        <f>IFERROR((O3882+30)," ")</f>
        <v xml:space="preserve"> </v>
      </c>
      <c r="Q3882" s="2">
        <f ca="1">IF(O3882=$U$1,N3882,"0")*1.22</f>
        <v>0</v>
      </c>
    </row>
    <row r="3883" spans="1:17" x14ac:dyDescent="0.25">
      <c r="A3883" t="s">
        <v>3031</v>
      </c>
      <c r="B3883" t="s">
        <v>10550</v>
      </c>
      <c r="C3883">
        <v>9068</v>
      </c>
      <c r="D3883">
        <v>4.2300000000000004</v>
      </c>
      <c r="E3883">
        <f>IFERROR(VLOOKUP(Table_ExternalData_15[[#This Row],[Id]],Rabati!B:C,2,0),0)</f>
        <v>30</v>
      </c>
      <c r="F3883">
        <v>0</v>
      </c>
      <c r="G3883" t="str">
        <f>VLOOKUP(Table_ExternalData_15[[#This Row],[Id]],'Blagovna izdelek'!A:C,3,0)</f>
        <v>Digitus</v>
      </c>
      <c r="H3883">
        <f>Table_ExternalData_15[[#This Row],[Rabat]]*0.2</f>
        <v>6</v>
      </c>
      <c r="I3883" s="2">
        <f>Table_ExternalData_15[[#This Row],[Price]]-(Table_ExternalData_15[[#This Row],[Price]]*Table_ExternalData_15[[#This Row],[BB rabat]])/100</f>
        <v>3.9762000000000004</v>
      </c>
      <c r="J3883" s="2">
        <f>Table_ExternalData_15[[#This Row],[BB cena]]*Table_ExternalData_15[[#Headers],[1,22]]</f>
        <v>4.8509640000000003</v>
      </c>
      <c r="K3883" s="2">
        <f>Table_ExternalData_15[[#This Row],[Price]]*Table_ExternalData_15[[#Headers],[1,22]]</f>
        <v>5.1606000000000005</v>
      </c>
      <c r="L3883" s="7">
        <f>IF(G3883="White Shark",E3883*0.5,IF(G3883="Sbox",E3883*0.5,IF(G3883="Tenda",E3883*0.5,E3883*0.2)))/100</f>
        <v>0.06</v>
      </c>
      <c r="M3883" s="2">
        <f>Table_ExternalData_15[[#This Row],[Price]]-Table_ExternalData_15[[#This Row],[Price]]*Table_ExternalData_15[[#This Row],[extra popust]]</f>
        <v>3.9762000000000004</v>
      </c>
      <c r="N3883" s="2">
        <f>IF(M3883&lt;I3883,M3883,I3883)</f>
        <v>3.9762000000000004</v>
      </c>
      <c r="O3883" s="12" t="str">
        <f>IF(N3883&lt;I3883,$U$1," ")</f>
        <v xml:space="preserve"> </v>
      </c>
      <c r="P3883" s="12" t="str">
        <f>IFERROR((O3883+30)," ")</f>
        <v xml:space="preserve"> </v>
      </c>
      <c r="Q3883" s="2">
        <f ca="1">IF(O3883=$U$1,N3883,"0")*1.22</f>
        <v>0</v>
      </c>
    </row>
    <row r="3884" spans="1:17" x14ac:dyDescent="0.25">
      <c r="A3884" t="s">
        <v>3092</v>
      </c>
      <c r="B3884" t="s">
        <v>3091</v>
      </c>
      <c r="C3884">
        <v>9142</v>
      </c>
      <c r="D3884">
        <v>329.95</v>
      </c>
      <c r="E3884">
        <f>IFERROR(VLOOKUP(Table_ExternalData_15[[#This Row],[Id]],Rabati!B:C,2,0),0)</f>
        <v>20</v>
      </c>
      <c r="F3884">
        <v>0</v>
      </c>
      <c r="G3884" t="str">
        <f>VLOOKUP(Table_ExternalData_15[[#This Row],[Id]],'Blagovna izdelek'!A:C,3,0)</f>
        <v>Digitus</v>
      </c>
      <c r="H3884">
        <f>Table_ExternalData_15[[#This Row],[Rabat]]*0.2</f>
        <v>4</v>
      </c>
      <c r="I3884" s="2">
        <f>Table_ExternalData_15[[#This Row],[Price]]-(Table_ExternalData_15[[#This Row],[Price]]*Table_ExternalData_15[[#This Row],[BB rabat]])/100</f>
        <v>316.75200000000001</v>
      </c>
      <c r="J3884" s="2">
        <f>Table_ExternalData_15[[#This Row],[BB cena]]*Table_ExternalData_15[[#Headers],[1,22]]</f>
        <v>386.43743999999998</v>
      </c>
      <c r="K3884" s="2">
        <f>Table_ExternalData_15[[#This Row],[Price]]*Table_ExternalData_15[[#Headers],[1,22]]</f>
        <v>402.53899999999999</v>
      </c>
      <c r="L3884" s="7">
        <f>IF(G3884="White Shark",E3884*0.5,IF(G3884="Sbox",E3884*0.5,IF(G3884="Tenda",E3884*0.5,E3884*0.2)))/100</f>
        <v>0.04</v>
      </c>
      <c r="M3884" s="2">
        <f>Table_ExternalData_15[[#This Row],[Price]]-Table_ExternalData_15[[#This Row],[Price]]*Table_ExternalData_15[[#This Row],[extra popust]]</f>
        <v>316.75200000000001</v>
      </c>
      <c r="N3884" s="2">
        <f>IF(M3884&lt;I3884,M3884,I3884)</f>
        <v>316.75200000000001</v>
      </c>
      <c r="O3884" s="12" t="str">
        <f>IF(N3884&lt;I3884,$U$1," ")</f>
        <v xml:space="preserve"> </v>
      </c>
      <c r="P3884" s="12" t="str">
        <f>IFERROR((O3884+30)," ")</f>
        <v xml:space="preserve"> </v>
      </c>
      <c r="Q3884" s="2">
        <f ca="1">IF(O3884=$U$1,N3884,"0")*1.22</f>
        <v>0</v>
      </c>
    </row>
    <row r="3885" spans="1:17" x14ac:dyDescent="0.25">
      <c r="A3885" t="s">
        <v>3126</v>
      </c>
      <c r="B3885" t="s">
        <v>3125</v>
      </c>
      <c r="C3885">
        <v>9175</v>
      </c>
      <c r="D3885">
        <v>3.59</v>
      </c>
      <c r="E3885">
        <f>IFERROR(VLOOKUP(Table_ExternalData_15[[#This Row],[Id]],Rabati!B:C,2,0),0)</f>
        <v>20</v>
      </c>
      <c r="F3885">
        <v>3</v>
      </c>
      <c r="G3885" t="str">
        <f>VLOOKUP(Table_ExternalData_15[[#This Row],[Id]],'Blagovna izdelek'!A:C,3,0)</f>
        <v>Digitus</v>
      </c>
      <c r="H3885">
        <f>Table_ExternalData_15[[#This Row],[Rabat]]*0.2</f>
        <v>4</v>
      </c>
      <c r="I3885" s="2">
        <f>Table_ExternalData_15[[#This Row],[Price]]-(Table_ExternalData_15[[#This Row],[Price]]*Table_ExternalData_15[[#This Row],[BB rabat]])/100</f>
        <v>3.4463999999999997</v>
      </c>
      <c r="J3885" s="2">
        <f>Table_ExternalData_15[[#This Row],[BB cena]]*Table_ExternalData_15[[#Headers],[1,22]]</f>
        <v>4.2046079999999995</v>
      </c>
      <c r="K3885" s="2">
        <f>Table_ExternalData_15[[#This Row],[Price]]*Table_ExternalData_15[[#Headers],[1,22]]</f>
        <v>4.3797999999999995</v>
      </c>
      <c r="L3885" s="7">
        <f>IF(G3885="White Shark",E3885*0.5,IF(G3885="Sbox",E3885*0.5,IF(G3885="Tenda",E3885*0.5,E3885*0.2)))/100</f>
        <v>0.04</v>
      </c>
      <c r="M3885" s="2">
        <f>Table_ExternalData_15[[#This Row],[Price]]-Table_ExternalData_15[[#This Row],[Price]]*Table_ExternalData_15[[#This Row],[extra popust]]</f>
        <v>3.4463999999999997</v>
      </c>
      <c r="N3885" s="2">
        <f>IF(M3885&lt;I3885,M3885,I3885)</f>
        <v>3.4463999999999997</v>
      </c>
      <c r="O3885" s="12" t="str">
        <f>IF(N3885&lt;I3885,$U$1," ")</f>
        <v xml:space="preserve"> </v>
      </c>
      <c r="P3885" s="12" t="str">
        <f>IFERROR((O3885+30)," ")</f>
        <v xml:space="preserve"> </v>
      </c>
      <c r="Q3885" s="2">
        <f ca="1">IF(O3885=$U$1,N3885,"0")*1.22</f>
        <v>0</v>
      </c>
    </row>
    <row r="3886" spans="1:17" x14ac:dyDescent="0.25">
      <c r="A3886" t="s">
        <v>3131</v>
      </c>
      <c r="B3886" t="s">
        <v>3130</v>
      </c>
      <c r="C3886">
        <v>9183</v>
      </c>
      <c r="D3886">
        <v>2.12</v>
      </c>
      <c r="E3886">
        <f>IFERROR(VLOOKUP(Table_ExternalData_15[[#This Row],[Id]],Rabati!B:C,2,0),0)</f>
        <v>30</v>
      </c>
      <c r="F3886">
        <v>43</v>
      </c>
      <c r="G3886" t="str">
        <f>VLOOKUP(Table_ExternalData_15[[#This Row],[Id]],'Blagovna izdelek'!A:C,3,0)</f>
        <v>Digitus</v>
      </c>
      <c r="H3886">
        <f>Table_ExternalData_15[[#This Row],[Rabat]]*0.2</f>
        <v>6</v>
      </c>
      <c r="I3886" s="2">
        <f>Table_ExternalData_15[[#This Row],[Price]]-(Table_ExternalData_15[[#This Row],[Price]]*Table_ExternalData_15[[#This Row],[BB rabat]])/100</f>
        <v>1.9928000000000001</v>
      </c>
      <c r="J3886" s="2">
        <f>Table_ExternalData_15[[#This Row],[BB cena]]*Table_ExternalData_15[[#Headers],[1,22]]</f>
        <v>2.431216</v>
      </c>
      <c r="K3886" s="2">
        <f>Table_ExternalData_15[[#This Row],[Price]]*Table_ExternalData_15[[#Headers],[1,22]]</f>
        <v>2.5864000000000003</v>
      </c>
      <c r="L3886" s="7">
        <f>IF(G3886="White Shark",E3886*0.5,IF(G3886="Sbox",E3886*0.5,IF(G3886="Tenda",E3886*0.5,E3886*0.2)))/100</f>
        <v>0.06</v>
      </c>
      <c r="M3886" s="2">
        <f>Table_ExternalData_15[[#This Row],[Price]]-Table_ExternalData_15[[#This Row],[Price]]*Table_ExternalData_15[[#This Row],[extra popust]]</f>
        <v>1.9928000000000001</v>
      </c>
      <c r="N3886" s="2">
        <f>IF(M3886&lt;I3886,M3886,I3886)</f>
        <v>1.9928000000000001</v>
      </c>
      <c r="O3886" s="12" t="str">
        <f>IF(N3886&lt;I3886,$U$1," ")</f>
        <v xml:space="preserve"> </v>
      </c>
      <c r="P3886" s="12" t="str">
        <f>IFERROR((O3886+30)," ")</f>
        <v xml:space="preserve"> </v>
      </c>
      <c r="Q3886" s="2">
        <f ca="1">IF(O3886=$U$1,N3886,"0")*1.22</f>
        <v>0</v>
      </c>
    </row>
    <row r="3887" spans="1:17" x14ac:dyDescent="0.25">
      <c r="A3887" t="s">
        <v>3133</v>
      </c>
      <c r="B3887" t="s">
        <v>3132</v>
      </c>
      <c r="C3887">
        <v>9184</v>
      </c>
      <c r="D3887">
        <v>2.52</v>
      </c>
      <c r="E3887">
        <f>IFERROR(VLOOKUP(Table_ExternalData_15[[#This Row],[Id]],Rabati!B:C,2,0),0)</f>
        <v>30</v>
      </c>
      <c r="F3887">
        <v>43</v>
      </c>
      <c r="G3887" t="str">
        <f>VLOOKUP(Table_ExternalData_15[[#This Row],[Id]],'Blagovna izdelek'!A:C,3,0)</f>
        <v>Digitus</v>
      </c>
      <c r="H3887">
        <f>Table_ExternalData_15[[#This Row],[Rabat]]*0.2</f>
        <v>6</v>
      </c>
      <c r="I3887" s="2">
        <f>Table_ExternalData_15[[#This Row],[Price]]-(Table_ExternalData_15[[#This Row],[Price]]*Table_ExternalData_15[[#This Row],[BB rabat]])/100</f>
        <v>2.3688000000000002</v>
      </c>
      <c r="J3887" s="2">
        <f>Table_ExternalData_15[[#This Row],[BB cena]]*Table_ExternalData_15[[#Headers],[1,22]]</f>
        <v>2.8899360000000001</v>
      </c>
      <c r="K3887" s="2">
        <f>Table_ExternalData_15[[#This Row],[Price]]*Table_ExternalData_15[[#Headers],[1,22]]</f>
        <v>3.0743999999999998</v>
      </c>
      <c r="L3887" s="7">
        <f>IF(G3887="White Shark",E3887*0.5,IF(G3887="Sbox",E3887*0.5,IF(G3887="Tenda",E3887*0.5,E3887*0.2)))/100</f>
        <v>0.06</v>
      </c>
      <c r="M3887" s="2">
        <f>Table_ExternalData_15[[#This Row],[Price]]-Table_ExternalData_15[[#This Row],[Price]]*Table_ExternalData_15[[#This Row],[extra popust]]</f>
        <v>2.3688000000000002</v>
      </c>
      <c r="N3887" s="2">
        <f>IF(M3887&lt;I3887,M3887,I3887)</f>
        <v>2.3688000000000002</v>
      </c>
      <c r="O3887" s="12" t="str">
        <f>IF(N3887&lt;I3887,$U$1," ")</f>
        <v xml:space="preserve"> </v>
      </c>
      <c r="P3887" s="12" t="str">
        <f>IFERROR((O3887+30)," ")</f>
        <v xml:space="preserve"> </v>
      </c>
      <c r="Q3887" s="2">
        <f ca="1">IF(O3887=$U$1,N3887,"0")*1.22</f>
        <v>0</v>
      </c>
    </row>
    <row r="3888" spans="1:17" x14ac:dyDescent="0.25">
      <c r="A3888" t="s">
        <v>3135</v>
      </c>
      <c r="B3888" t="s">
        <v>3134</v>
      </c>
      <c r="C3888">
        <v>9186</v>
      </c>
      <c r="D3888">
        <v>1.35</v>
      </c>
      <c r="E3888">
        <f>IFERROR(VLOOKUP(Table_ExternalData_15[[#This Row],[Id]],Rabati!B:C,2,0),0)</f>
        <v>30</v>
      </c>
      <c r="F3888">
        <v>0</v>
      </c>
      <c r="G3888" t="str">
        <f>VLOOKUP(Table_ExternalData_15[[#This Row],[Id]],'Blagovna izdelek'!A:C,3,0)</f>
        <v>Digitus</v>
      </c>
      <c r="H3888">
        <f>Table_ExternalData_15[[#This Row],[Rabat]]*0.2</f>
        <v>6</v>
      </c>
      <c r="I3888" s="2">
        <f>Table_ExternalData_15[[#This Row],[Price]]-(Table_ExternalData_15[[#This Row],[Price]]*Table_ExternalData_15[[#This Row],[BB rabat]])/100</f>
        <v>1.2690000000000001</v>
      </c>
      <c r="J3888" s="2">
        <f>Table_ExternalData_15[[#This Row],[BB cena]]*Table_ExternalData_15[[#Headers],[1,22]]</f>
        <v>1.5481800000000001</v>
      </c>
      <c r="K3888" s="2">
        <f>Table_ExternalData_15[[#This Row],[Price]]*Table_ExternalData_15[[#Headers],[1,22]]</f>
        <v>1.647</v>
      </c>
      <c r="L3888" s="7">
        <f>IF(G3888="White Shark",E3888*0.5,IF(G3888="Sbox",E3888*0.5,IF(G3888="Tenda",E3888*0.5,E3888*0.2)))/100</f>
        <v>0.06</v>
      </c>
      <c r="M3888" s="2">
        <f>Table_ExternalData_15[[#This Row],[Price]]-Table_ExternalData_15[[#This Row],[Price]]*Table_ExternalData_15[[#This Row],[extra popust]]</f>
        <v>1.2690000000000001</v>
      </c>
      <c r="N3888" s="2">
        <f>IF(M3888&lt;I3888,M3888,I3888)</f>
        <v>1.2690000000000001</v>
      </c>
      <c r="O3888" s="12" t="str">
        <f>IF(N3888&lt;I3888,$U$1," ")</f>
        <v xml:space="preserve"> </v>
      </c>
      <c r="P3888" s="12" t="str">
        <f>IFERROR((O3888+30)," ")</f>
        <v xml:space="preserve"> </v>
      </c>
      <c r="Q3888" s="2">
        <f ca="1">IF(O3888=$U$1,N3888,"0")*1.22</f>
        <v>0</v>
      </c>
    </row>
    <row r="3889" spans="1:17" x14ac:dyDescent="0.25">
      <c r="A3889" t="s">
        <v>3281</v>
      </c>
      <c r="B3889" t="s">
        <v>3280</v>
      </c>
      <c r="C3889">
        <v>9804</v>
      </c>
      <c r="D3889">
        <v>1.0900000000000001</v>
      </c>
      <c r="E3889">
        <f>IFERROR(VLOOKUP(Table_ExternalData_15[[#This Row],[Id]],Rabati!B:C,2,0),0)</f>
        <v>30</v>
      </c>
      <c r="F3889">
        <v>1361</v>
      </c>
      <c r="G3889" t="str">
        <f>VLOOKUP(Table_ExternalData_15[[#This Row],[Id]],'Blagovna izdelek'!A:C,3,0)</f>
        <v>Digitus</v>
      </c>
      <c r="H3889">
        <f>Table_ExternalData_15[[#This Row],[Rabat]]*0.2</f>
        <v>6</v>
      </c>
      <c r="I3889" s="2">
        <f>Table_ExternalData_15[[#This Row],[Price]]-(Table_ExternalData_15[[#This Row],[Price]]*Table_ExternalData_15[[#This Row],[BB rabat]])/100</f>
        <v>1.0246</v>
      </c>
      <c r="J3889" s="2">
        <f>Table_ExternalData_15[[#This Row],[BB cena]]*Table_ExternalData_15[[#Headers],[1,22]]</f>
        <v>1.2500119999999999</v>
      </c>
      <c r="K3889" s="2">
        <f>Table_ExternalData_15[[#This Row],[Price]]*Table_ExternalData_15[[#Headers],[1,22]]</f>
        <v>1.3298000000000001</v>
      </c>
      <c r="L3889" s="7">
        <f>IF(G3889="White Shark",E3889*0.5,IF(G3889="Sbox",E3889*0.5,IF(G3889="Tenda",E3889*0.5,E3889*0.2)))/100</f>
        <v>0.06</v>
      </c>
      <c r="M3889" s="2">
        <f>Table_ExternalData_15[[#This Row],[Price]]-Table_ExternalData_15[[#This Row],[Price]]*Table_ExternalData_15[[#This Row],[extra popust]]</f>
        <v>1.0246000000000002</v>
      </c>
      <c r="N3889" s="2">
        <f>IF(M3889&lt;I3889,M3889,I3889)</f>
        <v>1.0246</v>
      </c>
      <c r="O3889" s="12" t="str">
        <f>IF(N3889&lt;I3889,$U$1," ")</f>
        <v xml:space="preserve"> </v>
      </c>
      <c r="P3889" s="12" t="str">
        <f>IFERROR((O3889+30)," ")</f>
        <v xml:space="preserve"> </v>
      </c>
      <c r="Q3889" s="2">
        <f ca="1">IF(O3889=$U$1,N3889,"0")*1.22</f>
        <v>0</v>
      </c>
    </row>
    <row r="3890" spans="1:17" x14ac:dyDescent="0.25">
      <c r="A3890" t="s">
        <v>3283</v>
      </c>
      <c r="B3890" t="s">
        <v>3282</v>
      </c>
      <c r="C3890">
        <v>9805</v>
      </c>
      <c r="D3890">
        <v>1.27</v>
      </c>
      <c r="E3890">
        <f>IFERROR(VLOOKUP(Table_ExternalData_15[[#This Row],[Id]],Rabati!B:C,2,0),0)</f>
        <v>30</v>
      </c>
      <c r="F3890">
        <v>1116</v>
      </c>
      <c r="G3890" t="str">
        <f>VLOOKUP(Table_ExternalData_15[[#This Row],[Id]],'Blagovna izdelek'!A:C,3,0)</f>
        <v>Digitus</v>
      </c>
      <c r="H3890">
        <f>Table_ExternalData_15[[#This Row],[Rabat]]*0.2</f>
        <v>6</v>
      </c>
      <c r="I3890" s="2">
        <f>Table_ExternalData_15[[#This Row],[Price]]-(Table_ExternalData_15[[#This Row],[Price]]*Table_ExternalData_15[[#This Row],[BB rabat]])/100</f>
        <v>1.1938</v>
      </c>
      <c r="J3890" s="2">
        <f>Table_ExternalData_15[[#This Row],[BB cena]]*Table_ExternalData_15[[#Headers],[1,22]]</f>
        <v>1.4564359999999998</v>
      </c>
      <c r="K3890" s="2">
        <f>Table_ExternalData_15[[#This Row],[Price]]*Table_ExternalData_15[[#Headers],[1,22]]</f>
        <v>1.5493999999999999</v>
      </c>
      <c r="L3890" s="7">
        <f>IF(G3890="White Shark",E3890*0.5,IF(G3890="Sbox",E3890*0.5,IF(G3890="Tenda",E3890*0.5,E3890*0.2)))/100</f>
        <v>0.06</v>
      </c>
      <c r="M3890" s="2">
        <f>Table_ExternalData_15[[#This Row],[Price]]-Table_ExternalData_15[[#This Row],[Price]]*Table_ExternalData_15[[#This Row],[extra popust]]</f>
        <v>1.1938</v>
      </c>
      <c r="N3890" s="2">
        <f>IF(M3890&lt;I3890,M3890,I3890)</f>
        <v>1.1938</v>
      </c>
      <c r="O3890" s="12" t="str">
        <f>IF(N3890&lt;I3890,$U$1," ")</f>
        <v xml:space="preserve"> </v>
      </c>
      <c r="P3890" s="12" t="str">
        <f>IFERROR((O3890+30)," ")</f>
        <v xml:space="preserve"> </v>
      </c>
      <c r="Q3890" s="2">
        <f ca="1">IF(O3890=$U$1,N3890,"0")*1.22</f>
        <v>0</v>
      </c>
    </row>
    <row r="3891" spans="1:17" x14ac:dyDescent="0.25">
      <c r="A3891" t="s">
        <v>3287</v>
      </c>
      <c r="B3891" t="s">
        <v>3286</v>
      </c>
      <c r="C3891">
        <v>9807</v>
      </c>
      <c r="D3891">
        <v>1.27</v>
      </c>
      <c r="E3891">
        <f>IFERROR(VLOOKUP(Table_ExternalData_15[[#This Row],[Id]],Rabati!B:C,2,0),0)</f>
        <v>30</v>
      </c>
      <c r="F3891">
        <v>1103</v>
      </c>
      <c r="G3891" t="str">
        <f>VLOOKUP(Table_ExternalData_15[[#This Row],[Id]],'Blagovna izdelek'!A:C,3,0)</f>
        <v>Digitus</v>
      </c>
      <c r="H3891">
        <f>Table_ExternalData_15[[#This Row],[Rabat]]*0.2</f>
        <v>6</v>
      </c>
      <c r="I3891" s="2">
        <f>Table_ExternalData_15[[#This Row],[Price]]-(Table_ExternalData_15[[#This Row],[Price]]*Table_ExternalData_15[[#This Row],[BB rabat]])/100</f>
        <v>1.1938</v>
      </c>
      <c r="J3891" s="2">
        <f>Table_ExternalData_15[[#This Row],[BB cena]]*Table_ExternalData_15[[#Headers],[1,22]]</f>
        <v>1.4564359999999998</v>
      </c>
      <c r="K3891" s="2">
        <f>Table_ExternalData_15[[#This Row],[Price]]*Table_ExternalData_15[[#Headers],[1,22]]</f>
        <v>1.5493999999999999</v>
      </c>
      <c r="L3891" s="7">
        <f>IF(G3891="White Shark",E3891*0.5,IF(G3891="Sbox",E3891*0.5,IF(G3891="Tenda",E3891*0.5,E3891*0.2)))/100</f>
        <v>0.06</v>
      </c>
      <c r="M3891" s="2">
        <f>Table_ExternalData_15[[#This Row],[Price]]-Table_ExternalData_15[[#This Row],[Price]]*Table_ExternalData_15[[#This Row],[extra popust]]</f>
        <v>1.1938</v>
      </c>
      <c r="N3891" s="2">
        <f>IF(M3891&lt;I3891,M3891,I3891)</f>
        <v>1.1938</v>
      </c>
      <c r="O3891" s="12" t="str">
        <f>IF(N3891&lt;I3891,$U$1," ")</f>
        <v xml:space="preserve"> </v>
      </c>
      <c r="P3891" s="12" t="str">
        <f>IFERROR((O3891+30)," ")</f>
        <v xml:space="preserve"> </v>
      </c>
      <c r="Q3891" s="2">
        <f ca="1">IF(O3891=$U$1,N3891,"0")*1.22</f>
        <v>0</v>
      </c>
    </row>
    <row r="3892" spans="1:17" x14ac:dyDescent="0.25">
      <c r="A3892" t="s">
        <v>3289</v>
      </c>
      <c r="B3892" t="s">
        <v>3288</v>
      </c>
      <c r="C3892">
        <v>9808</v>
      </c>
      <c r="D3892">
        <v>1.27</v>
      </c>
      <c r="E3892">
        <f>IFERROR(VLOOKUP(Table_ExternalData_15[[#This Row],[Id]],Rabati!B:C,2,0),0)</f>
        <v>30</v>
      </c>
      <c r="F3892">
        <v>651</v>
      </c>
      <c r="G3892" t="str">
        <f>VLOOKUP(Table_ExternalData_15[[#This Row],[Id]],'Blagovna izdelek'!A:C,3,0)</f>
        <v>Digitus</v>
      </c>
      <c r="H3892">
        <f>Table_ExternalData_15[[#This Row],[Rabat]]*0.2</f>
        <v>6</v>
      </c>
      <c r="I3892" s="2">
        <f>Table_ExternalData_15[[#This Row],[Price]]-(Table_ExternalData_15[[#This Row],[Price]]*Table_ExternalData_15[[#This Row],[BB rabat]])/100</f>
        <v>1.1938</v>
      </c>
      <c r="J3892" s="2">
        <f>Table_ExternalData_15[[#This Row],[BB cena]]*Table_ExternalData_15[[#Headers],[1,22]]</f>
        <v>1.4564359999999998</v>
      </c>
      <c r="K3892" s="2">
        <f>Table_ExternalData_15[[#This Row],[Price]]*Table_ExternalData_15[[#Headers],[1,22]]</f>
        <v>1.5493999999999999</v>
      </c>
      <c r="L3892" s="7">
        <f>IF(G3892="White Shark",E3892*0.5,IF(G3892="Sbox",E3892*0.5,IF(G3892="Tenda",E3892*0.5,E3892*0.2)))/100</f>
        <v>0.06</v>
      </c>
      <c r="M3892" s="2">
        <f>Table_ExternalData_15[[#This Row],[Price]]-Table_ExternalData_15[[#This Row],[Price]]*Table_ExternalData_15[[#This Row],[extra popust]]</f>
        <v>1.1938</v>
      </c>
      <c r="N3892" s="2">
        <f>IF(M3892&lt;I3892,M3892,I3892)</f>
        <v>1.1938</v>
      </c>
      <c r="O3892" s="12" t="str">
        <f>IF(N3892&lt;I3892,$U$1," ")</f>
        <v xml:space="preserve"> </v>
      </c>
      <c r="P3892" s="12" t="str">
        <f>IFERROR((O3892+30)," ")</f>
        <v xml:space="preserve"> </v>
      </c>
      <c r="Q3892" s="2">
        <f ca="1">IF(O3892=$U$1,N3892,"0")*1.22</f>
        <v>0</v>
      </c>
    </row>
    <row r="3893" spans="1:17" x14ac:dyDescent="0.25">
      <c r="A3893" t="s">
        <v>3291</v>
      </c>
      <c r="B3893" t="s">
        <v>3290</v>
      </c>
      <c r="C3893">
        <v>9809</v>
      </c>
      <c r="D3893">
        <v>1.27</v>
      </c>
      <c r="E3893">
        <f>IFERROR(VLOOKUP(Table_ExternalData_15[[#This Row],[Id]],Rabati!B:C,2,0),0)</f>
        <v>30</v>
      </c>
      <c r="F3893">
        <v>394</v>
      </c>
      <c r="G3893" t="str">
        <f>VLOOKUP(Table_ExternalData_15[[#This Row],[Id]],'Blagovna izdelek'!A:C,3,0)</f>
        <v>Digitus</v>
      </c>
      <c r="H3893">
        <f>Table_ExternalData_15[[#This Row],[Rabat]]*0.2</f>
        <v>6</v>
      </c>
      <c r="I3893" s="2">
        <f>Table_ExternalData_15[[#This Row],[Price]]-(Table_ExternalData_15[[#This Row],[Price]]*Table_ExternalData_15[[#This Row],[BB rabat]])/100</f>
        <v>1.1938</v>
      </c>
      <c r="J3893" s="2">
        <f>Table_ExternalData_15[[#This Row],[BB cena]]*Table_ExternalData_15[[#Headers],[1,22]]</f>
        <v>1.4564359999999998</v>
      </c>
      <c r="K3893" s="2">
        <f>Table_ExternalData_15[[#This Row],[Price]]*Table_ExternalData_15[[#Headers],[1,22]]</f>
        <v>1.5493999999999999</v>
      </c>
      <c r="L3893" s="7">
        <f>IF(G3893="White Shark",E3893*0.5,IF(G3893="Sbox",E3893*0.5,IF(G3893="Tenda",E3893*0.5,E3893*0.2)))/100</f>
        <v>0.06</v>
      </c>
      <c r="M3893" s="2">
        <f>Table_ExternalData_15[[#This Row],[Price]]-Table_ExternalData_15[[#This Row],[Price]]*Table_ExternalData_15[[#This Row],[extra popust]]</f>
        <v>1.1938</v>
      </c>
      <c r="N3893" s="2">
        <f>IF(M3893&lt;I3893,M3893,I3893)</f>
        <v>1.1938</v>
      </c>
      <c r="O3893" s="12" t="str">
        <f>IF(N3893&lt;I3893,$U$1," ")</f>
        <v xml:space="preserve"> </v>
      </c>
      <c r="P3893" s="12" t="str">
        <f>IFERROR((O3893+30)," ")</f>
        <v xml:space="preserve"> </v>
      </c>
      <c r="Q3893" s="2">
        <f ca="1">IF(O3893=$U$1,N3893,"0")*1.22</f>
        <v>0</v>
      </c>
    </row>
    <row r="3894" spans="1:17" x14ac:dyDescent="0.25">
      <c r="A3894" t="s">
        <v>3293</v>
      </c>
      <c r="B3894" t="s">
        <v>3292</v>
      </c>
      <c r="C3894">
        <v>9810</v>
      </c>
      <c r="D3894">
        <v>1.27</v>
      </c>
      <c r="E3894">
        <f>IFERROR(VLOOKUP(Table_ExternalData_15[[#This Row],[Id]],Rabati!B:C,2,0),0)</f>
        <v>30</v>
      </c>
      <c r="F3894">
        <v>109</v>
      </c>
      <c r="G3894" t="str">
        <f>VLOOKUP(Table_ExternalData_15[[#This Row],[Id]],'Blagovna izdelek'!A:C,3,0)</f>
        <v>Digitus</v>
      </c>
      <c r="H3894">
        <f>Table_ExternalData_15[[#This Row],[Rabat]]*0.2</f>
        <v>6</v>
      </c>
      <c r="I3894" s="2">
        <f>Table_ExternalData_15[[#This Row],[Price]]-(Table_ExternalData_15[[#This Row],[Price]]*Table_ExternalData_15[[#This Row],[BB rabat]])/100</f>
        <v>1.1938</v>
      </c>
      <c r="J3894" s="2">
        <f>Table_ExternalData_15[[#This Row],[BB cena]]*Table_ExternalData_15[[#Headers],[1,22]]</f>
        <v>1.4564359999999998</v>
      </c>
      <c r="K3894" s="2">
        <f>Table_ExternalData_15[[#This Row],[Price]]*Table_ExternalData_15[[#Headers],[1,22]]</f>
        <v>1.5493999999999999</v>
      </c>
      <c r="L3894" s="7">
        <f>IF(G3894="White Shark",E3894*0.5,IF(G3894="Sbox",E3894*0.5,IF(G3894="Tenda",E3894*0.5,E3894*0.2)))/100</f>
        <v>0.06</v>
      </c>
      <c r="M3894" s="2">
        <f>Table_ExternalData_15[[#This Row],[Price]]-Table_ExternalData_15[[#This Row],[Price]]*Table_ExternalData_15[[#This Row],[extra popust]]</f>
        <v>1.1938</v>
      </c>
      <c r="N3894" s="2">
        <f>IF(M3894&lt;I3894,M3894,I3894)</f>
        <v>1.1938</v>
      </c>
      <c r="O3894" s="12" t="str">
        <f>IF(N3894&lt;I3894,$U$1," ")</f>
        <v xml:space="preserve"> </v>
      </c>
      <c r="P3894" s="12" t="str">
        <f>IFERROR((O3894+30)," ")</f>
        <v xml:space="preserve"> </v>
      </c>
      <c r="Q3894" s="2">
        <f ca="1">IF(O3894=$U$1,N3894,"0")*1.22</f>
        <v>0</v>
      </c>
    </row>
    <row r="3895" spans="1:17" x14ac:dyDescent="0.25">
      <c r="A3895" t="s">
        <v>3295</v>
      </c>
      <c r="B3895" t="s">
        <v>3294</v>
      </c>
      <c r="C3895">
        <v>9811</v>
      </c>
      <c r="D3895">
        <v>1.27</v>
      </c>
      <c r="E3895">
        <f>IFERROR(VLOOKUP(Table_ExternalData_15[[#This Row],[Id]],Rabati!B:C,2,0),0)</f>
        <v>30</v>
      </c>
      <c r="F3895">
        <v>2663</v>
      </c>
      <c r="G3895" t="str">
        <f>VLOOKUP(Table_ExternalData_15[[#This Row],[Id]],'Blagovna izdelek'!A:C,3,0)</f>
        <v>Digitus</v>
      </c>
      <c r="H3895">
        <f>Table_ExternalData_15[[#This Row],[Rabat]]*0.2</f>
        <v>6</v>
      </c>
      <c r="I3895" s="2">
        <f>Table_ExternalData_15[[#This Row],[Price]]-(Table_ExternalData_15[[#This Row],[Price]]*Table_ExternalData_15[[#This Row],[BB rabat]])/100</f>
        <v>1.1938</v>
      </c>
      <c r="J3895" s="2">
        <f>Table_ExternalData_15[[#This Row],[BB cena]]*Table_ExternalData_15[[#Headers],[1,22]]</f>
        <v>1.4564359999999998</v>
      </c>
      <c r="K3895" s="2">
        <f>Table_ExternalData_15[[#This Row],[Price]]*Table_ExternalData_15[[#Headers],[1,22]]</f>
        <v>1.5493999999999999</v>
      </c>
      <c r="L3895" s="7">
        <f>IF(G3895="White Shark",E3895*0.5,IF(G3895="Sbox",E3895*0.5,IF(G3895="Tenda",E3895*0.5,E3895*0.2)))/100</f>
        <v>0.06</v>
      </c>
      <c r="M3895" s="2">
        <f>Table_ExternalData_15[[#This Row],[Price]]-Table_ExternalData_15[[#This Row],[Price]]*Table_ExternalData_15[[#This Row],[extra popust]]</f>
        <v>1.1938</v>
      </c>
      <c r="N3895" s="2">
        <f>IF(M3895&lt;I3895,M3895,I3895)</f>
        <v>1.1938</v>
      </c>
      <c r="O3895" s="12" t="str">
        <f>IF(N3895&lt;I3895,$U$1," ")</f>
        <v xml:space="preserve"> </v>
      </c>
      <c r="P3895" s="12" t="str">
        <f>IFERROR((O3895+30)," ")</f>
        <v xml:space="preserve"> </v>
      </c>
      <c r="Q3895" s="2">
        <f ca="1">IF(O3895=$U$1,N3895,"0")*1.22</f>
        <v>0</v>
      </c>
    </row>
    <row r="3896" spans="1:17" x14ac:dyDescent="0.25">
      <c r="A3896" t="s">
        <v>3297</v>
      </c>
      <c r="B3896" t="s">
        <v>3296</v>
      </c>
      <c r="C3896">
        <v>9812</v>
      </c>
      <c r="D3896">
        <v>1.27</v>
      </c>
      <c r="E3896">
        <f>IFERROR(VLOOKUP(Table_ExternalData_15[[#This Row],[Id]],Rabati!B:C,2,0),0)</f>
        <v>30</v>
      </c>
      <c r="F3896">
        <v>726</v>
      </c>
      <c r="G3896" t="str">
        <f>VLOOKUP(Table_ExternalData_15[[#This Row],[Id]],'Blagovna izdelek'!A:C,3,0)</f>
        <v>Digitus</v>
      </c>
      <c r="H3896">
        <f>Table_ExternalData_15[[#This Row],[Rabat]]*0.2</f>
        <v>6</v>
      </c>
      <c r="I3896" s="2">
        <f>Table_ExternalData_15[[#This Row],[Price]]-(Table_ExternalData_15[[#This Row],[Price]]*Table_ExternalData_15[[#This Row],[BB rabat]])/100</f>
        <v>1.1938</v>
      </c>
      <c r="J3896" s="2">
        <f>Table_ExternalData_15[[#This Row],[BB cena]]*Table_ExternalData_15[[#Headers],[1,22]]</f>
        <v>1.4564359999999998</v>
      </c>
      <c r="K3896" s="2">
        <f>Table_ExternalData_15[[#This Row],[Price]]*Table_ExternalData_15[[#Headers],[1,22]]</f>
        <v>1.5493999999999999</v>
      </c>
      <c r="L3896" s="7">
        <f>IF(G3896="White Shark",E3896*0.5,IF(G3896="Sbox",E3896*0.5,IF(G3896="Tenda",E3896*0.5,E3896*0.2)))/100</f>
        <v>0.06</v>
      </c>
      <c r="M3896" s="2">
        <f>Table_ExternalData_15[[#This Row],[Price]]-Table_ExternalData_15[[#This Row],[Price]]*Table_ExternalData_15[[#This Row],[extra popust]]</f>
        <v>1.1938</v>
      </c>
      <c r="N3896" s="2">
        <f>IF(M3896&lt;I3896,M3896,I3896)</f>
        <v>1.1938</v>
      </c>
      <c r="O3896" s="12" t="str">
        <f>IF(N3896&lt;I3896,$U$1," ")</f>
        <v xml:space="preserve"> </v>
      </c>
      <c r="P3896" s="12" t="str">
        <f>IFERROR((O3896+30)," ")</f>
        <v xml:space="preserve"> </v>
      </c>
      <c r="Q3896" s="2">
        <f ca="1">IF(O3896=$U$1,N3896,"0")*1.22</f>
        <v>0</v>
      </c>
    </row>
    <row r="3897" spans="1:17" x14ac:dyDescent="0.25">
      <c r="A3897" t="s">
        <v>3319</v>
      </c>
      <c r="B3897" t="s">
        <v>3318</v>
      </c>
      <c r="C3897">
        <v>9823</v>
      </c>
      <c r="D3897">
        <v>1.44</v>
      </c>
      <c r="E3897">
        <f>IFERROR(VLOOKUP(Table_ExternalData_15[[#This Row],[Id]],Rabati!B:C,2,0),0)</f>
        <v>30</v>
      </c>
      <c r="F3897">
        <v>405</v>
      </c>
      <c r="G3897" t="str">
        <f>VLOOKUP(Table_ExternalData_15[[#This Row],[Id]],'Blagovna izdelek'!A:C,3,0)</f>
        <v>Digitus</v>
      </c>
      <c r="H3897">
        <f>Table_ExternalData_15[[#This Row],[Rabat]]*0.2</f>
        <v>6</v>
      </c>
      <c r="I3897" s="2">
        <f>Table_ExternalData_15[[#This Row],[Price]]-(Table_ExternalData_15[[#This Row],[Price]]*Table_ExternalData_15[[#This Row],[BB rabat]])/100</f>
        <v>1.3535999999999999</v>
      </c>
      <c r="J3897" s="2">
        <f>Table_ExternalData_15[[#This Row],[BB cena]]*Table_ExternalData_15[[#Headers],[1,22]]</f>
        <v>1.6513919999999997</v>
      </c>
      <c r="K3897" s="2">
        <f>Table_ExternalData_15[[#This Row],[Price]]*Table_ExternalData_15[[#Headers],[1,22]]</f>
        <v>1.7567999999999999</v>
      </c>
      <c r="L3897" s="7">
        <f>IF(G3897="White Shark",E3897*0.5,IF(G3897="Sbox",E3897*0.5,IF(G3897="Tenda",E3897*0.5,E3897*0.2)))/100</f>
        <v>0.06</v>
      </c>
      <c r="M3897" s="2">
        <f>Table_ExternalData_15[[#This Row],[Price]]-Table_ExternalData_15[[#This Row],[Price]]*Table_ExternalData_15[[#This Row],[extra popust]]</f>
        <v>1.3535999999999999</v>
      </c>
      <c r="N3897" s="2">
        <f>IF(M3897&lt;I3897,M3897,I3897)</f>
        <v>1.3535999999999999</v>
      </c>
      <c r="O3897" s="12" t="str">
        <f>IF(N3897&lt;I3897,$U$1," ")</f>
        <v xml:space="preserve"> </v>
      </c>
      <c r="P3897" s="12" t="str">
        <f>IFERROR((O3897+30)," ")</f>
        <v xml:space="preserve"> </v>
      </c>
      <c r="Q3897" s="2">
        <f ca="1">IF(O3897=$U$1,N3897,"0")*1.22</f>
        <v>0</v>
      </c>
    </row>
    <row r="3898" spans="1:17" x14ac:dyDescent="0.25">
      <c r="A3898" t="s">
        <v>3321</v>
      </c>
      <c r="B3898" t="s">
        <v>3320</v>
      </c>
      <c r="C3898">
        <v>9824</v>
      </c>
      <c r="D3898">
        <v>1.44</v>
      </c>
      <c r="E3898">
        <f>IFERROR(VLOOKUP(Table_ExternalData_15[[#This Row],[Id]],Rabati!B:C,2,0),0)</f>
        <v>30</v>
      </c>
      <c r="F3898">
        <v>309</v>
      </c>
      <c r="G3898" t="str">
        <f>VLOOKUP(Table_ExternalData_15[[#This Row],[Id]],'Blagovna izdelek'!A:C,3,0)</f>
        <v>Digitus</v>
      </c>
      <c r="H3898">
        <f>Table_ExternalData_15[[#This Row],[Rabat]]*0.2</f>
        <v>6</v>
      </c>
      <c r="I3898" s="2">
        <f>Table_ExternalData_15[[#This Row],[Price]]-(Table_ExternalData_15[[#This Row],[Price]]*Table_ExternalData_15[[#This Row],[BB rabat]])/100</f>
        <v>1.3535999999999999</v>
      </c>
      <c r="J3898" s="2">
        <f>Table_ExternalData_15[[#This Row],[BB cena]]*Table_ExternalData_15[[#Headers],[1,22]]</f>
        <v>1.6513919999999997</v>
      </c>
      <c r="K3898" s="2">
        <f>Table_ExternalData_15[[#This Row],[Price]]*Table_ExternalData_15[[#Headers],[1,22]]</f>
        <v>1.7567999999999999</v>
      </c>
      <c r="L3898" s="7">
        <f>IF(G3898="White Shark",E3898*0.5,IF(G3898="Sbox",E3898*0.5,IF(G3898="Tenda",E3898*0.5,E3898*0.2)))/100</f>
        <v>0.06</v>
      </c>
      <c r="M3898" s="2">
        <f>Table_ExternalData_15[[#This Row],[Price]]-Table_ExternalData_15[[#This Row],[Price]]*Table_ExternalData_15[[#This Row],[extra popust]]</f>
        <v>1.3535999999999999</v>
      </c>
      <c r="N3898" s="2">
        <f>IF(M3898&lt;I3898,M3898,I3898)</f>
        <v>1.3535999999999999</v>
      </c>
      <c r="O3898" s="12" t="str">
        <f>IF(N3898&lt;I3898,$U$1," ")</f>
        <v xml:space="preserve"> </v>
      </c>
      <c r="P3898" s="12" t="str">
        <f>IFERROR((O3898+30)," ")</f>
        <v xml:space="preserve"> </v>
      </c>
      <c r="Q3898" s="2">
        <f ca="1">IF(O3898=$U$1,N3898,"0")*1.22</f>
        <v>0</v>
      </c>
    </row>
    <row r="3899" spans="1:17" x14ac:dyDescent="0.25">
      <c r="A3899" t="s">
        <v>3323</v>
      </c>
      <c r="B3899" t="s">
        <v>3322</v>
      </c>
      <c r="C3899">
        <v>9825</v>
      </c>
      <c r="D3899">
        <v>1.44</v>
      </c>
      <c r="E3899">
        <f>IFERROR(VLOOKUP(Table_ExternalData_15[[#This Row],[Id]],Rabati!B:C,2,0),0)</f>
        <v>30</v>
      </c>
      <c r="F3899">
        <v>0</v>
      </c>
      <c r="G3899" t="str">
        <f>VLOOKUP(Table_ExternalData_15[[#This Row],[Id]],'Blagovna izdelek'!A:C,3,0)</f>
        <v>Digitus</v>
      </c>
      <c r="H3899">
        <f>Table_ExternalData_15[[#This Row],[Rabat]]*0.2</f>
        <v>6</v>
      </c>
      <c r="I3899" s="2">
        <f>Table_ExternalData_15[[#This Row],[Price]]-(Table_ExternalData_15[[#This Row],[Price]]*Table_ExternalData_15[[#This Row],[BB rabat]])/100</f>
        <v>1.3535999999999999</v>
      </c>
      <c r="J3899" s="2">
        <f>Table_ExternalData_15[[#This Row],[BB cena]]*Table_ExternalData_15[[#Headers],[1,22]]</f>
        <v>1.6513919999999997</v>
      </c>
      <c r="K3899" s="2">
        <f>Table_ExternalData_15[[#This Row],[Price]]*Table_ExternalData_15[[#Headers],[1,22]]</f>
        <v>1.7567999999999999</v>
      </c>
      <c r="L3899" s="7">
        <f>IF(G3899="White Shark",E3899*0.5,IF(G3899="Sbox",E3899*0.5,IF(G3899="Tenda",E3899*0.5,E3899*0.2)))/100</f>
        <v>0.06</v>
      </c>
      <c r="M3899" s="2">
        <f>Table_ExternalData_15[[#This Row],[Price]]-Table_ExternalData_15[[#This Row],[Price]]*Table_ExternalData_15[[#This Row],[extra popust]]</f>
        <v>1.3535999999999999</v>
      </c>
      <c r="N3899" s="2">
        <f>IF(M3899&lt;I3899,M3899,I3899)</f>
        <v>1.3535999999999999</v>
      </c>
      <c r="O3899" s="12" t="str">
        <f>IF(N3899&lt;I3899,$U$1," ")</f>
        <v xml:space="preserve"> </v>
      </c>
      <c r="P3899" s="12" t="str">
        <f>IFERROR((O3899+30)," ")</f>
        <v xml:space="preserve"> </v>
      </c>
      <c r="Q3899" s="2">
        <f ca="1">IF(O3899=$U$1,N3899,"0")*1.22</f>
        <v>0</v>
      </c>
    </row>
    <row r="3900" spans="1:17" x14ac:dyDescent="0.25">
      <c r="A3900" t="s">
        <v>3325</v>
      </c>
      <c r="B3900" t="s">
        <v>3324</v>
      </c>
      <c r="C3900">
        <v>9826</v>
      </c>
      <c r="D3900">
        <v>1.44</v>
      </c>
      <c r="E3900">
        <f>IFERROR(VLOOKUP(Table_ExternalData_15[[#This Row],[Id]],Rabati!B:C,2,0),0)</f>
        <v>30</v>
      </c>
      <c r="F3900">
        <v>234</v>
      </c>
      <c r="G3900" t="str">
        <f>VLOOKUP(Table_ExternalData_15[[#This Row],[Id]],'Blagovna izdelek'!A:C,3,0)</f>
        <v>Digitus</v>
      </c>
      <c r="H3900">
        <f>Table_ExternalData_15[[#This Row],[Rabat]]*0.2</f>
        <v>6</v>
      </c>
      <c r="I3900" s="2">
        <f>Table_ExternalData_15[[#This Row],[Price]]-(Table_ExternalData_15[[#This Row],[Price]]*Table_ExternalData_15[[#This Row],[BB rabat]])/100</f>
        <v>1.3535999999999999</v>
      </c>
      <c r="J3900" s="2">
        <f>Table_ExternalData_15[[#This Row],[BB cena]]*Table_ExternalData_15[[#Headers],[1,22]]</f>
        <v>1.6513919999999997</v>
      </c>
      <c r="K3900" s="2">
        <f>Table_ExternalData_15[[#This Row],[Price]]*Table_ExternalData_15[[#Headers],[1,22]]</f>
        <v>1.7567999999999999</v>
      </c>
      <c r="L3900" s="7">
        <f>IF(G3900="White Shark",E3900*0.5,IF(G3900="Sbox",E3900*0.5,IF(G3900="Tenda",E3900*0.5,E3900*0.2)))/100</f>
        <v>0.06</v>
      </c>
      <c r="M3900" s="2">
        <f>Table_ExternalData_15[[#This Row],[Price]]-Table_ExternalData_15[[#This Row],[Price]]*Table_ExternalData_15[[#This Row],[extra popust]]</f>
        <v>1.3535999999999999</v>
      </c>
      <c r="N3900" s="2">
        <f>IF(M3900&lt;I3900,M3900,I3900)</f>
        <v>1.3535999999999999</v>
      </c>
      <c r="O3900" s="12" t="str">
        <f>IF(N3900&lt;I3900,$U$1," ")</f>
        <v xml:space="preserve"> </v>
      </c>
      <c r="P3900" s="12" t="str">
        <f>IFERROR((O3900+30)," ")</f>
        <v xml:space="preserve"> </v>
      </c>
      <c r="Q3900" s="2">
        <f ca="1">IF(O3900=$U$1,N3900,"0")*1.22</f>
        <v>0</v>
      </c>
    </row>
    <row r="3901" spans="1:17" x14ac:dyDescent="0.25">
      <c r="A3901" t="s">
        <v>3327</v>
      </c>
      <c r="B3901" t="s">
        <v>3326</v>
      </c>
      <c r="C3901">
        <v>9827</v>
      </c>
      <c r="D3901">
        <v>1.44</v>
      </c>
      <c r="E3901">
        <f>IFERROR(VLOOKUP(Table_ExternalData_15[[#This Row],[Id]],Rabati!B:C,2,0),0)</f>
        <v>30</v>
      </c>
      <c r="F3901">
        <v>87</v>
      </c>
      <c r="G3901" t="str">
        <f>VLOOKUP(Table_ExternalData_15[[#This Row],[Id]],'Blagovna izdelek'!A:C,3,0)</f>
        <v>Digitus</v>
      </c>
      <c r="H3901">
        <f>Table_ExternalData_15[[#This Row],[Rabat]]*0.2</f>
        <v>6</v>
      </c>
      <c r="I3901" s="2">
        <f>Table_ExternalData_15[[#This Row],[Price]]-(Table_ExternalData_15[[#This Row],[Price]]*Table_ExternalData_15[[#This Row],[BB rabat]])/100</f>
        <v>1.3535999999999999</v>
      </c>
      <c r="J3901" s="2">
        <f>Table_ExternalData_15[[#This Row],[BB cena]]*Table_ExternalData_15[[#Headers],[1,22]]</f>
        <v>1.6513919999999997</v>
      </c>
      <c r="K3901" s="2">
        <f>Table_ExternalData_15[[#This Row],[Price]]*Table_ExternalData_15[[#Headers],[1,22]]</f>
        <v>1.7567999999999999</v>
      </c>
      <c r="L3901" s="7">
        <f>IF(G3901="White Shark",E3901*0.5,IF(G3901="Sbox",E3901*0.5,IF(G3901="Tenda",E3901*0.5,E3901*0.2)))/100</f>
        <v>0.06</v>
      </c>
      <c r="M3901" s="2">
        <f>Table_ExternalData_15[[#This Row],[Price]]-Table_ExternalData_15[[#This Row],[Price]]*Table_ExternalData_15[[#This Row],[extra popust]]</f>
        <v>1.3535999999999999</v>
      </c>
      <c r="N3901" s="2">
        <f>IF(M3901&lt;I3901,M3901,I3901)</f>
        <v>1.3535999999999999</v>
      </c>
      <c r="O3901" s="12" t="str">
        <f>IF(N3901&lt;I3901,$U$1," ")</f>
        <v xml:space="preserve"> </v>
      </c>
      <c r="P3901" s="12" t="str">
        <f>IFERROR((O3901+30)," ")</f>
        <v xml:space="preserve"> </v>
      </c>
      <c r="Q3901" s="2">
        <f ca="1">IF(O3901=$U$1,N3901,"0")*1.22</f>
        <v>0</v>
      </c>
    </row>
    <row r="3902" spans="1:17" x14ac:dyDescent="0.25">
      <c r="A3902" t="s">
        <v>3329</v>
      </c>
      <c r="B3902" t="s">
        <v>3328</v>
      </c>
      <c r="C3902">
        <v>9828</v>
      </c>
      <c r="D3902">
        <v>1.44</v>
      </c>
      <c r="E3902">
        <f>IFERROR(VLOOKUP(Table_ExternalData_15[[#This Row],[Id]],Rabati!B:C,2,0),0)</f>
        <v>30</v>
      </c>
      <c r="F3902">
        <v>3101</v>
      </c>
      <c r="G3902" t="str">
        <f>VLOOKUP(Table_ExternalData_15[[#This Row],[Id]],'Blagovna izdelek'!A:C,3,0)</f>
        <v>Digitus</v>
      </c>
      <c r="H3902">
        <f>Table_ExternalData_15[[#This Row],[Rabat]]*0.2</f>
        <v>6</v>
      </c>
      <c r="I3902" s="2">
        <f>Table_ExternalData_15[[#This Row],[Price]]-(Table_ExternalData_15[[#This Row],[Price]]*Table_ExternalData_15[[#This Row],[BB rabat]])/100</f>
        <v>1.3535999999999999</v>
      </c>
      <c r="J3902" s="2">
        <f>Table_ExternalData_15[[#This Row],[BB cena]]*Table_ExternalData_15[[#Headers],[1,22]]</f>
        <v>1.6513919999999997</v>
      </c>
      <c r="K3902" s="2">
        <f>Table_ExternalData_15[[#This Row],[Price]]*Table_ExternalData_15[[#Headers],[1,22]]</f>
        <v>1.7567999999999999</v>
      </c>
      <c r="L3902" s="7">
        <f>IF(G3902="White Shark",E3902*0.5,IF(G3902="Sbox",E3902*0.5,IF(G3902="Tenda",E3902*0.5,E3902*0.2)))/100</f>
        <v>0.06</v>
      </c>
      <c r="M3902" s="2">
        <f>Table_ExternalData_15[[#This Row],[Price]]-Table_ExternalData_15[[#This Row],[Price]]*Table_ExternalData_15[[#This Row],[extra popust]]</f>
        <v>1.3535999999999999</v>
      </c>
      <c r="N3902" s="2">
        <f>IF(M3902&lt;I3902,M3902,I3902)</f>
        <v>1.3535999999999999</v>
      </c>
      <c r="O3902" s="12" t="str">
        <f>IF(N3902&lt;I3902,$U$1," ")</f>
        <v xml:space="preserve"> </v>
      </c>
      <c r="P3902" s="12" t="str">
        <f>IFERROR((O3902+30)," ")</f>
        <v xml:space="preserve"> </v>
      </c>
      <c r="Q3902" s="2">
        <f ca="1">IF(O3902=$U$1,N3902,"0")*1.22</f>
        <v>0</v>
      </c>
    </row>
    <row r="3903" spans="1:17" x14ac:dyDescent="0.25">
      <c r="A3903" t="s">
        <v>3333</v>
      </c>
      <c r="B3903" t="s">
        <v>3332</v>
      </c>
      <c r="C3903">
        <v>9830</v>
      </c>
      <c r="D3903">
        <v>1.44</v>
      </c>
      <c r="E3903">
        <f>IFERROR(VLOOKUP(Table_ExternalData_15[[#This Row],[Id]],Rabati!B:C,2,0),0)</f>
        <v>30</v>
      </c>
      <c r="F3903">
        <v>971</v>
      </c>
      <c r="G3903" t="str">
        <f>VLOOKUP(Table_ExternalData_15[[#This Row],[Id]],'Blagovna izdelek'!A:C,3,0)</f>
        <v>Digitus</v>
      </c>
      <c r="H3903">
        <f>Table_ExternalData_15[[#This Row],[Rabat]]*0.2</f>
        <v>6</v>
      </c>
      <c r="I3903" s="2">
        <f>Table_ExternalData_15[[#This Row],[Price]]-(Table_ExternalData_15[[#This Row],[Price]]*Table_ExternalData_15[[#This Row],[BB rabat]])/100</f>
        <v>1.3535999999999999</v>
      </c>
      <c r="J3903" s="2">
        <f>Table_ExternalData_15[[#This Row],[BB cena]]*Table_ExternalData_15[[#Headers],[1,22]]</f>
        <v>1.6513919999999997</v>
      </c>
      <c r="K3903" s="2">
        <f>Table_ExternalData_15[[#This Row],[Price]]*Table_ExternalData_15[[#Headers],[1,22]]</f>
        <v>1.7567999999999999</v>
      </c>
      <c r="L3903" s="7">
        <f>IF(G3903="White Shark",E3903*0.5,IF(G3903="Sbox",E3903*0.5,IF(G3903="Tenda",E3903*0.5,E3903*0.2)))/100</f>
        <v>0.06</v>
      </c>
      <c r="M3903" s="2">
        <f>Table_ExternalData_15[[#This Row],[Price]]-Table_ExternalData_15[[#This Row],[Price]]*Table_ExternalData_15[[#This Row],[extra popust]]</f>
        <v>1.3535999999999999</v>
      </c>
      <c r="N3903" s="2">
        <f>IF(M3903&lt;I3903,M3903,I3903)</f>
        <v>1.3535999999999999</v>
      </c>
      <c r="O3903" s="12" t="str">
        <f>IF(N3903&lt;I3903,$U$1," ")</f>
        <v xml:space="preserve"> </v>
      </c>
      <c r="P3903" s="12" t="str">
        <f>IFERROR((O3903+30)," ")</f>
        <v xml:space="preserve"> </v>
      </c>
      <c r="Q3903" s="2">
        <f ca="1">IF(O3903=$U$1,N3903,"0")*1.22</f>
        <v>0</v>
      </c>
    </row>
    <row r="3904" spans="1:17" x14ac:dyDescent="0.25">
      <c r="A3904" t="s">
        <v>3343</v>
      </c>
      <c r="B3904" t="s">
        <v>3342</v>
      </c>
      <c r="C3904">
        <v>9836</v>
      </c>
      <c r="D3904">
        <v>1.61</v>
      </c>
      <c r="E3904">
        <f>IFERROR(VLOOKUP(Table_ExternalData_15[[#This Row],[Id]],Rabati!B:C,2,0),0)</f>
        <v>30</v>
      </c>
      <c r="F3904">
        <v>137</v>
      </c>
      <c r="G3904" t="str">
        <f>VLOOKUP(Table_ExternalData_15[[#This Row],[Id]],'Blagovna izdelek'!A:C,3,0)</f>
        <v>Digitus</v>
      </c>
      <c r="H3904">
        <f>Table_ExternalData_15[[#This Row],[Rabat]]*0.2</f>
        <v>6</v>
      </c>
      <c r="I3904" s="2">
        <f>Table_ExternalData_15[[#This Row],[Price]]-(Table_ExternalData_15[[#This Row],[Price]]*Table_ExternalData_15[[#This Row],[BB rabat]])/100</f>
        <v>1.5134000000000001</v>
      </c>
      <c r="J3904" s="2">
        <f>Table_ExternalData_15[[#This Row],[BB cena]]*Table_ExternalData_15[[#Headers],[1,22]]</f>
        <v>1.8463480000000001</v>
      </c>
      <c r="K3904" s="2">
        <f>Table_ExternalData_15[[#This Row],[Price]]*Table_ExternalData_15[[#Headers],[1,22]]</f>
        <v>1.9642000000000002</v>
      </c>
      <c r="L3904" s="7">
        <f>IF(G3904="White Shark",E3904*0.5,IF(G3904="Sbox",E3904*0.5,IF(G3904="Tenda",E3904*0.5,E3904*0.2)))/100</f>
        <v>0.06</v>
      </c>
      <c r="M3904" s="2">
        <f>Table_ExternalData_15[[#This Row],[Price]]-Table_ExternalData_15[[#This Row],[Price]]*Table_ExternalData_15[[#This Row],[extra popust]]</f>
        <v>1.5134000000000001</v>
      </c>
      <c r="N3904" s="2">
        <f>IF(M3904&lt;I3904,M3904,I3904)</f>
        <v>1.5134000000000001</v>
      </c>
      <c r="O3904" s="12" t="str">
        <f>IF(N3904&lt;I3904,$U$1," ")</f>
        <v xml:space="preserve"> </v>
      </c>
      <c r="P3904" s="12" t="str">
        <f>IFERROR((O3904+30)," ")</f>
        <v xml:space="preserve"> </v>
      </c>
      <c r="Q3904" s="2">
        <f ca="1">IF(O3904=$U$1,N3904,"0")*1.22</f>
        <v>0</v>
      </c>
    </row>
    <row r="3905" spans="1:17" x14ac:dyDescent="0.25">
      <c r="A3905" t="s">
        <v>3345</v>
      </c>
      <c r="B3905" t="s">
        <v>3344</v>
      </c>
      <c r="C3905">
        <v>9837</v>
      </c>
      <c r="D3905">
        <v>1.61</v>
      </c>
      <c r="E3905">
        <f>IFERROR(VLOOKUP(Table_ExternalData_15[[#This Row],[Id]],Rabati!B:C,2,0),0)</f>
        <v>30</v>
      </c>
      <c r="F3905">
        <v>124</v>
      </c>
      <c r="G3905" t="str">
        <f>VLOOKUP(Table_ExternalData_15[[#This Row],[Id]],'Blagovna izdelek'!A:C,3,0)</f>
        <v>Digitus</v>
      </c>
      <c r="H3905">
        <f>Table_ExternalData_15[[#This Row],[Rabat]]*0.2</f>
        <v>6</v>
      </c>
      <c r="I3905" s="2">
        <f>Table_ExternalData_15[[#This Row],[Price]]-(Table_ExternalData_15[[#This Row],[Price]]*Table_ExternalData_15[[#This Row],[BB rabat]])/100</f>
        <v>1.5134000000000001</v>
      </c>
      <c r="J3905" s="2">
        <f>Table_ExternalData_15[[#This Row],[BB cena]]*Table_ExternalData_15[[#Headers],[1,22]]</f>
        <v>1.8463480000000001</v>
      </c>
      <c r="K3905" s="2">
        <f>Table_ExternalData_15[[#This Row],[Price]]*Table_ExternalData_15[[#Headers],[1,22]]</f>
        <v>1.9642000000000002</v>
      </c>
      <c r="L3905" s="7">
        <f>IF(G3905="White Shark",E3905*0.5,IF(G3905="Sbox",E3905*0.5,IF(G3905="Tenda",E3905*0.5,E3905*0.2)))/100</f>
        <v>0.06</v>
      </c>
      <c r="M3905" s="2">
        <f>Table_ExternalData_15[[#This Row],[Price]]-Table_ExternalData_15[[#This Row],[Price]]*Table_ExternalData_15[[#This Row],[extra popust]]</f>
        <v>1.5134000000000001</v>
      </c>
      <c r="N3905" s="2">
        <f>IF(M3905&lt;I3905,M3905,I3905)</f>
        <v>1.5134000000000001</v>
      </c>
      <c r="O3905" s="12" t="str">
        <f>IF(N3905&lt;I3905,$U$1," ")</f>
        <v xml:space="preserve"> </v>
      </c>
      <c r="P3905" s="12" t="str">
        <f>IFERROR((O3905+30)," ")</f>
        <v xml:space="preserve"> </v>
      </c>
      <c r="Q3905" s="2">
        <f ca="1">IF(O3905=$U$1,N3905,"0")*1.22</f>
        <v>0</v>
      </c>
    </row>
    <row r="3906" spans="1:17" x14ac:dyDescent="0.25">
      <c r="A3906" t="s">
        <v>3347</v>
      </c>
      <c r="B3906" t="s">
        <v>3346</v>
      </c>
      <c r="C3906">
        <v>9838</v>
      </c>
      <c r="D3906">
        <v>1.61</v>
      </c>
      <c r="E3906">
        <f>IFERROR(VLOOKUP(Table_ExternalData_15[[#This Row],[Id]],Rabati!B:C,2,0),0)</f>
        <v>30</v>
      </c>
      <c r="F3906">
        <v>2696</v>
      </c>
      <c r="G3906" t="str">
        <f>VLOOKUP(Table_ExternalData_15[[#This Row],[Id]],'Blagovna izdelek'!A:C,3,0)</f>
        <v>Digitus</v>
      </c>
      <c r="H3906">
        <f>Table_ExternalData_15[[#This Row],[Rabat]]*0.2</f>
        <v>6</v>
      </c>
      <c r="I3906" s="2">
        <f>Table_ExternalData_15[[#This Row],[Price]]-(Table_ExternalData_15[[#This Row],[Price]]*Table_ExternalData_15[[#This Row],[BB rabat]])/100</f>
        <v>1.5134000000000001</v>
      </c>
      <c r="J3906" s="2">
        <f>Table_ExternalData_15[[#This Row],[BB cena]]*Table_ExternalData_15[[#Headers],[1,22]]</f>
        <v>1.8463480000000001</v>
      </c>
      <c r="K3906" s="2">
        <f>Table_ExternalData_15[[#This Row],[Price]]*Table_ExternalData_15[[#Headers],[1,22]]</f>
        <v>1.9642000000000002</v>
      </c>
      <c r="L3906" s="7">
        <f>IF(G3906="White Shark",E3906*0.5,IF(G3906="Sbox",E3906*0.5,IF(G3906="Tenda",E3906*0.5,E3906*0.2)))/100</f>
        <v>0.06</v>
      </c>
      <c r="M3906" s="2">
        <f>Table_ExternalData_15[[#This Row],[Price]]-Table_ExternalData_15[[#This Row],[Price]]*Table_ExternalData_15[[#This Row],[extra popust]]</f>
        <v>1.5134000000000001</v>
      </c>
      <c r="N3906" s="2">
        <f>IF(M3906&lt;I3906,M3906,I3906)</f>
        <v>1.5134000000000001</v>
      </c>
      <c r="O3906" s="12" t="str">
        <f>IF(N3906&lt;I3906,$U$1," ")</f>
        <v xml:space="preserve"> </v>
      </c>
      <c r="P3906" s="12" t="str">
        <f>IFERROR((O3906+30)," ")</f>
        <v xml:space="preserve"> </v>
      </c>
      <c r="Q3906" s="2">
        <f ca="1">IF(O3906=$U$1,N3906,"0")*1.22</f>
        <v>0</v>
      </c>
    </row>
    <row r="3907" spans="1:17" x14ac:dyDescent="0.25">
      <c r="A3907" t="s">
        <v>3349</v>
      </c>
      <c r="B3907" t="s">
        <v>3348</v>
      </c>
      <c r="C3907">
        <v>9839</v>
      </c>
      <c r="D3907">
        <v>1.61</v>
      </c>
      <c r="E3907">
        <f>IFERROR(VLOOKUP(Table_ExternalData_15[[#This Row],[Id]],Rabati!B:C,2,0),0)</f>
        <v>30</v>
      </c>
      <c r="F3907">
        <v>61</v>
      </c>
      <c r="G3907" t="str">
        <f>VLOOKUP(Table_ExternalData_15[[#This Row],[Id]],'Blagovna izdelek'!A:C,3,0)</f>
        <v>Digitus</v>
      </c>
      <c r="H3907">
        <f>Table_ExternalData_15[[#This Row],[Rabat]]*0.2</f>
        <v>6</v>
      </c>
      <c r="I3907" s="2">
        <f>Table_ExternalData_15[[#This Row],[Price]]-(Table_ExternalData_15[[#This Row],[Price]]*Table_ExternalData_15[[#This Row],[BB rabat]])/100</f>
        <v>1.5134000000000001</v>
      </c>
      <c r="J3907" s="2">
        <f>Table_ExternalData_15[[#This Row],[BB cena]]*Table_ExternalData_15[[#Headers],[1,22]]</f>
        <v>1.8463480000000001</v>
      </c>
      <c r="K3907" s="2">
        <f>Table_ExternalData_15[[#This Row],[Price]]*Table_ExternalData_15[[#Headers],[1,22]]</f>
        <v>1.9642000000000002</v>
      </c>
      <c r="L3907" s="7">
        <f>IF(G3907="White Shark",E3907*0.5,IF(G3907="Sbox",E3907*0.5,IF(G3907="Tenda",E3907*0.5,E3907*0.2)))/100</f>
        <v>0.06</v>
      </c>
      <c r="M3907" s="2">
        <f>Table_ExternalData_15[[#This Row],[Price]]-Table_ExternalData_15[[#This Row],[Price]]*Table_ExternalData_15[[#This Row],[extra popust]]</f>
        <v>1.5134000000000001</v>
      </c>
      <c r="N3907" s="2">
        <f>IF(M3907&lt;I3907,M3907,I3907)</f>
        <v>1.5134000000000001</v>
      </c>
      <c r="O3907" s="12" t="str">
        <f>IF(N3907&lt;I3907,$U$1," ")</f>
        <v xml:space="preserve"> </v>
      </c>
      <c r="P3907" s="12" t="str">
        <f>IFERROR((O3907+30)," ")</f>
        <v xml:space="preserve"> </v>
      </c>
      <c r="Q3907" s="2">
        <f ca="1">IF(O3907=$U$1,N3907,"0")*1.22</f>
        <v>0</v>
      </c>
    </row>
    <row r="3908" spans="1:17" x14ac:dyDescent="0.25">
      <c r="A3908" t="s">
        <v>3351</v>
      </c>
      <c r="B3908" t="s">
        <v>3350</v>
      </c>
      <c r="C3908">
        <v>9840</v>
      </c>
      <c r="D3908">
        <v>1.61</v>
      </c>
      <c r="E3908">
        <f>IFERROR(VLOOKUP(Table_ExternalData_15[[#This Row],[Id]],Rabati!B:C,2,0),0)</f>
        <v>30</v>
      </c>
      <c r="F3908">
        <v>337</v>
      </c>
      <c r="G3908" t="str">
        <f>VLOOKUP(Table_ExternalData_15[[#This Row],[Id]],'Blagovna izdelek'!A:C,3,0)</f>
        <v>Digitus</v>
      </c>
      <c r="H3908">
        <f>Table_ExternalData_15[[#This Row],[Rabat]]*0.2</f>
        <v>6</v>
      </c>
      <c r="I3908" s="2">
        <f>Table_ExternalData_15[[#This Row],[Price]]-(Table_ExternalData_15[[#This Row],[Price]]*Table_ExternalData_15[[#This Row],[BB rabat]])/100</f>
        <v>1.5134000000000001</v>
      </c>
      <c r="J3908" s="2">
        <f>Table_ExternalData_15[[#This Row],[BB cena]]*Table_ExternalData_15[[#Headers],[1,22]]</f>
        <v>1.8463480000000001</v>
      </c>
      <c r="K3908" s="2">
        <f>Table_ExternalData_15[[#This Row],[Price]]*Table_ExternalData_15[[#Headers],[1,22]]</f>
        <v>1.9642000000000002</v>
      </c>
      <c r="L3908" s="7">
        <f>IF(G3908="White Shark",E3908*0.5,IF(G3908="Sbox",E3908*0.5,IF(G3908="Tenda",E3908*0.5,E3908*0.2)))/100</f>
        <v>0.06</v>
      </c>
      <c r="M3908" s="2">
        <f>Table_ExternalData_15[[#This Row],[Price]]-Table_ExternalData_15[[#This Row],[Price]]*Table_ExternalData_15[[#This Row],[extra popust]]</f>
        <v>1.5134000000000001</v>
      </c>
      <c r="N3908" s="2">
        <f>IF(M3908&lt;I3908,M3908,I3908)</f>
        <v>1.5134000000000001</v>
      </c>
      <c r="O3908" s="12" t="str">
        <f>IF(N3908&lt;I3908,$U$1," ")</f>
        <v xml:space="preserve"> </v>
      </c>
      <c r="P3908" s="12" t="str">
        <f>IFERROR((O3908+30)," ")</f>
        <v xml:space="preserve"> </v>
      </c>
      <c r="Q3908" s="2">
        <f ca="1">IF(O3908=$U$1,N3908,"0")*1.22</f>
        <v>0</v>
      </c>
    </row>
    <row r="3909" spans="1:17" x14ac:dyDescent="0.25">
      <c r="A3909" t="s">
        <v>3353</v>
      </c>
      <c r="B3909" t="s">
        <v>3352</v>
      </c>
      <c r="C3909">
        <v>9841</v>
      </c>
      <c r="D3909">
        <v>1.61</v>
      </c>
      <c r="E3909">
        <f>IFERROR(VLOOKUP(Table_ExternalData_15[[#This Row],[Id]],Rabati!B:C,2,0),0)</f>
        <v>30</v>
      </c>
      <c r="F3909">
        <v>1439</v>
      </c>
      <c r="G3909" t="str">
        <f>VLOOKUP(Table_ExternalData_15[[#This Row],[Id]],'Blagovna izdelek'!A:C,3,0)</f>
        <v>Digitus</v>
      </c>
      <c r="H3909">
        <f>Table_ExternalData_15[[#This Row],[Rabat]]*0.2</f>
        <v>6</v>
      </c>
      <c r="I3909" s="2">
        <f>Table_ExternalData_15[[#This Row],[Price]]-(Table_ExternalData_15[[#This Row],[Price]]*Table_ExternalData_15[[#This Row],[BB rabat]])/100</f>
        <v>1.5134000000000001</v>
      </c>
      <c r="J3909" s="2">
        <f>Table_ExternalData_15[[#This Row],[BB cena]]*Table_ExternalData_15[[#Headers],[1,22]]</f>
        <v>1.8463480000000001</v>
      </c>
      <c r="K3909" s="2">
        <f>Table_ExternalData_15[[#This Row],[Price]]*Table_ExternalData_15[[#Headers],[1,22]]</f>
        <v>1.9642000000000002</v>
      </c>
      <c r="L3909" s="7">
        <f>IF(G3909="White Shark",E3909*0.5,IF(G3909="Sbox",E3909*0.5,IF(G3909="Tenda",E3909*0.5,E3909*0.2)))/100</f>
        <v>0.06</v>
      </c>
      <c r="M3909" s="2">
        <f>Table_ExternalData_15[[#This Row],[Price]]-Table_ExternalData_15[[#This Row],[Price]]*Table_ExternalData_15[[#This Row],[extra popust]]</f>
        <v>1.5134000000000001</v>
      </c>
      <c r="N3909" s="2">
        <f>IF(M3909&lt;I3909,M3909,I3909)</f>
        <v>1.5134000000000001</v>
      </c>
      <c r="O3909" s="12" t="str">
        <f>IF(N3909&lt;I3909,$U$1," ")</f>
        <v xml:space="preserve"> </v>
      </c>
      <c r="P3909" s="12" t="str">
        <f>IFERROR((O3909+30)," ")</f>
        <v xml:space="preserve"> </v>
      </c>
      <c r="Q3909" s="2">
        <f ca="1">IF(O3909=$U$1,N3909,"0")*1.22</f>
        <v>0</v>
      </c>
    </row>
    <row r="3910" spans="1:17" x14ac:dyDescent="0.25">
      <c r="A3910" t="s">
        <v>3357</v>
      </c>
      <c r="B3910" t="s">
        <v>3356</v>
      </c>
      <c r="C3910">
        <v>9843</v>
      </c>
      <c r="D3910">
        <v>1.61</v>
      </c>
      <c r="E3910">
        <f>IFERROR(VLOOKUP(Table_ExternalData_15[[#This Row],[Id]],Rabati!B:C,2,0),0)</f>
        <v>30</v>
      </c>
      <c r="F3910">
        <v>6</v>
      </c>
      <c r="G3910" t="str">
        <f>VLOOKUP(Table_ExternalData_15[[#This Row],[Id]],'Blagovna izdelek'!A:C,3,0)</f>
        <v>Digitus</v>
      </c>
      <c r="H3910">
        <f>Table_ExternalData_15[[#This Row],[Rabat]]*0.2</f>
        <v>6</v>
      </c>
      <c r="I3910" s="2">
        <f>Table_ExternalData_15[[#This Row],[Price]]-(Table_ExternalData_15[[#This Row],[Price]]*Table_ExternalData_15[[#This Row],[BB rabat]])/100</f>
        <v>1.5134000000000001</v>
      </c>
      <c r="J3910" s="2">
        <f>Table_ExternalData_15[[#This Row],[BB cena]]*Table_ExternalData_15[[#Headers],[1,22]]</f>
        <v>1.8463480000000001</v>
      </c>
      <c r="K3910" s="2">
        <f>Table_ExternalData_15[[#This Row],[Price]]*Table_ExternalData_15[[#Headers],[1,22]]</f>
        <v>1.9642000000000002</v>
      </c>
      <c r="L3910" s="7">
        <f>IF(G3910="White Shark",E3910*0.5,IF(G3910="Sbox",E3910*0.5,IF(G3910="Tenda",E3910*0.5,E3910*0.2)))/100</f>
        <v>0.06</v>
      </c>
      <c r="M3910" s="2">
        <f>Table_ExternalData_15[[#This Row],[Price]]-Table_ExternalData_15[[#This Row],[Price]]*Table_ExternalData_15[[#This Row],[extra popust]]</f>
        <v>1.5134000000000001</v>
      </c>
      <c r="N3910" s="2">
        <f>IF(M3910&lt;I3910,M3910,I3910)</f>
        <v>1.5134000000000001</v>
      </c>
      <c r="O3910" s="12" t="str">
        <f>IF(N3910&lt;I3910,$U$1," ")</f>
        <v xml:space="preserve"> </v>
      </c>
      <c r="P3910" s="12" t="str">
        <f>IFERROR((O3910+30)," ")</f>
        <v xml:space="preserve"> </v>
      </c>
      <c r="Q3910" s="2">
        <f ca="1">IF(O3910=$U$1,N3910,"0")*1.22</f>
        <v>0</v>
      </c>
    </row>
    <row r="3911" spans="1:17" x14ac:dyDescent="0.25">
      <c r="A3911" t="s">
        <v>3369</v>
      </c>
      <c r="B3911" t="s">
        <v>3368</v>
      </c>
      <c r="C3911">
        <v>9849</v>
      </c>
      <c r="D3911">
        <v>2.42</v>
      </c>
      <c r="E3911">
        <f>IFERROR(VLOOKUP(Table_ExternalData_15[[#This Row],[Id]],Rabati!B:C,2,0),0)</f>
        <v>30</v>
      </c>
      <c r="F3911">
        <v>335</v>
      </c>
      <c r="G3911" t="str">
        <f>VLOOKUP(Table_ExternalData_15[[#This Row],[Id]],'Blagovna izdelek'!A:C,3,0)</f>
        <v>Digitus</v>
      </c>
      <c r="H3911">
        <f>Table_ExternalData_15[[#This Row],[Rabat]]*0.2</f>
        <v>6</v>
      </c>
      <c r="I3911" s="2">
        <f>Table_ExternalData_15[[#This Row],[Price]]-(Table_ExternalData_15[[#This Row],[Price]]*Table_ExternalData_15[[#This Row],[BB rabat]])/100</f>
        <v>2.2747999999999999</v>
      </c>
      <c r="J3911" s="2">
        <f>Table_ExternalData_15[[#This Row],[BB cena]]*Table_ExternalData_15[[#Headers],[1,22]]</f>
        <v>2.7752559999999997</v>
      </c>
      <c r="K3911" s="2">
        <f>Table_ExternalData_15[[#This Row],[Price]]*Table_ExternalData_15[[#Headers],[1,22]]</f>
        <v>2.9523999999999999</v>
      </c>
      <c r="L3911" s="7">
        <f>IF(G3911="White Shark",E3911*0.5,IF(G3911="Sbox",E3911*0.5,IF(G3911="Tenda",E3911*0.5,E3911*0.2)))/100</f>
        <v>0.06</v>
      </c>
      <c r="M3911" s="2">
        <f>Table_ExternalData_15[[#This Row],[Price]]-Table_ExternalData_15[[#This Row],[Price]]*Table_ExternalData_15[[#This Row],[extra popust]]</f>
        <v>2.2747999999999999</v>
      </c>
      <c r="N3911" s="2">
        <f>IF(M3911&lt;I3911,M3911,I3911)</f>
        <v>2.2747999999999999</v>
      </c>
      <c r="O3911" s="12" t="str">
        <f>IF(N3911&lt;I3911,$U$1," ")</f>
        <v xml:space="preserve"> </v>
      </c>
      <c r="P3911" s="12" t="str">
        <f>IFERROR((O3911+30)," ")</f>
        <v xml:space="preserve"> </v>
      </c>
      <c r="Q3911" s="2">
        <f ca="1">IF(O3911=$U$1,N3911,"0")*1.22</f>
        <v>0</v>
      </c>
    </row>
    <row r="3912" spans="1:17" x14ac:dyDescent="0.25">
      <c r="A3912" t="s">
        <v>3371</v>
      </c>
      <c r="B3912" t="s">
        <v>3370</v>
      </c>
      <c r="C3912">
        <v>9850</v>
      </c>
      <c r="D3912">
        <v>2.42</v>
      </c>
      <c r="E3912">
        <f>IFERROR(VLOOKUP(Table_ExternalData_15[[#This Row],[Id]],Rabati!B:C,2,0),0)</f>
        <v>30</v>
      </c>
      <c r="F3912">
        <v>335</v>
      </c>
      <c r="G3912" t="str">
        <f>VLOOKUP(Table_ExternalData_15[[#This Row],[Id]],'Blagovna izdelek'!A:C,3,0)</f>
        <v>Digitus</v>
      </c>
      <c r="H3912">
        <f>Table_ExternalData_15[[#This Row],[Rabat]]*0.2</f>
        <v>6</v>
      </c>
      <c r="I3912" s="2">
        <f>Table_ExternalData_15[[#This Row],[Price]]-(Table_ExternalData_15[[#This Row],[Price]]*Table_ExternalData_15[[#This Row],[BB rabat]])/100</f>
        <v>2.2747999999999999</v>
      </c>
      <c r="J3912" s="2">
        <f>Table_ExternalData_15[[#This Row],[BB cena]]*Table_ExternalData_15[[#Headers],[1,22]]</f>
        <v>2.7752559999999997</v>
      </c>
      <c r="K3912" s="2">
        <f>Table_ExternalData_15[[#This Row],[Price]]*Table_ExternalData_15[[#Headers],[1,22]]</f>
        <v>2.9523999999999999</v>
      </c>
      <c r="L3912" s="7">
        <f>IF(G3912="White Shark",E3912*0.5,IF(G3912="Sbox",E3912*0.5,IF(G3912="Tenda",E3912*0.5,E3912*0.2)))/100</f>
        <v>0.06</v>
      </c>
      <c r="M3912" s="2">
        <f>Table_ExternalData_15[[#This Row],[Price]]-Table_ExternalData_15[[#This Row],[Price]]*Table_ExternalData_15[[#This Row],[extra popust]]</f>
        <v>2.2747999999999999</v>
      </c>
      <c r="N3912" s="2">
        <f>IF(M3912&lt;I3912,M3912,I3912)</f>
        <v>2.2747999999999999</v>
      </c>
      <c r="O3912" s="12" t="str">
        <f>IF(N3912&lt;I3912,$U$1," ")</f>
        <v xml:space="preserve"> </v>
      </c>
      <c r="P3912" s="12" t="str">
        <f>IFERROR((O3912+30)," ")</f>
        <v xml:space="preserve"> </v>
      </c>
      <c r="Q3912" s="2">
        <f ca="1">IF(O3912=$U$1,N3912,"0")*1.22</f>
        <v>0</v>
      </c>
    </row>
    <row r="3913" spans="1:17" x14ac:dyDescent="0.25">
      <c r="A3913" t="s">
        <v>3373</v>
      </c>
      <c r="B3913" t="s">
        <v>3372</v>
      </c>
      <c r="C3913">
        <v>9851</v>
      </c>
      <c r="D3913">
        <v>2.42</v>
      </c>
      <c r="E3913">
        <f>IFERROR(VLOOKUP(Table_ExternalData_15[[#This Row],[Id]],Rabati!B:C,2,0),0)</f>
        <v>30</v>
      </c>
      <c r="F3913">
        <v>424</v>
      </c>
      <c r="G3913" t="str">
        <f>VLOOKUP(Table_ExternalData_15[[#This Row],[Id]],'Blagovna izdelek'!A:C,3,0)</f>
        <v>Digitus</v>
      </c>
      <c r="H3913">
        <f>Table_ExternalData_15[[#This Row],[Rabat]]*0.2</f>
        <v>6</v>
      </c>
      <c r="I3913" s="2">
        <f>Table_ExternalData_15[[#This Row],[Price]]-(Table_ExternalData_15[[#This Row],[Price]]*Table_ExternalData_15[[#This Row],[BB rabat]])/100</f>
        <v>2.2747999999999999</v>
      </c>
      <c r="J3913" s="2">
        <f>Table_ExternalData_15[[#This Row],[BB cena]]*Table_ExternalData_15[[#Headers],[1,22]]</f>
        <v>2.7752559999999997</v>
      </c>
      <c r="K3913" s="2">
        <f>Table_ExternalData_15[[#This Row],[Price]]*Table_ExternalData_15[[#Headers],[1,22]]</f>
        <v>2.9523999999999999</v>
      </c>
      <c r="L3913" s="7">
        <f>IF(G3913="White Shark",E3913*0.5,IF(G3913="Sbox",E3913*0.5,IF(G3913="Tenda",E3913*0.5,E3913*0.2)))/100</f>
        <v>0.06</v>
      </c>
      <c r="M3913" s="2">
        <f>Table_ExternalData_15[[#This Row],[Price]]-Table_ExternalData_15[[#This Row],[Price]]*Table_ExternalData_15[[#This Row],[extra popust]]</f>
        <v>2.2747999999999999</v>
      </c>
      <c r="N3913" s="2">
        <f>IF(M3913&lt;I3913,M3913,I3913)</f>
        <v>2.2747999999999999</v>
      </c>
      <c r="O3913" s="12" t="str">
        <f>IF(N3913&lt;I3913,$U$1," ")</f>
        <v xml:space="preserve"> </v>
      </c>
      <c r="P3913" s="12" t="str">
        <f>IFERROR((O3913+30)," ")</f>
        <v xml:space="preserve"> </v>
      </c>
      <c r="Q3913" s="2">
        <f ca="1">IF(O3913=$U$1,N3913,"0")*1.22</f>
        <v>0</v>
      </c>
    </row>
    <row r="3914" spans="1:17" x14ac:dyDescent="0.25">
      <c r="A3914" t="s">
        <v>3375</v>
      </c>
      <c r="B3914" t="s">
        <v>3374</v>
      </c>
      <c r="C3914">
        <v>9852</v>
      </c>
      <c r="D3914">
        <v>2.42</v>
      </c>
      <c r="E3914">
        <f>IFERROR(VLOOKUP(Table_ExternalData_15[[#This Row],[Id]],Rabati!B:C,2,0),0)</f>
        <v>30</v>
      </c>
      <c r="F3914">
        <v>296</v>
      </c>
      <c r="G3914" t="str">
        <f>VLOOKUP(Table_ExternalData_15[[#This Row],[Id]],'Blagovna izdelek'!A:C,3,0)</f>
        <v>Digitus</v>
      </c>
      <c r="H3914">
        <f>Table_ExternalData_15[[#This Row],[Rabat]]*0.2</f>
        <v>6</v>
      </c>
      <c r="I3914" s="2">
        <f>Table_ExternalData_15[[#This Row],[Price]]-(Table_ExternalData_15[[#This Row],[Price]]*Table_ExternalData_15[[#This Row],[BB rabat]])/100</f>
        <v>2.2747999999999999</v>
      </c>
      <c r="J3914" s="2">
        <f>Table_ExternalData_15[[#This Row],[BB cena]]*Table_ExternalData_15[[#Headers],[1,22]]</f>
        <v>2.7752559999999997</v>
      </c>
      <c r="K3914" s="2">
        <f>Table_ExternalData_15[[#This Row],[Price]]*Table_ExternalData_15[[#Headers],[1,22]]</f>
        <v>2.9523999999999999</v>
      </c>
      <c r="L3914" s="7">
        <f>IF(G3914="White Shark",E3914*0.5,IF(G3914="Sbox",E3914*0.5,IF(G3914="Tenda",E3914*0.5,E3914*0.2)))/100</f>
        <v>0.06</v>
      </c>
      <c r="M3914" s="2">
        <f>Table_ExternalData_15[[#This Row],[Price]]-Table_ExternalData_15[[#This Row],[Price]]*Table_ExternalData_15[[#This Row],[extra popust]]</f>
        <v>2.2747999999999999</v>
      </c>
      <c r="N3914" s="2">
        <f>IF(M3914&lt;I3914,M3914,I3914)</f>
        <v>2.2747999999999999</v>
      </c>
      <c r="O3914" s="12" t="str">
        <f>IF(N3914&lt;I3914,$U$1," ")</f>
        <v xml:space="preserve"> </v>
      </c>
      <c r="P3914" s="12" t="str">
        <f>IFERROR((O3914+30)," ")</f>
        <v xml:space="preserve"> </v>
      </c>
      <c r="Q3914" s="2">
        <f ca="1">IF(O3914=$U$1,N3914,"0")*1.22</f>
        <v>0</v>
      </c>
    </row>
    <row r="3915" spans="1:17" x14ac:dyDescent="0.25">
      <c r="A3915" t="s">
        <v>3377</v>
      </c>
      <c r="B3915" t="s">
        <v>3376</v>
      </c>
      <c r="C3915">
        <v>9853</v>
      </c>
      <c r="D3915">
        <v>2.42</v>
      </c>
      <c r="E3915">
        <f>IFERROR(VLOOKUP(Table_ExternalData_15[[#This Row],[Id]],Rabati!B:C,2,0),0)</f>
        <v>30</v>
      </c>
      <c r="F3915">
        <v>294</v>
      </c>
      <c r="G3915" t="str">
        <f>VLOOKUP(Table_ExternalData_15[[#This Row],[Id]],'Blagovna izdelek'!A:C,3,0)</f>
        <v>Digitus</v>
      </c>
      <c r="H3915">
        <f>Table_ExternalData_15[[#This Row],[Rabat]]*0.2</f>
        <v>6</v>
      </c>
      <c r="I3915" s="2">
        <f>Table_ExternalData_15[[#This Row],[Price]]-(Table_ExternalData_15[[#This Row],[Price]]*Table_ExternalData_15[[#This Row],[BB rabat]])/100</f>
        <v>2.2747999999999999</v>
      </c>
      <c r="J3915" s="2">
        <f>Table_ExternalData_15[[#This Row],[BB cena]]*Table_ExternalData_15[[#Headers],[1,22]]</f>
        <v>2.7752559999999997</v>
      </c>
      <c r="K3915" s="2">
        <f>Table_ExternalData_15[[#This Row],[Price]]*Table_ExternalData_15[[#Headers],[1,22]]</f>
        <v>2.9523999999999999</v>
      </c>
      <c r="L3915" s="7">
        <f>IF(G3915="White Shark",E3915*0.5,IF(G3915="Sbox",E3915*0.5,IF(G3915="Tenda",E3915*0.5,E3915*0.2)))/100</f>
        <v>0.06</v>
      </c>
      <c r="M3915" s="2">
        <f>Table_ExternalData_15[[#This Row],[Price]]-Table_ExternalData_15[[#This Row],[Price]]*Table_ExternalData_15[[#This Row],[extra popust]]</f>
        <v>2.2747999999999999</v>
      </c>
      <c r="N3915" s="2">
        <f>IF(M3915&lt;I3915,M3915,I3915)</f>
        <v>2.2747999999999999</v>
      </c>
      <c r="O3915" s="12" t="str">
        <f>IF(N3915&lt;I3915,$U$1," ")</f>
        <v xml:space="preserve"> </v>
      </c>
      <c r="P3915" s="12" t="str">
        <f>IFERROR((O3915+30)," ")</f>
        <v xml:space="preserve"> </v>
      </c>
      <c r="Q3915" s="2">
        <f ca="1">IF(O3915=$U$1,N3915,"0")*1.22</f>
        <v>0</v>
      </c>
    </row>
    <row r="3916" spans="1:17" x14ac:dyDescent="0.25">
      <c r="A3916" t="s">
        <v>3379</v>
      </c>
      <c r="B3916" t="s">
        <v>3378</v>
      </c>
      <c r="C3916">
        <v>9854</v>
      </c>
      <c r="D3916">
        <v>2.42</v>
      </c>
      <c r="E3916">
        <f>IFERROR(VLOOKUP(Table_ExternalData_15[[#This Row],[Id]],Rabati!B:C,2,0),0)</f>
        <v>30</v>
      </c>
      <c r="F3916">
        <v>0</v>
      </c>
      <c r="G3916" t="str">
        <f>VLOOKUP(Table_ExternalData_15[[#This Row],[Id]],'Blagovna izdelek'!A:C,3,0)</f>
        <v>Digitus</v>
      </c>
      <c r="H3916">
        <f>Table_ExternalData_15[[#This Row],[Rabat]]*0.2</f>
        <v>6</v>
      </c>
      <c r="I3916" s="2">
        <f>Table_ExternalData_15[[#This Row],[Price]]-(Table_ExternalData_15[[#This Row],[Price]]*Table_ExternalData_15[[#This Row],[BB rabat]])/100</f>
        <v>2.2747999999999999</v>
      </c>
      <c r="J3916" s="2">
        <f>Table_ExternalData_15[[#This Row],[BB cena]]*Table_ExternalData_15[[#Headers],[1,22]]</f>
        <v>2.7752559999999997</v>
      </c>
      <c r="K3916" s="2">
        <f>Table_ExternalData_15[[#This Row],[Price]]*Table_ExternalData_15[[#Headers],[1,22]]</f>
        <v>2.9523999999999999</v>
      </c>
      <c r="L3916" s="7">
        <f>IF(G3916="White Shark",E3916*0.5,IF(G3916="Sbox",E3916*0.5,IF(G3916="Tenda",E3916*0.5,E3916*0.2)))/100</f>
        <v>0.06</v>
      </c>
      <c r="M3916" s="2">
        <f>Table_ExternalData_15[[#This Row],[Price]]-Table_ExternalData_15[[#This Row],[Price]]*Table_ExternalData_15[[#This Row],[extra popust]]</f>
        <v>2.2747999999999999</v>
      </c>
      <c r="N3916" s="2">
        <f>IF(M3916&lt;I3916,M3916,I3916)</f>
        <v>2.2747999999999999</v>
      </c>
      <c r="O3916" s="12" t="str">
        <f>IF(N3916&lt;I3916,$U$1," ")</f>
        <v xml:space="preserve"> </v>
      </c>
      <c r="P3916" s="12" t="str">
        <f>IFERROR((O3916+30)," ")</f>
        <v xml:space="preserve"> </v>
      </c>
      <c r="Q3916" s="2">
        <f ca="1">IF(O3916=$U$1,N3916,"0")*1.22</f>
        <v>0</v>
      </c>
    </row>
    <row r="3917" spans="1:17" x14ac:dyDescent="0.25">
      <c r="A3917" t="s">
        <v>3383</v>
      </c>
      <c r="B3917" t="s">
        <v>3382</v>
      </c>
      <c r="C3917">
        <v>9856</v>
      </c>
      <c r="D3917">
        <v>2.42</v>
      </c>
      <c r="E3917">
        <f>IFERROR(VLOOKUP(Table_ExternalData_15[[#This Row],[Id]],Rabati!B:C,2,0),0)</f>
        <v>30</v>
      </c>
      <c r="F3917">
        <v>128</v>
      </c>
      <c r="G3917" t="str">
        <f>VLOOKUP(Table_ExternalData_15[[#This Row],[Id]],'Blagovna izdelek'!A:C,3,0)</f>
        <v>Digitus</v>
      </c>
      <c r="H3917">
        <f>Table_ExternalData_15[[#This Row],[Rabat]]*0.2</f>
        <v>6</v>
      </c>
      <c r="I3917" s="2">
        <f>Table_ExternalData_15[[#This Row],[Price]]-(Table_ExternalData_15[[#This Row],[Price]]*Table_ExternalData_15[[#This Row],[BB rabat]])/100</f>
        <v>2.2747999999999999</v>
      </c>
      <c r="J3917" s="2">
        <f>Table_ExternalData_15[[#This Row],[BB cena]]*Table_ExternalData_15[[#Headers],[1,22]]</f>
        <v>2.7752559999999997</v>
      </c>
      <c r="K3917" s="2">
        <f>Table_ExternalData_15[[#This Row],[Price]]*Table_ExternalData_15[[#Headers],[1,22]]</f>
        <v>2.9523999999999999</v>
      </c>
      <c r="L3917" s="7">
        <f>IF(G3917="White Shark",E3917*0.5,IF(G3917="Sbox",E3917*0.5,IF(G3917="Tenda",E3917*0.5,E3917*0.2)))/100</f>
        <v>0.06</v>
      </c>
      <c r="M3917" s="2">
        <f>Table_ExternalData_15[[#This Row],[Price]]-Table_ExternalData_15[[#This Row],[Price]]*Table_ExternalData_15[[#This Row],[extra popust]]</f>
        <v>2.2747999999999999</v>
      </c>
      <c r="N3917" s="2">
        <f>IF(M3917&lt;I3917,M3917,I3917)</f>
        <v>2.2747999999999999</v>
      </c>
      <c r="O3917" s="12" t="str">
        <f>IF(N3917&lt;I3917,$U$1," ")</f>
        <v xml:space="preserve"> </v>
      </c>
      <c r="P3917" s="12" t="str">
        <f>IFERROR((O3917+30)," ")</f>
        <v xml:space="preserve"> </v>
      </c>
      <c r="Q3917" s="2">
        <f ca="1">IF(O3917=$U$1,N3917,"0")*1.22</f>
        <v>0</v>
      </c>
    </row>
    <row r="3918" spans="1:17" x14ac:dyDescent="0.25">
      <c r="A3918" t="s">
        <v>3393</v>
      </c>
      <c r="B3918" t="s">
        <v>3392</v>
      </c>
      <c r="C3918">
        <v>9861</v>
      </c>
      <c r="D3918">
        <v>3.39</v>
      </c>
      <c r="E3918">
        <f>IFERROR(VLOOKUP(Table_ExternalData_15[[#This Row],[Id]],Rabati!B:C,2,0),0)</f>
        <v>30</v>
      </c>
      <c r="F3918">
        <v>360</v>
      </c>
      <c r="G3918" t="str">
        <f>VLOOKUP(Table_ExternalData_15[[#This Row],[Id]],'Blagovna izdelek'!A:C,3,0)</f>
        <v>Digitus</v>
      </c>
      <c r="H3918">
        <f>Table_ExternalData_15[[#This Row],[Rabat]]*0.2</f>
        <v>6</v>
      </c>
      <c r="I3918" s="2">
        <f>Table_ExternalData_15[[#This Row],[Price]]-(Table_ExternalData_15[[#This Row],[Price]]*Table_ExternalData_15[[#This Row],[BB rabat]])/100</f>
        <v>3.1866000000000003</v>
      </c>
      <c r="J3918" s="2">
        <f>Table_ExternalData_15[[#This Row],[BB cena]]*Table_ExternalData_15[[#Headers],[1,22]]</f>
        <v>3.8876520000000001</v>
      </c>
      <c r="K3918" s="2">
        <f>Table_ExternalData_15[[#This Row],[Price]]*Table_ExternalData_15[[#Headers],[1,22]]</f>
        <v>4.1357999999999997</v>
      </c>
      <c r="L3918" s="7">
        <f>IF(G3918="White Shark",E3918*0.5,IF(G3918="Sbox",E3918*0.5,IF(G3918="Tenda",E3918*0.5,E3918*0.2)))/100</f>
        <v>0.06</v>
      </c>
      <c r="M3918" s="2">
        <f>Table_ExternalData_15[[#This Row],[Price]]-Table_ExternalData_15[[#This Row],[Price]]*Table_ExternalData_15[[#This Row],[extra popust]]</f>
        <v>3.1866000000000003</v>
      </c>
      <c r="N3918" s="2">
        <f>IF(M3918&lt;I3918,M3918,I3918)</f>
        <v>3.1866000000000003</v>
      </c>
      <c r="O3918" s="12" t="str">
        <f>IF(N3918&lt;I3918,$U$1," ")</f>
        <v xml:space="preserve"> </v>
      </c>
      <c r="P3918" s="12" t="str">
        <f>IFERROR((O3918+30)," ")</f>
        <v xml:space="preserve"> </v>
      </c>
      <c r="Q3918" s="2">
        <f ca="1">IF(O3918=$U$1,N3918,"0")*1.22</f>
        <v>0</v>
      </c>
    </row>
    <row r="3919" spans="1:17" x14ac:dyDescent="0.25">
      <c r="A3919" t="s">
        <v>3395</v>
      </c>
      <c r="B3919" t="s">
        <v>3394</v>
      </c>
      <c r="C3919">
        <v>9862</v>
      </c>
      <c r="D3919">
        <v>3.39</v>
      </c>
      <c r="E3919">
        <f>IFERROR(VLOOKUP(Table_ExternalData_15[[#This Row],[Id]],Rabati!B:C,2,0),0)</f>
        <v>30</v>
      </c>
      <c r="F3919">
        <v>253</v>
      </c>
      <c r="G3919" t="str">
        <f>VLOOKUP(Table_ExternalData_15[[#This Row],[Id]],'Blagovna izdelek'!A:C,3,0)</f>
        <v>Digitus</v>
      </c>
      <c r="H3919">
        <f>Table_ExternalData_15[[#This Row],[Rabat]]*0.2</f>
        <v>6</v>
      </c>
      <c r="I3919" s="2">
        <f>Table_ExternalData_15[[#This Row],[Price]]-(Table_ExternalData_15[[#This Row],[Price]]*Table_ExternalData_15[[#This Row],[BB rabat]])/100</f>
        <v>3.1866000000000003</v>
      </c>
      <c r="J3919" s="2">
        <f>Table_ExternalData_15[[#This Row],[BB cena]]*Table_ExternalData_15[[#Headers],[1,22]]</f>
        <v>3.8876520000000001</v>
      </c>
      <c r="K3919" s="2">
        <f>Table_ExternalData_15[[#This Row],[Price]]*Table_ExternalData_15[[#Headers],[1,22]]</f>
        <v>4.1357999999999997</v>
      </c>
      <c r="L3919" s="7">
        <f>IF(G3919="White Shark",E3919*0.5,IF(G3919="Sbox",E3919*0.5,IF(G3919="Tenda",E3919*0.5,E3919*0.2)))/100</f>
        <v>0.06</v>
      </c>
      <c r="M3919" s="2">
        <f>Table_ExternalData_15[[#This Row],[Price]]-Table_ExternalData_15[[#This Row],[Price]]*Table_ExternalData_15[[#This Row],[extra popust]]</f>
        <v>3.1866000000000003</v>
      </c>
      <c r="N3919" s="2">
        <f>IF(M3919&lt;I3919,M3919,I3919)</f>
        <v>3.1866000000000003</v>
      </c>
      <c r="O3919" s="12" t="str">
        <f>IF(N3919&lt;I3919,$U$1," ")</f>
        <v xml:space="preserve"> </v>
      </c>
      <c r="P3919" s="12" t="str">
        <f>IFERROR((O3919+30)," ")</f>
        <v xml:space="preserve"> </v>
      </c>
      <c r="Q3919" s="2">
        <f ca="1">IF(O3919=$U$1,N3919,"0")*1.22</f>
        <v>0</v>
      </c>
    </row>
    <row r="3920" spans="1:17" x14ac:dyDescent="0.25">
      <c r="A3920" t="s">
        <v>3397</v>
      </c>
      <c r="B3920" t="s">
        <v>3396</v>
      </c>
      <c r="C3920">
        <v>9863</v>
      </c>
      <c r="D3920">
        <v>3.39</v>
      </c>
      <c r="E3920">
        <f>IFERROR(VLOOKUP(Table_ExternalData_15[[#This Row],[Id]],Rabati!B:C,2,0),0)</f>
        <v>30</v>
      </c>
      <c r="F3920">
        <v>283</v>
      </c>
      <c r="G3920" t="str">
        <f>VLOOKUP(Table_ExternalData_15[[#This Row],[Id]],'Blagovna izdelek'!A:C,3,0)</f>
        <v>Digitus</v>
      </c>
      <c r="H3920">
        <f>Table_ExternalData_15[[#This Row],[Rabat]]*0.2</f>
        <v>6</v>
      </c>
      <c r="I3920" s="2">
        <f>Table_ExternalData_15[[#This Row],[Price]]-(Table_ExternalData_15[[#This Row],[Price]]*Table_ExternalData_15[[#This Row],[BB rabat]])/100</f>
        <v>3.1866000000000003</v>
      </c>
      <c r="J3920" s="2">
        <f>Table_ExternalData_15[[#This Row],[BB cena]]*Table_ExternalData_15[[#Headers],[1,22]]</f>
        <v>3.8876520000000001</v>
      </c>
      <c r="K3920" s="2">
        <f>Table_ExternalData_15[[#This Row],[Price]]*Table_ExternalData_15[[#Headers],[1,22]]</f>
        <v>4.1357999999999997</v>
      </c>
      <c r="L3920" s="7">
        <f>IF(G3920="White Shark",E3920*0.5,IF(G3920="Sbox",E3920*0.5,IF(G3920="Tenda",E3920*0.5,E3920*0.2)))/100</f>
        <v>0.06</v>
      </c>
      <c r="M3920" s="2">
        <f>Table_ExternalData_15[[#This Row],[Price]]-Table_ExternalData_15[[#This Row],[Price]]*Table_ExternalData_15[[#This Row],[extra popust]]</f>
        <v>3.1866000000000003</v>
      </c>
      <c r="N3920" s="2">
        <f>IF(M3920&lt;I3920,M3920,I3920)</f>
        <v>3.1866000000000003</v>
      </c>
      <c r="O3920" s="12" t="str">
        <f>IF(N3920&lt;I3920,$U$1," ")</f>
        <v xml:space="preserve"> </v>
      </c>
      <c r="P3920" s="12" t="str">
        <f>IFERROR((O3920+30)," ")</f>
        <v xml:space="preserve"> </v>
      </c>
      <c r="Q3920" s="2">
        <f ca="1">IF(O3920=$U$1,N3920,"0")*1.22</f>
        <v>0</v>
      </c>
    </row>
    <row r="3921" spans="1:17" x14ac:dyDescent="0.25">
      <c r="A3921" t="s">
        <v>3399</v>
      </c>
      <c r="B3921" t="s">
        <v>3398</v>
      </c>
      <c r="C3921">
        <v>9864</v>
      </c>
      <c r="D3921">
        <v>3.39</v>
      </c>
      <c r="E3921">
        <f>IFERROR(VLOOKUP(Table_ExternalData_15[[#This Row],[Id]],Rabati!B:C,2,0),0)</f>
        <v>30</v>
      </c>
      <c r="F3921">
        <v>11</v>
      </c>
      <c r="G3921" t="str">
        <f>VLOOKUP(Table_ExternalData_15[[#This Row],[Id]],'Blagovna izdelek'!A:C,3,0)</f>
        <v>Digitus</v>
      </c>
      <c r="H3921">
        <f>Table_ExternalData_15[[#This Row],[Rabat]]*0.2</f>
        <v>6</v>
      </c>
      <c r="I3921" s="2">
        <f>Table_ExternalData_15[[#This Row],[Price]]-(Table_ExternalData_15[[#This Row],[Price]]*Table_ExternalData_15[[#This Row],[BB rabat]])/100</f>
        <v>3.1866000000000003</v>
      </c>
      <c r="J3921" s="2">
        <f>Table_ExternalData_15[[#This Row],[BB cena]]*Table_ExternalData_15[[#Headers],[1,22]]</f>
        <v>3.8876520000000001</v>
      </c>
      <c r="K3921" s="2">
        <f>Table_ExternalData_15[[#This Row],[Price]]*Table_ExternalData_15[[#Headers],[1,22]]</f>
        <v>4.1357999999999997</v>
      </c>
      <c r="L3921" s="7">
        <f>IF(G3921="White Shark",E3921*0.5,IF(G3921="Sbox",E3921*0.5,IF(G3921="Tenda",E3921*0.5,E3921*0.2)))/100</f>
        <v>0.06</v>
      </c>
      <c r="M3921" s="2">
        <f>Table_ExternalData_15[[#This Row],[Price]]-Table_ExternalData_15[[#This Row],[Price]]*Table_ExternalData_15[[#This Row],[extra popust]]</f>
        <v>3.1866000000000003</v>
      </c>
      <c r="N3921" s="2">
        <f>IF(M3921&lt;I3921,M3921,I3921)</f>
        <v>3.1866000000000003</v>
      </c>
      <c r="O3921" s="12" t="str">
        <f>IF(N3921&lt;I3921,$U$1," ")</f>
        <v xml:space="preserve"> </v>
      </c>
      <c r="P3921" s="12" t="str">
        <f>IFERROR((O3921+30)," ")</f>
        <v xml:space="preserve"> </v>
      </c>
      <c r="Q3921" s="2">
        <f ca="1">IF(O3921=$U$1,N3921,"0")*1.22</f>
        <v>0</v>
      </c>
    </row>
    <row r="3922" spans="1:17" x14ac:dyDescent="0.25">
      <c r="A3922" t="s">
        <v>3401</v>
      </c>
      <c r="B3922" t="s">
        <v>3400</v>
      </c>
      <c r="C3922">
        <v>9866</v>
      </c>
      <c r="D3922">
        <v>3.39</v>
      </c>
      <c r="E3922">
        <f>IFERROR(VLOOKUP(Table_ExternalData_15[[#This Row],[Id]],Rabati!B:C,2,0),0)</f>
        <v>30</v>
      </c>
      <c r="F3922">
        <v>1319</v>
      </c>
      <c r="G3922" t="str">
        <f>VLOOKUP(Table_ExternalData_15[[#This Row],[Id]],'Blagovna izdelek'!A:C,3,0)</f>
        <v>Digitus</v>
      </c>
      <c r="H3922">
        <f>Table_ExternalData_15[[#This Row],[Rabat]]*0.2</f>
        <v>6</v>
      </c>
      <c r="I3922" s="2">
        <f>Table_ExternalData_15[[#This Row],[Price]]-(Table_ExternalData_15[[#This Row],[Price]]*Table_ExternalData_15[[#This Row],[BB rabat]])/100</f>
        <v>3.1866000000000003</v>
      </c>
      <c r="J3922" s="2">
        <f>Table_ExternalData_15[[#This Row],[BB cena]]*Table_ExternalData_15[[#Headers],[1,22]]</f>
        <v>3.8876520000000001</v>
      </c>
      <c r="K3922" s="2">
        <f>Table_ExternalData_15[[#This Row],[Price]]*Table_ExternalData_15[[#Headers],[1,22]]</f>
        <v>4.1357999999999997</v>
      </c>
      <c r="L3922" s="7">
        <f>IF(G3922="White Shark",E3922*0.5,IF(G3922="Sbox",E3922*0.5,IF(G3922="Tenda",E3922*0.5,E3922*0.2)))/100</f>
        <v>0.06</v>
      </c>
      <c r="M3922" s="2">
        <f>Table_ExternalData_15[[#This Row],[Price]]-Table_ExternalData_15[[#This Row],[Price]]*Table_ExternalData_15[[#This Row],[extra popust]]</f>
        <v>3.1866000000000003</v>
      </c>
      <c r="N3922" s="2">
        <f>IF(M3922&lt;I3922,M3922,I3922)</f>
        <v>3.1866000000000003</v>
      </c>
      <c r="O3922" s="12" t="str">
        <f>IF(N3922&lt;I3922,$U$1," ")</f>
        <v xml:space="preserve"> </v>
      </c>
      <c r="P3922" s="12" t="str">
        <f>IFERROR((O3922+30)," ")</f>
        <v xml:space="preserve"> </v>
      </c>
      <c r="Q3922" s="2">
        <f ca="1">IF(O3922=$U$1,N3922,"0")*1.22</f>
        <v>0</v>
      </c>
    </row>
    <row r="3923" spans="1:17" x14ac:dyDescent="0.25">
      <c r="A3923" t="s">
        <v>3403</v>
      </c>
      <c r="B3923" t="s">
        <v>3402</v>
      </c>
      <c r="C3923">
        <v>9867</v>
      </c>
      <c r="D3923">
        <v>3.39</v>
      </c>
      <c r="E3923">
        <f>IFERROR(VLOOKUP(Table_ExternalData_15[[#This Row],[Id]],Rabati!B:C,2,0),0)</f>
        <v>30</v>
      </c>
      <c r="F3923">
        <v>254</v>
      </c>
      <c r="G3923" t="str">
        <f>VLOOKUP(Table_ExternalData_15[[#This Row],[Id]],'Blagovna izdelek'!A:C,3,0)</f>
        <v>Digitus</v>
      </c>
      <c r="H3923">
        <f>Table_ExternalData_15[[#This Row],[Rabat]]*0.2</f>
        <v>6</v>
      </c>
      <c r="I3923" s="2">
        <f>Table_ExternalData_15[[#This Row],[Price]]-(Table_ExternalData_15[[#This Row],[Price]]*Table_ExternalData_15[[#This Row],[BB rabat]])/100</f>
        <v>3.1866000000000003</v>
      </c>
      <c r="J3923" s="2">
        <f>Table_ExternalData_15[[#This Row],[BB cena]]*Table_ExternalData_15[[#Headers],[1,22]]</f>
        <v>3.8876520000000001</v>
      </c>
      <c r="K3923" s="2">
        <f>Table_ExternalData_15[[#This Row],[Price]]*Table_ExternalData_15[[#Headers],[1,22]]</f>
        <v>4.1357999999999997</v>
      </c>
      <c r="L3923" s="7">
        <f>IF(G3923="White Shark",E3923*0.5,IF(G3923="Sbox",E3923*0.5,IF(G3923="Tenda",E3923*0.5,E3923*0.2)))/100</f>
        <v>0.06</v>
      </c>
      <c r="M3923" s="2">
        <f>Table_ExternalData_15[[#This Row],[Price]]-Table_ExternalData_15[[#This Row],[Price]]*Table_ExternalData_15[[#This Row],[extra popust]]</f>
        <v>3.1866000000000003</v>
      </c>
      <c r="N3923" s="2">
        <f>IF(M3923&lt;I3923,M3923,I3923)</f>
        <v>3.1866000000000003</v>
      </c>
      <c r="O3923" s="12" t="str">
        <f>IF(N3923&lt;I3923,$U$1," ")</f>
        <v xml:space="preserve"> </v>
      </c>
      <c r="P3923" s="12" t="str">
        <f>IFERROR((O3923+30)," ")</f>
        <v xml:space="preserve"> </v>
      </c>
      <c r="Q3923" s="2">
        <f ca="1">IF(O3923=$U$1,N3923,"0")*1.22</f>
        <v>0</v>
      </c>
    </row>
    <row r="3924" spans="1:17" x14ac:dyDescent="0.25">
      <c r="A3924" t="s">
        <v>3421</v>
      </c>
      <c r="B3924" t="s">
        <v>3420</v>
      </c>
      <c r="C3924">
        <v>9876</v>
      </c>
      <c r="D3924">
        <v>4.54</v>
      </c>
      <c r="E3924">
        <f>IFERROR(VLOOKUP(Table_ExternalData_15[[#This Row],[Id]],Rabati!B:C,2,0),0)</f>
        <v>30</v>
      </c>
      <c r="F3924">
        <v>512</v>
      </c>
      <c r="G3924" t="str">
        <f>VLOOKUP(Table_ExternalData_15[[#This Row],[Id]],'Blagovna izdelek'!A:C,3,0)</f>
        <v>Digitus</v>
      </c>
      <c r="H3924">
        <f>Table_ExternalData_15[[#This Row],[Rabat]]*0.2</f>
        <v>6</v>
      </c>
      <c r="I3924" s="2">
        <f>Table_ExternalData_15[[#This Row],[Price]]-(Table_ExternalData_15[[#This Row],[Price]]*Table_ExternalData_15[[#This Row],[BB rabat]])/100</f>
        <v>4.2675999999999998</v>
      </c>
      <c r="J3924" s="2">
        <f>Table_ExternalData_15[[#This Row],[BB cena]]*Table_ExternalData_15[[#Headers],[1,22]]</f>
        <v>5.2064719999999998</v>
      </c>
      <c r="K3924" s="2">
        <f>Table_ExternalData_15[[#This Row],[Price]]*Table_ExternalData_15[[#Headers],[1,22]]</f>
        <v>5.5388000000000002</v>
      </c>
      <c r="L3924" s="7">
        <f>IF(G3924="White Shark",E3924*0.5,IF(G3924="Sbox",E3924*0.5,IF(G3924="Tenda",E3924*0.5,E3924*0.2)))/100</f>
        <v>0.06</v>
      </c>
      <c r="M3924" s="2">
        <f>Table_ExternalData_15[[#This Row],[Price]]-Table_ExternalData_15[[#This Row],[Price]]*Table_ExternalData_15[[#This Row],[extra popust]]</f>
        <v>4.2675999999999998</v>
      </c>
      <c r="N3924" s="2">
        <f>IF(M3924&lt;I3924,M3924,I3924)</f>
        <v>4.2675999999999998</v>
      </c>
      <c r="O3924" s="12" t="str">
        <f>IF(N3924&lt;I3924,$U$1," ")</f>
        <v xml:space="preserve"> </v>
      </c>
      <c r="P3924" s="12" t="str">
        <f>IFERROR((O3924+30)," ")</f>
        <v xml:space="preserve"> </v>
      </c>
      <c r="Q3924" s="2">
        <f ca="1">IF(O3924=$U$1,N3924,"0")*1.22</f>
        <v>0</v>
      </c>
    </row>
    <row r="3925" spans="1:17" x14ac:dyDescent="0.25">
      <c r="A3925" t="s">
        <v>3431</v>
      </c>
      <c r="B3925" t="s">
        <v>3430</v>
      </c>
      <c r="C3925">
        <v>9881</v>
      </c>
      <c r="D3925">
        <v>6.21</v>
      </c>
      <c r="E3925">
        <f>IFERROR(VLOOKUP(Table_ExternalData_15[[#This Row],[Id]],Rabati!B:C,2,0),0)</f>
        <v>30</v>
      </c>
      <c r="F3925">
        <v>301</v>
      </c>
      <c r="G3925" t="str">
        <f>VLOOKUP(Table_ExternalData_15[[#This Row],[Id]],'Blagovna izdelek'!A:C,3,0)</f>
        <v>Digitus</v>
      </c>
      <c r="H3925">
        <f>Table_ExternalData_15[[#This Row],[Rabat]]*0.2</f>
        <v>6</v>
      </c>
      <c r="I3925" s="2">
        <f>Table_ExternalData_15[[#This Row],[Price]]-(Table_ExternalData_15[[#This Row],[Price]]*Table_ExternalData_15[[#This Row],[BB rabat]])/100</f>
        <v>5.8373999999999997</v>
      </c>
      <c r="J3925" s="2">
        <f>Table_ExternalData_15[[#This Row],[BB cena]]*Table_ExternalData_15[[#Headers],[1,22]]</f>
        <v>7.1216279999999994</v>
      </c>
      <c r="K3925" s="2">
        <f>Table_ExternalData_15[[#This Row],[Price]]*Table_ExternalData_15[[#Headers],[1,22]]</f>
        <v>7.5762</v>
      </c>
      <c r="L3925" s="7">
        <f>IF(G3925="White Shark",E3925*0.5,IF(G3925="Sbox",E3925*0.5,IF(G3925="Tenda",E3925*0.5,E3925*0.2)))/100</f>
        <v>0.06</v>
      </c>
      <c r="M3925" s="2">
        <f>Table_ExternalData_15[[#This Row],[Price]]-Table_ExternalData_15[[#This Row],[Price]]*Table_ExternalData_15[[#This Row],[extra popust]]</f>
        <v>5.8373999999999997</v>
      </c>
      <c r="N3925" s="2">
        <f>IF(M3925&lt;I3925,M3925,I3925)</f>
        <v>5.8373999999999997</v>
      </c>
      <c r="O3925" s="12" t="str">
        <f>IF(N3925&lt;I3925,$U$1," ")</f>
        <v xml:space="preserve"> </v>
      </c>
      <c r="P3925" s="12" t="str">
        <f>IFERROR((O3925+30)," ")</f>
        <v xml:space="preserve"> </v>
      </c>
      <c r="Q3925" s="2">
        <f ca="1">IF(O3925=$U$1,N3925,"0")*1.22</f>
        <v>0</v>
      </c>
    </row>
    <row r="3926" spans="1:17" x14ac:dyDescent="0.25">
      <c r="A3926" t="s">
        <v>3433</v>
      </c>
      <c r="B3926" t="s">
        <v>3432</v>
      </c>
      <c r="C3926">
        <v>9882</v>
      </c>
      <c r="D3926">
        <v>6.21</v>
      </c>
      <c r="E3926">
        <f>IFERROR(VLOOKUP(Table_ExternalData_15[[#This Row],[Id]],Rabati!B:C,2,0),0)</f>
        <v>30</v>
      </c>
      <c r="F3926">
        <v>19</v>
      </c>
      <c r="G3926" t="str">
        <f>VLOOKUP(Table_ExternalData_15[[#This Row],[Id]],'Blagovna izdelek'!A:C,3,0)</f>
        <v>Digitus</v>
      </c>
      <c r="H3926">
        <f>Table_ExternalData_15[[#This Row],[Rabat]]*0.2</f>
        <v>6</v>
      </c>
      <c r="I3926" s="2">
        <f>Table_ExternalData_15[[#This Row],[Price]]-(Table_ExternalData_15[[#This Row],[Price]]*Table_ExternalData_15[[#This Row],[BB rabat]])/100</f>
        <v>5.8373999999999997</v>
      </c>
      <c r="J3926" s="2">
        <f>Table_ExternalData_15[[#This Row],[BB cena]]*Table_ExternalData_15[[#Headers],[1,22]]</f>
        <v>7.1216279999999994</v>
      </c>
      <c r="K3926" s="2">
        <f>Table_ExternalData_15[[#This Row],[Price]]*Table_ExternalData_15[[#Headers],[1,22]]</f>
        <v>7.5762</v>
      </c>
      <c r="L3926" s="7">
        <f>IF(G3926="White Shark",E3926*0.5,IF(G3926="Sbox",E3926*0.5,IF(G3926="Tenda",E3926*0.5,E3926*0.2)))/100</f>
        <v>0.06</v>
      </c>
      <c r="M3926" s="2">
        <f>Table_ExternalData_15[[#This Row],[Price]]-Table_ExternalData_15[[#This Row],[Price]]*Table_ExternalData_15[[#This Row],[extra popust]]</f>
        <v>5.8373999999999997</v>
      </c>
      <c r="N3926" s="2">
        <f>IF(M3926&lt;I3926,M3926,I3926)</f>
        <v>5.8373999999999997</v>
      </c>
      <c r="O3926" s="12" t="str">
        <f>IF(N3926&lt;I3926,$U$1," ")</f>
        <v xml:space="preserve"> </v>
      </c>
      <c r="P3926" s="12" t="str">
        <f>IFERROR((O3926+30)," ")</f>
        <v xml:space="preserve"> </v>
      </c>
      <c r="Q3926" s="2">
        <f ca="1">IF(O3926=$U$1,N3926,"0")*1.22</f>
        <v>0</v>
      </c>
    </row>
    <row r="3927" spans="1:17" x14ac:dyDescent="0.25">
      <c r="A3927" t="s">
        <v>3435</v>
      </c>
      <c r="B3927" t="s">
        <v>3434</v>
      </c>
      <c r="C3927">
        <v>9883</v>
      </c>
      <c r="D3927">
        <v>6.21</v>
      </c>
      <c r="E3927">
        <f>IFERROR(VLOOKUP(Table_ExternalData_15[[#This Row],[Id]],Rabati!B:C,2,0),0)</f>
        <v>30</v>
      </c>
      <c r="F3927">
        <v>53</v>
      </c>
      <c r="G3927" t="str">
        <f>VLOOKUP(Table_ExternalData_15[[#This Row],[Id]],'Blagovna izdelek'!A:C,3,0)</f>
        <v>Digitus</v>
      </c>
      <c r="H3927">
        <f>Table_ExternalData_15[[#This Row],[Rabat]]*0.2</f>
        <v>6</v>
      </c>
      <c r="I3927" s="2">
        <f>Table_ExternalData_15[[#This Row],[Price]]-(Table_ExternalData_15[[#This Row],[Price]]*Table_ExternalData_15[[#This Row],[BB rabat]])/100</f>
        <v>5.8373999999999997</v>
      </c>
      <c r="J3927" s="2">
        <f>Table_ExternalData_15[[#This Row],[BB cena]]*Table_ExternalData_15[[#Headers],[1,22]]</f>
        <v>7.1216279999999994</v>
      </c>
      <c r="K3927" s="2">
        <f>Table_ExternalData_15[[#This Row],[Price]]*Table_ExternalData_15[[#Headers],[1,22]]</f>
        <v>7.5762</v>
      </c>
      <c r="L3927" s="7">
        <f>IF(G3927="White Shark",E3927*0.5,IF(G3927="Sbox",E3927*0.5,IF(G3927="Tenda",E3927*0.5,E3927*0.2)))/100</f>
        <v>0.06</v>
      </c>
      <c r="M3927" s="2">
        <f>Table_ExternalData_15[[#This Row],[Price]]-Table_ExternalData_15[[#This Row],[Price]]*Table_ExternalData_15[[#This Row],[extra popust]]</f>
        <v>5.8373999999999997</v>
      </c>
      <c r="N3927" s="2">
        <f>IF(M3927&lt;I3927,M3927,I3927)</f>
        <v>5.8373999999999997</v>
      </c>
      <c r="O3927" s="12" t="str">
        <f>IF(N3927&lt;I3927,$U$1," ")</f>
        <v xml:space="preserve"> </v>
      </c>
      <c r="P3927" s="12" t="str">
        <f>IFERROR((O3927+30)," ")</f>
        <v xml:space="preserve"> </v>
      </c>
      <c r="Q3927" s="2">
        <f ca="1">IF(O3927=$U$1,N3927,"0")*1.22</f>
        <v>0</v>
      </c>
    </row>
    <row r="3928" spans="1:17" x14ac:dyDescent="0.25">
      <c r="A3928" t="s">
        <v>3437</v>
      </c>
      <c r="B3928" t="s">
        <v>3436</v>
      </c>
      <c r="C3928">
        <v>9884</v>
      </c>
      <c r="D3928">
        <v>6.21</v>
      </c>
      <c r="E3928">
        <f>IFERROR(VLOOKUP(Table_ExternalData_15[[#This Row],[Id]],Rabati!B:C,2,0),0)</f>
        <v>30</v>
      </c>
      <c r="F3928">
        <v>42</v>
      </c>
      <c r="G3928" t="str">
        <f>VLOOKUP(Table_ExternalData_15[[#This Row],[Id]],'Blagovna izdelek'!A:C,3,0)</f>
        <v>Digitus</v>
      </c>
      <c r="H3928">
        <f>Table_ExternalData_15[[#This Row],[Rabat]]*0.2</f>
        <v>6</v>
      </c>
      <c r="I3928" s="2">
        <f>Table_ExternalData_15[[#This Row],[Price]]-(Table_ExternalData_15[[#This Row],[Price]]*Table_ExternalData_15[[#This Row],[BB rabat]])/100</f>
        <v>5.8373999999999997</v>
      </c>
      <c r="J3928" s="2">
        <f>Table_ExternalData_15[[#This Row],[BB cena]]*Table_ExternalData_15[[#Headers],[1,22]]</f>
        <v>7.1216279999999994</v>
      </c>
      <c r="K3928" s="2">
        <f>Table_ExternalData_15[[#This Row],[Price]]*Table_ExternalData_15[[#Headers],[1,22]]</f>
        <v>7.5762</v>
      </c>
      <c r="L3928" s="7">
        <f>IF(G3928="White Shark",E3928*0.5,IF(G3928="Sbox",E3928*0.5,IF(G3928="Tenda",E3928*0.5,E3928*0.2)))/100</f>
        <v>0.06</v>
      </c>
      <c r="M3928" s="2">
        <f>Table_ExternalData_15[[#This Row],[Price]]-Table_ExternalData_15[[#This Row],[Price]]*Table_ExternalData_15[[#This Row],[extra popust]]</f>
        <v>5.8373999999999997</v>
      </c>
      <c r="N3928" s="2">
        <f>IF(M3928&lt;I3928,M3928,I3928)</f>
        <v>5.8373999999999997</v>
      </c>
      <c r="O3928" s="12" t="str">
        <f>IF(N3928&lt;I3928,$U$1," ")</f>
        <v xml:space="preserve"> </v>
      </c>
      <c r="P3928" s="12" t="str">
        <f>IFERROR((O3928+30)," ")</f>
        <v xml:space="preserve"> </v>
      </c>
      <c r="Q3928" s="2">
        <f ca="1">IF(O3928=$U$1,N3928,"0")*1.22</f>
        <v>0</v>
      </c>
    </row>
    <row r="3929" spans="1:17" x14ac:dyDescent="0.25">
      <c r="A3929" t="s">
        <v>3441</v>
      </c>
      <c r="B3929" t="s">
        <v>3440</v>
      </c>
      <c r="C3929">
        <v>9886</v>
      </c>
      <c r="D3929">
        <v>6.21</v>
      </c>
      <c r="E3929">
        <f>IFERROR(VLOOKUP(Table_ExternalData_15[[#This Row],[Id]],Rabati!B:C,2,0),0)</f>
        <v>30</v>
      </c>
      <c r="F3929">
        <v>384</v>
      </c>
      <c r="G3929" t="str">
        <f>VLOOKUP(Table_ExternalData_15[[#This Row],[Id]],'Blagovna izdelek'!A:C,3,0)</f>
        <v>Digitus</v>
      </c>
      <c r="H3929">
        <f>Table_ExternalData_15[[#This Row],[Rabat]]*0.2</f>
        <v>6</v>
      </c>
      <c r="I3929" s="2">
        <f>Table_ExternalData_15[[#This Row],[Price]]-(Table_ExternalData_15[[#This Row],[Price]]*Table_ExternalData_15[[#This Row],[BB rabat]])/100</f>
        <v>5.8373999999999997</v>
      </c>
      <c r="J3929" s="2">
        <f>Table_ExternalData_15[[#This Row],[BB cena]]*Table_ExternalData_15[[#Headers],[1,22]]</f>
        <v>7.1216279999999994</v>
      </c>
      <c r="K3929" s="2">
        <f>Table_ExternalData_15[[#This Row],[Price]]*Table_ExternalData_15[[#Headers],[1,22]]</f>
        <v>7.5762</v>
      </c>
      <c r="L3929" s="7">
        <f>IF(G3929="White Shark",E3929*0.5,IF(G3929="Sbox",E3929*0.5,IF(G3929="Tenda",E3929*0.5,E3929*0.2)))/100</f>
        <v>0.06</v>
      </c>
      <c r="M3929" s="2">
        <f>Table_ExternalData_15[[#This Row],[Price]]-Table_ExternalData_15[[#This Row],[Price]]*Table_ExternalData_15[[#This Row],[extra popust]]</f>
        <v>5.8373999999999997</v>
      </c>
      <c r="N3929" s="2">
        <f>IF(M3929&lt;I3929,M3929,I3929)</f>
        <v>5.8373999999999997</v>
      </c>
      <c r="O3929" s="12" t="str">
        <f>IF(N3929&lt;I3929,$U$1," ")</f>
        <v xml:space="preserve"> </v>
      </c>
      <c r="P3929" s="12" t="str">
        <f>IFERROR((O3929+30)," ")</f>
        <v xml:space="preserve"> </v>
      </c>
      <c r="Q3929" s="2">
        <f ca="1">IF(O3929=$U$1,N3929,"0")*1.22</f>
        <v>0</v>
      </c>
    </row>
    <row r="3930" spans="1:17" x14ac:dyDescent="0.25">
      <c r="A3930" t="s">
        <v>3443</v>
      </c>
      <c r="B3930" t="s">
        <v>3442</v>
      </c>
      <c r="C3930">
        <v>9887</v>
      </c>
      <c r="D3930">
        <v>6.21</v>
      </c>
      <c r="E3930">
        <f>IFERROR(VLOOKUP(Table_ExternalData_15[[#This Row],[Id]],Rabati!B:C,2,0),0)</f>
        <v>30</v>
      </c>
      <c r="F3930">
        <v>52</v>
      </c>
      <c r="G3930" t="str">
        <f>VLOOKUP(Table_ExternalData_15[[#This Row],[Id]],'Blagovna izdelek'!A:C,3,0)</f>
        <v>Digitus</v>
      </c>
      <c r="H3930">
        <f>Table_ExternalData_15[[#This Row],[Rabat]]*0.2</f>
        <v>6</v>
      </c>
      <c r="I3930" s="2">
        <f>Table_ExternalData_15[[#This Row],[Price]]-(Table_ExternalData_15[[#This Row],[Price]]*Table_ExternalData_15[[#This Row],[BB rabat]])/100</f>
        <v>5.8373999999999997</v>
      </c>
      <c r="J3930" s="2">
        <f>Table_ExternalData_15[[#This Row],[BB cena]]*Table_ExternalData_15[[#Headers],[1,22]]</f>
        <v>7.1216279999999994</v>
      </c>
      <c r="K3930" s="2">
        <f>Table_ExternalData_15[[#This Row],[Price]]*Table_ExternalData_15[[#Headers],[1,22]]</f>
        <v>7.5762</v>
      </c>
      <c r="L3930" s="7">
        <f>IF(G3930="White Shark",E3930*0.5,IF(G3930="Sbox",E3930*0.5,IF(G3930="Tenda",E3930*0.5,E3930*0.2)))/100</f>
        <v>0.06</v>
      </c>
      <c r="M3930" s="2">
        <f>Table_ExternalData_15[[#This Row],[Price]]-Table_ExternalData_15[[#This Row],[Price]]*Table_ExternalData_15[[#This Row],[extra popust]]</f>
        <v>5.8373999999999997</v>
      </c>
      <c r="N3930" s="2">
        <f>IF(M3930&lt;I3930,M3930,I3930)</f>
        <v>5.8373999999999997</v>
      </c>
      <c r="O3930" s="12" t="str">
        <f>IF(N3930&lt;I3930,$U$1," ")</f>
        <v xml:space="preserve"> </v>
      </c>
      <c r="P3930" s="12" t="str">
        <f>IFERROR((O3930+30)," ")</f>
        <v xml:space="preserve"> </v>
      </c>
      <c r="Q3930" s="2">
        <f ca="1">IF(O3930=$U$1,N3930,"0")*1.22</f>
        <v>0</v>
      </c>
    </row>
    <row r="3931" spans="1:17" x14ac:dyDescent="0.25">
      <c r="A3931" t="s">
        <v>3449</v>
      </c>
      <c r="B3931" t="s">
        <v>3448</v>
      </c>
      <c r="C3931">
        <v>9891</v>
      </c>
      <c r="D3931">
        <v>2.95</v>
      </c>
      <c r="E3931">
        <f>IFERROR(VLOOKUP(Table_ExternalData_15[[#This Row],[Id]],Rabati!B:C,2,0),0)</f>
        <v>0</v>
      </c>
      <c r="F3931">
        <v>0</v>
      </c>
      <c r="G3931" t="str">
        <f>VLOOKUP(Table_ExternalData_15[[#This Row],[Id]],'Blagovna izdelek'!A:C,3,0)</f>
        <v>Digitus</v>
      </c>
      <c r="H3931">
        <f>Table_ExternalData_15[[#This Row],[Rabat]]*0.2</f>
        <v>0</v>
      </c>
      <c r="I3931" s="2">
        <f>Table_ExternalData_15[[#This Row],[Price]]-(Table_ExternalData_15[[#This Row],[Price]]*Table_ExternalData_15[[#This Row],[BB rabat]])/100</f>
        <v>2.95</v>
      </c>
      <c r="J3931" s="2">
        <f>Table_ExternalData_15[[#This Row],[BB cena]]*Table_ExternalData_15[[#Headers],[1,22]]</f>
        <v>3.5990000000000002</v>
      </c>
      <c r="K3931" s="2">
        <f>Table_ExternalData_15[[#This Row],[Price]]*Table_ExternalData_15[[#Headers],[1,22]]</f>
        <v>3.5990000000000002</v>
      </c>
      <c r="L3931" s="7">
        <f>IF(G3931="White Shark",E3931*0.5,IF(G3931="Sbox",E3931*0.5,IF(G3931="Tenda",E3931*0.5,E3931*0.2)))/100</f>
        <v>0</v>
      </c>
      <c r="M3931" s="2">
        <f>Table_ExternalData_15[[#This Row],[Price]]-Table_ExternalData_15[[#This Row],[Price]]*Table_ExternalData_15[[#This Row],[extra popust]]</f>
        <v>2.95</v>
      </c>
      <c r="N3931" s="2">
        <f>IF(M3931&lt;I3931,M3931,I3931)</f>
        <v>2.95</v>
      </c>
      <c r="O3931" s="12" t="str">
        <f>IF(N3931&lt;I3931,$U$1," ")</f>
        <v xml:space="preserve"> </v>
      </c>
      <c r="P3931" s="12" t="str">
        <f>IFERROR((O3931+30)," ")</f>
        <v xml:space="preserve"> </v>
      </c>
      <c r="Q3931" s="2">
        <f ca="1">IF(O3931=$U$1,N3931,"0")*1.22</f>
        <v>0</v>
      </c>
    </row>
    <row r="3932" spans="1:17" x14ac:dyDescent="0.25">
      <c r="A3932" t="s">
        <v>3451</v>
      </c>
      <c r="B3932" t="s">
        <v>3450</v>
      </c>
      <c r="C3932">
        <v>9892</v>
      </c>
      <c r="D3932">
        <v>9.32</v>
      </c>
      <c r="E3932">
        <f>IFERROR(VLOOKUP(Table_ExternalData_15[[#This Row],[Id]],Rabati!B:C,2,0),0)</f>
        <v>30</v>
      </c>
      <c r="F3932">
        <v>136</v>
      </c>
      <c r="G3932" t="str">
        <f>VLOOKUP(Table_ExternalData_15[[#This Row],[Id]],'Blagovna izdelek'!A:C,3,0)</f>
        <v>Digitus</v>
      </c>
      <c r="H3932">
        <f>Table_ExternalData_15[[#This Row],[Rabat]]*0.2</f>
        <v>6</v>
      </c>
      <c r="I3932" s="2">
        <f>Table_ExternalData_15[[#This Row],[Price]]-(Table_ExternalData_15[[#This Row],[Price]]*Table_ExternalData_15[[#This Row],[BB rabat]])/100</f>
        <v>8.7607999999999997</v>
      </c>
      <c r="J3932" s="2">
        <f>Table_ExternalData_15[[#This Row],[BB cena]]*Table_ExternalData_15[[#Headers],[1,22]]</f>
        <v>10.688175999999999</v>
      </c>
      <c r="K3932" s="2">
        <f>Table_ExternalData_15[[#This Row],[Price]]*Table_ExternalData_15[[#Headers],[1,22]]</f>
        <v>11.3704</v>
      </c>
      <c r="L3932" s="7">
        <f>IF(G3932="White Shark",E3932*0.5,IF(G3932="Sbox",E3932*0.5,IF(G3932="Tenda",E3932*0.5,E3932*0.2)))/100</f>
        <v>0.06</v>
      </c>
      <c r="M3932" s="2">
        <f>Table_ExternalData_15[[#This Row],[Price]]-Table_ExternalData_15[[#This Row],[Price]]*Table_ExternalData_15[[#This Row],[extra popust]]</f>
        <v>8.7607999999999997</v>
      </c>
      <c r="N3932" s="2">
        <f>IF(M3932&lt;I3932,M3932,I3932)</f>
        <v>8.7607999999999997</v>
      </c>
      <c r="O3932" s="12" t="str">
        <f>IF(N3932&lt;I3932,$U$1," ")</f>
        <v xml:space="preserve"> </v>
      </c>
      <c r="P3932" s="12" t="str">
        <f>IFERROR((O3932+30)," ")</f>
        <v xml:space="preserve"> </v>
      </c>
      <c r="Q3932" s="2">
        <f ca="1">IF(O3932=$U$1,N3932,"0")*1.22</f>
        <v>0</v>
      </c>
    </row>
    <row r="3933" spans="1:17" x14ac:dyDescent="0.25">
      <c r="A3933" t="s">
        <v>3465</v>
      </c>
      <c r="B3933" t="s">
        <v>3464</v>
      </c>
      <c r="C3933">
        <v>9899</v>
      </c>
      <c r="D3933">
        <v>11.76</v>
      </c>
      <c r="E3933">
        <f>IFERROR(VLOOKUP(Table_ExternalData_15[[#This Row],[Id]],Rabati!B:C,2,0),0)</f>
        <v>30</v>
      </c>
      <c r="F3933">
        <v>276</v>
      </c>
      <c r="G3933" t="str">
        <f>VLOOKUP(Table_ExternalData_15[[#This Row],[Id]],'Blagovna izdelek'!A:C,3,0)</f>
        <v>Digitus</v>
      </c>
      <c r="H3933">
        <f>Table_ExternalData_15[[#This Row],[Rabat]]*0.2</f>
        <v>6</v>
      </c>
      <c r="I3933" s="2">
        <f>Table_ExternalData_15[[#This Row],[Price]]-(Table_ExternalData_15[[#This Row],[Price]]*Table_ExternalData_15[[#This Row],[BB rabat]])/100</f>
        <v>11.054399999999999</v>
      </c>
      <c r="J3933" s="2">
        <f>Table_ExternalData_15[[#This Row],[BB cena]]*Table_ExternalData_15[[#Headers],[1,22]]</f>
        <v>13.486367999999999</v>
      </c>
      <c r="K3933" s="2">
        <f>Table_ExternalData_15[[#This Row],[Price]]*Table_ExternalData_15[[#Headers],[1,22]]</f>
        <v>14.347199999999999</v>
      </c>
      <c r="L3933" s="7">
        <f>IF(G3933="White Shark",E3933*0.5,IF(G3933="Sbox",E3933*0.5,IF(G3933="Tenda",E3933*0.5,E3933*0.2)))/100</f>
        <v>0.06</v>
      </c>
      <c r="M3933" s="2">
        <f>Table_ExternalData_15[[#This Row],[Price]]-Table_ExternalData_15[[#This Row],[Price]]*Table_ExternalData_15[[#This Row],[extra popust]]</f>
        <v>11.054399999999999</v>
      </c>
      <c r="N3933" s="2">
        <f>IF(M3933&lt;I3933,M3933,I3933)</f>
        <v>11.054399999999999</v>
      </c>
      <c r="O3933" s="12" t="str">
        <f>IF(N3933&lt;I3933,$U$1," ")</f>
        <v xml:space="preserve"> </v>
      </c>
      <c r="P3933" s="12" t="str">
        <f>IFERROR((O3933+30)," ")</f>
        <v xml:space="preserve"> </v>
      </c>
      <c r="Q3933" s="2">
        <f ca="1">IF(O3933=$U$1,N3933,"0")*1.22</f>
        <v>0</v>
      </c>
    </row>
    <row r="3934" spans="1:17" x14ac:dyDescent="0.25">
      <c r="A3934" t="s">
        <v>3467</v>
      </c>
      <c r="B3934" t="s">
        <v>3466</v>
      </c>
      <c r="C3934">
        <v>9900</v>
      </c>
      <c r="D3934">
        <v>15.53</v>
      </c>
      <c r="E3934">
        <f>IFERROR(VLOOKUP(Table_ExternalData_15[[#This Row],[Id]],Rabati!B:C,2,0),0)</f>
        <v>30</v>
      </c>
      <c r="F3934">
        <v>58</v>
      </c>
      <c r="G3934" t="str">
        <f>VLOOKUP(Table_ExternalData_15[[#This Row],[Id]],'Blagovna izdelek'!A:C,3,0)</f>
        <v>Digitus</v>
      </c>
      <c r="H3934">
        <f>Table_ExternalData_15[[#This Row],[Rabat]]*0.2</f>
        <v>6</v>
      </c>
      <c r="I3934" s="2">
        <f>Table_ExternalData_15[[#This Row],[Price]]-(Table_ExternalData_15[[#This Row],[Price]]*Table_ExternalData_15[[#This Row],[BB rabat]])/100</f>
        <v>14.598199999999999</v>
      </c>
      <c r="J3934" s="2">
        <f>Table_ExternalData_15[[#This Row],[BB cena]]*Table_ExternalData_15[[#Headers],[1,22]]</f>
        <v>17.809803999999996</v>
      </c>
      <c r="K3934" s="2">
        <f>Table_ExternalData_15[[#This Row],[Price]]*Table_ExternalData_15[[#Headers],[1,22]]</f>
        <v>18.9466</v>
      </c>
      <c r="L3934" s="7">
        <f>IF(G3934="White Shark",E3934*0.5,IF(G3934="Sbox",E3934*0.5,IF(G3934="Tenda",E3934*0.5,E3934*0.2)))/100</f>
        <v>0.06</v>
      </c>
      <c r="M3934" s="2">
        <f>Table_ExternalData_15[[#This Row],[Price]]-Table_ExternalData_15[[#This Row],[Price]]*Table_ExternalData_15[[#This Row],[extra popust]]</f>
        <v>14.598199999999999</v>
      </c>
      <c r="N3934" s="2">
        <f>IF(M3934&lt;I3934,M3934,I3934)</f>
        <v>14.598199999999999</v>
      </c>
      <c r="O3934" s="12" t="str">
        <f>IF(N3934&lt;I3934,$U$1," ")</f>
        <v xml:space="preserve"> </v>
      </c>
      <c r="P3934" s="12" t="str">
        <f>IFERROR((O3934+30)," ")</f>
        <v xml:space="preserve"> </v>
      </c>
      <c r="Q3934" s="2">
        <f ca="1">IF(O3934=$U$1,N3934,"0")*1.22</f>
        <v>0</v>
      </c>
    </row>
    <row r="3935" spans="1:17" x14ac:dyDescent="0.25">
      <c r="A3935" t="s">
        <v>3469</v>
      </c>
      <c r="B3935" t="s">
        <v>3468</v>
      </c>
      <c r="C3935">
        <v>9901</v>
      </c>
      <c r="D3935">
        <v>18.63</v>
      </c>
      <c r="E3935">
        <f>IFERROR(VLOOKUP(Table_ExternalData_15[[#This Row],[Id]],Rabati!B:C,2,0),0)</f>
        <v>30</v>
      </c>
      <c r="F3935">
        <v>69</v>
      </c>
      <c r="G3935" t="str">
        <f>VLOOKUP(Table_ExternalData_15[[#This Row],[Id]],'Blagovna izdelek'!A:C,3,0)</f>
        <v>Digitus</v>
      </c>
      <c r="H3935">
        <f>Table_ExternalData_15[[#This Row],[Rabat]]*0.2</f>
        <v>6</v>
      </c>
      <c r="I3935" s="2">
        <f>Table_ExternalData_15[[#This Row],[Price]]-(Table_ExternalData_15[[#This Row],[Price]]*Table_ExternalData_15[[#This Row],[BB rabat]])/100</f>
        <v>17.5122</v>
      </c>
      <c r="J3935" s="2">
        <f>Table_ExternalData_15[[#This Row],[BB cena]]*Table_ExternalData_15[[#Headers],[1,22]]</f>
        <v>21.364884</v>
      </c>
      <c r="K3935" s="2">
        <f>Table_ExternalData_15[[#This Row],[Price]]*Table_ExternalData_15[[#Headers],[1,22]]</f>
        <v>22.728599999999997</v>
      </c>
      <c r="L3935" s="7">
        <f>IF(G3935="White Shark",E3935*0.5,IF(G3935="Sbox",E3935*0.5,IF(G3935="Tenda",E3935*0.5,E3935*0.2)))/100</f>
        <v>0.06</v>
      </c>
      <c r="M3935" s="2">
        <f>Table_ExternalData_15[[#This Row],[Price]]-Table_ExternalData_15[[#This Row],[Price]]*Table_ExternalData_15[[#This Row],[extra popust]]</f>
        <v>17.5122</v>
      </c>
      <c r="N3935" s="2">
        <f>IF(M3935&lt;I3935,M3935,I3935)</f>
        <v>17.5122</v>
      </c>
      <c r="O3935" s="12" t="str">
        <f>IF(N3935&lt;I3935,$U$1," ")</f>
        <v xml:space="preserve"> </v>
      </c>
      <c r="P3935" s="12" t="str">
        <f>IFERROR((O3935+30)," ")</f>
        <v xml:space="preserve"> </v>
      </c>
      <c r="Q3935" s="2">
        <f ca="1">IF(O3935=$U$1,N3935,"0")*1.22</f>
        <v>0</v>
      </c>
    </row>
    <row r="3936" spans="1:17" x14ac:dyDescent="0.25">
      <c r="A3936" t="s">
        <v>3471</v>
      </c>
      <c r="B3936" t="s">
        <v>3470</v>
      </c>
      <c r="C3936">
        <v>9902</v>
      </c>
      <c r="D3936">
        <v>1.25</v>
      </c>
      <c r="E3936">
        <f>IFERROR(VLOOKUP(Table_ExternalData_15[[#This Row],[Id]],Rabati!B:C,2,0),0)</f>
        <v>30</v>
      </c>
      <c r="F3936">
        <v>635</v>
      </c>
      <c r="G3936" t="str">
        <f>VLOOKUP(Table_ExternalData_15[[#This Row],[Id]],'Blagovna izdelek'!A:C,3,0)</f>
        <v>Digitus</v>
      </c>
      <c r="H3936">
        <f>Table_ExternalData_15[[#This Row],[Rabat]]*0.2</f>
        <v>6</v>
      </c>
      <c r="I3936" s="2">
        <f>Table_ExternalData_15[[#This Row],[Price]]-(Table_ExternalData_15[[#This Row],[Price]]*Table_ExternalData_15[[#This Row],[BB rabat]])/100</f>
        <v>1.175</v>
      </c>
      <c r="J3936" s="2">
        <f>Table_ExternalData_15[[#This Row],[BB cena]]*Table_ExternalData_15[[#Headers],[1,22]]</f>
        <v>1.4335</v>
      </c>
      <c r="K3936" s="2">
        <f>Table_ExternalData_15[[#This Row],[Price]]*Table_ExternalData_15[[#Headers],[1,22]]</f>
        <v>1.5249999999999999</v>
      </c>
      <c r="L3936" s="7">
        <f>IF(G3936="White Shark",E3936*0.5,IF(G3936="Sbox",E3936*0.5,IF(G3936="Tenda",E3936*0.5,E3936*0.2)))/100</f>
        <v>0.06</v>
      </c>
      <c r="M3936" s="2">
        <f>Table_ExternalData_15[[#This Row],[Price]]-Table_ExternalData_15[[#This Row],[Price]]*Table_ExternalData_15[[#This Row],[extra popust]]</f>
        <v>1.175</v>
      </c>
      <c r="N3936" s="2">
        <f>IF(M3936&lt;I3936,M3936,I3936)</f>
        <v>1.175</v>
      </c>
      <c r="O3936" s="12" t="str">
        <f>IF(N3936&lt;I3936,$U$1," ")</f>
        <v xml:space="preserve"> </v>
      </c>
      <c r="P3936" s="12" t="str">
        <f>IFERROR((O3936+30)," ")</f>
        <v xml:space="preserve"> </v>
      </c>
      <c r="Q3936" s="2">
        <f ca="1">IF(O3936=$U$1,N3936,"0")*1.22</f>
        <v>0</v>
      </c>
    </row>
    <row r="3937" spans="1:17" x14ac:dyDescent="0.25">
      <c r="A3937" t="s">
        <v>3473</v>
      </c>
      <c r="B3937" t="s">
        <v>3472</v>
      </c>
      <c r="C3937">
        <v>9903</v>
      </c>
      <c r="D3937">
        <v>1.25</v>
      </c>
      <c r="E3937">
        <f>IFERROR(VLOOKUP(Table_ExternalData_15[[#This Row],[Id]],Rabati!B:C,2,0),0)</f>
        <v>30</v>
      </c>
      <c r="F3937">
        <v>1248</v>
      </c>
      <c r="G3937" t="str">
        <f>VLOOKUP(Table_ExternalData_15[[#This Row],[Id]],'Blagovna izdelek'!A:C,3,0)</f>
        <v>Digitus</v>
      </c>
      <c r="H3937">
        <f>Table_ExternalData_15[[#This Row],[Rabat]]*0.2</f>
        <v>6</v>
      </c>
      <c r="I3937" s="2">
        <f>Table_ExternalData_15[[#This Row],[Price]]-(Table_ExternalData_15[[#This Row],[Price]]*Table_ExternalData_15[[#This Row],[BB rabat]])/100</f>
        <v>1.175</v>
      </c>
      <c r="J3937" s="2">
        <f>Table_ExternalData_15[[#This Row],[BB cena]]*Table_ExternalData_15[[#Headers],[1,22]]</f>
        <v>1.4335</v>
      </c>
      <c r="K3937" s="2">
        <f>Table_ExternalData_15[[#This Row],[Price]]*Table_ExternalData_15[[#Headers],[1,22]]</f>
        <v>1.5249999999999999</v>
      </c>
      <c r="L3937" s="7">
        <f>IF(G3937="White Shark",E3937*0.5,IF(G3937="Sbox",E3937*0.5,IF(G3937="Tenda",E3937*0.5,E3937*0.2)))/100</f>
        <v>0.06</v>
      </c>
      <c r="M3937" s="2">
        <f>Table_ExternalData_15[[#This Row],[Price]]-Table_ExternalData_15[[#This Row],[Price]]*Table_ExternalData_15[[#This Row],[extra popust]]</f>
        <v>1.175</v>
      </c>
      <c r="N3937" s="2">
        <f>IF(M3937&lt;I3937,M3937,I3937)</f>
        <v>1.175</v>
      </c>
      <c r="O3937" s="12" t="str">
        <f>IF(N3937&lt;I3937,$U$1," ")</f>
        <v xml:space="preserve"> </v>
      </c>
      <c r="P3937" s="12" t="str">
        <f>IFERROR((O3937+30)," ")</f>
        <v xml:space="preserve"> </v>
      </c>
      <c r="Q3937" s="2">
        <f ca="1">IF(O3937=$U$1,N3937,"0")*1.22</f>
        <v>0</v>
      </c>
    </row>
    <row r="3938" spans="1:17" x14ac:dyDescent="0.25">
      <c r="A3938" t="s">
        <v>3481</v>
      </c>
      <c r="B3938" t="s">
        <v>3480</v>
      </c>
      <c r="C3938">
        <v>9907</v>
      </c>
      <c r="D3938">
        <v>1.45</v>
      </c>
      <c r="E3938">
        <f>IFERROR(VLOOKUP(Table_ExternalData_15[[#This Row],[Id]],Rabati!B:C,2,0),0)</f>
        <v>30</v>
      </c>
      <c r="F3938">
        <v>119</v>
      </c>
      <c r="G3938" t="str">
        <f>VLOOKUP(Table_ExternalData_15[[#This Row],[Id]],'Blagovna izdelek'!A:C,3,0)</f>
        <v>Digitus</v>
      </c>
      <c r="H3938">
        <f>Table_ExternalData_15[[#This Row],[Rabat]]*0.2</f>
        <v>6</v>
      </c>
      <c r="I3938" s="2">
        <f>Table_ExternalData_15[[#This Row],[Price]]-(Table_ExternalData_15[[#This Row],[Price]]*Table_ExternalData_15[[#This Row],[BB rabat]])/100</f>
        <v>1.363</v>
      </c>
      <c r="J3938" s="2">
        <f>Table_ExternalData_15[[#This Row],[BB cena]]*Table_ExternalData_15[[#Headers],[1,22]]</f>
        <v>1.66286</v>
      </c>
      <c r="K3938" s="2">
        <f>Table_ExternalData_15[[#This Row],[Price]]*Table_ExternalData_15[[#Headers],[1,22]]</f>
        <v>1.7689999999999999</v>
      </c>
      <c r="L3938" s="7">
        <f>IF(G3938="White Shark",E3938*0.5,IF(G3938="Sbox",E3938*0.5,IF(G3938="Tenda",E3938*0.5,E3938*0.2)))/100</f>
        <v>0.06</v>
      </c>
      <c r="M3938" s="2">
        <f>Table_ExternalData_15[[#This Row],[Price]]-Table_ExternalData_15[[#This Row],[Price]]*Table_ExternalData_15[[#This Row],[extra popust]]</f>
        <v>1.363</v>
      </c>
      <c r="N3938" s="2">
        <f>IF(M3938&lt;I3938,M3938,I3938)</f>
        <v>1.363</v>
      </c>
      <c r="O3938" s="12" t="str">
        <f>IF(N3938&lt;I3938,$U$1," ")</f>
        <v xml:space="preserve"> </v>
      </c>
      <c r="P3938" s="12" t="str">
        <f>IFERROR((O3938+30)," ")</f>
        <v xml:space="preserve"> </v>
      </c>
      <c r="Q3938" s="2">
        <f ca="1">IF(O3938=$U$1,N3938,"0")*1.22</f>
        <v>0</v>
      </c>
    </row>
    <row r="3939" spans="1:17" x14ac:dyDescent="0.25">
      <c r="A3939" t="s">
        <v>3483</v>
      </c>
      <c r="B3939" t="s">
        <v>3482</v>
      </c>
      <c r="C3939">
        <v>9908</v>
      </c>
      <c r="D3939">
        <v>1.45</v>
      </c>
      <c r="E3939">
        <f>IFERROR(VLOOKUP(Table_ExternalData_15[[#This Row],[Id]],Rabati!B:C,2,0),0)</f>
        <v>30</v>
      </c>
      <c r="F3939">
        <v>800</v>
      </c>
      <c r="G3939" t="str">
        <f>VLOOKUP(Table_ExternalData_15[[#This Row],[Id]],'Blagovna izdelek'!A:C,3,0)</f>
        <v>Digitus</v>
      </c>
      <c r="H3939">
        <f>Table_ExternalData_15[[#This Row],[Rabat]]*0.2</f>
        <v>6</v>
      </c>
      <c r="I3939" s="2">
        <f>Table_ExternalData_15[[#This Row],[Price]]-(Table_ExternalData_15[[#This Row],[Price]]*Table_ExternalData_15[[#This Row],[BB rabat]])/100</f>
        <v>1.363</v>
      </c>
      <c r="J3939" s="2">
        <f>Table_ExternalData_15[[#This Row],[BB cena]]*Table_ExternalData_15[[#Headers],[1,22]]</f>
        <v>1.66286</v>
      </c>
      <c r="K3939" s="2">
        <f>Table_ExternalData_15[[#This Row],[Price]]*Table_ExternalData_15[[#Headers],[1,22]]</f>
        <v>1.7689999999999999</v>
      </c>
      <c r="L3939" s="7">
        <f>IF(G3939="White Shark",E3939*0.5,IF(G3939="Sbox",E3939*0.5,IF(G3939="Tenda",E3939*0.5,E3939*0.2)))/100</f>
        <v>0.06</v>
      </c>
      <c r="M3939" s="2">
        <f>Table_ExternalData_15[[#This Row],[Price]]-Table_ExternalData_15[[#This Row],[Price]]*Table_ExternalData_15[[#This Row],[extra popust]]</f>
        <v>1.363</v>
      </c>
      <c r="N3939" s="2">
        <f>IF(M3939&lt;I3939,M3939,I3939)</f>
        <v>1.363</v>
      </c>
      <c r="O3939" s="12" t="str">
        <f>IF(N3939&lt;I3939,$U$1," ")</f>
        <v xml:space="preserve"> </v>
      </c>
      <c r="P3939" s="12" t="str">
        <f>IFERROR((O3939+30)," ")</f>
        <v xml:space="preserve"> </v>
      </c>
      <c r="Q3939" s="2">
        <f ca="1">IF(O3939=$U$1,N3939,"0")*1.22</f>
        <v>0</v>
      </c>
    </row>
    <row r="3940" spans="1:17" x14ac:dyDescent="0.25">
      <c r="A3940" t="s">
        <v>3485</v>
      </c>
      <c r="B3940" t="s">
        <v>3484</v>
      </c>
      <c r="C3940">
        <v>9909</v>
      </c>
      <c r="D3940">
        <v>1.45</v>
      </c>
      <c r="E3940">
        <f>IFERROR(VLOOKUP(Table_ExternalData_15[[#This Row],[Id]],Rabati!B:C,2,0),0)</f>
        <v>30</v>
      </c>
      <c r="F3940">
        <v>206</v>
      </c>
      <c r="G3940" t="str">
        <f>VLOOKUP(Table_ExternalData_15[[#This Row],[Id]],'Blagovna izdelek'!A:C,3,0)</f>
        <v>Digitus</v>
      </c>
      <c r="H3940">
        <f>Table_ExternalData_15[[#This Row],[Rabat]]*0.2</f>
        <v>6</v>
      </c>
      <c r="I3940" s="2">
        <f>Table_ExternalData_15[[#This Row],[Price]]-(Table_ExternalData_15[[#This Row],[Price]]*Table_ExternalData_15[[#This Row],[BB rabat]])/100</f>
        <v>1.363</v>
      </c>
      <c r="J3940" s="2">
        <f>Table_ExternalData_15[[#This Row],[BB cena]]*Table_ExternalData_15[[#Headers],[1,22]]</f>
        <v>1.66286</v>
      </c>
      <c r="K3940" s="2">
        <f>Table_ExternalData_15[[#This Row],[Price]]*Table_ExternalData_15[[#Headers],[1,22]]</f>
        <v>1.7689999999999999</v>
      </c>
      <c r="L3940" s="7">
        <f>IF(G3940="White Shark",E3940*0.5,IF(G3940="Sbox",E3940*0.5,IF(G3940="Tenda",E3940*0.5,E3940*0.2)))/100</f>
        <v>0.06</v>
      </c>
      <c r="M3940" s="2">
        <f>Table_ExternalData_15[[#This Row],[Price]]-Table_ExternalData_15[[#This Row],[Price]]*Table_ExternalData_15[[#This Row],[extra popust]]</f>
        <v>1.363</v>
      </c>
      <c r="N3940" s="2">
        <f>IF(M3940&lt;I3940,M3940,I3940)</f>
        <v>1.363</v>
      </c>
      <c r="O3940" s="12" t="str">
        <f>IF(N3940&lt;I3940,$U$1," ")</f>
        <v xml:space="preserve"> </v>
      </c>
      <c r="P3940" s="12" t="str">
        <f>IFERROR((O3940+30)," ")</f>
        <v xml:space="preserve"> </v>
      </c>
      <c r="Q3940" s="2">
        <f ca="1">IF(O3940=$U$1,N3940,"0")*1.22</f>
        <v>0</v>
      </c>
    </row>
    <row r="3941" spans="1:17" x14ac:dyDescent="0.25">
      <c r="A3941" t="s">
        <v>3487</v>
      </c>
      <c r="B3941" t="s">
        <v>3486</v>
      </c>
      <c r="C3941">
        <v>9910</v>
      </c>
      <c r="D3941">
        <v>1.45</v>
      </c>
      <c r="E3941">
        <f>IFERROR(VLOOKUP(Table_ExternalData_15[[#This Row],[Id]],Rabati!B:C,2,0),0)</f>
        <v>30</v>
      </c>
      <c r="F3941">
        <v>162</v>
      </c>
      <c r="G3941" t="str">
        <f>VLOOKUP(Table_ExternalData_15[[#This Row],[Id]],'Blagovna izdelek'!A:C,3,0)</f>
        <v>Digitus</v>
      </c>
      <c r="H3941">
        <f>Table_ExternalData_15[[#This Row],[Rabat]]*0.2</f>
        <v>6</v>
      </c>
      <c r="I3941" s="2">
        <f>Table_ExternalData_15[[#This Row],[Price]]-(Table_ExternalData_15[[#This Row],[Price]]*Table_ExternalData_15[[#This Row],[BB rabat]])/100</f>
        <v>1.363</v>
      </c>
      <c r="J3941" s="2">
        <f>Table_ExternalData_15[[#This Row],[BB cena]]*Table_ExternalData_15[[#Headers],[1,22]]</f>
        <v>1.66286</v>
      </c>
      <c r="K3941" s="2">
        <f>Table_ExternalData_15[[#This Row],[Price]]*Table_ExternalData_15[[#Headers],[1,22]]</f>
        <v>1.7689999999999999</v>
      </c>
      <c r="L3941" s="7">
        <f>IF(G3941="White Shark",E3941*0.5,IF(G3941="Sbox",E3941*0.5,IF(G3941="Tenda",E3941*0.5,E3941*0.2)))/100</f>
        <v>0.06</v>
      </c>
      <c r="M3941" s="2">
        <f>Table_ExternalData_15[[#This Row],[Price]]-Table_ExternalData_15[[#This Row],[Price]]*Table_ExternalData_15[[#This Row],[extra popust]]</f>
        <v>1.363</v>
      </c>
      <c r="N3941" s="2">
        <f>IF(M3941&lt;I3941,M3941,I3941)</f>
        <v>1.363</v>
      </c>
      <c r="O3941" s="12" t="str">
        <f>IF(N3941&lt;I3941,$U$1," ")</f>
        <v xml:space="preserve"> </v>
      </c>
      <c r="P3941" s="12" t="str">
        <f>IFERROR((O3941+30)," ")</f>
        <v xml:space="preserve"> </v>
      </c>
      <c r="Q3941" s="2">
        <f ca="1">IF(O3941=$U$1,N3941,"0")*1.22</f>
        <v>0</v>
      </c>
    </row>
    <row r="3942" spans="1:17" x14ac:dyDescent="0.25">
      <c r="A3942" t="s">
        <v>3491</v>
      </c>
      <c r="B3942" t="s">
        <v>3490</v>
      </c>
      <c r="C3942">
        <v>9912</v>
      </c>
      <c r="D3942">
        <v>1.45</v>
      </c>
      <c r="E3942">
        <f>IFERROR(VLOOKUP(Table_ExternalData_15[[#This Row],[Id]],Rabati!B:C,2,0),0)</f>
        <v>30</v>
      </c>
      <c r="F3942">
        <v>525</v>
      </c>
      <c r="G3942" t="str">
        <f>VLOOKUP(Table_ExternalData_15[[#This Row],[Id]],'Blagovna izdelek'!A:C,3,0)</f>
        <v>Digitus</v>
      </c>
      <c r="H3942">
        <f>Table_ExternalData_15[[#This Row],[Rabat]]*0.2</f>
        <v>6</v>
      </c>
      <c r="I3942" s="2">
        <f>Table_ExternalData_15[[#This Row],[Price]]-(Table_ExternalData_15[[#This Row],[Price]]*Table_ExternalData_15[[#This Row],[BB rabat]])/100</f>
        <v>1.363</v>
      </c>
      <c r="J3942" s="2">
        <f>Table_ExternalData_15[[#This Row],[BB cena]]*Table_ExternalData_15[[#Headers],[1,22]]</f>
        <v>1.66286</v>
      </c>
      <c r="K3942" s="2">
        <f>Table_ExternalData_15[[#This Row],[Price]]*Table_ExternalData_15[[#Headers],[1,22]]</f>
        <v>1.7689999999999999</v>
      </c>
      <c r="L3942" s="7">
        <f>IF(G3942="White Shark",E3942*0.5,IF(G3942="Sbox",E3942*0.5,IF(G3942="Tenda",E3942*0.5,E3942*0.2)))/100</f>
        <v>0.06</v>
      </c>
      <c r="M3942" s="2">
        <f>Table_ExternalData_15[[#This Row],[Price]]-Table_ExternalData_15[[#This Row],[Price]]*Table_ExternalData_15[[#This Row],[extra popust]]</f>
        <v>1.363</v>
      </c>
      <c r="N3942" s="2">
        <f>IF(M3942&lt;I3942,M3942,I3942)</f>
        <v>1.363</v>
      </c>
      <c r="O3942" s="12" t="str">
        <f>IF(N3942&lt;I3942,$U$1," ")</f>
        <v xml:space="preserve"> </v>
      </c>
      <c r="P3942" s="12" t="str">
        <f>IFERROR((O3942+30)," ")</f>
        <v xml:space="preserve"> </v>
      </c>
      <c r="Q3942" s="2">
        <f ca="1">IF(O3942=$U$1,N3942,"0")*1.22</f>
        <v>0</v>
      </c>
    </row>
    <row r="3943" spans="1:17" x14ac:dyDescent="0.25">
      <c r="A3943" t="s">
        <v>3493</v>
      </c>
      <c r="B3943" t="s">
        <v>3492</v>
      </c>
      <c r="C3943">
        <v>9913</v>
      </c>
      <c r="D3943">
        <v>1.45</v>
      </c>
      <c r="E3943">
        <f>IFERROR(VLOOKUP(Table_ExternalData_15[[#This Row],[Id]],Rabati!B:C,2,0),0)</f>
        <v>30</v>
      </c>
      <c r="F3943">
        <v>439</v>
      </c>
      <c r="G3943" t="str">
        <f>VLOOKUP(Table_ExternalData_15[[#This Row],[Id]],'Blagovna izdelek'!A:C,3,0)</f>
        <v>Digitus</v>
      </c>
      <c r="H3943">
        <f>Table_ExternalData_15[[#This Row],[Rabat]]*0.2</f>
        <v>6</v>
      </c>
      <c r="I3943" s="2">
        <f>Table_ExternalData_15[[#This Row],[Price]]-(Table_ExternalData_15[[#This Row],[Price]]*Table_ExternalData_15[[#This Row],[BB rabat]])/100</f>
        <v>1.363</v>
      </c>
      <c r="J3943" s="2">
        <f>Table_ExternalData_15[[#This Row],[BB cena]]*Table_ExternalData_15[[#Headers],[1,22]]</f>
        <v>1.66286</v>
      </c>
      <c r="K3943" s="2">
        <f>Table_ExternalData_15[[#This Row],[Price]]*Table_ExternalData_15[[#Headers],[1,22]]</f>
        <v>1.7689999999999999</v>
      </c>
      <c r="L3943" s="7">
        <f>IF(G3943="White Shark",E3943*0.5,IF(G3943="Sbox",E3943*0.5,IF(G3943="Tenda",E3943*0.5,E3943*0.2)))/100</f>
        <v>0.06</v>
      </c>
      <c r="M3943" s="2">
        <f>Table_ExternalData_15[[#This Row],[Price]]-Table_ExternalData_15[[#This Row],[Price]]*Table_ExternalData_15[[#This Row],[extra popust]]</f>
        <v>1.363</v>
      </c>
      <c r="N3943" s="2">
        <f>IF(M3943&lt;I3943,M3943,I3943)</f>
        <v>1.363</v>
      </c>
      <c r="O3943" s="12" t="str">
        <f>IF(N3943&lt;I3943,$U$1," ")</f>
        <v xml:space="preserve"> </v>
      </c>
      <c r="P3943" s="12" t="str">
        <f>IFERROR((O3943+30)," ")</f>
        <v xml:space="preserve"> </v>
      </c>
      <c r="Q3943" s="2">
        <f ca="1">IF(O3943=$U$1,N3943,"0")*1.22</f>
        <v>0</v>
      </c>
    </row>
    <row r="3944" spans="1:17" x14ac:dyDescent="0.25">
      <c r="A3944" t="s">
        <v>3495</v>
      </c>
      <c r="B3944" t="s">
        <v>3494</v>
      </c>
      <c r="C3944">
        <v>9914</v>
      </c>
      <c r="D3944">
        <v>1.65</v>
      </c>
      <c r="E3944">
        <f>IFERROR(VLOOKUP(Table_ExternalData_15[[#This Row],[Id]],Rabati!B:C,2,0),0)</f>
        <v>30</v>
      </c>
      <c r="F3944">
        <v>659</v>
      </c>
      <c r="G3944" t="str">
        <f>VLOOKUP(Table_ExternalData_15[[#This Row],[Id]],'Blagovna izdelek'!A:C,3,0)</f>
        <v>Digitus</v>
      </c>
      <c r="H3944">
        <f>Table_ExternalData_15[[#This Row],[Rabat]]*0.2</f>
        <v>6</v>
      </c>
      <c r="I3944" s="2">
        <f>Table_ExternalData_15[[#This Row],[Price]]-(Table_ExternalData_15[[#This Row],[Price]]*Table_ExternalData_15[[#This Row],[BB rabat]])/100</f>
        <v>1.5509999999999999</v>
      </c>
      <c r="J3944" s="2">
        <f>Table_ExternalData_15[[#This Row],[BB cena]]*Table_ExternalData_15[[#Headers],[1,22]]</f>
        <v>1.8922199999999998</v>
      </c>
      <c r="K3944" s="2">
        <f>Table_ExternalData_15[[#This Row],[Price]]*Table_ExternalData_15[[#Headers],[1,22]]</f>
        <v>2.0129999999999999</v>
      </c>
      <c r="L3944" s="7">
        <f>IF(G3944="White Shark",E3944*0.5,IF(G3944="Sbox",E3944*0.5,IF(G3944="Tenda",E3944*0.5,E3944*0.2)))/100</f>
        <v>0.06</v>
      </c>
      <c r="M3944" s="2">
        <f>Table_ExternalData_15[[#This Row],[Price]]-Table_ExternalData_15[[#This Row],[Price]]*Table_ExternalData_15[[#This Row],[extra popust]]</f>
        <v>1.5509999999999999</v>
      </c>
      <c r="N3944" s="2">
        <f>IF(M3944&lt;I3944,M3944,I3944)</f>
        <v>1.5509999999999999</v>
      </c>
      <c r="O3944" s="12" t="str">
        <f>IF(N3944&lt;I3944,$U$1," ")</f>
        <v xml:space="preserve"> </v>
      </c>
      <c r="P3944" s="12" t="str">
        <f>IFERROR((O3944+30)," ")</f>
        <v xml:space="preserve"> </v>
      </c>
      <c r="Q3944" s="2">
        <f ca="1">IF(O3944=$U$1,N3944,"0")*1.22</f>
        <v>0</v>
      </c>
    </row>
    <row r="3945" spans="1:17" x14ac:dyDescent="0.25">
      <c r="A3945" t="s">
        <v>3507</v>
      </c>
      <c r="B3945" t="s">
        <v>3506</v>
      </c>
      <c r="C3945">
        <v>9920</v>
      </c>
      <c r="D3945">
        <v>1.65</v>
      </c>
      <c r="E3945">
        <f>IFERROR(VLOOKUP(Table_ExternalData_15[[#This Row],[Id]],Rabati!B:C,2,0),0)</f>
        <v>30</v>
      </c>
      <c r="F3945">
        <v>526</v>
      </c>
      <c r="G3945" t="str">
        <f>VLOOKUP(Table_ExternalData_15[[#This Row],[Id]],'Blagovna izdelek'!A:C,3,0)</f>
        <v>Digitus</v>
      </c>
      <c r="H3945">
        <f>Table_ExternalData_15[[#This Row],[Rabat]]*0.2</f>
        <v>6</v>
      </c>
      <c r="I3945" s="2">
        <f>Table_ExternalData_15[[#This Row],[Price]]-(Table_ExternalData_15[[#This Row],[Price]]*Table_ExternalData_15[[#This Row],[BB rabat]])/100</f>
        <v>1.5509999999999999</v>
      </c>
      <c r="J3945" s="2">
        <f>Table_ExternalData_15[[#This Row],[BB cena]]*Table_ExternalData_15[[#Headers],[1,22]]</f>
        <v>1.8922199999999998</v>
      </c>
      <c r="K3945" s="2">
        <f>Table_ExternalData_15[[#This Row],[Price]]*Table_ExternalData_15[[#Headers],[1,22]]</f>
        <v>2.0129999999999999</v>
      </c>
      <c r="L3945" s="7">
        <f>IF(G3945="White Shark",E3945*0.5,IF(G3945="Sbox",E3945*0.5,IF(G3945="Tenda",E3945*0.5,E3945*0.2)))/100</f>
        <v>0.06</v>
      </c>
      <c r="M3945" s="2">
        <f>Table_ExternalData_15[[#This Row],[Price]]-Table_ExternalData_15[[#This Row],[Price]]*Table_ExternalData_15[[#This Row],[extra popust]]</f>
        <v>1.5509999999999999</v>
      </c>
      <c r="N3945" s="2">
        <f>IF(M3945&lt;I3945,M3945,I3945)</f>
        <v>1.5509999999999999</v>
      </c>
      <c r="O3945" s="12" t="str">
        <f>IF(N3945&lt;I3945,$U$1," ")</f>
        <v xml:space="preserve"> </v>
      </c>
      <c r="P3945" s="12" t="str">
        <f>IFERROR((O3945+30)," ")</f>
        <v xml:space="preserve"> </v>
      </c>
      <c r="Q3945" s="2">
        <f ca="1">IF(O3945=$U$1,N3945,"0")*1.22</f>
        <v>0</v>
      </c>
    </row>
    <row r="3946" spans="1:17" x14ac:dyDescent="0.25">
      <c r="A3946" t="s">
        <v>3509</v>
      </c>
      <c r="B3946" t="s">
        <v>3508</v>
      </c>
      <c r="C3946">
        <v>9921</v>
      </c>
      <c r="D3946">
        <v>1.65</v>
      </c>
      <c r="E3946">
        <f>IFERROR(VLOOKUP(Table_ExternalData_15[[#This Row],[Id]],Rabati!B:C,2,0),0)</f>
        <v>30</v>
      </c>
      <c r="F3946">
        <v>642</v>
      </c>
      <c r="G3946" t="str">
        <f>VLOOKUP(Table_ExternalData_15[[#This Row],[Id]],'Blagovna izdelek'!A:C,3,0)</f>
        <v>Digitus</v>
      </c>
      <c r="H3946">
        <f>Table_ExternalData_15[[#This Row],[Rabat]]*0.2</f>
        <v>6</v>
      </c>
      <c r="I3946" s="2">
        <f>Table_ExternalData_15[[#This Row],[Price]]-(Table_ExternalData_15[[#This Row],[Price]]*Table_ExternalData_15[[#This Row],[BB rabat]])/100</f>
        <v>1.5509999999999999</v>
      </c>
      <c r="J3946" s="2">
        <f>Table_ExternalData_15[[#This Row],[BB cena]]*Table_ExternalData_15[[#Headers],[1,22]]</f>
        <v>1.8922199999999998</v>
      </c>
      <c r="K3946" s="2">
        <f>Table_ExternalData_15[[#This Row],[Price]]*Table_ExternalData_15[[#Headers],[1,22]]</f>
        <v>2.0129999999999999</v>
      </c>
      <c r="L3946" s="7">
        <f>IF(G3946="White Shark",E3946*0.5,IF(G3946="Sbox",E3946*0.5,IF(G3946="Tenda",E3946*0.5,E3946*0.2)))/100</f>
        <v>0.06</v>
      </c>
      <c r="M3946" s="2">
        <f>Table_ExternalData_15[[#This Row],[Price]]-Table_ExternalData_15[[#This Row],[Price]]*Table_ExternalData_15[[#This Row],[extra popust]]</f>
        <v>1.5509999999999999</v>
      </c>
      <c r="N3946" s="2">
        <f>IF(M3946&lt;I3946,M3946,I3946)</f>
        <v>1.5509999999999999</v>
      </c>
      <c r="O3946" s="12" t="str">
        <f>IF(N3946&lt;I3946,$U$1," ")</f>
        <v xml:space="preserve"> </v>
      </c>
      <c r="P3946" s="12" t="str">
        <f>IFERROR((O3946+30)," ")</f>
        <v xml:space="preserve"> </v>
      </c>
      <c r="Q3946" s="2">
        <f ca="1">IF(O3946=$U$1,N3946,"0")*1.22</f>
        <v>0</v>
      </c>
    </row>
    <row r="3947" spans="1:17" x14ac:dyDescent="0.25">
      <c r="A3947" t="s">
        <v>3511</v>
      </c>
      <c r="B3947" t="s">
        <v>3510</v>
      </c>
      <c r="C3947">
        <v>9922</v>
      </c>
      <c r="D3947">
        <v>1.65</v>
      </c>
      <c r="E3947">
        <f>IFERROR(VLOOKUP(Table_ExternalData_15[[#This Row],[Id]],Rabati!B:C,2,0),0)</f>
        <v>30</v>
      </c>
      <c r="F3947">
        <v>816</v>
      </c>
      <c r="G3947" t="str">
        <f>VLOOKUP(Table_ExternalData_15[[#This Row],[Id]],'Blagovna izdelek'!A:C,3,0)</f>
        <v>Digitus</v>
      </c>
      <c r="H3947">
        <f>Table_ExternalData_15[[#This Row],[Rabat]]*0.2</f>
        <v>6</v>
      </c>
      <c r="I3947" s="2">
        <f>Table_ExternalData_15[[#This Row],[Price]]-(Table_ExternalData_15[[#This Row],[Price]]*Table_ExternalData_15[[#This Row],[BB rabat]])/100</f>
        <v>1.5509999999999999</v>
      </c>
      <c r="J3947" s="2">
        <f>Table_ExternalData_15[[#This Row],[BB cena]]*Table_ExternalData_15[[#Headers],[1,22]]</f>
        <v>1.8922199999999998</v>
      </c>
      <c r="K3947" s="2">
        <f>Table_ExternalData_15[[#This Row],[Price]]*Table_ExternalData_15[[#Headers],[1,22]]</f>
        <v>2.0129999999999999</v>
      </c>
      <c r="L3947" s="7">
        <f>IF(G3947="White Shark",E3947*0.5,IF(G3947="Sbox",E3947*0.5,IF(G3947="Tenda",E3947*0.5,E3947*0.2)))/100</f>
        <v>0.06</v>
      </c>
      <c r="M3947" s="2">
        <f>Table_ExternalData_15[[#This Row],[Price]]-Table_ExternalData_15[[#This Row],[Price]]*Table_ExternalData_15[[#This Row],[extra popust]]</f>
        <v>1.5509999999999999</v>
      </c>
      <c r="N3947" s="2">
        <f>IF(M3947&lt;I3947,M3947,I3947)</f>
        <v>1.5509999999999999</v>
      </c>
      <c r="O3947" s="12" t="str">
        <f>IF(N3947&lt;I3947,$U$1," ")</f>
        <v xml:space="preserve"> </v>
      </c>
      <c r="P3947" s="12" t="str">
        <f>IFERROR((O3947+30)," ")</f>
        <v xml:space="preserve"> </v>
      </c>
      <c r="Q3947" s="2">
        <f ca="1">IF(O3947=$U$1,N3947,"0")*1.22</f>
        <v>0</v>
      </c>
    </row>
    <row r="3948" spans="1:17" x14ac:dyDescent="0.25">
      <c r="A3948" t="s">
        <v>3513</v>
      </c>
      <c r="B3948" t="s">
        <v>3512</v>
      </c>
      <c r="C3948">
        <v>9923</v>
      </c>
      <c r="D3948">
        <v>1.65</v>
      </c>
      <c r="E3948">
        <f>IFERROR(VLOOKUP(Table_ExternalData_15[[#This Row],[Id]],Rabati!B:C,2,0),0)</f>
        <v>30</v>
      </c>
      <c r="F3948">
        <v>611</v>
      </c>
      <c r="G3948" t="str">
        <f>VLOOKUP(Table_ExternalData_15[[#This Row],[Id]],'Blagovna izdelek'!A:C,3,0)</f>
        <v>Digitus</v>
      </c>
      <c r="H3948">
        <f>Table_ExternalData_15[[#This Row],[Rabat]]*0.2</f>
        <v>6</v>
      </c>
      <c r="I3948" s="2">
        <f>Table_ExternalData_15[[#This Row],[Price]]-(Table_ExternalData_15[[#This Row],[Price]]*Table_ExternalData_15[[#This Row],[BB rabat]])/100</f>
        <v>1.5509999999999999</v>
      </c>
      <c r="J3948" s="2">
        <f>Table_ExternalData_15[[#This Row],[BB cena]]*Table_ExternalData_15[[#Headers],[1,22]]</f>
        <v>1.8922199999999998</v>
      </c>
      <c r="K3948" s="2">
        <f>Table_ExternalData_15[[#This Row],[Price]]*Table_ExternalData_15[[#Headers],[1,22]]</f>
        <v>2.0129999999999999</v>
      </c>
      <c r="L3948" s="7">
        <f>IF(G3948="White Shark",E3948*0.5,IF(G3948="Sbox",E3948*0.5,IF(G3948="Tenda",E3948*0.5,E3948*0.2)))/100</f>
        <v>0.06</v>
      </c>
      <c r="M3948" s="2">
        <f>Table_ExternalData_15[[#This Row],[Price]]-Table_ExternalData_15[[#This Row],[Price]]*Table_ExternalData_15[[#This Row],[extra popust]]</f>
        <v>1.5509999999999999</v>
      </c>
      <c r="N3948" s="2">
        <f>IF(M3948&lt;I3948,M3948,I3948)</f>
        <v>1.5509999999999999</v>
      </c>
      <c r="O3948" s="12" t="str">
        <f>IF(N3948&lt;I3948,$U$1," ")</f>
        <v xml:space="preserve"> </v>
      </c>
      <c r="P3948" s="12" t="str">
        <f>IFERROR((O3948+30)," ")</f>
        <v xml:space="preserve"> </v>
      </c>
      <c r="Q3948" s="2">
        <f ca="1">IF(O3948=$U$1,N3948,"0")*1.22</f>
        <v>0</v>
      </c>
    </row>
    <row r="3949" spans="1:17" x14ac:dyDescent="0.25">
      <c r="A3949" t="s">
        <v>3515</v>
      </c>
      <c r="B3949" t="s">
        <v>3514</v>
      </c>
      <c r="C3949">
        <v>9924</v>
      </c>
      <c r="D3949">
        <v>1.65</v>
      </c>
      <c r="E3949">
        <f>IFERROR(VLOOKUP(Table_ExternalData_15[[#This Row],[Id]],Rabati!B:C,2,0),0)</f>
        <v>30</v>
      </c>
      <c r="F3949">
        <v>248</v>
      </c>
      <c r="G3949" t="str">
        <f>VLOOKUP(Table_ExternalData_15[[#This Row],[Id]],'Blagovna izdelek'!A:C,3,0)</f>
        <v>Digitus</v>
      </c>
      <c r="H3949">
        <f>Table_ExternalData_15[[#This Row],[Rabat]]*0.2</f>
        <v>6</v>
      </c>
      <c r="I3949" s="2">
        <f>Table_ExternalData_15[[#This Row],[Price]]-(Table_ExternalData_15[[#This Row],[Price]]*Table_ExternalData_15[[#This Row],[BB rabat]])/100</f>
        <v>1.5509999999999999</v>
      </c>
      <c r="J3949" s="2">
        <f>Table_ExternalData_15[[#This Row],[BB cena]]*Table_ExternalData_15[[#Headers],[1,22]]</f>
        <v>1.8922199999999998</v>
      </c>
      <c r="K3949" s="2">
        <f>Table_ExternalData_15[[#This Row],[Price]]*Table_ExternalData_15[[#Headers],[1,22]]</f>
        <v>2.0129999999999999</v>
      </c>
      <c r="L3949" s="7">
        <f>IF(G3949="White Shark",E3949*0.5,IF(G3949="Sbox",E3949*0.5,IF(G3949="Tenda",E3949*0.5,E3949*0.2)))/100</f>
        <v>0.06</v>
      </c>
      <c r="M3949" s="2">
        <f>Table_ExternalData_15[[#This Row],[Price]]-Table_ExternalData_15[[#This Row],[Price]]*Table_ExternalData_15[[#This Row],[extra popust]]</f>
        <v>1.5509999999999999</v>
      </c>
      <c r="N3949" s="2">
        <f>IF(M3949&lt;I3949,M3949,I3949)</f>
        <v>1.5509999999999999</v>
      </c>
      <c r="O3949" s="12" t="str">
        <f>IF(N3949&lt;I3949,$U$1," ")</f>
        <v xml:space="preserve"> </v>
      </c>
      <c r="P3949" s="12" t="str">
        <f>IFERROR((O3949+30)," ")</f>
        <v xml:space="preserve"> </v>
      </c>
      <c r="Q3949" s="2">
        <f ca="1">IF(O3949=$U$1,N3949,"0")*1.22</f>
        <v>0</v>
      </c>
    </row>
    <row r="3950" spans="1:17" x14ac:dyDescent="0.25">
      <c r="A3950" t="s">
        <v>3519</v>
      </c>
      <c r="B3950" t="s">
        <v>3518</v>
      </c>
      <c r="C3950">
        <v>9926</v>
      </c>
      <c r="D3950">
        <v>1.65</v>
      </c>
      <c r="E3950">
        <f>IFERROR(VLOOKUP(Table_ExternalData_15[[#This Row],[Id]],Rabati!B:C,2,0),0)</f>
        <v>30</v>
      </c>
      <c r="F3950">
        <v>997</v>
      </c>
      <c r="G3950" t="str">
        <f>VLOOKUP(Table_ExternalData_15[[#This Row],[Id]],'Blagovna izdelek'!A:C,3,0)</f>
        <v>Digitus</v>
      </c>
      <c r="H3950">
        <f>Table_ExternalData_15[[#This Row],[Rabat]]*0.2</f>
        <v>6</v>
      </c>
      <c r="I3950" s="2">
        <f>Table_ExternalData_15[[#This Row],[Price]]-(Table_ExternalData_15[[#This Row],[Price]]*Table_ExternalData_15[[#This Row],[BB rabat]])/100</f>
        <v>1.5509999999999999</v>
      </c>
      <c r="J3950" s="2">
        <f>Table_ExternalData_15[[#This Row],[BB cena]]*Table_ExternalData_15[[#Headers],[1,22]]</f>
        <v>1.8922199999999998</v>
      </c>
      <c r="K3950" s="2">
        <f>Table_ExternalData_15[[#This Row],[Price]]*Table_ExternalData_15[[#Headers],[1,22]]</f>
        <v>2.0129999999999999</v>
      </c>
      <c r="L3950" s="7">
        <f>IF(G3950="White Shark",E3950*0.5,IF(G3950="Sbox",E3950*0.5,IF(G3950="Tenda",E3950*0.5,E3950*0.2)))/100</f>
        <v>0.06</v>
      </c>
      <c r="M3950" s="2">
        <f>Table_ExternalData_15[[#This Row],[Price]]-Table_ExternalData_15[[#This Row],[Price]]*Table_ExternalData_15[[#This Row],[extra popust]]</f>
        <v>1.5509999999999999</v>
      </c>
      <c r="N3950" s="2">
        <f>IF(M3950&lt;I3950,M3950,I3950)</f>
        <v>1.5509999999999999</v>
      </c>
      <c r="O3950" s="12" t="str">
        <f>IF(N3950&lt;I3950,$U$1," ")</f>
        <v xml:space="preserve"> </v>
      </c>
      <c r="P3950" s="12" t="str">
        <f>IFERROR((O3950+30)," ")</f>
        <v xml:space="preserve"> </v>
      </c>
      <c r="Q3950" s="2">
        <f ca="1">IF(O3950=$U$1,N3950,"0")*1.22</f>
        <v>0</v>
      </c>
    </row>
    <row r="3951" spans="1:17" x14ac:dyDescent="0.25">
      <c r="A3951" t="s">
        <v>3523</v>
      </c>
      <c r="B3951" t="s">
        <v>3522</v>
      </c>
      <c r="C3951">
        <v>9928</v>
      </c>
      <c r="D3951">
        <v>2.2400000000000002</v>
      </c>
      <c r="E3951">
        <f>IFERROR(VLOOKUP(Table_ExternalData_15[[#This Row],[Id]],Rabati!B:C,2,0),0)</f>
        <v>30</v>
      </c>
      <c r="F3951">
        <v>97</v>
      </c>
      <c r="G3951" t="str">
        <f>VLOOKUP(Table_ExternalData_15[[#This Row],[Id]],'Blagovna izdelek'!A:C,3,0)</f>
        <v>Digitus</v>
      </c>
      <c r="H3951">
        <f>Table_ExternalData_15[[#This Row],[Rabat]]*0.2</f>
        <v>6</v>
      </c>
      <c r="I3951" s="2">
        <f>Table_ExternalData_15[[#This Row],[Price]]-(Table_ExternalData_15[[#This Row],[Price]]*Table_ExternalData_15[[#This Row],[BB rabat]])/100</f>
        <v>2.1056000000000004</v>
      </c>
      <c r="J3951" s="2">
        <f>Table_ExternalData_15[[#This Row],[BB cena]]*Table_ExternalData_15[[#Headers],[1,22]]</f>
        <v>2.5688320000000004</v>
      </c>
      <c r="K3951" s="2">
        <f>Table_ExternalData_15[[#This Row],[Price]]*Table_ExternalData_15[[#Headers],[1,22]]</f>
        <v>2.7328000000000001</v>
      </c>
      <c r="L3951" s="7">
        <f>IF(G3951="White Shark",E3951*0.5,IF(G3951="Sbox",E3951*0.5,IF(G3951="Tenda",E3951*0.5,E3951*0.2)))/100</f>
        <v>0.06</v>
      </c>
      <c r="M3951" s="2">
        <f>Table_ExternalData_15[[#This Row],[Price]]-Table_ExternalData_15[[#This Row],[Price]]*Table_ExternalData_15[[#This Row],[extra popust]]</f>
        <v>2.1056000000000004</v>
      </c>
      <c r="N3951" s="2">
        <f>IF(M3951&lt;I3951,M3951,I3951)</f>
        <v>2.1056000000000004</v>
      </c>
      <c r="O3951" s="12" t="str">
        <f>IF(N3951&lt;I3951,$U$1," ")</f>
        <v xml:space="preserve"> </v>
      </c>
      <c r="P3951" s="12" t="str">
        <f>IFERROR((O3951+30)," ")</f>
        <v xml:space="preserve"> </v>
      </c>
      <c r="Q3951" s="2">
        <f ca="1">IF(O3951=$U$1,N3951,"0")*1.22</f>
        <v>0</v>
      </c>
    </row>
    <row r="3952" spans="1:17" x14ac:dyDescent="0.25">
      <c r="A3952" t="s">
        <v>3525</v>
      </c>
      <c r="B3952" t="s">
        <v>3524</v>
      </c>
      <c r="C3952">
        <v>9929</v>
      </c>
      <c r="D3952">
        <v>2.1</v>
      </c>
      <c r="E3952">
        <f>IFERROR(VLOOKUP(Table_ExternalData_15[[#This Row],[Id]],Rabati!B:C,2,0),0)</f>
        <v>30</v>
      </c>
      <c r="F3952">
        <v>742</v>
      </c>
      <c r="G3952" t="str">
        <f>VLOOKUP(Table_ExternalData_15[[#This Row],[Id]],'Blagovna izdelek'!A:C,3,0)</f>
        <v>Digitus</v>
      </c>
      <c r="H3952">
        <f>Table_ExternalData_15[[#This Row],[Rabat]]*0.2</f>
        <v>6</v>
      </c>
      <c r="I3952" s="2">
        <f>Table_ExternalData_15[[#This Row],[Price]]-(Table_ExternalData_15[[#This Row],[Price]]*Table_ExternalData_15[[#This Row],[BB rabat]])/100</f>
        <v>1.9740000000000002</v>
      </c>
      <c r="J3952" s="2">
        <f>Table_ExternalData_15[[#This Row],[BB cena]]*Table_ExternalData_15[[#Headers],[1,22]]</f>
        <v>2.40828</v>
      </c>
      <c r="K3952" s="2">
        <f>Table_ExternalData_15[[#This Row],[Price]]*Table_ExternalData_15[[#Headers],[1,22]]</f>
        <v>2.5619999999999998</v>
      </c>
      <c r="L3952" s="7">
        <f>IF(G3952="White Shark",E3952*0.5,IF(G3952="Sbox",E3952*0.5,IF(G3952="Tenda",E3952*0.5,E3952*0.2)))/100</f>
        <v>0.06</v>
      </c>
      <c r="M3952" s="2">
        <f>Table_ExternalData_15[[#This Row],[Price]]-Table_ExternalData_15[[#This Row],[Price]]*Table_ExternalData_15[[#This Row],[extra popust]]</f>
        <v>1.9740000000000002</v>
      </c>
      <c r="N3952" s="2">
        <f>IF(M3952&lt;I3952,M3952,I3952)</f>
        <v>1.9740000000000002</v>
      </c>
      <c r="O3952" s="12" t="str">
        <f>IF(N3952&lt;I3952,$U$1," ")</f>
        <v xml:space="preserve"> </v>
      </c>
      <c r="P3952" s="12" t="str">
        <f>IFERROR((O3952+30)," ")</f>
        <v xml:space="preserve"> </v>
      </c>
      <c r="Q3952" s="2">
        <f ca="1">IF(O3952=$U$1,N3952,"0")*1.22</f>
        <v>0</v>
      </c>
    </row>
    <row r="3953" spans="1:17" x14ac:dyDescent="0.25">
      <c r="A3953" t="s">
        <v>3537</v>
      </c>
      <c r="B3953" t="s">
        <v>3536</v>
      </c>
      <c r="C3953">
        <v>9936</v>
      </c>
      <c r="D3953">
        <v>2.1</v>
      </c>
      <c r="E3953">
        <f>IFERROR(VLOOKUP(Table_ExternalData_15[[#This Row],[Id]],Rabati!B:C,2,0),0)</f>
        <v>30</v>
      </c>
      <c r="F3953">
        <v>678</v>
      </c>
      <c r="G3953" t="str">
        <f>VLOOKUP(Table_ExternalData_15[[#This Row],[Id]],'Blagovna izdelek'!A:C,3,0)</f>
        <v>Digitus</v>
      </c>
      <c r="H3953">
        <f>Table_ExternalData_15[[#This Row],[Rabat]]*0.2</f>
        <v>6</v>
      </c>
      <c r="I3953" s="2">
        <f>Table_ExternalData_15[[#This Row],[Price]]-(Table_ExternalData_15[[#This Row],[Price]]*Table_ExternalData_15[[#This Row],[BB rabat]])/100</f>
        <v>1.9740000000000002</v>
      </c>
      <c r="J3953" s="2">
        <f>Table_ExternalData_15[[#This Row],[BB cena]]*Table_ExternalData_15[[#Headers],[1,22]]</f>
        <v>2.40828</v>
      </c>
      <c r="K3953" s="2">
        <f>Table_ExternalData_15[[#This Row],[Price]]*Table_ExternalData_15[[#Headers],[1,22]]</f>
        <v>2.5619999999999998</v>
      </c>
      <c r="L3953" s="7">
        <f>IF(G3953="White Shark",E3953*0.5,IF(G3953="Sbox",E3953*0.5,IF(G3953="Tenda",E3953*0.5,E3953*0.2)))/100</f>
        <v>0.06</v>
      </c>
      <c r="M3953" s="2">
        <f>Table_ExternalData_15[[#This Row],[Price]]-Table_ExternalData_15[[#This Row],[Price]]*Table_ExternalData_15[[#This Row],[extra popust]]</f>
        <v>1.9740000000000002</v>
      </c>
      <c r="N3953" s="2">
        <f>IF(M3953&lt;I3953,M3953,I3953)</f>
        <v>1.9740000000000002</v>
      </c>
      <c r="O3953" s="12" t="str">
        <f>IF(N3953&lt;I3953,$U$1," ")</f>
        <v xml:space="preserve"> </v>
      </c>
      <c r="P3953" s="12" t="str">
        <f>IFERROR((O3953+30)," ")</f>
        <v xml:space="preserve"> </v>
      </c>
      <c r="Q3953" s="2">
        <f ca="1">IF(O3953=$U$1,N3953,"0")*1.22</f>
        <v>0</v>
      </c>
    </row>
    <row r="3954" spans="1:17" x14ac:dyDescent="0.25">
      <c r="A3954" t="s">
        <v>3539</v>
      </c>
      <c r="B3954" t="s">
        <v>3538</v>
      </c>
      <c r="C3954">
        <v>9937</v>
      </c>
      <c r="D3954">
        <v>2.1</v>
      </c>
      <c r="E3954">
        <f>IFERROR(VLOOKUP(Table_ExternalData_15[[#This Row],[Id]],Rabati!B:C,2,0),0)</f>
        <v>30</v>
      </c>
      <c r="F3954">
        <v>342</v>
      </c>
      <c r="G3954" t="str">
        <f>VLOOKUP(Table_ExternalData_15[[#This Row],[Id]],'Blagovna izdelek'!A:C,3,0)</f>
        <v>Digitus</v>
      </c>
      <c r="H3954">
        <f>Table_ExternalData_15[[#This Row],[Rabat]]*0.2</f>
        <v>6</v>
      </c>
      <c r="I3954" s="2">
        <f>Table_ExternalData_15[[#This Row],[Price]]-(Table_ExternalData_15[[#This Row],[Price]]*Table_ExternalData_15[[#This Row],[BB rabat]])/100</f>
        <v>1.9740000000000002</v>
      </c>
      <c r="J3954" s="2">
        <f>Table_ExternalData_15[[#This Row],[BB cena]]*Table_ExternalData_15[[#Headers],[1,22]]</f>
        <v>2.40828</v>
      </c>
      <c r="K3954" s="2">
        <f>Table_ExternalData_15[[#This Row],[Price]]*Table_ExternalData_15[[#Headers],[1,22]]</f>
        <v>2.5619999999999998</v>
      </c>
      <c r="L3954" s="7">
        <f>IF(G3954="White Shark",E3954*0.5,IF(G3954="Sbox",E3954*0.5,IF(G3954="Tenda",E3954*0.5,E3954*0.2)))/100</f>
        <v>0.06</v>
      </c>
      <c r="M3954" s="2">
        <f>Table_ExternalData_15[[#This Row],[Price]]-Table_ExternalData_15[[#This Row],[Price]]*Table_ExternalData_15[[#This Row],[extra popust]]</f>
        <v>1.9740000000000002</v>
      </c>
      <c r="N3954" s="2">
        <f>IF(M3954&lt;I3954,M3954,I3954)</f>
        <v>1.9740000000000002</v>
      </c>
      <c r="O3954" s="12" t="str">
        <f>IF(N3954&lt;I3954,$U$1," ")</f>
        <v xml:space="preserve"> </v>
      </c>
      <c r="P3954" s="12" t="str">
        <f>IFERROR((O3954+30)," ")</f>
        <v xml:space="preserve"> </v>
      </c>
      <c r="Q3954" s="2">
        <f ca="1">IF(O3954=$U$1,N3954,"0")*1.22</f>
        <v>0</v>
      </c>
    </row>
    <row r="3955" spans="1:17" x14ac:dyDescent="0.25">
      <c r="A3955" t="s">
        <v>3541</v>
      </c>
      <c r="B3955" t="s">
        <v>3540</v>
      </c>
      <c r="C3955">
        <v>9938</v>
      </c>
      <c r="D3955">
        <v>2.1</v>
      </c>
      <c r="E3955">
        <f>IFERROR(VLOOKUP(Table_ExternalData_15[[#This Row],[Id]],Rabati!B:C,2,0),0)</f>
        <v>30</v>
      </c>
      <c r="F3955">
        <v>425</v>
      </c>
      <c r="G3955" t="str">
        <f>VLOOKUP(Table_ExternalData_15[[#This Row],[Id]],'Blagovna izdelek'!A:C,3,0)</f>
        <v>Digitus</v>
      </c>
      <c r="H3955">
        <f>Table_ExternalData_15[[#This Row],[Rabat]]*0.2</f>
        <v>6</v>
      </c>
      <c r="I3955" s="2">
        <f>Table_ExternalData_15[[#This Row],[Price]]-(Table_ExternalData_15[[#This Row],[Price]]*Table_ExternalData_15[[#This Row],[BB rabat]])/100</f>
        <v>1.9740000000000002</v>
      </c>
      <c r="J3955" s="2">
        <f>Table_ExternalData_15[[#This Row],[BB cena]]*Table_ExternalData_15[[#Headers],[1,22]]</f>
        <v>2.40828</v>
      </c>
      <c r="K3955" s="2">
        <f>Table_ExternalData_15[[#This Row],[Price]]*Table_ExternalData_15[[#Headers],[1,22]]</f>
        <v>2.5619999999999998</v>
      </c>
      <c r="L3955" s="7">
        <f>IF(G3955="White Shark",E3955*0.5,IF(G3955="Sbox",E3955*0.5,IF(G3955="Tenda",E3955*0.5,E3955*0.2)))/100</f>
        <v>0.06</v>
      </c>
      <c r="M3955" s="2">
        <f>Table_ExternalData_15[[#This Row],[Price]]-Table_ExternalData_15[[#This Row],[Price]]*Table_ExternalData_15[[#This Row],[extra popust]]</f>
        <v>1.9740000000000002</v>
      </c>
      <c r="N3955" s="2">
        <f>IF(M3955&lt;I3955,M3955,I3955)</f>
        <v>1.9740000000000002</v>
      </c>
      <c r="O3955" s="12" t="str">
        <f>IF(N3955&lt;I3955,$U$1," ")</f>
        <v xml:space="preserve"> </v>
      </c>
      <c r="P3955" s="12" t="str">
        <f>IFERROR((O3955+30)," ")</f>
        <v xml:space="preserve"> </v>
      </c>
      <c r="Q3955" s="2">
        <f ca="1">IF(O3955=$U$1,N3955,"0")*1.22</f>
        <v>0</v>
      </c>
    </row>
    <row r="3956" spans="1:17" x14ac:dyDescent="0.25">
      <c r="A3956" t="s">
        <v>3545</v>
      </c>
      <c r="B3956" t="s">
        <v>3544</v>
      </c>
      <c r="C3956">
        <v>9941</v>
      </c>
      <c r="D3956">
        <v>2.56</v>
      </c>
      <c r="E3956">
        <f>IFERROR(VLOOKUP(Table_ExternalData_15[[#This Row],[Id]],Rabati!B:C,2,0),0)</f>
        <v>30</v>
      </c>
      <c r="F3956">
        <v>650</v>
      </c>
      <c r="G3956" t="str">
        <f>VLOOKUP(Table_ExternalData_15[[#This Row],[Id]],'Blagovna izdelek'!A:C,3,0)</f>
        <v>Digitus</v>
      </c>
      <c r="H3956">
        <f>Table_ExternalData_15[[#This Row],[Rabat]]*0.2</f>
        <v>6</v>
      </c>
      <c r="I3956" s="2">
        <f>Table_ExternalData_15[[#This Row],[Price]]-(Table_ExternalData_15[[#This Row],[Price]]*Table_ExternalData_15[[#This Row],[BB rabat]])/100</f>
        <v>2.4064000000000001</v>
      </c>
      <c r="J3956" s="2">
        <f>Table_ExternalData_15[[#This Row],[BB cena]]*Table_ExternalData_15[[#Headers],[1,22]]</f>
        <v>2.9358080000000002</v>
      </c>
      <c r="K3956" s="2">
        <f>Table_ExternalData_15[[#This Row],[Price]]*Table_ExternalData_15[[#Headers],[1,22]]</f>
        <v>3.1232000000000002</v>
      </c>
      <c r="L3956" s="7">
        <f>IF(G3956="White Shark",E3956*0.5,IF(G3956="Sbox",E3956*0.5,IF(G3956="Tenda",E3956*0.5,E3956*0.2)))/100</f>
        <v>0.06</v>
      </c>
      <c r="M3956" s="2">
        <f>Table_ExternalData_15[[#This Row],[Price]]-Table_ExternalData_15[[#This Row],[Price]]*Table_ExternalData_15[[#This Row],[extra popust]]</f>
        <v>2.4064000000000001</v>
      </c>
      <c r="N3956" s="2">
        <f>IF(M3956&lt;I3956,M3956,I3956)</f>
        <v>2.4064000000000001</v>
      </c>
      <c r="O3956" s="12" t="str">
        <f>IF(N3956&lt;I3956,$U$1," ")</f>
        <v xml:space="preserve"> </v>
      </c>
      <c r="P3956" s="12" t="str">
        <f>IFERROR((O3956+30)," ")</f>
        <v xml:space="preserve"> </v>
      </c>
      <c r="Q3956" s="2">
        <f ca="1">IF(O3956=$U$1,N3956,"0")*1.22</f>
        <v>0</v>
      </c>
    </row>
    <row r="3957" spans="1:17" x14ac:dyDescent="0.25">
      <c r="A3957" t="s">
        <v>3557</v>
      </c>
      <c r="B3957" t="s">
        <v>3556</v>
      </c>
      <c r="C3957">
        <v>9947</v>
      </c>
      <c r="D3957">
        <v>2.56</v>
      </c>
      <c r="E3957">
        <f>IFERROR(VLOOKUP(Table_ExternalData_15[[#This Row],[Id]],Rabati!B:C,2,0),0)</f>
        <v>30</v>
      </c>
      <c r="F3957">
        <v>855</v>
      </c>
      <c r="G3957" t="str">
        <f>VLOOKUP(Table_ExternalData_15[[#This Row],[Id]],'Blagovna izdelek'!A:C,3,0)</f>
        <v>Digitus</v>
      </c>
      <c r="H3957">
        <f>Table_ExternalData_15[[#This Row],[Rabat]]*0.2</f>
        <v>6</v>
      </c>
      <c r="I3957" s="2">
        <f>Table_ExternalData_15[[#This Row],[Price]]-(Table_ExternalData_15[[#This Row],[Price]]*Table_ExternalData_15[[#This Row],[BB rabat]])/100</f>
        <v>2.4064000000000001</v>
      </c>
      <c r="J3957" s="2">
        <f>Table_ExternalData_15[[#This Row],[BB cena]]*Table_ExternalData_15[[#Headers],[1,22]]</f>
        <v>2.9358080000000002</v>
      </c>
      <c r="K3957" s="2">
        <f>Table_ExternalData_15[[#This Row],[Price]]*Table_ExternalData_15[[#Headers],[1,22]]</f>
        <v>3.1232000000000002</v>
      </c>
      <c r="L3957" s="7">
        <f>IF(G3957="White Shark",E3957*0.5,IF(G3957="Sbox",E3957*0.5,IF(G3957="Tenda",E3957*0.5,E3957*0.2)))/100</f>
        <v>0.06</v>
      </c>
      <c r="M3957" s="2">
        <f>Table_ExternalData_15[[#This Row],[Price]]-Table_ExternalData_15[[#This Row],[Price]]*Table_ExternalData_15[[#This Row],[extra popust]]</f>
        <v>2.4064000000000001</v>
      </c>
      <c r="N3957" s="2">
        <f>IF(M3957&lt;I3957,M3957,I3957)</f>
        <v>2.4064000000000001</v>
      </c>
      <c r="O3957" s="12" t="str">
        <f>IF(N3957&lt;I3957,$U$1," ")</f>
        <v xml:space="preserve"> </v>
      </c>
      <c r="P3957" s="12" t="str">
        <f>IFERROR((O3957+30)," ")</f>
        <v xml:space="preserve"> </v>
      </c>
      <c r="Q3957" s="2">
        <f ca="1">IF(O3957=$U$1,N3957,"0")*1.22</f>
        <v>0</v>
      </c>
    </row>
    <row r="3958" spans="1:17" x14ac:dyDescent="0.25">
      <c r="A3958" t="s">
        <v>3559</v>
      </c>
      <c r="B3958" t="s">
        <v>3558</v>
      </c>
      <c r="C3958">
        <v>9948</v>
      </c>
      <c r="D3958">
        <v>2.56</v>
      </c>
      <c r="E3958">
        <f>IFERROR(VLOOKUP(Table_ExternalData_15[[#This Row],[Id]],Rabati!B:C,2,0),0)</f>
        <v>30</v>
      </c>
      <c r="F3958">
        <v>816</v>
      </c>
      <c r="G3958" t="str">
        <f>VLOOKUP(Table_ExternalData_15[[#This Row],[Id]],'Blagovna izdelek'!A:C,3,0)</f>
        <v>Digitus</v>
      </c>
      <c r="H3958">
        <f>Table_ExternalData_15[[#This Row],[Rabat]]*0.2</f>
        <v>6</v>
      </c>
      <c r="I3958" s="2">
        <f>Table_ExternalData_15[[#This Row],[Price]]-(Table_ExternalData_15[[#This Row],[Price]]*Table_ExternalData_15[[#This Row],[BB rabat]])/100</f>
        <v>2.4064000000000001</v>
      </c>
      <c r="J3958" s="2">
        <f>Table_ExternalData_15[[#This Row],[BB cena]]*Table_ExternalData_15[[#Headers],[1,22]]</f>
        <v>2.9358080000000002</v>
      </c>
      <c r="K3958" s="2">
        <f>Table_ExternalData_15[[#This Row],[Price]]*Table_ExternalData_15[[#Headers],[1,22]]</f>
        <v>3.1232000000000002</v>
      </c>
      <c r="L3958" s="7">
        <f>IF(G3958="White Shark",E3958*0.5,IF(G3958="Sbox",E3958*0.5,IF(G3958="Tenda",E3958*0.5,E3958*0.2)))/100</f>
        <v>0.06</v>
      </c>
      <c r="M3958" s="2">
        <f>Table_ExternalData_15[[#This Row],[Price]]-Table_ExternalData_15[[#This Row],[Price]]*Table_ExternalData_15[[#This Row],[extra popust]]</f>
        <v>2.4064000000000001</v>
      </c>
      <c r="N3958" s="2">
        <f>IF(M3958&lt;I3958,M3958,I3958)</f>
        <v>2.4064000000000001</v>
      </c>
      <c r="O3958" s="12" t="str">
        <f>IF(N3958&lt;I3958,$U$1," ")</f>
        <v xml:space="preserve"> </v>
      </c>
      <c r="P3958" s="12" t="str">
        <f>IFERROR((O3958+30)," ")</f>
        <v xml:space="preserve"> </v>
      </c>
      <c r="Q3958" s="2">
        <f ca="1">IF(O3958=$U$1,N3958,"0")*1.22</f>
        <v>0</v>
      </c>
    </row>
    <row r="3959" spans="1:17" x14ac:dyDescent="0.25">
      <c r="A3959" t="s">
        <v>3561</v>
      </c>
      <c r="B3959" t="s">
        <v>3560</v>
      </c>
      <c r="C3959">
        <v>9951</v>
      </c>
      <c r="D3959">
        <v>2.56</v>
      </c>
      <c r="E3959">
        <f>IFERROR(VLOOKUP(Table_ExternalData_15[[#This Row],[Id]],Rabati!B:C,2,0),0)</f>
        <v>30</v>
      </c>
      <c r="F3959">
        <v>172</v>
      </c>
      <c r="G3959" t="str">
        <f>VLOOKUP(Table_ExternalData_15[[#This Row],[Id]],'Blagovna izdelek'!A:C,3,0)</f>
        <v>Digitus</v>
      </c>
      <c r="H3959">
        <f>Table_ExternalData_15[[#This Row],[Rabat]]*0.2</f>
        <v>6</v>
      </c>
      <c r="I3959" s="2">
        <f>Table_ExternalData_15[[#This Row],[Price]]-(Table_ExternalData_15[[#This Row],[Price]]*Table_ExternalData_15[[#This Row],[BB rabat]])/100</f>
        <v>2.4064000000000001</v>
      </c>
      <c r="J3959" s="2">
        <f>Table_ExternalData_15[[#This Row],[BB cena]]*Table_ExternalData_15[[#Headers],[1,22]]</f>
        <v>2.9358080000000002</v>
      </c>
      <c r="K3959" s="2">
        <f>Table_ExternalData_15[[#This Row],[Price]]*Table_ExternalData_15[[#Headers],[1,22]]</f>
        <v>3.1232000000000002</v>
      </c>
      <c r="L3959" s="7">
        <f>IF(G3959="White Shark",E3959*0.5,IF(G3959="Sbox",E3959*0.5,IF(G3959="Tenda",E3959*0.5,E3959*0.2)))/100</f>
        <v>0.06</v>
      </c>
      <c r="M3959" s="2">
        <f>Table_ExternalData_15[[#This Row],[Price]]-Table_ExternalData_15[[#This Row],[Price]]*Table_ExternalData_15[[#This Row],[extra popust]]</f>
        <v>2.4064000000000001</v>
      </c>
      <c r="N3959" s="2">
        <f>IF(M3959&lt;I3959,M3959,I3959)</f>
        <v>2.4064000000000001</v>
      </c>
      <c r="O3959" s="12" t="str">
        <f>IF(N3959&lt;I3959,$U$1," ")</f>
        <v xml:space="preserve"> </v>
      </c>
      <c r="P3959" s="12" t="str">
        <f>IFERROR((O3959+30)," ")</f>
        <v xml:space="preserve"> </v>
      </c>
      <c r="Q3959" s="2">
        <f ca="1">IF(O3959=$U$1,N3959,"0")*1.22</f>
        <v>0</v>
      </c>
    </row>
    <row r="3960" spans="1:17" x14ac:dyDescent="0.25">
      <c r="A3960" t="s">
        <v>3565</v>
      </c>
      <c r="B3960" t="s">
        <v>3564</v>
      </c>
      <c r="C3960">
        <v>9954</v>
      </c>
      <c r="D3960">
        <v>5.07</v>
      </c>
      <c r="E3960">
        <f>IFERROR(VLOOKUP(Table_ExternalData_15[[#This Row],[Id]],Rabati!B:C,2,0),0)</f>
        <v>30</v>
      </c>
      <c r="F3960">
        <v>1563</v>
      </c>
      <c r="G3960" t="str">
        <f>VLOOKUP(Table_ExternalData_15[[#This Row],[Id]],'Blagovna izdelek'!A:C,3,0)</f>
        <v>Digitus</v>
      </c>
      <c r="H3960">
        <f>Table_ExternalData_15[[#This Row],[Rabat]]*0.2</f>
        <v>6</v>
      </c>
      <c r="I3960" s="2">
        <f>Table_ExternalData_15[[#This Row],[Price]]-(Table_ExternalData_15[[#This Row],[Price]]*Table_ExternalData_15[[#This Row],[BB rabat]])/100</f>
        <v>4.7658000000000005</v>
      </c>
      <c r="J3960" s="2">
        <f>Table_ExternalData_15[[#This Row],[BB cena]]*Table_ExternalData_15[[#Headers],[1,22]]</f>
        <v>5.8142760000000004</v>
      </c>
      <c r="K3960" s="2">
        <f>Table_ExternalData_15[[#This Row],[Price]]*Table_ExternalData_15[[#Headers],[1,22]]</f>
        <v>6.1854000000000005</v>
      </c>
      <c r="L3960" s="7">
        <f>IF(G3960="White Shark",E3960*0.5,IF(G3960="Sbox",E3960*0.5,IF(G3960="Tenda",E3960*0.5,E3960*0.2)))/100</f>
        <v>0.06</v>
      </c>
      <c r="M3960" s="2">
        <f>Table_ExternalData_15[[#This Row],[Price]]-Table_ExternalData_15[[#This Row],[Price]]*Table_ExternalData_15[[#This Row],[extra popust]]</f>
        <v>4.7658000000000005</v>
      </c>
      <c r="N3960" s="2">
        <f>IF(M3960&lt;I3960,M3960,I3960)</f>
        <v>4.7658000000000005</v>
      </c>
      <c r="O3960" s="12" t="str">
        <f>IF(N3960&lt;I3960,$U$1," ")</f>
        <v xml:space="preserve"> </v>
      </c>
      <c r="P3960" s="12" t="str">
        <f>IFERROR((O3960+30)," ")</f>
        <v xml:space="preserve"> </v>
      </c>
      <c r="Q3960" s="2">
        <f ca="1">IF(O3960=$U$1,N3960,"0")*1.22</f>
        <v>0</v>
      </c>
    </row>
    <row r="3961" spans="1:17" x14ac:dyDescent="0.25">
      <c r="A3961" t="s">
        <v>3577</v>
      </c>
      <c r="B3961" t="s">
        <v>3576</v>
      </c>
      <c r="C3961">
        <v>9960</v>
      </c>
      <c r="D3961">
        <v>5.07</v>
      </c>
      <c r="E3961">
        <f>IFERROR(VLOOKUP(Table_ExternalData_15[[#This Row],[Id]],Rabati!B:C,2,0),0)</f>
        <v>30</v>
      </c>
      <c r="F3961">
        <v>683</v>
      </c>
      <c r="G3961" t="str">
        <f>VLOOKUP(Table_ExternalData_15[[#This Row],[Id]],'Blagovna izdelek'!A:C,3,0)</f>
        <v>Digitus</v>
      </c>
      <c r="H3961">
        <f>Table_ExternalData_15[[#This Row],[Rabat]]*0.2</f>
        <v>6</v>
      </c>
      <c r="I3961" s="2">
        <f>Table_ExternalData_15[[#This Row],[Price]]-(Table_ExternalData_15[[#This Row],[Price]]*Table_ExternalData_15[[#This Row],[BB rabat]])/100</f>
        <v>4.7658000000000005</v>
      </c>
      <c r="J3961" s="2">
        <f>Table_ExternalData_15[[#This Row],[BB cena]]*Table_ExternalData_15[[#Headers],[1,22]]</f>
        <v>5.8142760000000004</v>
      </c>
      <c r="K3961" s="2">
        <f>Table_ExternalData_15[[#This Row],[Price]]*Table_ExternalData_15[[#Headers],[1,22]]</f>
        <v>6.1854000000000005</v>
      </c>
      <c r="L3961" s="7">
        <f>IF(G3961="White Shark",E3961*0.5,IF(G3961="Sbox",E3961*0.5,IF(G3961="Tenda",E3961*0.5,E3961*0.2)))/100</f>
        <v>0.06</v>
      </c>
      <c r="M3961" s="2">
        <f>Table_ExternalData_15[[#This Row],[Price]]-Table_ExternalData_15[[#This Row],[Price]]*Table_ExternalData_15[[#This Row],[extra popust]]</f>
        <v>4.7658000000000005</v>
      </c>
      <c r="N3961" s="2">
        <f>IF(M3961&lt;I3961,M3961,I3961)</f>
        <v>4.7658000000000005</v>
      </c>
      <c r="O3961" s="12" t="str">
        <f>IF(N3961&lt;I3961,$U$1," ")</f>
        <v xml:space="preserve"> </v>
      </c>
      <c r="P3961" s="12" t="str">
        <f>IFERROR((O3961+30)," ")</f>
        <v xml:space="preserve"> </v>
      </c>
      <c r="Q3961" s="2">
        <f ca="1">IF(O3961=$U$1,N3961,"0")*1.22</f>
        <v>0</v>
      </c>
    </row>
    <row r="3962" spans="1:17" x14ac:dyDescent="0.25">
      <c r="A3962" t="s">
        <v>3579</v>
      </c>
      <c r="B3962" t="s">
        <v>3578</v>
      </c>
      <c r="C3962">
        <v>9961</v>
      </c>
      <c r="D3962">
        <v>5.07</v>
      </c>
      <c r="E3962">
        <f>IFERROR(VLOOKUP(Table_ExternalData_15[[#This Row],[Id]],Rabati!B:C,2,0),0)</f>
        <v>30</v>
      </c>
      <c r="F3962">
        <v>225</v>
      </c>
      <c r="G3962" t="str">
        <f>VLOOKUP(Table_ExternalData_15[[#This Row],[Id]],'Blagovna izdelek'!A:C,3,0)</f>
        <v>Digitus</v>
      </c>
      <c r="H3962">
        <f>Table_ExternalData_15[[#This Row],[Rabat]]*0.2</f>
        <v>6</v>
      </c>
      <c r="I3962" s="2">
        <f>Table_ExternalData_15[[#This Row],[Price]]-(Table_ExternalData_15[[#This Row],[Price]]*Table_ExternalData_15[[#This Row],[BB rabat]])/100</f>
        <v>4.7658000000000005</v>
      </c>
      <c r="J3962" s="2">
        <f>Table_ExternalData_15[[#This Row],[BB cena]]*Table_ExternalData_15[[#Headers],[1,22]]</f>
        <v>5.8142760000000004</v>
      </c>
      <c r="K3962" s="2">
        <f>Table_ExternalData_15[[#This Row],[Price]]*Table_ExternalData_15[[#Headers],[1,22]]</f>
        <v>6.1854000000000005</v>
      </c>
      <c r="L3962" s="7">
        <f>IF(G3962="White Shark",E3962*0.5,IF(G3962="Sbox",E3962*0.5,IF(G3962="Tenda",E3962*0.5,E3962*0.2)))/100</f>
        <v>0.06</v>
      </c>
      <c r="M3962" s="2">
        <f>Table_ExternalData_15[[#This Row],[Price]]-Table_ExternalData_15[[#This Row],[Price]]*Table_ExternalData_15[[#This Row],[extra popust]]</f>
        <v>4.7658000000000005</v>
      </c>
      <c r="N3962" s="2">
        <f>IF(M3962&lt;I3962,M3962,I3962)</f>
        <v>4.7658000000000005</v>
      </c>
      <c r="O3962" s="12" t="str">
        <f>IF(N3962&lt;I3962,$U$1," ")</f>
        <v xml:space="preserve"> </v>
      </c>
      <c r="P3962" s="12" t="str">
        <f>IFERROR((O3962+30)," ")</f>
        <v xml:space="preserve"> </v>
      </c>
      <c r="Q3962" s="2">
        <f ca="1">IF(O3962=$U$1,N3962,"0")*1.22</f>
        <v>0</v>
      </c>
    </row>
    <row r="3963" spans="1:17" x14ac:dyDescent="0.25">
      <c r="A3963" t="s">
        <v>3581</v>
      </c>
      <c r="B3963" t="s">
        <v>3580</v>
      </c>
      <c r="C3963">
        <v>9962</v>
      </c>
      <c r="D3963">
        <v>5.07</v>
      </c>
      <c r="E3963">
        <f>IFERROR(VLOOKUP(Table_ExternalData_15[[#This Row],[Id]],Rabati!B:C,2,0),0)</f>
        <v>30</v>
      </c>
      <c r="F3963">
        <v>152</v>
      </c>
      <c r="G3963" t="str">
        <f>VLOOKUP(Table_ExternalData_15[[#This Row],[Id]],'Blagovna izdelek'!A:C,3,0)</f>
        <v>Digitus</v>
      </c>
      <c r="H3963">
        <f>Table_ExternalData_15[[#This Row],[Rabat]]*0.2</f>
        <v>6</v>
      </c>
      <c r="I3963" s="2">
        <f>Table_ExternalData_15[[#This Row],[Price]]-(Table_ExternalData_15[[#This Row],[Price]]*Table_ExternalData_15[[#This Row],[BB rabat]])/100</f>
        <v>4.7658000000000005</v>
      </c>
      <c r="J3963" s="2">
        <f>Table_ExternalData_15[[#This Row],[BB cena]]*Table_ExternalData_15[[#Headers],[1,22]]</f>
        <v>5.8142760000000004</v>
      </c>
      <c r="K3963" s="2">
        <f>Table_ExternalData_15[[#This Row],[Price]]*Table_ExternalData_15[[#Headers],[1,22]]</f>
        <v>6.1854000000000005</v>
      </c>
      <c r="L3963" s="7">
        <f>IF(G3963="White Shark",E3963*0.5,IF(G3963="Sbox",E3963*0.5,IF(G3963="Tenda",E3963*0.5,E3963*0.2)))/100</f>
        <v>0.06</v>
      </c>
      <c r="M3963" s="2">
        <f>Table_ExternalData_15[[#This Row],[Price]]-Table_ExternalData_15[[#This Row],[Price]]*Table_ExternalData_15[[#This Row],[extra popust]]</f>
        <v>4.7658000000000005</v>
      </c>
      <c r="N3963" s="2">
        <f>IF(M3963&lt;I3963,M3963,I3963)</f>
        <v>4.7658000000000005</v>
      </c>
      <c r="O3963" s="12" t="str">
        <f>IF(N3963&lt;I3963,$U$1," ")</f>
        <v xml:space="preserve"> </v>
      </c>
      <c r="P3963" s="12" t="str">
        <f>IFERROR((O3963+30)," ")</f>
        <v xml:space="preserve"> </v>
      </c>
      <c r="Q3963" s="2">
        <f ca="1">IF(O3963=$U$1,N3963,"0")*1.22</f>
        <v>0</v>
      </c>
    </row>
    <row r="3964" spans="1:17" x14ac:dyDescent="0.25">
      <c r="A3964" t="s">
        <v>3583</v>
      </c>
      <c r="B3964" t="s">
        <v>3582</v>
      </c>
      <c r="C3964">
        <v>9964</v>
      </c>
      <c r="D3964">
        <v>5.07</v>
      </c>
      <c r="E3964">
        <f>IFERROR(VLOOKUP(Table_ExternalData_15[[#This Row],[Id]],Rabati!B:C,2,0),0)</f>
        <v>30</v>
      </c>
      <c r="F3964">
        <v>798</v>
      </c>
      <c r="G3964" t="str">
        <f>VLOOKUP(Table_ExternalData_15[[#This Row],[Id]],'Blagovna izdelek'!A:C,3,0)</f>
        <v>Digitus</v>
      </c>
      <c r="H3964">
        <f>Table_ExternalData_15[[#This Row],[Rabat]]*0.2</f>
        <v>6</v>
      </c>
      <c r="I3964" s="2">
        <f>Table_ExternalData_15[[#This Row],[Price]]-(Table_ExternalData_15[[#This Row],[Price]]*Table_ExternalData_15[[#This Row],[BB rabat]])/100</f>
        <v>4.7658000000000005</v>
      </c>
      <c r="J3964" s="2">
        <f>Table_ExternalData_15[[#This Row],[BB cena]]*Table_ExternalData_15[[#Headers],[1,22]]</f>
        <v>5.8142760000000004</v>
      </c>
      <c r="K3964" s="2">
        <f>Table_ExternalData_15[[#This Row],[Price]]*Table_ExternalData_15[[#Headers],[1,22]]</f>
        <v>6.1854000000000005</v>
      </c>
      <c r="L3964" s="7">
        <f>IF(G3964="White Shark",E3964*0.5,IF(G3964="Sbox",E3964*0.5,IF(G3964="Tenda",E3964*0.5,E3964*0.2)))/100</f>
        <v>0.06</v>
      </c>
      <c r="M3964" s="2">
        <f>Table_ExternalData_15[[#This Row],[Price]]-Table_ExternalData_15[[#This Row],[Price]]*Table_ExternalData_15[[#This Row],[extra popust]]</f>
        <v>4.7658000000000005</v>
      </c>
      <c r="N3964" s="2">
        <f>IF(M3964&lt;I3964,M3964,I3964)</f>
        <v>4.7658000000000005</v>
      </c>
      <c r="O3964" s="12" t="str">
        <f>IF(N3964&lt;I3964,$U$1," ")</f>
        <v xml:space="preserve"> </v>
      </c>
      <c r="P3964" s="12" t="str">
        <f>IFERROR((O3964+30)," ")</f>
        <v xml:space="preserve"> </v>
      </c>
      <c r="Q3964" s="2">
        <f ca="1">IF(O3964=$U$1,N3964,"0")*1.22</f>
        <v>0</v>
      </c>
    </row>
    <row r="3965" spans="1:17" x14ac:dyDescent="0.25">
      <c r="A3965" t="s">
        <v>3585</v>
      </c>
      <c r="B3965" t="s">
        <v>3584</v>
      </c>
      <c r="C3965">
        <v>9965</v>
      </c>
      <c r="D3965">
        <v>5.07</v>
      </c>
      <c r="E3965">
        <f>IFERROR(VLOOKUP(Table_ExternalData_15[[#This Row],[Id]],Rabati!B:C,2,0),0)</f>
        <v>30</v>
      </c>
      <c r="F3965">
        <v>398</v>
      </c>
      <c r="G3965" t="str">
        <f>VLOOKUP(Table_ExternalData_15[[#This Row],[Id]],'Blagovna izdelek'!A:C,3,0)</f>
        <v>Digitus</v>
      </c>
      <c r="H3965">
        <f>Table_ExternalData_15[[#This Row],[Rabat]]*0.2</f>
        <v>6</v>
      </c>
      <c r="I3965" s="2">
        <f>Table_ExternalData_15[[#This Row],[Price]]-(Table_ExternalData_15[[#This Row],[Price]]*Table_ExternalData_15[[#This Row],[BB rabat]])/100</f>
        <v>4.7658000000000005</v>
      </c>
      <c r="J3965" s="2">
        <f>Table_ExternalData_15[[#This Row],[BB cena]]*Table_ExternalData_15[[#Headers],[1,22]]</f>
        <v>5.8142760000000004</v>
      </c>
      <c r="K3965" s="2">
        <f>Table_ExternalData_15[[#This Row],[Price]]*Table_ExternalData_15[[#Headers],[1,22]]</f>
        <v>6.1854000000000005</v>
      </c>
      <c r="L3965" s="7">
        <f>IF(G3965="White Shark",E3965*0.5,IF(G3965="Sbox",E3965*0.5,IF(G3965="Tenda",E3965*0.5,E3965*0.2)))/100</f>
        <v>0.06</v>
      </c>
      <c r="M3965" s="2">
        <f>Table_ExternalData_15[[#This Row],[Price]]-Table_ExternalData_15[[#This Row],[Price]]*Table_ExternalData_15[[#This Row],[extra popust]]</f>
        <v>4.7658000000000005</v>
      </c>
      <c r="N3965" s="2">
        <f>IF(M3965&lt;I3965,M3965,I3965)</f>
        <v>4.7658000000000005</v>
      </c>
      <c r="O3965" s="12" t="str">
        <f>IF(N3965&lt;I3965,$U$1," ")</f>
        <v xml:space="preserve"> </v>
      </c>
      <c r="P3965" s="12" t="str">
        <f>IFERROR((O3965+30)," ")</f>
        <v xml:space="preserve"> </v>
      </c>
      <c r="Q3965" s="2">
        <f ca="1">IF(O3965=$U$1,N3965,"0")*1.22</f>
        <v>0</v>
      </c>
    </row>
    <row r="3966" spans="1:17" x14ac:dyDescent="0.25">
      <c r="A3966" t="s">
        <v>3601</v>
      </c>
      <c r="B3966" t="s">
        <v>3600</v>
      </c>
      <c r="C3966">
        <v>9973</v>
      </c>
      <c r="D3966">
        <v>6.5</v>
      </c>
      <c r="E3966">
        <f>IFERROR(VLOOKUP(Table_ExternalData_15[[#This Row],[Id]],Rabati!B:C,2,0),0)</f>
        <v>30</v>
      </c>
      <c r="F3966">
        <v>125</v>
      </c>
      <c r="G3966" t="str">
        <f>VLOOKUP(Table_ExternalData_15[[#This Row],[Id]],'Blagovna izdelek'!A:C,3,0)</f>
        <v>Digitus</v>
      </c>
      <c r="H3966">
        <f>Table_ExternalData_15[[#This Row],[Rabat]]*0.2</f>
        <v>6</v>
      </c>
      <c r="I3966" s="2">
        <f>Table_ExternalData_15[[#This Row],[Price]]-(Table_ExternalData_15[[#This Row],[Price]]*Table_ExternalData_15[[#This Row],[BB rabat]])/100</f>
        <v>6.11</v>
      </c>
      <c r="J3966" s="2">
        <f>Table_ExternalData_15[[#This Row],[BB cena]]*Table_ExternalData_15[[#Headers],[1,22]]</f>
        <v>7.4542000000000002</v>
      </c>
      <c r="K3966" s="2">
        <f>Table_ExternalData_15[[#This Row],[Price]]*Table_ExternalData_15[[#Headers],[1,22]]</f>
        <v>7.93</v>
      </c>
      <c r="L3966" s="7">
        <f>IF(G3966="White Shark",E3966*0.5,IF(G3966="Sbox",E3966*0.5,IF(G3966="Tenda",E3966*0.5,E3966*0.2)))/100</f>
        <v>0.06</v>
      </c>
      <c r="M3966" s="2">
        <f>Table_ExternalData_15[[#This Row],[Price]]-Table_ExternalData_15[[#This Row],[Price]]*Table_ExternalData_15[[#This Row],[extra popust]]</f>
        <v>6.11</v>
      </c>
      <c r="N3966" s="2">
        <f>IF(M3966&lt;I3966,M3966,I3966)</f>
        <v>6.11</v>
      </c>
      <c r="O3966" s="12" t="str">
        <f>IF(N3966&lt;I3966,$U$1," ")</f>
        <v xml:space="preserve"> </v>
      </c>
      <c r="P3966" s="12" t="str">
        <f>IFERROR((O3966+30)," ")</f>
        <v xml:space="preserve"> </v>
      </c>
      <c r="Q3966" s="2">
        <f ca="1">IF(O3966=$U$1,N3966,"0")*1.22</f>
        <v>0</v>
      </c>
    </row>
    <row r="3967" spans="1:17" x14ac:dyDescent="0.25">
      <c r="A3967" t="s">
        <v>3603</v>
      </c>
      <c r="B3967" t="s">
        <v>3602</v>
      </c>
      <c r="C3967">
        <v>9974</v>
      </c>
      <c r="D3967">
        <v>7.25</v>
      </c>
      <c r="E3967">
        <f>IFERROR(VLOOKUP(Table_ExternalData_15[[#This Row],[Id]],Rabati!B:C,2,0),0)</f>
        <v>30</v>
      </c>
      <c r="F3967">
        <v>199</v>
      </c>
      <c r="G3967" t="str">
        <f>VLOOKUP(Table_ExternalData_15[[#This Row],[Id]],'Blagovna izdelek'!A:C,3,0)</f>
        <v>Digitus</v>
      </c>
      <c r="H3967">
        <f>Table_ExternalData_15[[#This Row],[Rabat]]*0.2</f>
        <v>6</v>
      </c>
      <c r="I3967" s="2">
        <f>Table_ExternalData_15[[#This Row],[Price]]-(Table_ExternalData_15[[#This Row],[Price]]*Table_ExternalData_15[[#This Row],[BB rabat]])/100</f>
        <v>6.8150000000000004</v>
      </c>
      <c r="J3967" s="2">
        <f>Table_ExternalData_15[[#This Row],[BB cena]]*Table_ExternalData_15[[#Headers],[1,22]]</f>
        <v>8.3143000000000011</v>
      </c>
      <c r="K3967" s="2">
        <f>Table_ExternalData_15[[#This Row],[Price]]*Table_ExternalData_15[[#Headers],[1,22]]</f>
        <v>8.8450000000000006</v>
      </c>
      <c r="L3967" s="7">
        <f>IF(G3967="White Shark",E3967*0.5,IF(G3967="Sbox",E3967*0.5,IF(G3967="Tenda",E3967*0.5,E3967*0.2)))/100</f>
        <v>0.06</v>
      </c>
      <c r="M3967" s="2">
        <f>Table_ExternalData_15[[#This Row],[Price]]-Table_ExternalData_15[[#This Row],[Price]]*Table_ExternalData_15[[#This Row],[extra popust]]</f>
        <v>6.8150000000000004</v>
      </c>
      <c r="N3967" s="2">
        <f>IF(M3967&lt;I3967,M3967,I3967)</f>
        <v>6.8150000000000004</v>
      </c>
      <c r="O3967" s="12" t="str">
        <f>IF(N3967&lt;I3967,$U$1," ")</f>
        <v xml:space="preserve"> </v>
      </c>
      <c r="P3967" s="12" t="str">
        <f>IFERROR((O3967+30)," ")</f>
        <v xml:space="preserve"> </v>
      </c>
      <c r="Q3967" s="2">
        <f ca="1">IF(O3967=$U$1,N3967,"0")*1.22</f>
        <v>0</v>
      </c>
    </row>
    <row r="3968" spans="1:17" x14ac:dyDescent="0.25">
      <c r="A3968" t="s">
        <v>3609</v>
      </c>
      <c r="B3968" t="s">
        <v>3608</v>
      </c>
      <c r="C3968">
        <v>9977</v>
      </c>
      <c r="D3968">
        <v>7.25</v>
      </c>
      <c r="E3968">
        <f>IFERROR(VLOOKUP(Table_ExternalData_15[[#This Row],[Id]],Rabati!B:C,2,0),0)</f>
        <v>30</v>
      </c>
      <c r="F3968">
        <v>181</v>
      </c>
      <c r="G3968" t="str">
        <f>VLOOKUP(Table_ExternalData_15[[#This Row],[Id]],'Blagovna izdelek'!A:C,3,0)</f>
        <v>Digitus</v>
      </c>
      <c r="H3968">
        <f>Table_ExternalData_15[[#This Row],[Rabat]]*0.2</f>
        <v>6</v>
      </c>
      <c r="I3968" s="2">
        <f>Table_ExternalData_15[[#This Row],[Price]]-(Table_ExternalData_15[[#This Row],[Price]]*Table_ExternalData_15[[#This Row],[BB rabat]])/100</f>
        <v>6.8150000000000004</v>
      </c>
      <c r="J3968" s="2">
        <f>Table_ExternalData_15[[#This Row],[BB cena]]*Table_ExternalData_15[[#Headers],[1,22]]</f>
        <v>8.3143000000000011</v>
      </c>
      <c r="K3968" s="2">
        <f>Table_ExternalData_15[[#This Row],[Price]]*Table_ExternalData_15[[#Headers],[1,22]]</f>
        <v>8.8450000000000006</v>
      </c>
      <c r="L3968" s="7">
        <f>IF(G3968="White Shark",E3968*0.5,IF(G3968="Sbox",E3968*0.5,IF(G3968="Tenda",E3968*0.5,E3968*0.2)))/100</f>
        <v>0.06</v>
      </c>
      <c r="M3968" s="2">
        <f>Table_ExternalData_15[[#This Row],[Price]]-Table_ExternalData_15[[#This Row],[Price]]*Table_ExternalData_15[[#This Row],[extra popust]]</f>
        <v>6.8150000000000004</v>
      </c>
      <c r="N3968" s="2">
        <f>IF(M3968&lt;I3968,M3968,I3968)</f>
        <v>6.8150000000000004</v>
      </c>
      <c r="O3968" s="12" t="str">
        <f>IF(N3968&lt;I3968,$U$1," ")</f>
        <v xml:space="preserve"> </v>
      </c>
      <c r="P3968" s="12" t="str">
        <f>IFERROR((O3968+30)," ")</f>
        <v xml:space="preserve"> </v>
      </c>
      <c r="Q3968" s="2">
        <f ca="1">IF(O3968=$U$1,N3968,"0")*1.22</f>
        <v>0</v>
      </c>
    </row>
    <row r="3969" spans="1:17" x14ac:dyDescent="0.25">
      <c r="A3969" t="s">
        <v>3611</v>
      </c>
      <c r="B3969" t="s">
        <v>3610</v>
      </c>
      <c r="C3969">
        <v>9978</v>
      </c>
      <c r="D3969">
        <v>7.25</v>
      </c>
      <c r="E3969">
        <f>IFERROR(VLOOKUP(Table_ExternalData_15[[#This Row],[Id]],Rabati!B:C,2,0),0)</f>
        <v>30</v>
      </c>
      <c r="F3969">
        <v>95</v>
      </c>
      <c r="G3969" t="str">
        <f>VLOOKUP(Table_ExternalData_15[[#This Row],[Id]],'Blagovna izdelek'!A:C,3,0)</f>
        <v>Digitus</v>
      </c>
      <c r="H3969">
        <f>Table_ExternalData_15[[#This Row],[Rabat]]*0.2</f>
        <v>6</v>
      </c>
      <c r="I3969" s="2">
        <f>Table_ExternalData_15[[#This Row],[Price]]-(Table_ExternalData_15[[#This Row],[Price]]*Table_ExternalData_15[[#This Row],[BB rabat]])/100</f>
        <v>6.8150000000000004</v>
      </c>
      <c r="J3969" s="2">
        <f>Table_ExternalData_15[[#This Row],[BB cena]]*Table_ExternalData_15[[#Headers],[1,22]]</f>
        <v>8.3143000000000011</v>
      </c>
      <c r="K3969" s="2">
        <f>Table_ExternalData_15[[#This Row],[Price]]*Table_ExternalData_15[[#Headers],[1,22]]</f>
        <v>8.8450000000000006</v>
      </c>
      <c r="L3969" s="7">
        <f>IF(G3969="White Shark",E3969*0.5,IF(G3969="Sbox",E3969*0.5,IF(G3969="Tenda",E3969*0.5,E3969*0.2)))/100</f>
        <v>0.06</v>
      </c>
      <c r="M3969" s="2">
        <f>Table_ExternalData_15[[#This Row],[Price]]-Table_ExternalData_15[[#This Row],[Price]]*Table_ExternalData_15[[#This Row],[extra popust]]</f>
        <v>6.8150000000000004</v>
      </c>
      <c r="N3969" s="2">
        <f>IF(M3969&lt;I3969,M3969,I3969)</f>
        <v>6.8150000000000004</v>
      </c>
      <c r="O3969" s="12" t="str">
        <f>IF(N3969&lt;I3969,$U$1," ")</f>
        <v xml:space="preserve"> </v>
      </c>
      <c r="P3969" s="12" t="str">
        <f>IFERROR((O3969+30)," ")</f>
        <v xml:space="preserve"> </v>
      </c>
      <c r="Q3969" s="2">
        <f ca="1">IF(O3969=$U$1,N3969,"0")*1.22</f>
        <v>0</v>
      </c>
    </row>
    <row r="3970" spans="1:17" x14ac:dyDescent="0.25">
      <c r="A3970" t="s">
        <v>3613</v>
      </c>
      <c r="B3970" t="s">
        <v>3612</v>
      </c>
      <c r="C3970">
        <v>9979</v>
      </c>
      <c r="D3970">
        <v>7.25</v>
      </c>
      <c r="E3970">
        <f>IFERROR(VLOOKUP(Table_ExternalData_15[[#This Row],[Id]],Rabati!B:C,2,0),0)</f>
        <v>30</v>
      </c>
      <c r="F3970">
        <v>110</v>
      </c>
      <c r="G3970" t="str">
        <f>VLOOKUP(Table_ExternalData_15[[#This Row],[Id]],'Blagovna izdelek'!A:C,3,0)</f>
        <v>Digitus</v>
      </c>
      <c r="H3970">
        <f>Table_ExternalData_15[[#This Row],[Rabat]]*0.2</f>
        <v>6</v>
      </c>
      <c r="I3970" s="2">
        <f>Table_ExternalData_15[[#This Row],[Price]]-(Table_ExternalData_15[[#This Row],[Price]]*Table_ExternalData_15[[#This Row],[BB rabat]])/100</f>
        <v>6.8150000000000004</v>
      </c>
      <c r="J3970" s="2">
        <f>Table_ExternalData_15[[#This Row],[BB cena]]*Table_ExternalData_15[[#Headers],[1,22]]</f>
        <v>8.3143000000000011</v>
      </c>
      <c r="K3970" s="2">
        <f>Table_ExternalData_15[[#This Row],[Price]]*Table_ExternalData_15[[#Headers],[1,22]]</f>
        <v>8.8450000000000006</v>
      </c>
      <c r="L3970" s="7">
        <f>IF(G3970="White Shark",E3970*0.5,IF(G3970="Sbox",E3970*0.5,IF(G3970="Tenda",E3970*0.5,E3970*0.2)))/100</f>
        <v>0.06</v>
      </c>
      <c r="M3970" s="2">
        <f>Table_ExternalData_15[[#This Row],[Price]]-Table_ExternalData_15[[#This Row],[Price]]*Table_ExternalData_15[[#This Row],[extra popust]]</f>
        <v>6.8150000000000004</v>
      </c>
      <c r="N3970" s="2">
        <f>IF(M3970&lt;I3970,M3970,I3970)</f>
        <v>6.8150000000000004</v>
      </c>
      <c r="O3970" s="12" t="str">
        <f>IF(N3970&lt;I3970,$U$1," ")</f>
        <v xml:space="preserve"> </v>
      </c>
      <c r="P3970" s="12" t="str">
        <f>IFERROR((O3970+30)," ")</f>
        <v xml:space="preserve"> </v>
      </c>
      <c r="Q3970" s="2">
        <f ca="1">IF(O3970=$U$1,N3970,"0")*1.22</f>
        <v>0</v>
      </c>
    </row>
    <row r="3971" spans="1:17" x14ac:dyDescent="0.25">
      <c r="A3971" t="s">
        <v>3615</v>
      </c>
      <c r="B3971" t="s">
        <v>3614</v>
      </c>
      <c r="C3971">
        <v>9980</v>
      </c>
      <c r="D3971">
        <v>7.25</v>
      </c>
      <c r="E3971">
        <f>IFERROR(VLOOKUP(Table_ExternalData_15[[#This Row],[Id]],Rabati!B:C,2,0),0)</f>
        <v>30</v>
      </c>
      <c r="F3971">
        <v>91</v>
      </c>
      <c r="G3971" t="str">
        <f>VLOOKUP(Table_ExternalData_15[[#This Row],[Id]],'Blagovna izdelek'!A:C,3,0)</f>
        <v>Digitus</v>
      </c>
      <c r="H3971">
        <f>Table_ExternalData_15[[#This Row],[Rabat]]*0.2</f>
        <v>6</v>
      </c>
      <c r="I3971" s="2">
        <f>Table_ExternalData_15[[#This Row],[Price]]-(Table_ExternalData_15[[#This Row],[Price]]*Table_ExternalData_15[[#This Row],[BB rabat]])/100</f>
        <v>6.8150000000000004</v>
      </c>
      <c r="J3971" s="2">
        <f>Table_ExternalData_15[[#This Row],[BB cena]]*Table_ExternalData_15[[#Headers],[1,22]]</f>
        <v>8.3143000000000011</v>
      </c>
      <c r="K3971" s="2">
        <f>Table_ExternalData_15[[#This Row],[Price]]*Table_ExternalData_15[[#Headers],[1,22]]</f>
        <v>8.8450000000000006</v>
      </c>
      <c r="L3971" s="7">
        <f>IF(G3971="White Shark",E3971*0.5,IF(G3971="Sbox",E3971*0.5,IF(G3971="Tenda",E3971*0.5,E3971*0.2)))/100</f>
        <v>0.06</v>
      </c>
      <c r="M3971" s="2">
        <f>Table_ExternalData_15[[#This Row],[Price]]-Table_ExternalData_15[[#This Row],[Price]]*Table_ExternalData_15[[#This Row],[extra popust]]</f>
        <v>6.8150000000000004</v>
      </c>
      <c r="N3971" s="2">
        <f>IF(M3971&lt;I3971,M3971,I3971)</f>
        <v>6.8150000000000004</v>
      </c>
      <c r="O3971" s="12" t="str">
        <f>IF(N3971&lt;I3971,$U$1," ")</f>
        <v xml:space="preserve"> </v>
      </c>
      <c r="P3971" s="12" t="str">
        <f>IFERROR((O3971+30)," ")</f>
        <v xml:space="preserve"> </v>
      </c>
      <c r="Q3971" s="2">
        <f ca="1">IF(O3971=$U$1,N3971,"0")*1.22</f>
        <v>0</v>
      </c>
    </row>
    <row r="3972" spans="1:17" x14ac:dyDescent="0.25">
      <c r="A3972" t="s">
        <v>3617</v>
      </c>
      <c r="B3972" t="s">
        <v>3616</v>
      </c>
      <c r="C3972">
        <v>9981</v>
      </c>
      <c r="D3972">
        <v>7.25</v>
      </c>
      <c r="E3972">
        <f>IFERROR(VLOOKUP(Table_ExternalData_15[[#This Row],[Id]],Rabati!B:C,2,0),0)</f>
        <v>30</v>
      </c>
      <c r="F3972">
        <v>80</v>
      </c>
      <c r="G3972" t="str">
        <f>VLOOKUP(Table_ExternalData_15[[#This Row],[Id]],'Blagovna izdelek'!A:C,3,0)</f>
        <v>Digitus</v>
      </c>
      <c r="H3972">
        <f>Table_ExternalData_15[[#This Row],[Rabat]]*0.2</f>
        <v>6</v>
      </c>
      <c r="I3972" s="2">
        <f>Table_ExternalData_15[[#This Row],[Price]]-(Table_ExternalData_15[[#This Row],[Price]]*Table_ExternalData_15[[#This Row],[BB rabat]])/100</f>
        <v>6.8150000000000004</v>
      </c>
      <c r="J3972" s="2">
        <f>Table_ExternalData_15[[#This Row],[BB cena]]*Table_ExternalData_15[[#Headers],[1,22]]</f>
        <v>8.3143000000000011</v>
      </c>
      <c r="K3972" s="2">
        <f>Table_ExternalData_15[[#This Row],[Price]]*Table_ExternalData_15[[#Headers],[1,22]]</f>
        <v>8.8450000000000006</v>
      </c>
      <c r="L3972" s="7">
        <f>IF(G3972="White Shark",E3972*0.5,IF(G3972="Sbox",E3972*0.5,IF(G3972="Tenda",E3972*0.5,E3972*0.2)))/100</f>
        <v>0.06</v>
      </c>
      <c r="M3972" s="2">
        <f>Table_ExternalData_15[[#This Row],[Price]]-Table_ExternalData_15[[#This Row],[Price]]*Table_ExternalData_15[[#This Row],[extra popust]]</f>
        <v>6.8150000000000004</v>
      </c>
      <c r="N3972" s="2">
        <f>IF(M3972&lt;I3972,M3972,I3972)</f>
        <v>6.8150000000000004</v>
      </c>
      <c r="O3972" s="12" t="str">
        <f>IF(N3972&lt;I3972,$U$1," ")</f>
        <v xml:space="preserve"> </v>
      </c>
      <c r="P3972" s="12" t="str">
        <f>IFERROR((O3972+30)," ")</f>
        <v xml:space="preserve"> </v>
      </c>
      <c r="Q3972" s="2">
        <f ca="1">IF(O3972=$U$1,N3972,"0")*1.22</f>
        <v>0</v>
      </c>
    </row>
    <row r="3973" spans="1:17" x14ac:dyDescent="0.25">
      <c r="A3973" t="s">
        <v>3619</v>
      </c>
      <c r="B3973" t="s">
        <v>3618</v>
      </c>
      <c r="C3973">
        <v>9982</v>
      </c>
      <c r="D3973">
        <v>7.25</v>
      </c>
      <c r="E3973">
        <f>IFERROR(VLOOKUP(Table_ExternalData_15[[#This Row],[Id]],Rabati!B:C,2,0),0)</f>
        <v>30</v>
      </c>
      <c r="F3973">
        <v>135</v>
      </c>
      <c r="G3973" t="str">
        <f>VLOOKUP(Table_ExternalData_15[[#This Row],[Id]],'Blagovna izdelek'!A:C,3,0)</f>
        <v>Digitus</v>
      </c>
      <c r="H3973">
        <f>Table_ExternalData_15[[#This Row],[Rabat]]*0.2</f>
        <v>6</v>
      </c>
      <c r="I3973" s="2">
        <f>Table_ExternalData_15[[#This Row],[Price]]-(Table_ExternalData_15[[#This Row],[Price]]*Table_ExternalData_15[[#This Row],[BB rabat]])/100</f>
        <v>6.8150000000000004</v>
      </c>
      <c r="J3973" s="2">
        <f>Table_ExternalData_15[[#This Row],[BB cena]]*Table_ExternalData_15[[#Headers],[1,22]]</f>
        <v>8.3143000000000011</v>
      </c>
      <c r="K3973" s="2">
        <f>Table_ExternalData_15[[#This Row],[Price]]*Table_ExternalData_15[[#Headers],[1,22]]</f>
        <v>8.8450000000000006</v>
      </c>
      <c r="L3973" s="7">
        <f>IF(G3973="White Shark",E3973*0.5,IF(G3973="Sbox",E3973*0.5,IF(G3973="Tenda",E3973*0.5,E3973*0.2)))/100</f>
        <v>0.06</v>
      </c>
      <c r="M3973" s="2">
        <f>Table_ExternalData_15[[#This Row],[Price]]-Table_ExternalData_15[[#This Row],[Price]]*Table_ExternalData_15[[#This Row],[extra popust]]</f>
        <v>6.8150000000000004</v>
      </c>
      <c r="N3973" s="2">
        <f>IF(M3973&lt;I3973,M3973,I3973)</f>
        <v>6.8150000000000004</v>
      </c>
      <c r="O3973" s="12" t="str">
        <f>IF(N3973&lt;I3973,$U$1," ")</f>
        <v xml:space="preserve"> </v>
      </c>
      <c r="P3973" s="12" t="str">
        <f>IFERROR((O3973+30)," ")</f>
        <v xml:space="preserve"> </v>
      </c>
      <c r="Q3973" s="2">
        <f ca="1">IF(O3973=$U$1,N3973,"0")*1.22</f>
        <v>0</v>
      </c>
    </row>
    <row r="3974" spans="1:17" x14ac:dyDescent="0.25">
      <c r="A3974" t="s">
        <v>3621</v>
      </c>
      <c r="B3974" t="s">
        <v>3620</v>
      </c>
      <c r="C3974">
        <v>9983</v>
      </c>
      <c r="D3974">
        <v>10.65</v>
      </c>
      <c r="E3974">
        <f>IFERROR(VLOOKUP(Table_ExternalData_15[[#This Row],[Id]],Rabati!B:C,2,0),0)</f>
        <v>30</v>
      </c>
      <c r="F3974">
        <v>74</v>
      </c>
      <c r="G3974" t="str">
        <f>VLOOKUP(Table_ExternalData_15[[#This Row],[Id]],'Blagovna izdelek'!A:C,3,0)</f>
        <v>Digitus</v>
      </c>
      <c r="H3974">
        <f>Table_ExternalData_15[[#This Row],[Rabat]]*0.2</f>
        <v>6</v>
      </c>
      <c r="I3974" s="2">
        <f>Table_ExternalData_15[[#This Row],[Price]]-(Table_ExternalData_15[[#This Row],[Price]]*Table_ExternalData_15[[#This Row],[BB rabat]])/100</f>
        <v>10.011000000000001</v>
      </c>
      <c r="J3974" s="2">
        <f>Table_ExternalData_15[[#This Row],[BB cena]]*Table_ExternalData_15[[#Headers],[1,22]]</f>
        <v>12.213420000000001</v>
      </c>
      <c r="K3974" s="2">
        <f>Table_ExternalData_15[[#This Row],[Price]]*Table_ExternalData_15[[#Headers],[1,22]]</f>
        <v>12.993</v>
      </c>
      <c r="L3974" s="7">
        <f>IF(G3974="White Shark",E3974*0.5,IF(G3974="Sbox",E3974*0.5,IF(G3974="Tenda",E3974*0.5,E3974*0.2)))/100</f>
        <v>0.06</v>
      </c>
      <c r="M3974" s="2">
        <f>Table_ExternalData_15[[#This Row],[Price]]-Table_ExternalData_15[[#This Row],[Price]]*Table_ExternalData_15[[#This Row],[extra popust]]</f>
        <v>10.011000000000001</v>
      </c>
      <c r="N3974" s="2">
        <f>IF(M3974&lt;I3974,M3974,I3974)</f>
        <v>10.011000000000001</v>
      </c>
      <c r="O3974" s="12" t="str">
        <f>IF(N3974&lt;I3974,$U$1," ")</f>
        <v xml:space="preserve"> </v>
      </c>
      <c r="P3974" s="12" t="str">
        <f>IFERROR((O3974+30)," ")</f>
        <v xml:space="preserve"> </v>
      </c>
      <c r="Q3974" s="2">
        <f ca="1">IF(O3974=$U$1,N3974,"0")*1.22</f>
        <v>0</v>
      </c>
    </row>
    <row r="3975" spans="1:17" x14ac:dyDescent="0.25">
      <c r="A3975" t="s">
        <v>3629</v>
      </c>
      <c r="B3975" t="s">
        <v>3628</v>
      </c>
      <c r="C3975">
        <v>9990</v>
      </c>
      <c r="D3975">
        <v>17.66</v>
      </c>
      <c r="E3975">
        <f>IFERROR(VLOOKUP(Table_ExternalData_15[[#This Row],[Id]],Rabati!B:C,2,0),0)</f>
        <v>30</v>
      </c>
      <c r="F3975">
        <v>159</v>
      </c>
      <c r="G3975" t="str">
        <f>VLOOKUP(Table_ExternalData_15[[#This Row],[Id]],'Blagovna izdelek'!A:C,3,0)</f>
        <v>Digitus</v>
      </c>
      <c r="H3975">
        <f>Table_ExternalData_15[[#This Row],[Rabat]]*0.2</f>
        <v>6</v>
      </c>
      <c r="I3975" s="2">
        <f>Table_ExternalData_15[[#This Row],[Price]]-(Table_ExternalData_15[[#This Row],[Price]]*Table_ExternalData_15[[#This Row],[BB rabat]])/100</f>
        <v>16.6004</v>
      </c>
      <c r="J3975" s="2">
        <f>Table_ExternalData_15[[#This Row],[BB cena]]*Table_ExternalData_15[[#Headers],[1,22]]</f>
        <v>20.252488</v>
      </c>
      <c r="K3975" s="2">
        <f>Table_ExternalData_15[[#This Row],[Price]]*Table_ExternalData_15[[#Headers],[1,22]]</f>
        <v>21.545200000000001</v>
      </c>
      <c r="L3975" s="7">
        <f>IF(G3975="White Shark",E3975*0.5,IF(G3975="Sbox",E3975*0.5,IF(G3975="Tenda",E3975*0.5,E3975*0.2)))/100</f>
        <v>0.06</v>
      </c>
      <c r="M3975" s="2">
        <f>Table_ExternalData_15[[#This Row],[Price]]-Table_ExternalData_15[[#This Row],[Price]]*Table_ExternalData_15[[#This Row],[extra popust]]</f>
        <v>16.6004</v>
      </c>
      <c r="N3975" s="2">
        <f>IF(M3975&lt;I3975,M3975,I3975)</f>
        <v>16.6004</v>
      </c>
      <c r="O3975" s="12" t="str">
        <f>IF(N3975&lt;I3975,$U$1," ")</f>
        <v xml:space="preserve"> </v>
      </c>
      <c r="P3975" s="12" t="str">
        <f>IFERROR((O3975+30)," ")</f>
        <v xml:space="preserve"> </v>
      </c>
      <c r="Q3975" s="2">
        <f ca="1">IF(O3975=$U$1,N3975,"0")*1.22</f>
        <v>0</v>
      </c>
    </row>
    <row r="3976" spans="1:17" x14ac:dyDescent="0.25">
      <c r="A3976" t="s">
        <v>3631</v>
      </c>
      <c r="B3976" t="s">
        <v>3630</v>
      </c>
      <c r="C3976">
        <v>9991</v>
      </c>
      <c r="D3976">
        <v>18.170000000000002</v>
      </c>
      <c r="E3976">
        <f>IFERROR(VLOOKUP(Table_ExternalData_15[[#This Row],[Id]],Rabati!B:C,2,0),0)</f>
        <v>30</v>
      </c>
      <c r="F3976">
        <v>50</v>
      </c>
      <c r="G3976" t="str">
        <f>VLOOKUP(Table_ExternalData_15[[#This Row],[Id]],'Blagovna izdelek'!A:C,3,0)</f>
        <v>Digitus</v>
      </c>
      <c r="H3976">
        <f>Table_ExternalData_15[[#This Row],[Rabat]]*0.2</f>
        <v>6</v>
      </c>
      <c r="I3976" s="2">
        <f>Table_ExternalData_15[[#This Row],[Price]]-(Table_ExternalData_15[[#This Row],[Price]]*Table_ExternalData_15[[#This Row],[BB rabat]])/100</f>
        <v>17.079800000000002</v>
      </c>
      <c r="J3976" s="2">
        <f>Table_ExternalData_15[[#This Row],[BB cena]]*Table_ExternalData_15[[#Headers],[1,22]]</f>
        <v>20.837356000000003</v>
      </c>
      <c r="K3976" s="2">
        <f>Table_ExternalData_15[[#This Row],[Price]]*Table_ExternalData_15[[#Headers],[1,22]]</f>
        <v>22.167400000000001</v>
      </c>
      <c r="L3976" s="7">
        <f>IF(G3976="White Shark",E3976*0.5,IF(G3976="Sbox",E3976*0.5,IF(G3976="Tenda",E3976*0.5,E3976*0.2)))/100</f>
        <v>0.06</v>
      </c>
      <c r="M3976" s="2">
        <f>Table_ExternalData_15[[#This Row],[Price]]-Table_ExternalData_15[[#This Row],[Price]]*Table_ExternalData_15[[#This Row],[extra popust]]</f>
        <v>17.079800000000002</v>
      </c>
      <c r="N3976" s="2">
        <f>IF(M3976&lt;I3976,M3976,I3976)</f>
        <v>17.079800000000002</v>
      </c>
      <c r="O3976" s="12" t="str">
        <f>IF(N3976&lt;I3976,$U$1," ")</f>
        <v xml:space="preserve"> </v>
      </c>
      <c r="P3976" s="12" t="str">
        <f>IFERROR((O3976+30)," ")</f>
        <v xml:space="preserve"> </v>
      </c>
      <c r="Q3976" s="2">
        <f ca="1">IF(O3976=$U$1,N3976,"0")*1.22</f>
        <v>0</v>
      </c>
    </row>
    <row r="3977" spans="1:17" x14ac:dyDescent="0.25">
      <c r="A3977" t="s">
        <v>3633</v>
      </c>
      <c r="B3977" t="s">
        <v>3632</v>
      </c>
      <c r="C3977">
        <v>9994</v>
      </c>
      <c r="D3977">
        <v>24.67</v>
      </c>
      <c r="E3977">
        <f>IFERROR(VLOOKUP(Table_ExternalData_15[[#This Row],[Id]],Rabati!B:C,2,0),0)</f>
        <v>30</v>
      </c>
      <c r="F3977">
        <v>172</v>
      </c>
      <c r="G3977" t="str">
        <f>VLOOKUP(Table_ExternalData_15[[#This Row],[Id]],'Blagovna izdelek'!A:C,3,0)</f>
        <v>Digitus</v>
      </c>
      <c r="H3977">
        <f>Table_ExternalData_15[[#This Row],[Rabat]]*0.2</f>
        <v>6</v>
      </c>
      <c r="I3977" s="2">
        <f>Table_ExternalData_15[[#This Row],[Price]]-(Table_ExternalData_15[[#This Row],[Price]]*Table_ExternalData_15[[#This Row],[BB rabat]])/100</f>
        <v>23.189800000000002</v>
      </c>
      <c r="J3977" s="2">
        <f>Table_ExternalData_15[[#This Row],[BB cena]]*Table_ExternalData_15[[#Headers],[1,22]]</f>
        <v>28.291556</v>
      </c>
      <c r="K3977" s="2">
        <f>Table_ExternalData_15[[#This Row],[Price]]*Table_ExternalData_15[[#Headers],[1,22]]</f>
        <v>30.0974</v>
      </c>
      <c r="L3977" s="7">
        <f>IF(G3977="White Shark",E3977*0.5,IF(G3977="Sbox",E3977*0.5,IF(G3977="Tenda",E3977*0.5,E3977*0.2)))/100</f>
        <v>0.06</v>
      </c>
      <c r="M3977" s="2">
        <f>Table_ExternalData_15[[#This Row],[Price]]-Table_ExternalData_15[[#This Row],[Price]]*Table_ExternalData_15[[#This Row],[extra popust]]</f>
        <v>23.189800000000002</v>
      </c>
      <c r="N3977" s="2">
        <f>IF(M3977&lt;I3977,M3977,I3977)</f>
        <v>23.189800000000002</v>
      </c>
      <c r="O3977" s="12" t="str">
        <f>IF(N3977&lt;I3977,$U$1," ")</f>
        <v xml:space="preserve"> </v>
      </c>
      <c r="P3977" s="12" t="str">
        <f>IFERROR((O3977+30)," ")</f>
        <v xml:space="preserve"> </v>
      </c>
      <c r="Q3977" s="2">
        <f ca="1">IF(O3977=$U$1,N3977,"0")*1.22</f>
        <v>0</v>
      </c>
    </row>
    <row r="3978" spans="1:17" x14ac:dyDescent="0.25">
      <c r="A3978" t="s">
        <v>3711</v>
      </c>
      <c r="B3978" t="s">
        <v>10073</v>
      </c>
      <c r="C3978">
        <v>10052</v>
      </c>
      <c r="D3978">
        <v>15.95</v>
      </c>
      <c r="E3978">
        <f>IFERROR(VLOOKUP(Table_ExternalData_15[[#This Row],[Id]],Rabati!B:C,2,0),0)</f>
        <v>20</v>
      </c>
      <c r="F3978">
        <v>16</v>
      </c>
      <c r="G3978" t="str">
        <f>VLOOKUP(Table_ExternalData_15[[#This Row],[Id]],'Blagovna izdelek'!A:C,3,0)</f>
        <v>Digitus</v>
      </c>
      <c r="H3978">
        <f>Table_ExternalData_15[[#This Row],[Rabat]]*0.2</f>
        <v>4</v>
      </c>
      <c r="I3978" s="2">
        <f>Table_ExternalData_15[[#This Row],[Price]]-(Table_ExternalData_15[[#This Row],[Price]]*Table_ExternalData_15[[#This Row],[BB rabat]])/100</f>
        <v>15.311999999999999</v>
      </c>
      <c r="J3978" s="2">
        <f>Table_ExternalData_15[[#This Row],[BB cena]]*Table_ExternalData_15[[#Headers],[1,22]]</f>
        <v>18.68064</v>
      </c>
      <c r="K3978" s="2">
        <f>Table_ExternalData_15[[#This Row],[Price]]*Table_ExternalData_15[[#Headers],[1,22]]</f>
        <v>19.459</v>
      </c>
      <c r="L3978" s="7">
        <f>IF(G3978="White Shark",E3978*0.5,IF(G3978="Sbox",E3978*0.5,IF(G3978="Tenda",E3978*0.5,E3978*0.2)))/100</f>
        <v>0.04</v>
      </c>
      <c r="M3978" s="2">
        <f>Table_ExternalData_15[[#This Row],[Price]]-Table_ExternalData_15[[#This Row],[Price]]*Table_ExternalData_15[[#This Row],[extra popust]]</f>
        <v>15.311999999999999</v>
      </c>
      <c r="N3978" s="2">
        <f>IF(M3978&lt;I3978,M3978,I3978)</f>
        <v>15.311999999999999</v>
      </c>
      <c r="O3978" s="12" t="str">
        <f>IF(N3978&lt;I3978,$U$1," ")</f>
        <v xml:space="preserve"> </v>
      </c>
      <c r="P3978" s="12" t="str">
        <f>IFERROR((O3978+30)," ")</f>
        <v xml:space="preserve"> </v>
      </c>
      <c r="Q3978" s="2">
        <f ca="1">IF(O3978=$U$1,N3978,"0")*1.22</f>
        <v>0</v>
      </c>
    </row>
    <row r="3979" spans="1:17" x14ac:dyDescent="0.25">
      <c r="A3979" t="s">
        <v>3752</v>
      </c>
      <c r="B3979" t="s">
        <v>3751</v>
      </c>
      <c r="C3979">
        <v>10107</v>
      </c>
      <c r="D3979">
        <v>3.98</v>
      </c>
      <c r="E3979">
        <f>IFERROR(VLOOKUP(Table_ExternalData_15[[#This Row],[Id]],Rabati!B:C,2,0),0)</f>
        <v>25</v>
      </c>
      <c r="F3979">
        <v>2</v>
      </c>
      <c r="G3979" t="str">
        <f>VLOOKUP(Table_ExternalData_15[[#This Row],[Id]],'Blagovna izdelek'!A:C,3,0)</f>
        <v>Digitus</v>
      </c>
      <c r="H3979">
        <f>Table_ExternalData_15[[#This Row],[Rabat]]*0.2</f>
        <v>5</v>
      </c>
      <c r="I3979" s="2">
        <f>Table_ExternalData_15[[#This Row],[Price]]-(Table_ExternalData_15[[#This Row],[Price]]*Table_ExternalData_15[[#This Row],[BB rabat]])/100</f>
        <v>3.7810000000000001</v>
      </c>
      <c r="J3979" s="2">
        <f>Table_ExternalData_15[[#This Row],[BB cena]]*Table_ExternalData_15[[#Headers],[1,22]]</f>
        <v>4.6128200000000001</v>
      </c>
      <c r="K3979" s="2">
        <f>Table_ExternalData_15[[#This Row],[Price]]*Table_ExternalData_15[[#Headers],[1,22]]</f>
        <v>4.8555999999999999</v>
      </c>
      <c r="L3979" s="7">
        <f>IF(G3979="White Shark",E3979*0.5,IF(G3979="Sbox",E3979*0.5,IF(G3979="Tenda",E3979*0.5,E3979*0.2)))/100</f>
        <v>0.05</v>
      </c>
      <c r="M3979" s="2">
        <f>Table_ExternalData_15[[#This Row],[Price]]-Table_ExternalData_15[[#This Row],[Price]]*Table_ExternalData_15[[#This Row],[extra popust]]</f>
        <v>3.7810000000000001</v>
      </c>
      <c r="N3979" s="2">
        <f>IF(M3979&lt;I3979,M3979,I3979)</f>
        <v>3.7810000000000001</v>
      </c>
      <c r="O3979" s="12" t="str">
        <f>IF(N3979&lt;I3979,$U$1," ")</f>
        <v xml:space="preserve"> </v>
      </c>
      <c r="P3979" s="12" t="str">
        <f>IFERROR((O3979+30)," ")</f>
        <v xml:space="preserve"> </v>
      </c>
      <c r="Q3979" s="2">
        <f ca="1">IF(O3979=$U$1,N3979,"0")*1.22</f>
        <v>0</v>
      </c>
    </row>
    <row r="3980" spans="1:17" x14ac:dyDescent="0.25">
      <c r="A3980" t="s">
        <v>3754</v>
      </c>
      <c r="B3980" t="s">
        <v>3753</v>
      </c>
      <c r="C3980">
        <v>10108</v>
      </c>
      <c r="D3980">
        <v>2.73</v>
      </c>
      <c r="E3980">
        <f>IFERROR(VLOOKUP(Table_ExternalData_15[[#This Row],[Id]],Rabati!B:C,2,0),0)</f>
        <v>20</v>
      </c>
      <c r="F3980">
        <v>222</v>
      </c>
      <c r="G3980" t="str">
        <f>VLOOKUP(Table_ExternalData_15[[#This Row],[Id]],'Blagovna izdelek'!A:C,3,0)</f>
        <v>Digitus</v>
      </c>
      <c r="H3980">
        <f>Table_ExternalData_15[[#This Row],[Rabat]]*0.2</f>
        <v>4</v>
      </c>
      <c r="I3980" s="2">
        <f>Table_ExternalData_15[[#This Row],[Price]]-(Table_ExternalData_15[[#This Row],[Price]]*Table_ExternalData_15[[#This Row],[BB rabat]])/100</f>
        <v>2.6208</v>
      </c>
      <c r="J3980" s="2">
        <f>Table_ExternalData_15[[#This Row],[BB cena]]*Table_ExternalData_15[[#Headers],[1,22]]</f>
        <v>3.1973759999999998</v>
      </c>
      <c r="K3980" s="2">
        <f>Table_ExternalData_15[[#This Row],[Price]]*Table_ExternalData_15[[#Headers],[1,22]]</f>
        <v>3.3306</v>
      </c>
      <c r="L3980" s="7">
        <f>IF(G3980="White Shark",E3980*0.5,IF(G3980="Sbox",E3980*0.5,IF(G3980="Tenda",E3980*0.5,E3980*0.2)))/100</f>
        <v>0.04</v>
      </c>
      <c r="M3980" s="2">
        <f>Table_ExternalData_15[[#This Row],[Price]]-Table_ExternalData_15[[#This Row],[Price]]*Table_ExternalData_15[[#This Row],[extra popust]]</f>
        <v>2.6208</v>
      </c>
      <c r="N3980" s="2">
        <f>IF(M3980&lt;I3980,M3980,I3980)</f>
        <v>2.6208</v>
      </c>
      <c r="O3980" s="12" t="str">
        <f>IF(N3980&lt;I3980,$U$1," ")</f>
        <v xml:space="preserve"> </v>
      </c>
      <c r="P3980" s="12" t="str">
        <f>IFERROR((O3980+30)," ")</f>
        <v xml:space="preserve"> </v>
      </c>
      <c r="Q3980" s="2">
        <f ca="1">IF(O3980=$U$1,N3980,"0")*1.22</f>
        <v>0</v>
      </c>
    </row>
    <row r="3981" spans="1:17" x14ac:dyDescent="0.25">
      <c r="A3981" t="s">
        <v>3758</v>
      </c>
      <c r="B3981" t="s">
        <v>3757</v>
      </c>
      <c r="C3981">
        <v>10111</v>
      </c>
      <c r="D3981">
        <v>2.68</v>
      </c>
      <c r="E3981">
        <f>IFERROR(VLOOKUP(Table_ExternalData_15[[#This Row],[Id]],Rabati!B:C,2,0),0)</f>
        <v>20</v>
      </c>
      <c r="F3981">
        <v>22</v>
      </c>
      <c r="G3981" t="str">
        <f>VLOOKUP(Table_ExternalData_15[[#This Row],[Id]],'Blagovna izdelek'!A:C,3,0)</f>
        <v>Digitus</v>
      </c>
      <c r="H3981">
        <f>Table_ExternalData_15[[#This Row],[Rabat]]*0.2</f>
        <v>4</v>
      </c>
      <c r="I3981" s="2">
        <f>Table_ExternalData_15[[#This Row],[Price]]-(Table_ExternalData_15[[#This Row],[Price]]*Table_ExternalData_15[[#This Row],[BB rabat]])/100</f>
        <v>2.5728</v>
      </c>
      <c r="J3981" s="2">
        <f>Table_ExternalData_15[[#This Row],[BB cena]]*Table_ExternalData_15[[#Headers],[1,22]]</f>
        <v>3.1388159999999998</v>
      </c>
      <c r="K3981" s="2">
        <f>Table_ExternalData_15[[#This Row],[Price]]*Table_ExternalData_15[[#Headers],[1,22]]</f>
        <v>3.2696000000000001</v>
      </c>
      <c r="L3981" s="7">
        <f>IF(G3981="White Shark",E3981*0.5,IF(G3981="Sbox",E3981*0.5,IF(G3981="Tenda",E3981*0.5,E3981*0.2)))/100</f>
        <v>0.04</v>
      </c>
      <c r="M3981" s="2">
        <f>Table_ExternalData_15[[#This Row],[Price]]-Table_ExternalData_15[[#This Row],[Price]]*Table_ExternalData_15[[#This Row],[extra popust]]</f>
        <v>2.5728</v>
      </c>
      <c r="N3981" s="2">
        <f>IF(M3981&lt;I3981,M3981,I3981)</f>
        <v>2.5728</v>
      </c>
      <c r="O3981" s="12" t="str">
        <f>IF(N3981&lt;I3981,$U$1," ")</f>
        <v xml:space="preserve"> </v>
      </c>
      <c r="P3981" s="12" t="str">
        <f>IFERROR((O3981+30)," ")</f>
        <v xml:space="preserve"> </v>
      </c>
      <c r="Q3981" s="2">
        <f ca="1">IF(O3981=$U$1,N3981,"0")*1.22</f>
        <v>0</v>
      </c>
    </row>
    <row r="3982" spans="1:17" x14ac:dyDescent="0.25">
      <c r="A3982" t="s">
        <v>3762</v>
      </c>
      <c r="B3982" t="s">
        <v>3761</v>
      </c>
      <c r="C3982">
        <v>10113</v>
      </c>
      <c r="D3982">
        <v>0.92</v>
      </c>
      <c r="E3982">
        <f>IFERROR(VLOOKUP(Table_ExternalData_15[[#This Row],[Id]],Rabati!B:C,2,0),0)</f>
        <v>20</v>
      </c>
      <c r="F3982">
        <v>45</v>
      </c>
      <c r="G3982" t="str">
        <f>VLOOKUP(Table_ExternalData_15[[#This Row],[Id]],'Blagovna izdelek'!A:C,3,0)</f>
        <v>Digitus</v>
      </c>
      <c r="H3982">
        <f>Table_ExternalData_15[[#This Row],[Rabat]]*0.2</f>
        <v>4</v>
      </c>
      <c r="I3982" s="2">
        <f>Table_ExternalData_15[[#This Row],[Price]]-(Table_ExternalData_15[[#This Row],[Price]]*Table_ExternalData_15[[#This Row],[BB rabat]])/100</f>
        <v>0.88319999999999999</v>
      </c>
      <c r="J3982" s="2">
        <f>Table_ExternalData_15[[#This Row],[BB cena]]*Table_ExternalData_15[[#Headers],[1,22]]</f>
        <v>1.077504</v>
      </c>
      <c r="K3982" s="2">
        <f>Table_ExternalData_15[[#This Row],[Price]]*Table_ExternalData_15[[#Headers],[1,22]]</f>
        <v>1.1224000000000001</v>
      </c>
      <c r="L3982" s="7">
        <f>IF(G3982="White Shark",E3982*0.5,IF(G3982="Sbox",E3982*0.5,IF(G3982="Tenda",E3982*0.5,E3982*0.2)))/100</f>
        <v>0.04</v>
      </c>
      <c r="M3982" s="2">
        <f>Table_ExternalData_15[[#This Row],[Price]]-Table_ExternalData_15[[#This Row],[Price]]*Table_ExternalData_15[[#This Row],[extra popust]]</f>
        <v>0.88319999999999999</v>
      </c>
      <c r="N3982" s="2">
        <f>IF(M3982&lt;I3982,M3982,I3982)</f>
        <v>0.88319999999999999</v>
      </c>
      <c r="O3982" s="12" t="str">
        <f>IF(N3982&lt;I3982,$U$1," ")</f>
        <v xml:space="preserve"> </v>
      </c>
      <c r="P3982" s="12" t="str">
        <f>IFERROR((O3982+30)," ")</f>
        <v xml:space="preserve"> </v>
      </c>
      <c r="Q3982" s="2">
        <f ca="1">IF(O3982=$U$1,N3982,"0")*1.22</f>
        <v>0</v>
      </c>
    </row>
    <row r="3983" spans="1:17" x14ac:dyDescent="0.25">
      <c r="A3983" t="s">
        <v>3768</v>
      </c>
      <c r="B3983" t="s">
        <v>3767</v>
      </c>
      <c r="C3983">
        <v>10116</v>
      </c>
      <c r="D3983">
        <v>2.95</v>
      </c>
      <c r="E3983">
        <f>IFERROR(VLOOKUP(Table_ExternalData_15[[#This Row],[Id]],Rabati!B:C,2,0),0)</f>
        <v>20</v>
      </c>
      <c r="F3983">
        <v>5</v>
      </c>
      <c r="G3983" t="str">
        <f>VLOOKUP(Table_ExternalData_15[[#This Row],[Id]],'Blagovna izdelek'!A:C,3,0)</f>
        <v>Digitus</v>
      </c>
      <c r="H3983">
        <f>Table_ExternalData_15[[#This Row],[Rabat]]*0.2</f>
        <v>4</v>
      </c>
      <c r="I3983" s="2">
        <f>Table_ExternalData_15[[#This Row],[Price]]-(Table_ExternalData_15[[#This Row],[Price]]*Table_ExternalData_15[[#This Row],[BB rabat]])/100</f>
        <v>2.8320000000000003</v>
      </c>
      <c r="J3983" s="2">
        <f>Table_ExternalData_15[[#This Row],[BB cena]]*Table_ExternalData_15[[#Headers],[1,22]]</f>
        <v>3.4550400000000003</v>
      </c>
      <c r="K3983" s="2">
        <f>Table_ExternalData_15[[#This Row],[Price]]*Table_ExternalData_15[[#Headers],[1,22]]</f>
        <v>3.5990000000000002</v>
      </c>
      <c r="L3983" s="7">
        <f>IF(G3983="White Shark",E3983*0.5,IF(G3983="Sbox",E3983*0.5,IF(G3983="Tenda",E3983*0.5,E3983*0.2)))/100</f>
        <v>0.04</v>
      </c>
      <c r="M3983" s="2">
        <f>Table_ExternalData_15[[#This Row],[Price]]-Table_ExternalData_15[[#This Row],[Price]]*Table_ExternalData_15[[#This Row],[extra popust]]</f>
        <v>2.8320000000000003</v>
      </c>
      <c r="N3983" s="2">
        <f>IF(M3983&lt;I3983,M3983,I3983)</f>
        <v>2.8320000000000003</v>
      </c>
      <c r="O3983" s="12" t="str">
        <f>IF(N3983&lt;I3983,$U$1," ")</f>
        <v xml:space="preserve"> </v>
      </c>
      <c r="P3983" s="12" t="str">
        <f>IFERROR((O3983+30)," ")</f>
        <v xml:space="preserve"> </v>
      </c>
      <c r="Q3983" s="2">
        <f ca="1">IF(O3983=$U$1,N3983,"0")*1.22</f>
        <v>0</v>
      </c>
    </row>
    <row r="3984" spans="1:17" x14ac:dyDescent="0.25">
      <c r="A3984" t="s">
        <v>3784</v>
      </c>
      <c r="B3984" t="s">
        <v>3783</v>
      </c>
      <c r="C3984">
        <v>10128</v>
      </c>
      <c r="D3984">
        <v>12.6</v>
      </c>
      <c r="E3984">
        <f>IFERROR(VLOOKUP(Table_ExternalData_15[[#This Row],[Id]],Rabati!B:C,2,0),0)</f>
        <v>25</v>
      </c>
      <c r="F3984">
        <v>9</v>
      </c>
      <c r="G3984" t="str">
        <f>VLOOKUP(Table_ExternalData_15[[#This Row],[Id]],'Blagovna izdelek'!A:C,3,0)</f>
        <v>Digitus</v>
      </c>
      <c r="H3984">
        <f>Table_ExternalData_15[[#This Row],[Rabat]]*0.2</f>
        <v>5</v>
      </c>
      <c r="I3984" s="2">
        <f>Table_ExternalData_15[[#This Row],[Price]]-(Table_ExternalData_15[[#This Row],[Price]]*Table_ExternalData_15[[#This Row],[BB rabat]])/100</f>
        <v>11.969999999999999</v>
      </c>
      <c r="J3984" s="2">
        <f>Table_ExternalData_15[[#This Row],[BB cena]]*Table_ExternalData_15[[#Headers],[1,22]]</f>
        <v>14.603399999999999</v>
      </c>
      <c r="K3984" s="2">
        <f>Table_ExternalData_15[[#This Row],[Price]]*Table_ExternalData_15[[#Headers],[1,22]]</f>
        <v>15.372</v>
      </c>
      <c r="L3984" s="7">
        <f>IF(G3984="White Shark",E3984*0.5,IF(G3984="Sbox",E3984*0.5,IF(G3984="Tenda",E3984*0.5,E3984*0.2)))/100</f>
        <v>0.05</v>
      </c>
      <c r="M3984" s="2">
        <f>Table_ExternalData_15[[#This Row],[Price]]-Table_ExternalData_15[[#This Row],[Price]]*Table_ExternalData_15[[#This Row],[extra popust]]</f>
        <v>11.969999999999999</v>
      </c>
      <c r="N3984" s="2">
        <f>IF(M3984&lt;I3984,M3984,I3984)</f>
        <v>11.969999999999999</v>
      </c>
      <c r="O3984" s="12" t="str">
        <f>IF(N3984&lt;I3984,$U$1," ")</f>
        <v xml:space="preserve"> </v>
      </c>
      <c r="P3984" s="12" t="str">
        <f>IFERROR((O3984+30)," ")</f>
        <v xml:space="preserve"> </v>
      </c>
      <c r="Q3984" s="2">
        <f ca="1">IF(O3984=$U$1,N3984,"0")*1.22</f>
        <v>0</v>
      </c>
    </row>
    <row r="3985" spans="1:17" x14ac:dyDescent="0.25">
      <c r="A3985" t="s">
        <v>3786</v>
      </c>
      <c r="B3985" t="s">
        <v>3785</v>
      </c>
      <c r="C3985">
        <v>10130</v>
      </c>
      <c r="D3985">
        <v>12.69</v>
      </c>
      <c r="E3985">
        <f>IFERROR(VLOOKUP(Table_ExternalData_15[[#This Row],[Id]],Rabati!B:C,2,0),0)</f>
        <v>25</v>
      </c>
      <c r="F3985">
        <v>0</v>
      </c>
      <c r="G3985" t="str">
        <f>VLOOKUP(Table_ExternalData_15[[#This Row],[Id]],'Blagovna izdelek'!A:C,3,0)</f>
        <v>Digitus</v>
      </c>
      <c r="H3985">
        <f>Table_ExternalData_15[[#This Row],[Rabat]]*0.2</f>
        <v>5</v>
      </c>
      <c r="I3985" s="2">
        <f>Table_ExternalData_15[[#This Row],[Price]]-(Table_ExternalData_15[[#This Row],[Price]]*Table_ExternalData_15[[#This Row],[BB rabat]])/100</f>
        <v>12.0555</v>
      </c>
      <c r="J3985" s="2">
        <f>Table_ExternalData_15[[#This Row],[BB cena]]*Table_ExternalData_15[[#Headers],[1,22]]</f>
        <v>14.707710000000001</v>
      </c>
      <c r="K3985" s="2">
        <f>Table_ExternalData_15[[#This Row],[Price]]*Table_ExternalData_15[[#Headers],[1,22]]</f>
        <v>15.4818</v>
      </c>
      <c r="L3985" s="7">
        <f>IF(G3985="White Shark",E3985*0.5,IF(G3985="Sbox",E3985*0.5,IF(G3985="Tenda",E3985*0.5,E3985*0.2)))/100</f>
        <v>0.05</v>
      </c>
      <c r="M3985" s="2">
        <f>Table_ExternalData_15[[#This Row],[Price]]-Table_ExternalData_15[[#This Row],[Price]]*Table_ExternalData_15[[#This Row],[extra popust]]</f>
        <v>12.055499999999999</v>
      </c>
      <c r="N3985" s="2">
        <f>IF(M3985&lt;I3985,M3985,I3985)</f>
        <v>12.0555</v>
      </c>
      <c r="O3985" s="12" t="str">
        <f>IF(N3985&lt;I3985,$U$1," ")</f>
        <v xml:space="preserve"> </v>
      </c>
      <c r="P3985" s="12" t="str">
        <f>IFERROR((O3985+30)," ")</f>
        <v xml:space="preserve"> </v>
      </c>
      <c r="Q3985" s="2">
        <f ca="1">IF(O3985=$U$1,N3985,"0")*1.22</f>
        <v>0</v>
      </c>
    </row>
    <row r="3986" spans="1:17" x14ac:dyDescent="0.25">
      <c r="A3986" t="s">
        <v>3788</v>
      </c>
      <c r="B3986" t="s">
        <v>3787</v>
      </c>
      <c r="C3986">
        <v>10132</v>
      </c>
      <c r="D3986">
        <v>1.35</v>
      </c>
      <c r="E3986">
        <f>IFERROR(VLOOKUP(Table_ExternalData_15[[#This Row],[Id]],Rabati!B:C,2,0),0)</f>
        <v>25</v>
      </c>
      <c r="F3986">
        <v>37</v>
      </c>
      <c r="G3986" t="str">
        <f>VLOOKUP(Table_ExternalData_15[[#This Row],[Id]],'Blagovna izdelek'!A:C,3,0)</f>
        <v>Digitus</v>
      </c>
      <c r="H3986">
        <f>Table_ExternalData_15[[#This Row],[Rabat]]*0.2</f>
        <v>5</v>
      </c>
      <c r="I3986" s="2">
        <f>Table_ExternalData_15[[#This Row],[Price]]-(Table_ExternalData_15[[#This Row],[Price]]*Table_ExternalData_15[[#This Row],[BB rabat]])/100</f>
        <v>1.2825000000000002</v>
      </c>
      <c r="J3986" s="2">
        <f>Table_ExternalData_15[[#This Row],[BB cena]]*Table_ExternalData_15[[#Headers],[1,22]]</f>
        <v>1.5646500000000001</v>
      </c>
      <c r="K3986" s="2">
        <f>Table_ExternalData_15[[#This Row],[Price]]*Table_ExternalData_15[[#Headers],[1,22]]</f>
        <v>1.647</v>
      </c>
      <c r="L3986" s="7">
        <f>IF(G3986="White Shark",E3986*0.5,IF(G3986="Sbox",E3986*0.5,IF(G3986="Tenda",E3986*0.5,E3986*0.2)))/100</f>
        <v>0.05</v>
      </c>
      <c r="M3986" s="2">
        <f>Table_ExternalData_15[[#This Row],[Price]]-Table_ExternalData_15[[#This Row],[Price]]*Table_ExternalData_15[[#This Row],[extra popust]]</f>
        <v>1.2825000000000002</v>
      </c>
      <c r="N3986" s="2">
        <f>IF(M3986&lt;I3986,M3986,I3986)</f>
        <v>1.2825000000000002</v>
      </c>
      <c r="O3986" s="12" t="str">
        <f>IF(N3986&lt;I3986,$U$1," ")</f>
        <v xml:space="preserve"> </v>
      </c>
      <c r="P3986" s="12" t="str">
        <f>IFERROR((O3986+30)," ")</f>
        <v xml:space="preserve"> </v>
      </c>
      <c r="Q3986" s="2">
        <f ca="1">IF(O3986=$U$1,N3986,"0")*1.22</f>
        <v>0</v>
      </c>
    </row>
    <row r="3987" spans="1:17" x14ac:dyDescent="0.25">
      <c r="A3987" t="s">
        <v>3790</v>
      </c>
      <c r="B3987" t="s">
        <v>3789</v>
      </c>
      <c r="C3987">
        <v>10133</v>
      </c>
      <c r="D3987">
        <v>12.6</v>
      </c>
      <c r="E3987">
        <f>IFERROR(VLOOKUP(Table_ExternalData_15[[#This Row],[Id]],Rabati!B:C,2,0),0)</f>
        <v>25</v>
      </c>
      <c r="F3987">
        <v>4</v>
      </c>
      <c r="G3987" t="str">
        <f>VLOOKUP(Table_ExternalData_15[[#This Row],[Id]],'Blagovna izdelek'!A:C,3,0)</f>
        <v>Digitus</v>
      </c>
      <c r="H3987">
        <f>Table_ExternalData_15[[#This Row],[Rabat]]*0.2</f>
        <v>5</v>
      </c>
      <c r="I3987" s="2">
        <f>Table_ExternalData_15[[#This Row],[Price]]-(Table_ExternalData_15[[#This Row],[Price]]*Table_ExternalData_15[[#This Row],[BB rabat]])/100</f>
        <v>11.969999999999999</v>
      </c>
      <c r="J3987" s="2">
        <f>Table_ExternalData_15[[#This Row],[BB cena]]*Table_ExternalData_15[[#Headers],[1,22]]</f>
        <v>14.603399999999999</v>
      </c>
      <c r="K3987" s="2">
        <f>Table_ExternalData_15[[#This Row],[Price]]*Table_ExternalData_15[[#Headers],[1,22]]</f>
        <v>15.372</v>
      </c>
      <c r="L3987" s="7">
        <f>IF(G3987="White Shark",E3987*0.5,IF(G3987="Sbox",E3987*0.5,IF(G3987="Tenda",E3987*0.5,E3987*0.2)))/100</f>
        <v>0.05</v>
      </c>
      <c r="M3987" s="2">
        <f>Table_ExternalData_15[[#This Row],[Price]]-Table_ExternalData_15[[#This Row],[Price]]*Table_ExternalData_15[[#This Row],[extra popust]]</f>
        <v>11.969999999999999</v>
      </c>
      <c r="N3987" s="2">
        <f>IF(M3987&lt;I3987,M3987,I3987)</f>
        <v>11.969999999999999</v>
      </c>
      <c r="O3987" s="12" t="str">
        <f>IF(N3987&lt;I3987,$U$1," ")</f>
        <v xml:space="preserve"> </v>
      </c>
      <c r="P3987" s="12" t="str">
        <f>IFERROR((O3987+30)," ")</f>
        <v xml:space="preserve"> </v>
      </c>
      <c r="Q3987" s="2">
        <f ca="1">IF(O3987=$U$1,N3987,"0")*1.22</f>
        <v>0</v>
      </c>
    </row>
    <row r="3988" spans="1:17" x14ac:dyDescent="0.25">
      <c r="A3988" t="s">
        <v>3845</v>
      </c>
      <c r="B3988" t="s">
        <v>3844</v>
      </c>
      <c r="C3988">
        <v>10276</v>
      </c>
      <c r="D3988">
        <v>2.12</v>
      </c>
      <c r="E3988">
        <f>IFERROR(VLOOKUP(Table_ExternalData_15[[#This Row],[Id]],Rabati!B:C,2,0),0)</f>
        <v>30</v>
      </c>
      <c r="F3988">
        <v>0</v>
      </c>
      <c r="G3988" t="str">
        <f>VLOOKUP(Table_ExternalData_15[[#This Row],[Id]],'Blagovna izdelek'!A:C,3,0)</f>
        <v>Digitus</v>
      </c>
      <c r="H3988">
        <f>Table_ExternalData_15[[#This Row],[Rabat]]*0.2</f>
        <v>6</v>
      </c>
      <c r="I3988" s="2">
        <f>Table_ExternalData_15[[#This Row],[Price]]-(Table_ExternalData_15[[#This Row],[Price]]*Table_ExternalData_15[[#This Row],[BB rabat]])/100</f>
        <v>1.9928000000000001</v>
      </c>
      <c r="J3988" s="2">
        <f>Table_ExternalData_15[[#This Row],[BB cena]]*Table_ExternalData_15[[#Headers],[1,22]]</f>
        <v>2.431216</v>
      </c>
      <c r="K3988" s="2">
        <f>Table_ExternalData_15[[#This Row],[Price]]*Table_ExternalData_15[[#Headers],[1,22]]</f>
        <v>2.5864000000000003</v>
      </c>
      <c r="L3988" s="7">
        <f>IF(G3988="White Shark",E3988*0.5,IF(G3988="Sbox",E3988*0.5,IF(G3988="Tenda",E3988*0.5,E3988*0.2)))/100</f>
        <v>0.06</v>
      </c>
      <c r="M3988" s="2">
        <f>Table_ExternalData_15[[#This Row],[Price]]-Table_ExternalData_15[[#This Row],[Price]]*Table_ExternalData_15[[#This Row],[extra popust]]</f>
        <v>1.9928000000000001</v>
      </c>
      <c r="N3988" s="2">
        <f>IF(M3988&lt;I3988,M3988,I3988)</f>
        <v>1.9928000000000001</v>
      </c>
      <c r="O3988" s="12" t="str">
        <f>IF(N3988&lt;I3988,$U$1," ")</f>
        <v xml:space="preserve"> </v>
      </c>
      <c r="P3988" s="12" t="str">
        <f>IFERROR((O3988+30)," ")</f>
        <v xml:space="preserve"> </v>
      </c>
      <c r="Q3988" s="2">
        <f ca="1">IF(O3988=$U$1,N3988,"0")*1.22</f>
        <v>0</v>
      </c>
    </row>
    <row r="3989" spans="1:17" x14ac:dyDescent="0.25">
      <c r="A3989" t="s">
        <v>3847</v>
      </c>
      <c r="B3989" t="s">
        <v>3846</v>
      </c>
      <c r="C3989">
        <v>10277</v>
      </c>
      <c r="D3989">
        <v>26.95</v>
      </c>
      <c r="E3989">
        <f>IFERROR(VLOOKUP(Table_ExternalData_15[[#This Row],[Id]],Rabati!B:C,2,0),0)</f>
        <v>20</v>
      </c>
      <c r="F3989">
        <v>0</v>
      </c>
      <c r="G3989" t="str">
        <f>VLOOKUP(Table_ExternalData_15[[#This Row],[Id]],'Blagovna izdelek'!A:C,3,0)</f>
        <v>Digitus</v>
      </c>
      <c r="H3989">
        <f>Table_ExternalData_15[[#This Row],[Rabat]]*0.2</f>
        <v>4</v>
      </c>
      <c r="I3989" s="2">
        <f>Table_ExternalData_15[[#This Row],[Price]]-(Table_ExternalData_15[[#This Row],[Price]]*Table_ExternalData_15[[#This Row],[BB rabat]])/100</f>
        <v>25.872</v>
      </c>
      <c r="J3989" s="2">
        <f>Table_ExternalData_15[[#This Row],[BB cena]]*Table_ExternalData_15[[#Headers],[1,22]]</f>
        <v>31.563839999999999</v>
      </c>
      <c r="K3989" s="2">
        <f>Table_ExternalData_15[[#This Row],[Price]]*Table_ExternalData_15[[#Headers],[1,22]]</f>
        <v>32.878999999999998</v>
      </c>
      <c r="L3989" s="7">
        <f>IF(G3989="White Shark",E3989*0.5,IF(G3989="Sbox",E3989*0.5,IF(G3989="Tenda",E3989*0.5,E3989*0.2)))/100</f>
        <v>0.04</v>
      </c>
      <c r="M3989" s="2">
        <f>Table_ExternalData_15[[#This Row],[Price]]-Table_ExternalData_15[[#This Row],[Price]]*Table_ExternalData_15[[#This Row],[extra popust]]</f>
        <v>25.872</v>
      </c>
      <c r="N3989" s="2">
        <f>IF(M3989&lt;I3989,M3989,I3989)</f>
        <v>25.872</v>
      </c>
      <c r="O3989" s="12" t="str">
        <f>IF(N3989&lt;I3989,$U$1," ")</f>
        <v xml:space="preserve"> </v>
      </c>
      <c r="P3989" s="12" t="str">
        <f>IFERROR((O3989+30)," ")</f>
        <v xml:space="preserve"> </v>
      </c>
      <c r="Q3989" s="2">
        <f ca="1">IF(O3989=$U$1,N3989,"0")*1.22</f>
        <v>0</v>
      </c>
    </row>
    <row r="3990" spans="1:17" x14ac:dyDescent="0.25">
      <c r="A3990" t="s">
        <v>3849</v>
      </c>
      <c r="B3990" t="s">
        <v>3848</v>
      </c>
      <c r="C3990">
        <v>10278</v>
      </c>
      <c r="D3990">
        <v>109.95</v>
      </c>
      <c r="E3990">
        <f>IFERROR(VLOOKUP(Table_ExternalData_15[[#This Row],[Id]],Rabati!B:C,2,0),0)</f>
        <v>10</v>
      </c>
      <c r="F3990">
        <v>3</v>
      </c>
      <c r="G3990" t="str">
        <f>VLOOKUP(Table_ExternalData_15[[#This Row],[Id]],'Blagovna izdelek'!A:C,3,0)</f>
        <v>Digitus</v>
      </c>
      <c r="H3990">
        <f>Table_ExternalData_15[[#This Row],[Rabat]]*0.2</f>
        <v>2</v>
      </c>
      <c r="I3990" s="2">
        <f>Table_ExternalData_15[[#This Row],[Price]]-(Table_ExternalData_15[[#This Row],[Price]]*Table_ExternalData_15[[#This Row],[BB rabat]])/100</f>
        <v>107.751</v>
      </c>
      <c r="J3990" s="2">
        <f>Table_ExternalData_15[[#This Row],[BB cena]]*Table_ExternalData_15[[#Headers],[1,22]]</f>
        <v>131.45622</v>
      </c>
      <c r="K3990" s="2">
        <f>Table_ExternalData_15[[#This Row],[Price]]*Table_ExternalData_15[[#Headers],[1,22]]</f>
        <v>134.13900000000001</v>
      </c>
      <c r="L3990" s="7">
        <f>IF(G3990="White Shark",E3990*0.5,IF(G3990="Sbox",E3990*0.5,IF(G3990="Tenda",E3990*0.5,E3990*0.2)))/100</f>
        <v>0.02</v>
      </c>
      <c r="M3990" s="2">
        <f>Table_ExternalData_15[[#This Row],[Price]]-Table_ExternalData_15[[#This Row],[Price]]*Table_ExternalData_15[[#This Row],[extra popust]]</f>
        <v>107.751</v>
      </c>
      <c r="N3990" s="2">
        <f>IF(M3990&lt;I3990,M3990,I3990)</f>
        <v>107.751</v>
      </c>
      <c r="O3990" s="12" t="str">
        <f>IF(N3990&lt;I3990,$U$1," ")</f>
        <v xml:space="preserve"> </v>
      </c>
      <c r="P3990" s="12" t="str">
        <f>IFERROR((O3990+30)," ")</f>
        <v xml:space="preserve"> </v>
      </c>
      <c r="Q3990" s="2">
        <f ca="1">IF(O3990=$U$1,N3990,"0")*1.22</f>
        <v>0</v>
      </c>
    </row>
    <row r="3991" spans="1:17" x14ac:dyDescent="0.25">
      <c r="A3991" t="s">
        <v>3861</v>
      </c>
      <c r="B3991" t="s">
        <v>3860</v>
      </c>
      <c r="C3991">
        <v>10285</v>
      </c>
      <c r="D3991">
        <v>1.38</v>
      </c>
      <c r="E3991">
        <f>IFERROR(VLOOKUP(Table_ExternalData_15[[#This Row],[Id]],Rabati!B:C,2,0),0)</f>
        <v>30</v>
      </c>
      <c r="F3991">
        <v>520</v>
      </c>
      <c r="G3991" t="str">
        <f>VLOOKUP(Table_ExternalData_15[[#This Row],[Id]],'Blagovna izdelek'!A:C,3,0)</f>
        <v>Digitus</v>
      </c>
      <c r="H3991">
        <f>Table_ExternalData_15[[#This Row],[Rabat]]*0.2</f>
        <v>6</v>
      </c>
      <c r="I3991" s="2">
        <f>Table_ExternalData_15[[#This Row],[Price]]-(Table_ExternalData_15[[#This Row],[Price]]*Table_ExternalData_15[[#This Row],[BB rabat]])/100</f>
        <v>1.2971999999999999</v>
      </c>
      <c r="J3991" s="2">
        <f>Table_ExternalData_15[[#This Row],[BB cena]]*Table_ExternalData_15[[#Headers],[1,22]]</f>
        <v>1.5825839999999998</v>
      </c>
      <c r="K3991" s="2">
        <f>Table_ExternalData_15[[#This Row],[Price]]*Table_ExternalData_15[[#Headers],[1,22]]</f>
        <v>1.6835999999999998</v>
      </c>
      <c r="L3991" s="7">
        <f>IF(G3991="White Shark",E3991*0.5,IF(G3991="Sbox",E3991*0.5,IF(G3991="Tenda",E3991*0.5,E3991*0.2)))/100</f>
        <v>0.06</v>
      </c>
      <c r="M3991" s="2">
        <f>Table_ExternalData_15[[#This Row],[Price]]-Table_ExternalData_15[[#This Row],[Price]]*Table_ExternalData_15[[#This Row],[extra popust]]</f>
        <v>1.2971999999999999</v>
      </c>
      <c r="N3991" s="2">
        <f>IF(M3991&lt;I3991,M3991,I3991)</f>
        <v>1.2971999999999999</v>
      </c>
      <c r="O3991" s="12" t="str">
        <f>IF(N3991&lt;I3991,$U$1," ")</f>
        <v xml:space="preserve"> </v>
      </c>
      <c r="P3991" s="12" t="str">
        <f>IFERROR((O3991+30)," ")</f>
        <v xml:space="preserve"> </v>
      </c>
      <c r="Q3991" s="2">
        <f ca="1">IF(O3991=$U$1,N3991,"0")*1.22</f>
        <v>0</v>
      </c>
    </row>
    <row r="3992" spans="1:17" x14ac:dyDescent="0.25">
      <c r="A3992" t="s">
        <v>3863</v>
      </c>
      <c r="B3992" t="s">
        <v>3862</v>
      </c>
      <c r="C3992">
        <v>10286</v>
      </c>
      <c r="D3992">
        <v>1.38</v>
      </c>
      <c r="E3992">
        <f>IFERROR(VLOOKUP(Table_ExternalData_15[[#This Row],[Id]],Rabati!B:C,2,0),0)</f>
        <v>30</v>
      </c>
      <c r="F3992">
        <v>0</v>
      </c>
      <c r="G3992" t="str">
        <f>VLOOKUP(Table_ExternalData_15[[#This Row],[Id]],'Blagovna izdelek'!A:C,3,0)</f>
        <v>Digitus</v>
      </c>
      <c r="H3992">
        <f>Table_ExternalData_15[[#This Row],[Rabat]]*0.2</f>
        <v>6</v>
      </c>
      <c r="I3992" s="2">
        <f>Table_ExternalData_15[[#This Row],[Price]]-(Table_ExternalData_15[[#This Row],[Price]]*Table_ExternalData_15[[#This Row],[BB rabat]])/100</f>
        <v>1.2971999999999999</v>
      </c>
      <c r="J3992" s="2">
        <f>Table_ExternalData_15[[#This Row],[BB cena]]*Table_ExternalData_15[[#Headers],[1,22]]</f>
        <v>1.5825839999999998</v>
      </c>
      <c r="K3992" s="2">
        <f>Table_ExternalData_15[[#This Row],[Price]]*Table_ExternalData_15[[#Headers],[1,22]]</f>
        <v>1.6835999999999998</v>
      </c>
      <c r="L3992" s="7">
        <f>IF(G3992="White Shark",E3992*0.5,IF(G3992="Sbox",E3992*0.5,IF(G3992="Tenda",E3992*0.5,E3992*0.2)))/100</f>
        <v>0.06</v>
      </c>
      <c r="M3992" s="2">
        <f>Table_ExternalData_15[[#This Row],[Price]]-Table_ExternalData_15[[#This Row],[Price]]*Table_ExternalData_15[[#This Row],[extra popust]]</f>
        <v>1.2971999999999999</v>
      </c>
      <c r="N3992" s="2">
        <f>IF(M3992&lt;I3992,M3992,I3992)</f>
        <v>1.2971999999999999</v>
      </c>
      <c r="O3992" s="12" t="str">
        <f>IF(N3992&lt;I3992,$U$1," ")</f>
        <v xml:space="preserve"> </v>
      </c>
      <c r="P3992" s="12" t="str">
        <f>IFERROR((O3992+30)," ")</f>
        <v xml:space="preserve"> </v>
      </c>
      <c r="Q3992" s="2">
        <f ca="1">IF(O3992=$U$1,N3992,"0")*1.22</f>
        <v>0</v>
      </c>
    </row>
    <row r="3993" spans="1:17" x14ac:dyDescent="0.25">
      <c r="A3993" t="s">
        <v>3865</v>
      </c>
      <c r="B3993" t="s">
        <v>3864</v>
      </c>
      <c r="C3993">
        <v>10287</v>
      </c>
      <c r="D3993">
        <v>2.1</v>
      </c>
      <c r="E3993">
        <f>IFERROR(VLOOKUP(Table_ExternalData_15[[#This Row],[Id]],Rabati!B:C,2,0),0)</f>
        <v>30</v>
      </c>
      <c r="F3993">
        <v>226</v>
      </c>
      <c r="G3993" t="str">
        <f>VLOOKUP(Table_ExternalData_15[[#This Row],[Id]],'Blagovna izdelek'!A:C,3,0)</f>
        <v>Digitus</v>
      </c>
      <c r="H3993">
        <f>Table_ExternalData_15[[#This Row],[Rabat]]*0.2</f>
        <v>6</v>
      </c>
      <c r="I3993" s="2">
        <f>Table_ExternalData_15[[#This Row],[Price]]-(Table_ExternalData_15[[#This Row],[Price]]*Table_ExternalData_15[[#This Row],[BB rabat]])/100</f>
        <v>1.9740000000000002</v>
      </c>
      <c r="J3993" s="2">
        <f>Table_ExternalData_15[[#This Row],[BB cena]]*Table_ExternalData_15[[#Headers],[1,22]]</f>
        <v>2.40828</v>
      </c>
      <c r="K3993" s="2">
        <f>Table_ExternalData_15[[#This Row],[Price]]*Table_ExternalData_15[[#Headers],[1,22]]</f>
        <v>2.5619999999999998</v>
      </c>
      <c r="L3993" s="7">
        <f>IF(G3993="White Shark",E3993*0.5,IF(G3993="Sbox",E3993*0.5,IF(G3993="Tenda",E3993*0.5,E3993*0.2)))/100</f>
        <v>0.06</v>
      </c>
      <c r="M3993" s="2">
        <f>Table_ExternalData_15[[#This Row],[Price]]-Table_ExternalData_15[[#This Row],[Price]]*Table_ExternalData_15[[#This Row],[extra popust]]</f>
        <v>1.9740000000000002</v>
      </c>
      <c r="N3993" s="2">
        <f>IF(M3993&lt;I3993,M3993,I3993)</f>
        <v>1.9740000000000002</v>
      </c>
      <c r="O3993" s="12" t="str">
        <f>IF(N3993&lt;I3993,$U$1," ")</f>
        <v xml:space="preserve"> </v>
      </c>
      <c r="P3993" s="12" t="str">
        <f>IFERROR((O3993+30)," ")</f>
        <v xml:space="preserve"> </v>
      </c>
      <c r="Q3993" s="2">
        <f ca="1">IF(O3993=$U$1,N3993,"0")*1.22</f>
        <v>0</v>
      </c>
    </row>
    <row r="3994" spans="1:17" x14ac:dyDescent="0.25">
      <c r="A3994" t="s">
        <v>3891</v>
      </c>
      <c r="B3994" t="s">
        <v>3890</v>
      </c>
      <c r="C3994">
        <v>10817</v>
      </c>
      <c r="D3994">
        <v>2.1</v>
      </c>
      <c r="E3994">
        <f>IFERROR(VLOOKUP(Table_ExternalData_15[[#This Row],[Id]],Rabati!B:C,2,0),0)</f>
        <v>30</v>
      </c>
      <c r="F3994">
        <v>722</v>
      </c>
      <c r="G3994" t="str">
        <f>VLOOKUP(Table_ExternalData_15[[#This Row],[Id]],'Blagovna izdelek'!A:C,3,0)</f>
        <v>Digitus</v>
      </c>
      <c r="H3994">
        <f>Table_ExternalData_15[[#This Row],[Rabat]]*0.2</f>
        <v>6</v>
      </c>
      <c r="I3994" s="2">
        <f>Table_ExternalData_15[[#This Row],[Price]]-(Table_ExternalData_15[[#This Row],[Price]]*Table_ExternalData_15[[#This Row],[BB rabat]])/100</f>
        <v>1.9740000000000002</v>
      </c>
      <c r="J3994" s="2">
        <f>Table_ExternalData_15[[#This Row],[BB cena]]*Table_ExternalData_15[[#Headers],[1,22]]</f>
        <v>2.40828</v>
      </c>
      <c r="K3994" s="2">
        <f>Table_ExternalData_15[[#This Row],[Price]]*Table_ExternalData_15[[#Headers],[1,22]]</f>
        <v>2.5619999999999998</v>
      </c>
      <c r="L3994" s="7">
        <f>IF(G3994="White Shark",E3994*0.5,IF(G3994="Sbox",E3994*0.5,IF(G3994="Tenda",E3994*0.5,E3994*0.2)))/100</f>
        <v>0.06</v>
      </c>
      <c r="M3994" s="2">
        <f>Table_ExternalData_15[[#This Row],[Price]]-Table_ExternalData_15[[#This Row],[Price]]*Table_ExternalData_15[[#This Row],[extra popust]]</f>
        <v>1.9740000000000002</v>
      </c>
      <c r="N3994" s="2">
        <f>IF(M3994&lt;I3994,M3994,I3994)</f>
        <v>1.9740000000000002</v>
      </c>
      <c r="O3994" s="12" t="str">
        <f>IF(N3994&lt;I3994,$U$1," ")</f>
        <v xml:space="preserve"> </v>
      </c>
      <c r="P3994" s="12" t="str">
        <f>IFERROR((O3994+30)," ")</f>
        <v xml:space="preserve"> </v>
      </c>
      <c r="Q3994" s="2">
        <f ca="1">IF(O3994=$U$1,N3994,"0")*1.22</f>
        <v>0</v>
      </c>
    </row>
    <row r="3995" spans="1:17" x14ac:dyDescent="0.25">
      <c r="A3995" t="s">
        <v>3896</v>
      </c>
      <c r="B3995" t="s">
        <v>11330</v>
      </c>
      <c r="C3995">
        <v>10833</v>
      </c>
      <c r="D3995">
        <v>37.950000000000003</v>
      </c>
      <c r="E3995">
        <f>IFERROR(VLOOKUP(Table_ExternalData_15[[#This Row],[Id]],Rabati!B:C,2,0),0)</f>
        <v>20</v>
      </c>
      <c r="F3995">
        <v>19</v>
      </c>
      <c r="G3995" t="str">
        <f>VLOOKUP(Table_ExternalData_15[[#This Row],[Id]],'Blagovna izdelek'!A:C,3,0)</f>
        <v>Digitus</v>
      </c>
      <c r="H3995">
        <f>Table_ExternalData_15[[#This Row],[Rabat]]*0.2</f>
        <v>4</v>
      </c>
      <c r="I3995" s="2">
        <f>Table_ExternalData_15[[#This Row],[Price]]-(Table_ExternalData_15[[#This Row],[Price]]*Table_ExternalData_15[[#This Row],[BB rabat]])/100</f>
        <v>36.432000000000002</v>
      </c>
      <c r="J3995" s="2">
        <f>Table_ExternalData_15[[#This Row],[BB cena]]*Table_ExternalData_15[[#Headers],[1,22]]</f>
        <v>44.447040000000001</v>
      </c>
      <c r="K3995" s="2">
        <f>Table_ExternalData_15[[#This Row],[Price]]*Table_ExternalData_15[[#Headers],[1,22]]</f>
        <v>46.298999999999999</v>
      </c>
      <c r="L3995" s="7">
        <f>IF(G3995="White Shark",E3995*0.5,IF(G3995="Sbox",E3995*0.5,IF(G3995="Tenda",E3995*0.5,E3995*0.2)))/100</f>
        <v>0.04</v>
      </c>
      <c r="M3995" s="2">
        <f>Table_ExternalData_15[[#This Row],[Price]]-Table_ExternalData_15[[#This Row],[Price]]*Table_ExternalData_15[[#This Row],[extra popust]]</f>
        <v>36.432000000000002</v>
      </c>
      <c r="N3995" s="2">
        <f>IF(M3995&lt;I3995,M3995,I3995)</f>
        <v>36.432000000000002</v>
      </c>
      <c r="O3995" s="12" t="str">
        <f>IF(N3995&lt;I3995,$U$1," ")</f>
        <v xml:space="preserve"> </v>
      </c>
      <c r="P3995" s="12" t="str">
        <f>IFERROR((O3995+30)," ")</f>
        <v xml:space="preserve"> </v>
      </c>
      <c r="Q3995" s="2">
        <f ca="1">IF(O3995=$U$1,N3995,"0")*1.22</f>
        <v>0</v>
      </c>
    </row>
    <row r="3996" spans="1:17" x14ac:dyDescent="0.25">
      <c r="A3996" t="s">
        <v>3954</v>
      </c>
      <c r="B3996" t="s">
        <v>3953</v>
      </c>
      <c r="C3996">
        <v>10923</v>
      </c>
      <c r="D3996">
        <v>2.7</v>
      </c>
      <c r="E3996">
        <f>IFERROR(VLOOKUP(Table_ExternalData_15[[#This Row],[Id]],Rabati!B:C,2,0),0)</f>
        <v>30</v>
      </c>
      <c r="F3996">
        <v>86</v>
      </c>
      <c r="G3996" t="str">
        <f>VLOOKUP(Table_ExternalData_15[[#This Row],[Id]],'Blagovna izdelek'!A:C,3,0)</f>
        <v>Digitus</v>
      </c>
      <c r="H3996">
        <f>Table_ExternalData_15[[#This Row],[Rabat]]*0.2</f>
        <v>6</v>
      </c>
      <c r="I3996" s="2">
        <f>Table_ExternalData_15[[#This Row],[Price]]-(Table_ExternalData_15[[#This Row],[Price]]*Table_ExternalData_15[[#This Row],[BB rabat]])/100</f>
        <v>2.5380000000000003</v>
      </c>
      <c r="J3996" s="2">
        <f>Table_ExternalData_15[[#This Row],[BB cena]]*Table_ExternalData_15[[#Headers],[1,22]]</f>
        <v>3.0963600000000002</v>
      </c>
      <c r="K3996" s="2">
        <f>Table_ExternalData_15[[#This Row],[Price]]*Table_ExternalData_15[[#Headers],[1,22]]</f>
        <v>3.294</v>
      </c>
      <c r="L3996" s="7">
        <f>IF(G3996="White Shark",E3996*0.5,IF(G3996="Sbox",E3996*0.5,IF(G3996="Tenda",E3996*0.5,E3996*0.2)))/100</f>
        <v>0.06</v>
      </c>
      <c r="M3996" s="2">
        <f>Table_ExternalData_15[[#This Row],[Price]]-Table_ExternalData_15[[#This Row],[Price]]*Table_ExternalData_15[[#This Row],[extra popust]]</f>
        <v>2.5380000000000003</v>
      </c>
      <c r="N3996" s="2">
        <f>IF(M3996&lt;I3996,M3996,I3996)</f>
        <v>2.5380000000000003</v>
      </c>
      <c r="O3996" s="12" t="str">
        <f>IF(N3996&lt;I3996,$U$1," ")</f>
        <v xml:space="preserve"> </v>
      </c>
      <c r="P3996" s="12" t="str">
        <f>IFERROR((O3996+30)," ")</f>
        <v xml:space="preserve"> </v>
      </c>
      <c r="Q3996" s="2">
        <f ca="1">IF(O3996=$U$1,N3996,"0")*1.22</f>
        <v>0</v>
      </c>
    </row>
    <row r="3997" spans="1:17" x14ac:dyDescent="0.25">
      <c r="A3997" t="s">
        <v>4016</v>
      </c>
      <c r="B3997" t="s">
        <v>4015</v>
      </c>
      <c r="C3997">
        <v>10971</v>
      </c>
      <c r="D3997">
        <v>1.25</v>
      </c>
      <c r="E3997">
        <f>IFERROR(VLOOKUP(Table_ExternalData_15[[#This Row],[Id]],Rabati!B:C,2,0),0)</f>
        <v>30</v>
      </c>
      <c r="F3997">
        <v>296</v>
      </c>
      <c r="G3997" t="str">
        <f>VLOOKUP(Table_ExternalData_15[[#This Row],[Id]],'Blagovna izdelek'!A:C,3,0)</f>
        <v>Digitus</v>
      </c>
      <c r="H3997">
        <f>Table_ExternalData_15[[#This Row],[Rabat]]*0.2</f>
        <v>6</v>
      </c>
      <c r="I3997" s="2">
        <f>Table_ExternalData_15[[#This Row],[Price]]-(Table_ExternalData_15[[#This Row],[Price]]*Table_ExternalData_15[[#This Row],[BB rabat]])/100</f>
        <v>1.175</v>
      </c>
      <c r="J3997" s="2">
        <f>Table_ExternalData_15[[#This Row],[BB cena]]*Table_ExternalData_15[[#Headers],[1,22]]</f>
        <v>1.4335</v>
      </c>
      <c r="K3997" s="2">
        <f>Table_ExternalData_15[[#This Row],[Price]]*Table_ExternalData_15[[#Headers],[1,22]]</f>
        <v>1.5249999999999999</v>
      </c>
      <c r="L3997" s="7">
        <f>IF(G3997="White Shark",E3997*0.5,IF(G3997="Sbox",E3997*0.5,IF(G3997="Tenda",E3997*0.5,E3997*0.2)))/100</f>
        <v>0.06</v>
      </c>
      <c r="M3997" s="2">
        <f>Table_ExternalData_15[[#This Row],[Price]]-Table_ExternalData_15[[#This Row],[Price]]*Table_ExternalData_15[[#This Row],[extra popust]]</f>
        <v>1.175</v>
      </c>
      <c r="N3997" s="2">
        <f>IF(M3997&lt;I3997,M3997,I3997)</f>
        <v>1.175</v>
      </c>
      <c r="O3997" s="12" t="str">
        <f>IF(N3997&lt;I3997,$U$1," ")</f>
        <v xml:space="preserve"> </v>
      </c>
      <c r="P3997" s="12" t="str">
        <f>IFERROR((O3997+30)," ")</f>
        <v xml:space="preserve"> </v>
      </c>
      <c r="Q3997" s="2">
        <f ca="1">IF(O3997=$U$1,N3997,"0")*1.22</f>
        <v>0</v>
      </c>
    </row>
    <row r="3998" spans="1:17" x14ac:dyDescent="0.25">
      <c r="A3998" t="s">
        <v>4018</v>
      </c>
      <c r="B3998" t="s">
        <v>4017</v>
      </c>
      <c r="C3998">
        <v>10972</v>
      </c>
      <c r="D3998">
        <v>1.25</v>
      </c>
      <c r="E3998">
        <f>IFERROR(VLOOKUP(Table_ExternalData_15[[#This Row],[Id]],Rabati!B:C,2,0),0)</f>
        <v>30</v>
      </c>
      <c r="F3998">
        <v>908</v>
      </c>
      <c r="G3998" t="str">
        <f>VLOOKUP(Table_ExternalData_15[[#This Row],[Id]],'Blagovna izdelek'!A:C,3,0)</f>
        <v>Digitus</v>
      </c>
      <c r="H3998">
        <f>Table_ExternalData_15[[#This Row],[Rabat]]*0.2</f>
        <v>6</v>
      </c>
      <c r="I3998" s="2">
        <f>Table_ExternalData_15[[#This Row],[Price]]-(Table_ExternalData_15[[#This Row],[Price]]*Table_ExternalData_15[[#This Row],[BB rabat]])/100</f>
        <v>1.175</v>
      </c>
      <c r="J3998" s="2">
        <f>Table_ExternalData_15[[#This Row],[BB cena]]*Table_ExternalData_15[[#Headers],[1,22]]</f>
        <v>1.4335</v>
      </c>
      <c r="K3998" s="2">
        <f>Table_ExternalData_15[[#This Row],[Price]]*Table_ExternalData_15[[#Headers],[1,22]]</f>
        <v>1.5249999999999999</v>
      </c>
      <c r="L3998" s="7">
        <f>IF(G3998="White Shark",E3998*0.5,IF(G3998="Sbox",E3998*0.5,IF(G3998="Tenda",E3998*0.5,E3998*0.2)))/100</f>
        <v>0.06</v>
      </c>
      <c r="M3998" s="2">
        <f>Table_ExternalData_15[[#This Row],[Price]]-Table_ExternalData_15[[#This Row],[Price]]*Table_ExternalData_15[[#This Row],[extra popust]]</f>
        <v>1.175</v>
      </c>
      <c r="N3998" s="2">
        <f>IF(M3998&lt;I3998,M3998,I3998)</f>
        <v>1.175</v>
      </c>
      <c r="O3998" s="12" t="str">
        <f>IF(N3998&lt;I3998,$U$1," ")</f>
        <v xml:space="preserve"> </v>
      </c>
      <c r="P3998" s="12" t="str">
        <f>IFERROR((O3998+30)," ")</f>
        <v xml:space="preserve"> </v>
      </c>
      <c r="Q3998" s="2">
        <f ca="1">IF(O3998=$U$1,N3998,"0")*1.22</f>
        <v>0</v>
      </c>
    </row>
    <row r="3999" spans="1:17" x14ac:dyDescent="0.25">
      <c r="A3999" t="s">
        <v>4020</v>
      </c>
      <c r="B3999" t="s">
        <v>4019</v>
      </c>
      <c r="C3999">
        <v>10973</v>
      </c>
      <c r="D3999">
        <v>1.25</v>
      </c>
      <c r="E3999">
        <f>IFERROR(VLOOKUP(Table_ExternalData_15[[#This Row],[Id]],Rabati!B:C,2,0),0)</f>
        <v>30</v>
      </c>
      <c r="F3999">
        <v>1034</v>
      </c>
      <c r="G3999" t="str">
        <f>VLOOKUP(Table_ExternalData_15[[#This Row],[Id]],'Blagovna izdelek'!A:C,3,0)</f>
        <v>Digitus</v>
      </c>
      <c r="H3999">
        <f>Table_ExternalData_15[[#This Row],[Rabat]]*0.2</f>
        <v>6</v>
      </c>
      <c r="I3999" s="2">
        <f>Table_ExternalData_15[[#This Row],[Price]]-(Table_ExternalData_15[[#This Row],[Price]]*Table_ExternalData_15[[#This Row],[BB rabat]])/100</f>
        <v>1.175</v>
      </c>
      <c r="J3999" s="2">
        <f>Table_ExternalData_15[[#This Row],[BB cena]]*Table_ExternalData_15[[#Headers],[1,22]]</f>
        <v>1.4335</v>
      </c>
      <c r="K3999" s="2">
        <f>Table_ExternalData_15[[#This Row],[Price]]*Table_ExternalData_15[[#Headers],[1,22]]</f>
        <v>1.5249999999999999</v>
      </c>
      <c r="L3999" s="7">
        <f>IF(G3999="White Shark",E3999*0.5,IF(G3999="Sbox",E3999*0.5,IF(G3999="Tenda",E3999*0.5,E3999*0.2)))/100</f>
        <v>0.06</v>
      </c>
      <c r="M3999" s="2">
        <f>Table_ExternalData_15[[#This Row],[Price]]-Table_ExternalData_15[[#This Row],[Price]]*Table_ExternalData_15[[#This Row],[extra popust]]</f>
        <v>1.175</v>
      </c>
      <c r="N3999" s="2">
        <f>IF(M3999&lt;I3999,M3999,I3999)</f>
        <v>1.175</v>
      </c>
      <c r="O3999" s="12" t="str">
        <f>IF(N3999&lt;I3999,$U$1," ")</f>
        <v xml:space="preserve"> </v>
      </c>
      <c r="P3999" s="12" t="str">
        <f>IFERROR((O3999+30)," ")</f>
        <v xml:space="preserve"> </v>
      </c>
      <c r="Q3999" s="2">
        <f ca="1">IF(O3999=$U$1,N3999,"0")*1.22</f>
        <v>0</v>
      </c>
    </row>
    <row r="4000" spans="1:17" x14ac:dyDescent="0.25">
      <c r="A4000" t="s">
        <v>4022</v>
      </c>
      <c r="B4000" t="s">
        <v>4021</v>
      </c>
      <c r="C4000">
        <v>10974</v>
      </c>
      <c r="D4000">
        <v>1.25</v>
      </c>
      <c r="E4000">
        <f>IFERROR(VLOOKUP(Table_ExternalData_15[[#This Row],[Id]],Rabati!B:C,2,0),0)</f>
        <v>30</v>
      </c>
      <c r="F4000">
        <v>70</v>
      </c>
      <c r="G4000" t="str">
        <f>VLOOKUP(Table_ExternalData_15[[#This Row],[Id]],'Blagovna izdelek'!A:C,3,0)</f>
        <v>Digitus</v>
      </c>
      <c r="H4000">
        <f>Table_ExternalData_15[[#This Row],[Rabat]]*0.2</f>
        <v>6</v>
      </c>
      <c r="I4000" s="2">
        <f>Table_ExternalData_15[[#This Row],[Price]]-(Table_ExternalData_15[[#This Row],[Price]]*Table_ExternalData_15[[#This Row],[BB rabat]])/100</f>
        <v>1.175</v>
      </c>
      <c r="J4000" s="2">
        <f>Table_ExternalData_15[[#This Row],[BB cena]]*Table_ExternalData_15[[#Headers],[1,22]]</f>
        <v>1.4335</v>
      </c>
      <c r="K4000" s="2">
        <f>Table_ExternalData_15[[#This Row],[Price]]*Table_ExternalData_15[[#Headers],[1,22]]</f>
        <v>1.5249999999999999</v>
      </c>
      <c r="L4000" s="7">
        <f>IF(G4000="White Shark",E4000*0.5,IF(G4000="Sbox",E4000*0.5,IF(G4000="Tenda",E4000*0.5,E4000*0.2)))/100</f>
        <v>0.06</v>
      </c>
      <c r="M4000" s="2">
        <f>Table_ExternalData_15[[#This Row],[Price]]-Table_ExternalData_15[[#This Row],[Price]]*Table_ExternalData_15[[#This Row],[extra popust]]</f>
        <v>1.175</v>
      </c>
      <c r="N4000" s="2">
        <f>IF(M4000&lt;I4000,M4000,I4000)</f>
        <v>1.175</v>
      </c>
      <c r="O4000" s="12" t="str">
        <f>IF(N4000&lt;I4000,$U$1," ")</f>
        <v xml:space="preserve"> </v>
      </c>
      <c r="P4000" s="12" t="str">
        <f>IFERROR((O4000+30)," ")</f>
        <v xml:space="preserve"> </v>
      </c>
      <c r="Q4000" s="2">
        <f ca="1">IF(O4000=$U$1,N4000,"0")*1.22</f>
        <v>0</v>
      </c>
    </row>
    <row r="4001" spans="1:17" x14ac:dyDescent="0.25">
      <c r="A4001" t="s">
        <v>4057</v>
      </c>
      <c r="B4001" t="s">
        <v>4056</v>
      </c>
      <c r="C4001">
        <v>11021</v>
      </c>
      <c r="D4001">
        <v>52.98</v>
      </c>
      <c r="E4001">
        <f>IFERROR(VLOOKUP(Table_ExternalData_15[[#This Row],[Id]],Rabati!B:C,2,0),0)</f>
        <v>10</v>
      </c>
      <c r="F4001">
        <v>8</v>
      </c>
      <c r="G4001" t="str">
        <f>VLOOKUP(Table_ExternalData_15[[#This Row],[Id]],'Blagovna izdelek'!A:C,3,0)</f>
        <v>Digitus</v>
      </c>
      <c r="H4001">
        <f>Table_ExternalData_15[[#This Row],[Rabat]]*0.2</f>
        <v>2</v>
      </c>
      <c r="I4001" s="2">
        <f>Table_ExternalData_15[[#This Row],[Price]]-(Table_ExternalData_15[[#This Row],[Price]]*Table_ExternalData_15[[#This Row],[BB rabat]])/100</f>
        <v>51.920399999999994</v>
      </c>
      <c r="J4001" s="2">
        <f>Table_ExternalData_15[[#This Row],[BB cena]]*Table_ExternalData_15[[#Headers],[1,22]]</f>
        <v>63.342887999999988</v>
      </c>
      <c r="K4001" s="2">
        <f>Table_ExternalData_15[[#This Row],[Price]]*Table_ExternalData_15[[#Headers],[1,22]]</f>
        <v>64.635599999999997</v>
      </c>
      <c r="L4001" s="7">
        <f>IF(G4001="White Shark",E4001*0.5,IF(G4001="Sbox",E4001*0.5,IF(G4001="Tenda",E4001*0.5,E4001*0.2)))/100</f>
        <v>0.02</v>
      </c>
      <c r="M4001" s="2">
        <f>Table_ExternalData_15[[#This Row],[Price]]-Table_ExternalData_15[[#This Row],[Price]]*Table_ExternalData_15[[#This Row],[extra popust]]</f>
        <v>51.920399999999994</v>
      </c>
      <c r="N4001" s="2">
        <f>IF(M4001&lt;I4001,M4001,I4001)</f>
        <v>51.920399999999994</v>
      </c>
      <c r="O4001" s="12" t="str">
        <f>IF(N4001&lt;I4001,$U$1," ")</f>
        <v xml:space="preserve"> </v>
      </c>
      <c r="P4001" s="12" t="str">
        <f>IFERROR((O4001+30)," ")</f>
        <v xml:space="preserve"> </v>
      </c>
      <c r="Q4001" s="2">
        <f ca="1">IF(O4001=$U$1,N4001,"0")*1.22</f>
        <v>0</v>
      </c>
    </row>
    <row r="4002" spans="1:17" x14ac:dyDescent="0.25">
      <c r="A4002" t="s">
        <v>4059</v>
      </c>
      <c r="B4002" t="s">
        <v>4058</v>
      </c>
      <c r="C4002">
        <v>11023</v>
      </c>
      <c r="D4002">
        <v>93.85</v>
      </c>
      <c r="E4002">
        <f>IFERROR(VLOOKUP(Table_ExternalData_15[[#This Row],[Id]],Rabati!B:C,2,0),0)</f>
        <v>10</v>
      </c>
      <c r="F4002">
        <v>7</v>
      </c>
      <c r="G4002" t="str">
        <f>VLOOKUP(Table_ExternalData_15[[#This Row],[Id]],'Blagovna izdelek'!A:C,3,0)</f>
        <v>Digitus</v>
      </c>
      <c r="H4002">
        <f>Table_ExternalData_15[[#This Row],[Rabat]]*0.2</f>
        <v>2</v>
      </c>
      <c r="I4002" s="2">
        <f>Table_ExternalData_15[[#This Row],[Price]]-(Table_ExternalData_15[[#This Row],[Price]]*Table_ExternalData_15[[#This Row],[BB rabat]])/100</f>
        <v>91.972999999999999</v>
      </c>
      <c r="J4002" s="2">
        <f>Table_ExternalData_15[[#This Row],[BB cena]]*Table_ExternalData_15[[#Headers],[1,22]]</f>
        <v>112.20706</v>
      </c>
      <c r="K4002" s="2">
        <f>Table_ExternalData_15[[#This Row],[Price]]*Table_ExternalData_15[[#Headers],[1,22]]</f>
        <v>114.49699999999999</v>
      </c>
      <c r="L4002" s="7">
        <f>IF(G4002="White Shark",E4002*0.5,IF(G4002="Sbox",E4002*0.5,IF(G4002="Tenda",E4002*0.5,E4002*0.2)))/100</f>
        <v>0.02</v>
      </c>
      <c r="M4002" s="2">
        <f>Table_ExternalData_15[[#This Row],[Price]]-Table_ExternalData_15[[#This Row],[Price]]*Table_ExternalData_15[[#This Row],[extra popust]]</f>
        <v>91.972999999999999</v>
      </c>
      <c r="N4002" s="2">
        <f>IF(M4002&lt;I4002,M4002,I4002)</f>
        <v>91.972999999999999</v>
      </c>
      <c r="O4002" s="12" t="str">
        <f>IF(N4002&lt;I4002,$U$1," ")</f>
        <v xml:space="preserve"> </v>
      </c>
      <c r="P4002" s="12" t="str">
        <f>IFERROR((O4002+30)," ")</f>
        <v xml:space="preserve"> </v>
      </c>
      <c r="Q4002" s="2">
        <f ca="1">IF(O4002=$U$1,N4002,"0")*1.22</f>
        <v>0</v>
      </c>
    </row>
    <row r="4003" spans="1:17" x14ac:dyDescent="0.25">
      <c r="A4003" t="s">
        <v>4061</v>
      </c>
      <c r="B4003" t="s">
        <v>4060</v>
      </c>
      <c r="C4003">
        <v>11024</v>
      </c>
      <c r="D4003">
        <v>40.93</v>
      </c>
      <c r="E4003">
        <f>IFERROR(VLOOKUP(Table_ExternalData_15[[#This Row],[Id]],Rabati!B:C,2,0),0)</f>
        <v>30</v>
      </c>
      <c r="F4003">
        <v>26</v>
      </c>
      <c r="G4003" t="str">
        <f>VLOOKUP(Table_ExternalData_15[[#This Row],[Id]],'Blagovna izdelek'!A:C,3,0)</f>
        <v>Digitus</v>
      </c>
      <c r="H4003">
        <f>Table_ExternalData_15[[#This Row],[Rabat]]*0.2</f>
        <v>6</v>
      </c>
      <c r="I4003" s="2">
        <f>Table_ExternalData_15[[#This Row],[Price]]-(Table_ExternalData_15[[#This Row],[Price]]*Table_ExternalData_15[[#This Row],[BB rabat]])/100</f>
        <v>38.474199999999996</v>
      </c>
      <c r="J4003" s="2">
        <f>Table_ExternalData_15[[#This Row],[BB cena]]*Table_ExternalData_15[[#Headers],[1,22]]</f>
        <v>46.938523999999994</v>
      </c>
      <c r="K4003" s="2">
        <f>Table_ExternalData_15[[#This Row],[Price]]*Table_ExternalData_15[[#Headers],[1,22]]</f>
        <v>49.934599999999996</v>
      </c>
      <c r="L4003" s="7">
        <f>IF(G4003="White Shark",E4003*0.5,IF(G4003="Sbox",E4003*0.5,IF(G4003="Tenda",E4003*0.5,E4003*0.2)))/100</f>
        <v>0.06</v>
      </c>
      <c r="M4003" s="2">
        <f>Table_ExternalData_15[[#This Row],[Price]]-Table_ExternalData_15[[#This Row],[Price]]*Table_ExternalData_15[[#This Row],[extra popust]]</f>
        <v>38.474199999999996</v>
      </c>
      <c r="N4003" s="2">
        <f>IF(M4003&lt;I4003,M4003,I4003)</f>
        <v>38.474199999999996</v>
      </c>
      <c r="O4003" s="12" t="str">
        <f>IF(N4003&lt;I4003,$U$1," ")</f>
        <v xml:space="preserve"> </v>
      </c>
      <c r="P4003" s="12" t="str">
        <f>IFERROR((O4003+30)," ")</f>
        <v xml:space="preserve"> </v>
      </c>
      <c r="Q4003" s="2">
        <f ca="1">IF(O4003=$U$1,N4003,"0")*1.22</f>
        <v>0</v>
      </c>
    </row>
    <row r="4004" spans="1:17" x14ac:dyDescent="0.25">
      <c r="A4004" t="s">
        <v>4074</v>
      </c>
      <c r="B4004" t="s">
        <v>4073</v>
      </c>
      <c r="C4004">
        <v>11040</v>
      </c>
      <c r="D4004">
        <v>2.1</v>
      </c>
      <c r="E4004">
        <f>IFERROR(VLOOKUP(Table_ExternalData_15[[#This Row],[Id]],Rabati!B:C,2,0),0)</f>
        <v>30</v>
      </c>
      <c r="F4004">
        <v>229</v>
      </c>
      <c r="G4004" t="str">
        <f>VLOOKUP(Table_ExternalData_15[[#This Row],[Id]],'Blagovna izdelek'!A:C,3,0)</f>
        <v>Digitus</v>
      </c>
      <c r="H4004">
        <f>Table_ExternalData_15[[#This Row],[Rabat]]*0.2</f>
        <v>6</v>
      </c>
      <c r="I4004" s="2">
        <f>Table_ExternalData_15[[#This Row],[Price]]-(Table_ExternalData_15[[#This Row],[Price]]*Table_ExternalData_15[[#This Row],[BB rabat]])/100</f>
        <v>1.9740000000000002</v>
      </c>
      <c r="J4004" s="2">
        <f>Table_ExternalData_15[[#This Row],[BB cena]]*Table_ExternalData_15[[#Headers],[1,22]]</f>
        <v>2.40828</v>
      </c>
      <c r="K4004" s="2">
        <f>Table_ExternalData_15[[#This Row],[Price]]*Table_ExternalData_15[[#Headers],[1,22]]</f>
        <v>2.5619999999999998</v>
      </c>
      <c r="L4004" s="7">
        <f>IF(G4004="White Shark",E4004*0.5,IF(G4004="Sbox",E4004*0.5,IF(G4004="Tenda",E4004*0.5,E4004*0.2)))/100</f>
        <v>0.06</v>
      </c>
      <c r="M4004" s="2">
        <f>Table_ExternalData_15[[#This Row],[Price]]-Table_ExternalData_15[[#This Row],[Price]]*Table_ExternalData_15[[#This Row],[extra popust]]</f>
        <v>1.9740000000000002</v>
      </c>
      <c r="N4004" s="2">
        <f>IF(M4004&lt;I4004,M4004,I4004)</f>
        <v>1.9740000000000002</v>
      </c>
      <c r="O4004" s="12" t="str">
        <f>IF(N4004&lt;I4004,$U$1," ")</f>
        <v xml:space="preserve"> </v>
      </c>
      <c r="P4004" s="12" t="str">
        <f>IFERROR((O4004+30)," ")</f>
        <v xml:space="preserve"> </v>
      </c>
      <c r="Q4004" s="2">
        <f ca="1">IF(O4004=$U$1,N4004,"0")*1.22</f>
        <v>0</v>
      </c>
    </row>
    <row r="4005" spans="1:17" x14ac:dyDescent="0.25">
      <c r="A4005" t="s">
        <v>4086</v>
      </c>
      <c r="B4005" t="s">
        <v>4085</v>
      </c>
      <c r="C4005">
        <v>11047</v>
      </c>
      <c r="D4005">
        <v>59.9</v>
      </c>
      <c r="E4005">
        <f>IFERROR(VLOOKUP(Table_ExternalData_15[[#This Row],[Id]],Rabati!B:C,2,0),0)</f>
        <v>20</v>
      </c>
      <c r="F4005">
        <v>11</v>
      </c>
      <c r="G4005" t="str">
        <f>VLOOKUP(Table_ExternalData_15[[#This Row],[Id]],'Blagovna izdelek'!A:C,3,0)</f>
        <v>Digitus</v>
      </c>
      <c r="H4005">
        <f>Table_ExternalData_15[[#This Row],[Rabat]]*0.2</f>
        <v>4</v>
      </c>
      <c r="I4005" s="2">
        <f>Table_ExternalData_15[[#This Row],[Price]]-(Table_ExternalData_15[[#This Row],[Price]]*Table_ExternalData_15[[#This Row],[BB rabat]])/100</f>
        <v>57.503999999999998</v>
      </c>
      <c r="J4005" s="2">
        <f>Table_ExternalData_15[[#This Row],[BB cena]]*Table_ExternalData_15[[#Headers],[1,22]]</f>
        <v>70.154879999999991</v>
      </c>
      <c r="K4005" s="2">
        <f>Table_ExternalData_15[[#This Row],[Price]]*Table_ExternalData_15[[#Headers],[1,22]]</f>
        <v>73.078000000000003</v>
      </c>
      <c r="L4005" s="7">
        <f>IF(G4005="White Shark",E4005*0.5,IF(G4005="Sbox",E4005*0.5,IF(G4005="Tenda",E4005*0.5,E4005*0.2)))/100</f>
        <v>0.04</v>
      </c>
      <c r="M4005" s="2">
        <f>Table_ExternalData_15[[#This Row],[Price]]-Table_ExternalData_15[[#This Row],[Price]]*Table_ExternalData_15[[#This Row],[extra popust]]</f>
        <v>57.503999999999998</v>
      </c>
      <c r="N4005" s="2">
        <f>IF(M4005&lt;I4005,M4005,I4005)</f>
        <v>57.503999999999998</v>
      </c>
      <c r="O4005" s="12" t="str">
        <f>IF(N4005&lt;I4005,$U$1," ")</f>
        <v xml:space="preserve"> </v>
      </c>
      <c r="P4005" s="12" t="str">
        <f>IFERROR((O4005+30)," ")</f>
        <v xml:space="preserve"> </v>
      </c>
      <c r="Q4005" s="2">
        <f ca="1">IF(O4005=$U$1,N4005,"0")*1.22</f>
        <v>0</v>
      </c>
    </row>
    <row r="4006" spans="1:17" x14ac:dyDescent="0.25">
      <c r="A4006" t="s">
        <v>4096</v>
      </c>
      <c r="B4006" t="s">
        <v>4095</v>
      </c>
      <c r="C4006">
        <v>11053</v>
      </c>
      <c r="D4006">
        <v>22.83</v>
      </c>
      <c r="E4006">
        <f>IFERROR(VLOOKUP(Table_ExternalData_15[[#This Row],[Id]],Rabati!B:C,2,0),0)</f>
        <v>20</v>
      </c>
      <c r="F4006">
        <v>25</v>
      </c>
      <c r="G4006" t="str">
        <f>VLOOKUP(Table_ExternalData_15[[#This Row],[Id]],'Blagovna izdelek'!A:C,3,0)</f>
        <v>Digitus</v>
      </c>
      <c r="H4006">
        <f>Table_ExternalData_15[[#This Row],[Rabat]]*0.2</f>
        <v>4</v>
      </c>
      <c r="I4006" s="2">
        <f>Table_ExternalData_15[[#This Row],[Price]]-(Table_ExternalData_15[[#This Row],[Price]]*Table_ExternalData_15[[#This Row],[BB rabat]])/100</f>
        <v>21.916799999999999</v>
      </c>
      <c r="J4006" s="2">
        <f>Table_ExternalData_15[[#This Row],[BB cena]]*Table_ExternalData_15[[#Headers],[1,22]]</f>
        <v>26.738495999999998</v>
      </c>
      <c r="K4006" s="2">
        <f>Table_ExternalData_15[[#This Row],[Price]]*Table_ExternalData_15[[#Headers],[1,22]]</f>
        <v>27.852599999999999</v>
      </c>
      <c r="L4006" s="7">
        <f>IF(G4006="White Shark",E4006*0.5,IF(G4006="Sbox",E4006*0.5,IF(G4006="Tenda",E4006*0.5,E4006*0.2)))/100</f>
        <v>0.04</v>
      </c>
      <c r="M4006" s="2">
        <f>Table_ExternalData_15[[#This Row],[Price]]-Table_ExternalData_15[[#This Row],[Price]]*Table_ExternalData_15[[#This Row],[extra popust]]</f>
        <v>21.916799999999999</v>
      </c>
      <c r="N4006" s="2">
        <f>IF(M4006&lt;I4006,M4006,I4006)</f>
        <v>21.916799999999999</v>
      </c>
      <c r="O4006" s="12" t="str">
        <f>IF(N4006&lt;I4006,$U$1," ")</f>
        <v xml:space="preserve"> </v>
      </c>
      <c r="P4006" s="12" t="str">
        <f>IFERROR((O4006+30)," ")</f>
        <v xml:space="preserve"> </v>
      </c>
      <c r="Q4006" s="2">
        <f ca="1">IF(O4006=$U$1,N4006,"0")*1.22</f>
        <v>0</v>
      </c>
    </row>
    <row r="4007" spans="1:17" x14ac:dyDescent="0.25">
      <c r="A4007" t="s">
        <v>4107</v>
      </c>
      <c r="B4007" t="s">
        <v>4106</v>
      </c>
      <c r="C4007">
        <v>11074</v>
      </c>
      <c r="D4007">
        <v>25.6</v>
      </c>
      <c r="E4007">
        <f>IFERROR(VLOOKUP(Table_ExternalData_15[[#This Row],[Id]],Rabati!B:C,2,0),0)</f>
        <v>25</v>
      </c>
      <c r="F4007">
        <v>2</v>
      </c>
      <c r="G4007" t="str">
        <f>VLOOKUP(Table_ExternalData_15[[#This Row],[Id]],'Blagovna izdelek'!A:C,3,0)</f>
        <v>Digitus</v>
      </c>
      <c r="H4007">
        <f>Table_ExternalData_15[[#This Row],[Rabat]]*0.2</f>
        <v>5</v>
      </c>
      <c r="I4007" s="2">
        <f>Table_ExternalData_15[[#This Row],[Price]]-(Table_ExternalData_15[[#This Row],[Price]]*Table_ExternalData_15[[#This Row],[BB rabat]])/100</f>
        <v>24.32</v>
      </c>
      <c r="J4007" s="2">
        <f>Table_ExternalData_15[[#This Row],[BB cena]]*Table_ExternalData_15[[#Headers],[1,22]]</f>
        <v>29.670400000000001</v>
      </c>
      <c r="K4007" s="2">
        <f>Table_ExternalData_15[[#This Row],[Price]]*Table_ExternalData_15[[#Headers],[1,22]]</f>
        <v>31.231999999999999</v>
      </c>
      <c r="L4007" s="7">
        <f>IF(G4007="White Shark",E4007*0.5,IF(G4007="Sbox",E4007*0.5,IF(G4007="Tenda",E4007*0.5,E4007*0.2)))/100</f>
        <v>0.05</v>
      </c>
      <c r="M4007" s="2">
        <f>Table_ExternalData_15[[#This Row],[Price]]-Table_ExternalData_15[[#This Row],[Price]]*Table_ExternalData_15[[#This Row],[extra popust]]</f>
        <v>24.32</v>
      </c>
      <c r="N4007" s="2">
        <f>IF(M4007&lt;I4007,M4007,I4007)</f>
        <v>24.32</v>
      </c>
      <c r="O4007" s="12" t="str">
        <f>IF(N4007&lt;I4007,$U$1," ")</f>
        <v xml:space="preserve"> </v>
      </c>
      <c r="P4007" s="12" t="str">
        <f>IFERROR((O4007+30)," ")</f>
        <v xml:space="preserve"> </v>
      </c>
      <c r="Q4007" s="2">
        <f ca="1">IF(O4007=$U$1,N4007,"0")*1.22</f>
        <v>0</v>
      </c>
    </row>
    <row r="4008" spans="1:17" x14ac:dyDescent="0.25">
      <c r="A4008" t="s">
        <v>4109</v>
      </c>
      <c r="B4008" t="s">
        <v>4108</v>
      </c>
      <c r="C4008">
        <v>11075</v>
      </c>
      <c r="D4008">
        <v>25.6</v>
      </c>
      <c r="E4008">
        <f>IFERROR(VLOOKUP(Table_ExternalData_15[[#This Row],[Id]],Rabati!B:C,2,0),0)</f>
        <v>25</v>
      </c>
      <c r="F4008">
        <v>5</v>
      </c>
      <c r="G4008" t="str">
        <f>VLOOKUP(Table_ExternalData_15[[#This Row],[Id]],'Blagovna izdelek'!A:C,3,0)</f>
        <v>Digitus</v>
      </c>
      <c r="H4008">
        <f>Table_ExternalData_15[[#This Row],[Rabat]]*0.2</f>
        <v>5</v>
      </c>
      <c r="I4008" s="2">
        <f>Table_ExternalData_15[[#This Row],[Price]]-(Table_ExternalData_15[[#This Row],[Price]]*Table_ExternalData_15[[#This Row],[BB rabat]])/100</f>
        <v>24.32</v>
      </c>
      <c r="J4008" s="2">
        <f>Table_ExternalData_15[[#This Row],[BB cena]]*Table_ExternalData_15[[#Headers],[1,22]]</f>
        <v>29.670400000000001</v>
      </c>
      <c r="K4008" s="2">
        <f>Table_ExternalData_15[[#This Row],[Price]]*Table_ExternalData_15[[#Headers],[1,22]]</f>
        <v>31.231999999999999</v>
      </c>
      <c r="L4008" s="7">
        <f>IF(G4008="White Shark",E4008*0.5,IF(G4008="Sbox",E4008*0.5,IF(G4008="Tenda",E4008*0.5,E4008*0.2)))/100</f>
        <v>0.05</v>
      </c>
      <c r="M4008" s="2">
        <f>Table_ExternalData_15[[#This Row],[Price]]-Table_ExternalData_15[[#This Row],[Price]]*Table_ExternalData_15[[#This Row],[extra popust]]</f>
        <v>24.32</v>
      </c>
      <c r="N4008" s="2">
        <f>IF(M4008&lt;I4008,M4008,I4008)</f>
        <v>24.32</v>
      </c>
      <c r="O4008" s="12" t="str">
        <f>IF(N4008&lt;I4008,$U$1," ")</f>
        <v xml:space="preserve"> </v>
      </c>
      <c r="P4008" s="12" t="str">
        <f>IFERROR((O4008+30)," ")</f>
        <v xml:space="preserve"> </v>
      </c>
      <c r="Q4008" s="2">
        <f ca="1">IF(O4008=$U$1,N4008,"0")*1.22</f>
        <v>0</v>
      </c>
    </row>
    <row r="4009" spans="1:17" x14ac:dyDescent="0.25">
      <c r="A4009" t="s">
        <v>4111</v>
      </c>
      <c r="B4009" t="s">
        <v>4110</v>
      </c>
      <c r="C4009">
        <v>11076</v>
      </c>
      <c r="D4009">
        <v>29.95</v>
      </c>
      <c r="E4009">
        <f>IFERROR(VLOOKUP(Table_ExternalData_15[[#This Row],[Id]],Rabati!B:C,2,0),0)</f>
        <v>25</v>
      </c>
      <c r="F4009">
        <v>7</v>
      </c>
      <c r="G4009" t="str">
        <f>VLOOKUP(Table_ExternalData_15[[#This Row],[Id]],'Blagovna izdelek'!A:C,3,0)</f>
        <v>Digitus</v>
      </c>
      <c r="H4009">
        <f>Table_ExternalData_15[[#This Row],[Rabat]]*0.2</f>
        <v>5</v>
      </c>
      <c r="I4009" s="2">
        <f>Table_ExternalData_15[[#This Row],[Price]]-(Table_ExternalData_15[[#This Row],[Price]]*Table_ExternalData_15[[#This Row],[BB rabat]])/100</f>
        <v>28.452500000000001</v>
      </c>
      <c r="J4009" s="2">
        <f>Table_ExternalData_15[[#This Row],[BB cena]]*Table_ExternalData_15[[#Headers],[1,22]]</f>
        <v>34.712049999999998</v>
      </c>
      <c r="K4009" s="2">
        <f>Table_ExternalData_15[[#This Row],[Price]]*Table_ExternalData_15[[#Headers],[1,22]]</f>
        <v>36.539000000000001</v>
      </c>
      <c r="L4009" s="7">
        <f>IF(G4009="White Shark",E4009*0.5,IF(G4009="Sbox",E4009*0.5,IF(G4009="Tenda",E4009*0.5,E4009*0.2)))/100</f>
        <v>0.05</v>
      </c>
      <c r="M4009" s="2">
        <f>Table_ExternalData_15[[#This Row],[Price]]-Table_ExternalData_15[[#This Row],[Price]]*Table_ExternalData_15[[#This Row],[extra popust]]</f>
        <v>28.452500000000001</v>
      </c>
      <c r="N4009" s="2">
        <f>IF(M4009&lt;I4009,M4009,I4009)</f>
        <v>28.452500000000001</v>
      </c>
      <c r="O4009" s="12" t="str">
        <f>IF(N4009&lt;I4009,$U$1," ")</f>
        <v xml:space="preserve"> </v>
      </c>
      <c r="P4009" s="12" t="str">
        <f>IFERROR((O4009+30)," ")</f>
        <v xml:space="preserve"> </v>
      </c>
      <c r="Q4009" s="2">
        <f ca="1">IF(O4009=$U$1,N4009,"0")*1.22</f>
        <v>0</v>
      </c>
    </row>
    <row r="4010" spans="1:17" x14ac:dyDescent="0.25">
      <c r="A4010" t="s">
        <v>4113</v>
      </c>
      <c r="B4010" t="s">
        <v>4112</v>
      </c>
      <c r="C4010">
        <v>11077</v>
      </c>
      <c r="D4010">
        <v>29.95</v>
      </c>
      <c r="E4010">
        <f>IFERROR(VLOOKUP(Table_ExternalData_15[[#This Row],[Id]],Rabati!B:C,2,0),0)</f>
        <v>25</v>
      </c>
      <c r="F4010">
        <v>10</v>
      </c>
      <c r="G4010" t="str">
        <f>VLOOKUP(Table_ExternalData_15[[#This Row],[Id]],'Blagovna izdelek'!A:C,3,0)</f>
        <v>Digitus</v>
      </c>
      <c r="H4010">
        <f>Table_ExternalData_15[[#This Row],[Rabat]]*0.2</f>
        <v>5</v>
      </c>
      <c r="I4010" s="2">
        <f>Table_ExternalData_15[[#This Row],[Price]]-(Table_ExternalData_15[[#This Row],[Price]]*Table_ExternalData_15[[#This Row],[BB rabat]])/100</f>
        <v>28.452500000000001</v>
      </c>
      <c r="J4010" s="2">
        <f>Table_ExternalData_15[[#This Row],[BB cena]]*Table_ExternalData_15[[#Headers],[1,22]]</f>
        <v>34.712049999999998</v>
      </c>
      <c r="K4010" s="2">
        <f>Table_ExternalData_15[[#This Row],[Price]]*Table_ExternalData_15[[#Headers],[1,22]]</f>
        <v>36.539000000000001</v>
      </c>
      <c r="L4010" s="7">
        <f>IF(G4010="White Shark",E4010*0.5,IF(G4010="Sbox",E4010*0.5,IF(G4010="Tenda",E4010*0.5,E4010*0.2)))/100</f>
        <v>0.05</v>
      </c>
      <c r="M4010" s="2">
        <f>Table_ExternalData_15[[#This Row],[Price]]-Table_ExternalData_15[[#This Row],[Price]]*Table_ExternalData_15[[#This Row],[extra popust]]</f>
        <v>28.452500000000001</v>
      </c>
      <c r="N4010" s="2">
        <f>IF(M4010&lt;I4010,M4010,I4010)</f>
        <v>28.452500000000001</v>
      </c>
      <c r="O4010" s="12" t="str">
        <f>IF(N4010&lt;I4010,$U$1," ")</f>
        <v xml:space="preserve"> </v>
      </c>
      <c r="P4010" s="12" t="str">
        <f>IFERROR((O4010+30)," ")</f>
        <v xml:space="preserve"> </v>
      </c>
      <c r="Q4010" s="2">
        <f ca="1">IF(O4010=$U$1,N4010,"0")*1.22</f>
        <v>0</v>
      </c>
    </row>
    <row r="4011" spans="1:17" x14ac:dyDescent="0.25">
      <c r="A4011" t="s">
        <v>4115</v>
      </c>
      <c r="B4011" t="s">
        <v>4114</v>
      </c>
      <c r="C4011">
        <v>11078</v>
      </c>
      <c r="D4011">
        <v>18.95</v>
      </c>
      <c r="E4011">
        <f>IFERROR(VLOOKUP(Table_ExternalData_15[[#This Row],[Id]],Rabati!B:C,2,0),0)</f>
        <v>25</v>
      </c>
      <c r="F4011">
        <v>30</v>
      </c>
      <c r="G4011" t="str">
        <f>VLOOKUP(Table_ExternalData_15[[#This Row],[Id]],'Blagovna izdelek'!A:C,3,0)</f>
        <v>Digitus</v>
      </c>
      <c r="H4011">
        <f>Table_ExternalData_15[[#This Row],[Rabat]]*0.2</f>
        <v>5</v>
      </c>
      <c r="I4011" s="2">
        <f>Table_ExternalData_15[[#This Row],[Price]]-(Table_ExternalData_15[[#This Row],[Price]]*Table_ExternalData_15[[#This Row],[BB rabat]])/100</f>
        <v>18.002499999999998</v>
      </c>
      <c r="J4011" s="2">
        <f>Table_ExternalData_15[[#This Row],[BB cena]]*Table_ExternalData_15[[#Headers],[1,22]]</f>
        <v>21.963049999999996</v>
      </c>
      <c r="K4011" s="2">
        <f>Table_ExternalData_15[[#This Row],[Price]]*Table_ExternalData_15[[#Headers],[1,22]]</f>
        <v>23.119</v>
      </c>
      <c r="L4011" s="7">
        <f>IF(G4011="White Shark",E4011*0.5,IF(G4011="Sbox",E4011*0.5,IF(G4011="Tenda",E4011*0.5,E4011*0.2)))/100</f>
        <v>0.05</v>
      </c>
      <c r="M4011" s="2">
        <f>Table_ExternalData_15[[#This Row],[Price]]-Table_ExternalData_15[[#This Row],[Price]]*Table_ExternalData_15[[#This Row],[extra popust]]</f>
        <v>18.002499999999998</v>
      </c>
      <c r="N4011" s="2">
        <f>IF(M4011&lt;I4011,M4011,I4011)</f>
        <v>18.002499999999998</v>
      </c>
      <c r="O4011" s="12" t="str">
        <f>IF(N4011&lt;I4011,$U$1," ")</f>
        <v xml:space="preserve"> </v>
      </c>
      <c r="P4011" s="12" t="str">
        <f>IFERROR((O4011+30)," ")</f>
        <v xml:space="preserve"> </v>
      </c>
      <c r="Q4011" s="2">
        <f ca="1">IF(O4011=$U$1,N4011,"0")*1.22</f>
        <v>0</v>
      </c>
    </row>
    <row r="4012" spans="1:17" x14ac:dyDescent="0.25">
      <c r="A4012" t="s">
        <v>4116</v>
      </c>
      <c r="B4012" t="s">
        <v>14589</v>
      </c>
      <c r="C4012">
        <v>11079</v>
      </c>
      <c r="D4012">
        <v>22.2</v>
      </c>
      <c r="E4012">
        <f>IFERROR(VLOOKUP(Table_ExternalData_15[[#This Row],[Id]],Rabati!B:C,2,0),0)</f>
        <v>25</v>
      </c>
      <c r="F4012">
        <v>5</v>
      </c>
      <c r="G4012" t="str">
        <f>VLOOKUP(Table_ExternalData_15[[#This Row],[Id]],'Blagovna izdelek'!A:C,3,0)</f>
        <v>Digitus</v>
      </c>
      <c r="H4012">
        <f>Table_ExternalData_15[[#This Row],[Rabat]]*0.2</f>
        <v>5</v>
      </c>
      <c r="I4012" s="2">
        <f>Table_ExternalData_15[[#This Row],[Price]]-(Table_ExternalData_15[[#This Row],[Price]]*Table_ExternalData_15[[#This Row],[BB rabat]])/100</f>
        <v>21.09</v>
      </c>
      <c r="J4012" s="2">
        <f>Table_ExternalData_15[[#This Row],[BB cena]]*Table_ExternalData_15[[#Headers],[1,22]]</f>
        <v>25.729800000000001</v>
      </c>
      <c r="K4012" s="2">
        <f>Table_ExternalData_15[[#This Row],[Price]]*Table_ExternalData_15[[#Headers],[1,22]]</f>
        <v>27.084</v>
      </c>
      <c r="L4012" s="7">
        <f>IF(G4012="White Shark",E4012*0.5,IF(G4012="Sbox",E4012*0.5,IF(G4012="Tenda",E4012*0.5,E4012*0.2)))/100</f>
        <v>0.05</v>
      </c>
      <c r="M4012" s="2">
        <f>Table_ExternalData_15[[#This Row],[Price]]-Table_ExternalData_15[[#This Row],[Price]]*Table_ExternalData_15[[#This Row],[extra popust]]</f>
        <v>21.09</v>
      </c>
      <c r="N4012" s="2">
        <f>IF(M4012&lt;I4012,M4012,I4012)</f>
        <v>21.09</v>
      </c>
      <c r="O4012" s="12" t="str">
        <f>IF(N4012&lt;I4012,$U$1," ")</f>
        <v xml:space="preserve"> </v>
      </c>
      <c r="P4012" s="12" t="str">
        <f>IFERROR((O4012+30)," ")</f>
        <v xml:space="preserve"> </v>
      </c>
      <c r="Q4012" s="2">
        <f ca="1">IF(O4012=$U$1,N4012,"0")*1.22</f>
        <v>0</v>
      </c>
    </row>
    <row r="4013" spans="1:17" x14ac:dyDescent="0.25">
      <c r="A4013" t="s">
        <v>4117</v>
      </c>
      <c r="B4013" t="s">
        <v>14261</v>
      </c>
      <c r="C4013">
        <v>11080</v>
      </c>
      <c r="D4013">
        <v>51.95</v>
      </c>
      <c r="E4013">
        <f>IFERROR(VLOOKUP(Table_ExternalData_15[[#This Row],[Id]],Rabati!B:C,2,0),0)</f>
        <v>10</v>
      </c>
      <c r="F4013">
        <v>4</v>
      </c>
      <c r="G4013" t="str">
        <f>VLOOKUP(Table_ExternalData_15[[#This Row],[Id]],'Blagovna izdelek'!A:C,3,0)</f>
        <v>Digitus</v>
      </c>
      <c r="H4013">
        <f>Table_ExternalData_15[[#This Row],[Rabat]]*0.2</f>
        <v>2</v>
      </c>
      <c r="I4013" s="2">
        <f>Table_ExternalData_15[[#This Row],[Price]]-(Table_ExternalData_15[[#This Row],[Price]]*Table_ExternalData_15[[#This Row],[BB rabat]])/100</f>
        <v>50.911000000000001</v>
      </c>
      <c r="J4013" s="2">
        <f>Table_ExternalData_15[[#This Row],[BB cena]]*Table_ExternalData_15[[#Headers],[1,22]]</f>
        <v>62.111420000000003</v>
      </c>
      <c r="K4013" s="2">
        <f>Table_ExternalData_15[[#This Row],[Price]]*Table_ExternalData_15[[#Headers],[1,22]]</f>
        <v>63.379000000000005</v>
      </c>
      <c r="L4013" s="7">
        <f>IF(G4013="White Shark",E4013*0.5,IF(G4013="Sbox",E4013*0.5,IF(G4013="Tenda",E4013*0.5,E4013*0.2)))/100</f>
        <v>0.02</v>
      </c>
      <c r="M4013" s="2">
        <f>Table_ExternalData_15[[#This Row],[Price]]-Table_ExternalData_15[[#This Row],[Price]]*Table_ExternalData_15[[#This Row],[extra popust]]</f>
        <v>50.911000000000001</v>
      </c>
      <c r="N4013" s="2">
        <f>IF(M4013&lt;I4013,M4013,I4013)</f>
        <v>50.911000000000001</v>
      </c>
      <c r="O4013" s="12" t="str">
        <f>IF(N4013&lt;I4013,$U$1," ")</f>
        <v xml:space="preserve"> </v>
      </c>
      <c r="P4013" s="12" t="str">
        <f>IFERROR((O4013+30)," ")</f>
        <v xml:space="preserve"> </v>
      </c>
      <c r="Q4013" s="2">
        <f ca="1">IF(O4013=$U$1,N4013,"0")*1.22</f>
        <v>0</v>
      </c>
    </row>
    <row r="4014" spans="1:17" x14ac:dyDescent="0.25">
      <c r="A4014" t="s">
        <v>4118</v>
      </c>
      <c r="B4014" t="s">
        <v>14262</v>
      </c>
      <c r="C4014">
        <v>11081</v>
      </c>
      <c r="D4014">
        <v>59.48</v>
      </c>
      <c r="E4014">
        <f>IFERROR(VLOOKUP(Table_ExternalData_15[[#This Row],[Id]],Rabati!B:C,2,0),0)</f>
        <v>10</v>
      </c>
      <c r="F4014">
        <v>0</v>
      </c>
      <c r="G4014" t="str">
        <f>VLOOKUP(Table_ExternalData_15[[#This Row],[Id]],'Blagovna izdelek'!A:C,3,0)</f>
        <v>Digitus</v>
      </c>
      <c r="H4014">
        <f>Table_ExternalData_15[[#This Row],[Rabat]]*0.2</f>
        <v>2</v>
      </c>
      <c r="I4014" s="2">
        <f>Table_ExternalData_15[[#This Row],[Price]]-(Table_ExternalData_15[[#This Row],[Price]]*Table_ExternalData_15[[#This Row],[BB rabat]])/100</f>
        <v>58.290399999999998</v>
      </c>
      <c r="J4014" s="2">
        <f>Table_ExternalData_15[[#This Row],[BB cena]]*Table_ExternalData_15[[#Headers],[1,22]]</f>
        <v>71.114288000000002</v>
      </c>
      <c r="K4014" s="2">
        <f>Table_ExternalData_15[[#This Row],[Price]]*Table_ExternalData_15[[#Headers],[1,22]]</f>
        <v>72.565599999999989</v>
      </c>
      <c r="L4014" s="7">
        <f>IF(G4014="White Shark",E4014*0.5,IF(G4014="Sbox",E4014*0.5,IF(G4014="Tenda",E4014*0.5,E4014*0.2)))/100</f>
        <v>0.02</v>
      </c>
      <c r="M4014" s="2">
        <f>Table_ExternalData_15[[#This Row],[Price]]-Table_ExternalData_15[[#This Row],[Price]]*Table_ExternalData_15[[#This Row],[extra popust]]</f>
        <v>58.290399999999998</v>
      </c>
      <c r="N4014" s="2">
        <f>IF(M4014&lt;I4014,M4014,I4014)</f>
        <v>58.290399999999998</v>
      </c>
      <c r="O4014" s="12" t="str">
        <f>IF(N4014&lt;I4014,$U$1," ")</f>
        <v xml:space="preserve"> </v>
      </c>
      <c r="P4014" s="12" t="str">
        <f>IFERROR((O4014+30)," ")</f>
        <v xml:space="preserve"> </v>
      </c>
      <c r="Q4014" s="2">
        <f ca="1">IF(O4014=$U$1,N4014,"0")*1.22</f>
        <v>0</v>
      </c>
    </row>
    <row r="4015" spans="1:17" x14ac:dyDescent="0.25">
      <c r="A4015" t="s">
        <v>4119</v>
      </c>
      <c r="B4015" t="s">
        <v>14263</v>
      </c>
      <c r="C4015">
        <v>11082</v>
      </c>
      <c r="D4015">
        <v>118.95</v>
      </c>
      <c r="E4015">
        <f>IFERROR(VLOOKUP(Table_ExternalData_15[[#This Row],[Id]],Rabati!B:C,2,0),0)</f>
        <v>25</v>
      </c>
      <c r="F4015">
        <v>14</v>
      </c>
      <c r="G4015" t="str">
        <f>VLOOKUP(Table_ExternalData_15[[#This Row],[Id]],'Blagovna izdelek'!A:C,3,0)</f>
        <v>Digitus</v>
      </c>
      <c r="H4015">
        <f>Table_ExternalData_15[[#This Row],[Rabat]]*0.2</f>
        <v>5</v>
      </c>
      <c r="I4015" s="2">
        <f>Table_ExternalData_15[[#This Row],[Price]]-(Table_ExternalData_15[[#This Row],[Price]]*Table_ExternalData_15[[#This Row],[BB rabat]])/100</f>
        <v>113.0025</v>
      </c>
      <c r="J4015" s="2">
        <f>Table_ExternalData_15[[#This Row],[BB cena]]*Table_ExternalData_15[[#Headers],[1,22]]</f>
        <v>137.86304999999999</v>
      </c>
      <c r="K4015" s="2">
        <f>Table_ExternalData_15[[#This Row],[Price]]*Table_ExternalData_15[[#Headers],[1,22]]</f>
        <v>145.119</v>
      </c>
      <c r="L4015" s="7">
        <f>IF(G4015="White Shark",E4015*0.5,IF(G4015="Sbox",E4015*0.5,IF(G4015="Tenda",E4015*0.5,E4015*0.2)))/100</f>
        <v>0.05</v>
      </c>
      <c r="M4015" s="2">
        <f>Table_ExternalData_15[[#This Row],[Price]]-Table_ExternalData_15[[#This Row],[Price]]*Table_ExternalData_15[[#This Row],[extra popust]]</f>
        <v>113.0025</v>
      </c>
      <c r="N4015" s="2">
        <f>IF(M4015&lt;I4015,M4015,I4015)</f>
        <v>113.0025</v>
      </c>
      <c r="O4015" s="12" t="str">
        <f>IF(N4015&lt;I4015,$U$1," ")</f>
        <v xml:space="preserve"> </v>
      </c>
      <c r="P4015" s="12" t="str">
        <f>IFERROR((O4015+30)," ")</f>
        <v xml:space="preserve"> </v>
      </c>
      <c r="Q4015" s="2">
        <f ca="1">IF(O4015=$U$1,N4015,"0")*1.22</f>
        <v>0</v>
      </c>
    </row>
    <row r="4016" spans="1:17" x14ac:dyDescent="0.25">
      <c r="A4016" t="s">
        <v>4121</v>
      </c>
      <c r="B4016" t="s">
        <v>4120</v>
      </c>
      <c r="C4016">
        <v>11083</v>
      </c>
      <c r="D4016">
        <v>139.30000000000001</v>
      </c>
      <c r="E4016">
        <f>IFERROR(VLOOKUP(Table_ExternalData_15[[#This Row],[Id]],Rabati!B:C,2,0),0)</f>
        <v>25</v>
      </c>
      <c r="F4016">
        <v>5</v>
      </c>
      <c r="G4016" t="str">
        <f>VLOOKUP(Table_ExternalData_15[[#This Row],[Id]],'Blagovna izdelek'!A:C,3,0)</f>
        <v>Digitus</v>
      </c>
      <c r="H4016">
        <f>Table_ExternalData_15[[#This Row],[Rabat]]*0.2</f>
        <v>5</v>
      </c>
      <c r="I4016" s="2">
        <f>Table_ExternalData_15[[#This Row],[Price]]-(Table_ExternalData_15[[#This Row],[Price]]*Table_ExternalData_15[[#This Row],[BB rabat]])/100</f>
        <v>132.33500000000001</v>
      </c>
      <c r="J4016" s="2">
        <f>Table_ExternalData_15[[#This Row],[BB cena]]*Table_ExternalData_15[[#Headers],[1,22]]</f>
        <v>161.4487</v>
      </c>
      <c r="K4016" s="2">
        <f>Table_ExternalData_15[[#This Row],[Price]]*Table_ExternalData_15[[#Headers],[1,22]]</f>
        <v>169.946</v>
      </c>
      <c r="L4016" s="7">
        <f>IF(G4016="White Shark",E4016*0.5,IF(G4016="Sbox",E4016*0.5,IF(G4016="Tenda",E4016*0.5,E4016*0.2)))/100</f>
        <v>0.05</v>
      </c>
      <c r="M4016" s="2">
        <f>Table_ExternalData_15[[#This Row],[Price]]-Table_ExternalData_15[[#This Row],[Price]]*Table_ExternalData_15[[#This Row],[extra popust]]</f>
        <v>132.33500000000001</v>
      </c>
      <c r="N4016" s="2">
        <f>IF(M4016&lt;I4016,M4016,I4016)</f>
        <v>132.33500000000001</v>
      </c>
      <c r="O4016" s="12" t="str">
        <f>IF(N4016&lt;I4016,$U$1," ")</f>
        <v xml:space="preserve"> </v>
      </c>
      <c r="P4016" s="12" t="str">
        <f>IFERROR((O4016+30)," ")</f>
        <v xml:space="preserve"> </v>
      </c>
      <c r="Q4016" s="2">
        <f ca="1">IF(O4016=$U$1,N4016,"0")*1.22</f>
        <v>0</v>
      </c>
    </row>
    <row r="4017" spans="1:17" x14ac:dyDescent="0.25">
      <c r="A4017" t="s">
        <v>4123</v>
      </c>
      <c r="B4017" t="s">
        <v>4122</v>
      </c>
      <c r="C4017">
        <v>11099</v>
      </c>
      <c r="D4017">
        <v>139.94999999999999</v>
      </c>
      <c r="E4017">
        <f>IFERROR(VLOOKUP(Table_ExternalData_15[[#This Row],[Id]],Rabati!B:C,2,0),0)</f>
        <v>20</v>
      </c>
      <c r="F4017">
        <v>4</v>
      </c>
      <c r="G4017" t="str">
        <f>VLOOKUP(Table_ExternalData_15[[#This Row],[Id]],'Blagovna izdelek'!A:C,3,0)</f>
        <v>Digitus</v>
      </c>
      <c r="H4017">
        <f>Table_ExternalData_15[[#This Row],[Rabat]]*0.2</f>
        <v>4</v>
      </c>
      <c r="I4017" s="2">
        <f>Table_ExternalData_15[[#This Row],[Price]]-(Table_ExternalData_15[[#This Row],[Price]]*Table_ExternalData_15[[#This Row],[BB rabat]])/100</f>
        <v>134.35199999999998</v>
      </c>
      <c r="J4017" s="2">
        <f>Table_ExternalData_15[[#This Row],[BB cena]]*Table_ExternalData_15[[#Headers],[1,22]]</f>
        <v>163.90943999999996</v>
      </c>
      <c r="K4017" s="2">
        <f>Table_ExternalData_15[[#This Row],[Price]]*Table_ExternalData_15[[#Headers],[1,22]]</f>
        <v>170.73899999999998</v>
      </c>
      <c r="L4017" s="7">
        <f>IF(G4017="White Shark",E4017*0.5,IF(G4017="Sbox",E4017*0.5,IF(G4017="Tenda",E4017*0.5,E4017*0.2)))/100</f>
        <v>0.04</v>
      </c>
      <c r="M4017" s="2">
        <f>Table_ExternalData_15[[#This Row],[Price]]-Table_ExternalData_15[[#This Row],[Price]]*Table_ExternalData_15[[#This Row],[extra popust]]</f>
        <v>134.35199999999998</v>
      </c>
      <c r="N4017" s="2">
        <f>IF(M4017&lt;I4017,M4017,I4017)</f>
        <v>134.35199999999998</v>
      </c>
      <c r="O4017" s="12" t="str">
        <f>IF(N4017&lt;I4017,$U$1," ")</f>
        <v xml:space="preserve"> </v>
      </c>
      <c r="P4017" s="12" t="str">
        <f>IFERROR((O4017+30)," ")</f>
        <v xml:space="preserve"> </v>
      </c>
      <c r="Q4017" s="2">
        <f ca="1">IF(O4017=$U$1,N4017,"0")*1.22</f>
        <v>0</v>
      </c>
    </row>
    <row r="4018" spans="1:17" x14ac:dyDescent="0.25">
      <c r="A4018" t="s">
        <v>4127</v>
      </c>
      <c r="B4018" t="s">
        <v>4126</v>
      </c>
      <c r="C4018">
        <v>11102</v>
      </c>
      <c r="D4018">
        <v>51.35</v>
      </c>
      <c r="E4018">
        <f>IFERROR(VLOOKUP(Table_ExternalData_15[[#This Row],[Id]],Rabati!B:C,2,0),0)</f>
        <v>20</v>
      </c>
      <c r="F4018">
        <v>12</v>
      </c>
      <c r="G4018" t="str">
        <f>VLOOKUP(Table_ExternalData_15[[#This Row],[Id]],'Blagovna izdelek'!A:C,3,0)</f>
        <v>Digitus</v>
      </c>
      <c r="H4018">
        <f>Table_ExternalData_15[[#This Row],[Rabat]]*0.2</f>
        <v>4</v>
      </c>
      <c r="I4018" s="2">
        <f>Table_ExternalData_15[[#This Row],[Price]]-(Table_ExternalData_15[[#This Row],[Price]]*Table_ExternalData_15[[#This Row],[BB rabat]])/100</f>
        <v>49.295999999999999</v>
      </c>
      <c r="J4018" s="2">
        <f>Table_ExternalData_15[[#This Row],[BB cena]]*Table_ExternalData_15[[#Headers],[1,22]]</f>
        <v>60.141120000000001</v>
      </c>
      <c r="K4018" s="2">
        <f>Table_ExternalData_15[[#This Row],[Price]]*Table_ExternalData_15[[#Headers],[1,22]]</f>
        <v>62.646999999999998</v>
      </c>
      <c r="L4018" s="7">
        <f>IF(G4018="White Shark",E4018*0.5,IF(G4018="Sbox",E4018*0.5,IF(G4018="Tenda",E4018*0.5,E4018*0.2)))/100</f>
        <v>0.04</v>
      </c>
      <c r="M4018" s="2">
        <f>Table_ExternalData_15[[#This Row],[Price]]-Table_ExternalData_15[[#This Row],[Price]]*Table_ExternalData_15[[#This Row],[extra popust]]</f>
        <v>49.295999999999999</v>
      </c>
      <c r="N4018" s="2">
        <f>IF(M4018&lt;I4018,M4018,I4018)</f>
        <v>49.295999999999999</v>
      </c>
      <c r="O4018" s="12" t="str">
        <f>IF(N4018&lt;I4018,$U$1," ")</f>
        <v xml:space="preserve"> </v>
      </c>
      <c r="P4018" s="12" t="str">
        <f>IFERROR((O4018+30)," ")</f>
        <v xml:space="preserve"> </v>
      </c>
      <c r="Q4018" s="2">
        <f ca="1">IF(O4018=$U$1,N4018,"0")*1.22</f>
        <v>0</v>
      </c>
    </row>
    <row r="4019" spans="1:17" x14ac:dyDescent="0.25">
      <c r="A4019" t="s">
        <v>4129</v>
      </c>
      <c r="B4019" t="s">
        <v>4128</v>
      </c>
      <c r="C4019">
        <v>11103</v>
      </c>
      <c r="D4019">
        <v>10.6</v>
      </c>
      <c r="E4019">
        <f>IFERROR(VLOOKUP(Table_ExternalData_15[[#This Row],[Id]],Rabati!B:C,2,0),0)</f>
        <v>25</v>
      </c>
      <c r="F4019">
        <v>23</v>
      </c>
      <c r="G4019" t="str">
        <f>VLOOKUP(Table_ExternalData_15[[#This Row],[Id]],'Blagovna izdelek'!A:C,3,0)</f>
        <v>Digitus</v>
      </c>
      <c r="H4019">
        <f>Table_ExternalData_15[[#This Row],[Rabat]]*0.2</f>
        <v>5</v>
      </c>
      <c r="I4019" s="2">
        <f>Table_ExternalData_15[[#This Row],[Price]]-(Table_ExternalData_15[[#This Row],[Price]]*Table_ExternalData_15[[#This Row],[BB rabat]])/100</f>
        <v>10.07</v>
      </c>
      <c r="J4019" s="2">
        <f>Table_ExternalData_15[[#This Row],[BB cena]]*Table_ExternalData_15[[#Headers],[1,22]]</f>
        <v>12.285399999999999</v>
      </c>
      <c r="K4019" s="2">
        <f>Table_ExternalData_15[[#This Row],[Price]]*Table_ExternalData_15[[#Headers],[1,22]]</f>
        <v>12.931999999999999</v>
      </c>
      <c r="L4019" s="7">
        <f>IF(G4019="White Shark",E4019*0.5,IF(G4019="Sbox",E4019*0.5,IF(G4019="Tenda",E4019*0.5,E4019*0.2)))/100</f>
        <v>0.05</v>
      </c>
      <c r="M4019" s="2">
        <f>Table_ExternalData_15[[#This Row],[Price]]-Table_ExternalData_15[[#This Row],[Price]]*Table_ExternalData_15[[#This Row],[extra popust]]</f>
        <v>10.07</v>
      </c>
      <c r="N4019" s="2">
        <f>IF(M4019&lt;I4019,M4019,I4019)</f>
        <v>10.07</v>
      </c>
      <c r="O4019" s="12" t="str">
        <f>IF(N4019&lt;I4019,$U$1," ")</f>
        <v xml:space="preserve"> </v>
      </c>
      <c r="P4019" s="12" t="str">
        <f>IFERROR((O4019+30)," ")</f>
        <v xml:space="preserve"> </v>
      </c>
      <c r="Q4019" s="2">
        <f ca="1">IF(O4019=$U$1,N4019,"0")*1.22</f>
        <v>0</v>
      </c>
    </row>
    <row r="4020" spans="1:17" x14ac:dyDescent="0.25">
      <c r="A4020" t="s">
        <v>4131</v>
      </c>
      <c r="B4020" t="s">
        <v>4130</v>
      </c>
      <c r="C4020">
        <v>11104</v>
      </c>
      <c r="D4020">
        <v>488.84</v>
      </c>
      <c r="E4020">
        <f>IFERROR(VLOOKUP(Table_ExternalData_15[[#This Row],[Id]],Rabati!B:C,2,0),0)</f>
        <v>25</v>
      </c>
      <c r="F4020">
        <v>4</v>
      </c>
      <c r="G4020" t="str">
        <f>VLOOKUP(Table_ExternalData_15[[#This Row],[Id]],'Blagovna izdelek'!A:C,3,0)</f>
        <v>Digitus</v>
      </c>
      <c r="H4020">
        <f>Table_ExternalData_15[[#This Row],[Rabat]]*0.2</f>
        <v>5</v>
      </c>
      <c r="I4020" s="2">
        <f>Table_ExternalData_15[[#This Row],[Price]]-(Table_ExternalData_15[[#This Row],[Price]]*Table_ExternalData_15[[#This Row],[BB rabat]])/100</f>
        <v>464.39799999999997</v>
      </c>
      <c r="J4020" s="2">
        <f>Table_ExternalData_15[[#This Row],[BB cena]]*Table_ExternalData_15[[#Headers],[1,22]]</f>
        <v>566.56556</v>
      </c>
      <c r="K4020" s="2">
        <f>Table_ExternalData_15[[#This Row],[Price]]*Table_ExternalData_15[[#Headers],[1,22]]</f>
        <v>596.38479999999993</v>
      </c>
      <c r="L4020" s="7">
        <f>IF(G4020="White Shark",E4020*0.5,IF(G4020="Sbox",E4020*0.5,IF(G4020="Tenda",E4020*0.5,E4020*0.2)))/100</f>
        <v>0.05</v>
      </c>
      <c r="M4020" s="2">
        <f>Table_ExternalData_15[[#This Row],[Price]]-Table_ExternalData_15[[#This Row],[Price]]*Table_ExternalData_15[[#This Row],[extra popust]]</f>
        <v>464.39799999999997</v>
      </c>
      <c r="N4020" s="2">
        <f>IF(M4020&lt;I4020,M4020,I4020)</f>
        <v>464.39799999999997</v>
      </c>
      <c r="O4020" s="12" t="str">
        <f>IF(N4020&lt;I4020,$U$1," ")</f>
        <v xml:space="preserve"> </v>
      </c>
      <c r="P4020" s="12" t="str">
        <f>IFERROR((O4020+30)," ")</f>
        <v xml:space="preserve"> </v>
      </c>
      <c r="Q4020" s="2">
        <f ca="1">IF(O4020=$U$1,N4020,"0")*1.22</f>
        <v>0</v>
      </c>
    </row>
    <row r="4021" spans="1:17" x14ac:dyDescent="0.25">
      <c r="A4021" t="s">
        <v>4133</v>
      </c>
      <c r="B4021" t="s">
        <v>4132</v>
      </c>
      <c r="C4021">
        <v>11105</v>
      </c>
      <c r="D4021">
        <v>81.25</v>
      </c>
      <c r="E4021">
        <f>IFERROR(VLOOKUP(Table_ExternalData_15[[#This Row],[Id]],Rabati!B:C,2,0),0)</f>
        <v>20</v>
      </c>
      <c r="F4021">
        <v>3</v>
      </c>
      <c r="G4021" t="str">
        <f>VLOOKUP(Table_ExternalData_15[[#This Row],[Id]],'Blagovna izdelek'!A:C,3,0)</f>
        <v>Digitus</v>
      </c>
      <c r="H4021">
        <f>Table_ExternalData_15[[#This Row],[Rabat]]*0.2</f>
        <v>4</v>
      </c>
      <c r="I4021" s="2">
        <f>Table_ExternalData_15[[#This Row],[Price]]-(Table_ExternalData_15[[#This Row],[Price]]*Table_ExternalData_15[[#This Row],[BB rabat]])/100</f>
        <v>78</v>
      </c>
      <c r="J4021" s="2">
        <f>Table_ExternalData_15[[#This Row],[BB cena]]*Table_ExternalData_15[[#Headers],[1,22]]</f>
        <v>95.16</v>
      </c>
      <c r="K4021" s="2">
        <f>Table_ExternalData_15[[#This Row],[Price]]*Table_ExternalData_15[[#Headers],[1,22]]</f>
        <v>99.125</v>
      </c>
      <c r="L4021" s="7">
        <f>IF(G4021="White Shark",E4021*0.5,IF(G4021="Sbox",E4021*0.5,IF(G4021="Tenda",E4021*0.5,E4021*0.2)))/100</f>
        <v>0.04</v>
      </c>
      <c r="M4021" s="2">
        <f>Table_ExternalData_15[[#This Row],[Price]]-Table_ExternalData_15[[#This Row],[Price]]*Table_ExternalData_15[[#This Row],[extra popust]]</f>
        <v>78</v>
      </c>
      <c r="N4021" s="2">
        <f>IF(M4021&lt;I4021,M4021,I4021)</f>
        <v>78</v>
      </c>
      <c r="O4021" s="12" t="str">
        <f>IF(N4021&lt;I4021,$U$1," ")</f>
        <v xml:space="preserve"> </v>
      </c>
      <c r="P4021" s="12" t="str">
        <f>IFERROR((O4021+30)," ")</f>
        <v xml:space="preserve"> </v>
      </c>
      <c r="Q4021" s="2">
        <f ca="1">IF(O4021=$U$1,N4021,"0")*1.22</f>
        <v>0</v>
      </c>
    </row>
    <row r="4022" spans="1:17" x14ac:dyDescent="0.25">
      <c r="A4022" t="s">
        <v>4137</v>
      </c>
      <c r="B4022" t="s">
        <v>4136</v>
      </c>
      <c r="C4022">
        <v>11111</v>
      </c>
      <c r="D4022">
        <v>3.43</v>
      </c>
      <c r="E4022">
        <f>IFERROR(VLOOKUP(Table_ExternalData_15[[#This Row],[Id]],Rabati!B:C,2,0),0)</f>
        <v>25</v>
      </c>
      <c r="F4022">
        <v>559</v>
      </c>
      <c r="G4022" t="str">
        <f>VLOOKUP(Table_ExternalData_15[[#This Row],[Id]],'Blagovna izdelek'!A:C,3,0)</f>
        <v>Digitus</v>
      </c>
      <c r="H4022">
        <f>Table_ExternalData_15[[#This Row],[Rabat]]*0.2</f>
        <v>5</v>
      </c>
      <c r="I4022" s="2">
        <f>Table_ExternalData_15[[#This Row],[Price]]-(Table_ExternalData_15[[#This Row],[Price]]*Table_ExternalData_15[[#This Row],[BB rabat]])/100</f>
        <v>3.2585000000000002</v>
      </c>
      <c r="J4022" s="2">
        <f>Table_ExternalData_15[[#This Row],[BB cena]]*Table_ExternalData_15[[#Headers],[1,22]]</f>
        <v>3.9753700000000003</v>
      </c>
      <c r="K4022" s="2">
        <f>Table_ExternalData_15[[#This Row],[Price]]*Table_ExternalData_15[[#Headers],[1,22]]</f>
        <v>4.1846000000000005</v>
      </c>
      <c r="L4022" s="7">
        <f>IF(G4022="White Shark",E4022*0.5,IF(G4022="Sbox",E4022*0.5,IF(G4022="Tenda",E4022*0.5,E4022*0.2)))/100</f>
        <v>0.05</v>
      </c>
      <c r="M4022" s="2">
        <f>Table_ExternalData_15[[#This Row],[Price]]-Table_ExternalData_15[[#This Row],[Price]]*Table_ExternalData_15[[#This Row],[extra popust]]</f>
        <v>3.2585000000000002</v>
      </c>
      <c r="N4022" s="2">
        <f>IF(M4022&lt;I4022,M4022,I4022)</f>
        <v>3.2585000000000002</v>
      </c>
      <c r="O4022" s="12" t="str">
        <f>IF(N4022&lt;I4022,$U$1," ")</f>
        <v xml:space="preserve"> </v>
      </c>
      <c r="P4022" s="12" t="str">
        <f>IFERROR((O4022+30)," ")</f>
        <v xml:space="preserve"> </v>
      </c>
      <c r="Q4022" s="2">
        <f ca="1">IF(O4022=$U$1,N4022,"0")*1.22</f>
        <v>0</v>
      </c>
    </row>
    <row r="4023" spans="1:17" x14ac:dyDescent="0.25">
      <c r="A4023" t="s">
        <v>4143</v>
      </c>
      <c r="B4023" t="s">
        <v>4142</v>
      </c>
      <c r="C4023">
        <v>11122</v>
      </c>
      <c r="D4023">
        <v>10.6</v>
      </c>
      <c r="E4023">
        <f>IFERROR(VLOOKUP(Table_ExternalData_15[[#This Row],[Id]],Rabati!B:C,2,0),0)</f>
        <v>25</v>
      </c>
      <c r="F4023">
        <v>12</v>
      </c>
      <c r="G4023" t="str">
        <f>VLOOKUP(Table_ExternalData_15[[#This Row],[Id]],'Blagovna izdelek'!A:C,3,0)</f>
        <v>Digitus</v>
      </c>
      <c r="H4023">
        <f>Table_ExternalData_15[[#This Row],[Rabat]]*0.2</f>
        <v>5</v>
      </c>
      <c r="I4023" s="2">
        <f>Table_ExternalData_15[[#This Row],[Price]]-(Table_ExternalData_15[[#This Row],[Price]]*Table_ExternalData_15[[#This Row],[BB rabat]])/100</f>
        <v>10.07</v>
      </c>
      <c r="J4023" s="2">
        <f>Table_ExternalData_15[[#This Row],[BB cena]]*Table_ExternalData_15[[#Headers],[1,22]]</f>
        <v>12.285399999999999</v>
      </c>
      <c r="K4023" s="2">
        <f>Table_ExternalData_15[[#This Row],[Price]]*Table_ExternalData_15[[#Headers],[1,22]]</f>
        <v>12.931999999999999</v>
      </c>
      <c r="L4023" s="7">
        <f>IF(G4023="White Shark",E4023*0.5,IF(G4023="Sbox",E4023*0.5,IF(G4023="Tenda",E4023*0.5,E4023*0.2)))/100</f>
        <v>0.05</v>
      </c>
      <c r="M4023" s="2">
        <f>Table_ExternalData_15[[#This Row],[Price]]-Table_ExternalData_15[[#This Row],[Price]]*Table_ExternalData_15[[#This Row],[extra popust]]</f>
        <v>10.07</v>
      </c>
      <c r="N4023" s="2">
        <f>IF(M4023&lt;I4023,M4023,I4023)</f>
        <v>10.07</v>
      </c>
      <c r="O4023" s="12" t="str">
        <f>IF(N4023&lt;I4023,$U$1," ")</f>
        <v xml:space="preserve"> </v>
      </c>
      <c r="P4023" s="12" t="str">
        <f>IFERROR((O4023+30)," ")</f>
        <v xml:space="preserve"> </v>
      </c>
      <c r="Q4023" s="2">
        <f ca="1">IF(O4023=$U$1,N4023,"0")*1.22</f>
        <v>0</v>
      </c>
    </row>
    <row r="4024" spans="1:17" x14ac:dyDescent="0.25">
      <c r="A4024" t="s">
        <v>4156</v>
      </c>
      <c r="B4024" t="s">
        <v>4155</v>
      </c>
      <c r="C4024">
        <v>11133</v>
      </c>
      <c r="D4024">
        <v>2.7</v>
      </c>
      <c r="E4024">
        <f>IFERROR(VLOOKUP(Table_ExternalData_15[[#This Row],[Id]],Rabati!B:C,2,0),0)</f>
        <v>30</v>
      </c>
      <c r="F4024">
        <v>150</v>
      </c>
      <c r="G4024" t="str">
        <f>VLOOKUP(Table_ExternalData_15[[#This Row],[Id]],'Blagovna izdelek'!A:C,3,0)</f>
        <v>Digitus</v>
      </c>
      <c r="H4024">
        <f>Table_ExternalData_15[[#This Row],[Rabat]]*0.2</f>
        <v>6</v>
      </c>
      <c r="I4024" s="2">
        <f>Table_ExternalData_15[[#This Row],[Price]]-(Table_ExternalData_15[[#This Row],[Price]]*Table_ExternalData_15[[#This Row],[BB rabat]])/100</f>
        <v>2.5380000000000003</v>
      </c>
      <c r="J4024" s="2">
        <f>Table_ExternalData_15[[#This Row],[BB cena]]*Table_ExternalData_15[[#Headers],[1,22]]</f>
        <v>3.0963600000000002</v>
      </c>
      <c r="K4024" s="2">
        <f>Table_ExternalData_15[[#This Row],[Price]]*Table_ExternalData_15[[#Headers],[1,22]]</f>
        <v>3.294</v>
      </c>
      <c r="L4024" s="7">
        <f>IF(G4024="White Shark",E4024*0.5,IF(G4024="Sbox",E4024*0.5,IF(G4024="Tenda",E4024*0.5,E4024*0.2)))/100</f>
        <v>0.06</v>
      </c>
      <c r="M4024" s="2">
        <f>Table_ExternalData_15[[#This Row],[Price]]-Table_ExternalData_15[[#This Row],[Price]]*Table_ExternalData_15[[#This Row],[extra popust]]</f>
        <v>2.5380000000000003</v>
      </c>
      <c r="N4024" s="2">
        <f>IF(M4024&lt;I4024,M4024,I4024)</f>
        <v>2.5380000000000003</v>
      </c>
      <c r="O4024" s="12" t="str">
        <f>IF(N4024&lt;I4024,$U$1," ")</f>
        <v xml:space="preserve"> </v>
      </c>
      <c r="P4024" s="12" t="str">
        <f>IFERROR((O4024+30)," ")</f>
        <v xml:space="preserve"> </v>
      </c>
      <c r="Q4024" s="2">
        <f ca="1">IF(O4024=$U$1,N4024,"0")*1.22</f>
        <v>0</v>
      </c>
    </row>
    <row r="4025" spans="1:17" x14ac:dyDescent="0.25">
      <c r="A4025" t="s">
        <v>4158</v>
      </c>
      <c r="B4025" t="s">
        <v>4157</v>
      </c>
      <c r="C4025">
        <v>11135</v>
      </c>
      <c r="D4025">
        <v>52.4</v>
      </c>
      <c r="E4025">
        <f>IFERROR(VLOOKUP(Table_ExternalData_15[[#This Row],[Id]],Rabati!B:C,2,0),0)</f>
        <v>20</v>
      </c>
      <c r="F4025">
        <v>0</v>
      </c>
      <c r="G4025" t="str">
        <f>VLOOKUP(Table_ExternalData_15[[#This Row],[Id]],'Blagovna izdelek'!A:C,3,0)</f>
        <v>Digitus</v>
      </c>
      <c r="H4025">
        <f>Table_ExternalData_15[[#This Row],[Rabat]]*0.2</f>
        <v>4</v>
      </c>
      <c r="I4025" s="2">
        <f>Table_ExternalData_15[[#This Row],[Price]]-(Table_ExternalData_15[[#This Row],[Price]]*Table_ExternalData_15[[#This Row],[BB rabat]])/100</f>
        <v>50.304000000000002</v>
      </c>
      <c r="J4025" s="2">
        <f>Table_ExternalData_15[[#This Row],[BB cena]]*Table_ExternalData_15[[#Headers],[1,22]]</f>
        <v>61.37088</v>
      </c>
      <c r="K4025" s="2">
        <f>Table_ExternalData_15[[#This Row],[Price]]*Table_ExternalData_15[[#Headers],[1,22]]</f>
        <v>63.927999999999997</v>
      </c>
      <c r="L4025" s="7">
        <f>IF(G4025="White Shark",E4025*0.5,IF(G4025="Sbox",E4025*0.5,IF(G4025="Tenda",E4025*0.5,E4025*0.2)))/100</f>
        <v>0.04</v>
      </c>
      <c r="M4025" s="2">
        <f>Table_ExternalData_15[[#This Row],[Price]]-Table_ExternalData_15[[#This Row],[Price]]*Table_ExternalData_15[[#This Row],[extra popust]]</f>
        <v>50.304000000000002</v>
      </c>
      <c r="N4025" s="2">
        <f>IF(M4025&lt;I4025,M4025,I4025)</f>
        <v>50.304000000000002</v>
      </c>
      <c r="O4025" s="12" t="str">
        <f>IF(N4025&lt;I4025,$U$1," ")</f>
        <v xml:space="preserve"> </v>
      </c>
      <c r="P4025" s="12" t="str">
        <f>IFERROR((O4025+30)," ")</f>
        <v xml:space="preserve"> </v>
      </c>
      <c r="Q4025" s="2">
        <f ca="1">IF(O4025=$U$1,N4025,"0")*1.22</f>
        <v>0</v>
      </c>
    </row>
    <row r="4026" spans="1:17" x14ac:dyDescent="0.25">
      <c r="A4026" t="s">
        <v>4189</v>
      </c>
      <c r="B4026" t="s">
        <v>4188</v>
      </c>
      <c r="C4026">
        <v>12160</v>
      </c>
      <c r="D4026">
        <v>13.8</v>
      </c>
      <c r="E4026">
        <f>IFERROR(VLOOKUP(Table_ExternalData_15[[#This Row],[Id]],Rabati!B:C,2,0),0)</f>
        <v>25</v>
      </c>
      <c r="F4026">
        <v>6</v>
      </c>
      <c r="G4026" t="str">
        <f>VLOOKUP(Table_ExternalData_15[[#This Row],[Id]],'Blagovna izdelek'!A:C,3,0)</f>
        <v>Digitus</v>
      </c>
      <c r="H4026">
        <f>Table_ExternalData_15[[#This Row],[Rabat]]*0.2</f>
        <v>5</v>
      </c>
      <c r="I4026" s="2">
        <f>Table_ExternalData_15[[#This Row],[Price]]-(Table_ExternalData_15[[#This Row],[Price]]*Table_ExternalData_15[[#This Row],[BB rabat]])/100</f>
        <v>13.110000000000001</v>
      </c>
      <c r="J4026" s="2">
        <f>Table_ExternalData_15[[#This Row],[BB cena]]*Table_ExternalData_15[[#Headers],[1,22]]</f>
        <v>15.994200000000001</v>
      </c>
      <c r="K4026" s="2">
        <f>Table_ExternalData_15[[#This Row],[Price]]*Table_ExternalData_15[[#Headers],[1,22]]</f>
        <v>16.836000000000002</v>
      </c>
      <c r="L4026" s="7">
        <f>IF(G4026="White Shark",E4026*0.5,IF(G4026="Sbox",E4026*0.5,IF(G4026="Tenda",E4026*0.5,E4026*0.2)))/100</f>
        <v>0.05</v>
      </c>
      <c r="M4026" s="2">
        <f>Table_ExternalData_15[[#This Row],[Price]]-Table_ExternalData_15[[#This Row],[Price]]*Table_ExternalData_15[[#This Row],[extra popust]]</f>
        <v>13.110000000000001</v>
      </c>
      <c r="N4026" s="2">
        <f>IF(M4026&lt;I4026,M4026,I4026)</f>
        <v>13.110000000000001</v>
      </c>
      <c r="O4026" s="12" t="str">
        <f>IF(N4026&lt;I4026,$U$1," ")</f>
        <v xml:space="preserve"> </v>
      </c>
      <c r="P4026" s="12" t="str">
        <f>IFERROR((O4026+30)," ")</f>
        <v xml:space="preserve"> </v>
      </c>
      <c r="Q4026" s="2">
        <f ca="1">IF(O4026=$U$1,N4026,"0")*1.22</f>
        <v>0</v>
      </c>
    </row>
    <row r="4027" spans="1:17" x14ac:dyDescent="0.25">
      <c r="A4027" t="s">
        <v>4190</v>
      </c>
      <c r="B4027" t="s">
        <v>10151</v>
      </c>
      <c r="C4027">
        <v>12161</v>
      </c>
      <c r="D4027">
        <v>10.050000000000001</v>
      </c>
      <c r="E4027">
        <f>IFERROR(VLOOKUP(Table_ExternalData_15[[#This Row],[Id]],Rabati!B:C,2,0),0)</f>
        <v>25</v>
      </c>
      <c r="F4027">
        <v>0</v>
      </c>
      <c r="G4027" t="str">
        <f>VLOOKUP(Table_ExternalData_15[[#This Row],[Id]],'Blagovna izdelek'!A:C,3,0)</f>
        <v>Digitus</v>
      </c>
      <c r="H4027">
        <f>Table_ExternalData_15[[#This Row],[Rabat]]*0.2</f>
        <v>5</v>
      </c>
      <c r="I4027" s="2">
        <f>Table_ExternalData_15[[#This Row],[Price]]-(Table_ExternalData_15[[#This Row],[Price]]*Table_ExternalData_15[[#This Row],[BB rabat]])/100</f>
        <v>9.5475000000000012</v>
      </c>
      <c r="J4027" s="2">
        <f>Table_ExternalData_15[[#This Row],[BB cena]]*Table_ExternalData_15[[#Headers],[1,22]]</f>
        <v>11.647950000000002</v>
      </c>
      <c r="K4027" s="2">
        <f>Table_ExternalData_15[[#This Row],[Price]]*Table_ExternalData_15[[#Headers],[1,22]]</f>
        <v>12.261000000000001</v>
      </c>
      <c r="L4027" s="7">
        <f>IF(G4027="White Shark",E4027*0.5,IF(G4027="Sbox",E4027*0.5,IF(G4027="Tenda",E4027*0.5,E4027*0.2)))/100</f>
        <v>0.05</v>
      </c>
      <c r="M4027" s="2">
        <f>Table_ExternalData_15[[#This Row],[Price]]-Table_ExternalData_15[[#This Row],[Price]]*Table_ExternalData_15[[#This Row],[extra popust]]</f>
        <v>9.5475000000000012</v>
      </c>
      <c r="N4027" s="2">
        <f>IF(M4027&lt;I4027,M4027,I4027)</f>
        <v>9.5475000000000012</v>
      </c>
      <c r="O4027" s="12" t="str">
        <f>IF(N4027&lt;I4027,$U$1," ")</f>
        <v xml:space="preserve"> </v>
      </c>
      <c r="P4027" s="12" t="str">
        <f>IFERROR((O4027+30)," ")</f>
        <v xml:space="preserve"> </v>
      </c>
      <c r="Q4027" s="2">
        <f ca="1">IF(O4027=$U$1,N4027,"0")*1.22</f>
        <v>0</v>
      </c>
    </row>
    <row r="4028" spans="1:17" x14ac:dyDescent="0.25">
      <c r="A4028" t="s">
        <v>4192</v>
      </c>
      <c r="B4028" t="s">
        <v>4191</v>
      </c>
      <c r="C4028">
        <v>12162</v>
      </c>
      <c r="D4028">
        <v>8.98</v>
      </c>
      <c r="E4028">
        <f>IFERROR(VLOOKUP(Table_ExternalData_15[[#This Row],[Id]],Rabati!B:C,2,0),0)</f>
        <v>25</v>
      </c>
      <c r="F4028">
        <v>5</v>
      </c>
      <c r="G4028" t="str">
        <f>VLOOKUP(Table_ExternalData_15[[#This Row],[Id]],'Blagovna izdelek'!A:C,3,0)</f>
        <v>Digitus</v>
      </c>
      <c r="H4028">
        <f>Table_ExternalData_15[[#This Row],[Rabat]]*0.2</f>
        <v>5</v>
      </c>
      <c r="I4028" s="2">
        <f>Table_ExternalData_15[[#This Row],[Price]]-(Table_ExternalData_15[[#This Row],[Price]]*Table_ExternalData_15[[#This Row],[BB rabat]])/100</f>
        <v>8.5310000000000006</v>
      </c>
      <c r="J4028" s="2">
        <f>Table_ExternalData_15[[#This Row],[BB cena]]*Table_ExternalData_15[[#Headers],[1,22]]</f>
        <v>10.407820000000001</v>
      </c>
      <c r="K4028" s="2">
        <f>Table_ExternalData_15[[#This Row],[Price]]*Table_ExternalData_15[[#Headers],[1,22]]</f>
        <v>10.9556</v>
      </c>
      <c r="L4028" s="7">
        <f>IF(G4028="White Shark",E4028*0.5,IF(G4028="Sbox",E4028*0.5,IF(G4028="Tenda",E4028*0.5,E4028*0.2)))/100</f>
        <v>0.05</v>
      </c>
      <c r="M4028" s="2">
        <f>Table_ExternalData_15[[#This Row],[Price]]-Table_ExternalData_15[[#This Row],[Price]]*Table_ExternalData_15[[#This Row],[extra popust]]</f>
        <v>8.5310000000000006</v>
      </c>
      <c r="N4028" s="2">
        <f>IF(M4028&lt;I4028,M4028,I4028)</f>
        <v>8.5310000000000006</v>
      </c>
      <c r="O4028" s="12" t="str">
        <f>IF(N4028&lt;I4028,$U$1," ")</f>
        <v xml:space="preserve"> </v>
      </c>
      <c r="P4028" s="12" t="str">
        <f>IFERROR((O4028+30)," ")</f>
        <v xml:space="preserve"> </v>
      </c>
      <c r="Q4028" s="2">
        <f ca="1">IF(O4028=$U$1,N4028,"0")*1.22</f>
        <v>0</v>
      </c>
    </row>
    <row r="4029" spans="1:17" x14ac:dyDescent="0.25">
      <c r="A4029" t="s">
        <v>4194</v>
      </c>
      <c r="B4029" t="s">
        <v>4193</v>
      </c>
      <c r="C4029">
        <v>12163</v>
      </c>
      <c r="D4029">
        <v>4.59</v>
      </c>
      <c r="E4029">
        <f>IFERROR(VLOOKUP(Table_ExternalData_15[[#This Row],[Id]],Rabati!B:C,2,0),0)</f>
        <v>25</v>
      </c>
      <c r="F4029">
        <v>30</v>
      </c>
      <c r="G4029" t="str">
        <f>VLOOKUP(Table_ExternalData_15[[#This Row],[Id]],'Blagovna izdelek'!A:C,3,0)</f>
        <v>Digitus</v>
      </c>
      <c r="H4029">
        <f>Table_ExternalData_15[[#This Row],[Rabat]]*0.2</f>
        <v>5</v>
      </c>
      <c r="I4029" s="2">
        <f>Table_ExternalData_15[[#This Row],[Price]]-(Table_ExternalData_15[[#This Row],[Price]]*Table_ExternalData_15[[#This Row],[BB rabat]])/100</f>
        <v>4.3605</v>
      </c>
      <c r="J4029" s="2">
        <f>Table_ExternalData_15[[#This Row],[BB cena]]*Table_ExternalData_15[[#Headers],[1,22]]</f>
        <v>5.3198100000000004</v>
      </c>
      <c r="K4029" s="2">
        <f>Table_ExternalData_15[[#This Row],[Price]]*Table_ExternalData_15[[#Headers],[1,22]]</f>
        <v>5.5998000000000001</v>
      </c>
      <c r="L4029" s="7">
        <f>IF(G4029="White Shark",E4029*0.5,IF(G4029="Sbox",E4029*0.5,IF(G4029="Tenda",E4029*0.5,E4029*0.2)))/100</f>
        <v>0.05</v>
      </c>
      <c r="M4029" s="2">
        <f>Table_ExternalData_15[[#This Row],[Price]]-Table_ExternalData_15[[#This Row],[Price]]*Table_ExternalData_15[[#This Row],[extra popust]]</f>
        <v>4.3605</v>
      </c>
      <c r="N4029" s="2">
        <f>IF(M4029&lt;I4029,M4029,I4029)</f>
        <v>4.3605</v>
      </c>
      <c r="O4029" s="12" t="str">
        <f>IF(N4029&lt;I4029,$U$1," ")</f>
        <v xml:space="preserve"> </v>
      </c>
      <c r="P4029" s="12" t="str">
        <f>IFERROR((O4029+30)," ")</f>
        <v xml:space="preserve"> </v>
      </c>
      <c r="Q4029" s="2">
        <f ca="1">IF(O4029=$U$1,N4029,"0")*1.22</f>
        <v>0</v>
      </c>
    </row>
    <row r="4030" spans="1:17" x14ac:dyDescent="0.25">
      <c r="A4030" t="s">
        <v>4201</v>
      </c>
      <c r="B4030" t="s">
        <v>4200</v>
      </c>
      <c r="C4030">
        <v>12168</v>
      </c>
      <c r="D4030">
        <v>12.28</v>
      </c>
      <c r="E4030">
        <f>IFERROR(VLOOKUP(Table_ExternalData_15[[#This Row],[Id]],Rabati!B:C,2,0),0)</f>
        <v>20</v>
      </c>
      <c r="F4030">
        <v>0</v>
      </c>
      <c r="G4030" t="str">
        <f>VLOOKUP(Table_ExternalData_15[[#This Row],[Id]],'Blagovna izdelek'!A:C,3,0)</f>
        <v>Digitus</v>
      </c>
      <c r="H4030">
        <f>Table_ExternalData_15[[#This Row],[Rabat]]*0.2</f>
        <v>4</v>
      </c>
      <c r="I4030" s="2">
        <f>Table_ExternalData_15[[#This Row],[Price]]-(Table_ExternalData_15[[#This Row],[Price]]*Table_ExternalData_15[[#This Row],[BB rabat]])/100</f>
        <v>11.7888</v>
      </c>
      <c r="J4030" s="2">
        <f>Table_ExternalData_15[[#This Row],[BB cena]]*Table_ExternalData_15[[#Headers],[1,22]]</f>
        <v>14.382336</v>
      </c>
      <c r="K4030" s="2">
        <f>Table_ExternalData_15[[#This Row],[Price]]*Table_ExternalData_15[[#Headers],[1,22]]</f>
        <v>14.981599999999998</v>
      </c>
      <c r="L4030" s="7">
        <f>IF(G4030="White Shark",E4030*0.5,IF(G4030="Sbox",E4030*0.5,IF(G4030="Tenda",E4030*0.5,E4030*0.2)))/100</f>
        <v>0.04</v>
      </c>
      <c r="M4030" s="2">
        <f>Table_ExternalData_15[[#This Row],[Price]]-Table_ExternalData_15[[#This Row],[Price]]*Table_ExternalData_15[[#This Row],[extra popust]]</f>
        <v>11.7888</v>
      </c>
      <c r="N4030" s="2">
        <f>IF(M4030&lt;I4030,M4030,I4030)</f>
        <v>11.7888</v>
      </c>
      <c r="O4030" s="12" t="str">
        <f>IF(N4030&lt;I4030,$U$1," ")</f>
        <v xml:space="preserve"> </v>
      </c>
      <c r="P4030" s="12" t="str">
        <f>IFERROR((O4030+30)," ")</f>
        <v xml:space="preserve"> </v>
      </c>
      <c r="Q4030" s="2">
        <f ca="1">IF(O4030=$U$1,N4030,"0")*1.22</f>
        <v>0</v>
      </c>
    </row>
    <row r="4031" spans="1:17" x14ac:dyDescent="0.25">
      <c r="A4031" t="s">
        <v>4207</v>
      </c>
      <c r="B4031" t="s">
        <v>4206</v>
      </c>
      <c r="C4031">
        <v>12202</v>
      </c>
      <c r="D4031">
        <v>154.58000000000001</v>
      </c>
      <c r="E4031">
        <f>IFERROR(VLOOKUP(Table_ExternalData_15[[#This Row],[Id]],Rabati!B:C,2,0),0)</f>
        <v>25</v>
      </c>
      <c r="F4031">
        <v>0</v>
      </c>
      <c r="G4031" t="str">
        <f>VLOOKUP(Table_ExternalData_15[[#This Row],[Id]],'Blagovna izdelek'!A:C,3,0)</f>
        <v>Digitus</v>
      </c>
      <c r="H4031">
        <f>Table_ExternalData_15[[#This Row],[Rabat]]*0.2</f>
        <v>5</v>
      </c>
      <c r="I4031" s="2">
        <f>Table_ExternalData_15[[#This Row],[Price]]-(Table_ExternalData_15[[#This Row],[Price]]*Table_ExternalData_15[[#This Row],[BB rabat]])/100</f>
        <v>146.851</v>
      </c>
      <c r="J4031" s="2">
        <f>Table_ExternalData_15[[#This Row],[BB cena]]*Table_ExternalData_15[[#Headers],[1,22]]</f>
        <v>179.15822</v>
      </c>
      <c r="K4031" s="2">
        <f>Table_ExternalData_15[[#This Row],[Price]]*Table_ExternalData_15[[#Headers],[1,22]]</f>
        <v>188.58760000000001</v>
      </c>
      <c r="L4031" s="7">
        <f>IF(G4031="White Shark",E4031*0.5,IF(G4031="Sbox",E4031*0.5,IF(G4031="Tenda",E4031*0.5,E4031*0.2)))/100</f>
        <v>0.05</v>
      </c>
      <c r="M4031" s="2">
        <f>Table_ExternalData_15[[#This Row],[Price]]-Table_ExternalData_15[[#This Row],[Price]]*Table_ExternalData_15[[#This Row],[extra popust]]</f>
        <v>146.851</v>
      </c>
      <c r="N4031" s="2">
        <f>IF(M4031&lt;I4031,M4031,I4031)</f>
        <v>146.851</v>
      </c>
      <c r="O4031" s="12" t="str">
        <f>IF(N4031&lt;I4031,$U$1," ")</f>
        <v xml:space="preserve"> </v>
      </c>
      <c r="P4031" s="12" t="str">
        <f>IFERROR((O4031+30)," ")</f>
        <v xml:space="preserve"> </v>
      </c>
      <c r="Q4031" s="2">
        <f ca="1">IF(O4031=$U$1,N4031,"0")*1.22</f>
        <v>0</v>
      </c>
    </row>
    <row r="4032" spans="1:17" x14ac:dyDescent="0.25">
      <c r="A4032" t="s">
        <v>4209</v>
      </c>
      <c r="B4032" t="s">
        <v>4208</v>
      </c>
      <c r="C4032">
        <v>12203</v>
      </c>
      <c r="D4032">
        <v>77.099999999999994</v>
      </c>
      <c r="E4032">
        <f>IFERROR(VLOOKUP(Table_ExternalData_15[[#This Row],[Id]],Rabati!B:C,2,0),0)</f>
        <v>20</v>
      </c>
      <c r="F4032">
        <v>10</v>
      </c>
      <c r="G4032" t="str">
        <f>VLOOKUP(Table_ExternalData_15[[#This Row],[Id]],'Blagovna izdelek'!A:C,3,0)</f>
        <v>Digitus</v>
      </c>
      <c r="H4032">
        <f>Table_ExternalData_15[[#This Row],[Rabat]]*0.2</f>
        <v>4</v>
      </c>
      <c r="I4032" s="2">
        <f>Table_ExternalData_15[[#This Row],[Price]]-(Table_ExternalData_15[[#This Row],[Price]]*Table_ExternalData_15[[#This Row],[BB rabat]])/100</f>
        <v>74.015999999999991</v>
      </c>
      <c r="J4032" s="2">
        <f>Table_ExternalData_15[[#This Row],[BB cena]]*Table_ExternalData_15[[#Headers],[1,22]]</f>
        <v>90.299519999999987</v>
      </c>
      <c r="K4032" s="2">
        <f>Table_ExternalData_15[[#This Row],[Price]]*Table_ExternalData_15[[#Headers],[1,22]]</f>
        <v>94.061999999999998</v>
      </c>
      <c r="L4032" s="7">
        <f>IF(G4032="White Shark",E4032*0.5,IF(G4032="Sbox",E4032*0.5,IF(G4032="Tenda",E4032*0.5,E4032*0.2)))/100</f>
        <v>0.04</v>
      </c>
      <c r="M4032" s="2">
        <f>Table_ExternalData_15[[#This Row],[Price]]-Table_ExternalData_15[[#This Row],[Price]]*Table_ExternalData_15[[#This Row],[extra popust]]</f>
        <v>74.015999999999991</v>
      </c>
      <c r="N4032" s="2">
        <f>IF(M4032&lt;I4032,M4032,I4032)</f>
        <v>74.015999999999991</v>
      </c>
      <c r="O4032" s="12" t="str">
        <f>IF(N4032&lt;I4032,$U$1," ")</f>
        <v xml:space="preserve"> </v>
      </c>
      <c r="P4032" s="12" t="str">
        <f>IFERROR((O4032+30)," ")</f>
        <v xml:space="preserve"> </v>
      </c>
      <c r="Q4032" s="2">
        <f ca="1">IF(O4032=$U$1,N4032,"0")*1.22</f>
        <v>0</v>
      </c>
    </row>
    <row r="4033" spans="1:17" x14ac:dyDescent="0.25">
      <c r="A4033" t="s">
        <v>4211</v>
      </c>
      <c r="B4033" t="s">
        <v>4210</v>
      </c>
      <c r="C4033">
        <v>12204</v>
      </c>
      <c r="D4033">
        <v>139.94999999999999</v>
      </c>
      <c r="E4033">
        <f>IFERROR(VLOOKUP(Table_ExternalData_15[[#This Row],[Id]],Rabati!B:C,2,0),0)</f>
        <v>20</v>
      </c>
      <c r="F4033">
        <v>20</v>
      </c>
      <c r="G4033" t="str">
        <f>VLOOKUP(Table_ExternalData_15[[#This Row],[Id]],'Blagovna izdelek'!A:C,3,0)</f>
        <v>Digitus</v>
      </c>
      <c r="H4033">
        <f>Table_ExternalData_15[[#This Row],[Rabat]]*0.2</f>
        <v>4</v>
      </c>
      <c r="I4033" s="2">
        <f>Table_ExternalData_15[[#This Row],[Price]]-(Table_ExternalData_15[[#This Row],[Price]]*Table_ExternalData_15[[#This Row],[BB rabat]])/100</f>
        <v>134.35199999999998</v>
      </c>
      <c r="J4033" s="2">
        <f>Table_ExternalData_15[[#This Row],[BB cena]]*Table_ExternalData_15[[#Headers],[1,22]]</f>
        <v>163.90943999999996</v>
      </c>
      <c r="K4033" s="2">
        <f>Table_ExternalData_15[[#This Row],[Price]]*Table_ExternalData_15[[#Headers],[1,22]]</f>
        <v>170.73899999999998</v>
      </c>
      <c r="L4033" s="7">
        <f>IF(G4033="White Shark",E4033*0.5,IF(G4033="Sbox",E4033*0.5,IF(G4033="Tenda",E4033*0.5,E4033*0.2)))/100</f>
        <v>0.04</v>
      </c>
      <c r="M4033" s="2">
        <f>Table_ExternalData_15[[#This Row],[Price]]-Table_ExternalData_15[[#This Row],[Price]]*Table_ExternalData_15[[#This Row],[extra popust]]</f>
        <v>134.35199999999998</v>
      </c>
      <c r="N4033" s="2">
        <f>IF(M4033&lt;I4033,M4033,I4033)</f>
        <v>134.35199999999998</v>
      </c>
      <c r="O4033" s="12" t="str">
        <f>IF(N4033&lt;I4033,$U$1," ")</f>
        <v xml:space="preserve"> </v>
      </c>
      <c r="P4033" s="12" t="str">
        <f>IFERROR((O4033+30)," ")</f>
        <v xml:space="preserve"> </v>
      </c>
      <c r="Q4033" s="2">
        <f ca="1">IF(O4033=$U$1,N4033,"0")*1.22</f>
        <v>0</v>
      </c>
    </row>
    <row r="4034" spans="1:17" x14ac:dyDescent="0.25">
      <c r="A4034" t="s">
        <v>4213</v>
      </c>
      <c r="B4034" t="s">
        <v>4212</v>
      </c>
      <c r="C4034">
        <v>12205</v>
      </c>
      <c r="D4034">
        <v>181.95</v>
      </c>
      <c r="E4034">
        <f>IFERROR(VLOOKUP(Table_ExternalData_15[[#This Row],[Id]],Rabati!B:C,2,0),0)</f>
        <v>20</v>
      </c>
      <c r="F4034">
        <v>11</v>
      </c>
      <c r="G4034" t="str">
        <f>VLOOKUP(Table_ExternalData_15[[#This Row],[Id]],'Blagovna izdelek'!A:C,3,0)</f>
        <v>Digitus</v>
      </c>
      <c r="H4034">
        <f>Table_ExternalData_15[[#This Row],[Rabat]]*0.2</f>
        <v>4</v>
      </c>
      <c r="I4034" s="2">
        <f>Table_ExternalData_15[[#This Row],[Price]]-(Table_ExternalData_15[[#This Row],[Price]]*Table_ExternalData_15[[#This Row],[BB rabat]])/100</f>
        <v>174.672</v>
      </c>
      <c r="J4034" s="2">
        <f>Table_ExternalData_15[[#This Row],[BB cena]]*Table_ExternalData_15[[#Headers],[1,22]]</f>
        <v>213.09984</v>
      </c>
      <c r="K4034" s="2">
        <f>Table_ExternalData_15[[#This Row],[Price]]*Table_ExternalData_15[[#Headers],[1,22]]</f>
        <v>221.97899999999998</v>
      </c>
      <c r="L4034" s="7">
        <f>IF(G4034="White Shark",E4034*0.5,IF(G4034="Sbox",E4034*0.5,IF(G4034="Tenda",E4034*0.5,E4034*0.2)))/100</f>
        <v>0.04</v>
      </c>
      <c r="M4034" s="2">
        <f>Table_ExternalData_15[[#This Row],[Price]]-Table_ExternalData_15[[#This Row],[Price]]*Table_ExternalData_15[[#This Row],[extra popust]]</f>
        <v>174.672</v>
      </c>
      <c r="N4034" s="2">
        <f>IF(M4034&lt;I4034,M4034,I4034)</f>
        <v>174.672</v>
      </c>
      <c r="O4034" s="12" t="str">
        <f>IF(N4034&lt;I4034,$U$1," ")</f>
        <v xml:space="preserve"> </v>
      </c>
      <c r="P4034" s="12" t="str">
        <f>IFERROR((O4034+30)," ")</f>
        <v xml:space="preserve"> </v>
      </c>
      <c r="Q4034" s="2">
        <f ca="1">IF(O4034=$U$1,N4034,"0")*1.22</f>
        <v>0</v>
      </c>
    </row>
    <row r="4035" spans="1:17" x14ac:dyDescent="0.25">
      <c r="A4035" t="s">
        <v>4215</v>
      </c>
      <c r="B4035" t="s">
        <v>4214</v>
      </c>
      <c r="C4035">
        <v>12206</v>
      </c>
      <c r="D4035">
        <v>207.94</v>
      </c>
      <c r="E4035">
        <f>IFERROR(VLOOKUP(Table_ExternalData_15[[#This Row],[Id]],Rabati!B:C,2,0),0)</f>
        <v>20</v>
      </c>
      <c r="F4035">
        <v>16</v>
      </c>
      <c r="G4035" t="str">
        <f>VLOOKUP(Table_ExternalData_15[[#This Row],[Id]],'Blagovna izdelek'!A:C,3,0)</f>
        <v>Digitus</v>
      </c>
      <c r="H4035">
        <f>Table_ExternalData_15[[#This Row],[Rabat]]*0.2</f>
        <v>4</v>
      </c>
      <c r="I4035" s="2">
        <f>Table_ExternalData_15[[#This Row],[Price]]-(Table_ExternalData_15[[#This Row],[Price]]*Table_ExternalData_15[[#This Row],[BB rabat]])/100</f>
        <v>199.6224</v>
      </c>
      <c r="J4035" s="2">
        <f>Table_ExternalData_15[[#This Row],[BB cena]]*Table_ExternalData_15[[#Headers],[1,22]]</f>
        <v>243.53932799999998</v>
      </c>
      <c r="K4035" s="2">
        <f>Table_ExternalData_15[[#This Row],[Price]]*Table_ExternalData_15[[#Headers],[1,22]]</f>
        <v>253.68680000000001</v>
      </c>
      <c r="L4035" s="7">
        <f>IF(G4035="White Shark",E4035*0.5,IF(G4035="Sbox",E4035*0.5,IF(G4035="Tenda",E4035*0.5,E4035*0.2)))/100</f>
        <v>0.04</v>
      </c>
      <c r="M4035" s="2">
        <f>Table_ExternalData_15[[#This Row],[Price]]-Table_ExternalData_15[[#This Row],[Price]]*Table_ExternalData_15[[#This Row],[extra popust]]</f>
        <v>199.6224</v>
      </c>
      <c r="N4035" s="2">
        <f>IF(M4035&lt;I4035,M4035,I4035)</f>
        <v>199.6224</v>
      </c>
      <c r="O4035" s="12" t="str">
        <f>IF(N4035&lt;I4035,$U$1," ")</f>
        <v xml:space="preserve"> </v>
      </c>
      <c r="P4035" s="12" t="str">
        <f>IFERROR((O4035+30)," ")</f>
        <v xml:space="preserve"> </v>
      </c>
      <c r="Q4035" s="2">
        <f ca="1">IF(O4035=$U$1,N4035,"0")*1.22</f>
        <v>0</v>
      </c>
    </row>
    <row r="4036" spans="1:17" x14ac:dyDescent="0.25">
      <c r="A4036" t="s">
        <v>4217</v>
      </c>
      <c r="B4036" t="s">
        <v>4216</v>
      </c>
      <c r="C4036">
        <v>12208</v>
      </c>
      <c r="D4036">
        <v>2.4</v>
      </c>
      <c r="E4036">
        <f>IFERROR(VLOOKUP(Table_ExternalData_15[[#This Row],[Id]],Rabati!B:C,2,0),0)</f>
        <v>20</v>
      </c>
      <c r="F4036">
        <v>7</v>
      </c>
      <c r="G4036" t="str">
        <f>VLOOKUP(Table_ExternalData_15[[#This Row],[Id]],'Blagovna izdelek'!A:C,3,0)</f>
        <v>Digitus</v>
      </c>
      <c r="H4036">
        <f>Table_ExternalData_15[[#This Row],[Rabat]]*0.2</f>
        <v>4</v>
      </c>
      <c r="I4036" s="2">
        <f>Table_ExternalData_15[[#This Row],[Price]]-(Table_ExternalData_15[[#This Row],[Price]]*Table_ExternalData_15[[#This Row],[BB rabat]])/100</f>
        <v>2.3039999999999998</v>
      </c>
      <c r="J4036" s="2">
        <f>Table_ExternalData_15[[#This Row],[BB cena]]*Table_ExternalData_15[[#Headers],[1,22]]</f>
        <v>2.8108799999999996</v>
      </c>
      <c r="K4036" s="2">
        <f>Table_ExternalData_15[[#This Row],[Price]]*Table_ExternalData_15[[#Headers],[1,22]]</f>
        <v>2.9279999999999999</v>
      </c>
      <c r="L4036" s="7">
        <f>IF(G4036="White Shark",E4036*0.5,IF(G4036="Sbox",E4036*0.5,IF(G4036="Tenda",E4036*0.5,E4036*0.2)))/100</f>
        <v>0.04</v>
      </c>
      <c r="M4036" s="2">
        <f>Table_ExternalData_15[[#This Row],[Price]]-Table_ExternalData_15[[#This Row],[Price]]*Table_ExternalData_15[[#This Row],[extra popust]]</f>
        <v>2.3039999999999998</v>
      </c>
      <c r="N4036" s="2">
        <f>IF(M4036&lt;I4036,M4036,I4036)</f>
        <v>2.3039999999999998</v>
      </c>
      <c r="O4036" s="12" t="str">
        <f>IF(N4036&lt;I4036,$U$1," ")</f>
        <v xml:space="preserve"> </v>
      </c>
      <c r="P4036" s="12" t="str">
        <f>IFERROR((O4036+30)," ")</f>
        <v xml:space="preserve"> </v>
      </c>
      <c r="Q4036" s="2">
        <f ca="1">IF(O4036=$U$1,N4036,"0")*1.22</f>
        <v>0</v>
      </c>
    </row>
    <row r="4037" spans="1:17" x14ac:dyDescent="0.25">
      <c r="A4037" t="s">
        <v>4235</v>
      </c>
      <c r="B4037" t="s">
        <v>4234</v>
      </c>
      <c r="C4037">
        <v>12222</v>
      </c>
      <c r="D4037">
        <v>5.15</v>
      </c>
      <c r="E4037">
        <f>IFERROR(VLOOKUP(Table_ExternalData_15[[#This Row],[Id]],Rabati!B:C,2,0),0)</f>
        <v>20</v>
      </c>
      <c r="F4037">
        <v>0</v>
      </c>
      <c r="G4037" t="str">
        <f>VLOOKUP(Table_ExternalData_15[[#This Row],[Id]],'Blagovna izdelek'!A:C,3,0)</f>
        <v>Digitus</v>
      </c>
      <c r="H4037">
        <f>Table_ExternalData_15[[#This Row],[Rabat]]*0.2</f>
        <v>4</v>
      </c>
      <c r="I4037" s="2">
        <f>Table_ExternalData_15[[#This Row],[Price]]-(Table_ExternalData_15[[#This Row],[Price]]*Table_ExternalData_15[[#This Row],[BB rabat]])/100</f>
        <v>4.944</v>
      </c>
      <c r="J4037" s="2">
        <f>Table_ExternalData_15[[#This Row],[BB cena]]*Table_ExternalData_15[[#Headers],[1,22]]</f>
        <v>6.0316799999999997</v>
      </c>
      <c r="K4037" s="2">
        <f>Table_ExternalData_15[[#This Row],[Price]]*Table_ExternalData_15[[#Headers],[1,22]]</f>
        <v>6.2830000000000004</v>
      </c>
      <c r="L4037" s="7">
        <f>IF(G4037="White Shark",E4037*0.5,IF(G4037="Sbox",E4037*0.5,IF(G4037="Tenda",E4037*0.5,E4037*0.2)))/100</f>
        <v>0.04</v>
      </c>
      <c r="M4037" s="2">
        <f>Table_ExternalData_15[[#This Row],[Price]]-Table_ExternalData_15[[#This Row],[Price]]*Table_ExternalData_15[[#This Row],[extra popust]]</f>
        <v>4.944</v>
      </c>
      <c r="N4037" s="2">
        <f>IF(M4037&lt;I4037,M4037,I4037)</f>
        <v>4.944</v>
      </c>
      <c r="O4037" s="12" t="str">
        <f>IF(N4037&lt;I4037,$U$1," ")</f>
        <v xml:space="preserve"> </v>
      </c>
      <c r="P4037" s="12" t="str">
        <f>IFERROR((O4037+30)," ")</f>
        <v xml:space="preserve"> </v>
      </c>
      <c r="Q4037" s="2">
        <f ca="1">IF(O4037=$U$1,N4037,"0")*1.22</f>
        <v>0</v>
      </c>
    </row>
    <row r="4038" spans="1:17" x14ac:dyDescent="0.25">
      <c r="A4038" t="s">
        <v>4237</v>
      </c>
      <c r="B4038" t="s">
        <v>4236</v>
      </c>
      <c r="C4038">
        <v>12223</v>
      </c>
      <c r="D4038">
        <v>66.39</v>
      </c>
      <c r="E4038">
        <f>IFERROR(VLOOKUP(Table_ExternalData_15[[#This Row],[Id]],Rabati!B:C,2,0),0)</f>
        <v>20</v>
      </c>
      <c r="F4038">
        <v>4</v>
      </c>
      <c r="G4038" t="str">
        <f>VLOOKUP(Table_ExternalData_15[[#This Row],[Id]],'Blagovna izdelek'!A:C,3,0)</f>
        <v>Digitus</v>
      </c>
      <c r="H4038">
        <f>Table_ExternalData_15[[#This Row],[Rabat]]*0.2</f>
        <v>4</v>
      </c>
      <c r="I4038" s="2">
        <f>Table_ExternalData_15[[#This Row],[Price]]-(Table_ExternalData_15[[#This Row],[Price]]*Table_ExternalData_15[[#This Row],[BB rabat]])/100</f>
        <v>63.734400000000001</v>
      </c>
      <c r="J4038" s="2">
        <f>Table_ExternalData_15[[#This Row],[BB cena]]*Table_ExternalData_15[[#Headers],[1,22]]</f>
        <v>77.755967999999996</v>
      </c>
      <c r="K4038" s="2">
        <f>Table_ExternalData_15[[#This Row],[Price]]*Table_ExternalData_15[[#Headers],[1,22]]</f>
        <v>80.995800000000003</v>
      </c>
      <c r="L4038" s="7">
        <f>IF(G4038="White Shark",E4038*0.5,IF(G4038="Sbox",E4038*0.5,IF(G4038="Tenda",E4038*0.5,E4038*0.2)))/100</f>
        <v>0.04</v>
      </c>
      <c r="M4038" s="2">
        <f>Table_ExternalData_15[[#This Row],[Price]]-Table_ExternalData_15[[#This Row],[Price]]*Table_ExternalData_15[[#This Row],[extra popust]]</f>
        <v>63.734400000000001</v>
      </c>
      <c r="N4038" s="2">
        <f>IF(M4038&lt;I4038,M4038,I4038)</f>
        <v>63.734400000000001</v>
      </c>
      <c r="O4038" s="12" t="str">
        <f>IF(N4038&lt;I4038,$U$1," ")</f>
        <v xml:space="preserve"> </v>
      </c>
      <c r="P4038" s="12" t="str">
        <f>IFERROR((O4038+30)," ")</f>
        <v xml:space="preserve"> </v>
      </c>
      <c r="Q4038" s="2">
        <f ca="1">IF(O4038=$U$1,N4038,"0")*1.22</f>
        <v>0</v>
      </c>
    </row>
    <row r="4039" spans="1:17" x14ac:dyDescent="0.25">
      <c r="A4039" t="s">
        <v>4239</v>
      </c>
      <c r="B4039" t="s">
        <v>4238</v>
      </c>
      <c r="C4039">
        <v>12224</v>
      </c>
      <c r="D4039">
        <v>56.08</v>
      </c>
      <c r="E4039">
        <f>IFERROR(VLOOKUP(Table_ExternalData_15[[#This Row],[Id]],Rabati!B:C,2,0),0)</f>
        <v>20</v>
      </c>
      <c r="F4039">
        <v>0</v>
      </c>
      <c r="G4039" t="str">
        <f>VLOOKUP(Table_ExternalData_15[[#This Row],[Id]],'Blagovna izdelek'!A:C,3,0)</f>
        <v>Digitus</v>
      </c>
      <c r="H4039">
        <f>Table_ExternalData_15[[#This Row],[Rabat]]*0.2</f>
        <v>4</v>
      </c>
      <c r="I4039" s="2">
        <f>Table_ExternalData_15[[#This Row],[Price]]-(Table_ExternalData_15[[#This Row],[Price]]*Table_ExternalData_15[[#This Row],[BB rabat]])/100</f>
        <v>53.836799999999997</v>
      </c>
      <c r="J4039" s="2">
        <f>Table_ExternalData_15[[#This Row],[BB cena]]*Table_ExternalData_15[[#Headers],[1,22]]</f>
        <v>65.68089599999999</v>
      </c>
      <c r="K4039" s="2">
        <f>Table_ExternalData_15[[#This Row],[Price]]*Table_ExternalData_15[[#Headers],[1,22]]</f>
        <v>68.417599999999993</v>
      </c>
      <c r="L4039" s="7">
        <f>IF(G4039="White Shark",E4039*0.5,IF(G4039="Sbox",E4039*0.5,IF(G4039="Tenda",E4039*0.5,E4039*0.2)))/100</f>
        <v>0.04</v>
      </c>
      <c r="M4039" s="2">
        <f>Table_ExternalData_15[[#This Row],[Price]]-Table_ExternalData_15[[#This Row],[Price]]*Table_ExternalData_15[[#This Row],[extra popust]]</f>
        <v>53.836799999999997</v>
      </c>
      <c r="N4039" s="2">
        <f>IF(M4039&lt;I4039,M4039,I4039)</f>
        <v>53.836799999999997</v>
      </c>
      <c r="O4039" s="12" t="str">
        <f>IF(N4039&lt;I4039,$U$1," ")</f>
        <v xml:space="preserve"> </v>
      </c>
      <c r="P4039" s="12" t="str">
        <f>IFERROR((O4039+30)," ")</f>
        <v xml:space="preserve"> </v>
      </c>
      <c r="Q4039" s="2">
        <f ca="1">IF(O4039=$U$1,N4039,"0")*1.22</f>
        <v>0</v>
      </c>
    </row>
    <row r="4040" spans="1:17" x14ac:dyDescent="0.25">
      <c r="A4040" t="s">
        <v>4241</v>
      </c>
      <c r="B4040" t="s">
        <v>4240</v>
      </c>
      <c r="C4040">
        <v>12225</v>
      </c>
      <c r="D4040">
        <v>48.76</v>
      </c>
      <c r="E4040">
        <f>IFERROR(VLOOKUP(Table_ExternalData_15[[#This Row],[Id]],Rabati!B:C,2,0),0)</f>
        <v>20</v>
      </c>
      <c r="F4040">
        <v>0</v>
      </c>
      <c r="G4040" t="str">
        <f>VLOOKUP(Table_ExternalData_15[[#This Row],[Id]],'Blagovna izdelek'!A:C,3,0)</f>
        <v>Digitus</v>
      </c>
      <c r="H4040">
        <f>Table_ExternalData_15[[#This Row],[Rabat]]*0.2</f>
        <v>4</v>
      </c>
      <c r="I4040" s="2">
        <f>Table_ExternalData_15[[#This Row],[Price]]-(Table_ExternalData_15[[#This Row],[Price]]*Table_ExternalData_15[[#This Row],[BB rabat]])/100</f>
        <v>46.809599999999996</v>
      </c>
      <c r="J4040" s="2">
        <f>Table_ExternalData_15[[#This Row],[BB cena]]*Table_ExternalData_15[[#Headers],[1,22]]</f>
        <v>57.107711999999992</v>
      </c>
      <c r="K4040" s="2">
        <f>Table_ExternalData_15[[#This Row],[Price]]*Table_ExternalData_15[[#Headers],[1,22]]</f>
        <v>59.487199999999994</v>
      </c>
      <c r="L4040" s="7">
        <f>IF(G4040="White Shark",E4040*0.5,IF(G4040="Sbox",E4040*0.5,IF(G4040="Tenda",E4040*0.5,E4040*0.2)))/100</f>
        <v>0.04</v>
      </c>
      <c r="M4040" s="2">
        <f>Table_ExternalData_15[[#This Row],[Price]]-Table_ExternalData_15[[#This Row],[Price]]*Table_ExternalData_15[[#This Row],[extra popust]]</f>
        <v>46.809599999999996</v>
      </c>
      <c r="N4040" s="2">
        <f>IF(M4040&lt;I4040,M4040,I4040)</f>
        <v>46.809599999999996</v>
      </c>
      <c r="O4040" s="12" t="str">
        <f>IF(N4040&lt;I4040,$U$1," ")</f>
        <v xml:space="preserve"> </v>
      </c>
      <c r="P4040" s="12" t="str">
        <f>IFERROR((O4040+30)," ")</f>
        <v xml:space="preserve"> </v>
      </c>
      <c r="Q4040" s="2">
        <f ca="1">IF(O4040=$U$1,N4040,"0")*1.22</f>
        <v>0</v>
      </c>
    </row>
    <row r="4041" spans="1:17" x14ac:dyDescent="0.25">
      <c r="A4041" t="s">
        <v>4243</v>
      </c>
      <c r="B4041" t="s">
        <v>4242</v>
      </c>
      <c r="C4041">
        <v>12226</v>
      </c>
      <c r="D4041">
        <v>2.09</v>
      </c>
      <c r="E4041">
        <f>IFERROR(VLOOKUP(Table_ExternalData_15[[#This Row],[Id]],Rabati!B:C,2,0),0)</f>
        <v>20</v>
      </c>
      <c r="F4041">
        <v>12</v>
      </c>
      <c r="G4041" t="str">
        <f>VLOOKUP(Table_ExternalData_15[[#This Row],[Id]],'Blagovna izdelek'!A:C,3,0)</f>
        <v>Digitus</v>
      </c>
      <c r="H4041">
        <f>Table_ExternalData_15[[#This Row],[Rabat]]*0.2</f>
        <v>4</v>
      </c>
      <c r="I4041" s="2">
        <f>Table_ExternalData_15[[#This Row],[Price]]-(Table_ExternalData_15[[#This Row],[Price]]*Table_ExternalData_15[[#This Row],[BB rabat]])/100</f>
        <v>2.0063999999999997</v>
      </c>
      <c r="J4041" s="2">
        <f>Table_ExternalData_15[[#This Row],[BB cena]]*Table_ExternalData_15[[#Headers],[1,22]]</f>
        <v>2.4478079999999998</v>
      </c>
      <c r="K4041" s="2">
        <f>Table_ExternalData_15[[#This Row],[Price]]*Table_ExternalData_15[[#Headers],[1,22]]</f>
        <v>2.5497999999999998</v>
      </c>
      <c r="L4041" s="7">
        <f>IF(G4041="White Shark",E4041*0.5,IF(G4041="Sbox",E4041*0.5,IF(G4041="Tenda",E4041*0.5,E4041*0.2)))/100</f>
        <v>0.04</v>
      </c>
      <c r="M4041" s="2">
        <f>Table_ExternalData_15[[#This Row],[Price]]-Table_ExternalData_15[[#This Row],[Price]]*Table_ExternalData_15[[#This Row],[extra popust]]</f>
        <v>2.0063999999999997</v>
      </c>
      <c r="N4041" s="2">
        <f>IF(M4041&lt;I4041,M4041,I4041)</f>
        <v>2.0063999999999997</v>
      </c>
      <c r="O4041" s="12" t="str">
        <f>IF(N4041&lt;I4041,$U$1," ")</f>
        <v xml:space="preserve"> </v>
      </c>
      <c r="P4041" s="12" t="str">
        <f>IFERROR((O4041+30)," ")</f>
        <v xml:space="preserve"> </v>
      </c>
      <c r="Q4041" s="2">
        <f ca="1">IF(O4041=$U$1,N4041,"0")*1.22</f>
        <v>0</v>
      </c>
    </row>
    <row r="4042" spans="1:17" x14ac:dyDescent="0.25">
      <c r="A4042" t="s">
        <v>4245</v>
      </c>
      <c r="B4042" t="s">
        <v>4244</v>
      </c>
      <c r="C4042">
        <v>12227</v>
      </c>
      <c r="D4042">
        <v>6.85</v>
      </c>
      <c r="E4042">
        <f>IFERROR(VLOOKUP(Table_ExternalData_15[[#This Row],[Id]],Rabati!B:C,2,0),0)</f>
        <v>20</v>
      </c>
      <c r="F4042">
        <v>21</v>
      </c>
      <c r="G4042" t="str">
        <f>VLOOKUP(Table_ExternalData_15[[#This Row],[Id]],'Blagovna izdelek'!A:C,3,0)</f>
        <v>Digitus</v>
      </c>
      <c r="H4042">
        <f>Table_ExternalData_15[[#This Row],[Rabat]]*0.2</f>
        <v>4</v>
      </c>
      <c r="I4042" s="2">
        <f>Table_ExternalData_15[[#This Row],[Price]]-(Table_ExternalData_15[[#This Row],[Price]]*Table_ExternalData_15[[#This Row],[BB rabat]])/100</f>
        <v>6.5759999999999996</v>
      </c>
      <c r="J4042" s="2">
        <f>Table_ExternalData_15[[#This Row],[BB cena]]*Table_ExternalData_15[[#Headers],[1,22]]</f>
        <v>8.0227199999999996</v>
      </c>
      <c r="K4042" s="2">
        <f>Table_ExternalData_15[[#This Row],[Price]]*Table_ExternalData_15[[#Headers],[1,22]]</f>
        <v>8.3569999999999993</v>
      </c>
      <c r="L4042" s="7">
        <f>IF(G4042="White Shark",E4042*0.5,IF(G4042="Sbox",E4042*0.5,IF(G4042="Tenda",E4042*0.5,E4042*0.2)))/100</f>
        <v>0.04</v>
      </c>
      <c r="M4042" s="2">
        <f>Table_ExternalData_15[[#This Row],[Price]]-Table_ExternalData_15[[#This Row],[Price]]*Table_ExternalData_15[[#This Row],[extra popust]]</f>
        <v>6.5759999999999996</v>
      </c>
      <c r="N4042" s="2">
        <f>IF(M4042&lt;I4042,M4042,I4042)</f>
        <v>6.5759999999999996</v>
      </c>
      <c r="O4042" s="12" t="str">
        <f>IF(N4042&lt;I4042,$U$1," ")</f>
        <v xml:space="preserve"> </v>
      </c>
      <c r="P4042" s="12" t="str">
        <f>IFERROR((O4042+30)," ")</f>
        <v xml:space="preserve"> </v>
      </c>
      <c r="Q4042" s="2">
        <f ca="1">IF(O4042=$U$1,N4042,"0")*1.22</f>
        <v>0</v>
      </c>
    </row>
    <row r="4043" spans="1:17" x14ac:dyDescent="0.25">
      <c r="A4043" t="s">
        <v>4247</v>
      </c>
      <c r="B4043" t="s">
        <v>4246</v>
      </c>
      <c r="C4043">
        <v>12228</v>
      </c>
      <c r="D4043">
        <v>4.87</v>
      </c>
      <c r="E4043">
        <f>IFERROR(VLOOKUP(Table_ExternalData_15[[#This Row],[Id]],Rabati!B:C,2,0),0)</f>
        <v>20</v>
      </c>
      <c r="F4043">
        <v>0</v>
      </c>
      <c r="G4043" t="str">
        <f>VLOOKUP(Table_ExternalData_15[[#This Row],[Id]],'Blagovna izdelek'!A:C,3,0)</f>
        <v>Digitus</v>
      </c>
      <c r="H4043">
        <f>Table_ExternalData_15[[#This Row],[Rabat]]*0.2</f>
        <v>4</v>
      </c>
      <c r="I4043" s="2">
        <f>Table_ExternalData_15[[#This Row],[Price]]-(Table_ExternalData_15[[#This Row],[Price]]*Table_ExternalData_15[[#This Row],[BB rabat]])/100</f>
        <v>4.6752000000000002</v>
      </c>
      <c r="J4043" s="2">
        <f>Table_ExternalData_15[[#This Row],[BB cena]]*Table_ExternalData_15[[#Headers],[1,22]]</f>
        <v>5.7037440000000004</v>
      </c>
      <c r="K4043" s="2">
        <f>Table_ExternalData_15[[#This Row],[Price]]*Table_ExternalData_15[[#Headers],[1,22]]</f>
        <v>5.9413999999999998</v>
      </c>
      <c r="L4043" s="7">
        <f>IF(G4043="White Shark",E4043*0.5,IF(G4043="Sbox",E4043*0.5,IF(G4043="Tenda",E4043*0.5,E4043*0.2)))/100</f>
        <v>0.04</v>
      </c>
      <c r="M4043" s="2">
        <f>Table_ExternalData_15[[#This Row],[Price]]-Table_ExternalData_15[[#This Row],[Price]]*Table_ExternalData_15[[#This Row],[extra popust]]</f>
        <v>4.6752000000000002</v>
      </c>
      <c r="N4043" s="2">
        <f>IF(M4043&lt;I4043,M4043,I4043)</f>
        <v>4.6752000000000002</v>
      </c>
      <c r="O4043" s="12" t="str">
        <f>IF(N4043&lt;I4043,$U$1," ")</f>
        <v xml:space="preserve"> </v>
      </c>
      <c r="P4043" s="12" t="str">
        <f>IFERROR((O4043+30)," ")</f>
        <v xml:space="preserve"> </v>
      </c>
      <c r="Q4043" s="2">
        <f ca="1">IF(O4043=$U$1,N4043,"0")*1.22</f>
        <v>0</v>
      </c>
    </row>
    <row r="4044" spans="1:17" x14ac:dyDescent="0.25">
      <c r="A4044" t="s">
        <v>4249</v>
      </c>
      <c r="B4044" t="s">
        <v>4248</v>
      </c>
      <c r="C4044">
        <v>12229</v>
      </c>
      <c r="D4044">
        <v>17.55</v>
      </c>
      <c r="E4044">
        <f>IFERROR(VLOOKUP(Table_ExternalData_15[[#This Row],[Id]],Rabati!B:C,2,0),0)</f>
        <v>20</v>
      </c>
      <c r="F4044">
        <v>10</v>
      </c>
      <c r="G4044" t="str">
        <f>VLOOKUP(Table_ExternalData_15[[#This Row],[Id]],'Blagovna izdelek'!A:C,3,0)</f>
        <v>Digitus</v>
      </c>
      <c r="H4044">
        <f>Table_ExternalData_15[[#This Row],[Rabat]]*0.2</f>
        <v>4</v>
      </c>
      <c r="I4044" s="2">
        <f>Table_ExternalData_15[[#This Row],[Price]]-(Table_ExternalData_15[[#This Row],[Price]]*Table_ExternalData_15[[#This Row],[BB rabat]])/100</f>
        <v>16.847999999999999</v>
      </c>
      <c r="J4044" s="2">
        <f>Table_ExternalData_15[[#This Row],[BB cena]]*Table_ExternalData_15[[#Headers],[1,22]]</f>
        <v>20.554559999999999</v>
      </c>
      <c r="K4044" s="2">
        <f>Table_ExternalData_15[[#This Row],[Price]]*Table_ExternalData_15[[#Headers],[1,22]]</f>
        <v>21.411000000000001</v>
      </c>
      <c r="L4044" s="7">
        <f>IF(G4044="White Shark",E4044*0.5,IF(G4044="Sbox",E4044*0.5,IF(G4044="Tenda",E4044*0.5,E4044*0.2)))/100</f>
        <v>0.04</v>
      </c>
      <c r="M4044" s="2">
        <f>Table_ExternalData_15[[#This Row],[Price]]-Table_ExternalData_15[[#This Row],[Price]]*Table_ExternalData_15[[#This Row],[extra popust]]</f>
        <v>16.847999999999999</v>
      </c>
      <c r="N4044" s="2">
        <f>IF(M4044&lt;I4044,M4044,I4044)</f>
        <v>16.847999999999999</v>
      </c>
      <c r="O4044" s="12" t="str">
        <f>IF(N4044&lt;I4044,$U$1," ")</f>
        <v xml:space="preserve"> </v>
      </c>
      <c r="P4044" s="12" t="str">
        <f>IFERROR((O4044+30)," ")</f>
        <v xml:space="preserve"> </v>
      </c>
      <c r="Q4044" s="2">
        <f ca="1">IF(O4044=$U$1,N4044,"0")*1.22</f>
        <v>0</v>
      </c>
    </row>
    <row r="4045" spans="1:17" x14ac:dyDescent="0.25">
      <c r="A4045" t="s">
        <v>4251</v>
      </c>
      <c r="B4045" t="s">
        <v>4250</v>
      </c>
      <c r="C4045">
        <v>12231</v>
      </c>
      <c r="D4045">
        <v>5.95</v>
      </c>
      <c r="E4045">
        <f>IFERROR(VLOOKUP(Table_ExternalData_15[[#This Row],[Id]],Rabati!B:C,2,0),0)</f>
        <v>20</v>
      </c>
      <c r="F4045">
        <v>0</v>
      </c>
      <c r="G4045" t="str">
        <f>VLOOKUP(Table_ExternalData_15[[#This Row],[Id]],'Blagovna izdelek'!A:C,3,0)</f>
        <v>Digitus</v>
      </c>
      <c r="H4045">
        <f>Table_ExternalData_15[[#This Row],[Rabat]]*0.2</f>
        <v>4</v>
      </c>
      <c r="I4045" s="2">
        <f>Table_ExternalData_15[[#This Row],[Price]]-(Table_ExternalData_15[[#This Row],[Price]]*Table_ExternalData_15[[#This Row],[BB rabat]])/100</f>
        <v>5.7119999999999997</v>
      </c>
      <c r="J4045" s="2">
        <f>Table_ExternalData_15[[#This Row],[BB cena]]*Table_ExternalData_15[[#Headers],[1,22]]</f>
        <v>6.9686399999999997</v>
      </c>
      <c r="K4045" s="2">
        <f>Table_ExternalData_15[[#This Row],[Price]]*Table_ExternalData_15[[#Headers],[1,22]]</f>
        <v>7.2590000000000003</v>
      </c>
      <c r="L4045" s="7">
        <f>IF(G4045="White Shark",E4045*0.5,IF(G4045="Sbox",E4045*0.5,IF(G4045="Tenda",E4045*0.5,E4045*0.2)))/100</f>
        <v>0.04</v>
      </c>
      <c r="M4045" s="2">
        <f>Table_ExternalData_15[[#This Row],[Price]]-Table_ExternalData_15[[#This Row],[Price]]*Table_ExternalData_15[[#This Row],[extra popust]]</f>
        <v>5.7119999999999997</v>
      </c>
      <c r="N4045" s="2">
        <f>IF(M4045&lt;I4045,M4045,I4045)</f>
        <v>5.7119999999999997</v>
      </c>
      <c r="O4045" s="12" t="str">
        <f>IF(N4045&lt;I4045,$U$1," ")</f>
        <v xml:space="preserve"> </v>
      </c>
      <c r="P4045" s="12" t="str">
        <f>IFERROR((O4045+30)," ")</f>
        <v xml:space="preserve"> </v>
      </c>
      <c r="Q4045" s="2">
        <f ca="1">IF(O4045=$U$1,N4045,"0")*1.22</f>
        <v>0</v>
      </c>
    </row>
    <row r="4046" spans="1:17" x14ac:dyDescent="0.25">
      <c r="A4046" t="s">
        <v>4261</v>
      </c>
      <c r="B4046" t="s">
        <v>4260</v>
      </c>
      <c r="C4046">
        <v>12248</v>
      </c>
      <c r="D4046">
        <v>2.2799999999999998</v>
      </c>
      <c r="E4046">
        <f>IFERROR(VLOOKUP(Table_ExternalData_15[[#This Row],[Id]],Rabati!B:C,2,0),0)</f>
        <v>30</v>
      </c>
      <c r="F4046">
        <v>15</v>
      </c>
      <c r="G4046" t="str">
        <f>VLOOKUP(Table_ExternalData_15[[#This Row],[Id]],'Blagovna izdelek'!A:C,3,0)</f>
        <v>Digitus</v>
      </c>
      <c r="H4046">
        <f>Table_ExternalData_15[[#This Row],[Rabat]]*0.2</f>
        <v>6</v>
      </c>
      <c r="I4046" s="2">
        <f>Table_ExternalData_15[[#This Row],[Price]]-(Table_ExternalData_15[[#This Row],[Price]]*Table_ExternalData_15[[#This Row],[BB rabat]])/100</f>
        <v>2.1431999999999998</v>
      </c>
      <c r="J4046" s="2">
        <f>Table_ExternalData_15[[#This Row],[BB cena]]*Table_ExternalData_15[[#Headers],[1,22]]</f>
        <v>2.6147039999999997</v>
      </c>
      <c r="K4046" s="2">
        <f>Table_ExternalData_15[[#This Row],[Price]]*Table_ExternalData_15[[#Headers],[1,22]]</f>
        <v>2.7815999999999996</v>
      </c>
      <c r="L4046" s="7">
        <f>IF(G4046="White Shark",E4046*0.5,IF(G4046="Sbox",E4046*0.5,IF(G4046="Tenda",E4046*0.5,E4046*0.2)))/100</f>
        <v>0.06</v>
      </c>
      <c r="M4046" s="2">
        <f>Table_ExternalData_15[[#This Row],[Price]]-Table_ExternalData_15[[#This Row],[Price]]*Table_ExternalData_15[[#This Row],[extra popust]]</f>
        <v>2.1431999999999998</v>
      </c>
      <c r="N4046" s="2">
        <f>IF(M4046&lt;I4046,M4046,I4046)</f>
        <v>2.1431999999999998</v>
      </c>
      <c r="O4046" s="12" t="str">
        <f>IF(N4046&lt;I4046,$U$1," ")</f>
        <v xml:space="preserve"> </v>
      </c>
      <c r="P4046" s="12" t="str">
        <f>IFERROR((O4046+30)," ")</f>
        <v xml:space="preserve"> </v>
      </c>
      <c r="Q4046" s="2">
        <f ca="1">IF(O4046=$U$1,N4046,"0")*1.22</f>
        <v>0</v>
      </c>
    </row>
    <row r="4047" spans="1:17" x14ac:dyDescent="0.25">
      <c r="A4047" t="s">
        <v>4263</v>
      </c>
      <c r="B4047" t="s">
        <v>4262</v>
      </c>
      <c r="C4047">
        <v>12249</v>
      </c>
      <c r="D4047">
        <v>2.2799999999999998</v>
      </c>
      <c r="E4047">
        <f>IFERROR(VLOOKUP(Table_ExternalData_15[[#This Row],[Id]],Rabati!B:C,2,0),0)</f>
        <v>30</v>
      </c>
      <c r="F4047">
        <v>182</v>
      </c>
      <c r="G4047" t="str">
        <f>VLOOKUP(Table_ExternalData_15[[#This Row],[Id]],'Blagovna izdelek'!A:C,3,0)</f>
        <v>Digitus</v>
      </c>
      <c r="H4047">
        <f>Table_ExternalData_15[[#This Row],[Rabat]]*0.2</f>
        <v>6</v>
      </c>
      <c r="I4047" s="2">
        <f>Table_ExternalData_15[[#This Row],[Price]]-(Table_ExternalData_15[[#This Row],[Price]]*Table_ExternalData_15[[#This Row],[BB rabat]])/100</f>
        <v>2.1431999999999998</v>
      </c>
      <c r="J4047" s="2">
        <f>Table_ExternalData_15[[#This Row],[BB cena]]*Table_ExternalData_15[[#Headers],[1,22]]</f>
        <v>2.6147039999999997</v>
      </c>
      <c r="K4047" s="2">
        <f>Table_ExternalData_15[[#This Row],[Price]]*Table_ExternalData_15[[#Headers],[1,22]]</f>
        <v>2.7815999999999996</v>
      </c>
      <c r="L4047" s="7">
        <f>IF(G4047="White Shark",E4047*0.5,IF(G4047="Sbox",E4047*0.5,IF(G4047="Tenda",E4047*0.5,E4047*0.2)))/100</f>
        <v>0.06</v>
      </c>
      <c r="M4047" s="2">
        <f>Table_ExternalData_15[[#This Row],[Price]]-Table_ExternalData_15[[#This Row],[Price]]*Table_ExternalData_15[[#This Row],[extra popust]]</f>
        <v>2.1431999999999998</v>
      </c>
      <c r="N4047" s="2">
        <f>IF(M4047&lt;I4047,M4047,I4047)</f>
        <v>2.1431999999999998</v>
      </c>
      <c r="O4047" s="12" t="str">
        <f>IF(N4047&lt;I4047,$U$1," ")</f>
        <v xml:space="preserve"> </v>
      </c>
      <c r="P4047" s="12" t="str">
        <f>IFERROR((O4047+30)," ")</f>
        <v xml:space="preserve"> </v>
      </c>
      <c r="Q4047" s="2">
        <f ca="1">IF(O4047=$U$1,N4047,"0")*1.22</f>
        <v>0</v>
      </c>
    </row>
    <row r="4048" spans="1:17" x14ac:dyDescent="0.25">
      <c r="A4048" t="s">
        <v>4265</v>
      </c>
      <c r="B4048" t="s">
        <v>4264</v>
      </c>
      <c r="C4048">
        <v>12250</v>
      </c>
      <c r="D4048">
        <v>2.7</v>
      </c>
      <c r="E4048">
        <f>IFERROR(VLOOKUP(Table_ExternalData_15[[#This Row],[Id]],Rabati!B:C,2,0),0)</f>
        <v>30</v>
      </c>
      <c r="F4048">
        <v>115</v>
      </c>
      <c r="G4048" t="str">
        <f>VLOOKUP(Table_ExternalData_15[[#This Row],[Id]],'Blagovna izdelek'!A:C,3,0)</f>
        <v>Digitus</v>
      </c>
      <c r="H4048">
        <f>Table_ExternalData_15[[#This Row],[Rabat]]*0.2</f>
        <v>6</v>
      </c>
      <c r="I4048" s="2">
        <f>Table_ExternalData_15[[#This Row],[Price]]-(Table_ExternalData_15[[#This Row],[Price]]*Table_ExternalData_15[[#This Row],[BB rabat]])/100</f>
        <v>2.5380000000000003</v>
      </c>
      <c r="J4048" s="2">
        <f>Table_ExternalData_15[[#This Row],[BB cena]]*Table_ExternalData_15[[#Headers],[1,22]]</f>
        <v>3.0963600000000002</v>
      </c>
      <c r="K4048" s="2">
        <f>Table_ExternalData_15[[#This Row],[Price]]*Table_ExternalData_15[[#Headers],[1,22]]</f>
        <v>3.294</v>
      </c>
      <c r="L4048" s="7">
        <f>IF(G4048="White Shark",E4048*0.5,IF(G4048="Sbox",E4048*0.5,IF(G4048="Tenda",E4048*0.5,E4048*0.2)))/100</f>
        <v>0.06</v>
      </c>
      <c r="M4048" s="2">
        <f>Table_ExternalData_15[[#This Row],[Price]]-Table_ExternalData_15[[#This Row],[Price]]*Table_ExternalData_15[[#This Row],[extra popust]]</f>
        <v>2.5380000000000003</v>
      </c>
      <c r="N4048" s="2">
        <f>IF(M4048&lt;I4048,M4048,I4048)</f>
        <v>2.5380000000000003</v>
      </c>
      <c r="O4048" s="12" t="str">
        <f>IF(N4048&lt;I4048,$U$1," ")</f>
        <v xml:space="preserve"> </v>
      </c>
      <c r="P4048" s="12" t="str">
        <f>IFERROR((O4048+30)," ")</f>
        <v xml:space="preserve"> </v>
      </c>
      <c r="Q4048" s="2">
        <f ca="1">IF(O4048=$U$1,N4048,"0")*1.22</f>
        <v>0</v>
      </c>
    </row>
    <row r="4049" spans="1:17" x14ac:dyDescent="0.25">
      <c r="A4049" t="s">
        <v>4271</v>
      </c>
      <c r="B4049" t="s">
        <v>4270</v>
      </c>
      <c r="C4049">
        <v>12279</v>
      </c>
      <c r="D4049">
        <v>6.48</v>
      </c>
      <c r="E4049">
        <f>IFERROR(VLOOKUP(Table_ExternalData_15[[#This Row],[Id]],Rabati!B:C,2,0),0)</f>
        <v>30</v>
      </c>
      <c r="F4049">
        <v>19</v>
      </c>
      <c r="G4049" t="str">
        <f>VLOOKUP(Table_ExternalData_15[[#This Row],[Id]],'Blagovna izdelek'!A:C,3,0)</f>
        <v>Digitus</v>
      </c>
      <c r="H4049">
        <f>Table_ExternalData_15[[#This Row],[Rabat]]*0.2</f>
        <v>6</v>
      </c>
      <c r="I4049" s="2">
        <f>Table_ExternalData_15[[#This Row],[Price]]-(Table_ExternalData_15[[#This Row],[Price]]*Table_ExternalData_15[[#This Row],[BB rabat]])/100</f>
        <v>6.0912000000000006</v>
      </c>
      <c r="J4049" s="2">
        <f>Table_ExternalData_15[[#This Row],[BB cena]]*Table_ExternalData_15[[#Headers],[1,22]]</f>
        <v>7.4312640000000005</v>
      </c>
      <c r="K4049" s="2">
        <f>Table_ExternalData_15[[#This Row],[Price]]*Table_ExternalData_15[[#Headers],[1,22]]</f>
        <v>7.9056000000000006</v>
      </c>
      <c r="L4049" s="7">
        <f>IF(G4049="White Shark",E4049*0.5,IF(G4049="Sbox",E4049*0.5,IF(G4049="Tenda",E4049*0.5,E4049*0.2)))/100</f>
        <v>0.06</v>
      </c>
      <c r="M4049" s="2">
        <f>Table_ExternalData_15[[#This Row],[Price]]-Table_ExternalData_15[[#This Row],[Price]]*Table_ExternalData_15[[#This Row],[extra popust]]</f>
        <v>6.0912000000000006</v>
      </c>
      <c r="N4049" s="2">
        <f>IF(M4049&lt;I4049,M4049,I4049)</f>
        <v>6.0912000000000006</v>
      </c>
      <c r="O4049" s="12" t="str">
        <f>IF(N4049&lt;I4049,$U$1," ")</f>
        <v xml:space="preserve"> </v>
      </c>
      <c r="P4049" s="12" t="str">
        <f>IFERROR((O4049+30)," ")</f>
        <v xml:space="preserve"> </v>
      </c>
      <c r="Q4049" s="2">
        <f ca="1">IF(O4049=$U$1,N4049,"0")*1.22</f>
        <v>0</v>
      </c>
    </row>
    <row r="4050" spans="1:17" x14ac:dyDescent="0.25">
      <c r="A4050" t="s">
        <v>4304</v>
      </c>
      <c r="B4050" t="s">
        <v>4303</v>
      </c>
      <c r="C4050">
        <v>12326</v>
      </c>
      <c r="D4050">
        <v>5.63</v>
      </c>
      <c r="E4050">
        <f>IFERROR(VLOOKUP(Table_ExternalData_15[[#This Row],[Id]],Rabati!B:C,2,0),0)</f>
        <v>20</v>
      </c>
      <c r="F4050">
        <v>14</v>
      </c>
      <c r="G4050" t="str">
        <f>VLOOKUP(Table_ExternalData_15[[#This Row],[Id]],'Blagovna izdelek'!A:C,3,0)</f>
        <v>Digitus</v>
      </c>
      <c r="H4050">
        <f>Table_ExternalData_15[[#This Row],[Rabat]]*0.2</f>
        <v>4</v>
      </c>
      <c r="I4050" s="2">
        <f>Table_ExternalData_15[[#This Row],[Price]]-(Table_ExternalData_15[[#This Row],[Price]]*Table_ExternalData_15[[#This Row],[BB rabat]])/100</f>
        <v>5.4047999999999998</v>
      </c>
      <c r="J4050" s="2">
        <f>Table_ExternalData_15[[#This Row],[BB cena]]*Table_ExternalData_15[[#Headers],[1,22]]</f>
        <v>6.5938559999999997</v>
      </c>
      <c r="K4050" s="2">
        <f>Table_ExternalData_15[[#This Row],[Price]]*Table_ExternalData_15[[#Headers],[1,22]]</f>
        <v>6.8685999999999998</v>
      </c>
      <c r="L4050" s="7">
        <f>IF(G4050="White Shark",E4050*0.5,IF(G4050="Sbox",E4050*0.5,IF(G4050="Tenda",E4050*0.5,E4050*0.2)))/100</f>
        <v>0.04</v>
      </c>
      <c r="M4050" s="2">
        <f>Table_ExternalData_15[[#This Row],[Price]]-Table_ExternalData_15[[#This Row],[Price]]*Table_ExternalData_15[[#This Row],[extra popust]]</f>
        <v>5.4047999999999998</v>
      </c>
      <c r="N4050" s="2">
        <f>IF(M4050&lt;I4050,M4050,I4050)</f>
        <v>5.4047999999999998</v>
      </c>
      <c r="O4050" s="12" t="str">
        <f>IF(N4050&lt;I4050,$U$1," ")</f>
        <v xml:space="preserve"> </v>
      </c>
      <c r="P4050" s="12" t="str">
        <f>IFERROR((O4050+30)," ")</f>
        <v xml:space="preserve"> </v>
      </c>
      <c r="Q4050" s="2">
        <f ca="1">IF(O4050=$U$1,N4050,"0")*1.22</f>
        <v>0</v>
      </c>
    </row>
    <row r="4051" spans="1:17" x14ac:dyDescent="0.25">
      <c r="A4051" t="s">
        <v>4306</v>
      </c>
      <c r="B4051" t="s">
        <v>4305</v>
      </c>
      <c r="C4051">
        <v>12327</v>
      </c>
      <c r="D4051">
        <v>2.2799999999999998</v>
      </c>
      <c r="E4051">
        <f>IFERROR(VLOOKUP(Table_ExternalData_15[[#This Row],[Id]],Rabati!B:C,2,0),0)</f>
        <v>30</v>
      </c>
      <c r="F4051">
        <v>51</v>
      </c>
      <c r="G4051" t="str">
        <f>VLOOKUP(Table_ExternalData_15[[#This Row],[Id]],'Blagovna izdelek'!A:C,3,0)</f>
        <v>Digitus</v>
      </c>
      <c r="H4051">
        <f>Table_ExternalData_15[[#This Row],[Rabat]]*0.2</f>
        <v>6</v>
      </c>
      <c r="I4051" s="2">
        <f>Table_ExternalData_15[[#This Row],[Price]]-(Table_ExternalData_15[[#This Row],[Price]]*Table_ExternalData_15[[#This Row],[BB rabat]])/100</f>
        <v>2.1431999999999998</v>
      </c>
      <c r="J4051" s="2">
        <f>Table_ExternalData_15[[#This Row],[BB cena]]*Table_ExternalData_15[[#Headers],[1,22]]</f>
        <v>2.6147039999999997</v>
      </c>
      <c r="K4051" s="2">
        <f>Table_ExternalData_15[[#This Row],[Price]]*Table_ExternalData_15[[#Headers],[1,22]]</f>
        <v>2.7815999999999996</v>
      </c>
      <c r="L4051" s="7">
        <f>IF(G4051="White Shark",E4051*0.5,IF(G4051="Sbox",E4051*0.5,IF(G4051="Tenda",E4051*0.5,E4051*0.2)))/100</f>
        <v>0.06</v>
      </c>
      <c r="M4051" s="2">
        <f>Table_ExternalData_15[[#This Row],[Price]]-Table_ExternalData_15[[#This Row],[Price]]*Table_ExternalData_15[[#This Row],[extra popust]]</f>
        <v>2.1431999999999998</v>
      </c>
      <c r="N4051" s="2">
        <f>IF(M4051&lt;I4051,M4051,I4051)</f>
        <v>2.1431999999999998</v>
      </c>
      <c r="O4051" s="12" t="str">
        <f>IF(N4051&lt;I4051,$U$1," ")</f>
        <v xml:space="preserve"> </v>
      </c>
      <c r="P4051" s="12" t="str">
        <f>IFERROR((O4051+30)," ")</f>
        <v xml:space="preserve"> </v>
      </c>
      <c r="Q4051" s="2">
        <f ca="1">IF(O4051=$U$1,N4051,"0")*1.22</f>
        <v>0</v>
      </c>
    </row>
    <row r="4052" spans="1:17" x14ac:dyDescent="0.25">
      <c r="A4052" t="s">
        <v>4314</v>
      </c>
      <c r="B4052" t="s">
        <v>4313</v>
      </c>
      <c r="C4052">
        <v>12331</v>
      </c>
      <c r="D4052">
        <v>7.22</v>
      </c>
      <c r="E4052">
        <f>IFERROR(VLOOKUP(Table_ExternalData_15[[#This Row],[Id]],Rabati!B:C,2,0),0)</f>
        <v>20</v>
      </c>
      <c r="F4052">
        <v>6</v>
      </c>
      <c r="G4052" t="str">
        <f>VLOOKUP(Table_ExternalData_15[[#This Row],[Id]],'Blagovna izdelek'!A:C,3,0)</f>
        <v>Digitus</v>
      </c>
      <c r="H4052">
        <f>Table_ExternalData_15[[#This Row],[Rabat]]*0.2</f>
        <v>4</v>
      </c>
      <c r="I4052" s="2">
        <f>Table_ExternalData_15[[#This Row],[Price]]-(Table_ExternalData_15[[#This Row],[Price]]*Table_ExternalData_15[[#This Row],[BB rabat]])/100</f>
        <v>6.9311999999999996</v>
      </c>
      <c r="J4052" s="2">
        <f>Table_ExternalData_15[[#This Row],[BB cena]]*Table_ExternalData_15[[#Headers],[1,22]]</f>
        <v>8.4560639999999996</v>
      </c>
      <c r="K4052" s="2">
        <f>Table_ExternalData_15[[#This Row],[Price]]*Table_ExternalData_15[[#Headers],[1,22]]</f>
        <v>8.8083999999999989</v>
      </c>
      <c r="L4052" s="7">
        <f>IF(G4052="White Shark",E4052*0.5,IF(G4052="Sbox",E4052*0.5,IF(G4052="Tenda",E4052*0.5,E4052*0.2)))/100</f>
        <v>0.04</v>
      </c>
      <c r="M4052" s="2">
        <f>Table_ExternalData_15[[#This Row],[Price]]-Table_ExternalData_15[[#This Row],[Price]]*Table_ExternalData_15[[#This Row],[extra popust]]</f>
        <v>6.9311999999999996</v>
      </c>
      <c r="N4052" s="2">
        <f>IF(M4052&lt;I4052,M4052,I4052)</f>
        <v>6.9311999999999996</v>
      </c>
      <c r="O4052" s="12" t="str">
        <f>IF(N4052&lt;I4052,$U$1," ")</f>
        <v xml:space="preserve"> </v>
      </c>
      <c r="P4052" s="12" t="str">
        <f>IFERROR((O4052+30)," ")</f>
        <v xml:space="preserve"> </v>
      </c>
      <c r="Q4052" s="2">
        <f ca="1">IF(O4052=$U$1,N4052,"0")*1.22</f>
        <v>0</v>
      </c>
    </row>
    <row r="4053" spans="1:17" x14ac:dyDescent="0.25">
      <c r="A4053" t="s">
        <v>4317</v>
      </c>
      <c r="B4053" t="s">
        <v>12121</v>
      </c>
      <c r="C4053">
        <v>12342</v>
      </c>
      <c r="D4053">
        <v>26.25</v>
      </c>
      <c r="E4053">
        <f>IFERROR(VLOOKUP(Table_ExternalData_15[[#This Row],[Id]],Rabati!B:C,2,0),0)</f>
        <v>25</v>
      </c>
      <c r="F4053">
        <v>13</v>
      </c>
      <c r="G4053" t="str">
        <f>VLOOKUP(Table_ExternalData_15[[#This Row],[Id]],'Blagovna izdelek'!A:C,3,0)</f>
        <v>Digitus</v>
      </c>
      <c r="H4053">
        <f>Table_ExternalData_15[[#This Row],[Rabat]]*0.2</f>
        <v>5</v>
      </c>
      <c r="I4053" s="2">
        <f>Table_ExternalData_15[[#This Row],[Price]]-(Table_ExternalData_15[[#This Row],[Price]]*Table_ExternalData_15[[#This Row],[BB rabat]])/100</f>
        <v>24.9375</v>
      </c>
      <c r="J4053" s="2">
        <f>Table_ExternalData_15[[#This Row],[BB cena]]*Table_ExternalData_15[[#Headers],[1,22]]</f>
        <v>30.423749999999998</v>
      </c>
      <c r="K4053" s="2">
        <f>Table_ExternalData_15[[#This Row],[Price]]*Table_ExternalData_15[[#Headers],[1,22]]</f>
        <v>32.024999999999999</v>
      </c>
      <c r="L4053" s="7">
        <f>IF(G4053="White Shark",E4053*0.5,IF(G4053="Sbox",E4053*0.5,IF(G4053="Tenda",E4053*0.5,E4053*0.2)))/100</f>
        <v>0.05</v>
      </c>
      <c r="M4053" s="2">
        <f>Table_ExternalData_15[[#This Row],[Price]]-Table_ExternalData_15[[#This Row],[Price]]*Table_ExternalData_15[[#This Row],[extra popust]]</f>
        <v>24.9375</v>
      </c>
      <c r="N4053" s="2">
        <f>IF(M4053&lt;I4053,M4053,I4053)</f>
        <v>24.9375</v>
      </c>
      <c r="O4053" s="12" t="str">
        <f>IF(N4053&lt;I4053,$U$1," ")</f>
        <v xml:space="preserve"> </v>
      </c>
      <c r="P4053" s="12" t="str">
        <f>IFERROR((O4053+30)," ")</f>
        <v xml:space="preserve"> </v>
      </c>
      <c r="Q4053" s="2">
        <f ca="1">IF(O4053=$U$1,N4053,"0")*1.22</f>
        <v>0</v>
      </c>
    </row>
    <row r="4054" spans="1:17" x14ac:dyDescent="0.25">
      <c r="A4054" t="s">
        <v>4319</v>
      </c>
      <c r="B4054" t="s">
        <v>13504</v>
      </c>
      <c r="C4054">
        <v>12344</v>
      </c>
      <c r="D4054">
        <v>47.9</v>
      </c>
      <c r="E4054">
        <f>IFERROR(VLOOKUP(Table_ExternalData_15[[#This Row],[Id]],Rabati!B:C,2,0),0)</f>
        <v>20</v>
      </c>
      <c r="F4054">
        <v>4</v>
      </c>
      <c r="G4054" t="str">
        <f>VLOOKUP(Table_ExternalData_15[[#This Row],[Id]],'Blagovna izdelek'!A:C,3,0)</f>
        <v>Digitus</v>
      </c>
      <c r="H4054">
        <f>Table_ExternalData_15[[#This Row],[Rabat]]*0.2</f>
        <v>4</v>
      </c>
      <c r="I4054" s="2">
        <f>Table_ExternalData_15[[#This Row],[Price]]-(Table_ExternalData_15[[#This Row],[Price]]*Table_ExternalData_15[[#This Row],[BB rabat]])/100</f>
        <v>45.984000000000002</v>
      </c>
      <c r="J4054" s="2">
        <f>Table_ExternalData_15[[#This Row],[BB cena]]*Table_ExternalData_15[[#Headers],[1,22]]</f>
        <v>56.100479999999997</v>
      </c>
      <c r="K4054" s="2">
        <f>Table_ExternalData_15[[#This Row],[Price]]*Table_ExternalData_15[[#Headers],[1,22]]</f>
        <v>58.437999999999995</v>
      </c>
      <c r="L4054" s="7">
        <f>IF(G4054="White Shark",E4054*0.5,IF(G4054="Sbox",E4054*0.5,IF(G4054="Tenda",E4054*0.5,E4054*0.2)))/100</f>
        <v>0.04</v>
      </c>
      <c r="M4054" s="2">
        <f>Table_ExternalData_15[[#This Row],[Price]]-Table_ExternalData_15[[#This Row],[Price]]*Table_ExternalData_15[[#This Row],[extra popust]]</f>
        <v>45.984000000000002</v>
      </c>
      <c r="N4054" s="2">
        <f>IF(M4054&lt;I4054,M4054,I4054)</f>
        <v>45.984000000000002</v>
      </c>
      <c r="O4054" s="12" t="str">
        <f>IF(N4054&lt;I4054,$U$1," ")</f>
        <v xml:space="preserve"> </v>
      </c>
      <c r="P4054" s="12" t="str">
        <f>IFERROR((O4054+30)," ")</f>
        <v xml:space="preserve"> </v>
      </c>
      <c r="Q4054" s="2">
        <f ca="1">IF(O4054=$U$1,N4054,"0")*1.22</f>
        <v>0</v>
      </c>
    </row>
    <row r="4055" spans="1:17" x14ac:dyDescent="0.25">
      <c r="A4055" t="s">
        <v>4414</v>
      </c>
      <c r="B4055" t="s">
        <v>4413</v>
      </c>
      <c r="C4055">
        <v>12561</v>
      </c>
      <c r="D4055">
        <v>3.85</v>
      </c>
      <c r="E4055">
        <f>IFERROR(VLOOKUP(Table_ExternalData_15[[#This Row],[Id]],Rabati!B:C,2,0),0)</f>
        <v>30</v>
      </c>
      <c r="F4055">
        <v>182</v>
      </c>
      <c r="G4055" t="str">
        <f>VLOOKUP(Table_ExternalData_15[[#This Row],[Id]],'Blagovna izdelek'!A:C,3,0)</f>
        <v>Digitus</v>
      </c>
      <c r="H4055">
        <f>Table_ExternalData_15[[#This Row],[Rabat]]*0.2</f>
        <v>6</v>
      </c>
      <c r="I4055" s="2">
        <f>Table_ExternalData_15[[#This Row],[Price]]-(Table_ExternalData_15[[#This Row],[Price]]*Table_ExternalData_15[[#This Row],[BB rabat]])/100</f>
        <v>3.6190000000000002</v>
      </c>
      <c r="J4055" s="2">
        <f>Table_ExternalData_15[[#This Row],[BB cena]]*Table_ExternalData_15[[#Headers],[1,22]]</f>
        <v>4.4151800000000003</v>
      </c>
      <c r="K4055" s="2">
        <f>Table_ExternalData_15[[#This Row],[Price]]*Table_ExternalData_15[[#Headers],[1,22]]</f>
        <v>4.6970000000000001</v>
      </c>
      <c r="L4055" s="7">
        <f>IF(G4055="White Shark",E4055*0.5,IF(G4055="Sbox",E4055*0.5,IF(G4055="Tenda",E4055*0.5,E4055*0.2)))/100</f>
        <v>0.06</v>
      </c>
      <c r="M4055" s="2">
        <f>Table_ExternalData_15[[#This Row],[Price]]-Table_ExternalData_15[[#This Row],[Price]]*Table_ExternalData_15[[#This Row],[extra popust]]</f>
        <v>3.6190000000000002</v>
      </c>
      <c r="N4055" s="2">
        <f>IF(M4055&lt;I4055,M4055,I4055)</f>
        <v>3.6190000000000002</v>
      </c>
      <c r="O4055" s="12" t="str">
        <f>IF(N4055&lt;I4055,$U$1," ")</f>
        <v xml:space="preserve"> </v>
      </c>
      <c r="P4055" s="12" t="str">
        <f>IFERROR((O4055+30)," ")</f>
        <v xml:space="preserve"> </v>
      </c>
      <c r="Q4055" s="2">
        <f ca="1">IF(O4055=$U$1,N4055,"0")*1.22</f>
        <v>0</v>
      </c>
    </row>
    <row r="4056" spans="1:17" x14ac:dyDescent="0.25">
      <c r="A4056" t="s">
        <v>4444</v>
      </c>
      <c r="B4056" t="s">
        <v>4443</v>
      </c>
      <c r="C4056">
        <v>12612</v>
      </c>
      <c r="D4056">
        <v>3.43</v>
      </c>
      <c r="E4056">
        <f>IFERROR(VLOOKUP(Table_ExternalData_15[[#This Row],[Id]],Rabati!B:C,2,0),0)</f>
        <v>30</v>
      </c>
      <c r="F4056">
        <v>0</v>
      </c>
      <c r="G4056" t="str">
        <f>VLOOKUP(Table_ExternalData_15[[#This Row],[Id]],'Blagovna izdelek'!A:C,3,0)</f>
        <v>Digitus</v>
      </c>
      <c r="H4056">
        <f>Table_ExternalData_15[[#This Row],[Rabat]]*0.2</f>
        <v>6</v>
      </c>
      <c r="I4056" s="2">
        <f>Table_ExternalData_15[[#This Row],[Price]]-(Table_ExternalData_15[[#This Row],[Price]]*Table_ExternalData_15[[#This Row],[BB rabat]])/100</f>
        <v>3.2242000000000002</v>
      </c>
      <c r="J4056" s="2">
        <f>Table_ExternalData_15[[#This Row],[BB cena]]*Table_ExternalData_15[[#Headers],[1,22]]</f>
        <v>3.9335240000000002</v>
      </c>
      <c r="K4056" s="2">
        <f>Table_ExternalData_15[[#This Row],[Price]]*Table_ExternalData_15[[#Headers],[1,22]]</f>
        <v>4.1846000000000005</v>
      </c>
      <c r="L4056" s="7">
        <f>IF(G4056="White Shark",E4056*0.5,IF(G4056="Sbox",E4056*0.5,IF(G4056="Tenda",E4056*0.5,E4056*0.2)))/100</f>
        <v>0.06</v>
      </c>
      <c r="M4056" s="2">
        <f>Table_ExternalData_15[[#This Row],[Price]]-Table_ExternalData_15[[#This Row],[Price]]*Table_ExternalData_15[[#This Row],[extra popust]]</f>
        <v>3.2242000000000002</v>
      </c>
      <c r="N4056" s="2">
        <f>IF(M4056&lt;I4056,M4056,I4056)</f>
        <v>3.2242000000000002</v>
      </c>
      <c r="O4056" s="12" t="str">
        <f>IF(N4056&lt;I4056,$U$1," ")</f>
        <v xml:space="preserve"> </v>
      </c>
      <c r="P4056" s="12" t="str">
        <f>IFERROR((O4056+30)," ")</f>
        <v xml:space="preserve"> </v>
      </c>
      <c r="Q4056" s="2">
        <f ca="1">IF(O4056=$U$1,N4056,"0")*1.22</f>
        <v>0</v>
      </c>
    </row>
    <row r="4057" spans="1:17" x14ac:dyDescent="0.25">
      <c r="A4057" t="s">
        <v>4449</v>
      </c>
      <c r="B4057" t="s">
        <v>4448</v>
      </c>
      <c r="C4057">
        <v>12616</v>
      </c>
      <c r="D4057">
        <v>6.39</v>
      </c>
      <c r="E4057">
        <f>IFERROR(VLOOKUP(Table_ExternalData_15[[#This Row],[Id]],Rabati!B:C,2,0),0)</f>
        <v>20</v>
      </c>
      <c r="F4057">
        <v>0</v>
      </c>
      <c r="G4057" t="str">
        <f>VLOOKUP(Table_ExternalData_15[[#This Row],[Id]],'Blagovna izdelek'!A:C,3,0)</f>
        <v>Digitus</v>
      </c>
      <c r="H4057">
        <f>Table_ExternalData_15[[#This Row],[Rabat]]*0.2</f>
        <v>4</v>
      </c>
      <c r="I4057" s="2">
        <f>Table_ExternalData_15[[#This Row],[Price]]-(Table_ExternalData_15[[#This Row],[Price]]*Table_ExternalData_15[[#This Row],[BB rabat]])/100</f>
        <v>6.1343999999999994</v>
      </c>
      <c r="J4057" s="2">
        <f>Table_ExternalData_15[[#This Row],[BB cena]]*Table_ExternalData_15[[#Headers],[1,22]]</f>
        <v>7.4839679999999991</v>
      </c>
      <c r="K4057" s="2">
        <f>Table_ExternalData_15[[#This Row],[Price]]*Table_ExternalData_15[[#Headers],[1,22]]</f>
        <v>7.7957999999999998</v>
      </c>
      <c r="L4057" s="7">
        <f>IF(G4057="White Shark",E4057*0.5,IF(G4057="Sbox",E4057*0.5,IF(G4057="Tenda",E4057*0.5,E4057*0.2)))/100</f>
        <v>0.04</v>
      </c>
      <c r="M4057" s="2">
        <f>Table_ExternalData_15[[#This Row],[Price]]-Table_ExternalData_15[[#This Row],[Price]]*Table_ExternalData_15[[#This Row],[extra popust]]</f>
        <v>6.1343999999999994</v>
      </c>
      <c r="N4057" s="2">
        <f>IF(M4057&lt;I4057,M4057,I4057)</f>
        <v>6.1343999999999994</v>
      </c>
      <c r="O4057" s="12" t="str">
        <f>IF(N4057&lt;I4057,$U$1," ")</f>
        <v xml:space="preserve"> </v>
      </c>
      <c r="P4057" s="12" t="str">
        <f>IFERROR((O4057+30)," ")</f>
        <v xml:space="preserve"> </v>
      </c>
      <c r="Q4057" s="2">
        <f ca="1">IF(O4057=$U$1,N4057,"0")*1.22</f>
        <v>0</v>
      </c>
    </row>
    <row r="4058" spans="1:17" x14ac:dyDescent="0.25">
      <c r="A4058" t="s">
        <v>4451</v>
      </c>
      <c r="B4058" t="s">
        <v>4450</v>
      </c>
      <c r="C4058">
        <v>12617</v>
      </c>
      <c r="D4058">
        <v>32.659999999999997</v>
      </c>
      <c r="E4058">
        <f>IFERROR(VLOOKUP(Table_ExternalData_15[[#This Row],[Id]],Rabati!B:C,2,0),0)</f>
        <v>30</v>
      </c>
      <c r="F4058">
        <v>43</v>
      </c>
      <c r="G4058" t="str">
        <f>VLOOKUP(Table_ExternalData_15[[#This Row],[Id]],'Blagovna izdelek'!A:C,3,0)</f>
        <v>Digitus</v>
      </c>
      <c r="H4058">
        <f>Table_ExternalData_15[[#This Row],[Rabat]]*0.2</f>
        <v>6</v>
      </c>
      <c r="I4058" s="2">
        <f>Table_ExternalData_15[[#This Row],[Price]]-(Table_ExternalData_15[[#This Row],[Price]]*Table_ExternalData_15[[#This Row],[BB rabat]])/100</f>
        <v>30.700399999999998</v>
      </c>
      <c r="J4058" s="2">
        <f>Table_ExternalData_15[[#This Row],[BB cena]]*Table_ExternalData_15[[#Headers],[1,22]]</f>
        <v>37.454487999999998</v>
      </c>
      <c r="K4058" s="2">
        <f>Table_ExternalData_15[[#This Row],[Price]]*Table_ExternalData_15[[#Headers],[1,22]]</f>
        <v>39.845199999999998</v>
      </c>
      <c r="L4058" s="7">
        <f>IF(G4058="White Shark",E4058*0.5,IF(G4058="Sbox",E4058*0.5,IF(G4058="Tenda",E4058*0.5,E4058*0.2)))/100</f>
        <v>0.06</v>
      </c>
      <c r="M4058" s="2">
        <f>Table_ExternalData_15[[#This Row],[Price]]-Table_ExternalData_15[[#This Row],[Price]]*Table_ExternalData_15[[#This Row],[extra popust]]</f>
        <v>30.700399999999998</v>
      </c>
      <c r="N4058" s="2">
        <f>IF(M4058&lt;I4058,M4058,I4058)</f>
        <v>30.700399999999998</v>
      </c>
      <c r="O4058" s="12" t="str">
        <f>IF(N4058&lt;I4058,$U$1," ")</f>
        <v xml:space="preserve"> </v>
      </c>
      <c r="P4058" s="12" t="str">
        <f>IFERROR((O4058+30)," ")</f>
        <v xml:space="preserve"> </v>
      </c>
      <c r="Q4058" s="2">
        <f ca="1">IF(O4058=$U$1,N4058,"0")*1.22</f>
        <v>0</v>
      </c>
    </row>
    <row r="4059" spans="1:17" x14ac:dyDescent="0.25">
      <c r="A4059" t="s">
        <v>4453</v>
      </c>
      <c r="B4059" t="s">
        <v>4452</v>
      </c>
      <c r="C4059">
        <v>12618</v>
      </c>
      <c r="D4059">
        <v>2.56</v>
      </c>
      <c r="E4059">
        <f>IFERROR(VLOOKUP(Table_ExternalData_15[[#This Row],[Id]],Rabati!B:C,2,0),0)</f>
        <v>30</v>
      </c>
      <c r="F4059">
        <v>420</v>
      </c>
      <c r="G4059" t="str">
        <f>VLOOKUP(Table_ExternalData_15[[#This Row],[Id]],'Blagovna izdelek'!A:C,3,0)</f>
        <v>Digitus</v>
      </c>
      <c r="H4059">
        <f>Table_ExternalData_15[[#This Row],[Rabat]]*0.2</f>
        <v>6</v>
      </c>
      <c r="I4059" s="2">
        <f>Table_ExternalData_15[[#This Row],[Price]]-(Table_ExternalData_15[[#This Row],[Price]]*Table_ExternalData_15[[#This Row],[BB rabat]])/100</f>
        <v>2.4064000000000001</v>
      </c>
      <c r="J4059" s="2">
        <f>Table_ExternalData_15[[#This Row],[BB cena]]*Table_ExternalData_15[[#Headers],[1,22]]</f>
        <v>2.9358080000000002</v>
      </c>
      <c r="K4059" s="2">
        <f>Table_ExternalData_15[[#This Row],[Price]]*Table_ExternalData_15[[#Headers],[1,22]]</f>
        <v>3.1232000000000002</v>
      </c>
      <c r="L4059" s="7">
        <f>IF(G4059="White Shark",E4059*0.5,IF(G4059="Sbox",E4059*0.5,IF(G4059="Tenda",E4059*0.5,E4059*0.2)))/100</f>
        <v>0.06</v>
      </c>
      <c r="M4059" s="2">
        <f>Table_ExternalData_15[[#This Row],[Price]]-Table_ExternalData_15[[#This Row],[Price]]*Table_ExternalData_15[[#This Row],[extra popust]]</f>
        <v>2.4064000000000001</v>
      </c>
      <c r="N4059" s="2">
        <f>IF(M4059&lt;I4059,M4059,I4059)</f>
        <v>2.4064000000000001</v>
      </c>
      <c r="O4059" s="12" t="str">
        <f>IF(N4059&lt;I4059,$U$1," ")</f>
        <v xml:space="preserve"> </v>
      </c>
      <c r="P4059" s="12" t="str">
        <f>IFERROR((O4059+30)," ")</f>
        <v xml:space="preserve"> </v>
      </c>
      <c r="Q4059" s="2">
        <f ca="1">IF(O4059=$U$1,N4059,"0")*1.22</f>
        <v>0</v>
      </c>
    </row>
    <row r="4060" spans="1:17" x14ac:dyDescent="0.25">
      <c r="A4060" t="s">
        <v>4455</v>
      </c>
      <c r="B4060" t="s">
        <v>4454</v>
      </c>
      <c r="C4060">
        <v>12619</v>
      </c>
      <c r="D4060">
        <v>2.56</v>
      </c>
      <c r="E4060">
        <f>IFERROR(VLOOKUP(Table_ExternalData_15[[#This Row],[Id]],Rabati!B:C,2,0),0)</f>
        <v>30</v>
      </c>
      <c r="F4060">
        <v>370</v>
      </c>
      <c r="G4060" t="str">
        <f>VLOOKUP(Table_ExternalData_15[[#This Row],[Id]],'Blagovna izdelek'!A:C,3,0)</f>
        <v>Digitus</v>
      </c>
      <c r="H4060">
        <f>Table_ExternalData_15[[#This Row],[Rabat]]*0.2</f>
        <v>6</v>
      </c>
      <c r="I4060" s="2">
        <f>Table_ExternalData_15[[#This Row],[Price]]-(Table_ExternalData_15[[#This Row],[Price]]*Table_ExternalData_15[[#This Row],[BB rabat]])/100</f>
        <v>2.4064000000000001</v>
      </c>
      <c r="J4060" s="2">
        <f>Table_ExternalData_15[[#This Row],[BB cena]]*Table_ExternalData_15[[#Headers],[1,22]]</f>
        <v>2.9358080000000002</v>
      </c>
      <c r="K4060" s="2">
        <f>Table_ExternalData_15[[#This Row],[Price]]*Table_ExternalData_15[[#Headers],[1,22]]</f>
        <v>3.1232000000000002</v>
      </c>
      <c r="L4060" s="7">
        <f>IF(G4060="White Shark",E4060*0.5,IF(G4060="Sbox",E4060*0.5,IF(G4060="Tenda",E4060*0.5,E4060*0.2)))/100</f>
        <v>0.06</v>
      </c>
      <c r="M4060" s="2">
        <f>Table_ExternalData_15[[#This Row],[Price]]-Table_ExternalData_15[[#This Row],[Price]]*Table_ExternalData_15[[#This Row],[extra popust]]</f>
        <v>2.4064000000000001</v>
      </c>
      <c r="N4060" s="2">
        <f>IF(M4060&lt;I4060,M4060,I4060)</f>
        <v>2.4064000000000001</v>
      </c>
      <c r="O4060" s="12" t="str">
        <f>IF(N4060&lt;I4060,$U$1," ")</f>
        <v xml:space="preserve"> </v>
      </c>
      <c r="P4060" s="12" t="str">
        <f>IFERROR((O4060+30)," ")</f>
        <v xml:space="preserve"> </v>
      </c>
      <c r="Q4060" s="2">
        <f ca="1">IF(O4060=$U$1,N4060,"0")*1.22</f>
        <v>0</v>
      </c>
    </row>
    <row r="4061" spans="1:17" x14ac:dyDescent="0.25">
      <c r="A4061" t="s">
        <v>4457</v>
      </c>
      <c r="B4061" t="s">
        <v>4456</v>
      </c>
      <c r="C4061">
        <v>12622</v>
      </c>
      <c r="D4061">
        <v>2.56</v>
      </c>
      <c r="E4061">
        <f>IFERROR(VLOOKUP(Table_ExternalData_15[[#This Row],[Id]],Rabati!B:C,2,0),0)</f>
        <v>30</v>
      </c>
      <c r="F4061">
        <v>265</v>
      </c>
      <c r="G4061" t="str">
        <f>VLOOKUP(Table_ExternalData_15[[#This Row],[Id]],'Blagovna izdelek'!A:C,3,0)</f>
        <v>Digitus</v>
      </c>
      <c r="H4061">
        <f>Table_ExternalData_15[[#This Row],[Rabat]]*0.2</f>
        <v>6</v>
      </c>
      <c r="I4061" s="2">
        <f>Table_ExternalData_15[[#This Row],[Price]]-(Table_ExternalData_15[[#This Row],[Price]]*Table_ExternalData_15[[#This Row],[BB rabat]])/100</f>
        <v>2.4064000000000001</v>
      </c>
      <c r="J4061" s="2">
        <f>Table_ExternalData_15[[#This Row],[BB cena]]*Table_ExternalData_15[[#Headers],[1,22]]</f>
        <v>2.9358080000000002</v>
      </c>
      <c r="K4061" s="2">
        <f>Table_ExternalData_15[[#This Row],[Price]]*Table_ExternalData_15[[#Headers],[1,22]]</f>
        <v>3.1232000000000002</v>
      </c>
      <c r="L4061" s="7">
        <f>IF(G4061="White Shark",E4061*0.5,IF(G4061="Sbox",E4061*0.5,IF(G4061="Tenda",E4061*0.5,E4061*0.2)))/100</f>
        <v>0.06</v>
      </c>
      <c r="M4061" s="2">
        <f>Table_ExternalData_15[[#This Row],[Price]]-Table_ExternalData_15[[#This Row],[Price]]*Table_ExternalData_15[[#This Row],[extra popust]]</f>
        <v>2.4064000000000001</v>
      </c>
      <c r="N4061" s="2">
        <f>IF(M4061&lt;I4061,M4061,I4061)</f>
        <v>2.4064000000000001</v>
      </c>
      <c r="O4061" s="12" t="str">
        <f>IF(N4061&lt;I4061,$U$1," ")</f>
        <v xml:space="preserve"> </v>
      </c>
      <c r="P4061" s="12" t="str">
        <f>IFERROR((O4061+30)," ")</f>
        <v xml:space="preserve"> </v>
      </c>
      <c r="Q4061" s="2">
        <f ca="1">IF(O4061=$U$1,N4061,"0")*1.22</f>
        <v>0</v>
      </c>
    </row>
    <row r="4062" spans="1:17" x14ac:dyDescent="0.25">
      <c r="A4062" t="s">
        <v>4459</v>
      </c>
      <c r="B4062" t="s">
        <v>4458</v>
      </c>
      <c r="C4062">
        <v>12624</v>
      </c>
      <c r="D4062">
        <v>5.07</v>
      </c>
      <c r="E4062">
        <f>IFERROR(VLOOKUP(Table_ExternalData_15[[#This Row],[Id]],Rabati!B:C,2,0),0)</f>
        <v>30</v>
      </c>
      <c r="F4062">
        <v>252</v>
      </c>
      <c r="G4062" t="str">
        <f>VLOOKUP(Table_ExternalData_15[[#This Row],[Id]],'Blagovna izdelek'!A:C,3,0)</f>
        <v>Digitus</v>
      </c>
      <c r="H4062">
        <f>Table_ExternalData_15[[#This Row],[Rabat]]*0.2</f>
        <v>6</v>
      </c>
      <c r="I4062" s="2">
        <f>Table_ExternalData_15[[#This Row],[Price]]-(Table_ExternalData_15[[#This Row],[Price]]*Table_ExternalData_15[[#This Row],[BB rabat]])/100</f>
        <v>4.7658000000000005</v>
      </c>
      <c r="J4062" s="2">
        <f>Table_ExternalData_15[[#This Row],[BB cena]]*Table_ExternalData_15[[#Headers],[1,22]]</f>
        <v>5.8142760000000004</v>
      </c>
      <c r="K4062" s="2">
        <f>Table_ExternalData_15[[#This Row],[Price]]*Table_ExternalData_15[[#Headers],[1,22]]</f>
        <v>6.1854000000000005</v>
      </c>
      <c r="L4062" s="7">
        <f>IF(G4062="White Shark",E4062*0.5,IF(G4062="Sbox",E4062*0.5,IF(G4062="Tenda",E4062*0.5,E4062*0.2)))/100</f>
        <v>0.06</v>
      </c>
      <c r="M4062" s="2">
        <f>Table_ExternalData_15[[#This Row],[Price]]-Table_ExternalData_15[[#This Row],[Price]]*Table_ExternalData_15[[#This Row],[extra popust]]</f>
        <v>4.7658000000000005</v>
      </c>
      <c r="N4062" s="2">
        <f>IF(M4062&lt;I4062,M4062,I4062)</f>
        <v>4.7658000000000005</v>
      </c>
      <c r="O4062" s="12" t="str">
        <f>IF(N4062&lt;I4062,$U$1," ")</f>
        <v xml:space="preserve"> </v>
      </c>
      <c r="P4062" s="12" t="str">
        <f>IFERROR((O4062+30)," ")</f>
        <v xml:space="preserve"> </v>
      </c>
      <c r="Q4062" s="2">
        <f ca="1">IF(O4062=$U$1,N4062,"0")*1.22</f>
        <v>0</v>
      </c>
    </row>
    <row r="4063" spans="1:17" x14ac:dyDescent="0.25">
      <c r="A4063" t="s">
        <v>4529</v>
      </c>
      <c r="B4063" t="s">
        <v>4528</v>
      </c>
      <c r="C4063">
        <v>12724</v>
      </c>
      <c r="D4063">
        <v>3.1</v>
      </c>
      <c r="E4063">
        <f>IFERROR(VLOOKUP(Table_ExternalData_15[[#This Row],[Id]],Rabati!B:C,2,0),0)</f>
        <v>30</v>
      </c>
      <c r="F4063">
        <v>44</v>
      </c>
      <c r="G4063" t="str">
        <f>VLOOKUP(Table_ExternalData_15[[#This Row],[Id]],'Blagovna izdelek'!A:C,3,0)</f>
        <v>Digitus</v>
      </c>
      <c r="H4063">
        <f>Table_ExternalData_15[[#This Row],[Rabat]]*0.2</f>
        <v>6</v>
      </c>
      <c r="I4063" s="2">
        <f>Table_ExternalData_15[[#This Row],[Price]]-(Table_ExternalData_15[[#This Row],[Price]]*Table_ExternalData_15[[#This Row],[BB rabat]])/100</f>
        <v>2.9140000000000001</v>
      </c>
      <c r="J4063" s="2">
        <f>Table_ExternalData_15[[#This Row],[BB cena]]*Table_ExternalData_15[[#Headers],[1,22]]</f>
        <v>3.5550800000000002</v>
      </c>
      <c r="K4063" s="2">
        <f>Table_ExternalData_15[[#This Row],[Price]]*Table_ExternalData_15[[#Headers],[1,22]]</f>
        <v>3.782</v>
      </c>
      <c r="L4063" s="7">
        <f>IF(G4063="White Shark",E4063*0.5,IF(G4063="Sbox",E4063*0.5,IF(G4063="Tenda",E4063*0.5,E4063*0.2)))/100</f>
        <v>0.06</v>
      </c>
      <c r="M4063" s="2">
        <f>Table_ExternalData_15[[#This Row],[Price]]-Table_ExternalData_15[[#This Row],[Price]]*Table_ExternalData_15[[#This Row],[extra popust]]</f>
        <v>2.9140000000000001</v>
      </c>
      <c r="N4063" s="2">
        <f>IF(M4063&lt;I4063,M4063,I4063)</f>
        <v>2.9140000000000001</v>
      </c>
      <c r="O4063" s="12" t="str">
        <f>IF(N4063&lt;I4063,$U$1," ")</f>
        <v xml:space="preserve"> </v>
      </c>
      <c r="P4063" s="12" t="str">
        <f>IFERROR((O4063+30)," ")</f>
        <v xml:space="preserve"> </v>
      </c>
      <c r="Q4063" s="2">
        <f ca="1">IF(O4063=$U$1,N4063,"0")*1.22</f>
        <v>0</v>
      </c>
    </row>
    <row r="4064" spans="1:17" x14ac:dyDescent="0.25">
      <c r="A4064" t="s">
        <v>4531</v>
      </c>
      <c r="B4064" t="s">
        <v>4530</v>
      </c>
      <c r="C4064">
        <v>12725</v>
      </c>
      <c r="D4064">
        <v>25.5</v>
      </c>
      <c r="E4064">
        <f>IFERROR(VLOOKUP(Table_ExternalData_15[[#This Row],[Id]],Rabati!B:C,2,0),0)</f>
        <v>20</v>
      </c>
      <c r="F4064">
        <v>9</v>
      </c>
      <c r="G4064" t="str">
        <f>VLOOKUP(Table_ExternalData_15[[#This Row],[Id]],'Blagovna izdelek'!A:C,3,0)</f>
        <v>Digitus</v>
      </c>
      <c r="H4064">
        <f>Table_ExternalData_15[[#This Row],[Rabat]]*0.2</f>
        <v>4</v>
      </c>
      <c r="I4064" s="2">
        <f>Table_ExternalData_15[[#This Row],[Price]]-(Table_ExternalData_15[[#This Row],[Price]]*Table_ExternalData_15[[#This Row],[BB rabat]])/100</f>
        <v>24.48</v>
      </c>
      <c r="J4064" s="2">
        <f>Table_ExternalData_15[[#This Row],[BB cena]]*Table_ExternalData_15[[#Headers],[1,22]]</f>
        <v>29.865600000000001</v>
      </c>
      <c r="K4064" s="2">
        <f>Table_ExternalData_15[[#This Row],[Price]]*Table_ExternalData_15[[#Headers],[1,22]]</f>
        <v>31.11</v>
      </c>
      <c r="L4064" s="7">
        <f>IF(G4064="White Shark",E4064*0.5,IF(G4064="Sbox",E4064*0.5,IF(G4064="Tenda",E4064*0.5,E4064*0.2)))/100</f>
        <v>0.04</v>
      </c>
      <c r="M4064" s="2">
        <f>Table_ExternalData_15[[#This Row],[Price]]-Table_ExternalData_15[[#This Row],[Price]]*Table_ExternalData_15[[#This Row],[extra popust]]</f>
        <v>24.48</v>
      </c>
      <c r="N4064" s="2">
        <f>IF(M4064&lt;I4064,M4064,I4064)</f>
        <v>24.48</v>
      </c>
      <c r="O4064" s="12" t="str">
        <f>IF(N4064&lt;I4064,$U$1," ")</f>
        <v xml:space="preserve"> </v>
      </c>
      <c r="P4064" s="12" t="str">
        <f>IFERROR((O4064+30)," ")</f>
        <v xml:space="preserve"> </v>
      </c>
      <c r="Q4064" s="2">
        <f ca="1">IF(O4064=$U$1,N4064,"0")*1.22</f>
        <v>0</v>
      </c>
    </row>
    <row r="4065" spans="1:17" x14ac:dyDescent="0.25">
      <c r="A4065" t="s">
        <v>4545</v>
      </c>
      <c r="B4065" t="s">
        <v>4544</v>
      </c>
      <c r="C4065">
        <v>12734</v>
      </c>
      <c r="D4065">
        <v>89.16</v>
      </c>
      <c r="E4065">
        <f>IFERROR(VLOOKUP(Table_ExternalData_15[[#This Row],[Id]],Rabati!B:C,2,0),0)</f>
        <v>30</v>
      </c>
      <c r="F4065">
        <v>1</v>
      </c>
      <c r="G4065" t="str">
        <f>VLOOKUP(Table_ExternalData_15[[#This Row],[Id]],'Blagovna izdelek'!A:C,3,0)</f>
        <v>Digitus</v>
      </c>
      <c r="H4065">
        <f>Table_ExternalData_15[[#This Row],[Rabat]]*0.2</f>
        <v>6</v>
      </c>
      <c r="I4065" s="2">
        <f>Table_ExternalData_15[[#This Row],[Price]]-(Table_ExternalData_15[[#This Row],[Price]]*Table_ExternalData_15[[#This Row],[BB rabat]])/100</f>
        <v>83.810400000000001</v>
      </c>
      <c r="J4065" s="2">
        <f>Table_ExternalData_15[[#This Row],[BB cena]]*Table_ExternalData_15[[#Headers],[1,22]]</f>
        <v>102.248688</v>
      </c>
      <c r="K4065" s="2">
        <f>Table_ExternalData_15[[#This Row],[Price]]*Table_ExternalData_15[[#Headers],[1,22]]</f>
        <v>108.7752</v>
      </c>
      <c r="L4065" s="7">
        <f>IF(G4065="White Shark",E4065*0.5,IF(G4065="Sbox",E4065*0.5,IF(G4065="Tenda",E4065*0.5,E4065*0.2)))/100</f>
        <v>0.06</v>
      </c>
      <c r="M4065" s="2">
        <f>Table_ExternalData_15[[#This Row],[Price]]-Table_ExternalData_15[[#This Row],[Price]]*Table_ExternalData_15[[#This Row],[extra popust]]</f>
        <v>83.810400000000001</v>
      </c>
      <c r="N4065" s="2">
        <f>IF(M4065&lt;I4065,M4065,I4065)</f>
        <v>83.810400000000001</v>
      </c>
      <c r="O4065" s="12" t="str">
        <f>IF(N4065&lt;I4065,$U$1," ")</f>
        <v xml:space="preserve"> </v>
      </c>
      <c r="P4065" s="12" t="str">
        <f>IFERROR((O4065+30)," ")</f>
        <v xml:space="preserve"> </v>
      </c>
      <c r="Q4065" s="2">
        <f ca="1">IF(O4065=$U$1,N4065,"0")*1.22</f>
        <v>0</v>
      </c>
    </row>
    <row r="4066" spans="1:17" x14ac:dyDescent="0.25">
      <c r="A4066" t="s">
        <v>4547</v>
      </c>
      <c r="B4066" t="s">
        <v>4546</v>
      </c>
      <c r="C4066">
        <v>12735</v>
      </c>
      <c r="D4066">
        <v>107.11</v>
      </c>
      <c r="E4066">
        <f>IFERROR(VLOOKUP(Table_ExternalData_15[[#This Row],[Id]],Rabati!B:C,2,0),0)</f>
        <v>30</v>
      </c>
      <c r="F4066">
        <v>1</v>
      </c>
      <c r="G4066" t="str">
        <f>VLOOKUP(Table_ExternalData_15[[#This Row],[Id]],'Blagovna izdelek'!A:C,3,0)</f>
        <v>Digitus</v>
      </c>
      <c r="H4066">
        <f>Table_ExternalData_15[[#This Row],[Rabat]]*0.2</f>
        <v>6</v>
      </c>
      <c r="I4066" s="2">
        <f>Table_ExternalData_15[[#This Row],[Price]]-(Table_ExternalData_15[[#This Row],[Price]]*Table_ExternalData_15[[#This Row],[BB rabat]])/100</f>
        <v>100.68340000000001</v>
      </c>
      <c r="J4066" s="2">
        <f>Table_ExternalData_15[[#This Row],[BB cena]]*Table_ExternalData_15[[#Headers],[1,22]]</f>
        <v>122.833748</v>
      </c>
      <c r="K4066" s="2">
        <f>Table_ExternalData_15[[#This Row],[Price]]*Table_ExternalData_15[[#Headers],[1,22]]</f>
        <v>130.67419999999998</v>
      </c>
      <c r="L4066" s="7">
        <f>IF(G4066="White Shark",E4066*0.5,IF(G4066="Sbox",E4066*0.5,IF(G4066="Tenda",E4066*0.5,E4066*0.2)))/100</f>
        <v>0.06</v>
      </c>
      <c r="M4066" s="2">
        <f>Table_ExternalData_15[[#This Row],[Price]]-Table_ExternalData_15[[#This Row],[Price]]*Table_ExternalData_15[[#This Row],[extra popust]]</f>
        <v>100.68340000000001</v>
      </c>
      <c r="N4066" s="2">
        <f>IF(M4066&lt;I4066,M4066,I4066)</f>
        <v>100.68340000000001</v>
      </c>
      <c r="O4066" s="12" t="str">
        <f>IF(N4066&lt;I4066,$U$1," ")</f>
        <v xml:space="preserve"> </v>
      </c>
      <c r="P4066" s="12" t="str">
        <f>IFERROR((O4066+30)," ")</f>
        <v xml:space="preserve"> </v>
      </c>
      <c r="Q4066" s="2">
        <f ca="1">IF(O4066=$U$1,N4066,"0")*1.22</f>
        <v>0</v>
      </c>
    </row>
    <row r="4067" spans="1:17" x14ac:dyDescent="0.25">
      <c r="A4067" t="s">
        <v>4563</v>
      </c>
      <c r="B4067" t="s">
        <v>4562</v>
      </c>
      <c r="C4067">
        <v>12794</v>
      </c>
      <c r="D4067">
        <v>6.59</v>
      </c>
      <c r="E4067">
        <f>IFERROR(VLOOKUP(Table_ExternalData_15[[#This Row],[Id]],Rabati!B:C,2,0),0)</f>
        <v>30</v>
      </c>
      <c r="F4067">
        <v>11</v>
      </c>
      <c r="G4067" t="str">
        <f>VLOOKUP(Table_ExternalData_15[[#This Row],[Id]],'Blagovna izdelek'!A:C,3,0)</f>
        <v>Digitus</v>
      </c>
      <c r="H4067">
        <f>Table_ExternalData_15[[#This Row],[Rabat]]*0.2</f>
        <v>6</v>
      </c>
      <c r="I4067" s="2">
        <f>Table_ExternalData_15[[#This Row],[Price]]-(Table_ExternalData_15[[#This Row],[Price]]*Table_ExternalData_15[[#This Row],[BB rabat]])/100</f>
        <v>6.1945999999999994</v>
      </c>
      <c r="J4067" s="2">
        <f>Table_ExternalData_15[[#This Row],[BB cena]]*Table_ExternalData_15[[#Headers],[1,22]]</f>
        <v>7.5574119999999994</v>
      </c>
      <c r="K4067" s="2">
        <f>Table_ExternalData_15[[#This Row],[Price]]*Table_ExternalData_15[[#Headers],[1,22]]</f>
        <v>8.0397999999999996</v>
      </c>
      <c r="L4067" s="7">
        <f>IF(G4067="White Shark",E4067*0.5,IF(G4067="Sbox",E4067*0.5,IF(G4067="Tenda",E4067*0.5,E4067*0.2)))/100</f>
        <v>0.06</v>
      </c>
      <c r="M4067" s="2">
        <f>Table_ExternalData_15[[#This Row],[Price]]-Table_ExternalData_15[[#This Row],[Price]]*Table_ExternalData_15[[#This Row],[extra popust]]</f>
        <v>6.1945999999999994</v>
      </c>
      <c r="N4067" s="2">
        <f>IF(M4067&lt;I4067,M4067,I4067)</f>
        <v>6.1945999999999994</v>
      </c>
      <c r="O4067" s="12" t="str">
        <f>IF(N4067&lt;I4067,$U$1," ")</f>
        <v xml:space="preserve"> </v>
      </c>
      <c r="P4067" s="12" t="str">
        <f>IFERROR((O4067+30)," ")</f>
        <v xml:space="preserve"> </v>
      </c>
      <c r="Q4067" s="2">
        <f ca="1">IF(O4067=$U$1,N4067,"0")*1.22</f>
        <v>0</v>
      </c>
    </row>
    <row r="4068" spans="1:17" x14ac:dyDescent="0.25">
      <c r="A4068" t="s">
        <v>4573</v>
      </c>
      <c r="B4068" t="s">
        <v>4572</v>
      </c>
      <c r="C4068">
        <v>12817</v>
      </c>
      <c r="D4068">
        <v>5.09</v>
      </c>
      <c r="E4068">
        <f>IFERROR(VLOOKUP(Table_ExternalData_15[[#This Row],[Id]],Rabati!B:C,2,0),0)</f>
        <v>20</v>
      </c>
      <c r="F4068">
        <v>11</v>
      </c>
      <c r="G4068" t="str">
        <f>VLOOKUP(Table_ExternalData_15[[#This Row],[Id]],'Blagovna izdelek'!A:C,3,0)</f>
        <v>Digitus</v>
      </c>
      <c r="H4068">
        <f>Table_ExternalData_15[[#This Row],[Rabat]]*0.2</f>
        <v>4</v>
      </c>
      <c r="I4068" s="2">
        <f>Table_ExternalData_15[[#This Row],[Price]]-(Table_ExternalData_15[[#This Row],[Price]]*Table_ExternalData_15[[#This Row],[BB rabat]])/100</f>
        <v>4.8864000000000001</v>
      </c>
      <c r="J4068" s="2">
        <f>Table_ExternalData_15[[#This Row],[BB cena]]*Table_ExternalData_15[[#Headers],[1,22]]</f>
        <v>5.9614079999999996</v>
      </c>
      <c r="K4068" s="2">
        <f>Table_ExternalData_15[[#This Row],[Price]]*Table_ExternalData_15[[#Headers],[1,22]]</f>
        <v>6.2097999999999995</v>
      </c>
      <c r="L4068" s="7">
        <f>IF(G4068="White Shark",E4068*0.5,IF(G4068="Sbox",E4068*0.5,IF(G4068="Tenda",E4068*0.5,E4068*0.2)))/100</f>
        <v>0.04</v>
      </c>
      <c r="M4068" s="2">
        <f>Table_ExternalData_15[[#This Row],[Price]]-Table_ExternalData_15[[#This Row],[Price]]*Table_ExternalData_15[[#This Row],[extra popust]]</f>
        <v>4.8864000000000001</v>
      </c>
      <c r="N4068" s="2">
        <f>IF(M4068&lt;I4068,M4068,I4068)</f>
        <v>4.8864000000000001</v>
      </c>
      <c r="O4068" s="12" t="str">
        <f>IF(N4068&lt;I4068,$U$1," ")</f>
        <v xml:space="preserve"> </v>
      </c>
      <c r="P4068" s="12" t="str">
        <f>IFERROR((O4068+30)," ")</f>
        <v xml:space="preserve"> </v>
      </c>
      <c r="Q4068" s="2">
        <f ca="1">IF(O4068=$U$1,N4068,"0")*1.22</f>
        <v>0</v>
      </c>
    </row>
    <row r="4069" spans="1:17" x14ac:dyDescent="0.25">
      <c r="A4069" t="s">
        <v>4611</v>
      </c>
      <c r="B4069" t="s">
        <v>4610</v>
      </c>
      <c r="C4069">
        <v>12846</v>
      </c>
      <c r="D4069">
        <v>9.59</v>
      </c>
      <c r="E4069">
        <f>IFERROR(VLOOKUP(Table_ExternalData_15[[#This Row],[Id]],Rabati!B:C,2,0),0)</f>
        <v>20</v>
      </c>
      <c r="F4069">
        <v>18</v>
      </c>
      <c r="G4069" t="str">
        <f>VLOOKUP(Table_ExternalData_15[[#This Row],[Id]],'Blagovna izdelek'!A:C,3,0)</f>
        <v>Digitus</v>
      </c>
      <c r="H4069">
        <f>Table_ExternalData_15[[#This Row],[Rabat]]*0.2</f>
        <v>4</v>
      </c>
      <c r="I4069" s="2">
        <f>Table_ExternalData_15[[#This Row],[Price]]-(Table_ExternalData_15[[#This Row],[Price]]*Table_ExternalData_15[[#This Row],[BB rabat]])/100</f>
        <v>9.2064000000000004</v>
      </c>
      <c r="J4069" s="2">
        <f>Table_ExternalData_15[[#This Row],[BB cena]]*Table_ExternalData_15[[#Headers],[1,22]]</f>
        <v>11.231808000000001</v>
      </c>
      <c r="K4069" s="2">
        <f>Table_ExternalData_15[[#This Row],[Price]]*Table_ExternalData_15[[#Headers],[1,22]]</f>
        <v>11.6998</v>
      </c>
      <c r="L4069" s="7">
        <f>IF(G4069="White Shark",E4069*0.5,IF(G4069="Sbox",E4069*0.5,IF(G4069="Tenda",E4069*0.5,E4069*0.2)))/100</f>
        <v>0.04</v>
      </c>
      <c r="M4069" s="2">
        <f>Table_ExternalData_15[[#This Row],[Price]]-Table_ExternalData_15[[#This Row],[Price]]*Table_ExternalData_15[[#This Row],[extra popust]]</f>
        <v>9.2064000000000004</v>
      </c>
      <c r="N4069" s="2">
        <f>IF(M4069&lt;I4069,M4069,I4069)</f>
        <v>9.2064000000000004</v>
      </c>
      <c r="O4069" s="12" t="str">
        <f>IF(N4069&lt;I4069,$U$1," ")</f>
        <v xml:space="preserve"> </v>
      </c>
      <c r="P4069" s="12" t="str">
        <f>IFERROR((O4069+30)," ")</f>
        <v xml:space="preserve"> </v>
      </c>
      <c r="Q4069" s="2">
        <f ca="1">IF(O4069=$U$1,N4069,"0")*1.22</f>
        <v>0</v>
      </c>
    </row>
    <row r="4070" spans="1:17" x14ac:dyDescent="0.25">
      <c r="A4070" t="s">
        <v>4627</v>
      </c>
      <c r="B4070" t="s">
        <v>4626</v>
      </c>
      <c r="C4070">
        <v>12856</v>
      </c>
      <c r="D4070">
        <v>43.2</v>
      </c>
      <c r="E4070">
        <f>IFERROR(VLOOKUP(Table_ExternalData_15[[#This Row],[Id]],Rabati!B:C,2,0),0)</f>
        <v>20</v>
      </c>
      <c r="F4070">
        <v>0</v>
      </c>
      <c r="G4070" t="str">
        <f>VLOOKUP(Table_ExternalData_15[[#This Row],[Id]],'Blagovna izdelek'!A:C,3,0)</f>
        <v>Digitus</v>
      </c>
      <c r="H4070">
        <f>Table_ExternalData_15[[#This Row],[Rabat]]*0.2</f>
        <v>4</v>
      </c>
      <c r="I4070" s="2">
        <f>Table_ExternalData_15[[#This Row],[Price]]-(Table_ExternalData_15[[#This Row],[Price]]*Table_ExternalData_15[[#This Row],[BB rabat]])/100</f>
        <v>41.472000000000001</v>
      </c>
      <c r="J4070" s="2">
        <f>Table_ExternalData_15[[#This Row],[BB cena]]*Table_ExternalData_15[[#Headers],[1,22]]</f>
        <v>50.595840000000003</v>
      </c>
      <c r="K4070" s="2">
        <f>Table_ExternalData_15[[#This Row],[Price]]*Table_ExternalData_15[[#Headers],[1,22]]</f>
        <v>52.704000000000001</v>
      </c>
      <c r="L4070" s="7">
        <f>IF(G4070="White Shark",E4070*0.5,IF(G4070="Sbox",E4070*0.5,IF(G4070="Tenda",E4070*0.5,E4070*0.2)))/100</f>
        <v>0.04</v>
      </c>
      <c r="M4070" s="2">
        <f>Table_ExternalData_15[[#This Row],[Price]]-Table_ExternalData_15[[#This Row],[Price]]*Table_ExternalData_15[[#This Row],[extra popust]]</f>
        <v>41.472000000000001</v>
      </c>
      <c r="N4070" s="2">
        <f>IF(M4070&lt;I4070,M4070,I4070)</f>
        <v>41.472000000000001</v>
      </c>
      <c r="O4070" s="12" t="str">
        <f>IF(N4070&lt;I4070,$U$1," ")</f>
        <v xml:space="preserve"> </v>
      </c>
      <c r="P4070" s="12" t="str">
        <f>IFERROR((O4070+30)," ")</f>
        <v xml:space="preserve"> </v>
      </c>
      <c r="Q4070" s="2">
        <f ca="1">IF(O4070=$U$1,N4070,"0")*1.22</f>
        <v>0</v>
      </c>
    </row>
    <row r="4071" spans="1:17" x14ac:dyDescent="0.25">
      <c r="A4071" t="s">
        <v>4629</v>
      </c>
      <c r="B4071" t="s">
        <v>4628</v>
      </c>
      <c r="C4071">
        <v>12862</v>
      </c>
      <c r="D4071">
        <v>16.25</v>
      </c>
      <c r="E4071">
        <f>IFERROR(VLOOKUP(Table_ExternalData_15[[#This Row],[Id]],Rabati!B:C,2,0),0)</f>
        <v>20</v>
      </c>
      <c r="F4071">
        <v>0</v>
      </c>
      <c r="G4071" t="str">
        <f>VLOOKUP(Table_ExternalData_15[[#This Row],[Id]],'Blagovna izdelek'!A:C,3,0)</f>
        <v>Digitus</v>
      </c>
      <c r="H4071">
        <f>Table_ExternalData_15[[#This Row],[Rabat]]*0.2</f>
        <v>4</v>
      </c>
      <c r="I4071" s="2">
        <f>Table_ExternalData_15[[#This Row],[Price]]-(Table_ExternalData_15[[#This Row],[Price]]*Table_ExternalData_15[[#This Row],[BB rabat]])/100</f>
        <v>15.6</v>
      </c>
      <c r="J4071" s="2">
        <f>Table_ExternalData_15[[#This Row],[BB cena]]*Table_ExternalData_15[[#Headers],[1,22]]</f>
        <v>19.032</v>
      </c>
      <c r="K4071" s="2">
        <f>Table_ExternalData_15[[#This Row],[Price]]*Table_ExternalData_15[[#Headers],[1,22]]</f>
        <v>19.824999999999999</v>
      </c>
      <c r="L4071" s="7">
        <f>IF(G4071="White Shark",E4071*0.5,IF(G4071="Sbox",E4071*0.5,IF(G4071="Tenda",E4071*0.5,E4071*0.2)))/100</f>
        <v>0.04</v>
      </c>
      <c r="M4071" s="2">
        <f>Table_ExternalData_15[[#This Row],[Price]]-Table_ExternalData_15[[#This Row],[Price]]*Table_ExternalData_15[[#This Row],[extra popust]]</f>
        <v>15.6</v>
      </c>
      <c r="N4071" s="2">
        <f>IF(M4071&lt;I4071,M4071,I4071)</f>
        <v>15.6</v>
      </c>
      <c r="O4071" s="12" t="str">
        <f>IF(N4071&lt;I4071,$U$1," ")</f>
        <v xml:space="preserve"> </v>
      </c>
      <c r="P4071" s="12" t="str">
        <f>IFERROR((O4071+30)," ")</f>
        <v xml:space="preserve"> </v>
      </c>
      <c r="Q4071" s="2">
        <f ca="1">IF(O4071=$U$1,N4071,"0")*1.22</f>
        <v>0</v>
      </c>
    </row>
    <row r="4072" spans="1:17" x14ac:dyDescent="0.25">
      <c r="A4072" t="s">
        <v>4631</v>
      </c>
      <c r="B4072" t="s">
        <v>4630</v>
      </c>
      <c r="C4072">
        <v>12866</v>
      </c>
      <c r="D4072">
        <v>9.9499999999999993</v>
      </c>
      <c r="E4072">
        <f>IFERROR(VLOOKUP(Table_ExternalData_15[[#This Row],[Id]],Rabati!B:C,2,0),0)</f>
        <v>30</v>
      </c>
      <c r="F4072">
        <v>37</v>
      </c>
      <c r="G4072" t="str">
        <f>VLOOKUP(Table_ExternalData_15[[#This Row],[Id]],'Blagovna izdelek'!A:C,3,0)</f>
        <v>Digitus</v>
      </c>
      <c r="H4072">
        <f>Table_ExternalData_15[[#This Row],[Rabat]]*0.2</f>
        <v>6</v>
      </c>
      <c r="I4072" s="2">
        <f>Table_ExternalData_15[[#This Row],[Price]]-(Table_ExternalData_15[[#This Row],[Price]]*Table_ExternalData_15[[#This Row],[BB rabat]])/100</f>
        <v>9.3529999999999998</v>
      </c>
      <c r="J4072" s="2">
        <f>Table_ExternalData_15[[#This Row],[BB cena]]*Table_ExternalData_15[[#Headers],[1,22]]</f>
        <v>11.41066</v>
      </c>
      <c r="K4072" s="2">
        <f>Table_ExternalData_15[[#This Row],[Price]]*Table_ExternalData_15[[#Headers],[1,22]]</f>
        <v>12.138999999999999</v>
      </c>
      <c r="L4072" s="7">
        <f>IF(G4072="White Shark",E4072*0.5,IF(G4072="Sbox",E4072*0.5,IF(G4072="Tenda",E4072*0.5,E4072*0.2)))/100</f>
        <v>0.06</v>
      </c>
      <c r="M4072" s="2">
        <f>Table_ExternalData_15[[#This Row],[Price]]-Table_ExternalData_15[[#This Row],[Price]]*Table_ExternalData_15[[#This Row],[extra popust]]</f>
        <v>9.3529999999999998</v>
      </c>
      <c r="N4072" s="2">
        <f>IF(M4072&lt;I4072,M4072,I4072)</f>
        <v>9.3529999999999998</v>
      </c>
      <c r="O4072" s="12" t="str">
        <f>IF(N4072&lt;I4072,$U$1," ")</f>
        <v xml:space="preserve"> </v>
      </c>
      <c r="P4072" s="12" t="str">
        <f>IFERROR((O4072+30)," ")</f>
        <v xml:space="preserve"> </v>
      </c>
      <c r="Q4072" s="2">
        <f ca="1">IF(O4072=$U$1,N4072,"0")*1.22</f>
        <v>0</v>
      </c>
    </row>
    <row r="4073" spans="1:17" x14ac:dyDescent="0.25">
      <c r="A4073" t="s">
        <v>4641</v>
      </c>
      <c r="B4073" t="s">
        <v>4640</v>
      </c>
      <c r="C4073">
        <v>12877</v>
      </c>
      <c r="D4073">
        <v>49.95</v>
      </c>
      <c r="E4073">
        <f>IFERROR(VLOOKUP(Table_ExternalData_15[[#This Row],[Id]],Rabati!B:C,2,0),0)</f>
        <v>25</v>
      </c>
      <c r="F4073">
        <v>17</v>
      </c>
      <c r="G4073" t="str">
        <f>VLOOKUP(Table_ExternalData_15[[#This Row],[Id]],'Blagovna izdelek'!A:C,3,0)</f>
        <v>Digitus</v>
      </c>
      <c r="H4073">
        <f>Table_ExternalData_15[[#This Row],[Rabat]]*0.2</f>
        <v>5</v>
      </c>
      <c r="I4073" s="2">
        <f>Table_ExternalData_15[[#This Row],[Price]]-(Table_ExternalData_15[[#This Row],[Price]]*Table_ExternalData_15[[#This Row],[BB rabat]])/100</f>
        <v>47.452500000000001</v>
      </c>
      <c r="J4073" s="2">
        <f>Table_ExternalData_15[[#This Row],[BB cena]]*Table_ExternalData_15[[#Headers],[1,22]]</f>
        <v>57.892049999999998</v>
      </c>
      <c r="K4073" s="2">
        <f>Table_ExternalData_15[[#This Row],[Price]]*Table_ExternalData_15[[#Headers],[1,22]]</f>
        <v>60.939</v>
      </c>
      <c r="L4073" s="7">
        <f>IF(G4073="White Shark",E4073*0.5,IF(G4073="Sbox",E4073*0.5,IF(G4073="Tenda",E4073*0.5,E4073*0.2)))/100</f>
        <v>0.05</v>
      </c>
      <c r="M4073" s="2">
        <f>Table_ExternalData_15[[#This Row],[Price]]-Table_ExternalData_15[[#This Row],[Price]]*Table_ExternalData_15[[#This Row],[extra popust]]</f>
        <v>47.452500000000001</v>
      </c>
      <c r="N4073" s="2">
        <f>IF(M4073&lt;I4073,M4073,I4073)</f>
        <v>47.452500000000001</v>
      </c>
      <c r="O4073" s="12" t="str">
        <f>IF(N4073&lt;I4073,$U$1," ")</f>
        <v xml:space="preserve"> </v>
      </c>
      <c r="P4073" s="12" t="str">
        <f>IFERROR((O4073+30)," ")</f>
        <v xml:space="preserve"> </v>
      </c>
      <c r="Q4073" s="2">
        <f ca="1">IF(O4073=$U$1,N4073,"0")*1.22</f>
        <v>0</v>
      </c>
    </row>
    <row r="4074" spans="1:17" x14ac:dyDescent="0.25">
      <c r="A4074" t="s">
        <v>4653</v>
      </c>
      <c r="B4074" t="s">
        <v>4652</v>
      </c>
      <c r="C4074">
        <v>12895</v>
      </c>
      <c r="D4074">
        <v>13.2</v>
      </c>
      <c r="E4074">
        <f>IFERROR(VLOOKUP(Table_ExternalData_15[[#This Row],[Id]],Rabati!B:C,2,0),0)</f>
        <v>20</v>
      </c>
      <c r="F4074">
        <v>20</v>
      </c>
      <c r="G4074" t="str">
        <f>VLOOKUP(Table_ExternalData_15[[#This Row],[Id]],'Blagovna izdelek'!A:C,3,0)</f>
        <v>Digitus</v>
      </c>
      <c r="H4074">
        <f>Table_ExternalData_15[[#This Row],[Rabat]]*0.2</f>
        <v>4</v>
      </c>
      <c r="I4074" s="2">
        <f>Table_ExternalData_15[[#This Row],[Price]]-(Table_ExternalData_15[[#This Row],[Price]]*Table_ExternalData_15[[#This Row],[BB rabat]])/100</f>
        <v>12.671999999999999</v>
      </c>
      <c r="J4074" s="2">
        <f>Table_ExternalData_15[[#This Row],[BB cena]]*Table_ExternalData_15[[#Headers],[1,22]]</f>
        <v>15.459839999999998</v>
      </c>
      <c r="K4074" s="2">
        <f>Table_ExternalData_15[[#This Row],[Price]]*Table_ExternalData_15[[#Headers],[1,22]]</f>
        <v>16.103999999999999</v>
      </c>
      <c r="L4074" s="7">
        <f>IF(G4074="White Shark",E4074*0.5,IF(G4074="Sbox",E4074*0.5,IF(G4074="Tenda",E4074*0.5,E4074*0.2)))/100</f>
        <v>0.04</v>
      </c>
      <c r="M4074" s="2">
        <f>Table_ExternalData_15[[#This Row],[Price]]-Table_ExternalData_15[[#This Row],[Price]]*Table_ExternalData_15[[#This Row],[extra popust]]</f>
        <v>12.671999999999999</v>
      </c>
      <c r="N4074" s="2">
        <f>IF(M4074&lt;I4074,M4074,I4074)</f>
        <v>12.671999999999999</v>
      </c>
      <c r="O4074" s="12" t="str">
        <f>IF(N4074&lt;I4074,$U$1," ")</f>
        <v xml:space="preserve"> </v>
      </c>
      <c r="P4074" s="12" t="str">
        <f>IFERROR((O4074+30)," ")</f>
        <v xml:space="preserve"> </v>
      </c>
      <c r="Q4074" s="2">
        <f ca="1">IF(O4074=$U$1,N4074,"0")*1.22</f>
        <v>0</v>
      </c>
    </row>
    <row r="4075" spans="1:17" x14ac:dyDescent="0.25">
      <c r="A4075" t="s">
        <v>4732</v>
      </c>
      <c r="B4075" t="s">
        <v>4731</v>
      </c>
      <c r="C4075">
        <v>12968</v>
      </c>
      <c r="D4075">
        <v>3.26</v>
      </c>
      <c r="E4075">
        <f>IFERROR(VLOOKUP(Table_ExternalData_15[[#This Row],[Id]],Rabati!B:C,2,0),0)</f>
        <v>30</v>
      </c>
      <c r="F4075">
        <v>56</v>
      </c>
      <c r="G4075" t="str">
        <f>VLOOKUP(Table_ExternalData_15[[#This Row],[Id]],'Blagovna izdelek'!A:C,3,0)</f>
        <v>Digitus</v>
      </c>
      <c r="H4075">
        <f>Table_ExternalData_15[[#This Row],[Rabat]]*0.2</f>
        <v>6</v>
      </c>
      <c r="I4075" s="2">
        <f>Table_ExternalData_15[[#This Row],[Price]]-(Table_ExternalData_15[[#This Row],[Price]]*Table_ExternalData_15[[#This Row],[BB rabat]])/100</f>
        <v>3.0644</v>
      </c>
      <c r="J4075" s="2">
        <f>Table_ExternalData_15[[#This Row],[BB cena]]*Table_ExternalData_15[[#Headers],[1,22]]</f>
        <v>3.7385679999999999</v>
      </c>
      <c r="K4075" s="2">
        <f>Table_ExternalData_15[[#This Row],[Price]]*Table_ExternalData_15[[#Headers],[1,22]]</f>
        <v>3.9771999999999998</v>
      </c>
      <c r="L4075" s="7">
        <f>IF(G4075="White Shark",E4075*0.5,IF(G4075="Sbox",E4075*0.5,IF(G4075="Tenda",E4075*0.5,E4075*0.2)))/100</f>
        <v>0.06</v>
      </c>
      <c r="M4075" s="2">
        <f>Table_ExternalData_15[[#This Row],[Price]]-Table_ExternalData_15[[#This Row],[Price]]*Table_ExternalData_15[[#This Row],[extra popust]]</f>
        <v>3.0644</v>
      </c>
      <c r="N4075" s="2">
        <f>IF(M4075&lt;I4075,M4075,I4075)</f>
        <v>3.0644</v>
      </c>
      <c r="O4075" s="12" t="str">
        <f>IF(N4075&lt;I4075,$U$1," ")</f>
        <v xml:space="preserve"> </v>
      </c>
      <c r="P4075" s="12" t="str">
        <f>IFERROR((O4075+30)," ")</f>
        <v xml:space="preserve"> </v>
      </c>
      <c r="Q4075" s="2">
        <f ca="1">IF(O4075=$U$1,N4075,"0")*1.22</f>
        <v>0</v>
      </c>
    </row>
    <row r="4076" spans="1:17" x14ac:dyDescent="0.25">
      <c r="A4076" t="s">
        <v>4813</v>
      </c>
      <c r="B4076" t="s">
        <v>9705</v>
      </c>
      <c r="C4076">
        <v>13054</v>
      </c>
      <c r="D4076">
        <v>132.5</v>
      </c>
      <c r="E4076">
        <f>IFERROR(VLOOKUP(Table_ExternalData_15[[#This Row],[Id]],Rabati!B:C,2,0),0)</f>
        <v>20</v>
      </c>
      <c r="F4076">
        <v>5</v>
      </c>
      <c r="G4076" t="str">
        <f>VLOOKUP(Table_ExternalData_15[[#This Row],[Id]],'Blagovna izdelek'!A:C,3,0)</f>
        <v>Digitus</v>
      </c>
      <c r="H4076">
        <f>Table_ExternalData_15[[#This Row],[Rabat]]*0.2</f>
        <v>4</v>
      </c>
      <c r="I4076" s="2">
        <f>Table_ExternalData_15[[#This Row],[Price]]-(Table_ExternalData_15[[#This Row],[Price]]*Table_ExternalData_15[[#This Row],[BB rabat]])/100</f>
        <v>127.2</v>
      </c>
      <c r="J4076" s="2">
        <f>Table_ExternalData_15[[#This Row],[BB cena]]*Table_ExternalData_15[[#Headers],[1,22]]</f>
        <v>155.184</v>
      </c>
      <c r="K4076" s="2">
        <f>Table_ExternalData_15[[#This Row],[Price]]*Table_ExternalData_15[[#Headers],[1,22]]</f>
        <v>161.65</v>
      </c>
      <c r="L4076" s="7">
        <f>IF(G4076="White Shark",E4076*0.5,IF(G4076="Sbox",E4076*0.5,IF(G4076="Tenda",E4076*0.5,E4076*0.2)))/100</f>
        <v>0.04</v>
      </c>
      <c r="M4076" s="2">
        <f>Table_ExternalData_15[[#This Row],[Price]]-Table_ExternalData_15[[#This Row],[Price]]*Table_ExternalData_15[[#This Row],[extra popust]]</f>
        <v>127.2</v>
      </c>
      <c r="N4076" s="2">
        <f>IF(M4076&lt;I4076,M4076,I4076)</f>
        <v>127.2</v>
      </c>
      <c r="O4076" s="12" t="str">
        <f>IF(N4076&lt;I4076,$U$1," ")</f>
        <v xml:space="preserve"> </v>
      </c>
      <c r="P4076" s="12" t="str">
        <f>IFERROR((O4076+30)," ")</f>
        <v xml:space="preserve"> </v>
      </c>
      <c r="Q4076" s="2">
        <f ca="1">IF(O4076=$U$1,N4076,"0")*1.22</f>
        <v>0</v>
      </c>
    </row>
    <row r="4077" spans="1:17" x14ac:dyDescent="0.25">
      <c r="A4077" t="s">
        <v>4814</v>
      </c>
      <c r="B4077" t="s">
        <v>14333</v>
      </c>
      <c r="C4077">
        <v>13055</v>
      </c>
      <c r="D4077">
        <v>99.95</v>
      </c>
      <c r="E4077">
        <f>IFERROR(VLOOKUP(Table_ExternalData_15[[#This Row],[Id]],Rabati!B:C,2,0),0)</f>
        <v>20</v>
      </c>
      <c r="F4077">
        <v>5</v>
      </c>
      <c r="G4077" t="str">
        <f>VLOOKUP(Table_ExternalData_15[[#This Row],[Id]],'Blagovna izdelek'!A:C,3,0)</f>
        <v>Digitus</v>
      </c>
      <c r="H4077">
        <f>Table_ExternalData_15[[#This Row],[Rabat]]*0.2</f>
        <v>4</v>
      </c>
      <c r="I4077" s="2">
        <f>Table_ExternalData_15[[#This Row],[Price]]-(Table_ExternalData_15[[#This Row],[Price]]*Table_ExternalData_15[[#This Row],[BB rabat]])/100</f>
        <v>95.951999999999998</v>
      </c>
      <c r="J4077" s="2">
        <f>Table_ExternalData_15[[#This Row],[BB cena]]*Table_ExternalData_15[[#Headers],[1,22]]</f>
        <v>117.06143999999999</v>
      </c>
      <c r="K4077" s="2">
        <f>Table_ExternalData_15[[#This Row],[Price]]*Table_ExternalData_15[[#Headers],[1,22]]</f>
        <v>121.93900000000001</v>
      </c>
      <c r="L4077" s="7">
        <f>IF(G4077="White Shark",E4077*0.5,IF(G4077="Sbox",E4077*0.5,IF(G4077="Tenda",E4077*0.5,E4077*0.2)))/100</f>
        <v>0.04</v>
      </c>
      <c r="M4077" s="2">
        <f>Table_ExternalData_15[[#This Row],[Price]]-Table_ExternalData_15[[#This Row],[Price]]*Table_ExternalData_15[[#This Row],[extra popust]]</f>
        <v>95.951999999999998</v>
      </c>
      <c r="N4077" s="2">
        <f>IF(M4077&lt;I4077,M4077,I4077)</f>
        <v>95.951999999999998</v>
      </c>
      <c r="O4077" s="12" t="str">
        <f>IF(N4077&lt;I4077,$U$1," ")</f>
        <v xml:space="preserve"> </v>
      </c>
      <c r="P4077" s="12" t="str">
        <f>IFERROR((O4077+30)," ")</f>
        <v xml:space="preserve"> </v>
      </c>
      <c r="Q4077" s="2">
        <f ca="1">IF(O4077=$U$1,N4077,"0")*1.22</f>
        <v>0</v>
      </c>
    </row>
    <row r="4078" spans="1:17" x14ac:dyDescent="0.25">
      <c r="A4078" t="s">
        <v>4815</v>
      </c>
      <c r="B4078" t="s">
        <v>9706</v>
      </c>
      <c r="C4078">
        <v>13056</v>
      </c>
      <c r="D4078">
        <v>212.94</v>
      </c>
      <c r="E4078">
        <f>IFERROR(VLOOKUP(Table_ExternalData_15[[#This Row],[Id]],Rabati!B:C,2,0),0)</f>
        <v>20</v>
      </c>
      <c r="F4078">
        <v>3</v>
      </c>
      <c r="G4078" t="str">
        <f>VLOOKUP(Table_ExternalData_15[[#This Row],[Id]],'Blagovna izdelek'!A:C,3,0)</f>
        <v>Digitus</v>
      </c>
      <c r="H4078">
        <f>Table_ExternalData_15[[#This Row],[Rabat]]*0.2</f>
        <v>4</v>
      </c>
      <c r="I4078" s="2">
        <f>Table_ExternalData_15[[#This Row],[Price]]-(Table_ExternalData_15[[#This Row],[Price]]*Table_ExternalData_15[[#This Row],[BB rabat]])/100</f>
        <v>204.42240000000001</v>
      </c>
      <c r="J4078" s="2">
        <f>Table_ExternalData_15[[#This Row],[BB cena]]*Table_ExternalData_15[[#Headers],[1,22]]</f>
        <v>249.39532800000001</v>
      </c>
      <c r="K4078" s="2">
        <f>Table_ExternalData_15[[#This Row],[Price]]*Table_ExternalData_15[[#Headers],[1,22]]</f>
        <v>259.78679999999997</v>
      </c>
      <c r="L4078" s="7">
        <f>IF(G4078="White Shark",E4078*0.5,IF(G4078="Sbox",E4078*0.5,IF(G4078="Tenda",E4078*0.5,E4078*0.2)))/100</f>
        <v>0.04</v>
      </c>
      <c r="M4078" s="2">
        <f>Table_ExternalData_15[[#This Row],[Price]]-Table_ExternalData_15[[#This Row],[Price]]*Table_ExternalData_15[[#This Row],[extra popust]]</f>
        <v>204.42240000000001</v>
      </c>
      <c r="N4078" s="2">
        <f>IF(M4078&lt;I4078,M4078,I4078)</f>
        <v>204.42240000000001</v>
      </c>
      <c r="O4078" s="12" t="str">
        <f>IF(N4078&lt;I4078,$U$1," ")</f>
        <v xml:space="preserve"> </v>
      </c>
      <c r="P4078" s="12" t="str">
        <f>IFERROR((O4078+30)," ")</f>
        <v xml:space="preserve"> </v>
      </c>
      <c r="Q4078" s="2">
        <f ca="1">IF(O4078=$U$1,N4078,"0")*1.22</f>
        <v>0</v>
      </c>
    </row>
    <row r="4079" spans="1:17" x14ac:dyDescent="0.25">
      <c r="A4079" t="s">
        <v>5013</v>
      </c>
      <c r="B4079" t="s">
        <v>5012</v>
      </c>
      <c r="C4079">
        <v>13160</v>
      </c>
      <c r="D4079">
        <v>18.850000000000001</v>
      </c>
      <c r="E4079">
        <f>IFERROR(VLOOKUP(Table_ExternalData_15[[#This Row],[Id]],Rabati!B:C,2,0),0)</f>
        <v>30</v>
      </c>
      <c r="F4079">
        <v>23</v>
      </c>
      <c r="G4079" t="str">
        <f>VLOOKUP(Table_ExternalData_15[[#This Row],[Id]],'Blagovna izdelek'!A:C,3,0)</f>
        <v>Digitus</v>
      </c>
      <c r="H4079">
        <f>Table_ExternalData_15[[#This Row],[Rabat]]*0.2</f>
        <v>6</v>
      </c>
      <c r="I4079" s="2">
        <f>Table_ExternalData_15[[#This Row],[Price]]-(Table_ExternalData_15[[#This Row],[Price]]*Table_ExternalData_15[[#This Row],[BB rabat]])/100</f>
        <v>17.719000000000001</v>
      </c>
      <c r="J4079" s="2">
        <f>Table_ExternalData_15[[#This Row],[BB cena]]*Table_ExternalData_15[[#Headers],[1,22]]</f>
        <v>21.617180000000001</v>
      </c>
      <c r="K4079" s="2">
        <f>Table_ExternalData_15[[#This Row],[Price]]*Table_ExternalData_15[[#Headers],[1,22]]</f>
        <v>22.997</v>
      </c>
      <c r="L4079" s="7">
        <f>IF(G4079="White Shark",E4079*0.5,IF(G4079="Sbox",E4079*0.5,IF(G4079="Tenda",E4079*0.5,E4079*0.2)))/100</f>
        <v>0.06</v>
      </c>
      <c r="M4079" s="2">
        <f>Table_ExternalData_15[[#This Row],[Price]]-Table_ExternalData_15[[#This Row],[Price]]*Table_ExternalData_15[[#This Row],[extra popust]]</f>
        <v>17.719000000000001</v>
      </c>
      <c r="N4079" s="2">
        <f>IF(M4079&lt;I4079,M4079,I4079)</f>
        <v>17.719000000000001</v>
      </c>
      <c r="O4079" s="12" t="str">
        <f>IF(N4079&lt;I4079,$U$1," ")</f>
        <v xml:space="preserve"> </v>
      </c>
      <c r="P4079" s="12" t="str">
        <f>IFERROR((O4079+30)," ")</f>
        <v xml:space="preserve"> </v>
      </c>
      <c r="Q4079" s="2">
        <f ca="1">IF(O4079=$U$1,N4079,"0")*1.22</f>
        <v>0</v>
      </c>
    </row>
    <row r="4080" spans="1:17" x14ac:dyDescent="0.25">
      <c r="A4080" t="s">
        <v>5031</v>
      </c>
      <c r="B4080" t="s">
        <v>5030</v>
      </c>
      <c r="C4080">
        <v>13177</v>
      </c>
      <c r="D4080">
        <v>76.510000000000005</v>
      </c>
      <c r="E4080">
        <f>IFERROR(VLOOKUP(Table_ExternalData_15[[#This Row],[Id]],Rabati!B:C,2,0),0)</f>
        <v>20</v>
      </c>
      <c r="F4080">
        <v>0</v>
      </c>
      <c r="G4080" t="str">
        <f>VLOOKUP(Table_ExternalData_15[[#This Row],[Id]],'Blagovna izdelek'!A:C,3,0)</f>
        <v>Digitus</v>
      </c>
      <c r="H4080">
        <f>Table_ExternalData_15[[#This Row],[Rabat]]*0.2</f>
        <v>4</v>
      </c>
      <c r="I4080" s="2">
        <f>Table_ExternalData_15[[#This Row],[Price]]-(Table_ExternalData_15[[#This Row],[Price]]*Table_ExternalData_15[[#This Row],[BB rabat]])/100</f>
        <v>73.449600000000004</v>
      </c>
      <c r="J4080" s="2">
        <f>Table_ExternalData_15[[#This Row],[BB cena]]*Table_ExternalData_15[[#Headers],[1,22]]</f>
        <v>89.608512000000005</v>
      </c>
      <c r="K4080" s="2">
        <f>Table_ExternalData_15[[#This Row],[Price]]*Table_ExternalData_15[[#Headers],[1,22]]</f>
        <v>93.342200000000005</v>
      </c>
      <c r="L4080" s="7">
        <f>IF(G4080="White Shark",E4080*0.5,IF(G4080="Sbox",E4080*0.5,IF(G4080="Tenda",E4080*0.5,E4080*0.2)))/100</f>
        <v>0.04</v>
      </c>
      <c r="M4080" s="2">
        <f>Table_ExternalData_15[[#This Row],[Price]]-Table_ExternalData_15[[#This Row],[Price]]*Table_ExternalData_15[[#This Row],[extra popust]]</f>
        <v>73.449600000000004</v>
      </c>
      <c r="N4080" s="2">
        <f>IF(M4080&lt;I4080,M4080,I4080)</f>
        <v>73.449600000000004</v>
      </c>
      <c r="O4080" s="12" t="str">
        <f>IF(N4080&lt;I4080,$U$1," ")</f>
        <v xml:space="preserve"> </v>
      </c>
      <c r="P4080" s="12" t="str">
        <f>IFERROR((O4080+30)," ")</f>
        <v xml:space="preserve"> </v>
      </c>
      <c r="Q4080" s="2">
        <f ca="1">IF(O4080=$U$1,N4080,"0")*1.22</f>
        <v>0</v>
      </c>
    </row>
    <row r="4081" spans="1:17" x14ac:dyDescent="0.25">
      <c r="A4081" t="s">
        <v>5033</v>
      </c>
      <c r="B4081" t="s">
        <v>5032</v>
      </c>
      <c r="C4081">
        <v>13178</v>
      </c>
      <c r="D4081">
        <v>35.549999999999997</v>
      </c>
      <c r="E4081">
        <f>IFERROR(VLOOKUP(Table_ExternalData_15[[#This Row],[Id]],Rabati!B:C,2,0),0)</f>
        <v>20</v>
      </c>
      <c r="F4081">
        <v>2</v>
      </c>
      <c r="G4081" t="str">
        <f>VLOOKUP(Table_ExternalData_15[[#This Row],[Id]],'Blagovna izdelek'!A:C,3,0)</f>
        <v>Digitus</v>
      </c>
      <c r="H4081">
        <f>Table_ExternalData_15[[#This Row],[Rabat]]*0.2</f>
        <v>4</v>
      </c>
      <c r="I4081" s="2">
        <f>Table_ExternalData_15[[#This Row],[Price]]-(Table_ExternalData_15[[#This Row],[Price]]*Table_ExternalData_15[[#This Row],[BB rabat]])/100</f>
        <v>34.128</v>
      </c>
      <c r="J4081" s="2">
        <f>Table_ExternalData_15[[#This Row],[BB cena]]*Table_ExternalData_15[[#Headers],[1,22]]</f>
        <v>41.636159999999997</v>
      </c>
      <c r="K4081" s="2">
        <f>Table_ExternalData_15[[#This Row],[Price]]*Table_ExternalData_15[[#Headers],[1,22]]</f>
        <v>43.370999999999995</v>
      </c>
      <c r="L4081" s="7">
        <f>IF(G4081="White Shark",E4081*0.5,IF(G4081="Sbox",E4081*0.5,IF(G4081="Tenda",E4081*0.5,E4081*0.2)))/100</f>
        <v>0.04</v>
      </c>
      <c r="M4081" s="2">
        <f>Table_ExternalData_15[[#This Row],[Price]]-Table_ExternalData_15[[#This Row],[Price]]*Table_ExternalData_15[[#This Row],[extra popust]]</f>
        <v>34.128</v>
      </c>
      <c r="N4081" s="2">
        <f>IF(M4081&lt;I4081,M4081,I4081)</f>
        <v>34.128</v>
      </c>
      <c r="O4081" s="12" t="str">
        <f>IF(N4081&lt;I4081,$U$1," ")</f>
        <v xml:space="preserve"> </v>
      </c>
      <c r="P4081" s="12" t="str">
        <f>IFERROR((O4081+30)," ")</f>
        <v xml:space="preserve"> </v>
      </c>
      <c r="Q4081" s="2">
        <f ca="1">IF(O4081=$U$1,N4081,"0")*1.22</f>
        <v>0</v>
      </c>
    </row>
    <row r="4082" spans="1:17" x14ac:dyDescent="0.25">
      <c r="A4082" t="s">
        <v>5200</v>
      </c>
      <c r="B4082" t="s">
        <v>5199</v>
      </c>
      <c r="C4082">
        <v>13365</v>
      </c>
      <c r="D4082">
        <v>76.88</v>
      </c>
      <c r="E4082">
        <f>IFERROR(VLOOKUP(Table_ExternalData_15[[#This Row],[Id]],Rabati!B:C,2,0),0)</f>
        <v>20</v>
      </c>
      <c r="F4082">
        <v>0</v>
      </c>
      <c r="G4082" t="str">
        <f>VLOOKUP(Table_ExternalData_15[[#This Row],[Id]],'Blagovna izdelek'!A:C,3,0)</f>
        <v>Digitus</v>
      </c>
      <c r="H4082">
        <f>Table_ExternalData_15[[#This Row],[Rabat]]*0.2</f>
        <v>4</v>
      </c>
      <c r="I4082" s="2">
        <f>Table_ExternalData_15[[#This Row],[Price]]-(Table_ExternalData_15[[#This Row],[Price]]*Table_ExternalData_15[[#This Row],[BB rabat]])/100</f>
        <v>73.8048</v>
      </c>
      <c r="J4082" s="2">
        <f>Table_ExternalData_15[[#This Row],[BB cena]]*Table_ExternalData_15[[#Headers],[1,22]]</f>
        <v>90.041855999999996</v>
      </c>
      <c r="K4082" s="2">
        <f>Table_ExternalData_15[[#This Row],[Price]]*Table_ExternalData_15[[#Headers],[1,22]]</f>
        <v>93.793599999999998</v>
      </c>
      <c r="L4082" s="7">
        <f>IF(G4082="White Shark",E4082*0.5,IF(G4082="Sbox",E4082*0.5,IF(G4082="Tenda",E4082*0.5,E4082*0.2)))/100</f>
        <v>0.04</v>
      </c>
      <c r="M4082" s="2">
        <f>Table_ExternalData_15[[#This Row],[Price]]-Table_ExternalData_15[[#This Row],[Price]]*Table_ExternalData_15[[#This Row],[extra popust]]</f>
        <v>73.8048</v>
      </c>
      <c r="N4082" s="2">
        <f>IF(M4082&lt;I4082,M4082,I4082)</f>
        <v>73.8048</v>
      </c>
      <c r="O4082" s="12" t="str">
        <f>IF(N4082&lt;I4082,$U$1," ")</f>
        <v xml:space="preserve"> </v>
      </c>
      <c r="P4082" s="12" t="str">
        <f>IFERROR((O4082+30)," ")</f>
        <v xml:space="preserve"> </v>
      </c>
      <c r="Q4082" s="2">
        <f ca="1">IF(O4082=$U$1,N4082,"0")*1.22</f>
        <v>0</v>
      </c>
    </row>
    <row r="4083" spans="1:17" x14ac:dyDescent="0.25">
      <c r="A4083" t="s">
        <v>5273</v>
      </c>
      <c r="B4083" t="s">
        <v>9709</v>
      </c>
      <c r="C4083">
        <v>13447</v>
      </c>
      <c r="D4083">
        <v>1.52</v>
      </c>
      <c r="E4083">
        <f>IFERROR(VLOOKUP(Table_ExternalData_15[[#This Row],[Id]],Rabati!B:C,2,0),0)</f>
        <v>30</v>
      </c>
      <c r="F4083">
        <v>398</v>
      </c>
      <c r="G4083" t="str">
        <f>VLOOKUP(Table_ExternalData_15[[#This Row],[Id]],'Blagovna izdelek'!A:C,3,0)</f>
        <v>Digitus</v>
      </c>
      <c r="H4083">
        <f>Table_ExternalData_15[[#This Row],[Rabat]]*0.2</f>
        <v>6</v>
      </c>
      <c r="I4083" s="2">
        <f>Table_ExternalData_15[[#This Row],[Price]]-(Table_ExternalData_15[[#This Row],[Price]]*Table_ExternalData_15[[#This Row],[BB rabat]])/100</f>
        <v>1.4288000000000001</v>
      </c>
      <c r="J4083" s="2">
        <f>Table_ExternalData_15[[#This Row],[BB cena]]*Table_ExternalData_15[[#Headers],[1,22]]</f>
        <v>1.743136</v>
      </c>
      <c r="K4083" s="2">
        <f>Table_ExternalData_15[[#This Row],[Price]]*Table_ExternalData_15[[#Headers],[1,22]]</f>
        <v>1.8544</v>
      </c>
      <c r="L4083" s="7">
        <f>IF(G4083="White Shark",E4083*0.5,IF(G4083="Sbox",E4083*0.5,IF(G4083="Tenda",E4083*0.5,E4083*0.2)))/100</f>
        <v>0.06</v>
      </c>
      <c r="M4083" s="2">
        <f>Table_ExternalData_15[[#This Row],[Price]]-Table_ExternalData_15[[#This Row],[Price]]*Table_ExternalData_15[[#This Row],[extra popust]]</f>
        <v>1.4288000000000001</v>
      </c>
      <c r="N4083" s="2">
        <f>IF(M4083&lt;I4083,M4083,I4083)</f>
        <v>1.4288000000000001</v>
      </c>
      <c r="O4083" s="12" t="str">
        <f>IF(N4083&lt;I4083,$U$1," ")</f>
        <v xml:space="preserve"> </v>
      </c>
      <c r="P4083" s="12" t="str">
        <f>IFERROR((O4083+30)," ")</f>
        <v xml:space="preserve"> </v>
      </c>
      <c r="Q4083" s="2">
        <f ca="1">IF(O4083=$U$1,N4083,"0")*1.22</f>
        <v>0</v>
      </c>
    </row>
    <row r="4084" spans="1:17" x14ac:dyDescent="0.25">
      <c r="A4084" t="s">
        <v>5274</v>
      </c>
      <c r="B4084" t="s">
        <v>9710</v>
      </c>
      <c r="C4084">
        <v>13448</v>
      </c>
      <c r="D4084">
        <v>1.52</v>
      </c>
      <c r="E4084">
        <f>IFERROR(VLOOKUP(Table_ExternalData_15[[#This Row],[Id]],Rabati!B:C,2,0),0)</f>
        <v>30</v>
      </c>
      <c r="F4084">
        <v>66</v>
      </c>
      <c r="G4084" t="str">
        <f>VLOOKUP(Table_ExternalData_15[[#This Row],[Id]],'Blagovna izdelek'!A:C,3,0)</f>
        <v>Digitus</v>
      </c>
      <c r="H4084">
        <f>Table_ExternalData_15[[#This Row],[Rabat]]*0.2</f>
        <v>6</v>
      </c>
      <c r="I4084" s="2">
        <f>Table_ExternalData_15[[#This Row],[Price]]-(Table_ExternalData_15[[#This Row],[Price]]*Table_ExternalData_15[[#This Row],[BB rabat]])/100</f>
        <v>1.4288000000000001</v>
      </c>
      <c r="J4084" s="2">
        <f>Table_ExternalData_15[[#This Row],[BB cena]]*Table_ExternalData_15[[#Headers],[1,22]]</f>
        <v>1.743136</v>
      </c>
      <c r="K4084" s="2">
        <f>Table_ExternalData_15[[#This Row],[Price]]*Table_ExternalData_15[[#Headers],[1,22]]</f>
        <v>1.8544</v>
      </c>
      <c r="L4084" s="7">
        <f>IF(G4084="White Shark",E4084*0.5,IF(G4084="Sbox",E4084*0.5,IF(G4084="Tenda",E4084*0.5,E4084*0.2)))/100</f>
        <v>0.06</v>
      </c>
      <c r="M4084" s="2">
        <f>Table_ExternalData_15[[#This Row],[Price]]-Table_ExternalData_15[[#This Row],[Price]]*Table_ExternalData_15[[#This Row],[extra popust]]</f>
        <v>1.4288000000000001</v>
      </c>
      <c r="N4084" s="2">
        <f>IF(M4084&lt;I4084,M4084,I4084)</f>
        <v>1.4288000000000001</v>
      </c>
      <c r="O4084" s="12" t="str">
        <f>IF(N4084&lt;I4084,$U$1," ")</f>
        <v xml:space="preserve"> </v>
      </c>
      <c r="P4084" s="12" t="str">
        <f>IFERROR((O4084+30)," ")</f>
        <v xml:space="preserve"> </v>
      </c>
      <c r="Q4084" s="2">
        <f ca="1">IF(O4084=$U$1,N4084,"0")*1.22</f>
        <v>0</v>
      </c>
    </row>
    <row r="4085" spans="1:17" x14ac:dyDescent="0.25">
      <c r="A4085" t="s">
        <v>5276</v>
      </c>
      <c r="B4085" t="s">
        <v>5275</v>
      </c>
      <c r="C4085">
        <v>13449</v>
      </c>
      <c r="D4085">
        <v>1.52</v>
      </c>
      <c r="E4085">
        <f>IFERROR(VLOOKUP(Table_ExternalData_15[[#This Row],[Id]],Rabati!B:C,2,0),0)</f>
        <v>30</v>
      </c>
      <c r="F4085">
        <v>8</v>
      </c>
      <c r="G4085" t="str">
        <f>VLOOKUP(Table_ExternalData_15[[#This Row],[Id]],'Blagovna izdelek'!A:C,3,0)</f>
        <v>Digitus</v>
      </c>
      <c r="H4085">
        <f>Table_ExternalData_15[[#This Row],[Rabat]]*0.2</f>
        <v>6</v>
      </c>
      <c r="I4085" s="2">
        <f>Table_ExternalData_15[[#This Row],[Price]]-(Table_ExternalData_15[[#This Row],[Price]]*Table_ExternalData_15[[#This Row],[BB rabat]])/100</f>
        <v>1.4288000000000001</v>
      </c>
      <c r="J4085" s="2">
        <f>Table_ExternalData_15[[#This Row],[BB cena]]*Table_ExternalData_15[[#Headers],[1,22]]</f>
        <v>1.743136</v>
      </c>
      <c r="K4085" s="2">
        <f>Table_ExternalData_15[[#This Row],[Price]]*Table_ExternalData_15[[#Headers],[1,22]]</f>
        <v>1.8544</v>
      </c>
      <c r="L4085" s="7">
        <f>IF(G4085="White Shark",E4085*0.5,IF(G4085="Sbox",E4085*0.5,IF(G4085="Tenda",E4085*0.5,E4085*0.2)))/100</f>
        <v>0.06</v>
      </c>
      <c r="M4085" s="2">
        <f>Table_ExternalData_15[[#This Row],[Price]]-Table_ExternalData_15[[#This Row],[Price]]*Table_ExternalData_15[[#This Row],[extra popust]]</f>
        <v>1.4288000000000001</v>
      </c>
      <c r="N4085" s="2">
        <f>IF(M4085&lt;I4085,M4085,I4085)</f>
        <v>1.4288000000000001</v>
      </c>
      <c r="O4085" s="12" t="str">
        <f>IF(N4085&lt;I4085,$U$1," ")</f>
        <v xml:space="preserve"> </v>
      </c>
      <c r="P4085" s="12" t="str">
        <f>IFERROR((O4085+30)," ")</f>
        <v xml:space="preserve"> </v>
      </c>
      <c r="Q4085" s="2">
        <f ca="1">IF(O4085=$U$1,N4085,"0")*1.22</f>
        <v>0</v>
      </c>
    </row>
    <row r="4086" spans="1:17" x14ac:dyDescent="0.25">
      <c r="A4086" t="s">
        <v>5278</v>
      </c>
      <c r="B4086" t="s">
        <v>5277</v>
      </c>
      <c r="C4086">
        <v>13450</v>
      </c>
      <c r="D4086">
        <v>1.52</v>
      </c>
      <c r="E4086">
        <f>IFERROR(VLOOKUP(Table_ExternalData_15[[#This Row],[Id]],Rabati!B:C,2,0),0)</f>
        <v>30</v>
      </c>
      <c r="F4086">
        <v>46</v>
      </c>
      <c r="G4086" t="str">
        <f>VLOOKUP(Table_ExternalData_15[[#This Row],[Id]],'Blagovna izdelek'!A:C,3,0)</f>
        <v>Digitus</v>
      </c>
      <c r="H4086">
        <f>Table_ExternalData_15[[#This Row],[Rabat]]*0.2</f>
        <v>6</v>
      </c>
      <c r="I4086" s="2">
        <f>Table_ExternalData_15[[#This Row],[Price]]-(Table_ExternalData_15[[#This Row],[Price]]*Table_ExternalData_15[[#This Row],[BB rabat]])/100</f>
        <v>1.4288000000000001</v>
      </c>
      <c r="J4086" s="2">
        <f>Table_ExternalData_15[[#This Row],[BB cena]]*Table_ExternalData_15[[#Headers],[1,22]]</f>
        <v>1.743136</v>
      </c>
      <c r="K4086" s="2">
        <f>Table_ExternalData_15[[#This Row],[Price]]*Table_ExternalData_15[[#Headers],[1,22]]</f>
        <v>1.8544</v>
      </c>
      <c r="L4086" s="7">
        <f>IF(G4086="White Shark",E4086*0.5,IF(G4086="Sbox",E4086*0.5,IF(G4086="Tenda",E4086*0.5,E4086*0.2)))/100</f>
        <v>0.06</v>
      </c>
      <c r="M4086" s="2">
        <f>Table_ExternalData_15[[#This Row],[Price]]-Table_ExternalData_15[[#This Row],[Price]]*Table_ExternalData_15[[#This Row],[extra popust]]</f>
        <v>1.4288000000000001</v>
      </c>
      <c r="N4086" s="2">
        <f>IF(M4086&lt;I4086,M4086,I4086)</f>
        <v>1.4288000000000001</v>
      </c>
      <c r="O4086" s="12" t="str">
        <f>IF(N4086&lt;I4086,$U$1," ")</f>
        <v xml:space="preserve"> </v>
      </c>
      <c r="P4086" s="12" t="str">
        <f>IFERROR((O4086+30)," ")</f>
        <v xml:space="preserve"> </v>
      </c>
      <c r="Q4086" s="2">
        <f ca="1">IF(O4086=$U$1,N4086,"0")*1.22</f>
        <v>0</v>
      </c>
    </row>
    <row r="4087" spans="1:17" x14ac:dyDescent="0.25">
      <c r="A4087" t="s">
        <v>5280</v>
      </c>
      <c r="B4087" t="s">
        <v>5279</v>
      </c>
      <c r="C4087">
        <v>13451</v>
      </c>
      <c r="D4087">
        <v>1.52</v>
      </c>
      <c r="E4087">
        <f>IFERROR(VLOOKUP(Table_ExternalData_15[[#This Row],[Id]],Rabati!B:C,2,0),0)</f>
        <v>30</v>
      </c>
      <c r="F4087">
        <v>11</v>
      </c>
      <c r="G4087" t="str">
        <f>VLOOKUP(Table_ExternalData_15[[#This Row],[Id]],'Blagovna izdelek'!A:C,3,0)</f>
        <v>Digitus</v>
      </c>
      <c r="H4087">
        <f>Table_ExternalData_15[[#This Row],[Rabat]]*0.2</f>
        <v>6</v>
      </c>
      <c r="I4087" s="2">
        <f>Table_ExternalData_15[[#This Row],[Price]]-(Table_ExternalData_15[[#This Row],[Price]]*Table_ExternalData_15[[#This Row],[BB rabat]])/100</f>
        <v>1.4288000000000001</v>
      </c>
      <c r="J4087" s="2">
        <f>Table_ExternalData_15[[#This Row],[BB cena]]*Table_ExternalData_15[[#Headers],[1,22]]</f>
        <v>1.743136</v>
      </c>
      <c r="K4087" s="2">
        <f>Table_ExternalData_15[[#This Row],[Price]]*Table_ExternalData_15[[#Headers],[1,22]]</f>
        <v>1.8544</v>
      </c>
      <c r="L4087" s="7">
        <f>IF(G4087="White Shark",E4087*0.5,IF(G4087="Sbox",E4087*0.5,IF(G4087="Tenda",E4087*0.5,E4087*0.2)))/100</f>
        <v>0.06</v>
      </c>
      <c r="M4087" s="2">
        <f>Table_ExternalData_15[[#This Row],[Price]]-Table_ExternalData_15[[#This Row],[Price]]*Table_ExternalData_15[[#This Row],[extra popust]]</f>
        <v>1.4288000000000001</v>
      </c>
      <c r="N4087" s="2">
        <f>IF(M4087&lt;I4087,M4087,I4087)</f>
        <v>1.4288000000000001</v>
      </c>
      <c r="O4087" s="12" t="str">
        <f>IF(N4087&lt;I4087,$U$1," ")</f>
        <v xml:space="preserve"> </v>
      </c>
      <c r="P4087" s="12" t="str">
        <f>IFERROR((O4087+30)," ")</f>
        <v xml:space="preserve"> </v>
      </c>
      <c r="Q4087" s="2">
        <f ca="1">IF(O4087=$U$1,N4087,"0")*1.22</f>
        <v>0</v>
      </c>
    </row>
    <row r="4088" spans="1:17" x14ac:dyDescent="0.25">
      <c r="A4088" t="s">
        <v>5290</v>
      </c>
      <c r="B4088" t="s">
        <v>5289</v>
      </c>
      <c r="C4088">
        <v>13461</v>
      </c>
      <c r="D4088">
        <v>199.95</v>
      </c>
      <c r="E4088">
        <f>IFERROR(VLOOKUP(Table_ExternalData_15[[#This Row],[Id]],Rabati!B:C,2,0),0)</f>
        <v>20</v>
      </c>
      <c r="F4088">
        <v>33</v>
      </c>
      <c r="G4088" t="str">
        <f>VLOOKUP(Table_ExternalData_15[[#This Row],[Id]],'Blagovna izdelek'!A:C,3,0)</f>
        <v>Digitus</v>
      </c>
      <c r="H4088">
        <f>Table_ExternalData_15[[#This Row],[Rabat]]*0.2</f>
        <v>4</v>
      </c>
      <c r="I4088" s="2">
        <f>Table_ExternalData_15[[#This Row],[Price]]-(Table_ExternalData_15[[#This Row],[Price]]*Table_ExternalData_15[[#This Row],[BB rabat]])/100</f>
        <v>191.952</v>
      </c>
      <c r="J4088" s="2">
        <f>Table_ExternalData_15[[#This Row],[BB cena]]*Table_ExternalData_15[[#Headers],[1,22]]</f>
        <v>234.18143999999998</v>
      </c>
      <c r="K4088" s="2">
        <f>Table_ExternalData_15[[#This Row],[Price]]*Table_ExternalData_15[[#Headers],[1,22]]</f>
        <v>243.93899999999999</v>
      </c>
      <c r="L4088" s="7">
        <f>IF(G4088="White Shark",E4088*0.5,IF(G4088="Sbox",E4088*0.5,IF(G4088="Tenda",E4088*0.5,E4088*0.2)))/100</f>
        <v>0.04</v>
      </c>
      <c r="M4088" s="2">
        <f>Table_ExternalData_15[[#This Row],[Price]]-Table_ExternalData_15[[#This Row],[Price]]*Table_ExternalData_15[[#This Row],[extra popust]]</f>
        <v>191.952</v>
      </c>
      <c r="N4088" s="2">
        <f>IF(M4088&lt;I4088,M4088,I4088)</f>
        <v>191.952</v>
      </c>
      <c r="O4088" s="12" t="str">
        <f>IF(N4088&lt;I4088,$U$1," ")</f>
        <v xml:space="preserve"> </v>
      </c>
      <c r="P4088" s="12" t="str">
        <f>IFERROR((O4088+30)," ")</f>
        <v xml:space="preserve"> </v>
      </c>
      <c r="Q4088" s="2">
        <f ca="1">IF(O4088=$U$1,N4088,"0")*1.22</f>
        <v>0</v>
      </c>
    </row>
    <row r="4089" spans="1:17" x14ac:dyDescent="0.25">
      <c r="A4089" t="s">
        <v>5302</v>
      </c>
      <c r="B4089" t="s">
        <v>5301</v>
      </c>
      <c r="C4089">
        <v>13469</v>
      </c>
      <c r="D4089">
        <v>17.29</v>
      </c>
      <c r="E4089">
        <f>IFERROR(VLOOKUP(Table_ExternalData_15[[#This Row],[Id]],Rabati!B:C,2,0),0)</f>
        <v>20</v>
      </c>
      <c r="F4089">
        <v>8</v>
      </c>
      <c r="G4089" t="str">
        <f>VLOOKUP(Table_ExternalData_15[[#This Row],[Id]],'Blagovna izdelek'!A:C,3,0)</f>
        <v>Digitus</v>
      </c>
      <c r="H4089">
        <f>Table_ExternalData_15[[#This Row],[Rabat]]*0.2</f>
        <v>4</v>
      </c>
      <c r="I4089" s="2">
        <f>Table_ExternalData_15[[#This Row],[Price]]-(Table_ExternalData_15[[#This Row],[Price]]*Table_ExternalData_15[[#This Row],[BB rabat]])/100</f>
        <v>16.598399999999998</v>
      </c>
      <c r="J4089" s="2">
        <f>Table_ExternalData_15[[#This Row],[BB cena]]*Table_ExternalData_15[[#Headers],[1,22]]</f>
        <v>20.250047999999996</v>
      </c>
      <c r="K4089" s="2">
        <f>Table_ExternalData_15[[#This Row],[Price]]*Table_ExternalData_15[[#Headers],[1,22]]</f>
        <v>21.093799999999998</v>
      </c>
      <c r="L4089" s="7">
        <f>IF(G4089="White Shark",E4089*0.5,IF(G4089="Sbox",E4089*0.5,IF(G4089="Tenda",E4089*0.5,E4089*0.2)))/100</f>
        <v>0.04</v>
      </c>
      <c r="M4089" s="2">
        <f>Table_ExternalData_15[[#This Row],[Price]]-Table_ExternalData_15[[#This Row],[Price]]*Table_ExternalData_15[[#This Row],[extra popust]]</f>
        <v>16.598399999999998</v>
      </c>
      <c r="N4089" s="2">
        <f>IF(M4089&lt;I4089,M4089,I4089)</f>
        <v>16.598399999999998</v>
      </c>
      <c r="O4089" s="12" t="str">
        <f>IF(N4089&lt;I4089,$U$1," ")</f>
        <v xml:space="preserve"> </v>
      </c>
      <c r="P4089" s="12" t="str">
        <f>IFERROR((O4089+30)," ")</f>
        <v xml:space="preserve"> </v>
      </c>
      <c r="Q4089" s="2">
        <f ca="1">IF(O4089=$U$1,N4089,"0")*1.22</f>
        <v>0</v>
      </c>
    </row>
    <row r="4090" spans="1:17" x14ac:dyDescent="0.25">
      <c r="A4090" t="s">
        <v>5312</v>
      </c>
      <c r="B4090" t="s">
        <v>5311</v>
      </c>
      <c r="C4090">
        <v>13483</v>
      </c>
      <c r="D4090">
        <v>9.75</v>
      </c>
      <c r="E4090">
        <f>IFERROR(VLOOKUP(Table_ExternalData_15[[#This Row],[Id]],Rabati!B:C,2,0),0)</f>
        <v>30</v>
      </c>
      <c r="F4090">
        <v>33</v>
      </c>
      <c r="G4090" t="str">
        <f>VLOOKUP(Table_ExternalData_15[[#This Row],[Id]],'Blagovna izdelek'!A:C,3,0)</f>
        <v>Digitus</v>
      </c>
      <c r="H4090">
        <f>Table_ExternalData_15[[#This Row],[Rabat]]*0.2</f>
        <v>6</v>
      </c>
      <c r="I4090" s="2">
        <f>Table_ExternalData_15[[#This Row],[Price]]-(Table_ExternalData_15[[#This Row],[Price]]*Table_ExternalData_15[[#This Row],[BB rabat]])/100</f>
        <v>9.1649999999999991</v>
      </c>
      <c r="J4090" s="2">
        <f>Table_ExternalData_15[[#This Row],[BB cena]]*Table_ExternalData_15[[#Headers],[1,22]]</f>
        <v>11.181299999999998</v>
      </c>
      <c r="K4090" s="2">
        <f>Table_ExternalData_15[[#This Row],[Price]]*Table_ExternalData_15[[#Headers],[1,22]]</f>
        <v>11.895</v>
      </c>
      <c r="L4090" s="7">
        <f>IF(G4090="White Shark",E4090*0.5,IF(G4090="Sbox",E4090*0.5,IF(G4090="Tenda",E4090*0.5,E4090*0.2)))/100</f>
        <v>0.06</v>
      </c>
      <c r="M4090" s="2">
        <f>Table_ExternalData_15[[#This Row],[Price]]-Table_ExternalData_15[[#This Row],[Price]]*Table_ExternalData_15[[#This Row],[extra popust]]</f>
        <v>9.1649999999999991</v>
      </c>
      <c r="N4090" s="2">
        <f>IF(M4090&lt;I4090,M4090,I4090)</f>
        <v>9.1649999999999991</v>
      </c>
      <c r="O4090" s="12" t="str">
        <f>IF(N4090&lt;I4090,$U$1," ")</f>
        <v xml:space="preserve"> </v>
      </c>
      <c r="P4090" s="12" t="str">
        <f>IFERROR((O4090+30)," ")</f>
        <v xml:space="preserve"> </v>
      </c>
      <c r="Q4090" s="2">
        <f ca="1">IF(O4090=$U$1,N4090,"0")*1.22</f>
        <v>0</v>
      </c>
    </row>
    <row r="4091" spans="1:17" x14ac:dyDescent="0.25">
      <c r="A4091" t="s">
        <v>5313</v>
      </c>
      <c r="B4091" t="s">
        <v>14264</v>
      </c>
      <c r="C4091">
        <v>13484</v>
      </c>
      <c r="D4091">
        <v>111.95</v>
      </c>
      <c r="E4091">
        <f>IFERROR(VLOOKUP(Table_ExternalData_15[[#This Row],[Id]],Rabati!B:C,2,0),0)</f>
        <v>25</v>
      </c>
      <c r="F4091">
        <v>5</v>
      </c>
      <c r="G4091" t="str">
        <f>VLOOKUP(Table_ExternalData_15[[#This Row],[Id]],'Blagovna izdelek'!A:C,3,0)</f>
        <v>Digitus</v>
      </c>
      <c r="H4091">
        <f>Table_ExternalData_15[[#This Row],[Rabat]]*0.2</f>
        <v>5</v>
      </c>
      <c r="I4091" s="2">
        <f>Table_ExternalData_15[[#This Row],[Price]]-(Table_ExternalData_15[[#This Row],[Price]]*Table_ExternalData_15[[#This Row],[BB rabat]])/100</f>
        <v>106.35250000000001</v>
      </c>
      <c r="J4091" s="2">
        <f>Table_ExternalData_15[[#This Row],[BB cena]]*Table_ExternalData_15[[#Headers],[1,22]]</f>
        <v>129.75005000000002</v>
      </c>
      <c r="K4091" s="2">
        <f>Table_ExternalData_15[[#This Row],[Price]]*Table_ExternalData_15[[#Headers],[1,22]]</f>
        <v>136.57900000000001</v>
      </c>
      <c r="L4091" s="7">
        <f>IF(G4091="White Shark",E4091*0.5,IF(G4091="Sbox",E4091*0.5,IF(G4091="Tenda",E4091*0.5,E4091*0.2)))/100</f>
        <v>0.05</v>
      </c>
      <c r="M4091" s="2">
        <f>Table_ExternalData_15[[#This Row],[Price]]-Table_ExternalData_15[[#This Row],[Price]]*Table_ExternalData_15[[#This Row],[extra popust]]</f>
        <v>106.35250000000001</v>
      </c>
      <c r="N4091" s="2">
        <f>IF(M4091&lt;I4091,M4091,I4091)</f>
        <v>106.35250000000001</v>
      </c>
      <c r="O4091" s="12" t="str">
        <f>IF(N4091&lt;I4091,$U$1," ")</f>
        <v xml:space="preserve"> </v>
      </c>
      <c r="P4091" s="12" t="str">
        <f>IFERROR((O4091+30)," ")</f>
        <v xml:space="preserve"> </v>
      </c>
      <c r="Q4091" s="2">
        <f ca="1">IF(O4091=$U$1,N4091,"0")*1.22</f>
        <v>0</v>
      </c>
    </row>
    <row r="4092" spans="1:17" x14ac:dyDescent="0.25">
      <c r="A4092" t="s">
        <v>5327</v>
      </c>
      <c r="B4092" t="s">
        <v>5326</v>
      </c>
      <c r="C4092">
        <v>13505</v>
      </c>
      <c r="D4092">
        <v>1.45</v>
      </c>
      <c r="E4092">
        <f>IFERROR(VLOOKUP(Table_ExternalData_15[[#This Row],[Id]],Rabati!B:C,2,0),0)</f>
        <v>30</v>
      </c>
      <c r="F4092">
        <v>1551</v>
      </c>
      <c r="G4092" t="str">
        <f>VLOOKUP(Table_ExternalData_15[[#This Row],[Id]],'Blagovna izdelek'!A:C,3,0)</f>
        <v>Digitus</v>
      </c>
      <c r="H4092">
        <f>Table_ExternalData_15[[#This Row],[Rabat]]*0.2</f>
        <v>6</v>
      </c>
      <c r="I4092" s="2">
        <f>Table_ExternalData_15[[#This Row],[Price]]-(Table_ExternalData_15[[#This Row],[Price]]*Table_ExternalData_15[[#This Row],[BB rabat]])/100</f>
        <v>1.363</v>
      </c>
      <c r="J4092" s="2">
        <f>Table_ExternalData_15[[#This Row],[BB cena]]*Table_ExternalData_15[[#Headers],[1,22]]</f>
        <v>1.66286</v>
      </c>
      <c r="K4092" s="2">
        <f>Table_ExternalData_15[[#This Row],[Price]]*Table_ExternalData_15[[#Headers],[1,22]]</f>
        <v>1.7689999999999999</v>
      </c>
      <c r="L4092" s="7">
        <f>IF(G4092="White Shark",E4092*0.5,IF(G4092="Sbox",E4092*0.5,IF(G4092="Tenda",E4092*0.5,E4092*0.2)))/100</f>
        <v>0.06</v>
      </c>
      <c r="M4092" s="2">
        <f>Table_ExternalData_15[[#This Row],[Price]]-Table_ExternalData_15[[#This Row],[Price]]*Table_ExternalData_15[[#This Row],[extra popust]]</f>
        <v>1.363</v>
      </c>
      <c r="N4092" s="2">
        <f>IF(M4092&lt;I4092,M4092,I4092)</f>
        <v>1.363</v>
      </c>
      <c r="O4092" s="12" t="str">
        <f>IF(N4092&lt;I4092,$U$1," ")</f>
        <v xml:space="preserve"> </v>
      </c>
      <c r="P4092" s="12" t="str">
        <f>IFERROR((O4092+30)," ")</f>
        <v xml:space="preserve"> </v>
      </c>
      <c r="Q4092" s="2">
        <f ca="1">IF(O4092=$U$1,N4092,"0")*1.22</f>
        <v>0</v>
      </c>
    </row>
    <row r="4093" spans="1:17" x14ac:dyDescent="0.25">
      <c r="A4093" t="s">
        <v>5333</v>
      </c>
      <c r="B4093" t="s">
        <v>5332</v>
      </c>
      <c r="C4093">
        <v>13523</v>
      </c>
      <c r="D4093">
        <v>1299.5</v>
      </c>
      <c r="E4093">
        <f>IFERROR(VLOOKUP(Table_ExternalData_15[[#This Row],[Id]],Rabati!B:C,2,0),0)</f>
        <v>20</v>
      </c>
      <c r="F4093">
        <v>0</v>
      </c>
      <c r="G4093" t="str">
        <f>VLOOKUP(Table_ExternalData_15[[#This Row],[Id]],'Blagovna izdelek'!A:C,3,0)</f>
        <v>Digitus</v>
      </c>
      <c r="H4093">
        <f>Table_ExternalData_15[[#This Row],[Rabat]]*0.2</f>
        <v>4</v>
      </c>
      <c r="I4093" s="2">
        <f>Table_ExternalData_15[[#This Row],[Price]]-(Table_ExternalData_15[[#This Row],[Price]]*Table_ExternalData_15[[#This Row],[BB rabat]])/100</f>
        <v>1247.52</v>
      </c>
      <c r="J4093" s="2">
        <f>Table_ExternalData_15[[#This Row],[BB cena]]*Table_ExternalData_15[[#Headers],[1,22]]</f>
        <v>1521.9743999999998</v>
      </c>
      <c r="K4093" s="2">
        <f>Table_ExternalData_15[[#This Row],[Price]]*Table_ExternalData_15[[#Headers],[1,22]]</f>
        <v>1585.3899999999999</v>
      </c>
      <c r="L4093" s="7">
        <f>IF(G4093="White Shark",E4093*0.5,IF(G4093="Sbox",E4093*0.5,IF(G4093="Tenda",E4093*0.5,E4093*0.2)))/100</f>
        <v>0.04</v>
      </c>
      <c r="M4093" s="2">
        <f>Table_ExternalData_15[[#This Row],[Price]]-Table_ExternalData_15[[#This Row],[Price]]*Table_ExternalData_15[[#This Row],[extra popust]]</f>
        <v>1247.52</v>
      </c>
      <c r="N4093" s="2">
        <f>IF(M4093&lt;I4093,M4093,I4093)</f>
        <v>1247.52</v>
      </c>
      <c r="O4093" s="12" t="str">
        <f>IF(N4093&lt;I4093,$U$1," ")</f>
        <v xml:space="preserve"> </v>
      </c>
      <c r="P4093" s="12" t="str">
        <f>IFERROR((O4093+30)," ")</f>
        <v xml:space="preserve"> </v>
      </c>
      <c r="Q4093" s="2">
        <f ca="1">IF(O4093=$U$1,N4093,"0")*1.22</f>
        <v>0</v>
      </c>
    </row>
    <row r="4094" spans="1:17" x14ac:dyDescent="0.25">
      <c r="A4094" t="s">
        <v>5335</v>
      </c>
      <c r="B4094" t="s">
        <v>5334</v>
      </c>
      <c r="C4094">
        <v>13526</v>
      </c>
      <c r="D4094">
        <v>71.930000000000007</v>
      </c>
      <c r="E4094">
        <f>IFERROR(VLOOKUP(Table_ExternalData_15[[#This Row],[Id]],Rabati!B:C,2,0),0)</f>
        <v>20</v>
      </c>
      <c r="F4094">
        <v>4</v>
      </c>
      <c r="G4094" t="str">
        <f>VLOOKUP(Table_ExternalData_15[[#This Row],[Id]],'Blagovna izdelek'!A:C,3,0)</f>
        <v>Digitus</v>
      </c>
      <c r="H4094">
        <f>Table_ExternalData_15[[#This Row],[Rabat]]*0.2</f>
        <v>4</v>
      </c>
      <c r="I4094" s="2">
        <f>Table_ExternalData_15[[#This Row],[Price]]-(Table_ExternalData_15[[#This Row],[Price]]*Table_ExternalData_15[[#This Row],[BB rabat]])/100</f>
        <v>69.052800000000005</v>
      </c>
      <c r="J4094" s="2">
        <f>Table_ExternalData_15[[#This Row],[BB cena]]*Table_ExternalData_15[[#Headers],[1,22]]</f>
        <v>84.244416000000001</v>
      </c>
      <c r="K4094" s="2">
        <f>Table_ExternalData_15[[#This Row],[Price]]*Table_ExternalData_15[[#Headers],[1,22]]</f>
        <v>87.754600000000011</v>
      </c>
      <c r="L4094" s="7">
        <f>IF(G4094="White Shark",E4094*0.5,IF(G4094="Sbox",E4094*0.5,IF(G4094="Tenda",E4094*0.5,E4094*0.2)))/100</f>
        <v>0.04</v>
      </c>
      <c r="M4094" s="2">
        <f>Table_ExternalData_15[[#This Row],[Price]]-Table_ExternalData_15[[#This Row],[Price]]*Table_ExternalData_15[[#This Row],[extra popust]]</f>
        <v>69.052800000000005</v>
      </c>
      <c r="N4094" s="2">
        <f>IF(M4094&lt;I4094,M4094,I4094)</f>
        <v>69.052800000000005</v>
      </c>
      <c r="O4094" s="12" t="str">
        <f>IF(N4094&lt;I4094,$U$1," ")</f>
        <v xml:space="preserve"> </v>
      </c>
      <c r="P4094" s="12" t="str">
        <f>IFERROR((O4094+30)," ")</f>
        <v xml:space="preserve"> </v>
      </c>
      <c r="Q4094" s="2">
        <f ca="1">IF(O4094=$U$1,N4094,"0")*1.22</f>
        <v>0</v>
      </c>
    </row>
    <row r="4095" spans="1:17" x14ac:dyDescent="0.25">
      <c r="A4095" t="s">
        <v>5336</v>
      </c>
      <c r="B4095" t="s">
        <v>15681</v>
      </c>
      <c r="C4095">
        <v>13527</v>
      </c>
      <c r="D4095">
        <v>153.5</v>
      </c>
      <c r="E4095">
        <f>IFERROR(VLOOKUP(Table_ExternalData_15[[#This Row],[Id]],Rabati!B:C,2,0),0)</f>
        <v>10</v>
      </c>
      <c r="F4095">
        <v>2</v>
      </c>
      <c r="G4095" t="str">
        <f>VLOOKUP(Table_ExternalData_15[[#This Row],[Id]],'Blagovna izdelek'!A:C,3,0)</f>
        <v>Digitus</v>
      </c>
      <c r="H4095">
        <f>Table_ExternalData_15[[#This Row],[Rabat]]*0.2</f>
        <v>2</v>
      </c>
      <c r="I4095" s="2">
        <f>Table_ExternalData_15[[#This Row],[Price]]-(Table_ExternalData_15[[#This Row],[Price]]*Table_ExternalData_15[[#This Row],[BB rabat]])/100</f>
        <v>150.43</v>
      </c>
      <c r="J4095" s="2">
        <f>Table_ExternalData_15[[#This Row],[BB cena]]*Table_ExternalData_15[[#Headers],[1,22]]</f>
        <v>183.52459999999999</v>
      </c>
      <c r="K4095" s="2">
        <f>Table_ExternalData_15[[#This Row],[Price]]*Table_ExternalData_15[[#Headers],[1,22]]</f>
        <v>187.26999999999998</v>
      </c>
      <c r="L4095" s="7">
        <f>IF(G4095="White Shark",E4095*0.5,IF(G4095="Sbox",E4095*0.5,IF(G4095="Tenda",E4095*0.5,E4095*0.2)))/100</f>
        <v>0.02</v>
      </c>
      <c r="M4095" s="2">
        <f>Table_ExternalData_15[[#This Row],[Price]]-Table_ExternalData_15[[#This Row],[Price]]*Table_ExternalData_15[[#This Row],[extra popust]]</f>
        <v>150.43</v>
      </c>
      <c r="N4095" s="2">
        <f>IF(M4095&lt;I4095,M4095,I4095)</f>
        <v>150.43</v>
      </c>
      <c r="O4095" s="12" t="str">
        <f>IF(N4095&lt;I4095,$U$1," ")</f>
        <v xml:space="preserve"> </v>
      </c>
      <c r="P4095" s="12" t="str">
        <f>IFERROR((O4095+30)," ")</f>
        <v xml:space="preserve"> </v>
      </c>
      <c r="Q4095" s="2">
        <f ca="1">IF(O4095=$U$1,N4095,"0")*1.22</f>
        <v>0</v>
      </c>
    </row>
    <row r="4096" spans="1:17" x14ac:dyDescent="0.25">
      <c r="A4096" t="s">
        <v>5338</v>
      </c>
      <c r="B4096" t="s">
        <v>5337</v>
      </c>
      <c r="C4096">
        <v>13528</v>
      </c>
      <c r="D4096">
        <v>109.95</v>
      </c>
      <c r="E4096">
        <f>IFERROR(VLOOKUP(Table_ExternalData_15[[#This Row],[Id]],Rabati!B:C,2,0),0)</f>
        <v>10</v>
      </c>
      <c r="F4096">
        <v>3</v>
      </c>
      <c r="G4096" t="str">
        <f>VLOOKUP(Table_ExternalData_15[[#This Row],[Id]],'Blagovna izdelek'!A:C,3,0)</f>
        <v>Digitus</v>
      </c>
      <c r="H4096">
        <f>Table_ExternalData_15[[#This Row],[Rabat]]*0.2</f>
        <v>2</v>
      </c>
      <c r="I4096" s="2">
        <f>Table_ExternalData_15[[#This Row],[Price]]-(Table_ExternalData_15[[#This Row],[Price]]*Table_ExternalData_15[[#This Row],[BB rabat]])/100</f>
        <v>107.751</v>
      </c>
      <c r="J4096" s="2">
        <f>Table_ExternalData_15[[#This Row],[BB cena]]*Table_ExternalData_15[[#Headers],[1,22]]</f>
        <v>131.45622</v>
      </c>
      <c r="K4096" s="2">
        <f>Table_ExternalData_15[[#This Row],[Price]]*Table_ExternalData_15[[#Headers],[1,22]]</f>
        <v>134.13900000000001</v>
      </c>
      <c r="L4096" s="7">
        <f>IF(G4096="White Shark",E4096*0.5,IF(G4096="Sbox",E4096*0.5,IF(G4096="Tenda",E4096*0.5,E4096*0.2)))/100</f>
        <v>0.02</v>
      </c>
      <c r="M4096" s="2">
        <f>Table_ExternalData_15[[#This Row],[Price]]-Table_ExternalData_15[[#This Row],[Price]]*Table_ExternalData_15[[#This Row],[extra popust]]</f>
        <v>107.751</v>
      </c>
      <c r="N4096" s="2">
        <f>IF(M4096&lt;I4096,M4096,I4096)</f>
        <v>107.751</v>
      </c>
      <c r="O4096" s="12" t="str">
        <f>IF(N4096&lt;I4096,$U$1," ")</f>
        <v xml:space="preserve"> </v>
      </c>
      <c r="P4096" s="12" t="str">
        <f>IFERROR((O4096+30)," ")</f>
        <v xml:space="preserve"> </v>
      </c>
      <c r="Q4096" s="2">
        <f ca="1">IF(O4096=$U$1,N4096,"0")*1.22</f>
        <v>0</v>
      </c>
    </row>
    <row r="4097" spans="1:17" x14ac:dyDescent="0.25">
      <c r="A4097" t="s">
        <v>5340</v>
      </c>
      <c r="B4097" t="s">
        <v>5339</v>
      </c>
      <c r="C4097">
        <v>13530</v>
      </c>
      <c r="D4097">
        <v>35.96</v>
      </c>
      <c r="E4097">
        <f>IFERROR(VLOOKUP(Table_ExternalData_15[[#This Row],[Id]],Rabati!B:C,2,0),0)</f>
        <v>20</v>
      </c>
      <c r="F4097">
        <v>4</v>
      </c>
      <c r="G4097" t="str">
        <f>VLOOKUP(Table_ExternalData_15[[#This Row],[Id]],'Blagovna izdelek'!A:C,3,0)</f>
        <v>Digitus</v>
      </c>
      <c r="H4097">
        <f>Table_ExternalData_15[[#This Row],[Rabat]]*0.2</f>
        <v>4</v>
      </c>
      <c r="I4097" s="2">
        <f>Table_ExternalData_15[[#This Row],[Price]]-(Table_ExternalData_15[[#This Row],[Price]]*Table_ExternalData_15[[#This Row],[BB rabat]])/100</f>
        <v>34.521599999999999</v>
      </c>
      <c r="J4097" s="2">
        <f>Table_ExternalData_15[[#This Row],[BB cena]]*Table_ExternalData_15[[#Headers],[1,22]]</f>
        <v>42.116351999999999</v>
      </c>
      <c r="K4097" s="2">
        <f>Table_ExternalData_15[[#This Row],[Price]]*Table_ExternalData_15[[#Headers],[1,22]]</f>
        <v>43.871200000000002</v>
      </c>
      <c r="L4097" s="7">
        <f>IF(G4097="White Shark",E4097*0.5,IF(G4097="Sbox",E4097*0.5,IF(G4097="Tenda",E4097*0.5,E4097*0.2)))/100</f>
        <v>0.04</v>
      </c>
      <c r="M4097" s="2">
        <f>Table_ExternalData_15[[#This Row],[Price]]-Table_ExternalData_15[[#This Row],[Price]]*Table_ExternalData_15[[#This Row],[extra popust]]</f>
        <v>34.521599999999999</v>
      </c>
      <c r="N4097" s="2">
        <f>IF(M4097&lt;I4097,M4097,I4097)</f>
        <v>34.521599999999999</v>
      </c>
      <c r="O4097" s="12" t="str">
        <f>IF(N4097&lt;I4097,$U$1," ")</f>
        <v xml:space="preserve"> </v>
      </c>
      <c r="P4097" s="12" t="str">
        <f>IFERROR((O4097+30)," ")</f>
        <v xml:space="preserve"> </v>
      </c>
      <c r="Q4097" s="2">
        <f ca="1">IF(O4097=$U$1,N4097,"0")*1.22</f>
        <v>0</v>
      </c>
    </row>
    <row r="4098" spans="1:17" x14ac:dyDescent="0.25">
      <c r="A4098" t="s">
        <v>5342</v>
      </c>
      <c r="B4098" t="s">
        <v>5341</v>
      </c>
      <c r="C4098">
        <v>13531</v>
      </c>
      <c r="D4098">
        <v>17.850000000000001</v>
      </c>
      <c r="E4098">
        <f>IFERROR(VLOOKUP(Table_ExternalData_15[[#This Row],[Id]],Rabati!B:C,2,0),0)</f>
        <v>20</v>
      </c>
      <c r="F4098">
        <v>5</v>
      </c>
      <c r="G4098" t="str">
        <f>VLOOKUP(Table_ExternalData_15[[#This Row],[Id]],'Blagovna izdelek'!A:C,3,0)</f>
        <v>Digitus</v>
      </c>
      <c r="H4098">
        <f>Table_ExternalData_15[[#This Row],[Rabat]]*0.2</f>
        <v>4</v>
      </c>
      <c r="I4098" s="2">
        <f>Table_ExternalData_15[[#This Row],[Price]]-(Table_ExternalData_15[[#This Row],[Price]]*Table_ExternalData_15[[#This Row],[BB rabat]])/100</f>
        <v>17.136000000000003</v>
      </c>
      <c r="J4098" s="2">
        <f>Table_ExternalData_15[[#This Row],[BB cena]]*Table_ExternalData_15[[#Headers],[1,22]]</f>
        <v>20.905920000000002</v>
      </c>
      <c r="K4098" s="2">
        <f>Table_ExternalData_15[[#This Row],[Price]]*Table_ExternalData_15[[#Headers],[1,22]]</f>
        <v>21.777000000000001</v>
      </c>
      <c r="L4098" s="7">
        <f>IF(G4098="White Shark",E4098*0.5,IF(G4098="Sbox",E4098*0.5,IF(G4098="Tenda",E4098*0.5,E4098*0.2)))/100</f>
        <v>0.04</v>
      </c>
      <c r="M4098" s="2">
        <f>Table_ExternalData_15[[#This Row],[Price]]-Table_ExternalData_15[[#This Row],[Price]]*Table_ExternalData_15[[#This Row],[extra popust]]</f>
        <v>17.136000000000003</v>
      </c>
      <c r="N4098" s="2">
        <f>IF(M4098&lt;I4098,M4098,I4098)</f>
        <v>17.136000000000003</v>
      </c>
      <c r="O4098" s="12" t="str">
        <f>IF(N4098&lt;I4098,$U$1," ")</f>
        <v xml:space="preserve"> </v>
      </c>
      <c r="P4098" s="12" t="str">
        <f>IFERROR((O4098+30)," ")</f>
        <v xml:space="preserve"> </v>
      </c>
      <c r="Q4098" s="2">
        <f ca="1">IF(O4098=$U$1,N4098,"0")*1.22</f>
        <v>0</v>
      </c>
    </row>
    <row r="4099" spans="1:17" x14ac:dyDescent="0.25">
      <c r="A4099" t="s">
        <v>5384</v>
      </c>
      <c r="B4099" t="s">
        <v>5383</v>
      </c>
      <c r="C4099">
        <v>13591</v>
      </c>
      <c r="D4099">
        <v>109.95</v>
      </c>
      <c r="E4099">
        <f>IFERROR(VLOOKUP(Table_ExternalData_15[[#This Row],[Id]],Rabati!B:C,2,0),0)</f>
        <v>20</v>
      </c>
      <c r="F4099">
        <v>4</v>
      </c>
      <c r="G4099" t="str">
        <f>VLOOKUP(Table_ExternalData_15[[#This Row],[Id]],'Blagovna izdelek'!A:C,3,0)</f>
        <v>Digitus</v>
      </c>
      <c r="H4099">
        <f>Table_ExternalData_15[[#This Row],[Rabat]]*0.2</f>
        <v>4</v>
      </c>
      <c r="I4099" s="2">
        <f>Table_ExternalData_15[[#This Row],[Price]]-(Table_ExternalData_15[[#This Row],[Price]]*Table_ExternalData_15[[#This Row],[BB rabat]])/100</f>
        <v>105.55200000000001</v>
      </c>
      <c r="J4099" s="2">
        <f>Table_ExternalData_15[[#This Row],[BB cena]]*Table_ExternalData_15[[#Headers],[1,22]]</f>
        <v>128.77343999999999</v>
      </c>
      <c r="K4099" s="2">
        <f>Table_ExternalData_15[[#This Row],[Price]]*Table_ExternalData_15[[#Headers],[1,22]]</f>
        <v>134.13900000000001</v>
      </c>
      <c r="L4099" s="7">
        <f>IF(G4099="White Shark",E4099*0.5,IF(G4099="Sbox",E4099*0.5,IF(G4099="Tenda",E4099*0.5,E4099*0.2)))/100</f>
        <v>0.04</v>
      </c>
      <c r="M4099" s="2">
        <f>Table_ExternalData_15[[#This Row],[Price]]-Table_ExternalData_15[[#This Row],[Price]]*Table_ExternalData_15[[#This Row],[extra popust]]</f>
        <v>105.55200000000001</v>
      </c>
      <c r="N4099" s="2">
        <f>IF(M4099&lt;I4099,M4099,I4099)</f>
        <v>105.55200000000001</v>
      </c>
      <c r="O4099" s="12" t="str">
        <f>IF(N4099&lt;I4099,$U$1," ")</f>
        <v xml:space="preserve"> </v>
      </c>
      <c r="P4099" s="12" t="str">
        <f>IFERROR((O4099+30)," ")</f>
        <v xml:space="preserve"> </v>
      </c>
      <c r="Q4099" s="2">
        <f ca="1">IF(O4099=$U$1,N4099,"0")*1.22</f>
        <v>0</v>
      </c>
    </row>
    <row r="4100" spans="1:17" x14ac:dyDescent="0.25">
      <c r="A4100" t="s">
        <v>5387</v>
      </c>
      <c r="B4100" t="s">
        <v>10554</v>
      </c>
      <c r="C4100">
        <v>13593</v>
      </c>
      <c r="D4100">
        <v>36.21</v>
      </c>
      <c r="E4100">
        <f>IFERROR(VLOOKUP(Table_ExternalData_15[[#This Row],[Id]],Rabati!B:C,2,0),0)</f>
        <v>20</v>
      </c>
      <c r="F4100">
        <v>9</v>
      </c>
      <c r="G4100" t="str">
        <f>VLOOKUP(Table_ExternalData_15[[#This Row],[Id]],'Blagovna izdelek'!A:C,3,0)</f>
        <v>Digitus</v>
      </c>
      <c r="H4100">
        <f>Table_ExternalData_15[[#This Row],[Rabat]]*0.2</f>
        <v>4</v>
      </c>
      <c r="I4100" s="2">
        <f>Table_ExternalData_15[[#This Row],[Price]]-(Table_ExternalData_15[[#This Row],[Price]]*Table_ExternalData_15[[#This Row],[BB rabat]])/100</f>
        <v>34.761600000000001</v>
      </c>
      <c r="J4100" s="2">
        <f>Table_ExternalData_15[[#This Row],[BB cena]]*Table_ExternalData_15[[#Headers],[1,22]]</f>
        <v>42.409151999999999</v>
      </c>
      <c r="K4100" s="2">
        <f>Table_ExternalData_15[[#This Row],[Price]]*Table_ExternalData_15[[#Headers],[1,22]]</f>
        <v>44.176200000000001</v>
      </c>
      <c r="L4100" s="7">
        <f>IF(G4100="White Shark",E4100*0.5,IF(G4100="Sbox",E4100*0.5,IF(G4100="Tenda",E4100*0.5,E4100*0.2)))/100</f>
        <v>0.04</v>
      </c>
      <c r="M4100" s="2">
        <f>Table_ExternalData_15[[#This Row],[Price]]-Table_ExternalData_15[[#This Row],[Price]]*Table_ExternalData_15[[#This Row],[extra popust]]</f>
        <v>34.761600000000001</v>
      </c>
      <c r="N4100" s="2">
        <f>IF(M4100&lt;I4100,M4100,I4100)</f>
        <v>34.761600000000001</v>
      </c>
      <c r="O4100" s="12" t="str">
        <f>IF(N4100&lt;I4100,$U$1," ")</f>
        <v xml:space="preserve"> </v>
      </c>
      <c r="P4100" s="12" t="str">
        <f>IFERROR((O4100+30)," ")</f>
        <v xml:space="preserve"> </v>
      </c>
      <c r="Q4100" s="2">
        <f ca="1">IF(O4100=$U$1,N4100,"0")*1.22</f>
        <v>0</v>
      </c>
    </row>
    <row r="4101" spans="1:17" x14ac:dyDescent="0.25">
      <c r="A4101" t="s">
        <v>5521</v>
      </c>
      <c r="B4101" t="s">
        <v>5520</v>
      </c>
      <c r="C4101">
        <v>13685</v>
      </c>
      <c r="D4101">
        <v>8.43</v>
      </c>
      <c r="E4101">
        <f>IFERROR(VLOOKUP(Table_ExternalData_15[[#This Row],[Id]],Rabati!B:C,2,0),0)</f>
        <v>20</v>
      </c>
      <c r="F4101">
        <v>0</v>
      </c>
      <c r="G4101" t="str">
        <f>VLOOKUP(Table_ExternalData_15[[#This Row],[Id]],'Blagovna izdelek'!A:C,3,0)</f>
        <v>Digitus</v>
      </c>
      <c r="H4101">
        <f>Table_ExternalData_15[[#This Row],[Rabat]]*0.2</f>
        <v>4</v>
      </c>
      <c r="I4101" s="2">
        <f>Table_ExternalData_15[[#This Row],[Price]]-(Table_ExternalData_15[[#This Row],[Price]]*Table_ExternalData_15[[#This Row],[BB rabat]])/100</f>
        <v>8.0928000000000004</v>
      </c>
      <c r="J4101" s="2">
        <f>Table_ExternalData_15[[#This Row],[BB cena]]*Table_ExternalData_15[[#Headers],[1,22]]</f>
        <v>9.8732160000000011</v>
      </c>
      <c r="K4101" s="2">
        <f>Table_ExternalData_15[[#This Row],[Price]]*Table_ExternalData_15[[#Headers],[1,22]]</f>
        <v>10.284599999999999</v>
      </c>
      <c r="L4101" s="7">
        <f>IF(G4101="White Shark",E4101*0.5,IF(G4101="Sbox",E4101*0.5,IF(G4101="Tenda",E4101*0.5,E4101*0.2)))/100</f>
        <v>0.04</v>
      </c>
      <c r="M4101" s="2">
        <f>Table_ExternalData_15[[#This Row],[Price]]-Table_ExternalData_15[[#This Row],[Price]]*Table_ExternalData_15[[#This Row],[extra popust]]</f>
        <v>8.0928000000000004</v>
      </c>
      <c r="N4101" s="2">
        <f>IF(M4101&lt;I4101,M4101,I4101)</f>
        <v>8.0928000000000004</v>
      </c>
      <c r="O4101" s="12" t="str">
        <f>IF(N4101&lt;I4101,$U$1," ")</f>
        <v xml:space="preserve"> </v>
      </c>
      <c r="P4101" s="12" t="str">
        <f>IFERROR((O4101+30)," ")</f>
        <v xml:space="preserve"> </v>
      </c>
      <c r="Q4101" s="2">
        <f ca="1">IF(O4101=$U$1,N4101,"0")*1.22</f>
        <v>0</v>
      </c>
    </row>
    <row r="4102" spans="1:17" x14ac:dyDescent="0.25">
      <c r="A4102" t="s">
        <v>5537</v>
      </c>
      <c r="B4102" t="s">
        <v>5536</v>
      </c>
      <c r="C4102">
        <v>13696</v>
      </c>
      <c r="D4102">
        <v>2.0699999999999998</v>
      </c>
      <c r="E4102">
        <f>IFERROR(VLOOKUP(Table_ExternalData_15[[#This Row],[Id]],Rabati!B:C,2,0),0)</f>
        <v>30</v>
      </c>
      <c r="F4102">
        <v>30</v>
      </c>
      <c r="G4102" t="str">
        <f>VLOOKUP(Table_ExternalData_15[[#This Row],[Id]],'Blagovna izdelek'!A:C,3,0)</f>
        <v>Digitus</v>
      </c>
      <c r="H4102">
        <f>Table_ExternalData_15[[#This Row],[Rabat]]*0.2</f>
        <v>6</v>
      </c>
      <c r="I4102" s="2">
        <f>Table_ExternalData_15[[#This Row],[Price]]-(Table_ExternalData_15[[#This Row],[Price]]*Table_ExternalData_15[[#This Row],[BB rabat]])/100</f>
        <v>1.9457999999999998</v>
      </c>
      <c r="J4102" s="2">
        <f>Table_ExternalData_15[[#This Row],[BB cena]]*Table_ExternalData_15[[#Headers],[1,22]]</f>
        <v>2.3738759999999997</v>
      </c>
      <c r="K4102" s="2">
        <f>Table_ExternalData_15[[#This Row],[Price]]*Table_ExternalData_15[[#Headers],[1,22]]</f>
        <v>2.5253999999999999</v>
      </c>
      <c r="L4102" s="7">
        <f>IF(G4102="White Shark",E4102*0.5,IF(G4102="Sbox",E4102*0.5,IF(G4102="Tenda",E4102*0.5,E4102*0.2)))/100</f>
        <v>0.06</v>
      </c>
      <c r="M4102" s="2">
        <f>Table_ExternalData_15[[#This Row],[Price]]-Table_ExternalData_15[[#This Row],[Price]]*Table_ExternalData_15[[#This Row],[extra popust]]</f>
        <v>1.9457999999999998</v>
      </c>
      <c r="N4102" s="2">
        <f>IF(M4102&lt;I4102,M4102,I4102)</f>
        <v>1.9457999999999998</v>
      </c>
      <c r="O4102" s="12" t="str">
        <f>IF(N4102&lt;I4102,$U$1," ")</f>
        <v xml:space="preserve"> </v>
      </c>
      <c r="P4102" s="12" t="str">
        <f>IFERROR((O4102+30)," ")</f>
        <v xml:space="preserve"> </v>
      </c>
      <c r="Q4102" s="2">
        <f ca="1">IF(O4102=$U$1,N4102,"0")*1.22</f>
        <v>0</v>
      </c>
    </row>
    <row r="4103" spans="1:17" x14ac:dyDescent="0.25">
      <c r="A4103" t="s">
        <v>5554</v>
      </c>
      <c r="B4103" t="s">
        <v>5553</v>
      </c>
      <c r="C4103">
        <v>13714</v>
      </c>
      <c r="D4103">
        <v>1.35</v>
      </c>
      <c r="E4103">
        <f>IFERROR(VLOOKUP(Table_ExternalData_15[[#This Row],[Id]],Rabati!B:C,2,0),0)</f>
        <v>25</v>
      </c>
      <c r="F4103">
        <v>28</v>
      </c>
      <c r="G4103" t="str">
        <f>VLOOKUP(Table_ExternalData_15[[#This Row],[Id]],'Blagovna izdelek'!A:C,3,0)</f>
        <v>Digitus</v>
      </c>
      <c r="H4103">
        <f>Table_ExternalData_15[[#This Row],[Rabat]]*0.2</f>
        <v>5</v>
      </c>
      <c r="I4103" s="2">
        <f>Table_ExternalData_15[[#This Row],[Price]]-(Table_ExternalData_15[[#This Row],[Price]]*Table_ExternalData_15[[#This Row],[BB rabat]])/100</f>
        <v>1.2825000000000002</v>
      </c>
      <c r="J4103" s="2">
        <f>Table_ExternalData_15[[#This Row],[BB cena]]*Table_ExternalData_15[[#Headers],[1,22]]</f>
        <v>1.5646500000000001</v>
      </c>
      <c r="K4103" s="2">
        <f>Table_ExternalData_15[[#This Row],[Price]]*Table_ExternalData_15[[#Headers],[1,22]]</f>
        <v>1.647</v>
      </c>
      <c r="L4103" s="7">
        <f>IF(G4103="White Shark",E4103*0.5,IF(G4103="Sbox",E4103*0.5,IF(G4103="Tenda",E4103*0.5,E4103*0.2)))/100</f>
        <v>0.05</v>
      </c>
      <c r="M4103" s="2">
        <f>Table_ExternalData_15[[#This Row],[Price]]-Table_ExternalData_15[[#This Row],[Price]]*Table_ExternalData_15[[#This Row],[extra popust]]</f>
        <v>1.2825000000000002</v>
      </c>
      <c r="N4103" s="2">
        <f>IF(M4103&lt;I4103,M4103,I4103)</f>
        <v>1.2825000000000002</v>
      </c>
      <c r="O4103" s="12" t="str">
        <f>IF(N4103&lt;I4103,$U$1," ")</f>
        <v xml:space="preserve"> </v>
      </c>
      <c r="P4103" s="12" t="str">
        <f>IFERROR((O4103+30)," ")</f>
        <v xml:space="preserve"> </v>
      </c>
      <c r="Q4103" s="2">
        <f ca="1">IF(O4103=$U$1,N4103,"0")*1.22</f>
        <v>0</v>
      </c>
    </row>
    <row r="4104" spans="1:17" x14ac:dyDescent="0.25">
      <c r="A4104" t="s">
        <v>5574</v>
      </c>
      <c r="B4104" t="s">
        <v>13638</v>
      </c>
      <c r="C4104">
        <v>13728</v>
      </c>
      <c r="D4104">
        <v>29.47</v>
      </c>
      <c r="E4104">
        <f>IFERROR(VLOOKUP(Table_ExternalData_15[[#This Row],[Id]],Rabati!B:C,2,0),0)</f>
        <v>20</v>
      </c>
      <c r="F4104">
        <v>0</v>
      </c>
      <c r="G4104" t="str">
        <f>VLOOKUP(Table_ExternalData_15[[#This Row],[Id]],'Blagovna izdelek'!A:C,3,0)</f>
        <v>Digitus</v>
      </c>
      <c r="H4104">
        <f>Table_ExternalData_15[[#This Row],[Rabat]]*0.2</f>
        <v>4</v>
      </c>
      <c r="I4104" s="2">
        <f>Table_ExternalData_15[[#This Row],[Price]]-(Table_ExternalData_15[[#This Row],[Price]]*Table_ExternalData_15[[#This Row],[BB rabat]])/100</f>
        <v>28.2912</v>
      </c>
      <c r="J4104" s="2">
        <f>Table_ExternalData_15[[#This Row],[BB cena]]*Table_ExternalData_15[[#Headers],[1,22]]</f>
        <v>34.515264000000002</v>
      </c>
      <c r="K4104" s="2">
        <f>Table_ExternalData_15[[#This Row],[Price]]*Table_ExternalData_15[[#Headers],[1,22]]</f>
        <v>35.953399999999995</v>
      </c>
      <c r="L4104" s="7">
        <f>IF(G4104="White Shark",E4104*0.5,IF(G4104="Sbox",E4104*0.5,IF(G4104="Tenda",E4104*0.5,E4104*0.2)))/100</f>
        <v>0.04</v>
      </c>
      <c r="M4104" s="2">
        <f>Table_ExternalData_15[[#This Row],[Price]]-Table_ExternalData_15[[#This Row],[Price]]*Table_ExternalData_15[[#This Row],[extra popust]]</f>
        <v>28.2912</v>
      </c>
      <c r="N4104" s="2">
        <f>IF(M4104&lt;I4104,M4104,I4104)</f>
        <v>28.2912</v>
      </c>
      <c r="O4104" s="12" t="str">
        <f>IF(N4104&lt;I4104,$U$1," ")</f>
        <v xml:space="preserve"> </v>
      </c>
      <c r="P4104" s="12" t="str">
        <f>IFERROR((O4104+30)," ")</f>
        <v xml:space="preserve"> </v>
      </c>
      <c r="Q4104" s="2">
        <f ca="1">IF(O4104=$U$1,N4104,"0")*1.22</f>
        <v>0</v>
      </c>
    </row>
    <row r="4105" spans="1:17" x14ac:dyDescent="0.25">
      <c r="A4105" t="s">
        <v>5577</v>
      </c>
      <c r="B4105" t="s">
        <v>5576</v>
      </c>
      <c r="C4105">
        <v>13733</v>
      </c>
      <c r="D4105">
        <v>54.62</v>
      </c>
      <c r="E4105">
        <f>IFERROR(VLOOKUP(Table_ExternalData_15[[#This Row],[Id]],Rabati!B:C,2,0),0)</f>
        <v>30</v>
      </c>
      <c r="F4105">
        <v>21</v>
      </c>
      <c r="G4105" t="str">
        <f>VLOOKUP(Table_ExternalData_15[[#This Row],[Id]],'Blagovna izdelek'!A:C,3,0)</f>
        <v>Digitus</v>
      </c>
      <c r="H4105">
        <f>Table_ExternalData_15[[#This Row],[Rabat]]*0.2</f>
        <v>6</v>
      </c>
      <c r="I4105" s="2">
        <f>Table_ExternalData_15[[#This Row],[Price]]-(Table_ExternalData_15[[#This Row],[Price]]*Table_ExternalData_15[[#This Row],[BB rabat]])/100</f>
        <v>51.342799999999997</v>
      </c>
      <c r="J4105" s="2">
        <f>Table_ExternalData_15[[#This Row],[BB cena]]*Table_ExternalData_15[[#Headers],[1,22]]</f>
        <v>62.638215999999993</v>
      </c>
      <c r="K4105" s="2">
        <f>Table_ExternalData_15[[#This Row],[Price]]*Table_ExternalData_15[[#Headers],[1,22]]</f>
        <v>66.636399999999995</v>
      </c>
      <c r="L4105" s="7">
        <f>IF(G4105="White Shark",E4105*0.5,IF(G4105="Sbox",E4105*0.5,IF(G4105="Tenda",E4105*0.5,E4105*0.2)))/100</f>
        <v>0.06</v>
      </c>
      <c r="M4105" s="2">
        <f>Table_ExternalData_15[[#This Row],[Price]]-Table_ExternalData_15[[#This Row],[Price]]*Table_ExternalData_15[[#This Row],[extra popust]]</f>
        <v>51.342799999999997</v>
      </c>
      <c r="N4105" s="2">
        <f>IF(M4105&lt;I4105,M4105,I4105)</f>
        <v>51.342799999999997</v>
      </c>
      <c r="O4105" s="12" t="str">
        <f>IF(N4105&lt;I4105,$U$1," ")</f>
        <v xml:space="preserve"> </v>
      </c>
      <c r="P4105" s="12" t="str">
        <f>IFERROR((O4105+30)," ")</f>
        <v xml:space="preserve"> </v>
      </c>
      <c r="Q4105" s="2">
        <f ca="1">IF(O4105=$U$1,N4105,"0")*1.22</f>
        <v>0</v>
      </c>
    </row>
    <row r="4106" spans="1:17" x14ac:dyDescent="0.25">
      <c r="A4106" t="s">
        <v>5579</v>
      </c>
      <c r="B4106" t="s">
        <v>5578</v>
      </c>
      <c r="C4106">
        <v>13734</v>
      </c>
      <c r="D4106">
        <v>63.98</v>
      </c>
      <c r="E4106">
        <f>IFERROR(VLOOKUP(Table_ExternalData_15[[#This Row],[Id]],Rabati!B:C,2,0),0)</f>
        <v>30</v>
      </c>
      <c r="F4106">
        <v>17</v>
      </c>
      <c r="G4106" t="str">
        <f>VLOOKUP(Table_ExternalData_15[[#This Row],[Id]],'Blagovna izdelek'!A:C,3,0)</f>
        <v>Digitus</v>
      </c>
      <c r="H4106">
        <f>Table_ExternalData_15[[#This Row],[Rabat]]*0.2</f>
        <v>6</v>
      </c>
      <c r="I4106" s="2">
        <f>Table_ExternalData_15[[#This Row],[Price]]-(Table_ExternalData_15[[#This Row],[Price]]*Table_ExternalData_15[[#This Row],[BB rabat]])/100</f>
        <v>60.141199999999998</v>
      </c>
      <c r="J4106" s="2">
        <f>Table_ExternalData_15[[#This Row],[BB cena]]*Table_ExternalData_15[[#Headers],[1,22]]</f>
        <v>73.372264000000001</v>
      </c>
      <c r="K4106" s="2">
        <f>Table_ExternalData_15[[#This Row],[Price]]*Table_ExternalData_15[[#Headers],[1,22]]</f>
        <v>78.055599999999998</v>
      </c>
      <c r="L4106" s="7">
        <f>IF(G4106="White Shark",E4106*0.5,IF(G4106="Sbox",E4106*0.5,IF(G4106="Tenda",E4106*0.5,E4106*0.2)))/100</f>
        <v>0.06</v>
      </c>
      <c r="M4106" s="2">
        <f>Table_ExternalData_15[[#This Row],[Price]]-Table_ExternalData_15[[#This Row],[Price]]*Table_ExternalData_15[[#This Row],[extra popust]]</f>
        <v>60.141199999999998</v>
      </c>
      <c r="N4106" s="2">
        <f>IF(M4106&lt;I4106,M4106,I4106)</f>
        <v>60.141199999999998</v>
      </c>
      <c r="O4106" s="12" t="str">
        <f>IF(N4106&lt;I4106,$U$1," ")</f>
        <v xml:space="preserve"> </v>
      </c>
      <c r="P4106" s="12" t="str">
        <f>IFERROR((O4106+30)," ")</f>
        <v xml:space="preserve"> </v>
      </c>
      <c r="Q4106" s="2">
        <f ca="1">IF(O4106=$U$1,N4106,"0")*1.22</f>
        <v>0</v>
      </c>
    </row>
    <row r="4107" spans="1:17" x14ac:dyDescent="0.25">
      <c r="A4107" t="s">
        <v>5581</v>
      </c>
      <c r="B4107" t="s">
        <v>5580</v>
      </c>
      <c r="C4107">
        <v>13735</v>
      </c>
      <c r="D4107">
        <v>73.75</v>
      </c>
      <c r="E4107">
        <f>IFERROR(VLOOKUP(Table_ExternalData_15[[#This Row],[Id]],Rabati!B:C,2,0),0)</f>
        <v>30</v>
      </c>
      <c r="F4107">
        <v>13</v>
      </c>
      <c r="G4107" t="str">
        <f>VLOOKUP(Table_ExternalData_15[[#This Row],[Id]],'Blagovna izdelek'!A:C,3,0)</f>
        <v>Digitus</v>
      </c>
      <c r="H4107">
        <f>Table_ExternalData_15[[#This Row],[Rabat]]*0.2</f>
        <v>6</v>
      </c>
      <c r="I4107" s="2">
        <f>Table_ExternalData_15[[#This Row],[Price]]-(Table_ExternalData_15[[#This Row],[Price]]*Table_ExternalData_15[[#This Row],[BB rabat]])/100</f>
        <v>69.325000000000003</v>
      </c>
      <c r="J4107" s="2">
        <f>Table_ExternalData_15[[#This Row],[BB cena]]*Table_ExternalData_15[[#Headers],[1,22]]</f>
        <v>84.576499999999996</v>
      </c>
      <c r="K4107" s="2">
        <f>Table_ExternalData_15[[#This Row],[Price]]*Table_ExternalData_15[[#Headers],[1,22]]</f>
        <v>89.974999999999994</v>
      </c>
      <c r="L4107" s="7">
        <f>IF(G4107="White Shark",E4107*0.5,IF(G4107="Sbox",E4107*0.5,IF(G4107="Tenda",E4107*0.5,E4107*0.2)))/100</f>
        <v>0.06</v>
      </c>
      <c r="M4107" s="2">
        <f>Table_ExternalData_15[[#This Row],[Price]]-Table_ExternalData_15[[#This Row],[Price]]*Table_ExternalData_15[[#This Row],[extra popust]]</f>
        <v>69.325000000000003</v>
      </c>
      <c r="N4107" s="2">
        <f>IF(M4107&lt;I4107,M4107,I4107)</f>
        <v>69.325000000000003</v>
      </c>
      <c r="O4107" s="12" t="str">
        <f>IF(N4107&lt;I4107,$U$1," ")</f>
        <v xml:space="preserve"> </v>
      </c>
      <c r="P4107" s="12" t="str">
        <f>IFERROR((O4107+30)," ")</f>
        <v xml:space="preserve"> </v>
      </c>
      <c r="Q4107" s="2">
        <f ca="1">IF(O4107=$U$1,N4107,"0")*1.22</f>
        <v>0</v>
      </c>
    </row>
    <row r="4108" spans="1:17" x14ac:dyDescent="0.25">
      <c r="A4108" t="s">
        <v>5583</v>
      </c>
      <c r="B4108" t="s">
        <v>5582</v>
      </c>
      <c r="C4108">
        <v>13736</v>
      </c>
      <c r="D4108">
        <v>86.63</v>
      </c>
      <c r="E4108">
        <f>IFERROR(VLOOKUP(Table_ExternalData_15[[#This Row],[Id]],Rabati!B:C,2,0),0)</f>
        <v>30</v>
      </c>
      <c r="F4108">
        <v>16</v>
      </c>
      <c r="G4108" t="str">
        <f>VLOOKUP(Table_ExternalData_15[[#This Row],[Id]],'Blagovna izdelek'!A:C,3,0)</f>
        <v>Digitus</v>
      </c>
      <c r="H4108">
        <f>Table_ExternalData_15[[#This Row],[Rabat]]*0.2</f>
        <v>6</v>
      </c>
      <c r="I4108" s="2">
        <f>Table_ExternalData_15[[#This Row],[Price]]-(Table_ExternalData_15[[#This Row],[Price]]*Table_ExternalData_15[[#This Row],[BB rabat]])/100</f>
        <v>81.432199999999995</v>
      </c>
      <c r="J4108" s="2">
        <f>Table_ExternalData_15[[#This Row],[BB cena]]*Table_ExternalData_15[[#Headers],[1,22]]</f>
        <v>99.347283999999988</v>
      </c>
      <c r="K4108" s="2">
        <f>Table_ExternalData_15[[#This Row],[Price]]*Table_ExternalData_15[[#Headers],[1,22]]</f>
        <v>105.68859999999999</v>
      </c>
      <c r="L4108" s="7">
        <f>IF(G4108="White Shark",E4108*0.5,IF(G4108="Sbox",E4108*0.5,IF(G4108="Tenda",E4108*0.5,E4108*0.2)))/100</f>
        <v>0.06</v>
      </c>
      <c r="M4108" s="2">
        <f>Table_ExternalData_15[[#This Row],[Price]]-Table_ExternalData_15[[#This Row],[Price]]*Table_ExternalData_15[[#This Row],[extra popust]]</f>
        <v>81.432199999999995</v>
      </c>
      <c r="N4108" s="2">
        <f>IF(M4108&lt;I4108,M4108,I4108)</f>
        <v>81.432199999999995</v>
      </c>
      <c r="O4108" s="12" t="str">
        <f>IF(N4108&lt;I4108,$U$1," ")</f>
        <v xml:space="preserve"> </v>
      </c>
      <c r="P4108" s="12" t="str">
        <f>IFERROR((O4108+30)," ")</f>
        <v xml:space="preserve"> </v>
      </c>
      <c r="Q4108" s="2">
        <f ca="1">IF(O4108=$U$1,N4108,"0")*1.22</f>
        <v>0</v>
      </c>
    </row>
    <row r="4109" spans="1:17" x14ac:dyDescent="0.25">
      <c r="A4109" t="s">
        <v>5585</v>
      </c>
      <c r="B4109" t="s">
        <v>5584</v>
      </c>
      <c r="C4109">
        <v>13738</v>
      </c>
      <c r="D4109">
        <v>54.9</v>
      </c>
      <c r="E4109">
        <f>IFERROR(VLOOKUP(Table_ExternalData_15[[#This Row],[Id]],Rabati!B:C,2,0),0)</f>
        <v>20</v>
      </c>
      <c r="F4109">
        <v>7</v>
      </c>
      <c r="G4109" t="str">
        <f>VLOOKUP(Table_ExternalData_15[[#This Row],[Id]],'Blagovna izdelek'!A:C,3,0)</f>
        <v>Digitus</v>
      </c>
      <c r="H4109">
        <f>Table_ExternalData_15[[#This Row],[Rabat]]*0.2</f>
        <v>4</v>
      </c>
      <c r="I4109" s="2">
        <f>Table_ExternalData_15[[#This Row],[Price]]-(Table_ExternalData_15[[#This Row],[Price]]*Table_ExternalData_15[[#This Row],[BB rabat]])/100</f>
        <v>52.704000000000001</v>
      </c>
      <c r="J4109" s="2">
        <f>Table_ExternalData_15[[#This Row],[BB cena]]*Table_ExternalData_15[[#Headers],[1,22]]</f>
        <v>64.298879999999997</v>
      </c>
      <c r="K4109" s="2">
        <f>Table_ExternalData_15[[#This Row],[Price]]*Table_ExternalData_15[[#Headers],[1,22]]</f>
        <v>66.977999999999994</v>
      </c>
      <c r="L4109" s="7">
        <f>IF(G4109="White Shark",E4109*0.5,IF(G4109="Sbox",E4109*0.5,IF(G4109="Tenda",E4109*0.5,E4109*0.2)))/100</f>
        <v>0.04</v>
      </c>
      <c r="M4109" s="2">
        <f>Table_ExternalData_15[[#This Row],[Price]]-Table_ExternalData_15[[#This Row],[Price]]*Table_ExternalData_15[[#This Row],[extra popust]]</f>
        <v>52.704000000000001</v>
      </c>
      <c r="N4109" s="2">
        <f>IF(M4109&lt;I4109,M4109,I4109)</f>
        <v>52.704000000000001</v>
      </c>
      <c r="O4109" s="12" t="str">
        <f>IF(N4109&lt;I4109,$U$1," ")</f>
        <v xml:space="preserve"> </v>
      </c>
      <c r="P4109" s="12" t="str">
        <f>IFERROR((O4109+30)," ")</f>
        <v xml:space="preserve"> </v>
      </c>
      <c r="Q4109" s="2">
        <f ca="1">IF(O4109=$U$1,N4109,"0")*1.22</f>
        <v>0</v>
      </c>
    </row>
    <row r="4110" spans="1:17" x14ac:dyDescent="0.25">
      <c r="A4110" t="s">
        <v>5587</v>
      </c>
      <c r="B4110" t="s">
        <v>5586</v>
      </c>
      <c r="C4110">
        <v>13739</v>
      </c>
      <c r="D4110">
        <v>69.95</v>
      </c>
      <c r="E4110">
        <f>IFERROR(VLOOKUP(Table_ExternalData_15[[#This Row],[Id]],Rabati!B:C,2,0),0)</f>
        <v>20</v>
      </c>
      <c r="F4110">
        <v>0</v>
      </c>
      <c r="G4110" t="str">
        <f>VLOOKUP(Table_ExternalData_15[[#This Row],[Id]],'Blagovna izdelek'!A:C,3,0)</f>
        <v>Digitus</v>
      </c>
      <c r="H4110">
        <f>Table_ExternalData_15[[#This Row],[Rabat]]*0.2</f>
        <v>4</v>
      </c>
      <c r="I4110" s="2">
        <f>Table_ExternalData_15[[#This Row],[Price]]-(Table_ExternalData_15[[#This Row],[Price]]*Table_ExternalData_15[[#This Row],[BB rabat]])/100</f>
        <v>67.152000000000001</v>
      </c>
      <c r="J4110" s="2">
        <f>Table_ExternalData_15[[#This Row],[BB cena]]*Table_ExternalData_15[[#Headers],[1,22]]</f>
        <v>81.925439999999995</v>
      </c>
      <c r="K4110" s="2">
        <f>Table_ExternalData_15[[#This Row],[Price]]*Table_ExternalData_15[[#Headers],[1,22]]</f>
        <v>85.338999999999999</v>
      </c>
      <c r="L4110" s="7">
        <f>IF(G4110="White Shark",E4110*0.5,IF(G4110="Sbox",E4110*0.5,IF(G4110="Tenda",E4110*0.5,E4110*0.2)))/100</f>
        <v>0.04</v>
      </c>
      <c r="M4110" s="2">
        <f>Table_ExternalData_15[[#This Row],[Price]]-Table_ExternalData_15[[#This Row],[Price]]*Table_ExternalData_15[[#This Row],[extra popust]]</f>
        <v>67.152000000000001</v>
      </c>
      <c r="N4110" s="2">
        <f>IF(M4110&lt;I4110,M4110,I4110)</f>
        <v>67.152000000000001</v>
      </c>
      <c r="O4110" s="12" t="str">
        <f>IF(N4110&lt;I4110,$U$1," ")</f>
        <v xml:space="preserve"> </v>
      </c>
      <c r="P4110" s="12" t="str">
        <f>IFERROR((O4110+30)," ")</f>
        <v xml:space="preserve"> </v>
      </c>
      <c r="Q4110" s="2">
        <f ca="1">IF(O4110=$U$1,N4110,"0")*1.22</f>
        <v>0</v>
      </c>
    </row>
    <row r="4111" spans="1:17" x14ac:dyDescent="0.25">
      <c r="A4111" t="s">
        <v>5658</v>
      </c>
      <c r="B4111" t="s">
        <v>5657</v>
      </c>
      <c r="C4111">
        <v>13795</v>
      </c>
      <c r="D4111">
        <v>22.45</v>
      </c>
      <c r="E4111">
        <f>IFERROR(VLOOKUP(Table_ExternalData_15[[#This Row],[Id]],Rabati!B:C,2,0),0)</f>
        <v>0</v>
      </c>
      <c r="F4111">
        <v>0</v>
      </c>
      <c r="G4111" t="str">
        <f>VLOOKUP(Table_ExternalData_15[[#This Row],[Id]],'Blagovna izdelek'!A:C,3,0)</f>
        <v>Digitus</v>
      </c>
      <c r="H4111">
        <f>Table_ExternalData_15[[#This Row],[Rabat]]*0.2</f>
        <v>0</v>
      </c>
      <c r="I4111" s="2">
        <f>Table_ExternalData_15[[#This Row],[Price]]-(Table_ExternalData_15[[#This Row],[Price]]*Table_ExternalData_15[[#This Row],[BB rabat]])/100</f>
        <v>22.45</v>
      </c>
      <c r="J4111" s="2">
        <f>Table_ExternalData_15[[#This Row],[BB cena]]*Table_ExternalData_15[[#Headers],[1,22]]</f>
        <v>27.388999999999999</v>
      </c>
      <c r="K4111" s="2">
        <f>Table_ExternalData_15[[#This Row],[Price]]*Table_ExternalData_15[[#Headers],[1,22]]</f>
        <v>27.388999999999999</v>
      </c>
      <c r="L4111" s="7">
        <f>IF(G4111="White Shark",E4111*0.5,IF(G4111="Sbox",E4111*0.5,IF(G4111="Tenda",E4111*0.5,E4111*0.2)))/100</f>
        <v>0</v>
      </c>
      <c r="M4111" s="2">
        <f>Table_ExternalData_15[[#This Row],[Price]]-Table_ExternalData_15[[#This Row],[Price]]*Table_ExternalData_15[[#This Row],[extra popust]]</f>
        <v>22.45</v>
      </c>
      <c r="N4111" s="2">
        <f>IF(M4111&lt;I4111,M4111,I4111)</f>
        <v>22.45</v>
      </c>
      <c r="O4111" s="12" t="str">
        <f>IF(N4111&lt;I4111,$U$1," ")</f>
        <v xml:space="preserve"> </v>
      </c>
      <c r="P4111" s="12" t="str">
        <f>IFERROR((O4111+30)," ")</f>
        <v xml:space="preserve"> </v>
      </c>
      <c r="Q4111" s="2">
        <f ca="1">IF(O4111=$U$1,N4111,"0")*1.22</f>
        <v>0</v>
      </c>
    </row>
    <row r="4112" spans="1:17" x14ac:dyDescent="0.25">
      <c r="A4112" t="s">
        <v>5689</v>
      </c>
      <c r="B4112" t="s">
        <v>5688</v>
      </c>
      <c r="C4112">
        <v>13833</v>
      </c>
      <c r="D4112">
        <v>834.89</v>
      </c>
      <c r="E4112">
        <f>IFERROR(VLOOKUP(Table_ExternalData_15[[#This Row],[Id]],Rabati!B:C,2,0),0)</f>
        <v>10</v>
      </c>
      <c r="F4112">
        <v>0</v>
      </c>
      <c r="G4112" t="str">
        <f>VLOOKUP(Table_ExternalData_15[[#This Row],[Id]],'Blagovna izdelek'!A:C,3,0)</f>
        <v>Digitus</v>
      </c>
      <c r="H4112">
        <f>Table_ExternalData_15[[#This Row],[Rabat]]*0.2</f>
        <v>2</v>
      </c>
      <c r="I4112" s="2">
        <f>Table_ExternalData_15[[#This Row],[Price]]-(Table_ExternalData_15[[#This Row],[Price]]*Table_ExternalData_15[[#This Row],[BB rabat]])/100</f>
        <v>818.19219999999996</v>
      </c>
      <c r="J4112" s="2">
        <f>Table_ExternalData_15[[#This Row],[BB cena]]*Table_ExternalData_15[[#Headers],[1,22]]</f>
        <v>998.19448399999987</v>
      </c>
      <c r="K4112" s="2">
        <f>Table_ExternalData_15[[#This Row],[Price]]*Table_ExternalData_15[[#Headers],[1,22]]</f>
        <v>1018.5658</v>
      </c>
      <c r="L4112" s="7">
        <f>IF(G4112="White Shark",E4112*0.5,IF(G4112="Sbox",E4112*0.5,IF(G4112="Tenda",E4112*0.5,E4112*0.2)))/100</f>
        <v>0.02</v>
      </c>
      <c r="M4112" s="2">
        <f>Table_ExternalData_15[[#This Row],[Price]]-Table_ExternalData_15[[#This Row],[Price]]*Table_ExternalData_15[[#This Row],[extra popust]]</f>
        <v>818.19219999999996</v>
      </c>
      <c r="N4112" s="2">
        <f>IF(M4112&lt;I4112,M4112,I4112)</f>
        <v>818.19219999999996</v>
      </c>
      <c r="O4112" s="12" t="str">
        <f>IF(N4112&lt;I4112,$U$1," ")</f>
        <v xml:space="preserve"> </v>
      </c>
      <c r="P4112" s="12" t="str">
        <f>IFERROR((O4112+30)," ")</f>
        <v xml:space="preserve"> </v>
      </c>
      <c r="Q4112" s="2">
        <f ca="1">IF(O4112=$U$1,N4112,"0")*1.22</f>
        <v>0</v>
      </c>
    </row>
    <row r="4113" spans="1:17" x14ac:dyDescent="0.25">
      <c r="A4113" t="s">
        <v>5696</v>
      </c>
      <c r="B4113" t="s">
        <v>5695</v>
      </c>
      <c r="C4113">
        <v>13839</v>
      </c>
      <c r="D4113">
        <v>4.8600000000000003</v>
      </c>
      <c r="E4113">
        <f>IFERROR(VLOOKUP(Table_ExternalData_15[[#This Row],[Id]],Rabati!B:C,2,0),0)</f>
        <v>30</v>
      </c>
      <c r="F4113">
        <v>0</v>
      </c>
      <c r="G4113" t="str">
        <f>VLOOKUP(Table_ExternalData_15[[#This Row],[Id]],'Blagovna izdelek'!A:C,3,0)</f>
        <v>Digitus</v>
      </c>
      <c r="H4113">
        <f>Table_ExternalData_15[[#This Row],[Rabat]]*0.2</f>
        <v>6</v>
      </c>
      <c r="I4113" s="2">
        <f>Table_ExternalData_15[[#This Row],[Price]]-(Table_ExternalData_15[[#This Row],[Price]]*Table_ExternalData_15[[#This Row],[BB rabat]])/100</f>
        <v>4.5684000000000005</v>
      </c>
      <c r="J4113" s="2">
        <f>Table_ExternalData_15[[#This Row],[BB cena]]*Table_ExternalData_15[[#Headers],[1,22]]</f>
        <v>5.5734480000000008</v>
      </c>
      <c r="K4113" s="2">
        <f>Table_ExternalData_15[[#This Row],[Price]]*Table_ExternalData_15[[#Headers],[1,22]]</f>
        <v>5.9292000000000007</v>
      </c>
      <c r="L4113" s="7">
        <f>IF(G4113="White Shark",E4113*0.5,IF(G4113="Sbox",E4113*0.5,IF(G4113="Tenda",E4113*0.5,E4113*0.2)))/100</f>
        <v>0.06</v>
      </c>
      <c r="M4113" s="2">
        <f>Table_ExternalData_15[[#This Row],[Price]]-Table_ExternalData_15[[#This Row],[Price]]*Table_ExternalData_15[[#This Row],[extra popust]]</f>
        <v>4.5684000000000005</v>
      </c>
      <c r="N4113" s="2">
        <f>IF(M4113&lt;I4113,M4113,I4113)</f>
        <v>4.5684000000000005</v>
      </c>
      <c r="O4113" s="12" t="str">
        <f>IF(N4113&lt;I4113,$U$1," ")</f>
        <v xml:space="preserve"> </v>
      </c>
      <c r="P4113" s="12" t="str">
        <f>IFERROR((O4113+30)," ")</f>
        <v xml:space="preserve"> </v>
      </c>
      <c r="Q4113" s="2">
        <f ca="1">IF(O4113=$U$1,N4113,"0")*1.22</f>
        <v>0</v>
      </c>
    </row>
    <row r="4114" spans="1:17" x14ac:dyDescent="0.25">
      <c r="A4114" t="s">
        <v>5701</v>
      </c>
      <c r="B4114" t="s">
        <v>5700</v>
      </c>
      <c r="C4114">
        <v>13844</v>
      </c>
      <c r="D4114">
        <v>8.1300000000000008</v>
      </c>
      <c r="E4114">
        <f>IFERROR(VLOOKUP(Table_ExternalData_15[[#This Row],[Id]],Rabati!B:C,2,0),0)</f>
        <v>30</v>
      </c>
      <c r="F4114">
        <v>0</v>
      </c>
      <c r="G4114" t="str">
        <f>VLOOKUP(Table_ExternalData_15[[#This Row],[Id]],'Blagovna izdelek'!A:C,3,0)</f>
        <v>Digitus</v>
      </c>
      <c r="H4114">
        <f>Table_ExternalData_15[[#This Row],[Rabat]]*0.2</f>
        <v>6</v>
      </c>
      <c r="I4114" s="2">
        <f>Table_ExternalData_15[[#This Row],[Price]]-(Table_ExternalData_15[[#This Row],[Price]]*Table_ExternalData_15[[#This Row],[BB rabat]])/100</f>
        <v>7.6422000000000008</v>
      </c>
      <c r="J4114" s="2">
        <f>Table_ExternalData_15[[#This Row],[BB cena]]*Table_ExternalData_15[[#Headers],[1,22]]</f>
        <v>9.3234840000000005</v>
      </c>
      <c r="K4114" s="2">
        <f>Table_ExternalData_15[[#This Row],[Price]]*Table_ExternalData_15[[#Headers],[1,22]]</f>
        <v>9.9186000000000014</v>
      </c>
      <c r="L4114" s="7">
        <f>IF(G4114="White Shark",E4114*0.5,IF(G4114="Sbox",E4114*0.5,IF(G4114="Tenda",E4114*0.5,E4114*0.2)))/100</f>
        <v>0.06</v>
      </c>
      <c r="M4114" s="2">
        <f>Table_ExternalData_15[[#This Row],[Price]]-Table_ExternalData_15[[#This Row],[Price]]*Table_ExternalData_15[[#This Row],[extra popust]]</f>
        <v>7.6422000000000008</v>
      </c>
      <c r="N4114" s="2">
        <f>IF(M4114&lt;I4114,M4114,I4114)</f>
        <v>7.6422000000000008</v>
      </c>
      <c r="O4114" s="12" t="str">
        <f>IF(N4114&lt;I4114,$U$1," ")</f>
        <v xml:space="preserve"> </v>
      </c>
      <c r="P4114" s="12" t="str">
        <f>IFERROR((O4114+30)," ")</f>
        <v xml:space="preserve"> </v>
      </c>
      <c r="Q4114" s="2">
        <f ca="1">IF(O4114=$U$1,N4114,"0")*1.22</f>
        <v>0</v>
      </c>
    </row>
    <row r="4115" spans="1:17" x14ac:dyDescent="0.25">
      <c r="A4115" t="s">
        <v>5733</v>
      </c>
      <c r="B4115" t="s">
        <v>5732</v>
      </c>
      <c r="C4115">
        <v>13864</v>
      </c>
      <c r="D4115">
        <v>45.6</v>
      </c>
      <c r="E4115">
        <f>IFERROR(VLOOKUP(Table_ExternalData_15[[#This Row],[Id]],Rabati!B:C,2,0),0)</f>
        <v>20</v>
      </c>
      <c r="F4115">
        <v>23</v>
      </c>
      <c r="G4115" t="str">
        <f>VLOOKUP(Table_ExternalData_15[[#This Row],[Id]],'Blagovna izdelek'!A:C,3,0)</f>
        <v>Digitus</v>
      </c>
      <c r="H4115">
        <f>Table_ExternalData_15[[#This Row],[Rabat]]*0.2</f>
        <v>4</v>
      </c>
      <c r="I4115" s="2">
        <f>Table_ExternalData_15[[#This Row],[Price]]-(Table_ExternalData_15[[#This Row],[Price]]*Table_ExternalData_15[[#This Row],[BB rabat]])/100</f>
        <v>43.776000000000003</v>
      </c>
      <c r="J4115" s="2">
        <f>Table_ExternalData_15[[#This Row],[BB cena]]*Table_ExternalData_15[[#Headers],[1,22]]</f>
        <v>53.40672</v>
      </c>
      <c r="K4115" s="2">
        <f>Table_ExternalData_15[[#This Row],[Price]]*Table_ExternalData_15[[#Headers],[1,22]]</f>
        <v>55.631999999999998</v>
      </c>
      <c r="L4115" s="7">
        <f>IF(G4115="White Shark",E4115*0.5,IF(G4115="Sbox",E4115*0.5,IF(G4115="Tenda",E4115*0.5,E4115*0.2)))/100</f>
        <v>0.04</v>
      </c>
      <c r="M4115" s="2">
        <f>Table_ExternalData_15[[#This Row],[Price]]-Table_ExternalData_15[[#This Row],[Price]]*Table_ExternalData_15[[#This Row],[extra popust]]</f>
        <v>43.776000000000003</v>
      </c>
      <c r="N4115" s="2">
        <f>IF(M4115&lt;I4115,M4115,I4115)</f>
        <v>43.776000000000003</v>
      </c>
      <c r="O4115" s="12" t="str">
        <f>IF(N4115&lt;I4115,$U$1," ")</f>
        <v xml:space="preserve"> </v>
      </c>
      <c r="P4115" s="12" t="str">
        <f>IFERROR((O4115+30)," ")</f>
        <v xml:space="preserve"> </v>
      </c>
      <c r="Q4115" s="2">
        <f ca="1">IF(O4115=$U$1,N4115,"0")*1.22</f>
        <v>0</v>
      </c>
    </row>
    <row r="4116" spans="1:17" x14ac:dyDescent="0.25">
      <c r="A4116" t="s">
        <v>5735</v>
      </c>
      <c r="B4116" t="s">
        <v>5734</v>
      </c>
      <c r="C4116">
        <v>13865</v>
      </c>
      <c r="D4116">
        <v>54.6</v>
      </c>
      <c r="E4116">
        <f>IFERROR(VLOOKUP(Table_ExternalData_15[[#This Row],[Id]],Rabati!B:C,2,0),0)</f>
        <v>20</v>
      </c>
      <c r="F4116">
        <v>8</v>
      </c>
      <c r="G4116" t="str">
        <f>VLOOKUP(Table_ExternalData_15[[#This Row],[Id]],'Blagovna izdelek'!A:C,3,0)</f>
        <v>Digitus</v>
      </c>
      <c r="H4116">
        <f>Table_ExternalData_15[[#This Row],[Rabat]]*0.2</f>
        <v>4</v>
      </c>
      <c r="I4116" s="2">
        <f>Table_ExternalData_15[[#This Row],[Price]]-(Table_ExternalData_15[[#This Row],[Price]]*Table_ExternalData_15[[#This Row],[BB rabat]])/100</f>
        <v>52.416000000000004</v>
      </c>
      <c r="J4116" s="2">
        <f>Table_ExternalData_15[[#This Row],[BB cena]]*Table_ExternalData_15[[#Headers],[1,22]]</f>
        <v>63.947520000000004</v>
      </c>
      <c r="K4116" s="2">
        <f>Table_ExternalData_15[[#This Row],[Price]]*Table_ExternalData_15[[#Headers],[1,22]]</f>
        <v>66.611999999999995</v>
      </c>
      <c r="L4116" s="7">
        <f>IF(G4116="White Shark",E4116*0.5,IF(G4116="Sbox",E4116*0.5,IF(G4116="Tenda",E4116*0.5,E4116*0.2)))/100</f>
        <v>0.04</v>
      </c>
      <c r="M4116" s="2">
        <f>Table_ExternalData_15[[#This Row],[Price]]-Table_ExternalData_15[[#This Row],[Price]]*Table_ExternalData_15[[#This Row],[extra popust]]</f>
        <v>52.416000000000004</v>
      </c>
      <c r="N4116" s="2">
        <f>IF(M4116&lt;I4116,M4116,I4116)</f>
        <v>52.416000000000004</v>
      </c>
      <c r="O4116" s="12" t="str">
        <f>IF(N4116&lt;I4116,$U$1," ")</f>
        <v xml:space="preserve"> </v>
      </c>
      <c r="P4116" s="12" t="str">
        <f>IFERROR((O4116+30)," ")</f>
        <v xml:space="preserve"> </v>
      </c>
      <c r="Q4116" s="2">
        <f ca="1">IF(O4116=$U$1,N4116,"0")*1.22</f>
        <v>0</v>
      </c>
    </row>
    <row r="4117" spans="1:17" x14ac:dyDescent="0.25">
      <c r="A4117" t="s">
        <v>5737</v>
      </c>
      <c r="B4117" t="s">
        <v>5736</v>
      </c>
      <c r="C4117">
        <v>13866</v>
      </c>
      <c r="D4117">
        <v>68.290000000000006</v>
      </c>
      <c r="E4117">
        <f>IFERROR(VLOOKUP(Table_ExternalData_15[[#This Row],[Id]],Rabati!B:C,2,0),0)</f>
        <v>20</v>
      </c>
      <c r="F4117">
        <v>7</v>
      </c>
      <c r="G4117" t="str">
        <f>VLOOKUP(Table_ExternalData_15[[#This Row],[Id]],'Blagovna izdelek'!A:C,3,0)</f>
        <v>Digitus</v>
      </c>
      <c r="H4117">
        <f>Table_ExternalData_15[[#This Row],[Rabat]]*0.2</f>
        <v>4</v>
      </c>
      <c r="I4117" s="2">
        <f>Table_ExternalData_15[[#This Row],[Price]]-(Table_ExternalData_15[[#This Row],[Price]]*Table_ExternalData_15[[#This Row],[BB rabat]])/100</f>
        <v>65.558400000000006</v>
      </c>
      <c r="J4117" s="2">
        <f>Table_ExternalData_15[[#This Row],[BB cena]]*Table_ExternalData_15[[#Headers],[1,22]]</f>
        <v>79.981248000000008</v>
      </c>
      <c r="K4117" s="2">
        <f>Table_ExternalData_15[[#This Row],[Price]]*Table_ExternalData_15[[#Headers],[1,22]]</f>
        <v>83.313800000000001</v>
      </c>
      <c r="L4117" s="7">
        <f>IF(G4117="White Shark",E4117*0.5,IF(G4117="Sbox",E4117*0.5,IF(G4117="Tenda",E4117*0.5,E4117*0.2)))/100</f>
        <v>0.04</v>
      </c>
      <c r="M4117" s="2">
        <f>Table_ExternalData_15[[#This Row],[Price]]-Table_ExternalData_15[[#This Row],[Price]]*Table_ExternalData_15[[#This Row],[extra popust]]</f>
        <v>65.558400000000006</v>
      </c>
      <c r="N4117" s="2">
        <f>IF(M4117&lt;I4117,M4117,I4117)</f>
        <v>65.558400000000006</v>
      </c>
      <c r="O4117" s="12" t="str">
        <f>IF(N4117&lt;I4117,$U$1," ")</f>
        <v xml:space="preserve"> </v>
      </c>
      <c r="P4117" s="12" t="str">
        <f>IFERROR((O4117+30)," ")</f>
        <v xml:space="preserve"> </v>
      </c>
      <c r="Q4117" s="2">
        <f ca="1">IF(O4117=$U$1,N4117,"0")*1.22</f>
        <v>0</v>
      </c>
    </row>
    <row r="4118" spans="1:17" x14ac:dyDescent="0.25">
      <c r="A4118" t="s">
        <v>5761</v>
      </c>
      <c r="B4118" t="s">
        <v>5760</v>
      </c>
      <c r="C4118">
        <v>13881</v>
      </c>
      <c r="D4118">
        <v>15.53</v>
      </c>
      <c r="E4118">
        <f>IFERROR(VLOOKUP(Table_ExternalData_15[[#This Row],[Id]],Rabati!B:C,2,0),0)</f>
        <v>25</v>
      </c>
      <c r="F4118">
        <v>0</v>
      </c>
      <c r="G4118" t="str">
        <f>VLOOKUP(Table_ExternalData_15[[#This Row],[Id]],'Blagovna izdelek'!A:C,3,0)</f>
        <v>Digitus</v>
      </c>
      <c r="H4118">
        <f>Table_ExternalData_15[[#This Row],[Rabat]]*0.2</f>
        <v>5</v>
      </c>
      <c r="I4118" s="2">
        <f>Table_ExternalData_15[[#This Row],[Price]]-(Table_ExternalData_15[[#This Row],[Price]]*Table_ExternalData_15[[#This Row],[BB rabat]])/100</f>
        <v>14.753499999999999</v>
      </c>
      <c r="J4118" s="2">
        <f>Table_ExternalData_15[[#This Row],[BB cena]]*Table_ExternalData_15[[#Headers],[1,22]]</f>
        <v>17.999269999999999</v>
      </c>
      <c r="K4118" s="2">
        <f>Table_ExternalData_15[[#This Row],[Price]]*Table_ExternalData_15[[#Headers],[1,22]]</f>
        <v>18.9466</v>
      </c>
      <c r="L4118" s="7">
        <f>IF(G4118="White Shark",E4118*0.5,IF(G4118="Sbox",E4118*0.5,IF(G4118="Tenda",E4118*0.5,E4118*0.2)))/100</f>
        <v>0.05</v>
      </c>
      <c r="M4118" s="2">
        <f>Table_ExternalData_15[[#This Row],[Price]]-Table_ExternalData_15[[#This Row],[Price]]*Table_ExternalData_15[[#This Row],[extra popust]]</f>
        <v>14.753499999999999</v>
      </c>
      <c r="N4118" s="2">
        <f>IF(M4118&lt;I4118,M4118,I4118)</f>
        <v>14.753499999999999</v>
      </c>
      <c r="O4118" s="12" t="str">
        <f>IF(N4118&lt;I4118,$U$1," ")</f>
        <v xml:space="preserve"> </v>
      </c>
      <c r="P4118" s="12" t="str">
        <f>IFERROR((O4118+30)," ")</f>
        <v xml:space="preserve"> </v>
      </c>
      <c r="Q4118" s="2">
        <f ca="1">IF(O4118=$U$1,N4118,"0")*1.22</f>
        <v>0</v>
      </c>
    </row>
    <row r="4119" spans="1:17" x14ac:dyDescent="0.25">
      <c r="A4119" t="s">
        <v>5763</v>
      </c>
      <c r="B4119" t="s">
        <v>5762</v>
      </c>
      <c r="C4119">
        <v>13883</v>
      </c>
      <c r="D4119">
        <v>13.68</v>
      </c>
      <c r="E4119">
        <f>IFERROR(VLOOKUP(Table_ExternalData_15[[#This Row],[Id]],Rabati!B:C,2,0),0)</f>
        <v>20</v>
      </c>
      <c r="F4119">
        <v>26</v>
      </c>
      <c r="G4119" t="str">
        <f>VLOOKUP(Table_ExternalData_15[[#This Row],[Id]],'Blagovna izdelek'!A:C,3,0)</f>
        <v>Digitus</v>
      </c>
      <c r="H4119">
        <f>Table_ExternalData_15[[#This Row],[Rabat]]*0.2</f>
        <v>4</v>
      </c>
      <c r="I4119" s="2">
        <f>Table_ExternalData_15[[#This Row],[Price]]-(Table_ExternalData_15[[#This Row],[Price]]*Table_ExternalData_15[[#This Row],[BB rabat]])/100</f>
        <v>13.1328</v>
      </c>
      <c r="J4119" s="2">
        <f>Table_ExternalData_15[[#This Row],[BB cena]]*Table_ExternalData_15[[#Headers],[1,22]]</f>
        <v>16.022016000000001</v>
      </c>
      <c r="K4119" s="2">
        <f>Table_ExternalData_15[[#This Row],[Price]]*Table_ExternalData_15[[#Headers],[1,22]]</f>
        <v>16.689599999999999</v>
      </c>
      <c r="L4119" s="7">
        <f>IF(G4119="White Shark",E4119*0.5,IF(G4119="Sbox",E4119*0.5,IF(G4119="Tenda",E4119*0.5,E4119*0.2)))/100</f>
        <v>0.04</v>
      </c>
      <c r="M4119" s="2">
        <f>Table_ExternalData_15[[#This Row],[Price]]-Table_ExternalData_15[[#This Row],[Price]]*Table_ExternalData_15[[#This Row],[extra popust]]</f>
        <v>13.1328</v>
      </c>
      <c r="N4119" s="2">
        <f>IF(M4119&lt;I4119,M4119,I4119)</f>
        <v>13.1328</v>
      </c>
      <c r="O4119" s="12" t="str">
        <f>IF(N4119&lt;I4119,$U$1," ")</f>
        <v xml:space="preserve"> </v>
      </c>
      <c r="P4119" s="12" t="str">
        <f>IFERROR((O4119+30)," ")</f>
        <v xml:space="preserve"> </v>
      </c>
      <c r="Q4119" s="2">
        <f ca="1">IF(O4119=$U$1,N4119,"0")*1.22</f>
        <v>0</v>
      </c>
    </row>
    <row r="4120" spans="1:17" x14ac:dyDescent="0.25">
      <c r="A4120" t="s">
        <v>5765</v>
      </c>
      <c r="B4120" t="s">
        <v>5764</v>
      </c>
      <c r="C4120">
        <v>13889</v>
      </c>
      <c r="D4120">
        <v>57.25</v>
      </c>
      <c r="E4120">
        <f>IFERROR(VLOOKUP(Table_ExternalData_15[[#This Row],[Id]],Rabati!B:C,2,0),0)</f>
        <v>20</v>
      </c>
      <c r="F4120">
        <v>0</v>
      </c>
      <c r="G4120" t="str">
        <f>VLOOKUP(Table_ExternalData_15[[#This Row],[Id]],'Blagovna izdelek'!A:C,3,0)</f>
        <v>Digitus</v>
      </c>
      <c r="H4120">
        <f>Table_ExternalData_15[[#This Row],[Rabat]]*0.2</f>
        <v>4</v>
      </c>
      <c r="I4120" s="2">
        <f>Table_ExternalData_15[[#This Row],[Price]]-(Table_ExternalData_15[[#This Row],[Price]]*Table_ExternalData_15[[#This Row],[BB rabat]])/100</f>
        <v>54.96</v>
      </c>
      <c r="J4120" s="2">
        <f>Table_ExternalData_15[[#This Row],[BB cena]]*Table_ExternalData_15[[#Headers],[1,22]]</f>
        <v>67.051199999999994</v>
      </c>
      <c r="K4120" s="2">
        <f>Table_ExternalData_15[[#This Row],[Price]]*Table_ExternalData_15[[#Headers],[1,22]]</f>
        <v>69.844999999999999</v>
      </c>
      <c r="L4120" s="7">
        <f>IF(G4120="White Shark",E4120*0.5,IF(G4120="Sbox",E4120*0.5,IF(G4120="Tenda",E4120*0.5,E4120*0.2)))/100</f>
        <v>0.04</v>
      </c>
      <c r="M4120" s="2">
        <f>Table_ExternalData_15[[#This Row],[Price]]-Table_ExternalData_15[[#This Row],[Price]]*Table_ExternalData_15[[#This Row],[extra popust]]</f>
        <v>54.96</v>
      </c>
      <c r="N4120" s="2">
        <f>IF(M4120&lt;I4120,M4120,I4120)</f>
        <v>54.96</v>
      </c>
      <c r="O4120" s="12" t="str">
        <f>IF(N4120&lt;I4120,$U$1," ")</f>
        <v xml:space="preserve"> </v>
      </c>
      <c r="P4120" s="12" t="str">
        <f>IFERROR((O4120+30)," ")</f>
        <v xml:space="preserve"> </v>
      </c>
      <c r="Q4120" s="2">
        <f ca="1">IF(O4120=$U$1,N4120,"0")*1.22</f>
        <v>0</v>
      </c>
    </row>
    <row r="4121" spans="1:17" x14ac:dyDescent="0.25">
      <c r="A4121" t="s">
        <v>5773</v>
      </c>
      <c r="B4121" t="s">
        <v>5772</v>
      </c>
      <c r="C4121">
        <v>13893</v>
      </c>
      <c r="D4121">
        <v>34.69</v>
      </c>
      <c r="E4121">
        <f>IFERROR(VLOOKUP(Table_ExternalData_15[[#This Row],[Id]],Rabati!B:C,2,0),0)</f>
        <v>25</v>
      </c>
      <c r="F4121">
        <v>11</v>
      </c>
      <c r="G4121" t="str">
        <f>VLOOKUP(Table_ExternalData_15[[#This Row],[Id]],'Blagovna izdelek'!A:C,3,0)</f>
        <v>Digitus</v>
      </c>
      <c r="H4121">
        <f>Table_ExternalData_15[[#This Row],[Rabat]]*0.2</f>
        <v>5</v>
      </c>
      <c r="I4121" s="2">
        <f>Table_ExternalData_15[[#This Row],[Price]]-(Table_ExternalData_15[[#This Row],[Price]]*Table_ExternalData_15[[#This Row],[BB rabat]])/100</f>
        <v>32.955500000000001</v>
      </c>
      <c r="J4121" s="2">
        <f>Table_ExternalData_15[[#This Row],[BB cena]]*Table_ExternalData_15[[#Headers],[1,22]]</f>
        <v>40.205710000000003</v>
      </c>
      <c r="K4121" s="2">
        <f>Table_ExternalData_15[[#This Row],[Price]]*Table_ExternalData_15[[#Headers],[1,22]]</f>
        <v>42.321799999999996</v>
      </c>
      <c r="L4121" s="7">
        <f>IF(G4121="White Shark",E4121*0.5,IF(G4121="Sbox",E4121*0.5,IF(G4121="Tenda",E4121*0.5,E4121*0.2)))/100</f>
        <v>0.05</v>
      </c>
      <c r="M4121" s="2">
        <f>Table_ExternalData_15[[#This Row],[Price]]-Table_ExternalData_15[[#This Row],[Price]]*Table_ExternalData_15[[#This Row],[extra popust]]</f>
        <v>32.955500000000001</v>
      </c>
      <c r="N4121" s="2">
        <f>IF(M4121&lt;I4121,M4121,I4121)</f>
        <v>32.955500000000001</v>
      </c>
      <c r="O4121" s="12" t="str">
        <f>IF(N4121&lt;I4121,$U$1," ")</f>
        <v xml:space="preserve"> </v>
      </c>
      <c r="P4121" s="12" t="str">
        <f>IFERROR((O4121+30)," ")</f>
        <v xml:space="preserve"> </v>
      </c>
      <c r="Q4121" s="2">
        <f ca="1">IF(O4121=$U$1,N4121,"0")*1.22</f>
        <v>0</v>
      </c>
    </row>
    <row r="4122" spans="1:17" x14ac:dyDescent="0.25">
      <c r="A4122" t="s">
        <v>5775</v>
      </c>
      <c r="B4122" t="s">
        <v>5774</v>
      </c>
      <c r="C4122">
        <v>13894</v>
      </c>
      <c r="D4122">
        <v>26.25</v>
      </c>
      <c r="E4122">
        <f>IFERROR(VLOOKUP(Table_ExternalData_15[[#This Row],[Id]],Rabati!B:C,2,0),0)</f>
        <v>25</v>
      </c>
      <c r="F4122">
        <v>4</v>
      </c>
      <c r="G4122" t="str">
        <f>VLOOKUP(Table_ExternalData_15[[#This Row],[Id]],'Blagovna izdelek'!A:C,3,0)</f>
        <v>Digitus</v>
      </c>
      <c r="H4122">
        <f>Table_ExternalData_15[[#This Row],[Rabat]]*0.2</f>
        <v>5</v>
      </c>
      <c r="I4122" s="2">
        <f>Table_ExternalData_15[[#This Row],[Price]]-(Table_ExternalData_15[[#This Row],[Price]]*Table_ExternalData_15[[#This Row],[BB rabat]])/100</f>
        <v>24.9375</v>
      </c>
      <c r="J4122" s="2">
        <f>Table_ExternalData_15[[#This Row],[BB cena]]*Table_ExternalData_15[[#Headers],[1,22]]</f>
        <v>30.423749999999998</v>
      </c>
      <c r="K4122" s="2">
        <f>Table_ExternalData_15[[#This Row],[Price]]*Table_ExternalData_15[[#Headers],[1,22]]</f>
        <v>32.024999999999999</v>
      </c>
      <c r="L4122" s="7">
        <f>IF(G4122="White Shark",E4122*0.5,IF(G4122="Sbox",E4122*0.5,IF(G4122="Tenda",E4122*0.5,E4122*0.2)))/100</f>
        <v>0.05</v>
      </c>
      <c r="M4122" s="2">
        <f>Table_ExternalData_15[[#This Row],[Price]]-Table_ExternalData_15[[#This Row],[Price]]*Table_ExternalData_15[[#This Row],[extra popust]]</f>
        <v>24.9375</v>
      </c>
      <c r="N4122" s="2">
        <f>IF(M4122&lt;I4122,M4122,I4122)</f>
        <v>24.9375</v>
      </c>
      <c r="O4122" s="12" t="str">
        <f>IF(N4122&lt;I4122,$U$1," ")</f>
        <v xml:space="preserve"> </v>
      </c>
      <c r="P4122" s="12" t="str">
        <f>IFERROR((O4122+30)," ")</f>
        <v xml:space="preserve"> </v>
      </c>
      <c r="Q4122" s="2">
        <f ca="1">IF(O4122=$U$1,N4122,"0")*1.22</f>
        <v>0</v>
      </c>
    </row>
    <row r="4123" spans="1:17" x14ac:dyDescent="0.25">
      <c r="A4123" t="s">
        <v>5821</v>
      </c>
      <c r="B4123" t="s">
        <v>5820</v>
      </c>
      <c r="C4123">
        <v>13924</v>
      </c>
      <c r="D4123">
        <v>29.96</v>
      </c>
      <c r="E4123">
        <f>IFERROR(VLOOKUP(Table_ExternalData_15[[#This Row],[Id]],Rabati!B:C,2,0),0)</f>
        <v>20</v>
      </c>
      <c r="F4123">
        <v>9</v>
      </c>
      <c r="G4123" t="str">
        <f>VLOOKUP(Table_ExternalData_15[[#This Row],[Id]],'Blagovna izdelek'!A:C,3,0)</f>
        <v>Digitus</v>
      </c>
      <c r="H4123">
        <f>Table_ExternalData_15[[#This Row],[Rabat]]*0.2</f>
        <v>4</v>
      </c>
      <c r="I4123" s="2">
        <f>Table_ExternalData_15[[#This Row],[Price]]-(Table_ExternalData_15[[#This Row],[Price]]*Table_ExternalData_15[[#This Row],[BB rabat]])/100</f>
        <v>28.761600000000001</v>
      </c>
      <c r="J4123" s="2">
        <f>Table_ExternalData_15[[#This Row],[BB cena]]*Table_ExternalData_15[[#Headers],[1,22]]</f>
        <v>35.089151999999999</v>
      </c>
      <c r="K4123" s="2">
        <f>Table_ExternalData_15[[#This Row],[Price]]*Table_ExternalData_15[[#Headers],[1,22]]</f>
        <v>36.551200000000001</v>
      </c>
      <c r="L4123" s="7">
        <f>IF(G4123="White Shark",E4123*0.5,IF(G4123="Sbox",E4123*0.5,IF(G4123="Tenda",E4123*0.5,E4123*0.2)))/100</f>
        <v>0.04</v>
      </c>
      <c r="M4123" s="2">
        <f>Table_ExternalData_15[[#This Row],[Price]]-Table_ExternalData_15[[#This Row],[Price]]*Table_ExternalData_15[[#This Row],[extra popust]]</f>
        <v>28.761600000000001</v>
      </c>
      <c r="N4123" s="2">
        <f>IF(M4123&lt;I4123,M4123,I4123)</f>
        <v>28.761600000000001</v>
      </c>
      <c r="O4123" s="12" t="str">
        <f>IF(N4123&lt;I4123,$U$1," ")</f>
        <v xml:space="preserve"> </v>
      </c>
      <c r="P4123" s="12" t="str">
        <f>IFERROR((O4123+30)," ")</f>
        <v xml:space="preserve"> </v>
      </c>
      <c r="Q4123" s="2">
        <f ca="1">IF(O4123=$U$1,N4123,"0")*1.22</f>
        <v>0</v>
      </c>
    </row>
    <row r="4124" spans="1:17" x14ac:dyDescent="0.25">
      <c r="A4124" t="s">
        <v>5823</v>
      </c>
      <c r="B4124" t="s">
        <v>5822</v>
      </c>
      <c r="C4124">
        <v>13925</v>
      </c>
      <c r="D4124">
        <v>29.96</v>
      </c>
      <c r="E4124">
        <f>IFERROR(VLOOKUP(Table_ExternalData_15[[#This Row],[Id]],Rabati!B:C,2,0),0)</f>
        <v>20</v>
      </c>
      <c r="F4124">
        <v>14</v>
      </c>
      <c r="G4124" t="str">
        <f>VLOOKUP(Table_ExternalData_15[[#This Row],[Id]],'Blagovna izdelek'!A:C,3,0)</f>
        <v>Digitus</v>
      </c>
      <c r="H4124">
        <f>Table_ExternalData_15[[#This Row],[Rabat]]*0.2</f>
        <v>4</v>
      </c>
      <c r="I4124" s="2">
        <f>Table_ExternalData_15[[#This Row],[Price]]-(Table_ExternalData_15[[#This Row],[Price]]*Table_ExternalData_15[[#This Row],[BB rabat]])/100</f>
        <v>28.761600000000001</v>
      </c>
      <c r="J4124" s="2">
        <f>Table_ExternalData_15[[#This Row],[BB cena]]*Table_ExternalData_15[[#Headers],[1,22]]</f>
        <v>35.089151999999999</v>
      </c>
      <c r="K4124" s="2">
        <f>Table_ExternalData_15[[#This Row],[Price]]*Table_ExternalData_15[[#Headers],[1,22]]</f>
        <v>36.551200000000001</v>
      </c>
      <c r="L4124" s="7">
        <f>IF(G4124="White Shark",E4124*0.5,IF(G4124="Sbox",E4124*0.5,IF(G4124="Tenda",E4124*0.5,E4124*0.2)))/100</f>
        <v>0.04</v>
      </c>
      <c r="M4124" s="2">
        <f>Table_ExternalData_15[[#This Row],[Price]]-Table_ExternalData_15[[#This Row],[Price]]*Table_ExternalData_15[[#This Row],[extra popust]]</f>
        <v>28.761600000000001</v>
      </c>
      <c r="N4124" s="2">
        <f>IF(M4124&lt;I4124,M4124,I4124)</f>
        <v>28.761600000000001</v>
      </c>
      <c r="O4124" s="12" t="str">
        <f>IF(N4124&lt;I4124,$U$1," ")</f>
        <v xml:space="preserve"> </v>
      </c>
      <c r="P4124" s="12" t="str">
        <f>IFERROR((O4124+30)," ")</f>
        <v xml:space="preserve"> </v>
      </c>
      <c r="Q4124" s="2">
        <f ca="1">IF(O4124=$U$1,N4124,"0")*1.22</f>
        <v>0</v>
      </c>
    </row>
    <row r="4125" spans="1:17" x14ac:dyDescent="0.25">
      <c r="A4125" t="s">
        <v>5826</v>
      </c>
      <c r="B4125" t="s">
        <v>14334</v>
      </c>
      <c r="C4125">
        <v>13928</v>
      </c>
      <c r="D4125">
        <v>139.26</v>
      </c>
      <c r="E4125">
        <f>IFERROR(VLOOKUP(Table_ExternalData_15[[#This Row],[Id]],Rabati!B:C,2,0),0)</f>
        <v>20</v>
      </c>
      <c r="F4125">
        <v>0</v>
      </c>
      <c r="G4125" t="str">
        <f>VLOOKUP(Table_ExternalData_15[[#This Row],[Id]],'Blagovna izdelek'!A:C,3,0)</f>
        <v>Digitus</v>
      </c>
      <c r="H4125">
        <f>Table_ExternalData_15[[#This Row],[Rabat]]*0.2</f>
        <v>4</v>
      </c>
      <c r="I4125" s="2">
        <f>Table_ExternalData_15[[#This Row],[Price]]-(Table_ExternalData_15[[#This Row],[Price]]*Table_ExternalData_15[[#This Row],[BB rabat]])/100</f>
        <v>133.68959999999998</v>
      </c>
      <c r="J4125" s="2">
        <f>Table_ExternalData_15[[#This Row],[BB cena]]*Table_ExternalData_15[[#Headers],[1,22]]</f>
        <v>163.10131199999998</v>
      </c>
      <c r="K4125" s="2">
        <f>Table_ExternalData_15[[#This Row],[Price]]*Table_ExternalData_15[[#Headers],[1,22]]</f>
        <v>169.8972</v>
      </c>
      <c r="L4125" s="7">
        <f>IF(G4125="White Shark",E4125*0.5,IF(G4125="Sbox",E4125*0.5,IF(G4125="Tenda",E4125*0.5,E4125*0.2)))/100</f>
        <v>0.04</v>
      </c>
      <c r="M4125" s="2">
        <f>Table_ExternalData_15[[#This Row],[Price]]-Table_ExternalData_15[[#This Row],[Price]]*Table_ExternalData_15[[#This Row],[extra popust]]</f>
        <v>133.68959999999998</v>
      </c>
      <c r="N4125" s="2">
        <f>IF(M4125&lt;I4125,M4125,I4125)</f>
        <v>133.68959999999998</v>
      </c>
      <c r="O4125" s="12" t="str">
        <f>IF(N4125&lt;I4125,$U$1," ")</f>
        <v xml:space="preserve"> </v>
      </c>
      <c r="P4125" s="12" t="str">
        <f>IFERROR((O4125+30)," ")</f>
        <v xml:space="preserve"> </v>
      </c>
      <c r="Q4125" s="2">
        <f ca="1">IF(O4125=$U$1,N4125,"0")*1.22</f>
        <v>0</v>
      </c>
    </row>
    <row r="4126" spans="1:17" x14ac:dyDescent="0.25">
      <c r="A4126" t="s">
        <v>5827</v>
      </c>
      <c r="B4126" t="s">
        <v>9717</v>
      </c>
      <c r="C4126">
        <v>13929</v>
      </c>
      <c r="D4126">
        <v>155.09</v>
      </c>
      <c r="E4126">
        <f>IFERROR(VLOOKUP(Table_ExternalData_15[[#This Row],[Id]],Rabati!B:C,2,0),0)</f>
        <v>20</v>
      </c>
      <c r="F4126">
        <v>0</v>
      </c>
      <c r="G4126" t="str">
        <f>VLOOKUP(Table_ExternalData_15[[#This Row],[Id]],'Blagovna izdelek'!A:C,3,0)</f>
        <v>Digitus</v>
      </c>
      <c r="H4126">
        <f>Table_ExternalData_15[[#This Row],[Rabat]]*0.2</f>
        <v>4</v>
      </c>
      <c r="I4126" s="2">
        <f>Table_ExternalData_15[[#This Row],[Price]]-(Table_ExternalData_15[[#This Row],[Price]]*Table_ExternalData_15[[#This Row],[BB rabat]])/100</f>
        <v>148.88640000000001</v>
      </c>
      <c r="J4126" s="2">
        <f>Table_ExternalData_15[[#This Row],[BB cena]]*Table_ExternalData_15[[#Headers],[1,22]]</f>
        <v>181.64140800000001</v>
      </c>
      <c r="K4126" s="2">
        <f>Table_ExternalData_15[[#This Row],[Price]]*Table_ExternalData_15[[#Headers],[1,22]]</f>
        <v>189.2098</v>
      </c>
      <c r="L4126" s="7">
        <f>IF(G4126="White Shark",E4126*0.5,IF(G4126="Sbox",E4126*0.5,IF(G4126="Tenda",E4126*0.5,E4126*0.2)))/100</f>
        <v>0.04</v>
      </c>
      <c r="M4126" s="2">
        <f>Table_ExternalData_15[[#This Row],[Price]]-Table_ExternalData_15[[#This Row],[Price]]*Table_ExternalData_15[[#This Row],[extra popust]]</f>
        <v>148.88640000000001</v>
      </c>
      <c r="N4126" s="2">
        <f>IF(M4126&lt;I4126,M4126,I4126)</f>
        <v>148.88640000000001</v>
      </c>
      <c r="O4126" s="12" t="str">
        <f>IF(N4126&lt;I4126,$U$1," ")</f>
        <v xml:space="preserve"> </v>
      </c>
      <c r="P4126" s="12" t="str">
        <f>IFERROR((O4126+30)," ")</f>
        <v xml:space="preserve"> </v>
      </c>
      <c r="Q4126" s="2">
        <f ca="1">IF(O4126=$U$1,N4126,"0")*1.22</f>
        <v>0</v>
      </c>
    </row>
    <row r="4127" spans="1:17" x14ac:dyDescent="0.25">
      <c r="A4127" t="s">
        <v>5835</v>
      </c>
      <c r="B4127" t="s">
        <v>5834</v>
      </c>
      <c r="C4127">
        <v>13933</v>
      </c>
      <c r="D4127">
        <v>111.11</v>
      </c>
      <c r="E4127">
        <f>IFERROR(VLOOKUP(Table_ExternalData_15[[#This Row],[Id]],Rabati!B:C,2,0),0)</f>
        <v>20</v>
      </c>
      <c r="F4127">
        <v>6</v>
      </c>
      <c r="G4127" t="str">
        <f>VLOOKUP(Table_ExternalData_15[[#This Row],[Id]],'Blagovna izdelek'!A:C,3,0)</f>
        <v>Digitus</v>
      </c>
      <c r="H4127">
        <f>Table_ExternalData_15[[#This Row],[Rabat]]*0.2</f>
        <v>4</v>
      </c>
      <c r="I4127" s="2">
        <f>Table_ExternalData_15[[#This Row],[Price]]-(Table_ExternalData_15[[#This Row],[Price]]*Table_ExternalData_15[[#This Row],[BB rabat]])/100</f>
        <v>106.6656</v>
      </c>
      <c r="J4127" s="2">
        <f>Table_ExternalData_15[[#This Row],[BB cena]]*Table_ExternalData_15[[#Headers],[1,22]]</f>
        <v>130.13203199999998</v>
      </c>
      <c r="K4127" s="2">
        <f>Table_ExternalData_15[[#This Row],[Price]]*Table_ExternalData_15[[#Headers],[1,22]]</f>
        <v>135.55420000000001</v>
      </c>
      <c r="L4127" s="7">
        <f>IF(G4127="White Shark",E4127*0.5,IF(G4127="Sbox",E4127*0.5,IF(G4127="Tenda",E4127*0.5,E4127*0.2)))/100</f>
        <v>0.04</v>
      </c>
      <c r="M4127" s="2">
        <f>Table_ExternalData_15[[#This Row],[Price]]-Table_ExternalData_15[[#This Row],[Price]]*Table_ExternalData_15[[#This Row],[extra popust]]</f>
        <v>106.6656</v>
      </c>
      <c r="N4127" s="2">
        <f>IF(M4127&lt;I4127,M4127,I4127)</f>
        <v>106.6656</v>
      </c>
      <c r="O4127" s="12" t="str">
        <f>IF(N4127&lt;I4127,$U$1," ")</f>
        <v xml:space="preserve"> </v>
      </c>
      <c r="P4127" s="12" t="str">
        <f>IFERROR((O4127+30)," ")</f>
        <v xml:space="preserve"> </v>
      </c>
      <c r="Q4127" s="2">
        <f ca="1">IF(O4127=$U$1,N4127,"0")*1.22</f>
        <v>0</v>
      </c>
    </row>
    <row r="4128" spans="1:17" x14ac:dyDescent="0.25">
      <c r="A4128" t="s">
        <v>5871</v>
      </c>
      <c r="B4128" t="s">
        <v>9718</v>
      </c>
      <c r="C4128">
        <v>13960</v>
      </c>
      <c r="D4128">
        <v>96.95</v>
      </c>
      <c r="E4128">
        <f>IFERROR(VLOOKUP(Table_ExternalData_15[[#This Row],[Id]],Rabati!B:C,2,0),0)</f>
        <v>20</v>
      </c>
      <c r="F4128">
        <v>3</v>
      </c>
      <c r="G4128" t="str">
        <f>VLOOKUP(Table_ExternalData_15[[#This Row],[Id]],'Blagovna izdelek'!A:C,3,0)</f>
        <v>Digitus</v>
      </c>
      <c r="H4128">
        <f>Table_ExternalData_15[[#This Row],[Rabat]]*0.2</f>
        <v>4</v>
      </c>
      <c r="I4128" s="2">
        <f>Table_ExternalData_15[[#This Row],[Price]]-(Table_ExternalData_15[[#This Row],[Price]]*Table_ExternalData_15[[#This Row],[BB rabat]])/100</f>
        <v>93.072000000000003</v>
      </c>
      <c r="J4128" s="2">
        <f>Table_ExternalData_15[[#This Row],[BB cena]]*Table_ExternalData_15[[#Headers],[1,22]]</f>
        <v>113.54784000000001</v>
      </c>
      <c r="K4128" s="2">
        <f>Table_ExternalData_15[[#This Row],[Price]]*Table_ExternalData_15[[#Headers],[1,22]]</f>
        <v>118.279</v>
      </c>
      <c r="L4128" s="7">
        <f>IF(G4128="White Shark",E4128*0.5,IF(G4128="Sbox",E4128*0.5,IF(G4128="Tenda",E4128*0.5,E4128*0.2)))/100</f>
        <v>0.04</v>
      </c>
      <c r="M4128" s="2">
        <f>Table_ExternalData_15[[#This Row],[Price]]-Table_ExternalData_15[[#This Row],[Price]]*Table_ExternalData_15[[#This Row],[extra popust]]</f>
        <v>93.072000000000003</v>
      </c>
      <c r="N4128" s="2">
        <f>IF(M4128&lt;I4128,M4128,I4128)</f>
        <v>93.072000000000003</v>
      </c>
      <c r="O4128" s="12" t="str">
        <f>IF(N4128&lt;I4128,$U$1," ")</f>
        <v xml:space="preserve"> </v>
      </c>
      <c r="P4128" s="12" t="str">
        <f>IFERROR((O4128+30)," ")</f>
        <v xml:space="preserve"> </v>
      </c>
      <c r="Q4128" s="2">
        <f ca="1">IF(O4128=$U$1,N4128,"0")*1.22</f>
        <v>0</v>
      </c>
    </row>
    <row r="4129" spans="1:17" x14ac:dyDescent="0.25">
      <c r="A4129" t="s">
        <v>5879</v>
      </c>
      <c r="B4129" t="s">
        <v>5878</v>
      </c>
      <c r="C4129">
        <v>13965</v>
      </c>
      <c r="D4129">
        <v>27.81</v>
      </c>
      <c r="E4129">
        <f>IFERROR(VLOOKUP(Table_ExternalData_15[[#This Row],[Id]],Rabati!B:C,2,0),0)</f>
        <v>20</v>
      </c>
      <c r="F4129">
        <v>0</v>
      </c>
      <c r="G4129" t="str">
        <f>VLOOKUP(Table_ExternalData_15[[#This Row],[Id]],'Blagovna izdelek'!A:C,3,0)</f>
        <v>Digitus</v>
      </c>
      <c r="H4129">
        <f>Table_ExternalData_15[[#This Row],[Rabat]]*0.2</f>
        <v>4</v>
      </c>
      <c r="I4129" s="2">
        <f>Table_ExternalData_15[[#This Row],[Price]]-(Table_ExternalData_15[[#This Row],[Price]]*Table_ExternalData_15[[#This Row],[BB rabat]])/100</f>
        <v>26.697599999999998</v>
      </c>
      <c r="J4129" s="2">
        <f>Table_ExternalData_15[[#This Row],[BB cena]]*Table_ExternalData_15[[#Headers],[1,22]]</f>
        <v>32.571071999999994</v>
      </c>
      <c r="K4129" s="2">
        <f>Table_ExternalData_15[[#This Row],[Price]]*Table_ExternalData_15[[#Headers],[1,22]]</f>
        <v>33.928199999999997</v>
      </c>
      <c r="L4129" s="7">
        <f>IF(G4129="White Shark",E4129*0.5,IF(G4129="Sbox",E4129*0.5,IF(G4129="Tenda",E4129*0.5,E4129*0.2)))/100</f>
        <v>0.04</v>
      </c>
      <c r="M4129" s="2">
        <f>Table_ExternalData_15[[#This Row],[Price]]-Table_ExternalData_15[[#This Row],[Price]]*Table_ExternalData_15[[#This Row],[extra popust]]</f>
        <v>26.697599999999998</v>
      </c>
      <c r="N4129" s="2">
        <f>IF(M4129&lt;I4129,M4129,I4129)</f>
        <v>26.697599999999998</v>
      </c>
      <c r="O4129" s="12" t="str">
        <f>IF(N4129&lt;I4129,$U$1," ")</f>
        <v xml:space="preserve"> </v>
      </c>
      <c r="P4129" s="12" t="str">
        <f>IFERROR((O4129+30)," ")</f>
        <v xml:space="preserve"> </v>
      </c>
      <c r="Q4129" s="2">
        <f ca="1">IF(O4129=$U$1,N4129,"0")*1.22</f>
        <v>0</v>
      </c>
    </row>
    <row r="4130" spans="1:17" x14ac:dyDescent="0.25">
      <c r="A4130" t="s">
        <v>5898</v>
      </c>
      <c r="B4130" t="s">
        <v>5897</v>
      </c>
      <c r="C4130">
        <v>13986</v>
      </c>
      <c r="D4130">
        <v>232.47</v>
      </c>
      <c r="E4130">
        <f>IFERROR(VLOOKUP(Table_ExternalData_15[[#This Row],[Id]],Rabati!B:C,2,0),0)</f>
        <v>25</v>
      </c>
      <c r="F4130">
        <v>4</v>
      </c>
      <c r="G4130" t="str">
        <f>VLOOKUP(Table_ExternalData_15[[#This Row],[Id]],'Blagovna izdelek'!A:C,3,0)</f>
        <v>Digitus</v>
      </c>
      <c r="H4130">
        <f>Table_ExternalData_15[[#This Row],[Rabat]]*0.2</f>
        <v>5</v>
      </c>
      <c r="I4130" s="2">
        <f>Table_ExternalData_15[[#This Row],[Price]]-(Table_ExternalData_15[[#This Row],[Price]]*Table_ExternalData_15[[#This Row],[BB rabat]])/100</f>
        <v>220.84649999999999</v>
      </c>
      <c r="J4130" s="2">
        <f>Table_ExternalData_15[[#This Row],[BB cena]]*Table_ExternalData_15[[#Headers],[1,22]]</f>
        <v>269.43272999999999</v>
      </c>
      <c r="K4130" s="2">
        <f>Table_ExternalData_15[[#This Row],[Price]]*Table_ExternalData_15[[#Headers],[1,22]]</f>
        <v>283.61340000000001</v>
      </c>
      <c r="L4130" s="7">
        <f>IF(G4130="White Shark",E4130*0.5,IF(G4130="Sbox",E4130*0.5,IF(G4130="Tenda",E4130*0.5,E4130*0.2)))/100</f>
        <v>0.05</v>
      </c>
      <c r="M4130" s="2">
        <f>Table_ExternalData_15[[#This Row],[Price]]-Table_ExternalData_15[[#This Row],[Price]]*Table_ExternalData_15[[#This Row],[extra popust]]</f>
        <v>220.84649999999999</v>
      </c>
      <c r="N4130" s="2">
        <f>IF(M4130&lt;I4130,M4130,I4130)</f>
        <v>220.84649999999999</v>
      </c>
      <c r="O4130" s="12" t="str">
        <f>IF(N4130&lt;I4130,$U$1," ")</f>
        <v xml:space="preserve"> </v>
      </c>
      <c r="P4130" s="12" t="str">
        <f>IFERROR((O4130+30)," ")</f>
        <v xml:space="preserve"> </v>
      </c>
      <c r="Q4130" s="2">
        <f ca="1">IF(O4130=$U$1,N4130,"0")*1.22</f>
        <v>0</v>
      </c>
    </row>
    <row r="4131" spans="1:17" x14ac:dyDescent="0.25">
      <c r="A4131" t="s">
        <v>5900</v>
      </c>
      <c r="B4131" t="s">
        <v>5899</v>
      </c>
      <c r="C4131">
        <v>13987</v>
      </c>
      <c r="D4131">
        <v>354.5</v>
      </c>
      <c r="E4131">
        <f>IFERROR(VLOOKUP(Table_ExternalData_15[[#This Row],[Id]],Rabati!B:C,2,0),0)</f>
        <v>25</v>
      </c>
      <c r="F4131">
        <v>3</v>
      </c>
      <c r="G4131" t="str">
        <f>VLOOKUP(Table_ExternalData_15[[#This Row],[Id]],'Blagovna izdelek'!A:C,3,0)</f>
        <v>Digitus</v>
      </c>
      <c r="H4131">
        <f>Table_ExternalData_15[[#This Row],[Rabat]]*0.2</f>
        <v>5</v>
      </c>
      <c r="I4131" s="2">
        <f>Table_ExternalData_15[[#This Row],[Price]]-(Table_ExternalData_15[[#This Row],[Price]]*Table_ExternalData_15[[#This Row],[BB rabat]])/100</f>
        <v>336.77499999999998</v>
      </c>
      <c r="J4131" s="2">
        <f>Table_ExternalData_15[[#This Row],[BB cena]]*Table_ExternalData_15[[#Headers],[1,22]]</f>
        <v>410.86549999999994</v>
      </c>
      <c r="K4131" s="2">
        <f>Table_ExternalData_15[[#This Row],[Price]]*Table_ExternalData_15[[#Headers],[1,22]]</f>
        <v>432.49</v>
      </c>
      <c r="L4131" s="7">
        <f>IF(G4131="White Shark",E4131*0.5,IF(G4131="Sbox",E4131*0.5,IF(G4131="Tenda",E4131*0.5,E4131*0.2)))/100</f>
        <v>0.05</v>
      </c>
      <c r="M4131" s="2">
        <f>Table_ExternalData_15[[#This Row],[Price]]-Table_ExternalData_15[[#This Row],[Price]]*Table_ExternalData_15[[#This Row],[extra popust]]</f>
        <v>336.77499999999998</v>
      </c>
      <c r="N4131" s="2">
        <f>IF(M4131&lt;I4131,M4131,I4131)</f>
        <v>336.77499999999998</v>
      </c>
      <c r="O4131" s="12" t="str">
        <f>IF(N4131&lt;I4131,$U$1," ")</f>
        <v xml:space="preserve"> </v>
      </c>
      <c r="P4131" s="12" t="str">
        <f>IFERROR((O4131+30)," ")</f>
        <v xml:space="preserve"> </v>
      </c>
      <c r="Q4131" s="2">
        <f ca="1">IF(O4131=$U$1,N4131,"0")*1.22</f>
        <v>0</v>
      </c>
    </row>
    <row r="4132" spans="1:17" x14ac:dyDescent="0.25">
      <c r="A4132" t="s">
        <v>5949</v>
      </c>
      <c r="B4132" t="s">
        <v>5948</v>
      </c>
      <c r="C4132">
        <v>14070</v>
      </c>
      <c r="D4132">
        <v>15.18</v>
      </c>
      <c r="E4132">
        <f>IFERROR(VLOOKUP(Table_ExternalData_15[[#This Row],[Id]],Rabati!B:C,2,0),0)</f>
        <v>20</v>
      </c>
      <c r="F4132">
        <v>33</v>
      </c>
      <c r="G4132" t="str">
        <f>VLOOKUP(Table_ExternalData_15[[#This Row],[Id]],'Blagovna izdelek'!A:C,3,0)</f>
        <v>Digitus</v>
      </c>
      <c r="H4132">
        <f>Table_ExternalData_15[[#This Row],[Rabat]]*0.2</f>
        <v>4</v>
      </c>
      <c r="I4132" s="2">
        <f>Table_ExternalData_15[[#This Row],[Price]]-(Table_ExternalData_15[[#This Row],[Price]]*Table_ExternalData_15[[#This Row],[BB rabat]])/100</f>
        <v>14.572799999999999</v>
      </c>
      <c r="J4132" s="2">
        <f>Table_ExternalData_15[[#This Row],[BB cena]]*Table_ExternalData_15[[#Headers],[1,22]]</f>
        <v>17.778815999999999</v>
      </c>
      <c r="K4132" s="2">
        <f>Table_ExternalData_15[[#This Row],[Price]]*Table_ExternalData_15[[#Headers],[1,22]]</f>
        <v>18.519600000000001</v>
      </c>
      <c r="L4132" s="7">
        <f>IF(G4132="White Shark",E4132*0.5,IF(G4132="Sbox",E4132*0.5,IF(G4132="Tenda",E4132*0.5,E4132*0.2)))/100</f>
        <v>0.04</v>
      </c>
      <c r="M4132" s="2">
        <f>Table_ExternalData_15[[#This Row],[Price]]-Table_ExternalData_15[[#This Row],[Price]]*Table_ExternalData_15[[#This Row],[extra popust]]</f>
        <v>14.572799999999999</v>
      </c>
      <c r="N4132" s="2">
        <f>IF(M4132&lt;I4132,M4132,I4132)</f>
        <v>14.572799999999999</v>
      </c>
      <c r="O4132" s="12" t="str">
        <f>IF(N4132&lt;I4132,$U$1," ")</f>
        <v xml:space="preserve"> </v>
      </c>
      <c r="P4132" s="12" t="str">
        <f>IFERROR((O4132+30)," ")</f>
        <v xml:space="preserve"> </v>
      </c>
      <c r="Q4132" s="2">
        <f ca="1">IF(O4132=$U$1,N4132,"0")*1.22</f>
        <v>0</v>
      </c>
    </row>
    <row r="4133" spans="1:17" x14ac:dyDescent="0.25">
      <c r="A4133" t="s">
        <v>5951</v>
      </c>
      <c r="B4133" t="s">
        <v>5950</v>
      </c>
      <c r="C4133">
        <v>14071</v>
      </c>
      <c r="D4133">
        <v>29.04</v>
      </c>
      <c r="E4133">
        <f>IFERROR(VLOOKUP(Table_ExternalData_15[[#This Row],[Id]],Rabati!B:C,2,0),0)</f>
        <v>20</v>
      </c>
      <c r="F4133">
        <v>0</v>
      </c>
      <c r="G4133" t="str">
        <f>VLOOKUP(Table_ExternalData_15[[#This Row],[Id]],'Blagovna izdelek'!A:C,3,0)</f>
        <v>Digitus</v>
      </c>
      <c r="H4133">
        <f>Table_ExternalData_15[[#This Row],[Rabat]]*0.2</f>
        <v>4</v>
      </c>
      <c r="I4133" s="2">
        <f>Table_ExternalData_15[[#This Row],[Price]]-(Table_ExternalData_15[[#This Row],[Price]]*Table_ExternalData_15[[#This Row],[BB rabat]])/100</f>
        <v>27.878399999999999</v>
      </c>
      <c r="J4133" s="2">
        <f>Table_ExternalData_15[[#This Row],[BB cena]]*Table_ExternalData_15[[#Headers],[1,22]]</f>
        <v>34.011648000000001</v>
      </c>
      <c r="K4133" s="2">
        <f>Table_ExternalData_15[[#This Row],[Price]]*Table_ExternalData_15[[#Headers],[1,22]]</f>
        <v>35.428799999999995</v>
      </c>
      <c r="L4133" s="7">
        <f>IF(G4133="White Shark",E4133*0.5,IF(G4133="Sbox",E4133*0.5,IF(G4133="Tenda",E4133*0.5,E4133*0.2)))/100</f>
        <v>0.04</v>
      </c>
      <c r="M4133" s="2">
        <f>Table_ExternalData_15[[#This Row],[Price]]-Table_ExternalData_15[[#This Row],[Price]]*Table_ExternalData_15[[#This Row],[extra popust]]</f>
        <v>27.878399999999999</v>
      </c>
      <c r="N4133" s="2">
        <f>IF(M4133&lt;I4133,M4133,I4133)</f>
        <v>27.878399999999999</v>
      </c>
      <c r="O4133" s="12" t="str">
        <f>IF(N4133&lt;I4133,$U$1," ")</f>
        <v xml:space="preserve"> </v>
      </c>
      <c r="P4133" s="12" t="str">
        <f>IFERROR((O4133+30)," ")</f>
        <v xml:space="preserve"> </v>
      </c>
      <c r="Q4133" s="2">
        <f ca="1">IF(O4133=$U$1,N4133,"0")*1.22</f>
        <v>0</v>
      </c>
    </row>
    <row r="4134" spans="1:17" x14ac:dyDescent="0.25">
      <c r="A4134" t="s">
        <v>5998</v>
      </c>
      <c r="B4134" t="s">
        <v>9720</v>
      </c>
      <c r="C4134">
        <v>14117</v>
      </c>
      <c r="D4134">
        <v>464.4</v>
      </c>
      <c r="E4134">
        <f>IFERROR(VLOOKUP(Table_ExternalData_15[[#This Row],[Id]],Rabati!B:C,2,0),0)</f>
        <v>25</v>
      </c>
      <c r="F4134">
        <v>3</v>
      </c>
      <c r="G4134" t="str">
        <f>VLOOKUP(Table_ExternalData_15[[#This Row],[Id]],'Blagovna izdelek'!A:C,3,0)</f>
        <v>Digitus</v>
      </c>
      <c r="H4134">
        <f>Table_ExternalData_15[[#This Row],[Rabat]]*0.2</f>
        <v>5</v>
      </c>
      <c r="I4134" s="2">
        <f>Table_ExternalData_15[[#This Row],[Price]]-(Table_ExternalData_15[[#This Row],[Price]]*Table_ExternalData_15[[#This Row],[BB rabat]])/100</f>
        <v>441.17999999999995</v>
      </c>
      <c r="J4134" s="2">
        <f>Table_ExternalData_15[[#This Row],[BB cena]]*Table_ExternalData_15[[#Headers],[1,22]]</f>
        <v>538.23959999999988</v>
      </c>
      <c r="K4134" s="2">
        <f>Table_ExternalData_15[[#This Row],[Price]]*Table_ExternalData_15[[#Headers],[1,22]]</f>
        <v>566.56799999999998</v>
      </c>
      <c r="L4134" s="7">
        <f>IF(G4134="White Shark",E4134*0.5,IF(G4134="Sbox",E4134*0.5,IF(G4134="Tenda",E4134*0.5,E4134*0.2)))/100</f>
        <v>0.05</v>
      </c>
      <c r="M4134" s="2">
        <f>Table_ExternalData_15[[#This Row],[Price]]-Table_ExternalData_15[[#This Row],[Price]]*Table_ExternalData_15[[#This Row],[extra popust]]</f>
        <v>441.17999999999995</v>
      </c>
      <c r="N4134" s="2">
        <f>IF(M4134&lt;I4134,M4134,I4134)</f>
        <v>441.17999999999995</v>
      </c>
      <c r="O4134" s="12" t="str">
        <f>IF(N4134&lt;I4134,$U$1," ")</f>
        <v xml:space="preserve"> </v>
      </c>
      <c r="P4134" s="12" t="str">
        <f>IFERROR((O4134+30)," ")</f>
        <v xml:space="preserve"> </v>
      </c>
      <c r="Q4134" s="2">
        <f ca="1">IF(O4134=$U$1,N4134,"0")*1.22</f>
        <v>0</v>
      </c>
    </row>
    <row r="4135" spans="1:17" x14ac:dyDescent="0.25">
      <c r="A4135" t="s">
        <v>6000</v>
      </c>
      <c r="B4135" t="s">
        <v>5999</v>
      </c>
      <c r="C4135">
        <v>14118</v>
      </c>
      <c r="D4135">
        <v>169.95</v>
      </c>
      <c r="E4135">
        <f>IFERROR(VLOOKUP(Table_ExternalData_15[[#This Row],[Id]],Rabati!B:C,2,0),0)</f>
        <v>25</v>
      </c>
      <c r="F4135">
        <v>0</v>
      </c>
      <c r="G4135" t="str">
        <f>VLOOKUP(Table_ExternalData_15[[#This Row],[Id]],'Blagovna izdelek'!A:C,3,0)</f>
        <v>Digitus</v>
      </c>
      <c r="H4135">
        <f>Table_ExternalData_15[[#This Row],[Rabat]]*0.2</f>
        <v>5</v>
      </c>
      <c r="I4135" s="2">
        <f>Table_ExternalData_15[[#This Row],[Price]]-(Table_ExternalData_15[[#This Row],[Price]]*Table_ExternalData_15[[#This Row],[BB rabat]])/100</f>
        <v>161.45249999999999</v>
      </c>
      <c r="J4135" s="2">
        <f>Table_ExternalData_15[[#This Row],[BB cena]]*Table_ExternalData_15[[#Headers],[1,22]]</f>
        <v>196.97204999999997</v>
      </c>
      <c r="K4135" s="2">
        <f>Table_ExternalData_15[[#This Row],[Price]]*Table_ExternalData_15[[#Headers],[1,22]]</f>
        <v>207.33899999999997</v>
      </c>
      <c r="L4135" s="7">
        <f>IF(G4135="White Shark",E4135*0.5,IF(G4135="Sbox",E4135*0.5,IF(G4135="Tenda",E4135*0.5,E4135*0.2)))/100</f>
        <v>0.05</v>
      </c>
      <c r="M4135" s="2">
        <f>Table_ExternalData_15[[#This Row],[Price]]-Table_ExternalData_15[[#This Row],[Price]]*Table_ExternalData_15[[#This Row],[extra popust]]</f>
        <v>161.45249999999999</v>
      </c>
      <c r="N4135" s="2">
        <f>IF(M4135&lt;I4135,M4135,I4135)</f>
        <v>161.45249999999999</v>
      </c>
      <c r="O4135" s="12" t="str">
        <f>IF(N4135&lt;I4135,$U$1," ")</f>
        <v xml:space="preserve"> </v>
      </c>
      <c r="P4135" s="12" t="str">
        <f>IFERROR((O4135+30)," ")</f>
        <v xml:space="preserve"> </v>
      </c>
      <c r="Q4135" s="2">
        <f ca="1">IF(O4135=$U$1,N4135,"0")*1.22</f>
        <v>0</v>
      </c>
    </row>
    <row r="4136" spans="1:17" x14ac:dyDescent="0.25">
      <c r="A4136" t="s">
        <v>6001</v>
      </c>
      <c r="B4136" t="s">
        <v>14265</v>
      </c>
      <c r="C4136">
        <v>14119</v>
      </c>
      <c r="D4136">
        <v>119.95</v>
      </c>
      <c r="E4136">
        <f>IFERROR(VLOOKUP(Table_ExternalData_15[[#This Row],[Id]],Rabati!B:C,2,0),0)</f>
        <v>25</v>
      </c>
      <c r="F4136">
        <v>4</v>
      </c>
      <c r="G4136" t="str">
        <f>VLOOKUP(Table_ExternalData_15[[#This Row],[Id]],'Blagovna izdelek'!A:C,3,0)</f>
        <v>Digitus</v>
      </c>
      <c r="H4136">
        <f>Table_ExternalData_15[[#This Row],[Rabat]]*0.2</f>
        <v>5</v>
      </c>
      <c r="I4136" s="2">
        <f>Table_ExternalData_15[[#This Row],[Price]]-(Table_ExternalData_15[[#This Row],[Price]]*Table_ExternalData_15[[#This Row],[BB rabat]])/100</f>
        <v>113.9525</v>
      </c>
      <c r="J4136" s="2">
        <f>Table_ExternalData_15[[#This Row],[BB cena]]*Table_ExternalData_15[[#Headers],[1,22]]</f>
        <v>139.02205000000001</v>
      </c>
      <c r="K4136" s="2">
        <f>Table_ExternalData_15[[#This Row],[Price]]*Table_ExternalData_15[[#Headers],[1,22]]</f>
        <v>146.339</v>
      </c>
      <c r="L4136" s="7">
        <f>IF(G4136="White Shark",E4136*0.5,IF(G4136="Sbox",E4136*0.5,IF(G4136="Tenda",E4136*0.5,E4136*0.2)))/100</f>
        <v>0.05</v>
      </c>
      <c r="M4136" s="2">
        <f>Table_ExternalData_15[[#This Row],[Price]]-Table_ExternalData_15[[#This Row],[Price]]*Table_ExternalData_15[[#This Row],[extra popust]]</f>
        <v>113.9525</v>
      </c>
      <c r="N4136" s="2">
        <f>IF(M4136&lt;I4136,M4136,I4136)</f>
        <v>113.9525</v>
      </c>
      <c r="O4136" s="12" t="str">
        <f>IF(N4136&lt;I4136,$U$1," ")</f>
        <v xml:space="preserve"> </v>
      </c>
      <c r="P4136" s="12" t="str">
        <f>IFERROR((O4136+30)," ")</f>
        <v xml:space="preserve"> </v>
      </c>
      <c r="Q4136" s="2">
        <f ca="1">IF(O4136=$U$1,N4136,"0")*1.22</f>
        <v>0</v>
      </c>
    </row>
    <row r="4137" spans="1:17" x14ac:dyDescent="0.25">
      <c r="A4137" t="s">
        <v>6002</v>
      </c>
      <c r="B4137" t="s">
        <v>14266</v>
      </c>
      <c r="C4137">
        <v>14120</v>
      </c>
      <c r="D4137">
        <v>118.55</v>
      </c>
      <c r="E4137">
        <f>IFERROR(VLOOKUP(Table_ExternalData_15[[#This Row],[Id]],Rabati!B:C,2,0),0)</f>
        <v>25</v>
      </c>
      <c r="F4137">
        <v>3</v>
      </c>
      <c r="G4137" t="str">
        <f>VLOOKUP(Table_ExternalData_15[[#This Row],[Id]],'Blagovna izdelek'!A:C,3,0)</f>
        <v>Digitus</v>
      </c>
      <c r="H4137">
        <f>Table_ExternalData_15[[#This Row],[Rabat]]*0.2</f>
        <v>5</v>
      </c>
      <c r="I4137" s="2">
        <f>Table_ExternalData_15[[#This Row],[Price]]-(Table_ExternalData_15[[#This Row],[Price]]*Table_ExternalData_15[[#This Row],[BB rabat]])/100</f>
        <v>112.6225</v>
      </c>
      <c r="J4137" s="2">
        <f>Table_ExternalData_15[[#This Row],[BB cena]]*Table_ExternalData_15[[#Headers],[1,22]]</f>
        <v>137.39945</v>
      </c>
      <c r="K4137" s="2">
        <f>Table_ExternalData_15[[#This Row],[Price]]*Table_ExternalData_15[[#Headers],[1,22]]</f>
        <v>144.631</v>
      </c>
      <c r="L4137" s="7">
        <f>IF(G4137="White Shark",E4137*0.5,IF(G4137="Sbox",E4137*0.5,IF(G4137="Tenda",E4137*0.5,E4137*0.2)))/100</f>
        <v>0.05</v>
      </c>
      <c r="M4137" s="2">
        <f>Table_ExternalData_15[[#This Row],[Price]]-Table_ExternalData_15[[#This Row],[Price]]*Table_ExternalData_15[[#This Row],[extra popust]]</f>
        <v>112.6225</v>
      </c>
      <c r="N4137" s="2">
        <f>IF(M4137&lt;I4137,M4137,I4137)</f>
        <v>112.6225</v>
      </c>
      <c r="O4137" s="12" t="str">
        <f>IF(N4137&lt;I4137,$U$1," ")</f>
        <v xml:space="preserve"> </v>
      </c>
      <c r="P4137" s="12" t="str">
        <f>IFERROR((O4137+30)," ")</f>
        <v xml:space="preserve"> </v>
      </c>
      <c r="Q4137" s="2">
        <f ca="1">IF(O4137=$U$1,N4137,"0")*1.22</f>
        <v>0</v>
      </c>
    </row>
    <row r="4138" spans="1:17" x14ac:dyDescent="0.25">
      <c r="A4138" t="s">
        <v>6004</v>
      </c>
      <c r="B4138" t="s">
        <v>6003</v>
      </c>
      <c r="C4138">
        <v>14121</v>
      </c>
      <c r="D4138">
        <v>139.30000000000001</v>
      </c>
      <c r="E4138">
        <f>IFERROR(VLOOKUP(Table_ExternalData_15[[#This Row],[Id]],Rabati!B:C,2,0),0)</f>
        <v>25</v>
      </c>
      <c r="F4138">
        <v>5</v>
      </c>
      <c r="G4138" t="str">
        <f>VLOOKUP(Table_ExternalData_15[[#This Row],[Id]],'Blagovna izdelek'!A:C,3,0)</f>
        <v>Digitus</v>
      </c>
      <c r="H4138">
        <f>Table_ExternalData_15[[#This Row],[Rabat]]*0.2</f>
        <v>5</v>
      </c>
      <c r="I4138" s="2">
        <f>Table_ExternalData_15[[#This Row],[Price]]-(Table_ExternalData_15[[#This Row],[Price]]*Table_ExternalData_15[[#This Row],[BB rabat]])/100</f>
        <v>132.33500000000001</v>
      </c>
      <c r="J4138" s="2">
        <f>Table_ExternalData_15[[#This Row],[BB cena]]*Table_ExternalData_15[[#Headers],[1,22]]</f>
        <v>161.4487</v>
      </c>
      <c r="K4138" s="2">
        <f>Table_ExternalData_15[[#This Row],[Price]]*Table_ExternalData_15[[#Headers],[1,22]]</f>
        <v>169.946</v>
      </c>
      <c r="L4138" s="7">
        <f>IF(G4138="White Shark",E4138*0.5,IF(G4138="Sbox",E4138*0.5,IF(G4138="Tenda",E4138*0.5,E4138*0.2)))/100</f>
        <v>0.05</v>
      </c>
      <c r="M4138" s="2">
        <f>Table_ExternalData_15[[#This Row],[Price]]-Table_ExternalData_15[[#This Row],[Price]]*Table_ExternalData_15[[#This Row],[extra popust]]</f>
        <v>132.33500000000001</v>
      </c>
      <c r="N4138" s="2">
        <f>IF(M4138&lt;I4138,M4138,I4138)</f>
        <v>132.33500000000001</v>
      </c>
      <c r="O4138" s="12" t="str">
        <f>IF(N4138&lt;I4138,$U$1," ")</f>
        <v xml:space="preserve"> </v>
      </c>
      <c r="P4138" s="12" t="str">
        <f>IFERROR((O4138+30)," ")</f>
        <v xml:space="preserve"> </v>
      </c>
      <c r="Q4138" s="2">
        <f ca="1">IF(O4138=$U$1,N4138,"0")*1.22</f>
        <v>0</v>
      </c>
    </row>
    <row r="4139" spans="1:17" x14ac:dyDescent="0.25">
      <c r="A4139" t="s">
        <v>6006</v>
      </c>
      <c r="B4139" t="s">
        <v>6005</v>
      </c>
      <c r="C4139">
        <v>14122</v>
      </c>
      <c r="D4139">
        <v>241.5</v>
      </c>
      <c r="E4139">
        <f>IFERROR(VLOOKUP(Table_ExternalData_15[[#This Row],[Id]],Rabati!B:C,2,0),0)</f>
        <v>25</v>
      </c>
      <c r="F4139">
        <v>5</v>
      </c>
      <c r="G4139" t="str">
        <f>VLOOKUP(Table_ExternalData_15[[#This Row],[Id]],'Blagovna izdelek'!A:C,3,0)</f>
        <v>Digitus</v>
      </c>
      <c r="H4139">
        <f>Table_ExternalData_15[[#This Row],[Rabat]]*0.2</f>
        <v>5</v>
      </c>
      <c r="I4139" s="2">
        <f>Table_ExternalData_15[[#This Row],[Price]]-(Table_ExternalData_15[[#This Row],[Price]]*Table_ExternalData_15[[#This Row],[BB rabat]])/100</f>
        <v>229.42500000000001</v>
      </c>
      <c r="J4139" s="2">
        <f>Table_ExternalData_15[[#This Row],[BB cena]]*Table_ExternalData_15[[#Headers],[1,22]]</f>
        <v>279.89850000000001</v>
      </c>
      <c r="K4139" s="2">
        <f>Table_ExternalData_15[[#This Row],[Price]]*Table_ExternalData_15[[#Headers],[1,22]]</f>
        <v>294.63</v>
      </c>
      <c r="L4139" s="7">
        <f>IF(G4139="White Shark",E4139*0.5,IF(G4139="Sbox",E4139*0.5,IF(G4139="Tenda",E4139*0.5,E4139*0.2)))/100</f>
        <v>0.05</v>
      </c>
      <c r="M4139" s="2">
        <f>Table_ExternalData_15[[#This Row],[Price]]-Table_ExternalData_15[[#This Row],[Price]]*Table_ExternalData_15[[#This Row],[extra popust]]</f>
        <v>229.42500000000001</v>
      </c>
      <c r="N4139" s="2">
        <f>IF(M4139&lt;I4139,M4139,I4139)</f>
        <v>229.42500000000001</v>
      </c>
      <c r="O4139" s="12" t="str">
        <f>IF(N4139&lt;I4139,$U$1," ")</f>
        <v xml:space="preserve"> </v>
      </c>
      <c r="P4139" s="12" t="str">
        <f>IFERROR((O4139+30)," ")</f>
        <v xml:space="preserve"> </v>
      </c>
      <c r="Q4139" s="2">
        <f ca="1">IF(O4139=$U$1,N4139,"0")*1.22</f>
        <v>0</v>
      </c>
    </row>
    <row r="4140" spans="1:17" x14ac:dyDescent="0.25">
      <c r="A4140" t="s">
        <v>6008</v>
      </c>
      <c r="B4140" t="s">
        <v>6007</v>
      </c>
      <c r="C4140">
        <v>14123</v>
      </c>
      <c r="D4140">
        <v>323.5</v>
      </c>
      <c r="E4140">
        <f>IFERROR(VLOOKUP(Table_ExternalData_15[[#This Row],[Id]],Rabati!B:C,2,0),0)</f>
        <v>25</v>
      </c>
      <c r="F4140">
        <v>5</v>
      </c>
      <c r="G4140" t="str">
        <f>VLOOKUP(Table_ExternalData_15[[#This Row],[Id]],'Blagovna izdelek'!A:C,3,0)</f>
        <v>Digitus</v>
      </c>
      <c r="H4140">
        <f>Table_ExternalData_15[[#This Row],[Rabat]]*0.2</f>
        <v>5</v>
      </c>
      <c r="I4140" s="2">
        <f>Table_ExternalData_15[[#This Row],[Price]]-(Table_ExternalData_15[[#This Row],[Price]]*Table_ExternalData_15[[#This Row],[BB rabat]])/100</f>
        <v>307.32499999999999</v>
      </c>
      <c r="J4140" s="2">
        <f>Table_ExternalData_15[[#This Row],[BB cena]]*Table_ExternalData_15[[#Headers],[1,22]]</f>
        <v>374.93649999999997</v>
      </c>
      <c r="K4140" s="2">
        <f>Table_ExternalData_15[[#This Row],[Price]]*Table_ExternalData_15[[#Headers],[1,22]]</f>
        <v>394.67</v>
      </c>
      <c r="L4140" s="7">
        <f>IF(G4140="White Shark",E4140*0.5,IF(G4140="Sbox",E4140*0.5,IF(G4140="Tenda",E4140*0.5,E4140*0.2)))/100</f>
        <v>0.05</v>
      </c>
      <c r="M4140" s="2">
        <f>Table_ExternalData_15[[#This Row],[Price]]-Table_ExternalData_15[[#This Row],[Price]]*Table_ExternalData_15[[#This Row],[extra popust]]</f>
        <v>307.32499999999999</v>
      </c>
      <c r="N4140" s="2">
        <f>IF(M4140&lt;I4140,M4140,I4140)</f>
        <v>307.32499999999999</v>
      </c>
      <c r="O4140" s="12" t="str">
        <f>IF(N4140&lt;I4140,$U$1," ")</f>
        <v xml:space="preserve"> </v>
      </c>
      <c r="P4140" s="12" t="str">
        <f>IFERROR((O4140+30)," ")</f>
        <v xml:space="preserve"> </v>
      </c>
      <c r="Q4140" s="2">
        <f ca="1">IF(O4140=$U$1,N4140,"0")*1.22</f>
        <v>0</v>
      </c>
    </row>
    <row r="4141" spans="1:17" x14ac:dyDescent="0.25">
      <c r="A4141" t="s">
        <v>6009</v>
      </c>
      <c r="B4141" t="s">
        <v>14267</v>
      </c>
      <c r="C4141">
        <v>14124</v>
      </c>
      <c r="D4141">
        <v>51.95</v>
      </c>
      <c r="E4141">
        <f>IFERROR(VLOOKUP(Table_ExternalData_15[[#This Row],[Id]],Rabati!B:C,2,0),0)</f>
        <v>10</v>
      </c>
      <c r="F4141">
        <v>0</v>
      </c>
      <c r="G4141" t="str">
        <f>VLOOKUP(Table_ExternalData_15[[#This Row],[Id]],'Blagovna izdelek'!A:C,3,0)</f>
        <v>Digitus</v>
      </c>
      <c r="H4141">
        <f>Table_ExternalData_15[[#This Row],[Rabat]]*0.2</f>
        <v>2</v>
      </c>
      <c r="I4141" s="2">
        <f>Table_ExternalData_15[[#This Row],[Price]]-(Table_ExternalData_15[[#This Row],[Price]]*Table_ExternalData_15[[#This Row],[BB rabat]])/100</f>
        <v>50.911000000000001</v>
      </c>
      <c r="J4141" s="2">
        <f>Table_ExternalData_15[[#This Row],[BB cena]]*Table_ExternalData_15[[#Headers],[1,22]]</f>
        <v>62.111420000000003</v>
      </c>
      <c r="K4141" s="2">
        <f>Table_ExternalData_15[[#This Row],[Price]]*Table_ExternalData_15[[#Headers],[1,22]]</f>
        <v>63.379000000000005</v>
      </c>
      <c r="L4141" s="7">
        <f>IF(G4141="White Shark",E4141*0.5,IF(G4141="Sbox",E4141*0.5,IF(G4141="Tenda",E4141*0.5,E4141*0.2)))/100</f>
        <v>0.02</v>
      </c>
      <c r="M4141" s="2">
        <f>Table_ExternalData_15[[#This Row],[Price]]-Table_ExternalData_15[[#This Row],[Price]]*Table_ExternalData_15[[#This Row],[extra popust]]</f>
        <v>50.911000000000001</v>
      </c>
      <c r="N4141" s="2">
        <f>IF(M4141&lt;I4141,M4141,I4141)</f>
        <v>50.911000000000001</v>
      </c>
      <c r="O4141" s="12" t="str">
        <f>IF(N4141&lt;I4141,$U$1," ")</f>
        <v xml:space="preserve"> </v>
      </c>
      <c r="P4141" s="12" t="str">
        <f>IFERROR((O4141+30)," ")</f>
        <v xml:space="preserve"> </v>
      </c>
      <c r="Q4141" s="2">
        <f ca="1">IF(O4141=$U$1,N4141,"0")*1.22</f>
        <v>0</v>
      </c>
    </row>
    <row r="4142" spans="1:17" x14ac:dyDescent="0.25">
      <c r="A4142" t="s">
        <v>6010</v>
      </c>
      <c r="B4142" t="s">
        <v>14268</v>
      </c>
      <c r="C4142">
        <v>14125</v>
      </c>
      <c r="D4142">
        <v>59.47</v>
      </c>
      <c r="E4142">
        <f>IFERROR(VLOOKUP(Table_ExternalData_15[[#This Row],[Id]],Rabati!B:C,2,0),0)</f>
        <v>10</v>
      </c>
      <c r="F4142">
        <v>0</v>
      </c>
      <c r="G4142" t="str">
        <f>VLOOKUP(Table_ExternalData_15[[#This Row],[Id]],'Blagovna izdelek'!A:C,3,0)</f>
        <v>Digitus</v>
      </c>
      <c r="H4142">
        <f>Table_ExternalData_15[[#This Row],[Rabat]]*0.2</f>
        <v>2</v>
      </c>
      <c r="I4142" s="2">
        <f>Table_ExternalData_15[[#This Row],[Price]]-(Table_ExternalData_15[[#This Row],[Price]]*Table_ExternalData_15[[#This Row],[BB rabat]])/100</f>
        <v>58.2806</v>
      </c>
      <c r="J4142" s="2">
        <f>Table_ExternalData_15[[#This Row],[BB cena]]*Table_ExternalData_15[[#Headers],[1,22]]</f>
        <v>71.102332000000004</v>
      </c>
      <c r="K4142" s="2">
        <f>Table_ExternalData_15[[#This Row],[Price]]*Table_ExternalData_15[[#Headers],[1,22]]</f>
        <v>72.553399999999996</v>
      </c>
      <c r="L4142" s="7">
        <f>IF(G4142="White Shark",E4142*0.5,IF(G4142="Sbox",E4142*0.5,IF(G4142="Tenda",E4142*0.5,E4142*0.2)))/100</f>
        <v>0.02</v>
      </c>
      <c r="M4142" s="2">
        <f>Table_ExternalData_15[[#This Row],[Price]]-Table_ExternalData_15[[#This Row],[Price]]*Table_ExternalData_15[[#This Row],[extra popust]]</f>
        <v>58.2806</v>
      </c>
      <c r="N4142" s="2">
        <f>IF(M4142&lt;I4142,M4142,I4142)</f>
        <v>58.2806</v>
      </c>
      <c r="O4142" s="12" t="str">
        <f>IF(N4142&lt;I4142,$U$1," ")</f>
        <v xml:space="preserve"> </v>
      </c>
      <c r="P4142" s="12" t="str">
        <f>IFERROR((O4142+30)," ")</f>
        <v xml:space="preserve"> </v>
      </c>
      <c r="Q4142" s="2">
        <f ca="1">IF(O4142=$U$1,N4142,"0")*1.22</f>
        <v>0</v>
      </c>
    </row>
    <row r="4143" spans="1:17" x14ac:dyDescent="0.25">
      <c r="A4143" t="s">
        <v>6038</v>
      </c>
      <c r="B4143" t="s">
        <v>6037</v>
      </c>
      <c r="C4143">
        <v>14143</v>
      </c>
      <c r="D4143">
        <v>3.26</v>
      </c>
      <c r="E4143">
        <f>IFERROR(VLOOKUP(Table_ExternalData_15[[#This Row],[Id]],Rabati!B:C,2,0),0)</f>
        <v>20</v>
      </c>
      <c r="F4143">
        <v>24</v>
      </c>
      <c r="G4143" t="str">
        <f>VLOOKUP(Table_ExternalData_15[[#This Row],[Id]],'Blagovna izdelek'!A:C,3,0)</f>
        <v>Digitus</v>
      </c>
      <c r="H4143">
        <f>Table_ExternalData_15[[#This Row],[Rabat]]*0.2</f>
        <v>4</v>
      </c>
      <c r="I4143" s="2">
        <f>Table_ExternalData_15[[#This Row],[Price]]-(Table_ExternalData_15[[#This Row],[Price]]*Table_ExternalData_15[[#This Row],[BB rabat]])/100</f>
        <v>3.1295999999999999</v>
      </c>
      <c r="J4143" s="2">
        <f>Table_ExternalData_15[[#This Row],[BB cena]]*Table_ExternalData_15[[#Headers],[1,22]]</f>
        <v>3.8181119999999997</v>
      </c>
      <c r="K4143" s="2">
        <f>Table_ExternalData_15[[#This Row],[Price]]*Table_ExternalData_15[[#Headers],[1,22]]</f>
        <v>3.9771999999999998</v>
      </c>
      <c r="L4143" s="7">
        <f>IF(G4143="White Shark",E4143*0.5,IF(G4143="Sbox",E4143*0.5,IF(G4143="Tenda",E4143*0.5,E4143*0.2)))/100</f>
        <v>0.04</v>
      </c>
      <c r="M4143" s="2">
        <f>Table_ExternalData_15[[#This Row],[Price]]-Table_ExternalData_15[[#This Row],[Price]]*Table_ExternalData_15[[#This Row],[extra popust]]</f>
        <v>3.1295999999999999</v>
      </c>
      <c r="N4143" s="2">
        <f>IF(M4143&lt;I4143,M4143,I4143)</f>
        <v>3.1295999999999999</v>
      </c>
      <c r="O4143" s="12" t="str">
        <f>IF(N4143&lt;I4143,$U$1," ")</f>
        <v xml:space="preserve"> </v>
      </c>
      <c r="P4143" s="12" t="str">
        <f>IFERROR((O4143+30)," ")</f>
        <v xml:space="preserve"> </v>
      </c>
      <c r="Q4143" s="2">
        <f ca="1">IF(O4143=$U$1,N4143,"0")*1.22</f>
        <v>0</v>
      </c>
    </row>
    <row r="4144" spans="1:17" x14ac:dyDescent="0.25">
      <c r="A4144" t="s">
        <v>6044</v>
      </c>
      <c r="B4144" t="s">
        <v>6043</v>
      </c>
      <c r="C4144">
        <v>14146</v>
      </c>
      <c r="D4144">
        <v>17.29</v>
      </c>
      <c r="E4144">
        <f>IFERROR(VLOOKUP(Table_ExternalData_15[[#This Row],[Id]],Rabati!B:C,2,0),0)</f>
        <v>20</v>
      </c>
      <c r="F4144">
        <v>5</v>
      </c>
      <c r="G4144" t="str">
        <f>VLOOKUP(Table_ExternalData_15[[#This Row],[Id]],'Blagovna izdelek'!A:C,3,0)</f>
        <v>Digitus</v>
      </c>
      <c r="H4144">
        <f>Table_ExternalData_15[[#This Row],[Rabat]]*0.2</f>
        <v>4</v>
      </c>
      <c r="I4144" s="2">
        <f>Table_ExternalData_15[[#This Row],[Price]]-(Table_ExternalData_15[[#This Row],[Price]]*Table_ExternalData_15[[#This Row],[BB rabat]])/100</f>
        <v>16.598399999999998</v>
      </c>
      <c r="J4144" s="2">
        <f>Table_ExternalData_15[[#This Row],[BB cena]]*Table_ExternalData_15[[#Headers],[1,22]]</f>
        <v>20.250047999999996</v>
      </c>
      <c r="K4144" s="2">
        <f>Table_ExternalData_15[[#This Row],[Price]]*Table_ExternalData_15[[#Headers],[1,22]]</f>
        <v>21.093799999999998</v>
      </c>
      <c r="L4144" s="7">
        <f>IF(G4144="White Shark",E4144*0.5,IF(G4144="Sbox",E4144*0.5,IF(G4144="Tenda",E4144*0.5,E4144*0.2)))/100</f>
        <v>0.04</v>
      </c>
      <c r="M4144" s="2">
        <f>Table_ExternalData_15[[#This Row],[Price]]-Table_ExternalData_15[[#This Row],[Price]]*Table_ExternalData_15[[#This Row],[extra popust]]</f>
        <v>16.598399999999998</v>
      </c>
      <c r="N4144" s="2">
        <f>IF(M4144&lt;I4144,M4144,I4144)</f>
        <v>16.598399999999998</v>
      </c>
      <c r="O4144" s="12" t="str">
        <f>IF(N4144&lt;I4144,$U$1," ")</f>
        <v xml:space="preserve"> </v>
      </c>
      <c r="P4144" s="12" t="str">
        <f>IFERROR((O4144+30)," ")</f>
        <v xml:space="preserve"> </v>
      </c>
      <c r="Q4144" s="2">
        <f ca="1">IF(O4144=$U$1,N4144,"0")*1.22</f>
        <v>0</v>
      </c>
    </row>
    <row r="4145" spans="1:17" x14ac:dyDescent="0.25">
      <c r="A4145" t="s">
        <v>6046</v>
      </c>
      <c r="B4145" t="s">
        <v>6045</v>
      </c>
      <c r="C4145">
        <v>14147</v>
      </c>
      <c r="D4145">
        <v>18.43</v>
      </c>
      <c r="E4145">
        <f>IFERROR(VLOOKUP(Table_ExternalData_15[[#This Row],[Id]],Rabati!B:C,2,0),0)</f>
        <v>20</v>
      </c>
      <c r="F4145">
        <v>0</v>
      </c>
      <c r="G4145" t="str">
        <f>VLOOKUP(Table_ExternalData_15[[#This Row],[Id]],'Blagovna izdelek'!A:C,3,0)</f>
        <v>Digitus</v>
      </c>
      <c r="H4145">
        <f>Table_ExternalData_15[[#This Row],[Rabat]]*0.2</f>
        <v>4</v>
      </c>
      <c r="I4145" s="2">
        <f>Table_ExternalData_15[[#This Row],[Price]]-(Table_ExternalData_15[[#This Row],[Price]]*Table_ExternalData_15[[#This Row],[BB rabat]])/100</f>
        <v>17.692799999999998</v>
      </c>
      <c r="J4145" s="2">
        <f>Table_ExternalData_15[[#This Row],[BB cena]]*Table_ExternalData_15[[#Headers],[1,22]]</f>
        <v>21.585215999999999</v>
      </c>
      <c r="K4145" s="2">
        <f>Table_ExternalData_15[[#This Row],[Price]]*Table_ExternalData_15[[#Headers],[1,22]]</f>
        <v>22.4846</v>
      </c>
      <c r="L4145" s="7">
        <f>IF(G4145="White Shark",E4145*0.5,IF(G4145="Sbox",E4145*0.5,IF(G4145="Tenda",E4145*0.5,E4145*0.2)))/100</f>
        <v>0.04</v>
      </c>
      <c r="M4145" s="2">
        <f>Table_ExternalData_15[[#This Row],[Price]]-Table_ExternalData_15[[#This Row],[Price]]*Table_ExternalData_15[[#This Row],[extra popust]]</f>
        <v>17.692799999999998</v>
      </c>
      <c r="N4145" s="2">
        <f>IF(M4145&lt;I4145,M4145,I4145)</f>
        <v>17.692799999999998</v>
      </c>
      <c r="O4145" s="12" t="str">
        <f>IF(N4145&lt;I4145,$U$1," ")</f>
        <v xml:space="preserve"> </v>
      </c>
      <c r="P4145" s="12" t="str">
        <f>IFERROR((O4145+30)," ")</f>
        <v xml:space="preserve"> </v>
      </c>
      <c r="Q4145" s="2">
        <f ca="1">IF(O4145=$U$1,N4145,"0")*1.22</f>
        <v>0</v>
      </c>
    </row>
    <row r="4146" spans="1:17" x14ac:dyDescent="0.25">
      <c r="A4146" t="s">
        <v>6048</v>
      </c>
      <c r="B4146" t="s">
        <v>6047</v>
      </c>
      <c r="C4146">
        <v>14148</v>
      </c>
      <c r="D4146">
        <v>5.9</v>
      </c>
      <c r="E4146">
        <f>IFERROR(VLOOKUP(Table_ExternalData_15[[#This Row],[Id]],Rabati!B:C,2,0),0)</f>
        <v>25</v>
      </c>
      <c r="F4146">
        <v>13</v>
      </c>
      <c r="G4146" t="str">
        <f>VLOOKUP(Table_ExternalData_15[[#This Row],[Id]],'Blagovna izdelek'!A:C,3,0)</f>
        <v>Digitus</v>
      </c>
      <c r="H4146">
        <f>Table_ExternalData_15[[#This Row],[Rabat]]*0.2</f>
        <v>5</v>
      </c>
      <c r="I4146" s="2">
        <f>Table_ExternalData_15[[#This Row],[Price]]-(Table_ExternalData_15[[#This Row],[Price]]*Table_ExternalData_15[[#This Row],[BB rabat]])/100</f>
        <v>5.6050000000000004</v>
      </c>
      <c r="J4146" s="2">
        <f>Table_ExternalData_15[[#This Row],[BB cena]]*Table_ExternalData_15[[#Headers],[1,22]]</f>
        <v>6.8381000000000007</v>
      </c>
      <c r="K4146" s="2">
        <f>Table_ExternalData_15[[#This Row],[Price]]*Table_ExternalData_15[[#Headers],[1,22]]</f>
        <v>7.1980000000000004</v>
      </c>
      <c r="L4146" s="7">
        <f>IF(G4146="White Shark",E4146*0.5,IF(G4146="Sbox",E4146*0.5,IF(G4146="Tenda",E4146*0.5,E4146*0.2)))/100</f>
        <v>0.05</v>
      </c>
      <c r="M4146" s="2">
        <f>Table_ExternalData_15[[#This Row],[Price]]-Table_ExternalData_15[[#This Row],[Price]]*Table_ExternalData_15[[#This Row],[extra popust]]</f>
        <v>5.6050000000000004</v>
      </c>
      <c r="N4146" s="2">
        <f>IF(M4146&lt;I4146,M4146,I4146)</f>
        <v>5.6050000000000004</v>
      </c>
      <c r="O4146" s="12" t="str">
        <f>IF(N4146&lt;I4146,$U$1," ")</f>
        <v xml:space="preserve"> </v>
      </c>
      <c r="P4146" s="12" t="str">
        <f>IFERROR((O4146+30)," ")</f>
        <v xml:space="preserve"> </v>
      </c>
      <c r="Q4146" s="2">
        <f ca="1">IF(O4146=$U$1,N4146,"0")*1.22</f>
        <v>0</v>
      </c>
    </row>
    <row r="4147" spans="1:17" x14ac:dyDescent="0.25">
      <c r="A4147" t="s">
        <v>6114</v>
      </c>
      <c r="B4147" t="s">
        <v>6113</v>
      </c>
      <c r="C4147">
        <v>14196</v>
      </c>
      <c r="D4147">
        <v>35.82</v>
      </c>
      <c r="E4147">
        <f>IFERROR(VLOOKUP(Table_ExternalData_15[[#This Row],[Id]],Rabati!B:C,2,0),0)</f>
        <v>20</v>
      </c>
      <c r="F4147">
        <v>27</v>
      </c>
      <c r="G4147" t="str">
        <f>VLOOKUP(Table_ExternalData_15[[#This Row],[Id]],'Blagovna izdelek'!A:C,3,0)</f>
        <v>Digitus</v>
      </c>
      <c r="H4147">
        <f>Table_ExternalData_15[[#This Row],[Rabat]]*0.2</f>
        <v>4</v>
      </c>
      <c r="I4147" s="2">
        <f>Table_ExternalData_15[[#This Row],[Price]]-(Table_ExternalData_15[[#This Row],[Price]]*Table_ExternalData_15[[#This Row],[BB rabat]])/100</f>
        <v>34.3872</v>
      </c>
      <c r="J4147" s="2">
        <f>Table_ExternalData_15[[#This Row],[BB cena]]*Table_ExternalData_15[[#Headers],[1,22]]</f>
        <v>41.952384000000002</v>
      </c>
      <c r="K4147" s="2">
        <f>Table_ExternalData_15[[#This Row],[Price]]*Table_ExternalData_15[[#Headers],[1,22]]</f>
        <v>43.700400000000002</v>
      </c>
      <c r="L4147" s="7">
        <f>IF(G4147="White Shark",E4147*0.5,IF(G4147="Sbox",E4147*0.5,IF(G4147="Tenda",E4147*0.5,E4147*0.2)))/100</f>
        <v>0.04</v>
      </c>
      <c r="M4147" s="2">
        <f>Table_ExternalData_15[[#This Row],[Price]]-Table_ExternalData_15[[#This Row],[Price]]*Table_ExternalData_15[[#This Row],[extra popust]]</f>
        <v>34.3872</v>
      </c>
      <c r="N4147" s="2">
        <f>IF(M4147&lt;I4147,M4147,I4147)</f>
        <v>34.3872</v>
      </c>
      <c r="O4147" s="12" t="str">
        <f>IF(N4147&lt;I4147,$U$1," ")</f>
        <v xml:space="preserve"> </v>
      </c>
      <c r="P4147" s="12" t="str">
        <f>IFERROR((O4147+30)," ")</f>
        <v xml:space="preserve"> </v>
      </c>
      <c r="Q4147" s="2">
        <f ca="1">IF(O4147=$U$1,N4147,"0")*1.22</f>
        <v>0</v>
      </c>
    </row>
    <row r="4148" spans="1:17" x14ac:dyDescent="0.25">
      <c r="A4148" t="s">
        <v>6149</v>
      </c>
      <c r="B4148" t="s">
        <v>6148</v>
      </c>
      <c r="C4148">
        <v>14228</v>
      </c>
      <c r="D4148">
        <v>199.95</v>
      </c>
      <c r="E4148">
        <f>IFERROR(VLOOKUP(Table_ExternalData_15[[#This Row],[Id]],Rabati!B:C,2,0),0)</f>
        <v>20</v>
      </c>
      <c r="F4148">
        <v>25</v>
      </c>
      <c r="G4148" t="str">
        <f>VLOOKUP(Table_ExternalData_15[[#This Row],[Id]],'Blagovna izdelek'!A:C,3,0)</f>
        <v>Digitus</v>
      </c>
      <c r="H4148">
        <f>Table_ExternalData_15[[#This Row],[Rabat]]*0.2</f>
        <v>4</v>
      </c>
      <c r="I4148" s="2">
        <f>Table_ExternalData_15[[#This Row],[Price]]-(Table_ExternalData_15[[#This Row],[Price]]*Table_ExternalData_15[[#This Row],[BB rabat]])/100</f>
        <v>191.952</v>
      </c>
      <c r="J4148" s="2">
        <f>Table_ExternalData_15[[#This Row],[BB cena]]*Table_ExternalData_15[[#Headers],[1,22]]</f>
        <v>234.18143999999998</v>
      </c>
      <c r="K4148" s="2">
        <f>Table_ExternalData_15[[#This Row],[Price]]*Table_ExternalData_15[[#Headers],[1,22]]</f>
        <v>243.93899999999999</v>
      </c>
      <c r="L4148" s="7">
        <f>IF(G4148="White Shark",E4148*0.5,IF(G4148="Sbox",E4148*0.5,IF(G4148="Tenda",E4148*0.5,E4148*0.2)))/100</f>
        <v>0.04</v>
      </c>
      <c r="M4148" s="2">
        <f>Table_ExternalData_15[[#This Row],[Price]]-Table_ExternalData_15[[#This Row],[Price]]*Table_ExternalData_15[[#This Row],[extra popust]]</f>
        <v>191.952</v>
      </c>
      <c r="N4148" s="2">
        <f>IF(M4148&lt;I4148,M4148,I4148)</f>
        <v>191.952</v>
      </c>
      <c r="O4148" s="12" t="str">
        <f>IF(N4148&lt;I4148,$U$1," ")</f>
        <v xml:space="preserve"> </v>
      </c>
      <c r="P4148" s="12" t="str">
        <f>IFERROR((O4148+30)," ")</f>
        <v xml:space="preserve"> </v>
      </c>
      <c r="Q4148" s="2">
        <f ca="1">IF(O4148=$U$1,N4148,"0")*1.22</f>
        <v>0</v>
      </c>
    </row>
    <row r="4149" spans="1:17" x14ac:dyDescent="0.25">
      <c r="A4149" t="s">
        <v>6151</v>
      </c>
      <c r="B4149" t="s">
        <v>6150</v>
      </c>
      <c r="C4149">
        <v>14229</v>
      </c>
      <c r="D4149">
        <v>196.68</v>
      </c>
      <c r="E4149">
        <f>IFERROR(VLOOKUP(Table_ExternalData_15[[#This Row],[Id]],Rabati!B:C,2,0),0)</f>
        <v>20</v>
      </c>
      <c r="F4149">
        <v>29</v>
      </c>
      <c r="G4149" t="str">
        <f>VLOOKUP(Table_ExternalData_15[[#This Row],[Id]],'Blagovna izdelek'!A:C,3,0)</f>
        <v>Digitus</v>
      </c>
      <c r="H4149">
        <f>Table_ExternalData_15[[#This Row],[Rabat]]*0.2</f>
        <v>4</v>
      </c>
      <c r="I4149" s="2">
        <f>Table_ExternalData_15[[#This Row],[Price]]-(Table_ExternalData_15[[#This Row],[Price]]*Table_ExternalData_15[[#This Row],[BB rabat]])/100</f>
        <v>188.81280000000001</v>
      </c>
      <c r="J4149" s="2">
        <f>Table_ExternalData_15[[#This Row],[BB cena]]*Table_ExternalData_15[[#Headers],[1,22]]</f>
        <v>230.35161600000001</v>
      </c>
      <c r="K4149" s="2">
        <f>Table_ExternalData_15[[#This Row],[Price]]*Table_ExternalData_15[[#Headers],[1,22]]</f>
        <v>239.9496</v>
      </c>
      <c r="L4149" s="7">
        <f>IF(G4149="White Shark",E4149*0.5,IF(G4149="Sbox",E4149*0.5,IF(G4149="Tenda",E4149*0.5,E4149*0.2)))/100</f>
        <v>0.04</v>
      </c>
      <c r="M4149" s="2">
        <f>Table_ExternalData_15[[#This Row],[Price]]-Table_ExternalData_15[[#This Row],[Price]]*Table_ExternalData_15[[#This Row],[extra popust]]</f>
        <v>188.81280000000001</v>
      </c>
      <c r="N4149" s="2">
        <f>IF(M4149&lt;I4149,M4149,I4149)</f>
        <v>188.81280000000001</v>
      </c>
      <c r="O4149" s="12" t="str">
        <f>IF(N4149&lt;I4149,$U$1," ")</f>
        <v xml:space="preserve"> </v>
      </c>
      <c r="P4149" s="12" t="str">
        <f>IFERROR((O4149+30)," ")</f>
        <v xml:space="preserve"> </v>
      </c>
      <c r="Q4149" s="2">
        <f ca="1">IF(O4149=$U$1,N4149,"0")*1.22</f>
        <v>0</v>
      </c>
    </row>
    <row r="4150" spans="1:17" x14ac:dyDescent="0.25">
      <c r="A4150" t="s">
        <v>6152</v>
      </c>
      <c r="B4150" t="s">
        <v>15253</v>
      </c>
      <c r="C4150">
        <v>14230</v>
      </c>
      <c r="D4150">
        <v>189.95</v>
      </c>
      <c r="E4150">
        <f>IFERROR(VLOOKUP(Table_ExternalData_15[[#This Row],[Id]],Rabati!B:C,2,0),0)</f>
        <v>20</v>
      </c>
      <c r="F4150">
        <v>23</v>
      </c>
      <c r="G4150" t="str">
        <f>VLOOKUP(Table_ExternalData_15[[#This Row],[Id]],'Blagovna izdelek'!A:C,3,0)</f>
        <v>Digitus</v>
      </c>
      <c r="H4150">
        <f>Table_ExternalData_15[[#This Row],[Rabat]]*0.2</f>
        <v>4</v>
      </c>
      <c r="I4150" s="2">
        <f>Table_ExternalData_15[[#This Row],[Price]]-(Table_ExternalData_15[[#This Row],[Price]]*Table_ExternalData_15[[#This Row],[BB rabat]])/100</f>
        <v>182.35199999999998</v>
      </c>
      <c r="J4150" s="2">
        <f>Table_ExternalData_15[[#This Row],[BB cena]]*Table_ExternalData_15[[#Headers],[1,22]]</f>
        <v>222.46943999999996</v>
      </c>
      <c r="K4150" s="2">
        <f>Table_ExternalData_15[[#This Row],[Price]]*Table_ExternalData_15[[#Headers],[1,22]]</f>
        <v>231.73899999999998</v>
      </c>
      <c r="L4150" s="7">
        <f>IF(G4150="White Shark",E4150*0.5,IF(G4150="Sbox",E4150*0.5,IF(G4150="Tenda",E4150*0.5,E4150*0.2)))/100</f>
        <v>0.04</v>
      </c>
      <c r="M4150" s="2">
        <f>Table_ExternalData_15[[#This Row],[Price]]-Table_ExternalData_15[[#This Row],[Price]]*Table_ExternalData_15[[#This Row],[extra popust]]</f>
        <v>182.35199999999998</v>
      </c>
      <c r="N4150" s="2">
        <f>IF(M4150&lt;I4150,M4150,I4150)</f>
        <v>182.35199999999998</v>
      </c>
      <c r="O4150" s="12" t="str">
        <f>IF(N4150&lt;I4150,$U$1," ")</f>
        <v xml:space="preserve"> </v>
      </c>
      <c r="P4150" s="12" t="str">
        <f>IFERROR((O4150+30)," ")</f>
        <v xml:space="preserve"> </v>
      </c>
      <c r="Q4150" s="2">
        <f ca="1">IF(O4150=$U$1,N4150,"0")*1.22</f>
        <v>0</v>
      </c>
    </row>
    <row r="4151" spans="1:17" x14ac:dyDescent="0.25">
      <c r="A4151" t="s">
        <v>6156</v>
      </c>
      <c r="B4151" t="s">
        <v>6155</v>
      </c>
      <c r="C4151">
        <v>14234</v>
      </c>
      <c r="D4151">
        <v>134.44</v>
      </c>
      <c r="E4151">
        <f>IFERROR(VLOOKUP(Table_ExternalData_15[[#This Row],[Id]],Rabati!B:C,2,0),0)</f>
        <v>10</v>
      </c>
      <c r="F4151">
        <v>0</v>
      </c>
      <c r="G4151" t="str">
        <f>VLOOKUP(Table_ExternalData_15[[#This Row],[Id]],'Blagovna izdelek'!A:C,3,0)</f>
        <v>Digitus</v>
      </c>
      <c r="H4151">
        <f>Table_ExternalData_15[[#This Row],[Rabat]]*0.2</f>
        <v>2</v>
      </c>
      <c r="I4151" s="2">
        <f>Table_ExternalData_15[[#This Row],[Price]]-(Table_ExternalData_15[[#This Row],[Price]]*Table_ExternalData_15[[#This Row],[BB rabat]])/100</f>
        <v>131.75120000000001</v>
      </c>
      <c r="J4151" s="2">
        <f>Table_ExternalData_15[[#This Row],[BB cena]]*Table_ExternalData_15[[#Headers],[1,22]]</f>
        <v>160.73646400000001</v>
      </c>
      <c r="K4151" s="2">
        <f>Table_ExternalData_15[[#This Row],[Price]]*Table_ExternalData_15[[#Headers],[1,22]]</f>
        <v>164.01679999999999</v>
      </c>
      <c r="L4151" s="7">
        <f>IF(G4151="White Shark",E4151*0.5,IF(G4151="Sbox",E4151*0.5,IF(G4151="Tenda",E4151*0.5,E4151*0.2)))/100</f>
        <v>0.02</v>
      </c>
      <c r="M4151" s="2">
        <f>Table_ExternalData_15[[#This Row],[Price]]-Table_ExternalData_15[[#This Row],[Price]]*Table_ExternalData_15[[#This Row],[extra popust]]</f>
        <v>131.75120000000001</v>
      </c>
      <c r="N4151" s="2">
        <f>IF(M4151&lt;I4151,M4151,I4151)</f>
        <v>131.75120000000001</v>
      </c>
      <c r="O4151" s="12" t="str">
        <f>IF(N4151&lt;I4151,$U$1," ")</f>
        <v xml:space="preserve"> </v>
      </c>
      <c r="P4151" s="12" t="str">
        <f>IFERROR((O4151+30)," ")</f>
        <v xml:space="preserve"> </v>
      </c>
      <c r="Q4151" s="2">
        <f ca="1">IF(O4151=$U$1,N4151,"0")*1.22</f>
        <v>0</v>
      </c>
    </row>
    <row r="4152" spans="1:17" x14ac:dyDescent="0.25">
      <c r="A4152" t="s">
        <v>6157</v>
      </c>
      <c r="B4152" t="s">
        <v>14257</v>
      </c>
      <c r="C4152">
        <v>14235</v>
      </c>
      <c r="D4152">
        <v>33.75</v>
      </c>
      <c r="E4152">
        <f>IFERROR(VLOOKUP(Table_ExternalData_15[[#This Row],[Id]],Rabati!B:C,2,0),0)</f>
        <v>20</v>
      </c>
      <c r="F4152">
        <v>5</v>
      </c>
      <c r="G4152" t="str">
        <f>VLOOKUP(Table_ExternalData_15[[#This Row],[Id]],'Blagovna izdelek'!A:C,3,0)</f>
        <v>Digitus</v>
      </c>
      <c r="H4152">
        <f>Table_ExternalData_15[[#This Row],[Rabat]]*0.2</f>
        <v>4</v>
      </c>
      <c r="I4152" s="2">
        <f>Table_ExternalData_15[[#This Row],[Price]]-(Table_ExternalData_15[[#This Row],[Price]]*Table_ExternalData_15[[#This Row],[BB rabat]])/100</f>
        <v>32.4</v>
      </c>
      <c r="J4152" s="2">
        <f>Table_ExternalData_15[[#This Row],[BB cena]]*Table_ExternalData_15[[#Headers],[1,22]]</f>
        <v>39.527999999999999</v>
      </c>
      <c r="K4152" s="2">
        <f>Table_ExternalData_15[[#This Row],[Price]]*Table_ExternalData_15[[#Headers],[1,22]]</f>
        <v>41.174999999999997</v>
      </c>
      <c r="L4152" s="7">
        <f>IF(G4152="White Shark",E4152*0.5,IF(G4152="Sbox",E4152*0.5,IF(G4152="Tenda",E4152*0.5,E4152*0.2)))/100</f>
        <v>0.04</v>
      </c>
      <c r="M4152" s="2">
        <f>Table_ExternalData_15[[#This Row],[Price]]-Table_ExternalData_15[[#This Row],[Price]]*Table_ExternalData_15[[#This Row],[extra popust]]</f>
        <v>32.4</v>
      </c>
      <c r="N4152" s="2">
        <f>IF(M4152&lt;I4152,M4152,I4152)</f>
        <v>32.4</v>
      </c>
      <c r="O4152" s="12" t="str">
        <f>IF(N4152&lt;I4152,$U$1," ")</f>
        <v xml:space="preserve"> </v>
      </c>
      <c r="P4152" s="12" t="str">
        <f>IFERROR((O4152+30)," ")</f>
        <v xml:space="preserve"> </v>
      </c>
      <c r="Q4152" s="2">
        <f ca="1">IF(O4152=$U$1,N4152,"0")*1.22</f>
        <v>0</v>
      </c>
    </row>
    <row r="4153" spans="1:17" x14ac:dyDescent="0.25">
      <c r="A4153" t="s">
        <v>6161</v>
      </c>
      <c r="B4153" t="s">
        <v>6160</v>
      </c>
      <c r="C4153">
        <v>14238</v>
      </c>
      <c r="D4153">
        <v>29.04</v>
      </c>
      <c r="E4153">
        <f>IFERROR(VLOOKUP(Table_ExternalData_15[[#This Row],[Id]],Rabati!B:C,2,0),0)</f>
        <v>30</v>
      </c>
      <c r="F4153">
        <v>2</v>
      </c>
      <c r="G4153" t="str">
        <f>VLOOKUP(Table_ExternalData_15[[#This Row],[Id]],'Blagovna izdelek'!A:C,3,0)</f>
        <v>Digitus</v>
      </c>
      <c r="H4153">
        <f>Table_ExternalData_15[[#This Row],[Rabat]]*0.2</f>
        <v>6</v>
      </c>
      <c r="I4153" s="2">
        <f>Table_ExternalData_15[[#This Row],[Price]]-(Table_ExternalData_15[[#This Row],[Price]]*Table_ExternalData_15[[#This Row],[BB rabat]])/100</f>
        <v>27.297599999999999</v>
      </c>
      <c r="J4153" s="2">
        <f>Table_ExternalData_15[[#This Row],[BB cena]]*Table_ExternalData_15[[#Headers],[1,22]]</f>
        <v>33.303072</v>
      </c>
      <c r="K4153" s="2">
        <f>Table_ExternalData_15[[#This Row],[Price]]*Table_ExternalData_15[[#Headers],[1,22]]</f>
        <v>35.428799999999995</v>
      </c>
      <c r="L4153" s="7">
        <f>IF(G4153="White Shark",E4153*0.5,IF(G4153="Sbox",E4153*0.5,IF(G4153="Tenda",E4153*0.5,E4153*0.2)))/100</f>
        <v>0.06</v>
      </c>
      <c r="M4153" s="2">
        <f>Table_ExternalData_15[[#This Row],[Price]]-Table_ExternalData_15[[#This Row],[Price]]*Table_ExternalData_15[[#This Row],[extra popust]]</f>
        <v>27.297599999999999</v>
      </c>
      <c r="N4153" s="2">
        <f>IF(M4153&lt;I4153,M4153,I4153)</f>
        <v>27.297599999999999</v>
      </c>
      <c r="O4153" s="12" t="str">
        <f>IF(N4153&lt;I4153,$U$1," ")</f>
        <v xml:space="preserve"> </v>
      </c>
      <c r="P4153" s="12" t="str">
        <f>IFERROR((O4153+30)," ")</f>
        <v xml:space="preserve"> </v>
      </c>
      <c r="Q4153" s="2">
        <f ca="1">IF(O4153=$U$1,N4153,"0")*1.22</f>
        <v>0</v>
      </c>
    </row>
    <row r="4154" spans="1:17" x14ac:dyDescent="0.25">
      <c r="A4154" t="s">
        <v>6162</v>
      </c>
      <c r="B4154" t="s">
        <v>9622</v>
      </c>
      <c r="C4154">
        <v>14239</v>
      </c>
      <c r="D4154">
        <v>2.2400000000000002</v>
      </c>
      <c r="E4154">
        <f>IFERROR(VLOOKUP(Table_ExternalData_15[[#This Row],[Id]],Rabati!B:C,2,0),0)</f>
        <v>20</v>
      </c>
      <c r="F4154">
        <v>20</v>
      </c>
      <c r="G4154" t="str">
        <f>VLOOKUP(Table_ExternalData_15[[#This Row],[Id]],'Blagovna izdelek'!A:C,3,0)</f>
        <v>Digitus</v>
      </c>
      <c r="H4154">
        <f>Table_ExternalData_15[[#This Row],[Rabat]]*0.2</f>
        <v>4</v>
      </c>
      <c r="I4154" s="2">
        <f>Table_ExternalData_15[[#This Row],[Price]]-(Table_ExternalData_15[[#This Row],[Price]]*Table_ExternalData_15[[#This Row],[BB rabat]])/100</f>
        <v>2.1504000000000003</v>
      </c>
      <c r="J4154" s="2">
        <f>Table_ExternalData_15[[#This Row],[BB cena]]*Table_ExternalData_15[[#Headers],[1,22]]</f>
        <v>2.6234880000000005</v>
      </c>
      <c r="K4154" s="2">
        <f>Table_ExternalData_15[[#This Row],[Price]]*Table_ExternalData_15[[#Headers],[1,22]]</f>
        <v>2.7328000000000001</v>
      </c>
      <c r="L4154" s="7">
        <f>IF(G4154="White Shark",E4154*0.5,IF(G4154="Sbox",E4154*0.5,IF(G4154="Tenda",E4154*0.5,E4154*0.2)))/100</f>
        <v>0.04</v>
      </c>
      <c r="M4154" s="2">
        <f>Table_ExternalData_15[[#This Row],[Price]]-Table_ExternalData_15[[#This Row],[Price]]*Table_ExternalData_15[[#This Row],[extra popust]]</f>
        <v>2.1504000000000003</v>
      </c>
      <c r="N4154" s="2">
        <f>IF(M4154&lt;I4154,M4154,I4154)</f>
        <v>2.1504000000000003</v>
      </c>
      <c r="O4154" s="12" t="str">
        <f>IF(N4154&lt;I4154,$U$1," ")</f>
        <v xml:space="preserve"> </v>
      </c>
      <c r="P4154" s="12" t="str">
        <f>IFERROR((O4154+30)," ")</f>
        <v xml:space="preserve"> </v>
      </c>
      <c r="Q4154" s="2">
        <f ca="1">IF(O4154=$U$1,N4154,"0")*1.22</f>
        <v>0</v>
      </c>
    </row>
    <row r="4155" spans="1:17" x14ac:dyDescent="0.25">
      <c r="A4155" t="s">
        <v>6197</v>
      </c>
      <c r="B4155" t="s">
        <v>10088</v>
      </c>
      <c r="C4155">
        <v>14275</v>
      </c>
      <c r="D4155">
        <v>5.8</v>
      </c>
      <c r="E4155">
        <f>IFERROR(VLOOKUP(Table_ExternalData_15[[#This Row],[Id]],Rabati!B:C,2,0),0)</f>
        <v>30</v>
      </c>
      <c r="F4155">
        <v>31</v>
      </c>
      <c r="G4155" t="str">
        <f>VLOOKUP(Table_ExternalData_15[[#This Row],[Id]],'Blagovna izdelek'!A:C,3,0)</f>
        <v>Digitus</v>
      </c>
      <c r="H4155">
        <f>Table_ExternalData_15[[#This Row],[Rabat]]*0.2</f>
        <v>6</v>
      </c>
      <c r="I4155" s="2">
        <f>Table_ExternalData_15[[#This Row],[Price]]-(Table_ExternalData_15[[#This Row],[Price]]*Table_ExternalData_15[[#This Row],[BB rabat]])/100</f>
        <v>5.452</v>
      </c>
      <c r="J4155" s="2">
        <f>Table_ExternalData_15[[#This Row],[BB cena]]*Table_ExternalData_15[[#Headers],[1,22]]</f>
        <v>6.65144</v>
      </c>
      <c r="K4155" s="2">
        <f>Table_ExternalData_15[[#This Row],[Price]]*Table_ExternalData_15[[#Headers],[1,22]]</f>
        <v>7.0759999999999996</v>
      </c>
      <c r="L4155" s="7">
        <f>IF(G4155="White Shark",E4155*0.5,IF(G4155="Sbox",E4155*0.5,IF(G4155="Tenda",E4155*0.5,E4155*0.2)))/100</f>
        <v>0.06</v>
      </c>
      <c r="M4155" s="2">
        <f>Table_ExternalData_15[[#This Row],[Price]]-Table_ExternalData_15[[#This Row],[Price]]*Table_ExternalData_15[[#This Row],[extra popust]]</f>
        <v>5.452</v>
      </c>
      <c r="N4155" s="2">
        <f>IF(M4155&lt;I4155,M4155,I4155)</f>
        <v>5.452</v>
      </c>
      <c r="O4155" s="12" t="str">
        <f>IF(N4155&lt;I4155,$U$1," ")</f>
        <v xml:space="preserve"> </v>
      </c>
      <c r="P4155" s="12" t="str">
        <f>IFERROR((O4155+30)," ")</f>
        <v xml:space="preserve"> </v>
      </c>
      <c r="Q4155" s="2">
        <f ca="1">IF(O4155=$U$1,N4155,"0")*1.22</f>
        <v>0</v>
      </c>
    </row>
    <row r="4156" spans="1:17" x14ac:dyDescent="0.25">
      <c r="A4156" t="s">
        <v>6267</v>
      </c>
      <c r="B4156" t="s">
        <v>13639</v>
      </c>
      <c r="C4156">
        <v>14352</v>
      </c>
      <c r="D4156">
        <v>97.49</v>
      </c>
      <c r="E4156">
        <f>IFERROR(VLOOKUP(Table_ExternalData_15[[#This Row],[Id]],Rabati!B:C,2,0),0)</f>
        <v>20</v>
      </c>
      <c r="F4156">
        <v>11</v>
      </c>
      <c r="G4156" t="str">
        <f>VLOOKUP(Table_ExternalData_15[[#This Row],[Id]],'Blagovna izdelek'!A:C,3,0)</f>
        <v>Digitus</v>
      </c>
      <c r="H4156">
        <f>Table_ExternalData_15[[#This Row],[Rabat]]*0.2</f>
        <v>4</v>
      </c>
      <c r="I4156" s="2">
        <f>Table_ExternalData_15[[#This Row],[Price]]-(Table_ExternalData_15[[#This Row],[Price]]*Table_ExternalData_15[[#This Row],[BB rabat]])/100</f>
        <v>93.590399999999988</v>
      </c>
      <c r="J4156" s="2">
        <f>Table_ExternalData_15[[#This Row],[BB cena]]*Table_ExternalData_15[[#Headers],[1,22]]</f>
        <v>114.18028799999999</v>
      </c>
      <c r="K4156" s="2">
        <f>Table_ExternalData_15[[#This Row],[Price]]*Table_ExternalData_15[[#Headers],[1,22]]</f>
        <v>118.9378</v>
      </c>
      <c r="L4156" s="7">
        <f>IF(G4156="White Shark",E4156*0.5,IF(G4156="Sbox",E4156*0.5,IF(G4156="Tenda",E4156*0.5,E4156*0.2)))/100</f>
        <v>0.04</v>
      </c>
      <c r="M4156" s="2">
        <f>Table_ExternalData_15[[#This Row],[Price]]-Table_ExternalData_15[[#This Row],[Price]]*Table_ExternalData_15[[#This Row],[extra popust]]</f>
        <v>93.590399999999988</v>
      </c>
      <c r="N4156" s="2">
        <f>IF(M4156&lt;I4156,M4156,I4156)</f>
        <v>93.590399999999988</v>
      </c>
      <c r="O4156" s="12" t="str">
        <f>IF(N4156&lt;I4156,$U$1," ")</f>
        <v xml:space="preserve"> </v>
      </c>
      <c r="P4156" s="12" t="str">
        <f>IFERROR((O4156+30)," ")</f>
        <v xml:space="preserve"> </v>
      </c>
      <c r="Q4156" s="2">
        <f ca="1">IF(O4156=$U$1,N4156,"0")*1.22</f>
        <v>0</v>
      </c>
    </row>
    <row r="4157" spans="1:17" x14ac:dyDescent="0.25">
      <c r="A4157" t="s">
        <v>6276</v>
      </c>
      <c r="B4157" t="s">
        <v>6275</v>
      </c>
      <c r="C4157">
        <v>14359</v>
      </c>
      <c r="D4157">
        <v>1.35</v>
      </c>
      <c r="E4157">
        <f>IFERROR(VLOOKUP(Table_ExternalData_15[[#This Row],[Id]],Rabati!B:C,2,0),0)</f>
        <v>30</v>
      </c>
      <c r="F4157">
        <v>49</v>
      </c>
      <c r="G4157" t="str">
        <f>VLOOKUP(Table_ExternalData_15[[#This Row],[Id]],'Blagovna izdelek'!A:C,3,0)</f>
        <v>Digitus</v>
      </c>
      <c r="H4157">
        <f>Table_ExternalData_15[[#This Row],[Rabat]]*0.2</f>
        <v>6</v>
      </c>
      <c r="I4157" s="2">
        <f>Table_ExternalData_15[[#This Row],[Price]]-(Table_ExternalData_15[[#This Row],[Price]]*Table_ExternalData_15[[#This Row],[BB rabat]])/100</f>
        <v>1.2690000000000001</v>
      </c>
      <c r="J4157" s="2">
        <f>Table_ExternalData_15[[#This Row],[BB cena]]*Table_ExternalData_15[[#Headers],[1,22]]</f>
        <v>1.5481800000000001</v>
      </c>
      <c r="K4157" s="2">
        <f>Table_ExternalData_15[[#This Row],[Price]]*Table_ExternalData_15[[#Headers],[1,22]]</f>
        <v>1.647</v>
      </c>
      <c r="L4157" s="7">
        <f>IF(G4157="White Shark",E4157*0.5,IF(G4157="Sbox",E4157*0.5,IF(G4157="Tenda",E4157*0.5,E4157*0.2)))/100</f>
        <v>0.06</v>
      </c>
      <c r="M4157" s="2">
        <f>Table_ExternalData_15[[#This Row],[Price]]-Table_ExternalData_15[[#This Row],[Price]]*Table_ExternalData_15[[#This Row],[extra popust]]</f>
        <v>1.2690000000000001</v>
      </c>
      <c r="N4157" s="2">
        <f>IF(M4157&lt;I4157,M4157,I4157)</f>
        <v>1.2690000000000001</v>
      </c>
      <c r="O4157" s="12" t="str">
        <f>IF(N4157&lt;I4157,$U$1," ")</f>
        <v xml:space="preserve"> </v>
      </c>
      <c r="P4157" s="12" t="str">
        <f>IFERROR((O4157+30)," ")</f>
        <v xml:space="preserve"> </v>
      </c>
      <c r="Q4157" s="2">
        <f ca="1">IF(O4157=$U$1,N4157,"0")*1.22</f>
        <v>0</v>
      </c>
    </row>
    <row r="4158" spans="1:17" x14ac:dyDescent="0.25">
      <c r="A4158" t="s">
        <v>6432</v>
      </c>
      <c r="B4158" t="s">
        <v>6431</v>
      </c>
      <c r="C4158">
        <v>14501</v>
      </c>
      <c r="D4158">
        <v>42.25</v>
      </c>
      <c r="E4158">
        <f>IFERROR(VLOOKUP(Table_ExternalData_15[[#This Row],[Id]],Rabati!B:C,2,0),0)</f>
        <v>20</v>
      </c>
      <c r="F4158">
        <v>8</v>
      </c>
      <c r="G4158" t="str">
        <f>VLOOKUP(Table_ExternalData_15[[#This Row],[Id]],'Blagovna izdelek'!A:C,3,0)</f>
        <v>Digitus</v>
      </c>
      <c r="H4158">
        <f>Table_ExternalData_15[[#This Row],[Rabat]]*0.2</f>
        <v>4</v>
      </c>
      <c r="I4158" s="2">
        <f>Table_ExternalData_15[[#This Row],[Price]]-(Table_ExternalData_15[[#This Row],[Price]]*Table_ExternalData_15[[#This Row],[BB rabat]])/100</f>
        <v>40.56</v>
      </c>
      <c r="J4158" s="2">
        <f>Table_ExternalData_15[[#This Row],[BB cena]]*Table_ExternalData_15[[#Headers],[1,22]]</f>
        <v>49.483200000000004</v>
      </c>
      <c r="K4158" s="2">
        <f>Table_ExternalData_15[[#This Row],[Price]]*Table_ExternalData_15[[#Headers],[1,22]]</f>
        <v>51.545000000000002</v>
      </c>
      <c r="L4158" s="7">
        <f>IF(G4158="White Shark",E4158*0.5,IF(G4158="Sbox",E4158*0.5,IF(G4158="Tenda",E4158*0.5,E4158*0.2)))/100</f>
        <v>0.04</v>
      </c>
      <c r="M4158" s="2">
        <f>Table_ExternalData_15[[#This Row],[Price]]-Table_ExternalData_15[[#This Row],[Price]]*Table_ExternalData_15[[#This Row],[extra popust]]</f>
        <v>40.56</v>
      </c>
      <c r="N4158" s="2">
        <f>IF(M4158&lt;I4158,M4158,I4158)</f>
        <v>40.56</v>
      </c>
      <c r="O4158" s="12" t="str">
        <f>IF(N4158&lt;I4158,$U$1," ")</f>
        <v xml:space="preserve"> </v>
      </c>
      <c r="P4158" s="12" t="str">
        <f>IFERROR((O4158+30)," ")</f>
        <v xml:space="preserve"> </v>
      </c>
      <c r="Q4158" s="2">
        <f ca="1">IF(O4158=$U$1,N4158,"0")*1.22</f>
        <v>0</v>
      </c>
    </row>
    <row r="4159" spans="1:17" x14ac:dyDescent="0.25">
      <c r="A4159" t="s">
        <v>6434</v>
      </c>
      <c r="B4159" t="s">
        <v>6433</v>
      </c>
      <c r="C4159">
        <v>14502</v>
      </c>
      <c r="D4159">
        <v>69.95</v>
      </c>
      <c r="E4159">
        <f>IFERROR(VLOOKUP(Table_ExternalData_15[[#This Row],[Id]],Rabati!B:C,2,0),0)</f>
        <v>20</v>
      </c>
      <c r="F4159">
        <v>5</v>
      </c>
      <c r="G4159" t="str">
        <f>VLOOKUP(Table_ExternalData_15[[#This Row],[Id]],'Blagovna izdelek'!A:C,3,0)</f>
        <v>Digitus</v>
      </c>
      <c r="H4159">
        <f>Table_ExternalData_15[[#This Row],[Rabat]]*0.2</f>
        <v>4</v>
      </c>
      <c r="I4159" s="2">
        <f>Table_ExternalData_15[[#This Row],[Price]]-(Table_ExternalData_15[[#This Row],[Price]]*Table_ExternalData_15[[#This Row],[BB rabat]])/100</f>
        <v>67.152000000000001</v>
      </c>
      <c r="J4159" s="2">
        <f>Table_ExternalData_15[[#This Row],[BB cena]]*Table_ExternalData_15[[#Headers],[1,22]]</f>
        <v>81.925439999999995</v>
      </c>
      <c r="K4159" s="2">
        <f>Table_ExternalData_15[[#This Row],[Price]]*Table_ExternalData_15[[#Headers],[1,22]]</f>
        <v>85.338999999999999</v>
      </c>
      <c r="L4159" s="7">
        <f>IF(G4159="White Shark",E4159*0.5,IF(G4159="Sbox",E4159*0.5,IF(G4159="Tenda",E4159*0.5,E4159*0.2)))/100</f>
        <v>0.04</v>
      </c>
      <c r="M4159" s="2">
        <f>Table_ExternalData_15[[#This Row],[Price]]-Table_ExternalData_15[[#This Row],[Price]]*Table_ExternalData_15[[#This Row],[extra popust]]</f>
        <v>67.152000000000001</v>
      </c>
      <c r="N4159" s="2">
        <f>IF(M4159&lt;I4159,M4159,I4159)</f>
        <v>67.152000000000001</v>
      </c>
      <c r="O4159" s="12" t="str">
        <f>IF(N4159&lt;I4159,$U$1," ")</f>
        <v xml:space="preserve"> </v>
      </c>
      <c r="P4159" s="12" t="str">
        <f>IFERROR((O4159+30)," ")</f>
        <v xml:space="preserve"> </v>
      </c>
      <c r="Q4159" s="2">
        <f ca="1">IF(O4159=$U$1,N4159,"0")*1.22</f>
        <v>0</v>
      </c>
    </row>
    <row r="4160" spans="1:17" x14ac:dyDescent="0.25">
      <c r="A4160" t="s">
        <v>6436</v>
      </c>
      <c r="B4160" t="s">
        <v>6435</v>
      </c>
      <c r="C4160">
        <v>14503</v>
      </c>
      <c r="D4160">
        <v>76.95</v>
      </c>
      <c r="E4160">
        <f>IFERROR(VLOOKUP(Table_ExternalData_15[[#This Row],[Id]],Rabati!B:C,2,0),0)</f>
        <v>20</v>
      </c>
      <c r="F4160">
        <v>5</v>
      </c>
      <c r="G4160" t="str">
        <f>VLOOKUP(Table_ExternalData_15[[#This Row],[Id]],'Blagovna izdelek'!A:C,3,0)</f>
        <v>Digitus</v>
      </c>
      <c r="H4160">
        <f>Table_ExternalData_15[[#This Row],[Rabat]]*0.2</f>
        <v>4</v>
      </c>
      <c r="I4160" s="2">
        <f>Table_ExternalData_15[[#This Row],[Price]]-(Table_ExternalData_15[[#This Row],[Price]]*Table_ExternalData_15[[#This Row],[BB rabat]])/100</f>
        <v>73.872</v>
      </c>
      <c r="J4160" s="2">
        <f>Table_ExternalData_15[[#This Row],[BB cena]]*Table_ExternalData_15[[#Headers],[1,22]]</f>
        <v>90.123840000000001</v>
      </c>
      <c r="K4160" s="2">
        <f>Table_ExternalData_15[[#This Row],[Price]]*Table_ExternalData_15[[#Headers],[1,22]]</f>
        <v>93.879000000000005</v>
      </c>
      <c r="L4160" s="7">
        <f>IF(G4160="White Shark",E4160*0.5,IF(G4160="Sbox",E4160*0.5,IF(G4160="Tenda",E4160*0.5,E4160*0.2)))/100</f>
        <v>0.04</v>
      </c>
      <c r="M4160" s="2">
        <f>Table_ExternalData_15[[#This Row],[Price]]-Table_ExternalData_15[[#This Row],[Price]]*Table_ExternalData_15[[#This Row],[extra popust]]</f>
        <v>73.872</v>
      </c>
      <c r="N4160" s="2">
        <f>IF(M4160&lt;I4160,M4160,I4160)</f>
        <v>73.872</v>
      </c>
      <c r="O4160" s="12" t="str">
        <f>IF(N4160&lt;I4160,$U$1," ")</f>
        <v xml:space="preserve"> </v>
      </c>
      <c r="P4160" s="12" t="str">
        <f>IFERROR((O4160+30)," ")</f>
        <v xml:space="preserve"> </v>
      </c>
      <c r="Q4160" s="2">
        <f ca="1">IF(O4160=$U$1,N4160,"0")*1.22</f>
        <v>0</v>
      </c>
    </row>
    <row r="4161" spans="1:17" x14ac:dyDescent="0.25">
      <c r="A4161" t="s">
        <v>6438</v>
      </c>
      <c r="B4161" t="s">
        <v>6437</v>
      </c>
      <c r="C4161">
        <v>14504</v>
      </c>
      <c r="D4161">
        <v>166.77</v>
      </c>
      <c r="E4161">
        <f>IFERROR(VLOOKUP(Table_ExternalData_15[[#This Row],[Id]],Rabati!B:C,2,0),0)</f>
        <v>20</v>
      </c>
      <c r="F4161">
        <v>0</v>
      </c>
      <c r="G4161" t="str">
        <f>VLOOKUP(Table_ExternalData_15[[#This Row],[Id]],'Blagovna izdelek'!A:C,3,0)</f>
        <v>Digitus</v>
      </c>
      <c r="H4161">
        <f>Table_ExternalData_15[[#This Row],[Rabat]]*0.2</f>
        <v>4</v>
      </c>
      <c r="I4161" s="2">
        <f>Table_ExternalData_15[[#This Row],[Price]]-(Table_ExternalData_15[[#This Row],[Price]]*Table_ExternalData_15[[#This Row],[BB rabat]])/100</f>
        <v>160.0992</v>
      </c>
      <c r="J4161" s="2">
        <f>Table_ExternalData_15[[#This Row],[BB cena]]*Table_ExternalData_15[[#Headers],[1,22]]</f>
        <v>195.32102399999999</v>
      </c>
      <c r="K4161" s="2">
        <f>Table_ExternalData_15[[#This Row],[Price]]*Table_ExternalData_15[[#Headers],[1,22]]</f>
        <v>203.45940000000002</v>
      </c>
      <c r="L4161" s="7">
        <f>IF(G4161="White Shark",E4161*0.5,IF(G4161="Sbox",E4161*0.5,IF(G4161="Tenda",E4161*0.5,E4161*0.2)))/100</f>
        <v>0.04</v>
      </c>
      <c r="M4161" s="2">
        <f>Table_ExternalData_15[[#This Row],[Price]]-Table_ExternalData_15[[#This Row],[Price]]*Table_ExternalData_15[[#This Row],[extra popust]]</f>
        <v>160.0992</v>
      </c>
      <c r="N4161" s="2">
        <f>IF(M4161&lt;I4161,M4161,I4161)</f>
        <v>160.0992</v>
      </c>
      <c r="O4161" s="12" t="str">
        <f>IF(N4161&lt;I4161,$U$1," ")</f>
        <v xml:space="preserve"> </v>
      </c>
      <c r="P4161" s="12" t="str">
        <f>IFERROR((O4161+30)," ")</f>
        <v xml:space="preserve"> </v>
      </c>
      <c r="Q4161" s="2">
        <f ca="1">IF(O4161=$U$1,N4161,"0")*1.22</f>
        <v>0</v>
      </c>
    </row>
    <row r="4162" spans="1:17" x14ac:dyDescent="0.25">
      <c r="A4162" t="s">
        <v>6440</v>
      </c>
      <c r="B4162" t="s">
        <v>6439</v>
      </c>
      <c r="C4162">
        <v>14505</v>
      </c>
      <c r="D4162">
        <v>63.9</v>
      </c>
      <c r="E4162">
        <f>IFERROR(VLOOKUP(Table_ExternalData_15[[#This Row],[Id]],Rabati!B:C,2,0),0)</f>
        <v>20</v>
      </c>
      <c r="F4162">
        <v>0</v>
      </c>
      <c r="G4162" t="str">
        <f>VLOOKUP(Table_ExternalData_15[[#This Row],[Id]],'Blagovna izdelek'!A:C,3,0)</f>
        <v>Digitus</v>
      </c>
      <c r="H4162">
        <f>Table_ExternalData_15[[#This Row],[Rabat]]*0.2</f>
        <v>4</v>
      </c>
      <c r="I4162" s="2">
        <f>Table_ExternalData_15[[#This Row],[Price]]-(Table_ExternalData_15[[#This Row],[Price]]*Table_ExternalData_15[[#This Row],[BB rabat]])/100</f>
        <v>61.344000000000001</v>
      </c>
      <c r="J4162" s="2">
        <f>Table_ExternalData_15[[#This Row],[BB cena]]*Table_ExternalData_15[[#Headers],[1,22]]</f>
        <v>74.839680000000001</v>
      </c>
      <c r="K4162" s="2">
        <f>Table_ExternalData_15[[#This Row],[Price]]*Table_ExternalData_15[[#Headers],[1,22]]</f>
        <v>77.957999999999998</v>
      </c>
      <c r="L4162" s="7">
        <f>IF(G4162="White Shark",E4162*0.5,IF(G4162="Sbox",E4162*0.5,IF(G4162="Tenda",E4162*0.5,E4162*0.2)))/100</f>
        <v>0.04</v>
      </c>
      <c r="M4162" s="2">
        <f>Table_ExternalData_15[[#This Row],[Price]]-Table_ExternalData_15[[#This Row],[Price]]*Table_ExternalData_15[[#This Row],[extra popust]]</f>
        <v>61.344000000000001</v>
      </c>
      <c r="N4162" s="2">
        <f>IF(M4162&lt;I4162,M4162,I4162)</f>
        <v>61.344000000000001</v>
      </c>
      <c r="O4162" s="12" t="str">
        <f>IF(N4162&lt;I4162,$U$1," ")</f>
        <v xml:space="preserve"> </v>
      </c>
      <c r="P4162" s="12" t="str">
        <f>IFERROR((O4162+30)," ")</f>
        <v xml:space="preserve"> </v>
      </c>
      <c r="Q4162" s="2">
        <f ca="1">IF(O4162=$U$1,N4162,"0")*1.22</f>
        <v>0</v>
      </c>
    </row>
    <row r="4163" spans="1:17" x14ac:dyDescent="0.25">
      <c r="A4163" t="s">
        <v>6476</v>
      </c>
      <c r="B4163" t="s">
        <v>6475</v>
      </c>
      <c r="C4163">
        <v>14547</v>
      </c>
      <c r="D4163">
        <v>9.44</v>
      </c>
      <c r="E4163">
        <f>IFERROR(VLOOKUP(Table_ExternalData_15[[#This Row],[Id]],Rabati!B:C,2,0),0)</f>
        <v>30</v>
      </c>
      <c r="F4163">
        <v>0</v>
      </c>
      <c r="G4163" t="str">
        <f>VLOOKUP(Table_ExternalData_15[[#This Row],[Id]],'Blagovna izdelek'!A:C,3,0)</f>
        <v>Digitus</v>
      </c>
      <c r="H4163">
        <f>Table_ExternalData_15[[#This Row],[Rabat]]*0.2</f>
        <v>6</v>
      </c>
      <c r="I4163" s="2">
        <f>Table_ExternalData_15[[#This Row],[Price]]-(Table_ExternalData_15[[#This Row],[Price]]*Table_ExternalData_15[[#This Row],[BB rabat]])/100</f>
        <v>8.8735999999999997</v>
      </c>
      <c r="J4163" s="2">
        <f>Table_ExternalData_15[[#This Row],[BB cena]]*Table_ExternalData_15[[#Headers],[1,22]]</f>
        <v>10.825792</v>
      </c>
      <c r="K4163" s="2">
        <f>Table_ExternalData_15[[#This Row],[Price]]*Table_ExternalData_15[[#Headers],[1,22]]</f>
        <v>11.5168</v>
      </c>
      <c r="L4163" s="7">
        <f>IF(G4163="White Shark",E4163*0.5,IF(G4163="Sbox",E4163*0.5,IF(G4163="Tenda",E4163*0.5,E4163*0.2)))/100</f>
        <v>0.06</v>
      </c>
      <c r="M4163" s="2">
        <f>Table_ExternalData_15[[#This Row],[Price]]-Table_ExternalData_15[[#This Row],[Price]]*Table_ExternalData_15[[#This Row],[extra popust]]</f>
        <v>8.8735999999999997</v>
      </c>
      <c r="N4163" s="2">
        <f>IF(M4163&lt;I4163,M4163,I4163)</f>
        <v>8.8735999999999997</v>
      </c>
      <c r="O4163" s="12" t="str">
        <f>IF(N4163&lt;I4163,$U$1," ")</f>
        <v xml:space="preserve"> </v>
      </c>
      <c r="P4163" s="12" t="str">
        <f>IFERROR((O4163+30)," ")</f>
        <v xml:space="preserve"> </v>
      </c>
      <c r="Q4163" s="2">
        <f ca="1">IF(O4163=$U$1,N4163,"0")*1.22</f>
        <v>0</v>
      </c>
    </row>
    <row r="4164" spans="1:17" x14ac:dyDescent="0.25">
      <c r="A4164" t="s">
        <v>6477</v>
      </c>
      <c r="B4164" t="s">
        <v>9722</v>
      </c>
      <c r="C4164">
        <v>14549</v>
      </c>
      <c r="D4164">
        <v>18.54</v>
      </c>
      <c r="E4164">
        <f>IFERROR(VLOOKUP(Table_ExternalData_15[[#This Row],[Id]],Rabati!B:C,2,0),0)</f>
        <v>25</v>
      </c>
      <c r="F4164">
        <v>0</v>
      </c>
      <c r="G4164" t="str">
        <f>VLOOKUP(Table_ExternalData_15[[#This Row],[Id]],'Blagovna izdelek'!A:C,3,0)</f>
        <v>Digitus</v>
      </c>
      <c r="H4164">
        <f>Table_ExternalData_15[[#This Row],[Rabat]]*0.2</f>
        <v>5</v>
      </c>
      <c r="I4164" s="2">
        <f>Table_ExternalData_15[[#This Row],[Price]]-(Table_ExternalData_15[[#This Row],[Price]]*Table_ExternalData_15[[#This Row],[BB rabat]])/100</f>
        <v>17.613</v>
      </c>
      <c r="J4164" s="2">
        <f>Table_ExternalData_15[[#This Row],[BB cena]]*Table_ExternalData_15[[#Headers],[1,22]]</f>
        <v>21.487859999999998</v>
      </c>
      <c r="K4164" s="2">
        <f>Table_ExternalData_15[[#This Row],[Price]]*Table_ExternalData_15[[#Headers],[1,22]]</f>
        <v>22.6188</v>
      </c>
      <c r="L4164" s="7">
        <f>IF(G4164="White Shark",E4164*0.5,IF(G4164="Sbox",E4164*0.5,IF(G4164="Tenda",E4164*0.5,E4164*0.2)))/100</f>
        <v>0.05</v>
      </c>
      <c r="M4164" s="2">
        <f>Table_ExternalData_15[[#This Row],[Price]]-Table_ExternalData_15[[#This Row],[Price]]*Table_ExternalData_15[[#This Row],[extra popust]]</f>
        <v>17.613</v>
      </c>
      <c r="N4164" s="2">
        <f>IF(M4164&lt;I4164,M4164,I4164)</f>
        <v>17.613</v>
      </c>
      <c r="O4164" s="12" t="str">
        <f>IF(N4164&lt;I4164,$U$1," ")</f>
        <v xml:space="preserve"> </v>
      </c>
      <c r="P4164" s="12" t="str">
        <f>IFERROR((O4164+30)," ")</f>
        <v xml:space="preserve"> </v>
      </c>
      <c r="Q4164" s="2">
        <f ca="1">IF(O4164=$U$1,N4164,"0")*1.22</f>
        <v>0</v>
      </c>
    </row>
    <row r="4165" spans="1:17" x14ac:dyDescent="0.25">
      <c r="A4165" t="s">
        <v>6481</v>
      </c>
      <c r="B4165" t="s">
        <v>6480</v>
      </c>
      <c r="C4165">
        <v>14552</v>
      </c>
      <c r="D4165">
        <v>36.590000000000003</v>
      </c>
      <c r="E4165">
        <f>IFERROR(VLOOKUP(Table_ExternalData_15[[#This Row],[Id]],Rabati!B:C,2,0),0)</f>
        <v>25</v>
      </c>
      <c r="F4165">
        <v>2</v>
      </c>
      <c r="G4165" t="str">
        <f>VLOOKUP(Table_ExternalData_15[[#This Row],[Id]],'Blagovna izdelek'!A:C,3,0)</f>
        <v>Digitus</v>
      </c>
      <c r="H4165">
        <f>Table_ExternalData_15[[#This Row],[Rabat]]*0.2</f>
        <v>5</v>
      </c>
      <c r="I4165" s="2">
        <f>Table_ExternalData_15[[#This Row],[Price]]-(Table_ExternalData_15[[#This Row],[Price]]*Table_ExternalData_15[[#This Row],[BB rabat]])/100</f>
        <v>34.7605</v>
      </c>
      <c r="J4165" s="2">
        <f>Table_ExternalData_15[[#This Row],[BB cena]]*Table_ExternalData_15[[#Headers],[1,22]]</f>
        <v>42.407809999999998</v>
      </c>
      <c r="K4165" s="2">
        <f>Table_ExternalData_15[[#This Row],[Price]]*Table_ExternalData_15[[#Headers],[1,22]]</f>
        <v>44.639800000000001</v>
      </c>
      <c r="L4165" s="7">
        <f>IF(G4165="White Shark",E4165*0.5,IF(G4165="Sbox",E4165*0.5,IF(G4165="Tenda",E4165*0.5,E4165*0.2)))/100</f>
        <v>0.05</v>
      </c>
      <c r="M4165" s="2">
        <f>Table_ExternalData_15[[#This Row],[Price]]-Table_ExternalData_15[[#This Row],[Price]]*Table_ExternalData_15[[#This Row],[extra popust]]</f>
        <v>34.7605</v>
      </c>
      <c r="N4165" s="2">
        <f>IF(M4165&lt;I4165,M4165,I4165)</f>
        <v>34.7605</v>
      </c>
      <c r="O4165" s="12" t="str">
        <f>IF(N4165&lt;I4165,$U$1," ")</f>
        <v xml:space="preserve"> </v>
      </c>
      <c r="P4165" s="12" t="str">
        <f>IFERROR((O4165+30)," ")</f>
        <v xml:space="preserve"> </v>
      </c>
      <c r="Q4165" s="2">
        <f ca="1">IF(O4165=$U$1,N4165,"0")*1.22</f>
        <v>0</v>
      </c>
    </row>
    <row r="4166" spans="1:17" x14ac:dyDescent="0.25">
      <c r="A4166" t="s">
        <v>6483</v>
      </c>
      <c r="B4166" t="s">
        <v>6482</v>
      </c>
      <c r="C4166">
        <v>14553</v>
      </c>
      <c r="D4166">
        <v>34.93</v>
      </c>
      <c r="E4166">
        <f>IFERROR(VLOOKUP(Table_ExternalData_15[[#This Row],[Id]],Rabati!B:C,2,0),0)</f>
        <v>25</v>
      </c>
      <c r="F4166">
        <v>6</v>
      </c>
      <c r="G4166" t="str">
        <f>VLOOKUP(Table_ExternalData_15[[#This Row],[Id]],'Blagovna izdelek'!A:C,3,0)</f>
        <v>Digitus</v>
      </c>
      <c r="H4166">
        <f>Table_ExternalData_15[[#This Row],[Rabat]]*0.2</f>
        <v>5</v>
      </c>
      <c r="I4166" s="2">
        <f>Table_ExternalData_15[[#This Row],[Price]]-(Table_ExternalData_15[[#This Row],[Price]]*Table_ExternalData_15[[#This Row],[BB rabat]])/100</f>
        <v>33.183500000000002</v>
      </c>
      <c r="J4166" s="2">
        <f>Table_ExternalData_15[[#This Row],[BB cena]]*Table_ExternalData_15[[#Headers],[1,22]]</f>
        <v>40.483870000000003</v>
      </c>
      <c r="K4166" s="2">
        <f>Table_ExternalData_15[[#This Row],[Price]]*Table_ExternalData_15[[#Headers],[1,22]]</f>
        <v>42.614599999999996</v>
      </c>
      <c r="L4166" s="7">
        <f>IF(G4166="White Shark",E4166*0.5,IF(G4166="Sbox",E4166*0.5,IF(G4166="Tenda",E4166*0.5,E4166*0.2)))/100</f>
        <v>0.05</v>
      </c>
      <c r="M4166" s="2">
        <f>Table_ExternalData_15[[#This Row],[Price]]-Table_ExternalData_15[[#This Row],[Price]]*Table_ExternalData_15[[#This Row],[extra popust]]</f>
        <v>33.183500000000002</v>
      </c>
      <c r="N4166" s="2">
        <f>IF(M4166&lt;I4166,M4166,I4166)</f>
        <v>33.183500000000002</v>
      </c>
      <c r="O4166" s="12" t="str">
        <f>IF(N4166&lt;I4166,$U$1," ")</f>
        <v xml:space="preserve"> </v>
      </c>
      <c r="P4166" s="12" t="str">
        <f>IFERROR((O4166+30)," ")</f>
        <v xml:space="preserve"> </v>
      </c>
      <c r="Q4166" s="2">
        <f ca="1">IF(O4166=$U$1,N4166,"0")*1.22</f>
        <v>0</v>
      </c>
    </row>
    <row r="4167" spans="1:17" x14ac:dyDescent="0.25">
      <c r="A4167" t="s">
        <v>6487</v>
      </c>
      <c r="B4167" t="s">
        <v>9882</v>
      </c>
      <c r="C4167">
        <v>14559</v>
      </c>
      <c r="D4167">
        <v>1.93</v>
      </c>
      <c r="E4167">
        <f>IFERROR(VLOOKUP(Table_ExternalData_15[[#This Row],[Id]],Rabati!B:C,2,0),0)</f>
        <v>20</v>
      </c>
      <c r="F4167">
        <v>657</v>
      </c>
      <c r="G4167" t="str">
        <f>VLOOKUP(Table_ExternalData_15[[#This Row],[Id]],'Blagovna izdelek'!A:C,3,0)</f>
        <v>Digitus</v>
      </c>
      <c r="H4167">
        <f>Table_ExternalData_15[[#This Row],[Rabat]]*0.2</f>
        <v>4</v>
      </c>
      <c r="I4167" s="2">
        <f>Table_ExternalData_15[[#This Row],[Price]]-(Table_ExternalData_15[[#This Row],[Price]]*Table_ExternalData_15[[#This Row],[BB rabat]])/100</f>
        <v>1.8528</v>
      </c>
      <c r="J4167" s="2">
        <f>Table_ExternalData_15[[#This Row],[BB cena]]*Table_ExternalData_15[[#Headers],[1,22]]</f>
        <v>2.2604159999999998</v>
      </c>
      <c r="K4167" s="2">
        <f>Table_ExternalData_15[[#This Row],[Price]]*Table_ExternalData_15[[#Headers],[1,22]]</f>
        <v>2.3546</v>
      </c>
      <c r="L4167" s="7">
        <f>IF(G4167="White Shark",E4167*0.5,IF(G4167="Sbox",E4167*0.5,IF(G4167="Tenda",E4167*0.5,E4167*0.2)))/100</f>
        <v>0.04</v>
      </c>
      <c r="M4167" s="2">
        <f>Table_ExternalData_15[[#This Row],[Price]]-Table_ExternalData_15[[#This Row],[Price]]*Table_ExternalData_15[[#This Row],[extra popust]]</f>
        <v>1.8528</v>
      </c>
      <c r="N4167" s="2">
        <f>IF(M4167&lt;I4167,M4167,I4167)</f>
        <v>1.8528</v>
      </c>
      <c r="O4167" s="12" t="str">
        <f>IF(N4167&lt;I4167,$U$1," ")</f>
        <v xml:space="preserve"> </v>
      </c>
      <c r="P4167" s="12" t="str">
        <f>IFERROR((O4167+30)," ")</f>
        <v xml:space="preserve"> </v>
      </c>
      <c r="Q4167" s="2">
        <f ca="1">IF(O4167=$U$1,N4167,"0")*1.22</f>
        <v>0</v>
      </c>
    </row>
    <row r="4168" spans="1:17" x14ac:dyDescent="0.25">
      <c r="A4168" t="s">
        <v>6552</v>
      </c>
      <c r="B4168" t="s">
        <v>6551</v>
      </c>
      <c r="C4168">
        <v>14606</v>
      </c>
      <c r="D4168">
        <v>128.44</v>
      </c>
      <c r="E4168">
        <f>IFERROR(VLOOKUP(Table_ExternalData_15[[#This Row],[Id]],Rabati!B:C,2,0),0)</f>
        <v>30</v>
      </c>
      <c r="F4168">
        <v>5</v>
      </c>
      <c r="G4168" t="str">
        <f>VLOOKUP(Table_ExternalData_15[[#This Row],[Id]],'Blagovna izdelek'!A:C,3,0)</f>
        <v>Digitus</v>
      </c>
      <c r="H4168">
        <f>Table_ExternalData_15[[#This Row],[Rabat]]*0.2</f>
        <v>6</v>
      </c>
      <c r="I4168" s="2">
        <f>Table_ExternalData_15[[#This Row],[Price]]-(Table_ExternalData_15[[#This Row],[Price]]*Table_ExternalData_15[[#This Row],[BB rabat]])/100</f>
        <v>120.7336</v>
      </c>
      <c r="J4168" s="2">
        <f>Table_ExternalData_15[[#This Row],[BB cena]]*Table_ExternalData_15[[#Headers],[1,22]]</f>
        <v>147.29499199999998</v>
      </c>
      <c r="K4168" s="2">
        <f>Table_ExternalData_15[[#This Row],[Price]]*Table_ExternalData_15[[#Headers],[1,22]]</f>
        <v>156.6968</v>
      </c>
      <c r="L4168" s="7">
        <f>IF(G4168="White Shark",E4168*0.5,IF(G4168="Sbox",E4168*0.5,IF(G4168="Tenda",E4168*0.5,E4168*0.2)))/100</f>
        <v>0.06</v>
      </c>
      <c r="M4168" s="2">
        <f>Table_ExternalData_15[[#This Row],[Price]]-Table_ExternalData_15[[#This Row],[Price]]*Table_ExternalData_15[[#This Row],[extra popust]]</f>
        <v>120.7336</v>
      </c>
      <c r="N4168" s="2">
        <f>IF(M4168&lt;I4168,M4168,I4168)</f>
        <v>120.7336</v>
      </c>
      <c r="O4168" s="12" t="str">
        <f>IF(N4168&lt;I4168,$U$1," ")</f>
        <v xml:space="preserve"> </v>
      </c>
      <c r="P4168" s="12" t="str">
        <f>IFERROR((O4168+30)," ")</f>
        <v xml:space="preserve"> </v>
      </c>
      <c r="Q4168" s="2">
        <f ca="1">IF(O4168=$U$1,N4168,"0")*1.22</f>
        <v>0</v>
      </c>
    </row>
    <row r="4169" spans="1:17" x14ac:dyDescent="0.25">
      <c r="A4169" t="s">
        <v>6554</v>
      </c>
      <c r="B4169" t="s">
        <v>6553</v>
      </c>
      <c r="C4169">
        <v>14607</v>
      </c>
      <c r="D4169">
        <v>137.94</v>
      </c>
      <c r="E4169">
        <f>IFERROR(VLOOKUP(Table_ExternalData_15[[#This Row],[Id]],Rabati!B:C,2,0),0)</f>
        <v>30</v>
      </c>
      <c r="F4169">
        <v>10</v>
      </c>
      <c r="G4169" t="str">
        <f>VLOOKUP(Table_ExternalData_15[[#This Row],[Id]],'Blagovna izdelek'!A:C,3,0)</f>
        <v>Digitus</v>
      </c>
      <c r="H4169">
        <f>Table_ExternalData_15[[#This Row],[Rabat]]*0.2</f>
        <v>6</v>
      </c>
      <c r="I4169" s="2">
        <f>Table_ExternalData_15[[#This Row],[Price]]-(Table_ExternalData_15[[#This Row],[Price]]*Table_ExternalData_15[[#This Row],[BB rabat]])/100</f>
        <v>129.6636</v>
      </c>
      <c r="J4169" s="2">
        <f>Table_ExternalData_15[[#This Row],[BB cena]]*Table_ExternalData_15[[#Headers],[1,22]]</f>
        <v>158.189592</v>
      </c>
      <c r="K4169" s="2">
        <f>Table_ExternalData_15[[#This Row],[Price]]*Table_ExternalData_15[[#Headers],[1,22]]</f>
        <v>168.2868</v>
      </c>
      <c r="L4169" s="7">
        <f>IF(G4169="White Shark",E4169*0.5,IF(G4169="Sbox",E4169*0.5,IF(G4169="Tenda",E4169*0.5,E4169*0.2)))/100</f>
        <v>0.06</v>
      </c>
      <c r="M4169" s="2">
        <f>Table_ExternalData_15[[#This Row],[Price]]-Table_ExternalData_15[[#This Row],[Price]]*Table_ExternalData_15[[#This Row],[extra popust]]</f>
        <v>129.6636</v>
      </c>
      <c r="N4169" s="2">
        <f>IF(M4169&lt;I4169,M4169,I4169)</f>
        <v>129.6636</v>
      </c>
      <c r="O4169" s="12" t="str">
        <f>IF(N4169&lt;I4169,$U$1," ")</f>
        <v xml:space="preserve"> </v>
      </c>
      <c r="P4169" s="12" t="str">
        <f>IFERROR((O4169+30)," ")</f>
        <v xml:space="preserve"> </v>
      </c>
      <c r="Q4169" s="2">
        <f ca="1">IF(O4169=$U$1,N4169,"0")*1.22</f>
        <v>0</v>
      </c>
    </row>
    <row r="4170" spans="1:17" x14ac:dyDescent="0.25">
      <c r="A4170" t="s">
        <v>6556</v>
      </c>
      <c r="B4170" t="s">
        <v>6555</v>
      </c>
      <c r="C4170">
        <v>14608</v>
      </c>
      <c r="D4170">
        <v>146.91999999999999</v>
      </c>
      <c r="E4170">
        <f>IFERROR(VLOOKUP(Table_ExternalData_15[[#This Row],[Id]],Rabati!B:C,2,0),0)</f>
        <v>30</v>
      </c>
      <c r="F4170">
        <v>6</v>
      </c>
      <c r="G4170" t="str">
        <f>VLOOKUP(Table_ExternalData_15[[#This Row],[Id]],'Blagovna izdelek'!A:C,3,0)</f>
        <v>Digitus</v>
      </c>
      <c r="H4170">
        <f>Table_ExternalData_15[[#This Row],[Rabat]]*0.2</f>
        <v>6</v>
      </c>
      <c r="I4170" s="2">
        <f>Table_ExternalData_15[[#This Row],[Price]]-(Table_ExternalData_15[[#This Row],[Price]]*Table_ExternalData_15[[#This Row],[BB rabat]])/100</f>
        <v>138.10479999999998</v>
      </c>
      <c r="J4170" s="2">
        <f>Table_ExternalData_15[[#This Row],[BB cena]]*Table_ExternalData_15[[#Headers],[1,22]]</f>
        <v>168.48785599999997</v>
      </c>
      <c r="K4170" s="2">
        <f>Table_ExternalData_15[[#This Row],[Price]]*Table_ExternalData_15[[#Headers],[1,22]]</f>
        <v>179.24239999999998</v>
      </c>
      <c r="L4170" s="7">
        <f>IF(G4170="White Shark",E4170*0.5,IF(G4170="Sbox",E4170*0.5,IF(G4170="Tenda",E4170*0.5,E4170*0.2)))/100</f>
        <v>0.06</v>
      </c>
      <c r="M4170" s="2">
        <f>Table_ExternalData_15[[#This Row],[Price]]-Table_ExternalData_15[[#This Row],[Price]]*Table_ExternalData_15[[#This Row],[extra popust]]</f>
        <v>138.10479999999998</v>
      </c>
      <c r="N4170" s="2">
        <f>IF(M4170&lt;I4170,M4170,I4170)</f>
        <v>138.10479999999998</v>
      </c>
      <c r="O4170" s="12" t="str">
        <f>IF(N4170&lt;I4170,$U$1," ")</f>
        <v xml:space="preserve"> </v>
      </c>
      <c r="P4170" s="12" t="str">
        <f>IFERROR((O4170+30)," ")</f>
        <v xml:space="preserve"> </v>
      </c>
      <c r="Q4170" s="2">
        <f ca="1">IF(O4170=$U$1,N4170,"0")*1.22</f>
        <v>0</v>
      </c>
    </row>
    <row r="4171" spans="1:17" x14ac:dyDescent="0.25">
      <c r="A4171" t="s">
        <v>6558</v>
      </c>
      <c r="B4171" t="s">
        <v>6557</v>
      </c>
      <c r="C4171">
        <v>14609</v>
      </c>
      <c r="D4171">
        <v>158.27000000000001</v>
      </c>
      <c r="E4171">
        <f>IFERROR(VLOOKUP(Table_ExternalData_15[[#This Row],[Id]],Rabati!B:C,2,0),0)</f>
        <v>30</v>
      </c>
      <c r="F4171">
        <v>3</v>
      </c>
      <c r="G4171" t="str">
        <f>VLOOKUP(Table_ExternalData_15[[#This Row],[Id]],'Blagovna izdelek'!A:C,3,0)</f>
        <v>Digitus</v>
      </c>
      <c r="H4171">
        <f>Table_ExternalData_15[[#This Row],[Rabat]]*0.2</f>
        <v>6</v>
      </c>
      <c r="I4171" s="2">
        <f>Table_ExternalData_15[[#This Row],[Price]]-(Table_ExternalData_15[[#This Row],[Price]]*Table_ExternalData_15[[#This Row],[BB rabat]])/100</f>
        <v>148.77379999999999</v>
      </c>
      <c r="J4171" s="2">
        <f>Table_ExternalData_15[[#This Row],[BB cena]]*Table_ExternalData_15[[#Headers],[1,22]]</f>
        <v>181.50403599999999</v>
      </c>
      <c r="K4171" s="2">
        <f>Table_ExternalData_15[[#This Row],[Price]]*Table_ExternalData_15[[#Headers],[1,22]]</f>
        <v>193.08940000000001</v>
      </c>
      <c r="L4171" s="7">
        <f>IF(G4171="White Shark",E4171*0.5,IF(G4171="Sbox",E4171*0.5,IF(G4171="Tenda",E4171*0.5,E4171*0.2)))/100</f>
        <v>0.06</v>
      </c>
      <c r="M4171" s="2">
        <f>Table_ExternalData_15[[#This Row],[Price]]-Table_ExternalData_15[[#This Row],[Price]]*Table_ExternalData_15[[#This Row],[extra popust]]</f>
        <v>148.77380000000002</v>
      </c>
      <c r="N4171" s="2">
        <f>IF(M4171&lt;I4171,M4171,I4171)</f>
        <v>148.77379999999999</v>
      </c>
      <c r="O4171" s="12" t="str">
        <f>IF(N4171&lt;I4171,$U$1," ")</f>
        <v xml:space="preserve"> </v>
      </c>
      <c r="P4171" s="12" t="str">
        <f>IFERROR((O4171+30)," ")</f>
        <v xml:space="preserve"> </v>
      </c>
      <c r="Q4171" s="2">
        <f ca="1">IF(O4171=$U$1,N4171,"0")*1.22</f>
        <v>0</v>
      </c>
    </row>
    <row r="4172" spans="1:17" x14ac:dyDescent="0.25">
      <c r="A4172" t="s">
        <v>6598</v>
      </c>
      <c r="B4172" t="s">
        <v>6597</v>
      </c>
      <c r="C4172">
        <v>14636</v>
      </c>
      <c r="D4172">
        <v>2.2799999999999998</v>
      </c>
      <c r="E4172">
        <f>IFERROR(VLOOKUP(Table_ExternalData_15[[#This Row],[Id]],Rabati!B:C,2,0),0)</f>
        <v>30</v>
      </c>
      <c r="F4172">
        <v>188</v>
      </c>
      <c r="G4172" t="str">
        <f>VLOOKUP(Table_ExternalData_15[[#This Row],[Id]],'Blagovna izdelek'!A:C,3,0)</f>
        <v>Digitus</v>
      </c>
      <c r="H4172">
        <f>Table_ExternalData_15[[#This Row],[Rabat]]*0.2</f>
        <v>6</v>
      </c>
      <c r="I4172" s="2">
        <f>Table_ExternalData_15[[#This Row],[Price]]-(Table_ExternalData_15[[#This Row],[Price]]*Table_ExternalData_15[[#This Row],[BB rabat]])/100</f>
        <v>2.1431999999999998</v>
      </c>
      <c r="J4172" s="2">
        <f>Table_ExternalData_15[[#This Row],[BB cena]]*Table_ExternalData_15[[#Headers],[1,22]]</f>
        <v>2.6147039999999997</v>
      </c>
      <c r="K4172" s="2">
        <f>Table_ExternalData_15[[#This Row],[Price]]*Table_ExternalData_15[[#Headers],[1,22]]</f>
        <v>2.7815999999999996</v>
      </c>
      <c r="L4172" s="7">
        <f>IF(G4172="White Shark",E4172*0.5,IF(G4172="Sbox",E4172*0.5,IF(G4172="Tenda",E4172*0.5,E4172*0.2)))/100</f>
        <v>0.06</v>
      </c>
      <c r="M4172" s="2">
        <f>Table_ExternalData_15[[#This Row],[Price]]-Table_ExternalData_15[[#This Row],[Price]]*Table_ExternalData_15[[#This Row],[extra popust]]</f>
        <v>2.1431999999999998</v>
      </c>
      <c r="N4172" s="2">
        <f>IF(M4172&lt;I4172,M4172,I4172)</f>
        <v>2.1431999999999998</v>
      </c>
      <c r="O4172" s="12" t="str">
        <f>IF(N4172&lt;I4172,$U$1," ")</f>
        <v xml:space="preserve"> </v>
      </c>
      <c r="P4172" s="12" t="str">
        <f>IFERROR((O4172+30)," ")</f>
        <v xml:space="preserve"> </v>
      </c>
      <c r="Q4172" s="2">
        <f ca="1">IF(O4172=$U$1,N4172,"0")*1.22</f>
        <v>0</v>
      </c>
    </row>
    <row r="4173" spans="1:17" x14ac:dyDescent="0.25">
      <c r="A4173" t="s">
        <v>6644</v>
      </c>
      <c r="B4173" t="s">
        <v>6643</v>
      </c>
      <c r="C4173">
        <v>14676</v>
      </c>
      <c r="D4173">
        <v>58.22</v>
      </c>
      <c r="E4173">
        <f>IFERROR(VLOOKUP(Table_ExternalData_15[[#This Row],[Id]],Rabati!B:C,2,0),0)</f>
        <v>20</v>
      </c>
      <c r="F4173">
        <v>0</v>
      </c>
      <c r="G4173" t="str">
        <f>VLOOKUP(Table_ExternalData_15[[#This Row],[Id]],'Blagovna izdelek'!A:C,3,0)</f>
        <v>Digitus</v>
      </c>
      <c r="H4173">
        <f>Table_ExternalData_15[[#This Row],[Rabat]]*0.2</f>
        <v>4</v>
      </c>
      <c r="I4173" s="2">
        <f>Table_ExternalData_15[[#This Row],[Price]]-(Table_ExternalData_15[[#This Row],[Price]]*Table_ExternalData_15[[#This Row],[BB rabat]])/100</f>
        <v>55.891199999999998</v>
      </c>
      <c r="J4173" s="2">
        <f>Table_ExternalData_15[[#This Row],[BB cena]]*Table_ExternalData_15[[#Headers],[1,22]]</f>
        <v>68.187263999999999</v>
      </c>
      <c r="K4173" s="2">
        <f>Table_ExternalData_15[[#This Row],[Price]]*Table_ExternalData_15[[#Headers],[1,22]]</f>
        <v>71.028399999999991</v>
      </c>
      <c r="L4173" s="7">
        <f>IF(G4173="White Shark",E4173*0.5,IF(G4173="Sbox",E4173*0.5,IF(G4173="Tenda",E4173*0.5,E4173*0.2)))/100</f>
        <v>0.04</v>
      </c>
      <c r="M4173" s="2">
        <f>Table_ExternalData_15[[#This Row],[Price]]-Table_ExternalData_15[[#This Row],[Price]]*Table_ExternalData_15[[#This Row],[extra popust]]</f>
        <v>55.891199999999998</v>
      </c>
      <c r="N4173" s="2">
        <f>IF(M4173&lt;I4173,M4173,I4173)</f>
        <v>55.891199999999998</v>
      </c>
      <c r="O4173" s="12" t="str">
        <f>IF(N4173&lt;I4173,$U$1," ")</f>
        <v xml:space="preserve"> </v>
      </c>
      <c r="P4173" s="12" t="str">
        <f>IFERROR((O4173+30)," ")</f>
        <v xml:space="preserve"> </v>
      </c>
      <c r="Q4173" s="2">
        <f ca="1">IF(O4173=$U$1,N4173,"0")*1.22</f>
        <v>0</v>
      </c>
    </row>
    <row r="4174" spans="1:17" x14ac:dyDescent="0.25">
      <c r="A4174" t="s">
        <v>6646</v>
      </c>
      <c r="B4174" t="s">
        <v>6645</v>
      </c>
      <c r="C4174">
        <v>14677</v>
      </c>
      <c r="D4174">
        <v>30.97</v>
      </c>
      <c r="E4174">
        <f>IFERROR(VLOOKUP(Table_ExternalData_15[[#This Row],[Id]],Rabati!B:C,2,0),0)</f>
        <v>20</v>
      </c>
      <c r="F4174">
        <v>24</v>
      </c>
      <c r="G4174" t="str">
        <f>VLOOKUP(Table_ExternalData_15[[#This Row],[Id]],'Blagovna izdelek'!A:C,3,0)</f>
        <v>Digitus</v>
      </c>
      <c r="H4174">
        <f>Table_ExternalData_15[[#This Row],[Rabat]]*0.2</f>
        <v>4</v>
      </c>
      <c r="I4174" s="2">
        <f>Table_ExternalData_15[[#This Row],[Price]]-(Table_ExternalData_15[[#This Row],[Price]]*Table_ExternalData_15[[#This Row],[BB rabat]])/100</f>
        <v>29.731199999999998</v>
      </c>
      <c r="J4174" s="2">
        <f>Table_ExternalData_15[[#This Row],[BB cena]]*Table_ExternalData_15[[#Headers],[1,22]]</f>
        <v>36.272063999999993</v>
      </c>
      <c r="K4174" s="2">
        <f>Table_ExternalData_15[[#This Row],[Price]]*Table_ExternalData_15[[#Headers],[1,22]]</f>
        <v>37.7834</v>
      </c>
      <c r="L4174" s="7">
        <f>IF(G4174="White Shark",E4174*0.5,IF(G4174="Sbox",E4174*0.5,IF(G4174="Tenda",E4174*0.5,E4174*0.2)))/100</f>
        <v>0.04</v>
      </c>
      <c r="M4174" s="2">
        <f>Table_ExternalData_15[[#This Row],[Price]]-Table_ExternalData_15[[#This Row],[Price]]*Table_ExternalData_15[[#This Row],[extra popust]]</f>
        <v>29.731199999999998</v>
      </c>
      <c r="N4174" s="2">
        <f>IF(M4174&lt;I4174,M4174,I4174)</f>
        <v>29.731199999999998</v>
      </c>
      <c r="O4174" s="12" t="str">
        <f>IF(N4174&lt;I4174,$U$1," ")</f>
        <v xml:space="preserve"> </v>
      </c>
      <c r="P4174" s="12" t="str">
        <f>IFERROR((O4174+30)," ")</f>
        <v xml:space="preserve"> </v>
      </c>
      <c r="Q4174" s="2">
        <f ca="1">IF(O4174=$U$1,N4174,"0")*1.22</f>
        <v>0</v>
      </c>
    </row>
    <row r="4175" spans="1:17" x14ac:dyDescent="0.25">
      <c r="A4175" t="s">
        <v>6650</v>
      </c>
      <c r="B4175" t="s">
        <v>6649</v>
      </c>
      <c r="C4175">
        <v>14680</v>
      </c>
      <c r="D4175">
        <v>28.8</v>
      </c>
      <c r="E4175">
        <f>IFERROR(VLOOKUP(Table_ExternalData_15[[#This Row],[Id]],Rabati!B:C,2,0),0)</f>
        <v>20</v>
      </c>
      <c r="F4175">
        <v>0</v>
      </c>
      <c r="G4175" t="str">
        <f>VLOOKUP(Table_ExternalData_15[[#This Row],[Id]],'Blagovna izdelek'!A:C,3,0)</f>
        <v>Digitus</v>
      </c>
      <c r="H4175">
        <f>Table_ExternalData_15[[#This Row],[Rabat]]*0.2</f>
        <v>4</v>
      </c>
      <c r="I4175" s="2">
        <f>Table_ExternalData_15[[#This Row],[Price]]-(Table_ExternalData_15[[#This Row],[Price]]*Table_ExternalData_15[[#This Row],[BB rabat]])/100</f>
        <v>27.648</v>
      </c>
      <c r="J4175" s="2">
        <f>Table_ExternalData_15[[#This Row],[BB cena]]*Table_ExternalData_15[[#Headers],[1,22]]</f>
        <v>33.730559999999997</v>
      </c>
      <c r="K4175" s="2">
        <f>Table_ExternalData_15[[#This Row],[Price]]*Table_ExternalData_15[[#Headers],[1,22]]</f>
        <v>35.136000000000003</v>
      </c>
      <c r="L4175" s="7">
        <f>IF(G4175="White Shark",E4175*0.5,IF(G4175="Sbox",E4175*0.5,IF(G4175="Tenda",E4175*0.5,E4175*0.2)))/100</f>
        <v>0.04</v>
      </c>
      <c r="M4175" s="2">
        <f>Table_ExternalData_15[[#This Row],[Price]]-Table_ExternalData_15[[#This Row],[Price]]*Table_ExternalData_15[[#This Row],[extra popust]]</f>
        <v>27.648</v>
      </c>
      <c r="N4175" s="2">
        <f>IF(M4175&lt;I4175,M4175,I4175)</f>
        <v>27.648</v>
      </c>
      <c r="O4175" s="12" t="str">
        <f>IF(N4175&lt;I4175,$U$1," ")</f>
        <v xml:space="preserve"> </v>
      </c>
      <c r="P4175" s="12" t="str">
        <f>IFERROR((O4175+30)," ")</f>
        <v xml:space="preserve"> </v>
      </c>
      <c r="Q4175" s="2">
        <f ca="1">IF(O4175=$U$1,N4175,"0")*1.22</f>
        <v>0</v>
      </c>
    </row>
    <row r="4176" spans="1:17" x14ac:dyDescent="0.25">
      <c r="A4176" t="s">
        <v>6708</v>
      </c>
      <c r="B4176" t="s">
        <v>6707</v>
      </c>
      <c r="C4176">
        <v>14719</v>
      </c>
      <c r="D4176">
        <v>385.67</v>
      </c>
      <c r="E4176">
        <f>IFERROR(VLOOKUP(Table_ExternalData_15[[#This Row],[Id]],Rabati!B:C,2,0),0)</f>
        <v>10</v>
      </c>
      <c r="F4176">
        <v>0</v>
      </c>
      <c r="G4176" t="str">
        <f>VLOOKUP(Table_ExternalData_15[[#This Row],[Id]],'Blagovna izdelek'!A:C,3,0)</f>
        <v>Digitus</v>
      </c>
      <c r="H4176">
        <f>Table_ExternalData_15[[#This Row],[Rabat]]*0.2</f>
        <v>2</v>
      </c>
      <c r="I4176" s="2">
        <f>Table_ExternalData_15[[#This Row],[Price]]-(Table_ExternalData_15[[#This Row],[Price]]*Table_ExternalData_15[[#This Row],[BB rabat]])/100</f>
        <v>377.95660000000004</v>
      </c>
      <c r="J4176" s="2">
        <f>Table_ExternalData_15[[#This Row],[BB cena]]*Table_ExternalData_15[[#Headers],[1,22]]</f>
        <v>461.10705200000001</v>
      </c>
      <c r="K4176" s="2">
        <f>Table_ExternalData_15[[#This Row],[Price]]*Table_ExternalData_15[[#Headers],[1,22]]</f>
        <v>470.51740000000001</v>
      </c>
      <c r="L4176" s="7">
        <f>IF(G4176="White Shark",E4176*0.5,IF(G4176="Sbox",E4176*0.5,IF(G4176="Tenda",E4176*0.5,E4176*0.2)))/100</f>
        <v>0.02</v>
      </c>
      <c r="M4176" s="2">
        <f>Table_ExternalData_15[[#This Row],[Price]]-Table_ExternalData_15[[#This Row],[Price]]*Table_ExternalData_15[[#This Row],[extra popust]]</f>
        <v>377.95660000000004</v>
      </c>
      <c r="N4176" s="2">
        <f>IF(M4176&lt;I4176,M4176,I4176)</f>
        <v>377.95660000000004</v>
      </c>
      <c r="O4176" s="12" t="str">
        <f>IF(N4176&lt;I4176,$U$1," ")</f>
        <v xml:space="preserve"> </v>
      </c>
      <c r="P4176" s="12" t="str">
        <f>IFERROR((O4176+30)," ")</f>
        <v xml:space="preserve"> </v>
      </c>
      <c r="Q4176" s="2">
        <f ca="1">IF(O4176=$U$1,N4176,"0")*1.22</f>
        <v>0</v>
      </c>
    </row>
    <row r="4177" spans="1:17" x14ac:dyDescent="0.25">
      <c r="A4177" t="s">
        <v>6712</v>
      </c>
      <c r="B4177" t="s">
        <v>6711</v>
      </c>
      <c r="C4177">
        <v>14723</v>
      </c>
      <c r="D4177">
        <v>17.149999999999999</v>
      </c>
      <c r="E4177">
        <f>IFERROR(VLOOKUP(Table_ExternalData_15[[#This Row],[Id]],Rabati!B:C,2,0),0)</f>
        <v>100</v>
      </c>
      <c r="F4177">
        <v>0</v>
      </c>
      <c r="G4177" t="str">
        <f>VLOOKUP(Table_ExternalData_15[[#This Row],[Id]],'Blagovna izdelek'!A:C,3,0)</f>
        <v>Digitus</v>
      </c>
      <c r="H4177">
        <f>Table_ExternalData_15[[#This Row],[Rabat]]*0.2</f>
        <v>20</v>
      </c>
      <c r="I4177" s="2">
        <f>Table_ExternalData_15[[#This Row],[Price]]-(Table_ExternalData_15[[#This Row],[Price]]*Table_ExternalData_15[[#This Row],[BB rabat]])/100</f>
        <v>13.719999999999999</v>
      </c>
      <c r="J4177" s="2">
        <f>Table_ExternalData_15[[#This Row],[BB cena]]*Table_ExternalData_15[[#Headers],[1,22]]</f>
        <v>16.738399999999999</v>
      </c>
      <c r="K4177" s="2">
        <f>Table_ExternalData_15[[#This Row],[Price]]*Table_ExternalData_15[[#Headers],[1,22]]</f>
        <v>20.922999999999998</v>
      </c>
      <c r="L4177" s="7">
        <f>IF(G4177="White Shark",E4177*0.5,IF(G4177="Sbox",E4177*0.5,IF(G4177="Tenda",E4177*0.5,E4177*0.2)))/100</f>
        <v>0.2</v>
      </c>
      <c r="M4177" s="2">
        <f>Table_ExternalData_15[[#This Row],[Price]]-Table_ExternalData_15[[#This Row],[Price]]*Table_ExternalData_15[[#This Row],[extra popust]]</f>
        <v>13.719999999999999</v>
      </c>
      <c r="N4177" s="2">
        <f>IF(M4177&lt;I4177,M4177,I4177)</f>
        <v>13.719999999999999</v>
      </c>
      <c r="O4177" s="12" t="str">
        <f>IF(N4177&lt;I4177,$U$1," ")</f>
        <v xml:space="preserve"> </v>
      </c>
      <c r="P4177" s="12" t="str">
        <f>IFERROR((O4177+30)," ")</f>
        <v xml:space="preserve"> </v>
      </c>
      <c r="Q4177" s="2">
        <f ca="1">IF(O4177=$U$1,N4177,"0")*1.22</f>
        <v>0</v>
      </c>
    </row>
    <row r="4178" spans="1:17" x14ac:dyDescent="0.25">
      <c r="A4178" t="s">
        <v>6729</v>
      </c>
      <c r="B4178" t="s">
        <v>6728</v>
      </c>
      <c r="C4178">
        <v>14736</v>
      </c>
      <c r="D4178">
        <v>5.31</v>
      </c>
      <c r="E4178">
        <f>IFERROR(VLOOKUP(Table_ExternalData_15[[#This Row],[Id]],Rabati!B:C,2,0),0)</f>
        <v>30</v>
      </c>
      <c r="F4178">
        <v>0</v>
      </c>
      <c r="G4178" t="str">
        <f>VLOOKUP(Table_ExternalData_15[[#This Row],[Id]],'Blagovna izdelek'!A:C,3,0)</f>
        <v>Digitus</v>
      </c>
      <c r="H4178">
        <f>Table_ExternalData_15[[#This Row],[Rabat]]*0.2</f>
        <v>6</v>
      </c>
      <c r="I4178" s="2">
        <f>Table_ExternalData_15[[#This Row],[Price]]-(Table_ExternalData_15[[#This Row],[Price]]*Table_ExternalData_15[[#This Row],[BB rabat]])/100</f>
        <v>4.9913999999999996</v>
      </c>
      <c r="J4178" s="2">
        <f>Table_ExternalData_15[[#This Row],[BB cena]]*Table_ExternalData_15[[#Headers],[1,22]]</f>
        <v>6.0895079999999995</v>
      </c>
      <c r="K4178" s="2">
        <f>Table_ExternalData_15[[#This Row],[Price]]*Table_ExternalData_15[[#Headers],[1,22]]</f>
        <v>6.4781999999999993</v>
      </c>
      <c r="L4178" s="7">
        <f>IF(G4178="White Shark",E4178*0.5,IF(G4178="Sbox",E4178*0.5,IF(G4178="Tenda",E4178*0.5,E4178*0.2)))/100</f>
        <v>0.06</v>
      </c>
      <c r="M4178" s="2">
        <f>Table_ExternalData_15[[#This Row],[Price]]-Table_ExternalData_15[[#This Row],[Price]]*Table_ExternalData_15[[#This Row],[extra popust]]</f>
        <v>4.9913999999999996</v>
      </c>
      <c r="N4178" s="2">
        <f>IF(M4178&lt;I4178,M4178,I4178)</f>
        <v>4.9913999999999996</v>
      </c>
      <c r="O4178" s="12" t="str">
        <f>IF(N4178&lt;I4178,$U$1," ")</f>
        <v xml:space="preserve"> </v>
      </c>
      <c r="P4178" s="12" t="str">
        <f>IFERROR((O4178+30)," ")</f>
        <v xml:space="preserve"> </v>
      </c>
      <c r="Q4178" s="2">
        <f ca="1">IF(O4178=$U$1,N4178,"0")*1.22</f>
        <v>0</v>
      </c>
    </row>
    <row r="4179" spans="1:17" x14ac:dyDescent="0.25">
      <c r="A4179" t="s">
        <v>6731</v>
      </c>
      <c r="B4179" t="s">
        <v>6730</v>
      </c>
      <c r="C4179">
        <v>14737</v>
      </c>
      <c r="D4179">
        <v>8.6</v>
      </c>
      <c r="E4179">
        <f>IFERROR(VLOOKUP(Table_ExternalData_15[[#This Row],[Id]],Rabati!B:C,2,0),0)</f>
        <v>30</v>
      </c>
      <c r="F4179">
        <v>0</v>
      </c>
      <c r="G4179" t="str">
        <f>VLOOKUP(Table_ExternalData_15[[#This Row],[Id]],'Blagovna izdelek'!A:C,3,0)</f>
        <v>Digitus</v>
      </c>
      <c r="H4179">
        <f>Table_ExternalData_15[[#This Row],[Rabat]]*0.2</f>
        <v>6</v>
      </c>
      <c r="I4179" s="2">
        <f>Table_ExternalData_15[[#This Row],[Price]]-(Table_ExternalData_15[[#This Row],[Price]]*Table_ExternalData_15[[#This Row],[BB rabat]])/100</f>
        <v>8.0839999999999996</v>
      </c>
      <c r="J4179" s="2">
        <f>Table_ExternalData_15[[#This Row],[BB cena]]*Table_ExternalData_15[[#Headers],[1,22]]</f>
        <v>9.8624799999999997</v>
      </c>
      <c r="K4179" s="2">
        <f>Table_ExternalData_15[[#This Row],[Price]]*Table_ExternalData_15[[#Headers],[1,22]]</f>
        <v>10.491999999999999</v>
      </c>
      <c r="L4179" s="7">
        <f>IF(G4179="White Shark",E4179*0.5,IF(G4179="Sbox",E4179*0.5,IF(G4179="Tenda",E4179*0.5,E4179*0.2)))/100</f>
        <v>0.06</v>
      </c>
      <c r="M4179" s="2">
        <f>Table_ExternalData_15[[#This Row],[Price]]-Table_ExternalData_15[[#This Row],[Price]]*Table_ExternalData_15[[#This Row],[extra popust]]</f>
        <v>8.0839999999999996</v>
      </c>
      <c r="N4179" s="2">
        <f>IF(M4179&lt;I4179,M4179,I4179)</f>
        <v>8.0839999999999996</v>
      </c>
      <c r="O4179" s="12" t="str">
        <f>IF(N4179&lt;I4179,$U$1," ")</f>
        <v xml:space="preserve"> </v>
      </c>
      <c r="P4179" s="12" t="str">
        <f>IFERROR((O4179+30)," ")</f>
        <v xml:space="preserve"> </v>
      </c>
      <c r="Q4179" s="2">
        <f ca="1">IF(O4179=$U$1,N4179,"0")*1.22</f>
        <v>0</v>
      </c>
    </row>
    <row r="4180" spans="1:17" x14ac:dyDescent="0.25">
      <c r="A4180" t="s">
        <v>6735</v>
      </c>
      <c r="B4180" t="s">
        <v>6734</v>
      </c>
      <c r="C4180">
        <v>14741</v>
      </c>
      <c r="D4180">
        <v>37.1</v>
      </c>
      <c r="E4180">
        <f>IFERROR(VLOOKUP(Table_ExternalData_15[[#This Row],[Id]],Rabati!B:C,2,0),0)</f>
        <v>20</v>
      </c>
      <c r="F4180">
        <v>7</v>
      </c>
      <c r="G4180" t="str">
        <f>VLOOKUP(Table_ExternalData_15[[#This Row],[Id]],'Blagovna izdelek'!A:C,3,0)</f>
        <v>Digitus</v>
      </c>
      <c r="H4180">
        <f>Table_ExternalData_15[[#This Row],[Rabat]]*0.2</f>
        <v>4</v>
      </c>
      <c r="I4180" s="2">
        <f>Table_ExternalData_15[[#This Row],[Price]]-(Table_ExternalData_15[[#This Row],[Price]]*Table_ExternalData_15[[#This Row],[BB rabat]])/100</f>
        <v>35.616</v>
      </c>
      <c r="J4180" s="2">
        <f>Table_ExternalData_15[[#This Row],[BB cena]]*Table_ExternalData_15[[#Headers],[1,22]]</f>
        <v>43.451520000000002</v>
      </c>
      <c r="K4180" s="2">
        <f>Table_ExternalData_15[[#This Row],[Price]]*Table_ExternalData_15[[#Headers],[1,22]]</f>
        <v>45.262</v>
      </c>
      <c r="L4180" s="7">
        <f>IF(G4180="White Shark",E4180*0.5,IF(G4180="Sbox",E4180*0.5,IF(G4180="Tenda",E4180*0.5,E4180*0.2)))/100</f>
        <v>0.04</v>
      </c>
      <c r="M4180" s="2">
        <f>Table_ExternalData_15[[#This Row],[Price]]-Table_ExternalData_15[[#This Row],[Price]]*Table_ExternalData_15[[#This Row],[extra popust]]</f>
        <v>35.616</v>
      </c>
      <c r="N4180" s="2">
        <f>IF(M4180&lt;I4180,M4180,I4180)</f>
        <v>35.616</v>
      </c>
      <c r="O4180" s="12" t="str">
        <f>IF(N4180&lt;I4180,$U$1," ")</f>
        <v xml:space="preserve"> </v>
      </c>
      <c r="P4180" s="12" t="str">
        <f>IFERROR((O4180+30)," ")</f>
        <v xml:space="preserve"> </v>
      </c>
      <c r="Q4180" s="2">
        <f ca="1">IF(O4180=$U$1,N4180,"0")*1.22</f>
        <v>0</v>
      </c>
    </row>
    <row r="4181" spans="1:17" x14ac:dyDescent="0.25">
      <c r="A4181" t="s">
        <v>6737</v>
      </c>
      <c r="B4181" t="s">
        <v>6736</v>
      </c>
      <c r="C4181">
        <v>14742</v>
      </c>
      <c r="D4181">
        <v>310.76</v>
      </c>
      <c r="E4181">
        <f>IFERROR(VLOOKUP(Table_ExternalData_15[[#This Row],[Id]],Rabati!B:C,2,0),0)</f>
        <v>5</v>
      </c>
      <c r="F4181">
        <v>0</v>
      </c>
      <c r="G4181" t="str">
        <f>VLOOKUP(Table_ExternalData_15[[#This Row],[Id]],'Blagovna izdelek'!A:C,3,0)</f>
        <v>Digitus</v>
      </c>
      <c r="H4181">
        <f>Table_ExternalData_15[[#This Row],[Rabat]]*0.2</f>
        <v>1</v>
      </c>
      <c r="I4181" s="2">
        <f>Table_ExternalData_15[[#This Row],[Price]]-(Table_ExternalData_15[[#This Row],[Price]]*Table_ExternalData_15[[#This Row],[BB rabat]])/100</f>
        <v>307.6524</v>
      </c>
      <c r="J4181" s="2">
        <f>Table_ExternalData_15[[#This Row],[BB cena]]*Table_ExternalData_15[[#Headers],[1,22]]</f>
        <v>375.33592799999997</v>
      </c>
      <c r="K4181" s="2">
        <f>Table_ExternalData_15[[#This Row],[Price]]*Table_ExternalData_15[[#Headers],[1,22]]</f>
        <v>379.12719999999996</v>
      </c>
      <c r="L4181" s="7">
        <f>IF(G4181="White Shark",E4181*0.5,IF(G4181="Sbox",E4181*0.5,IF(G4181="Tenda",E4181*0.5,E4181*0.2)))/100</f>
        <v>0.01</v>
      </c>
      <c r="M4181" s="2">
        <f>Table_ExternalData_15[[#This Row],[Price]]-Table_ExternalData_15[[#This Row],[Price]]*Table_ExternalData_15[[#This Row],[extra popust]]</f>
        <v>307.6524</v>
      </c>
      <c r="N4181" s="2">
        <f>IF(M4181&lt;I4181,M4181,I4181)</f>
        <v>307.6524</v>
      </c>
      <c r="O4181" s="12" t="str">
        <f>IF(N4181&lt;I4181,$U$1," ")</f>
        <v xml:space="preserve"> </v>
      </c>
      <c r="P4181" s="12" t="str">
        <f>IFERROR((O4181+30)," ")</f>
        <v xml:space="preserve"> </v>
      </c>
      <c r="Q4181" s="2">
        <f ca="1">IF(O4181=$U$1,N4181,"0")*1.22</f>
        <v>0</v>
      </c>
    </row>
    <row r="4182" spans="1:17" x14ac:dyDescent="0.25">
      <c r="A4182" t="s">
        <v>6739</v>
      </c>
      <c r="B4182" t="s">
        <v>6738</v>
      </c>
      <c r="C4182">
        <v>14743</v>
      </c>
      <c r="D4182">
        <v>245.93</v>
      </c>
      <c r="E4182">
        <f>IFERROR(VLOOKUP(Table_ExternalData_15[[#This Row],[Id]],Rabati!B:C,2,0),0)</f>
        <v>5</v>
      </c>
      <c r="F4182">
        <v>0</v>
      </c>
      <c r="G4182" t="str">
        <f>VLOOKUP(Table_ExternalData_15[[#This Row],[Id]],'Blagovna izdelek'!A:C,3,0)</f>
        <v>Digitus</v>
      </c>
      <c r="H4182">
        <f>Table_ExternalData_15[[#This Row],[Rabat]]*0.2</f>
        <v>1</v>
      </c>
      <c r="I4182" s="2">
        <f>Table_ExternalData_15[[#This Row],[Price]]-(Table_ExternalData_15[[#This Row],[Price]]*Table_ExternalData_15[[#This Row],[BB rabat]])/100</f>
        <v>243.47069999999999</v>
      </c>
      <c r="J4182" s="2">
        <f>Table_ExternalData_15[[#This Row],[BB cena]]*Table_ExternalData_15[[#Headers],[1,22]]</f>
        <v>297.03425399999998</v>
      </c>
      <c r="K4182" s="2">
        <f>Table_ExternalData_15[[#This Row],[Price]]*Table_ExternalData_15[[#Headers],[1,22]]</f>
        <v>300.03460000000001</v>
      </c>
      <c r="L4182" s="7">
        <f>IF(G4182="White Shark",E4182*0.5,IF(G4182="Sbox",E4182*0.5,IF(G4182="Tenda",E4182*0.5,E4182*0.2)))/100</f>
        <v>0.01</v>
      </c>
      <c r="M4182" s="2">
        <f>Table_ExternalData_15[[#This Row],[Price]]-Table_ExternalData_15[[#This Row],[Price]]*Table_ExternalData_15[[#This Row],[extra popust]]</f>
        <v>243.47069999999999</v>
      </c>
      <c r="N4182" s="2">
        <f>IF(M4182&lt;I4182,M4182,I4182)</f>
        <v>243.47069999999999</v>
      </c>
      <c r="O4182" s="12" t="str">
        <f>IF(N4182&lt;I4182,$U$1," ")</f>
        <v xml:space="preserve"> </v>
      </c>
      <c r="P4182" s="12" t="str">
        <f>IFERROR((O4182+30)," ")</f>
        <v xml:space="preserve"> </v>
      </c>
      <c r="Q4182" s="2">
        <f ca="1">IF(O4182=$U$1,N4182,"0")*1.22</f>
        <v>0</v>
      </c>
    </row>
    <row r="4183" spans="1:17" x14ac:dyDescent="0.25">
      <c r="A4183" t="s">
        <v>6742</v>
      </c>
      <c r="B4183" t="s">
        <v>10096</v>
      </c>
      <c r="C4183">
        <v>14745</v>
      </c>
      <c r="D4183">
        <v>6.9</v>
      </c>
      <c r="E4183">
        <f>IFERROR(VLOOKUP(Table_ExternalData_15[[#This Row],[Id]],Rabati!B:C,2,0),0)</f>
        <v>30</v>
      </c>
      <c r="F4183">
        <v>0</v>
      </c>
      <c r="G4183" t="str">
        <f>VLOOKUP(Table_ExternalData_15[[#This Row],[Id]],'Blagovna izdelek'!A:C,3,0)</f>
        <v>Digitus</v>
      </c>
      <c r="H4183">
        <f>Table_ExternalData_15[[#This Row],[Rabat]]*0.2</f>
        <v>6</v>
      </c>
      <c r="I4183" s="2">
        <f>Table_ExternalData_15[[#This Row],[Price]]-(Table_ExternalData_15[[#This Row],[Price]]*Table_ExternalData_15[[#This Row],[BB rabat]])/100</f>
        <v>6.4860000000000007</v>
      </c>
      <c r="J4183" s="2">
        <f>Table_ExternalData_15[[#This Row],[BB cena]]*Table_ExternalData_15[[#Headers],[1,22]]</f>
        <v>7.9129200000000006</v>
      </c>
      <c r="K4183" s="2">
        <f>Table_ExternalData_15[[#This Row],[Price]]*Table_ExternalData_15[[#Headers],[1,22]]</f>
        <v>8.418000000000001</v>
      </c>
      <c r="L4183" s="7">
        <f>IF(G4183="White Shark",E4183*0.5,IF(G4183="Sbox",E4183*0.5,IF(G4183="Tenda",E4183*0.5,E4183*0.2)))/100</f>
        <v>0.06</v>
      </c>
      <c r="M4183" s="2">
        <f>Table_ExternalData_15[[#This Row],[Price]]-Table_ExternalData_15[[#This Row],[Price]]*Table_ExternalData_15[[#This Row],[extra popust]]</f>
        <v>6.4860000000000007</v>
      </c>
      <c r="N4183" s="2">
        <f>IF(M4183&lt;I4183,M4183,I4183)</f>
        <v>6.4860000000000007</v>
      </c>
      <c r="O4183" s="12" t="str">
        <f>IF(N4183&lt;I4183,$U$1," ")</f>
        <v xml:space="preserve"> </v>
      </c>
      <c r="P4183" s="12" t="str">
        <f>IFERROR((O4183+30)," ")</f>
        <v xml:space="preserve"> </v>
      </c>
      <c r="Q4183" s="2">
        <f ca="1">IF(O4183=$U$1,N4183,"0")*1.22</f>
        <v>0</v>
      </c>
    </row>
    <row r="4184" spans="1:17" x14ac:dyDescent="0.25">
      <c r="A4184" t="s">
        <v>6743</v>
      </c>
      <c r="B4184" t="s">
        <v>10097</v>
      </c>
      <c r="C4184">
        <v>14746</v>
      </c>
      <c r="D4184">
        <v>9.98</v>
      </c>
      <c r="E4184">
        <f>IFERROR(VLOOKUP(Table_ExternalData_15[[#This Row],[Id]],Rabati!B:C,2,0),0)</f>
        <v>30</v>
      </c>
      <c r="F4184">
        <v>5</v>
      </c>
      <c r="G4184" t="str">
        <f>VLOOKUP(Table_ExternalData_15[[#This Row],[Id]],'Blagovna izdelek'!A:C,3,0)</f>
        <v>Digitus</v>
      </c>
      <c r="H4184">
        <f>Table_ExternalData_15[[#This Row],[Rabat]]*0.2</f>
        <v>6</v>
      </c>
      <c r="I4184" s="2">
        <f>Table_ExternalData_15[[#This Row],[Price]]-(Table_ExternalData_15[[#This Row],[Price]]*Table_ExternalData_15[[#This Row],[BB rabat]])/100</f>
        <v>9.3811999999999998</v>
      </c>
      <c r="J4184" s="2">
        <f>Table_ExternalData_15[[#This Row],[BB cena]]*Table_ExternalData_15[[#Headers],[1,22]]</f>
        <v>11.445063999999999</v>
      </c>
      <c r="K4184" s="2">
        <f>Table_ExternalData_15[[#This Row],[Price]]*Table_ExternalData_15[[#Headers],[1,22]]</f>
        <v>12.175600000000001</v>
      </c>
      <c r="L4184" s="7">
        <f>IF(G4184="White Shark",E4184*0.5,IF(G4184="Sbox",E4184*0.5,IF(G4184="Tenda",E4184*0.5,E4184*0.2)))/100</f>
        <v>0.06</v>
      </c>
      <c r="M4184" s="2">
        <f>Table_ExternalData_15[[#This Row],[Price]]-Table_ExternalData_15[[#This Row],[Price]]*Table_ExternalData_15[[#This Row],[extra popust]]</f>
        <v>9.3811999999999998</v>
      </c>
      <c r="N4184" s="2">
        <f>IF(M4184&lt;I4184,M4184,I4184)</f>
        <v>9.3811999999999998</v>
      </c>
      <c r="O4184" s="12" t="str">
        <f>IF(N4184&lt;I4184,$U$1," ")</f>
        <v xml:space="preserve"> </v>
      </c>
      <c r="P4184" s="12" t="str">
        <f>IFERROR((O4184+30)," ")</f>
        <v xml:space="preserve"> </v>
      </c>
      <c r="Q4184" s="2">
        <f ca="1">IF(O4184=$U$1,N4184,"0")*1.22</f>
        <v>0</v>
      </c>
    </row>
    <row r="4185" spans="1:17" x14ac:dyDescent="0.25">
      <c r="A4185" t="s">
        <v>6822</v>
      </c>
      <c r="B4185" t="s">
        <v>6821</v>
      </c>
      <c r="C4185">
        <v>14802</v>
      </c>
      <c r="D4185">
        <v>21.95</v>
      </c>
      <c r="E4185">
        <f>IFERROR(VLOOKUP(Table_ExternalData_15[[#This Row],[Id]],Rabati!B:C,2,0),0)</f>
        <v>20</v>
      </c>
      <c r="F4185">
        <v>7</v>
      </c>
      <c r="G4185" t="str">
        <f>VLOOKUP(Table_ExternalData_15[[#This Row],[Id]],'Blagovna izdelek'!A:C,3,0)</f>
        <v>Digitus</v>
      </c>
      <c r="H4185">
        <f>Table_ExternalData_15[[#This Row],[Rabat]]*0.2</f>
        <v>4</v>
      </c>
      <c r="I4185" s="2">
        <f>Table_ExternalData_15[[#This Row],[Price]]-(Table_ExternalData_15[[#This Row],[Price]]*Table_ExternalData_15[[#This Row],[BB rabat]])/100</f>
        <v>21.071999999999999</v>
      </c>
      <c r="J4185" s="2">
        <f>Table_ExternalData_15[[#This Row],[BB cena]]*Table_ExternalData_15[[#Headers],[1,22]]</f>
        <v>25.707839999999997</v>
      </c>
      <c r="K4185" s="2">
        <f>Table_ExternalData_15[[#This Row],[Price]]*Table_ExternalData_15[[#Headers],[1,22]]</f>
        <v>26.779</v>
      </c>
      <c r="L4185" s="7">
        <f>IF(G4185="White Shark",E4185*0.5,IF(G4185="Sbox",E4185*0.5,IF(G4185="Tenda",E4185*0.5,E4185*0.2)))/100</f>
        <v>0.04</v>
      </c>
      <c r="M4185" s="2">
        <f>Table_ExternalData_15[[#This Row],[Price]]-Table_ExternalData_15[[#This Row],[Price]]*Table_ExternalData_15[[#This Row],[extra popust]]</f>
        <v>21.071999999999999</v>
      </c>
      <c r="N4185" s="2">
        <f>IF(M4185&lt;I4185,M4185,I4185)</f>
        <v>21.071999999999999</v>
      </c>
      <c r="O4185" s="12" t="str">
        <f>IF(N4185&lt;I4185,$U$1," ")</f>
        <v xml:space="preserve"> </v>
      </c>
      <c r="P4185" s="12" t="str">
        <f>IFERROR((O4185+30)," ")</f>
        <v xml:space="preserve"> </v>
      </c>
      <c r="Q4185" s="2">
        <f ca="1">IF(O4185=$U$1,N4185,"0")*1.22</f>
        <v>0</v>
      </c>
    </row>
    <row r="4186" spans="1:17" x14ac:dyDescent="0.25">
      <c r="A4186" t="s">
        <v>6824</v>
      </c>
      <c r="B4186" t="s">
        <v>6823</v>
      </c>
      <c r="C4186">
        <v>14803</v>
      </c>
      <c r="D4186">
        <v>39.659999999999997</v>
      </c>
      <c r="E4186">
        <f>IFERROR(VLOOKUP(Table_ExternalData_15[[#This Row],[Id]],Rabati!B:C,2,0),0)</f>
        <v>10</v>
      </c>
      <c r="F4186">
        <v>0</v>
      </c>
      <c r="G4186" t="str">
        <f>VLOOKUP(Table_ExternalData_15[[#This Row],[Id]],'Blagovna izdelek'!A:C,3,0)</f>
        <v>Digitus</v>
      </c>
      <c r="H4186">
        <f>Table_ExternalData_15[[#This Row],[Rabat]]*0.2</f>
        <v>2</v>
      </c>
      <c r="I4186" s="2">
        <f>Table_ExternalData_15[[#This Row],[Price]]-(Table_ExternalData_15[[#This Row],[Price]]*Table_ExternalData_15[[#This Row],[BB rabat]])/100</f>
        <v>38.866799999999998</v>
      </c>
      <c r="J4186" s="2">
        <f>Table_ExternalData_15[[#This Row],[BB cena]]*Table_ExternalData_15[[#Headers],[1,22]]</f>
        <v>47.417495999999993</v>
      </c>
      <c r="K4186" s="2">
        <f>Table_ExternalData_15[[#This Row],[Price]]*Table_ExternalData_15[[#Headers],[1,22]]</f>
        <v>48.385199999999998</v>
      </c>
      <c r="L4186" s="7">
        <f>IF(G4186="White Shark",E4186*0.5,IF(G4186="Sbox",E4186*0.5,IF(G4186="Tenda",E4186*0.5,E4186*0.2)))/100</f>
        <v>0.02</v>
      </c>
      <c r="M4186" s="2">
        <f>Table_ExternalData_15[[#This Row],[Price]]-Table_ExternalData_15[[#This Row],[Price]]*Table_ExternalData_15[[#This Row],[extra popust]]</f>
        <v>38.866799999999998</v>
      </c>
      <c r="N4186" s="2">
        <f>IF(M4186&lt;I4186,M4186,I4186)</f>
        <v>38.866799999999998</v>
      </c>
      <c r="O4186" s="12" t="str">
        <f>IF(N4186&lt;I4186,$U$1," ")</f>
        <v xml:space="preserve"> </v>
      </c>
      <c r="P4186" s="12" t="str">
        <f>IFERROR((O4186+30)," ")</f>
        <v xml:space="preserve"> </v>
      </c>
      <c r="Q4186" s="2">
        <f ca="1">IF(O4186=$U$1,N4186,"0")*1.22</f>
        <v>0</v>
      </c>
    </row>
    <row r="4187" spans="1:17" x14ac:dyDescent="0.25">
      <c r="A4187" t="s">
        <v>6826</v>
      </c>
      <c r="B4187" t="s">
        <v>6825</v>
      </c>
      <c r="C4187">
        <v>14805</v>
      </c>
      <c r="D4187">
        <v>88.95</v>
      </c>
      <c r="E4187">
        <f>IFERROR(VLOOKUP(Table_ExternalData_15[[#This Row],[Id]],Rabati!B:C,2,0),0)</f>
        <v>10</v>
      </c>
      <c r="F4187">
        <v>2</v>
      </c>
      <c r="G4187" t="str">
        <f>VLOOKUP(Table_ExternalData_15[[#This Row],[Id]],'Blagovna izdelek'!A:C,3,0)</f>
        <v>Digitus</v>
      </c>
      <c r="H4187">
        <f>Table_ExternalData_15[[#This Row],[Rabat]]*0.2</f>
        <v>2</v>
      </c>
      <c r="I4187" s="2">
        <f>Table_ExternalData_15[[#This Row],[Price]]-(Table_ExternalData_15[[#This Row],[Price]]*Table_ExternalData_15[[#This Row],[BB rabat]])/100</f>
        <v>87.171000000000006</v>
      </c>
      <c r="J4187" s="2">
        <f>Table_ExternalData_15[[#This Row],[BB cena]]*Table_ExternalData_15[[#Headers],[1,22]]</f>
        <v>106.34862000000001</v>
      </c>
      <c r="K4187" s="2">
        <f>Table_ExternalData_15[[#This Row],[Price]]*Table_ExternalData_15[[#Headers],[1,22]]</f>
        <v>108.51900000000001</v>
      </c>
      <c r="L4187" s="7">
        <f>IF(G4187="White Shark",E4187*0.5,IF(G4187="Sbox",E4187*0.5,IF(G4187="Tenda",E4187*0.5,E4187*0.2)))/100</f>
        <v>0.02</v>
      </c>
      <c r="M4187" s="2">
        <f>Table_ExternalData_15[[#This Row],[Price]]-Table_ExternalData_15[[#This Row],[Price]]*Table_ExternalData_15[[#This Row],[extra popust]]</f>
        <v>87.171000000000006</v>
      </c>
      <c r="N4187" s="2">
        <f>IF(M4187&lt;I4187,M4187,I4187)</f>
        <v>87.171000000000006</v>
      </c>
      <c r="O4187" s="12" t="str">
        <f>IF(N4187&lt;I4187,$U$1," ")</f>
        <v xml:space="preserve"> </v>
      </c>
      <c r="P4187" s="12" t="str">
        <f>IFERROR((O4187+30)," ")</f>
        <v xml:space="preserve"> </v>
      </c>
      <c r="Q4187" s="2">
        <f ca="1">IF(O4187=$U$1,N4187,"0")*1.22</f>
        <v>0</v>
      </c>
    </row>
    <row r="4188" spans="1:17" x14ac:dyDescent="0.25">
      <c r="A4188" t="s">
        <v>6828</v>
      </c>
      <c r="B4188" t="s">
        <v>6827</v>
      </c>
      <c r="C4188">
        <v>14806</v>
      </c>
      <c r="D4188">
        <v>21.4</v>
      </c>
      <c r="E4188">
        <f>IFERROR(VLOOKUP(Table_ExternalData_15[[#This Row],[Id]],Rabati!B:C,2,0),0)</f>
        <v>10</v>
      </c>
      <c r="F4188">
        <v>14</v>
      </c>
      <c r="G4188" t="str">
        <f>VLOOKUP(Table_ExternalData_15[[#This Row],[Id]],'Blagovna izdelek'!A:C,3,0)</f>
        <v>Digitus</v>
      </c>
      <c r="H4188">
        <f>Table_ExternalData_15[[#This Row],[Rabat]]*0.2</f>
        <v>2</v>
      </c>
      <c r="I4188" s="2">
        <f>Table_ExternalData_15[[#This Row],[Price]]-(Table_ExternalData_15[[#This Row],[Price]]*Table_ExternalData_15[[#This Row],[BB rabat]])/100</f>
        <v>20.971999999999998</v>
      </c>
      <c r="J4188" s="2">
        <f>Table_ExternalData_15[[#This Row],[BB cena]]*Table_ExternalData_15[[#Headers],[1,22]]</f>
        <v>25.585839999999997</v>
      </c>
      <c r="K4188" s="2">
        <f>Table_ExternalData_15[[#This Row],[Price]]*Table_ExternalData_15[[#Headers],[1,22]]</f>
        <v>26.107999999999997</v>
      </c>
      <c r="L4188" s="7">
        <f>IF(G4188="White Shark",E4188*0.5,IF(G4188="Sbox",E4188*0.5,IF(G4188="Tenda",E4188*0.5,E4188*0.2)))/100</f>
        <v>0.02</v>
      </c>
      <c r="M4188" s="2">
        <f>Table_ExternalData_15[[#This Row],[Price]]-Table_ExternalData_15[[#This Row],[Price]]*Table_ExternalData_15[[#This Row],[extra popust]]</f>
        <v>20.971999999999998</v>
      </c>
      <c r="N4188" s="2">
        <f>IF(M4188&lt;I4188,M4188,I4188)</f>
        <v>20.971999999999998</v>
      </c>
      <c r="O4188" s="12" t="str">
        <f>IF(N4188&lt;I4188,$U$1," ")</f>
        <v xml:space="preserve"> </v>
      </c>
      <c r="P4188" s="12" t="str">
        <f>IFERROR((O4188+30)," ")</f>
        <v xml:space="preserve"> </v>
      </c>
      <c r="Q4188" s="2">
        <f ca="1">IF(O4188=$U$1,N4188,"0")*1.22</f>
        <v>0</v>
      </c>
    </row>
    <row r="4189" spans="1:17" x14ac:dyDescent="0.25">
      <c r="A4189" t="s">
        <v>6830</v>
      </c>
      <c r="B4189" t="s">
        <v>6829</v>
      </c>
      <c r="C4189">
        <v>14808</v>
      </c>
      <c r="D4189">
        <v>5.52</v>
      </c>
      <c r="E4189">
        <f>IFERROR(VLOOKUP(Table_ExternalData_15[[#This Row],[Id]],Rabati!B:C,2,0),0)</f>
        <v>20</v>
      </c>
      <c r="F4189">
        <v>0</v>
      </c>
      <c r="G4189" t="str">
        <f>VLOOKUP(Table_ExternalData_15[[#This Row],[Id]],'Blagovna izdelek'!A:C,3,0)</f>
        <v>Digitus</v>
      </c>
      <c r="H4189">
        <f>Table_ExternalData_15[[#This Row],[Rabat]]*0.2</f>
        <v>4</v>
      </c>
      <c r="I4189" s="2">
        <f>Table_ExternalData_15[[#This Row],[Price]]-(Table_ExternalData_15[[#This Row],[Price]]*Table_ExternalData_15[[#This Row],[BB rabat]])/100</f>
        <v>5.2991999999999999</v>
      </c>
      <c r="J4189" s="2">
        <f>Table_ExternalData_15[[#This Row],[BB cena]]*Table_ExternalData_15[[#Headers],[1,22]]</f>
        <v>6.4650239999999997</v>
      </c>
      <c r="K4189" s="2">
        <f>Table_ExternalData_15[[#This Row],[Price]]*Table_ExternalData_15[[#Headers],[1,22]]</f>
        <v>6.7343999999999991</v>
      </c>
      <c r="L4189" s="7">
        <f>IF(G4189="White Shark",E4189*0.5,IF(G4189="Sbox",E4189*0.5,IF(G4189="Tenda",E4189*0.5,E4189*0.2)))/100</f>
        <v>0.04</v>
      </c>
      <c r="M4189" s="2">
        <f>Table_ExternalData_15[[#This Row],[Price]]-Table_ExternalData_15[[#This Row],[Price]]*Table_ExternalData_15[[#This Row],[extra popust]]</f>
        <v>5.2991999999999999</v>
      </c>
      <c r="N4189" s="2">
        <f>IF(M4189&lt;I4189,M4189,I4189)</f>
        <v>5.2991999999999999</v>
      </c>
      <c r="O4189" s="12" t="str">
        <f>IF(N4189&lt;I4189,$U$1," ")</f>
        <v xml:space="preserve"> </v>
      </c>
      <c r="P4189" s="12" t="str">
        <f>IFERROR((O4189+30)," ")</f>
        <v xml:space="preserve"> </v>
      </c>
      <c r="Q4189" s="2">
        <f ca="1">IF(O4189=$U$1,N4189,"0")*1.22</f>
        <v>0</v>
      </c>
    </row>
    <row r="4190" spans="1:17" x14ac:dyDescent="0.25">
      <c r="A4190" t="s">
        <v>6832</v>
      </c>
      <c r="B4190" t="s">
        <v>6831</v>
      </c>
      <c r="C4190">
        <v>14809</v>
      </c>
      <c r="D4190">
        <v>5.95</v>
      </c>
      <c r="E4190">
        <f>IFERROR(VLOOKUP(Table_ExternalData_15[[#This Row],[Id]],Rabati!B:C,2,0),0)</f>
        <v>0</v>
      </c>
      <c r="F4190">
        <v>0</v>
      </c>
      <c r="G4190" t="str">
        <f>VLOOKUP(Table_ExternalData_15[[#This Row],[Id]],'Blagovna izdelek'!A:C,3,0)</f>
        <v>Digitus</v>
      </c>
      <c r="H4190">
        <f>Table_ExternalData_15[[#This Row],[Rabat]]*0.2</f>
        <v>0</v>
      </c>
      <c r="I4190" s="2">
        <f>Table_ExternalData_15[[#This Row],[Price]]-(Table_ExternalData_15[[#This Row],[Price]]*Table_ExternalData_15[[#This Row],[BB rabat]])/100</f>
        <v>5.95</v>
      </c>
      <c r="J4190" s="2">
        <f>Table_ExternalData_15[[#This Row],[BB cena]]*Table_ExternalData_15[[#Headers],[1,22]]</f>
        <v>7.2590000000000003</v>
      </c>
      <c r="K4190" s="2">
        <f>Table_ExternalData_15[[#This Row],[Price]]*Table_ExternalData_15[[#Headers],[1,22]]</f>
        <v>7.2590000000000003</v>
      </c>
      <c r="L4190" s="7">
        <f>IF(G4190="White Shark",E4190*0.5,IF(G4190="Sbox",E4190*0.5,IF(G4190="Tenda",E4190*0.5,E4190*0.2)))/100</f>
        <v>0</v>
      </c>
      <c r="M4190" s="2">
        <f>Table_ExternalData_15[[#This Row],[Price]]-Table_ExternalData_15[[#This Row],[Price]]*Table_ExternalData_15[[#This Row],[extra popust]]</f>
        <v>5.95</v>
      </c>
      <c r="N4190" s="2">
        <f>IF(M4190&lt;I4190,M4190,I4190)</f>
        <v>5.95</v>
      </c>
      <c r="O4190" s="12" t="str">
        <f>IF(N4190&lt;I4190,$U$1," ")</f>
        <v xml:space="preserve"> </v>
      </c>
      <c r="P4190" s="12" t="str">
        <f>IFERROR((O4190+30)," ")</f>
        <v xml:space="preserve"> </v>
      </c>
      <c r="Q4190" s="2">
        <f ca="1">IF(O4190=$U$1,N4190,"0")*1.22</f>
        <v>0</v>
      </c>
    </row>
    <row r="4191" spans="1:17" x14ac:dyDescent="0.25">
      <c r="A4191" t="s">
        <v>6836</v>
      </c>
      <c r="B4191" t="s">
        <v>6835</v>
      </c>
      <c r="C4191">
        <v>14817</v>
      </c>
      <c r="D4191">
        <v>48.18</v>
      </c>
      <c r="E4191">
        <f>IFERROR(VLOOKUP(Table_ExternalData_15[[#This Row],[Id]],Rabati!B:C,2,0),0)</f>
        <v>20</v>
      </c>
      <c r="F4191">
        <v>0</v>
      </c>
      <c r="G4191" t="str">
        <f>VLOOKUP(Table_ExternalData_15[[#This Row],[Id]],'Blagovna izdelek'!A:C,3,0)</f>
        <v>Digitus</v>
      </c>
      <c r="H4191">
        <f>Table_ExternalData_15[[#This Row],[Rabat]]*0.2</f>
        <v>4</v>
      </c>
      <c r="I4191" s="2">
        <f>Table_ExternalData_15[[#This Row],[Price]]-(Table_ExternalData_15[[#This Row],[Price]]*Table_ExternalData_15[[#This Row],[BB rabat]])/100</f>
        <v>46.252800000000001</v>
      </c>
      <c r="J4191" s="2">
        <f>Table_ExternalData_15[[#This Row],[BB cena]]*Table_ExternalData_15[[#Headers],[1,22]]</f>
        <v>56.428415999999999</v>
      </c>
      <c r="K4191" s="2">
        <f>Table_ExternalData_15[[#This Row],[Price]]*Table_ExternalData_15[[#Headers],[1,22]]</f>
        <v>58.779599999999995</v>
      </c>
      <c r="L4191" s="7">
        <f>IF(G4191="White Shark",E4191*0.5,IF(G4191="Sbox",E4191*0.5,IF(G4191="Tenda",E4191*0.5,E4191*0.2)))/100</f>
        <v>0.04</v>
      </c>
      <c r="M4191" s="2">
        <f>Table_ExternalData_15[[#This Row],[Price]]-Table_ExternalData_15[[#This Row],[Price]]*Table_ExternalData_15[[#This Row],[extra popust]]</f>
        <v>46.252800000000001</v>
      </c>
      <c r="N4191" s="2">
        <f>IF(M4191&lt;I4191,M4191,I4191)</f>
        <v>46.252800000000001</v>
      </c>
      <c r="O4191" s="12" t="str">
        <f>IF(N4191&lt;I4191,$U$1," ")</f>
        <v xml:space="preserve"> </v>
      </c>
      <c r="P4191" s="12" t="str">
        <f>IFERROR((O4191+30)," ")</f>
        <v xml:space="preserve"> </v>
      </c>
      <c r="Q4191" s="2">
        <f ca="1">IF(O4191=$U$1,N4191,"0")*1.22</f>
        <v>0</v>
      </c>
    </row>
    <row r="4192" spans="1:17" x14ac:dyDescent="0.25">
      <c r="A4192" t="s">
        <v>6842</v>
      </c>
      <c r="B4192" t="s">
        <v>6841</v>
      </c>
      <c r="C4192">
        <v>14820</v>
      </c>
      <c r="D4192">
        <v>66.930000000000007</v>
      </c>
      <c r="E4192">
        <f>IFERROR(VLOOKUP(Table_ExternalData_15[[#This Row],[Id]],Rabati!B:C,2,0),0)</f>
        <v>10</v>
      </c>
      <c r="F4192">
        <v>0</v>
      </c>
      <c r="G4192" t="str">
        <f>VLOOKUP(Table_ExternalData_15[[#This Row],[Id]],'Blagovna izdelek'!A:C,3,0)</f>
        <v>Digitus</v>
      </c>
      <c r="H4192">
        <f>Table_ExternalData_15[[#This Row],[Rabat]]*0.2</f>
        <v>2</v>
      </c>
      <c r="I4192" s="2">
        <f>Table_ExternalData_15[[#This Row],[Price]]-(Table_ExternalData_15[[#This Row],[Price]]*Table_ExternalData_15[[#This Row],[BB rabat]])/100</f>
        <v>65.591400000000007</v>
      </c>
      <c r="J4192" s="2">
        <f>Table_ExternalData_15[[#This Row],[BB cena]]*Table_ExternalData_15[[#Headers],[1,22]]</f>
        <v>80.021508000000011</v>
      </c>
      <c r="K4192" s="2">
        <f>Table_ExternalData_15[[#This Row],[Price]]*Table_ExternalData_15[[#Headers],[1,22]]</f>
        <v>81.654600000000002</v>
      </c>
      <c r="L4192" s="7">
        <f>IF(G4192="White Shark",E4192*0.5,IF(G4192="Sbox",E4192*0.5,IF(G4192="Tenda",E4192*0.5,E4192*0.2)))/100</f>
        <v>0.02</v>
      </c>
      <c r="M4192" s="2">
        <f>Table_ExternalData_15[[#This Row],[Price]]-Table_ExternalData_15[[#This Row],[Price]]*Table_ExternalData_15[[#This Row],[extra popust]]</f>
        <v>65.591400000000007</v>
      </c>
      <c r="N4192" s="2">
        <f>IF(M4192&lt;I4192,M4192,I4192)</f>
        <v>65.591400000000007</v>
      </c>
      <c r="O4192" s="12" t="str">
        <f>IF(N4192&lt;I4192,$U$1," ")</f>
        <v xml:space="preserve"> </v>
      </c>
      <c r="P4192" s="12" t="str">
        <f>IFERROR((O4192+30)," ")</f>
        <v xml:space="preserve"> </v>
      </c>
      <c r="Q4192" s="2">
        <f ca="1">IF(O4192=$U$1,N4192,"0")*1.22</f>
        <v>0</v>
      </c>
    </row>
    <row r="4193" spans="1:17" x14ac:dyDescent="0.25">
      <c r="A4193" t="s">
        <v>6920</v>
      </c>
      <c r="B4193" t="s">
        <v>6919</v>
      </c>
      <c r="C4193">
        <v>14889</v>
      </c>
      <c r="D4193">
        <v>64.77</v>
      </c>
      <c r="E4193">
        <f>IFERROR(VLOOKUP(Table_ExternalData_15[[#This Row],[Id]],Rabati!B:C,2,0),0)</f>
        <v>20</v>
      </c>
      <c r="F4193">
        <v>0</v>
      </c>
      <c r="G4193" t="str">
        <f>VLOOKUP(Table_ExternalData_15[[#This Row],[Id]],'Blagovna izdelek'!A:C,3,0)</f>
        <v>Digitus</v>
      </c>
      <c r="H4193">
        <f>Table_ExternalData_15[[#This Row],[Rabat]]*0.2</f>
        <v>4</v>
      </c>
      <c r="I4193" s="2">
        <f>Table_ExternalData_15[[#This Row],[Price]]-(Table_ExternalData_15[[#This Row],[Price]]*Table_ExternalData_15[[#This Row],[BB rabat]])/100</f>
        <v>62.179199999999994</v>
      </c>
      <c r="J4193" s="2">
        <f>Table_ExternalData_15[[#This Row],[BB cena]]*Table_ExternalData_15[[#Headers],[1,22]]</f>
        <v>75.858623999999992</v>
      </c>
      <c r="K4193" s="2">
        <f>Table_ExternalData_15[[#This Row],[Price]]*Table_ExternalData_15[[#Headers],[1,22]]</f>
        <v>79.01939999999999</v>
      </c>
      <c r="L4193" s="7">
        <f>IF(G4193="White Shark",E4193*0.5,IF(G4193="Sbox",E4193*0.5,IF(G4193="Tenda",E4193*0.5,E4193*0.2)))/100</f>
        <v>0.04</v>
      </c>
      <c r="M4193" s="2">
        <f>Table_ExternalData_15[[#This Row],[Price]]-Table_ExternalData_15[[#This Row],[Price]]*Table_ExternalData_15[[#This Row],[extra popust]]</f>
        <v>62.179199999999994</v>
      </c>
      <c r="N4193" s="2">
        <f>IF(M4193&lt;I4193,M4193,I4193)</f>
        <v>62.179199999999994</v>
      </c>
      <c r="O4193" s="12" t="str">
        <f>IF(N4193&lt;I4193,$U$1," ")</f>
        <v xml:space="preserve"> </v>
      </c>
      <c r="P4193" s="12" t="str">
        <f>IFERROR((O4193+30)," ")</f>
        <v xml:space="preserve"> </v>
      </c>
      <c r="Q4193" s="2">
        <f ca="1">IF(O4193=$U$1,N4193,"0")*1.22</f>
        <v>0</v>
      </c>
    </row>
    <row r="4194" spans="1:17" x14ac:dyDescent="0.25">
      <c r="A4194" t="s">
        <v>6923</v>
      </c>
      <c r="B4194" t="s">
        <v>15682</v>
      </c>
      <c r="C4194">
        <v>14891</v>
      </c>
      <c r="D4194">
        <v>39.200000000000003</v>
      </c>
      <c r="E4194">
        <f>IFERROR(VLOOKUP(Table_ExternalData_15[[#This Row],[Id]],Rabati!B:C,2,0),0)</f>
        <v>25</v>
      </c>
      <c r="F4194">
        <v>9</v>
      </c>
      <c r="G4194" t="str">
        <f>VLOOKUP(Table_ExternalData_15[[#This Row],[Id]],'Blagovna izdelek'!A:C,3,0)</f>
        <v>Digitus</v>
      </c>
      <c r="H4194">
        <f>Table_ExternalData_15[[#This Row],[Rabat]]*0.2</f>
        <v>5</v>
      </c>
      <c r="I4194" s="2">
        <f>Table_ExternalData_15[[#This Row],[Price]]-(Table_ExternalData_15[[#This Row],[Price]]*Table_ExternalData_15[[#This Row],[BB rabat]])/100</f>
        <v>37.24</v>
      </c>
      <c r="J4194" s="2">
        <f>Table_ExternalData_15[[#This Row],[BB cena]]*Table_ExternalData_15[[#Headers],[1,22]]</f>
        <v>45.4328</v>
      </c>
      <c r="K4194" s="2">
        <f>Table_ExternalData_15[[#This Row],[Price]]*Table_ExternalData_15[[#Headers],[1,22]]</f>
        <v>47.824000000000005</v>
      </c>
      <c r="L4194" s="7">
        <f>IF(G4194="White Shark",E4194*0.5,IF(G4194="Sbox",E4194*0.5,IF(G4194="Tenda",E4194*0.5,E4194*0.2)))/100</f>
        <v>0.05</v>
      </c>
      <c r="M4194" s="2">
        <f>Table_ExternalData_15[[#This Row],[Price]]-Table_ExternalData_15[[#This Row],[Price]]*Table_ExternalData_15[[#This Row],[extra popust]]</f>
        <v>37.24</v>
      </c>
      <c r="N4194" s="2">
        <f>IF(M4194&lt;I4194,M4194,I4194)</f>
        <v>37.24</v>
      </c>
      <c r="O4194" s="12" t="str">
        <f>IF(N4194&lt;I4194,$U$1," ")</f>
        <v xml:space="preserve"> </v>
      </c>
      <c r="P4194" s="12" t="str">
        <f>IFERROR((O4194+30)," ")</f>
        <v xml:space="preserve"> </v>
      </c>
      <c r="Q4194" s="2">
        <f ca="1">IF(O4194=$U$1,N4194,"0")*1.22</f>
        <v>0</v>
      </c>
    </row>
    <row r="4195" spans="1:17" x14ac:dyDescent="0.25">
      <c r="A4195" t="s">
        <v>7056</v>
      </c>
      <c r="B4195" t="s">
        <v>14269</v>
      </c>
      <c r="C4195">
        <v>14987</v>
      </c>
      <c r="D4195">
        <v>647.74</v>
      </c>
      <c r="E4195">
        <f>IFERROR(VLOOKUP(Table_ExternalData_15[[#This Row],[Id]],Rabati!B:C,2,0),0)</f>
        <v>25</v>
      </c>
      <c r="F4195">
        <v>0</v>
      </c>
      <c r="G4195" t="str">
        <f>VLOOKUP(Table_ExternalData_15[[#This Row],[Id]],'Blagovna izdelek'!A:C,3,0)</f>
        <v>Digitus</v>
      </c>
      <c r="H4195">
        <f>Table_ExternalData_15[[#This Row],[Rabat]]*0.2</f>
        <v>5</v>
      </c>
      <c r="I4195" s="2">
        <f>Table_ExternalData_15[[#This Row],[Price]]-(Table_ExternalData_15[[#This Row],[Price]]*Table_ExternalData_15[[#This Row],[BB rabat]])/100</f>
        <v>615.35300000000007</v>
      </c>
      <c r="J4195" s="2">
        <f>Table_ExternalData_15[[#This Row],[BB cena]]*Table_ExternalData_15[[#Headers],[1,22]]</f>
        <v>750.73066000000006</v>
      </c>
      <c r="K4195" s="2">
        <f>Table_ExternalData_15[[#This Row],[Price]]*Table_ExternalData_15[[#Headers],[1,22]]</f>
        <v>790.24279999999999</v>
      </c>
      <c r="L4195" s="7">
        <f>IF(G4195="White Shark",E4195*0.5,IF(G4195="Sbox",E4195*0.5,IF(G4195="Tenda",E4195*0.5,E4195*0.2)))/100</f>
        <v>0.05</v>
      </c>
      <c r="M4195" s="2">
        <f>Table_ExternalData_15[[#This Row],[Price]]-Table_ExternalData_15[[#This Row],[Price]]*Table_ExternalData_15[[#This Row],[extra popust]]</f>
        <v>615.35300000000007</v>
      </c>
      <c r="N4195" s="2">
        <f>IF(M4195&lt;I4195,M4195,I4195)</f>
        <v>615.35300000000007</v>
      </c>
      <c r="O4195" s="12" t="str">
        <f>IF(N4195&lt;I4195,$U$1," ")</f>
        <v xml:space="preserve"> </v>
      </c>
      <c r="P4195" s="12" t="str">
        <f>IFERROR((O4195+30)," ")</f>
        <v xml:space="preserve"> </v>
      </c>
      <c r="Q4195" s="2">
        <f ca="1">IF(O4195=$U$1,N4195,"0")*1.22</f>
        <v>0</v>
      </c>
    </row>
    <row r="4196" spans="1:17" x14ac:dyDescent="0.25">
      <c r="A4196" t="s">
        <v>7057</v>
      </c>
      <c r="B4196" t="s">
        <v>14270</v>
      </c>
      <c r="C4196">
        <v>14988</v>
      </c>
      <c r="D4196">
        <v>563.49</v>
      </c>
      <c r="E4196">
        <f>IFERROR(VLOOKUP(Table_ExternalData_15[[#This Row],[Id]],Rabati!B:C,2,0),0)</f>
        <v>25</v>
      </c>
      <c r="F4196">
        <v>0</v>
      </c>
      <c r="G4196" t="str">
        <f>VLOOKUP(Table_ExternalData_15[[#This Row],[Id]],'Blagovna izdelek'!A:C,3,0)</f>
        <v>Digitus</v>
      </c>
      <c r="H4196">
        <f>Table_ExternalData_15[[#This Row],[Rabat]]*0.2</f>
        <v>5</v>
      </c>
      <c r="I4196" s="2">
        <f>Table_ExternalData_15[[#This Row],[Price]]-(Table_ExternalData_15[[#This Row],[Price]]*Table_ExternalData_15[[#This Row],[BB rabat]])/100</f>
        <v>535.31550000000004</v>
      </c>
      <c r="J4196" s="2">
        <f>Table_ExternalData_15[[#This Row],[BB cena]]*Table_ExternalData_15[[#Headers],[1,22]]</f>
        <v>653.08491000000004</v>
      </c>
      <c r="K4196" s="2">
        <f>Table_ExternalData_15[[#This Row],[Price]]*Table_ExternalData_15[[#Headers],[1,22]]</f>
        <v>687.45780000000002</v>
      </c>
      <c r="L4196" s="7">
        <f>IF(G4196="White Shark",E4196*0.5,IF(G4196="Sbox",E4196*0.5,IF(G4196="Tenda",E4196*0.5,E4196*0.2)))/100</f>
        <v>0.05</v>
      </c>
      <c r="M4196" s="2">
        <f>Table_ExternalData_15[[#This Row],[Price]]-Table_ExternalData_15[[#This Row],[Price]]*Table_ExternalData_15[[#This Row],[extra popust]]</f>
        <v>535.31550000000004</v>
      </c>
      <c r="N4196" s="2">
        <f>IF(M4196&lt;I4196,M4196,I4196)</f>
        <v>535.31550000000004</v>
      </c>
      <c r="O4196" s="12" t="str">
        <f>IF(N4196&lt;I4196,$U$1," ")</f>
        <v xml:space="preserve"> </v>
      </c>
      <c r="P4196" s="12" t="str">
        <f>IFERROR((O4196+30)," ")</f>
        <v xml:space="preserve"> </v>
      </c>
      <c r="Q4196" s="2">
        <f ca="1">IF(O4196=$U$1,N4196,"0")*1.22</f>
        <v>0</v>
      </c>
    </row>
    <row r="4197" spans="1:17" x14ac:dyDescent="0.25">
      <c r="A4197" t="s">
        <v>7059</v>
      </c>
      <c r="B4197" t="s">
        <v>7058</v>
      </c>
      <c r="C4197">
        <v>14989</v>
      </c>
      <c r="D4197">
        <v>636.66</v>
      </c>
      <c r="E4197">
        <f>IFERROR(VLOOKUP(Table_ExternalData_15[[#This Row],[Id]],Rabati!B:C,2,0),0)</f>
        <v>25</v>
      </c>
      <c r="F4197">
        <v>0</v>
      </c>
      <c r="G4197" t="str">
        <f>VLOOKUP(Table_ExternalData_15[[#This Row],[Id]],'Blagovna izdelek'!A:C,3,0)</f>
        <v>Digitus</v>
      </c>
      <c r="H4197">
        <f>Table_ExternalData_15[[#This Row],[Rabat]]*0.2</f>
        <v>5</v>
      </c>
      <c r="I4197" s="2">
        <f>Table_ExternalData_15[[#This Row],[Price]]-(Table_ExternalData_15[[#This Row],[Price]]*Table_ExternalData_15[[#This Row],[BB rabat]])/100</f>
        <v>604.827</v>
      </c>
      <c r="J4197" s="2">
        <f>Table_ExternalData_15[[#This Row],[BB cena]]*Table_ExternalData_15[[#Headers],[1,22]]</f>
        <v>737.88893999999993</v>
      </c>
      <c r="K4197" s="2">
        <f>Table_ExternalData_15[[#This Row],[Price]]*Table_ExternalData_15[[#Headers],[1,22]]</f>
        <v>776.72519999999997</v>
      </c>
      <c r="L4197" s="7">
        <f>IF(G4197="White Shark",E4197*0.5,IF(G4197="Sbox",E4197*0.5,IF(G4197="Tenda",E4197*0.5,E4197*0.2)))/100</f>
        <v>0.05</v>
      </c>
      <c r="M4197" s="2">
        <f>Table_ExternalData_15[[#This Row],[Price]]-Table_ExternalData_15[[#This Row],[Price]]*Table_ExternalData_15[[#This Row],[extra popust]]</f>
        <v>604.827</v>
      </c>
      <c r="N4197" s="2">
        <f>IF(M4197&lt;I4197,M4197,I4197)</f>
        <v>604.827</v>
      </c>
      <c r="O4197" s="12" t="str">
        <f>IF(N4197&lt;I4197,$U$1," ")</f>
        <v xml:space="preserve"> </v>
      </c>
      <c r="P4197" s="12" t="str">
        <f>IFERROR((O4197+30)," ")</f>
        <v xml:space="preserve"> </v>
      </c>
      <c r="Q4197" s="2">
        <f ca="1">IF(O4197=$U$1,N4197,"0")*1.22</f>
        <v>0</v>
      </c>
    </row>
    <row r="4198" spans="1:17" x14ac:dyDescent="0.25">
      <c r="A4198" t="s">
        <v>7061</v>
      </c>
      <c r="B4198" t="s">
        <v>7060</v>
      </c>
      <c r="C4198">
        <v>14990</v>
      </c>
      <c r="D4198">
        <v>689.14</v>
      </c>
      <c r="E4198">
        <f>IFERROR(VLOOKUP(Table_ExternalData_15[[#This Row],[Id]],Rabati!B:C,2,0),0)</f>
        <v>25</v>
      </c>
      <c r="F4198">
        <v>0</v>
      </c>
      <c r="G4198" t="str">
        <f>VLOOKUP(Table_ExternalData_15[[#This Row],[Id]],'Blagovna izdelek'!A:C,3,0)</f>
        <v>Digitus</v>
      </c>
      <c r="H4198">
        <f>Table_ExternalData_15[[#This Row],[Rabat]]*0.2</f>
        <v>5</v>
      </c>
      <c r="I4198" s="2">
        <f>Table_ExternalData_15[[#This Row],[Price]]-(Table_ExternalData_15[[#This Row],[Price]]*Table_ExternalData_15[[#This Row],[BB rabat]])/100</f>
        <v>654.68299999999999</v>
      </c>
      <c r="J4198" s="2">
        <f>Table_ExternalData_15[[#This Row],[BB cena]]*Table_ExternalData_15[[#Headers],[1,22]]</f>
        <v>798.71325999999999</v>
      </c>
      <c r="K4198" s="2">
        <f>Table_ExternalData_15[[#This Row],[Price]]*Table_ExternalData_15[[#Headers],[1,22]]</f>
        <v>840.75079999999991</v>
      </c>
      <c r="L4198" s="7">
        <f>IF(G4198="White Shark",E4198*0.5,IF(G4198="Sbox",E4198*0.5,IF(G4198="Tenda",E4198*0.5,E4198*0.2)))/100</f>
        <v>0.05</v>
      </c>
      <c r="M4198" s="2">
        <f>Table_ExternalData_15[[#This Row],[Price]]-Table_ExternalData_15[[#This Row],[Price]]*Table_ExternalData_15[[#This Row],[extra popust]]</f>
        <v>654.68299999999999</v>
      </c>
      <c r="N4198" s="2">
        <f>IF(M4198&lt;I4198,M4198,I4198)</f>
        <v>654.68299999999999</v>
      </c>
      <c r="O4198" s="12" t="str">
        <f>IF(N4198&lt;I4198,$U$1," ")</f>
        <v xml:space="preserve"> </v>
      </c>
      <c r="P4198" s="12" t="str">
        <f>IFERROR((O4198+30)," ")</f>
        <v xml:space="preserve"> </v>
      </c>
      <c r="Q4198" s="2">
        <f ca="1">IF(O4198=$U$1,N4198,"0")*1.22</f>
        <v>0</v>
      </c>
    </row>
    <row r="4199" spans="1:17" x14ac:dyDescent="0.25">
      <c r="A4199" t="s">
        <v>7063</v>
      </c>
      <c r="B4199" t="s">
        <v>7062</v>
      </c>
      <c r="C4199">
        <v>14991</v>
      </c>
      <c r="D4199">
        <v>97.62</v>
      </c>
      <c r="E4199">
        <f>IFERROR(VLOOKUP(Table_ExternalData_15[[#This Row],[Id]],Rabati!B:C,2,0),0)</f>
        <v>20</v>
      </c>
      <c r="F4199">
        <v>0</v>
      </c>
      <c r="G4199" t="str">
        <f>VLOOKUP(Table_ExternalData_15[[#This Row],[Id]],'Blagovna izdelek'!A:C,3,0)</f>
        <v>Digitus</v>
      </c>
      <c r="H4199">
        <f>Table_ExternalData_15[[#This Row],[Rabat]]*0.2</f>
        <v>4</v>
      </c>
      <c r="I4199" s="2">
        <f>Table_ExternalData_15[[#This Row],[Price]]-(Table_ExternalData_15[[#This Row],[Price]]*Table_ExternalData_15[[#This Row],[BB rabat]])/100</f>
        <v>93.71520000000001</v>
      </c>
      <c r="J4199" s="2">
        <f>Table_ExternalData_15[[#This Row],[BB cena]]*Table_ExternalData_15[[#Headers],[1,22]]</f>
        <v>114.33254400000001</v>
      </c>
      <c r="K4199" s="2">
        <f>Table_ExternalData_15[[#This Row],[Price]]*Table_ExternalData_15[[#Headers],[1,22]]</f>
        <v>119.0964</v>
      </c>
      <c r="L4199" s="7">
        <f>IF(G4199="White Shark",E4199*0.5,IF(G4199="Sbox",E4199*0.5,IF(G4199="Tenda",E4199*0.5,E4199*0.2)))/100</f>
        <v>0.04</v>
      </c>
      <c r="M4199" s="2">
        <f>Table_ExternalData_15[[#This Row],[Price]]-Table_ExternalData_15[[#This Row],[Price]]*Table_ExternalData_15[[#This Row],[extra popust]]</f>
        <v>93.71520000000001</v>
      </c>
      <c r="N4199" s="2">
        <f>IF(M4199&lt;I4199,M4199,I4199)</f>
        <v>93.71520000000001</v>
      </c>
      <c r="O4199" s="12" t="str">
        <f>IF(N4199&lt;I4199,$U$1," ")</f>
        <v xml:space="preserve"> </v>
      </c>
      <c r="P4199" s="12" t="str">
        <f>IFERROR((O4199+30)," ")</f>
        <v xml:space="preserve"> </v>
      </c>
      <c r="Q4199" s="2">
        <f ca="1">IF(O4199=$U$1,N4199,"0")*1.22</f>
        <v>0</v>
      </c>
    </row>
    <row r="4200" spans="1:17" x14ac:dyDescent="0.25">
      <c r="A4200" t="s">
        <v>7073</v>
      </c>
      <c r="B4200" t="s">
        <v>7072</v>
      </c>
      <c r="C4200">
        <v>15001</v>
      </c>
      <c r="D4200">
        <v>169.98</v>
      </c>
      <c r="E4200">
        <f>IFERROR(VLOOKUP(Table_ExternalData_15[[#This Row],[Id]],Rabati!B:C,2,0),0)</f>
        <v>25</v>
      </c>
      <c r="F4200">
        <v>1</v>
      </c>
      <c r="G4200" t="str">
        <f>VLOOKUP(Table_ExternalData_15[[#This Row],[Id]],'Blagovna izdelek'!A:C,3,0)</f>
        <v>Digitus</v>
      </c>
      <c r="H4200">
        <f>Table_ExternalData_15[[#This Row],[Rabat]]*0.2</f>
        <v>5</v>
      </c>
      <c r="I4200" s="2">
        <f>Table_ExternalData_15[[#This Row],[Price]]-(Table_ExternalData_15[[#This Row],[Price]]*Table_ExternalData_15[[#This Row],[BB rabat]])/100</f>
        <v>161.48099999999999</v>
      </c>
      <c r="J4200" s="2">
        <f>Table_ExternalData_15[[#This Row],[BB cena]]*Table_ExternalData_15[[#Headers],[1,22]]</f>
        <v>197.00681999999998</v>
      </c>
      <c r="K4200" s="2">
        <f>Table_ExternalData_15[[#This Row],[Price]]*Table_ExternalData_15[[#Headers],[1,22]]</f>
        <v>207.37559999999999</v>
      </c>
      <c r="L4200" s="7">
        <f>IF(G4200="White Shark",E4200*0.5,IF(G4200="Sbox",E4200*0.5,IF(G4200="Tenda",E4200*0.5,E4200*0.2)))/100</f>
        <v>0.05</v>
      </c>
      <c r="M4200" s="2">
        <f>Table_ExternalData_15[[#This Row],[Price]]-Table_ExternalData_15[[#This Row],[Price]]*Table_ExternalData_15[[#This Row],[extra popust]]</f>
        <v>161.48099999999999</v>
      </c>
      <c r="N4200" s="2">
        <f>IF(M4200&lt;I4200,M4200,I4200)</f>
        <v>161.48099999999999</v>
      </c>
      <c r="O4200" s="12" t="str">
        <f>IF(N4200&lt;I4200,$U$1," ")</f>
        <v xml:space="preserve"> </v>
      </c>
      <c r="P4200" s="12" t="str">
        <f>IFERROR((O4200+30)," ")</f>
        <v xml:space="preserve"> </v>
      </c>
      <c r="Q4200" s="2">
        <f ca="1">IF(O4200=$U$1,N4200,"0")*1.22</f>
        <v>0</v>
      </c>
    </row>
    <row r="4201" spans="1:17" x14ac:dyDescent="0.25">
      <c r="A4201" t="s">
        <v>7075</v>
      </c>
      <c r="B4201" t="s">
        <v>7074</v>
      </c>
      <c r="C4201">
        <v>15002</v>
      </c>
      <c r="D4201">
        <v>19.55</v>
      </c>
      <c r="E4201">
        <f>IFERROR(VLOOKUP(Table_ExternalData_15[[#This Row],[Id]],Rabati!B:C,2,0),0)</f>
        <v>20</v>
      </c>
      <c r="F4201">
        <v>7</v>
      </c>
      <c r="G4201" t="str">
        <f>VLOOKUP(Table_ExternalData_15[[#This Row],[Id]],'Blagovna izdelek'!A:C,3,0)</f>
        <v>Digitus</v>
      </c>
      <c r="H4201">
        <f>Table_ExternalData_15[[#This Row],[Rabat]]*0.2</f>
        <v>4</v>
      </c>
      <c r="I4201" s="2">
        <f>Table_ExternalData_15[[#This Row],[Price]]-(Table_ExternalData_15[[#This Row],[Price]]*Table_ExternalData_15[[#This Row],[BB rabat]])/100</f>
        <v>18.768000000000001</v>
      </c>
      <c r="J4201" s="2">
        <f>Table_ExternalData_15[[#This Row],[BB cena]]*Table_ExternalData_15[[#Headers],[1,22]]</f>
        <v>22.89696</v>
      </c>
      <c r="K4201" s="2">
        <f>Table_ExternalData_15[[#This Row],[Price]]*Table_ExternalData_15[[#Headers],[1,22]]</f>
        <v>23.850999999999999</v>
      </c>
      <c r="L4201" s="7">
        <f>IF(G4201="White Shark",E4201*0.5,IF(G4201="Sbox",E4201*0.5,IF(G4201="Tenda",E4201*0.5,E4201*0.2)))/100</f>
        <v>0.04</v>
      </c>
      <c r="M4201" s="2">
        <f>Table_ExternalData_15[[#This Row],[Price]]-Table_ExternalData_15[[#This Row],[Price]]*Table_ExternalData_15[[#This Row],[extra popust]]</f>
        <v>18.768000000000001</v>
      </c>
      <c r="N4201" s="2">
        <f>IF(M4201&lt;I4201,M4201,I4201)</f>
        <v>18.768000000000001</v>
      </c>
      <c r="O4201" s="12" t="str">
        <f>IF(N4201&lt;I4201,$U$1," ")</f>
        <v xml:space="preserve"> </v>
      </c>
      <c r="P4201" s="12" t="str">
        <f>IFERROR((O4201+30)," ")</f>
        <v xml:space="preserve"> </v>
      </c>
      <c r="Q4201" s="2">
        <f ca="1">IF(O4201=$U$1,N4201,"0")*1.22</f>
        <v>0</v>
      </c>
    </row>
    <row r="4202" spans="1:17" x14ac:dyDescent="0.25">
      <c r="A4202" t="s">
        <v>7106</v>
      </c>
      <c r="B4202" t="s">
        <v>7105</v>
      </c>
      <c r="C4202">
        <v>15020</v>
      </c>
      <c r="D4202">
        <v>35.5</v>
      </c>
      <c r="E4202">
        <f>IFERROR(VLOOKUP(Table_ExternalData_15[[#This Row],[Id]],Rabati!B:C,2,0),0)</f>
        <v>10</v>
      </c>
      <c r="F4202">
        <v>0</v>
      </c>
      <c r="G4202" t="str">
        <f>VLOOKUP(Table_ExternalData_15[[#This Row],[Id]],'Blagovna izdelek'!A:C,3,0)</f>
        <v>Digitus</v>
      </c>
      <c r="H4202">
        <f>Table_ExternalData_15[[#This Row],[Rabat]]*0.2</f>
        <v>2</v>
      </c>
      <c r="I4202" s="2">
        <f>Table_ExternalData_15[[#This Row],[Price]]-(Table_ExternalData_15[[#This Row],[Price]]*Table_ExternalData_15[[#This Row],[BB rabat]])/100</f>
        <v>34.79</v>
      </c>
      <c r="J4202" s="2">
        <f>Table_ExternalData_15[[#This Row],[BB cena]]*Table_ExternalData_15[[#Headers],[1,22]]</f>
        <v>42.443799999999996</v>
      </c>
      <c r="K4202" s="2">
        <f>Table_ExternalData_15[[#This Row],[Price]]*Table_ExternalData_15[[#Headers],[1,22]]</f>
        <v>43.31</v>
      </c>
      <c r="L4202" s="7">
        <f>IF(G4202="White Shark",E4202*0.5,IF(G4202="Sbox",E4202*0.5,IF(G4202="Tenda",E4202*0.5,E4202*0.2)))/100</f>
        <v>0.02</v>
      </c>
      <c r="M4202" s="2">
        <f>Table_ExternalData_15[[#This Row],[Price]]-Table_ExternalData_15[[#This Row],[Price]]*Table_ExternalData_15[[#This Row],[extra popust]]</f>
        <v>34.79</v>
      </c>
      <c r="N4202" s="2">
        <f>IF(M4202&lt;I4202,M4202,I4202)</f>
        <v>34.79</v>
      </c>
      <c r="O4202" s="12" t="str">
        <f>IF(N4202&lt;I4202,$U$1," ")</f>
        <v xml:space="preserve"> </v>
      </c>
      <c r="P4202" s="12" t="str">
        <f>IFERROR((O4202+30)," ")</f>
        <v xml:space="preserve"> </v>
      </c>
      <c r="Q4202" s="2">
        <f ca="1">IF(O4202=$U$1,N4202,"0")*1.22</f>
        <v>0</v>
      </c>
    </row>
    <row r="4203" spans="1:17" x14ac:dyDescent="0.25">
      <c r="A4203" t="s">
        <v>7115</v>
      </c>
      <c r="B4203" t="s">
        <v>14592</v>
      </c>
      <c r="C4203">
        <v>15027</v>
      </c>
      <c r="D4203">
        <v>5.68</v>
      </c>
      <c r="E4203">
        <f>IFERROR(VLOOKUP(Table_ExternalData_15[[#This Row],[Id]],Rabati!B:C,2,0),0)</f>
        <v>30</v>
      </c>
      <c r="F4203">
        <v>29</v>
      </c>
      <c r="G4203" t="str">
        <f>VLOOKUP(Table_ExternalData_15[[#This Row],[Id]],'Blagovna izdelek'!A:C,3,0)</f>
        <v>Digitus</v>
      </c>
      <c r="H4203">
        <f>Table_ExternalData_15[[#This Row],[Rabat]]*0.2</f>
        <v>6</v>
      </c>
      <c r="I4203" s="2">
        <f>Table_ExternalData_15[[#This Row],[Price]]-(Table_ExternalData_15[[#This Row],[Price]]*Table_ExternalData_15[[#This Row],[BB rabat]])/100</f>
        <v>5.3391999999999999</v>
      </c>
      <c r="J4203" s="2">
        <f>Table_ExternalData_15[[#This Row],[BB cena]]*Table_ExternalData_15[[#Headers],[1,22]]</f>
        <v>6.5138239999999996</v>
      </c>
      <c r="K4203" s="2">
        <f>Table_ExternalData_15[[#This Row],[Price]]*Table_ExternalData_15[[#Headers],[1,22]]</f>
        <v>6.9295999999999998</v>
      </c>
      <c r="L4203" s="7">
        <f>IF(G4203="White Shark",E4203*0.5,IF(G4203="Sbox",E4203*0.5,IF(G4203="Tenda",E4203*0.5,E4203*0.2)))/100</f>
        <v>0.06</v>
      </c>
      <c r="M4203" s="2">
        <f>Table_ExternalData_15[[#This Row],[Price]]-Table_ExternalData_15[[#This Row],[Price]]*Table_ExternalData_15[[#This Row],[extra popust]]</f>
        <v>5.3391999999999999</v>
      </c>
      <c r="N4203" s="2">
        <f>IF(M4203&lt;I4203,M4203,I4203)</f>
        <v>5.3391999999999999</v>
      </c>
      <c r="O4203" s="12" t="str">
        <f>IF(N4203&lt;I4203,$U$1," ")</f>
        <v xml:space="preserve"> </v>
      </c>
      <c r="P4203" s="12" t="str">
        <f>IFERROR((O4203+30)," ")</f>
        <v xml:space="preserve"> </v>
      </c>
      <c r="Q4203" s="2">
        <f ca="1">IF(O4203=$U$1,N4203,"0")*1.22</f>
        <v>0</v>
      </c>
    </row>
    <row r="4204" spans="1:17" x14ac:dyDescent="0.25">
      <c r="A4204" t="s">
        <v>7125</v>
      </c>
      <c r="B4204" t="s">
        <v>7124</v>
      </c>
      <c r="C4204">
        <v>15037</v>
      </c>
      <c r="D4204">
        <v>26.35</v>
      </c>
      <c r="E4204">
        <f>IFERROR(VLOOKUP(Table_ExternalData_15[[#This Row],[Id]],Rabati!B:C,2,0),0)</f>
        <v>20</v>
      </c>
      <c r="F4204">
        <v>2</v>
      </c>
      <c r="G4204" t="str">
        <f>VLOOKUP(Table_ExternalData_15[[#This Row],[Id]],'Blagovna izdelek'!A:C,3,0)</f>
        <v>Digitus</v>
      </c>
      <c r="H4204">
        <f>Table_ExternalData_15[[#This Row],[Rabat]]*0.2</f>
        <v>4</v>
      </c>
      <c r="I4204" s="2">
        <f>Table_ExternalData_15[[#This Row],[Price]]-(Table_ExternalData_15[[#This Row],[Price]]*Table_ExternalData_15[[#This Row],[BB rabat]])/100</f>
        <v>25.296000000000003</v>
      </c>
      <c r="J4204" s="2">
        <f>Table_ExternalData_15[[#This Row],[BB cena]]*Table_ExternalData_15[[#Headers],[1,22]]</f>
        <v>30.861120000000003</v>
      </c>
      <c r="K4204" s="2">
        <f>Table_ExternalData_15[[#This Row],[Price]]*Table_ExternalData_15[[#Headers],[1,22]]</f>
        <v>32.146999999999998</v>
      </c>
      <c r="L4204" s="7">
        <f>IF(G4204="White Shark",E4204*0.5,IF(G4204="Sbox",E4204*0.5,IF(G4204="Tenda",E4204*0.5,E4204*0.2)))/100</f>
        <v>0.04</v>
      </c>
      <c r="M4204" s="2">
        <f>Table_ExternalData_15[[#This Row],[Price]]-Table_ExternalData_15[[#This Row],[Price]]*Table_ExternalData_15[[#This Row],[extra popust]]</f>
        <v>25.296000000000003</v>
      </c>
      <c r="N4204" s="2">
        <f>IF(M4204&lt;I4204,M4204,I4204)</f>
        <v>25.296000000000003</v>
      </c>
      <c r="O4204" s="12" t="str">
        <f>IF(N4204&lt;I4204,$U$1," ")</f>
        <v xml:space="preserve"> </v>
      </c>
      <c r="P4204" s="12" t="str">
        <f>IFERROR((O4204+30)," ")</f>
        <v xml:space="preserve"> </v>
      </c>
      <c r="Q4204" s="2">
        <f ca="1">IF(O4204=$U$1,N4204,"0")*1.22</f>
        <v>0</v>
      </c>
    </row>
    <row r="4205" spans="1:17" x14ac:dyDescent="0.25">
      <c r="A4205" t="s">
        <v>7127</v>
      </c>
      <c r="B4205" t="s">
        <v>7126</v>
      </c>
      <c r="C4205">
        <v>15038</v>
      </c>
      <c r="D4205">
        <v>102.51</v>
      </c>
      <c r="E4205">
        <f>IFERROR(VLOOKUP(Table_ExternalData_15[[#This Row],[Id]],Rabati!B:C,2,0),0)</f>
        <v>20</v>
      </c>
      <c r="F4205">
        <v>0</v>
      </c>
      <c r="G4205" t="str">
        <f>VLOOKUP(Table_ExternalData_15[[#This Row],[Id]],'Blagovna izdelek'!A:C,3,0)</f>
        <v>Digitus</v>
      </c>
      <c r="H4205">
        <f>Table_ExternalData_15[[#This Row],[Rabat]]*0.2</f>
        <v>4</v>
      </c>
      <c r="I4205" s="2">
        <f>Table_ExternalData_15[[#This Row],[Price]]-(Table_ExternalData_15[[#This Row],[Price]]*Table_ExternalData_15[[#This Row],[BB rabat]])/100</f>
        <v>98.409600000000012</v>
      </c>
      <c r="J4205" s="2">
        <f>Table_ExternalData_15[[#This Row],[BB cena]]*Table_ExternalData_15[[#Headers],[1,22]]</f>
        <v>120.059712</v>
      </c>
      <c r="K4205" s="2">
        <f>Table_ExternalData_15[[#This Row],[Price]]*Table_ExternalData_15[[#Headers],[1,22]]</f>
        <v>125.0622</v>
      </c>
      <c r="L4205" s="7">
        <f>IF(G4205="White Shark",E4205*0.5,IF(G4205="Sbox",E4205*0.5,IF(G4205="Tenda",E4205*0.5,E4205*0.2)))/100</f>
        <v>0.04</v>
      </c>
      <c r="M4205" s="2">
        <f>Table_ExternalData_15[[#This Row],[Price]]-Table_ExternalData_15[[#This Row],[Price]]*Table_ExternalData_15[[#This Row],[extra popust]]</f>
        <v>98.409600000000012</v>
      </c>
      <c r="N4205" s="2">
        <f>IF(M4205&lt;I4205,M4205,I4205)</f>
        <v>98.409600000000012</v>
      </c>
      <c r="O4205" s="12" t="str">
        <f>IF(N4205&lt;I4205,$U$1," ")</f>
        <v xml:space="preserve"> </v>
      </c>
      <c r="P4205" s="12" t="str">
        <f>IFERROR((O4205+30)," ")</f>
        <v xml:space="preserve"> </v>
      </c>
      <c r="Q4205" s="2">
        <f ca="1">IF(O4205=$U$1,N4205,"0")*1.22</f>
        <v>0</v>
      </c>
    </row>
    <row r="4206" spans="1:17" x14ac:dyDescent="0.25">
      <c r="A4206" t="s">
        <v>7164</v>
      </c>
      <c r="B4206" t="s">
        <v>9739</v>
      </c>
      <c r="C4206">
        <v>15063</v>
      </c>
      <c r="D4206">
        <v>1137.92</v>
      </c>
      <c r="E4206">
        <f>IFERROR(VLOOKUP(Table_ExternalData_15[[#This Row],[Id]],Rabati!B:C,2,0),0)</f>
        <v>25</v>
      </c>
      <c r="F4206">
        <v>0</v>
      </c>
      <c r="G4206" t="str">
        <f>VLOOKUP(Table_ExternalData_15[[#This Row],[Id]],'Blagovna izdelek'!A:C,3,0)</f>
        <v>Digitus</v>
      </c>
      <c r="H4206">
        <f>Table_ExternalData_15[[#This Row],[Rabat]]*0.2</f>
        <v>5</v>
      </c>
      <c r="I4206" s="2">
        <f>Table_ExternalData_15[[#This Row],[Price]]-(Table_ExternalData_15[[#This Row],[Price]]*Table_ExternalData_15[[#This Row],[BB rabat]])/100</f>
        <v>1081.0240000000001</v>
      </c>
      <c r="J4206" s="2">
        <f>Table_ExternalData_15[[#This Row],[BB cena]]*Table_ExternalData_15[[#Headers],[1,22]]</f>
        <v>1318.8492800000001</v>
      </c>
      <c r="K4206" s="2">
        <f>Table_ExternalData_15[[#This Row],[Price]]*Table_ExternalData_15[[#Headers],[1,22]]</f>
        <v>1388.2624000000001</v>
      </c>
      <c r="L4206" s="7">
        <f>IF(G4206="White Shark",E4206*0.5,IF(G4206="Sbox",E4206*0.5,IF(G4206="Tenda",E4206*0.5,E4206*0.2)))/100</f>
        <v>0.05</v>
      </c>
      <c r="M4206" s="2">
        <f>Table_ExternalData_15[[#This Row],[Price]]-Table_ExternalData_15[[#This Row],[Price]]*Table_ExternalData_15[[#This Row],[extra popust]]</f>
        <v>1081.0240000000001</v>
      </c>
      <c r="N4206" s="2">
        <f>IF(M4206&lt;I4206,M4206,I4206)</f>
        <v>1081.0240000000001</v>
      </c>
      <c r="O4206" s="12" t="str">
        <f>IF(N4206&lt;I4206,$U$1," ")</f>
        <v xml:space="preserve"> </v>
      </c>
      <c r="P4206" s="12" t="str">
        <f>IFERROR((O4206+30)," ")</f>
        <v xml:space="preserve"> </v>
      </c>
      <c r="Q4206" s="2">
        <f ca="1">IF(O4206=$U$1,N4206,"0")*1.22</f>
        <v>0</v>
      </c>
    </row>
    <row r="4207" spans="1:17" x14ac:dyDescent="0.25">
      <c r="A4207" t="s">
        <v>7223</v>
      </c>
      <c r="B4207" t="s">
        <v>7222</v>
      </c>
      <c r="C4207">
        <v>15110</v>
      </c>
      <c r="D4207">
        <v>214.5</v>
      </c>
      <c r="E4207">
        <f>IFERROR(VLOOKUP(Table_ExternalData_15[[#This Row],[Id]],Rabati!B:C,2,0),0)</f>
        <v>25</v>
      </c>
      <c r="F4207">
        <v>3</v>
      </c>
      <c r="G4207" t="str">
        <f>VLOOKUP(Table_ExternalData_15[[#This Row],[Id]],'Blagovna izdelek'!A:C,3,0)</f>
        <v>Digitus</v>
      </c>
      <c r="H4207">
        <f>Table_ExternalData_15[[#This Row],[Rabat]]*0.2</f>
        <v>5</v>
      </c>
      <c r="I4207" s="2">
        <f>Table_ExternalData_15[[#This Row],[Price]]-(Table_ExternalData_15[[#This Row],[Price]]*Table_ExternalData_15[[#This Row],[BB rabat]])/100</f>
        <v>203.77500000000001</v>
      </c>
      <c r="J4207" s="2">
        <f>Table_ExternalData_15[[#This Row],[BB cena]]*Table_ExternalData_15[[#Headers],[1,22]]</f>
        <v>248.60550000000001</v>
      </c>
      <c r="K4207" s="2">
        <f>Table_ExternalData_15[[#This Row],[Price]]*Table_ExternalData_15[[#Headers],[1,22]]</f>
        <v>261.69</v>
      </c>
      <c r="L4207" s="7">
        <f>IF(G4207="White Shark",E4207*0.5,IF(G4207="Sbox",E4207*0.5,IF(G4207="Tenda",E4207*0.5,E4207*0.2)))/100</f>
        <v>0.05</v>
      </c>
      <c r="M4207" s="2">
        <f>Table_ExternalData_15[[#This Row],[Price]]-Table_ExternalData_15[[#This Row],[Price]]*Table_ExternalData_15[[#This Row],[extra popust]]</f>
        <v>203.77500000000001</v>
      </c>
      <c r="N4207" s="2">
        <f>IF(M4207&lt;I4207,M4207,I4207)</f>
        <v>203.77500000000001</v>
      </c>
      <c r="O4207" s="12" t="str">
        <f>IF(N4207&lt;I4207,$U$1," ")</f>
        <v xml:space="preserve"> </v>
      </c>
      <c r="P4207" s="12" t="str">
        <f>IFERROR((O4207+30)," ")</f>
        <v xml:space="preserve"> </v>
      </c>
      <c r="Q4207" s="2">
        <f ca="1">IF(O4207=$U$1,N4207,"0")*1.22</f>
        <v>0</v>
      </c>
    </row>
    <row r="4208" spans="1:17" x14ac:dyDescent="0.25">
      <c r="A4208" t="s">
        <v>7279</v>
      </c>
      <c r="B4208" t="s">
        <v>7278</v>
      </c>
      <c r="C4208">
        <v>15146</v>
      </c>
      <c r="D4208">
        <v>14.15</v>
      </c>
      <c r="E4208">
        <f>IFERROR(VLOOKUP(Table_ExternalData_15[[#This Row],[Id]],Rabati!B:C,2,0),0)</f>
        <v>25</v>
      </c>
      <c r="F4208">
        <v>7</v>
      </c>
      <c r="G4208" t="str">
        <f>VLOOKUP(Table_ExternalData_15[[#This Row],[Id]],'Blagovna izdelek'!A:C,3,0)</f>
        <v>Digitus</v>
      </c>
      <c r="H4208">
        <f>Table_ExternalData_15[[#This Row],[Rabat]]*0.2</f>
        <v>5</v>
      </c>
      <c r="I4208" s="2">
        <f>Table_ExternalData_15[[#This Row],[Price]]-(Table_ExternalData_15[[#This Row],[Price]]*Table_ExternalData_15[[#This Row],[BB rabat]])/100</f>
        <v>13.442500000000001</v>
      </c>
      <c r="J4208" s="2">
        <f>Table_ExternalData_15[[#This Row],[BB cena]]*Table_ExternalData_15[[#Headers],[1,22]]</f>
        <v>16.399850000000001</v>
      </c>
      <c r="K4208" s="2">
        <f>Table_ExternalData_15[[#This Row],[Price]]*Table_ExternalData_15[[#Headers],[1,22]]</f>
        <v>17.263000000000002</v>
      </c>
      <c r="L4208" s="7">
        <f>IF(G4208="White Shark",E4208*0.5,IF(G4208="Sbox",E4208*0.5,IF(G4208="Tenda",E4208*0.5,E4208*0.2)))/100</f>
        <v>0.05</v>
      </c>
      <c r="M4208" s="2">
        <f>Table_ExternalData_15[[#This Row],[Price]]-Table_ExternalData_15[[#This Row],[Price]]*Table_ExternalData_15[[#This Row],[extra popust]]</f>
        <v>13.442500000000001</v>
      </c>
      <c r="N4208" s="2">
        <f>IF(M4208&lt;I4208,M4208,I4208)</f>
        <v>13.442500000000001</v>
      </c>
      <c r="O4208" s="12" t="str">
        <f>IF(N4208&lt;I4208,$U$1," ")</f>
        <v xml:space="preserve"> </v>
      </c>
      <c r="P4208" s="12" t="str">
        <f>IFERROR((O4208+30)," ")</f>
        <v xml:space="preserve"> </v>
      </c>
      <c r="Q4208" s="2">
        <f ca="1">IF(O4208=$U$1,N4208,"0")*1.22</f>
        <v>0</v>
      </c>
    </row>
    <row r="4209" spans="1:17" x14ac:dyDescent="0.25">
      <c r="A4209" t="s">
        <v>7310</v>
      </c>
      <c r="B4209" t="s">
        <v>7309</v>
      </c>
      <c r="C4209">
        <v>15167</v>
      </c>
      <c r="D4209">
        <v>11.32</v>
      </c>
      <c r="E4209">
        <f>IFERROR(VLOOKUP(Table_ExternalData_15[[#This Row],[Id]],Rabati!B:C,2,0),0)</f>
        <v>25</v>
      </c>
      <c r="F4209">
        <v>6</v>
      </c>
      <c r="G4209" t="str">
        <f>VLOOKUP(Table_ExternalData_15[[#This Row],[Id]],'Blagovna izdelek'!A:C,3,0)</f>
        <v>Digitus</v>
      </c>
      <c r="H4209">
        <f>Table_ExternalData_15[[#This Row],[Rabat]]*0.2</f>
        <v>5</v>
      </c>
      <c r="I4209" s="2">
        <f>Table_ExternalData_15[[#This Row],[Price]]-(Table_ExternalData_15[[#This Row],[Price]]*Table_ExternalData_15[[#This Row],[BB rabat]])/100</f>
        <v>10.754</v>
      </c>
      <c r="J4209" s="2">
        <f>Table_ExternalData_15[[#This Row],[BB cena]]*Table_ExternalData_15[[#Headers],[1,22]]</f>
        <v>13.119879999999998</v>
      </c>
      <c r="K4209" s="2">
        <f>Table_ExternalData_15[[#This Row],[Price]]*Table_ExternalData_15[[#Headers],[1,22]]</f>
        <v>13.8104</v>
      </c>
      <c r="L4209" s="7">
        <f>IF(G4209="White Shark",E4209*0.5,IF(G4209="Sbox",E4209*0.5,IF(G4209="Tenda",E4209*0.5,E4209*0.2)))/100</f>
        <v>0.05</v>
      </c>
      <c r="M4209" s="2">
        <f>Table_ExternalData_15[[#This Row],[Price]]-Table_ExternalData_15[[#This Row],[Price]]*Table_ExternalData_15[[#This Row],[extra popust]]</f>
        <v>10.754</v>
      </c>
      <c r="N4209" s="2">
        <f>IF(M4209&lt;I4209,M4209,I4209)</f>
        <v>10.754</v>
      </c>
      <c r="O4209" s="12" t="str">
        <f>IF(N4209&lt;I4209,$U$1," ")</f>
        <v xml:space="preserve"> </v>
      </c>
      <c r="P4209" s="12" t="str">
        <f>IFERROR((O4209+30)," ")</f>
        <v xml:space="preserve"> </v>
      </c>
      <c r="Q4209" s="2">
        <f ca="1">IF(O4209=$U$1,N4209,"0")*1.22</f>
        <v>0</v>
      </c>
    </row>
    <row r="4210" spans="1:17" x14ac:dyDescent="0.25">
      <c r="A4210" t="s">
        <v>7362</v>
      </c>
      <c r="B4210" t="s">
        <v>7361</v>
      </c>
      <c r="C4210">
        <v>15196</v>
      </c>
      <c r="D4210">
        <v>136.36000000000001</v>
      </c>
      <c r="E4210">
        <f>IFERROR(VLOOKUP(Table_ExternalData_15[[#This Row],[Id]],Rabati!B:C,2,0),0)</f>
        <v>20</v>
      </c>
      <c r="F4210">
        <v>3</v>
      </c>
      <c r="G4210" t="str">
        <f>VLOOKUP(Table_ExternalData_15[[#This Row],[Id]],'Blagovna izdelek'!A:C,3,0)</f>
        <v>Digitus</v>
      </c>
      <c r="H4210">
        <f>Table_ExternalData_15[[#This Row],[Rabat]]*0.2</f>
        <v>4</v>
      </c>
      <c r="I4210" s="2">
        <f>Table_ExternalData_15[[#This Row],[Price]]-(Table_ExternalData_15[[#This Row],[Price]]*Table_ExternalData_15[[#This Row],[BB rabat]])/100</f>
        <v>130.90560000000002</v>
      </c>
      <c r="J4210" s="2">
        <f>Table_ExternalData_15[[#This Row],[BB cena]]*Table_ExternalData_15[[#Headers],[1,22]]</f>
        <v>159.70483200000001</v>
      </c>
      <c r="K4210" s="2">
        <f>Table_ExternalData_15[[#This Row],[Price]]*Table_ExternalData_15[[#Headers],[1,22]]</f>
        <v>166.35920000000002</v>
      </c>
      <c r="L4210" s="7">
        <f>IF(G4210="White Shark",E4210*0.5,IF(G4210="Sbox",E4210*0.5,IF(G4210="Tenda",E4210*0.5,E4210*0.2)))/100</f>
        <v>0.04</v>
      </c>
      <c r="M4210" s="2">
        <f>Table_ExternalData_15[[#This Row],[Price]]-Table_ExternalData_15[[#This Row],[Price]]*Table_ExternalData_15[[#This Row],[extra popust]]</f>
        <v>130.90560000000002</v>
      </c>
      <c r="N4210" s="2">
        <f>IF(M4210&lt;I4210,M4210,I4210)</f>
        <v>130.90560000000002</v>
      </c>
      <c r="O4210" s="12" t="str">
        <f>IF(N4210&lt;I4210,$U$1," ")</f>
        <v xml:space="preserve"> </v>
      </c>
      <c r="P4210" s="12" t="str">
        <f>IFERROR((O4210+30)," ")</f>
        <v xml:space="preserve"> </v>
      </c>
      <c r="Q4210" s="2">
        <f ca="1">IF(O4210=$U$1,N4210,"0")*1.22</f>
        <v>0</v>
      </c>
    </row>
    <row r="4211" spans="1:17" x14ac:dyDescent="0.25">
      <c r="A4211" t="s">
        <v>7364</v>
      </c>
      <c r="B4211" t="s">
        <v>7363</v>
      </c>
      <c r="C4211">
        <v>15198</v>
      </c>
      <c r="D4211">
        <v>67.849999999999994</v>
      </c>
      <c r="E4211">
        <f>IFERROR(VLOOKUP(Table_ExternalData_15[[#This Row],[Id]],Rabati!B:C,2,0),0)</f>
        <v>20</v>
      </c>
      <c r="F4211">
        <v>0</v>
      </c>
      <c r="G4211" t="str">
        <f>VLOOKUP(Table_ExternalData_15[[#This Row],[Id]],'Blagovna izdelek'!A:C,3,0)</f>
        <v>Digitus</v>
      </c>
      <c r="H4211">
        <f>Table_ExternalData_15[[#This Row],[Rabat]]*0.2</f>
        <v>4</v>
      </c>
      <c r="I4211" s="2">
        <f>Table_ExternalData_15[[#This Row],[Price]]-(Table_ExternalData_15[[#This Row],[Price]]*Table_ExternalData_15[[#This Row],[BB rabat]])/100</f>
        <v>65.135999999999996</v>
      </c>
      <c r="J4211" s="2">
        <f>Table_ExternalData_15[[#This Row],[BB cena]]*Table_ExternalData_15[[#Headers],[1,22]]</f>
        <v>79.465919999999997</v>
      </c>
      <c r="K4211" s="2">
        <f>Table_ExternalData_15[[#This Row],[Price]]*Table_ExternalData_15[[#Headers],[1,22]]</f>
        <v>82.776999999999987</v>
      </c>
      <c r="L4211" s="7">
        <f>IF(G4211="White Shark",E4211*0.5,IF(G4211="Sbox",E4211*0.5,IF(G4211="Tenda",E4211*0.5,E4211*0.2)))/100</f>
        <v>0.04</v>
      </c>
      <c r="M4211" s="2">
        <f>Table_ExternalData_15[[#This Row],[Price]]-Table_ExternalData_15[[#This Row],[Price]]*Table_ExternalData_15[[#This Row],[extra popust]]</f>
        <v>65.135999999999996</v>
      </c>
      <c r="N4211" s="2">
        <f>IF(M4211&lt;I4211,M4211,I4211)</f>
        <v>65.135999999999996</v>
      </c>
      <c r="O4211" s="12" t="str">
        <f>IF(N4211&lt;I4211,$U$1," ")</f>
        <v xml:space="preserve"> </v>
      </c>
      <c r="P4211" s="12" t="str">
        <f>IFERROR((O4211+30)," ")</f>
        <v xml:space="preserve"> </v>
      </c>
      <c r="Q4211" s="2">
        <f ca="1">IF(O4211=$U$1,N4211,"0")*1.22</f>
        <v>0</v>
      </c>
    </row>
    <row r="4212" spans="1:17" x14ac:dyDescent="0.25">
      <c r="A4212" t="s">
        <v>7377</v>
      </c>
      <c r="B4212" t="s">
        <v>10556</v>
      </c>
      <c r="C4212">
        <v>15207</v>
      </c>
      <c r="D4212">
        <v>4.45</v>
      </c>
      <c r="E4212">
        <f>IFERROR(VLOOKUP(Table_ExternalData_15[[#This Row],[Id]],Rabati!B:C,2,0),0)</f>
        <v>30</v>
      </c>
      <c r="F4212">
        <v>0</v>
      </c>
      <c r="G4212" t="str">
        <f>VLOOKUP(Table_ExternalData_15[[#This Row],[Id]],'Blagovna izdelek'!A:C,3,0)</f>
        <v>Digitus</v>
      </c>
      <c r="H4212">
        <f>Table_ExternalData_15[[#This Row],[Rabat]]*0.2</f>
        <v>6</v>
      </c>
      <c r="I4212" s="2">
        <f>Table_ExternalData_15[[#This Row],[Price]]-(Table_ExternalData_15[[#This Row],[Price]]*Table_ExternalData_15[[#This Row],[BB rabat]])/100</f>
        <v>4.1829999999999998</v>
      </c>
      <c r="J4212" s="2">
        <f>Table_ExternalData_15[[#This Row],[BB cena]]*Table_ExternalData_15[[#Headers],[1,22]]</f>
        <v>5.1032599999999997</v>
      </c>
      <c r="K4212" s="2">
        <f>Table_ExternalData_15[[#This Row],[Price]]*Table_ExternalData_15[[#Headers],[1,22]]</f>
        <v>5.4290000000000003</v>
      </c>
      <c r="L4212" s="7">
        <f>IF(G4212="White Shark",E4212*0.5,IF(G4212="Sbox",E4212*0.5,IF(G4212="Tenda",E4212*0.5,E4212*0.2)))/100</f>
        <v>0.06</v>
      </c>
      <c r="M4212" s="2">
        <f>Table_ExternalData_15[[#This Row],[Price]]-Table_ExternalData_15[[#This Row],[Price]]*Table_ExternalData_15[[#This Row],[extra popust]]</f>
        <v>4.1829999999999998</v>
      </c>
      <c r="N4212" s="2">
        <f>IF(M4212&lt;I4212,M4212,I4212)</f>
        <v>4.1829999999999998</v>
      </c>
      <c r="O4212" s="12" t="str">
        <f>IF(N4212&lt;I4212,$U$1," ")</f>
        <v xml:space="preserve"> </v>
      </c>
      <c r="P4212" s="12" t="str">
        <f>IFERROR((O4212+30)," ")</f>
        <v xml:space="preserve"> </v>
      </c>
      <c r="Q4212" s="2">
        <f ca="1">IF(O4212=$U$1,N4212,"0")*1.22</f>
        <v>0</v>
      </c>
    </row>
    <row r="4213" spans="1:17" x14ac:dyDescent="0.25">
      <c r="A4213" t="s">
        <v>7424</v>
      </c>
      <c r="B4213" t="s">
        <v>7423</v>
      </c>
      <c r="C4213">
        <v>15233</v>
      </c>
      <c r="D4213">
        <v>8.14</v>
      </c>
      <c r="E4213">
        <f>IFERROR(VLOOKUP(Table_ExternalData_15[[#This Row],[Id]],Rabati!B:C,2,0),0)</f>
        <v>30</v>
      </c>
      <c r="F4213">
        <v>2</v>
      </c>
      <c r="G4213" t="str">
        <f>VLOOKUP(Table_ExternalData_15[[#This Row],[Id]],'Blagovna izdelek'!A:C,3,0)</f>
        <v>Digitus</v>
      </c>
      <c r="H4213">
        <f>Table_ExternalData_15[[#This Row],[Rabat]]*0.2</f>
        <v>6</v>
      </c>
      <c r="I4213" s="2">
        <f>Table_ExternalData_15[[#This Row],[Price]]-(Table_ExternalData_15[[#This Row],[Price]]*Table_ExternalData_15[[#This Row],[BB rabat]])/100</f>
        <v>7.6516000000000002</v>
      </c>
      <c r="J4213" s="2">
        <f>Table_ExternalData_15[[#This Row],[BB cena]]*Table_ExternalData_15[[#Headers],[1,22]]</f>
        <v>9.3349519999999995</v>
      </c>
      <c r="K4213" s="2">
        <f>Table_ExternalData_15[[#This Row],[Price]]*Table_ExternalData_15[[#Headers],[1,22]]</f>
        <v>9.9307999999999996</v>
      </c>
      <c r="L4213" s="7">
        <f>IF(G4213="White Shark",E4213*0.5,IF(G4213="Sbox",E4213*0.5,IF(G4213="Tenda",E4213*0.5,E4213*0.2)))/100</f>
        <v>0.06</v>
      </c>
      <c r="M4213" s="2">
        <f>Table_ExternalData_15[[#This Row],[Price]]-Table_ExternalData_15[[#This Row],[Price]]*Table_ExternalData_15[[#This Row],[extra popust]]</f>
        <v>7.6516000000000002</v>
      </c>
      <c r="N4213" s="2">
        <f>IF(M4213&lt;I4213,M4213,I4213)</f>
        <v>7.6516000000000002</v>
      </c>
      <c r="O4213" s="12" t="str">
        <f>IF(N4213&lt;I4213,$U$1," ")</f>
        <v xml:space="preserve"> </v>
      </c>
      <c r="P4213" s="12" t="str">
        <f>IFERROR((O4213+30)," ")</f>
        <v xml:space="preserve"> </v>
      </c>
      <c r="Q4213" s="2">
        <f ca="1">IF(O4213=$U$1,N4213,"0")*1.22</f>
        <v>0</v>
      </c>
    </row>
    <row r="4214" spans="1:17" x14ac:dyDescent="0.25">
      <c r="A4214" t="s">
        <v>7435</v>
      </c>
      <c r="B4214" t="s">
        <v>7434</v>
      </c>
      <c r="C4214">
        <v>15239</v>
      </c>
      <c r="D4214">
        <v>21.95</v>
      </c>
      <c r="E4214">
        <f>IFERROR(VLOOKUP(Table_ExternalData_15[[#This Row],[Id]],Rabati!B:C,2,0),0)</f>
        <v>20</v>
      </c>
      <c r="F4214">
        <v>4</v>
      </c>
      <c r="G4214" t="str">
        <f>VLOOKUP(Table_ExternalData_15[[#This Row],[Id]],'Blagovna izdelek'!A:C,3,0)</f>
        <v>Digitus</v>
      </c>
      <c r="H4214">
        <f>Table_ExternalData_15[[#This Row],[Rabat]]*0.2</f>
        <v>4</v>
      </c>
      <c r="I4214" s="2">
        <f>Table_ExternalData_15[[#This Row],[Price]]-(Table_ExternalData_15[[#This Row],[Price]]*Table_ExternalData_15[[#This Row],[BB rabat]])/100</f>
        <v>21.071999999999999</v>
      </c>
      <c r="J4214" s="2">
        <f>Table_ExternalData_15[[#This Row],[BB cena]]*Table_ExternalData_15[[#Headers],[1,22]]</f>
        <v>25.707839999999997</v>
      </c>
      <c r="K4214" s="2">
        <f>Table_ExternalData_15[[#This Row],[Price]]*Table_ExternalData_15[[#Headers],[1,22]]</f>
        <v>26.779</v>
      </c>
      <c r="L4214" s="7">
        <f>IF(G4214="White Shark",E4214*0.5,IF(G4214="Sbox",E4214*0.5,IF(G4214="Tenda",E4214*0.5,E4214*0.2)))/100</f>
        <v>0.04</v>
      </c>
      <c r="M4214" s="2">
        <f>Table_ExternalData_15[[#This Row],[Price]]-Table_ExternalData_15[[#This Row],[Price]]*Table_ExternalData_15[[#This Row],[extra popust]]</f>
        <v>21.071999999999999</v>
      </c>
      <c r="N4214" s="2">
        <f>IF(M4214&lt;I4214,M4214,I4214)</f>
        <v>21.071999999999999</v>
      </c>
      <c r="O4214" s="12" t="str">
        <f>IF(N4214&lt;I4214,$U$1," ")</f>
        <v xml:space="preserve"> </v>
      </c>
      <c r="P4214" s="12" t="str">
        <f>IFERROR((O4214+30)," ")</f>
        <v xml:space="preserve"> </v>
      </c>
      <c r="Q4214" s="2">
        <f ca="1">IF(O4214=$U$1,N4214,"0")*1.22</f>
        <v>0</v>
      </c>
    </row>
    <row r="4215" spans="1:17" x14ac:dyDescent="0.25">
      <c r="A4215" t="s">
        <v>7437</v>
      </c>
      <c r="B4215" t="s">
        <v>7436</v>
      </c>
      <c r="C4215">
        <v>15240</v>
      </c>
      <c r="D4215">
        <v>44.75</v>
      </c>
      <c r="E4215">
        <f>IFERROR(VLOOKUP(Table_ExternalData_15[[#This Row],[Id]],Rabati!B:C,2,0),0)</f>
        <v>20</v>
      </c>
      <c r="F4215">
        <v>4</v>
      </c>
      <c r="G4215" t="str">
        <f>VLOOKUP(Table_ExternalData_15[[#This Row],[Id]],'Blagovna izdelek'!A:C,3,0)</f>
        <v>Digitus</v>
      </c>
      <c r="H4215">
        <f>Table_ExternalData_15[[#This Row],[Rabat]]*0.2</f>
        <v>4</v>
      </c>
      <c r="I4215" s="2">
        <f>Table_ExternalData_15[[#This Row],[Price]]-(Table_ExternalData_15[[#This Row],[Price]]*Table_ExternalData_15[[#This Row],[BB rabat]])/100</f>
        <v>42.96</v>
      </c>
      <c r="J4215" s="2">
        <f>Table_ExternalData_15[[#This Row],[BB cena]]*Table_ExternalData_15[[#Headers],[1,22]]</f>
        <v>52.411200000000001</v>
      </c>
      <c r="K4215" s="2">
        <f>Table_ExternalData_15[[#This Row],[Price]]*Table_ExternalData_15[[#Headers],[1,22]]</f>
        <v>54.594999999999999</v>
      </c>
      <c r="L4215" s="7">
        <f>IF(G4215="White Shark",E4215*0.5,IF(G4215="Sbox",E4215*0.5,IF(G4215="Tenda",E4215*0.5,E4215*0.2)))/100</f>
        <v>0.04</v>
      </c>
      <c r="M4215" s="2">
        <f>Table_ExternalData_15[[#This Row],[Price]]-Table_ExternalData_15[[#This Row],[Price]]*Table_ExternalData_15[[#This Row],[extra popust]]</f>
        <v>42.96</v>
      </c>
      <c r="N4215" s="2">
        <f>IF(M4215&lt;I4215,M4215,I4215)</f>
        <v>42.96</v>
      </c>
      <c r="O4215" s="12" t="str">
        <f>IF(N4215&lt;I4215,$U$1," ")</f>
        <v xml:space="preserve"> </v>
      </c>
      <c r="P4215" s="12" t="str">
        <f>IFERROR((O4215+30)," ")</f>
        <v xml:space="preserve"> </v>
      </c>
      <c r="Q4215" s="2">
        <f ca="1">IF(O4215=$U$1,N4215,"0")*1.22</f>
        <v>0</v>
      </c>
    </row>
    <row r="4216" spans="1:17" x14ac:dyDescent="0.25">
      <c r="A4216" t="s">
        <v>7439</v>
      </c>
      <c r="B4216" t="s">
        <v>7438</v>
      </c>
      <c r="C4216">
        <v>15241</v>
      </c>
      <c r="D4216">
        <v>263.62</v>
      </c>
      <c r="E4216">
        <f>IFERROR(VLOOKUP(Table_ExternalData_15[[#This Row],[Id]],Rabati!B:C,2,0),0)</f>
        <v>20</v>
      </c>
      <c r="F4216">
        <v>0</v>
      </c>
      <c r="G4216" t="str">
        <f>VLOOKUP(Table_ExternalData_15[[#This Row],[Id]],'Blagovna izdelek'!A:C,3,0)</f>
        <v>Digitus</v>
      </c>
      <c r="H4216">
        <f>Table_ExternalData_15[[#This Row],[Rabat]]*0.2</f>
        <v>4</v>
      </c>
      <c r="I4216" s="2">
        <f>Table_ExternalData_15[[#This Row],[Price]]-(Table_ExternalData_15[[#This Row],[Price]]*Table_ExternalData_15[[#This Row],[BB rabat]])/100</f>
        <v>253.0752</v>
      </c>
      <c r="J4216" s="2">
        <f>Table_ExternalData_15[[#This Row],[BB cena]]*Table_ExternalData_15[[#Headers],[1,22]]</f>
        <v>308.75174399999997</v>
      </c>
      <c r="K4216" s="2">
        <f>Table_ExternalData_15[[#This Row],[Price]]*Table_ExternalData_15[[#Headers],[1,22]]</f>
        <v>321.6164</v>
      </c>
      <c r="L4216" s="7">
        <f>IF(G4216="White Shark",E4216*0.5,IF(G4216="Sbox",E4216*0.5,IF(G4216="Tenda",E4216*0.5,E4216*0.2)))/100</f>
        <v>0.04</v>
      </c>
      <c r="M4216" s="2">
        <f>Table_ExternalData_15[[#This Row],[Price]]-Table_ExternalData_15[[#This Row],[Price]]*Table_ExternalData_15[[#This Row],[extra popust]]</f>
        <v>253.0752</v>
      </c>
      <c r="N4216" s="2">
        <f>IF(M4216&lt;I4216,M4216,I4216)</f>
        <v>253.0752</v>
      </c>
      <c r="O4216" s="12" t="str">
        <f>IF(N4216&lt;I4216,$U$1," ")</f>
        <v xml:space="preserve"> </v>
      </c>
      <c r="P4216" s="12" t="str">
        <f>IFERROR((O4216+30)," ")</f>
        <v xml:space="preserve"> </v>
      </c>
      <c r="Q4216" s="2">
        <f ca="1">IF(O4216=$U$1,N4216,"0")*1.22</f>
        <v>0</v>
      </c>
    </row>
    <row r="4217" spans="1:17" x14ac:dyDescent="0.25">
      <c r="A4217" t="s">
        <v>7460</v>
      </c>
      <c r="B4217" t="s">
        <v>9964</v>
      </c>
      <c r="C4217">
        <v>15254</v>
      </c>
      <c r="D4217">
        <v>10.220000000000001</v>
      </c>
      <c r="E4217">
        <f>IFERROR(VLOOKUP(Table_ExternalData_15[[#This Row],[Id]],Rabati!B:C,2,0),0)</f>
        <v>20</v>
      </c>
      <c r="F4217">
        <v>0</v>
      </c>
      <c r="G4217" t="str">
        <f>VLOOKUP(Table_ExternalData_15[[#This Row],[Id]],'Blagovna izdelek'!A:C,3,0)</f>
        <v>Digitus</v>
      </c>
      <c r="H4217">
        <f>Table_ExternalData_15[[#This Row],[Rabat]]*0.2</f>
        <v>4</v>
      </c>
      <c r="I4217" s="2">
        <f>Table_ExternalData_15[[#This Row],[Price]]-(Table_ExternalData_15[[#This Row],[Price]]*Table_ExternalData_15[[#This Row],[BB rabat]])/100</f>
        <v>9.8112000000000013</v>
      </c>
      <c r="J4217" s="2">
        <f>Table_ExternalData_15[[#This Row],[BB cena]]*Table_ExternalData_15[[#Headers],[1,22]]</f>
        <v>11.969664000000002</v>
      </c>
      <c r="K4217" s="2">
        <f>Table_ExternalData_15[[#This Row],[Price]]*Table_ExternalData_15[[#Headers],[1,22]]</f>
        <v>12.468400000000001</v>
      </c>
      <c r="L4217" s="7">
        <f>IF(G4217="White Shark",E4217*0.5,IF(G4217="Sbox",E4217*0.5,IF(G4217="Tenda",E4217*0.5,E4217*0.2)))/100</f>
        <v>0.04</v>
      </c>
      <c r="M4217" s="2">
        <f>Table_ExternalData_15[[#This Row],[Price]]-Table_ExternalData_15[[#This Row],[Price]]*Table_ExternalData_15[[#This Row],[extra popust]]</f>
        <v>9.8112000000000013</v>
      </c>
      <c r="N4217" s="2">
        <f>IF(M4217&lt;I4217,M4217,I4217)</f>
        <v>9.8112000000000013</v>
      </c>
      <c r="O4217" s="12" t="str">
        <f>IF(N4217&lt;I4217,$U$1," ")</f>
        <v xml:space="preserve"> </v>
      </c>
      <c r="P4217" s="12" t="str">
        <f>IFERROR((O4217+30)," ")</f>
        <v xml:space="preserve"> </v>
      </c>
      <c r="Q4217" s="2">
        <f ca="1">IF(O4217=$U$1,N4217,"0")*1.22</f>
        <v>0</v>
      </c>
    </row>
    <row r="4218" spans="1:17" x14ac:dyDescent="0.25">
      <c r="A4218" t="s">
        <v>7464</v>
      </c>
      <c r="B4218" t="s">
        <v>7463</v>
      </c>
      <c r="C4218">
        <v>15257</v>
      </c>
      <c r="D4218">
        <v>48.35</v>
      </c>
      <c r="E4218">
        <f>IFERROR(VLOOKUP(Table_ExternalData_15[[#This Row],[Id]],Rabati!B:C,2,0),0)</f>
        <v>10</v>
      </c>
      <c r="F4218">
        <v>13</v>
      </c>
      <c r="G4218" t="str">
        <f>VLOOKUP(Table_ExternalData_15[[#This Row],[Id]],'Blagovna izdelek'!A:C,3,0)</f>
        <v>Digitus</v>
      </c>
      <c r="H4218">
        <f>Table_ExternalData_15[[#This Row],[Rabat]]*0.2</f>
        <v>2</v>
      </c>
      <c r="I4218" s="2">
        <f>Table_ExternalData_15[[#This Row],[Price]]-(Table_ExternalData_15[[#This Row],[Price]]*Table_ExternalData_15[[#This Row],[BB rabat]])/100</f>
        <v>47.383000000000003</v>
      </c>
      <c r="J4218" s="2">
        <f>Table_ExternalData_15[[#This Row],[BB cena]]*Table_ExternalData_15[[#Headers],[1,22]]</f>
        <v>57.807259999999999</v>
      </c>
      <c r="K4218" s="2">
        <f>Table_ExternalData_15[[#This Row],[Price]]*Table_ExternalData_15[[#Headers],[1,22]]</f>
        <v>58.987000000000002</v>
      </c>
      <c r="L4218" s="7">
        <f>IF(G4218="White Shark",E4218*0.5,IF(G4218="Sbox",E4218*0.5,IF(G4218="Tenda",E4218*0.5,E4218*0.2)))/100</f>
        <v>0.02</v>
      </c>
      <c r="M4218" s="2">
        <f>Table_ExternalData_15[[#This Row],[Price]]-Table_ExternalData_15[[#This Row],[Price]]*Table_ExternalData_15[[#This Row],[extra popust]]</f>
        <v>47.383000000000003</v>
      </c>
      <c r="N4218" s="2">
        <f>IF(M4218&lt;I4218,M4218,I4218)</f>
        <v>47.383000000000003</v>
      </c>
      <c r="O4218" s="12" t="str">
        <f>IF(N4218&lt;I4218,$U$1," ")</f>
        <v xml:space="preserve"> </v>
      </c>
      <c r="P4218" s="12" t="str">
        <f>IFERROR((O4218+30)," ")</f>
        <v xml:space="preserve"> </v>
      </c>
      <c r="Q4218" s="2">
        <f ca="1">IF(O4218=$U$1,N4218,"0")*1.22</f>
        <v>0</v>
      </c>
    </row>
    <row r="4219" spans="1:17" x14ac:dyDescent="0.25">
      <c r="A4219" t="s">
        <v>7521</v>
      </c>
      <c r="B4219" t="s">
        <v>10501</v>
      </c>
      <c r="C4219">
        <v>15294</v>
      </c>
      <c r="D4219">
        <v>4.67</v>
      </c>
      <c r="E4219">
        <f>IFERROR(VLOOKUP(Table_ExternalData_15[[#This Row],[Id]],Rabati!B:C,2,0),0)</f>
        <v>30</v>
      </c>
      <c r="F4219">
        <v>1</v>
      </c>
      <c r="G4219" t="str">
        <f>VLOOKUP(Table_ExternalData_15[[#This Row],[Id]],'Blagovna izdelek'!A:C,3,0)</f>
        <v>Digitus</v>
      </c>
      <c r="H4219">
        <f>Table_ExternalData_15[[#This Row],[Rabat]]*0.2</f>
        <v>6</v>
      </c>
      <c r="I4219" s="2">
        <f>Table_ExternalData_15[[#This Row],[Price]]-(Table_ExternalData_15[[#This Row],[Price]]*Table_ExternalData_15[[#This Row],[BB rabat]])/100</f>
        <v>4.3898000000000001</v>
      </c>
      <c r="J4219" s="2">
        <f>Table_ExternalData_15[[#This Row],[BB cena]]*Table_ExternalData_15[[#Headers],[1,22]]</f>
        <v>5.355556</v>
      </c>
      <c r="K4219" s="2">
        <f>Table_ExternalData_15[[#This Row],[Price]]*Table_ExternalData_15[[#Headers],[1,22]]</f>
        <v>5.6974</v>
      </c>
      <c r="L4219" s="7">
        <f>IF(G4219="White Shark",E4219*0.5,IF(G4219="Sbox",E4219*0.5,IF(G4219="Tenda",E4219*0.5,E4219*0.2)))/100</f>
        <v>0.06</v>
      </c>
      <c r="M4219" s="2">
        <f>Table_ExternalData_15[[#This Row],[Price]]-Table_ExternalData_15[[#This Row],[Price]]*Table_ExternalData_15[[#This Row],[extra popust]]</f>
        <v>4.3898000000000001</v>
      </c>
      <c r="N4219" s="2">
        <f>IF(M4219&lt;I4219,M4219,I4219)</f>
        <v>4.3898000000000001</v>
      </c>
      <c r="O4219" s="12" t="str">
        <f>IF(N4219&lt;I4219,$U$1," ")</f>
        <v xml:space="preserve"> </v>
      </c>
      <c r="P4219" s="12" t="str">
        <f>IFERROR((O4219+30)," ")</f>
        <v xml:space="preserve"> </v>
      </c>
      <c r="Q4219" s="2">
        <f ca="1">IF(O4219=$U$1,N4219,"0")*1.22</f>
        <v>0</v>
      </c>
    </row>
    <row r="4220" spans="1:17" x14ac:dyDescent="0.25">
      <c r="A4220" t="s">
        <v>7523</v>
      </c>
      <c r="B4220" t="s">
        <v>7522</v>
      </c>
      <c r="C4220">
        <v>15296</v>
      </c>
      <c r="D4220">
        <v>19.07</v>
      </c>
      <c r="E4220">
        <f>IFERROR(VLOOKUP(Table_ExternalData_15[[#This Row],[Id]],Rabati!B:C,2,0),0)</f>
        <v>30</v>
      </c>
      <c r="F4220">
        <v>0</v>
      </c>
      <c r="G4220" t="str">
        <f>VLOOKUP(Table_ExternalData_15[[#This Row],[Id]],'Blagovna izdelek'!A:C,3,0)</f>
        <v>Digitus</v>
      </c>
      <c r="H4220">
        <f>Table_ExternalData_15[[#This Row],[Rabat]]*0.2</f>
        <v>6</v>
      </c>
      <c r="I4220" s="2">
        <f>Table_ExternalData_15[[#This Row],[Price]]-(Table_ExternalData_15[[#This Row],[Price]]*Table_ExternalData_15[[#This Row],[BB rabat]])/100</f>
        <v>17.925799999999999</v>
      </c>
      <c r="J4220" s="2">
        <f>Table_ExternalData_15[[#This Row],[BB cena]]*Table_ExternalData_15[[#Headers],[1,22]]</f>
        <v>21.869475999999999</v>
      </c>
      <c r="K4220" s="2">
        <f>Table_ExternalData_15[[#This Row],[Price]]*Table_ExternalData_15[[#Headers],[1,22]]</f>
        <v>23.2654</v>
      </c>
      <c r="L4220" s="7">
        <f>IF(G4220="White Shark",E4220*0.5,IF(G4220="Sbox",E4220*0.5,IF(G4220="Tenda",E4220*0.5,E4220*0.2)))/100</f>
        <v>0.06</v>
      </c>
      <c r="M4220" s="2">
        <f>Table_ExternalData_15[[#This Row],[Price]]-Table_ExternalData_15[[#This Row],[Price]]*Table_ExternalData_15[[#This Row],[extra popust]]</f>
        <v>17.925799999999999</v>
      </c>
      <c r="N4220" s="2">
        <f>IF(M4220&lt;I4220,M4220,I4220)</f>
        <v>17.925799999999999</v>
      </c>
      <c r="O4220" s="12" t="str">
        <f>IF(N4220&lt;I4220,$U$1," ")</f>
        <v xml:space="preserve"> </v>
      </c>
      <c r="P4220" s="12" t="str">
        <f>IFERROR((O4220+30)," ")</f>
        <v xml:space="preserve"> </v>
      </c>
      <c r="Q4220" s="2">
        <f ca="1">IF(O4220=$U$1,N4220,"0")*1.22</f>
        <v>0</v>
      </c>
    </row>
    <row r="4221" spans="1:17" x14ac:dyDescent="0.25">
      <c r="A4221" t="s">
        <v>7551</v>
      </c>
      <c r="B4221" t="s">
        <v>10828</v>
      </c>
      <c r="C4221">
        <v>15314</v>
      </c>
      <c r="D4221">
        <v>21.62</v>
      </c>
      <c r="E4221">
        <f>IFERROR(VLOOKUP(Table_ExternalData_15[[#This Row],[Id]],Rabati!B:C,2,0),0)</f>
        <v>20</v>
      </c>
      <c r="F4221">
        <v>0</v>
      </c>
      <c r="G4221" t="str">
        <f>VLOOKUP(Table_ExternalData_15[[#This Row],[Id]],'Blagovna izdelek'!A:C,3,0)</f>
        <v>Digitus</v>
      </c>
      <c r="H4221">
        <f>Table_ExternalData_15[[#This Row],[Rabat]]*0.2</f>
        <v>4</v>
      </c>
      <c r="I4221" s="2">
        <f>Table_ExternalData_15[[#This Row],[Price]]-(Table_ExternalData_15[[#This Row],[Price]]*Table_ExternalData_15[[#This Row],[BB rabat]])/100</f>
        <v>20.755200000000002</v>
      </c>
      <c r="J4221" s="2">
        <f>Table_ExternalData_15[[#This Row],[BB cena]]*Table_ExternalData_15[[#Headers],[1,22]]</f>
        <v>25.321344000000003</v>
      </c>
      <c r="K4221" s="2">
        <f>Table_ExternalData_15[[#This Row],[Price]]*Table_ExternalData_15[[#Headers],[1,22]]</f>
        <v>26.3764</v>
      </c>
      <c r="L4221" s="7">
        <f>IF(G4221="White Shark",E4221*0.5,IF(G4221="Sbox",E4221*0.5,IF(G4221="Tenda",E4221*0.5,E4221*0.2)))/100</f>
        <v>0.04</v>
      </c>
      <c r="M4221" s="2">
        <f>Table_ExternalData_15[[#This Row],[Price]]-Table_ExternalData_15[[#This Row],[Price]]*Table_ExternalData_15[[#This Row],[extra popust]]</f>
        <v>20.755200000000002</v>
      </c>
      <c r="N4221" s="2">
        <f>IF(M4221&lt;I4221,M4221,I4221)</f>
        <v>20.755200000000002</v>
      </c>
      <c r="O4221" s="12" t="str">
        <f>IF(N4221&lt;I4221,$U$1," ")</f>
        <v xml:space="preserve"> </v>
      </c>
      <c r="P4221" s="12" t="str">
        <f>IFERROR((O4221+30)," ")</f>
        <v xml:space="preserve"> </v>
      </c>
      <c r="Q4221" s="2">
        <f ca="1">IF(O4221=$U$1,N4221,"0")*1.22</f>
        <v>0</v>
      </c>
    </row>
    <row r="4222" spans="1:17" x14ac:dyDescent="0.25">
      <c r="A4222" t="s">
        <v>7594</v>
      </c>
      <c r="B4222" t="s">
        <v>7593</v>
      </c>
      <c r="C4222">
        <v>15338</v>
      </c>
      <c r="D4222">
        <v>101.49</v>
      </c>
      <c r="E4222">
        <f>IFERROR(VLOOKUP(Table_ExternalData_15[[#This Row],[Id]],Rabati!B:C,2,0),0)</f>
        <v>30</v>
      </c>
      <c r="F4222">
        <v>0</v>
      </c>
      <c r="G4222" t="str">
        <f>VLOOKUP(Table_ExternalData_15[[#This Row],[Id]],'Blagovna izdelek'!A:C,3,0)</f>
        <v>Digitus</v>
      </c>
      <c r="H4222">
        <f>Table_ExternalData_15[[#This Row],[Rabat]]*0.2</f>
        <v>6</v>
      </c>
      <c r="I4222" s="2">
        <f>Table_ExternalData_15[[#This Row],[Price]]-(Table_ExternalData_15[[#This Row],[Price]]*Table_ExternalData_15[[#This Row],[BB rabat]])/100</f>
        <v>95.400599999999997</v>
      </c>
      <c r="J4222" s="2">
        <f>Table_ExternalData_15[[#This Row],[BB cena]]*Table_ExternalData_15[[#Headers],[1,22]]</f>
        <v>116.38873199999999</v>
      </c>
      <c r="K4222" s="2">
        <f>Table_ExternalData_15[[#This Row],[Price]]*Table_ExternalData_15[[#Headers],[1,22]]</f>
        <v>123.81779999999999</v>
      </c>
      <c r="L4222" s="7">
        <f>IF(G4222="White Shark",E4222*0.5,IF(G4222="Sbox",E4222*0.5,IF(G4222="Tenda",E4222*0.5,E4222*0.2)))/100</f>
        <v>0.06</v>
      </c>
      <c r="M4222" s="2">
        <f>Table_ExternalData_15[[#This Row],[Price]]-Table_ExternalData_15[[#This Row],[Price]]*Table_ExternalData_15[[#This Row],[extra popust]]</f>
        <v>95.400599999999997</v>
      </c>
      <c r="N4222" s="2">
        <f>IF(M4222&lt;I4222,M4222,I4222)</f>
        <v>95.400599999999997</v>
      </c>
      <c r="O4222" s="12" t="str">
        <f>IF(N4222&lt;I4222,$U$1," ")</f>
        <v xml:space="preserve"> </v>
      </c>
      <c r="P4222" s="12" t="str">
        <f>IFERROR((O4222+30)," ")</f>
        <v xml:space="preserve"> </v>
      </c>
      <c r="Q4222" s="2">
        <f ca="1">IF(O4222=$U$1,N4222,"0")*1.22</f>
        <v>0</v>
      </c>
    </row>
    <row r="4223" spans="1:17" x14ac:dyDescent="0.25">
      <c r="A4223" t="s">
        <v>7596</v>
      </c>
      <c r="B4223" t="s">
        <v>7595</v>
      </c>
      <c r="C4223">
        <v>15339</v>
      </c>
      <c r="D4223">
        <v>63.19</v>
      </c>
      <c r="E4223">
        <f>IFERROR(VLOOKUP(Table_ExternalData_15[[#This Row],[Id]],Rabati!B:C,2,0),0)</f>
        <v>30</v>
      </c>
      <c r="F4223">
        <v>0</v>
      </c>
      <c r="G4223" t="str">
        <f>VLOOKUP(Table_ExternalData_15[[#This Row],[Id]],'Blagovna izdelek'!A:C,3,0)</f>
        <v>Digitus</v>
      </c>
      <c r="H4223">
        <f>Table_ExternalData_15[[#This Row],[Rabat]]*0.2</f>
        <v>6</v>
      </c>
      <c r="I4223" s="2">
        <f>Table_ExternalData_15[[#This Row],[Price]]-(Table_ExternalData_15[[#This Row],[Price]]*Table_ExternalData_15[[#This Row],[BB rabat]])/100</f>
        <v>59.398599999999995</v>
      </c>
      <c r="J4223" s="2">
        <f>Table_ExternalData_15[[#This Row],[BB cena]]*Table_ExternalData_15[[#Headers],[1,22]]</f>
        <v>72.466291999999996</v>
      </c>
      <c r="K4223" s="2">
        <f>Table_ExternalData_15[[#This Row],[Price]]*Table_ExternalData_15[[#Headers],[1,22]]</f>
        <v>77.091799999999992</v>
      </c>
      <c r="L4223" s="7">
        <f>IF(G4223="White Shark",E4223*0.5,IF(G4223="Sbox",E4223*0.5,IF(G4223="Tenda",E4223*0.5,E4223*0.2)))/100</f>
        <v>0.06</v>
      </c>
      <c r="M4223" s="2">
        <f>Table_ExternalData_15[[#This Row],[Price]]-Table_ExternalData_15[[#This Row],[Price]]*Table_ExternalData_15[[#This Row],[extra popust]]</f>
        <v>59.398599999999995</v>
      </c>
      <c r="N4223" s="2">
        <f>IF(M4223&lt;I4223,M4223,I4223)</f>
        <v>59.398599999999995</v>
      </c>
      <c r="O4223" s="12" t="str">
        <f>IF(N4223&lt;I4223,$U$1," ")</f>
        <v xml:space="preserve"> </v>
      </c>
      <c r="P4223" s="12" t="str">
        <f>IFERROR((O4223+30)," ")</f>
        <v xml:space="preserve"> </v>
      </c>
      <c r="Q4223" s="2">
        <f ca="1">IF(O4223=$U$1,N4223,"0")*1.22</f>
        <v>0</v>
      </c>
    </row>
    <row r="4224" spans="1:17" x14ac:dyDescent="0.25">
      <c r="A4224" t="s">
        <v>7597</v>
      </c>
      <c r="B4224" t="s">
        <v>10477</v>
      </c>
      <c r="C4224">
        <v>15340</v>
      </c>
      <c r="D4224">
        <v>24.85</v>
      </c>
      <c r="E4224">
        <f>IFERROR(VLOOKUP(Table_ExternalData_15[[#This Row],[Id]],Rabati!B:C,2,0),0)</f>
        <v>30</v>
      </c>
      <c r="F4224">
        <v>13</v>
      </c>
      <c r="G4224" t="str">
        <f>VLOOKUP(Table_ExternalData_15[[#This Row],[Id]],'Blagovna izdelek'!A:C,3,0)</f>
        <v>Digitus</v>
      </c>
      <c r="H4224">
        <f>Table_ExternalData_15[[#This Row],[Rabat]]*0.2</f>
        <v>6</v>
      </c>
      <c r="I4224" s="2">
        <f>Table_ExternalData_15[[#This Row],[Price]]-(Table_ExternalData_15[[#This Row],[Price]]*Table_ExternalData_15[[#This Row],[BB rabat]])/100</f>
        <v>23.359000000000002</v>
      </c>
      <c r="J4224" s="2">
        <f>Table_ExternalData_15[[#This Row],[BB cena]]*Table_ExternalData_15[[#Headers],[1,22]]</f>
        <v>28.497980000000002</v>
      </c>
      <c r="K4224" s="2">
        <f>Table_ExternalData_15[[#This Row],[Price]]*Table_ExternalData_15[[#Headers],[1,22]]</f>
        <v>30.317</v>
      </c>
      <c r="L4224" s="7">
        <f>IF(G4224="White Shark",E4224*0.5,IF(G4224="Sbox",E4224*0.5,IF(G4224="Tenda",E4224*0.5,E4224*0.2)))/100</f>
        <v>0.06</v>
      </c>
      <c r="M4224" s="2">
        <f>Table_ExternalData_15[[#This Row],[Price]]-Table_ExternalData_15[[#This Row],[Price]]*Table_ExternalData_15[[#This Row],[extra popust]]</f>
        <v>23.359000000000002</v>
      </c>
      <c r="N4224" s="2">
        <f>IF(M4224&lt;I4224,M4224,I4224)</f>
        <v>23.359000000000002</v>
      </c>
      <c r="O4224" s="12" t="str">
        <f>IF(N4224&lt;I4224,$U$1," ")</f>
        <v xml:space="preserve"> </v>
      </c>
      <c r="P4224" s="12" t="str">
        <f>IFERROR((O4224+30)," ")</f>
        <v xml:space="preserve"> </v>
      </c>
      <c r="Q4224" s="2">
        <f ca="1">IF(O4224=$U$1,N4224,"0")*1.22</f>
        <v>0</v>
      </c>
    </row>
    <row r="4225" spans="1:17" x14ac:dyDescent="0.25">
      <c r="A4225" t="s">
        <v>7599</v>
      </c>
      <c r="B4225" t="s">
        <v>7598</v>
      </c>
      <c r="C4225">
        <v>15341</v>
      </c>
      <c r="D4225">
        <v>36.5</v>
      </c>
      <c r="E4225">
        <f>IFERROR(VLOOKUP(Table_ExternalData_15[[#This Row],[Id]],Rabati!B:C,2,0),0)</f>
        <v>30</v>
      </c>
      <c r="F4225">
        <v>8</v>
      </c>
      <c r="G4225" t="str">
        <f>VLOOKUP(Table_ExternalData_15[[#This Row],[Id]],'Blagovna izdelek'!A:C,3,0)</f>
        <v>Digitus</v>
      </c>
      <c r="H4225">
        <f>Table_ExternalData_15[[#This Row],[Rabat]]*0.2</f>
        <v>6</v>
      </c>
      <c r="I4225" s="2">
        <f>Table_ExternalData_15[[#This Row],[Price]]-(Table_ExternalData_15[[#This Row],[Price]]*Table_ExternalData_15[[#This Row],[BB rabat]])/100</f>
        <v>34.31</v>
      </c>
      <c r="J4225" s="2">
        <f>Table_ExternalData_15[[#This Row],[BB cena]]*Table_ExternalData_15[[#Headers],[1,22]]</f>
        <v>41.858200000000004</v>
      </c>
      <c r="K4225" s="2">
        <f>Table_ExternalData_15[[#This Row],[Price]]*Table_ExternalData_15[[#Headers],[1,22]]</f>
        <v>44.53</v>
      </c>
      <c r="L4225" s="7">
        <f>IF(G4225="White Shark",E4225*0.5,IF(G4225="Sbox",E4225*0.5,IF(G4225="Tenda",E4225*0.5,E4225*0.2)))/100</f>
        <v>0.06</v>
      </c>
      <c r="M4225" s="2">
        <f>Table_ExternalData_15[[#This Row],[Price]]-Table_ExternalData_15[[#This Row],[Price]]*Table_ExternalData_15[[#This Row],[extra popust]]</f>
        <v>34.31</v>
      </c>
      <c r="N4225" s="2">
        <f>IF(M4225&lt;I4225,M4225,I4225)</f>
        <v>34.31</v>
      </c>
      <c r="O4225" s="12" t="str">
        <f>IF(N4225&lt;I4225,$U$1," ")</f>
        <v xml:space="preserve"> </v>
      </c>
      <c r="P4225" s="12" t="str">
        <f>IFERROR((O4225+30)," ")</f>
        <v xml:space="preserve"> </v>
      </c>
      <c r="Q4225" s="2">
        <f ca="1">IF(O4225=$U$1,N4225,"0")*1.22</f>
        <v>0</v>
      </c>
    </row>
    <row r="4226" spans="1:17" x14ac:dyDescent="0.25">
      <c r="A4226" t="s">
        <v>7601</v>
      </c>
      <c r="B4226" t="s">
        <v>7600</v>
      </c>
      <c r="C4226">
        <v>15342</v>
      </c>
      <c r="D4226">
        <v>37.6</v>
      </c>
      <c r="E4226">
        <f>IFERROR(VLOOKUP(Table_ExternalData_15[[#This Row],[Id]],Rabati!B:C,2,0),0)</f>
        <v>30</v>
      </c>
      <c r="F4226">
        <v>11</v>
      </c>
      <c r="G4226" t="str">
        <f>VLOOKUP(Table_ExternalData_15[[#This Row],[Id]],'Blagovna izdelek'!A:C,3,0)</f>
        <v>Digitus</v>
      </c>
      <c r="H4226">
        <f>Table_ExternalData_15[[#This Row],[Rabat]]*0.2</f>
        <v>6</v>
      </c>
      <c r="I4226" s="2">
        <f>Table_ExternalData_15[[#This Row],[Price]]-(Table_ExternalData_15[[#This Row],[Price]]*Table_ExternalData_15[[#This Row],[BB rabat]])/100</f>
        <v>35.344000000000001</v>
      </c>
      <c r="J4226" s="2">
        <f>Table_ExternalData_15[[#This Row],[BB cena]]*Table_ExternalData_15[[#Headers],[1,22]]</f>
        <v>43.119680000000002</v>
      </c>
      <c r="K4226" s="2">
        <f>Table_ExternalData_15[[#This Row],[Price]]*Table_ExternalData_15[[#Headers],[1,22]]</f>
        <v>45.872</v>
      </c>
      <c r="L4226" s="7">
        <f>IF(G4226="White Shark",E4226*0.5,IF(G4226="Sbox",E4226*0.5,IF(G4226="Tenda",E4226*0.5,E4226*0.2)))/100</f>
        <v>0.06</v>
      </c>
      <c r="M4226" s="2">
        <f>Table_ExternalData_15[[#This Row],[Price]]-Table_ExternalData_15[[#This Row],[Price]]*Table_ExternalData_15[[#This Row],[extra popust]]</f>
        <v>35.344000000000001</v>
      </c>
      <c r="N4226" s="2">
        <f>IF(M4226&lt;I4226,M4226,I4226)</f>
        <v>35.344000000000001</v>
      </c>
      <c r="O4226" s="12" t="str">
        <f>IF(N4226&lt;I4226,$U$1," ")</f>
        <v xml:space="preserve"> </v>
      </c>
      <c r="P4226" s="12" t="str">
        <f>IFERROR((O4226+30)," ")</f>
        <v xml:space="preserve"> </v>
      </c>
      <c r="Q4226" s="2">
        <f ca="1">IF(O4226=$U$1,N4226,"0")*1.22</f>
        <v>0</v>
      </c>
    </row>
    <row r="4227" spans="1:17" x14ac:dyDescent="0.25">
      <c r="A4227" t="s">
        <v>7603</v>
      </c>
      <c r="B4227" t="s">
        <v>7602</v>
      </c>
      <c r="C4227">
        <v>15343</v>
      </c>
      <c r="D4227">
        <v>32.39</v>
      </c>
      <c r="E4227">
        <f>IFERROR(VLOOKUP(Table_ExternalData_15[[#This Row],[Id]],Rabati!B:C,2,0),0)</f>
        <v>30</v>
      </c>
      <c r="F4227">
        <v>4</v>
      </c>
      <c r="G4227" t="str">
        <f>VLOOKUP(Table_ExternalData_15[[#This Row],[Id]],'Blagovna izdelek'!A:C,3,0)</f>
        <v>Digitus</v>
      </c>
      <c r="H4227">
        <f>Table_ExternalData_15[[#This Row],[Rabat]]*0.2</f>
        <v>6</v>
      </c>
      <c r="I4227" s="2">
        <f>Table_ExternalData_15[[#This Row],[Price]]-(Table_ExternalData_15[[#This Row],[Price]]*Table_ExternalData_15[[#This Row],[BB rabat]])/100</f>
        <v>30.4466</v>
      </c>
      <c r="J4227" s="2">
        <f>Table_ExternalData_15[[#This Row],[BB cena]]*Table_ExternalData_15[[#Headers],[1,22]]</f>
        <v>37.144852</v>
      </c>
      <c r="K4227" s="2">
        <f>Table_ExternalData_15[[#This Row],[Price]]*Table_ExternalData_15[[#Headers],[1,22]]</f>
        <v>39.515799999999999</v>
      </c>
      <c r="L4227" s="7">
        <f>IF(G4227="White Shark",E4227*0.5,IF(G4227="Sbox",E4227*0.5,IF(G4227="Tenda",E4227*0.5,E4227*0.2)))/100</f>
        <v>0.06</v>
      </c>
      <c r="M4227" s="2">
        <f>Table_ExternalData_15[[#This Row],[Price]]-Table_ExternalData_15[[#This Row],[Price]]*Table_ExternalData_15[[#This Row],[extra popust]]</f>
        <v>30.4466</v>
      </c>
      <c r="N4227" s="2">
        <f>IF(M4227&lt;I4227,M4227,I4227)</f>
        <v>30.4466</v>
      </c>
      <c r="O4227" s="12" t="str">
        <f>IF(N4227&lt;I4227,$U$1," ")</f>
        <v xml:space="preserve"> </v>
      </c>
      <c r="P4227" s="12" t="str">
        <f>IFERROR((O4227+30)," ")</f>
        <v xml:space="preserve"> </v>
      </c>
      <c r="Q4227" s="2">
        <f ca="1">IF(O4227=$U$1,N4227,"0")*1.22</f>
        <v>0</v>
      </c>
    </row>
    <row r="4228" spans="1:17" x14ac:dyDescent="0.25">
      <c r="A4228" t="s">
        <v>7619</v>
      </c>
      <c r="B4228" t="s">
        <v>12301</v>
      </c>
      <c r="C4228">
        <v>15355</v>
      </c>
      <c r="D4228">
        <v>13.46</v>
      </c>
      <c r="E4228">
        <f>IFERROR(VLOOKUP(Table_ExternalData_15[[#This Row],[Id]],Rabati!B:C,2,0),0)</f>
        <v>25</v>
      </c>
      <c r="F4228">
        <v>6</v>
      </c>
      <c r="G4228" t="str">
        <f>VLOOKUP(Table_ExternalData_15[[#This Row],[Id]],'Blagovna izdelek'!A:C,3,0)</f>
        <v>Digitus</v>
      </c>
      <c r="H4228">
        <f>Table_ExternalData_15[[#This Row],[Rabat]]*0.2</f>
        <v>5</v>
      </c>
      <c r="I4228" s="2">
        <f>Table_ExternalData_15[[#This Row],[Price]]-(Table_ExternalData_15[[#This Row],[Price]]*Table_ExternalData_15[[#This Row],[BB rabat]])/100</f>
        <v>12.787000000000001</v>
      </c>
      <c r="J4228" s="2">
        <f>Table_ExternalData_15[[#This Row],[BB cena]]*Table_ExternalData_15[[#Headers],[1,22]]</f>
        <v>15.600140000000001</v>
      </c>
      <c r="K4228" s="2">
        <f>Table_ExternalData_15[[#This Row],[Price]]*Table_ExternalData_15[[#Headers],[1,22]]</f>
        <v>16.421199999999999</v>
      </c>
      <c r="L4228" s="7">
        <f>IF(G4228="White Shark",E4228*0.5,IF(G4228="Sbox",E4228*0.5,IF(G4228="Tenda",E4228*0.5,E4228*0.2)))/100</f>
        <v>0.05</v>
      </c>
      <c r="M4228" s="2">
        <f>Table_ExternalData_15[[#This Row],[Price]]-Table_ExternalData_15[[#This Row],[Price]]*Table_ExternalData_15[[#This Row],[extra popust]]</f>
        <v>12.787000000000001</v>
      </c>
      <c r="N4228" s="2">
        <f>IF(M4228&lt;I4228,M4228,I4228)</f>
        <v>12.787000000000001</v>
      </c>
      <c r="O4228" s="12" t="str">
        <f>IF(N4228&lt;I4228,$U$1," ")</f>
        <v xml:space="preserve"> </v>
      </c>
      <c r="P4228" s="12" t="str">
        <f>IFERROR((O4228+30)," ")</f>
        <v xml:space="preserve"> </v>
      </c>
      <c r="Q4228" s="2">
        <f ca="1">IF(O4228=$U$1,N4228,"0")*1.22</f>
        <v>0</v>
      </c>
    </row>
    <row r="4229" spans="1:17" x14ac:dyDescent="0.25">
      <c r="A4229" t="s">
        <v>7697</v>
      </c>
      <c r="B4229" t="s">
        <v>7696</v>
      </c>
      <c r="C4229">
        <v>15398</v>
      </c>
      <c r="D4229">
        <v>1295.46</v>
      </c>
      <c r="E4229">
        <f>IFERROR(VLOOKUP(Table_ExternalData_15[[#This Row],[Id]],Rabati!B:C,2,0),0)</f>
        <v>25</v>
      </c>
      <c r="F4229">
        <v>4</v>
      </c>
      <c r="G4229" t="str">
        <f>VLOOKUP(Table_ExternalData_15[[#This Row],[Id]],'Blagovna izdelek'!A:C,3,0)</f>
        <v>Digitus</v>
      </c>
      <c r="H4229">
        <f>Table_ExternalData_15[[#This Row],[Rabat]]*0.2</f>
        <v>5</v>
      </c>
      <c r="I4229" s="2">
        <f>Table_ExternalData_15[[#This Row],[Price]]-(Table_ExternalData_15[[#This Row],[Price]]*Table_ExternalData_15[[#This Row],[BB rabat]])/100</f>
        <v>1230.6870000000001</v>
      </c>
      <c r="J4229" s="2">
        <f>Table_ExternalData_15[[#This Row],[BB cena]]*Table_ExternalData_15[[#Headers],[1,22]]</f>
        <v>1501.4381400000002</v>
      </c>
      <c r="K4229" s="2">
        <f>Table_ExternalData_15[[#This Row],[Price]]*Table_ExternalData_15[[#Headers],[1,22]]</f>
        <v>1580.4612</v>
      </c>
      <c r="L4229" s="7">
        <f>IF(G4229="White Shark",E4229*0.5,IF(G4229="Sbox",E4229*0.5,IF(G4229="Tenda",E4229*0.5,E4229*0.2)))/100</f>
        <v>0.05</v>
      </c>
      <c r="M4229" s="2">
        <f>Table_ExternalData_15[[#This Row],[Price]]-Table_ExternalData_15[[#This Row],[Price]]*Table_ExternalData_15[[#This Row],[extra popust]]</f>
        <v>1230.6870000000001</v>
      </c>
      <c r="N4229" s="2">
        <f>IF(M4229&lt;I4229,M4229,I4229)</f>
        <v>1230.6870000000001</v>
      </c>
      <c r="O4229" s="12" t="str">
        <f>IF(N4229&lt;I4229,$U$1," ")</f>
        <v xml:space="preserve"> </v>
      </c>
      <c r="P4229" s="12" t="str">
        <f>IFERROR((O4229+30)," ")</f>
        <v xml:space="preserve"> </v>
      </c>
      <c r="Q4229" s="2">
        <f ca="1">IF(O4229=$U$1,N4229,"0")*1.22</f>
        <v>0</v>
      </c>
    </row>
    <row r="4230" spans="1:17" x14ac:dyDescent="0.25">
      <c r="A4230" t="s">
        <v>7710</v>
      </c>
      <c r="B4230" t="s">
        <v>7709</v>
      </c>
      <c r="C4230">
        <v>15406</v>
      </c>
      <c r="D4230">
        <v>20.350000000000001</v>
      </c>
      <c r="E4230">
        <f>IFERROR(VLOOKUP(Table_ExternalData_15[[#This Row],[Id]],Rabati!B:C,2,0),0)</f>
        <v>20</v>
      </c>
      <c r="F4230">
        <v>0</v>
      </c>
      <c r="G4230" t="str">
        <f>VLOOKUP(Table_ExternalData_15[[#This Row],[Id]],'Blagovna izdelek'!A:C,3,0)</f>
        <v>Digitus</v>
      </c>
      <c r="H4230">
        <f>Table_ExternalData_15[[#This Row],[Rabat]]*0.2</f>
        <v>4</v>
      </c>
      <c r="I4230" s="2">
        <f>Table_ExternalData_15[[#This Row],[Price]]-(Table_ExternalData_15[[#This Row],[Price]]*Table_ExternalData_15[[#This Row],[BB rabat]])/100</f>
        <v>19.536000000000001</v>
      </c>
      <c r="J4230" s="2">
        <f>Table_ExternalData_15[[#This Row],[BB cena]]*Table_ExternalData_15[[#Headers],[1,22]]</f>
        <v>23.833920000000003</v>
      </c>
      <c r="K4230" s="2">
        <f>Table_ExternalData_15[[#This Row],[Price]]*Table_ExternalData_15[[#Headers],[1,22]]</f>
        <v>24.827000000000002</v>
      </c>
      <c r="L4230" s="7">
        <f>IF(G4230="White Shark",E4230*0.5,IF(G4230="Sbox",E4230*0.5,IF(G4230="Tenda",E4230*0.5,E4230*0.2)))/100</f>
        <v>0.04</v>
      </c>
      <c r="M4230" s="2">
        <f>Table_ExternalData_15[[#This Row],[Price]]-Table_ExternalData_15[[#This Row],[Price]]*Table_ExternalData_15[[#This Row],[extra popust]]</f>
        <v>19.536000000000001</v>
      </c>
      <c r="N4230" s="2">
        <f>IF(M4230&lt;I4230,M4230,I4230)</f>
        <v>19.536000000000001</v>
      </c>
      <c r="O4230" s="12" t="str">
        <f>IF(N4230&lt;I4230,$U$1," ")</f>
        <v xml:space="preserve"> </v>
      </c>
      <c r="P4230" s="12" t="str">
        <f>IFERROR((O4230+30)," ")</f>
        <v xml:space="preserve"> </v>
      </c>
      <c r="Q4230" s="2">
        <f ca="1">IF(O4230=$U$1,N4230,"0")*1.22</f>
        <v>0</v>
      </c>
    </row>
    <row r="4231" spans="1:17" x14ac:dyDescent="0.25">
      <c r="A4231" t="s">
        <v>7712</v>
      </c>
      <c r="B4231" t="s">
        <v>7711</v>
      </c>
      <c r="C4231">
        <v>15407</v>
      </c>
      <c r="D4231">
        <v>12.19</v>
      </c>
      <c r="E4231">
        <f>IFERROR(VLOOKUP(Table_ExternalData_15[[#This Row],[Id]],Rabati!B:C,2,0),0)</f>
        <v>20</v>
      </c>
      <c r="F4231">
        <v>0</v>
      </c>
      <c r="G4231" t="str">
        <f>VLOOKUP(Table_ExternalData_15[[#This Row],[Id]],'Blagovna izdelek'!A:C,3,0)</f>
        <v>Digitus</v>
      </c>
      <c r="H4231">
        <f>Table_ExternalData_15[[#This Row],[Rabat]]*0.2</f>
        <v>4</v>
      </c>
      <c r="I4231" s="2">
        <f>Table_ExternalData_15[[#This Row],[Price]]-(Table_ExternalData_15[[#This Row],[Price]]*Table_ExternalData_15[[#This Row],[BB rabat]])/100</f>
        <v>11.702399999999999</v>
      </c>
      <c r="J4231" s="2">
        <f>Table_ExternalData_15[[#This Row],[BB cena]]*Table_ExternalData_15[[#Headers],[1,22]]</f>
        <v>14.276927999999998</v>
      </c>
      <c r="K4231" s="2">
        <f>Table_ExternalData_15[[#This Row],[Price]]*Table_ExternalData_15[[#Headers],[1,22]]</f>
        <v>14.871799999999999</v>
      </c>
      <c r="L4231" s="7">
        <f>IF(G4231="White Shark",E4231*0.5,IF(G4231="Sbox",E4231*0.5,IF(G4231="Tenda",E4231*0.5,E4231*0.2)))/100</f>
        <v>0.04</v>
      </c>
      <c r="M4231" s="2">
        <f>Table_ExternalData_15[[#This Row],[Price]]-Table_ExternalData_15[[#This Row],[Price]]*Table_ExternalData_15[[#This Row],[extra popust]]</f>
        <v>11.702399999999999</v>
      </c>
      <c r="N4231" s="2">
        <f>IF(M4231&lt;I4231,M4231,I4231)</f>
        <v>11.702399999999999</v>
      </c>
      <c r="O4231" s="12" t="str">
        <f>IF(N4231&lt;I4231,$U$1," ")</f>
        <v xml:space="preserve"> </v>
      </c>
      <c r="P4231" s="12" t="str">
        <f>IFERROR((O4231+30)," ")</f>
        <v xml:space="preserve"> </v>
      </c>
      <c r="Q4231" s="2">
        <f ca="1">IF(O4231=$U$1,N4231,"0")*1.22</f>
        <v>0</v>
      </c>
    </row>
    <row r="4232" spans="1:17" x14ac:dyDescent="0.25">
      <c r="A4232" t="s">
        <v>7720</v>
      </c>
      <c r="B4232" t="s">
        <v>7719</v>
      </c>
      <c r="C4232">
        <v>15411</v>
      </c>
      <c r="D4232">
        <v>87.11</v>
      </c>
      <c r="E4232">
        <f>IFERROR(VLOOKUP(Table_ExternalData_15[[#This Row],[Id]],Rabati!B:C,2,0),0)</f>
        <v>10</v>
      </c>
      <c r="F4232">
        <v>0</v>
      </c>
      <c r="G4232" t="str">
        <f>VLOOKUP(Table_ExternalData_15[[#This Row],[Id]],'Blagovna izdelek'!A:C,3,0)</f>
        <v>Digitus</v>
      </c>
      <c r="H4232">
        <f>Table_ExternalData_15[[#This Row],[Rabat]]*0.2</f>
        <v>2</v>
      </c>
      <c r="I4232" s="2">
        <f>Table_ExternalData_15[[#This Row],[Price]]-(Table_ExternalData_15[[#This Row],[Price]]*Table_ExternalData_15[[#This Row],[BB rabat]])/100</f>
        <v>85.367800000000003</v>
      </c>
      <c r="J4232" s="2">
        <f>Table_ExternalData_15[[#This Row],[BB cena]]*Table_ExternalData_15[[#Headers],[1,22]]</f>
        <v>104.14871600000001</v>
      </c>
      <c r="K4232" s="2">
        <f>Table_ExternalData_15[[#This Row],[Price]]*Table_ExternalData_15[[#Headers],[1,22]]</f>
        <v>106.27419999999999</v>
      </c>
      <c r="L4232" s="7">
        <f>IF(G4232="White Shark",E4232*0.5,IF(G4232="Sbox",E4232*0.5,IF(G4232="Tenda",E4232*0.5,E4232*0.2)))/100</f>
        <v>0.02</v>
      </c>
      <c r="M4232" s="2">
        <f>Table_ExternalData_15[[#This Row],[Price]]-Table_ExternalData_15[[#This Row],[Price]]*Table_ExternalData_15[[#This Row],[extra popust]]</f>
        <v>85.367800000000003</v>
      </c>
      <c r="N4232" s="2">
        <f>IF(M4232&lt;I4232,M4232,I4232)</f>
        <v>85.367800000000003</v>
      </c>
      <c r="O4232" s="12" t="str">
        <f>IF(N4232&lt;I4232,$U$1," ")</f>
        <v xml:space="preserve"> </v>
      </c>
      <c r="P4232" s="12" t="str">
        <f>IFERROR((O4232+30)," ")</f>
        <v xml:space="preserve"> </v>
      </c>
      <c r="Q4232" s="2">
        <f ca="1">IF(O4232=$U$1,N4232,"0")*1.22</f>
        <v>0</v>
      </c>
    </row>
    <row r="4233" spans="1:17" x14ac:dyDescent="0.25">
      <c r="A4233" t="s">
        <v>7744</v>
      </c>
      <c r="B4233" t="s">
        <v>7743</v>
      </c>
      <c r="C4233">
        <v>15426</v>
      </c>
      <c r="D4233">
        <v>78.03</v>
      </c>
      <c r="E4233">
        <f>IFERROR(VLOOKUP(Table_ExternalData_15[[#This Row],[Id]],Rabati!B:C,2,0),0)</f>
        <v>20</v>
      </c>
      <c r="F4233">
        <v>0</v>
      </c>
      <c r="G4233" t="str">
        <f>VLOOKUP(Table_ExternalData_15[[#This Row],[Id]],'Blagovna izdelek'!A:C,3,0)</f>
        <v>Digitus</v>
      </c>
      <c r="H4233">
        <f>Table_ExternalData_15[[#This Row],[Rabat]]*0.2</f>
        <v>4</v>
      </c>
      <c r="I4233" s="2">
        <f>Table_ExternalData_15[[#This Row],[Price]]-(Table_ExternalData_15[[#This Row],[Price]]*Table_ExternalData_15[[#This Row],[BB rabat]])/100</f>
        <v>74.908799999999999</v>
      </c>
      <c r="J4233" s="2">
        <f>Table_ExternalData_15[[#This Row],[BB cena]]*Table_ExternalData_15[[#Headers],[1,22]]</f>
        <v>91.388735999999994</v>
      </c>
      <c r="K4233" s="2">
        <f>Table_ExternalData_15[[#This Row],[Price]]*Table_ExternalData_15[[#Headers],[1,22]]</f>
        <v>95.196600000000004</v>
      </c>
      <c r="L4233" s="7">
        <f>IF(G4233="White Shark",E4233*0.5,IF(G4233="Sbox",E4233*0.5,IF(G4233="Tenda",E4233*0.5,E4233*0.2)))/100</f>
        <v>0.04</v>
      </c>
      <c r="M4233" s="2">
        <f>Table_ExternalData_15[[#This Row],[Price]]-Table_ExternalData_15[[#This Row],[Price]]*Table_ExternalData_15[[#This Row],[extra popust]]</f>
        <v>74.908799999999999</v>
      </c>
      <c r="N4233" s="2">
        <f>IF(M4233&lt;I4233,M4233,I4233)</f>
        <v>74.908799999999999</v>
      </c>
      <c r="O4233" s="12" t="str">
        <f>IF(N4233&lt;I4233,$U$1," ")</f>
        <v xml:space="preserve"> </v>
      </c>
      <c r="P4233" s="12" t="str">
        <f>IFERROR((O4233+30)," ")</f>
        <v xml:space="preserve"> </v>
      </c>
      <c r="Q4233" s="2">
        <f ca="1">IF(O4233=$U$1,N4233,"0")*1.22</f>
        <v>0</v>
      </c>
    </row>
    <row r="4234" spans="1:17" x14ac:dyDescent="0.25">
      <c r="A4234" t="s">
        <v>7746</v>
      </c>
      <c r="B4234" t="s">
        <v>7745</v>
      </c>
      <c r="C4234">
        <v>15427</v>
      </c>
      <c r="D4234">
        <v>153.53</v>
      </c>
      <c r="E4234">
        <f>IFERROR(VLOOKUP(Table_ExternalData_15[[#This Row],[Id]],Rabati!B:C,2,0),0)</f>
        <v>5</v>
      </c>
      <c r="F4234">
        <v>0</v>
      </c>
      <c r="G4234" t="str">
        <f>VLOOKUP(Table_ExternalData_15[[#This Row],[Id]],'Blagovna izdelek'!A:C,3,0)</f>
        <v>Digitus</v>
      </c>
      <c r="H4234">
        <f>Table_ExternalData_15[[#This Row],[Rabat]]*0.2</f>
        <v>1</v>
      </c>
      <c r="I4234" s="2">
        <f>Table_ExternalData_15[[#This Row],[Price]]-(Table_ExternalData_15[[#This Row],[Price]]*Table_ExternalData_15[[#This Row],[BB rabat]])/100</f>
        <v>151.99469999999999</v>
      </c>
      <c r="J4234" s="2">
        <f>Table_ExternalData_15[[#This Row],[BB cena]]*Table_ExternalData_15[[#Headers],[1,22]]</f>
        <v>185.43353399999998</v>
      </c>
      <c r="K4234" s="2">
        <f>Table_ExternalData_15[[#This Row],[Price]]*Table_ExternalData_15[[#Headers],[1,22]]</f>
        <v>187.3066</v>
      </c>
      <c r="L4234" s="7">
        <f>IF(G4234="White Shark",E4234*0.5,IF(G4234="Sbox",E4234*0.5,IF(G4234="Tenda",E4234*0.5,E4234*0.2)))/100</f>
        <v>0.01</v>
      </c>
      <c r="M4234" s="2">
        <f>Table_ExternalData_15[[#This Row],[Price]]-Table_ExternalData_15[[#This Row],[Price]]*Table_ExternalData_15[[#This Row],[extra popust]]</f>
        <v>151.99469999999999</v>
      </c>
      <c r="N4234" s="2">
        <f>IF(M4234&lt;I4234,M4234,I4234)</f>
        <v>151.99469999999999</v>
      </c>
      <c r="O4234" s="12" t="str">
        <f>IF(N4234&lt;I4234,$U$1," ")</f>
        <v xml:space="preserve"> </v>
      </c>
      <c r="P4234" s="12" t="str">
        <f>IFERROR((O4234+30)," ")</f>
        <v xml:space="preserve"> </v>
      </c>
      <c r="Q4234" s="2">
        <f ca="1">IF(O4234=$U$1,N4234,"0")*1.22</f>
        <v>0</v>
      </c>
    </row>
    <row r="4235" spans="1:17" x14ac:dyDescent="0.25">
      <c r="A4235" t="s">
        <v>7748</v>
      </c>
      <c r="B4235" t="s">
        <v>7747</v>
      </c>
      <c r="C4235">
        <v>15428</v>
      </c>
      <c r="D4235">
        <v>185.56</v>
      </c>
      <c r="E4235">
        <f>IFERROR(VLOOKUP(Table_ExternalData_15[[#This Row],[Id]],Rabati!B:C,2,0),0)</f>
        <v>5</v>
      </c>
      <c r="F4235">
        <v>0</v>
      </c>
      <c r="G4235" t="str">
        <f>VLOOKUP(Table_ExternalData_15[[#This Row],[Id]],'Blagovna izdelek'!A:C,3,0)</f>
        <v>Digitus</v>
      </c>
      <c r="H4235">
        <f>Table_ExternalData_15[[#This Row],[Rabat]]*0.2</f>
        <v>1</v>
      </c>
      <c r="I4235" s="2">
        <f>Table_ExternalData_15[[#This Row],[Price]]-(Table_ExternalData_15[[#This Row],[Price]]*Table_ExternalData_15[[#This Row],[BB rabat]])/100</f>
        <v>183.70439999999999</v>
      </c>
      <c r="J4235" s="2">
        <f>Table_ExternalData_15[[#This Row],[BB cena]]*Table_ExternalData_15[[#Headers],[1,22]]</f>
        <v>224.11936799999998</v>
      </c>
      <c r="K4235" s="2">
        <f>Table_ExternalData_15[[#This Row],[Price]]*Table_ExternalData_15[[#Headers],[1,22]]</f>
        <v>226.38319999999999</v>
      </c>
      <c r="L4235" s="7">
        <f>IF(G4235="White Shark",E4235*0.5,IF(G4235="Sbox",E4235*0.5,IF(G4235="Tenda",E4235*0.5,E4235*0.2)))/100</f>
        <v>0.01</v>
      </c>
      <c r="M4235" s="2">
        <f>Table_ExternalData_15[[#This Row],[Price]]-Table_ExternalData_15[[#This Row],[Price]]*Table_ExternalData_15[[#This Row],[extra popust]]</f>
        <v>183.70439999999999</v>
      </c>
      <c r="N4235" s="2">
        <f>IF(M4235&lt;I4235,M4235,I4235)</f>
        <v>183.70439999999999</v>
      </c>
      <c r="O4235" s="12" t="str">
        <f>IF(N4235&lt;I4235,$U$1," ")</f>
        <v xml:space="preserve"> </v>
      </c>
      <c r="P4235" s="12" t="str">
        <f>IFERROR((O4235+30)," ")</f>
        <v xml:space="preserve"> </v>
      </c>
      <c r="Q4235" s="2">
        <f ca="1">IF(O4235=$U$1,N4235,"0")*1.22</f>
        <v>0</v>
      </c>
    </row>
    <row r="4236" spans="1:17" x14ac:dyDescent="0.25">
      <c r="A4236" t="s">
        <v>7750</v>
      </c>
      <c r="B4236" t="s">
        <v>7749</v>
      </c>
      <c r="C4236">
        <v>15429</v>
      </c>
      <c r="D4236">
        <v>105.61</v>
      </c>
      <c r="E4236">
        <f>IFERROR(VLOOKUP(Table_ExternalData_15[[#This Row],[Id]],Rabati!B:C,2,0),0)</f>
        <v>5</v>
      </c>
      <c r="F4236">
        <v>0</v>
      </c>
      <c r="G4236" t="str">
        <f>VLOOKUP(Table_ExternalData_15[[#This Row],[Id]],'Blagovna izdelek'!A:C,3,0)</f>
        <v>Digitus</v>
      </c>
      <c r="H4236">
        <f>Table_ExternalData_15[[#This Row],[Rabat]]*0.2</f>
        <v>1</v>
      </c>
      <c r="I4236" s="2">
        <f>Table_ExternalData_15[[#This Row],[Price]]-(Table_ExternalData_15[[#This Row],[Price]]*Table_ExternalData_15[[#This Row],[BB rabat]])/100</f>
        <v>104.5539</v>
      </c>
      <c r="J4236" s="2">
        <f>Table_ExternalData_15[[#This Row],[BB cena]]*Table_ExternalData_15[[#Headers],[1,22]]</f>
        <v>127.555758</v>
      </c>
      <c r="K4236" s="2">
        <f>Table_ExternalData_15[[#This Row],[Price]]*Table_ExternalData_15[[#Headers],[1,22]]</f>
        <v>128.8442</v>
      </c>
      <c r="L4236" s="7">
        <f>IF(G4236="White Shark",E4236*0.5,IF(G4236="Sbox",E4236*0.5,IF(G4236="Tenda",E4236*0.5,E4236*0.2)))/100</f>
        <v>0.01</v>
      </c>
      <c r="M4236" s="2">
        <f>Table_ExternalData_15[[#This Row],[Price]]-Table_ExternalData_15[[#This Row],[Price]]*Table_ExternalData_15[[#This Row],[extra popust]]</f>
        <v>104.5539</v>
      </c>
      <c r="N4236" s="2">
        <f>IF(M4236&lt;I4236,M4236,I4236)</f>
        <v>104.5539</v>
      </c>
      <c r="O4236" s="12" t="str">
        <f>IF(N4236&lt;I4236,$U$1," ")</f>
        <v xml:space="preserve"> </v>
      </c>
      <c r="P4236" s="12" t="str">
        <f>IFERROR((O4236+30)," ")</f>
        <v xml:space="preserve"> </v>
      </c>
      <c r="Q4236" s="2">
        <f ca="1">IF(O4236=$U$1,N4236,"0")*1.22</f>
        <v>0</v>
      </c>
    </row>
    <row r="4237" spans="1:17" x14ac:dyDescent="0.25">
      <c r="A4237" t="s">
        <v>7752</v>
      </c>
      <c r="B4237" t="s">
        <v>7751</v>
      </c>
      <c r="C4237">
        <v>15430</v>
      </c>
      <c r="D4237">
        <v>598.5</v>
      </c>
      <c r="E4237">
        <f>IFERROR(VLOOKUP(Table_ExternalData_15[[#This Row],[Id]],Rabati!B:C,2,0),0)</f>
        <v>5</v>
      </c>
      <c r="F4237">
        <v>0</v>
      </c>
      <c r="G4237" t="str">
        <f>VLOOKUP(Table_ExternalData_15[[#This Row],[Id]],'Blagovna izdelek'!A:C,3,0)</f>
        <v>Digitus</v>
      </c>
      <c r="H4237">
        <f>Table_ExternalData_15[[#This Row],[Rabat]]*0.2</f>
        <v>1</v>
      </c>
      <c r="I4237" s="2">
        <f>Table_ExternalData_15[[#This Row],[Price]]-(Table_ExternalData_15[[#This Row],[Price]]*Table_ExternalData_15[[#This Row],[BB rabat]])/100</f>
        <v>592.51499999999999</v>
      </c>
      <c r="J4237" s="2">
        <f>Table_ExternalData_15[[#This Row],[BB cena]]*Table_ExternalData_15[[#Headers],[1,22]]</f>
        <v>722.86829999999998</v>
      </c>
      <c r="K4237" s="2">
        <f>Table_ExternalData_15[[#This Row],[Price]]*Table_ExternalData_15[[#Headers],[1,22]]</f>
        <v>730.17</v>
      </c>
      <c r="L4237" s="7">
        <f>IF(G4237="White Shark",E4237*0.5,IF(G4237="Sbox",E4237*0.5,IF(G4237="Tenda",E4237*0.5,E4237*0.2)))/100</f>
        <v>0.01</v>
      </c>
      <c r="M4237" s="2">
        <f>Table_ExternalData_15[[#This Row],[Price]]-Table_ExternalData_15[[#This Row],[Price]]*Table_ExternalData_15[[#This Row],[extra popust]]</f>
        <v>592.51499999999999</v>
      </c>
      <c r="N4237" s="2">
        <f>IF(M4237&lt;I4237,M4237,I4237)</f>
        <v>592.51499999999999</v>
      </c>
      <c r="O4237" s="12" t="str">
        <f>IF(N4237&lt;I4237,$U$1," ")</f>
        <v xml:space="preserve"> </v>
      </c>
      <c r="P4237" s="12" t="str">
        <f>IFERROR((O4237+30)," ")</f>
        <v xml:space="preserve"> </v>
      </c>
      <c r="Q4237" s="2">
        <f ca="1">IF(O4237=$U$1,N4237,"0")*1.22</f>
        <v>0</v>
      </c>
    </row>
    <row r="4238" spans="1:17" x14ac:dyDescent="0.25">
      <c r="A4238" t="s">
        <v>7762</v>
      </c>
      <c r="B4238" t="s">
        <v>7761</v>
      </c>
      <c r="C4238">
        <v>15437</v>
      </c>
      <c r="D4238">
        <v>9.3800000000000008</v>
      </c>
      <c r="E4238">
        <f>IFERROR(VLOOKUP(Table_ExternalData_15[[#This Row],[Id]],Rabati!B:C,2,0),0)</f>
        <v>100</v>
      </c>
      <c r="F4238">
        <v>0</v>
      </c>
      <c r="G4238" t="str">
        <f>VLOOKUP(Table_ExternalData_15[[#This Row],[Id]],'Blagovna izdelek'!A:C,3,0)</f>
        <v>Digitus</v>
      </c>
      <c r="H4238">
        <f>Table_ExternalData_15[[#This Row],[Rabat]]*0.2</f>
        <v>20</v>
      </c>
      <c r="I4238" s="2">
        <f>Table_ExternalData_15[[#This Row],[Price]]-(Table_ExternalData_15[[#This Row],[Price]]*Table_ExternalData_15[[#This Row],[BB rabat]])/100</f>
        <v>7.5040000000000004</v>
      </c>
      <c r="J4238" s="2">
        <f>Table_ExternalData_15[[#This Row],[BB cena]]*Table_ExternalData_15[[#Headers],[1,22]]</f>
        <v>9.1548800000000004</v>
      </c>
      <c r="K4238" s="2">
        <f>Table_ExternalData_15[[#This Row],[Price]]*Table_ExternalData_15[[#Headers],[1,22]]</f>
        <v>11.4436</v>
      </c>
      <c r="L4238" s="7">
        <f>IF(G4238="White Shark",E4238*0.5,IF(G4238="Sbox",E4238*0.5,IF(G4238="Tenda",E4238*0.5,E4238*0.2)))/100</f>
        <v>0.2</v>
      </c>
      <c r="M4238" s="2">
        <f>Table_ExternalData_15[[#This Row],[Price]]-Table_ExternalData_15[[#This Row],[Price]]*Table_ExternalData_15[[#This Row],[extra popust]]</f>
        <v>7.5040000000000004</v>
      </c>
      <c r="N4238" s="2">
        <f>IF(M4238&lt;I4238,M4238,I4238)</f>
        <v>7.5040000000000004</v>
      </c>
      <c r="O4238" s="12" t="str">
        <f>IF(N4238&lt;I4238,$U$1," ")</f>
        <v xml:space="preserve"> </v>
      </c>
      <c r="P4238" s="12" t="str">
        <f>IFERROR((O4238+30)," ")</f>
        <v xml:space="preserve"> </v>
      </c>
      <c r="Q4238" s="2">
        <f ca="1">IF(O4238=$U$1,N4238,"0")*1.22</f>
        <v>0</v>
      </c>
    </row>
    <row r="4239" spans="1:17" x14ac:dyDescent="0.25">
      <c r="A4239" t="s">
        <v>7764</v>
      </c>
      <c r="B4239" t="s">
        <v>7763</v>
      </c>
      <c r="C4239">
        <v>15438</v>
      </c>
      <c r="D4239">
        <v>250.54</v>
      </c>
      <c r="E4239">
        <f>IFERROR(VLOOKUP(Table_ExternalData_15[[#This Row],[Id]],Rabati!B:C,2,0),0)</f>
        <v>10</v>
      </c>
      <c r="F4239">
        <v>0</v>
      </c>
      <c r="G4239" t="str">
        <f>VLOOKUP(Table_ExternalData_15[[#This Row],[Id]],'Blagovna izdelek'!A:C,3,0)</f>
        <v>Digitus</v>
      </c>
      <c r="H4239">
        <f>Table_ExternalData_15[[#This Row],[Rabat]]*0.2</f>
        <v>2</v>
      </c>
      <c r="I4239" s="2">
        <f>Table_ExternalData_15[[#This Row],[Price]]-(Table_ExternalData_15[[#This Row],[Price]]*Table_ExternalData_15[[#This Row],[BB rabat]])/100</f>
        <v>245.5292</v>
      </c>
      <c r="J4239" s="2">
        <f>Table_ExternalData_15[[#This Row],[BB cena]]*Table_ExternalData_15[[#Headers],[1,22]]</f>
        <v>299.54562399999998</v>
      </c>
      <c r="K4239" s="2">
        <f>Table_ExternalData_15[[#This Row],[Price]]*Table_ExternalData_15[[#Headers],[1,22]]</f>
        <v>305.65879999999999</v>
      </c>
      <c r="L4239" s="7">
        <f>IF(G4239="White Shark",E4239*0.5,IF(G4239="Sbox",E4239*0.5,IF(G4239="Tenda",E4239*0.5,E4239*0.2)))/100</f>
        <v>0.02</v>
      </c>
      <c r="M4239" s="2">
        <f>Table_ExternalData_15[[#This Row],[Price]]-Table_ExternalData_15[[#This Row],[Price]]*Table_ExternalData_15[[#This Row],[extra popust]]</f>
        <v>245.5292</v>
      </c>
      <c r="N4239" s="2">
        <f>IF(M4239&lt;I4239,M4239,I4239)</f>
        <v>245.5292</v>
      </c>
      <c r="O4239" s="12" t="str">
        <f>IF(N4239&lt;I4239,$U$1," ")</f>
        <v xml:space="preserve"> </v>
      </c>
      <c r="P4239" s="12" t="str">
        <f>IFERROR((O4239+30)," ")</f>
        <v xml:space="preserve"> </v>
      </c>
      <c r="Q4239" s="2">
        <f ca="1">IF(O4239=$U$1,N4239,"0")*1.22</f>
        <v>0</v>
      </c>
    </row>
    <row r="4240" spans="1:17" x14ac:dyDescent="0.25">
      <c r="A4240" t="s">
        <v>7765</v>
      </c>
      <c r="B4240" t="s">
        <v>11166</v>
      </c>
      <c r="C4240">
        <v>15439</v>
      </c>
      <c r="D4240">
        <v>408.5</v>
      </c>
      <c r="E4240">
        <f>IFERROR(VLOOKUP(Table_ExternalData_15[[#This Row],[Id]],Rabati!B:C,2,0),0)</f>
        <v>10</v>
      </c>
      <c r="F4240">
        <v>1</v>
      </c>
      <c r="G4240" t="str">
        <f>VLOOKUP(Table_ExternalData_15[[#This Row],[Id]],'Blagovna izdelek'!A:C,3,0)</f>
        <v>Digitus</v>
      </c>
      <c r="H4240">
        <f>Table_ExternalData_15[[#This Row],[Rabat]]*0.2</f>
        <v>2</v>
      </c>
      <c r="I4240" s="2">
        <f>Table_ExternalData_15[[#This Row],[Price]]-(Table_ExternalData_15[[#This Row],[Price]]*Table_ExternalData_15[[#This Row],[BB rabat]])/100</f>
        <v>400.33</v>
      </c>
      <c r="J4240" s="2">
        <f>Table_ExternalData_15[[#This Row],[BB cena]]*Table_ExternalData_15[[#Headers],[1,22]]</f>
        <v>488.40259999999995</v>
      </c>
      <c r="K4240" s="2">
        <f>Table_ExternalData_15[[#This Row],[Price]]*Table_ExternalData_15[[#Headers],[1,22]]</f>
        <v>498.37</v>
      </c>
      <c r="L4240" s="7">
        <f>IF(G4240="White Shark",E4240*0.5,IF(G4240="Sbox",E4240*0.5,IF(G4240="Tenda",E4240*0.5,E4240*0.2)))/100</f>
        <v>0.02</v>
      </c>
      <c r="M4240" s="2">
        <f>Table_ExternalData_15[[#This Row],[Price]]-Table_ExternalData_15[[#This Row],[Price]]*Table_ExternalData_15[[#This Row],[extra popust]]</f>
        <v>400.33</v>
      </c>
      <c r="N4240" s="2">
        <f>IF(M4240&lt;I4240,M4240,I4240)</f>
        <v>400.33</v>
      </c>
      <c r="O4240" s="12" t="str">
        <f>IF(N4240&lt;I4240,$U$1," ")</f>
        <v xml:space="preserve"> </v>
      </c>
      <c r="P4240" s="12" t="str">
        <f>IFERROR((O4240+30)," ")</f>
        <v xml:space="preserve"> </v>
      </c>
      <c r="Q4240" s="2">
        <f ca="1">IF(O4240=$U$1,N4240,"0")*1.22</f>
        <v>0</v>
      </c>
    </row>
    <row r="4241" spans="1:17" x14ac:dyDescent="0.25">
      <c r="A4241" t="s">
        <v>7766</v>
      </c>
      <c r="B4241" t="s">
        <v>11167</v>
      </c>
      <c r="C4241">
        <v>15440</v>
      </c>
      <c r="D4241">
        <v>179.95</v>
      </c>
      <c r="E4241">
        <f>IFERROR(VLOOKUP(Table_ExternalData_15[[#This Row],[Id]],Rabati!B:C,2,0),0)</f>
        <v>15</v>
      </c>
      <c r="F4241">
        <v>1</v>
      </c>
      <c r="G4241" t="str">
        <f>VLOOKUP(Table_ExternalData_15[[#This Row],[Id]],'Blagovna izdelek'!A:C,3,0)</f>
        <v>Digitus</v>
      </c>
      <c r="H4241">
        <f>Table_ExternalData_15[[#This Row],[Rabat]]*0.2</f>
        <v>3</v>
      </c>
      <c r="I4241" s="2">
        <f>Table_ExternalData_15[[#This Row],[Price]]-(Table_ExternalData_15[[#This Row],[Price]]*Table_ExternalData_15[[#This Row],[BB rabat]])/100</f>
        <v>174.55149999999998</v>
      </c>
      <c r="J4241" s="2">
        <f>Table_ExternalData_15[[#This Row],[BB cena]]*Table_ExternalData_15[[#Headers],[1,22]]</f>
        <v>212.95282999999998</v>
      </c>
      <c r="K4241" s="2">
        <f>Table_ExternalData_15[[#This Row],[Price]]*Table_ExternalData_15[[#Headers],[1,22]]</f>
        <v>219.53899999999999</v>
      </c>
      <c r="L4241" s="7">
        <f>IF(G4241="White Shark",E4241*0.5,IF(G4241="Sbox",E4241*0.5,IF(G4241="Tenda",E4241*0.5,E4241*0.2)))/100</f>
        <v>0.03</v>
      </c>
      <c r="M4241" s="2">
        <f>Table_ExternalData_15[[#This Row],[Price]]-Table_ExternalData_15[[#This Row],[Price]]*Table_ExternalData_15[[#This Row],[extra popust]]</f>
        <v>174.55149999999998</v>
      </c>
      <c r="N4241" s="2">
        <f>IF(M4241&lt;I4241,M4241,I4241)</f>
        <v>174.55149999999998</v>
      </c>
      <c r="O4241" s="12" t="str">
        <f>IF(N4241&lt;I4241,$U$1," ")</f>
        <v xml:space="preserve"> </v>
      </c>
      <c r="P4241" s="12" t="str">
        <f>IFERROR((O4241+30)," ")</f>
        <v xml:space="preserve"> </v>
      </c>
      <c r="Q4241" s="2">
        <f ca="1">IF(O4241=$U$1,N4241,"0")*1.22</f>
        <v>0</v>
      </c>
    </row>
    <row r="4242" spans="1:17" x14ac:dyDescent="0.25">
      <c r="A4242" t="s">
        <v>7767</v>
      </c>
      <c r="B4242" t="s">
        <v>11168</v>
      </c>
      <c r="C4242">
        <v>15441</v>
      </c>
      <c r="D4242">
        <v>209.95</v>
      </c>
      <c r="E4242">
        <f>IFERROR(VLOOKUP(Table_ExternalData_15[[#This Row],[Id]],Rabati!B:C,2,0),0)</f>
        <v>15</v>
      </c>
      <c r="F4242">
        <v>1</v>
      </c>
      <c r="G4242" t="str">
        <f>VLOOKUP(Table_ExternalData_15[[#This Row],[Id]],'Blagovna izdelek'!A:C,3,0)</f>
        <v>Digitus</v>
      </c>
      <c r="H4242">
        <f>Table_ExternalData_15[[#This Row],[Rabat]]*0.2</f>
        <v>3</v>
      </c>
      <c r="I4242" s="2">
        <f>Table_ExternalData_15[[#This Row],[Price]]-(Table_ExternalData_15[[#This Row],[Price]]*Table_ExternalData_15[[#This Row],[BB rabat]])/100</f>
        <v>203.6515</v>
      </c>
      <c r="J4242" s="2">
        <f>Table_ExternalData_15[[#This Row],[BB cena]]*Table_ExternalData_15[[#Headers],[1,22]]</f>
        <v>248.45482999999999</v>
      </c>
      <c r="K4242" s="2">
        <f>Table_ExternalData_15[[#This Row],[Price]]*Table_ExternalData_15[[#Headers],[1,22]]</f>
        <v>256.13899999999995</v>
      </c>
      <c r="L4242" s="7">
        <f>IF(G4242="White Shark",E4242*0.5,IF(G4242="Sbox",E4242*0.5,IF(G4242="Tenda",E4242*0.5,E4242*0.2)))/100</f>
        <v>0.03</v>
      </c>
      <c r="M4242" s="2">
        <f>Table_ExternalData_15[[#This Row],[Price]]-Table_ExternalData_15[[#This Row],[Price]]*Table_ExternalData_15[[#This Row],[extra popust]]</f>
        <v>203.6515</v>
      </c>
      <c r="N4242" s="2">
        <f>IF(M4242&lt;I4242,M4242,I4242)</f>
        <v>203.6515</v>
      </c>
      <c r="O4242" s="12" t="str">
        <f>IF(N4242&lt;I4242,$U$1," ")</f>
        <v xml:space="preserve"> </v>
      </c>
      <c r="P4242" s="12" t="str">
        <f>IFERROR((O4242+30)," ")</f>
        <v xml:space="preserve"> </v>
      </c>
      <c r="Q4242" s="2">
        <f ca="1">IF(O4242=$U$1,N4242,"0")*1.22</f>
        <v>0</v>
      </c>
    </row>
    <row r="4243" spans="1:17" x14ac:dyDescent="0.25">
      <c r="A4243" t="s">
        <v>7768</v>
      </c>
      <c r="B4243" t="s">
        <v>11169</v>
      </c>
      <c r="C4243">
        <v>15442</v>
      </c>
      <c r="D4243">
        <v>158.65</v>
      </c>
      <c r="E4243">
        <f>IFERROR(VLOOKUP(Table_ExternalData_15[[#This Row],[Id]],Rabati!B:C,2,0),0)</f>
        <v>15</v>
      </c>
      <c r="F4243">
        <v>1</v>
      </c>
      <c r="G4243" t="str">
        <f>VLOOKUP(Table_ExternalData_15[[#This Row],[Id]],'Blagovna izdelek'!A:C,3,0)</f>
        <v>Digitus</v>
      </c>
      <c r="H4243">
        <f>Table_ExternalData_15[[#This Row],[Rabat]]*0.2</f>
        <v>3</v>
      </c>
      <c r="I4243" s="2">
        <f>Table_ExternalData_15[[#This Row],[Price]]-(Table_ExternalData_15[[#This Row],[Price]]*Table_ExternalData_15[[#This Row],[BB rabat]])/100</f>
        <v>153.8905</v>
      </c>
      <c r="J4243" s="2">
        <f>Table_ExternalData_15[[#This Row],[BB cena]]*Table_ExternalData_15[[#Headers],[1,22]]</f>
        <v>187.74641</v>
      </c>
      <c r="K4243" s="2">
        <f>Table_ExternalData_15[[#This Row],[Price]]*Table_ExternalData_15[[#Headers],[1,22]]</f>
        <v>193.553</v>
      </c>
      <c r="L4243" s="7">
        <f>IF(G4243="White Shark",E4243*0.5,IF(G4243="Sbox",E4243*0.5,IF(G4243="Tenda",E4243*0.5,E4243*0.2)))/100</f>
        <v>0.03</v>
      </c>
      <c r="M4243" s="2">
        <f>Table_ExternalData_15[[#This Row],[Price]]-Table_ExternalData_15[[#This Row],[Price]]*Table_ExternalData_15[[#This Row],[extra popust]]</f>
        <v>153.8905</v>
      </c>
      <c r="N4243" s="2">
        <f>IF(M4243&lt;I4243,M4243,I4243)</f>
        <v>153.8905</v>
      </c>
      <c r="O4243" s="12" t="str">
        <f>IF(N4243&lt;I4243,$U$1," ")</f>
        <v xml:space="preserve"> </v>
      </c>
      <c r="P4243" s="12" t="str">
        <f>IFERROR((O4243+30)," ")</f>
        <v xml:space="preserve"> </v>
      </c>
      <c r="Q4243" s="2">
        <f ca="1">IF(O4243=$U$1,N4243,"0")*1.22</f>
        <v>0</v>
      </c>
    </row>
    <row r="4244" spans="1:17" x14ac:dyDescent="0.25">
      <c r="A4244" t="s">
        <v>7769</v>
      </c>
      <c r="B4244" t="s">
        <v>11170</v>
      </c>
      <c r="C4244">
        <v>15443</v>
      </c>
      <c r="D4244">
        <v>205.5</v>
      </c>
      <c r="E4244">
        <f>IFERROR(VLOOKUP(Table_ExternalData_15[[#This Row],[Id]],Rabati!B:C,2,0),0)</f>
        <v>15</v>
      </c>
      <c r="F4244">
        <v>0</v>
      </c>
      <c r="G4244" t="str">
        <f>VLOOKUP(Table_ExternalData_15[[#This Row],[Id]],'Blagovna izdelek'!A:C,3,0)</f>
        <v>Digitus</v>
      </c>
      <c r="H4244">
        <f>Table_ExternalData_15[[#This Row],[Rabat]]*0.2</f>
        <v>3</v>
      </c>
      <c r="I4244" s="2">
        <f>Table_ExternalData_15[[#This Row],[Price]]-(Table_ExternalData_15[[#This Row],[Price]]*Table_ExternalData_15[[#This Row],[BB rabat]])/100</f>
        <v>199.33500000000001</v>
      </c>
      <c r="J4244" s="2">
        <f>Table_ExternalData_15[[#This Row],[BB cena]]*Table_ExternalData_15[[#Headers],[1,22]]</f>
        <v>243.18870000000001</v>
      </c>
      <c r="K4244" s="2">
        <f>Table_ExternalData_15[[#This Row],[Price]]*Table_ExternalData_15[[#Headers],[1,22]]</f>
        <v>250.71</v>
      </c>
      <c r="L4244" s="7">
        <f>IF(G4244="White Shark",E4244*0.5,IF(G4244="Sbox",E4244*0.5,IF(G4244="Tenda",E4244*0.5,E4244*0.2)))/100</f>
        <v>0.03</v>
      </c>
      <c r="M4244" s="2">
        <f>Table_ExternalData_15[[#This Row],[Price]]-Table_ExternalData_15[[#This Row],[Price]]*Table_ExternalData_15[[#This Row],[extra popust]]</f>
        <v>199.33500000000001</v>
      </c>
      <c r="N4244" s="2">
        <f>IF(M4244&lt;I4244,M4244,I4244)</f>
        <v>199.33500000000001</v>
      </c>
      <c r="O4244" s="12" t="str">
        <f>IF(N4244&lt;I4244,$U$1," ")</f>
        <v xml:space="preserve"> </v>
      </c>
      <c r="P4244" s="12" t="str">
        <f>IFERROR((O4244+30)," ")</f>
        <v xml:space="preserve"> </v>
      </c>
      <c r="Q4244" s="2">
        <f ca="1">IF(O4244=$U$1,N4244,"0")*1.22</f>
        <v>0</v>
      </c>
    </row>
    <row r="4245" spans="1:17" x14ac:dyDescent="0.25">
      <c r="A4245" t="s">
        <v>7770</v>
      </c>
      <c r="B4245" t="s">
        <v>11171</v>
      </c>
      <c r="C4245">
        <v>15444</v>
      </c>
      <c r="D4245">
        <v>259.95</v>
      </c>
      <c r="E4245">
        <f>IFERROR(VLOOKUP(Table_ExternalData_15[[#This Row],[Id]],Rabati!B:C,2,0),0)</f>
        <v>15</v>
      </c>
      <c r="F4245">
        <v>1</v>
      </c>
      <c r="G4245" t="str">
        <f>VLOOKUP(Table_ExternalData_15[[#This Row],[Id]],'Blagovna izdelek'!A:C,3,0)</f>
        <v>Digitus</v>
      </c>
      <c r="H4245">
        <f>Table_ExternalData_15[[#This Row],[Rabat]]*0.2</f>
        <v>3</v>
      </c>
      <c r="I4245" s="2">
        <f>Table_ExternalData_15[[#This Row],[Price]]-(Table_ExternalData_15[[#This Row],[Price]]*Table_ExternalData_15[[#This Row],[BB rabat]])/100</f>
        <v>252.1515</v>
      </c>
      <c r="J4245" s="2">
        <f>Table_ExternalData_15[[#This Row],[BB cena]]*Table_ExternalData_15[[#Headers],[1,22]]</f>
        <v>307.62482999999997</v>
      </c>
      <c r="K4245" s="2">
        <f>Table_ExternalData_15[[#This Row],[Price]]*Table_ExternalData_15[[#Headers],[1,22]]</f>
        <v>317.13899999999995</v>
      </c>
      <c r="L4245" s="7">
        <f>IF(G4245="White Shark",E4245*0.5,IF(G4245="Sbox",E4245*0.5,IF(G4245="Tenda",E4245*0.5,E4245*0.2)))/100</f>
        <v>0.03</v>
      </c>
      <c r="M4245" s="2">
        <f>Table_ExternalData_15[[#This Row],[Price]]-Table_ExternalData_15[[#This Row],[Price]]*Table_ExternalData_15[[#This Row],[extra popust]]</f>
        <v>252.1515</v>
      </c>
      <c r="N4245" s="2">
        <f>IF(M4245&lt;I4245,M4245,I4245)</f>
        <v>252.1515</v>
      </c>
      <c r="O4245" s="12" t="str">
        <f>IF(N4245&lt;I4245,$U$1," ")</f>
        <v xml:space="preserve"> </v>
      </c>
      <c r="P4245" s="12" t="str">
        <f>IFERROR((O4245+30)," ")</f>
        <v xml:space="preserve"> </v>
      </c>
      <c r="Q4245" s="2">
        <f ca="1">IF(O4245=$U$1,N4245,"0")*1.22</f>
        <v>0</v>
      </c>
    </row>
    <row r="4246" spans="1:17" x14ac:dyDescent="0.25">
      <c r="A4246" t="s">
        <v>7771</v>
      </c>
      <c r="B4246" t="s">
        <v>11172</v>
      </c>
      <c r="C4246">
        <v>15445</v>
      </c>
      <c r="D4246">
        <v>189.95</v>
      </c>
      <c r="E4246">
        <f>IFERROR(VLOOKUP(Table_ExternalData_15[[#This Row],[Id]],Rabati!B:C,2,0),0)</f>
        <v>15</v>
      </c>
      <c r="F4246">
        <v>1</v>
      </c>
      <c r="G4246" t="str">
        <f>VLOOKUP(Table_ExternalData_15[[#This Row],[Id]],'Blagovna izdelek'!A:C,3,0)</f>
        <v>Digitus</v>
      </c>
      <c r="H4246">
        <f>Table_ExternalData_15[[#This Row],[Rabat]]*0.2</f>
        <v>3</v>
      </c>
      <c r="I4246" s="2">
        <f>Table_ExternalData_15[[#This Row],[Price]]-(Table_ExternalData_15[[#This Row],[Price]]*Table_ExternalData_15[[#This Row],[BB rabat]])/100</f>
        <v>184.25149999999999</v>
      </c>
      <c r="J4246" s="2">
        <f>Table_ExternalData_15[[#This Row],[BB cena]]*Table_ExternalData_15[[#Headers],[1,22]]</f>
        <v>224.78682999999998</v>
      </c>
      <c r="K4246" s="2">
        <f>Table_ExternalData_15[[#This Row],[Price]]*Table_ExternalData_15[[#Headers],[1,22]]</f>
        <v>231.73899999999998</v>
      </c>
      <c r="L4246" s="7">
        <f>IF(G4246="White Shark",E4246*0.5,IF(G4246="Sbox",E4246*0.5,IF(G4246="Tenda",E4246*0.5,E4246*0.2)))/100</f>
        <v>0.03</v>
      </c>
      <c r="M4246" s="2">
        <f>Table_ExternalData_15[[#This Row],[Price]]-Table_ExternalData_15[[#This Row],[Price]]*Table_ExternalData_15[[#This Row],[extra popust]]</f>
        <v>184.25149999999999</v>
      </c>
      <c r="N4246" s="2">
        <f>IF(M4246&lt;I4246,M4246,I4246)</f>
        <v>184.25149999999999</v>
      </c>
      <c r="O4246" s="12" t="str">
        <f>IF(N4246&lt;I4246,$U$1," ")</f>
        <v xml:space="preserve"> </v>
      </c>
      <c r="P4246" s="12" t="str">
        <f>IFERROR((O4246+30)," ")</f>
        <v xml:space="preserve"> </v>
      </c>
      <c r="Q4246" s="2">
        <f ca="1">IF(O4246=$U$1,N4246,"0")*1.22</f>
        <v>0</v>
      </c>
    </row>
    <row r="4247" spans="1:17" x14ac:dyDescent="0.25">
      <c r="A4247" t="s">
        <v>7777</v>
      </c>
      <c r="B4247" t="s">
        <v>14271</v>
      </c>
      <c r="C4247">
        <v>15449</v>
      </c>
      <c r="D4247">
        <v>76.2</v>
      </c>
      <c r="E4247">
        <f>IFERROR(VLOOKUP(Table_ExternalData_15[[#This Row],[Id]],Rabati!B:C,2,0),0)</f>
        <v>10</v>
      </c>
      <c r="F4247">
        <v>6</v>
      </c>
      <c r="G4247" t="str">
        <f>VLOOKUP(Table_ExternalData_15[[#This Row],[Id]],'Blagovna izdelek'!A:C,3,0)</f>
        <v>Digitus</v>
      </c>
      <c r="H4247">
        <f>Table_ExternalData_15[[#This Row],[Rabat]]*0.2</f>
        <v>2</v>
      </c>
      <c r="I4247" s="2">
        <f>Table_ExternalData_15[[#This Row],[Price]]-(Table_ExternalData_15[[#This Row],[Price]]*Table_ExternalData_15[[#This Row],[BB rabat]])/100</f>
        <v>74.676000000000002</v>
      </c>
      <c r="J4247" s="2">
        <f>Table_ExternalData_15[[#This Row],[BB cena]]*Table_ExternalData_15[[#Headers],[1,22]]</f>
        <v>91.10472</v>
      </c>
      <c r="K4247" s="2">
        <f>Table_ExternalData_15[[#This Row],[Price]]*Table_ExternalData_15[[#Headers],[1,22]]</f>
        <v>92.963999999999999</v>
      </c>
      <c r="L4247" s="7">
        <f>IF(G4247="White Shark",E4247*0.5,IF(G4247="Sbox",E4247*0.5,IF(G4247="Tenda",E4247*0.5,E4247*0.2)))/100</f>
        <v>0.02</v>
      </c>
      <c r="M4247" s="2">
        <f>Table_ExternalData_15[[#This Row],[Price]]-Table_ExternalData_15[[#This Row],[Price]]*Table_ExternalData_15[[#This Row],[extra popust]]</f>
        <v>74.676000000000002</v>
      </c>
      <c r="N4247" s="2">
        <f>IF(M4247&lt;I4247,M4247,I4247)</f>
        <v>74.676000000000002</v>
      </c>
      <c r="O4247" s="12" t="str">
        <f>IF(N4247&lt;I4247,$U$1," ")</f>
        <v xml:space="preserve"> </v>
      </c>
      <c r="P4247" s="12" t="str">
        <f>IFERROR((O4247+30)," ")</f>
        <v xml:space="preserve"> </v>
      </c>
      <c r="Q4247" s="2">
        <f ca="1">IF(O4247=$U$1,N4247,"0")*1.22</f>
        <v>0</v>
      </c>
    </row>
    <row r="4248" spans="1:17" x14ac:dyDescent="0.25">
      <c r="A4248" t="s">
        <v>7919</v>
      </c>
      <c r="B4248" t="s">
        <v>7918</v>
      </c>
      <c r="C4248">
        <v>15542</v>
      </c>
      <c r="D4248">
        <v>15.81</v>
      </c>
      <c r="E4248">
        <f>IFERROR(VLOOKUP(Table_ExternalData_15[[#This Row],[Id]],Rabati!B:C,2,0),0)</f>
        <v>20</v>
      </c>
      <c r="F4248">
        <v>0</v>
      </c>
      <c r="G4248" t="str">
        <f>VLOOKUP(Table_ExternalData_15[[#This Row],[Id]],'Blagovna izdelek'!A:C,3,0)</f>
        <v>Digitus</v>
      </c>
      <c r="H4248">
        <f>Table_ExternalData_15[[#This Row],[Rabat]]*0.2</f>
        <v>4</v>
      </c>
      <c r="I4248" s="2">
        <f>Table_ExternalData_15[[#This Row],[Price]]-(Table_ExternalData_15[[#This Row],[Price]]*Table_ExternalData_15[[#This Row],[BB rabat]])/100</f>
        <v>15.1776</v>
      </c>
      <c r="J4248" s="2">
        <f>Table_ExternalData_15[[#This Row],[BB cena]]*Table_ExternalData_15[[#Headers],[1,22]]</f>
        <v>18.516672</v>
      </c>
      <c r="K4248" s="2">
        <f>Table_ExternalData_15[[#This Row],[Price]]*Table_ExternalData_15[[#Headers],[1,22]]</f>
        <v>19.2882</v>
      </c>
      <c r="L4248" s="7">
        <f>IF(G4248="White Shark",E4248*0.5,IF(G4248="Sbox",E4248*0.5,IF(G4248="Tenda",E4248*0.5,E4248*0.2)))/100</f>
        <v>0.04</v>
      </c>
      <c r="M4248" s="2">
        <f>Table_ExternalData_15[[#This Row],[Price]]-Table_ExternalData_15[[#This Row],[Price]]*Table_ExternalData_15[[#This Row],[extra popust]]</f>
        <v>15.1776</v>
      </c>
      <c r="N4248" s="2">
        <f>IF(M4248&lt;I4248,M4248,I4248)</f>
        <v>15.1776</v>
      </c>
      <c r="O4248" s="12" t="str">
        <f>IF(N4248&lt;I4248,$U$1," ")</f>
        <v xml:space="preserve"> </v>
      </c>
      <c r="P4248" s="12" t="str">
        <f>IFERROR((O4248+30)," ")</f>
        <v xml:space="preserve"> </v>
      </c>
      <c r="Q4248" s="2">
        <f ca="1">IF(O4248=$U$1,N4248,"0")*1.22</f>
        <v>0</v>
      </c>
    </row>
    <row r="4249" spans="1:17" x14ac:dyDescent="0.25">
      <c r="A4249" t="s">
        <v>7921</v>
      </c>
      <c r="B4249" t="s">
        <v>7920</v>
      </c>
      <c r="C4249">
        <v>15543</v>
      </c>
      <c r="D4249">
        <v>60.25</v>
      </c>
      <c r="E4249">
        <f>IFERROR(VLOOKUP(Table_ExternalData_15[[#This Row],[Id]],Rabati!B:C,2,0),0)</f>
        <v>20</v>
      </c>
      <c r="F4249">
        <v>0</v>
      </c>
      <c r="G4249" t="str">
        <f>VLOOKUP(Table_ExternalData_15[[#This Row],[Id]],'Blagovna izdelek'!A:C,3,0)</f>
        <v>Digitus</v>
      </c>
      <c r="H4249">
        <f>Table_ExternalData_15[[#This Row],[Rabat]]*0.2</f>
        <v>4</v>
      </c>
      <c r="I4249" s="2">
        <f>Table_ExternalData_15[[#This Row],[Price]]-(Table_ExternalData_15[[#This Row],[Price]]*Table_ExternalData_15[[#This Row],[BB rabat]])/100</f>
        <v>57.84</v>
      </c>
      <c r="J4249" s="2">
        <f>Table_ExternalData_15[[#This Row],[BB cena]]*Table_ExternalData_15[[#Headers],[1,22]]</f>
        <v>70.564800000000005</v>
      </c>
      <c r="K4249" s="2">
        <f>Table_ExternalData_15[[#This Row],[Price]]*Table_ExternalData_15[[#Headers],[1,22]]</f>
        <v>73.504999999999995</v>
      </c>
      <c r="L4249" s="7">
        <f>IF(G4249="White Shark",E4249*0.5,IF(G4249="Sbox",E4249*0.5,IF(G4249="Tenda",E4249*0.5,E4249*0.2)))/100</f>
        <v>0.04</v>
      </c>
      <c r="M4249" s="2">
        <f>Table_ExternalData_15[[#This Row],[Price]]-Table_ExternalData_15[[#This Row],[Price]]*Table_ExternalData_15[[#This Row],[extra popust]]</f>
        <v>57.84</v>
      </c>
      <c r="N4249" s="2">
        <f>IF(M4249&lt;I4249,M4249,I4249)</f>
        <v>57.84</v>
      </c>
      <c r="O4249" s="12" t="str">
        <f>IF(N4249&lt;I4249,$U$1," ")</f>
        <v xml:space="preserve"> </v>
      </c>
      <c r="P4249" s="12" t="str">
        <f>IFERROR((O4249+30)," ")</f>
        <v xml:space="preserve"> </v>
      </c>
      <c r="Q4249" s="2">
        <f ca="1">IF(O4249=$U$1,N4249,"0")*1.22</f>
        <v>0</v>
      </c>
    </row>
    <row r="4250" spans="1:17" x14ac:dyDescent="0.25">
      <c r="A4250" t="s">
        <v>7935</v>
      </c>
      <c r="B4250" t="s">
        <v>7934</v>
      </c>
      <c r="C4250">
        <v>15552</v>
      </c>
      <c r="D4250">
        <v>113.95</v>
      </c>
      <c r="E4250">
        <f>IFERROR(VLOOKUP(Table_ExternalData_15[[#This Row],[Id]],Rabati!B:C,2,0),0)</f>
        <v>20</v>
      </c>
      <c r="F4250">
        <v>1</v>
      </c>
      <c r="G4250" t="str">
        <f>VLOOKUP(Table_ExternalData_15[[#This Row],[Id]],'Blagovna izdelek'!A:C,3,0)</f>
        <v>Digitus</v>
      </c>
      <c r="H4250">
        <f>Table_ExternalData_15[[#This Row],[Rabat]]*0.2</f>
        <v>4</v>
      </c>
      <c r="I4250" s="2">
        <f>Table_ExternalData_15[[#This Row],[Price]]-(Table_ExternalData_15[[#This Row],[Price]]*Table_ExternalData_15[[#This Row],[BB rabat]])/100</f>
        <v>109.392</v>
      </c>
      <c r="J4250" s="2">
        <f>Table_ExternalData_15[[#This Row],[BB cena]]*Table_ExternalData_15[[#Headers],[1,22]]</f>
        <v>133.45823999999999</v>
      </c>
      <c r="K4250" s="2">
        <f>Table_ExternalData_15[[#This Row],[Price]]*Table_ExternalData_15[[#Headers],[1,22]]</f>
        <v>139.01900000000001</v>
      </c>
      <c r="L4250" s="7">
        <f>IF(G4250="White Shark",E4250*0.5,IF(G4250="Sbox",E4250*0.5,IF(G4250="Tenda",E4250*0.5,E4250*0.2)))/100</f>
        <v>0.04</v>
      </c>
      <c r="M4250" s="2">
        <f>Table_ExternalData_15[[#This Row],[Price]]-Table_ExternalData_15[[#This Row],[Price]]*Table_ExternalData_15[[#This Row],[extra popust]]</f>
        <v>109.392</v>
      </c>
      <c r="N4250" s="2">
        <f>IF(M4250&lt;I4250,M4250,I4250)</f>
        <v>109.392</v>
      </c>
      <c r="O4250" s="12" t="str">
        <f>IF(N4250&lt;I4250,$U$1," ")</f>
        <v xml:space="preserve"> </v>
      </c>
      <c r="P4250" s="12" t="str">
        <f>IFERROR((O4250+30)," ")</f>
        <v xml:space="preserve"> </v>
      </c>
      <c r="Q4250" s="2">
        <f ca="1">IF(O4250=$U$1,N4250,"0")*1.22</f>
        <v>0</v>
      </c>
    </row>
    <row r="4251" spans="1:17" x14ac:dyDescent="0.25">
      <c r="A4251" t="s">
        <v>7936</v>
      </c>
      <c r="B4251" t="s">
        <v>10557</v>
      </c>
      <c r="C4251">
        <v>15553</v>
      </c>
      <c r="D4251">
        <v>129.94999999999999</v>
      </c>
      <c r="E4251">
        <f>IFERROR(VLOOKUP(Table_ExternalData_15[[#This Row],[Id]],Rabati!B:C,2,0),0)</f>
        <v>20</v>
      </c>
      <c r="F4251">
        <v>1</v>
      </c>
      <c r="G4251" t="str">
        <f>VLOOKUP(Table_ExternalData_15[[#This Row],[Id]],'Blagovna izdelek'!A:C,3,0)</f>
        <v>Digitus</v>
      </c>
      <c r="H4251">
        <f>Table_ExternalData_15[[#This Row],[Rabat]]*0.2</f>
        <v>4</v>
      </c>
      <c r="I4251" s="2">
        <f>Table_ExternalData_15[[#This Row],[Price]]-(Table_ExternalData_15[[#This Row],[Price]]*Table_ExternalData_15[[#This Row],[BB rabat]])/100</f>
        <v>124.752</v>
      </c>
      <c r="J4251" s="2">
        <f>Table_ExternalData_15[[#This Row],[BB cena]]*Table_ExternalData_15[[#Headers],[1,22]]</f>
        <v>152.19744</v>
      </c>
      <c r="K4251" s="2">
        <f>Table_ExternalData_15[[#This Row],[Price]]*Table_ExternalData_15[[#Headers],[1,22]]</f>
        <v>158.53899999999999</v>
      </c>
      <c r="L4251" s="7">
        <f>IF(G4251="White Shark",E4251*0.5,IF(G4251="Sbox",E4251*0.5,IF(G4251="Tenda",E4251*0.5,E4251*0.2)))/100</f>
        <v>0.04</v>
      </c>
      <c r="M4251" s="2">
        <f>Table_ExternalData_15[[#This Row],[Price]]-Table_ExternalData_15[[#This Row],[Price]]*Table_ExternalData_15[[#This Row],[extra popust]]</f>
        <v>124.752</v>
      </c>
      <c r="N4251" s="2">
        <f>IF(M4251&lt;I4251,M4251,I4251)</f>
        <v>124.752</v>
      </c>
      <c r="O4251" s="12" t="str">
        <f>IF(N4251&lt;I4251,$U$1," ")</f>
        <v xml:space="preserve"> </v>
      </c>
      <c r="P4251" s="12" t="str">
        <f>IFERROR((O4251+30)," ")</f>
        <v xml:space="preserve"> </v>
      </c>
      <c r="Q4251" s="2">
        <f ca="1">IF(O4251=$U$1,N4251,"0")*1.22</f>
        <v>0</v>
      </c>
    </row>
    <row r="4252" spans="1:17" x14ac:dyDescent="0.25">
      <c r="A4252" t="s">
        <v>7937</v>
      </c>
      <c r="B4252" t="s">
        <v>10558</v>
      </c>
      <c r="C4252">
        <v>15554</v>
      </c>
      <c r="D4252">
        <v>153.44999999999999</v>
      </c>
      <c r="E4252">
        <f>IFERROR(VLOOKUP(Table_ExternalData_15[[#This Row],[Id]],Rabati!B:C,2,0),0)</f>
        <v>20</v>
      </c>
      <c r="F4252">
        <v>2</v>
      </c>
      <c r="G4252" t="str">
        <f>VLOOKUP(Table_ExternalData_15[[#This Row],[Id]],'Blagovna izdelek'!A:C,3,0)</f>
        <v>Digitus</v>
      </c>
      <c r="H4252">
        <f>Table_ExternalData_15[[#This Row],[Rabat]]*0.2</f>
        <v>4</v>
      </c>
      <c r="I4252" s="2">
        <f>Table_ExternalData_15[[#This Row],[Price]]-(Table_ExternalData_15[[#This Row],[Price]]*Table_ExternalData_15[[#This Row],[BB rabat]])/100</f>
        <v>147.31199999999998</v>
      </c>
      <c r="J4252" s="2">
        <f>Table_ExternalData_15[[#This Row],[BB cena]]*Table_ExternalData_15[[#Headers],[1,22]]</f>
        <v>179.72063999999997</v>
      </c>
      <c r="K4252" s="2">
        <f>Table_ExternalData_15[[#This Row],[Price]]*Table_ExternalData_15[[#Headers],[1,22]]</f>
        <v>187.20899999999997</v>
      </c>
      <c r="L4252" s="7">
        <f>IF(G4252="White Shark",E4252*0.5,IF(G4252="Sbox",E4252*0.5,IF(G4252="Tenda",E4252*0.5,E4252*0.2)))/100</f>
        <v>0.04</v>
      </c>
      <c r="M4252" s="2">
        <f>Table_ExternalData_15[[#This Row],[Price]]-Table_ExternalData_15[[#This Row],[Price]]*Table_ExternalData_15[[#This Row],[extra popust]]</f>
        <v>147.31199999999998</v>
      </c>
      <c r="N4252" s="2">
        <f>IF(M4252&lt;I4252,M4252,I4252)</f>
        <v>147.31199999999998</v>
      </c>
      <c r="O4252" s="12" t="str">
        <f>IF(N4252&lt;I4252,$U$1," ")</f>
        <v xml:space="preserve"> </v>
      </c>
      <c r="P4252" s="12" t="str">
        <f>IFERROR((O4252+30)," ")</f>
        <v xml:space="preserve"> </v>
      </c>
      <c r="Q4252" s="2">
        <f ca="1">IF(O4252=$U$1,N4252,"0")*1.22</f>
        <v>0</v>
      </c>
    </row>
    <row r="4253" spans="1:17" x14ac:dyDescent="0.25">
      <c r="A4253" t="s">
        <v>7939</v>
      </c>
      <c r="B4253" t="s">
        <v>7938</v>
      </c>
      <c r="C4253">
        <v>15555</v>
      </c>
      <c r="D4253">
        <v>169.95</v>
      </c>
      <c r="E4253">
        <f>IFERROR(VLOOKUP(Table_ExternalData_15[[#This Row],[Id]],Rabati!B:C,2,0),0)</f>
        <v>20</v>
      </c>
      <c r="F4253">
        <v>1</v>
      </c>
      <c r="G4253" t="str">
        <f>VLOOKUP(Table_ExternalData_15[[#This Row],[Id]],'Blagovna izdelek'!A:C,3,0)</f>
        <v>Digitus</v>
      </c>
      <c r="H4253">
        <f>Table_ExternalData_15[[#This Row],[Rabat]]*0.2</f>
        <v>4</v>
      </c>
      <c r="I4253" s="2">
        <f>Table_ExternalData_15[[#This Row],[Price]]-(Table_ExternalData_15[[#This Row],[Price]]*Table_ExternalData_15[[#This Row],[BB rabat]])/100</f>
        <v>163.15199999999999</v>
      </c>
      <c r="J4253" s="2">
        <f>Table_ExternalData_15[[#This Row],[BB cena]]*Table_ExternalData_15[[#Headers],[1,22]]</f>
        <v>199.04543999999999</v>
      </c>
      <c r="K4253" s="2">
        <f>Table_ExternalData_15[[#This Row],[Price]]*Table_ExternalData_15[[#Headers],[1,22]]</f>
        <v>207.33899999999997</v>
      </c>
      <c r="L4253" s="7">
        <f>IF(G4253="White Shark",E4253*0.5,IF(G4253="Sbox",E4253*0.5,IF(G4253="Tenda",E4253*0.5,E4253*0.2)))/100</f>
        <v>0.04</v>
      </c>
      <c r="M4253" s="2">
        <f>Table_ExternalData_15[[#This Row],[Price]]-Table_ExternalData_15[[#This Row],[Price]]*Table_ExternalData_15[[#This Row],[extra popust]]</f>
        <v>163.15199999999999</v>
      </c>
      <c r="N4253" s="2">
        <f>IF(M4253&lt;I4253,M4253,I4253)</f>
        <v>163.15199999999999</v>
      </c>
      <c r="O4253" s="12" t="str">
        <f>IF(N4253&lt;I4253,$U$1," ")</f>
        <v xml:space="preserve"> </v>
      </c>
      <c r="P4253" s="12" t="str">
        <f>IFERROR((O4253+30)," ")</f>
        <v xml:space="preserve"> </v>
      </c>
      <c r="Q4253" s="2">
        <f ca="1">IF(O4253=$U$1,N4253,"0")*1.22</f>
        <v>0</v>
      </c>
    </row>
    <row r="4254" spans="1:17" x14ac:dyDescent="0.25">
      <c r="A4254" t="s">
        <v>7941</v>
      </c>
      <c r="B4254" t="s">
        <v>7940</v>
      </c>
      <c r="C4254">
        <v>15556</v>
      </c>
      <c r="D4254">
        <v>175.5</v>
      </c>
      <c r="E4254">
        <f>IFERROR(VLOOKUP(Table_ExternalData_15[[#This Row],[Id]],Rabati!B:C,2,0),0)</f>
        <v>20</v>
      </c>
      <c r="F4254">
        <v>1</v>
      </c>
      <c r="G4254" t="str">
        <f>VLOOKUP(Table_ExternalData_15[[#This Row],[Id]],'Blagovna izdelek'!A:C,3,0)</f>
        <v>Digitus</v>
      </c>
      <c r="H4254">
        <f>Table_ExternalData_15[[#This Row],[Rabat]]*0.2</f>
        <v>4</v>
      </c>
      <c r="I4254" s="2">
        <f>Table_ExternalData_15[[#This Row],[Price]]-(Table_ExternalData_15[[#This Row],[Price]]*Table_ExternalData_15[[#This Row],[BB rabat]])/100</f>
        <v>168.48</v>
      </c>
      <c r="J4254" s="2">
        <f>Table_ExternalData_15[[#This Row],[BB cena]]*Table_ExternalData_15[[#Headers],[1,22]]</f>
        <v>205.54559999999998</v>
      </c>
      <c r="K4254" s="2">
        <f>Table_ExternalData_15[[#This Row],[Price]]*Table_ExternalData_15[[#Headers],[1,22]]</f>
        <v>214.10999999999999</v>
      </c>
      <c r="L4254" s="7">
        <f>IF(G4254="White Shark",E4254*0.5,IF(G4254="Sbox",E4254*0.5,IF(G4254="Tenda",E4254*0.5,E4254*0.2)))/100</f>
        <v>0.04</v>
      </c>
      <c r="M4254" s="2">
        <f>Table_ExternalData_15[[#This Row],[Price]]-Table_ExternalData_15[[#This Row],[Price]]*Table_ExternalData_15[[#This Row],[extra popust]]</f>
        <v>168.48</v>
      </c>
      <c r="N4254" s="2">
        <f>IF(M4254&lt;I4254,M4254,I4254)</f>
        <v>168.48</v>
      </c>
      <c r="O4254" s="12" t="str">
        <f>IF(N4254&lt;I4254,$U$1," ")</f>
        <v xml:space="preserve"> </v>
      </c>
      <c r="P4254" s="12" t="str">
        <f>IFERROR((O4254+30)," ")</f>
        <v xml:space="preserve"> </v>
      </c>
      <c r="Q4254" s="2">
        <f ca="1">IF(O4254=$U$1,N4254,"0")*1.22</f>
        <v>0</v>
      </c>
    </row>
    <row r="4255" spans="1:17" x14ac:dyDescent="0.25">
      <c r="A4255" t="s">
        <v>7943</v>
      </c>
      <c r="B4255" t="s">
        <v>7942</v>
      </c>
      <c r="C4255">
        <v>15557</v>
      </c>
      <c r="D4255">
        <v>175.5</v>
      </c>
      <c r="E4255">
        <f>IFERROR(VLOOKUP(Table_ExternalData_15[[#This Row],[Id]],Rabati!B:C,2,0),0)</f>
        <v>20</v>
      </c>
      <c r="F4255">
        <v>3</v>
      </c>
      <c r="G4255" t="str">
        <f>VLOOKUP(Table_ExternalData_15[[#This Row],[Id]],'Blagovna izdelek'!A:C,3,0)</f>
        <v>Digitus</v>
      </c>
      <c r="H4255">
        <f>Table_ExternalData_15[[#This Row],[Rabat]]*0.2</f>
        <v>4</v>
      </c>
      <c r="I4255" s="2">
        <f>Table_ExternalData_15[[#This Row],[Price]]-(Table_ExternalData_15[[#This Row],[Price]]*Table_ExternalData_15[[#This Row],[BB rabat]])/100</f>
        <v>168.48</v>
      </c>
      <c r="J4255" s="2">
        <f>Table_ExternalData_15[[#This Row],[BB cena]]*Table_ExternalData_15[[#Headers],[1,22]]</f>
        <v>205.54559999999998</v>
      </c>
      <c r="K4255" s="2">
        <f>Table_ExternalData_15[[#This Row],[Price]]*Table_ExternalData_15[[#Headers],[1,22]]</f>
        <v>214.10999999999999</v>
      </c>
      <c r="L4255" s="7">
        <f>IF(G4255="White Shark",E4255*0.5,IF(G4255="Sbox",E4255*0.5,IF(G4255="Tenda",E4255*0.5,E4255*0.2)))/100</f>
        <v>0.04</v>
      </c>
      <c r="M4255" s="2">
        <f>Table_ExternalData_15[[#This Row],[Price]]-Table_ExternalData_15[[#This Row],[Price]]*Table_ExternalData_15[[#This Row],[extra popust]]</f>
        <v>168.48</v>
      </c>
      <c r="N4255" s="2">
        <f>IF(M4255&lt;I4255,M4255,I4255)</f>
        <v>168.48</v>
      </c>
      <c r="O4255" s="12" t="str">
        <f>IF(N4255&lt;I4255,$U$1," ")</f>
        <v xml:space="preserve"> </v>
      </c>
      <c r="P4255" s="12" t="str">
        <f>IFERROR((O4255+30)," ")</f>
        <v xml:space="preserve"> </v>
      </c>
      <c r="Q4255" s="2">
        <f ca="1">IF(O4255=$U$1,N4255,"0")*1.22</f>
        <v>0</v>
      </c>
    </row>
    <row r="4256" spans="1:17" x14ac:dyDescent="0.25">
      <c r="A4256" t="s">
        <v>7945</v>
      </c>
      <c r="B4256" t="s">
        <v>7944</v>
      </c>
      <c r="C4256">
        <v>15558</v>
      </c>
      <c r="D4256">
        <v>7.8</v>
      </c>
      <c r="E4256">
        <f>IFERROR(VLOOKUP(Table_ExternalData_15[[#This Row],[Id]],Rabati!B:C,2,0),0)</f>
        <v>30</v>
      </c>
      <c r="F4256">
        <v>16</v>
      </c>
      <c r="G4256" t="str">
        <f>VLOOKUP(Table_ExternalData_15[[#This Row],[Id]],'Blagovna izdelek'!A:C,3,0)</f>
        <v>Digitus</v>
      </c>
      <c r="H4256">
        <f>Table_ExternalData_15[[#This Row],[Rabat]]*0.2</f>
        <v>6</v>
      </c>
      <c r="I4256" s="2">
        <f>Table_ExternalData_15[[#This Row],[Price]]-(Table_ExternalData_15[[#This Row],[Price]]*Table_ExternalData_15[[#This Row],[BB rabat]])/100</f>
        <v>7.3319999999999999</v>
      </c>
      <c r="J4256" s="2">
        <f>Table_ExternalData_15[[#This Row],[BB cena]]*Table_ExternalData_15[[#Headers],[1,22]]</f>
        <v>8.9450399999999988</v>
      </c>
      <c r="K4256" s="2">
        <f>Table_ExternalData_15[[#This Row],[Price]]*Table_ExternalData_15[[#Headers],[1,22]]</f>
        <v>9.516</v>
      </c>
      <c r="L4256" s="7">
        <f>IF(G4256="White Shark",E4256*0.5,IF(G4256="Sbox",E4256*0.5,IF(G4256="Tenda",E4256*0.5,E4256*0.2)))/100</f>
        <v>0.06</v>
      </c>
      <c r="M4256" s="2">
        <f>Table_ExternalData_15[[#This Row],[Price]]-Table_ExternalData_15[[#This Row],[Price]]*Table_ExternalData_15[[#This Row],[extra popust]]</f>
        <v>7.3319999999999999</v>
      </c>
      <c r="N4256" s="2">
        <f>IF(M4256&lt;I4256,M4256,I4256)</f>
        <v>7.3319999999999999</v>
      </c>
      <c r="O4256" s="12" t="str">
        <f>IF(N4256&lt;I4256,$U$1," ")</f>
        <v xml:space="preserve"> </v>
      </c>
      <c r="P4256" s="12" t="str">
        <f>IFERROR((O4256+30)," ")</f>
        <v xml:space="preserve"> </v>
      </c>
      <c r="Q4256" s="2">
        <f ca="1">IF(O4256=$U$1,N4256,"0")*1.22</f>
        <v>0</v>
      </c>
    </row>
    <row r="4257" spans="1:17" x14ac:dyDescent="0.25">
      <c r="A4257" t="s">
        <v>7947</v>
      </c>
      <c r="B4257" t="s">
        <v>7946</v>
      </c>
      <c r="C4257">
        <v>15559</v>
      </c>
      <c r="D4257">
        <v>8.6</v>
      </c>
      <c r="E4257">
        <f>IFERROR(VLOOKUP(Table_ExternalData_15[[#This Row],[Id]],Rabati!B:C,2,0),0)</f>
        <v>30</v>
      </c>
      <c r="F4257">
        <v>0</v>
      </c>
      <c r="G4257" t="str">
        <f>VLOOKUP(Table_ExternalData_15[[#This Row],[Id]],'Blagovna izdelek'!A:C,3,0)</f>
        <v>Digitus</v>
      </c>
      <c r="H4257">
        <f>Table_ExternalData_15[[#This Row],[Rabat]]*0.2</f>
        <v>6</v>
      </c>
      <c r="I4257" s="2">
        <f>Table_ExternalData_15[[#This Row],[Price]]-(Table_ExternalData_15[[#This Row],[Price]]*Table_ExternalData_15[[#This Row],[BB rabat]])/100</f>
        <v>8.0839999999999996</v>
      </c>
      <c r="J4257" s="2">
        <f>Table_ExternalData_15[[#This Row],[BB cena]]*Table_ExternalData_15[[#Headers],[1,22]]</f>
        <v>9.8624799999999997</v>
      </c>
      <c r="K4257" s="2">
        <f>Table_ExternalData_15[[#This Row],[Price]]*Table_ExternalData_15[[#Headers],[1,22]]</f>
        <v>10.491999999999999</v>
      </c>
      <c r="L4257" s="7">
        <f>IF(G4257="White Shark",E4257*0.5,IF(G4257="Sbox",E4257*0.5,IF(G4257="Tenda",E4257*0.5,E4257*0.2)))/100</f>
        <v>0.06</v>
      </c>
      <c r="M4257" s="2">
        <f>Table_ExternalData_15[[#This Row],[Price]]-Table_ExternalData_15[[#This Row],[Price]]*Table_ExternalData_15[[#This Row],[extra popust]]</f>
        <v>8.0839999999999996</v>
      </c>
      <c r="N4257" s="2">
        <f>IF(M4257&lt;I4257,M4257,I4257)</f>
        <v>8.0839999999999996</v>
      </c>
      <c r="O4257" s="12" t="str">
        <f>IF(N4257&lt;I4257,$U$1," ")</f>
        <v xml:space="preserve"> </v>
      </c>
      <c r="P4257" s="12" t="str">
        <f>IFERROR((O4257+30)," ")</f>
        <v xml:space="preserve"> </v>
      </c>
      <c r="Q4257" s="2">
        <f ca="1">IF(O4257=$U$1,N4257,"0")*1.22</f>
        <v>0</v>
      </c>
    </row>
    <row r="4258" spans="1:17" x14ac:dyDescent="0.25">
      <c r="A4258" t="s">
        <v>7949</v>
      </c>
      <c r="B4258" t="s">
        <v>7948</v>
      </c>
      <c r="C4258">
        <v>15560</v>
      </c>
      <c r="D4258">
        <v>11.1</v>
      </c>
      <c r="E4258">
        <f>IFERROR(VLOOKUP(Table_ExternalData_15[[#This Row],[Id]],Rabati!B:C,2,0),0)</f>
        <v>30</v>
      </c>
      <c r="F4258">
        <v>0</v>
      </c>
      <c r="G4258" t="str">
        <f>VLOOKUP(Table_ExternalData_15[[#This Row],[Id]],'Blagovna izdelek'!A:C,3,0)</f>
        <v>Digitus</v>
      </c>
      <c r="H4258">
        <f>Table_ExternalData_15[[#This Row],[Rabat]]*0.2</f>
        <v>6</v>
      </c>
      <c r="I4258" s="2">
        <f>Table_ExternalData_15[[#This Row],[Price]]-(Table_ExternalData_15[[#This Row],[Price]]*Table_ExternalData_15[[#This Row],[BB rabat]])/100</f>
        <v>10.433999999999999</v>
      </c>
      <c r="J4258" s="2">
        <f>Table_ExternalData_15[[#This Row],[BB cena]]*Table_ExternalData_15[[#Headers],[1,22]]</f>
        <v>12.729479999999999</v>
      </c>
      <c r="K4258" s="2">
        <f>Table_ExternalData_15[[#This Row],[Price]]*Table_ExternalData_15[[#Headers],[1,22]]</f>
        <v>13.542</v>
      </c>
      <c r="L4258" s="7">
        <f>IF(G4258="White Shark",E4258*0.5,IF(G4258="Sbox",E4258*0.5,IF(G4258="Tenda",E4258*0.5,E4258*0.2)))/100</f>
        <v>0.06</v>
      </c>
      <c r="M4258" s="2">
        <f>Table_ExternalData_15[[#This Row],[Price]]-Table_ExternalData_15[[#This Row],[Price]]*Table_ExternalData_15[[#This Row],[extra popust]]</f>
        <v>10.433999999999999</v>
      </c>
      <c r="N4258" s="2">
        <f>IF(M4258&lt;I4258,M4258,I4258)</f>
        <v>10.433999999999999</v>
      </c>
      <c r="O4258" s="12" t="str">
        <f>IF(N4258&lt;I4258,$U$1," ")</f>
        <v xml:space="preserve"> </v>
      </c>
      <c r="P4258" s="12" t="str">
        <f>IFERROR((O4258+30)," ")</f>
        <v xml:space="preserve"> </v>
      </c>
      <c r="Q4258" s="2">
        <f ca="1">IF(O4258=$U$1,N4258,"0")*1.22</f>
        <v>0</v>
      </c>
    </row>
    <row r="4259" spans="1:17" x14ac:dyDescent="0.25">
      <c r="A4259" t="s">
        <v>7968</v>
      </c>
      <c r="B4259" t="s">
        <v>7967</v>
      </c>
      <c r="C4259">
        <v>15574</v>
      </c>
      <c r="D4259">
        <v>19.95</v>
      </c>
      <c r="E4259">
        <f>IFERROR(VLOOKUP(Table_ExternalData_15[[#This Row],[Id]],Rabati!B:C,2,0),0)</f>
        <v>30</v>
      </c>
      <c r="F4259">
        <v>16</v>
      </c>
      <c r="G4259" t="str">
        <f>VLOOKUP(Table_ExternalData_15[[#This Row],[Id]],'Blagovna izdelek'!A:C,3,0)</f>
        <v>Digitus</v>
      </c>
      <c r="H4259">
        <f>Table_ExternalData_15[[#This Row],[Rabat]]*0.2</f>
        <v>6</v>
      </c>
      <c r="I4259" s="2">
        <f>Table_ExternalData_15[[#This Row],[Price]]-(Table_ExternalData_15[[#This Row],[Price]]*Table_ExternalData_15[[#This Row],[BB rabat]])/100</f>
        <v>18.753</v>
      </c>
      <c r="J4259" s="2">
        <f>Table_ExternalData_15[[#This Row],[BB cena]]*Table_ExternalData_15[[#Headers],[1,22]]</f>
        <v>22.87866</v>
      </c>
      <c r="K4259" s="2">
        <f>Table_ExternalData_15[[#This Row],[Price]]*Table_ExternalData_15[[#Headers],[1,22]]</f>
        <v>24.338999999999999</v>
      </c>
      <c r="L4259" s="7">
        <f>IF(G4259="White Shark",E4259*0.5,IF(G4259="Sbox",E4259*0.5,IF(G4259="Tenda",E4259*0.5,E4259*0.2)))/100</f>
        <v>0.06</v>
      </c>
      <c r="M4259" s="2">
        <f>Table_ExternalData_15[[#This Row],[Price]]-Table_ExternalData_15[[#This Row],[Price]]*Table_ExternalData_15[[#This Row],[extra popust]]</f>
        <v>18.753</v>
      </c>
      <c r="N4259" s="2">
        <f>IF(M4259&lt;I4259,M4259,I4259)</f>
        <v>18.753</v>
      </c>
      <c r="O4259" s="12" t="str">
        <f>IF(N4259&lt;I4259,$U$1," ")</f>
        <v xml:space="preserve"> </v>
      </c>
      <c r="P4259" s="12" t="str">
        <f>IFERROR((O4259+30)," ")</f>
        <v xml:space="preserve"> </v>
      </c>
      <c r="Q4259" s="2">
        <f ca="1">IF(O4259=$U$1,N4259,"0")*1.22</f>
        <v>0</v>
      </c>
    </row>
    <row r="4260" spans="1:17" x14ac:dyDescent="0.25">
      <c r="A4260" t="s">
        <v>8036</v>
      </c>
      <c r="B4260" t="s">
        <v>8035</v>
      </c>
      <c r="C4260">
        <v>15612</v>
      </c>
      <c r="D4260">
        <v>798.56</v>
      </c>
      <c r="E4260">
        <f>IFERROR(VLOOKUP(Table_ExternalData_15[[#This Row],[Id]],Rabati!B:C,2,0),0)</f>
        <v>20</v>
      </c>
      <c r="F4260">
        <v>2</v>
      </c>
      <c r="G4260" t="str">
        <f>VLOOKUP(Table_ExternalData_15[[#This Row],[Id]],'Blagovna izdelek'!A:C,3,0)</f>
        <v>Digitus</v>
      </c>
      <c r="H4260">
        <f>Table_ExternalData_15[[#This Row],[Rabat]]*0.2</f>
        <v>4</v>
      </c>
      <c r="I4260" s="2">
        <f>Table_ExternalData_15[[#This Row],[Price]]-(Table_ExternalData_15[[#This Row],[Price]]*Table_ExternalData_15[[#This Row],[BB rabat]])/100</f>
        <v>766.61759999999992</v>
      </c>
      <c r="J4260" s="2">
        <f>Table_ExternalData_15[[#This Row],[BB cena]]*Table_ExternalData_15[[#Headers],[1,22]]</f>
        <v>935.27347199999986</v>
      </c>
      <c r="K4260" s="2">
        <f>Table_ExternalData_15[[#This Row],[Price]]*Table_ExternalData_15[[#Headers],[1,22]]</f>
        <v>974.24319999999989</v>
      </c>
      <c r="L4260" s="7">
        <f>IF(G4260="White Shark",E4260*0.5,IF(G4260="Sbox",E4260*0.5,IF(G4260="Tenda",E4260*0.5,E4260*0.2)))/100</f>
        <v>0.04</v>
      </c>
      <c r="M4260" s="2">
        <f>Table_ExternalData_15[[#This Row],[Price]]-Table_ExternalData_15[[#This Row],[Price]]*Table_ExternalData_15[[#This Row],[extra popust]]</f>
        <v>766.61759999999992</v>
      </c>
      <c r="N4260" s="2">
        <f>IF(M4260&lt;I4260,M4260,I4260)</f>
        <v>766.61759999999992</v>
      </c>
      <c r="O4260" s="12" t="str">
        <f>IF(N4260&lt;I4260,$U$1," ")</f>
        <v xml:space="preserve"> </v>
      </c>
      <c r="P4260" s="12" t="str">
        <f>IFERROR((O4260+30)," ")</f>
        <v xml:space="preserve"> </v>
      </c>
      <c r="Q4260" s="2">
        <f ca="1">IF(O4260=$U$1,N4260,"0")*1.22</f>
        <v>0</v>
      </c>
    </row>
    <row r="4261" spans="1:17" x14ac:dyDescent="0.25">
      <c r="A4261" t="s">
        <v>8038</v>
      </c>
      <c r="B4261" t="s">
        <v>8037</v>
      </c>
      <c r="C4261">
        <v>15613</v>
      </c>
      <c r="D4261">
        <v>1075.55</v>
      </c>
      <c r="E4261">
        <f>IFERROR(VLOOKUP(Table_ExternalData_15[[#This Row],[Id]],Rabati!B:C,2,0),0)</f>
        <v>15</v>
      </c>
      <c r="F4261">
        <v>0</v>
      </c>
      <c r="G4261" t="str">
        <f>VLOOKUP(Table_ExternalData_15[[#This Row],[Id]],'Blagovna izdelek'!A:C,3,0)</f>
        <v>Digitus</v>
      </c>
      <c r="H4261">
        <f>Table_ExternalData_15[[#This Row],[Rabat]]*0.2</f>
        <v>3</v>
      </c>
      <c r="I4261" s="2">
        <f>Table_ExternalData_15[[#This Row],[Price]]-(Table_ExternalData_15[[#This Row],[Price]]*Table_ExternalData_15[[#This Row],[BB rabat]])/100</f>
        <v>1043.2835</v>
      </c>
      <c r="J4261" s="2">
        <f>Table_ExternalData_15[[#This Row],[BB cena]]*Table_ExternalData_15[[#Headers],[1,22]]</f>
        <v>1272.8058699999999</v>
      </c>
      <c r="K4261" s="2">
        <f>Table_ExternalData_15[[#This Row],[Price]]*Table_ExternalData_15[[#Headers],[1,22]]</f>
        <v>1312.1709999999998</v>
      </c>
      <c r="L4261" s="7">
        <f>IF(G4261="White Shark",E4261*0.5,IF(G4261="Sbox",E4261*0.5,IF(G4261="Tenda",E4261*0.5,E4261*0.2)))/100</f>
        <v>0.03</v>
      </c>
      <c r="M4261" s="2">
        <f>Table_ExternalData_15[[#This Row],[Price]]-Table_ExternalData_15[[#This Row],[Price]]*Table_ExternalData_15[[#This Row],[extra popust]]</f>
        <v>1043.2835</v>
      </c>
      <c r="N4261" s="2">
        <f>IF(M4261&lt;I4261,M4261,I4261)</f>
        <v>1043.2835</v>
      </c>
      <c r="O4261" s="12" t="str">
        <f>IF(N4261&lt;I4261,$U$1," ")</f>
        <v xml:space="preserve"> </v>
      </c>
      <c r="P4261" s="12" t="str">
        <f>IFERROR((O4261+30)," ")</f>
        <v xml:space="preserve"> </v>
      </c>
      <c r="Q4261" s="2">
        <f ca="1">IF(O4261=$U$1,N4261,"0")*1.22</f>
        <v>0</v>
      </c>
    </row>
    <row r="4262" spans="1:17" x14ac:dyDescent="0.25">
      <c r="A4262" t="s">
        <v>8040</v>
      </c>
      <c r="B4262" t="s">
        <v>8039</v>
      </c>
      <c r="C4262">
        <v>15614</v>
      </c>
      <c r="D4262">
        <v>1358.57</v>
      </c>
      <c r="E4262">
        <f>IFERROR(VLOOKUP(Table_ExternalData_15[[#This Row],[Id]],Rabati!B:C,2,0),0)</f>
        <v>20</v>
      </c>
      <c r="F4262">
        <v>0</v>
      </c>
      <c r="G4262" t="str">
        <f>VLOOKUP(Table_ExternalData_15[[#This Row],[Id]],'Blagovna izdelek'!A:C,3,0)</f>
        <v>Digitus</v>
      </c>
      <c r="H4262">
        <f>Table_ExternalData_15[[#This Row],[Rabat]]*0.2</f>
        <v>4</v>
      </c>
      <c r="I4262" s="2">
        <f>Table_ExternalData_15[[#This Row],[Price]]-(Table_ExternalData_15[[#This Row],[Price]]*Table_ExternalData_15[[#This Row],[BB rabat]])/100</f>
        <v>1304.2272</v>
      </c>
      <c r="J4262" s="2">
        <f>Table_ExternalData_15[[#This Row],[BB cena]]*Table_ExternalData_15[[#Headers],[1,22]]</f>
        <v>1591.1571839999999</v>
      </c>
      <c r="K4262" s="2">
        <f>Table_ExternalData_15[[#This Row],[Price]]*Table_ExternalData_15[[#Headers],[1,22]]</f>
        <v>1657.4553999999998</v>
      </c>
      <c r="L4262" s="7">
        <f>IF(G4262="White Shark",E4262*0.5,IF(G4262="Sbox",E4262*0.5,IF(G4262="Tenda",E4262*0.5,E4262*0.2)))/100</f>
        <v>0.04</v>
      </c>
      <c r="M4262" s="2">
        <f>Table_ExternalData_15[[#This Row],[Price]]-Table_ExternalData_15[[#This Row],[Price]]*Table_ExternalData_15[[#This Row],[extra popust]]</f>
        <v>1304.2272</v>
      </c>
      <c r="N4262" s="2">
        <f>IF(M4262&lt;I4262,M4262,I4262)</f>
        <v>1304.2272</v>
      </c>
      <c r="O4262" s="12" t="str">
        <f>IF(N4262&lt;I4262,$U$1," ")</f>
        <v xml:space="preserve"> </v>
      </c>
      <c r="P4262" s="12" t="str">
        <f>IFERROR((O4262+30)," ")</f>
        <v xml:space="preserve"> </v>
      </c>
      <c r="Q4262" s="2">
        <f ca="1">IF(O4262=$U$1,N4262,"0")*1.22</f>
        <v>0</v>
      </c>
    </row>
    <row r="4263" spans="1:17" x14ac:dyDescent="0.25">
      <c r="A4263" t="s">
        <v>8051</v>
      </c>
      <c r="B4263" t="s">
        <v>9752</v>
      </c>
      <c r="C4263">
        <v>15620</v>
      </c>
      <c r="D4263">
        <v>45.98</v>
      </c>
      <c r="E4263">
        <f>IFERROR(VLOOKUP(Table_ExternalData_15[[#This Row],[Id]],Rabati!B:C,2,0),0)</f>
        <v>20</v>
      </c>
      <c r="F4263">
        <v>5</v>
      </c>
      <c r="G4263" t="str">
        <f>VLOOKUP(Table_ExternalData_15[[#This Row],[Id]],'Blagovna izdelek'!A:C,3,0)</f>
        <v>Digitus</v>
      </c>
      <c r="H4263">
        <f>Table_ExternalData_15[[#This Row],[Rabat]]*0.2</f>
        <v>4</v>
      </c>
      <c r="I4263" s="2">
        <f>Table_ExternalData_15[[#This Row],[Price]]-(Table_ExternalData_15[[#This Row],[Price]]*Table_ExternalData_15[[#This Row],[BB rabat]])/100</f>
        <v>44.140799999999999</v>
      </c>
      <c r="J4263" s="2">
        <f>Table_ExternalData_15[[#This Row],[BB cena]]*Table_ExternalData_15[[#Headers],[1,22]]</f>
        <v>53.851775999999994</v>
      </c>
      <c r="K4263" s="2">
        <f>Table_ExternalData_15[[#This Row],[Price]]*Table_ExternalData_15[[#Headers],[1,22]]</f>
        <v>56.095599999999997</v>
      </c>
      <c r="L4263" s="7">
        <f>IF(G4263="White Shark",E4263*0.5,IF(G4263="Sbox",E4263*0.5,IF(G4263="Tenda",E4263*0.5,E4263*0.2)))/100</f>
        <v>0.04</v>
      </c>
      <c r="M4263" s="2">
        <f>Table_ExternalData_15[[#This Row],[Price]]-Table_ExternalData_15[[#This Row],[Price]]*Table_ExternalData_15[[#This Row],[extra popust]]</f>
        <v>44.140799999999999</v>
      </c>
      <c r="N4263" s="2">
        <f>IF(M4263&lt;I4263,M4263,I4263)</f>
        <v>44.140799999999999</v>
      </c>
      <c r="O4263" s="12" t="str">
        <f>IF(N4263&lt;I4263,$U$1," ")</f>
        <v xml:space="preserve"> </v>
      </c>
      <c r="P4263" s="12" t="str">
        <f>IFERROR((O4263+30)," ")</f>
        <v xml:space="preserve"> </v>
      </c>
      <c r="Q4263" s="2">
        <f ca="1">IF(O4263=$U$1,N4263,"0")*1.22</f>
        <v>0</v>
      </c>
    </row>
    <row r="4264" spans="1:17" x14ac:dyDescent="0.25">
      <c r="A4264" t="s">
        <v>8052</v>
      </c>
      <c r="B4264" t="s">
        <v>9753</v>
      </c>
      <c r="C4264">
        <v>15621</v>
      </c>
      <c r="D4264">
        <v>44.67</v>
      </c>
      <c r="E4264">
        <f>IFERROR(VLOOKUP(Table_ExternalData_15[[#This Row],[Id]],Rabati!B:C,2,0),0)</f>
        <v>20</v>
      </c>
      <c r="F4264">
        <v>4</v>
      </c>
      <c r="G4264" t="str">
        <f>VLOOKUP(Table_ExternalData_15[[#This Row],[Id]],'Blagovna izdelek'!A:C,3,0)</f>
        <v>Digitus</v>
      </c>
      <c r="H4264">
        <f>Table_ExternalData_15[[#This Row],[Rabat]]*0.2</f>
        <v>4</v>
      </c>
      <c r="I4264" s="2">
        <f>Table_ExternalData_15[[#This Row],[Price]]-(Table_ExternalData_15[[#This Row],[Price]]*Table_ExternalData_15[[#This Row],[BB rabat]])/100</f>
        <v>42.883200000000002</v>
      </c>
      <c r="J4264" s="2">
        <f>Table_ExternalData_15[[#This Row],[BB cena]]*Table_ExternalData_15[[#Headers],[1,22]]</f>
        <v>52.317504</v>
      </c>
      <c r="K4264" s="2">
        <f>Table_ExternalData_15[[#This Row],[Price]]*Table_ExternalData_15[[#Headers],[1,22]]</f>
        <v>54.497399999999999</v>
      </c>
      <c r="L4264" s="7">
        <f>IF(G4264="White Shark",E4264*0.5,IF(G4264="Sbox",E4264*0.5,IF(G4264="Tenda",E4264*0.5,E4264*0.2)))/100</f>
        <v>0.04</v>
      </c>
      <c r="M4264" s="2">
        <f>Table_ExternalData_15[[#This Row],[Price]]-Table_ExternalData_15[[#This Row],[Price]]*Table_ExternalData_15[[#This Row],[extra popust]]</f>
        <v>42.883200000000002</v>
      </c>
      <c r="N4264" s="2">
        <f>IF(M4264&lt;I4264,M4264,I4264)</f>
        <v>42.883200000000002</v>
      </c>
      <c r="O4264" s="12" t="str">
        <f>IF(N4264&lt;I4264,$U$1," ")</f>
        <v xml:space="preserve"> </v>
      </c>
      <c r="P4264" s="12" t="str">
        <f>IFERROR((O4264+30)," ")</f>
        <v xml:space="preserve"> </v>
      </c>
      <c r="Q4264" s="2">
        <f ca="1">IF(O4264=$U$1,N4264,"0")*1.22</f>
        <v>0</v>
      </c>
    </row>
    <row r="4265" spans="1:17" x14ac:dyDescent="0.25">
      <c r="A4265" t="s">
        <v>8054</v>
      </c>
      <c r="B4265" t="s">
        <v>8053</v>
      </c>
      <c r="C4265">
        <v>15622</v>
      </c>
      <c r="D4265">
        <v>229.95</v>
      </c>
      <c r="E4265">
        <f>IFERROR(VLOOKUP(Table_ExternalData_15[[#This Row],[Id]],Rabati!B:C,2,0),0)</f>
        <v>10</v>
      </c>
      <c r="F4265">
        <v>0</v>
      </c>
      <c r="G4265" t="str">
        <f>VLOOKUP(Table_ExternalData_15[[#This Row],[Id]],'Blagovna izdelek'!A:C,3,0)</f>
        <v>Digitus</v>
      </c>
      <c r="H4265">
        <f>Table_ExternalData_15[[#This Row],[Rabat]]*0.2</f>
        <v>2</v>
      </c>
      <c r="I4265" s="2">
        <f>Table_ExternalData_15[[#This Row],[Price]]-(Table_ExternalData_15[[#This Row],[Price]]*Table_ExternalData_15[[#This Row],[BB rabat]])/100</f>
        <v>225.351</v>
      </c>
      <c r="J4265" s="2">
        <f>Table_ExternalData_15[[#This Row],[BB cena]]*Table_ExternalData_15[[#Headers],[1,22]]</f>
        <v>274.92822000000001</v>
      </c>
      <c r="K4265" s="2">
        <f>Table_ExternalData_15[[#This Row],[Price]]*Table_ExternalData_15[[#Headers],[1,22]]</f>
        <v>280.53899999999999</v>
      </c>
      <c r="L4265" s="7">
        <f>IF(G4265="White Shark",E4265*0.5,IF(G4265="Sbox",E4265*0.5,IF(G4265="Tenda",E4265*0.5,E4265*0.2)))/100</f>
        <v>0.02</v>
      </c>
      <c r="M4265" s="2">
        <f>Table_ExternalData_15[[#This Row],[Price]]-Table_ExternalData_15[[#This Row],[Price]]*Table_ExternalData_15[[#This Row],[extra popust]]</f>
        <v>225.351</v>
      </c>
      <c r="N4265" s="2">
        <f>IF(M4265&lt;I4265,M4265,I4265)</f>
        <v>225.351</v>
      </c>
      <c r="O4265" s="12" t="str">
        <f>IF(N4265&lt;I4265,$U$1," ")</f>
        <v xml:space="preserve"> </v>
      </c>
      <c r="P4265" s="12" t="str">
        <f>IFERROR((O4265+30)," ")</f>
        <v xml:space="preserve"> </v>
      </c>
      <c r="Q4265" s="2">
        <f ca="1">IF(O4265=$U$1,N4265,"0")*1.22</f>
        <v>0</v>
      </c>
    </row>
    <row r="4266" spans="1:17" x14ac:dyDescent="0.25">
      <c r="A4266" t="s">
        <v>8055</v>
      </c>
      <c r="B4266" t="s">
        <v>9754</v>
      </c>
      <c r="C4266">
        <v>15623</v>
      </c>
      <c r="D4266">
        <v>46.95</v>
      </c>
      <c r="E4266">
        <f>IFERROR(VLOOKUP(Table_ExternalData_15[[#This Row],[Id]],Rabati!B:C,2,0),0)</f>
        <v>20</v>
      </c>
      <c r="F4266">
        <v>0</v>
      </c>
      <c r="G4266" t="str">
        <f>VLOOKUP(Table_ExternalData_15[[#This Row],[Id]],'Blagovna izdelek'!A:C,3,0)</f>
        <v>Digitus</v>
      </c>
      <c r="H4266">
        <f>Table_ExternalData_15[[#This Row],[Rabat]]*0.2</f>
        <v>4</v>
      </c>
      <c r="I4266" s="2">
        <f>Table_ExternalData_15[[#This Row],[Price]]-(Table_ExternalData_15[[#This Row],[Price]]*Table_ExternalData_15[[#This Row],[BB rabat]])/100</f>
        <v>45.072000000000003</v>
      </c>
      <c r="J4266" s="2">
        <f>Table_ExternalData_15[[#This Row],[BB cena]]*Table_ExternalData_15[[#Headers],[1,22]]</f>
        <v>54.987840000000006</v>
      </c>
      <c r="K4266" s="2">
        <f>Table_ExternalData_15[[#This Row],[Price]]*Table_ExternalData_15[[#Headers],[1,22]]</f>
        <v>57.279000000000003</v>
      </c>
      <c r="L4266" s="7">
        <f>IF(G4266="White Shark",E4266*0.5,IF(G4266="Sbox",E4266*0.5,IF(G4266="Tenda",E4266*0.5,E4266*0.2)))/100</f>
        <v>0.04</v>
      </c>
      <c r="M4266" s="2">
        <f>Table_ExternalData_15[[#This Row],[Price]]-Table_ExternalData_15[[#This Row],[Price]]*Table_ExternalData_15[[#This Row],[extra popust]]</f>
        <v>45.072000000000003</v>
      </c>
      <c r="N4266" s="2">
        <f>IF(M4266&lt;I4266,M4266,I4266)</f>
        <v>45.072000000000003</v>
      </c>
      <c r="O4266" s="12" t="str">
        <f>IF(N4266&lt;I4266,$U$1," ")</f>
        <v xml:space="preserve"> </v>
      </c>
      <c r="P4266" s="12" t="str">
        <f>IFERROR((O4266+30)," ")</f>
        <v xml:space="preserve"> </v>
      </c>
      <c r="Q4266" s="2">
        <f ca="1">IF(O4266=$U$1,N4266,"0")*1.22</f>
        <v>0</v>
      </c>
    </row>
    <row r="4267" spans="1:17" x14ac:dyDescent="0.25">
      <c r="A4267" t="s">
        <v>8079</v>
      </c>
      <c r="B4267" t="s">
        <v>8078</v>
      </c>
      <c r="C4267">
        <v>15637</v>
      </c>
      <c r="D4267">
        <v>11.63</v>
      </c>
      <c r="E4267">
        <f>IFERROR(VLOOKUP(Table_ExternalData_15[[#This Row],[Id]],Rabati!B:C,2,0),0)</f>
        <v>30</v>
      </c>
      <c r="F4267">
        <v>0</v>
      </c>
      <c r="G4267" t="str">
        <f>VLOOKUP(Table_ExternalData_15[[#This Row],[Id]],'Blagovna izdelek'!A:C,3,0)</f>
        <v>Digitus</v>
      </c>
      <c r="H4267">
        <f>Table_ExternalData_15[[#This Row],[Rabat]]*0.2</f>
        <v>6</v>
      </c>
      <c r="I4267" s="2">
        <f>Table_ExternalData_15[[#This Row],[Price]]-(Table_ExternalData_15[[#This Row],[Price]]*Table_ExternalData_15[[#This Row],[BB rabat]])/100</f>
        <v>10.932200000000002</v>
      </c>
      <c r="J4267" s="2">
        <f>Table_ExternalData_15[[#This Row],[BB cena]]*Table_ExternalData_15[[#Headers],[1,22]]</f>
        <v>13.337284000000002</v>
      </c>
      <c r="K4267" s="2">
        <f>Table_ExternalData_15[[#This Row],[Price]]*Table_ExternalData_15[[#Headers],[1,22]]</f>
        <v>14.188600000000001</v>
      </c>
      <c r="L4267" s="7">
        <f>IF(G4267="White Shark",E4267*0.5,IF(G4267="Sbox",E4267*0.5,IF(G4267="Tenda",E4267*0.5,E4267*0.2)))/100</f>
        <v>0.06</v>
      </c>
      <c r="M4267" s="2">
        <f>Table_ExternalData_15[[#This Row],[Price]]-Table_ExternalData_15[[#This Row],[Price]]*Table_ExternalData_15[[#This Row],[extra popust]]</f>
        <v>10.932200000000002</v>
      </c>
      <c r="N4267" s="2">
        <f>IF(M4267&lt;I4267,M4267,I4267)</f>
        <v>10.932200000000002</v>
      </c>
      <c r="O4267" s="12" t="str">
        <f>IF(N4267&lt;I4267,$U$1," ")</f>
        <v xml:space="preserve"> </v>
      </c>
      <c r="P4267" s="12" t="str">
        <f>IFERROR((O4267+30)," ")</f>
        <v xml:space="preserve"> </v>
      </c>
      <c r="Q4267" s="2">
        <f ca="1">IF(O4267=$U$1,N4267,"0")*1.22</f>
        <v>0</v>
      </c>
    </row>
    <row r="4268" spans="1:17" x14ac:dyDescent="0.25">
      <c r="A4268" t="s">
        <v>8110</v>
      </c>
      <c r="B4268" t="s">
        <v>8109</v>
      </c>
      <c r="C4268">
        <v>15656</v>
      </c>
      <c r="D4268">
        <v>89.95</v>
      </c>
      <c r="E4268">
        <f>IFERROR(VLOOKUP(Table_ExternalData_15[[#This Row],[Id]],Rabati!B:C,2,0),0)</f>
        <v>0</v>
      </c>
      <c r="F4268">
        <v>0</v>
      </c>
      <c r="G4268" t="str">
        <f>VLOOKUP(Table_ExternalData_15[[#This Row],[Id]],'Blagovna izdelek'!A:C,3,0)</f>
        <v>Digitus</v>
      </c>
      <c r="H4268">
        <f>Table_ExternalData_15[[#This Row],[Rabat]]*0.2</f>
        <v>0</v>
      </c>
      <c r="I4268" s="2">
        <f>Table_ExternalData_15[[#This Row],[Price]]-(Table_ExternalData_15[[#This Row],[Price]]*Table_ExternalData_15[[#This Row],[BB rabat]])/100</f>
        <v>89.95</v>
      </c>
      <c r="J4268" s="2">
        <f>Table_ExternalData_15[[#This Row],[BB cena]]*Table_ExternalData_15[[#Headers],[1,22]]</f>
        <v>109.739</v>
      </c>
      <c r="K4268" s="2">
        <f>Table_ExternalData_15[[#This Row],[Price]]*Table_ExternalData_15[[#Headers],[1,22]]</f>
        <v>109.739</v>
      </c>
      <c r="L4268" s="7">
        <f>IF(G4268="White Shark",E4268*0.5,IF(G4268="Sbox",E4268*0.5,IF(G4268="Tenda",E4268*0.5,E4268*0.2)))/100</f>
        <v>0</v>
      </c>
      <c r="M4268" s="2">
        <f>Table_ExternalData_15[[#This Row],[Price]]-Table_ExternalData_15[[#This Row],[Price]]*Table_ExternalData_15[[#This Row],[extra popust]]</f>
        <v>89.95</v>
      </c>
      <c r="N4268" s="2">
        <f>IF(M4268&lt;I4268,M4268,I4268)</f>
        <v>89.95</v>
      </c>
      <c r="O4268" s="12" t="str">
        <f>IF(N4268&lt;I4268,$U$1," ")</f>
        <v xml:space="preserve"> </v>
      </c>
      <c r="P4268" s="12" t="str">
        <f>IFERROR((O4268+30)," ")</f>
        <v xml:space="preserve"> </v>
      </c>
      <c r="Q4268" s="2">
        <f ca="1">IF(O4268=$U$1,N4268,"0")*1.22</f>
        <v>0</v>
      </c>
    </row>
    <row r="4269" spans="1:17" x14ac:dyDescent="0.25">
      <c r="A4269" t="s">
        <v>8112</v>
      </c>
      <c r="B4269" t="s">
        <v>8111</v>
      </c>
      <c r="C4269">
        <v>15657</v>
      </c>
      <c r="D4269">
        <v>82.55</v>
      </c>
      <c r="E4269">
        <f>IFERROR(VLOOKUP(Table_ExternalData_15[[#This Row],[Id]],Rabati!B:C,2,0),0)</f>
        <v>0</v>
      </c>
      <c r="F4269">
        <v>0</v>
      </c>
      <c r="G4269" t="str">
        <f>VLOOKUP(Table_ExternalData_15[[#This Row],[Id]],'Blagovna izdelek'!A:C,3,0)</f>
        <v>Digitus</v>
      </c>
      <c r="H4269">
        <f>Table_ExternalData_15[[#This Row],[Rabat]]*0.2</f>
        <v>0</v>
      </c>
      <c r="I4269" s="2">
        <f>Table_ExternalData_15[[#This Row],[Price]]-(Table_ExternalData_15[[#This Row],[Price]]*Table_ExternalData_15[[#This Row],[BB rabat]])/100</f>
        <v>82.55</v>
      </c>
      <c r="J4269" s="2">
        <f>Table_ExternalData_15[[#This Row],[BB cena]]*Table_ExternalData_15[[#Headers],[1,22]]</f>
        <v>100.711</v>
      </c>
      <c r="K4269" s="2">
        <f>Table_ExternalData_15[[#This Row],[Price]]*Table_ExternalData_15[[#Headers],[1,22]]</f>
        <v>100.711</v>
      </c>
      <c r="L4269" s="7">
        <f>IF(G4269="White Shark",E4269*0.5,IF(G4269="Sbox",E4269*0.5,IF(G4269="Tenda",E4269*0.5,E4269*0.2)))/100</f>
        <v>0</v>
      </c>
      <c r="M4269" s="2">
        <f>Table_ExternalData_15[[#This Row],[Price]]-Table_ExternalData_15[[#This Row],[Price]]*Table_ExternalData_15[[#This Row],[extra popust]]</f>
        <v>82.55</v>
      </c>
      <c r="N4269" s="2">
        <f>IF(M4269&lt;I4269,M4269,I4269)</f>
        <v>82.55</v>
      </c>
      <c r="O4269" s="12" t="str">
        <f>IF(N4269&lt;I4269,$U$1," ")</f>
        <v xml:space="preserve"> </v>
      </c>
      <c r="P4269" s="12" t="str">
        <f>IFERROR((O4269+30)," ")</f>
        <v xml:space="preserve"> </v>
      </c>
      <c r="Q4269" s="2">
        <f ca="1">IF(O4269=$U$1,N4269,"0")*1.22</f>
        <v>0</v>
      </c>
    </row>
    <row r="4270" spans="1:17" x14ac:dyDescent="0.25">
      <c r="A4270" t="s">
        <v>8114</v>
      </c>
      <c r="B4270" t="s">
        <v>8113</v>
      </c>
      <c r="C4270">
        <v>15658</v>
      </c>
      <c r="D4270">
        <v>84.97</v>
      </c>
      <c r="E4270">
        <f>IFERROR(VLOOKUP(Table_ExternalData_15[[#This Row],[Id]],Rabati!B:C,2,0),0)</f>
        <v>0</v>
      </c>
      <c r="F4270">
        <v>0</v>
      </c>
      <c r="G4270" t="str">
        <f>VLOOKUP(Table_ExternalData_15[[#This Row],[Id]],'Blagovna izdelek'!A:C,3,0)</f>
        <v>Digitus</v>
      </c>
      <c r="H4270">
        <f>Table_ExternalData_15[[#This Row],[Rabat]]*0.2</f>
        <v>0</v>
      </c>
      <c r="I4270" s="2">
        <f>Table_ExternalData_15[[#This Row],[Price]]-(Table_ExternalData_15[[#This Row],[Price]]*Table_ExternalData_15[[#This Row],[BB rabat]])/100</f>
        <v>84.97</v>
      </c>
      <c r="J4270" s="2">
        <f>Table_ExternalData_15[[#This Row],[BB cena]]*Table_ExternalData_15[[#Headers],[1,22]]</f>
        <v>103.6634</v>
      </c>
      <c r="K4270" s="2">
        <f>Table_ExternalData_15[[#This Row],[Price]]*Table_ExternalData_15[[#Headers],[1,22]]</f>
        <v>103.6634</v>
      </c>
      <c r="L4270" s="7">
        <f>IF(G4270="White Shark",E4270*0.5,IF(G4270="Sbox",E4270*0.5,IF(G4270="Tenda",E4270*0.5,E4270*0.2)))/100</f>
        <v>0</v>
      </c>
      <c r="M4270" s="2">
        <f>Table_ExternalData_15[[#This Row],[Price]]-Table_ExternalData_15[[#This Row],[Price]]*Table_ExternalData_15[[#This Row],[extra popust]]</f>
        <v>84.97</v>
      </c>
      <c r="N4270" s="2">
        <f>IF(M4270&lt;I4270,M4270,I4270)</f>
        <v>84.97</v>
      </c>
      <c r="O4270" s="12" t="str">
        <f>IF(N4270&lt;I4270,$U$1," ")</f>
        <v xml:space="preserve"> </v>
      </c>
      <c r="P4270" s="12" t="str">
        <f>IFERROR((O4270+30)," ")</f>
        <v xml:space="preserve"> </v>
      </c>
      <c r="Q4270" s="2">
        <f ca="1">IF(O4270=$U$1,N4270,"0")*1.22</f>
        <v>0</v>
      </c>
    </row>
    <row r="4271" spans="1:17" x14ac:dyDescent="0.25">
      <c r="A4271" t="s">
        <v>8116</v>
      </c>
      <c r="B4271" t="s">
        <v>8115</v>
      </c>
      <c r="C4271">
        <v>15659</v>
      </c>
      <c r="D4271">
        <v>190</v>
      </c>
      <c r="E4271">
        <f>IFERROR(VLOOKUP(Table_ExternalData_15[[#This Row],[Id]],Rabati!B:C,2,0),0)</f>
        <v>0</v>
      </c>
      <c r="F4271">
        <v>0</v>
      </c>
      <c r="G4271" t="str">
        <f>VLOOKUP(Table_ExternalData_15[[#This Row],[Id]],'Blagovna izdelek'!A:C,3,0)</f>
        <v>Digitus</v>
      </c>
      <c r="H4271">
        <f>Table_ExternalData_15[[#This Row],[Rabat]]*0.2</f>
        <v>0</v>
      </c>
      <c r="I4271" s="2">
        <f>Table_ExternalData_15[[#This Row],[Price]]-(Table_ExternalData_15[[#This Row],[Price]]*Table_ExternalData_15[[#This Row],[BB rabat]])/100</f>
        <v>190</v>
      </c>
      <c r="J4271" s="2">
        <f>Table_ExternalData_15[[#This Row],[BB cena]]*Table_ExternalData_15[[#Headers],[1,22]]</f>
        <v>231.79999999999998</v>
      </c>
      <c r="K4271" s="2">
        <f>Table_ExternalData_15[[#This Row],[Price]]*Table_ExternalData_15[[#Headers],[1,22]]</f>
        <v>231.79999999999998</v>
      </c>
      <c r="L4271" s="7">
        <f>IF(G4271="White Shark",E4271*0.5,IF(G4271="Sbox",E4271*0.5,IF(G4271="Tenda",E4271*0.5,E4271*0.2)))/100</f>
        <v>0</v>
      </c>
      <c r="M4271" s="2">
        <f>Table_ExternalData_15[[#This Row],[Price]]-Table_ExternalData_15[[#This Row],[Price]]*Table_ExternalData_15[[#This Row],[extra popust]]</f>
        <v>190</v>
      </c>
      <c r="N4271" s="2">
        <f>IF(M4271&lt;I4271,M4271,I4271)</f>
        <v>190</v>
      </c>
      <c r="O4271" s="12" t="str">
        <f>IF(N4271&lt;I4271,$U$1," ")</f>
        <v xml:space="preserve"> </v>
      </c>
      <c r="P4271" s="12" t="str">
        <f>IFERROR((O4271+30)," ")</f>
        <v xml:space="preserve"> </v>
      </c>
      <c r="Q4271" s="2">
        <f ca="1">IF(O4271=$U$1,N4271,"0")*1.22</f>
        <v>0</v>
      </c>
    </row>
    <row r="4272" spans="1:17" x14ac:dyDescent="0.25">
      <c r="A4272" t="s">
        <v>8118</v>
      </c>
      <c r="B4272" t="s">
        <v>8117</v>
      </c>
      <c r="C4272">
        <v>15660</v>
      </c>
      <c r="D4272">
        <v>299.89999999999998</v>
      </c>
      <c r="E4272">
        <f>IFERROR(VLOOKUP(Table_ExternalData_15[[#This Row],[Id]],Rabati!B:C,2,0),0)</f>
        <v>0</v>
      </c>
      <c r="F4272">
        <v>0</v>
      </c>
      <c r="G4272" t="str">
        <f>VLOOKUP(Table_ExternalData_15[[#This Row],[Id]],'Blagovna izdelek'!A:C,3,0)</f>
        <v>Digitus</v>
      </c>
      <c r="H4272">
        <f>Table_ExternalData_15[[#This Row],[Rabat]]*0.2</f>
        <v>0</v>
      </c>
      <c r="I4272" s="2">
        <f>Table_ExternalData_15[[#This Row],[Price]]-(Table_ExternalData_15[[#This Row],[Price]]*Table_ExternalData_15[[#This Row],[BB rabat]])/100</f>
        <v>299.89999999999998</v>
      </c>
      <c r="J4272" s="2">
        <f>Table_ExternalData_15[[#This Row],[BB cena]]*Table_ExternalData_15[[#Headers],[1,22]]</f>
        <v>365.87799999999999</v>
      </c>
      <c r="K4272" s="2">
        <f>Table_ExternalData_15[[#This Row],[Price]]*Table_ExternalData_15[[#Headers],[1,22]]</f>
        <v>365.87799999999999</v>
      </c>
      <c r="L4272" s="7">
        <f>IF(G4272="White Shark",E4272*0.5,IF(G4272="Sbox",E4272*0.5,IF(G4272="Tenda",E4272*0.5,E4272*0.2)))/100</f>
        <v>0</v>
      </c>
      <c r="M4272" s="2">
        <f>Table_ExternalData_15[[#This Row],[Price]]-Table_ExternalData_15[[#This Row],[Price]]*Table_ExternalData_15[[#This Row],[extra popust]]</f>
        <v>299.89999999999998</v>
      </c>
      <c r="N4272" s="2">
        <f>IF(M4272&lt;I4272,M4272,I4272)</f>
        <v>299.89999999999998</v>
      </c>
      <c r="O4272" s="12" t="str">
        <f>IF(N4272&lt;I4272,$U$1," ")</f>
        <v xml:space="preserve"> </v>
      </c>
      <c r="P4272" s="12" t="str">
        <f>IFERROR((O4272+30)," ")</f>
        <v xml:space="preserve"> </v>
      </c>
      <c r="Q4272" s="2">
        <f ca="1">IF(O4272=$U$1,N4272,"0")*1.22</f>
        <v>0</v>
      </c>
    </row>
    <row r="4273" spans="1:17" x14ac:dyDescent="0.25">
      <c r="A4273" t="s">
        <v>8145</v>
      </c>
      <c r="B4273" t="s">
        <v>8144</v>
      </c>
      <c r="C4273">
        <v>15675</v>
      </c>
      <c r="D4273">
        <v>24.1</v>
      </c>
      <c r="E4273">
        <f>IFERROR(VLOOKUP(Table_ExternalData_15[[#This Row],[Id]],Rabati!B:C,2,0),0)</f>
        <v>20</v>
      </c>
      <c r="F4273">
        <v>0</v>
      </c>
      <c r="G4273" t="str">
        <f>VLOOKUP(Table_ExternalData_15[[#This Row],[Id]],'Blagovna izdelek'!A:C,3,0)</f>
        <v>Digitus</v>
      </c>
      <c r="H4273">
        <f>Table_ExternalData_15[[#This Row],[Rabat]]*0.2</f>
        <v>4</v>
      </c>
      <c r="I4273" s="2">
        <f>Table_ExternalData_15[[#This Row],[Price]]-(Table_ExternalData_15[[#This Row],[Price]]*Table_ExternalData_15[[#This Row],[BB rabat]])/100</f>
        <v>23.136000000000003</v>
      </c>
      <c r="J4273" s="2">
        <f>Table_ExternalData_15[[#This Row],[BB cena]]*Table_ExternalData_15[[#Headers],[1,22]]</f>
        <v>28.225920000000002</v>
      </c>
      <c r="K4273" s="2">
        <f>Table_ExternalData_15[[#This Row],[Price]]*Table_ExternalData_15[[#Headers],[1,22]]</f>
        <v>29.402000000000001</v>
      </c>
      <c r="L4273" s="7">
        <f>IF(G4273="White Shark",E4273*0.5,IF(G4273="Sbox",E4273*0.5,IF(G4273="Tenda",E4273*0.5,E4273*0.2)))/100</f>
        <v>0.04</v>
      </c>
      <c r="M4273" s="2">
        <f>Table_ExternalData_15[[#This Row],[Price]]-Table_ExternalData_15[[#This Row],[Price]]*Table_ExternalData_15[[#This Row],[extra popust]]</f>
        <v>23.136000000000003</v>
      </c>
      <c r="N4273" s="2">
        <f>IF(M4273&lt;I4273,M4273,I4273)</f>
        <v>23.136000000000003</v>
      </c>
      <c r="O4273" s="12" t="str">
        <f>IF(N4273&lt;I4273,$U$1," ")</f>
        <v xml:space="preserve"> </v>
      </c>
      <c r="P4273" s="12" t="str">
        <f>IFERROR((O4273+30)," ")</f>
        <v xml:space="preserve"> </v>
      </c>
      <c r="Q4273" s="2">
        <f ca="1">IF(O4273=$U$1,N4273,"0")*1.22</f>
        <v>0</v>
      </c>
    </row>
    <row r="4274" spans="1:17" x14ac:dyDescent="0.25">
      <c r="A4274" t="s">
        <v>8155</v>
      </c>
      <c r="B4274" t="s">
        <v>8154</v>
      </c>
      <c r="C4274">
        <v>15680</v>
      </c>
      <c r="D4274">
        <v>31.52</v>
      </c>
      <c r="E4274">
        <f>IFERROR(VLOOKUP(Table_ExternalData_15[[#This Row],[Id]],Rabati!B:C,2,0),0)</f>
        <v>20</v>
      </c>
      <c r="F4274">
        <v>1</v>
      </c>
      <c r="G4274" t="str">
        <f>VLOOKUP(Table_ExternalData_15[[#This Row],[Id]],'Blagovna izdelek'!A:C,3,0)</f>
        <v>Digitus</v>
      </c>
      <c r="H4274">
        <f>Table_ExternalData_15[[#This Row],[Rabat]]*0.2</f>
        <v>4</v>
      </c>
      <c r="I4274" s="2">
        <f>Table_ExternalData_15[[#This Row],[Price]]-(Table_ExternalData_15[[#This Row],[Price]]*Table_ExternalData_15[[#This Row],[BB rabat]])/100</f>
        <v>30.2592</v>
      </c>
      <c r="J4274" s="2">
        <f>Table_ExternalData_15[[#This Row],[BB cena]]*Table_ExternalData_15[[#Headers],[1,22]]</f>
        <v>36.916224</v>
      </c>
      <c r="K4274" s="2">
        <f>Table_ExternalData_15[[#This Row],[Price]]*Table_ExternalData_15[[#Headers],[1,22]]</f>
        <v>38.4544</v>
      </c>
      <c r="L4274" s="7">
        <f>IF(G4274="White Shark",E4274*0.5,IF(G4274="Sbox",E4274*0.5,IF(G4274="Tenda",E4274*0.5,E4274*0.2)))/100</f>
        <v>0.04</v>
      </c>
      <c r="M4274" s="2">
        <f>Table_ExternalData_15[[#This Row],[Price]]-Table_ExternalData_15[[#This Row],[Price]]*Table_ExternalData_15[[#This Row],[extra popust]]</f>
        <v>30.2592</v>
      </c>
      <c r="N4274" s="2">
        <f>IF(M4274&lt;I4274,M4274,I4274)</f>
        <v>30.2592</v>
      </c>
      <c r="O4274" s="12" t="str">
        <f>IF(N4274&lt;I4274,$U$1," ")</f>
        <v xml:space="preserve"> </v>
      </c>
      <c r="P4274" s="12" t="str">
        <f>IFERROR((O4274+30)," ")</f>
        <v xml:space="preserve"> </v>
      </c>
      <c r="Q4274" s="2">
        <f ca="1">IF(O4274=$U$1,N4274,"0")*1.22</f>
        <v>0</v>
      </c>
    </row>
    <row r="4275" spans="1:17" x14ac:dyDescent="0.25">
      <c r="A4275" t="s">
        <v>8165</v>
      </c>
      <c r="B4275" t="s">
        <v>8164</v>
      </c>
      <c r="C4275">
        <v>15685</v>
      </c>
      <c r="D4275">
        <v>878.1</v>
      </c>
      <c r="E4275">
        <f>IFERROR(VLOOKUP(Table_ExternalData_15[[#This Row],[Id]],Rabati!B:C,2,0),0)</f>
        <v>8</v>
      </c>
      <c r="F4275">
        <v>0</v>
      </c>
      <c r="G4275" t="str">
        <f>VLOOKUP(Table_ExternalData_15[[#This Row],[Id]],'Blagovna izdelek'!A:C,3,0)</f>
        <v>Digitus</v>
      </c>
      <c r="H4275">
        <f>Table_ExternalData_15[[#This Row],[Rabat]]*0.2</f>
        <v>1.6</v>
      </c>
      <c r="I4275" s="2">
        <f>Table_ExternalData_15[[#This Row],[Price]]-(Table_ExternalData_15[[#This Row],[Price]]*Table_ExternalData_15[[#This Row],[BB rabat]])/100</f>
        <v>864.05039999999997</v>
      </c>
      <c r="J4275" s="2">
        <f>Table_ExternalData_15[[#This Row],[BB cena]]*Table_ExternalData_15[[#Headers],[1,22]]</f>
        <v>1054.141488</v>
      </c>
      <c r="K4275" s="2">
        <f>Table_ExternalData_15[[#This Row],[Price]]*Table_ExternalData_15[[#Headers],[1,22]]</f>
        <v>1071.2819999999999</v>
      </c>
      <c r="L4275" s="7">
        <f>IF(G4275="White Shark",E4275*0.5,IF(G4275="Sbox",E4275*0.5,IF(G4275="Tenda",E4275*0.5,E4275*0.2)))/100</f>
        <v>1.6E-2</v>
      </c>
      <c r="M4275" s="2">
        <f>Table_ExternalData_15[[#This Row],[Price]]-Table_ExternalData_15[[#This Row],[Price]]*Table_ExternalData_15[[#This Row],[extra popust]]</f>
        <v>864.05039999999997</v>
      </c>
      <c r="N4275" s="2">
        <f>IF(M4275&lt;I4275,M4275,I4275)</f>
        <v>864.05039999999997</v>
      </c>
      <c r="O4275" s="12" t="str">
        <f>IF(N4275&lt;I4275,$U$1," ")</f>
        <v xml:space="preserve"> </v>
      </c>
      <c r="P4275" s="12" t="str">
        <f>IFERROR((O4275+30)," ")</f>
        <v xml:space="preserve"> </v>
      </c>
      <c r="Q4275" s="2">
        <f ca="1">IF(O4275=$U$1,N4275,"0")*1.22</f>
        <v>0</v>
      </c>
    </row>
    <row r="4276" spans="1:17" x14ac:dyDescent="0.25">
      <c r="A4276" t="s">
        <v>8203</v>
      </c>
      <c r="B4276" t="s">
        <v>8202</v>
      </c>
      <c r="C4276">
        <v>15705</v>
      </c>
      <c r="D4276">
        <v>32.5</v>
      </c>
      <c r="E4276">
        <f>IFERROR(VLOOKUP(Table_ExternalData_15[[#This Row],[Id]],Rabati!B:C,2,0),0)</f>
        <v>20</v>
      </c>
      <c r="F4276">
        <v>0</v>
      </c>
      <c r="G4276" t="str">
        <f>VLOOKUP(Table_ExternalData_15[[#This Row],[Id]],'Blagovna izdelek'!A:C,3,0)</f>
        <v>Digitus</v>
      </c>
      <c r="H4276">
        <f>Table_ExternalData_15[[#This Row],[Rabat]]*0.2</f>
        <v>4</v>
      </c>
      <c r="I4276" s="2">
        <f>Table_ExternalData_15[[#This Row],[Price]]-(Table_ExternalData_15[[#This Row],[Price]]*Table_ExternalData_15[[#This Row],[BB rabat]])/100</f>
        <v>31.2</v>
      </c>
      <c r="J4276" s="2">
        <f>Table_ExternalData_15[[#This Row],[BB cena]]*Table_ExternalData_15[[#Headers],[1,22]]</f>
        <v>38.064</v>
      </c>
      <c r="K4276" s="2">
        <f>Table_ExternalData_15[[#This Row],[Price]]*Table_ExternalData_15[[#Headers],[1,22]]</f>
        <v>39.65</v>
      </c>
      <c r="L4276" s="7">
        <f>IF(G4276="White Shark",E4276*0.5,IF(G4276="Sbox",E4276*0.5,IF(G4276="Tenda",E4276*0.5,E4276*0.2)))/100</f>
        <v>0.04</v>
      </c>
      <c r="M4276" s="2">
        <f>Table_ExternalData_15[[#This Row],[Price]]-Table_ExternalData_15[[#This Row],[Price]]*Table_ExternalData_15[[#This Row],[extra popust]]</f>
        <v>31.2</v>
      </c>
      <c r="N4276" s="2">
        <f>IF(M4276&lt;I4276,M4276,I4276)</f>
        <v>31.2</v>
      </c>
      <c r="O4276" s="12" t="str">
        <f>IF(N4276&lt;I4276,$U$1," ")</f>
        <v xml:space="preserve"> </v>
      </c>
      <c r="P4276" s="12" t="str">
        <f>IFERROR((O4276+30)," ")</f>
        <v xml:space="preserve"> </v>
      </c>
      <c r="Q4276" s="2">
        <f ca="1">IF(O4276=$U$1,N4276,"0")*1.22</f>
        <v>0</v>
      </c>
    </row>
    <row r="4277" spans="1:17" x14ac:dyDescent="0.25">
      <c r="A4277" t="s">
        <v>8204</v>
      </c>
      <c r="B4277" t="s">
        <v>9758</v>
      </c>
      <c r="C4277">
        <v>15706</v>
      </c>
      <c r="D4277">
        <v>7.75</v>
      </c>
      <c r="E4277">
        <f>IFERROR(VLOOKUP(Table_ExternalData_15[[#This Row],[Id]],Rabati!B:C,2,0),0)</f>
        <v>20</v>
      </c>
      <c r="F4277">
        <v>0</v>
      </c>
      <c r="G4277" t="str">
        <f>VLOOKUP(Table_ExternalData_15[[#This Row],[Id]],'Blagovna izdelek'!A:C,3,0)</f>
        <v>Digitus</v>
      </c>
      <c r="H4277">
        <f>Table_ExternalData_15[[#This Row],[Rabat]]*0.2</f>
        <v>4</v>
      </c>
      <c r="I4277" s="2">
        <f>Table_ExternalData_15[[#This Row],[Price]]-(Table_ExternalData_15[[#This Row],[Price]]*Table_ExternalData_15[[#This Row],[BB rabat]])/100</f>
        <v>7.44</v>
      </c>
      <c r="J4277" s="2">
        <f>Table_ExternalData_15[[#This Row],[BB cena]]*Table_ExternalData_15[[#Headers],[1,22]]</f>
        <v>9.0768000000000004</v>
      </c>
      <c r="K4277" s="2">
        <f>Table_ExternalData_15[[#This Row],[Price]]*Table_ExternalData_15[[#Headers],[1,22]]</f>
        <v>9.4550000000000001</v>
      </c>
      <c r="L4277" s="7">
        <f>IF(G4277="White Shark",E4277*0.5,IF(G4277="Sbox",E4277*0.5,IF(G4277="Tenda",E4277*0.5,E4277*0.2)))/100</f>
        <v>0.04</v>
      </c>
      <c r="M4277" s="2">
        <f>Table_ExternalData_15[[#This Row],[Price]]-Table_ExternalData_15[[#This Row],[Price]]*Table_ExternalData_15[[#This Row],[extra popust]]</f>
        <v>7.44</v>
      </c>
      <c r="N4277" s="2">
        <f>IF(M4277&lt;I4277,M4277,I4277)</f>
        <v>7.44</v>
      </c>
      <c r="O4277" s="12" t="str">
        <f>IF(N4277&lt;I4277,$U$1," ")</f>
        <v xml:space="preserve"> </v>
      </c>
      <c r="P4277" s="12" t="str">
        <f>IFERROR((O4277+30)," ")</f>
        <v xml:space="preserve"> </v>
      </c>
      <c r="Q4277" s="2">
        <f ca="1">IF(O4277=$U$1,N4277,"0")*1.22</f>
        <v>0</v>
      </c>
    </row>
    <row r="4278" spans="1:17" x14ac:dyDescent="0.25">
      <c r="A4278" t="s">
        <v>8206</v>
      </c>
      <c r="B4278" t="s">
        <v>8205</v>
      </c>
      <c r="C4278">
        <v>15707</v>
      </c>
      <c r="D4278">
        <v>25.6</v>
      </c>
      <c r="E4278">
        <f>IFERROR(VLOOKUP(Table_ExternalData_15[[#This Row],[Id]],Rabati!B:C,2,0),0)</f>
        <v>10</v>
      </c>
      <c r="F4278">
        <v>0</v>
      </c>
      <c r="G4278" t="str">
        <f>VLOOKUP(Table_ExternalData_15[[#This Row],[Id]],'Blagovna izdelek'!A:C,3,0)</f>
        <v>Digitus</v>
      </c>
      <c r="H4278">
        <f>Table_ExternalData_15[[#This Row],[Rabat]]*0.2</f>
        <v>2</v>
      </c>
      <c r="I4278" s="2">
        <f>Table_ExternalData_15[[#This Row],[Price]]-(Table_ExternalData_15[[#This Row],[Price]]*Table_ExternalData_15[[#This Row],[BB rabat]])/100</f>
        <v>25.088000000000001</v>
      </c>
      <c r="J4278" s="2">
        <f>Table_ExternalData_15[[#This Row],[BB cena]]*Table_ExternalData_15[[#Headers],[1,22]]</f>
        <v>30.60736</v>
      </c>
      <c r="K4278" s="2">
        <f>Table_ExternalData_15[[#This Row],[Price]]*Table_ExternalData_15[[#Headers],[1,22]]</f>
        <v>31.231999999999999</v>
      </c>
      <c r="L4278" s="7">
        <f>IF(G4278="White Shark",E4278*0.5,IF(G4278="Sbox",E4278*0.5,IF(G4278="Tenda",E4278*0.5,E4278*0.2)))/100</f>
        <v>0.02</v>
      </c>
      <c r="M4278" s="2">
        <f>Table_ExternalData_15[[#This Row],[Price]]-Table_ExternalData_15[[#This Row],[Price]]*Table_ExternalData_15[[#This Row],[extra popust]]</f>
        <v>25.088000000000001</v>
      </c>
      <c r="N4278" s="2">
        <f>IF(M4278&lt;I4278,M4278,I4278)</f>
        <v>25.088000000000001</v>
      </c>
      <c r="O4278" s="12" t="str">
        <f>IF(N4278&lt;I4278,$U$1," ")</f>
        <v xml:space="preserve"> </v>
      </c>
      <c r="P4278" s="12" t="str">
        <f>IFERROR((O4278+30)," ")</f>
        <v xml:space="preserve"> </v>
      </c>
      <c r="Q4278" s="2">
        <f ca="1">IF(O4278=$U$1,N4278,"0")*1.22</f>
        <v>0</v>
      </c>
    </row>
    <row r="4279" spans="1:17" x14ac:dyDescent="0.25">
      <c r="A4279" t="s">
        <v>8208</v>
      </c>
      <c r="B4279" t="s">
        <v>8207</v>
      </c>
      <c r="C4279">
        <v>15708</v>
      </c>
      <c r="D4279">
        <v>45.95</v>
      </c>
      <c r="E4279">
        <f>IFERROR(VLOOKUP(Table_ExternalData_15[[#This Row],[Id]],Rabati!B:C,2,0),0)</f>
        <v>20</v>
      </c>
      <c r="F4279">
        <v>0</v>
      </c>
      <c r="G4279" t="str">
        <f>VLOOKUP(Table_ExternalData_15[[#This Row],[Id]],'Blagovna izdelek'!A:C,3,0)</f>
        <v>Digitus</v>
      </c>
      <c r="H4279">
        <f>Table_ExternalData_15[[#This Row],[Rabat]]*0.2</f>
        <v>4</v>
      </c>
      <c r="I4279" s="2">
        <f>Table_ExternalData_15[[#This Row],[Price]]-(Table_ExternalData_15[[#This Row],[Price]]*Table_ExternalData_15[[#This Row],[BB rabat]])/100</f>
        <v>44.112000000000002</v>
      </c>
      <c r="J4279" s="2">
        <f>Table_ExternalData_15[[#This Row],[BB cena]]*Table_ExternalData_15[[#Headers],[1,22]]</f>
        <v>53.81664</v>
      </c>
      <c r="K4279" s="2">
        <f>Table_ExternalData_15[[#This Row],[Price]]*Table_ExternalData_15[[#Headers],[1,22]]</f>
        <v>56.059000000000005</v>
      </c>
      <c r="L4279" s="7">
        <f>IF(G4279="White Shark",E4279*0.5,IF(G4279="Sbox",E4279*0.5,IF(G4279="Tenda",E4279*0.5,E4279*0.2)))/100</f>
        <v>0.04</v>
      </c>
      <c r="M4279" s="2">
        <f>Table_ExternalData_15[[#This Row],[Price]]-Table_ExternalData_15[[#This Row],[Price]]*Table_ExternalData_15[[#This Row],[extra popust]]</f>
        <v>44.112000000000002</v>
      </c>
      <c r="N4279" s="2">
        <f>IF(M4279&lt;I4279,M4279,I4279)</f>
        <v>44.112000000000002</v>
      </c>
      <c r="O4279" s="12" t="str">
        <f>IF(N4279&lt;I4279,$U$1," ")</f>
        <v xml:space="preserve"> </v>
      </c>
      <c r="P4279" s="12" t="str">
        <f>IFERROR((O4279+30)," ")</f>
        <v xml:space="preserve"> </v>
      </c>
      <c r="Q4279" s="2">
        <f ca="1">IF(O4279=$U$1,N4279,"0")*1.22</f>
        <v>0</v>
      </c>
    </row>
    <row r="4280" spans="1:17" x14ac:dyDescent="0.25">
      <c r="A4280" t="s">
        <v>8210</v>
      </c>
      <c r="B4280" t="s">
        <v>8209</v>
      </c>
      <c r="C4280">
        <v>15709</v>
      </c>
      <c r="D4280">
        <v>39.950000000000003</v>
      </c>
      <c r="E4280">
        <f>IFERROR(VLOOKUP(Table_ExternalData_15[[#This Row],[Id]],Rabati!B:C,2,0),0)</f>
        <v>20</v>
      </c>
      <c r="F4280">
        <v>0</v>
      </c>
      <c r="G4280" t="str">
        <f>VLOOKUP(Table_ExternalData_15[[#This Row],[Id]],'Blagovna izdelek'!A:C,3,0)</f>
        <v>Digitus</v>
      </c>
      <c r="H4280">
        <f>Table_ExternalData_15[[#This Row],[Rabat]]*0.2</f>
        <v>4</v>
      </c>
      <c r="I4280" s="2">
        <f>Table_ExternalData_15[[#This Row],[Price]]-(Table_ExternalData_15[[#This Row],[Price]]*Table_ExternalData_15[[#This Row],[BB rabat]])/100</f>
        <v>38.352000000000004</v>
      </c>
      <c r="J4280" s="2">
        <f>Table_ExternalData_15[[#This Row],[BB cena]]*Table_ExternalData_15[[#Headers],[1,22]]</f>
        <v>46.789440000000006</v>
      </c>
      <c r="K4280" s="2">
        <f>Table_ExternalData_15[[#This Row],[Price]]*Table_ExternalData_15[[#Headers],[1,22]]</f>
        <v>48.739000000000004</v>
      </c>
      <c r="L4280" s="7">
        <f>IF(G4280="White Shark",E4280*0.5,IF(G4280="Sbox",E4280*0.5,IF(G4280="Tenda",E4280*0.5,E4280*0.2)))/100</f>
        <v>0.04</v>
      </c>
      <c r="M4280" s="2">
        <f>Table_ExternalData_15[[#This Row],[Price]]-Table_ExternalData_15[[#This Row],[Price]]*Table_ExternalData_15[[#This Row],[extra popust]]</f>
        <v>38.352000000000004</v>
      </c>
      <c r="N4280" s="2">
        <f>IF(M4280&lt;I4280,M4280,I4280)</f>
        <v>38.352000000000004</v>
      </c>
      <c r="O4280" s="12" t="str">
        <f>IF(N4280&lt;I4280,$U$1," ")</f>
        <v xml:space="preserve"> </v>
      </c>
      <c r="P4280" s="12" t="str">
        <f>IFERROR((O4280+30)," ")</f>
        <v xml:space="preserve"> </v>
      </c>
      <c r="Q4280" s="2">
        <f ca="1">IF(O4280=$U$1,N4280,"0")*1.22</f>
        <v>0</v>
      </c>
    </row>
    <row r="4281" spans="1:17" x14ac:dyDescent="0.25">
      <c r="A4281" t="s">
        <v>8212</v>
      </c>
      <c r="B4281" t="s">
        <v>8211</v>
      </c>
      <c r="C4281">
        <v>15710</v>
      </c>
      <c r="D4281">
        <v>37.549999999999997</v>
      </c>
      <c r="E4281">
        <f>IFERROR(VLOOKUP(Table_ExternalData_15[[#This Row],[Id]],Rabati!B:C,2,0),0)</f>
        <v>20</v>
      </c>
      <c r="F4281">
        <v>0</v>
      </c>
      <c r="G4281" t="str">
        <f>VLOOKUP(Table_ExternalData_15[[#This Row],[Id]],'Blagovna izdelek'!A:C,3,0)</f>
        <v>Digitus</v>
      </c>
      <c r="H4281">
        <f>Table_ExternalData_15[[#This Row],[Rabat]]*0.2</f>
        <v>4</v>
      </c>
      <c r="I4281" s="2">
        <f>Table_ExternalData_15[[#This Row],[Price]]-(Table_ExternalData_15[[#This Row],[Price]]*Table_ExternalData_15[[#This Row],[BB rabat]])/100</f>
        <v>36.047999999999995</v>
      </c>
      <c r="J4281" s="2">
        <f>Table_ExternalData_15[[#This Row],[BB cena]]*Table_ExternalData_15[[#Headers],[1,22]]</f>
        <v>43.978559999999995</v>
      </c>
      <c r="K4281" s="2">
        <f>Table_ExternalData_15[[#This Row],[Price]]*Table_ExternalData_15[[#Headers],[1,22]]</f>
        <v>45.810999999999993</v>
      </c>
      <c r="L4281" s="7">
        <f>IF(G4281="White Shark",E4281*0.5,IF(G4281="Sbox",E4281*0.5,IF(G4281="Tenda",E4281*0.5,E4281*0.2)))/100</f>
        <v>0.04</v>
      </c>
      <c r="M4281" s="2">
        <f>Table_ExternalData_15[[#This Row],[Price]]-Table_ExternalData_15[[#This Row],[Price]]*Table_ExternalData_15[[#This Row],[extra popust]]</f>
        <v>36.047999999999995</v>
      </c>
      <c r="N4281" s="2">
        <f>IF(M4281&lt;I4281,M4281,I4281)</f>
        <v>36.047999999999995</v>
      </c>
      <c r="O4281" s="12" t="str">
        <f>IF(N4281&lt;I4281,$U$1," ")</f>
        <v xml:space="preserve"> </v>
      </c>
      <c r="P4281" s="12" t="str">
        <f>IFERROR((O4281+30)," ")</f>
        <v xml:space="preserve"> </v>
      </c>
      <c r="Q4281" s="2">
        <f ca="1">IF(O4281=$U$1,N4281,"0")*1.22</f>
        <v>0</v>
      </c>
    </row>
    <row r="4282" spans="1:17" x14ac:dyDescent="0.25">
      <c r="A4282" t="s">
        <v>8214</v>
      </c>
      <c r="B4282" t="s">
        <v>8213</v>
      </c>
      <c r="C4282">
        <v>15711</v>
      </c>
      <c r="D4282">
        <v>152.5</v>
      </c>
      <c r="E4282">
        <f>IFERROR(VLOOKUP(Table_ExternalData_15[[#This Row],[Id]],Rabati!B:C,2,0),0)</f>
        <v>10</v>
      </c>
      <c r="F4282">
        <v>5</v>
      </c>
      <c r="G4282" t="str">
        <f>VLOOKUP(Table_ExternalData_15[[#This Row],[Id]],'Blagovna izdelek'!A:C,3,0)</f>
        <v>Digitus</v>
      </c>
      <c r="H4282">
        <f>Table_ExternalData_15[[#This Row],[Rabat]]*0.2</f>
        <v>2</v>
      </c>
      <c r="I4282" s="2">
        <f>Table_ExternalData_15[[#This Row],[Price]]-(Table_ExternalData_15[[#This Row],[Price]]*Table_ExternalData_15[[#This Row],[BB rabat]])/100</f>
        <v>149.44999999999999</v>
      </c>
      <c r="J4282" s="2">
        <f>Table_ExternalData_15[[#This Row],[BB cena]]*Table_ExternalData_15[[#Headers],[1,22]]</f>
        <v>182.32899999999998</v>
      </c>
      <c r="K4282" s="2">
        <f>Table_ExternalData_15[[#This Row],[Price]]*Table_ExternalData_15[[#Headers],[1,22]]</f>
        <v>186.04999999999998</v>
      </c>
      <c r="L4282" s="7">
        <f>IF(G4282="White Shark",E4282*0.5,IF(G4282="Sbox",E4282*0.5,IF(G4282="Tenda",E4282*0.5,E4282*0.2)))/100</f>
        <v>0.02</v>
      </c>
      <c r="M4282" s="2">
        <f>Table_ExternalData_15[[#This Row],[Price]]-Table_ExternalData_15[[#This Row],[Price]]*Table_ExternalData_15[[#This Row],[extra popust]]</f>
        <v>149.44999999999999</v>
      </c>
      <c r="N4282" s="2">
        <f>IF(M4282&lt;I4282,M4282,I4282)</f>
        <v>149.44999999999999</v>
      </c>
      <c r="O4282" s="12" t="str">
        <f>IF(N4282&lt;I4282,$U$1," ")</f>
        <v xml:space="preserve"> </v>
      </c>
      <c r="P4282" s="12" t="str">
        <f>IFERROR((O4282+30)," ")</f>
        <v xml:space="preserve"> </v>
      </c>
      <c r="Q4282" s="2">
        <f ca="1">IF(O4282=$U$1,N4282,"0")*1.22</f>
        <v>0</v>
      </c>
    </row>
    <row r="4283" spans="1:17" x14ac:dyDescent="0.25">
      <c r="A4283" t="s">
        <v>8240</v>
      </c>
      <c r="B4283" t="s">
        <v>8239</v>
      </c>
      <c r="C4283">
        <v>15726</v>
      </c>
      <c r="D4283">
        <v>56.33</v>
      </c>
      <c r="E4283">
        <f>IFERROR(VLOOKUP(Table_ExternalData_15[[#This Row],[Id]],Rabati!B:C,2,0),0)</f>
        <v>10</v>
      </c>
      <c r="F4283">
        <v>5</v>
      </c>
      <c r="G4283" t="str">
        <f>VLOOKUP(Table_ExternalData_15[[#This Row],[Id]],'Blagovna izdelek'!A:C,3,0)</f>
        <v>Digitus</v>
      </c>
      <c r="H4283">
        <f>Table_ExternalData_15[[#This Row],[Rabat]]*0.2</f>
        <v>2</v>
      </c>
      <c r="I4283" s="2">
        <f>Table_ExternalData_15[[#This Row],[Price]]-(Table_ExternalData_15[[#This Row],[Price]]*Table_ExternalData_15[[#This Row],[BB rabat]])/100</f>
        <v>55.203399999999995</v>
      </c>
      <c r="J4283" s="2">
        <f>Table_ExternalData_15[[#This Row],[BB cena]]*Table_ExternalData_15[[#Headers],[1,22]]</f>
        <v>67.348147999999995</v>
      </c>
      <c r="K4283" s="2">
        <f>Table_ExternalData_15[[#This Row],[Price]]*Table_ExternalData_15[[#Headers],[1,22]]</f>
        <v>68.7226</v>
      </c>
      <c r="L4283" s="7">
        <f>IF(G4283="White Shark",E4283*0.5,IF(G4283="Sbox",E4283*0.5,IF(G4283="Tenda",E4283*0.5,E4283*0.2)))/100</f>
        <v>0.02</v>
      </c>
      <c r="M4283" s="2">
        <f>Table_ExternalData_15[[#This Row],[Price]]-Table_ExternalData_15[[#This Row],[Price]]*Table_ExternalData_15[[#This Row],[extra popust]]</f>
        <v>55.203399999999995</v>
      </c>
      <c r="N4283" s="2">
        <f>IF(M4283&lt;I4283,M4283,I4283)</f>
        <v>55.203399999999995</v>
      </c>
      <c r="O4283" s="12" t="str">
        <f>IF(N4283&lt;I4283,$U$1," ")</f>
        <v xml:space="preserve"> </v>
      </c>
      <c r="P4283" s="12" t="str">
        <f>IFERROR((O4283+30)," ")</f>
        <v xml:space="preserve"> </v>
      </c>
      <c r="Q4283" s="2">
        <f ca="1">IF(O4283=$U$1,N4283,"0")*1.22</f>
        <v>0</v>
      </c>
    </row>
    <row r="4284" spans="1:17" x14ac:dyDescent="0.25">
      <c r="A4284" t="s">
        <v>8241</v>
      </c>
      <c r="B4284" t="s">
        <v>9942</v>
      </c>
      <c r="C4284">
        <v>15727</v>
      </c>
      <c r="D4284">
        <v>37.4</v>
      </c>
      <c r="E4284">
        <f>IFERROR(VLOOKUP(Table_ExternalData_15[[#This Row],[Id]],Rabati!B:C,2,0),0)</f>
        <v>20</v>
      </c>
      <c r="F4284">
        <v>2</v>
      </c>
      <c r="G4284" t="str">
        <f>VLOOKUP(Table_ExternalData_15[[#This Row],[Id]],'Blagovna izdelek'!A:C,3,0)</f>
        <v>Digitus</v>
      </c>
      <c r="H4284">
        <f>Table_ExternalData_15[[#This Row],[Rabat]]*0.2</f>
        <v>4</v>
      </c>
      <c r="I4284" s="2">
        <f>Table_ExternalData_15[[#This Row],[Price]]-(Table_ExternalData_15[[#This Row],[Price]]*Table_ExternalData_15[[#This Row],[BB rabat]])/100</f>
        <v>35.903999999999996</v>
      </c>
      <c r="J4284" s="2">
        <f>Table_ExternalData_15[[#This Row],[BB cena]]*Table_ExternalData_15[[#Headers],[1,22]]</f>
        <v>43.802879999999995</v>
      </c>
      <c r="K4284" s="2">
        <f>Table_ExternalData_15[[#This Row],[Price]]*Table_ExternalData_15[[#Headers],[1,22]]</f>
        <v>45.628</v>
      </c>
      <c r="L4284" s="7">
        <f>IF(G4284="White Shark",E4284*0.5,IF(G4284="Sbox",E4284*0.5,IF(G4284="Tenda",E4284*0.5,E4284*0.2)))/100</f>
        <v>0.04</v>
      </c>
      <c r="M4284" s="2">
        <f>Table_ExternalData_15[[#This Row],[Price]]-Table_ExternalData_15[[#This Row],[Price]]*Table_ExternalData_15[[#This Row],[extra popust]]</f>
        <v>35.903999999999996</v>
      </c>
      <c r="N4284" s="2">
        <f>IF(M4284&lt;I4284,M4284,I4284)</f>
        <v>35.903999999999996</v>
      </c>
      <c r="O4284" s="12" t="str">
        <f>IF(N4284&lt;I4284,$U$1," ")</f>
        <v xml:space="preserve"> </v>
      </c>
      <c r="P4284" s="12" t="str">
        <f>IFERROR((O4284+30)," ")</f>
        <v xml:space="preserve"> </v>
      </c>
      <c r="Q4284" s="2">
        <f ca="1">IF(O4284=$U$1,N4284,"0")*1.22</f>
        <v>0</v>
      </c>
    </row>
    <row r="4285" spans="1:17" x14ac:dyDescent="0.25">
      <c r="A4285" t="s">
        <v>8243</v>
      </c>
      <c r="B4285" t="s">
        <v>8242</v>
      </c>
      <c r="C4285">
        <v>15728</v>
      </c>
      <c r="D4285">
        <v>28.4</v>
      </c>
      <c r="E4285">
        <f>IFERROR(VLOOKUP(Table_ExternalData_15[[#This Row],[Id]],Rabati!B:C,2,0),0)</f>
        <v>20</v>
      </c>
      <c r="F4285">
        <v>17</v>
      </c>
      <c r="G4285" t="str">
        <f>VLOOKUP(Table_ExternalData_15[[#This Row],[Id]],'Blagovna izdelek'!A:C,3,0)</f>
        <v>Digitus</v>
      </c>
      <c r="H4285">
        <f>Table_ExternalData_15[[#This Row],[Rabat]]*0.2</f>
        <v>4</v>
      </c>
      <c r="I4285" s="2">
        <f>Table_ExternalData_15[[#This Row],[Price]]-(Table_ExternalData_15[[#This Row],[Price]]*Table_ExternalData_15[[#This Row],[BB rabat]])/100</f>
        <v>27.263999999999999</v>
      </c>
      <c r="J4285" s="2">
        <f>Table_ExternalData_15[[#This Row],[BB cena]]*Table_ExternalData_15[[#Headers],[1,22]]</f>
        <v>33.262079999999997</v>
      </c>
      <c r="K4285" s="2">
        <f>Table_ExternalData_15[[#This Row],[Price]]*Table_ExternalData_15[[#Headers],[1,22]]</f>
        <v>34.647999999999996</v>
      </c>
      <c r="L4285" s="7">
        <f>IF(G4285="White Shark",E4285*0.5,IF(G4285="Sbox",E4285*0.5,IF(G4285="Tenda",E4285*0.5,E4285*0.2)))/100</f>
        <v>0.04</v>
      </c>
      <c r="M4285" s="2">
        <f>Table_ExternalData_15[[#This Row],[Price]]-Table_ExternalData_15[[#This Row],[Price]]*Table_ExternalData_15[[#This Row],[extra popust]]</f>
        <v>27.263999999999999</v>
      </c>
      <c r="N4285" s="2">
        <f>IF(M4285&lt;I4285,M4285,I4285)</f>
        <v>27.263999999999999</v>
      </c>
      <c r="O4285" s="12" t="str">
        <f>IF(N4285&lt;I4285,$U$1," ")</f>
        <v xml:space="preserve"> </v>
      </c>
      <c r="P4285" s="12" t="str">
        <f>IFERROR((O4285+30)," ")</f>
        <v xml:space="preserve"> </v>
      </c>
      <c r="Q4285" s="2">
        <f ca="1">IF(O4285=$U$1,N4285,"0")*1.22</f>
        <v>0</v>
      </c>
    </row>
    <row r="4286" spans="1:17" x14ac:dyDescent="0.25">
      <c r="A4286" t="s">
        <v>8244</v>
      </c>
      <c r="B4286" t="s">
        <v>9759</v>
      </c>
      <c r="C4286">
        <v>15729</v>
      </c>
      <c r="D4286">
        <v>74.95</v>
      </c>
      <c r="E4286">
        <f>IFERROR(VLOOKUP(Table_ExternalData_15[[#This Row],[Id]],Rabati!B:C,2,0),0)</f>
        <v>20</v>
      </c>
      <c r="F4286">
        <v>0</v>
      </c>
      <c r="G4286" t="str">
        <f>VLOOKUP(Table_ExternalData_15[[#This Row],[Id]],'Blagovna izdelek'!A:C,3,0)</f>
        <v>Digitus</v>
      </c>
      <c r="H4286">
        <f>Table_ExternalData_15[[#This Row],[Rabat]]*0.2</f>
        <v>4</v>
      </c>
      <c r="I4286" s="2">
        <f>Table_ExternalData_15[[#This Row],[Price]]-(Table_ExternalData_15[[#This Row],[Price]]*Table_ExternalData_15[[#This Row],[BB rabat]])/100</f>
        <v>71.951999999999998</v>
      </c>
      <c r="J4286" s="2">
        <f>Table_ExternalData_15[[#This Row],[BB cena]]*Table_ExternalData_15[[#Headers],[1,22]]</f>
        <v>87.781439999999989</v>
      </c>
      <c r="K4286" s="2">
        <f>Table_ExternalData_15[[#This Row],[Price]]*Table_ExternalData_15[[#Headers],[1,22]]</f>
        <v>91.439000000000007</v>
      </c>
      <c r="L4286" s="7">
        <f>IF(G4286="White Shark",E4286*0.5,IF(G4286="Sbox",E4286*0.5,IF(G4286="Tenda",E4286*0.5,E4286*0.2)))/100</f>
        <v>0.04</v>
      </c>
      <c r="M4286" s="2">
        <f>Table_ExternalData_15[[#This Row],[Price]]-Table_ExternalData_15[[#This Row],[Price]]*Table_ExternalData_15[[#This Row],[extra popust]]</f>
        <v>71.951999999999998</v>
      </c>
      <c r="N4286" s="2">
        <f>IF(M4286&lt;I4286,M4286,I4286)</f>
        <v>71.951999999999998</v>
      </c>
      <c r="O4286" s="12" t="str">
        <f>IF(N4286&lt;I4286,$U$1," ")</f>
        <v xml:space="preserve"> </v>
      </c>
      <c r="P4286" s="12" t="str">
        <f>IFERROR((O4286+30)," ")</f>
        <v xml:space="preserve"> </v>
      </c>
      <c r="Q4286" s="2">
        <f ca="1">IF(O4286=$U$1,N4286,"0")*1.22</f>
        <v>0</v>
      </c>
    </row>
    <row r="4287" spans="1:17" x14ac:dyDescent="0.25">
      <c r="A4287" t="s">
        <v>8245</v>
      </c>
      <c r="B4287" t="s">
        <v>9760</v>
      </c>
      <c r="C4287">
        <v>15730</v>
      </c>
      <c r="D4287">
        <v>69.2</v>
      </c>
      <c r="E4287">
        <f>IFERROR(VLOOKUP(Table_ExternalData_15[[#This Row],[Id]],Rabati!B:C,2,0),0)</f>
        <v>20</v>
      </c>
      <c r="F4287">
        <v>0</v>
      </c>
      <c r="G4287" t="str">
        <f>VLOOKUP(Table_ExternalData_15[[#This Row],[Id]],'Blagovna izdelek'!A:C,3,0)</f>
        <v>Digitus</v>
      </c>
      <c r="H4287">
        <f>Table_ExternalData_15[[#This Row],[Rabat]]*0.2</f>
        <v>4</v>
      </c>
      <c r="I4287" s="2">
        <f>Table_ExternalData_15[[#This Row],[Price]]-(Table_ExternalData_15[[#This Row],[Price]]*Table_ExternalData_15[[#This Row],[BB rabat]])/100</f>
        <v>66.432000000000002</v>
      </c>
      <c r="J4287" s="2">
        <f>Table_ExternalData_15[[#This Row],[BB cena]]*Table_ExternalData_15[[#Headers],[1,22]]</f>
        <v>81.047039999999996</v>
      </c>
      <c r="K4287" s="2">
        <f>Table_ExternalData_15[[#This Row],[Price]]*Table_ExternalData_15[[#Headers],[1,22]]</f>
        <v>84.424000000000007</v>
      </c>
      <c r="L4287" s="7">
        <f>IF(G4287="White Shark",E4287*0.5,IF(G4287="Sbox",E4287*0.5,IF(G4287="Tenda",E4287*0.5,E4287*0.2)))/100</f>
        <v>0.04</v>
      </c>
      <c r="M4287" s="2">
        <f>Table_ExternalData_15[[#This Row],[Price]]-Table_ExternalData_15[[#This Row],[Price]]*Table_ExternalData_15[[#This Row],[extra popust]]</f>
        <v>66.432000000000002</v>
      </c>
      <c r="N4287" s="2">
        <f>IF(M4287&lt;I4287,M4287,I4287)</f>
        <v>66.432000000000002</v>
      </c>
      <c r="O4287" s="12" t="str">
        <f>IF(N4287&lt;I4287,$U$1," ")</f>
        <v xml:space="preserve"> </v>
      </c>
      <c r="P4287" s="12" t="str">
        <f>IFERROR((O4287+30)," ")</f>
        <v xml:space="preserve"> </v>
      </c>
      <c r="Q4287" s="2">
        <f ca="1">IF(O4287=$U$1,N4287,"0")*1.22</f>
        <v>0</v>
      </c>
    </row>
    <row r="4288" spans="1:17" x14ac:dyDescent="0.25">
      <c r="A4288" t="s">
        <v>8246</v>
      </c>
      <c r="B4288" t="s">
        <v>9761</v>
      </c>
      <c r="C4288">
        <v>15731</v>
      </c>
      <c r="D4288">
        <v>49.6</v>
      </c>
      <c r="E4288">
        <f>IFERROR(VLOOKUP(Table_ExternalData_15[[#This Row],[Id]],Rabati!B:C,2,0),0)</f>
        <v>20</v>
      </c>
      <c r="F4288">
        <v>0</v>
      </c>
      <c r="G4288" t="str">
        <f>VLOOKUP(Table_ExternalData_15[[#This Row],[Id]],'Blagovna izdelek'!A:C,3,0)</f>
        <v>Digitus</v>
      </c>
      <c r="H4288">
        <f>Table_ExternalData_15[[#This Row],[Rabat]]*0.2</f>
        <v>4</v>
      </c>
      <c r="I4288" s="2">
        <f>Table_ExternalData_15[[#This Row],[Price]]-(Table_ExternalData_15[[#This Row],[Price]]*Table_ExternalData_15[[#This Row],[BB rabat]])/100</f>
        <v>47.616</v>
      </c>
      <c r="J4288" s="2">
        <f>Table_ExternalData_15[[#This Row],[BB cena]]*Table_ExternalData_15[[#Headers],[1,22]]</f>
        <v>58.091519999999996</v>
      </c>
      <c r="K4288" s="2">
        <f>Table_ExternalData_15[[#This Row],[Price]]*Table_ExternalData_15[[#Headers],[1,22]]</f>
        <v>60.512</v>
      </c>
      <c r="L4288" s="7">
        <f>IF(G4288="White Shark",E4288*0.5,IF(G4288="Sbox",E4288*0.5,IF(G4288="Tenda",E4288*0.5,E4288*0.2)))/100</f>
        <v>0.04</v>
      </c>
      <c r="M4288" s="2">
        <f>Table_ExternalData_15[[#This Row],[Price]]-Table_ExternalData_15[[#This Row],[Price]]*Table_ExternalData_15[[#This Row],[extra popust]]</f>
        <v>47.616</v>
      </c>
      <c r="N4288" s="2">
        <f>IF(M4288&lt;I4288,M4288,I4288)</f>
        <v>47.616</v>
      </c>
      <c r="O4288" s="12" t="str">
        <f>IF(N4288&lt;I4288,$U$1," ")</f>
        <v xml:space="preserve"> </v>
      </c>
      <c r="P4288" s="12" t="str">
        <f>IFERROR((O4288+30)," ")</f>
        <v xml:space="preserve"> </v>
      </c>
      <c r="Q4288" s="2">
        <f ca="1">IF(O4288=$U$1,N4288,"0")*1.22</f>
        <v>0</v>
      </c>
    </row>
    <row r="4289" spans="1:17" x14ac:dyDescent="0.25">
      <c r="A4289" t="s">
        <v>8247</v>
      </c>
      <c r="B4289" t="s">
        <v>9762</v>
      </c>
      <c r="C4289">
        <v>15732</v>
      </c>
      <c r="D4289">
        <v>49.6</v>
      </c>
      <c r="E4289">
        <f>IFERROR(VLOOKUP(Table_ExternalData_15[[#This Row],[Id]],Rabati!B:C,2,0),0)</f>
        <v>20</v>
      </c>
      <c r="F4289">
        <v>0</v>
      </c>
      <c r="G4289" t="str">
        <f>VLOOKUP(Table_ExternalData_15[[#This Row],[Id]],'Blagovna izdelek'!A:C,3,0)</f>
        <v>Digitus</v>
      </c>
      <c r="H4289">
        <f>Table_ExternalData_15[[#This Row],[Rabat]]*0.2</f>
        <v>4</v>
      </c>
      <c r="I4289" s="2">
        <f>Table_ExternalData_15[[#This Row],[Price]]-(Table_ExternalData_15[[#This Row],[Price]]*Table_ExternalData_15[[#This Row],[BB rabat]])/100</f>
        <v>47.616</v>
      </c>
      <c r="J4289" s="2">
        <f>Table_ExternalData_15[[#This Row],[BB cena]]*Table_ExternalData_15[[#Headers],[1,22]]</f>
        <v>58.091519999999996</v>
      </c>
      <c r="K4289" s="2">
        <f>Table_ExternalData_15[[#This Row],[Price]]*Table_ExternalData_15[[#Headers],[1,22]]</f>
        <v>60.512</v>
      </c>
      <c r="L4289" s="7">
        <f>IF(G4289="White Shark",E4289*0.5,IF(G4289="Sbox",E4289*0.5,IF(G4289="Tenda",E4289*0.5,E4289*0.2)))/100</f>
        <v>0.04</v>
      </c>
      <c r="M4289" s="2">
        <f>Table_ExternalData_15[[#This Row],[Price]]-Table_ExternalData_15[[#This Row],[Price]]*Table_ExternalData_15[[#This Row],[extra popust]]</f>
        <v>47.616</v>
      </c>
      <c r="N4289" s="2">
        <f>IF(M4289&lt;I4289,M4289,I4289)</f>
        <v>47.616</v>
      </c>
      <c r="O4289" s="12" t="str">
        <f>IF(N4289&lt;I4289,$U$1," ")</f>
        <v xml:space="preserve"> </v>
      </c>
      <c r="P4289" s="12" t="str">
        <f>IFERROR((O4289+30)," ")</f>
        <v xml:space="preserve"> </v>
      </c>
      <c r="Q4289" s="2">
        <f ca="1">IF(O4289=$U$1,N4289,"0")*1.22</f>
        <v>0</v>
      </c>
    </row>
    <row r="4290" spans="1:17" x14ac:dyDescent="0.25">
      <c r="A4290" t="s">
        <v>8263</v>
      </c>
      <c r="B4290" t="s">
        <v>8262</v>
      </c>
      <c r="C4290">
        <v>15740</v>
      </c>
      <c r="D4290">
        <v>139.94999999999999</v>
      </c>
      <c r="E4290">
        <f>IFERROR(VLOOKUP(Table_ExternalData_15[[#This Row],[Id]],Rabati!B:C,2,0),0)</f>
        <v>0</v>
      </c>
      <c r="F4290">
        <v>0</v>
      </c>
      <c r="G4290" t="str">
        <f>VLOOKUP(Table_ExternalData_15[[#This Row],[Id]],'Blagovna izdelek'!A:C,3,0)</f>
        <v>Digitus</v>
      </c>
      <c r="H4290">
        <f>Table_ExternalData_15[[#This Row],[Rabat]]*0.2</f>
        <v>0</v>
      </c>
      <c r="I4290" s="2">
        <f>Table_ExternalData_15[[#This Row],[Price]]-(Table_ExternalData_15[[#This Row],[Price]]*Table_ExternalData_15[[#This Row],[BB rabat]])/100</f>
        <v>139.94999999999999</v>
      </c>
      <c r="J4290" s="2">
        <f>Table_ExternalData_15[[#This Row],[BB cena]]*Table_ExternalData_15[[#Headers],[1,22]]</f>
        <v>170.73899999999998</v>
      </c>
      <c r="K4290" s="2">
        <f>Table_ExternalData_15[[#This Row],[Price]]*Table_ExternalData_15[[#Headers],[1,22]]</f>
        <v>170.73899999999998</v>
      </c>
      <c r="L4290" s="7">
        <f>IF(G4290="White Shark",E4290*0.5,IF(G4290="Sbox",E4290*0.5,IF(G4290="Tenda",E4290*0.5,E4290*0.2)))/100</f>
        <v>0</v>
      </c>
      <c r="M4290" s="2">
        <f>Table_ExternalData_15[[#This Row],[Price]]-Table_ExternalData_15[[#This Row],[Price]]*Table_ExternalData_15[[#This Row],[extra popust]]</f>
        <v>139.94999999999999</v>
      </c>
      <c r="N4290" s="2">
        <f>IF(M4290&lt;I4290,M4290,I4290)</f>
        <v>139.94999999999999</v>
      </c>
      <c r="O4290" s="12" t="str">
        <f>IF(N4290&lt;I4290,$U$1," ")</f>
        <v xml:space="preserve"> </v>
      </c>
      <c r="P4290" s="12" t="str">
        <f>IFERROR((O4290+30)," ")</f>
        <v xml:space="preserve"> </v>
      </c>
      <c r="Q4290" s="2">
        <f ca="1">IF(O4290=$U$1,N4290,"0")*1.22</f>
        <v>0</v>
      </c>
    </row>
    <row r="4291" spans="1:17" x14ac:dyDescent="0.25">
      <c r="A4291" t="s">
        <v>8331</v>
      </c>
      <c r="B4291" t="s">
        <v>8330</v>
      </c>
      <c r="C4291">
        <v>15779</v>
      </c>
      <c r="D4291">
        <v>2.0699999999999998</v>
      </c>
      <c r="E4291">
        <f>IFERROR(VLOOKUP(Table_ExternalData_15[[#This Row],[Id]],Rabati!B:C,2,0),0)</f>
        <v>30</v>
      </c>
      <c r="F4291">
        <v>386</v>
      </c>
      <c r="G4291" t="str">
        <f>VLOOKUP(Table_ExternalData_15[[#This Row],[Id]],'Blagovna izdelek'!A:C,3,0)</f>
        <v>Digitus</v>
      </c>
      <c r="H4291">
        <f>Table_ExternalData_15[[#This Row],[Rabat]]*0.2</f>
        <v>6</v>
      </c>
      <c r="I4291" s="2">
        <f>Table_ExternalData_15[[#This Row],[Price]]-(Table_ExternalData_15[[#This Row],[Price]]*Table_ExternalData_15[[#This Row],[BB rabat]])/100</f>
        <v>1.9457999999999998</v>
      </c>
      <c r="J4291" s="2">
        <f>Table_ExternalData_15[[#This Row],[BB cena]]*Table_ExternalData_15[[#Headers],[1,22]]</f>
        <v>2.3738759999999997</v>
      </c>
      <c r="K4291" s="2">
        <f>Table_ExternalData_15[[#This Row],[Price]]*Table_ExternalData_15[[#Headers],[1,22]]</f>
        <v>2.5253999999999999</v>
      </c>
      <c r="L4291" s="7">
        <f>IF(G4291="White Shark",E4291*0.5,IF(G4291="Sbox",E4291*0.5,IF(G4291="Tenda",E4291*0.5,E4291*0.2)))/100</f>
        <v>0.06</v>
      </c>
      <c r="M4291" s="2">
        <f>Table_ExternalData_15[[#This Row],[Price]]-Table_ExternalData_15[[#This Row],[Price]]*Table_ExternalData_15[[#This Row],[extra popust]]</f>
        <v>1.9457999999999998</v>
      </c>
      <c r="N4291" s="2">
        <f>IF(M4291&lt;I4291,M4291,I4291)</f>
        <v>1.9457999999999998</v>
      </c>
      <c r="O4291" s="12" t="str">
        <f>IF(N4291&lt;I4291,$U$1," ")</f>
        <v xml:space="preserve"> </v>
      </c>
      <c r="P4291" s="12" t="str">
        <f>IFERROR((O4291+30)," ")</f>
        <v xml:space="preserve"> </v>
      </c>
      <c r="Q4291" s="2">
        <f ca="1">IF(O4291=$U$1,N4291,"0")*1.22</f>
        <v>0</v>
      </c>
    </row>
    <row r="4292" spans="1:17" x14ac:dyDescent="0.25">
      <c r="A4292" t="s">
        <v>8333</v>
      </c>
      <c r="B4292" t="s">
        <v>8332</v>
      </c>
      <c r="C4292">
        <v>15780</v>
      </c>
      <c r="D4292">
        <v>2.0699999999999998</v>
      </c>
      <c r="E4292">
        <f>IFERROR(VLOOKUP(Table_ExternalData_15[[#This Row],[Id]],Rabati!B:C,2,0),0)</f>
        <v>30</v>
      </c>
      <c r="F4292">
        <v>902</v>
      </c>
      <c r="G4292" t="str">
        <f>VLOOKUP(Table_ExternalData_15[[#This Row],[Id]],'Blagovna izdelek'!A:C,3,0)</f>
        <v>Digitus</v>
      </c>
      <c r="H4292">
        <f>Table_ExternalData_15[[#This Row],[Rabat]]*0.2</f>
        <v>6</v>
      </c>
      <c r="I4292" s="2">
        <f>Table_ExternalData_15[[#This Row],[Price]]-(Table_ExternalData_15[[#This Row],[Price]]*Table_ExternalData_15[[#This Row],[BB rabat]])/100</f>
        <v>1.9457999999999998</v>
      </c>
      <c r="J4292" s="2">
        <f>Table_ExternalData_15[[#This Row],[BB cena]]*Table_ExternalData_15[[#Headers],[1,22]]</f>
        <v>2.3738759999999997</v>
      </c>
      <c r="K4292" s="2">
        <f>Table_ExternalData_15[[#This Row],[Price]]*Table_ExternalData_15[[#Headers],[1,22]]</f>
        <v>2.5253999999999999</v>
      </c>
      <c r="L4292" s="7">
        <f>IF(G4292="White Shark",E4292*0.5,IF(G4292="Sbox",E4292*0.5,IF(G4292="Tenda",E4292*0.5,E4292*0.2)))/100</f>
        <v>0.06</v>
      </c>
      <c r="M4292" s="2">
        <f>Table_ExternalData_15[[#This Row],[Price]]-Table_ExternalData_15[[#This Row],[Price]]*Table_ExternalData_15[[#This Row],[extra popust]]</f>
        <v>1.9457999999999998</v>
      </c>
      <c r="N4292" s="2">
        <f>IF(M4292&lt;I4292,M4292,I4292)</f>
        <v>1.9457999999999998</v>
      </c>
      <c r="O4292" s="12" t="str">
        <f>IF(N4292&lt;I4292,$U$1," ")</f>
        <v xml:space="preserve"> </v>
      </c>
      <c r="P4292" s="12" t="str">
        <f>IFERROR((O4292+30)," ")</f>
        <v xml:space="preserve"> </v>
      </c>
      <c r="Q4292" s="2">
        <f ca="1">IF(O4292=$U$1,N4292,"0")*1.22</f>
        <v>0</v>
      </c>
    </row>
    <row r="4293" spans="1:17" x14ac:dyDescent="0.25">
      <c r="A4293" t="s">
        <v>8335</v>
      </c>
      <c r="B4293" t="s">
        <v>8334</v>
      </c>
      <c r="C4293">
        <v>15781</v>
      </c>
      <c r="D4293">
        <v>2.0699999999999998</v>
      </c>
      <c r="E4293">
        <f>IFERROR(VLOOKUP(Table_ExternalData_15[[#This Row],[Id]],Rabati!B:C,2,0),0)</f>
        <v>30</v>
      </c>
      <c r="F4293">
        <v>20</v>
      </c>
      <c r="G4293" t="str">
        <f>VLOOKUP(Table_ExternalData_15[[#This Row],[Id]],'Blagovna izdelek'!A:C,3,0)</f>
        <v>Digitus</v>
      </c>
      <c r="H4293">
        <f>Table_ExternalData_15[[#This Row],[Rabat]]*0.2</f>
        <v>6</v>
      </c>
      <c r="I4293" s="2">
        <f>Table_ExternalData_15[[#This Row],[Price]]-(Table_ExternalData_15[[#This Row],[Price]]*Table_ExternalData_15[[#This Row],[BB rabat]])/100</f>
        <v>1.9457999999999998</v>
      </c>
      <c r="J4293" s="2">
        <f>Table_ExternalData_15[[#This Row],[BB cena]]*Table_ExternalData_15[[#Headers],[1,22]]</f>
        <v>2.3738759999999997</v>
      </c>
      <c r="K4293" s="2">
        <f>Table_ExternalData_15[[#This Row],[Price]]*Table_ExternalData_15[[#Headers],[1,22]]</f>
        <v>2.5253999999999999</v>
      </c>
      <c r="L4293" s="7">
        <f>IF(G4293="White Shark",E4293*0.5,IF(G4293="Sbox",E4293*0.5,IF(G4293="Tenda",E4293*0.5,E4293*0.2)))/100</f>
        <v>0.06</v>
      </c>
      <c r="M4293" s="2">
        <f>Table_ExternalData_15[[#This Row],[Price]]-Table_ExternalData_15[[#This Row],[Price]]*Table_ExternalData_15[[#This Row],[extra popust]]</f>
        <v>1.9457999999999998</v>
      </c>
      <c r="N4293" s="2">
        <f>IF(M4293&lt;I4293,M4293,I4293)</f>
        <v>1.9457999999999998</v>
      </c>
      <c r="O4293" s="12" t="str">
        <f>IF(N4293&lt;I4293,$U$1," ")</f>
        <v xml:space="preserve"> </v>
      </c>
      <c r="P4293" s="12" t="str">
        <f>IFERROR((O4293+30)," ")</f>
        <v xml:space="preserve"> </v>
      </c>
      <c r="Q4293" s="2">
        <f ca="1">IF(O4293=$U$1,N4293,"0")*1.22</f>
        <v>0</v>
      </c>
    </row>
    <row r="4294" spans="1:17" x14ac:dyDescent="0.25">
      <c r="A4294" t="s">
        <v>8337</v>
      </c>
      <c r="B4294" t="s">
        <v>8336</v>
      </c>
      <c r="C4294">
        <v>15782</v>
      </c>
      <c r="D4294">
        <v>2.0699999999999998</v>
      </c>
      <c r="E4294">
        <f>IFERROR(VLOOKUP(Table_ExternalData_15[[#This Row],[Id]],Rabati!B:C,2,0),0)</f>
        <v>30</v>
      </c>
      <c r="F4294">
        <v>3</v>
      </c>
      <c r="G4294" t="str">
        <f>VLOOKUP(Table_ExternalData_15[[#This Row],[Id]],'Blagovna izdelek'!A:C,3,0)</f>
        <v>Digitus</v>
      </c>
      <c r="H4294">
        <f>Table_ExternalData_15[[#This Row],[Rabat]]*0.2</f>
        <v>6</v>
      </c>
      <c r="I4294" s="2">
        <f>Table_ExternalData_15[[#This Row],[Price]]-(Table_ExternalData_15[[#This Row],[Price]]*Table_ExternalData_15[[#This Row],[BB rabat]])/100</f>
        <v>1.9457999999999998</v>
      </c>
      <c r="J4294" s="2">
        <f>Table_ExternalData_15[[#This Row],[BB cena]]*Table_ExternalData_15[[#Headers],[1,22]]</f>
        <v>2.3738759999999997</v>
      </c>
      <c r="K4294" s="2">
        <f>Table_ExternalData_15[[#This Row],[Price]]*Table_ExternalData_15[[#Headers],[1,22]]</f>
        <v>2.5253999999999999</v>
      </c>
      <c r="L4294" s="7">
        <f>IF(G4294="White Shark",E4294*0.5,IF(G4294="Sbox",E4294*0.5,IF(G4294="Tenda",E4294*0.5,E4294*0.2)))/100</f>
        <v>0.06</v>
      </c>
      <c r="M4294" s="2">
        <f>Table_ExternalData_15[[#This Row],[Price]]-Table_ExternalData_15[[#This Row],[Price]]*Table_ExternalData_15[[#This Row],[extra popust]]</f>
        <v>1.9457999999999998</v>
      </c>
      <c r="N4294" s="2">
        <f>IF(M4294&lt;I4294,M4294,I4294)</f>
        <v>1.9457999999999998</v>
      </c>
      <c r="O4294" s="12" t="str">
        <f>IF(N4294&lt;I4294,$U$1," ")</f>
        <v xml:space="preserve"> </v>
      </c>
      <c r="P4294" s="12" t="str">
        <f>IFERROR((O4294+30)," ")</f>
        <v xml:space="preserve"> </v>
      </c>
      <c r="Q4294" s="2">
        <f ca="1">IF(O4294=$U$1,N4294,"0")*1.22</f>
        <v>0</v>
      </c>
    </row>
    <row r="4295" spans="1:17" x14ac:dyDescent="0.25">
      <c r="A4295" t="s">
        <v>8339</v>
      </c>
      <c r="B4295" t="s">
        <v>8338</v>
      </c>
      <c r="C4295">
        <v>15783</v>
      </c>
      <c r="D4295">
        <v>2.0699999999999998</v>
      </c>
      <c r="E4295">
        <f>IFERROR(VLOOKUP(Table_ExternalData_15[[#This Row],[Id]],Rabati!B:C,2,0),0)</f>
        <v>30</v>
      </c>
      <c r="F4295">
        <v>46</v>
      </c>
      <c r="G4295" t="str">
        <f>VLOOKUP(Table_ExternalData_15[[#This Row],[Id]],'Blagovna izdelek'!A:C,3,0)</f>
        <v>Digitus</v>
      </c>
      <c r="H4295">
        <f>Table_ExternalData_15[[#This Row],[Rabat]]*0.2</f>
        <v>6</v>
      </c>
      <c r="I4295" s="2">
        <f>Table_ExternalData_15[[#This Row],[Price]]-(Table_ExternalData_15[[#This Row],[Price]]*Table_ExternalData_15[[#This Row],[BB rabat]])/100</f>
        <v>1.9457999999999998</v>
      </c>
      <c r="J4295" s="2">
        <f>Table_ExternalData_15[[#This Row],[BB cena]]*Table_ExternalData_15[[#Headers],[1,22]]</f>
        <v>2.3738759999999997</v>
      </c>
      <c r="K4295" s="2">
        <f>Table_ExternalData_15[[#This Row],[Price]]*Table_ExternalData_15[[#Headers],[1,22]]</f>
        <v>2.5253999999999999</v>
      </c>
      <c r="L4295" s="7">
        <f>IF(G4295="White Shark",E4295*0.5,IF(G4295="Sbox",E4295*0.5,IF(G4295="Tenda",E4295*0.5,E4295*0.2)))/100</f>
        <v>0.06</v>
      </c>
      <c r="M4295" s="2">
        <f>Table_ExternalData_15[[#This Row],[Price]]-Table_ExternalData_15[[#This Row],[Price]]*Table_ExternalData_15[[#This Row],[extra popust]]</f>
        <v>1.9457999999999998</v>
      </c>
      <c r="N4295" s="2">
        <f>IF(M4295&lt;I4295,M4295,I4295)</f>
        <v>1.9457999999999998</v>
      </c>
      <c r="O4295" s="12" t="str">
        <f>IF(N4295&lt;I4295,$U$1," ")</f>
        <v xml:space="preserve"> </v>
      </c>
      <c r="P4295" s="12" t="str">
        <f>IFERROR((O4295+30)," ")</f>
        <v xml:space="preserve"> </v>
      </c>
      <c r="Q4295" s="2">
        <f ca="1">IF(O4295=$U$1,N4295,"0")*1.22</f>
        <v>0</v>
      </c>
    </row>
    <row r="4296" spans="1:17" x14ac:dyDescent="0.25">
      <c r="A4296" t="s">
        <v>8341</v>
      </c>
      <c r="B4296" t="s">
        <v>8340</v>
      </c>
      <c r="C4296">
        <v>15784</v>
      </c>
      <c r="D4296">
        <v>2.2799999999999998</v>
      </c>
      <c r="E4296">
        <f>IFERROR(VLOOKUP(Table_ExternalData_15[[#This Row],[Id]],Rabati!B:C,2,0),0)</f>
        <v>30</v>
      </c>
      <c r="F4296">
        <v>50</v>
      </c>
      <c r="G4296" t="str">
        <f>VLOOKUP(Table_ExternalData_15[[#This Row],[Id]],'Blagovna izdelek'!A:C,3,0)</f>
        <v>Digitus</v>
      </c>
      <c r="H4296">
        <f>Table_ExternalData_15[[#This Row],[Rabat]]*0.2</f>
        <v>6</v>
      </c>
      <c r="I4296" s="2">
        <f>Table_ExternalData_15[[#This Row],[Price]]-(Table_ExternalData_15[[#This Row],[Price]]*Table_ExternalData_15[[#This Row],[BB rabat]])/100</f>
        <v>2.1431999999999998</v>
      </c>
      <c r="J4296" s="2">
        <f>Table_ExternalData_15[[#This Row],[BB cena]]*Table_ExternalData_15[[#Headers],[1,22]]</f>
        <v>2.6147039999999997</v>
      </c>
      <c r="K4296" s="2">
        <f>Table_ExternalData_15[[#This Row],[Price]]*Table_ExternalData_15[[#Headers],[1,22]]</f>
        <v>2.7815999999999996</v>
      </c>
      <c r="L4296" s="7">
        <f>IF(G4296="White Shark",E4296*0.5,IF(G4296="Sbox",E4296*0.5,IF(G4296="Tenda",E4296*0.5,E4296*0.2)))/100</f>
        <v>0.06</v>
      </c>
      <c r="M4296" s="2">
        <f>Table_ExternalData_15[[#This Row],[Price]]-Table_ExternalData_15[[#This Row],[Price]]*Table_ExternalData_15[[#This Row],[extra popust]]</f>
        <v>2.1431999999999998</v>
      </c>
      <c r="N4296" s="2">
        <f>IF(M4296&lt;I4296,M4296,I4296)</f>
        <v>2.1431999999999998</v>
      </c>
      <c r="O4296" s="12" t="str">
        <f>IF(N4296&lt;I4296,$U$1," ")</f>
        <v xml:space="preserve"> </v>
      </c>
      <c r="P4296" s="12" t="str">
        <f>IFERROR((O4296+30)," ")</f>
        <v xml:space="preserve"> </v>
      </c>
      <c r="Q4296" s="2">
        <f ca="1">IF(O4296=$U$1,N4296,"0")*1.22</f>
        <v>0</v>
      </c>
    </row>
    <row r="4297" spans="1:17" x14ac:dyDescent="0.25">
      <c r="A4297" t="s">
        <v>8343</v>
      </c>
      <c r="B4297" t="s">
        <v>8342</v>
      </c>
      <c r="C4297">
        <v>15785</v>
      </c>
      <c r="D4297">
        <v>3.85</v>
      </c>
      <c r="E4297">
        <f>IFERROR(VLOOKUP(Table_ExternalData_15[[#This Row],[Id]],Rabati!B:C,2,0),0)</f>
        <v>30</v>
      </c>
      <c r="F4297">
        <v>72</v>
      </c>
      <c r="G4297" t="str">
        <f>VLOOKUP(Table_ExternalData_15[[#This Row],[Id]],'Blagovna izdelek'!A:C,3,0)</f>
        <v>Digitus</v>
      </c>
      <c r="H4297">
        <f>Table_ExternalData_15[[#This Row],[Rabat]]*0.2</f>
        <v>6</v>
      </c>
      <c r="I4297" s="2">
        <f>Table_ExternalData_15[[#This Row],[Price]]-(Table_ExternalData_15[[#This Row],[Price]]*Table_ExternalData_15[[#This Row],[BB rabat]])/100</f>
        <v>3.6190000000000002</v>
      </c>
      <c r="J4297" s="2">
        <f>Table_ExternalData_15[[#This Row],[BB cena]]*Table_ExternalData_15[[#Headers],[1,22]]</f>
        <v>4.4151800000000003</v>
      </c>
      <c r="K4297" s="2">
        <f>Table_ExternalData_15[[#This Row],[Price]]*Table_ExternalData_15[[#Headers],[1,22]]</f>
        <v>4.6970000000000001</v>
      </c>
      <c r="L4297" s="7">
        <f>IF(G4297="White Shark",E4297*0.5,IF(G4297="Sbox",E4297*0.5,IF(G4297="Tenda",E4297*0.5,E4297*0.2)))/100</f>
        <v>0.06</v>
      </c>
      <c r="M4297" s="2">
        <f>Table_ExternalData_15[[#This Row],[Price]]-Table_ExternalData_15[[#This Row],[Price]]*Table_ExternalData_15[[#This Row],[extra popust]]</f>
        <v>3.6190000000000002</v>
      </c>
      <c r="N4297" s="2">
        <f>IF(M4297&lt;I4297,M4297,I4297)</f>
        <v>3.6190000000000002</v>
      </c>
      <c r="O4297" s="12" t="str">
        <f>IF(N4297&lt;I4297,$U$1," ")</f>
        <v xml:space="preserve"> </v>
      </c>
      <c r="P4297" s="12" t="str">
        <f>IFERROR((O4297+30)," ")</f>
        <v xml:space="preserve"> </v>
      </c>
      <c r="Q4297" s="2">
        <f ca="1">IF(O4297=$U$1,N4297,"0")*1.22</f>
        <v>0</v>
      </c>
    </row>
    <row r="4298" spans="1:17" x14ac:dyDescent="0.25">
      <c r="A4298" t="s">
        <v>8345</v>
      </c>
      <c r="B4298" t="s">
        <v>8344</v>
      </c>
      <c r="C4298">
        <v>15786</v>
      </c>
      <c r="D4298">
        <v>33.299999999999997</v>
      </c>
      <c r="E4298">
        <f>IFERROR(VLOOKUP(Table_ExternalData_15[[#This Row],[Id]],Rabati!B:C,2,0),0)</f>
        <v>20</v>
      </c>
      <c r="F4298">
        <v>8</v>
      </c>
      <c r="G4298" t="str">
        <f>VLOOKUP(Table_ExternalData_15[[#This Row],[Id]],'Blagovna izdelek'!A:C,3,0)</f>
        <v>Digitus</v>
      </c>
      <c r="H4298">
        <f>Table_ExternalData_15[[#This Row],[Rabat]]*0.2</f>
        <v>4</v>
      </c>
      <c r="I4298" s="2">
        <f>Table_ExternalData_15[[#This Row],[Price]]-(Table_ExternalData_15[[#This Row],[Price]]*Table_ExternalData_15[[#This Row],[BB rabat]])/100</f>
        <v>31.967999999999996</v>
      </c>
      <c r="J4298" s="2">
        <f>Table_ExternalData_15[[#This Row],[BB cena]]*Table_ExternalData_15[[#Headers],[1,22]]</f>
        <v>39.000959999999992</v>
      </c>
      <c r="K4298" s="2">
        <f>Table_ExternalData_15[[#This Row],[Price]]*Table_ExternalData_15[[#Headers],[1,22]]</f>
        <v>40.625999999999998</v>
      </c>
      <c r="L4298" s="7">
        <f>IF(G4298="White Shark",E4298*0.5,IF(G4298="Sbox",E4298*0.5,IF(G4298="Tenda",E4298*0.5,E4298*0.2)))/100</f>
        <v>0.04</v>
      </c>
      <c r="M4298" s="2">
        <f>Table_ExternalData_15[[#This Row],[Price]]-Table_ExternalData_15[[#This Row],[Price]]*Table_ExternalData_15[[#This Row],[extra popust]]</f>
        <v>31.967999999999996</v>
      </c>
      <c r="N4298" s="2">
        <f>IF(M4298&lt;I4298,M4298,I4298)</f>
        <v>31.967999999999996</v>
      </c>
      <c r="O4298" s="12" t="str">
        <f>IF(N4298&lt;I4298,$U$1," ")</f>
        <v xml:space="preserve"> </v>
      </c>
      <c r="P4298" s="12" t="str">
        <f>IFERROR((O4298+30)," ")</f>
        <v xml:space="preserve"> </v>
      </c>
      <c r="Q4298" s="2">
        <f ca="1">IF(O4298=$U$1,N4298,"0")*1.22</f>
        <v>0</v>
      </c>
    </row>
    <row r="4299" spans="1:17" x14ac:dyDescent="0.25">
      <c r="A4299" t="s">
        <v>8347</v>
      </c>
      <c r="B4299" t="s">
        <v>8346</v>
      </c>
      <c r="C4299">
        <v>15787</v>
      </c>
      <c r="D4299">
        <v>29.95</v>
      </c>
      <c r="E4299">
        <f>IFERROR(VLOOKUP(Table_ExternalData_15[[#This Row],[Id]],Rabati!B:C,2,0),0)</f>
        <v>20</v>
      </c>
      <c r="F4299">
        <v>0</v>
      </c>
      <c r="G4299" t="str">
        <f>VLOOKUP(Table_ExternalData_15[[#This Row],[Id]],'Blagovna izdelek'!A:C,3,0)</f>
        <v>Digitus</v>
      </c>
      <c r="H4299">
        <f>Table_ExternalData_15[[#This Row],[Rabat]]*0.2</f>
        <v>4</v>
      </c>
      <c r="I4299" s="2">
        <f>Table_ExternalData_15[[#This Row],[Price]]-(Table_ExternalData_15[[#This Row],[Price]]*Table_ExternalData_15[[#This Row],[BB rabat]])/100</f>
        <v>28.751999999999999</v>
      </c>
      <c r="J4299" s="2">
        <f>Table_ExternalData_15[[#This Row],[BB cena]]*Table_ExternalData_15[[#Headers],[1,22]]</f>
        <v>35.077439999999996</v>
      </c>
      <c r="K4299" s="2">
        <f>Table_ExternalData_15[[#This Row],[Price]]*Table_ExternalData_15[[#Headers],[1,22]]</f>
        <v>36.539000000000001</v>
      </c>
      <c r="L4299" s="7">
        <f>IF(G4299="White Shark",E4299*0.5,IF(G4299="Sbox",E4299*0.5,IF(G4299="Tenda",E4299*0.5,E4299*0.2)))/100</f>
        <v>0.04</v>
      </c>
      <c r="M4299" s="2">
        <f>Table_ExternalData_15[[#This Row],[Price]]-Table_ExternalData_15[[#This Row],[Price]]*Table_ExternalData_15[[#This Row],[extra popust]]</f>
        <v>28.751999999999999</v>
      </c>
      <c r="N4299" s="2">
        <f>IF(M4299&lt;I4299,M4299,I4299)</f>
        <v>28.751999999999999</v>
      </c>
      <c r="O4299" s="12" t="str">
        <f>IF(N4299&lt;I4299,$U$1," ")</f>
        <v xml:space="preserve"> </v>
      </c>
      <c r="P4299" s="12" t="str">
        <f>IFERROR((O4299+30)," ")</f>
        <v xml:space="preserve"> </v>
      </c>
      <c r="Q4299" s="2">
        <f ca="1">IF(O4299=$U$1,N4299,"0")*1.22</f>
        <v>0</v>
      </c>
    </row>
    <row r="4300" spans="1:17" x14ac:dyDescent="0.25">
      <c r="A4300" t="s">
        <v>8359</v>
      </c>
      <c r="B4300" t="s">
        <v>8358</v>
      </c>
      <c r="C4300">
        <v>15798</v>
      </c>
      <c r="D4300">
        <v>1.95</v>
      </c>
      <c r="E4300">
        <f>IFERROR(VLOOKUP(Table_ExternalData_15[[#This Row],[Id]],Rabati!B:C,2,0),0)</f>
        <v>30</v>
      </c>
      <c r="F4300">
        <v>22</v>
      </c>
      <c r="G4300" t="str">
        <f>VLOOKUP(Table_ExternalData_15[[#This Row],[Id]],'Blagovna izdelek'!A:C,3,0)</f>
        <v>Digitus</v>
      </c>
      <c r="H4300">
        <f>Table_ExternalData_15[[#This Row],[Rabat]]*0.2</f>
        <v>6</v>
      </c>
      <c r="I4300" s="2">
        <f>Table_ExternalData_15[[#This Row],[Price]]-(Table_ExternalData_15[[#This Row],[Price]]*Table_ExternalData_15[[#This Row],[BB rabat]])/100</f>
        <v>1.833</v>
      </c>
      <c r="J4300" s="2">
        <f>Table_ExternalData_15[[#This Row],[BB cena]]*Table_ExternalData_15[[#Headers],[1,22]]</f>
        <v>2.2362599999999997</v>
      </c>
      <c r="K4300" s="2">
        <f>Table_ExternalData_15[[#This Row],[Price]]*Table_ExternalData_15[[#Headers],[1,22]]</f>
        <v>2.379</v>
      </c>
      <c r="L4300" s="7">
        <f>IF(G4300="White Shark",E4300*0.5,IF(G4300="Sbox",E4300*0.5,IF(G4300="Tenda",E4300*0.5,E4300*0.2)))/100</f>
        <v>0.06</v>
      </c>
      <c r="M4300" s="2">
        <f>Table_ExternalData_15[[#This Row],[Price]]-Table_ExternalData_15[[#This Row],[Price]]*Table_ExternalData_15[[#This Row],[extra popust]]</f>
        <v>1.833</v>
      </c>
      <c r="N4300" s="2">
        <f>IF(M4300&lt;I4300,M4300,I4300)</f>
        <v>1.833</v>
      </c>
      <c r="O4300" s="12" t="str">
        <f>IF(N4300&lt;I4300,$U$1," ")</f>
        <v xml:space="preserve"> </v>
      </c>
      <c r="P4300" s="12" t="str">
        <f>IFERROR((O4300+30)," ")</f>
        <v xml:space="preserve"> </v>
      </c>
      <c r="Q4300" s="2">
        <f ca="1">IF(O4300=$U$1,N4300,"0")*1.22</f>
        <v>0</v>
      </c>
    </row>
    <row r="4301" spans="1:17" x14ac:dyDescent="0.25">
      <c r="A4301" t="s">
        <v>8468</v>
      </c>
      <c r="B4301" t="s">
        <v>8467</v>
      </c>
      <c r="C4301">
        <v>15885</v>
      </c>
      <c r="D4301">
        <v>27.5</v>
      </c>
      <c r="E4301">
        <f>IFERROR(VLOOKUP(Table_ExternalData_15[[#This Row],[Id]],Rabati!B:C,2,0),0)</f>
        <v>0</v>
      </c>
      <c r="F4301">
        <v>0</v>
      </c>
      <c r="G4301" t="str">
        <f>VLOOKUP(Table_ExternalData_15[[#This Row],[Id]],'Blagovna izdelek'!A:C,3,0)</f>
        <v>Digitus</v>
      </c>
      <c r="H4301">
        <f>Table_ExternalData_15[[#This Row],[Rabat]]*0.2</f>
        <v>0</v>
      </c>
      <c r="I4301" s="2">
        <f>Table_ExternalData_15[[#This Row],[Price]]-(Table_ExternalData_15[[#This Row],[Price]]*Table_ExternalData_15[[#This Row],[BB rabat]])/100</f>
        <v>27.5</v>
      </c>
      <c r="J4301" s="2">
        <f>Table_ExternalData_15[[#This Row],[BB cena]]*Table_ExternalData_15[[#Headers],[1,22]]</f>
        <v>33.549999999999997</v>
      </c>
      <c r="K4301" s="2">
        <f>Table_ExternalData_15[[#This Row],[Price]]*Table_ExternalData_15[[#Headers],[1,22]]</f>
        <v>33.549999999999997</v>
      </c>
      <c r="L4301" s="7">
        <f>IF(G4301="White Shark",E4301*0.5,IF(G4301="Sbox",E4301*0.5,IF(G4301="Tenda",E4301*0.5,E4301*0.2)))/100</f>
        <v>0</v>
      </c>
      <c r="M4301" s="2">
        <f>Table_ExternalData_15[[#This Row],[Price]]-Table_ExternalData_15[[#This Row],[Price]]*Table_ExternalData_15[[#This Row],[extra popust]]</f>
        <v>27.5</v>
      </c>
      <c r="N4301" s="2">
        <f>IF(M4301&lt;I4301,M4301,I4301)</f>
        <v>27.5</v>
      </c>
      <c r="O4301" s="12" t="str">
        <f>IF(N4301&lt;I4301,$U$1," ")</f>
        <v xml:space="preserve"> </v>
      </c>
      <c r="P4301" s="12" t="str">
        <f>IFERROR((O4301+30)," ")</f>
        <v xml:space="preserve"> </v>
      </c>
      <c r="Q4301" s="2">
        <f ca="1">IF(O4301=$U$1,N4301,"0")*1.22</f>
        <v>0</v>
      </c>
    </row>
    <row r="4302" spans="1:17" x14ac:dyDescent="0.25">
      <c r="A4302" t="s">
        <v>8470</v>
      </c>
      <c r="B4302" t="s">
        <v>8469</v>
      </c>
      <c r="C4302">
        <v>15886</v>
      </c>
      <c r="D4302">
        <v>19.95</v>
      </c>
      <c r="E4302">
        <f>IFERROR(VLOOKUP(Table_ExternalData_15[[#This Row],[Id]],Rabati!B:C,2,0),0)</f>
        <v>25</v>
      </c>
      <c r="F4302">
        <v>0</v>
      </c>
      <c r="G4302" t="str">
        <f>VLOOKUP(Table_ExternalData_15[[#This Row],[Id]],'Blagovna izdelek'!A:C,3,0)</f>
        <v>Digitus</v>
      </c>
      <c r="H4302">
        <f>Table_ExternalData_15[[#This Row],[Rabat]]*0.2</f>
        <v>5</v>
      </c>
      <c r="I4302" s="2">
        <f>Table_ExternalData_15[[#This Row],[Price]]-(Table_ExternalData_15[[#This Row],[Price]]*Table_ExternalData_15[[#This Row],[BB rabat]])/100</f>
        <v>18.952500000000001</v>
      </c>
      <c r="J4302" s="2">
        <f>Table_ExternalData_15[[#This Row],[BB cena]]*Table_ExternalData_15[[#Headers],[1,22]]</f>
        <v>23.122050000000002</v>
      </c>
      <c r="K4302" s="2">
        <f>Table_ExternalData_15[[#This Row],[Price]]*Table_ExternalData_15[[#Headers],[1,22]]</f>
        <v>24.338999999999999</v>
      </c>
      <c r="L4302" s="7">
        <f>IF(G4302="White Shark",E4302*0.5,IF(G4302="Sbox",E4302*0.5,IF(G4302="Tenda",E4302*0.5,E4302*0.2)))/100</f>
        <v>0.05</v>
      </c>
      <c r="M4302" s="2">
        <f>Table_ExternalData_15[[#This Row],[Price]]-Table_ExternalData_15[[#This Row],[Price]]*Table_ExternalData_15[[#This Row],[extra popust]]</f>
        <v>18.952500000000001</v>
      </c>
      <c r="N4302" s="2">
        <f>IF(M4302&lt;I4302,M4302,I4302)</f>
        <v>18.952500000000001</v>
      </c>
      <c r="O4302" s="12" t="str">
        <f>IF(N4302&lt;I4302,$U$1," ")</f>
        <v xml:space="preserve"> </v>
      </c>
      <c r="P4302" s="12" t="str">
        <f>IFERROR((O4302+30)," ")</f>
        <v xml:space="preserve"> </v>
      </c>
      <c r="Q4302" s="2">
        <f ca="1">IF(O4302=$U$1,N4302,"0")*1.22</f>
        <v>0</v>
      </c>
    </row>
    <row r="4303" spans="1:17" x14ac:dyDescent="0.25">
      <c r="A4303" t="s">
        <v>8472</v>
      </c>
      <c r="B4303" t="s">
        <v>8471</v>
      </c>
      <c r="C4303">
        <v>15887</v>
      </c>
      <c r="D4303">
        <v>78.94</v>
      </c>
      <c r="E4303">
        <f>IFERROR(VLOOKUP(Table_ExternalData_15[[#This Row],[Id]],Rabati!B:C,2,0),0)</f>
        <v>20</v>
      </c>
      <c r="F4303">
        <v>2</v>
      </c>
      <c r="G4303" t="str">
        <f>VLOOKUP(Table_ExternalData_15[[#This Row],[Id]],'Blagovna izdelek'!A:C,3,0)</f>
        <v>Digitus</v>
      </c>
      <c r="H4303">
        <f>Table_ExternalData_15[[#This Row],[Rabat]]*0.2</f>
        <v>4</v>
      </c>
      <c r="I4303" s="2">
        <f>Table_ExternalData_15[[#This Row],[Price]]-(Table_ExternalData_15[[#This Row],[Price]]*Table_ExternalData_15[[#This Row],[BB rabat]])/100</f>
        <v>75.782399999999996</v>
      </c>
      <c r="J4303" s="2">
        <f>Table_ExternalData_15[[#This Row],[BB cena]]*Table_ExternalData_15[[#Headers],[1,22]]</f>
        <v>92.454527999999996</v>
      </c>
      <c r="K4303" s="2">
        <f>Table_ExternalData_15[[#This Row],[Price]]*Table_ExternalData_15[[#Headers],[1,22]]</f>
        <v>96.306799999999996</v>
      </c>
      <c r="L4303" s="7">
        <f>IF(G4303="White Shark",E4303*0.5,IF(G4303="Sbox",E4303*0.5,IF(G4303="Tenda",E4303*0.5,E4303*0.2)))/100</f>
        <v>0.04</v>
      </c>
      <c r="M4303" s="2">
        <f>Table_ExternalData_15[[#This Row],[Price]]-Table_ExternalData_15[[#This Row],[Price]]*Table_ExternalData_15[[#This Row],[extra popust]]</f>
        <v>75.782399999999996</v>
      </c>
      <c r="N4303" s="2">
        <f>IF(M4303&lt;I4303,M4303,I4303)</f>
        <v>75.782399999999996</v>
      </c>
      <c r="O4303" s="12" t="str">
        <f>IF(N4303&lt;I4303,$U$1," ")</f>
        <v xml:space="preserve"> </v>
      </c>
      <c r="P4303" s="12" t="str">
        <f>IFERROR((O4303+30)," ")</f>
        <v xml:space="preserve"> </v>
      </c>
      <c r="Q4303" s="2">
        <f ca="1">IF(O4303=$U$1,N4303,"0")*1.22</f>
        <v>0</v>
      </c>
    </row>
    <row r="4304" spans="1:17" x14ac:dyDescent="0.25">
      <c r="A4304" t="s">
        <v>8483</v>
      </c>
      <c r="B4304" t="s">
        <v>8482</v>
      </c>
      <c r="C4304">
        <v>15894</v>
      </c>
      <c r="D4304">
        <v>19.95</v>
      </c>
      <c r="E4304">
        <f>IFERROR(VLOOKUP(Table_ExternalData_15[[#This Row],[Id]],Rabati!B:C,2,0),0)</f>
        <v>20</v>
      </c>
      <c r="F4304">
        <v>8</v>
      </c>
      <c r="G4304" t="str">
        <f>VLOOKUP(Table_ExternalData_15[[#This Row],[Id]],'Blagovna izdelek'!A:C,3,0)</f>
        <v>Digitus</v>
      </c>
      <c r="H4304">
        <f>Table_ExternalData_15[[#This Row],[Rabat]]*0.2</f>
        <v>4</v>
      </c>
      <c r="I4304" s="2">
        <f>Table_ExternalData_15[[#This Row],[Price]]-(Table_ExternalData_15[[#This Row],[Price]]*Table_ExternalData_15[[#This Row],[BB rabat]])/100</f>
        <v>19.152000000000001</v>
      </c>
      <c r="J4304" s="2">
        <f>Table_ExternalData_15[[#This Row],[BB cena]]*Table_ExternalData_15[[#Headers],[1,22]]</f>
        <v>23.36544</v>
      </c>
      <c r="K4304" s="2">
        <f>Table_ExternalData_15[[#This Row],[Price]]*Table_ExternalData_15[[#Headers],[1,22]]</f>
        <v>24.338999999999999</v>
      </c>
      <c r="L4304" s="7">
        <f>IF(G4304="White Shark",E4304*0.5,IF(G4304="Sbox",E4304*0.5,IF(G4304="Tenda",E4304*0.5,E4304*0.2)))/100</f>
        <v>0.04</v>
      </c>
      <c r="M4304" s="2">
        <f>Table_ExternalData_15[[#This Row],[Price]]-Table_ExternalData_15[[#This Row],[Price]]*Table_ExternalData_15[[#This Row],[extra popust]]</f>
        <v>19.152000000000001</v>
      </c>
      <c r="N4304" s="2">
        <f>IF(M4304&lt;I4304,M4304,I4304)</f>
        <v>19.152000000000001</v>
      </c>
      <c r="O4304" s="12" t="str">
        <f>IF(N4304&lt;I4304,$U$1," ")</f>
        <v xml:space="preserve"> </v>
      </c>
      <c r="P4304" s="12" t="str">
        <f>IFERROR((O4304+30)," ")</f>
        <v xml:space="preserve"> </v>
      </c>
      <c r="Q4304" s="2">
        <f ca="1">IF(O4304=$U$1,N4304,"0")*1.22</f>
        <v>0</v>
      </c>
    </row>
    <row r="4305" spans="1:17" x14ac:dyDescent="0.25">
      <c r="A4305" t="s">
        <v>8485</v>
      </c>
      <c r="B4305" t="s">
        <v>8484</v>
      </c>
      <c r="C4305">
        <v>15895</v>
      </c>
      <c r="D4305">
        <v>73.099999999999994</v>
      </c>
      <c r="E4305">
        <f>IFERROR(VLOOKUP(Table_ExternalData_15[[#This Row],[Id]],Rabati!B:C,2,0),0)</f>
        <v>10</v>
      </c>
      <c r="F4305">
        <v>0</v>
      </c>
      <c r="G4305" t="str">
        <f>VLOOKUP(Table_ExternalData_15[[#This Row],[Id]],'Blagovna izdelek'!A:C,3,0)</f>
        <v>Digitus</v>
      </c>
      <c r="H4305">
        <f>Table_ExternalData_15[[#This Row],[Rabat]]*0.2</f>
        <v>2</v>
      </c>
      <c r="I4305" s="2">
        <f>Table_ExternalData_15[[#This Row],[Price]]-(Table_ExternalData_15[[#This Row],[Price]]*Table_ExternalData_15[[#This Row],[BB rabat]])/100</f>
        <v>71.637999999999991</v>
      </c>
      <c r="J4305" s="2">
        <f>Table_ExternalData_15[[#This Row],[BB cena]]*Table_ExternalData_15[[#Headers],[1,22]]</f>
        <v>87.398359999999983</v>
      </c>
      <c r="K4305" s="2">
        <f>Table_ExternalData_15[[#This Row],[Price]]*Table_ExternalData_15[[#Headers],[1,22]]</f>
        <v>89.181999999999988</v>
      </c>
      <c r="L4305" s="7">
        <f>IF(G4305="White Shark",E4305*0.5,IF(G4305="Sbox",E4305*0.5,IF(G4305="Tenda",E4305*0.5,E4305*0.2)))/100</f>
        <v>0.02</v>
      </c>
      <c r="M4305" s="2">
        <f>Table_ExternalData_15[[#This Row],[Price]]-Table_ExternalData_15[[#This Row],[Price]]*Table_ExternalData_15[[#This Row],[extra popust]]</f>
        <v>71.637999999999991</v>
      </c>
      <c r="N4305" s="2">
        <f>IF(M4305&lt;I4305,M4305,I4305)</f>
        <v>71.637999999999991</v>
      </c>
      <c r="O4305" s="12" t="str">
        <f>IF(N4305&lt;I4305,$U$1," ")</f>
        <v xml:space="preserve"> </v>
      </c>
      <c r="P4305" s="12" t="str">
        <f>IFERROR((O4305+30)," ")</f>
        <v xml:space="preserve"> </v>
      </c>
      <c r="Q4305" s="2">
        <f ca="1">IF(O4305=$U$1,N4305,"0")*1.22</f>
        <v>0</v>
      </c>
    </row>
    <row r="4306" spans="1:17" x14ac:dyDescent="0.25">
      <c r="A4306" t="s">
        <v>8487</v>
      </c>
      <c r="B4306" t="s">
        <v>8486</v>
      </c>
      <c r="C4306">
        <v>15896</v>
      </c>
      <c r="D4306">
        <v>159.94999999999999</v>
      </c>
      <c r="E4306">
        <f>IFERROR(VLOOKUP(Table_ExternalData_15[[#This Row],[Id]],Rabati!B:C,2,0),0)</f>
        <v>10</v>
      </c>
      <c r="F4306">
        <v>0</v>
      </c>
      <c r="G4306" t="str">
        <f>VLOOKUP(Table_ExternalData_15[[#This Row],[Id]],'Blagovna izdelek'!A:C,3,0)</f>
        <v>Digitus</v>
      </c>
      <c r="H4306">
        <f>Table_ExternalData_15[[#This Row],[Rabat]]*0.2</f>
        <v>2</v>
      </c>
      <c r="I4306" s="2">
        <f>Table_ExternalData_15[[#This Row],[Price]]-(Table_ExternalData_15[[#This Row],[Price]]*Table_ExternalData_15[[#This Row],[BB rabat]])/100</f>
        <v>156.75099999999998</v>
      </c>
      <c r="J4306" s="2">
        <f>Table_ExternalData_15[[#This Row],[BB cena]]*Table_ExternalData_15[[#Headers],[1,22]]</f>
        <v>191.23621999999997</v>
      </c>
      <c r="K4306" s="2">
        <f>Table_ExternalData_15[[#This Row],[Price]]*Table_ExternalData_15[[#Headers],[1,22]]</f>
        <v>195.13899999999998</v>
      </c>
      <c r="L4306" s="7">
        <f>IF(G4306="White Shark",E4306*0.5,IF(G4306="Sbox",E4306*0.5,IF(G4306="Tenda",E4306*0.5,E4306*0.2)))/100</f>
        <v>0.02</v>
      </c>
      <c r="M4306" s="2">
        <f>Table_ExternalData_15[[#This Row],[Price]]-Table_ExternalData_15[[#This Row],[Price]]*Table_ExternalData_15[[#This Row],[extra popust]]</f>
        <v>156.75099999999998</v>
      </c>
      <c r="N4306" s="2">
        <f>IF(M4306&lt;I4306,M4306,I4306)</f>
        <v>156.75099999999998</v>
      </c>
      <c r="O4306" s="12" t="str">
        <f>IF(N4306&lt;I4306,$U$1," ")</f>
        <v xml:space="preserve"> </v>
      </c>
      <c r="P4306" s="12" t="str">
        <f>IFERROR((O4306+30)," ")</f>
        <v xml:space="preserve"> </v>
      </c>
      <c r="Q4306" s="2">
        <f ca="1">IF(O4306=$U$1,N4306,"0")*1.22</f>
        <v>0</v>
      </c>
    </row>
    <row r="4307" spans="1:17" x14ac:dyDescent="0.25">
      <c r="A4307" t="s">
        <v>8567</v>
      </c>
      <c r="B4307" t="s">
        <v>8566</v>
      </c>
      <c r="C4307">
        <v>15938</v>
      </c>
      <c r="D4307">
        <v>144.69999999999999</v>
      </c>
      <c r="E4307">
        <f>IFERROR(VLOOKUP(Table_ExternalData_15[[#This Row],[Id]],Rabati!B:C,2,0),0)</f>
        <v>10</v>
      </c>
      <c r="F4307">
        <v>0</v>
      </c>
      <c r="G4307" t="str">
        <f>VLOOKUP(Table_ExternalData_15[[#This Row],[Id]],'Blagovna izdelek'!A:C,3,0)</f>
        <v>Digitus</v>
      </c>
      <c r="H4307">
        <f>Table_ExternalData_15[[#This Row],[Rabat]]*0.2</f>
        <v>2</v>
      </c>
      <c r="I4307" s="2">
        <f>Table_ExternalData_15[[#This Row],[Price]]-(Table_ExternalData_15[[#This Row],[Price]]*Table_ExternalData_15[[#This Row],[BB rabat]])/100</f>
        <v>141.80599999999998</v>
      </c>
      <c r="J4307" s="2">
        <f>Table_ExternalData_15[[#This Row],[BB cena]]*Table_ExternalData_15[[#Headers],[1,22]]</f>
        <v>173.00331999999997</v>
      </c>
      <c r="K4307" s="2">
        <f>Table_ExternalData_15[[#This Row],[Price]]*Table_ExternalData_15[[#Headers],[1,22]]</f>
        <v>176.53399999999999</v>
      </c>
      <c r="L4307" s="7">
        <f>IF(G4307="White Shark",E4307*0.5,IF(G4307="Sbox",E4307*0.5,IF(G4307="Tenda",E4307*0.5,E4307*0.2)))/100</f>
        <v>0.02</v>
      </c>
      <c r="M4307" s="2">
        <f>Table_ExternalData_15[[#This Row],[Price]]-Table_ExternalData_15[[#This Row],[Price]]*Table_ExternalData_15[[#This Row],[extra popust]]</f>
        <v>141.80599999999998</v>
      </c>
      <c r="N4307" s="2">
        <f>IF(M4307&lt;I4307,M4307,I4307)</f>
        <v>141.80599999999998</v>
      </c>
      <c r="O4307" s="12" t="str">
        <f>IF(N4307&lt;I4307,$U$1," ")</f>
        <v xml:space="preserve"> </v>
      </c>
      <c r="P4307" s="12" t="str">
        <f>IFERROR((O4307+30)," ")</f>
        <v xml:space="preserve"> </v>
      </c>
      <c r="Q4307" s="2">
        <f ca="1">IF(O4307=$U$1,N4307,"0")*1.22</f>
        <v>0</v>
      </c>
    </row>
    <row r="4308" spans="1:17" x14ac:dyDescent="0.25">
      <c r="A4308" t="s">
        <v>8589</v>
      </c>
      <c r="B4308" t="s">
        <v>8588</v>
      </c>
      <c r="C4308">
        <v>15949</v>
      </c>
      <c r="D4308">
        <v>91.74</v>
      </c>
      <c r="E4308">
        <f>IFERROR(VLOOKUP(Table_ExternalData_15[[#This Row],[Id]],Rabati!B:C,2,0),0)</f>
        <v>20</v>
      </c>
      <c r="F4308">
        <v>0</v>
      </c>
      <c r="G4308" t="str">
        <f>VLOOKUP(Table_ExternalData_15[[#This Row],[Id]],'Blagovna izdelek'!A:C,3,0)</f>
        <v>Digitus</v>
      </c>
      <c r="H4308">
        <f>Table_ExternalData_15[[#This Row],[Rabat]]*0.2</f>
        <v>4</v>
      </c>
      <c r="I4308" s="2">
        <f>Table_ExternalData_15[[#This Row],[Price]]-(Table_ExternalData_15[[#This Row],[Price]]*Table_ExternalData_15[[#This Row],[BB rabat]])/100</f>
        <v>88.070399999999992</v>
      </c>
      <c r="J4308" s="2">
        <f>Table_ExternalData_15[[#This Row],[BB cena]]*Table_ExternalData_15[[#Headers],[1,22]]</f>
        <v>107.44588799999998</v>
      </c>
      <c r="K4308" s="2">
        <f>Table_ExternalData_15[[#This Row],[Price]]*Table_ExternalData_15[[#Headers],[1,22]]</f>
        <v>111.9228</v>
      </c>
      <c r="L4308" s="7">
        <f>IF(G4308="White Shark",E4308*0.5,IF(G4308="Sbox",E4308*0.5,IF(G4308="Tenda",E4308*0.5,E4308*0.2)))/100</f>
        <v>0.04</v>
      </c>
      <c r="M4308" s="2">
        <f>Table_ExternalData_15[[#This Row],[Price]]-Table_ExternalData_15[[#This Row],[Price]]*Table_ExternalData_15[[#This Row],[extra popust]]</f>
        <v>88.070399999999992</v>
      </c>
      <c r="N4308" s="2">
        <f>IF(M4308&lt;I4308,M4308,I4308)</f>
        <v>88.070399999999992</v>
      </c>
      <c r="O4308" s="12" t="str">
        <f>IF(N4308&lt;I4308,$U$1," ")</f>
        <v xml:space="preserve"> </v>
      </c>
      <c r="P4308" s="12" t="str">
        <f>IFERROR((O4308+30)," ")</f>
        <v xml:space="preserve"> </v>
      </c>
      <c r="Q4308" s="2">
        <f ca="1">IF(O4308=$U$1,N4308,"0")*1.22</f>
        <v>0</v>
      </c>
    </row>
    <row r="4309" spans="1:17" x14ac:dyDescent="0.25">
      <c r="A4309" t="s">
        <v>8591</v>
      </c>
      <c r="B4309" t="s">
        <v>8590</v>
      </c>
      <c r="C4309">
        <v>15950</v>
      </c>
      <c r="D4309">
        <v>64.900000000000006</v>
      </c>
      <c r="E4309">
        <f>IFERROR(VLOOKUP(Table_ExternalData_15[[#This Row],[Id]],Rabati!B:C,2,0),0)</f>
        <v>25</v>
      </c>
      <c r="F4309">
        <v>1</v>
      </c>
      <c r="G4309" t="str">
        <f>VLOOKUP(Table_ExternalData_15[[#This Row],[Id]],'Blagovna izdelek'!A:C,3,0)</f>
        <v>Digitus</v>
      </c>
      <c r="H4309">
        <f>Table_ExternalData_15[[#This Row],[Rabat]]*0.2</f>
        <v>5</v>
      </c>
      <c r="I4309" s="2">
        <f>Table_ExternalData_15[[#This Row],[Price]]-(Table_ExternalData_15[[#This Row],[Price]]*Table_ExternalData_15[[#This Row],[BB rabat]])/100</f>
        <v>61.655000000000008</v>
      </c>
      <c r="J4309" s="2">
        <f>Table_ExternalData_15[[#This Row],[BB cena]]*Table_ExternalData_15[[#Headers],[1,22]]</f>
        <v>75.219100000000012</v>
      </c>
      <c r="K4309" s="2">
        <f>Table_ExternalData_15[[#This Row],[Price]]*Table_ExternalData_15[[#Headers],[1,22]]</f>
        <v>79.178000000000011</v>
      </c>
      <c r="L4309" s="7">
        <f>IF(G4309="White Shark",E4309*0.5,IF(G4309="Sbox",E4309*0.5,IF(G4309="Tenda",E4309*0.5,E4309*0.2)))/100</f>
        <v>0.05</v>
      </c>
      <c r="M4309" s="2">
        <f>Table_ExternalData_15[[#This Row],[Price]]-Table_ExternalData_15[[#This Row],[Price]]*Table_ExternalData_15[[#This Row],[extra popust]]</f>
        <v>61.655000000000008</v>
      </c>
      <c r="N4309" s="2">
        <f>IF(M4309&lt;I4309,M4309,I4309)</f>
        <v>61.655000000000008</v>
      </c>
      <c r="O4309" s="12" t="str">
        <f>IF(N4309&lt;I4309,$U$1," ")</f>
        <v xml:space="preserve"> </v>
      </c>
      <c r="P4309" s="12" t="str">
        <f>IFERROR((O4309+30)," ")</f>
        <v xml:space="preserve"> </v>
      </c>
      <c r="Q4309" s="2">
        <f ca="1">IF(O4309=$U$1,N4309,"0")*1.22</f>
        <v>0</v>
      </c>
    </row>
    <row r="4310" spans="1:17" x14ac:dyDescent="0.25">
      <c r="A4310" t="s">
        <v>8678</v>
      </c>
      <c r="B4310" t="s">
        <v>9766</v>
      </c>
      <c r="C4310">
        <v>16236</v>
      </c>
      <c r="D4310">
        <v>135</v>
      </c>
      <c r="E4310">
        <f>IFERROR(VLOOKUP(Table_ExternalData_15[[#This Row],[Id]],Rabati!B:C,2,0),0)</f>
        <v>0</v>
      </c>
      <c r="F4310">
        <v>0</v>
      </c>
      <c r="G4310" t="str">
        <f>VLOOKUP(Table_ExternalData_15[[#This Row],[Id]],'Blagovna izdelek'!A:C,3,0)</f>
        <v>Digitus</v>
      </c>
      <c r="H4310">
        <f>Table_ExternalData_15[[#This Row],[Rabat]]*0.2</f>
        <v>0</v>
      </c>
      <c r="I4310" s="2">
        <f>Table_ExternalData_15[[#This Row],[Price]]-(Table_ExternalData_15[[#This Row],[Price]]*Table_ExternalData_15[[#This Row],[BB rabat]])/100</f>
        <v>135</v>
      </c>
      <c r="J4310" s="2">
        <f>Table_ExternalData_15[[#This Row],[BB cena]]*Table_ExternalData_15[[#Headers],[1,22]]</f>
        <v>164.7</v>
      </c>
      <c r="K4310" s="2">
        <f>Table_ExternalData_15[[#This Row],[Price]]*Table_ExternalData_15[[#Headers],[1,22]]</f>
        <v>164.7</v>
      </c>
      <c r="L4310" s="7">
        <f>IF(G4310="White Shark",E4310*0.5,IF(G4310="Sbox",E4310*0.5,IF(G4310="Tenda",E4310*0.5,E4310*0.2)))/100</f>
        <v>0</v>
      </c>
      <c r="M4310" s="2">
        <f>Table_ExternalData_15[[#This Row],[Price]]-Table_ExternalData_15[[#This Row],[Price]]*Table_ExternalData_15[[#This Row],[extra popust]]</f>
        <v>135</v>
      </c>
      <c r="N4310" s="2">
        <f>IF(M4310&lt;I4310,M4310,I4310)</f>
        <v>135</v>
      </c>
      <c r="O4310" s="12" t="str">
        <f>IF(N4310&lt;I4310,$U$1," ")</f>
        <v xml:space="preserve"> </v>
      </c>
      <c r="P4310" s="12" t="str">
        <f>IFERROR((O4310+30)," ")</f>
        <v xml:space="preserve"> </v>
      </c>
      <c r="Q4310" s="2">
        <f ca="1">IF(O4310=$U$1,N4310,"0")*1.22</f>
        <v>0</v>
      </c>
    </row>
    <row r="4311" spans="1:17" x14ac:dyDescent="0.25">
      <c r="A4311" t="s">
        <v>9785</v>
      </c>
      <c r="B4311" t="s">
        <v>9784</v>
      </c>
      <c r="C4311">
        <v>16257</v>
      </c>
      <c r="D4311">
        <v>718.34</v>
      </c>
      <c r="E4311">
        <f>IFERROR(VLOOKUP(Table_ExternalData_15[[#This Row],[Id]],Rabati!B:C,2,0),0)</f>
        <v>0</v>
      </c>
      <c r="F4311">
        <v>0</v>
      </c>
      <c r="G4311" t="str">
        <f>VLOOKUP(Table_ExternalData_15[[#This Row],[Id]],'Blagovna izdelek'!A:C,3,0)</f>
        <v>Digitus</v>
      </c>
      <c r="H4311">
        <f>Table_ExternalData_15[[#This Row],[Rabat]]*0.2</f>
        <v>0</v>
      </c>
      <c r="I4311" s="2">
        <f>Table_ExternalData_15[[#This Row],[Price]]-(Table_ExternalData_15[[#This Row],[Price]]*Table_ExternalData_15[[#This Row],[BB rabat]])/100</f>
        <v>718.34</v>
      </c>
      <c r="J4311" s="2">
        <f>Table_ExternalData_15[[#This Row],[BB cena]]*Table_ExternalData_15[[#Headers],[1,22]]</f>
        <v>876.37480000000005</v>
      </c>
      <c r="K4311" s="2">
        <f>Table_ExternalData_15[[#This Row],[Price]]*Table_ExternalData_15[[#Headers],[1,22]]</f>
        <v>876.37480000000005</v>
      </c>
      <c r="L4311" s="7">
        <f>IF(G4311="White Shark",E4311*0.5,IF(G4311="Sbox",E4311*0.5,IF(G4311="Tenda",E4311*0.5,E4311*0.2)))/100</f>
        <v>0</v>
      </c>
      <c r="M4311" s="2">
        <f>Table_ExternalData_15[[#This Row],[Price]]-Table_ExternalData_15[[#This Row],[Price]]*Table_ExternalData_15[[#This Row],[extra popust]]</f>
        <v>718.34</v>
      </c>
      <c r="N4311" s="2">
        <f>IF(M4311&lt;I4311,M4311,I4311)</f>
        <v>718.34</v>
      </c>
      <c r="O4311" s="12" t="str">
        <f>IF(N4311&lt;I4311,$U$1," ")</f>
        <v xml:space="preserve"> </v>
      </c>
      <c r="P4311" s="12" t="str">
        <f>IFERROR((O4311+30)," ")</f>
        <v xml:space="preserve"> </v>
      </c>
      <c r="Q4311" s="2">
        <f ca="1">IF(O4311=$U$1,N4311,"0")*1.22</f>
        <v>0</v>
      </c>
    </row>
    <row r="4312" spans="1:17" x14ac:dyDescent="0.25">
      <c r="A4312" t="s">
        <v>9789</v>
      </c>
      <c r="B4312" t="s">
        <v>9788</v>
      </c>
      <c r="C4312">
        <v>16259</v>
      </c>
      <c r="D4312">
        <v>9.98</v>
      </c>
      <c r="E4312">
        <f>IFERROR(VLOOKUP(Table_ExternalData_15[[#This Row],[Id]],Rabati!B:C,2,0),0)</f>
        <v>20</v>
      </c>
      <c r="F4312">
        <v>0</v>
      </c>
      <c r="G4312" t="str">
        <f>VLOOKUP(Table_ExternalData_15[[#This Row],[Id]],'Blagovna izdelek'!A:C,3,0)</f>
        <v>Digitus</v>
      </c>
      <c r="H4312">
        <f>Table_ExternalData_15[[#This Row],[Rabat]]*0.2</f>
        <v>4</v>
      </c>
      <c r="I4312" s="2">
        <f>Table_ExternalData_15[[#This Row],[Price]]-(Table_ExternalData_15[[#This Row],[Price]]*Table_ExternalData_15[[#This Row],[BB rabat]])/100</f>
        <v>9.5808</v>
      </c>
      <c r="J4312" s="2">
        <f>Table_ExternalData_15[[#This Row],[BB cena]]*Table_ExternalData_15[[#Headers],[1,22]]</f>
        <v>11.688575999999999</v>
      </c>
      <c r="K4312" s="2">
        <f>Table_ExternalData_15[[#This Row],[Price]]*Table_ExternalData_15[[#Headers],[1,22]]</f>
        <v>12.175600000000001</v>
      </c>
      <c r="L4312" s="7">
        <f>IF(G4312="White Shark",E4312*0.5,IF(G4312="Sbox",E4312*0.5,IF(G4312="Tenda",E4312*0.5,E4312*0.2)))/100</f>
        <v>0.04</v>
      </c>
      <c r="M4312" s="2">
        <f>Table_ExternalData_15[[#This Row],[Price]]-Table_ExternalData_15[[#This Row],[Price]]*Table_ExternalData_15[[#This Row],[extra popust]]</f>
        <v>9.5808</v>
      </c>
      <c r="N4312" s="2">
        <f>IF(M4312&lt;I4312,M4312,I4312)</f>
        <v>9.5808</v>
      </c>
      <c r="O4312" s="12" t="str">
        <f>IF(N4312&lt;I4312,$U$1," ")</f>
        <v xml:space="preserve"> </v>
      </c>
      <c r="P4312" s="12" t="str">
        <f>IFERROR((O4312+30)," ")</f>
        <v xml:space="preserve"> </v>
      </c>
      <c r="Q4312" s="2">
        <f ca="1">IF(O4312=$U$1,N4312,"0")*1.22</f>
        <v>0</v>
      </c>
    </row>
    <row r="4313" spans="1:17" x14ac:dyDescent="0.25">
      <c r="A4313" t="s">
        <v>9840</v>
      </c>
      <c r="B4313" t="s">
        <v>9839</v>
      </c>
      <c r="C4313">
        <v>16272</v>
      </c>
      <c r="D4313">
        <v>896.2</v>
      </c>
      <c r="E4313">
        <f>IFERROR(VLOOKUP(Table_ExternalData_15[[#This Row],[Id]],Rabati!B:C,2,0),0)</f>
        <v>25</v>
      </c>
      <c r="F4313">
        <v>4</v>
      </c>
      <c r="G4313" t="str">
        <f>VLOOKUP(Table_ExternalData_15[[#This Row],[Id]],'Blagovna izdelek'!A:C,3,0)</f>
        <v>Digitus</v>
      </c>
      <c r="H4313">
        <f>Table_ExternalData_15[[#This Row],[Rabat]]*0.2</f>
        <v>5</v>
      </c>
      <c r="I4313" s="2">
        <f>Table_ExternalData_15[[#This Row],[Price]]-(Table_ExternalData_15[[#This Row],[Price]]*Table_ExternalData_15[[#This Row],[BB rabat]])/100</f>
        <v>851.3900000000001</v>
      </c>
      <c r="J4313" s="2">
        <f>Table_ExternalData_15[[#This Row],[BB cena]]*Table_ExternalData_15[[#Headers],[1,22]]</f>
        <v>1038.6958000000002</v>
      </c>
      <c r="K4313" s="2">
        <f>Table_ExternalData_15[[#This Row],[Price]]*Table_ExternalData_15[[#Headers],[1,22]]</f>
        <v>1093.364</v>
      </c>
      <c r="L4313" s="7">
        <f>IF(G4313="White Shark",E4313*0.5,IF(G4313="Sbox",E4313*0.5,IF(G4313="Tenda",E4313*0.5,E4313*0.2)))/100</f>
        <v>0.05</v>
      </c>
      <c r="M4313" s="2">
        <f>Table_ExternalData_15[[#This Row],[Price]]-Table_ExternalData_15[[#This Row],[Price]]*Table_ExternalData_15[[#This Row],[extra popust]]</f>
        <v>851.3900000000001</v>
      </c>
      <c r="N4313" s="2">
        <f>IF(M4313&lt;I4313,M4313,I4313)</f>
        <v>851.3900000000001</v>
      </c>
      <c r="O4313" s="12" t="str">
        <f>IF(N4313&lt;I4313,$U$1," ")</f>
        <v xml:space="preserve"> </v>
      </c>
      <c r="P4313" s="12" t="str">
        <f>IFERROR((O4313+30)," ")</f>
        <v xml:space="preserve"> </v>
      </c>
      <c r="Q4313" s="2">
        <f ca="1">IF(O4313=$U$1,N4313,"0")*1.22</f>
        <v>0</v>
      </c>
    </row>
    <row r="4314" spans="1:17" x14ac:dyDescent="0.25">
      <c r="A4314" t="s">
        <v>9894</v>
      </c>
      <c r="B4314" t="s">
        <v>9893</v>
      </c>
      <c r="C4314">
        <v>16276</v>
      </c>
      <c r="D4314">
        <v>389.95</v>
      </c>
      <c r="E4314">
        <f>IFERROR(VLOOKUP(Table_ExternalData_15[[#This Row],[Id]],Rabati!B:C,2,0),0)</f>
        <v>5</v>
      </c>
      <c r="F4314">
        <v>0</v>
      </c>
      <c r="G4314" t="str">
        <f>VLOOKUP(Table_ExternalData_15[[#This Row],[Id]],'Blagovna izdelek'!A:C,3,0)</f>
        <v>Digitus</v>
      </c>
      <c r="H4314">
        <f>Table_ExternalData_15[[#This Row],[Rabat]]*0.2</f>
        <v>1</v>
      </c>
      <c r="I4314" s="2">
        <f>Table_ExternalData_15[[#This Row],[Price]]-(Table_ExternalData_15[[#This Row],[Price]]*Table_ExternalData_15[[#This Row],[BB rabat]])/100</f>
        <v>386.0505</v>
      </c>
      <c r="J4314" s="2">
        <f>Table_ExternalData_15[[#This Row],[BB cena]]*Table_ExternalData_15[[#Headers],[1,22]]</f>
        <v>470.98160999999999</v>
      </c>
      <c r="K4314" s="2">
        <f>Table_ExternalData_15[[#This Row],[Price]]*Table_ExternalData_15[[#Headers],[1,22]]</f>
        <v>475.73899999999998</v>
      </c>
      <c r="L4314" s="7">
        <f>IF(G4314="White Shark",E4314*0.5,IF(G4314="Sbox",E4314*0.5,IF(G4314="Tenda",E4314*0.5,E4314*0.2)))/100</f>
        <v>0.01</v>
      </c>
      <c r="M4314" s="2">
        <f>Table_ExternalData_15[[#This Row],[Price]]-Table_ExternalData_15[[#This Row],[Price]]*Table_ExternalData_15[[#This Row],[extra popust]]</f>
        <v>386.0505</v>
      </c>
      <c r="N4314" s="2">
        <f>IF(M4314&lt;I4314,M4314,I4314)</f>
        <v>386.0505</v>
      </c>
      <c r="O4314" s="12" t="str">
        <f>IF(N4314&lt;I4314,$U$1," ")</f>
        <v xml:space="preserve"> </v>
      </c>
      <c r="P4314" s="12" t="str">
        <f>IFERROR((O4314+30)," ")</f>
        <v xml:space="preserve"> </v>
      </c>
      <c r="Q4314" s="2">
        <f ca="1">IF(O4314=$U$1,N4314,"0")*1.22</f>
        <v>0</v>
      </c>
    </row>
    <row r="4315" spans="1:17" x14ac:dyDescent="0.25">
      <c r="A4315" t="s">
        <v>9896</v>
      </c>
      <c r="B4315" t="s">
        <v>9895</v>
      </c>
      <c r="C4315">
        <v>16277</v>
      </c>
      <c r="D4315">
        <v>176.9</v>
      </c>
      <c r="E4315">
        <f>IFERROR(VLOOKUP(Table_ExternalData_15[[#This Row],[Id]],Rabati!B:C,2,0),0)</f>
        <v>10</v>
      </c>
      <c r="F4315">
        <v>0</v>
      </c>
      <c r="G4315" t="str">
        <f>VLOOKUP(Table_ExternalData_15[[#This Row],[Id]],'Blagovna izdelek'!A:C,3,0)</f>
        <v>Digitus</v>
      </c>
      <c r="H4315">
        <f>Table_ExternalData_15[[#This Row],[Rabat]]*0.2</f>
        <v>2</v>
      </c>
      <c r="I4315" s="2">
        <f>Table_ExternalData_15[[#This Row],[Price]]-(Table_ExternalData_15[[#This Row],[Price]]*Table_ExternalData_15[[#This Row],[BB rabat]])/100</f>
        <v>173.36199999999999</v>
      </c>
      <c r="J4315" s="2">
        <f>Table_ExternalData_15[[#This Row],[BB cena]]*Table_ExternalData_15[[#Headers],[1,22]]</f>
        <v>211.50163999999998</v>
      </c>
      <c r="K4315" s="2">
        <f>Table_ExternalData_15[[#This Row],[Price]]*Table_ExternalData_15[[#Headers],[1,22]]</f>
        <v>215.81800000000001</v>
      </c>
      <c r="L4315" s="7">
        <f>IF(G4315="White Shark",E4315*0.5,IF(G4315="Sbox",E4315*0.5,IF(G4315="Tenda",E4315*0.5,E4315*0.2)))/100</f>
        <v>0.02</v>
      </c>
      <c r="M4315" s="2">
        <f>Table_ExternalData_15[[#This Row],[Price]]-Table_ExternalData_15[[#This Row],[Price]]*Table_ExternalData_15[[#This Row],[extra popust]]</f>
        <v>173.36199999999999</v>
      </c>
      <c r="N4315" s="2">
        <f>IF(M4315&lt;I4315,M4315,I4315)</f>
        <v>173.36199999999999</v>
      </c>
      <c r="O4315" s="12" t="str">
        <f>IF(N4315&lt;I4315,$U$1," ")</f>
        <v xml:space="preserve"> </v>
      </c>
      <c r="P4315" s="12" t="str">
        <f>IFERROR((O4315+30)," ")</f>
        <v xml:space="preserve"> </v>
      </c>
      <c r="Q4315" s="2">
        <f ca="1">IF(O4315=$U$1,N4315,"0")*1.22</f>
        <v>0</v>
      </c>
    </row>
    <row r="4316" spans="1:17" x14ac:dyDescent="0.25">
      <c r="A4316" t="s">
        <v>9897</v>
      </c>
      <c r="B4316" t="s">
        <v>9910</v>
      </c>
      <c r="C4316">
        <v>16278</v>
      </c>
      <c r="D4316">
        <v>39.5</v>
      </c>
      <c r="E4316">
        <f>IFERROR(VLOOKUP(Table_ExternalData_15[[#This Row],[Id]],Rabati!B:C,2,0),0)</f>
        <v>20</v>
      </c>
      <c r="F4316">
        <v>0</v>
      </c>
      <c r="G4316" t="str">
        <f>VLOOKUP(Table_ExternalData_15[[#This Row],[Id]],'Blagovna izdelek'!A:C,3,0)</f>
        <v>Digitus</v>
      </c>
      <c r="H4316">
        <f>Table_ExternalData_15[[#This Row],[Rabat]]*0.2</f>
        <v>4</v>
      </c>
      <c r="I4316" s="2">
        <f>Table_ExternalData_15[[#This Row],[Price]]-(Table_ExternalData_15[[#This Row],[Price]]*Table_ExternalData_15[[#This Row],[BB rabat]])/100</f>
        <v>37.92</v>
      </c>
      <c r="J4316" s="2">
        <f>Table_ExternalData_15[[#This Row],[BB cena]]*Table_ExternalData_15[[#Headers],[1,22]]</f>
        <v>46.2624</v>
      </c>
      <c r="K4316" s="2">
        <f>Table_ExternalData_15[[#This Row],[Price]]*Table_ExternalData_15[[#Headers],[1,22]]</f>
        <v>48.19</v>
      </c>
      <c r="L4316" s="7">
        <f>IF(G4316="White Shark",E4316*0.5,IF(G4316="Sbox",E4316*0.5,IF(G4316="Tenda",E4316*0.5,E4316*0.2)))/100</f>
        <v>0.04</v>
      </c>
      <c r="M4316" s="2">
        <f>Table_ExternalData_15[[#This Row],[Price]]-Table_ExternalData_15[[#This Row],[Price]]*Table_ExternalData_15[[#This Row],[extra popust]]</f>
        <v>37.92</v>
      </c>
      <c r="N4316" s="2">
        <f>IF(M4316&lt;I4316,M4316,I4316)</f>
        <v>37.92</v>
      </c>
      <c r="O4316" s="12" t="str">
        <f>IF(N4316&lt;I4316,$U$1," ")</f>
        <v xml:space="preserve"> </v>
      </c>
      <c r="P4316" s="12" t="str">
        <f>IFERROR((O4316+30)," ")</f>
        <v xml:space="preserve"> </v>
      </c>
      <c r="Q4316" s="2">
        <f ca="1">IF(O4316=$U$1,N4316,"0")*1.22</f>
        <v>0</v>
      </c>
    </row>
    <row r="4317" spans="1:17" x14ac:dyDescent="0.25">
      <c r="A4317" t="s">
        <v>9898</v>
      </c>
      <c r="B4317" t="s">
        <v>9911</v>
      </c>
      <c r="C4317">
        <v>16279</v>
      </c>
      <c r="D4317">
        <v>39.5</v>
      </c>
      <c r="E4317">
        <f>IFERROR(VLOOKUP(Table_ExternalData_15[[#This Row],[Id]],Rabati!B:C,2,0),0)</f>
        <v>20</v>
      </c>
      <c r="F4317">
        <v>0</v>
      </c>
      <c r="G4317" t="str">
        <f>VLOOKUP(Table_ExternalData_15[[#This Row],[Id]],'Blagovna izdelek'!A:C,3,0)</f>
        <v>Digitus</v>
      </c>
      <c r="H4317">
        <f>Table_ExternalData_15[[#This Row],[Rabat]]*0.2</f>
        <v>4</v>
      </c>
      <c r="I4317" s="2">
        <f>Table_ExternalData_15[[#This Row],[Price]]-(Table_ExternalData_15[[#This Row],[Price]]*Table_ExternalData_15[[#This Row],[BB rabat]])/100</f>
        <v>37.92</v>
      </c>
      <c r="J4317" s="2">
        <f>Table_ExternalData_15[[#This Row],[BB cena]]*Table_ExternalData_15[[#Headers],[1,22]]</f>
        <v>46.2624</v>
      </c>
      <c r="K4317" s="2">
        <f>Table_ExternalData_15[[#This Row],[Price]]*Table_ExternalData_15[[#Headers],[1,22]]</f>
        <v>48.19</v>
      </c>
      <c r="L4317" s="7">
        <f>IF(G4317="White Shark",E4317*0.5,IF(G4317="Sbox",E4317*0.5,IF(G4317="Tenda",E4317*0.5,E4317*0.2)))/100</f>
        <v>0.04</v>
      </c>
      <c r="M4317" s="2">
        <f>Table_ExternalData_15[[#This Row],[Price]]-Table_ExternalData_15[[#This Row],[Price]]*Table_ExternalData_15[[#This Row],[extra popust]]</f>
        <v>37.92</v>
      </c>
      <c r="N4317" s="2">
        <f>IF(M4317&lt;I4317,M4317,I4317)</f>
        <v>37.92</v>
      </c>
      <c r="O4317" s="12" t="str">
        <f>IF(N4317&lt;I4317,$U$1," ")</f>
        <v xml:space="preserve"> </v>
      </c>
      <c r="P4317" s="12" t="str">
        <f>IFERROR((O4317+30)," ")</f>
        <v xml:space="preserve"> </v>
      </c>
      <c r="Q4317" s="2">
        <f ca="1">IF(O4317=$U$1,N4317,"0")*1.22</f>
        <v>0</v>
      </c>
    </row>
    <row r="4318" spans="1:17" x14ac:dyDescent="0.25">
      <c r="A4318" t="s">
        <v>9900</v>
      </c>
      <c r="B4318" t="s">
        <v>9899</v>
      </c>
      <c r="C4318">
        <v>16280</v>
      </c>
      <c r="D4318">
        <v>22.5</v>
      </c>
      <c r="E4318">
        <f>IFERROR(VLOOKUP(Table_ExternalData_15[[#This Row],[Id]],Rabati!B:C,2,0),0)</f>
        <v>20</v>
      </c>
      <c r="F4318">
        <v>0</v>
      </c>
      <c r="G4318" t="str">
        <f>VLOOKUP(Table_ExternalData_15[[#This Row],[Id]],'Blagovna izdelek'!A:C,3,0)</f>
        <v>Digitus</v>
      </c>
      <c r="H4318">
        <f>Table_ExternalData_15[[#This Row],[Rabat]]*0.2</f>
        <v>4</v>
      </c>
      <c r="I4318" s="2">
        <f>Table_ExternalData_15[[#This Row],[Price]]-(Table_ExternalData_15[[#This Row],[Price]]*Table_ExternalData_15[[#This Row],[BB rabat]])/100</f>
        <v>21.6</v>
      </c>
      <c r="J4318" s="2">
        <f>Table_ExternalData_15[[#This Row],[BB cena]]*Table_ExternalData_15[[#Headers],[1,22]]</f>
        <v>26.352</v>
      </c>
      <c r="K4318" s="2">
        <f>Table_ExternalData_15[[#This Row],[Price]]*Table_ExternalData_15[[#Headers],[1,22]]</f>
        <v>27.45</v>
      </c>
      <c r="L4318" s="7">
        <f>IF(G4318="White Shark",E4318*0.5,IF(G4318="Sbox",E4318*0.5,IF(G4318="Tenda",E4318*0.5,E4318*0.2)))/100</f>
        <v>0.04</v>
      </c>
      <c r="M4318" s="2">
        <f>Table_ExternalData_15[[#This Row],[Price]]-Table_ExternalData_15[[#This Row],[Price]]*Table_ExternalData_15[[#This Row],[extra popust]]</f>
        <v>21.6</v>
      </c>
      <c r="N4318" s="2">
        <f>IF(M4318&lt;I4318,M4318,I4318)</f>
        <v>21.6</v>
      </c>
      <c r="O4318" s="12" t="str">
        <f>IF(N4318&lt;I4318,$U$1," ")</f>
        <v xml:space="preserve"> </v>
      </c>
      <c r="P4318" s="12" t="str">
        <f>IFERROR((O4318+30)," ")</f>
        <v xml:space="preserve"> </v>
      </c>
      <c r="Q4318" s="2">
        <f ca="1">IF(O4318=$U$1,N4318,"0")*1.22</f>
        <v>0</v>
      </c>
    </row>
    <row r="4319" spans="1:17" x14ac:dyDescent="0.25">
      <c r="A4319" t="s">
        <v>9931</v>
      </c>
      <c r="B4319" t="s">
        <v>9930</v>
      </c>
      <c r="C4319">
        <v>16290</v>
      </c>
      <c r="D4319">
        <v>12.6</v>
      </c>
      <c r="E4319">
        <f>IFERROR(VLOOKUP(Table_ExternalData_15[[#This Row],[Id]],Rabati!B:C,2,0),0)</f>
        <v>30</v>
      </c>
      <c r="F4319">
        <v>0</v>
      </c>
      <c r="G4319" t="str">
        <f>VLOOKUP(Table_ExternalData_15[[#This Row],[Id]],'Blagovna izdelek'!A:C,3,0)</f>
        <v>Digitus</v>
      </c>
      <c r="H4319">
        <f>Table_ExternalData_15[[#This Row],[Rabat]]*0.2</f>
        <v>6</v>
      </c>
      <c r="I4319" s="2">
        <f>Table_ExternalData_15[[#This Row],[Price]]-(Table_ExternalData_15[[#This Row],[Price]]*Table_ExternalData_15[[#This Row],[BB rabat]])/100</f>
        <v>11.843999999999999</v>
      </c>
      <c r="J4319" s="2">
        <f>Table_ExternalData_15[[#This Row],[BB cena]]*Table_ExternalData_15[[#Headers],[1,22]]</f>
        <v>14.449679999999999</v>
      </c>
      <c r="K4319" s="2">
        <f>Table_ExternalData_15[[#This Row],[Price]]*Table_ExternalData_15[[#Headers],[1,22]]</f>
        <v>15.372</v>
      </c>
      <c r="L4319" s="7">
        <f>IF(G4319="White Shark",E4319*0.5,IF(G4319="Sbox",E4319*0.5,IF(G4319="Tenda",E4319*0.5,E4319*0.2)))/100</f>
        <v>0.06</v>
      </c>
      <c r="M4319" s="2">
        <f>Table_ExternalData_15[[#This Row],[Price]]-Table_ExternalData_15[[#This Row],[Price]]*Table_ExternalData_15[[#This Row],[extra popust]]</f>
        <v>11.843999999999999</v>
      </c>
      <c r="N4319" s="2">
        <f>IF(M4319&lt;I4319,M4319,I4319)</f>
        <v>11.843999999999999</v>
      </c>
      <c r="O4319" s="12" t="str">
        <f>IF(N4319&lt;I4319,$U$1," ")</f>
        <v xml:space="preserve"> </v>
      </c>
      <c r="P4319" s="12" t="str">
        <f>IFERROR((O4319+30)," ")</f>
        <v xml:space="preserve"> </v>
      </c>
      <c r="Q4319" s="2">
        <f ca="1">IF(O4319=$U$1,N4319,"0")*1.22</f>
        <v>0</v>
      </c>
    </row>
    <row r="4320" spans="1:17" x14ac:dyDescent="0.25">
      <c r="A4320" t="s">
        <v>9933</v>
      </c>
      <c r="B4320" t="s">
        <v>9932</v>
      </c>
      <c r="C4320">
        <v>16291</v>
      </c>
      <c r="D4320">
        <v>8.41</v>
      </c>
      <c r="E4320">
        <f>IFERROR(VLOOKUP(Table_ExternalData_15[[#This Row],[Id]],Rabati!B:C,2,0),0)</f>
        <v>30</v>
      </c>
      <c r="F4320">
        <v>7</v>
      </c>
      <c r="G4320" t="str">
        <f>VLOOKUP(Table_ExternalData_15[[#This Row],[Id]],'Blagovna izdelek'!A:C,3,0)</f>
        <v>Digitus</v>
      </c>
      <c r="H4320">
        <f>Table_ExternalData_15[[#This Row],[Rabat]]*0.2</f>
        <v>6</v>
      </c>
      <c r="I4320" s="2">
        <f>Table_ExternalData_15[[#This Row],[Price]]-(Table_ExternalData_15[[#This Row],[Price]]*Table_ExternalData_15[[#This Row],[BB rabat]])/100</f>
        <v>7.9054000000000002</v>
      </c>
      <c r="J4320" s="2">
        <f>Table_ExternalData_15[[#This Row],[BB cena]]*Table_ExternalData_15[[#Headers],[1,22]]</f>
        <v>9.6445880000000006</v>
      </c>
      <c r="K4320" s="2">
        <f>Table_ExternalData_15[[#This Row],[Price]]*Table_ExternalData_15[[#Headers],[1,22]]</f>
        <v>10.260199999999999</v>
      </c>
      <c r="L4320" s="7">
        <f>IF(G4320="White Shark",E4320*0.5,IF(G4320="Sbox",E4320*0.5,IF(G4320="Tenda",E4320*0.5,E4320*0.2)))/100</f>
        <v>0.06</v>
      </c>
      <c r="M4320" s="2">
        <f>Table_ExternalData_15[[#This Row],[Price]]-Table_ExternalData_15[[#This Row],[Price]]*Table_ExternalData_15[[#This Row],[extra popust]]</f>
        <v>7.9054000000000002</v>
      </c>
      <c r="N4320" s="2">
        <f>IF(M4320&lt;I4320,M4320,I4320)</f>
        <v>7.9054000000000002</v>
      </c>
      <c r="O4320" s="12" t="str">
        <f>IF(N4320&lt;I4320,$U$1," ")</f>
        <v xml:space="preserve"> </v>
      </c>
      <c r="P4320" s="12" t="str">
        <f>IFERROR((O4320+30)," ")</f>
        <v xml:space="preserve"> </v>
      </c>
      <c r="Q4320" s="2">
        <f ca="1">IF(O4320=$U$1,N4320,"0")*1.22</f>
        <v>0</v>
      </c>
    </row>
    <row r="4321" spans="1:17" x14ac:dyDescent="0.25">
      <c r="A4321" t="s">
        <v>9935</v>
      </c>
      <c r="B4321" t="s">
        <v>9934</v>
      </c>
      <c r="C4321">
        <v>16292</v>
      </c>
      <c r="D4321">
        <v>14.95</v>
      </c>
      <c r="E4321">
        <f>IFERROR(VLOOKUP(Table_ExternalData_15[[#This Row],[Id]],Rabati!B:C,2,0),0)</f>
        <v>30</v>
      </c>
      <c r="F4321">
        <v>0</v>
      </c>
      <c r="G4321" t="str">
        <f>VLOOKUP(Table_ExternalData_15[[#This Row],[Id]],'Blagovna izdelek'!A:C,3,0)</f>
        <v>Digitus</v>
      </c>
      <c r="H4321">
        <f>Table_ExternalData_15[[#This Row],[Rabat]]*0.2</f>
        <v>6</v>
      </c>
      <c r="I4321" s="2">
        <f>Table_ExternalData_15[[#This Row],[Price]]-(Table_ExternalData_15[[#This Row],[Price]]*Table_ExternalData_15[[#This Row],[BB rabat]])/100</f>
        <v>14.052999999999999</v>
      </c>
      <c r="J4321" s="2">
        <f>Table_ExternalData_15[[#This Row],[BB cena]]*Table_ExternalData_15[[#Headers],[1,22]]</f>
        <v>17.144659999999998</v>
      </c>
      <c r="K4321" s="2">
        <f>Table_ExternalData_15[[#This Row],[Price]]*Table_ExternalData_15[[#Headers],[1,22]]</f>
        <v>18.238999999999997</v>
      </c>
      <c r="L4321" s="7">
        <f>IF(G4321="White Shark",E4321*0.5,IF(G4321="Sbox",E4321*0.5,IF(G4321="Tenda",E4321*0.5,E4321*0.2)))/100</f>
        <v>0.06</v>
      </c>
      <c r="M4321" s="2">
        <f>Table_ExternalData_15[[#This Row],[Price]]-Table_ExternalData_15[[#This Row],[Price]]*Table_ExternalData_15[[#This Row],[extra popust]]</f>
        <v>14.052999999999999</v>
      </c>
      <c r="N4321" s="2">
        <f>IF(M4321&lt;I4321,M4321,I4321)</f>
        <v>14.052999999999999</v>
      </c>
      <c r="O4321" s="12" t="str">
        <f>IF(N4321&lt;I4321,$U$1," ")</f>
        <v xml:space="preserve"> </v>
      </c>
      <c r="P4321" s="12" t="str">
        <f>IFERROR((O4321+30)," ")</f>
        <v xml:space="preserve"> </v>
      </c>
      <c r="Q4321" s="2">
        <f ca="1">IF(O4321=$U$1,N4321,"0")*1.22</f>
        <v>0</v>
      </c>
    </row>
    <row r="4322" spans="1:17" x14ac:dyDescent="0.25">
      <c r="A4322" t="s">
        <v>10123</v>
      </c>
      <c r="B4322" t="s">
        <v>10122</v>
      </c>
      <c r="C4322">
        <v>16328</v>
      </c>
      <c r="D4322">
        <v>17.649999999999999</v>
      </c>
      <c r="E4322">
        <f>IFERROR(VLOOKUP(Table_ExternalData_15[[#This Row],[Id]],Rabati!B:C,2,0),0)</f>
        <v>30</v>
      </c>
      <c r="F4322">
        <v>0</v>
      </c>
      <c r="G4322" t="str">
        <f>VLOOKUP(Table_ExternalData_15[[#This Row],[Id]],'Blagovna izdelek'!A:C,3,0)</f>
        <v>Digitus</v>
      </c>
      <c r="H4322">
        <f>Table_ExternalData_15[[#This Row],[Rabat]]*0.2</f>
        <v>6</v>
      </c>
      <c r="I4322" s="2">
        <f>Table_ExternalData_15[[#This Row],[Price]]-(Table_ExternalData_15[[#This Row],[Price]]*Table_ExternalData_15[[#This Row],[BB rabat]])/100</f>
        <v>16.590999999999998</v>
      </c>
      <c r="J4322" s="2">
        <f>Table_ExternalData_15[[#This Row],[BB cena]]*Table_ExternalData_15[[#Headers],[1,22]]</f>
        <v>20.241019999999995</v>
      </c>
      <c r="K4322" s="2">
        <f>Table_ExternalData_15[[#This Row],[Price]]*Table_ExternalData_15[[#Headers],[1,22]]</f>
        <v>21.532999999999998</v>
      </c>
      <c r="L4322" s="7">
        <f>IF(G4322="White Shark",E4322*0.5,IF(G4322="Sbox",E4322*0.5,IF(G4322="Tenda",E4322*0.5,E4322*0.2)))/100</f>
        <v>0.06</v>
      </c>
      <c r="M4322" s="2">
        <f>Table_ExternalData_15[[#This Row],[Price]]-Table_ExternalData_15[[#This Row],[Price]]*Table_ExternalData_15[[#This Row],[extra popust]]</f>
        <v>16.590999999999998</v>
      </c>
      <c r="N4322" s="2">
        <f>IF(M4322&lt;I4322,M4322,I4322)</f>
        <v>16.590999999999998</v>
      </c>
      <c r="O4322" s="12" t="str">
        <f>IF(N4322&lt;I4322,$U$1," ")</f>
        <v xml:space="preserve"> </v>
      </c>
      <c r="P4322" s="12" t="str">
        <f>IFERROR((O4322+30)," ")</f>
        <v xml:space="preserve"> </v>
      </c>
      <c r="Q4322" s="2">
        <f ca="1">IF(O4322=$U$1,N4322,"0")*1.22</f>
        <v>0</v>
      </c>
    </row>
    <row r="4323" spans="1:17" x14ac:dyDescent="0.25">
      <c r="A4323" t="s">
        <v>10125</v>
      </c>
      <c r="B4323" t="s">
        <v>10124</v>
      </c>
      <c r="C4323">
        <v>16329</v>
      </c>
      <c r="D4323">
        <v>25.53</v>
      </c>
      <c r="E4323">
        <f>IFERROR(VLOOKUP(Table_ExternalData_15[[#This Row],[Id]],Rabati!B:C,2,0),0)</f>
        <v>30</v>
      </c>
      <c r="F4323">
        <v>2</v>
      </c>
      <c r="G4323" t="str">
        <f>VLOOKUP(Table_ExternalData_15[[#This Row],[Id]],'Blagovna izdelek'!A:C,3,0)</f>
        <v>Digitus</v>
      </c>
      <c r="H4323">
        <f>Table_ExternalData_15[[#This Row],[Rabat]]*0.2</f>
        <v>6</v>
      </c>
      <c r="I4323" s="2">
        <f>Table_ExternalData_15[[#This Row],[Price]]-(Table_ExternalData_15[[#This Row],[Price]]*Table_ExternalData_15[[#This Row],[BB rabat]])/100</f>
        <v>23.998200000000001</v>
      </c>
      <c r="J4323" s="2">
        <f>Table_ExternalData_15[[#This Row],[BB cena]]*Table_ExternalData_15[[#Headers],[1,22]]</f>
        <v>29.277804</v>
      </c>
      <c r="K4323" s="2">
        <f>Table_ExternalData_15[[#This Row],[Price]]*Table_ExternalData_15[[#Headers],[1,22]]</f>
        <v>31.146599999999999</v>
      </c>
      <c r="L4323" s="7">
        <f>IF(G4323="White Shark",E4323*0.5,IF(G4323="Sbox",E4323*0.5,IF(G4323="Tenda",E4323*0.5,E4323*0.2)))/100</f>
        <v>0.06</v>
      </c>
      <c r="M4323" s="2">
        <f>Table_ExternalData_15[[#This Row],[Price]]-Table_ExternalData_15[[#This Row],[Price]]*Table_ExternalData_15[[#This Row],[extra popust]]</f>
        <v>23.998200000000001</v>
      </c>
      <c r="N4323" s="2">
        <f>IF(M4323&lt;I4323,M4323,I4323)</f>
        <v>23.998200000000001</v>
      </c>
      <c r="O4323" s="12" t="str">
        <f>IF(N4323&lt;I4323,$U$1," ")</f>
        <v xml:space="preserve"> </v>
      </c>
      <c r="P4323" s="12" t="str">
        <f>IFERROR((O4323+30)," ")</f>
        <v xml:space="preserve"> </v>
      </c>
      <c r="Q4323" s="2">
        <f ca="1">IF(O4323=$U$1,N4323,"0")*1.22</f>
        <v>0</v>
      </c>
    </row>
    <row r="4324" spans="1:17" x14ac:dyDescent="0.25">
      <c r="A4324" t="s">
        <v>10129</v>
      </c>
      <c r="B4324" t="s">
        <v>10128</v>
      </c>
      <c r="C4324">
        <v>16331</v>
      </c>
      <c r="D4324">
        <v>13.4</v>
      </c>
      <c r="E4324">
        <f>IFERROR(VLOOKUP(Table_ExternalData_15[[#This Row],[Id]],Rabati!B:C,2,0),0)</f>
        <v>20</v>
      </c>
      <c r="F4324">
        <v>5</v>
      </c>
      <c r="G4324" t="str">
        <f>VLOOKUP(Table_ExternalData_15[[#This Row],[Id]],'Blagovna izdelek'!A:C,3,0)</f>
        <v>Digitus</v>
      </c>
      <c r="H4324">
        <f>Table_ExternalData_15[[#This Row],[Rabat]]*0.2</f>
        <v>4</v>
      </c>
      <c r="I4324" s="2">
        <f>Table_ExternalData_15[[#This Row],[Price]]-(Table_ExternalData_15[[#This Row],[Price]]*Table_ExternalData_15[[#This Row],[BB rabat]])/100</f>
        <v>12.864000000000001</v>
      </c>
      <c r="J4324" s="2">
        <f>Table_ExternalData_15[[#This Row],[BB cena]]*Table_ExternalData_15[[#Headers],[1,22]]</f>
        <v>15.694080000000001</v>
      </c>
      <c r="K4324" s="2">
        <f>Table_ExternalData_15[[#This Row],[Price]]*Table_ExternalData_15[[#Headers],[1,22]]</f>
        <v>16.347999999999999</v>
      </c>
      <c r="L4324" s="7">
        <f>IF(G4324="White Shark",E4324*0.5,IF(G4324="Sbox",E4324*0.5,IF(G4324="Tenda",E4324*0.5,E4324*0.2)))/100</f>
        <v>0.04</v>
      </c>
      <c r="M4324" s="2">
        <f>Table_ExternalData_15[[#This Row],[Price]]-Table_ExternalData_15[[#This Row],[Price]]*Table_ExternalData_15[[#This Row],[extra popust]]</f>
        <v>12.864000000000001</v>
      </c>
      <c r="N4324" s="2">
        <f>IF(M4324&lt;I4324,M4324,I4324)</f>
        <v>12.864000000000001</v>
      </c>
      <c r="O4324" s="12" t="str">
        <f>IF(N4324&lt;I4324,$U$1," ")</f>
        <v xml:space="preserve"> </v>
      </c>
      <c r="P4324" s="12" t="str">
        <f>IFERROR((O4324+30)," ")</f>
        <v xml:space="preserve"> </v>
      </c>
      <c r="Q4324" s="2">
        <f ca="1">IF(O4324=$U$1,N4324,"0")*1.22</f>
        <v>0</v>
      </c>
    </row>
    <row r="4325" spans="1:17" x14ac:dyDescent="0.25">
      <c r="A4325" t="s">
        <v>9600</v>
      </c>
      <c r="B4325" t="s">
        <v>9601</v>
      </c>
      <c r="C4325">
        <v>16335</v>
      </c>
      <c r="D4325">
        <v>35.5</v>
      </c>
      <c r="E4325">
        <f>IFERROR(VLOOKUP(Table_ExternalData_15[[#This Row],[Id]],Rabati!B:C,2,0),0)</f>
        <v>20</v>
      </c>
      <c r="F4325">
        <v>5</v>
      </c>
      <c r="G4325" t="str">
        <f>VLOOKUP(Table_ExternalData_15[[#This Row],[Id]],'Blagovna izdelek'!A:C,3,0)</f>
        <v>Digitus</v>
      </c>
      <c r="H4325">
        <f>Table_ExternalData_15[[#This Row],[Rabat]]*0.2</f>
        <v>4</v>
      </c>
      <c r="I4325" s="2">
        <f>Table_ExternalData_15[[#This Row],[Price]]-(Table_ExternalData_15[[#This Row],[Price]]*Table_ExternalData_15[[#This Row],[BB rabat]])/100</f>
        <v>34.08</v>
      </c>
      <c r="J4325" s="2">
        <f>Table_ExternalData_15[[#This Row],[BB cena]]*Table_ExternalData_15[[#Headers],[1,22]]</f>
        <v>41.577599999999997</v>
      </c>
      <c r="K4325" s="2">
        <f>Table_ExternalData_15[[#This Row],[Price]]*Table_ExternalData_15[[#Headers],[1,22]]</f>
        <v>43.31</v>
      </c>
      <c r="L4325" s="7">
        <f>IF(G4325="White Shark",E4325*0.5,IF(G4325="Sbox",E4325*0.5,IF(G4325="Tenda",E4325*0.5,E4325*0.2)))/100</f>
        <v>0.04</v>
      </c>
      <c r="M4325" s="2">
        <f>Table_ExternalData_15[[#This Row],[Price]]-Table_ExternalData_15[[#This Row],[Price]]*Table_ExternalData_15[[#This Row],[extra popust]]</f>
        <v>34.08</v>
      </c>
      <c r="N4325" s="2">
        <f>IF(M4325&lt;I4325,M4325,I4325)</f>
        <v>34.08</v>
      </c>
      <c r="O4325" s="12" t="str">
        <f>IF(N4325&lt;I4325,$U$1," ")</f>
        <v xml:space="preserve"> </v>
      </c>
      <c r="P4325" s="12" t="str">
        <f>IFERROR((O4325+30)," ")</f>
        <v xml:space="preserve"> </v>
      </c>
      <c r="Q4325" s="2">
        <f ca="1">IF(O4325=$U$1,N4325,"0")*1.22</f>
        <v>0</v>
      </c>
    </row>
    <row r="4326" spans="1:17" x14ac:dyDescent="0.25">
      <c r="A4326" t="s">
        <v>10189</v>
      </c>
      <c r="B4326" t="s">
        <v>11173</v>
      </c>
      <c r="C4326">
        <v>16345</v>
      </c>
      <c r="D4326">
        <v>147.1</v>
      </c>
      <c r="E4326">
        <f>IFERROR(VLOOKUP(Table_ExternalData_15[[#This Row],[Id]],Rabati!B:C,2,0),0)</f>
        <v>15</v>
      </c>
      <c r="F4326">
        <v>1</v>
      </c>
      <c r="G4326" t="str">
        <f>VLOOKUP(Table_ExternalData_15[[#This Row],[Id]],'Blagovna izdelek'!A:C,3,0)</f>
        <v>Digitus</v>
      </c>
      <c r="H4326">
        <f>Table_ExternalData_15[[#This Row],[Rabat]]*0.2</f>
        <v>3</v>
      </c>
      <c r="I4326" s="2">
        <f>Table_ExternalData_15[[#This Row],[Price]]-(Table_ExternalData_15[[#This Row],[Price]]*Table_ExternalData_15[[#This Row],[BB rabat]])/100</f>
        <v>142.68699999999998</v>
      </c>
      <c r="J4326" s="2">
        <f>Table_ExternalData_15[[#This Row],[BB cena]]*Table_ExternalData_15[[#Headers],[1,22]]</f>
        <v>174.07813999999996</v>
      </c>
      <c r="K4326" s="2">
        <f>Table_ExternalData_15[[#This Row],[Price]]*Table_ExternalData_15[[#Headers],[1,22]]</f>
        <v>179.46199999999999</v>
      </c>
      <c r="L4326" s="7">
        <f>IF(G4326="White Shark",E4326*0.5,IF(G4326="Sbox",E4326*0.5,IF(G4326="Tenda",E4326*0.5,E4326*0.2)))/100</f>
        <v>0.03</v>
      </c>
      <c r="M4326" s="2">
        <f>Table_ExternalData_15[[#This Row],[Price]]-Table_ExternalData_15[[#This Row],[Price]]*Table_ExternalData_15[[#This Row],[extra popust]]</f>
        <v>142.68699999999998</v>
      </c>
      <c r="N4326" s="2">
        <f>IF(M4326&lt;I4326,M4326,I4326)</f>
        <v>142.68699999999998</v>
      </c>
      <c r="O4326" s="12" t="str">
        <f>IF(N4326&lt;I4326,$U$1," ")</f>
        <v xml:space="preserve"> </v>
      </c>
      <c r="P4326" s="12" t="str">
        <f>IFERROR((O4326+30)," ")</f>
        <v xml:space="preserve"> </v>
      </c>
      <c r="Q4326" s="2">
        <f ca="1">IF(O4326=$U$1,N4326,"0")*1.22</f>
        <v>0</v>
      </c>
    </row>
    <row r="4327" spans="1:17" x14ac:dyDescent="0.25">
      <c r="A4327" t="s">
        <v>10190</v>
      </c>
      <c r="B4327" t="s">
        <v>11174</v>
      </c>
      <c r="C4327">
        <v>16346</v>
      </c>
      <c r="D4327">
        <v>166.5</v>
      </c>
      <c r="E4327">
        <f>IFERROR(VLOOKUP(Table_ExternalData_15[[#This Row],[Id]],Rabati!B:C,2,0),0)</f>
        <v>15</v>
      </c>
      <c r="F4327">
        <v>1</v>
      </c>
      <c r="G4327" t="str">
        <f>VLOOKUP(Table_ExternalData_15[[#This Row],[Id]],'Blagovna izdelek'!A:C,3,0)</f>
        <v>Digitus</v>
      </c>
      <c r="H4327">
        <f>Table_ExternalData_15[[#This Row],[Rabat]]*0.2</f>
        <v>3</v>
      </c>
      <c r="I4327" s="2">
        <f>Table_ExternalData_15[[#This Row],[Price]]-(Table_ExternalData_15[[#This Row],[Price]]*Table_ExternalData_15[[#This Row],[BB rabat]])/100</f>
        <v>161.505</v>
      </c>
      <c r="J4327" s="2">
        <f>Table_ExternalData_15[[#This Row],[BB cena]]*Table_ExternalData_15[[#Headers],[1,22]]</f>
        <v>197.03609999999998</v>
      </c>
      <c r="K4327" s="2">
        <f>Table_ExternalData_15[[#This Row],[Price]]*Table_ExternalData_15[[#Headers],[1,22]]</f>
        <v>203.13</v>
      </c>
      <c r="L4327" s="7">
        <f>IF(G4327="White Shark",E4327*0.5,IF(G4327="Sbox",E4327*0.5,IF(G4327="Tenda",E4327*0.5,E4327*0.2)))/100</f>
        <v>0.03</v>
      </c>
      <c r="M4327" s="2">
        <f>Table_ExternalData_15[[#This Row],[Price]]-Table_ExternalData_15[[#This Row],[Price]]*Table_ExternalData_15[[#This Row],[extra popust]]</f>
        <v>161.505</v>
      </c>
      <c r="N4327" s="2">
        <f>IF(M4327&lt;I4327,M4327,I4327)</f>
        <v>161.505</v>
      </c>
      <c r="O4327" s="12" t="str">
        <f>IF(N4327&lt;I4327,$U$1," ")</f>
        <v xml:space="preserve"> </v>
      </c>
      <c r="P4327" s="12" t="str">
        <f>IFERROR((O4327+30)," ")</f>
        <v xml:space="preserve"> </v>
      </c>
      <c r="Q4327" s="2">
        <f ca="1">IF(O4327=$U$1,N4327,"0")*1.22</f>
        <v>0</v>
      </c>
    </row>
    <row r="4328" spans="1:17" x14ac:dyDescent="0.25">
      <c r="A4328" t="s">
        <v>10191</v>
      </c>
      <c r="B4328" t="s">
        <v>11175</v>
      </c>
      <c r="C4328">
        <v>16347</v>
      </c>
      <c r="D4328">
        <v>198.95</v>
      </c>
      <c r="E4328">
        <f>IFERROR(VLOOKUP(Table_ExternalData_15[[#This Row],[Id]],Rabati!B:C,2,0),0)</f>
        <v>15</v>
      </c>
      <c r="F4328">
        <v>1</v>
      </c>
      <c r="G4328" t="str">
        <f>VLOOKUP(Table_ExternalData_15[[#This Row],[Id]],'Blagovna izdelek'!A:C,3,0)</f>
        <v>Digitus</v>
      </c>
      <c r="H4328">
        <f>Table_ExternalData_15[[#This Row],[Rabat]]*0.2</f>
        <v>3</v>
      </c>
      <c r="I4328" s="2">
        <f>Table_ExternalData_15[[#This Row],[Price]]-(Table_ExternalData_15[[#This Row],[Price]]*Table_ExternalData_15[[#This Row],[BB rabat]])/100</f>
        <v>192.98149999999998</v>
      </c>
      <c r="J4328" s="2">
        <f>Table_ExternalData_15[[#This Row],[BB cena]]*Table_ExternalData_15[[#Headers],[1,22]]</f>
        <v>235.43742999999998</v>
      </c>
      <c r="K4328" s="2">
        <f>Table_ExternalData_15[[#This Row],[Price]]*Table_ExternalData_15[[#Headers],[1,22]]</f>
        <v>242.71899999999999</v>
      </c>
      <c r="L4328" s="7">
        <f>IF(G4328="White Shark",E4328*0.5,IF(G4328="Sbox",E4328*0.5,IF(G4328="Tenda",E4328*0.5,E4328*0.2)))/100</f>
        <v>0.03</v>
      </c>
      <c r="M4328" s="2">
        <f>Table_ExternalData_15[[#This Row],[Price]]-Table_ExternalData_15[[#This Row],[Price]]*Table_ExternalData_15[[#This Row],[extra popust]]</f>
        <v>192.98149999999998</v>
      </c>
      <c r="N4328" s="2">
        <f>IF(M4328&lt;I4328,M4328,I4328)</f>
        <v>192.98149999999998</v>
      </c>
      <c r="O4328" s="12" t="str">
        <f>IF(N4328&lt;I4328,$U$1," ")</f>
        <v xml:space="preserve"> </v>
      </c>
      <c r="P4328" s="12" t="str">
        <f>IFERROR((O4328+30)," ")</f>
        <v xml:space="preserve"> </v>
      </c>
      <c r="Q4328" s="2">
        <f ca="1">IF(O4328=$U$1,N4328,"0")*1.22</f>
        <v>0</v>
      </c>
    </row>
    <row r="4329" spans="1:17" x14ac:dyDescent="0.25">
      <c r="A4329" t="s">
        <v>10255</v>
      </c>
      <c r="B4329" t="s">
        <v>14173</v>
      </c>
      <c r="C4329">
        <v>16353</v>
      </c>
      <c r="D4329">
        <v>12.95</v>
      </c>
      <c r="E4329">
        <f>IFERROR(VLOOKUP(Table_ExternalData_15[[#This Row],[Id]],Rabati!B:C,2,0),0)</f>
        <v>20</v>
      </c>
      <c r="F4329">
        <v>6</v>
      </c>
      <c r="G4329" t="str">
        <f>VLOOKUP(Table_ExternalData_15[[#This Row],[Id]],'Blagovna izdelek'!A:C,3,0)</f>
        <v>Digitus</v>
      </c>
      <c r="H4329">
        <f>Table_ExternalData_15[[#This Row],[Rabat]]*0.2</f>
        <v>4</v>
      </c>
      <c r="I4329" s="2">
        <f>Table_ExternalData_15[[#This Row],[Price]]-(Table_ExternalData_15[[#This Row],[Price]]*Table_ExternalData_15[[#This Row],[BB rabat]])/100</f>
        <v>12.431999999999999</v>
      </c>
      <c r="J4329" s="2">
        <f>Table_ExternalData_15[[#This Row],[BB cena]]*Table_ExternalData_15[[#Headers],[1,22]]</f>
        <v>15.167039999999998</v>
      </c>
      <c r="K4329" s="2">
        <f>Table_ExternalData_15[[#This Row],[Price]]*Table_ExternalData_15[[#Headers],[1,22]]</f>
        <v>15.798999999999999</v>
      </c>
      <c r="L4329" s="7">
        <f>IF(G4329="White Shark",E4329*0.5,IF(G4329="Sbox",E4329*0.5,IF(G4329="Tenda",E4329*0.5,E4329*0.2)))/100</f>
        <v>0.04</v>
      </c>
      <c r="M4329" s="2">
        <f>Table_ExternalData_15[[#This Row],[Price]]-Table_ExternalData_15[[#This Row],[Price]]*Table_ExternalData_15[[#This Row],[extra popust]]</f>
        <v>12.431999999999999</v>
      </c>
      <c r="N4329" s="2">
        <f>IF(M4329&lt;I4329,M4329,I4329)</f>
        <v>12.431999999999999</v>
      </c>
      <c r="O4329" s="12" t="str">
        <f>IF(N4329&lt;I4329,$U$1," ")</f>
        <v xml:space="preserve"> </v>
      </c>
      <c r="P4329" s="12" t="str">
        <f>IFERROR((O4329+30)," ")</f>
        <v xml:space="preserve"> </v>
      </c>
      <c r="Q4329" s="2">
        <f ca="1">IF(O4329=$U$1,N4329,"0")*1.22</f>
        <v>0</v>
      </c>
    </row>
    <row r="4330" spans="1:17" x14ac:dyDescent="0.25">
      <c r="A4330" t="s">
        <v>10349</v>
      </c>
      <c r="B4330" t="s">
        <v>10559</v>
      </c>
      <c r="C4330">
        <v>16418</v>
      </c>
      <c r="D4330">
        <v>98.9</v>
      </c>
      <c r="E4330">
        <f>IFERROR(VLOOKUP(Table_ExternalData_15[[#This Row],[Id]],Rabati!B:C,2,0),0)</f>
        <v>20</v>
      </c>
      <c r="F4330">
        <v>0</v>
      </c>
      <c r="G4330" t="str">
        <f>VLOOKUP(Table_ExternalData_15[[#This Row],[Id]],'Blagovna izdelek'!A:C,3,0)</f>
        <v>Digitus</v>
      </c>
      <c r="H4330">
        <f>Table_ExternalData_15[[#This Row],[Rabat]]*0.2</f>
        <v>4</v>
      </c>
      <c r="I4330" s="2">
        <f>Table_ExternalData_15[[#This Row],[Price]]-(Table_ExternalData_15[[#This Row],[Price]]*Table_ExternalData_15[[#This Row],[BB rabat]])/100</f>
        <v>94.944000000000003</v>
      </c>
      <c r="J4330" s="2">
        <f>Table_ExternalData_15[[#This Row],[BB cena]]*Table_ExternalData_15[[#Headers],[1,22]]</f>
        <v>115.83168000000001</v>
      </c>
      <c r="K4330" s="2">
        <f>Table_ExternalData_15[[#This Row],[Price]]*Table_ExternalData_15[[#Headers],[1,22]]</f>
        <v>120.658</v>
      </c>
      <c r="L4330" s="7">
        <f>IF(G4330="White Shark",E4330*0.5,IF(G4330="Sbox",E4330*0.5,IF(G4330="Tenda",E4330*0.5,E4330*0.2)))/100</f>
        <v>0.04</v>
      </c>
      <c r="M4330" s="2">
        <f>Table_ExternalData_15[[#This Row],[Price]]-Table_ExternalData_15[[#This Row],[Price]]*Table_ExternalData_15[[#This Row],[extra popust]]</f>
        <v>94.944000000000003</v>
      </c>
      <c r="N4330" s="2">
        <f>IF(M4330&lt;I4330,M4330,I4330)</f>
        <v>94.944000000000003</v>
      </c>
      <c r="O4330" s="12" t="str">
        <f>IF(N4330&lt;I4330,$U$1," ")</f>
        <v xml:space="preserve"> </v>
      </c>
      <c r="P4330" s="12" t="str">
        <f>IFERROR((O4330+30)," ")</f>
        <v xml:space="preserve"> </v>
      </c>
      <c r="Q4330" s="2">
        <f ca="1">IF(O4330=$U$1,N4330,"0")*1.22</f>
        <v>0</v>
      </c>
    </row>
    <row r="4331" spans="1:17" x14ac:dyDescent="0.25">
      <c r="A4331" t="s">
        <v>10357</v>
      </c>
      <c r="B4331" t="s">
        <v>10356</v>
      </c>
      <c r="C4331">
        <v>16423</v>
      </c>
      <c r="D4331">
        <v>1442.86</v>
      </c>
      <c r="E4331">
        <f>IFERROR(VLOOKUP(Table_ExternalData_15[[#This Row],[Id]],Rabati!B:C,2,0),0)</f>
        <v>25</v>
      </c>
      <c r="F4331">
        <v>0</v>
      </c>
      <c r="G4331" t="str">
        <f>VLOOKUP(Table_ExternalData_15[[#This Row],[Id]],'Blagovna izdelek'!A:C,3,0)</f>
        <v>Digitus</v>
      </c>
      <c r="H4331">
        <f>Table_ExternalData_15[[#This Row],[Rabat]]*0.2</f>
        <v>5</v>
      </c>
      <c r="I4331" s="2">
        <f>Table_ExternalData_15[[#This Row],[Price]]-(Table_ExternalData_15[[#This Row],[Price]]*Table_ExternalData_15[[#This Row],[BB rabat]])/100</f>
        <v>1370.7169999999999</v>
      </c>
      <c r="J4331" s="2">
        <f>Table_ExternalData_15[[#This Row],[BB cena]]*Table_ExternalData_15[[#Headers],[1,22]]</f>
        <v>1672.2747399999998</v>
      </c>
      <c r="K4331" s="2">
        <f>Table_ExternalData_15[[#This Row],[Price]]*Table_ExternalData_15[[#Headers],[1,22]]</f>
        <v>1760.2891999999999</v>
      </c>
      <c r="L4331" s="7">
        <f>IF(G4331="White Shark",E4331*0.5,IF(G4331="Sbox",E4331*0.5,IF(G4331="Tenda",E4331*0.5,E4331*0.2)))/100</f>
        <v>0.05</v>
      </c>
      <c r="M4331" s="2">
        <f>Table_ExternalData_15[[#This Row],[Price]]-Table_ExternalData_15[[#This Row],[Price]]*Table_ExternalData_15[[#This Row],[extra popust]]</f>
        <v>1370.7169999999999</v>
      </c>
      <c r="N4331" s="2">
        <f>IF(M4331&lt;I4331,M4331,I4331)</f>
        <v>1370.7169999999999</v>
      </c>
      <c r="O4331" s="12" t="str">
        <f>IF(N4331&lt;I4331,$U$1," ")</f>
        <v xml:space="preserve"> </v>
      </c>
      <c r="P4331" s="12" t="str">
        <f>IFERROR((O4331+30)," ")</f>
        <v xml:space="preserve"> </v>
      </c>
      <c r="Q4331" s="2">
        <f ca="1">IF(O4331=$U$1,N4331,"0")*1.22</f>
        <v>0</v>
      </c>
    </row>
    <row r="4332" spans="1:17" x14ac:dyDescent="0.25">
      <c r="A4332" t="s">
        <v>10360</v>
      </c>
      <c r="B4332" t="s">
        <v>10359</v>
      </c>
      <c r="C4332">
        <v>16426</v>
      </c>
      <c r="D4332">
        <v>38.1</v>
      </c>
      <c r="E4332">
        <f>IFERROR(VLOOKUP(Table_ExternalData_15[[#This Row],[Id]],Rabati!B:C,2,0),0)</f>
        <v>30</v>
      </c>
      <c r="F4332">
        <v>0</v>
      </c>
      <c r="G4332" t="str">
        <f>VLOOKUP(Table_ExternalData_15[[#This Row],[Id]],'Blagovna izdelek'!A:C,3,0)</f>
        <v>Digitus</v>
      </c>
      <c r="H4332">
        <f>Table_ExternalData_15[[#This Row],[Rabat]]*0.2</f>
        <v>6</v>
      </c>
      <c r="I4332" s="2">
        <f>Table_ExternalData_15[[#This Row],[Price]]-(Table_ExternalData_15[[#This Row],[Price]]*Table_ExternalData_15[[#This Row],[BB rabat]])/100</f>
        <v>35.814</v>
      </c>
      <c r="J4332" s="2">
        <f>Table_ExternalData_15[[#This Row],[BB cena]]*Table_ExternalData_15[[#Headers],[1,22]]</f>
        <v>43.693080000000002</v>
      </c>
      <c r="K4332" s="2">
        <f>Table_ExternalData_15[[#This Row],[Price]]*Table_ExternalData_15[[#Headers],[1,22]]</f>
        <v>46.481999999999999</v>
      </c>
      <c r="L4332" s="7">
        <f>IF(G4332="White Shark",E4332*0.5,IF(G4332="Sbox",E4332*0.5,IF(G4332="Tenda",E4332*0.5,E4332*0.2)))/100</f>
        <v>0.06</v>
      </c>
      <c r="M4332" s="2">
        <f>Table_ExternalData_15[[#This Row],[Price]]-Table_ExternalData_15[[#This Row],[Price]]*Table_ExternalData_15[[#This Row],[extra popust]]</f>
        <v>35.814</v>
      </c>
      <c r="N4332" s="2">
        <f>IF(M4332&lt;I4332,M4332,I4332)</f>
        <v>35.814</v>
      </c>
      <c r="O4332" s="12" t="str">
        <f>IF(N4332&lt;I4332,$U$1," ")</f>
        <v xml:space="preserve"> </v>
      </c>
      <c r="P4332" s="12" t="str">
        <f>IFERROR((O4332+30)," ")</f>
        <v xml:space="preserve"> </v>
      </c>
      <c r="Q4332" s="2">
        <f ca="1">IF(O4332=$U$1,N4332,"0")*1.22</f>
        <v>0</v>
      </c>
    </row>
    <row r="4333" spans="1:17" x14ac:dyDescent="0.25">
      <c r="A4333" t="s">
        <v>10475</v>
      </c>
      <c r="B4333" t="s">
        <v>10474</v>
      </c>
      <c r="C4333">
        <v>16429</v>
      </c>
      <c r="D4333">
        <v>41.85</v>
      </c>
      <c r="E4333">
        <f>IFERROR(VLOOKUP(Table_ExternalData_15[[#This Row],[Id]],Rabati!B:C,2,0),0)</f>
        <v>20</v>
      </c>
      <c r="F4333">
        <v>0</v>
      </c>
      <c r="G4333" t="str">
        <f>VLOOKUP(Table_ExternalData_15[[#This Row],[Id]],'Blagovna izdelek'!A:C,3,0)</f>
        <v>Digitus</v>
      </c>
      <c r="H4333">
        <f>Table_ExternalData_15[[#This Row],[Rabat]]*0.2</f>
        <v>4</v>
      </c>
      <c r="I4333" s="2">
        <f>Table_ExternalData_15[[#This Row],[Price]]-(Table_ExternalData_15[[#This Row],[Price]]*Table_ExternalData_15[[#This Row],[BB rabat]])/100</f>
        <v>40.176000000000002</v>
      </c>
      <c r="J4333" s="2">
        <f>Table_ExternalData_15[[#This Row],[BB cena]]*Table_ExternalData_15[[#Headers],[1,22]]</f>
        <v>49.014720000000004</v>
      </c>
      <c r="K4333" s="2">
        <f>Table_ExternalData_15[[#This Row],[Price]]*Table_ExternalData_15[[#Headers],[1,22]]</f>
        <v>51.057000000000002</v>
      </c>
      <c r="L4333" s="7">
        <f>IF(G4333="White Shark",E4333*0.5,IF(G4333="Sbox",E4333*0.5,IF(G4333="Tenda",E4333*0.5,E4333*0.2)))/100</f>
        <v>0.04</v>
      </c>
      <c r="M4333" s="2">
        <f>Table_ExternalData_15[[#This Row],[Price]]-Table_ExternalData_15[[#This Row],[Price]]*Table_ExternalData_15[[#This Row],[extra popust]]</f>
        <v>40.176000000000002</v>
      </c>
      <c r="N4333" s="2">
        <f>IF(M4333&lt;I4333,M4333,I4333)</f>
        <v>40.176000000000002</v>
      </c>
      <c r="O4333" s="12" t="str">
        <f>IF(N4333&lt;I4333,$U$1," ")</f>
        <v xml:space="preserve"> </v>
      </c>
      <c r="P4333" s="12" t="str">
        <f>IFERROR((O4333+30)," ")</f>
        <v xml:space="preserve"> </v>
      </c>
      <c r="Q4333" s="2">
        <f ca="1">IF(O4333=$U$1,N4333,"0")*1.22</f>
        <v>0</v>
      </c>
    </row>
    <row r="4334" spans="1:17" x14ac:dyDescent="0.25">
      <c r="A4334" t="s">
        <v>10510</v>
      </c>
      <c r="B4334" t="s">
        <v>10509</v>
      </c>
      <c r="C4334">
        <v>16446</v>
      </c>
      <c r="D4334">
        <v>9.48</v>
      </c>
      <c r="E4334">
        <f>IFERROR(VLOOKUP(Table_ExternalData_15[[#This Row],[Id]],Rabati!B:C,2,0),0)</f>
        <v>20</v>
      </c>
      <c r="F4334">
        <v>3</v>
      </c>
      <c r="G4334" t="str">
        <f>VLOOKUP(Table_ExternalData_15[[#This Row],[Id]],'Blagovna izdelek'!A:C,3,0)</f>
        <v>Digitus</v>
      </c>
      <c r="H4334">
        <f>Table_ExternalData_15[[#This Row],[Rabat]]*0.2</f>
        <v>4</v>
      </c>
      <c r="I4334" s="2">
        <f>Table_ExternalData_15[[#This Row],[Price]]-(Table_ExternalData_15[[#This Row],[Price]]*Table_ExternalData_15[[#This Row],[BB rabat]])/100</f>
        <v>9.1007999999999996</v>
      </c>
      <c r="J4334" s="2">
        <f>Table_ExternalData_15[[#This Row],[BB cena]]*Table_ExternalData_15[[#Headers],[1,22]]</f>
        <v>11.102976</v>
      </c>
      <c r="K4334" s="2">
        <f>Table_ExternalData_15[[#This Row],[Price]]*Table_ExternalData_15[[#Headers],[1,22]]</f>
        <v>11.5656</v>
      </c>
      <c r="L4334" s="7">
        <f>IF(G4334="White Shark",E4334*0.5,IF(G4334="Sbox",E4334*0.5,IF(G4334="Tenda",E4334*0.5,E4334*0.2)))/100</f>
        <v>0.04</v>
      </c>
      <c r="M4334" s="2">
        <f>Table_ExternalData_15[[#This Row],[Price]]-Table_ExternalData_15[[#This Row],[Price]]*Table_ExternalData_15[[#This Row],[extra popust]]</f>
        <v>9.1007999999999996</v>
      </c>
      <c r="N4334" s="2">
        <f>IF(M4334&lt;I4334,M4334,I4334)</f>
        <v>9.1007999999999996</v>
      </c>
      <c r="O4334" s="12" t="str">
        <f>IF(N4334&lt;I4334,$U$1," ")</f>
        <v xml:space="preserve"> </v>
      </c>
      <c r="P4334" s="12" t="str">
        <f>IFERROR((O4334+30)," ")</f>
        <v xml:space="preserve"> </v>
      </c>
      <c r="Q4334" s="2">
        <f ca="1">IF(O4334=$U$1,N4334,"0")*1.22</f>
        <v>0</v>
      </c>
    </row>
    <row r="4335" spans="1:17" x14ac:dyDescent="0.25">
      <c r="A4335" t="s">
        <v>10512</v>
      </c>
      <c r="B4335" t="s">
        <v>10511</v>
      </c>
      <c r="C4335">
        <v>16447</v>
      </c>
      <c r="D4335">
        <v>11.6</v>
      </c>
      <c r="E4335">
        <f>IFERROR(VLOOKUP(Table_ExternalData_15[[#This Row],[Id]],Rabati!B:C,2,0),0)</f>
        <v>20</v>
      </c>
      <c r="F4335">
        <v>16</v>
      </c>
      <c r="G4335" t="str">
        <f>VLOOKUP(Table_ExternalData_15[[#This Row],[Id]],'Blagovna izdelek'!A:C,3,0)</f>
        <v>Digitus</v>
      </c>
      <c r="H4335">
        <f>Table_ExternalData_15[[#This Row],[Rabat]]*0.2</f>
        <v>4</v>
      </c>
      <c r="I4335" s="2">
        <f>Table_ExternalData_15[[#This Row],[Price]]-(Table_ExternalData_15[[#This Row],[Price]]*Table_ExternalData_15[[#This Row],[BB rabat]])/100</f>
        <v>11.135999999999999</v>
      </c>
      <c r="J4335" s="2">
        <f>Table_ExternalData_15[[#This Row],[BB cena]]*Table_ExternalData_15[[#Headers],[1,22]]</f>
        <v>13.585919999999998</v>
      </c>
      <c r="K4335" s="2">
        <f>Table_ExternalData_15[[#This Row],[Price]]*Table_ExternalData_15[[#Headers],[1,22]]</f>
        <v>14.151999999999999</v>
      </c>
      <c r="L4335" s="7">
        <f>IF(G4335="White Shark",E4335*0.5,IF(G4335="Sbox",E4335*0.5,IF(G4335="Tenda",E4335*0.5,E4335*0.2)))/100</f>
        <v>0.04</v>
      </c>
      <c r="M4335" s="2">
        <f>Table_ExternalData_15[[#This Row],[Price]]-Table_ExternalData_15[[#This Row],[Price]]*Table_ExternalData_15[[#This Row],[extra popust]]</f>
        <v>11.135999999999999</v>
      </c>
      <c r="N4335" s="2">
        <f>IF(M4335&lt;I4335,M4335,I4335)</f>
        <v>11.135999999999999</v>
      </c>
      <c r="O4335" s="12" t="str">
        <f>IF(N4335&lt;I4335,$U$1," ")</f>
        <v xml:space="preserve"> </v>
      </c>
      <c r="P4335" s="12" t="str">
        <f>IFERROR((O4335+30)," ")</f>
        <v xml:space="preserve"> </v>
      </c>
      <c r="Q4335" s="2">
        <f ca="1">IF(O4335=$U$1,N4335,"0")*1.22</f>
        <v>0</v>
      </c>
    </row>
    <row r="4336" spans="1:17" x14ac:dyDescent="0.25">
      <c r="A4336" t="s">
        <v>10578</v>
      </c>
      <c r="B4336" t="s">
        <v>10577</v>
      </c>
      <c r="C4336">
        <v>16463</v>
      </c>
      <c r="D4336">
        <v>49.95</v>
      </c>
      <c r="E4336">
        <f>IFERROR(VLOOKUP(Table_ExternalData_15[[#This Row],[Id]],Rabati!B:C,2,0),0)</f>
        <v>20</v>
      </c>
      <c r="F4336">
        <v>20</v>
      </c>
      <c r="G4336" t="str">
        <f>VLOOKUP(Table_ExternalData_15[[#This Row],[Id]],'Blagovna izdelek'!A:C,3,0)</f>
        <v>Digitus</v>
      </c>
      <c r="H4336">
        <f>Table_ExternalData_15[[#This Row],[Rabat]]*0.2</f>
        <v>4</v>
      </c>
      <c r="I4336" s="2">
        <f>Table_ExternalData_15[[#This Row],[Price]]-(Table_ExternalData_15[[#This Row],[Price]]*Table_ExternalData_15[[#This Row],[BB rabat]])/100</f>
        <v>47.952000000000005</v>
      </c>
      <c r="J4336" s="2">
        <f>Table_ExternalData_15[[#This Row],[BB cena]]*Table_ExternalData_15[[#Headers],[1,22]]</f>
        <v>58.501440000000002</v>
      </c>
      <c r="K4336" s="2">
        <f>Table_ExternalData_15[[#This Row],[Price]]*Table_ExternalData_15[[#Headers],[1,22]]</f>
        <v>60.939</v>
      </c>
      <c r="L4336" s="7">
        <f>IF(G4336="White Shark",E4336*0.5,IF(G4336="Sbox",E4336*0.5,IF(G4336="Tenda",E4336*0.5,E4336*0.2)))/100</f>
        <v>0.04</v>
      </c>
      <c r="M4336" s="2">
        <f>Table_ExternalData_15[[#This Row],[Price]]-Table_ExternalData_15[[#This Row],[Price]]*Table_ExternalData_15[[#This Row],[extra popust]]</f>
        <v>47.952000000000005</v>
      </c>
      <c r="N4336" s="2">
        <f>IF(M4336&lt;I4336,M4336,I4336)</f>
        <v>47.952000000000005</v>
      </c>
      <c r="O4336" s="12" t="str">
        <f>IF(N4336&lt;I4336,$U$1," ")</f>
        <v xml:space="preserve"> </v>
      </c>
      <c r="P4336" s="12" t="str">
        <f>IFERROR((O4336+30)," ")</f>
        <v xml:space="preserve"> </v>
      </c>
      <c r="Q4336" s="2">
        <f ca="1">IF(O4336=$U$1,N4336,"0")*1.22</f>
        <v>0</v>
      </c>
    </row>
    <row r="4337" spans="1:17" x14ac:dyDescent="0.25">
      <c r="A4337" t="s">
        <v>10628</v>
      </c>
      <c r="B4337" t="s">
        <v>10627</v>
      </c>
      <c r="C4337">
        <v>16474</v>
      </c>
      <c r="D4337">
        <v>8.98</v>
      </c>
      <c r="E4337">
        <f>IFERROR(VLOOKUP(Table_ExternalData_15[[#This Row],[Id]],Rabati!B:C,2,0),0)</f>
        <v>20</v>
      </c>
      <c r="F4337">
        <v>4</v>
      </c>
      <c r="G4337" t="str">
        <f>VLOOKUP(Table_ExternalData_15[[#This Row],[Id]],'Blagovna izdelek'!A:C,3,0)</f>
        <v>Digitus</v>
      </c>
      <c r="H4337">
        <f>Table_ExternalData_15[[#This Row],[Rabat]]*0.2</f>
        <v>4</v>
      </c>
      <c r="I4337" s="2">
        <f>Table_ExternalData_15[[#This Row],[Price]]-(Table_ExternalData_15[[#This Row],[Price]]*Table_ExternalData_15[[#This Row],[BB rabat]])/100</f>
        <v>8.6208000000000009</v>
      </c>
      <c r="J4337" s="2">
        <f>Table_ExternalData_15[[#This Row],[BB cena]]*Table_ExternalData_15[[#Headers],[1,22]]</f>
        <v>10.517376000000001</v>
      </c>
      <c r="K4337" s="2">
        <f>Table_ExternalData_15[[#This Row],[Price]]*Table_ExternalData_15[[#Headers],[1,22]]</f>
        <v>10.9556</v>
      </c>
      <c r="L4337" s="7">
        <f>IF(G4337="White Shark",E4337*0.5,IF(G4337="Sbox",E4337*0.5,IF(G4337="Tenda",E4337*0.5,E4337*0.2)))/100</f>
        <v>0.04</v>
      </c>
      <c r="M4337" s="2">
        <f>Table_ExternalData_15[[#This Row],[Price]]-Table_ExternalData_15[[#This Row],[Price]]*Table_ExternalData_15[[#This Row],[extra popust]]</f>
        <v>8.6208000000000009</v>
      </c>
      <c r="N4337" s="2">
        <f>IF(M4337&lt;I4337,M4337,I4337)</f>
        <v>8.6208000000000009</v>
      </c>
      <c r="O4337" s="12" t="str">
        <f>IF(N4337&lt;I4337,$U$1," ")</f>
        <v xml:space="preserve"> </v>
      </c>
      <c r="P4337" s="12" t="str">
        <f>IFERROR((O4337+30)," ")</f>
        <v xml:space="preserve"> </v>
      </c>
      <c r="Q4337" s="2">
        <f ca="1">IF(O4337=$U$1,N4337,"0")*1.22</f>
        <v>0</v>
      </c>
    </row>
    <row r="4338" spans="1:17" x14ac:dyDescent="0.25">
      <c r="A4338" t="s">
        <v>10630</v>
      </c>
      <c r="B4338" t="s">
        <v>10629</v>
      </c>
      <c r="C4338">
        <v>16475</v>
      </c>
      <c r="D4338">
        <v>11.45</v>
      </c>
      <c r="E4338">
        <f>IFERROR(VLOOKUP(Table_ExternalData_15[[#This Row],[Id]],Rabati!B:C,2,0),0)</f>
        <v>20</v>
      </c>
      <c r="F4338">
        <v>5</v>
      </c>
      <c r="G4338" t="str">
        <f>VLOOKUP(Table_ExternalData_15[[#This Row],[Id]],'Blagovna izdelek'!A:C,3,0)</f>
        <v>Digitus</v>
      </c>
      <c r="H4338">
        <f>Table_ExternalData_15[[#This Row],[Rabat]]*0.2</f>
        <v>4</v>
      </c>
      <c r="I4338" s="2">
        <f>Table_ExternalData_15[[#This Row],[Price]]-(Table_ExternalData_15[[#This Row],[Price]]*Table_ExternalData_15[[#This Row],[BB rabat]])/100</f>
        <v>10.991999999999999</v>
      </c>
      <c r="J4338" s="2">
        <f>Table_ExternalData_15[[#This Row],[BB cena]]*Table_ExternalData_15[[#Headers],[1,22]]</f>
        <v>13.410239999999998</v>
      </c>
      <c r="K4338" s="2">
        <f>Table_ExternalData_15[[#This Row],[Price]]*Table_ExternalData_15[[#Headers],[1,22]]</f>
        <v>13.968999999999999</v>
      </c>
      <c r="L4338" s="7">
        <f>IF(G4338="White Shark",E4338*0.5,IF(G4338="Sbox",E4338*0.5,IF(G4338="Tenda",E4338*0.5,E4338*0.2)))/100</f>
        <v>0.04</v>
      </c>
      <c r="M4338" s="2">
        <f>Table_ExternalData_15[[#This Row],[Price]]-Table_ExternalData_15[[#This Row],[Price]]*Table_ExternalData_15[[#This Row],[extra popust]]</f>
        <v>10.991999999999999</v>
      </c>
      <c r="N4338" s="2">
        <f>IF(M4338&lt;I4338,M4338,I4338)</f>
        <v>10.991999999999999</v>
      </c>
      <c r="O4338" s="12" t="str">
        <f>IF(N4338&lt;I4338,$U$1," ")</f>
        <v xml:space="preserve"> </v>
      </c>
      <c r="P4338" s="12" t="str">
        <f>IFERROR((O4338+30)," ")</f>
        <v xml:space="preserve"> </v>
      </c>
      <c r="Q4338" s="2">
        <f ca="1">IF(O4338=$U$1,N4338,"0")*1.22</f>
        <v>0</v>
      </c>
    </row>
    <row r="4339" spans="1:17" x14ac:dyDescent="0.25">
      <c r="A4339" t="s">
        <v>10642</v>
      </c>
      <c r="B4339" t="s">
        <v>10641</v>
      </c>
      <c r="C4339">
        <v>16481</v>
      </c>
      <c r="D4339">
        <v>9.98</v>
      </c>
      <c r="E4339">
        <f>IFERROR(VLOOKUP(Table_ExternalData_15[[#This Row],[Id]],Rabati!B:C,2,0),0)</f>
        <v>20</v>
      </c>
      <c r="F4339">
        <v>10</v>
      </c>
      <c r="G4339" t="str">
        <f>VLOOKUP(Table_ExternalData_15[[#This Row],[Id]],'Blagovna izdelek'!A:C,3,0)</f>
        <v>Digitus</v>
      </c>
      <c r="H4339">
        <f>Table_ExternalData_15[[#This Row],[Rabat]]*0.2</f>
        <v>4</v>
      </c>
      <c r="I4339" s="2">
        <f>Table_ExternalData_15[[#This Row],[Price]]-(Table_ExternalData_15[[#This Row],[Price]]*Table_ExternalData_15[[#This Row],[BB rabat]])/100</f>
        <v>9.5808</v>
      </c>
      <c r="J4339" s="2">
        <f>Table_ExternalData_15[[#This Row],[BB cena]]*Table_ExternalData_15[[#Headers],[1,22]]</f>
        <v>11.688575999999999</v>
      </c>
      <c r="K4339" s="2">
        <f>Table_ExternalData_15[[#This Row],[Price]]*Table_ExternalData_15[[#Headers],[1,22]]</f>
        <v>12.175600000000001</v>
      </c>
      <c r="L4339" s="7">
        <f>IF(G4339="White Shark",E4339*0.5,IF(G4339="Sbox",E4339*0.5,IF(G4339="Tenda",E4339*0.5,E4339*0.2)))/100</f>
        <v>0.04</v>
      </c>
      <c r="M4339" s="2">
        <f>Table_ExternalData_15[[#This Row],[Price]]-Table_ExternalData_15[[#This Row],[Price]]*Table_ExternalData_15[[#This Row],[extra popust]]</f>
        <v>9.5808</v>
      </c>
      <c r="N4339" s="2">
        <f>IF(M4339&lt;I4339,M4339,I4339)</f>
        <v>9.5808</v>
      </c>
      <c r="O4339" s="12" t="str">
        <f>IF(N4339&lt;I4339,$U$1," ")</f>
        <v xml:space="preserve"> </v>
      </c>
      <c r="P4339" s="12" t="str">
        <f>IFERROR((O4339+30)," ")</f>
        <v xml:space="preserve"> </v>
      </c>
      <c r="Q4339" s="2">
        <f ca="1">IF(O4339=$U$1,N4339,"0")*1.22</f>
        <v>0</v>
      </c>
    </row>
    <row r="4340" spans="1:17" x14ac:dyDescent="0.25">
      <c r="A4340" t="s">
        <v>10683</v>
      </c>
      <c r="B4340" t="s">
        <v>10682</v>
      </c>
      <c r="C4340">
        <v>16497</v>
      </c>
      <c r="D4340">
        <v>219.64</v>
      </c>
      <c r="E4340">
        <f>IFERROR(VLOOKUP(Table_ExternalData_15[[#This Row],[Id]],Rabati!B:C,2,0),0)</f>
        <v>20</v>
      </c>
      <c r="F4340">
        <v>3</v>
      </c>
      <c r="G4340" t="str">
        <f>VLOOKUP(Table_ExternalData_15[[#This Row],[Id]],'Blagovna izdelek'!A:C,3,0)</f>
        <v>Digitus</v>
      </c>
      <c r="H4340">
        <f>Table_ExternalData_15[[#This Row],[Rabat]]*0.2</f>
        <v>4</v>
      </c>
      <c r="I4340" s="2">
        <f>Table_ExternalData_15[[#This Row],[Price]]-(Table_ExternalData_15[[#This Row],[Price]]*Table_ExternalData_15[[#This Row],[BB rabat]])/100</f>
        <v>210.8544</v>
      </c>
      <c r="J4340" s="2">
        <f>Table_ExternalData_15[[#This Row],[BB cena]]*Table_ExternalData_15[[#Headers],[1,22]]</f>
        <v>257.242368</v>
      </c>
      <c r="K4340" s="2">
        <f>Table_ExternalData_15[[#This Row],[Price]]*Table_ExternalData_15[[#Headers],[1,22]]</f>
        <v>267.96079999999995</v>
      </c>
      <c r="L4340" s="7">
        <f>IF(G4340="White Shark",E4340*0.5,IF(G4340="Sbox",E4340*0.5,IF(G4340="Tenda",E4340*0.5,E4340*0.2)))/100</f>
        <v>0.04</v>
      </c>
      <c r="M4340" s="2">
        <f>Table_ExternalData_15[[#This Row],[Price]]-Table_ExternalData_15[[#This Row],[Price]]*Table_ExternalData_15[[#This Row],[extra popust]]</f>
        <v>210.8544</v>
      </c>
      <c r="N4340" s="2">
        <f>IF(M4340&lt;I4340,M4340,I4340)</f>
        <v>210.8544</v>
      </c>
      <c r="O4340" s="12" t="str">
        <f>IF(N4340&lt;I4340,$U$1," ")</f>
        <v xml:space="preserve"> </v>
      </c>
      <c r="P4340" s="12" t="str">
        <f>IFERROR((O4340+30)," ")</f>
        <v xml:space="preserve"> </v>
      </c>
      <c r="Q4340" s="2">
        <f ca="1">IF(O4340=$U$1,N4340,"0")*1.22</f>
        <v>0</v>
      </c>
    </row>
    <row r="4341" spans="1:17" x14ac:dyDescent="0.25">
      <c r="A4341" t="s">
        <v>10717</v>
      </c>
      <c r="B4341" t="s">
        <v>10829</v>
      </c>
      <c r="C4341">
        <v>16512</v>
      </c>
      <c r="D4341">
        <v>31.5</v>
      </c>
      <c r="E4341">
        <f>IFERROR(VLOOKUP(Table_ExternalData_15[[#This Row],[Id]],Rabati!B:C,2,0),0)</f>
        <v>20</v>
      </c>
      <c r="F4341">
        <v>0</v>
      </c>
      <c r="G4341" t="str">
        <f>VLOOKUP(Table_ExternalData_15[[#This Row],[Id]],'Blagovna izdelek'!A:C,3,0)</f>
        <v>Digitus</v>
      </c>
      <c r="H4341">
        <f>Table_ExternalData_15[[#This Row],[Rabat]]*0.2</f>
        <v>4</v>
      </c>
      <c r="I4341" s="2">
        <f>Table_ExternalData_15[[#This Row],[Price]]-(Table_ExternalData_15[[#This Row],[Price]]*Table_ExternalData_15[[#This Row],[BB rabat]])/100</f>
        <v>30.24</v>
      </c>
      <c r="J4341" s="2">
        <f>Table_ExternalData_15[[#This Row],[BB cena]]*Table_ExternalData_15[[#Headers],[1,22]]</f>
        <v>36.892799999999994</v>
      </c>
      <c r="K4341" s="2">
        <f>Table_ExternalData_15[[#This Row],[Price]]*Table_ExternalData_15[[#Headers],[1,22]]</f>
        <v>38.43</v>
      </c>
      <c r="L4341" s="7">
        <f>IF(G4341="White Shark",E4341*0.5,IF(G4341="Sbox",E4341*0.5,IF(G4341="Tenda",E4341*0.5,E4341*0.2)))/100</f>
        <v>0.04</v>
      </c>
      <c r="M4341" s="2">
        <f>Table_ExternalData_15[[#This Row],[Price]]-Table_ExternalData_15[[#This Row],[Price]]*Table_ExternalData_15[[#This Row],[extra popust]]</f>
        <v>30.24</v>
      </c>
      <c r="N4341" s="2">
        <f>IF(M4341&lt;I4341,M4341,I4341)</f>
        <v>30.24</v>
      </c>
      <c r="O4341" s="12" t="str">
        <f>IF(N4341&lt;I4341,$U$1," ")</f>
        <v xml:space="preserve"> </v>
      </c>
      <c r="P4341" s="12" t="str">
        <f>IFERROR((O4341+30)," ")</f>
        <v xml:space="preserve"> </v>
      </c>
      <c r="Q4341" s="2">
        <f ca="1">IF(O4341=$U$1,N4341,"0")*1.22</f>
        <v>0</v>
      </c>
    </row>
    <row r="4342" spans="1:17" x14ac:dyDescent="0.25">
      <c r="A4342" t="s">
        <v>9604</v>
      </c>
      <c r="B4342" t="s">
        <v>10791</v>
      </c>
      <c r="C4342">
        <v>16557</v>
      </c>
      <c r="D4342">
        <v>312.7</v>
      </c>
      <c r="E4342">
        <f>IFERROR(VLOOKUP(Table_ExternalData_15[[#This Row],[Id]],Rabati!B:C,2,0),0)</f>
        <v>20</v>
      </c>
      <c r="F4342">
        <v>1</v>
      </c>
      <c r="G4342" t="str">
        <f>VLOOKUP(Table_ExternalData_15[[#This Row],[Id]],'Blagovna izdelek'!A:C,3,0)</f>
        <v>Digitus</v>
      </c>
      <c r="H4342">
        <f>Table_ExternalData_15[[#This Row],[Rabat]]*0.2</f>
        <v>4</v>
      </c>
      <c r="I4342" s="2">
        <f>Table_ExternalData_15[[#This Row],[Price]]-(Table_ExternalData_15[[#This Row],[Price]]*Table_ExternalData_15[[#This Row],[BB rabat]])/100</f>
        <v>300.19200000000001</v>
      </c>
      <c r="J4342" s="2">
        <f>Table_ExternalData_15[[#This Row],[BB cena]]*Table_ExternalData_15[[#Headers],[1,22]]</f>
        <v>366.23424</v>
      </c>
      <c r="K4342" s="2">
        <f>Table_ExternalData_15[[#This Row],[Price]]*Table_ExternalData_15[[#Headers],[1,22]]</f>
        <v>381.49399999999997</v>
      </c>
      <c r="L4342" s="7">
        <f>IF(G4342="White Shark",E4342*0.5,IF(G4342="Sbox",E4342*0.5,IF(G4342="Tenda",E4342*0.5,E4342*0.2)))/100</f>
        <v>0.04</v>
      </c>
      <c r="M4342" s="2">
        <f>Table_ExternalData_15[[#This Row],[Price]]-Table_ExternalData_15[[#This Row],[Price]]*Table_ExternalData_15[[#This Row],[extra popust]]</f>
        <v>300.19200000000001</v>
      </c>
      <c r="N4342" s="2">
        <f>IF(M4342&lt;I4342,M4342,I4342)</f>
        <v>300.19200000000001</v>
      </c>
      <c r="O4342" s="12" t="str">
        <f>IF(N4342&lt;I4342,$U$1," ")</f>
        <v xml:space="preserve"> </v>
      </c>
      <c r="P4342" s="12" t="str">
        <f>IFERROR((O4342+30)," ")</f>
        <v xml:space="preserve"> </v>
      </c>
      <c r="Q4342" s="2">
        <f ca="1">IF(O4342=$U$1,N4342,"0")*1.22</f>
        <v>0</v>
      </c>
    </row>
    <row r="4343" spans="1:17" x14ac:dyDescent="0.25">
      <c r="A4343" t="s">
        <v>10225</v>
      </c>
      <c r="B4343" t="s">
        <v>10792</v>
      </c>
      <c r="C4343">
        <v>16558</v>
      </c>
      <c r="D4343">
        <v>109</v>
      </c>
      <c r="E4343">
        <f>IFERROR(VLOOKUP(Table_ExternalData_15[[#This Row],[Id]],Rabati!B:C,2,0),0)</f>
        <v>0</v>
      </c>
      <c r="F4343">
        <v>0</v>
      </c>
      <c r="G4343" t="str">
        <f>VLOOKUP(Table_ExternalData_15[[#This Row],[Id]],'Blagovna izdelek'!A:C,3,0)</f>
        <v>Digitus</v>
      </c>
      <c r="H4343">
        <f>Table_ExternalData_15[[#This Row],[Rabat]]*0.2</f>
        <v>0</v>
      </c>
      <c r="I4343" s="2">
        <f>Table_ExternalData_15[[#This Row],[Price]]-(Table_ExternalData_15[[#This Row],[Price]]*Table_ExternalData_15[[#This Row],[BB rabat]])/100</f>
        <v>109</v>
      </c>
      <c r="J4343" s="2">
        <f>Table_ExternalData_15[[#This Row],[BB cena]]*Table_ExternalData_15[[#Headers],[1,22]]</f>
        <v>132.97999999999999</v>
      </c>
      <c r="K4343" s="2">
        <f>Table_ExternalData_15[[#This Row],[Price]]*Table_ExternalData_15[[#Headers],[1,22]]</f>
        <v>132.97999999999999</v>
      </c>
      <c r="L4343" s="7">
        <f>IF(G4343="White Shark",E4343*0.5,IF(G4343="Sbox",E4343*0.5,IF(G4343="Tenda",E4343*0.5,E4343*0.2)))/100</f>
        <v>0</v>
      </c>
      <c r="M4343" s="2">
        <f>Table_ExternalData_15[[#This Row],[Price]]-Table_ExternalData_15[[#This Row],[Price]]*Table_ExternalData_15[[#This Row],[extra popust]]</f>
        <v>109</v>
      </c>
      <c r="N4343" s="2">
        <f>IF(M4343&lt;I4343,M4343,I4343)</f>
        <v>109</v>
      </c>
      <c r="O4343" s="12" t="str">
        <f>IF(N4343&lt;I4343,$U$1," ")</f>
        <v xml:space="preserve"> </v>
      </c>
      <c r="P4343" s="12" t="str">
        <f>IFERROR((O4343+30)," ")</f>
        <v xml:space="preserve"> </v>
      </c>
      <c r="Q4343" s="2">
        <f ca="1">IF(O4343=$U$1,N4343,"0")*1.22</f>
        <v>0</v>
      </c>
    </row>
    <row r="4344" spans="1:17" x14ac:dyDescent="0.25">
      <c r="A4344" t="s">
        <v>10810</v>
      </c>
      <c r="B4344" t="s">
        <v>11179</v>
      </c>
      <c r="C4344">
        <v>16566</v>
      </c>
      <c r="D4344">
        <v>157.72</v>
      </c>
      <c r="E4344">
        <f>IFERROR(VLOOKUP(Table_ExternalData_15[[#This Row],[Id]],Rabati!B:C,2,0),0)</f>
        <v>10</v>
      </c>
      <c r="F4344">
        <v>2</v>
      </c>
      <c r="G4344" t="str">
        <f>VLOOKUP(Table_ExternalData_15[[#This Row],[Id]],'Blagovna izdelek'!A:C,3,0)</f>
        <v>Digitus</v>
      </c>
      <c r="H4344">
        <f>Table_ExternalData_15[[#This Row],[Rabat]]*0.2</f>
        <v>2</v>
      </c>
      <c r="I4344" s="2">
        <f>Table_ExternalData_15[[#This Row],[Price]]-(Table_ExternalData_15[[#This Row],[Price]]*Table_ExternalData_15[[#This Row],[BB rabat]])/100</f>
        <v>154.56559999999999</v>
      </c>
      <c r="J4344" s="2">
        <f>Table_ExternalData_15[[#This Row],[BB cena]]*Table_ExternalData_15[[#Headers],[1,22]]</f>
        <v>188.57003199999997</v>
      </c>
      <c r="K4344" s="2">
        <f>Table_ExternalData_15[[#This Row],[Price]]*Table_ExternalData_15[[#Headers],[1,22]]</f>
        <v>192.41839999999999</v>
      </c>
      <c r="L4344" s="7">
        <f>IF(G4344="White Shark",E4344*0.5,IF(G4344="Sbox",E4344*0.5,IF(G4344="Tenda",E4344*0.5,E4344*0.2)))/100</f>
        <v>0.02</v>
      </c>
      <c r="M4344" s="2">
        <f>Table_ExternalData_15[[#This Row],[Price]]-Table_ExternalData_15[[#This Row],[Price]]*Table_ExternalData_15[[#This Row],[extra popust]]</f>
        <v>154.56559999999999</v>
      </c>
      <c r="N4344" s="2">
        <f>IF(M4344&lt;I4344,M4344,I4344)</f>
        <v>154.56559999999999</v>
      </c>
      <c r="O4344" s="12" t="str">
        <f>IF(N4344&lt;I4344,$U$1," ")</f>
        <v xml:space="preserve"> </v>
      </c>
      <c r="P4344" s="12" t="str">
        <f>IFERROR((O4344+30)," ")</f>
        <v xml:space="preserve"> </v>
      </c>
      <c r="Q4344" s="2">
        <f ca="1">IF(O4344=$U$1,N4344,"0")*1.22</f>
        <v>0</v>
      </c>
    </row>
    <row r="4345" spans="1:17" x14ac:dyDescent="0.25">
      <c r="A4345" t="s">
        <v>10821</v>
      </c>
      <c r="B4345" t="s">
        <v>11112</v>
      </c>
      <c r="C4345">
        <v>16588</v>
      </c>
      <c r="D4345">
        <v>46.85</v>
      </c>
      <c r="E4345">
        <f>IFERROR(VLOOKUP(Table_ExternalData_15[[#This Row],[Id]],Rabati!B:C,2,0),0)</f>
        <v>10</v>
      </c>
      <c r="F4345">
        <v>5</v>
      </c>
      <c r="G4345" t="str">
        <f>VLOOKUP(Table_ExternalData_15[[#This Row],[Id]],'Blagovna izdelek'!A:C,3,0)</f>
        <v>Digitus</v>
      </c>
      <c r="H4345">
        <f>Table_ExternalData_15[[#This Row],[Rabat]]*0.2</f>
        <v>2</v>
      </c>
      <c r="I4345" s="2">
        <f>Table_ExternalData_15[[#This Row],[Price]]-(Table_ExternalData_15[[#This Row],[Price]]*Table_ExternalData_15[[#This Row],[BB rabat]])/100</f>
        <v>45.913000000000004</v>
      </c>
      <c r="J4345" s="2">
        <f>Table_ExternalData_15[[#This Row],[BB cena]]*Table_ExternalData_15[[#Headers],[1,22]]</f>
        <v>56.013860000000001</v>
      </c>
      <c r="K4345" s="2">
        <f>Table_ExternalData_15[[#This Row],[Price]]*Table_ExternalData_15[[#Headers],[1,22]]</f>
        <v>57.157000000000004</v>
      </c>
      <c r="L4345" s="7">
        <f>IF(G4345="White Shark",E4345*0.5,IF(G4345="Sbox",E4345*0.5,IF(G4345="Tenda",E4345*0.5,E4345*0.2)))/100</f>
        <v>0.02</v>
      </c>
      <c r="M4345" s="2">
        <f>Table_ExternalData_15[[#This Row],[Price]]-Table_ExternalData_15[[#This Row],[Price]]*Table_ExternalData_15[[#This Row],[extra popust]]</f>
        <v>45.913000000000004</v>
      </c>
      <c r="N4345" s="2">
        <f>IF(M4345&lt;I4345,M4345,I4345)</f>
        <v>45.913000000000004</v>
      </c>
      <c r="O4345" s="12" t="str">
        <f>IF(N4345&lt;I4345,$U$1," ")</f>
        <v xml:space="preserve"> </v>
      </c>
      <c r="P4345" s="12" t="str">
        <f>IFERROR((O4345+30)," ")</f>
        <v xml:space="preserve"> </v>
      </c>
      <c r="Q4345" s="2">
        <f ca="1">IF(O4345=$U$1,N4345,"0")*1.22</f>
        <v>0</v>
      </c>
    </row>
    <row r="4346" spans="1:17" x14ac:dyDescent="0.25">
      <c r="A4346" t="s">
        <v>11096</v>
      </c>
      <c r="B4346" t="s">
        <v>11095</v>
      </c>
      <c r="C4346">
        <v>16605</v>
      </c>
      <c r="D4346">
        <v>12.46</v>
      </c>
      <c r="E4346">
        <f>IFERROR(VLOOKUP(Table_ExternalData_15[[#This Row],[Id]],Rabati!B:C,2,0),0)</f>
        <v>20</v>
      </c>
      <c r="F4346">
        <v>15</v>
      </c>
      <c r="G4346" t="str">
        <f>VLOOKUP(Table_ExternalData_15[[#This Row],[Id]],'Blagovna izdelek'!A:C,3,0)</f>
        <v>Digitus</v>
      </c>
      <c r="H4346">
        <f>Table_ExternalData_15[[#This Row],[Rabat]]*0.2</f>
        <v>4</v>
      </c>
      <c r="I4346" s="2">
        <f>Table_ExternalData_15[[#This Row],[Price]]-(Table_ExternalData_15[[#This Row],[Price]]*Table_ExternalData_15[[#This Row],[BB rabat]])/100</f>
        <v>11.961600000000001</v>
      </c>
      <c r="J4346" s="2">
        <f>Table_ExternalData_15[[#This Row],[BB cena]]*Table_ExternalData_15[[#Headers],[1,22]]</f>
        <v>14.593152</v>
      </c>
      <c r="K4346" s="2">
        <f>Table_ExternalData_15[[#This Row],[Price]]*Table_ExternalData_15[[#Headers],[1,22]]</f>
        <v>15.2012</v>
      </c>
      <c r="L4346" s="7">
        <f>IF(G4346="White Shark",E4346*0.5,IF(G4346="Sbox",E4346*0.5,IF(G4346="Tenda",E4346*0.5,E4346*0.2)))/100</f>
        <v>0.04</v>
      </c>
      <c r="M4346" s="2">
        <f>Table_ExternalData_15[[#This Row],[Price]]-Table_ExternalData_15[[#This Row],[Price]]*Table_ExternalData_15[[#This Row],[extra popust]]</f>
        <v>11.961600000000001</v>
      </c>
      <c r="N4346" s="2">
        <f>IF(M4346&lt;I4346,M4346,I4346)</f>
        <v>11.961600000000001</v>
      </c>
      <c r="O4346" s="12" t="str">
        <f>IF(N4346&lt;I4346,$U$1," ")</f>
        <v xml:space="preserve"> </v>
      </c>
      <c r="P4346" s="12" t="str">
        <f>IFERROR((O4346+30)," ")</f>
        <v xml:space="preserve"> </v>
      </c>
      <c r="Q4346" s="2">
        <f ca="1">IF(O4346=$U$1,N4346,"0")*1.22</f>
        <v>0</v>
      </c>
    </row>
    <row r="4347" spans="1:17" x14ac:dyDescent="0.25">
      <c r="A4347" t="s">
        <v>11233</v>
      </c>
      <c r="B4347" t="s">
        <v>11232</v>
      </c>
      <c r="C4347">
        <v>16667</v>
      </c>
      <c r="D4347">
        <v>128.44999999999999</v>
      </c>
      <c r="E4347">
        <f>IFERROR(VLOOKUP(Table_ExternalData_15[[#This Row],[Id]],Rabati!B:C,2,0),0)</f>
        <v>10</v>
      </c>
      <c r="F4347">
        <v>0</v>
      </c>
      <c r="G4347" t="str">
        <f>VLOOKUP(Table_ExternalData_15[[#This Row],[Id]],'Blagovna izdelek'!A:C,3,0)</f>
        <v>Digitus</v>
      </c>
      <c r="H4347">
        <f>Table_ExternalData_15[[#This Row],[Rabat]]*0.2</f>
        <v>2</v>
      </c>
      <c r="I4347" s="2">
        <f>Table_ExternalData_15[[#This Row],[Price]]-(Table_ExternalData_15[[#This Row],[Price]]*Table_ExternalData_15[[#This Row],[BB rabat]])/100</f>
        <v>125.88099999999999</v>
      </c>
      <c r="J4347" s="2">
        <f>Table_ExternalData_15[[#This Row],[BB cena]]*Table_ExternalData_15[[#Headers],[1,22]]</f>
        <v>153.57481999999999</v>
      </c>
      <c r="K4347" s="2">
        <f>Table_ExternalData_15[[#This Row],[Price]]*Table_ExternalData_15[[#Headers],[1,22]]</f>
        <v>156.70899999999997</v>
      </c>
      <c r="L4347" s="7">
        <f>IF(G4347="White Shark",E4347*0.5,IF(G4347="Sbox",E4347*0.5,IF(G4347="Tenda",E4347*0.5,E4347*0.2)))/100</f>
        <v>0.02</v>
      </c>
      <c r="M4347" s="2">
        <f>Table_ExternalData_15[[#This Row],[Price]]-Table_ExternalData_15[[#This Row],[Price]]*Table_ExternalData_15[[#This Row],[extra popust]]</f>
        <v>125.88099999999999</v>
      </c>
      <c r="N4347" s="2">
        <f>IF(M4347&lt;I4347,M4347,I4347)</f>
        <v>125.88099999999999</v>
      </c>
      <c r="O4347" s="12" t="str">
        <f>IF(N4347&lt;I4347,$U$1," ")</f>
        <v xml:space="preserve"> </v>
      </c>
      <c r="P4347" s="12" t="str">
        <f>IFERROR((O4347+30)," ")</f>
        <v xml:space="preserve"> </v>
      </c>
      <c r="Q4347" s="2">
        <f ca="1">IF(O4347=$U$1,N4347,"0")*1.22</f>
        <v>0</v>
      </c>
    </row>
    <row r="4348" spans="1:17" x14ac:dyDescent="0.25">
      <c r="A4348" t="s">
        <v>11298</v>
      </c>
      <c r="B4348" t="s">
        <v>11297</v>
      </c>
      <c r="C4348">
        <v>16684</v>
      </c>
      <c r="D4348">
        <v>107.95</v>
      </c>
      <c r="E4348">
        <f>IFERROR(VLOOKUP(Table_ExternalData_15[[#This Row],[Id]],Rabati!B:C,2,0),0)</f>
        <v>10</v>
      </c>
      <c r="F4348">
        <v>4</v>
      </c>
      <c r="G4348" t="str">
        <f>VLOOKUP(Table_ExternalData_15[[#This Row],[Id]],'Blagovna izdelek'!A:C,3,0)</f>
        <v>Digitus</v>
      </c>
      <c r="H4348">
        <f>Table_ExternalData_15[[#This Row],[Rabat]]*0.2</f>
        <v>2</v>
      </c>
      <c r="I4348" s="2">
        <f>Table_ExternalData_15[[#This Row],[Price]]-(Table_ExternalData_15[[#This Row],[Price]]*Table_ExternalData_15[[#This Row],[BB rabat]])/100</f>
        <v>105.791</v>
      </c>
      <c r="J4348" s="2">
        <f>Table_ExternalData_15[[#This Row],[BB cena]]*Table_ExternalData_15[[#Headers],[1,22]]</f>
        <v>129.06502</v>
      </c>
      <c r="K4348" s="2">
        <f>Table_ExternalData_15[[#This Row],[Price]]*Table_ExternalData_15[[#Headers],[1,22]]</f>
        <v>131.69900000000001</v>
      </c>
      <c r="L4348" s="7">
        <f>IF(G4348="White Shark",E4348*0.5,IF(G4348="Sbox",E4348*0.5,IF(G4348="Tenda",E4348*0.5,E4348*0.2)))/100</f>
        <v>0.02</v>
      </c>
      <c r="M4348" s="2">
        <f>Table_ExternalData_15[[#This Row],[Price]]-Table_ExternalData_15[[#This Row],[Price]]*Table_ExternalData_15[[#This Row],[extra popust]]</f>
        <v>105.791</v>
      </c>
      <c r="N4348" s="2">
        <f>IF(M4348&lt;I4348,M4348,I4348)</f>
        <v>105.791</v>
      </c>
      <c r="O4348" s="12" t="str">
        <f>IF(N4348&lt;I4348,$U$1," ")</f>
        <v xml:space="preserve"> </v>
      </c>
      <c r="P4348" s="12" t="str">
        <f>IFERROR((O4348+30)," ")</f>
        <v xml:space="preserve"> </v>
      </c>
      <c r="Q4348" s="2">
        <f ca="1">IF(O4348=$U$1,N4348,"0")*1.22</f>
        <v>0</v>
      </c>
    </row>
    <row r="4349" spans="1:17" x14ac:dyDescent="0.25">
      <c r="A4349" t="s">
        <v>11319</v>
      </c>
      <c r="B4349" t="s">
        <v>11318</v>
      </c>
      <c r="C4349">
        <v>16697</v>
      </c>
      <c r="D4349">
        <v>156.6</v>
      </c>
      <c r="E4349">
        <f>IFERROR(VLOOKUP(Table_ExternalData_15[[#This Row],[Id]],Rabati!B:C,2,0),0)</f>
        <v>10</v>
      </c>
      <c r="F4349">
        <v>0</v>
      </c>
      <c r="G4349" t="str">
        <f>VLOOKUP(Table_ExternalData_15[[#This Row],[Id]],'Blagovna izdelek'!A:C,3,0)</f>
        <v>Digitus</v>
      </c>
      <c r="H4349">
        <f>Table_ExternalData_15[[#This Row],[Rabat]]*0.2</f>
        <v>2</v>
      </c>
      <c r="I4349" s="2">
        <f>Table_ExternalData_15[[#This Row],[Price]]-(Table_ExternalData_15[[#This Row],[Price]]*Table_ExternalData_15[[#This Row],[BB rabat]])/100</f>
        <v>153.46799999999999</v>
      </c>
      <c r="J4349" s="2">
        <f>Table_ExternalData_15[[#This Row],[BB cena]]*Table_ExternalData_15[[#Headers],[1,22]]</f>
        <v>187.23095999999998</v>
      </c>
      <c r="K4349" s="2">
        <f>Table_ExternalData_15[[#This Row],[Price]]*Table_ExternalData_15[[#Headers],[1,22]]</f>
        <v>191.05199999999999</v>
      </c>
      <c r="L4349" s="7">
        <f>IF(G4349="White Shark",E4349*0.5,IF(G4349="Sbox",E4349*0.5,IF(G4349="Tenda",E4349*0.5,E4349*0.2)))/100</f>
        <v>0.02</v>
      </c>
      <c r="M4349" s="2">
        <f>Table_ExternalData_15[[#This Row],[Price]]-Table_ExternalData_15[[#This Row],[Price]]*Table_ExternalData_15[[#This Row],[extra popust]]</f>
        <v>153.46799999999999</v>
      </c>
      <c r="N4349" s="2">
        <f>IF(M4349&lt;I4349,M4349,I4349)</f>
        <v>153.46799999999999</v>
      </c>
      <c r="O4349" s="12" t="str">
        <f>IF(N4349&lt;I4349,$U$1," ")</f>
        <v xml:space="preserve"> </v>
      </c>
      <c r="P4349" s="12" t="str">
        <f>IFERROR((O4349+30)," ")</f>
        <v xml:space="preserve"> </v>
      </c>
      <c r="Q4349" s="2">
        <f ca="1">IF(O4349=$U$1,N4349,"0")*1.22</f>
        <v>0</v>
      </c>
    </row>
    <row r="4350" spans="1:17" x14ac:dyDescent="0.25">
      <c r="A4350" t="s">
        <v>11182</v>
      </c>
      <c r="B4350" t="s">
        <v>11317</v>
      </c>
      <c r="C4350">
        <v>16698</v>
      </c>
      <c r="D4350">
        <v>27.35</v>
      </c>
      <c r="E4350">
        <f>IFERROR(VLOOKUP(Table_ExternalData_15[[#This Row],[Id]],Rabati!B:C,2,0),0)</f>
        <v>10</v>
      </c>
      <c r="F4350">
        <v>4</v>
      </c>
      <c r="G4350" t="str">
        <f>VLOOKUP(Table_ExternalData_15[[#This Row],[Id]],'Blagovna izdelek'!A:C,3,0)</f>
        <v>Digitus</v>
      </c>
      <c r="H4350">
        <f>Table_ExternalData_15[[#This Row],[Rabat]]*0.2</f>
        <v>2</v>
      </c>
      <c r="I4350" s="2">
        <f>Table_ExternalData_15[[#This Row],[Price]]-(Table_ExternalData_15[[#This Row],[Price]]*Table_ExternalData_15[[#This Row],[BB rabat]])/100</f>
        <v>26.803000000000001</v>
      </c>
      <c r="J4350" s="2">
        <f>Table_ExternalData_15[[#This Row],[BB cena]]*Table_ExternalData_15[[#Headers],[1,22]]</f>
        <v>32.699660000000002</v>
      </c>
      <c r="K4350" s="2">
        <f>Table_ExternalData_15[[#This Row],[Price]]*Table_ExternalData_15[[#Headers],[1,22]]</f>
        <v>33.367000000000004</v>
      </c>
      <c r="L4350" s="7">
        <f>IF(G4350="White Shark",E4350*0.5,IF(G4350="Sbox",E4350*0.5,IF(G4350="Tenda",E4350*0.5,E4350*0.2)))/100</f>
        <v>0.02</v>
      </c>
      <c r="M4350" s="2">
        <f>Table_ExternalData_15[[#This Row],[Price]]-Table_ExternalData_15[[#This Row],[Price]]*Table_ExternalData_15[[#This Row],[extra popust]]</f>
        <v>26.803000000000001</v>
      </c>
      <c r="N4350" s="2">
        <f>IF(M4350&lt;I4350,M4350,I4350)</f>
        <v>26.803000000000001</v>
      </c>
      <c r="O4350" s="12" t="str">
        <f>IF(N4350&lt;I4350,$U$1," ")</f>
        <v xml:space="preserve"> </v>
      </c>
      <c r="P4350" s="12" t="str">
        <f>IFERROR((O4350+30)," ")</f>
        <v xml:space="preserve"> </v>
      </c>
      <c r="Q4350" s="2">
        <f ca="1">IF(O4350=$U$1,N4350,"0")*1.22</f>
        <v>0</v>
      </c>
    </row>
    <row r="4351" spans="1:17" x14ac:dyDescent="0.25">
      <c r="A4351" t="s">
        <v>11321</v>
      </c>
      <c r="B4351" t="s">
        <v>11320</v>
      </c>
      <c r="C4351">
        <v>16699</v>
      </c>
      <c r="D4351">
        <v>77.900000000000006</v>
      </c>
      <c r="E4351">
        <f>IFERROR(VLOOKUP(Table_ExternalData_15[[#This Row],[Id]],Rabati!B:C,2,0),0)</f>
        <v>10</v>
      </c>
      <c r="F4351">
        <v>13</v>
      </c>
      <c r="G4351" t="str">
        <f>VLOOKUP(Table_ExternalData_15[[#This Row],[Id]],'Blagovna izdelek'!A:C,3,0)</f>
        <v>Digitus</v>
      </c>
      <c r="H4351">
        <f>Table_ExternalData_15[[#This Row],[Rabat]]*0.2</f>
        <v>2</v>
      </c>
      <c r="I4351" s="2">
        <f>Table_ExternalData_15[[#This Row],[Price]]-(Table_ExternalData_15[[#This Row],[Price]]*Table_ExternalData_15[[#This Row],[BB rabat]])/100</f>
        <v>76.341999999999999</v>
      </c>
      <c r="J4351" s="2">
        <f>Table_ExternalData_15[[#This Row],[BB cena]]*Table_ExternalData_15[[#Headers],[1,22]]</f>
        <v>93.137239999999991</v>
      </c>
      <c r="K4351" s="2">
        <f>Table_ExternalData_15[[#This Row],[Price]]*Table_ExternalData_15[[#Headers],[1,22]]</f>
        <v>95.038000000000011</v>
      </c>
      <c r="L4351" s="7">
        <f>IF(G4351="White Shark",E4351*0.5,IF(G4351="Sbox",E4351*0.5,IF(G4351="Tenda",E4351*0.5,E4351*0.2)))/100</f>
        <v>0.02</v>
      </c>
      <c r="M4351" s="2">
        <f>Table_ExternalData_15[[#This Row],[Price]]-Table_ExternalData_15[[#This Row],[Price]]*Table_ExternalData_15[[#This Row],[extra popust]]</f>
        <v>76.341999999999999</v>
      </c>
      <c r="N4351" s="2">
        <f>IF(M4351&lt;I4351,M4351,I4351)</f>
        <v>76.341999999999999</v>
      </c>
      <c r="O4351" s="12" t="str">
        <f>IF(N4351&lt;I4351,$U$1," ")</f>
        <v xml:space="preserve"> </v>
      </c>
      <c r="P4351" s="12" t="str">
        <f>IFERROR((O4351+30)," ")</f>
        <v xml:space="preserve"> </v>
      </c>
      <c r="Q4351" s="2">
        <f ca="1">IF(O4351=$U$1,N4351,"0")*1.22</f>
        <v>0</v>
      </c>
    </row>
    <row r="4352" spans="1:17" x14ac:dyDescent="0.25">
      <c r="A4352" t="s">
        <v>11323</v>
      </c>
      <c r="B4352" t="s">
        <v>11322</v>
      </c>
      <c r="C4352">
        <v>16700</v>
      </c>
      <c r="D4352">
        <v>53.55</v>
      </c>
      <c r="E4352">
        <f>IFERROR(VLOOKUP(Table_ExternalData_15[[#This Row],[Id]],Rabati!B:C,2,0),0)</f>
        <v>10</v>
      </c>
      <c r="F4352">
        <v>1</v>
      </c>
      <c r="G4352" t="str">
        <f>VLOOKUP(Table_ExternalData_15[[#This Row],[Id]],'Blagovna izdelek'!A:C,3,0)</f>
        <v>Digitus</v>
      </c>
      <c r="H4352">
        <f>Table_ExternalData_15[[#This Row],[Rabat]]*0.2</f>
        <v>2</v>
      </c>
      <c r="I4352" s="2">
        <f>Table_ExternalData_15[[#This Row],[Price]]-(Table_ExternalData_15[[#This Row],[Price]]*Table_ExternalData_15[[#This Row],[BB rabat]])/100</f>
        <v>52.478999999999999</v>
      </c>
      <c r="J4352" s="2">
        <f>Table_ExternalData_15[[#This Row],[BB cena]]*Table_ExternalData_15[[#Headers],[1,22]]</f>
        <v>64.024379999999994</v>
      </c>
      <c r="K4352" s="2">
        <f>Table_ExternalData_15[[#This Row],[Price]]*Table_ExternalData_15[[#Headers],[1,22]]</f>
        <v>65.330999999999989</v>
      </c>
      <c r="L4352" s="7">
        <f>IF(G4352="White Shark",E4352*0.5,IF(G4352="Sbox",E4352*0.5,IF(G4352="Tenda",E4352*0.5,E4352*0.2)))/100</f>
        <v>0.02</v>
      </c>
      <c r="M4352" s="2">
        <f>Table_ExternalData_15[[#This Row],[Price]]-Table_ExternalData_15[[#This Row],[Price]]*Table_ExternalData_15[[#This Row],[extra popust]]</f>
        <v>52.478999999999999</v>
      </c>
      <c r="N4352" s="2">
        <f>IF(M4352&lt;I4352,M4352,I4352)</f>
        <v>52.478999999999999</v>
      </c>
      <c r="O4352" s="12" t="str">
        <f>IF(N4352&lt;I4352,$U$1," ")</f>
        <v xml:space="preserve"> </v>
      </c>
      <c r="P4352" s="12" t="str">
        <f>IFERROR((O4352+30)," ")</f>
        <v xml:space="preserve"> </v>
      </c>
      <c r="Q4352" s="2">
        <f ca="1">IF(O4352=$U$1,N4352,"0")*1.22</f>
        <v>0</v>
      </c>
    </row>
    <row r="4353" spans="1:17" x14ac:dyDescent="0.25">
      <c r="A4353" t="s">
        <v>11325</v>
      </c>
      <c r="B4353" t="s">
        <v>11324</v>
      </c>
      <c r="C4353">
        <v>16701</v>
      </c>
      <c r="D4353">
        <v>18.25</v>
      </c>
      <c r="E4353">
        <f>IFERROR(VLOOKUP(Table_ExternalData_15[[#This Row],[Id]],Rabati!B:C,2,0),0)</f>
        <v>25</v>
      </c>
      <c r="F4353">
        <v>6</v>
      </c>
      <c r="G4353" t="str">
        <f>VLOOKUP(Table_ExternalData_15[[#This Row],[Id]],'Blagovna izdelek'!A:C,3,0)</f>
        <v>Digitus</v>
      </c>
      <c r="H4353">
        <f>Table_ExternalData_15[[#This Row],[Rabat]]*0.2</f>
        <v>5</v>
      </c>
      <c r="I4353" s="2">
        <f>Table_ExternalData_15[[#This Row],[Price]]-(Table_ExternalData_15[[#This Row],[Price]]*Table_ExternalData_15[[#This Row],[BB rabat]])/100</f>
        <v>17.337499999999999</v>
      </c>
      <c r="J4353" s="2">
        <f>Table_ExternalData_15[[#This Row],[BB cena]]*Table_ExternalData_15[[#Headers],[1,22]]</f>
        <v>21.151749999999996</v>
      </c>
      <c r="K4353" s="2">
        <f>Table_ExternalData_15[[#This Row],[Price]]*Table_ExternalData_15[[#Headers],[1,22]]</f>
        <v>22.265000000000001</v>
      </c>
      <c r="L4353" s="7">
        <f>IF(G4353="White Shark",E4353*0.5,IF(G4353="Sbox",E4353*0.5,IF(G4353="Tenda",E4353*0.5,E4353*0.2)))/100</f>
        <v>0.05</v>
      </c>
      <c r="M4353" s="2">
        <f>Table_ExternalData_15[[#This Row],[Price]]-Table_ExternalData_15[[#This Row],[Price]]*Table_ExternalData_15[[#This Row],[extra popust]]</f>
        <v>17.337499999999999</v>
      </c>
      <c r="N4353" s="2">
        <f>IF(M4353&lt;I4353,M4353,I4353)</f>
        <v>17.337499999999999</v>
      </c>
      <c r="O4353" s="12" t="str">
        <f>IF(N4353&lt;I4353,$U$1," ")</f>
        <v xml:space="preserve"> </v>
      </c>
      <c r="P4353" s="12" t="str">
        <f>IFERROR((O4353+30)," ")</f>
        <v xml:space="preserve"> </v>
      </c>
      <c r="Q4353" s="2">
        <f ca="1">IF(O4353=$U$1,N4353,"0")*1.22</f>
        <v>0</v>
      </c>
    </row>
    <row r="4354" spans="1:17" x14ac:dyDescent="0.25">
      <c r="A4354" t="s">
        <v>9599</v>
      </c>
      <c r="B4354" t="s">
        <v>11341</v>
      </c>
      <c r="C4354">
        <v>16703</v>
      </c>
      <c r="D4354">
        <v>165.4</v>
      </c>
      <c r="E4354">
        <f>IFERROR(VLOOKUP(Table_ExternalData_15[[#This Row],[Id]],Rabati!B:C,2,0),0)</f>
        <v>30</v>
      </c>
      <c r="F4354">
        <v>3</v>
      </c>
      <c r="G4354" t="str">
        <f>VLOOKUP(Table_ExternalData_15[[#This Row],[Id]],'Blagovna izdelek'!A:C,3,0)</f>
        <v>Digitus</v>
      </c>
      <c r="H4354">
        <f>Table_ExternalData_15[[#This Row],[Rabat]]*0.2</f>
        <v>6</v>
      </c>
      <c r="I4354" s="2">
        <f>Table_ExternalData_15[[#This Row],[Price]]-(Table_ExternalData_15[[#This Row],[Price]]*Table_ExternalData_15[[#This Row],[BB rabat]])/100</f>
        <v>155.476</v>
      </c>
      <c r="J4354" s="2">
        <f>Table_ExternalData_15[[#This Row],[BB cena]]*Table_ExternalData_15[[#Headers],[1,22]]</f>
        <v>189.68072000000001</v>
      </c>
      <c r="K4354" s="2">
        <f>Table_ExternalData_15[[#This Row],[Price]]*Table_ExternalData_15[[#Headers],[1,22]]</f>
        <v>201.78800000000001</v>
      </c>
      <c r="L4354" s="7">
        <f>IF(G4354="White Shark",E4354*0.5,IF(G4354="Sbox",E4354*0.5,IF(G4354="Tenda",E4354*0.5,E4354*0.2)))/100</f>
        <v>0.06</v>
      </c>
      <c r="M4354" s="2">
        <f>Table_ExternalData_15[[#This Row],[Price]]-Table_ExternalData_15[[#This Row],[Price]]*Table_ExternalData_15[[#This Row],[extra popust]]</f>
        <v>155.476</v>
      </c>
      <c r="N4354" s="2">
        <f>IF(M4354&lt;I4354,M4354,I4354)</f>
        <v>155.476</v>
      </c>
      <c r="O4354" s="12" t="str">
        <f>IF(N4354&lt;I4354,$U$1," ")</f>
        <v xml:space="preserve"> </v>
      </c>
      <c r="P4354" s="12" t="str">
        <f>IFERROR((O4354+30)," ")</f>
        <v xml:space="preserve"> </v>
      </c>
      <c r="Q4354" s="2">
        <f ca="1">IF(O4354=$U$1,N4354,"0")*1.22</f>
        <v>0</v>
      </c>
    </row>
    <row r="4355" spans="1:17" x14ac:dyDescent="0.25">
      <c r="A4355" t="s">
        <v>11338</v>
      </c>
      <c r="B4355" t="s">
        <v>11337</v>
      </c>
      <c r="C4355">
        <v>16708</v>
      </c>
      <c r="D4355">
        <v>179.32</v>
      </c>
      <c r="E4355">
        <f>IFERROR(VLOOKUP(Table_ExternalData_15[[#This Row],[Id]],Rabati!B:C,2,0),0)</f>
        <v>30</v>
      </c>
      <c r="F4355">
        <v>3</v>
      </c>
      <c r="G4355" t="str">
        <f>VLOOKUP(Table_ExternalData_15[[#This Row],[Id]],'Blagovna izdelek'!A:C,3,0)</f>
        <v>Digitus</v>
      </c>
      <c r="H4355">
        <f>Table_ExternalData_15[[#This Row],[Rabat]]*0.2</f>
        <v>6</v>
      </c>
      <c r="I4355" s="2">
        <f>Table_ExternalData_15[[#This Row],[Price]]-(Table_ExternalData_15[[#This Row],[Price]]*Table_ExternalData_15[[#This Row],[BB rabat]])/100</f>
        <v>168.5608</v>
      </c>
      <c r="J4355" s="2">
        <f>Table_ExternalData_15[[#This Row],[BB cena]]*Table_ExternalData_15[[#Headers],[1,22]]</f>
        <v>205.64417599999999</v>
      </c>
      <c r="K4355" s="2">
        <f>Table_ExternalData_15[[#This Row],[Price]]*Table_ExternalData_15[[#Headers],[1,22]]</f>
        <v>218.7704</v>
      </c>
      <c r="L4355" s="7">
        <f>IF(G4355="White Shark",E4355*0.5,IF(G4355="Sbox",E4355*0.5,IF(G4355="Tenda",E4355*0.5,E4355*0.2)))/100</f>
        <v>0.06</v>
      </c>
      <c r="M4355" s="2">
        <f>Table_ExternalData_15[[#This Row],[Price]]-Table_ExternalData_15[[#This Row],[Price]]*Table_ExternalData_15[[#This Row],[extra popust]]</f>
        <v>168.5608</v>
      </c>
      <c r="N4355" s="2">
        <f>IF(M4355&lt;I4355,M4355,I4355)</f>
        <v>168.5608</v>
      </c>
      <c r="O4355" s="12" t="str">
        <f>IF(N4355&lt;I4355,$U$1," ")</f>
        <v xml:space="preserve"> </v>
      </c>
      <c r="P4355" s="12" t="str">
        <f>IFERROR((O4355+30)," ")</f>
        <v xml:space="preserve"> </v>
      </c>
      <c r="Q4355" s="2">
        <f ca="1">IF(O4355=$U$1,N4355,"0")*1.22</f>
        <v>0</v>
      </c>
    </row>
    <row r="4356" spans="1:17" x14ac:dyDescent="0.25">
      <c r="A4356" t="s">
        <v>11340</v>
      </c>
      <c r="B4356" t="s">
        <v>11339</v>
      </c>
      <c r="C4356">
        <v>16709</v>
      </c>
      <c r="D4356">
        <v>153.1</v>
      </c>
      <c r="E4356">
        <f>IFERROR(VLOOKUP(Table_ExternalData_15[[#This Row],[Id]],Rabati!B:C,2,0),0)</f>
        <v>30</v>
      </c>
      <c r="F4356">
        <v>6</v>
      </c>
      <c r="G4356" t="str">
        <f>VLOOKUP(Table_ExternalData_15[[#This Row],[Id]],'Blagovna izdelek'!A:C,3,0)</f>
        <v>Digitus</v>
      </c>
      <c r="H4356">
        <f>Table_ExternalData_15[[#This Row],[Rabat]]*0.2</f>
        <v>6</v>
      </c>
      <c r="I4356" s="2">
        <f>Table_ExternalData_15[[#This Row],[Price]]-(Table_ExternalData_15[[#This Row],[Price]]*Table_ExternalData_15[[#This Row],[BB rabat]])/100</f>
        <v>143.91399999999999</v>
      </c>
      <c r="J4356" s="2">
        <f>Table_ExternalData_15[[#This Row],[BB cena]]*Table_ExternalData_15[[#Headers],[1,22]]</f>
        <v>175.57507999999999</v>
      </c>
      <c r="K4356" s="2">
        <f>Table_ExternalData_15[[#This Row],[Price]]*Table_ExternalData_15[[#Headers],[1,22]]</f>
        <v>186.78199999999998</v>
      </c>
      <c r="L4356" s="7">
        <f>IF(G4356="White Shark",E4356*0.5,IF(G4356="Sbox",E4356*0.5,IF(G4356="Tenda",E4356*0.5,E4356*0.2)))/100</f>
        <v>0.06</v>
      </c>
      <c r="M4356" s="2">
        <f>Table_ExternalData_15[[#This Row],[Price]]-Table_ExternalData_15[[#This Row],[Price]]*Table_ExternalData_15[[#This Row],[extra popust]]</f>
        <v>143.91399999999999</v>
      </c>
      <c r="N4356" s="2">
        <f>IF(M4356&lt;I4356,M4356,I4356)</f>
        <v>143.91399999999999</v>
      </c>
      <c r="O4356" s="12" t="str">
        <f>IF(N4356&lt;I4356,$U$1," ")</f>
        <v xml:space="preserve"> </v>
      </c>
      <c r="P4356" s="12" t="str">
        <f>IFERROR((O4356+30)," ")</f>
        <v xml:space="preserve"> </v>
      </c>
      <c r="Q4356" s="2">
        <f ca="1">IF(O4356=$U$1,N4356,"0")*1.22</f>
        <v>0</v>
      </c>
    </row>
    <row r="4357" spans="1:17" x14ac:dyDescent="0.25">
      <c r="A4357" t="s">
        <v>11414</v>
      </c>
      <c r="B4357" t="s">
        <v>11413</v>
      </c>
      <c r="C4357">
        <v>16747</v>
      </c>
      <c r="D4357">
        <v>85.11</v>
      </c>
      <c r="E4357">
        <f>IFERROR(VLOOKUP(Table_ExternalData_15[[#This Row],[Id]],Rabati!B:C,2,0),0)</f>
        <v>20</v>
      </c>
      <c r="F4357">
        <v>8</v>
      </c>
      <c r="G4357" t="str">
        <f>VLOOKUP(Table_ExternalData_15[[#This Row],[Id]],'Blagovna izdelek'!A:C,3,0)</f>
        <v>Digitus</v>
      </c>
      <c r="H4357">
        <f>Table_ExternalData_15[[#This Row],[Rabat]]*0.2</f>
        <v>4</v>
      </c>
      <c r="I4357" s="2">
        <f>Table_ExternalData_15[[#This Row],[Price]]-(Table_ExternalData_15[[#This Row],[Price]]*Table_ExternalData_15[[#This Row],[BB rabat]])/100</f>
        <v>81.705600000000004</v>
      </c>
      <c r="J4357" s="2">
        <f>Table_ExternalData_15[[#This Row],[BB cena]]*Table_ExternalData_15[[#Headers],[1,22]]</f>
        <v>99.680832000000009</v>
      </c>
      <c r="K4357" s="2">
        <f>Table_ExternalData_15[[#This Row],[Price]]*Table_ExternalData_15[[#Headers],[1,22]]</f>
        <v>103.8342</v>
      </c>
      <c r="L4357" s="7">
        <f>IF(G4357="White Shark",E4357*0.5,IF(G4357="Sbox",E4357*0.5,IF(G4357="Tenda",E4357*0.5,E4357*0.2)))/100</f>
        <v>0.04</v>
      </c>
      <c r="M4357" s="2">
        <f>Table_ExternalData_15[[#This Row],[Price]]-Table_ExternalData_15[[#This Row],[Price]]*Table_ExternalData_15[[#This Row],[extra popust]]</f>
        <v>81.705600000000004</v>
      </c>
      <c r="N4357" s="2">
        <f>IF(M4357&lt;I4357,M4357,I4357)</f>
        <v>81.705600000000004</v>
      </c>
      <c r="O4357" s="12" t="str">
        <f>IF(N4357&lt;I4357,$U$1," ")</f>
        <v xml:space="preserve"> </v>
      </c>
      <c r="P4357" s="12" t="str">
        <f>IFERROR((O4357+30)," ")</f>
        <v xml:space="preserve"> </v>
      </c>
      <c r="Q4357" s="2">
        <f ca="1">IF(O4357=$U$1,N4357,"0")*1.22</f>
        <v>0</v>
      </c>
    </row>
    <row r="4358" spans="1:17" x14ac:dyDescent="0.25">
      <c r="A4358" t="s">
        <v>11415</v>
      </c>
      <c r="B4358" t="s">
        <v>11522</v>
      </c>
      <c r="C4358">
        <v>16748</v>
      </c>
      <c r="D4358">
        <v>158</v>
      </c>
      <c r="E4358">
        <f>IFERROR(VLOOKUP(Table_ExternalData_15[[#This Row],[Id]],Rabati!B:C,2,0),0)</f>
        <v>20</v>
      </c>
      <c r="F4358">
        <v>0</v>
      </c>
      <c r="G4358" t="str">
        <f>VLOOKUP(Table_ExternalData_15[[#This Row],[Id]],'Blagovna izdelek'!A:C,3,0)</f>
        <v>Digitus</v>
      </c>
      <c r="H4358">
        <f>Table_ExternalData_15[[#This Row],[Rabat]]*0.2</f>
        <v>4</v>
      </c>
      <c r="I4358" s="2">
        <f>Table_ExternalData_15[[#This Row],[Price]]-(Table_ExternalData_15[[#This Row],[Price]]*Table_ExternalData_15[[#This Row],[BB rabat]])/100</f>
        <v>151.68</v>
      </c>
      <c r="J4358" s="2">
        <f>Table_ExternalData_15[[#This Row],[BB cena]]*Table_ExternalData_15[[#Headers],[1,22]]</f>
        <v>185.0496</v>
      </c>
      <c r="K4358" s="2">
        <f>Table_ExternalData_15[[#This Row],[Price]]*Table_ExternalData_15[[#Headers],[1,22]]</f>
        <v>192.76</v>
      </c>
      <c r="L4358" s="7">
        <f>IF(G4358="White Shark",E4358*0.5,IF(G4358="Sbox",E4358*0.5,IF(G4358="Tenda",E4358*0.5,E4358*0.2)))/100</f>
        <v>0.04</v>
      </c>
      <c r="M4358" s="2">
        <f>Table_ExternalData_15[[#This Row],[Price]]-Table_ExternalData_15[[#This Row],[Price]]*Table_ExternalData_15[[#This Row],[extra popust]]</f>
        <v>151.68</v>
      </c>
      <c r="N4358" s="2">
        <f>IF(M4358&lt;I4358,M4358,I4358)</f>
        <v>151.68</v>
      </c>
      <c r="O4358" s="12" t="str">
        <f>IF(N4358&lt;I4358,$U$1," ")</f>
        <v xml:space="preserve"> </v>
      </c>
      <c r="P4358" s="12" t="str">
        <f>IFERROR((O4358+30)," ")</f>
        <v xml:space="preserve"> </v>
      </c>
      <c r="Q4358" s="2">
        <f ca="1">IF(O4358=$U$1,N4358,"0")*1.22</f>
        <v>0</v>
      </c>
    </row>
    <row r="4359" spans="1:17" x14ac:dyDescent="0.25">
      <c r="A4359" t="s">
        <v>11489</v>
      </c>
      <c r="B4359" t="s">
        <v>14683</v>
      </c>
      <c r="C4359">
        <v>16774</v>
      </c>
      <c r="D4359">
        <v>23.45</v>
      </c>
      <c r="E4359">
        <f>IFERROR(VLOOKUP(Table_ExternalData_15[[#This Row],[Id]],Rabati!B:C,2,0),0)</f>
        <v>10</v>
      </c>
      <c r="F4359">
        <v>9</v>
      </c>
      <c r="G4359" t="str">
        <f>VLOOKUP(Table_ExternalData_15[[#This Row],[Id]],'Blagovna izdelek'!A:C,3,0)</f>
        <v>Digitus</v>
      </c>
      <c r="H4359">
        <f>Table_ExternalData_15[[#This Row],[Rabat]]*0.2</f>
        <v>2</v>
      </c>
      <c r="I4359" s="2">
        <f>Table_ExternalData_15[[#This Row],[Price]]-(Table_ExternalData_15[[#This Row],[Price]]*Table_ExternalData_15[[#This Row],[BB rabat]])/100</f>
        <v>22.980999999999998</v>
      </c>
      <c r="J4359" s="2">
        <f>Table_ExternalData_15[[#This Row],[BB cena]]*Table_ExternalData_15[[#Headers],[1,22]]</f>
        <v>28.036819999999999</v>
      </c>
      <c r="K4359" s="2">
        <f>Table_ExternalData_15[[#This Row],[Price]]*Table_ExternalData_15[[#Headers],[1,22]]</f>
        <v>28.608999999999998</v>
      </c>
      <c r="L4359" s="7">
        <f>IF(G4359="White Shark",E4359*0.5,IF(G4359="Sbox",E4359*0.5,IF(G4359="Tenda",E4359*0.5,E4359*0.2)))/100</f>
        <v>0.02</v>
      </c>
      <c r="M4359" s="2">
        <f>Table_ExternalData_15[[#This Row],[Price]]-Table_ExternalData_15[[#This Row],[Price]]*Table_ExternalData_15[[#This Row],[extra popust]]</f>
        <v>22.980999999999998</v>
      </c>
      <c r="N4359" s="2">
        <f>IF(M4359&lt;I4359,M4359,I4359)</f>
        <v>22.980999999999998</v>
      </c>
      <c r="O4359" s="12" t="str">
        <f>IF(N4359&lt;I4359,$U$1," ")</f>
        <v xml:space="preserve"> </v>
      </c>
      <c r="P4359" s="12" t="str">
        <f>IFERROR((O4359+30)," ")</f>
        <v xml:space="preserve"> </v>
      </c>
      <c r="Q4359" s="2">
        <f ca="1">IF(O4359=$U$1,N4359,"0")*1.22</f>
        <v>0</v>
      </c>
    </row>
    <row r="4360" spans="1:17" x14ac:dyDescent="0.25">
      <c r="A4360" t="s">
        <v>11499</v>
      </c>
      <c r="B4360" t="s">
        <v>11498</v>
      </c>
      <c r="C4360">
        <v>16779</v>
      </c>
      <c r="D4360">
        <v>147.47999999999999</v>
      </c>
      <c r="E4360">
        <f>IFERROR(VLOOKUP(Table_ExternalData_15[[#This Row],[Id]],Rabati!B:C,2,0),0)</f>
        <v>10</v>
      </c>
      <c r="F4360">
        <v>1</v>
      </c>
      <c r="G4360" t="str">
        <f>VLOOKUP(Table_ExternalData_15[[#This Row],[Id]],'Blagovna izdelek'!A:C,3,0)</f>
        <v>Digitus</v>
      </c>
      <c r="H4360">
        <f>Table_ExternalData_15[[#This Row],[Rabat]]*0.2</f>
        <v>2</v>
      </c>
      <c r="I4360" s="2">
        <f>Table_ExternalData_15[[#This Row],[Price]]-(Table_ExternalData_15[[#This Row],[Price]]*Table_ExternalData_15[[#This Row],[BB rabat]])/100</f>
        <v>144.53039999999999</v>
      </c>
      <c r="J4360" s="2">
        <f>Table_ExternalData_15[[#This Row],[BB cena]]*Table_ExternalData_15[[#Headers],[1,22]]</f>
        <v>176.32708799999997</v>
      </c>
      <c r="K4360" s="2">
        <f>Table_ExternalData_15[[#This Row],[Price]]*Table_ExternalData_15[[#Headers],[1,22]]</f>
        <v>179.92559999999997</v>
      </c>
      <c r="L4360" s="7">
        <f>IF(G4360="White Shark",E4360*0.5,IF(G4360="Sbox",E4360*0.5,IF(G4360="Tenda",E4360*0.5,E4360*0.2)))/100</f>
        <v>0.02</v>
      </c>
      <c r="M4360" s="2">
        <f>Table_ExternalData_15[[#This Row],[Price]]-Table_ExternalData_15[[#This Row],[Price]]*Table_ExternalData_15[[#This Row],[extra popust]]</f>
        <v>144.53039999999999</v>
      </c>
      <c r="N4360" s="2">
        <f>IF(M4360&lt;I4360,M4360,I4360)</f>
        <v>144.53039999999999</v>
      </c>
      <c r="O4360" s="12" t="str">
        <f>IF(N4360&lt;I4360,$U$1," ")</f>
        <v xml:space="preserve"> </v>
      </c>
      <c r="P4360" s="12" t="str">
        <f>IFERROR((O4360+30)," ")</f>
        <v xml:space="preserve"> </v>
      </c>
      <c r="Q4360" s="2">
        <f ca="1">IF(O4360=$U$1,N4360,"0")*1.22</f>
        <v>0</v>
      </c>
    </row>
    <row r="4361" spans="1:17" x14ac:dyDescent="0.25">
      <c r="A4361" t="s">
        <v>11739</v>
      </c>
      <c r="B4361" t="s">
        <v>11738</v>
      </c>
      <c r="C4361">
        <v>16882</v>
      </c>
      <c r="D4361">
        <v>18.38</v>
      </c>
      <c r="E4361">
        <f>IFERROR(VLOOKUP(Table_ExternalData_15[[#This Row],[Id]],Rabati!B:C,2,0),0)</f>
        <v>30</v>
      </c>
      <c r="F4361">
        <v>10</v>
      </c>
      <c r="G4361" t="str">
        <f>VLOOKUP(Table_ExternalData_15[[#This Row],[Id]],'Blagovna izdelek'!A:C,3,0)</f>
        <v>Digitus</v>
      </c>
      <c r="H4361">
        <f>Table_ExternalData_15[[#This Row],[Rabat]]*0.2</f>
        <v>6</v>
      </c>
      <c r="I4361" s="2">
        <f>Table_ExternalData_15[[#This Row],[Price]]-(Table_ExternalData_15[[#This Row],[Price]]*Table_ExternalData_15[[#This Row],[BB rabat]])/100</f>
        <v>17.277200000000001</v>
      </c>
      <c r="J4361" s="2">
        <f>Table_ExternalData_15[[#This Row],[BB cena]]*Table_ExternalData_15[[#Headers],[1,22]]</f>
        <v>21.078184</v>
      </c>
      <c r="K4361" s="2">
        <f>Table_ExternalData_15[[#This Row],[Price]]*Table_ExternalData_15[[#Headers],[1,22]]</f>
        <v>22.423599999999997</v>
      </c>
      <c r="L4361" s="7">
        <f>IF(G4361="White Shark",E4361*0.5,IF(G4361="Sbox",E4361*0.5,IF(G4361="Tenda",E4361*0.5,E4361*0.2)))/100</f>
        <v>0.06</v>
      </c>
      <c r="M4361" s="2">
        <f>Table_ExternalData_15[[#This Row],[Price]]-Table_ExternalData_15[[#This Row],[Price]]*Table_ExternalData_15[[#This Row],[extra popust]]</f>
        <v>17.277200000000001</v>
      </c>
      <c r="N4361" s="2">
        <f>IF(M4361&lt;I4361,M4361,I4361)</f>
        <v>17.277200000000001</v>
      </c>
      <c r="O4361" s="12" t="str">
        <f>IF(N4361&lt;I4361,$U$1," ")</f>
        <v xml:space="preserve"> </v>
      </c>
      <c r="P4361" s="12" t="str">
        <f>IFERROR((O4361+30)," ")</f>
        <v xml:space="preserve"> </v>
      </c>
      <c r="Q4361" s="2">
        <f ca="1">IF(O4361=$U$1,N4361,"0")*1.22</f>
        <v>0</v>
      </c>
    </row>
    <row r="4362" spans="1:17" x14ac:dyDescent="0.25">
      <c r="A4362" t="s">
        <v>12045</v>
      </c>
      <c r="B4362" t="s">
        <v>12063</v>
      </c>
      <c r="C4362">
        <v>16910</v>
      </c>
      <c r="D4362">
        <v>85.5</v>
      </c>
      <c r="E4362">
        <f>IFERROR(VLOOKUP(Table_ExternalData_15[[#This Row],[Id]],Rabati!B:C,2,0),0)</f>
        <v>20</v>
      </c>
      <c r="F4362">
        <v>0</v>
      </c>
      <c r="G4362" t="str">
        <f>VLOOKUP(Table_ExternalData_15[[#This Row],[Id]],'Blagovna izdelek'!A:C,3,0)</f>
        <v>Digitus</v>
      </c>
      <c r="H4362">
        <f>Table_ExternalData_15[[#This Row],[Rabat]]*0.2</f>
        <v>4</v>
      </c>
      <c r="I4362" s="2">
        <f>Table_ExternalData_15[[#This Row],[Price]]-(Table_ExternalData_15[[#This Row],[Price]]*Table_ExternalData_15[[#This Row],[BB rabat]])/100</f>
        <v>82.08</v>
      </c>
      <c r="J4362" s="2">
        <f>Table_ExternalData_15[[#This Row],[BB cena]]*Table_ExternalData_15[[#Headers],[1,22]]</f>
        <v>100.13759999999999</v>
      </c>
      <c r="K4362" s="2">
        <f>Table_ExternalData_15[[#This Row],[Price]]*Table_ExternalData_15[[#Headers],[1,22]]</f>
        <v>104.31</v>
      </c>
      <c r="L4362" s="7">
        <f>IF(G4362="White Shark",E4362*0.5,IF(G4362="Sbox",E4362*0.5,IF(G4362="Tenda",E4362*0.5,E4362*0.2)))/100</f>
        <v>0.04</v>
      </c>
      <c r="M4362" s="2">
        <f>Table_ExternalData_15[[#This Row],[Price]]-Table_ExternalData_15[[#This Row],[Price]]*Table_ExternalData_15[[#This Row],[extra popust]]</f>
        <v>82.08</v>
      </c>
      <c r="N4362" s="2">
        <f>IF(M4362&lt;I4362,M4362,I4362)</f>
        <v>82.08</v>
      </c>
      <c r="O4362" s="12" t="str">
        <f>IF(N4362&lt;I4362,$U$1," ")</f>
        <v xml:space="preserve"> </v>
      </c>
      <c r="P4362" s="12" t="str">
        <f>IFERROR((O4362+30)," ")</f>
        <v xml:space="preserve"> </v>
      </c>
      <c r="Q4362" s="2">
        <f ca="1">IF(O4362=$U$1,N4362,"0")*1.22</f>
        <v>0</v>
      </c>
    </row>
    <row r="4363" spans="1:17" x14ac:dyDescent="0.25">
      <c r="A4363" t="s">
        <v>12067</v>
      </c>
      <c r="B4363" t="s">
        <v>12074</v>
      </c>
      <c r="C4363">
        <v>16912</v>
      </c>
      <c r="D4363">
        <v>71.95</v>
      </c>
      <c r="E4363">
        <f>IFERROR(VLOOKUP(Table_ExternalData_15[[#This Row],[Id]],Rabati!B:C,2,0),0)</f>
        <v>25</v>
      </c>
      <c r="F4363">
        <v>9</v>
      </c>
      <c r="G4363" t="str">
        <f>VLOOKUP(Table_ExternalData_15[[#This Row],[Id]],'Blagovna izdelek'!A:C,3,0)</f>
        <v>Digitus</v>
      </c>
      <c r="H4363">
        <f>Table_ExternalData_15[[#This Row],[Rabat]]*0.2</f>
        <v>5</v>
      </c>
      <c r="I4363" s="2">
        <f>Table_ExternalData_15[[#This Row],[Price]]-(Table_ExternalData_15[[#This Row],[Price]]*Table_ExternalData_15[[#This Row],[BB rabat]])/100</f>
        <v>68.352500000000006</v>
      </c>
      <c r="J4363" s="2">
        <f>Table_ExternalData_15[[#This Row],[BB cena]]*Table_ExternalData_15[[#Headers],[1,22]]</f>
        <v>83.390050000000002</v>
      </c>
      <c r="K4363" s="2">
        <f>Table_ExternalData_15[[#This Row],[Price]]*Table_ExternalData_15[[#Headers],[1,22]]</f>
        <v>87.778999999999996</v>
      </c>
      <c r="L4363" s="7">
        <f>IF(G4363="White Shark",E4363*0.5,IF(G4363="Sbox",E4363*0.5,IF(G4363="Tenda",E4363*0.5,E4363*0.2)))/100</f>
        <v>0.05</v>
      </c>
      <c r="M4363" s="2">
        <f>Table_ExternalData_15[[#This Row],[Price]]-Table_ExternalData_15[[#This Row],[Price]]*Table_ExternalData_15[[#This Row],[extra popust]]</f>
        <v>68.352500000000006</v>
      </c>
      <c r="N4363" s="2">
        <f>IF(M4363&lt;I4363,M4363,I4363)</f>
        <v>68.352500000000006</v>
      </c>
      <c r="O4363" s="12" t="str">
        <f>IF(N4363&lt;I4363,$U$1," ")</f>
        <v xml:space="preserve"> </v>
      </c>
      <c r="P4363" s="12" t="str">
        <f>IFERROR((O4363+30)," ")</f>
        <v xml:space="preserve"> </v>
      </c>
      <c r="Q4363" s="2">
        <f ca="1">IF(O4363=$U$1,N4363,"0")*1.22</f>
        <v>0</v>
      </c>
    </row>
    <row r="4364" spans="1:17" x14ac:dyDescent="0.25">
      <c r="A4364" t="s">
        <v>12068</v>
      </c>
      <c r="B4364" t="s">
        <v>12075</v>
      </c>
      <c r="C4364">
        <v>16913</v>
      </c>
      <c r="D4364">
        <v>71.95</v>
      </c>
      <c r="E4364">
        <f>IFERROR(VLOOKUP(Table_ExternalData_15[[#This Row],[Id]],Rabati!B:C,2,0),0)</f>
        <v>25</v>
      </c>
      <c r="F4364">
        <v>9</v>
      </c>
      <c r="G4364" t="str">
        <f>VLOOKUP(Table_ExternalData_15[[#This Row],[Id]],'Blagovna izdelek'!A:C,3,0)</f>
        <v>Digitus</v>
      </c>
      <c r="H4364">
        <f>Table_ExternalData_15[[#This Row],[Rabat]]*0.2</f>
        <v>5</v>
      </c>
      <c r="I4364" s="2">
        <f>Table_ExternalData_15[[#This Row],[Price]]-(Table_ExternalData_15[[#This Row],[Price]]*Table_ExternalData_15[[#This Row],[BB rabat]])/100</f>
        <v>68.352500000000006</v>
      </c>
      <c r="J4364" s="2">
        <f>Table_ExternalData_15[[#This Row],[BB cena]]*Table_ExternalData_15[[#Headers],[1,22]]</f>
        <v>83.390050000000002</v>
      </c>
      <c r="K4364" s="2">
        <f>Table_ExternalData_15[[#This Row],[Price]]*Table_ExternalData_15[[#Headers],[1,22]]</f>
        <v>87.778999999999996</v>
      </c>
      <c r="L4364" s="7">
        <f>IF(G4364="White Shark",E4364*0.5,IF(G4364="Sbox",E4364*0.5,IF(G4364="Tenda",E4364*0.5,E4364*0.2)))/100</f>
        <v>0.05</v>
      </c>
      <c r="M4364" s="2">
        <f>Table_ExternalData_15[[#This Row],[Price]]-Table_ExternalData_15[[#This Row],[Price]]*Table_ExternalData_15[[#This Row],[extra popust]]</f>
        <v>68.352500000000006</v>
      </c>
      <c r="N4364" s="2">
        <f>IF(M4364&lt;I4364,M4364,I4364)</f>
        <v>68.352500000000006</v>
      </c>
      <c r="O4364" s="12" t="str">
        <f>IF(N4364&lt;I4364,$U$1," ")</f>
        <v xml:space="preserve"> </v>
      </c>
      <c r="P4364" s="12" t="str">
        <f>IFERROR((O4364+30)," ")</f>
        <v xml:space="preserve"> </v>
      </c>
      <c r="Q4364" s="2">
        <f ca="1">IF(O4364=$U$1,N4364,"0")*1.22</f>
        <v>0</v>
      </c>
    </row>
    <row r="4365" spans="1:17" x14ac:dyDescent="0.25">
      <c r="A4365" t="s">
        <v>12069</v>
      </c>
      <c r="B4365" t="s">
        <v>12076</v>
      </c>
      <c r="C4365">
        <v>16914</v>
      </c>
      <c r="D4365">
        <v>79.95</v>
      </c>
      <c r="E4365">
        <f>IFERROR(VLOOKUP(Table_ExternalData_15[[#This Row],[Id]],Rabati!B:C,2,0),0)</f>
        <v>25</v>
      </c>
      <c r="F4365">
        <v>2</v>
      </c>
      <c r="G4365" t="str">
        <f>VLOOKUP(Table_ExternalData_15[[#This Row],[Id]],'Blagovna izdelek'!A:C,3,0)</f>
        <v>Digitus</v>
      </c>
      <c r="H4365">
        <f>Table_ExternalData_15[[#This Row],[Rabat]]*0.2</f>
        <v>5</v>
      </c>
      <c r="I4365" s="2">
        <f>Table_ExternalData_15[[#This Row],[Price]]-(Table_ExternalData_15[[#This Row],[Price]]*Table_ExternalData_15[[#This Row],[BB rabat]])/100</f>
        <v>75.952500000000001</v>
      </c>
      <c r="J4365" s="2">
        <f>Table_ExternalData_15[[#This Row],[BB cena]]*Table_ExternalData_15[[#Headers],[1,22]]</f>
        <v>92.662049999999994</v>
      </c>
      <c r="K4365" s="2">
        <f>Table_ExternalData_15[[#This Row],[Price]]*Table_ExternalData_15[[#Headers],[1,22]]</f>
        <v>97.539000000000001</v>
      </c>
      <c r="L4365" s="7">
        <f>IF(G4365="White Shark",E4365*0.5,IF(G4365="Sbox",E4365*0.5,IF(G4365="Tenda",E4365*0.5,E4365*0.2)))/100</f>
        <v>0.05</v>
      </c>
      <c r="M4365" s="2">
        <f>Table_ExternalData_15[[#This Row],[Price]]-Table_ExternalData_15[[#This Row],[Price]]*Table_ExternalData_15[[#This Row],[extra popust]]</f>
        <v>75.952500000000001</v>
      </c>
      <c r="N4365" s="2">
        <f>IF(M4365&lt;I4365,M4365,I4365)</f>
        <v>75.952500000000001</v>
      </c>
      <c r="O4365" s="12" t="str">
        <f>IF(N4365&lt;I4365,$U$1," ")</f>
        <v xml:space="preserve"> </v>
      </c>
      <c r="P4365" s="12" t="str">
        <f>IFERROR((O4365+30)," ")</f>
        <v xml:space="preserve"> </v>
      </c>
      <c r="Q4365" s="2">
        <f ca="1">IF(O4365=$U$1,N4365,"0")*1.22</f>
        <v>0</v>
      </c>
    </row>
    <row r="4366" spans="1:17" x14ac:dyDescent="0.25">
      <c r="A4366" t="s">
        <v>12070</v>
      </c>
      <c r="B4366" t="s">
        <v>12077</v>
      </c>
      <c r="C4366">
        <v>16915</v>
      </c>
      <c r="D4366">
        <v>79.95</v>
      </c>
      <c r="E4366">
        <f>IFERROR(VLOOKUP(Table_ExternalData_15[[#This Row],[Id]],Rabati!B:C,2,0),0)</f>
        <v>25</v>
      </c>
      <c r="F4366">
        <v>9</v>
      </c>
      <c r="G4366" t="str">
        <f>VLOOKUP(Table_ExternalData_15[[#This Row],[Id]],'Blagovna izdelek'!A:C,3,0)</f>
        <v>Digitus</v>
      </c>
      <c r="H4366">
        <f>Table_ExternalData_15[[#This Row],[Rabat]]*0.2</f>
        <v>5</v>
      </c>
      <c r="I4366" s="2">
        <f>Table_ExternalData_15[[#This Row],[Price]]-(Table_ExternalData_15[[#This Row],[Price]]*Table_ExternalData_15[[#This Row],[BB rabat]])/100</f>
        <v>75.952500000000001</v>
      </c>
      <c r="J4366" s="2">
        <f>Table_ExternalData_15[[#This Row],[BB cena]]*Table_ExternalData_15[[#Headers],[1,22]]</f>
        <v>92.662049999999994</v>
      </c>
      <c r="K4366" s="2">
        <f>Table_ExternalData_15[[#This Row],[Price]]*Table_ExternalData_15[[#Headers],[1,22]]</f>
        <v>97.539000000000001</v>
      </c>
      <c r="L4366" s="7">
        <f>IF(G4366="White Shark",E4366*0.5,IF(G4366="Sbox",E4366*0.5,IF(G4366="Tenda",E4366*0.5,E4366*0.2)))/100</f>
        <v>0.05</v>
      </c>
      <c r="M4366" s="2">
        <f>Table_ExternalData_15[[#This Row],[Price]]-Table_ExternalData_15[[#This Row],[Price]]*Table_ExternalData_15[[#This Row],[extra popust]]</f>
        <v>75.952500000000001</v>
      </c>
      <c r="N4366" s="2">
        <f>IF(M4366&lt;I4366,M4366,I4366)</f>
        <v>75.952500000000001</v>
      </c>
      <c r="O4366" s="12" t="str">
        <f>IF(N4366&lt;I4366,$U$1," ")</f>
        <v xml:space="preserve"> </v>
      </c>
      <c r="P4366" s="12" t="str">
        <f>IFERROR((O4366+30)," ")</f>
        <v xml:space="preserve"> </v>
      </c>
      <c r="Q4366" s="2">
        <f ca="1">IF(O4366=$U$1,N4366,"0")*1.22</f>
        <v>0</v>
      </c>
    </row>
    <row r="4367" spans="1:17" x14ac:dyDescent="0.25">
      <c r="A4367" t="s">
        <v>12071</v>
      </c>
      <c r="B4367" t="s">
        <v>12078</v>
      </c>
      <c r="C4367">
        <v>16916</v>
      </c>
      <c r="D4367">
        <v>89.9</v>
      </c>
      <c r="E4367">
        <f>IFERROR(VLOOKUP(Table_ExternalData_15[[#This Row],[Id]],Rabati!B:C,2,0),0)</f>
        <v>25</v>
      </c>
      <c r="F4367">
        <v>2</v>
      </c>
      <c r="G4367" t="str">
        <f>VLOOKUP(Table_ExternalData_15[[#This Row],[Id]],'Blagovna izdelek'!A:C,3,0)</f>
        <v>Digitus</v>
      </c>
      <c r="H4367">
        <f>Table_ExternalData_15[[#This Row],[Rabat]]*0.2</f>
        <v>5</v>
      </c>
      <c r="I4367" s="2">
        <f>Table_ExternalData_15[[#This Row],[Price]]-(Table_ExternalData_15[[#This Row],[Price]]*Table_ExternalData_15[[#This Row],[BB rabat]])/100</f>
        <v>85.405000000000001</v>
      </c>
      <c r="J4367" s="2">
        <f>Table_ExternalData_15[[#This Row],[BB cena]]*Table_ExternalData_15[[#Headers],[1,22]]</f>
        <v>104.19410000000001</v>
      </c>
      <c r="K4367" s="2">
        <f>Table_ExternalData_15[[#This Row],[Price]]*Table_ExternalData_15[[#Headers],[1,22]]</f>
        <v>109.67800000000001</v>
      </c>
      <c r="L4367" s="7">
        <f>IF(G4367="White Shark",E4367*0.5,IF(G4367="Sbox",E4367*0.5,IF(G4367="Tenda",E4367*0.5,E4367*0.2)))/100</f>
        <v>0.05</v>
      </c>
      <c r="M4367" s="2">
        <f>Table_ExternalData_15[[#This Row],[Price]]-Table_ExternalData_15[[#This Row],[Price]]*Table_ExternalData_15[[#This Row],[extra popust]]</f>
        <v>85.405000000000001</v>
      </c>
      <c r="N4367" s="2">
        <f>IF(M4367&lt;I4367,M4367,I4367)</f>
        <v>85.405000000000001</v>
      </c>
      <c r="O4367" s="12" t="str">
        <f>IF(N4367&lt;I4367,$U$1," ")</f>
        <v xml:space="preserve"> </v>
      </c>
      <c r="P4367" s="12" t="str">
        <f>IFERROR((O4367+30)," ")</f>
        <v xml:space="preserve"> </v>
      </c>
      <c r="Q4367" s="2">
        <f ca="1">IF(O4367=$U$1,N4367,"0")*1.22</f>
        <v>0</v>
      </c>
    </row>
    <row r="4368" spans="1:17" x14ac:dyDescent="0.25">
      <c r="A4368" t="s">
        <v>12072</v>
      </c>
      <c r="B4368" t="s">
        <v>12079</v>
      </c>
      <c r="C4368">
        <v>16917</v>
      </c>
      <c r="D4368">
        <v>89.9</v>
      </c>
      <c r="E4368">
        <f>IFERROR(VLOOKUP(Table_ExternalData_15[[#This Row],[Id]],Rabati!B:C,2,0),0)</f>
        <v>25</v>
      </c>
      <c r="F4368">
        <v>3</v>
      </c>
      <c r="G4368" t="str">
        <f>VLOOKUP(Table_ExternalData_15[[#This Row],[Id]],'Blagovna izdelek'!A:C,3,0)</f>
        <v>Digitus</v>
      </c>
      <c r="H4368">
        <f>Table_ExternalData_15[[#This Row],[Rabat]]*0.2</f>
        <v>5</v>
      </c>
      <c r="I4368" s="2">
        <f>Table_ExternalData_15[[#This Row],[Price]]-(Table_ExternalData_15[[#This Row],[Price]]*Table_ExternalData_15[[#This Row],[BB rabat]])/100</f>
        <v>85.405000000000001</v>
      </c>
      <c r="J4368" s="2">
        <f>Table_ExternalData_15[[#This Row],[BB cena]]*Table_ExternalData_15[[#Headers],[1,22]]</f>
        <v>104.19410000000001</v>
      </c>
      <c r="K4368" s="2">
        <f>Table_ExternalData_15[[#This Row],[Price]]*Table_ExternalData_15[[#Headers],[1,22]]</f>
        <v>109.67800000000001</v>
      </c>
      <c r="L4368" s="7">
        <f>IF(G4368="White Shark",E4368*0.5,IF(G4368="Sbox",E4368*0.5,IF(G4368="Tenda",E4368*0.5,E4368*0.2)))/100</f>
        <v>0.05</v>
      </c>
      <c r="M4368" s="2">
        <f>Table_ExternalData_15[[#This Row],[Price]]-Table_ExternalData_15[[#This Row],[Price]]*Table_ExternalData_15[[#This Row],[extra popust]]</f>
        <v>85.405000000000001</v>
      </c>
      <c r="N4368" s="2">
        <f>IF(M4368&lt;I4368,M4368,I4368)</f>
        <v>85.405000000000001</v>
      </c>
      <c r="O4368" s="12" t="str">
        <f>IF(N4368&lt;I4368,$U$1," ")</f>
        <v xml:space="preserve"> </v>
      </c>
      <c r="P4368" s="12" t="str">
        <f>IFERROR((O4368+30)," ")</f>
        <v xml:space="preserve"> </v>
      </c>
      <c r="Q4368" s="2">
        <f ca="1">IF(O4368=$U$1,N4368,"0")*1.22</f>
        <v>0</v>
      </c>
    </row>
    <row r="4369" spans="1:17" x14ac:dyDescent="0.25">
      <c r="A4369" t="s">
        <v>12091</v>
      </c>
      <c r="B4369" t="s">
        <v>12090</v>
      </c>
      <c r="C4369">
        <v>16923</v>
      </c>
      <c r="D4369">
        <v>13.25</v>
      </c>
      <c r="E4369">
        <f>IFERROR(VLOOKUP(Table_ExternalData_15[[#This Row],[Id]],Rabati!B:C,2,0),0)</f>
        <v>25</v>
      </c>
      <c r="F4369">
        <v>0</v>
      </c>
      <c r="G4369" t="str">
        <f>VLOOKUP(Table_ExternalData_15[[#This Row],[Id]],'Blagovna izdelek'!A:C,3,0)</f>
        <v>Digitus</v>
      </c>
      <c r="H4369">
        <f>Table_ExternalData_15[[#This Row],[Rabat]]*0.2</f>
        <v>5</v>
      </c>
      <c r="I4369" s="2">
        <f>Table_ExternalData_15[[#This Row],[Price]]-(Table_ExternalData_15[[#This Row],[Price]]*Table_ExternalData_15[[#This Row],[BB rabat]])/100</f>
        <v>12.5875</v>
      </c>
      <c r="J4369" s="2">
        <f>Table_ExternalData_15[[#This Row],[BB cena]]*Table_ExternalData_15[[#Headers],[1,22]]</f>
        <v>15.35675</v>
      </c>
      <c r="K4369" s="2">
        <f>Table_ExternalData_15[[#This Row],[Price]]*Table_ExternalData_15[[#Headers],[1,22]]</f>
        <v>16.164999999999999</v>
      </c>
      <c r="L4369" s="7">
        <f>IF(G4369="White Shark",E4369*0.5,IF(G4369="Sbox",E4369*0.5,IF(G4369="Tenda",E4369*0.5,E4369*0.2)))/100</f>
        <v>0.05</v>
      </c>
      <c r="M4369" s="2">
        <f>Table_ExternalData_15[[#This Row],[Price]]-Table_ExternalData_15[[#This Row],[Price]]*Table_ExternalData_15[[#This Row],[extra popust]]</f>
        <v>12.5875</v>
      </c>
      <c r="N4369" s="2">
        <f>IF(M4369&lt;I4369,M4369,I4369)</f>
        <v>12.5875</v>
      </c>
      <c r="O4369" s="12" t="str">
        <f>IF(N4369&lt;I4369,$U$1," ")</f>
        <v xml:space="preserve"> </v>
      </c>
      <c r="P4369" s="12" t="str">
        <f>IFERROR((O4369+30)," ")</f>
        <v xml:space="preserve"> </v>
      </c>
      <c r="Q4369" s="2">
        <f ca="1">IF(O4369=$U$1,N4369,"0")*1.22</f>
        <v>0</v>
      </c>
    </row>
    <row r="4370" spans="1:17" x14ac:dyDescent="0.25">
      <c r="A4370" t="s">
        <v>12195</v>
      </c>
      <c r="B4370" t="s">
        <v>14272</v>
      </c>
      <c r="C4370">
        <v>16957</v>
      </c>
      <c r="D4370">
        <v>57.25</v>
      </c>
      <c r="E4370">
        <f>IFERROR(VLOOKUP(Table_ExternalData_15[[#This Row],[Id]],Rabati!B:C,2,0),0)</f>
        <v>10</v>
      </c>
      <c r="F4370">
        <v>0</v>
      </c>
      <c r="G4370" t="str">
        <f>VLOOKUP(Table_ExternalData_15[[#This Row],[Id]],'Blagovna izdelek'!A:C,3,0)</f>
        <v>Digitus</v>
      </c>
      <c r="H4370">
        <f>Table_ExternalData_15[[#This Row],[Rabat]]*0.2</f>
        <v>2</v>
      </c>
      <c r="I4370" s="2">
        <f>Table_ExternalData_15[[#This Row],[Price]]-(Table_ExternalData_15[[#This Row],[Price]]*Table_ExternalData_15[[#This Row],[BB rabat]])/100</f>
        <v>56.104999999999997</v>
      </c>
      <c r="J4370" s="2">
        <f>Table_ExternalData_15[[#This Row],[BB cena]]*Table_ExternalData_15[[#Headers],[1,22]]</f>
        <v>68.448099999999997</v>
      </c>
      <c r="K4370" s="2">
        <f>Table_ExternalData_15[[#This Row],[Price]]*Table_ExternalData_15[[#Headers],[1,22]]</f>
        <v>69.844999999999999</v>
      </c>
      <c r="L4370" s="7">
        <f>IF(G4370="White Shark",E4370*0.5,IF(G4370="Sbox",E4370*0.5,IF(G4370="Tenda",E4370*0.5,E4370*0.2)))/100</f>
        <v>0.02</v>
      </c>
      <c r="M4370" s="2">
        <f>Table_ExternalData_15[[#This Row],[Price]]-Table_ExternalData_15[[#This Row],[Price]]*Table_ExternalData_15[[#This Row],[extra popust]]</f>
        <v>56.104999999999997</v>
      </c>
      <c r="N4370" s="2">
        <f>IF(M4370&lt;I4370,M4370,I4370)</f>
        <v>56.104999999999997</v>
      </c>
      <c r="O4370" s="12" t="str">
        <f>IF(N4370&lt;I4370,$U$1," ")</f>
        <v xml:space="preserve"> </v>
      </c>
      <c r="P4370" s="12" t="str">
        <f>IFERROR((O4370+30)," ")</f>
        <v xml:space="preserve"> </v>
      </c>
      <c r="Q4370" s="2">
        <f ca="1">IF(O4370=$U$1,N4370,"0")*1.22</f>
        <v>0</v>
      </c>
    </row>
    <row r="4371" spans="1:17" x14ac:dyDescent="0.25">
      <c r="A4371" t="s">
        <v>12234</v>
      </c>
      <c r="B4371" t="s">
        <v>15094</v>
      </c>
      <c r="C4371">
        <v>16980</v>
      </c>
      <c r="D4371">
        <v>72.5</v>
      </c>
      <c r="E4371">
        <f>IFERROR(VLOOKUP(Table_ExternalData_15[[#This Row],[Id]],Rabati!B:C,2,0),0)</f>
        <v>20</v>
      </c>
      <c r="F4371">
        <v>0</v>
      </c>
      <c r="G4371" t="str">
        <f>VLOOKUP(Table_ExternalData_15[[#This Row],[Id]],'Blagovna izdelek'!A:C,3,0)</f>
        <v>Digitus</v>
      </c>
      <c r="H4371">
        <f>Table_ExternalData_15[[#This Row],[Rabat]]*0.2</f>
        <v>4</v>
      </c>
      <c r="I4371" s="2">
        <f>Table_ExternalData_15[[#This Row],[Price]]-(Table_ExternalData_15[[#This Row],[Price]]*Table_ExternalData_15[[#This Row],[BB rabat]])/100</f>
        <v>69.599999999999994</v>
      </c>
      <c r="J4371" s="2">
        <f>Table_ExternalData_15[[#This Row],[BB cena]]*Table_ExternalData_15[[#Headers],[1,22]]</f>
        <v>84.911999999999992</v>
      </c>
      <c r="K4371" s="2">
        <f>Table_ExternalData_15[[#This Row],[Price]]*Table_ExternalData_15[[#Headers],[1,22]]</f>
        <v>88.45</v>
      </c>
      <c r="L4371" s="7">
        <f>IF(G4371="White Shark",E4371*0.5,IF(G4371="Sbox",E4371*0.5,IF(G4371="Tenda",E4371*0.5,E4371*0.2)))/100</f>
        <v>0.04</v>
      </c>
      <c r="M4371" s="2">
        <f>Table_ExternalData_15[[#This Row],[Price]]-Table_ExternalData_15[[#This Row],[Price]]*Table_ExternalData_15[[#This Row],[extra popust]]</f>
        <v>69.599999999999994</v>
      </c>
      <c r="N4371" s="2">
        <f>IF(M4371&lt;I4371,M4371,I4371)</f>
        <v>69.599999999999994</v>
      </c>
      <c r="O4371" s="12" t="str">
        <f>IF(N4371&lt;I4371,$U$1," ")</f>
        <v xml:space="preserve"> </v>
      </c>
      <c r="P4371" s="12" t="str">
        <f>IFERROR((O4371+30)," ")</f>
        <v xml:space="preserve"> </v>
      </c>
      <c r="Q4371" s="2">
        <f ca="1">IF(O4371=$U$1,N4371,"0")*1.22</f>
        <v>0</v>
      </c>
    </row>
    <row r="4372" spans="1:17" x14ac:dyDescent="0.25">
      <c r="A4372" t="s">
        <v>12256</v>
      </c>
      <c r="B4372" t="s">
        <v>12255</v>
      </c>
      <c r="C4372">
        <v>16992</v>
      </c>
      <c r="D4372">
        <v>299.95</v>
      </c>
      <c r="E4372">
        <f>IFERROR(VLOOKUP(Table_ExternalData_15[[#This Row],[Id]],Rabati!B:C,2,0),0)</f>
        <v>5</v>
      </c>
      <c r="F4372">
        <v>1</v>
      </c>
      <c r="G4372" t="str">
        <f>VLOOKUP(Table_ExternalData_15[[#This Row],[Id]],'Blagovna izdelek'!A:C,3,0)</f>
        <v>Digitus</v>
      </c>
      <c r="H4372">
        <f>Table_ExternalData_15[[#This Row],[Rabat]]*0.2</f>
        <v>1</v>
      </c>
      <c r="I4372" s="2">
        <f>Table_ExternalData_15[[#This Row],[Price]]-(Table_ExternalData_15[[#This Row],[Price]]*Table_ExternalData_15[[#This Row],[BB rabat]])/100</f>
        <v>296.95049999999998</v>
      </c>
      <c r="J4372" s="2">
        <f>Table_ExternalData_15[[#This Row],[BB cena]]*Table_ExternalData_15[[#Headers],[1,22]]</f>
        <v>362.27960999999999</v>
      </c>
      <c r="K4372" s="2">
        <f>Table_ExternalData_15[[#This Row],[Price]]*Table_ExternalData_15[[#Headers],[1,22]]</f>
        <v>365.93899999999996</v>
      </c>
      <c r="L4372" s="7">
        <f>IF(G4372="White Shark",E4372*0.5,IF(G4372="Sbox",E4372*0.5,IF(G4372="Tenda",E4372*0.5,E4372*0.2)))/100</f>
        <v>0.01</v>
      </c>
      <c r="M4372" s="2">
        <f>Table_ExternalData_15[[#This Row],[Price]]-Table_ExternalData_15[[#This Row],[Price]]*Table_ExternalData_15[[#This Row],[extra popust]]</f>
        <v>296.95049999999998</v>
      </c>
      <c r="N4372" s="2">
        <f>IF(M4372&lt;I4372,M4372,I4372)</f>
        <v>296.95049999999998</v>
      </c>
      <c r="O4372" s="12" t="str">
        <f>IF(N4372&lt;I4372,$U$1," ")</f>
        <v xml:space="preserve"> </v>
      </c>
      <c r="P4372" s="12" t="str">
        <f>IFERROR((O4372+30)," ")</f>
        <v xml:space="preserve"> </v>
      </c>
      <c r="Q4372" s="2">
        <f ca="1">IF(O4372=$U$1,N4372,"0")*1.22</f>
        <v>0</v>
      </c>
    </row>
    <row r="4373" spans="1:17" x14ac:dyDescent="0.25">
      <c r="A4373" t="s">
        <v>12273</v>
      </c>
      <c r="B4373" t="s">
        <v>15648</v>
      </c>
      <c r="C4373">
        <v>17001</v>
      </c>
      <c r="D4373">
        <v>172.5</v>
      </c>
      <c r="E4373">
        <f>IFERROR(VLOOKUP(Table_ExternalData_15[[#This Row],[Id]],Rabati!B:C,2,0),0)</f>
        <v>25</v>
      </c>
      <c r="F4373">
        <v>5</v>
      </c>
      <c r="G4373" t="str">
        <f>VLOOKUP(Table_ExternalData_15[[#This Row],[Id]],'Blagovna izdelek'!A:C,3,0)</f>
        <v>Digitus</v>
      </c>
      <c r="H4373">
        <f>Table_ExternalData_15[[#This Row],[Rabat]]*0.2</f>
        <v>5</v>
      </c>
      <c r="I4373" s="2">
        <f>Table_ExternalData_15[[#This Row],[Price]]-(Table_ExternalData_15[[#This Row],[Price]]*Table_ExternalData_15[[#This Row],[BB rabat]])/100</f>
        <v>163.875</v>
      </c>
      <c r="J4373" s="2">
        <f>Table_ExternalData_15[[#This Row],[BB cena]]*Table_ExternalData_15[[#Headers],[1,22]]</f>
        <v>199.92750000000001</v>
      </c>
      <c r="K4373" s="2">
        <f>Table_ExternalData_15[[#This Row],[Price]]*Table_ExternalData_15[[#Headers],[1,22]]</f>
        <v>210.45</v>
      </c>
      <c r="L4373" s="7">
        <f>IF(G4373="White Shark",E4373*0.5,IF(G4373="Sbox",E4373*0.5,IF(G4373="Tenda",E4373*0.5,E4373*0.2)))/100</f>
        <v>0.05</v>
      </c>
      <c r="M4373" s="2">
        <f>Table_ExternalData_15[[#This Row],[Price]]-Table_ExternalData_15[[#This Row],[Price]]*Table_ExternalData_15[[#This Row],[extra popust]]</f>
        <v>163.875</v>
      </c>
      <c r="N4373" s="2">
        <f>IF(M4373&lt;I4373,M4373,I4373)</f>
        <v>163.875</v>
      </c>
      <c r="O4373" s="12" t="str">
        <f>IF(N4373&lt;I4373,$U$1," ")</f>
        <v xml:space="preserve"> </v>
      </c>
      <c r="P4373" s="12" t="str">
        <f>IFERROR((O4373+30)," ")</f>
        <v xml:space="preserve"> </v>
      </c>
      <c r="Q4373" s="2">
        <f ca="1">IF(O4373=$U$1,N4373,"0")*1.22</f>
        <v>0</v>
      </c>
    </row>
    <row r="4374" spans="1:17" x14ac:dyDescent="0.25">
      <c r="A4374" t="s">
        <v>12274</v>
      </c>
      <c r="B4374" t="s">
        <v>15649</v>
      </c>
      <c r="C4374">
        <v>17002</v>
      </c>
      <c r="D4374">
        <v>17.25</v>
      </c>
      <c r="E4374">
        <f>IFERROR(VLOOKUP(Table_ExternalData_15[[#This Row],[Id]],Rabati!B:C,2,0),0)</f>
        <v>25</v>
      </c>
      <c r="F4374">
        <v>2</v>
      </c>
      <c r="G4374" t="str">
        <f>VLOOKUP(Table_ExternalData_15[[#This Row],[Id]],'Blagovna izdelek'!A:C,3,0)</f>
        <v>Digitus</v>
      </c>
      <c r="H4374">
        <f>Table_ExternalData_15[[#This Row],[Rabat]]*0.2</f>
        <v>5</v>
      </c>
      <c r="I4374" s="2">
        <f>Table_ExternalData_15[[#This Row],[Price]]-(Table_ExternalData_15[[#This Row],[Price]]*Table_ExternalData_15[[#This Row],[BB rabat]])/100</f>
        <v>16.387499999999999</v>
      </c>
      <c r="J4374" s="2">
        <f>Table_ExternalData_15[[#This Row],[BB cena]]*Table_ExternalData_15[[#Headers],[1,22]]</f>
        <v>19.992749999999997</v>
      </c>
      <c r="K4374" s="2">
        <f>Table_ExternalData_15[[#This Row],[Price]]*Table_ExternalData_15[[#Headers],[1,22]]</f>
        <v>21.044999999999998</v>
      </c>
      <c r="L4374" s="7">
        <f>IF(G4374="White Shark",E4374*0.5,IF(G4374="Sbox",E4374*0.5,IF(G4374="Tenda",E4374*0.5,E4374*0.2)))/100</f>
        <v>0.05</v>
      </c>
      <c r="M4374" s="2">
        <f>Table_ExternalData_15[[#This Row],[Price]]-Table_ExternalData_15[[#This Row],[Price]]*Table_ExternalData_15[[#This Row],[extra popust]]</f>
        <v>16.387499999999999</v>
      </c>
      <c r="N4374" s="2">
        <f>IF(M4374&lt;I4374,M4374,I4374)</f>
        <v>16.387499999999999</v>
      </c>
      <c r="O4374" s="12" t="str">
        <f>IF(N4374&lt;I4374,$U$1," ")</f>
        <v xml:space="preserve"> </v>
      </c>
      <c r="P4374" s="12" t="str">
        <f>IFERROR((O4374+30)," ")</f>
        <v xml:space="preserve"> </v>
      </c>
      <c r="Q4374" s="2">
        <f ca="1">IF(O4374=$U$1,N4374,"0")*1.22</f>
        <v>0</v>
      </c>
    </row>
    <row r="4375" spans="1:17" x14ac:dyDescent="0.25">
      <c r="A4375" t="s">
        <v>12321</v>
      </c>
      <c r="B4375" t="s">
        <v>12320</v>
      </c>
      <c r="C4375">
        <v>17023</v>
      </c>
      <c r="D4375">
        <v>9.9499999999999993</v>
      </c>
      <c r="E4375">
        <f>IFERROR(VLOOKUP(Table_ExternalData_15[[#This Row],[Id]],Rabati!B:C,2,0),0)</f>
        <v>20</v>
      </c>
      <c r="F4375">
        <v>5</v>
      </c>
      <c r="G4375" t="str">
        <f>VLOOKUP(Table_ExternalData_15[[#This Row],[Id]],'Blagovna izdelek'!A:C,3,0)</f>
        <v>Digitus</v>
      </c>
      <c r="H4375">
        <f>Table_ExternalData_15[[#This Row],[Rabat]]*0.2</f>
        <v>4</v>
      </c>
      <c r="I4375" s="2">
        <f>Table_ExternalData_15[[#This Row],[Price]]-(Table_ExternalData_15[[#This Row],[Price]]*Table_ExternalData_15[[#This Row],[BB rabat]])/100</f>
        <v>9.5519999999999996</v>
      </c>
      <c r="J4375" s="2">
        <f>Table_ExternalData_15[[#This Row],[BB cena]]*Table_ExternalData_15[[#Headers],[1,22]]</f>
        <v>11.65344</v>
      </c>
      <c r="K4375" s="2">
        <f>Table_ExternalData_15[[#This Row],[Price]]*Table_ExternalData_15[[#Headers],[1,22]]</f>
        <v>12.138999999999999</v>
      </c>
      <c r="L4375" s="7">
        <f>IF(G4375="White Shark",E4375*0.5,IF(G4375="Sbox",E4375*0.5,IF(G4375="Tenda",E4375*0.5,E4375*0.2)))/100</f>
        <v>0.04</v>
      </c>
      <c r="M4375" s="2">
        <f>Table_ExternalData_15[[#This Row],[Price]]-Table_ExternalData_15[[#This Row],[Price]]*Table_ExternalData_15[[#This Row],[extra popust]]</f>
        <v>9.5519999999999996</v>
      </c>
      <c r="N4375" s="2">
        <f>IF(M4375&lt;I4375,M4375,I4375)</f>
        <v>9.5519999999999996</v>
      </c>
      <c r="O4375" s="12" t="str">
        <f>IF(N4375&lt;I4375,$U$1," ")</f>
        <v xml:space="preserve"> </v>
      </c>
      <c r="P4375" s="12" t="str">
        <f>IFERROR((O4375+30)," ")</f>
        <v xml:space="preserve"> </v>
      </c>
      <c r="Q4375" s="2">
        <f ca="1">IF(O4375=$U$1,N4375,"0")*1.22</f>
        <v>0</v>
      </c>
    </row>
    <row r="4376" spans="1:17" x14ac:dyDescent="0.25">
      <c r="A4376" t="s">
        <v>12509</v>
      </c>
      <c r="B4376" t="s">
        <v>12508</v>
      </c>
      <c r="C4376">
        <v>17043</v>
      </c>
      <c r="D4376">
        <v>9.7200000000000006</v>
      </c>
      <c r="E4376">
        <f>IFERROR(VLOOKUP(Table_ExternalData_15[[#This Row],[Id]],Rabati!B:C,2,0),0)</f>
        <v>30</v>
      </c>
      <c r="F4376">
        <v>88</v>
      </c>
      <c r="G4376" t="str">
        <f>VLOOKUP(Table_ExternalData_15[[#This Row],[Id]],'Blagovna izdelek'!A:C,3,0)</f>
        <v>Digitus</v>
      </c>
      <c r="H4376">
        <f>Table_ExternalData_15[[#This Row],[Rabat]]*0.2</f>
        <v>6</v>
      </c>
      <c r="I4376" s="2">
        <f>Table_ExternalData_15[[#This Row],[Price]]-(Table_ExternalData_15[[#This Row],[Price]]*Table_ExternalData_15[[#This Row],[BB rabat]])/100</f>
        <v>9.1368000000000009</v>
      </c>
      <c r="J4376" s="2">
        <f>Table_ExternalData_15[[#This Row],[BB cena]]*Table_ExternalData_15[[#Headers],[1,22]]</f>
        <v>11.146896000000002</v>
      </c>
      <c r="K4376" s="2">
        <f>Table_ExternalData_15[[#This Row],[Price]]*Table_ExternalData_15[[#Headers],[1,22]]</f>
        <v>11.858400000000001</v>
      </c>
      <c r="L4376" s="7">
        <f>IF(G4376="White Shark",E4376*0.5,IF(G4376="Sbox",E4376*0.5,IF(G4376="Tenda",E4376*0.5,E4376*0.2)))/100</f>
        <v>0.06</v>
      </c>
      <c r="M4376" s="2">
        <f>Table_ExternalData_15[[#This Row],[Price]]-Table_ExternalData_15[[#This Row],[Price]]*Table_ExternalData_15[[#This Row],[extra popust]]</f>
        <v>9.1368000000000009</v>
      </c>
      <c r="N4376" s="2">
        <f>IF(M4376&lt;I4376,M4376,I4376)</f>
        <v>9.1368000000000009</v>
      </c>
      <c r="O4376" s="12" t="str">
        <f>IF(N4376&lt;I4376,$U$1," ")</f>
        <v xml:space="preserve"> </v>
      </c>
      <c r="P4376" s="12" t="str">
        <f>IFERROR((O4376+30)," ")</f>
        <v xml:space="preserve"> </v>
      </c>
      <c r="Q4376" s="2">
        <f ca="1">IF(O4376=$U$1,N4376,"0")*1.22</f>
        <v>0</v>
      </c>
    </row>
    <row r="4377" spans="1:17" x14ac:dyDescent="0.25">
      <c r="A4377" t="s">
        <v>12511</v>
      </c>
      <c r="B4377" t="s">
        <v>12510</v>
      </c>
      <c r="C4377">
        <v>17044</v>
      </c>
      <c r="D4377">
        <v>14.66</v>
      </c>
      <c r="E4377">
        <f>IFERROR(VLOOKUP(Table_ExternalData_15[[#This Row],[Id]],Rabati!B:C,2,0),0)</f>
        <v>30</v>
      </c>
      <c r="F4377">
        <v>18</v>
      </c>
      <c r="G4377" t="str">
        <f>VLOOKUP(Table_ExternalData_15[[#This Row],[Id]],'Blagovna izdelek'!A:C,3,0)</f>
        <v>Digitus</v>
      </c>
      <c r="H4377">
        <f>Table_ExternalData_15[[#This Row],[Rabat]]*0.2</f>
        <v>6</v>
      </c>
      <c r="I4377" s="2">
        <f>Table_ExternalData_15[[#This Row],[Price]]-(Table_ExternalData_15[[#This Row],[Price]]*Table_ExternalData_15[[#This Row],[BB rabat]])/100</f>
        <v>13.7804</v>
      </c>
      <c r="J4377" s="2">
        <f>Table_ExternalData_15[[#This Row],[BB cena]]*Table_ExternalData_15[[#Headers],[1,22]]</f>
        <v>16.812087999999999</v>
      </c>
      <c r="K4377" s="2">
        <f>Table_ExternalData_15[[#This Row],[Price]]*Table_ExternalData_15[[#Headers],[1,22]]</f>
        <v>17.885200000000001</v>
      </c>
      <c r="L4377" s="7">
        <f>IF(G4377="White Shark",E4377*0.5,IF(G4377="Sbox",E4377*0.5,IF(G4377="Tenda",E4377*0.5,E4377*0.2)))/100</f>
        <v>0.06</v>
      </c>
      <c r="M4377" s="2">
        <f>Table_ExternalData_15[[#This Row],[Price]]-Table_ExternalData_15[[#This Row],[Price]]*Table_ExternalData_15[[#This Row],[extra popust]]</f>
        <v>13.7804</v>
      </c>
      <c r="N4377" s="2">
        <f>IF(M4377&lt;I4377,M4377,I4377)</f>
        <v>13.7804</v>
      </c>
      <c r="O4377" s="12" t="str">
        <f>IF(N4377&lt;I4377,$U$1," ")</f>
        <v xml:space="preserve"> </v>
      </c>
      <c r="P4377" s="12" t="str">
        <f>IFERROR((O4377+30)," ")</f>
        <v xml:space="preserve"> </v>
      </c>
      <c r="Q4377" s="2">
        <f ca="1">IF(O4377=$U$1,N4377,"0")*1.22</f>
        <v>0</v>
      </c>
    </row>
    <row r="4378" spans="1:17" x14ac:dyDescent="0.25">
      <c r="A4378" t="s">
        <v>12394</v>
      </c>
      <c r="B4378" t="s">
        <v>13133</v>
      </c>
      <c r="C4378">
        <v>17179</v>
      </c>
      <c r="D4378">
        <v>2.1</v>
      </c>
      <c r="E4378">
        <f>IFERROR(VLOOKUP(Table_ExternalData_15[[#This Row],[Id]],Rabati!B:C,2,0),0)</f>
        <v>20</v>
      </c>
      <c r="F4378">
        <v>29</v>
      </c>
      <c r="G4378" t="str">
        <f>VLOOKUP(Table_ExternalData_15[[#This Row],[Id]],'Blagovna izdelek'!A:C,3,0)</f>
        <v>Digitus</v>
      </c>
      <c r="H4378">
        <f>Table_ExternalData_15[[#This Row],[Rabat]]*0.2</f>
        <v>4</v>
      </c>
      <c r="I4378" s="2">
        <f>Table_ExternalData_15[[#This Row],[Price]]-(Table_ExternalData_15[[#This Row],[Price]]*Table_ExternalData_15[[#This Row],[BB rabat]])/100</f>
        <v>2.016</v>
      </c>
      <c r="J4378" s="2">
        <f>Table_ExternalData_15[[#This Row],[BB cena]]*Table_ExternalData_15[[#Headers],[1,22]]</f>
        <v>2.4595199999999999</v>
      </c>
      <c r="K4378" s="2">
        <f>Table_ExternalData_15[[#This Row],[Price]]*Table_ExternalData_15[[#Headers],[1,22]]</f>
        <v>2.5619999999999998</v>
      </c>
      <c r="L4378" s="7">
        <f>IF(G4378="White Shark",E4378*0.5,IF(G4378="Sbox",E4378*0.5,IF(G4378="Tenda",E4378*0.5,E4378*0.2)))/100</f>
        <v>0.04</v>
      </c>
      <c r="M4378" s="2">
        <f>Table_ExternalData_15[[#This Row],[Price]]-Table_ExternalData_15[[#This Row],[Price]]*Table_ExternalData_15[[#This Row],[extra popust]]</f>
        <v>2.016</v>
      </c>
      <c r="N4378" s="2">
        <f>IF(M4378&lt;I4378,M4378,I4378)</f>
        <v>2.016</v>
      </c>
      <c r="O4378" s="12" t="str">
        <f>IF(N4378&lt;I4378,$U$1," ")</f>
        <v xml:space="preserve"> </v>
      </c>
      <c r="P4378" s="12" t="str">
        <f>IFERROR((O4378+30)," ")</f>
        <v xml:space="preserve"> </v>
      </c>
      <c r="Q4378" s="2">
        <f ca="1">IF(O4378=$U$1,N4378,"0")*1.22</f>
        <v>0</v>
      </c>
    </row>
    <row r="4379" spans="1:17" x14ac:dyDescent="0.25">
      <c r="A4379" t="s">
        <v>13326</v>
      </c>
      <c r="B4379" t="s">
        <v>13336</v>
      </c>
      <c r="C4379">
        <v>17221</v>
      </c>
      <c r="D4379">
        <v>5.95</v>
      </c>
      <c r="E4379">
        <f>IFERROR(VLOOKUP(Table_ExternalData_15[[#This Row],[Id]],Rabati!B:C,2,0),0)</f>
        <v>20</v>
      </c>
      <c r="F4379">
        <v>0</v>
      </c>
      <c r="G4379" t="str">
        <f>VLOOKUP(Table_ExternalData_15[[#This Row],[Id]],'Blagovna izdelek'!A:C,3,0)</f>
        <v>Digitus</v>
      </c>
      <c r="H4379">
        <f>Table_ExternalData_15[[#This Row],[Rabat]]*0.2</f>
        <v>4</v>
      </c>
      <c r="I4379" s="2">
        <f>Table_ExternalData_15[[#This Row],[Price]]-(Table_ExternalData_15[[#This Row],[Price]]*Table_ExternalData_15[[#This Row],[BB rabat]])/100</f>
        <v>5.7119999999999997</v>
      </c>
      <c r="J4379" s="2">
        <f>Table_ExternalData_15[[#This Row],[BB cena]]*Table_ExternalData_15[[#Headers],[1,22]]</f>
        <v>6.9686399999999997</v>
      </c>
      <c r="K4379" s="2">
        <f>Table_ExternalData_15[[#This Row],[Price]]*Table_ExternalData_15[[#Headers],[1,22]]</f>
        <v>7.2590000000000003</v>
      </c>
      <c r="L4379" s="7">
        <f>IF(G4379="White Shark",E4379*0.5,IF(G4379="Sbox",E4379*0.5,IF(G4379="Tenda",E4379*0.5,E4379*0.2)))/100</f>
        <v>0.04</v>
      </c>
      <c r="M4379" s="2">
        <f>Table_ExternalData_15[[#This Row],[Price]]-Table_ExternalData_15[[#This Row],[Price]]*Table_ExternalData_15[[#This Row],[extra popust]]</f>
        <v>5.7119999999999997</v>
      </c>
      <c r="N4379" s="2">
        <f>IF(M4379&lt;I4379,M4379,I4379)</f>
        <v>5.7119999999999997</v>
      </c>
      <c r="O4379" s="12" t="str">
        <f>IF(N4379&lt;I4379,$U$1," ")</f>
        <v xml:space="preserve"> </v>
      </c>
      <c r="P4379" s="12" t="str">
        <f>IFERROR((O4379+30)," ")</f>
        <v xml:space="preserve"> </v>
      </c>
      <c r="Q4379" s="2">
        <f ca="1">IF(O4379=$U$1,N4379,"0")*1.22</f>
        <v>0</v>
      </c>
    </row>
    <row r="4380" spans="1:17" x14ac:dyDescent="0.25">
      <c r="A4380" t="s">
        <v>13328</v>
      </c>
      <c r="B4380" t="s">
        <v>13327</v>
      </c>
      <c r="C4380">
        <v>17222</v>
      </c>
      <c r="D4380">
        <v>4.3</v>
      </c>
      <c r="E4380">
        <f>IFERROR(VLOOKUP(Table_ExternalData_15[[#This Row],[Id]],Rabati!B:C,2,0),0)</f>
        <v>20</v>
      </c>
      <c r="F4380">
        <v>0</v>
      </c>
      <c r="G4380" t="str">
        <f>VLOOKUP(Table_ExternalData_15[[#This Row],[Id]],'Blagovna izdelek'!A:C,3,0)</f>
        <v>Digitus</v>
      </c>
      <c r="H4380">
        <f>Table_ExternalData_15[[#This Row],[Rabat]]*0.2</f>
        <v>4</v>
      </c>
      <c r="I4380" s="2">
        <f>Table_ExternalData_15[[#This Row],[Price]]-(Table_ExternalData_15[[#This Row],[Price]]*Table_ExternalData_15[[#This Row],[BB rabat]])/100</f>
        <v>4.1280000000000001</v>
      </c>
      <c r="J4380" s="2">
        <f>Table_ExternalData_15[[#This Row],[BB cena]]*Table_ExternalData_15[[#Headers],[1,22]]</f>
        <v>5.0361599999999997</v>
      </c>
      <c r="K4380" s="2">
        <f>Table_ExternalData_15[[#This Row],[Price]]*Table_ExternalData_15[[#Headers],[1,22]]</f>
        <v>5.2459999999999996</v>
      </c>
      <c r="L4380" s="7">
        <f>IF(G4380="White Shark",E4380*0.5,IF(G4380="Sbox",E4380*0.5,IF(G4380="Tenda",E4380*0.5,E4380*0.2)))/100</f>
        <v>0.04</v>
      </c>
      <c r="M4380" s="2">
        <f>Table_ExternalData_15[[#This Row],[Price]]-Table_ExternalData_15[[#This Row],[Price]]*Table_ExternalData_15[[#This Row],[extra popust]]</f>
        <v>4.1280000000000001</v>
      </c>
      <c r="N4380" s="2">
        <f>IF(M4380&lt;I4380,M4380,I4380)</f>
        <v>4.1280000000000001</v>
      </c>
      <c r="O4380" s="12" t="str">
        <f>IF(N4380&lt;I4380,$U$1," ")</f>
        <v xml:space="preserve"> </v>
      </c>
      <c r="P4380" s="12" t="str">
        <f>IFERROR((O4380+30)," ")</f>
        <v xml:space="preserve"> </v>
      </c>
      <c r="Q4380" s="2">
        <f ca="1">IF(O4380=$U$1,N4380,"0")*1.22</f>
        <v>0</v>
      </c>
    </row>
    <row r="4381" spans="1:17" x14ac:dyDescent="0.25">
      <c r="A4381" t="s">
        <v>13355</v>
      </c>
      <c r="B4381" t="s">
        <v>13354</v>
      </c>
      <c r="C4381">
        <v>17227</v>
      </c>
      <c r="D4381">
        <v>26.27</v>
      </c>
      <c r="E4381">
        <f>IFERROR(VLOOKUP(Table_ExternalData_15[[#This Row],[Id]],Rabati!B:C,2,0),0)</f>
        <v>30</v>
      </c>
      <c r="F4381">
        <v>6</v>
      </c>
      <c r="G4381" t="str">
        <f>VLOOKUP(Table_ExternalData_15[[#This Row],[Id]],'Blagovna izdelek'!A:C,3,0)</f>
        <v>Digitus</v>
      </c>
      <c r="H4381">
        <f>Table_ExternalData_15[[#This Row],[Rabat]]*0.2</f>
        <v>6</v>
      </c>
      <c r="I4381" s="2">
        <f>Table_ExternalData_15[[#This Row],[Price]]-(Table_ExternalData_15[[#This Row],[Price]]*Table_ExternalData_15[[#This Row],[BB rabat]])/100</f>
        <v>24.6938</v>
      </c>
      <c r="J4381" s="2">
        <f>Table_ExternalData_15[[#This Row],[BB cena]]*Table_ExternalData_15[[#Headers],[1,22]]</f>
        <v>30.126435999999998</v>
      </c>
      <c r="K4381" s="2">
        <f>Table_ExternalData_15[[#This Row],[Price]]*Table_ExternalData_15[[#Headers],[1,22]]</f>
        <v>32.049399999999999</v>
      </c>
      <c r="L4381" s="7">
        <f>IF(G4381="White Shark",E4381*0.5,IF(G4381="Sbox",E4381*0.5,IF(G4381="Tenda",E4381*0.5,E4381*0.2)))/100</f>
        <v>0.06</v>
      </c>
      <c r="M4381" s="2">
        <f>Table_ExternalData_15[[#This Row],[Price]]-Table_ExternalData_15[[#This Row],[Price]]*Table_ExternalData_15[[#This Row],[extra popust]]</f>
        <v>24.6938</v>
      </c>
      <c r="N4381" s="2">
        <f>IF(M4381&lt;I4381,M4381,I4381)</f>
        <v>24.6938</v>
      </c>
      <c r="O4381" s="12" t="str">
        <f>IF(N4381&lt;I4381,$U$1," ")</f>
        <v xml:space="preserve"> </v>
      </c>
      <c r="P4381" s="12" t="str">
        <f>IFERROR((O4381+30)," ")</f>
        <v xml:space="preserve"> </v>
      </c>
      <c r="Q4381" s="2">
        <f ca="1">IF(O4381=$U$1,N4381,"0")*1.22</f>
        <v>0</v>
      </c>
    </row>
    <row r="4382" spans="1:17" x14ac:dyDescent="0.25">
      <c r="A4382" t="s">
        <v>13368</v>
      </c>
      <c r="B4382" t="s">
        <v>13367</v>
      </c>
      <c r="C4382">
        <v>17235</v>
      </c>
      <c r="D4382">
        <v>29.95</v>
      </c>
      <c r="E4382">
        <f>IFERROR(VLOOKUP(Table_ExternalData_15[[#This Row],[Id]],Rabati!B:C,2,0),0)</f>
        <v>20</v>
      </c>
      <c r="F4382">
        <v>8</v>
      </c>
      <c r="G4382" t="str">
        <f>VLOOKUP(Table_ExternalData_15[[#This Row],[Id]],'Blagovna izdelek'!A:C,3,0)</f>
        <v>Digitus</v>
      </c>
      <c r="H4382">
        <f>Table_ExternalData_15[[#This Row],[Rabat]]*0.2</f>
        <v>4</v>
      </c>
      <c r="I4382" s="2">
        <f>Table_ExternalData_15[[#This Row],[Price]]-(Table_ExternalData_15[[#This Row],[Price]]*Table_ExternalData_15[[#This Row],[BB rabat]])/100</f>
        <v>28.751999999999999</v>
      </c>
      <c r="J4382" s="2">
        <f>Table_ExternalData_15[[#This Row],[BB cena]]*Table_ExternalData_15[[#Headers],[1,22]]</f>
        <v>35.077439999999996</v>
      </c>
      <c r="K4382" s="2">
        <f>Table_ExternalData_15[[#This Row],[Price]]*Table_ExternalData_15[[#Headers],[1,22]]</f>
        <v>36.539000000000001</v>
      </c>
      <c r="L4382" s="7">
        <f>IF(G4382="White Shark",E4382*0.5,IF(G4382="Sbox",E4382*0.5,IF(G4382="Tenda",E4382*0.5,E4382*0.2)))/100</f>
        <v>0.04</v>
      </c>
      <c r="M4382" s="2">
        <f>Table_ExternalData_15[[#This Row],[Price]]-Table_ExternalData_15[[#This Row],[Price]]*Table_ExternalData_15[[#This Row],[extra popust]]</f>
        <v>28.751999999999999</v>
      </c>
      <c r="N4382" s="2">
        <f>IF(M4382&lt;I4382,M4382,I4382)</f>
        <v>28.751999999999999</v>
      </c>
      <c r="O4382" s="12" t="str">
        <f>IF(N4382&lt;I4382,$U$1," ")</f>
        <v xml:space="preserve"> </v>
      </c>
      <c r="P4382" s="12" t="str">
        <f>IFERROR((O4382+30)," ")</f>
        <v xml:space="preserve"> </v>
      </c>
      <c r="Q4382" s="2">
        <f ca="1">IF(O4382=$U$1,N4382,"0")*1.22</f>
        <v>0</v>
      </c>
    </row>
    <row r="4383" spans="1:17" x14ac:dyDescent="0.25">
      <c r="A4383" t="s">
        <v>13449</v>
      </c>
      <c r="B4383" t="s">
        <v>13448</v>
      </c>
      <c r="C4383">
        <v>17241</v>
      </c>
      <c r="D4383">
        <v>0</v>
      </c>
      <c r="E4383">
        <f>IFERROR(VLOOKUP(Table_ExternalData_15[[#This Row],[Id]],Rabati!B:C,2,0),0)</f>
        <v>0</v>
      </c>
      <c r="F4383">
        <v>0</v>
      </c>
      <c r="G4383" t="str">
        <f>VLOOKUP(Table_ExternalData_15[[#This Row],[Id]],'Blagovna izdelek'!A:C,3,0)</f>
        <v>Digitus</v>
      </c>
      <c r="H4383">
        <f>Table_ExternalData_15[[#This Row],[Rabat]]*0.2</f>
        <v>0</v>
      </c>
      <c r="I4383" s="2">
        <f>Table_ExternalData_15[[#This Row],[Price]]-(Table_ExternalData_15[[#This Row],[Price]]*Table_ExternalData_15[[#This Row],[BB rabat]])/100</f>
        <v>0</v>
      </c>
      <c r="J4383" s="2">
        <f>Table_ExternalData_15[[#This Row],[BB cena]]*Table_ExternalData_15[[#Headers],[1,22]]</f>
        <v>0</v>
      </c>
      <c r="K4383" s="2">
        <f>Table_ExternalData_15[[#This Row],[Price]]*Table_ExternalData_15[[#Headers],[1,22]]</f>
        <v>0</v>
      </c>
      <c r="L4383" s="7">
        <f>IF(G4383="White Shark",E4383*0.5,IF(G4383="Sbox",E4383*0.5,IF(G4383="Tenda",E4383*0.5,E4383*0.2)))/100</f>
        <v>0</v>
      </c>
      <c r="M4383" s="2">
        <f>Table_ExternalData_15[[#This Row],[Price]]-Table_ExternalData_15[[#This Row],[Price]]*Table_ExternalData_15[[#This Row],[extra popust]]</f>
        <v>0</v>
      </c>
      <c r="N4383" s="2">
        <f>IF(M4383&lt;I4383,M4383,I4383)</f>
        <v>0</v>
      </c>
      <c r="O4383" s="12" t="str">
        <f>IF(N4383&lt;I4383,$U$1," ")</f>
        <v xml:space="preserve"> </v>
      </c>
      <c r="P4383" s="12" t="str">
        <f>IFERROR((O4383+30)," ")</f>
        <v xml:space="preserve"> </v>
      </c>
      <c r="Q4383" s="2">
        <f ca="1">IF(O4383=$U$1,N4383,"0")*1.22</f>
        <v>0</v>
      </c>
    </row>
    <row r="4384" spans="1:17" x14ac:dyDescent="0.25">
      <c r="A4384" t="s">
        <v>13520</v>
      </c>
      <c r="B4384" t="s">
        <v>13519</v>
      </c>
      <c r="C4384">
        <v>17276</v>
      </c>
      <c r="D4384">
        <v>29.95</v>
      </c>
      <c r="E4384">
        <f>IFERROR(VLOOKUP(Table_ExternalData_15[[#This Row],[Id]],Rabati!B:C,2,0),0)</f>
        <v>20</v>
      </c>
      <c r="F4384">
        <v>10</v>
      </c>
      <c r="G4384" t="str">
        <f>VLOOKUP(Table_ExternalData_15[[#This Row],[Id]],'Blagovna izdelek'!A:C,3,0)</f>
        <v>Digitus</v>
      </c>
      <c r="H4384">
        <f>Table_ExternalData_15[[#This Row],[Rabat]]*0.2</f>
        <v>4</v>
      </c>
      <c r="I4384" s="2">
        <f>Table_ExternalData_15[[#This Row],[Price]]-(Table_ExternalData_15[[#This Row],[Price]]*Table_ExternalData_15[[#This Row],[BB rabat]])/100</f>
        <v>28.751999999999999</v>
      </c>
      <c r="J4384" s="2">
        <f>Table_ExternalData_15[[#This Row],[BB cena]]*Table_ExternalData_15[[#Headers],[1,22]]</f>
        <v>35.077439999999996</v>
      </c>
      <c r="K4384" s="2">
        <f>Table_ExternalData_15[[#This Row],[Price]]*Table_ExternalData_15[[#Headers],[1,22]]</f>
        <v>36.539000000000001</v>
      </c>
      <c r="L4384" s="7">
        <f>IF(G4384="White Shark",E4384*0.5,IF(G4384="Sbox",E4384*0.5,IF(G4384="Tenda",E4384*0.5,E4384*0.2)))/100</f>
        <v>0.04</v>
      </c>
      <c r="M4384" s="2">
        <f>Table_ExternalData_15[[#This Row],[Price]]-Table_ExternalData_15[[#This Row],[Price]]*Table_ExternalData_15[[#This Row],[extra popust]]</f>
        <v>28.751999999999999</v>
      </c>
      <c r="N4384" s="2">
        <f>IF(M4384&lt;I4384,M4384,I4384)</f>
        <v>28.751999999999999</v>
      </c>
      <c r="O4384" s="12" t="str">
        <f>IF(N4384&lt;I4384,$U$1," ")</f>
        <v xml:space="preserve"> </v>
      </c>
      <c r="P4384" s="12" t="str">
        <f>IFERROR((O4384+30)," ")</f>
        <v xml:space="preserve"> </v>
      </c>
      <c r="Q4384" s="2">
        <f ca="1">IF(O4384=$U$1,N4384,"0")*1.22</f>
        <v>0</v>
      </c>
    </row>
    <row r="4385" spans="1:17" x14ac:dyDescent="0.25">
      <c r="A4385" t="s">
        <v>13535</v>
      </c>
      <c r="B4385" t="s">
        <v>13534</v>
      </c>
      <c r="C4385">
        <v>17283</v>
      </c>
      <c r="D4385">
        <v>98.64</v>
      </c>
      <c r="E4385">
        <f>IFERROR(VLOOKUP(Table_ExternalData_15[[#This Row],[Id]],Rabati!B:C,2,0),0)</f>
        <v>20</v>
      </c>
      <c r="F4385">
        <v>4</v>
      </c>
      <c r="G4385" t="str">
        <f>VLOOKUP(Table_ExternalData_15[[#This Row],[Id]],'Blagovna izdelek'!A:C,3,0)</f>
        <v>Digitus</v>
      </c>
      <c r="H4385">
        <f>Table_ExternalData_15[[#This Row],[Rabat]]*0.2</f>
        <v>4</v>
      </c>
      <c r="I4385" s="2">
        <f>Table_ExternalData_15[[#This Row],[Price]]-(Table_ExternalData_15[[#This Row],[Price]]*Table_ExternalData_15[[#This Row],[BB rabat]])/100</f>
        <v>94.694400000000002</v>
      </c>
      <c r="J4385" s="2">
        <f>Table_ExternalData_15[[#This Row],[BB cena]]*Table_ExternalData_15[[#Headers],[1,22]]</f>
        <v>115.527168</v>
      </c>
      <c r="K4385" s="2">
        <f>Table_ExternalData_15[[#This Row],[Price]]*Table_ExternalData_15[[#Headers],[1,22]]</f>
        <v>120.3408</v>
      </c>
      <c r="L4385" s="7">
        <f>IF(G4385="White Shark",E4385*0.5,IF(G4385="Sbox",E4385*0.5,IF(G4385="Tenda",E4385*0.5,E4385*0.2)))/100</f>
        <v>0.04</v>
      </c>
      <c r="M4385" s="2">
        <f>Table_ExternalData_15[[#This Row],[Price]]-Table_ExternalData_15[[#This Row],[Price]]*Table_ExternalData_15[[#This Row],[extra popust]]</f>
        <v>94.694400000000002</v>
      </c>
      <c r="N4385" s="2">
        <f>IF(M4385&lt;I4385,M4385,I4385)</f>
        <v>94.694400000000002</v>
      </c>
      <c r="O4385" s="12" t="str">
        <f>IF(N4385&lt;I4385,$U$1," ")</f>
        <v xml:space="preserve"> </v>
      </c>
      <c r="P4385" s="12" t="str">
        <f>IFERROR((O4385+30)," ")</f>
        <v xml:space="preserve"> </v>
      </c>
      <c r="Q4385" s="2">
        <f ca="1">IF(O4385=$U$1,N4385,"0")*1.22</f>
        <v>0</v>
      </c>
    </row>
    <row r="4386" spans="1:17" x14ac:dyDescent="0.25">
      <c r="A4386" t="s">
        <v>14159</v>
      </c>
      <c r="B4386" t="s">
        <v>14158</v>
      </c>
      <c r="C4386">
        <v>17339</v>
      </c>
      <c r="D4386">
        <v>289.2</v>
      </c>
      <c r="E4386">
        <f>IFERROR(VLOOKUP(Table_ExternalData_15[[#This Row],[Id]],Rabati!B:C,2,0),0)</f>
        <v>25</v>
      </c>
      <c r="F4386">
        <v>6</v>
      </c>
      <c r="G4386" t="str">
        <f>VLOOKUP(Table_ExternalData_15[[#This Row],[Id]],'Blagovna izdelek'!A:C,3,0)</f>
        <v>Digitus</v>
      </c>
      <c r="H4386">
        <f>Table_ExternalData_15[[#This Row],[Rabat]]*0.2</f>
        <v>5</v>
      </c>
      <c r="I4386" s="2">
        <f>Table_ExternalData_15[[#This Row],[Price]]-(Table_ExternalData_15[[#This Row],[Price]]*Table_ExternalData_15[[#This Row],[BB rabat]])/100</f>
        <v>274.74</v>
      </c>
      <c r="J4386" s="2">
        <f>Table_ExternalData_15[[#This Row],[BB cena]]*Table_ExternalData_15[[#Headers],[1,22]]</f>
        <v>335.18279999999999</v>
      </c>
      <c r="K4386" s="2">
        <f>Table_ExternalData_15[[#This Row],[Price]]*Table_ExternalData_15[[#Headers],[1,22]]</f>
        <v>352.82399999999996</v>
      </c>
      <c r="L4386" s="7">
        <f>IF(G4386="White Shark",E4386*0.5,IF(G4386="Sbox",E4386*0.5,IF(G4386="Tenda",E4386*0.5,E4386*0.2)))/100</f>
        <v>0.05</v>
      </c>
      <c r="M4386" s="2">
        <f>Table_ExternalData_15[[#This Row],[Price]]-Table_ExternalData_15[[#This Row],[Price]]*Table_ExternalData_15[[#This Row],[extra popust]]</f>
        <v>274.74</v>
      </c>
      <c r="N4386" s="2">
        <f>IF(M4386&lt;I4386,M4386,I4386)</f>
        <v>274.74</v>
      </c>
      <c r="O4386" s="12" t="str">
        <f>IF(N4386&lt;I4386,$U$1," ")</f>
        <v xml:space="preserve"> </v>
      </c>
      <c r="P4386" s="12" t="str">
        <f>IFERROR((O4386+30)," ")</f>
        <v xml:space="preserve"> </v>
      </c>
      <c r="Q4386" s="2">
        <f ca="1">IF(O4386=$U$1,N4386,"0")*1.22</f>
        <v>0</v>
      </c>
    </row>
    <row r="4387" spans="1:17" x14ac:dyDescent="0.25">
      <c r="A4387" t="s">
        <v>14212</v>
      </c>
      <c r="B4387" t="s">
        <v>14211</v>
      </c>
      <c r="C4387">
        <v>17360</v>
      </c>
      <c r="D4387">
        <v>5.95</v>
      </c>
      <c r="E4387">
        <f>IFERROR(VLOOKUP(Table_ExternalData_15[[#This Row],[Id]],Rabati!B:C,2,0),0)</f>
        <v>20</v>
      </c>
      <c r="F4387">
        <v>3</v>
      </c>
      <c r="G4387" t="str">
        <f>VLOOKUP(Table_ExternalData_15[[#This Row],[Id]],'Blagovna izdelek'!A:C,3,0)</f>
        <v>Digitus</v>
      </c>
      <c r="H4387">
        <f>Table_ExternalData_15[[#This Row],[Rabat]]*0.2</f>
        <v>4</v>
      </c>
      <c r="I4387" s="2">
        <f>Table_ExternalData_15[[#This Row],[Price]]-(Table_ExternalData_15[[#This Row],[Price]]*Table_ExternalData_15[[#This Row],[BB rabat]])/100</f>
        <v>5.7119999999999997</v>
      </c>
      <c r="J4387" s="2">
        <f>Table_ExternalData_15[[#This Row],[BB cena]]*Table_ExternalData_15[[#Headers],[1,22]]</f>
        <v>6.9686399999999997</v>
      </c>
      <c r="K4387" s="2">
        <f>Table_ExternalData_15[[#This Row],[Price]]*Table_ExternalData_15[[#Headers],[1,22]]</f>
        <v>7.2590000000000003</v>
      </c>
      <c r="L4387" s="7">
        <f>IF(G4387="White Shark",E4387*0.5,IF(G4387="Sbox",E4387*0.5,IF(G4387="Tenda",E4387*0.5,E4387*0.2)))/100</f>
        <v>0.04</v>
      </c>
      <c r="M4387" s="2">
        <f>Table_ExternalData_15[[#This Row],[Price]]-Table_ExternalData_15[[#This Row],[Price]]*Table_ExternalData_15[[#This Row],[extra popust]]</f>
        <v>5.7119999999999997</v>
      </c>
      <c r="N4387" s="2">
        <f>IF(M4387&lt;I4387,M4387,I4387)</f>
        <v>5.7119999999999997</v>
      </c>
      <c r="O4387" s="12" t="str">
        <f>IF(N4387&lt;I4387,$U$1," ")</f>
        <v xml:space="preserve"> </v>
      </c>
      <c r="P4387" s="12" t="str">
        <f>IFERROR((O4387+30)," ")</f>
        <v xml:space="preserve"> </v>
      </c>
      <c r="Q4387" s="2">
        <f ca="1">IF(O4387=$U$1,N4387,"0")*1.22</f>
        <v>0</v>
      </c>
    </row>
    <row r="4388" spans="1:17" x14ac:dyDescent="0.25">
      <c r="A4388" t="s">
        <v>14219</v>
      </c>
      <c r="B4388" t="s">
        <v>14218</v>
      </c>
      <c r="C4388">
        <v>17365</v>
      </c>
      <c r="D4388">
        <v>3.94</v>
      </c>
      <c r="E4388">
        <f>IFERROR(VLOOKUP(Table_ExternalData_15[[#This Row],[Id]],Rabati!B:C,2,0),0)</f>
        <v>25</v>
      </c>
      <c r="F4388">
        <v>55</v>
      </c>
      <c r="G4388" t="str">
        <f>VLOOKUP(Table_ExternalData_15[[#This Row],[Id]],'Blagovna izdelek'!A:C,3,0)</f>
        <v>Digitus</v>
      </c>
      <c r="H4388">
        <f>Table_ExternalData_15[[#This Row],[Rabat]]*0.2</f>
        <v>5</v>
      </c>
      <c r="I4388" s="2">
        <f>Table_ExternalData_15[[#This Row],[Price]]-(Table_ExternalData_15[[#This Row],[Price]]*Table_ExternalData_15[[#This Row],[BB rabat]])/100</f>
        <v>3.7429999999999999</v>
      </c>
      <c r="J4388" s="2">
        <f>Table_ExternalData_15[[#This Row],[BB cena]]*Table_ExternalData_15[[#Headers],[1,22]]</f>
        <v>4.5664600000000002</v>
      </c>
      <c r="K4388" s="2">
        <f>Table_ExternalData_15[[#This Row],[Price]]*Table_ExternalData_15[[#Headers],[1,22]]</f>
        <v>4.8068</v>
      </c>
      <c r="L4388" s="7">
        <f>IF(G4388="White Shark",E4388*0.5,IF(G4388="Sbox",E4388*0.5,IF(G4388="Tenda",E4388*0.5,E4388*0.2)))/100</f>
        <v>0.05</v>
      </c>
      <c r="M4388" s="2">
        <f>Table_ExternalData_15[[#This Row],[Price]]-Table_ExternalData_15[[#This Row],[Price]]*Table_ExternalData_15[[#This Row],[extra popust]]</f>
        <v>3.7429999999999999</v>
      </c>
      <c r="N4388" s="2">
        <f>IF(M4388&lt;I4388,M4388,I4388)</f>
        <v>3.7429999999999999</v>
      </c>
      <c r="O4388" s="12" t="str">
        <f>IF(N4388&lt;I4388,$U$1," ")</f>
        <v xml:space="preserve"> </v>
      </c>
      <c r="P4388" s="12" t="str">
        <f>IFERROR((O4388+30)," ")</f>
        <v xml:space="preserve"> </v>
      </c>
      <c r="Q4388" s="2">
        <f ca="1">IF(O4388=$U$1,N4388,"0")*1.22</f>
        <v>0</v>
      </c>
    </row>
    <row r="4389" spans="1:17" x14ac:dyDescent="0.25">
      <c r="A4389" t="s">
        <v>14245</v>
      </c>
      <c r="B4389" t="s">
        <v>14244</v>
      </c>
      <c r="C4389">
        <v>17383</v>
      </c>
      <c r="D4389">
        <v>59.49</v>
      </c>
      <c r="E4389">
        <f>IFERROR(VLOOKUP(Table_ExternalData_15[[#This Row],[Id]],Rabati!B:C,2,0),0)</f>
        <v>10</v>
      </c>
      <c r="F4389">
        <v>3</v>
      </c>
      <c r="G4389" t="str">
        <f>VLOOKUP(Table_ExternalData_15[[#This Row],[Id]],'Blagovna izdelek'!A:C,3,0)</f>
        <v>Digitus</v>
      </c>
      <c r="H4389">
        <f>Table_ExternalData_15[[#This Row],[Rabat]]*0.2</f>
        <v>2</v>
      </c>
      <c r="I4389" s="2">
        <f>Table_ExternalData_15[[#This Row],[Price]]-(Table_ExternalData_15[[#This Row],[Price]]*Table_ExternalData_15[[#This Row],[BB rabat]])/100</f>
        <v>58.300200000000004</v>
      </c>
      <c r="J4389" s="2">
        <f>Table_ExternalData_15[[#This Row],[BB cena]]*Table_ExternalData_15[[#Headers],[1,22]]</f>
        <v>71.126244</v>
      </c>
      <c r="K4389" s="2">
        <f>Table_ExternalData_15[[#This Row],[Price]]*Table_ExternalData_15[[#Headers],[1,22]]</f>
        <v>72.577799999999996</v>
      </c>
      <c r="L4389" s="7">
        <f>IF(G4389="White Shark",E4389*0.5,IF(G4389="Sbox",E4389*0.5,IF(G4389="Tenda",E4389*0.5,E4389*0.2)))/100</f>
        <v>0.02</v>
      </c>
      <c r="M4389" s="2">
        <f>Table_ExternalData_15[[#This Row],[Price]]-Table_ExternalData_15[[#This Row],[Price]]*Table_ExternalData_15[[#This Row],[extra popust]]</f>
        <v>58.300200000000004</v>
      </c>
      <c r="N4389" s="2">
        <f>IF(M4389&lt;I4389,M4389,I4389)</f>
        <v>58.300200000000004</v>
      </c>
      <c r="O4389" s="12" t="str">
        <f>IF(N4389&lt;I4389,$U$1," ")</f>
        <v xml:space="preserve"> </v>
      </c>
      <c r="P4389" s="12" t="str">
        <f>IFERROR((O4389+30)," ")</f>
        <v xml:space="preserve"> </v>
      </c>
      <c r="Q4389" s="2">
        <f ca="1">IF(O4389=$U$1,N4389,"0")*1.22</f>
        <v>0</v>
      </c>
    </row>
    <row r="4390" spans="1:17" x14ac:dyDescent="0.25">
      <c r="A4390" t="s">
        <v>14251</v>
      </c>
      <c r="B4390" t="s">
        <v>14250</v>
      </c>
      <c r="C4390">
        <v>17386</v>
      </c>
      <c r="D4390">
        <v>143.59</v>
      </c>
      <c r="E4390">
        <f>IFERROR(VLOOKUP(Table_ExternalData_15[[#This Row],[Id]],Rabati!B:C,2,0),0)</f>
        <v>20</v>
      </c>
      <c r="F4390">
        <v>5</v>
      </c>
      <c r="G4390" t="str">
        <f>VLOOKUP(Table_ExternalData_15[[#This Row],[Id]],'Blagovna izdelek'!A:C,3,0)</f>
        <v>Digitus</v>
      </c>
      <c r="H4390">
        <f>Table_ExternalData_15[[#This Row],[Rabat]]*0.2</f>
        <v>4</v>
      </c>
      <c r="I4390" s="2">
        <f>Table_ExternalData_15[[#This Row],[Price]]-(Table_ExternalData_15[[#This Row],[Price]]*Table_ExternalData_15[[#This Row],[BB rabat]])/100</f>
        <v>137.84640000000002</v>
      </c>
      <c r="J4390" s="2">
        <f>Table_ExternalData_15[[#This Row],[BB cena]]*Table_ExternalData_15[[#Headers],[1,22]]</f>
        <v>168.17260800000003</v>
      </c>
      <c r="K4390" s="2">
        <f>Table_ExternalData_15[[#This Row],[Price]]*Table_ExternalData_15[[#Headers],[1,22]]</f>
        <v>175.1798</v>
      </c>
      <c r="L4390" s="7">
        <f>IF(G4390="White Shark",E4390*0.5,IF(G4390="Sbox",E4390*0.5,IF(G4390="Tenda",E4390*0.5,E4390*0.2)))/100</f>
        <v>0.04</v>
      </c>
      <c r="M4390" s="2">
        <f>Table_ExternalData_15[[#This Row],[Price]]-Table_ExternalData_15[[#This Row],[Price]]*Table_ExternalData_15[[#This Row],[extra popust]]</f>
        <v>137.84640000000002</v>
      </c>
      <c r="N4390" s="2">
        <f>IF(M4390&lt;I4390,M4390,I4390)</f>
        <v>137.84640000000002</v>
      </c>
      <c r="O4390" s="12" t="str">
        <f>IF(N4390&lt;I4390,$U$1," ")</f>
        <v xml:space="preserve"> </v>
      </c>
      <c r="P4390" s="12" t="str">
        <f>IFERROR((O4390+30)," ")</f>
        <v xml:space="preserve"> </v>
      </c>
      <c r="Q4390" s="2">
        <f ca="1">IF(O4390=$U$1,N4390,"0")*1.22</f>
        <v>0</v>
      </c>
    </row>
    <row r="4391" spans="1:17" x14ac:dyDescent="0.25">
      <c r="A4391" t="s">
        <v>14252</v>
      </c>
      <c r="B4391" t="s">
        <v>14335</v>
      </c>
      <c r="C4391">
        <v>17387</v>
      </c>
      <c r="D4391">
        <v>97.75</v>
      </c>
      <c r="E4391">
        <f>IFERROR(VLOOKUP(Table_ExternalData_15[[#This Row],[Id]],Rabati!B:C,2,0),0)</f>
        <v>20</v>
      </c>
      <c r="F4391">
        <v>3</v>
      </c>
      <c r="G4391" t="str">
        <f>VLOOKUP(Table_ExternalData_15[[#This Row],[Id]],'Blagovna izdelek'!A:C,3,0)</f>
        <v>Digitus</v>
      </c>
      <c r="H4391">
        <f>Table_ExternalData_15[[#This Row],[Rabat]]*0.2</f>
        <v>4</v>
      </c>
      <c r="I4391" s="2">
        <f>Table_ExternalData_15[[#This Row],[Price]]-(Table_ExternalData_15[[#This Row],[Price]]*Table_ExternalData_15[[#This Row],[BB rabat]])/100</f>
        <v>93.84</v>
      </c>
      <c r="J4391" s="2">
        <f>Table_ExternalData_15[[#This Row],[BB cena]]*Table_ExternalData_15[[#Headers],[1,22]]</f>
        <v>114.48480000000001</v>
      </c>
      <c r="K4391" s="2">
        <f>Table_ExternalData_15[[#This Row],[Price]]*Table_ExternalData_15[[#Headers],[1,22]]</f>
        <v>119.255</v>
      </c>
      <c r="L4391" s="7">
        <f>IF(G4391="White Shark",E4391*0.5,IF(G4391="Sbox",E4391*0.5,IF(G4391="Tenda",E4391*0.5,E4391*0.2)))/100</f>
        <v>0.04</v>
      </c>
      <c r="M4391" s="2">
        <f>Table_ExternalData_15[[#This Row],[Price]]-Table_ExternalData_15[[#This Row],[Price]]*Table_ExternalData_15[[#This Row],[extra popust]]</f>
        <v>93.84</v>
      </c>
      <c r="N4391" s="2">
        <f>IF(M4391&lt;I4391,M4391,I4391)</f>
        <v>93.84</v>
      </c>
      <c r="O4391" s="12" t="str">
        <f>IF(N4391&lt;I4391,$U$1," ")</f>
        <v xml:space="preserve"> </v>
      </c>
      <c r="P4391" s="12" t="str">
        <f>IFERROR((O4391+30)," ")</f>
        <v xml:space="preserve"> </v>
      </c>
      <c r="Q4391" s="2">
        <f ca="1">IF(O4391=$U$1,N4391,"0")*1.22</f>
        <v>0</v>
      </c>
    </row>
    <row r="4392" spans="1:17" x14ac:dyDescent="0.25">
      <c r="A4392" t="s">
        <v>14253</v>
      </c>
      <c r="B4392" t="s">
        <v>14258</v>
      </c>
      <c r="C4392">
        <v>17388</v>
      </c>
      <c r="D4392">
        <v>6.97</v>
      </c>
      <c r="E4392">
        <f>IFERROR(VLOOKUP(Table_ExternalData_15[[#This Row],[Id]],Rabati!B:C,2,0),0)</f>
        <v>20</v>
      </c>
      <c r="F4392">
        <v>2</v>
      </c>
      <c r="G4392" t="str">
        <f>VLOOKUP(Table_ExternalData_15[[#This Row],[Id]],'Blagovna izdelek'!A:C,3,0)</f>
        <v>Digitus</v>
      </c>
      <c r="H4392">
        <f>Table_ExternalData_15[[#This Row],[Rabat]]*0.2</f>
        <v>4</v>
      </c>
      <c r="I4392" s="2">
        <f>Table_ExternalData_15[[#This Row],[Price]]-(Table_ExternalData_15[[#This Row],[Price]]*Table_ExternalData_15[[#This Row],[BB rabat]])/100</f>
        <v>6.6911999999999994</v>
      </c>
      <c r="J4392" s="2">
        <f>Table_ExternalData_15[[#This Row],[BB cena]]*Table_ExternalData_15[[#Headers],[1,22]]</f>
        <v>8.1632639999999999</v>
      </c>
      <c r="K4392" s="2">
        <f>Table_ExternalData_15[[#This Row],[Price]]*Table_ExternalData_15[[#Headers],[1,22]]</f>
        <v>8.5033999999999992</v>
      </c>
      <c r="L4392" s="7">
        <f>IF(G4392="White Shark",E4392*0.5,IF(G4392="Sbox",E4392*0.5,IF(G4392="Tenda",E4392*0.5,E4392*0.2)))/100</f>
        <v>0.04</v>
      </c>
      <c r="M4392" s="2">
        <f>Table_ExternalData_15[[#This Row],[Price]]-Table_ExternalData_15[[#This Row],[Price]]*Table_ExternalData_15[[#This Row],[extra popust]]</f>
        <v>6.6911999999999994</v>
      </c>
      <c r="N4392" s="2">
        <f>IF(M4392&lt;I4392,M4392,I4392)</f>
        <v>6.6911999999999994</v>
      </c>
      <c r="O4392" s="12" t="str">
        <f>IF(N4392&lt;I4392,$U$1," ")</f>
        <v xml:space="preserve"> </v>
      </c>
      <c r="P4392" s="12" t="str">
        <f>IFERROR((O4392+30)," ")</f>
        <v xml:space="preserve"> </v>
      </c>
      <c r="Q4392" s="2">
        <f ca="1">IF(O4392=$U$1,N4392,"0")*1.22</f>
        <v>0</v>
      </c>
    </row>
    <row r="4393" spans="1:17" x14ac:dyDescent="0.25">
      <c r="A4393" t="s">
        <v>14254</v>
      </c>
      <c r="B4393" t="s">
        <v>14259</v>
      </c>
      <c r="C4393">
        <v>17389</v>
      </c>
      <c r="D4393">
        <v>6.97</v>
      </c>
      <c r="E4393">
        <f>IFERROR(VLOOKUP(Table_ExternalData_15[[#This Row],[Id]],Rabati!B:C,2,0),0)</f>
        <v>20</v>
      </c>
      <c r="F4393">
        <v>1</v>
      </c>
      <c r="G4393" t="str">
        <f>VLOOKUP(Table_ExternalData_15[[#This Row],[Id]],'Blagovna izdelek'!A:C,3,0)</f>
        <v>Digitus</v>
      </c>
      <c r="H4393">
        <f>Table_ExternalData_15[[#This Row],[Rabat]]*0.2</f>
        <v>4</v>
      </c>
      <c r="I4393" s="2">
        <f>Table_ExternalData_15[[#This Row],[Price]]-(Table_ExternalData_15[[#This Row],[Price]]*Table_ExternalData_15[[#This Row],[BB rabat]])/100</f>
        <v>6.6911999999999994</v>
      </c>
      <c r="J4393" s="2">
        <f>Table_ExternalData_15[[#This Row],[BB cena]]*Table_ExternalData_15[[#Headers],[1,22]]</f>
        <v>8.1632639999999999</v>
      </c>
      <c r="K4393" s="2">
        <f>Table_ExternalData_15[[#This Row],[Price]]*Table_ExternalData_15[[#Headers],[1,22]]</f>
        <v>8.5033999999999992</v>
      </c>
      <c r="L4393" s="7">
        <f>IF(G4393="White Shark",E4393*0.5,IF(G4393="Sbox",E4393*0.5,IF(G4393="Tenda",E4393*0.5,E4393*0.2)))/100</f>
        <v>0.04</v>
      </c>
      <c r="M4393" s="2">
        <f>Table_ExternalData_15[[#This Row],[Price]]-Table_ExternalData_15[[#This Row],[Price]]*Table_ExternalData_15[[#This Row],[extra popust]]</f>
        <v>6.6911999999999994</v>
      </c>
      <c r="N4393" s="2">
        <f>IF(M4393&lt;I4393,M4393,I4393)</f>
        <v>6.6911999999999994</v>
      </c>
      <c r="O4393" s="12" t="str">
        <f>IF(N4393&lt;I4393,$U$1," ")</f>
        <v xml:space="preserve"> </v>
      </c>
      <c r="P4393" s="12" t="str">
        <f>IFERROR((O4393+30)," ")</f>
        <v xml:space="preserve"> </v>
      </c>
      <c r="Q4393" s="2">
        <f ca="1">IF(O4393=$U$1,N4393,"0")*1.22</f>
        <v>0</v>
      </c>
    </row>
    <row r="4394" spans="1:17" x14ac:dyDescent="0.25">
      <c r="A4394" t="s">
        <v>14274</v>
      </c>
      <c r="B4394" t="s">
        <v>14273</v>
      </c>
      <c r="C4394">
        <v>17390</v>
      </c>
      <c r="D4394">
        <v>82.2</v>
      </c>
      <c r="E4394">
        <f>IFERROR(VLOOKUP(Table_ExternalData_15[[#This Row],[Id]],Rabati!B:C,2,0),0)</f>
        <v>25</v>
      </c>
      <c r="F4394">
        <v>8</v>
      </c>
      <c r="G4394" t="str">
        <f>VLOOKUP(Table_ExternalData_15[[#This Row],[Id]],'Blagovna izdelek'!A:C,3,0)</f>
        <v>Digitus</v>
      </c>
      <c r="H4394">
        <f>Table_ExternalData_15[[#This Row],[Rabat]]*0.2</f>
        <v>5</v>
      </c>
      <c r="I4394" s="2">
        <f>Table_ExternalData_15[[#This Row],[Price]]-(Table_ExternalData_15[[#This Row],[Price]]*Table_ExternalData_15[[#This Row],[BB rabat]])/100</f>
        <v>78.09</v>
      </c>
      <c r="J4394" s="2">
        <f>Table_ExternalData_15[[#This Row],[BB cena]]*Table_ExternalData_15[[#Headers],[1,22]]</f>
        <v>95.269800000000004</v>
      </c>
      <c r="K4394" s="2">
        <f>Table_ExternalData_15[[#This Row],[Price]]*Table_ExternalData_15[[#Headers],[1,22]]</f>
        <v>100.28400000000001</v>
      </c>
      <c r="L4394" s="7">
        <f>IF(G4394="White Shark",E4394*0.5,IF(G4394="Sbox",E4394*0.5,IF(G4394="Tenda",E4394*0.5,E4394*0.2)))/100</f>
        <v>0.05</v>
      </c>
      <c r="M4394" s="2">
        <f>Table_ExternalData_15[[#This Row],[Price]]-Table_ExternalData_15[[#This Row],[Price]]*Table_ExternalData_15[[#This Row],[extra popust]]</f>
        <v>78.09</v>
      </c>
      <c r="N4394" s="2">
        <f>IF(M4394&lt;I4394,M4394,I4394)</f>
        <v>78.09</v>
      </c>
      <c r="O4394" s="12" t="str">
        <f>IF(N4394&lt;I4394,$U$1," ")</f>
        <v xml:space="preserve"> </v>
      </c>
      <c r="P4394" s="12" t="str">
        <f>IFERROR((O4394+30)," ")</f>
        <v xml:space="preserve"> </v>
      </c>
      <c r="Q4394" s="2">
        <f ca="1">IF(O4394=$U$1,N4394,"0")*1.22</f>
        <v>0</v>
      </c>
    </row>
    <row r="4395" spans="1:17" x14ac:dyDescent="0.25">
      <c r="A4395" t="s">
        <v>14276</v>
      </c>
      <c r="B4395" t="s">
        <v>14275</v>
      </c>
      <c r="C4395">
        <v>17391</v>
      </c>
      <c r="D4395">
        <v>94.15</v>
      </c>
      <c r="E4395">
        <f>IFERROR(VLOOKUP(Table_ExternalData_15[[#This Row],[Id]],Rabati!B:C,2,0),0)</f>
        <v>25</v>
      </c>
      <c r="F4395">
        <v>3</v>
      </c>
      <c r="G4395" t="str">
        <f>VLOOKUP(Table_ExternalData_15[[#This Row],[Id]],'Blagovna izdelek'!A:C,3,0)</f>
        <v>Digitus</v>
      </c>
      <c r="H4395">
        <f>Table_ExternalData_15[[#This Row],[Rabat]]*0.2</f>
        <v>5</v>
      </c>
      <c r="I4395" s="2">
        <f>Table_ExternalData_15[[#This Row],[Price]]-(Table_ExternalData_15[[#This Row],[Price]]*Table_ExternalData_15[[#This Row],[BB rabat]])/100</f>
        <v>89.44250000000001</v>
      </c>
      <c r="J4395" s="2">
        <f>Table_ExternalData_15[[#This Row],[BB cena]]*Table_ExternalData_15[[#Headers],[1,22]]</f>
        <v>109.11985000000001</v>
      </c>
      <c r="K4395" s="2">
        <f>Table_ExternalData_15[[#This Row],[Price]]*Table_ExternalData_15[[#Headers],[1,22]]</f>
        <v>114.863</v>
      </c>
      <c r="L4395" s="7">
        <f>IF(G4395="White Shark",E4395*0.5,IF(G4395="Sbox",E4395*0.5,IF(G4395="Tenda",E4395*0.5,E4395*0.2)))/100</f>
        <v>0.05</v>
      </c>
      <c r="M4395" s="2">
        <f>Table_ExternalData_15[[#This Row],[Price]]-Table_ExternalData_15[[#This Row],[Price]]*Table_ExternalData_15[[#This Row],[extra popust]]</f>
        <v>89.44250000000001</v>
      </c>
      <c r="N4395" s="2">
        <f>IF(M4395&lt;I4395,M4395,I4395)</f>
        <v>89.44250000000001</v>
      </c>
      <c r="O4395" s="12" t="str">
        <f>IF(N4395&lt;I4395,$U$1," ")</f>
        <v xml:space="preserve"> </v>
      </c>
      <c r="P4395" s="12" t="str">
        <f>IFERROR((O4395+30)," ")</f>
        <v xml:space="preserve"> </v>
      </c>
      <c r="Q4395" s="2">
        <f ca="1">IF(O4395=$U$1,N4395,"0")*1.22</f>
        <v>0</v>
      </c>
    </row>
    <row r="4396" spans="1:17" x14ac:dyDescent="0.25">
      <c r="A4396" t="s">
        <v>14278</v>
      </c>
      <c r="B4396" t="s">
        <v>14277</v>
      </c>
      <c r="C4396">
        <v>17392</v>
      </c>
      <c r="D4396">
        <v>105.5</v>
      </c>
      <c r="E4396">
        <f>IFERROR(VLOOKUP(Table_ExternalData_15[[#This Row],[Id]],Rabati!B:C,2,0),0)</f>
        <v>25</v>
      </c>
      <c r="F4396">
        <v>2</v>
      </c>
      <c r="G4396" t="str">
        <f>VLOOKUP(Table_ExternalData_15[[#This Row],[Id]],'Blagovna izdelek'!A:C,3,0)</f>
        <v>Digitus</v>
      </c>
      <c r="H4396">
        <f>Table_ExternalData_15[[#This Row],[Rabat]]*0.2</f>
        <v>5</v>
      </c>
      <c r="I4396" s="2">
        <f>Table_ExternalData_15[[#This Row],[Price]]-(Table_ExternalData_15[[#This Row],[Price]]*Table_ExternalData_15[[#This Row],[BB rabat]])/100</f>
        <v>100.22499999999999</v>
      </c>
      <c r="J4396" s="2">
        <f>Table_ExternalData_15[[#This Row],[BB cena]]*Table_ExternalData_15[[#Headers],[1,22]]</f>
        <v>122.27449999999999</v>
      </c>
      <c r="K4396" s="2">
        <f>Table_ExternalData_15[[#This Row],[Price]]*Table_ExternalData_15[[#Headers],[1,22]]</f>
        <v>128.71</v>
      </c>
      <c r="L4396" s="7">
        <f>IF(G4396="White Shark",E4396*0.5,IF(G4396="Sbox",E4396*0.5,IF(G4396="Tenda",E4396*0.5,E4396*0.2)))/100</f>
        <v>0.05</v>
      </c>
      <c r="M4396" s="2">
        <f>Table_ExternalData_15[[#This Row],[Price]]-Table_ExternalData_15[[#This Row],[Price]]*Table_ExternalData_15[[#This Row],[extra popust]]</f>
        <v>100.22499999999999</v>
      </c>
      <c r="N4396" s="2">
        <f>IF(M4396&lt;I4396,M4396,I4396)</f>
        <v>100.22499999999999</v>
      </c>
      <c r="O4396" s="12" t="str">
        <f>IF(N4396&lt;I4396,$U$1," ")</f>
        <v xml:space="preserve"> </v>
      </c>
      <c r="P4396" s="12" t="str">
        <f>IFERROR((O4396+30)," ")</f>
        <v xml:space="preserve"> </v>
      </c>
      <c r="Q4396" s="2">
        <f ca="1">IF(O4396=$U$1,N4396,"0")*1.22</f>
        <v>0</v>
      </c>
    </row>
    <row r="4397" spans="1:17" x14ac:dyDescent="0.25">
      <c r="A4397" t="s">
        <v>14280</v>
      </c>
      <c r="B4397" t="s">
        <v>14279</v>
      </c>
      <c r="C4397">
        <v>17393</v>
      </c>
      <c r="D4397">
        <v>119.95</v>
      </c>
      <c r="E4397">
        <f>IFERROR(VLOOKUP(Table_ExternalData_15[[#This Row],[Id]],Rabati!B:C,2,0),0)</f>
        <v>25</v>
      </c>
      <c r="F4397">
        <v>5</v>
      </c>
      <c r="G4397" t="str">
        <f>VLOOKUP(Table_ExternalData_15[[#This Row],[Id]],'Blagovna izdelek'!A:C,3,0)</f>
        <v>Digitus</v>
      </c>
      <c r="H4397">
        <f>Table_ExternalData_15[[#This Row],[Rabat]]*0.2</f>
        <v>5</v>
      </c>
      <c r="I4397" s="2">
        <f>Table_ExternalData_15[[#This Row],[Price]]-(Table_ExternalData_15[[#This Row],[Price]]*Table_ExternalData_15[[#This Row],[BB rabat]])/100</f>
        <v>113.9525</v>
      </c>
      <c r="J4397" s="2">
        <f>Table_ExternalData_15[[#This Row],[BB cena]]*Table_ExternalData_15[[#Headers],[1,22]]</f>
        <v>139.02205000000001</v>
      </c>
      <c r="K4397" s="2">
        <f>Table_ExternalData_15[[#This Row],[Price]]*Table_ExternalData_15[[#Headers],[1,22]]</f>
        <v>146.339</v>
      </c>
      <c r="L4397" s="7">
        <f>IF(G4397="White Shark",E4397*0.5,IF(G4397="Sbox",E4397*0.5,IF(G4397="Tenda",E4397*0.5,E4397*0.2)))/100</f>
        <v>0.05</v>
      </c>
      <c r="M4397" s="2">
        <f>Table_ExternalData_15[[#This Row],[Price]]-Table_ExternalData_15[[#This Row],[Price]]*Table_ExternalData_15[[#This Row],[extra popust]]</f>
        <v>113.9525</v>
      </c>
      <c r="N4397" s="2">
        <f>IF(M4397&lt;I4397,M4397,I4397)</f>
        <v>113.9525</v>
      </c>
      <c r="O4397" s="12" t="str">
        <f>IF(N4397&lt;I4397,$U$1," ")</f>
        <v xml:space="preserve"> </v>
      </c>
      <c r="P4397" s="12" t="str">
        <f>IFERROR((O4397+30)," ")</f>
        <v xml:space="preserve"> </v>
      </c>
      <c r="Q4397" s="2">
        <f ca="1">IF(O4397=$U$1,N4397,"0")*1.22</f>
        <v>0</v>
      </c>
    </row>
    <row r="4398" spans="1:17" x14ac:dyDescent="0.25">
      <c r="A4398" t="s">
        <v>14299</v>
      </c>
      <c r="B4398" t="s">
        <v>14298</v>
      </c>
      <c r="C4398">
        <v>17401</v>
      </c>
      <c r="D4398">
        <v>37.880000000000003</v>
      </c>
      <c r="E4398">
        <f>IFERROR(VLOOKUP(Table_ExternalData_15[[#This Row],[Id]],Rabati!B:C,2,0),0)</f>
        <v>30</v>
      </c>
      <c r="F4398">
        <v>0</v>
      </c>
      <c r="G4398" t="str">
        <f>VLOOKUP(Table_ExternalData_15[[#This Row],[Id]],'Blagovna izdelek'!A:C,3,0)</f>
        <v>Digitus</v>
      </c>
      <c r="H4398">
        <f>Table_ExternalData_15[[#This Row],[Rabat]]*0.2</f>
        <v>6</v>
      </c>
      <c r="I4398" s="2">
        <f>Table_ExternalData_15[[#This Row],[Price]]-(Table_ExternalData_15[[#This Row],[Price]]*Table_ExternalData_15[[#This Row],[BB rabat]])/100</f>
        <v>35.607200000000006</v>
      </c>
      <c r="J4398" s="2">
        <f>Table_ExternalData_15[[#This Row],[BB cena]]*Table_ExternalData_15[[#Headers],[1,22]]</f>
        <v>43.440784000000008</v>
      </c>
      <c r="K4398" s="2">
        <f>Table_ExternalData_15[[#This Row],[Price]]*Table_ExternalData_15[[#Headers],[1,22]]</f>
        <v>46.2136</v>
      </c>
      <c r="L4398" s="7">
        <f>IF(G4398="White Shark",E4398*0.5,IF(G4398="Sbox",E4398*0.5,IF(G4398="Tenda",E4398*0.5,E4398*0.2)))/100</f>
        <v>0.06</v>
      </c>
      <c r="M4398" s="2">
        <f>Table_ExternalData_15[[#This Row],[Price]]-Table_ExternalData_15[[#This Row],[Price]]*Table_ExternalData_15[[#This Row],[extra popust]]</f>
        <v>35.607200000000006</v>
      </c>
      <c r="N4398" s="2">
        <f>IF(M4398&lt;I4398,M4398,I4398)</f>
        <v>35.607200000000006</v>
      </c>
      <c r="O4398" s="12" t="str">
        <f>IF(N4398&lt;I4398,$U$1," ")</f>
        <v xml:space="preserve"> </v>
      </c>
      <c r="P4398" s="12" t="str">
        <f>IFERROR((O4398+30)," ")</f>
        <v xml:space="preserve"> </v>
      </c>
      <c r="Q4398" s="2">
        <f ca="1">IF(O4398=$U$1,N4398,"0")*1.22</f>
        <v>0</v>
      </c>
    </row>
    <row r="4399" spans="1:17" x14ac:dyDescent="0.25">
      <c r="A4399" t="s">
        <v>14377</v>
      </c>
      <c r="B4399" t="s">
        <v>14376</v>
      </c>
      <c r="C4399">
        <v>17440</v>
      </c>
      <c r="D4399">
        <v>6.1</v>
      </c>
      <c r="E4399">
        <f>IFERROR(VLOOKUP(Table_ExternalData_15[[#This Row],[Id]],Rabati!B:C,2,0),0)</f>
        <v>30</v>
      </c>
      <c r="F4399">
        <v>5</v>
      </c>
      <c r="G4399" t="str">
        <f>VLOOKUP(Table_ExternalData_15[[#This Row],[Id]],'Blagovna izdelek'!A:C,3,0)</f>
        <v>Digitus</v>
      </c>
      <c r="H4399">
        <f>Table_ExternalData_15[[#This Row],[Rabat]]*0.2</f>
        <v>6</v>
      </c>
      <c r="I4399" s="2">
        <f>Table_ExternalData_15[[#This Row],[Price]]-(Table_ExternalData_15[[#This Row],[Price]]*Table_ExternalData_15[[#This Row],[BB rabat]])/100</f>
        <v>5.734</v>
      </c>
      <c r="J4399" s="2">
        <f>Table_ExternalData_15[[#This Row],[BB cena]]*Table_ExternalData_15[[#Headers],[1,22]]</f>
        <v>6.9954799999999997</v>
      </c>
      <c r="K4399" s="2">
        <f>Table_ExternalData_15[[#This Row],[Price]]*Table_ExternalData_15[[#Headers],[1,22]]</f>
        <v>7.4419999999999993</v>
      </c>
      <c r="L4399" s="7">
        <f>IF(G4399="White Shark",E4399*0.5,IF(G4399="Sbox",E4399*0.5,IF(G4399="Tenda",E4399*0.5,E4399*0.2)))/100</f>
        <v>0.06</v>
      </c>
      <c r="M4399" s="2">
        <f>Table_ExternalData_15[[#This Row],[Price]]-Table_ExternalData_15[[#This Row],[Price]]*Table_ExternalData_15[[#This Row],[extra popust]]</f>
        <v>5.734</v>
      </c>
      <c r="N4399" s="2">
        <f>IF(M4399&lt;I4399,M4399,I4399)</f>
        <v>5.734</v>
      </c>
      <c r="O4399" s="12" t="str">
        <f>IF(N4399&lt;I4399,$U$1," ")</f>
        <v xml:space="preserve"> </v>
      </c>
      <c r="P4399" s="12" t="str">
        <f>IFERROR((O4399+30)," ")</f>
        <v xml:space="preserve"> </v>
      </c>
      <c r="Q4399" s="2">
        <f ca="1">IF(O4399=$U$1,N4399,"0")*1.22</f>
        <v>0</v>
      </c>
    </row>
    <row r="4400" spans="1:17" x14ac:dyDescent="0.25">
      <c r="A4400" t="s">
        <v>14379</v>
      </c>
      <c r="B4400" t="s">
        <v>14378</v>
      </c>
      <c r="C4400">
        <v>17441</v>
      </c>
      <c r="D4400">
        <v>6.1</v>
      </c>
      <c r="E4400">
        <f>IFERROR(VLOOKUP(Table_ExternalData_15[[#This Row],[Id]],Rabati!B:C,2,0),0)</f>
        <v>30</v>
      </c>
      <c r="F4400">
        <v>9</v>
      </c>
      <c r="G4400" t="str">
        <f>VLOOKUP(Table_ExternalData_15[[#This Row],[Id]],'Blagovna izdelek'!A:C,3,0)</f>
        <v>Digitus</v>
      </c>
      <c r="H4400">
        <f>Table_ExternalData_15[[#This Row],[Rabat]]*0.2</f>
        <v>6</v>
      </c>
      <c r="I4400" s="2">
        <f>Table_ExternalData_15[[#This Row],[Price]]-(Table_ExternalData_15[[#This Row],[Price]]*Table_ExternalData_15[[#This Row],[BB rabat]])/100</f>
        <v>5.734</v>
      </c>
      <c r="J4400" s="2">
        <f>Table_ExternalData_15[[#This Row],[BB cena]]*Table_ExternalData_15[[#Headers],[1,22]]</f>
        <v>6.9954799999999997</v>
      </c>
      <c r="K4400" s="2">
        <f>Table_ExternalData_15[[#This Row],[Price]]*Table_ExternalData_15[[#Headers],[1,22]]</f>
        <v>7.4419999999999993</v>
      </c>
      <c r="L4400" s="7">
        <f>IF(G4400="White Shark",E4400*0.5,IF(G4400="Sbox",E4400*0.5,IF(G4400="Tenda",E4400*0.5,E4400*0.2)))/100</f>
        <v>0.06</v>
      </c>
      <c r="M4400" s="2">
        <f>Table_ExternalData_15[[#This Row],[Price]]-Table_ExternalData_15[[#This Row],[Price]]*Table_ExternalData_15[[#This Row],[extra popust]]</f>
        <v>5.734</v>
      </c>
      <c r="N4400" s="2">
        <f>IF(M4400&lt;I4400,M4400,I4400)</f>
        <v>5.734</v>
      </c>
      <c r="O4400" s="12" t="str">
        <f>IF(N4400&lt;I4400,$U$1," ")</f>
        <v xml:space="preserve"> </v>
      </c>
      <c r="P4400" s="12" t="str">
        <f>IFERROR((O4400+30)," ")</f>
        <v xml:space="preserve"> </v>
      </c>
      <c r="Q4400" s="2">
        <f ca="1">IF(O4400=$U$1,N4400,"0")*1.22</f>
        <v>0</v>
      </c>
    </row>
    <row r="4401" spans="1:17" x14ac:dyDescent="0.25">
      <c r="A4401" t="s">
        <v>14381</v>
      </c>
      <c r="B4401" t="s">
        <v>14380</v>
      </c>
      <c r="C4401">
        <v>17442</v>
      </c>
      <c r="D4401">
        <v>7.26</v>
      </c>
      <c r="E4401">
        <f>IFERROR(VLOOKUP(Table_ExternalData_15[[#This Row],[Id]],Rabati!B:C,2,0),0)</f>
        <v>30</v>
      </c>
      <c r="F4401">
        <v>6</v>
      </c>
      <c r="G4401" t="str">
        <f>VLOOKUP(Table_ExternalData_15[[#This Row],[Id]],'Blagovna izdelek'!A:C,3,0)</f>
        <v>Digitus</v>
      </c>
      <c r="H4401">
        <f>Table_ExternalData_15[[#This Row],[Rabat]]*0.2</f>
        <v>6</v>
      </c>
      <c r="I4401" s="2">
        <f>Table_ExternalData_15[[#This Row],[Price]]-(Table_ExternalData_15[[#This Row],[Price]]*Table_ExternalData_15[[#This Row],[BB rabat]])/100</f>
        <v>6.8243999999999998</v>
      </c>
      <c r="J4401" s="2">
        <f>Table_ExternalData_15[[#This Row],[BB cena]]*Table_ExternalData_15[[#Headers],[1,22]]</f>
        <v>8.3257680000000001</v>
      </c>
      <c r="K4401" s="2">
        <f>Table_ExternalData_15[[#This Row],[Price]]*Table_ExternalData_15[[#Headers],[1,22]]</f>
        <v>8.8571999999999989</v>
      </c>
      <c r="L4401" s="7">
        <f>IF(G4401="White Shark",E4401*0.5,IF(G4401="Sbox",E4401*0.5,IF(G4401="Tenda",E4401*0.5,E4401*0.2)))/100</f>
        <v>0.06</v>
      </c>
      <c r="M4401" s="2">
        <f>Table_ExternalData_15[[#This Row],[Price]]-Table_ExternalData_15[[#This Row],[Price]]*Table_ExternalData_15[[#This Row],[extra popust]]</f>
        <v>6.8243999999999998</v>
      </c>
      <c r="N4401" s="2">
        <f>IF(M4401&lt;I4401,M4401,I4401)</f>
        <v>6.8243999999999998</v>
      </c>
      <c r="O4401" s="12" t="str">
        <f>IF(N4401&lt;I4401,$U$1," ")</f>
        <v xml:space="preserve"> </v>
      </c>
      <c r="P4401" s="12" t="str">
        <f>IFERROR((O4401+30)," ")</f>
        <v xml:space="preserve"> </v>
      </c>
      <c r="Q4401" s="2">
        <f ca="1">IF(O4401=$U$1,N4401,"0")*1.22</f>
        <v>0</v>
      </c>
    </row>
    <row r="4402" spans="1:17" x14ac:dyDescent="0.25">
      <c r="A4402" t="s">
        <v>14383</v>
      </c>
      <c r="B4402" t="s">
        <v>14382</v>
      </c>
      <c r="C4402">
        <v>17443</v>
      </c>
      <c r="D4402">
        <v>7.25</v>
      </c>
      <c r="E4402">
        <f>IFERROR(VLOOKUP(Table_ExternalData_15[[#This Row],[Id]],Rabati!B:C,2,0),0)</f>
        <v>30</v>
      </c>
      <c r="F4402">
        <v>1</v>
      </c>
      <c r="G4402" t="str">
        <f>VLOOKUP(Table_ExternalData_15[[#This Row],[Id]],'Blagovna izdelek'!A:C,3,0)</f>
        <v>Digitus</v>
      </c>
      <c r="H4402">
        <f>Table_ExternalData_15[[#This Row],[Rabat]]*0.2</f>
        <v>6</v>
      </c>
      <c r="I4402" s="2">
        <f>Table_ExternalData_15[[#This Row],[Price]]-(Table_ExternalData_15[[#This Row],[Price]]*Table_ExternalData_15[[#This Row],[BB rabat]])/100</f>
        <v>6.8150000000000004</v>
      </c>
      <c r="J4402" s="2">
        <f>Table_ExternalData_15[[#This Row],[BB cena]]*Table_ExternalData_15[[#Headers],[1,22]]</f>
        <v>8.3143000000000011</v>
      </c>
      <c r="K4402" s="2">
        <f>Table_ExternalData_15[[#This Row],[Price]]*Table_ExternalData_15[[#Headers],[1,22]]</f>
        <v>8.8450000000000006</v>
      </c>
      <c r="L4402" s="7">
        <f>IF(G4402="White Shark",E4402*0.5,IF(G4402="Sbox",E4402*0.5,IF(G4402="Tenda",E4402*0.5,E4402*0.2)))/100</f>
        <v>0.06</v>
      </c>
      <c r="M4402" s="2">
        <f>Table_ExternalData_15[[#This Row],[Price]]-Table_ExternalData_15[[#This Row],[Price]]*Table_ExternalData_15[[#This Row],[extra popust]]</f>
        <v>6.8150000000000004</v>
      </c>
      <c r="N4402" s="2">
        <f>IF(M4402&lt;I4402,M4402,I4402)</f>
        <v>6.8150000000000004</v>
      </c>
      <c r="O4402" s="12" t="str">
        <f>IF(N4402&lt;I4402,$U$1," ")</f>
        <v xml:space="preserve"> </v>
      </c>
      <c r="P4402" s="12" t="str">
        <f>IFERROR((O4402+30)," ")</f>
        <v xml:space="preserve"> </v>
      </c>
      <c r="Q4402" s="2">
        <f ca="1">IF(O4402=$U$1,N4402,"0")*1.22</f>
        <v>0</v>
      </c>
    </row>
    <row r="4403" spans="1:17" x14ac:dyDescent="0.25">
      <c r="A4403" t="s">
        <v>14385</v>
      </c>
      <c r="B4403" t="s">
        <v>14384</v>
      </c>
      <c r="C4403">
        <v>17444</v>
      </c>
      <c r="D4403">
        <v>10.52</v>
      </c>
      <c r="E4403">
        <f>IFERROR(VLOOKUP(Table_ExternalData_15[[#This Row],[Id]],Rabati!B:C,2,0),0)</f>
        <v>30</v>
      </c>
      <c r="F4403">
        <v>9</v>
      </c>
      <c r="G4403" t="str">
        <f>VLOOKUP(Table_ExternalData_15[[#This Row],[Id]],'Blagovna izdelek'!A:C,3,0)</f>
        <v>Digitus</v>
      </c>
      <c r="H4403">
        <f>Table_ExternalData_15[[#This Row],[Rabat]]*0.2</f>
        <v>6</v>
      </c>
      <c r="I4403" s="2">
        <f>Table_ExternalData_15[[#This Row],[Price]]-(Table_ExternalData_15[[#This Row],[Price]]*Table_ExternalData_15[[#This Row],[BB rabat]])/100</f>
        <v>9.8887999999999998</v>
      </c>
      <c r="J4403" s="2">
        <f>Table_ExternalData_15[[#This Row],[BB cena]]*Table_ExternalData_15[[#Headers],[1,22]]</f>
        <v>12.064335999999999</v>
      </c>
      <c r="K4403" s="2">
        <f>Table_ExternalData_15[[#This Row],[Price]]*Table_ExternalData_15[[#Headers],[1,22]]</f>
        <v>12.834399999999999</v>
      </c>
      <c r="L4403" s="7">
        <f>IF(G4403="White Shark",E4403*0.5,IF(G4403="Sbox",E4403*0.5,IF(G4403="Tenda",E4403*0.5,E4403*0.2)))/100</f>
        <v>0.06</v>
      </c>
      <c r="M4403" s="2">
        <f>Table_ExternalData_15[[#This Row],[Price]]-Table_ExternalData_15[[#This Row],[Price]]*Table_ExternalData_15[[#This Row],[extra popust]]</f>
        <v>9.8887999999999998</v>
      </c>
      <c r="N4403" s="2">
        <f>IF(M4403&lt;I4403,M4403,I4403)</f>
        <v>9.8887999999999998</v>
      </c>
      <c r="O4403" s="12" t="str">
        <f>IF(N4403&lt;I4403,$U$1," ")</f>
        <v xml:space="preserve"> </v>
      </c>
      <c r="P4403" s="12" t="str">
        <f>IFERROR((O4403+30)," ")</f>
        <v xml:space="preserve"> </v>
      </c>
      <c r="Q4403" s="2">
        <f ca="1">IF(O4403=$U$1,N4403,"0")*1.22</f>
        <v>0</v>
      </c>
    </row>
    <row r="4404" spans="1:17" x14ac:dyDescent="0.25">
      <c r="A4404" t="s">
        <v>14387</v>
      </c>
      <c r="B4404" t="s">
        <v>14386</v>
      </c>
      <c r="C4404">
        <v>17445</v>
      </c>
      <c r="D4404">
        <v>10.52</v>
      </c>
      <c r="E4404">
        <f>IFERROR(VLOOKUP(Table_ExternalData_15[[#This Row],[Id]],Rabati!B:C,2,0),0)</f>
        <v>30</v>
      </c>
      <c r="F4404">
        <v>13</v>
      </c>
      <c r="G4404" t="str">
        <f>VLOOKUP(Table_ExternalData_15[[#This Row],[Id]],'Blagovna izdelek'!A:C,3,0)</f>
        <v>Digitus</v>
      </c>
      <c r="H4404">
        <f>Table_ExternalData_15[[#This Row],[Rabat]]*0.2</f>
        <v>6</v>
      </c>
      <c r="I4404" s="2">
        <f>Table_ExternalData_15[[#This Row],[Price]]-(Table_ExternalData_15[[#This Row],[Price]]*Table_ExternalData_15[[#This Row],[BB rabat]])/100</f>
        <v>9.8887999999999998</v>
      </c>
      <c r="J4404" s="2">
        <f>Table_ExternalData_15[[#This Row],[BB cena]]*Table_ExternalData_15[[#Headers],[1,22]]</f>
        <v>12.064335999999999</v>
      </c>
      <c r="K4404" s="2">
        <f>Table_ExternalData_15[[#This Row],[Price]]*Table_ExternalData_15[[#Headers],[1,22]]</f>
        <v>12.834399999999999</v>
      </c>
      <c r="L4404" s="7">
        <f>IF(G4404="White Shark",E4404*0.5,IF(G4404="Sbox",E4404*0.5,IF(G4404="Tenda",E4404*0.5,E4404*0.2)))/100</f>
        <v>0.06</v>
      </c>
      <c r="M4404" s="2">
        <f>Table_ExternalData_15[[#This Row],[Price]]-Table_ExternalData_15[[#This Row],[Price]]*Table_ExternalData_15[[#This Row],[extra popust]]</f>
        <v>9.8887999999999998</v>
      </c>
      <c r="N4404" s="2">
        <f>IF(M4404&lt;I4404,M4404,I4404)</f>
        <v>9.8887999999999998</v>
      </c>
      <c r="O4404" s="12" t="str">
        <f>IF(N4404&lt;I4404,$U$1," ")</f>
        <v xml:space="preserve"> </v>
      </c>
      <c r="P4404" s="12" t="str">
        <f>IFERROR((O4404+30)," ")</f>
        <v xml:space="preserve"> </v>
      </c>
      <c r="Q4404" s="2">
        <f ca="1">IF(O4404=$U$1,N4404,"0")*1.22</f>
        <v>0</v>
      </c>
    </row>
    <row r="4405" spans="1:17" x14ac:dyDescent="0.25">
      <c r="A4405" t="s">
        <v>14436</v>
      </c>
      <c r="B4405" t="s">
        <v>14435</v>
      </c>
      <c r="C4405">
        <v>17468</v>
      </c>
      <c r="D4405">
        <v>5.7</v>
      </c>
      <c r="E4405">
        <f>IFERROR(VLOOKUP(Table_ExternalData_15[[#This Row],[Id]],Rabati!B:C,2,0),0)</f>
        <v>20</v>
      </c>
      <c r="F4405">
        <v>0</v>
      </c>
      <c r="G4405" t="str">
        <f>VLOOKUP(Table_ExternalData_15[[#This Row],[Id]],'Blagovna izdelek'!A:C,3,0)</f>
        <v>Digitus</v>
      </c>
      <c r="H4405">
        <f>Table_ExternalData_15[[#This Row],[Rabat]]*0.2</f>
        <v>4</v>
      </c>
      <c r="I4405" s="2">
        <f>Table_ExternalData_15[[#This Row],[Price]]-(Table_ExternalData_15[[#This Row],[Price]]*Table_ExternalData_15[[#This Row],[BB rabat]])/100</f>
        <v>5.4720000000000004</v>
      </c>
      <c r="J4405" s="2">
        <f>Table_ExternalData_15[[#This Row],[BB cena]]*Table_ExternalData_15[[#Headers],[1,22]]</f>
        <v>6.67584</v>
      </c>
      <c r="K4405" s="2">
        <f>Table_ExternalData_15[[#This Row],[Price]]*Table_ExternalData_15[[#Headers],[1,22]]</f>
        <v>6.9539999999999997</v>
      </c>
      <c r="L4405" s="7">
        <f>IF(G4405="White Shark",E4405*0.5,IF(G4405="Sbox",E4405*0.5,IF(G4405="Tenda",E4405*0.5,E4405*0.2)))/100</f>
        <v>0.04</v>
      </c>
      <c r="M4405" s="2">
        <f>Table_ExternalData_15[[#This Row],[Price]]-Table_ExternalData_15[[#This Row],[Price]]*Table_ExternalData_15[[#This Row],[extra popust]]</f>
        <v>5.4720000000000004</v>
      </c>
      <c r="N4405" s="2">
        <f>IF(M4405&lt;I4405,M4405,I4405)</f>
        <v>5.4720000000000004</v>
      </c>
      <c r="O4405" s="12" t="str">
        <f>IF(N4405&lt;I4405,$U$1," ")</f>
        <v xml:space="preserve"> </v>
      </c>
      <c r="P4405" s="12" t="str">
        <f>IFERROR((O4405+30)," ")</f>
        <v xml:space="preserve"> </v>
      </c>
      <c r="Q4405" s="2">
        <f ca="1">IF(O4405=$U$1,N4405,"0")*1.22</f>
        <v>0</v>
      </c>
    </row>
    <row r="4406" spans="1:17" x14ac:dyDescent="0.25">
      <c r="A4406" t="s">
        <v>14442</v>
      </c>
      <c r="B4406" t="s">
        <v>14441</v>
      </c>
      <c r="C4406">
        <v>17471</v>
      </c>
      <c r="D4406">
        <v>2542.42</v>
      </c>
      <c r="E4406">
        <f>IFERROR(VLOOKUP(Table_ExternalData_15[[#This Row],[Id]],Rabati!B:C,2,0),0)</f>
        <v>25</v>
      </c>
      <c r="F4406">
        <v>0</v>
      </c>
      <c r="G4406" t="str">
        <f>VLOOKUP(Table_ExternalData_15[[#This Row],[Id]],'Blagovna izdelek'!A:C,3,0)</f>
        <v>Digitus</v>
      </c>
      <c r="H4406">
        <f>Table_ExternalData_15[[#This Row],[Rabat]]*0.2</f>
        <v>5</v>
      </c>
      <c r="I4406" s="2">
        <f>Table_ExternalData_15[[#This Row],[Price]]-(Table_ExternalData_15[[#This Row],[Price]]*Table_ExternalData_15[[#This Row],[BB rabat]])/100</f>
        <v>2415.299</v>
      </c>
      <c r="J4406" s="2">
        <f>Table_ExternalData_15[[#This Row],[BB cena]]*Table_ExternalData_15[[#Headers],[1,22]]</f>
        <v>2946.6647800000001</v>
      </c>
      <c r="K4406" s="2">
        <f>Table_ExternalData_15[[#This Row],[Price]]*Table_ExternalData_15[[#Headers],[1,22]]</f>
        <v>3101.7523999999999</v>
      </c>
      <c r="L4406" s="7">
        <f>IF(G4406="White Shark",E4406*0.5,IF(G4406="Sbox",E4406*0.5,IF(G4406="Tenda",E4406*0.5,E4406*0.2)))/100</f>
        <v>0.05</v>
      </c>
      <c r="M4406" s="2">
        <f>Table_ExternalData_15[[#This Row],[Price]]-Table_ExternalData_15[[#This Row],[Price]]*Table_ExternalData_15[[#This Row],[extra popust]]</f>
        <v>2415.299</v>
      </c>
      <c r="N4406" s="2">
        <f>IF(M4406&lt;I4406,M4406,I4406)</f>
        <v>2415.299</v>
      </c>
      <c r="O4406" s="12" t="str">
        <f>IF(N4406&lt;I4406,$U$1," ")</f>
        <v xml:space="preserve"> </v>
      </c>
      <c r="P4406" s="12" t="str">
        <f>IFERROR((O4406+30)," ")</f>
        <v xml:space="preserve"> </v>
      </c>
      <c r="Q4406" s="2">
        <f ca="1">IF(O4406=$U$1,N4406,"0")*1.22</f>
        <v>0</v>
      </c>
    </row>
    <row r="4407" spans="1:17" x14ac:dyDescent="0.25">
      <c r="A4407" t="s">
        <v>14449</v>
      </c>
      <c r="B4407" t="s">
        <v>14448</v>
      </c>
      <c r="C4407">
        <v>17474</v>
      </c>
      <c r="D4407">
        <v>278.45999999999998</v>
      </c>
      <c r="E4407">
        <f>IFERROR(VLOOKUP(Table_ExternalData_15[[#This Row],[Id]],Rabati!B:C,2,0),0)</f>
        <v>25</v>
      </c>
      <c r="F4407">
        <v>0</v>
      </c>
      <c r="G4407" t="str">
        <f>VLOOKUP(Table_ExternalData_15[[#This Row],[Id]],'Blagovna izdelek'!A:C,3,0)</f>
        <v>Digitus</v>
      </c>
      <c r="H4407">
        <f>Table_ExternalData_15[[#This Row],[Rabat]]*0.2</f>
        <v>5</v>
      </c>
      <c r="I4407" s="2">
        <f>Table_ExternalData_15[[#This Row],[Price]]-(Table_ExternalData_15[[#This Row],[Price]]*Table_ExternalData_15[[#This Row],[BB rabat]])/100</f>
        <v>264.53699999999998</v>
      </c>
      <c r="J4407" s="2">
        <f>Table_ExternalData_15[[#This Row],[BB cena]]*Table_ExternalData_15[[#Headers],[1,22]]</f>
        <v>322.73513999999994</v>
      </c>
      <c r="K4407" s="2">
        <f>Table_ExternalData_15[[#This Row],[Price]]*Table_ExternalData_15[[#Headers],[1,22]]</f>
        <v>339.72119999999995</v>
      </c>
      <c r="L4407" s="7">
        <f>IF(G4407="White Shark",E4407*0.5,IF(G4407="Sbox",E4407*0.5,IF(G4407="Tenda",E4407*0.5,E4407*0.2)))/100</f>
        <v>0.05</v>
      </c>
      <c r="M4407" s="2">
        <f>Table_ExternalData_15[[#This Row],[Price]]-Table_ExternalData_15[[#This Row],[Price]]*Table_ExternalData_15[[#This Row],[extra popust]]</f>
        <v>264.53699999999998</v>
      </c>
      <c r="N4407" s="2">
        <f>IF(M4407&lt;I4407,M4407,I4407)</f>
        <v>264.53699999999998</v>
      </c>
      <c r="O4407" s="12" t="str">
        <f>IF(N4407&lt;I4407,$U$1," ")</f>
        <v xml:space="preserve"> </v>
      </c>
      <c r="P4407" s="12" t="str">
        <f>IFERROR((O4407+30)," ")</f>
        <v xml:space="preserve"> </v>
      </c>
      <c r="Q4407" s="2">
        <f ca="1">IF(O4407=$U$1,N4407,"0")*1.22</f>
        <v>0</v>
      </c>
    </row>
    <row r="4408" spans="1:17" x14ac:dyDescent="0.25">
      <c r="A4408" t="s">
        <v>14450</v>
      </c>
      <c r="B4408" t="s">
        <v>15166</v>
      </c>
      <c r="C4408">
        <v>17475</v>
      </c>
      <c r="D4408">
        <v>482</v>
      </c>
      <c r="E4408">
        <f>IFERROR(VLOOKUP(Table_ExternalData_15[[#This Row],[Id]],Rabati!B:C,2,0),0)</f>
        <v>25</v>
      </c>
      <c r="F4408">
        <v>0</v>
      </c>
      <c r="G4408" t="str">
        <f>VLOOKUP(Table_ExternalData_15[[#This Row],[Id]],'Blagovna izdelek'!A:C,3,0)</f>
        <v>Digitus</v>
      </c>
      <c r="H4408">
        <f>Table_ExternalData_15[[#This Row],[Rabat]]*0.2</f>
        <v>5</v>
      </c>
      <c r="I4408" s="2">
        <f>Table_ExternalData_15[[#This Row],[Price]]-(Table_ExternalData_15[[#This Row],[Price]]*Table_ExternalData_15[[#This Row],[BB rabat]])/100</f>
        <v>457.9</v>
      </c>
      <c r="J4408" s="2">
        <f>Table_ExternalData_15[[#This Row],[BB cena]]*Table_ExternalData_15[[#Headers],[1,22]]</f>
        <v>558.63799999999992</v>
      </c>
      <c r="K4408" s="2">
        <f>Table_ExternalData_15[[#This Row],[Price]]*Table_ExternalData_15[[#Headers],[1,22]]</f>
        <v>588.04</v>
      </c>
      <c r="L4408" s="7">
        <f>IF(G4408="White Shark",E4408*0.5,IF(G4408="Sbox",E4408*0.5,IF(G4408="Tenda",E4408*0.5,E4408*0.2)))/100</f>
        <v>0.05</v>
      </c>
      <c r="M4408" s="2">
        <f>Table_ExternalData_15[[#This Row],[Price]]-Table_ExternalData_15[[#This Row],[Price]]*Table_ExternalData_15[[#This Row],[extra popust]]</f>
        <v>457.9</v>
      </c>
      <c r="N4408" s="2">
        <f>IF(M4408&lt;I4408,M4408,I4408)</f>
        <v>457.9</v>
      </c>
      <c r="O4408" s="12" t="str">
        <f>IF(N4408&lt;I4408,$U$1," ")</f>
        <v xml:space="preserve"> </v>
      </c>
      <c r="P4408" s="12" t="str">
        <f>IFERROR((O4408+30)," ")</f>
        <v xml:space="preserve"> </v>
      </c>
      <c r="Q4408" s="2">
        <f ca="1">IF(O4408=$U$1,N4408,"0")*1.22</f>
        <v>0</v>
      </c>
    </row>
    <row r="4409" spans="1:17" x14ac:dyDescent="0.25">
      <c r="A4409" t="s">
        <v>14479</v>
      </c>
      <c r="B4409" t="s">
        <v>14478</v>
      </c>
      <c r="C4409">
        <v>17486</v>
      </c>
      <c r="D4409">
        <v>5.0999999999999996</v>
      </c>
      <c r="E4409">
        <f>IFERROR(VLOOKUP(Table_ExternalData_15[[#This Row],[Id]],Rabati!B:C,2,0),0)</f>
        <v>30</v>
      </c>
      <c r="F4409">
        <v>7</v>
      </c>
      <c r="G4409" t="str">
        <f>VLOOKUP(Table_ExternalData_15[[#This Row],[Id]],'Blagovna izdelek'!A:C,3,0)</f>
        <v>Digitus</v>
      </c>
      <c r="H4409">
        <f>Table_ExternalData_15[[#This Row],[Rabat]]*0.2</f>
        <v>6</v>
      </c>
      <c r="I4409" s="2">
        <f>Table_ExternalData_15[[#This Row],[Price]]-(Table_ExternalData_15[[#This Row],[Price]]*Table_ExternalData_15[[#This Row],[BB rabat]])/100</f>
        <v>4.7939999999999996</v>
      </c>
      <c r="J4409" s="2">
        <f>Table_ExternalData_15[[#This Row],[BB cena]]*Table_ExternalData_15[[#Headers],[1,22]]</f>
        <v>5.848679999999999</v>
      </c>
      <c r="K4409" s="2">
        <f>Table_ExternalData_15[[#This Row],[Price]]*Table_ExternalData_15[[#Headers],[1,22]]</f>
        <v>6.2219999999999995</v>
      </c>
      <c r="L4409" s="7">
        <f>IF(G4409="White Shark",E4409*0.5,IF(G4409="Sbox",E4409*0.5,IF(G4409="Tenda",E4409*0.5,E4409*0.2)))/100</f>
        <v>0.06</v>
      </c>
      <c r="M4409" s="2">
        <f>Table_ExternalData_15[[#This Row],[Price]]-Table_ExternalData_15[[#This Row],[Price]]*Table_ExternalData_15[[#This Row],[extra popust]]</f>
        <v>4.7939999999999996</v>
      </c>
      <c r="N4409" s="2">
        <f>IF(M4409&lt;I4409,M4409,I4409)</f>
        <v>4.7939999999999996</v>
      </c>
      <c r="O4409" s="12" t="str">
        <f>IF(N4409&lt;I4409,$U$1," ")</f>
        <v xml:space="preserve"> </v>
      </c>
      <c r="P4409" s="12" t="str">
        <f>IFERROR((O4409+30)," ")</f>
        <v xml:space="preserve"> </v>
      </c>
      <c r="Q4409" s="2">
        <f ca="1">IF(O4409=$U$1,N4409,"0")*1.22</f>
        <v>0</v>
      </c>
    </row>
    <row r="4410" spans="1:17" x14ac:dyDescent="0.25">
      <c r="A4410" t="s">
        <v>14584</v>
      </c>
      <c r="B4410" t="s">
        <v>15592</v>
      </c>
      <c r="C4410">
        <v>17532</v>
      </c>
      <c r="D4410">
        <v>95.75</v>
      </c>
      <c r="E4410">
        <f>IFERROR(VLOOKUP(Table_ExternalData_15[[#This Row],[Id]],Rabati!B:C,2,0),0)</f>
        <v>20</v>
      </c>
      <c r="F4410">
        <v>0</v>
      </c>
      <c r="G4410" t="str">
        <f>VLOOKUP(Table_ExternalData_15[[#This Row],[Id]],'Blagovna izdelek'!A:C,3,0)</f>
        <v>Digitus</v>
      </c>
      <c r="H4410">
        <f>Table_ExternalData_15[[#This Row],[Rabat]]*0.2</f>
        <v>4</v>
      </c>
      <c r="I4410" s="2">
        <f>Table_ExternalData_15[[#This Row],[Price]]-(Table_ExternalData_15[[#This Row],[Price]]*Table_ExternalData_15[[#This Row],[BB rabat]])/100</f>
        <v>91.92</v>
      </c>
      <c r="J4410" s="2">
        <f>Table_ExternalData_15[[#This Row],[BB cena]]*Table_ExternalData_15[[#Headers],[1,22]]</f>
        <v>112.14239999999999</v>
      </c>
      <c r="K4410" s="2">
        <f>Table_ExternalData_15[[#This Row],[Price]]*Table_ExternalData_15[[#Headers],[1,22]]</f>
        <v>116.815</v>
      </c>
      <c r="L4410" s="7">
        <f>IF(G4410="White Shark",E4410*0.5,IF(G4410="Sbox",E4410*0.5,IF(G4410="Tenda",E4410*0.5,E4410*0.2)))/100</f>
        <v>0.04</v>
      </c>
      <c r="M4410" s="2">
        <f>Table_ExternalData_15[[#This Row],[Price]]-Table_ExternalData_15[[#This Row],[Price]]*Table_ExternalData_15[[#This Row],[extra popust]]</f>
        <v>91.92</v>
      </c>
      <c r="N4410" s="2">
        <f>IF(M4410&lt;I4410,M4410,I4410)</f>
        <v>91.92</v>
      </c>
      <c r="O4410" s="12" t="str">
        <f>IF(N4410&lt;I4410,$U$1," ")</f>
        <v xml:space="preserve"> </v>
      </c>
      <c r="P4410" s="12" t="str">
        <f>IFERROR((O4410+30)," ")</f>
        <v xml:space="preserve"> </v>
      </c>
      <c r="Q4410" s="2">
        <f ca="1">IF(O4410=$U$1,N4410,"0")*1.22</f>
        <v>0</v>
      </c>
    </row>
    <row r="4411" spans="1:17" x14ac:dyDescent="0.25">
      <c r="A4411" t="s">
        <v>14586</v>
      </c>
      <c r="B4411" t="s">
        <v>14585</v>
      </c>
      <c r="C4411">
        <v>17533</v>
      </c>
      <c r="D4411">
        <v>64.95</v>
      </c>
      <c r="E4411">
        <f>IFERROR(VLOOKUP(Table_ExternalData_15[[#This Row],[Id]],Rabati!B:C,2,0),0)</f>
        <v>20</v>
      </c>
      <c r="F4411">
        <v>2</v>
      </c>
      <c r="G4411" t="str">
        <f>VLOOKUP(Table_ExternalData_15[[#This Row],[Id]],'Blagovna izdelek'!A:C,3,0)</f>
        <v>Digitus</v>
      </c>
      <c r="H4411">
        <f>Table_ExternalData_15[[#This Row],[Rabat]]*0.2</f>
        <v>4</v>
      </c>
      <c r="I4411" s="2">
        <f>Table_ExternalData_15[[#This Row],[Price]]-(Table_ExternalData_15[[#This Row],[Price]]*Table_ExternalData_15[[#This Row],[BB rabat]])/100</f>
        <v>62.352000000000004</v>
      </c>
      <c r="J4411" s="2">
        <f>Table_ExternalData_15[[#This Row],[BB cena]]*Table_ExternalData_15[[#Headers],[1,22]]</f>
        <v>76.06944</v>
      </c>
      <c r="K4411" s="2">
        <f>Table_ExternalData_15[[#This Row],[Price]]*Table_ExternalData_15[[#Headers],[1,22]]</f>
        <v>79.239000000000004</v>
      </c>
      <c r="L4411" s="7">
        <f>IF(G4411="White Shark",E4411*0.5,IF(G4411="Sbox",E4411*0.5,IF(G4411="Tenda",E4411*0.5,E4411*0.2)))/100</f>
        <v>0.04</v>
      </c>
      <c r="M4411" s="2">
        <f>Table_ExternalData_15[[#This Row],[Price]]-Table_ExternalData_15[[#This Row],[Price]]*Table_ExternalData_15[[#This Row],[extra popust]]</f>
        <v>62.352000000000004</v>
      </c>
      <c r="N4411" s="2">
        <f>IF(M4411&lt;I4411,M4411,I4411)</f>
        <v>62.352000000000004</v>
      </c>
      <c r="O4411" s="12" t="str">
        <f>IF(N4411&lt;I4411,$U$1," ")</f>
        <v xml:space="preserve"> </v>
      </c>
      <c r="P4411" s="12" t="str">
        <f>IFERROR((O4411+30)," ")</f>
        <v xml:space="preserve"> </v>
      </c>
      <c r="Q4411" s="2">
        <f ca="1">IF(O4411=$U$1,N4411,"0")*1.22</f>
        <v>0</v>
      </c>
    </row>
    <row r="4412" spans="1:17" x14ac:dyDescent="0.25">
      <c r="A4412" t="s">
        <v>14611</v>
      </c>
      <c r="B4412" t="s">
        <v>14610</v>
      </c>
      <c r="C4412">
        <v>17544</v>
      </c>
      <c r="D4412">
        <v>29.95</v>
      </c>
      <c r="E4412">
        <f>IFERROR(VLOOKUP(Table_ExternalData_15[[#This Row],[Id]],Rabati!B:C,2,0),0)</f>
        <v>20</v>
      </c>
      <c r="F4412">
        <v>0</v>
      </c>
      <c r="G4412" t="str">
        <f>VLOOKUP(Table_ExternalData_15[[#This Row],[Id]],'Blagovna izdelek'!A:C,3,0)</f>
        <v>Digitus</v>
      </c>
      <c r="H4412">
        <f>Table_ExternalData_15[[#This Row],[Rabat]]*0.2</f>
        <v>4</v>
      </c>
      <c r="I4412" s="2">
        <f>Table_ExternalData_15[[#This Row],[Price]]-(Table_ExternalData_15[[#This Row],[Price]]*Table_ExternalData_15[[#This Row],[BB rabat]])/100</f>
        <v>28.751999999999999</v>
      </c>
      <c r="J4412" s="2">
        <f>Table_ExternalData_15[[#This Row],[BB cena]]*Table_ExternalData_15[[#Headers],[1,22]]</f>
        <v>35.077439999999996</v>
      </c>
      <c r="K4412" s="2">
        <f>Table_ExternalData_15[[#This Row],[Price]]*Table_ExternalData_15[[#Headers],[1,22]]</f>
        <v>36.539000000000001</v>
      </c>
      <c r="L4412" s="7">
        <f>IF(G4412="White Shark",E4412*0.5,IF(G4412="Sbox",E4412*0.5,IF(G4412="Tenda",E4412*0.5,E4412*0.2)))/100</f>
        <v>0.04</v>
      </c>
      <c r="M4412" s="2">
        <f>Table_ExternalData_15[[#This Row],[Price]]-Table_ExternalData_15[[#This Row],[Price]]*Table_ExternalData_15[[#This Row],[extra popust]]</f>
        <v>28.751999999999999</v>
      </c>
      <c r="N4412" s="2">
        <f>IF(M4412&lt;I4412,M4412,I4412)</f>
        <v>28.751999999999999</v>
      </c>
      <c r="O4412" s="12" t="str">
        <f>IF(N4412&lt;I4412,$U$1," ")</f>
        <v xml:space="preserve"> </v>
      </c>
      <c r="P4412" s="12" t="str">
        <f>IFERROR((O4412+30)," ")</f>
        <v xml:space="preserve"> </v>
      </c>
      <c r="Q4412" s="2">
        <f ca="1">IF(O4412=$U$1,N4412,"0")*1.22</f>
        <v>0</v>
      </c>
    </row>
    <row r="4413" spans="1:17" x14ac:dyDescent="0.25">
      <c r="A4413" t="s">
        <v>14614</v>
      </c>
      <c r="B4413" t="s">
        <v>14773</v>
      </c>
      <c r="C4413">
        <v>17546</v>
      </c>
      <c r="D4413">
        <v>277.5</v>
      </c>
      <c r="E4413">
        <f>IFERROR(VLOOKUP(Table_ExternalData_15[[#This Row],[Id]],Rabati!B:C,2,0),0)</f>
        <v>10</v>
      </c>
      <c r="F4413">
        <v>0</v>
      </c>
      <c r="G4413" t="str">
        <f>VLOOKUP(Table_ExternalData_15[[#This Row],[Id]],'Blagovna izdelek'!A:C,3,0)</f>
        <v>Digitus</v>
      </c>
      <c r="H4413">
        <f>Table_ExternalData_15[[#This Row],[Rabat]]*0.2</f>
        <v>2</v>
      </c>
      <c r="I4413" s="2">
        <f>Table_ExternalData_15[[#This Row],[Price]]-(Table_ExternalData_15[[#This Row],[Price]]*Table_ExternalData_15[[#This Row],[BB rabat]])/100</f>
        <v>271.95</v>
      </c>
      <c r="J4413" s="2">
        <f>Table_ExternalData_15[[#This Row],[BB cena]]*Table_ExternalData_15[[#Headers],[1,22]]</f>
        <v>331.779</v>
      </c>
      <c r="K4413" s="2">
        <f>Table_ExternalData_15[[#This Row],[Price]]*Table_ExternalData_15[[#Headers],[1,22]]</f>
        <v>338.55</v>
      </c>
      <c r="L4413" s="7">
        <f>IF(G4413="White Shark",E4413*0.5,IF(G4413="Sbox",E4413*0.5,IF(G4413="Tenda",E4413*0.5,E4413*0.2)))/100</f>
        <v>0.02</v>
      </c>
      <c r="M4413" s="2">
        <f>Table_ExternalData_15[[#This Row],[Price]]-Table_ExternalData_15[[#This Row],[Price]]*Table_ExternalData_15[[#This Row],[extra popust]]</f>
        <v>271.95</v>
      </c>
      <c r="N4413" s="2">
        <f>IF(M4413&lt;I4413,M4413,I4413)</f>
        <v>271.95</v>
      </c>
      <c r="O4413" s="12" t="str">
        <f>IF(N4413&lt;I4413,$U$1," ")</f>
        <v xml:space="preserve"> </v>
      </c>
      <c r="P4413" s="12" t="str">
        <f>IFERROR((O4413+30)," ")</f>
        <v xml:space="preserve"> </v>
      </c>
      <c r="Q4413" s="2">
        <f ca="1">IF(O4413=$U$1,N4413,"0")*1.22</f>
        <v>0</v>
      </c>
    </row>
    <row r="4414" spans="1:17" x14ac:dyDescent="0.25">
      <c r="A4414" t="s">
        <v>14615</v>
      </c>
      <c r="B4414" t="s">
        <v>14772</v>
      </c>
      <c r="C4414">
        <v>17547</v>
      </c>
      <c r="D4414">
        <v>419.95</v>
      </c>
      <c r="E4414">
        <f>IFERROR(VLOOKUP(Table_ExternalData_15[[#This Row],[Id]],Rabati!B:C,2,0),0)</f>
        <v>10</v>
      </c>
      <c r="F4414">
        <v>0</v>
      </c>
      <c r="G4414" t="str">
        <f>VLOOKUP(Table_ExternalData_15[[#This Row],[Id]],'Blagovna izdelek'!A:C,3,0)</f>
        <v>Digitus</v>
      </c>
      <c r="H4414">
        <f>Table_ExternalData_15[[#This Row],[Rabat]]*0.2</f>
        <v>2</v>
      </c>
      <c r="I4414" s="2">
        <f>Table_ExternalData_15[[#This Row],[Price]]-(Table_ExternalData_15[[#This Row],[Price]]*Table_ExternalData_15[[#This Row],[BB rabat]])/100</f>
        <v>411.55099999999999</v>
      </c>
      <c r="J4414" s="2">
        <f>Table_ExternalData_15[[#This Row],[BB cena]]*Table_ExternalData_15[[#Headers],[1,22]]</f>
        <v>502.09222</v>
      </c>
      <c r="K4414" s="2">
        <f>Table_ExternalData_15[[#This Row],[Price]]*Table_ExternalData_15[[#Headers],[1,22]]</f>
        <v>512.33899999999994</v>
      </c>
      <c r="L4414" s="7">
        <f>IF(G4414="White Shark",E4414*0.5,IF(G4414="Sbox",E4414*0.5,IF(G4414="Tenda",E4414*0.5,E4414*0.2)))/100</f>
        <v>0.02</v>
      </c>
      <c r="M4414" s="2">
        <f>Table_ExternalData_15[[#This Row],[Price]]-Table_ExternalData_15[[#This Row],[Price]]*Table_ExternalData_15[[#This Row],[extra popust]]</f>
        <v>411.55099999999999</v>
      </c>
      <c r="N4414" s="2">
        <f>IF(M4414&lt;I4414,M4414,I4414)</f>
        <v>411.55099999999999</v>
      </c>
      <c r="O4414" s="12" t="str">
        <f>IF(N4414&lt;I4414,$U$1," ")</f>
        <v xml:space="preserve"> </v>
      </c>
      <c r="P4414" s="12" t="str">
        <f>IFERROR((O4414+30)," ")</f>
        <v xml:space="preserve"> </v>
      </c>
      <c r="Q4414" s="2">
        <f ca="1">IF(O4414=$U$1,N4414,"0")*1.22</f>
        <v>0</v>
      </c>
    </row>
    <row r="4415" spans="1:17" x14ac:dyDescent="0.25">
      <c r="A4415" t="s">
        <v>14617</v>
      </c>
      <c r="B4415" t="s">
        <v>14616</v>
      </c>
      <c r="C4415">
        <v>17548</v>
      </c>
      <c r="D4415">
        <v>46.22</v>
      </c>
      <c r="E4415">
        <f>IFERROR(VLOOKUP(Table_ExternalData_15[[#This Row],[Id]],Rabati!B:C,2,0),0)</f>
        <v>10</v>
      </c>
      <c r="F4415">
        <v>0</v>
      </c>
      <c r="G4415" t="str">
        <f>VLOOKUP(Table_ExternalData_15[[#This Row],[Id]],'Blagovna izdelek'!A:C,3,0)</f>
        <v>Digitus</v>
      </c>
      <c r="H4415">
        <f>Table_ExternalData_15[[#This Row],[Rabat]]*0.2</f>
        <v>2</v>
      </c>
      <c r="I4415" s="2">
        <f>Table_ExternalData_15[[#This Row],[Price]]-(Table_ExternalData_15[[#This Row],[Price]]*Table_ExternalData_15[[#This Row],[BB rabat]])/100</f>
        <v>45.2956</v>
      </c>
      <c r="J4415" s="2">
        <f>Table_ExternalData_15[[#This Row],[BB cena]]*Table_ExternalData_15[[#Headers],[1,22]]</f>
        <v>55.260632000000001</v>
      </c>
      <c r="K4415" s="2">
        <f>Table_ExternalData_15[[#This Row],[Price]]*Table_ExternalData_15[[#Headers],[1,22]]</f>
        <v>56.388399999999997</v>
      </c>
      <c r="L4415" s="7">
        <f>IF(G4415="White Shark",E4415*0.5,IF(G4415="Sbox",E4415*0.5,IF(G4415="Tenda",E4415*0.5,E4415*0.2)))/100</f>
        <v>0.02</v>
      </c>
      <c r="M4415" s="2">
        <f>Table_ExternalData_15[[#This Row],[Price]]-Table_ExternalData_15[[#This Row],[Price]]*Table_ExternalData_15[[#This Row],[extra popust]]</f>
        <v>45.2956</v>
      </c>
      <c r="N4415" s="2">
        <f>IF(M4415&lt;I4415,M4415,I4415)</f>
        <v>45.2956</v>
      </c>
      <c r="O4415" s="12" t="str">
        <f>IF(N4415&lt;I4415,$U$1," ")</f>
        <v xml:space="preserve"> </v>
      </c>
      <c r="P4415" s="12" t="str">
        <f>IFERROR((O4415+30)," ")</f>
        <v xml:space="preserve"> </v>
      </c>
      <c r="Q4415" s="2">
        <f ca="1">IF(O4415=$U$1,N4415,"0")*1.22</f>
        <v>0</v>
      </c>
    </row>
    <row r="4416" spans="1:17" x14ac:dyDescent="0.25">
      <c r="A4416" t="s">
        <v>14619</v>
      </c>
      <c r="B4416" t="s">
        <v>14618</v>
      </c>
      <c r="C4416">
        <v>17549</v>
      </c>
      <c r="D4416">
        <v>79.95</v>
      </c>
      <c r="E4416">
        <f>IFERROR(VLOOKUP(Table_ExternalData_15[[#This Row],[Id]],Rabati!B:C,2,0),0)</f>
        <v>10</v>
      </c>
      <c r="F4416">
        <v>0</v>
      </c>
      <c r="G4416" t="str">
        <f>VLOOKUP(Table_ExternalData_15[[#This Row],[Id]],'Blagovna izdelek'!A:C,3,0)</f>
        <v>Digitus</v>
      </c>
      <c r="H4416">
        <f>Table_ExternalData_15[[#This Row],[Rabat]]*0.2</f>
        <v>2</v>
      </c>
      <c r="I4416" s="2">
        <f>Table_ExternalData_15[[#This Row],[Price]]-(Table_ExternalData_15[[#This Row],[Price]]*Table_ExternalData_15[[#This Row],[BB rabat]])/100</f>
        <v>78.350999999999999</v>
      </c>
      <c r="J4416" s="2">
        <f>Table_ExternalData_15[[#This Row],[BB cena]]*Table_ExternalData_15[[#Headers],[1,22]]</f>
        <v>95.588219999999993</v>
      </c>
      <c r="K4416" s="2">
        <f>Table_ExternalData_15[[#This Row],[Price]]*Table_ExternalData_15[[#Headers],[1,22]]</f>
        <v>97.539000000000001</v>
      </c>
      <c r="L4416" s="7">
        <f>IF(G4416="White Shark",E4416*0.5,IF(G4416="Sbox",E4416*0.5,IF(G4416="Tenda",E4416*0.5,E4416*0.2)))/100</f>
        <v>0.02</v>
      </c>
      <c r="M4416" s="2">
        <f>Table_ExternalData_15[[#This Row],[Price]]-Table_ExternalData_15[[#This Row],[Price]]*Table_ExternalData_15[[#This Row],[extra popust]]</f>
        <v>78.350999999999999</v>
      </c>
      <c r="N4416" s="2">
        <f>IF(M4416&lt;I4416,M4416,I4416)</f>
        <v>78.350999999999999</v>
      </c>
      <c r="O4416" s="12" t="str">
        <f>IF(N4416&lt;I4416,$U$1," ")</f>
        <v xml:space="preserve"> </v>
      </c>
      <c r="P4416" s="12" t="str">
        <f>IFERROR((O4416+30)," ")</f>
        <v xml:space="preserve"> </v>
      </c>
      <c r="Q4416" s="2">
        <f ca="1">IF(O4416=$U$1,N4416,"0")*1.22</f>
        <v>0</v>
      </c>
    </row>
    <row r="4417" spans="1:17" x14ac:dyDescent="0.25">
      <c r="A4417" t="s">
        <v>14622</v>
      </c>
      <c r="B4417" t="s">
        <v>14684</v>
      </c>
      <c r="C4417">
        <v>17551</v>
      </c>
      <c r="D4417">
        <v>299.95</v>
      </c>
      <c r="E4417">
        <f>IFERROR(VLOOKUP(Table_ExternalData_15[[#This Row],[Id]],Rabati!B:C,2,0),0)</f>
        <v>5</v>
      </c>
      <c r="F4417">
        <v>0</v>
      </c>
      <c r="G4417" t="str">
        <f>VLOOKUP(Table_ExternalData_15[[#This Row],[Id]],'Blagovna izdelek'!A:C,3,0)</f>
        <v>Digitus</v>
      </c>
      <c r="H4417">
        <f>Table_ExternalData_15[[#This Row],[Rabat]]*0.2</f>
        <v>1</v>
      </c>
      <c r="I4417" s="2">
        <f>Table_ExternalData_15[[#This Row],[Price]]-(Table_ExternalData_15[[#This Row],[Price]]*Table_ExternalData_15[[#This Row],[BB rabat]])/100</f>
        <v>296.95049999999998</v>
      </c>
      <c r="J4417" s="2">
        <f>Table_ExternalData_15[[#This Row],[BB cena]]*Table_ExternalData_15[[#Headers],[1,22]]</f>
        <v>362.27960999999999</v>
      </c>
      <c r="K4417" s="2">
        <f>Table_ExternalData_15[[#This Row],[Price]]*Table_ExternalData_15[[#Headers],[1,22]]</f>
        <v>365.93899999999996</v>
      </c>
      <c r="L4417" s="7">
        <f>IF(G4417="White Shark",E4417*0.5,IF(G4417="Sbox",E4417*0.5,IF(G4417="Tenda",E4417*0.5,E4417*0.2)))/100</f>
        <v>0.01</v>
      </c>
      <c r="M4417" s="2">
        <f>Table_ExternalData_15[[#This Row],[Price]]-Table_ExternalData_15[[#This Row],[Price]]*Table_ExternalData_15[[#This Row],[extra popust]]</f>
        <v>296.95049999999998</v>
      </c>
      <c r="N4417" s="2">
        <f>IF(M4417&lt;I4417,M4417,I4417)</f>
        <v>296.95049999999998</v>
      </c>
      <c r="O4417" s="12" t="str">
        <f>IF(N4417&lt;I4417,$U$1," ")</f>
        <v xml:space="preserve"> </v>
      </c>
      <c r="P4417" s="12" t="str">
        <f>IFERROR((O4417+30)," ")</f>
        <v xml:space="preserve"> </v>
      </c>
      <c r="Q4417" s="2">
        <f ca="1">IF(O4417=$U$1,N4417,"0")*1.22</f>
        <v>0</v>
      </c>
    </row>
    <row r="4418" spans="1:17" x14ac:dyDescent="0.25">
      <c r="A4418" t="s">
        <v>14660</v>
      </c>
      <c r="B4418" t="s">
        <v>14659</v>
      </c>
      <c r="C4418">
        <v>17570</v>
      </c>
      <c r="D4418">
        <v>91.95</v>
      </c>
      <c r="E4418">
        <f>IFERROR(VLOOKUP(Table_ExternalData_15[[#This Row],[Id]],Rabati!B:C,2,0),0)</f>
        <v>30</v>
      </c>
      <c r="F4418">
        <v>1</v>
      </c>
      <c r="G4418" t="str">
        <f>VLOOKUP(Table_ExternalData_15[[#This Row],[Id]],'Blagovna izdelek'!A:C,3,0)</f>
        <v>Digitus</v>
      </c>
      <c r="H4418">
        <f>Table_ExternalData_15[[#This Row],[Rabat]]*0.2</f>
        <v>6</v>
      </c>
      <c r="I4418" s="2">
        <f>Table_ExternalData_15[[#This Row],[Price]]-(Table_ExternalData_15[[#This Row],[Price]]*Table_ExternalData_15[[#This Row],[BB rabat]])/100</f>
        <v>86.433000000000007</v>
      </c>
      <c r="J4418" s="2">
        <f>Table_ExternalData_15[[#This Row],[BB cena]]*Table_ExternalData_15[[#Headers],[1,22]]</f>
        <v>105.44826</v>
      </c>
      <c r="K4418" s="2">
        <f>Table_ExternalData_15[[#This Row],[Price]]*Table_ExternalData_15[[#Headers],[1,22]]</f>
        <v>112.179</v>
      </c>
      <c r="L4418" s="7">
        <f>IF(G4418="White Shark",E4418*0.5,IF(G4418="Sbox",E4418*0.5,IF(G4418="Tenda",E4418*0.5,E4418*0.2)))/100</f>
        <v>0.06</v>
      </c>
      <c r="M4418" s="2">
        <f>Table_ExternalData_15[[#This Row],[Price]]-Table_ExternalData_15[[#This Row],[Price]]*Table_ExternalData_15[[#This Row],[extra popust]]</f>
        <v>86.433000000000007</v>
      </c>
      <c r="N4418" s="2">
        <f>IF(M4418&lt;I4418,M4418,I4418)</f>
        <v>86.433000000000007</v>
      </c>
      <c r="O4418" s="12" t="str">
        <f>IF(N4418&lt;I4418,$U$1," ")</f>
        <v xml:space="preserve"> </v>
      </c>
      <c r="P4418" s="12" t="str">
        <f>IFERROR((O4418+30)," ")</f>
        <v xml:space="preserve"> </v>
      </c>
      <c r="Q4418" s="2">
        <f ca="1">IF(O4418=$U$1,N4418,"0")*1.22</f>
        <v>0</v>
      </c>
    </row>
    <row r="4419" spans="1:17" x14ac:dyDescent="0.25">
      <c r="A4419" t="s">
        <v>14662</v>
      </c>
      <c r="B4419" t="s">
        <v>14661</v>
      </c>
      <c r="C4419">
        <v>17571</v>
      </c>
      <c r="D4419">
        <v>108</v>
      </c>
      <c r="E4419">
        <f>IFERROR(VLOOKUP(Table_ExternalData_15[[#This Row],[Id]],Rabati!B:C,2,0),0)</f>
        <v>30</v>
      </c>
      <c r="F4419">
        <v>2</v>
      </c>
      <c r="G4419" t="str">
        <f>VLOOKUP(Table_ExternalData_15[[#This Row],[Id]],'Blagovna izdelek'!A:C,3,0)</f>
        <v>Digitus</v>
      </c>
      <c r="H4419">
        <f>Table_ExternalData_15[[#This Row],[Rabat]]*0.2</f>
        <v>6</v>
      </c>
      <c r="I4419" s="2">
        <f>Table_ExternalData_15[[#This Row],[Price]]-(Table_ExternalData_15[[#This Row],[Price]]*Table_ExternalData_15[[#This Row],[BB rabat]])/100</f>
        <v>101.52</v>
      </c>
      <c r="J4419" s="2">
        <f>Table_ExternalData_15[[#This Row],[BB cena]]*Table_ExternalData_15[[#Headers],[1,22]]</f>
        <v>123.8544</v>
      </c>
      <c r="K4419" s="2">
        <f>Table_ExternalData_15[[#This Row],[Price]]*Table_ExternalData_15[[#Headers],[1,22]]</f>
        <v>131.76</v>
      </c>
      <c r="L4419" s="7">
        <f>IF(G4419="White Shark",E4419*0.5,IF(G4419="Sbox",E4419*0.5,IF(G4419="Tenda",E4419*0.5,E4419*0.2)))/100</f>
        <v>0.06</v>
      </c>
      <c r="M4419" s="2">
        <f>Table_ExternalData_15[[#This Row],[Price]]-Table_ExternalData_15[[#This Row],[Price]]*Table_ExternalData_15[[#This Row],[extra popust]]</f>
        <v>101.52</v>
      </c>
      <c r="N4419" s="2">
        <f>IF(M4419&lt;I4419,M4419,I4419)</f>
        <v>101.52</v>
      </c>
      <c r="O4419" s="12" t="str">
        <f>IF(N4419&lt;I4419,$U$1," ")</f>
        <v xml:space="preserve"> </v>
      </c>
      <c r="P4419" s="12" t="str">
        <f>IFERROR((O4419+30)," ")</f>
        <v xml:space="preserve"> </v>
      </c>
      <c r="Q4419" s="2">
        <f ca="1">IF(O4419=$U$1,N4419,"0")*1.22</f>
        <v>0</v>
      </c>
    </row>
    <row r="4420" spans="1:17" x14ac:dyDescent="0.25">
      <c r="A4420" t="s">
        <v>14664</v>
      </c>
      <c r="B4420" t="s">
        <v>14663</v>
      </c>
      <c r="C4420">
        <v>17572</v>
      </c>
      <c r="D4420">
        <v>122.95</v>
      </c>
      <c r="E4420">
        <f>IFERROR(VLOOKUP(Table_ExternalData_15[[#This Row],[Id]],Rabati!B:C,2,0),0)</f>
        <v>30</v>
      </c>
      <c r="F4420">
        <v>2</v>
      </c>
      <c r="G4420" t="str">
        <f>VLOOKUP(Table_ExternalData_15[[#This Row],[Id]],'Blagovna izdelek'!A:C,3,0)</f>
        <v>Digitus</v>
      </c>
      <c r="H4420">
        <f>Table_ExternalData_15[[#This Row],[Rabat]]*0.2</f>
        <v>6</v>
      </c>
      <c r="I4420" s="2">
        <f>Table_ExternalData_15[[#This Row],[Price]]-(Table_ExternalData_15[[#This Row],[Price]]*Table_ExternalData_15[[#This Row],[BB rabat]])/100</f>
        <v>115.57300000000001</v>
      </c>
      <c r="J4420" s="2">
        <f>Table_ExternalData_15[[#This Row],[BB cena]]*Table_ExternalData_15[[#Headers],[1,22]]</f>
        <v>140.99906000000001</v>
      </c>
      <c r="K4420" s="2">
        <f>Table_ExternalData_15[[#This Row],[Price]]*Table_ExternalData_15[[#Headers],[1,22]]</f>
        <v>149.999</v>
      </c>
      <c r="L4420" s="7">
        <f>IF(G4420="White Shark",E4420*0.5,IF(G4420="Sbox",E4420*0.5,IF(G4420="Tenda",E4420*0.5,E4420*0.2)))/100</f>
        <v>0.06</v>
      </c>
      <c r="M4420" s="2">
        <f>Table_ExternalData_15[[#This Row],[Price]]-Table_ExternalData_15[[#This Row],[Price]]*Table_ExternalData_15[[#This Row],[extra popust]]</f>
        <v>115.57300000000001</v>
      </c>
      <c r="N4420" s="2">
        <f>IF(M4420&lt;I4420,M4420,I4420)</f>
        <v>115.57300000000001</v>
      </c>
      <c r="O4420" s="12" t="str">
        <f>IF(N4420&lt;I4420,$U$1," ")</f>
        <v xml:space="preserve"> </v>
      </c>
      <c r="P4420" s="12" t="str">
        <f>IFERROR((O4420+30)," ")</f>
        <v xml:space="preserve"> </v>
      </c>
      <c r="Q4420" s="2">
        <f ca="1">IF(O4420=$U$1,N4420,"0")*1.22</f>
        <v>0</v>
      </c>
    </row>
    <row r="4421" spans="1:17" x14ac:dyDescent="0.25">
      <c r="A4421" t="s">
        <v>14667</v>
      </c>
      <c r="B4421" t="s">
        <v>14666</v>
      </c>
      <c r="C4421">
        <v>17573</v>
      </c>
      <c r="D4421">
        <v>104.49</v>
      </c>
      <c r="E4421">
        <f>IFERROR(VLOOKUP(Table_ExternalData_15[[#This Row],[Id]],Rabati!B:C,2,0),0)</f>
        <v>30</v>
      </c>
      <c r="F4421">
        <v>0</v>
      </c>
      <c r="G4421" t="str">
        <f>VLOOKUP(Table_ExternalData_15[[#This Row],[Id]],'Blagovna izdelek'!A:C,3,0)</f>
        <v>Digitus</v>
      </c>
      <c r="H4421">
        <f>Table_ExternalData_15[[#This Row],[Rabat]]*0.2</f>
        <v>6</v>
      </c>
      <c r="I4421" s="2">
        <f>Table_ExternalData_15[[#This Row],[Price]]-(Table_ExternalData_15[[#This Row],[Price]]*Table_ExternalData_15[[#This Row],[BB rabat]])/100</f>
        <v>98.22059999999999</v>
      </c>
      <c r="J4421" s="2">
        <f>Table_ExternalData_15[[#This Row],[BB cena]]*Table_ExternalData_15[[#Headers],[1,22]]</f>
        <v>119.82913199999999</v>
      </c>
      <c r="K4421" s="2">
        <f>Table_ExternalData_15[[#This Row],[Price]]*Table_ExternalData_15[[#Headers],[1,22]]</f>
        <v>127.47779999999999</v>
      </c>
      <c r="L4421" s="7">
        <f>IF(G4421="White Shark",E4421*0.5,IF(G4421="Sbox",E4421*0.5,IF(G4421="Tenda",E4421*0.5,E4421*0.2)))/100</f>
        <v>0.06</v>
      </c>
      <c r="M4421" s="2">
        <f>Table_ExternalData_15[[#This Row],[Price]]-Table_ExternalData_15[[#This Row],[Price]]*Table_ExternalData_15[[#This Row],[extra popust]]</f>
        <v>98.22059999999999</v>
      </c>
      <c r="N4421" s="2">
        <f>IF(M4421&lt;I4421,M4421,I4421)</f>
        <v>98.22059999999999</v>
      </c>
      <c r="O4421" s="12" t="str">
        <f>IF(N4421&lt;I4421,$U$1," ")</f>
        <v xml:space="preserve"> </v>
      </c>
      <c r="P4421" s="12" t="str">
        <f>IFERROR((O4421+30)," ")</f>
        <v xml:space="preserve"> </v>
      </c>
      <c r="Q4421" s="2">
        <f ca="1">IF(O4421=$U$1,N4421,"0")*1.22</f>
        <v>0</v>
      </c>
    </row>
    <row r="4422" spans="1:17" x14ac:dyDescent="0.25">
      <c r="A4422" t="s">
        <v>14669</v>
      </c>
      <c r="B4422" t="s">
        <v>14668</v>
      </c>
      <c r="C4422">
        <v>17574</v>
      </c>
      <c r="D4422">
        <v>826.64</v>
      </c>
      <c r="E4422">
        <f>IFERROR(VLOOKUP(Table_ExternalData_15[[#This Row],[Id]],Rabati!B:C,2,0),0)</f>
        <v>25</v>
      </c>
      <c r="F4422">
        <v>3</v>
      </c>
      <c r="G4422" t="str">
        <f>VLOOKUP(Table_ExternalData_15[[#This Row],[Id]],'Blagovna izdelek'!A:C,3,0)</f>
        <v>Digitus</v>
      </c>
      <c r="H4422">
        <f>Table_ExternalData_15[[#This Row],[Rabat]]*0.2</f>
        <v>5</v>
      </c>
      <c r="I4422" s="2">
        <f>Table_ExternalData_15[[#This Row],[Price]]-(Table_ExternalData_15[[#This Row],[Price]]*Table_ExternalData_15[[#This Row],[BB rabat]])/100</f>
        <v>785.30799999999999</v>
      </c>
      <c r="J4422" s="2">
        <f>Table_ExternalData_15[[#This Row],[BB cena]]*Table_ExternalData_15[[#Headers],[1,22]]</f>
        <v>958.07575999999995</v>
      </c>
      <c r="K4422" s="2">
        <f>Table_ExternalData_15[[#This Row],[Price]]*Table_ExternalData_15[[#Headers],[1,22]]</f>
        <v>1008.5007999999999</v>
      </c>
      <c r="L4422" s="7">
        <f>IF(G4422="White Shark",E4422*0.5,IF(G4422="Sbox",E4422*0.5,IF(G4422="Tenda",E4422*0.5,E4422*0.2)))/100</f>
        <v>0.05</v>
      </c>
      <c r="M4422" s="2">
        <f>Table_ExternalData_15[[#This Row],[Price]]-Table_ExternalData_15[[#This Row],[Price]]*Table_ExternalData_15[[#This Row],[extra popust]]</f>
        <v>785.30799999999999</v>
      </c>
      <c r="N4422" s="2">
        <f>IF(M4422&lt;I4422,M4422,I4422)</f>
        <v>785.30799999999999</v>
      </c>
      <c r="O4422" s="12" t="str">
        <f>IF(N4422&lt;I4422,$U$1," ")</f>
        <v xml:space="preserve"> </v>
      </c>
      <c r="P4422" s="12" t="str">
        <f>IFERROR((O4422+30)," ")</f>
        <v xml:space="preserve"> </v>
      </c>
      <c r="Q4422" s="2">
        <f ca="1">IF(O4422=$U$1,N4422,"0")*1.22</f>
        <v>0</v>
      </c>
    </row>
    <row r="4423" spans="1:17" x14ac:dyDescent="0.25">
      <c r="A4423" t="s">
        <v>14780</v>
      </c>
      <c r="B4423" t="s">
        <v>14825</v>
      </c>
      <c r="C4423">
        <v>17596</v>
      </c>
      <c r="D4423">
        <v>47.45</v>
      </c>
      <c r="E4423">
        <f>IFERROR(VLOOKUP(Table_ExternalData_15[[#This Row],[Id]],Rabati!B:C,2,0),0)</f>
        <v>20</v>
      </c>
      <c r="F4423">
        <v>3</v>
      </c>
      <c r="G4423" t="str">
        <f>VLOOKUP(Table_ExternalData_15[[#This Row],[Id]],'Blagovna izdelek'!A:C,3,0)</f>
        <v>Digitus</v>
      </c>
      <c r="H4423">
        <f>Table_ExternalData_15[[#This Row],[Rabat]]*0.2</f>
        <v>4</v>
      </c>
      <c r="I4423" s="2">
        <f>Table_ExternalData_15[[#This Row],[Price]]-(Table_ExternalData_15[[#This Row],[Price]]*Table_ExternalData_15[[#This Row],[BB rabat]])/100</f>
        <v>45.552</v>
      </c>
      <c r="J4423" s="2">
        <f>Table_ExternalData_15[[#This Row],[BB cena]]*Table_ExternalData_15[[#Headers],[1,22]]</f>
        <v>55.573439999999998</v>
      </c>
      <c r="K4423" s="2">
        <f>Table_ExternalData_15[[#This Row],[Price]]*Table_ExternalData_15[[#Headers],[1,22]]</f>
        <v>57.889000000000003</v>
      </c>
      <c r="L4423" s="7">
        <f>IF(G4423="White Shark",E4423*0.5,IF(G4423="Sbox",E4423*0.5,IF(G4423="Tenda",E4423*0.5,E4423*0.2)))/100</f>
        <v>0.04</v>
      </c>
      <c r="M4423" s="2">
        <f>Table_ExternalData_15[[#This Row],[Price]]-Table_ExternalData_15[[#This Row],[Price]]*Table_ExternalData_15[[#This Row],[extra popust]]</f>
        <v>45.552</v>
      </c>
      <c r="N4423" s="2">
        <f>IF(M4423&lt;I4423,M4423,I4423)</f>
        <v>45.552</v>
      </c>
      <c r="O4423" s="12" t="str">
        <f>IF(N4423&lt;I4423,$U$1," ")</f>
        <v xml:space="preserve"> </v>
      </c>
      <c r="P4423" s="12" t="str">
        <f>IFERROR((O4423+30)," ")</f>
        <v xml:space="preserve"> </v>
      </c>
      <c r="Q4423" s="2">
        <f ca="1">IF(O4423=$U$1,N4423,"0")*1.22</f>
        <v>0</v>
      </c>
    </row>
    <row r="4424" spans="1:17" x14ac:dyDescent="0.25">
      <c r="A4424" t="s">
        <v>14781</v>
      </c>
      <c r="B4424" t="s">
        <v>14826</v>
      </c>
      <c r="C4424">
        <v>17597</v>
      </c>
      <c r="D4424">
        <v>122.5</v>
      </c>
      <c r="E4424">
        <f>IFERROR(VLOOKUP(Table_ExternalData_15[[#This Row],[Id]],Rabati!B:C,2,0),0)</f>
        <v>10</v>
      </c>
      <c r="F4424">
        <v>2</v>
      </c>
      <c r="G4424" t="str">
        <f>VLOOKUP(Table_ExternalData_15[[#This Row],[Id]],'Blagovna izdelek'!A:C,3,0)</f>
        <v>Digitus</v>
      </c>
      <c r="H4424">
        <f>Table_ExternalData_15[[#This Row],[Rabat]]*0.2</f>
        <v>2</v>
      </c>
      <c r="I4424" s="2">
        <f>Table_ExternalData_15[[#This Row],[Price]]-(Table_ExternalData_15[[#This Row],[Price]]*Table_ExternalData_15[[#This Row],[BB rabat]])/100</f>
        <v>120.05</v>
      </c>
      <c r="J4424" s="2">
        <f>Table_ExternalData_15[[#This Row],[BB cena]]*Table_ExternalData_15[[#Headers],[1,22]]</f>
        <v>146.46099999999998</v>
      </c>
      <c r="K4424" s="2">
        <f>Table_ExternalData_15[[#This Row],[Price]]*Table_ExternalData_15[[#Headers],[1,22]]</f>
        <v>149.44999999999999</v>
      </c>
      <c r="L4424" s="7">
        <f>IF(G4424="White Shark",E4424*0.5,IF(G4424="Sbox",E4424*0.5,IF(G4424="Tenda",E4424*0.5,E4424*0.2)))/100</f>
        <v>0.02</v>
      </c>
      <c r="M4424" s="2">
        <f>Table_ExternalData_15[[#This Row],[Price]]-Table_ExternalData_15[[#This Row],[Price]]*Table_ExternalData_15[[#This Row],[extra popust]]</f>
        <v>120.05</v>
      </c>
      <c r="N4424" s="2">
        <f>IF(M4424&lt;I4424,M4424,I4424)</f>
        <v>120.05</v>
      </c>
      <c r="O4424" s="12" t="str">
        <f>IF(N4424&lt;I4424,$U$1," ")</f>
        <v xml:space="preserve"> </v>
      </c>
      <c r="P4424" s="12" t="str">
        <f>IFERROR((O4424+30)," ")</f>
        <v xml:space="preserve"> </v>
      </c>
      <c r="Q4424" s="2">
        <f ca="1">IF(O4424=$U$1,N4424,"0")*1.22</f>
        <v>0</v>
      </c>
    </row>
    <row r="4425" spans="1:17" x14ac:dyDescent="0.25">
      <c r="A4425" t="s">
        <v>14805</v>
      </c>
      <c r="B4425" t="s">
        <v>14804</v>
      </c>
      <c r="C4425">
        <v>17608</v>
      </c>
      <c r="D4425">
        <v>9.15</v>
      </c>
      <c r="E4425">
        <f>IFERROR(VLOOKUP(Table_ExternalData_15[[#This Row],[Id]],Rabati!B:C,2,0),0)</f>
        <v>30</v>
      </c>
      <c r="F4425">
        <v>0</v>
      </c>
      <c r="G4425" t="str">
        <f>VLOOKUP(Table_ExternalData_15[[#This Row],[Id]],'Blagovna izdelek'!A:C,3,0)</f>
        <v>Digitus</v>
      </c>
      <c r="H4425">
        <f>Table_ExternalData_15[[#This Row],[Rabat]]*0.2</f>
        <v>6</v>
      </c>
      <c r="I4425" s="2">
        <f>Table_ExternalData_15[[#This Row],[Price]]-(Table_ExternalData_15[[#This Row],[Price]]*Table_ExternalData_15[[#This Row],[BB rabat]])/100</f>
        <v>8.6010000000000009</v>
      </c>
      <c r="J4425" s="2">
        <f>Table_ExternalData_15[[#This Row],[BB cena]]*Table_ExternalData_15[[#Headers],[1,22]]</f>
        <v>10.493220000000001</v>
      </c>
      <c r="K4425" s="2">
        <f>Table_ExternalData_15[[#This Row],[Price]]*Table_ExternalData_15[[#Headers],[1,22]]</f>
        <v>11.163</v>
      </c>
      <c r="L4425" s="7">
        <f>IF(G4425="White Shark",E4425*0.5,IF(G4425="Sbox",E4425*0.5,IF(G4425="Tenda",E4425*0.5,E4425*0.2)))/100</f>
        <v>0.06</v>
      </c>
      <c r="M4425" s="2">
        <f>Table_ExternalData_15[[#This Row],[Price]]-Table_ExternalData_15[[#This Row],[Price]]*Table_ExternalData_15[[#This Row],[extra popust]]</f>
        <v>8.6010000000000009</v>
      </c>
      <c r="N4425" s="2">
        <f>IF(M4425&lt;I4425,M4425,I4425)</f>
        <v>8.6010000000000009</v>
      </c>
      <c r="O4425" s="12" t="str">
        <f>IF(N4425&lt;I4425,$U$1," ")</f>
        <v xml:space="preserve"> </v>
      </c>
      <c r="P4425" s="12" t="str">
        <f>IFERROR((O4425+30)," ")</f>
        <v xml:space="preserve"> </v>
      </c>
      <c r="Q4425" s="2">
        <f ca="1">IF(O4425=$U$1,N4425,"0")*1.22</f>
        <v>0</v>
      </c>
    </row>
    <row r="4426" spans="1:17" x14ac:dyDescent="0.25">
      <c r="A4426" t="s">
        <v>14807</v>
      </c>
      <c r="B4426" t="s">
        <v>14806</v>
      </c>
      <c r="C4426">
        <v>17609</v>
      </c>
      <c r="D4426">
        <v>15.85</v>
      </c>
      <c r="E4426">
        <f>IFERROR(VLOOKUP(Table_ExternalData_15[[#This Row],[Id]],Rabati!B:C,2,0),0)</f>
        <v>25</v>
      </c>
      <c r="F4426">
        <v>10</v>
      </c>
      <c r="G4426" t="str">
        <f>VLOOKUP(Table_ExternalData_15[[#This Row],[Id]],'Blagovna izdelek'!A:C,3,0)</f>
        <v>Digitus</v>
      </c>
      <c r="H4426">
        <f>Table_ExternalData_15[[#This Row],[Rabat]]*0.2</f>
        <v>5</v>
      </c>
      <c r="I4426" s="2">
        <f>Table_ExternalData_15[[#This Row],[Price]]-(Table_ExternalData_15[[#This Row],[Price]]*Table_ExternalData_15[[#This Row],[BB rabat]])/100</f>
        <v>15.057499999999999</v>
      </c>
      <c r="J4426" s="2">
        <f>Table_ExternalData_15[[#This Row],[BB cena]]*Table_ExternalData_15[[#Headers],[1,22]]</f>
        <v>18.370149999999999</v>
      </c>
      <c r="K4426" s="2">
        <f>Table_ExternalData_15[[#This Row],[Price]]*Table_ExternalData_15[[#Headers],[1,22]]</f>
        <v>19.337</v>
      </c>
      <c r="L4426" s="7">
        <f>IF(G4426="White Shark",E4426*0.5,IF(G4426="Sbox",E4426*0.5,IF(G4426="Tenda",E4426*0.5,E4426*0.2)))/100</f>
        <v>0.05</v>
      </c>
      <c r="M4426" s="2">
        <f>Table_ExternalData_15[[#This Row],[Price]]-Table_ExternalData_15[[#This Row],[Price]]*Table_ExternalData_15[[#This Row],[extra popust]]</f>
        <v>15.057499999999999</v>
      </c>
      <c r="N4426" s="2">
        <f>IF(M4426&lt;I4426,M4426,I4426)</f>
        <v>15.057499999999999</v>
      </c>
      <c r="O4426" s="12" t="str">
        <f>IF(N4426&lt;I4426,$U$1," ")</f>
        <v xml:space="preserve"> </v>
      </c>
      <c r="P4426" s="12" t="str">
        <f>IFERROR((O4426+30)," ")</f>
        <v xml:space="preserve"> </v>
      </c>
      <c r="Q4426" s="2">
        <f ca="1">IF(O4426=$U$1,N4426,"0")*1.22</f>
        <v>0</v>
      </c>
    </row>
    <row r="4427" spans="1:17" x14ac:dyDescent="0.25">
      <c r="A4427" t="s">
        <v>14809</v>
      </c>
      <c r="B4427" t="s">
        <v>14808</v>
      </c>
      <c r="C4427">
        <v>17610</v>
      </c>
      <c r="D4427">
        <v>13.85</v>
      </c>
      <c r="E4427">
        <f>IFERROR(VLOOKUP(Table_ExternalData_15[[#This Row],[Id]],Rabati!B:C,2,0),0)</f>
        <v>25</v>
      </c>
      <c r="F4427">
        <v>10</v>
      </c>
      <c r="G4427" t="str">
        <f>VLOOKUP(Table_ExternalData_15[[#This Row],[Id]],'Blagovna izdelek'!A:C,3,0)</f>
        <v>Digitus</v>
      </c>
      <c r="H4427">
        <f>Table_ExternalData_15[[#This Row],[Rabat]]*0.2</f>
        <v>5</v>
      </c>
      <c r="I4427" s="2">
        <f>Table_ExternalData_15[[#This Row],[Price]]-(Table_ExternalData_15[[#This Row],[Price]]*Table_ExternalData_15[[#This Row],[BB rabat]])/100</f>
        <v>13.157499999999999</v>
      </c>
      <c r="J4427" s="2">
        <f>Table_ExternalData_15[[#This Row],[BB cena]]*Table_ExternalData_15[[#Headers],[1,22]]</f>
        <v>16.052149999999997</v>
      </c>
      <c r="K4427" s="2">
        <f>Table_ExternalData_15[[#This Row],[Price]]*Table_ExternalData_15[[#Headers],[1,22]]</f>
        <v>16.896999999999998</v>
      </c>
      <c r="L4427" s="7">
        <f>IF(G4427="White Shark",E4427*0.5,IF(G4427="Sbox",E4427*0.5,IF(G4427="Tenda",E4427*0.5,E4427*0.2)))/100</f>
        <v>0.05</v>
      </c>
      <c r="M4427" s="2">
        <f>Table_ExternalData_15[[#This Row],[Price]]-Table_ExternalData_15[[#This Row],[Price]]*Table_ExternalData_15[[#This Row],[extra popust]]</f>
        <v>13.157499999999999</v>
      </c>
      <c r="N4427" s="2">
        <f>IF(M4427&lt;I4427,M4427,I4427)</f>
        <v>13.157499999999999</v>
      </c>
      <c r="O4427" s="12" t="str">
        <f>IF(N4427&lt;I4427,$U$1," ")</f>
        <v xml:space="preserve"> </v>
      </c>
      <c r="P4427" s="12" t="str">
        <f>IFERROR((O4427+30)," ")</f>
        <v xml:space="preserve"> </v>
      </c>
      <c r="Q4427" s="2">
        <f ca="1">IF(O4427=$U$1,N4427,"0")*1.22</f>
        <v>0</v>
      </c>
    </row>
    <row r="4428" spans="1:17" x14ac:dyDescent="0.25">
      <c r="A4428" t="s">
        <v>14811</v>
      </c>
      <c r="B4428" t="s">
        <v>14810</v>
      </c>
      <c r="C4428">
        <v>17611</v>
      </c>
      <c r="D4428">
        <v>30.55</v>
      </c>
      <c r="E4428">
        <f>IFERROR(VLOOKUP(Table_ExternalData_15[[#This Row],[Id]],Rabati!B:C,2,0),0)</f>
        <v>25</v>
      </c>
      <c r="F4428">
        <v>2</v>
      </c>
      <c r="G4428" t="str">
        <f>VLOOKUP(Table_ExternalData_15[[#This Row],[Id]],'Blagovna izdelek'!A:C,3,0)</f>
        <v>Digitus</v>
      </c>
      <c r="H4428">
        <f>Table_ExternalData_15[[#This Row],[Rabat]]*0.2</f>
        <v>5</v>
      </c>
      <c r="I4428" s="2">
        <f>Table_ExternalData_15[[#This Row],[Price]]-(Table_ExternalData_15[[#This Row],[Price]]*Table_ExternalData_15[[#This Row],[BB rabat]])/100</f>
        <v>29.022500000000001</v>
      </c>
      <c r="J4428" s="2">
        <f>Table_ExternalData_15[[#This Row],[BB cena]]*Table_ExternalData_15[[#Headers],[1,22]]</f>
        <v>35.407449999999997</v>
      </c>
      <c r="K4428" s="2">
        <f>Table_ExternalData_15[[#This Row],[Price]]*Table_ExternalData_15[[#Headers],[1,22]]</f>
        <v>37.271000000000001</v>
      </c>
      <c r="L4428" s="7">
        <f>IF(G4428="White Shark",E4428*0.5,IF(G4428="Sbox",E4428*0.5,IF(G4428="Tenda",E4428*0.5,E4428*0.2)))/100</f>
        <v>0.05</v>
      </c>
      <c r="M4428" s="2">
        <f>Table_ExternalData_15[[#This Row],[Price]]-Table_ExternalData_15[[#This Row],[Price]]*Table_ExternalData_15[[#This Row],[extra popust]]</f>
        <v>29.022500000000001</v>
      </c>
      <c r="N4428" s="2">
        <f>IF(M4428&lt;I4428,M4428,I4428)</f>
        <v>29.022500000000001</v>
      </c>
      <c r="O4428" s="12" t="str">
        <f>IF(N4428&lt;I4428,$U$1," ")</f>
        <v xml:space="preserve"> </v>
      </c>
      <c r="P4428" s="12" t="str">
        <f>IFERROR((O4428+30)," ")</f>
        <v xml:space="preserve"> </v>
      </c>
      <c r="Q4428" s="2">
        <f ca="1">IF(O4428=$U$1,N4428,"0")*1.22</f>
        <v>0</v>
      </c>
    </row>
    <row r="4429" spans="1:17" x14ac:dyDescent="0.25">
      <c r="A4429" t="s">
        <v>15035</v>
      </c>
      <c r="B4429" t="s">
        <v>15034</v>
      </c>
      <c r="C4429">
        <v>17675</v>
      </c>
      <c r="D4429">
        <v>187</v>
      </c>
      <c r="E4429">
        <f>IFERROR(VLOOKUP(Table_ExternalData_15[[#This Row],[Id]],Rabati!B:C,2,0),0)</f>
        <v>25</v>
      </c>
      <c r="F4429">
        <v>0</v>
      </c>
      <c r="G4429" t="str">
        <f>VLOOKUP(Table_ExternalData_15[[#This Row],[Id]],'Blagovna izdelek'!A:C,3,0)</f>
        <v>Digitus</v>
      </c>
      <c r="H4429">
        <f>Table_ExternalData_15[[#This Row],[Rabat]]*0.2</f>
        <v>5</v>
      </c>
      <c r="I4429" s="2">
        <f>Table_ExternalData_15[[#This Row],[Price]]-(Table_ExternalData_15[[#This Row],[Price]]*Table_ExternalData_15[[#This Row],[BB rabat]])/100</f>
        <v>177.65</v>
      </c>
      <c r="J4429" s="2">
        <f>Table_ExternalData_15[[#This Row],[BB cena]]*Table_ExternalData_15[[#Headers],[1,22]]</f>
        <v>216.733</v>
      </c>
      <c r="K4429" s="2">
        <f>Table_ExternalData_15[[#This Row],[Price]]*Table_ExternalData_15[[#Headers],[1,22]]</f>
        <v>228.14</v>
      </c>
      <c r="L4429" s="7">
        <f>IF(G4429="White Shark",E4429*0.5,IF(G4429="Sbox",E4429*0.5,IF(G4429="Tenda",E4429*0.5,E4429*0.2)))/100</f>
        <v>0.05</v>
      </c>
      <c r="M4429" s="2">
        <f>Table_ExternalData_15[[#This Row],[Price]]-Table_ExternalData_15[[#This Row],[Price]]*Table_ExternalData_15[[#This Row],[extra popust]]</f>
        <v>177.65</v>
      </c>
      <c r="N4429" s="2">
        <f>IF(M4429&lt;I4429,M4429,I4429)</f>
        <v>177.65</v>
      </c>
      <c r="O4429" s="12" t="str">
        <f>IF(N4429&lt;I4429,$U$1," ")</f>
        <v xml:space="preserve"> </v>
      </c>
      <c r="P4429" s="12" t="str">
        <f>IFERROR((O4429+30)," ")</f>
        <v xml:space="preserve"> </v>
      </c>
      <c r="Q4429" s="2">
        <f ca="1">IF(O4429=$U$1,N4429,"0")*1.22</f>
        <v>0</v>
      </c>
    </row>
    <row r="4430" spans="1:17" x14ac:dyDescent="0.25">
      <c r="A4430" t="s">
        <v>15037</v>
      </c>
      <c r="B4430" t="s">
        <v>15036</v>
      </c>
      <c r="C4430">
        <v>17676</v>
      </c>
      <c r="D4430">
        <v>37.950000000000003</v>
      </c>
      <c r="E4430">
        <f>IFERROR(VLOOKUP(Table_ExternalData_15[[#This Row],[Id]],Rabati!B:C,2,0),0)</f>
        <v>30</v>
      </c>
      <c r="F4430">
        <v>3</v>
      </c>
      <c r="G4430" t="str">
        <f>VLOOKUP(Table_ExternalData_15[[#This Row],[Id]],'Blagovna izdelek'!A:C,3,0)</f>
        <v>Digitus</v>
      </c>
      <c r="H4430">
        <f>Table_ExternalData_15[[#This Row],[Rabat]]*0.2</f>
        <v>6</v>
      </c>
      <c r="I4430" s="2">
        <f>Table_ExternalData_15[[#This Row],[Price]]-(Table_ExternalData_15[[#This Row],[Price]]*Table_ExternalData_15[[#This Row],[BB rabat]])/100</f>
        <v>35.673000000000002</v>
      </c>
      <c r="J4430" s="2">
        <f>Table_ExternalData_15[[#This Row],[BB cena]]*Table_ExternalData_15[[#Headers],[1,22]]</f>
        <v>43.521059999999999</v>
      </c>
      <c r="K4430" s="2">
        <f>Table_ExternalData_15[[#This Row],[Price]]*Table_ExternalData_15[[#Headers],[1,22]]</f>
        <v>46.298999999999999</v>
      </c>
      <c r="L4430" s="7">
        <f>IF(G4430="White Shark",E4430*0.5,IF(G4430="Sbox",E4430*0.5,IF(G4430="Tenda",E4430*0.5,E4430*0.2)))/100</f>
        <v>0.06</v>
      </c>
      <c r="M4430" s="2">
        <f>Table_ExternalData_15[[#This Row],[Price]]-Table_ExternalData_15[[#This Row],[Price]]*Table_ExternalData_15[[#This Row],[extra popust]]</f>
        <v>35.673000000000002</v>
      </c>
      <c r="N4430" s="2">
        <f>IF(M4430&lt;I4430,M4430,I4430)</f>
        <v>35.673000000000002</v>
      </c>
      <c r="O4430" s="12" t="str">
        <f>IF(N4430&lt;I4430,$U$1," ")</f>
        <v xml:space="preserve"> </v>
      </c>
      <c r="P4430" s="12" t="str">
        <f>IFERROR((O4430+30)," ")</f>
        <v xml:space="preserve"> </v>
      </c>
      <c r="Q4430" s="2">
        <f ca="1">IF(O4430=$U$1,N4430,"0")*1.22</f>
        <v>0</v>
      </c>
    </row>
    <row r="4431" spans="1:17" x14ac:dyDescent="0.25">
      <c r="A4431" t="s">
        <v>15144</v>
      </c>
      <c r="B4431" t="s">
        <v>15143</v>
      </c>
      <c r="C4431">
        <v>17697</v>
      </c>
      <c r="D4431">
        <v>97.9</v>
      </c>
      <c r="E4431">
        <f>IFERROR(VLOOKUP(Table_ExternalData_15[[#This Row],[Id]],Rabati!B:C,2,0),0)</f>
        <v>10</v>
      </c>
      <c r="F4431">
        <v>0</v>
      </c>
      <c r="G4431" t="str">
        <f>VLOOKUP(Table_ExternalData_15[[#This Row],[Id]],'Blagovna izdelek'!A:C,3,0)</f>
        <v>Digitus</v>
      </c>
      <c r="H4431">
        <f>Table_ExternalData_15[[#This Row],[Rabat]]*0.2</f>
        <v>2</v>
      </c>
      <c r="I4431" s="2">
        <f>Table_ExternalData_15[[#This Row],[Price]]-(Table_ExternalData_15[[#This Row],[Price]]*Table_ExternalData_15[[#This Row],[BB rabat]])/100</f>
        <v>95.942000000000007</v>
      </c>
      <c r="J4431" s="2">
        <f>Table_ExternalData_15[[#This Row],[BB cena]]*Table_ExternalData_15[[#Headers],[1,22]]</f>
        <v>117.04924000000001</v>
      </c>
      <c r="K4431" s="2">
        <f>Table_ExternalData_15[[#This Row],[Price]]*Table_ExternalData_15[[#Headers],[1,22]]</f>
        <v>119.438</v>
      </c>
      <c r="L4431" s="7">
        <f>IF(G4431="White Shark",E4431*0.5,IF(G4431="Sbox",E4431*0.5,IF(G4431="Tenda",E4431*0.5,E4431*0.2)))/100</f>
        <v>0.02</v>
      </c>
      <c r="M4431" s="2">
        <f>Table_ExternalData_15[[#This Row],[Price]]-Table_ExternalData_15[[#This Row],[Price]]*Table_ExternalData_15[[#This Row],[extra popust]]</f>
        <v>95.942000000000007</v>
      </c>
      <c r="N4431" s="2">
        <f>IF(M4431&lt;I4431,M4431,I4431)</f>
        <v>95.942000000000007</v>
      </c>
      <c r="O4431" s="12" t="str">
        <f>IF(N4431&lt;I4431,$U$1," ")</f>
        <v xml:space="preserve"> </v>
      </c>
      <c r="P4431" s="12" t="str">
        <f>IFERROR((O4431+30)," ")</f>
        <v xml:space="preserve"> </v>
      </c>
      <c r="Q4431" s="2">
        <f ca="1">IF(O4431=$U$1,N4431,"0")*1.22</f>
        <v>0</v>
      </c>
    </row>
    <row r="4432" spans="1:17" x14ac:dyDescent="0.25">
      <c r="A4432" t="s">
        <v>15146</v>
      </c>
      <c r="B4432" t="s">
        <v>15145</v>
      </c>
      <c r="C4432">
        <v>17698</v>
      </c>
      <c r="D4432">
        <v>7.81</v>
      </c>
      <c r="E4432">
        <f>IFERROR(VLOOKUP(Table_ExternalData_15[[#This Row],[Id]],Rabati!B:C,2,0),0)</f>
        <v>20</v>
      </c>
      <c r="F4432">
        <v>0</v>
      </c>
      <c r="G4432" t="str">
        <f>VLOOKUP(Table_ExternalData_15[[#This Row],[Id]],'Blagovna izdelek'!A:C,3,0)</f>
        <v>Digitus</v>
      </c>
      <c r="H4432">
        <f>Table_ExternalData_15[[#This Row],[Rabat]]*0.2</f>
        <v>4</v>
      </c>
      <c r="I4432" s="2">
        <f>Table_ExternalData_15[[#This Row],[Price]]-(Table_ExternalData_15[[#This Row],[Price]]*Table_ExternalData_15[[#This Row],[BB rabat]])/100</f>
        <v>7.4975999999999994</v>
      </c>
      <c r="J4432" s="2">
        <f>Table_ExternalData_15[[#This Row],[BB cena]]*Table_ExternalData_15[[#Headers],[1,22]]</f>
        <v>9.1470719999999996</v>
      </c>
      <c r="K4432" s="2">
        <f>Table_ExternalData_15[[#This Row],[Price]]*Table_ExternalData_15[[#Headers],[1,22]]</f>
        <v>9.5282</v>
      </c>
      <c r="L4432" s="7">
        <f>IF(G4432="White Shark",E4432*0.5,IF(G4432="Sbox",E4432*0.5,IF(G4432="Tenda",E4432*0.5,E4432*0.2)))/100</f>
        <v>0.04</v>
      </c>
      <c r="M4432" s="2">
        <f>Table_ExternalData_15[[#This Row],[Price]]-Table_ExternalData_15[[#This Row],[Price]]*Table_ExternalData_15[[#This Row],[extra popust]]</f>
        <v>7.4975999999999994</v>
      </c>
      <c r="N4432" s="2">
        <f>IF(M4432&lt;I4432,M4432,I4432)</f>
        <v>7.4975999999999994</v>
      </c>
      <c r="O4432" s="12" t="str">
        <f>IF(N4432&lt;I4432,$U$1," ")</f>
        <v xml:space="preserve"> </v>
      </c>
      <c r="P4432" s="12" t="str">
        <f>IFERROR((O4432+30)," ")</f>
        <v xml:space="preserve"> </v>
      </c>
      <c r="Q4432" s="2">
        <f ca="1">IF(O4432=$U$1,N4432,"0")*1.22</f>
        <v>0</v>
      </c>
    </row>
    <row r="4433" spans="1:17" x14ac:dyDescent="0.25">
      <c r="A4433" t="s">
        <v>15148</v>
      </c>
      <c r="B4433" t="s">
        <v>15147</v>
      </c>
      <c r="C4433">
        <v>17699</v>
      </c>
      <c r="D4433">
        <v>323.5</v>
      </c>
      <c r="E4433">
        <f>IFERROR(VLOOKUP(Table_ExternalData_15[[#This Row],[Id]],Rabati!B:C,2,0),0)</f>
        <v>50</v>
      </c>
      <c r="F4433">
        <v>0</v>
      </c>
      <c r="G4433" t="str">
        <f>VLOOKUP(Table_ExternalData_15[[#This Row],[Id]],'Blagovna izdelek'!A:C,3,0)</f>
        <v>Digitus</v>
      </c>
      <c r="H4433">
        <f>Table_ExternalData_15[[#This Row],[Rabat]]*0.2</f>
        <v>10</v>
      </c>
      <c r="I4433" s="2">
        <f>Table_ExternalData_15[[#This Row],[Price]]-(Table_ExternalData_15[[#This Row],[Price]]*Table_ExternalData_15[[#This Row],[BB rabat]])/100</f>
        <v>291.14999999999998</v>
      </c>
      <c r="J4433" s="2">
        <f>Table_ExternalData_15[[#This Row],[BB cena]]*Table_ExternalData_15[[#Headers],[1,22]]</f>
        <v>355.20299999999997</v>
      </c>
      <c r="K4433" s="2">
        <f>Table_ExternalData_15[[#This Row],[Price]]*Table_ExternalData_15[[#Headers],[1,22]]</f>
        <v>394.67</v>
      </c>
      <c r="L4433" s="7">
        <f>IF(G4433="White Shark",E4433*0.5,IF(G4433="Sbox",E4433*0.5,IF(G4433="Tenda",E4433*0.5,E4433*0.2)))/100</f>
        <v>0.1</v>
      </c>
      <c r="M4433" s="2">
        <f>Table_ExternalData_15[[#This Row],[Price]]-Table_ExternalData_15[[#This Row],[Price]]*Table_ExternalData_15[[#This Row],[extra popust]]</f>
        <v>291.14999999999998</v>
      </c>
      <c r="N4433" s="2">
        <f>IF(M4433&lt;I4433,M4433,I4433)</f>
        <v>291.14999999999998</v>
      </c>
      <c r="O4433" s="12" t="str">
        <f>IF(N4433&lt;I4433,$U$1," ")</f>
        <v xml:space="preserve"> </v>
      </c>
      <c r="P4433" s="12" t="str">
        <f>IFERROR((O4433+30)," ")</f>
        <v xml:space="preserve"> </v>
      </c>
      <c r="Q4433" s="2">
        <f ca="1">IF(O4433=$U$1,N4433,"0")*1.22</f>
        <v>0</v>
      </c>
    </row>
    <row r="4434" spans="1:17" x14ac:dyDescent="0.25">
      <c r="A4434" t="s">
        <v>15247</v>
      </c>
      <c r="B4434" t="s">
        <v>15262</v>
      </c>
      <c r="C4434">
        <v>17721</v>
      </c>
      <c r="D4434">
        <v>0</v>
      </c>
      <c r="E4434">
        <f>IFERROR(VLOOKUP(Table_ExternalData_15[[#This Row],[Id]],Rabati!B:C,2,0),0)</f>
        <v>30</v>
      </c>
      <c r="F4434">
        <v>0</v>
      </c>
      <c r="G4434" t="str">
        <f>VLOOKUP(Table_ExternalData_15[[#This Row],[Id]],'Blagovna izdelek'!A:C,3,0)</f>
        <v>Digitus</v>
      </c>
      <c r="H4434">
        <f>Table_ExternalData_15[[#This Row],[Rabat]]*0.2</f>
        <v>6</v>
      </c>
      <c r="I4434" s="2">
        <f>Table_ExternalData_15[[#This Row],[Price]]-(Table_ExternalData_15[[#This Row],[Price]]*Table_ExternalData_15[[#This Row],[BB rabat]])/100</f>
        <v>0</v>
      </c>
      <c r="J4434" s="2">
        <f>Table_ExternalData_15[[#This Row],[BB cena]]*Table_ExternalData_15[[#Headers],[1,22]]</f>
        <v>0</v>
      </c>
      <c r="K4434" s="2">
        <f>Table_ExternalData_15[[#This Row],[Price]]*Table_ExternalData_15[[#Headers],[1,22]]</f>
        <v>0</v>
      </c>
      <c r="L4434" s="7">
        <f>IF(G4434="White Shark",E4434*0.5,IF(G4434="Sbox",E4434*0.5,IF(G4434="Tenda",E4434*0.5,E4434*0.2)))/100</f>
        <v>0.06</v>
      </c>
      <c r="M4434" s="2">
        <f>Table_ExternalData_15[[#This Row],[Price]]-Table_ExternalData_15[[#This Row],[Price]]*Table_ExternalData_15[[#This Row],[extra popust]]</f>
        <v>0</v>
      </c>
      <c r="N4434" s="2">
        <f>IF(M4434&lt;I4434,M4434,I4434)</f>
        <v>0</v>
      </c>
      <c r="O4434" s="12" t="str">
        <f>IF(N4434&lt;I4434,$U$1," ")</f>
        <v xml:space="preserve"> </v>
      </c>
      <c r="P4434" s="12" t="str">
        <f>IFERROR((O4434+30)," ")</f>
        <v xml:space="preserve"> </v>
      </c>
      <c r="Q4434" s="2">
        <f ca="1">IF(O4434=$U$1,N4434,"0")*1.22</f>
        <v>0</v>
      </c>
    </row>
    <row r="4435" spans="1:17" x14ac:dyDescent="0.25">
      <c r="A4435" t="s">
        <v>15248</v>
      </c>
      <c r="B4435" t="s">
        <v>15263</v>
      </c>
      <c r="C4435">
        <v>17722</v>
      </c>
      <c r="D4435">
        <v>0</v>
      </c>
      <c r="E4435">
        <f>IFERROR(VLOOKUP(Table_ExternalData_15[[#This Row],[Id]],Rabati!B:C,2,0),0)</f>
        <v>30</v>
      </c>
      <c r="F4435">
        <v>0</v>
      </c>
      <c r="G4435" t="str">
        <f>VLOOKUP(Table_ExternalData_15[[#This Row],[Id]],'Blagovna izdelek'!A:C,3,0)</f>
        <v>Digitus</v>
      </c>
      <c r="H4435">
        <f>Table_ExternalData_15[[#This Row],[Rabat]]*0.2</f>
        <v>6</v>
      </c>
      <c r="I4435" s="2">
        <f>Table_ExternalData_15[[#This Row],[Price]]-(Table_ExternalData_15[[#This Row],[Price]]*Table_ExternalData_15[[#This Row],[BB rabat]])/100</f>
        <v>0</v>
      </c>
      <c r="J4435" s="2">
        <f>Table_ExternalData_15[[#This Row],[BB cena]]*Table_ExternalData_15[[#Headers],[1,22]]</f>
        <v>0</v>
      </c>
      <c r="K4435" s="2">
        <f>Table_ExternalData_15[[#This Row],[Price]]*Table_ExternalData_15[[#Headers],[1,22]]</f>
        <v>0</v>
      </c>
      <c r="L4435" s="7">
        <f>IF(G4435="White Shark",E4435*0.5,IF(G4435="Sbox",E4435*0.5,IF(G4435="Tenda",E4435*0.5,E4435*0.2)))/100</f>
        <v>0.06</v>
      </c>
      <c r="M4435" s="2">
        <f>Table_ExternalData_15[[#This Row],[Price]]-Table_ExternalData_15[[#This Row],[Price]]*Table_ExternalData_15[[#This Row],[extra popust]]</f>
        <v>0</v>
      </c>
      <c r="N4435" s="2">
        <f>IF(M4435&lt;I4435,M4435,I4435)</f>
        <v>0</v>
      </c>
      <c r="O4435" s="12" t="str">
        <f>IF(N4435&lt;I4435,$U$1," ")</f>
        <v xml:space="preserve"> </v>
      </c>
      <c r="P4435" s="12" t="str">
        <f>IFERROR((O4435+30)," ")</f>
        <v xml:space="preserve"> </v>
      </c>
      <c r="Q4435" s="2">
        <f ca="1">IF(O4435=$U$1,N4435,"0")*1.22</f>
        <v>0</v>
      </c>
    </row>
    <row r="4436" spans="1:17" x14ac:dyDescent="0.25">
      <c r="A4436" t="s">
        <v>15249</v>
      </c>
      <c r="B4436" t="s">
        <v>15264</v>
      </c>
      <c r="C4436">
        <v>17723</v>
      </c>
      <c r="D4436">
        <v>0</v>
      </c>
      <c r="E4436">
        <f>IFERROR(VLOOKUP(Table_ExternalData_15[[#This Row],[Id]],Rabati!B:C,2,0),0)</f>
        <v>30</v>
      </c>
      <c r="F4436">
        <v>0</v>
      </c>
      <c r="G4436" t="str">
        <f>VLOOKUP(Table_ExternalData_15[[#This Row],[Id]],'Blagovna izdelek'!A:C,3,0)</f>
        <v>Digitus</v>
      </c>
      <c r="H4436">
        <f>Table_ExternalData_15[[#This Row],[Rabat]]*0.2</f>
        <v>6</v>
      </c>
      <c r="I4436" s="2">
        <f>Table_ExternalData_15[[#This Row],[Price]]-(Table_ExternalData_15[[#This Row],[Price]]*Table_ExternalData_15[[#This Row],[BB rabat]])/100</f>
        <v>0</v>
      </c>
      <c r="J4436" s="2">
        <f>Table_ExternalData_15[[#This Row],[BB cena]]*Table_ExternalData_15[[#Headers],[1,22]]</f>
        <v>0</v>
      </c>
      <c r="K4436" s="2">
        <f>Table_ExternalData_15[[#This Row],[Price]]*Table_ExternalData_15[[#Headers],[1,22]]</f>
        <v>0</v>
      </c>
      <c r="L4436" s="7">
        <f>IF(G4436="White Shark",E4436*0.5,IF(G4436="Sbox",E4436*0.5,IF(G4436="Tenda",E4436*0.5,E4436*0.2)))/100</f>
        <v>0.06</v>
      </c>
      <c r="M4436" s="2">
        <f>Table_ExternalData_15[[#This Row],[Price]]-Table_ExternalData_15[[#This Row],[Price]]*Table_ExternalData_15[[#This Row],[extra popust]]</f>
        <v>0</v>
      </c>
      <c r="N4436" s="2">
        <f>IF(M4436&lt;I4436,M4436,I4436)</f>
        <v>0</v>
      </c>
      <c r="O4436" s="12" t="str">
        <f>IF(N4436&lt;I4436,$U$1," ")</f>
        <v xml:space="preserve"> </v>
      </c>
      <c r="P4436" s="12" t="str">
        <f>IFERROR((O4436+30)," ")</f>
        <v xml:space="preserve"> </v>
      </c>
      <c r="Q4436" s="2">
        <f ca="1">IF(O4436=$U$1,N4436,"0")*1.22</f>
        <v>0</v>
      </c>
    </row>
    <row r="4437" spans="1:17" x14ac:dyDescent="0.25">
      <c r="A4437" t="s">
        <v>15250</v>
      </c>
      <c r="B4437" t="s">
        <v>15265</v>
      </c>
      <c r="C4437">
        <v>17724</v>
      </c>
      <c r="D4437">
        <v>0</v>
      </c>
      <c r="E4437">
        <f>IFERROR(VLOOKUP(Table_ExternalData_15[[#This Row],[Id]],Rabati!B:C,2,0),0)</f>
        <v>30</v>
      </c>
      <c r="F4437">
        <v>0</v>
      </c>
      <c r="G4437" t="str">
        <f>VLOOKUP(Table_ExternalData_15[[#This Row],[Id]],'Blagovna izdelek'!A:C,3,0)</f>
        <v>Digitus</v>
      </c>
      <c r="H4437">
        <f>Table_ExternalData_15[[#This Row],[Rabat]]*0.2</f>
        <v>6</v>
      </c>
      <c r="I4437" s="2">
        <f>Table_ExternalData_15[[#This Row],[Price]]-(Table_ExternalData_15[[#This Row],[Price]]*Table_ExternalData_15[[#This Row],[BB rabat]])/100</f>
        <v>0</v>
      </c>
      <c r="J4437" s="2">
        <f>Table_ExternalData_15[[#This Row],[BB cena]]*Table_ExternalData_15[[#Headers],[1,22]]</f>
        <v>0</v>
      </c>
      <c r="K4437" s="2">
        <f>Table_ExternalData_15[[#This Row],[Price]]*Table_ExternalData_15[[#Headers],[1,22]]</f>
        <v>0</v>
      </c>
      <c r="L4437" s="7">
        <f>IF(G4437="White Shark",E4437*0.5,IF(G4437="Sbox",E4437*0.5,IF(G4437="Tenda",E4437*0.5,E4437*0.2)))/100</f>
        <v>0.06</v>
      </c>
      <c r="M4437" s="2">
        <f>Table_ExternalData_15[[#This Row],[Price]]-Table_ExternalData_15[[#This Row],[Price]]*Table_ExternalData_15[[#This Row],[extra popust]]</f>
        <v>0</v>
      </c>
      <c r="N4437" s="2">
        <f>IF(M4437&lt;I4437,M4437,I4437)</f>
        <v>0</v>
      </c>
      <c r="O4437" s="12" t="str">
        <f>IF(N4437&lt;I4437,$U$1," ")</f>
        <v xml:space="preserve"> </v>
      </c>
      <c r="P4437" s="12" t="str">
        <f>IFERROR((O4437+30)," ")</f>
        <v xml:space="preserve"> </v>
      </c>
      <c r="Q4437" s="2">
        <f ca="1">IF(O4437=$U$1,N4437,"0")*1.22</f>
        <v>0</v>
      </c>
    </row>
    <row r="4438" spans="1:17" x14ac:dyDescent="0.25">
      <c r="A4438" t="s">
        <v>15251</v>
      </c>
      <c r="B4438" t="s">
        <v>15266</v>
      </c>
      <c r="C4438">
        <v>17725</v>
      </c>
      <c r="D4438">
        <v>0</v>
      </c>
      <c r="E4438">
        <f>IFERROR(VLOOKUP(Table_ExternalData_15[[#This Row],[Id]],Rabati!B:C,2,0),0)</f>
        <v>30</v>
      </c>
      <c r="F4438">
        <v>0</v>
      </c>
      <c r="G4438" t="str">
        <f>VLOOKUP(Table_ExternalData_15[[#This Row],[Id]],'Blagovna izdelek'!A:C,3,0)</f>
        <v>Digitus</v>
      </c>
      <c r="H4438">
        <f>Table_ExternalData_15[[#This Row],[Rabat]]*0.2</f>
        <v>6</v>
      </c>
      <c r="I4438" s="2">
        <f>Table_ExternalData_15[[#This Row],[Price]]-(Table_ExternalData_15[[#This Row],[Price]]*Table_ExternalData_15[[#This Row],[BB rabat]])/100</f>
        <v>0</v>
      </c>
      <c r="J4438" s="2">
        <f>Table_ExternalData_15[[#This Row],[BB cena]]*Table_ExternalData_15[[#Headers],[1,22]]</f>
        <v>0</v>
      </c>
      <c r="K4438" s="2">
        <f>Table_ExternalData_15[[#This Row],[Price]]*Table_ExternalData_15[[#Headers],[1,22]]</f>
        <v>0</v>
      </c>
      <c r="L4438" s="7">
        <f>IF(G4438="White Shark",E4438*0.5,IF(G4438="Sbox",E4438*0.5,IF(G4438="Tenda",E4438*0.5,E4438*0.2)))/100</f>
        <v>0.06</v>
      </c>
      <c r="M4438" s="2">
        <f>Table_ExternalData_15[[#This Row],[Price]]-Table_ExternalData_15[[#This Row],[Price]]*Table_ExternalData_15[[#This Row],[extra popust]]</f>
        <v>0</v>
      </c>
      <c r="N4438" s="2">
        <f>IF(M4438&lt;I4438,M4438,I4438)</f>
        <v>0</v>
      </c>
      <c r="O4438" s="12" t="str">
        <f>IF(N4438&lt;I4438,$U$1," ")</f>
        <v xml:space="preserve"> </v>
      </c>
      <c r="P4438" s="12" t="str">
        <f>IFERROR((O4438+30)," ")</f>
        <v xml:space="preserve"> </v>
      </c>
      <c r="Q4438" s="2">
        <f ca="1">IF(O4438=$U$1,N4438,"0")*1.22</f>
        <v>0</v>
      </c>
    </row>
    <row r="4439" spans="1:17" x14ac:dyDescent="0.25">
      <c r="A4439" t="s">
        <v>15259</v>
      </c>
      <c r="B4439" t="s">
        <v>15258</v>
      </c>
      <c r="C4439">
        <v>17729</v>
      </c>
      <c r="D4439">
        <v>89.95</v>
      </c>
      <c r="E4439">
        <f>IFERROR(VLOOKUP(Table_ExternalData_15[[#This Row],[Id]],Rabati!B:C,2,0),0)</f>
        <v>20</v>
      </c>
      <c r="F4439">
        <v>0</v>
      </c>
      <c r="G4439" t="str">
        <f>VLOOKUP(Table_ExternalData_15[[#This Row],[Id]],'Blagovna izdelek'!A:C,3,0)</f>
        <v>Digitus</v>
      </c>
      <c r="H4439">
        <f>Table_ExternalData_15[[#This Row],[Rabat]]*0.2</f>
        <v>4</v>
      </c>
      <c r="I4439" s="2">
        <f>Table_ExternalData_15[[#This Row],[Price]]-(Table_ExternalData_15[[#This Row],[Price]]*Table_ExternalData_15[[#This Row],[BB rabat]])/100</f>
        <v>86.352000000000004</v>
      </c>
      <c r="J4439" s="2">
        <f>Table_ExternalData_15[[#This Row],[BB cena]]*Table_ExternalData_15[[#Headers],[1,22]]</f>
        <v>105.34944</v>
      </c>
      <c r="K4439" s="2">
        <f>Table_ExternalData_15[[#This Row],[Price]]*Table_ExternalData_15[[#Headers],[1,22]]</f>
        <v>109.739</v>
      </c>
      <c r="L4439" s="7">
        <f>IF(G4439="White Shark",E4439*0.5,IF(G4439="Sbox",E4439*0.5,IF(G4439="Tenda",E4439*0.5,E4439*0.2)))/100</f>
        <v>0.04</v>
      </c>
      <c r="M4439" s="2">
        <f>Table_ExternalData_15[[#This Row],[Price]]-Table_ExternalData_15[[#This Row],[Price]]*Table_ExternalData_15[[#This Row],[extra popust]]</f>
        <v>86.352000000000004</v>
      </c>
      <c r="N4439" s="2">
        <f>IF(M4439&lt;I4439,M4439,I4439)</f>
        <v>86.352000000000004</v>
      </c>
      <c r="O4439" s="12" t="str">
        <f>IF(N4439&lt;I4439,$U$1," ")</f>
        <v xml:space="preserve"> </v>
      </c>
      <c r="P4439" s="12" t="str">
        <f>IFERROR((O4439+30)," ")</f>
        <v xml:space="preserve"> </v>
      </c>
      <c r="Q4439" s="2">
        <f ca="1">IF(O4439=$U$1,N4439,"0")*1.22</f>
        <v>0</v>
      </c>
    </row>
    <row r="4440" spans="1:17" x14ac:dyDescent="0.25">
      <c r="A4440" t="s">
        <v>15269</v>
      </c>
      <c r="B4440" t="s">
        <v>10501</v>
      </c>
      <c r="C4440">
        <v>17732</v>
      </c>
      <c r="D4440">
        <v>0</v>
      </c>
      <c r="E4440">
        <f>IFERROR(VLOOKUP(Table_ExternalData_15[[#This Row],[Id]],Rabati!B:C,2,0),0)</f>
        <v>30</v>
      </c>
      <c r="F4440">
        <v>0</v>
      </c>
      <c r="G4440" t="str">
        <f>VLOOKUP(Table_ExternalData_15[[#This Row],[Id]],'Blagovna izdelek'!A:C,3,0)</f>
        <v>Digitus</v>
      </c>
      <c r="H4440">
        <f>Table_ExternalData_15[[#This Row],[Rabat]]*0.2</f>
        <v>6</v>
      </c>
      <c r="I4440" s="2">
        <f>Table_ExternalData_15[[#This Row],[Price]]-(Table_ExternalData_15[[#This Row],[Price]]*Table_ExternalData_15[[#This Row],[BB rabat]])/100</f>
        <v>0</v>
      </c>
      <c r="J4440" s="2">
        <f>Table_ExternalData_15[[#This Row],[BB cena]]*Table_ExternalData_15[[#Headers],[1,22]]</f>
        <v>0</v>
      </c>
      <c r="K4440" s="2">
        <f>Table_ExternalData_15[[#This Row],[Price]]*Table_ExternalData_15[[#Headers],[1,22]]</f>
        <v>0</v>
      </c>
      <c r="L4440" s="7">
        <f>IF(G4440="White Shark",E4440*0.5,IF(G4440="Sbox",E4440*0.5,IF(G4440="Tenda",E4440*0.5,E4440*0.2)))/100</f>
        <v>0.06</v>
      </c>
      <c r="M4440" s="2">
        <f>Table_ExternalData_15[[#This Row],[Price]]-Table_ExternalData_15[[#This Row],[Price]]*Table_ExternalData_15[[#This Row],[extra popust]]</f>
        <v>0</v>
      </c>
      <c r="N4440" s="2">
        <f>IF(M4440&lt;I4440,M4440,I4440)</f>
        <v>0</v>
      </c>
      <c r="O4440" s="12" t="str">
        <f>IF(N4440&lt;I4440,$U$1," ")</f>
        <v xml:space="preserve"> </v>
      </c>
      <c r="P4440" s="12" t="str">
        <f>IFERROR((O4440+30)," ")</f>
        <v xml:space="preserve"> </v>
      </c>
      <c r="Q4440" s="2">
        <f ca="1">IF(O4440=$U$1,N4440,"0")*1.22</f>
        <v>0</v>
      </c>
    </row>
    <row r="4441" spans="1:17" x14ac:dyDescent="0.25">
      <c r="A4441" t="s">
        <v>15271</v>
      </c>
      <c r="B4441" t="s">
        <v>15270</v>
      </c>
      <c r="C4441">
        <v>17733</v>
      </c>
      <c r="D4441">
        <v>0</v>
      </c>
      <c r="E4441">
        <f>IFERROR(VLOOKUP(Table_ExternalData_15[[#This Row],[Id]],Rabati!B:C,2,0),0)</f>
        <v>30</v>
      </c>
      <c r="F4441">
        <v>0</v>
      </c>
      <c r="G4441" t="str">
        <f>VLOOKUP(Table_ExternalData_15[[#This Row],[Id]],'Blagovna izdelek'!A:C,3,0)</f>
        <v>Digitus</v>
      </c>
      <c r="H4441">
        <f>Table_ExternalData_15[[#This Row],[Rabat]]*0.2</f>
        <v>6</v>
      </c>
      <c r="I4441" s="2">
        <f>Table_ExternalData_15[[#This Row],[Price]]-(Table_ExternalData_15[[#This Row],[Price]]*Table_ExternalData_15[[#This Row],[BB rabat]])/100</f>
        <v>0</v>
      </c>
      <c r="J4441" s="2">
        <f>Table_ExternalData_15[[#This Row],[BB cena]]*Table_ExternalData_15[[#Headers],[1,22]]</f>
        <v>0</v>
      </c>
      <c r="K4441" s="2">
        <f>Table_ExternalData_15[[#This Row],[Price]]*Table_ExternalData_15[[#Headers],[1,22]]</f>
        <v>0</v>
      </c>
      <c r="L4441" s="7">
        <f>IF(G4441="White Shark",E4441*0.5,IF(G4441="Sbox",E4441*0.5,IF(G4441="Tenda",E4441*0.5,E4441*0.2)))/100</f>
        <v>0.06</v>
      </c>
      <c r="M4441" s="2">
        <f>Table_ExternalData_15[[#This Row],[Price]]-Table_ExternalData_15[[#This Row],[Price]]*Table_ExternalData_15[[#This Row],[extra popust]]</f>
        <v>0</v>
      </c>
      <c r="N4441" s="2">
        <f>IF(M4441&lt;I4441,M4441,I4441)</f>
        <v>0</v>
      </c>
      <c r="O4441" s="12" t="str">
        <f>IF(N4441&lt;I4441,$U$1," ")</f>
        <v xml:space="preserve"> </v>
      </c>
      <c r="P4441" s="12" t="str">
        <f>IFERROR((O4441+30)," ")</f>
        <v xml:space="preserve"> </v>
      </c>
      <c r="Q4441" s="2">
        <f ca="1">IF(O4441=$U$1,N4441,"0")*1.22</f>
        <v>0</v>
      </c>
    </row>
    <row r="4442" spans="1:17" x14ac:dyDescent="0.25">
      <c r="A4442" t="s">
        <v>15273</v>
      </c>
      <c r="B4442" t="s">
        <v>15272</v>
      </c>
      <c r="C4442">
        <v>17734</v>
      </c>
      <c r="D4442">
        <v>0</v>
      </c>
      <c r="E4442">
        <f>IFERROR(VLOOKUP(Table_ExternalData_15[[#This Row],[Id]],Rabati!B:C,2,0),0)</f>
        <v>30</v>
      </c>
      <c r="F4442">
        <v>0</v>
      </c>
      <c r="G4442" t="str">
        <f>VLOOKUP(Table_ExternalData_15[[#This Row],[Id]],'Blagovna izdelek'!A:C,3,0)</f>
        <v>Digitus</v>
      </c>
      <c r="H4442">
        <f>Table_ExternalData_15[[#This Row],[Rabat]]*0.2</f>
        <v>6</v>
      </c>
      <c r="I4442" s="2">
        <f>Table_ExternalData_15[[#This Row],[Price]]-(Table_ExternalData_15[[#This Row],[Price]]*Table_ExternalData_15[[#This Row],[BB rabat]])/100</f>
        <v>0</v>
      </c>
      <c r="J4442" s="2">
        <f>Table_ExternalData_15[[#This Row],[BB cena]]*Table_ExternalData_15[[#Headers],[1,22]]</f>
        <v>0</v>
      </c>
      <c r="K4442" s="2">
        <f>Table_ExternalData_15[[#This Row],[Price]]*Table_ExternalData_15[[#Headers],[1,22]]</f>
        <v>0</v>
      </c>
      <c r="L4442" s="7">
        <f>IF(G4442="White Shark",E4442*0.5,IF(G4442="Sbox",E4442*0.5,IF(G4442="Tenda",E4442*0.5,E4442*0.2)))/100</f>
        <v>0.06</v>
      </c>
      <c r="M4442" s="2">
        <f>Table_ExternalData_15[[#This Row],[Price]]-Table_ExternalData_15[[#This Row],[Price]]*Table_ExternalData_15[[#This Row],[extra popust]]</f>
        <v>0</v>
      </c>
      <c r="N4442" s="2">
        <f>IF(M4442&lt;I4442,M4442,I4442)</f>
        <v>0</v>
      </c>
      <c r="O4442" s="12" t="str">
        <f>IF(N4442&lt;I4442,$U$1," ")</f>
        <v xml:space="preserve"> </v>
      </c>
      <c r="P4442" s="12" t="str">
        <f>IFERROR((O4442+30)," ")</f>
        <v xml:space="preserve"> </v>
      </c>
      <c r="Q4442" s="2">
        <f ca="1">IF(O4442=$U$1,N4442,"0")*1.22</f>
        <v>0</v>
      </c>
    </row>
    <row r="4443" spans="1:17" x14ac:dyDescent="0.25">
      <c r="A4443" t="s">
        <v>15275</v>
      </c>
      <c r="B4443" t="s">
        <v>15274</v>
      </c>
      <c r="C4443">
        <v>17735</v>
      </c>
      <c r="D4443">
        <v>0</v>
      </c>
      <c r="E4443">
        <f>IFERROR(VLOOKUP(Table_ExternalData_15[[#This Row],[Id]],Rabati!B:C,2,0),0)</f>
        <v>30</v>
      </c>
      <c r="F4443">
        <v>0</v>
      </c>
      <c r="G4443" t="str">
        <f>VLOOKUP(Table_ExternalData_15[[#This Row],[Id]],'Blagovna izdelek'!A:C,3,0)</f>
        <v>Digitus</v>
      </c>
      <c r="H4443">
        <f>Table_ExternalData_15[[#This Row],[Rabat]]*0.2</f>
        <v>6</v>
      </c>
      <c r="I4443" s="2">
        <f>Table_ExternalData_15[[#This Row],[Price]]-(Table_ExternalData_15[[#This Row],[Price]]*Table_ExternalData_15[[#This Row],[BB rabat]])/100</f>
        <v>0</v>
      </c>
      <c r="J4443" s="2">
        <f>Table_ExternalData_15[[#This Row],[BB cena]]*Table_ExternalData_15[[#Headers],[1,22]]</f>
        <v>0</v>
      </c>
      <c r="K4443" s="2">
        <f>Table_ExternalData_15[[#This Row],[Price]]*Table_ExternalData_15[[#Headers],[1,22]]</f>
        <v>0</v>
      </c>
      <c r="L4443" s="7">
        <f>IF(G4443="White Shark",E4443*0.5,IF(G4443="Sbox",E4443*0.5,IF(G4443="Tenda",E4443*0.5,E4443*0.2)))/100</f>
        <v>0.06</v>
      </c>
      <c r="M4443" s="2">
        <f>Table_ExternalData_15[[#This Row],[Price]]-Table_ExternalData_15[[#This Row],[Price]]*Table_ExternalData_15[[#This Row],[extra popust]]</f>
        <v>0</v>
      </c>
      <c r="N4443" s="2">
        <f>IF(M4443&lt;I4443,M4443,I4443)</f>
        <v>0</v>
      </c>
      <c r="O4443" s="12" t="str">
        <f>IF(N4443&lt;I4443,$U$1," ")</f>
        <v xml:space="preserve"> </v>
      </c>
      <c r="P4443" s="12" t="str">
        <f>IFERROR((O4443+30)," ")</f>
        <v xml:space="preserve"> </v>
      </c>
      <c r="Q4443" s="2">
        <f ca="1">IF(O4443=$U$1,N4443,"0")*1.22</f>
        <v>0</v>
      </c>
    </row>
    <row r="4444" spans="1:17" x14ac:dyDescent="0.25">
      <c r="A4444" t="s">
        <v>15277</v>
      </c>
      <c r="B4444" t="s">
        <v>15276</v>
      </c>
      <c r="C4444">
        <v>17736</v>
      </c>
      <c r="D4444">
        <v>0</v>
      </c>
      <c r="E4444">
        <f>IFERROR(VLOOKUP(Table_ExternalData_15[[#This Row],[Id]],Rabati!B:C,2,0),0)</f>
        <v>30</v>
      </c>
      <c r="F4444">
        <v>0</v>
      </c>
      <c r="G4444" t="str">
        <f>VLOOKUP(Table_ExternalData_15[[#This Row],[Id]],'Blagovna izdelek'!A:C,3,0)</f>
        <v>Digitus</v>
      </c>
      <c r="H4444">
        <f>Table_ExternalData_15[[#This Row],[Rabat]]*0.2</f>
        <v>6</v>
      </c>
      <c r="I4444" s="2">
        <f>Table_ExternalData_15[[#This Row],[Price]]-(Table_ExternalData_15[[#This Row],[Price]]*Table_ExternalData_15[[#This Row],[BB rabat]])/100</f>
        <v>0</v>
      </c>
      <c r="J4444" s="2">
        <f>Table_ExternalData_15[[#This Row],[BB cena]]*Table_ExternalData_15[[#Headers],[1,22]]</f>
        <v>0</v>
      </c>
      <c r="K4444" s="2">
        <f>Table_ExternalData_15[[#This Row],[Price]]*Table_ExternalData_15[[#Headers],[1,22]]</f>
        <v>0</v>
      </c>
      <c r="L4444" s="7">
        <f>IF(G4444="White Shark",E4444*0.5,IF(G4444="Sbox",E4444*0.5,IF(G4444="Tenda",E4444*0.5,E4444*0.2)))/100</f>
        <v>0.06</v>
      </c>
      <c r="M4444" s="2">
        <f>Table_ExternalData_15[[#This Row],[Price]]-Table_ExternalData_15[[#This Row],[Price]]*Table_ExternalData_15[[#This Row],[extra popust]]</f>
        <v>0</v>
      </c>
      <c r="N4444" s="2">
        <f>IF(M4444&lt;I4444,M4444,I4444)</f>
        <v>0</v>
      </c>
      <c r="O4444" s="12" t="str">
        <f>IF(N4444&lt;I4444,$U$1," ")</f>
        <v xml:space="preserve"> </v>
      </c>
      <c r="P4444" s="12" t="str">
        <f>IFERROR((O4444+30)," ")</f>
        <v xml:space="preserve"> </v>
      </c>
      <c r="Q4444" s="2">
        <f ca="1">IF(O4444=$U$1,N4444,"0")*1.22</f>
        <v>0</v>
      </c>
    </row>
    <row r="4445" spans="1:17" x14ac:dyDescent="0.25">
      <c r="A4445" t="s">
        <v>15279</v>
      </c>
      <c r="B4445" t="s">
        <v>15278</v>
      </c>
      <c r="C4445">
        <v>17737</v>
      </c>
      <c r="D4445">
        <v>0</v>
      </c>
      <c r="E4445">
        <f>IFERROR(VLOOKUP(Table_ExternalData_15[[#This Row],[Id]],Rabati!B:C,2,0),0)</f>
        <v>30</v>
      </c>
      <c r="F4445">
        <v>0</v>
      </c>
      <c r="G4445" t="str">
        <f>VLOOKUP(Table_ExternalData_15[[#This Row],[Id]],'Blagovna izdelek'!A:C,3,0)</f>
        <v>Digitus</v>
      </c>
      <c r="H4445">
        <f>Table_ExternalData_15[[#This Row],[Rabat]]*0.2</f>
        <v>6</v>
      </c>
      <c r="I4445" s="2">
        <f>Table_ExternalData_15[[#This Row],[Price]]-(Table_ExternalData_15[[#This Row],[Price]]*Table_ExternalData_15[[#This Row],[BB rabat]])/100</f>
        <v>0</v>
      </c>
      <c r="J4445" s="2">
        <f>Table_ExternalData_15[[#This Row],[BB cena]]*Table_ExternalData_15[[#Headers],[1,22]]</f>
        <v>0</v>
      </c>
      <c r="K4445" s="2">
        <f>Table_ExternalData_15[[#This Row],[Price]]*Table_ExternalData_15[[#Headers],[1,22]]</f>
        <v>0</v>
      </c>
      <c r="L4445" s="7">
        <f>IF(G4445="White Shark",E4445*0.5,IF(G4445="Sbox",E4445*0.5,IF(G4445="Tenda",E4445*0.5,E4445*0.2)))/100</f>
        <v>0.06</v>
      </c>
      <c r="M4445" s="2">
        <f>Table_ExternalData_15[[#This Row],[Price]]-Table_ExternalData_15[[#This Row],[Price]]*Table_ExternalData_15[[#This Row],[extra popust]]</f>
        <v>0</v>
      </c>
      <c r="N4445" s="2">
        <f>IF(M4445&lt;I4445,M4445,I4445)</f>
        <v>0</v>
      </c>
      <c r="O4445" s="12" t="str">
        <f>IF(N4445&lt;I4445,$U$1," ")</f>
        <v xml:space="preserve"> </v>
      </c>
      <c r="P4445" s="12" t="str">
        <f>IFERROR((O4445+30)," ")</f>
        <v xml:space="preserve"> </v>
      </c>
      <c r="Q4445" s="2">
        <f ca="1">IF(O4445=$U$1,N4445,"0")*1.22</f>
        <v>0</v>
      </c>
    </row>
    <row r="4446" spans="1:17" x14ac:dyDescent="0.25">
      <c r="A4446" t="s">
        <v>15281</v>
      </c>
      <c r="B4446" t="s">
        <v>15280</v>
      </c>
      <c r="C4446">
        <v>17738</v>
      </c>
      <c r="D4446">
        <v>0</v>
      </c>
      <c r="E4446">
        <f>IFERROR(VLOOKUP(Table_ExternalData_15[[#This Row],[Id]],Rabati!B:C,2,0),0)</f>
        <v>30</v>
      </c>
      <c r="F4446">
        <v>0</v>
      </c>
      <c r="G4446" t="str">
        <f>VLOOKUP(Table_ExternalData_15[[#This Row],[Id]],'Blagovna izdelek'!A:C,3,0)</f>
        <v>Digitus</v>
      </c>
      <c r="H4446">
        <f>Table_ExternalData_15[[#This Row],[Rabat]]*0.2</f>
        <v>6</v>
      </c>
      <c r="I4446" s="2">
        <f>Table_ExternalData_15[[#This Row],[Price]]-(Table_ExternalData_15[[#This Row],[Price]]*Table_ExternalData_15[[#This Row],[BB rabat]])/100</f>
        <v>0</v>
      </c>
      <c r="J4446" s="2">
        <f>Table_ExternalData_15[[#This Row],[BB cena]]*Table_ExternalData_15[[#Headers],[1,22]]</f>
        <v>0</v>
      </c>
      <c r="K4446" s="2">
        <f>Table_ExternalData_15[[#This Row],[Price]]*Table_ExternalData_15[[#Headers],[1,22]]</f>
        <v>0</v>
      </c>
      <c r="L4446" s="7">
        <f>IF(G4446="White Shark",E4446*0.5,IF(G4446="Sbox",E4446*0.5,IF(G4446="Tenda",E4446*0.5,E4446*0.2)))/100</f>
        <v>0.06</v>
      </c>
      <c r="M4446" s="2">
        <f>Table_ExternalData_15[[#This Row],[Price]]-Table_ExternalData_15[[#This Row],[Price]]*Table_ExternalData_15[[#This Row],[extra popust]]</f>
        <v>0</v>
      </c>
      <c r="N4446" s="2">
        <f>IF(M4446&lt;I4446,M4446,I4446)</f>
        <v>0</v>
      </c>
      <c r="O4446" s="12" t="str">
        <f>IF(N4446&lt;I4446,$U$1," ")</f>
        <v xml:space="preserve"> </v>
      </c>
      <c r="P4446" s="12" t="str">
        <f>IFERROR((O4446+30)," ")</f>
        <v xml:space="preserve"> </v>
      </c>
      <c r="Q4446" s="2">
        <f ca="1">IF(O4446=$U$1,N4446,"0")*1.22</f>
        <v>0</v>
      </c>
    </row>
    <row r="4447" spans="1:17" x14ac:dyDescent="0.25">
      <c r="A4447" t="s">
        <v>15283</v>
      </c>
      <c r="B4447" t="s">
        <v>15282</v>
      </c>
      <c r="C4447">
        <v>17739</v>
      </c>
      <c r="D4447">
        <v>0</v>
      </c>
      <c r="E4447">
        <f>IFERROR(VLOOKUP(Table_ExternalData_15[[#This Row],[Id]],Rabati!B:C,2,0),0)</f>
        <v>30</v>
      </c>
      <c r="F4447">
        <v>0</v>
      </c>
      <c r="G4447" t="str">
        <f>VLOOKUP(Table_ExternalData_15[[#This Row],[Id]],'Blagovna izdelek'!A:C,3,0)</f>
        <v>Digitus</v>
      </c>
      <c r="H4447">
        <f>Table_ExternalData_15[[#This Row],[Rabat]]*0.2</f>
        <v>6</v>
      </c>
      <c r="I4447" s="2">
        <f>Table_ExternalData_15[[#This Row],[Price]]-(Table_ExternalData_15[[#This Row],[Price]]*Table_ExternalData_15[[#This Row],[BB rabat]])/100</f>
        <v>0</v>
      </c>
      <c r="J4447" s="2">
        <f>Table_ExternalData_15[[#This Row],[BB cena]]*Table_ExternalData_15[[#Headers],[1,22]]</f>
        <v>0</v>
      </c>
      <c r="K4447" s="2">
        <f>Table_ExternalData_15[[#This Row],[Price]]*Table_ExternalData_15[[#Headers],[1,22]]</f>
        <v>0</v>
      </c>
      <c r="L4447" s="7">
        <f>IF(G4447="White Shark",E4447*0.5,IF(G4447="Sbox",E4447*0.5,IF(G4447="Tenda",E4447*0.5,E4447*0.2)))/100</f>
        <v>0.06</v>
      </c>
      <c r="M4447" s="2">
        <f>Table_ExternalData_15[[#This Row],[Price]]-Table_ExternalData_15[[#This Row],[Price]]*Table_ExternalData_15[[#This Row],[extra popust]]</f>
        <v>0</v>
      </c>
      <c r="N4447" s="2">
        <f>IF(M4447&lt;I4447,M4447,I4447)</f>
        <v>0</v>
      </c>
      <c r="O4447" s="12" t="str">
        <f>IF(N4447&lt;I4447,$U$1," ")</f>
        <v xml:space="preserve"> </v>
      </c>
      <c r="P4447" s="12" t="str">
        <f>IFERROR((O4447+30)," ")</f>
        <v xml:space="preserve"> </v>
      </c>
      <c r="Q4447" s="2">
        <f ca="1">IF(O4447=$U$1,N4447,"0")*1.22</f>
        <v>0</v>
      </c>
    </row>
    <row r="4448" spans="1:17" x14ac:dyDescent="0.25">
      <c r="A4448" t="s">
        <v>15285</v>
      </c>
      <c r="B4448" t="s">
        <v>15284</v>
      </c>
      <c r="C4448">
        <v>17740</v>
      </c>
      <c r="D4448">
        <v>0</v>
      </c>
      <c r="E4448">
        <f>IFERROR(VLOOKUP(Table_ExternalData_15[[#This Row],[Id]],Rabati!B:C,2,0),0)</f>
        <v>30</v>
      </c>
      <c r="F4448">
        <v>0</v>
      </c>
      <c r="G4448" t="str">
        <f>VLOOKUP(Table_ExternalData_15[[#This Row],[Id]],'Blagovna izdelek'!A:C,3,0)</f>
        <v>Digitus</v>
      </c>
      <c r="H4448">
        <f>Table_ExternalData_15[[#This Row],[Rabat]]*0.2</f>
        <v>6</v>
      </c>
      <c r="I4448" s="2">
        <f>Table_ExternalData_15[[#This Row],[Price]]-(Table_ExternalData_15[[#This Row],[Price]]*Table_ExternalData_15[[#This Row],[BB rabat]])/100</f>
        <v>0</v>
      </c>
      <c r="J4448" s="2">
        <f>Table_ExternalData_15[[#This Row],[BB cena]]*Table_ExternalData_15[[#Headers],[1,22]]</f>
        <v>0</v>
      </c>
      <c r="K4448" s="2">
        <f>Table_ExternalData_15[[#This Row],[Price]]*Table_ExternalData_15[[#Headers],[1,22]]</f>
        <v>0</v>
      </c>
      <c r="L4448" s="7">
        <f>IF(G4448="White Shark",E4448*0.5,IF(G4448="Sbox",E4448*0.5,IF(G4448="Tenda",E4448*0.5,E4448*0.2)))/100</f>
        <v>0.06</v>
      </c>
      <c r="M4448" s="2">
        <f>Table_ExternalData_15[[#This Row],[Price]]-Table_ExternalData_15[[#This Row],[Price]]*Table_ExternalData_15[[#This Row],[extra popust]]</f>
        <v>0</v>
      </c>
      <c r="N4448" s="2">
        <f>IF(M4448&lt;I4448,M4448,I4448)</f>
        <v>0</v>
      </c>
      <c r="O4448" s="12" t="str">
        <f>IF(N4448&lt;I4448,$U$1," ")</f>
        <v xml:space="preserve"> </v>
      </c>
      <c r="P4448" s="12" t="str">
        <f>IFERROR((O4448+30)," ")</f>
        <v xml:space="preserve"> </v>
      </c>
      <c r="Q4448" s="2">
        <f ca="1">IF(O4448=$U$1,N4448,"0")*1.22</f>
        <v>0</v>
      </c>
    </row>
    <row r="4449" spans="1:17" x14ac:dyDescent="0.25">
      <c r="A4449" t="s">
        <v>15287</v>
      </c>
      <c r="B4449" t="s">
        <v>15286</v>
      </c>
      <c r="C4449">
        <v>17741</v>
      </c>
      <c r="D4449">
        <v>0</v>
      </c>
      <c r="E4449">
        <f>IFERROR(VLOOKUP(Table_ExternalData_15[[#This Row],[Id]],Rabati!B:C,2,0),0)</f>
        <v>30</v>
      </c>
      <c r="F4449">
        <v>0</v>
      </c>
      <c r="G4449" t="str">
        <f>VLOOKUP(Table_ExternalData_15[[#This Row],[Id]],'Blagovna izdelek'!A:C,3,0)</f>
        <v>Digitus</v>
      </c>
      <c r="H4449">
        <f>Table_ExternalData_15[[#This Row],[Rabat]]*0.2</f>
        <v>6</v>
      </c>
      <c r="I4449" s="2">
        <f>Table_ExternalData_15[[#This Row],[Price]]-(Table_ExternalData_15[[#This Row],[Price]]*Table_ExternalData_15[[#This Row],[BB rabat]])/100</f>
        <v>0</v>
      </c>
      <c r="J4449" s="2">
        <f>Table_ExternalData_15[[#This Row],[BB cena]]*Table_ExternalData_15[[#Headers],[1,22]]</f>
        <v>0</v>
      </c>
      <c r="K4449" s="2">
        <f>Table_ExternalData_15[[#This Row],[Price]]*Table_ExternalData_15[[#Headers],[1,22]]</f>
        <v>0</v>
      </c>
      <c r="L4449" s="7">
        <f>IF(G4449="White Shark",E4449*0.5,IF(G4449="Sbox",E4449*0.5,IF(G4449="Tenda",E4449*0.5,E4449*0.2)))/100</f>
        <v>0.06</v>
      </c>
      <c r="M4449" s="2">
        <f>Table_ExternalData_15[[#This Row],[Price]]-Table_ExternalData_15[[#This Row],[Price]]*Table_ExternalData_15[[#This Row],[extra popust]]</f>
        <v>0</v>
      </c>
      <c r="N4449" s="2">
        <f>IF(M4449&lt;I4449,M4449,I4449)</f>
        <v>0</v>
      </c>
      <c r="O4449" s="12" t="str">
        <f>IF(N4449&lt;I4449,$U$1," ")</f>
        <v xml:space="preserve"> </v>
      </c>
      <c r="P4449" s="12" t="str">
        <f>IFERROR((O4449+30)," ")</f>
        <v xml:space="preserve"> </v>
      </c>
      <c r="Q4449" s="2">
        <f ca="1">IF(O4449=$U$1,N4449,"0")*1.22</f>
        <v>0</v>
      </c>
    </row>
    <row r="4450" spans="1:17" x14ac:dyDescent="0.25">
      <c r="A4450" t="s">
        <v>15289</v>
      </c>
      <c r="B4450" t="s">
        <v>15288</v>
      </c>
      <c r="C4450">
        <v>17742</v>
      </c>
      <c r="D4450">
        <v>0</v>
      </c>
      <c r="E4450">
        <f>IFERROR(VLOOKUP(Table_ExternalData_15[[#This Row],[Id]],Rabati!B:C,2,0),0)</f>
        <v>30</v>
      </c>
      <c r="F4450">
        <v>0</v>
      </c>
      <c r="G4450" t="str">
        <f>VLOOKUP(Table_ExternalData_15[[#This Row],[Id]],'Blagovna izdelek'!A:C,3,0)</f>
        <v>Digitus</v>
      </c>
      <c r="H4450">
        <f>Table_ExternalData_15[[#This Row],[Rabat]]*0.2</f>
        <v>6</v>
      </c>
      <c r="I4450" s="2">
        <f>Table_ExternalData_15[[#This Row],[Price]]-(Table_ExternalData_15[[#This Row],[Price]]*Table_ExternalData_15[[#This Row],[BB rabat]])/100</f>
        <v>0</v>
      </c>
      <c r="J4450" s="2">
        <f>Table_ExternalData_15[[#This Row],[BB cena]]*Table_ExternalData_15[[#Headers],[1,22]]</f>
        <v>0</v>
      </c>
      <c r="K4450" s="2">
        <f>Table_ExternalData_15[[#This Row],[Price]]*Table_ExternalData_15[[#Headers],[1,22]]</f>
        <v>0</v>
      </c>
      <c r="L4450" s="7">
        <f>IF(G4450="White Shark",E4450*0.5,IF(G4450="Sbox",E4450*0.5,IF(G4450="Tenda",E4450*0.5,E4450*0.2)))/100</f>
        <v>0.06</v>
      </c>
      <c r="M4450" s="2">
        <f>Table_ExternalData_15[[#This Row],[Price]]-Table_ExternalData_15[[#This Row],[Price]]*Table_ExternalData_15[[#This Row],[extra popust]]</f>
        <v>0</v>
      </c>
      <c r="N4450" s="2">
        <f>IF(M4450&lt;I4450,M4450,I4450)</f>
        <v>0</v>
      </c>
      <c r="O4450" s="12" t="str">
        <f>IF(N4450&lt;I4450,$U$1," ")</f>
        <v xml:space="preserve"> </v>
      </c>
      <c r="P4450" s="12" t="str">
        <f>IFERROR((O4450+30)," ")</f>
        <v xml:space="preserve"> </v>
      </c>
      <c r="Q4450" s="2">
        <f ca="1">IF(O4450=$U$1,N4450,"0")*1.22</f>
        <v>0</v>
      </c>
    </row>
    <row r="4451" spans="1:17" x14ac:dyDescent="0.25">
      <c r="A4451" t="s">
        <v>15291</v>
      </c>
      <c r="B4451" t="s">
        <v>15290</v>
      </c>
      <c r="C4451">
        <v>17743</v>
      </c>
      <c r="D4451">
        <v>0</v>
      </c>
      <c r="E4451">
        <f>IFERROR(VLOOKUP(Table_ExternalData_15[[#This Row],[Id]],Rabati!B:C,2,0),0)</f>
        <v>30</v>
      </c>
      <c r="F4451">
        <v>0</v>
      </c>
      <c r="G4451" t="str">
        <f>VLOOKUP(Table_ExternalData_15[[#This Row],[Id]],'Blagovna izdelek'!A:C,3,0)</f>
        <v>Digitus</v>
      </c>
      <c r="H4451">
        <f>Table_ExternalData_15[[#This Row],[Rabat]]*0.2</f>
        <v>6</v>
      </c>
      <c r="I4451" s="2">
        <f>Table_ExternalData_15[[#This Row],[Price]]-(Table_ExternalData_15[[#This Row],[Price]]*Table_ExternalData_15[[#This Row],[BB rabat]])/100</f>
        <v>0</v>
      </c>
      <c r="J4451" s="2">
        <f>Table_ExternalData_15[[#This Row],[BB cena]]*Table_ExternalData_15[[#Headers],[1,22]]</f>
        <v>0</v>
      </c>
      <c r="K4451" s="2">
        <f>Table_ExternalData_15[[#This Row],[Price]]*Table_ExternalData_15[[#Headers],[1,22]]</f>
        <v>0</v>
      </c>
      <c r="L4451" s="7">
        <f>IF(G4451="White Shark",E4451*0.5,IF(G4451="Sbox",E4451*0.5,IF(G4451="Tenda",E4451*0.5,E4451*0.2)))/100</f>
        <v>0.06</v>
      </c>
      <c r="M4451" s="2">
        <f>Table_ExternalData_15[[#This Row],[Price]]-Table_ExternalData_15[[#This Row],[Price]]*Table_ExternalData_15[[#This Row],[extra popust]]</f>
        <v>0</v>
      </c>
      <c r="N4451" s="2">
        <f>IF(M4451&lt;I4451,M4451,I4451)</f>
        <v>0</v>
      </c>
      <c r="O4451" s="12" t="str">
        <f>IF(N4451&lt;I4451,$U$1," ")</f>
        <v xml:space="preserve"> </v>
      </c>
      <c r="P4451" s="12" t="str">
        <f>IFERROR((O4451+30)," ")</f>
        <v xml:space="preserve"> </v>
      </c>
      <c r="Q4451" s="2">
        <f ca="1">IF(O4451=$U$1,N4451,"0")*1.22</f>
        <v>0</v>
      </c>
    </row>
    <row r="4452" spans="1:17" x14ac:dyDescent="0.25">
      <c r="A4452" t="s">
        <v>15292</v>
      </c>
      <c r="B4452" t="s">
        <v>6728</v>
      </c>
      <c r="C4452">
        <v>17744</v>
      </c>
      <c r="D4452">
        <v>0</v>
      </c>
      <c r="E4452">
        <f>IFERROR(VLOOKUP(Table_ExternalData_15[[#This Row],[Id]],Rabati!B:C,2,0),0)</f>
        <v>30</v>
      </c>
      <c r="F4452">
        <v>0</v>
      </c>
      <c r="G4452" t="str">
        <f>VLOOKUP(Table_ExternalData_15[[#This Row],[Id]],'Blagovna izdelek'!A:C,3,0)</f>
        <v>Digitus</v>
      </c>
      <c r="H4452">
        <f>Table_ExternalData_15[[#This Row],[Rabat]]*0.2</f>
        <v>6</v>
      </c>
      <c r="I4452" s="2">
        <f>Table_ExternalData_15[[#This Row],[Price]]-(Table_ExternalData_15[[#This Row],[Price]]*Table_ExternalData_15[[#This Row],[BB rabat]])/100</f>
        <v>0</v>
      </c>
      <c r="J4452" s="2">
        <f>Table_ExternalData_15[[#This Row],[BB cena]]*Table_ExternalData_15[[#Headers],[1,22]]</f>
        <v>0</v>
      </c>
      <c r="K4452" s="2">
        <f>Table_ExternalData_15[[#This Row],[Price]]*Table_ExternalData_15[[#Headers],[1,22]]</f>
        <v>0</v>
      </c>
      <c r="L4452" s="7">
        <f>IF(G4452="White Shark",E4452*0.5,IF(G4452="Sbox",E4452*0.5,IF(G4452="Tenda",E4452*0.5,E4452*0.2)))/100</f>
        <v>0.06</v>
      </c>
      <c r="M4452" s="2">
        <f>Table_ExternalData_15[[#This Row],[Price]]-Table_ExternalData_15[[#This Row],[Price]]*Table_ExternalData_15[[#This Row],[extra popust]]</f>
        <v>0</v>
      </c>
      <c r="N4452" s="2">
        <f>IF(M4452&lt;I4452,M4452,I4452)</f>
        <v>0</v>
      </c>
      <c r="O4452" s="12" t="str">
        <f>IF(N4452&lt;I4452,$U$1," ")</f>
        <v xml:space="preserve"> </v>
      </c>
      <c r="P4452" s="12" t="str">
        <f>IFERROR((O4452+30)," ")</f>
        <v xml:space="preserve"> </v>
      </c>
      <c r="Q4452" s="2">
        <f ca="1">IF(O4452=$U$1,N4452,"0")*1.22</f>
        <v>0</v>
      </c>
    </row>
    <row r="4453" spans="1:17" x14ac:dyDescent="0.25">
      <c r="A4453" t="s">
        <v>15294</v>
      </c>
      <c r="B4453" t="s">
        <v>15293</v>
      </c>
      <c r="C4453">
        <v>17745</v>
      </c>
      <c r="D4453">
        <v>0</v>
      </c>
      <c r="E4453">
        <f>IFERROR(VLOOKUP(Table_ExternalData_15[[#This Row],[Id]],Rabati!B:C,2,0),0)</f>
        <v>30</v>
      </c>
      <c r="F4453">
        <v>0</v>
      </c>
      <c r="G4453" t="str">
        <f>VLOOKUP(Table_ExternalData_15[[#This Row],[Id]],'Blagovna izdelek'!A:C,3,0)</f>
        <v>Digitus</v>
      </c>
      <c r="H4453">
        <f>Table_ExternalData_15[[#This Row],[Rabat]]*0.2</f>
        <v>6</v>
      </c>
      <c r="I4453" s="2">
        <f>Table_ExternalData_15[[#This Row],[Price]]-(Table_ExternalData_15[[#This Row],[Price]]*Table_ExternalData_15[[#This Row],[BB rabat]])/100</f>
        <v>0</v>
      </c>
      <c r="J4453" s="2">
        <f>Table_ExternalData_15[[#This Row],[BB cena]]*Table_ExternalData_15[[#Headers],[1,22]]</f>
        <v>0</v>
      </c>
      <c r="K4453" s="2">
        <f>Table_ExternalData_15[[#This Row],[Price]]*Table_ExternalData_15[[#Headers],[1,22]]</f>
        <v>0</v>
      </c>
      <c r="L4453" s="7">
        <f>IF(G4453="White Shark",E4453*0.5,IF(G4453="Sbox",E4453*0.5,IF(G4453="Tenda",E4453*0.5,E4453*0.2)))/100</f>
        <v>0.06</v>
      </c>
      <c r="M4453" s="2">
        <f>Table_ExternalData_15[[#This Row],[Price]]-Table_ExternalData_15[[#This Row],[Price]]*Table_ExternalData_15[[#This Row],[extra popust]]</f>
        <v>0</v>
      </c>
      <c r="N4453" s="2">
        <f>IF(M4453&lt;I4453,M4453,I4453)</f>
        <v>0</v>
      </c>
      <c r="O4453" s="12" t="str">
        <f>IF(N4453&lt;I4453,$U$1," ")</f>
        <v xml:space="preserve"> </v>
      </c>
      <c r="P4453" s="12" t="str">
        <f>IFERROR((O4453+30)," ")</f>
        <v xml:space="preserve"> </v>
      </c>
      <c r="Q4453" s="2">
        <f ca="1">IF(O4453=$U$1,N4453,"0")*1.22</f>
        <v>0</v>
      </c>
    </row>
    <row r="4454" spans="1:17" x14ac:dyDescent="0.25">
      <c r="A4454" t="s">
        <v>15296</v>
      </c>
      <c r="B4454" t="s">
        <v>15295</v>
      </c>
      <c r="C4454">
        <v>17746</v>
      </c>
      <c r="D4454">
        <v>0</v>
      </c>
      <c r="E4454">
        <f>IFERROR(VLOOKUP(Table_ExternalData_15[[#This Row],[Id]],Rabati!B:C,2,0),0)</f>
        <v>30</v>
      </c>
      <c r="F4454">
        <v>0</v>
      </c>
      <c r="G4454" t="str">
        <f>VLOOKUP(Table_ExternalData_15[[#This Row],[Id]],'Blagovna izdelek'!A:C,3,0)</f>
        <v>Digitus</v>
      </c>
      <c r="H4454">
        <f>Table_ExternalData_15[[#This Row],[Rabat]]*0.2</f>
        <v>6</v>
      </c>
      <c r="I4454" s="2">
        <f>Table_ExternalData_15[[#This Row],[Price]]-(Table_ExternalData_15[[#This Row],[Price]]*Table_ExternalData_15[[#This Row],[BB rabat]])/100</f>
        <v>0</v>
      </c>
      <c r="J4454" s="2">
        <f>Table_ExternalData_15[[#This Row],[BB cena]]*Table_ExternalData_15[[#Headers],[1,22]]</f>
        <v>0</v>
      </c>
      <c r="K4454" s="2">
        <f>Table_ExternalData_15[[#This Row],[Price]]*Table_ExternalData_15[[#Headers],[1,22]]</f>
        <v>0</v>
      </c>
      <c r="L4454" s="7">
        <f>IF(G4454="White Shark",E4454*0.5,IF(G4454="Sbox",E4454*0.5,IF(G4454="Tenda",E4454*0.5,E4454*0.2)))/100</f>
        <v>0.06</v>
      </c>
      <c r="M4454" s="2">
        <f>Table_ExternalData_15[[#This Row],[Price]]-Table_ExternalData_15[[#This Row],[Price]]*Table_ExternalData_15[[#This Row],[extra popust]]</f>
        <v>0</v>
      </c>
      <c r="N4454" s="2">
        <f>IF(M4454&lt;I4454,M4454,I4454)</f>
        <v>0</v>
      </c>
      <c r="O4454" s="12" t="str">
        <f>IF(N4454&lt;I4454,$U$1," ")</f>
        <v xml:space="preserve"> </v>
      </c>
      <c r="P4454" s="12" t="str">
        <f>IFERROR((O4454+30)," ")</f>
        <v xml:space="preserve"> </v>
      </c>
      <c r="Q4454" s="2">
        <f ca="1">IF(O4454=$U$1,N4454,"0")*1.22</f>
        <v>0</v>
      </c>
    </row>
    <row r="4455" spans="1:17" x14ac:dyDescent="0.25">
      <c r="A4455" t="s">
        <v>15298</v>
      </c>
      <c r="B4455" t="s">
        <v>15297</v>
      </c>
      <c r="C4455">
        <v>17747</v>
      </c>
      <c r="D4455">
        <v>0</v>
      </c>
      <c r="E4455">
        <f>IFERROR(VLOOKUP(Table_ExternalData_15[[#This Row],[Id]],Rabati!B:C,2,0),0)</f>
        <v>30</v>
      </c>
      <c r="F4455">
        <v>0</v>
      </c>
      <c r="G4455" t="str">
        <f>VLOOKUP(Table_ExternalData_15[[#This Row],[Id]],'Blagovna izdelek'!A:C,3,0)</f>
        <v>Digitus</v>
      </c>
      <c r="H4455">
        <f>Table_ExternalData_15[[#This Row],[Rabat]]*0.2</f>
        <v>6</v>
      </c>
      <c r="I4455" s="2">
        <f>Table_ExternalData_15[[#This Row],[Price]]-(Table_ExternalData_15[[#This Row],[Price]]*Table_ExternalData_15[[#This Row],[BB rabat]])/100</f>
        <v>0</v>
      </c>
      <c r="J4455" s="2">
        <f>Table_ExternalData_15[[#This Row],[BB cena]]*Table_ExternalData_15[[#Headers],[1,22]]</f>
        <v>0</v>
      </c>
      <c r="K4455" s="2">
        <f>Table_ExternalData_15[[#This Row],[Price]]*Table_ExternalData_15[[#Headers],[1,22]]</f>
        <v>0</v>
      </c>
      <c r="L4455" s="7">
        <f>IF(G4455="White Shark",E4455*0.5,IF(G4455="Sbox",E4455*0.5,IF(G4455="Tenda",E4455*0.5,E4455*0.2)))/100</f>
        <v>0.06</v>
      </c>
      <c r="M4455" s="2">
        <f>Table_ExternalData_15[[#This Row],[Price]]-Table_ExternalData_15[[#This Row],[Price]]*Table_ExternalData_15[[#This Row],[extra popust]]</f>
        <v>0</v>
      </c>
      <c r="N4455" s="2">
        <f>IF(M4455&lt;I4455,M4455,I4455)</f>
        <v>0</v>
      </c>
      <c r="O4455" s="12" t="str">
        <f>IF(N4455&lt;I4455,$U$1," ")</f>
        <v xml:space="preserve"> </v>
      </c>
      <c r="P4455" s="12" t="str">
        <f>IFERROR((O4455+30)," ")</f>
        <v xml:space="preserve"> </v>
      </c>
      <c r="Q4455" s="2">
        <f ca="1">IF(O4455=$U$1,N4455,"0")*1.22</f>
        <v>0</v>
      </c>
    </row>
    <row r="4456" spans="1:17" x14ac:dyDescent="0.25">
      <c r="A4456" t="s">
        <v>15300</v>
      </c>
      <c r="B4456" t="s">
        <v>15299</v>
      </c>
      <c r="C4456">
        <v>17748</v>
      </c>
      <c r="D4456">
        <v>0</v>
      </c>
      <c r="E4456">
        <f>IFERROR(VLOOKUP(Table_ExternalData_15[[#This Row],[Id]],Rabati!B:C,2,0),0)</f>
        <v>30</v>
      </c>
      <c r="F4456">
        <v>0</v>
      </c>
      <c r="G4456" t="str">
        <f>VLOOKUP(Table_ExternalData_15[[#This Row],[Id]],'Blagovna izdelek'!A:C,3,0)</f>
        <v>Digitus</v>
      </c>
      <c r="H4456">
        <f>Table_ExternalData_15[[#This Row],[Rabat]]*0.2</f>
        <v>6</v>
      </c>
      <c r="I4456" s="2">
        <f>Table_ExternalData_15[[#This Row],[Price]]-(Table_ExternalData_15[[#This Row],[Price]]*Table_ExternalData_15[[#This Row],[BB rabat]])/100</f>
        <v>0</v>
      </c>
      <c r="J4456" s="2">
        <f>Table_ExternalData_15[[#This Row],[BB cena]]*Table_ExternalData_15[[#Headers],[1,22]]</f>
        <v>0</v>
      </c>
      <c r="K4456" s="2">
        <f>Table_ExternalData_15[[#This Row],[Price]]*Table_ExternalData_15[[#Headers],[1,22]]</f>
        <v>0</v>
      </c>
      <c r="L4456" s="7">
        <f>IF(G4456="White Shark",E4456*0.5,IF(G4456="Sbox",E4456*0.5,IF(G4456="Tenda",E4456*0.5,E4456*0.2)))/100</f>
        <v>0.06</v>
      </c>
      <c r="M4456" s="2">
        <f>Table_ExternalData_15[[#This Row],[Price]]-Table_ExternalData_15[[#This Row],[Price]]*Table_ExternalData_15[[#This Row],[extra popust]]</f>
        <v>0</v>
      </c>
      <c r="N4456" s="2">
        <f>IF(M4456&lt;I4456,M4456,I4456)</f>
        <v>0</v>
      </c>
      <c r="O4456" s="12" t="str">
        <f>IF(N4456&lt;I4456,$U$1," ")</f>
        <v xml:space="preserve"> </v>
      </c>
      <c r="P4456" s="12" t="str">
        <f>IFERROR((O4456+30)," ")</f>
        <v xml:space="preserve"> </v>
      </c>
      <c r="Q4456" s="2">
        <f ca="1">IF(O4456=$U$1,N4456,"0")*1.22</f>
        <v>0</v>
      </c>
    </row>
    <row r="4457" spans="1:17" x14ac:dyDescent="0.25">
      <c r="A4457" t="s">
        <v>15302</v>
      </c>
      <c r="B4457" t="s">
        <v>15301</v>
      </c>
      <c r="C4457">
        <v>17749</v>
      </c>
      <c r="D4457">
        <v>0</v>
      </c>
      <c r="E4457">
        <f>IFERROR(VLOOKUP(Table_ExternalData_15[[#This Row],[Id]],Rabati!B:C,2,0),0)</f>
        <v>30</v>
      </c>
      <c r="F4457">
        <v>0</v>
      </c>
      <c r="G4457" t="str">
        <f>VLOOKUP(Table_ExternalData_15[[#This Row],[Id]],'Blagovna izdelek'!A:C,3,0)</f>
        <v>Digitus</v>
      </c>
      <c r="H4457">
        <f>Table_ExternalData_15[[#This Row],[Rabat]]*0.2</f>
        <v>6</v>
      </c>
      <c r="I4457" s="2">
        <f>Table_ExternalData_15[[#This Row],[Price]]-(Table_ExternalData_15[[#This Row],[Price]]*Table_ExternalData_15[[#This Row],[BB rabat]])/100</f>
        <v>0</v>
      </c>
      <c r="J4457" s="2">
        <f>Table_ExternalData_15[[#This Row],[BB cena]]*Table_ExternalData_15[[#Headers],[1,22]]</f>
        <v>0</v>
      </c>
      <c r="K4457" s="2">
        <f>Table_ExternalData_15[[#This Row],[Price]]*Table_ExternalData_15[[#Headers],[1,22]]</f>
        <v>0</v>
      </c>
      <c r="L4457" s="7">
        <f>IF(G4457="White Shark",E4457*0.5,IF(G4457="Sbox",E4457*0.5,IF(G4457="Tenda",E4457*0.5,E4457*0.2)))/100</f>
        <v>0.06</v>
      </c>
      <c r="M4457" s="2">
        <f>Table_ExternalData_15[[#This Row],[Price]]-Table_ExternalData_15[[#This Row],[Price]]*Table_ExternalData_15[[#This Row],[extra popust]]</f>
        <v>0</v>
      </c>
      <c r="N4457" s="2">
        <f>IF(M4457&lt;I4457,M4457,I4457)</f>
        <v>0</v>
      </c>
      <c r="O4457" s="12" t="str">
        <f>IF(N4457&lt;I4457,$U$1," ")</f>
        <v xml:space="preserve"> </v>
      </c>
      <c r="P4457" s="12" t="str">
        <f>IFERROR((O4457+30)," ")</f>
        <v xml:space="preserve"> </v>
      </c>
      <c r="Q4457" s="2">
        <f ca="1">IF(O4457=$U$1,N4457,"0")*1.22</f>
        <v>0</v>
      </c>
    </row>
    <row r="4458" spans="1:17" x14ac:dyDescent="0.25">
      <c r="A4458" t="s">
        <v>15303</v>
      </c>
      <c r="B4458" t="s">
        <v>6730</v>
      </c>
      <c r="C4458">
        <v>17750</v>
      </c>
      <c r="D4458">
        <v>0</v>
      </c>
      <c r="E4458">
        <f>IFERROR(VLOOKUP(Table_ExternalData_15[[#This Row],[Id]],Rabati!B:C,2,0),0)</f>
        <v>30</v>
      </c>
      <c r="F4458">
        <v>0</v>
      </c>
      <c r="G4458" t="str">
        <f>VLOOKUP(Table_ExternalData_15[[#This Row],[Id]],'Blagovna izdelek'!A:C,3,0)</f>
        <v>Digitus</v>
      </c>
      <c r="H4458">
        <f>Table_ExternalData_15[[#This Row],[Rabat]]*0.2</f>
        <v>6</v>
      </c>
      <c r="I4458" s="2">
        <f>Table_ExternalData_15[[#This Row],[Price]]-(Table_ExternalData_15[[#This Row],[Price]]*Table_ExternalData_15[[#This Row],[BB rabat]])/100</f>
        <v>0</v>
      </c>
      <c r="J4458" s="2">
        <f>Table_ExternalData_15[[#This Row],[BB cena]]*Table_ExternalData_15[[#Headers],[1,22]]</f>
        <v>0</v>
      </c>
      <c r="K4458" s="2">
        <f>Table_ExternalData_15[[#This Row],[Price]]*Table_ExternalData_15[[#Headers],[1,22]]</f>
        <v>0</v>
      </c>
      <c r="L4458" s="7">
        <f>IF(G4458="White Shark",E4458*0.5,IF(G4458="Sbox",E4458*0.5,IF(G4458="Tenda",E4458*0.5,E4458*0.2)))/100</f>
        <v>0.06</v>
      </c>
      <c r="M4458" s="2">
        <f>Table_ExternalData_15[[#This Row],[Price]]-Table_ExternalData_15[[#This Row],[Price]]*Table_ExternalData_15[[#This Row],[extra popust]]</f>
        <v>0</v>
      </c>
      <c r="N4458" s="2">
        <f>IF(M4458&lt;I4458,M4458,I4458)</f>
        <v>0</v>
      </c>
      <c r="O4458" s="12" t="str">
        <f>IF(N4458&lt;I4458,$U$1," ")</f>
        <v xml:space="preserve"> </v>
      </c>
      <c r="P4458" s="12" t="str">
        <f>IFERROR((O4458+30)," ")</f>
        <v xml:space="preserve"> </v>
      </c>
      <c r="Q4458" s="2">
        <f ca="1">IF(O4458=$U$1,N4458,"0")*1.22</f>
        <v>0</v>
      </c>
    </row>
    <row r="4459" spans="1:17" x14ac:dyDescent="0.25">
      <c r="A4459" t="s">
        <v>15305</v>
      </c>
      <c r="B4459" t="s">
        <v>15304</v>
      </c>
      <c r="C4459">
        <v>17751</v>
      </c>
      <c r="D4459">
        <v>0</v>
      </c>
      <c r="E4459">
        <f>IFERROR(VLOOKUP(Table_ExternalData_15[[#This Row],[Id]],Rabati!B:C,2,0),0)</f>
        <v>30</v>
      </c>
      <c r="F4459">
        <v>0</v>
      </c>
      <c r="G4459" t="str">
        <f>VLOOKUP(Table_ExternalData_15[[#This Row],[Id]],'Blagovna izdelek'!A:C,3,0)</f>
        <v>Digitus</v>
      </c>
      <c r="H4459">
        <f>Table_ExternalData_15[[#This Row],[Rabat]]*0.2</f>
        <v>6</v>
      </c>
      <c r="I4459" s="2">
        <f>Table_ExternalData_15[[#This Row],[Price]]-(Table_ExternalData_15[[#This Row],[Price]]*Table_ExternalData_15[[#This Row],[BB rabat]])/100</f>
        <v>0</v>
      </c>
      <c r="J4459" s="2">
        <f>Table_ExternalData_15[[#This Row],[BB cena]]*Table_ExternalData_15[[#Headers],[1,22]]</f>
        <v>0</v>
      </c>
      <c r="K4459" s="2">
        <f>Table_ExternalData_15[[#This Row],[Price]]*Table_ExternalData_15[[#Headers],[1,22]]</f>
        <v>0</v>
      </c>
      <c r="L4459" s="7">
        <f>IF(G4459="White Shark",E4459*0.5,IF(G4459="Sbox",E4459*0.5,IF(G4459="Tenda",E4459*0.5,E4459*0.2)))/100</f>
        <v>0.06</v>
      </c>
      <c r="M4459" s="2">
        <f>Table_ExternalData_15[[#This Row],[Price]]-Table_ExternalData_15[[#This Row],[Price]]*Table_ExternalData_15[[#This Row],[extra popust]]</f>
        <v>0</v>
      </c>
      <c r="N4459" s="2">
        <f>IF(M4459&lt;I4459,M4459,I4459)</f>
        <v>0</v>
      </c>
      <c r="O4459" s="12" t="str">
        <f>IF(N4459&lt;I4459,$U$1," ")</f>
        <v xml:space="preserve"> </v>
      </c>
      <c r="P4459" s="12" t="str">
        <f>IFERROR((O4459+30)," ")</f>
        <v xml:space="preserve"> </v>
      </c>
      <c r="Q4459" s="2">
        <f ca="1">IF(O4459=$U$1,N4459,"0")*1.22</f>
        <v>0</v>
      </c>
    </row>
    <row r="4460" spans="1:17" x14ac:dyDescent="0.25">
      <c r="A4460" t="s">
        <v>15307</v>
      </c>
      <c r="B4460" t="s">
        <v>15306</v>
      </c>
      <c r="C4460">
        <v>17752</v>
      </c>
      <c r="D4460">
        <v>0</v>
      </c>
      <c r="E4460">
        <f>IFERROR(VLOOKUP(Table_ExternalData_15[[#This Row],[Id]],Rabati!B:C,2,0),0)</f>
        <v>30</v>
      </c>
      <c r="F4460">
        <v>0</v>
      </c>
      <c r="G4460" t="str">
        <f>VLOOKUP(Table_ExternalData_15[[#This Row],[Id]],'Blagovna izdelek'!A:C,3,0)</f>
        <v>Digitus</v>
      </c>
      <c r="H4460">
        <f>Table_ExternalData_15[[#This Row],[Rabat]]*0.2</f>
        <v>6</v>
      </c>
      <c r="I4460" s="2">
        <f>Table_ExternalData_15[[#This Row],[Price]]-(Table_ExternalData_15[[#This Row],[Price]]*Table_ExternalData_15[[#This Row],[BB rabat]])/100</f>
        <v>0</v>
      </c>
      <c r="J4460" s="2">
        <f>Table_ExternalData_15[[#This Row],[BB cena]]*Table_ExternalData_15[[#Headers],[1,22]]</f>
        <v>0</v>
      </c>
      <c r="K4460" s="2">
        <f>Table_ExternalData_15[[#This Row],[Price]]*Table_ExternalData_15[[#Headers],[1,22]]</f>
        <v>0</v>
      </c>
      <c r="L4460" s="7">
        <f>IF(G4460="White Shark",E4460*0.5,IF(G4460="Sbox",E4460*0.5,IF(G4460="Tenda",E4460*0.5,E4460*0.2)))/100</f>
        <v>0.06</v>
      </c>
      <c r="M4460" s="2">
        <f>Table_ExternalData_15[[#This Row],[Price]]-Table_ExternalData_15[[#This Row],[Price]]*Table_ExternalData_15[[#This Row],[extra popust]]</f>
        <v>0</v>
      </c>
      <c r="N4460" s="2">
        <f>IF(M4460&lt;I4460,M4460,I4460)</f>
        <v>0</v>
      </c>
      <c r="O4460" s="12" t="str">
        <f>IF(N4460&lt;I4460,$U$1," ")</f>
        <v xml:space="preserve"> </v>
      </c>
      <c r="P4460" s="12" t="str">
        <f>IFERROR((O4460+30)," ")</f>
        <v xml:space="preserve"> </v>
      </c>
      <c r="Q4460" s="2">
        <f ca="1">IF(O4460=$U$1,N4460,"0")*1.22</f>
        <v>0</v>
      </c>
    </row>
    <row r="4461" spans="1:17" x14ac:dyDescent="0.25">
      <c r="A4461" t="s">
        <v>15309</v>
      </c>
      <c r="B4461" t="s">
        <v>15308</v>
      </c>
      <c r="C4461">
        <v>17753</v>
      </c>
      <c r="D4461">
        <v>0</v>
      </c>
      <c r="E4461">
        <f>IFERROR(VLOOKUP(Table_ExternalData_15[[#This Row],[Id]],Rabati!B:C,2,0),0)</f>
        <v>30</v>
      </c>
      <c r="F4461">
        <v>0</v>
      </c>
      <c r="G4461" t="str">
        <f>VLOOKUP(Table_ExternalData_15[[#This Row],[Id]],'Blagovna izdelek'!A:C,3,0)</f>
        <v>Digitus</v>
      </c>
      <c r="H4461">
        <f>Table_ExternalData_15[[#This Row],[Rabat]]*0.2</f>
        <v>6</v>
      </c>
      <c r="I4461" s="2">
        <f>Table_ExternalData_15[[#This Row],[Price]]-(Table_ExternalData_15[[#This Row],[Price]]*Table_ExternalData_15[[#This Row],[BB rabat]])/100</f>
        <v>0</v>
      </c>
      <c r="J4461" s="2">
        <f>Table_ExternalData_15[[#This Row],[BB cena]]*Table_ExternalData_15[[#Headers],[1,22]]</f>
        <v>0</v>
      </c>
      <c r="K4461" s="2">
        <f>Table_ExternalData_15[[#This Row],[Price]]*Table_ExternalData_15[[#Headers],[1,22]]</f>
        <v>0</v>
      </c>
      <c r="L4461" s="7">
        <f>IF(G4461="White Shark",E4461*0.5,IF(G4461="Sbox",E4461*0.5,IF(G4461="Tenda",E4461*0.5,E4461*0.2)))/100</f>
        <v>0.06</v>
      </c>
      <c r="M4461" s="2">
        <f>Table_ExternalData_15[[#This Row],[Price]]-Table_ExternalData_15[[#This Row],[Price]]*Table_ExternalData_15[[#This Row],[extra popust]]</f>
        <v>0</v>
      </c>
      <c r="N4461" s="2">
        <f>IF(M4461&lt;I4461,M4461,I4461)</f>
        <v>0</v>
      </c>
      <c r="O4461" s="12" t="str">
        <f>IF(N4461&lt;I4461,$U$1," ")</f>
        <v xml:space="preserve"> </v>
      </c>
      <c r="P4461" s="12" t="str">
        <f>IFERROR((O4461+30)," ")</f>
        <v xml:space="preserve"> </v>
      </c>
      <c r="Q4461" s="2">
        <f ca="1">IF(O4461=$U$1,N4461,"0")*1.22</f>
        <v>0</v>
      </c>
    </row>
    <row r="4462" spans="1:17" x14ac:dyDescent="0.25">
      <c r="A4462" t="s">
        <v>15311</v>
      </c>
      <c r="B4462" t="s">
        <v>15310</v>
      </c>
      <c r="C4462">
        <v>17754</v>
      </c>
      <c r="D4462">
        <v>0</v>
      </c>
      <c r="E4462">
        <f>IFERROR(VLOOKUP(Table_ExternalData_15[[#This Row],[Id]],Rabati!B:C,2,0),0)</f>
        <v>30</v>
      </c>
      <c r="F4462">
        <v>0</v>
      </c>
      <c r="G4462" t="str">
        <f>VLOOKUP(Table_ExternalData_15[[#This Row],[Id]],'Blagovna izdelek'!A:C,3,0)</f>
        <v>Digitus</v>
      </c>
      <c r="H4462">
        <f>Table_ExternalData_15[[#This Row],[Rabat]]*0.2</f>
        <v>6</v>
      </c>
      <c r="I4462" s="2">
        <f>Table_ExternalData_15[[#This Row],[Price]]-(Table_ExternalData_15[[#This Row],[Price]]*Table_ExternalData_15[[#This Row],[BB rabat]])/100</f>
        <v>0</v>
      </c>
      <c r="J4462" s="2">
        <f>Table_ExternalData_15[[#This Row],[BB cena]]*Table_ExternalData_15[[#Headers],[1,22]]</f>
        <v>0</v>
      </c>
      <c r="K4462" s="2">
        <f>Table_ExternalData_15[[#This Row],[Price]]*Table_ExternalData_15[[#Headers],[1,22]]</f>
        <v>0</v>
      </c>
      <c r="L4462" s="7">
        <f>IF(G4462="White Shark",E4462*0.5,IF(G4462="Sbox",E4462*0.5,IF(G4462="Tenda",E4462*0.5,E4462*0.2)))/100</f>
        <v>0.06</v>
      </c>
      <c r="M4462" s="2">
        <f>Table_ExternalData_15[[#This Row],[Price]]-Table_ExternalData_15[[#This Row],[Price]]*Table_ExternalData_15[[#This Row],[extra popust]]</f>
        <v>0</v>
      </c>
      <c r="N4462" s="2">
        <f>IF(M4462&lt;I4462,M4462,I4462)</f>
        <v>0</v>
      </c>
      <c r="O4462" s="12" t="str">
        <f>IF(N4462&lt;I4462,$U$1," ")</f>
        <v xml:space="preserve"> </v>
      </c>
      <c r="P4462" s="12" t="str">
        <f>IFERROR((O4462+30)," ")</f>
        <v xml:space="preserve"> </v>
      </c>
      <c r="Q4462" s="2">
        <f ca="1">IF(O4462=$U$1,N4462,"0")*1.22</f>
        <v>0</v>
      </c>
    </row>
    <row r="4463" spans="1:17" x14ac:dyDescent="0.25">
      <c r="A4463" t="s">
        <v>15313</v>
      </c>
      <c r="B4463" t="s">
        <v>15312</v>
      </c>
      <c r="C4463">
        <v>17755</v>
      </c>
      <c r="D4463">
        <v>0</v>
      </c>
      <c r="E4463">
        <f>IFERROR(VLOOKUP(Table_ExternalData_15[[#This Row],[Id]],Rabati!B:C,2,0),0)</f>
        <v>30</v>
      </c>
      <c r="F4463">
        <v>0</v>
      </c>
      <c r="G4463" t="str">
        <f>VLOOKUP(Table_ExternalData_15[[#This Row],[Id]],'Blagovna izdelek'!A:C,3,0)</f>
        <v>Digitus</v>
      </c>
      <c r="H4463">
        <f>Table_ExternalData_15[[#This Row],[Rabat]]*0.2</f>
        <v>6</v>
      </c>
      <c r="I4463" s="2">
        <f>Table_ExternalData_15[[#This Row],[Price]]-(Table_ExternalData_15[[#This Row],[Price]]*Table_ExternalData_15[[#This Row],[BB rabat]])/100</f>
        <v>0</v>
      </c>
      <c r="J4463" s="2">
        <f>Table_ExternalData_15[[#This Row],[BB cena]]*Table_ExternalData_15[[#Headers],[1,22]]</f>
        <v>0</v>
      </c>
      <c r="K4463" s="2">
        <f>Table_ExternalData_15[[#This Row],[Price]]*Table_ExternalData_15[[#Headers],[1,22]]</f>
        <v>0</v>
      </c>
      <c r="L4463" s="7">
        <f>IF(G4463="White Shark",E4463*0.5,IF(G4463="Sbox",E4463*0.5,IF(G4463="Tenda",E4463*0.5,E4463*0.2)))/100</f>
        <v>0.06</v>
      </c>
      <c r="M4463" s="2">
        <f>Table_ExternalData_15[[#This Row],[Price]]-Table_ExternalData_15[[#This Row],[Price]]*Table_ExternalData_15[[#This Row],[extra popust]]</f>
        <v>0</v>
      </c>
      <c r="N4463" s="2">
        <f>IF(M4463&lt;I4463,M4463,I4463)</f>
        <v>0</v>
      </c>
      <c r="O4463" s="12" t="str">
        <f>IF(N4463&lt;I4463,$U$1," ")</f>
        <v xml:space="preserve"> </v>
      </c>
      <c r="P4463" s="12" t="str">
        <f>IFERROR((O4463+30)," ")</f>
        <v xml:space="preserve"> </v>
      </c>
      <c r="Q4463" s="2">
        <f ca="1">IF(O4463=$U$1,N4463,"0")*1.22</f>
        <v>0</v>
      </c>
    </row>
    <row r="4464" spans="1:17" x14ac:dyDescent="0.25">
      <c r="A4464" t="s">
        <v>15316</v>
      </c>
      <c r="B4464" t="s">
        <v>15315</v>
      </c>
      <c r="C4464">
        <v>17756</v>
      </c>
      <c r="D4464">
        <v>191.5</v>
      </c>
      <c r="E4464">
        <f>IFERROR(VLOOKUP(Table_ExternalData_15[[#This Row],[Id]],Rabati!B:C,2,0),0)</f>
        <v>25</v>
      </c>
      <c r="F4464">
        <v>0</v>
      </c>
      <c r="G4464" t="str">
        <f>VLOOKUP(Table_ExternalData_15[[#This Row],[Id]],'Blagovna izdelek'!A:C,3,0)</f>
        <v>Digitus</v>
      </c>
      <c r="H4464">
        <f>Table_ExternalData_15[[#This Row],[Rabat]]*0.2</f>
        <v>5</v>
      </c>
      <c r="I4464" s="2">
        <f>Table_ExternalData_15[[#This Row],[Price]]-(Table_ExternalData_15[[#This Row],[Price]]*Table_ExternalData_15[[#This Row],[BB rabat]])/100</f>
        <v>181.92500000000001</v>
      </c>
      <c r="J4464" s="2">
        <f>Table_ExternalData_15[[#This Row],[BB cena]]*Table_ExternalData_15[[#Headers],[1,22]]</f>
        <v>221.9485</v>
      </c>
      <c r="K4464" s="2">
        <f>Table_ExternalData_15[[#This Row],[Price]]*Table_ExternalData_15[[#Headers],[1,22]]</f>
        <v>233.63</v>
      </c>
      <c r="L4464" s="7">
        <f>IF(G4464="White Shark",E4464*0.5,IF(G4464="Sbox",E4464*0.5,IF(G4464="Tenda",E4464*0.5,E4464*0.2)))/100</f>
        <v>0.05</v>
      </c>
      <c r="M4464" s="2">
        <f>Table_ExternalData_15[[#This Row],[Price]]-Table_ExternalData_15[[#This Row],[Price]]*Table_ExternalData_15[[#This Row],[extra popust]]</f>
        <v>181.92500000000001</v>
      </c>
      <c r="N4464" s="2">
        <f>IF(M4464&lt;I4464,M4464,I4464)</f>
        <v>181.92500000000001</v>
      </c>
      <c r="O4464" s="12" t="str">
        <f>IF(N4464&lt;I4464,$U$1," ")</f>
        <v xml:space="preserve"> </v>
      </c>
      <c r="P4464" s="12" t="str">
        <f>IFERROR((O4464+30)," ")</f>
        <v xml:space="preserve"> </v>
      </c>
      <c r="Q4464" s="2">
        <f ca="1">IF(O4464=$U$1,N4464,"0")*1.22</f>
        <v>0</v>
      </c>
    </row>
    <row r="4465" spans="1:17" x14ac:dyDescent="0.25">
      <c r="A4465" t="s">
        <v>15322</v>
      </c>
      <c r="B4465" t="s">
        <v>15321</v>
      </c>
      <c r="C4465">
        <v>17759</v>
      </c>
      <c r="D4465">
        <v>0</v>
      </c>
      <c r="E4465">
        <f>IFERROR(VLOOKUP(Table_ExternalData_15[[#This Row],[Id]],Rabati!B:C,2,0),0)</f>
        <v>25</v>
      </c>
      <c r="F4465">
        <v>0</v>
      </c>
      <c r="G4465" t="str">
        <f>VLOOKUP(Table_ExternalData_15[[#This Row],[Id]],'Blagovna izdelek'!A:C,3,0)</f>
        <v>Digitus</v>
      </c>
      <c r="H4465">
        <f>Table_ExternalData_15[[#This Row],[Rabat]]*0.2</f>
        <v>5</v>
      </c>
      <c r="I4465" s="2">
        <f>Table_ExternalData_15[[#This Row],[Price]]-(Table_ExternalData_15[[#This Row],[Price]]*Table_ExternalData_15[[#This Row],[BB rabat]])/100</f>
        <v>0</v>
      </c>
      <c r="J4465" s="2">
        <f>Table_ExternalData_15[[#This Row],[BB cena]]*Table_ExternalData_15[[#Headers],[1,22]]</f>
        <v>0</v>
      </c>
      <c r="K4465" s="2">
        <f>Table_ExternalData_15[[#This Row],[Price]]*Table_ExternalData_15[[#Headers],[1,22]]</f>
        <v>0</v>
      </c>
      <c r="L4465" s="7">
        <f>IF(G4465="White Shark",E4465*0.5,IF(G4465="Sbox",E4465*0.5,IF(G4465="Tenda",E4465*0.5,E4465*0.2)))/100</f>
        <v>0.05</v>
      </c>
      <c r="M4465" s="2">
        <f>Table_ExternalData_15[[#This Row],[Price]]-Table_ExternalData_15[[#This Row],[Price]]*Table_ExternalData_15[[#This Row],[extra popust]]</f>
        <v>0</v>
      </c>
      <c r="N4465" s="2">
        <f>IF(M4465&lt;I4465,M4465,I4465)</f>
        <v>0</v>
      </c>
      <c r="O4465" s="12" t="str">
        <f>IF(N4465&lt;I4465,$U$1," ")</f>
        <v xml:space="preserve"> </v>
      </c>
      <c r="P4465" s="12" t="str">
        <f>IFERROR((O4465+30)," ")</f>
        <v xml:space="preserve"> </v>
      </c>
      <c r="Q4465" s="2">
        <f ca="1">IF(O4465=$U$1,N4465,"0")*1.22</f>
        <v>0</v>
      </c>
    </row>
    <row r="4466" spans="1:17" x14ac:dyDescent="0.25">
      <c r="A4466" t="s">
        <v>15358</v>
      </c>
      <c r="B4466" t="s">
        <v>15357</v>
      </c>
      <c r="C4466">
        <v>17775</v>
      </c>
      <c r="D4466">
        <v>21.1</v>
      </c>
      <c r="E4466">
        <f>IFERROR(VLOOKUP(Table_ExternalData_15[[#This Row],[Id]],Rabati!B:C,2,0),0)</f>
        <v>20</v>
      </c>
      <c r="F4466">
        <v>2</v>
      </c>
      <c r="G4466" t="str">
        <f>VLOOKUP(Table_ExternalData_15[[#This Row],[Id]],'Blagovna izdelek'!A:C,3,0)</f>
        <v>Digitus</v>
      </c>
      <c r="H4466">
        <f>Table_ExternalData_15[[#This Row],[Rabat]]*0.2</f>
        <v>4</v>
      </c>
      <c r="I4466" s="2">
        <f>Table_ExternalData_15[[#This Row],[Price]]-(Table_ExternalData_15[[#This Row],[Price]]*Table_ExternalData_15[[#This Row],[BB rabat]])/100</f>
        <v>20.256</v>
      </c>
      <c r="J4466" s="2">
        <f>Table_ExternalData_15[[#This Row],[BB cena]]*Table_ExternalData_15[[#Headers],[1,22]]</f>
        <v>24.712319999999998</v>
      </c>
      <c r="K4466" s="2">
        <f>Table_ExternalData_15[[#This Row],[Price]]*Table_ExternalData_15[[#Headers],[1,22]]</f>
        <v>25.742000000000001</v>
      </c>
      <c r="L4466" s="7">
        <f>IF(G4466="White Shark",E4466*0.5,IF(G4466="Sbox",E4466*0.5,IF(G4466="Tenda",E4466*0.5,E4466*0.2)))/100</f>
        <v>0.04</v>
      </c>
      <c r="M4466" s="2">
        <f>Table_ExternalData_15[[#This Row],[Price]]-Table_ExternalData_15[[#This Row],[Price]]*Table_ExternalData_15[[#This Row],[extra popust]]</f>
        <v>20.256</v>
      </c>
      <c r="N4466" s="2">
        <f>IF(M4466&lt;I4466,M4466,I4466)</f>
        <v>20.256</v>
      </c>
      <c r="O4466" s="12" t="str">
        <f>IF(N4466&lt;I4466,$U$1," ")</f>
        <v xml:space="preserve"> </v>
      </c>
      <c r="P4466" s="12" t="str">
        <f>IFERROR((O4466+30)," ")</f>
        <v xml:space="preserve"> </v>
      </c>
      <c r="Q4466" s="2">
        <f ca="1">IF(O4466=$U$1,N4466,"0")*1.22</f>
        <v>0</v>
      </c>
    </row>
    <row r="4467" spans="1:17" x14ac:dyDescent="0.25">
      <c r="A4467" t="s">
        <v>15360</v>
      </c>
      <c r="B4467" t="s">
        <v>15359</v>
      </c>
      <c r="C4467">
        <v>17776</v>
      </c>
      <c r="D4467">
        <v>38.979999999999997</v>
      </c>
      <c r="E4467">
        <f>IFERROR(VLOOKUP(Table_ExternalData_15[[#This Row],[Id]],Rabati!B:C,2,0),0)</f>
        <v>20</v>
      </c>
      <c r="F4467">
        <v>2</v>
      </c>
      <c r="G4467" t="str">
        <f>VLOOKUP(Table_ExternalData_15[[#This Row],[Id]],'Blagovna izdelek'!A:C,3,0)</f>
        <v>Digitus</v>
      </c>
      <c r="H4467">
        <f>Table_ExternalData_15[[#This Row],[Rabat]]*0.2</f>
        <v>4</v>
      </c>
      <c r="I4467" s="2">
        <f>Table_ExternalData_15[[#This Row],[Price]]-(Table_ExternalData_15[[#This Row],[Price]]*Table_ExternalData_15[[#This Row],[BB rabat]])/100</f>
        <v>37.4208</v>
      </c>
      <c r="J4467" s="2">
        <f>Table_ExternalData_15[[#This Row],[BB cena]]*Table_ExternalData_15[[#Headers],[1,22]]</f>
        <v>45.653376000000002</v>
      </c>
      <c r="K4467" s="2">
        <f>Table_ExternalData_15[[#This Row],[Price]]*Table_ExternalData_15[[#Headers],[1,22]]</f>
        <v>47.555599999999998</v>
      </c>
      <c r="L4467" s="7">
        <f>IF(G4467="White Shark",E4467*0.5,IF(G4467="Sbox",E4467*0.5,IF(G4467="Tenda",E4467*0.5,E4467*0.2)))/100</f>
        <v>0.04</v>
      </c>
      <c r="M4467" s="2">
        <f>Table_ExternalData_15[[#This Row],[Price]]-Table_ExternalData_15[[#This Row],[Price]]*Table_ExternalData_15[[#This Row],[extra popust]]</f>
        <v>37.4208</v>
      </c>
      <c r="N4467" s="2">
        <f>IF(M4467&lt;I4467,M4467,I4467)</f>
        <v>37.4208</v>
      </c>
      <c r="O4467" s="12" t="str">
        <f>IF(N4467&lt;I4467,$U$1," ")</f>
        <v xml:space="preserve"> </v>
      </c>
      <c r="P4467" s="12" t="str">
        <f>IFERROR((O4467+30)," ")</f>
        <v xml:space="preserve"> </v>
      </c>
      <c r="Q4467" s="2">
        <f ca="1">IF(O4467=$U$1,N4467,"0")*1.22</f>
        <v>0</v>
      </c>
    </row>
    <row r="4468" spans="1:17" x14ac:dyDescent="0.25">
      <c r="A4468" t="s">
        <v>15366</v>
      </c>
      <c r="B4468" t="s">
        <v>15399</v>
      </c>
      <c r="C4468">
        <v>17780</v>
      </c>
      <c r="D4468">
        <v>124.1</v>
      </c>
      <c r="E4468">
        <f>IFERROR(VLOOKUP(Table_ExternalData_15[[#This Row],[Id]],Rabati!B:C,2,0),0)</f>
        <v>10</v>
      </c>
      <c r="F4468">
        <v>1</v>
      </c>
      <c r="G4468" t="str">
        <f>VLOOKUP(Table_ExternalData_15[[#This Row],[Id]],'Blagovna izdelek'!A:C,3,0)</f>
        <v>Digitus</v>
      </c>
      <c r="H4468">
        <f>Table_ExternalData_15[[#This Row],[Rabat]]*0.2</f>
        <v>2</v>
      </c>
      <c r="I4468" s="2">
        <f>Table_ExternalData_15[[#This Row],[Price]]-(Table_ExternalData_15[[#This Row],[Price]]*Table_ExternalData_15[[#This Row],[BB rabat]])/100</f>
        <v>121.61799999999999</v>
      </c>
      <c r="J4468" s="2">
        <f>Table_ExternalData_15[[#This Row],[BB cena]]*Table_ExternalData_15[[#Headers],[1,22]]</f>
        <v>148.37395999999998</v>
      </c>
      <c r="K4468" s="2">
        <f>Table_ExternalData_15[[#This Row],[Price]]*Table_ExternalData_15[[#Headers],[1,22]]</f>
        <v>151.40199999999999</v>
      </c>
      <c r="L4468" s="7">
        <f>IF(G4468="White Shark",E4468*0.5,IF(G4468="Sbox",E4468*0.5,IF(G4468="Tenda",E4468*0.5,E4468*0.2)))/100</f>
        <v>0.02</v>
      </c>
      <c r="M4468" s="2">
        <f>Table_ExternalData_15[[#This Row],[Price]]-Table_ExternalData_15[[#This Row],[Price]]*Table_ExternalData_15[[#This Row],[extra popust]]</f>
        <v>121.61799999999999</v>
      </c>
      <c r="N4468" s="2">
        <f>IF(M4468&lt;I4468,M4468,I4468)</f>
        <v>121.61799999999999</v>
      </c>
      <c r="O4468" s="12" t="str">
        <f>IF(N4468&lt;I4468,$U$1," ")</f>
        <v xml:space="preserve"> </v>
      </c>
      <c r="P4468" s="12" t="str">
        <f>IFERROR((O4468+30)," ")</f>
        <v xml:space="preserve"> </v>
      </c>
      <c r="Q4468" s="2">
        <f ca="1">IF(O4468=$U$1,N4468,"0")*1.22</f>
        <v>0</v>
      </c>
    </row>
    <row r="4469" spans="1:17" x14ac:dyDescent="0.25">
      <c r="A4469" t="s">
        <v>15368</v>
      </c>
      <c r="B4469" t="s">
        <v>15367</v>
      </c>
      <c r="C4469">
        <v>17781</v>
      </c>
      <c r="D4469">
        <v>137.85</v>
      </c>
      <c r="E4469">
        <f>IFERROR(VLOOKUP(Table_ExternalData_15[[#This Row],[Id]],Rabati!B:C,2,0),0)</f>
        <v>10</v>
      </c>
      <c r="F4469">
        <v>2</v>
      </c>
      <c r="G4469" t="str">
        <f>VLOOKUP(Table_ExternalData_15[[#This Row],[Id]],'Blagovna izdelek'!A:C,3,0)</f>
        <v>Digitus</v>
      </c>
      <c r="H4469">
        <f>Table_ExternalData_15[[#This Row],[Rabat]]*0.2</f>
        <v>2</v>
      </c>
      <c r="I4469" s="2">
        <f>Table_ExternalData_15[[#This Row],[Price]]-(Table_ExternalData_15[[#This Row],[Price]]*Table_ExternalData_15[[#This Row],[BB rabat]])/100</f>
        <v>135.09299999999999</v>
      </c>
      <c r="J4469" s="2">
        <f>Table_ExternalData_15[[#This Row],[BB cena]]*Table_ExternalData_15[[#Headers],[1,22]]</f>
        <v>164.81345999999999</v>
      </c>
      <c r="K4469" s="2">
        <f>Table_ExternalData_15[[#This Row],[Price]]*Table_ExternalData_15[[#Headers],[1,22]]</f>
        <v>168.17699999999999</v>
      </c>
      <c r="L4469" s="7">
        <f>IF(G4469="White Shark",E4469*0.5,IF(G4469="Sbox",E4469*0.5,IF(G4469="Tenda",E4469*0.5,E4469*0.2)))/100</f>
        <v>0.02</v>
      </c>
      <c r="M4469" s="2">
        <f>Table_ExternalData_15[[#This Row],[Price]]-Table_ExternalData_15[[#This Row],[Price]]*Table_ExternalData_15[[#This Row],[extra popust]]</f>
        <v>135.09299999999999</v>
      </c>
      <c r="N4469" s="2">
        <f>IF(M4469&lt;I4469,M4469,I4469)</f>
        <v>135.09299999999999</v>
      </c>
      <c r="O4469" s="12" t="str">
        <f>IF(N4469&lt;I4469,$U$1," ")</f>
        <v xml:space="preserve"> </v>
      </c>
      <c r="P4469" s="12" t="str">
        <f>IFERROR((O4469+30)," ")</f>
        <v xml:space="preserve"> </v>
      </c>
      <c r="Q4469" s="2">
        <f ca="1">IF(O4469=$U$1,N4469,"0")*1.22</f>
        <v>0</v>
      </c>
    </row>
    <row r="4470" spans="1:17" x14ac:dyDescent="0.25">
      <c r="A4470" t="s">
        <v>15385</v>
      </c>
      <c r="B4470" t="s">
        <v>15388</v>
      </c>
      <c r="C4470">
        <v>17791</v>
      </c>
      <c r="D4470">
        <v>0</v>
      </c>
      <c r="E4470">
        <f>IFERROR(VLOOKUP(Table_ExternalData_15[[#This Row],[Id]],Rabati!B:C,2,0),0)</f>
        <v>10</v>
      </c>
      <c r="F4470">
        <v>0</v>
      </c>
      <c r="G4470" t="str">
        <f>VLOOKUP(Table_ExternalData_15[[#This Row],[Id]],'Blagovna izdelek'!A:C,3,0)</f>
        <v>Digitus</v>
      </c>
      <c r="H4470">
        <f>Table_ExternalData_15[[#This Row],[Rabat]]*0.2</f>
        <v>2</v>
      </c>
      <c r="I4470" s="2">
        <f>Table_ExternalData_15[[#This Row],[Price]]-(Table_ExternalData_15[[#This Row],[Price]]*Table_ExternalData_15[[#This Row],[BB rabat]])/100</f>
        <v>0</v>
      </c>
      <c r="J4470" s="2">
        <f>Table_ExternalData_15[[#This Row],[BB cena]]*Table_ExternalData_15[[#Headers],[1,22]]</f>
        <v>0</v>
      </c>
      <c r="K4470" s="2">
        <f>Table_ExternalData_15[[#This Row],[Price]]*Table_ExternalData_15[[#Headers],[1,22]]</f>
        <v>0</v>
      </c>
      <c r="L4470" s="7">
        <f>IF(G4470="White Shark",E4470*0.5,IF(G4470="Sbox",E4470*0.5,IF(G4470="Tenda",E4470*0.5,E4470*0.2)))/100</f>
        <v>0.02</v>
      </c>
      <c r="M4470" s="2">
        <f>Table_ExternalData_15[[#This Row],[Price]]-Table_ExternalData_15[[#This Row],[Price]]*Table_ExternalData_15[[#This Row],[extra popust]]</f>
        <v>0</v>
      </c>
      <c r="N4470" s="2">
        <f>IF(M4470&lt;I4470,M4470,I4470)</f>
        <v>0</v>
      </c>
      <c r="O4470" s="12" t="str">
        <f>IF(N4470&lt;I4470,$U$1," ")</f>
        <v xml:space="preserve"> </v>
      </c>
      <c r="P4470" s="12" t="str">
        <f>IFERROR((O4470+30)," ")</f>
        <v xml:space="preserve"> </v>
      </c>
      <c r="Q4470" s="2">
        <f ca="1">IF(O4470=$U$1,N4470,"0")*1.22</f>
        <v>0</v>
      </c>
    </row>
    <row r="4471" spans="1:17" x14ac:dyDescent="0.25">
      <c r="A4471" t="s">
        <v>15387</v>
      </c>
      <c r="B4471" t="s">
        <v>15386</v>
      </c>
      <c r="C4471">
        <v>17792</v>
      </c>
      <c r="D4471">
        <v>0</v>
      </c>
      <c r="E4471">
        <f>IFERROR(VLOOKUP(Table_ExternalData_15[[#This Row],[Id]],Rabati!B:C,2,0),0)</f>
        <v>10</v>
      </c>
      <c r="F4471">
        <v>0</v>
      </c>
      <c r="G4471" t="str">
        <f>VLOOKUP(Table_ExternalData_15[[#This Row],[Id]],'Blagovna izdelek'!A:C,3,0)</f>
        <v>Digitus</v>
      </c>
      <c r="H4471">
        <f>Table_ExternalData_15[[#This Row],[Rabat]]*0.2</f>
        <v>2</v>
      </c>
      <c r="I4471" s="2">
        <f>Table_ExternalData_15[[#This Row],[Price]]-(Table_ExternalData_15[[#This Row],[Price]]*Table_ExternalData_15[[#This Row],[BB rabat]])/100</f>
        <v>0</v>
      </c>
      <c r="J4471" s="2">
        <f>Table_ExternalData_15[[#This Row],[BB cena]]*Table_ExternalData_15[[#Headers],[1,22]]</f>
        <v>0</v>
      </c>
      <c r="K4471" s="2">
        <f>Table_ExternalData_15[[#This Row],[Price]]*Table_ExternalData_15[[#Headers],[1,22]]</f>
        <v>0</v>
      </c>
      <c r="L4471" s="7">
        <f>IF(G4471="White Shark",E4471*0.5,IF(G4471="Sbox",E4471*0.5,IF(G4471="Tenda",E4471*0.5,E4471*0.2)))/100</f>
        <v>0.02</v>
      </c>
      <c r="M4471" s="2">
        <f>Table_ExternalData_15[[#This Row],[Price]]-Table_ExternalData_15[[#This Row],[Price]]*Table_ExternalData_15[[#This Row],[extra popust]]</f>
        <v>0</v>
      </c>
      <c r="N4471" s="2">
        <f>IF(M4471&lt;I4471,M4471,I4471)</f>
        <v>0</v>
      </c>
      <c r="O4471" s="12" t="str">
        <f>IF(N4471&lt;I4471,$U$1," ")</f>
        <v xml:space="preserve"> </v>
      </c>
      <c r="P4471" s="12" t="str">
        <f>IFERROR((O4471+30)," ")</f>
        <v xml:space="preserve"> </v>
      </c>
      <c r="Q4471" s="2">
        <f ca="1">IF(O4471=$U$1,N4471,"0")*1.22</f>
        <v>0</v>
      </c>
    </row>
    <row r="4472" spans="1:17" x14ac:dyDescent="0.25">
      <c r="A4472" t="s">
        <v>15594</v>
      </c>
      <c r="B4472" t="s">
        <v>15593</v>
      </c>
      <c r="C4472">
        <v>17850</v>
      </c>
      <c r="D4472">
        <v>69.95</v>
      </c>
      <c r="E4472">
        <f>IFERROR(VLOOKUP(Table_ExternalData_15[[#This Row],[Id]],Rabati!B:C,2,0),0)</f>
        <v>20</v>
      </c>
      <c r="F4472">
        <v>3</v>
      </c>
      <c r="G4472" t="str">
        <f>VLOOKUP(Table_ExternalData_15[[#This Row],[Id]],'Blagovna izdelek'!A:C,3,0)</f>
        <v>Digitus</v>
      </c>
      <c r="H4472">
        <f>Table_ExternalData_15[[#This Row],[Rabat]]*0.2</f>
        <v>4</v>
      </c>
      <c r="I4472" s="2">
        <f>Table_ExternalData_15[[#This Row],[Price]]-(Table_ExternalData_15[[#This Row],[Price]]*Table_ExternalData_15[[#This Row],[BB rabat]])/100</f>
        <v>67.152000000000001</v>
      </c>
      <c r="J4472" s="2">
        <f>Table_ExternalData_15[[#This Row],[BB cena]]*Table_ExternalData_15[[#Headers],[1,22]]</f>
        <v>81.925439999999995</v>
      </c>
      <c r="K4472" s="2">
        <f>Table_ExternalData_15[[#This Row],[Price]]*Table_ExternalData_15[[#Headers],[1,22]]</f>
        <v>85.338999999999999</v>
      </c>
      <c r="L4472" s="7">
        <f>IF(G4472="White Shark",E4472*0.5,IF(G4472="Sbox",E4472*0.5,IF(G4472="Tenda",E4472*0.5,E4472*0.2)))/100</f>
        <v>0.04</v>
      </c>
      <c r="M4472" s="2">
        <f>Table_ExternalData_15[[#This Row],[Price]]-Table_ExternalData_15[[#This Row],[Price]]*Table_ExternalData_15[[#This Row],[extra popust]]</f>
        <v>67.152000000000001</v>
      </c>
      <c r="N4472" s="2">
        <f>IF(M4472&lt;I4472,M4472,I4472)</f>
        <v>67.152000000000001</v>
      </c>
      <c r="O4472" s="12" t="str">
        <f>IF(N4472&lt;I4472,$U$1," ")</f>
        <v xml:space="preserve"> </v>
      </c>
      <c r="P4472" s="12" t="str">
        <f>IFERROR((O4472+30)," ")</f>
        <v xml:space="preserve"> </v>
      </c>
      <c r="Q4472" s="2">
        <f ca="1">IF(O4472=$U$1,N4472,"0")*1.22</f>
        <v>0</v>
      </c>
    </row>
    <row r="4473" spans="1:17" x14ac:dyDescent="0.25">
      <c r="A4473" t="s">
        <v>5</v>
      </c>
      <c r="B4473" t="s">
        <v>4</v>
      </c>
      <c r="C4473">
        <v>5570</v>
      </c>
      <c r="D4473">
        <v>22.61</v>
      </c>
      <c r="E4473">
        <f>IFERROR(VLOOKUP(Table_ExternalData_15[[#This Row],[Id]],Rabati!B:C,2,0),0)</f>
        <v>20</v>
      </c>
      <c r="F4473">
        <v>0</v>
      </c>
      <c r="G4473" t="str">
        <f>VLOOKUP(Table_ExternalData_15[[#This Row],[Id]],'Blagovna izdelek'!A:C,3,0)</f>
        <v>Delock</v>
      </c>
      <c r="H4473">
        <f>Table_ExternalData_15[[#This Row],[Rabat]]*0.2</f>
        <v>4</v>
      </c>
      <c r="I4473" s="2">
        <f>Table_ExternalData_15[[#This Row],[Price]]-(Table_ExternalData_15[[#This Row],[Price]]*Table_ExternalData_15[[#This Row],[BB rabat]])/100</f>
        <v>21.7056</v>
      </c>
      <c r="J4473" s="2">
        <f>Table_ExternalData_15[[#This Row],[BB cena]]*Table_ExternalData_15[[#Headers],[1,22]]</f>
        <v>26.480831999999999</v>
      </c>
      <c r="K4473" s="2">
        <f>Table_ExternalData_15[[#This Row],[Price]]*Table_ExternalData_15[[#Headers],[1,22]]</f>
        <v>27.584199999999999</v>
      </c>
      <c r="L4473" s="7">
        <f>IF(G4473="White Shark",E4473*0.5,IF(G4473="Sbox",E4473*0.5,IF(G4473="Tenda",E4473*0.5,E4473*0.2)))/100</f>
        <v>0.04</v>
      </c>
      <c r="M4473" s="2">
        <f>Table_ExternalData_15[[#This Row],[Price]]-Table_ExternalData_15[[#This Row],[Price]]*Table_ExternalData_15[[#This Row],[extra popust]]</f>
        <v>21.7056</v>
      </c>
      <c r="N4473" s="2">
        <f>IF(M4473&lt;I4473,M4473,I4473)</f>
        <v>21.7056</v>
      </c>
      <c r="O4473" s="12" t="str">
        <f>IF(N4473&lt;I4473,$U$1," ")</f>
        <v xml:space="preserve"> </v>
      </c>
      <c r="P4473" s="12" t="str">
        <f>IFERROR((O4473+30)," ")</f>
        <v xml:space="preserve"> </v>
      </c>
      <c r="Q4473" s="2">
        <f ca="1">IF(O4473=$U$1,N4473,"0")*1.22</f>
        <v>0</v>
      </c>
    </row>
    <row r="4474" spans="1:17" x14ac:dyDescent="0.25">
      <c r="A4474" t="s">
        <v>7</v>
      </c>
      <c r="B4474" t="s">
        <v>6</v>
      </c>
      <c r="C4474">
        <v>5575</v>
      </c>
      <c r="D4474">
        <v>2.86</v>
      </c>
      <c r="E4474">
        <f>IFERROR(VLOOKUP(Table_ExternalData_15[[#This Row],[Id]],Rabati!B:C,2,0),0)</f>
        <v>30</v>
      </c>
      <c r="F4474">
        <v>10</v>
      </c>
      <c r="G4474" t="str">
        <f>VLOOKUP(Table_ExternalData_15[[#This Row],[Id]],'Blagovna izdelek'!A:C,3,0)</f>
        <v>Delock</v>
      </c>
      <c r="H4474">
        <f>Table_ExternalData_15[[#This Row],[Rabat]]*0.2</f>
        <v>6</v>
      </c>
      <c r="I4474" s="2">
        <f>Table_ExternalData_15[[#This Row],[Price]]-(Table_ExternalData_15[[#This Row],[Price]]*Table_ExternalData_15[[#This Row],[BB rabat]])/100</f>
        <v>2.6883999999999997</v>
      </c>
      <c r="J4474" s="2">
        <f>Table_ExternalData_15[[#This Row],[BB cena]]*Table_ExternalData_15[[#Headers],[1,22]]</f>
        <v>3.2798479999999994</v>
      </c>
      <c r="K4474" s="2">
        <f>Table_ExternalData_15[[#This Row],[Price]]*Table_ExternalData_15[[#Headers],[1,22]]</f>
        <v>3.4891999999999999</v>
      </c>
      <c r="L4474" s="7">
        <f>IF(G4474="White Shark",E4474*0.5,IF(G4474="Sbox",E4474*0.5,IF(G4474="Tenda",E4474*0.5,E4474*0.2)))/100</f>
        <v>0.06</v>
      </c>
      <c r="M4474" s="2">
        <f>Table_ExternalData_15[[#This Row],[Price]]-Table_ExternalData_15[[#This Row],[Price]]*Table_ExternalData_15[[#This Row],[extra popust]]</f>
        <v>2.6883999999999997</v>
      </c>
      <c r="N4474" s="2">
        <f>IF(M4474&lt;I4474,M4474,I4474)</f>
        <v>2.6883999999999997</v>
      </c>
      <c r="O4474" s="12" t="str">
        <f>IF(N4474&lt;I4474,$U$1," ")</f>
        <v xml:space="preserve"> </v>
      </c>
      <c r="P4474" s="12" t="str">
        <f>IFERROR((O4474+30)," ")</f>
        <v xml:space="preserve"> </v>
      </c>
      <c r="Q4474" s="2">
        <f ca="1">IF(O4474=$U$1,N4474,"0")*1.22</f>
        <v>0</v>
      </c>
    </row>
    <row r="4475" spans="1:17" x14ac:dyDescent="0.25">
      <c r="A4475" t="s">
        <v>11</v>
      </c>
      <c r="B4475" t="s">
        <v>10</v>
      </c>
      <c r="C4475">
        <v>5577</v>
      </c>
      <c r="D4475">
        <v>9.83</v>
      </c>
      <c r="E4475">
        <f>IFERROR(VLOOKUP(Table_ExternalData_15[[#This Row],[Id]],Rabati!B:C,2,0),0)</f>
        <v>30</v>
      </c>
      <c r="F4475">
        <v>10</v>
      </c>
      <c r="G4475" t="str">
        <f>VLOOKUP(Table_ExternalData_15[[#This Row],[Id]],'Blagovna izdelek'!A:C,3,0)</f>
        <v>Delock</v>
      </c>
      <c r="H4475">
        <f>Table_ExternalData_15[[#This Row],[Rabat]]*0.2</f>
        <v>6</v>
      </c>
      <c r="I4475" s="2">
        <f>Table_ExternalData_15[[#This Row],[Price]]-(Table_ExternalData_15[[#This Row],[Price]]*Table_ExternalData_15[[#This Row],[BB rabat]])/100</f>
        <v>9.2401999999999997</v>
      </c>
      <c r="J4475" s="2">
        <f>Table_ExternalData_15[[#This Row],[BB cena]]*Table_ExternalData_15[[#Headers],[1,22]]</f>
        <v>11.273043999999999</v>
      </c>
      <c r="K4475" s="2">
        <f>Table_ExternalData_15[[#This Row],[Price]]*Table_ExternalData_15[[#Headers],[1,22]]</f>
        <v>11.992599999999999</v>
      </c>
      <c r="L4475" s="7">
        <f>IF(G4475="White Shark",E4475*0.5,IF(G4475="Sbox",E4475*0.5,IF(G4475="Tenda",E4475*0.5,E4475*0.2)))/100</f>
        <v>0.06</v>
      </c>
      <c r="M4475" s="2">
        <f>Table_ExternalData_15[[#This Row],[Price]]-Table_ExternalData_15[[#This Row],[Price]]*Table_ExternalData_15[[#This Row],[extra popust]]</f>
        <v>9.2401999999999997</v>
      </c>
      <c r="N4475" s="2">
        <f>IF(M4475&lt;I4475,M4475,I4475)</f>
        <v>9.2401999999999997</v>
      </c>
      <c r="O4475" s="12" t="str">
        <f>IF(N4475&lt;I4475,$U$1," ")</f>
        <v xml:space="preserve"> </v>
      </c>
      <c r="P4475" s="12" t="str">
        <f>IFERROR((O4475+30)," ")</f>
        <v xml:space="preserve"> </v>
      </c>
      <c r="Q4475" s="2">
        <f ca="1">IF(O4475=$U$1,N4475,"0")*1.22</f>
        <v>0</v>
      </c>
    </row>
    <row r="4476" spans="1:17" x14ac:dyDescent="0.25">
      <c r="A4476" t="s">
        <v>13</v>
      </c>
      <c r="B4476" t="s">
        <v>12</v>
      </c>
      <c r="C4476">
        <v>5580</v>
      </c>
      <c r="D4476">
        <v>4.4000000000000004</v>
      </c>
      <c r="E4476">
        <f>IFERROR(VLOOKUP(Table_ExternalData_15[[#This Row],[Id]],Rabati!B:C,2,0),0)</f>
        <v>30</v>
      </c>
      <c r="F4476">
        <v>6</v>
      </c>
      <c r="G4476" t="str">
        <f>VLOOKUP(Table_ExternalData_15[[#This Row],[Id]],'Blagovna izdelek'!A:C,3,0)</f>
        <v>Delock</v>
      </c>
      <c r="H4476">
        <f>Table_ExternalData_15[[#This Row],[Rabat]]*0.2</f>
        <v>6</v>
      </c>
      <c r="I4476" s="2">
        <f>Table_ExternalData_15[[#This Row],[Price]]-(Table_ExternalData_15[[#This Row],[Price]]*Table_ExternalData_15[[#This Row],[BB rabat]])/100</f>
        <v>4.1360000000000001</v>
      </c>
      <c r="J4476" s="2">
        <f>Table_ExternalData_15[[#This Row],[BB cena]]*Table_ExternalData_15[[#Headers],[1,22]]</f>
        <v>5.0459199999999997</v>
      </c>
      <c r="K4476" s="2">
        <f>Table_ExternalData_15[[#This Row],[Price]]*Table_ExternalData_15[[#Headers],[1,22]]</f>
        <v>5.3680000000000003</v>
      </c>
      <c r="L4476" s="7">
        <f>IF(G4476="White Shark",E4476*0.5,IF(G4476="Sbox",E4476*0.5,IF(G4476="Tenda",E4476*0.5,E4476*0.2)))/100</f>
        <v>0.06</v>
      </c>
      <c r="M4476" s="2">
        <f>Table_ExternalData_15[[#This Row],[Price]]-Table_ExternalData_15[[#This Row],[Price]]*Table_ExternalData_15[[#This Row],[extra popust]]</f>
        <v>4.1360000000000001</v>
      </c>
      <c r="N4476" s="2">
        <f>IF(M4476&lt;I4476,M4476,I4476)</f>
        <v>4.1360000000000001</v>
      </c>
      <c r="O4476" s="12" t="str">
        <f>IF(N4476&lt;I4476,$U$1," ")</f>
        <v xml:space="preserve"> </v>
      </c>
      <c r="P4476" s="12" t="str">
        <f>IFERROR((O4476+30)," ")</f>
        <v xml:space="preserve"> </v>
      </c>
      <c r="Q4476" s="2">
        <f ca="1">IF(O4476=$U$1,N4476,"0")*1.22</f>
        <v>0</v>
      </c>
    </row>
    <row r="4477" spans="1:17" x14ac:dyDescent="0.25">
      <c r="A4477" t="s">
        <v>15</v>
      </c>
      <c r="B4477" t="s">
        <v>14</v>
      </c>
      <c r="C4477">
        <v>5581</v>
      </c>
      <c r="D4477">
        <v>4.08</v>
      </c>
      <c r="E4477">
        <f>IFERROR(VLOOKUP(Table_ExternalData_15[[#This Row],[Id]],Rabati!B:C,2,0),0)</f>
        <v>30</v>
      </c>
      <c r="F4477">
        <v>14</v>
      </c>
      <c r="G4477" t="str">
        <f>VLOOKUP(Table_ExternalData_15[[#This Row],[Id]],'Blagovna izdelek'!A:C,3,0)</f>
        <v>Delock</v>
      </c>
      <c r="H4477">
        <f>Table_ExternalData_15[[#This Row],[Rabat]]*0.2</f>
        <v>6</v>
      </c>
      <c r="I4477" s="2">
        <f>Table_ExternalData_15[[#This Row],[Price]]-(Table_ExternalData_15[[#This Row],[Price]]*Table_ExternalData_15[[#This Row],[BB rabat]])/100</f>
        <v>3.8351999999999999</v>
      </c>
      <c r="J4477" s="2">
        <f>Table_ExternalData_15[[#This Row],[BB cena]]*Table_ExternalData_15[[#Headers],[1,22]]</f>
        <v>4.6789439999999995</v>
      </c>
      <c r="K4477" s="2">
        <f>Table_ExternalData_15[[#This Row],[Price]]*Table_ExternalData_15[[#Headers],[1,22]]</f>
        <v>4.9775999999999998</v>
      </c>
      <c r="L4477" s="7">
        <f>IF(G4477="White Shark",E4477*0.5,IF(G4477="Sbox",E4477*0.5,IF(G4477="Tenda",E4477*0.5,E4477*0.2)))/100</f>
        <v>0.06</v>
      </c>
      <c r="M4477" s="2">
        <f>Table_ExternalData_15[[#This Row],[Price]]-Table_ExternalData_15[[#This Row],[Price]]*Table_ExternalData_15[[#This Row],[extra popust]]</f>
        <v>3.8351999999999999</v>
      </c>
      <c r="N4477" s="2">
        <f>IF(M4477&lt;I4477,M4477,I4477)</f>
        <v>3.8351999999999999</v>
      </c>
      <c r="O4477" s="12" t="str">
        <f>IF(N4477&lt;I4477,$U$1," ")</f>
        <v xml:space="preserve"> </v>
      </c>
      <c r="P4477" s="12" t="str">
        <f>IFERROR((O4477+30)," ")</f>
        <v xml:space="preserve"> </v>
      </c>
      <c r="Q4477" s="2">
        <f ca="1">IF(O4477=$U$1,N4477,"0")*1.22</f>
        <v>0</v>
      </c>
    </row>
    <row r="4478" spans="1:17" x14ac:dyDescent="0.25">
      <c r="A4478" t="s">
        <v>17</v>
      </c>
      <c r="B4478" t="s">
        <v>16</v>
      </c>
      <c r="C4478">
        <v>5582</v>
      </c>
      <c r="D4478">
        <v>3.1</v>
      </c>
      <c r="E4478">
        <f>IFERROR(VLOOKUP(Table_ExternalData_15[[#This Row],[Id]],Rabati!B:C,2,0),0)</f>
        <v>30</v>
      </c>
      <c r="F4478">
        <v>4</v>
      </c>
      <c r="G4478" t="str">
        <f>VLOOKUP(Table_ExternalData_15[[#This Row],[Id]],'Blagovna izdelek'!A:C,3,0)</f>
        <v>Delock</v>
      </c>
      <c r="H4478">
        <f>Table_ExternalData_15[[#This Row],[Rabat]]*0.2</f>
        <v>6</v>
      </c>
      <c r="I4478" s="2">
        <f>Table_ExternalData_15[[#This Row],[Price]]-(Table_ExternalData_15[[#This Row],[Price]]*Table_ExternalData_15[[#This Row],[BB rabat]])/100</f>
        <v>2.9140000000000001</v>
      </c>
      <c r="J4478" s="2">
        <f>Table_ExternalData_15[[#This Row],[BB cena]]*Table_ExternalData_15[[#Headers],[1,22]]</f>
        <v>3.5550800000000002</v>
      </c>
      <c r="K4478" s="2">
        <f>Table_ExternalData_15[[#This Row],[Price]]*Table_ExternalData_15[[#Headers],[1,22]]</f>
        <v>3.782</v>
      </c>
      <c r="L4478" s="7">
        <f>IF(G4478="White Shark",E4478*0.5,IF(G4478="Sbox",E4478*0.5,IF(G4478="Tenda",E4478*0.5,E4478*0.2)))/100</f>
        <v>0.06</v>
      </c>
      <c r="M4478" s="2">
        <f>Table_ExternalData_15[[#This Row],[Price]]-Table_ExternalData_15[[#This Row],[Price]]*Table_ExternalData_15[[#This Row],[extra popust]]</f>
        <v>2.9140000000000001</v>
      </c>
      <c r="N4478" s="2">
        <f>IF(M4478&lt;I4478,M4478,I4478)</f>
        <v>2.9140000000000001</v>
      </c>
      <c r="O4478" s="12" t="str">
        <f>IF(N4478&lt;I4478,$U$1," ")</f>
        <v xml:space="preserve"> </v>
      </c>
      <c r="P4478" s="12" t="str">
        <f>IFERROR((O4478+30)," ")</f>
        <v xml:space="preserve"> </v>
      </c>
      <c r="Q4478" s="2">
        <f ca="1">IF(O4478=$U$1,N4478,"0")*1.22</f>
        <v>0</v>
      </c>
    </row>
    <row r="4479" spans="1:17" x14ac:dyDescent="0.25">
      <c r="A4479" t="s">
        <v>20</v>
      </c>
      <c r="B4479" t="s">
        <v>19</v>
      </c>
      <c r="C4479">
        <v>5584</v>
      </c>
      <c r="D4479">
        <v>3.35</v>
      </c>
      <c r="E4479">
        <f>IFERROR(VLOOKUP(Table_ExternalData_15[[#This Row],[Id]],Rabati!B:C,2,0),0)</f>
        <v>30</v>
      </c>
      <c r="F4479">
        <v>30</v>
      </c>
      <c r="G4479" t="str">
        <f>VLOOKUP(Table_ExternalData_15[[#This Row],[Id]],'Blagovna izdelek'!A:C,3,0)</f>
        <v>Delock</v>
      </c>
      <c r="H4479">
        <f>Table_ExternalData_15[[#This Row],[Rabat]]*0.2</f>
        <v>6</v>
      </c>
      <c r="I4479" s="2">
        <f>Table_ExternalData_15[[#This Row],[Price]]-(Table_ExternalData_15[[#This Row],[Price]]*Table_ExternalData_15[[#This Row],[BB rabat]])/100</f>
        <v>3.149</v>
      </c>
      <c r="J4479" s="2">
        <f>Table_ExternalData_15[[#This Row],[BB cena]]*Table_ExternalData_15[[#Headers],[1,22]]</f>
        <v>3.84178</v>
      </c>
      <c r="K4479" s="2">
        <f>Table_ExternalData_15[[#This Row],[Price]]*Table_ExternalData_15[[#Headers],[1,22]]</f>
        <v>4.0869999999999997</v>
      </c>
      <c r="L4479" s="7">
        <f>IF(G4479="White Shark",E4479*0.5,IF(G4479="Sbox",E4479*0.5,IF(G4479="Tenda",E4479*0.5,E4479*0.2)))/100</f>
        <v>0.06</v>
      </c>
      <c r="M4479" s="2">
        <f>Table_ExternalData_15[[#This Row],[Price]]-Table_ExternalData_15[[#This Row],[Price]]*Table_ExternalData_15[[#This Row],[extra popust]]</f>
        <v>3.149</v>
      </c>
      <c r="N4479" s="2">
        <f>IF(M4479&lt;I4479,M4479,I4479)</f>
        <v>3.149</v>
      </c>
      <c r="O4479" s="12" t="str">
        <f>IF(N4479&lt;I4479,$U$1," ")</f>
        <v xml:space="preserve"> </v>
      </c>
      <c r="P4479" s="12" t="str">
        <f>IFERROR((O4479+30)," ")</f>
        <v xml:space="preserve"> </v>
      </c>
      <c r="Q4479" s="2">
        <f ca="1">IF(O4479=$U$1,N4479,"0")*1.22</f>
        <v>0</v>
      </c>
    </row>
    <row r="4480" spans="1:17" x14ac:dyDescent="0.25">
      <c r="A4480" t="s">
        <v>22</v>
      </c>
      <c r="B4480" t="s">
        <v>21</v>
      </c>
      <c r="C4480">
        <v>5585</v>
      </c>
      <c r="D4480">
        <v>3.98</v>
      </c>
      <c r="E4480">
        <f>IFERROR(VLOOKUP(Table_ExternalData_15[[#This Row],[Id]],Rabati!B:C,2,0),0)</f>
        <v>30</v>
      </c>
      <c r="F4480">
        <v>17</v>
      </c>
      <c r="G4480" t="str">
        <f>VLOOKUP(Table_ExternalData_15[[#This Row],[Id]],'Blagovna izdelek'!A:C,3,0)</f>
        <v>Delock</v>
      </c>
      <c r="H4480">
        <f>Table_ExternalData_15[[#This Row],[Rabat]]*0.2</f>
        <v>6</v>
      </c>
      <c r="I4480" s="2">
        <f>Table_ExternalData_15[[#This Row],[Price]]-(Table_ExternalData_15[[#This Row],[Price]]*Table_ExternalData_15[[#This Row],[BB rabat]])/100</f>
        <v>3.7412000000000001</v>
      </c>
      <c r="J4480" s="2">
        <f>Table_ExternalData_15[[#This Row],[BB cena]]*Table_ExternalData_15[[#Headers],[1,22]]</f>
        <v>4.5642639999999997</v>
      </c>
      <c r="K4480" s="2">
        <f>Table_ExternalData_15[[#This Row],[Price]]*Table_ExternalData_15[[#Headers],[1,22]]</f>
        <v>4.8555999999999999</v>
      </c>
      <c r="L4480" s="7">
        <f>IF(G4480="White Shark",E4480*0.5,IF(G4480="Sbox",E4480*0.5,IF(G4480="Tenda",E4480*0.5,E4480*0.2)))/100</f>
        <v>0.06</v>
      </c>
      <c r="M4480" s="2">
        <f>Table_ExternalData_15[[#This Row],[Price]]-Table_ExternalData_15[[#This Row],[Price]]*Table_ExternalData_15[[#This Row],[extra popust]]</f>
        <v>3.7412000000000001</v>
      </c>
      <c r="N4480" s="2">
        <f>IF(M4480&lt;I4480,M4480,I4480)</f>
        <v>3.7412000000000001</v>
      </c>
      <c r="O4480" s="12" t="str">
        <f>IF(N4480&lt;I4480,$U$1," ")</f>
        <v xml:space="preserve"> </v>
      </c>
      <c r="P4480" s="12" t="str">
        <f>IFERROR((O4480+30)," ")</f>
        <v xml:space="preserve"> </v>
      </c>
      <c r="Q4480" s="2">
        <f ca="1">IF(O4480=$U$1,N4480,"0")*1.22</f>
        <v>0</v>
      </c>
    </row>
    <row r="4481" spans="1:17" x14ac:dyDescent="0.25">
      <c r="A4481" t="s">
        <v>24</v>
      </c>
      <c r="B4481" t="s">
        <v>23</v>
      </c>
      <c r="C4481">
        <v>5586</v>
      </c>
      <c r="D4481">
        <v>5.98</v>
      </c>
      <c r="E4481">
        <f>IFERROR(VLOOKUP(Table_ExternalData_15[[#This Row],[Id]],Rabati!B:C,2,0),0)</f>
        <v>30</v>
      </c>
      <c r="F4481">
        <v>0</v>
      </c>
      <c r="G4481" t="str">
        <f>VLOOKUP(Table_ExternalData_15[[#This Row],[Id]],'Blagovna izdelek'!A:C,3,0)</f>
        <v>Delock</v>
      </c>
      <c r="H4481">
        <f>Table_ExternalData_15[[#This Row],[Rabat]]*0.2</f>
        <v>6</v>
      </c>
      <c r="I4481" s="2">
        <f>Table_ExternalData_15[[#This Row],[Price]]-(Table_ExternalData_15[[#This Row],[Price]]*Table_ExternalData_15[[#This Row],[BB rabat]])/100</f>
        <v>5.6212</v>
      </c>
      <c r="J4481" s="2">
        <f>Table_ExternalData_15[[#This Row],[BB cena]]*Table_ExternalData_15[[#Headers],[1,22]]</f>
        <v>6.8578640000000002</v>
      </c>
      <c r="K4481" s="2">
        <f>Table_ExternalData_15[[#This Row],[Price]]*Table_ExternalData_15[[#Headers],[1,22]]</f>
        <v>7.2956000000000003</v>
      </c>
      <c r="L4481" s="7">
        <f>IF(G4481="White Shark",E4481*0.5,IF(G4481="Sbox",E4481*0.5,IF(G4481="Tenda",E4481*0.5,E4481*0.2)))/100</f>
        <v>0.06</v>
      </c>
      <c r="M4481" s="2">
        <f>Table_ExternalData_15[[#This Row],[Price]]-Table_ExternalData_15[[#This Row],[Price]]*Table_ExternalData_15[[#This Row],[extra popust]]</f>
        <v>5.6212</v>
      </c>
      <c r="N4481" s="2">
        <f>IF(M4481&lt;I4481,M4481,I4481)</f>
        <v>5.6212</v>
      </c>
      <c r="O4481" s="12" t="str">
        <f>IF(N4481&lt;I4481,$U$1," ")</f>
        <v xml:space="preserve"> </v>
      </c>
      <c r="P4481" s="12" t="str">
        <f>IFERROR((O4481+30)," ")</f>
        <v xml:space="preserve"> </v>
      </c>
      <c r="Q4481" s="2">
        <f ca="1">IF(O4481=$U$1,N4481,"0")*1.22</f>
        <v>0</v>
      </c>
    </row>
    <row r="4482" spans="1:17" x14ac:dyDescent="0.25">
      <c r="A4482" t="s">
        <v>26</v>
      </c>
      <c r="B4482" t="s">
        <v>25</v>
      </c>
      <c r="C4482">
        <v>5587</v>
      </c>
      <c r="D4482">
        <v>11.68</v>
      </c>
      <c r="E4482">
        <f>IFERROR(VLOOKUP(Table_ExternalData_15[[#This Row],[Id]],Rabati!B:C,2,0),0)</f>
        <v>20</v>
      </c>
      <c r="F4482">
        <v>0</v>
      </c>
      <c r="G4482" t="str">
        <f>VLOOKUP(Table_ExternalData_15[[#This Row],[Id]],'Blagovna izdelek'!A:C,3,0)</f>
        <v>Delock</v>
      </c>
      <c r="H4482">
        <f>Table_ExternalData_15[[#This Row],[Rabat]]*0.2</f>
        <v>4</v>
      </c>
      <c r="I4482" s="2">
        <f>Table_ExternalData_15[[#This Row],[Price]]-(Table_ExternalData_15[[#This Row],[Price]]*Table_ExternalData_15[[#This Row],[BB rabat]])/100</f>
        <v>11.2128</v>
      </c>
      <c r="J4482" s="2">
        <f>Table_ExternalData_15[[#This Row],[BB cena]]*Table_ExternalData_15[[#Headers],[1,22]]</f>
        <v>13.679615999999999</v>
      </c>
      <c r="K4482" s="2">
        <f>Table_ExternalData_15[[#This Row],[Price]]*Table_ExternalData_15[[#Headers],[1,22]]</f>
        <v>14.249599999999999</v>
      </c>
      <c r="L4482" s="7">
        <f>IF(G4482="White Shark",E4482*0.5,IF(G4482="Sbox",E4482*0.5,IF(G4482="Tenda",E4482*0.5,E4482*0.2)))/100</f>
        <v>0.04</v>
      </c>
      <c r="M4482" s="2">
        <f>Table_ExternalData_15[[#This Row],[Price]]-Table_ExternalData_15[[#This Row],[Price]]*Table_ExternalData_15[[#This Row],[extra popust]]</f>
        <v>11.2128</v>
      </c>
      <c r="N4482" s="2">
        <f>IF(M4482&lt;I4482,M4482,I4482)</f>
        <v>11.2128</v>
      </c>
      <c r="O4482" s="12" t="str">
        <f>IF(N4482&lt;I4482,$U$1," ")</f>
        <v xml:space="preserve"> </v>
      </c>
      <c r="P4482" s="12" t="str">
        <f>IFERROR((O4482+30)," ")</f>
        <v xml:space="preserve"> </v>
      </c>
      <c r="Q4482" s="2">
        <f ca="1">IF(O4482=$U$1,N4482,"0")*1.22</f>
        <v>0</v>
      </c>
    </row>
    <row r="4483" spans="1:17" x14ac:dyDescent="0.25">
      <c r="A4483" t="s">
        <v>28</v>
      </c>
      <c r="B4483" t="s">
        <v>27</v>
      </c>
      <c r="C4483">
        <v>5588</v>
      </c>
      <c r="D4483">
        <v>13.82</v>
      </c>
      <c r="E4483">
        <f>IFERROR(VLOOKUP(Table_ExternalData_15[[#This Row],[Id]],Rabati!B:C,2,0),0)</f>
        <v>20</v>
      </c>
      <c r="F4483">
        <v>0</v>
      </c>
      <c r="G4483" t="str">
        <f>VLOOKUP(Table_ExternalData_15[[#This Row],[Id]],'Blagovna izdelek'!A:C,3,0)</f>
        <v>Delock</v>
      </c>
      <c r="H4483">
        <f>Table_ExternalData_15[[#This Row],[Rabat]]*0.2</f>
        <v>4</v>
      </c>
      <c r="I4483" s="2">
        <f>Table_ExternalData_15[[#This Row],[Price]]-(Table_ExternalData_15[[#This Row],[Price]]*Table_ExternalData_15[[#This Row],[BB rabat]])/100</f>
        <v>13.267200000000001</v>
      </c>
      <c r="J4483" s="2">
        <f>Table_ExternalData_15[[#This Row],[BB cena]]*Table_ExternalData_15[[#Headers],[1,22]]</f>
        <v>16.185984000000001</v>
      </c>
      <c r="K4483" s="2">
        <f>Table_ExternalData_15[[#This Row],[Price]]*Table_ExternalData_15[[#Headers],[1,22]]</f>
        <v>16.860399999999998</v>
      </c>
      <c r="L4483" s="7">
        <f>IF(G4483="White Shark",E4483*0.5,IF(G4483="Sbox",E4483*0.5,IF(G4483="Tenda",E4483*0.5,E4483*0.2)))/100</f>
        <v>0.04</v>
      </c>
      <c r="M4483" s="2">
        <f>Table_ExternalData_15[[#This Row],[Price]]-Table_ExternalData_15[[#This Row],[Price]]*Table_ExternalData_15[[#This Row],[extra popust]]</f>
        <v>13.267200000000001</v>
      </c>
      <c r="N4483" s="2">
        <f>IF(M4483&lt;I4483,M4483,I4483)</f>
        <v>13.267200000000001</v>
      </c>
      <c r="O4483" s="12" t="str">
        <f>IF(N4483&lt;I4483,$U$1," ")</f>
        <v xml:space="preserve"> </v>
      </c>
      <c r="P4483" s="12" t="str">
        <f>IFERROR((O4483+30)," ")</f>
        <v xml:space="preserve"> </v>
      </c>
      <c r="Q4483" s="2">
        <f ca="1">IF(O4483=$U$1,N4483,"0")*1.22</f>
        <v>0</v>
      </c>
    </row>
    <row r="4484" spans="1:17" x14ac:dyDescent="0.25">
      <c r="A4484" t="s">
        <v>30</v>
      </c>
      <c r="B4484" t="s">
        <v>29</v>
      </c>
      <c r="C4484">
        <v>5589</v>
      </c>
      <c r="D4484">
        <v>25.18</v>
      </c>
      <c r="E4484">
        <f>IFERROR(VLOOKUP(Table_ExternalData_15[[#This Row],[Id]],Rabati!B:C,2,0),0)</f>
        <v>20</v>
      </c>
      <c r="F4484">
        <v>0</v>
      </c>
      <c r="G4484" t="str">
        <f>VLOOKUP(Table_ExternalData_15[[#This Row],[Id]],'Blagovna izdelek'!A:C,3,0)</f>
        <v>Delock</v>
      </c>
      <c r="H4484">
        <f>Table_ExternalData_15[[#This Row],[Rabat]]*0.2</f>
        <v>4</v>
      </c>
      <c r="I4484" s="2">
        <f>Table_ExternalData_15[[#This Row],[Price]]-(Table_ExternalData_15[[#This Row],[Price]]*Table_ExternalData_15[[#This Row],[BB rabat]])/100</f>
        <v>24.172799999999999</v>
      </c>
      <c r="J4484" s="2">
        <f>Table_ExternalData_15[[#This Row],[BB cena]]*Table_ExternalData_15[[#Headers],[1,22]]</f>
        <v>29.490815999999999</v>
      </c>
      <c r="K4484" s="2">
        <f>Table_ExternalData_15[[#This Row],[Price]]*Table_ExternalData_15[[#Headers],[1,22]]</f>
        <v>30.7196</v>
      </c>
      <c r="L4484" s="7">
        <f>IF(G4484="White Shark",E4484*0.5,IF(G4484="Sbox",E4484*0.5,IF(G4484="Tenda",E4484*0.5,E4484*0.2)))/100</f>
        <v>0.04</v>
      </c>
      <c r="M4484" s="2">
        <f>Table_ExternalData_15[[#This Row],[Price]]-Table_ExternalData_15[[#This Row],[Price]]*Table_ExternalData_15[[#This Row],[extra popust]]</f>
        <v>24.172799999999999</v>
      </c>
      <c r="N4484" s="2">
        <f>IF(M4484&lt;I4484,M4484,I4484)</f>
        <v>24.172799999999999</v>
      </c>
      <c r="O4484" s="12" t="str">
        <f>IF(N4484&lt;I4484,$U$1," ")</f>
        <v xml:space="preserve"> </v>
      </c>
      <c r="P4484" s="12" t="str">
        <f>IFERROR((O4484+30)," ")</f>
        <v xml:space="preserve"> </v>
      </c>
      <c r="Q4484" s="2">
        <f ca="1">IF(O4484=$U$1,N4484,"0")*1.22</f>
        <v>0</v>
      </c>
    </row>
    <row r="4485" spans="1:17" x14ac:dyDescent="0.25">
      <c r="A4485" t="s">
        <v>36</v>
      </c>
      <c r="B4485" t="s">
        <v>35</v>
      </c>
      <c r="C4485">
        <v>5595</v>
      </c>
      <c r="D4485">
        <v>48.71</v>
      </c>
      <c r="E4485">
        <f>IFERROR(VLOOKUP(Table_ExternalData_15[[#This Row],[Id]],Rabati!B:C,2,0),0)</f>
        <v>20</v>
      </c>
      <c r="F4485">
        <v>0</v>
      </c>
      <c r="G4485" t="str">
        <f>VLOOKUP(Table_ExternalData_15[[#This Row],[Id]],'Blagovna izdelek'!A:C,3,0)</f>
        <v>Delock</v>
      </c>
      <c r="H4485">
        <f>Table_ExternalData_15[[#This Row],[Rabat]]*0.2</f>
        <v>4</v>
      </c>
      <c r="I4485" s="2">
        <f>Table_ExternalData_15[[#This Row],[Price]]-(Table_ExternalData_15[[#This Row],[Price]]*Table_ExternalData_15[[#This Row],[BB rabat]])/100</f>
        <v>46.761600000000001</v>
      </c>
      <c r="J4485" s="2">
        <f>Table_ExternalData_15[[#This Row],[BB cena]]*Table_ExternalData_15[[#Headers],[1,22]]</f>
        <v>57.049151999999999</v>
      </c>
      <c r="K4485" s="2">
        <f>Table_ExternalData_15[[#This Row],[Price]]*Table_ExternalData_15[[#Headers],[1,22]]</f>
        <v>59.426200000000001</v>
      </c>
      <c r="L4485" s="7">
        <f>IF(G4485="White Shark",E4485*0.5,IF(G4485="Sbox",E4485*0.5,IF(G4485="Tenda",E4485*0.5,E4485*0.2)))/100</f>
        <v>0.04</v>
      </c>
      <c r="M4485" s="2">
        <f>Table_ExternalData_15[[#This Row],[Price]]-Table_ExternalData_15[[#This Row],[Price]]*Table_ExternalData_15[[#This Row],[extra popust]]</f>
        <v>46.761600000000001</v>
      </c>
      <c r="N4485" s="2">
        <f>IF(M4485&lt;I4485,M4485,I4485)</f>
        <v>46.761600000000001</v>
      </c>
      <c r="O4485" s="12" t="str">
        <f>IF(N4485&lt;I4485,$U$1," ")</f>
        <v xml:space="preserve"> </v>
      </c>
      <c r="P4485" s="12" t="str">
        <f>IFERROR((O4485+30)," ")</f>
        <v xml:space="preserve"> </v>
      </c>
      <c r="Q4485" s="2">
        <f ca="1">IF(O4485=$U$1,N4485,"0")*1.22</f>
        <v>0</v>
      </c>
    </row>
    <row r="4486" spans="1:17" x14ac:dyDescent="0.25">
      <c r="A4486" t="s">
        <v>40</v>
      </c>
      <c r="B4486" t="s">
        <v>39</v>
      </c>
      <c r="C4486">
        <v>5599</v>
      </c>
      <c r="D4486">
        <v>28.88</v>
      </c>
      <c r="E4486">
        <f>IFERROR(VLOOKUP(Table_ExternalData_15[[#This Row],[Id]],Rabati!B:C,2,0),0)</f>
        <v>20</v>
      </c>
      <c r="F4486">
        <v>4</v>
      </c>
      <c r="G4486" t="str">
        <f>VLOOKUP(Table_ExternalData_15[[#This Row],[Id]],'Blagovna izdelek'!A:C,3,0)</f>
        <v>Delock</v>
      </c>
      <c r="H4486">
        <f>Table_ExternalData_15[[#This Row],[Rabat]]*0.2</f>
        <v>4</v>
      </c>
      <c r="I4486" s="2">
        <f>Table_ExternalData_15[[#This Row],[Price]]-(Table_ExternalData_15[[#This Row],[Price]]*Table_ExternalData_15[[#This Row],[BB rabat]])/100</f>
        <v>27.724799999999998</v>
      </c>
      <c r="J4486" s="2">
        <f>Table_ExternalData_15[[#This Row],[BB cena]]*Table_ExternalData_15[[#Headers],[1,22]]</f>
        <v>33.824255999999998</v>
      </c>
      <c r="K4486" s="2">
        <f>Table_ExternalData_15[[#This Row],[Price]]*Table_ExternalData_15[[#Headers],[1,22]]</f>
        <v>35.233599999999996</v>
      </c>
      <c r="L4486" s="7">
        <f>IF(G4486="White Shark",E4486*0.5,IF(G4486="Sbox",E4486*0.5,IF(G4486="Tenda",E4486*0.5,E4486*0.2)))/100</f>
        <v>0.04</v>
      </c>
      <c r="M4486" s="2">
        <f>Table_ExternalData_15[[#This Row],[Price]]-Table_ExternalData_15[[#This Row],[Price]]*Table_ExternalData_15[[#This Row],[extra popust]]</f>
        <v>27.724799999999998</v>
      </c>
      <c r="N4486" s="2">
        <f>IF(M4486&lt;I4486,M4486,I4486)</f>
        <v>27.724799999999998</v>
      </c>
      <c r="O4486" s="12" t="str">
        <f>IF(N4486&lt;I4486,$U$1," ")</f>
        <v xml:space="preserve"> </v>
      </c>
      <c r="P4486" s="12" t="str">
        <f>IFERROR((O4486+30)," ")</f>
        <v xml:space="preserve"> </v>
      </c>
      <c r="Q4486" s="2">
        <f ca="1">IF(O4486=$U$1,N4486,"0")*1.22</f>
        <v>0</v>
      </c>
    </row>
    <row r="4487" spans="1:17" x14ac:dyDescent="0.25">
      <c r="A4487" t="s">
        <v>74</v>
      </c>
      <c r="B4487" t="s">
        <v>73</v>
      </c>
      <c r="C4487">
        <v>5646</v>
      </c>
      <c r="D4487">
        <v>28.88</v>
      </c>
      <c r="E4487">
        <f>IFERROR(VLOOKUP(Table_ExternalData_15[[#This Row],[Id]],Rabati!B:C,2,0),0)</f>
        <v>25</v>
      </c>
      <c r="F4487">
        <v>3</v>
      </c>
      <c r="G4487" t="str">
        <f>VLOOKUP(Table_ExternalData_15[[#This Row],[Id]],'Blagovna izdelek'!A:C,3,0)</f>
        <v>Delock</v>
      </c>
      <c r="H4487">
        <f>Table_ExternalData_15[[#This Row],[Rabat]]*0.2</f>
        <v>5</v>
      </c>
      <c r="I4487" s="2">
        <f>Table_ExternalData_15[[#This Row],[Price]]-(Table_ExternalData_15[[#This Row],[Price]]*Table_ExternalData_15[[#This Row],[BB rabat]])/100</f>
        <v>27.436</v>
      </c>
      <c r="J4487" s="2">
        <f>Table_ExternalData_15[[#This Row],[BB cena]]*Table_ExternalData_15[[#Headers],[1,22]]</f>
        <v>33.471919999999997</v>
      </c>
      <c r="K4487" s="2">
        <f>Table_ExternalData_15[[#This Row],[Price]]*Table_ExternalData_15[[#Headers],[1,22]]</f>
        <v>35.233599999999996</v>
      </c>
      <c r="L4487" s="7">
        <f>IF(G4487="White Shark",E4487*0.5,IF(G4487="Sbox",E4487*0.5,IF(G4487="Tenda",E4487*0.5,E4487*0.2)))/100</f>
        <v>0.05</v>
      </c>
      <c r="M4487" s="2">
        <f>Table_ExternalData_15[[#This Row],[Price]]-Table_ExternalData_15[[#This Row],[Price]]*Table_ExternalData_15[[#This Row],[extra popust]]</f>
        <v>27.436</v>
      </c>
      <c r="N4487" s="2">
        <f>IF(M4487&lt;I4487,M4487,I4487)</f>
        <v>27.436</v>
      </c>
      <c r="O4487" s="12" t="str">
        <f>IF(N4487&lt;I4487,$U$1," ")</f>
        <v xml:space="preserve"> </v>
      </c>
      <c r="P4487" s="12" t="str">
        <f>IFERROR((O4487+30)," ")</f>
        <v xml:space="preserve"> </v>
      </c>
      <c r="Q4487" s="2">
        <f ca="1">IF(O4487=$U$1,N4487,"0")*1.22</f>
        <v>0</v>
      </c>
    </row>
    <row r="4488" spans="1:17" x14ac:dyDescent="0.25">
      <c r="A4488" t="s">
        <v>492</v>
      </c>
      <c r="B4488" t="s">
        <v>491</v>
      </c>
      <c r="C4488">
        <v>5952</v>
      </c>
      <c r="D4488">
        <v>2.14</v>
      </c>
      <c r="E4488">
        <f>IFERROR(VLOOKUP(Table_ExternalData_15[[#This Row],[Id]],Rabati!B:C,2,0),0)</f>
        <v>30</v>
      </c>
      <c r="F4488">
        <v>0</v>
      </c>
      <c r="G4488" t="str">
        <f>VLOOKUP(Table_ExternalData_15[[#This Row],[Id]],'Blagovna izdelek'!A:C,3,0)</f>
        <v>Delock</v>
      </c>
      <c r="H4488">
        <f>Table_ExternalData_15[[#This Row],[Rabat]]*0.2</f>
        <v>6</v>
      </c>
      <c r="I4488" s="2">
        <f>Table_ExternalData_15[[#This Row],[Price]]-(Table_ExternalData_15[[#This Row],[Price]]*Table_ExternalData_15[[#This Row],[BB rabat]])/100</f>
        <v>2.0116000000000001</v>
      </c>
      <c r="J4488" s="2">
        <f>Table_ExternalData_15[[#This Row],[BB cena]]*Table_ExternalData_15[[#Headers],[1,22]]</f>
        <v>2.4541520000000001</v>
      </c>
      <c r="K4488" s="2">
        <f>Table_ExternalData_15[[#This Row],[Price]]*Table_ExternalData_15[[#Headers],[1,22]]</f>
        <v>2.6108000000000002</v>
      </c>
      <c r="L4488" s="7">
        <f>IF(G4488="White Shark",E4488*0.5,IF(G4488="Sbox",E4488*0.5,IF(G4488="Tenda",E4488*0.5,E4488*0.2)))/100</f>
        <v>0.06</v>
      </c>
      <c r="M4488" s="2">
        <f>Table_ExternalData_15[[#This Row],[Price]]-Table_ExternalData_15[[#This Row],[Price]]*Table_ExternalData_15[[#This Row],[extra popust]]</f>
        <v>2.0116000000000001</v>
      </c>
      <c r="N4488" s="2">
        <f>IF(M4488&lt;I4488,M4488,I4488)</f>
        <v>2.0116000000000001</v>
      </c>
      <c r="O4488" s="12" t="str">
        <f>IF(N4488&lt;I4488,$U$1," ")</f>
        <v xml:space="preserve"> </v>
      </c>
      <c r="P4488" s="12" t="str">
        <f>IFERROR((O4488+30)," ")</f>
        <v xml:space="preserve"> </v>
      </c>
      <c r="Q4488" s="2">
        <f ca="1">IF(O4488=$U$1,N4488,"0")*1.22</f>
        <v>0</v>
      </c>
    </row>
    <row r="4489" spans="1:17" x14ac:dyDescent="0.25">
      <c r="A4489" t="s">
        <v>500</v>
      </c>
      <c r="B4489" t="s">
        <v>499</v>
      </c>
      <c r="C4489">
        <v>5956</v>
      </c>
      <c r="D4489">
        <v>4.99</v>
      </c>
      <c r="E4489">
        <f>IFERROR(VLOOKUP(Table_ExternalData_15[[#This Row],[Id]],Rabati!B:C,2,0),0)</f>
        <v>30</v>
      </c>
      <c r="F4489">
        <v>2</v>
      </c>
      <c r="G4489" t="str">
        <f>VLOOKUP(Table_ExternalData_15[[#This Row],[Id]],'Blagovna izdelek'!A:C,3,0)</f>
        <v>Delock</v>
      </c>
      <c r="H4489">
        <f>Table_ExternalData_15[[#This Row],[Rabat]]*0.2</f>
        <v>6</v>
      </c>
      <c r="I4489" s="2">
        <f>Table_ExternalData_15[[#This Row],[Price]]-(Table_ExternalData_15[[#This Row],[Price]]*Table_ExternalData_15[[#This Row],[BB rabat]])/100</f>
        <v>4.6905999999999999</v>
      </c>
      <c r="J4489" s="2">
        <f>Table_ExternalData_15[[#This Row],[BB cena]]*Table_ExternalData_15[[#Headers],[1,22]]</f>
        <v>5.7225319999999993</v>
      </c>
      <c r="K4489" s="2">
        <f>Table_ExternalData_15[[#This Row],[Price]]*Table_ExternalData_15[[#Headers],[1,22]]</f>
        <v>6.0878000000000005</v>
      </c>
      <c r="L4489" s="7">
        <f>IF(G4489="White Shark",E4489*0.5,IF(G4489="Sbox",E4489*0.5,IF(G4489="Tenda",E4489*0.5,E4489*0.2)))/100</f>
        <v>0.06</v>
      </c>
      <c r="M4489" s="2">
        <f>Table_ExternalData_15[[#This Row],[Price]]-Table_ExternalData_15[[#This Row],[Price]]*Table_ExternalData_15[[#This Row],[extra popust]]</f>
        <v>4.6905999999999999</v>
      </c>
      <c r="N4489" s="2">
        <f>IF(M4489&lt;I4489,M4489,I4489)</f>
        <v>4.6905999999999999</v>
      </c>
      <c r="O4489" s="12" t="str">
        <f>IF(N4489&lt;I4489,$U$1," ")</f>
        <v xml:space="preserve"> </v>
      </c>
      <c r="P4489" s="12" t="str">
        <f>IFERROR((O4489+30)," ")</f>
        <v xml:space="preserve"> </v>
      </c>
      <c r="Q4489" s="2">
        <f ca="1">IF(O4489=$U$1,N4489,"0")*1.22</f>
        <v>0</v>
      </c>
    </row>
    <row r="4490" spans="1:17" x14ac:dyDescent="0.25">
      <c r="A4490" t="s">
        <v>502</v>
      </c>
      <c r="B4490" t="s">
        <v>501</v>
      </c>
      <c r="C4490">
        <v>5957</v>
      </c>
      <c r="D4490">
        <v>4.55</v>
      </c>
      <c r="E4490">
        <f>IFERROR(VLOOKUP(Table_ExternalData_15[[#This Row],[Id]],Rabati!B:C,2,0),0)</f>
        <v>30</v>
      </c>
      <c r="F4490">
        <v>10</v>
      </c>
      <c r="G4490" t="str">
        <f>VLOOKUP(Table_ExternalData_15[[#This Row],[Id]],'Blagovna izdelek'!A:C,3,0)</f>
        <v>Delock</v>
      </c>
      <c r="H4490">
        <f>Table_ExternalData_15[[#This Row],[Rabat]]*0.2</f>
        <v>6</v>
      </c>
      <c r="I4490" s="2">
        <f>Table_ExternalData_15[[#This Row],[Price]]-(Table_ExternalData_15[[#This Row],[Price]]*Table_ExternalData_15[[#This Row],[BB rabat]])/100</f>
        <v>4.2770000000000001</v>
      </c>
      <c r="J4490" s="2">
        <f>Table_ExternalData_15[[#This Row],[BB cena]]*Table_ExternalData_15[[#Headers],[1,22]]</f>
        <v>5.2179400000000005</v>
      </c>
      <c r="K4490" s="2">
        <f>Table_ExternalData_15[[#This Row],[Price]]*Table_ExternalData_15[[#Headers],[1,22]]</f>
        <v>5.5509999999999993</v>
      </c>
      <c r="L4490" s="7">
        <f>IF(G4490="White Shark",E4490*0.5,IF(G4490="Sbox",E4490*0.5,IF(G4490="Tenda",E4490*0.5,E4490*0.2)))/100</f>
        <v>0.06</v>
      </c>
      <c r="M4490" s="2">
        <f>Table_ExternalData_15[[#This Row],[Price]]-Table_ExternalData_15[[#This Row],[Price]]*Table_ExternalData_15[[#This Row],[extra popust]]</f>
        <v>4.2770000000000001</v>
      </c>
      <c r="N4490" s="2">
        <f>IF(M4490&lt;I4490,M4490,I4490)</f>
        <v>4.2770000000000001</v>
      </c>
      <c r="O4490" s="12" t="str">
        <f>IF(N4490&lt;I4490,$U$1," ")</f>
        <v xml:space="preserve"> </v>
      </c>
      <c r="P4490" s="12" t="str">
        <f>IFERROR((O4490+30)," ")</f>
        <v xml:space="preserve"> </v>
      </c>
      <c r="Q4490" s="2">
        <f ca="1">IF(O4490=$U$1,N4490,"0")*1.22</f>
        <v>0</v>
      </c>
    </row>
    <row r="4491" spans="1:17" x14ac:dyDescent="0.25">
      <c r="A4491" t="s">
        <v>503</v>
      </c>
      <c r="B4491" t="s">
        <v>9638</v>
      </c>
      <c r="C4491">
        <v>5959</v>
      </c>
      <c r="D4491">
        <v>3.26</v>
      </c>
      <c r="E4491">
        <f>IFERROR(VLOOKUP(Table_ExternalData_15[[#This Row],[Id]],Rabati!B:C,2,0),0)</f>
        <v>30</v>
      </c>
      <c r="F4491">
        <v>7</v>
      </c>
      <c r="G4491" t="str">
        <f>VLOOKUP(Table_ExternalData_15[[#This Row],[Id]],'Blagovna izdelek'!A:C,3,0)</f>
        <v>Delock</v>
      </c>
      <c r="H4491">
        <f>Table_ExternalData_15[[#This Row],[Rabat]]*0.2</f>
        <v>6</v>
      </c>
      <c r="I4491" s="2">
        <f>Table_ExternalData_15[[#This Row],[Price]]-(Table_ExternalData_15[[#This Row],[Price]]*Table_ExternalData_15[[#This Row],[BB rabat]])/100</f>
        <v>3.0644</v>
      </c>
      <c r="J4491" s="2">
        <f>Table_ExternalData_15[[#This Row],[BB cena]]*Table_ExternalData_15[[#Headers],[1,22]]</f>
        <v>3.7385679999999999</v>
      </c>
      <c r="K4491" s="2">
        <f>Table_ExternalData_15[[#This Row],[Price]]*Table_ExternalData_15[[#Headers],[1,22]]</f>
        <v>3.9771999999999998</v>
      </c>
      <c r="L4491" s="7">
        <f>IF(G4491="White Shark",E4491*0.5,IF(G4491="Sbox",E4491*0.5,IF(G4491="Tenda",E4491*0.5,E4491*0.2)))/100</f>
        <v>0.06</v>
      </c>
      <c r="M4491" s="2">
        <f>Table_ExternalData_15[[#This Row],[Price]]-Table_ExternalData_15[[#This Row],[Price]]*Table_ExternalData_15[[#This Row],[extra popust]]</f>
        <v>3.0644</v>
      </c>
      <c r="N4491" s="2">
        <f>IF(M4491&lt;I4491,M4491,I4491)</f>
        <v>3.0644</v>
      </c>
      <c r="O4491" s="12" t="str">
        <f>IF(N4491&lt;I4491,$U$1," ")</f>
        <v xml:space="preserve"> </v>
      </c>
      <c r="P4491" s="12" t="str">
        <f>IFERROR((O4491+30)," ")</f>
        <v xml:space="preserve"> </v>
      </c>
      <c r="Q4491" s="2">
        <f ca="1">IF(O4491=$U$1,N4491,"0")*1.22</f>
        <v>0</v>
      </c>
    </row>
    <row r="4492" spans="1:17" x14ac:dyDescent="0.25">
      <c r="A4492" t="s">
        <v>508</v>
      </c>
      <c r="B4492" t="s">
        <v>507</v>
      </c>
      <c r="C4492">
        <v>5964</v>
      </c>
      <c r="D4492">
        <v>9.75</v>
      </c>
      <c r="E4492">
        <f>IFERROR(VLOOKUP(Table_ExternalData_15[[#This Row],[Id]],Rabati!B:C,2,0),0)</f>
        <v>30</v>
      </c>
      <c r="F4492">
        <v>13</v>
      </c>
      <c r="G4492" t="str">
        <f>VLOOKUP(Table_ExternalData_15[[#This Row],[Id]],'Blagovna izdelek'!A:C,3,0)</f>
        <v>Delock</v>
      </c>
      <c r="H4492">
        <f>Table_ExternalData_15[[#This Row],[Rabat]]*0.2</f>
        <v>6</v>
      </c>
      <c r="I4492" s="2">
        <f>Table_ExternalData_15[[#This Row],[Price]]-(Table_ExternalData_15[[#This Row],[Price]]*Table_ExternalData_15[[#This Row],[BB rabat]])/100</f>
        <v>9.1649999999999991</v>
      </c>
      <c r="J4492" s="2">
        <f>Table_ExternalData_15[[#This Row],[BB cena]]*Table_ExternalData_15[[#Headers],[1,22]]</f>
        <v>11.181299999999998</v>
      </c>
      <c r="K4492" s="2">
        <f>Table_ExternalData_15[[#This Row],[Price]]*Table_ExternalData_15[[#Headers],[1,22]]</f>
        <v>11.895</v>
      </c>
      <c r="L4492" s="7">
        <f>IF(G4492="White Shark",E4492*0.5,IF(G4492="Sbox",E4492*0.5,IF(G4492="Tenda",E4492*0.5,E4492*0.2)))/100</f>
        <v>0.06</v>
      </c>
      <c r="M4492" s="2">
        <f>Table_ExternalData_15[[#This Row],[Price]]-Table_ExternalData_15[[#This Row],[Price]]*Table_ExternalData_15[[#This Row],[extra popust]]</f>
        <v>9.1649999999999991</v>
      </c>
      <c r="N4492" s="2">
        <f>IF(M4492&lt;I4492,M4492,I4492)</f>
        <v>9.1649999999999991</v>
      </c>
      <c r="O4492" s="12" t="str">
        <f>IF(N4492&lt;I4492,$U$1," ")</f>
        <v xml:space="preserve"> </v>
      </c>
      <c r="P4492" s="12" t="str">
        <f>IFERROR((O4492+30)," ")</f>
        <v xml:space="preserve"> </v>
      </c>
      <c r="Q4492" s="2">
        <f ca="1">IF(O4492=$U$1,N4492,"0")*1.22</f>
        <v>0</v>
      </c>
    </row>
    <row r="4493" spans="1:17" x14ac:dyDescent="0.25">
      <c r="A4493" t="s">
        <v>511</v>
      </c>
      <c r="B4493" t="s">
        <v>510</v>
      </c>
      <c r="C4493">
        <v>5966</v>
      </c>
      <c r="D4493">
        <v>8.14</v>
      </c>
      <c r="E4493">
        <f>IFERROR(VLOOKUP(Table_ExternalData_15[[#This Row],[Id]],Rabati!B:C,2,0),0)</f>
        <v>30</v>
      </c>
      <c r="F4493">
        <v>0</v>
      </c>
      <c r="G4493" t="str">
        <f>VLOOKUP(Table_ExternalData_15[[#This Row],[Id]],'Blagovna izdelek'!A:C,3,0)</f>
        <v>Delock</v>
      </c>
      <c r="H4493">
        <f>Table_ExternalData_15[[#This Row],[Rabat]]*0.2</f>
        <v>6</v>
      </c>
      <c r="I4493" s="2">
        <f>Table_ExternalData_15[[#This Row],[Price]]-(Table_ExternalData_15[[#This Row],[Price]]*Table_ExternalData_15[[#This Row],[BB rabat]])/100</f>
        <v>7.6516000000000002</v>
      </c>
      <c r="J4493" s="2">
        <f>Table_ExternalData_15[[#This Row],[BB cena]]*Table_ExternalData_15[[#Headers],[1,22]]</f>
        <v>9.3349519999999995</v>
      </c>
      <c r="K4493" s="2">
        <f>Table_ExternalData_15[[#This Row],[Price]]*Table_ExternalData_15[[#Headers],[1,22]]</f>
        <v>9.9307999999999996</v>
      </c>
      <c r="L4493" s="7">
        <f>IF(G4493="White Shark",E4493*0.5,IF(G4493="Sbox",E4493*0.5,IF(G4493="Tenda",E4493*0.5,E4493*0.2)))/100</f>
        <v>0.06</v>
      </c>
      <c r="M4493" s="2">
        <f>Table_ExternalData_15[[#This Row],[Price]]-Table_ExternalData_15[[#This Row],[Price]]*Table_ExternalData_15[[#This Row],[extra popust]]</f>
        <v>7.6516000000000002</v>
      </c>
      <c r="N4493" s="2">
        <f>IF(M4493&lt;I4493,M4493,I4493)</f>
        <v>7.6516000000000002</v>
      </c>
      <c r="O4493" s="12" t="str">
        <f>IF(N4493&lt;I4493,$U$1," ")</f>
        <v xml:space="preserve"> </v>
      </c>
      <c r="P4493" s="12" t="str">
        <f>IFERROR((O4493+30)," ")</f>
        <v xml:space="preserve"> </v>
      </c>
      <c r="Q4493" s="2">
        <f ca="1">IF(O4493=$U$1,N4493,"0")*1.22</f>
        <v>0</v>
      </c>
    </row>
    <row r="4494" spans="1:17" x14ac:dyDescent="0.25">
      <c r="A4494" t="s">
        <v>513</v>
      </c>
      <c r="B4494" t="s">
        <v>512</v>
      </c>
      <c r="C4494">
        <v>5967</v>
      </c>
      <c r="D4494">
        <v>12.95</v>
      </c>
      <c r="E4494">
        <f>IFERROR(VLOOKUP(Table_ExternalData_15[[#This Row],[Id]],Rabati!B:C,2,0),0)</f>
        <v>30</v>
      </c>
      <c r="F4494">
        <v>5</v>
      </c>
      <c r="G4494" t="str">
        <f>VLOOKUP(Table_ExternalData_15[[#This Row],[Id]],'Blagovna izdelek'!A:C,3,0)</f>
        <v>Delock</v>
      </c>
      <c r="H4494">
        <f>Table_ExternalData_15[[#This Row],[Rabat]]*0.2</f>
        <v>6</v>
      </c>
      <c r="I4494" s="2">
        <f>Table_ExternalData_15[[#This Row],[Price]]-(Table_ExternalData_15[[#This Row],[Price]]*Table_ExternalData_15[[#This Row],[BB rabat]])/100</f>
        <v>12.173</v>
      </c>
      <c r="J4494" s="2">
        <f>Table_ExternalData_15[[#This Row],[BB cena]]*Table_ExternalData_15[[#Headers],[1,22]]</f>
        <v>14.85106</v>
      </c>
      <c r="K4494" s="2">
        <f>Table_ExternalData_15[[#This Row],[Price]]*Table_ExternalData_15[[#Headers],[1,22]]</f>
        <v>15.798999999999999</v>
      </c>
      <c r="L4494" s="7">
        <f>IF(G4494="White Shark",E4494*0.5,IF(G4494="Sbox",E4494*0.5,IF(G4494="Tenda",E4494*0.5,E4494*0.2)))/100</f>
        <v>0.06</v>
      </c>
      <c r="M4494" s="2">
        <f>Table_ExternalData_15[[#This Row],[Price]]-Table_ExternalData_15[[#This Row],[Price]]*Table_ExternalData_15[[#This Row],[extra popust]]</f>
        <v>12.173</v>
      </c>
      <c r="N4494" s="2">
        <f>IF(M4494&lt;I4494,M4494,I4494)</f>
        <v>12.173</v>
      </c>
      <c r="O4494" s="12" t="str">
        <f>IF(N4494&lt;I4494,$U$1," ")</f>
        <v xml:space="preserve"> </v>
      </c>
      <c r="P4494" s="12" t="str">
        <f>IFERROR((O4494+30)," ")</f>
        <v xml:space="preserve"> </v>
      </c>
      <c r="Q4494" s="2">
        <f ca="1">IF(O4494=$U$1,N4494,"0")*1.22</f>
        <v>0</v>
      </c>
    </row>
    <row r="4495" spans="1:17" x14ac:dyDescent="0.25">
      <c r="A4495" t="s">
        <v>514</v>
      </c>
      <c r="B4495" t="s">
        <v>10732</v>
      </c>
      <c r="C4495">
        <v>5968</v>
      </c>
      <c r="D4495">
        <v>13.21</v>
      </c>
      <c r="E4495">
        <f>IFERROR(VLOOKUP(Table_ExternalData_15[[#This Row],[Id]],Rabati!B:C,2,0),0)</f>
        <v>30</v>
      </c>
      <c r="F4495">
        <v>1</v>
      </c>
      <c r="G4495" t="str">
        <f>VLOOKUP(Table_ExternalData_15[[#This Row],[Id]],'Blagovna izdelek'!A:C,3,0)</f>
        <v>Delock</v>
      </c>
      <c r="H4495">
        <f>Table_ExternalData_15[[#This Row],[Rabat]]*0.2</f>
        <v>6</v>
      </c>
      <c r="I4495" s="2">
        <f>Table_ExternalData_15[[#This Row],[Price]]-(Table_ExternalData_15[[#This Row],[Price]]*Table_ExternalData_15[[#This Row],[BB rabat]])/100</f>
        <v>12.417400000000001</v>
      </c>
      <c r="J4495" s="2">
        <f>Table_ExternalData_15[[#This Row],[BB cena]]*Table_ExternalData_15[[#Headers],[1,22]]</f>
        <v>15.149228000000001</v>
      </c>
      <c r="K4495" s="2">
        <f>Table_ExternalData_15[[#This Row],[Price]]*Table_ExternalData_15[[#Headers],[1,22]]</f>
        <v>16.116199999999999</v>
      </c>
      <c r="L4495" s="7">
        <f>IF(G4495="White Shark",E4495*0.5,IF(G4495="Sbox",E4495*0.5,IF(G4495="Tenda",E4495*0.5,E4495*0.2)))/100</f>
        <v>0.06</v>
      </c>
      <c r="M4495" s="2">
        <f>Table_ExternalData_15[[#This Row],[Price]]-Table_ExternalData_15[[#This Row],[Price]]*Table_ExternalData_15[[#This Row],[extra popust]]</f>
        <v>12.417400000000001</v>
      </c>
      <c r="N4495" s="2">
        <f>IF(M4495&lt;I4495,M4495,I4495)</f>
        <v>12.417400000000001</v>
      </c>
      <c r="O4495" s="12" t="str">
        <f>IF(N4495&lt;I4495,$U$1," ")</f>
        <v xml:space="preserve"> </v>
      </c>
      <c r="P4495" s="12" t="str">
        <f>IFERROR((O4495+30)," ")</f>
        <v xml:space="preserve"> </v>
      </c>
      <c r="Q4495" s="2">
        <f ca="1">IF(O4495=$U$1,N4495,"0")*1.22</f>
        <v>0</v>
      </c>
    </row>
    <row r="4496" spans="1:17" x14ac:dyDescent="0.25">
      <c r="A4496" t="s">
        <v>515</v>
      </c>
      <c r="B4496" t="s">
        <v>9643</v>
      </c>
      <c r="C4496">
        <v>5969</v>
      </c>
      <c r="D4496">
        <v>14.42</v>
      </c>
      <c r="E4496">
        <f>IFERROR(VLOOKUP(Table_ExternalData_15[[#This Row],[Id]],Rabati!B:C,2,0),0)</f>
        <v>30</v>
      </c>
      <c r="F4496">
        <v>1</v>
      </c>
      <c r="G4496" t="str">
        <f>VLOOKUP(Table_ExternalData_15[[#This Row],[Id]],'Blagovna izdelek'!A:C,3,0)</f>
        <v>Delock</v>
      </c>
      <c r="H4496">
        <f>Table_ExternalData_15[[#This Row],[Rabat]]*0.2</f>
        <v>6</v>
      </c>
      <c r="I4496" s="2">
        <f>Table_ExternalData_15[[#This Row],[Price]]-(Table_ExternalData_15[[#This Row],[Price]]*Table_ExternalData_15[[#This Row],[BB rabat]])/100</f>
        <v>13.5548</v>
      </c>
      <c r="J4496" s="2">
        <f>Table_ExternalData_15[[#This Row],[BB cena]]*Table_ExternalData_15[[#Headers],[1,22]]</f>
        <v>16.536856</v>
      </c>
      <c r="K4496" s="2">
        <f>Table_ExternalData_15[[#This Row],[Price]]*Table_ExternalData_15[[#Headers],[1,22]]</f>
        <v>17.592399999999998</v>
      </c>
      <c r="L4496" s="7">
        <f>IF(G4496="White Shark",E4496*0.5,IF(G4496="Sbox",E4496*0.5,IF(G4496="Tenda",E4496*0.5,E4496*0.2)))/100</f>
        <v>0.06</v>
      </c>
      <c r="M4496" s="2">
        <f>Table_ExternalData_15[[#This Row],[Price]]-Table_ExternalData_15[[#This Row],[Price]]*Table_ExternalData_15[[#This Row],[extra popust]]</f>
        <v>13.5548</v>
      </c>
      <c r="N4496" s="2">
        <f>IF(M4496&lt;I4496,M4496,I4496)</f>
        <v>13.5548</v>
      </c>
      <c r="O4496" s="12" t="str">
        <f>IF(N4496&lt;I4496,$U$1," ")</f>
        <v xml:space="preserve"> </v>
      </c>
      <c r="P4496" s="12" t="str">
        <f>IFERROR((O4496+30)," ")</f>
        <v xml:space="preserve"> </v>
      </c>
      <c r="Q4496" s="2">
        <f ca="1">IF(O4496=$U$1,N4496,"0")*1.22</f>
        <v>0</v>
      </c>
    </row>
    <row r="4497" spans="1:17" x14ac:dyDescent="0.25">
      <c r="A4497" t="s">
        <v>517</v>
      </c>
      <c r="B4497" t="s">
        <v>516</v>
      </c>
      <c r="C4497">
        <v>5970</v>
      </c>
      <c r="D4497">
        <v>27.8</v>
      </c>
      <c r="E4497">
        <f>IFERROR(VLOOKUP(Table_ExternalData_15[[#This Row],[Id]],Rabati!B:C,2,0),0)</f>
        <v>30</v>
      </c>
      <c r="F4497">
        <v>4</v>
      </c>
      <c r="G4497" t="str">
        <f>VLOOKUP(Table_ExternalData_15[[#This Row],[Id]],'Blagovna izdelek'!A:C,3,0)</f>
        <v>Delock</v>
      </c>
      <c r="H4497">
        <f>Table_ExternalData_15[[#This Row],[Rabat]]*0.2</f>
        <v>6</v>
      </c>
      <c r="I4497" s="2">
        <f>Table_ExternalData_15[[#This Row],[Price]]-(Table_ExternalData_15[[#This Row],[Price]]*Table_ExternalData_15[[#This Row],[BB rabat]])/100</f>
        <v>26.132000000000001</v>
      </c>
      <c r="J4497" s="2">
        <f>Table_ExternalData_15[[#This Row],[BB cena]]*Table_ExternalData_15[[#Headers],[1,22]]</f>
        <v>31.881040000000002</v>
      </c>
      <c r="K4497" s="2">
        <f>Table_ExternalData_15[[#This Row],[Price]]*Table_ExternalData_15[[#Headers],[1,22]]</f>
        <v>33.915999999999997</v>
      </c>
      <c r="L4497" s="7">
        <f>IF(G4497="White Shark",E4497*0.5,IF(G4497="Sbox",E4497*0.5,IF(G4497="Tenda",E4497*0.5,E4497*0.2)))/100</f>
        <v>0.06</v>
      </c>
      <c r="M4497" s="2">
        <f>Table_ExternalData_15[[#This Row],[Price]]-Table_ExternalData_15[[#This Row],[Price]]*Table_ExternalData_15[[#This Row],[extra popust]]</f>
        <v>26.132000000000001</v>
      </c>
      <c r="N4497" s="2">
        <f>IF(M4497&lt;I4497,M4497,I4497)</f>
        <v>26.132000000000001</v>
      </c>
      <c r="O4497" s="12" t="str">
        <f>IF(N4497&lt;I4497,$U$1," ")</f>
        <v xml:space="preserve"> </v>
      </c>
      <c r="P4497" s="12" t="str">
        <f>IFERROR((O4497+30)," ")</f>
        <v xml:space="preserve"> </v>
      </c>
      <c r="Q4497" s="2">
        <f ca="1">IF(O4497=$U$1,N4497,"0")*1.22</f>
        <v>0</v>
      </c>
    </row>
    <row r="4498" spans="1:17" x14ac:dyDescent="0.25">
      <c r="A4498" t="s">
        <v>518</v>
      </c>
      <c r="B4498" t="s">
        <v>9644</v>
      </c>
      <c r="C4498">
        <v>5971</v>
      </c>
      <c r="D4498">
        <v>8.11</v>
      </c>
      <c r="E4498">
        <f>IFERROR(VLOOKUP(Table_ExternalData_15[[#This Row],[Id]],Rabati!B:C,2,0),0)</f>
        <v>30</v>
      </c>
      <c r="F4498">
        <v>0</v>
      </c>
      <c r="G4498" t="str">
        <f>VLOOKUP(Table_ExternalData_15[[#This Row],[Id]],'Blagovna izdelek'!A:C,3,0)</f>
        <v>Delock</v>
      </c>
      <c r="H4498">
        <f>Table_ExternalData_15[[#This Row],[Rabat]]*0.2</f>
        <v>6</v>
      </c>
      <c r="I4498" s="2">
        <f>Table_ExternalData_15[[#This Row],[Price]]-(Table_ExternalData_15[[#This Row],[Price]]*Table_ExternalData_15[[#This Row],[BB rabat]])/100</f>
        <v>7.6233999999999993</v>
      </c>
      <c r="J4498" s="2">
        <f>Table_ExternalData_15[[#This Row],[BB cena]]*Table_ExternalData_15[[#Headers],[1,22]]</f>
        <v>9.3005479999999991</v>
      </c>
      <c r="K4498" s="2">
        <f>Table_ExternalData_15[[#This Row],[Price]]*Table_ExternalData_15[[#Headers],[1,22]]</f>
        <v>9.8941999999999997</v>
      </c>
      <c r="L4498" s="7">
        <f>IF(G4498="White Shark",E4498*0.5,IF(G4498="Sbox",E4498*0.5,IF(G4498="Tenda",E4498*0.5,E4498*0.2)))/100</f>
        <v>0.06</v>
      </c>
      <c r="M4498" s="2">
        <f>Table_ExternalData_15[[#This Row],[Price]]-Table_ExternalData_15[[#This Row],[Price]]*Table_ExternalData_15[[#This Row],[extra popust]]</f>
        <v>7.6233999999999993</v>
      </c>
      <c r="N4498" s="2">
        <f>IF(M4498&lt;I4498,M4498,I4498)</f>
        <v>7.6233999999999993</v>
      </c>
      <c r="O4498" s="12" t="str">
        <f>IF(N4498&lt;I4498,$U$1," ")</f>
        <v xml:space="preserve"> </v>
      </c>
      <c r="P4498" s="12" t="str">
        <f>IFERROR((O4498+30)," ")</f>
        <v xml:space="preserve"> </v>
      </c>
      <c r="Q4498" s="2">
        <f ca="1">IF(O4498=$U$1,N4498,"0")*1.22</f>
        <v>0</v>
      </c>
    </row>
    <row r="4499" spans="1:17" x14ac:dyDescent="0.25">
      <c r="A4499" t="s">
        <v>521</v>
      </c>
      <c r="B4499" t="s">
        <v>9647</v>
      </c>
      <c r="C4499">
        <v>5976</v>
      </c>
      <c r="D4499">
        <v>61.35</v>
      </c>
      <c r="E4499">
        <f>IFERROR(VLOOKUP(Table_ExternalData_15[[#This Row],[Id]],Rabati!B:C,2,0),0)</f>
        <v>30</v>
      </c>
      <c r="F4499">
        <v>0</v>
      </c>
      <c r="G4499" t="str">
        <f>VLOOKUP(Table_ExternalData_15[[#This Row],[Id]],'Blagovna izdelek'!A:C,3,0)</f>
        <v>Delock</v>
      </c>
      <c r="H4499">
        <f>Table_ExternalData_15[[#This Row],[Rabat]]*0.2</f>
        <v>6</v>
      </c>
      <c r="I4499" s="2">
        <f>Table_ExternalData_15[[#This Row],[Price]]-(Table_ExternalData_15[[#This Row],[Price]]*Table_ExternalData_15[[#This Row],[BB rabat]])/100</f>
        <v>57.669000000000004</v>
      </c>
      <c r="J4499" s="2">
        <f>Table_ExternalData_15[[#This Row],[BB cena]]*Table_ExternalData_15[[#Headers],[1,22]]</f>
        <v>70.356180000000009</v>
      </c>
      <c r="K4499" s="2">
        <f>Table_ExternalData_15[[#This Row],[Price]]*Table_ExternalData_15[[#Headers],[1,22]]</f>
        <v>74.846999999999994</v>
      </c>
      <c r="L4499" s="7">
        <f>IF(G4499="White Shark",E4499*0.5,IF(G4499="Sbox",E4499*0.5,IF(G4499="Tenda",E4499*0.5,E4499*0.2)))/100</f>
        <v>0.06</v>
      </c>
      <c r="M4499" s="2">
        <f>Table_ExternalData_15[[#This Row],[Price]]-Table_ExternalData_15[[#This Row],[Price]]*Table_ExternalData_15[[#This Row],[extra popust]]</f>
        <v>57.669000000000004</v>
      </c>
      <c r="N4499" s="2">
        <f>IF(M4499&lt;I4499,M4499,I4499)</f>
        <v>57.669000000000004</v>
      </c>
      <c r="O4499" s="12" t="str">
        <f>IF(N4499&lt;I4499,$U$1," ")</f>
        <v xml:space="preserve"> </v>
      </c>
      <c r="P4499" s="12" t="str">
        <f>IFERROR((O4499+30)," ")</f>
        <v xml:space="preserve"> </v>
      </c>
      <c r="Q4499" s="2">
        <f ca="1">IF(O4499=$U$1,N4499,"0")*1.22</f>
        <v>0</v>
      </c>
    </row>
    <row r="4500" spans="1:17" x14ac:dyDescent="0.25">
      <c r="A4500" t="s">
        <v>522</v>
      </c>
      <c r="B4500" t="s">
        <v>9648</v>
      </c>
      <c r="C4500">
        <v>5977</v>
      </c>
      <c r="D4500">
        <v>10.9</v>
      </c>
      <c r="E4500">
        <f>IFERROR(VLOOKUP(Table_ExternalData_15[[#This Row],[Id]],Rabati!B:C,2,0),0)</f>
        <v>30</v>
      </c>
      <c r="F4500">
        <v>29</v>
      </c>
      <c r="G4500" t="str">
        <f>VLOOKUP(Table_ExternalData_15[[#This Row],[Id]],'Blagovna izdelek'!A:C,3,0)</f>
        <v>Delock</v>
      </c>
      <c r="H4500">
        <f>Table_ExternalData_15[[#This Row],[Rabat]]*0.2</f>
        <v>6</v>
      </c>
      <c r="I4500" s="2">
        <f>Table_ExternalData_15[[#This Row],[Price]]-(Table_ExternalData_15[[#This Row],[Price]]*Table_ExternalData_15[[#This Row],[BB rabat]])/100</f>
        <v>10.246</v>
      </c>
      <c r="J4500" s="2">
        <f>Table_ExternalData_15[[#This Row],[BB cena]]*Table_ExternalData_15[[#Headers],[1,22]]</f>
        <v>12.500120000000001</v>
      </c>
      <c r="K4500" s="2">
        <f>Table_ExternalData_15[[#This Row],[Price]]*Table_ExternalData_15[[#Headers],[1,22]]</f>
        <v>13.298</v>
      </c>
      <c r="L4500" s="7">
        <f>IF(G4500="White Shark",E4500*0.5,IF(G4500="Sbox",E4500*0.5,IF(G4500="Tenda",E4500*0.5,E4500*0.2)))/100</f>
        <v>0.06</v>
      </c>
      <c r="M4500" s="2">
        <f>Table_ExternalData_15[[#This Row],[Price]]-Table_ExternalData_15[[#This Row],[Price]]*Table_ExternalData_15[[#This Row],[extra popust]]</f>
        <v>10.246</v>
      </c>
      <c r="N4500" s="2">
        <f>IF(M4500&lt;I4500,M4500,I4500)</f>
        <v>10.246</v>
      </c>
      <c r="O4500" s="12" t="str">
        <f>IF(N4500&lt;I4500,$U$1," ")</f>
        <v xml:space="preserve"> </v>
      </c>
      <c r="P4500" s="12" t="str">
        <f>IFERROR((O4500+30)," ")</f>
        <v xml:space="preserve"> </v>
      </c>
      <c r="Q4500" s="2">
        <f ca="1">IF(O4500=$U$1,N4500,"0")*1.22</f>
        <v>0</v>
      </c>
    </row>
    <row r="4501" spans="1:17" x14ac:dyDescent="0.25">
      <c r="A4501" t="s">
        <v>526</v>
      </c>
      <c r="B4501" t="s">
        <v>9650</v>
      </c>
      <c r="C4501">
        <v>5980</v>
      </c>
      <c r="D4501">
        <v>3.88</v>
      </c>
      <c r="E4501">
        <f>IFERROR(VLOOKUP(Table_ExternalData_15[[#This Row],[Id]],Rabati!B:C,2,0),0)</f>
        <v>30</v>
      </c>
      <c r="F4501">
        <v>3</v>
      </c>
      <c r="G4501" t="str">
        <f>VLOOKUP(Table_ExternalData_15[[#This Row],[Id]],'Blagovna izdelek'!A:C,3,0)</f>
        <v>Delock</v>
      </c>
      <c r="H4501">
        <f>Table_ExternalData_15[[#This Row],[Rabat]]*0.2</f>
        <v>6</v>
      </c>
      <c r="I4501" s="2">
        <f>Table_ExternalData_15[[#This Row],[Price]]-(Table_ExternalData_15[[#This Row],[Price]]*Table_ExternalData_15[[#This Row],[BB rabat]])/100</f>
        <v>3.6471999999999998</v>
      </c>
      <c r="J4501" s="2">
        <f>Table_ExternalData_15[[#This Row],[BB cena]]*Table_ExternalData_15[[#Headers],[1,22]]</f>
        <v>4.4495839999999998</v>
      </c>
      <c r="K4501" s="2">
        <f>Table_ExternalData_15[[#This Row],[Price]]*Table_ExternalData_15[[#Headers],[1,22]]</f>
        <v>4.7336</v>
      </c>
      <c r="L4501" s="7">
        <f>IF(G4501="White Shark",E4501*0.5,IF(G4501="Sbox",E4501*0.5,IF(G4501="Tenda",E4501*0.5,E4501*0.2)))/100</f>
        <v>0.06</v>
      </c>
      <c r="M4501" s="2">
        <f>Table_ExternalData_15[[#This Row],[Price]]-Table_ExternalData_15[[#This Row],[Price]]*Table_ExternalData_15[[#This Row],[extra popust]]</f>
        <v>3.6471999999999998</v>
      </c>
      <c r="N4501" s="2">
        <f>IF(M4501&lt;I4501,M4501,I4501)</f>
        <v>3.6471999999999998</v>
      </c>
      <c r="O4501" s="12" t="str">
        <f>IF(N4501&lt;I4501,$U$1," ")</f>
        <v xml:space="preserve"> </v>
      </c>
      <c r="P4501" s="12" t="str">
        <f>IFERROR((O4501+30)," ")</f>
        <v xml:space="preserve"> </v>
      </c>
      <c r="Q4501" s="2">
        <f ca="1">IF(O4501=$U$1,N4501,"0")*1.22</f>
        <v>0</v>
      </c>
    </row>
    <row r="4502" spans="1:17" x14ac:dyDescent="0.25">
      <c r="A4502" t="s">
        <v>528</v>
      </c>
      <c r="B4502" t="s">
        <v>9651</v>
      </c>
      <c r="C4502">
        <v>5982</v>
      </c>
      <c r="D4502">
        <v>24.43</v>
      </c>
      <c r="E4502">
        <f>IFERROR(VLOOKUP(Table_ExternalData_15[[#This Row],[Id]],Rabati!B:C,2,0),0)</f>
        <v>30</v>
      </c>
      <c r="F4502">
        <v>1</v>
      </c>
      <c r="G4502" t="str">
        <f>VLOOKUP(Table_ExternalData_15[[#This Row],[Id]],'Blagovna izdelek'!A:C,3,0)</f>
        <v>Delock</v>
      </c>
      <c r="H4502">
        <f>Table_ExternalData_15[[#This Row],[Rabat]]*0.2</f>
        <v>6</v>
      </c>
      <c r="I4502" s="2">
        <f>Table_ExternalData_15[[#This Row],[Price]]-(Table_ExternalData_15[[#This Row],[Price]]*Table_ExternalData_15[[#This Row],[BB rabat]])/100</f>
        <v>22.964199999999998</v>
      </c>
      <c r="J4502" s="2">
        <f>Table_ExternalData_15[[#This Row],[BB cena]]*Table_ExternalData_15[[#Headers],[1,22]]</f>
        <v>28.016323999999997</v>
      </c>
      <c r="K4502" s="2">
        <f>Table_ExternalData_15[[#This Row],[Price]]*Table_ExternalData_15[[#Headers],[1,22]]</f>
        <v>29.804600000000001</v>
      </c>
      <c r="L4502" s="7">
        <f>IF(G4502="White Shark",E4502*0.5,IF(G4502="Sbox",E4502*0.5,IF(G4502="Tenda",E4502*0.5,E4502*0.2)))/100</f>
        <v>0.06</v>
      </c>
      <c r="M4502" s="2">
        <f>Table_ExternalData_15[[#This Row],[Price]]-Table_ExternalData_15[[#This Row],[Price]]*Table_ExternalData_15[[#This Row],[extra popust]]</f>
        <v>22.964199999999998</v>
      </c>
      <c r="N4502" s="2">
        <f>IF(M4502&lt;I4502,M4502,I4502)</f>
        <v>22.964199999999998</v>
      </c>
      <c r="O4502" s="12" t="str">
        <f>IF(N4502&lt;I4502,$U$1," ")</f>
        <v xml:space="preserve"> </v>
      </c>
      <c r="P4502" s="12" t="str">
        <f>IFERROR((O4502+30)," ")</f>
        <v xml:space="preserve"> </v>
      </c>
      <c r="Q4502" s="2">
        <f ca="1">IF(O4502=$U$1,N4502,"0")*1.22</f>
        <v>0</v>
      </c>
    </row>
    <row r="4503" spans="1:17" x14ac:dyDescent="0.25">
      <c r="A4503" t="s">
        <v>532</v>
      </c>
      <c r="B4503" t="s">
        <v>9653</v>
      </c>
      <c r="C4503">
        <v>5986</v>
      </c>
      <c r="D4503">
        <v>5.6</v>
      </c>
      <c r="E4503">
        <f>IFERROR(VLOOKUP(Table_ExternalData_15[[#This Row],[Id]],Rabati!B:C,2,0),0)</f>
        <v>30</v>
      </c>
      <c r="F4503">
        <v>40</v>
      </c>
      <c r="G4503" t="str">
        <f>VLOOKUP(Table_ExternalData_15[[#This Row],[Id]],'Blagovna izdelek'!A:C,3,0)</f>
        <v>Delock</v>
      </c>
      <c r="H4503">
        <f>Table_ExternalData_15[[#This Row],[Rabat]]*0.2</f>
        <v>6</v>
      </c>
      <c r="I4503" s="2">
        <f>Table_ExternalData_15[[#This Row],[Price]]-(Table_ExternalData_15[[#This Row],[Price]]*Table_ExternalData_15[[#This Row],[BB rabat]])/100</f>
        <v>5.2639999999999993</v>
      </c>
      <c r="J4503" s="2">
        <f>Table_ExternalData_15[[#This Row],[BB cena]]*Table_ExternalData_15[[#Headers],[1,22]]</f>
        <v>6.4220799999999993</v>
      </c>
      <c r="K4503" s="2">
        <f>Table_ExternalData_15[[#This Row],[Price]]*Table_ExternalData_15[[#Headers],[1,22]]</f>
        <v>6.8319999999999999</v>
      </c>
      <c r="L4503" s="7">
        <f>IF(G4503="White Shark",E4503*0.5,IF(G4503="Sbox",E4503*0.5,IF(G4503="Tenda",E4503*0.5,E4503*0.2)))/100</f>
        <v>0.06</v>
      </c>
      <c r="M4503" s="2">
        <f>Table_ExternalData_15[[#This Row],[Price]]-Table_ExternalData_15[[#This Row],[Price]]*Table_ExternalData_15[[#This Row],[extra popust]]</f>
        <v>5.2639999999999993</v>
      </c>
      <c r="N4503" s="2">
        <f>IF(M4503&lt;I4503,M4503,I4503)</f>
        <v>5.2639999999999993</v>
      </c>
      <c r="O4503" s="12" t="str">
        <f>IF(N4503&lt;I4503,$U$1," ")</f>
        <v xml:space="preserve"> </v>
      </c>
      <c r="P4503" s="12" t="str">
        <f>IFERROR((O4503+30)," ")</f>
        <v xml:space="preserve"> </v>
      </c>
      <c r="Q4503" s="2">
        <f ca="1">IF(O4503=$U$1,N4503,"0")*1.22</f>
        <v>0</v>
      </c>
    </row>
    <row r="4504" spans="1:17" x14ac:dyDescent="0.25">
      <c r="A4504" t="s">
        <v>533</v>
      </c>
      <c r="B4504" t="s">
        <v>9654</v>
      </c>
      <c r="C4504">
        <v>5987</v>
      </c>
      <c r="D4504">
        <v>7.95</v>
      </c>
      <c r="E4504">
        <f>IFERROR(VLOOKUP(Table_ExternalData_15[[#This Row],[Id]],Rabati!B:C,2,0),0)</f>
        <v>30</v>
      </c>
      <c r="F4504">
        <v>12</v>
      </c>
      <c r="G4504" t="str">
        <f>VLOOKUP(Table_ExternalData_15[[#This Row],[Id]],'Blagovna izdelek'!A:C,3,0)</f>
        <v>Delock</v>
      </c>
      <c r="H4504">
        <f>Table_ExternalData_15[[#This Row],[Rabat]]*0.2</f>
        <v>6</v>
      </c>
      <c r="I4504" s="2">
        <f>Table_ExternalData_15[[#This Row],[Price]]-(Table_ExternalData_15[[#This Row],[Price]]*Table_ExternalData_15[[#This Row],[BB rabat]])/100</f>
        <v>7.4729999999999999</v>
      </c>
      <c r="J4504" s="2">
        <f>Table_ExternalData_15[[#This Row],[BB cena]]*Table_ExternalData_15[[#Headers],[1,22]]</f>
        <v>9.1170600000000004</v>
      </c>
      <c r="K4504" s="2">
        <f>Table_ExternalData_15[[#This Row],[Price]]*Table_ExternalData_15[[#Headers],[1,22]]</f>
        <v>9.6989999999999998</v>
      </c>
      <c r="L4504" s="7">
        <f>IF(G4504="White Shark",E4504*0.5,IF(G4504="Sbox",E4504*0.5,IF(G4504="Tenda",E4504*0.5,E4504*0.2)))/100</f>
        <v>0.06</v>
      </c>
      <c r="M4504" s="2">
        <f>Table_ExternalData_15[[#This Row],[Price]]-Table_ExternalData_15[[#This Row],[Price]]*Table_ExternalData_15[[#This Row],[extra popust]]</f>
        <v>7.4729999999999999</v>
      </c>
      <c r="N4504" s="2">
        <f>IF(M4504&lt;I4504,M4504,I4504)</f>
        <v>7.4729999999999999</v>
      </c>
      <c r="O4504" s="12" t="str">
        <f>IF(N4504&lt;I4504,$U$1," ")</f>
        <v xml:space="preserve"> </v>
      </c>
      <c r="P4504" s="12" t="str">
        <f>IFERROR((O4504+30)," ")</f>
        <v xml:space="preserve"> </v>
      </c>
      <c r="Q4504" s="2">
        <f ca="1">IF(O4504=$U$1,N4504,"0")*1.22</f>
        <v>0</v>
      </c>
    </row>
    <row r="4505" spans="1:17" x14ac:dyDescent="0.25">
      <c r="A4505" t="s">
        <v>535</v>
      </c>
      <c r="B4505" t="s">
        <v>9656</v>
      </c>
      <c r="C4505">
        <v>5989</v>
      </c>
      <c r="D4505">
        <v>7.15</v>
      </c>
      <c r="E4505">
        <f>IFERROR(VLOOKUP(Table_ExternalData_15[[#This Row],[Id]],Rabati!B:C,2,0),0)</f>
        <v>30</v>
      </c>
      <c r="F4505">
        <v>6</v>
      </c>
      <c r="G4505" t="str">
        <f>VLOOKUP(Table_ExternalData_15[[#This Row],[Id]],'Blagovna izdelek'!A:C,3,0)</f>
        <v>Delock</v>
      </c>
      <c r="H4505">
        <f>Table_ExternalData_15[[#This Row],[Rabat]]*0.2</f>
        <v>6</v>
      </c>
      <c r="I4505" s="2">
        <f>Table_ExternalData_15[[#This Row],[Price]]-(Table_ExternalData_15[[#This Row],[Price]]*Table_ExternalData_15[[#This Row],[BB rabat]])/100</f>
        <v>6.7210000000000001</v>
      </c>
      <c r="J4505" s="2">
        <f>Table_ExternalData_15[[#This Row],[BB cena]]*Table_ExternalData_15[[#Headers],[1,22]]</f>
        <v>8.1996199999999995</v>
      </c>
      <c r="K4505" s="2">
        <f>Table_ExternalData_15[[#This Row],[Price]]*Table_ExternalData_15[[#Headers],[1,22]]</f>
        <v>8.7230000000000008</v>
      </c>
      <c r="L4505" s="7">
        <f>IF(G4505="White Shark",E4505*0.5,IF(G4505="Sbox",E4505*0.5,IF(G4505="Tenda",E4505*0.5,E4505*0.2)))/100</f>
        <v>0.06</v>
      </c>
      <c r="M4505" s="2">
        <f>Table_ExternalData_15[[#This Row],[Price]]-Table_ExternalData_15[[#This Row],[Price]]*Table_ExternalData_15[[#This Row],[extra popust]]</f>
        <v>6.7210000000000001</v>
      </c>
      <c r="N4505" s="2">
        <f>IF(M4505&lt;I4505,M4505,I4505)</f>
        <v>6.7210000000000001</v>
      </c>
      <c r="O4505" s="12" t="str">
        <f>IF(N4505&lt;I4505,$U$1," ")</f>
        <v xml:space="preserve"> </v>
      </c>
      <c r="P4505" s="12" t="str">
        <f>IFERROR((O4505+30)," ")</f>
        <v xml:space="preserve"> </v>
      </c>
      <c r="Q4505" s="2">
        <f ca="1">IF(O4505=$U$1,N4505,"0")*1.22</f>
        <v>0</v>
      </c>
    </row>
    <row r="4506" spans="1:17" x14ac:dyDescent="0.25">
      <c r="A4506" t="s">
        <v>536</v>
      </c>
      <c r="B4506" t="s">
        <v>9657</v>
      </c>
      <c r="C4506">
        <v>5990</v>
      </c>
      <c r="D4506">
        <v>4.6500000000000004</v>
      </c>
      <c r="E4506">
        <f>IFERROR(VLOOKUP(Table_ExternalData_15[[#This Row],[Id]],Rabati!B:C,2,0),0)</f>
        <v>30</v>
      </c>
      <c r="F4506">
        <v>3</v>
      </c>
      <c r="G4506" t="str">
        <f>VLOOKUP(Table_ExternalData_15[[#This Row],[Id]],'Blagovna izdelek'!A:C,3,0)</f>
        <v>Delock</v>
      </c>
      <c r="H4506">
        <f>Table_ExternalData_15[[#This Row],[Rabat]]*0.2</f>
        <v>6</v>
      </c>
      <c r="I4506" s="2">
        <f>Table_ExternalData_15[[#This Row],[Price]]-(Table_ExternalData_15[[#This Row],[Price]]*Table_ExternalData_15[[#This Row],[BB rabat]])/100</f>
        <v>4.3710000000000004</v>
      </c>
      <c r="J4506" s="2">
        <f>Table_ExternalData_15[[#This Row],[BB cena]]*Table_ExternalData_15[[#Headers],[1,22]]</f>
        <v>5.3326200000000004</v>
      </c>
      <c r="K4506" s="2">
        <f>Table_ExternalData_15[[#This Row],[Price]]*Table_ExternalData_15[[#Headers],[1,22]]</f>
        <v>5.673</v>
      </c>
      <c r="L4506" s="7">
        <f>IF(G4506="White Shark",E4506*0.5,IF(G4506="Sbox",E4506*0.5,IF(G4506="Tenda",E4506*0.5,E4506*0.2)))/100</f>
        <v>0.06</v>
      </c>
      <c r="M4506" s="2">
        <f>Table_ExternalData_15[[#This Row],[Price]]-Table_ExternalData_15[[#This Row],[Price]]*Table_ExternalData_15[[#This Row],[extra popust]]</f>
        <v>4.3710000000000004</v>
      </c>
      <c r="N4506" s="2">
        <f>IF(M4506&lt;I4506,M4506,I4506)</f>
        <v>4.3710000000000004</v>
      </c>
      <c r="O4506" s="12" t="str">
        <f>IF(N4506&lt;I4506,$U$1," ")</f>
        <v xml:space="preserve"> </v>
      </c>
      <c r="P4506" s="12" t="str">
        <f>IFERROR((O4506+30)," ")</f>
        <v xml:space="preserve"> </v>
      </c>
      <c r="Q4506" s="2">
        <f ca="1">IF(O4506=$U$1,N4506,"0")*1.22</f>
        <v>0</v>
      </c>
    </row>
    <row r="4507" spans="1:17" x14ac:dyDescent="0.25">
      <c r="A4507" t="s">
        <v>537</v>
      </c>
      <c r="B4507" t="s">
        <v>9658</v>
      </c>
      <c r="C4507">
        <v>5991</v>
      </c>
      <c r="D4507">
        <v>8.35</v>
      </c>
      <c r="E4507">
        <f>IFERROR(VLOOKUP(Table_ExternalData_15[[#This Row],[Id]],Rabati!B:C,2,0),0)</f>
        <v>30</v>
      </c>
      <c r="F4507">
        <v>0</v>
      </c>
      <c r="G4507" t="str">
        <f>VLOOKUP(Table_ExternalData_15[[#This Row],[Id]],'Blagovna izdelek'!A:C,3,0)</f>
        <v>Delock</v>
      </c>
      <c r="H4507">
        <f>Table_ExternalData_15[[#This Row],[Rabat]]*0.2</f>
        <v>6</v>
      </c>
      <c r="I4507" s="2">
        <f>Table_ExternalData_15[[#This Row],[Price]]-(Table_ExternalData_15[[#This Row],[Price]]*Table_ExternalData_15[[#This Row],[BB rabat]])/100</f>
        <v>7.8490000000000002</v>
      </c>
      <c r="J4507" s="2">
        <f>Table_ExternalData_15[[#This Row],[BB cena]]*Table_ExternalData_15[[#Headers],[1,22]]</f>
        <v>9.57578</v>
      </c>
      <c r="K4507" s="2">
        <f>Table_ExternalData_15[[#This Row],[Price]]*Table_ExternalData_15[[#Headers],[1,22]]</f>
        <v>10.186999999999999</v>
      </c>
      <c r="L4507" s="7">
        <f>IF(G4507="White Shark",E4507*0.5,IF(G4507="Sbox",E4507*0.5,IF(G4507="Tenda",E4507*0.5,E4507*0.2)))/100</f>
        <v>0.06</v>
      </c>
      <c r="M4507" s="2">
        <f>Table_ExternalData_15[[#This Row],[Price]]-Table_ExternalData_15[[#This Row],[Price]]*Table_ExternalData_15[[#This Row],[extra popust]]</f>
        <v>7.8489999999999993</v>
      </c>
      <c r="N4507" s="2">
        <f>IF(M4507&lt;I4507,M4507,I4507)</f>
        <v>7.8490000000000002</v>
      </c>
      <c r="O4507" s="12" t="str">
        <f>IF(N4507&lt;I4507,$U$1," ")</f>
        <v xml:space="preserve"> </v>
      </c>
      <c r="P4507" s="12" t="str">
        <f>IFERROR((O4507+30)," ")</f>
        <v xml:space="preserve"> </v>
      </c>
      <c r="Q4507" s="2">
        <f ca="1">IF(O4507=$U$1,N4507,"0")*1.22</f>
        <v>0</v>
      </c>
    </row>
    <row r="4508" spans="1:17" x14ac:dyDescent="0.25">
      <c r="A4508" t="s">
        <v>538</v>
      </c>
      <c r="B4508" t="s">
        <v>9659</v>
      </c>
      <c r="C4508">
        <v>5993</v>
      </c>
      <c r="D4508">
        <v>29.85</v>
      </c>
      <c r="E4508">
        <f>IFERROR(VLOOKUP(Table_ExternalData_15[[#This Row],[Id]],Rabati!B:C,2,0),0)</f>
        <v>30</v>
      </c>
      <c r="F4508">
        <v>15</v>
      </c>
      <c r="G4508" t="str">
        <f>VLOOKUP(Table_ExternalData_15[[#This Row],[Id]],'Blagovna izdelek'!A:C,3,0)</f>
        <v>Delock</v>
      </c>
      <c r="H4508">
        <f>Table_ExternalData_15[[#This Row],[Rabat]]*0.2</f>
        <v>6</v>
      </c>
      <c r="I4508" s="2">
        <f>Table_ExternalData_15[[#This Row],[Price]]-(Table_ExternalData_15[[#This Row],[Price]]*Table_ExternalData_15[[#This Row],[BB rabat]])/100</f>
        <v>28.059000000000001</v>
      </c>
      <c r="J4508" s="2">
        <f>Table_ExternalData_15[[#This Row],[BB cena]]*Table_ExternalData_15[[#Headers],[1,22]]</f>
        <v>34.23198</v>
      </c>
      <c r="K4508" s="2">
        <f>Table_ExternalData_15[[#This Row],[Price]]*Table_ExternalData_15[[#Headers],[1,22]]</f>
        <v>36.417000000000002</v>
      </c>
      <c r="L4508" s="7">
        <f>IF(G4508="White Shark",E4508*0.5,IF(G4508="Sbox",E4508*0.5,IF(G4508="Tenda",E4508*0.5,E4508*0.2)))/100</f>
        <v>0.06</v>
      </c>
      <c r="M4508" s="2">
        <f>Table_ExternalData_15[[#This Row],[Price]]-Table_ExternalData_15[[#This Row],[Price]]*Table_ExternalData_15[[#This Row],[extra popust]]</f>
        <v>28.059000000000001</v>
      </c>
      <c r="N4508" s="2">
        <f>IF(M4508&lt;I4508,M4508,I4508)</f>
        <v>28.059000000000001</v>
      </c>
      <c r="O4508" s="12" t="str">
        <f>IF(N4508&lt;I4508,$U$1," ")</f>
        <v xml:space="preserve"> </v>
      </c>
      <c r="P4508" s="12" t="str">
        <f>IFERROR((O4508+30)," ")</f>
        <v xml:space="preserve"> </v>
      </c>
      <c r="Q4508" s="2">
        <f ca="1">IF(O4508=$U$1,N4508,"0")*1.22</f>
        <v>0</v>
      </c>
    </row>
    <row r="4509" spans="1:17" x14ac:dyDescent="0.25">
      <c r="A4509" t="s">
        <v>539</v>
      </c>
      <c r="B4509" t="s">
        <v>9660</v>
      </c>
      <c r="C4509">
        <v>5994</v>
      </c>
      <c r="D4509">
        <v>10.65</v>
      </c>
      <c r="E4509">
        <f>IFERROR(VLOOKUP(Table_ExternalData_15[[#This Row],[Id]],Rabati!B:C,2,0),0)</f>
        <v>30</v>
      </c>
      <c r="F4509">
        <v>5</v>
      </c>
      <c r="G4509" t="str">
        <f>VLOOKUP(Table_ExternalData_15[[#This Row],[Id]],'Blagovna izdelek'!A:C,3,0)</f>
        <v>Delock</v>
      </c>
      <c r="H4509">
        <f>Table_ExternalData_15[[#This Row],[Rabat]]*0.2</f>
        <v>6</v>
      </c>
      <c r="I4509" s="2">
        <f>Table_ExternalData_15[[#This Row],[Price]]-(Table_ExternalData_15[[#This Row],[Price]]*Table_ExternalData_15[[#This Row],[BB rabat]])/100</f>
        <v>10.011000000000001</v>
      </c>
      <c r="J4509" s="2">
        <f>Table_ExternalData_15[[#This Row],[BB cena]]*Table_ExternalData_15[[#Headers],[1,22]]</f>
        <v>12.213420000000001</v>
      </c>
      <c r="K4509" s="2">
        <f>Table_ExternalData_15[[#This Row],[Price]]*Table_ExternalData_15[[#Headers],[1,22]]</f>
        <v>12.993</v>
      </c>
      <c r="L4509" s="7">
        <f>IF(G4509="White Shark",E4509*0.5,IF(G4509="Sbox",E4509*0.5,IF(G4509="Tenda",E4509*0.5,E4509*0.2)))/100</f>
        <v>0.06</v>
      </c>
      <c r="M4509" s="2">
        <f>Table_ExternalData_15[[#This Row],[Price]]-Table_ExternalData_15[[#This Row],[Price]]*Table_ExternalData_15[[#This Row],[extra popust]]</f>
        <v>10.011000000000001</v>
      </c>
      <c r="N4509" s="2">
        <f>IF(M4509&lt;I4509,M4509,I4509)</f>
        <v>10.011000000000001</v>
      </c>
      <c r="O4509" s="12" t="str">
        <f>IF(N4509&lt;I4509,$U$1," ")</f>
        <v xml:space="preserve"> </v>
      </c>
      <c r="P4509" s="12" t="str">
        <f>IFERROR((O4509+30)," ")</f>
        <v xml:space="preserve"> </v>
      </c>
      <c r="Q4509" s="2">
        <f ca="1">IF(O4509=$U$1,N4509,"0")*1.22</f>
        <v>0</v>
      </c>
    </row>
    <row r="4510" spans="1:17" x14ac:dyDescent="0.25">
      <c r="A4510" t="s">
        <v>540</v>
      </c>
      <c r="B4510" t="s">
        <v>9661</v>
      </c>
      <c r="C4510">
        <v>5995</v>
      </c>
      <c r="D4510">
        <v>7.1</v>
      </c>
      <c r="E4510">
        <f>IFERROR(VLOOKUP(Table_ExternalData_15[[#This Row],[Id]],Rabati!B:C,2,0),0)</f>
        <v>30</v>
      </c>
      <c r="F4510">
        <v>4</v>
      </c>
      <c r="G4510" t="str">
        <f>VLOOKUP(Table_ExternalData_15[[#This Row],[Id]],'Blagovna izdelek'!A:C,3,0)</f>
        <v>Delock</v>
      </c>
      <c r="H4510">
        <f>Table_ExternalData_15[[#This Row],[Rabat]]*0.2</f>
        <v>6</v>
      </c>
      <c r="I4510" s="2">
        <f>Table_ExternalData_15[[#This Row],[Price]]-(Table_ExternalData_15[[#This Row],[Price]]*Table_ExternalData_15[[#This Row],[BB rabat]])/100</f>
        <v>6.6739999999999995</v>
      </c>
      <c r="J4510" s="2">
        <f>Table_ExternalData_15[[#This Row],[BB cena]]*Table_ExternalData_15[[#Headers],[1,22]]</f>
        <v>8.1422799999999995</v>
      </c>
      <c r="K4510" s="2">
        <f>Table_ExternalData_15[[#This Row],[Price]]*Table_ExternalData_15[[#Headers],[1,22]]</f>
        <v>8.661999999999999</v>
      </c>
      <c r="L4510" s="7">
        <f>IF(G4510="White Shark",E4510*0.5,IF(G4510="Sbox",E4510*0.5,IF(G4510="Tenda",E4510*0.5,E4510*0.2)))/100</f>
        <v>0.06</v>
      </c>
      <c r="M4510" s="2">
        <f>Table_ExternalData_15[[#This Row],[Price]]-Table_ExternalData_15[[#This Row],[Price]]*Table_ExternalData_15[[#This Row],[extra popust]]</f>
        <v>6.6739999999999995</v>
      </c>
      <c r="N4510" s="2">
        <f>IF(M4510&lt;I4510,M4510,I4510)</f>
        <v>6.6739999999999995</v>
      </c>
      <c r="O4510" s="12" t="str">
        <f>IF(N4510&lt;I4510,$U$1," ")</f>
        <v xml:space="preserve"> </v>
      </c>
      <c r="P4510" s="12" t="str">
        <f>IFERROR((O4510+30)," ")</f>
        <v xml:space="preserve"> </v>
      </c>
      <c r="Q4510" s="2">
        <f ca="1">IF(O4510=$U$1,N4510,"0")*1.22</f>
        <v>0</v>
      </c>
    </row>
    <row r="4511" spans="1:17" x14ac:dyDescent="0.25">
      <c r="A4511" t="s">
        <v>541</v>
      </c>
      <c r="B4511" t="s">
        <v>9662</v>
      </c>
      <c r="C4511">
        <v>5996</v>
      </c>
      <c r="D4511">
        <v>8.9499999999999993</v>
      </c>
      <c r="E4511">
        <f>IFERROR(VLOOKUP(Table_ExternalData_15[[#This Row],[Id]],Rabati!B:C,2,0),0)</f>
        <v>30</v>
      </c>
      <c r="F4511">
        <v>0</v>
      </c>
      <c r="G4511" t="str">
        <f>VLOOKUP(Table_ExternalData_15[[#This Row],[Id]],'Blagovna izdelek'!A:C,3,0)</f>
        <v>Delock</v>
      </c>
      <c r="H4511">
        <f>Table_ExternalData_15[[#This Row],[Rabat]]*0.2</f>
        <v>6</v>
      </c>
      <c r="I4511" s="2">
        <f>Table_ExternalData_15[[#This Row],[Price]]-(Table_ExternalData_15[[#This Row],[Price]]*Table_ExternalData_15[[#This Row],[BB rabat]])/100</f>
        <v>8.4130000000000003</v>
      </c>
      <c r="J4511" s="2">
        <f>Table_ExternalData_15[[#This Row],[BB cena]]*Table_ExternalData_15[[#Headers],[1,22]]</f>
        <v>10.263859999999999</v>
      </c>
      <c r="K4511" s="2">
        <f>Table_ExternalData_15[[#This Row],[Price]]*Table_ExternalData_15[[#Headers],[1,22]]</f>
        <v>10.918999999999999</v>
      </c>
      <c r="L4511" s="7">
        <f>IF(G4511="White Shark",E4511*0.5,IF(G4511="Sbox",E4511*0.5,IF(G4511="Tenda",E4511*0.5,E4511*0.2)))/100</f>
        <v>0.06</v>
      </c>
      <c r="M4511" s="2">
        <f>Table_ExternalData_15[[#This Row],[Price]]-Table_ExternalData_15[[#This Row],[Price]]*Table_ExternalData_15[[#This Row],[extra popust]]</f>
        <v>8.4130000000000003</v>
      </c>
      <c r="N4511" s="2">
        <f>IF(M4511&lt;I4511,M4511,I4511)</f>
        <v>8.4130000000000003</v>
      </c>
      <c r="O4511" s="12" t="str">
        <f>IF(N4511&lt;I4511,$U$1," ")</f>
        <v xml:space="preserve"> </v>
      </c>
      <c r="P4511" s="12" t="str">
        <f>IFERROR((O4511+30)," ")</f>
        <v xml:space="preserve"> </v>
      </c>
      <c r="Q4511" s="2">
        <f ca="1">IF(O4511=$U$1,N4511,"0")*1.22</f>
        <v>0</v>
      </c>
    </row>
    <row r="4512" spans="1:17" x14ac:dyDescent="0.25">
      <c r="A4512" t="s">
        <v>546</v>
      </c>
      <c r="B4512" t="s">
        <v>10586</v>
      </c>
      <c r="C4512">
        <v>6002</v>
      </c>
      <c r="D4512">
        <v>8.3000000000000007</v>
      </c>
      <c r="E4512">
        <f>IFERROR(VLOOKUP(Table_ExternalData_15[[#This Row],[Id]],Rabati!B:C,2,0),0)</f>
        <v>30</v>
      </c>
      <c r="F4512">
        <v>0</v>
      </c>
      <c r="G4512" t="str">
        <f>VLOOKUP(Table_ExternalData_15[[#This Row],[Id]],'Blagovna izdelek'!A:C,3,0)</f>
        <v>Delock</v>
      </c>
      <c r="H4512">
        <f>Table_ExternalData_15[[#This Row],[Rabat]]*0.2</f>
        <v>6</v>
      </c>
      <c r="I4512" s="2">
        <f>Table_ExternalData_15[[#This Row],[Price]]-(Table_ExternalData_15[[#This Row],[Price]]*Table_ExternalData_15[[#This Row],[BB rabat]])/100</f>
        <v>7.8020000000000005</v>
      </c>
      <c r="J4512" s="2">
        <f>Table_ExternalData_15[[#This Row],[BB cena]]*Table_ExternalData_15[[#Headers],[1,22]]</f>
        <v>9.51844</v>
      </c>
      <c r="K4512" s="2">
        <f>Table_ExternalData_15[[#This Row],[Price]]*Table_ExternalData_15[[#Headers],[1,22]]</f>
        <v>10.126000000000001</v>
      </c>
      <c r="L4512" s="7">
        <f>IF(G4512="White Shark",E4512*0.5,IF(G4512="Sbox",E4512*0.5,IF(G4512="Tenda",E4512*0.5,E4512*0.2)))/100</f>
        <v>0.06</v>
      </c>
      <c r="M4512" s="2">
        <f>Table_ExternalData_15[[#This Row],[Price]]-Table_ExternalData_15[[#This Row],[Price]]*Table_ExternalData_15[[#This Row],[extra popust]]</f>
        <v>7.8020000000000005</v>
      </c>
      <c r="N4512" s="2">
        <f>IF(M4512&lt;I4512,M4512,I4512)</f>
        <v>7.8020000000000005</v>
      </c>
      <c r="O4512" s="12" t="str">
        <f>IF(N4512&lt;I4512,$U$1," ")</f>
        <v xml:space="preserve"> </v>
      </c>
      <c r="P4512" s="12" t="str">
        <f>IFERROR((O4512+30)," ")</f>
        <v xml:space="preserve"> </v>
      </c>
      <c r="Q4512" s="2">
        <f ca="1">IF(O4512=$U$1,N4512,"0")*1.22</f>
        <v>0</v>
      </c>
    </row>
    <row r="4513" spans="1:17" x14ac:dyDescent="0.25">
      <c r="A4513" t="s">
        <v>547</v>
      </c>
      <c r="B4513" t="s">
        <v>9663</v>
      </c>
      <c r="C4513">
        <v>6003</v>
      </c>
      <c r="D4513">
        <v>6.98</v>
      </c>
      <c r="E4513">
        <f>IFERROR(VLOOKUP(Table_ExternalData_15[[#This Row],[Id]],Rabati!B:C,2,0),0)</f>
        <v>30</v>
      </c>
      <c r="F4513">
        <v>0</v>
      </c>
      <c r="G4513" t="str">
        <f>VLOOKUP(Table_ExternalData_15[[#This Row],[Id]],'Blagovna izdelek'!A:C,3,0)</f>
        <v>Delock</v>
      </c>
      <c r="H4513">
        <f>Table_ExternalData_15[[#This Row],[Rabat]]*0.2</f>
        <v>6</v>
      </c>
      <c r="I4513" s="2">
        <f>Table_ExternalData_15[[#This Row],[Price]]-(Table_ExternalData_15[[#This Row],[Price]]*Table_ExternalData_15[[#This Row],[BB rabat]])/100</f>
        <v>6.5612000000000004</v>
      </c>
      <c r="J4513" s="2">
        <f>Table_ExternalData_15[[#This Row],[BB cena]]*Table_ExternalData_15[[#Headers],[1,22]]</f>
        <v>8.004664</v>
      </c>
      <c r="K4513" s="2">
        <f>Table_ExternalData_15[[#This Row],[Price]]*Table_ExternalData_15[[#Headers],[1,22]]</f>
        <v>8.5156000000000009</v>
      </c>
      <c r="L4513" s="7">
        <f>IF(G4513="White Shark",E4513*0.5,IF(G4513="Sbox",E4513*0.5,IF(G4513="Tenda",E4513*0.5,E4513*0.2)))/100</f>
        <v>0.06</v>
      </c>
      <c r="M4513" s="2">
        <f>Table_ExternalData_15[[#This Row],[Price]]-Table_ExternalData_15[[#This Row],[Price]]*Table_ExternalData_15[[#This Row],[extra popust]]</f>
        <v>6.5612000000000004</v>
      </c>
      <c r="N4513" s="2">
        <f>IF(M4513&lt;I4513,M4513,I4513)</f>
        <v>6.5612000000000004</v>
      </c>
      <c r="O4513" s="12" t="str">
        <f>IF(N4513&lt;I4513,$U$1," ")</f>
        <v xml:space="preserve"> </v>
      </c>
      <c r="P4513" s="12" t="str">
        <f>IFERROR((O4513+30)," ")</f>
        <v xml:space="preserve"> </v>
      </c>
      <c r="Q4513" s="2">
        <f ca="1">IF(O4513=$U$1,N4513,"0")*1.22</f>
        <v>0</v>
      </c>
    </row>
    <row r="4514" spans="1:17" x14ac:dyDescent="0.25">
      <c r="A4514" t="s">
        <v>548</v>
      </c>
      <c r="B4514" t="s">
        <v>9664</v>
      </c>
      <c r="C4514">
        <v>6004</v>
      </c>
      <c r="D4514">
        <v>8.3699999999999992</v>
      </c>
      <c r="E4514">
        <f>IFERROR(VLOOKUP(Table_ExternalData_15[[#This Row],[Id]],Rabati!B:C,2,0),0)</f>
        <v>30</v>
      </c>
      <c r="F4514">
        <v>0</v>
      </c>
      <c r="G4514" t="str">
        <f>VLOOKUP(Table_ExternalData_15[[#This Row],[Id]],'Blagovna izdelek'!A:C,3,0)</f>
        <v>Delock</v>
      </c>
      <c r="H4514">
        <f>Table_ExternalData_15[[#This Row],[Rabat]]*0.2</f>
        <v>6</v>
      </c>
      <c r="I4514" s="2">
        <f>Table_ExternalData_15[[#This Row],[Price]]-(Table_ExternalData_15[[#This Row],[Price]]*Table_ExternalData_15[[#This Row],[BB rabat]])/100</f>
        <v>7.867799999999999</v>
      </c>
      <c r="J4514" s="2">
        <f>Table_ExternalData_15[[#This Row],[BB cena]]*Table_ExternalData_15[[#Headers],[1,22]]</f>
        <v>9.5987159999999978</v>
      </c>
      <c r="K4514" s="2">
        <f>Table_ExternalData_15[[#This Row],[Price]]*Table_ExternalData_15[[#Headers],[1,22]]</f>
        <v>10.211399999999999</v>
      </c>
      <c r="L4514" s="7">
        <f>IF(G4514="White Shark",E4514*0.5,IF(G4514="Sbox",E4514*0.5,IF(G4514="Tenda",E4514*0.5,E4514*0.2)))/100</f>
        <v>0.06</v>
      </c>
      <c r="M4514" s="2">
        <f>Table_ExternalData_15[[#This Row],[Price]]-Table_ExternalData_15[[#This Row],[Price]]*Table_ExternalData_15[[#This Row],[extra popust]]</f>
        <v>7.867799999999999</v>
      </c>
      <c r="N4514" s="2">
        <f>IF(M4514&lt;I4514,M4514,I4514)</f>
        <v>7.867799999999999</v>
      </c>
      <c r="O4514" s="12" t="str">
        <f>IF(N4514&lt;I4514,$U$1," ")</f>
        <v xml:space="preserve"> </v>
      </c>
      <c r="P4514" s="12" t="str">
        <f>IFERROR((O4514+30)," ")</f>
        <v xml:space="preserve"> </v>
      </c>
      <c r="Q4514" s="2">
        <f ca="1">IF(O4514=$U$1,N4514,"0")*1.22</f>
        <v>0</v>
      </c>
    </row>
    <row r="4515" spans="1:17" x14ac:dyDescent="0.25">
      <c r="A4515" t="s">
        <v>549</v>
      </c>
      <c r="B4515" t="s">
        <v>9665</v>
      </c>
      <c r="C4515">
        <v>6005</v>
      </c>
      <c r="D4515">
        <v>47.43</v>
      </c>
      <c r="E4515">
        <f>IFERROR(VLOOKUP(Table_ExternalData_15[[#This Row],[Id]],Rabati!B:C,2,0),0)</f>
        <v>30</v>
      </c>
      <c r="F4515">
        <v>4</v>
      </c>
      <c r="G4515" t="str">
        <f>VLOOKUP(Table_ExternalData_15[[#This Row],[Id]],'Blagovna izdelek'!A:C,3,0)</f>
        <v>Delock</v>
      </c>
      <c r="H4515">
        <f>Table_ExternalData_15[[#This Row],[Rabat]]*0.2</f>
        <v>6</v>
      </c>
      <c r="I4515" s="2">
        <f>Table_ExternalData_15[[#This Row],[Price]]-(Table_ExternalData_15[[#This Row],[Price]]*Table_ExternalData_15[[#This Row],[BB rabat]])/100</f>
        <v>44.584200000000003</v>
      </c>
      <c r="J4515" s="2">
        <f>Table_ExternalData_15[[#This Row],[BB cena]]*Table_ExternalData_15[[#Headers],[1,22]]</f>
        <v>54.392724000000001</v>
      </c>
      <c r="K4515" s="2">
        <f>Table_ExternalData_15[[#This Row],[Price]]*Table_ExternalData_15[[#Headers],[1,22]]</f>
        <v>57.864599999999996</v>
      </c>
      <c r="L4515" s="7">
        <f>IF(G4515="White Shark",E4515*0.5,IF(G4515="Sbox",E4515*0.5,IF(G4515="Tenda",E4515*0.5,E4515*0.2)))/100</f>
        <v>0.06</v>
      </c>
      <c r="M4515" s="2">
        <f>Table_ExternalData_15[[#This Row],[Price]]-Table_ExternalData_15[[#This Row],[Price]]*Table_ExternalData_15[[#This Row],[extra popust]]</f>
        <v>44.584200000000003</v>
      </c>
      <c r="N4515" s="2">
        <f>IF(M4515&lt;I4515,M4515,I4515)</f>
        <v>44.584200000000003</v>
      </c>
      <c r="O4515" s="12" t="str">
        <f>IF(N4515&lt;I4515,$U$1," ")</f>
        <v xml:space="preserve"> </v>
      </c>
      <c r="P4515" s="12" t="str">
        <f>IFERROR((O4515+30)," ")</f>
        <v xml:space="preserve"> </v>
      </c>
      <c r="Q4515" s="2">
        <f ca="1">IF(O4515=$U$1,N4515,"0")*1.22</f>
        <v>0</v>
      </c>
    </row>
    <row r="4516" spans="1:17" x14ac:dyDescent="0.25">
      <c r="A4516" t="s">
        <v>551</v>
      </c>
      <c r="B4516" t="s">
        <v>550</v>
      </c>
      <c r="C4516">
        <v>6006</v>
      </c>
      <c r="D4516">
        <v>12.65</v>
      </c>
      <c r="E4516">
        <f>IFERROR(VLOOKUP(Table_ExternalData_15[[#This Row],[Id]],Rabati!B:C,2,0),0)</f>
        <v>20</v>
      </c>
      <c r="F4516">
        <v>2</v>
      </c>
      <c r="G4516" t="str">
        <f>VLOOKUP(Table_ExternalData_15[[#This Row],[Id]],'Blagovna izdelek'!A:C,3,0)</f>
        <v>Delock</v>
      </c>
      <c r="H4516">
        <f>Table_ExternalData_15[[#This Row],[Rabat]]*0.2</f>
        <v>4</v>
      </c>
      <c r="I4516" s="2">
        <f>Table_ExternalData_15[[#This Row],[Price]]-(Table_ExternalData_15[[#This Row],[Price]]*Table_ExternalData_15[[#This Row],[BB rabat]])/100</f>
        <v>12.144</v>
      </c>
      <c r="J4516" s="2">
        <f>Table_ExternalData_15[[#This Row],[BB cena]]*Table_ExternalData_15[[#Headers],[1,22]]</f>
        <v>14.81568</v>
      </c>
      <c r="K4516" s="2">
        <f>Table_ExternalData_15[[#This Row],[Price]]*Table_ExternalData_15[[#Headers],[1,22]]</f>
        <v>15.433</v>
      </c>
      <c r="L4516" s="7">
        <f>IF(G4516="White Shark",E4516*0.5,IF(G4516="Sbox",E4516*0.5,IF(G4516="Tenda",E4516*0.5,E4516*0.2)))/100</f>
        <v>0.04</v>
      </c>
      <c r="M4516" s="2">
        <f>Table_ExternalData_15[[#This Row],[Price]]-Table_ExternalData_15[[#This Row],[Price]]*Table_ExternalData_15[[#This Row],[extra popust]]</f>
        <v>12.144</v>
      </c>
      <c r="N4516" s="2">
        <f>IF(M4516&lt;I4516,M4516,I4516)</f>
        <v>12.144</v>
      </c>
      <c r="O4516" s="12" t="str">
        <f>IF(N4516&lt;I4516,$U$1," ")</f>
        <v xml:space="preserve"> </v>
      </c>
      <c r="P4516" s="12" t="str">
        <f>IFERROR((O4516+30)," ")</f>
        <v xml:space="preserve"> </v>
      </c>
      <c r="Q4516" s="2">
        <f ca="1">IF(O4516=$U$1,N4516,"0")*1.22</f>
        <v>0</v>
      </c>
    </row>
    <row r="4517" spans="1:17" x14ac:dyDescent="0.25">
      <c r="A4517" t="s">
        <v>552</v>
      </c>
      <c r="B4517" t="s">
        <v>9666</v>
      </c>
      <c r="C4517">
        <v>6008</v>
      </c>
      <c r="D4517">
        <v>45.65</v>
      </c>
      <c r="E4517">
        <f>IFERROR(VLOOKUP(Table_ExternalData_15[[#This Row],[Id]],Rabati!B:C,2,0),0)</f>
        <v>20</v>
      </c>
      <c r="F4517">
        <v>1</v>
      </c>
      <c r="G4517" t="str">
        <f>VLOOKUP(Table_ExternalData_15[[#This Row],[Id]],'Blagovna izdelek'!A:C,3,0)</f>
        <v>Delock</v>
      </c>
      <c r="H4517">
        <f>Table_ExternalData_15[[#This Row],[Rabat]]*0.2</f>
        <v>4</v>
      </c>
      <c r="I4517" s="2">
        <f>Table_ExternalData_15[[#This Row],[Price]]-(Table_ExternalData_15[[#This Row],[Price]]*Table_ExternalData_15[[#This Row],[BB rabat]])/100</f>
        <v>43.823999999999998</v>
      </c>
      <c r="J4517" s="2">
        <f>Table_ExternalData_15[[#This Row],[BB cena]]*Table_ExternalData_15[[#Headers],[1,22]]</f>
        <v>53.46528</v>
      </c>
      <c r="K4517" s="2">
        <f>Table_ExternalData_15[[#This Row],[Price]]*Table_ExternalData_15[[#Headers],[1,22]]</f>
        <v>55.692999999999998</v>
      </c>
      <c r="L4517" s="7">
        <f>IF(G4517="White Shark",E4517*0.5,IF(G4517="Sbox",E4517*0.5,IF(G4517="Tenda",E4517*0.5,E4517*0.2)))/100</f>
        <v>0.04</v>
      </c>
      <c r="M4517" s="2">
        <f>Table_ExternalData_15[[#This Row],[Price]]-Table_ExternalData_15[[#This Row],[Price]]*Table_ExternalData_15[[#This Row],[extra popust]]</f>
        <v>43.823999999999998</v>
      </c>
      <c r="N4517" s="2">
        <f>IF(M4517&lt;I4517,M4517,I4517)</f>
        <v>43.823999999999998</v>
      </c>
      <c r="O4517" s="12" t="str">
        <f>IF(N4517&lt;I4517,$U$1," ")</f>
        <v xml:space="preserve"> </v>
      </c>
      <c r="P4517" s="12" t="str">
        <f>IFERROR((O4517+30)," ")</f>
        <v xml:space="preserve"> </v>
      </c>
      <c r="Q4517" s="2">
        <f ca="1">IF(O4517=$U$1,N4517,"0")*1.22</f>
        <v>0</v>
      </c>
    </row>
    <row r="4518" spans="1:17" x14ac:dyDescent="0.25">
      <c r="A4518" t="s">
        <v>553</v>
      </c>
      <c r="B4518" t="s">
        <v>9667</v>
      </c>
      <c r="C4518">
        <v>6009</v>
      </c>
      <c r="D4518">
        <v>35.9</v>
      </c>
      <c r="E4518">
        <f>IFERROR(VLOOKUP(Table_ExternalData_15[[#This Row],[Id]],Rabati!B:C,2,0),0)</f>
        <v>20</v>
      </c>
      <c r="F4518">
        <v>0</v>
      </c>
      <c r="G4518" t="str">
        <f>VLOOKUP(Table_ExternalData_15[[#This Row],[Id]],'Blagovna izdelek'!A:C,3,0)</f>
        <v>Delock</v>
      </c>
      <c r="H4518">
        <f>Table_ExternalData_15[[#This Row],[Rabat]]*0.2</f>
        <v>4</v>
      </c>
      <c r="I4518" s="2">
        <f>Table_ExternalData_15[[#This Row],[Price]]-(Table_ExternalData_15[[#This Row],[Price]]*Table_ExternalData_15[[#This Row],[BB rabat]])/100</f>
        <v>34.463999999999999</v>
      </c>
      <c r="J4518" s="2">
        <f>Table_ExternalData_15[[#This Row],[BB cena]]*Table_ExternalData_15[[#Headers],[1,22]]</f>
        <v>42.046079999999996</v>
      </c>
      <c r="K4518" s="2">
        <f>Table_ExternalData_15[[#This Row],[Price]]*Table_ExternalData_15[[#Headers],[1,22]]</f>
        <v>43.797999999999995</v>
      </c>
      <c r="L4518" s="7">
        <f>IF(G4518="White Shark",E4518*0.5,IF(G4518="Sbox",E4518*0.5,IF(G4518="Tenda",E4518*0.5,E4518*0.2)))/100</f>
        <v>0.04</v>
      </c>
      <c r="M4518" s="2">
        <f>Table_ExternalData_15[[#This Row],[Price]]-Table_ExternalData_15[[#This Row],[Price]]*Table_ExternalData_15[[#This Row],[extra popust]]</f>
        <v>34.463999999999999</v>
      </c>
      <c r="N4518" s="2">
        <f>IF(M4518&lt;I4518,M4518,I4518)</f>
        <v>34.463999999999999</v>
      </c>
      <c r="O4518" s="12" t="str">
        <f>IF(N4518&lt;I4518,$U$1," ")</f>
        <v xml:space="preserve"> </v>
      </c>
      <c r="P4518" s="12" t="str">
        <f>IFERROR((O4518+30)," ")</f>
        <v xml:space="preserve"> </v>
      </c>
      <c r="Q4518" s="2">
        <f ca="1">IF(O4518=$U$1,N4518,"0")*1.22</f>
        <v>0</v>
      </c>
    </row>
    <row r="4519" spans="1:17" x14ac:dyDescent="0.25">
      <c r="A4519" t="s">
        <v>554</v>
      </c>
      <c r="B4519" t="s">
        <v>9668</v>
      </c>
      <c r="C4519">
        <v>6010</v>
      </c>
      <c r="D4519">
        <v>30.55</v>
      </c>
      <c r="E4519">
        <f>IFERROR(VLOOKUP(Table_ExternalData_15[[#This Row],[Id]],Rabati!B:C,2,0),0)</f>
        <v>20</v>
      </c>
      <c r="F4519">
        <v>2</v>
      </c>
      <c r="G4519" t="str">
        <f>VLOOKUP(Table_ExternalData_15[[#This Row],[Id]],'Blagovna izdelek'!A:C,3,0)</f>
        <v>Delock</v>
      </c>
      <c r="H4519">
        <f>Table_ExternalData_15[[#This Row],[Rabat]]*0.2</f>
        <v>4</v>
      </c>
      <c r="I4519" s="2">
        <f>Table_ExternalData_15[[#This Row],[Price]]-(Table_ExternalData_15[[#This Row],[Price]]*Table_ExternalData_15[[#This Row],[BB rabat]])/100</f>
        <v>29.327999999999999</v>
      </c>
      <c r="J4519" s="2">
        <f>Table_ExternalData_15[[#This Row],[BB cena]]*Table_ExternalData_15[[#Headers],[1,22]]</f>
        <v>35.780159999999995</v>
      </c>
      <c r="K4519" s="2">
        <f>Table_ExternalData_15[[#This Row],[Price]]*Table_ExternalData_15[[#Headers],[1,22]]</f>
        <v>37.271000000000001</v>
      </c>
      <c r="L4519" s="7">
        <f>IF(G4519="White Shark",E4519*0.5,IF(G4519="Sbox",E4519*0.5,IF(G4519="Tenda",E4519*0.5,E4519*0.2)))/100</f>
        <v>0.04</v>
      </c>
      <c r="M4519" s="2">
        <f>Table_ExternalData_15[[#This Row],[Price]]-Table_ExternalData_15[[#This Row],[Price]]*Table_ExternalData_15[[#This Row],[extra popust]]</f>
        <v>29.327999999999999</v>
      </c>
      <c r="N4519" s="2">
        <f>IF(M4519&lt;I4519,M4519,I4519)</f>
        <v>29.327999999999999</v>
      </c>
      <c r="O4519" s="12" t="str">
        <f>IF(N4519&lt;I4519,$U$1," ")</f>
        <v xml:space="preserve"> </v>
      </c>
      <c r="P4519" s="12" t="str">
        <f>IFERROR((O4519+30)," ")</f>
        <v xml:space="preserve"> </v>
      </c>
      <c r="Q4519" s="2">
        <f ca="1">IF(O4519=$U$1,N4519,"0")*1.22</f>
        <v>0</v>
      </c>
    </row>
    <row r="4520" spans="1:17" x14ac:dyDescent="0.25">
      <c r="A4520" t="s">
        <v>556</v>
      </c>
      <c r="B4520" t="s">
        <v>555</v>
      </c>
      <c r="C4520">
        <v>6012</v>
      </c>
      <c r="D4520">
        <v>45.65</v>
      </c>
      <c r="E4520">
        <f>IFERROR(VLOOKUP(Table_ExternalData_15[[#This Row],[Id]],Rabati!B:C,2,0),0)</f>
        <v>30</v>
      </c>
      <c r="F4520">
        <v>0</v>
      </c>
      <c r="G4520" t="str">
        <f>VLOOKUP(Table_ExternalData_15[[#This Row],[Id]],'Blagovna izdelek'!A:C,3,0)</f>
        <v>Delock</v>
      </c>
      <c r="H4520">
        <f>Table_ExternalData_15[[#This Row],[Rabat]]*0.2</f>
        <v>6</v>
      </c>
      <c r="I4520" s="2">
        <f>Table_ExternalData_15[[#This Row],[Price]]-(Table_ExternalData_15[[#This Row],[Price]]*Table_ExternalData_15[[#This Row],[BB rabat]])/100</f>
        <v>42.911000000000001</v>
      </c>
      <c r="J4520" s="2">
        <f>Table_ExternalData_15[[#This Row],[BB cena]]*Table_ExternalData_15[[#Headers],[1,22]]</f>
        <v>52.351419999999997</v>
      </c>
      <c r="K4520" s="2">
        <f>Table_ExternalData_15[[#This Row],[Price]]*Table_ExternalData_15[[#Headers],[1,22]]</f>
        <v>55.692999999999998</v>
      </c>
      <c r="L4520" s="7">
        <f>IF(G4520="White Shark",E4520*0.5,IF(G4520="Sbox",E4520*0.5,IF(G4520="Tenda",E4520*0.5,E4520*0.2)))/100</f>
        <v>0.06</v>
      </c>
      <c r="M4520" s="2">
        <f>Table_ExternalData_15[[#This Row],[Price]]-Table_ExternalData_15[[#This Row],[Price]]*Table_ExternalData_15[[#This Row],[extra popust]]</f>
        <v>42.911000000000001</v>
      </c>
      <c r="N4520" s="2">
        <f>IF(M4520&lt;I4520,M4520,I4520)</f>
        <v>42.911000000000001</v>
      </c>
      <c r="O4520" s="12" t="str">
        <f>IF(N4520&lt;I4520,$U$1," ")</f>
        <v xml:space="preserve"> </v>
      </c>
      <c r="P4520" s="12" t="str">
        <f>IFERROR((O4520+30)," ")</f>
        <v xml:space="preserve"> </v>
      </c>
      <c r="Q4520" s="2">
        <f ca="1">IF(O4520=$U$1,N4520,"0")*1.22</f>
        <v>0</v>
      </c>
    </row>
    <row r="4521" spans="1:17" x14ac:dyDescent="0.25">
      <c r="A4521" t="s">
        <v>558</v>
      </c>
      <c r="B4521" t="s">
        <v>557</v>
      </c>
      <c r="C4521">
        <v>6013</v>
      </c>
      <c r="D4521">
        <v>9.59</v>
      </c>
      <c r="E4521">
        <f>IFERROR(VLOOKUP(Table_ExternalData_15[[#This Row],[Id]],Rabati!B:C,2,0),0)</f>
        <v>30</v>
      </c>
      <c r="F4521">
        <v>0</v>
      </c>
      <c r="G4521" t="str">
        <f>VLOOKUP(Table_ExternalData_15[[#This Row],[Id]],'Blagovna izdelek'!A:C,3,0)</f>
        <v>Delock</v>
      </c>
      <c r="H4521">
        <f>Table_ExternalData_15[[#This Row],[Rabat]]*0.2</f>
        <v>6</v>
      </c>
      <c r="I4521" s="2">
        <f>Table_ExternalData_15[[#This Row],[Price]]-(Table_ExternalData_15[[#This Row],[Price]]*Table_ExternalData_15[[#This Row],[BB rabat]])/100</f>
        <v>9.0145999999999997</v>
      </c>
      <c r="J4521" s="2">
        <f>Table_ExternalData_15[[#This Row],[BB cena]]*Table_ExternalData_15[[#Headers],[1,22]]</f>
        <v>10.997812</v>
      </c>
      <c r="K4521" s="2">
        <f>Table_ExternalData_15[[#This Row],[Price]]*Table_ExternalData_15[[#Headers],[1,22]]</f>
        <v>11.6998</v>
      </c>
      <c r="L4521" s="7">
        <f>IF(G4521="White Shark",E4521*0.5,IF(G4521="Sbox",E4521*0.5,IF(G4521="Tenda",E4521*0.5,E4521*0.2)))/100</f>
        <v>0.06</v>
      </c>
      <c r="M4521" s="2">
        <f>Table_ExternalData_15[[#This Row],[Price]]-Table_ExternalData_15[[#This Row],[Price]]*Table_ExternalData_15[[#This Row],[extra popust]]</f>
        <v>9.0145999999999997</v>
      </c>
      <c r="N4521" s="2">
        <f>IF(M4521&lt;I4521,M4521,I4521)</f>
        <v>9.0145999999999997</v>
      </c>
      <c r="O4521" s="12" t="str">
        <f>IF(N4521&lt;I4521,$U$1," ")</f>
        <v xml:space="preserve"> </v>
      </c>
      <c r="P4521" s="12" t="str">
        <f>IFERROR((O4521+30)," ")</f>
        <v xml:space="preserve"> </v>
      </c>
      <c r="Q4521" s="2">
        <f ca="1">IF(O4521=$U$1,N4521,"0")*1.22</f>
        <v>0</v>
      </c>
    </row>
    <row r="4522" spans="1:17" x14ac:dyDescent="0.25">
      <c r="A4522" t="s">
        <v>562</v>
      </c>
      <c r="B4522" t="s">
        <v>561</v>
      </c>
      <c r="C4522">
        <v>6015</v>
      </c>
      <c r="D4522">
        <v>4.6500000000000004</v>
      </c>
      <c r="E4522">
        <f>IFERROR(VLOOKUP(Table_ExternalData_15[[#This Row],[Id]],Rabati!B:C,2,0),0)</f>
        <v>30</v>
      </c>
      <c r="F4522">
        <v>0</v>
      </c>
      <c r="G4522" t="str">
        <f>VLOOKUP(Table_ExternalData_15[[#This Row],[Id]],'Blagovna izdelek'!A:C,3,0)</f>
        <v>Delock</v>
      </c>
      <c r="H4522">
        <f>Table_ExternalData_15[[#This Row],[Rabat]]*0.2</f>
        <v>6</v>
      </c>
      <c r="I4522" s="2">
        <f>Table_ExternalData_15[[#This Row],[Price]]-(Table_ExternalData_15[[#This Row],[Price]]*Table_ExternalData_15[[#This Row],[BB rabat]])/100</f>
        <v>4.3710000000000004</v>
      </c>
      <c r="J4522" s="2">
        <f>Table_ExternalData_15[[#This Row],[BB cena]]*Table_ExternalData_15[[#Headers],[1,22]]</f>
        <v>5.3326200000000004</v>
      </c>
      <c r="K4522" s="2">
        <f>Table_ExternalData_15[[#This Row],[Price]]*Table_ExternalData_15[[#Headers],[1,22]]</f>
        <v>5.673</v>
      </c>
      <c r="L4522" s="7">
        <f>IF(G4522="White Shark",E4522*0.5,IF(G4522="Sbox",E4522*0.5,IF(G4522="Tenda",E4522*0.5,E4522*0.2)))/100</f>
        <v>0.06</v>
      </c>
      <c r="M4522" s="2">
        <f>Table_ExternalData_15[[#This Row],[Price]]-Table_ExternalData_15[[#This Row],[Price]]*Table_ExternalData_15[[#This Row],[extra popust]]</f>
        <v>4.3710000000000004</v>
      </c>
      <c r="N4522" s="2">
        <f>IF(M4522&lt;I4522,M4522,I4522)</f>
        <v>4.3710000000000004</v>
      </c>
      <c r="O4522" s="12" t="str">
        <f>IF(N4522&lt;I4522,$U$1," ")</f>
        <v xml:space="preserve"> </v>
      </c>
      <c r="P4522" s="12" t="str">
        <f>IFERROR((O4522+30)," ")</f>
        <v xml:space="preserve"> </v>
      </c>
      <c r="Q4522" s="2">
        <f ca="1">IF(O4522=$U$1,N4522,"0")*1.22</f>
        <v>0</v>
      </c>
    </row>
    <row r="4523" spans="1:17" x14ac:dyDescent="0.25">
      <c r="A4523" t="s">
        <v>564</v>
      </c>
      <c r="B4523" t="s">
        <v>563</v>
      </c>
      <c r="C4523">
        <v>6017</v>
      </c>
      <c r="D4523">
        <v>2.98</v>
      </c>
      <c r="E4523">
        <f>IFERROR(VLOOKUP(Table_ExternalData_15[[#This Row],[Id]],Rabati!B:C,2,0),0)</f>
        <v>30</v>
      </c>
      <c r="F4523">
        <v>7</v>
      </c>
      <c r="G4523" t="str">
        <f>VLOOKUP(Table_ExternalData_15[[#This Row],[Id]],'Blagovna izdelek'!A:C,3,0)</f>
        <v>Delock</v>
      </c>
      <c r="H4523">
        <f>Table_ExternalData_15[[#This Row],[Rabat]]*0.2</f>
        <v>6</v>
      </c>
      <c r="I4523" s="2">
        <f>Table_ExternalData_15[[#This Row],[Price]]-(Table_ExternalData_15[[#This Row],[Price]]*Table_ExternalData_15[[#This Row],[BB rabat]])/100</f>
        <v>2.8012000000000001</v>
      </c>
      <c r="J4523" s="2">
        <f>Table_ExternalData_15[[#This Row],[BB cena]]*Table_ExternalData_15[[#Headers],[1,22]]</f>
        <v>3.4174640000000003</v>
      </c>
      <c r="K4523" s="2">
        <f>Table_ExternalData_15[[#This Row],[Price]]*Table_ExternalData_15[[#Headers],[1,22]]</f>
        <v>3.6355999999999997</v>
      </c>
      <c r="L4523" s="7">
        <f>IF(G4523="White Shark",E4523*0.5,IF(G4523="Sbox",E4523*0.5,IF(G4523="Tenda",E4523*0.5,E4523*0.2)))/100</f>
        <v>0.06</v>
      </c>
      <c r="M4523" s="2">
        <f>Table_ExternalData_15[[#This Row],[Price]]-Table_ExternalData_15[[#This Row],[Price]]*Table_ExternalData_15[[#This Row],[extra popust]]</f>
        <v>2.8012000000000001</v>
      </c>
      <c r="N4523" s="2">
        <f>IF(M4523&lt;I4523,M4523,I4523)</f>
        <v>2.8012000000000001</v>
      </c>
      <c r="O4523" s="12" t="str">
        <f>IF(N4523&lt;I4523,$U$1," ")</f>
        <v xml:space="preserve"> </v>
      </c>
      <c r="P4523" s="12" t="str">
        <f>IFERROR((O4523+30)," ")</f>
        <v xml:space="preserve"> </v>
      </c>
      <c r="Q4523" s="2">
        <f ca="1">IF(O4523=$U$1,N4523,"0")*1.22</f>
        <v>0</v>
      </c>
    </row>
    <row r="4524" spans="1:17" x14ac:dyDescent="0.25">
      <c r="A4524" t="s">
        <v>566</v>
      </c>
      <c r="B4524" t="s">
        <v>565</v>
      </c>
      <c r="C4524">
        <v>6018</v>
      </c>
      <c r="D4524">
        <v>3.16</v>
      </c>
      <c r="E4524">
        <f>IFERROR(VLOOKUP(Table_ExternalData_15[[#This Row],[Id]],Rabati!B:C,2,0),0)</f>
        <v>30</v>
      </c>
      <c r="F4524">
        <v>0</v>
      </c>
      <c r="G4524" t="str">
        <f>VLOOKUP(Table_ExternalData_15[[#This Row],[Id]],'Blagovna izdelek'!A:C,3,0)</f>
        <v>Delock</v>
      </c>
      <c r="H4524">
        <f>Table_ExternalData_15[[#This Row],[Rabat]]*0.2</f>
        <v>6</v>
      </c>
      <c r="I4524" s="2">
        <f>Table_ExternalData_15[[#This Row],[Price]]-(Table_ExternalData_15[[#This Row],[Price]]*Table_ExternalData_15[[#This Row],[BB rabat]])/100</f>
        <v>2.9704000000000002</v>
      </c>
      <c r="J4524" s="2">
        <f>Table_ExternalData_15[[#This Row],[BB cena]]*Table_ExternalData_15[[#Headers],[1,22]]</f>
        <v>3.623888</v>
      </c>
      <c r="K4524" s="2">
        <f>Table_ExternalData_15[[#This Row],[Price]]*Table_ExternalData_15[[#Headers],[1,22]]</f>
        <v>3.8552</v>
      </c>
      <c r="L4524" s="7">
        <f>IF(G4524="White Shark",E4524*0.5,IF(G4524="Sbox",E4524*0.5,IF(G4524="Tenda",E4524*0.5,E4524*0.2)))/100</f>
        <v>0.06</v>
      </c>
      <c r="M4524" s="2">
        <f>Table_ExternalData_15[[#This Row],[Price]]-Table_ExternalData_15[[#This Row],[Price]]*Table_ExternalData_15[[#This Row],[extra popust]]</f>
        <v>2.9704000000000002</v>
      </c>
      <c r="N4524" s="2">
        <f>IF(M4524&lt;I4524,M4524,I4524)</f>
        <v>2.9704000000000002</v>
      </c>
      <c r="O4524" s="12" t="str">
        <f>IF(N4524&lt;I4524,$U$1," ")</f>
        <v xml:space="preserve"> </v>
      </c>
      <c r="P4524" s="12" t="str">
        <f>IFERROR((O4524+30)," ")</f>
        <v xml:space="preserve"> </v>
      </c>
      <c r="Q4524" s="2">
        <f ca="1">IF(O4524=$U$1,N4524,"0")*1.22</f>
        <v>0</v>
      </c>
    </row>
    <row r="4525" spans="1:17" x14ac:dyDescent="0.25">
      <c r="A4525" t="s">
        <v>568</v>
      </c>
      <c r="B4525" t="s">
        <v>567</v>
      </c>
      <c r="C4525">
        <v>6019</v>
      </c>
      <c r="D4525">
        <v>4.8</v>
      </c>
      <c r="E4525">
        <f>IFERROR(VLOOKUP(Table_ExternalData_15[[#This Row],[Id]],Rabati!B:C,2,0),0)</f>
        <v>30</v>
      </c>
      <c r="F4525">
        <v>2</v>
      </c>
      <c r="G4525" t="str">
        <f>VLOOKUP(Table_ExternalData_15[[#This Row],[Id]],'Blagovna izdelek'!A:C,3,0)</f>
        <v>Delock</v>
      </c>
      <c r="H4525">
        <f>Table_ExternalData_15[[#This Row],[Rabat]]*0.2</f>
        <v>6</v>
      </c>
      <c r="I4525" s="2">
        <f>Table_ExternalData_15[[#This Row],[Price]]-(Table_ExternalData_15[[#This Row],[Price]]*Table_ExternalData_15[[#This Row],[BB rabat]])/100</f>
        <v>4.5119999999999996</v>
      </c>
      <c r="J4525" s="2">
        <f>Table_ExternalData_15[[#This Row],[BB cena]]*Table_ExternalData_15[[#Headers],[1,22]]</f>
        <v>5.5046399999999993</v>
      </c>
      <c r="K4525" s="2">
        <f>Table_ExternalData_15[[#This Row],[Price]]*Table_ExternalData_15[[#Headers],[1,22]]</f>
        <v>5.8559999999999999</v>
      </c>
      <c r="L4525" s="7">
        <f>IF(G4525="White Shark",E4525*0.5,IF(G4525="Sbox",E4525*0.5,IF(G4525="Tenda",E4525*0.5,E4525*0.2)))/100</f>
        <v>0.06</v>
      </c>
      <c r="M4525" s="2">
        <f>Table_ExternalData_15[[#This Row],[Price]]-Table_ExternalData_15[[#This Row],[Price]]*Table_ExternalData_15[[#This Row],[extra popust]]</f>
        <v>4.5119999999999996</v>
      </c>
      <c r="N4525" s="2">
        <f>IF(M4525&lt;I4525,M4525,I4525)</f>
        <v>4.5119999999999996</v>
      </c>
      <c r="O4525" s="12" t="str">
        <f>IF(N4525&lt;I4525,$U$1," ")</f>
        <v xml:space="preserve"> </v>
      </c>
      <c r="P4525" s="12" t="str">
        <f>IFERROR((O4525+30)," ")</f>
        <v xml:space="preserve"> </v>
      </c>
      <c r="Q4525" s="2">
        <f ca="1">IF(O4525=$U$1,N4525,"0")*1.22</f>
        <v>0</v>
      </c>
    </row>
    <row r="4526" spans="1:17" x14ac:dyDescent="0.25">
      <c r="A4526" t="s">
        <v>570</v>
      </c>
      <c r="B4526" t="s">
        <v>569</v>
      </c>
      <c r="C4526">
        <v>6021</v>
      </c>
      <c r="D4526">
        <v>2.75</v>
      </c>
      <c r="E4526">
        <f>IFERROR(VLOOKUP(Table_ExternalData_15[[#This Row],[Id]],Rabati!B:C,2,0),0)</f>
        <v>30</v>
      </c>
      <c r="F4526">
        <v>42</v>
      </c>
      <c r="G4526" t="str">
        <f>VLOOKUP(Table_ExternalData_15[[#This Row],[Id]],'Blagovna izdelek'!A:C,3,0)</f>
        <v>Delock</v>
      </c>
      <c r="H4526">
        <f>Table_ExternalData_15[[#This Row],[Rabat]]*0.2</f>
        <v>6</v>
      </c>
      <c r="I4526" s="2">
        <f>Table_ExternalData_15[[#This Row],[Price]]-(Table_ExternalData_15[[#This Row],[Price]]*Table_ExternalData_15[[#This Row],[BB rabat]])/100</f>
        <v>2.585</v>
      </c>
      <c r="J4526" s="2">
        <f>Table_ExternalData_15[[#This Row],[BB cena]]*Table_ExternalData_15[[#Headers],[1,22]]</f>
        <v>3.1536999999999997</v>
      </c>
      <c r="K4526" s="2">
        <f>Table_ExternalData_15[[#This Row],[Price]]*Table_ExternalData_15[[#Headers],[1,22]]</f>
        <v>3.355</v>
      </c>
      <c r="L4526" s="7">
        <f>IF(G4526="White Shark",E4526*0.5,IF(G4526="Sbox",E4526*0.5,IF(G4526="Tenda",E4526*0.5,E4526*0.2)))/100</f>
        <v>0.06</v>
      </c>
      <c r="M4526" s="2">
        <f>Table_ExternalData_15[[#This Row],[Price]]-Table_ExternalData_15[[#This Row],[Price]]*Table_ExternalData_15[[#This Row],[extra popust]]</f>
        <v>2.585</v>
      </c>
      <c r="N4526" s="2">
        <f>IF(M4526&lt;I4526,M4526,I4526)</f>
        <v>2.585</v>
      </c>
      <c r="O4526" s="12" t="str">
        <f>IF(N4526&lt;I4526,$U$1," ")</f>
        <v xml:space="preserve"> </v>
      </c>
      <c r="P4526" s="12" t="str">
        <f>IFERROR((O4526+30)," ")</f>
        <v xml:space="preserve"> </v>
      </c>
      <c r="Q4526" s="2">
        <f ca="1">IF(O4526=$U$1,N4526,"0")*1.22</f>
        <v>0</v>
      </c>
    </row>
    <row r="4527" spans="1:17" x14ac:dyDescent="0.25">
      <c r="A4527" t="s">
        <v>572</v>
      </c>
      <c r="B4527" t="s">
        <v>571</v>
      </c>
      <c r="C4527">
        <v>6022</v>
      </c>
      <c r="D4527">
        <v>2.98</v>
      </c>
      <c r="E4527">
        <f>IFERROR(VLOOKUP(Table_ExternalData_15[[#This Row],[Id]],Rabati!B:C,2,0),0)</f>
        <v>30</v>
      </c>
      <c r="F4527">
        <v>6</v>
      </c>
      <c r="G4527" t="str">
        <f>VLOOKUP(Table_ExternalData_15[[#This Row],[Id]],'Blagovna izdelek'!A:C,3,0)</f>
        <v>Delock</v>
      </c>
      <c r="H4527">
        <f>Table_ExternalData_15[[#This Row],[Rabat]]*0.2</f>
        <v>6</v>
      </c>
      <c r="I4527" s="2">
        <f>Table_ExternalData_15[[#This Row],[Price]]-(Table_ExternalData_15[[#This Row],[Price]]*Table_ExternalData_15[[#This Row],[BB rabat]])/100</f>
        <v>2.8012000000000001</v>
      </c>
      <c r="J4527" s="2">
        <f>Table_ExternalData_15[[#This Row],[BB cena]]*Table_ExternalData_15[[#Headers],[1,22]]</f>
        <v>3.4174640000000003</v>
      </c>
      <c r="K4527" s="2">
        <f>Table_ExternalData_15[[#This Row],[Price]]*Table_ExternalData_15[[#Headers],[1,22]]</f>
        <v>3.6355999999999997</v>
      </c>
      <c r="L4527" s="7">
        <f>IF(G4527="White Shark",E4527*0.5,IF(G4527="Sbox",E4527*0.5,IF(G4527="Tenda",E4527*0.5,E4527*0.2)))/100</f>
        <v>0.06</v>
      </c>
      <c r="M4527" s="2">
        <f>Table_ExternalData_15[[#This Row],[Price]]-Table_ExternalData_15[[#This Row],[Price]]*Table_ExternalData_15[[#This Row],[extra popust]]</f>
        <v>2.8012000000000001</v>
      </c>
      <c r="N4527" s="2">
        <f>IF(M4527&lt;I4527,M4527,I4527)</f>
        <v>2.8012000000000001</v>
      </c>
      <c r="O4527" s="12" t="str">
        <f>IF(N4527&lt;I4527,$U$1," ")</f>
        <v xml:space="preserve"> </v>
      </c>
      <c r="P4527" s="12" t="str">
        <f>IFERROR((O4527+30)," ")</f>
        <v xml:space="preserve"> </v>
      </c>
      <c r="Q4527" s="2">
        <f ca="1">IF(O4527=$U$1,N4527,"0")*1.22</f>
        <v>0</v>
      </c>
    </row>
    <row r="4528" spans="1:17" x14ac:dyDescent="0.25">
      <c r="A4528" t="s">
        <v>574</v>
      </c>
      <c r="B4528" t="s">
        <v>573</v>
      </c>
      <c r="C4528">
        <v>6023</v>
      </c>
      <c r="D4528">
        <v>3.83</v>
      </c>
      <c r="E4528">
        <f>IFERROR(VLOOKUP(Table_ExternalData_15[[#This Row],[Id]],Rabati!B:C,2,0),0)</f>
        <v>30</v>
      </c>
      <c r="F4528">
        <v>2</v>
      </c>
      <c r="G4528" t="str">
        <f>VLOOKUP(Table_ExternalData_15[[#This Row],[Id]],'Blagovna izdelek'!A:C,3,0)</f>
        <v>Delock</v>
      </c>
      <c r="H4528">
        <f>Table_ExternalData_15[[#This Row],[Rabat]]*0.2</f>
        <v>6</v>
      </c>
      <c r="I4528" s="2">
        <f>Table_ExternalData_15[[#This Row],[Price]]-(Table_ExternalData_15[[#This Row],[Price]]*Table_ExternalData_15[[#This Row],[BB rabat]])/100</f>
        <v>3.6002000000000001</v>
      </c>
      <c r="J4528" s="2">
        <f>Table_ExternalData_15[[#This Row],[BB cena]]*Table_ExternalData_15[[#Headers],[1,22]]</f>
        <v>4.3922439999999998</v>
      </c>
      <c r="K4528" s="2">
        <f>Table_ExternalData_15[[#This Row],[Price]]*Table_ExternalData_15[[#Headers],[1,22]]</f>
        <v>4.6726000000000001</v>
      </c>
      <c r="L4528" s="7">
        <f>IF(G4528="White Shark",E4528*0.5,IF(G4528="Sbox",E4528*0.5,IF(G4528="Tenda",E4528*0.5,E4528*0.2)))/100</f>
        <v>0.06</v>
      </c>
      <c r="M4528" s="2">
        <f>Table_ExternalData_15[[#This Row],[Price]]-Table_ExternalData_15[[#This Row],[Price]]*Table_ExternalData_15[[#This Row],[extra popust]]</f>
        <v>3.6002000000000001</v>
      </c>
      <c r="N4528" s="2">
        <f>IF(M4528&lt;I4528,M4528,I4528)</f>
        <v>3.6002000000000001</v>
      </c>
      <c r="O4528" s="12" t="str">
        <f>IF(N4528&lt;I4528,$U$1," ")</f>
        <v xml:space="preserve"> </v>
      </c>
      <c r="P4528" s="12" t="str">
        <f>IFERROR((O4528+30)," ")</f>
        <v xml:space="preserve"> </v>
      </c>
      <c r="Q4528" s="2">
        <f ca="1">IF(O4528=$U$1,N4528,"0")*1.22</f>
        <v>0</v>
      </c>
    </row>
    <row r="4529" spans="1:17" x14ac:dyDescent="0.25">
      <c r="A4529" t="s">
        <v>575</v>
      </c>
      <c r="B4529" t="s">
        <v>11404</v>
      </c>
      <c r="C4529">
        <v>6024</v>
      </c>
      <c r="D4529">
        <v>2.98</v>
      </c>
      <c r="E4529">
        <f>IFERROR(VLOOKUP(Table_ExternalData_15[[#This Row],[Id]],Rabati!B:C,2,0),0)</f>
        <v>30</v>
      </c>
      <c r="F4529">
        <v>6</v>
      </c>
      <c r="G4529" t="str">
        <f>VLOOKUP(Table_ExternalData_15[[#This Row],[Id]],'Blagovna izdelek'!A:C,3,0)</f>
        <v>Delock</v>
      </c>
      <c r="H4529">
        <f>Table_ExternalData_15[[#This Row],[Rabat]]*0.2</f>
        <v>6</v>
      </c>
      <c r="I4529" s="2">
        <f>Table_ExternalData_15[[#This Row],[Price]]-(Table_ExternalData_15[[#This Row],[Price]]*Table_ExternalData_15[[#This Row],[BB rabat]])/100</f>
        <v>2.8012000000000001</v>
      </c>
      <c r="J4529" s="2">
        <f>Table_ExternalData_15[[#This Row],[BB cena]]*Table_ExternalData_15[[#Headers],[1,22]]</f>
        <v>3.4174640000000003</v>
      </c>
      <c r="K4529" s="2">
        <f>Table_ExternalData_15[[#This Row],[Price]]*Table_ExternalData_15[[#Headers],[1,22]]</f>
        <v>3.6355999999999997</v>
      </c>
      <c r="L4529" s="7">
        <f>IF(G4529="White Shark",E4529*0.5,IF(G4529="Sbox",E4529*0.5,IF(G4529="Tenda",E4529*0.5,E4529*0.2)))/100</f>
        <v>0.06</v>
      </c>
      <c r="M4529" s="2">
        <f>Table_ExternalData_15[[#This Row],[Price]]-Table_ExternalData_15[[#This Row],[Price]]*Table_ExternalData_15[[#This Row],[extra popust]]</f>
        <v>2.8012000000000001</v>
      </c>
      <c r="N4529" s="2">
        <f>IF(M4529&lt;I4529,M4529,I4529)</f>
        <v>2.8012000000000001</v>
      </c>
      <c r="O4529" s="12" t="str">
        <f>IF(N4529&lt;I4529,$U$1," ")</f>
        <v xml:space="preserve"> </v>
      </c>
      <c r="P4529" s="12" t="str">
        <f>IFERROR((O4529+30)," ")</f>
        <v xml:space="preserve"> </v>
      </c>
      <c r="Q4529" s="2">
        <f ca="1">IF(O4529=$U$1,N4529,"0")*1.22</f>
        <v>0</v>
      </c>
    </row>
    <row r="4530" spans="1:17" x14ac:dyDescent="0.25">
      <c r="A4530" t="s">
        <v>577</v>
      </c>
      <c r="B4530" t="s">
        <v>576</v>
      </c>
      <c r="C4530">
        <v>6025</v>
      </c>
      <c r="D4530">
        <v>9.14</v>
      </c>
      <c r="E4530">
        <f>IFERROR(VLOOKUP(Table_ExternalData_15[[#This Row],[Id]],Rabati!B:C,2,0),0)</f>
        <v>30</v>
      </c>
      <c r="F4530">
        <v>3</v>
      </c>
      <c r="G4530" t="str">
        <f>VLOOKUP(Table_ExternalData_15[[#This Row],[Id]],'Blagovna izdelek'!A:C,3,0)</f>
        <v>Delock</v>
      </c>
      <c r="H4530">
        <f>Table_ExternalData_15[[#This Row],[Rabat]]*0.2</f>
        <v>6</v>
      </c>
      <c r="I4530" s="2">
        <f>Table_ExternalData_15[[#This Row],[Price]]-(Table_ExternalData_15[[#This Row],[Price]]*Table_ExternalData_15[[#This Row],[BB rabat]])/100</f>
        <v>8.5915999999999997</v>
      </c>
      <c r="J4530" s="2">
        <f>Table_ExternalData_15[[#This Row],[BB cena]]*Table_ExternalData_15[[#Headers],[1,22]]</f>
        <v>10.481752</v>
      </c>
      <c r="K4530" s="2">
        <f>Table_ExternalData_15[[#This Row],[Price]]*Table_ExternalData_15[[#Headers],[1,22]]</f>
        <v>11.1508</v>
      </c>
      <c r="L4530" s="7">
        <f>IF(G4530="White Shark",E4530*0.5,IF(G4530="Sbox",E4530*0.5,IF(G4530="Tenda",E4530*0.5,E4530*0.2)))/100</f>
        <v>0.06</v>
      </c>
      <c r="M4530" s="2">
        <f>Table_ExternalData_15[[#This Row],[Price]]-Table_ExternalData_15[[#This Row],[Price]]*Table_ExternalData_15[[#This Row],[extra popust]]</f>
        <v>8.5915999999999997</v>
      </c>
      <c r="N4530" s="2">
        <f>IF(M4530&lt;I4530,M4530,I4530)</f>
        <v>8.5915999999999997</v>
      </c>
      <c r="O4530" s="12" t="str">
        <f>IF(N4530&lt;I4530,$U$1," ")</f>
        <v xml:space="preserve"> </v>
      </c>
      <c r="P4530" s="12" t="str">
        <f>IFERROR((O4530+30)," ")</f>
        <v xml:space="preserve"> </v>
      </c>
      <c r="Q4530" s="2">
        <f ca="1">IF(O4530=$U$1,N4530,"0")*1.22</f>
        <v>0</v>
      </c>
    </row>
    <row r="4531" spans="1:17" x14ac:dyDescent="0.25">
      <c r="A4531" t="s">
        <v>579</v>
      </c>
      <c r="B4531" t="s">
        <v>578</v>
      </c>
      <c r="C4531">
        <v>6026</v>
      </c>
      <c r="D4531">
        <v>3.26</v>
      </c>
      <c r="E4531">
        <f>IFERROR(VLOOKUP(Table_ExternalData_15[[#This Row],[Id]],Rabati!B:C,2,0),0)</f>
        <v>30</v>
      </c>
      <c r="F4531">
        <v>4</v>
      </c>
      <c r="G4531" t="str">
        <f>VLOOKUP(Table_ExternalData_15[[#This Row],[Id]],'Blagovna izdelek'!A:C,3,0)</f>
        <v>Delock</v>
      </c>
      <c r="H4531">
        <f>Table_ExternalData_15[[#This Row],[Rabat]]*0.2</f>
        <v>6</v>
      </c>
      <c r="I4531" s="2">
        <f>Table_ExternalData_15[[#This Row],[Price]]-(Table_ExternalData_15[[#This Row],[Price]]*Table_ExternalData_15[[#This Row],[BB rabat]])/100</f>
        <v>3.0644</v>
      </c>
      <c r="J4531" s="2">
        <f>Table_ExternalData_15[[#This Row],[BB cena]]*Table_ExternalData_15[[#Headers],[1,22]]</f>
        <v>3.7385679999999999</v>
      </c>
      <c r="K4531" s="2">
        <f>Table_ExternalData_15[[#This Row],[Price]]*Table_ExternalData_15[[#Headers],[1,22]]</f>
        <v>3.9771999999999998</v>
      </c>
      <c r="L4531" s="7">
        <f>IF(G4531="White Shark",E4531*0.5,IF(G4531="Sbox",E4531*0.5,IF(G4531="Tenda",E4531*0.5,E4531*0.2)))/100</f>
        <v>0.06</v>
      </c>
      <c r="M4531" s="2">
        <f>Table_ExternalData_15[[#This Row],[Price]]-Table_ExternalData_15[[#This Row],[Price]]*Table_ExternalData_15[[#This Row],[extra popust]]</f>
        <v>3.0644</v>
      </c>
      <c r="N4531" s="2">
        <f>IF(M4531&lt;I4531,M4531,I4531)</f>
        <v>3.0644</v>
      </c>
      <c r="O4531" s="12" t="str">
        <f>IF(N4531&lt;I4531,$U$1," ")</f>
        <v xml:space="preserve"> </v>
      </c>
      <c r="P4531" s="12" t="str">
        <f>IFERROR((O4531+30)," ")</f>
        <v xml:space="preserve"> </v>
      </c>
      <c r="Q4531" s="2">
        <f ca="1">IF(O4531=$U$1,N4531,"0")*1.22</f>
        <v>0</v>
      </c>
    </row>
    <row r="4532" spans="1:17" x14ac:dyDescent="0.25">
      <c r="A4532" t="s">
        <v>584</v>
      </c>
      <c r="B4532" t="s">
        <v>583</v>
      </c>
      <c r="C4532">
        <v>6029</v>
      </c>
      <c r="D4532">
        <v>2.5299999999999998</v>
      </c>
      <c r="E4532">
        <f>IFERROR(VLOOKUP(Table_ExternalData_15[[#This Row],[Id]],Rabati!B:C,2,0),0)</f>
        <v>30</v>
      </c>
      <c r="F4532">
        <v>6</v>
      </c>
      <c r="G4532" t="str">
        <f>VLOOKUP(Table_ExternalData_15[[#This Row],[Id]],'Blagovna izdelek'!A:C,3,0)</f>
        <v>Delock</v>
      </c>
      <c r="H4532">
        <f>Table_ExternalData_15[[#This Row],[Rabat]]*0.2</f>
        <v>6</v>
      </c>
      <c r="I4532" s="2">
        <f>Table_ExternalData_15[[#This Row],[Price]]-(Table_ExternalData_15[[#This Row],[Price]]*Table_ExternalData_15[[#This Row],[BB rabat]])/100</f>
        <v>2.3781999999999996</v>
      </c>
      <c r="J4532" s="2">
        <f>Table_ExternalData_15[[#This Row],[BB cena]]*Table_ExternalData_15[[#Headers],[1,22]]</f>
        <v>2.9014039999999994</v>
      </c>
      <c r="K4532" s="2">
        <f>Table_ExternalData_15[[#This Row],[Price]]*Table_ExternalData_15[[#Headers],[1,22]]</f>
        <v>3.0865999999999998</v>
      </c>
      <c r="L4532" s="7">
        <f>IF(G4532="White Shark",E4532*0.5,IF(G4532="Sbox",E4532*0.5,IF(G4532="Tenda",E4532*0.5,E4532*0.2)))/100</f>
        <v>0.06</v>
      </c>
      <c r="M4532" s="2">
        <f>Table_ExternalData_15[[#This Row],[Price]]-Table_ExternalData_15[[#This Row],[Price]]*Table_ExternalData_15[[#This Row],[extra popust]]</f>
        <v>2.3781999999999996</v>
      </c>
      <c r="N4532" s="2">
        <f>IF(M4532&lt;I4532,M4532,I4532)</f>
        <v>2.3781999999999996</v>
      </c>
      <c r="O4532" s="12" t="str">
        <f>IF(N4532&lt;I4532,$U$1," ")</f>
        <v xml:space="preserve"> </v>
      </c>
      <c r="P4532" s="12" t="str">
        <f>IFERROR((O4532+30)," ")</f>
        <v xml:space="preserve"> </v>
      </c>
      <c r="Q4532" s="2">
        <f ca="1">IF(O4532=$U$1,N4532,"0")*1.22</f>
        <v>0</v>
      </c>
    </row>
    <row r="4533" spans="1:17" x14ac:dyDescent="0.25">
      <c r="A4533" t="s">
        <v>586</v>
      </c>
      <c r="B4533" t="s">
        <v>585</v>
      </c>
      <c r="C4533">
        <v>6030</v>
      </c>
      <c r="D4533">
        <v>4.99</v>
      </c>
      <c r="E4533">
        <f>IFERROR(VLOOKUP(Table_ExternalData_15[[#This Row],[Id]],Rabati!B:C,2,0),0)</f>
        <v>30</v>
      </c>
      <c r="F4533">
        <v>12</v>
      </c>
      <c r="G4533" t="str">
        <f>VLOOKUP(Table_ExternalData_15[[#This Row],[Id]],'Blagovna izdelek'!A:C,3,0)</f>
        <v>Delock</v>
      </c>
      <c r="H4533">
        <f>Table_ExternalData_15[[#This Row],[Rabat]]*0.2</f>
        <v>6</v>
      </c>
      <c r="I4533" s="2">
        <f>Table_ExternalData_15[[#This Row],[Price]]-(Table_ExternalData_15[[#This Row],[Price]]*Table_ExternalData_15[[#This Row],[BB rabat]])/100</f>
        <v>4.6905999999999999</v>
      </c>
      <c r="J4533" s="2">
        <f>Table_ExternalData_15[[#This Row],[BB cena]]*Table_ExternalData_15[[#Headers],[1,22]]</f>
        <v>5.7225319999999993</v>
      </c>
      <c r="K4533" s="2">
        <f>Table_ExternalData_15[[#This Row],[Price]]*Table_ExternalData_15[[#Headers],[1,22]]</f>
        <v>6.0878000000000005</v>
      </c>
      <c r="L4533" s="7">
        <f>IF(G4533="White Shark",E4533*0.5,IF(G4533="Sbox",E4533*0.5,IF(G4533="Tenda",E4533*0.5,E4533*0.2)))/100</f>
        <v>0.06</v>
      </c>
      <c r="M4533" s="2">
        <f>Table_ExternalData_15[[#This Row],[Price]]-Table_ExternalData_15[[#This Row],[Price]]*Table_ExternalData_15[[#This Row],[extra popust]]</f>
        <v>4.6905999999999999</v>
      </c>
      <c r="N4533" s="2">
        <f>IF(M4533&lt;I4533,M4533,I4533)</f>
        <v>4.6905999999999999</v>
      </c>
      <c r="O4533" s="12" t="str">
        <f>IF(N4533&lt;I4533,$U$1," ")</f>
        <v xml:space="preserve"> </v>
      </c>
      <c r="P4533" s="12" t="str">
        <f>IFERROR((O4533+30)," ")</f>
        <v xml:space="preserve"> </v>
      </c>
      <c r="Q4533" s="2">
        <f ca="1">IF(O4533=$U$1,N4533,"0")*1.22</f>
        <v>0</v>
      </c>
    </row>
    <row r="4534" spans="1:17" x14ac:dyDescent="0.25">
      <c r="A4534" t="s">
        <v>588</v>
      </c>
      <c r="B4534" t="s">
        <v>587</v>
      </c>
      <c r="C4534">
        <v>6031</v>
      </c>
      <c r="D4534">
        <v>6.28</v>
      </c>
      <c r="E4534">
        <f>IFERROR(VLOOKUP(Table_ExternalData_15[[#This Row],[Id]],Rabati!B:C,2,0),0)</f>
        <v>30</v>
      </c>
      <c r="F4534">
        <v>12</v>
      </c>
      <c r="G4534" t="str">
        <f>VLOOKUP(Table_ExternalData_15[[#This Row],[Id]],'Blagovna izdelek'!A:C,3,0)</f>
        <v>Delock</v>
      </c>
      <c r="H4534">
        <f>Table_ExternalData_15[[#This Row],[Rabat]]*0.2</f>
        <v>6</v>
      </c>
      <c r="I4534" s="2">
        <f>Table_ExternalData_15[[#This Row],[Price]]-(Table_ExternalData_15[[#This Row],[Price]]*Table_ExternalData_15[[#This Row],[BB rabat]])/100</f>
        <v>5.9032</v>
      </c>
      <c r="J4534" s="2">
        <f>Table_ExternalData_15[[#This Row],[BB cena]]*Table_ExternalData_15[[#Headers],[1,22]]</f>
        <v>7.2019039999999999</v>
      </c>
      <c r="K4534" s="2">
        <f>Table_ExternalData_15[[#This Row],[Price]]*Table_ExternalData_15[[#Headers],[1,22]]</f>
        <v>7.6616</v>
      </c>
      <c r="L4534" s="7">
        <f>IF(G4534="White Shark",E4534*0.5,IF(G4534="Sbox",E4534*0.5,IF(G4534="Tenda",E4534*0.5,E4534*0.2)))/100</f>
        <v>0.06</v>
      </c>
      <c r="M4534" s="2">
        <f>Table_ExternalData_15[[#This Row],[Price]]-Table_ExternalData_15[[#This Row],[Price]]*Table_ExternalData_15[[#This Row],[extra popust]]</f>
        <v>5.9032</v>
      </c>
      <c r="N4534" s="2">
        <f>IF(M4534&lt;I4534,M4534,I4534)</f>
        <v>5.9032</v>
      </c>
      <c r="O4534" s="12" t="str">
        <f>IF(N4534&lt;I4534,$U$1," ")</f>
        <v xml:space="preserve"> </v>
      </c>
      <c r="P4534" s="12" t="str">
        <f>IFERROR((O4534+30)," ")</f>
        <v xml:space="preserve"> </v>
      </c>
      <c r="Q4534" s="2">
        <f ca="1">IF(O4534=$U$1,N4534,"0")*1.22</f>
        <v>0</v>
      </c>
    </row>
    <row r="4535" spans="1:17" x14ac:dyDescent="0.25">
      <c r="A4535" t="s">
        <v>590</v>
      </c>
      <c r="B4535" t="s">
        <v>589</v>
      </c>
      <c r="C4535">
        <v>6032</v>
      </c>
      <c r="D4535">
        <v>4.5999999999999996</v>
      </c>
      <c r="E4535">
        <f>IFERROR(VLOOKUP(Table_ExternalData_15[[#This Row],[Id]],Rabati!B:C,2,0),0)</f>
        <v>30</v>
      </c>
      <c r="F4535">
        <v>13</v>
      </c>
      <c r="G4535" t="str">
        <f>VLOOKUP(Table_ExternalData_15[[#This Row],[Id]],'Blagovna izdelek'!A:C,3,0)</f>
        <v>Delock</v>
      </c>
      <c r="H4535">
        <f>Table_ExternalData_15[[#This Row],[Rabat]]*0.2</f>
        <v>6</v>
      </c>
      <c r="I4535" s="2">
        <f>Table_ExternalData_15[[#This Row],[Price]]-(Table_ExternalData_15[[#This Row],[Price]]*Table_ExternalData_15[[#This Row],[BB rabat]])/100</f>
        <v>4.3239999999999998</v>
      </c>
      <c r="J4535" s="2">
        <f>Table_ExternalData_15[[#This Row],[BB cena]]*Table_ExternalData_15[[#Headers],[1,22]]</f>
        <v>5.2752799999999995</v>
      </c>
      <c r="K4535" s="2">
        <f>Table_ExternalData_15[[#This Row],[Price]]*Table_ExternalData_15[[#Headers],[1,22]]</f>
        <v>5.6119999999999992</v>
      </c>
      <c r="L4535" s="7">
        <f>IF(G4535="White Shark",E4535*0.5,IF(G4535="Sbox",E4535*0.5,IF(G4535="Tenda",E4535*0.5,E4535*0.2)))/100</f>
        <v>0.06</v>
      </c>
      <c r="M4535" s="2">
        <f>Table_ExternalData_15[[#This Row],[Price]]-Table_ExternalData_15[[#This Row],[Price]]*Table_ExternalData_15[[#This Row],[extra popust]]</f>
        <v>4.3239999999999998</v>
      </c>
      <c r="N4535" s="2">
        <f>IF(M4535&lt;I4535,M4535,I4535)</f>
        <v>4.3239999999999998</v>
      </c>
      <c r="O4535" s="12" t="str">
        <f>IF(N4535&lt;I4535,$U$1," ")</f>
        <v xml:space="preserve"> </v>
      </c>
      <c r="P4535" s="12" t="str">
        <f>IFERROR((O4535+30)," ")</f>
        <v xml:space="preserve"> </v>
      </c>
      <c r="Q4535" s="2">
        <f ca="1">IF(O4535=$U$1,N4535,"0")*1.22</f>
        <v>0</v>
      </c>
    </row>
    <row r="4536" spans="1:17" x14ac:dyDescent="0.25">
      <c r="A4536" t="s">
        <v>594</v>
      </c>
      <c r="B4536" t="s">
        <v>593</v>
      </c>
      <c r="C4536">
        <v>6034</v>
      </c>
      <c r="D4536">
        <v>4.08</v>
      </c>
      <c r="E4536">
        <f>IFERROR(VLOOKUP(Table_ExternalData_15[[#This Row],[Id]],Rabati!B:C,2,0),0)</f>
        <v>30</v>
      </c>
      <c r="F4536">
        <v>16</v>
      </c>
      <c r="G4536" t="str">
        <f>VLOOKUP(Table_ExternalData_15[[#This Row],[Id]],'Blagovna izdelek'!A:C,3,0)</f>
        <v>Delock</v>
      </c>
      <c r="H4536">
        <f>Table_ExternalData_15[[#This Row],[Rabat]]*0.2</f>
        <v>6</v>
      </c>
      <c r="I4536" s="2">
        <f>Table_ExternalData_15[[#This Row],[Price]]-(Table_ExternalData_15[[#This Row],[Price]]*Table_ExternalData_15[[#This Row],[BB rabat]])/100</f>
        <v>3.8351999999999999</v>
      </c>
      <c r="J4536" s="2">
        <f>Table_ExternalData_15[[#This Row],[BB cena]]*Table_ExternalData_15[[#Headers],[1,22]]</f>
        <v>4.6789439999999995</v>
      </c>
      <c r="K4536" s="2">
        <f>Table_ExternalData_15[[#This Row],[Price]]*Table_ExternalData_15[[#Headers],[1,22]]</f>
        <v>4.9775999999999998</v>
      </c>
      <c r="L4536" s="7">
        <f>IF(G4536="White Shark",E4536*0.5,IF(G4536="Sbox",E4536*0.5,IF(G4536="Tenda",E4536*0.5,E4536*0.2)))/100</f>
        <v>0.06</v>
      </c>
      <c r="M4536" s="2">
        <f>Table_ExternalData_15[[#This Row],[Price]]-Table_ExternalData_15[[#This Row],[Price]]*Table_ExternalData_15[[#This Row],[extra popust]]</f>
        <v>3.8351999999999999</v>
      </c>
      <c r="N4536" s="2">
        <f>IF(M4536&lt;I4536,M4536,I4536)</f>
        <v>3.8351999999999999</v>
      </c>
      <c r="O4536" s="12" t="str">
        <f>IF(N4536&lt;I4536,$U$1," ")</f>
        <v xml:space="preserve"> </v>
      </c>
      <c r="P4536" s="12" t="str">
        <f>IFERROR((O4536+30)," ")</f>
        <v xml:space="preserve"> </v>
      </c>
      <c r="Q4536" s="2">
        <f ca="1">IF(O4536=$U$1,N4536,"0")*1.22</f>
        <v>0</v>
      </c>
    </row>
    <row r="4537" spans="1:17" x14ac:dyDescent="0.25">
      <c r="A4537" t="s">
        <v>595</v>
      </c>
      <c r="B4537" t="s">
        <v>15461</v>
      </c>
      <c r="C4537">
        <v>6036</v>
      </c>
      <c r="D4537">
        <v>5.05</v>
      </c>
      <c r="E4537">
        <f>IFERROR(VLOOKUP(Table_ExternalData_15[[#This Row],[Id]],Rabati!B:C,2,0),0)</f>
        <v>30</v>
      </c>
      <c r="F4537">
        <v>4</v>
      </c>
      <c r="G4537" t="str">
        <f>VLOOKUP(Table_ExternalData_15[[#This Row],[Id]],'Blagovna izdelek'!A:C,3,0)</f>
        <v>Delock</v>
      </c>
      <c r="H4537">
        <f>Table_ExternalData_15[[#This Row],[Rabat]]*0.2</f>
        <v>6</v>
      </c>
      <c r="I4537" s="2">
        <f>Table_ExternalData_15[[#This Row],[Price]]-(Table_ExternalData_15[[#This Row],[Price]]*Table_ExternalData_15[[#This Row],[BB rabat]])/100</f>
        <v>4.7469999999999999</v>
      </c>
      <c r="J4537" s="2">
        <f>Table_ExternalData_15[[#This Row],[BB cena]]*Table_ExternalData_15[[#Headers],[1,22]]</f>
        <v>5.7913399999999999</v>
      </c>
      <c r="K4537" s="2">
        <f>Table_ExternalData_15[[#This Row],[Price]]*Table_ExternalData_15[[#Headers],[1,22]]</f>
        <v>6.1609999999999996</v>
      </c>
      <c r="L4537" s="7">
        <f>IF(G4537="White Shark",E4537*0.5,IF(G4537="Sbox",E4537*0.5,IF(G4537="Tenda",E4537*0.5,E4537*0.2)))/100</f>
        <v>0.06</v>
      </c>
      <c r="M4537" s="2">
        <f>Table_ExternalData_15[[#This Row],[Price]]-Table_ExternalData_15[[#This Row],[Price]]*Table_ExternalData_15[[#This Row],[extra popust]]</f>
        <v>4.7469999999999999</v>
      </c>
      <c r="N4537" s="2">
        <f>IF(M4537&lt;I4537,M4537,I4537)</f>
        <v>4.7469999999999999</v>
      </c>
      <c r="O4537" s="12" t="str">
        <f>IF(N4537&lt;I4537,$U$1," ")</f>
        <v xml:space="preserve"> </v>
      </c>
      <c r="P4537" s="12" t="str">
        <f>IFERROR((O4537+30)," ")</f>
        <v xml:space="preserve"> </v>
      </c>
      <c r="Q4537" s="2">
        <f ca="1">IF(O4537=$U$1,N4537,"0")*1.22</f>
        <v>0</v>
      </c>
    </row>
    <row r="4538" spans="1:17" x14ac:dyDescent="0.25">
      <c r="A4538" t="s">
        <v>597</v>
      </c>
      <c r="B4538" t="s">
        <v>596</v>
      </c>
      <c r="C4538">
        <v>6037</v>
      </c>
      <c r="D4538">
        <v>4.5</v>
      </c>
      <c r="E4538">
        <f>IFERROR(VLOOKUP(Table_ExternalData_15[[#This Row],[Id]],Rabati!B:C,2,0),0)</f>
        <v>30</v>
      </c>
      <c r="F4538">
        <v>0</v>
      </c>
      <c r="G4538" t="str">
        <f>VLOOKUP(Table_ExternalData_15[[#This Row],[Id]],'Blagovna izdelek'!A:C,3,0)</f>
        <v>Delock</v>
      </c>
      <c r="H4538">
        <f>Table_ExternalData_15[[#This Row],[Rabat]]*0.2</f>
        <v>6</v>
      </c>
      <c r="I4538" s="2">
        <f>Table_ExternalData_15[[#This Row],[Price]]-(Table_ExternalData_15[[#This Row],[Price]]*Table_ExternalData_15[[#This Row],[BB rabat]])/100</f>
        <v>4.2300000000000004</v>
      </c>
      <c r="J4538" s="2">
        <f>Table_ExternalData_15[[#This Row],[BB cena]]*Table_ExternalData_15[[#Headers],[1,22]]</f>
        <v>5.1606000000000005</v>
      </c>
      <c r="K4538" s="2">
        <f>Table_ExternalData_15[[#This Row],[Price]]*Table_ExternalData_15[[#Headers],[1,22]]</f>
        <v>5.49</v>
      </c>
      <c r="L4538" s="7">
        <f>IF(G4538="White Shark",E4538*0.5,IF(G4538="Sbox",E4538*0.5,IF(G4538="Tenda",E4538*0.5,E4538*0.2)))/100</f>
        <v>0.06</v>
      </c>
      <c r="M4538" s="2">
        <f>Table_ExternalData_15[[#This Row],[Price]]-Table_ExternalData_15[[#This Row],[Price]]*Table_ExternalData_15[[#This Row],[extra popust]]</f>
        <v>4.2300000000000004</v>
      </c>
      <c r="N4538" s="2">
        <f>IF(M4538&lt;I4538,M4538,I4538)</f>
        <v>4.2300000000000004</v>
      </c>
      <c r="O4538" s="12" t="str">
        <f>IF(N4538&lt;I4538,$U$1," ")</f>
        <v xml:space="preserve"> </v>
      </c>
      <c r="P4538" s="12" t="str">
        <f>IFERROR((O4538+30)," ")</f>
        <v xml:space="preserve"> </v>
      </c>
      <c r="Q4538" s="2">
        <f ca="1">IF(O4538=$U$1,N4538,"0")*1.22</f>
        <v>0</v>
      </c>
    </row>
    <row r="4539" spans="1:17" x14ac:dyDescent="0.25">
      <c r="A4539" t="s">
        <v>600</v>
      </c>
      <c r="B4539" t="s">
        <v>599</v>
      </c>
      <c r="C4539">
        <v>6040</v>
      </c>
      <c r="D4539">
        <v>5.9</v>
      </c>
      <c r="E4539">
        <f>IFERROR(VLOOKUP(Table_ExternalData_15[[#This Row],[Id]],Rabati!B:C,2,0),0)</f>
        <v>30</v>
      </c>
      <c r="F4539">
        <v>0</v>
      </c>
      <c r="G4539" t="str">
        <f>VLOOKUP(Table_ExternalData_15[[#This Row],[Id]],'Blagovna izdelek'!A:C,3,0)</f>
        <v>Delock</v>
      </c>
      <c r="H4539">
        <f>Table_ExternalData_15[[#This Row],[Rabat]]*0.2</f>
        <v>6</v>
      </c>
      <c r="I4539" s="2">
        <f>Table_ExternalData_15[[#This Row],[Price]]-(Table_ExternalData_15[[#This Row],[Price]]*Table_ExternalData_15[[#This Row],[BB rabat]])/100</f>
        <v>5.5460000000000003</v>
      </c>
      <c r="J4539" s="2">
        <f>Table_ExternalData_15[[#This Row],[BB cena]]*Table_ExternalData_15[[#Headers],[1,22]]</f>
        <v>6.7661199999999999</v>
      </c>
      <c r="K4539" s="2">
        <f>Table_ExternalData_15[[#This Row],[Price]]*Table_ExternalData_15[[#Headers],[1,22]]</f>
        <v>7.1980000000000004</v>
      </c>
      <c r="L4539" s="7">
        <f>IF(G4539="White Shark",E4539*0.5,IF(G4539="Sbox",E4539*0.5,IF(G4539="Tenda",E4539*0.5,E4539*0.2)))/100</f>
        <v>0.06</v>
      </c>
      <c r="M4539" s="2">
        <f>Table_ExternalData_15[[#This Row],[Price]]-Table_ExternalData_15[[#This Row],[Price]]*Table_ExternalData_15[[#This Row],[extra popust]]</f>
        <v>5.5460000000000003</v>
      </c>
      <c r="N4539" s="2">
        <f>IF(M4539&lt;I4539,M4539,I4539)</f>
        <v>5.5460000000000003</v>
      </c>
      <c r="O4539" s="12" t="str">
        <f>IF(N4539&lt;I4539,$U$1," ")</f>
        <v xml:space="preserve"> </v>
      </c>
      <c r="P4539" s="12" t="str">
        <f>IFERROR((O4539+30)," ")</f>
        <v xml:space="preserve"> </v>
      </c>
      <c r="Q4539" s="2">
        <f ca="1">IF(O4539=$U$1,N4539,"0")*1.22</f>
        <v>0</v>
      </c>
    </row>
    <row r="4540" spans="1:17" x14ac:dyDescent="0.25">
      <c r="A4540" t="s">
        <v>606</v>
      </c>
      <c r="B4540" t="s">
        <v>605</v>
      </c>
      <c r="C4540">
        <v>6044</v>
      </c>
      <c r="D4540">
        <v>6.38</v>
      </c>
      <c r="E4540">
        <f>IFERROR(VLOOKUP(Table_ExternalData_15[[#This Row],[Id]],Rabati!B:C,2,0),0)</f>
        <v>30</v>
      </c>
      <c r="F4540">
        <v>1</v>
      </c>
      <c r="G4540" t="str">
        <f>VLOOKUP(Table_ExternalData_15[[#This Row],[Id]],'Blagovna izdelek'!A:C,3,0)</f>
        <v>Delock</v>
      </c>
      <c r="H4540">
        <f>Table_ExternalData_15[[#This Row],[Rabat]]*0.2</f>
        <v>6</v>
      </c>
      <c r="I4540" s="2">
        <f>Table_ExternalData_15[[#This Row],[Price]]-(Table_ExternalData_15[[#This Row],[Price]]*Table_ExternalData_15[[#This Row],[BB rabat]])/100</f>
        <v>5.9971999999999994</v>
      </c>
      <c r="J4540" s="2">
        <f>Table_ExternalData_15[[#This Row],[BB cena]]*Table_ExternalData_15[[#Headers],[1,22]]</f>
        <v>7.3165839999999989</v>
      </c>
      <c r="K4540" s="2">
        <f>Table_ExternalData_15[[#This Row],[Price]]*Table_ExternalData_15[[#Headers],[1,22]]</f>
        <v>7.7835999999999999</v>
      </c>
      <c r="L4540" s="7">
        <f>IF(G4540="White Shark",E4540*0.5,IF(G4540="Sbox",E4540*0.5,IF(G4540="Tenda",E4540*0.5,E4540*0.2)))/100</f>
        <v>0.06</v>
      </c>
      <c r="M4540" s="2">
        <f>Table_ExternalData_15[[#This Row],[Price]]-Table_ExternalData_15[[#This Row],[Price]]*Table_ExternalData_15[[#This Row],[extra popust]]</f>
        <v>5.9972000000000003</v>
      </c>
      <c r="N4540" s="2">
        <f>IF(M4540&lt;I4540,M4540,I4540)</f>
        <v>5.9971999999999994</v>
      </c>
      <c r="O4540" s="12" t="str">
        <f>IF(N4540&lt;I4540,$U$1," ")</f>
        <v xml:space="preserve"> </v>
      </c>
      <c r="P4540" s="12" t="str">
        <f>IFERROR((O4540+30)," ")</f>
        <v xml:space="preserve"> </v>
      </c>
      <c r="Q4540" s="2">
        <f ca="1">IF(O4540=$U$1,N4540,"0")*1.22</f>
        <v>0</v>
      </c>
    </row>
    <row r="4541" spans="1:17" x14ac:dyDescent="0.25">
      <c r="A4541" t="s">
        <v>608</v>
      </c>
      <c r="B4541" t="s">
        <v>607</v>
      </c>
      <c r="C4541">
        <v>6045</v>
      </c>
      <c r="D4541">
        <v>6.45</v>
      </c>
      <c r="E4541">
        <f>IFERROR(VLOOKUP(Table_ExternalData_15[[#This Row],[Id]],Rabati!B:C,2,0),0)</f>
        <v>30</v>
      </c>
      <c r="F4541">
        <v>0</v>
      </c>
      <c r="G4541" t="str">
        <f>VLOOKUP(Table_ExternalData_15[[#This Row],[Id]],'Blagovna izdelek'!A:C,3,0)</f>
        <v>Delock</v>
      </c>
      <c r="H4541">
        <f>Table_ExternalData_15[[#This Row],[Rabat]]*0.2</f>
        <v>6</v>
      </c>
      <c r="I4541" s="2">
        <f>Table_ExternalData_15[[#This Row],[Price]]-(Table_ExternalData_15[[#This Row],[Price]]*Table_ExternalData_15[[#This Row],[BB rabat]])/100</f>
        <v>6.0630000000000006</v>
      </c>
      <c r="J4541" s="2">
        <f>Table_ExternalData_15[[#This Row],[BB cena]]*Table_ExternalData_15[[#Headers],[1,22]]</f>
        <v>7.3968600000000002</v>
      </c>
      <c r="K4541" s="2">
        <f>Table_ExternalData_15[[#This Row],[Price]]*Table_ExternalData_15[[#Headers],[1,22]]</f>
        <v>7.8689999999999998</v>
      </c>
      <c r="L4541" s="7">
        <f>IF(G4541="White Shark",E4541*0.5,IF(G4541="Sbox",E4541*0.5,IF(G4541="Tenda",E4541*0.5,E4541*0.2)))/100</f>
        <v>0.06</v>
      </c>
      <c r="M4541" s="2">
        <f>Table_ExternalData_15[[#This Row],[Price]]-Table_ExternalData_15[[#This Row],[Price]]*Table_ExternalData_15[[#This Row],[extra popust]]</f>
        <v>6.0630000000000006</v>
      </c>
      <c r="N4541" s="2">
        <f>IF(M4541&lt;I4541,M4541,I4541)</f>
        <v>6.0630000000000006</v>
      </c>
      <c r="O4541" s="12" t="str">
        <f>IF(N4541&lt;I4541,$U$1," ")</f>
        <v xml:space="preserve"> </v>
      </c>
      <c r="P4541" s="12" t="str">
        <f>IFERROR((O4541+30)," ")</f>
        <v xml:space="preserve"> </v>
      </c>
      <c r="Q4541" s="2">
        <f ca="1">IF(O4541=$U$1,N4541,"0")*1.22</f>
        <v>0</v>
      </c>
    </row>
    <row r="4542" spans="1:17" x14ac:dyDescent="0.25">
      <c r="A4542" t="s">
        <v>612</v>
      </c>
      <c r="B4542" t="s">
        <v>611</v>
      </c>
      <c r="C4542">
        <v>6047</v>
      </c>
      <c r="D4542">
        <v>9.98</v>
      </c>
      <c r="E4542">
        <f>IFERROR(VLOOKUP(Table_ExternalData_15[[#This Row],[Id]],Rabati!B:C,2,0),0)</f>
        <v>30</v>
      </c>
      <c r="F4542">
        <v>12</v>
      </c>
      <c r="G4542" t="str">
        <f>VLOOKUP(Table_ExternalData_15[[#This Row],[Id]],'Blagovna izdelek'!A:C,3,0)</f>
        <v>Delock</v>
      </c>
      <c r="H4542">
        <f>Table_ExternalData_15[[#This Row],[Rabat]]*0.2</f>
        <v>6</v>
      </c>
      <c r="I4542" s="2">
        <f>Table_ExternalData_15[[#This Row],[Price]]-(Table_ExternalData_15[[#This Row],[Price]]*Table_ExternalData_15[[#This Row],[BB rabat]])/100</f>
        <v>9.3811999999999998</v>
      </c>
      <c r="J4542" s="2">
        <f>Table_ExternalData_15[[#This Row],[BB cena]]*Table_ExternalData_15[[#Headers],[1,22]]</f>
        <v>11.445063999999999</v>
      </c>
      <c r="K4542" s="2">
        <f>Table_ExternalData_15[[#This Row],[Price]]*Table_ExternalData_15[[#Headers],[1,22]]</f>
        <v>12.175600000000001</v>
      </c>
      <c r="L4542" s="7">
        <f>IF(G4542="White Shark",E4542*0.5,IF(G4542="Sbox",E4542*0.5,IF(G4542="Tenda",E4542*0.5,E4542*0.2)))/100</f>
        <v>0.06</v>
      </c>
      <c r="M4542" s="2">
        <f>Table_ExternalData_15[[#This Row],[Price]]-Table_ExternalData_15[[#This Row],[Price]]*Table_ExternalData_15[[#This Row],[extra popust]]</f>
        <v>9.3811999999999998</v>
      </c>
      <c r="N4542" s="2">
        <f>IF(M4542&lt;I4542,M4542,I4542)</f>
        <v>9.3811999999999998</v>
      </c>
      <c r="O4542" s="12" t="str">
        <f>IF(N4542&lt;I4542,$U$1," ")</f>
        <v xml:space="preserve"> </v>
      </c>
      <c r="P4542" s="12" t="str">
        <f>IFERROR((O4542+30)," ")</f>
        <v xml:space="preserve"> </v>
      </c>
      <c r="Q4542" s="2">
        <f ca="1">IF(O4542=$U$1,N4542,"0")*1.22</f>
        <v>0</v>
      </c>
    </row>
    <row r="4543" spans="1:17" x14ac:dyDescent="0.25">
      <c r="A4543" t="s">
        <v>614</v>
      </c>
      <c r="B4543" t="s">
        <v>613</v>
      </c>
      <c r="C4543">
        <v>6050</v>
      </c>
      <c r="D4543">
        <v>4.3</v>
      </c>
      <c r="E4543">
        <f>IFERROR(VLOOKUP(Table_ExternalData_15[[#This Row],[Id]],Rabati!B:C,2,0),0)</f>
        <v>30</v>
      </c>
      <c r="F4543">
        <v>0</v>
      </c>
      <c r="G4543" t="str">
        <f>VLOOKUP(Table_ExternalData_15[[#This Row],[Id]],'Blagovna izdelek'!A:C,3,0)</f>
        <v>Delock</v>
      </c>
      <c r="H4543">
        <f>Table_ExternalData_15[[#This Row],[Rabat]]*0.2</f>
        <v>6</v>
      </c>
      <c r="I4543" s="2">
        <f>Table_ExternalData_15[[#This Row],[Price]]-(Table_ExternalData_15[[#This Row],[Price]]*Table_ExternalData_15[[#This Row],[BB rabat]])/100</f>
        <v>4.0419999999999998</v>
      </c>
      <c r="J4543" s="2">
        <f>Table_ExternalData_15[[#This Row],[BB cena]]*Table_ExternalData_15[[#Headers],[1,22]]</f>
        <v>4.9312399999999998</v>
      </c>
      <c r="K4543" s="2">
        <f>Table_ExternalData_15[[#This Row],[Price]]*Table_ExternalData_15[[#Headers],[1,22]]</f>
        <v>5.2459999999999996</v>
      </c>
      <c r="L4543" s="7">
        <f>IF(G4543="White Shark",E4543*0.5,IF(G4543="Sbox",E4543*0.5,IF(G4543="Tenda",E4543*0.5,E4543*0.2)))/100</f>
        <v>0.06</v>
      </c>
      <c r="M4543" s="2">
        <f>Table_ExternalData_15[[#This Row],[Price]]-Table_ExternalData_15[[#This Row],[Price]]*Table_ExternalData_15[[#This Row],[extra popust]]</f>
        <v>4.0419999999999998</v>
      </c>
      <c r="N4543" s="2">
        <f>IF(M4543&lt;I4543,M4543,I4543)</f>
        <v>4.0419999999999998</v>
      </c>
      <c r="O4543" s="12" t="str">
        <f>IF(N4543&lt;I4543,$U$1," ")</f>
        <v xml:space="preserve"> </v>
      </c>
      <c r="P4543" s="12" t="str">
        <f>IFERROR((O4543+30)," ")</f>
        <v xml:space="preserve"> </v>
      </c>
      <c r="Q4543" s="2">
        <f ca="1">IF(O4543=$U$1,N4543,"0")*1.22</f>
        <v>0</v>
      </c>
    </row>
    <row r="4544" spans="1:17" x14ac:dyDescent="0.25">
      <c r="A4544" t="s">
        <v>615</v>
      </c>
      <c r="B4544" t="s">
        <v>12157</v>
      </c>
      <c r="C4544">
        <v>6051</v>
      </c>
      <c r="D4544">
        <v>3.59</v>
      </c>
      <c r="E4544">
        <f>IFERROR(VLOOKUP(Table_ExternalData_15[[#This Row],[Id]],Rabati!B:C,2,0),0)</f>
        <v>30</v>
      </c>
      <c r="F4544">
        <v>4</v>
      </c>
      <c r="G4544" t="str">
        <f>VLOOKUP(Table_ExternalData_15[[#This Row],[Id]],'Blagovna izdelek'!A:C,3,0)</f>
        <v>Delock</v>
      </c>
      <c r="H4544">
        <f>Table_ExternalData_15[[#This Row],[Rabat]]*0.2</f>
        <v>6</v>
      </c>
      <c r="I4544" s="2">
        <f>Table_ExternalData_15[[#This Row],[Price]]-(Table_ExternalData_15[[#This Row],[Price]]*Table_ExternalData_15[[#This Row],[BB rabat]])/100</f>
        <v>3.3746</v>
      </c>
      <c r="J4544" s="2">
        <f>Table_ExternalData_15[[#This Row],[BB cena]]*Table_ExternalData_15[[#Headers],[1,22]]</f>
        <v>4.1170119999999999</v>
      </c>
      <c r="K4544" s="2">
        <f>Table_ExternalData_15[[#This Row],[Price]]*Table_ExternalData_15[[#Headers],[1,22]]</f>
        <v>4.3797999999999995</v>
      </c>
      <c r="L4544" s="7">
        <f>IF(G4544="White Shark",E4544*0.5,IF(G4544="Sbox",E4544*0.5,IF(G4544="Tenda",E4544*0.5,E4544*0.2)))/100</f>
        <v>0.06</v>
      </c>
      <c r="M4544" s="2">
        <f>Table_ExternalData_15[[#This Row],[Price]]-Table_ExternalData_15[[#This Row],[Price]]*Table_ExternalData_15[[#This Row],[extra popust]]</f>
        <v>3.3746</v>
      </c>
      <c r="N4544" s="2">
        <f>IF(M4544&lt;I4544,M4544,I4544)</f>
        <v>3.3746</v>
      </c>
      <c r="O4544" s="12" t="str">
        <f>IF(N4544&lt;I4544,$U$1," ")</f>
        <v xml:space="preserve"> </v>
      </c>
      <c r="P4544" s="12" t="str">
        <f>IFERROR((O4544+30)," ")</f>
        <v xml:space="preserve"> </v>
      </c>
      <c r="Q4544" s="2">
        <f ca="1">IF(O4544=$U$1,N4544,"0")*1.22</f>
        <v>0</v>
      </c>
    </row>
    <row r="4545" spans="1:17" x14ac:dyDescent="0.25">
      <c r="A4545" t="s">
        <v>617</v>
      </c>
      <c r="B4545" t="s">
        <v>616</v>
      </c>
      <c r="C4545">
        <v>6052</v>
      </c>
      <c r="D4545">
        <v>3.37</v>
      </c>
      <c r="E4545">
        <f>IFERROR(VLOOKUP(Table_ExternalData_15[[#This Row],[Id]],Rabati!B:C,2,0),0)</f>
        <v>30</v>
      </c>
      <c r="F4545">
        <v>0</v>
      </c>
      <c r="G4545" t="str">
        <f>VLOOKUP(Table_ExternalData_15[[#This Row],[Id]],'Blagovna izdelek'!A:C,3,0)</f>
        <v>Delock</v>
      </c>
      <c r="H4545">
        <f>Table_ExternalData_15[[#This Row],[Rabat]]*0.2</f>
        <v>6</v>
      </c>
      <c r="I4545" s="2">
        <f>Table_ExternalData_15[[#This Row],[Price]]-(Table_ExternalData_15[[#This Row],[Price]]*Table_ExternalData_15[[#This Row],[BB rabat]])/100</f>
        <v>3.1678000000000002</v>
      </c>
      <c r="J4545" s="2">
        <f>Table_ExternalData_15[[#This Row],[BB cena]]*Table_ExternalData_15[[#Headers],[1,22]]</f>
        <v>3.864716</v>
      </c>
      <c r="K4545" s="2">
        <f>Table_ExternalData_15[[#This Row],[Price]]*Table_ExternalData_15[[#Headers],[1,22]]</f>
        <v>4.1113999999999997</v>
      </c>
      <c r="L4545" s="7">
        <f>IF(G4545="White Shark",E4545*0.5,IF(G4545="Sbox",E4545*0.5,IF(G4545="Tenda",E4545*0.5,E4545*0.2)))/100</f>
        <v>0.06</v>
      </c>
      <c r="M4545" s="2">
        <f>Table_ExternalData_15[[#This Row],[Price]]-Table_ExternalData_15[[#This Row],[Price]]*Table_ExternalData_15[[#This Row],[extra popust]]</f>
        <v>3.1678000000000002</v>
      </c>
      <c r="N4545" s="2">
        <f>IF(M4545&lt;I4545,M4545,I4545)</f>
        <v>3.1678000000000002</v>
      </c>
      <c r="O4545" s="12" t="str">
        <f>IF(N4545&lt;I4545,$U$1," ")</f>
        <v xml:space="preserve"> </v>
      </c>
      <c r="P4545" s="12" t="str">
        <f>IFERROR((O4545+30)," ")</f>
        <v xml:space="preserve"> </v>
      </c>
      <c r="Q4545" s="2">
        <f ca="1">IF(O4545=$U$1,N4545,"0")*1.22</f>
        <v>0</v>
      </c>
    </row>
    <row r="4546" spans="1:17" x14ac:dyDescent="0.25">
      <c r="A4546" t="s">
        <v>619</v>
      </c>
      <c r="B4546" t="s">
        <v>618</v>
      </c>
      <c r="C4546">
        <v>6053</v>
      </c>
      <c r="D4546">
        <v>3.14</v>
      </c>
      <c r="E4546">
        <f>IFERROR(VLOOKUP(Table_ExternalData_15[[#This Row],[Id]],Rabati!B:C,2,0),0)</f>
        <v>30</v>
      </c>
      <c r="F4546">
        <v>3</v>
      </c>
      <c r="G4546" t="str">
        <f>VLOOKUP(Table_ExternalData_15[[#This Row],[Id]],'Blagovna izdelek'!A:C,3,0)</f>
        <v>Delock</v>
      </c>
      <c r="H4546">
        <f>Table_ExternalData_15[[#This Row],[Rabat]]*0.2</f>
        <v>6</v>
      </c>
      <c r="I4546" s="2">
        <f>Table_ExternalData_15[[#This Row],[Price]]-(Table_ExternalData_15[[#This Row],[Price]]*Table_ExternalData_15[[#This Row],[BB rabat]])/100</f>
        <v>2.9516</v>
      </c>
      <c r="J4546" s="2">
        <f>Table_ExternalData_15[[#This Row],[BB cena]]*Table_ExternalData_15[[#Headers],[1,22]]</f>
        <v>3.6009519999999999</v>
      </c>
      <c r="K4546" s="2">
        <f>Table_ExternalData_15[[#This Row],[Price]]*Table_ExternalData_15[[#Headers],[1,22]]</f>
        <v>3.8308</v>
      </c>
      <c r="L4546" s="7">
        <f>IF(G4546="White Shark",E4546*0.5,IF(G4546="Sbox",E4546*0.5,IF(G4546="Tenda",E4546*0.5,E4546*0.2)))/100</f>
        <v>0.06</v>
      </c>
      <c r="M4546" s="2">
        <f>Table_ExternalData_15[[#This Row],[Price]]-Table_ExternalData_15[[#This Row],[Price]]*Table_ExternalData_15[[#This Row],[extra popust]]</f>
        <v>2.9516</v>
      </c>
      <c r="N4546" s="2">
        <f>IF(M4546&lt;I4546,M4546,I4546)</f>
        <v>2.9516</v>
      </c>
      <c r="O4546" s="12" t="str">
        <f>IF(N4546&lt;I4546,$U$1," ")</f>
        <v xml:space="preserve"> </v>
      </c>
      <c r="P4546" s="12" t="str">
        <f>IFERROR((O4546+30)," ")</f>
        <v xml:space="preserve"> </v>
      </c>
      <c r="Q4546" s="2">
        <f ca="1">IF(O4546=$U$1,N4546,"0")*1.22</f>
        <v>0</v>
      </c>
    </row>
    <row r="4547" spans="1:17" x14ac:dyDescent="0.25">
      <c r="A4547" t="s">
        <v>621</v>
      </c>
      <c r="B4547" t="s">
        <v>620</v>
      </c>
      <c r="C4547">
        <v>6054</v>
      </c>
      <c r="D4547">
        <v>4.45</v>
      </c>
      <c r="E4547">
        <f>IFERROR(VLOOKUP(Table_ExternalData_15[[#This Row],[Id]],Rabati!B:C,2,0),0)</f>
        <v>30</v>
      </c>
      <c r="F4547">
        <v>0</v>
      </c>
      <c r="G4547" t="str">
        <f>VLOOKUP(Table_ExternalData_15[[#This Row],[Id]],'Blagovna izdelek'!A:C,3,0)</f>
        <v>Delock</v>
      </c>
      <c r="H4547">
        <f>Table_ExternalData_15[[#This Row],[Rabat]]*0.2</f>
        <v>6</v>
      </c>
      <c r="I4547" s="2">
        <f>Table_ExternalData_15[[#This Row],[Price]]-(Table_ExternalData_15[[#This Row],[Price]]*Table_ExternalData_15[[#This Row],[BB rabat]])/100</f>
        <v>4.1829999999999998</v>
      </c>
      <c r="J4547" s="2">
        <f>Table_ExternalData_15[[#This Row],[BB cena]]*Table_ExternalData_15[[#Headers],[1,22]]</f>
        <v>5.1032599999999997</v>
      </c>
      <c r="K4547" s="2">
        <f>Table_ExternalData_15[[#This Row],[Price]]*Table_ExternalData_15[[#Headers],[1,22]]</f>
        <v>5.4290000000000003</v>
      </c>
      <c r="L4547" s="7">
        <f>IF(G4547="White Shark",E4547*0.5,IF(G4547="Sbox",E4547*0.5,IF(G4547="Tenda",E4547*0.5,E4547*0.2)))/100</f>
        <v>0.06</v>
      </c>
      <c r="M4547" s="2">
        <f>Table_ExternalData_15[[#This Row],[Price]]-Table_ExternalData_15[[#This Row],[Price]]*Table_ExternalData_15[[#This Row],[extra popust]]</f>
        <v>4.1829999999999998</v>
      </c>
      <c r="N4547" s="2">
        <f>IF(M4547&lt;I4547,M4547,I4547)</f>
        <v>4.1829999999999998</v>
      </c>
      <c r="O4547" s="12" t="str">
        <f>IF(N4547&lt;I4547,$U$1," ")</f>
        <v xml:space="preserve"> </v>
      </c>
      <c r="P4547" s="12" t="str">
        <f>IFERROR((O4547+30)," ")</f>
        <v xml:space="preserve"> </v>
      </c>
      <c r="Q4547" s="2">
        <f ca="1">IF(O4547=$U$1,N4547,"0")*1.22</f>
        <v>0</v>
      </c>
    </row>
    <row r="4548" spans="1:17" x14ac:dyDescent="0.25">
      <c r="A4548" t="s">
        <v>623</v>
      </c>
      <c r="B4548" t="s">
        <v>622</v>
      </c>
      <c r="C4548">
        <v>6055</v>
      </c>
      <c r="D4548">
        <v>8.8000000000000007</v>
      </c>
      <c r="E4548">
        <f>IFERROR(VLOOKUP(Table_ExternalData_15[[#This Row],[Id]],Rabati!B:C,2,0),0)</f>
        <v>30</v>
      </c>
      <c r="F4548">
        <v>14</v>
      </c>
      <c r="G4548" t="str">
        <f>VLOOKUP(Table_ExternalData_15[[#This Row],[Id]],'Blagovna izdelek'!A:C,3,0)</f>
        <v>Delock</v>
      </c>
      <c r="H4548">
        <f>Table_ExternalData_15[[#This Row],[Rabat]]*0.2</f>
        <v>6</v>
      </c>
      <c r="I4548" s="2">
        <f>Table_ExternalData_15[[#This Row],[Price]]-(Table_ExternalData_15[[#This Row],[Price]]*Table_ExternalData_15[[#This Row],[BB rabat]])/100</f>
        <v>8.2720000000000002</v>
      </c>
      <c r="J4548" s="2">
        <f>Table_ExternalData_15[[#This Row],[BB cena]]*Table_ExternalData_15[[#Headers],[1,22]]</f>
        <v>10.091839999999999</v>
      </c>
      <c r="K4548" s="2">
        <f>Table_ExternalData_15[[#This Row],[Price]]*Table_ExternalData_15[[#Headers],[1,22]]</f>
        <v>10.736000000000001</v>
      </c>
      <c r="L4548" s="7">
        <f>IF(G4548="White Shark",E4548*0.5,IF(G4548="Sbox",E4548*0.5,IF(G4548="Tenda",E4548*0.5,E4548*0.2)))/100</f>
        <v>0.06</v>
      </c>
      <c r="M4548" s="2">
        <f>Table_ExternalData_15[[#This Row],[Price]]-Table_ExternalData_15[[#This Row],[Price]]*Table_ExternalData_15[[#This Row],[extra popust]]</f>
        <v>8.2720000000000002</v>
      </c>
      <c r="N4548" s="2">
        <f>IF(M4548&lt;I4548,M4548,I4548)</f>
        <v>8.2720000000000002</v>
      </c>
      <c r="O4548" s="12" t="str">
        <f>IF(N4548&lt;I4548,$U$1," ")</f>
        <v xml:space="preserve"> </v>
      </c>
      <c r="P4548" s="12" t="str">
        <f>IFERROR((O4548+30)," ")</f>
        <v xml:space="preserve"> </v>
      </c>
      <c r="Q4548" s="2">
        <f ca="1">IF(O4548=$U$1,N4548,"0")*1.22</f>
        <v>0</v>
      </c>
    </row>
    <row r="4549" spans="1:17" x14ac:dyDescent="0.25">
      <c r="A4549" t="s">
        <v>625</v>
      </c>
      <c r="B4549" t="s">
        <v>624</v>
      </c>
      <c r="C4549">
        <v>6056</v>
      </c>
      <c r="D4549">
        <v>4.08</v>
      </c>
      <c r="E4549">
        <f>IFERROR(VLOOKUP(Table_ExternalData_15[[#This Row],[Id]],Rabati!B:C,2,0),0)</f>
        <v>30</v>
      </c>
      <c r="F4549">
        <v>14</v>
      </c>
      <c r="G4549" t="str">
        <f>VLOOKUP(Table_ExternalData_15[[#This Row],[Id]],'Blagovna izdelek'!A:C,3,0)</f>
        <v>Delock</v>
      </c>
      <c r="H4549">
        <f>Table_ExternalData_15[[#This Row],[Rabat]]*0.2</f>
        <v>6</v>
      </c>
      <c r="I4549" s="2">
        <f>Table_ExternalData_15[[#This Row],[Price]]-(Table_ExternalData_15[[#This Row],[Price]]*Table_ExternalData_15[[#This Row],[BB rabat]])/100</f>
        <v>3.8351999999999999</v>
      </c>
      <c r="J4549" s="2">
        <f>Table_ExternalData_15[[#This Row],[BB cena]]*Table_ExternalData_15[[#Headers],[1,22]]</f>
        <v>4.6789439999999995</v>
      </c>
      <c r="K4549" s="2">
        <f>Table_ExternalData_15[[#This Row],[Price]]*Table_ExternalData_15[[#Headers],[1,22]]</f>
        <v>4.9775999999999998</v>
      </c>
      <c r="L4549" s="7">
        <f>IF(G4549="White Shark",E4549*0.5,IF(G4549="Sbox",E4549*0.5,IF(G4549="Tenda",E4549*0.5,E4549*0.2)))/100</f>
        <v>0.06</v>
      </c>
      <c r="M4549" s="2">
        <f>Table_ExternalData_15[[#This Row],[Price]]-Table_ExternalData_15[[#This Row],[Price]]*Table_ExternalData_15[[#This Row],[extra popust]]</f>
        <v>3.8351999999999999</v>
      </c>
      <c r="N4549" s="2">
        <f>IF(M4549&lt;I4549,M4549,I4549)</f>
        <v>3.8351999999999999</v>
      </c>
      <c r="O4549" s="12" t="str">
        <f>IF(N4549&lt;I4549,$U$1," ")</f>
        <v xml:space="preserve"> </v>
      </c>
      <c r="P4549" s="12" t="str">
        <f>IFERROR((O4549+30)," ")</f>
        <v xml:space="preserve"> </v>
      </c>
      <c r="Q4549" s="2">
        <f ca="1">IF(O4549=$U$1,N4549,"0")*1.22</f>
        <v>0</v>
      </c>
    </row>
    <row r="4550" spans="1:17" x14ac:dyDescent="0.25">
      <c r="A4550" t="s">
        <v>627</v>
      </c>
      <c r="B4550" t="s">
        <v>626</v>
      </c>
      <c r="C4550">
        <v>6057</v>
      </c>
      <c r="D4550">
        <v>6.65</v>
      </c>
      <c r="E4550">
        <f>IFERROR(VLOOKUP(Table_ExternalData_15[[#This Row],[Id]],Rabati!B:C,2,0),0)</f>
        <v>30</v>
      </c>
      <c r="F4550">
        <v>1</v>
      </c>
      <c r="G4550" t="str">
        <f>VLOOKUP(Table_ExternalData_15[[#This Row],[Id]],'Blagovna izdelek'!A:C,3,0)</f>
        <v>Delock</v>
      </c>
      <c r="H4550">
        <f>Table_ExternalData_15[[#This Row],[Rabat]]*0.2</f>
        <v>6</v>
      </c>
      <c r="I4550" s="2">
        <f>Table_ExternalData_15[[#This Row],[Price]]-(Table_ExternalData_15[[#This Row],[Price]]*Table_ExternalData_15[[#This Row],[BB rabat]])/100</f>
        <v>6.2510000000000003</v>
      </c>
      <c r="J4550" s="2">
        <f>Table_ExternalData_15[[#This Row],[BB cena]]*Table_ExternalData_15[[#Headers],[1,22]]</f>
        <v>7.62622</v>
      </c>
      <c r="K4550" s="2">
        <f>Table_ExternalData_15[[#This Row],[Price]]*Table_ExternalData_15[[#Headers],[1,22]]</f>
        <v>8.1129999999999995</v>
      </c>
      <c r="L4550" s="7">
        <f>IF(G4550="White Shark",E4550*0.5,IF(G4550="Sbox",E4550*0.5,IF(G4550="Tenda",E4550*0.5,E4550*0.2)))/100</f>
        <v>0.06</v>
      </c>
      <c r="M4550" s="2">
        <f>Table_ExternalData_15[[#This Row],[Price]]-Table_ExternalData_15[[#This Row],[Price]]*Table_ExternalData_15[[#This Row],[extra popust]]</f>
        <v>6.2510000000000003</v>
      </c>
      <c r="N4550" s="2">
        <f>IF(M4550&lt;I4550,M4550,I4550)</f>
        <v>6.2510000000000003</v>
      </c>
      <c r="O4550" s="12" t="str">
        <f>IF(N4550&lt;I4550,$U$1," ")</f>
        <v xml:space="preserve"> </v>
      </c>
      <c r="P4550" s="12" t="str">
        <f>IFERROR((O4550+30)," ")</f>
        <v xml:space="preserve"> </v>
      </c>
      <c r="Q4550" s="2">
        <f ca="1">IF(O4550=$U$1,N4550,"0")*1.22</f>
        <v>0</v>
      </c>
    </row>
    <row r="4551" spans="1:17" x14ac:dyDescent="0.25">
      <c r="A4551" t="s">
        <v>629</v>
      </c>
      <c r="B4551" t="s">
        <v>628</v>
      </c>
      <c r="C4551">
        <v>6058</v>
      </c>
      <c r="D4551">
        <v>3.26</v>
      </c>
      <c r="E4551">
        <f>IFERROR(VLOOKUP(Table_ExternalData_15[[#This Row],[Id]],Rabati!B:C,2,0),0)</f>
        <v>30</v>
      </c>
      <c r="F4551">
        <v>4</v>
      </c>
      <c r="G4551" t="str">
        <f>VLOOKUP(Table_ExternalData_15[[#This Row],[Id]],'Blagovna izdelek'!A:C,3,0)</f>
        <v>Delock</v>
      </c>
      <c r="H4551">
        <f>Table_ExternalData_15[[#This Row],[Rabat]]*0.2</f>
        <v>6</v>
      </c>
      <c r="I4551" s="2">
        <f>Table_ExternalData_15[[#This Row],[Price]]-(Table_ExternalData_15[[#This Row],[Price]]*Table_ExternalData_15[[#This Row],[BB rabat]])/100</f>
        <v>3.0644</v>
      </c>
      <c r="J4551" s="2">
        <f>Table_ExternalData_15[[#This Row],[BB cena]]*Table_ExternalData_15[[#Headers],[1,22]]</f>
        <v>3.7385679999999999</v>
      </c>
      <c r="K4551" s="2">
        <f>Table_ExternalData_15[[#This Row],[Price]]*Table_ExternalData_15[[#Headers],[1,22]]</f>
        <v>3.9771999999999998</v>
      </c>
      <c r="L4551" s="7">
        <f>IF(G4551="White Shark",E4551*0.5,IF(G4551="Sbox",E4551*0.5,IF(G4551="Tenda",E4551*0.5,E4551*0.2)))/100</f>
        <v>0.06</v>
      </c>
      <c r="M4551" s="2">
        <f>Table_ExternalData_15[[#This Row],[Price]]-Table_ExternalData_15[[#This Row],[Price]]*Table_ExternalData_15[[#This Row],[extra popust]]</f>
        <v>3.0644</v>
      </c>
      <c r="N4551" s="2">
        <f>IF(M4551&lt;I4551,M4551,I4551)</f>
        <v>3.0644</v>
      </c>
      <c r="O4551" s="12" t="str">
        <f>IF(N4551&lt;I4551,$U$1," ")</f>
        <v xml:space="preserve"> </v>
      </c>
      <c r="P4551" s="12" t="str">
        <f>IFERROR((O4551+30)," ")</f>
        <v xml:space="preserve"> </v>
      </c>
      <c r="Q4551" s="2">
        <f ca="1">IF(O4551=$U$1,N4551,"0")*1.22</f>
        <v>0</v>
      </c>
    </row>
    <row r="4552" spans="1:17" x14ac:dyDescent="0.25">
      <c r="A4552" t="s">
        <v>631</v>
      </c>
      <c r="B4552" t="s">
        <v>630</v>
      </c>
      <c r="C4552">
        <v>6060</v>
      </c>
      <c r="D4552">
        <v>2.98</v>
      </c>
      <c r="E4552">
        <f>IFERROR(VLOOKUP(Table_ExternalData_15[[#This Row],[Id]],Rabati!B:C,2,0),0)</f>
        <v>30</v>
      </c>
      <c r="F4552">
        <v>7</v>
      </c>
      <c r="G4552" t="str">
        <f>VLOOKUP(Table_ExternalData_15[[#This Row],[Id]],'Blagovna izdelek'!A:C,3,0)</f>
        <v>Delock</v>
      </c>
      <c r="H4552">
        <f>Table_ExternalData_15[[#This Row],[Rabat]]*0.2</f>
        <v>6</v>
      </c>
      <c r="I4552" s="2">
        <f>Table_ExternalData_15[[#This Row],[Price]]-(Table_ExternalData_15[[#This Row],[Price]]*Table_ExternalData_15[[#This Row],[BB rabat]])/100</f>
        <v>2.8012000000000001</v>
      </c>
      <c r="J4552" s="2">
        <f>Table_ExternalData_15[[#This Row],[BB cena]]*Table_ExternalData_15[[#Headers],[1,22]]</f>
        <v>3.4174640000000003</v>
      </c>
      <c r="K4552" s="2">
        <f>Table_ExternalData_15[[#This Row],[Price]]*Table_ExternalData_15[[#Headers],[1,22]]</f>
        <v>3.6355999999999997</v>
      </c>
      <c r="L4552" s="7">
        <f>IF(G4552="White Shark",E4552*0.5,IF(G4552="Sbox",E4552*0.5,IF(G4552="Tenda",E4552*0.5,E4552*0.2)))/100</f>
        <v>0.06</v>
      </c>
      <c r="M4552" s="2">
        <f>Table_ExternalData_15[[#This Row],[Price]]-Table_ExternalData_15[[#This Row],[Price]]*Table_ExternalData_15[[#This Row],[extra popust]]</f>
        <v>2.8012000000000001</v>
      </c>
      <c r="N4552" s="2">
        <f>IF(M4552&lt;I4552,M4552,I4552)</f>
        <v>2.8012000000000001</v>
      </c>
      <c r="O4552" s="12" t="str">
        <f>IF(N4552&lt;I4552,$U$1," ")</f>
        <v xml:space="preserve"> </v>
      </c>
      <c r="P4552" s="12" t="str">
        <f>IFERROR((O4552+30)," ")</f>
        <v xml:space="preserve"> </v>
      </c>
      <c r="Q4552" s="2">
        <f ca="1">IF(O4552=$U$1,N4552,"0")*1.22</f>
        <v>0</v>
      </c>
    </row>
    <row r="4553" spans="1:17" x14ac:dyDescent="0.25">
      <c r="A4553" t="s">
        <v>636</v>
      </c>
      <c r="B4553" t="s">
        <v>9669</v>
      </c>
      <c r="C4553">
        <v>6064</v>
      </c>
      <c r="D4553">
        <v>7.95</v>
      </c>
      <c r="E4553">
        <f>IFERROR(VLOOKUP(Table_ExternalData_15[[#This Row],[Id]],Rabati!B:C,2,0),0)</f>
        <v>30</v>
      </c>
      <c r="F4553">
        <v>3</v>
      </c>
      <c r="G4553" t="str">
        <f>VLOOKUP(Table_ExternalData_15[[#This Row],[Id]],'Blagovna izdelek'!A:C,3,0)</f>
        <v>Delock</v>
      </c>
      <c r="H4553">
        <f>Table_ExternalData_15[[#This Row],[Rabat]]*0.2</f>
        <v>6</v>
      </c>
      <c r="I4553" s="2">
        <f>Table_ExternalData_15[[#This Row],[Price]]-(Table_ExternalData_15[[#This Row],[Price]]*Table_ExternalData_15[[#This Row],[BB rabat]])/100</f>
        <v>7.4729999999999999</v>
      </c>
      <c r="J4553" s="2">
        <f>Table_ExternalData_15[[#This Row],[BB cena]]*Table_ExternalData_15[[#Headers],[1,22]]</f>
        <v>9.1170600000000004</v>
      </c>
      <c r="K4553" s="2">
        <f>Table_ExternalData_15[[#This Row],[Price]]*Table_ExternalData_15[[#Headers],[1,22]]</f>
        <v>9.6989999999999998</v>
      </c>
      <c r="L4553" s="7">
        <f>IF(G4553="White Shark",E4553*0.5,IF(G4553="Sbox",E4553*0.5,IF(G4553="Tenda",E4553*0.5,E4553*0.2)))/100</f>
        <v>0.06</v>
      </c>
      <c r="M4553" s="2">
        <f>Table_ExternalData_15[[#This Row],[Price]]-Table_ExternalData_15[[#This Row],[Price]]*Table_ExternalData_15[[#This Row],[extra popust]]</f>
        <v>7.4729999999999999</v>
      </c>
      <c r="N4553" s="2">
        <f>IF(M4553&lt;I4553,M4553,I4553)</f>
        <v>7.4729999999999999</v>
      </c>
      <c r="O4553" s="12" t="str">
        <f>IF(N4553&lt;I4553,$U$1," ")</f>
        <v xml:space="preserve"> </v>
      </c>
      <c r="P4553" s="12" t="str">
        <f>IFERROR((O4553+30)," ")</f>
        <v xml:space="preserve"> </v>
      </c>
      <c r="Q4553" s="2">
        <f ca="1">IF(O4553=$U$1,N4553,"0")*1.22</f>
        <v>0</v>
      </c>
    </row>
    <row r="4554" spans="1:17" x14ac:dyDescent="0.25">
      <c r="A4554" t="s">
        <v>642</v>
      </c>
      <c r="B4554" t="s">
        <v>641</v>
      </c>
      <c r="C4554">
        <v>6068</v>
      </c>
      <c r="D4554">
        <v>1.07</v>
      </c>
      <c r="E4554">
        <f>IFERROR(VLOOKUP(Table_ExternalData_15[[#This Row],[Id]],Rabati!B:C,2,0),0)</f>
        <v>30</v>
      </c>
      <c r="F4554">
        <v>0</v>
      </c>
      <c r="G4554" t="str">
        <f>VLOOKUP(Table_ExternalData_15[[#This Row],[Id]],'Blagovna izdelek'!A:C,3,0)</f>
        <v>Delock</v>
      </c>
      <c r="H4554">
        <f>Table_ExternalData_15[[#This Row],[Rabat]]*0.2</f>
        <v>6</v>
      </c>
      <c r="I4554" s="2">
        <f>Table_ExternalData_15[[#This Row],[Price]]-(Table_ExternalData_15[[#This Row],[Price]]*Table_ExternalData_15[[#This Row],[BB rabat]])/100</f>
        <v>1.0058</v>
      </c>
      <c r="J4554" s="2">
        <f>Table_ExternalData_15[[#This Row],[BB cena]]*Table_ExternalData_15[[#Headers],[1,22]]</f>
        <v>1.2270760000000001</v>
      </c>
      <c r="K4554" s="2">
        <f>Table_ExternalData_15[[#This Row],[Price]]*Table_ExternalData_15[[#Headers],[1,22]]</f>
        <v>1.3054000000000001</v>
      </c>
      <c r="L4554" s="7">
        <f>IF(G4554="White Shark",E4554*0.5,IF(G4554="Sbox",E4554*0.5,IF(G4554="Tenda",E4554*0.5,E4554*0.2)))/100</f>
        <v>0.06</v>
      </c>
      <c r="M4554" s="2">
        <f>Table_ExternalData_15[[#This Row],[Price]]-Table_ExternalData_15[[#This Row],[Price]]*Table_ExternalData_15[[#This Row],[extra popust]]</f>
        <v>1.0058</v>
      </c>
      <c r="N4554" s="2">
        <f>IF(M4554&lt;I4554,M4554,I4554)</f>
        <v>1.0058</v>
      </c>
      <c r="O4554" s="12" t="str">
        <f>IF(N4554&lt;I4554,$U$1," ")</f>
        <v xml:space="preserve"> </v>
      </c>
      <c r="P4554" s="12" t="str">
        <f>IFERROR((O4554+30)," ")</f>
        <v xml:space="preserve"> </v>
      </c>
      <c r="Q4554" s="2">
        <f ca="1">IF(O4554=$U$1,N4554,"0")*1.22</f>
        <v>0</v>
      </c>
    </row>
    <row r="4555" spans="1:17" x14ac:dyDescent="0.25">
      <c r="A4555" t="s">
        <v>672</v>
      </c>
      <c r="B4555" t="s">
        <v>671</v>
      </c>
      <c r="C4555">
        <v>6105</v>
      </c>
      <c r="D4555">
        <v>58.75</v>
      </c>
      <c r="E4555">
        <f>IFERROR(VLOOKUP(Table_ExternalData_15[[#This Row],[Id]],Rabati!B:C,2,0),0)</f>
        <v>20</v>
      </c>
      <c r="F4555">
        <v>6</v>
      </c>
      <c r="G4555" t="str">
        <f>VLOOKUP(Table_ExternalData_15[[#This Row],[Id]],'Blagovna izdelek'!A:C,3,0)</f>
        <v>Delock</v>
      </c>
      <c r="H4555">
        <f>Table_ExternalData_15[[#This Row],[Rabat]]*0.2</f>
        <v>4</v>
      </c>
      <c r="I4555" s="2">
        <f>Table_ExternalData_15[[#This Row],[Price]]-(Table_ExternalData_15[[#This Row],[Price]]*Table_ExternalData_15[[#This Row],[BB rabat]])/100</f>
        <v>56.4</v>
      </c>
      <c r="J4555" s="2">
        <f>Table_ExternalData_15[[#This Row],[BB cena]]*Table_ExternalData_15[[#Headers],[1,22]]</f>
        <v>68.807999999999993</v>
      </c>
      <c r="K4555" s="2">
        <f>Table_ExternalData_15[[#This Row],[Price]]*Table_ExternalData_15[[#Headers],[1,22]]</f>
        <v>71.674999999999997</v>
      </c>
      <c r="L4555" s="7">
        <f>IF(G4555="White Shark",E4555*0.5,IF(G4555="Sbox",E4555*0.5,IF(G4555="Tenda",E4555*0.5,E4555*0.2)))/100</f>
        <v>0.04</v>
      </c>
      <c r="M4555" s="2">
        <f>Table_ExternalData_15[[#This Row],[Price]]-Table_ExternalData_15[[#This Row],[Price]]*Table_ExternalData_15[[#This Row],[extra popust]]</f>
        <v>56.4</v>
      </c>
      <c r="N4555" s="2">
        <f>IF(M4555&lt;I4555,M4555,I4555)</f>
        <v>56.4</v>
      </c>
      <c r="O4555" s="12" t="str">
        <f>IF(N4555&lt;I4555,$U$1," ")</f>
        <v xml:space="preserve"> </v>
      </c>
      <c r="P4555" s="12" t="str">
        <f>IFERROR((O4555+30)," ")</f>
        <v xml:space="preserve"> </v>
      </c>
      <c r="Q4555" s="2">
        <f ca="1">IF(O4555=$U$1,N4555,"0")*1.22</f>
        <v>0</v>
      </c>
    </row>
    <row r="4556" spans="1:17" x14ac:dyDescent="0.25">
      <c r="A4556" t="s">
        <v>674</v>
      </c>
      <c r="B4556" t="s">
        <v>673</v>
      </c>
      <c r="C4556">
        <v>6108</v>
      </c>
      <c r="D4556">
        <v>13.19</v>
      </c>
      <c r="E4556">
        <f>IFERROR(VLOOKUP(Table_ExternalData_15[[#This Row],[Id]],Rabati!B:C,2,0),0)</f>
        <v>20</v>
      </c>
      <c r="F4556">
        <v>0</v>
      </c>
      <c r="G4556" t="str">
        <f>VLOOKUP(Table_ExternalData_15[[#This Row],[Id]],'Blagovna izdelek'!A:C,3,0)</f>
        <v>Delock</v>
      </c>
      <c r="H4556">
        <f>Table_ExternalData_15[[#This Row],[Rabat]]*0.2</f>
        <v>4</v>
      </c>
      <c r="I4556" s="2">
        <f>Table_ExternalData_15[[#This Row],[Price]]-(Table_ExternalData_15[[#This Row],[Price]]*Table_ExternalData_15[[#This Row],[BB rabat]])/100</f>
        <v>12.6624</v>
      </c>
      <c r="J4556" s="2">
        <f>Table_ExternalData_15[[#This Row],[BB cena]]*Table_ExternalData_15[[#Headers],[1,22]]</f>
        <v>15.448127999999999</v>
      </c>
      <c r="K4556" s="2">
        <f>Table_ExternalData_15[[#This Row],[Price]]*Table_ExternalData_15[[#Headers],[1,22]]</f>
        <v>16.091799999999999</v>
      </c>
      <c r="L4556" s="7">
        <f>IF(G4556="White Shark",E4556*0.5,IF(G4556="Sbox",E4556*0.5,IF(G4556="Tenda",E4556*0.5,E4556*0.2)))/100</f>
        <v>0.04</v>
      </c>
      <c r="M4556" s="2">
        <f>Table_ExternalData_15[[#This Row],[Price]]-Table_ExternalData_15[[#This Row],[Price]]*Table_ExternalData_15[[#This Row],[extra popust]]</f>
        <v>12.6624</v>
      </c>
      <c r="N4556" s="2">
        <f>IF(M4556&lt;I4556,M4556,I4556)</f>
        <v>12.6624</v>
      </c>
      <c r="O4556" s="12" t="str">
        <f>IF(N4556&lt;I4556,$U$1," ")</f>
        <v xml:space="preserve"> </v>
      </c>
      <c r="P4556" s="12" t="str">
        <f>IFERROR((O4556+30)," ")</f>
        <v xml:space="preserve"> </v>
      </c>
      <c r="Q4556" s="2">
        <f ca="1">IF(O4556=$U$1,N4556,"0")*1.22</f>
        <v>0</v>
      </c>
    </row>
    <row r="4557" spans="1:17" x14ac:dyDescent="0.25">
      <c r="A4557" t="s">
        <v>676</v>
      </c>
      <c r="B4557" t="s">
        <v>675</v>
      </c>
      <c r="C4557">
        <v>6110</v>
      </c>
      <c r="D4557">
        <v>51.65</v>
      </c>
      <c r="E4557">
        <f>IFERROR(VLOOKUP(Table_ExternalData_15[[#This Row],[Id]],Rabati!B:C,2,0),0)</f>
        <v>20</v>
      </c>
      <c r="F4557">
        <v>0</v>
      </c>
      <c r="G4557" t="str">
        <f>VLOOKUP(Table_ExternalData_15[[#This Row],[Id]],'Blagovna izdelek'!A:C,3,0)</f>
        <v>Delock</v>
      </c>
      <c r="H4557">
        <f>Table_ExternalData_15[[#This Row],[Rabat]]*0.2</f>
        <v>4</v>
      </c>
      <c r="I4557" s="2">
        <f>Table_ExternalData_15[[#This Row],[Price]]-(Table_ExternalData_15[[#This Row],[Price]]*Table_ExternalData_15[[#This Row],[BB rabat]])/100</f>
        <v>49.583999999999996</v>
      </c>
      <c r="J4557" s="2">
        <f>Table_ExternalData_15[[#This Row],[BB cena]]*Table_ExternalData_15[[#Headers],[1,22]]</f>
        <v>60.492479999999993</v>
      </c>
      <c r="K4557" s="2">
        <f>Table_ExternalData_15[[#This Row],[Price]]*Table_ExternalData_15[[#Headers],[1,22]]</f>
        <v>63.012999999999998</v>
      </c>
      <c r="L4557" s="7">
        <f>IF(G4557="White Shark",E4557*0.5,IF(G4557="Sbox",E4557*0.5,IF(G4557="Tenda",E4557*0.5,E4557*0.2)))/100</f>
        <v>0.04</v>
      </c>
      <c r="M4557" s="2">
        <f>Table_ExternalData_15[[#This Row],[Price]]-Table_ExternalData_15[[#This Row],[Price]]*Table_ExternalData_15[[#This Row],[extra popust]]</f>
        <v>49.583999999999996</v>
      </c>
      <c r="N4557" s="2">
        <f>IF(M4557&lt;I4557,M4557,I4557)</f>
        <v>49.583999999999996</v>
      </c>
      <c r="O4557" s="12" t="str">
        <f>IF(N4557&lt;I4557,$U$1," ")</f>
        <v xml:space="preserve"> </v>
      </c>
      <c r="P4557" s="12" t="str">
        <f>IFERROR((O4557+30)," ")</f>
        <v xml:space="preserve"> </v>
      </c>
      <c r="Q4557" s="2">
        <f ca="1">IF(O4557=$U$1,N4557,"0")*1.22</f>
        <v>0</v>
      </c>
    </row>
    <row r="4558" spans="1:17" x14ac:dyDescent="0.25">
      <c r="A4558" t="s">
        <v>706</v>
      </c>
      <c r="B4558" t="s">
        <v>9672</v>
      </c>
      <c r="C4558">
        <v>6948</v>
      </c>
      <c r="D4558">
        <v>15.5</v>
      </c>
      <c r="E4558">
        <f>IFERROR(VLOOKUP(Table_ExternalData_15[[#This Row],[Id]],Rabati!B:C,2,0),0)</f>
        <v>30</v>
      </c>
      <c r="F4558">
        <v>0</v>
      </c>
      <c r="G4558" t="str">
        <f>VLOOKUP(Table_ExternalData_15[[#This Row],[Id]],'Blagovna izdelek'!A:C,3,0)</f>
        <v>Delock</v>
      </c>
      <c r="H4558">
        <f>Table_ExternalData_15[[#This Row],[Rabat]]*0.2</f>
        <v>6</v>
      </c>
      <c r="I4558" s="2">
        <f>Table_ExternalData_15[[#This Row],[Price]]-(Table_ExternalData_15[[#This Row],[Price]]*Table_ExternalData_15[[#This Row],[BB rabat]])/100</f>
        <v>14.57</v>
      </c>
      <c r="J4558" s="2">
        <f>Table_ExternalData_15[[#This Row],[BB cena]]*Table_ExternalData_15[[#Headers],[1,22]]</f>
        <v>17.775400000000001</v>
      </c>
      <c r="K4558" s="2">
        <f>Table_ExternalData_15[[#This Row],[Price]]*Table_ExternalData_15[[#Headers],[1,22]]</f>
        <v>18.91</v>
      </c>
      <c r="L4558" s="7">
        <f>IF(G4558="White Shark",E4558*0.5,IF(G4558="Sbox",E4558*0.5,IF(G4558="Tenda",E4558*0.5,E4558*0.2)))/100</f>
        <v>0.06</v>
      </c>
      <c r="M4558" s="2">
        <f>Table_ExternalData_15[[#This Row],[Price]]-Table_ExternalData_15[[#This Row],[Price]]*Table_ExternalData_15[[#This Row],[extra popust]]</f>
        <v>14.57</v>
      </c>
      <c r="N4558" s="2">
        <f>IF(M4558&lt;I4558,M4558,I4558)</f>
        <v>14.57</v>
      </c>
      <c r="O4558" s="12" t="str">
        <f>IF(N4558&lt;I4558,$U$1," ")</f>
        <v xml:space="preserve"> </v>
      </c>
      <c r="P4558" s="12" t="str">
        <f>IFERROR((O4558+30)," ")</f>
        <v xml:space="preserve"> </v>
      </c>
      <c r="Q4558" s="2">
        <f ca="1">IF(O4558=$U$1,N4558,"0")*1.22</f>
        <v>0</v>
      </c>
    </row>
    <row r="4559" spans="1:17" x14ac:dyDescent="0.25">
      <c r="A4559" t="s">
        <v>710</v>
      </c>
      <c r="B4559" t="s">
        <v>709</v>
      </c>
      <c r="C4559">
        <v>6954</v>
      </c>
      <c r="D4559">
        <v>39.75</v>
      </c>
      <c r="E4559">
        <f>IFERROR(VLOOKUP(Table_ExternalData_15[[#This Row],[Id]],Rabati!B:C,2,0),0)</f>
        <v>30</v>
      </c>
      <c r="F4559">
        <v>33</v>
      </c>
      <c r="G4559" t="str">
        <f>VLOOKUP(Table_ExternalData_15[[#This Row],[Id]],'Blagovna izdelek'!A:C,3,0)</f>
        <v>Delock</v>
      </c>
      <c r="H4559">
        <f>Table_ExternalData_15[[#This Row],[Rabat]]*0.2</f>
        <v>6</v>
      </c>
      <c r="I4559" s="2">
        <f>Table_ExternalData_15[[#This Row],[Price]]-(Table_ExternalData_15[[#This Row],[Price]]*Table_ExternalData_15[[#This Row],[BB rabat]])/100</f>
        <v>37.365000000000002</v>
      </c>
      <c r="J4559" s="2">
        <f>Table_ExternalData_15[[#This Row],[BB cena]]*Table_ExternalData_15[[#Headers],[1,22]]</f>
        <v>45.585300000000004</v>
      </c>
      <c r="K4559" s="2">
        <f>Table_ExternalData_15[[#This Row],[Price]]*Table_ExternalData_15[[#Headers],[1,22]]</f>
        <v>48.494999999999997</v>
      </c>
      <c r="L4559" s="7">
        <f>IF(G4559="White Shark",E4559*0.5,IF(G4559="Sbox",E4559*0.5,IF(G4559="Tenda",E4559*0.5,E4559*0.2)))/100</f>
        <v>0.06</v>
      </c>
      <c r="M4559" s="2">
        <f>Table_ExternalData_15[[#This Row],[Price]]-Table_ExternalData_15[[#This Row],[Price]]*Table_ExternalData_15[[#This Row],[extra popust]]</f>
        <v>37.365000000000002</v>
      </c>
      <c r="N4559" s="2">
        <f>IF(M4559&lt;I4559,M4559,I4559)</f>
        <v>37.365000000000002</v>
      </c>
      <c r="O4559" s="12" t="str">
        <f>IF(N4559&lt;I4559,$U$1," ")</f>
        <v xml:space="preserve"> </v>
      </c>
      <c r="P4559" s="12" t="str">
        <f>IFERROR((O4559+30)," ")</f>
        <v xml:space="preserve"> </v>
      </c>
      <c r="Q4559" s="2">
        <f ca="1">IF(O4559=$U$1,N4559,"0")*1.22</f>
        <v>0</v>
      </c>
    </row>
    <row r="4560" spans="1:17" x14ac:dyDescent="0.25">
      <c r="A4560" t="s">
        <v>716</v>
      </c>
      <c r="B4560" t="s">
        <v>715</v>
      </c>
      <c r="C4560">
        <v>6960</v>
      </c>
      <c r="D4560">
        <v>30.45</v>
      </c>
      <c r="E4560">
        <f>IFERROR(VLOOKUP(Table_ExternalData_15[[#This Row],[Id]],Rabati!B:C,2,0),0)</f>
        <v>30</v>
      </c>
      <c r="F4560">
        <v>12</v>
      </c>
      <c r="G4560" t="str">
        <f>VLOOKUP(Table_ExternalData_15[[#This Row],[Id]],'Blagovna izdelek'!A:C,3,0)</f>
        <v>Delock</v>
      </c>
      <c r="H4560">
        <f>Table_ExternalData_15[[#This Row],[Rabat]]*0.2</f>
        <v>6</v>
      </c>
      <c r="I4560" s="2">
        <f>Table_ExternalData_15[[#This Row],[Price]]-(Table_ExternalData_15[[#This Row],[Price]]*Table_ExternalData_15[[#This Row],[BB rabat]])/100</f>
        <v>28.622999999999998</v>
      </c>
      <c r="J4560" s="2">
        <f>Table_ExternalData_15[[#This Row],[BB cena]]*Table_ExternalData_15[[#Headers],[1,22]]</f>
        <v>34.920059999999999</v>
      </c>
      <c r="K4560" s="2">
        <f>Table_ExternalData_15[[#This Row],[Price]]*Table_ExternalData_15[[#Headers],[1,22]]</f>
        <v>37.149000000000001</v>
      </c>
      <c r="L4560" s="7">
        <f>IF(G4560="White Shark",E4560*0.5,IF(G4560="Sbox",E4560*0.5,IF(G4560="Tenda",E4560*0.5,E4560*0.2)))/100</f>
        <v>0.06</v>
      </c>
      <c r="M4560" s="2">
        <f>Table_ExternalData_15[[#This Row],[Price]]-Table_ExternalData_15[[#This Row],[Price]]*Table_ExternalData_15[[#This Row],[extra popust]]</f>
        <v>28.622999999999998</v>
      </c>
      <c r="N4560" s="2">
        <f>IF(M4560&lt;I4560,M4560,I4560)</f>
        <v>28.622999999999998</v>
      </c>
      <c r="O4560" s="12" t="str">
        <f>IF(N4560&lt;I4560,$U$1," ")</f>
        <v xml:space="preserve"> </v>
      </c>
      <c r="P4560" s="12" t="str">
        <f>IFERROR((O4560+30)," ")</f>
        <v xml:space="preserve"> </v>
      </c>
      <c r="Q4560" s="2">
        <f ca="1">IF(O4560=$U$1,N4560,"0")*1.22</f>
        <v>0</v>
      </c>
    </row>
    <row r="4561" spans="1:17" x14ac:dyDescent="0.25">
      <c r="A4561" t="s">
        <v>718</v>
      </c>
      <c r="B4561" t="s">
        <v>717</v>
      </c>
      <c r="C4561">
        <v>6961</v>
      </c>
      <c r="D4561">
        <v>39.5</v>
      </c>
      <c r="E4561">
        <f>IFERROR(VLOOKUP(Table_ExternalData_15[[#This Row],[Id]],Rabati!B:C,2,0),0)</f>
        <v>30</v>
      </c>
      <c r="F4561">
        <v>15</v>
      </c>
      <c r="G4561" t="str">
        <f>VLOOKUP(Table_ExternalData_15[[#This Row],[Id]],'Blagovna izdelek'!A:C,3,0)</f>
        <v>Delock</v>
      </c>
      <c r="H4561">
        <f>Table_ExternalData_15[[#This Row],[Rabat]]*0.2</f>
        <v>6</v>
      </c>
      <c r="I4561" s="2">
        <f>Table_ExternalData_15[[#This Row],[Price]]-(Table_ExternalData_15[[#This Row],[Price]]*Table_ExternalData_15[[#This Row],[BB rabat]])/100</f>
        <v>37.130000000000003</v>
      </c>
      <c r="J4561" s="2">
        <f>Table_ExternalData_15[[#This Row],[BB cena]]*Table_ExternalData_15[[#Headers],[1,22]]</f>
        <v>45.2986</v>
      </c>
      <c r="K4561" s="2">
        <f>Table_ExternalData_15[[#This Row],[Price]]*Table_ExternalData_15[[#Headers],[1,22]]</f>
        <v>48.19</v>
      </c>
      <c r="L4561" s="7">
        <f>IF(G4561="White Shark",E4561*0.5,IF(G4561="Sbox",E4561*0.5,IF(G4561="Tenda",E4561*0.5,E4561*0.2)))/100</f>
        <v>0.06</v>
      </c>
      <c r="M4561" s="2">
        <f>Table_ExternalData_15[[#This Row],[Price]]-Table_ExternalData_15[[#This Row],[Price]]*Table_ExternalData_15[[#This Row],[extra popust]]</f>
        <v>37.130000000000003</v>
      </c>
      <c r="N4561" s="2">
        <f>IF(M4561&lt;I4561,M4561,I4561)</f>
        <v>37.130000000000003</v>
      </c>
      <c r="O4561" s="12" t="str">
        <f>IF(N4561&lt;I4561,$U$1," ")</f>
        <v xml:space="preserve"> </v>
      </c>
      <c r="P4561" s="12" t="str">
        <f>IFERROR((O4561+30)," ")</f>
        <v xml:space="preserve"> </v>
      </c>
      <c r="Q4561" s="2">
        <f ca="1">IF(O4561=$U$1,N4561,"0")*1.22</f>
        <v>0</v>
      </c>
    </row>
    <row r="4562" spans="1:17" x14ac:dyDescent="0.25">
      <c r="A4562" t="s">
        <v>723</v>
      </c>
      <c r="B4562" t="s">
        <v>722</v>
      </c>
      <c r="C4562">
        <v>6965</v>
      </c>
      <c r="D4562">
        <v>23.06</v>
      </c>
      <c r="E4562">
        <f>IFERROR(VLOOKUP(Table_ExternalData_15[[#This Row],[Id]],Rabati!B:C,2,0),0)</f>
        <v>30</v>
      </c>
      <c r="F4562">
        <v>1</v>
      </c>
      <c r="G4562" t="str">
        <f>VLOOKUP(Table_ExternalData_15[[#This Row],[Id]],'Blagovna izdelek'!A:C,3,0)</f>
        <v>Delock</v>
      </c>
      <c r="H4562">
        <f>Table_ExternalData_15[[#This Row],[Rabat]]*0.2</f>
        <v>6</v>
      </c>
      <c r="I4562" s="2">
        <f>Table_ExternalData_15[[#This Row],[Price]]-(Table_ExternalData_15[[#This Row],[Price]]*Table_ExternalData_15[[#This Row],[BB rabat]])/100</f>
        <v>21.676399999999997</v>
      </c>
      <c r="J4562" s="2">
        <f>Table_ExternalData_15[[#This Row],[BB cena]]*Table_ExternalData_15[[#Headers],[1,22]]</f>
        <v>26.445207999999997</v>
      </c>
      <c r="K4562" s="2">
        <f>Table_ExternalData_15[[#This Row],[Price]]*Table_ExternalData_15[[#Headers],[1,22]]</f>
        <v>28.133199999999999</v>
      </c>
      <c r="L4562" s="7">
        <f>IF(G4562="White Shark",E4562*0.5,IF(G4562="Sbox",E4562*0.5,IF(G4562="Tenda",E4562*0.5,E4562*0.2)))/100</f>
        <v>0.06</v>
      </c>
      <c r="M4562" s="2">
        <f>Table_ExternalData_15[[#This Row],[Price]]-Table_ExternalData_15[[#This Row],[Price]]*Table_ExternalData_15[[#This Row],[extra popust]]</f>
        <v>21.676399999999997</v>
      </c>
      <c r="N4562" s="2">
        <f>IF(M4562&lt;I4562,M4562,I4562)</f>
        <v>21.676399999999997</v>
      </c>
      <c r="O4562" s="12" t="str">
        <f>IF(N4562&lt;I4562,$U$1," ")</f>
        <v xml:space="preserve"> </v>
      </c>
      <c r="P4562" s="12" t="str">
        <f>IFERROR((O4562+30)," ")</f>
        <v xml:space="preserve"> </v>
      </c>
      <c r="Q4562" s="2">
        <f ca="1">IF(O4562=$U$1,N4562,"0")*1.22</f>
        <v>0</v>
      </c>
    </row>
    <row r="4563" spans="1:17" x14ac:dyDescent="0.25">
      <c r="A4563" t="s">
        <v>730</v>
      </c>
      <c r="B4563" t="s">
        <v>15235</v>
      </c>
      <c r="C4563">
        <v>6969</v>
      </c>
      <c r="D4563">
        <v>26.41</v>
      </c>
      <c r="E4563">
        <f>IFERROR(VLOOKUP(Table_ExternalData_15[[#This Row],[Id]],Rabati!B:C,2,0),0)</f>
        <v>30</v>
      </c>
      <c r="F4563">
        <v>106</v>
      </c>
      <c r="G4563" t="str">
        <f>VLOOKUP(Table_ExternalData_15[[#This Row],[Id]],'Blagovna izdelek'!A:C,3,0)</f>
        <v>Delock</v>
      </c>
      <c r="H4563">
        <f>Table_ExternalData_15[[#This Row],[Rabat]]*0.2</f>
        <v>6</v>
      </c>
      <c r="I4563" s="2">
        <f>Table_ExternalData_15[[#This Row],[Price]]-(Table_ExternalData_15[[#This Row],[Price]]*Table_ExternalData_15[[#This Row],[BB rabat]])/100</f>
        <v>24.825400000000002</v>
      </c>
      <c r="J4563" s="2">
        <f>Table_ExternalData_15[[#This Row],[BB cena]]*Table_ExternalData_15[[#Headers],[1,22]]</f>
        <v>30.286988000000001</v>
      </c>
      <c r="K4563" s="2">
        <f>Table_ExternalData_15[[#This Row],[Price]]*Table_ExternalData_15[[#Headers],[1,22]]</f>
        <v>32.220199999999998</v>
      </c>
      <c r="L4563" s="7">
        <f>IF(G4563="White Shark",E4563*0.5,IF(G4563="Sbox",E4563*0.5,IF(G4563="Tenda",E4563*0.5,E4563*0.2)))/100</f>
        <v>0.06</v>
      </c>
      <c r="M4563" s="2">
        <f>Table_ExternalData_15[[#This Row],[Price]]-Table_ExternalData_15[[#This Row],[Price]]*Table_ExternalData_15[[#This Row],[extra popust]]</f>
        <v>24.825400000000002</v>
      </c>
      <c r="N4563" s="2">
        <f>IF(M4563&lt;I4563,M4563,I4563)</f>
        <v>24.825400000000002</v>
      </c>
      <c r="O4563" s="12" t="str">
        <f>IF(N4563&lt;I4563,$U$1," ")</f>
        <v xml:space="preserve"> </v>
      </c>
      <c r="P4563" s="12" t="str">
        <f>IFERROR((O4563+30)," ")</f>
        <v xml:space="preserve"> </v>
      </c>
      <c r="Q4563" s="2">
        <f ca="1">IF(O4563=$U$1,N4563,"0")*1.22</f>
        <v>0</v>
      </c>
    </row>
    <row r="4564" spans="1:17" x14ac:dyDescent="0.25">
      <c r="A4564" t="s">
        <v>731</v>
      </c>
      <c r="B4564" t="s">
        <v>15236</v>
      </c>
      <c r="C4564">
        <v>6970</v>
      </c>
      <c r="D4564">
        <v>26.6</v>
      </c>
      <c r="E4564">
        <f>IFERROR(VLOOKUP(Table_ExternalData_15[[#This Row],[Id]],Rabati!B:C,2,0),0)</f>
        <v>30</v>
      </c>
      <c r="F4564">
        <v>352</v>
      </c>
      <c r="G4564" t="str">
        <f>VLOOKUP(Table_ExternalData_15[[#This Row],[Id]],'Blagovna izdelek'!A:C,3,0)</f>
        <v>Delock</v>
      </c>
      <c r="H4564">
        <f>Table_ExternalData_15[[#This Row],[Rabat]]*0.2</f>
        <v>6</v>
      </c>
      <c r="I4564" s="2">
        <f>Table_ExternalData_15[[#This Row],[Price]]-(Table_ExternalData_15[[#This Row],[Price]]*Table_ExternalData_15[[#This Row],[BB rabat]])/100</f>
        <v>25.004000000000001</v>
      </c>
      <c r="J4564" s="2">
        <f>Table_ExternalData_15[[#This Row],[BB cena]]*Table_ExternalData_15[[#Headers],[1,22]]</f>
        <v>30.50488</v>
      </c>
      <c r="K4564" s="2">
        <f>Table_ExternalData_15[[#This Row],[Price]]*Table_ExternalData_15[[#Headers],[1,22]]</f>
        <v>32.451999999999998</v>
      </c>
      <c r="L4564" s="7">
        <f>IF(G4564="White Shark",E4564*0.5,IF(G4564="Sbox",E4564*0.5,IF(G4564="Tenda",E4564*0.5,E4564*0.2)))/100</f>
        <v>0.06</v>
      </c>
      <c r="M4564" s="2">
        <f>Table_ExternalData_15[[#This Row],[Price]]-Table_ExternalData_15[[#This Row],[Price]]*Table_ExternalData_15[[#This Row],[extra popust]]</f>
        <v>25.004000000000001</v>
      </c>
      <c r="N4564" s="2">
        <f>IF(M4564&lt;I4564,M4564,I4564)</f>
        <v>25.004000000000001</v>
      </c>
      <c r="O4564" s="12" t="str">
        <f>IF(N4564&lt;I4564,$U$1," ")</f>
        <v xml:space="preserve"> </v>
      </c>
      <c r="P4564" s="12" t="str">
        <f>IFERROR((O4564+30)," ")</f>
        <v xml:space="preserve"> </v>
      </c>
      <c r="Q4564" s="2">
        <f ca="1">IF(O4564=$U$1,N4564,"0")*1.22</f>
        <v>0</v>
      </c>
    </row>
    <row r="4565" spans="1:17" x14ac:dyDescent="0.25">
      <c r="A4565" t="s">
        <v>734</v>
      </c>
      <c r="B4565" t="s">
        <v>15237</v>
      </c>
      <c r="C4565">
        <v>6972</v>
      </c>
      <c r="D4565">
        <v>35.97</v>
      </c>
      <c r="E4565">
        <f>IFERROR(VLOOKUP(Table_ExternalData_15[[#This Row],[Id]],Rabati!B:C,2,0),0)</f>
        <v>30</v>
      </c>
      <c r="F4565">
        <v>11</v>
      </c>
      <c r="G4565" t="str">
        <f>VLOOKUP(Table_ExternalData_15[[#This Row],[Id]],'Blagovna izdelek'!A:C,3,0)</f>
        <v>Delock</v>
      </c>
      <c r="H4565">
        <f>Table_ExternalData_15[[#This Row],[Rabat]]*0.2</f>
        <v>6</v>
      </c>
      <c r="I4565" s="2">
        <f>Table_ExternalData_15[[#This Row],[Price]]-(Table_ExternalData_15[[#This Row],[Price]]*Table_ExternalData_15[[#This Row],[BB rabat]])/100</f>
        <v>33.811799999999998</v>
      </c>
      <c r="J4565" s="2">
        <f>Table_ExternalData_15[[#This Row],[BB cena]]*Table_ExternalData_15[[#Headers],[1,22]]</f>
        <v>41.250395999999995</v>
      </c>
      <c r="K4565" s="2">
        <f>Table_ExternalData_15[[#This Row],[Price]]*Table_ExternalData_15[[#Headers],[1,22]]</f>
        <v>43.883399999999995</v>
      </c>
      <c r="L4565" s="7">
        <f>IF(G4565="White Shark",E4565*0.5,IF(G4565="Sbox",E4565*0.5,IF(G4565="Tenda",E4565*0.5,E4565*0.2)))/100</f>
        <v>0.06</v>
      </c>
      <c r="M4565" s="2">
        <f>Table_ExternalData_15[[#This Row],[Price]]-Table_ExternalData_15[[#This Row],[Price]]*Table_ExternalData_15[[#This Row],[extra popust]]</f>
        <v>33.811799999999998</v>
      </c>
      <c r="N4565" s="2">
        <f>IF(M4565&lt;I4565,M4565,I4565)</f>
        <v>33.811799999999998</v>
      </c>
      <c r="O4565" s="12" t="str">
        <f>IF(N4565&lt;I4565,$U$1," ")</f>
        <v xml:space="preserve"> </v>
      </c>
      <c r="P4565" s="12" t="str">
        <f>IFERROR((O4565+30)," ")</f>
        <v xml:space="preserve"> </v>
      </c>
      <c r="Q4565" s="2">
        <f ca="1">IF(O4565=$U$1,N4565,"0")*1.22</f>
        <v>0</v>
      </c>
    </row>
    <row r="4566" spans="1:17" x14ac:dyDescent="0.25">
      <c r="A4566" t="s">
        <v>735</v>
      </c>
      <c r="B4566" t="s">
        <v>15238</v>
      </c>
      <c r="C4566">
        <v>6973</v>
      </c>
      <c r="D4566">
        <v>34.950000000000003</v>
      </c>
      <c r="E4566">
        <f>IFERROR(VLOOKUP(Table_ExternalData_15[[#This Row],[Id]],Rabati!B:C,2,0),0)</f>
        <v>30</v>
      </c>
      <c r="F4566">
        <v>10</v>
      </c>
      <c r="G4566" t="str">
        <f>VLOOKUP(Table_ExternalData_15[[#This Row],[Id]],'Blagovna izdelek'!A:C,3,0)</f>
        <v>Delock</v>
      </c>
      <c r="H4566">
        <f>Table_ExternalData_15[[#This Row],[Rabat]]*0.2</f>
        <v>6</v>
      </c>
      <c r="I4566" s="2">
        <f>Table_ExternalData_15[[#This Row],[Price]]-(Table_ExternalData_15[[#This Row],[Price]]*Table_ExternalData_15[[#This Row],[BB rabat]])/100</f>
        <v>32.853000000000002</v>
      </c>
      <c r="J4566" s="2">
        <f>Table_ExternalData_15[[#This Row],[BB cena]]*Table_ExternalData_15[[#Headers],[1,22]]</f>
        <v>40.080660000000002</v>
      </c>
      <c r="K4566" s="2">
        <f>Table_ExternalData_15[[#This Row],[Price]]*Table_ExternalData_15[[#Headers],[1,22]]</f>
        <v>42.639000000000003</v>
      </c>
      <c r="L4566" s="7">
        <f>IF(G4566="White Shark",E4566*0.5,IF(G4566="Sbox",E4566*0.5,IF(G4566="Tenda",E4566*0.5,E4566*0.2)))/100</f>
        <v>0.06</v>
      </c>
      <c r="M4566" s="2">
        <f>Table_ExternalData_15[[#This Row],[Price]]-Table_ExternalData_15[[#This Row],[Price]]*Table_ExternalData_15[[#This Row],[extra popust]]</f>
        <v>32.853000000000002</v>
      </c>
      <c r="N4566" s="2">
        <f>IF(M4566&lt;I4566,M4566,I4566)</f>
        <v>32.853000000000002</v>
      </c>
      <c r="O4566" s="12" t="str">
        <f>IF(N4566&lt;I4566,$U$1," ")</f>
        <v xml:space="preserve"> </v>
      </c>
      <c r="P4566" s="12" t="str">
        <f>IFERROR((O4566+30)," ")</f>
        <v xml:space="preserve"> </v>
      </c>
      <c r="Q4566" s="2">
        <f ca="1">IF(O4566=$U$1,N4566,"0")*1.22</f>
        <v>0</v>
      </c>
    </row>
    <row r="4567" spans="1:17" x14ac:dyDescent="0.25">
      <c r="A4567" t="s">
        <v>737</v>
      </c>
      <c r="B4567" t="s">
        <v>736</v>
      </c>
      <c r="C4567">
        <v>6974</v>
      </c>
      <c r="D4567">
        <v>14.92</v>
      </c>
      <c r="E4567">
        <f>IFERROR(VLOOKUP(Table_ExternalData_15[[#This Row],[Id]],Rabati!B:C,2,0),0)</f>
        <v>30</v>
      </c>
      <c r="F4567">
        <v>34</v>
      </c>
      <c r="G4567" t="str">
        <f>VLOOKUP(Table_ExternalData_15[[#This Row],[Id]],'Blagovna izdelek'!A:C,3,0)</f>
        <v>Delock</v>
      </c>
      <c r="H4567">
        <f>Table_ExternalData_15[[#This Row],[Rabat]]*0.2</f>
        <v>6</v>
      </c>
      <c r="I4567" s="2">
        <f>Table_ExternalData_15[[#This Row],[Price]]-(Table_ExternalData_15[[#This Row],[Price]]*Table_ExternalData_15[[#This Row],[BB rabat]])/100</f>
        <v>14.024799999999999</v>
      </c>
      <c r="J4567" s="2">
        <f>Table_ExternalData_15[[#This Row],[BB cena]]*Table_ExternalData_15[[#Headers],[1,22]]</f>
        <v>17.110256</v>
      </c>
      <c r="K4567" s="2">
        <f>Table_ExternalData_15[[#This Row],[Price]]*Table_ExternalData_15[[#Headers],[1,22]]</f>
        <v>18.202400000000001</v>
      </c>
      <c r="L4567" s="7">
        <f>IF(G4567="White Shark",E4567*0.5,IF(G4567="Sbox",E4567*0.5,IF(G4567="Tenda",E4567*0.5,E4567*0.2)))/100</f>
        <v>0.06</v>
      </c>
      <c r="M4567" s="2">
        <f>Table_ExternalData_15[[#This Row],[Price]]-Table_ExternalData_15[[#This Row],[Price]]*Table_ExternalData_15[[#This Row],[extra popust]]</f>
        <v>14.024799999999999</v>
      </c>
      <c r="N4567" s="2">
        <f>IF(M4567&lt;I4567,M4567,I4567)</f>
        <v>14.024799999999999</v>
      </c>
      <c r="O4567" s="12" t="str">
        <f>IF(N4567&lt;I4567,$U$1," ")</f>
        <v xml:space="preserve"> </v>
      </c>
      <c r="P4567" s="12" t="str">
        <f>IFERROR((O4567+30)," ")</f>
        <v xml:space="preserve"> </v>
      </c>
      <c r="Q4567" s="2">
        <f ca="1">IF(O4567=$U$1,N4567,"0")*1.22</f>
        <v>0</v>
      </c>
    </row>
    <row r="4568" spans="1:17" x14ac:dyDescent="0.25">
      <c r="A4568" t="s">
        <v>740</v>
      </c>
      <c r="B4568" t="s">
        <v>739</v>
      </c>
      <c r="C4568">
        <v>6977</v>
      </c>
      <c r="D4568">
        <v>17.600000000000001</v>
      </c>
      <c r="E4568">
        <f>IFERROR(VLOOKUP(Table_ExternalData_15[[#This Row],[Id]],Rabati!B:C,2,0),0)</f>
        <v>30</v>
      </c>
      <c r="F4568">
        <v>6</v>
      </c>
      <c r="G4568" t="str">
        <f>VLOOKUP(Table_ExternalData_15[[#This Row],[Id]],'Blagovna izdelek'!A:C,3,0)</f>
        <v>Delock</v>
      </c>
      <c r="H4568">
        <f>Table_ExternalData_15[[#This Row],[Rabat]]*0.2</f>
        <v>6</v>
      </c>
      <c r="I4568" s="2">
        <f>Table_ExternalData_15[[#This Row],[Price]]-(Table_ExternalData_15[[#This Row],[Price]]*Table_ExternalData_15[[#This Row],[BB rabat]])/100</f>
        <v>16.544</v>
      </c>
      <c r="J4568" s="2">
        <f>Table_ExternalData_15[[#This Row],[BB cena]]*Table_ExternalData_15[[#Headers],[1,22]]</f>
        <v>20.183679999999999</v>
      </c>
      <c r="K4568" s="2">
        <f>Table_ExternalData_15[[#This Row],[Price]]*Table_ExternalData_15[[#Headers],[1,22]]</f>
        <v>21.472000000000001</v>
      </c>
      <c r="L4568" s="7">
        <f>IF(G4568="White Shark",E4568*0.5,IF(G4568="Sbox",E4568*0.5,IF(G4568="Tenda",E4568*0.5,E4568*0.2)))/100</f>
        <v>0.06</v>
      </c>
      <c r="M4568" s="2">
        <f>Table_ExternalData_15[[#This Row],[Price]]-Table_ExternalData_15[[#This Row],[Price]]*Table_ExternalData_15[[#This Row],[extra popust]]</f>
        <v>16.544</v>
      </c>
      <c r="N4568" s="2">
        <f>IF(M4568&lt;I4568,M4568,I4568)</f>
        <v>16.544</v>
      </c>
      <c r="O4568" s="12" t="str">
        <f>IF(N4568&lt;I4568,$U$1," ")</f>
        <v xml:space="preserve"> </v>
      </c>
      <c r="P4568" s="12" t="str">
        <f>IFERROR((O4568+30)," ")</f>
        <v xml:space="preserve"> </v>
      </c>
      <c r="Q4568" s="2">
        <f ca="1">IF(O4568=$U$1,N4568,"0")*1.22</f>
        <v>0</v>
      </c>
    </row>
    <row r="4569" spans="1:17" x14ac:dyDescent="0.25">
      <c r="A4569" t="s">
        <v>743</v>
      </c>
      <c r="B4569" t="s">
        <v>742</v>
      </c>
      <c r="C4569">
        <v>6979</v>
      </c>
      <c r="D4569">
        <v>17.73</v>
      </c>
      <c r="E4569">
        <f>IFERROR(VLOOKUP(Table_ExternalData_15[[#This Row],[Id]],Rabati!B:C,2,0),0)</f>
        <v>30</v>
      </c>
      <c r="F4569">
        <v>71</v>
      </c>
      <c r="G4569" t="str">
        <f>VLOOKUP(Table_ExternalData_15[[#This Row],[Id]],'Blagovna izdelek'!A:C,3,0)</f>
        <v>Delock</v>
      </c>
      <c r="H4569">
        <f>Table_ExternalData_15[[#This Row],[Rabat]]*0.2</f>
        <v>6</v>
      </c>
      <c r="I4569" s="2">
        <f>Table_ExternalData_15[[#This Row],[Price]]-(Table_ExternalData_15[[#This Row],[Price]]*Table_ExternalData_15[[#This Row],[BB rabat]])/100</f>
        <v>16.6662</v>
      </c>
      <c r="J4569" s="2">
        <f>Table_ExternalData_15[[#This Row],[BB cena]]*Table_ExternalData_15[[#Headers],[1,22]]</f>
        <v>20.332764000000001</v>
      </c>
      <c r="K4569" s="2">
        <f>Table_ExternalData_15[[#This Row],[Price]]*Table_ExternalData_15[[#Headers],[1,22]]</f>
        <v>21.630600000000001</v>
      </c>
      <c r="L4569" s="7">
        <f>IF(G4569="White Shark",E4569*0.5,IF(G4569="Sbox",E4569*0.5,IF(G4569="Tenda",E4569*0.5,E4569*0.2)))/100</f>
        <v>0.06</v>
      </c>
      <c r="M4569" s="2">
        <f>Table_ExternalData_15[[#This Row],[Price]]-Table_ExternalData_15[[#This Row],[Price]]*Table_ExternalData_15[[#This Row],[extra popust]]</f>
        <v>16.6662</v>
      </c>
      <c r="N4569" s="2">
        <f>IF(M4569&lt;I4569,M4569,I4569)</f>
        <v>16.6662</v>
      </c>
      <c r="O4569" s="12" t="str">
        <f>IF(N4569&lt;I4569,$U$1," ")</f>
        <v xml:space="preserve"> </v>
      </c>
      <c r="P4569" s="12" t="str">
        <f>IFERROR((O4569+30)," ")</f>
        <v xml:space="preserve"> </v>
      </c>
      <c r="Q4569" s="2">
        <f ca="1">IF(O4569=$U$1,N4569,"0")*1.22</f>
        <v>0</v>
      </c>
    </row>
    <row r="4570" spans="1:17" x14ac:dyDescent="0.25">
      <c r="A4570" t="s">
        <v>754</v>
      </c>
      <c r="B4570" t="s">
        <v>753</v>
      </c>
      <c r="C4570">
        <v>6989</v>
      </c>
      <c r="D4570">
        <v>10.8</v>
      </c>
      <c r="E4570">
        <f>IFERROR(VLOOKUP(Table_ExternalData_15[[#This Row],[Id]],Rabati!B:C,2,0),0)</f>
        <v>30</v>
      </c>
      <c r="F4570">
        <v>7</v>
      </c>
      <c r="G4570" t="str">
        <f>VLOOKUP(Table_ExternalData_15[[#This Row],[Id]],'Blagovna izdelek'!A:C,3,0)</f>
        <v>Delock</v>
      </c>
      <c r="H4570">
        <f>Table_ExternalData_15[[#This Row],[Rabat]]*0.2</f>
        <v>6</v>
      </c>
      <c r="I4570" s="2">
        <f>Table_ExternalData_15[[#This Row],[Price]]-(Table_ExternalData_15[[#This Row],[Price]]*Table_ExternalData_15[[#This Row],[BB rabat]])/100</f>
        <v>10.152000000000001</v>
      </c>
      <c r="J4570" s="2">
        <f>Table_ExternalData_15[[#This Row],[BB cena]]*Table_ExternalData_15[[#Headers],[1,22]]</f>
        <v>12.385440000000001</v>
      </c>
      <c r="K4570" s="2">
        <f>Table_ExternalData_15[[#This Row],[Price]]*Table_ExternalData_15[[#Headers],[1,22]]</f>
        <v>13.176</v>
      </c>
      <c r="L4570" s="7">
        <f>IF(G4570="White Shark",E4570*0.5,IF(G4570="Sbox",E4570*0.5,IF(G4570="Tenda",E4570*0.5,E4570*0.2)))/100</f>
        <v>0.06</v>
      </c>
      <c r="M4570" s="2">
        <f>Table_ExternalData_15[[#This Row],[Price]]-Table_ExternalData_15[[#This Row],[Price]]*Table_ExternalData_15[[#This Row],[extra popust]]</f>
        <v>10.152000000000001</v>
      </c>
      <c r="N4570" s="2">
        <f>IF(M4570&lt;I4570,M4570,I4570)</f>
        <v>10.152000000000001</v>
      </c>
      <c r="O4570" s="12" t="str">
        <f>IF(N4570&lt;I4570,$U$1," ")</f>
        <v xml:space="preserve"> </v>
      </c>
      <c r="P4570" s="12" t="str">
        <f>IFERROR((O4570+30)," ")</f>
        <v xml:space="preserve"> </v>
      </c>
      <c r="Q4570" s="2">
        <f ca="1">IF(O4570=$U$1,N4570,"0")*1.22</f>
        <v>0</v>
      </c>
    </row>
    <row r="4571" spans="1:17" x14ac:dyDescent="0.25">
      <c r="A4571" t="s">
        <v>756</v>
      </c>
      <c r="B4571" t="s">
        <v>755</v>
      </c>
      <c r="C4571">
        <v>6990</v>
      </c>
      <c r="D4571">
        <v>14.51</v>
      </c>
      <c r="E4571">
        <f>IFERROR(VLOOKUP(Table_ExternalData_15[[#This Row],[Id]],Rabati!B:C,2,0),0)</f>
        <v>30</v>
      </c>
      <c r="F4571">
        <v>0</v>
      </c>
      <c r="G4571" t="str">
        <f>VLOOKUP(Table_ExternalData_15[[#This Row],[Id]],'Blagovna izdelek'!A:C,3,0)</f>
        <v>Delock</v>
      </c>
      <c r="H4571">
        <f>Table_ExternalData_15[[#This Row],[Rabat]]*0.2</f>
        <v>6</v>
      </c>
      <c r="I4571" s="2">
        <f>Table_ExternalData_15[[#This Row],[Price]]-(Table_ExternalData_15[[#This Row],[Price]]*Table_ExternalData_15[[#This Row],[BB rabat]])/100</f>
        <v>13.6394</v>
      </c>
      <c r="J4571" s="2">
        <f>Table_ExternalData_15[[#This Row],[BB cena]]*Table_ExternalData_15[[#Headers],[1,22]]</f>
        <v>16.640067999999999</v>
      </c>
      <c r="K4571" s="2">
        <f>Table_ExternalData_15[[#This Row],[Price]]*Table_ExternalData_15[[#Headers],[1,22]]</f>
        <v>17.702199999999998</v>
      </c>
      <c r="L4571" s="7">
        <f>IF(G4571="White Shark",E4571*0.5,IF(G4571="Sbox",E4571*0.5,IF(G4571="Tenda",E4571*0.5,E4571*0.2)))/100</f>
        <v>0.06</v>
      </c>
      <c r="M4571" s="2">
        <f>Table_ExternalData_15[[#This Row],[Price]]-Table_ExternalData_15[[#This Row],[Price]]*Table_ExternalData_15[[#This Row],[extra popust]]</f>
        <v>13.6394</v>
      </c>
      <c r="N4571" s="2">
        <f>IF(M4571&lt;I4571,M4571,I4571)</f>
        <v>13.6394</v>
      </c>
      <c r="O4571" s="12" t="str">
        <f>IF(N4571&lt;I4571,$U$1," ")</f>
        <v xml:space="preserve"> </v>
      </c>
      <c r="P4571" s="12" t="str">
        <f>IFERROR((O4571+30)," ")</f>
        <v xml:space="preserve"> </v>
      </c>
      <c r="Q4571" s="2">
        <f ca="1">IF(O4571=$U$1,N4571,"0")*1.22</f>
        <v>0</v>
      </c>
    </row>
    <row r="4572" spans="1:17" x14ac:dyDescent="0.25">
      <c r="A4572" t="s">
        <v>758</v>
      </c>
      <c r="B4572" t="s">
        <v>757</v>
      </c>
      <c r="C4572">
        <v>6991</v>
      </c>
      <c r="D4572">
        <v>16.73</v>
      </c>
      <c r="E4572">
        <f>IFERROR(VLOOKUP(Table_ExternalData_15[[#This Row],[Id]],Rabati!B:C,2,0),0)</f>
        <v>30</v>
      </c>
      <c r="F4572">
        <v>42</v>
      </c>
      <c r="G4572" t="str">
        <f>VLOOKUP(Table_ExternalData_15[[#This Row],[Id]],'Blagovna izdelek'!A:C,3,0)</f>
        <v>Delock</v>
      </c>
      <c r="H4572">
        <f>Table_ExternalData_15[[#This Row],[Rabat]]*0.2</f>
        <v>6</v>
      </c>
      <c r="I4572" s="2">
        <f>Table_ExternalData_15[[#This Row],[Price]]-(Table_ExternalData_15[[#This Row],[Price]]*Table_ExternalData_15[[#This Row],[BB rabat]])/100</f>
        <v>15.7262</v>
      </c>
      <c r="J4572" s="2">
        <f>Table_ExternalData_15[[#This Row],[BB cena]]*Table_ExternalData_15[[#Headers],[1,22]]</f>
        <v>19.185963999999998</v>
      </c>
      <c r="K4572" s="2">
        <f>Table_ExternalData_15[[#This Row],[Price]]*Table_ExternalData_15[[#Headers],[1,22]]</f>
        <v>20.410599999999999</v>
      </c>
      <c r="L4572" s="7">
        <f>IF(G4572="White Shark",E4572*0.5,IF(G4572="Sbox",E4572*0.5,IF(G4572="Tenda",E4572*0.5,E4572*0.2)))/100</f>
        <v>0.06</v>
      </c>
      <c r="M4572" s="2">
        <f>Table_ExternalData_15[[#This Row],[Price]]-Table_ExternalData_15[[#This Row],[Price]]*Table_ExternalData_15[[#This Row],[extra popust]]</f>
        <v>15.7262</v>
      </c>
      <c r="N4572" s="2">
        <f>IF(M4572&lt;I4572,M4572,I4572)</f>
        <v>15.7262</v>
      </c>
      <c r="O4572" s="12" t="str">
        <f>IF(N4572&lt;I4572,$U$1," ")</f>
        <v xml:space="preserve"> </v>
      </c>
      <c r="P4572" s="12" t="str">
        <f>IFERROR((O4572+30)," ")</f>
        <v xml:space="preserve"> </v>
      </c>
      <c r="Q4572" s="2">
        <f ca="1">IF(O4572=$U$1,N4572,"0")*1.22</f>
        <v>0</v>
      </c>
    </row>
    <row r="4573" spans="1:17" x14ac:dyDescent="0.25">
      <c r="A4573" t="s">
        <v>770</v>
      </c>
      <c r="B4573" t="s">
        <v>769</v>
      </c>
      <c r="C4573">
        <v>6999</v>
      </c>
      <c r="D4573">
        <v>7.8</v>
      </c>
      <c r="E4573">
        <f>IFERROR(VLOOKUP(Table_ExternalData_15[[#This Row],[Id]],Rabati!B:C,2,0),0)</f>
        <v>30</v>
      </c>
      <c r="F4573">
        <v>0</v>
      </c>
      <c r="G4573" t="str">
        <f>VLOOKUP(Table_ExternalData_15[[#This Row],[Id]],'Blagovna izdelek'!A:C,3,0)</f>
        <v>Delock</v>
      </c>
      <c r="H4573">
        <f>Table_ExternalData_15[[#This Row],[Rabat]]*0.2</f>
        <v>6</v>
      </c>
      <c r="I4573" s="2">
        <f>Table_ExternalData_15[[#This Row],[Price]]-(Table_ExternalData_15[[#This Row],[Price]]*Table_ExternalData_15[[#This Row],[BB rabat]])/100</f>
        <v>7.3319999999999999</v>
      </c>
      <c r="J4573" s="2">
        <f>Table_ExternalData_15[[#This Row],[BB cena]]*Table_ExternalData_15[[#Headers],[1,22]]</f>
        <v>8.9450399999999988</v>
      </c>
      <c r="K4573" s="2">
        <f>Table_ExternalData_15[[#This Row],[Price]]*Table_ExternalData_15[[#Headers],[1,22]]</f>
        <v>9.516</v>
      </c>
      <c r="L4573" s="7">
        <f>IF(G4573="White Shark",E4573*0.5,IF(G4573="Sbox",E4573*0.5,IF(G4573="Tenda",E4573*0.5,E4573*0.2)))/100</f>
        <v>0.06</v>
      </c>
      <c r="M4573" s="2">
        <f>Table_ExternalData_15[[#This Row],[Price]]-Table_ExternalData_15[[#This Row],[Price]]*Table_ExternalData_15[[#This Row],[extra popust]]</f>
        <v>7.3319999999999999</v>
      </c>
      <c r="N4573" s="2">
        <f>IF(M4573&lt;I4573,M4573,I4573)</f>
        <v>7.3319999999999999</v>
      </c>
      <c r="O4573" s="12" t="str">
        <f>IF(N4573&lt;I4573,$U$1," ")</f>
        <v xml:space="preserve"> </v>
      </c>
      <c r="P4573" s="12" t="str">
        <f>IFERROR((O4573+30)," ")</f>
        <v xml:space="preserve"> </v>
      </c>
      <c r="Q4573" s="2">
        <f ca="1">IF(O4573=$U$1,N4573,"0")*1.22</f>
        <v>0</v>
      </c>
    </row>
    <row r="4574" spans="1:17" x14ac:dyDescent="0.25">
      <c r="A4574" t="s">
        <v>783</v>
      </c>
      <c r="B4574" t="s">
        <v>10058</v>
      </c>
      <c r="C4574">
        <v>7012</v>
      </c>
      <c r="D4574">
        <v>8.18</v>
      </c>
      <c r="E4574">
        <f>IFERROR(VLOOKUP(Table_ExternalData_15[[#This Row],[Id]],Rabati!B:C,2,0),0)</f>
        <v>30</v>
      </c>
      <c r="F4574">
        <v>29</v>
      </c>
      <c r="G4574" t="str">
        <f>VLOOKUP(Table_ExternalData_15[[#This Row],[Id]],'Blagovna izdelek'!A:C,3,0)</f>
        <v>Delock</v>
      </c>
      <c r="H4574">
        <f>Table_ExternalData_15[[#This Row],[Rabat]]*0.2</f>
        <v>6</v>
      </c>
      <c r="I4574" s="2">
        <f>Table_ExternalData_15[[#This Row],[Price]]-(Table_ExternalData_15[[#This Row],[Price]]*Table_ExternalData_15[[#This Row],[BB rabat]])/100</f>
        <v>7.6891999999999996</v>
      </c>
      <c r="J4574" s="2">
        <f>Table_ExternalData_15[[#This Row],[BB cena]]*Table_ExternalData_15[[#Headers],[1,22]]</f>
        <v>9.3808239999999987</v>
      </c>
      <c r="K4574" s="2">
        <f>Table_ExternalData_15[[#This Row],[Price]]*Table_ExternalData_15[[#Headers],[1,22]]</f>
        <v>9.9795999999999996</v>
      </c>
      <c r="L4574" s="7">
        <f>IF(G4574="White Shark",E4574*0.5,IF(G4574="Sbox",E4574*0.5,IF(G4574="Tenda",E4574*0.5,E4574*0.2)))/100</f>
        <v>0.06</v>
      </c>
      <c r="M4574" s="2">
        <f>Table_ExternalData_15[[#This Row],[Price]]-Table_ExternalData_15[[#This Row],[Price]]*Table_ExternalData_15[[#This Row],[extra popust]]</f>
        <v>7.6891999999999996</v>
      </c>
      <c r="N4574" s="2">
        <f>IF(M4574&lt;I4574,M4574,I4574)</f>
        <v>7.6891999999999996</v>
      </c>
      <c r="O4574" s="12" t="str">
        <f>IF(N4574&lt;I4574,$U$1," ")</f>
        <v xml:space="preserve"> </v>
      </c>
      <c r="P4574" s="12" t="str">
        <f>IFERROR((O4574+30)," ")</f>
        <v xml:space="preserve"> </v>
      </c>
      <c r="Q4574" s="2">
        <f ca="1">IF(O4574=$U$1,N4574,"0")*1.22</f>
        <v>0</v>
      </c>
    </row>
    <row r="4575" spans="1:17" x14ac:dyDescent="0.25">
      <c r="A4575" t="s">
        <v>785</v>
      </c>
      <c r="B4575" t="s">
        <v>784</v>
      </c>
      <c r="C4575">
        <v>7013</v>
      </c>
      <c r="D4575">
        <v>13.2</v>
      </c>
      <c r="E4575">
        <f>IFERROR(VLOOKUP(Table_ExternalData_15[[#This Row],[Id]],Rabati!B:C,2,0),0)</f>
        <v>30</v>
      </c>
      <c r="F4575">
        <v>21</v>
      </c>
      <c r="G4575" t="str">
        <f>VLOOKUP(Table_ExternalData_15[[#This Row],[Id]],'Blagovna izdelek'!A:C,3,0)</f>
        <v>Delock</v>
      </c>
      <c r="H4575">
        <f>Table_ExternalData_15[[#This Row],[Rabat]]*0.2</f>
        <v>6</v>
      </c>
      <c r="I4575" s="2">
        <f>Table_ExternalData_15[[#This Row],[Price]]-(Table_ExternalData_15[[#This Row],[Price]]*Table_ExternalData_15[[#This Row],[BB rabat]])/100</f>
        <v>12.407999999999999</v>
      </c>
      <c r="J4575" s="2">
        <f>Table_ExternalData_15[[#This Row],[BB cena]]*Table_ExternalData_15[[#Headers],[1,22]]</f>
        <v>15.137759999999998</v>
      </c>
      <c r="K4575" s="2">
        <f>Table_ExternalData_15[[#This Row],[Price]]*Table_ExternalData_15[[#Headers],[1,22]]</f>
        <v>16.103999999999999</v>
      </c>
      <c r="L4575" s="7">
        <f>IF(G4575="White Shark",E4575*0.5,IF(G4575="Sbox",E4575*0.5,IF(G4575="Tenda",E4575*0.5,E4575*0.2)))/100</f>
        <v>0.06</v>
      </c>
      <c r="M4575" s="2">
        <f>Table_ExternalData_15[[#This Row],[Price]]-Table_ExternalData_15[[#This Row],[Price]]*Table_ExternalData_15[[#This Row],[extra popust]]</f>
        <v>12.407999999999999</v>
      </c>
      <c r="N4575" s="2">
        <f>IF(M4575&lt;I4575,M4575,I4575)</f>
        <v>12.407999999999999</v>
      </c>
      <c r="O4575" s="12" t="str">
        <f>IF(N4575&lt;I4575,$U$1," ")</f>
        <v xml:space="preserve"> </v>
      </c>
      <c r="P4575" s="12" t="str">
        <f>IFERROR((O4575+30)," ")</f>
        <v xml:space="preserve"> </v>
      </c>
      <c r="Q4575" s="2">
        <f ca="1">IF(O4575=$U$1,N4575,"0")*1.22</f>
        <v>0</v>
      </c>
    </row>
    <row r="4576" spans="1:17" x14ac:dyDescent="0.25">
      <c r="A4576" t="s">
        <v>787</v>
      </c>
      <c r="B4576" t="s">
        <v>10059</v>
      </c>
      <c r="C4576">
        <v>7015</v>
      </c>
      <c r="D4576">
        <v>8.3000000000000007</v>
      </c>
      <c r="E4576">
        <f>IFERROR(VLOOKUP(Table_ExternalData_15[[#This Row],[Id]],Rabati!B:C,2,0),0)</f>
        <v>30</v>
      </c>
      <c r="F4576">
        <v>10</v>
      </c>
      <c r="G4576" t="str">
        <f>VLOOKUP(Table_ExternalData_15[[#This Row],[Id]],'Blagovna izdelek'!A:C,3,0)</f>
        <v>Delock</v>
      </c>
      <c r="H4576">
        <f>Table_ExternalData_15[[#This Row],[Rabat]]*0.2</f>
        <v>6</v>
      </c>
      <c r="I4576" s="2">
        <f>Table_ExternalData_15[[#This Row],[Price]]-(Table_ExternalData_15[[#This Row],[Price]]*Table_ExternalData_15[[#This Row],[BB rabat]])/100</f>
        <v>7.8020000000000005</v>
      </c>
      <c r="J4576" s="2">
        <f>Table_ExternalData_15[[#This Row],[BB cena]]*Table_ExternalData_15[[#Headers],[1,22]]</f>
        <v>9.51844</v>
      </c>
      <c r="K4576" s="2">
        <f>Table_ExternalData_15[[#This Row],[Price]]*Table_ExternalData_15[[#Headers],[1,22]]</f>
        <v>10.126000000000001</v>
      </c>
      <c r="L4576" s="7">
        <f>IF(G4576="White Shark",E4576*0.5,IF(G4576="Sbox",E4576*0.5,IF(G4576="Tenda",E4576*0.5,E4576*0.2)))/100</f>
        <v>0.06</v>
      </c>
      <c r="M4576" s="2">
        <f>Table_ExternalData_15[[#This Row],[Price]]-Table_ExternalData_15[[#This Row],[Price]]*Table_ExternalData_15[[#This Row],[extra popust]]</f>
        <v>7.8020000000000005</v>
      </c>
      <c r="N4576" s="2">
        <f>IF(M4576&lt;I4576,M4576,I4576)</f>
        <v>7.8020000000000005</v>
      </c>
      <c r="O4576" s="12" t="str">
        <f>IF(N4576&lt;I4576,$U$1," ")</f>
        <v xml:space="preserve"> </v>
      </c>
      <c r="P4576" s="12" t="str">
        <f>IFERROR((O4576+30)," ")</f>
        <v xml:space="preserve"> </v>
      </c>
      <c r="Q4576" s="2">
        <f ca="1">IF(O4576=$U$1,N4576,"0")*1.22</f>
        <v>0</v>
      </c>
    </row>
    <row r="4577" spans="1:17" x14ac:dyDescent="0.25">
      <c r="A4577" t="s">
        <v>789</v>
      </c>
      <c r="B4577" t="s">
        <v>788</v>
      </c>
      <c r="C4577">
        <v>7016</v>
      </c>
      <c r="D4577">
        <v>16.010000000000002</v>
      </c>
      <c r="E4577">
        <f>IFERROR(VLOOKUP(Table_ExternalData_15[[#This Row],[Id]],Rabati!B:C,2,0),0)</f>
        <v>30</v>
      </c>
      <c r="F4577">
        <v>7</v>
      </c>
      <c r="G4577" t="str">
        <f>VLOOKUP(Table_ExternalData_15[[#This Row],[Id]],'Blagovna izdelek'!A:C,3,0)</f>
        <v>Delock</v>
      </c>
      <c r="H4577">
        <f>Table_ExternalData_15[[#This Row],[Rabat]]*0.2</f>
        <v>6</v>
      </c>
      <c r="I4577" s="2">
        <f>Table_ExternalData_15[[#This Row],[Price]]-(Table_ExternalData_15[[#This Row],[Price]]*Table_ExternalData_15[[#This Row],[BB rabat]])/100</f>
        <v>15.049400000000002</v>
      </c>
      <c r="J4577" s="2">
        <f>Table_ExternalData_15[[#This Row],[BB cena]]*Table_ExternalData_15[[#Headers],[1,22]]</f>
        <v>18.360268000000001</v>
      </c>
      <c r="K4577" s="2">
        <f>Table_ExternalData_15[[#This Row],[Price]]*Table_ExternalData_15[[#Headers],[1,22]]</f>
        <v>19.532200000000003</v>
      </c>
      <c r="L4577" s="7">
        <f>IF(G4577="White Shark",E4577*0.5,IF(G4577="Sbox",E4577*0.5,IF(G4577="Tenda",E4577*0.5,E4577*0.2)))/100</f>
        <v>0.06</v>
      </c>
      <c r="M4577" s="2">
        <f>Table_ExternalData_15[[#This Row],[Price]]-Table_ExternalData_15[[#This Row],[Price]]*Table_ExternalData_15[[#This Row],[extra popust]]</f>
        <v>15.049400000000002</v>
      </c>
      <c r="N4577" s="2">
        <f>IF(M4577&lt;I4577,M4577,I4577)</f>
        <v>15.049400000000002</v>
      </c>
      <c r="O4577" s="12" t="str">
        <f>IF(N4577&lt;I4577,$U$1," ")</f>
        <v xml:space="preserve"> </v>
      </c>
      <c r="P4577" s="12" t="str">
        <f>IFERROR((O4577+30)," ")</f>
        <v xml:space="preserve"> </v>
      </c>
      <c r="Q4577" s="2">
        <f ca="1">IF(O4577=$U$1,N4577,"0")*1.22</f>
        <v>0</v>
      </c>
    </row>
    <row r="4578" spans="1:17" x14ac:dyDescent="0.25">
      <c r="A4578" t="s">
        <v>791</v>
      </c>
      <c r="B4578" t="s">
        <v>790</v>
      </c>
      <c r="C4578">
        <v>7017</v>
      </c>
      <c r="D4578">
        <v>15.25</v>
      </c>
      <c r="E4578">
        <f>IFERROR(VLOOKUP(Table_ExternalData_15[[#This Row],[Id]],Rabati!B:C,2,0),0)</f>
        <v>30</v>
      </c>
      <c r="F4578">
        <v>8</v>
      </c>
      <c r="G4578" t="str">
        <f>VLOOKUP(Table_ExternalData_15[[#This Row],[Id]],'Blagovna izdelek'!A:C,3,0)</f>
        <v>Delock</v>
      </c>
      <c r="H4578">
        <f>Table_ExternalData_15[[#This Row],[Rabat]]*0.2</f>
        <v>6</v>
      </c>
      <c r="I4578" s="2">
        <f>Table_ExternalData_15[[#This Row],[Price]]-(Table_ExternalData_15[[#This Row],[Price]]*Table_ExternalData_15[[#This Row],[BB rabat]])/100</f>
        <v>14.335000000000001</v>
      </c>
      <c r="J4578" s="2">
        <f>Table_ExternalData_15[[#This Row],[BB cena]]*Table_ExternalData_15[[#Headers],[1,22]]</f>
        <v>17.488700000000001</v>
      </c>
      <c r="K4578" s="2">
        <f>Table_ExternalData_15[[#This Row],[Price]]*Table_ExternalData_15[[#Headers],[1,22]]</f>
        <v>18.605</v>
      </c>
      <c r="L4578" s="7">
        <f>IF(G4578="White Shark",E4578*0.5,IF(G4578="Sbox",E4578*0.5,IF(G4578="Tenda",E4578*0.5,E4578*0.2)))/100</f>
        <v>0.06</v>
      </c>
      <c r="M4578" s="2">
        <f>Table_ExternalData_15[[#This Row],[Price]]-Table_ExternalData_15[[#This Row],[Price]]*Table_ExternalData_15[[#This Row],[extra popust]]</f>
        <v>14.335000000000001</v>
      </c>
      <c r="N4578" s="2">
        <f>IF(M4578&lt;I4578,M4578,I4578)</f>
        <v>14.335000000000001</v>
      </c>
      <c r="O4578" s="12" t="str">
        <f>IF(N4578&lt;I4578,$U$1," ")</f>
        <v xml:space="preserve"> </v>
      </c>
      <c r="P4578" s="12" t="str">
        <f>IFERROR((O4578+30)," ")</f>
        <v xml:space="preserve"> </v>
      </c>
      <c r="Q4578" s="2">
        <f ca="1">IF(O4578=$U$1,N4578,"0")*1.22</f>
        <v>0</v>
      </c>
    </row>
    <row r="4579" spans="1:17" x14ac:dyDescent="0.25">
      <c r="A4579" t="s">
        <v>804</v>
      </c>
      <c r="B4579" t="s">
        <v>803</v>
      </c>
      <c r="C4579">
        <v>7033</v>
      </c>
      <c r="D4579">
        <v>9.98</v>
      </c>
      <c r="E4579">
        <f>IFERROR(VLOOKUP(Table_ExternalData_15[[#This Row],[Id]],Rabati!B:C,2,0),0)</f>
        <v>30</v>
      </c>
      <c r="F4579">
        <v>2</v>
      </c>
      <c r="G4579" t="str">
        <f>VLOOKUP(Table_ExternalData_15[[#This Row],[Id]],'Blagovna izdelek'!A:C,3,0)</f>
        <v>Delock</v>
      </c>
      <c r="H4579">
        <f>Table_ExternalData_15[[#This Row],[Rabat]]*0.2</f>
        <v>6</v>
      </c>
      <c r="I4579" s="2">
        <f>Table_ExternalData_15[[#This Row],[Price]]-(Table_ExternalData_15[[#This Row],[Price]]*Table_ExternalData_15[[#This Row],[BB rabat]])/100</f>
        <v>9.3811999999999998</v>
      </c>
      <c r="J4579" s="2">
        <f>Table_ExternalData_15[[#This Row],[BB cena]]*Table_ExternalData_15[[#Headers],[1,22]]</f>
        <v>11.445063999999999</v>
      </c>
      <c r="K4579" s="2">
        <f>Table_ExternalData_15[[#This Row],[Price]]*Table_ExternalData_15[[#Headers],[1,22]]</f>
        <v>12.175600000000001</v>
      </c>
      <c r="L4579" s="7">
        <f>IF(G4579="White Shark",E4579*0.5,IF(G4579="Sbox",E4579*0.5,IF(G4579="Tenda",E4579*0.5,E4579*0.2)))/100</f>
        <v>0.06</v>
      </c>
      <c r="M4579" s="2">
        <f>Table_ExternalData_15[[#This Row],[Price]]-Table_ExternalData_15[[#This Row],[Price]]*Table_ExternalData_15[[#This Row],[extra popust]]</f>
        <v>9.3811999999999998</v>
      </c>
      <c r="N4579" s="2">
        <f>IF(M4579&lt;I4579,M4579,I4579)</f>
        <v>9.3811999999999998</v>
      </c>
      <c r="O4579" s="12" t="str">
        <f>IF(N4579&lt;I4579,$U$1," ")</f>
        <v xml:space="preserve"> </v>
      </c>
      <c r="P4579" s="12" t="str">
        <f>IFERROR((O4579+30)," ")</f>
        <v xml:space="preserve"> </v>
      </c>
      <c r="Q4579" s="2">
        <f ca="1">IF(O4579=$U$1,N4579,"0")*1.22</f>
        <v>0</v>
      </c>
    </row>
    <row r="4580" spans="1:17" x14ac:dyDescent="0.25">
      <c r="A4580" t="s">
        <v>806</v>
      </c>
      <c r="B4580" t="s">
        <v>805</v>
      </c>
      <c r="C4580">
        <v>7034</v>
      </c>
      <c r="D4580">
        <v>8.9499999999999993</v>
      </c>
      <c r="E4580">
        <f>IFERROR(VLOOKUP(Table_ExternalData_15[[#This Row],[Id]],Rabati!B:C,2,0),0)</f>
        <v>30</v>
      </c>
      <c r="F4580">
        <v>1</v>
      </c>
      <c r="G4580" t="str">
        <f>VLOOKUP(Table_ExternalData_15[[#This Row],[Id]],'Blagovna izdelek'!A:C,3,0)</f>
        <v>Delock</v>
      </c>
      <c r="H4580">
        <f>Table_ExternalData_15[[#This Row],[Rabat]]*0.2</f>
        <v>6</v>
      </c>
      <c r="I4580" s="2">
        <f>Table_ExternalData_15[[#This Row],[Price]]-(Table_ExternalData_15[[#This Row],[Price]]*Table_ExternalData_15[[#This Row],[BB rabat]])/100</f>
        <v>8.4130000000000003</v>
      </c>
      <c r="J4580" s="2">
        <f>Table_ExternalData_15[[#This Row],[BB cena]]*Table_ExternalData_15[[#Headers],[1,22]]</f>
        <v>10.263859999999999</v>
      </c>
      <c r="K4580" s="2">
        <f>Table_ExternalData_15[[#This Row],[Price]]*Table_ExternalData_15[[#Headers],[1,22]]</f>
        <v>10.918999999999999</v>
      </c>
      <c r="L4580" s="7">
        <f>IF(G4580="White Shark",E4580*0.5,IF(G4580="Sbox",E4580*0.5,IF(G4580="Tenda",E4580*0.5,E4580*0.2)))/100</f>
        <v>0.06</v>
      </c>
      <c r="M4580" s="2">
        <f>Table_ExternalData_15[[#This Row],[Price]]-Table_ExternalData_15[[#This Row],[Price]]*Table_ExternalData_15[[#This Row],[extra popust]]</f>
        <v>8.4130000000000003</v>
      </c>
      <c r="N4580" s="2">
        <f>IF(M4580&lt;I4580,M4580,I4580)</f>
        <v>8.4130000000000003</v>
      </c>
      <c r="O4580" s="12" t="str">
        <f>IF(N4580&lt;I4580,$U$1," ")</f>
        <v xml:space="preserve"> </v>
      </c>
      <c r="P4580" s="12" t="str">
        <f>IFERROR((O4580+30)," ")</f>
        <v xml:space="preserve"> </v>
      </c>
      <c r="Q4580" s="2">
        <f ca="1">IF(O4580=$U$1,N4580,"0")*1.22</f>
        <v>0</v>
      </c>
    </row>
    <row r="4581" spans="1:17" x14ac:dyDescent="0.25">
      <c r="A4581" t="s">
        <v>808</v>
      </c>
      <c r="B4581" t="s">
        <v>807</v>
      </c>
      <c r="C4581">
        <v>7035</v>
      </c>
      <c r="D4581">
        <v>16.350000000000001</v>
      </c>
      <c r="E4581">
        <f>IFERROR(VLOOKUP(Table_ExternalData_15[[#This Row],[Id]],Rabati!B:C,2,0),0)</f>
        <v>30</v>
      </c>
      <c r="F4581">
        <v>3</v>
      </c>
      <c r="G4581" t="str">
        <f>VLOOKUP(Table_ExternalData_15[[#This Row],[Id]],'Blagovna izdelek'!A:C,3,0)</f>
        <v>Delock</v>
      </c>
      <c r="H4581">
        <f>Table_ExternalData_15[[#This Row],[Rabat]]*0.2</f>
        <v>6</v>
      </c>
      <c r="I4581" s="2">
        <f>Table_ExternalData_15[[#This Row],[Price]]-(Table_ExternalData_15[[#This Row],[Price]]*Table_ExternalData_15[[#This Row],[BB rabat]])/100</f>
        <v>15.369000000000002</v>
      </c>
      <c r="J4581" s="2">
        <f>Table_ExternalData_15[[#This Row],[BB cena]]*Table_ExternalData_15[[#Headers],[1,22]]</f>
        <v>18.75018</v>
      </c>
      <c r="K4581" s="2">
        <f>Table_ExternalData_15[[#This Row],[Price]]*Table_ExternalData_15[[#Headers],[1,22]]</f>
        <v>19.947000000000003</v>
      </c>
      <c r="L4581" s="7">
        <f>IF(G4581="White Shark",E4581*0.5,IF(G4581="Sbox",E4581*0.5,IF(G4581="Tenda",E4581*0.5,E4581*0.2)))/100</f>
        <v>0.06</v>
      </c>
      <c r="M4581" s="2">
        <f>Table_ExternalData_15[[#This Row],[Price]]-Table_ExternalData_15[[#This Row],[Price]]*Table_ExternalData_15[[#This Row],[extra popust]]</f>
        <v>15.369000000000002</v>
      </c>
      <c r="N4581" s="2">
        <f>IF(M4581&lt;I4581,M4581,I4581)</f>
        <v>15.369000000000002</v>
      </c>
      <c r="O4581" s="12" t="str">
        <f>IF(N4581&lt;I4581,$U$1," ")</f>
        <v xml:space="preserve"> </v>
      </c>
      <c r="P4581" s="12" t="str">
        <f>IFERROR((O4581+30)," ")</f>
        <v xml:space="preserve"> </v>
      </c>
      <c r="Q4581" s="2">
        <f ca="1">IF(O4581=$U$1,N4581,"0")*1.22</f>
        <v>0</v>
      </c>
    </row>
    <row r="4582" spans="1:17" x14ac:dyDescent="0.25">
      <c r="A4582" t="s">
        <v>810</v>
      </c>
      <c r="B4582" t="s">
        <v>809</v>
      </c>
      <c r="C4582">
        <v>7036</v>
      </c>
      <c r="D4582">
        <v>21.15</v>
      </c>
      <c r="E4582">
        <f>IFERROR(VLOOKUP(Table_ExternalData_15[[#This Row],[Id]],Rabati!B:C,2,0),0)</f>
        <v>30</v>
      </c>
      <c r="F4582">
        <v>3</v>
      </c>
      <c r="G4582" t="str">
        <f>VLOOKUP(Table_ExternalData_15[[#This Row],[Id]],'Blagovna izdelek'!A:C,3,0)</f>
        <v>Delock</v>
      </c>
      <c r="H4582">
        <f>Table_ExternalData_15[[#This Row],[Rabat]]*0.2</f>
        <v>6</v>
      </c>
      <c r="I4582" s="2">
        <f>Table_ExternalData_15[[#This Row],[Price]]-(Table_ExternalData_15[[#This Row],[Price]]*Table_ExternalData_15[[#This Row],[BB rabat]])/100</f>
        <v>19.881</v>
      </c>
      <c r="J4582" s="2">
        <f>Table_ExternalData_15[[#This Row],[BB cena]]*Table_ExternalData_15[[#Headers],[1,22]]</f>
        <v>24.254819999999999</v>
      </c>
      <c r="K4582" s="2">
        <f>Table_ExternalData_15[[#This Row],[Price]]*Table_ExternalData_15[[#Headers],[1,22]]</f>
        <v>25.802999999999997</v>
      </c>
      <c r="L4582" s="7">
        <f>IF(G4582="White Shark",E4582*0.5,IF(G4582="Sbox",E4582*0.5,IF(G4582="Tenda",E4582*0.5,E4582*0.2)))/100</f>
        <v>0.06</v>
      </c>
      <c r="M4582" s="2">
        <f>Table_ExternalData_15[[#This Row],[Price]]-Table_ExternalData_15[[#This Row],[Price]]*Table_ExternalData_15[[#This Row],[extra popust]]</f>
        <v>19.881</v>
      </c>
      <c r="N4582" s="2">
        <f>IF(M4582&lt;I4582,M4582,I4582)</f>
        <v>19.881</v>
      </c>
      <c r="O4582" s="12" t="str">
        <f>IF(N4582&lt;I4582,$U$1," ")</f>
        <v xml:space="preserve"> </v>
      </c>
      <c r="P4582" s="12" t="str">
        <f>IFERROR((O4582+30)," ")</f>
        <v xml:space="preserve"> </v>
      </c>
      <c r="Q4582" s="2">
        <f ca="1">IF(O4582=$U$1,N4582,"0")*1.22</f>
        <v>0</v>
      </c>
    </row>
    <row r="4583" spans="1:17" x14ac:dyDescent="0.25">
      <c r="A4583" t="s">
        <v>840</v>
      </c>
      <c r="B4583" t="s">
        <v>839</v>
      </c>
      <c r="C4583">
        <v>7063</v>
      </c>
      <c r="D4583">
        <v>2.04</v>
      </c>
      <c r="E4583">
        <f>IFERROR(VLOOKUP(Table_ExternalData_15[[#This Row],[Id]],Rabati!B:C,2,0),0)</f>
        <v>0</v>
      </c>
      <c r="F4583">
        <v>14</v>
      </c>
      <c r="G4583" t="str">
        <f>VLOOKUP(Table_ExternalData_15[[#This Row],[Id]],'Blagovna izdelek'!A:C,3,0)</f>
        <v>Delock</v>
      </c>
      <c r="H4583">
        <f>Table_ExternalData_15[[#This Row],[Rabat]]*0.2</f>
        <v>0</v>
      </c>
      <c r="I4583" s="2">
        <f>Table_ExternalData_15[[#This Row],[Price]]-(Table_ExternalData_15[[#This Row],[Price]]*Table_ExternalData_15[[#This Row],[BB rabat]])/100</f>
        <v>2.04</v>
      </c>
      <c r="J4583" s="2">
        <f>Table_ExternalData_15[[#This Row],[BB cena]]*Table_ExternalData_15[[#Headers],[1,22]]</f>
        <v>2.4887999999999999</v>
      </c>
      <c r="K4583" s="2">
        <f>Table_ExternalData_15[[#This Row],[Price]]*Table_ExternalData_15[[#Headers],[1,22]]</f>
        <v>2.4887999999999999</v>
      </c>
      <c r="L4583" s="7">
        <f>IF(G4583="White Shark",E4583*0.5,IF(G4583="Sbox",E4583*0.5,IF(G4583="Tenda",E4583*0.5,E4583*0.2)))/100</f>
        <v>0</v>
      </c>
      <c r="M4583" s="2">
        <f>Table_ExternalData_15[[#This Row],[Price]]-Table_ExternalData_15[[#This Row],[Price]]*Table_ExternalData_15[[#This Row],[extra popust]]</f>
        <v>2.04</v>
      </c>
      <c r="N4583" s="2">
        <f>IF(M4583&lt;I4583,M4583,I4583)</f>
        <v>2.04</v>
      </c>
      <c r="O4583" s="12" t="str">
        <f>IF(N4583&lt;I4583,$U$1," ")</f>
        <v xml:space="preserve"> </v>
      </c>
      <c r="P4583" s="12" t="str">
        <f>IFERROR((O4583+30)," ")</f>
        <v xml:space="preserve"> </v>
      </c>
      <c r="Q4583" s="2">
        <f ca="1">IF(O4583=$U$1,N4583,"0")*1.22</f>
        <v>0</v>
      </c>
    </row>
    <row r="4584" spans="1:17" x14ac:dyDescent="0.25">
      <c r="A4584" t="s">
        <v>860</v>
      </c>
      <c r="B4584" t="s">
        <v>859</v>
      </c>
      <c r="C4584">
        <v>7079</v>
      </c>
      <c r="D4584">
        <v>5.0999999999999996</v>
      </c>
      <c r="E4584">
        <f>IFERROR(VLOOKUP(Table_ExternalData_15[[#This Row],[Id]],Rabati!B:C,2,0),0)</f>
        <v>30</v>
      </c>
      <c r="F4584">
        <v>6</v>
      </c>
      <c r="G4584" t="str">
        <f>VLOOKUP(Table_ExternalData_15[[#This Row],[Id]],'Blagovna izdelek'!A:C,3,0)</f>
        <v>Delock</v>
      </c>
      <c r="H4584">
        <f>Table_ExternalData_15[[#This Row],[Rabat]]*0.2</f>
        <v>6</v>
      </c>
      <c r="I4584" s="2">
        <f>Table_ExternalData_15[[#This Row],[Price]]-(Table_ExternalData_15[[#This Row],[Price]]*Table_ExternalData_15[[#This Row],[BB rabat]])/100</f>
        <v>4.7939999999999996</v>
      </c>
      <c r="J4584" s="2">
        <f>Table_ExternalData_15[[#This Row],[BB cena]]*Table_ExternalData_15[[#Headers],[1,22]]</f>
        <v>5.848679999999999</v>
      </c>
      <c r="K4584" s="2">
        <f>Table_ExternalData_15[[#This Row],[Price]]*Table_ExternalData_15[[#Headers],[1,22]]</f>
        <v>6.2219999999999995</v>
      </c>
      <c r="L4584" s="7">
        <f>IF(G4584="White Shark",E4584*0.5,IF(G4584="Sbox",E4584*0.5,IF(G4584="Tenda",E4584*0.5,E4584*0.2)))/100</f>
        <v>0.06</v>
      </c>
      <c r="M4584" s="2">
        <f>Table_ExternalData_15[[#This Row],[Price]]-Table_ExternalData_15[[#This Row],[Price]]*Table_ExternalData_15[[#This Row],[extra popust]]</f>
        <v>4.7939999999999996</v>
      </c>
      <c r="N4584" s="2">
        <f>IF(M4584&lt;I4584,M4584,I4584)</f>
        <v>4.7939999999999996</v>
      </c>
      <c r="O4584" s="12" t="str">
        <f>IF(N4584&lt;I4584,$U$1," ")</f>
        <v xml:space="preserve"> </v>
      </c>
      <c r="P4584" s="12" t="str">
        <f>IFERROR((O4584+30)," ")</f>
        <v xml:space="preserve"> </v>
      </c>
      <c r="Q4584" s="2">
        <f ca="1">IF(O4584=$U$1,N4584,"0")*1.22</f>
        <v>0</v>
      </c>
    </row>
    <row r="4585" spans="1:17" x14ac:dyDescent="0.25">
      <c r="A4585" t="s">
        <v>864</v>
      </c>
      <c r="B4585" t="s">
        <v>863</v>
      </c>
      <c r="C4585">
        <v>7083</v>
      </c>
      <c r="D4585">
        <v>5.41</v>
      </c>
      <c r="E4585">
        <f>IFERROR(VLOOKUP(Table_ExternalData_15[[#This Row],[Id]],Rabati!B:C,2,0),0)</f>
        <v>30</v>
      </c>
      <c r="F4585">
        <v>4</v>
      </c>
      <c r="G4585" t="str">
        <f>VLOOKUP(Table_ExternalData_15[[#This Row],[Id]],'Blagovna izdelek'!A:C,3,0)</f>
        <v>Delock</v>
      </c>
      <c r="H4585">
        <f>Table_ExternalData_15[[#This Row],[Rabat]]*0.2</f>
        <v>6</v>
      </c>
      <c r="I4585" s="2">
        <f>Table_ExternalData_15[[#This Row],[Price]]-(Table_ExternalData_15[[#This Row],[Price]]*Table_ExternalData_15[[#This Row],[BB rabat]])/100</f>
        <v>5.0853999999999999</v>
      </c>
      <c r="J4585" s="2">
        <f>Table_ExternalData_15[[#This Row],[BB cena]]*Table_ExternalData_15[[#Headers],[1,22]]</f>
        <v>6.2041879999999994</v>
      </c>
      <c r="K4585" s="2">
        <f>Table_ExternalData_15[[#This Row],[Price]]*Table_ExternalData_15[[#Headers],[1,22]]</f>
        <v>6.6002000000000001</v>
      </c>
      <c r="L4585" s="7">
        <f>IF(G4585="White Shark",E4585*0.5,IF(G4585="Sbox",E4585*0.5,IF(G4585="Tenda",E4585*0.5,E4585*0.2)))/100</f>
        <v>0.06</v>
      </c>
      <c r="M4585" s="2">
        <f>Table_ExternalData_15[[#This Row],[Price]]-Table_ExternalData_15[[#This Row],[Price]]*Table_ExternalData_15[[#This Row],[extra popust]]</f>
        <v>5.0853999999999999</v>
      </c>
      <c r="N4585" s="2">
        <f>IF(M4585&lt;I4585,M4585,I4585)</f>
        <v>5.0853999999999999</v>
      </c>
      <c r="O4585" s="12" t="str">
        <f>IF(N4585&lt;I4585,$U$1," ")</f>
        <v xml:space="preserve"> </v>
      </c>
      <c r="P4585" s="12" t="str">
        <f>IFERROR((O4585+30)," ")</f>
        <v xml:space="preserve"> </v>
      </c>
      <c r="Q4585" s="2">
        <f ca="1">IF(O4585=$U$1,N4585,"0")*1.22</f>
        <v>0</v>
      </c>
    </row>
    <row r="4586" spans="1:17" x14ac:dyDescent="0.25">
      <c r="A4586" t="s">
        <v>868</v>
      </c>
      <c r="B4586" t="s">
        <v>867</v>
      </c>
      <c r="C4586">
        <v>7086</v>
      </c>
      <c r="D4586">
        <v>4.08</v>
      </c>
      <c r="E4586">
        <f>IFERROR(VLOOKUP(Table_ExternalData_15[[#This Row],[Id]],Rabati!B:C,2,0),0)</f>
        <v>30</v>
      </c>
      <c r="F4586">
        <v>29</v>
      </c>
      <c r="G4586" t="str">
        <f>VLOOKUP(Table_ExternalData_15[[#This Row],[Id]],'Blagovna izdelek'!A:C,3,0)</f>
        <v>Delock</v>
      </c>
      <c r="H4586">
        <f>Table_ExternalData_15[[#This Row],[Rabat]]*0.2</f>
        <v>6</v>
      </c>
      <c r="I4586" s="2">
        <f>Table_ExternalData_15[[#This Row],[Price]]-(Table_ExternalData_15[[#This Row],[Price]]*Table_ExternalData_15[[#This Row],[BB rabat]])/100</f>
        <v>3.8351999999999999</v>
      </c>
      <c r="J4586" s="2">
        <f>Table_ExternalData_15[[#This Row],[BB cena]]*Table_ExternalData_15[[#Headers],[1,22]]</f>
        <v>4.6789439999999995</v>
      </c>
      <c r="K4586" s="2">
        <f>Table_ExternalData_15[[#This Row],[Price]]*Table_ExternalData_15[[#Headers],[1,22]]</f>
        <v>4.9775999999999998</v>
      </c>
      <c r="L4586" s="7">
        <f>IF(G4586="White Shark",E4586*0.5,IF(G4586="Sbox",E4586*0.5,IF(G4586="Tenda",E4586*0.5,E4586*0.2)))/100</f>
        <v>0.06</v>
      </c>
      <c r="M4586" s="2">
        <f>Table_ExternalData_15[[#This Row],[Price]]-Table_ExternalData_15[[#This Row],[Price]]*Table_ExternalData_15[[#This Row],[extra popust]]</f>
        <v>3.8351999999999999</v>
      </c>
      <c r="N4586" s="2">
        <f>IF(M4586&lt;I4586,M4586,I4586)</f>
        <v>3.8351999999999999</v>
      </c>
      <c r="O4586" s="12" t="str">
        <f>IF(N4586&lt;I4586,$U$1," ")</f>
        <v xml:space="preserve"> </v>
      </c>
      <c r="P4586" s="12" t="str">
        <f>IFERROR((O4586+30)," ")</f>
        <v xml:space="preserve"> </v>
      </c>
      <c r="Q4586" s="2">
        <f ca="1">IF(O4586=$U$1,N4586,"0")*1.22</f>
        <v>0</v>
      </c>
    </row>
    <row r="4587" spans="1:17" x14ac:dyDescent="0.25">
      <c r="A4587" t="s">
        <v>878</v>
      </c>
      <c r="B4587" t="s">
        <v>877</v>
      </c>
      <c r="C4587">
        <v>7093</v>
      </c>
      <c r="D4587">
        <v>3.41</v>
      </c>
      <c r="E4587">
        <f>IFERROR(VLOOKUP(Table_ExternalData_15[[#This Row],[Id]],Rabati!B:C,2,0),0)</f>
        <v>30</v>
      </c>
      <c r="F4587">
        <v>30</v>
      </c>
      <c r="G4587" t="str">
        <f>VLOOKUP(Table_ExternalData_15[[#This Row],[Id]],'Blagovna izdelek'!A:C,3,0)</f>
        <v>Delock</v>
      </c>
      <c r="H4587">
        <f>Table_ExternalData_15[[#This Row],[Rabat]]*0.2</f>
        <v>6</v>
      </c>
      <c r="I4587" s="2">
        <f>Table_ExternalData_15[[#This Row],[Price]]-(Table_ExternalData_15[[#This Row],[Price]]*Table_ExternalData_15[[#This Row],[BB rabat]])/100</f>
        <v>3.2054</v>
      </c>
      <c r="J4587" s="2">
        <f>Table_ExternalData_15[[#This Row],[BB cena]]*Table_ExternalData_15[[#Headers],[1,22]]</f>
        <v>3.9105879999999997</v>
      </c>
      <c r="K4587" s="2">
        <f>Table_ExternalData_15[[#This Row],[Price]]*Table_ExternalData_15[[#Headers],[1,22]]</f>
        <v>4.1601999999999997</v>
      </c>
      <c r="L4587" s="7">
        <f>IF(G4587="White Shark",E4587*0.5,IF(G4587="Sbox",E4587*0.5,IF(G4587="Tenda",E4587*0.5,E4587*0.2)))/100</f>
        <v>0.06</v>
      </c>
      <c r="M4587" s="2">
        <f>Table_ExternalData_15[[#This Row],[Price]]-Table_ExternalData_15[[#This Row],[Price]]*Table_ExternalData_15[[#This Row],[extra popust]]</f>
        <v>3.2054</v>
      </c>
      <c r="N4587" s="2">
        <f>IF(M4587&lt;I4587,M4587,I4587)</f>
        <v>3.2054</v>
      </c>
      <c r="O4587" s="12" t="str">
        <f>IF(N4587&lt;I4587,$U$1," ")</f>
        <v xml:space="preserve"> </v>
      </c>
      <c r="P4587" s="12" t="str">
        <f>IFERROR((O4587+30)," ")</f>
        <v xml:space="preserve"> </v>
      </c>
      <c r="Q4587" s="2">
        <f ca="1">IF(O4587=$U$1,N4587,"0")*1.22</f>
        <v>0</v>
      </c>
    </row>
    <row r="4588" spans="1:17" x14ac:dyDescent="0.25">
      <c r="A4588" t="s">
        <v>880</v>
      </c>
      <c r="B4588" t="s">
        <v>879</v>
      </c>
      <c r="C4588">
        <v>7094</v>
      </c>
      <c r="D4588">
        <v>4.26</v>
      </c>
      <c r="E4588">
        <f>IFERROR(VLOOKUP(Table_ExternalData_15[[#This Row],[Id]],Rabati!B:C,2,0),0)</f>
        <v>30</v>
      </c>
      <c r="F4588">
        <v>27</v>
      </c>
      <c r="G4588" t="str">
        <f>VLOOKUP(Table_ExternalData_15[[#This Row],[Id]],'Blagovna izdelek'!A:C,3,0)</f>
        <v>Delock</v>
      </c>
      <c r="H4588">
        <f>Table_ExternalData_15[[#This Row],[Rabat]]*0.2</f>
        <v>6</v>
      </c>
      <c r="I4588" s="2">
        <f>Table_ExternalData_15[[#This Row],[Price]]-(Table_ExternalData_15[[#This Row],[Price]]*Table_ExternalData_15[[#This Row],[BB rabat]])/100</f>
        <v>4.0043999999999995</v>
      </c>
      <c r="J4588" s="2">
        <f>Table_ExternalData_15[[#This Row],[BB cena]]*Table_ExternalData_15[[#Headers],[1,22]]</f>
        <v>4.8853679999999997</v>
      </c>
      <c r="K4588" s="2">
        <f>Table_ExternalData_15[[#This Row],[Price]]*Table_ExternalData_15[[#Headers],[1,22]]</f>
        <v>5.1971999999999996</v>
      </c>
      <c r="L4588" s="7">
        <f>IF(G4588="White Shark",E4588*0.5,IF(G4588="Sbox",E4588*0.5,IF(G4588="Tenda",E4588*0.5,E4588*0.2)))/100</f>
        <v>0.06</v>
      </c>
      <c r="M4588" s="2">
        <f>Table_ExternalData_15[[#This Row],[Price]]-Table_ExternalData_15[[#This Row],[Price]]*Table_ExternalData_15[[#This Row],[extra popust]]</f>
        <v>4.0043999999999995</v>
      </c>
      <c r="N4588" s="2">
        <f>IF(M4588&lt;I4588,M4588,I4588)</f>
        <v>4.0043999999999995</v>
      </c>
      <c r="O4588" s="12" t="str">
        <f>IF(N4588&lt;I4588,$U$1," ")</f>
        <v xml:space="preserve"> </v>
      </c>
      <c r="P4588" s="12" t="str">
        <f>IFERROR((O4588+30)," ")</f>
        <v xml:space="preserve"> </v>
      </c>
      <c r="Q4588" s="2">
        <f ca="1">IF(O4588=$U$1,N4588,"0")*1.22</f>
        <v>0</v>
      </c>
    </row>
    <row r="4589" spans="1:17" x14ac:dyDescent="0.25">
      <c r="A4589" t="s">
        <v>884</v>
      </c>
      <c r="B4589" t="s">
        <v>883</v>
      </c>
      <c r="C4589">
        <v>7100</v>
      </c>
      <c r="D4589">
        <v>3.75</v>
      </c>
      <c r="E4589">
        <f>IFERROR(VLOOKUP(Table_ExternalData_15[[#This Row],[Id]],Rabati!B:C,2,0),0)</f>
        <v>30</v>
      </c>
      <c r="F4589">
        <v>2</v>
      </c>
      <c r="G4589" t="str">
        <f>VLOOKUP(Table_ExternalData_15[[#This Row],[Id]],'Blagovna izdelek'!A:C,3,0)</f>
        <v>Delock</v>
      </c>
      <c r="H4589">
        <f>Table_ExternalData_15[[#This Row],[Rabat]]*0.2</f>
        <v>6</v>
      </c>
      <c r="I4589" s="2">
        <f>Table_ExternalData_15[[#This Row],[Price]]-(Table_ExternalData_15[[#This Row],[Price]]*Table_ExternalData_15[[#This Row],[BB rabat]])/100</f>
        <v>3.5249999999999999</v>
      </c>
      <c r="J4589" s="2">
        <f>Table_ExternalData_15[[#This Row],[BB cena]]*Table_ExternalData_15[[#Headers],[1,22]]</f>
        <v>4.3004999999999995</v>
      </c>
      <c r="K4589" s="2">
        <f>Table_ExternalData_15[[#This Row],[Price]]*Table_ExternalData_15[[#Headers],[1,22]]</f>
        <v>4.5750000000000002</v>
      </c>
      <c r="L4589" s="7">
        <f>IF(G4589="White Shark",E4589*0.5,IF(G4589="Sbox",E4589*0.5,IF(G4589="Tenda",E4589*0.5,E4589*0.2)))/100</f>
        <v>0.06</v>
      </c>
      <c r="M4589" s="2">
        <f>Table_ExternalData_15[[#This Row],[Price]]-Table_ExternalData_15[[#This Row],[Price]]*Table_ExternalData_15[[#This Row],[extra popust]]</f>
        <v>3.5249999999999999</v>
      </c>
      <c r="N4589" s="2">
        <f>IF(M4589&lt;I4589,M4589,I4589)</f>
        <v>3.5249999999999999</v>
      </c>
      <c r="O4589" s="12" t="str">
        <f>IF(N4589&lt;I4589,$U$1," ")</f>
        <v xml:space="preserve"> </v>
      </c>
      <c r="P4589" s="12" t="str">
        <f>IFERROR((O4589+30)," ")</f>
        <v xml:space="preserve"> </v>
      </c>
      <c r="Q4589" s="2">
        <f ca="1">IF(O4589=$U$1,N4589,"0")*1.22</f>
        <v>0</v>
      </c>
    </row>
    <row r="4590" spans="1:17" x14ac:dyDescent="0.25">
      <c r="A4590" t="s">
        <v>898</v>
      </c>
      <c r="B4590" t="s">
        <v>897</v>
      </c>
      <c r="C4590">
        <v>7114</v>
      </c>
      <c r="D4590">
        <v>8.52</v>
      </c>
      <c r="E4590">
        <f>IFERROR(VLOOKUP(Table_ExternalData_15[[#This Row],[Id]],Rabati!B:C,2,0),0)</f>
        <v>30</v>
      </c>
      <c r="F4590">
        <v>0</v>
      </c>
      <c r="G4590" t="str">
        <f>VLOOKUP(Table_ExternalData_15[[#This Row],[Id]],'Blagovna izdelek'!A:C,3,0)</f>
        <v>Delock</v>
      </c>
      <c r="H4590">
        <f>Table_ExternalData_15[[#This Row],[Rabat]]*0.2</f>
        <v>6</v>
      </c>
      <c r="I4590" s="2">
        <f>Table_ExternalData_15[[#This Row],[Price]]-(Table_ExternalData_15[[#This Row],[Price]]*Table_ExternalData_15[[#This Row],[BB rabat]])/100</f>
        <v>8.008799999999999</v>
      </c>
      <c r="J4590" s="2">
        <f>Table_ExternalData_15[[#This Row],[BB cena]]*Table_ExternalData_15[[#Headers],[1,22]]</f>
        <v>9.7707359999999994</v>
      </c>
      <c r="K4590" s="2">
        <f>Table_ExternalData_15[[#This Row],[Price]]*Table_ExternalData_15[[#Headers],[1,22]]</f>
        <v>10.394399999999999</v>
      </c>
      <c r="L4590" s="7">
        <f>IF(G4590="White Shark",E4590*0.5,IF(G4590="Sbox",E4590*0.5,IF(G4590="Tenda",E4590*0.5,E4590*0.2)))/100</f>
        <v>0.06</v>
      </c>
      <c r="M4590" s="2">
        <f>Table_ExternalData_15[[#This Row],[Price]]-Table_ExternalData_15[[#This Row],[Price]]*Table_ExternalData_15[[#This Row],[extra popust]]</f>
        <v>8.008799999999999</v>
      </c>
      <c r="N4590" s="2">
        <f>IF(M4590&lt;I4590,M4590,I4590)</f>
        <v>8.008799999999999</v>
      </c>
      <c r="O4590" s="12" t="str">
        <f>IF(N4590&lt;I4590,$U$1," ")</f>
        <v xml:space="preserve"> </v>
      </c>
      <c r="P4590" s="12" t="str">
        <f>IFERROR((O4590+30)," ")</f>
        <v xml:space="preserve"> </v>
      </c>
      <c r="Q4590" s="2">
        <f ca="1">IF(O4590=$U$1,N4590,"0")*1.22</f>
        <v>0</v>
      </c>
    </row>
    <row r="4591" spans="1:17" x14ac:dyDescent="0.25">
      <c r="A4591" t="s">
        <v>900</v>
      </c>
      <c r="B4591" t="s">
        <v>899</v>
      </c>
      <c r="C4591">
        <v>7115</v>
      </c>
      <c r="D4591">
        <v>12.42</v>
      </c>
      <c r="E4591">
        <f>IFERROR(VLOOKUP(Table_ExternalData_15[[#This Row],[Id]],Rabati!B:C,2,0),0)</f>
        <v>30</v>
      </c>
      <c r="F4591">
        <v>1</v>
      </c>
      <c r="G4591" t="str">
        <f>VLOOKUP(Table_ExternalData_15[[#This Row],[Id]],'Blagovna izdelek'!A:C,3,0)</f>
        <v>Delock</v>
      </c>
      <c r="H4591">
        <f>Table_ExternalData_15[[#This Row],[Rabat]]*0.2</f>
        <v>6</v>
      </c>
      <c r="I4591" s="2">
        <f>Table_ExternalData_15[[#This Row],[Price]]-(Table_ExternalData_15[[#This Row],[Price]]*Table_ExternalData_15[[#This Row],[BB rabat]])/100</f>
        <v>11.674799999999999</v>
      </c>
      <c r="J4591" s="2">
        <f>Table_ExternalData_15[[#This Row],[BB cena]]*Table_ExternalData_15[[#Headers],[1,22]]</f>
        <v>14.243255999999999</v>
      </c>
      <c r="K4591" s="2">
        <f>Table_ExternalData_15[[#This Row],[Price]]*Table_ExternalData_15[[#Headers],[1,22]]</f>
        <v>15.1524</v>
      </c>
      <c r="L4591" s="7">
        <f>IF(G4591="White Shark",E4591*0.5,IF(G4591="Sbox",E4591*0.5,IF(G4591="Tenda",E4591*0.5,E4591*0.2)))/100</f>
        <v>0.06</v>
      </c>
      <c r="M4591" s="2">
        <f>Table_ExternalData_15[[#This Row],[Price]]-Table_ExternalData_15[[#This Row],[Price]]*Table_ExternalData_15[[#This Row],[extra popust]]</f>
        <v>11.674799999999999</v>
      </c>
      <c r="N4591" s="2">
        <f>IF(M4591&lt;I4591,M4591,I4591)</f>
        <v>11.674799999999999</v>
      </c>
      <c r="O4591" s="12" t="str">
        <f>IF(N4591&lt;I4591,$U$1," ")</f>
        <v xml:space="preserve"> </v>
      </c>
      <c r="P4591" s="12" t="str">
        <f>IFERROR((O4591+30)," ")</f>
        <v xml:space="preserve"> </v>
      </c>
      <c r="Q4591" s="2">
        <f ca="1">IF(O4591=$U$1,N4591,"0")*1.22</f>
        <v>0</v>
      </c>
    </row>
    <row r="4592" spans="1:17" x14ac:dyDescent="0.25">
      <c r="A4592" t="s">
        <v>911</v>
      </c>
      <c r="B4592" t="s">
        <v>9679</v>
      </c>
      <c r="C4592">
        <v>7141</v>
      </c>
      <c r="D4592">
        <v>7.95</v>
      </c>
      <c r="E4592">
        <f>IFERROR(VLOOKUP(Table_ExternalData_15[[#This Row],[Id]],Rabati!B:C,2,0),0)</f>
        <v>20</v>
      </c>
      <c r="F4592">
        <v>3</v>
      </c>
      <c r="G4592" t="str">
        <f>VLOOKUP(Table_ExternalData_15[[#This Row],[Id]],'Blagovna izdelek'!A:C,3,0)</f>
        <v>Delock</v>
      </c>
      <c r="H4592">
        <f>Table_ExternalData_15[[#This Row],[Rabat]]*0.2</f>
        <v>4</v>
      </c>
      <c r="I4592" s="2">
        <f>Table_ExternalData_15[[#This Row],[Price]]-(Table_ExternalData_15[[#This Row],[Price]]*Table_ExternalData_15[[#This Row],[BB rabat]])/100</f>
        <v>7.6320000000000006</v>
      </c>
      <c r="J4592" s="2">
        <f>Table_ExternalData_15[[#This Row],[BB cena]]*Table_ExternalData_15[[#Headers],[1,22]]</f>
        <v>9.3110400000000002</v>
      </c>
      <c r="K4592" s="2">
        <f>Table_ExternalData_15[[#This Row],[Price]]*Table_ExternalData_15[[#Headers],[1,22]]</f>
        <v>9.6989999999999998</v>
      </c>
      <c r="L4592" s="7">
        <f>IF(G4592="White Shark",E4592*0.5,IF(G4592="Sbox",E4592*0.5,IF(G4592="Tenda",E4592*0.5,E4592*0.2)))/100</f>
        <v>0.04</v>
      </c>
      <c r="M4592" s="2">
        <f>Table_ExternalData_15[[#This Row],[Price]]-Table_ExternalData_15[[#This Row],[Price]]*Table_ExternalData_15[[#This Row],[extra popust]]</f>
        <v>7.6320000000000006</v>
      </c>
      <c r="N4592" s="2">
        <f>IF(M4592&lt;I4592,M4592,I4592)</f>
        <v>7.6320000000000006</v>
      </c>
      <c r="O4592" s="12" t="str">
        <f>IF(N4592&lt;I4592,$U$1," ")</f>
        <v xml:space="preserve"> </v>
      </c>
      <c r="P4592" s="12" t="str">
        <f>IFERROR((O4592+30)," ")</f>
        <v xml:space="preserve"> </v>
      </c>
      <c r="Q4592" s="2">
        <f ca="1">IF(O4592=$U$1,N4592,"0")*1.22</f>
        <v>0</v>
      </c>
    </row>
    <row r="4593" spans="1:17" x14ac:dyDescent="0.25">
      <c r="A4593" t="s">
        <v>912</v>
      </c>
      <c r="B4593" t="s">
        <v>9680</v>
      </c>
      <c r="C4593">
        <v>7142</v>
      </c>
      <c r="D4593">
        <v>7.95</v>
      </c>
      <c r="E4593">
        <f>IFERROR(VLOOKUP(Table_ExternalData_15[[#This Row],[Id]],Rabati!B:C,2,0),0)</f>
        <v>20</v>
      </c>
      <c r="F4593">
        <v>3</v>
      </c>
      <c r="G4593" t="str">
        <f>VLOOKUP(Table_ExternalData_15[[#This Row],[Id]],'Blagovna izdelek'!A:C,3,0)</f>
        <v>Delock</v>
      </c>
      <c r="H4593">
        <f>Table_ExternalData_15[[#This Row],[Rabat]]*0.2</f>
        <v>4</v>
      </c>
      <c r="I4593" s="2">
        <f>Table_ExternalData_15[[#This Row],[Price]]-(Table_ExternalData_15[[#This Row],[Price]]*Table_ExternalData_15[[#This Row],[BB rabat]])/100</f>
        <v>7.6320000000000006</v>
      </c>
      <c r="J4593" s="2">
        <f>Table_ExternalData_15[[#This Row],[BB cena]]*Table_ExternalData_15[[#Headers],[1,22]]</f>
        <v>9.3110400000000002</v>
      </c>
      <c r="K4593" s="2">
        <f>Table_ExternalData_15[[#This Row],[Price]]*Table_ExternalData_15[[#Headers],[1,22]]</f>
        <v>9.6989999999999998</v>
      </c>
      <c r="L4593" s="7">
        <f>IF(G4593="White Shark",E4593*0.5,IF(G4593="Sbox",E4593*0.5,IF(G4593="Tenda",E4593*0.5,E4593*0.2)))/100</f>
        <v>0.04</v>
      </c>
      <c r="M4593" s="2">
        <f>Table_ExternalData_15[[#This Row],[Price]]-Table_ExternalData_15[[#This Row],[Price]]*Table_ExternalData_15[[#This Row],[extra popust]]</f>
        <v>7.6320000000000006</v>
      </c>
      <c r="N4593" s="2">
        <f>IF(M4593&lt;I4593,M4593,I4593)</f>
        <v>7.6320000000000006</v>
      </c>
      <c r="O4593" s="12" t="str">
        <f>IF(N4593&lt;I4593,$U$1," ")</f>
        <v xml:space="preserve"> </v>
      </c>
      <c r="P4593" s="12" t="str">
        <f>IFERROR((O4593+30)," ")</f>
        <v xml:space="preserve"> </v>
      </c>
      <c r="Q4593" s="2">
        <f ca="1">IF(O4593=$U$1,N4593,"0")*1.22</f>
        <v>0</v>
      </c>
    </row>
    <row r="4594" spans="1:17" x14ac:dyDescent="0.25">
      <c r="A4594" t="s">
        <v>1109</v>
      </c>
      <c r="B4594" t="s">
        <v>12138</v>
      </c>
      <c r="C4594">
        <v>7380</v>
      </c>
      <c r="D4594">
        <v>14.95</v>
      </c>
      <c r="E4594">
        <f>IFERROR(VLOOKUP(Table_ExternalData_15[[#This Row],[Id]],Rabati!B:C,2,0),0)</f>
        <v>20</v>
      </c>
      <c r="F4594">
        <v>10</v>
      </c>
      <c r="G4594" t="str">
        <f>VLOOKUP(Table_ExternalData_15[[#This Row],[Id]],'Blagovna izdelek'!A:C,3,0)</f>
        <v>Delock</v>
      </c>
      <c r="H4594">
        <f>Table_ExternalData_15[[#This Row],[Rabat]]*0.2</f>
        <v>4</v>
      </c>
      <c r="I4594" s="2">
        <f>Table_ExternalData_15[[#This Row],[Price]]-(Table_ExternalData_15[[#This Row],[Price]]*Table_ExternalData_15[[#This Row],[BB rabat]])/100</f>
        <v>14.351999999999999</v>
      </c>
      <c r="J4594" s="2">
        <f>Table_ExternalData_15[[#This Row],[BB cena]]*Table_ExternalData_15[[#Headers],[1,22]]</f>
        <v>17.509439999999998</v>
      </c>
      <c r="K4594" s="2">
        <f>Table_ExternalData_15[[#This Row],[Price]]*Table_ExternalData_15[[#Headers],[1,22]]</f>
        <v>18.238999999999997</v>
      </c>
      <c r="L4594" s="7">
        <f>IF(G4594="White Shark",E4594*0.5,IF(G4594="Sbox",E4594*0.5,IF(G4594="Tenda",E4594*0.5,E4594*0.2)))/100</f>
        <v>0.04</v>
      </c>
      <c r="M4594" s="2">
        <f>Table_ExternalData_15[[#This Row],[Price]]-Table_ExternalData_15[[#This Row],[Price]]*Table_ExternalData_15[[#This Row],[extra popust]]</f>
        <v>14.351999999999999</v>
      </c>
      <c r="N4594" s="2">
        <f>IF(M4594&lt;I4594,M4594,I4594)</f>
        <v>14.351999999999999</v>
      </c>
      <c r="O4594" s="12" t="str">
        <f>IF(N4594&lt;I4594,$U$1," ")</f>
        <v xml:space="preserve"> </v>
      </c>
      <c r="P4594" s="12" t="str">
        <f>IFERROR((O4594+30)," ")</f>
        <v xml:space="preserve"> </v>
      </c>
      <c r="Q4594" s="2">
        <f ca="1">IF(O4594=$U$1,N4594,"0")*1.22</f>
        <v>0</v>
      </c>
    </row>
    <row r="4595" spans="1:17" x14ac:dyDescent="0.25">
      <c r="A4595" t="s">
        <v>1111</v>
      </c>
      <c r="B4595" t="s">
        <v>1110</v>
      </c>
      <c r="C4595">
        <v>7382</v>
      </c>
      <c r="D4595">
        <v>53.25</v>
      </c>
      <c r="E4595">
        <f>IFERROR(VLOOKUP(Table_ExternalData_15[[#This Row],[Id]],Rabati!B:C,2,0),0)</f>
        <v>20</v>
      </c>
      <c r="F4595">
        <v>0</v>
      </c>
      <c r="G4595" t="str">
        <f>VLOOKUP(Table_ExternalData_15[[#This Row],[Id]],'Blagovna izdelek'!A:C,3,0)</f>
        <v>Delock</v>
      </c>
      <c r="H4595">
        <f>Table_ExternalData_15[[#This Row],[Rabat]]*0.2</f>
        <v>4</v>
      </c>
      <c r="I4595" s="2">
        <f>Table_ExternalData_15[[#This Row],[Price]]-(Table_ExternalData_15[[#This Row],[Price]]*Table_ExternalData_15[[#This Row],[BB rabat]])/100</f>
        <v>51.12</v>
      </c>
      <c r="J4595" s="2">
        <f>Table_ExternalData_15[[#This Row],[BB cena]]*Table_ExternalData_15[[#Headers],[1,22]]</f>
        <v>62.366399999999999</v>
      </c>
      <c r="K4595" s="2">
        <f>Table_ExternalData_15[[#This Row],[Price]]*Table_ExternalData_15[[#Headers],[1,22]]</f>
        <v>64.965000000000003</v>
      </c>
      <c r="L4595" s="7">
        <f>IF(G4595="White Shark",E4595*0.5,IF(G4595="Sbox",E4595*0.5,IF(G4595="Tenda",E4595*0.5,E4595*0.2)))/100</f>
        <v>0.04</v>
      </c>
      <c r="M4595" s="2">
        <f>Table_ExternalData_15[[#This Row],[Price]]-Table_ExternalData_15[[#This Row],[Price]]*Table_ExternalData_15[[#This Row],[extra popust]]</f>
        <v>51.12</v>
      </c>
      <c r="N4595" s="2">
        <f>IF(M4595&lt;I4595,M4595,I4595)</f>
        <v>51.12</v>
      </c>
      <c r="O4595" s="12" t="str">
        <f>IF(N4595&lt;I4595,$U$1," ")</f>
        <v xml:space="preserve"> </v>
      </c>
      <c r="P4595" s="12" t="str">
        <f>IFERROR((O4595+30)," ")</f>
        <v xml:space="preserve"> </v>
      </c>
      <c r="Q4595" s="2">
        <f ca="1">IF(O4595=$U$1,N4595,"0")*1.22</f>
        <v>0</v>
      </c>
    </row>
    <row r="4596" spans="1:17" x14ac:dyDescent="0.25">
      <c r="A4596" t="s">
        <v>1114</v>
      </c>
      <c r="B4596" t="s">
        <v>9856</v>
      </c>
      <c r="C4596">
        <v>7386</v>
      </c>
      <c r="D4596">
        <v>71.16</v>
      </c>
      <c r="E4596">
        <f>IFERROR(VLOOKUP(Table_ExternalData_15[[#This Row],[Id]],Rabati!B:C,2,0),0)</f>
        <v>20</v>
      </c>
      <c r="F4596">
        <v>0</v>
      </c>
      <c r="G4596" t="str">
        <f>VLOOKUP(Table_ExternalData_15[[#This Row],[Id]],'Blagovna izdelek'!A:C,3,0)</f>
        <v>Delock</v>
      </c>
      <c r="H4596">
        <f>Table_ExternalData_15[[#This Row],[Rabat]]*0.2</f>
        <v>4</v>
      </c>
      <c r="I4596" s="2">
        <f>Table_ExternalData_15[[#This Row],[Price]]-(Table_ExternalData_15[[#This Row],[Price]]*Table_ExternalData_15[[#This Row],[BB rabat]])/100</f>
        <v>68.313599999999994</v>
      </c>
      <c r="J4596" s="2">
        <f>Table_ExternalData_15[[#This Row],[BB cena]]*Table_ExternalData_15[[#Headers],[1,22]]</f>
        <v>83.342591999999996</v>
      </c>
      <c r="K4596" s="2">
        <f>Table_ExternalData_15[[#This Row],[Price]]*Table_ExternalData_15[[#Headers],[1,22]]</f>
        <v>86.81519999999999</v>
      </c>
      <c r="L4596" s="7">
        <f>IF(G4596="White Shark",E4596*0.5,IF(G4596="Sbox",E4596*0.5,IF(G4596="Tenda",E4596*0.5,E4596*0.2)))/100</f>
        <v>0.04</v>
      </c>
      <c r="M4596" s="2">
        <f>Table_ExternalData_15[[#This Row],[Price]]-Table_ExternalData_15[[#This Row],[Price]]*Table_ExternalData_15[[#This Row],[extra popust]]</f>
        <v>68.313599999999994</v>
      </c>
      <c r="N4596" s="2">
        <f>IF(M4596&lt;I4596,M4596,I4596)</f>
        <v>68.313599999999994</v>
      </c>
      <c r="O4596" s="12" t="str">
        <f>IF(N4596&lt;I4596,$U$1," ")</f>
        <v xml:space="preserve"> </v>
      </c>
      <c r="P4596" s="12" t="str">
        <f>IFERROR((O4596+30)," ")</f>
        <v xml:space="preserve"> </v>
      </c>
      <c r="Q4596" s="2">
        <f ca="1">IF(O4596=$U$1,N4596,"0")*1.22</f>
        <v>0</v>
      </c>
    </row>
    <row r="4597" spans="1:17" x14ac:dyDescent="0.25">
      <c r="A4597" t="s">
        <v>1115</v>
      </c>
      <c r="B4597" t="s">
        <v>9857</v>
      </c>
      <c r="C4597">
        <v>7388</v>
      </c>
      <c r="D4597">
        <v>31.77</v>
      </c>
      <c r="E4597">
        <f>IFERROR(VLOOKUP(Table_ExternalData_15[[#This Row],[Id]],Rabati!B:C,2,0),0)</f>
        <v>20</v>
      </c>
      <c r="F4597">
        <v>0</v>
      </c>
      <c r="G4597" t="str">
        <f>VLOOKUP(Table_ExternalData_15[[#This Row],[Id]],'Blagovna izdelek'!A:C,3,0)</f>
        <v>Delock</v>
      </c>
      <c r="H4597">
        <f>Table_ExternalData_15[[#This Row],[Rabat]]*0.2</f>
        <v>4</v>
      </c>
      <c r="I4597" s="2">
        <f>Table_ExternalData_15[[#This Row],[Price]]-(Table_ExternalData_15[[#This Row],[Price]]*Table_ExternalData_15[[#This Row],[BB rabat]])/100</f>
        <v>30.499199999999998</v>
      </c>
      <c r="J4597" s="2">
        <f>Table_ExternalData_15[[#This Row],[BB cena]]*Table_ExternalData_15[[#Headers],[1,22]]</f>
        <v>37.209023999999999</v>
      </c>
      <c r="K4597" s="2">
        <f>Table_ExternalData_15[[#This Row],[Price]]*Table_ExternalData_15[[#Headers],[1,22]]</f>
        <v>38.759399999999999</v>
      </c>
      <c r="L4597" s="7">
        <f>IF(G4597="White Shark",E4597*0.5,IF(G4597="Sbox",E4597*0.5,IF(G4597="Tenda",E4597*0.5,E4597*0.2)))/100</f>
        <v>0.04</v>
      </c>
      <c r="M4597" s="2">
        <f>Table_ExternalData_15[[#This Row],[Price]]-Table_ExternalData_15[[#This Row],[Price]]*Table_ExternalData_15[[#This Row],[extra popust]]</f>
        <v>30.499199999999998</v>
      </c>
      <c r="N4597" s="2">
        <f>IF(M4597&lt;I4597,M4597,I4597)</f>
        <v>30.499199999999998</v>
      </c>
      <c r="O4597" s="12" t="str">
        <f>IF(N4597&lt;I4597,$U$1," ")</f>
        <v xml:space="preserve"> </v>
      </c>
      <c r="P4597" s="12" t="str">
        <f>IFERROR((O4597+30)," ")</f>
        <v xml:space="preserve"> </v>
      </c>
      <c r="Q4597" s="2">
        <f ca="1">IF(O4597=$U$1,N4597,"0")*1.22</f>
        <v>0</v>
      </c>
    </row>
    <row r="4598" spans="1:17" x14ac:dyDescent="0.25">
      <c r="A4598" t="s">
        <v>1117</v>
      </c>
      <c r="B4598" t="s">
        <v>1116</v>
      </c>
      <c r="C4598">
        <v>7391</v>
      </c>
      <c r="D4598">
        <v>29.95</v>
      </c>
      <c r="E4598">
        <f>IFERROR(VLOOKUP(Table_ExternalData_15[[#This Row],[Id]],Rabati!B:C,2,0),0)</f>
        <v>20</v>
      </c>
      <c r="F4598">
        <v>4</v>
      </c>
      <c r="G4598" t="str">
        <f>VLOOKUP(Table_ExternalData_15[[#This Row],[Id]],'Blagovna izdelek'!A:C,3,0)</f>
        <v>Delock</v>
      </c>
      <c r="H4598">
        <f>Table_ExternalData_15[[#This Row],[Rabat]]*0.2</f>
        <v>4</v>
      </c>
      <c r="I4598" s="2">
        <f>Table_ExternalData_15[[#This Row],[Price]]-(Table_ExternalData_15[[#This Row],[Price]]*Table_ExternalData_15[[#This Row],[BB rabat]])/100</f>
        <v>28.751999999999999</v>
      </c>
      <c r="J4598" s="2">
        <f>Table_ExternalData_15[[#This Row],[BB cena]]*Table_ExternalData_15[[#Headers],[1,22]]</f>
        <v>35.077439999999996</v>
      </c>
      <c r="K4598" s="2">
        <f>Table_ExternalData_15[[#This Row],[Price]]*Table_ExternalData_15[[#Headers],[1,22]]</f>
        <v>36.539000000000001</v>
      </c>
      <c r="L4598" s="7">
        <f>IF(G4598="White Shark",E4598*0.5,IF(G4598="Sbox",E4598*0.5,IF(G4598="Tenda",E4598*0.5,E4598*0.2)))/100</f>
        <v>0.04</v>
      </c>
      <c r="M4598" s="2">
        <f>Table_ExternalData_15[[#This Row],[Price]]-Table_ExternalData_15[[#This Row],[Price]]*Table_ExternalData_15[[#This Row],[extra popust]]</f>
        <v>28.751999999999999</v>
      </c>
      <c r="N4598" s="2">
        <f>IF(M4598&lt;I4598,M4598,I4598)</f>
        <v>28.751999999999999</v>
      </c>
      <c r="O4598" s="12" t="str">
        <f>IF(N4598&lt;I4598,$U$1," ")</f>
        <v xml:space="preserve"> </v>
      </c>
      <c r="P4598" s="12" t="str">
        <f>IFERROR((O4598+30)," ")</f>
        <v xml:space="preserve"> </v>
      </c>
      <c r="Q4598" s="2">
        <f ca="1">IF(O4598=$U$1,N4598,"0")*1.22</f>
        <v>0</v>
      </c>
    </row>
    <row r="4599" spans="1:17" x14ac:dyDescent="0.25">
      <c r="A4599" t="s">
        <v>1119</v>
      </c>
      <c r="B4599" t="s">
        <v>1118</v>
      </c>
      <c r="C4599">
        <v>7393</v>
      </c>
      <c r="D4599">
        <v>112.65</v>
      </c>
      <c r="E4599">
        <f>IFERROR(VLOOKUP(Table_ExternalData_15[[#This Row],[Id]],Rabati!B:C,2,0),0)</f>
        <v>20</v>
      </c>
      <c r="F4599">
        <v>3</v>
      </c>
      <c r="G4599" t="str">
        <f>VLOOKUP(Table_ExternalData_15[[#This Row],[Id]],'Blagovna izdelek'!A:C,3,0)</f>
        <v>Delock</v>
      </c>
      <c r="H4599">
        <f>Table_ExternalData_15[[#This Row],[Rabat]]*0.2</f>
        <v>4</v>
      </c>
      <c r="I4599" s="2">
        <f>Table_ExternalData_15[[#This Row],[Price]]-(Table_ExternalData_15[[#This Row],[Price]]*Table_ExternalData_15[[#This Row],[BB rabat]])/100</f>
        <v>108.14400000000001</v>
      </c>
      <c r="J4599" s="2">
        <f>Table_ExternalData_15[[#This Row],[BB cena]]*Table_ExternalData_15[[#Headers],[1,22]]</f>
        <v>131.93567999999999</v>
      </c>
      <c r="K4599" s="2">
        <f>Table_ExternalData_15[[#This Row],[Price]]*Table_ExternalData_15[[#Headers],[1,22]]</f>
        <v>137.43299999999999</v>
      </c>
      <c r="L4599" s="7">
        <f>IF(G4599="White Shark",E4599*0.5,IF(G4599="Sbox",E4599*0.5,IF(G4599="Tenda",E4599*0.5,E4599*0.2)))/100</f>
        <v>0.04</v>
      </c>
      <c r="M4599" s="2">
        <f>Table_ExternalData_15[[#This Row],[Price]]-Table_ExternalData_15[[#This Row],[Price]]*Table_ExternalData_15[[#This Row],[extra popust]]</f>
        <v>108.14400000000001</v>
      </c>
      <c r="N4599" s="2">
        <f>IF(M4599&lt;I4599,M4599,I4599)</f>
        <v>108.14400000000001</v>
      </c>
      <c r="O4599" s="12" t="str">
        <f>IF(N4599&lt;I4599,$U$1," ")</f>
        <v xml:space="preserve"> </v>
      </c>
      <c r="P4599" s="12" t="str">
        <f>IFERROR((O4599+30)," ")</f>
        <v xml:space="preserve"> </v>
      </c>
      <c r="Q4599" s="2">
        <f ca="1">IF(O4599=$U$1,N4599,"0")*1.22</f>
        <v>0</v>
      </c>
    </row>
    <row r="4600" spans="1:17" x14ac:dyDescent="0.25">
      <c r="A4600" t="s">
        <v>1121</v>
      </c>
      <c r="B4600" t="s">
        <v>1120</v>
      </c>
      <c r="C4600">
        <v>7394</v>
      </c>
      <c r="D4600">
        <v>262.2</v>
      </c>
      <c r="E4600">
        <f>IFERROR(VLOOKUP(Table_ExternalData_15[[#This Row],[Id]],Rabati!B:C,2,0),0)</f>
        <v>20</v>
      </c>
      <c r="F4600">
        <v>0</v>
      </c>
      <c r="G4600" t="str">
        <f>VLOOKUP(Table_ExternalData_15[[#This Row],[Id]],'Blagovna izdelek'!A:C,3,0)</f>
        <v>Delock</v>
      </c>
      <c r="H4600">
        <f>Table_ExternalData_15[[#This Row],[Rabat]]*0.2</f>
        <v>4</v>
      </c>
      <c r="I4600" s="2">
        <f>Table_ExternalData_15[[#This Row],[Price]]-(Table_ExternalData_15[[#This Row],[Price]]*Table_ExternalData_15[[#This Row],[BB rabat]])/100</f>
        <v>251.71199999999999</v>
      </c>
      <c r="J4600" s="2">
        <f>Table_ExternalData_15[[#This Row],[BB cena]]*Table_ExternalData_15[[#Headers],[1,22]]</f>
        <v>307.08864</v>
      </c>
      <c r="K4600" s="2">
        <f>Table_ExternalData_15[[#This Row],[Price]]*Table_ExternalData_15[[#Headers],[1,22]]</f>
        <v>319.88399999999996</v>
      </c>
      <c r="L4600" s="7">
        <f>IF(G4600="White Shark",E4600*0.5,IF(G4600="Sbox",E4600*0.5,IF(G4600="Tenda",E4600*0.5,E4600*0.2)))/100</f>
        <v>0.04</v>
      </c>
      <c r="M4600" s="2">
        <f>Table_ExternalData_15[[#This Row],[Price]]-Table_ExternalData_15[[#This Row],[Price]]*Table_ExternalData_15[[#This Row],[extra popust]]</f>
        <v>251.71199999999999</v>
      </c>
      <c r="N4600" s="2">
        <f>IF(M4600&lt;I4600,M4600,I4600)</f>
        <v>251.71199999999999</v>
      </c>
      <c r="O4600" s="12" t="str">
        <f>IF(N4600&lt;I4600,$U$1," ")</f>
        <v xml:space="preserve"> </v>
      </c>
      <c r="P4600" s="12" t="str">
        <f>IFERROR((O4600+30)," ")</f>
        <v xml:space="preserve"> </v>
      </c>
      <c r="Q4600" s="2">
        <f ca="1">IF(O4600=$U$1,N4600,"0")*1.22</f>
        <v>0</v>
      </c>
    </row>
    <row r="4601" spans="1:17" x14ac:dyDescent="0.25">
      <c r="A4601" t="s">
        <v>1125</v>
      </c>
      <c r="B4601" t="s">
        <v>1124</v>
      </c>
      <c r="C4601">
        <v>7398</v>
      </c>
      <c r="D4601">
        <v>54.87</v>
      </c>
      <c r="E4601">
        <f>IFERROR(VLOOKUP(Table_ExternalData_15[[#This Row],[Id]],Rabati!B:C,2,0),0)</f>
        <v>20</v>
      </c>
      <c r="F4601">
        <v>0</v>
      </c>
      <c r="G4601" t="str">
        <f>VLOOKUP(Table_ExternalData_15[[#This Row],[Id]],'Blagovna izdelek'!A:C,3,0)</f>
        <v>Delock</v>
      </c>
      <c r="H4601">
        <f>Table_ExternalData_15[[#This Row],[Rabat]]*0.2</f>
        <v>4</v>
      </c>
      <c r="I4601" s="2">
        <f>Table_ExternalData_15[[#This Row],[Price]]-(Table_ExternalData_15[[#This Row],[Price]]*Table_ExternalData_15[[#This Row],[BB rabat]])/100</f>
        <v>52.675199999999997</v>
      </c>
      <c r="J4601" s="2">
        <f>Table_ExternalData_15[[#This Row],[BB cena]]*Table_ExternalData_15[[#Headers],[1,22]]</f>
        <v>64.263743999999988</v>
      </c>
      <c r="K4601" s="2">
        <f>Table_ExternalData_15[[#This Row],[Price]]*Table_ExternalData_15[[#Headers],[1,22]]</f>
        <v>66.941400000000002</v>
      </c>
      <c r="L4601" s="7">
        <f>IF(G4601="White Shark",E4601*0.5,IF(G4601="Sbox",E4601*0.5,IF(G4601="Tenda",E4601*0.5,E4601*0.2)))/100</f>
        <v>0.04</v>
      </c>
      <c r="M4601" s="2">
        <f>Table_ExternalData_15[[#This Row],[Price]]-Table_ExternalData_15[[#This Row],[Price]]*Table_ExternalData_15[[#This Row],[extra popust]]</f>
        <v>52.675199999999997</v>
      </c>
      <c r="N4601" s="2">
        <f>IF(M4601&lt;I4601,M4601,I4601)</f>
        <v>52.675199999999997</v>
      </c>
      <c r="O4601" s="12" t="str">
        <f>IF(N4601&lt;I4601,$U$1," ")</f>
        <v xml:space="preserve"> </v>
      </c>
      <c r="P4601" s="12" t="str">
        <f>IFERROR((O4601+30)," ")</f>
        <v xml:space="preserve"> </v>
      </c>
      <c r="Q4601" s="2">
        <f ca="1">IF(O4601=$U$1,N4601,"0")*1.22</f>
        <v>0</v>
      </c>
    </row>
    <row r="4602" spans="1:17" x14ac:dyDescent="0.25">
      <c r="A4602" t="s">
        <v>1129</v>
      </c>
      <c r="B4602" t="s">
        <v>1128</v>
      </c>
      <c r="C4602">
        <v>7426</v>
      </c>
      <c r="D4602">
        <v>4.28</v>
      </c>
      <c r="E4602">
        <f>IFERROR(VLOOKUP(Table_ExternalData_15[[#This Row],[Id]],Rabati!B:C,2,0),0)</f>
        <v>0</v>
      </c>
      <c r="F4602">
        <v>0</v>
      </c>
      <c r="G4602" t="str">
        <f>VLOOKUP(Table_ExternalData_15[[#This Row],[Id]],'Blagovna izdelek'!A:C,3,0)</f>
        <v>Delock</v>
      </c>
      <c r="H4602">
        <f>Table_ExternalData_15[[#This Row],[Rabat]]*0.2</f>
        <v>0</v>
      </c>
      <c r="I4602" s="2">
        <f>Table_ExternalData_15[[#This Row],[Price]]-(Table_ExternalData_15[[#This Row],[Price]]*Table_ExternalData_15[[#This Row],[BB rabat]])/100</f>
        <v>4.28</v>
      </c>
      <c r="J4602" s="2">
        <f>Table_ExternalData_15[[#This Row],[BB cena]]*Table_ExternalData_15[[#Headers],[1,22]]</f>
        <v>5.2216000000000005</v>
      </c>
      <c r="K4602" s="2">
        <f>Table_ExternalData_15[[#This Row],[Price]]*Table_ExternalData_15[[#Headers],[1,22]]</f>
        <v>5.2216000000000005</v>
      </c>
      <c r="L4602" s="7">
        <f>IF(G4602="White Shark",E4602*0.5,IF(G4602="Sbox",E4602*0.5,IF(G4602="Tenda",E4602*0.5,E4602*0.2)))/100</f>
        <v>0</v>
      </c>
      <c r="M4602" s="2">
        <f>Table_ExternalData_15[[#This Row],[Price]]-Table_ExternalData_15[[#This Row],[Price]]*Table_ExternalData_15[[#This Row],[extra popust]]</f>
        <v>4.28</v>
      </c>
      <c r="N4602" s="2">
        <f>IF(M4602&lt;I4602,M4602,I4602)</f>
        <v>4.28</v>
      </c>
      <c r="O4602" s="12" t="str">
        <f>IF(N4602&lt;I4602,$U$1," ")</f>
        <v xml:space="preserve"> </v>
      </c>
      <c r="P4602" s="12" t="str">
        <f>IFERROR((O4602+30)," ")</f>
        <v xml:space="preserve"> </v>
      </c>
      <c r="Q4602" s="2">
        <f ca="1">IF(O4602=$U$1,N4602,"0")*1.22</f>
        <v>0</v>
      </c>
    </row>
    <row r="4603" spans="1:17" x14ac:dyDescent="0.25">
      <c r="A4603" t="s">
        <v>1144</v>
      </c>
      <c r="B4603" t="s">
        <v>1143</v>
      </c>
      <c r="C4603">
        <v>7437</v>
      </c>
      <c r="D4603">
        <v>21.3</v>
      </c>
      <c r="E4603">
        <f>IFERROR(VLOOKUP(Table_ExternalData_15[[#This Row],[Id]],Rabati!B:C,2,0),0)</f>
        <v>20</v>
      </c>
      <c r="F4603">
        <v>0</v>
      </c>
      <c r="G4603" t="str">
        <f>VLOOKUP(Table_ExternalData_15[[#This Row],[Id]],'Blagovna izdelek'!A:C,3,0)</f>
        <v>Delock</v>
      </c>
      <c r="H4603">
        <f>Table_ExternalData_15[[#This Row],[Rabat]]*0.2</f>
        <v>4</v>
      </c>
      <c r="I4603" s="2">
        <f>Table_ExternalData_15[[#This Row],[Price]]-(Table_ExternalData_15[[#This Row],[Price]]*Table_ExternalData_15[[#This Row],[BB rabat]])/100</f>
        <v>20.448</v>
      </c>
      <c r="J4603" s="2">
        <f>Table_ExternalData_15[[#This Row],[BB cena]]*Table_ExternalData_15[[#Headers],[1,22]]</f>
        <v>24.946560000000002</v>
      </c>
      <c r="K4603" s="2">
        <f>Table_ExternalData_15[[#This Row],[Price]]*Table_ExternalData_15[[#Headers],[1,22]]</f>
        <v>25.986000000000001</v>
      </c>
      <c r="L4603" s="7">
        <f>IF(G4603="White Shark",E4603*0.5,IF(G4603="Sbox",E4603*0.5,IF(G4603="Tenda",E4603*0.5,E4603*0.2)))/100</f>
        <v>0.04</v>
      </c>
      <c r="M4603" s="2">
        <f>Table_ExternalData_15[[#This Row],[Price]]-Table_ExternalData_15[[#This Row],[Price]]*Table_ExternalData_15[[#This Row],[extra popust]]</f>
        <v>20.448</v>
      </c>
      <c r="N4603" s="2">
        <f>IF(M4603&lt;I4603,M4603,I4603)</f>
        <v>20.448</v>
      </c>
      <c r="O4603" s="12" t="str">
        <f>IF(N4603&lt;I4603,$U$1," ")</f>
        <v xml:space="preserve"> </v>
      </c>
      <c r="P4603" s="12" t="str">
        <f>IFERROR((O4603+30)," ")</f>
        <v xml:space="preserve"> </v>
      </c>
      <c r="Q4603" s="2">
        <f ca="1">IF(O4603=$U$1,N4603,"0")*1.22</f>
        <v>0</v>
      </c>
    </row>
    <row r="4604" spans="1:17" x14ac:dyDescent="0.25">
      <c r="A4604" t="s">
        <v>1148</v>
      </c>
      <c r="B4604" t="s">
        <v>1147</v>
      </c>
      <c r="C4604">
        <v>7447</v>
      </c>
      <c r="D4604">
        <v>11.15</v>
      </c>
      <c r="E4604">
        <f>IFERROR(VLOOKUP(Table_ExternalData_15[[#This Row],[Id]],Rabati!B:C,2,0),0)</f>
        <v>20</v>
      </c>
      <c r="F4604">
        <v>2</v>
      </c>
      <c r="G4604" t="str">
        <f>VLOOKUP(Table_ExternalData_15[[#This Row],[Id]],'Blagovna izdelek'!A:C,3,0)</f>
        <v>Delock</v>
      </c>
      <c r="H4604">
        <f>Table_ExternalData_15[[#This Row],[Rabat]]*0.2</f>
        <v>4</v>
      </c>
      <c r="I4604" s="2">
        <f>Table_ExternalData_15[[#This Row],[Price]]-(Table_ExternalData_15[[#This Row],[Price]]*Table_ExternalData_15[[#This Row],[BB rabat]])/100</f>
        <v>10.704000000000001</v>
      </c>
      <c r="J4604" s="2">
        <f>Table_ExternalData_15[[#This Row],[BB cena]]*Table_ExternalData_15[[#Headers],[1,22]]</f>
        <v>13.05888</v>
      </c>
      <c r="K4604" s="2">
        <f>Table_ExternalData_15[[#This Row],[Price]]*Table_ExternalData_15[[#Headers],[1,22]]</f>
        <v>13.603</v>
      </c>
      <c r="L4604" s="7">
        <f>IF(G4604="White Shark",E4604*0.5,IF(G4604="Sbox",E4604*0.5,IF(G4604="Tenda",E4604*0.5,E4604*0.2)))/100</f>
        <v>0.04</v>
      </c>
      <c r="M4604" s="2">
        <f>Table_ExternalData_15[[#This Row],[Price]]-Table_ExternalData_15[[#This Row],[Price]]*Table_ExternalData_15[[#This Row],[extra popust]]</f>
        <v>10.704000000000001</v>
      </c>
      <c r="N4604" s="2">
        <f>IF(M4604&lt;I4604,M4604,I4604)</f>
        <v>10.704000000000001</v>
      </c>
      <c r="O4604" s="12" t="str">
        <f>IF(N4604&lt;I4604,$U$1," ")</f>
        <v xml:space="preserve"> </v>
      </c>
      <c r="P4604" s="12" t="str">
        <f>IFERROR((O4604+30)," ")</f>
        <v xml:space="preserve"> </v>
      </c>
      <c r="Q4604" s="2">
        <f ca="1">IF(O4604=$U$1,N4604,"0")*1.22</f>
        <v>0</v>
      </c>
    </row>
    <row r="4605" spans="1:17" x14ac:dyDescent="0.25">
      <c r="A4605" t="s">
        <v>1150</v>
      </c>
      <c r="B4605" t="s">
        <v>1149</v>
      </c>
      <c r="C4605">
        <v>7459</v>
      </c>
      <c r="D4605">
        <v>29.04</v>
      </c>
      <c r="E4605">
        <f>IFERROR(VLOOKUP(Table_ExternalData_15[[#This Row],[Id]],Rabati!B:C,2,0),0)</f>
        <v>30</v>
      </c>
      <c r="F4605">
        <v>9</v>
      </c>
      <c r="G4605" t="str">
        <f>VLOOKUP(Table_ExternalData_15[[#This Row],[Id]],'Blagovna izdelek'!A:C,3,0)</f>
        <v>Delock</v>
      </c>
      <c r="H4605">
        <f>Table_ExternalData_15[[#This Row],[Rabat]]*0.2</f>
        <v>6</v>
      </c>
      <c r="I4605" s="2">
        <f>Table_ExternalData_15[[#This Row],[Price]]-(Table_ExternalData_15[[#This Row],[Price]]*Table_ExternalData_15[[#This Row],[BB rabat]])/100</f>
        <v>27.297599999999999</v>
      </c>
      <c r="J4605" s="2">
        <f>Table_ExternalData_15[[#This Row],[BB cena]]*Table_ExternalData_15[[#Headers],[1,22]]</f>
        <v>33.303072</v>
      </c>
      <c r="K4605" s="2">
        <f>Table_ExternalData_15[[#This Row],[Price]]*Table_ExternalData_15[[#Headers],[1,22]]</f>
        <v>35.428799999999995</v>
      </c>
      <c r="L4605" s="7">
        <f>IF(G4605="White Shark",E4605*0.5,IF(G4605="Sbox",E4605*0.5,IF(G4605="Tenda",E4605*0.5,E4605*0.2)))/100</f>
        <v>0.06</v>
      </c>
      <c r="M4605" s="2">
        <f>Table_ExternalData_15[[#This Row],[Price]]-Table_ExternalData_15[[#This Row],[Price]]*Table_ExternalData_15[[#This Row],[extra popust]]</f>
        <v>27.297599999999999</v>
      </c>
      <c r="N4605" s="2">
        <f>IF(M4605&lt;I4605,M4605,I4605)</f>
        <v>27.297599999999999</v>
      </c>
      <c r="O4605" s="12" t="str">
        <f>IF(N4605&lt;I4605,$U$1," ")</f>
        <v xml:space="preserve"> </v>
      </c>
      <c r="P4605" s="12" t="str">
        <f>IFERROR((O4605+30)," ")</f>
        <v xml:space="preserve"> </v>
      </c>
      <c r="Q4605" s="2">
        <f ca="1">IF(O4605=$U$1,N4605,"0")*1.22</f>
        <v>0</v>
      </c>
    </row>
    <row r="4606" spans="1:17" x14ac:dyDescent="0.25">
      <c r="A4606" t="s">
        <v>1156</v>
      </c>
      <c r="B4606" t="s">
        <v>1155</v>
      </c>
      <c r="C4606">
        <v>7462</v>
      </c>
      <c r="D4606">
        <v>15.81</v>
      </c>
      <c r="E4606">
        <f>IFERROR(VLOOKUP(Table_ExternalData_15[[#This Row],[Id]],Rabati!B:C,2,0),0)</f>
        <v>30</v>
      </c>
      <c r="F4606">
        <v>0</v>
      </c>
      <c r="G4606" t="str">
        <f>VLOOKUP(Table_ExternalData_15[[#This Row],[Id]],'Blagovna izdelek'!A:C,3,0)</f>
        <v>Delock</v>
      </c>
      <c r="H4606">
        <f>Table_ExternalData_15[[#This Row],[Rabat]]*0.2</f>
        <v>6</v>
      </c>
      <c r="I4606" s="2">
        <f>Table_ExternalData_15[[#This Row],[Price]]-(Table_ExternalData_15[[#This Row],[Price]]*Table_ExternalData_15[[#This Row],[BB rabat]])/100</f>
        <v>14.8614</v>
      </c>
      <c r="J4606" s="2">
        <f>Table_ExternalData_15[[#This Row],[BB cena]]*Table_ExternalData_15[[#Headers],[1,22]]</f>
        <v>18.130907999999998</v>
      </c>
      <c r="K4606" s="2">
        <f>Table_ExternalData_15[[#This Row],[Price]]*Table_ExternalData_15[[#Headers],[1,22]]</f>
        <v>19.2882</v>
      </c>
      <c r="L4606" s="7">
        <f>IF(G4606="White Shark",E4606*0.5,IF(G4606="Sbox",E4606*0.5,IF(G4606="Tenda",E4606*0.5,E4606*0.2)))/100</f>
        <v>0.06</v>
      </c>
      <c r="M4606" s="2">
        <f>Table_ExternalData_15[[#This Row],[Price]]-Table_ExternalData_15[[#This Row],[Price]]*Table_ExternalData_15[[#This Row],[extra popust]]</f>
        <v>14.8614</v>
      </c>
      <c r="N4606" s="2">
        <f>IF(M4606&lt;I4606,M4606,I4606)</f>
        <v>14.8614</v>
      </c>
      <c r="O4606" s="12" t="str">
        <f>IF(N4606&lt;I4606,$U$1," ")</f>
        <v xml:space="preserve"> </v>
      </c>
      <c r="P4606" s="12" t="str">
        <f>IFERROR((O4606+30)," ")</f>
        <v xml:space="preserve"> </v>
      </c>
      <c r="Q4606" s="2">
        <f ca="1">IF(O4606=$U$1,N4606,"0")*1.22</f>
        <v>0</v>
      </c>
    </row>
    <row r="4607" spans="1:17" x14ac:dyDescent="0.25">
      <c r="A4607" t="s">
        <v>1158</v>
      </c>
      <c r="B4607" t="s">
        <v>1157</v>
      </c>
      <c r="C4607">
        <v>7464</v>
      </c>
      <c r="D4607">
        <v>19.97</v>
      </c>
      <c r="E4607">
        <f>IFERROR(VLOOKUP(Table_ExternalData_15[[#This Row],[Id]],Rabati!B:C,2,0),0)</f>
        <v>30</v>
      </c>
      <c r="F4607">
        <v>0</v>
      </c>
      <c r="G4607" t="str">
        <f>VLOOKUP(Table_ExternalData_15[[#This Row],[Id]],'Blagovna izdelek'!A:C,3,0)</f>
        <v>Delock</v>
      </c>
      <c r="H4607">
        <f>Table_ExternalData_15[[#This Row],[Rabat]]*0.2</f>
        <v>6</v>
      </c>
      <c r="I4607" s="2">
        <f>Table_ExternalData_15[[#This Row],[Price]]-(Table_ExternalData_15[[#This Row],[Price]]*Table_ExternalData_15[[#This Row],[BB rabat]])/100</f>
        <v>18.771799999999999</v>
      </c>
      <c r="J4607" s="2">
        <f>Table_ExternalData_15[[#This Row],[BB cena]]*Table_ExternalData_15[[#Headers],[1,22]]</f>
        <v>22.901595999999998</v>
      </c>
      <c r="K4607" s="2">
        <f>Table_ExternalData_15[[#This Row],[Price]]*Table_ExternalData_15[[#Headers],[1,22]]</f>
        <v>24.363399999999999</v>
      </c>
      <c r="L4607" s="7">
        <f>IF(G4607="White Shark",E4607*0.5,IF(G4607="Sbox",E4607*0.5,IF(G4607="Tenda",E4607*0.5,E4607*0.2)))/100</f>
        <v>0.06</v>
      </c>
      <c r="M4607" s="2">
        <f>Table_ExternalData_15[[#This Row],[Price]]-Table_ExternalData_15[[#This Row],[Price]]*Table_ExternalData_15[[#This Row],[extra popust]]</f>
        <v>18.771799999999999</v>
      </c>
      <c r="N4607" s="2">
        <f>IF(M4607&lt;I4607,M4607,I4607)</f>
        <v>18.771799999999999</v>
      </c>
      <c r="O4607" s="12" t="str">
        <f>IF(N4607&lt;I4607,$U$1," ")</f>
        <v xml:space="preserve"> </v>
      </c>
      <c r="P4607" s="12" t="str">
        <f>IFERROR((O4607+30)," ")</f>
        <v xml:space="preserve"> </v>
      </c>
      <c r="Q4607" s="2">
        <f ca="1">IF(O4607=$U$1,N4607,"0")*1.22</f>
        <v>0</v>
      </c>
    </row>
    <row r="4608" spans="1:17" x14ac:dyDescent="0.25">
      <c r="A4608" t="s">
        <v>1160</v>
      </c>
      <c r="B4608" t="s">
        <v>1159</v>
      </c>
      <c r="C4608">
        <v>7465</v>
      </c>
      <c r="D4608">
        <v>4.6900000000000004</v>
      </c>
      <c r="E4608">
        <f>IFERROR(VLOOKUP(Table_ExternalData_15[[#This Row],[Id]],Rabati!B:C,2,0),0)</f>
        <v>30</v>
      </c>
      <c r="F4608">
        <v>0</v>
      </c>
      <c r="G4608" t="str">
        <f>VLOOKUP(Table_ExternalData_15[[#This Row],[Id]],'Blagovna izdelek'!A:C,3,0)</f>
        <v>Delock</v>
      </c>
      <c r="H4608">
        <f>Table_ExternalData_15[[#This Row],[Rabat]]*0.2</f>
        <v>6</v>
      </c>
      <c r="I4608" s="2">
        <f>Table_ExternalData_15[[#This Row],[Price]]-(Table_ExternalData_15[[#This Row],[Price]]*Table_ExternalData_15[[#This Row],[BB rabat]])/100</f>
        <v>4.4086000000000007</v>
      </c>
      <c r="J4608" s="2">
        <f>Table_ExternalData_15[[#This Row],[BB cena]]*Table_ExternalData_15[[#Headers],[1,22]]</f>
        <v>5.3784920000000005</v>
      </c>
      <c r="K4608" s="2">
        <f>Table_ExternalData_15[[#This Row],[Price]]*Table_ExternalData_15[[#Headers],[1,22]]</f>
        <v>5.7218</v>
      </c>
      <c r="L4608" s="7">
        <f>IF(G4608="White Shark",E4608*0.5,IF(G4608="Sbox",E4608*0.5,IF(G4608="Tenda",E4608*0.5,E4608*0.2)))/100</f>
        <v>0.06</v>
      </c>
      <c r="M4608" s="2">
        <f>Table_ExternalData_15[[#This Row],[Price]]-Table_ExternalData_15[[#This Row],[Price]]*Table_ExternalData_15[[#This Row],[extra popust]]</f>
        <v>4.4086000000000007</v>
      </c>
      <c r="N4608" s="2">
        <f>IF(M4608&lt;I4608,M4608,I4608)</f>
        <v>4.4086000000000007</v>
      </c>
      <c r="O4608" s="12" t="str">
        <f>IF(N4608&lt;I4608,$U$1," ")</f>
        <v xml:space="preserve"> </v>
      </c>
      <c r="P4608" s="12" t="str">
        <f>IFERROR((O4608+30)," ")</f>
        <v xml:space="preserve"> </v>
      </c>
      <c r="Q4608" s="2">
        <f ca="1">IF(O4608=$U$1,N4608,"0")*1.22</f>
        <v>0</v>
      </c>
    </row>
    <row r="4609" spans="1:17" x14ac:dyDescent="0.25">
      <c r="A4609" t="s">
        <v>1162</v>
      </c>
      <c r="B4609" t="s">
        <v>1161</v>
      </c>
      <c r="C4609">
        <v>7466</v>
      </c>
      <c r="D4609">
        <v>64.239999999999995</v>
      </c>
      <c r="E4609">
        <f>IFERROR(VLOOKUP(Table_ExternalData_15[[#This Row],[Id]],Rabati!B:C,2,0),0)</f>
        <v>30</v>
      </c>
      <c r="F4609">
        <v>0</v>
      </c>
      <c r="G4609" t="str">
        <f>VLOOKUP(Table_ExternalData_15[[#This Row],[Id]],'Blagovna izdelek'!A:C,3,0)</f>
        <v>Delock</v>
      </c>
      <c r="H4609">
        <f>Table_ExternalData_15[[#This Row],[Rabat]]*0.2</f>
        <v>6</v>
      </c>
      <c r="I4609" s="2">
        <f>Table_ExternalData_15[[#This Row],[Price]]-(Table_ExternalData_15[[#This Row],[Price]]*Table_ExternalData_15[[#This Row],[BB rabat]])/100</f>
        <v>60.385599999999997</v>
      </c>
      <c r="J4609" s="2">
        <f>Table_ExternalData_15[[#This Row],[BB cena]]*Table_ExternalData_15[[#Headers],[1,22]]</f>
        <v>73.670431999999991</v>
      </c>
      <c r="K4609" s="2">
        <f>Table_ExternalData_15[[#This Row],[Price]]*Table_ExternalData_15[[#Headers],[1,22]]</f>
        <v>78.372799999999998</v>
      </c>
      <c r="L4609" s="7">
        <f>IF(G4609="White Shark",E4609*0.5,IF(G4609="Sbox",E4609*0.5,IF(G4609="Tenda",E4609*0.5,E4609*0.2)))/100</f>
        <v>0.06</v>
      </c>
      <c r="M4609" s="2">
        <f>Table_ExternalData_15[[#This Row],[Price]]-Table_ExternalData_15[[#This Row],[Price]]*Table_ExternalData_15[[#This Row],[extra popust]]</f>
        <v>60.385599999999997</v>
      </c>
      <c r="N4609" s="2">
        <f>IF(M4609&lt;I4609,M4609,I4609)</f>
        <v>60.385599999999997</v>
      </c>
      <c r="O4609" s="12" t="str">
        <f>IF(N4609&lt;I4609,$U$1," ")</f>
        <v xml:space="preserve"> </v>
      </c>
      <c r="P4609" s="12" t="str">
        <f>IFERROR((O4609+30)," ")</f>
        <v xml:space="preserve"> </v>
      </c>
      <c r="Q4609" s="2">
        <f ca="1">IF(O4609=$U$1,N4609,"0")*1.22</f>
        <v>0</v>
      </c>
    </row>
    <row r="4610" spans="1:17" x14ac:dyDescent="0.25">
      <c r="A4610" t="s">
        <v>1164</v>
      </c>
      <c r="B4610" t="s">
        <v>1163</v>
      </c>
      <c r="C4610">
        <v>7467</v>
      </c>
      <c r="D4610">
        <v>77.86</v>
      </c>
      <c r="E4610">
        <f>IFERROR(VLOOKUP(Table_ExternalData_15[[#This Row],[Id]],Rabati!B:C,2,0),0)</f>
        <v>30</v>
      </c>
      <c r="F4610">
        <v>0</v>
      </c>
      <c r="G4610" t="str">
        <f>VLOOKUP(Table_ExternalData_15[[#This Row],[Id]],'Blagovna izdelek'!A:C,3,0)</f>
        <v>Delock</v>
      </c>
      <c r="H4610">
        <f>Table_ExternalData_15[[#This Row],[Rabat]]*0.2</f>
        <v>6</v>
      </c>
      <c r="I4610" s="2">
        <f>Table_ExternalData_15[[#This Row],[Price]]-(Table_ExternalData_15[[#This Row],[Price]]*Table_ExternalData_15[[#This Row],[BB rabat]])/100</f>
        <v>73.188400000000001</v>
      </c>
      <c r="J4610" s="2">
        <f>Table_ExternalData_15[[#This Row],[BB cena]]*Table_ExternalData_15[[#Headers],[1,22]]</f>
        <v>89.289848000000006</v>
      </c>
      <c r="K4610" s="2">
        <f>Table_ExternalData_15[[#This Row],[Price]]*Table_ExternalData_15[[#Headers],[1,22]]</f>
        <v>94.989199999999997</v>
      </c>
      <c r="L4610" s="7">
        <f>IF(G4610="White Shark",E4610*0.5,IF(G4610="Sbox",E4610*0.5,IF(G4610="Tenda",E4610*0.5,E4610*0.2)))/100</f>
        <v>0.06</v>
      </c>
      <c r="M4610" s="2">
        <f>Table_ExternalData_15[[#This Row],[Price]]-Table_ExternalData_15[[#This Row],[Price]]*Table_ExternalData_15[[#This Row],[extra popust]]</f>
        <v>73.188400000000001</v>
      </c>
      <c r="N4610" s="2">
        <f>IF(M4610&lt;I4610,M4610,I4610)</f>
        <v>73.188400000000001</v>
      </c>
      <c r="O4610" s="12" t="str">
        <f>IF(N4610&lt;I4610,$U$1," ")</f>
        <v xml:space="preserve"> </v>
      </c>
      <c r="P4610" s="12" t="str">
        <f>IFERROR((O4610+30)," ")</f>
        <v xml:space="preserve"> </v>
      </c>
      <c r="Q4610" s="2">
        <f ca="1">IF(O4610=$U$1,N4610,"0")*1.22</f>
        <v>0</v>
      </c>
    </row>
    <row r="4611" spans="1:17" x14ac:dyDescent="0.25">
      <c r="A4611" t="s">
        <v>1168</v>
      </c>
      <c r="B4611" t="s">
        <v>1167</v>
      </c>
      <c r="C4611">
        <v>7473</v>
      </c>
      <c r="D4611">
        <v>7.5</v>
      </c>
      <c r="E4611">
        <f>IFERROR(VLOOKUP(Table_ExternalData_15[[#This Row],[Id]],Rabati!B:C,2,0),0)</f>
        <v>30</v>
      </c>
      <c r="F4611">
        <v>8</v>
      </c>
      <c r="G4611" t="str">
        <f>VLOOKUP(Table_ExternalData_15[[#This Row],[Id]],'Blagovna izdelek'!A:C,3,0)</f>
        <v>Delock</v>
      </c>
      <c r="H4611">
        <f>Table_ExternalData_15[[#This Row],[Rabat]]*0.2</f>
        <v>6</v>
      </c>
      <c r="I4611" s="2">
        <f>Table_ExternalData_15[[#This Row],[Price]]-(Table_ExternalData_15[[#This Row],[Price]]*Table_ExternalData_15[[#This Row],[BB rabat]])/100</f>
        <v>7.05</v>
      </c>
      <c r="J4611" s="2">
        <f>Table_ExternalData_15[[#This Row],[BB cena]]*Table_ExternalData_15[[#Headers],[1,22]]</f>
        <v>8.6009999999999991</v>
      </c>
      <c r="K4611" s="2">
        <f>Table_ExternalData_15[[#This Row],[Price]]*Table_ExternalData_15[[#Headers],[1,22]]</f>
        <v>9.15</v>
      </c>
      <c r="L4611" s="7">
        <f>IF(G4611="White Shark",E4611*0.5,IF(G4611="Sbox",E4611*0.5,IF(G4611="Tenda",E4611*0.5,E4611*0.2)))/100</f>
        <v>0.06</v>
      </c>
      <c r="M4611" s="2">
        <f>Table_ExternalData_15[[#This Row],[Price]]-Table_ExternalData_15[[#This Row],[Price]]*Table_ExternalData_15[[#This Row],[extra popust]]</f>
        <v>7.05</v>
      </c>
      <c r="N4611" s="2">
        <f>IF(M4611&lt;I4611,M4611,I4611)</f>
        <v>7.05</v>
      </c>
      <c r="O4611" s="12" t="str">
        <f>IF(N4611&lt;I4611,$U$1," ")</f>
        <v xml:space="preserve"> </v>
      </c>
      <c r="P4611" s="12" t="str">
        <f>IFERROR((O4611+30)," ")</f>
        <v xml:space="preserve"> </v>
      </c>
      <c r="Q4611" s="2">
        <f ca="1">IF(O4611=$U$1,N4611,"0")*1.22</f>
        <v>0</v>
      </c>
    </row>
    <row r="4612" spans="1:17" x14ac:dyDescent="0.25">
      <c r="A4612" t="s">
        <v>1170</v>
      </c>
      <c r="B4612" t="s">
        <v>1169</v>
      </c>
      <c r="C4612">
        <v>7474</v>
      </c>
      <c r="D4612">
        <v>50.36</v>
      </c>
      <c r="E4612">
        <f>IFERROR(VLOOKUP(Table_ExternalData_15[[#This Row],[Id]],Rabati!B:C,2,0),0)</f>
        <v>30</v>
      </c>
      <c r="F4612">
        <v>0</v>
      </c>
      <c r="G4612" t="str">
        <f>VLOOKUP(Table_ExternalData_15[[#This Row],[Id]],'Blagovna izdelek'!A:C,3,0)</f>
        <v>Delock</v>
      </c>
      <c r="H4612">
        <f>Table_ExternalData_15[[#This Row],[Rabat]]*0.2</f>
        <v>6</v>
      </c>
      <c r="I4612" s="2">
        <f>Table_ExternalData_15[[#This Row],[Price]]-(Table_ExternalData_15[[#This Row],[Price]]*Table_ExternalData_15[[#This Row],[BB rabat]])/100</f>
        <v>47.3384</v>
      </c>
      <c r="J4612" s="2">
        <f>Table_ExternalData_15[[#This Row],[BB cena]]*Table_ExternalData_15[[#Headers],[1,22]]</f>
        <v>57.752848</v>
      </c>
      <c r="K4612" s="2">
        <f>Table_ExternalData_15[[#This Row],[Price]]*Table_ExternalData_15[[#Headers],[1,22]]</f>
        <v>61.4392</v>
      </c>
      <c r="L4612" s="7">
        <f>IF(G4612="White Shark",E4612*0.5,IF(G4612="Sbox",E4612*0.5,IF(G4612="Tenda",E4612*0.5,E4612*0.2)))/100</f>
        <v>0.06</v>
      </c>
      <c r="M4612" s="2">
        <f>Table_ExternalData_15[[#This Row],[Price]]-Table_ExternalData_15[[#This Row],[Price]]*Table_ExternalData_15[[#This Row],[extra popust]]</f>
        <v>47.3384</v>
      </c>
      <c r="N4612" s="2">
        <f>IF(M4612&lt;I4612,M4612,I4612)</f>
        <v>47.3384</v>
      </c>
      <c r="O4612" s="12" t="str">
        <f>IF(N4612&lt;I4612,$U$1," ")</f>
        <v xml:space="preserve"> </v>
      </c>
      <c r="P4612" s="12" t="str">
        <f>IFERROR((O4612+30)," ")</f>
        <v xml:space="preserve"> </v>
      </c>
      <c r="Q4612" s="2">
        <f ca="1">IF(O4612=$U$1,N4612,"0")*1.22</f>
        <v>0</v>
      </c>
    </row>
    <row r="4613" spans="1:17" x14ac:dyDescent="0.25">
      <c r="A4613" t="s">
        <v>1172</v>
      </c>
      <c r="B4613" t="s">
        <v>1171</v>
      </c>
      <c r="C4613">
        <v>7476</v>
      </c>
      <c r="D4613">
        <v>5.95</v>
      </c>
      <c r="E4613">
        <f>IFERROR(VLOOKUP(Table_ExternalData_15[[#This Row],[Id]],Rabati!B:C,2,0),0)</f>
        <v>30</v>
      </c>
      <c r="F4613">
        <v>2</v>
      </c>
      <c r="G4613" t="str">
        <f>VLOOKUP(Table_ExternalData_15[[#This Row],[Id]],'Blagovna izdelek'!A:C,3,0)</f>
        <v>Delock</v>
      </c>
      <c r="H4613">
        <f>Table_ExternalData_15[[#This Row],[Rabat]]*0.2</f>
        <v>6</v>
      </c>
      <c r="I4613" s="2">
        <f>Table_ExternalData_15[[#This Row],[Price]]-(Table_ExternalData_15[[#This Row],[Price]]*Table_ExternalData_15[[#This Row],[BB rabat]])/100</f>
        <v>5.593</v>
      </c>
      <c r="J4613" s="2">
        <f>Table_ExternalData_15[[#This Row],[BB cena]]*Table_ExternalData_15[[#Headers],[1,22]]</f>
        <v>6.8234599999999999</v>
      </c>
      <c r="K4613" s="2">
        <f>Table_ExternalData_15[[#This Row],[Price]]*Table_ExternalData_15[[#Headers],[1,22]]</f>
        <v>7.2590000000000003</v>
      </c>
      <c r="L4613" s="7">
        <f>IF(G4613="White Shark",E4613*0.5,IF(G4613="Sbox",E4613*0.5,IF(G4613="Tenda",E4613*0.5,E4613*0.2)))/100</f>
        <v>0.06</v>
      </c>
      <c r="M4613" s="2">
        <f>Table_ExternalData_15[[#This Row],[Price]]-Table_ExternalData_15[[#This Row],[Price]]*Table_ExternalData_15[[#This Row],[extra popust]]</f>
        <v>5.593</v>
      </c>
      <c r="N4613" s="2">
        <f>IF(M4613&lt;I4613,M4613,I4613)</f>
        <v>5.593</v>
      </c>
      <c r="O4613" s="12" t="str">
        <f>IF(N4613&lt;I4613,$U$1," ")</f>
        <v xml:space="preserve"> </v>
      </c>
      <c r="P4613" s="12" t="str">
        <f>IFERROR((O4613+30)," ")</f>
        <v xml:space="preserve"> </v>
      </c>
      <c r="Q4613" s="2">
        <f ca="1">IF(O4613=$U$1,N4613,"0")*1.22</f>
        <v>0</v>
      </c>
    </row>
    <row r="4614" spans="1:17" x14ac:dyDescent="0.25">
      <c r="A4614" t="s">
        <v>1174</v>
      </c>
      <c r="B4614" t="s">
        <v>1173</v>
      </c>
      <c r="C4614">
        <v>7477</v>
      </c>
      <c r="D4614">
        <v>7.85</v>
      </c>
      <c r="E4614">
        <f>IFERROR(VLOOKUP(Table_ExternalData_15[[#This Row],[Id]],Rabati!B:C,2,0),0)</f>
        <v>30</v>
      </c>
      <c r="F4614">
        <v>24</v>
      </c>
      <c r="G4614" t="str">
        <f>VLOOKUP(Table_ExternalData_15[[#This Row],[Id]],'Blagovna izdelek'!A:C,3,0)</f>
        <v>Delock</v>
      </c>
      <c r="H4614">
        <f>Table_ExternalData_15[[#This Row],[Rabat]]*0.2</f>
        <v>6</v>
      </c>
      <c r="I4614" s="2">
        <f>Table_ExternalData_15[[#This Row],[Price]]-(Table_ExternalData_15[[#This Row],[Price]]*Table_ExternalData_15[[#This Row],[BB rabat]])/100</f>
        <v>7.3789999999999996</v>
      </c>
      <c r="J4614" s="2">
        <f>Table_ExternalData_15[[#This Row],[BB cena]]*Table_ExternalData_15[[#Headers],[1,22]]</f>
        <v>9.0023799999999987</v>
      </c>
      <c r="K4614" s="2">
        <f>Table_ExternalData_15[[#This Row],[Price]]*Table_ExternalData_15[[#Headers],[1,22]]</f>
        <v>9.577</v>
      </c>
      <c r="L4614" s="7">
        <f>IF(G4614="White Shark",E4614*0.5,IF(G4614="Sbox",E4614*0.5,IF(G4614="Tenda",E4614*0.5,E4614*0.2)))/100</f>
        <v>0.06</v>
      </c>
      <c r="M4614" s="2">
        <f>Table_ExternalData_15[[#This Row],[Price]]-Table_ExternalData_15[[#This Row],[Price]]*Table_ExternalData_15[[#This Row],[extra popust]]</f>
        <v>7.3789999999999996</v>
      </c>
      <c r="N4614" s="2">
        <f>IF(M4614&lt;I4614,M4614,I4614)</f>
        <v>7.3789999999999996</v>
      </c>
      <c r="O4614" s="12" t="str">
        <f>IF(N4614&lt;I4614,$U$1," ")</f>
        <v xml:space="preserve"> </v>
      </c>
      <c r="P4614" s="12" t="str">
        <f>IFERROR((O4614+30)," ")</f>
        <v xml:space="preserve"> </v>
      </c>
      <c r="Q4614" s="2">
        <f ca="1">IF(O4614=$U$1,N4614,"0")*1.22</f>
        <v>0</v>
      </c>
    </row>
    <row r="4615" spans="1:17" x14ac:dyDescent="0.25">
      <c r="A4615" t="s">
        <v>1182</v>
      </c>
      <c r="B4615" t="s">
        <v>1181</v>
      </c>
      <c r="C4615">
        <v>7484</v>
      </c>
      <c r="D4615">
        <v>6.05</v>
      </c>
      <c r="E4615">
        <f>IFERROR(VLOOKUP(Table_ExternalData_15[[#This Row],[Id]],Rabati!B:C,2,0),0)</f>
        <v>30</v>
      </c>
      <c r="F4615">
        <v>0</v>
      </c>
      <c r="G4615" t="str">
        <f>VLOOKUP(Table_ExternalData_15[[#This Row],[Id]],'Blagovna izdelek'!A:C,3,0)</f>
        <v>Delock</v>
      </c>
      <c r="H4615">
        <f>Table_ExternalData_15[[#This Row],[Rabat]]*0.2</f>
        <v>6</v>
      </c>
      <c r="I4615" s="2">
        <f>Table_ExternalData_15[[#This Row],[Price]]-(Table_ExternalData_15[[#This Row],[Price]]*Table_ExternalData_15[[#This Row],[BB rabat]])/100</f>
        <v>5.6869999999999994</v>
      </c>
      <c r="J4615" s="2">
        <f>Table_ExternalData_15[[#This Row],[BB cena]]*Table_ExternalData_15[[#Headers],[1,22]]</f>
        <v>6.9381399999999989</v>
      </c>
      <c r="K4615" s="2">
        <f>Table_ExternalData_15[[#This Row],[Price]]*Table_ExternalData_15[[#Headers],[1,22]]</f>
        <v>7.3809999999999993</v>
      </c>
      <c r="L4615" s="7">
        <f>IF(G4615="White Shark",E4615*0.5,IF(G4615="Sbox",E4615*0.5,IF(G4615="Tenda",E4615*0.5,E4615*0.2)))/100</f>
        <v>0.06</v>
      </c>
      <c r="M4615" s="2">
        <f>Table_ExternalData_15[[#This Row],[Price]]-Table_ExternalData_15[[#This Row],[Price]]*Table_ExternalData_15[[#This Row],[extra popust]]</f>
        <v>5.6869999999999994</v>
      </c>
      <c r="N4615" s="2">
        <f>IF(M4615&lt;I4615,M4615,I4615)</f>
        <v>5.6869999999999994</v>
      </c>
      <c r="O4615" s="12" t="str">
        <f>IF(N4615&lt;I4615,$U$1," ")</f>
        <v xml:space="preserve"> </v>
      </c>
      <c r="P4615" s="12" t="str">
        <f>IFERROR((O4615+30)," ")</f>
        <v xml:space="preserve"> </v>
      </c>
      <c r="Q4615" s="2">
        <f ca="1">IF(O4615=$U$1,N4615,"0")*1.22</f>
        <v>0</v>
      </c>
    </row>
    <row r="4616" spans="1:17" x14ac:dyDescent="0.25">
      <c r="A4616" t="s">
        <v>1184</v>
      </c>
      <c r="B4616" t="s">
        <v>1183</v>
      </c>
      <c r="C4616">
        <v>7485</v>
      </c>
      <c r="D4616">
        <v>11.32</v>
      </c>
      <c r="E4616">
        <f>IFERROR(VLOOKUP(Table_ExternalData_15[[#This Row],[Id]],Rabati!B:C,2,0),0)</f>
        <v>30</v>
      </c>
      <c r="F4616">
        <v>0</v>
      </c>
      <c r="G4616" t="str">
        <f>VLOOKUP(Table_ExternalData_15[[#This Row],[Id]],'Blagovna izdelek'!A:C,3,0)</f>
        <v>Delock</v>
      </c>
      <c r="H4616">
        <f>Table_ExternalData_15[[#This Row],[Rabat]]*0.2</f>
        <v>6</v>
      </c>
      <c r="I4616" s="2">
        <f>Table_ExternalData_15[[#This Row],[Price]]-(Table_ExternalData_15[[#This Row],[Price]]*Table_ExternalData_15[[#This Row],[BB rabat]])/100</f>
        <v>10.6408</v>
      </c>
      <c r="J4616" s="2">
        <f>Table_ExternalData_15[[#This Row],[BB cena]]*Table_ExternalData_15[[#Headers],[1,22]]</f>
        <v>12.981776</v>
      </c>
      <c r="K4616" s="2">
        <f>Table_ExternalData_15[[#This Row],[Price]]*Table_ExternalData_15[[#Headers],[1,22]]</f>
        <v>13.8104</v>
      </c>
      <c r="L4616" s="7">
        <f>IF(G4616="White Shark",E4616*0.5,IF(G4616="Sbox",E4616*0.5,IF(G4616="Tenda",E4616*0.5,E4616*0.2)))/100</f>
        <v>0.06</v>
      </c>
      <c r="M4616" s="2">
        <f>Table_ExternalData_15[[#This Row],[Price]]-Table_ExternalData_15[[#This Row],[Price]]*Table_ExternalData_15[[#This Row],[extra popust]]</f>
        <v>10.6408</v>
      </c>
      <c r="N4616" s="2">
        <f>IF(M4616&lt;I4616,M4616,I4616)</f>
        <v>10.6408</v>
      </c>
      <c r="O4616" s="12" t="str">
        <f>IF(N4616&lt;I4616,$U$1," ")</f>
        <v xml:space="preserve"> </v>
      </c>
      <c r="P4616" s="12" t="str">
        <f>IFERROR((O4616+30)," ")</f>
        <v xml:space="preserve"> </v>
      </c>
      <c r="Q4616" s="2">
        <f ca="1">IF(O4616=$U$1,N4616,"0")*1.22</f>
        <v>0</v>
      </c>
    </row>
    <row r="4617" spans="1:17" x14ac:dyDescent="0.25">
      <c r="A4617" t="s">
        <v>1186</v>
      </c>
      <c r="B4617" t="s">
        <v>1185</v>
      </c>
      <c r="C4617">
        <v>7486</v>
      </c>
      <c r="D4617">
        <v>9.98</v>
      </c>
      <c r="E4617">
        <f>IFERROR(VLOOKUP(Table_ExternalData_15[[#This Row],[Id]],Rabati!B:C,2,0),0)</f>
        <v>30</v>
      </c>
      <c r="F4617">
        <v>22</v>
      </c>
      <c r="G4617" t="str">
        <f>VLOOKUP(Table_ExternalData_15[[#This Row],[Id]],'Blagovna izdelek'!A:C,3,0)</f>
        <v>Delock</v>
      </c>
      <c r="H4617">
        <f>Table_ExternalData_15[[#This Row],[Rabat]]*0.2</f>
        <v>6</v>
      </c>
      <c r="I4617" s="2">
        <f>Table_ExternalData_15[[#This Row],[Price]]-(Table_ExternalData_15[[#This Row],[Price]]*Table_ExternalData_15[[#This Row],[BB rabat]])/100</f>
        <v>9.3811999999999998</v>
      </c>
      <c r="J4617" s="2">
        <f>Table_ExternalData_15[[#This Row],[BB cena]]*Table_ExternalData_15[[#Headers],[1,22]]</f>
        <v>11.445063999999999</v>
      </c>
      <c r="K4617" s="2">
        <f>Table_ExternalData_15[[#This Row],[Price]]*Table_ExternalData_15[[#Headers],[1,22]]</f>
        <v>12.175600000000001</v>
      </c>
      <c r="L4617" s="7">
        <f>IF(G4617="White Shark",E4617*0.5,IF(G4617="Sbox",E4617*0.5,IF(G4617="Tenda",E4617*0.5,E4617*0.2)))/100</f>
        <v>0.06</v>
      </c>
      <c r="M4617" s="2">
        <f>Table_ExternalData_15[[#This Row],[Price]]-Table_ExternalData_15[[#This Row],[Price]]*Table_ExternalData_15[[#This Row],[extra popust]]</f>
        <v>9.3811999999999998</v>
      </c>
      <c r="N4617" s="2">
        <f>IF(M4617&lt;I4617,M4617,I4617)</f>
        <v>9.3811999999999998</v>
      </c>
      <c r="O4617" s="12" t="str">
        <f>IF(N4617&lt;I4617,$U$1," ")</f>
        <v xml:space="preserve"> </v>
      </c>
      <c r="P4617" s="12" t="str">
        <f>IFERROR((O4617+30)," ")</f>
        <v xml:space="preserve"> </v>
      </c>
      <c r="Q4617" s="2">
        <f ca="1">IF(O4617=$U$1,N4617,"0")*1.22</f>
        <v>0</v>
      </c>
    </row>
    <row r="4618" spans="1:17" x14ac:dyDescent="0.25">
      <c r="A4618" t="s">
        <v>1190</v>
      </c>
      <c r="B4618" t="s">
        <v>1189</v>
      </c>
      <c r="C4618">
        <v>7488</v>
      </c>
      <c r="D4618">
        <v>11.95</v>
      </c>
      <c r="E4618">
        <f>IFERROR(VLOOKUP(Table_ExternalData_15[[#This Row],[Id]],Rabati!B:C,2,0),0)</f>
        <v>30</v>
      </c>
      <c r="F4618">
        <v>13</v>
      </c>
      <c r="G4618" t="str">
        <f>VLOOKUP(Table_ExternalData_15[[#This Row],[Id]],'Blagovna izdelek'!A:C,3,0)</f>
        <v>Delock</v>
      </c>
      <c r="H4618">
        <f>Table_ExternalData_15[[#This Row],[Rabat]]*0.2</f>
        <v>6</v>
      </c>
      <c r="I4618" s="2">
        <f>Table_ExternalData_15[[#This Row],[Price]]-(Table_ExternalData_15[[#This Row],[Price]]*Table_ExternalData_15[[#This Row],[BB rabat]])/100</f>
        <v>11.232999999999999</v>
      </c>
      <c r="J4618" s="2">
        <f>Table_ExternalData_15[[#This Row],[BB cena]]*Table_ExternalData_15[[#Headers],[1,22]]</f>
        <v>13.704259999999998</v>
      </c>
      <c r="K4618" s="2">
        <f>Table_ExternalData_15[[#This Row],[Price]]*Table_ExternalData_15[[#Headers],[1,22]]</f>
        <v>14.578999999999999</v>
      </c>
      <c r="L4618" s="7">
        <f>IF(G4618="White Shark",E4618*0.5,IF(G4618="Sbox",E4618*0.5,IF(G4618="Tenda",E4618*0.5,E4618*0.2)))/100</f>
        <v>0.06</v>
      </c>
      <c r="M4618" s="2">
        <f>Table_ExternalData_15[[#This Row],[Price]]-Table_ExternalData_15[[#This Row],[Price]]*Table_ExternalData_15[[#This Row],[extra popust]]</f>
        <v>11.232999999999999</v>
      </c>
      <c r="N4618" s="2">
        <f>IF(M4618&lt;I4618,M4618,I4618)</f>
        <v>11.232999999999999</v>
      </c>
      <c r="O4618" s="12" t="str">
        <f>IF(N4618&lt;I4618,$U$1," ")</f>
        <v xml:space="preserve"> </v>
      </c>
      <c r="P4618" s="12" t="str">
        <f>IFERROR((O4618+30)," ")</f>
        <v xml:space="preserve"> </v>
      </c>
      <c r="Q4618" s="2">
        <f ca="1">IF(O4618=$U$1,N4618,"0")*1.22</f>
        <v>0</v>
      </c>
    </row>
    <row r="4619" spans="1:17" x14ac:dyDescent="0.25">
      <c r="A4619" t="s">
        <v>1194</v>
      </c>
      <c r="B4619" t="s">
        <v>1193</v>
      </c>
      <c r="C4619">
        <v>7492</v>
      </c>
      <c r="D4619">
        <v>5.3</v>
      </c>
      <c r="E4619">
        <f>IFERROR(VLOOKUP(Table_ExternalData_15[[#This Row],[Id]],Rabati!B:C,2,0),0)</f>
        <v>30</v>
      </c>
      <c r="F4619">
        <v>2</v>
      </c>
      <c r="G4619" t="str">
        <f>VLOOKUP(Table_ExternalData_15[[#This Row],[Id]],'Blagovna izdelek'!A:C,3,0)</f>
        <v>Delock</v>
      </c>
      <c r="H4619">
        <f>Table_ExternalData_15[[#This Row],[Rabat]]*0.2</f>
        <v>6</v>
      </c>
      <c r="I4619" s="2">
        <f>Table_ExternalData_15[[#This Row],[Price]]-(Table_ExternalData_15[[#This Row],[Price]]*Table_ExternalData_15[[#This Row],[BB rabat]])/100</f>
        <v>4.9820000000000002</v>
      </c>
      <c r="J4619" s="2">
        <f>Table_ExternalData_15[[#This Row],[BB cena]]*Table_ExternalData_15[[#Headers],[1,22]]</f>
        <v>6.0780400000000006</v>
      </c>
      <c r="K4619" s="2">
        <f>Table_ExternalData_15[[#This Row],[Price]]*Table_ExternalData_15[[#Headers],[1,22]]</f>
        <v>6.4659999999999993</v>
      </c>
      <c r="L4619" s="7">
        <f>IF(G4619="White Shark",E4619*0.5,IF(G4619="Sbox",E4619*0.5,IF(G4619="Tenda",E4619*0.5,E4619*0.2)))/100</f>
        <v>0.06</v>
      </c>
      <c r="M4619" s="2">
        <f>Table_ExternalData_15[[#This Row],[Price]]-Table_ExternalData_15[[#This Row],[Price]]*Table_ExternalData_15[[#This Row],[extra popust]]</f>
        <v>4.9820000000000002</v>
      </c>
      <c r="N4619" s="2">
        <f>IF(M4619&lt;I4619,M4619,I4619)</f>
        <v>4.9820000000000002</v>
      </c>
      <c r="O4619" s="12" t="str">
        <f>IF(N4619&lt;I4619,$U$1," ")</f>
        <v xml:space="preserve"> </v>
      </c>
      <c r="P4619" s="12" t="str">
        <f>IFERROR((O4619+30)," ")</f>
        <v xml:space="preserve"> </v>
      </c>
      <c r="Q4619" s="2">
        <f ca="1">IF(O4619=$U$1,N4619,"0")*1.22</f>
        <v>0</v>
      </c>
    </row>
    <row r="4620" spans="1:17" x14ac:dyDescent="0.25">
      <c r="A4620" t="s">
        <v>1212</v>
      </c>
      <c r="B4620" t="s">
        <v>1211</v>
      </c>
      <c r="C4620">
        <v>7501</v>
      </c>
      <c r="D4620">
        <v>3.65</v>
      </c>
      <c r="E4620">
        <f>IFERROR(VLOOKUP(Table_ExternalData_15[[#This Row],[Id]],Rabati!B:C,2,0),0)</f>
        <v>30</v>
      </c>
      <c r="F4620">
        <v>8</v>
      </c>
      <c r="G4620" t="str">
        <f>VLOOKUP(Table_ExternalData_15[[#This Row],[Id]],'Blagovna izdelek'!A:C,3,0)</f>
        <v>Delock</v>
      </c>
      <c r="H4620">
        <f>Table_ExternalData_15[[#This Row],[Rabat]]*0.2</f>
        <v>6</v>
      </c>
      <c r="I4620" s="2">
        <f>Table_ExternalData_15[[#This Row],[Price]]-(Table_ExternalData_15[[#This Row],[Price]]*Table_ExternalData_15[[#This Row],[BB rabat]])/100</f>
        <v>3.431</v>
      </c>
      <c r="J4620" s="2">
        <f>Table_ExternalData_15[[#This Row],[BB cena]]*Table_ExternalData_15[[#Headers],[1,22]]</f>
        <v>4.1858199999999997</v>
      </c>
      <c r="K4620" s="2">
        <f>Table_ExternalData_15[[#This Row],[Price]]*Table_ExternalData_15[[#Headers],[1,22]]</f>
        <v>4.4529999999999994</v>
      </c>
      <c r="L4620" s="7">
        <f>IF(G4620="White Shark",E4620*0.5,IF(G4620="Sbox",E4620*0.5,IF(G4620="Tenda",E4620*0.5,E4620*0.2)))/100</f>
        <v>0.06</v>
      </c>
      <c r="M4620" s="2">
        <f>Table_ExternalData_15[[#This Row],[Price]]-Table_ExternalData_15[[#This Row],[Price]]*Table_ExternalData_15[[#This Row],[extra popust]]</f>
        <v>3.431</v>
      </c>
      <c r="N4620" s="2">
        <f>IF(M4620&lt;I4620,M4620,I4620)</f>
        <v>3.431</v>
      </c>
      <c r="O4620" s="12" t="str">
        <f>IF(N4620&lt;I4620,$U$1," ")</f>
        <v xml:space="preserve"> </v>
      </c>
      <c r="P4620" s="12" t="str">
        <f>IFERROR((O4620+30)," ")</f>
        <v xml:space="preserve"> </v>
      </c>
      <c r="Q4620" s="2">
        <f ca="1">IF(O4620=$U$1,N4620,"0")*1.22</f>
        <v>0</v>
      </c>
    </row>
    <row r="4621" spans="1:17" x14ac:dyDescent="0.25">
      <c r="A4621" t="s">
        <v>1217</v>
      </c>
      <c r="B4621" t="s">
        <v>9681</v>
      </c>
      <c r="C4621">
        <v>7504</v>
      </c>
      <c r="D4621">
        <v>4.6500000000000004</v>
      </c>
      <c r="E4621">
        <f>IFERROR(VLOOKUP(Table_ExternalData_15[[#This Row],[Id]],Rabati!B:C,2,0),0)</f>
        <v>30</v>
      </c>
      <c r="F4621">
        <v>74</v>
      </c>
      <c r="G4621" t="str">
        <f>VLOOKUP(Table_ExternalData_15[[#This Row],[Id]],'Blagovna izdelek'!A:C,3,0)</f>
        <v>Delock</v>
      </c>
      <c r="H4621">
        <f>Table_ExternalData_15[[#This Row],[Rabat]]*0.2</f>
        <v>6</v>
      </c>
      <c r="I4621" s="2">
        <f>Table_ExternalData_15[[#This Row],[Price]]-(Table_ExternalData_15[[#This Row],[Price]]*Table_ExternalData_15[[#This Row],[BB rabat]])/100</f>
        <v>4.3710000000000004</v>
      </c>
      <c r="J4621" s="2">
        <f>Table_ExternalData_15[[#This Row],[BB cena]]*Table_ExternalData_15[[#Headers],[1,22]]</f>
        <v>5.3326200000000004</v>
      </c>
      <c r="K4621" s="2">
        <f>Table_ExternalData_15[[#This Row],[Price]]*Table_ExternalData_15[[#Headers],[1,22]]</f>
        <v>5.673</v>
      </c>
      <c r="L4621" s="7">
        <f>IF(G4621="White Shark",E4621*0.5,IF(G4621="Sbox",E4621*0.5,IF(G4621="Tenda",E4621*0.5,E4621*0.2)))/100</f>
        <v>0.06</v>
      </c>
      <c r="M4621" s="2">
        <f>Table_ExternalData_15[[#This Row],[Price]]-Table_ExternalData_15[[#This Row],[Price]]*Table_ExternalData_15[[#This Row],[extra popust]]</f>
        <v>4.3710000000000004</v>
      </c>
      <c r="N4621" s="2">
        <f>IF(M4621&lt;I4621,M4621,I4621)</f>
        <v>4.3710000000000004</v>
      </c>
      <c r="O4621" s="12" t="str">
        <f>IF(N4621&lt;I4621,$U$1," ")</f>
        <v xml:space="preserve"> </v>
      </c>
      <c r="P4621" s="12" t="str">
        <f>IFERROR((O4621+30)," ")</f>
        <v xml:space="preserve"> </v>
      </c>
      <c r="Q4621" s="2">
        <f ca="1">IF(O4621=$U$1,N4621,"0")*1.22</f>
        <v>0</v>
      </c>
    </row>
    <row r="4622" spans="1:17" x14ac:dyDescent="0.25">
      <c r="A4622" t="s">
        <v>1255</v>
      </c>
      <c r="B4622" t="s">
        <v>1254</v>
      </c>
      <c r="C4622">
        <v>7536</v>
      </c>
      <c r="D4622">
        <v>4.5</v>
      </c>
      <c r="E4622">
        <f>IFERROR(VLOOKUP(Table_ExternalData_15[[#This Row],[Id]],Rabati!B:C,2,0),0)</f>
        <v>30</v>
      </c>
      <c r="F4622">
        <v>0</v>
      </c>
      <c r="G4622" t="str">
        <f>VLOOKUP(Table_ExternalData_15[[#This Row],[Id]],'Blagovna izdelek'!A:C,3,0)</f>
        <v>Delock</v>
      </c>
      <c r="H4622">
        <f>Table_ExternalData_15[[#This Row],[Rabat]]*0.2</f>
        <v>6</v>
      </c>
      <c r="I4622" s="2">
        <f>Table_ExternalData_15[[#This Row],[Price]]-(Table_ExternalData_15[[#This Row],[Price]]*Table_ExternalData_15[[#This Row],[BB rabat]])/100</f>
        <v>4.2300000000000004</v>
      </c>
      <c r="J4622" s="2">
        <f>Table_ExternalData_15[[#This Row],[BB cena]]*Table_ExternalData_15[[#Headers],[1,22]]</f>
        <v>5.1606000000000005</v>
      </c>
      <c r="K4622" s="2">
        <f>Table_ExternalData_15[[#This Row],[Price]]*Table_ExternalData_15[[#Headers],[1,22]]</f>
        <v>5.49</v>
      </c>
      <c r="L4622" s="7">
        <f>IF(G4622="White Shark",E4622*0.5,IF(G4622="Sbox",E4622*0.5,IF(G4622="Tenda",E4622*0.5,E4622*0.2)))/100</f>
        <v>0.06</v>
      </c>
      <c r="M4622" s="2">
        <f>Table_ExternalData_15[[#This Row],[Price]]-Table_ExternalData_15[[#This Row],[Price]]*Table_ExternalData_15[[#This Row],[extra popust]]</f>
        <v>4.2300000000000004</v>
      </c>
      <c r="N4622" s="2">
        <f>IF(M4622&lt;I4622,M4622,I4622)</f>
        <v>4.2300000000000004</v>
      </c>
      <c r="O4622" s="12" t="str">
        <f>IF(N4622&lt;I4622,$U$1," ")</f>
        <v xml:space="preserve"> </v>
      </c>
      <c r="P4622" s="12" t="str">
        <f>IFERROR((O4622+30)," ")</f>
        <v xml:space="preserve"> </v>
      </c>
      <c r="Q4622" s="2">
        <f ca="1">IF(O4622=$U$1,N4622,"0")*1.22</f>
        <v>0</v>
      </c>
    </row>
    <row r="4623" spans="1:17" x14ac:dyDescent="0.25">
      <c r="A4623" t="s">
        <v>1257</v>
      </c>
      <c r="B4623" t="s">
        <v>1256</v>
      </c>
      <c r="C4623">
        <v>7538</v>
      </c>
      <c r="D4623">
        <v>4.8</v>
      </c>
      <c r="E4623">
        <f>IFERROR(VLOOKUP(Table_ExternalData_15[[#This Row],[Id]],Rabati!B:C,2,0),0)</f>
        <v>30</v>
      </c>
      <c r="F4623">
        <v>5</v>
      </c>
      <c r="G4623" t="str">
        <f>VLOOKUP(Table_ExternalData_15[[#This Row],[Id]],'Blagovna izdelek'!A:C,3,0)</f>
        <v>Delock</v>
      </c>
      <c r="H4623">
        <f>Table_ExternalData_15[[#This Row],[Rabat]]*0.2</f>
        <v>6</v>
      </c>
      <c r="I4623" s="2">
        <f>Table_ExternalData_15[[#This Row],[Price]]-(Table_ExternalData_15[[#This Row],[Price]]*Table_ExternalData_15[[#This Row],[BB rabat]])/100</f>
        <v>4.5119999999999996</v>
      </c>
      <c r="J4623" s="2">
        <f>Table_ExternalData_15[[#This Row],[BB cena]]*Table_ExternalData_15[[#Headers],[1,22]]</f>
        <v>5.5046399999999993</v>
      </c>
      <c r="K4623" s="2">
        <f>Table_ExternalData_15[[#This Row],[Price]]*Table_ExternalData_15[[#Headers],[1,22]]</f>
        <v>5.8559999999999999</v>
      </c>
      <c r="L4623" s="7">
        <f>IF(G4623="White Shark",E4623*0.5,IF(G4623="Sbox",E4623*0.5,IF(G4623="Tenda",E4623*0.5,E4623*0.2)))/100</f>
        <v>0.06</v>
      </c>
      <c r="M4623" s="2">
        <f>Table_ExternalData_15[[#This Row],[Price]]-Table_ExternalData_15[[#This Row],[Price]]*Table_ExternalData_15[[#This Row],[extra popust]]</f>
        <v>4.5119999999999996</v>
      </c>
      <c r="N4623" s="2">
        <f>IF(M4623&lt;I4623,M4623,I4623)</f>
        <v>4.5119999999999996</v>
      </c>
      <c r="O4623" s="12" t="str">
        <f>IF(N4623&lt;I4623,$U$1," ")</f>
        <v xml:space="preserve"> </v>
      </c>
      <c r="P4623" s="12" t="str">
        <f>IFERROR((O4623+30)," ")</f>
        <v xml:space="preserve"> </v>
      </c>
      <c r="Q4623" s="2">
        <f ca="1">IF(O4623=$U$1,N4623,"0")*1.22</f>
        <v>0</v>
      </c>
    </row>
    <row r="4624" spans="1:17" x14ac:dyDescent="0.25">
      <c r="A4624" t="s">
        <v>1263</v>
      </c>
      <c r="B4624" t="s">
        <v>1262</v>
      </c>
      <c r="C4624">
        <v>7541</v>
      </c>
      <c r="D4624">
        <v>2.98</v>
      </c>
      <c r="E4624">
        <f>IFERROR(VLOOKUP(Table_ExternalData_15[[#This Row],[Id]],Rabati!B:C,2,0),0)</f>
        <v>30</v>
      </c>
      <c r="F4624">
        <v>2</v>
      </c>
      <c r="G4624" t="str">
        <f>VLOOKUP(Table_ExternalData_15[[#This Row],[Id]],'Blagovna izdelek'!A:C,3,0)</f>
        <v>Delock</v>
      </c>
      <c r="H4624">
        <f>Table_ExternalData_15[[#This Row],[Rabat]]*0.2</f>
        <v>6</v>
      </c>
      <c r="I4624" s="2">
        <f>Table_ExternalData_15[[#This Row],[Price]]-(Table_ExternalData_15[[#This Row],[Price]]*Table_ExternalData_15[[#This Row],[BB rabat]])/100</f>
        <v>2.8012000000000001</v>
      </c>
      <c r="J4624" s="2">
        <f>Table_ExternalData_15[[#This Row],[BB cena]]*Table_ExternalData_15[[#Headers],[1,22]]</f>
        <v>3.4174640000000003</v>
      </c>
      <c r="K4624" s="2">
        <f>Table_ExternalData_15[[#This Row],[Price]]*Table_ExternalData_15[[#Headers],[1,22]]</f>
        <v>3.6355999999999997</v>
      </c>
      <c r="L4624" s="7">
        <f>IF(G4624="White Shark",E4624*0.5,IF(G4624="Sbox",E4624*0.5,IF(G4624="Tenda",E4624*0.5,E4624*0.2)))/100</f>
        <v>0.06</v>
      </c>
      <c r="M4624" s="2">
        <f>Table_ExternalData_15[[#This Row],[Price]]-Table_ExternalData_15[[#This Row],[Price]]*Table_ExternalData_15[[#This Row],[extra popust]]</f>
        <v>2.8012000000000001</v>
      </c>
      <c r="N4624" s="2">
        <f>IF(M4624&lt;I4624,M4624,I4624)</f>
        <v>2.8012000000000001</v>
      </c>
      <c r="O4624" s="12" t="str">
        <f>IF(N4624&lt;I4624,$U$1," ")</f>
        <v xml:space="preserve"> </v>
      </c>
      <c r="P4624" s="12" t="str">
        <f>IFERROR((O4624+30)," ")</f>
        <v xml:space="preserve"> </v>
      </c>
      <c r="Q4624" s="2">
        <f ca="1">IF(O4624=$U$1,N4624,"0")*1.22</f>
        <v>0</v>
      </c>
    </row>
    <row r="4625" spans="1:17" x14ac:dyDescent="0.25">
      <c r="A4625" t="s">
        <v>1265</v>
      </c>
      <c r="B4625" t="s">
        <v>1264</v>
      </c>
      <c r="C4625">
        <v>7542</v>
      </c>
      <c r="D4625">
        <v>4.18</v>
      </c>
      <c r="E4625">
        <f>IFERROR(VLOOKUP(Table_ExternalData_15[[#This Row],[Id]],Rabati!B:C,2,0),0)</f>
        <v>30</v>
      </c>
      <c r="F4625">
        <v>16</v>
      </c>
      <c r="G4625" t="str">
        <f>VLOOKUP(Table_ExternalData_15[[#This Row],[Id]],'Blagovna izdelek'!A:C,3,0)</f>
        <v>Delock</v>
      </c>
      <c r="H4625">
        <f>Table_ExternalData_15[[#This Row],[Rabat]]*0.2</f>
        <v>6</v>
      </c>
      <c r="I4625" s="2">
        <f>Table_ExternalData_15[[#This Row],[Price]]-(Table_ExternalData_15[[#This Row],[Price]]*Table_ExternalData_15[[#This Row],[BB rabat]])/100</f>
        <v>3.9291999999999998</v>
      </c>
      <c r="J4625" s="2">
        <f>Table_ExternalData_15[[#This Row],[BB cena]]*Table_ExternalData_15[[#Headers],[1,22]]</f>
        <v>4.7936239999999994</v>
      </c>
      <c r="K4625" s="2">
        <f>Table_ExternalData_15[[#This Row],[Price]]*Table_ExternalData_15[[#Headers],[1,22]]</f>
        <v>5.0995999999999997</v>
      </c>
      <c r="L4625" s="7">
        <f>IF(G4625="White Shark",E4625*0.5,IF(G4625="Sbox",E4625*0.5,IF(G4625="Tenda",E4625*0.5,E4625*0.2)))/100</f>
        <v>0.06</v>
      </c>
      <c r="M4625" s="2">
        <f>Table_ExternalData_15[[#This Row],[Price]]-Table_ExternalData_15[[#This Row],[Price]]*Table_ExternalData_15[[#This Row],[extra popust]]</f>
        <v>3.9291999999999998</v>
      </c>
      <c r="N4625" s="2">
        <f>IF(M4625&lt;I4625,M4625,I4625)</f>
        <v>3.9291999999999998</v>
      </c>
      <c r="O4625" s="12" t="str">
        <f>IF(N4625&lt;I4625,$U$1," ")</f>
        <v xml:space="preserve"> </v>
      </c>
      <c r="P4625" s="12" t="str">
        <f>IFERROR((O4625+30)," ")</f>
        <v xml:space="preserve"> </v>
      </c>
      <c r="Q4625" s="2">
        <f ca="1">IF(O4625=$U$1,N4625,"0")*1.22</f>
        <v>0</v>
      </c>
    </row>
    <row r="4626" spans="1:17" x14ac:dyDescent="0.25">
      <c r="A4626" t="s">
        <v>1273</v>
      </c>
      <c r="B4626" t="s">
        <v>1272</v>
      </c>
      <c r="C4626">
        <v>7548</v>
      </c>
      <c r="D4626">
        <v>4.75</v>
      </c>
      <c r="E4626">
        <f>IFERROR(VLOOKUP(Table_ExternalData_15[[#This Row],[Id]],Rabati!B:C,2,0),0)</f>
        <v>30</v>
      </c>
      <c r="F4626">
        <v>5</v>
      </c>
      <c r="G4626" t="str">
        <f>VLOOKUP(Table_ExternalData_15[[#This Row],[Id]],'Blagovna izdelek'!A:C,3,0)</f>
        <v>Delock</v>
      </c>
      <c r="H4626">
        <f>Table_ExternalData_15[[#This Row],[Rabat]]*0.2</f>
        <v>6</v>
      </c>
      <c r="I4626" s="2">
        <f>Table_ExternalData_15[[#This Row],[Price]]-(Table_ExternalData_15[[#This Row],[Price]]*Table_ExternalData_15[[#This Row],[BB rabat]])/100</f>
        <v>4.4649999999999999</v>
      </c>
      <c r="J4626" s="2">
        <f>Table_ExternalData_15[[#This Row],[BB cena]]*Table_ExternalData_15[[#Headers],[1,22]]</f>
        <v>5.4472999999999994</v>
      </c>
      <c r="K4626" s="2">
        <f>Table_ExternalData_15[[#This Row],[Price]]*Table_ExternalData_15[[#Headers],[1,22]]</f>
        <v>5.7949999999999999</v>
      </c>
      <c r="L4626" s="7">
        <f>IF(G4626="White Shark",E4626*0.5,IF(G4626="Sbox",E4626*0.5,IF(G4626="Tenda",E4626*0.5,E4626*0.2)))/100</f>
        <v>0.06</v>
      </c>
      <c r="M4626" s="2">
        <f>Table_ExternalData_15[[#This Row],[Price]]-Table_ExternalData_15[[#This Row],[Price]]*Table_ExternalData_15[[#This Row],[extra popust]]</f>
        <v>4.4649999999999999</v>
      </c>
      <c r="N4626" s="2">
        <f>IF(M4626&lt;I4626,M4626,I4626)</f>
        <v>4.4649999999999999</v>
      </c>
      <c r="O4626" s="12" t="str">
        <f>IF(N4626&lt;I4626,$U$1," ")</f>
        <v xml:space="preserve"> </v>
      </c>
      <c r="P4626" s="12" t="str">
        <f>IFERROR((O4626+30)," ")</f>
        <v xml:space="preserve"> </v>
      </c>
      <c r="Q4626" s="2">
        <f ca="1">IF(O4626=$U$1,N4626,"0")*1.22</f>
        <v>0</v>
      </c>
    </row>
    <row r="4627" spans="1:17" x14ac:dyDescent="0.25">
      <c r="A4627" t="s">
        <v>1275</v>
      </c>
      <c r="B4627" t="s">
        <v>1274</v>
      </c>
      <c r="C4627">
        <v>7549</v>
      </c>
      <c r="D4627">
        <v>4.55</v>
      </c>
      <c r="E4627">
        <f>IFERROR(VLOOKUP(Table_ExternalData_15[[#This Row],[Id]],Rabati!B:C,2,0),0)</f>
        <v>30</v>
      </c>
      <c r="F4627">
        <v>5</v>
      </c>
      <c r="G4627" t="str">
        <f>VLOOKUP(Table_ExternalData_15[[#This Row],[Id]],'Blagovna izdelek'!A:C,3,0)</f>
        <v>Delock</v>
      </c>
      <c r="H4627">
        <f>Table_ExternalData_15[[#This Row],[Rabat]]*0.2</f>
        <v>6</v>
      </c>
      <c r="I4627" s="2">
        <f>Table_ExternalData_15[[#This Row],[Price]]-(Table_ExternalData_15[[#This Row],[Price]]*Table_ExternalData_15[[#This Row],[BB rabat]])/100</f>
        <v>4.2770000000000001</v>
      </c>
      <c r="J4627" s="2">
        <f>Table_ExternalData_15[[#This Row],[BB cena]]*Table_ExternalData_15[[#Headers],[1,22]]</f>
        <v>5.2179400000000005</v>
      </c>
      <c r="K4627" s="2">
        <f>Table_ExternalData_15[[#This Row],[Price]]*Table_ExternalData_15[[#Headers],[1,22]]</f>
        <v>5.5509999999999993</v>
      </c>
      <c r="L4627" s="7">
        <f>IF(G4627="White Shark",E4627*0.5,IF(G4627="Sbox",E4627*0.5,IF(G4627="Tenda",E4627*0.5,E4627*0.2)))/100</f>
        <v>0.06</v>
      </c>
      <c r="M4627" s="2">
        <f>Table_ExternalData_15[[#This Row],[Price]]-Table_ExternalData_15[[#This Row],[Price]]*Table_ExternalData_15[[#This Row],[extra popust]]</f>
        <v>4.2770000000000001</v>
      </c>
      <c r="N4627" s="2">
        <f>IF(M4627&lt;I4627,M4627,I4627)</f>
        <v>4.2770000000000001</v>
      </c>
      <c r="O4627" s="12" t="str">
        <f>IF(N4627&lt;I4627,$U$1," ")</f>
        <v xml:space="preserve"> </v>
      </c>
      <c r="P4627" s="12" t="str">
        <f>IFERROR((O4627+30)," ")</f>
        <v xml:space="preserve"> </v>
      </c>
      <c r="Q4627" s="2">
        <f ca="1">IF(O4627=$U$1,N4627,"0")*1.22</f>
        <v>0</v>
      </c>
    </row>
    <row r="4628" spans="1:17" x14ac:dyDescent="0.25">
      <c r="A4628" t="s">
        <v>1277</v>
      </c>
      <c r="B4628" t="s">
        <v>1276</v>
      </c>
      <c r="C4628">
        <v>7550</v>
      </c>
      <c r="D4628">
        <v>5.6</v>
      </c>
      <c r="E4628">
        <f>IFERROR(VLOOKUP(Table_ExternalData_15[[#This Row],[Id]],Rabati!B:C,2,0),0)</f>
        <v>30</v>
      </c>
      <c r="F4628">
        <v>9</v>
      </c>
      <c r="G4628" t="str">
        <f>VLOOKUP(Table_ExternalData_15[[#This Row],[Id]],'Blagovna izdelek'!A:C,3,0)</f>
        <v>Delock</v>
      </c>
      <c r="H4628">
        <f>Table_ExternalData_15[[#This Row],[Rabat]]*0.2</f>
        <v>6</v>
      </c>
      <c r="I4628" s="2">
        <f>Table_ExternalData_15[[#This Row],[Price]]-(Table_ExternalData_15[[#This Row],[Price]]*Table_ExternalData_15[[#This Row],[BB rabat]])/100</f>
        <v>5.2639999999999993</v>
      </c>
      <c r="J4628" s="2">
        <f>Table_ExternalData_15[[#This Row],[BB cena]]*Table_ExternalData_15[[#Headers],[1,22]]</f>
        <v>6.4220799999999993</v>
      </c>
      <c r="K4628" s="2">
        <f>Table_ExternalData_15[[#This Row],[Price]]*Table_ExternalData_15[[#Headers],[1,22]]</f>
        <v>6.8319999999999999</v>
      </c>
      <c r="L4628" s="7">
        <f>IF(G4628="White Shark",E4628*0.5,IF(G4628="Sbox",E4628*0.5,IF(G4628="Tenda",E4628*0.5,E4628*0.2)))/100</f>
        <v>0.06</v>
      </c>
      <c r="M4628" s="2">
        <f>Table_ExternalData_15[[#This Row],[Price]]-Table_ExternalData_15[[#This Row],[Price]]*Table_ExternalData_15[[#This Row],[extra popust]]</f>
        <v>5.2639999999999993</v>
      </c>
      <c r="N4628" s="2">
        <f>IF(M4628&lt;I4628,M4628,I4628)</f>
        <v>5.2639999999999993</v>
      </c>
      <c r="O4628" s="12" t="str">
        <f>IF(N4628&lt;I4628,$U$1," ")</f>
        <v xml:space="preserve"> </v>
      </c>
      <c r="P4628" s="12" t="str">
        <f>IFERROR((O4628+30)," ")</f>
        <v xml:space="preserve"> </v>
      </c>
      <c r="Q4628" s="2">
        <f ca="1">IF(O4628=$U$1,N4628,"0")*1.22</f>
        <v>0</v>
      </c>
    </row>
    <row r="4629" spans="1:17" x14ac:dyDescent="0.25">
      <c r="A4629" t="s">
        <v>1279</v>
      </c>
      <c r="B4629" t="s">
        <v>1278</v>
      </c>
      <c r="C4629">
        <v>7551</v>
      </c>
      <c r="D4629">
        <v>5.41</v>
      </c>
      <c r="E4629">
        <f>IFERROR(VLOOKUP(Table_ExternalData_15[[#This Row],[Id]],Rabati!B:C,2,0),0)</f>
        <v>30</v>
      </c>
      <c r="F4629">
        <v>1</v>
      </c>
      <c r="G4629" t="str">
        <f>VLOOKUP(Table_ExternalData_15[[#This Row],[Id]],'Blagovna izdelek'!A:C,3,0)</f>
        <v>Delock</v>
      </c>
      <c r="H4629">
        <f>Table_ExternalData_15[[#This Row],[Rabat]]*0.2</f>
        <v>6</v>
      </c>
      <c r="I4629" s="2">
        <f>Table_ExternalData_15[[#This Row],[Price]]-(Table_ExternalData_15[[#This Row],[Price]]*Table_ExternalData_15[[#This Row],[BB rabat]])/100</f>
        <v>5.0853999999999999</v>
      </c>
      <c r="J4629" s="2">
        <f>Table_ExternalData_15[[#This Row],[BB cena]]*Table_ExternalData_15[[#Headers],[1,22]]</f>
        <v>6.2041879999999994</v>
      </c>
      <c r="K4629" s="2">
        <f>Table_ExternalData_15[[#This Row],[Price]]*Table_ExternalData_15[[#Headers],[1,22]]</f>
        <v>6.6002000000000001</v>
      </c>
      <c r="L4629" s="7">
        <f>IF(G4629="White Shark",E4629*0.5,IF(G4629="Sbox",E4629*0.5,IF(G4629="Tenda",E4629*0.5,E4629*0.2)))/100</f>
        <v>0.06</v>
      </c>
      <c r="M4629" s="2">
        <f>Table_ExternalData_15[[#This Row],[Price]]-Table_ExternalData_15[[#This Row],[Price]]*Table_ExternalData_15[[#This Row],[extra popust]]</f>
        <v>5.0853999999999999</v>
      </c>
      <c r="N4629" s="2">
        <f>IF(M4629&lt;I4629,M4629,I4629)</f>
        <v>5.0853999999999999</v>
      </c>
      <c r="O4629" s="12" t="str">
        <f>IF(N4629&lt;I4629,$U$1," ")</f>
        <v xml:space="preserve"> </v>
      </c>
      <c r="P4629" s="12" t="str">
        <f>IFERROR((O4629+30)," ")</f>
        <v xml:space="preserve"> </v>
      </c>
      <c r="Q4629" s="2">
        <f ca="1">IF(O4629=$U$1,N4629,"0")*1.22</f>
        <v>0</v>
      </c>
    </row>
    <row r="4630" spans="1:17" x14ac:dyDescent="0.25">
      <c r="A4630" t="s">
        <v>1281</v>
      </c>
      <c r="B4630" t="s">
        <v>1280</v>
      </c>
      <c r="C4630">
        <v>7553</v>
      </c>
      <c r="D4630">
        <v>6.7</v>
      </c>
      <c r="E4630">
        <f>IFERROR(VLOOKUP(Table_ExternalData_15[[#This Row],[Id]],Rabati!B:C,2,0),0)</f>
        <v>30</v>
      </c>
      <c r="F4630">
        <v>0</v>
      </c>
      <c r="G4630" t="str">
        <f>VLOOKUP(Table_ExternalData_15[[#This Row],[Id]],'Blagovna izdelek'!A:C,3,0)</f>
        <v>Delock</v>
      </c>
      <c r="H4630">
        <f>Table_ExternalData_15[[#This Row],[Rabat]]*0.2</f>
        <v>6</v>
      </c>
      <c r="I4630" s="2">
        <f>Table_ExternalData_15[[#This Row],[Price]]-(Table_ExternalData_15[[#This Row],[Price]]*Table_ExternalData_15[[#This Row],[BB rabat]])/100</f>
        <v>6.298</v>
      </c>
      <c r="J4630" s="2">
        <f>Table_ExternalData_15[[#This Row],[BB cena]]*Table_ExternalData_15[[#Headers],[1,22]]</f>
        <v>7.6835599999999999</v>
      </c>
      <c r="K4630" s="2">
        <f>Table_ExternalData_15[[#This Row],[Price]]*Table_ExternalData_15[[#Headers],[1,22]]</f>
        <v>8.1739999999999995</v>
      </c>
      <c r="L4630" s="7">
        <f>IF(G4630="White Shark",E4630*0.5,IF(G4630="Sbox",E4630*0.5,IF(G4630="Tenda",E4630*0.5,E4630*0.2)))/100</f>
        <v>0.06</v>
      </c>
      <c r="M4630" s="2">
        <f>Table_ExternalData_15[[#This Row],[Price]]-Table_ExternalData_15[[#This Row],[Price]]*Table_ExternalData_15[[#This Row],[extra popust]]</f>
        <v>6.298</v>
      </c>
      <c r="N4630" s="2">
        <f>IF(M4630&lt;I4630,M4630,I4630)</f>
        <v>6.298</v>
      </c>
      <c r="O4630" s="12" t="str">
        <f>IF(N4630&lt;I4630,$U$1," ")</f>
        <v xml:space="preserve"> </v>
      </c>
      <c r="P4630" s="12" t="str">
        <f>IFERROR((O4630+30)," ")</f>
        <v xml:space="preserve"> </v>
      </c>
      <c r="Q4630" s="2">
        <f ca="1">IF(O4630=$U$1,N4630,"0")*1.22</f>
        <v>0</v>
      </c>
    </row>
    <row r="4631" spans="1:17" x14ac:dyDescent="0.25">
      <c r="A4631" t="s">
        <v>1283</v>
      </c>
      <c r="B4631" t="s">
        <v>1282</v>
      </c>
      <c r="C4631">
        <v>7554</v>
      </c>
      <c r="D4631">
        <v>10.28</v>
      </c>
      <c r="E4631">
        <f>IFERROR(VLOOKUP(Table_ExternalData_15[[#This Row],[Id]],Rabati!B:C,2,0),0)</f>
        <v>30</v>
      </c>
      <c r="F4631">
        <v>2</v>
      </c>
      <c r="G4631" t="str">
        <f>VLOOKUP(Table_ExternalData_15[[#This Row],[Id]],'Blagovna izdelek'!A:C,3,0)</f>
        <v>Delock</v>
      </c>
      <c r="H4631">
        <f>Table_ExternalData_15[[#This Row],[Rabat]]*0.2</f>
        <v>6</v>
      </c>
      <c r="I4631" s="2">
        <f>Table_ExternalData_15[[#This Row],[Price]]-(Table_ExternalData_15[[#This Row],[Price]]*Table_ExternalData_15[[#This Row],[BB rabat]])/100</f>
        <v>9.6631999999999998</v>
      </c>
      <c r="J4631" s="2">
        <f>Table_ExternalData_15[[#This Row],[BB cena]]*Table_ExternalData_15[[#Headers],[1,22]]</f>
        <v>11.789104</v>
      </c>
      <c r="K4631" s="2">
        <f>Table_ExternalData_15[[#This Row],[Price]]*Table_ExternalData_15[[#Headers],[1,22]]</f>
        <v>12.541599999999999</v>
      </c>
      <c r="L4631" s="7">
        <f>IF(G4631="White Shark",E4631*0.5,IF(G4631="Sbox",E4631*0.5,IF(G4631="Tenda",E4631*0.5,E4631*0.2)))/100</f>
        <v>0.06</v>
      </c>
      <c r="M4631" s="2">
        <f>Table_ExternalData_15[[#This Row],[Price]]-Table_ExternalData_15[[#This Row],[Price]]*Table_ExternalData_15[[#This Row],[extra popust]]</f>
        <v>9.6631999999999998</v>
      </c>
      <c r="N4631" s="2">
        <f>IF(M4631&lt;I4631,M4631,I4631)</f>
        <v>9.6631999999999998</v>
      </c>
      <c r="O4631" s="12" t="str">
        <f>IF(N4631&lt;I4631,$U$1," ")</f>
        <v xml:space="preserve"> </v>
      </c>
      <c r="P4631" s="12" t="str">
        <f>IFERROR((O4631+30)," ")</f>
        <v xml:space="preserve"> </v>
      </c>
      <c r="Q4631" s="2">
        <f ca="1">IF(O4631=$U$1,N4631,"0")*1.22</f>
        <v>0</v>
      </c>
    </row>
    <row r="4632" spans="1:17" x14ac:dyDescent="0.25">
      <c r="A4632" t="s">
        <v>1290</v>
      </c>
      <c r="B4632" t="s">
        <v>1289</v>
      </c>
      <c r="C4632">
        <v>7559</v>
      </c>
      <c r="D4632">
        <v>20.260000000000002</v>
      </c>
      <c r="E4632">
        <f>IFERROR(VLOOKUP(Table_ExternalData_15[[#This Row],[Id]],Rabati!B:C,2,0),0)</f>
        <v>30</v>
      </c>
      <c r="F4632">
        <v>2</v>
      </c>
      <c r="G4632" t="str">
        <f>VLOOKUP(Table_ExternalData_15[[#This Row],[Id]],'Blagovna izdelek'!A:C,3,0)</f>
        <v>Delock</v>
      </c>
      <c r="H4632">
        <f>Table_ExternalData_15[[#This Row],[Rabat]]*0.2</f>
        <v>6</v>
      </c>
      <c r="I4632" s="2">
        <f>Table_ExternalData_15[[#This Row],[Price]]-(Table_ExternalData_15[[#This Row],[Price]]*Table_ExternalData_15[[#This Row],[BB rabat]])/100</f>
        <v>19.044400000000003</v>
      </c>
      <c r="J4632" s="2">
        <f>Table_ExternalData_15[[#This Row],[BB cena]]*Table_ExternalData_15[[#Headers],[1,22]]</f>
        <v>23.234168000000004</v>
      </c>
      <c r="K4632" s="2">
        <f>Table_ExternalData_15[[#This Row],[Price]]*Table_ExternalData_15[[#Headers],[1,22]]</f>
        <v>24.717200000000002</v>
      </c>
      <c r="L4632" s="7">
        <f>IF(G4632="White Shark",E4632*0.5,IF(G4632="Sbox",E4632*0.5,IF(G4632="Tenda",E4632*0.5,E4632*0.2)))/100</f>
        <v>0.06</v>
      </c>
      <c r="M4632" s="2">
        <f>Table_ExternalData_15[[#This Row],[Price]]-Table_ExternalData_15[[#This Row],[Price]]*Table_ExternalData_15[[#This Row],[extra popust]]</f>
        <v>19.044400000000003</v>
      </c>
      <c r="N4632" s="2">
        <f>IF(M4632&lt;I4632,M4632,I4632)</f>
        <v>19.044400000000003</v>
      </c>
      <c r="O4632" s="12" t="str">
        <f>IF(N4632&lt;I4632,$U$1," ")</f>
        <v xml:space="preserve"> </v>
      </c>
      <c r="P4632" s="12" t="str">
        <f>IFERROR((O4632+30)," ")</f>
        <v xml:space="preserve"> </v>
      </c>
      <c r="Q4632" s="2">
        <f ca="1">IF(O4632=$U$1,N4632,"0")*1.22</f>
        <v>0</v>
      </c>
    </row>
    <row r="4633" spans="1:17" x14ac:dyDescent="0.25">
      <c r="A4633" t="s">
        <v>1362</v>
      </c>
      <c r="B4633" t="s">
        <v>1361</v>
      </c>
      <c r="C4633">
        <v>7631</v>
      </c>
      <c r="D4633">
        <v>96.39</v>
      </c>
      <c r="E4633">
        <f>IFERROR(VLOOKUP(Table_ExternalData_15[[#This Row],[Id]],Rabati!B:C,2,0),0)</f>
        <v>20</v>
      </c>
      <c r="F4633">
        <v>0</v>
      </c>
      <c r="G4633" t="str">
        <f>VLOOKUP(Table_ExternalData_15[[#This Row],[Id]],'Blagovna izdelek'!A:C,3,0)</f>
        <v>Delock</v>
      </c>
      <c r="H4633">
        <f>Table_ExternalData_15[[#This Row],[Rabat]]*0.2</f>
        <v>4</v>
      </c>
      <c r="I4633" s="2">
        <f>Table_ExternalData_15[[#This Row],[Price]]-(Table_ExternalData_15[[#This Row],[Price]]*Table_ExternalData_15[[#This Row],[BB rabat]])/100</f>
        <v>92.534400000000005</v>
      </c>
      <c r="J4633" s="2">
        <f>Table_ExternalData_15[[#This Row],[BB cena]]*Table_ExternalData_15[[#Headers],[1,22]]</f>
        <v>112.89196800000001</v>
      </c>
      <c r="K4633" s="2">
        <f>Table_ExternalData_15[[#This Row],[Price]]*Table_ExternalData_15[[#Headers],[1,22]]</f>
        <v>117.5958</v>
      </c>
      <c r="L4633" s="7">
        <f>IF(G4633="White Shark",E4633*0.5,IF(G4633="Sbox",E4633*0.5,IF(G4633="Tenda",E4633*0.5,E4633*0.2)))/100</f>
        <v>0.04</v>
      </c>
      <c r="M4633" s="2">
        <f>Table_ExternalData_15[[#This Row],[Price]]-Table_ExternalData_15[[#This Row],[Price]]*Table_ExternalData_15[[#This Row],[extra popust]]</f>
        <v>92.534400000000005</v>
      </c>
      <c r="N4633" s="2">
        <f>IF(M4633&lt;I4633,M4633,I4633)</f>
        <v>92.534400000000005</v>
      </c>
      <c r="O4633" s="12" t="str">
        <f>IF(N4633&lt;I4633,$U$1," ")</f>
        <v xml:space="preserve"> </v>
      </c>
      <c r="P4633" s="12" t="str">
        <f>IFERROR((O4633+30)," ")</f>
        <v xml:space="preserve"> </v>
      </c>
      <c r="Q4633" s="2">
        <f ca="1">IF(O4633=$U$1,N4633,"0")*1.22</f>
        <v>0</v>
      </c>
    </row>
    <row r="4634" spans="1:17" x14ac:dyDescent="0.25">
      <c r="A4634" t="s">
        <v>1364</v>
      </c>
      <c r="B4634" t="s">
        <v>1363</v>
      </c>
      <c r="C4634">
        <v>7632</v>
      </c>
      <c r="D4634">
        <v>96.25</v>
      </c>
      <c r="E4634">
        <f>IFERROR(VLOOKUP(Table_ExternalData_15[[#This Row],[Id]],Rabati!B:C,2,0),0)</f>
        <v>20</v>
      </c>
      <c r="F4634">
        <v>0</v>
      </c>
      <c r="G4634" t="str">
        <f>VLOOKUP(Table_ExternalData_15[[#This Row],[Id]],'Blagovna izdelek'!A:C,3,0)</f>
        <v>Delock</v>
      </c>
      <c r="H4634">
        <f>Table_ExternalData_15[[#This Row],[Rabat]]*0.2</f>
        <v>4</v>
      </c>
      <c r="I4634" s="2">
        <f>Table_ExternalData_15[[#This Row],[Price]]-(Table_ExternalData_15[[#This Row],[Price]]*Table_ExternalData_15[[#This Row],[BB rabat]])/100</f>
        <v>92.4</v>
      </c>
      <c r="J4634" s="2">
        <f>Table_ExternalData_15[[#This Row],[BB cena]]*Table_ExternalData_15[[#Headers],[1,22]]</f>
        <v>112.72800000000001</v>
      </c>
      <c r="K4634" s="2">
        <f>Table_ExternalData_15[[#This Row],[Price]]*Table_ExternalData_15[[#Headers],[1,22]]</f>
        <v>117.425</v>
      </c>
      <c r="L4634" s="7">
        <f>IF(G4634="White Shark",E4634*0.5,IF(G4634="Sbox",E4634*0.5,IF(G4634="Tenda",E4634*0.5,E4634*0.2)))/100</f>
        <v>0.04</v>
      </c>
      <c r="M4634" s="2">
        <f>Table_ExternalData_15[[#This Row],[Price]]-Table_ExternalData_15[[#This Row],[Price]]*Table_ExternalData_15[[#This Row],[extra popust]]</f>
        <v>92.4</v>
      </c>
      <c r="N4634" s="2">
        <f>IF(M4634&lt;I4634,M4634,I4634)</f>
        <v>92.4</v>
      </c>
      <c r="O4634" s="12" t="str">
        <f>IF(N4634&lt;I4634,$U$1," ")</f>
        <v xml:space="preserve"> </v>
      </c>
      <c r="P4634" s="12" t="str">
        <f>IFERROR((O4634+30)," ")</f>
        <v xml:space="preserve"> </v>
      </c>
      <c r="Q4634" s="2">
        <f ca="1">IF(O4634=$U$1,N4634,"0")*1.22</f>
        <v>0</v>
      </c>
    </row>
    <row r="4635" spans="1:17" x14ac:dyDescent="0.25">
      <c r="A4635" t="s">
        <v>1460</v>
      </c>
      <c r="B4635" t="s">
        <v>1459</v>
      </c>
      <c r="C4635">
        <v>7714</v>
      </c>
      <c r="D4635">
        <v>184.85</v>
      </c>
      <c r="E4635">
        <f>IFERROR(VLOOKUP(Table_ExternalData_15[[#This Row],[Id]],Rabati!B:C,2,0),0)</f>
        <v>10</v>
      </c>
      <c r="F4635">
        <v>0</v>
      </c>
      <c r="G4635" t="str">
        <f>VLOOKUP(Table_ExternalData_15[[#This Row],[Id]],'Blagovna izdelek'!A:C,3,0)</f>
        <v>Delock</v>
      </c>
      <c r="H4635">
        <f>Table_ExternalData_15[[#This Row],[Rabat]]*0.2</f>
        <v>2</v>
      </c>
      <c r="I4635" s="2">
        <f>Table_ExternalData_15[[#This Row],[Price]]-(Table_ExternalData_15[[#This Row],[Price]]*Table_ExternalData_15[[#This Row],[BB rabat]])/100</f>
        <v>181.15299999999999</v>
      </c>
      <c r="J4635" s="2">
        <f>Table_ExternalData_15[[#This Row],[BB cena]]*Table_ExternalData_15[[#Headers],[1,22]]</f>
        <v>221.00665999999998</v>
      </c>
      <c r="K4635" s="2">
        <f>Table_ExternalData_15[[#This Row],[Price]]*Table_ExternalData_15[[#Headers],[1,22]]</f>
        <v>225.517</v>
      </c>
      <c r="L4635" s="7">
        <f>IF(G4635="White Shark",E4635*0.5,IF(G4635="Sbox",E4635*0.5,IF(G4635="Tenda",E4635*0.5,E4635*0.2)))/100</f>
        <v>0.02</v>
      </c>
      <c r="M4635" s="2">
        <f>Table_ExternalData_15[[#This Row],[Price]]-Table_ExternalData_15[[#This Row],[Price]]*Table_ExternalData_15[[#This Row],[extra popust]]</f>
        <v>181.15299999999999</v>
      </c>
      <c r="N4635" s="2">
        <f>IF(M4635&lt;I4635,M4635,I4635)</f>
        <v>181.15299999999999</v>
      </c>
      <c r="O4635" s="12" t="str">
        <f>IF(N4635&lt;I4635,$U$1," ")</f>
        <v xml:space="preserve"> </v>
      </c>
      <c r="P4635" s="12" t="str">
        <f>IFERROR((O4635+30)," ")</f>
        <v xml:space="preserve"> </v>
      </c>
      <c r="Q4635" s="2">
        <f ca="1">IF(O4635=$U$1,N4635,"0")*1.22</f>
        <v>0</v>
      </c>
    </row>
    <row r="4636" spans="1:17" x14ac:dyDescent="0.25">
      <c r="A4636" t="s">
        <v>1470</v>
      </c>
      <c r="B4636" t="s">
        <v>1469</v>
      </c>
      <c r="C4636">
        <v>7727</v>
      </c>
      <c r="D4636">
        <v>3.45</v>
      </c>
      <c r="E4636">
        <f>IFERROR(VLOOKUP(Table_ExternalData_15[[#This Row],[Id]],Rabati!B:C,2,0),0)</f>
        <v>25</v>
      </c>
      <c r="F4636">
        <v>4</v>
      </c>
      <c r="G4636" t="str">
        <f>VLOOKUP(Table_ExternalData_15[[#This Row],[Id]],'Blagovna izdelek'!A:C,3,0)</f>
        <v>Delock</v>
      </c>
      <c r="H4636">
        <f>Table_ExternalData_15[[#This Row],[Rabat]]*0.2</f>
        <v>5</v>
      </c>
      <c r="I4636" s="2">
        <f>Table_ExternalData_15[[#This Row],[Price]]-(Table_ExternalData_15[[#This Row],[Price]]*Table_ExternalData_15[[#This Row],[BB rabat]])/100</f>
        <v>3.2775000000000003</v>
      </c>
      <c r="J4636" s="2">
        <f>Table_ExternalData_15[[#This Row],[BB cena]]*Table_ExternalData_15[[#Headers],[1,22]]</f>
        <v>3.9985500000000003</v>
      </c>
      <c r="K4636" s="2">
        <f>Table_ExternalData_15[[#This Row],[Price]]*Table_ExternalData_15[[#Headers],[1,22]]</f>
        <v>4.2090000000000005</v>
      </c>
      <c r="L4636" s="7">
        <f>IF(G4636="White Shark",E4636*0.5,IF(G4636="Sbox",E4636*0.5,IF(G4636="Tenda",E4636*0.5,E4636*0.2)))/100</f>
        <v>0.05</v>
      </c>
      <c r="M4636" s="2">
        <f>Table_ExternalData_15[[#This Row],[Price]]-Table_ExternalData_15[[#This Row],[Price]]*Table_ExternalData_15[[#This Row],[extra popust]]</f>
        <v>3.2775000000000003</v>
      </c>
      <c r="N4636" s="2">
        <f>IF(M4636&lt;I4636,M4636,I4636)</f>
        <v>3.2775000000000003</v>
      </c>
      <c r="O4636" s="12" t="str">
        <f>IF(N4636&lt;I4636,$U$1," ")</f>
        <v xml:space="preserve"> </v>
      </c>
      <c r="P4636" s="12" t="str">
        <f>IFERROR((O4636+30)," ")</f>
        <v xml:space="preserve"> </v>
      </c>
      <c r="Q4636" s="2">
        <f ca="1">IF(O4636=$U$1,N4636,"0")*1.22</f>
        <v>0</v>
      </c>
    </row>
    <row r="4637" spans="1:17" x14ac:dyDescent="0.25">
      <c r="A4637" t="s">
        <v>1484</v>
      </c>
      <c r="B4637" t="s">
        <v>1483</v>
      </c>
      <c r="C4637">
        <v>7734</v>
      </c>
      <c r="D4637">
        <v>2.2999999999999998</v>
      </c>
      <c r="E4637">
        <f>IFERROR(VLOOKUP(Table_ExternalData_15[[#This Row],[Id]],Rabati!B:C,2,0),0)</f>
        <v>20</v>
      </c>
      <c r="F4637">
        <v>0</v>
      </c>
      <c r="G4637" t="str">
        <f>VLOOKUP(Table_ExternalData_15[[#This Row],[Id]],'Blagovna izdelek'!A:C,3,0)</f>
        <v>Delock</v>
      </c>
      <c r="H4637">
        <f>Table_ExternalData_15[[#This Row],[Rabat]]*0.2</f>
        <v>4</v>
      </c>
      <c r="I4637" s="2">
        <f>Table_ExternalData_15[[#This Row],[Price]]-(Table_ExternalData_15[[#This Row],[Price]]*Table_ExternalData_15[[#This Row],[BB rabat]])/100</f>
        <v>2.2079999999999997</v>
      </c>
      <c r="J4637" s="2">
        <f>Table_ExternalData_15[[#This Row],[BB cena]]*Table_ExternalData_15[[#Headers],[1,22]]</f>
        <v>2.6937599999999997</v>
      </c>
      <c r="K4637" s="2">
        <f>Table_ExternalData_15[[#This Row],[Price]]*Table_ExternalData_15[[#Headers],[1,22]]</f>
        <v>2.8059999999999996</v>
      </c>
      <c r="L4637" s="7">
        <f>IF(G4637="White Shark",E4637*0.5,IF(G4637="Sbox",E4637*0.5,IF(G4637="Tenda",E4637*0.5,E4637*0.2)))/100</f>
        <v>0.04</v>
      </c>
      <c r="M4637" s="2">
        <f>Table_ExternalData_15[[#This Row],[Price]]-Table_ExternalData_15[[#This Row],[Price]]*Table_ExternalData_15[[#This Row],[extra popust]]</f>
        <v>2.2079999999999997</v>
      </c>
      <c r="N4637" s="2">
        <f>IF(M4637&lt;I4637,M4637,I4637)</f>
        <v>2.2079999999999997</v>
      </c>
      <c r="O4637" s="12" t="str">
        <f>IF(N4637&lt;I4637,$U$1," ")</f>
        <v xml:space="preserve"> </v>
      </c>
      <c r="P4637" s="12" t="str">
        <f>IFERROR((O4637+30)," ")</f>
        <v xml:space="preserve"> </v>
      </c>
      <c r="Q4637" s="2">
        <f ca="1">IF(O4637=$U$1,N4637,"0")*1.22</f>
        <v>0</v>
      </c>
    </row>
    <row r="4638" spans="1:17" x14ac:dyDescent="0.25">
      <c r="A4638" t="s">
        <v>1486</v>
      </c>
      <c r="B4638" t="s">
        <v>1485</v>
      </c>
      <c r="C4638">
        <v>7735</v>
      </c>
      <c r="D4638">
        <v>1.95</v>
      </c>
      <c r="E4638">
        <f>IFERROR(VLOOKUP(Table_ExternalData_15[[#This Row],[Id]],Rabati!B:C,2,0),0)</f>
        <v>20</v>
      </c>
      <c r="F4638">
        <v>12</v>
      </c>
      <c r="G4638" t="str">
        <f>VLOOKUP(Table_ExternalData_15[[#This Row],[Id]],'Blagovna izdelek'!A:C,3,0)</f>
        <v>Delock</v>
      </c>
      <c r="H4638">
        <f>Table_ExternalData_15[[#This Row],[Rabat]]*0.2</f>
        <v>4</v>
      </c>
      <c r="I4638" s="2">
        <f>Table_ExternalData_15[[#This Row],[Price]]-(Table_ExternalData_15[[#This Row],[Price]]*Table_ExternalData_15[[#This Row],[BB rabat]])/100</f>
        <v>1.8719999999999999</v>
      </c>
      <c r="J4638" s="2">
        <f>Table_ExternalData_15[[#This Row],[BB cena]]*Table_ExternalData_15[[#Headers],[1,22]]</f>
        <v>2.2838399999999996</v>
      </c>
      <c r="K4638" s="2">
        <f>Table_ExternalData_15[[#This Row],[Price]]*Table_ExternalData_15[[#Headers],[1,22]]</f>
        <v>2.379</v>
      </c>
      <c r="L4638" s="7">
        <f>IF(G4638="White Shark",E4638*0.5,IF(G4638="Sbox",E4638*0.5,IF(G4638="Tenda",E4638*0.5,E4638*0.2)))/100</f>
        <v>0.04</v>
      </c>
      <c r="M4638" s="2">
        <f>Table_ExternalData_15[[#This Row],[Price]]-Table_ExternalData_15[[#This Row],[Price]]*Table_ExternalData_15[[#This Row],[extra popust]]</f>
        <v>1.8719999999999999</v>
      </c>
      <c r="N4638" s="2">
        <f>IF(M4638&lt;I4638,M4638,I4638)</f>
        <v>1.8719999999999999</v>
      </c>
      <c r="O4638" s="12" t="str">
        <f>IF(N4638&lt;I4638,$U$1," ")</f>
        <v xml:space="preserve"> </v>
      </c>
      <c r="P4638" s="12" t="str">
        <f>IFERROR((O4638+30)," ")</f>
        <v xml:space="preserve"> </v>
      </c>
      <c r="Q4638" s="2">
        <f ca="1">IF(O4638=$U$1,N4638,"0")*1.22</f>
        <v>0</v>
      </c>
    </row>
    <row r="4639" spans="1:17" x14ac:dyDescent="0.25">
      <c r="A4639" t="s">
        <v>1488</v>
      </c>
      <c r="B4639" t="s">
        <v>1487</v>
      </c>
      <c r="C4639">
        <v>7736</v>
      </c>
      <c r="D4639">
        <v>2.8</v>
      </c>
      <c r="E4639">
        <f>IFERROR(VLOOKUP(Table_ExternalData_15[[#This Row],[Id]],Rabati!B:C,2,0),0)</f>
        <v>20</v>
      </c>
      <c r="F4639">
        <v>42</v>
      </c>
      <c r="G4639" t="str">
        <f>VLOOKUP(Table_ExternalData_15[[#This Row],[Id]],'Blagovna izdelek'!A:C,3,0)</f>
        <v>Delock</v>
      </c>
      <c r="H4639">
        <f>Table_ExternalData_15[[#This Row],[Rabat]]*0.2</f>
        <v>4</v>
      </c>
      <c r="I4639" s="2">
        <f>Table_ExternalData_15[[#This Row],[Price]]-(Table_ExternalData_15[[#This Row],[Price]]*Table_ExternalData_15[[#This Row],[BB rabat]])/100</f>
        <v>2.6879999999999997</v>
      </c>
      <c r="J4639" s="2">
        <f>Table_ExternalData_15[[#This Row],[BB cena]]*Table_ExternalData_15[[#Headers],[1,22]]</f>
        <v>3.2793599999999996</v>
      </c>
      <c r="K4639" s="2">
        <f>Table_ExternalData_15[[#This Row],[Price]]*Table_ExternalData_15[[#Headers],[1,22]]</f>
        <v>3.4159999999999999</v>
      </c>
      <c r="L4639" s="7">
        <f>IF(G4639="White Shark",E4639*0.5,IF(G4639="Sbox",E4639*0.5,IF(G4639="Tenda",E4639*0.5,E4639*0.2)))/100</f>
        <v>0.04</v>
      </c>
      <c r="M4639" s="2">
        <f>Table_ExternalData_15[[#This Row],[Price]]-Table_ExternalData_15[[#This Row],[Price]]*Table_ExternalData_15[[#This Row],[extra popust]]</f>
        <v>2.6879999999999997</v>
      </c>
      <c r="N4639" s="2">
        <f>IF(M4639&lt;I4639,M4639,I4639)</f>
        <v>2.6879999999999997</v>
      </c>
      <c r="O4639" s="12" t="str">
        <f>IF(N4639&lt;I4639,$U$1," ")</f>
        <v xml:space="preserve"> </v>
      </c>
      <c r="P4639" s="12" t="str">
        <f>IFERROR((O4639+30)," ")</f>
        <v xml:space="preserve"> </v>
      </c>
      <c r="Q4639" s="2">
        <f ca="1">IF(O4639=$U$1,N4639,"0")*1.22</f>
        <v>0</v>
      </c>
    </row>
    <row r="4640" spans="1:17" x14ac:dyDescent="0.25">
      <c r="A4640" t="s">
        <v>1498</v>
      </c>
      <c r="B4640" t="s">
        <v>1497</v>
      </c>
      <c r="C4640">
        <v>7742</v>
      </c>
      <c r="D4640">
        <v>2.2599999999999998</v>
      </c>
      <c r="E4640">
        <f>IFERROR(VLOOKUP(Table_ExternalData_15[[#This Row],[Id]],Rabati!B:C,2,0),0)</f>
        <v>25</v>
      </c>
      <c r="F4640">
        <v>0</v>
      </c>
      <c r="G4640" t="str">
        <f>VLOOKUP(Table_ExternalData_15[[#This Row],[Id]],'Blagovna izdelek'!A:C,3,0)</f>
        <v>Delock</v>
      </c>
      <c r="H4640">
        <f>Table_ExternalData_15[[#This Row],[Rabat]]*0.2</f>
        <v>5</v>
      </c>
      <c r="I4640" s="2">
        <f>Table_ExternalData_15[[#This Row],[Price]]-(Table_ExternalData_15[[#This Row],[Price]]*Table_ExternalData_15[[#This Row],[BB rabat]])/100</f>
        <v>2.1469999999999998</v>
      </c>
      <c r="J4640" s="2">
        <f>Table_ExternalData_15[[#This Row],[BB cena]]*Table_ExternalData_15[[#Headers],[1,22]]</f>
        <v>2.6193399999999998</v>
      </c>
      <c r="K4640" s="2">
        <f>Table_ExternalData_15[[#This Row],[Price]]*Table_ExternalData_15[[#Headers],[1,22]]</f>
        <v>2.7571999999999997</v>
      </c>
      <c r="L4640" s="7">
        <f>IF(G4640="White Shark",E4640*0.5,IF(G4640="Sbox",E4640*0.5,IF(G4640="Tenda",E4640*0.5,E4640*0.2)))/100</f>
        <v>0.05</v>
      </c>
      <c r="M4640" s="2">
        <f>Table_ExternalData_15[[#This Row],[Price]]-Table_ExternalData_15[[#This Row],[Price]]*Table_ExternalData_15[[#This Row],[extra popust]]</f>
        <v>2.1469999999999998</v>
      </c>
      <c r="N4640" s="2">
        <f>IF(M4640&lt;I4640,M4640,I4640)</f>
        <v>2.1469999999999998</v>
      </c>
      <c r="O4640" s="12" t="str">
        <f>IF(N4640&lt;I4640,$U$1," ")</f>
        <v xml:space="preserve"> </v>
      </c>
      <c r="P4640" s="12" t="str">
        <f>IFERROR((O4640+30)," ")</f>
        <v xml:space="preserve"> </v>
      </c>
      <c r="Q4640" s="2">
        <f ca="1">IF(O4640=$U$1,N4640,"0")*1.22</f>
        <v>0</v>
      </c>
    </row>
    <row r="4641" spans="1:17" x14ac:dyDescent="0.25">
      <c r="A4641" t="s">
        <v>1552</v>
      </c>
      <c r="B4641" t="s">
        <v>1551</v>
      </c>
      <c r="C4641">
        <v>7797</v>
      </c>
      <c r="D4641">
        <v>13.5</v>
      </c>
      <c r="E4641">
        <f>IFERROR(VLOOKUP(Table_ExternalData_15[[#This Row],[Id]],Rabati!B:C,2,0),0)</f>
        <v>20</v>
      </c>
      <c r="F4641">
        <v>3</v>
      </c>
      <c r="G4641" t="str">
        <f>VLOOKUP(Table_ExternalData_15[[#This Row],[Id]],'Blagovna izdelek'!A:C,3,0)</f>
        <v>Delock</v>
      </c>
      <c r="H4641">
        <f>Table_ExternalData_15[[#This Row],[Rabat]]*0.2</f>
        <v>4</v>
      </c>
      <c r="I4641" s="2">
        <f>Table_ExternalData_15[[#This Row],[Price]]-(Table_ExternalData_15[[#This Row],[Price]]*Table_ExternalData_15[[#This Row],[BB rabat]])/100</f>
        <v>12.96</v>
      </c>
      <c r="J4641" s="2">
        <f>Table_ExternalData_15[[#This Row],[BB cena]]*Table_ExternalData_15[[#Headers],[1,22]]</f>
        <v>15.811200000000001</v>
      </c>
      <c r="K4641" s="2">
        <f>Table_ExternalData_15[[#This Row],[Price]]*Table_ExternalData_15[[#Headers],[1,22]]</f>
        <v>16.47</v>
      </c>
      <c r="L4641" s="7">
        <f>IF(G4641="White Shark",E4641*0.5,IF(G4641="Sbox",E4641*0.5,IF(G4641="Tenda",E4641*0.5,E4641*0.2)))/100</f>
        <v>0.04</v>
      </c>
      <c r="M4641" s="2">
        <f>Table_ExternalData_15[[#This Row],[Price]]-Table_ExternalData_15[[#This Row],[Price]]*Table_ExternalData_15[[#This Row],[extra popust]]</f>
        <v>12.96</v>
      </c>
      <c r="N4641" s="2">
        <f>IF(M4641&lt;I4641,M4641,I4641)</f>
        <v>12.96</v>
      </c>
      <c r="O4641" s="12" t="str">
        <f>IF(N4641&lt;I4641,$U$1," ")</f>
        <v xml:space="preserve"> </v>
      </c>
      <c r="P4641" s="12" t="str">
        <f>IFERROR((O4641+30)," ")</f>
        <v xml:space="preserve"> </v>
      </c>
      <c r="Q4641" s="2">
        <f ca="1">IF(O4641=$U$1,N4641,"0")*1.22</f>
        <v>0</v>
      </c>
    </row>
    <row r="4642" spans="1:17" x14ac:dyDescent="0.25">
      <c r="A4642" t="s">
        <v>1554</v>
      </c>
      <c r="B4642" t="s">
        <v>1553</v>
      </c>
      <c r="C4642">
        <v>7798</v>
      </c>
      <c r="D4642">
        <v>12.65</v>
      </c>
      <c r="E4642">
        <f>IFERROR(VLOOKUP(Table_ExternalData_15[[#This Row],[Id]],Rabati!B:C,2,0),0)</f>
        <v>20</v>
      </c>
      <c r="F4642">
        <v>26</v>
      </c>
      <c r="G4642" t="str">
        <f>VLOOKUP(Table_ExternalData_15[[#This Row],[Id]],'Blagovna izdelek'!A:C,3,0)</f>
        <v>Delock</v>
      </c>
      <c r="H4642">
        <f>Table_ExternalData_15[[#This Row],[Rabat]]*0.2</f>
        <v>4</v>
      </c>
      <c r="I4642" s="2">
        <f>Table_ExternalData_15[[#This Row],[Price]]-(Table_ExternalData_15[[#This Row],[Price]]*Table_ExternalData_15[[#This Row],[BB rabat]])/100</f>
        <v>12.144</v>
      </c>
      <c r="J4642" s="2">
        <f>Table_ExternalData_15[[#This Row],[BB cena]]*Table_ExternalData_15[[#Headers],[1,22]]</f>
        <v>14.81568</v>
      </c>
      <c r="K4642" s="2">
        <f>Table_ExternalData_15[[#This Row],[Price]]*Table_ExternalData_15[[#Headers],[1,22]]</f>
        <v>15.433</v>
      </c>
      <c r="L4642" s="7">
        <f>IF(G4642="White Shark",E4642*0.5,IF(G4642="Sbox",E4642*0.5,IF(G4642="Tenda",E4642*0.5,E4642*0.2)))/100</f>
        <v>0.04</v>
      </c>
      <c r="M4642" s="2">
        <f>Table_ExternalData_15[[#This Row],[Price]]-Table_ExternalData_15[[#This Row],[Price]]*Table_ExternalData_15[[#This Row],[extra popust]]</f>
        <v>12.144</v>
      </c>
      <c r="N4642" s="2">
        <f>IF(M4642&lt;I4642,M4642,I4642)</f>
        <v>12.144</v>
      </c>
      <c r="O4642" s="12" t="str">
        <f>IF(N4642&lt;I4642,$U$1," ")</f>
        <v xml:space="preserve"> </v>
      </c>
      <c r="P4642" s="12" t="str">
        <f>IFERROR((O4642+30)," ")</f>
        <v xml:space="preserve"> </v>
      </c>
      <c r="Q4642" s="2">
        <f ca="1">IF(O4642=$U$1,N4642,"0")*1.22</f>
        <v>0</v>
      </c>
    </row>
    <row r="4643" spans="1:17" x14ac:dyDescent="0.25">
      <c r="A4643" t="s">
        <v>1556</v>
      </c>
      <c r="B4643" t="s">
        <v>1555</v>
      </c>
      <c r="C4643">
        <v>7799</v>
      </c>
      <c r="D4643">
        <v>10.4</v>
      </c>
      <c r="E4643">
        <f>IFERROR(VLOOKUP(Table_ExternalData_15[[#This Row],[Id]],Rabati!B:C,2,0),0)</f>
        <v>20</v>
      </c>
      <c r="F4643">
        <v>0</v>
      </c>
      <c r="G4643" t="str">
        <f>VLOOKUP(Table_ExternalData_15[[#This Row],[Id]],'Blagovna izdelek'!A:C,3,0)</f>
        <v>Delock</v>
      </c>
      <c r="H4643">
        <f>Table_ExternalData_15[[#This Row],[Rabat]]*0.2</f>
        <v>4</v>
      </c>
      <c r="I4643" s="2">
        <f>Table_ExternalData_15[[#This Row],[Price]]-(Table_ExternalData_15[[#This Row],[Price]]*Table_ExternalData_15[[#This Row],[BB rabat]])/100</f>
        <v>9.984</v>
      </c>
      <c r="J4643" s="2">
        <f>Table_ExternalData_15[[#This Row],[BB cena]]*Table_ExternalData_15[[#Headers],[1,22]]</f>
        <v>12.180479999999999</v>
      </c>
      <c r="K4643" s="2">
        <f>Table_ExternalData_15[[#This Row],[Price]]*Table_ExternalData_15[[#Headers],[1,22]]</f>
        <v>12.688000000000001</v>
      </c>
      <c r="L4643" s="7">
        <f>IF(G4643="White Shark",E4643*0.5,IF(G4643="Sbox",E4643*0.5,IF(G4643="Tenda",E4643*0.5,E4643*0.2)))/100</f>
        <v>0.04</v>
      </c>
      <c r="M4643" s="2">
        <f>Table_ExternalData_15[[#This Row],[Price]]-Table_ExternalData_15[[#This Row],[Price]]*Table_ExternalData_15[[#This Row],[extra popust]]</f>
        <v>9.984</v>
      </c>
      <c r="N4643" s="2">
        <f>IF(M4643&lt;I4643,M4643,I4643)</f>
        <v>9.984</v>
      </c>
      <c r="O4643" s="12" t="str">
        <f>IF(N4643&lt;I4643,$U$1," ")</f>
        <v xml:space="preserve"> </v>
      </c>
      <c r="P4643" s="12" t="str">
        <f>IFERROR((O4643+30)," ")</f>
        <v xml:space="preserve"> </v>
      </c>
      <c r="Q4643" s="2">
        <f ca="1">IF(O4643=$U$1,N4643,"0")*1.22</f>
        <v>0</v>
      </c>
    </row>
    <row r="4644" spans="1:17" x14ac:dyDescent="0.25">
      <c r="A4644" t="s">
        <v>1558</v>
      </c>
      <c r="B4644" t="s">
        <v>1557</v>
      </c>
      <c r="C4644">
        <v>7800</v>
      </c>
      <c r="D4644">
        <v>6.75</v>
      </c>
      <c r="E4644">
        <f>IFERROR(VLOOKUP(Table_ExternalData_15[[#This Row],[Id]],Rabati!B:C,2,0),0)</f>
        <v>20</v>
      </c>
      <c r="F4644">
        <v>17</v>
      </c>
      <c r="G4644" t="str">
        <f>VLOOKUP(Table_ExternalData_15[[#This Row],[Id]],'Blagovna izdelek'!A:C,3,0)</f>
        <v>Delock</v>
      </c>
      <c r="H4644">
        <f>Table_ExternalData_15[[#This Row],[Rabat]]*0.2</f>
        <v>4</v>
      </c>
      <c r="I4644" s="2">
        <f>Table_ExternalData_15[[#This Row],[Price]]-(Table_ExternalData_15[[#This Row],[Price]]*Table_ExternalData_15[[#This Row],[BB rabat]])/100</f>
        <v>6.48</v>
      </c>
      <c r="J4644" s="2">
        <f>Table_ExternalData_15[[#This Row],[BB cena]]*Table_ExternalData_15[[#Headers],[1,22]]</f>
        <v>7.9056000000000006</v>
      </c>
      <c r="K4644" s="2">
        <f>Table_ExternalData_15[[#This Row],[Price]]*Table_ExternalData_15[[#Headers],[1,22]]</f>
        <v>8.2349999999999994</v>
      </c>
      <c r="L4644" s="7">
        <f>IF(G4644="White Shark",E4644*0.5,IF(G4644="Sbox",E4644*0.5,IF(G4644="Tenda",E4644*0.5,E4644*0.2)))/100</f>
        <v>0.04</v>
      </c>
      <c r="M4644" s="2">
        <f>Table_ExternalData_15[[#This Row],[Price]]-Table_ExternalData_15[[#This Row],[Price]]*Table_ExternalData_15[[#This Row],[extra popust]]</f>
        <v>6.48</v>
      </c>
      <c r="N4644" s="2">
        <f>IF(M4644&lt;I4644,M4644,I4644)</f>
        <v>6.48</v>
      </c>
      <c r="O4644" s="12" t="str">
        <f>IF(N4644&lt;I4644,$U$1," ")</f>
        <v xml:space="preserve"> </v>
      </c>
      <c r="P4644" s="12" t="str">
        <f>IFERROR((O4644+30)," ")</f>
        <v xml:space="preserve"> </v>
      </c>
      <c r="Q4644" s="2">
        <f ca="1">IF(O4644=$U$1,N4644,"0")*1.22</f>
        <v>0</v>
      </c>
    </row>
    <row r="4645" spans="1:17" x14ac:dyDescent="0.25">
      <c r="A4645" t="s">
        <v>1560</v>
      </c>
      <c r="B4645" t="s">
        <v>1559</v>
      </c>
      <c r="C4645">
        <v>7801</v>
      </c>
      <c r="D4645">
        <v>6.82</v>
      </c>
      <c r="E4645">
        <f>IFERROR(VLOOKUP(Table_ExternalData_15[[#This Row],[Id]],Rabati!B:C,2,0),0)</f>
        <v>20</v>
      </c>
      <c r="F4645">
        <v>0</v>
      </c>
      <c r="G4645" t="str">
        <f>VLOOKUP(Table_ExternalData_15[[#This Row],[Id]],'Blagovna izdelek'!A:C,3,0)</f>
        <v>Delock</v>
      </c>
      <c r="H4645">
        <f>Table_ExternalData_15[[#This Row],[Rabat]]*0.2</f>
        <v>4</v>
      </c>
      <c r="I4645" s="2">
        <f>Table_ExternalData_15[[#This Row],[Price]]-(Table_ExternalData_15[[#This Row],[Price]]*Table_ExternalData_15[[#This Row],[BB rabat]])/100</f>
        <v>6.5472000000000001</v>
      </c>
      <c r="J4645" s="2">
        <f>Table_ExternalData_15[[#This Row],[BB cena]]*Table_ExternalData_15[[#Headers],[1,22]]</f>
        <v>7.987584</v>
      </c>
      <c r="K4645" s="2">
        <f>Table_ExternalData_15[[#This Row],[Price]]*Table_ExternalData_15[[#Headers],[1,22]]</f>
        <v>8.3203999999999994</v>
      </c>
      <c r="L4645" s="7">
        <f>IF(G4645="White Shark",E4645*0.5,IF(G4645="Sbox",E4645*0.5,IF(G4645="Tenda",E4645*0.5,E4645*0.2)))/100</f>
        <v>0.04</v>
      </c>
      <c r="M4645" s="2">
        <f>Table_ExternalData_15[[#This Row],[Price]]-Table_ExternalData_15[[#This Row],[Price]]*Table_ExternalData_15[[#This Row],[extra popust]]</f>
        <v>6.5472000000000001</v>
      </c>
      <c r="N4645" s="2">
        <f>IF(M4645&lt;I4645,M4645,I4645)</f>
        <v>6.5472000000000001</v>
      </c>
      <c r="O4645" s="12" t="str">
        <f>IF(N4645&lt;I4645,$U$1," ")</f>
        <v xml:space="preserve"> </v>
      </c>
      <c r="P4645" s="12" t="str">
        <f>IFERROR((O4645+30)," ")</f>
        <v xml:space="preserve"> </v>
      </c>
      <c r="Q4645" s="2">
        <f ca="1">IF(O4645=$U$1,N4645,"0")*1.22</f>
        <v>0</v>
      </c>
    </row>
    <row r="4646" spans="1:17" x14ac:dyDescent="0.25">
      <c r="A4646" t="s">
        <v>1619</v>
      </c>
      <c r="B4646" t="s">
        <v>1618</v>
      </c>
      <c r="C4646">
        <v>7893</v>
      </c>
      <c r="D4646">
        <v>19.239999999999998</v>
      </c>
      <c r="E4646">
        <f>IFERROR(VLOOKUP(Table_ExternalData_15[[#This Row],[Id]],Rabati!B:C,2,0),0)</f>
        <v>25</v>
      </c>
      <c r="F4646">
        <v>0</v>
      </c>
      <c r="G4646" t="str">
        <f>VLOOKUP(Table_ExternalData_15[[#This Row],[Id]],'Blagovna izdelek'!A:C,3,0)</f>
        <v>Delock</v>
      </c>
      <c r="H4646">
        <f>Table_ExternalData_15[[#This Row],[Rabat]]*0.2</f>
        <v>5</v>
      </c>
      <c r="I4646" s="2">
        <f>Table_ExternalData_15[[#This Row],[Price]]-(Table_ExternalData_15[[#This Row],[Price]]*Table_ExternalData_15[[#This Row],[BB rabat]])/100</f>
        <v>18.277999999999999</v>
      </c>
      <c r="J4646" s="2">
        <f>Table_ExternalData_15[[#This Row],[BB cena]]*Table_ExternalData_15[[#Headers],[1,22]]</f>
        <v>22.299159999999997</v>
      </c>
      <c r="K4646" s="2">
        <f>Table_ExternalData_15[[#This Row],[Price]]*Table_ExternalData_15[[#Headers],[1,22]]</f>
        <v>23.472799999999996</v>
      </c>
      <c r="L4646" s="7">
        <f>IF(G4646="White Shark",E4646*0.5,IF(G4646="Sbox",E4646*0.5,IF(G4646="Tenda",E4646*0.5,E4646*0.2)))/100</f>
        <v>0.05</v>
      </c>
      <c r="M4646" s="2">
        <f>Table_ExternalData_15[[#This Row],[Price]]-Table_ExternalData_15[[#This Row],[Price]]*Table_ExternalData_15[[#This Row],[extra popust]]</f>
        <v>18.277999999999999</v>
      </c>
      <c r="N4646" s="2">
        <f>IF(M4646&lt;I4646,M4646,I4646)</f>
        <v>18.277999999999999</v>
      </c>
      <c r="O4646" s="12" t="str">
        <f>IF(N4646&lt;I4646,$U$1," ")</f>
        <v xml:space="preserve"> </v>
      </c>
      <c r="P4646" s="12" t="str">
        <f>IFERROR((O4646+30)," ")</f>
        <v xml:space="preserve"> </v>
      </c>
      <c r="Q4646" s="2">
        <f ca="1">IF(O4646=$U$1,N4646,"0")*1.22</f>
        <v>0</v>
      </c>
    </row>
    <row r="4647" spans="1:17" x14ac:dyDescent="0.25">
      <c r="A4647" t="s">
        <v>1629</v>
      </c>
      <c r="B4647" t="s">
        <v>1628</v>
      </c>
      <c r="C4647">
        <v>7899</v>
      </c>
      <c r="D4647">
        <v>25.92</v>
      </c>
      <c r="E4647">
        <f>IFERROR(VLOOKUP(Table_ExternalData_15[[#This Row],[Id]],Rabati!B:C,2,0),0)</f>
        <v>20</v>
      </c>
      <c r="F4647">
        <v>0</v>
      </c>
      <c r="G4647" t="str">
        <f>VLOOKUP(Table_ExternalData_15[[#This Row],[Id]],'Blagovna izdelek'!A:C,3,0)</f>
        <v>Delock</v>
      </c>
      <c r="H4647">
        <f>Table_ExternalData_15[[#This Row],[Rabat]]*0.2</f>
        <v>4</v>
      </c>
      <c r="I4647" s="2">
        <f>Table_ExternalData_15[[#This Row],[Price]]-(Table_ExternalData_15[[#This Row],[Price]]*Table_ExternalData_15[[#This Row],[BB rabat]])/100</f>
        <v>24.883200000000002</v>
      </c>
      <c r="J4647" s="2">
        <f>Table_ExternalData_15[[#This Row],[BB cena]]*Table_ExternalData_15[[#Headers],[1,22]]</f>
        <v>30.357504000000002</v>
      </c>
      <c r="K4647" s="2">
        <f>Table_ExternalData_15[[#This Row],[Price]]*Table_ExternalData_15[[#Headers],[1,22]]</f>
        <v>31.622400000000003</v>
      </c>
      <c r="L4647" s="7">
        <f>IF(G4647="White Shark",E4647*0.5,IF(G4647="Sbox",E4647*0.5,IF(G4647="Tenda",E4647*0.5,E4647*0.2)))/100</f>
        <v>0.04</v>
      </c>
      <c r="M4647" s="2">
        <f>Table_ExternalData_15[[#This Row],[Price]]-Table_ExternalData_15[[#This Row],[Price]]*Table_ExternalData_15[[#This Row],[extra popust]]</f>
        <v>24.883200000000002</v>
      </c>
      <c r="N4647" s="2">
        <f>IF(M4647&lt;I4647,M4647,I4647)</f>
        <v>24.883200000000002</v>
      </c>
      <c r="O4647" s="12" t="str">
        <f>IF(N4647&lt;I4647,$U$1," ")</f>
        <v xml:space="preserve"> </v>
      </c>
      <c r="P4647" s="12" t="str">
        <f>IFERROR((O4647+30)," ")</f>
        <v xml:space="preserve"> </v>
      </c>
      <c r="Q4647" s="2">
        <f ca="1">IF(O4647=$U$1,N4647,"0")*1.22</f>
        <v>0</v>
      </c>
    </row>
    <row r="4648" spans="1:17" x14ac:dyDescent="0.25">
      <c r="A4648" t="s">
        <v>1631</v>
      </c>
      <c r="B4648" t="s">
        <v>1630</v>
      </c>
      <c r="C4648">
        <v>7900</v>
      </c>
      <c r="D4648">
        <v>28.95</v>
      </c>
      <c r="E4648">
        <f>IFERROR(VLOOKUP(Table_ExternalData_15[[#This Row],[Id]],Rabati!B:C,2,0),0)</f>
        <v>20</v>
      </c>
      <c r="F4648">
        <v>0</v>
      </c>
      <c r="G4648" t="str">
        <f>VLOOKUP(Table_ExternalData_15[[#This Row],[Id]],'Blagovna izdelek'!A:C,3,0)</f>
        <v>Delock</v>
      </c>
      <c r="H4648">
        <f>Table_ExternalData_15[[#This Row],[Rabat]]*0.2</f>
        <v>4</v>
      </c>
      <c r="I4648" s="2">
        <f>Table_ExternalData_15[[#This Row],[Price]]-(Table_ExternalData_15[[#This Row],[Price]]*Table_ExternalData_15[[#This Row],[BB rabat]])/100</f>
        <v>27.791999999999998</v>
      </c>
      <c r="J4648" s="2">
        <f>Table_ExternalData_15[[#This Row],[BB cena]]*Table_ExternalData_15[[#Headers],[1,22]]</f>
        <v>33.906239999999997</v>
      </c>
      <c r="K4648" s="2">
        <f>Table_ExternalData_15[[#This Row],[Price]]*Table_ExternalData_15[[#Headers],[1,22]]</f>
        <v>35.318999999999996</v>
      </c>
      <c r="L4648" s="7">
        <f>IF(G4648="White Shark",E4648*0.5,IF(G4648="Sbox",E4648*0.5,IF(G4648="Tenda",E4648*0.5,E4648*0.2)))/100</f>
        <v>0.04</v>
      </c>
      <c r="M4648" s="2">
        <f>Table_ExternalData_15[[#This Row],[Price]]-Table_ExternalData_15[[#This Row],[Price]]*Table_ExternalData_15[[#This Row],[extra popust]]</f>
        <v>27.791999999999998</v>
      </c>
      <c r="N4648" s="2">
        <f>IF(M4648&lt;I4648,M4648,I4648)</f>
        <v>27.791999999999998</v>
      </c>
      <c r="O4648" s="12" t="str">
        <f>IF(N4648&lt;I4648,$U$1," ")</f>
        <v xml:space="preserve"> </v>
      </c>
      <c r="P4648" s="12" t="str">
        <f>IFERROR((O4648+30)," ")</f>
        <v xml:space="preserve"> </v>
      </c>
      <c r="Q4648" s="2">
        <f ca="1">IF(O4648=$U$1,N4648,"0")*1.22</f>
        <v>0</v>
      </c>
    </row>
    <row r="4649" spans="1:17" x14ac:dyDescent="0.25">
      <c r="A4649" t="s">
        <v>1758</v>
      </c>
      <c r="B4649" t="s">
        <v>1757</v>
      </c>
      <c r="C4649">
        <v>8026</v>
      </c>
      <c r="D4649">
        <v>148.9</v>
      </c>
      <c r="E4649">
        <f>IFERROR(VLOOKUP(Table_ExternalData_15[[#This Row],[Id]],Rabati!B:C,2,0),0)</f>
        <v>10</v>
      </c>
      <c r="F4649">
        <v>0</v>
      </c>
      <c r="G4649" t="str">
        <f>VLOOKUP(Table_ExternalData_15[[#This Row],[Id]],'Blagovna izdelek'!A:C,3,0)</f>
        <v>Delock</v>
      </c>
      <c r="H4649">
        <f>Table_ExternalData_15[[#This Row],[Rabat]]*0.2</f>
        <v>2</v>
      </c>
      <c r="I4649" s="2">
        <f>Table_ExternalData_15[[#This Row],[Price]]-(Table_ExternalData_15[[#This Row],[Price]]*Table_ExternalData_15[[#This Row],[BB rabat]])/100</f>
        <v>145.922</v>
      </c>
      <c r="J4649" s="2">
        <f>Table_ExternalData_15[[#This Row],[BB cena]]*Table_ExternalData_15[[#Headers],[1,22]]</f>
        <v>178.02483999999998</v>
      </c>
      <c r="K4649" s="2">
        <f>Table_ExternalData_15[[#This Row],[Price]]*Table_ExternalData_15[[#Headers],[1,22]]</f>
        <v>181.65800000000002</v>
      </c>
      <c r="L4649" s="7">
        <f>IF(G4649="White Shark",E4649*0.5,IF(G4649="Sbox",E4649*0.5,IF(G4649="Tenda",E4649*0.5,E4649*0.2)))/100</f>
        <v>0.02</v>
      </c>
      <c r="M4649" s="2">
        <f>Table_ExternalData_15[[#This Row],[Price]]-Table_ExternalData_15[[#This Row],[Price]]*Table_ExternalData_15[[#This Row],[extra popust]]</f>
        <v>145.922</v>
      </c>
      <c r="N4649" s="2">
        <f>IF(M4649&lt;I4649,M4649,I4649)</f>
        <v>145.922</v>
      </c>
      <c r="O4649" s="12" t="str">
        <f>IF(N4649&lt;I4649,$U$1," ")</f>
        <v xml:space="preserve"> </v>
      </c>
      <c r="P4649" s="12" t="str">
        <f>IFERROR((O4649+30)," ")</f>
        <v xml:space="preserve"> </v>
      </c>
      <c r="Q4649" s="2">
        <f ca="1">IF(O4649=$U$1,N4649,"0")*1.22</f>
        <v>0</v>
      </c>
    </row>
    <row r="4650" spans="1:17" x14ac:dyDescent="0.25">
      <c r="A4650" t="s">
        <v>1763</v>
      </c>
      <c r="B4650" t="s">
        <v>1762</v>
      </c>
      <c r="C4650">
        <v>8029</v>
      </c>
      <c r="D4650">
        <v>19.95</v>
      </c>
      <c r="E4650">
        <f>IFERROR(VLOOKUP(Table_ExternalData_15[[#This Row],[Id]],Rabati!B:C,2,0),0)</f>
        <v>20</v>
      </c>
      <c r="F4650">
        <v>1</v>
      </c>
      <c r="G4650" t="str">
        <f>VLOOKUP(Table_ExternalData_15[[#This Row],[Id]],'Blagovna izdelek'!A:C,3,0)</f>
        <v>Delock</v>
      </c>
      <c r="H4650">
        <f>Table_ExternalData_15[[#This Row],[Rabat]]*0.2</f>
        <v>4</v>
      </c>
      <c r="I4650" s="2">
        <f>Table_ExternalData_15[[#This Row],[Price]]-(Table_ExternalData_15[[#This Row],[Price]]*Table_ExternalData_15[[#This Row],[BB rabat]])/100</f>
        <v>19.152000000000001</v>
      </c>
      <c r="J4650" s="2">
        <f>Table_ExternalData_15[[#This Row],[BB cena]]*Table_ExternalData_15[[#Headers],[1,22]]</f>
        <v>23.36544</v>
      </c>
      <c r="K4650" s="2">
        <f>Table_ExternalData_15[[#This Row],[Price]]*Table_ExternalData_15[[#Headers],[1,22]]</f>
        <v>24.338999999999999</v>
      </c>
      <c r="L4650" s="7">
        <f>IF(G4650="White Shark",E4650*0.5,IF(G4650="Sbox",E4650*0.5,IF(G4650="Tenda",E4650*0.5,E4650*0.2)))/100</f>
        <v>0.04</v>
      </c>
      <c r="M4650" s="2">
        <f>Table_ExternalData_15[[#This Row],[Price]]-Table_ExternalData_15[[#This Row],[Price]]*Table_ExternalData_15[[#This Row],[extra popust]]</f>
        <v>19.152000000000001</v>
      </c>
      <c r="N4650" s="2">
        <f>IF(M4650&lt;I4650,M4650,I4650)</f>
        <v>19.152000000000001</v>
      </c>
      <c r="O4650" s="12" t="str">
        <f>IF(N4650&lt;I4650,$U$1," ")</f>
        <v xml:space="preserve"> </v>
      </c>
      <c r="P4650" s="12" t="str">
        <f>IFERROR((O4650+30)," ")</f>
        <v xml:space="preserve"> </v>
      </c>
      <c r="Q4650" s="2">
        <f ca="1">IF(O4650=$U$1,N4650,"0")*1.22</f>
        <v>0</v>
      </c>
    </row>
    <row r="4651" spans="1:17" x14ac:dyDescent="0.25">
      <c r="A4651" t="s">
        <v>1986</v>
      </c>
      <c r="B4651" t="s">
        <v>9612</v>
      </c>
      <c r="C4651">
        <v>8196</v>
      </c>
      <c r="D4651">
        <v>4.08</v>
      </c>
      <c r="E4651">
        <f>IFERROR(VLOOKUP(Table_ExternalData_15[[#This Row],[Id]],Rabati!B:C,2,0),0)</f>
        <v>20</v>
      </c>
      <c r="F4651">
        <v>0</v>
      </c>
      <c r="G4651" t="str">
        <f>VLOOKUP(Table_ExternalData_15[[#This Row],[Id]],'Blagovna izdelek'!A:C,3,0)</f>
        <v>Delock</v>
      </c>
      <c r="H4651">
        <f>Table_ExternalData_15[[#This Row],[Rabat]]*0.2</f>
        <v>4</v>
      </c>
      <c r="I4651" s="2">
        <f>Table_ExternalData_15[[#This Row],[Price]]-(Table_ExternalData_15[[#This Row],[Price]]*Table_ExternalData_15[[#This Row],[BB rabat]])/100</f>
        <v>3.9168000000000003</v>
      </c>
      <c r="J4651" s="2">
        <f>Table_ExternalData_15[[#This Row],[BB cena]]*Table_ExternalData_15[[#Headers],[1,22]]</f>
        <v>4.7784960000000005</v>
      </c>
      <c r="K4651" s="2">
        <f>Table_ExternalData_15[[#This Row],[Price]]*Table_ExternalData_15[[#Headers],[1,22]]</f>
        <v>4.9775999999999998</v>
      </c>
      <c r="L4651" s="7">
        <f>IF(G4651="White Shark",E4651*0.5,IF(G4651="Sbox",E4651*0.5,IF(G4651="Tenda",E4651*0.5,E4651*0.2)))/100</f>
        <v>0.04</v>
      </c>
      <c r="M4651" s="2">
        <f>Table_ExternalData_15[[#This Row],[Price]]-Table_ExternalData_15[[#This Row],[Price]]*Table_ExternalData_15[[#This Row],[extra popust]]</f>
        <v>3.9168000000000003</v>
      </c>
      <c r="N4651" s="2">
        <f>IF(M4651&lt;I4651,M4651,I4651)</f>
        <v>3.9168000000000003</v>
      </c>
      <c r="O4651" s="12" t="str">
        <f>IF(N4651&lt;I4651,$U$1," ")</f>
        <v xml:space="preserve"> </v>
      </c>
      <c r="P4651" s="12" t="str">
        <f>IFERROR((O4651+30)," ")</f>
        <v xml:space="preserve"> </v>
      </c>
      <c r="Q4651" s="2">
        <f ca="1">IF(O4651=$U$1,N4651,"0")*1.22</f>
        <v>0</v>
      </c>
    </row>
    <row r="4652" spans="1:17" x14ac:dyDescent="0.25">
      <c r="A4652" t="s">
        <v>2392</v>
      </c>
      <c r="B4652" t="s">
        <v>2391</v>
      </c>
      <c r="C4652">
        <v>8534</v>
      </c>
      <c r="D4652">
        <v>112.15</v>
      </c>
      <c r="E4652">
        <f>IFERROR(VLOOKUP(Table_ExternalData_15[[#This Row],[Id]],Rabati!B:C,2,0),0)</f>
        <v>20</v>
      </c>
      <c r="F4652">
        <v>0</v>
      </c>
      <c r="G4652" t="str">
        <f>VLOOKUP(Table_ExternalData_15[[#This Row],[Id]],'Blagovna izdelek'!A:C,3,0)</f>
        <v>Delock</v>
      </c>
      <c r="H4652">
        <f>Table_ExternalData_15[[#This Row],[Rabat]]*0.2</f>
        <v>4</v>
      </c>
      <c r="I4652" s="2">
        <f>Table_ExternalData_15[[#This Row],[Price]]-(Table_ExternalData_15[[#This Row],[Price]]*Table_ExternalData_15[[#This Row],[BB rabat]])/100</f>
        <v>107.664</v>
      </c>
      <c r="J4652" s="2">
        <f>Table_ExternalData_15[[#This Row],[BB cena]]*Table_ExternalData_15[[#Headers],[1,22]]</f>
        <v>131.35007999999999</v>
      </c>
      <c r="K4652" s="2">
        <f>Table_ExternalData_15[[#This Row],[Price]]*Table_ExternalData_15[[#Headers],[1,22]]</f>
        <v>136.82300000000001</v>
      </c>
      <c r="L4652" s="7">
        <f>IF(G4652="White Shark",E4652*0.5,IF(G4652="Sbox",E4652*0.5,IF(G4652="Tenda",E4652*0.5,E4652*0.2)))/100</f>
        <v>0.04</v>
      </c>
      <c r="M4652" s="2">
        <f>Table_ExternalData_15[[#This Row],[Price]]-Table_ExternalData_15[[#This Row],[Price]]*Table_ExternalData_15[[#This Row],[extra popust]]</f>
        <v>107.664</v>
      </c>
      <c r="N4652" s="2">
        <f>IF(M4652&lt;I4652,M4652,I4652)</f>
        <v>107.664</v>
      </c>
      <c r="O4652" s="12" t="str">
        <f>IF(N4652&lt;I4652,$U$1," ")</f>
        <v xml:space="preserve"> </v>
      </c>
      <c r="P4652" s="12" t="str">
        <f>IFERROR((O4652+30)," ")</f>
        <v xml:space="preserve"> </v>
      </c>
      <c r="Q4652" s="2">
        <f ca="1">IF(O4652=$U$1,N4652,"0")*1.22</f>
        <v>0</v>
      </c>
    </row>
    <row r="4653" spans="1:17" x14ac:dyDescent="0.25">
      <c r="A4653" t="s">
        <v>2406</v>
      </c>
      <c r="B4653" t="s">
        <v>2405</v>
      </c>
      <c r="C4653">
        <v>8545</v>
      </c>
      <c r="D4653">
        <v>7.6</v>
      </c>
      <c r="E4653">
        <f>IFERROR(VLOOKUP(Table_ExternalData_15[[#This Row],[Id]],Rabati!B:C,2,0),0)</f>
        <v>30</v>
      </c>
      <c r="F4653">
        <v>28</v>
      </c>
      <c r="G4653" t="str">
        <f>VLOOKUP(Table_ExternalData_15[[#This Row],[Id]],'Blagovna izdelek'!A:C,3,0)</f>
        <v>Delock</v>
      </c>
      <c r="H4653">
        <f>Table_ExternalData_15[[#This Row],[Rabat]]*0.2</f>
        <v>6</v>
      </c>
      <c r="I4653" s="2">
        <f>Table_ExternalData_15[[#This Row],[Price]]-(Table_ExternalData_15[[#This Row],[Price]]*Table_ExternalData_15[[#This Row],[BB rabat]])/100</f>
        <v>7.1440000000000001</v>
      </c>
      <c r="J4653" s="2">
        <f>Table_ExternalData_15[[#This Row],[BB cena]]*Table_ExternalData_15[[#Headers],[1,22]]</f>
        <v>8.7156800000000008</v>
      </c>
      <c r="K4653" s="2">
        <f>Table_ExternalData_15[[#This Row],[Price]]*Table_ExternalData_15[[#Headers],[1,22]]</f>
        <v>9.2720000000000002</v>
      </c>
      <c r="L4653" s="7">
        <f>IF(G4653="White Shark",E4653*0.5,IF(G4653="Sbox",E4653*0.5,IF(G4653="Tenda",E4653*0.5,E4653*0.2)))/100</f>
        <v>0.06</v>
      </c>
      <c r="M4653" s="2">
        <f>Table_ExternalData_15[[#This Row],[Price]]-Table_ExternalData_15[[#This Row],[Price]]*Table_ExternalData_15[[#This Row],[extra popust]]</f>
        <v>7.1440000000000001</v>
      </c>
      <c r="N4653" s="2">
        <f>IF(M4653&lt;I4653,M4653,I4653)</f>
        <v>7.1440000000000001</v>
      </c>
      <c r="O4653" s="12" t="str">
        <f>IF(N4653&lt;I4653,$U$1," ")</f>
        <v xml:space="preserve"> </v>
      </c>
      <c r="P4653" s="12" t="str">
        <f>IFERROR((O4653+30)," ")</f>
        <v xml:space="preserve"> </v>
      </c>
      <c r="Q4653" s="2">
        <f ca="1">IF(O4653=$U$1,N4653,"0")*1.22</f>
        <v>0</v>
      </c>
    </row>
    <row r="4654" spans="1:17" x14ac:dyDescent="0.25">
      <c r="A4654" t="s">
        <v>2420</v>
      </c>
      <c r="B4654" t="s">
        <v>2419</v>
      </c>
      <c r="C4654">
        <v>8555</v>
      </c>
      <c r="D4654">
        <v>3.45</v>
      </c>
      <c r="E4654">
        <f>IFERROR(VLOOKUP(Table_ExternalData_15[[#This Row],[Id]],Rabati!B:C,2,0),0)</f>
        <v>30</v>
      </c>
      <c r="F4654">
        <v>7</v>
      </c>
      <c r="G4654" t="str">
        <f>VLOOKUP(Table_ExternalData_15[[#This Row],[Id]],'Blagovna izdelek'!A:C,3,0)</f>
        <v>Delock</v>
      </c>
      <c r="H4654">
        <f>Table_ExternalData_15[[#This Row],[Rabat]]*0.2</f>
        <v>6</v>
      </c>
      <c r="I4654" s="2">
        <f>Table_ExternalData_15[[#This Row],[Price]]-(Table_ExternalData_15[[#This Row],[Price]]*Table_ExternalData_15[[#This Row],[BB rabat]])/100</f>
        <v>3.2430000000000003</v>
      </c>
      <c r="J4654" s="2">
        <f>Table_ExternalData_15[[#This Row],[BB cena]]*Table_ExternalData_15[[#Headers],[1,22]]</f>
        <v>3.9564600000000003</v>
      </c>
      <c r="K4654" s="2">
        <f>Table_ExternalData_15[[#This Row],[Price]]*Table_ExternalData_15[[#Headers],[1,22]]</f>
        <v>4.2090000000000005</v>
      </c>
      <c r="L4654" s="7">
        <f>IF(G4654="White Shark",E4654*0.5,IF(G4654="Sbox",E4654*0.5,IF(G4654="Tenda",E4654*0.5,E4654*0.2)))/100</f>
        <v>0.06</v>
      </c>
      <c r="M4654" s="2">
        <f>Table_ExternalData_15[[#This Row],[Price]]-Table_ExternalData_15[[#This Row],[Price]]*Table_ExternalData_15[[#This Row],[extra popust]]</f>
        <v>3.2430000000000003</v>
      </c>
      <c r="N4654" s="2">
        <f>IF(M4654&lt;I4654,M4654,I4654)</f>
        <v>3.2430000000000003</v>
      </c>
      <c r="O4654" s="12" t="str">
        <f>IF(N4654&lt;I4654,$U$1," ")</f>
        <v xml:space="preserve"> </v>
      </c>
      <c r="P4654" s="12" t="str">
        <f>IFERROR((O4654+30)," ")</f>
        <v xml:space="preserve"> </v>
      </c>
      <c r="Q4654" s="2">
        <f ca="1">IF(O4654=$U$1,N4654,"0")*1.22</f>
        <v>0</v>
      </c>
    </row>
    <row r="4655" spans="1:17" x14ac:dyDescent="0.25">
      <c r="A4655" t="s">
        <v>2422</v>
      </c>
      <c r="B4655" t="s">
        <v>2421</v>
      </c>
      <c r="C4655">
        <v>8556</v>
      </c>
      <c r="D4655">
        <v>5.15</v>
      </c>
      <c r="E4655">
        <f>IFERROR(VLOOKUP(Table_ExternalData_15[[#This Row],[Id]],Rabati!B:C,2,0),0)</f>
        <v>30</v>
      </c>
      <c r="F4655">
        <v>15</v>
      </c>
      <c r="G4655" t="str">
        <f>VLOOKUP(Table_ExternalData_15[[#This Row],[Id]],'Blagovna izdelek'!A:C,3,0)</f>
        <v>Delock</v>
      </c>
      <c r="H4655">
        <f>Table_ExternalData_15[[#This Row],[Rabat]]*0.2</f>
        <v>6</v>
      </c>
      <c r="I4655" s="2">
        <f>Table_ExternalData_15[[#This Row],[Price]]-(Table_ExternalData_15[[#This Row],[Price]]*Table_ExternalData_15[[#This Row],[BB rabat]])/100</f>
        <v>4.8410000000000002</v>
      </c>
      <c r="J4655" s="2">
        <f>Table_ExternalData_15[[#This Row],[BB cena]]*Table_ExternalData_15[[#Headers],[1,22]]</f>
        <v>5.9060199999999998</v>
      </c>
      <c r="K4655" s="2">
        <f>Table_ExternalData_15[[#This Row],[Price]]*Table_ExternalData_15[[#Headers],[1,22]]</f>
        <v>6.2830000000000004</v>
      </c>
      <c r="L4655" s="7">
        <f>IF(G4655="White Shark",E4655*0.5,IF(G4655="Sbox",E4655*0.5,IF(G4655="Tenda",E4655*0.5,E4655*0.2)))/100</f>
        <v>0.06</v>
      </c>
      <c r="M4655" s="2">
        <f>Table_ExternalData_15[[#This Row],[Price]]-Table_ExternalData_15[[#This Row],[Price]]*Table_ExternalData_15[[#This Row],[extra popust]]</f>
        <v>4.8410000000000002</v>
      </c>
      <c r="N4655" s="2">
        <f>IF(M4655&lt;I4655,M4655,I4655)</f>
        <v>4.8410000000000002</v>
      </c>
      <c r="O4655" s="12" t="str">
        <f>IF(N4655&lt;I4655,$U$1," ")</f>
        <v xml:space="preserve"> </v>
      </c>
      <c r="P4655" s="12" t="str">
        <f>IFERROR((O4655+30)," ")</f>
        <v xml:space="preserve"> </v>
      </c>
      <c r="Q4655" s="2">
        <f ca="1">IF(O4655=$U$1,N4655,"0")*1.22</f>
        <v>0</v>
      </c>
    </row>
    <row r="4656" spans="1:17" x14ac:dyDescent="0.25">
      <c r="A4656" t="s">
        <v>2430</v>
      </c>
      <c r="B4656" t="s">
        <v>2429</v>
      </c>
      <c r="C4656">
        <v>8562</v>
      </c>
      <c r="D4656">
        <v>3.67</v>
      </c>
      <c r="E4656">
        <f>IFERROR(VLOOKUP(Table_ExternalData_15[[#This Row],[Id]],Rabati!B:C,2,0),0)</f>
        <v>30</v>
      </c>
      <c r="F4656">
        <v>0</v>
      </c>
      <c r="G4656" t="str">
        <f>VLOOKUP(Table_ExternalData_15[[#This Row],[Id]],'Blagovna izdelek'!A:C,3,0)</f>
        <v>Delock</v>
      </c>
      <c r="H4656">
        <f>Table_ExternalData_15[[#This Row],[Rabat]]*0.2</f>
        <v>6</v>
      </c>
      <c r="I4656" s="2">
        <f>Table_ExternalData_15[[#This Row],[Price]]-(Table_ExternalData_15[[#This Row],[Price]]*Table_ExternalData_15[[#This Row],[BB rabat]])/100</f>
        <v>3.4497999999999998</v>
      </c>
      <c r="J4656" s="2">
        <f>Table_ExternalData_15[[#This Row],[BB cena]]*Table_ExternalData_15[[#Headers],[1,22]]</f>
        <v>4.2087559999999993</v>
      </c>
      <c r="K4656" s="2">
        <f>Table_ExternalData_15[[#This Row],[Price]]*Table_ExternalData_15[[#Headers],[1,22]]</f>
        <v>4.4773999999999994</v>
      </c>
      <c r="L4656" s="7">
        <f>IF(G4656="White Shark",E4656*0.5,IF(G4656="Sbox",E4656*0.5,IF(G4656="Tenda",E4656*0.5,E4656*0.2)))/100</f>
        <v>0.06</v>
      </c>
      <c r="M4656" s="2">
        <f>Table_ExternalData_15[[#This Row],[Price]]-Table_ExternalData_15[[#This Row],[Price]]*Table_ExternalData_15[[#This Row],[extra popust]]</f>
        <v>3.4497999999999998</v>
      </c>
      <c r="N4656" s="2">
        <f>IF(M4656&lt;I4656,M4656,I4656)</f>
        <v>3.4497999999999998</v>
      </c>
      <c r="O4656" s="12" t="str">
        <f>IF(N4656&lt;I4656,$U$1," ")</f>
        <v xml:space="preserve"> </v>
      </c>
      <c r="P4656" s="12" t="str">
        <f>IFERROR((O4656+30)," ")</f>
        <v xml:space="preserve"> </v>
      </c>
      <c r="Q4656" s="2">
        <f ca="1">IF(O4656=$U$1,N4656,"0")*1.22</f>
        <v>0</v>
      </c>
    </row>
    <row r="4657" spans="1:17" x14ac:dyDescent="0.25">
      <c r="A4657" t="s">
        <v>2501</v>
      </c>
      <c r="B4657" t="s">
        <v>2500</v>
      </c>
      <c r="C4657">
        <v>8621</v>
      </c>
      <c r="D4657">
        <v>5.5</v>
      </c>
      <c r="E4657">
        <f>IFERROR(VLOOKUP(Table_ExternalData_15[[#This Row],[Id]],Rabati!B:C,2,0),0)</f>
        <v>25</v>
      </c>
      <c r="F4657">
        <v>60</v>
      </c>
      <c r="G4657" t="str">
        <f>VLOOKUP(Table_ExternalData_15[[#This Row],[Id]],'Blagovna izdelek'!A:C,3,0)</f>
        <v>Delock</v>
      </c>
      <c r="H4657">
        <f>Table_ExternalData_15[[#This Row],[Rabat]]*0.2</f>
        <v>5</v>
      </c>
      <c r="I4657" s="2">
        <f>Table_ExternalData_15[[#This Row],[Price]]-(Table_ExternalData_15[[#This Row],[Price]]*Table_ExternalData_15[[#This Row],[BB rabat]])/100</f>
        <v>5.2249999999999996</v>
      </c>
      <c r="J4657" s="2">
        <f>Table_ExternalData_15[[#This Row],[BB cena]]*Table_ExternalData_15[[#Headers],[1,22]]</f>
        <v>6.3744999999999994</v>
      </c>
      <c r="K4657" s="2">
        <f>Table_ExternalData_15[[#This Row],[Price]]*Table_ExternalData_15[[#Headers],[1,22]]</f>
        <v>6.71</v>
      </c>
      <c r="L4657" s="7">
        <f>IF(G4657="White Shark",E4657*0.5,IF(G4657="Sbox",E4657*0.5,IF(G4657="Tenda",E4657*0.5,E4657*0.2)))/100</f>
        <v>0.05</v>
      </c>
      <c r="M4657" s="2">
        <f>Table_ExternalData_15[[#This Row],[Price]]-Table_ExternalData_15[[#This Row],[Price]]*Table_ExternalData_15[[#This Row],[extra popust]]</f>
        <v>5.2249999999999996</v>
      </c>
      <c r="N4657" s="2">
        <f>IF(M4657&lt;I4657,M4657,I4657)</f>
        <v>5.2249999999999996</v>
      </c>
      <c r="O4657" s="12" t="str">
        <f>IF(N4657&lt;I4657,$U$1," ")</f>
        <v xml:space="preserve"> </v>
      </c>
      <c r="P4657" s="12" t="str">
        <f>IFERROR((O4657+30)," ")</f>
        <v xml:space="preserve"> </v>
      </c>
      <c r="Q4657" s="2">
        <f ca="1">IF(O4657=$U$1,N4657,"0")*1.22</f>
        <v>0</v>
      </c>
    </row>
    <row r="4658" spans="1:17" x14ac:dyDescent="0.25">
      <c r="A4658" t="s">
        <v>2533</v>
      </c>
      <c r="B4658" t="s">
        <v>2532</v>
      </c>
      <c r="C4658">
        <v>8645</v>
      </c>
      <c r="D4658">
        <v>7.5</v>
      </c>
      <c r="E4658">
        <f>IFERROR(VLOOKUP(Table_ExternalData_15[[#This Row],[Id]],Rabati!B:C,2,0),0)</f>
        <v>25</v>
      </c>
      <c r="F4658">
        <v>3</v>
      </c>
      <c r="G4658" t="str">
        <f>VLOOKUP(Table_ExternalData_15[[#This Row],[Id]],'Blagovna izdelek'!A:C,3,0)</f>
        <v>Delock</v>
      </c>
      <c r="H4658">
        <f>Table_ExternalData_15[[#This Row],[Rabat]]*0.2</f>
        <v>5</v>
      </c>
      <c r="I4658" s="2">
        <f>Table_ExternalData_15[[#This Row],[Price]]-(Table_ExternalData_15[[#This Row],[Price]]*Table_ExternalData_15[[#This Row],[BB rabat]])/100</f>
        <v>7.125</v>
      </c>
      <c r="J4658" s="2">
        <f>Table_ExternalData_15[[#This Row],[BB cena]]*Table_ExternalData_15[[#Headers],[1,22]]</f>
        <v>8.692499999999999</v>
      </c>
      <c r="K4658" s="2">
        <f>Table_ExternalData_15[[#This Row],[Price]]*Table_ExternalData_15[[#Headers],[1,22]]</f>
        <v>9.15</v>
      </c>
      <c r="L4658" s="7">
        <f>IF(G4658="White Shark",E4658*0.5,IF(G4658="Sbox",E4658*0.5,IF(G4658="Tenda",E4658*0.5,E4658*0.2)))/100</f>
        <v>0.05</v>
      </c>
      <c r="M4658" s="2">
        <f>Table_ExternalData_15[[#This Row],[Price]]-Table_ExternalData_15[[#This Row],[Price]]*Table_ExternalData_15[[#This Row],[extra popust]]</f>
        <v>7.125</v>
      </c>
      <c r="N4658" s="2">
        <f>IF(M4658&lt;I4658,M4658,I4658)</f>
        <v>7.125</v>
      </c>
      <c r="O4658" s="12" t="str">
        <f>IF(N4658&lt;I4658,$U$1," ")</f>
        <v xml:space="preserve"> </v>
      </c>
      <c r="P4658" s="12" t="str">
        <f>IFERROR((O4658+30)," ")</f>
        <v xml:space="preserve"> </v>
      </c>
      <c r="Q4658" s="2">
        <f ca="1">IF(O4658=$U$1,N4658,"0")*1.22</f>
        <v>0</v>
      </c>
    </row>
    <row r="4659" spans="1:17" x14ac:dyDescent="0.25">
      <c r="A4659" t="s">
        <v>2539</v>
      </c>
      <c r="B4659" t="s">
        <v>2538</v>
      </c>
      <c r="C4659">
        <v>8650</v>
      </c>
      <c r="D4659">
        <v>5.84</v>
      </c>
      <c r="E4659">
        <f>IFERROR(VLOOKUP(Table_ExternalData_15[[#This Row],[Id]],Rabati!B:C,2,0),0)</f>
        <v>30</v>
      </c>
      <c r="F4659">
        <v>12</v>
      </c>
      <c r="G4659" t="str">
        <f>VLOOKUP(Table_ExternalData_15[[#This Row],[Id]],'Blagovna izdelek'!A:C,3,0)</f>
        <v>Delock</v>
      </c>
      <c r="H4659">
        <f>Table_ExternalData_15[[#This Row],[Rabat]]*0.2</f>
        <v>6</v>
      </c>
      <c r="I4659" s="2">
        <f>Table_ExternalData_15[[#This Row],[Price]]-(Table_ExternalData_15[[#This Row],[Price]]*Table_ExternalData_15[[#This Row],[BB rabat]])/100</f>
        <v>5.4896000000000003</v>
      </c>
      <c r="J4659" s="2">
        <f>Table_ExternalData_15[[#This Row],[BB cena]]*Table_ExternalData_15[[#Headers],[1,22]]</f>
        <v>6.6973120000000002</v>
      </c>
      <c r="K4659" s="2">
        <f>Table_ExternalData_15[[#This Row],[Price]]*Table_ExternalData_15[[#Headers],[1,22]]</f>
        <v>7.1247999999999996</v>
      </c>
      <c r="L4659" s="7">
        <f>IF(G4659="White Shark",E4659*0.5,IF(G4659="Sbox",E4659*0.5,IF(G4659="Tenda",E4659*0.5,E4659*0.2)))/100</f>
        <v>0.06</v>
      </c>
      <c r="M4659" s="2">
        <f>Table_ExternalData_15[[#This Row],[Price]]-Table_ExternalData_15[[#This Row],[Price]]*Table_ExternalData_15[[#This Row],[extra popust]]</f>
        <v>5.4896000000000003</v>
      </c>
      <c r="N4659" s="2">
        <f>IF(M4659&lt;I4659,M4659,I4659)</f>
        <v>5.4896000000000003</v>
      </c>
      <c r="O4659" s="12" t="str">
        <f>IF(N4659&lt;I4659,$U$1," ")</f>
        <v xml:space="preserve"> </v>
      </c>
      <c r="P4659" s="12" t="str">
        <f>IFERROR((O4659+30)," ")</f>
        <v xml:space="preserve"> </v>
      </c>
      <c r="Q4659" s="2">
        <f ca="1">IF(O4659=$U$1,N4659,"0")*1.22</f>
        <v>0</v>
      </c>
    </row>
    <row r="4660" spans="1:17" x14ac:dyDescent="0.25">
      <c r="A4660" t="s">
        <v>2645</v>
      </c>
      <c r="B4660" t="s">
        <v>2644</v>
      </c>
      <c r="C4660">
        <v>8710</v>
      </c>
      <c r="D4660">
        <v>7.88</v>
      </c>
      <c r="E4660">
        <f>IFERROR(VLOOKUP(Table_ExternalData_15[[#This Row],[Id]],Rabati!B:C,2,0),0)</f>
        <v>30</v>
      </c>
      <c r="F4660">
        <v>0</v>
      </c>
      <c r="G4660" t="str">
        <f>VLOOKUP(Table_ExternalData_15[[#This Row],[Id]],'Blagovna izdelek'!A:C,3,0)</f>
        <v>Delock</v>
      </c>
      <c r="H4660">
        <f>Table_ExternalData_15[[#This Row],[Rabat]]*0.2</f>
        <v>6</v>
      </c>
      <c r="I4660" s="2">
        <f>Table_ExternalData_15[[#This Row],[Price]]-(Table_ExternalData_15[[#This Row],[Price]]*Table_ExternalData_15[[#This Row],[BB rabat]])/100</f>
        <v>7.4071999999999996</v>
      </c>
      <c r="J4660" s="2">
        <f>Table_ExternalData_15[[#This Row],[BB cena]]*Table_ExternalData_15[[#Headers],[1,22]]</f>
        <v>9.036783999999999</v>
      </c>
      <c r="K4660" s="2">
        <f>Table_ExternalData_15[[#This Row],[Price]]*Table_ExternalData_15[[#Headers],[1,22]]</f>
        <v>9.6135999999999999</v>
      </c>
      <c r="L4660" s="7">
        <f>IF(G4660="White Shark",E4660*0.5,IF(G4660="Sbox",E4660*0.5,IF(G4660="Tenda",E4660*0.5,E4660*0.2)))/100</f>
        <v>0.06</v>
      </c>
      <c r="M4660" s="2">
        <f>Table_ExternalData_15[[#This Row],[Price]]-Table_ExternalData_15[[#This Row],[Price]]*Table_ExternalData_15[[#This Row],[extra popust]]</f>
        <v>7.4071999999999996</v>
      </c>
      <c r="N4660" s="2">
        <f>IF(M4660&lt;I4660,M4660,I4660)</f>
        <v>7.4071999999999996</v>
      </c>
      <c r="O4660" s="12" t="str">
        <f>IF(N4660&lt;I4660,$U$1," ")</f>
        <v xml:space="preserve"> </v>
      </c>
      <c r="P4660" s="12" t="str">
        <f>IFERROR((O4660+30)," ")</f>
        <v xml:space="preserve"> </v>
      </c>
      <c r="Q4660" s="2">
        <f ca="1">IF(O4660=$U$1,N4660,"0")*1.22</f>
        <v>0</v>
      </c>
    </row>
    <row r="4661" spans="1:17" x14ac:dyDescent="0.25">
      <c r="A4661" t="s">
        <v>2965</v>
      </c>
      <c r="B4661" t="s">
        <v>2964</v>
      </c>
      <c r="C4661">
        <v>8990</v>
      </c>
      <c r="D4661">
        <v>6.7</v>
      </c>
      <c r="E4661">
        <f>IFERROR(VLOOKUP(Table_ExternalData_15[[#This Row],[Id]],Rabati!B:C,2,0),0)</f>
        <v>20</v>
      </c>
      <c r="F4661">
        <v>0</v>
      </c>
      <c r="G4661" t="str">
        <f>VLOOKUP(Table_ExternalData_15[[#This Row],[Id]],'Blagovna izdelek'!A:C,3,0)</f>
        <v>Delock</v>
      </c>
      <c r="H4661">
        <f>Table_ExternalData_15[[#This Row],[Rabat]]*0.2</f>
        <v>4</v>
      </c>
      <c r="I4661" s="2">
        <f>Table_ExternalData_15[[#This Row],[Price]]-(Table_ExternalData_15[[#This Row],[Price]]*Table_ExternalData_15[[#This Row],[BB rabat]])/100</f>
        <v>6.4320000000000004</v>
      </c>
      <c r="J4661" s="2">
        <f>Table_ExternalData_15[[#This Row],[BB cena]]*Table_ExternalData_15[[#Headers],[1,22]]</f>
        <v>7.8470400000000007</v>
      </c>
      <c r="K4661" s="2">
        <f>Table_ExternalData_15[[#This Row],[Price]]*Table_ExternalData_15[[#Headers],[1,22]]</f>
        <v>8.1739999999999995</v>
      </c>
      <c r="L4661" s="7">
        <f>IF(G4661="White Shark",E4661*0.5,IF(G4661="Sbox",E4661*0.5,IF(G4661="Tenda",E4661*0.5,E4661*0.2)))/100</f>
        <v>0.04</v>
      </c>
      <c r="M4661" s="2">
        <f>Table_ExternalData_15[[#This Row],[Price]]-Table_ExternalData_15[[#This Row],[Price]]*Table_ExternalData_15[[#This Row],[extra popust]]</f>
        <v>6.4320000000000004</v>
      </c>
      <c r="N4661" s="2">
        <f>IF(M4661&lt;I4661,M4661,I4661)</f>
        <v>6.4320000000000004</v>
      </c>
      <c r="O4661" s="12" t="str">
        <f>IF(N4661&lt;I4661,$U$1," ")</f>
        <v xml:space="preserve"> </v>
      </c>
      <c r="P4661" s="12" t="str">
        <f>IFERROR((O4661+30)," ")</f>
        <v xml:space="preserve"> </v>
      </c>
      <c r="Q4661" s="2">
        <f ca="1">IF(O4661=$U$1,N4661,"0")*1.22</f>
        <v>0</v>
      </c>
    </row>
    <row r="4662" spans="1:17" x14ac:dyDescent="0.25">
      <c r="A4662" t="s">
        <v>2979</v>
      </c>
      <c r="B4662" t="s">
        <v>2978</v>
      </c>
      <c r="C4662">
        <v>9015</v>
      </c>
      <c r="D4662">
        <v>24.55</v>
      </c>
      <c r="E4662">
        <f>IFERROR(VLOOKUP(Table_ExternalData_15[[#This Row],[Id]],Rabati!B:C,2,0),0)</f>
        <v>20</v>
      </c>
      <c r="F4662">
        <v>6</v>
      </c>
      <c r="G4662" t="str">
        <f>VLOOKUP(Table_ExternalData_15[[#This Row],[Id]],'Blagovna izdelek'!A:C,3,0)</f>
        <v>Delock</v>
      </c>
      <c r="H4662">
        <f>Table_ExternalData_15[[#This Row],[Rabat]]*0.2</f>
        <v>4</v>
      </c>
      <c r="I4662" s="2">
        <f>Table_ExternalData_15[[#This Row],[Price]]-(Table_ExternalData_15[[#This Row],[Price]]*Table_ExternalData_15[[#This Row],[BB rabat]])/100</f>
        <v>23.568000000000001</v>
      </c>
      <c r="J4662" s="2">
        <f>Table_ExternalData_15[[#This Row],[BB cena]]*Table_ExternalData_15[[#Headers],[1,22]]</f>
        <v>28.752960000000002</v>
      </c>
      <c r="K4662" s="2">
        <f>Table_ExternalData_15[[#This Row],[Price]]*Table_ExternalData_15[[#Headers],[1,22]]</f>
        <v>29.951000000000001</v>
      </c>
      <c r="L4662" s="7">
        <f>IF(G4662="White Shark",E4662*0.5,IF(G4662="Sbox",E4662*0.5,IF(G4662="Tenda",E4662*0.5,E4662*0.2)))/100</f>
        <v>0.04</v>
      </c>
      <c r="M4662" s="2">
        <f>Table_ExternalData_15[[#This Row],[Price]]-Table_ExternalData_15[[#This Row],[Price]]*Table_ExternalData_15[[#This Row],[extra popust]]</f>
        <v>23.568000000000001</v>
      </c>
      <c r="N4662" s="2">
        <f>IF(M4662&lt;I4662,M4662,I4662)</f>
        <v>23.568000000000001</v>
      </c>
      <c r="O4662" s="12" t="str">
        <f>IF(N4662&lt;I4662,$U$1," ")</f>
        <v xml:space="preserve"> </v>
      </c>
      <c r="P4662" s="12" t="str">
        <f>IFERROR((O4662+30)," ")</f>
        <v xml:space="preserve"> </v>
      </c>
      <c r="Q4662" s="2">
        <f ca="1">IF(O4662=$U$1,N4662,"0")*1.22</f>
        <v>0</v>
      </c>
    </row>
    <row r="4663" spans="1:17" x14ac:dyDescent="0.25">
      <c r="A4663" t="s">
        <v>2990</v>
      </c>
      <c r="B4663" t="s">
        <v>2989</v>
      </c>
      <c r="C4663">
        <v>9031</v>
      </c>
      <c r="D4663">
        <v>16.07</v>
      </c>
      <c r="E4663">
        <f>IFERROR(VLOOKUP(Table_ExternalData_15[[#This Row],[Id]],Rabati!B:C,2,0),0)</f>
        <v>20</v>
      </c>
      <c r="F4663">
        <v>0</v>
      </c>
      <c r="G4663" t="str">
        <f>VLOOKUP(Table_ExternalData_15[[#This Row],[Id]],'Blagovna izdelek'!A:C,3,0)</f>
        <v>Delock</v>
      </c>
      <c r="H4663">
        <f>Table_ExternalData_15[[#This Row],[Rabat]]*0.2</f>
        <v>4</v>
      </c>
      <c r="I4663" s="2">
        <f>Table_ExternalData_15[[#This Row],[Price]]-(Table_ExternalData_15[[#This Row],[Price]]*Table_ExternalData_15[[#This Row],[BB rabat]])/100</f>
        <v>15.427200000000001</v>
      </c>
      <c r="J4663" s="2">
        <f>Table_ExternalData_15[[#This Row],[BB cena]]*Table_ExternalData_15[[#Headers],[1,22]]</f>
        <v>18.821184000000002</v>
      </c>
      <c r="K4663" s="2">
        <f>Table_ExternalData_15[[#This Row],[Price]]*Table_ExternalData_15[[#Headers],[1,22]]</f>
        <v>19.605399999999999</v>
      </c>
      <c r="L4663" s="7">
        <f>IF(G4663="White Shark",E4663*0.5,IF(G4663="Sbox",E4663*0.5,IF(G4663="Tenda",E4663*0.5,E4663*0.2)))/100</f>
        <v>0.04</v>
      </c>
      <c r="M4663" s="2">
        <f>Table_ExternalData_15[[#This Row],[Price]]-Table_ExternalData_15[[#This Row],[Price]]*Table_ExternalData_15[[#This Row],[extra popust]]</f>
        <v>15.427200000000001</v>
      </c>
      <c r="N4663" s="2">
        <f>IF(M4663&lt;I4663,M4663,I4663)</f>
        <v>15.427200000000001</v>
      </c>
      <c r="O4663" s="12" t="str">
        <f>IF(N4663&lt;I4663,$U$1," ")</f>
        <v xml:space="preserve"> </v>
      </c>
      <c r="P4663" s="12" t="str">
        <f>IFERROR((O4663+30)," ")</f>
        <v xml:space="preserve"> </v>
      </c>
      <c r="Q4663" s="2">
        <f ca="1">IF(O4663=$U$1,N4663,"0")*1.22</f>
        <v>0</v>
      </c>
    </row>
    <row r="4664" spans="1:17" x14ac:dyDescent="0.25">
      <c r="A4664" t="s">
        <v>3002</v>
      </c>
      <c r="B4664" t="s">
        <v>14170</v>
      </c>
      <c r="C4664">
        <v>9052</v>
      </c>
      <c r="D4664">
        <v>44.26</v>
      </c>
      <c r="E4664">
        <f>IFERROR(VLOOKUP(Table_ExternalData_15[[#This Row],[Id]],Rabati!B:C,2,0),0)</f>
        <v>20</v>
      </c>
      <c r="F4664">
        <v>4</v>
      </c>
      <c r="G4664" t="str">
        <f>VLOOKUP(Table_ExternalData_15[[#This Row],[Id]],'Blagovna izdelek'!A:C,3,0)</f>
        <v>Delock</v>
      </c>
      <c r="H4664">
        <f>Table_ExternalData_15[[#This Row],[Rabat]]*0.2</f>
        <v>4</v>
      </c>
      <c r="I4664" s="2">
        <f>Table_ExternalData_15[[#This Row],[Price]]-(Table_ExternalData_15[[#This Row],[Price]]*Table_ExternalData_15[[#This Row],[BB rabat]])/100</f>
        <v>42.489599999999996</v>
      </c>
      <c r="J4664" s="2">
        <f>Table_ExternalData_15[[#This Row],[BB cena]]*Table_ExternalData_15[[#Headers],[1,22]]</f>
        <v>51.837311999999997</v>
      </c>
      <c r="K4664" s="2">
        <f>Table_ExternalData_15[[#This Row],[Price]]*Table_ExternalData_15[[#Headers],[1,22]]</f>
        <v>53.997199999999999</v>
      </c>
      <c r="L4664" s="7">
        <f>IF(G4664="White Shark",E4664*0.5,IF(G4664="Sbox",E4664*0.5,IF(G4664="Tenda",E4664*0.5,E4664*0.2)))/100</f>
        <v>0.04</v>
      </c>
      <c r="M4664" s="2">
        <f>Table_ExternalData_15[[#This Row],[Price]]-Table_ExternalData_15[[#This Row],[Price]]*Table_ExternalData_15[[#This Row],[extra popust]]</f>
        <v>42.489599999999996</v>
      </c>
      <c r="N4664" s="2">
        <f>IF(M4664&lt;I4664,M4664,I4664)</f>
        <v>42.489599999999996</v>
      </c>
      <c r="O4664" s="12" t="str">
        <f>IF(N4664&lt;I4664,$U$1," ")</f>
        <v xml:space="preserve"> </v>
      </c>
      <c r="P4664" s="12" t="str">
        <f>IFERROR((O4664+30)," ")</f>
        <v xml:space="preserve"> </v>
      </c>
      <c r="Q4664" s="2">
        <f ca="1">IF(O4664=$U$1,N4664,"0")*1.22</f>
        <v>0</v>
      </c>
    </row>
    <row r="4665" spans="1:17" x14ac:dyDescent="0.25">
      <c r="A4665" t="s">
        <v>3008</v>
      </c>
      <c r="B4665" t="s">
        <v>3007</v>
      </c>
      <c r="C4665">
        <v>9055</v>
      </c>
      <c r="D4665">
        <v>98.3</v>
      </c>
      <c r="E4665">
        <f>IFERROR(VLOOKUP(Table_ExternalData_15[[#This Row],[Id]],Rabati!B:C,2,0),0)</f>
        <v>20</v>
      </c>
      <c r="F4665">
        <v>0</v>
      </c>
      <c r="G4665" t="str">
        <f>VLOOKUP(Table_ExternalData_15[[#This Row],[Id]],'Blagovna izdelek'!A:C,3,0)</f>
        <v>Delock</v>
      </c>
      <c r="H4665">
        <f>Table_ExternalData_15[[#This Row],[Rabat]]*0.2</f>
        <v>4</v>
      </c>
      <c r="I4665" s="2">
        <f>Table_ExternalData_15[[#This Row],[Price]]-(Table_ExternalData_15[[#This Row],[Price]]*Table_ExternalData_15[[#This Row],[BB rabat]])/100</f>
        <v>94.367999999999995</v>
      </c>
      <c r="J4665" s="2">
        <f>Table_ExternalData_15[[#This Row],[BB cena]]*Table_ExternalData_15[[#Headers],[1,22]]</f>
        <v>115.12895999999999</v>
      </c>
      <c r="K4665" s="2">
        <f>Table_ExternalData_15[[#This Row],[Price]]*Table_ExternalData_15[[#Headers],[1,22]]</f>
        <v>119.92599999999999</v>
      </c>
      <c r="L4665" s="7">
        <f>IF(G4665="White Shark",E4665*0.5,IF(G4665="Sbox",E4665*0.5,IF(G4665="Tenda",E4665*0.5,E4665*0.2)))/100</f>
        <v>0.04</v>
      </c>
      <c r="M4665" s="2">
        <f>Table_ExternalData_15[[#This Row],[Price]]-Table_ExternalData_15[[#This Row],[Price]]*Table_ExternalData_15[[#This Row],[extra popust]]</f>
        <v>94.367999999999995</v>
      </c>
      <c r="N4665" s="2">
        <f>IF(M4665&lt;I4665,M4665,I4665)</f>
        <v>94.367999999999995</v>
      </c>
      <c r="O4665" s="12" t="str">
        <f>IF(N4665&lt;I4665,$U$1," ")</f>
        <v xml:space="preserve"> </v>
      </c>
      <c r="P4665" s="12" t="str">
        <f>IFERROR((O4665+30)," ")</f>
        <v xml:space="preserve"> </v>
      </c>
      <c r="Q4665" s="2">
        <f ca="1">IF(O4665=$U$1,N4665,"0")*1.22</f>
        <v>0</v>
      </c>
    </row>
    <row r="4666" spans="1:17" x14ac:dyDescent="0.25">
      <c r="A4666" t="s">
        <v>3010</v>
      </c>
      <c r="B4666" t="s">
        <v>3009</v>
      </c>
      <c r="C4666">
        <v>9056</v>
      </c>
      <c r="D4666">
        <v>83.05</v>
      </c>
      <c r="E4666">
        <f>IFERROR(VLOOKUP(Table_ExternalData_15[[#This Row],[Id]],Rabati!B:C,2,0),0)</f>
        <v>20</v>
      </c>
      <c r="F4666">
        <v>0</v>
      </c>
      <c r="G4666" t="str">
        <f>VLOOKUP(Table_ExternalData_15[[#This Row],[Id]],'Blagovna izdelek'!A:C,3,0)</f>
        <v>Delock</v>
      </c>
      <c r="H4666">
        <f>Table_ExternalData_15[[#This Row],[Rabat]]*0.2</f>
        <v>4</v>
      </c>
      <c r="I4666" s="2">
        <f>Table_ExternalData_15[[#This Row],[Price]]-(Table_ExternalData_15[[#This Row],[Price]]*Table_ExternalData_15[[#This Row],[BB rabat]])/100</f>
        <v>79.727999999999994</v>
      </c>
      <c r="J4666" s="2">
        <f>Table_ExternalData_15[[#This Row],[BB cena]]*Table_ExternalData_15[[#Headers],[1,22]]</f>
        <v>97.268159999999995</v>
      </c>
      <c r="K4666" s="2">
        <f>Table_ExternalData_15[[#This Row],[Price]]*Table_ExternalData_15[[#Headers],[1,22]]</f>
        <v>101.321</v>
      </c>
      <c r="L4666" s="7">
        <f>IF(G4666="White Shark",E4666*0.5,IF(G4666="Sbox",E4666*0.5,IF(G4666="Tenda",E4666*0.5,E4666*0.2)))/100</f>
        <v>0.04</v>
      </c>
      <c r="M4666" s="2">
        <f>Table_ExternalData_15[[#This Row],[Price]]-Table_ExternalData_15[[#This Row],[Price]]*Table_ExternalData_15[[#This Row],[extra popust]]</f>
        <v>79.727999999999994</v>
      </c>
      <c r="N4666" s="2">
        <f>IF(M4666&lt;I4666,M4666,I4666)</f>
        <v>79.727999999999994</v>
      </c>
      <c r="O4666" s="12" t="str">
        <f>IF(N4666&lt;I4666,$U$1," ")</f>
        <v xml:space="preserve"> </v>
      </c>
      <c r="P4666" s="12" t="str">
        <f>IFERROR((O4666+30)," ")</f>
        <v xml:space="preserve"> </v>
      </c>
      <c r="Q4666" s="2">
        <f ca="1">IF(O4666=$U$1,N4666,"0")*1.22</f>
        <v>0</v>
      </c>
    </row>
    <row r="4667" spans="1:17" x14ac:dyDescent="0.25">
      <c r="A4667" t="s">
        <v>3012</v>
      </c>
      <c r="B4667" t="s">
        <v>3011</v>
      </c>
      <c r="C4667">
        <v>9057</v>
      </c>
      <c r="D4667">
        <v>69.66</v>
      </c>
      <c r="E4667">
        <f>IFERROR(VLOOKUP(Table_ExternalData_15[[#This Row],[Id]],Rabati!B:C,2,0),0)</f>
        <v>20</v>
      </c>
      <c r="F4667">
        <v>0</v>
      </c>
      <c r="G4667" t="str">
        <f>VLOOKUP(Table_ExternalData_15[[#This Row],[Id]],'Blagovna izdelek'!A:C,3,0)</f>
        <v>Delock</v>
      </c>
      <c r="H4667">
        <f>Table_ExternalData_15[[#This Row],[Rabat]]*0.2</f>
        <v>4</v>
      </c>
      <c r="I4667" s="2">
        <f>Table_ExternalData_15[[#This Row],[Price]]-(Table_ExternalData_15[[#This Row],[Price]]*Table_ExternalData_15[[#This Row],[BB rabat]])/100</f>
        <v>66.873599999999996</v>
      </c>
      <c r="J4667" s="2">
        <f>Table_ExternalData_15[[#This Row],[BB cena]]*Table_ExternalData_15[[#Headers],[1,22]]</f>
        <v>81.585791999999998</v>
      </c>
      <c r="K4667" s="2">
        <f>Table_ExternalData_15[[#This Row],[Price]]*Table_ExternalData_15[[#Headers],[1,22]]</f>
        <v>84.985199999999992</v>
      </c>
      <c r="L4667" s="7">
        <f>IF(G4667="White Shark",E4667*0.5,IF(G4667="Sbox",E4667*0.5,IF(G4667="Tenda",E4667*0.5,E4667*0.2)))/100</f>
        <v>0.04</v>
      </c>
      <c r="M4667" s="2">
        <f>Table_ExternalData_15[[#This Row],[Price]]-Table_ExternalData_15[[#This Row],[Price]]*Table_ExternalData_15[[#This Row],[extra popust]]</f>
        <v>66.873599999999996</v>
      </c>
      <c r="N4667" s="2">
        <f>IF(M4667&lt;I4667,M4667,I4667)</f>
        <v>66.873599999999996</v>
      </c>
      <c r="O4667" s="12" t="str">
        <f>IF(N4667&lt;I4667,$U$1," ")</f>
        <v xml:space="preserve"> </v>
      </c>
      <c r="P4667" s="12" t="str">
        <f>IFERROR((O4667+30)," ")</f>
        <v xml:space="preserve"> </v>
      </c>
      <c r="Q4667" s="2">
        <f ca="1">IF(O4667=$U$1,N4667,"0")*1.22</f>
        <v>0</v>
      </c>
    </row>
    <row r="4668" spans="1:17" x14ac:dyDescent="0.25">
      <c r="A4668" t="s">
        <v>3014</v>
      </c>
      <c r="B4668" t="s">
        <v>3013</v>
      </c>
      <c r="C4668">
        <v>9058</v>
      </c>
      <c r="D4668">
        <v>6.98</v>
      </c>
      <c r="E4668">
        <f>IFERROR(VLOOKUP(Table_ExternalData_15[[#This Row],[Id]],Rabati!B:C,2,0),0)</f>
        <v>30</v>
      </c>
      <c r="F4668">
        <v>8</v>
      </c>
      <c r="G4668" t="str">
        <f>VLOOKUP(Table_ExternalData_15[[#This Row],[Id]],'Blagovna izdelek'!A:C,3,0)</f>
        <v>Delock</v>
      </c>
      <c r="H4668">
        <f>Table_ExternalData_15[[#This Row],[Rabat]]*0.2</f>
        <v>6</v>
      </c>
      <c r="I4668" s="2">
        <f>Table_ExternalData_15[[#This Row],[Price]]-(Table_ExternalData_15[[#This Row],[Price]]*Table_ExternalData_15[[#This Row],[BB rabat]])/100</f>
        <v>6.5612000000000004</v>
      </c>
      <c r="J4668" s="2">
        <f>Table_ExternalData_15[[#This Row],[BB cena]]*Table_ExternalData_15[[#Headers],[1,22]]</f>
        <v>8.004664</v>
      </c>
      <c r="K4668" s="2">
        <f>Table_ExternalData_15[[#This Row],[Price]]*Table_ExternalData_15[[#Headers],[1,22]]</f>
        <v>8.5156000000000009</v>
      </c>
      <c r="L4668" s="7">
        <f>IF(G4668="White Shark",E4668*0.5,IF(G4668="Sbox",E4668*0.5,IF(G4668="Tenda",E4668*0.5,E4668*0.2)))/100</f>
        <v>0.06</v>
      </c>
      <c r="M4668" s="2">
        <f>Table_ExternalData_15[[#This Row],[Price]]-Table_ExternalData_15[[#This Row],[Price]]*Table_ExternalData_15[[#This Row],[extra popust]]</f>
        <v>6.5612000000000004</v>
      </c>
      <c r="N4668" s="2">
        <f>IF(M4668&lt;I4668,M4668,I4668)</f>
        <v>6.5612000000000004</v>
      </c>
      <c r="O4668" s="12" t="str">
        <f>IF(N4668&lt;I4668,$U$1," ")</f>
        <v xml:space="preserve"> </v>
      </c>
      <c r="P4668" s="12" t="str">
        <f>IFERROR((O4668+30)," ")</f>
        <v xml:space="preserve"> </v>
      </c>
      <c r="Q4668" s="2">
        <f ca="1">IF(O4668=$U$1,N4668,"0")*1.22</f>
        <v>0</v>
      </c>
    </row>
    <row r="4669" spans="1:17" x14ac:dyDescent="0.25">
      <c r="A4669" t="s">
        <v>3020</v>
      </c>
      <c r="B4669" t="s">
        <v>3019</v>
      </c>
      <c r="C4669">
        <v>9061</v>
      </c>
      <c r="D4669">
        <v>3.11</v>
      </c>
      <c r="E4669">
        <f>IFERROR(VLOOKUP(Table_ExternalData_15[[#This Row],[Id]],Rabati!B:C,2,0),0)</f>
        <v>30</v>
      </c>
      <c r="F4669">
        <v>0</v>
      </c>
      <c r="G4669" t="str">
        <f>VLOOKUP(Table_ExternalData_15[[#This Row],[Id]],'Blagovna izdelek'!A:C,3,0)</f>
        <v>Delock</v>
      </c>
      <c r="H4669">
        <f>Table_ExternalData_15[[#This Row],[Rabat]]*0.2</f>
        <v>6</v>
      </c>
      <c r="I4669" s="2">
        <f>Table_ExternalData_15[[#This Row],[Price]]-(Table_ExternalData_15[[#This Row],[Price]]*Table_ExternalData_15[[#This Row],[BB rabat]])/100</f>
        <v>2.9234</v>
      </c>
      <c r="J4669" s="2">
        <f>Table_ExternalData_15[[#This Row],[BB cena]]*Table_ExternalData_15[[#Headers],[1,22]]</f>
        <v>3.5665480000000001</v>
      </c>
      <c r="K4669" s="2">
        <f>Table_ExternalData_15[[#This Row],[Price]]*Table_ExternalData_15[[#Headers],[1,22]]</f>
        <v>3.7941999999999996</v>
      </c>
      <c r="L4669" s="7">
        <f>IF(G4669="White Shark",E4669*0.5,IF(G4669="Sbox",E4669*0.5,IF(G4669="Tenda",E4669*0.5,E4669*0.2)))/100</f>
        <v>0.06</v>
      </c>
      <c r="M4669" s="2">
        <f>Table_ExternalData_15[[#This Row],[Price]]-Table_ExternalData_15[[#This Row],[Price]]*Table_ExternalData_15[[#This Row],[extra popust]]</f>
        <v>2.9234</v>
      </c>
      <c r="N4669" s="2">
        <f>IF(M4669&lt;I4669,M4669,I4669)</f>
        <v>2.9234</v>
      </c>
      <c r="O4669" s="12" t="str">
        <f>IF(N4669&lt;I4669,$U$1," ")</f>
        <v xml:space="preserve"> </v>
      </c>
      <c r="P4669" s="12" t="str">
        <f>IFERROR((O4669+30)," ")</f>
        <v xml:space="preserve"> </v>
      </c>
      <c r="Q4669" s="2">
        <f ca="1">IF(O4669=$U$1,N4669,"0")*1.22</f>
        <v>0</v>
      </c>
    </row>
    <row r="4670" spans="1:17" x14ac:dyDescent="0.25">
      <c r="A4670" t="s">
        <v>3022</v>
      </c>
      <c r="B4670" t="s">
        <v>3021</v>
      </c>
      <c r="C4670">
        <v>9062</v>
      </c>
      <c r="D4670">
        <v>2.6</v>
      </c>
      <c r="E4670">
        <f>IFERROR(VLOOKUP(Table_ExternalData_15[[#This Row],[Id]],Rabati!B:C,2,0),0)</f>
        <v>30</v>
      </c>
      <c r="F4670">
        <v>0</v>
      </c>
      <c r="G4670" t="str">
        <f>VLOOKUP(Table_ExternalData_15[[#This Row],[Id]],'Blagovna izdelek'!A:C,3,0)</f>
        <v>Delock</v>
      </c>
      <c r="H4670">
        <f>Table_ExternalData_15[[#This Row],[Rabat]]*0.2</f>
        <v>6</v>
      </c>
      <c r="I4670" s="2">
        <f>Table_ExternalData_15[[#This Row],[Price]]-(Table_ExternalData_15[[#This Row],[Price]]*Table_ExternalData_15[[#This Row],[BB rabat]])/100</f>
        <v>2.444</v>
      </c>
      <c r="J4670" s="2">
        <f>Table_ExternalData_15[[#This Row],[BB cena]]*Table_ExternalData_15[[#Headers],[1,22]]</f>
        <v>2.9816799999999999</v>
      </c>
      <c r="K4670" s="2">
        <f>Table_ExternalData_15[[#This Row],[Price]]*Table_ExternalData_15[[#Headers],[1,22]]</f>
        <v>3.1720000000000002</v>
      </c>
      <c r="L4670" s="7">
        <f>IF(G4670="White Shark",E4670*0.5,IF(G4670="Sbox",E4670*0.5,IF(G4670="Tenda",E4670*0.5,E4670*0.2)))/100</f>
        <v>0.06</v>
      </c>
      <c r="M4670" s="2">
        <f>Table_ExternalData_15[[#This Row],[Price]]-Table_ExternalData_15[[#This Row],[Price]]*Table_ExternalData_15[[#This Row],[extra popust]]</f>
        <v>2.444</v>
      </c>
      <c r="N4670" s="2">
        <f>IF(M4670&lt;I4670,M4670,I4670)</f>
        <v>2.444</v>
      </c>
      <c r="O4670" s="12" t="str">
        <f>IF(N4670&lt;I4670,$U$1," ")</f>
        <v xml:space="preserve"> </v>
      </c>
      <c r="P4670" s="12" t="str">
        <f>IFERROR((O4670+30)," ")</f>
        <v xml:space="preserve"> </v>
      </c>
      <c r="Q4670" s="2">
        <f ca="1">IF(O4670=$U$1,N4670,"0")*1.22</f>
        <v>0</v>
      </c>
    </row>
    <row r="4671" spans="1:17" x14ac:dyDescent="0.25">
      <c r="A4671" t="s">
        <v>3024</v>
      </c>
      <c r="B4671" t="s">
        <v>3023</v>
      </c>
      <c r="C4671">
        <v>9064</v>
      </c>
      <c r="D4671">
        <v>78.12</v>
      </c>
      <c r="E4671">
        <f>IFERROR(VLOOKUP(Table_ExternalData_15[[#This Row],[Id]],Rabati!B:C,2,0),0)</f>
        <v>30</v>
      </c>
      <c r="F4671">
        <v>0</v>
      </c>
      <c r="G4671" t="str">
        <f>VLOOKUP(Table_ExternalData_15[[#This Row],[Id]],'Blagovna izdelek'!A:C,3,0)</f>
        <v>Delock</v>
      </c>
      <c r="H4671">
        <f>Table_ExternalData_15[[#This Row],[Rabat]]*0.2</f>
        <v>6</v>
      </c>
      <c r="I4671" s="2">
        <f>Table_ExternalData_15[[#This Row],[Price]]-(Table_ExternalData_15[[#This Row],[Price]]*Table_ExternalData_15[[#This Row],[BB rabat]])/100</f>
        <v>73.4328</v>
      </c>
      <c r="J4671" s="2">
        <f>Table_ExternalData_15[[#This Row],[BB cena]]*Table_ExternalData_15[[#Headers],[1,22]]</f>
        <v>89.588015999999996</v>
      </c>
      <c r="K4671" s="2">
        <f>Table_ExternalData_15[[#This Row],[Price]]*Table_ExternalData_15[[#Headers],[1,22]]</f>
        <v>95.306399999999996</v>
      </c>
      <c r="L4671" s="7">
        <f>IF(G4671="White Shark",E4671*0.5,IF(G4671="Sbox",E4671*0.5,IF(G4671="Tenda",E4671*0.5,E4671*0.2)))/100</f>
        <v>0.06</v>
      </c>
      <c r="M4671" s="2">
        <f>Table_ExternalData_15[[#This Row],[Price]]-Table_ExternalData_15[[#This Row],[Price]]*Table_ExternalData_15[[#This Row],[extra popust]]</f>
        <v>73.4328</v>
      </c>
      <c r="N4671" s="2">
        <f>IF(M4671&lt;I4671,M4671,I4671)</f>
        <v>73.4328</v>
      </c>
      <c r="O4671" s="12" t="str">
        <f>IF(N4671&lt;I4671,$U$1," ")</f>
        <v xml:space="preserve"> </v>
      </c>
      <c r="P4671" s="12" t="str">
        <f>IFERROR((O4671+30)," ")</f>
        <v xml:space="preserve"> </v>
      </c>
      <c r="Q4671" s="2">
        <f ca="1">IF(O4671=$U$1,N4671,"0")*1.22</f>
        <v>0</v>
      </c>
    </row>
    <row r="4672" spans="1:17" x14ac:dyDescent="0.25">
      <c r="A4672" t="s">
        <v>3173</v>
      </c>
      <c r="B4672" t="s">
        <v>3172</v>
      </c>
      <c r="C4672">
        <v>9211</v>
      </c>
      <c r="D4672">
        <v>11.8</v>
      </c>
      <c r="E4672">
        <f>IFERROR(VLOOKUP(Table_ExternalData_15[[#This Row],[Id]],Rabati!B:C,2,0),0)</f>
        <v>20</v>
      </c>
      <c r="F4672">
        <v>0</v>
      </c>
      <c r="G4672" t="str">
        <f>VLOOKUP(Table_ExternalData_15[[#This Row],[Id]],'Blagovna izdelek'!A:C,3,0)</f>
        <v>Delock</v>
      </c>
      <c r="H4672">
        <f>Table_ExternalData_15[[#This Row],[Rabat]]*0.2</f>
        <v>4</v>
      </c>
      <c r="I4672" s="2">
        <f>Table_ExternalData_15[[#This Row],[Price]]-(Table_ExternalData_15[[#This Row],[Price]]*Table_ExternalData_15[[#This Row],[BB rabat]])/100</f>
        <v>11.328000000000001</v>
      </c>
      <c r="J4672" s="2">
        <f>Table_ExternalData_15[[#This Row],[BB cena]]*Table_ExternalData_15[[#Headers],[1,22]]</f>
        <v>13.820160000000001</v>
      </c>
      <c r="K4672" s="2">
        <f>Table_ExternalData_15[[#This Row],[Price]]*Table_ExternalData_15[[#Headers],[1,22]]</f>
        <v>14.396000000000001</v>
      </c>
      <c r="L4672" s="7">
        <f>IF(G4672="White Shark",E4672*0.5,IF(G4672="Sbox",E4672*0.5,IF(G4672="Tenda",E4672*0.5,E4672*0.2)))/100</f>
        <v>0.04</v>
      </c>
      <c r="M4672" s="2">
        <f>Table_ExternalData_15[[#This Row],[Price]]-Table_ExternalData_15[[#This Row],[Price]]*Table_ExternalData_15[[#This Row],[extra popust]]</f>
        <v>11.328000000000001</v>
      </c>
      <c r="N4672" s="2">
        <f>IF(M4672&lt;I4672,M4672,I4672)</f>
        <v>11.328000000000001</v>
      </c>
      <c r="O4672" s="12" t="str">
        <f>IF(N4672&lt;I4672,$U$1," ")</f>
        <v xml:space="preserve"> </v>
      </c>
      <c r="P4672" s="12" t="str">
        <f>IFERROR((O4672+30)," ")</f>
        <v xml:space="preserve"> </v>
      </c>
      <c r="Q4672" s="2">
        <f ca="1">IF(O4672=$U$1,N4672,"0")*1.22</f>
        <v>0</v>
      </c>
    </row>
    <row r="4673" spans="1:17" x14ac:dyDescent="0.25">
      <c r="A4673" t="s">
        <v>3477</v>
      </c>
      <c r="B4673" t="s">
        <v>3476</v>
      </c>
      <c r="C4673">
        <v>9905</v>
      </c>
      <c r="D4673">
        <v>4.26</v>
      </c>
      <c r="E4673">
        <f>IFERROR(VLOOKUP(Table_ExternalData_15[[#This Row],[Id]],Rabati!B:C,2,0),0)</f>
        <v>30</v>
      </c>
      <c r="F4673">
        <v>0</v>
      </c>
      <c r="G4673" t="str">
        <f>VLOOKUP(Table_ExternalData_15[[#This Row],[Id]],'Blagovna izdelek'!A:C,3,0)</f>
        <v>Delock</v>
      </c>
      <c r="H4673">
        <f>Table_ExternalData_15[[#This Row],[Rabat]]*0.2</f>
        <v>6</v>
      </c>
      <c r="I4673" s="2">
        <f>Table_ExternalData_15[[#This Row],[Price]]-(Table_ExternalData_15[[#This Row],[Price]]*Table_ExternalData_15[[#This Row],[BB rabat]])/100</f>
        <v>4.0043999999999995</v>
      </c>
      <c r="J4673" s="2">
        <f>Table_ExternalData_15[[#This Row],[BB cena]]*Table_ExternalData_15[[#Headers],[1,22]]</f>
        <v>4.8853679999999997</v>
      </c>
      <c r="K4673" s="2">
        <f>Table_ExternalData_15[[#This Row],[Price]]*Table_ExternalData_15[[#Headers],[1,22]]</f>
        <v>5.1971999999999996</v>
      </c>
      <c r="L4673" s="7">
        <f>IF(G4673="White Shark",E4673*0.5,IF(G4673="Sbox",E4673*0.5,IF(G4673="Tenda",E4673*0.5,E4673*0.2)))/100</f>
        <v>0.06</v>
      </c>
      <c r="M4673" s="2">
        <f>Table_ExternalData_15[[#This Row],[Price]]-Table_ExternalData_15[[#This Row],[Price]]*Table_ExternalData_15[[#This Row],[extra popust]]</f>
        <v>4.0043999999999995</v>
      </c>
      <c r="N4673" s="2">
        <f>IF(M4673&lt;I4673,M4673,I4673)</f>
        <v>4.0043999999999995</v>
      </c>
      <c r="O4673" s="12" t="str">
        <f>IF(N4673&lt;I4673,$U$1," ")</f>
        <v xml:space="preserve"> </v>
      </c>
      <c r="P4673" s="12" t="str">
        <f>IFERROR((O4673+30)," ")</f>
        <v xml:space="preserve"> </v>
      </c>
      <c r="Q4673" s="2">
        <f ca="1">IF(O4673=$U$1,N4673,"0")*1.22</f>
        <v>0</v>
      </c>
    </row>
    <row r="4674" spans="1:17" x14ac:dyDescent="0.25">
      <c r="A4674" t="s">
        <v>3756</v>
      </c>
      <c r="B4674" t="s">
        <v>3755</v>
      </c>
      <c r="C4674">
        <v>10110</v>
      </c>
      <c r="D4674">
        <v>3.98</v>
      </c>
      <c r="E4674">
        <f>IFERROR(VLOOKUP(Table_ExternalData_15[[#This Row],[Id]],Rabati!B:C,2,0),0)</f>
        <v>20</v>
      </c>
      <c r="F4674">
        <v>0</v>
      </c>
      <c r="G4674" t="str">
        <f>VLOOKUP(Table_ExternalData_15[[#This Row],[Id]],'Blagovna izdelek'!A:C,3,0)</f>
        <v>Delock</v>
      </c>
      <c r="H4674">
        <f>Table_ExternalData_15[[#This Row],[Rabat]]*0.2</f>
        <v>4</v>
      </c>
      <c r="I4674" s="2">
        <f>Table_ExternalData_15[[#This Row],[Price]]-(Table_ExternalData_15[[#This Row],[Price]]*Table_ExternalData_15[[#This Row],[BB rabat]])/100</f>
        <v>3.8208000000000002</v>
      </c>
      <c r="J4674" s="2">
        <f>Table_ExternalData_15[[#This Row],[BB cena]]*Table_ExternalData_15[[#Headers],[1,22]]</f>
        <v>4.6613759999999997</v>
      </c>
      <c r="K4674" s="2">
        <f>Table_ExternalData_15[[#This Row],[Price]]*Table_ExternalData_15[[#Headers],[1,22]]</f>
        <v>4.8555999999999999</v>
      </c>
      <c r="L4674" s="7">
        <f>IF(G4674="White Shark",E4674*0.5,IF(G4674="Sbox",E4674*0.5,IF(G4674="Tenda",E4674*0.5,E4674*0.2)))/100</f>
        <v>0.04</v>
      </c>
      <c r="M4674" s="2">
        <f>Table_ExternalData_15[[#This Row],[Price]]-Table_ExternalData_15[[#This Row],[Price]]*Table_ExternalData_15[[#This Row],[extra popust]]</f>
        <v>3.8208000000000002</v>
      </c>
      <c r="N4674" s="2">
        <f>IF(M4674&lt;I4674,M4674,I4674)</f>
        <v>3.8208000000000002</v>
      </c>
      <c r="O4674" s="12" t="str">
        <f>IF(N4674&lt;I4674,$U$1," ")</f>
        <v xml:space="preserve"> </v>
      </c>
      <c r="P4674" s="12" t="str">
        <f>IFERROR((O4674+30)," ")</f>
        <v xml:space="preserve"> </v>
      </c>
      <c r="Q4674" s="2">
        <f ca="1">IF(O4674=$U$1,N4674,"0")*1.22</f>
        <v>0</v>
      </c>
    </row>
    <row r="4675" spans="1:17" x14ac:dyDescent="0.25">
      <c r="A4675" t="s">
        <v>3866</v>
      </c>
      <c r="B4675" t="s">
        <v>9869</v>
      </c>
      <c r="C4675">
        <v>10288</v>
      </c>
      <c r="D4675">
        <v>11.86</v>
      </c>
      <c r="E4675">
        <f>IFERROR(VLOOKUP(Table_ExternalData_15[[#This Row],[Id]],Rabati!B:C,2,0),0)</f>
        <v>10</v>
      </c>
      <c r="F4675">
        <v>0</v>
      </c>
      <c r="G4675" t="str">
        <f>VLOOKUP(Table_ExternalData_15[[#This Row],[Id]],'Blagovna izdelek'!A:C,3,0)</f>
        <v>Delock</v>
      </c>
      <c r="H4675">
        <f>Table_ExternalData_15[[#This Row],[Rabat]]*0.2</f>
        <v>2</v>
      </c>
      <c r="I4675" s="2">
        <f>Table_ExternalData_15[[#This Row],[Price]]-(Table_ExternalData_15[[#This Row],[Price]]*Table_ExternalData_15[[#This Row],[BB rabat]])/100</f>
        <v>11.6228</v>
      </c>
      <c r="J4675" s="2">
        <f>Table_ExternalData_15[[#This Row],[BB cena]]*Table_ExternalData_15[[#Headers],[1,22]]</f>
        <v>14.179815999999999</v>
      </c>
      <c r="K4675" s="2">
        <f>Table_ExternalData_15[[#This Row],[Price]]*Table_ExternalData_15[[#Headers],[1,22]]</f>
        <v>14.469199999999999</v>
      </c>
      <c r="L4675" s="7">
        <f>IF(G4675="White Shark",E4675*0.5,IF(G4675="Sbox",E4675*0.5,IF(G4675="Tenda",E4675*0.5,E4675*0.2)))/100</f>
        <v>0.02</v>
      </c>
      <c r="M4675" s="2">
        <f>Table_ExternalData_15[[#This Row],[Price]]-Table_ExternalData_15[[#This Row],[Price]]*Table_ExternalData_15[[#This Row],[extra popust]]</f>
        <v>11.6228</v>
      </c>
      <c r="N4675" s="2">
        <f>IF(M4675&lt;I4675,M4675,I4675)</f>
        <v>11.6228</v>
      </c>
      <c r="O4675" s="12" t="str">
        <f>IF(N4675&lt;I4675,$U$1," ")</f>
        <v xml:space="preserve"> </v>
      </c>
      <c r="P4675" s="12" t="str">
        <f>IFERROR((O4675+30)," ")</f>
        <v xml:space="preserve"> </v>
      </c>
      <c r="Q4675" s="2">
        <f ca="1">IF(O4675=$U$1,N4675,"0")*1.22</f>
        <v>0</v>
      </c>
    </row>
    <row r="4676" spans="1:17" x14ac:dyDescent="0.25">
      <c r="A4676" t="s">
        <v>3868</v>
      </c>
      <c r="B4676" t="s">
        <v>3867</v>
      </c>
      <c r="C4676">
        <v>10293</v>
      </c>
      <c r="D4676">
        <v>20.63</v>
      </c>
      <c r="E4676">
        <f>IFERROR(VLOOKUP(Table_ExternalData_15[[#This Row],[Id]],Rabati!B:C,2,0),0)</f>
        <v>30</v>
      </c>
      <c r="F4676">
        <v>0</v>
      </c>
      <c r="G4676" t="str">
        <f>VLOOKUP(Table_ExternalData_15[[#This Row],[Id]],'Blagovna izdelek'!A:C,3,0)</f>
        <v>Delock</v>
      </c>
      <c r="H4676">
        <f>Table_ExternalData_15[[#This Row],[Rabat]]*0.2</f>
        <v>6</v>
      </c>
      <c r="I4676" s="2">
        <f>Table_ExternalData_15[[#This Row],[Price]]-(Table_ExternalData_15[[#This Row],[Price]]*Table_ExternalData_15[[#This Row],[BB rabat]])/100</f>
        <v>19.392199999999999</v>
      </c>
      <c r="J4676" s="2">
        <f>Table_ExternalData_15[[#This Row],[BB cena]]*Table_ExternalData_15[[#Headers],[1,22]]</f>
        <v>23.658483999999998</v>
      </c>
      <c r="K4676" s="2">
        <f>Table_ExternalData_15[[#This Row],[Price]]*Table_ExternalData_15[[#Headers],[1,22]]</f>
        <v>25.168599999999998</v>
      </c>
      <c r="L4676" s="7">
        <f>IF(G4676="White Shark",E4676*0.5,IF(G4676="Sbox",E4676*0.5,IF(G4676="Tenda",E4676*0.5,E4676*0.2)))/100</f>
        <v>0.06</v>
      </c>
      <c r="M4676" s="2">
        <f>Table_ExternalData_15[[#This Row],[Price]]-Table_ExternalData_15[[#This Row],[Price]]*Table_ExternalData_15[[#This Row],[extra popust]]</f>
        <v>19.392199999999999</v>
      </c>
      <c r="N4676" s="2">
        <f>IF(M4676&lt;I4676,M4676,I4676)</f>
        <v>19.392199999999999</v>
      </c>
      <c r="O4676" s="12" t="str">
        <f>IF(N4676&lt;I4676,$U$1," ")</f>
        <v xml:space="preserve"> </v>
      </c>
      <c r="P4676" s="12" t="str">
        <f>IFERROR((O4676+30)," ")</f>
        <v xml:space="preserve"> </v>
      </c>
      <c r="Q4676" s="2">
        <f ca="1">IF(O4676=$U$1,N4676,"0")*1.22</f>
        <v>0</v>
      </c>
    </row>
    <row r="4677" spans="1:17" x14ac:dyDescent="0.25">
      <c r="A4677" t="s">
        <v>3870</v>
      </c>
      <c r="B4677" t="s">
        <v>3869</v>
      </c>
      <c r="C4677">
        <v>10294</v>
      </c>
      <c r="D4677">
        <v>8.68</v>
      </c>
      <c r="E4677">
        <f>IFERROR(VLOOKUP(Table_ExternalData_15[[#This Row],[Id]],Rabati!B:C,2,0),0)</f>
        <v>30</v>
      </c>
      <c r="F4677">
        <v>0</v>
      </c>
      <c r="G4677" t="str">
        <f>VLOOKUP(Table_ExternalData_15[[#This Row],[Id]],'Blagovna izdelek'!A:C,3,0)</f>
        <v>Delock</v>
      </c>
      <c r="H4677">
        <f>Table_ExternalData_15[[#This Row],[Rabat]]*0.2</f>
        <v>6</v>
      </c>
      <c r="I4677" s="2">
        <f>Table_ExternalData_15[[#This Row],[Price]]-(Table_ExternalData_15[[#This Row],[Price]]*Table_ExternalData_15[[#This Row],[BB rabat]])/100</f>
        <v>8.1592000000000002</v>
      </c>
      <c r="J4677" s="2">
        <f>Table_ExternalData_15[[#This Row],[BB cena]]*Table_ExternalData_15[[#Headers],[1,22]]</f>
        <v>9.954224</v>
      </c>
      <c r="K4677" s="2">
        <f>Table_ExternalData_15[[#This Row],[Price]]*Table_ExternalData_15[[#Headers],[1,22]]</f>
        <v>10.589599999999999</v>
      </c>
      <c r="L4677" s="7">
        <f>IF(G4677="White Shark",E4677*0.5,IF(G4677="Sbox",E4677*0.5,IF(G4677="Tenda",E4677*0.5,E4677*0.2)))/100</f>
        <v>0.06</v>
      </c>
      <c r="M4677" s="2">
        <f>Table_ExternalData_15[[#This Row],[Price]]-Table_ExternalData_15[[#This Row],[Price]]*Table_ExternalData_15[[#This Row],[extra popust]]</f>
        <v>8.1592000000000002</v>
      </c>
      <c r="N4677" s="2">
        <f>IF(M4677&lt;I4677,M4677,I4677)</f>
        <v>8.1592000000000002</v>
      </c>
      <c r="O4677" s="12" t="str">
        <f>IF(N4677&lt;I4677,$U$1," ")</f>
        <v xml:space="preserve"> </v>
      </c>
      <c r="P4677" s="12" t="str">
        <f>IFERROR((O4677+30)," ")</f>
        <v xml:space="preserve"> </v>
      </c>
      <c r="Q4677" s="2">
        <f ca="1">IF(O4677=$U$1,N4677,"0")*1.22</f>
        <v>0</v>
      </c>
    </row>
    <row r="4678" spans="1:17" x14ac:dyDescent="0.25">
      <c r="A4678" t="s">
        <v>3872</v>
      </c>
      <c r="B4678" t="s">
        <v>3871</v>
      </c>
      <c r="C4678">
        <v>10295</v>
      </c>
      <c r="D4678">
        <v>45.95</v>
      </c>
      <c r="E4678">
        <f>IFERROR(VLOOKUP(Table_ExternalData_15[[#This Row],[Id]],Rabati!B:C,2,0),0)</f>
        <v>20</v>
      </c>
      <c r="F4678">
        <v>5</v>
      </c>
      <c r="G4678" t="str">
        <f>VLOOKUP(Table_ExternalData_15[[#This Row],[Id]],'Blagovna izdelek'!A:C,3,0)</f>
        <v>Delock</v>
      </c>
      <c r="H4678">
        <f>Table_ExternalData_15[[#This Row],[Rabat]]*0.2</f>
        <v>4</v>
      </c>
      <c r="I4678" s="2">
        <f>Table_ExternalData_15[[#This Row],[Price]]-(Table_ExternalData_15[[#This Row],[Price]]*Table_ExternalData_15[[#This Row],[BB rabat]])/100</f>
        <v>44.112000000000002</v>
      </c>
      <c r="J4678" s="2">
        <f>Table_ExternalData_15[[#This Row],[BB cena]]*Table_ExternalData_15[[#Headers],[1,22]]</f>
        <v>53.81664</v>
      </c>
      <c r="K4678" s="2">
        <f>Table_ExternalData_15[[#This Row],[Price]]*Table_ExternalData_15[[#Headers],[1,22]]</f>
        <v>56.059000000000005</v>
      </c>
      <c r="L4678" s="7">
        <f>IF(G4678="White Shark",E4678*0.5,IF(G4678="Sbox",E4678*0.5,IF(G4678="Tenda",E4678*0.5,E4678*0.2)))/100</f>
        <v>0.04</v>
      </c>
      <c r="M4678" s="2">
        <f>Table_ExternalData_15[[#This Row],[Price]]-Table_ExternalData_15[[#This Row],[Price]]*Table_ExternalData_15[[#This Row],[extra popust]]</f>
        <v>44.112000000000002</v>
      </c>
      <c r="N4678" s="2">
        <f>IF(M4678&lt;I4678,M4678,I4678)</f>
        <v>44.112000000000002</v>
      </c>
      <c r="O4678" s="12" t="str">
        <f>IF(N4678&lt;I4678,$U$1," ")</f>
        <v xml:space="preserve"> </v>
      </c>
      <c r="P4678" s="12" t="str">
        <f>IFERROR((O4678+30)," ")</f>
        <v xml:space="preserve"> </v>
      </c>
      <c r="Q4678" s="2">
        <f ca="1">IF(O4678=$U$1,N4678,"0")*1.22</f>
        <v>0</v>
      </c>
    </row>
    <row r="4679" spans="1:17" x14ac:dyDescent="0.25">
      <c r="A4679" t="s">
        <v>3874</v>
      </c>
      <c r="B4679" t="s">
        <v>3873</v>
      </c>
      <c r="C4679">
        <v>10296</v>
      </c>
      <c r="D4679">
        <v>22.8</v>
      </c>
      <c r="E4679">
        <f>IFERROR(VLOOKUP(Table_ExternalData_15[[#This Row],[Id]],Rabati!B:C,2,0),0)</f>
        <v>25</v>
      </c>
      <c r="F4679">
        <v>0</v>
      </c>
      <c r="G4679" t="str">
        <f>VLOOKUP(Table_ExternalData_15[[#This Row],[Id]],'Blagovna izdelek'!A:C,3,0)</f>
        <v>Delock</v>
      </c>
      <c r="H4679">
        <f>Table_ExternalData_15[[#This Row],[Rabat]]*0.2</f>
        <v>5</v>
      </c>
      <c r="I4679" s="2">
        <f>Table_ExternalData_15[[#This Row],[Price]]-(Table_ExternalData_15[[#This Row],[Price]]*Table_ExternalData_15[[#This Row],[BB rabat]])/100</f>
        <v>21.66</v>
      </c>
      <c r="J4679" s="2">
        <f>Table_ExternalData_15[[#This Row],[BB cena]]*Table_ExternalData_15[[#Headers],[1,22]]</f>
        <v>26.4252</v>
      </c>
      <c r="K4679" s="2">
        <f>Table_ExternalData_15[[#This Row],[Price]]*Table_ExternalData_15[[#Headers],[1,22]]</f>
        <v>27.815999999999999</v>
      </c>
      <c r="L4679" s="7">
        <f>IF(G4679="White Shark",E4679*0.5,IF(G4679="Sbox",E4679*0.5,IF(G4679="Tenda",E4679*0.5,E4679*0.2)))/100</f>
        <v>0.05</v>
      </c>
      <c r="M4679" s="2">
        <f>Table_ExternalData_15[[#This Row],[Price]]-Table_ExternalData_15[[#This Row],[Price]]*Table_ExternalData_15[[#This Row],[extra popust]]</f>
        <v>21.66</v>
      </c>
      <c r="N4679" s="2">
        <f>IF(M4679&lt;I4679,M4679,I4679)</f>
        <v>21.66</v>
      </c>
      <c r="O4679" s="12" t="str">
        <f>IF(N4679&lt;I4679,$U$1," ")</f>
        <v xml:space="preserve"> </v>
      </c>
      <c r="P4679" s="12" t="str">
        <f>IFERROR((O4679+30)," ")</f>
        <v xml:space="preserve"> </v>
      </c>
      <c r="Q4679" s="2">
        <f ca="1">IF(O4679=$U$1,N4679,"0")*1.22</f>
        <v>0</v>
      </c>
    </row>
    <row r="4680" spans="1:17" x14ac:dyDescent="0.25">
      <c r="A4680" t="s">
        <v>3876</v>
      </c>
      <c r="B4680" t="s">
        <v>3875</v>
      </c>
      <c r="C4680">
        <v>10297</v>
      </c>
      <c r="D4680">
        <v>37.35</v>
      </c>
      <c r="E4680">
        <f>IFERROR(VLOOKUP(Table_ExternalData_15[[#This Row],[Id]],Rabati!B:C,2,0),0)</f>
        <v>20</v>
      </c>
      <c r="F4680">
        <v>2</v>
      </c>
      <c r="G4680" t="str">
        <f>VLOOKUP(Table_ExternalData_15[[#This Row],[Id]],'Blagovna izdelek'!A:C,3,0)</f>
        <v>Delock</v>
      </c>
      <c r="H4680">
        <f>Table_ExternalData_15[[#This Row],[Rabat]]*0.2</f>
        <v>4</v>
      </c>
      <c r="I4680" s="2">
        <f>Table_ExternalData_15[[#This Row],[Price]]-(Table_ExternalData_15[[#This Row],[Price]]*Table_ExternalData_15[[#This Row],[BB rabat]])/100</f>
        <v>35.856000000000002</v>
      </c>
      <c r="J4680" s="2">
        <f>Table_ExternalData_15[[#This Row],[BB cena]]*Table_ExternalData_15[[#Headers],[1,22]]</f>
        <v>43.744320000000002</v>
      </c>
      <c r="K4680" s="2">
        <f>Table_ExternalData_15[[#This Row],[Price]]*Table_ExternalData_15[[#Headers],[1,22]]</f>
        <v>45.567</v>
      </c>
      <c r="L4680" s="7">
        <f>IF(G4680="White Shark",E4680*0.5,IF(G4680="Sbox",E4680*0.5,IF(G4680="Tenda",E4680*0.5,E4680*0.2)))/100</f>
        <v>0.04</v>
      </c>
      <c r="M4680" s="2">
        <f>Table_ExternalData_15[[#This Row],[Price]]-Table_ExternalData_15[[#This Row],[Price]]*Table_ExternalData_15[[#This Row],[extra popust]]</f>
        <v>35.856000000000002</v>
      </c>
      <c r="N4680" s="2">
        <f>IF(M4680&lt;I4680,M4680,I4680)</f>
        <v>35.856000000000002</v>
      </c>
      <c r="O4680" s="12" t="str">
        <f>IF(N4680&lt;I4680,$U$1," ")</f>
        <v xml:space="preserve"> </v>
      </c>
      <c r="P4680" s="12" t="str">
        <f>IFERROR((O4680+30)," ")</f>
        <v xml:space="preserve"> </v>
      </c>
      <c r="Q4680" s="2">
        <f ca="1">IF(O4680=$U$1,N4680,"0")*1.22</f>
        <v>0</v>
      </c>
    </row>
    <row r="4681" spans="1:17" x14ac:dyDescent="0.25">
      <c r="A4681" t="s">
        <v>3878</v>
      </c>
      <c r="B4681" t="s">
        <v>3877</v>
      </c>
      <c r="C4681">
        <v>10298</v>
      </c>
      <c r="D4681">
        <v>25.86</v>
      </c>
      <c r="E4681">
        <f>IFERROR(VLOOKUP(Table_ExternalData_15[[#This Row],[Id]],Rabati!B:C,2,0),0)</f>
        <v>25</v>
      </c>
      <c r="F4681">
        <v>8</v>
      </c>
      <c r="G4681" t="str">
        <f>VLOOKUP(Table_ExternalData_15[[#This Row],[Id]],'Blagovna izdelek'!A:C,3,0)</f>
        <v>Delock</v>
      </c>
      <c r="H4681">
        <f>Table_ExternalData_15[[#This Row],[Rabat]]*0.2</f>
        <v>5</v>
      </c>
      <c r="I4681" s="2">
        <f>Table_ExternalData_15[[#This Row],[Price]]-(Table_ExternalData_15[[#This Row],[Price]]*Table_ExternalData_15[[#This Row],[BB rabat]])/100</f>
        <v>24.567</v>
      </c>
      <c r="J4681" s="2">
        <f>Table_ExternalData_15[[#This Row],[BB cena]]*Table_ExternalData_15[[#Headers],[1,22]]</f>
        <v>29.97174</v>
      </c>
      <c r="K4681" s="2">
        <f>Table_ExternalData_15[[#This Row],[Price]]*Table_ExternalData_15[[#Headers],[1,22]]</f>
        <v>31.549199999999999</v>
      </c>
      <c r="L4681" s="7">
        <f>IF(G4681="White Shark",E4681*0.5,IF(G4681="Sbox",E4681*0.5,IF(G4681="Tenda",E4681*0.5,E4681*0.2)))/100</f>
        <v>0.05</v>
      </c>
      <c r="M4681" s="2">
        <f>Table_ExternalData_15[[#This Row],[Price]]-Table_ExternalData_15[[#This Row],[Price]]*Table_ExternalData_15[[#This Row],[extra popust]]</f>
        <v>24.567</v>
      </c>
      <c r="N4681" s="2">
        <f>IF(M4681&lt;I4681,M4681,I4681)</f>
        <v>24.567</v>
      </c>
      <c r="O4681" s="12" t="str">
        <f>IF(N4681&lt;I4681,$U$1," ")</f>
        <v xml:space="preserve"> </v>
      </c>
      <c r="P4681" s="12" t="str">
        <f>IFERROR((O4681+30)," ")</f>
        <v xml:space="preserve"> </v>
      </c>
      <c r="Q4681" s="2">
        <f ca="1">IF(O4681=$U$1,N4681,"0")*1.22</f>
        <v>0</v>
      </c>
    </row>
    <row r="4682" spans="1:17" x14ac:dyDescent="0.25">
      <c r="A4682" t="s">
        <v>3884</v>
      </c>
      <c r="B4682" t="s">
        <v>3883</v>
      </c>
      <c r="C4682">
        <v>10811</v>
      </c>
      <c r="D4682">
        <v>38.79</v>
      </c>
      <c r="E4682">
        <f>IFERROR(VLOOKUP(Table_ExternalData_15[[#This Row],[Id]],Rabati!B:C,2,0),0)</f>
        <v>20</v>
      </c>
      <c r="F4682">
        <v>0</v>
      </c>
      <c r="G4682" t="str">
        <f>VLOOKUP(Table_ExternalData_15[[#This Row],[Id]],'Blagovna izdelek'!A:C,3,0)</f>
        <v>Delock</v>
      </c>
      <c r="H4682">
        <f>Table_ExternalData_15[[#This Row],[Rabat]]*0.2</f>
        <v>4</v>
      </c>
      <c r="I4682" s="2">
        <f>Table_ExternalData_15[[#This Row],[Price]]-(Table_ExternalData_15[[#This Row],[Price]]*Table_ExternalData_15[[#This Row],[BB rabat]])/100</f>
        <v>37.238399999999999</v>
      </c>
      <c r="J4682" s="2">
        <f>Table_ExternalData_15[[#This Row],[BB cena]]*Table_ExternalData_15[[#Headers],[1,22]]</f>
        <v>45.430847999999997</v>
      </c>
      <c r="K4682" s="2">
        <f>Table_ExternalData_15[[#This Row],[Price]]*Table_ExternalData_15[[#Headers],[1,22]]</f>
        <v>47.323799999999999</v>
      </c>
      <c r="L4682" s="7">
        <f>IF(G4682="White Shark",E4682*0.5,IF(G4682="Sbox",E4682*0.5,IF(G4682="Tenda",E4682*0.5,E4682*0.2)))/100</f>
        <v>0.04</v>
      </c>
      <c r="M4682" s="2">
        <f>Table_ExternalData_15[[#This Row],[Price]]-Table_ExternalData_15[[#This Row],[Price]]*Table_ExternalData_15[[#This Row],[extra popust]]</f>
        <v>37.238399999999999</v>
      </c>
      <c r="N4682" s="2">
        <f>IF(M4682&lt;I4682,M4682,I4682)</f>
        <v>37.238399999999999</v>
      </c>
      <c r="O4682" s="12" t="str">
        <f>IF(N4682&lt;I4682,$U$1," ")</f>
        <v xml:space="preserve"> </v>
      </c>
      <c r="P4682" s="12" t="str">
        <f>IFERROR((O4682+30)," ")</f>
        <v xml:space="preserve"> </v>
      </c>
      <c r="Q4682" s="2">
        <f ca="1">IF(O4682=$U$1,N4682,"0")*1.22</f>
        <v>0</v>
      </c>
    </row>
    <row r="4683" spans="1:17" x14ac:dyDescent="0.25">
      <c r="A4683" t="s">
        <v>3898</v>
      </c>
      <c r="B4683" t="s">
        <v>3897</v>
      </c>
      <c r="C4683">
        <v>10834</v>
      </c>
      <c r="D4683">
        <v>39.950000000000003</v>
      </c>
      <c r="E4683">
        <f>IFERROR(VLOOKUP(Table_ExternalData_15[[#This Row],[Id]],Rabati!B:C,2,0),0)</f>
        <v>30</v>
      </c>
      <c r="F4683">
        <v>13</v>
      </c>
      <c r="G4683" t="str">
        <f>VLOOKUP(Table_ExternalData_15[[#This Row],[Id]],'Blagovna izdelek'!A:C,3,0)</f>
        <v>Delock</v>
      </c>
      <c r="H4683">
        <f>Table_ExternalData_15[[#This Row],[Rabat]]*0.2</f>
        <v>6</v>
      </c>
      <c r="I4683" s="2">
        <f>Table_ExternalData_15[[#This Row],[Price]]-(Table_ExternalData_15[[#This Row],[Price]]*Table_ExternalData_15[[#This Row],[BB rabat]])/100</f>
        <v>37.553000000000004</v>
      </c>
      <c r="J4683" s="2">
        <f>Table_ExternalData_15[[#This Row],[BB cena]]*Table_ExternalData_15[[#Headers],[1,22]]</f>
        <v>45.814660000000003</v>
      </c>
      <c r="K4683" s="2">
        <f>Table_ExternalData_15[[#This Row],[Price]]*Table_ExternalData_15[[#Headers],[1,22]]</f>
        <v>48.739000000000004</v>
      </c>
      <c r="L4683" s="7">
        <f>IF(G4683="White Shark",E4683*0.5,IF(G4683="Sbox",E4683*0.5,IF(G4683="Tenda",E4683*0.5,E4683*0.2)))/100</f>
        <v>0.06</v>
      </c>
      <c r="M4683" s="2">
        <f>Table_ExternalData_15[[#This Row],[Price]]-Table_ExternalData_15[[#This Row],[Price]]*Table_ExternalData_15[[#This Row],[extra popust]]</f>
        <v>37.553000000000004</v>
      </c>
      <c r="N4683" s="2">
        <f>IF(M4683&lt;I4683,M4683,I4683)</f>
        <v>37.553000000000004</v>
      </c>
      <c r="O4683" s="12" t="str">
        <f>IF(N4683&lt;I4683,$U$1," ")</f>
        <v xml:space="preserve"> </v>
      </c>
      <c r="P4683" s="12" t="str">
        <f>IFERROR((O4683+30)," ")</f>
        <v xml:space="preserve"> </v>
      </c>
      <c r="Q4683" s="2">
        <f ca="1">IF(O4683=$U$1,N4683,"0")*1.22</f>
        <v>0</v>
      </c>
    </row>
    <row r="4684" spans="1:17" x14ac:dyDescent="0.25">
      <c r="A4684" t="s">
        <v>3900</v>
      </c>
      <c r="B4684" t="s">
        <v>3899</v>
      </c>
      <c r="C4684">
        <v>10835</v>
      </c>
      <c r="D4684">
        <v>19.95</v>
      </c>
      <c r="E4684">
        <f>IFERROR(VLOOKUP(Table_ExternalData_15[[#This Row],[Id]],Rabati!B:C,2,0),0)</f>
        <v>30</v>
      </c>
      <c r="F4684">
        <v>3</v>
      </c>
      <c r="G4684" t="str">
        <f>VLOOKUP(Table_ExternalData_15[[#This Row],[Id]],'Blagovna izdelek'!A:C,3,0)</f>
        <v>Delock</v>
      </c>
      <c r="H4684">
        <f>Table_ExternalData_15[[#This Row],[Rabat]]*0.2</f>
        <v>6</v>
      </c>
      <c r="I4684" s="2">
        <f>Table_ExternalData_15[[#This Row],[Price]]-(Table_ExternalData_15[[#This Row],[Price]]*Table_ExternalData_15[[#This Row],[BB rabat]])/100</f>
        <v>18.753</v>
      </c>
      <c r="J4684" s="2">
        <f>Table_ExternalData_15[[#This Row],[BB cena]]*Table_ExternalData_15[[#Headers],[1,22]]</f>
        <v>22.87866</v>
      </c>
      <c r="K4684" s="2">
        <f>Table_ExternalData_15[[#This Row],[Price]]*Table_ExternalData_15[[#Headers],[1,22]]</f>
        <v>24.338999999999999</v>
      </c>
      <c r="L4684" s="7">
        <f>IF(G4684="White Shark",E4684*0.5,IF(G4684="Sbox",E4684*0.5,IF(G4684="Tenda",E4684*0.5,E4684*0.2)))/100</f>
        <v>0.06</v>
      </c>
      <c r="M4684" s="2">
        <f>Table_ExternalData_15[[#This Row],[Price]]-Table_ExternalData_15[[#This Row],[Price]]*Table_ExternalData_15[[#This Row],[extra popust]]</f>
        <v>18.753</v>
      </c>
      <c r="N4684" s="2">
        <f>IF(M4684&lt;I4684,M4684,I4684)</f>
        <v>18.753</v>
      </c>
      <c r="O4684" s="12" t="str">
        <f>IF(N4684&lt;I4684,$U$1," ")</f>
        <v xml:space="preserve"> </v>
      </c>
      <c r="P4684" s="12" t="str">
        <f>IFERROR((O4684+30)," ")</f>
        <v xml:space="preserve"> </v>
      </c>
      <c r="Q4684" s="2">
        <f ca="1">IF(O4684=$U$1,N4684,"0")*1.22</f>
        <v>0</v>
      </c>
    </row>
    <row r="4685" spans="1:17" x14ac:dyDescent="0.25">
      <c r="A4685" t="s">
        <v>3942</v>
      </c>
      <c r="B4685" t="s">
        <v>3941</v>
      </c>
      <c r="C4685">
        <v>10908</v>
      </c>
      <c r="D4685">
        <v>14.08</v>
      </c>
      <c r="E4685">
        <f>IFERROR(VLOOKUP(Table_ExternalData_15[[#This Row],[Id]],Rabati!B:C,2,0),0)</f>
        <v>30</v>
      </c>
      <c r="F4685">
        <v>19</v>
      </c>
      <c r="G4685" t="str">
        <f>VLOOKUP(Table_ExternalData_15[[#This Row],[Id]],'Blagovna izdelek'!A:C,3,0)</f>
        <v>Delock</v>
      </c>
      <c r="H4685">
        <f>Table_ExternalData_15[[#This Row],[Rabat]]*0.2</f>
        <v>6</v>
      </c>
      <c r="I4685" s="2">
        <f>Table_ExternalData_15[[#This Row],[Price]]-(Table_ExternalData_15[[#This Row],[Price]]*Table_ExternalData_15[[#This Row],[BB rabat]])/100</f>
        <v>13.235200000000001</v>
      </c>
      <c r="J4685" s="2">
        <f>Table_ExternalData_15[[#This Row],[BB cena]]*Table_ExternalData_15[[#Headers],[1,22]]</f>
        <v>16.146944000000001</v>
      </c>
      <c r="K4685" s="2">
        <f>Table_ExternalData_15[[#This Row],[Price]]*Table_ExternalData_15[[#Headers],[1,22]]</f>
        <v>17.177599999999998</v>
      </c>
      <c r="L4685" s="7">
        <f>IF(G4685="White Shark",E4685*0.5,IF(G4685="Sbox",E4685*0.5,IF(G4685="Tenda",E4685*0.5,E4685*0.2)))/100</f>
        <v>0.06</v>
      </c>
      <c r="M4685" s="2">
        <f>Table_ExternalData_15[[#This Row],[Price]]-Table_ExternalData_15[[#This Row],[Price]]*Table_ExternalData_15[[#This Row],[extra popust]]</f>
        <v>13.235200000000001</v>
      </c>
      <c r="N4685" s="2">
        <f>IF(M4685&lt;I4685,M4685,I4685)</f>
        <v>13.235200000000001</v>
      </c>
      <c r="O4685" s="12" t="str">
        <f>IF(N4685&lt;I4685,$U$1," ")</f>
        <v xml:space="preserve"> </v>
      </c>
      <c r="P4685" s="12" t="str">
        <f>IFERROR((O4685+30)," ")</f>
        <v xml:space="preserve"> </v>
      </c>
      <c r="Q4685" s="2">
        <f ca="1">IF(O4685=$U$1,N4685,"0")*1.22</f>
        <v>0</v>
      </c>
    </row>
    <row r="4686" spans="1:17" x14ac:dyDescent="0.25">
      <c r="A4686" t="s">
        <v>3944</v>
      </c>
      <c r="B4686" t="s">
        <v>3943</v>
      </c>
      <c r="C4686">
        <v>10909</v>
      </c>
      <c r="D4686">
        <v>17.100000000000001</v>
      </c>
      <c r="E4686">
        <f>IFERROR(VLOOKUP(Table_ExternalData_15[[#This Row],[Id]],Rabati!B:C,2,0),0)</f>
        <v>30</v>
      </c>
      <c r="F4686">
        <v>64</v>
      </c>
      <c r="G4686" t="str">
        <f>VLOOKUP(Table_ExternalData_15[[#This Row],[Id]],'Blagovna izdelek'!A:C,3,0)</f>
        <v>Delock</v>
      </c>
      <c r="H4686">
        <f>Table_ExternalData_15[[#This Row],[Rabat]]*0.2</f>
        <v>6</v>
      </c>
      <c r="I4686" s="2">
        <f>Table_ExternalData_15[[#This Row],[Price]]-(Table_ExternalData_15[[#This Row],[Price]]*Table_ExternalData_15[[#This Row],[BB rabat]])/100</f>
        <v>16.074000000000002</v>
      </c>
      <c r="J4686" s="2">
        <f>Table_ExternalData_15[[#This Row],[BB cena]]*Table_ExternalData_15[[#Headers],[1,22]]</f>
        <v>19.610280000000003</v>
      </c>
      <c r="K4686" s="2">
        <f>Table_ExternalData_15[[#This Row],[Price]]*Table_ExternalData_15[[#Headers],[1,22]]</f>
        <v>20.862000000000002</v>
      </c>
      <c r="L4686" s="7">
        <f>IF(G4686="White Shark",E4686*0.5,IF(G4686="Sbox",E4686*0.5,IF(G4686="Tenda",E4686*0.5,E4686*0.2)))/100</f>
        <v>0.06</v>
      </c>
      <c r="M4686" s="2">
        <f>Table_ExternalData_15[[#This Row],[Price]]-Table_ExternalData_15[[#This Row],[Price]]*Table_ExternalData_15[[#This Row],[extra popust]]</f>
        <v>16.074000000000002</v>
      </c>
      <c r="N4686" s="2">
        <f>IF(M4686&lt;I4686,M4686,I4686)</f>
        <v>16.074000000000002</v>
      </c>
      <c r="O4686" s="12" t="str">
        <f>IF(N4686&lt;I4686,$U$1," ")</f>
        <v xml:space="preserve"> </v>
      </c>
      <c r="P4686" s="12" t="str">
        <f>IFERROR((O4686+30)," ")</f>
        <v xml:space="preserve"> </v>
      </c>
      <c r="Q4686" s="2">
        <f ca="1">IF(O4686=$U$1,N4686,"0")*1.22</f>
        <v>0</v>
      </c>
    </row>
    <row r="4687" spans="1:17" x14ac:dyDescent="0.25">
      <c r="A4687" t="s">
        <v>3946</v>
      </c>
      <c r="B4687" t="s">
        <v>3945</v>
      </c>
      <c r="C4687">
        <v>10910</v>
      </c>
      <c r="D4687">
        <v>20.7</v>
      </c>
      <c r="E4687">
        <f>IFERROR(VLOOKUP(Table_ExternalData_15[[#This Row],[Id]],Rabati!B:C,2,0),0)</f>
        <v>30</v>
      </c>
      <c r="F4687">
        <v>10</v>
      </c>
      <c r="G4687" t="str">
        <f>VLOOKUP(Table_ExternalData_15[[#This Row],[Id]],'Blagovna izdelek'!A:C,3,0)</f>
        <v>Delock</v>
      </c>
      <c r="H4687">
        <f>Table_ExternalData_15[[#This Row],[Rabat]]*0.2</f>
        <v>6</v>
      </c>
      <c r="I4687" s="2">
        <f>Table_ExternalData_15[[#This Row],[Price]]-(Table_ExternalData_15[[#This Row],[Price]]*Table_ExternalData_15[[#This Row],[BB rabat]])/100</f>
        <v>19.457999999999998</v>
      </c>
      <c r="J4687" s="2">
        <f>Table_ExternalData_15[[#This Row],[BB cena]]*Table_ExternalData_15[[#Headers],[1,22]]</f>
        <v>23.738759999999999</v>
      </c>
      <c r="K4687" s="2">
        <f>Table_ExternalData_15[[#This Row],[Price]]*Table_ExternalData_15[[#Headers],[1,22]]</f>
        <v>25.253999999999998</v>
      </c>
      <c r="L4687" s="7">
        <f>IF(G4687="White Shark",E4687*0.5,IF(G4687="Sbox",E4687*0.5,IF(G4687="Tenda",E4687*0.5,E4687*0.2)))/100</f>
        <v>0.06</v>
      </c>
      <c r="M4687" s="2">
        <f>Table_ExternalData_15[[#This Row],[Price]]-Table_ExternalData_15[[#This Row],[Price]]*Table_ExternalData_15[[#This Row],[extra popust]]</f>
        <v>19.457999999999998</v>
      </c>
      <c r="N4687" s="2">
        <f>IF(M4687&lt;I4687,M4687,I4687)</f>
        <v>19.457999999999998</v>
      </c>
      <c r="O4687" s="12" t="str">
        <f>IF(N4687&lt;I4687,$U$1," ")</f>
        <v xml:space="preserve"> </v>
      </c>
      <c r="P4687" s="12" t="str">
        <f>IFERROR((O4687+30)," ")</f>
        <v xml:space="preserve"> </v>
      </c>
      <c r="Q4687" s="2">
        <f ca="1">IF(O4687=$U$1,N4687,"0")*1.22</f>
        <v>0</v>
      </c>
    </row>
    <row r="4688" spans="1:17" x14ac:dyDescent="0.25">
      <c r="A4688" t="s">
        <v>3948</v>
      </c>
      <c r="B4688" t="s">
        <v>3947</v>
      </c>
      <c r="C4688">
        <v>10915</v>
      </c>
      <c r="D4688">
        <v>5.56</v>
      </c>
      <c r="E4688">
        <f>IFERROR(VLOOKUP(Table_ExternalData_15[[#This Row],[Id]],Rabati!B:C,2,0),0)</f>
        <v>30</v>
      </c>
      <c r="F4688">
        <v>75</v>
      </c>
      <c r="G4688" t="str">
        <f>VLOOKUP(Table_ExternalData_15[[#This Row],[Id]],'Blagovna izdelek'!A:C,3,0)</f>
        <v>Delock</v>
      </c>
      <c r="H4688">
        <f>Table_ExternalData_15[[#This Row],[Rabat]]*0.2</f>
        <v>6</v>
      </c>
      <c r="I4688" s="2">
        <f>Table_ExternalData_15[[#This Row],[Price]]-(Table_ExternalData_15[[#This Row],[Price]]*Table_ExternalData_15[[#This Row],[BB rabat]])/100</f>
        <v>5.2263999999999999</v>
      </c>
      <c r="J4688" s="2">
        <f>Table_ExternalData_15[[#This Row],[BB cena]]*Table_ExternalData_15[[#Headers],[1,22]]</f>
        <v>6.3762080000000001</v>
      </c>
      <c r="K4688" s="2">
        <f>Table_ExternalData_15[[#This Row],[Price]]*Table_ExternalData_15[[#Headers],[1,22]]</f>
        <v>6.783199999999999</v>
      </c>
      <c r="L4688" s="7">
        <f>IF(G4688="White Shark",E4688*0.5,IF(G4688="Sbox",E4688*0.5,IF(G4688="Tenda",E4688*0.5,E4688*0.2)))/100</f>
        <v>0.06</v>
      </c>
      <c r="M4688" s="2">
        <f>Table_ExternalData_15[[#This Row],[Price]]-Table_ExternalData_15[[#This Row],[Price]]*Table_ExternalData_15[[#This Row],[extra popust]]</f>
        <v>5.2263999999999999</v>
      </c>
      <c r="N4688" s="2">
        <f>IF(M4688&lt;I4688,M4688,I4688)</f>
        <v>5.2263999999999999</v>
      </c>
      <c r="O4688" s="12" t="str">
        <f>IF(N4688&lt;I4688,$U$1," ")</f>
        <v xml:space="preserve"> </v>
      </c>
      <c r="P4688" s="12" t="str">
        <f>IFERROR((O4688+30)," ")</f>
        <v xml:space="preserve"> </v>
      </c>
      <c r="Q4688" s="2">
        <f ca="1">IF(O4688=$U$1,N4688,"0")*1.22</f>
        <v>0</v>
      </c>
    </row>
    <row r="4689" spans="1:17" x14ac:dyDescent="0.25">
      <c r="A4689" t="s">
        <v>3952</v>
      </c>
      <c r="B4689" t="s">
        <v>3951</v>
      </c>
      <c r="C4689">
        <v>10919</v>
      </c>
      <c r="D4689">
        <v>27.74</v>
      </c>
      <c r="E4689">
        <f>IFERROR(VLOOKUP(Table_ExternalData_15[[#This Row],[Id]],Rabati!B:C,2,0),0)</f>
        <v>25</v>
      </c>
      <c r="F4689">
        <v>0</v>
      </c>
      <c r="G4689" t="str">
        <f>VLOOKUP(Table_ExternalData_15[[#This Row],[Id]],'Blagovna izdelek'!A:C,3,0)</f>
        <v>Delock</v>
      </c>
      <c r="H4689">
        <f>Table_ExternalData_15[[#This Row],[Rabat]]*0.2</f>
        <v>5</v>
      </c>
      <c r="I4689" s="2">
        <f>Table_ExternalData_15[[#This Row],[Price]]-(Table_ExternalData_15[[#This Row],[Price]]*Table_ExternalData_15[[#This Row],[BB rabat]])/100</f>
        <v>26.352999999999998</v>
      </c>
      <c r="J4689" s="2">
        <f>Table_ExternalData_15[[#This Row],[BB cena]]*Table_ExternalData_15[[#Headers],[1,22]]</f>
        <v>32.150659999999995</v>
      </c>
      <c r="K4689" s="2">
        <f>Table_ExternalData_15[[#This Row],[Price]]*Table_ExternalData_15[[#Headers],[1,22]]</f>
        <v>33.842799999999997</v>
      </c>
      <c r="L4689" s="7">
        <f>IF(G4689="White Shark",E4689*0.5,IF(G4689="Sbox",E4689*0.5,IF(G4689="Tenda",E4689*0.5,E4689*0.2)))/100</f>
        <v>0.05</v>
      </c>
      <c r="M4689" s="2">
        <f>Table_ExternalData_15[[#This Row],[Price]]-Table_ExternalData_15[[#This Row],[Price]]*Table_ExternalData_15[[#This Row],[extra popust]]</f>
        <v>26.352999999999998</v>
      </c>
      <c r="N4689" s="2">
        <f>IF(M4689&lt;I4689,M4689,I4689)</f>
        <v>26.352999999999998</v>
      </c>
      <c r="O4689" s="12" t="str">
        <f>IF(N4689&lt;I4689,$U$1," ")</f>
        <v xml:space="preserve"> </v>
      </c>
      <c r="P4689" s="12" t="str">
        <f>IFERROR((O4689+30)," ")</f>
        <v xml:space="preserve"> </v>
      </c>
      <c r="Q4689" s="2">
        <f ca="1">IF(O4689=$U$1,N4689,"0")*1.22</f>
        <v>0</v>
      </c>
    </row>
    <row r="4690" spans="1:17" x14ac:dyDescent="0.25">
      <c r="A4690" t="s">
        <v>4006</v>
      </c>
      <c r="B4690" t="s">
        <v>4005</v>
      </c>
      <c r="C4690">
        <v>10964</v>
      </c>
      <c r="D4690">
        <v>4.55</v>
      </c>
      <c r="E4690">
        <f>IFERROR(VLOOKUP(Table_ExternalData_15[[#This Row],[Id]],Rabati!B:C,2,0),0)</f>
        <v>30</v>
      </c>
      <c r="F4690">
        <v>0</v>
      </c>
      <c r="G4690" t="str">
        <f>VLOOKUP(Table_ExternalData_15[[#This Row],[Id]],'Blagovna izdelek'!A:C,3,0)</f>
        <v>Delock</v>
      </c>
      <c r="H4690">
        <f>Table_ExternalData_15[[#This Row],[Rabat]]*0.2</f>
        <v>6</v>
      </c>
      <c r="I4690" s="2">
        <f>Table_ExternalData_15[[#This Row],[Price]]-(Table_ExternalData_15[[#This Row],[Price]]*Table_ExternalData_15[[#This Row],[BB rabat]])/100</f>
        <v>4.2770000000000001</v>
      </c>
      <c r="J4690" s="2">
        <f>Table_ExternalData_15[[#This Row],[BB cena]]*Table_ExternalData_15[[#Headers],[1,22]]</f>
        <v>5.2179400000000005</v>
      </c>
      <c r="K4690" s="2">
        <f>Table_ExternalData_15[[#This Row],[Price]]*Table_ExternalData_15[[#Headers],[1,22]]</f>
        <v>5.5509999999999993</v>
      </c>
      <c r="L4690" s="7">
        <f>IF(G4690="White Shark",E4690*0.5,IF(G4690="Sbox",E4690*0.5,IF(G4690="Tenda",E4690*0.5,E4690*0.2)))/100</f>
        <v>0.06</v>
      </c>
      <c r="M4690" s="2">
        <f>Table_ExternalData_15[[#This Row],[Price]]-Table_ExternalData_15[[#This Row],[Price]]*Table_ExternalData_15[[#This Row],[extra popust]]</f>
        <v>4.2770000000000001</v>
      </c>
      <c r="N4690" s="2">
        <f>IF(M4690&lt;I4690,M4690,I4690)</f>
        <v>4.2770000000000001</v>
      </c>
      <c r="O4690" s="12" t="str">
        <f>IF(N4690&lt;I4690,$U$1," ")</f>
        <v xml:space="preserve"> </v>
      </c>
      <c r="P4690" s="12" t="str">
        <f>IFERROR((O4690+30)," ")</f>
        <v xml:space="preserve"> </v>
      </c>
      <c r="Q4690" s="2">
        <f ca="1">IF(O4690=$U$1,N4690,"0")*1.22</f>
        <v>0</v>
      </c>
    </row>
    <row r="4691" spans="1:17" x14ac:dyDescent="0.25">
      <c r="A4691" t="s">
        <v>4008</v>
      </c>
      <c r="B4691" t="s">
        <v>4007</v>
      </c>
      <c r="C4691">
        <v>10965</v>
      </c>
      <c r="D4691">
        <v>6.05</v>
      </c>
      <c r="E4691">
        <f>IFERROR(VLOOKUP(Table_ExternalData_15[[#This Row],[Id]],Rabati!B:C,2,0),0)</f>
        <v>30</v>
      </c>
      <c r="F4691">
        <v>4</v>
      </c>
      <c r="G4691" t="str">
        <f>VLOOKUP(Table_ExternalData_15[[#This Row],[Id]],'Blagovna izdelek'!A:C,3,0)</f>
        <v>Delock</v>
      </c>
      <c r="H4691">
        <f>Table_ExternalData_15[[#This Row],[Rabat]]*0.2</f>
        <v>6</v>
      </c>
      <c r="I4691" s="2">
        <f>Table_ExternalData_15[[#This Row],[Price]]-(Table_ExternalData_15[[#This Row],[Price]]*Table_ExternalData_15[[#This Row],[BB rabat]])/100</f>
        <v>5.6869999999999994</v>
      </c>
      <c r="J4691" s="2">
        <f>Table_ExternalData_15[[#This Row],[BB cena]]*Table_ExternalData_15[[#Headers],[1,22]]</f>
        <v>6.9381399999999989</v>
      </c>
      <c r="K4691" s="2">
        <f>Table_ExternalData_15[[#This Row],[Price]]*Table_ExternalData_15[[#Headers],[1,22]]</f>
        <v>7.3809999999999993</v>
      </c>
      <c r="L4691" s="7">
        <f>IF(G4691="White Shark",E4691*0.5,IF(G4691="Sbox",E4691*0.5,IF(G4691="Tenda",E4691*0.5,E4691*0.2)))/100</f>
        <v>0.06</v>
      </c>
      <c r="M4691" s="2">
        <f>Table_ExternalData_15[[#This Row],[Price]]-Table_ExternalData_15[[#This Row],[Price]]*Table_ExternalData_15[[#This Row],[extra popust]]</f>
        <v>5.6869999999999994</v>
      </c>
      <c r="N4691" s="2">
        <f>IF(M4691&lt;I4691,M4691,I4691)</f>
        <v>5.6869999999999994</v>
      </c>
      <c r="O4691" s="12" t="str">
        <f>IF(N4691&lt;I4691,$U$1," ")</f>
        <v xml:space="preserve"> </v>
      </c>
      <c r="P4691" s="12" t="str">
        <f>IFERROR((O4691+30)," ")</f>
        <v xml:space="preserve"> </v>
      </c>
      <c r="Q4691" s="2">
        <f ca="1">IF(O4691=$U$1,N4691,"0")*1.22</f>
        <v>0</v>
      </c>
    </row>
    <row r="4692" spans="1:17" x14ac:dyDescent="0.25">
      <c r="A4692" t="s">
        <v>4010</v>
      </c>
      <c r="B4692" t="s">
        <v>4009</v>
      </c>
      <c r="C4692">
        <v>10966</v>
      </c>
      <c r="D4692">
        <v>6.7</v>
      </c>
      <c r="E4692">
        <f>IFERROR(VLOOKUP(Table_ExternalData_15[[#This Row],[Id]],Rabati!B:C,2,0),0)</f>
        <v>30</v>
      </c>
      <c r="F4692">
        <v>0</v>
      </c>
      <c r="G4692" t="str">
        <f>VLOOKUP(Table_ExternalData_15[[#This Row],[Id]],'Blagovna izdelek'!A:C,3,0)</f>
        <v>Delock</v>
      </c>
      <c r="H4692">
        <f>Table_ExternalData_15[[#This Row],[Rabat]]*0.2</f>
        <v>6</v>
      </c>
      <c r="I4692" s="2">
        <f>Table_ExternalData_15[[#This Row],[Price]]-(Table_ExternalData_15[[#This Row],[Price]]*Table_ExternalData_15[[#This Row],[BB rabat]])/100</f>
        <v>6.298</v>
      </c>
      <c r="J4692" s="2">
        <f>Table_ExternalData_15[[#This Row],[BB cena]]*Table_ExternalData_15[[#Headers],[1,22]]</f>
        <v>7.6835599999999999</v>
      </c>
      <c r="K4692" s="2">
        <f>Table_ExternalData_15[[#This Row],[Price]]*Table_ExternalData_15[[#Headers],[1,22]]</f>
        <v>8.1739999999999995</v>
      </c>
      <c r="L4692" s="7">
        <f>IF(G4692="White Shark",E4692*0.5,IF(G4692="Sbox",E4692*0.5,IF(G4692="Tenda",E4692*0.5,E4692*0.2)))/100</f>
        <v>0.06</v>
      </c>
      <c r="M4692" s="2">
        <f>Table_ExternalData_15[[#This Row],[Price]]-Table_ExternalData_15[[#This Row],[Price]]*Table_ExternalData_15[[#This Row],[extra popust]]</f>
        <v>6.298</v>
      </c>
      <c r="N4692" s="2">
        <f>IF(M4692&lt;I4692,M4692,I4692)</f>
        <v>6.298</v>
      </c>
      <c r="O4692" s="12" t="str">
        <f>IF(N4692&lt;I4692,$U$1," ")</f>
        <v xml:space="preserve"> </v>
      </c>
      <c r="P4692" s="12" t="str">
        <f>IFERROR((O4692+30)," ")</f>
        <v xml:space="preserve"> </v>
      </c>
      <c r="Q4692" s="2">
        <f ca="1">IF(O4692=$U$1,N4692,"0")*1.22</f>
        <v>0</v>
      </c>
    </row>
    <row r="4693" spans="1:17" x14ac:dyDescent="0.25">
      <c r="A4693" t="s">
        <v>4012</v>
      </c>
      <c r="B4693" t="s">
        <v>4011</v>
      </c>
      <c r="C4693">
        <v>10967</v>
      </c>
      <c r="D4693">
        <v>11.75</v>
      </c>
      <c r="E4693">
        <f>IFERROR(VLOOKUP(Table_ExternalData_15[[#This Row],[Id]],Rabati!B:C,2,0),0)</f>
        <v>30</v>
      </c>
      <c r="F4693">
        <v>0</v>
      </c>
      <c r="G4693" t="str">
        <f>VLOOKUP(Table_ExternalData_15[[#This Row],[Id]],'Blagovna izdelek'!A:C,3,0)</f>
        <v>Delock</v>
      </c>
      <c r="H4693">
        <f>Table_ExternalData_15[[#This Row],[Rabat]]*0.2</f>
        <v>6</v>
      </c>
      <c r="I4693" s="2">
        <f>Table_ExternalData_15[[#This Row],[Price]]-(Table_ExternalData_15[[#This Row],[Price]]*Table_ExternalData_15[[#This Row],[BB rabat]])/100</f>
        <v>11.045</v>
      </c>
      <c r="J4693" s="2">
        <f>Table_ExternalData_15[[#This Row],[BB cena]]*Table_ExternalData_15[[#Headers],[1,22]]</f>
        <v>13.4749</v>
      </c>
      <c r="K4693" s="2">
        <f>Table_ExternalData_15[[#This Row],[Price]]*Table_ExternalData_15[[#Headers],[1,22]]</f>
        <v>14.334999999999999</v>
      </c>
      <c r="L4693" s="7">
        <f>IF(G4693="White Shark",E4693*0.5,IF(G4693="Sbox",E4693*0.5,IF(G4693="Tenda",E4693*0.5,E4693*0.2)))/100</f>
        <v>0.06</v>
      </c>
      <c r="M4693" s="2">
        <f>Table_ExternalData_15[[#This Row],[Price]]-Table_ExternalData_15[[#This Row],[Price]]*Table_ExternalData_15[[#This Row],[extra popust]]</f>
        <v>11.045</v>
      </c>
      <c r="N4693" s="2">
        <f>IF(M4693&lt;I4693,M4693,I4693)</f>
        <v>11.045</v>
      </c>
      <c r="O4693" s="12" t="str">
        <f>IF(N4693&lt;I4693,$U$1," ")</f>
        <v xml:space="preserve"> </v>
      </c>
      <c r="P4693" s="12" t="str">
        <f>IFERROR((O4693+30)," ")</f>
        <v xml:space="preserve"> </v>
      </c>
      <c r="Q4693" s="2">
        <f ca="1">IF(O4693=$U$1,N4693,"0")*1.22</f>
        <v>0</v>
      </c>
    </row>
    <row r="4694" spans="1:17" x14ac:dyDescent="0.25">
      <c r="A4694" t="s">
        <v>4026</v>
      </c>
      <c r="B4694" t="s">
        <v>4025</v>
      </c>
      <c r="C4694">
        <v>10977</v>
      </c>
      <c r="D4694">
        <v>92.95</v>
      </c>
      <c r="E4694">
        <f>IFERROR(VLOOKUP(Table_ExternalData_15[[#This Row],[Id]],Rabati!B:C,2,0),0)</f>
        <v>30</v>
      </c>
      <c r="F4694">
        <v>5</v>
      </c>
      <c r="G4694" t="str">
        <f>VLOOKUP(Table_ExternalData_15[[#This Row],[Id]],'Blagovna izdelek'!A:C,3,0)</f>
        <v>Delock</v>
      </c>
      <c r="H4694">
        <f>Table_ExternalData_15[[#This Row],[Rabat]]*0.2</f>
        <v>6</v>
      </c>
      <c r="I4694" s="2">
        <f>Table_ExternalData_15[[#This Row],[Price]]-(Table_ExternalData_15[[#This Row],[Price]]*Table_ExternalData_15[[#This Row],[BB rabat]])/100</f>
        <v>87.373000000000005</v>
      </c>
      <c r="J4694" s="2">
        <f>Table_ExternalData_15[[#This Row],[BB cena]]*Table_ExternalData_15[[#Headers],[1,22]]</f>
        <v>106.59506</v>
      </c>
      <c r="K4694" s="2">
        <f>Table_ExternalData_15[[#This Row],[Price]]*Table_ExternalData_15[[#Headers],[1,22]]</f>
        <v>113.399</v>
      </c>
      <c r="L4694" s="7">
        <f>IF(G4694="White Shark",E4694*0.5,IF(G4694="Sbox",E4694*0.5,IF(G4694="Tenda",E4694*0.5,E4694*0.2)))/100</f>
        <v>0.06</v>
      </c>
      <c r="M4694" s="2">
        <f>Table_ExternalData_15[[#This Row],[Price]]-Table_ExternalData_15[[#This Row],[Price]]*Table_ExternalData_15[[#This Row],[extra popust]]</f>
        <v>87.373000000000005</v>
      </c>
      <c r="N4694" s="2">
        <f>IF(M4694&lt;I4694,M4694,I4694)</f>
        <v>87.373000000000005</v>
      </c>
      <c r="O4694" s="12" t="str">
        <f>IF(N4694&lt;I4694,$U$1," ")</f>
        <v xml:space="preserve"> </v>
      </c>
      <c r="P4694" s="12" t="str">
        <f>IFERROR((O4694+30)," ")</f>
        <v xml:space="preserve"> </v>
      </c>
      <c r="Q4694" s="2">
        <f ca="1">IF(O4694=$U$1,N4694,"0")*1.22</f>
        <v>0</v>
      </c>
    </row>
    <row r="4695" spans="1:17" x14ac:dyDescent="0.25">
      <c r="A4695" t="s">
        <v>4028</v>
      </c>
      <c r="B4695" t="s">
        <v>4027</v>
      </c>
      <c r="C4695">
        <v>10981</v>
      </c>
      <c r="D4695">
        <v>66.3</v>
      </c>
      <c r="E4695">
        <f>IFERROR(VLOOKUP(Table_ExternalData_15[[#This Row],[Id]],Rabati!B:C,2,0),0)</f>
        <v>30</v>
      </c>
      <c r="F4695">
        <v>9</v>
      </c>
      <c r="G4695" t="str">
        <f>VLOOKUP(Table_ExternalData_15[[#This Row],[Id]],'Blagovna izdelek'!A:C,3,0)</f>
        <v>Delock</v>
      </c>
      <c r="H4695">
        <f>Table_ExternalData_15[[#This Row],[Rabat]]*0.2</f>
        <v>6</v>
      </c>
      <c r="I4695" s="2">
        <f>Table_ExternalData_15[[#This Row],[Price]]-(Table_ExternalData_15[[#This Row],[Price]]*Table_ExternalData_15[[#This Row],[BB rabat]])/100</f>
        <v>62.321999999999996</v>
      </c>
      <c r="J4695" s="2">
        <f>Table_ExternalData_15[[#This Row],[BB cena]]*Table_ExternalData_15[[#Headers],[1,22]]</f>
        <v>76.032839999999993</v>
      </c>
      <c r="K4695" s="2">
        <f>Table_ExternalData_15[[#This Row],[Price]]*Table_ExternalData_15[[#Headers],[1,22]]</f>
        <v>80.885999999999996</v>
      </c>
      <c r="L4695" s="7">
        <f>IF(G4695="White Shark",E4695*0.5,IF(G4695="Sbox",E4695*0.5,IF(G4695="Tenda",E4695*0.5,E4695*0.2)))/100</f>
        <v>0.06</v>
      </c>
      <c r="M4695" s="2">
        <f>Table_ExternalData_15[[#This Row],[Price]]-Table_ExternalData_15[[#This Row],[Price]]*Table_ExternalData_15[[#This Row],[extra popust]]</f>
        <v>62.321999999999996</v>
      </c>
      <c r="N4695" s="2">
        <f>IF(M4695&lt;I4695,M4695,I4695)</f>
        <v>62.321999999999996</v>
      </c>
      <c r="O4695" s="12" t="str">
        <f>IF(N4695&lt;I4695,$U$1," ")</f>
        <v xml:space="preserve"> </v>
      </c>
      <c r="P4695" s="12" t="str">
        <f>IFERROR((O4695+30)," ")</f>
        <v xml:space="preserve"> </v>
      </c>
      <c r="Q4695" s="2">
        <f ca="1">IF(O4695=$U$1,N4695,"0")*1.22</f>
        <v>0</v>
      </c>
    </row>
    <row r="4696" spans="1:17" x14ac:dyDescent="0.25">
      <c r="A4696" t="s">
        <v>4030</v>
      </c>
      <c r="B4696" t="s">
        <v>4029</v>
      </c>
      <c r="C4696">
        <v>10982</v>
      </c>
      <c r="D4696">
        <v>50.57</v>
      </c>
      <c r="E4696">
        <f>IFERROR(VLOOKUP(Table_ExternalData_15[[#This Row],[Id]],Rabati!B:C,2,0),0)</f>
        <v>20</v>
      </c>
      <c r="F4696">
        <v>0</v>
      </c>
      <c r="G4696" t="str">
        <f>VLOOKUP(Table_ExternalData_15[[#This Row],[Id]],'Blagovna izdelek'!A:C,3,0)</f>
        <v>Delock</v>
      </c>
      <c r="H4696">
        <f>Table_ExternalData_15[[#This Row],[Rabat]]*0.2</f>
        <v>4</v>
      </c>
      <c r="I4696" s="2">
        <f>Table_ExternalData_15[[#This Row],[Price]]-(Table_ExternalData_15[[#This Row],[Price]]*Table_ExternalData_15[[#This Row],[BB rabat]])/100</f>
        <v>48.547200000000004</v>
      </c>
      <c r="J4696" s="2">
        <f>Table_ExternalData_15[[#This Row],[BB cena]]*Table_ExternalData_15[[#Headers],[1,22]]</f>
        <v>59.227584</v>
      </c>
      <c r="K4696" s="2">
        <f>Table_ExternalData_15[[#This Row],[Price]]*Table_ExternalData_15[[#Headers],[1,22]]</f>
        <v>61.695399999999999</v>
      </c>
      <c r="L4696" s="7">
        <f>IF(G4696="White Shark",E4696*0.5,IF(G4696="Sbox",E4696*0.5,IF(G4696="Tenda",E4696*0.5,E4696*0.2)))/100</f>
        <v>0.04</v>
      </c>
      <c r="M4696" s="2">
        <f>Table_ExternalData_15[[#This Row],[Price]]-Table_ExternalData_15[[#This Row],[Price]]*Table_ExternalData_15[[#This Row],[extra popust]]</f>
        <v>48.547200000000004</v>
      </c>
      <c r="N4696" s="2">
        <f>IF(M4696&lt;I4696,M4696,I4696)</f>
        <v>48.547200000000004</v>
      </c>
      <c r="O4696" s="12" t="str">
        <f>IF(N4696&lt;I4696,$U$1," ")</f>
        <v xml:space="preserve"> </v>
      </c>
      <c r="P4696" s="12" t="str">
        <f>IFERROR((O4696+30)," ")</f>
        <v xml:space="preserve"> </v>
      </c>
      <c r="Q4696" s="2">
        <f ca="1">IF(O4696=$U$1,N4696,"0")*1.22</f>
        <v>0</v>
      </c>
    </row>
    <row r="4697" spans="1:17" x14ac:dyDescent="0.25">
      <c r="A4697" t="s">
        <v>4032</v>
      </c>
      <c r="B4697" t="s">
        <v>4031</v>
      </c>
      <c r="C4697">
        <v>10983</v>
      </c>
      <c r="D4697">
        <v>2.6</v>
      </c>
      <c r="E4697">
        <f>IFERROR(VLOOKUP(Table_ExternalData_15[[#This Row],[Id]],Rabati!B:C,2,0),0)</f>
        <v>30</v>
      </c>
      <c r="F4697">
        <v>5</v>
      </c>
      <c r="G4697" t="str">
        <f>VLOOKUP(Table_ExternalData_15[[#This Row],[Id]],'Blagovna izdelek'!A:C,3,0)</f>
        <v>Delock</v>
      </c>
      <c r="H4697">
        <f>Table_ExternalData_15[[#This Row],[Rabat]]*0.2</f>
        <v>6</v>
      </c>
      <c r="I4697" s="2">
        <f>Table_ExternalData_15[[#This Row],[Price]]-(Table_ExternalData_15[[#This Row],[Price]]*Table_ExternalData_15[[#This Row],[BB rabat]])/100</f>
        <v>2.444</v>
      </c>
      <c r="J4697" s="2">
        <f>Table_ExternalData_15[[#This Row],[BB cena]]*Table_ExternalData_15[[#Headers],[1,22]]</f>
        <v>2.9816799999999999</v>
      </c>
      <c r="K4697" s="2">
        <f>Table_ExternalData_15[[#This Row],[Price]]*Table_ExternalData_15[[#Headers],[1,22]]</f>
        <v>3.1720000000000002</v>
      </c>
      <c r="L4697" s="7">
        <f>IF(G4697="White Shark",E4697*0.5,IF(G4697="Sbox",E4697*0.5,IF(G4697="Tenda",E4697*0.5,E4697*0.2)))/100</f>
        <v>0.06</v>
      </c>
      <c r="M4697" s="2">
        <f>Table_ExternalData_15[[#This Row],[Price]]-Table_ExternalData_15[[#This Row],[Price]]*Table_ExternalData_15[[#This Row],[extra popust]]</f>
        <v>2.444</v>
      </c>
      <c r="N4697" s="2">
        <f>IF(M4697&lt;I4697,M4697,I4697)</f>
        <v>2.444</v>
      </c>
      <c r="O4697" s="12" t="str">
        <f>IF(N4697&lt;I4697,$U$1," ")</f>
        <v xml:space="preserve"> </v>
      </c>
      <c r="P4697" s="12" t="str">
        <f>IFERROR((O4697+30)," ")</f>
        <v xml:space="preserve"> </v>
      </c>
      <c r="Q4697" s="2">
        <f ca="1">IF(O4697=$U$1,N4697,"0")*1.22</f>
        <v>0</v>
      </c>
    </row>
    <row r="4698" spans="1:17" x14ac:dyDescent="0.25">
      <c r="A4698" t="s">
        <v>4039</v>
      </c>
      <c r="B4698" t="s">
        <v>4038</v>
      </c>
      <c r="C4698">
        <v>11001</v>
      </c>
      <c r="D4698">
        <v>5.95</v>
      </c>
      <c r="E4698">
        <f>IFERROR(VLOOKUP(Table_ExternalData_15[[#This Row],[Id]],Rabati!B:C,2,0),0)</f>
        <v>30</v>
      </c>
      <c r="F4698">
        <v>25</v>
      </c>
      <c r="G4698" t="str">
        <f>VLOOKUP(Table_ExternalData_15[[#This Row],[Id]],'Blagovna izdelek'!A:C,3,0)</f>
        <v>Delock</v>
      </c>
      <c r="H4698">
        <f>Table_ExternalData_15[[#This Row],[Rabat]]*0.2</f>
        <v>6</v>
      </c>
      <c r="I4698" s="2">
        <f>Table_ExternalData_15[[#This Row],[Price]]-(Table_ExternalData_15[[#This Row],[Price]]*Table_ExternalData_15[[#This Row],[BB rabat]])/100</f>
        <v>5.593</v>
      </c>
      <c r="J4698" s="2">
        <f>Table_ExternalData_15[[#This Row],[BB cena]]*Table_ExternalData_15[[#Headers],[1,22]]</f>
        <v>6.8234599999999999</v>
      </c>
      <c r="K4698" s="2">
        <f>Table_ExternalData_15[[#This Row],[Price]]*Table_ExternalData_15[[#Headers],[1,22]]</f>
        <v>7.2590000000000003</v>
      </c>
      <c r="L4698" s="7">
        <f>IF(G4698="White Shark",E4698*0.5,IF(G4698="Sbox",E4698*0.5,IF(G4698="Tenda",E4698*0.5,E4698*0.2)))/100</f>
        <v>0.06</v>
      </c>
      <c r="M4698" s="2">
        <f>Table_ExternalData_15[[#This Row],[Price]]-Table_ExternalData_15[[#This Row],[Price]]*Table_ExternalData_15[[#This Row],[extra popust]]</f>
        <v>5.593</v>
      </c>
      <c r="N4698" s="2">
        <f>IF(M4698&lt;I4698,M4698,I4698)</f>
        <v>5.593</v>
      </c>
      <c r="O4698" s="12" t="str">
        <f>IF(N4698&lt;I4698,$U$1," ")</f>
        <v xml:space="preserve"> </v>
      </c>
      <c r="P4698" s="12" t="str">
        <f>IFERROR((O4698+30)," ")</f>
        <v xml:space="preserve"> </v>
      </c>
      <c r="Q4698" s="2">
        <f ca="1">IF(O4698=$U$1,N4698,"0")*1.22</f>
        <v>0</v>
      </c>
    </row>
    <row r="4699" spans="1:17" x14ac:dyDescent="0.25">
      <c r="A4699" t="s">
        <v>4041</v>
      </c>
      <c r="B4699" t="s">
        <v>4040</v>
      </c>
      <c r="C4699">
        <v>11002</v>
      </c>
      <c r="D4699">
        <v>3.26</v>
      </c>
      <c r="E4699">
        <f>IFERROR(VLOOKUP(Table_ExternalData_15[[#This Row],[Id]],Rabati!B:C,2,0),0)</f>
        <v>30</v>
      </c>
      <c r="F4699">
        <v>13</v>
      </c>
      <c r="G4699" t="str">
        <f>VLOOKUP(Table_ExternalData_15[[#This Row],[Id]],'Blagovna izdelek'!A:C,3,0)</f>
        <v>Delock</v>
      </c>
      <c r="H4699">
        <f>Table_ExternalData_15[[#This Row],[Rabat]]*0.2</f>
        <v>6</v>
      </c>
      <c r="I4699" s="2">
        <f>Table_ExternalData_15[[#This Row],[Price]]-(Table_ExternalData_15[[#This Row],[Price]]*Table_ExternalData_15[[#This Row],[BB rabat]])/100</f>
        <v>3.0644</v>
      </c>
      <c r="J4699" s="2">
        <f>Table_ExternalData_15[[#This Row],[BB cena]]*Table_ExternalData_15[[#Headers],[1,22]]</f>
        <v>3.7385679999999999</v>
      </c>
      <c r="K4699" s="2">
        <f>Table_ExternalData_15[[#This Row],[Price]]*Table_ExternalData_15[[#Headers],[1,22]]</f>
        <v>3.9771999999999998</v>
      </c>
      <c r="L4699" s="7">
        <f>IF(G4699="White Shark",E4699*0.5,IF(G4699="Sbox",E4699*0.5,IF(G4699="Tenda",E4699*0.5,E4699*0.2)))/100</f>
        <v>0.06</v>
      </c>
      <c r="M4699" s="2">
        <f>Table_ExternalData_15[[#This Row],[Price]]-Table_ExternalData_15[[#This Row],[Price]]*Table_ExternalData_15[[#This Row],[extra popust]]</f>
        <v>3.0644</v>
      </c>
      <c r="N4699" s="2">
        <f>IF(M4699&lt;I4699,M4699,I4699)</f>
        <v>3.0644</v>
      </c>
      <c r="O4699" s="12" t="str">
        <f>IF(N4699&lt;I4699,$U$1," ")</f>
        <v xml:space="preserve"> </v>
      </c>
      <c r="P4699" s="12" t="str">
        <f>IFERROR((O4699+30)," ")</f>
        <v xml:space="preserve"> </v>
      </c>
      <c r="Q4699" s="2">
        <f ca="1">IF(O4699=$U$1,N4699,"0")*1.22</f>
        <v>0</v>
      </c>
    </row>
    <row r="4700" spans="1:17" x14ac:dyDescent="0.25">
      <c r="A4700" t="s">
        <v>4042</v>
      </c>
      <c r="B4700" t="s">
        <v>9692</v>
      </c>
      <c r="C4700">
        <v>11003</v>
      </c>
      <c r="D4700">
        <v>5.51</v>
      </c>
      <c r="E4700">
        <f>IFERROR(VLOOKUP(Table_ExternalData_15[[#This Row],[Id]],Rabati!B:C,2,0),0)</f>
        <v>30</v>
      </c>
      <c r="F4700">
        <v>35</v>
      </c>
      <c r="G4700" t="str">
        <f>VLOOKUP(Table_ExternalData_15[[#This Row],[Id]],'Blagovna izdelek'!A:C,3,0)</f>
        <v>Delock</v>
      </c>
      <c r="H4700">
        <f>Table_ExternalData_15[[#This Row],[Rabat]]*0.2</f>
        <v>6</v>
      </c>
      <c r="I4700" s="2">
        <f>Table_ExternalData_15[[#This Row],[Price]]-(Table_ExternalData_15[[#This Row],[Price]]*Table_ExternalData_15[[#This Row],[BB rabat]])/100</f>
        <v>5.1793999999999993</v>
      </c>
      <c r="J4700" s="2">
        <f>Table_ExternalData_15[[#This Row],[BB cena]]*Table_ExternalData_15[[#Headers],[1,22]]</f>
        <v>6.3188679999999993</v>
      </c>
      <c r="K4700" s="2">
        <f>Table_ExternalData_15[[#This Row],[Price]]*Table_ExternalData_15[[#Headers],[1,22]]</f>
        <v>6.7222</v>
      </c>
      <c r="L4700" s="7">
        <f>IF(G4700="White Shark",E4700*0.5,IF(G4700="Sbox",E4700*0.5,IF(G4700="Tenda",E4700*0.5,E4700*0.2)))/100</f>
        <v>0.06</v>
      </c>
      <c r="M4700" s="2">
        <f>Table_ExternalData_15[[#This Row],[Price]]-Table_ExternalData_15[[#This Row],[Price]]*Table_ExternalData_15[[#This Row],[extra popust]]</f>
        <v>5.1794000000000002</v>
      </c>
      <c r="N4700" s="2">
        <f>IF(M4700&lt;I4700,M4700,I4700)</f>
        <v>5.1793999999999993</v>
      </c>
      <c r="O4700" s="12" t="str">
        <f>IF(N4700&lt;I4700,$U$1," ")</f>
        <v xml:space="preserve"> </v>
      </c>
      <c r="P4700" s="12" t="str">
        <f>IFERROR((O4700+30)," ")</f>
        <v xml:space="preserve"> </v>
      </c>
      <c r="Q4700" s="2">
        <f ca="1">IF(O4700=$U$1,N4700,"0")*1.22</f>
        <v>0</v>
      </c>
    </row>
    <row r="4701" spans="1:17" x14ac:dyDescent="0.25">
      <c r="A4701" t="s">
        <v>4062</v>
      </c>
      <c r="B4701" t="s">
        <v>10076</v>
      </c>
      <c r="C4701">
        <v>11025</v>
      </c>
      <c r="D4701">
        <v>5.95</v>
      </c>
      <c r="E4701">
        <f>IFERROR(VLOOKUP(Table_ExternalData_15[[#This Row],[Id]],Rabati!B:C,2,0),0)</f>
        <v>30</v>
      </c>
      <c r="F4701">
        <v>6</v>
      </c>
      <c r="G4701" t="str">
        <f>VLOOKUP(Table_ExternalData_15[[#This Row],[Id]],'Blagovna izdelek'!A:C,3,0)</f>
        <v>Delock</v>
      </c>
      <c r="H4701">
        <f>Table_ExternalData_15[[#This Row],[Rabat]]*0.2</f>
        <v>6</v>
      </c>
      <c r="I4701" s="2">
        <f>Table_ExternalData_15[[#This Row],[Price]]-(Table_ExternalData_15[[#This Row],[Price]]*Table_ExternalData_15[[#This Row],[BB rabat]])/100</f>
        <v>5.593</v>
      </c>
      <c r="J4701" s="2">
        <f>Table_ExternalData_15[[#This Row],[BB cena]]*Table_ExternalData_15[[#Headers],[1,22]]</f>
        <v>6.8234599999999999</v>
      </c>
      <c r="K4701" s="2">
        <f>Table_ExternalData_15[[#This Row],[Price]]*Table_ExternalData_15[[#Headers],[1,22]]</f>
        <v>7.2590000000000003</v>
      </c>
      <c r="L4701" s="7">
        <f>IF(G4701="White Shark",E4701*0.5,IF(G4701="Sbox",E4701*0.5,IF(G4701="Tenda",E4701*0.5,E4701*0.2)))/100</f>
        <v>0.06</v>
      </c>
      <c r="M4701" s="2">
        <f>Table_ExternalData_15[[#This Row],[Price]]-Table_ExternalData_15[[#This Row],[Price]]*Table_ExternalData_15[[#This Row],[extra popust]]</f>
        <v>5.593</v>
      </c>
      <c r="N4701" s="2">
        <f>IF(M4701&lt;I4701,M4701,I4701)</f>
        <v>5.593</v>
      </c>
      <c r="O4701" s="12" t="str">
        <f>IF(N4701&lt;I4701,$U$1," ")</f>
        <v xml:space="preserve"> </v>
      </c>
      <c r="P4701" s="12" t="str">
        <f>IFERROR((O4701+30)," ")</f>
        <v xml:space="preserve"> </v>
      </c>
      <c r="Q4701" s="2">
        <f ca="1">IF(O4701=$U$1,N4701,"0")*1.22</f>
        <v>0</v>
      </c>
    </row>
    <row r="4702" spans="1:17" x14ac:dyDescent="0.25">
      <c r="A4702" t="s">
        <v>4064</v>
      </c>
      <c r="B4702" t="s">
        <v>4063</v>
      </c>
      <c r="C4702">
        <v>11026</v>
      </c>
      <c r="D4702">
        <v>12.78</v>
      </c>
      <c r="E4702">
        <f>IFERROR(VLOOKUP(Table_ExternalData_15[[#This Row],[Id]],Rabati!B:C,2,0),0)</f>
        <v>30</v>
      </c>
      <c r="F4702">
        <v>5</v>
      </c>
      <c r="G4702" t="str">
        <f>VLOOKUP(Table_ExternalData_15[[#This Row],[Id]],'Blagovna izdelek'!A:C,3,0)</f>
        <v>Delock</v>
      </c>
      <c r="H4702">
        <f>Table_ExternalData_15[[#This Row],[Rabat]]*0.2</f>
        <v>6</v>
      </c>
      <c r="I4702" s="2">
        <f>Table_ExternalData_15[[#This Row],[Price]]-(Table_ExternalData_15[[#This Row],[Price]]*Table_ExternalData_15[[#This Row],[BB rabat]])/100</f>
        <v>12.013199999999999</v>
      </c>
      <c r="J4702" s="2">
        <f>Table_ExternalData_15[[#This Row],[BB cena]]*Table_ExternalData_15[[#Headers],[1,22]]</f>
        <v>14.656103999999999</v>
      </c>
      <c r="K4702" s="2">
        <f>Table_ExternalData_15[[#This Row],[Price]]*Table_ExternalData_15[[#Headers],[1,22]]</f>
        <v>15.5916</v>
      </c>
      <c r="L4702" s="7">
        <f>IF(G4702="White Shark",E4702*0.5,IF(G4702="Sbox",E4702*0.5,IF(G4702="Tenda",E4702*0.5,E4702*0.2)))/100</f>
        <v>0.06</v>
      </c>
      <c r="M4702" s="2">
        <f>Table_ExternalData_15[[#This Row],[Price]]-Table_ExternalData_15[[#This Row],[Price]]*Table_ExternalData_15[[#This Row],[extra popust]]</f>
        <v>12.013199999999999</v>
      </c>
      <c r="N4702" s="2">
        <f>IF(M4702&lt;I4702,M4702,I4702)</f>
        <v>12.013199999999999</v>
      </c>
      <c r="O4702" s="12" t="str">
        <f>IF(N4702&lt;I4702,$U$1," ")</f>
        <v xml:space="preserve"> </v>
      </c>
      <c r="P4702" s="12" t="str">
        <f>IFERROR((O4702+30)," ")</f>
        <v xml:space="preserve"> </v>
      </c>
      <c r="Q4702" s="2">
        <f ca="1">IF(O4702=$U$1,N4702,"0")*1.22</f>
        <v>0</v>
      </c>
    </row>
    <row r="4703" spans="1:17" x14ac:dyDescent="0.25">
      <c r="A4703" t="s">
        <v>4067</v>
      </c>
      <c r="B4703" t="s">
        <v>4066</v>
      </c>
      <c r="C4703">
        <v>11028</v>
      </c>
      <c r="D4703">
        <v>6.2</v>
      </c>
      <c r="E4703">
        <f>IFERROR(VLOOKUP(Table_ExternalData_15[[#This Row],[Id]],Rabati!B:C,2,0),0)</f>
        <v>30</v>
      </c>
      <c r="F4703">
        <v>0</v>
      </c>
      <c r="G4703" t="str">
        <f>VLOOKUP(Table_ExternalData_15[[#This Row],[Id]],'Blagovna izdelek'!A:C,3,0)</f>
        <v>Delock</v>
      </c>
      <c r="H4703">
        <f>Table_ExternalData_15[[#This Row],[Rabat]]*0.2</f>
        <v>6</v>
      </c>
      <c r="I4703" s="2">
        <f>Table_ExternalData_15[[#This Row],[Price]]-(Table_ExternalData_15[[#This Row],[Price]]*Table_ExternalData_15[[#This Row],[BB rabat]])/100</f>
        <v>5.8280000000000003</v>
      </c>
      <c r="J4703" s="2">
        <f>Table_ExternalData_15[[#This Row],[BB cena]]*Table_ExternalData_15[[#Headers],[1,22]]</f>
        <v>7.1101600000000005</v>
      </c>
      <c r="K4703" s="2">
        <f>Table_ExternalData_15[[#This Row],[Price]]*Table_ExternalData_15[[#Headers],[1,22]]</f>
        <v>7.5640000000000001</v>
      </c>
      <c r="L4703" s="7">
        <f>IF(G4703="White Shark",E4703*0.5,IF(G4703="Sbox",E4703*0.5,IF(G4703="Tenda",E4703*0.5,E4703*0.2)))/100</f>
        <v>0.06</v>
      </c>
      <c r="M4703" s="2">
        <f>Table_ExternalData_15[[#This Row],[Price]]-Table_ExternalData_15[[#This Row],[Price]]*Table_ExternalData_15[[#This Row],[extra popust]]</f>
        <v>5.8280000000000003</v>
      </c>
      <c r="N4703" s="2">
        <f>IF(M4703&lt;I4703,M4703,I4703)</f>
        <v>5.8280000000000003</v>
      </c>
      <c r="O4703" s="12" t="str">
        <f>IF(N4703&lt;I4703,$U$1," ")</f>
        <v xml:space="preserve"> </v>
      </c>
      <c r="P4703" s="12" t="str">
        <f>IFERROR((O4703+30)," ")</f>
        <v xml:space="preserve"> </v>
      </c>
      <c r="Q4703" s="2">
        <f ca="1">IF(O4703=$U$1,N4703,"0")*1.22</f>
        <v>0</v>
      </c>
    </row>
    <row r="4704" spans="1:17" x14ac:dyDescent="0.25">
      <c r="A4704" t="s">
        <v>4068</v>
      </c>
      <c r="B4704" t="s">
        <v>10664</v>
      </c>
      <c r="C4704">
        <v>11032</v>
      </c>
      <c r="D4704">
        <v>18.2</v>
      </c>
      <c r="E4704">
        <f>IFERROR(VLOOKUP(Table_ExternalData_15[[#This Row],[Id]],Rabati!B:C,2,0),0)</f>
        <v>30</v>
      </c>
      <c r="F4704">
        <v>14</v>
      </c>
      <c r="G4704" t="str">
        <f>VLOOKUP(Table_ExternalData_15[[#This Row],[Id]],'Blagovna izdelek'!A:C,3,0)</f>
        <v>Delock</v>
      </c>
      <c r="H4704">
        <f>Table_ExternalData_15[[#This Row],[Rabat]]*0.2</f>
        <v>6</v>
      </c>
      <c r="I4704" s="2">
        <f>Table_ExternalData_15[[#This Row],[Price]]-(Table_ExternalData_15[[#This Row],[Price]]*Table_ExternalData_15[[#This Row],[BB rabat]])/100</f>
        <v>17.108000000000001</v>
      </c>
      <c r="J4704" s="2">
        <f>Table_ExternalData_15[[#This Row],[BB cena]]*Table_ExternalData_15[[#Headers],[1,22]]</f>
        <v>20.871760000000002</v>
      </c>
      <c r="K4704" s="2">
        <f>Table_ExternalData_15[[#This Row],[Price]]*Table_ExternalData_15[[#Headers],[1,22]]</f>
        <v>22.203999999999997</v>
      </c>
      <c r="L4704" s="7">
        <f>IF(G4704="White Shark",E4704*0.5,IF(G4704="Sbox",E4704*0.5,IF(G4704="Tenda",E4704*0.5,E4704*0.2)))/100</f>
        <v>0.06</v>
      </c>
      <c r="M4704" s="2">
        <f>Table_ExternalData_15[[#This Row],[Price]]-Table_ExternalData_15[[#This Row],[Price]]*Table_ExternalData_15[[#This Row],[extra popust]]</f>
        <v>17.108000000000001</v>
      </c>
      <c r="N4704" s="2">
        <f>IF(M4704&lt;I4704,M4704,I4704)</f>
        <v>17.108000000000001</v>
      </c>
      <c r="O4704" s="12" t="str">
        <f>IF(N4704&lt;I4704,$U$1," ")</f>
        <v xml:space="preserve"> </v>
      </c>
      <c r="P4704" s="12" t="str">
        <f>IFERROR((O4704+30)," ")</f>
        <v xml:space="preserve"> </v>
      </c>
      <c r="Q4704" s="2">
        <f ca="1">IF(O4704=$U$1,N4704,"0")*1.22</f>
        <v>0</v>
      </c>
    </row>
    <row r="4705" spans="1:17" x14ac:dyDescent="0.25">
      <c r="A4705" t="s">
        <v>4069</v>
      </c>
      <c r="B4705" t="s">
        <v>10665</v>
      </c>
      <c r="C4705">
        <v>11033</v>
      </c>
      <c r="D4705">
        <v>22.42</v>
      </c>
      <c r="E4705">
        <f>IFERROR(VLOOKUP(Table_ExternalData_15[[#This Row],[Id]],Rabati!B:C,2,0),0)</f>
        <v>30</v>
      </c>
      <c r="F4705">
        <v>4</v>
      </c>
      <c r="G4705" t="str">
        <f>VLOOKUP(Table_ExternalData_15[[#This Row],[Id]],'Blagovna izdelek'!A:C,3,0)</f>
        <v>Delock</v>
      </c>
      <c r="H4705">
        <f>Table_ExternalData_15[[#This Row],[Rabat]]*0.2</f>
        <v>6</v>
      </c>
      <c r="I4705" s="2">
        <f>Table_ExternalData_15[[#This Row],[Price]]-(Table_ExternalData_15[[#This Row],[Price]]*Table_ExternalData_15[[#This Row],[BB rabat]])/100</f>
        <v>21.074800000000003</v>
      </c>
      <c r="J4705" s="2">
        <f>Table_ExternalData_15[[#This Row],[BB cena]]*Table_ExternalData_15[[#Headers],[1,22]]</f>
        <v>25.711256000000002</v>
      </c>
      <c r="K4705" s="2">
        <f>Table_ExternalData_15[[#This Row],[Price]]*Table_ExternalData_15[[#Headers],[1,22]]</f>
        <v>27.352400000000003</v>
      </c>
      <c r="L4705" s="7">
        <f>IF(G4705="White Shark",E4705*0.5,IF(G4705="Sbox",E4705*0.5,IF(G4705="Tenda",E4705*0.5,E4705*0.2)))/100</f>
        <v>0.06</v>
      </c>
      <c r="M4705" s="2">
        <f>Table_ExternalData_15[[#This Row],[Price]]-Table_ExternalData_15[[#This Row],[Price]]*Table_ExternalData_15[[#This Row],[extra popust]]</f>
        <v>21.074800000000003</v>
      </c>
      <c r="N4705" s="2">
        <f>IF(M4705&lt;I4705,M4705,I4705)</f>
        <v>21.074800000000003</v>
      </c>
      <c r="O4705" s="12" t="str">
        <f>IF(N4705&lt;I4705,$U$1," ")</f>
        <v xml:space="preserve"> </v>
      </c>
      <c r="P4705" s="12" t="str">
        <f>IFERROR((O4705+30)," ")</f>
        <v xml:space="preserve"> </v>
      </c>
      <c r="Q4705" s="2">
        <f ca="1">IF(O4705=$U$1,N4705,"0")*1.22</f>
        <v>0</v>
      </c>
    </row>
    <row r="4706" spans="1:17" x14ac:dyDescent="0.25">
      <c r="A4706" t="s">
        <v>4077</v>
      </c>
      <c r="B4706" t="s">
        <v>4076</v>
      </c>
      <c r="C4706">
        <v>11042</v>
      </c>
      <c r="D4706">
        <v>35.79</v>
      </c>
      <c r="E4706">
        <f>IFERROR(VLOOKUP(Table_ExternalData_15[[#This Row],[Id]],Rabati!B:C,2,0),0)</f>
        <v>30</v>
      </c>
      <c r="F4706">
        <v>0</v>
      </c>
      <c r="G4706" t="str">
        <f>VLOOKUP(Table_ExternalData_15[[#This Row],[Id]],'Blagovna izdelek'!A:C,3,0)</f>
        <v>Delock</v>
      </c>
      <c r="H4706">
        <f>Table_ExternalData_15[[#This Row],[Rabat]]*0.2</f>
        <v>6</v>
      </c>
      <c r="I4706" s="2">
        <f>Table_ExternalData_15[[#This Row],[Price]]-(Table_ExternalData_15[[#This Row],[Price]]*Table_ExternalData_15[[#This Row],[BB rabat]])/100</f>
        <v>33.642600000000002</v>
      </c>
      <c r="J4706" s="2">
        <f>Table_ExternalData_15[[#This Row],[BB cena]]*Table_ExternalData_15[[#Headers],[1,22]]</f>
        <v>41.043972000000004</v>
      </c>
      <c r="K4706" s="2">
        <f>Table_ExternalData_15[[#This Row],[Price]]*Table_ExternalData_15[[#Headers],[1,22]]</f>
        <v>43.663799999999995</v>
      </c>
      <c r="L4706" s="7">
        <f>IF(G4706="White Shark",E4706*0.5,IF(G4706="Sbox",E4706*0.5,IF(G4706="Tenda",E4706*0.5,E4706*0.2)))/100</f>
        <v>0.06</v>
      </c>
      <c r="M4706" s="2">
        <f>Table_ExternalData_15[[#This Row],[Price]]-Table_ExternalData_15[[#This Row],[Price]]*Table_ExternalData_15[[#This Row],[extra popust]]</f>
        <v>33.642600000000002</v>
      </c>
      <c r="N4706" s="2">
        <f>IF(M4706&lt;I4706,M4706,I4706)</f>
        <v>33.642600000000002</v>
      </c>
      <c r="O4706" s="12" t="str">
        <f>IF(N4706&lt;I4706,$U$1," ")</f>
        <v xml:space="preserve"> </v>
      </c>
      <c r="P4706" s="12" t="str">
        <f>IFERROR((O4706+30)," ")</f>
        <v xml:space="preserve"> </v>
      </c>
      <c r="Q4706" s="2">
        <f ca="1">IF(O4706=$U$1,N4706,"0")*1.22</f>
        <v>0</v>
      </c>
    </row>
    <row r="4707" spans="1:17" x14ac:dyDescent="0.25">
      <c r="A4707" t="s">
        <v>4082</v>
      </c>
      <c r="B4707" t="s">
        <v>4081</v>
      </c>
      <c r="C4707">
        <v>11045</v>
      </c>
      <c r="D4707">
        <v>4.99</v>
      </c>
      <c r="E4707">
        <f>IFERROR(VLOOKUP(Table_ExternalData_15[[#This Row],[Id]],Rabati!B:C,2,0),0)</f>
        <v>30</v>
      </c>
      <c r="F4707">
        <v>92</v>
      </c>
      <c r="G4707" t="str">
        <f>VLOOKUP(Table_ExternalData_15[[#This Row],[Id]],'Blagovna izdelek'!A:C,3,0)</f>
        <v>Delock</v>
      </c>
      <c r="H4707">
        <f>Table_ExternalData_15[[#This Row],[Rabat]]*0.2</f>
        <v>6</v>
      </c>
      <c r="I4707" s="2">
        <f>Table_ExternalData_15[[#This Row],[Price]]-(Table_ExternalData_15[[#This Row],[Price]]*Table_ExternalData_15[[#This Row],[BB rabat]])/100</f>
        <v>4.6905999999999999</v>
      </c>
      <c r="J4707" s="2">
        <f>Table_ExternalData_15[[#This Row],[BB cena]]*Table_ExternalData_15[[#Headers],[1,22]]</f>
        <v>5.7225319999999993</v>
      </c>
      <c r="K4707" s="2">
        <f>Table_ExternalData_15[[#This Row],[Price]]*Table_ExternalData_15[[#Headers],[1,22]]</f>
        <v>6.0878000000000005</v>
      </c>
      <c r="L4707" s="7">
        <f>IF(G4707="White Shark",E4707*0.5,IF(G4707="Sbox",E4707*0.5,IF(G4707="Tenda",E4707*0.5,E4707*0.2)))/100</f>
        <v>0.06</v>
      </c>
      <c r="M4707" s="2">
        <f>Table_ExternalData_15[[#This Row],[Price]]-Table_ExternalData_15[[#This Row],[Price]]*Table_ExternalData_15[[#This Row],[extra popust]]</f>
        <v>4.6905999999999999</v>
      </c>
      <c r="N4707" s="2">
        <f>IF(M4707&lt;I4707,M4707,I4707)</f>
        <v>4.6905999999999999</v>
      </c>
      <c r="O4707" s="12" t="str">
        <f>IF(N4707&lt;I4707,$U$1," ")</f>
        <v xml:space="preserve"> </v>
      </c>
      <c r="P4707" s="12" t="str">
        <f>IFERROR((O4707+30)," ")</f>
        <v xml:space="preserve"> </v>
      </c>
      <c r="Q4707" s="2">
        <f ca="1">IF(O4707=$U$1,N4707,"0")*1.22</f>
        <v>0</v>
      </c>
    </row>
    <row r="4708" spans="1:17" x14ac:dyDescent="0.25">
      <c r="A4708" t="s">
        <v>4090</v>
      </c>
      <c r="B4708" t="s">
        <v>4089</v>
      </c>
      <c r="C4708">
        <v>11050</v>
      </c>
      <c r="D4708">
        <v>37.700000000000003</v>
      </c>
      <c r="E4708">
        <f>IFERROR(VLOOKUP(Table_ExternalData_15[[#This Row],[Id]],Rabati!B:C,2,0),0)</f>
        <v>10</v>
      </c>
      <c r="F4708">
        <v>1</v>
      </c>
      <c r="G4708" t="str">
        <f>VLOOKUP(Table_ExternalData_15[[#This Row],[Id]],'Blagovna izdelek'!A:C,3,0)</f>
        <v>Delock</v>
      </c>
      <c r="H4708">
        <f>Table_ExternalData_15[[#This Row],[Rabat]]*0.2</f>
        <v>2</v>
      </c>
      <c r="I4708" s="2">
        <f>Table_ExternalData_15[[#This Row],[Price]]-(Table_ExternalData_15[[#This Row],[Price]]*Table_ExternalData_15[[#This Row],[BB rabat]])/100</f>
        <v>36.946000000000005</v>
      </c>
      <c r="J4708" s="2">
        <f>Table_ExternalData_15[[#This Row],[BB cena]]*Table_ExternalData_15[[#Headers],[1,22]]</f>
        <v>45.074120000000008</v>
      </c>
      <c r="K4708" s="2">
        <f>Table_ExternalData_15[[#This Row],[Price]]*Table_ExternalData_15[[#Headers],[1,22]]</f>
        <v>45.994</v>
      </c>
      <c r="L4708" s="7">
        <f>IF(G4708="White Shark",E4708*0.5,IF(G4708="Sbox",E4708*0.5,IF(G4708="Tenda",E4708*0.5,E4708*0.2)))/100</f>
        <v>0.02</v>
      </c>
      <c r="M4708" s="2">
        <f>Table_ExternalData_15[[#This Row],[Price]]-Table_ExternalData_15[[#This Row],[Price]]*Table_ExternalData_15[[#This Row],[extra popust]]</f>
        <v>36.946000000000005</v>
      </c>
      <c r="N4708" s="2">
        <f>IF(M4708&lt;I4708,M4708,I4708)</f>
        <v>36.946000000000005</v>
      </c>
      <c r="O4708" s="12" t="str">
        <f>IF(N4708&lt;I4708,$U$1," ")</f>
        <v xml:space="preserve"> </v>
      </c>
      <c r="P4708" s="12" t="str">
        <f>IFERROR((O4708+30)," ")</f>
        <v xml:space="preserve"> </v>
      </c>
      <c r="Q4708" s="2">
        <f ca="1">IF(O4708=$U$1,N4708,"0")*1.22</f>
        <v>0</v>
      </c>
    </row>
    <row r="4709" spans="1:17" x14ac:dyDescent="0.25">
      <c r="A4709" t="s">
        <v>4092</v>
      </c>
      <c r="B4709" t="s">
        <v>4091</v>
      </c>
      <c r="C4709">
        <v>11051</v>
      </c>
      <c r="D4709">
        <v>35.770000000000003</v>
      </c>
      <c r="E4709">
        <f>IFERROR(VLOOKUP(Table_ExternalData_15[[#This Row],[Id]],Rabati!B:C,2,0),0)</f>
        <v>20</v>
      </c>
      <c r="F4709">
        <v>0</v>
      </c>
      <c r="G4709" t="str">
        <f>VLOOKUP(Table_ExternalData_15[[#This Row],[Id]],'Blagovna izdelek'!A:C,3,0)</f>
        <v>Delock</v>
      </c>
      <c r="H4709">
        <f>Table_ExternalData_15[[#This Row],[Rabat]]*0.2</f>
        <v>4</v>
      </c>
      <c r="I4709" s="2">
        <f>Table_ExternalData_15[[#This Row],[Price]]-(Table_ExternalData_15[[#This Row],[Price]]*Table_ExternalData_15[[#This Row],[BB rabat]])/100</f>
        <v>34.339200000000005</v>
      </c>
      <c r="J4709" s="2">
        <f>Table_ExternalData_15[[#This Row],[BB cena]]*Table_ExternalData_15[[#Headers],[1,22]]</f>
        <v>41.893824000000002</v>
      </c>
      <c r="K4709" s="2">
        <f>Table_ExternalData_15[[#This Row],[Price]]*Table_ExternalData_15[[#Headers],[1,22]]</f>
        <v>43.639400000000002</v>
      </c>
      <c r="L4709" s="7">
        <f>IF(G4709="White Shark",E4709*0.5,IF(G4709="Sbox",E4709*0.5,IF(G4709="Tenda",E4709*0.5,E4709*0.2)))/100</f>
        <v>0.04</v>
      </c>
      <c r="M4709" s="2">
        <f>Table_ExternalData_15[[#This Row],[Price]]-Table_ExternalData_15[[#This Row],[Price]]*Table_ExternalData_15[[#This Row],[extra popust]]</f>
        <v>34.339200000000005</v>
      </c>
      <c r="N4709" s="2">
        <f>IF(M4709&lt;I4709,M4709,I4709)</f>
        <v>34.339200000000005</v>
      </c>
      <c r="O4709" s="12" t="str">
        <f>IF(N4709&lt;I4709,$U$1," ")</f>
        <v xml:space="preserve"> </v>
      </c>
      <c r="P4709" s="12" t="str">
        <f>IFERROR((O4709+30)," ")</f>
        <v xml:space="preserve"> </v>
      </c>
      <c r="Q4709" s="2">
        <f ca="1">IF(O4709=$U$1,N4709,"0")*1.22</f>
        <v>0</v>
      </c>
    </row>
    <row r="4710" spans="1:17" x14ac:dyDescent="0.25">
      <c r="A4710" t="s">
        <v>4144</v>
      </c>
      <c r="B4710" t="s">
        <v>10077</v>
      </c>
      <c r="C4710">
        <v>11123</v>
      </c>
      <c r="D4710">
        <v>17.850000000000001</v>
      </c>
      <c r="E4710">
        <f>IFERROR(VLOOKUP(Table_ExternalData_15[[#This Row],[Id]],Rabati!B:C,2,0),0)</f>
        <v>30</v>
      </c>
      <c r="F4710">
        <v>9</v>
      </c>
      <c r="G4710" t="str">
        <f>VLOOKUP(Table_ExternalData_15[[#This Row],[Id]],'Blagovna izdelek'!A:C,3,0)</f>
        <v>Delock</v>
      </c>
      <c r="H4710">
        <f>Table_ExternalData_15[[#This Row],[Rabat]]*0.2</f>
        <v>6</v>
      </c>
      <c r="I4710" s="2">
        <f>Table_ExternalData_15[[#This Row],[Price]]-(Table_ExternalData_15[[#This Row],[Price]]*Table_ExternalData_15[[#This Row],[BB rabat]])/100</f>
        <v>16.779</v>
      </c>
      <c r="J4710" s="2">
        <f>Table_ExternalData_15[[#This Row],[BB cena]]*Table_ExternalData_15[[#Headers],[1,22]]</f>
        <v>20.470379999999999</v>
      </c>
      <c r="K4710" s="2">
        <f>Table_ExternalData_15[[#This Row],[Price]]*Table_ExternalData_15[[#Headers],[1,22]]</f>
        <v>21.777000000000001</v>
      </c>
      <c r="L4710" s="7">
        <f>IF(G4710="White Shark",E4710*0.5,IF(G4710="Sbox",E4710*0.5,IF(G4710="Tenda",E4710*0.5,E4710*0.2)))/100</f>
        <v>0.06</v>
      </c>
      <c r="M4710" s="2">
        <f>Table_ExternalData_15[[#This Row],[Price]]-Table_ExternalData_15[[#This Row],[Price]]*Table_ExternalData_15[[#This Row],[extra popust]]</f>
        <v>16.779</v>
      </c>
      <c r="N4710" s="2">
        <f>IF(M4710&lt;I4710,M4710,I4710)</f>
        <v>16.779</v>
      </c>
      <c r="O4710" s="12" t="str">
        <f>IF(N4710&lt;I4710,$U$1," ")</f>
        <v xml:space="preserve"> </v>
      </c>
      <c r="P4710" s="12" t="str">
        <f>IFERROR((O4710+30)," ")</f>
        <v xml:space="preserve"> </v>
      </c>
      <c r="Q4710" s="2">
        <f ca="1">IF(O4710=$U$1,N4710,"0")*1.22</f>
        <v>0</v>
      </c>
    </row>
    <row r="4711" spans="1:17" x14ac:dyDescent="0.25">
      <c r="A4711" t="s">
        <v>4146</v>
      </c>
      <c r="B4711" t="s">
        <v>4145</v>
      </c>
      <c r="C4711">
        <v>11124</v>
      </c>
      <c r="D4711">
        <v>5.79</v>
      </c>
      <c r="E4711">
        <f>IFERROR(VLOOKUP(Table_ExternalData_15[[#This Row],[Id]],Rabati!B:C,2,0),0)</f>
        <v>30</v>
      </c>
      <c r="F4711">
        <v>52</v>
      </c>
      <c r="G4711" t="str">
        <f>VLOOKUP(Table_ExternalData_15[[#This Row],[Id]],'Blagovna izdelek'!A:C,3,0)</f>
        <v>Delock</v>
      </c>
      <c r="H4711">
        <f>Table_ExternalData_15[[#This Row],[Rabat]]*0.2</f>
        <v>6</v>
      </c>
      <c r="I4711" s="2">
        <f>Table_ExternalData_15[[#This Row],[Price]]-(Table_ExternalData_15[[#This Row],[Price]]*Table_ExternalData_15[[#This Row],[BB rabat]])/100</f>
        <v>5.4425999999999997</v>
      </c>
      <c r="J4711" s="2">
        <f>Table_ExternalData_15[[#This Row],[BB cena]]*Table_ExternalData_15[[#Headers],[1,22]]</f>
        <v>6.6399719999999993</v>
      </c>
      <c r="K4711" s="2">
        <f>Table_ExternalData_15[[#This Row],[Price]]*Table_ExternalData_15[[#Headers],[1,22]]</f>
        <v>7.0637999999999996</v>
      </c>
      <c r="L4711" s="7">
        <f>IF(G4711="White Shark",E4711*0.5,IF(G4711="Sbox",E4711*0.5,IF(G4711="Tenda",E4711*0.5,E4711*0.2)))/100</f>
        <v>0.06</v>
      </c>
      <c r="M4711" s="2">
        <f>Table_ExternalData_15[[#This Row],[Price]]-Table_ExternalData_15[[#This Row],[Price]]*Table_ExternalData_15[[#This Row],[extra popust]]</f>
        <v>5.4425999999999997</v>
      </c>
      <c r="N4711" s="2">
        <f>IF(M4711&lt;I4711,M4711,I4711)</f>
        <v>5.4425999999999997</v>
      </c>
      <c r="O4711" s="12" t="str">
        <f>IF(N4711&lt;I4711,$U$1," ")</f>
        <v xml:space="preserve"> </v>
      </c>
      <c r="P4711" s="12" t="str">
        <f>IFERROR((O4711+30)," ")</f>
        <v xml:space="preserve"> </v>
      </c>
      <c r="Q4711" s="2">
        <f ca="1">IF(O4711=$U$1,N4711,"0")*1.22</f>
        <v>0</v>
      </c>
    </row>
    <row r="4712" spans="1:17" x14ac:dyDescent="0.25">
      <c r="A4712" t="s">
        <v>4148</v>
      </c>
      <c r="B4712" t="s">
        <v>4147</v>
      </c>
      <c r="C4712">
        <v>11125</v>
      </c>
      <c r="D4712">
        <v>14.43</v>
      </c>
      <c r="E4712">
        <f>IFERROR(VLOOKUP(Table_ExternalData_15[[#This Row],[Id]],Rabati!B:C,2,0),0)</f>
        <v>30</v>
      </c>
      <c r="F4712">
        <v>27</v>
      </c>
      <c r="G4712" t="str">
        <f>VLOOKUP(Table_ExternalData_15[[#This Row],[Id]],'Blagovna izdelek'!A:C,3,0)</f>
        <v>Delock</v>
      </c>
      <c r="H4712">
        <f>Table_ExternalData_15[[#This Row],[Rabat]]*0.2</f>
        <v>6</v>
      </c>
      <c r="I4712" s="2">
        <f>Table_ExternalData_15[[#This Row],[Price]]-(Table_ExternalData_15[[#This Row],[Price]]*Table_ExternalData_15[[#This Row],[BB rabat]])/100</f>
        <v>13.5642</v>
      </c>
      <c r="J4712" s="2">
        <f>Table_ExternalData_15[[#This Row],[BB cena]]*Table_ExternalData_15[[#Headers],[1,22]]</f>
        <v>16.548323999999997</v>
      </c>
      <c r="K4712" s="2">
        <f>Table_ExternalData_15[[#This Row],[Price]]*Table_ExternalData_15[[#Headers],[1,22]]</f>
        <v>17.604599999999998</v>
      </c>
      <c r="L4712" s="7">
        <f>IF(G4712="White Shark",E4712*0.5,IF(G4712="Sbox",E4712*0.5,IF(G4712="Tenda",E4712*0.5,E4712*0.2)))/100</f>
        <v>0.06</v>
      </c>
      <c r="M4712" s="2">
        <f>Table_ExternalData_15[[#This Row],[Price]]-Table_ExternalData_15[[#This Row],[Price]]*Table_ExternalData_15[[#This Row],[extra popust]]</f>
        <v>13.5642</v>
      </c>
      <c r="N4712" s="2">
        <f>IF(M4712&lt;I4712,M4712,I4712)</f>
        <v>13.5642</v>
      </c>
      <c r="O4712" s="12" t="str">
        <f>IF(N4712&lt;I4712,$U$1," ")</f>
        <v xml:space="preserve"> </v>
      </c>
      <c r="P4712" s="12" t="str">
        <f>IFERROR((O4712+30)," ")</f>
        <v xml:space="preserve"> </v>
      </c>
      <c r="Q4712" s="2">
        <f ca="1">IF(O4712=$U$1,N4712,"0")*1.22</f>
        <v>0</v>
      </c>
    </row>
    <row r="4713" spans="1:17" x14ac:dyDescent="0.25">
      <c r="A4713" t="s">
        <v>4149</v>
      </c>
      <c r="B4713" t="s">
        <v>9693</v>
      </c>
      <c r="C4713">
        <v>11126</v>
      </c>
      <c r="D4713">
        <v>11.92</v>
      </c>
      <c r="E4713">
        <f>IFERROR(VLOOKUP(Table_ExternalData_15[[#This Row],[Id]],Rabati!B:C,2,0),0)</f>
        <v>30</v>
      </c>
      <c r="F4713">
        <v>46</v>
      </c>
      <c r="G4713" t="str">
        <f>VLOOKUP(Table_ExternalData_15[[#This Row],[Id]],'Blagovna izdelek'!A:C,3,0)</f>
        <v>Delock</v>
      </c>
      <c r="H4713">
        <f>Table_ExternalData_15[[#This Row],[Rabat]]*0.2</f>
        <v>6</v>
      </c>
      <c r="I4713" s="2">
        <f>Table_ExternalData_15[[#This Row],[Price]]-(Table_ExternalData_15[[#This Row],[Price]]*Table_ExternalData_15[[#This Row],[BB rabat]])/100</f>
        <v>11.204800000000001</v>
      </c>
      <c r="J4713" s="2">
        <f>Table_ExternalData_15[[#This Row],[BB cena]]*Table_ExternalData_15[[#Headers],[1,22]]</f>
        <v>13.669856000000001</v>
      </c>
      <c r="K4713" s="2">
        <f>Table_ExternalData_15[[#This Row],[Price]]*Table_ExternalData_15[[#Headers],[1,22]]</f>
        <v>14.542399999999999</v>
      </c>
      <c r="L4713" s="7">
        <f>IF(G4713="White Shark",E4713*0.5,IF(G4713="Sbox",E4713*0.5,IF(G4713="Tenda",E4713*0.5,E4713*0.2)))/100</f>
        <v>0.06</v>
      </c>
      <c r="M4713" s="2">
        <f>Table_ExternalData_15[[#This Row],[Price]]-Table_ExternalData_15[[#This Row],[Price]]*Table_ExternalData_15[[#This Row],[extra popust]]</f>
        <v>11.204800000000001</v>
      </c>
      <c r="N4713" s="2">
        <f>IF(M4713&lt;I4713,M4713,I4713)</f>
        <v>11.204800000000001</v>
      </c>
      <c r="O4713" s="12" t="str">
        <f>IF(N4713&lt;I4713,$U$1," ")</f>
        <v xml:space="preserve"> </v>
      </c>
      <c r="P4713" s="12" t="str">
        <f>IFERROR((O4713+30)," ")</f>
        <v xml:space="preserve"> </v>
      </c>
      <c r="Q4713" s="2">
        <f ca="1">IF(O4713=$U$1,N4713,"0")*1.22</f>
        <v>0</v>
      </c>
    </row>
    <row r="4714" spans="1:17" x14ac:dyDescent="0.25">
      <c r="A4714" t="s">
        <v>4150</v>
      </c>
      <c r="B4714" t="s">
        <v>10078</v>
      </c>
      <c r="C4714">
        <v>11127</v>
      </c>
      <c r="D4714">
        <v>21.3</v>
      </c>
      <c r="E4714">
        <f>IFERROR(VLOOKUP(Table_ExternalData_15[[#This Row],[Id]],Rabati!B:C,2,0),0)</f>
        <v>30</v>
      </c>
      <c r="F4714">
        <v>36</v>
      </c>
      <c r="G4714" t="str">
        <f>VLOOKUP(Table_ExternalData_15[[#This Row],[Id]],'Blagovna izdelek'!A:C,3,0)</f>
        <v>Delock</v>
      </c>
      <c r="H4714">
        <f>Table_ExternalData_15[[#This Row],[Rabat]]*0.2</f>
        <v>6</v>
      </c>
      <c r="I4714" s="2">
        <f>Table_ExternalData_15[[#This Row],[Price]]-(Table_ExternalData_15[[#This Row],[Price]]*Table_ExternalData_15[[#This Row],[BB rabat]])/100</f>
        <v>20.022000000000002</v>
      </c>
      <c r="J4714" s="2">
        <f>Table_ExternalData_15[[#This Row],[BB cena]]*Table_ExternalData_15[[#Headers],[1,22]]</f>
        <v>24.426840000000002</v>
      </c>
      <c r="K4714" s="2">
        <f>Table_ExternalData_15[[#This Row],[Price]]*Table_ExternalData_15[[#Headers],[1,22]]</f>
        <v>25.986000000000001</v>
      </c>
      <c r="L4714" s="7">
        <f>IF(G4714="White Shark",E4714*0.5,IF(G4714="Sbox",E4714*0.5,IF(G4714="Tenda",E4714*0.5,E4714*0.2)))/100</f>
        <v>0.06</v>
      </c>
      <c r="M4714" s="2">
        <f>Table_ExternalData_15[[#This Row],[Price]]-Table_ExternalData_15[[#This Row],[Price]]*Table_ExternalData_15[[#This Row],[extra popust]]</f>
        <v>20.022000000000002</v>
      </c>
      <c r="N4714" s="2">
        <f>IF(M4714&lt;I4714,M4714,I4714)</f>
        <v>20.022000000000002</v>
      </c>
      <c r="O4714" s="12" t="str">
        <f>IF(N4714&lt;I4714,$U$1," ")</f>
        <v xml:space="preserve"> </v>
      </c>
      <c r="P4714" s="12" t="str">
        <f>IFERROR((O4714+30)," ")</f>
        <v xml:space="preserve"> </v>
      </c>
      <c r="Q4714" s="2">
        <f ca="1">IF(O4714=$U$1,N4714,"0")*1.22</f>
        <v>0</v>
      </c>
    </row>
    <row r="4715" spans="1:17" x14ac:dyDescent="0.25">
      <c r="A4715" t="s">
        <v>4152</v>
      </c>
      <c r="B4715" t="s">
        <v>4151</v>
      </c>
      <c r="C4715">
        <v>11128</v>
      </c>
      <c r="D4715">
        <v>8.9600000000000009</v>
      </c>
      <c r="E4715">
        <f>IFERROR(VLOOKUP(Table_ExternalData_15[[#This Row],[Id]],Rabati!B:C,2,0),0)</f>
        <v>30</v>
      </c>
      <c r="F4715">
        <v>44</v>
      </c>
      <c r="G4715" t="str">
        <f>VLOOKUP(Table_ExternalData_15[[#This Row],[Id]],'Blagovna izdelek'!A:C,3,0)</f>
        <v>Delock</v>
      </c>
      <c r="H4715">
        <f>Table_ExternalData_15[[#This Row],[Rabat]]*0.2</f>
        <v>6</v>
      </c>
      <c r="I4715" s="2">
        <f>Table_ExternalData_15[[#This Row],[Price]]-(Table_ExternalData_15[[#This Row],[Price]]*Table_ExternalData_15[[#This Row],[BB rabat]])/100</f>
        <v>8.4224000000000014</v>
      </c>
      <c r="J4715" s="2">
        <f>Table_ExternalData_15[[#This Row],[BB cena]]*Table_ExternalData_15[[#Headers],[1,22]]</f>
        <v>10.275328000000002</v>
      </c>
      <c r="K4715" s="2">
        <f>Table_ExternalData_15[[#This Row],[Price]]*Table_ExternalData_15[[#Headers],[1,22]]</f>
        <v>10.9312</v>
      </c>
      <c r="L4715" s="7">
        <f>IF(G4715="White Shark",E4715*0.5,IF(G4715="Sbox",E4715*0.5,IF(G4715="Tenda",E4715*0.5,E4715*0.2)))/100</f>
        <v>0.06</v>
      </c>
      <c r="M4715" s="2">
        <f>Table_ExternalData_15[[#This Row],[Price]]-Table_ExternalData_15[[#This Row],[Price]]*Table_ExternalData_15[[#This Row],[extra popust]]</f>
        <v>8.4224000000000014</v>
      </c>
      <c r="N4715" s="2">
        <f>IF(M4715&lt;I4715,M4715,I4715)</f>
        <v>8.4224000000000014</v>
      </c>
      <c r="O4715" s="12" t="str">
        <f>IF(N4715&lt;I4715,$U$1," ")</f>
        <v xml:space="preserve"> </v>
      </c>
      <c r="P4715" s="12" t="str">
        <f>IFERROR((O4715+30)," ")</f>
        <v xml:space="preserve"> </v>
      </c>
      <c r="Q4715" s="2">
        <f ca="1">IF(O4715=$U$1,N4715,"0")*1.22</f>
        <v>0</v>
      </c>
    </row>
    <row r="4716" spans="1:17" x14ac:dyDescent="0.25">
      <c r="A4716" t="s">
        <v>4154</v>
      </c>
      <c r="B4716" t="s">
        <v>4153</v>
      </c>
      <c r="C4716">
        <v>11132</v>
      </c>
      <c r="D4716">
        <v>44.04</v>
      </c>
      <c r="E4716">
        <f>IFERROR(VLOOKUP(Table_ExternalData_15[[#This Row],[Id]],Rabati!B:C,2,0),0)</f>
        <v>20</v>
      </c>
      <c r="F4716">
        <v>0</v>
      </c>
      <c r="G4716" t="str">
        <f>VLOOKUP(Table_ExternalData_15[[#This Row],[Id]],'Blagovna izdelek'!A:C,3,0)</f>
        <v>Delock</v>
      </c>
      <c r="H4716">
        <f>Table_ExternalData_15[[#This Row],[Rabat]]*0.2</f>
        <v>4</v>
      </c>
      <c r="I4716" s="2">
        <f>Table_ExternalData_15[[#This Row],[Price]]-(Table_ExternalData_15[[#This Row],[Price]]*Table_ExternalData_15[[#This Row],[BB rabat]])/100</f>
        <v>42.278399999999998</v>
      </c>
      <c r="J4716" s="2">
        <f>Table_ExternalData_15[[#This Row],[BB cena]]*Table_ExternalData_15[[#Headers],[1,22]]</f>
        <v>51.579647999999999</v>
      </c>
      <c r="K4716" s="2">
        <f>Table_ExternalData_15[[#This Row],[Price]]*Table_ExternalData_15[[#Headers],[1,22]]</f>
        <v>53.7288</v>
      </c>
      <c r="L4716" s="7">
        <f>IF(G4716="White Shark",E4716*0.5,IF(G4716="Sbox",E4716*0.5,IF(G4716="Tenda",E4716*0.5,E4716*0.2)))/100</f>
        <v>0.04</v>
      </c>
      <c r="M4716" s="2">
        <f>Table_ExternalData_15[[#This Row],[Price]]-Table_ExternalData_15[[#This Row],[Price]]*Table_ExternalData_15[[#This Row],[extra popust]]</f>
        <v>42.278399999999998</v>
      </c>
      <c r="N4716" s="2">
        <f>IF(M4716&lt;I4716,M4716,I4716)</f>
        <v>42.278399999999998</v>
      </c>
      <c r="O4716" s="12" t="str">
        <f>IF(N4716&lt;I4716,$U$1," ")</f>
        <v xml:space="preserve"> </v>
      </c>
      <c r="P4716" s="12" t="str">
        <f>IFERROR((O4716+30)," ")</f>
        <v xml:space="preserve"> </v>
      </c>
      <c r="Q4716" s="2">
        <f ca="1">IF(O4716=$U$1,N4716,"0")*1.22</f>
        <v>0</v>
      </c>
    </row>
    <row r="4717" spans="1:17" x14ac:dyDescent="0.25">
      <c r="A4717" t="s">
        <v>4159</v>
      </c>
      <c r="B4717" t="s">
        <v>10079</v>
      </c>
      <c r="C4717">
        <v>11136</v>
      </c>
      <c r="D4717">
        <v>22.1</v>
      </c>
      <c r="E4717">
        <f>IFERROR(VLOOKUP(Table_ExternalData_15[[#This Row],[Id]],Rabati!B:C,2,0),0)</f>
        <v>30</v>
      </c>
      <c r="F4717">
        <v>18</v>
      </c>
      <c r="G4717" t="str">
        <f>VLOOKUP(Table_ExternalData_15[[#This Row],[Id]],'Blagovna izdelek'!A:C,3,0)</f>
        <v>Delock</v>
      </c>
      <c r="H4717">
        <f>Table_ExternalData_15[[#This Row],[Rabat]]*0.2</f>
        <v>6</v>
      </c>
      <c r="I4717" s="2">
        <f>Table_ExternalData_15[[#This Row],[Price]]-(Table_ExternalData_15[[#This Row],[Price]]*Table_ExternalData_15[[#This Row],[BB rabat]])/100</f>
        <v>20.774000000000001</v>
      </c>
      <c r="J4717" s="2">
        <f>Table_ExternalData_15[[#This Row],[BB cena]]*Table_ExternalData_15[[#Headers],[1,22]]</f>
        <v>25.344280000000001</v>
      </c>
      <c r="K4717" s="2">
        <f>Table_ExternalData_15[[#This Row],[Price]]*Table_ExternalData_15[[#Headers],[1,22]]</f>
        <v>26.962</v>
      </c>
      <c r="L4717" s="7">
        <f>IF(G4717="White Shark",E4717*0.5,IF(G4717="Sbox",E4717*0.5,IF(G4717="Tenda",E4717*0.5,E4717*0.2)))/100</f>
        <v>0.06</v>
      </c>
      <c r="M4717" s="2">
        <f>Table_ExternalData_15[[#This Row],[Price]]-Table_ExternalData_15[[#This Row],[Price]]*Table_ExternalData_15[[#This Row],[extra popust]]</f>
        <v>20.774000000000001</v>
      </c>
      <c r="N4717" s="2">
        <f>IF(M4717&lt;I4717,M4717,I4717)</f>
        <v>20.774000000000001</v>
      </c>
      <c r="O4717" s="12" t="str">
        <f>IF(N4717&lt;I4717,$U$1," ")</f>
        <v xml:space="preserve"> </v>
      </c>
      <c r="P4717" s="12" t="str">
        <f>IFERROR((O4717+30)," ")</f>
        <v xml:space="preserve"> </v>
      </c>
      <c r="Q4717" s="2">
        <f ca="1">IF(O4717=$U$1,N4717,"0")*1.22</f>
        <v>0</v>
      </c>
    </row>
    <row r="4718" spans="1:17" x14ac:dyDescent="0.25">
      <c r="A4718" t="s">
        <v>4183</v>
      </c>
      <c r="B4718" t="s">
        <v>4182</v>
      </c>
      <c r="C4718">
        <v>12156</v>
      </c>
      <c r="D4718">
        <v>32.1</v>
      </c>
      <c r="E4718">
        <f>IFERROR(VLOOKUP(Table_ExternalData_15[[#This Row],[Id]],Rabati!B:C,2,0),0)</f>
        <v>20</v>
      </c>
      <c r="F4718">
        <v>8</v>
      </c>
      <c r="G4718" t="str">
        <f>VLOOKUP(Table_ExternalData_15[[#This Row],[Id]],'Blagovna izdelek'!A:C,3,0)</f>
        <v>Delock</v>
      </c>
      <c r="H4718">
        <f>Table_ExternalData_15[[#This Row],[Rabat]]*0.2</f>
        <v>4</v>
      </c>
      <c r="I4718" s="2">
        <f>Table_ExternalData_15[[#This Row],[Price]]-(Table_ExternalData_15[[#This Row],[Price]]*Table_ExternalData_15[[#This Row],[BB rabat]])/100</f>
        <v>30.816000000000003</v>
      </c>
      <c r="J4718" s="2">
        <f>Table_ExternalData_15[[#This Row],[BB cena]]*Table_ExternalData_15[[#Headers],[1,22]]</f>
        <v>37.59552</v>
      </c>
      <c r="K4718" s="2">
        <f>Table_ExternalData_15[[#This Row],[Price]]*Table_ExternalData_15[[#Headers],[1,22]]</f>
        <v>39.161999999999999</v>
      </c>
      <c r="L4718" s="7">
        <f>IF(G4718="White Shark",E4718*0.5,IF(G4718="Sbox",E4718*0.5,IF(G4718="Tenda",E4718*0.5,E4718*0.2)))/100</f>
        <v>0.04</v>
      </c>
      <c r="M4718" s="2">
        <f>Table_ExternalData_15[[#This Row],[Price]]-Table_ExternalData_15[[#This Row],[Price]]*Table_ExternalData_15[[#This Row],[extra popust]]</f>
        <v>30.816000000000003</v>
      </c>
      <c r="N4718" s="2">
        <f>IF(M4718&lt;I4718,M4718,I4718)</f>
        <v>30.816000000000003</v>
      </c>
      <c r="O4718" s="12" t="str">
        <f>IF(N4718&lt;I4718,$U$1," ")</f>
        <v xml:space="preserve"> </v>
      </c>
      <c r="P4718" s="12" t="str">
        <f>IFERROR((O4718+30)," ")</f>
        <v xml:space="preserve"> </v>
      </c>
      <c r="Q4718" s="2">
        <f ca="1">IF(O4718=$U$1,N4718,"0")*1.22</f>
        <v>0</v>
      </c>
    </row>
    <row r="4719" spans="1:17" x14ac:dyDescent="0.25">
      <c r="A4719" t="s">
        <v>4185</v>
      </c>
      <c r="B4719" t="s">
        <v>4184</v>
      </c>
      <c r="C4719">
        <v>12157</v>
      </c>
      <c r="D4719">
        <v>7.9</v>
      </c>
      <c r="E4719">
        <f>IFERROR(VLOOKUP(Table_ExternalData_15[[#This Row],[Id]],Rabati!B:C,2,0),0)</f>
        <v>30</v>
      </c>
      <c r="F4719">
        <v>5</v>
      </c>
      <c r="G4719" t="str">
        <f>VLOOKUP(Table_ExternalData_15[[#This Row],[Id]],'Blagovna izdelek'!A:C,3,0)</f>
        <v>Delock</v>
      </c>
      <c r="H4719">
        <f>Table_ExternalData_15[[#This Row],[Rabat]]*0.2</f>
        <v>6</v>
      </c>
      <c r="I4719" s="2">
        <f>Table_ExternalData_15[[#This Row],[Price]]-(Table_ExternalData_15[[#This Row],[Price]]*Table_ExternalData_15[[#This Row],[BB rabat]])/100</f>
        <v>7.4260000000000002</v>
      </c>
      <c r="J4719" s="2">
        <f>Table_ExternalData_15[[#This Row],[BB cena]]*Table_ExternalData_15[[#Headers],[1,22]]</f>
        <v>9.0597200000000004</v>
      </c>
      <c r="K4719" s="2">
        <f>Table_ExternalData_15[[#This Row],[Price]]*Table_ExternalData_15[[#Headers],[1,22]]</f>
        <v>9.6379999999999999</v>
      </c>
      <c r="L4719" s="7">
        <f>IF(G4719="White Shark",E4719*0.5,IF(G4719="Sbox",E4719*0.5,IF(G4719="Tenda",E4719*0.5,E4719*0.2)))/100</f>
        <v>0.06</v>
      </c>
      <c r="M4719" s="2">
        <f>Table_ExternalData_15[[#This Row],[Price]]-Table_ExternalData_15[[#This Row],[Price]]*Table_ExternalData_15[[#This Row],[extra popust]]</f>
        <v>7.4260000000000002</v>
      </c>
      <c r="N4719" s="2">
        <f>IF(M4719&lt;I4719,M4719,I4719)</f>
        <v>7.4260000000000002</v>
      </c>
      <c r="O4719" s="12" t="str">
        <f>IF(N4719&lt;I4719,$U$1," ")</f>
        <v xml:space="preserve"> </v>
      </c>
      <c r="P4719" s="12" t="str">
        <f>IFERROR((O4719+30)," ")</f>
        <v xml:space="preserve"> </v>
      </c>
      <c r="Q4719" s="2">
        <f ca="1">IF(O4719=$U$1,N4719,"0")*1.22</f>
        <v>0</v>
      </c>
    </row>
    <row r="4720" spans="1:17" x14ac:dyDescent="0.25">
      <c r="A4720" t="s">
        <v>4186</v>
      </c>
      <c r="B4720" t="s">
        <v>9694</v>
      </c>
      <c r="C4720">
        <v>12158</v>
      </c>
      <c r="D4720">
        <v>18.899999999999999</v>
      </c>
      <c r="E4720">
        <f>IFERROR(VLOOKUP(Table_ExternalData_15[[#This Row],[Id]],Rabati!B:C,2,0),0)</f>
        <v>30</v>
      </c>
      <c r="F4720">
        <v>3</v>
      </c>
      <c r="G4720" t="str">
        <f>VLOOKUP(Table_ExternalData_15[[#This Row],[Id]],'Blagovna izdelek'!A:C,3,0)</f>
        <v>Delock</v>
      </c>
      <c r="H4720">
        <f>Table_ExternalData_15[[#This Row],[Rabat]]*0.2</f>
        <v>6</v>
      </c>
      <c r="I4720" s="2">
        <f>Table_ExternalData_15[[#This Row],[Price]]-(Table_ExternalData_15[[#This Row],[Price]]*Table_ExternalData_15[[#This Row],[BB rabat]])/100</f>
        <v>17.765999999999998</v>
      </c>
      <c r="J4720" s="2">
        <f>Table_ExternalData_15[[#This Row],[BB cena]]*Table_ExternalData_15[[#Headers],[1,22]]</f>
        <v>21.674519999999998</v>
      </c>
      <c r="K4720" s="2">
        <f>Table_ExternalData_15[[#This Row],[Price]]*Table_ExternalData_15[[#Headers],[1,22]]</f>
        <v>23.057999999999996</v>
      </c>
      <c r="L4720" s="7">
        <f>IF(G4720="White Shark",E4720*0.5,IF(G4720="Sbox",E4720*0.5,IF(G4720="Tenda",E4720*0.5,E4720*0.2)))/100</f>
        <v>0.06</v>
      </c>
      <c r="M4720" s="2">
        <f>Table_ExternalData_15[[#This Row],[Price]]-Table_ExternalData_15[[#This Row],[Price]]*Table_ExternalData_15[[#This Row],[extra popust]]</f>
        <v>17.765999999999998</v>
      </c>
      <c r="N4720" s="2">
        <f>IF(M4720&lt;I4720,M4720,I4720)</f>
        <v>17.765999999999998</v>
      </c>
      <c r="O4720" s="12" t="str">
        <f>IF(N4720&lt;I4720,$U$1," ")</f>
        <v xml:space="preserve"> </v>
      </c>
      <c r="P4720" s="12" t="str">
        <f>IFERROR((O4720+30)," ")</f>
        <v xml:space="preserve"> </v>
      </c>
      <c r="Q4720" s="2">
        <f ca="1">IF(O4720=$U$1,N4720,"0")*1.22</f>
        <v>0</v>
      </c>
    </row>
    <row r="4721" spans="1:17" x14ac:dyDescent="0.25">
      <c r="A4721" t="s">
        <v>4187</v>
      </c>
      <c r="B4721" t="s">
        <v>9695</v>
      </c>
      <c r="C4721">
        <v>12159</v>
      </c>
      <c r="D4721">
        <v>16.84</v>
      </c>
      <c r="E4721">
        <f>IFERROR(VLOOKUP(Table_ExternalData_15[[#This Row],[Id]],Rabati!B:C,2,0),0)</f>
        <v>30</v>
      </c>
      <c r="F4721">
        <v>6</v>
      </c>
      <c r="G4721" t="str">
        <f>VLOOKUP(Table_ExternalData_15[[#This Row],[Id]],'Blagovna izdelek'!A:C,3,0)</f>
        <v>Delock</v>
      </c>
      <c r="H4721">
        <f>Table_ExternalData_15[[#This Row],[Rabat]]*0.2</f>
        <v>6</v>
      </c>
      <c r="I4721" s="2">
        <f>Table_ExternalData_15[[#This Row],[Price]]-(Table_ExternalData_15[[#This Row],[Price]]*Table_ExternalData_15[[#This Row],[BB rabat]])/100</f>
        <v>15.829599999999999</v>
      </c>
      <c r="J4721" s="2">
        <f>Table_ExternalData_15[[#This Row],[BB cena]]*Table_ExternalData_15[[#Headers],[1,22]]</f>
        <v>19.312111999999999</v>
      </c>
      <c r="K4721" s="2">
        <f>Table_ExternalData_15[[#This Row],[Price]]*Table_ExternalData_15[[#Headers],[1,22]]</f>
        <v>20.544799999999999</v>
      </c>
      <c r="L4721" s="7">
        <f>IF(G4721="White Shark",E4721*0.5,IF(G4721="Sbox",E4721*0.5,IF(G4721="Tenda",E4721*0.5,E4721*0.2)))/100</f>
        <v>0.06</v>
      </c>
      <c r="M4721" s="2">
        <f>Table_ExternalData_15[[#This Row],[Price]]-Table_ExternalData_15[[#This Row],[Price]]*Table_ExternalData_15[[#This Row],[extra popust]]</f>
        <v>15.829599999999999</v>
      </c>
      <c r="N4721" s="2">
        <f>IF(M4721&lt;I4721,M4721,I4721)</f>
        <v>15.829599999999999</v>
      </c>
      <c r="O4721" s="12" t="str">
        <f>IF(N4721&lt;I4721,$U$1," ")</f>
        <v xml:space="preserve"> </v>
      </c>
      <c r="P4721" s="12" t="str">
        <f>IFERROR((O4721+30)," ")</f>
        <v xml:space="preserve"> </v>
      </c>
      <c r="Q4721" s="2">
        <f ca="1">IF(O4721=$U$1,N4721,"0")*1.22</f>
        <v>0</v>
      </c>
    </row>
    <row r="4722" spans="1:17" x14ac:dyDescent="0.25">
      <c r="A4722" t="s">
        <v>4198</v>
      </c>
      <c r="B4722" t="s">
        <v>4197</v>
      </c>
      <c r="C4722">
        <v>12165</v>
      </c>
      <c r="D4722">
        <v>3.11</v>
      </c>
      <c r="E4722">
        <f>IFERROR(VLOOKUP(Table_ExternalData_15[[#This Row],[Id]],Rabati!B:C,2,0),0)</f>
        <v>30</v>
      </c>
      <c r="F4722">
        <v>21</v>
      </c>
      <c r="G4722" t="str">
        <f>VLOOKUP(Table_ExternalData_15[[#This Row],[Id]],'Blagovna izdelek'!A:C,3,0)</f>
        <v>Delock</v>
      </c>
      <c r="H4722">
        <f>Table_ExternalData_15[[#This Row],[Rabat]]*0.2</f>
        <v>6</v>
      </c>
      <c r="I4722" s="2">
        <f>Table_ExternalData_15[[#This Row],[Price]]-(Table_ExternalData_15[[#This Row],[Price]]*Table_ExternalData_15[[#This Row],[BB rabat]])/100</f>
        <v>2.9234</v>
      </c>
      <c r="J4722" s="2">
        <f>Table_ExternalData_15[[#This Row],[BB cena]]*Table_ExternalData_15[[#Headers],[1,22]]</f>
        <v>3.5665480000000001</v>
      </c>
      <c r="K4722" s="2">
        <f>Table_ExternalData_15[[#This Row],[Price]]*Table_ExternalData_15[[#Headers],[1,22]]</f>
        <v>3.7941999999999996</v>
      </c>
      <c r="L4722" s="7">
        <f>IF(G4722="White Shark",E4722*0.5,IF(G4722="Sbox",E4722*0.5,IF(G4722="Tenda",E4722*0.5,E4722*0.2)))/100</f>
        <v>0.06</v>
      </c>
      <c r="M4722" s="2">
        <f>Table_ExternalData_15[[#This Row],[Price]]-Table_ExternalData_15[[#This Row],[Price]]*Table_ExternalData_15[[#This Row],[extra popust]]</f>
        <v>2.9234</v>
      </c>
      <c r="N4722" s="2">
        <f>IF(M4722&lt;I4722,M4722,I4722)</f>
        <v>2.9234</v>
      </c>
      <c r="O4722" s="12" t="str">
        <f>IF(N4722&lt;I4722,$U$1," ")</f>
        <v xml:space="preserve"> </v>
      </c>
      <c r="P4722" s="12" t="str">
        <f>IFERROR((O4722+30)," ")</f>
        <v xml:space="preserve"> </v>
      </c>
      <c r="Q4722" s="2">
        <f ca="1">IF(O4722=$U$1,N4722,"0")*1.22</f>
        <v>0</v>
      </c>
    </row>
    <row r="4723" spans="1:17" x14ac:dyDescent="0.25">
      <c r="A4723" t="s">
        <v>4199</v>
      </c>
      <c r="B4723" t="s">
        <v>14215</v>
      </c>
      <c r="C4723">
        <v>12166</v>
      </c>
      <c r="D4723">
        <v>13.05</v>
      </c>
      <c r="E4723">
        <f>IFERROR(VLOOKUP(Table_ExternalData_15[[#This Row],[Id]],Rabati!B:C,2,0),0)</f>
        <v>30</v>
      </c>
      <c r="F4723">
        <v>6</v>
      </c>
      <c r="G4723" t="str">
        <f>VLOOKUP(Table_ExternalData_15[[#This Row],[Id]],'Blagovna izdelek'!A:C,3,0)</f>
        <v>Delock</v>
      </c>
      <c r="H4723">
        <f>Table_ExternalData_15[[#This Row],[Rabat]]*0.2</f>
        <v>6</v>
      </c>
      <c r="I4723" s="2">
        <f>Table_ExternalData_15[[#This Row],[Price]]-(Table_ExternalData_15[[#This Row],[Price]]*Table_ExternalData_15[[#This Row],[BB rabat]])/100</f>
        <v>12.267000000000001</v>
      </c>
      <c r="J4723" s="2">
        <f>Table_ExternalData_15[[#This Row],[BB cena]]*Table_ExternalData_15[[#Headers],[1,22]]</f>
        <v>14.965740000000002</v>
      </c>
      <c r="K4723" s="2">
        <f>Table_ExternalData_15[[#This Row],[Price]]*Table_ExternalData_15[[#Headers],[1,22]]</f>
        <v>15.921000000000001</v>
      </c>
      <c r="L4723" s="7">
        <f>IF(G4723="White Shark",E4723*0.5,IF(G4723="Sbox",E4723*0.5,IF(G4723="Tenda",E4723*0.5,E4723*0.2)))/100</f>
        <v>0.06</v>
      </c>
      <c r="M4723" s="2">
        <f>Table_ExternalData_15[[#This Row],[Price]]-Table_ExternalData_15[[#This Row],[Price]]*Table_ExternalData_15[[#This Row],[extra popust]]</f>
        <v>12.267000000000001</v>
      </c>
      <c r="N4723" s="2">
        <f>IF(M4723&lt;I4723,M4723,I4723)</f>
        <v>12.267000000000001</v>
      </c>
      <c r="O4723" s="12" t="str">
        <f>IF(N4723&lt;I4723,$U$1," ")</f>
        <v xml:space="preserve"> </v>
      </c>
      <c r="P4723" s="12" t="str">
        <f>IFERROR((O4723+30)," ")</f>
        <v xml:space="preserve"> </v>
      </c>
      <c r="Q4723" s="2">
        <f ca="1">IF(O4723=$U$1,N4723,"0")*1.22</f>
        <v>0</v>
      </c>
    </row>
    <row r="4724" spans="1:17" x14ac:dyDescent="0.25">
      <c r="A4724" t="s">
        <v>4203</v>
      </c>
      <c r="B4724" t="s">
        <v>4202</v>
      </c>
      <c r="C4724">
        <v>12170</v>
      </c>
      <c r="D4724">
        <v>26.62</v>
      </c>
      <c r="E4724">
        <f>IFERROR(VLOOKUP(Table_ExternalData_15[[#This Row],[Id]],Rabati!B:C,2,0),0)</f>
        <v>30</v>
      </c>
      <c r="F4724">
        <v>136</v>
      </c>
      <c r="G4724" t="str">
        <f>VLOOKUP(Table_ExternalData_15[[#This Row],[Id]],'Blagovna izdelek'!A:C,3,0)</f>
        <v>Delock</v>
      </c>
      <c r="H4724">
        <f>Table_ExternalData_15[[#This Row],[Rabat]]*0.2</f>
        <v>6</v>
      </c>
      <c r="I4724" s="2">
        <f>Table_ExternalData_15[[#This Row],[Price]]-(Table_ExternalData_15[[#This Row],[Price]]*Table_ExternalData_15[[#This Row],[BB rabat]])/100</f>
        <v>25.0228</v>
      </c>
      <c r="J4724" s="2">
        <f>Table_ExternalData_15[[#This Row],[BB cena]]*Table_ExternalData_15[[#Headers],[1,22]]</f>
        <v>30.527815999999998</v>
      </c>
      <c r="K4724" s="2">
        <f>Table_ExternalData_15[[#This Row],[Price]]*Table_ExternalData_15[[#Headers],[1,22]]</f>
        <v>32.476399999999998</v>
      </c>
      <c r="L4724" s="7">
        <f>IF(G4724="White Shark",E4724*0.5,IF(G4724="Sbox",E4724*0.5,IF(G4724="Tenda",E4724*0.5,E4724*0.2)))/100</f>
        <v>0.06</v>
      </c>
      <c r="M4724" s="2">
        <f>Table_ExternalData_15[[#This Row],[Price]]-Table_ExternalData_15[[#This Row],[Price]]*Table_ExternalData_15[[#This Row],[extra popust]]</f>
        <v>25.0228</v>
      </c>
      <c r="N4724" s="2">
        <f>IF(M4724&lt;I4724,M4724,I4724)</f>
        <v>25.0228</v>
      </c>
      <c r="O4724" s="12" t="str">
        <f>IF(N4724&lt;I4724,$U$1," ")</f>
        <v xml:space="preserve"> </v>
      </c>
      <c r="P4724" s="12" t="str">
        <f>IFERROR((O4724+30)," ")</f>
        <v xml:space="preserve"> </v>
      </c>
      <c r="Q4724" s="2">
        <f ca="1">IF(O4724=$U$1,N4724,"0")*1.22</f>
        <v>0</v>
      </c>
    </row>
    <row r="4725" spans="1:17" x14ac:dyDescent="0.25">
      <c r="A4725" t="s">
        <v>4252</v>
      </c>
      <c r="B4725" t="s">
        <v>9696</v>
      </c>
      <c r="C4725">
        <v>12232</v>
      </c>
      <c r="D4725">
        <v>6.95</v>
      </c>
      <c r="E4725">
        <f>IFERROR(VLOOKUP(Table_ExternalData_15[[#This Row],[Id]],Rabati!B:C,2,0),0)</f>
        <v>30</v>
      </c>
      <c r="F4725">
        <v>5</v>
      </c>
      <c r="G4725" t="str">
        <f>VLOOKUP(Table_ExternalData_15[[#This Row],[Id]],'Blagovna izdelek'!A:C,3,0)</f>
        <v>Delock</v>
      </c>
      <c r="H4725">
        <f>Table_ExternalData_15[[#This Row],[Rabat]]*0.2</f>
        <v>6</v>
      </c>
      <c r="I4725" s="2">
        <f>Table_ExternalData_15[[#This Row],[Price]]-(Table_ExternalData_15[[#This Row],[Price]]*Table_ExternalData_15[[#This Row],[BB rabat]])/100</f>
        <v>6.5330000000000004</v>
      </c>
      <c r="J4725" s="2">
        <f>Table_ExternalData_15[[#This Row],[BB cena]]*Table_ExternalData_15[[#Headers],[1,22]]</f>
        <v>7.9702600000000006</v>
      </c>
      <c r="K4725" s="2">
        <f>Table_ExternalData_15[[#This Row],[Price]]*Table_ExternalData_15[[#Headers],[1,22]]</f>
        <v>8.4789999999999992</v>
      </c>
      <c r="L4725" s="7">
        <f>IF(G4725="White Shark",E4725*0.5,IF(G4725="Sbox",E4725*0.5,IF(G4725="Tenda",E4725*0.5,E4725*0.2)))/100</f>
        <v>0.06</v>
      </c>
      <c r="M4725" s="2">
        <f>Table_ExternalData_15[[#This Row],[Price]]-Table_ExternalData_15[[#This Row],[Price]]*Table_ExternalData_15[[#This Row],[extra popust]]</f>
        <v>6.5330000000000004</v>
      </c>
      <c r="N4725" s="2">
        <f>IF(M4725&lt;I4725,M4725,I4725)</f>
        <v>6.5330000000000004</v>
      </c>
      <c r="O4725" s="12" t="str">
        <f>IF(N4725&lt;I4725,$U$1," ")</f>
        <v xml:space="preserve"> </v>
      </c>
      <c r="P4725" s="12" t="str">
        <f>IFERROR((O4725+30)," ")</f>
        <v xml:space="preserve"> </v>
      </c>
      <c r="Q4725" s="2">
        <f ca="1">IF(O4725=$U$1,N4725,"0")*1.22</f>
        <v>0</v>
      </c>
    </row>
    <row r="4726" spans="1:17" x14ac:dyDescent="0.25">
      <c r="A4726" t="s">
        <v>4259</v>
      </c>
      <c r="B4726" t="s">
        <v>4258</v>
      </c>
      <c r="C4726">
        <v>12245</v>
      </c>
      <c r="D4726">
        <v>44.95</v>
      </c>
      <c r="E4726">
        <f>IFERROR(VLOOKUP(Table_ExternalData_15[[#This Row],[Id]],Rabati!B:C,2,0),0)</f>
        <v>30</v>
      </c>
      <c r="F4726">
        <v>4</v>
      </c>
      <c r="G4726" t="str">
        <f>VLOOKUP(Table_ExternalData_15[[#This Row],[Id]],'Blagovna izdelek'!A:C,3,0)</f>
        <v>Delock</v>
      </c>
      <c r="H4726">
        <f>Table_ExternalData_15[[#This Row],[Rabat]]*0.2</f>
        <v>6</v>
      </c>
      <c r="I4726" s="2">
        <f>Table_ExternalData_15[[#This Row],[Price]]-(Table_ExternalData_15[[#This Row],[Price]]*Table_ExternalData_15[[#This Row],[BB rabat]])/100</f>
        <v>42.253</v>
      </c>
      <c r="J4726" s="2">
        <f>Table_ExternalData_15[[#This Row],[BB cena]]*Table_ExternalData_15[[#Headers],[1,22]]</f>
        <v>51.548659999999998</v>
      </c>
      <c r="K4726" s="2">
        <f>Table_ExternalData_15[[#This Row],[Price]]*Table_ExternalData_15[[#Headers],[1,22]]</f>
        <v>54.839000000000006</v>
      </c>
      <c r="L4726" s="7">
        <f>IF(G4726="White Shark",E4726*0.5,IF(G4726="Sbox",E4726*0.5,IF(G4726="Tenda",E4726*0.5,E4726*0.2)))/100</f>
        <v>0.06</v>
      </c>
      <c r="M4726" s="2">
        <f>Table_ExternalData_15[[#This Row],[Price]]-Table_ExternalData_15[[#This Row],[Price]]*Table_ExternalData_15[[#This Row],[extra popust]]</f>
        <v>42.253</v>
      </c>
      <c r="N4726" s="2">
        <f>IF(M4726&lt;I4726,M4726,I4726)</f>
        <v>42.253</v>
      </c>
      <c r="O4726" s="12" t="str">
        <f>IF(N4726&lt;I4726,$U$1," ")</f>
        <v xml:space="preserve"> </v>
      </c>
      <c r="P4726" s="12" t="str">
        <f>IFERROR((O4726+30)," ")</f>
        <v xml:space="preserve"> </v>
      </c>
      <c r="Q4726" s="2">
        <f ca="1">IF(O4726=$U$1,N4726,"0")*1.22</f>
        <v>0</v>
      </c>
    </row>
    <row r="4727" spans="1:17" x14ac:dyDescent="0.25">
      <c r="A4727" t="s">
        <v>4273</v>
      </c>
      <c r="B4727" t="s">
        <v>4272</v>
      </c>
      <c r="C4727">
        <v>12280</v>
      </c>
      <c r="D4727">
        <v>20.9</v>
      </c>
      <c r="E4727">
        <f>IFERROR(VLOOKUP(Table_ExternalData_15[[#This Row],[Id]],Rabati!B:C,2,0),0)</f>
        <v>30</v>
      </c>
      <c r="F4727">
        <v>6</v>
      </c>
      <c r="G4727" t="str">
        <f>VLOOKUP(Table_ExternalData_15[[#This Row],[Id]],'Blagovna izdelek'!A:C,3,0)</f>
        <v>Delock</v>
      </c>
      <c r="H4727">
        <f>Table_ExternalData_15[[#This Row],[Rabat]]*0.2</f>
        <v>6</v>
      </c>
      <c r="I4727" s="2">
        <f>Table_ExternalData_15[[#This Row],[Price]]-(Table_ExternalData_15[[#This Row],[Price]]*Table_ExternalData_15[[#This Row],[BB rabat]])/100</f>
        <v>19.645999999999997</v>
      </c>
      <c r="J4727" s="2">
        <f>Table_ExternalData_15[[#This Row],[BB cena]]*Table_ExternalData_15[[#Headers],[1,22]]</f>
        <v>23.968119999999995</v>
      </c>
      <c r="K4727" s="2">
        <f>Table_ExternalData_15[[#This Row],[Price]]*Table_ExternalData_15[[#Headers],[1,22]]</f>
        <v>25.497999999999998</v>
      </c>
      <c r="L4727" s="7">
        <f>IF(G4727="White Shark",E4727*0.5,IF(G4727="Sbox",E4727*0.5,IF(G4727="Tenda",E4727*0.5,E4727*0.2)))/100</f>
        <v>0.06</v>
      </c>
      <c r="M4727" s="2">
        <f>Table_ExternalData_15[[#This Row],[Price]]-Table_ExternalData_15[[#This Row],[Price]]*Table_ExternalData_15[[#This Row],[extra popust]]</f>
        <v>19.645999999999997</v>
      </c>
      <c r="N4727" s="2">
        <f>IF(M4727&lt;I4727,M4727,I4727)</f>
        <v>19.645999999999997</v>
      </c>
      <c r="O4727" s="12" t="str">
        <f>IF(N4727&lt;I4727,$U$1," ")</f>
        <v xml:space="preserve"> </v>
      </c>
      <c r="P4727" s="12" t="str">
        <f>IFERROR((O4727+30)," ")</f>
        <v xml:space="preserve"> </v>
      </c>
      <c r="Q4727" s="2">
        <f ca="1">IF(O4727=$U$1,N4727,"0")*1.22</f>
        <v>0</v>
      </c>
    </row>
    <row r="4728" spans="1:17" x14ac:dyDescent="0.25">
      <c r="A4728" t="s">
        <v>4278</v>
      </c>
      <c r="B4728" t="s">
        <v>4277</v>
      </c>
      <c r="C4728">
        <v>12287</v>
      </c>
      <c r="D4728">
        <v>13.92</v>
      </c>
      <c r="E4728">
        <f>IFERROR(VLOOKUP(Table_ExternalData_15[[#This Row],[Id]],Rabati!B:C,2,0),0)</f>
        <v>30</v>
      </c>
      <c r="F4728">
        <v>14</v>
      </c>
      <c r="G4728" t="str">
        <f>VLOOKUP(Table_ExternalData_15[[#This Row],[Id]],'Blagovna izdelek'!A:C,3,0)</f>
        <v>Delock</v>
      </c>
      <c r="H4728">
        <f>Table_ExternalData_15[[#This Row],[Rabat]]*0.2</f>
        <v>6</v>
      </c>
      <c r="I4728" s="2">
        <f>Table_ExternalData_15[[#This Row],[Price]]-(Table_ExternalData_15[[#This Row],[Price]]*Table_ExternalData_15[[#This Row],[BB rabat]])/100</f>
        <v>13.0848</v>
      </c>
      <c r="J4728" s="2">
        <f>Table_ExternalData_15[[#This Row],[BB cena]]*Table_ExternalData_15[[#Headers],[1,22]]</f>
        <v>15.963455999999999</v>
      </c>
      <c r="K4728" s="2">
        <f>Table_ExternalData_15[[#This Row],[Price]]*Table_ExternalData_15[[#Headers],[1,22]]</f>
        <v>16.982399999999998</v>
      </c>
      <c r="L4728" s="7">
        <f>IF(G4728="White Shark",E4728*0.5,IF(G4728="Sbox",E4728*0.5,IF(G4728="Tenda",E4728*0.5,E4728*0.2)))/100</f>
        <v>0.06</v>
      </c>
      <c r="M4728" s="2">
        <f>Table_ExternalData_15[[#This Row],[Price]]-Table_ExternalData_15[[#This Row],[Price]]*Table_ExternalData_15[[#This Row],[extra popust]]</f>
        <v>13.0848</v>
      </c>
      <c r="N4728" s="2">
        <f>IF(M4728&lt;I4728,M4728,I4728)</f>
        <v>13.0848</v>
      </c>
      <c r="O4728" s="12" t="str">
        <f>IF(N4728&lt;I4728,$U$1," ")</f>
        <v xml:space="preserve"> </v>
      </c>
      <c r="P4728" s="12" t="str">
        <f>IFERROR((O4728+30)," ")</f>
        <v xml:space="preserve"> </v>
      </c>
      <c r="Q4728" s="2">
        <f ca="1">IF(O4728=$U$1,N4728,"0")*1.22</f>
        <v>0</v>
      </c>
    </row>
    <row r="4729" spans="1:17" x14ac:dyDescent="0.25">
      <c r="A4729" t="s">
        <v>4280</v>
      </c>
      <c r="B4729" t="s">
        <v>4279</v>
      </c>
      <c r="C4729">
        <v>12290</v>
      </c>
      <c r="D4729">
        <v>29.95</v>
      </c>
      <c r="E4729">
        <f>IFERROR(VLOOKUP(Table_ExternalData_15[[#This Row],[Id]],Rabati!B:C,2,0),0)</f>
        <v>30</v>
      </c>
      <c r="F4729">
        <v>15</v>
      </c>
      <c r="G4729" t="str">
        <f>VLOOKUP(Table_ExternalData_15[[#This Row],[Id]],'Blagovna izdelek'!A:C,3,0)</f>
        <v>Delock</v>
      </c>
      <c r="H4729">
        <f>Table_ExternalData_15[[#This Row],[Rabat]]*0.2</f>
        <v>6</v>
      </c>
      <c r="I4729" s="2">
        <f>Table_ExternalData_15[[#This Row],[Price]]-(Table_ExternalData_15[[#This Row],[Price]]*Table_ExternalData_15[[#This Row],[BB rabat]])/100</f>
        <v>28.152999999999999</v>
      </c>
      <c r="J4729" s="2">
        <f>Table_ExternalData_15[[#This Row],[BB cena]]*Table_ExternalData_15[[#Headers],[1,22]]</f>
        <v>34.34666</v>
      </c>
      <c r="K4729" s="2">
        <f>Table_ExternalData_15[[#This Row],[Price]]*Table_ExternalData_15[[#Headers],[1,22]]</f>
        <v>36.539000000000001</v>
      </c>
      <c r="L4729" s="7">
        <f>IF(G4729="White Shark",E4729*0.5,IF(G4729="Sbox",E4729*0.5,IF(G4729="Tenda",E4729*0.5,E4729*0.2)))/100</f>
        <v>0.06</v>
      </c>
      <c r="M4729" s="2">
        <f>Table_ExternalData_15[[#This Row],[Price]]-Table_ExternalData_15[[#This Row],[Price]]*Table_ExternalData_15[[#This Row],[extra popust]]</f>
        <v>28.152999999999999</v>
      </c>
      <c r="N4729" s="2">
        <f>IF(M4729&lt;I4729,M4729,I4729)</f>
        <v>28.152999999999999</v>
      </c>
      <c r="O4729" s="12" t="str">
        <f>IF(N4729&lt;I4729,$U$1," ")</f>
        <v xml:space="preserve"> </v>
      </c>
      <c r="P4729" s="12" t="str">
        <f>IFERROR((O4729+30)," ")</f>
        <v xml:space="preserve"> </v>
      </c>
      <c r="Q4729" s="2">
        <f ca="1">IF(O4729=$U$1,N4729,"0")*1.22</f>
        <v>0</v>
      </c>
    </row>
    <row r="4730" spans="1:17" x14ac:dyDescent="0.25">
      <c r="A4730" t="s">
        <v>4292</v>
      </c>
      <c r="B4730" t="s">
        <v>4291</v>
      </c>
      <c r="C4730">
        <v>12320</v>
      </c>
      <c r="D4730">
        <v>4.99</v>
      </c>
      <c r="E4730">
        <f>IFERROR(VLOOKUP(Table_ExternalData_15[[#This Row],[Id]],Rabati!B:C,2,0),0)</f>
        <v>30</v>
      </c>
      <c r="F4730">
        <v>0</v>
      </c>
      <c r="G4730" t="str">
        <f>VLOOKUP(Table_ExternalData_15[[#This Row],[Id]],'Blagovna izdelek'!A:C,3,0)</f>
        <v>Delock</v>
      </c>
      <c r="H4730">
        <f>Table_ExternalData_15[[#This Row],[Rabat]]*0.2</f>
        <v>6</v>
      </c>
      <c r="I4730" s="2">
        <f>Table_ExternalData_15[[#This Row],[Price]]-(Table_ExternalData_15[[#This Row],[Price]]*Table_ExternalData_15[[#This Row],[BB rabat]])/100</f>
        <v>4.6905999999999999</v>
      </c>
      <c r="J4730" s="2">
        <f>Table_ExternalData_15[[#This Row],[BB cena]]*Table_ExternalData_15[[#Headers],[1,22]]</f>
        <v>5.7225319999999993</v>
      </c>
      <c r="K4730" s="2">
        <f>Table_ExternalData_15[[#This Row],[Price]]*Table_ExternalData_15[[#Headers],[1,22]]</f>
        <v>6.0878000000000005</v>
      </c>
      <c r="L4730" s="7">
        <f>IF(G4730="White Shark",E4730*0.5,IF(G4730="Sbox",E4730*0.5,IF(G4730="Tenda",E4730*0.5,E4730*0.2)))/100</f>
        <v>0.06</v>
      </c>
      <c r="M4730" s="2">
        <f>Table_ExternalData_15[[#This Row],[Price]]-Table_ExternalData_15[[#This Row],[Price]]*Table_ExternalData_15[[#This Row],[extra popust]]</f>
        <v>4.6905999999999999</v>
      </c>
      <c r="N4730" s="2">
        <f>IF(M4730&lt;I4730,M4730,I4730)</f>
        <v>4.6905999999999999</v>
      </c>
      <c r="O4730" s="12" t="str">
        <f>IF(N4730&lt;I4730,$U$1," ")</f>
        <v xml:space="preserve"> </v>
      </c>
      <c r="P4730" s="12" t="str">
        <f>IFERROR((O4730+30)," ")</f>
        <v xml:space="preserve"> </v>
      </c>
      <c r="Q4730" s="2">
        <f ca="1">IF(O4730=$U$1,N4730,"0")*1.22</f>
        <v>0</v>
      </c>
    </row>
    <row r="4731" spans="1:17" x14ac:dyDescent="0.25">
      <c r="A4731" t="s">
        <v>4294</v>
      </c>
      <c r="B4731" t="s">
        <v>4293</v>
      </c>
      <c r="C4731">
        <v>12321</v>
      </c>
      <c r="D4731">
        <v>53.15</v>
      </c>
      <c r="E4731">
        <f>IFERROR(VLOOKUP(Table_ExternalData_15[[#This Row],[Id]],Rabati!B:C,2,0),0)</f>
        <v>20</v>
      </c>
      <c r="F4731">
        <v>1</v>
      </c>
      <c r="G4731" t="str">
        <f>VLOOKUP(Table_ExternalData_15[[#This Row],[Id]],'Blagovna izdelek'!A:C,3,0)</f>
        <v>Delock</v>
      </c>
      <c r="H4731">
        <f>Table_ExternalData_15[[#This Row],[Rabat]]*0.2</f>
        <v>4</v>
      </c>
      <c r="I4731" s="2">
        <f>Table_ExternalData_15[[#This Row],[Price]]-(Table_ExternalData_15[[#This Row],[Price]]*Table_ExternalData_15[[#This Row],[BB rabat]])/100</f>
        <v>51.024000000000001</v>
      </c>
      <c r="J4731" s="2">
        <f>Table_ExternalData_15[[#This Row],[BB cena]]*Table_ExternalData_15[[#Headers],[1,22]]</f>
        <v>62.249279999999999</v>
      </c>
      <c r="K4731" s="2">
        <f>Table_ExternalData_15[[#This Row],[Price]]*Table_ExternalData_15[[#Headers],[1,22]]</f>
        <v>64.843000000000004</v>
      </c>
      <c r="L4731" s="7">
        <f>IF(G4731="White Shark",E4731*0.5,IF(G4731="Sbox",E4731*0.5,IF(G4731="Tenda",E4731*0.5,E4731*0.2)))/100</f>
        <v>0.04</v>
      </c>
      <c r="M4731" s="2">
        <f>Table_ExternalData_15[[#This Row],[Price]]-Table_ExternalData_15[[#This Row],[Price]]*Table_ExternalData_15[[#This Row],[extra popust]]</f>
        <v>51.024000000000001</v>
      </c>
      <c r="N4731" s="2">
        <f>IF(M4731&lt;I4731,M4731,I4731)</f>
        <v>51.024000000000001</v>
      </c>
      <c r="O4731" s="12" t="str">
        <f>IF(N4731&lt;I4731,$U$1," ")</f>
        <v xml:space="preserve"> </v>
      </c>
      <c r="P4731" s="12" t="str">
        <f>IFERROR((O4731+30)," ")</f>
        <v xml:space="preserve"> </v>
      </c>
      <c r="Q4731" s="2">
        <f ca="1">IF(O4731=$U$1,N4731,"0")*1.22</f>
        <v>0</v>
      </c>
    </row>
    <row r="4732" spans="1:17" x14ac:dyDescent="0.25">
      <c r="A4732" t="s">
        <v>4296</v>
      </c>
      <c r="B4732" t="s">
        <v>4295</v>
      </c>
      <c r="C4732">
        <v>12322</v>
      </c>
      <c r="D4732">
        <v>21.3</v>
      </c>
      <c r="E4732">
        <f>IFERROR(VLOOKUP(Table_ExternalData_15[[#This Row],[Id]],Rabati!B:C,2,0),0)</f>
        <v>30</v>
      </c>
      <c r="F4732">
        <v>0</v>
      </c>
      <c r="G4732" t="str">
        <f>VLOOKUP(Table_ExternalData_15[[#This Row],[Id]],'Blagovna izdelek'!A:C,3,0)</f>
        <v>Delock</v>
      </c>
      <c r="H4732">
        <f>Table_ExternalData_15[[#This Row],[Rabat]]*0.2</f>
        <v>6</v>
      </c>
      <c r="I4732" s="2">
        <f>Table_ExternalData_15[[#This Row],[Price]]-(Table_ExternalData_15[[#This Row],[Price]]*Table_ExternalData_15[[#This Row],[BB rabat]])/100</f>
        <v>20.022000000000002</v>
      </c>
      <c r="J4732" s="2">
        <f>Table_ExternalData_15[[#This Row],[BB cena]]*Table_ExternalData_15[[#Headers],[1,22]]</f>
        <v>24.426840000000002</v>
      </c>
      <c r="K4732" s="2">
        <f>Table_ExternalData_15[[#This Row],[Price]]*Table_ExternalData_15[[#Headers],[1,22]]</f>
        <v>25.986000000000001</v>
      </c>
      <c r="L4732" s="7">
        <f>IF(G4732="White Shark",E4732*0.5,IF(G4732="Sbox",E4732*0.5,IF(G4732="Tenda",E4732*0.5,E4732*0.2)))/100</f>
        <v>0.06</v>
      </c>
      <c r="M4732" s="2">
        <f>Table_ExternalData_15[[#This Row],[Price]]-Table_ExternalData_15[[#This Row],[Price]]*Table_ExternalData_15[[#This Row],[extra popust]]</f>
        <v>20.022000000000002</v>
      </c>
      <c r="N4732" s="2">
        <f>IF(M4732&lt;I4732,M4732,I4732)</f>
        <v>20.022000000000002</v>
      </c>
      <c r="O4732" s="12" t="str">
        <f>IF(N4732&lt;I4732,$U$1," ")</f>
        <v xml:space="preserve"> </v>
      </c>
      <c r="P4732" s="12" t="str">
        <f>IFERROR((O4732+30)," ")</f>
        <v xml:space="preserve"> </v>
      </c>
      <c r="Q4732" s="2">
        <f ca="1">IF(O4732=$U$1,N4732,"0")*1.22</f>
        <v>0</v>
      </c>
    </row>
    <row r="4733" spans="1:17" x14ac:dyDescent="0.25">
      <c r="A4733" t="s">
        <v>4298</v>
      </c>
      <c r="B4733" t="s">
        <v>4297</v>
      </c>
      <c r="C4733">
        <v>12323</v>
      </c>
      <c r="D4733">
        <v>25.4</v>
      </c>
      <c r="E4733">
        <f>IFERROR(VLOOKUP(Table_ExternalData_15[[#This Row],[Id]],Rabati!B:C,2,0),0)</f>
        <v>30</v>
      </c>
      <c r="F4733">
        <v>4</v>
      </c>
      <c r="G4733" t="str">
        <f>VLOOKUP(Table_ExternalData_15[[#This Row],[Id]],'Blagovna izdelek'!A:C,3,0)</f>
        <v>Delock</v>
      </c>
      <c r="H4733">
        <f>Table_ExternalData_15[[#This Row],[Rabat]]*0.2</f>
        <v>6</v>
      </c>
      <c r="I4733" s="2">
        <f>Table_ExternalData_15[[#This Row],[Price]]-(Table_ExternalData_15[[#This Row],[Price]]*Table_ExternalData_15[[#This Row],[BB rabat]])/100</f>
        <v>23.875999999999998</v>
      </c>
      <c r="J4733" s="2">
        <f>Table_ExternalData_15[[#This Row],[BB cena]]*Table_ExternalData_15[[#Headers],[1,22]]</f>
        <v>29.128719999999998</v>
      </c>
      <c r="K4733" s="2">
        <f>Table_ExternalData_15[[#This Row],[Price]]*Table_ExternalData_15[[#Headers],[1,22]]</f>
        <v>30.987999999999996</v>
      </c>
      <c r="L4733" s="7">
        <f>IF(G4733="White Shark",E4733*0.5,IF(G4733="Sbox",E4733*0.5,IF(G4733="Tenda",E4733*0.5,E4733*0.2)))/100</f>
        <v>0.06</v>
      </c>
      <c r="M4733" s="2">
        <f>Table_ExternalData_15[[#This Row],[Price]]-Table_ExternalData_15[[#This Row],[Price]]*Table_ExternalData_15[[#This Row],[extra popust]]</f>
        <v>23.875999999999998</v>
      </c>
      <c r="N4733" s="2">
        <f>IF(M4733&lt;I4733,M4733,I4733)</f>
        <v>23.875999999999998</v>
      </c>
      <c r="O4733" s="12" t="str">
        <f>IF(N4733&lt;I4733,$U$1," ")</f>
        <v xml:space="preserve"> </v>
      </c>
      <c r="P4733" s="12" t="str">
        <f>IFERROR((O4733+30)," ")</f>
        <v xml:space="preserve"> </v>
      </c>
      <c r="Q4733" s="2">
        <f ca="1">IF(O4733=$U$1,N4733,"0")*1.22</f>
        <v>0</v>
      </c>
    </row>
    <row r="4734" spans="1:17" x14ac:dyDescent="0.25">
      <c r="A4734" t="s">
        <v>4300</v>
      </c>
      <c r="B4734" t="s">
        <v>4299</v>
      </c>
      <c r="C4734">
        <v>12324</v>
      </c>
      <c r="D4734">
        <v>36.85</v>
      </c>
      <c r="E4734">
        <f>IFERROR(VLOOKUP(Table_ExternalData_15[[#This Row],[Id]],Rabati!B:C,2,0),0)</f>
        <v>30</v>
      </c>
      <c r="F4734">
        <v>6</v>
      </c>
      <c r="G4734" t="str">
        <f>VLOOKUP(Table_ExternalData_15[[#This Row],[Id]],'Blagovna izdelek'!A:C,3,0)</f>
        <v>Delock</v>
      </c>
      <c r="H4734">
        <f>Table_ExternalData_15[[#This Row],[Rabat]]*0.2</f>
        <v>6</v>
      </c>
      <c r="I4734" s="2">
        <f>Table_ExternalData_15[[#This Row],[Price]]-(Table_ExternalData_15[[#This Row],[Price]]*Table_ExternalData_15[[#This Row],[BB rabat]])/100</f>
        <v>34.639000000000003</v>
      </c>
      <c r="J4734" s="2">
        <f>Table_ExternalData_15[[#This Row],[BB cena]]*Table_ExternalData_15[[#Headers],[1,22]]</f>
        <v>42.25958</v>
      </c>
      <c r="K4734" s="2">
        <f>Table_ExternalData_15[[#This Row],[Price]]*Table_ExternalData_15[[#Headers],[1,22]]</f>
        <v>44.957000000000001</v>
      </c>
      <c r="L4734" s="7">
        <f>IF(G4734="White Shark",E4734*0.5,IF(G4734="Sbox",E4734*0.5,IF(G4734="Tenda",E4734*0.5,E4734*0.2)))/100</f>
        <v>0.06</v>
      </c>
      <c r="M4734" s="2">
        <f>Table_ExternalData_15[[#This Row],[Price]]-Table_ExternalData_15[[#This Row],[Price]]*Table_ExternalData_15[[#This Row],[extra popust]]</f>
        <v>34.639000000000003</v>
      </c>
      <c r="N4734" s="2">
        <f>IF(M4734&lt;I4734,M4734,I4734)</f>
        <v>34.639000000000003</v>
      </c>
      <c r="O4734" s="12" t="str">
        <f>IF(N4734&lt;I4734,$U$1," ")</f>
        <v xml:space="preserve"> </v>
      </c>
      <c r="P4734" s="12" t="str">
        <f>IFERROR((O4734+30)," ")</f>
        <v xml:space="preserve"> </v>
      </c>
      <c r="Q4734" s="2">
        <f ca="1">IF(O4734=$U$1,N4734,"0")*1.22</f>
        <v>0</v>
      </c>
    </row>
    <row r="4735" spans="1:17" x14ac:dyDescent="0.25">
      <c r="A4735" t="s">
        <v>4302</v>
      </c>
      <c r="B4735" t="s">
        <v>4301</v>
      </c>
      <c r="C4735">
        <v>12325</v>
      </c>
      <c r="D4735">
        <v>55.66</v>
      </c>
      <c r="E4735">
        <f>IFERROR(VLOOKUP(Table_ExternalData_15[[#This Row],[Id]],Rabati!B:C,2,0),0)</f>
        <v>30</v>
      </c>
      <c r="F4735">
        <v>2</v>
      </c>
      <c r="G4735" t="str">
        <f>VLOOKUP(Table_ExternalData_15[[#This Row],[Id]],'Blagovna izdelek'!A:C,3,0)</f>
        <v>Delock</v>
      </c>
      <c r="H4735">
        <f>Table_ExternalData_15[[#This Row],[Rabat]]*0.2</f>
        <v>6</v>
      </c>
      <c r="I4735" s="2">
        <f>Table_ExternalData_15[[#This Row],[Price]]-(Table_ExternalData_15[[#This Row],[Price]]*Table_ExternalData_15[[#This Row],[BB rabat]])/100</f>
        <v>52.320399999999999</v>
      </c>
      <c r="J4735" s="2">
        <f>Table_ExternalData_15[[#This Row],[BB cena]]*Table_ExternalData_15[[#Headers],[1,22]]</f>
        <v>63.830887999999995</v>
      </c>
      <c r="K4735" s="2">
        <f>Table_ExternalData_15[[#This Row],[Price]]*Table_ExternalData_15[[#Headers],[1,22]]</f>
        <v>67.905199999999994</v>
      </c>
      <c r="L4735" s="7">
        <f>IF(G4735="White Shark",E4735*0.5,IF(G4735="Sbox",E4735*0.5,IF(G4735="Tenda",E4735*0.5,E4735*0.2)))/100</f>
        <v>0.06</v>
      </c>
      <c r="M4735" s="2">
        <f>Table_ExternalData_15[[#This Row],[Price]]-Table_ExternalData_15[[#This Row],[Price]]*Table_ExternalData_15[[#This Row],[extra popust]]</f>
        <v>52.320399999999999</v>
      </c>
      <c r="N4735" s="2">
        <f>IF(M4735&lt;I4735,M4735,I4735)</f>
        <v>52.320399999999999</v>
      </c>
      <c r="O4735" s="12" t="str">
        <f>IF(N4735&lt;I4735,$U$1," ")</f>
        <v xml:space="preserve"> </v>
      </c>
      <c r="P4735" s="12" t="str">
        <f>IFERROR((O4735+30)," ")</f>
        <v xml:space="preserve"> </v>
      </c>
      <c r="Q4735" s="2">
        <f ca="1">IF(O4735=$U$1,N4735,"0")*1.22</f>
        <v>0</v>
      </c>
    </row>
    <row r="4736" spans="1:17" x14ac:dyDescent="0.25">
      <c r="A4736" t="s">
        <v>4310</v>
      </c>
      <c r="B4736" t="s">
        <v>4309</v>
      </c>
      <c r="C4736">
        <v>12329</v>
      </c>
      <c r="D4736">
        <v>3.78</v>
      </c>
      <c r="E4736">
        <f>IFERROR(VLOOKUP(Table_ExternalData_15[[#This Row],[Id]],Rabati!B:C,2,0),0)</f>
        <v>30</v>
      </c>
      <c r="F4736">
        <v>0</v>
      </c>
      <c r="G4736" t="str">
        <f>VLOOKUP(Table_ExternalData_15[[#This Row],[Id]],'Blagovna izdelek'!A:C,3,0)</f>
        <v>Delock</v>
      </c>
      <c r="H4736">
        <f>Table_ExternalData_15[[#This Row],[Rabat]]*0.2</f>
        <v>6</v>
      </c>
      <c r="I4736" s="2">
        <f>Table_ExternalData_15[[#This Row],[Price]]-(Table_ExternalData_15[[#This Row],[Price]]*Table_ExternalData_15[[#This Row],[BB rabat]])/100</f>
        <v>3.5531999999999999</v>
      </c>
      <c r="J4736" s="2">
        <f>Table_ExternalData_15[[#This Row],[BB cena]]*Table_ExternalData_15[[#Headers],[1,22]]</f>
        <v>4.3349039999999999</v>
      </c>
      <c r="K4736" s="2">
        <f>Table_ExternalData_15[[#This Row],[Price]]*Table_ExternalData_15[[#Headers],[1,22]]</f>
        <v>4.6115999999999993</v>
      </c>
      <c r="L4736" s="7">
        <f>IF(G4736="White Shark",E4736*0.5,IF(G4736="Sbox",E4736*0.5,IF(G4736="Tenda",E4736*0.5,E4736*0.2)))/100</f>
        <v>0.06</v>
      </c>
      <c r="M4736" s="2">
        <f>Table_ExternalData_15[[#This Row],[Price]]-Table_ExternalData_15[[#This Row],[Price]]*Table_ExternalData_15[[#This Row],[extra popust]]</f>
        <v>3.5531999999999999</v>
      </c>
      <c r="N4736" s="2">
        <f>IF(M4736&lt;I4736,M4736,I4736)</f>
        <v>3.5531999999999999</v>
      </c>
      <c r="O4736" s="12" t="str">
        <f>IF(N4736&lt;I4736,$U$1," ")</f>
        <v xml:space="preserve"> </v>
      </c>
      <c r="P4736" s="12" t="str">
        <f>IFERROR((O4736+30)," ")</f>
        <v xml:space="preserve"> </v>
      </c>
      <c r="Q4736" s="2">
        <f ca="1">IF(O4736=$U$1,N4736,"0")*1.22</f>
        <v>0</v>
      </c>
    </row>
    <row r="4737" spans="1:17" x14ac:dyDescent="0.25">
      <c r="A4737" t="s">
        <v>4312</v>
      </c>
      <c r="B4737" t="s">
        <v>4311</v>
      </c>
      <c r="C4737">
        <v>12330</v>
      </c>
      <c r="D4737">
        <v>3.98</v>
      </c>
      <c r="E4737">
        <f>IFERROR(VLOOKUP(Table_ExternalData_15[[#This Row],[Id]],Rabati!B:C,2,0),0)</f>
        <v>30</v>
      </c>
      <c r="F4737">
        <v>0</v>
      </c>
      <c r="G4737" t="str">
        <f>VLOOKUP(Table_ExternalData_15[[#This Row],[Id]],'Blagovna izdelek'!A:C,3,0)</f>
        <v>Delock</v>
      </c>
      <c r="H4737">
        <f>Table_ExternalData_15[[#This Row],[Rabat]]*0.2</f>
        <v>6</v>
      </c>
      <c r="I4737" s="2">
        <f>Table_ExternalData_15[[#This Row],[Price]]-(Table_ExternalData_15[[#This Row],[Price]]*Table_ExternalData_15[[#This Row],[BB rabat]])/100</f>
        <v>3.7412000000000001</v>
      </c>
      <c r="J4737" s="2">
        <f>Table_ExternalData_15[[#This Row],[BB cena]]*Table_ExternalData_15[[#Headers],[1,22]]</f>
        <v>4.5642639999999997</v>
      </c>
      <c r="K4737" s="2">
        <f>Table_ExternalData_15[[#This Row],[Price]]*Table_ExternalData_15[[#Headers],[1,22]]</f>
        <v>4.8555999999999999</v>
      </c>
      <c r="L4737" s="7">
        <f>IF(G4737="White Shark",E4737*0.5,IF(G4737="Sbox",E4737*0.5,IF(G4737="Tenda",E4737*0.5,E4737*0.2)))/100</f>
        <v>0.06</v>
      </c>
      <c r="M4737" s="2">
        <f>Table_ExternalData_15[[#This Row],[Price]]-Table_ExternalData_15[[#This Row],[Price]]*Table_ExternalData_15[[#This Row],[extra popust]]</f>
        <v>3.7412000000000001</v>
      </c>
      <c r="N4737" s="2">
        <f>IF(M4737&lt;I4737,M4737,I4737)</f>
        <v>3.7412000000000001</v>
      </c>
      <c r="O4737" s="12" t="str">
        <f>IF(N4737&lt;I4737,$U$1," ")</f>
        <v xml:space="preserve"> </v>
      </c>
      <c r="P4737" s="12" t="str">
        <f>IFERROR((O4737+30)," ")</f>
        <v xml:space="preserve"> </v>
      </c>
      <c r="Q4737" s="2">
        <f ca="1">IF(O4737=$U$1,N4737,"0")*1.22</f>
        <v>0</v>
      </c>
    </row>
    <row r="4738" spans="1:17" x14ac:dyDescent="0.25">
      <c r="A4738" t="s">
        <v>4316</v>
      </c>
      <c r="B4738" t="s">
        <v>4315</v>
      </c>
      <c r="C4738">
        <v>12341</v>
      </c>
      <c r="D4738">
        <v>7.94</v>
      </c>
      <c r="E4738">
        <f>IFERROR(VLOOKUP(Table_ExternalData_15[[#This Row],[Id]],Rabati!B:C,2,0),0)</f>
        <v>30</v>
      </c>
      <c r="F4738">
        <v>0</v>
      </c>
      <c r="G4738" t="str">
        <f>VLOOKUP(Table_ExternalData_15[[#This Row],[Id]],'Blagovna izdelek'!A:C,3,0)</f>
        <v>Delock</v>
      </c>
      <c r="H4738">
        <f>Table_ExternalData_15[[#This Row],[Rabat]]*0.2</f>
        <v>6</v>
      </c>
      <c r="I4738" s="2">
        <f>Table_ExternalData_15[[#This Row],[Price]]-(Table_ExternalData_15[[#This Row],[Price]]*Table_ExternalData_15[[#This Row],[BB rabat]])/100</f>
        <v>7.4636000000000005</v>
      </c>
      <c r="J4738" s="2">
        <f>Table_ExternalData_15[[#This Row],[BB cena]]*Table_ExternalData_15[[#Headers],[1,22]]</f>
        <v>9.1055919999999997</v>
      </c>
      <c r="K4738" s="2">
        <f>Table_ExternalData_15[[#This Row],[Price]]*Table_ExternalData_15[[#Headers],[1,22]]</f>
        <v>9.6867999999999999</v>
      </c>
      <c r="L4738" s="7">
        <f>IF(G4738="White Shark",E4738*0.5,IF(G4738="Sbox",E4738*0.5,IF(G4738="Tenda",E4738*0.5,E4738*0.2)))/100</f>
        <v>0.06</v>
      </c>
      <c r="M4738" s="2">
        <f>Table_ExternalData_15[[#This Row],[Price]]-Table_ExternalData_15[[#This Row],[Price]]*Table_ExternalData_15[[#This Row],[extra popust]]</f>
        <v>7.4636000000000005</v>
      </c>
      <c r="N4738" s="2">
        <f>IF(M4738&lt;I4738,M4738,I4738)</f>
        <v>7.4636000000000005</v>
      </c>
      <c r="O4738" s="12" t="str">
        <f>IF(N4738&lt;I4738,$U$1," ")</f>
        <v xml:space="preserve"> </v>
      </c>
      <c r="P4738" s="12" t="str">
        <f>IFERROR((O4738+30)," ")</f>
        <v xml:space="preserve"> </v>
      </c>
      <c r="Q4738" s="2">
        <f ca="1">IF(O4738=$U$1,N4738,"0")*1.22</f>
        <v>0</v>
      </c>
    </row>
    <row r="4739" spans="1:17" x14ac:dyDescent="0.25">
      <c r="A4739" t="s">
        <v>4318</v>
      </c>
      <c r="B4739" t="s">
        <v>9697</v>
      </c>
      <c r="C4739">
        <v>12343</v>
      </c>
      <c r="D4739">
        <v>3.75</v>
      </c>
      <c r="E4739">
        <f>IFERROR(VLOOKUP(Table_ExternalData_15[[#This Row],[Id]],Rabati!B:C,2,0),0)</f>
        <v>30</v>
      </c>
      <c r="F4739">
        <v>5</v>
      </c>
      <c r="G4739" t="str">
        <f>VLOOKUP(Table_ExternalData_15[[#This Row],[Id]],'Blagovna izdelek'!A:C,3,0)</f>
        <v>Delock</v>
      </c>
      <c r="H4739">
        <f>Table_ExternalData_15[[#This Row],[Rabat]]*0.2</f>
        <v>6</v>
      </c>
      <c r="I4739" s="2">
        <f>Table_ExternalData_15[[#This Row],[Price]]-(Table_ExternalData_15[[#This Row],[Price]]*Table_ExternalData_15[[#This Row],[BB rabat]])/100</f>
        <v>3.5249999999999999</v>
      </c>
      <c r="J4739" s="2">
        <f>Table_ExternalData_15[[#This Row],[BB cena]]*Table_ExternalData_15[[#Headers],[1,22]]</f>
        <v>4.3004999999999995</v>
      </c>
      <c r="K4739" s="2">
        <f>Table_ExternalData_15[[#This Row],[Price]]*Table_ExternalData_15[[#Headers],[1,22]]</f>
        <v>4.5750000000000002</v>
      </c>
      <c r="L4739" s="7">
        <f>IF(G4739="White Shark",E4739*0.5,IF(G4739="Sbox",E4739*0.5,IF(G4739="Tenda",E4739*0.5,E4739*0.2)))/100</f>
        <v>0.06</v>
      </c>
      <c r="M4739" s="2">
        <f>Table_ExternalData_15[[#This Row],[Price]]-Table_ExternalData_15[[#This Row],[Price]]*Table_ExternalData_15[[#This Row],[extra popust]]</f>
        <v>3.5249999999999999</v>
      </c>
      <c r="N4739" s="2">
        <f>IF(M4739&lt;I4739,M4739,I4739)</f>
        <v>3.5249999999999999</v>
      </c>
      <c r="O4739" s="12" t="str">
        <f>IF(N4739&lt;I4739,$U$1," ")</f>
        <v xml:space="preserve"> </v>
      </c>
      <c r="P4739" s="12" t="str">
        <f>IFERROR((O4739+30)," ")</f>
        <v xml:space="preserve"> </v>
      </c>
      <c r="Q4739" s="2">
        <f ca="1">IF(O4739=$U$1,N4739,"0")*1.22</f>
        <v>0</v>
      </c>
    </row>
    <row r="4740" spans="1:17" x14ac:dyDescent="0.25">
      <c r="A4740" t="s">
        <v>4321</v>
      </c>
      <c r="B4740" t="s">
        <v>4320</v>
      </c>
      <c r="C4740">
        <v>12345</v>
      </c>
      <c r="D4740">
        <v>28.5</v>
      </c>
      <c r="E4740">
        <f>IFERROR(VLOOKUP(Table_ExternalData_15[[#This Row],[Id]],Rabati!B:C,2,0),0)</f>
        <v>20</v>
      </c>
      <c r="F4740">
        <v>0</v>
      </c>
      <c r="G4740" t="str">
        <f>VLOOKUP(Table_ExternalData_15[[#This Row],[Id]],'Blagovna izdelek'!A:C,3,0)</f>
        <v>Delock</v>
      </c>
      <c r="H4740">
        <f>Table_ExternalData_15[[#This Row],[Rabat]]*0.2</f>
        <v>4</v>
      </c>
      <c r="I4740" s="2">
        <f>Table_ExternalData_15[[#This Row],[Price]]-(Table_ExternalData_15[[#This Row],[Price]]*Table_ExternalData_15[[#This Row],[BB rabat]])/100</f>
        <v>27.36</v>
      </c>
      <c r="J4740" s="2">
        <f>Table_ExternalData_15[[#This Row],[BB cena]]*Table_ExternalData_15[[#Headers],[1,22]]</f>
        <v>33.379199999999997</v>
      </c>
      <c r="K4740" s="2">
        <f>Table_ExternalData_15[[#This Row],[Price]]*Table_ExternalData_15[[#Headers],[1,22]]</f>
        <v>34.769999999999996</v>
      </c>
      <c r="L4740" s="7">
        <f>IF(G4740="White Shark",E4740*0.5,IF(G4740="Sbox",E4740*0.5,IF(G4740="Tenda",E4740*0.5,E4740*0.2)))/100</f>
        <v>0.04</v>
      </c>
      <c r="M4740" s="2">
        <f>Table_ExternalData_15[[#This Row],[Price]]-Table_ExternalData_15[[#This Row],[Price]]*Table_ExternalData_15[[#This Row],[extra popust]]</f>
        <v>27.36</v>
      </c>
      <c r="N4740" s="2">
        <f>IF(M4740&lt;I4740,M4740,I4740)</f>
        <v>27.36</v>
      </c>
      <c r="O4740" s="12" t="str">
        <f>IF(N4740&lt;I4740,$U$1," ")</f>
        <v xml:space="preserve"> </v>
      </c>
      <c r="P4740" s="12" t="str">
        <f>IFERROR((O4740+30)," ")</f>
        <v xml:space="preserve"> </v>
      </c>
      <c r="Q4740" s="2">
        <f ca="1">IF(O4740=$U$1,N4740,"0")*1.22</f>
        <v>0</v>
      </c>
    </row>
    <row r="4741" spans="1:17" x14ac:dyDescent="0.25">
      <c r="A4741" t="s">
        <v>4323</v>
      </c>
      <c r="B4741" t="s">
        <v>4322</v>
      </c>
      <c r="C4741">
        <v>12346</v>
      </c>
      <c r="D4741">
        <v>3.98</v>
      </c>
      <c r="E4741">
        <f>IFERROR(VLOOKUP(Table_ExternalData_15[[#This Row],[Id]],Rabati!B:C,2,0),0)</f>
        <v>25</v>
      </c>
      <c r="F4741">
        <v>20</v>
      </c>
      <c r="G4741" t="str">
        <f>VLOOKUP(Table_ExternalData_15[[#This Row],[Id]],'Blagovna izdelek'!A:C,3,0)</f>
        <v>Delock</v>
      </c>
      <c r="H4741">
        <f>Table_ExternalData_15[[#This Row],[Rabat]]*0.2</f>
        <v>5</v>
      </c>
      <c r="I4741" s="2">
        <f>Table_ExternalData_15[[#This Row],[Price]]-(Table_ExternalData_15[[#This Row],[Price]]*Table_ExternalData_15[[#This Row],[BB rabat]])/100</f>
        <v>3.7810000000000001</v>
      </c>
      <c r="J4741" s="2">
        <f>Table_ExternalData_15[[#This Row],[BB cena]]*Table_ExternalData_15[[#Headers],[1,22]]</f>
        <v>4.6128200000000001</v>
      </c>
      <c r="K4741" s="2">
        <f>Table_ExternalData_15[[#This Row],[Price]]*Table_ExternalData_15[[#Headers],[1,22]]</f>
        <v>4.8555999999999999</v>
      </c>
      <c r="L4741" s="7">
        <f>IF(G4741="White Shark",E4741*0.5,IF(G4741="Sbox",E4741*0.5,IF(G4741="Tenda",E4741*0.5,E4741*0.2)))/100</f>
        <v>0.05</v>
      </c>
      <c r="M4741" s="2">
        <f>Table_ExternalData_15[[#This Row],[Price]]-Table_ExternalData_15[[#This Row],[Price]]*Table_ExternalData_15[[#This Row],[extra popust]]</f>
        <v>3.7810000000000001</v>
      </c>
      <c r="N4741" s="2">
        <f>IF(M4741&lt;I4741,M4741,I4741)</f>
        <v>3.7810000000000001</v>
      </c>
      <c r="O4741" s="12" t="str">
        <f>IF(N4741&lt;I4741,$U$1," ")</f>
        <v xml:space="preserve"> </v>
      </c>
      <c r="P4741" s="12" t="str">
        <f>IFERROR((O4741+30)," ")</f>
        <v xml:space="preserve"> </v>
      </c>
      <c r="Q4741" s="2">
        <f ca="1">IF(O4741=$U$1,N4741,"0")*1.22</f>
        <v>0</v>
      </c>
    </row>
    <row r="4742" spans="1:17" x14ac:dyDescent="0.25">
      <c r="A4742" t="s">
        <v>4324</v>
      </c>
      <c r="B4742" t="s">
        <v>9698</v>
      </c>
      <c r="C4742">
        <v>12347</v>
      </c>
      <c r="D4742">
        <v>25.84</v>
      </c>
      <c r="E4742">
        <f>IFERROR(VLOOKUP(Table_ExternalData_15[[#This Row],[Id]],Rabati!B:C,2,0),0)</f>
        <v>30</v>
      </c>
      <c r="F4742">
        <v>0</v>
      </c>
      <c r="G4742" t="str">
        <f>VLOOKUP(Table_ExternalData_15[[#This Row],[Id]],'Blagovna izdelek'!A:C,3,0)</f>
        <v>Delock</v>
      </c>
      <c r="H4742">
        <f>Table_ExternalData_15[[#This Row],[Rabat]]*0.2</f>
        <v>6</v>
      </c>
      <c r="I4742" s="2">
        <f>Table_ExternalData_15[[#This Row],[Price]]-(Table_ExternalData_15[[#This Row],[Price]]*Table_ExternalData_15[[#This Row],[BB rabat]])/100</f>
        <v>24.2896</v>
      </c>
      <c r="J4742" s="2">
        <f>Table_ExternalData_15[[#This Row],[BB cena]]*Table_ExternalData_15[[#Headers],[1,22]]</f>
        <v>29.633312</v>
      </c>
      <c r="K4742" s="2">
        <f>Table_ExternalData_15[[#This Row],[Price]]*Table_ExternalData_15[[#Headers],[1,22]]</f>
        <v>31.524799999999999</v>
      </c>
      <c r="L4742" s="7">
        <f>IF(G4742="White Shark",E4742*0.5,IF(G4742="Sbox",E4742*0.5,IF(G4742="Tenda",E4742*0.5,E4742*0.2)))/100</f>
        <v>0.06</v>
      </c>
      <c r="M4742" s="2">
        <f>Table_ExternalData_15[[#This Row],[Price]]-Table_ExternalData_15[[#This Row],[Price]]*Table_ExternalData_15[[#This Row],[extra popust]]</f>
        <v>24.2896</v>
      </c>
      <c r="N4742" s="2">
        <f>IF(M4742&lt;I4742,M4742,I4742)</f>
        <v>24.2896</v>
      </c>
      <c r="O4742" s="12" t="str">
        <f>IF(N4742&lt;I4742,$U$1," ")</f>
        <v xml:space="preserve"> </v>
      </c>
      <c r="P4742" s="12" t="str">
        <f>IFERROR((O4742+30)," ")</f>
        <v xml:space="preserve"> </v>
      </c>
      <c r="Q4742" s="2">
        <f ca="1">IF(O4742=$U$1,N4742,"0")*1.22</f>
        <v>0</v>
      </c>
    </row>
    <row r="4743" spans="1:17" x14ac:dyDescent="0.25">
      <c r="A4743" t="s">
        <v>4325</v>
      </c>
      <c r="B4743" t="s">
        <v>9873</v>
      </c>
      <c r="C4743">
        <v>12349</v>
      </c>
      <c r="D4743">
        <v>7.66</v>
      </c>
      <c r="E4743">
        <f>IFERROR(VLOOKUP(Table_ExternalData_15[[#This Row],[Id]],Rabati!B:C,2,0),0)</f>
        <v>25</v>
      </c>
      <c r="F4743">
        <v>4</v>
      </c>
      <c r="G4743" t="str">
        <f>VLOOKUP(Table_ExternalData_15[[#This Row],[Id]],'Blagovna izdelek'!A:C,3,0)</f>
        <v>Delock</v>
      </c>
      <c r="H4743">
        <f>Table_ExternalData_15[[#This Row],[Rabat]]*0.2</f>
        <v>5</v>
      </c>
      <c r="I4743" s="2">
        <f>Table_ExternalData_15[[#This Row],[Price]]-(Table_ExternalData_15[[#This Row],[Price]]*Table_ExternalData_15[[#This Row],[BB rabat]])/100</f>
        <v>7.2770000000000001</v>
      </c>
      <c r="J4743" s="2">
        <f>Table_ExternalData_15[[#This Row],[BB cena]]*Table_ExternalData_15[[#Headers],[1,22]]</f>
        <v>8.8779400000000006</v>
      </c>
      <c r="K4743" s="2">
        <f>Table_ExternalData_15[[#This Row],[Price]]*Table_ExternalData_15[[#Headers],[1,22]]</f>
        <v>9.3452000000000002</v>
      </c>
      <c r="L4743" s="7">
        <f>IF(G4743="White Shark",E4743*0.5,IF(G4743="Sbox",E4743*0.5,IF(G4743="Tenda",E4743*0.5,E4743*0.2)))/100</f>
        <v>0.05</v>
      </c>
      <c r="M4743" s="2">
        <f>Table_ExternalData_15[[#This Row],[Price]]-Table_ExternalData_15[[#This Row],[Price]]*Table_ExternalData_15[[#This Row],[extra popust]]</f>
        <v>7.2770000000000001</v>
      </c>
      <c r="N4743" s="2">
        <f>IF(M4743&lt;I4743,M4743,I4743)</f>
        <v>7.2770000000000001</v>
      </c>
      <c r="O4743" s="12" t="str">
        <f>IF(N4743&lt;I4743,$U$1," ")</f>
        <v xml:space="preserve"> </v>
      </c>
      <c r="P4743" s="12" t="str">
        <f>IFERROR((O4743+30)," ")</f>
        <v xml:space="preserve"> </v>
      </c>
      <c r="Q4743" s="2">
        <f ca="1">IF(O4743=$U$1,N4743,"0")*1.22</f>
        <v>0</v>
      </c>
    </row>
    <row r="4744" spans="1:17" x14ac:dyDescent="0.25">
      <c r="A4744" t="s">
        <v>4326</v>
      </c>
      <c r="B4744" t="s">
        <v>10081</v>
      </c>
      <c r="C4744">
        <v>12351</v>
      </c>
      <c r="D4744">
        <v>9.5299999999999994</v>
      </c>
      <c r="E4744">
        <f>IFERROR(VLOOKUP(Table_ExternalData_15[[#This Row],[Id]],Rabati!B:C,2,0),0)</f>
        <v>25</v>
      </c>
      <c r="F4744">
        <v>12</v>
      </c>
      <c r="G4744" t="str">
        <f>VLOOKUP(Table_ExternalData_15[[#This Row],[Id]],'Blagovna izdelek'!A:C,3,0)</f>
        <v>Delock</v>
      </c>
      <c r="H4744">
        <f>Table_ExternalData_15[[#This Row],[Rabat]]*0.2</f>
        <v>5</v>
      </c>
      <c r="I4744" s="2">
        <f>Table_ExternalData_15[[#This Row],[Price]]-(Table_ExternalData_15[[#This Row],[Price]]*Table_ExternalData_15[[#This Row],[BB rabat]])/100</f>
        <v>9.0534999999999997</v>
      </c>
      <c r="J4744" s="2">
        <f>Table_ExternalData_15[[#This Row],[BB cena]]*Table_ExternalData_15[[#Headers],[1,22]]</f>
        <v>11.045269999999999</v>
      </c>
      <c r="K4744" s="2">
        <f>Table_ExternalData_15[[#This Row],[Price]]*Table_ExternalData_15[[#Headers],[1,22]]</f>
        <v>11.6266</v>
      </c>
      <c r="L4744" s="7">
        <f>IF(G4744="White Shark",E4744*0.5,IF(G4744="Sbox",E4744*0.5,IF(G4744="Tenda",E4744*0.5,E4744*0.2)))/100</f>
        <v>0.05</v>
      </c>
      <c r="M4744" s="2">
        <f>Table_ExternalData_15[[#This Row],[Price]]-Table_ExternalData_15[[#This Row],[Price]]*Table_ExternalData_15[[#This Row],[extra popust]]</f>
        <v>9.0534999999999997</v>
      </c>
      <c r="N4744" s="2">
        <f>IF(M4744&lt;I4744,M4744,I4744)</f>
        <v>9.0534999999999997</v>
      </c>
      <c r="O4744" s="12" t="str">
        <f>IF(N4744&lt;I4744,$U$1," ")</f>
        <v xml:space="preserve"> </v>
      </c>
      <c r="P4744" s="12" t="str">
        <f>IFERROR((O4744+30)," ")</f>
        <v xml:space="preserve"> </v>
      </c>
      <c r="Q4744" s="2">
        <f ca="1">IF(O4744=$U$1,N4744,"0")*1.22</f>
        <v>0</v>
      </c>
    </row>
    <row r="4745" spans="1:17" x14ac:dyDescent="0.25">
      <c r="A4745" t="s">
        <v>4328</v>
      </c>
      <c r="B4745" t="s">
        <v>4327</v>
      </c>
      <c r="C4745">
        <v>12353</v>
      </c>
      <c r="D4745">
        <v>14.49</v>
      </c>
      <c r="E4745">
        <f>IFERROR(VLOOKUP(Table_ExternalData_15[[#This Row],[Id]],Rabati!B:C,2,0),0)</f>
        <v>25</v>
      </c>
      <c r="F4745">
        <v>6</v>
      </c>
      <c r="G4745" t="str">
        <f>VLOOKUP(Table_ExternalData_15[[#This Row],[Id]],'Blagovna izdelek'!A:C,3,0)</f>
        <v>Delock</v>
      </c>
      <c r="H4745">
        <f>Table_ExternalData_15[[#This Row],[Rabat]]*0.2</f>
        <v>5</v>
      </c>
      <c r="I4745" s="2">
        <f>Table_ExternalData_15[[#This Row],[Price]]-(Table_ExternalData_15[[#This Row],[Price]]*Table_ExternalData_15[[#This Row],[BB rabat]])/100</f>
        <v>13.765499999999999</v>
      </c>
      <c r="J4745" s="2">
        <f>Table_ExternalData_15[[#This Row],[BB cena]]*Table_ExternalData_15[[#Headers],[1,22]]</f>
        <v>16.79391</v>
      </c>
      <c r="K4745" s="2">
        <f>Table_ExternalData_15[[#This Row],[Price]]*Table_ExternalData_15[[#Headers],[1,22]]</f>
        <v>17.677800000000001</v>
      </c>
      <c r="L4745" s="7">
        <f>IF(G4745="White Shark",E4745*0.5,IF(G4745="Sbox",E4745*0.5,IF(G4745="Tenda",E4745*0.5,E4745*0.2)))/100</f>
        <v>0.05</v>
      </c>
      <c r="M4745" s="2">
        <f>Table_ExternalData_15[[#This Row],[Price]]-Table_ExternalData_15[[#This Row],[Price]]*Table_ExternalData_15[[#This Row],[extra popust]]</f>
        <v>13.765499999999999</v>
      </c>
      <c r="N4745" s="2">
        <f>IF(M4745&lt;I4745,M4745,I4745)</f>
        <v>13.765499999999999</v>
      </c>
      <c r="O4745" s="12" t="str">
        <f>IF(N4745&lt;I4745,$U$1," ")</f>
        <v xml:space="preserve"> </v>
      </c>
      <c r="P4745" s="12" t="str">
        <f>IFERROR((O4745+30)," ")</f>
        <v xml:space="preserve"> </v>
      </c>
      <c r="Q4745" s="2">
        <f ca="1">IF(O4745=$U$1,N4745,"0")*1.22</f>
        <v>0</v>
      </c>
    </row>
    <row r="4746" spans="1:17" x14ac:dyDescent="0.25">
      <c r="A4746" t="s">
        <v>4330</v>
      </c>
      <c r="B4746" t="s">
        <v>4329</v>
      </c>
      <c r="C4746">
        <v>12354</v>
      </c>
      <c r="D4746">
        <v>6.29</v>
      </c>
      <c r="E4746">
        <f>IFERROR(VLOOKUP(Table_ExternalData_15[[#This Row],[Id]],Rabati!B:C,2,0),0)</f>
        <v>30</v>
      </c>
      <c r="F4746">
        <v>0</v>
      </c>
      <c r="G4746" t="str">
        <f>VLOOKUP(Table_ExternalData_15[[#This Row],[Id]],'Blagovna izdelek'!A:C,3,0)</f>
        <v>Delock</v>
      </c>
      <c r="H4746">
        <f>Table_ExternalData_15[[#This Row],[Rabat]]*0.2</f>
        <v>6</v>
      </c>
      <c r="I4746" s="2">
        <f>Table_ExternalData_15[[#This Row],[Price]]-(Table_ExternalData_15[[#This Row],[Price]]*Table_ExternalData_15[[#This Row],[BB rabat]])/100</f>
        <v>5.9126000000000003</v>
      </c>
      <c r="J4746" s="2">
        <f>Table_ExternalData_15[[#This Row],[BB cena]]*Table_ExternalData_15[[#Headers],[1,22]]</f>
        <v>7.2133720000000006</v>
      </c>
      <c r="K4746" s="2">
        <f>Table_ExternalData_15[[#This Row],[Price]]*Table_ExternalData_15[[#Headers],[1,22]]</f>
        <v>7.6738</v>
      </c>
      <c r="L4746" s="7">
        <f>IF(G4746="White Shark",E4746*0.5,IF(G4746="Sbox",E4746*0.5,IF(G4746="Tenda",E4746*0.5,E4746*0.2)))/100</f>
        <v>0.06</v>
      </c>
      <c r="M4746" s="2">
        <f>Table_ExternalData_15[[#This Row],[Price]]-Table_ExternalData_15[[#This Row],[Price]]*Table_ExternalData_15[[#This Row],[extra popust]]</f>
        <v>5.9126000000000003</v>
      </c>
      <c r="N4746" s="2">
        <f>IF(M4746&lt;I4746,M4746,I4746)</f>
        <v>5.9126000000000003</v>
      </c>
      <c r="O4746" s="12" t="str">
        <f>IF(N4746&lt;I4746,$U$1," ")</f>
        <v xml:space="preserve"> </v>
      </c>
      <c r="P4746" s="12" t="str">
        <f>IFERROR((O4746+30)," ")</f>
        <v xml:space="preserve"> </v>
      </c>
      <c r="Q4746" s="2">
        <f ca="1">IF(O4746=$U$1,N4746,"0")*1.22</f>
        <v>0</v>
      </c>
    </row>
    <row r="4747" spans="1:17" x14ac:dyDescent="0.25">
      <c r="A4747" t="s">
        <v>4332</v>
      </c>
      <c r="B4747" t="s">
        <v>4331</v>
      </c>
      <c r="C4747">
        <v>12355</v>
      </c>
      <c r="D4747">
        <v>6.22</v>
      </c>
      <c r="E4747">
        <f>IFERROR(VLOOKUP(Table_ExternalData_15[[#This Row],[Id]],Rabati!B:C,2,0),0)</f>
        <v>30</v>
      </c>
      <c r="F4747">
        <v>30</v>
      </c>
      <c r="G4747" t="str">
        <f>VLOOKUP(Table_ExternalData_15[[#This Row],[Id]],'Blagovna izdelek'!A:C,3,0)</f>
        <v>Delock</v>
      </c>
      <c r="H4747">
        <f>Table_ExternalData_15[[#This Row],[Rabat]]*0.2</f>
        <v>6</v>
      </c>
      <c r="I4747" s="2">
        <f>Table_ExternalData_15[[#This Row],[Price]]-(Table_ExternalData_15[[#This Row],[Price]]*Table_ExternalData_15[[#This Row],[BB rabat]])/100</f>
        <v>5.8468</v>
      </c>
      <c r="J4747" s="2">
        <f>Table_ExternalData_15[[#This Row],[BB cena]]*Table_ExternalData_15[[#Headers],[1,22]]</f>
        <v>7.1330960000000001</v>
      </c>
      <c r="K4747" s="2">
        <f>Table_ExternalData_15[[#This Row],[Price]]*Table_ExternalData_15[[#Headers],[1,22]]</f>
        <v>7.5883999999999991</v>
      </c>
      <c r="L4747" s="7">
        <f>IF(G4747="White Shark",E4747*0.5,IF(G4747="Sbox",E4747*0.5,IF(G4747="Tenda",E4747*0.5,E4747*0.2)))/100</f>
        <v>0.06</v>
      </c>
      <c r="M4747" s="2">
        <f>Table_ExternalData_15[[#This Row],[Price]]-Table_ExternalData_15[[#This Row],[Price]]*Table_ExternalData_15[[#This Row],[extra popust]]</f>
        <v>5.8468</v>
      </c>
      <c r="N4747" s="2">
        <f>IF(M4747&lt;I4747,M4747,I4747)</f>
        <v>5.8468</v>
      </c>
      <c r="O4747" s="12" t="str">
        <f>IF(N4747&lt;I4747,$U$1," ")</f>
        <v xml:space="preserve"> </v>
      </c>
      <c r="P4747" s="12" t="str">
        <f>IFERROR((O4747+30)," ")</f>
        <v xml:space="preserve"> </v>
      </c>
      <c r="Q4747" s="2">
        <f ca="1">IF(O4747=$U$1,N4747,"0")*1.22</f>
        <v>0</v>
      </c>
    </row>
    <row r="4748" spans="1:17" x14ac:dyDescent="0.25">
      <c r="A4748" t="s">
        <v>4336</v>
      </c>
      <c r="B4748" t="s">
        <v>4335</v>
      </c>
      <c r="C4748">
        <v>12366</v>
      </c>
      <c r="D4748">
        <v>24.74</v>
      </c>
      <c r="E4748">
        <f>IFERROR(VLOOKUP(Table_ExternalData_15[[#This Row],[Id]],Rabati!B:C,2,0),0)</f>
        <v>30</v>
      </c>
      <c r="F4748">
        <v>31</v>
      </c>
      <c r="G4748" t="str">
        <f>VLOOKUP(Table_ExternalData_15[[#This Row],[Id]],'Blagovna izdelek'!A:C,3,0)</f>
        <v>Delock</v>
      </c>
      <c r="H4748">
        <f>Table_ExternalData_15[[#This Row],[Rabat]]*0.2</f>
        <v>6</v>
      </c>
      <c r="I4748" s="2">
        <f>Table_ExternalData_15[[#This Row],[Price]]-(Table_ExternalData_15[[#This Row],[Price]]*Table_ExternalData_15[[#This Row],[BB rabat]])/100</f>
        <v>23.255599999999998</v>
      </c>
      <c r="J4748" s="2">
        <f>Table_ExternalData_15[[#This Row],[BB cena]]*Table_ExternalData_15[[#Headers],[1,22]]</f>
        <v>28.371831999999998</v>
      </c>
      <c r="K4748" s="2">
        <f>Table_ExternalData_15[[#This Row],[Price]]*Table_ExternalData_15[[#Headers],[1,22]]</f>
        <v>30.182799999999997</v>
      </c>
      <c r="L4748" s="7">
        <f>IF(G4748="White Shark",E4748*0.5,IF(G4748="Sbox",E4748*0.5,IF(G4748="Tenda",E4748*0.5,E4748*0.2)))/100</f>
        <v>0.06</v>
      </c>
      <c r="M4748" s="2">
        <f>Table_ExternalData_15[[#This Row],[Price]]-Table_ExternalData_15[[#This Row],[Price]]*Table_ExternalData_15[[#This Row],[extra popust]]</f>
        <v>23.255599999999998</v>
      </c>
      <c r="N4748" s="2">
        <f>IF(M4748&lt;I4748,M4748,I4748)</f>
        <v>23.255599999999998</v>
      </c>
      <c r="O4748" s="12" t="str">
        <f>IF(N4748&lt;I4748,$U$1," ")</f>
        <v xml:space="preserve"> </v>
      </c>
      <c r="P4748" s="12" t="str">
        <f>IFERROR((O4748+30)," ")</f>
        <v xml:space="preserve"> </v>
      </c>
      <c r="Q4748" s="2">
        <f ca="1">IF(O4748=$U$1,N4748,"0")*1.22</f>
        <v>0</v>
      </c>
    </row>
    <row r="4749" spans="1:17" x14ac:dyDescent="0.25">
      <c r="A4749" t="s">
        <v>4339</v>
      </c>
      <c r="B4749" t="s">
        <v>4338</v>
      </c>
      <c r="C4749">
        <v>12375</v>
      </c>
      <c r="D4749">
        <v>16.350000000000001</v>
      </c>
      <c r="E4749">
        <f>IFERROR(VLOOKUP(Table_ExternalData_15[[#This Row],[Id]],Rabati!B:C,2,0),0)</f>
        <v>30</v>
      </c>
      <c r="F4749">
        <v>6</v>
      </c>
      <c r="G4749" t="str">
        <f>VLOOKUP(Table_ExternalData_15[[#This Row],[Id]],'Blagovna izdelek'!A:C,3,0)</f>
        <v>Delock</v>
      </c>
      <c r="H4749">
        <f>Table_ExternalData_15[[#This Row],[Rabat]]*0.2</f>
        <v>6</v>
      </c>
      <c r="I4749" s="2">
        <f>Table_ExternalData_15[[#This Row],[Price]]-(Table_ExternalData_15[[#This Row],[Price]]*Table_ExternalData_15[[#This Row],[BB rabat]])/100</f>
        <v>15.369000000000002</v>
      </c>
      <c r="J4749" s="2">
        <f>Table_ExternalData_15[[#This Row],[BB cena]]*Table_ExternalData_15[[#Headers],[1,22]]</f>
        <v>18.75018</v>
      </c>
      <c r="K4749" s="2">
        <f>Table_ExternalData_15[[#This Row],[Price]]*Table_ExternalData_15[[#Headers],[1,22]]</f>
        <v>19.947000000000003</v>
      </c>
      <c r="L4749" s="7">
        <f>IF(G4749="White Shark",E4749*0.5,IF(G4749="Sbox",E4749*0.5,IF(G4749="Tenda",E4749*0.5,E4749*0.2)))/100</f>
        <v>0.06</v>
      </c>
      <c r="M4749" s="2">
        <f>Table_ExternalData_15[[#This Row],[Price]]-Table_ExternalData_15[[#This Row],[Price]]*Table_ExternalData_15[[#This Row],[extra popust]]</f>
        <v>15.369000000000002</v>
      </c>
      <c r="N4749" s="2">
        <f>IF(M4749&lt;I4749,M4749,I4749)</f>
        <v>15.369000000000002</v>
      </c>
      <c r="O4749" s="12" t="str">
        <f>IF(N4749&lt;I4749,$U$1," ")</f>
        <v xml:space="preserve"> </v>
      </c>
      <c r="P4749" s="12" t="str">
        <f>IFERROR((O4749+30)," ")</f>
        <v xml:space="preserve"> </v>
      </c>
      <c r="Q4749" s="2">
        <f ca="1">IF(O4749=$U$1,N4749,"0")*1.22</f>
        <v>0</v>
      </c>
    </row>
    <row r="4750" spans="1:17" x14ac:dyDescent="0.25">
      <c r="A4750" t="s">
        <v>4341</v>
      </c>
      <c r="B4750" t="s">
        <v>4340</v>
      </c>
      <c r="C4750">
        <v>12377</v>
      </c>
      <c r="D4750">
        <v>16.350000000000001</v>
      </c>
      <c r="E4750">
        <f>IFERROR(VLOOKUP(Table_ExternalData_15[[#This Row],[Id]],Rabati!B:C,2,0),0)</f>
        <v>30</v>
      </c>
      <c r="F4750">
        <v>4</v>
      </c>
      <c r="G4750" t="str">
        <f>VLOOKUP(Table_ExternalData_15[[#This Row],[Id]],'Blagovna izdelek'!A:C,3,0)</f>
        <v>Delock</v>
      </c>
      <c r="H4750">
        <f>Table_ExternalData_15[[#This Row],[Rabat]]*0.2</f>
        <v>6</v>
      </c>
      <c r="I4750" s="2">
        <f>Table_ExternalData_15[[#This Row],[Price]]-(Table_ExternalData_15[[#This Row],[Price]]*Table_ExternalData_15[[#This Row],[BB rabat]])/100</f>
        <v>15.369000000000002</v>
      </c>
      <c r="J4750" s="2">
        <f>Table_ExternalData_15[[#This Row],[BB cena]]*Table_ExternalData_15[[#Headers],[1,22]]</f>
        <v>18.75018</v>
      </c>
      <c r="K4750" s="2">
        <f>Table_ExternalData_15[[#This Row],[Price]]*Table_ExternalData_15[[#Headers],[1,22]]</f>
        <v>19.947000000000003</v>
      </c>
      <c r="L4750" s="7">
        <f>IF(G4750="White Shark",E4750*0.5,IF(G4750="Sbox",E4750*0.5,IF(G4750="Tenda",E4750*0.5,E4750*0.2)))/100</f>
        <v>0.06</v>
      </c>
      <c r="M4750" s="2">
        <f>Table_ExternalData_15[[#This Row],[Price]]-Table_ExternalData_15[[#This Row],[Price]]*Table_ExternalData_15[[#This Row],[extra popust]]</f>
        <v>15.369000000000002</v>
      </c>
      <c r="N4750" s="2">
        <f>IF(M4750&lt;I4750,M4750,I4750)</f>
        <v>15.369000000000002</v>
      </c>
      <c r="O4750" s="12" t="str">
        <f>IF(N4750&lt;I4750,$U$1," ")</f>
        <v xml:space="preserve"> </v>
      </c>
      <c r="P4750" s="12" t="str">
        <f>IFERROR((O4750+30)," ")</f>
        <v xml:space="preserve"> </v>
      </c>
      <c r="Q4750" s="2">
        <f ca="1">IF(O4750=$U$1,N4750,"0")*1.22</f>
        <v>0</v>
      </c>
    </row>
    <row r="4751" spans="1:17" x14ac:dyDescent="0.25">
      <c r="A4751" t="s">
        <v>4343</v>
      </c>
      <c r="B4751" t="s">
        <v>4342</v>
      </c>
      <c r="C4751">
        <v>12378</v>
      </c>
      <c r="D4751">
        <v>18.45</v>
      </c>
      <c r="E4751">
        <f>IFERROR(VLOOKUP(Table_ExternalData_15[[#This Row],[Id]],Rabati!B:C,2,0),0)</f>
        <v>30</v>
      </c>
      <c r="F4751">
        <v>1</v>
      </c>
      <c r="G4751" t="str">
        <f>VLOOKUP(Table_ExternalData_15[[#This Row],[Id]],'Blagovna izdelek'!A:C,3,0)</f>
        <v>Delock</v>
      </c>
      <c r="H4751">
        <f>Table_ExternalData_15[[#This Row],[Rabat]]*0.2</f>
        <v>6</v>
      </c>
      <c r="I4751" s="2">
        <f>Table_ExternalData_15[[#This Row],[Price]]-(Table_ExternalData_15[[#This Row],[Price]]*Table_ExternalData_15[[#This Row],[BB rabat]])/100</f>
        <v>17.343</v>
      </c>
      <c r="J4751" s="2">
        <f>Table_ExternalData_15[[#This Row],[BB cena]]*Table_ExternalData_15[[#Headers],[1,22]]</f>
        <v>21.158459999999998</v>
      </c>
      <c r="K4751" s="2">
        <f>Table_ExternalData_15[[#This Row],[Price]]*Table_ExternalData_15[[#Headers],[1,22]]</f>
        <v>22.509</v>
      </c>
      <c r="L4751" s="7">
        <f>IF(G4751="White Shark",E4751*0.5,IF(G4751="Sbox",E4751*0.5,IF(G4751="Tenda",E4751*0.5,E4751*0.2)))/100</f>
        <v>0.06</v>
      </c>
      <c r="M4751" s="2">
        <f>Table_ExternalData_15[[#This Row],[Price]]-Table_ExternalData_15[[#This Row],[Price]]*Table_ExternalData_15[[#This Row],[extra popust]]</f>
        <v>17.343</v>
      </c>
      <c r="N4751" s="2">
        <f>IF(M4751&lt;I4751,M4751,I4751)</f>
        <v>17.343</v>
      </c>
      <c r="O4751" s="12" t="str">
        <f>IF(N4751&lt;I4751,$U$1," ")</f>
        <v xml:space="preserve"> </v>
      </c>
      <c r="P4751" s="12" t="str">
        <f>IFERROR((O4751+30)," ")</f>
        <v xml:space="preserve"> </v>
      </c>
      <c r="Q4751" s="2">
        <f ca="1">IF(O4751=$U$1,N4751,"0")*1.22</f>
        <v>0</v>
      </c>
    </row>
    <row r="4752" spans="1:17" x14ac:dyDescent="0.25">
      <c r="A4752" t="s">
        <v>4345</v>
      </c>
      <c r="B4752" t="s">
        <v>4344</v>
      </c>
      <c r="C4752">
        <v>12379</v>
      </c>
      <c r="D4752">
        <v>19.27</v>
      </c>
      <c r="E4752">
        <f>IFERROR(VLOOKUP(Table_ExternalData_15[[#This Row],[Id]],Rabati!B:C,2,0),0)</f>
        <v>30</v>
      </c>
      <c r="F4752">
        <v>0</v>
      </c>
      <c r="G4752" t="str">
        <f>VLOOKUP(Table_ExternalData_15[[#This Row],[Id]],'Blagovna izdelek'!A:C,3,0)</f>
        <v>Delock</v>
      </c>
      <c r="H4752">
        <f>Table_ExternalData_15[[#This Row],[Rabat]]*0.2</f>
        <v>6</v>
      </c>
      <c r="I4752" s="2">
        <f>Table_ExternalData_15[[#This Row],[Price]]-(Table_ExternalData_15[[#This Row],[Price]]*Table_ExternalData_15[[#This Row],[BB rabat]])/100</f>
        <v>18.113799999999998</v>
      </c>
      <c r="J4752" s="2">
        <f>Table_ExternalData_15[[#This Row],[BB cena]]*Table_ExternalData_15[[#Headers],[1,22]]</f>
        <v>22.098835999999995</v>
      </c>
      <c r="K4752" s="2">
        <f>Table_ExternalData_15[[#This Row],[Price]]*Table_ExternalData_15[[#Headers],[1,22]]</f>
        <v>23.509399999999999</v>
      </c>
      <c r="L4752" s="7">
        <f>IF(G4752="White Shark",E4752*0.5,IF(G4752="Sbox",E4752*0.5,IF(G4752="Tenda",E4752*0.5,E4752*0.2)))/100</f>
        <v>0.06</v>
      </c>
      <c r="M4752" s="2">
        <f>Table_ExternalData_15[[#This Row],[Price]]-Table_ExternalData_15[[#This Row],[Price]]*Table_ExternalData_15[[#This Row],[extra popust]]</f>
        <v>18.113800000000001</v>
      </c>
      <c r="N4752" s="2">
        <f>IF(M4752&lt;I4752,M4752,I4752)</f>
        <v>18.113799999999998</v>
      </c>
      <c r="O4752" s="12" t="str">
        <f>IF(N4752&lt;I4752,$U$1," ")</f>
        <v xml:space="preserve"> </v>
      </c>
      <c r="P4752" s="12" t="str">
        <f>IFERROR((O4752+30)," ")</f>
        <v xml:space="preserve"> </v>
      </c>
      <c r="Q4752" s="2">
        <f ca="1">IF(O4752=$U$1,N4752,"0")*1.22</f>
        <v>0</v>
      </c>
    </row>
    <row r="4753" spans="1:17" x14ac:dyDescent="0.25">
      <c r="A4753" t="s">
        <v>4361</v>
      </c>
      <c r="B4753" t="s">
        <v>4360</v>
      </c>
      <c r="C4753">
        <v>12393</v>
      </c>
      <c r="D4753">
        <v>3.26</v>
      </c>
      <c r="E4753">
        <f>IFERROR(VLOOKUP(Table_ExternalData_15[[#This Row],[Id]],Rabati!B:C,2,0),0)</f>
        <v>30</v>
      </c>
      <c r="F4753">
        <v>11</v>
      </c>
      <c r="G4753" t="str">
        <f>VLOOKUP(Table_ExternalData_15[[#This Row],[Id]],'Blagovna izdelek'!A:C,3,0)</f>
        <v>Delock</v>
      </c>
      <c r="H4753">
        <f>Table_ExternalData_15[[#This Row],[Rabat]]*0.2</f>
        <v>6</v>
      </c>
      <c r="I4753" s="2">
        <f>Table_ExternalData_15[[#This Row],[Price]]-(Table_ExternalData_15[[#This Row],[Price]]*Table_ExternalData_15[[#This Row],[BB rabat]])/100</f>
        <v>3.0644</v>
      </c>
      <c r="J4753" s="2">
        <f>Table_ExternalData_15[[#This Row],[BB cena]]*Table_ExternalData_15[[#Headers],[1,22]]</f>
        <v>3.7385679999999999</v>
      </c>
      <c r="K4753" s="2">
        <f>Table_ExternalData_15[[#This Row],[Price]]*Table_ExternalData_15[[#Headers],[1,22]]</f>
        <v>3.9771999999999998</v>
      </c>
      <c r="L4753" s="7">
        <f>IF(G4753="White Shark",E4753*0.5,IF(G4753="Sbox",E4753*0.5,IF(G4753="Tenda",E4753*0.5,E4753*0.2)))/100</f>
        <v>0.06</v>
      </c>
      <c r="M4753" s="2">
        <f>Table_ExternalData_15[[#This Row],[Price]]-Table_ExternalData_15[[#This Row],[Price]]*Table_ExternalData_15[[#This Row],[extra popust]]</f>
        <v>3.0644</v>
      </c>
      <c r="N4753" s="2">
        <f>IF(M4753&lt;I4753,M4753,I4753)</f>
        <v>3.0644</v>
      </c>
      <c r="O4753" s="12" t="str">
        <f>IF(N4753&lt;I4753,$U$1," ")</f>
        <v xml:space="preserve"> </v>
      </c>
      <c r="P4753" s="12" t="str">
        <f>IFERROR((O4753+30)," ")</f>
        <v xml:space="preserve"> </v>
      </c>
      <c r="Q4753" s="2">
        <f ca="1">IF(O4753=$U$1,N4753,"0")*1.22</f>
        <v>0</v>
      </c>
    </row>
    <row r="4754" spans="1:17" x14ac:dyDescent="0.25">
      <c r="A4754" t="s">
        <v>4363</v>
      </c>
      <c r="B4754" t="s">
        <v>4362</v>
      </c>
      <c r="C4754">
        <v>12394</v>
      </c>
      <c r="D4754">
        <v>19.5</v>
      </c>
      <c r="E4754">
        <f>IFERROR(VLOOKUP(Table_ExternalData_15[[#This Row],[Id]],Rabati!B:C,2,0),0)</f>
        <v>30</v>
      </c>
      <c r="F4754">
        <v>12</v>
      </c>
      <c r="G4754" t="str">
        <f>VLOOKUP(Table_ExternalData_15[[#This Row],[Id]],'Blagovna izdelek'!A:C,3,0)</f>
        <v>Delock</v>
      </c>
      <c r="H4754">
        <f>Table_ExternalData_15[[#This Row],[Rabat]]*0.2</f>
        <v>6</v>
      </c>
      <c r="I4754" s="2">
        <f>Table_ExternalData_15[[#This Row],[Price]]-(Table_ExternalData_15[[#This Row],[Price]]*Table_ExternalData_15[[#This Row],[BB rabat]])/100</f>
        <v>18.329999999999998</v>
      </c>
      <c r="J4754" s="2">
        <f>Table_ExternalData_15[[#This Row],[BB cena]]*Table_ExternalData_15[[#Headers],[1,22]]</f>
        <v>22.362599999999997</v>
      </c>
      <c r="K4754" s="2">
        <f>Table_ExternalData_15[[#This Row],[Price]]*Table_ExternalData_15[[#Headers],[1,22]]</f>
        <v>23.79</v>
      </c>
      <c r="L4754" s="7">
        <f>IF(G4754="White Shark",E4754*0.5,IF(G4754="Sbox",E4754*0.5,IF(G4754="Tenda",E4754*0.5,E4754*0.2)))/100</f>
        <v>0.06</v>
      </c>
      <c r="M4754" s="2">
        <f>Table_ExternalData_15[[#This Row],[Price]]-Table_ExternalData_15[[#This Row],[Price]]*Table_ExternalData_15[[#This Row],[extra popust]]</f>
        <v>18.329999999999998</v>
      </c>
      <c r="N4754" s="2">
        <f>IF(M4754&lt;I4754,M4754,I4754)</f>
        <v>18.329999999999998</v>
      </c>
      <c r="O4754" s="12" t="str">
        <f>IF(N4754&lt;I4754,$U$1," ")</f>
        <v xml:space="preserve"> </v>
      </c>
      <c r="P4754" s="12" t="str">
        <f>IFERROR((O4754+30)," ")</f>
        <v xml:space="preserve"> </v>
      </c>
      <c r="Q4754" s="2">
        <f ca="1">IF(O4754=$U$1,N4754,"0")*1.22</f>
        <v>0</v>
      </c>
    </row>
    <row r="4755" spans="1:17" x14ac:dyDescent="0.25">
      <c r="A4755" t="s">
        <v>4418</v>
      </c>
      <c r="B4755" t="s">
        <v>4417</v>
      </c>
      <c r="C4755">
        <v>12564</v>
      </c>
      <c r="D4755">
        <v>11.38</v>
      </c>
      <c r="E4755">
        <f>IFERROR(VLOOKUP(Table_ExternalData_15[[#This Row],[Id]],Rabati!B:C,2,0),0)</f>
        <v>30</v>
      </c>
      <c r="F4755">
        <v>2</v>
      </c>
      <c r="G4755" t="str">
        <f>VLOOKUP(Table_ExternalData_15[[#This Row],[Id]],'Blagovna izdelek'!A:C,3,0)</f>
        <v>Delock</v>
      </c>
      <c r="H4755">
        <f>Table_ExternalData_15[[#This Row],[Rabat]]*0.2</f>
        <v>6</v>
      </c>
      <c r="I4755" s="2">
        <f>Table_ExternalData_15[[#This Row],[Price]]-(Table_ExternalData_15[[#This Row],[Price]]*Table_ExternalData_15[[#This Row],[BB rabat]])/100</f>
        <v>10.6972</v>
      </c>
      <c r="J4755" s="2">
        <f>Table_ExternalData_15[[#This Row],[BB cena]]*Table_ExternalData_15[[#Headers],[1,22]]</f>
        <v>13.050584000000001</v>
      </c>
      <c r="K4755" s="2">
        <f>Table_ExternalData_15[[#This Row],[Price]]*Table_ExternalData_15[[#Headers],[1,22]]</f>
        <v>13.883600000000001</v>
      </c>
      <c r="L4755" s="7">
        <f>IF(G4755="White Shark",E4755*0.5,IF(G4755="Sbox",E4755*0.5,IF(G4755="Tenda",E4755*0.5,E4755*0.2)))/100</f>
        <v>0.06</v>
      </c>
      <c r="M4755" s="2">
        <f>Table_ExternalData_15[[#This Row],[Price]]-Table_ExternalData_15[[#This Row],[Price]]*Table_ExternalData_15[[#This Row],[extra popust]]</f>
        <v>10.6972</v>
      </c>
      <c r="N4755" s="2">
        <f>IF(M4755&lt;I4755,M4755,I4755)</f>
        <v>10.6972</v>
      </c>
      <c r="O4755" s="12" t="str">
        <f>IF(N4755&lt;I4755,$U$1," ")</f>
        <v xml:space="preserve"> </v>
      </c>
      <c r="P4755" s="12" t="str">
        <f>IFERROR((O4755+30)," ")</f>
        <v xml:space="preserve"> </v>
      </c>
      <c r="Q4755" s="2">
        <f ca="1">IF(O4755=$U$1,N4755,"0")*1.22</f>
        <v>0</v>
      </c>
    </row>
    <row r="4756" spans="1:17" x14ac:dyDescent="0.25">
      <c r="A4756" t="s">
        <v>4434</v>
      </c>
      <c r="B4756" t="s">
        <v>4433</v>
      </c>
      <c r="C4756">
        <v>12605</v>
      </c>
      <c r="D4756">
        <v>15.6</v>
      </c>
      <c r="E4756">
        <f>IFERROR(VLOOKUP(Table_ExternalData_15[[#This Row],[Id]],Rabati!B:C,2,0),0)</f>
        <v>30</v>
      </c>
      <c r="F4756">
        <v>217</v>
      </c>
      <c r="G4756" t="str">
        <f>VLOOKUP(Table_ExternalData_15[[#This Row],[Id]],'Blagovna izdelek'!A:C,3,0)</f>
        <v>Delock</v>
      </c>
      <c r="H4756">
        <f>Table_ExternalData_15[[#This Row],[Rabat]]*0.2</f>
        <v>6</v>
      </c>
      <c r="I4756" s="2">
        <f>Table_ExternalData_15[[#This Row],[Price]]-(Table_ExternalData_15[[#This Row],[Price]]*Table_ExternalData_15[[#This Row],[BB rabat]])/100</f>
        <v>14.664</v>
      </c>
      <c r="J4756" s="2">
        <f>Table_ExternalData_15[[#This Row],[BB cena]]*Table_ExternalData_15[[#Headers],[1,22]]</f>
        <v>17.890079999999998</v>
      </c>
      <c r="K4756" s="2">
        <f>Table_ExternalData_15[[#This Row],[Price]]*Table_ExternalData_15[[#Headers],[1,22]]</f>
        <v>19.032</v>
      </c>
      <c r="L4756" s="7">
        <f>IF(G4756="White Shark",E4756*0.5,IF(G4756="Sbox",E4756*0.5,IF(G4756="Tenda",E4756*0.5,E4756*0.2)))/100</f>
        <v>0.06</v>
      </c>
      <c r="M4756" s="2">
        <f>Table_ExternalData_15[[#This Row],[Price]]-Table_ExternalData_15[[#This Row],[Price]]*Table_ExternalData_15[[#This Row],[extra popust]]</f>
        <v>14.664</v>
      </c>
      <c r="N4756" s="2">
        <f>IF(M4756&lt;I4756,M4756,I4756)</f>
        <v>14.664</v>
      </c>
      <c r="O4756" s="12" t="str">
        <f>IF(N4756&lt;I4756,$U$1," ")</f>
        <v xml:space="preserve"> </v>
      </c>
      <c r="P4756" s="12" t="str">
        <f>IFERROR((O4756+30)," ")</f>
        <v xml:space="preserve"> </v>
      </c>
      <c r="Q4756" s="2">
        <f ca="1">IF(O4756=$U$1,N4756,"0")*1.22</f>
        <v>0</v>
      </c>
    </row>
    <row r="4757" spans="1:17" x14ac:dyDescent="0.25">
      <c r="A4757" t="s">
        <v>4436</v>
      </c>
      <c r="B4757" t="s">
        <v>4435</v>
      </c>
      <c r="C4757">
        <v>12606</v>
      </c>
      <c r="D4757">
        <v>22.5</v>
      </c>
      <c r="E4757">
        <f>IFERROR(VLOOKUP(Table_ExternalData_15[[#This Row],[Id]],Rabati!B:C,2,0),0)</f>
        <v>20</v>
      </c>
      <c r="F4757">
        <v>0</v>
      </c>
      <c r="G4757" t="str">
        <f>VLOOKUP(Table_ExternalData_15[[#This Row],[Id]],'Blagovna izdelek'!A:C,3,0)</f>
        <v>Delock</v>
      </c>
      <c r="H4757">
        <f>Table_ExternalData_15[[#This Row],[Rabat]]*0.2</f>
        <v>4</v>
      </c>
      <c r="I4757" s="2">
        <f>Table_ExternalData_15[[#This Row],[Price]]-(Table_ExternalData_15[[#This Row],[Price]]*Table_ExternalData_15[[#This Row],[BB rabat]])/100</f>
        <v>21.6</v>
      </c>
      <c r="J4757" s="2">
        <f>Table_ExternalData_15[[#This Row],[BB cena]]*Table_ExternalData_15[[#Headers],[1,22]]</f>
        <v>26.352</v>
      </c>
      <c r="K4757" s="2">
        <f>Table_ExternalData_15[[#This Row],[Price]]*Table_ExternalData_15[[#Headers],[1,22]]</f>
        <v>27.45</v>
      </c>
      <c r="L4757" s="7">
        <f>IF(G4757="White Shark",E4757*0.5,IF(G4757="Sbox",E4757*0.5,IF(G4757="Tenda",E4757*0.5,E4757*0.2)))/100</f>
        <v>0.04</v>
      </c>
      <c r="M4757" s="2">
        <f>Table_ExternalData_15[[#This Row],[Price]]-Table_ExternalData_15[[#This Row],[Price]]*Table_ExternalData_15[[#This Row],[extra popust]]</f>
        <v>21.6</v>
      </c>
      <c r="N4757" s="2">
        <f>IF(M4757&lt;I4757,M4757,I4757)</f>
        <v>21.6</v>
      </c>
      <c r="O4757" s="12" t="str">
        <f>IF(N4757&lt;I4757,$U$1," ")</f>
        <v xml:space="preserve"> </v>
      </c>
      <c r="P4757" s="12" t="str">
        <f>IFERROR((O4757+30)," ")</f>
        <v xml:space="preserve"> </v>
      </c>
      <c r="Q4757" s="2">
        <f ca="1">IF(O4757=$U$1,N4757,"0")*1.22</f>
        <v>0</v>
      </c>
    </row>
    <row r="4758" spans="1:17" x14ac:dyDescent="0.25">
      <c r="A4758" t="s">
        <v>4438</v>
      </c>
      <c r="B4758" t="s">
        <v>4437</v>
      </c>
      <c r="C4758">
        <v>12608</v>
      </c>
      <c r="D4758">
        <v>34.270000000000003</v>
      </c>
      <c r="E4758">
        <f>IFERROR(VLOOKUP(Table_ExternalData_15[[#This Row],[Id]],Rabati!B:C,2,0),0)</f>
        <v>20</v>
      </c>
      <c r="F4758">
        <v>9</v>
      </c>
      <c r="G4758" t="str">
        <f>VLOOKUP(Table_ExternalData_15[[#This Row],[Id]],'Blagovna izdelek'!A:C,3,0)</f>
        <v>Delock</v>
      </c>
      <c r="H4758">
        <f>Table_ExternalData_15[[#This Row],[Rabat]]*0.2</f>
        <v>4</v>
      </c>
      <c r="I4758" s="2">
        <f>Table_ExternalData_15[[#This Row],[Price]]-(Table_ExternalData_15[[#This Row],[Price]]*Table_ExternalData_15[[#This Row],[BB rabat]])/100</f>
        <v>32.8992</v>
      </c>
      <c r="J4758" s="2">
        <f>Table_ExternalData_15[[#This Row],[BB cena]]*Table_ExternalData_15[[#Headers],[1,22]]</f>
        <v>40.137023999999997</v>
      </c>
      <c r="K4758" s="2">
        <f>Table_ExternalData_15[[#This Row],[Price]]*Table_ExternalData_15[[#Headers],[1,22]]</f>
        <v>41.809400000000004</v>
      </c>
      <c r="L4758" s="7">
        <f>IF(G4758="White Shark",E4758*0.5,IF(G4758="Sbox",E4758*0.5,IF(G4758="Tenda",E4758*0.5,E4758*0.2)))/100</f>
        <v>0.04</v>
      </c>
      <c r="M4758" s="2">
        <f>Table_ExternalData_15[[#This Row],[Price]]-Table_ExternalData_15[[#This Row],[Price]]*Table_ExternalData_15[[#This Row],[extra popust]]</f>
        <v>32.8992</v>
      </c>
      <c r="N4758" s="2">
        <f>IF(M4758&lt;I4758,M4758,I4758)</f>
        <v>32.8992</v>
      </c>
      <c r="O4758" s="12" t="str">
        <f>IF(N4758&lt;I4758,$U$1," ")</f>
        <v xml:space="preserve"> </v>
      </c>
      <c r="P4758" s="12" t="str">
        <f>IFERROR((O4758+30)," ")</f>
        <v xml:space="preserve"> </v>
      </c>
      <c r="Q4758" s="2">
        <f ca="1">IF(O4758=$U$1,N4758,"0")*1.22</f>
        <v>0</v>
      </c>
    </row>
    <row r="4759" spans="1:17" x14ac:dyDescent="0.25">
      <c r="A4759" t="s">
        <v>4475</v>
      </c>
      <c r="B4759" t="s">
        <v>9959</v>
      </c>
      <c r="C4759">
        <v>12650</v>
      </c>
      <c r="D4759">
        <v>41.34</v>
      </c>
      <c r="E4759">
        <f>IFERROR(VLOOKUP(Table_ExternalData_15[[#This Row],[Id]],Rabati!B:C,2,0),0)</f>
        <v>30</v>
      </c>
      <c r="F4759">
        <v>0</v>
      </c>
      <c r="G4759" t="str">
        <f>VLOOKUP(Table_ExternalData_15[[#This Row],[Id]],'Blagovna izdelek'!A:C,3,0)</f>
        <v>Delock</v>
      </c>
      <c r="H4759">
        <f>Table_ExternalData_15[[#This Row],[Rabat]]*0.2</f>
        <v>6</v>
      </c>
      <c r="I4759" s="2">
        <f>Table_ExternalData_15[[#This Row],[Price]]-(Table_ExternalData_15[[#This Row],[Price]]*Table_ExternalData_15[[#This Row],[BB rabat]])/100</f>
        <v>38.8596</v>
      </c>
      <c r="J4759" s="2">
        <f>Table_ExternalData_15[[#This Row],[BB cena]]*Table_ExternalData_15[[#Headers],[1,22]]</f>
        <v>47.408712000000001</v>
      </c>
      <c r="K4759" s="2">
        <f>Table_ExternalData_15[[#This Row],[Price]]*Table_ExternalData_15[[#Headers],[1,22]]</f>
        <v>50.434800000000003</v>
      </c>
      <c r="L4759" s="7">
        <f>IF(G4759="White Shark",E4759*0.5,IF(G4759="Sbox",E4759*0.5,IF(G4759="Tenda",E4759*0.5,E4759*0.2)))/100</f>
        <v>0.06</v>
      </c>
      <c r="M4759" s="2">
        <f>Table_ExternalData_15[[#This Row],[Price]]-Table_ExternalData_15[[#This Row],[Price]]*Table_ExternalData_15[[#This Row],[extra popust]]</f>
        <v>38.8596</v>
      </c>
      <c r="N4759" s="2">
        <f>IF(M4759&lt;I4759,M4759,I4759)</f>
        <v>38.8596</v>
      </c>
      <c r="O4759" s="12" t="str">
        <f>IF(N4759&lt;I4759,$U$1," ")</f>
        <v xml:space="preserve"> </v>
      </c>
      <c r="P4759" s="12" t="str">
        <f>IFERROR((O4759+30)," ")</f>
        <v xml:space="preserve"> </v>
      </c>
      <c r="Q4759" s="2">
        <f ca="1">IF(O4759=$U$1,N4759,"0")*1.22</f>
        <v>0</v>
      </c>
    </row>
    <row r="4760" spans="1:17" x14ac:dyDescent="0.25">
      <c r="A4760" t="s">
        <v>4476</v>
      </c>
      <c r="B4760" t="s">
        <v>9960</v>
      </c>
      <c r="C4760">
        <v>12651</v>
      </c>
      <c r="D4760">
        <v>9.4499999999999993</v>
      </c>
      <c r="E4760">
        <f>IFERROR(VLOOKUP(Table_ExternalData_15[[#This Row],[Id]],Rabati!B:C,2,0),0)</f>
        <v>30</v>
      </c>
      <c r="F4760">
        <v>13</v>
      </c>
      <c r="G4760" t="str">
        <f>VLOOKUP(Table_ExternalData_15[[#This Row],[Id]],'Blagovna izdelek'!A:C,3,0)</f>
        <v>Delock</v>
      </c>
      <c r="H4760">
        <f>Table_ExternalData_15[[#This Row],[Rabat]]*0.2</f>
        <v>6</v>
      </c>
      <c r="I4760" s="2">
        <f>Table_ExternalData_15[[#This Row],[Price]]-(Table_ExternalData_15[[#This Row],[Price]]*Table_ExternalData_15[[#This Row],[BB rabat]])/100</f>
        <v>8.8829999999999991</v>
      </c>
      <c r="J4760" s="2">
        <f>Table_ExternalData_15[[#This Row],[BB cena]]*Table_ExternalData_15[[#Headers],[1,22]]</f>
        <v>10.837259999999999</v>
      </c>
      <c r="K4760" s="2">
        <f>Table_ExternalData_15[[#This Row],[Price]]*Table_ExternalData_15[[#Headers],[1,22]]</f>
        <v>11.528999999999998</v>
      </c>
      <c r="L4760" s="7">
        <f>IF(G4760="White Shark",E4760*0.5,IF(G4760="Sbox",E4760*0.5,IF(G4760="Tenda",E4760*0.5,E4760*0.2)))/100</f>
        <v>0.06</v>
      </c>
      <c r="M4760" s="2">
        <f>Table_ExternalData_15[[#This Row],[Price]]-Table_ExternalData_15[[#This Row],[Price]]*Table_ExternalData_15[[#This Row],[extra popust]]</f>
        <v>8.8829999999999991</v>
      </c>
      <c r="N4760" s="2">
        <f>IF(M4760&lt;I4760,M4760,I4760)</f>
        <v>8.8829999999999991</v>
      </c>
      <c r="O4760" s="12" t="str">
        <f>IF(N4760&lt;I4760,$U$1," ")</f>
        <v xml:space="preserve"> </v>
      </c>
      <c r="P4760" s="12" t="str">
        <f>IFERROR((O4760+30)," ")</f>
        <v xml:space="preserve"> </v>
      </c>
      <c r="Q4760" s="2">
        <f ca="1">IF(O4760=$U$1,N4760,"0")*1.22</f>
        <v>0</v>
      </c>
    </row>
    <row r="4761" spans="1:17" x14ac:dyDescent="0.25">
      <c r="A4761" t="s">
        <v>4477</v>
      </c>
      <c r="B4761" t="s">
        <v>9961</v>
      </c>
      <c r="C4761">
        <v>12652</v>
      </c>
      <c r="D4761">
        <v>8.65</v>
      </c>
      <c r="E4761">
        <f>IFERROR(VLOOKUP(Table_ExternalData_15[[#This Row],[Id]],Rabati!B:C,2,0),0)</f>
        <v>30</v>
      </c>
      <c r="F4761">
        <v>11</v>
      </c>
      <c r="G4761" t="str">
        <f>VLOOKUP(Table_ExternalData_15[[#This Row],[Id]],'Blagovna izdelek'!A:C,3,0)</f>
        <v>Delock</v>
      </c>
      <c r="H4761">
        <f>Table_ExternalData_15[[#This Row],[Rabat]]*0.2</f>
        <v>6</v>
      </c>
      <c r="I4761" s="2">
        <f>Table_ExternalData_15[[#This Row],[Price]]-(Table_ExternalData_15[[#This Row],[Price]]*Table_ExternalData_15[[#This Row],[BB rabat]])/100</f>
        <v>8.1310000000000002</v>
      </c>
      <c r="J4761" s="2">
        <f>Table_ExternalData_15[[#This Row],[BB cena]]*Table_ExternalData_15[[#Headers],[1,22]]</f>
        <v>9.9198199999999996</v>
      </c>
      <c r="K4761" s="2">
        <f>Table_ExternalData_15[[#This Row],[Price]]*Table_ExternalData_15[[#Headers],[1,22]]</f>
        <v>10.553000000000001</v>
      </c>
      <c r="L4761" s="7">
        <f>IF(G4761="White Shark",E4761*0.5,IF(G4761="Sbox",E4761*0.5,IF(G4761="Tenda",E4761*0.5,E4761*0.2)))/100</f>
        <v>0.06</v>
      </c>
      <c r="M4761" s="2">
        <f>Table_ExternalData_15[[#This Row],[Price]]-Table_ExternalData_15[[#This Row],[Price]]*Table_ExternalData_15[[#This Row],[extra popust]]</f>
        <v>8.1310000000000002</v>
      </c>
      <c r="N4761" s="2">
        <f>IF(M4761&lt;I4761,M4761,I4761)</f>
        <v>8.1310000000000002</v>
      </c>
      <c r="O4761" s="12" t="str">
        <f>IF(N4761&lt;I4761,$U$1," ")</f>
        <v xml:space="preserve"> </v>
      </c>
      <c r="P4761" s="12" t="str">
        <f>IFERROR((O4761+30)," ")</f>
        <v xml:space="preserve"> </v>
      </c>
      <c r="Q4761" s="2">
        <f ca="1">IF(O4761=$U$1,N4761,"0")*1.22</f>
        <v>0</v>
      </c>
    </row>
    <row r="4762" spans="1:17" x14ac:dyDescent="0.25">
      <c r="A4762" t="s">
        <v>4478</v>
      </c>
      <c r="B4762" t="s">
        <v>9700</v>
      </c>
      <c r="C4762">
        <v>12653</v>
      </c>
      <c r="D4762">
        <v>9.85</v>
      </c>
      <c r="E4762">
        <f>IFERROR(VLOOKUP(Table_ExternalData_15[[#This Row],[Id]],Rabati!B:C,2,0),0)</f>
        <v>30</v>
      </c>
      <c r="F4762">
        <v>0</v>
      </c>
      <c r="G4762" t="str">
        <f>VLOOKUP(Table_ExternalData_15[[#This Row],[Id]],'Blagovna izdelek'!A:C,3,0)</f>
        <v>Delock</v>
      </c>
      <c r="H4762">
        <f>Table_ExternalData_15[[#This Row],[Rabat]]*0.2</f>
        <v>6</v>
      </c>
      <c r="I4762" s="2">
        <f>Table_ExternalData_15[[#This Row],[Price]]-(Table_ExternalData_15[[#This Row],[Price]]*Table_ExternalData_15[[#This Row],[BB rabat]])/100</f>
        <v>9.2590000000000003</v>
      </c>
      <c r="J4762" s="2">
        <f>Table_ExternalData_15[[#This Row],[BB cena]]*Table_ExternalData_15[[#Headers],[1,22]]</f>
        <v>11.29598</v>
      </c>
      <c r="K4762" s="2">
        <f>Table_ExternalData_15[[#This Row],[Price]]*Table_ExternalData_15[[#Headers],[1,22]]</f>
        <v>12.016999999999999</v>
      </c>
      <c r="L4762" s="7">
        <f>IF(G4762="White Shark",E4762*0.5,IF(G4762="Sbox",E4762*0.5,IF(G4762="Tenda",E4762*0.5,E4762*0.2)))/100</f>
        <v>0.06</v>
      </c>
      <c r="M4762" s="2">
        <f>Table_ExternalData_15[[#This Row],[Price]]-Table_ExternalData_15[[#This Row],[Price]]*Table_ExternalData_15[[#This Row],[extra popust]]</f>
        <v>9.2590000000000003</v>
      </c>
      <c r="N4762" s="2">
        <f>IF(M4762&lt;I4762,M4762,I4762)</f>
        <v>9.2590000000000003</v>
      </c>
      <c r="O4762" s="12" t="str">
        <f>IF(N4762&lt;I4762,$U$1," ")</f>
        <v xml:space="preserve"> </v>
      </c>
      <c r="P4762" s="12" t="str">
        <f>IFERROR((O4762+30)," ")</f>
        <v xml:space="preserve"> </v>
      </c>
      <c r="Q4762" s="2">
        <f ca="1">IF(O4762=$U$1,N4762,"0")*1.22</f>
        <v>0</v>
      </c>
    </row>
    <row r="4763" spans="1:17" x14ac:dyDescent="0.25">
      <c r="A4763" t="s">
        <v>4480</v>
      </c>
      <c r="B4763" t="s">
        <v>4479</v>
      </c>
      <c r="C4763">
        <v>12655</v>
      </c>
      <c r="D4763">
        <v>15.25</v>
      </c>
      <c r="E4763">
        <f>IFERROR(VLOOKUP(Table_ExternalData_15[[#This Row],[Id]],Rabati!B:C,2,0),0)</f>
        <v>30</v>
      </c>
      <c r="F4763">
        <v>24</v>
      </c>
      <c r="G4763" t="str">
        <f>VLOOKUP(Table_ExternalData_15[[#This Row],[Id]],'Blagovna izdelek'!A:C,3,0)</f>
        <v>Delock</v>
      </c>
      <c r="H4763">
        <f>Table_ExternalData_15[[#This Row],[Rabat]]*0.2</f>
        <v>6</v>
      </c>
      <c r="I4763" s="2">
        <f>Table_ExternalData_15[[#This Row],[Price]]-(Table_ExternalData_15[[#This Row],[Price]]*Table_ExternalData_15[[#This Row],[BB rabat]])/100</f>
        <v>14.335000000000001</v>
      </c>
      <c r="J4763" s="2">
        <f>Table_ExternalData_15[[#This Row],[BB cena]]*Table_ExternalData_15[[#Headers],[1,22]]</f>
        <v>17.488700000000001</v>
      </c>
      <c r="K4763" s="2">
        <f>Table_ExternalData_15[[#This Row],[Price]]*Table_ExternalData_15[[#Headers],[1,22]]</f>
        <v>18.605</v>
      </c>
      <c r="L4763" s="7">
        <f>IF(G4763="White Shark",E4763*0.5,IF(G4763="Sbox",E4763*0.5,IF(G4763="Tenda",E4763*0.5,E4763*0.2)))/100</f>
        <v>0.06</v>
      </c>
      <c r="M4763" s="2">
        <f>Table_ExternalData_15[[#This Row],[Price]]-Table_ExternalData_15[[#This Row],[Price]]*Table_ExternalData_15[[#This Row],[extra popust]]</f>
        <v>14.335000000000001</v>
      </c>
      <c r="N4763" s="2">
        <f>IF(M4763&lt;I4763,M4763,I4763)</f>
        <v>14.335000000000001</v>
      </c>
      <c r="O4763" s="12" t="str">
        <f>IF(N4763&lt;I4763,$U$1," ")</f>
        <v xml:space="preserve"> </v>
      </c>
      <c r="P4763" s="12" t="str">
        <f>IFERROR((O4763+30)," ")</f>
        <v xml:space="preserve"> </v>
      </c>
      <c r="Q4763" s="2">
        <f ca="1">IF(O4763=$U$1,N4763,"0")*1.22</f>
        <v>0</v>
      </c>
    </row>
    <row r="4764" spans="1:17" x14ac:dyDescent="0.25">
      <c r="A4764" t="s">
        <v>4482</v>
      </c>
      <c r="B4764" t="s">
        <v>4481</v>
      </c>
      <c r="C4764">
        <v>12658</v>
      </c>
      <c r="D4764">
        <v>14.74</v>
      </c>
      <c r="E4764">
        <f>IFERROR(VLOOKUP(Table_ExternalData_15[[#This Row],[Id]],Rabati!B:C,2,0),0)</f>
        <v>30</v>
      </c>
      <c r="F4764">
        <v>0</v>
      </c>
      <c r="G4764" t="str">
        <f>VLOOKUP(Table_ExternalData_15[[#This Row],[Id]],'Blagovna izdelek'!A:C,3,0)</f>
        <v>Delock</v>
      </c>
      <c r="H4764">
        <f>Table_ExternalData_15[[#This Row],[Rabat]]*0.2</f>
        <v>6</v>
      </c>
      <c r="I4764" s="2">
        <f>Table_ExternalData_15[[#This Row],[Price]]-(Table_ExternalData_15[[#This Row],[Price]]*Table_ExternalData_15[[#This Row],[BB rabat]])/100</f>
        <v>13.855600000000001</v>
      </c>
      <c r="J4764" s="2">
        <f>Table_ExternalData_15[[#This Row],[BB cena]]*Table_ExternalData_15[[#Headers],[1,22]]</f>
        <v>16.903832000000001</v>
      </c>
      <c r="K4764" s="2">
        <f>Table_ExternalData_15[[#This Row],[Price]]*Table_ExternalData_15[[#Headers],[1,22]]</f>
        <v>17.982800000000001</v>
      </c>
      <c r="L4764" s="7">
        <f>IF(G4764="White Shark",E4764*0.5,IF(G4764="Sbox",E4764*0.5,IF(G4764="Tenda",E4764*0.5,E4764*0.2)))/100</f>
        <v>0.06</v>
      </c>
      <c r="M4764" s="2">
        <f>Table_ExternalData_15[[#This Row],[Price]]-Table_ExternalData_15[[#This Row],[Price]]*Table_ExternalData_15[[#This Row],[extra popust]]</f>
        <v>13.855600000000001</v>
      </c>
      <c r="N4764" s="2">
        <f>IF(M4764&lt;I4764,M4764,I4764)</f>
        <v>13.855600000000001</v>
      </c>
      <c r="O4764" s="12" t="str">
        <f>IF(N4764&lt;I4764,$U$1," ")</f>
        <v xml:space="preserve"> </v>
      </c>
      <c r="P4764" s="12" t="str">
        <f>IFERROR((O4764+30)," ")</f>
        <v xml:space="preserve"> </v>
      </c>
      <c r="Q4764" s="2">
        <f ca="1">IF(O4764=$U$1,N4764,"0")*1.22</f>
        <v>0</v>
      </c>
    </row>
    <row r="4765" spans="1:17" x14ac:dyDescent="0.25">
      <c r="A4765" t="s">
        <v>4484</v>
      </c>
      <c r="B4765" t="s">
        <v>4483</v>
      </c>
      <c r="C4765">
        <v>12660</v>
      </c>
      <c r="D4765">
        <v>14.48</v>
      </c>
      <c r="E4765">
        <f>IFERROR(VLOOKUP(Table_ExternalData_15[[#This Row],[Id]],Rabati!B:C,2,0),0)</f>
        <v>30</v>
      </c>
      <c r="F4765">
        <v>0</v>
      </c>
      <c r="G4765" t="str">
        <f>VLOOKUP(Table_ExternalData_15[[#This Row],[Id]],'Blagovna izdelek'!A:C,3,0)</f>
        <v>Delock</v>
      </c>
      <c r="H4765">
        <f>Table_ExternalData_15[[#This Row],[Rabat]]*0.2</f>
        <v>6</v>
      </c>
      <c r="I4765" s="2">
        <f>Table_ExternalData_15[[#This Row],[Price]]-(Table_ExternalData_15[[#This Row],[Price]]*Table_ExternalData_15[[#This Row],[BB rabat]])/100</f>
        <v>13.6112</v>
      </c>
      <c r="J4765" s="2">
        <f>Table_ExternalData_15[[#This Row],[BB cena]]*Table_ExternalData_15[[#Headers],[1,22]]</f>
        <v>16.605664000000001</v>
      </c>
      <c r="K4765" s="2">
        <f>Table_ExternalData_15[[#This Row],[Price]]*Table_ExternalData_15[[#Headers],[1,22]]</f>
        <v>17.665600000000001</v>
      </c>
      <c r="L4765" s="7">
        <f>IF(G4765="White Shark",E4765*0.5,IF(G4765="Sbox",E4765*0.5,IF(G4765="Tenda",E4765*0.5,E4765*0.2)))/100</f>
        <v>0.06</v>
      </c>
      <c r="M4765" s="2">
        <f>Table_ExternalData_15[[#This Row],[Price]]-Table_ExternalData_15[[#This Row],[Price]]*Table_ExternalData_15[[#This Row],[extra popust]]</f>
        <v>13.6112</v>
      </c>
      <c r="N4765" s="2">
        <f>IF(M4765&lt;I4765,M4765,I4765)</f>
        <v>13.6112</v>
      </c>
      <c r="O4765" s="12" t="str">
        <f>IF(N4765&lt;I4765,$U$1," ")</f>
        <v xml:space="preserve"> </v>
      </c>
      <c r="P4765" s="12" t="str">
        <f>IFERROR((O4765+30)," ")</f>
        <v xml:space="preserve"> </v>
      </c>
      <c r="Q4765" s="2">
        <f ca="1">IF(O4765=$U$1,N4765,"0")*1.22</f>
        <v>0</v>
      </c>
    </row>
    <row r="4766" spans="1:17" x14ac:dyDescent="0.25">
      <c r="A4766" t="s">
        <v>4486</v>
      </c>
      <c r="B4766" t="s">
        <v>4485</v>
      </c>
      <c r="C4766">
        <v>12661</v>
      </c>
      <c r="D4766">
        <v>11.43</v>
      </c>
      <c r="E4766">
        <f>IFERROR(VLOOKUP(Table_ExternalData_15[[#This Row],[Id]],Rabati!B:C,2,0),0)</f>
        <v>30</v>
      </c>
      <c r="F4766">
        <v>0</v>
      </c>
      <c r="G4766" t="str">
        <f>VLOOKUP(Table_ExternalData_15[[#This Row],[Id]],'Blagovna izdelek'!A:C,3,0)</f>
        <v>Delock</v>
      </c>
      <c r="H4766">
        <f>Table_ExternalData_15[[#This Row],[Rabat]]*0.2</f>
        <v>6</v>
      </c>
      <c r="I4766" s="2">
        <f>Table_ExternalData_15[[#This Row],[Price]]-(Table_ExternalData_15[[#This Row],[Price]]*Table_ExternalData_15[[#This Row],[BB rabat]])/100</f>
        <v>10.744199999999999</v>
      </c>
      <c r="J4766" s="2">
        <f>Table_ExternalData_15[[#This Row],[BB cena]]*Table_ExternalData_15[[#Headers],[1,22]]</f>
        <v>13.107923999999999</v>
      </c>
      <c r="K4766" s="2">
        <f>Table_ExternalData_15[[#This Row],[Price]]*Table_ExternalData_15[[#Headers],[1,22]]</f>
        <v>13.944599999999999</v>
      </c>
      <c r="L4766" s="7">
        <f>IF(G4766="White Shark",E4766*0.5,IF(G4766="Sbox",E4766*0.5,IF(G4766="Tenda",E4766*0.5,E4766*0.2)))/100</f>
        <v>0.06</v>
      </c>
      <c r="M4766" s="2">
        <f>Table_ExternalData_15[[#This Row],[Price]]-Table_ExternalData_15[[#This Row],[Price]]*Table_ExternalData_15[[#This Row],[extra popust]]</f>
        <v>10.744199999999999</v>
      </c>
      <c r="N4766" s="2">
        <f>IF(M4766&lt;I4766,M4766,I4766)</f>
        <v>10.744199999999999</v>
      </c>
      <c r="O4766" s="12" t="str">
        <f>IF(N4766&lt;I4766,$U$1," ")</f>
        <v xml:space="preserve"> </v>
      </c>
      <c r="P4766" s="12" t="str">
        <f>IFERROR((O4766+30)," ")</f>
        <v xml:space="preserve"> </v>
      </c>
      <c r="Q4766" s="2">
        <f ca="1">IF(O4766=$U$1,N4766,"0")*1.22</f>
        <v>0</v>
      </c>
    </row>
    <row r="4767" spans="1:17" x14ac:dyDescent="0.25">
      <c r="A4767" t="s">
        <v>4488</v>
      </c>
      <c r="B4767" t="s">
        <v>4487</v>
      </c>
      <c r="C4767">
        <v>12663</v>
      </c>
      <c r="D4767">
        <v>11.45</v>
      </c>
      <c r="E4767">
        <f>IFERROR(VLOOKUP(Table_ExternalData_15[[#This Row],[Id]],Rabati!B:C,2,0),0)</f>
        <v>30</v>
      </c>
      <c r="F4767">
        <v>0</v>
      </c>
      <c r="G4767" t="str">
        <f>VLOOKUP(Table_ExternalData_15[[#This Row],[Id]],'Blagovna izdelek'!A:C,3,0)</f>
        <v>Delock</v>
      </c>
      <c r="H4767">
        <f>Table_ExternalData_15[[#This Row],[Rabat]]*0.2</f>
        <v>6</v>
      </c>
      <c r="I4767" s="2">
        <f>Table_ExternalData_15[[#This Row],[Price]]-(Table_ExternalData_15[[#This Row],[Price]]*Table_ExternalData_15[[#This Row],[BB rabat]])/100</f>
        <v>10.763</v>
      </c>
      <c r="J4767" s="2">
        <f>Table_ExternalData_15[[#This Row],[BB cena]]*Table_ExternalData_15[[#Headers],[1,22]]</f>
        <v>13.13086</v>
      </c>
      <c r="K4767" s="2">
        <f>Table_ExternalData_15[[#This Row],[Price]]*Table_ExternalData_15[[#Headers],[1,22]]</f>
        <v>13.968999999999999</v>
      </c>
      <c r="L4767" s="7">
        <f>IF(G4767="White Shark",E4767*0.5,IF(G4767="Sbox",E4767*0.5,IF(G4767="Tenda",E4767*0.5,E4767*0.2)))/100</f>
        <v>0.06</v>
      </c>
      <c r="M4767" s="2">
        <f>Table_ExternalData_15[[#This Row],[Price]]-Table_ExternalData_15[[#This Row],[Price]]*Table_ExternalData_15[[#This Row],[extra popust]]</f>
        <v>10.763</v>
      </c>
      <c r="N4767" s="2">
        <f>IF(M4767&lt;I4767,M4767,I4767)</f>
        <v>10.763</v>
      </c>
      <c r="O4767" s="12" t="str">
        <f>IF(N4767&lt;I4767,$U$1," ")</f>
        <v xml:space="preserve"> </v>
      </c>
      <c r="P4767" s="12" t="str">
        <f>IFERROR((O4767+30)," ")</f>
        <v xml:space="preserve"> </v>
      </c>
      <c r="Q4767" s="2">
        <f ca="1">IF(O4767=$U$1,N4767,"0")*1.22</f>
        <v>0</v>
      </c>
    </row>
    <row r="4768" spans="1:17" x14ac:dyDescent="0.25">
      <c r="A4768" t="s">
        <v>4490</v>
      </c>
      <c r="B4768" t="s">
        <v>4489</v>
      </c>
      <c r="C4768">
        <v>12665</v>
      </c>
      <c r="D4768">
        <v>12.18</v>
      </c>
      <c r="E4768">
        <f>IFERROR(VLOOKUP(Table_ExternalData_15[[#This Row],[Id]],Rabati!B:C,2,0),0)</f>
        <v>30</v>
      </c>
      <c r="F4768">
        <v>0</v>
      </c>
      <c r="G4768" t="str">
        <f>VLOOKUP(Table_ExternalData_15[[#This Row],[Id]],'Blagovna izdelek'!A:C,3,0)</f>
        <v>Delock</v>
      </c>
      <c r="H4768">
        <f>Table_ExternalData_15[[#This Row],[Rabat]]*0.2</f>
        <v>6</v>
      </c>
      <c r="I4768" s="2">
        <f>Table_ExternalData_15[[#This Row],[Price]]-(Table_ExternalData_15[[#This Row],[Price]]*Table_ExternalData_15[[#This Row],[BB rabat]])/100</f>
        <v>11.449199999999999</v>
      </c>
      <c r="J4768" s="2">
        <f>Table_ExternalData_15[[#This Row],[BB cena]]*Table_ExternalData_15[[#Headers],[1,22]]</f>
        <v>13.968024</v>
      </c>
      <c r="K4768" s="2">
        <f>Table_ExternalData_15[[#This Row],[Price]]*Table_ExternalData_15[[#Headers],[1,22]]</f>
        <v>14.859599999999999</v>
      </c>
      <c r="L4768" s="7">
        <f>IF(G4768="White Shark",E4768*0.5,IF(G4768="Sbox",E4768*0.5,IF(G4768="Tenda",E4768*0.5,E4768*0.2)))/100</f>
        <v>0.06</v>
      </c>
      <c r="M4768" s="2">
        <f>Table_ExternalData_15[[#This Row],[Price]]-Table_ExternalData_15[[#This Row],[Price]]*Table_ExternalData_15[[#This Row],[extra popust]]</f>
        <v>11.449199999999999</v>
      </c>
      <c r="N4768" s="2">
        <f>IF(M4768&lt;I4768,M4768,I4768)</f>
        <v>11.449199999999999</v>
      </c>
      <c r="O4768" s="12" t="str">
        <f>IF(N4768&lt;I4768,$U$1," ")</f>
        <v xml:space="preserve"> </v>
      </c>
      <c r="P4768" s="12" t="str">
        <f>IFERROR((O4768+30)," ")</f>
        <v xml:space="preserve"> </v>
      </c>
      <c r="Q4768" s="2">
        <f ca="1">IF(O4768=$U$1,N4768,"0")*1.22</f>
        <v>0</v>
      </c>
    </row>
    <row r="4769" spans="1:17" x14ac:dyDescent="0.25">
      <c r="A4769" t="s">
        <v>4496</v>
      </c>
      <c r="B4769" t="s">
        <v>4495</v>
      </c>
      <c r="C4769">
        <v>12668</v>
      </c>
      <c r="D4769">
        <v>7.34</v>
      </c>
      <c r="E4769">
        <f>IFERROR(VLOOKUP(Table_ExternalData_15[[#This Row],[Id]],Rabati!B:C,2,0),0)</f>
        <v>30</v>
      </c>
      <c r="F4769">
        <v>5</v>
      </c>
      <c r="G4769" t="str">
        <f>VLOOKUP(Table_ExternalData_15[[#This Row],[Id]],'Blagovna izdelek'!A:C,3,0)</f>
        <v>Delock</v>
      </c>
      <c r="H4769">
        <f>Table_ExternalData_15[[#This Row],[Rabat]]*0.2</f>
        <v>6</v>
      </c>
      <c r="I4769" s="2">
        <f>Table_ExternalData_15[[#This Row],[Price]]-(Table_ExternalData_15[[#This Row],[Price]]*Table_ExternalData_15[[#This Row],[BB rabat]])/100</f>
        <v>6.8995999999999995</v>
      </c>
      <c r="J4769" s="2">
        <f>Table_ExternalData_15[[#This Row],[BB cena]]*Table_ExternalData_15[[#Headers],[1,22]]</f>
        <v>8.4175119999999986</v>
      </c>
      <c r="K4769" s="2">
        <f>Table_ExternalData_15[[#This Row],[Price]]*Table_ExternalData_15[[#Headers],[1,22]]</f>
        <v>8.9547999999999988</v>
      </c>
      <c r="L4769" s="7">
        <f>IF(G4769="White Shark",E4769*0.5,IF(G4769="Sbox",E4769*0.5,IF(G4769="Tenda",E4769*0.5,E4769*0.2)))/100</f>
        <v>0.06</v>
      </c>
      <c r="M4769" s="2">
        <f>Table_ExternalData_15[[#This Row],[Price]]-Table_ExternalData_15[[#This Row],[Price]]*Table_ExternalData_15[[#This Row],[extra popust]]</f>
        <v>6.8995999999999995</v>
      </c>
      <c r="N4769" s="2">
        <f>IF(M4769&lt;I4769,M4769,I4769)</f>
        <v>6.8995999999999995</v>
      </c>
      <c r="O4769" s="12" t="str">
        <f>IF(N4769&lt;I4769,$U$1," ")</f>
        <v xml:space="preserve"> </v>
      </c>
      <c r="P4769" s="12" t="str">
        <f>IFERROR((O4769+30)," ")</f>
        <v xml:space="preserve"> </v>
      </c>
      <c r="Q4769" s="2">
        <f ca="1">IF(O4769=$U$1,N4769,"0")*1.22</f>
        <v>0</v>
      </c>
    </row>
    <row r="4770" spans="1:17" x14ac:dyDescent="0.25">
      <c r="A4770" t="s">
        <v>4500</v>
      </c>
      <c r="B4770" t="s">
        <v>4499</v>
      </c>
      <c r="C4770">
        <v>12670</v>
      </c>
      <c r="D4770">
        <v>11.42</v>
      </c>
      <c r="E4770">
        <f>IFERROR(VLOOKUP(Table_ExternalData_15[[#This Row],[Id]],Rabati!B:C,2,0),0)</f>
        <v>30</v>
      </c>
      <c r="F4770">
        <v>0</v>
      </c>
      <c r="G4770" t="str">
        <f>VLOOKUP(Table_ExternalData_15[[#This Row],[Id]],'Blagovna izdelek'!A:C,3,0)</f>
        <v>Delock</v>
      </c>
      <c r="H4770">
        <f>Table_ExternalData_15[[#This Row],[Rabat]]*0.2</f>
        <v>6</v>
      </c>
      <c r="I4770" s="2">
        <f>Table_ExternalData_15[[#This Row],[Price]]-(Table_ExternalData_15[[#This Row],[Price]]*Table_ExternalData_15[[#This Row],[BB rabat]])/100</f>
        <v>10.7348</v>
      </c>
      <c r="J4770" s="2">
        <f>Table_ExternalData_15[[#This Row],[BB cena]]*Table_ExternalData_15[[#Headers],[1,22]]</f>
        <v>13.096456</v>
      </c>
      <c r="K4770" s="2">
        <f>Table_ExternalData_15[[#This Row],[Price]]*Table_ExternalData_15[[#Headers],[1,22]]</f>
        <v>13.932399999999999</v>
      </c>
      <c r="L4770" s="7">
        <f>IF(G4770="White Shark",E4770*0.5,IF(G4770="Sbox",E4770*0.5,IF(G4770="Tenda",E4770*0.5,E4770*0.2)))/100</f>
        <v>0.06</v>
      </c>
      <c r="M4770" s="2">
        <f>Table_ExternalData_15[[#This Row],[Price]]-Table_ExternalData_15[[#This Row],[Price]]*Table_ExternalData_15[[#This Row],[extra popust]]</f>
        <v>10.7348</v>
      </c>
      <c r="N4770" s="2">
        <f>IF(M4770&lt;I4770,M4770,I4770)</f>
        <v>10.7348</v>
      </c>
      <c r="O4770" s="12" t="str">
        <f>IF(N4770&lt;I4770,$U$1," ")</f>
        <v xml:space="preserve"> </v>
      </c>
      <c r="P4770" s="12" t="str">
        <f>IFERROR((O4770+30)," ")</f>
        <v xml:space="preserve"> </v>
      </c>
      <c r="Q4770" s="2">
        <f ca="1">IF(O4770=$U$1,N4770,"0")*1.22</f>
        <v>0</v>
      </c>
    </row>
    <row r="4771" spans="1:17" x14ac:dyDescent="0.25">
      <c r="A4771" t="s">
        <v>4502</v>
      </c>
      <c r="B4771" t="s">
        <v>4501</v>
      </c>
      <c r="C4771">
        <v>12671</v>
      </c>
      <c r="D4771">
        <v>12.21</v>
      </c>
      <c r="E4771">
        <f>IFERROR(VLOOKUP(Table_ExternalData_15[[#This Row],[Id]],Rabati!B:C,2,0),0)</f>
        <v>30</v>
      </c>
      <c r="F4771">
        <v>20</v>
      </c>
      <c r="G4771" t="str">
        <f>VLOOKUP(Table_ExternalData_15[[#This Row],[Id]],'Blagovna izdelek'!A:C,3,0)</f>
        <v>Delock</v>
      </c>
      <c r="H4771">
        <f>Table_ExternalData_15[[#This Row],[Rabat]]*0.2</f>
        <v>6</v>
      </c>
      <c r="I4771" s="2">
        <f>Table_ExternalData_15[[#This Row],[Price]]-(Table_ExternalData_15[[#This Row],[Price]]*Table_ExternalData_15[[#This Row],[BB rabat]])/100</f>
        <v>11.477400000000001</v>
      </c>
      <c r="J4771" s="2">
        <f>Table_ExternalData_15[[#This Row],[BB cena]]*Table_ExternalData_15[[#Headers],[1,22]]</f>
        <v>14.002428000000002</v>
      </c>
      <c r="K4771" s="2">
        <f>Table_ExternalData_15[[#This Row],[Price]]*Table_ExternalData_15[[#Headers],[1,22]]</f>
        <v>14.8962</v>
      </c>
      <c r="L4771" s="7">
        <f>IF(G4771="White Shark",E4771*0.5,IF(G4771="Sbox",E4771*0.5,IF(G4771="Tenda",E4771*0.5,E4771*0.2)))/100</f>
        <v>0.06</v>
      </c>
      <c r="M4771" s="2">
        <f>Table_ExternalData_15[[#This Row],[Price]]-Table_ExternalData_15[[#This Row],[Price]]*Table_ExternalData_15[[#This Row],[extra popust]]</f>
        <v>11.477400000000001</v>
      </c>
      <c r="N4771" s="2">
        <f>IF(M4771&lt;I4771,M4771,I4771)</f>
        <v>11.477400000000001</v>
      </c>
      <c r="O4771" s="12" t="str">
        <f>IF(N4771&lt;I4771,$U$1," ")</f>
        <v xml:space="preserve"> </v>
      </c>
      <c r="P4771" s="12" t="str">
        <f>IFERROR((O4771+30)," ")</f>
        <v xml:space="preserve"> </v>
      </c>
      <c r="Q4771" s="2">
        <f ca="1">IF(O4771=$U$1,N4771,"0")*1.22</f>
        <v>0</v>
      </c>
    </row>
    <row r="4772" spans="1:17" x14ac:dyDescent="0.25">
      <c r="A4772" t="s">
        <v>4505</v>
      </c>
      <c r="B4772" t="s">
        <v>9701</v>
      </c>
      <c r="C4772">
        <v>12674</v>
      </c>
      <c r="D4772">
        <v>12.4</v>
      </c>
      <c r="E4772">
        <f>IFERROR(VLOOKUP(Table_ExternalData_15[[#This Row],[Id]],Rabati!B:C,2,0),0)</f>
        <v>30</v>
      </c>
      <c r="F4772">
        <v>4</v>
      </c>
      <c r="G4772" t="str">
        <f>VLOOKUP(Table_ExternalData_15[[#This Row],[Id]],'Blagovna izdelek'!A:C,3,0)</f>
        <v>Delock</v>
      </c>
      <c r="H4772">
        <f>Table_ExternalData_15[[#This Row],[Rabat]]*0.2</f>
        <v>6</v>
      </c>
      <c r="I4772" s="2">
        <f>Table_ExternalData_15[[#This Row],[Price]]-(Table_ExternalData_15[[#This Row],[Price]]*Table_ExternalData_15[[#This Row],[BB rabat]])/100</f>
        <v>11.656000000000001</v>
      </c>
      <c r="J4772" s="2">
        <f>Table_ExternalData_15[[#This Row],[BB cena]]*Table_ExternalData_15[[#Headers],[1,22]]</f>
        <v>14.220320000000001</v>
      </c>
      <c r="K4772" s="2">
        <f>Table_ExternalData_15[[#This Row],[Price]]*Table_ExternalData_15[[#Headers],[1,22]]</f>
        <v>15.128</v>
      </c>
      <c r="L4772" s="7">
        <f>IF(G4772="White Shark",E4772*0.5,IF(G4772="Sbox",E4772*0.5,IF(G4772="Tenda",E4772*0.5,E4772*0.2)))/100</f>
        <v>0.06</v>
      </c>
      <c r="M4772" s="2">
        <f>Table_ExternalData_15[[#This Row],[Price]]-Table_ExternalData_15[[#This Row],[Price]]*Table_ExternalData_15[[#This Row],[extra popust]]</f>
        <v>11.656000000000001</v>
      </c>
      <c r="N4772" s="2">
        <f>IF(M4772&lt;I4772,M4772,I4772)</f>
        <v>11.656000000000001</v>
      </c>
      <c r="O4772" s="12" t="str">
        <f>IF(N4772&lt;I4772,$U$1," ")</f>
        <v xml:space="preserve"> </v>
      </c>
      <c r="P4772" s="12" t="str">
        <f>IFERROR((O4772+30)," ")</f>
        <v xml:space="preserve"> </v>
      </c>
      <c r="Q4772" s="2">
        <f ca="1">IF(O4772=$U$1,N4772,"0")*1.22</f>
        <v>0</v>
      </c>
    </row>
    <row r="4773" spans="1:17" x14ac:dyDescent="0.25">
      <c r="A4773" t="s">
        <v>4535</v>
      </c>
      <c r="B4773" t="s">
        <v>4534</v>
      </c>
      <c r="C4773">
        <v>12727</v>
      </c>
      <c r="D4773">
        <v>4.1900000000000004</v>
      </c>
      <c r="E4773">
        <f>IFERROR(VLOOKUP(Table_ExternalData_15[[#This Row],[Id]],Rabati!B:C,2,0),0)</f>
        <v>30</v>
      </c>
      <c r="F4773">
        <v>0</v>
      </c>
      <c r="G4773" t="str">
        <f>VLOOKUP(Table_ExternalData_15[[#This Row],[Id]],'Blagovna izdelek'!A:C,3,0)</f>
        <v>Delock</v>
      </c>
      <c r="H4773">
        <f>Table_ExternalData_15[[#This Row],[Rabat]]*0.2</f>
        <v>6</v>
      </c>
      <c r="I4773" s="2">
        <f>Table_ExternalData_15[[#This Row],[Price]]-(Table_ExternalData_15[[#This Row],[Price]]*Table_ExternalData_15[[#This Row],[BB rabat]])/100</f>
        <v>3.9386000000000005</v>
      </c>
      <c r="J4773" s="2">
        <f>Table_ExternalData_15[[#This Row],[BB cena]]*Table_ExternalData_15[[#Headers],[1,22]]</f>
        <v>4.8050920000000001</v>
      </c>
      <c r="K4773" s="2">
        <f>Table_ExternalData_15[[#This Row],[Price]]*Table_ExternalData_15[[#Headers],[1,22]]</f>
        <v>5.1118000000000006</v>
      </c>
      <c r="L4773" s="7">
        <f>IF(G4773="White Shark",E4773*0.5,IF(G4773="Sbox",E4773*0.5,IF(G4773="Tenda",E4773*0.5,E4773*0.2)))/100</f>
        <v>0.06</v>
      </c>
      <c r="M4773" s="2">
        <f>Table_ExternalData_15[[#This Row],[Price]]-Table_ExternalData_15[[#This Row],[Price]]*Table_ExternalData_15[[#This Row],[extra popust]]</f>
        <v>3.9386000000000005</v>
      </c>
      <c r="N4773" s="2">
        <f>IF(M4773&lt;I4773,M4773,I4773)</f>
        <v>3.9386000000000005</v>
      </c>
      <c r="O4773" s="12" t="str">
        <f>IF(N4773&lt;I4773,$U$1," ")</f>
        <v xml:space="preserve"> </v>
      </c>
      <c r="P4773" s="12" t="str">
        <f>IFERROR((O4773+30)," ")</f>
        <v xml:space="preserve"> </v>
      </c>
      <c r="Q4773" s="2">
        <f ca="1">IF(O4773=$U$1,N4773,"0")*1.22</f>
        <v>0</v>
      </c>
    </row>
    <row r="4774" spans="1:17" x14ac:dyDescent="0.25">
      <c r="A4774" t="s">
        <v>4537</v>
      </c>
      <c r="B4774" t="s">
        <v>4536</v>
      </c>
      <c r="C4774">
        <v>12728</v>
      </c>
      <c r="D4774">
        <v>4.76</v>
      </c>
      <c r="E4774">
        <f>IFERROR(VLOOKUP(Table_ExternalData_15[[#This Row],[Id]],Rabati!B:C,2,0),0)</f>
        <v>30</v>
      </c>
      <c r="F4774">
        <v>0</v>
      </c>
      <c r="G4774" t="str">
        <f>VLOOKUP(Table_ExternalData_15[[#This Row],[Id]],'Blagovna izdelek'!A:C,3,0)</f>
        <v>Delock</v>
      </c>
      <c r="H4774">
        <f>Table_ExternalData_15[[#This Row],[Rabat]]*0.2</f>
        <v>6</v>
      </c>
      <c r="I4774" s="2">
        <f>Table_ExternalData_15[[#This Row],[Price]]-(Table_ExternalData_15[[#This Row],[Price]]*Table_ExternalData_15[[#This Row],[BB rabat]])/100</f>
        <v>4.4744000000000002</v>
      </c>
      <c r="J4774" s="2">
        <f>Table_ExternalData_15[[#This Row],[BB cena]]*Table_ExternalData_15[[#Headers],[1,22]]</f>
        <v>5.4587680000000001</v>
      </c>
      <c r="K4774" s="2">
        <f>Table_ExternalData_15[[#This Row],[Price]]*Table_ExternalData_15[[#Headers],[1,22]]</f>
        <v>5.8071999999999999</v>
      </c>
      <c r="L4774" s="7">
        <f>IF(G4774="White Shark",E4774*0.5,IF(G4774="Sbox",E4774*0.5,IF(G4774="Tenda",E4774*0.5,E4774*0.2)))/100</f>
        <v>0.06</v>
      </c>
      <c r="M4774" s="2">
        <f>Table_ExternalData_15[[#This Row],[Price]]-Table_ExternalData_15[[#This Row],[Price]]*Table_ExternalData_15[[#This Row],[extra popust]]</f>
        <v>4.4744000000000002</v>
      </c>
      <c r="N4774" s="2">
        <f>IF(M4774&lt;I4774,M4774,I4774)</f>
        <v>4.4744000000000002</v>
      </c>
      <c r="O4774" s="12" t="str">
        <f>IF(N4774&lt;I4774,$U$1," ")</f>
        <v xml:space="preserve"> </v>
      </c>
      <c r="P4774" s="12" t="str">
        <f>IFERROR((O4774+30)," ")</f>
        <v xml:space="preserve"> </v>
      </c>
      <c r="Q4774" s="2">
        <f ca="1">IF(O4774=$U$1,N4774,"0")*1.22</f>
        <v>0</v>
      </c>
    </row>
    <row r="4775" spans="1:17" x14ac:dyDescent="0.25">
      <c r="A4775" t="s">
        <v>4539</v>
      </c>
      <c r="B4775" t="s">
        <v>4538</v>
      </c>
      <c r="C4775">
        <v>12729</v>
      </c>
      <c r="D4775">
        <v>4.76</v>
      </c>
      <c r="E4775">
        <f>IFERROR(VLOOKUP(Table_ExternalData_15[[#This Row],[Id]],Rabati!B:C,2,0),0)</f>
        <v>30</v>
      </c>
      <c r="F4775">
        <v>0</v>
      </c>
      <c r="G4775" t="str">
        <f>VLOOKUP(Table_ExternalData_15[[#This Row],[Id]],'Blagovna izdelek'!A:C,3,0)</f>
        <v>Delock</v>
      </c>
      <c r="H4775">
        <f>Table_ExternalData_15[[#This Row],[Rabat]]*0.2</f>
        <v>6</v>
      </c>
      <c r="I4775" s="2">
        <f>Table_ExternalData_15[[#This Row],[Price]]-(Table_ExternalData_15[[#This Row],[Price]]*Table_ExternalData_15[[#This Row],[BB rabat]])/100</f>
        <v>4.4744000000000002</v>
      </c>
      <c r="J4775" s="2">
        <f>Table_ExternalData_15[[#This Row],[BB cena]]*Table_ExternalData_15[[#Headers],[1,22]]</f>
        <v>5.4587680000000001</v>
      </c>
      <c r="K4775" s="2">
        <f>Table_ExternalData_15[[#This Row],[Price]]*Table_ExternalData_15[[#Headers],[1,22]]</f>
        <v>5.8071999999999999</v>
      </c>
      <c r="L4775" s="7">
        <f>IF(G4775="White Shark",E4775*0.5,IF(G4775="Sbox",E4775*0.5,IF(G4775="Tenda",E4775*0.5,E4775*0.2)))/100</f>
        <v>0.06</v>
      </c>
      <c r="M4775" s="2">
        <f>Table_ExternalData_15[[#This Row],[Price]]-Table_ExternalData_15[[#This Row],[Price]]*Table_ExternalData_15[[#This Row],[extra popust]]</f>
        <v>4.4744000000000002</v>
      </c>
      <c r="N4775" s="2">
        <f>IF(M4775&lt;I4775,M4775,I4775)</f>
        <v>4.4744000000000002</v>
      </c>
      <c r="O4775" s="12" t="str">
        <f>IF(N4775&lt;I4775,$U$1," ")</f>
        <v xml:space="preserve"> </v>
      </c>
      <c r="P4775" s="12" t="str">
        <f>IFERROR((O4775+30)," ")</f>
        <v xml:space="preserve"> </v>
      </c>
      <c r="Q4775" s="2">
        <f ca="1">IF(O4775=$U$1,N4775,"0")*1.22</f>
        <v>0</v>
      </c>
    </row>
    <row r="4776" spans="1:17" x14ac:dyDescent="0.25">
      <c r="A4776" t="s">
        <v>4569</v>
      </c>
      <c r="B4776" t="s">
        <v>4568</v>
      </c>
      <c r="C4776">
        <v>12815</v>
      </c>
      <c r="D4776">
        <v>15.33</v>
      </c>
      <c r="E4776">
        <f>IFERROR(VLOOKUP(Table_ExternalData_15[[#This Row],[Id]],Rabati!B:C,2,0),0)</f>
        <v>25</v>
      </c>
      <c r="F4776">
        <v>0</v>
      </c>
      <c r="G4776" t="str">
        <f>VLOOKUP(Table_ExternalData_15[[#This Row],[Id]],'Blagovna izdelek'!A:C,3,0)</f>
        <v>Delock</v>
      </c>
      <c r="H4776">
        <f>Table_ExternalData_15[[#This Row],[Rabat]]*0.2</f>
        <v>5</v>
      </c>
      <c r="I4776" s="2">
        <f>Table_ExternalData_15[[#This Row],[Price]]-(Table_ExternalData_15[[#This Row],[Price]]*Table_ExternalData_15[[#This Row],[BB rabat]])/100</f>
        <v>14.563499999999999</v>
      </c>
      <c r="J4776" s="2">
        <f>Table_ExternalData_15[[#This Row],[BB cena]]*Table_ExternalData_15[[#Headers],[1,22]]</f>
        <v>17.767469999999999</v>
      </c>
      <c r="K4776" s="2">
        <f>Table_ExternalData_15[[#This Row],[Price]]*Table_ExternalData_15[[#Headers],[1,22]]</f>
        <v>18.7026</v>
      </c>
      <c r="L4776" s="7">
        <f>IF(G4776="White Shark",E4776*0.5,IF(G4776="Sbox",E4776*0.5,IF(G4776="Tenda",E4776*0.5,E4776*0.2)))/100</f>
        <v>0.05</v>
      </c>
      <c r="M4776" s="2">
        <f>Table_ExternalData_15[[#This Row],[Price]]-Table_ExternalData_15[[#This Row],[Price]]*Table_ExternalData_15[[#This Row],[extra popust]]</f>
        <v>14.563499999999999</v>
      </c>
      <c r="N4776" s="2">
        <f>IF(M4776&lt;I4776,M4776,I4776)</f>
        <v>14.563499999999999</v>
      </c>
      <c r="O4776" s="12" t="str">
        <f>IF(N4776&lt;I4776,$U$1," ")</f>
        <v xml:space="preserve"> </v>
      </c>
      <c r="P4776" s="12" t="str">
        <f>IFERROR((O4776+30)," ")</f>
        <v xml:space="preserve"> </v>
      </c>
      <c r="Q4776" s="2">
        <f ca="1">IF(O4776=$U$1,N4776,"0")*1.22</f>
        <v>0</v>
      </c>
    </row>
    <row r="4777" spans="1:17" x14ac:dyDescent="0.25">
      <c r="A4777" t="s">
        <v>4571</v>
      </c>
      <c r="B4777" t="s">
        <v>4570</v>
      </c>
      <c r="C4777">
        <v>12816</v>
      </c>
      <c r="D4777">
        <v>8.15</v>
      </c>
      <c r="E4777">
        <f>IFERROR(VLOOKUP(Table_ExternalData_15[[#This Row],[Id]],Rabati!B:C,2,0),0)</f>
        <v>20</v>
      </c>
      <c r="F4777">
        <v>10</v>
      </c>
      <c r="G4777" t="str">
        <f>VLOOKUP(Table_ExternalData_15[[#This Row],[Id]],'Blagovna izdelek'!A:C,3,0)</f>
        <v>Delock</v>
      </c>
      <c r="H4777">
        <f>Table_ExternalData_15[[#This Row],[Rabat]]*0.2</f>
        <v>4</v>
      </c>
      <c r="I4777" s="2">
        <f>Table_ExternalData_15[[#This Row],[Price]]-(Table_ExternalData_15[[#This Row],[Price]]*Table_ExternalData_15[[#This Row],[BB rabat]])/100</f>
        <v>7.8240000000000007</v>
      </c>
      <c r="J4777" s="2">
        <f>Table_ExternalData_15[[#This Row],[BB cena]]*Table_ExternalData_15[[#Headers],[1,22]]</f>
        <v>9.54528</v>
      </c>
      <c r="K4777" s="2">
        <f>Table_ExternalData_15[[#This Row],[Price]]*Table_ExternalData_15[[#Headers],[1,22]]</f>
        <v>9.9429999999999996</v>
      </c>
      <c r="L4777" s="7">
        <f>IF(G4777="White Shark",E4777*0.5,IF(G4777="Sbox",E4777*0.5,IF(G4777="Tenda",E4777*0.5,E4777*0.2)))/100</f>
        <v>0.04</v>
      </c>
      <c r="M4777" s="2">
        <f>Table_ExternalData_15[[#This Row],[Price]]-Table_ExternalData_15[[#This Row],[Price]]*Table_ExternalData_15[[#This Row],[extra popust]]</f>
        <v>7.8240000000000007</v>
      </c>
      <c r="N4777" s="2">
        <f>IF(M4777&lt;I4777,M4777,I4777)</f>
        <v>7.8240000000000007</v>
      </c>
      <c r="O4777" s="12" t="str">
        <f>IF(N4777&lt;I4777,$U$1," ")</f>
        <v xml:space="preserve"> </v>
      </c>
      <c r="P4777" s="12" t="str">
        <f>IFERROR((O4777+30)," ")</f>
        <v xml:space="preserve"> </v>
      </c>
      <c r="Q4777" s="2">
        <f ca="1">IF(O4777=$U$1,N4777,"0")*1.22</f>
        <v>0</v>
      </c>
    </row>
    <row r="4778" spans="1:17" x14ac:dyDescent="0.25">
      <c r="A4778" t="s">
        <v>4582</v>
      </c>
      <c r="B4778" t="s">
        <v>9702</v>
      </c>
      <c r="C4778">
        <v>12826</v>
      </c>
      <c r="D4778">
        <v>8.6</v>
      </c>
      <c r="E4778">
        <f>IFERROR(VLOOKUP(Table_ExternalData_15[[#This Row],[Id]],Rabati!B:C,2,0),0)</f>
        <v>30</v>
      </c>
      <c r="F4778">
        <v>42</v>
      </c>
      <c r="G4778" t="str">
        <f>VLOOKUP(Table_ExternalData_15[[#This Row],[Id]],'Blagovna izdelek'!A:C,3,0)</f>
        <v>Delock</v>
      </c>
      <c r="H4778">
        <f>Table_ExternalData_15[[#This Row],[Rabat]]*0.2</f>
        <v>6</v>
      </c>
      <c r="I4778" s="2">
        <f>Table_ExternalData_15[[#This Row],[Price]]-(Table_ExternalData_15[[#This Row],[Price]]*Table_ExternalData_15[[#This Row],[BB rabat]])/100</f>
        <v>8.0839999999999996</v>
      </c>
      <c r="J4778" s="2">
        <f>Table_ExternalData_15[[#This Row],[BB cena]]*Table_ExternalData_15[[#Headers],[1,22]]</f>
        <v>9.8624799999999997</v>
      </c>
      <c r="K4778" s="2">
        <f>Table_ExternalData_15[[#This Row],[Price]]*Table_ExternalData_15[[#Headers],[1,22]]</f>
        <v>10.491999999999999</v>
      </c>
      <c r="L4778" s="7">
        <f>IF(G4778="White Shark",E4778*0.5,IF(G4778="Sbox",E4778*0.5,IF(G4778="Tenda",E4778*0.5,E4778*0.2)))/100</f>
        <v>0.06</v>
      </c>
      <c r="M4778" s="2">
        <f>Table_ExternalData_15[[#This Row],[Price]]-Table_ExternalData_15[[#This Row],[Price]]*Table_ExternalData_15[[#This Row],[extra popust]]</f>
        <v>8.0839999999999996</v>
      </c>
      <c r="N4778" s="2">
        <f>IF(M4778&lt;I4778,M4778,I4778)</f>
        <v>8.0839999999999996</v>
      </c>
      <c r="O4778" s="12" t="str">
        <f>IF(N4778&lt;I4778,$U$1," ")</f>
        <v xml:space="preserve"> </v>
      </c>
      <c r="P4778" s="12" t="str">
        <f>IFERROR((O4778+30)," ")</f>
        <v xml:space="preserve"> </v>
      </c>
      <c r="Q4778" s="2">
        <f ca="1">IF(O4778=$U$1,N4778,"0")*1.22</f>
        <v>0</v>
      </c>
    </row>
    <row r="4779" spans="1:17" x14ac:dyDescent="0.25">
      <c r="A4779" t="s">
        <v>4593</v>
      </c>
      <c r="B4779" t="s">
        <v>9962</v>
      </c>
      <c r="C4779">
        <v>12833</v>
      </c>
      <c r="D4779">
        <v>7.25</v>
      </c>
      <c r="E4779">
        <f>IFERROR(VLOOKUP(Table_ExternalData_15[[#This Row],[Id]],Rabati!B:C,2,0),0)</f>
        <v>30</v>
      </c>
      <c r="F4779">
        <v>6</v>
      </c>
      <c r="G4779" t="str">
        <f>VLOOKUP(Table_ExternalData_15[[#This Row],[Id]],'Blagovna izdelek'!A:C,3,0)</f>
        <v>Delock</v>
      </c>
      <c r="H4779">
        <f>Table_ExternalData_15[[#This Row],[Rabat]]*0.2</f>
        <v>6</v>
      </c>
      <c r="I4779" s="2">
        <f>Table_ExternalData_15[[#This Row],[Price]]-(Table_ExternalData_15[[#This Row],[Price]]*Table_ExternalData_15[[#This Row],[BB rabat]])/100</f>
        <v>6.8150000000000004</v>
      </c>
      <c r="J4779" s="2">
        <f>Table_ExternalData_15[[#This Row],[BB cena]]*Table_ExternalData_15[[#Headers],[1,22]]</f>
        <v>8.3143000000000011</v>
      </c>
      <c r="K4779" s="2">
        <f>Table_ExternalData_15[[#This Row],[Price]]*Table_ExternalData_15[[#Headers],[1,22]]</f>
        <v>8.8450000000000006</v>
      </c>
      <c r="L4779" s="7">
        <f>IF(G4779="White Shark",E4779*0.5,IF(G4779="Sbox",E4779*0.5,IF(G4779="Tenda",E4779*0.5,E4779*0.2)))/100</f>
        <v>0.06</v>
      </c>
      <c r="M4779" s="2">
        <f>Table_ExternalData_15[[#This Row],[Price]]-Table_ExternalData_15[[#This Row],[Price]]*Table_ExternalData_15[[#This Row],[extra popust]]</f>
        <v>6.8150000000000004</v>
      </c>
      <c r="N4779" s="2">
        <f>IF(M4779&lt;I4779,M4779,I4779)</f>
        <v>6.8150000000000004</v>
      </c>
      <c r="O4779" s="12" t="str">
        <f>IF(N4779&lt;I4779,$U$1," ")</f>
        <v xml:space="preserve"> </v>
      </c>
      <c r="P4779" s="12" t="str">
        <f>IFERROR((O4779+30)," ")</f>
        <v xml:space="preserve"> </v>
      </c>
      <c r="Q4779" s="2">
        <f ca="1">IF(O4779=$U$1,N4779,"0")*1.22</f>
        <v>0</v>
      </c>
    </row>
    <row r="4780" spans="1:17" x14ac:dyDescent="0.25">
      <c r="A4780" t="s">
        <v>4595</v>
      </c>
      <c r="B4780" t="s">
        <v>4594</v>
      </c>
      <c r="C4780">
        <v>12834</v>
      </c>
      <c r="D4780">
        <v>12.78</v>
      </c>
      <c r="E4780">
        <f>IFERROR(VLOOKUP(Table_ExternalData_15[[#This Row],[Id]],Rabati!B:C,2,0),0)</f>
        <v>30</v>
      </c>
      <c r="F4780">
        <v>0</v>
      </c>
      <c r="G4780" t="str">
        <f>VLOOKUP(Table_ExternalData_15[[#This Row],[Id]],'Blagovna izdelek'!A:C,3,0)</f>
        <v>Delock</v>
      </c>
      <c r="H4780">
        <f>Table_ExternalData_15[[#This Row],[Rabat]]*0.2</f>
        <v>6</v>
      </c>
      <c r="I4780" s="2">
        <f>Table_ExternalData_15[[#This Row],[Price]]-(Table_ExternalData_15[[#This Row],[Price]]*Table_ExternalData_15[[#This Row],[BB rabat]])/100</f>
        <v>12.013199999999999</v>
      </c>
      <c r="J4780" s="2">
        <f>Table_ExternalData_15[[#This Row],[BB cena]]*Table_ExternalData_15[[#Headers],[1,22]]</f>
        <v>14.656103999999999</v>
      </c>
      <c r="K4780" s="2">
        <f>Table_ExternalData_15[[#This Row],[Price]]*Table_ExternalData_15[[#Headers],[1,22]]</f>
        <v>15.5916</v>
      </c>
      <c r="L4780" s="7">
        <f>IF(G4780="White Shark",E4780*0.5,IF(G4780="Sbox",E4780*0.5,IF(G4780="Tenda",E4780*0.5,E4780*0.2)))/100</f>
        <v>0.06</v>
      </c>
      <c r="M4780" s="2">
        <f>Table_ExternalData_15[[#This Row],[Price]]-Table_ExternalData_15[[#This Row],[Price]]*Table_ExternalData_15[[#This Row],[extra popust]]</f>
        <v>12.013199999999999</v>
      </c>
      <c r="N4780" s="2">
        <f>IF(M4780&lt;I4780,M4780,I4780)</f>
        <v>12.013199999999999</v>
      </c>
      <c r="O4780" s="12" t="str">
        <f>IF(N4780&lt;I4780,$U$1," ")</f>
        <v xml:space="preserve"> </v>
      </c>
      <c r="P4780" s="12" t="str">
        <f>IFERROR((O4780+30)," ")</f>
        <v xml:space="preserve"> </v>
      </c>
      <c r="Q4780" s="2">
        <f ca="1">IF(O4780=$U$1,N4780,"0")*1.22</f>
        <v>0</v>
      </c>
    </row>
    <row r="4781" spans="1:17" x14ac:dyDescent="0.25">
      <c r="A4781" t="s">
        <v>4601</v>
      </c>
      <c r="B4781" t="s">
        <v>4600</v>
      </c>
      <c r="C4781">
        <v>12841</v>
      </c>
      <c r="D4781">
        <v>167.25</v>
      </c>
      <c r="E4781">
        <f>IFERROR(VLOOKUP(Table_ExternalData_15[[#This Row],[Id]],Rabati!B:C,2,0),0)</f>
        <v>20</v>
      </c>
      <c r="F4781">
        <v>0</v>
      </c>
      <c r="G4781" t="str">
        <f>VLOOKUP(Table_ExternalData_15[[#This Row],[Id]],'Blagovna izdelek'!A:C,3,0)</f>
        <v>Delock</v>
      </c>
      <c r="H4781">
        <f>Table_ExternalData_15[[#This Row],[Rabat]]*0.2</f>
        <v>4</v>
      </c>
      <c r="I4781" s="2">
        <f>Table_ExternalData_15[[#This Row],[Price]]-(Table_ExternalData_15[[#This Row],[Price]]*Table_ExternalData_15[[#This Row],[BB rabat]])/100</f>
        <v>160.56</v>
      </c>
      <c r="J4781" s="2">
        <f>Table_ExternalData_15[[#This Row],[BB cena]]*Table_ExternalData_15[[#Headers],[1,22]]</f>
        <v>195.88319999999999</v>
      </c>
      <c r="K4781" s="2">
        <f>Table_ExternalData_15[[#This Row],[Price]]*Table_ExternalData_15[[#Headers],[1,22]]</f>
        <v>204.04499999999999</v>
      </c>
      <c r="L4781" s="7">
        <f>IF(G4781="White Shark",E4781*0.5,IF(G4781="Sbox",E4781*0.5,IF(G4781="Tenda",E4781*0.5,E4781*0.2)))/100</f>
        <v>0.04</v>
      </c>
      <c r="M4781" s="2">
        <f>Table_ExternalData_15[[#This Row],[Price]]-Table_ExternalData_15[[#This Row],[Price]]*Table_ExternalData_15[[#This Row],[extra popust]]</f>
        <v>160.56</v>
      </c>
      <c r="N4781" s="2">
        <f>IF(M4781&lt;I4781,M4781,I4781)</f>
        <v>160.56</v>
      </c>
      <c r="O4781" s="12" t="str">
        <f>IF(N4781&lt;I4781,$U$1," ")</f>
        <v xml:space="preserve"> </v>
      </c>
      <c r="P4781" s="12" t="str">
        <f>IFERROR((O4781+30)," ")</f>
        <v xml:space="preserve"> </v>
      </c>
      <c r="Q4781" s="2">
        <f ca="1">IF(O4781=$U$1,N4781,"0")*1.22</f>
        <v>0</v>
      </c>
    </row>
    <row r="4782" spans="1:17" x14ac:dyDescent="0.25">
      <c r="A4782" t="s">
        <v>4603</v>
      </c>
      <c r="B4782" t="s">
        <v>4602</v>
      </c>
      <c r="C4782">
        <v>12842</v>
      </c>
      <c r="D4782">
        <v>25.85</v>
      </c>
      <c r="E4782">
        <f>IFERROR(VLOOKUP(Table_ExternalData_15[[#This Row],[Id]],Rabati!B:C,2,0),0)</f>
        <v>20</v>
      </c>
      <c r="F4782">
        <v>0</v>
      </c>
      <c r="G4782" t="str">
        <f>VLOOKUP(Table_ExternalData_15[[#This Row],[Id]],'Blagovna izdelek'!A:C,3,0)</f>
        <v>Delock</v>
      </c>
      <c r="H4782">
        <f>Table_ExternalData_15[[#This Row],[Rabat]]*0.2</f>
        <v>4</v>
      </c>
      <c r="I4782" s="2">
        <f>Table_ExternalData_15[[#This Row],[Price]]-(Table_ExternalData_15[[#This Row],[Price]]*Table_ExternalData_15[[#This Row],[BB rabat]])/100</f>
        <v>24.816000000000003</v>
      </c>
      <c r="J4782" s="2">
        <f>Table_ExternalData_15[[#This Row],[BB cena]]*Table_ExternalData_15[[#Headers],[1,22]]</f>
        <v>30.275520000000004</v>
      </c>
      <c r="K4782" s="2">
        <f>Table_ExternalData_15[[#This Row],[Price]]*Table_ExternalData_15[[#Headers],[1,22]]</f>
        <v>31.537000000000003</v>
      </c>
      <c r="L4782" s="7">
        <f>IF(G4782="White Shark",E4782*0.5,IF(G4782="Sbox",E4782*0.5,IF(G4782="Tenda",E4782*0.5,E4782*0.2)))/100</f>
        <v>0.04</v>
      </c>
      <c r="M4782" s="2">
        <f>Table_ExternalData_15[[#This Row],[Price]]-Table_ExternalData_15[[#This Row],[Price]]*Table_ExternalData_15[[#This Row],[extra popust]]</f>
        <v>24.816000000000003</v>
      </c>
      <c r="N4782" s="2">
        <f>IF(M4782&lt;I4782,M4782,I4782)</f>
        <v>24.816000000000003</v>
      </c>
      <c r="O4782" s="12" t="str">
        <f>IF(N4782&lt;I4782,$U$1," ")</f>
        <v xml:space="preserve"> </v>
      </c>
      <c r="P4782" s="12" t="str">
        <f>IFERROR((O4782+30)," ")</f>
        <v xml:space="preserve"> </v>
      </c>
      <c r="Q4782" s="2">
        <f ca="1">IF(O4782=$U$1,N4782,"0")*1.22</f>
        <v>0</v>
      </c>
    </row>
    <row r="4783" spans="1:17" x14ac:dyDescent="0.25">
      <c r="A4783" t="s">
        <v>4605</v>
      </c>
      <c r="B4783" t="s">
        <v>4604</v>
      </c>
      <c r="C4783">
        <v>12843</v>
      </c>
      <c r="D4783">
        <v>101.76</v>
      </c>
      <c r="E4783">
        <f>IFERROR(VLOOKUP(Table_ExternalData_15[[#This Row],[Id]],Rabati!B:C,2,0),0)</f>
        <v>20</v>
      </c>
      <c r="F4783">
        <v>0</v>
      </c>
      <c r="G4783" t="str">
        <f>VLOOKUP(Table_ExternalData_15[[#This Row],[Id]],'Blagovna izdelek'!A:C,3,0)</f>
        <v>Delock</v>
      </c>
      <c r="H4783">
        <f>Table_ExternalData_15[[#This Row],[Rabat]]*0.2</f>
        <v>4</v>
      </c>
      <c r="I4783" s="2">
        <f>Table_ExternalData_15[[#This Row],[Price]]-(Table_ExternalData_15[[#This Row],[Price]]*Table_ExternalData_15[[#This Row],[BB rabat]])/100</f>
        <v>97.689599999999999</v>
      </c>
      <c r="J4783" s="2">
        <f>Table_ExternalData_15[[#This Row],[BB cena]]*Table_ExternalData_15[[#Headers],[1,22]]</f>
        <v>119.18131199999999</v>
      </c>
      <c r="K4783" s="2">
        <f>Table_ExternalData_15[[#This Row],[Price]]*Table_ExternalData_15[[#Headers],[1,22]]</f>
        <v>124.1472</v>
      </c>
      <c r="L4783" s="7">
        <f>IF(G4783="White Shark",E4783*0.5,IF(G4783="Sbox",E4783*0.5,IF(G4783="Tenda",E4783*0.5,E4783*0.2)))/100</f>
        <v>0.04</v>
      </c>
      <c r="M4783" s="2">
        <f>Table_ExternalData_15[[#This Row],[Price]]-Table_ExternalData_15[[#This Row],[Price]]*Table_ExternalData_15[[#This Row],[extra popust]]</f>
        <v>97.689599999999999</v>
      </c>
      <c r="N4783" s="2">
        <f>IF(M4783&lt;I4783,M4783,I4783)</f>
        <v>97.689599999999999</v>
      </c>
      <c r="O4783" s="12" t="str">
        <f>IF(N4783&lt;I4783,$U$1," ")</f>
        <v xml:space="preserve"> </v>
      </c>
      <c r="P4783" s="12" t="str">
        <f>IFERROR((O4783+30)," ")</f>
        <v xml:space="preserve"> </v>
      </c>
      <c r="Q4783" s="2">
        <f ca="1">IF(O4783=$U$1,N4783,"0")*1.22</f>
        <v>0</v>
      </c>
    </row>
    <row r="4784" spans="1:17" x14ac:dyDescent="0.25">
      <c r="A4784" t="s">
        <v>4607</v>
      </c>
      <c r="B4784" t="s">
        <v>4606</v>
      </c>
      <c r="C4784">
        <v>12844</v>
      </c>
      <c r="D4784">
        <v>24.57</v>
      </c>
      <c r="E4784">
        <f>IFERROR(VLOOKUP(Table_ExternalData_15[[#This Row],[Id]],Rabati!B:C,2,0),0)</f>
        <v>20</v>
      </c>
      <c r="F4784">
        <v>0</v>
      </c>
      <c r="G4784" t="str">
        <f>VLOOKUP(Table_ExternalData_15[[#This Row],[Id]],'Blagovna izdelek'!A:C,3,0)</f>
        <v>Delock</v>
      </c>
      <c r="H4784">
        <f>Table_ExternalData_15[[#This Row],[Rabat]]*0.2</f>
        <v>4</v>
      </c>
      <c r="I4784" s="2">
        <f>Table_ExternalData_15[[#This Row],[Price]]-(Table_ExternalData_15[[#This Row],[Price]]*Table_ExternalData_15[[#This Row],[BB rabat]])/100</f>
        <v>23.587199999999999</v>
      </c>
      <c r="J4784" s="2">
        <f>Table_ExternalData_15[[#This Row],[BB cena]]*Table_ExternalData_15[[#Headers],[1,22]]</f>
        <v>28.776384</v>
      </c>
      <c r="K4784" s="2">
        <f>Table_ExternalData_15[[#This Row],[Price]]*Table_ExternalData_15[[#Headers],[1,22]]</f>
        <v>29.9754</v>
      </c>
      <c r="L4784" s="7">
        <f>IF(G4784="White Shark",E4784*0.5,IF(G4784="Sbox",E4784*0.5,IF(G4784="Tenda",E4784*0.5,E4784*0.2)))/100</f>
        <v>0.04</v>
      </c>
      <c r="M4784" s="2">
        <f>Table_ExternalData_15[[#This Row],[Price]]-Table_ExternalData_15[[#This Row],[Price]]*Table_ExternalData_15[[#This Row],[extra popust]]</f>
        <v>23.587199999999999</v>
      </c>
      <c r="N4784" s="2">
        <f>IF(M4784&lt;I4784,M4784,I4784)</f>
        <v>23.587199999999999</v>
      </c>
      <c r="O4784" s="12" t="str">
        <f>IF(N4784&lt;I4784,$U$1," ")</f>
        <v xml:space="preserve"> </v>
      </c>
      <c r="P4784" s="12" t="str">
        <f>IFERROR((O4784+30)," ")</f>
        <v xml:space="preserve"> </v>
      </c>
      <c r="Q4784" s="2">
        <f ca="1">IF(O4784=$U$1,N4784,"0")*1.22</f>
        <v>0</v>
      </c>
    </row>
    <row r="4785" spans="1:17" x14ac:dyDescent="0.25">
      <c r="A4785" t="s">
        <v>4613</v>
      </c>
      <c r="B4785" t="s">
        <v>4612</v>
      </c>
      <c r="C4785">
        <v>12847</v>
      </c>
      <c r="D4785">
        <v>17.100000000000001</v>
      </c>
      <c r="E4785">
        <f>IFERROR(VLOOKUP(Table_ExternalData_15[[#This Row],[Id]],Rabati!B:C,2,0),0)</f>
        <v>30</v>
      </c>
      <c r="F4785">
        <v>19</v>
      </c>
      <c r="G4785" t="str">
        <f>VLOOKUP(Table_ExternalData_15[[#This Row],[Id]],'Blagovna izdelek'!A:C,3,0)</f>
        <v>Delock</v>
      </c>
      <c r="H4785">
        <f>Table_ExternalData_15[[#This Row],[Rabat]]*0.2</f>
        <v>6</v>
      </c>
      <c r="I4785" s="2">
        <f>Table_ExternalData_15[[#This Row],[Price]]-(Table_ExternalData_15[[#This Row],[Price]]*Table_ExternalData_15[[#This Row],[BB rabat]])/100</f>
        <v>16.074000000000002</v>
      </c>
      <c r="J4785" s="2">
        <f>Table_ExternalData_15[[#This Row],[BB cena]]*Table_ExternalData_15[[#Headers],[1,22]]</f>
        <v>19.610280000000003</v>
      </c>
      <c r="K4785" s="2">
        <f>Table_ExternalData_15[[#This Row],[Price]]*Table_ExternalData_15[[#Headers],[1,22]]</f>
        <v>20.862000000000002</v>
      </c>
      <c r="L4785" s="7">
        <f>IF(G4785="White Shark",E4785*0.5,IF(G4785="Sbox",E4785*0.5,IF(G4785="Tenda",E4785*0.5,E4785*0.2)))/100</f>
        <v>0.06</v>
      </c>
      <c r="M4785" s="2">
        <f>Table_ExternalData_15[[#This Row],[Price]]-Table_ExternalData_15[[#This Row],[Price]]*Table_ExternalData_15[[#This Row],[extra popust]]</f>
        <v>16.074000000000002</v>
      </c>
      <c r="N4785" s="2">
        <f>IF(M4785&lt;I4785,M4785,I4785)</f>
        <v>16.074000000000002</v>
      </c>
      <c r="O4785" s="12" t="str">
        <f>IF(N4785&lt;I4785,$U$1," ")</f>
        <v xml:space="preserve"> </v>
      </c>
      <c r="P4785" s="12" t="str">
        <f>IFERROR((O4785+30)," ")</f>
        <v xml:space="preserve"> </v>
      </c>
      <c r="Q4785" s="2">
        <f ca="1">IF(O4785=$U$1,N4785,"0")*1.22</f>
        <v>0</v>
      </c>
    </row>
    <row r="4786" spans="1:17" x14ac:dyDescent="0.25">
      <c r="A4786" t="s">
        <v>4620</v>
      </c>
      <c r="B4786" t="s">
        <v>9703</v>
      </c>
      <c r="C4786">
        <v>12852</v>
      </c>
      <c r="D4786">
        <v>10.55</v>
      </c>
      <c r="E4786">
        <f>IFERROR(VLOOKUP(Table_ExternalData_15[[#This Row],[Id]],Rabati!B:C,2,0),0)</f>
        <v>30</v>
      </c>
      <c r="F4786">
        <v>76</v>
      </c>
      <c r="G4786" t="str">
        <f>VLOOKUP(Table_ExternalData_15[[#This Row],[Id]],'Blagovna izdelek'!A:C,3,0)</f>
        <v>Delock</v>
      </c>
      <c r="H4786">
        <f>Table_ExternalData_15[[#This Row],[Rabat]]*0.2</f>
        <v>6</v>
      </c>
      <c r="I4786" s="2">
        <f>Table_ExternalData_15[[#This Row],[Price]]-(Table_ExternalData_15[[#This Row],[Price]]*Table_ExternalData_15[[#This Row],[BB rabat]])/100</f>
        <v>9.9170000000000016</v>
      </c>
      <c r="J4786" s="2">
        <f>Table_ExternalData_15[[#This Row],[BB cena]]*Table_ExternalData_15[[#Headers],[1,22]]</f>
        <v>12.098740000000001</v>
      </c>
      <c r="K4786" s="2">
        <f>Table_ExternalData_15[[#This Row],[Price]]*Table_ExternalData_15[[#Headers],[1,22]]</f>
        <v>12.871</v>
      </c>
      <c r="L4786" s="7">
        <f>IF(G4786="White Shark",E4786*0.5,IF(G4786="Sbox",E4786*0.5,IF(G4786="Tenda",E4786*0.5,E4786*0.2)))/100</f>
        <v>0.06</v>
      </c>
      <c r="M4786" s="2">
        <f>Table_ExternalData_15[[#This Row],[Price]]-Table_ExternalData_15[[#This Row],[Price]]*Table_ExternalData_15[[#This Row],[extra popust]]</f>
        <v>9.9170000000000016</v>
      </c>
      <c r="N4786" s="2">
        <f>IF(M4786&lt;I4786,M4786,I4786)</f>
        <v>9.9170000000000016</v>
      </c>
      <c r="O4786" s="12" t="str">
        <f>IF(N4786&lt;I4786,$U$1," ")</f>
        <v xml:space="preserve"> </v>
      </c>
      <c r="P4786" s="12" t="str">
        <f>IFERROR((O4786+30)," ")</f>
        <v xml:space="preserve"> </v>
      </c>
      <c r="Q4786" s="2">
        <f ca="1">IF(O4786=$U$1,N4786,"0")*1.22</f>
        <v>0</v>
      </c>
    </row>
    <row r="4787" spans="1:17" x14ac:dyDescent="0.25">
      <c r="A4787" t="s">
        <v>4622</v>
      </c>
      <c r="B4787" t="s">
        <v>4621</v>
      </c>
      <c r="C4787">
        <v>12853</v>
      </c>
      <c r="D4787">
        <v>31.8</v>
      </c>
      <c r="E4787">
        <f>IFERROR(VLOOKUP(Table_ExternalData_15[[#This Row],[Id]],Rabati!B:C,2,0),0)</f>
        <v>30</v>
      </c>
      <c r="F4787">
        <v>3</v>
      </c>
      <c r="G4787" t="str">
        <f>VLOOKUP(Table_ExternalData_15[[#This Row],[Id]],'Blagovna izdelek'!A:C,3,0)</f>
        <v>Delock</v>
      </c>
      <c r="H4787">
        <f>Table_ExternalData_15[[#This Row],[Rabat]]*0.2</f>
        <v>6</v>
      </c>
      <c r="I4787" s="2">
        <f>Table_ExternalData_15[[#This Row],[Price]]-(Table_ExternalData_15[[#This Row],[Price]]*Table_ExternalData_15[[#This Row],[BB rabat]])/100</f>
        <v>29.891999999999999</v>
      </c>
      <c r="J4787" s="2">
        <f>Table_ExternalData_15[[#This Row],[BB cena]]*Table_ExternalData_15[[#Headers],[1,22]]</f>
        <v>36.468240000000002</v>
      </c>
      <c r="K4787" s="2">
        <f>Table_ExternalData_15[[#This Row],[Price]]*Table_ExternalData_15[[#Headers],[1,22]]</f>
        <v>38.795999999999999</v>
      </c>
      <c r="L4787" s="7">
        <f>IF(G4787="White Shark",E4787*0.5,IF(G4787="Sbox",E4787*0.5,IF(G4787="Tenda",E4787*0.5,E4787*0.2)))/100</f>
        <v>0.06</v>
      </c>
      <c r="M4787" s="2">
        <f>Table_ExternalData_15[[#This Row],[Price]]-Table_ExternalData_15[[#This Row],[Price]]*Table_ExternalData_15[[#This Row],[extra popust]]</f>
        <v>29.891999999999999</v>
      </c>
      <c r="N4787" s="2">
        <f>IF(M4787&lt;I4787,M4787,I4787)</f>
        <v>29.891999999999999</v>
      </c>
      <c r="O4787" s="12" t="str">
        <f>IF(N4787&lt;I4787,$U$1," ")</f>
        <v xml:space="preserve"> </v>
      </c>
      <c r="P4787" s="12" t="str">
        <f>IFERROR((O4787+30)," ")</f>
        <v xml:space="preserve"> </v>
      </c>
      <c r="Q4787" s="2">
        <f ca="1">IF(O4787=$U$1,N4787,"0")*1.22</f>
        <v>0</v>
      </c>
    </row>
    <row r="4788" spans="1:17" x14ac:dyDescent="0.25">
      <c r="A4788" t="s">
        <v>4624</v>
      </c>
      <c r="B4788" t="s">
        <v>4623</v>
      </c>
      <c r="C4788">
        <v>12854</v>
      </c>
      <c r="D4788">
        <v>21.1</v>
      </c>
      <c r="E4788">
        <f>IFERROR(VLOOKUP(Table_ExternalData_15[[#This Row],[Id]],Rabati!B:C,2,0),0)</f>
        <v>30</v>
      </c>
      <c r="F4788">
        <v>15</v>
      </c>
      <c r="G4788" t="str">
        <f>VLOOKUP(Table_ExternalData_15[[#This Row],[Id]],'Blagovna izdelek'!A:C,3,0)</f>
        <v>Delock</v>
      </c>
      <c r="H4788">
        <f>Table_ExternalData_15[[#This Row],[Rabat]]*0.2</f>
        <v>6</v>
      </c>
      <c r="I4788" s="2">
        <f>Table_ExternalData_15[[#This Row],[Price]]-(Table_ExternalData_15[[#This Row],[Price]]*Table_ExternalData_15[[#This Row],[BB rabat]])/100</f>
        <v>19.834000000000003</v>
      </c>
      <c r="J4788" s="2">
        <f>Table_ExternalData_15[[#This Row],[BB cena]]*Table_ExternalData_15[[#Headers],[1,22]]</f>
        <v>24.197480000000002</v>
      </c>
      <c r="K4788" s="2">
        <f>Table_ExternalData_15[[#This Row],[Price]]*Table_ExternalData_15[[#Headers],[1,22]]</f>
        <v>25.742000000000001</v>
      </c>
      <c r="L4788" s="7">
        <f>IF(G4788="White Shark",E4788*0.5,IF(G4788="Sbox",E4788*0.5,IF(G4788="Tenda",E4788*0.5,E4788*0.2)))/100</f>
        <v>0.06</v>
      </c>
      <c r="M4788" s="2">
        <f>Table_ExternalData_15[[#This Row],[Price]]-Table_ExternalData_15[[#This Row],[Price]]*Table_ExternalData_15[[#This Row],[extra popust]]</f>
        <v>19.834000000000003</v>
      </c>
      <c r="N4788" s="2">
        <f>IF(M4788&lt;I4788,M4788,I4788)</f>
        <v>19.834000000000003</v>
      </c>
      <c r="O4788" s="12" t="str">
        <f>IF(N4788&lt;I4788,$U$1," ")</f>
        <v xml:space="preserve"> </v>
      </c>
      <c r="P4788" s="12" t="str">
        <f>IFERROR((O4788+30)," ")</f>
        <v xml:space="preserve"> </v>
      </c>
      <c r="Q4788" s="2">
        <f ca="1">IF(O4788=$U$1,N4788,"0")*1.22</f>
        <v>0</v>
      </c>
    </row>
    <row r="4789" spans="1:17" x14ac:dyDescent="0.25">
      <c r="A4789" t="s">
        <v>4643</v>
      </c>
      <c r="B4789" t="s">
        <v>9963</v>
      </c>
      <c r="C4789">
        <v>12882</v>
      </c>
      <c r="D4789">
        <v>10.19</v>
      </c>
      <c r="E4789">
        <f>IFERROR(VLOOKUP(Table_ExternalData_15[[#This Row],[Id]],Rabati!B:C,2,0),0)</f>
        <v>30</v>
      </c>
      <c r="F4789">
        <v>3</v>
      </c>
      <c r="G4789" t="str">
        <f>VLOOKUP(Table_ExternalData_15[[#This Row],[Id]],'Blagovna izdelek'!A:C,3,0)</f>
        <v>Delock</v>
      </c>
      <c r="H4789">
        <f>Table_ExternalData_15[[#This Row],[Rabat]]*0.2</f>
        <v>6</v>
      </c>
      <c r="I4789" s="2">
        <f>Table_ExternalData_15[[#This Row],[Price]]-(Table_ExternalData_15[[#This Row],[Price]]*Table_ExternalData_15[[#This Row],[BB rabat]])/100</f>
        <v>9.5785999999999998</v>
      </c>
      <c r="J4789" s="2">
        <f>Table_ExternalData_15[[#This Row],[BB cena]]*Table_ExternalData_15[[#Headers],[1,22]]</f>
        <v>11.685891999999999</v>
      </c>
      <c r="K4789" s="2">
        <f>Table_ExternalData_15[[#This Row],[Price]]*Table_ExternalData_15[[#Headers],[1,22]]</f>
        <v>12.431799999999999</v>
      </c>
      <c r="L4789" s="7">
        <f>IF(G4789="White Shark",E4789*0.5,IF(G4789="Sbox",E4789*0.5,IF(G4789="Tenda",E4789*0.5,E4789*0.2)))/100</f>
        <v>0.06</v>
      </c>
      <c r="M4789" s="2">
        <f>Table_ExternalData_15[[#This Row],[Price]]-Table_ExternalData_15[[#This Row],[Price]]*Table_ExternalData_15[[#This Row],[extra popust]]</f>
        <v>9.5785999999999998</v>
      </c>
      <c r="N4789" s="2">
        <f>IF(M4789&lt;I4789,M4789,I4789)</f>
        <v>9.5785999999999998</v>
      </c>
      <c r="O4789" s="12" t="str">
        <f>IF(N4789&lt;I4789,$U$1," ")</f>
        <v xml:space="preserve"> </v>
      </c>
      <c r="P4789" s="12" t="str">
        <f>IFERROR((O4789+30)," ")</f>
        <v xml:space="preserve"> </v>
      </c>
      <c r="Q4789" s="2">
        <f ca="1">IF(O4789=$U$1,N4789,"0")*1.22</f>
        <v>0</v>
      </c>
    </row>
    <row r="4790" spans="1:17" x14ac:dyDescent="0.25">
      <c r="A4790" t="s">
        <v>4645</v>
      </c>
      <c r="B4790" t="s">
        <v>4644</v>
      </c>
      <c r="C4790">
        <v>12887</v>
      </c>
      <c r="D4790">
        <v>7.3</v>
      </c>
      <c r="E4790">
        <f>IFERROR(VLOOKUP(Table_ExternalData_15[[#This Row],[Id]],Rabati!B:C,2,0),0)</f>
        <v>30</v>
      </c>
      <c r="F4790">
        <v>11</v>
      </c>
      <c r="G4790" t="str">
        <f>VLOOKUP(Table_ExternalData_15[[#This Row],[Id]],'Blagovna izdelek'!A:C,3,0)</f>
        <v>Delock</v>
      </c>
      <c r="H4790">
        <f>Table_ExternalData_15[[#This Row],[Rabat]]*0.2</f>
        <v>6</v>
      </c>
      <c r="I4790" s="2">
        <f>Table_ExternalData_15[[#This Row],[Price]]-(Table_ExternalData_15[[#This Row],[Price]]*Table_ExternalData_15[[#This Row],[BB rabat]])/100</f>
        <v>6.8620000000000001</v>
      </c>
      <c r="J4790" s="2">
        <f>Table_ExternalData_15[[#This Row],[BB cena]]*Table_ExternalData_15[[#Headers],[1,22]]</f>
        <v>8.3716399999999993</v>
      </c>
      <c r="K4790" s="2">
        <f>Table_ExternalData_15[[#This Row],[Price]]*Table_ExternalData_15[[#Headers],[1,22]]</f>
        <v>8.9059999999999988</v>
      </c>
      <c r="L4790" s="7">
        <f>IF(G4790="White Shark",E4790*0.5,IF(G4790="Sbox",E4790*0.5,IF(G4790="Tenda",E4790*0.5,E4790*0.2)))/100</f>
        <v>0.06</v>
      </c>
      <c r="M4790" s="2">
        <f>Table_ExternalData_15[[#This Row],[Price]]-Table_ExternalData_15[[#This Row],[Price]]*Table_ExternalData_15[[#This Row],[extra popust]]</f>
        <v>6.8620000000000001</v>
      </c>
      <c r="N4790" s="2">
        <f>IF(M4790&lt;I4790,M4790,I4790)</f>
        <v>6.8620000000000001</v>
      </c>
      <c r="O4790" s="12" t="str">
        <f>IF(N4790&lt;I4790,$U$1," ")</f>
        <v xml:space="preserve"> </v>
      </c>
      <c r="P4790" s="12" t="str">
        <f>IFERROR((O4790+30)," ")</f>
        <v xml:space="preserve"> </v>
      </c>
      <c r="Q4790" s="2">
        <f ca="1">IF(O4790=$U$1,N4790,"0")*1.22</f>
        <v>0</v>
      </c>
    </row>
    <row r="4791" spans="1:17" x14ac:dyDescent="0.25">
      <c r="A4791" t="s">
        <v>4647</v>
      </c>
      <c r="B4791" t="s">
        <v>4646</v>
      </c>
      <c r="C4791">
        <v>12892</v>
      </c>
      <c r="D4791">
        <v>6.56</v>
      </c>
      <c r="E4791">
        <f>IFERROR(VLOOKUP(Table_ExternalData_15[[#This Row],[Id]],Rabati!B:C,2,0),0)</f>
        <v>30</v>
      </c>
      <c r="F4791">
        <v>0</v>
      </c>
      <c r="G4791" t="str">
        <f>VLOOKUP(Table_ExternalData_15[[#This Row],[Id]],'Blagovna izdelek'!A:C,3,0)</f>
        <v>Delock</v>
      </c>
      <c r="H4791">
        <f>Table_ExternalData_15[[#This Row],[Rabat]]*0.2</f>
        <v>6</v>
      </c>
      <c r="I4791" s="2">
        <f>Table_ExternalData_15[[#This Row],[Price]]-(Table_ExternalData_15[[#This Row],[Price]]*Table_ExternalData_15[[#This Row],[BB rabat]])/100</f>
        <v>6.1663999999999994</v>
      </c>
      <c r="J4791" s="2">
        <f>Table_ExternalData_15[[#This Row],[BB cena]]*Table_ExternalData_15[[#Headers],[1,22]]</f>
        <v>7.523007999999999</v>
      </c>
      <c r="K4791" s="2">
        <f>Table_ExternalData_15[[#This Row],[Price]]*Table_ExternalData_15[[#Headers],[1,22]]</f>
        <v>8.0031999999999996</v>
      </c>
      <c r="L4791" s="7">
        <f>IF(G4791="White Shark",E4791*0.5,IF(G4791="Sbox",E4791*0.5,IF(G4791="Tenda",E4791*0.5,E4791*0.2)))/100</f>
        <v>0.06</v>
      </c>
      <c r="M4791" s="2">
        <f>Table_ExternalData_15[[#This Row],[Price]]-Table_ExternalData_15[[#This Row],[Price]]*Table_ExternalData_15[[#This Row],[extra popust]]</f>
        <v>6.1663999999999994</v>
      </c>
      <c r="N4791" s="2">
        <f>IF(M4791&lt;I4791,M4791,I4791)</f>
        <v>6.1663999999999994</v>
      </c>
      <c r="O4791" s="12" t="str">
        <f>IF(N4791&lt;I4791,$U$1," ")</f>
        <v xml:space="preserve"> </v>
      </c>
      <c r="P4791" s="12" t="str">
        <f>IFERROR((O4791+30)," ")</f>
        <v xml:space="preserve"> </v>
      </c>
      <c r="Q4791" s="2">
        <f ca="1">IF(O4791=$U$1,N4791,"0")*1.22</f>
        <v>0</v>
      </c>
    </row>
    <row r="4792" spans="1:17" x14ac:dyDescent="0.25">
      <c r="A4792" t="s">
        <v>4649</v>
      </c>
      <c r="B4792" t="s">
        <v>4648</v>
      </c>
      <c r="C4792">
        <v>12893</v>
      </c>
      <c r="D4792">
        <v>8.9600000000000009</v>
      </c>
      <c r="E4792">
        <f>IFERROR(VLOOKUP(Table_ExternalData_15[[#This Row],[Id]],Rabati!B:C,2,0),0)</f>
        <v>30</v>
      </c>
      <c r="F4792">
        <v>0</v>
      </c>
      <c r="G4792" t="str">
        <f>VLOOKUP(Table_ExternalData_15[[#This Row],[Id]],'Blagovna izdelek'!A:C,3,0)</f>
        <v>Delock</v>
      </c>
      <c r="H4792">
        <f>Table_ExternalData_15[[#This Row],[Rabat]]*0.2</f>
        <v>6</v>
      </c>
      <c r="I4792" s="2">
        <f>Table_ExternalData_15[[#This Row],[Price]]-(Table_ExternalData_15[[#This Row],[Price]]*Table_ExternalData_15[[#This Row],[BB rabat]])/100</f>
        <v>8.4224000000000014</v>
      </c>
      <c r="J4792" s="2">
        <f>Table_ExternalData_15[[#This Row],[BB cena]]*Table_ExternalData_15[[#Headers],[1,22]]</f>
        <v>10.275328000000002</v>
      </c>
      <c r="K4792" s="2">
        <f>Table_ExternalData_15[[#This Row],[Price]]*Table_ExternalData_15[[#Headers],[1,22]]</f>
        <v>10.9312</v>
      </c>
      <c r="L4792" s="7">
        <f>IF(G4792="White Shark",E4792*0.5,IF(G4792="Sbox",E4792*0.5,IF(G4792="Tenda",E4792*0.5,E4792*0.2)))/100</f>
        <v>0.06</v>
      </c>
      <c r="M4792" s="2">
        <f>Table_ExternalData_15[[#This Row],[Price]]-Table_ExternalData_15[[#This Row],[Price]]*Table_ExternalData_15[[#This Row],[extra popust]]</f>
        <v>8.4224000000000014</v>
      </c>
      <c r="N4792" s="2">
        <f>IF(M4792&lt;I4792,M4792,I4792)</f>
        <v>8.4224000000000014</v>
      </c>
      <c r="O4792" s="12" t="str">
        <f>IF(N4792&lt;I4792,$U$1," ")</f>
        <v xml:space="preserve"> </v>
      </c>
      <c r="P4792" s="12" t="str">
        <f>IFERROR((O4792+30)," ")</f>
        <v xml:space="preserve"> </v>
      </c>
      <c r="Q4792" s="2">
        <f ca="1">IF(O4792=$U$1,N4792,"0")*1.22</f>
        <v>0</v>
      </c>
    </row>
    <row r="4793" spans="1:17" x14ac:dyDescent="0.25">
      <c r="A4793" t="s">
        <v>4651</v>
      </c>
      <c r="B4793" t="s">
        <v>4650</v>
      </c>
      <c r="C4793">
        <v>12894</v>
      </c>
      <c r="D4793">
        <v>22.1</v>
      </c>
      <c r="E4793">
        <f>IFERROR(VLOOKUP(Table_ExternalData_15[[#This Row],[Id]],Rabati!B:C,2,0),0)</f>
        <v>30</v>
      </c>
      <c r="F4793">
        <v>7</v>
      </c>
      <c r="G4793" t="str">
        <f>VLOOKUP(Table_ExternalData_15[[#This Row],[Id]],'Blagovna izdelek'!A:C,3,0)</f>
        <v>Delock</v>
      </c>
      <c r="H4793">
        <f>Table_ExternalData_15[[#This Row],[Rabat]]*0.2</f>
        <v>6</v>
      </c>
      <c r="I4793" s="2">
        <f>Table_ExternalData_15[[#This Row],[Price]]-(Table_ExternalData_15[[#This Row],[Price]]*Table_ExternalData_15[[#This Row],[BB rabat]])/100</f>
        <v>20.774000000000001</v>
      </c>
      <c r="J4793" s="2">
        <f>Table_ExternalData_15[[#This Row],[BB cena]]*Table_ExternalData_15[[#Headers],[1,22]]</f>
        <v>25.344280000000001</v>
      </c>
      <c r="K4793" s="2">
        <f>Table_ExternalData_15[[#This Row],[Price]]*Table_ExternalData_15[[#Headers],[1,22]]</f>
        <v>26.962</v>
      </c>
      <c r="L4793" s="7">
        <f>IF(G4793="White Shark",E4793*0.5,IF(G4793="Sbox",E4793*0.5,IF(G4793="Tenda",E4793*0.5,E4793*0.2)))/100</f>
        <v>0.06</v>
      </c>
      <c r="M4793" s="2">
        <f>Table_ExternalData_15[[#This Row],[Price]]-Table_ExternalData_15[[#This Row],[Price]]*Table_ExternalData_15[[#This Row],[extra popust]]</f>
        <v>20.774000000000001</v>
      </c>
      <c r="N4793" s="2">
        <f>IF(M4793&lt;I4793,M4793,I4793)</f>
        <v>20.774000000000001</v>
      </c>
      <c r="O4793" s="12" t="str">
        <f>IF(N4793&lt;I4793,$U$1," ")</f>
        <v xml:space="preserve"> </v>
      </c>
      <c r="P4793" s="12" t="str">
        <f>IFERROR((O4793+30)," ")</f>
        <v xml:space="preserve"> </v>
      </c>
      <c r="Q4793" s="2">
        <f ca="1">IF(O4793=$U$1,N4793,"0")*1.22</f>
        <v>0</v>
      </c>
    </row>
    <row r="4794" spans="1:17" x14ac:dyDescent="0.25">
      <c r="A4794" t="s">
        <v>4657</v>
      </c>
      <c r="B4794" t="s">
        <v>4656</v>
      </c>
      <c r="C4794">
        <v>12899</v>
      </c>
      <c r="D4794">
        <v>3.98</v>
      </c>
      <c r="E4794">
        <f>IFERROR(VLOOKUP(Table_ExternalData_15[[#This Row],[Id]],Rabati!B:C,2,0),0)</f>
        <v>30</v>
      </c>
      <c r="F4794">
        <v>10</v>
      </c>
      <c r="G4794" t="str">
        <f>VLOOKUP(Table_ExternalData_15[[#This Row],[Id]],'Blagovna izdelek'!A:C,3,0)</f>
        <v>Delock</v>
      </c>
      <c r="H4794">
        <f>Table_ExternalData_15[[#This Row],[Rabat]]*0.2</f>
        <v>6</v>
      </c>
      <c r="I4794" s="2">
        <f>Table_ExternalData_15[[#This Row],[Price]]-(Table_ExternalData_15[[#This Row],[Price]]*Table_ExternalData_15[[#This Row],[BB rabat]])/100</f>
        <v>3.7412000000000001</v>
      </c>
      <c r="J4794" s="2">
        <f>Table_ExternalData_15[[#This Row],[BB cena]]*Table_ExternalData_15[[#Headers],[1,22]]</f>
        <v>4.5642639999999997</v>
      </c>
      <c r="K4794" s="2">
        <f>Table_ExternalData_15[[#This Row],[Price]]*Table_ExternalData_15[[#Headers],[1,22]]</f>
        <v>4.8555999999999999</v>
      </c>
      <c r="L4794" s="7">
        <f>IF(G4794="White Shark",E4794*0.5,IF(G4794="Sbox",E4794*0.5,IF(G4794="Tenda",E4794*0.5,E4794*0.2)))/100</f>
        <v>0.06</v>
      </c>
      <c r="M4794" s="2">
        <f>Table_ExternalData_15[[#This Row],[Price]]-Table_ExternalData_15[[#This Row],[Price]]*Table_ExternalData_15[[#This Row],[extra popust]]</f>
        <v>3.7412000000000001</v>
      </c>
      <c r="N4794" s="2">
        <f>IF(M4794&lt;I4794,M4794,I4794)</f>
        <v>3.7412000000000001</v>
      </c>
      <c r="O4794" s="12" t="str">
        <f>IF(N4794&lt;I4794,$U$1," ")</f>
        <v xml:space="preserve"> </v>
      </c>
      <c r="P4794" s="12" t="str">
        <f>IFERROR((O4794+30)," ")</f>
        <v xml:space="preserve"> </v>
      </c>
      <c r="Q4794" s="2">
        <f ca="1">IF(O4794=$U$1,N4794,"0")*1.22</f>
        <v>0</v>
      </c>
    </row>
    <row r="4795" spans="1:17" x14ac:dyDescent="0.25">
      <c r="A4795" t="s">
        <v>4701</v>
      </c>
      <c r="B4795" t="s">
        <v>4700</v>
      </c>
      <c r="C4795">
        <v>12936</v>
      </c>
      <c r="D4795">
        <v>11.95</v>
      </c>
      <c r="E4795">
        <f>IFERROR(VLOOKUP(Table_ExternalData_15[[#This Row],[Id]],Rabati!B:C,2,0),0)</f>
        <v>30</v>
      </c>
      <c r="F4795">
        <v>0</v>
      </c>
      <c r="G4795" t="str">
        <f>VLOOKUP(Table_ExternalData_15[[#This Row],[Id]],'Blagovna izdelek'!A:C,3,0)</f>
        <v>Delock</v>
      </c>
      <c r="H4795">
        <f>Table_ExternalData_15[[#This Row],[Rabat]]*0.2</f>
        <v>6</v>
      </c>
      <c r="I4795" s="2">
        <f>Table_ExternalData_15[[#This Row],[Price]]-(Table_ExternalData_15[[#This Row],[Price]]*Table_ExternalData_15[[#This Row],[BB rabat]])/100</f>
        <v>11.232999999999999</v>
      </c>
      <c r="J4795" s="2">
        <f>Table_ExternalData_15[[#This Row],[BB cena]]*Table_ExternalData_15[[#Headers],[1,22]]</f>
        <v>13.704259999999998</v>
      </c>
      <c r="K4795" s="2">
        <f>Table_ExternalData_15[[#This Row],[Price]]*Table_ExternalData_15[[#Headers],[1,22]]</f>
        <v>14.578999999999999</v>
      </c>
      <c r="L4795" s="7">
        <f>IF(G4795="White Shark",E4795*0.5,IF(G4795="Sbox",E4795*0.5,IF(G4795="Tenda",E4795*0.5,E4795*0.2)))/100</f>
        <v>0.06</v>
      </c>
      <c r="M4795" s="2">
        <f>Table_ExternalData_15[[#This Row],[Price]]-Table_ExternalData_15[[#This Row],[Price]]*Table_ExternalData_15[[#This Row],[extra popust]]</f>
        <v>11.232999999999999</v>
      </c>
      <c r="N4795" s="2">
        <f>IF(M4795&lt;I4795,M4795,I4795)</f>
        <v>11.232999999999999</v>
      </c>
      <c r="O4795" s="12" t="str">
        <f>IF(N4795&lt;I4795,$U$1," ")</f>
        <v xml:space="preserve"> </v>
      </c>
      <c r="P4795" s="12" t="str">
        <f>IFERROR((O4795+30)," ")</f>
        <v xml:space="preserve"> </v>
      </c>
      <c r="Q4795" s="2">
        <f ca="1">IF(O4795=$U$1,N4795,"0")*1.22</f>
        <v>0</v>
      </c>
    </row>
    <row r="4796" spans="1:17" x14ac:dyDescent="0.25">
      <c r="A4796" t="s">
        <v>4730</v>
      </c>
      <c r="B4796" t="s">
        <v>4729</v>
      </c>
      <c r="C4796">
        <v>12967</v>
      </c>
      <c r="D4796">
        <v>6.95</v>
      </c>
      <c r="E4796">
        <f>IFERROR(VLOOKUP(Table_ExternalData_15[[#This Row],[Id]],Rabati!B:C,2,0),0)</f>
        <v>25</v>
      </c>
      <c r="F4796">
        <v>0</v>
      </c>
      <c r="G4796" t="str">
        <f>VLOOKUP(Table_ExternalData_15[[#This Row],[Id]],'Blagovna izdelek'!A:C,3,0)</f>
        <v>Delock</v>
      </c>
      <c r="H4796">
        <f>Table_ExternalData_15[[#This Row],[Rabat]]*0.2</f>
        <v>5</v>
      </c>
      <c r="I4796" s="2">
        <f>Table_ExternalData_15[[#This Row],[Price]]-(Table_ExternalData_15[[#This Row],[Price]]*Table_ExternalData_15[[#This Row],[BB rabat]])/100</f>
        <v>6.6025</v>
      </c>
      <c r="J4796" s="2">
        <f>Table_ExternalData_15[[#This Row],[BB cena]]*Table_ExternalData_15[[#Headers],[1,22]]</f>
        <v>8.0550499999999996</v>
      </c>
      <c r="K4796" s="2">
        <f>Table_ExternalData_15[[#This Row],[Price]]*Table_ExternalData_15[[#Headers],[1,22]]</f>
        <v>8.4789999999999992</v>
      </c>
      <c r="L4796" s="7">
        <f>IF(G4796="White Shark",E4796*0.5,IF(G4796="Sbox",E4796*0.5,IF(G4796="Tenda",E4796*0.5,E4796*0.2)))/100</f>
        <v>0.05</v>
      </c>
      <c r="M4796" s="2">
        <f>Table_ExternalData_15[[#This Row],[Price]]-Table_ExternalData_15[[#This Row],[Price]]*Table_ExternalData_15[[#This Row],[extra popust]]</f>
        <v>6.6025</v>
      </c>
      <c r="N4796" s="2">
        <f>IF(M4796&lt;I4796,M4796,I4796)</f>
        <v>6.6025</v>
      </c>
      <c r="O4796" s="12" t="str">
        <f>IF(N4796&lt;I4796,$U$1," ")</f>
        <v xml:space="preserve"> </v>
      </c>
      <c r="P4796" s="12" t="str">
        <f>IFERROR((O4796+30)," ")</f>
        <v xml:space="preserve"> </v>
      </c>
      <c r="Q4796" s="2">
        <f ca="1">IF(O4796=$U$1,N4796,"0")*1.22</f>
        <v>0</v>
      </c>
    </row>
    <row r="4797" spans="1:17" x14ac:dyDescent="0.25">
      <c r="A4797" t="s">
        <v>4740</v>
      </c>
      <c r="B4797" t="s">
        <v>4739</v>
      </c>
      <c r="C4797">
        <v>12973</v>
      </c>
      <c r="D4797">
        <v>22.8</v>
      </c>
      <c r="E4797">
        <f>IFERROR(VLOOKUP(Table_ExternalData_15[[#This Row],[Id]],Rabati!B:C,2,0),0)</f>
        <v>30</v>
      </c>
      <c r="F4797">
        <v>9</v>
      </c>
      <c r="G4797" t="str">
        <f>VLOOKUP(Table_ExternalData_15[[#This Row],[Id]],'Blagovna izdelek'!A:C,3,0)</f>
        <v>Delock</v>
      </c>
      <c r="H4797">
        <f>Table_ExternalData_15[[#This Row],[Rabat]]*0.2</f>
        <v>6</v>
      </c>
      <c r="I4797" s="2">
        <f>Table_ExternalData_15[[#This Row],[Price]]-(Table_ExternalData_15[[#This Row],[Price]]*Table_ExternalData_15[[#This Row],[BB rabat]])/100</f>
        <v>21.432000000000002</v>
      </c>
      <c r="J4797" s="2">
        <f>Table_ExternalData_15[[#This Row],[BB cena]]*Table_ExternalData_15[[#Headers],[1,22]]</f>
        <v>26.147040000000001</v>
      </c>
      <c r="K4797" s="2">
        <f>Table_ExternalData_15[[#This Row],[Price]]*Table_ExternalData_15[[#Headers],[1,22]]</f>
        <v>27.815999999999999</v>
      </c>
      <c r="L4797" s="7">
        <f>IF(G4797="White Shark",E4797*0.5,IF(G4797="Sbox",E4797*0.5,IF(G4797="Tenda",E4797*0.5,E4797*0.2)))/100</f>
        <v>0.06</v>
      </c>
      <c r="M4797" s="2">
        <f>Table_ExternalData_15[[#This Row],[Price]]-Table_ExternalData_15[[#This Row],[Price]]*Table_ExternalData_15[[#This Row],[extra popust]]</f>
        <v>21.432000000000002</v>
      </c>
      <c r="N4797" s="2">
        <f>IF(M4797&lt;I4797,M4797,I4797)</f>
        <v>21.432000000000002</v>
      </c>
      <c r="O4797" s="12" t="str">
        <f>IF(N4797&lt;I4797,$U$1," ")</f>
        <v xml:space="preserve"> </v>
      </c>
      <c r="P4797" s="12" t="str">
        <f>IFERROR((O4797+30)," ")</f>
        <v xml:space="preserve"> </v>
      </c>
      <c r="Q4797" s="2">
        <f ca="1">IF(O4797=$U$1,N4797,"0")*1.22</f>
        <v>0</v>
      </c>
    </row>
    <row r="4798" spans="1:17" x14ac:dyDescent="0.25">
      <c r="A4798" t="s">
        <v>4741</v>
      </c>
      <c r="B4798" t="s">
        <v>10082</v>
      </c>
      <c r="C4798">
        <v>12974</v>
      </c>
      <c r="D4798">
        <v>33.86</v>
      </c>
      <c r="E4798">
        <f>IFERROR(VLOOKUP(Table_ExternalData_15[[#This Row],[Id]],Rabati!B:C,2,0),0)</f>
        <v>30</v>
      </c>
      <c r="F4798">
        <v>1</v>
      </c>
      <c r="G4798" t="str">
        <f>VLOOKUP(Table_ExternalData_15[[#This Row],[Id]],'Blagovna izdelek'!A:C,3,0)</f>
        <v>Delock</v>
      </c>
      <c r="H4798">
        <f>Table_ExternalData_15[[#This Row],[Rabat]]*0.2</f>
        <v>6</v>
      </c>
      <c r="I4798" s="2">
        <f>Table_ExternalData_15[[#This Row],[Price]]-(Table_ExternalData_15[[#This Row],[Price]]*Table_ExternalData_15[[#This Row],[BB rabat]])/100</f>
        <v>31.828399999999998</v>
      </c>
      <c r="J4798" s="2">
        <f>Table_ExternalData_15[[#This Row],[BB cena]]*Table_ExternalData_15[[#Headers],[1,22]]</f>
        <v>38.830647999999997</v>
      </c>
      <c r="K4798" s="2">
        <f>Table_ExternalData_15[[#This Row],[Price]]*Table_ExternalData_15[[#Headers],[1,22]]</f>
        <v>41.309199999999997</v>
      </c>
      <c r="L4798" s="7">
        <f>IF(G4798="White Shark",E4798*0.5,IF(G4798="Sbox",E4798*0.5,IF(G4798="Tenda",E4798*0.5,E4798*0.2)))/100</f>
        <v>0.06</v>
      </c>
      <c r="M4798" s="2">
        <f>Table_ExternalData_15[[#This Row],[Price]]-Table_ExternalData_15[[#This Row],[Price]]*Table_ExternalData_15[[#This Row],[extra popust]]</f>
        <v>31.828399999999998</v>
      </c>
      <c r="N4798" s="2">
        <f>IF(M4798&lt;I4798,M4798,I4798)</f>
        <v>31.828399999999998</v>
      </c>
      <c r="O4798" s="12" t="str">
        <f>IF(N4798&lt;I4798,$U$1," ")</f>
        <v xml:space="preserve"> </v>
      </c>
      <c r="P4798" s="12" t="str">
        <f>IFERROR((O4798+30)," ")</f>
        <v xml:space="preserve"> </v>
      </c>
      <c r="Q4798" s="2">
        <f ca="1">IF(O4798=$U$1,N4798,"0")*1.22</f>
        <v>0</v>
      </c>
    </row>
    <row r="4799" spans="1:17" x14ac:dyDescent="0.25">
      <c r="A4799" t="s">
        <v>4754</v>
      </c>
      <c r="B4799" t="s">
        <v>4753</v>
      </c>
      <c r="C4799">
        <v>12983</v>
      </c>
      <c r="D4799">
        <v>20.350000000000001</v>
      </c>
      <c r="E4799">
        <f>IFERROR(VLOOKUP(Table_ExternalData_15[[#This Row],[Id]],Rabati!B:C,2,0),0)</f>
        <v>30</v>
      </c>
      <c r="F4799">
        <v>9</v>
      </c>
      <c r="G4799" t="str">
        <f>VLOOKUP(Table_ExternalData_15[[#This Row],[Id]],'Blagovna izdelek'!A:C,3,0)</f>
        <v>Delock</v>
      </c>
      <c r="H4799">
        <f>Table_ExternalData_15[[#This Row],[Rabat]]*0.2</f>
        <v>6</v>
      </c>
      <c r="I4799" s="2">
        <f>Table_ExternalData_15[[#This Row],[Price]]-(Table_ExternalData_15[[#This Row],[Price]]*Table_ExternalData_15[[#This Row],[BB rabat]])/100</f>
        <v>19.129000000000001</v>
      </c>
      <c r="J4799" s="2">
        <f>Table_ExternalData_15[[#This Row],[BB cena]]*Table_ExternalData_15[[#Headers],[1,22]]</f>
        <v>23.33738</v>
      </c>
      <c r="K4799" s="2">
        <f>Table_ExternalData_15[[#This Row],[Price]]*Table_ExternalData_15[[#Headers],[1,22]]</f>
        <v>24.827000000000002</v>
      </c>
      <c r="L4799" s="7">
        <f>IF(G4799="White Shark",E4799*0.5,IF(G4799="Sbox",E4799*0.5,IF(G4799="Tenda",E4799*0.5,E4799*0.2)))/100</f>
        <v>0.06</v>
      </c>
      <c r="M4799" s="2">
        <f>Table_ExternalData_15[[#This Row],[Price]]-Table_ExternalData_15[[#This Row],[Price]]*Table_ExternalData_15[[#This Row],[extra popust]]</f>
        <v>19.129000000000001</v>
      </c>
      <c r="N4799" s="2">
        <f>IF(M4799&lt;I4799,M4799,I4799)</f>
        <v>19.129000000000001</v>
      </c>
      <c r="O4799" s="12" t="str">
        <f>IF(N4799&lt;I4799,$U$1," ")</f>
        <v xml:space="preserve"> </v>
      </c>
      <c r="P4799" s="12" t="str">
        <f>IFERROR((O4799+30)," ")</f>
        <v xml:space="preserve"> </v>
      </c>
      <c r="Q4799" s="2">
        <f ca="1">IF(O4799=$U$1,N4799,"0")*1.22</f>
        <v>0</v>
      </c>
    </row>
    <row r="4800" spans="1:17" x14ac:dyDescent="0.25">
      <c r="A4800" t="s">
        <v>4756</v>
      </c>
      <c r="B4800" t="s">
        <v>4755</v>
      </c>
      <c r="C4800">
        <v>12984</v>
      </c>
      <c r="D4800">
        <v>25.7</v>
      </c>
      <c r="E4800">
        <f>IFERROR(VLOOKUP(Table_ExternalData_15[[#This Row],[Id]],Rabati!B:C,2,0),0)</f>
        <v>30</v>
      </c>
      <c r="F4800">
        <v>4</v>
      </c>
      <c r="G4800" t="str">
        <f>VLOOKUP(Table_ExternalData_15[[#This Row],[Id]],'Blagovna izdelek'!A:C,3,0)</f>
        <v>Delock</v>
      </c>
      <c r="H4800">
        <f>Table_ExternalData_15[[#This Row],[Rabat]]*0.2</f>
        <v>6</v>
      </c>
      <c r="I4800" s="2">
        <f>Table_ExternalData_15[[#This Row],[Price]]-(Table_ExternalData_15[[#This Row],[Price]]*Table_ExternalData_15[[#This Row],[BB rabat]])/100</f>
        <v>24.158000000000001</v>
      </c>
      <c r="J4800" s="2">
        <f>Table_ExternalData_15[[#This Row],[BB cena]]*Table_ExternalData_15[[#Headers],[1,22]]</f>
        <v>29.472760000000001</v>
      </c>
      <c r="K4800" s="2">
        <f>Table_ExternalData_15[[#This Row],[Price]]*Table_ExternalData_15[[#Headers],[1,22]]</f>
        <v>31.353999999999999</v>
      </c>
      <c r="L4800" s="7">
        <f>IF(G4800="White Shark",E4800*0.5,IF(G4800="Sbox",E4800*0.5,IF(G4800="Tenda",E4800*0.5,E4800*0.2)))/100</f>
        <v>0.06</v>
      </c>
      <c r="M4800" s="2">
        <f>Table_ExternalData_15[[#This Row],[Price]]-Table_ExternalData_15[[#This Row],[Price]]*Table_ExternalData_15[[#This Row],[extra popust]]</f>
        <v>24.158000000000001</v>
      </c>
      <c r="N4800" s="2">
        <f>IF(M4800&lt;I4800,M4800,I4800)</f>
        <v>24.158000000000001</v>
      </c>
      <c r="O4800" s="12" t="str">
        <f>IF(N4800&lt;I4800,$U$1," ")</f>
        <v xml:space="preserve"> </v>
      </c>
      <c r="P4800" s="12" t="str">
        <f>IFERROR((O4800+30)," ")</f>
        <v xml:space="preserve"> </v>
      </c>
      <c r="Q4800" s="2">
        <f ca="1">IF(O4800=$U$1,N4800,"0")*1.22</f>
        <v>0</v>
      </c>
    </row>
    <row r="4801" spans="1:17" x14ac:dyDescent="0.25">
      <c r="A4801" t="s">
        <v>4764</v>
      </c>
      <c r="B4801" t="s">
        <v>4763</v>
      </c>
      <c r="C4801">
        <v>12994</v>
      </c>
      <c r="D4801">
        <v>4.75</v>
      </c>
      <c r="E4801">
        <f>IFERROR(VLOOKUP(Table_ExternalData_15[[#This Row],[Id]],Rabati!B:C,2,0),0)</f>
        <v>30</v>
      </c>
      <c r="F4801">
        <v>12</v>
      </c>
      <c r="G4801" t="str">
        <f>VLOOKUP(Table_ExternalData_15[[#This Row],[Id]],'Blagovna izdelek'!A:C,3,0)</f>
        <v>Delock</v>
      </c>
      <c r="H4801">
        <f>Table_ExternalData_15[[#This Row],[Rabat]]*0.2</f>
        <v>6</v>
      </c>
      <c r="I4801" s="2">
        <f>Table_ExternalData_15[[#This Row],[Price]]-(Table_ExternalData_15[[#This Row],[Price]]*Table_ExternalData_15[[#This Row],[BB rabat]])/100</f>
        <v>4.4649999999999999</v>
      </c>
      <c r="J4801" s="2">
        <f>Table_ExternalData_15[[#This Row],[BB cena]]*Table_ExternalData_15[[#Headers],[1,22]]</f>
        <v>5.4472999999999994</v>
      </c>
      <c r="K4801" s="2">
        <f>Table_ExternalData_15[[#This Row],[Price]]*Table_ExternalData_15[[#Headers],[1,22]]</f>
        <v>5.7949999999999999</v>
      </c>
      <c r="L4801" s="7">
        <f>IF(G4801="White Shark",E4801*0.5,IF(G4801="Sbox",E4801*0.5,IF(G4801="Tenda",E4801*0.5,E4801*0.2)))/100</f>
        <v>0.06</v>
      </c>
      <c r="M4801" s="2">
        <f>Table_ExternalData_15[[#This Row],[Price]]-Table_ExternalData_15[[#This Row],[Price]]*Table_ExternalData_15[[#This Row],[extra popust]]</f>
        <v>4.4649999999999999</v>
      </c>
      <c r="N4801" s="2">
        <f>IF(M4801&lt;I4801,M4801,I4801)</f>
        <v>4.4649999999999999</v>
      </c>
      <c r="O4801" s="12" t="str">
        <f>IF(N4801&lt;I4801,$U$1," ")</f>
        <v xml:space="preserve"> </v>
      </c>
      <c r="P4801" s="12" t="str">
        <f>IFERROR((O4801+30)," ")</f>
        <v xml:space="preserve"> </v>
      </c>
      <c r="Q4801" s="2">
        <f ca="1">IF(O4801=$U$1,N4801,"0")*1.22</f>
        <v>0</v>
      </c>
    </row>
    <row r="4802" spans="1:17" x14ac:dyDescent="0.25">
      <c r="A4802" t="s">
        <v>4766</v>
      </c>
      <c r="B4802" t="s">
        <v>4765</v>
      </c>
      <c r="C4802">
        <v>12995</v>
      </c>
      <c r="D4802">
        <v>6.6</v>
      </c>
      <c r="E4802">
        <f>IFERROR(VLOOKUP(Table_ExternalData_15[[#This Row],[Id]],Rabati!B:C,2,0),0)</f>
        <v>30</v>
      </c>
      <c r="F4802">
        <v>14</v>
      </c>
      <c r="G4802" t="str">
        <f>VLOOKUP(Table_ExternalData_15[[#This Row],[Id]],'Blagovna izdelek'!A:C,3,0)</f>
        <v>Delock</v>
      </c>
      <c r="H4802">
        <f>Table_ExternalData_15[[#This Row],[Rabat]]*0.2</f>
        <v>6</v>
      </c>
      <c r="I4802" s="2">
        <f>Table_ExternalData_15[[#This Row],[Price]]-(Table_ExternalData_15[[#This Row],[Price]]*Table_ExternalData_15[[#This Row],[BB rabat]])/100</f>
        <v>6.2039999999999997</v>
      </c>
      <c r="J4802" s="2">
        <f>Table_ExternalData_15[[#This Row],[BB cena]]*Table_ExternalData_15[[#Headers],[1,22]]</f>
        <v>7.5688799999999992</v>
      </c>
      <c r="K4802" s="2">
        <f>Table_ExternalData_15[[#This Row],[Price]]*Table_ExternalData_15[[#Headers],[1,22]]</f>
        <v>8.0519999999999996</v>
      </c>
      <c r="L4802" s="7">
        <f>IF(G4802="White Shark",E4802*0.5,IF(G4802="Sbox",E4802*0.5,IF(G4802="Tenda",E4802*0.5,E4802*0.2)))/100</f>
        <v>0.06</v>
      </c>
      <c r="M4802" s="2">
        <f>Table_ExternalData_15[[#This Row],[Price]]-Table_ExternalData_15[[#This Row],[Price]]*Table_ExternalData_15[[#This Row],[extra popust]]</f>
        <v>6.2039999999999997</v>
      </c>
      <c r="N4802" s="2">
        <f>IF(M4802&lt;I4802,M4802,I4802)</f>
        <v>6.2039999999999997</v>
      </c>
      <c r="O4802" s="12" t="str">
        <f>IF(N4802&lt;I4802,$U$1," ")</f>
        <v xml:space="preserve"> </v>
      </c>
      <c r="P4802" s="12" t="str">
        <f>IFERROR((O4802+30)," ")</f>
        <v xml:space="preserve"> </v>
      </c>
      <c r="Q4802" s="2">
        <f ca="1">IF(O4802=$U$1,N4802,"0")*1.22</f>
        <v>0</v>
      </c>
    </row>
    <row r="4803" spans="1:17" x14ac:dyDescent="0.25">
      <c r="A4803" t="s">
        <v>4768</v>
      </c>
      <c r="B4803" t="s">
        <v>4767</v>
      </c>
      <c r="C4803">
        <v>12996</v>
      </c>
      <c r="D4803">
        <v>6.68</v>
      </c>
      <c r="E4803">
        <f>IFERROR(VLOOKUP(Table_ExternalData_15[[#This Row],[Id]],Rabati!B:C,2,0),0)</f>
        <v>30</v>
      </c>
      <c r="F4803">
        <v>0</v>
      </c>
      <c r="G4803" t="str">
        <f>VLOOKUP(Table_ExternalData_15[[#This Row],[Id]],'Blagovna izdelek'!A:C,3,0)</f>
        <v>Delock</v>
      </c>
      <c r="H4803">
        <f>Table_ExternalData_15[[#This Row],[Rabat]]*0.2</f>
        <v>6</v>
      </c>
      <c r="I4803" s="2">
        <f>Table_ExternalData_15[[#This Row],[Price]]-(Table_ExternalData_15[[#This Row],[Price]]*Table_ExternalData_15[[#This Row],[BB rabat]])/100</f>
        <v>6.2791999999999994</v>
      </c>
      <c r="J4803" s="2">
        <f>Table_ExternalData_15[[#This Row],[BB cena]]*Table_ExternalData_15[[#Headers],[1,22]]</f>
        <v>7.6606239999999994</v>
      </c>
      <c r="K4803" s="2">
        <f>Table_ExternalData_15[[#This Row],[Price]]*Table_ExternalData_15[[#Headers],[1,22]]</f>
        <v>8.1495999999999995</v>
      </c>
      <c r="L4803" s="7">
        <f>IF(G4803="White Shark",E4803*0.5,IF(G4803="Sbox",E4803*0.5,IF(G4803="Tenda",E4803*0.5,E4803*0.2)))/100</f>
        <v>0.06</v>
      </c>
      <c r="M4803" s="2">
        <f>Table_ExternalData_15[[#This Row],[Price]]-Table_ExternalData_15[[#This Row],[Price]]*Table_ExternalData_15[[#This Row],[extra popust]]</f>
        <v>6.2791999999999994</v>
      </c>
      <c r="N4803" s="2">
        <f>IF(M4803&lt;I4803,M4803,I4803)</f>
        <v>6.2791999999999994</v>
      </c>
      <c r="O4803" s="12" t="str">
        <f>IF(N4803&lt;I4803,$U$1," ")</f>
        <v xml:space="preserve"> </v>
      </c>
      <c r="P4803" s="12" t="str">
        <f>IFERROR((O4803+30)," ")</f>
        <v xml:space="preserve"> </v>
      </c>
      <c r="Q4803" s="2">
        <f ca="1">IF(O4803=$U$1,N4803,"0")*1.22</f>
        <v>0</v>
      </c>
    </row>
    <row r="4804" spans="1:17" x14ac:dyDescent="0.25">
      <c r="A4804" t="s">
        <v>4769</v>
      </c>
      <c r="B4804" t="s">
        <v>10552</v>
      </c>
      <c r="C4804">
        <v>12997</v>
      </c>
      <c r="D4804">
        <v>5.98</v>
      </c>
      <c r="E4804">
        <f>IFERROR(VLOOKUP(Table_ExternalData_15[[#This Row],[Id]],Rabati!B:C,2,0),0)</f>
        <v>30</v>
      </c>
      <c r="F4804">
        <v>23</v>
      </c>
      <c r="G4804" t="str">
        <f>VLOOKUP(Table_ExternalData_15[[#This Row],[Id]],'Blagovna izdelek'!A:C,3,0)</f>
        <v>Delock</v>
      </c>
      <c r="H4804">
        <f>Table_ExternalData_15[[#This Row],[Rabat]]*0.2</f>
        <v>6</v>
      </c>
      <c r="I4804" s="2">
        <f>Table_ExternalData_15[[#This Row],[Price]]-(Table_ExternalData_15[[#This Row],[Price]]*Table_ExternalData_15[[#This Row],[BB rabat]])/100</f>
        <v>5.6212</v>
      </c>
      <c r="J4804" s="2">
        <f>Table_ExternalData_15[[#This Row],[BB cena]]*Table_ExternalData_15[[#Headers],[1,22]]</f>
        <v>6.8578640000000002</v>
      </c>
      <c r="K4804" s="2">
        <f>Table_ExternalData_15[[#This Row],[Price]]*Table_ExternalData_15[[#Headers],[1,22]]</f>
        <v>7.2956000000000003</v>
      </c>
      <c r="L4804" s="7">
        <f>IF(G4804="White Shark",E4804*0.5,IF(G4804="Sbox",E4804*0.5,IF(G4804="Tenda",E4804*0.5,E4804*0.2)))/100</f>
        <v>0.06</v>
      </c>
      <c r="M4804" s="2">
        <f>Table_ExternalData_15[[#This Row],[Price]]-Table_ExternalData_15[[#This Row],[Price]]*Table_ExternalData_15[[#This Row],[extra popust]]</f>
        <v>5.6212</v>
      </c>
      <c r="N4804" s="2">
        <f>IF(M4804&lt;I4804,M4804,I4804)</f>
        <v>5.6212</v>
      </c>
      <c r="O4804" s="12" t="str">
        <f>IF(N4804&lt;I4804,$U$1," ")</f>
        <v xml:space="preserve"> </v>
      </c>
      <c r="P4804" s="12" t="str">
        <f>IFERROR((O4804+30)," ")</f>
        <v xml:space="preserve"> </v>
      </c>
      <c r="Q4804" s="2">
        <f ca="1">IF(O4804=$U$1,N4804,"0")*1.22</f>
        <v>0</v>
      </c>
    </row>
    <row r="4805" spans="1:17" x14ac:dyDescent="0.25">
      <c r="A4805" t="s">
        <v>4770</v>
      </c>
      <c r="B4805" t="s">
        <v>10553</v>
      </c>
      <c r="C4805">
        <v>12998</v>
      </c>
      <c r="D4805">
        <v>7.2</v>
      </c>
      <c r="E4805">
        <f>IFERROR(VLOOKUP(Table_ExternalData_15[[#This Row],[Id]],Rabati!B:C,2,0),0)</f>
        <v>30</v>
      </c>
      <c r="F4805">
        <v>2</v>
      </c>
      <c r="G4805" t="str">
        <f>VLOOKUP(Table_ExternalData_15[[#This Row],[Id]],'Blagovna izdelek'!A:C,3,0)</f>
        <v>Delock</v>
      </c>
      <c r="H4805">
        <f>Table_ExternalData_15[[#This Row],[Rabat]]*0.2</f>
        <v>6</v>
      </c>
      <c r="I4805" s="2">
        <f>Table_ExternalData_15[[#This Row],[Price]]-(Table_ExternalData_15[[#This Row],[Price]]*Table_ExternalData_15[[#This Row],[BB rabat]])/100</f>
        <v>6.7679999999999998</v>
      </c>
      <c r="J4805" s="2">
        <f>Table_ExternalData_15[[#This Row],[BB cena]]*Table_ExternalData_15[[#Headers],[1,22]]</f>
        <v>8.2569599999999994</v>
      </c>
      <c r="K4805" s="2">
        <f>Table_ExternalData_15[[#This Row],[Price]]*Table_ExternalData_15[[#Headers],[1,22]]</f>
        <v>8.7840000000000007</v>
      </c>
      <c r="L4805" s="7">
        <f>IF(G4805="White Shark",E4805*0.5,IF(G4805="Sbox",E4805*0.5,IF(G4805="Tenda",E4805*0.5,E4805*0.2)))/100</f>
        <v>0.06</v>
      </c>
      <c r="M4805" s="2">
        <f>Table_ExternalData_15[[#This Row],[Price]]-Table_ExternalData_15[[#This Row],[Price]]*Table_ExternalData_15[[#This Row],[extra popust]]</f>
        <v>6.7679999999999998</v>
      </c>
      <c r="N4805" s="2">
        <f>IF(M4805&lt;I4805,M4805,I4805)</f>
        <v>6.7679999999999998</v>
      </c>
      <c r="O4805" s="12" t="str">
        <f>IF(N4805&lt;I4805,$U$1," ")</f>
        <v xml:space="preserve"> </v>
      </c>
      <c r="P4805" s="12" t="str">
        <f>IFERROR((O4805+30)," ")</f>
        <v xml:space="preserve"> </v>
      </c>
      <c r="Q4805" s="2">
        <f ca="1">IF(O4805=$U$1,N4805,"0")*1.22</f>
        <v>0</v>
      </c>
    </row>
    <row r="4806" spans="1:17" x14ac:dyDescent="0.25">
      <c r="A4806" t="s">
        <v>4772</v>
      </c>
      <c r="B4806" t="s">
        <v>4771</v>
      </c>
      <c r="C4806">
        <v>13005</v>
      </c>
      <c r="D4806">
        <v>35.549999999999997</v>
      </c>
      <c r="E4806">
        <f>IFERROR(VLOOKUP(Table_ExternalData_15[[#This Row],[Id]],Rabati!B:C,2,0),0)</f>
        <v>30</v>
      </c>
      <c r="F4806">
        <v>10</v>
      </c>
      <c r="G4806" t="str">
        <f>VLOOKUP(Table_ExternalData_15[[#This Row],[Id]],'Blagovna izdelek'!A:C,3,0)</f>
        <v>Delock</v>
      </c>
      <c r="H4806">
        <f>Table_ExternalData_15[[#This Row],[Rabat]]*0.2</f>
        <v>6</v>
      </c>
      <c r="I4806" s="2">
        <f>Table_ExternalData_15[[#This Row],[Price]]-(Table_ExternalData_15[[#This Row],[Price]]*Table_ExternalData_15[[#This Row],[BB rabat]])/100</f>
        <v>33.416999999999994</v>
      </c>
      <c r="J4806" s="2">
        <f>Table_ExternalData_15[[#This Row],[BB cena]]*Table_ExternalData_15[[#Headers],[1,22]]</f>
        <v>40.768739999999994</v>
      </c>
      <c r="K4806" s="2">
        <f>Table_ExternalData_15[[#This Row],[Price]]*Table_ExternalData_15[[#Headers],[1,22]]</f>
        <v>43.370999999999995</v>
      </c>
      <c r="L4806" s="7">
        <f>IF(G4806="White Shark",E4806*0.5,IF(G4806="Sbox",E4806*0.5,IF(G4806="Tenda",E4806*0.5,E4806*0.2)))/100</f>
        <v>0.06</v>
      </c>
      <c r="M4806" s="2">
        <f>Table_ExternalData_15[[#This Row],[Price]]-Table_ExternalData_15[[#This Row],[Price]]*Table_ExternalData_15[[#This Row],[extra popust]]</f>
        <v>33.416999999999994</v>
      </c>
      <c r="N4806" s="2">
        <f>IF(M4806&lt;I4806,M4806,I4806)</f>
        <v>33.416999999999994</v>
      </c>
      <c r="O4806" s="12" t="str">
        <f>IF(N4806&lt;I4806,$U$1," ")</f>
        <v xml:space="preserve"> </v>
      </c>
      <c r="P4806" s="12" t="str">
        <f>IFERROR((O4806+30)," ")</f>
        <v xml:space="preserve"> </v>
      </c>
      <c r="Q4806" s="2">
        <f ca="1">IF(O4806=$U$1,N4806,"0")*1.22</f>
        <v>0</v>
      </c>
    </row>
    <row r="4807" spans="1:17" x14ac:dyDescent="0.25">
      <c r="A4807" t="s">
        <v>4804</v>
      </c>
      <c r="B4807" t="s">
        <v>4803</v>
      </c>
      <c r="C4807">
        <v>13036</v>
      </c>
      <c r="D4807">
        <v>2.98</v>
      </c>
      <c r="E4807">
        <f>IFERROR(VLOOKUP(Table_ExternalData_15[[#This Row],[Id]],Rabati!B:C,2,0),0)</f>
        <v>30</v>
      </c>
      <c r="F4807">
        <v>74</v>
      </c>
      <c r="G4807" t="str">
        <f>VLOOKUP(Table_ExternalData_15[[#This Row],[Id]],'Blagovna izdelek'!A:C,3,0)</f>
        <v>Delock</v>
      </c>
      <c r="H4807">
        <f>Table_ExternalData_15[[#This Row],[Rabat]]*0.2</f>
        <v>6</v>
      </c>
      <c r="I4807" s="2">
        <f>Table_ExternalData_15[[#This Row],[Price]]-(Table_ExternalData_15[[#This Row],[Price]]*Table_ExternalData_15[[#This Row],[BB rabat]])/100</f>
        <v>2.8012000000000001</v>
      </c>
      <c r="J4807" s="2">
        <f>Table_ExternalData_15[[#This Row],[BB cena]]*Table_ExternalData_15[[#Headers],[1,22]]</f>
        <v>3.4174640000000003</v>
      </c>
      <c r="K4807" s="2">
        <f>Table_ExternalData_15[[#This Row],[Price]]*Table_ExternalData_15[[#Headers],[1,22]]</f>
        <v>3.6355999999999997</v>
      </c>
      <c r="L4807" s="7">
        <f>IF(G4807="White Shark",E4807*0.5,IF(G4807="Sbox",E4807*0.5,IF(G4807="Tenda",E4807*0.5,E4807*0.2)))/100</f>
        <v>0.06</v>
      </c>
      <c r="M4807" s="2">
        <f>Table_ExternalData_15[[#This Row],[Price]]-Table_ExternalData_15[[#This Row],[Price]]*Table_ExternalData_15[[#This Row],[extra popust]]</f>
        <v>2.8012000000000001</v>
      </c>
      <c r="N4807" s="2">
        <f>IF(M4807&lt;I4807,M4807,I4807)</f>
        <v>2.8012000000000001</v>
      </c>
      <c r="O4807" s="12" t="str">
        <f>IF(N4807&lt;I4807,$U$1," ")</f>
        <v xml:space="preserve"> </v>
      </c>
      <c r="P4807" s="12" t="str">
        <f>IFERROR((O4807+30)," ")</f>
        <v xml:space="preserve"> </v>
      </c>
      <c r="Q4807" s="2">
        <f ca="1">IF(O4807=$U$1,N4807,"0")*1.22</f>
        <v>0</v>
      </c>
    </row>
    <row r="4808" spans="1:17" x14ac:dyDescent="0.25">
      <c r="A4808" t="s">
        <v>4806</v>
      </c>
      <c r="B4808" t="s">
        <v>4805</v>
      </c>
      <c r="C4808">
        <v>13038</v>
      </c>
      <c r="D4808">
        <v>34.08</v>
      </c>
      <c r="E4808">
        <f>IFERROR(VLOOKUP(Table_ExternalData_15[[#This Row],[Id]],Rabati!B:C,2,0),0)</f>
        <v>25</v>
      </c>
      <c r="F4808">
        <v>0</v>
      </c>
      <c r="G4808" t="str">
        <f>VLOOKUP(Table_ExternalData_15[[#This Row],[Id]],'Blagovna izdelek'!A:C,3,0)</f>
        <v>Delock</v>
      </c>
      <c r="H4808">
        <f>Table_ExternalData_15[[#This Row],[Rabat]]*0.2</f>
        <v>5</v>
      </c>
      <c r="I4808" s="2">
        <f>Table_ExternalData_15[[#This Row],[Price]]-(Table_ExternalData_15[[#This Row],[Price]]*Table_ExternalData_15[[#This Row],[BB rabat]])/100</f>
        <v>32.375999999999998</v>
      </c>
      <c r="J4808" s="2">
        <f>Table_ExternalData_15[[#This Row],[BB cena]]*Table_ExternalData_15[[#Headers],[1,22]]</f>
        <v>39.498719999999999</v>
      </c>
      <c r="K4808" s="2">
        <f>Table_ExternalData_15[[#This Row],[Price]]*Table_ExternalData_15[[#Headers],[1,22]]</f>
        <v>41.577599999999997</v>
      </c>
      <c r="L4808" s="7">
        <f>IF(G4808="White Shark",E4808*0.5,IF(G4808="Sbox",E4808*0.5,IF(G4808="Tenda",E4808*0.5,E4808*0.2)))/100</f>
        <v>0.05</v>
      </c>
      <c r="M4808" s="2">
        <f>Table_ExternalData_15[[#This Row],[Price]]-Table_ExternalData_15[[#This Row],[Price]]*Table_ExternalData_15[[#This Row],[extra popust]]</f>
        <v>32.375999999999998</v>
      </c>
      <c r="N4808" s="2">
        <f>IF(M4808&lt;I4808,M4808,I4808)</f>
        <v>32.375999999999998</v>
      </c>
      <c r="O4808" s="12" t="str">
        <f>IF(N4808&lt;I4808,$U$1," ")</f>
        <v xml:space="preserve"> </v>
      </c>
      <c r="P4808" s="12" t="str">
        <f>IFERROR((O4808+30)," ")</f>
        <v xml:space="preserve"> </v>
      </c>
      <c r="Q4808" s="2">
        <f ca="1">IF(O4808=$U$1,N4808,"0")*1.22</f>
        <v>0</v>
      </c>
    </row>
    <row r="4809" spans="1:17" x14ac:dyDescent="0.25">
      <c r="A4809" t="s">
        <v>5027</v>
      </c>
      <c r="B4809" t="s">
        <v>5026</v>
      </c>
      <c r="C4809">
        <v>13170</v>
      </c>
      <c r="D4809">
        <v>9.18</v>
      </c>
      <c r="E4809">
        <f>IFERROR(VLOOKUP(Table_ExternalData_15[[#This Row],[Id]],Rabati!B:C,2,0),0)</f>
        <v>30</v>
      </c>
      <c r="F4809">
        <v>0</v>
      </c>
      <c r="G4809" t="str">
        <f>VLOOKUP(Table_ExternalData_15[[#This Row],[Id]],'Blagovna izdelek'!A:C,3,0)</f>
        <v>Delock</v>
      </c>
      <c r="H4809">
        <f>Table_ExternalData_15[[#This Row],[Rabat]]*0.2</f>
        <v>6</v>
      </c>
      <c r="I4809" s="2">
        <f>Table_ExternalData_15[[#This Row],[Price]]-(Table_ExternalData_15[[#This Row],[Price]]*Table_ExternalData_15[[#This Row],[BB rabat]])/100</f>
        <v>8.6291999999999991</v>
      </c>
      <c r="J4809" s="2">
        <f>Table_ExternalData_15[[#This Row],[BB cena]]*Table_ExternalData_15[[#Headers],[1,22]]</f>
        <v>10.527623999999999</v>
      </c>
      <c r="K4809" s="2">
        <f>Table_ExternalData_15[[#This Row],[Price]]*Table_ExternalData_15[[#Headers],[1,22]]</f>
        <v>11.1996</v>
      </c>
      <c r="L4809" s="7">
        <f>IF(G4809="White Shark",E4809*0.5,IF(G4809="Sbox",E4809*0.5,IF(G4809="Tenda",E4809*0.5,E4809*0.2)))/100</f>
        <v>0.06</v>
      </c>
      <c r="M4809" s="2">
        <f>Table_ExternalData_15[[#This Row],[Price]]-Table_ExternalData_15[[#This Row],[Price]]*Table_ExternalData_15[[#This Row],[extra popust]]</f>
        <v>8.6291999999999991</v>
      </c>
      <c r="N4809" s="2">
        <f>IF(M4809&lt;I4809,M4809,I4809)</f>
        <v>8.6291999999999991</v>
      </c>
      <c r="O4809" s="12" t="str">
        <f>IF(N4809&lt;I4809,$U$1," ")</f>
        <v xml:space="preserve"> </v>
      </c>
      <c r="P4809" s="12" t="str">
        <f>IFERROR((O4809+30)," ")</f>
        <v xml:space="preserve"> </v>
      </c>
      <c r="Q4809" s="2">
        <f ca="1">IF(O4809=$U$1,N4809,"0")*1.22</f>
        <v>0</v>
      </c>
    </row>
    <row r="4810" spans="1:17" x14ac:dyDescent="0.25">
      <c r="A4810" t="s">
        <v>5037</v>
      </c>
      <c r="B4810" t="s">
        <v>5036</v>
      </c>
      <c r="C4810">
        <v>13181</v>
      </c>
      <c r="D4810">
        <v>42.33</v>
      </c>
      <c r="E4810">
        <f>IFERROR(VLOOKUP(Table_ExternalData_15[[#This Row],[Id]],Rabati!B:C,2,0),0)</f>
        <v>30</v>
      </c>
      <c r="F4810">
        <v>0</v>
      </c>
      <c r="G4810" t="str">
        <f>VLOOKUP(Table_ExternalData_15[[#This Row],[Id]],'Blagovna izdelek'!A:C,3,0)</f>
        <v>Delock</v>
      </c>
      <c r="H4810">
        <f>Table_ExternalData_15[[#This Row],[Rabat]]*0.2</f>
        <v>6</v>
      </c>
      <c r="I4810" s="2">
        <f>Table_ExternalData_15[[#This Row],[Price]]-(Table_ExternalData_15[[#This Row],[Price]]*Table_ExternalData_15[[#This Row],[BB rabat]])/100</f>
        <v>39.790199999999999</v>
      </c>
      <c r="J4810" s="2">
        <f>Table_ExternalData_15[[#This Row],[BB cena]]*Table_ExternalData_15[[#Headers],[1,22]]</f>
        <v>48.544044</v>
      </c>
      <c r="K4810" s="2">
        <f>Table_ExternalData_15[[#This Row],[Price]]*Table_ExternalData_15[[#Headers],[1,22]]</f>
        <v>51.642599999999995</v>
      </c>
      <c r="L4810" s="7">
        <f>IF(G4810="White Shark",E4810*0.5,IF(G4810="Sbox",E4810*0.5,IF(G4810="Tenda",E4810*0.5,E4810*0.2)))/100</f>
        <v>0.06</v>
      </c>
      <c r="M4810" s="2">
        <f>Table_ExternalData_15[[#This Row],[Price]]-Table_ExternalData_15[[#This Row],[Price]]*Table_ExternalData_15[[#This Row],[extra popust]]</f>
        <v>39.790199999999999</v>
      </c>
      <c r="N4810" s="2">
        <f>IF(M4810&lt;I4810,M4810,I4810)</f>
        <v>39.790199999999999</v>
      </c>
      <c r="O4810" s="12" t="str">
        <f>IF(N4810&lt;I4810,$U$1," ")</f>
        <v xml:space="preserve"> </v>
      </c>
      <c r="P4810" s="12" t="str">
        <f>IFERROR((O4810+30)," ")</f>
        <v xml:space="preserve"> </v>
      </c>
      <c r="Q4810" s="2">
        <f ca="1">IF(O4810=$U$1,N4810,"0")*1.22</f>
        <v>0</v>
      </c>
    </row>
    <row r="4811" spans="1:17" x14ac:dyDescent="0.25">
      <c r="A4811" t="s">
        <v>5039</v>
      </c>
      <c r="B4811" t="s">
        <v>5038</v>
      </c>
      <c r="C4811">
        <v>13182</v>
      </c>
      <c r="D4811">
        <v>49.93</v>
      </c>
      <c r="E4811">
        <f>IFERROR(VLOOKUP(Table_ExternalData_15[[#This Row],[Id]],Rabati!B:C,2,0),0)</f>
        <v>30</v>
      </c>
      <c r="F4811">
        <v>0</v>
      </c>
      <c r="G4811" t="str">
        <f>VLOOKUP(Table_ExternalData_15[[#This Row],[Id]],'Blagovna izdelek'!A:C,3,0)</f>
        <v>Delock</v>
      </c>
      <c r="H4811">
        <f>Table_ExternalData_15[[#This Row],[Rabat]]*0.2</f>
        <v>6</v>
      </c>
      <c r="I4811" s="2">
        <f>Table_ExternalData_15[[#This Row],[Price]]-(Table_ExternalData_15[[#This Row],[Price]]*Table_ExternalData_15[[#This Row],[BB rabat]])/100</f>
        <v>46.934199999999997</v>
      </c>
      <c r="J4811" s="2">
        <f>Table_ExternalData_15[[#This Row],[BB cena]]*Table_ExternalData_15[[#Headers],[1,22]]</f>
        <v>57.259723999999999</v>
      </c>
      <c r="K4811" s="2">
        <f>Table_ExternalData_15[[#This Row],[Price]]*Table_ExternalData_15[[#Headers],[1,22]]</f>
        <v>60.9146</v>
      </c>
      <c r="L4811" s="7">
        <f>IF(G4811="White Shark",E4811*0.5,IF(G4811="Sbox",E4811*0.5,IF(G4811="Tenda",E4811*0.5,E4811*0.2)))/100</f>
        <v>0.06</v>
      </c>
      <c r="M4811" s="2">
        <f>Table_ExternalData_15[[#This Row],[Price]]-Table_ExternalData_15[[#This Row],[Price]]*Table_ExternalData_15[[#This Row],[extra popust]]</f>
        <v>46.934199999999997</v>
      </c>
      <c r="N4811" s="2">
        <f>IF(M4811&lt;I4811,M4811,I4811)</f>
        <v>46.934199999999997</v>
      </c>
      <c r="O4811" s="12" t="str">
        <f>IF(N4811&lt;I4811,$U$1," ")</f>
        <v xml:space="preserve"> </v>
      </c>
      <c r="P4811" s="12" t="str">
        <f>IFERROR((O4811+30)," ")</f>
        <v xml:space="preserve"> </v>
      </c>
      <c r="Q4811" s="2">
        <f ca="1">IF(O4811=$U$1,N4811,"0")*1.22</f>
        <v>0</v>
      </c>
    </row>
    <row r="4812" spans="1:17" x14ac:dyDescent="0.25">
      <c r="A4812" t="s">
        <v>5040</v>
      </c>
      <c r="B4812" t="s">
        <v>9707</v>
      </c>
      <c r="C4812">
        <v>13183</v>
      </c>
      <c r="D4812">
        <v>18.95</v>
      </c>
      <c r="E4812">
        <f>IFERROR(VLOOKUP(Table_ExternalData_15[[#This Row],[Id]],Rabati!B:C,2,0),0)</f>
        <v>30</v>
      </c>
      <c r="F4812">
        <v>0</v>
      </c>
      <c r="G4812" t="str">
        <f>VLOOKUP(Table_ExternalData_15[[#This Row],[Id]],'Blagovna izdelek'!A:C,3,0)</f>
        <v>Delock</v>
      </c>
      <c r="H4812">
        <f>Table_ExternalData_15[[#This Row],[Rabat]]*0.2</f>
        <v>6</v>
      </c>
      <c r="I4812" s="2">
        <f>Table_ExternalData_15[[#This Row],[Price]]-(Table_ExternalData_15[[#This Row],[Price]]*Table_ExternalData_15[[#This Row],[BB rabat]])/100</f>
        <v>17.812999999999999</v>
      </c>
      <c r="J4812" s="2">
        <f>Table_ExternalData_15[[#This Row],[BB cena]]*Table_ExternalData_15[[#Headers],[1,22]]</f>
        <v>21.731859999999998</v>
      </c>
      <c r="K4812" s="2">
        <f>Table_ExternalData_15[[#This Row],[Price]]*Table_ExternalData_15[[#Headers],[1,22]]</f>
        <v>23.119</v>
      </c>
      <c r="L4812" s="7">
        <f>IF(G4812="White Shark",E4812*0.5,IF(G4812="Sbox",E4812*0.5,IF(G4812="Tenda",E4812*0.5,E4812*0.2)))/100</f>
        <v>0.06</v>
      </c>
      <c r="M4812" s="2">
        <f>Table_ExternalData_15[[#This Row],[Price]]-Table_ExternalData_15[[#This Row],[Price]]*Table_ExternalData_15[[#This Row],[extra popust]]</f>
        <v>17.812999999999999</v>
      </c>
      <c r="N4812" s="2">
        <f>IF(M4812&lt;I4812,M4812,I4812)</f>
        <v>17.812999999999999</v>
      </c>
      <c r="O4812" s="12" t="str">
        <f>IF(N4812&lt;I4812,$U$1," ")</f>
        <v xml:space="preserve"> </v>
      </c>
      <c r="P4812" s="12" t="str">
        <f>IFERROR((O4812+30)," ")</f>
        <v xml:space="preserve"> </v>
      </c>
      <c r="Q4812" s="2">
        <f ca="1">IF(O4812=$U$1,N4812,"0")*1.22</f>
        <v>0</v>
      </c>
    </row>
    <row r="4813" spans="1:17" x14ac:dyDescent="0.25">
      <c r="A4813" t="s">
        <v>5041</v>
      </c>
      <c r="B4813" t="s">
        <v>9708</v>
      </c>
      <c r="C4813">
        <v>13184</v>
      </c>
      <c r="D4813">
        <v>16.38</v>
      </c>
      <c r="E4813">
        <f>IFERROR(VLOOKUP(Table_ExternalData_15[[#This Row],[Id]],Rabati!B:C,2,0),0)</f>
        <v>30</v>
      </c>
      <c r="F4813">
        <v>10</v>
      </c>
      <c r="G4813" t="str">
        <f>VLOOKUP(Table_ExternalData_15[[#This Row],[Id]],'Blagovna izdelek'!A:C,3,0)</f>
        <v>Delock</v>
      </c>
      <c r="H4813">
        <f>Table_ExternalData_15[[#This Row],[Rabat]]*0.2</f>
        <v>6</v>
      </c>
      <c r="I4813" s="2">
        <f>Table_ExternalData_15[[#This Row],[Price]]-(Table_ExternalData_15[[#This Row],[Price]]*Table_ExternalData_15[[#This Row],[BB rabat]])/100</f>
        <v>15.3972</v>
      </c>
      <c r="J4813" s="2">
        <f>Table_ExternalData_15[[#This Row],[BB cena]]*Table_ExternalData_15[[#Headers],[1,22]]</f>
        <v>18.784583999999999</v>
      </c>
      <c r="K4813" s="2">
        <f>Table_ExternalData_15[[#This Row],[Price]]*Table_ExternalData_15[[#Headers],[1,22]]</f>
        <v>19.983599999999999</v>
      </c>
      <c r="L4813" s="7">
        <f>IF(G4813="White Shark",E4813*0.5,IF(G4813="Sbox",E4813*0.5,IF(G4813="Tenda",E4813*0.5,E4813*0.2)))/100</f>
        <v>0.06</v>
      </c>
      <c r="M4813" s="2">
        <f>Table_ExternalData_15[[#This Row],[Price]]-Table_ExternalData_15[[#This Row],[Price]]*Table_ExternalData_15[[#This Row],[extra popust]]</f>
        <v>15.3972</v>
      </c>
      <c r="N4813" s="2">
        <f>IF(M4813&lt;I4813,M4813,I4813)</f>
        <v>15.3972</v>
      </c>
      <c r="O4813" s="12" t="str">
        <f>IF(N4813&lt;I4813,$U$1," ")</f>
        <v xml:space="preserve"> </v>
      </c>
      <c r="P4813" s="12" t="str">
        <f>IFERROR((O4813+30)," ")</f>
        <v xml:space="preserve"> </v>
      </c>
      <c r="Q4813" s="2">
        <f ca="1">IF(O4813=$U$1,N4813,"0")*1.22</f>
        <v>0</v>
      </c>
    </row>
    <row r="4814" spans="1:17" x14ac:dyDescent="0.25">
      <c r="A4814" t="s">
        <v>5043</v>
      </c>
      <c r="B4814" t="s">
        <v>5042</v>
      </c>
      <c r="C4814">
        <v>13185</v>
      </c>
      <c r="D4814">
        <v>16.350000000000001</v>
      </c>
      <c r="E4814">
        <f>IFERROR(VLOOKUP(Table_ExternalData_15[[#This Row],[Id]],Rabati!B:C,2,0),0)</f>
        <v>30</v>
      </c>
      <c r="F4814">
        <v>0</v>
      </c>
      <c r="G4814" t="str">
        <f>VLOOKUP(Table_ExternalData_15[[#This Row],[Id]],'Blagovna izdelek'!A:C,3,0)</f>
        <v>Delock</v>
      </c>
      <c r="H4814">
        <f>Table_ExternalData_15[[#This Row],[Rabat]]*0.2</f>
        <v>6</v>
      </c>
      <c r="I4814" s="2">
        <f>Table_ExternalData_15[[#This Row],[Price]]-(Table_ExternalData_15[[#This Row],[Price]]*Table_ExternalData_15[[#This Row],[BB rabat]])/100</f>
        <v>15.369000000000002</v>
      </c>
      <c r="J4814" s="2">
        <f>Table_ExternalData_15[[#This Row],[BB cena]]*Table_ExternalData_15[[#Headers],[1,22]]</f>
        <v>18.75018</v>
      </c>
      <c r="K4814" s="2">
        <f>Table_ExternalData_15[[#This Row],[Price]]*Table_ExternalData_15[[#Headers],[1,22]]</f>
        <v>19.947000000000003</v>
      </c>
      <c r="L4814" s="7">
        <f>IF(G4814="White Shark",E4814*0.5,IF(G4814="Sbox",E4814*0.5,IF(G4814="Tenda",E4814*0.5,E4814*0.2)))/100</f>
        <v>0.06</v>
      </c>
      <c r="M4814" s="2">
        <f>Table_ExternalData_15[[#This Row],[Price]]-Table_ExternalData_15[[#This Row],[Price]]*Table_ExternalData_15[[#This Row],[extra popust]]</f>
        <v>15.369000000000002</v>
      </c>
      <c r="N4814" s="2">
        <f>IF(M4814&lt;I4814,M4814,I4814)</f>
        <v>15.369000000000002</v>
      </c>
      <c r="O4814" s="12" t="str">
        <f>IF(N4814&lt;I4814,$U$1," ")</f>
        <v xml:space="preserve"> </v>
      </c>
      <c r="P4814" s="12" t="str">
        <f>IFERROR((O4814+30)," ")</f>
        <v xml:space="preserve"> </v>
      </c>
      <c r="Q4814" s="2">
        <f ca="1">IF(O4814=$U$1,N4814,"0")*1.22</f>
        <v>0</v>
      </c>
    </row>
    <row r="4815" spans="1:17" x14ac:dyDescent="0.25">
      <c r="A4815" t="s">
        <v>5047</v>
      </c>
      <c r="B4815" t="s">
        <v>5046</v>
      </c>
      <c r="C4815">
        <v>13188</v>
      </c>
      <c r="D4815">
        <v>25.1</v>
      </c>
      <c r="E4815">
        <f>IFERROR(VLOOKUP(Table_ExternalData_15[[#This Row],[Id]],Rabati!B:C,2,0),0)</f>
        <v>30</v>
      </c>
      <c r="F4815">
        <v>0</v>
      </c>
      <c r="G4815" t="str">
        <f>VLOOKUP(Table_ExternalData_15[[#This Row],[Id]],'Blagovna izdelek'!A:C,3,0)</f>
        <v>Delock</v>
      </c>
      <c r="H4815">
        <f>Table_ExternalData_15[[#This Row],[Rabat]]*0.2</f>
        <v>6</v>
      </c>
      <c r="I4815" s="2">
        <f>Table_ExternalData_15[[#This Row],[Price]]-(Table_ExternalData_15[[#This Row],[Price]]*Table_ExternalData_15[[#This Row],[BB rabat]])/100</f>
        <v>23.594000000000001</v>
      </c>
      <c r="J4815" s="2">
        <f>Table_ExternalData_15[[#This Row],[BB cena]]*Table_ExternalData_15[[#Headers],[1,22]]</f>
        <v>28.784680000000002</v>
      </c>
      <c r="K4815" s="2">
        <f>Table_ExternalData_15[[#This Row],[Price]]*Table_ExternalData_15[[#Headers],[1,22]]</f>
        <v>30.622</v>
      </c>
      <c r="L4815" s="7">
        <f>IF(G4815="White Shark",E4815*0.5,IF(G4815="Sbox",E4815*0.5,IF(G4815="Tenda",E4815*0.5,E4815*0.2)))/100</f>
        <v>0.06</v>
      </c>
      <c r="M4815" s="2">
        <f>Table_ExternalData_15[[#This Row],[Price]]-Table_ExternalData_15[[#This Row],[Price]]*Table_ExternalData_15[[#This Row],[extra popust]]</f>
        <v>23.594000000000001</v>
      </c>
      <c r="N4815" s="2">
        <f>IF(M4815&lt;I4815,M4815,I4815)</f>
        <v>23.594000000000001</v>
      </c>
      <c r="O4815" s="12" t="str">
        <f>IF(N4815&lt;I4815,$U$1," ")</f>
        <v xml:space="preserve"> </v>
      </c>
      <c r="P4815" s="12" t="str">
        <f>IFERROR((O4815+30)," ")</f>
        <v xml:space="preserve"> </v>
      </c>
      <c r="Q4815" s="2">
        <f ca="1">IF(O4815=$U$1,N4815,"0")*1.22</f>
        <v>0</v>
      </c>
    </row>
    <row r="4816" spans="1:17" x14ac:dyDescent="0.25">
      <c r="A4816" t="s">
        <v>5073</v>
      </c>
      <c r="B4816" t="s">
        <v>5072</v>
      </c>
      <c r="C4816">
        <v>13213</v>
      </c>
      <c r="D4816">
        <v>49.95</v>
      </c>
      <c r="E4816">
        <f>IFERROR(VLOOKUP(Table_ExternalData_15[[#This Row],[Id]],Rabati!B:C,2,0),0)</f>
        <v>30</v>
      </c>
      <c r="F4816">
        <v>46</v>
      </c>
      <c r="G4816" t="str">
        <f>VLOOKUP(Table_ExternalData_15[[#This Row],[Id]],'Blagovna izdelek'!A:C,3,0)</f>
        <v>Delock</v>
      </c>
      <c r="H4816">
        <f>Table_ExternalData_15[[#This Row],[Rabat]]*0.2</f>
        <v>6</v>
      </c>
      <c r="I4816" s="2">
        <f>Table_ExternalData_15[[#This Row],[Price]]-(Table_ExternalData_15[[#This Row],[Price]]*Table_ExternalData_15[[#This Row],[BB rabat]])/100</f>
        <v>46.953000000000003</v>
      </c>
      <c r="J4816" s="2">
        <f>Table_ExternalData_15[[#This Row],[BB cena]]*Table_ExternalData_15[[#Headers],[1,22]]</f>
        <v>57.28266</v>
      </c>
      <c r="K4816" s="2">
        <f>Table_ExternalData_15[[#This Row],[Price]]*Table_ExternalData_15[[#Headers],[1,22]]</f>
        <v>60.939</v>
      </c>
      <c r="L4816" s="7">
        <f>IF(G4816="White Shark",E4816*0.5,IF(G4816="Sbox",E4816*0.5,IF(G4816="Tenda",E4816*0.5,E4816*0.2)))/100</f>
        <v>0.06</v>
      </c>
      <c r="M4816" s="2">
        <f>Table_ExternalData_15[[#This Row],[Price]]-Table_ExternalData_15[[#This Row],[Price]]*Table_ExternalData_15[[#This Row],[extra popust]]</f>
        <v>46.953000000000003</v>
      </c>
      <c r="N4816" s="2">
        <f>IF(M4816&lt;I4816,M4816,I4816)</f>
        <v>46.953000000000003</v>
      </c>
      <c r="O4816" s="12" t="str">
        <f>IF(N4816&lt;I4816,$U$1," ")</f>
        <v xml:space="preserve"> </v>
      </c>
      <c r="P4816" s="12" t="str">
        <f>IFERROR((O4816+30)," ")</f>
        <v xml:space="preserve"> </v>
      </c>
      <c r="Q4816" s="2">
        <f ca="1">IF(O4816=$U$1,N4816,"0")*1.22</f>
        <v>0</v>
      </c>
    </row>
    <row r="4817" spans="1:17" x14ac:dyDescent="0.25">
      <c r="A4817" t="s">
        <v>5092</v>
      </c>
      <c r="B4817" t="s">
        <v>5091</v>
      </c>
      <c r="C4817">
        <v>13235</v>
      </c>
      <c r="D4817">
        <v>53.48</v>
      </c>
      <c r="E4817">
        <f>IFERROR(VLOOKUP(Table_ExternalData_15[[#This Row],[Id]],Rabati!B:C,2,0),0)</f>
        <v>30</v>
      </c>
      <c r="F4817">
        <v>0</v>
      </c>
      <c r="G4817" t="str">
        <f>VLOOKUP(Table_ExternalData_15[[#This Row],[Id]],'Blagovna izdelek'!A:C,3,0)</f>
        <v>Delock</v>
      </c>
      <c r="H4817">
        <f>Table_ExternalData_15[[#This Row],[Rabat]]*0.2</f>
        <v>6</v>
      </c>
      <c r="I4817" s="2">
        <f>Table_ExternalData_15[[#This Row],[Price]]-(Table_ExternalData_15[[#This Row],[Price]]*Table_ExternalData_15[[#This Row],[BB rabat]])/100</f>
        <v>50.271199999999993</v>
      </c>
      <c r="J4817" s="2">
        <f>Table_ExternalData_15[[#This Row],[BB cena]]*Table_ExternalData_15[[#Headers],[1,22]]</f>
        <v>61.330863999999991</v>
      </c>
      <c r="K4817" s="2">
        <f>Table_ExternalData_15[[#This Row],[Price]]*Table_ExternalData_15[[#Headers],[1,22]]</f>
        <v>65.245599999999996</v>
      </c>
      <c r="L4817" s="7">
        <f>IF(G4817="White Shark",E4817*0.5,IF(G4817="Sbox",E4817*0.5,IF(G4817="Tenda",E4817*0.5,E4817*0.2)))/100</f>
        <v>0.06</v>
      </c>
      <c r="M4817" s="2">
        <f>Table_ExternalData_15[[#This Row],[Price]]-Table_ExternalData_15[[#This Row],[Price]]*Table_ExternalData_15[[#This Row],[extra popust]]</f>
        <v>50.2712</v>
      </c>
      <c r="N4817" s="2">
        <f>IF(M4817&lt;I4817,M4817,I4817)</f>
        <v>50.271199999999993</v>
      </c>
      <c r="O4817" s="12" t="str">
        <f>IF(N4817&lt;I4817,$U$1," ")</f>
        <v xml:space="preserve"> </v>
      </c>
      <c r="P4817" s="12" t="str">
        <f>IFERROR((O4817+30)," ")</f>
        <v xml:space="preserve"> </v>
      </c>
      <c r="Q4817" s="2">
        <f ca="1">IF(O4817=$U$1,N4817,"0")*1.22</f>
        <v>0</v>
      </c>
    </row>
    <row r="4818" spans="1:17" x14ac:dyDescent="0.25">
      <c r="A4818" t="s">
        <v>5127</v>
      </c>
      <c r="B4818" t="s">
        <v>5126</v>
      </c>
      <c r="C4818">
        <v>13293</v>
      </c>
      <c r="D4818">
        <v>36.46</v>
      </c>
      <c r="E4818">
        <f>IFERROR(VLOOKUP(Table_ExternalData_15[[#This Row],[Id]],Rabati!B:C,2,0),0)</f>
        <v>10</v>
      </c>
      <c r="F4818">
        <v>0</v>
      </c>
      <c r="G4818" t="str">
        <f>VLOOKUP(Table_ExternalData_15[[#This Row],[Id]],'Blagovna izdelek'!A:C,3,0)</f>
        <v>Delock</v>
      </c>
      <c r="H4818">
        <f>Table_ExternalData_15[[#This Row],[Rabat]]*0.2</f>
        <v>2</v>
      </c>
      <c r="I4818" s="2">
        <f>Table_ExternalData_15[[#This Row],[Price]]-(Table_ExternalData_15[[#This Row],[Price]]*Table_ExternalData_15[[#This Row],[BB rabat]])/100</f>
        <v>35.730800000000002</v>
      </c>
      <c r="J4818" s="2">
        <f>Table_ExternalData_15[[#This Row],[BB cena]]*Table_ExternalData_15[[#Headers],[1,22]]</f>
        <v>43.591576000000003</v>
      </c>
      <c r="K4818" s="2">
        <f>Table_ExternalData_15[[#This Row],[Price]]*Table_ExternalData_15[[#Headers],[1,22]]</f>
        <v>44.481200000000001</v>
      </c>
      <c r="L4818" s="7">
        <f>IF(G4818="White Shark",E4818*0.5,IF(G4818="Sbox",E4818*0.5,IF(G4818="Tenda",E4818*0.5,E4818*0.2)))/100</f>
        <v>0.02</v>
      </c>
      <c r="M4818" s="2">
        <f>Table_ExternalData_15[[#This Row],[Price]]-Table_ExternalData_15[[#This Row],[Price]]*Table_ExternalData_15[[#This Row],[extra popust]]</f>
        <v>35.730800000000002</v>
      </c>
      <c r="N4818" s="2">
        <f>IF(M4818&lt;I4818,M4818,I4818)</f>
        <v>35.730800000000002</v>
      </c>
      <c r="O4818" s="12" t="str">
        <f>IF(N4818&lt;I4818,$U$1," ")</f>
        <v xml:space="preserve"> </v>
      </c>
      <c r="P4818" s="12" t="str">
        <f>IFERROR((O4818+30)," ")</f>
        <v xml:space="preserve"> </v>
      </c>
      <c r="Q4818" s="2">
        <f ca="1">IF(O4818=$U$1,N4818,"0")*1.22</f>
        <v>0</v>
      </c>
    </row>
    <row r="4819" spans="1:17" x14ac:dyDescent="0.25">
      <c r="A4819" t="s">
        <v>5155</v>
      </c>
      <c r="B4819" t="s">
        <v>5154</v>
      </c>
      <c r="C4819">
        <v>13325</v>
      </c>
      <c r="D4819">
        <v>20.28</v>
      </c>
      <c r="E4819">
        <f>IFERROR(VLOOKUP(Table_ExternalData_15[[#This Row],[Id]],Rabati!B:C,2,0),0)</f>
        <v>30</v>
      </c>
      <c r="F4819">
        <v>0</v>
      </c>
      <c r="G4819" t="str">
        <f>VLOOKUP(Table_ExternalData_15[[#This Row],[Id]],'Blagovna izdelek'!A:C,3,0)</f>
        <v>Delock</v>
      </c>
      <c r="H4819">
        <f>Table_ExternalData_15[[#This Row],[Rabat]]*0.2</f>
        <v>6</v>
      </c>
      <c r="I4819" s="2">
        <f>Table_ExternalData_15[[#This Row],[Price]]-(Table_ExternalData_15[[#This Row],[Price]]*Table_ExternalData_15[[#This Row],[BB rabat]])/100</f>
        <v>19.063200000000002</v>
      </c>
      <c r="J4819" s="2">
        <f>Table_ExternalData_15[[#This Row],[BB cena]]*Table_ExternalData_15[[#Headers],[1,22]]</f>
        <v>23.257104000000002</v>
      </c>
      <c r="K4819" s="2">
        <f>Table_ExternalData_15[[#This Row],[Price]]*Table_ExternalData_15[[#Headers],[1,22]]</f>
        <v>24.741600000000002</v>
      </c>
      <c r="L4819" s="7">
        <f>IF(G4819="White Shark",E4819*0.5,IF(G4819="Sbox",E4819*0.5,IF(G4819="Tenda",E4819*0.5,E4819*0.2)))/100</f>
        <v>0.06</v>
      </c>
      <c r="M4819" s="2">
        <f>Table_ExternalData_15[[#This Row],[Price]]-Table_ExternalData_15[[#This Row],[Price]]*Table_ExternalData_15[[#This Row],[extra popust]]</f>
        <v>19.063200000000002</v>
      </c>
      <c r="N4819" s="2">
        <f>IF(M4819&lt;I4819,M4819,I4819)</f>
        <v>19.063200000000002</v>
      </c>
      <c r="O4819" s="12" t="str">
        <f>IF(N4819&lt;I4819,$U$1," ")</f>
        <v xml:space="preserve"> </v>
      </c>
      <c r="P4819" s="12" t="str">
        <f>IFERROR((O4819+30)," ")</f>
        <v xml:space="preserve"> </v>
      </c>
      <c r="Q4819" s="2">
        <f ca="1">IF(O4819=$U$1,N4819,"0")*1.22</f>
        <v>0</v>
      </c>
    </row>
    <row r="4820" spans="1:17" x14ac:dyDescent="0.25">
      <c r="A4820" t="s">
        <v>5157</v>
      </c>
      <c r="B4820" t="s">
        <v>5156</v>
      </c>
      <c r="C4820">
        <v>13326</v>
      </c>
      <c r="D4820">
        <v>20.6</v>
      </c>
      <c r="E4820">
        <f>IFERROR(VLOOKUP(Table_ExternalData_15[[#This Row],[Id]],Rabati!B:C,2,0),0)</f>
        <v>30</v>
      </c>
      <c r="F4820">
        <v>0</v>
      </c>
      <c r="G4820" t="str">
        <f>VLOOKUP(Table_ExternalData_15[[#This Row],[Id]],'Blagovna izdelek'!A:C,3,0)</f>
        <v>Delock</v>
      </c>
      <c r="H4820">
        <f>Table_ExternalData_15[[#This Row],[Rabat]]*0.2</f>
        <v>6</v>
      </c>
      <c r="I4820" s="2">
        <f>Table_ExternalData_15[[#This Row],[Price]]-(Table_ExternalData_15[[#This Row],[Price]]*Table_ExternalData_15[[#This Row],[BB rabat]])/100</f>
        <v>19.364000000000001</v>
      </c>
      <c r="J4820" s="2">
        <f>Table_ExternalData_15[[#This Row],[BB cena]]*Table_ExternalData_15[[#Headers],[1,22]]</f>
        <v>23.624079999999999</v>
      </c>
      <c r="K4820" s="2">
        <f>Table_ExternalData_15[[#This Row],[Price]]*Table_ExternalData_15[[#Headers],[1,22]]</f>
        <v>25.132000000000001</v>
      </c>
      <c r="L4820" s="7">
        <f>IF(G4820="White Shark",E4820*0.5,IF(G4820="Sbox",E4820*0.5,IF(G4820="Tenda",E4820*0.5,E4820*0.2)))/100</f>
        <v>0.06</v>
      </c>
      <c r="M4820" s="2">
        <f>Table_ExternalData_15[[#This Row],[Price]]-Table_ExternalData_15[[#This Row],[Price]]*Table_ExternalData_15[[#This Row],[extra popust]]</f>
        <v>19.364000000000001</v>
      </c>
      <c r="N4820" s="2">
        <f>IF(M4820&lt;I4820,M4820,I4820)</f>
        <v>19.364000000000001</v>
      </c>
      <c r="O4820" s="12" t="str">
        <f>IF(N4820&lt;I4820,$U$1," ")</f>
        <v xml:space="preserve"> </v>
      </c>
      <c r="P4820" s="12" t="str">
        <f>IFERROR((O4820+30)," ")</f>
        <v xml:space="preserve"> </v>
      </c>
      <c r="Q4820" s="2">
        <f ca="1">IF(O4820=$U$1,N4820,"0")*1.22</f>
        <v>0</v>
      </c>
    </row>
    <row r="4821" spans="1:17" x14ac:dyDescent="0.25">
      <c r="A4821" t="s">
        <v>5159</v>
      </c>
      <c r="B4821" t="s">
        <v>5158</v>
      </c>
      <c r="C4821">
        <v>13327</v>
      </c>
      <c r="D4821">
        <v>23.35</v>
      </c>
      <c r="E4821">
        <f>IFERROR(VLOOKUP(Table_ExternalData_15[[#This Row],[Id]],Rabati!B:C,2,0),0)</f>
        <v>30</v>
      </c>
      <c r="F4821">
        <v>6</v>
      </c>
      <c r="G4821" t="str">
        <f>VLOOKUP(Table_ExternalData_15[[#This Row],[Id]],'Blagovna izdelek'!A:C,3,0)</f>
        <v>Delock</v>
      </c>
      <c r="H4821">
        <f>Table_ExternalData_15[[#This Row],[Rabat]]*0.2</f>
        <v>6</v>
      </c>
      <c r="I4821" s="2">
        <f>Table_ExternalData_15[[#This Row],[Price]]-(Table_ExternalData_15[[#This Row],[Price]]*Table_ExternalData_15[[#This Row],[BB rabat]])/100</f>
        <v>21.949000000000002</v>
      </c>
      <c r="J4821" s="2">
        <f>Table_ExternalData_15[[#This Row],[BB cena]]*Table_ExternalData_15[[#Headers],[1,22]]</f>
        <v>26.77778</v>
      </c>
      <c r="K4821" s="2">
        <f>Table_ExternalData_15[[#This Row],[Price]]*Table_ExternalData_15[[#Headers],[1,22]]</f>
        <v>28.487000000000002</v>
      </c>
      <c r="L4821" s="7">
        <f>IF(G4821="White Shark",E4821*0.5,IF(G4821="Sbox",E4821*0.5,IF(G4821="Tenda",E4821*0.5,E4821*0.2)))/100</f>
        <v>0.06</v>
      </c>
      <c r="M4821" s="2">
        <f>Table_ExternalData_15[[#This Row],[Price]]-Table_ExternalData_15[[#This Row],[Price]]*Table_ExternalData_15[[#This Row],[extra popust]]</f>
        <v>21.949000000000002</v>
      </c>
      <c r="N4821" s="2">
        <f>IF(M4821&lt;I4821,M4821,I4821)</f>
        <v>21.949000000000002</v>
      </c>
      <c r="O4821" s="12" t="str">
        <f>IF(N4821&lt;I4821,$U$1," ")</f>
        <v xml:space="preserve"> </v>
      </c>
      <c r="P4821" s="12" t="str">
        <f>IFERROR((O4821+30)," ")</f>
        <v xml:space="preserve"> </v>
      </c>
      <c r="Q4821" s="2">
        <f ca="1">IF(O4821=$U$1,N4821,"0")*1.22</f>
        <v>0</v>
      </c>
    </row>
    <row r="4822" spans="1:17" x14ac:dyDescent="0.25">
      <c r="A4822" t="s">
        <v>5161</v>
      </c>
      <c r="B4822" t="s">
        <v>5160</v>
      </c>
      <c r="C4822">
        <v>13328</v>
      </c>
      <c r="D4822">
        <v>13.47</v>
      </c>
      <c r="E4822">
        <f>IFERROR(VLOOKUP(Table_ExternalData_15[[#This Row],[Id]],Rabati!B:C,2,0),0)</f>
        <v>30</v>
      </c>
      <c r="F4822">
        <v>0</v>
      </c>
      <c r="G4822" t="str">
        <f>VLOOKUP(Table_ExternalData_15[[#This Row],[Id]],'Blagovna izdelek'!A:C,3,0)</f>
        <v>Delock</v>
      </c>
      <c r="H4822">
        <f>Table_ExternalData_15[[#This Row],[Rabat]]*0.2</f>
        <v>6</v>
      </c>
      <c r="I4822" s="2">
        <f>Table_ExternalData_15[[#This Row],[Price]]-(Table_ExternalData_15[[#This Row],[Price]]*Table_ExternalData_15[[#This Row],[BB rabat]])/100</f>
        <v>12.661800000000001</v>
      </c>
      <c r="J4822" s="2">
        <f>Table_ExternalData_15[[#This Row],[BB cena]]*Table_ExternalData_15[[#Headers],[1,22]]</f>
        <v>15.447396000000001</v>
      </c>
      <c r="K4822" s="2">
        <f>Table_ExternalData_15[[#This Row],[Price]]*Table_ExternalData_15[[#Headers],[1,22]]</f>
        <v>16.433399999999999</v>
      </c>
      <c r="L4822" s="7">
        <f>IF(G4822="White Shark",E4822*0.5,IF(G4822="Sbox",E4822*0.5,IF(G4822="Tenda",E4822*0.5,E4822*0.2)))/100</f>
        <v>0.06</v>
      </c>
      <c r="M4822" s="2">
        <f>Table_ExternalData_15[[#This Row],[Price]]-Table_ExternalData_15[[#This Row],[Price]]*Table_ExternalData_15[[#This Row],[extra popust]]</f>
        <v>12.661800000000001</v>
      </c>
      <c r="N4822" s="2">
        <f>IF(M4822&lt;I4822,M4822,I4822)</f>
        <v>12.661800000000001</v>
      </c>
      <c r="O4822" s="12" t="str">
        <f>IF(N4822&lt;I4822,$U$1," ")</f>
        <v xml:space="preserve"> </v>
      </c>
      <c r="P4822" s="12" t="str">
        <f>IFERROR((O4822+30)," ")</f>
        <v xml:space="preserve"> </v>
      </c>
      <c r="Q4822" s="2">
        <f ca="1">IF(O4822=$U$1,N4822,"0")*1.22</f>
        <v>0</v>
      </c>
    </row>
    <row r="4823" spans="1:17" x14ac:dyDescent="0.25">
      <c r="A4823" t="s">
        <v>5163</v>
      </c>
      <c r="B4823" t="s">
        <v>5162</v>
      </c>
      <c r="C4823">
        <v>13329</v>
      </c>
      <c r="D4823">
        <v>5.45</v>
      </c>
      <c r="E4823">
        <f>IFERROR(VLOOKUP(Table_ExternalData_15[[#This Row],[Id]],Rabati!B:C,2,0),0)</f>
        <v>30</v>
      </c>
      <c r="F4823">
        <v>11</v>
      </c>
      <c r="G4823" t="str">
        <f>VLOOKUP(Table_ExternalData_15[[#This Row],[Id]],'Blagovna izdelek'!A:C,3,0)</f>
        <v>Delock</v>
      </c>
      <c r="H4823">
        <f>Table_ExternalData_15[[#This Row],[Rabat]]*0.2</f>
        <v>6</v>
      </c>
      <c r="I4823" s="2">
        <f>Table_ExternalData_15[[#This Row],[Price]]-(Table_ExternalData_15[[#This Row],[Price]]*Table_ExternalData_15[[#This Row],[BB rabat]])/100</f>
        <v>5.1230000000000002</v>
      </c>
      <c r="J4823" s="2">
        <f>Table_ExternalData_15[[#This Row],[BB cena]]*Table_ExternalData_15[[#Headers],[1,22]]</f>
        <v>6.2500600000000004</v>
      </c>
      <c r="K4823" s="2">
        <f>Table_ExternalData_15[[#This Row],[Price]]*Table_ExternalData_15[[#Headers],[1,22]]</f>
        <v>6.649</v>
      </c>
      <c r="L4823" s="7">
        <f>IF(G4823="White Shark",E4823*0.5,IF(G4823="Sbox",E4823*0.5,IF(G4823="Tenda",E4823*0.5,E4823*0.2)))/100</f>
        <v>0.06</v>
      </c>
      <c r="M4823" s="2">
        <f>Table_ExternalData_15[[#This Row],[Price]]-Table_ExternalData_15[[#This Row],[Price]]*Table_ExternalData_15[[#This Row],[extra popust]]</f>
        <v>5.1230000000000002</v>
      </c>
      <c r="N4823" s="2">
        <f>IF(M4823&lt;I4823,M4823,I4823)</f>
        <v>5.1230000000000002</v>
      </c>
      <c r="O4823" s="12" t="str">
        <f>IF(N4823&lt;I4823,$U$1," ")</f>
        <v xml:space="preserve"> </v>
      </c>
      <c r="P4823" s="12" t="str">
        <f>IFERROR((O4823+30)," ")</f>
        <v xml:space="preserve"> </v>
      </c>
      <c r="Q4823" s="2">
        <f ca="1">IF(O4823=$U$1,N4823,"0")*1.22</f>
        <v>0</v>
      </c>
    </row>
    <row r="4824" spans="1:17" x14ac:dyDescent="0.25">
      <c r="A4824" t="s">
        <v>5173</v>
      </c>
      <c r="B4824" t="s">
        <v>5172</v>
      </c>
      <c r="C4824">
        <v>13340</v>
      </c>
      <c r="D4824">
        <v>8.98</v>
      </c>
      <c r="E4824">
        <f>IFERROR(VLOOKUP(Table_ExternalData_15[[#This Row],[Id]],Rabati!B:C,2,0),0)</f>
        <v>30</v>
      </c>
      <c r="F4824">
        <v>0</v>
      </c>
      <c r="G4824" t="str">
        <f>VLOOKUP(Table_ExternalData_15[[#This Row],[Id]],'Blagovna izdelek'!A:C,3,0)</f>
        <v>Delock</v>
      </c>
      <c r="H4824">
        <f>Table_ExternalData_15[[#This Row],[Rabat]]*0.2</f>
        <v>6</v>
      </c>
      <c r="I4824" s="2">
        <f>Table_ExternalData_15[[#This Row],[Price]]-(Table_ExternalData_15[[#This Row],[Price]]*Table_ExternalData_15[[#This Row],[BB rabat]])/100</f>
        <v>8.4412000000000003</v>
      </c>
      <c r="J4824" s="2">
        <f>Table_ExternalData_15[[#This Row],[BB cena]]*Table_ExternalData_15[[#Headers],[1,22]]</f>
        <v>10.298264</v>
      </c>
      <c r="K4824" s="2">
        <f>Table_ExternalData_15[[#This Row],[Price]]*Table_ExternalData_15[[#Headers],[1,22]]</f>
        <v>10.9556</v>
      </c>
      <c r="L4824" s="7">
        <f>IF(G4824="White Shark",E4824*0.5,IF(G4824="Sbox",E4824*0.5,IF(G4824="Tenda",E4824*0.5,E4824*0.2)))/100</f>
        <v>0.06</v>
      </c>
      <c r="M4824" s="2">
        <f>Table_ExternalData_15[[#This Row],[Price]]-Table_ExternalData_15[[#This Row],[Price]]*Table_ExternalData_15[[#This Row],[extra popust]]</f>
        <v>8.4412000000000003</v>
      </c>
      <c r="N4824" s="2">
        <f>IF(M4824&lt;I4824,M4824,I4824)</f>
        <v>8.4412000000000003</v>
      </c>
      <c r="O4824" s="12" t="str">
        <f>IF(N4824&lt;I4824,$U$1," ")</f>
        <v xml:space="preserve"> </v>
      </c>
      <c r="P4824" s="12" t="str">
        <f>IFERROR((O4824+30)," ")</f>
        <v xml:space="preserve"> </v>
      </c>
      <c r="Q4824" s="2">
        <f ca="1">IF(O4824=$U$1,N4824,"0")*1.22</f>
        <v>0</v>
      </c>
    </row>
    <row r="4825" spans="1:17" x14ac:dyDescent="0.25">
      <c r="A4825" t="s">
        <v>5175</v>
      </c>
      <c r="B4825" t="s">
        <v>5174</v>
      </c>
      <c r="C4825">
        <v>13341</v>
      </c>
      <c r="D4825">
        <v>26.4</v>
      </c>
      <c r="E4825">
        <f>IFERROR(VLOOKUP(Table_ExternalData_15[[#This Row],[Id]],Rabati!B:C,2,0),0)</f>
        <v>20</v>
      </c>
      <c r="F4825">
        <v>7</v>
      </c>
      <c r="G4825" t="str">
        <f>VLOOKUP(Table_ExternalData_15[[#This Row],[Id]],'Blagovna izdelek'!A:C,3,0)</f>
        <v>Delock</v>
      </c>
      <c r="H4825">
        <f>Table_ExternalData_15[[#This Row],[Rabat]]*0.2</f>
        <v>4</v>
      </c>
      <c r="I4825" s="2">
        <f>Table_ExternalData_15[[#This Row],[Price]]-(Table_ExternalData_15[[#This Row],[Price]]*Table_ExternalData_15[[#This Row],[BB rabat]])/100</f>
        <v>25.343999999999998</v>
      </c>
      <c r="J4825" s="2">
        <f>Table_ExternalData_15[[#This Row],[BB cena]]*Table_ExternalData_15[[#Headers],[1,22]]</f>
        <v>30.919679999999996</v>
      </c>
      <c r="K4825" s="2">
        <f>Table_ExternalData_15[[#This Row],[Price]]*Table_ExternalData_15[[#Headers],[1,22]]</f>
        <v>32.207999999999998</v>
      </c>
      <c r="L4825" s="7">
        <f>IF(G4825="White Shark",E4825*0.5,IF(G4825="Sbox",E4825*0.5,IF(G4825="Tenda",E4825*0.5,E4825*0.2)))/100</f>
        <v>0.04</v>
      </c>
      <c r="M4825" s="2">
        <f>Table_ExternalData_15[[#This Row],[Price]]-Table_ExternalData_15[[#This Row],[Price]]*Table_ExternalData_15[[#This Row],[extra popust]]</f>
        <v>25.343999999999998</v>
      </c>
      <c r="N4825" s="2">
        <f>IF(M4825&lt;I4825,M4825,I4825)</f>
        <v>25.343999999999998</v>
      </c>
      <c r="O4825" s="12" t="str">
        <f>IF(N4825&lt;I4825,$U$1," ")</f>
        <v xml:space="preserve"> </v>
      </c>
      <c r="P4825" s="12" t="str">
        <f>IFERROR((O4825+30)," ")</f>
        <v xml:space="preserve"> </v>
      </c>
      <c r="Q4825" s="2">
        <f ca="1">IF(O4825=$U$1,N4825,"0")*1.22</f>
        <v>0</v>
      </c>
    </row>
    <row r="4826" spans="1:17" x14ac:dyDescent="0.25">
      <c r="A4826" t="s">
        <v>5181</v>
      </c>
      <c r="B4826" t="s">
        <v>5180</v>
      </c>
      <c r="C4826">
        <v>13346</v>
      </c>
      <c r="D4826">
        <v>15.86</v>
      </c>
      <c r="E4826">
        <f>IFERROR(VLOOKUP(Table_ExternalData_15[[#This Row],[Id]],Rabati!B:C,2,0),0)</f>
        <v>20</v>
      </c>
      <c r="F4826">
        <v>29</v>
      </c>
      <c r="G4826" t="str">
        <f>VLOOKUP(Table_ExternalData_15[[#This Row],[Id]],'Blagovna izdelek'!A:C,3,0)</f>
        <v>Delock</v>
      </c>
      <c r="H4826">
        <f>Table_ExternalData_15[[#This Row],[Rabat]]*0.2</f>
        <v>4</v>
      </c>
      <c r="I4826" s="2">
        <f>Table_ExternalData_15[[#This Row],[Price]]-(Table_ExternalData_15[[#This Row],[Price]]*Table_ExternalData_15[[#This Row],[BB rabat]])/100</f>
        <v>15.2256</v>
      </c>
      <c r="J4826" s="2">
        <f>Table_ExternalData_15[[#This Row],[BB cena]]*Table_ExternalData_15[[#Headers],[1,22]]</f>
        <v>18.575232</v>
      </c>
      <c r="K4826" s="2">
        <f>Table_ExternalData_15[[#This Row],[Price]]*Table_ExternalData_15[[#Headers],[1,22]]</f>
        <v>19.3492</v>
      </c>
      <c r="L4826" s="7">
        <f>IF(G4826="White Shark",E4826*0.5,IF(G4826="Sbox",E4826*0.5,IF(G4826="Tenda",E4826*0.5,E4826*0.2)))/100</f>
        <v>0.04</v>
      </c>
      <c r="M4826" s="2">
        <f>Table_ExternalData_15[[#This Row],[Price]]-Table_ExternalData_15[[#This Row],[Price]]*Table_ExternalData_15[[#This Row],[extra popust]]</f>
        <v>15.2256</v>
      </c>
      <c r="N4826" s="2">
        <f>IF(M4826&lt;I4826,M4826,I4826)</f>
        <v>15.2256</v>
      </c>
      <c r="O4826" s="12" t="str">
        <f>IF(N4826&lt;I4826,$U$1," ")</f>
        <v xml:space="preserve"> </v>
      </c>
      <c r="P4826" s="12" t="str">
        <f>IFERROR((O4826+30)," ")</f>
        <v xml:space="preserve"> </v>
      </c>
      <c r="Q4826" s="2">
        <f ca="1">IF(O4826=$U$1,N4826,"0")*1.22</f>
        <v>0</v>
      </c>
    </row>
    <row r="4827" spans="1:17" x14ac:dyDescent="0.25">
      <c r="A4827" t="s">
        <v>5182</v>
      </c>
      <c r="B4827" t="s">
        <v>9875</v>
      </c>
      <c r="C4827">
        <v>13349</v>
      </c>
      <c r="D4827">
        <v>99.95</v>
      </c>
      <c r="E4827">
        <f>IFERROR(VLOOKUP(Table_ExternalData_15[[#This Row],[Id]],Rabati!B:C,2,0),0)</f>
        <v>10</v>
      </c>
      <c r="F4827">
        <v>0</v>
      </c>
      <c r="G4827" t="str">
        <f>VLOOKUP(Table_ExternalData_15[[#This Row],[Id]],'Blagovna izdelek'!A:C,3,0)</f>
        <v>Delock</v>
      </c>
      <c r="H4827">
        <f>Table_ExternalData_15[[#This Row],[Rabat]]*0.2</f>
        <v>2</v>
      </c>
      <c r="I4827" s="2">
        <f>Table_ExternalData_15[[#This Row],[Price]]-(Table_ExternalData_15[[#This Row],[Price]]*Table_ExternalData_15[[#This Row],[BB rabat]])/100</f>
        <v>97.951000000000008</v>
      </c>
      <c r="J4827" s="2">
        <f>Table_ExternalData_15[[#This Row],[BB cena]]*Table_ExternalData_15[[#Headers],[1,22]]</f>
        <v>119.50022000000001</v>
      </c>
      <c r="K4827" s="2">
        <f>Table_ExternalData_15[[#This Row],[Price]]*Table_ExternalData_15[[#Headers],[1,22]]</f>
        <v>121.93900000000001</v>
      </c>
      <c r="L4827" s="7">
        <f>IF(G4827="White Shark",E4827*0.5,IF(G4827="Sbox",E4827*0.5,IF(G4827="Tenda",E4827*0.5,E4827*0.2)))/100</f>
        <v>0.02</v>
      </c>
      <c r="M4827" s="2">
        <f>Table_ExternalData_15[[#This Row],[Price]]-Table_ExternalData_15[[#This Row],[Price]]*Table_ExternalData_15[[#This Row],[extra popust]]</f>
        <v>97.951000000000008</v>
      </c>
      <c r="N4827" s="2">
        <f>IF(M4827&lt;I4827,M4827,I4827)</f>
        <v>97.951000000000008</v>
      </c>
      <c r="O4827" s="12" t="str">
        <f>IF(N4827&lt;I4827,$U$1," ")</f>
        <v xml:space="preserve"> </v>
      </c>
      <c r="P4827" s="12" t="str">
        <f>IFERROR((O4827+30)," ")</f>
        <v xml:space="preserve"> </v>
      </c>
      <c r="Q4827" s="2">
        <f ca="1">IF(O4827=$U$1,N4827,"0")*1.22</f>
        <v>0</v>
      </c>
    </row>
    <row r="4828" spans="1:17" x14ac:dyDescent="0.25">
      <c r="A4828" t="s">
        <v>5194</v>
      </c>
      <c r="B4828" t="s">
        <v>11397</v>
      </c>
      <c r="C4828">
        <v>13361</v>
      </c>
      <c r="D4828">
        <v>2.98</v>
      </c>
      <c r="E4828">
        <f>IFERROR(VLOOKUP(Table_ExternalData_15[[#This Row],[Id]],Rabati!B:C,2,0),0)</f>
        <v>30</v>
      </c>
      <c r="F4828">
        <v>0</v>
      </c>
      <c r="G4828" t="str">
        <f>VLOOKUP(Table_ExternalData_15[[#This Row],[Id]],'Blagovna izdelek'!A:C,3,0)</f>
        <v>Delock</v>
      </c>
      <c r="H4828">
        <f>Table_ExternalData_15[[#This Row],[Rabat]]*0.2</f>
        <v>6</v>
      </c>
      <c r="I4828" s="2">
        <f>Table_ExternalData_15[[#This Row],[Price]]-(Table_ExternalData_15[[#This Row],[Price]]*Table_ExternalData_15[[#This Row],[BB rabat]])/100</f>
        <v>2.8012000000000001</v>
      </c>
      <c r="J4828" s="2">
        <f>Table_ExternalData_15[[#This Row],[BB cena]]*Table_ExternalData_15[[#Headers],[1,22]]</f>
        <v>3.4174640000000003</v>
      </c>
      <c r="K4828" s="2">
        <f>Table_ExternalData_15[[#This Row],[Price]]*Table_ExternalData_15[[#Headers],[1,22]]</f>
        <v>3.6355999999999997</v>
      </c>
      <c r="L4828" s="7">
        <f>IF(G4828="White Shark",E4828*0.5,IF(G4828="Sbox",E4828*0.5,IF(G4828="Tenda",E4828*0.5,E4828*0.2)))/100</f>
        <v>0.06</v>
      </c>
      <c r="M4828" s="2">
        <f>Table_ExternalData_15[[#This Row],[Price]]-Table_ExternalData_15[[#This Row],[Price]]*Table_ExternalData_15[[#This Row],[extra popust]]</f>
        <v>2.8012000000000001</v>
      </c>
      <c r="N4828" s="2">
        <f>IF(M4828&lt;I4828,M4828,I4828)</f>
        <v>2.8012000000000001</v>
      </c>
      <c r="O4828" s="12" t="str">
        <f>IF(N4828&lt;I4828,$U$1," ")</f>
        <v xml:space="preserve"> </v>
      </c>
      <c r="P4828" s="12" t="str">
        <f>IFERROR((O4828+30)," ")</f>
        <v xml:space="preserve"> </v>
      </c>
      <c r="Q4828" s="2">
        <f ca="1">IF(O4828=$U$1,N4828,"0")*1.22</f>
        <v>0</v>
      </c>
    </row>
    <row r="4829" spans="1:17" x14ac:dyDescent="0.25">
      <c r="A4829" t="s">
        <v>5196</v>
      </c>
      <c r="B4829" t="s">
        <v>5195</v>
      </c>
      <c r="C4829">
        <v>13362</v>
      </c>
      <c r="D4829">
        <v>8.86</v>
      </c>
      <c r="E4829">
        <f>IFERROR(VLOOKUP(Table_ExternalData_15[[#This Row],[Id]],Rabati!B:C,2,0),0)</f>
        <v>30</v>
      </c>
      <c r="F4829">
        <v>0</v>
      </c>
      <c r="G4829" t="str">
        <f>VLOOKUP(Table_ExternalData_15[[#This Row],[Id]],'Blagovna izdelek'!A:C,3,0)</f>
        <v>Delock</v>
      </c>
      <c r="H4829">
        <f>Table_ExternalData_15[[#This Row],[Rabat]]*0.2</f>
        <v>6</v>
      </c>
      <c r="I4829" s="2">
        <f>Table_ExternalData_15[[#This Row],[Price]]-(Table_ExternalData_15[[#This Row],[Price]]*Table_ExternalData_15[[#This Row],[BB rabat]])/100</f>
        <v>8.3284000000000002</v>
      </c>
      <c r="J4829" s="2">
        <f>Table_ExternalData_15[[#This Row],[BB cena]]*Table_ExternalData_15[[#Headers],[1,22]]</f>
        <v>10.160648</v>
      </c>
      <c r="K4829" s="2">
        <f>Table_ExternalData_15[[#This Row],[Price]]*Table_ExternalData_15[[#Headers],[1,22]]</f>
        <v>10.809199999999999</v>
      </c>
      <c r="L4829" s="7">
        <f>IF(G4829="White Shark",E4829*0.5,IF(G4829="Sbox",E4829*0.5,IF(G4829="Tenda",E4829*0.5,E4829*0.2)))/100</f>
        <v>0.06</v>
      </c>
      <c r="M4829" s="2">
        <f>Table_ExternalData_15[[#This Row],[Price]]-Table_ExternalData_15[[#This Row],[Price]]*Table_ExternalData_15[[#This Row],[extra popust]]</f>
        <v>8.3284000000000002</v>
      </c>
      <c r="N4829" s="2">
        <f>IF(M4829&lt;I4829,M4829,I4829)</f>
        <v>8.3284000000000002</v>
      </c>
      <c r="O4829" s="12" t="str">
        <f>IF(N4829&lt;I4829,$U$1," ")</f>
        <v xml:space="preserve"> </v>
      </c>
      <c r="P4829" s="12" t="str">
        <f>IFERROR((O4829+30)," ")</f>
        <v xml:space="preserve"> </v>
      </c>
      <c r="Q4829" s="2">
        <f ca="1">IF(O4829=$U$1,N4829,"0")*1.22</f>
        <v>0</v>
      </c>
    </row>
    <row r="4830" spans="1:17" x14ac:dyDescent="0.25">
      <c r="A4830" t="s">
        <v>5208</v>
      </c>
      <c r="B4830" t="s">
        <v>5207</v>
      </c>
      <c r="C4830">
        <v>13387</v>
      </c>
      <c r="D4830">
        <v>12.5</v>
      </c>
      <c r="E4830">
        <f>IFERROR(VLOOKUP(Table_ExternalData_15[[#This Row],[Id]],Rabati!B:C,2,0),0)</f>
        <v>30</v>
      </c>
      <c r="F4830">
        <v>29</v>
      </c>
      <c r="G4830" t="str">
        <f>VLOOKUP(Table_ExternalData_15[[#This Row],[Id]],'Blagovna izdelek'!A:C,3,0)</f>
        <v>Delock</v>
      </c>
      <c r="H4830">
        <f>Table_ExternalData_15[[#This Row],[Rabat]]*0.2</f>
        <v>6</v>
      </c>
      <c r="I4830" s="2">
        <f>Table_ExternalData_15[[#This Row],[Price]]-(Table_ExternalData_15[[#This Row],[Price]]*Table_ExternalData_15[[#This Row],[BB rabat]])/100</f>
        <v>11.75</v>
      </c>
      <c r="J4830" s="2">
        <f>Table_ExternalData_15[[#This Row],[BB cena]]*Table_ExternalData_15[[#Headers],[1,22]]</f>
        <v>14.334999999999999</v>
      </c>
      <c r="K4830" s="2">
        <f>Table_ExternalData_15[[#This Row],[Price]]*Table_ExternalData_15[[#Headers],[1,22]]</f>
        <v>15.25</v>
      </c>
      <c r="L4830" s="7">
        <f>IF(G4830="White Shark",E4830*0.5,IF(G4830="Sbox",E4830*0.5,IF(G4830="Tenda",E4830*0.5,E4830*0.2)))/100</f>
        <v>0.06</v>
      </c>
      <c r="M4830" s="2">
        <f>Table_ExternalData_15[[#This Row],[Price]]-Table_ExternalData_15[[#This Row],[Price]]*Table_ExternalData_15[[#This Row],[extra popust]]</f>
        <v>11.75</v>
      </c>
      <c r="N4830" s="2">
        <f>IF(M4830&lt;I4830,M4830,I4830)</f>
        <v>11.75</v>
      </c>
      <c r="O4830" s="12" t="str">
        <f>IF(N4830&lt;I4830,$U$1," ")</f>
        <v xml:space="preserve"> </v>
      </c>
      <c r="P4830" s="12" t="str">
        <f>IFERROR((O4830+30)," ")</f>
        <v xml:space="preserve"> </v>
      </c>
      <c r="Q4830" s="2">
        <f ca="1">IF(O4830=$U$1,N4830,"0")*1.22</f>
        <v>0</v>
      </c>
    </row>
    <row r="4831" spans="1:17" x14ac:dyDescent="0.25">
      <c r="A4831" t="s">
        <v>5282</v>
      </c>
      <c r="B4831" t="s">
        <v>5281</v>
      </c>
      <c r="C4831">
        <v>13452</v>
      </c>
      <c r="D4831">
        <v>16.600000000000001</v>
      </c>
      <c r="E4831">
        <f>IFERROR(VLOOKUP(Table_ExternalData_15[[#This Row],[Id]],Rabati!B:C,2,0),0)</f>
        <v>20</v>
      </c>
      <c r="F4831">
        <v>9</v>
      </c>
      <c r="G4831" t="str">
        <f>VLOOKUP(Table_ExternalData_15[[#This Row],[Id]],'Blagovna izdelek'!A:C,3,0)</f>
        <v>Delock</v>
      </c>
      <c r="H4831">
        <f>Table_ExternalData_15[[#This Row],[Rabat]]*0.2</f>
        <v>4</v>
      </c>
      <c r="I4831" s="2">
        <f>Table_ExternalData_15[[#This Row],[Price]]-(Table_ExternalData_15[[#This Row],[Price]]*Table_ExternalData_15[[#This Row],[BB rabat]])/100</f>
        <v>15.936000000000002</v>
      </c>
      <c r="J4831" s="2">
        <f>Table_ExternalData_15[[#This Row],[BB cena]]*Table_ExternalData_15[[#Headers],[1,22]]</f>
        <v>19.441920000000003</v>
      </c>
      <c r="K4831" s="2">
        <f>Table_ExternalData_15[[#This Row],[Price]]*Table_ExternalData_15[[#Headers],[1,22]]</f>
        <v>20.252000000000002</v>
      </c>
      <c r="L4831" s="7">
        <f>IF(G4831="White Shark",E4831*0.5,IF(G4831="Sbox",E4831*0.5,IF(G4831="Tenda",E4831*0.5,E4831*0.2)))/100</f>
        <v>0.04</v>
      </c>
      <c r="M4831" s="2">
        <f>Table_ExternalData_15[[#This Row],[Price]]-Table_ExternalData_15[[#This Row],[Price]]*Table_ExternalData_15[[#This Row],[extra popust]]</f>
        <v>15.936000000000002</v>
      </c>
      <c r="N4831" s="2">
        <f>IF(M4831&lt;I4831,M4831,I4831)</f>
        <v>15.936000000000002</v>
      </c>
      <c r="O4831" s="12" t="str">
        <f>IF(N4831&lt;I4831,$U$1," ")</f>
        <v xml:space="preserve"> </v>
      </c>
      <c r="P4831" s="12" t="str">
        <f>IFERROR((O4831+30)," ")</f>
        <v xml:space="preserve"> </v>
      </c>
      <c r="Q4831" s="2">
        <f ca="1">IF(O4831=$U$1,N4831,"0")*1.22</f>
        <v>0</v>
      </c>
    </row>
    <row r="4832" spans="1:17" x14ac:dyDescent="0.25">
      <c r="A4832" t="s">
        <v>5284</v>
      </c>
      <c r="B4832" t="s">
        <v>5283</v>
      </c>
      <c r="C4832">
        <v>13454</v>
      </c>
      <c r="D4832">
        <v>10.7</v>
      </c>
      <c r="E4832">
        <f>IFERROR(VLOOKUP(Table_ExternalData_15[[#This Row],[Id]],Rabati!B:C,2,0),0)</f>
        <v>30</v>
      </c>
      <c r="F4832">
        <v>0</v>
      </c>
      <c r="G4832" t="str">
        <f>VLOOKUP(Table_ExternalData_15[[#This Row],[Id]],'Blagovna izdelek'!A:C,3,0)</f>
        <v>Delock</v>
      </c>
      <c r="H4832">
        <f>Table_ExternalData_15[[#This Row],[Rabat]]*0.2</f>
        <v>6</v>
      </c>
      <c r="I4832" s="2">
        <f>Table_ExternalData_15[[#This Row],[Price]]-(Table_ExternalData_15[[#This Row],[Price]]*Table_ExternalData_15[[#This Row],[BB rabat]])/100</f>
        <v>10.058</v>
      </c>
      <c r="J4832" s="2">
        <f>Table_ExternalData_15[[#This Row],[BB cena]]*Table_ExternalData_15[[#Headers],[1,22]]</f>
        <v>12.270759999999999</v>
      </c>
      <c r="K4832" s="2">
        <f>Table_ExternalData_15[[#This Row],[Price]]*Table_ExternalData_15[[#Headers],[1,22]]</f>
        <v>13.053999999999998</v>
      </c>
      <c r="L4832" s="7">
        <f>IF(G4832="White Shark",E4832*0.5,IF(G4832="Sbox",E4832*0.5,IF(G4832="Tenda",E4832*0.5,E4832*0.2)))/100</f>
        <v>0.06</v>
      </c>
      <c r="M4832" s="2">
        <f>Table_ExternalData_15[[#This Row],[Price]]-Table_ExternalData_15[[#This Row],[Price]]*Table_ExternalData_15[[#This Row],[extra popust]]</f>
        <v>10.058</v>
      </c>
      <c r="N4832" s="2">
        <f>IF(M4832&lt;I4832,M4832,I4832)</f>
        <v>10.058</v>
      </c>
      <c r="O4832" s="12" t="str">
        <f>IF(N4832&lt;I4832,$U$1," ")</f>
        <v xml:space="preserve"> </v>
      </c>
      <c r="P4832" s="12" t="str">
        <f>IFERROR((O4832+30)," ")</f>
        <v xml:space="preserve"> </v>
      </c>
      <c r="Q4832" s="2">
        <f ca="1">IF(O4832=$U$1,N4832,"0")*1.22</f>
        <v>0</v>
      </c>
    </row>
    <row r="4833" spans="1:17" x14ac:dyDescent="0.25">
      <c r="A4833" t="s">
        <v>5294</v>
      </c>
      <c r="B4833" t="s">
        <v>5293</v>
      </c>
      <c r="C4833">
        <v>13463</v>
      </c>
      <c r="D4833">
        <v>39.22</v>
      </c>
      <c r="E4833">
        <f>IFERROR(VLOOKUP(Table_ExternalData_15[[#This Row],[Id]],Rabati!B:C,2,0),0)</f>
        <v>30</v>
      </c>
      <c r="F4833">
        <v>0</v>
      </c>
      <c r="G4833" t="str">
        <f>VLOOKUP(Table_ExternalData_15[[#This Row],[Id]],'Blagovna izdelek'!A:C,3,0)</f>
        <v>Delock</v>
      </c>
      <c r="H4833">
        <f>Table_ExternalData_15[[#This Row],[Rabat]]*0.2</f>
        <v>6</v>
      </c>
      <c r="I4833" s="2">
        <f>Table_ExternalData_15[[#This Row],[Price]]-(Table_ExternalData_15[[#This Row],[Price]]*Table_ExternalData_15[[#This Row],[BB rabat]])/100</f>
        <v>36.866799999999998</v>
      </c>
      <c r="J4833" s="2">
        <f>Table_ExternalData_15[[#This Row],[BB cena]]*Table_ExternalData_15[[#Headers],[1,22]]</f>
        <v>44.977495999999995</v>
      </c>
      <c r="K4833" s="2">
        <f>Table_ExternalData_15[[#This Row],[Price]]*Table_ExternalData_15[[#Headers],[1,22]]</f>
        <v>47.848399999999998</v>
      </c>
      <c r="L4833" s="7">
        <f>IF(G4833="White Shark",E4833*0.5,IF(G4833="Sbox",E4833*0.5,IF(G4833="Tenda",E4833*0.5,E4833*0.2)))/100</f>
        <v>0.06</v>
      </c>
      <c r="M4833" s="2">
        <f>Table_ExternalData_15[[#This Row],[Price]]-Table_ExternalData_15[[#This Row],[Price]]*Table_ExternalData_15[[#This Row],[extra popust]]</f>
        <v>36.866799999999998</v>
      </c>
      <c r="N4833" s="2">
        <f>IF(M4833&lt;I4833,M4833,I4833)</f>
        <v>36.866799999999998</v>
      </c>
      <c r="O4833" s="12" t="str">
        <f>IF(N4833&lt;I4833,$U$1," ")</f>
        <v xml:space="preserve"> </v>
      </c>
      <c r="P4833" s="12" t="str">
        <f>IFERROR((O4833+30)," ")</f>
        <v xml:space="preserve"> </v>
      </c>
      <c r="Q4833" s="2">
        <f ca="1">IF(O4833=$U$1,N4833,"0")*1.22</f>
        <v>0</v>
      </c>
    </row>
    <row r="4834" spans="1:17" x14ac:dyDescent="0.25">
      <c r="A4834" t="s">
        <v>5347</v>
      </c>
      <c r="B4834" t="s">
        <v>5346</v>
      </c>
      <c r="C4834">
        <v>13554</v>
      </c>
      <c r="D4834">
        <v>10.130000000000001</v>
      </c>
      <c r="E4834">
        <f>IFERROR(VLOOKUP(Table_ExternalData_15[[#This Row],[Id]],Rabati!B:C,2,0),0)</f>
        <v>30</v>
      </c>
      <c r="F4834">
        <v>0</v>
      </c>
      <c r="G4834" t="str">
        <f>VLOOKUP(Table_ExternalData_15[[#This Row],[Id]],'Blagovna izdelek'!A:C,3,0)</f>
        <v>Delock</v>
      </c>
      <c r="H4834">
        <f>Table_ExternalData_15[[#This Row],[Rabat]]*0.2</f>
        <v>6</v>
      </c>
      <c r="I4834" s="2">
        <f>Table_ExternalData_15[[#This Row],[Price]]-(Table_ExternalData_15[[#This Row],[Price]]*Table_ExternalData_15[[#This Row],[BB rabat]])/100</f>
        <v>9.5222000000000016</v>
      </c>
      <c r="J4834" s="2">
        <f>Table_ExternalData_15[[#This Row],[BB cena]]*Table_ExternalData_15[[#Headers],[1,22]]</f>
        <v>11.617084000000002</v>
      </c>
      <c r="K4834" s="2">
        <f>Table_ExternalData_15[[#This Row],[Price]]*Table_ExternalData_15[[#Headers],[1,22]]</f>
        <v>12.358600000000001</v>
      </c>
      <c r="L4834" s="7">
        <f>IF(G4834="White Shark",E4834*0.5,IF(G4834="Sbox",E4834*0.5,IF(G4834="Tenda",E4834*0.5,E4834*0.2)))/100</f>
        <v>0.06</v>
      </c>
      <c r="M4834" s="2">
        <f>Table_ExternalData_15[[#This Row],[Price]]-Table_ExternalData_15[[#This Row],[Price]]*Table_ExternalData_15[[#This Row],[extra popust]]</f>
        <v>9.5222000000000016</v>
      </c>
      <c r="N4834" s="2">
        <f>IF(M4834&lt;I4834,M4834,I4834)</f>
        <v>9.5222000000000016</v>
      </c>
      <c r="O4834" s="12" t="str">
        <f>IF(N4834&lt;I4834,$U$1," ")</f>
        <v xml:space="preserve"> </v>
      </c>
      <c r="P4834" s="12" t="str">
        <f>IFERROR((O4834+30)," ")</f>
        <v xml:space="preserve"> </v>
      </c>
      <c r="Q4834" s="2">
        <f ca="1">IF(O4834=$U$1,N4834,"0")*1.22</f>
        <v>0</v>
      </c>
    </row>
    <row r="4835" spans="1:17" x14ac:dyDescent="0.25">
      <c r="A4835" t="s">
        <v>5349</v>
      </c>
      <c r="B4835" t="s">
        <v>5348</v>
      </c>
      <c r="C4835">
        <v>13555</v>
      </c>
      <c r="D4835">
        <v>11.35</v>
      </c>
      <c r="E4835">
        <f>IFERROR(VLOOKUP(Table_ExternalData_15[[#This Row],[Id]],Rabati!B:C,2,0),0)</f>
        <v>30</v>
      </c>
      <c r="F4835">
        <v>5</v>
      </c>
      <c r="G4835" t="str">
        <f>VLOOKUP(Table_ExternalData_15[[#This Row],[Id]],'Blagovna izdelek'!A:C,3,0)</f>
        <v>Delock</v>
      </c>
      <c r="H4835">
        <f>Table_ExternalData_15[[#This Row],[Rabat]]*0.2</f>
        <v>6</v>
      </c>
      <c r="I4835" s="2">
        <f>Table_ExternalData_15[[#This Row],[Price]]-(Table_ExternalData_15[[#This Row],[Price]]*Table_ExternalData_15[[#This Row],[BB rabat]])/100</f>
        <v>10.669</v>
      </c>
      <c r="J4835" s="2">
        <f>Table_ExternalData_15[[#This Row],[BB cena]]*Table_ExternalData_15[[#Headers],[1,22]]</f>
        <v>13.01618</v>
      </c>
      <c r="K4835" s="2">
        <f>Table_ExternalData_15[[#This Row],[Price]]*Table_ExternalData_15[[#Headers],[1,22]]</f>
        <v>13.847</v>
      </c>
      <c r="L4835" s="7">
        <f>IF(G4835="White Shark",E4835*0.5,IF(G4835="Sbox",E4835*0.5,IF(G4835="Tenda",E4835*0.5,E4835*0.2)))/100</f>
        <v>0.06</v>
      </c>
      <c r="M4835" s="2">
        <f>Table_ExternalData_15[[#This Row],[Price]]-Table_ExternalData_15[[#This Row],[Price]]*Table_ExternalData_15[[#This Row],[extra popust]]</f>
        <v>10.669</v>
      </c>
      <c r="N4835" s="2">
        <f>IF(M4835&lt;I4835,M4835,I4835)</f>
        <v>10.669</v>
      </c>
      <c r="O4835" s="12" t="str">
        <f>IF(N4835&lt;I4835,$U$1," ")</f>
        <v xml:space="preserve"> </v>
      </c>
      <c r="P4835" s="12" t="str">
        <f>IFERROR((O4835+30)," ")</f>
        <v xml:space="preserve"> </v>
      </c>
      <c r="Q4835" s="2">
        <f ca="1">IF(O4835=$U$1,N4835,"0")*1.22</f>
        <v>0</v>
      </c>
    </row>
    <row r="4836" spans="1:17" x14ac:dyDescent="0.25">
      <c r="A4836" t="s">
        <v>5351</v>
      </c>
      <c r="B4836" t="s">
        <v>5350</v>
      </c>
      <c r="C4836">
        <v>13556</v>
      </c>
      <c r="D4836">
        <v>11.75</v>
      </c>
      <c r="E4836">
        <f>IFERROR(VLOOKUP(Table_ExternalData_15[[#This Row],[Id]],Rabati!B:C,2,0),0)</f>
        <v>30</v>
      </c>
      <c r="F4836">
        <v>0</v>
      </c>
      <c r="G4836" t="str">
        <f>VLOOKUP(Table_ExternalData_15[[#This Row],[Id]],'Blagovna izdelek'!A:C,3,0)</f>
        <v>Delock</v>
      </c>
      <c r="H4836">
        <f>Table_ExternalData_15[[#This Row],[Rabat]]*0.2</f>
        <v>6</v>
      </c>
      <c r="I4836" s="2">
        <f>Table_ExternalData_15[[#This Row],[Price]]-(Table_ExternalData_15[[#This Row],[Price]]*Table_ExternalData_15[[#This Row],[BB rabat]])/100</f>
        <v>11.045</v>
      </c>
      <c r="J4836" s="2">
        <f>Table_ExternalData_15[[#This Row],[BB cena]]*Table_ExternalData_15[[#Headers],[1,22]]</f>
        <v>13.4749</v>
      </c>
      <c r="K4836" s="2">
        <f>Table_ExternalData_15[[#This Row],[Price]]*Table_ExternalData_15[[#Headers],[1,22]]</f>
        <v>14.334999999999999</v>
      </c>
      <c r="L4836" s="7">
        <f>IF(G4836="White Shark",E4836*0.5,IF(G4836="Sbox",E4836*0.5,IF(G4836="Tenda",E4836*0.5,E4836*0.2)))/100</f>
        <v>0.06</v>
      </c>
      <c r="M4836" s="2">
        <f>Table_ExternalData_15[[#This Row],[Price]]-Table_ExternalData_15[[#This Row],[Price]]*Table_ExternalData_15[[#This Row],[extra popust]]</f>
        <v>11.045</v>
      </c>
      <c r="N4836" s="2">
        <f>IF(M4836&lt;I4836,M4836,I4836)</f>
        <v>11.045</v>
      </c>
      <c r="O4836" s="12" t="str">
        <f>IF(N4836&lt;I4836,$U$1," ")</f>
        <v xml:space="preserve"> </v>
      </c>
      <c r="P4836" s="12" t="str">
        <f>IFERROR((O4836+30)," ")</f>
        <v xml:space="preserve"> </v>
      </c>
      <c r="Q4836" s="2">
        <f ca="1">IF(O4836=$U$1,N4836,"0")*1.22</f>
        <v>0</v>
      </c>
    </row>
    <row r="4837" spans="1:17" x14ac:dyDescent="0.25">
      <c r="A4837" t="s">
        <v>5378</v>
      </c>
      <c r="B4837" t="s">
        <v>5377</v>
      </c>
      <c r="C4837">
        <v>13588</v>
      </c>
      <c r="D4837">
        <v>4.7699999999999996</v>
      </c>
      <c r="E4837">
        <f>IFERROR(VLOOKUP(Table_ExternalData_15[[#This Row],[Id]],Rabati!B:C,2,0),0)</f>
        <v>30</v>
      </c>
      <c r="F4837">
        <v>0</v>
      </c>
      <c r="G4837" t="str">
        <f>VLOOKUP(Table_ExternalData_15[[#This Row],[Id]],'Blagovna izdelek'!A:C,3,0)</f>
        <v>Delock</v>
      </c>
      <c r="H4837">
        <f>Table_ExternalData_15[[#This Row],[Rabat]]*0.2</f>
        <v>6</v>
      </c>
      <c r="I4837" s="2">
        <f>Table_ExternalData_15[[#This Row],[Price]]-(Table_ExternalData_15[[#This Row],[Price]]*Table_ExternalData_15[[#This Row],[BB rabat]])/100</f>
        <v>4.4837999999999996</v>
      </c>
      <c r="J4837" s="2">
        <f>Table_ExternalData_15[[#This Row],[BB cena]]*Table_ExternalData_15[[#Headers],[1,22]]</f>
        <v>5.470235999999999</v>
      </c>
      <c r="K4837" s="2">
        <f>Table_ExternalData_15[[#This Row],[Price]]*Table_ExternalData_15[[#Headers],[1,22]]</f>
        <v>5.819399999999999</v>
      </c>
      <c r="L4837" s="7">
        <f>IF(G4837="White Shark",E4837*0.5,IF(G4837="Sbox",E4837*0.5,IF(G4837="Tenda",E4837*0.5,E4837*0.2)))/100</f>
        <v>0.06</v>
      </c>
      <c r="M4837" s="2">
        <f>Table_ExternalData_15[[#This Row],[Price]]-Table_ExternalData_15[[#This Row],[Price]]*Table_ExternalData_15[[#This Row],[extra popust]]</f>
        <v>4.4837999999999996</v>
      </c>
      <c r="N4837" s="2">
        <f>IF(M4837&lt;I4837,M4837,I4837)</f>
        <v>4.4837999999999996</v>
      </c>
      <c r="O4837" s="12" t="str">
        <f>IF(N4837&lt;I4837,$U$1," ")</f>
        <v xml:space="preserve"> </v>
      </c>
      <c r="P4837" s="12" t="str">
        <f>IFERROR((O4837+30)," ")</f>
        <v xml:space="preserve"> </v>
      </c>
      <c r="Q4837" s="2">
        <f ca="1">IF(O4837=$U$1,N4837,"0")*1.22</f>
        <v>0</v>
      </c>
    </row>
    <row r="4838" spans="1:17" x14ac:dyDescent="0.25">
      <c r="A4838" t="s">
        <v>5393</v>
      </c>
      <c r="B4838" t="s">
        <v>5392</v>
      </c>
      <c r="C4838">
        <v>13605</v>
      </c>
      <c r="D4838">
        <v>7.12</v>
      </c>
      <c r="E4838">
        <f>IFERROR(VLOOKUP(Table_ExternalData_15[[#This Row],[Id]],Rabati!B:C,2,0),0)</f>
        <v>30</v>
      </c>
      <c r="F4838">
        <v>0</v>
      </c>
      <c r="G4838" t="str">
        <f>VLOOKUP(Table_ExternalData_15[[#This Row],[Id]],'Blagovna izdelek'!A:C,3,0)</f>
        <v>Delock</v>
      </c>
      <c r="H4838">
        <f>Table_ExternalData_15[[#This Row],[Rabat]]*0.2</f>
        <v>6</v>
      </c>
      <c r="I4838" s="2">
        <f>Table_ExternalData_15[[#This Row],[Price]]-(Table_ExternalData_15[[#This Row],[Price]]*Table_ExternalData_15[[#This Row],[BB rabat]])/100</f>
        <v>6.6928000000000001</v>
      </c>
      <c r="J4838" s="2">
        <f>Table_ExternalData_15[[#This Row],[BB cena]]*Table_ExternalData_15[[#Headers],[1,22]]</f>
        <v>8.1652159999999991</v>
      </c>
      <c r="K4838" s="2">
        <f>Table_ExternalData_15[[#This Row],[Price]]*Table_ExternalData_15[[#Headers],[1,22]]</f>
        <v>8.6864000000000008</v>
      </c>
      <c r="L4838" s="7">
        <f>IF(G4838="White Shark",E4838*0.5,IF(G4838="Sbox",E4838*0.5,IF(G4838="Tenda",E4838*0.5,E4838*0.2)))/100</f>
        <v>0.06</v>
      </c>
      <c r="M4838" s="2">
        <f>Table_ExternalData_15[[#This Row],[Price]]-Table_ExternalData_15[[#This Row],[Price]]*Table_ExternalData_15[[#This Row],[extra popust]]</f>
        <v>6.6928000000000001</v>
      </c>
      <c r="N4838" s="2">
        <f>IF(M4838&lt;I4838,M4838,I4838)</f>
        <v>6.6928000000000001</v>
      </c>
      <c r="O4838" s="12" t="str">
        <f>IF(N4838&lt;I4838,$U$1," ")</f>
        <v xml:space="preserve"> </v>
      </c>
      <c r="P4838" s="12" t="str">
        <f>IFERROR((O4838+30)," ")</f>
        <v xml:space="preserve"> </v>
      </c>
      <c r="Q4838" s="2">
        <f ca="1">IF(O4838=$U$1,N4838,"0")*1.22</f>
        <v>0</v>
      </c>
    </row>
    <row r="4839" spans="1:17" x14ac:dyDescent="0.25">
      <c r="A4839" t="s">
        <v>5399</v>
      </c>
      <c r="B4839" t="s">
        <v>5398</v>
      </c>
      <c r="C4839">
        <v>13609</v>
      </c>
      <c r="D4839">
        <v>27.97</v>
      </c>
      <c r="E4839">
        <f>IFERROR(VLOOKUP(Table_ExternalData_15[[#This Row],[Id]],Rabati!B:C,2,0),0)</f>
        <v>20</v>
      </c>
      <c r="F4839">
        <v>0</v>
      </c>
      <c r="G4839" t="str">
        <f>VLOOKUP(Table_ExternalData_15[[#This Row],[Id]],'Blagovna izdelek'!A:C,3,0)</f>
        <v>Delock</v>
      </c>
      <c r="H4839">
        <f>Table_ExternalData_15[[#This Row],[Rabat]]*0.2</f>
        <v>4</v>
      </c>
      <c r="I4839" s="2">
        <f>Table_ExternalData_15[[#This Row],[Price]]-(Table_ExternalData_15[[#This Row],[Price]]*Table_ExternalData_15[[#This Row],[BB rabat]])/100</f>
        <v>26.851199999999999</v>
      </c>
      <c r="J4839" s="2">
        <f>Table_ExternalData_15[[#This Row],[BB cena]]*Table_ExternalData_15[[#Headers],[1,22]]</f>
        <v>32.758463999999996</v>
      </c>
      <c r="K4839" s="2">
        <f>Table_ExternalData_15[[#This Row],[Price]]*Table_ExternalData_15[[#Headers],[1,22]]</f>
        <v>34.123399999999997</v>
      </c>
      <c r="L4839" s="7">
        <f>IF(G4839="White Shark",E4839*0.5,IF(G4839="Sbox",E4839*0.5,IF(G4839="Tenda",E4839*0.5,E4839*0.2)))/100</f>
        <v>0.04</v>
      </c>
      <c r="M4839" s="2">
        <f>Table_ExternalData_15[[#This Row],[Price]]-Table_ExternalData_15[[#This Row],[Price]]*Table_ExternalData_15[[#This Row],[extra popust]]</f>
        <v>26.851199999999999</v>
      </c>
      <c r="N4839" s="2">
        <f>IF(M4839&lt;I4839,M4839,I4839)</f>
        <v>26.851199999999999</v>
      </c>
      <c r="O4839" s="12" t="str">
        <f>IF(N4839&lt;I4839,$U$1," ")</f>
        <v xml:space="preserve"> </v>
      </c>
      <c r="P4839" s="12" t="str">
        <f>IFERROR((O4839+30)," ")</f>
        <v xml:space="preserve"> </v>
      </c>
      <c r="Q4839" s="2">
        <f ca="1">IF(O4839=$U$1,N4839,"0")*1.22</f>
        <v>0</v>
      </c>
    </row>
    <row r="4840" spans="1:17" x14ac:dyDescent="0.25">
      <c r="A4840" t="s">
        <v>5401</v>
      </c>
      <c r="B4840" t="s">
        <v>5400</v>
      </c>
      <c r="C4840">
        <v>13610</v>
      </c>
      <c r="D4840">
        <v>3.26</v>
      </c>
      <c r="E4840">
        <f>IFERROR(VLOOKUP(Table_ExternalData_15[[#This Row],[Id]],Rabati!B:C,2,0),0)</f>
        <v>30</v>
      </c>
      <c r="F4840">
        <v>4</v>
      </c>
      <c r="G4840" t="str">
        <f>VLOOKUP(Table_ExternalData_15[[#This Row],[Id]],'Blagovna izdelek'!A:C,3,0)</f>
        <v>Delock</v>
      </c>
      <c r="H4840">
        <f>Table_ExternalData_15[[#This Row],[Rabat]]*0.2</f>
        <v>6</v>
      </c>
      <c r="I4840" s="2">
        <f>Table_ExternalData_15[[#This Row],[Price]]-(Table_ExternalData_15[[#This Row],[Price]]*Table_ExternalData_15[[#This Row],[BB rabat]])/100</f>
        <v>3.0644</v>
      </c>
      <c r="J4840" s="2">
        <f>Table_ExternalData_15[[#This Row],[BB cena]]*Table_ExternalData_15[[#Headers],[1,22]]</f>
        <v>3.7385679999999999</v>
      </c>
      <c r="K4840" s="2">
        <f>Table_ExternalData_15[[#This Row],[Price]]*Table_ExternalData_15[[#Headers],[1,22]]</f>
        <v>3.9771999999999998</v>
      </c>
      <c r="L4840" s="7">
        <f>IF(G4840="White Shark",E4840*0.5,IF(G4840="Sbox",E4840*0.5,IF(G4840="Tenda",E4840*0.5,E4840*0.2)))/100</f>
        <v>0.06</v>
      </c>
      <c r="M4840" s="2">
        <f>Table_ExternalData_15[[#This Row],[Price]]-Table_ExternalData_15[[#This Row],[Price]]*Table_ExternalData_15[[#This Row],[extra popust]]</f>
        <v>3.0644</v>
      </c>
      <c r="N4840" s="2">
        <f>IF(M4840&lt;I4840,M4840,I4840)</f>
        <v>3.0644</v>
      </c>
      <c r="O4840" s="12" t="str">
        <f>IF(N4840&lt;I4840,$U$1," ")</f>
        <v xml:space="preserve"> </v>
      </c>
      <c r="P4840" s="12" t="str">
        <f>IFERROR((O4840+30)," ")</f>
        <v xml:space="preserve"> </v>
      </c>
      <c r="Q4840" s="2">
        <f ca="1">IF(O4840=$U$1,N4840,"0")*1.22</f>
        <v>0</v>
      </c>
    </row>
    <row r="4841" spans="1:17" x14ac:dyDescent="0.25">
      <c r="A4841" t="s">
        <v>5403</v>
      </c>
      <c r="B4841" t="s">
        <v>5402</v>
      </c>
      <c r="C4841">
        <v>13611</v>
      </c>
      <c r="D4841">
        <v>26.31</v>
      </c>
      <c r="E4841">
        <f>IFERROR(VLOOKUP(Table_ExternalData_15[[#This Row],[Id]],Rabati!B:C,2,0),0)</f>
        <v>30</v>
      </c>
      <c r="F4841">
        <v>0</v>
      </c>
      <c r="G4841" t="str">
        <f>VLOOKUP(Table_ExternalData_15[[#This Row],[Id]],'Blagovna izdelek'!A:C,3,0)</f>
        <v>Delock</v>
      </c>
      <c r="H4841">
        <f>Table_ExternalData_15[[#This Row],[Rabat]]*0.2</f>
        <v>6</v>
      </c>
      <c r="I4841" s="2">
        <f>Table_ExternalData_15[[#This Row],[Price]]-(Table_ExternalData_15[[#This Row],[Price]]*Table_ExternalData_15[[#This Row],[BB rabat]])/100</f>
        <v>24.731400000000001</v>
      </c>
      <c r="J4841" s="2">
        <f>Table_ExternalData_15[[#This Row],[BB cena]]*Table_ExternalData_15[[#Headers],[1,22]]</f>
        <v>30.172308000000001</v>
      </c>
      <c r="K4841" s="2">
        <f>Table_ExternalData_15[[#This Row],[Price]]*Table_ExternalData_15[[#Headers],[1,22]]</f>
        <v>32.098199999999999</v>
      </c>
      <c r="L4841" s="7">
        <f>IF(G4841="White Shark",E4841*0.5,IF(G4841="Sbox",E4841*0.5,IF(G4841="Tenda",E4841*0.5,E4841*0.2)))/100</f>
        <v>0.06</v>
      </c>
      <c r="M4841" s="2">
        <f>Table_ExternalData_15[[#This Row],[Price]]-Table_ExternalData_15[[#This Row],[Price]]*Table_ExternalData_15[[#This Row],[extra popust]]</f>
        <v>24.731400000000001</v>
      </c>
      <c r="N4841" s="2">
        <f>IF(M4841&lt;I4841,M4841,I4841)</f>
        <v>24.731400000000001</v>
      </c>
      <c r="O4841" s="12" t="str">
        <f>IF(N4841&lt;I4841,$U$1," ")</f>
        <v xml:space="preserve"> </v>
      </c>
      <c r="P4841" s="12" t="str">
        <f>IFERROR((O4841+30)," ")</f>
        <v xml:space="preserve"> </v>
      </c>
      <c r="Q4841" s="2">
        <f ca="1">IF(O4841=$U$1,N4841,"0")*1.22</f>
        <v>0</v>
      </c>
    </row>
    <row r="4842" spans="1:17" x14ac:dyDescent="0.25">
      <c r="A4842" t="s">
        <v>5413</v>
      </c>
      <c r="B4842" t="s">
        <v>5412</v>
      </c>
      <c r="C4842">
        <v>13616</v>
      </c>
      <c r="D4842">
        <v>34.1</v>
      </c>
      <c r="E4842">
        <f>IFERROR(VLOOKUP(Table_ExternalData_15[[#This Row],[Id]],Rabati!B:C,2,0),0)</f>
        <v>25</v>
      </c>
      <c r="F4842">
        <v>8</v>
      </c>
      <c r="G4842" t="str">
        <f>VLOOKUP(Table_ExternalData_15[[#This Row],[Id]],'Blagovna izdelek'!A:C,3,0)</f>
        <v>Delock</v>
      </c>
      <c r="H4842">
        <f>Table_ExternalData_15[[#This Row],[Rabat]]*0.2</f>
        <v>5</v>
      </c>
      <c r="I4842" s="2">
        <f>Table_ExternalData_15[[#This Row],[Price]]-(Table_ExternalData_15[[#This Row],[Price]]*Table_ExternalData_15[[#This Row],[BB rabat]])/100</f>
        <v>32.395000000000003</v>
      </c>
      <c r="J4842" s="2">
        <f>Table_ExternalData_15[[#This Row],[BB cena]]*Table_ExternalData_15[[#Headers],[1,22]]</f>
        <v>39.521900000000002</v>
      </c>
      <c r="K4842" s="2">
        <f>Table_ExternalData_15[[#This Row],[Price]]*Table_ExternalData_15[[#Headers],[1,22]]</f>
        <v>41.602000000000004</v>
      </c>
      <c r="L4842" s="7">
        <f>IF(G4842="White Shark",E4842*0.5,IF(G4842="Sbox",E4842*0.5,IF(G4842="Tenda",E4842*0.5,E4842*0.2)))/100</f>
        <v>0.05</v>
      </c>
      <c r="M4842" s="2">
        <f>Table_ExternalData_15[[#This Row],[Price]]-Table_ExternalData_15[[#This Row],[Price]]*Table_ExternalData_15[[#This Row],[extra popust]]</f>
        <v>32.395000000000003</v>
      </c>
      <c r="N4842" s="2">
        <f>IF(M4842&lt;I4842,M4842,I4842)</f>
        <v>32.395000000000003</v>
      </c>
      <c r="O4842" s="12" t="str">
        <f>IF(N4842&lt;I4842,$U$1," ")</f>
        <v xml:space="preserve"> </v>
      </c>
      <c r="P4842" s="12" t="str">
        <f>IFERROR((O4842+30)," ")</f>
        <v xml:space="preserve"> </v>
      </c>
      <c r="Q4842" s="2">
        <f ca="1">IF(O4842=$U$1,N4842,"0")*1.22</f>
        <v>0</v>
      </c>
    </row>
    <row r="4843" spans="1:17" x14ac:dyDescent="0.25">
      <c r="A4843" t="s">
        <v>5437</v>
      </c>
      <c r="B4843" t="s">
        <v>5436</v>
      </c>
      <c r="C4843">
        <v>13640</v>
      </c>
      <c r="D4843">
        <v>45.92</v>
      </c>
      <c r="E4843">
        <f>IFERROR(VLOOKUP(Table_ExternalData_15[[#This Row],[Id]],Rabati!B:C,2,0),0)</f>
        <v>30</v>
      </c>
      <c r="F4843">
        <v>0</v>
      </c>
      <c r="G4843" t="str">
        <f>VLOOKUP(Table_ExternalData_15[[#This Row],[Id]],'Blagovna izdelek'!A:C,3,0)</f>
        <v>Delock</v>
      </c>
      <c r="H4843">
        <f>Table_ExternalData_15[[#This Row],[Rabat]]*0.2</f>
        <v>6</v>
      </c>
      <c r="I4843" s="2">
        <f>Table_ExternalData_15[[#This Row],[Price]]-(Table_ExternalData_15[[#This Row],[Price]]*Table_ExternalData_15[[#This Row],[BB rabat]])/100</f>
        <v>43.1648</v>
      </c>
      <c r="J4843" s="2">
        <f>Table_ExternalData_15[[#This Row],[BB cena]]*Table_ExternalData_15[[#Headers],[1,22]]</f>
        <v>52.661055999999995</v>
      </c>
      <c r="K4843" s="2">
        <f>Table_ExternalData_15[[#This Row],[Price]]*Table_ExternalData_15[[#Headers],[1,22]]</f>
        <v>56.022399999999998</v>
      </c>
      <c r="L4843" s="7">
        <f>IF(G4843="White Shark",E4843*0.5,IF(G4843="Sbox",E4843*0.5,IF(G4843="Tenda",E4843*0.5,E4843*0.2)))/100</f>
        <v>0.06</v>
      </c>
      <c r="M4843" s="2">
        <f>Table_ExternalData_15[[#This Row],[Price]]-Table_ExternalData_15[[#This Row],[Price]]*Table_ExternalData_15[[#This Row],[extra popust]]</f>
        <v>43.1648</v>
      </c>
      <c r="N4843" s="2">
        <f>IF(M4843&lt;I4843,M4843,I4843)</f>
        <v>43.1648</v>
      </c>
      <c r="O4843" s="12" t="str">
        <f>IF(N4843&lt;I4843,$U$1," ")</f>
        <v xml:space="preserve"> </v>
      </c>
      <c r="P4843" s="12" t="str">
        <f>IFERROR((O4843+30)," ")</f>
        <v xml:space="preserve"> </v>
      </c>
      <c r="Q4843" s="2">
        <f ca="1">IF(O4843=$U$1,N4843,"0")*1.22</f>
        <v>0</v>
      </c>
    </row>
    <row r="4844" spans="1:17" x14ac:dyDescent="0.25">
      <c r="A4844" t="s">
        <v>5443</v>
      </c>
      <c r="B4844" t="s">
        <v>5442</v>
      </c>
      <c r="C4844">
        <v>13644</v>
      </c>
      <c r="D4844">
        <v>14.85</v>
      </c>
      <c r="E4844">
        <f>IFERROR(VLOOKUP(Table_ExternalData_15[[#This Row],[Id]],Rabati!B:C,2,0),0)</f>
        <v>30</v>
      </c>
      <c r="F4844">
        <v>0</v>
      </c>
      <c r="G4844" t="str">
        <f>VLOOKUP(Table_ExternalData_15[[#This Row],[Id]],'Blagovna izdelek'!A:C,3,0)</f>
        <v>Delock</v>
      </c>
      <c r="H4844">
        <f>Table_ExternalData_15[[#This Row],[Rabat]]*0.2</f>
        <v>6</v>
      </c>
      <c r="I4844" s="2">
        <f>Table_ExternalData_15[[#This Row],[Price]]-(Table_ExternalData_15[[#This Row],[Price]]*Table_ExternalData_15[[#This Row],[BB rabat]])/100</f>
        <v>13.959</v>
      </c>
      <c r="J4844" s="2">
        <f>Table_ExternalData_15[[#This Row],[BB cena]]*Table_ExternalData_15[[#Headers],[1,22]]</f>
        <v>17.029979999999998</v>
      </c>
      <c r="K4844" s="2">
        <f>Table_ExternalData_15[[#This Row],[Price]]*Table_ExternalData_15[[#Headers],[1,22]]</f>
        <v>18.117000000000001</v>
      </c>
      <c r="L4844" s="7">
        <f>IF(G4844="White Shark",E4844*0.5,IF(G4844="Sbox",E4844*0.5,IF(G4844="Tenda",E4844*0.5,E4844*0.2)))/100</f>
        <v>0.06</v>
      </c>
      <c r="M4844" s="2">
        <f>Table_ExternalData_15[[#This Row],[Price]]-Table_ExternalData_15[[#This Row],[Price]]*Table_ExternalData_15[[#This Row],[extra popust]]</f>
        <v>13.959</v>
      </c>
      <c r="N4844" s="2">
        <f>IF(M4844&lt;I4844,M4844,I4844)</f>
        <v>13.959</v>
      </c>
      <c r="O4844" s="12" t="str">
        <f>IF(N4844&lt;I4844,$U$1," ")</f>
        <v xml:space="preserve"> </v>
      </c>
      <c r="P4844" s="12" t="str">
        <f>IFERROR((O4844+30)," ")</f>
        <v xml:space="preserve"> </v>
      </c>
      <c r="Q4844" s="2">
        <f ca="1">IF(O4844=$U$1,N4844,"0")*1.22</f>
        <v>0</v>
      </c>
    </row>
    <row r="4845" spans="1:17" x14ac:dyDescent="0.25">
      <c r="A4845" t="s">
        <v>5511</v>
      </c>
      <c r="B4845" t="s">
        <v>5510</v>
      </c>
      <c r="C4845">
        <v>13678</v>
      </c>
      <c r="D4845">
        <v>9.44</v>
      </c>
      <c r="E4845">
        <f>IFERROR(VLOOKUP(Table_ExternalData_15[[#This Row],[Id]],Rabati!B:C,2,0),0)</f>
        <v>30</v>
      </c>
      <c r="F4845">
        <v>12</v>
      </c>
      <c r="G4845" t="str">
        <f>VLOOKUP(Table_ExternalData_15[[#This Row],[Id]],'Blagovna izdelek'!A:C,3,0)</f>
        <v>Delock</v>
      </c>
      <c r="H4845">
        <f>Table_ExternalData_15[[#This Row],[Rabat]]*0.2</f>
        <v>6</v>
      </c>
      <c r="I4845" s="2">
        <f>Table_ExternalData_15[[#This Row],[Price]]-(Table_ExternalData_15[[#This Row],[Price]]*Table_ExternalData_15[[#This Row],[BB rabat]])/100</f>
        <v>8.8735999999999997</v>
      </c>
      <c r="J4845" s="2">
        <f>Table_ExternalData_15[[#This Row],[BB cena]]*Table_ExternalData_15[[#Headers],[1,22]]</f>
        <v>10.825792</v>
      </c>
      <c r="K4845" s="2">
        <f>Table_ExternalData_15[[#This Row],[Price]]*Table_ExternalData_15[[#Headers],[1,22]]</f>
        <v>11.5168</v>
      </c>
      <c r="L4845" s="7">
        <f>IF(G4845="White Shark",E4845*0.5,IF(G4845="Sbox",E4845*0.5,IF(G4845="Tenda",E4845*0.5,E4845*0.2)))/100</f>
        <v>0.06</v>
      </c>
      <c r="M4845" s="2">
        <f>Table_ExternalData_15[[#This Row],[Price]]-Table_ExternalData_15[[#This Row],[Price]]*Table_ExternalData_15[[#This Row],[extra popust]]</f>
        <v>8.8735999999999997</v>
      </c>
      <c r="N4845" s="2">
        <f>IF(M4845&lt;I4845,M4845,I4845)</f>
        <v>8.8735999999999997</v>
      </c>
      <c r="O4845" s="12" t="str">
        <f>IF(N4845&lt;I4845,$U$1," ")</f>
        <v xml:space="preserve"> </v>
      </c>
      <c r="P4845" s="12" t="str">
        <f>IFERROR((O4845+30)," ")</f>
        <v xml:space="preserve"> </v>
      </c>
      <c r="Q4845" s="2">
        <f ca="1">IF(O4845=$U$1,N4845,"0")*1.22</f>
        <v>0</v>
      </c>
    </row>
    <row r="4846" spans="1:17" x14ac:dyDescent="0.25">
      <c r="A4846" t="s">
        <v>5525</v>
      </c>
      <c r="B4846" t="s">
        <v>5524</v>
      </c>
      <c r="C4846">
        <v>13687</v>
      </c>
      <c r="D4846">
        <v>32.15</v>
      </c>
      <c r="E4846">
        <f>IFERROR(VLOOKUP(Table_ExternalData_15[[#This Row],[Id]],Rabati!B:C,2,0),0)</f>
        <v>30</v>
      </c>
      <c r="F4846">
        <v>90</v>
      </c>
      <c r="G4846" t="str">
        <f>VLOOKUP(Table_ExternalData_15[[#This Row],[Id]],'Blagovna izdelek'!A:C,3,0)</f>
        <v>Delock</v>
      </c>
      <c r="H4846">
        <f>Table_ExternalData_15[[#This Row],[Rabat]]*0.2</f>
        <v>6</v>
      </c>
      <c r="I4846" s="2">
        <f>Table_ExternalData_15[[#This Row],[Price]]-(Table_ExternalData_15[[#This Row],[Price]]*Table_ExternalData_15[[#This Row],[BB rabat]])/100</f>
        <v>30.221</v>
      </c>
      <c r="J4846" s="2">
        <f>Table_ExternalData_15[[#This Row],[BB cena]]*Table_ExternalData_15[[#Headers],[1,22]]</f>
        <v>36.869619999999998</v>
      </c>
      <c r="K4846" s="2">
        <f>Table_ExternalData_15[[#This Row],[Price]]*Table_ExternalData_15[[#Headers],[1,22]]</f>
        <v>39.222999999999999</v>
      </c>
      <c r="L4846" s="7">
        <f>IF(G4846="White Shark",E4846*0.5,IF(G4846="Sbox",E4846*0.5,IF(G4846="Tenda",E4846*0.5,E4846*0.2)))/100</f>
        <v>0.06</v>
      </c>
      <c r="M4846" s="2">
        <f>Table_ExternalData_15[[#This Row],[Price]]-Table_ExternalData_15[[#This Row],[Price]]*Table_ExternalData_15[[#This Row],[extra popust]]</f>
        <v>30.221</v>
      </c>
      <c r="N4846" s="2">
        <f>IF(M4846&lt;I4846,M4846,I4846)</f>
        <v>30.221</v>
      </c>
      <c r="O4846" s="12" t="str">
        <f>IF(N4846&lt;I4846,$U$1," ")</f>
        <v xml:space="preserve"> </v>
      </c>
      <c r="P4846" s="12" t="str">
        <f>IFERROR((O4846+30)," ")</f>
        <v xml:space="preserve"> </v>
      </c>
      <c r="Q4846" s="2">
        <f ca="1">IF(O4846=$U$1,N4846,"0")*1.22</f>
        <v>0</v>
      </c>
    </row>
    <row r="4847" spans="1:17" x14ac:dyDescent="0.25">
      <c r="A4847" t="s">
        <v>5527</v>
      </c>
      <c r="B4847" t="s">
        <v>5526</v>
      </c>
      <c r="C4847">
        <v>13688</v>
      </c>
      <c r="D4847">
        <v>3.85</v>
      </c>
      <c r="E4847">
        <f>IFERROR(VLOOKUP(Table_ExternalData_15[[#This Row],[Id]],Rabati!B:C,2,0),0)</f>
        <v>30</v>
      </c>
      <c r="F4847">
        <v>6</v>
      </c>
      <c r="G4847" t="str">
        <f>VLOOKUP(Table_ExternalData_15[[#This Row],[Id]],'Blagovna izdelek'!A:C,3,0)</f>
        <v>Delock</v>
      </c>
      <c r="H4847">
        <f>Table_ExternalData_15[[#This Row],[Rabat]]*0.2</f>
        <v>6</v>
      </c>
      <c r="I4847" s="2">
        <f>Table_ExternalData_15[[#This Row],[Price]]-(Table_ExternalData_15[[#This Row],[Price]]*Table_ExternalData_15[[#This Row],[BB rabat]])/100</f>
        <v>3.6190000000000002</v>
      </c>
      <c r="J4847" s="2">
        <f>Table_ExternalData_15[[#This Row],[BB cena]]*Table_ExternalData_15[[#Headers],[1,22]]</f>
        <v>4.4151800000000003</v>
      </c>
      <c r="K4847" s="2">
        <f>Table_ExternalData_15[[#This Row],[Price]]*Table_ExternalData_15[[#Headers],[1,22]]</f>
        <v>4.6970000000000001</v>
      </c>
      <c r="L4847" s="7">
        <f>IF(G4847="White Shark",E4847*0.5,IF(G4847="Sbox",E4847*0.5,IF(G4847="Tenda",E4847*0.5,E4847*0.2)))/100</f>
        <v>0.06</v>
      </c>
      <c r="M4847" s="2">
        <f>Table_ExternalData_15[[#This Row],[Price]]-Table_ExternalData_15[[#This Row],[Price]]*Table_ExternalData_15[[#This Row],[extra popust]]</f>
        <v>3.6190000000000002</v>
      </c>
      <c r="N4847" s="2">
        <f>IF(M4847&lt;I4847,M4847,I4847)</f>
        <v>3.6190000000000002</v>
      </c>
      <c r="O4847" s="12" t="str">
        <f>IF(N4847&lt;I4847,$U$1," ")</f>
        <v xml:space="preserve"> </v>
      </c>
      <c r="P4847" s="12" t="str">
        <f>IFERROR((O4847+30)," ")</f>
        <v xml:space="preserve"> </v>
      </c>
      <c r="Q4847" s="2">
        <f ca="1">IF(O4847=$U$1,N4847,"0")*1.22</f>
        <v>0</v>
      </c>
    </row>
    <row r="4848" spans="1:17" x14ac:dyDescent="0.25">
      <c r="A4848" t="s">
        <v>5528</v>
      </c>
      <c r="B4848" t="s">
        <v>12299</v>
      </c>
      <c r="C4848">
        <v>13689</v>
      </c>
      <c r="D4848">
        <v>4.5</v>
      </c>
      <c r="E4848">
        <f>IFERROR(VLOOKUP(Table_ExternalData_15[[#This Row],[Id]],Rabati!B:C,2,0),0)</f>
        <v>30</v>
      </c>
      <c r="F4848">
        <v>9</v>
      </c>
      <c r="G4848" t="str">
        <f>VLOOKUP(Table_ExternalData_15[[#This Row],[Id]],'Blagovna izdelek'!A:C,3,0)</f>
        <v>Delock</v>
      </c>
      <c r="H4848">
        <f>Table_ExternalData_15[[#This Row],[Rabat]]*0.2</f>
        <v>6</v>
      </c>
      <c r="I4848" s="2">
        <f>Table_ExternalData_15[[#This Row],[Price]]-(Table_ExternalData_15[[#This Row],[Price]]*Table_ExternalData_15[[#This Row],[BB rabat]])/100</f>
        <v>4.2300000000000004</v>
      </c>
      <c r="J4848" s="2">
        <f>Table_ExternalData_15[[#This Row],[BB cena]]*Table_ExternalData_15[[#Headers],[1,22]]</f>
        <v>5.1606000000000005</v>
      </c>
      <c r="K4848" s="2">
        <f>Table_ExternalData_15[[#This Row],[Price]]*Table_ExternalData_15[[#Headers],[1,22]]</f>
        <v>5.49</v>
      </c>
      <c r="L4848" s="7">
        <f>IF(G4848="White Shark",E4848*0.5,IF(G4848="Sbox",E4848*0.5,IF(G4848="Tenda",E4848*0.5,E4848*0.2)))/100</f>
        <v>0.06</v>
      </c>
      <c r="M4848" s="2">
        <f>Table_ExternalData_15[[#This Row],[Price]]-Table_ExternalData_15[[#This Row],[Price]]*Table_ExternalData_15[[#This Row],[extra popust]]</f>
        <v>4.2300000000000004</v>
      </c>
      <c r="N4848" s="2">
        <f>IF(M4848&lt;I4848,M4848,I4848)</f>
        <v>4.2300000000000004</v>
      </c>
      <c r="O4848" s="12" t="str">
        <f>IF(N4848&lt;I4848,$U$1," ")</f>
        <v xml:space="preserve"> </v>
      </c>
      <c r="P4848" s="12" t="str">
        <f>IFERROR((O4848+30)," ")</f>
        <v xml:space="preserve"> </v>
      </c>
      <c r="Q4848" s="2">
        <f ca="1">IF(O4848=$U$1,N4848,"0")*1.22</f>
        <v>0</v>
      </c>
    </row>
    <row r="4849" spans="1:17" x14ac:dyDescent="0.25">
      <c r="A4849" t="s">
        <v>5530</v>
      </c>
      <c r="B4849" t="s">
        <v>5529</v>
      </c>
      <c r="C4849">
        <v>13690</v>
      </c>
      <c r="D4849">
        <v>12.95</v>
      </c>
      <c r="E4849">
        <f>IFERROR(VLOOKUP(Table_ExternalData_15[[#This Row],[Id]],Rabati!B:C,2,0),0)</f>
        <v>30</v>
      </c>
      <c r="F4849">
        <v>9</v>
      </c>
      <c r="G4849" t="str">
        <f>VLOOKUP(Table_ExternalData_15[[#This Row],[Id]],'Blagovna izdelek'!A:C,3,0)</f>
        <v>Delock</v>
      </c>
      <c r="H4849">
        <f>Table_ExternalData_15[[#This Row],[Rabat]]*0.2</f>
        <v>6</v>
      </c>
      <c r="I4849" s="2">
        <f>Table_ExternalData_15[[#This Row],[Price]]-(Table_ExternalData_15[[#This Row],[Price]]*Table_ExternalData_15[[#This Row],[BB rabat]])/100</f>
        <v>12.173</v>
      </c>
      <c r="J4849" s="2">
        <f>Table_ExternalData_15[[#This Row],[BB cena]]*Table_ExternalData_15[[#Headers],[1,22]]</f>
        <v>14.85106</v>
      </c>
      <c r="K4849" s="2">
        <f>Table_ExternalData_15[[#This Row],[Price]]*Table_ExternalData_15[[#Headers],[1,22]]</f>
        <v>15.798999999999999</v>
      </c>
      <c r="L4849" s="7">
        <f>IF(G4849="White Shark",E4849*0.5,IF(G4849="Sbox",E4849*0.5,IF(G4849="Tenda",E4849*0.5,E4849*0.2)))/100</f>
        <v>0.06</v>
      </c>
      <c r="M4849" s="2">
        <f>Table_ExternalData_15[[#This Row],[Price]]-Table_ExternalData_15[[#This Row],[Price]]*Table_ExternalData_15[[#This Row],[extra popust]]</f>
        <v>12.173</v>
      </c>
      <c r="N4849" s="2">
        <f>IF(M4849&lt;I4849,M4849,I4849)</f>
        <v>12.173</v>
      </c>
      <c r="O4849" s="12" t="str">
        <f>IF(N4849&lt;I4849,$U$1," ")</f>
        <v xml:space="preserve"> </v>
      </c>
      <c r="P4849" s="12" t="str">
        <f>IFERROR((O4849+30)," ")</f>
        <v xml:space="preserve"> </v>
      </c>
      <c r="Q4849" s="2">
        <f ca="1">IF(O4849=$U$1,N4849,"0")*1.22</f>
        <v>0</v>
      </c>
    </row>
    <row r="4850" spans="1:17" x14ac:dyDescent="0.25">
      <c r="A4850" t="s">
        <v>5533</v>
      </c>
      <c r="B4850" t="s">
        <v>14459</v>
      </c>
      <c r="C4850">
        <v>13693</v>
      </c>
      <c r="D4850">
        <v>22.4</v>
      </c>
      <c r="E4850">
        <f>IFERROR(VLOOKUP(Table_ExternalData_15[[#This Row],[Id]],Rabati!B:C,2,0),0)</f>
        <v>30</v>
      </c>
      <c r="F4850">
        <v>4</v>
      </c>
      <c r="G4850" t="str">
        <f>VLOOKUP(Table_ExternalData_15[[#This Row],[Id]],'Blagovna izdelek'!A:C,3,0)</f>
        <v>Delock</v>
      </c>
      <c r="H4850">
        <f>Table_ExternalData_15[[#This Row],[Rabat]]*0.2</f>
        <v>6</v>
      </c>
      <c r="I4850" s="2">
        <f>Table_ExternalData_15[[#This Row],[Price]]-(Table_ExternalData_15[[#This Row],[Price]]*Table_ExternalData_15[[#This Row],[BB rabat]])/100</f>
        <v>21.055999999999997</v>
      </c>
      <c r="J4850" s="2">
        <f>Table_ExternalData_15[[#This Row],[BB cena]]*Table_ExternalData_15[[#Headers],[1,22]]</f>
        <v>25.688319999999997</v>
      </c>
      <c r="K4850" s="2">
        <f>Table_ExternalData_15[[#This Row],[Price]]*Table_ExternalData_15[[#Headers],[1,22]]</f>
        <v>27.327999999999999</v>
      </c>
      <c r="L4850" s="7">
        <f>IF(G4850="White Shark",E4850*0.5,IF(G4850="Sbox",E4850*0.5,IF(G4850="Tenda",E4850*0.5,E4850*0.2)))/100</f>
        <v>0.06</v>
      </c>
      <c r="M4850" s="2">
        <f>Table_ExternalData_15[[#This Row],[Price]]-Table_ExternalData_15[[#This Row],[Price]]*Table_ExternalData_15[[#This Row],[extra popust]]</f>
        <v>21.055999999999997</v>
      </c>
      <c r="N4850" s="2">
        <f>IF(M4850&lt;I4850,M4850,I4850)</f>
        <v>21.055999999999997</v>
      </c>
      <c r="O4850" s="12" t="str">
        <f>IF(N4850&lt;I4850,$U$1," ")</f>
        <v xml:space="preserve"> </v>
      </c>
      <c r="P4850" s="12" t="str">
        <f>IFERROR((O4850+30)," ")</f>
        <v xml:space="preserve"> </v>
      </c>
      <c r="Q4850" s="2">
        <f ca="1">IF(O4850=$U$1,N4850,"0")*1.22</f>
        <v>0</v>
      </c>
    </row>
    <row r="4851" spans="1:17" x14ac:dyDescent="0.25">
      <c r="A4851" t="s">
        <v>5534</v>
      </c>
      <c r="B4851" t="s">
        <v>14460</v>
      </c>
      <c r="C4851">
        <v>13694</v>
      </c>
      <c r="D4851">
        <v>51.8</v>
      </c>
      <c r="E4851">
        <f>IFERROR(VLOOKUP(Table_ExternalData_15[[#This Row],[Id]],Rabati!B:C,2,0),0)</f>
        <v>30</v>
      </c>
      <c r="F4851">
        <v>1</v>
      </c>
      <c r="G4851" t="str">
        <f>VLOOKUP(Table_ExternalData_15[[#This Row],[Id]],'Blagovna izdelek'!A:C,3,0)</f>
        <v>Delock</v>
      </c>
      <c r="H4851">
        <f>Table_ExternalData_15[[#This Row],[Rabat]]*0.2</f>
        <v>6</v>
      </c>
      <c r="I4851" s="2">
        <f>Table_ExternalData_15[[#This Row],[Price]]-(Table_ExternalData_15[[#This Row],[Price]]*Table_ExternalData_15[[#This Row],[BB rabat]])/100</f>
        <v>48.692</v>
      </c>
      <c r="J4851" s="2">
        <f>Table_ExternalData_15[[#This Row],[BB cena]]*Table_ExternalData_15[[#Headers],[1,22]]</f>
        <v>59.404240000000001</v>
      </c>
      <c r="K4851" s="2">
        <f>Table_ExternalData_15[[#This Row],[Price]]*Table_ExternalData_15[[#Headers],[1,22]]</f>
        <v>63.195999999999998</v>
      </c>
      <c r="L4851" s="7">
        <f>IF(G4851="White Shark",E4851*0.5,IF(G4851="Sbox",E4851*0.5,IF(G4851="Tenda",E4851*0.5,E4851*0.2)))/100</f>
        <v>0.06</v>
      </c>
      <c r="M4851" s="2">
        <f>Table_ExternalData_15[[#This Row],[Price]]-Table_ExternalData_15[[#This Row],[Price]]*Table_ExternalData_15[[#This Row],[extra popust]]</f>
        <v>48.692</v>
      </c>
      <c r="N4851" s="2">
        <f>IF(M4851&lt;I4851,M4851,I4851)</f>
        <v>48.692</v>
      </c>
      <c r="O4851" s="12" t="str">
        <f>IF(N4851&lt;I4851,$U$1," ")</f>
        <v xml:space="preserve"> </v>
      </c>
      <c r="P4851" s="12" t="str">
        <f>IFERROR((O4851+30)," ")</f>
        <v xml:space="preserve"> </v>
      </c>
      <c r="Q4851" s="2">
        <f ca="1">IF(O4851=$U$1,N4851,"0")*1.22</f>
        <v>0</v>
      </c>
    </row>
    <row r="4852" spans="1:17" x14ac:dyDescent="0.25">
      <c r="A4852" t="s">
        <v>5535</v>
      </c>
      <c r="B4852" t="s">
        <v>14461</v>
      </c>
      <c r="C4852">
        <v>13695</v>
      </c>
      <c r="D4852">
        <v>22.19</v>
      </c>
      <c r="E4852">
        <f>IFERROR(VLOOKUP(Table_ExternalData_15[[#This Row],[Id]],Rabati!B:C,2,0),0)</f>
        <v>30</v>
      </c>
      <c r="F4852">
        <v>1</v>
      </c>
      <c r="G4852" t="str">
        <f>VLOOKUP(Table_ExternalData_15[[#This Row],[Id]],'Blagovna izdelek'!A:C,3,0)</f>
        <v>Delock</v>
      </c>
      <c r="H4852">
        <f>Table_ExternalData_15[[#This Row],[Rabat]]*0.2</f>
        <v>6</v>
      </c>
      <c r="I4852" s="2">
        <f>Table_ExternalData_15[[#This Row],[Price]]-(Table_ExternalData_15[[#This Row],[Price]]*Table_ExternalData_15[[#This Row],[BB rabat]])/100</f>
        <v>20.858600000000003</v>
      </c>
      <c r="J4852" s="2">
        <f>Table_ExternalData_15[[#This Row],[BB cena]]*Table_ExternalData_15[[#Headers],[1,22]]</f>
        <v>25.447492000000004</v>
      </c>
      <c r="K4852" s="2">
        <f>Table_ExternalData_15[[#This Row],[Price]]*Table_ExternalData_15[[#Headers],[1,22]]</f>
        <v>27.0718</v>
      </c>
      <c r="L4852" s="7">
        <f>IF(G4852="White Shark",E4852*0.5,IF(G4852="Sbox",E4852*0.5,IF(G4852="Tenda",E4852*0.5,E4852*0.2)))/100</f>
        <v>0.06</v>
      </c>
      <c r="M4852" s="2">
        <f>Table_ExternalData_15[[#This Row],[Price]]-Table_ExternalData_15[[#This Row],[Price]]*Table_ExternalData_15[[#This Row],[extra popust]]</f>
        <v>20.858600000000003</v>
      </c>
      <c r="N4852" s="2">
        <f>IF(M4852&lt;I4852,M4852,I4852)</f>
        <v>20.858600000000003</v>
      </c>
      <c r="O4852" s="12" t="str">
        <f>IF(N4852&lt;I4852,$U$1," ")</f>
        <v xml:space="preserve"> </v>
      </c>
      <c r="P4852" s="12" t="str">
        <f>IFERROR((O4852+30)," ")</f>
        <v xml:space="preserve"> </v>
      </c>
      <c r="Q4852" s="2">
        <f ca="1">IF(O4852=$U$1,N4852,"0")*1.22</f>
        <v>0</v>
      </c>
    </row>
    <row r="4853" spans="1:17" x14ac:dyDescent="0.25">
      <c r="A4853" t="s">
        <v>5538</v>
      </c>
      <c r="B4853" t="s">
        <v>14171</v>
      </c>
      <c r="C4853">
        <v>13697</v>
      </c>
      <c r="D4853">
        <v>62.31</v>
      </c>
      <c r="E4853">
        <f>IFERROR(VLOOKUP(Table_ExternalData_15[[#This Row],[Id]],Rabati!B:C,2,0),0)</f>
        <v>30</v>
      </c>
      <c r="F4853">
        <v>0</v>
      </c>
      <c r="G4853" t="str">
        <f>VLOOKUP(Table_ExternalData_15[[#This Row],[Id]],'Blagovna izdelek'!A:C,3,0)</f>
        <v>Delock</v>
      </c>
      <c r="H4853">
        <f>Table_ExternalData_15[[#This Row],[Rabat]]*0.2</f>
        <v>6</v>
      </c>
      <c r="I4853" s="2">
        <f>Table_ExternalData_15[[#This Row],[Price]]-(Table_ExternalData_15[[#This Row],[Price]]*Table_ExternalData_15[[#This Row],[BB rabat]])/100</f>
        <v>58.571400000000004</v>
      </c>
      <c r="J4853" s="2">
        <f>Table_ExternalData_15[[#This Row],[BB cena]]*Table_ExternalData_15[[#Headers],[1,22]]</f>
        <v>71.457108000000005</v>
      </c>
      <c r="K4853" s="2">
        <f>Table_ExternalData_15[[#This Row],[Price]]*Table_ExternalData_15[[#Headers],[1,22]]</f>
        <v>76.018200000000007</v>
      </c>
      <c r="L4853" s="7">
        <f>IF(G4853="White Shark",E4853*0.5,IF(G4853="Sbox",E4853*0.5,IF(G4853="Tenda",E4853*0.5,E4853*0.2)))/100</f>
        <v>0.06</v>
      </c>
      <c r="M4853" s="2">
        <f>Table_ExternalData_15[[#This Row],[Price]]-Table_ExternalData_15[[#This Row],[Price]]*Table_ExternalData_15[[#This Row],[extra popust]]</f>
        <v>58.571400000000004</v>
      </c>
      <c r="N4853" s="2">
        <f>IF(M4853&lt;I4853,M4853,I4853)</f>
        <v>58.571400000000004</v>
      </c>
      <c r="O4853" s="12" t="str">
        <f>IF(N4853&lt;I4853,$U$1," ")</f>
        <v xml:space="preserve"> </v>
      </c>
      <c r="P4853" s="12" t="str">
        <f>IFERROR((O4853+30)," ")</f>
        <v xml:space="preserve"> </v>
      </c>
      <c r="Q4853" s="2">
        <f ca="1">IF(O4853=$U$1,N4853,"0")*1.22</f>
        <v>0</v>
      </c>
    </row>
    <row r="4854" spans="1:17" x14ac:dyDescent="0.25">
      <c r="A4854" t="s">
        <v>5540</v>
      </c>
      <c r="B4854" t="s">
        <v>5539</v>
      </c>
      <c r="C4854">
        <v>13699</v>
      </c>
      <c r="D4854">
        <v>3.49</v>
      </c>
      <c r="E4854">
        <f>IFERROR(VLOOKUP(Table_ExternalData_15[[#This Row],[Id]],Rabati!B:C,2,0),0)</f>
        <v>30</v>
      </c>
      <c r="F4854">
        <v>0</v>
      </c>
      <c r="G4854" t="str">
        <f>VLOOKUP(Table_ExternalData_15[[#This Row],[Id]],'Blagovna izdelek'!A:C,3,0)</f>
        <v>Delock</v>
      </c>
      <c r="H4854">
        <f>Table_ExternalData_15[[#This Row],[Rabat]]*0.2</f>
        <v>6</v>
      </c>
      <c r="I4854" s="2">
        <f>Table_ExternalData_15[[#This Row],[Price]]-(Table_ExternalData_15[[#This Row],[Price]]*Table_ExternalData_15[[#This Row],[BB rabat]])/100</f>
        <v>3.2806000000000002</v>
      </c>
      <c r="J4854" s="2">
        <f>Table_ExternalData_15[[#This Row],[BB cena]]*Table_ExternalData_15[[#Headers],[1,22]]</f>
        <v>4.002332</v>
      </c>
      <c r="K4854" s="2">
        <f>Table_ExternalData_15[[#This Row],[Price]]*Table_ExternalData_15[[#Headers],[1,22]]</f>
        <v>4.2578000000000005</v>
      </c>
      <c r="L4854" s="7">
        <f>IF(G4854="White Shark",E4854*0.5,IF(G4854="Sbox",E4854*0.5,IF(G4854="Tenda",E4854*0.5,E4854*0.2)))/100</f>
        <v>0.06</v>
      </c>
      <c r="M4854" s="2">
        <f>Table_ExternalData_15[[#This Row],[Price]]-Table_ExternalData_15[[#This Row],[Price]]*Table_ExternalData_15[[#This Row],[extra popust]]</f>
        <v>3.2806000000000002</v>
      </c>
      <c r="N4854" s="2">
        <f>IF(M4854&lt;I4854,M4854,I4854)</f>
        <v>3.2806000000000002</v>
      </c>
      <c r="O4854" s="12" t="str">
        <f>IF(N4854&lt;I4854,$U$1," ")</f>
        <v xml:space="preserve"> </v>
      </c>
      <c r="P4854" s="12" t="str">
        <f>IFERROR((O4854+30)," ")</f>
        <v xml:space="preserve"> </v>
      </c>
      <c r="Q4854" s="2">
        <f ca="1">IF(O4854=$U$1,N4854,"0")*1.22</f>
        <v>0</v>
      </c>
    </row>
    <row r="4855" spans="1:17" x14ac:dyDescent="0.25">
      <c r="A4855" t="s">
        <v>5545</v>
      </c>
      <c r="B4855" t="s">
        <v>5544</v>
      </c>
      <c r="C4855">
        <v>13704</v>
      </c>
      <c r="D4855">
        <v>45.26</v>
      </c>
      <c r="E4855">
        <f>IFERROR(VLOOKUP(Table_ExternalData_15[[#This Row],[Id]],Rabati!B:C,2,0),0)</f>
        <v>30</v>
      </c>
      <c r="F4855">
        <v>4</v>
      </c>
      <c r="G4855" t="str">
        <f>VLOOKUP(Table_ExternalData_15[[#This Row],[Id]],'Blagovna izdelek'!A:C,3,0)</f>
        <v>Delock</v>
      </c>
      <c r="H4855">
        <f>Table_ExternalData_15[[#This Row],[Rabat]]*0.2</f>
        <v>6</v>
      </c>
      <c r="I4855" s="2">
        <f>Table_ExternalData_15[[#This Row],[Price]]-(Table_ExternalData_15[[#This Row],[Price]]*Table_ExternalData_15[[#This Row],[BB rabat]])/100</f>
        <v>42.544399999999996</v>
      </c>
      <c r="J4855" s="2">
        <f>Table_ExternalData_15[[#This Row],[BB cena]]*Table_ExternalData_15[[#Headers],[1,22]]</f>
        <v>51.904167999999991</v>
      </c>
      <c r="K4855" s="2">
        <f>Table_ExternalData_15[[#This Row],[Price]]*Table_ExternalData_15[[#Headers],[1,22]]</f>
        <v>55.217199999999998</v>
      </c>
      <c r="L4855" s="7">
        <f>IF(G4855="White Shark",E4855*0.5,IF(G4855="Sbox",E4855*0.5,IF(G4855="Tenda",E4855*0.5,E4855*0.2)))/100</f>
        <v>0.06</v>
      </c>
      <c r="M4855" s="2">
        <f>Table_ExternalData_15[[#This Row],[Price]]-Table_ExternalData_15[[#This Row],[Price]]*Table_ExternalData_15[[#This Row],[extra popust]]</f>
        <v>42.544399999999996</v>
      </c>
      <c r="N4855" s="2">
        <f>IF(M4855&lt;I4855,M4855,I4855)</f>
        <v>42.544399999999996</v>
      </c>
      <c r="O4855" s="12" t="str">
        <f>IF(N4855&lt;I4855,$U$1," ")</f>
        <v xml:space="preserve"> </v>
      </c>
      <c r="P4855" s="12" t="str">
        <f>IFERROR((O4855+30)," ")</f>
        <v xml:space="preserve"> </v>
      </c>
      <c r="Q4855" s="2">
        <f ca="1">IF(O4855=$U$1,N4855,"0")*1.22</f>
        <v>0</v>
      </c>
    </row>
    <row r="4856" spans="1:17" x14ac:dyDescent="0.25">
      <c r="A4856" t="s">
        <v>5547</v>
      </c>
      <c r="B4856" t="s">
        <v>5546</v>
      </c>
      <c r="C4856">
        <v>13707</v>
      </c>
      <c r="D4856">
        <v>73.5</v>
      </c>
      <c r="E4856">
        <f>IFERROR(VLOOKUP(Table_ExternalData_15[[#This Row],[Id]],Rabati!B:C,2,0),0)</f>
        <v>5</v>
      </c>
      <c r="F4856">
        <v>2</v>
      </c>
      <c r="G4856" t="str">
        <f>VLOOKUP(Table_ExternalData_15[[#This Row],[Id]],'Blagovna izdelek'!A:C,3,0)</f>
        <v>Delock</v>
      </c>
      <c r="H4856">
        <f>Table_ExternalData_15[[#This Row],[Rabat]]*0.2</f>
        <v>1</v>
      </c>
      <c r="I4856" s="2">
        <f>Table_ExternalData_15[[#This Row],[Price]]-(Table_ExternalData_15[[#This Row],[Price]]*Table_ExternalData_15[[#This Row],[BB rabat]])/100</f>
        <v>72.765000000000001</v>
      </c>
      <c r="J4856" s="2">
        <f>Table_ExternalData_15[[#This Row],[BB cena]]*Table_ExternalData_15[[#Headers],[1,22]]</f>
        <v>88.773299999999992</v>
      </c>
      <c r="K4856" s="2">
        <f>Table_ExternalData_15[[#This Row],[Price]]*Table_ExternalData_15[[#Headers],[1,22]]</f>
        <v>89.67</v>
      </c>
      <c r="L4856" s="7">
        <f>IF(G4856="White Shark",E4856*0.5,IF(G4856="Sbox",E4856*0.5,IF(G4856="Tenda",E4856*0.5,E4856*0.2)))/100</f>
        <v>0.01</v>
      </c>
      <c r="M4856" s="2">
        <f>Table_ExternalData_15[[#This Row],[Price]]-Table_ExternalData_15[[#This Row],[Price]]*Table_ExternalData_15[[#This Row],[extra popust]]</f>
        <v>72.765000000000001</v>
      </c>
      <c r="N4856" s="2">
        <f>IF(M4856&lt;I4856,M4856,I4856)</f>
        <v>72.765000000000001</v>
      </c>
      <c r="O4856" s="12" t="str">
        <f>IF(N4856&lt;I4856,$U$1," ")</f>
        <v xml:space="preserve"> </v>
      </c>
      <c r="P4856" s="12" t="str">
        <f>IFERROR((O4856+30)," ")</f>
        <v xml:space="preserve"> </v>
      </c>
      <c r="Q4856" s="2">
        <f ca="1">IF(O4856=$U$1,N4856,"0")*1.22</f>
        <v>0</v>
      </c>
    </row>
    <row r="4857" spans="1:17" x14ac:dyDescent="0.25">
      <c r="A4857" t="s">
        <v>5549</v>
      </c>
      <c r="B4857" t="s">
        <v>5548</v>
      </c>
      <c r="C4857">
        <v>13708</v>
      </c>
      <c r="D4857">
        <v>120</v>
      </c>
      <c r="E4857">
        <f>IFERROR(VLOOKUP(Table_ExternalData_15[[#This Row],[Id]],Rabati!B:C,2,0),0)</f>
        <v>5</v>
      </c>
      <c r="F4857">
        <v>0</v>
      </c>
      <c r="G4857" t="str">
        <f>VLOOKUP(Table_ExternalData_15[[#This Row],[Id]],'Blagovna izdelek'!A:C,3,0)</f>
        <v>Delock</v>
      </c>
      <c r="H4857">
        <f>Table_ExternalData_15[[#This Row],[Rabat]]*0.2</f>
        <v>1</v>
      </c>
      <c r="I4857" s="2">
        <f>Table_ExternalData_15[[#This Row],[Price]]-(Table_ExternalData_15[[#This Row],[Price]]*Table_ExternalData_15[[#This Row],[BB rabat]])/100</f>
        <v>118.8</v>
      </c>
      <c r="J4857" s="2">
        <f>Table_ExternalData_15[[#This Row],[BB cena]]*Table_ExternalData_15[[#Headers],[1,22]]</f>
        <v>144.93600000000001</v>
      </c>
      <c r="K4857" s="2">
        <f>Table_ExternalData_15[[#This Row],[Price]]*Table_ExternalData_15[[#Headers],[1,22]]</f>
        <v>146.4</v>
      </c>
      <c r="L4857" s="7">
        <f>IF(G4857="White Shark",E4857*0.5,IF(G4857="Sbox",E4857*0.5,IF(G4857="Tenda",E4857*0.5,E4857*0.2)))/100</f>
        <v>0.01</v>
      </c>
      <c r="M4857" s="2">
        <f>Table_ExternalData_15[[#This Row],[Price]]-Table_ExternalData_15[[#This Row],[Price]]*Table_ExternalData_15[[#This Row],[extra popust]]</f>
        <v>118.8</v>
      </c>
      <c r="N4857" s="2">
        <f>IF(M4857&lt;I4857,M4857,I4857)</f>
        <v>118.8</v>
      </c>
      <c r="O4857" s="12" t="str">
        <f>IF(N4857&lt;I4857,$U$1," ")</f>
        <v xml:space="preserve"> </v>
      </c>
      <c r="P4857" s="12" t="str">
        <f>IFERROR((O4857+30)," ")</f>
        <v xml:space="preserve"> </v>
      </c>
      <c r="Q4857" s="2">
        <f ca="1">IF(O4857=$U$1,N4857,"0")*1.22</f>
        <v>0</v>
      </c>
    </row>
    <row r="4858" spans="1:17" x14ac:dyDescent="0.25">
      <c r="A4858" t="s">
        <v>5550</v>
      </c>
      <c r="B4858" t="s">
        <v>9827</v>
      </c>
      <c r="C4858">
        <v>13709</v>
      </c>
      <c r="D4858">
        <v>10.77</v>
      </c>
      <c r="E4858">
        <f>IFERROR(VLOOKUP(Table_ExternalData_15[[#This Row],[Id]],Rabati!B:C,2,0),0)</f>
        <v>20</v>
      </c>
      <c r="F4858">
        <v>10</v>
      </c>
      <c r="G4858" t="str">
        <f>VLOOKUP(Table_ExternalData_15[[#This Row],[Id]],'Blagovna izdelek'!A:C,3,0)</f>
        <v>Delock</v>
      </c>
      <c r="H4858">
        <f>Table_ExternalData_15[[#This Row],[Rabat]]*0.2</f>
        <v>4</v>
      </c>
      <c r="I4858" s="2">
        <f>Table_ExternalData_15[[#This Row],[Price]]-(Table_ExternalData_15[[#This Row],[Price]]*Table_ExternalData_15[[#This Row],[BB rabat]])/100</f>
        <v>10.3392</v>
      </c>
      <c r="J4858" s="2">
        <f>Table_ExternalData_15[[#This Row],[BB cena]]*Table_ExternalData_15[[#Headers],[1,22]]</f>
        <v>12.613823999999999</v>
      </c>
      <c r="K4858" s="2">
        <f>Table_ExternalData_15[[#This Row],[Price]]*Table_ExternalData_15[[#Headers],[1,22]]</f>
        <v>13.139399999999998</v>
      </c>
      <c r="L4858" s="7">
        <f>IF(G4858="White Shark",E4858*0.5,IF(G4858="Sbox",E4858*0.5,IF(G4858="Tenda",E4858*0.5,E4858*0.2)))/100</f>
        <v>0.04</v>
      </c>
      <c r="M4858" s="2">
        <f>Table_ExternalData_15[[#This Row],[Price]]-Table_ExternalData_15[[#This Row],[Price]]*Table_ExternalData_15[[#This Row],[extra popust]]</f>
        <v>10.3392</v>
      </c>
      <c r="N4858" s="2">
        <f>IF(M4858&lt;I4858,M4858,I4858)</f>
        <v>10.3392</v>
      </c>
      <c r="O4858" s="12" t="str">
        <f>IF(N4858&lt;I4858,$U$1," ")</f>
        <v xml:space="preserve"> </v>
      </c>
      <c r="P4858" s="12" t="str">
        <f>IFERROR((O4858+30)," ")</f>
        <v xml:space="preserve"> </v>
      </c>
      <c r="Q4858" s="2">
        <f ca="1">IF(O4858=$U$1,N4858,"0")*1.22</f>
        <v>0</v>
      </c>
    </row>
    <row r="4859" spans="1:17" x14ac:dyDescent="0.25">
      <c r="A4859" t="s">
        <v>5556</v>
      </c>
      <c r="B4859" t="s">
        <v>5555</v>
      </c>
      <c r="C4859">
        <v>13715</v>
      </c>
      <c r="D4859">
        <v>20.75</v>
      </c>
      <c r="E4859">
        <f>IFERROR(VLOOKUP(Table_ExternalData_15[[#This Row],[Id]],Rabati!B:C,2,0),0)</f>
        <v>20</v>
      </c>
      <c r="F4859">
        <v>0</v>
      </c>
      <c r="G4859" t="str">
        <f>VLOOKUP(Table_ExternalData_15[[#This Row],[Id]],'Blagovna izdelek'!A:C,3,0)</f>
        <v>Delock</v>
      </c>
      <c r="H4859">
        <f>Table_ExternalData_15[[#This Row],[Rabat]]*0.2</f>
        <v>4</v>
      </c>
      <c r="I4859" s="2">
        <f>Table_ExternalData_15[[#This Row],[Price]]-(Table_ExternalData_15[[#This Row],[Price]]*Table_ExternalData_15[[#This Row],[BB rabat]])/100</f>
        <v>19.920000000000002</v>
      </c>
      <c r="J4859" s="2">
        <f>Table_ExternalData_15[[#This Row],[BB cena]]*Table_ExternalData_15[[#Headers],[1,22]]</f>
        <v>24.302400000000002</v>
      </c>
      <c r="K4859" s="2">
        <f>Table_ExternalData_15[[#This Row],[Price]]*Table_ExternalData_15[[#Headers],[1,22]]</f>
        <v>25.314999999999998</v>
      </c>
      <c r="L4859" s="7">
        <f>IF(G4859="White Shark",E4859*0.5,IF(G4859="Sbox",E4859*0.5,IF(G4859="Tenda",E4859*0.5,E4859*0.2)))/100</f>
        <v>0.04</v>
      </c>
      <c r="M4859" s="2">
        <f>Table_ExternalData_15[[#This Row],[Price]]-Table_ExternalData_15[[#This Row],[Price]]*Table_ExternalData_15[[#This Row],[extra popust]]</f>
        <v>19.920000000000002</v>
      </c>
      <c r="N4859" s="2">
        <f>IF(M4859&lt;I4859,M4859,I4859)</f>
        <v>19.920000000000002</v>
      </c>
      <c r="O4859" s="12" t="str">
        <f>IF(N4859&lt;I4859,$U$1," ")</f>
        <v xml:space="preserve"> </v>
      </c>
      <c r="P4859" s="12" t="str">
        <f>IFERROR((O4859+30)," ")</f>
        <v xml:space="preserve"> </v>
      </c>
      <c r="Q4859" s="2">
        <f ca="1">IF(O4859=$U$1,N4859,"0")*1.22</f>
        <v>0</v>
      </c>
    </row>
    <row r="4860" spans="1:17" x14ac:dyDescent="0.25">
      <c r="A4860" t="s">
        <v>5557</v>
      </c>
      <c r="B4860" t="s">
        <v>15092</v>
      </c>
      <c r="C4860">
        <v>13716</v>
      </c>
      <c r="D4860">
        <v>72.86</v>
      </c>
      <c r="E4860">
        <f>IFERROR(VLOOKUP(Table_ExternalData_15[[#This Row],[Id]],Rabati!B:C,2,0),0)</f>
        <v>20</v>
      </c>
      <c r="F4860">
        <v>4</v>
      </c>
      <c r="G4860" t="str">
        <f>VLOOKUP(Table_ExternalData_15[[#This Row],[Id]],'Blagovna izdelek'!A:C,3,0)</f>
        <v>Delock</v>
      </c>
      <c r="H4860">
        <f>Table_ExternalData_15[[#This Row],[Rabat]]*0.2</f>
        <v>4</v>
      </c>
      <c r="I4860" s="2">
        <f>Table_ExternalData_15[[#This Row],[Price]]-(Table_ExternalData_15[[#This Row],[Price]]*Table_ExternalData_15[[#This Row],[BB rabat]])/100</f>
        <v>69.945599999999999</v>
      </c>
      <c r="J4860" s="2">
        <f>Table_ExternalData_15[[#This Row],[BB cena]]*Table_ExternalData_15[[#Headers],[1,22]]</f>
        <v>85.333631999999994</v>
      </c>
      <c r="K4860" s="2">
        <f>Table_ExternalData_15[[#This Row],[Price]]*Table_ExternalData_15[[#Headers],[1,22]]</f>
        <v>88.889200000000002</v>
      </c>
      <c r="L4860" s="7">
        <f>IF(G4860="White Shark",E4860*0.5,IF(G4860="Sbox",E4860*0.5,IF(G4860="Tenda",E4860*0.5,E4860*0.2)))/100</f>
        <v>0.04</v>
      </c>
      <c r="M4860" s="2">
        <f>Table_ExternalData_15[[#This Row],[Price]]-Table_ExternalData_15[[#This Row],[Price]]*Table_ExternalData_15[[#This Row],[extra popust]]</f>
        <v>69.945599999999999</v>
      </c>
      <c r="N4860" s="2">
        <f>IF(M4860&lt;I4860,M4860,I4860)</f>
        <v>69.945599999999999</v>
      </c>
      <c r="O4860" s="12" t="str">
        <f>IF(N4860&lt;I4860,$U$1," ")</f>
        <v xml:space="preserve"> </v>
      </c>
      <c r="P4860" s="12" t="str">
        <f>IFERROR((O4860+30)," ")</f>
        <v xml:space="preserve"> </v>
      </c>
      <c r="Q4860" s="2">
        <f ca="1">IF(O4860=$U$1,N4860,"0")*1.22</f>
        <v>0</v>
      </c>
    </row>
    <row r="4861" spans="1:17" x14ac:dyDescent="0.25">
      <c r="A4861" t="s">
        <v>5559</v>
      </c>
      <c r="B4861" t="s">
        <v>5558</v>
      </c>
      <c r="C4861">
        <v>13717</v>
      </c>
      <c r="D4861">
        <v>19.95</v>
      </c>
      <c r="E4861">
        <f>IFERROR(VLOOKUP(Table_ExternalData_15[[#This Row],[Id]],Rabati!B:C,2,0),0)</f>
        <v>20</v>
      </c>
      <c r="F4861">
        <v>6</v>
      </c>
      <c r="G4861" t="str">
        <f>VLOOKUP(Table_ExternalData_15[[#This Row],[Id]],'Blagovna izdelek'!A:C,3,0)</f>
        <v>Delock</v>
      </c>
      <c r="H4861">
        <f>Table_ExternalData_15[[#This Row],[Rabat]]*0.2</f>
        <v>4</v>
      </c>
      <c r="I4861" s="2">
        <f>Table_ExternalData_15[[#This Row],[Price]]-(Table_ExternalData_15[[#This Row],[Price]]*Table_ExternalData_15[[#This Row],[BB rabat]])/100</f>
        <v>19.152000000000001</v>
      </c>
      <c r="J4861" s="2">
        <f>Table_ExternalData_15[[#This Row],[BB cena]]*Table_ExternalData_15[[#Headers],[1,22]]</f>
        <v>23.36544</v>
      </c>
      <c r="K4861" s="2">
        <f>Table_ExternalData_15[[#This Row],[Price]]*Table_ExternalData_15[[#Headers],[1,22]]</f>
        <v>24.338999999999999</v>
      </c>
      <c r="L4861" s="7">
        <f>IF(G4861="White Shark",E4861*0.5,IF(G4861="Sbox",E4861*0.5,IF(G4861="Tenda",E4861*0.5,E4861*0.2)))/100</f>
        <v>0.04</v>
      </c>
      <c r="M4861" s="2">
        <f>Table_ExternalData_15[[#This Row],[Price]]-Table_ExternalData_15[[#This Row],[Price]]*Table_ExternalData_15[[#This Row],[extra popust]]</f>
        <v>19.152000000000001</v>
      </c>
      <c r="N4861" s="2">
        <f>IF(M4861&lt;I4861,M4861,I4861)</f>
        <v>19.152000000000001</v>
      </c>
      <c r="O4861" s="12" t="str">
        <f>IF(N4861&lt;I4861,$U$1," ")</f>
        <v xml:space="preserve"> </v>
      </c>
      <c r="P4861" s="12" t="str">
        <f>IFERROR((O4861+30)," ")</f>
        <v xml:space="preserve"> </v>
      </c>
      <c r="Q4861" s="2">
        <f ca="1">IF(O4861=$U$1,N4861,"0")*1.22</f>
        <v>0</v>
      </c>
    </row>
    <row r="4862" spans="1:17" x14ac:dyDescent="0.25">
      <c r="A4862" t="s">
        <v>5561</v>
      </c>
      <c r="B4862" t="s">
        <v>5560</v>
      </c>
      <c r="C4862">
        <v>13719</v>
      </c>
      <c r="D4862">
        <v>6.53</v>
      </c>
      <c r="E4862">
        <f>IFERROR(VLOOKUP(Table_ExternalData_15[[#This Row],[Id]],Rabati!B:C,2,0),0)</f>
        <v>30</v>
      </c>
      <c r="F4862">
        <v>33</v>
      </c>
      <c r="G4862" t="str">
        <f>VLOOKUP(Table_ExternalData_15[[#This Row],[Id]],'Blagovna izdelek'!A:C,3,0)</f>
        <v>Delock</v>
      </c>
      <c r="H4862">
        <f>Table_ExternalData_15[[#This Row],[Rabat]]*0.2</f>
        <v>6</v>
      </c>
      <c r="I4862" s="2">
        <f>Table_ExternalData_15[[#This Row],[Price]]-(Table_ExternalData_15[[#This Row],[Price]]*Table_ExternalData_15[[#This Row],[BB rabat]])/100</f>
        <v>6.1382000000000003</v>
      </c>
      <c r="J4862" s="2">
        <f>Table_ExternalData_15[[#This Row],[BB cena]]*Table_ExternalData_15[[#Headers],[1,22]]</f>
        <v>7.4886040000000005</v>
      </c>
      <c r="K4862" s="2">
        <f>Table_ExternalData_15[[#This Row],[Price]]*Table_ExternalData_15[[#Headers],[1,22]]</f>
        <v>7.9666000000000006</v>
      </c>
      <c r="L4862" s="7">
        <f>IF(G4862="White Shark",E4862*0.5,IF(G4862="Sbox",E4862*0.5,IF(G4862="Tenda",E4862*0.5,E4862*0.2)))/100</f>
        <v>0.06</v>
      </c>
      <c r="M4862" s="2">
        <f>Table_ExternalData_15[[#This Row],[Price]]-Table_ExternalData_15[[#This Row],[Price]]*Table_ExternalData_15[[#This Row],[extra popust]]</f>
        <v>6.1382000000000003</v>
      </c>
      <c r="N4862" s="2">
        <f>IF(M4862&lt;I4862,M4862,I4862)</f>
        <v>6.1382000000000003</v>
      </c>
      <c r="O4862" s="12" t="str">
        <f>IF(N4862&lt;I4862,$U$1," ")</f>
        <v xml:space="preserve"> </v>
      </c>
      <c r="P4862" s="12" t="str">
        <f>IFERROR((O4862+30)," ")</f>
        <v xml:space="preserve"> </v>
      </c>
      <c r="Q4862" s="2">
        <f ca="1">IF(O4862=$U$1,N4862,"0")*1.22</f>
        <v>0</v>
      </c>
    </row>
    <row r="4863" spans="1:17" x14ac:dyDescent="0.25">
      <c r="A4863" t="s">
        <v>5563</v>
      </c>
      <c r="B4863" t="s">
        <v>5562</v>
      </c>
      <c r="C4863">
        <v>13720</v>
      </c>
      <c r="D4863">
        <v>5.47</v>
      </c>
      <c r="E4863">
        <f>IFERROR(VLOOKUP(Table_ExternalData_15[[#This Row],[Id]],Rabati!B:C,2,0),0)</f>
        <v>30</v>
      </c>
      <c r="F4863">
        <v>0</v>
      </c>
      <c r="G4863" t="str">
        <f>VLOOKUP(Table_ExternalData_15[[#This Row],[Id]],'Blagovna izdelek'!A:C,3,0)</f>
        <v>Delock</v>
      </c>
      <c r="H4863">
        <f>Table_ExternalData_15[[#This Row],[Rabat]]*0.2</f>
        <v>6</v>
      </c>
      <c r="I4863" s="2">
        <f>Table_ExternalData_15[[#This Row],[Price]]-(Table_ExternalData_15[[#This Row],[Price]]*Table_ExternalData_15[[#This Row],[BB rabat]])/100</f>
        <v>5.1417999999999999</v>
      </c>
      <c r="J4863" s="2">
        <f>Table_ExternalData_15[[#This Row],[BB cena]]*Table_ExternalData_15[[#Headers],[1,22]]</f>
        <v>6.272996</v>
      </c>
      <c r="K4863" s="2">
        <f>Table_ExternalData_15[[#This Row],[Price]]*Table_ExternalData_15[[#Headers],[1,22]]</f>
        <v>6.6733999999999991</v>
      </c>
      <c r="L4863" s="7">
        <f>IF(G4863="White Shark",E4863*0.5,IF(G4863="Sbox",E4863*0.5,IF(G4863="Tenda",E4863*0.5,E4863*0.2)))/100</f>
        <v>0.06</v>
      </c>
      <c r="M4863" s="2">
        <f>Table_ExternalData_15[[#This Row],[Price]]-Table_ExternalData_15[[#This Row],[Price]]*Table_ExternalData_15[[#This Row],[extra popust]]</f>
        <v>5.1417999999999999</v>
      </c>
      <c r="N4863" s="2">
        <f>IF(M4863&lt;I4863,M4863,I4863)</f>
        <v>5.1417999999999999</v>
      </c>
      <c r="O4863" s="12" t="str">
        <f>IF(N4863&lt;I4863,$U$1," ")</f>
        <v xml:space="preserve"> </v>
      </c>
      <c r="P4863" s="12" t="str">
        <f>IFERROR((O4863+30)," ")</f>
        <v xml:space="preserve"> </v>
      </c>
      <c r="Q4863" s="2">
        <f ca="1">IF(O4863=$U$1,N4863,"0")*1.22</f>
        <v>0</v>
      </c>
    </row>
    <row r="4864" spans="1:17" x14ac:dyDescent="0.25">
      <c r="A4864" t="s">
        <v>5565</v>
      </c>
      <c r="B4864" t="s">
        <v>5564</v>
      </c>
      <c r="C4864">
        <v>13721</v>
      </c>
      <c r="D4864">
        <v>21.7</v>
      </c>
      <c r="E4864">
        <f>IFERROR(VLOOKUP(Table_ExternalData_15[[#This Row],[Id]],Rabati!B:C,2,0),0)</f>
        <v>20</v>
      </c>
      <c r="F4864">
        <v>1</v>
      </c>
      <c r="G4864" t="str">
        <f>VLOOKUP(Table_ExternalData_15[[#This Row],[Id]],'Blagovna izdelek'!A:C,3,0)</f>
        <v>Delock</v>
      </c>
      <c r="H4864">
        <f>Table_ExternalData_15[[#This Row],[Rabat]]*0.2</f>
        <v>4</v>
      </c>
      <c r="I4864" s="2">
        <f>Table_ExternalData_15[[#This Row],[Price]]-(Table_ExternalData_15[[#This Row],[Price]]*Table_ExternalData_15[[#This Row],[BB rabat]])/100</f>
        <v>20.832000000000001</v>
      </c>
      <c r="J4864" s="2">
        <f>Table_ExternalData_15[[#This Row],[BB cena]]*Table_ExternalData_15[[#Headers],[1,22]]</f>
        <v>25.415040000000001</v>
      </c>
      <c r="K4864" s="2">
        <f>Table_ExternalData_15[[#This Row],[Price]]*Table_ExternalData_15[[#Headers],[1,22]]</f>
        <v>26.474</v>
      </c>
      <c r="L4864" s="7">
        <f>IF(G4864="White Shark",E4864*0.5,IF(G4864="Sbox",E4864*0.5,IF(G4864="Tenda",E4864*0.5,E4864*0.2)))/100</f>
        <v>0.04</v>
      </c>
      <c r="M4864" s="2">
        <f>Table_ExternalData_15[[#This Row],[Price]]-Table_ExternalData_15[[#This Row],[Price]]*Table_ExternalData_15[[#This Row],[extra popust]]</f>
        <v>20.832000000000001</v>
      </c>
      <c r="N4864" s="2">
        <f>IF(M4864&lt;I4864,M4864,I4864)</f>
        <v>20.832000000000001</v>
      </c>
      <c r="O4864" s="12" t="str">
        <f>IF(N4864&lt;I4864,$U$1," ")</f>
        <v xml:space="preserve"> </v>
      </c>
      <c r="P4864" s="12" t="str">
        <f>IFERROR((O4864+30)," ")</f>
        <v xml:space="preserve"> </v>
      </c>
      <c r="Q4864" s="2">
        <f ca="1">IF(O4864=$U$1,N4864,"0")*1.22</f>
        <v>0</v>
      </c>
    </row>
    <row r="4865" spans="1:17" x14ac:dyDescent="0.25">
      <c r="A4865" t="s">
        <v>5567</v>
      </c>
      <c r="B4865" t="s">
        <v>5566</v>
      </c>
      <c r="C4865">
        <v>13722</v>
      </c>
      <c r="D4865">
        <v>24.1</v>
      </c>
      <c r="E4865">
        <f>IFERROR(VLOOKUP(Table_ExternalData_15[[#This Row],[Id]],Rabati!B:C,2,0),0)</f>
        <v>20</v>
      </c>
      <c r="F4865">
        <v>2</v>
      </c>
      <c r="G4865" t="str">
        <f>VLOOKUP(Table_ExternalData_15[[#This Row],[Id]],'Blagovna izdelek'!A:C,3,0)</f>
        <v>Delock</v>
      </c>
      <c r="H4865">
        <f>Table_ExternalData_15[[#This Row],[Rabat]]*0.2</f>
        <v>4</v>
      </c>
      <c r="I4865" s="2">
        <f>Table_ExternalData_15[[#This Row],[Price]]-(Table_ExternalData_15[[#This Row],[Price]]*Table_ExternalData_15[[#This Row],[BB rabat]])/100</f>
        <v>23.136000000000003</v>
      </c>
      <c r="J4865" s="2">
        <f>Table_ExternalData_15[[#This Row],[BB cena]]*Table_ExternalData_15[[#Headers],[1,22]]</f>
        <v>28.225920000000002</v>
      </c>
      <c r="K4865" s="2">
        <f>Table_ExternalData_15[[#This Row],[Price]]*Table_ExternalData_15[[#Headers],[1,22]]</f>
        <v>29.402000000000001</v>
      </c>
      <c r="L4865" s="7">
        <f>IF(G4865="White Shark",E4865*0.5,IF(G4865="Sbox",E4865*0.5,IF(G4865="Tenda",E4865*0.5,E4865*0.2)))/100</f>
        <v>0.04</v>
      </c>
      <c r="M4865" s="2">
        <f>Table_ExternalData_15[[#This Row],[Price]]-Table_ExternalData_15[[#This Row],[Price]]*Table_ExternalData_15[[#This Row],[extra popust]]</f>
        <v>23.136000000000003</v>
      </c>
      <c r="N4865" s="2">
        <f>IF(M4865&lt;I4865,M4865,I4865)</f>
        <v>23.136000000000003</v>
      </c>
      <c r="O4865" s="12" t="str">
        <f>IF(N4865&lt;I4865,$U$1," ")</f>
        <v xml:space="preserve"> </v>
      </c>
      <c r="P4865" s="12" t="str">
        <f>IFERROR((O4865+30)," ")</f>
        <v xml:space="preserve"> </v>
      </c>
      <c r="Q4865" s="2">
        <f ca="1">IF(O4865=$U$1,N4865,"0")*1.22</f>
        <v>0</v>
      </c>
    </row>
    <row r="4866" spans="1:17" x14ac:dyDescent="0.25">
      <c r="A4866" t="s">
        <v>5569</v>
      </c>
      <c r="B4866" t="s">
        <v>5568</v>
      </c>
      <c r="C4866">
        <v>13723</v>
      </c>
      <c r="D4866">
        <v>15.16</v>
      </c>
      <c r="E4866">
        <f>IFERROR(VLOOKUP(Table_ExternalData_15[[#This Row],[Id]],Rabati!B:C,2,0),0)</f>
        <v>30</v>
      </c>
      <c r="F4866">
        <v>6</v>
      </c>
      <c r="G4866" t="str">
        <f>VLOOKUP(Table_ExternalData_15[[#This Row],[Id]],'Blagovna izdelek'!A:C,3,0)</f>
        <v>Delock</v>
      </c>
      <c r="H4866">
        <f>Table_ExternalData_15[[#This Row],[Rabat]]*0.2</f>
        <v>6</v>
      </c>
      <c r="I4866" s="2">
        <f>Table_ExternalData_15[[#This Row],[Price]]-(Table_ExternalData_15[[#This Row],[Price]]*Table_ExternalData_15[[#This Row],[BB rabat]])/100</f>
        <v>14.250400000000001</v>
      </c>
      <c r="J4866" s="2">
        <f>Table_ExternalData_15[[#This Row],[BB cena]]*Table_ExternalData_15[[#Headers],[1,22]]</f>
        <v>17.385488000000002</v>
      </c>
      <c r="K4866" s="2">
        <f>Table_ExternalData_15[[#This Row],[Price]]*Table_ExternalData_15[[#Headers],[1,22]]</f>
        <v>18.495200000000001</v>
      </c>
      <c r="L4866" s="7">
        <f>IF(G4866="White Shark",E4866*0.5,IF(G4866="Sbox",E4866*0.5,IF(G4866="Tenda",E4866*0.5,E4866*0.2)))/100</f>
        <v>0.06</v>
      </c>
      <c r="M4866" s="2">
        <f>Table_ExternalData_15[[#This Row],[Price]]-Table_ExternalData_15[[#This Row],[Price]]*Table_ExternalData_15[[#This Row],[extra popust]]</f>
        <v>14.250400000000001</v>
      </c>
      <c r="N4866" s="2">
        <f>IF(M4866&lt;I4866,M4866,I4866)</f>
        <v>14.250400000000001</v>
      </c>
      <c r="O4866" s="12" t="str">
        <f>IF(N4866&lt;I4866,$U$1," ")</f>
        <v xml:space="preserve"> </v>
      </c>
      <c r="P4866" s="12" t="str">
        <f>IFERROR((O4866+30)," ")</f>
        <v xml:space="preserve"> </v>
      </c>
      <c r="Q4866" s="2">
        <f ca="1">IF(O4866=$U$1,N4866,"0")*1.22</f>
        <v>0</v>
      </c>
    </row>
    <row r="4867" spans="1:17" x14ac:dyDescent="0.25">
      <c r="A4867" t="s">
        <v>5575</v>
      </c>
      <c r="B4867" t="s">
        <v>14184</v>
      </c>
      <c r="C4867">
        <v>13731</v>
      </c>
      <c r="D4867">
        <v>28.56</v>
      </c>
      <c r="E4867">
        <f>IFERROR(VLOOKUP(Table_ExternalData_15[[#This Row],[Id]],Rabati!B:C,2,0),0)</f>
        <v>30</v>
      </c>
      <c r="F4867">
        <v>0</v>
      </c>
      <c r="G4867" t="str">
        <f>VLOOKUP(Table_ExternalData_15[[#This Row],[Id]],'Blagovna izdelek'!A:C,3,0)</f>
        <v>Delock</v>
      </c>
      <c r="H4867">
        <f>Table_ExternalData_15[[#This Row],[Rabat]]*0.2</f>
        <v>6</v>
      </c>
      <c r="I4867" s="2">
        <f>Table_ExternalData_15[[#This Row],[Price]]-(Table_ExternalData_15[[#This Row],[Price]]*Table_ExternalData_15[[#This Row],[BB rabat]])/100</f>
        <v>26.846399999999999</v>
      </c>
      <c r="J4867" s="2">
        <f>Table_ExternalData_15[[#This Row],[BB cena]]*Table_ExternalData_15[[#Headers],[1,22]]</f>
        <v>32.752607999999995</v>
      </c>
      <c r="K4867" s="2">
        <f>Table_ExternalData_15[[#This Row],[Price]]*Table_ExternalData_15[[#Headers],[1,22]]</f>
        <v>34.843199999999996</v>
      </c>
      <c r="L4867" s="7">
        <f>IF(G4867="White Shark",E4867*0.5,IF(G4867="Sbox",E4867*0.5,IF(G4867="Tenda",E4867*0.5,E4867*0.2)))/100</f>
        <v>0.06</v>
      </c>
      <c r="M4867" s="2">
        <f>Table_ExternalData_15[[#This Row],[Price]]-Table_ExternalData_15[[#This Row],[Price]]*Table_ExternalData_15[[#This Row],[extra popust]]</f>
        <v>26.846399999999999</v>
      </c>
      <c r="N4867" s="2">
        <f>IF(M4867&lt;I4867,M4867,I4867)</f>
        <v>26.846399999999999</v>
      </c>
      <c r="O4867" s="12" t="str">
        <f>IF(N4867&lt;I4867,$U$1," ")</f>
        <v xml:space="preserve"> </v>
      </c>
      <c r="P4867" s="12" t="str">
        <f>IFERROR((O4867+30)," ")</f>
        <v xml:space="preserve"> </v>
      </c>
      <c r="Q4867" s="2">
        <f ca="1">IF(O4867=$U$1,N4867,"0")*1.22</f>
        <v>0</v>
      </c>
    </row>
    <row r="4868" spans="1:17" x14ac:dyDescent="0.25">
      <c r="A4868" t="s">
        <v>5588</v>
      </c>
      <c r="B4868" t="s">
        <v>10555</v>
      </c>
      <c r="C4868">
        <v>13740</v>
      </c>
      <c r="D4868">
        <v>28.5</v>
      </c>
      <c r="E4868">
        <f>IFERROR(VLOOKUP(Table_ExternalData_15[[#This Row],[Id]],Rabati!B:C,2,0),0)</f>
        <v>20</v>
      </c>
      <c r="F4868">
        <v>0</v>
      </c>
      <c r="G4868" t="str">
        <f>VLOOKUP(Table_ExternalData_15[[#This Row],[Id]],'Blagovna izdelek'!A:C,3,0)</f>
        <v>Delock</v>
      </c>
      <c r="H4868">
        <f>Table_ExternalData_15[[#This Row],[Rabat]]*0.2</f>
        <v>4</v>
      </c>
      <c r="I4868" s="2">
        <f>Table_ExternalData_15[[#This Row],[Price]]-(Table_ExternalData_15[[#This Row],[Price]]*Table_ExternalData_15[[#This Row],[BB rabat]])/100</f>
        <v>27.36</v>
      </c>
      <c r="J4868" s="2">
        <f>Table_ExternalData_15[[#This Row],[BB cena]]*Table_ExternalData_15[[#Headers],[1,22]]</f>
        <v>33.379199999999997</v>
      </c>
      <c r="K4868" s="2">
        <f>Table_ExternalData_15[[#This Row],[Price]]*Table_ExternalData_15[[#Headers],[1,22]]</f>
        <v>34.769999999999996</v>
      </c>
      <c r="L4868" s="7">
        <f>IF(G4868="White Shark",E4868*0.5,IF(G4868="Sbox",E4868*0.5,IF(G4868="Tenda",E4868*0.5,E4868*0.2)))/100</f>
        <v>0.04</v>
      </c>
      <c r="M4868" s="2">
        <f>Table_ExternalData_15[[#This Row],[Price]]-Table_ExternalData_15[[#This Row],[Price]]*Table_ExternalData_15[[#This Row],[extra popust]]</f>
        <v>27.36</v>
      </c>
      <c r="N4868" s="2">
        <f>IF(M4868&lt;I4868,M4868,I4868)</f>
        <v>27.36</v>
      </c>
      <c r="O4868" s="12" t="str">
        <f>IF(N4868&lt;I4868,$U$1," ")</f>
        <v xml:space="preserve"> </v>
      </c>
      <c r="P4868" s="12" t="str">
        <f>IFERROR((O4868+30)," ")</f>
        <v xml:space="preserve"> </v>
      </c>
      <c r="Q4868" s="2">
        <f ca="1">IF(O4868=$U$1,N4868,"0")*1.22</f>
        <v>0</v>
      </c>
    </row>
    <row r="4869" spans="1:17" x14ac:dyDescent="0.25">
      <c r="A4869" t="s">
        <v>5638</v>
      </c>
      <c r="B4869" t="s">
        <v>5637</v>
      </c>
      <c r="C4869">
        <v>13780</v>
      </c>
      <c r="D4869">
        <v>8.31</v>
      </c>
      <c r="E4869">
        <f>IFERROR(VLOOKUP(Table_ExternalData_15[[#This Row],[Id]],Rabati!B:C,2,0),0)</f>
        <v>30</v>
      </c>
      <c r="F4869">
        <v>0</v>
      </c>
      <c r="G4869" t="str">
        <f>VLOOKUP(Table_ExternalData_15[[#This Row],[Id]],'Blagovna izdelek'!A:C,3,0)</f>
        <v>Delock</v>
      </c>
      <c r="H4869">
        <f>Table_ExternalData_15[[#This Row],[Rabat]]*0.2</f>
        <v>6</v>
      </c>
      <c r="I4869" s="2">
        <f>Table_ExternalData_15[[#This Row],[Price]]-(Table_ExternalData_15[[#This Row],[Price]]*Table_ExternalData_15[[#This Row],[BB rabat]])/100</f>
        <v>7.8114000000000008</v>
      </c>
      <c r="J4869" s="2">
        <f>Table_ExternalData_15[[#This Row],[BB cena]]*Table_ExternalData_15[[#Headers],[1,22]]</f>
        <v>9.5299080000000007</v>
      </c>
      <c r="K4869" s="2">
        <f>Table_ExternalData_15[[#This Row],[Price]]*Table_ExternalData_15[[#Headers],[1,22]]</f>
        <v>10.138200000000001</v>
      </c>
      <c r="L4869" s="7">
        <f>IF(G4869="White Shark",E4869*0.5,IF(G4869="Sbox",E4869*0.5,IF(G4869="Tenda",E4869*0.5,E4869*0.2)))/100</f>
        <v>0.06</v>
      </c>
      <c r="M4869" s="2">
        <f>Table_ExternalData_15[[#This Row],[Price]]-Table_ExternalData_15[[#This Row],[Price]]*Table_ExternalData_15[[#This Row],[extra popust]]</f>
        <v>7.8114000000000008</v>
      </c>
      <c r="N4869" s="2">
        <f>IF(M4869&lt;I4869,M4869,I4869)</f>
        <v>7.8114000000000008</v>
      </c>
      <c r="O4869" s="12" t="str">
        <f>IF(N4869&lt;I4869,$U$1," ")</f>
        <v xml:space="preserve"> </v>
      </c>
      <c r="P4869" s="12" t="str">
        <f>IFERROR((O4869+30)," ")</f>
        <v xml:space="preserve"> </v>
      </c>
      <c r="Q4869" s="2">
        <f ca="1">IF(O4869=$U$1,N4869,"0")*1.22</f>
        <v>0</v>
      </c>
    </row>
    <row r="4870" spans="1:17" x14ac:dyDescent="0.25">
      <c r="A4870" t="s">
        <v>5642</v>
      </c>
      <c r="B4870" t="s">
        <v>5641</v>
      </c>
      <c r="C4870">
        <v>13782</v>
      </c>
      <c r="D4870">
        <v>57.35</v>
      </c>
      <c r="E4870">
        <f>IFERROR(VLOOKUP(Table_ExternalData_15[[#This Row],[Id]],Rabati!B:C,2,0),0)</f>
        <v>20</v>
      </c>
      <c r="F4870">
        <v>0</v>
      </c>
      <c r="G4870" t="str">
        <f>VLOOKUP(Table_ExternalData_15[[#This Row],[Id]],'Blagovna izdelek'!A:C,3,0)</f>
        <v>Delock</v>
      </c>
      <c r="H4870">
        <f>Table_ExternalData_15[[#This Row],[Rabat]]*0.2</f>
        <v>4</v>
      </c>
      <c r="I4870" s="2">
        <f>Table_ExternalData_15[[#This Row],[Price]]-(Table_ExternalData_15[[#This Row],[Price]]*Table_ExternalData_15[[#This Row],[BB rabat]])/100</f>
        <v>55.056000000000004</v>
      </c>
      <c r="J4870" s="2">
        <f>Table_ExternalData_15[[#This Row],[BB cena]]*Table_ExternalData_15[[#Headers],[1,22]]</f>
        <v>67.168320000000008</v>
      </c>
      <c r="K4870" s="2">
        <f>Table_ExternalData_15[[#This Row],[Price]]*Table_ExternalData_15[[#Headers],[1,22]]</f>
        <v>69.966999999999999</v>
      </c>
      <c r="L4870" s="7">
        <f>IF(G4870="White Shark",E4870*0.5,IF(G4870="Sbox",E4870*0.5,IF(G4870="Tenda",E4870*0.5,E4870*0.2)))/100</f>
        <v>0.04</v>
      </c>
      <c r="M4870" s="2">
        <f>Table_ExternalData_15[[#This Row],[Price]]-Table_ExternalData_15[[#This Row],[Price]]*Table_ExternalData_15[[#This Row],[extra popust]]</f>
        <v>55.056000000000004</v>
      </c>
      <c r="N4870" s="2">
        <f>IF(M4870&lt;I4870,M4870,I4870)</f>
        <v>55.056000000000004</v>
      </c>
      <c r="O4870" s="12" t="str">
        <f>IF(N4870&lt;I4870,$U$1," ")</f>
        <v xml:space="preserve"> </v>
      </c>
      <c r="P4870" s="12" t="str">
        <f>IFERROR((O4870+30)," ")</f>
        <v xml:space="preserve"> </v>
      </c>
      <c r="Q4870" s="2">
        <f ca="1">IF(O4870=$U$1,N4870,"0")*1.22</f>
        <v>0</v>
      </c>
    </row>
    <row r="4871" spans="1:17" x14ac:dyDescent="0.25">
      <c r="A4871" t="s">
        <v>5648</v>
      </c>
      <c r="B4871" t="s">
        <v>5647</v>
      </c>
      <c r="C4871">
        <v>13786</v>
      </c>
      <c r="D4871">
        <v>97.77</v>
      </c>
      <c r="E4871">
        <f>IFERROR(VLOOKUP(Table_ExternalData_15[[#This Row],[Id]],Rabati!B:C,2,0),0)</f>
        <v>20</v>
      </c>
      <c r="F4871">
        <v>0</v>
      </c>
      <c r="G4871" t="str">
        <f>VLOOKUP(Table_ExternalData_15[[#This Row],[Id]],'Blagovna izdelek'!A:C,3,0)</f>
        <v>Delock</v>
      </c>
      <c r="H4871">
        <f>Table_ExternalData_15[[#This Row],[Rabat]]*0.2</f>
        <v>4</v>
      </c>
      <c r="I4871" s="2">
        <f>Table_ExternalData_15[[#This Row],[Price]]-(Table_ExternalData_15[[#This Row],[Price]]*Table_ExternalData_15[[#This Row],[BB rabat]])/100</f>
        <v>93.859200000000001</v>
      </c>
      <c r="J4871" s="2">
        <f>Table_ExternalData_15[[#This Row],[BB cena]]*Table_ExternalData_15[[#Headers],[1,22]]</f>
        <v>114.508224</v>
      </c>
      <c r="K4871" s="2">
        <f>Table_ExternalData_15[[#This Row],[Price]]*Table_ExternalData_15[[#Headers],[1,22]]</f>
        <v>119.2794</v>
      </c>
      <c r="L4871" s="7">
        <f>IF(G4871="White Shark",E4871*0.5,IF(G4871="Sbox",E4871*0.5,IF(G4871="Tenda",E4871*0.5,E4871*0.2)))/100</f>
        <v>0.04</v>
      </c>
      <c r="M4871" s="2">
        <f>Table_ExternalData_15[[#This Row],[Price]]-Table_ExternalData_15[[#This Row],[Price]]*Table_ExternalData_15[[#This Row],[extra popust]]</f>
        <v>93.859200000000001</v>
      </c>
      <c r="N4871" s="2">
        <f>IF(M4871&lt;I4871,M4871,I4871)</f>
        <v>93.859200000000001</v>
      </c>
      <c r="O4871" s="12" t="str">
        <f>IF(N4871&lt;I4871,$U$1," ")</f>
        <v xml:space="preserve"> </v>
      </c>
      <c r="P4871" s="12" t="str">
        <f>IFERROR((O4871+30)," ")</f>
        <v xml:space="preserve"> </v>
      </c>
      <c r="Q4871" s="2">
        <f ca="1">IF(O4871=$U$1,N4871,"0")*1.22</f>
        <v>0</v>
      </c>
    </row>
    <row r="4872" spans="1:17" x14ac:dyDescent="0.25">
      <c r="A4872" t="s">
        <v>5660</v>
      </c>
      <c r="B4872" t="s">
        <v>5659</v>
      </c>
      <c r="C4872">
        <v>13798</v>
      </c>
      <c r="D4872">
        <v>26.31</v>
      </c>
      <c r="E4872">
        <f>IFERROR(VLOOKUP(Table_ExternalData_15[[#This Row],[Id]],Rabati!B:C,2,0),0)</f>
        <v>30</v>
      </c>
      <c r="F4872">
        <v>7</v>
      </c>
      <c r="G4872" t="str">
        <f>VLOOKUP(Table_ExternalData_15[[#This Row],[Id]],'Blagovna izdelek'!A:C,3,0)</f>
        <v>Delock</v>
      </c>
      <c r="H4872">
        <f>Table_ExternalData_15[[#This Row],[Rabat]]*0.2</f>
        <v>6</v>
      </c>
      <c r="I4872" s="2">
        <f>Table_ExternalData_15[[#This Row],[Price]]-(Table_ExternalData_15[[#This Row],[Price]]*Table_ExternalData_15[[#This Row],[BB rabat]])/100</f>
        <v>24.731400000000001</v>
      </c>
      <c r="J4872" s="2">
        <f>Table_ExternalData_15[[#This Row],[BB cena]]*Table_ExternalData_15[[#Headers],[1,22]]</f>
        <v>30.172308000000001</v>
      </c>
      <c r="K4872" s="2">
        <f>Table_ExternalData_15[[#This Row],[Price]]*Table_ExternalData_15[[#Headers],[1,22]]</f>
        <v>32.098199999999999</v>
      </c>
      <c r="L4872" s="7">
        <f>IF(G4872="White Shark",E4872*0.5,IF(G4872="Sbox",E4872*0.5,IF(G4872="Tenda",E4872*0.5,E4872*0.2)))/100</f>
        <v>0.06</v>
      </c>
      <c r="M4872" s="2">
        <f>Table_ExternalData_15[[#This Row],[Price]]-Table_ExternalData_15[[#This Row],[Price]]*Table_ExternalData_15[[#This Row],[extra popust]]</f>
        <v>24.731400000000001</v>
      </c>
      <c r="N4872" s="2">
        <f>IF(M4872&lt;I4872,M4872,I4872)</f>
        <v>24.731400000000001</v>
      </c>
      <c r="O4872" s="12" t="str">
        <f>IF(N4872&lt;I4872,$U$1," ")</f>
        <v xml:space="preserve"> </v>
      </c>
      <c r="P4872" s="12" t="str">
        <f>IFERROR((O4872+30)," ")</f>
        <v xml:space="preserve"> </v>
      </c>
      <c r="Q4872" s="2">
        <f ca="1">IF(O4872=$U$1,N4872,"0")*1.22</f>
        <v>0</v>
      </c>
    </row>
    <row r="4873" spans="1:17" x14ac:dyDescent="0.25">
      <c r="A4873" t="s">
        <v>5662</v>
      </c>
      <c r="B4873" t="s">
        <v>5661</v>
      </c>
      <c r="C4873">
        <v>13805</v>
      </c>
      <c r="D4873">
        <v>10.23</v>
      </c>
      <c r="E4873">
        <f>IFERROR(VLOOKUP(Table_ExternalData_15[[#This Row],[Id]],Rabati!B:C,2,0),0)</f>
        <v>30</v>
      </c>
      <c r="F4873">
        <v>1</v>
      </c>
      <c r="G4873" t="str">
        <f>VLOOKUP(Table_ExternalData_15[[#This Row],[Id]],'Blagovna izdelek'!A:C,3,0)</f>
        <v>Delock</v>
      </c>
      <c r="H4873">
        <f>Table_ExternalData_15[[#This Row],[Rabat]]*0.2</f>
        <v>6</v>
      </c>
      <c r="I4873" s="2">
        <f>Table_ExternalData_15[[#This Row],[Price]]-(Table_ExternalData_15[[#This Row],[Price]]*Table_ExternalData_15[[#This Row],[BB rabat]])/100</f>
        <v>9.616200000000001</v>
      </c>
      <c r="J4873" s="2">
        <f>Table_ExternalData_15[[#This Row],[BB cena]]*Table_ExternalData_15[[#Headers],[1,22]]</f>
        <v>11.731764</v>
      </c>
      <c r="K4873" s="2">
        <f>Table_ExternalData_15[[#This Row],[Price]]*Table_ExternalData_15[[#Headers],[1,22]]</f>
        <v>12.480600000000001</v>
      </c>
      <c r="L4873" s="7">
        <f>IF(G4873="White Shark",E4873*0.5,IF(G4873="Sbox",E4873*0.5,IF(G4873="Tenda",E4873*0.5,E4873*0.2)))/100</f>
        <v>0.06</v>
      </c>
      <c r="M4873" s="2">
        <f>Table_ExternalData_15[[#This Row],[Price]]-Table_ExternalData_15[[#This Row],[Price]]*Table_ExternalData_15[[#This Row],[extra popust]]</f>
        <v>9.616200000000001</v>
      </c>
      <c r="N4873" s="2">
        <f>IF(M4873&lt;I4873,M4873,I4873)</f>
        <v>9.616200000000001</v>
      </c>
      <c r="O4873" s="12" t="str">
        <f>IF(N4873&lt;I4873,$U$1," ")</f>
        <v xml:space="preserve"> </v>
      </c>
      <c r="P4873" s="12" t="str">
        <f>IFERROR((O4873+30)," ")</f>
        <v xml:space="preserve"> </v>
      </c>
      <c r="Q4873" s="2">
        <f ca="1">IF(O4873=$U$1,N4873,"0")*1.22</f>
        <v>0</v>
      </c>
    </row>
    <row r="4874" spans="1:17" x14ac:dyDescent="0.25">
      <c r="A4874" t="s">
        <v>5664</v>
      </c>
      <c r="B4874" t="s">
        <v>5663</v>
      </c>
      <c r="C4874">
        <v>13811</v>
      </c>
      <c r="D4874">
        <v>180.23</v>
      </c>
      <c r="E4874">
        <f>IFERROR(VLOOKUP(Table_ExternalData_15[[#This Row],[Id]],Rabati!B:C,2,0),0)</f>
        <v>30</v>
      </c>
      <c r="F4874">
        <v>5</v>
      </c>
      <c r="G4874" t="str">
        <f>VLOOKUP(Table_ExternalData_15[[#This Row],[Id]],'Blagovna izdelek'!A:C,3,0)</f>
        <v>Delock</v>
      </c>
      <c r="H4874">
        <f>Table_ExternalData_15[[#This Row],[Rabat]]*0.2</f>
        <v>6</v>
      </c>
      <c r="I4874" s="2">
        <f>Table_ExternalData_15[[#This Row],[Price]]-(Table_ExternalData_15[[#This Row],[Price]]*Table_ExternalData_15[[#This Row],[BB rabat]])/100</f>
        <v>169.4162</v>
      </c>
      <c r="J4874" s="2">
        <f>Table_ExternalData_15[[#This Row],[BB cena]]*Table_ExternalData_15[[#Headers],[1,22]]</f>
        <v>206.68776399999999</v>
      </c>
      <c r="K4874" s="2">
        <f>Table_ExternalData_15[[#This Row],[Price]]*Table_ExternalData_15[[#Headers],[1,22]]</f>
        <v>219.88059999999999</v>
      </c>
      <c r="L4874" s="7">
        <f>IF(G4874="White Shark",E4874*0.5,IF(G4874="Sbox",E4874*0.5,IF(G4874="Tenda",E4874*0.5,E4874*0.2)))/100</f>
        <v>0.06</v>
      </c>
      <c r="M4874" s="2">
        <f>Table_ExternalData_15[[#This Row],[Price]]-Table_ExternalData_15[[#This Row],[Price]]*Table_ExternalData_15[[#This Row],[extra popust]]</f>
        <v>169.4162</v>
      </c>
      <c r="N4874" s="2">
        <f>IF(M4874&lt;I4874,M4874,I4874)</f>
        <v>169.4162</v>
      </c>
      <c r="O4874" s="12" t="str">
        <f>IF(N4874&lt;I4874,$U$1," ")</f>
        <v xml:space="preserve"> </v>
      </c>
      <c r="P4874" s="12" t="str">
        <f>IFERROR((O4874+30)," ")</f>
        <v xml:space="preserve"> </v>
      </c>
      <c r="Q4874" s="2">
        <f ca="1">IF(O4874=$U$1,N4874,"0")*1.22</f>
        <v>0</v>
      </c>
    </row>
    <row r="4875" spans="1:17" x14ac:dyDescent="0.25">
      <c r="A4875" t="s">
        <v>5666</v>
      </c>
      <c r="B4875" t="s">
        <v>5665</v>
      </c>
      <c r="C4875">
        <v>13812</v>
      </c>
      <c r="D4875">
        <v>208.97</v>
      </c>
      <c r="E4875">
        <f>IFERROR(VLOOKUP(Table_ExternalData_15[[#This Row],[Id]],Rabati!B:C,2,0),0)</f>
        <v>30</v>
      </c>
      <c r="F4875">
        <v>0</v>
      </c>
      <c r="G4875" t="str">
        <f>VLOOKUP(Table_ExternalData_15[[#This Row],[Id]],'Blagovna izdelek'!A:C,3,0)</f>
        <v>Delock</v>
      </c>
      <c r="H4875">
        <f>Table_ExternalData_15[[#This Row],[Rabat]]*0.2</f>
        <v>6</v>
      </c>
      <c r="I4875" s="2">
        <f>Table_ExternalData_15[[#This Row],[Price]]-(Table_ExternalData_15[[#This Row],[Price]]*Table_ExternalData_15[[#This Row],[BB rabat]])/100</f>
        <v>196.43180000000001</v>
      </c>
      <c r="J4875" s="2">
        <f>Table_ExternalData_15[[#This Row],[BB cena]]*Table_ExternalData_15[[#Headers],[1,22]]</f>
        <v>239.64679599999999</v>
      </c>
      <c r="K4875" s="2">
        <f>Table_ExternalData_15[[#This Row],[Price]]*Table_ExternalData_15[[#Headers],[1,22]]</f>
        <v>254.9434</v>
      </c>
      <c r="L4875" s="7">
        <f>IF(G4875="White Shark",E4875*0.5,IF(G4875="Sbox",E4875*0.5,IF(G4875="Tenda",E4875*0.5,E4875*0.2)))/100</f>
        <v>0.06</v>
      </c>
      <c r="M4875" s="2">
        <f>Table_ExternalData_15[[#This Row],[Price]]-Table_ExternalData_15[[#This Row],[Price]]*Table_ExternalData_15[[#This Row],[extra popust]]</f>
        <v>196.43180000000001</v>
      </c>
      <c r="N4875" s="2">
        <f>IF(M4875&lt;I4875,M4875,I4875)</f>
        <v>196.43180000000001</v>
      </c>
      <c r="O4875" s="12" t="str">
        <f>IF(N4875&lt;I4875,$U$1," ")</f>
        <v xml:space="preserve"> </v>
      </c>
      <c r="P4875" s="12" t="str">
        <f>IFERROR((O4875+30)," ")</f>
        <v xml:space="preserve"> </v>
      </c>
      <c r="Q4875" s="2">
        <f ca="1">IF(O4875=$U$1,N4875,"0")*1.22</f>
        <v>0</v>
      </c>
    </row>
    <row r="4876" spans="1:17" x14ac:dyDescent="0.25">
      <c r="A4876" t="s">
        <v>5667</v>
      </c>
      <c r="B4876" t="s">
        <v>14185</v>
      </c>
      <c r="C4876">
        <v>13813</v>
      </c>
      <c r="D4876">
        <v>29.95</v>
      </c>
      <c r="E4876">
        <f>IFERROR(VLOOKUP(Table_ExternalData_15[[#This Row],[Id]],Rabati!B:C,2,0),0)</f>
        <v>30</v>
      </c>
      <c r="F4876">
        <v>38</v>
      </c>
      <c r="G4876" t="str">
        <f>VLOOKUP(Table_ExternalData_15[[#This Row],[Id]],'Blagovna izdelek'!A:C,3,0)</f>
        <v>Delock</v>
      </c>
      <c r="H4876">
        <f>Table_ExternalData_15[[#This Row],[Rabat]]*0.2</f>
        <v>6</v>
      </c>
      <c r="I4876" s="2">
        <f>Table_ExternalData_15[[#This Row],[Price]]-(Table_ExternalData_15[[#This Row],[Price]]*Table_ExternalData_15[[#This Row],[BB rabat]])/100</f>
        <v>28.152999999999999</v>
      </c>
      <c r="J4876" s="2">
        <f>Table_ExternalData_15[[#This Row],[BB cena]]*Table_ExternalData_15[[#Headers],[1,22]]</f>
        <v>34.34666</v>
      </c>
      <c r="K4876" s="2">
        <f>Table_ExternalData_15[[#This Row],[Price]]*Table_ExternalData_15[[#Headers],[1,22]]</f>
        <v>36.539000000000001</v>
      </c>
      <c r="L4876" s="7">
        <f>IF(G4876="White Shark",E4876*0.5,IF(G4876="Sbox",E4876*0.5,IF(G4876="Tenda",E4876*0.5,E4876*0.2)))/100</f>
        <v>0.06</v>
      </c>
      <c r="M4876" s="2">
        <f>Table_ExternalData_15[[#This Row],[Price]]-Table_ExternalData_15[[#This Row],[Price]]*Table_ExternalData_15[[#This Row],[extra popust]]</f>
        <v>28.152999999999999</v>
      </c>
      <c r="N4876" s="2">
        <f>IF(M4876&lt;I4876,M4876,I4876)</f>
        <v>28.152999999999999</v>
      </c>
      <c r="O4876" s="12" t="str">
        <f>IF(N4876&lt;I4876,$U$1," ")</f>
        <v xml:space="preserve"> </v>
      </c>
      <c r="P4876" s="12" t="str">
        <f>IFERROR((O4876+30)," ")</f>
        <v xml:space="preserve"> </v>
      </c>
      <c r="Q4876" s="2">
        <f ca="1">IF(O4876=$U$1,N4876,"0")*1.22</f>
        <v>0</v>
      </c>
    </row>
    <row r="4877" spans="1:17" x14ac:dyDescent="0.25">
      <c r="A4877" t="s">
        <v>5669</v>
      </c>
      <c r="B4877" t="s">
        <v>5668</v>
      </c>
      <c r="C4877">
        <v>13814</v>
      </c>
      <c r="D4877">
        <v>39.44</v>
      </c>
      <c r="E4877">
        <f>IFERROR(VLOOKUP(Table_ExternalData_15[[#This Row],[Id]],Rabati!B:C,2,0),0)</f>
        <v>30</v>
      </c>
      <c r="F4877">
        <v>0</v>
      </c>
      <c r="G4877" t="str">
        <f>VLOOKUP(Table_ExternalData_15[[#This Row],[Id]],'Blagovna izdelek'!A:C,3,0)</f>
        <v>Delock</v>
      </c>
      <c r="H4877">
        <f>Table_ExternalData_15[[#This Row],[Rabat]]*0.2</f>
        <v>6</v>
      </c>
      <c r="I4877" s="2">
        <f>Table_ExternalData_15[[#This Row],[Price]]-(Table_ExternalData_15[[#This Row],[Price]]*Table_ExternalData_15[[#This Row],[BB rabat]])/100</f>
        <v>37.073599999999999</v>
      </c>
      <c r="J4877" s="2">
        <f>Table_ExternalData_15[[#This Row],[BB cena]]*Table_ExternalData_15[[#Headers],[1,22]]</f>
        <v>45.229791999999996</v>
      </c>
      <c r="K4877" s="2">
        <f>Table_ExternalData_15[[#This Row],[Price]]*Table_ExternalData_15[[#Headers],[1,22]]</f>
        <v>48.116799999999998</v>
      </c>
      <c r="L4877" s="7">
        <f>IF(G4877="White Shark",E4877*0.5,IF(G4877="Sbox",E4877*0.5,IF(G4877="Tenda",E4877*0.5,E4877*0.2)))/100</f>
        <v>0.06</v>
      </c>
      <c r="M4877" s="2">
        <f>Table_ExternalData_15[[#This Row],[Price]]-Table_ExternalData_15[[#This Row],[Price]]*Table_ExternalData_15[[#This Row],[extra popust]]</f>
        <v>37.073599999999999</v>
      </c>
      <c r="N4877" s="2">
        <f>IF(M4877&lt;I4877,M4877,I4877)</f>
        <v>37.073599999999999</v>
      </c>
      <c r="O4877" s="12" t="str">
        <f>IF(N4877&lt;I4877,$U$1," ")</f>
        <v xml:space="preserve"> </v>
      </c>
      <c r="P4877" s="12" t="str">
        <f>IFERROR((O4877+30)," ")</f>
        <v xml:space="preserve"> </v>
      </c>
      <c r="Q4877" s="2">
        <f ca="1">IF(O4877=$U$1,N4877,"0")*1.22</f>
        <v>0</v>
      </c>
    </row>
    <row r="4878" spans="1:17" x14ac:dyDescent="0.25">
      <c r="A4878" t="s">
        <v>5673</v>
      </c>
      <c r="B4878" t="s">
        <v>5672</v>
      </c>
      <c r="C4878">
        <v>13818</v>
      </c>
      <c r="D4878">
        <v>4.08</v>
      </c>
      <c r="E4878">
        <f>IFERROR(VLOOKUP(Table_ExternalData_15[[#This Row],[Id]],Rabati!B:C,2,0),0)</f>
        <v>25</v>
      </c>
      <c r="F4878">
        <v>0</v>
      </c>
      <c r="G4878" t="str">
        <f>VLOOKUP(Table_ExternalData_15[[#This Row],[Id]],'Blagovna izdelek'!A:C,3,0)</f>
        <v>Delock</v>
      </c>
      <c r="H4878">
        <f>Table_ExternalData_15[[#This Row],[Rabat]]*0.2</f>
        <v>5</v>
      </c>
      <c r="I4878" s="2">
        <f>Table_ExternalData_15[[#This Row],[Price]]-(Table_ExternalData_15[[#This Row],[Price]]*Table_ExternalData_15[[#This Row],[BB rabat]])/100</f>
        <v>3.8759999999999999</v>
      </c>
      <c r="J4878" s="2">
        <f>Table_ExternalData_15[[#This Row],[BB cena]]*Table_ExternalData_15[[#Headers],[1,22]]</f>
        <v>4.72872</v>
      </c>
      <c r="K4878" s="2">
        <f>Table_ExternalData_15[[#This Row],[Price]]*Table_ExternalData_15[[#Headers],[1,22]]</f>
        <v>4.9775999999999998</v>
      </c>
      <c r="L4878" s="7">
        <f>IF(G4878="White Shark",E4878*0.5,IF(G4878="Sbox",E4878*0.5,IF(G4878="Tenda",E4878*0.5,E4878*0.2)))/100</f>
        <v>0.05</v>
      </c>
      <c r="M4878" s="2">
        <f>Table_ExternalData_15[[#This Row],[Price]]-Table_ExternalData_15[[#This Row],[Price]]*Table_ExternalData_15[[#This Row],[extra popust]]</f>
        <v>3.8759999999999999</v>
      </c>
      <c r="N4878" s="2">
        <f>IF(M4878&lt;I4878,M4878,I4878)</f>
        <v>3.8759999999999999</v>
      </c>
      <c r="O4878" s="12" t="str">
        <f>IF(N4878&lt;I4878,$U$1," ")</f>
        <v xml:space="preserve"> </v>
      </c>
      <c r="P4878" s="12" t="str">
        <f>IFERROR((O4878+30)," ")</f>
        <v xml:space="preserve"> </v>
      </c>
      <c r="Q4878" s="2">
        <f ca="1">IF(O4878=$U$1,N4878,"0")*1.22</f>
        <v>0</v>
      </c>
    </row>
    <row r="4879" spans="1:17" x14ac:dyDescent="0.25">
      <c r="A4879" t="s">
        <v>5687</v>
      </c>
      <c r="B4879" t="s">
        <v>5686</v>
      </c>
      <c r="C4879">
        <v>13832</v>
      </c>
      <c r="D4879">
        <v>13.92</v>
      </c>
      <c r="E4879">
        <f>IFERROR(VLOOKUP(Table_ExternalData_15[[#This Row],[Id]],Rabati!B:C,2,0),0)</f>
        <v>30</v>
      </c>
      <c r="F4879">
        <v>0</v>
      </c>
      <c r="G4879" t="str">
        <f>VLOOKUP(Table_ExternalData_15[[#This Row],[Id]],'Blagovna izdelek'!A:C,3,0)</f>
        <v>Delock</v>
      </c>
      <c r="H4879">
        <f>Table_ExternalData_15[[#This Row],[Rabat]]*0.2</f>
        <v>6</v>
      </c>
      <c r="I4879" s="2">
        <f>Table_ExternalData_15[[#This Row],[Price]]-(Table_ExternalData_15[[#This Row],[Price]]*Table_ExternalData_15[[#This Row],[BB rabat]])/100</f>
        <v>13.0848</v>
      </c>
      <c r="J4879" s="2">
        <f>Table_ExternalData_15[[#This Row],[BB cena]]*Table_ExternalData_15[[#Headers],[1,22]]</f>
        <v>15.963455999999999</v>
      </c>
      <c r="K4879" s="2">
        <f>Table_ExternalData_15[[#This Row],[Price]]*Table_ExternalData_15[[#Headers],[1,22]]</f>
        <v>16.982399999999998</v>
      </c>
      <c r="L4879" s="7">
        <f>IF(G4879="White Shark",E4879*0.5,IF(G4879="Sbox",E4879*0.5,IF(G4879="Tenda",E4879*0.5,E4879*0.2)))/100</f>
        <v>0.06</v>
      </c>
      <c r="M4879" s="2">
        <f>Table_ExternalData_15[[#This Row],[Price]]-Table_ExternalData_15[[#This Row],[Price]]*Table_ExternalData_15[[#This Row],[extra popust]]</f>
        <v>13.0848</v>
      </c>
      <c r="N4879" s="2">
        <f>IF(M4879&lt;I4879,M4879,I4879)</f>
        <v>13.0848</v>
      </c>
      <c r="O4879" s="12" t="str">
        <f>IF(N4879&lt;I4879,$U$1," ")</f>
        <v xml:space="preserve"> </v>
      </c>
      <c r="P4879" s="12" t="str">
        <f>IFERROR((O4879+30)," ")</f>
        <v xml:space="preserve"> </v>
      </c>
      <c r="Q4879" s="2">
        <f ca="1">IF(O4879=$U$1,N4879,"0")*1.22</f>
        <v>0</v>
      </c>
    </row>
    <row r="4880" spans="1:17" x14ac:dyDescent="0.25">
      <c r="A4880" t="s">
        <v>5691</v>
      </c>
      <c r="B4880" t="s">
        <v>5690</v>
      </c>
      <c r="C4880">
        <v>13836</v>
      </c>
      <c r="D4880">
        <v>49.95</v>
      </c>
      <c r="E4880">
        <f>IFERROR(VLOOKUP(Table_ExternalData_15[[#This Row],[Id]],Rabati!B:C,2,0),0)</f>
        <v>20</v>
      </c>
      <c r="F4880">
        <v>0</v>
      </c>
      <c r="G4880" t="str">
        <f>VLOOKUP(Table_ExternalData_15[[#This Row],[Id]],'Blagovna izdelek'!A:C,3,0)</f>
        <v>Delock</v>
      </c>
      <c r="H4880">
        <f>Table_ExternalData_15[[#This Row],[Rabat]]*0.2</f>
        <v>4</v>
      </c>
      <c r="I4880" s="2">
        <f>Table_ExternalData_15[[#This Row],[Price]]-(Table_ExternalData_15[[#This Row],[Price]]*Table_ExternalData_15[[#This Row],[BB rabat]])/100</f>
        <v>47.952000000000005</v>
      </c>
      <c r="J4880" s="2">
        <f>Table_ExternalData_15[[#This Row],[BB cena]]*Table_ExternalData_15[[#Headers],[1,22]]</f>
        <v>58.501440000000002</v>
      </c>
      <c r="K4880" s="2">
        <f>Table_ExternalData_15[[#This Row],[Price]]*Table_ExternalData_15[[#Headers],[1,22]]</f>
        <v>60.939</v>
      </c>
      <c r="L4880" s="7">
        <f>IF(G4880="White Shark",E4880*0.5,IF(G4880="Sbox",E4880*0.5,IF(G4880="Tenda",E4880*0.5,E4880*0.2)))/100</f>
        <v>0.04</v>
      </c>
      <c r="M4880" s="2">
        <f>Table_ExternalData_15[[#This Row],[Price]]-Table_ExternalData_15[[#This Row],[Price]]*Table_ExternalData_15[[#This Row],[extra popust]]</f>
        <v>47.952000000000005</v>
      </c>
      <c r="N4880" s="2">
        <f>IF(M4880&lt;I4880,M4880,I4880)</f>
        <v>47.952000000000005</v>
      </c>
      <c r="O4880" s="12" t="str">
        <f>IF(N4880&lt;I4880,$U$1," ")</f>
        <v xml:space="preserve"> </v>
      </c>
      <c r="P4880" s="12" t="str">
        <f>IFERROR((O4880+30)," ")</f>
        <v xml:space="preserve"> </v>
      </c>
      <c r="Q4880" s="2">
        <f ca="1">IF(O4880=$U$1,N4880,"0")*1.22</f>
        <v>0</v>
      </c>
    </row>
    <row r="4881" spans="1:17" x14ac:dyDescent="0.25">
      <c r="A4881" t="s">
        <v>5716</v>
      </c>
      <c r="B4881" t="s">
        <v>5715</v>
      </c>
      <c r="C4881">
        <v>13853</v>
      </c>
      <c r="D4881">
        <v>2.6</v>
      </c>
      <c r="E4881">
        <f>IFERROR(VLOOKUP(Table_ExternalData_15[[#This Row],[Id]],Rabati!B:C,2,0),0)</f>
        <v>30</v>
      </c>
      <c r="F4881">
        <v>15</v>
      </c>
      <c r="G4881" t="str">
        <f>VLOOKUP(Table_ExternalData_15[[#This Row],[Id]],'Blagovna izdelek'!A:C,3,0)</f>
        <v>Delock</v>
      </c>
      <c r="H4881">
        <f>Table_ExternalData_15[[#This Row],[Rabat]]*0.2</f>
        <v>6</v>
      </c>
      <c r="I4881" s="2">
        <f>Table_ExternalData_15[[#This Row],[Price]]-(Table_ExternalData_15[[#This Row],[Price]]*Table_ExternalData_15[[#This Row],[BB rabat]])/100</f>
        <v>2.444</v>
      </c>
      <c r="J4881" s="2">
        <f>Table_ExternalData_15[[#This Row],[BB cena]]*Table_ExternalData_15[[#Headers],[1,22]]</f>
        <v>2.9816799999999999</v>
      </c>
      <c r="K4881" s="2">
        <f>Table_ExternalData_15[[#This Row],[Price]]*Table_ExternalData_15[[#Headers],[1,22]]</f>
        <v>3.1720000000000002</v>
      </c>
      <c r="L4881" s="7">
        <f>IF(G4881="White Shark",E4881*0.5,IF(G4881="Sbox",E4881*0.5,IF(G4881="Tenda",E4881*0.5,E4881*0.2)))/100</f>
        <v>0.06</v>
      </c>
      <c r="M4881" s="2">
        <f>Table_ExternalData_15[[#This Row],[Price]]-Table_ExternalData_15[[#This Row],[Price]]*Table_ExternalData_15[[#This Row],[extra popust]]</f>
        <v>2.444</v>
      </c>
      <c r="N4881" s="2">
        <f>IF(M4881&lt;I4881,M4881,I4881)</f>
        <v>2.444</v>
      </c>
      <c r="O4881" s="12" t="str">
        <f>IF(N4881&lt;I4881,$U$1," ")</f>
        <v xml:space="preserve"> </v>
      </c>
      <c r="P4881" s="12" t="str">
        <f>IFERROR((O4881+30)," ")</f>
        <v xml:space="preserve"> </v>
      </c>
      <c r="Q4881" s="2">
        <f ca="1">IF(O4881=$U$1,N4881,"0")*1.22</f>
        <v>0</v>
      </c>
    </row>
    <row r="4882" spans="1:17" x14ac:dyDescent="0.25">
      <c r="A4882" t="s">
        <v>5725</v>
      </c>
      <c r="B4882" t="s">
        <v>5724</v>
      </c>
      <c r="C4882">
        <v>13859</v>
      </c>
      <c r="D4882">
        <v>14.46</v>
      </c>
      <c r="E4882">
        <f>IFERROR(VLOOKUP(Table_ExternalData_15[[#This Row],[Id]],Rabati!B:C,2,0),0)</f>
        <v>25</v>
      </c>
      <c r="F4882">
        <v>0</v>
      </c>
      <c r="G4882" t="str">
        <f>VLOOKUP(Table_ExternalData_15[[#This Row],[Id]],'Blagovna izdelek'!A:C,3,0)</f>
        <v>Delock</v>
      </c>
      <c r="H4882">
        <f>Table_ExternalData_15[[#This Row],[Rabat]]*0.2</f>
        <v>5</v>
      </c>
      <c r="I4882" s="2">
        <f>Table_ExternalData_15[[#This Row],[Price]]-(Table_ExternalData_15[[#This Row],[Price]]*Table_ExternalData_15[[#This Row],[BB rabat]])/100</f>
        <v>13.737</v>
      </c>
      <c r="J4882" s="2">
        <f>Table_ExternalData_15[[#This Row],[BB cena]]*Table_ExternalData_15[[#Headers],[1,22]]</f>
        <v>16.759139999999999</v>
      </c>
      <c r="K4882" s="2">
        <f>Table_ExternalData_15[[#This Row],[Price]]*Table_ExternalData_15[[#Headers],[1,22]]</f>
        <v>17.641200000000001</v>
      </c>
      <c r="L4882" s="7">
        <f>IF(G4882="White Shark",E4882*0.5,IF(G4882="Sbox",E4882*0.5,IF(G4882="Tenda",E4882*0.5,E4882*0.2)))/100</f>
        <v>0.05</v>
      </c>
      <c r="M4882" s="2">
        <f>Table_ExternalData_15[[#This Row],[Price]]-Table_ExternalData_15[[#This Row],[Price]]*Table_ExternalData_15[[#This Row],[extra popust]]</f>
        <v>13.737</v>
      </c>
      <c r="N4882" s="2">
        <f>IF(M4882&lt;I4882,M4882,I4882)</f>
        <v>13.737</v>
      </c>
      <c r="O4882" s="12" t="str">
        <f>IF(N4882&lt;I4882,$U$1," ")</f>
        <v xml:space="preserve"> </v>
      </c>
      <c r="P4882" s="12" t="str">
        <f>IFERROR((O4882+30)," ")</f>
        <v xml:space="preserve"> </v>
      </c>
      <c r="Q4882" s="2">
        <f ca="1">IF(O4882=$U$1,N4882,"0")*1.22</f>
        <v>0</v>
      </c>
    </row>
    <row r="4883" spans="1:17" x14ac:dyDescent="0.25">
      <c r="A4883" t="s">
        <v>5727</v>
      </c>
      <c r="B4883" t="s">
        <v>5726</v>
      </c>
      <c r="C4883">
        <v>13861</v>
      </c>
      <c r="D4883">
        <v>10.91</v>
      </c>
      <c r="E4883">
        <f>IFERROR(VLOOKUP(Table_ExternalData_15[[#This Row],[Id]],Rabati!B:C,2,0),0)</f>
        <v>25</v>
      </c>
      <c r="F4883">
        <v>2</v>
      </c>
      <c r="G4883" t="str">
        <f>VLOOKUP(Table_ExternalData_15[[#This Row],[Id]],'Blagovna izdelek'!A:C,3,0)</f>
        <v>Delock</v>
      </c>
      <c r="H4883">
        <f>Table_ExternalData_15[[#This Row],[Rabat]]*0.2</f>
        <v>5</v>
      </c>
      <c r="I4883" s="2">
        <f>Table_ExternalData_15[[#This Row],[Price]]-(Table_ExternalData_15[[#This Row],[Price]]*Table_ExternalData_15[[#This Row],[BB rabat]])/100</f>
        <v>10.3645</v>
      </c>
      <c r="J4883" s="2">
        <f>Table_ExternalData_15[[#This Row],[BB cena]]*Table_ExternalData_15[[#Headers],[1,22]]</f>
        <v>12.644689999999999</v>
      </c>
      <c r="K4883" s="2">
        <f>Table_ExternalData_15[[#This Row],[Price]]*Table_ExternalData_15[[#Headers],[1,22]]</f>
        <v>13.3102</v>
      </c>
      <c r="L4883" s="7">
        <f>IF(G4883="White Shark",E4883*0.5,IF(G4883="Sbox",E4883*0.5,IF(G4883="Tenda",E4883*0.5,E4883*0.2)))/100</f>
        <v>0.05</v>
      </c>
      <c r="M4883" s="2">
        <f>Table_ExternalData_15[[#This Row],[Price]]-Table_ExternalData_15[[#This Row],[Price]]*Table_ExternalData_15[[#This Row],[extra popust]]</f>
        <v>10.3645</v>
      </c>
      <c r="N4883" s="2">
        <f>IF(M4883&lt;I4883,M4883,I4883)</f>
        <v>10.3645</v>
      </c>
      <c r="O4883" s="12" t="str">
        <f>IF(N4883&lt;I4883,$U$1," ")</f>
        <v xml:space="preserve"> </v>
      </c>
      <c r="P4883" s="12" t="str">
        <f>IFERROR((O4883+30)," ")</f>
        <v xml:space="preserve"> </v>
      </c>
      <c r="Q4883" s="2">
        <f ca="1">IF(O4883=$U$1,N4883,"0")*1.22</f>
        <v>0</v>
      </c>
    </row>
    <row r="4884" spans="1:17" x14ac:dyDescent="0.25">
      <c r="A4884" t="s">
        <v>5729</v>
      </c>
      <c r="B4884" t="s">
        <v>5728</v>
      </c>
      <c r="C4884">
        <v>13862</v>
      </c>
      <c r="D4884">
        <v>5.04</v>
      </c>
      <c r="E4884">
        <f>IFERROR(VLOOKUP(Table_ExternalData_15[[#This Row],[Id]],Rabati!B:C,2,0),0)</f>
        <v>25</v>
      </c>
      <c r="F4884">
        <v>7</v>
      </c>
      <c r="G4884" t="str">
        <f>VLOOKUP(Table_ExternalData_15[[#This Row],[Id]],'Blagovna izdelek'!A:C,3,0)</f>
        <v>Delock</v>
      </c>
      <c r="H4884">
        <f>Table_ExternalData_15[[#This Row],[Rabat]]*0.2</f>
        <v>5</v>
      </c>
      <c r="I4884" s="2">
        <f>Table_ExternalData_15[[#This Row],[Price]]-(Table_ExternalData_15[[#This Row],[Price]]*Table_ExternalData_15[[#This Row],[BB rabat]])/100</f>
        <v>4.7880000000000003</v>
      </c>
      <c r="J4884" s="2">
        <f>Table_ExternalData_15[[#This Row],[BB cena]]*Table_ExternalData_15[[#Headers],[1,22]]</f>
        <v>5.8413599999999999</v>
      </c>
      <c r="K4884" s="2">
        <f>Table_ExternalData_15[[#This Row],[Price]]*Table_ExternalData_15[[#Headers],[1,22]]</f>
        <v>6.1487999999999996</v>
      </c>
      <c r="L4884" s="7">
        <f>IF(G4884="White Shark",E4884*0.5,IF(G4884="Sbox",E4884*0.5,IF(G4884="Tenda",E4884*0.5,E4884*0.2)))/100</f>
        <v>0.05</v>
      </c>
      <c r="M4884" s="2">
        <f>Table_ExternalData_15[[#This Row],[Price]]-Table_ExternalData_15[[#This Row],[Price]]*Table_ExternalData_15[[#This Row],[extra popust]]</f>
        <v>4.7880000000000003</v>
      </c>
      <c r="N4884" s="2">
        <f>IF(M4884&lt;I4884,M4884,I4884)</f>
        <v>4.7880000000000003</v>
      </c>
      <c r="O4884" s="12" t="str">
        <f>IF(N4884&lt;I4884,$U$1," ")</f>
        <v xml:space="preserve"> </v>
      </c>
      <c r="P4884" s="12" t="str">
        <f>IFERROR((O4884+30)," ")</f>
        <v xml:space="preserve"> </v>
      </c>
      <c r="Q4884" s="2">
        <f ca="1">IF(O4884=$U$1,N4884,"0")*1.22</f>
        <v>0</v>
      </c>
    </row>
    <row r="4885" spans="1:17" x14ac:dyDescent="0.25">
      <c r="A4885" t="s">
        <v>5731</v>
      </c>
      <c r="B4885" t="s">
        <v>5730</v>
      </c>
      <c r="C4885">
        <v>13863</v>
      </c>
      <c r="D4885">
        <v>7.1</v>
      </c>
      <c r="E4885">
        <f>IFERROR(VLOOKUP(Table_ExternalData_15[[#This Row],[Id]],Rabati!B:C,2,0),0)</f>
        <v>25</v>
      </c>
      <c r="F4885">
        <v>10</v>
      </c>
      <c r="G4885" t="str">
        <f>VLOOKUP(Table_ExternalData_15[[#This Row],[Id]],'Blagovna izdelek'!A:C,3,0)</f>
        <v>Delock</v>
      </c>
      <c r="H4885">
        <f>Table_ExternalData_15[[#This Row],[Rabat]]*0.2</f>
        <v>5</v>
      </c>
      <c r="I4885" s="2">
        <f>Table_ExternalData_15[[#This Row],[Price]]-(Table_ExternalData_15[[#This Row],[Price]]*Table_ExternalData_15[[#This Row],[BB rabat]])/100</f>
        <v>6.7449999999999992</v>
      </c>
      <c r="J4885" s="2">
        <f>Table_ExternalData_15[[#This Row],[BB cena]]*Table_ExternalData_15[[#Headers],[1,22]]</f>
        <v>8.2288999999999994</v>
      </c>
      <c r="K4885" s="2">
        <f>Table_ExternalData_15[[#This Row],[Price]]*Table_ExternalData_15[[#Headers],[1,22]]</f>
        <v>8.661999999999999</v>
      </c>
      <c r="L4885" s="7">
        <f>IF(G4885="White Shark",E4885*0.5,IF(G4885="Sbox",E4885*0.5,IF(G4885="Tenda",E4885*0.5,E4885*0.2)))/100</f>
        <v>0.05</v>
      </c>
      <c r="M4885" s="2">
        <f>Table_ExternalData_15[[#This Row],[Price]]-Table_ExternalData_15[[#This Row],[Price]]*Table_ExternalData_15[[#This Row],[extra popust]]</f>
        <v>6.7449999999999992</v>
      </c>
      <c r="N4885" s="2">
        <f>IF(M4885&lt;I4885,M4885,I4885)</f>
        <v>6.7449999999999992</v>
      </c>
      <c r="O4885" s="12" t="str">
        <f>IF(N4885&lt;I4885,$U$1," ")</f>
        <v xml:space="preserve"> </v>
      </c>
      <c r="P4885" s="12" t="str">
        <f>IFERROR((O4885+30)," ")</f>
        <v xml:space="preserve"> </v>
      </c>
      <c r="Q4885" s="2">
        <f ca="1">IF(O4885=$U$1,N4885,"0")*1.22</f>
        <v>0</v>
      </c>
    </row>
    <row r="4886" spans="1:17" x14ac:dyDescent="0.25">
      <c r="A4886" t="s">
        <v>5743</v>
      </c>
      <c r="B4886" t="s">
        <v>5742</v>
      </c>
      <c r="C4886">
        <v>13869</v>
      </c>
      <c r="D4886">
        <v>9.2100000000000009</v>
      </c>
      <c r="E4886">
        <f>IFERROR(VLOOKUP(Table_ExternalData_15[[#This Row],[Id]],Rabati!B:C,2,0),0)</f>
        <v>30</v>
      </c>
      <c r="F4886">
        <v>3</v>
      </c>
      <c r="G4886" t="str">
        <f>VLOOKUP(Table_ExternalData_15[[#This Row],[Id]],'Blagovna izdelek'!A:C,3,0)</f>
        <v>Delock</v>
      </c>
      <c r="H4886">
        <f>Table_ExternalData_15[[#This Row],[Rabat]]*0.2</f>
        <v>6</v>
      </c>
      <c r="I4886" s="2">
        <f>Table_ExternalData_15[[#This Row],[Price]]-(Table_ExternalData_15[[#This Row],[Price]]*Table_ExternalData_15[[#This Row],[BB rabat]])/100</f>
        <v>8.6574000000000009</v>
      </c>
      <c r="J4886" s="2">
        <f>Table_ExternalData_15[[#This Row],[BB cena]]*Table_ExternalData_15[[#Headers],[1,22]]</f>
        <v>10.562028000000002</v>
      </c>
      <c r="K4886" s="2">
        <f>Table_ExternalData_15[[#This Row],[Price]]*Table_ExternalData_15[[#Headers],[1,22]]</f>
        <v>11.2362</v>
      </c>
      <c r="L4886" s="7">
        <f>IF(G4886="White Shark",E4886*0.5,IF(G4886="Sbox",E4886*0.5,IF(G4886="Tenda",E4886*0.5,E4886*0.2)))/100</f>
        <v>0.06</v>
      </c>
      <c r="M4886" s="2">
        <f>Table_ExternalData_15[[#This Row],[Price]]-Table_ExternalData_15[[#This Row],[Price]]*Table_ExternalData_15[[#This Row],[extra popust]]</f>
        <v>8.6574000000000009</v>
      </c>
      <c r="N4886" s="2">
        <f>IF(M4886&lt;I4886,M4886,I4886)</f>
        <v>8.6574000000000009</v>
      </c>
      <c r="O4886" s="12" t="str">
        <f>IF(N4886&lt;I4886,$U$1," ")</f>
        <v xml:space="preserve"> </v>
      </c>
      <c r="P4886" s="12" t="str">
        <f>IFERROR((O4886+30)," ")</f>
        <v xml:space="preserve"> </v>
      </c>
      <c r="Q4886" s="2">
        <f ca="1">IF(O4886=$U$1,N4886,"0")*1.22</f>
        <v>0</v>
      </c>
    </row>
    <row r="4887" spans="1:17" x14ac:dyDescent="0.25">
      <c r="A4887" t="s">
        <v>5752</v>
      </c>
      <c r="B4887" t="s">
        <v>5751</v>
      </c>
      <c r="C4887">
        <v>13875</v>
      </c>
      <c r="D4887">
        <v>6.27</v>
      </c>
      <c r="E4887">
        <f>IFERROR(VLOOKUP(Table_ExternalData_15[[#This Row],[Id]],Rabati!B:C,2,0),0)</f>
        <v>30</v>
      </c>
      <c r="F4887">
        <v>2</v>
      </c>
      <c r="G4887" t="str">
        <f>VLOOKUP(Table_ExternalData_15[[#This Row],[Id]],'Blagovna izdelek'!A:C,3,0)</f>
        <v>Delock</v>
      </c>
      <c r="H4887">
        <f>Table_ExternalData_15[[#This Row],[Rabat]]*0.2</f>
        <v>6</v>
      </c>
      <c r="I4887" s="2">
        <f>Table_ExternalData_15[[#This Row],[Price]]-(Table_ExternalData_15[[#This Row],[Price]]*Table_ExternalData_15[[#This Row],[BB rabat]])/100</f>
        <v>5.8937999999999997</v>
      </c>
      <c r="J4887" s="2">
        <f>Table_ExternalData_15[[#This Row],[BB cena]]*Table_ExternalData_15[[#Headers],[1,22]]</f>
        <v>7.1904359999999992</v>
      </c>
      <c r="K4887" s="2">
        <f>Table_ExternalData_15[[#This Row],[Price]]*Table_ExternalData_15[[#Headers],[1,22]]</f>
        <v>7.6493999999999991</v>
      </c>
      <c r="L4887" s="7">
        <f>IF(G4887="White Shark",E4887*0.5,IF(G4887="Sbox",E4887*0.5,IF(G4887="Tenda",E4887*0.5,E4887*0.2)))/100</f>
        <v>0.06</v>
      </c>
      <c r="M4887" s="2">
        <f>Table_ExternalData_15[[#This Row],[Price]]-Table_ExternalData_15[[#This Row],[Price]]*Table_ExternalData_15[[#This Row],[extra popust]]</f>
        <v>5.8937999999999997</v>
      </c>
      <c r="N4887" s="2">
        <f>IF(M4887&lt;I4887,M4887,I4887)</f>
        <v>5.8937999999999997</v>
      </c>
      <c r="O4887" s="12" t="str">
        <f>IF(N4887&lt;I4887,$U$1," ")</f>
        <v xml:space="preserve"> </v>
      </c>
      <c r="P4887" s="12" t="str">
        <f>IFERROR((O4887+30)," ")</f>
        <v xml:space="preserve"> </v>
      </c>
      <c r="Q4887" s="2">
        <f ca="1">IF(O4887=$U$1,N4887,"0")*1.22</f>
        <v>0</v>
      </c>
    </row>
    <row r="4888" spans="1:17" x14ac:dyDescent="0.25">
      <c r="A4888" t="s">
        <v>5757</v>
      </c>
      <c r="B4888" t="s">
        <v>5756</v>
      </c>
      <c r="C4888">
        <v>13879</v>
      </c>
      <c r="D4888">
        <v>37.18</v>
      </c>
      <c r="E4888">
        <f>IFERROR(VLOOKUP(Table_ExternalData_15[[#This Row],[Id]],Rabati!B:C,2,0),0)</f>
        <v>20</v>
      </c>
      <c r="F4888">
        <v>0</v>
      </c>
      <c r="G4888" t="str">
        <f>VLOOKUP(Table_ExternalData_15[[#This Row],[Id]],'Blagovna izdelek'!A:C,3,0)</f>
        <v>Delock</v>
      </c>
      <c r="H4888">
        <f>Table_ExternalData_15[[#This Row],[Rabat]]*0.2</f>
        <v>4</v>
      </c>
      <c r="I4888" s="2">
        <f>Table_ExternalData_15[[#This Row],[Price]]-(Table_ExternalData_15[[#This Row],[Price]]*Table_ExternalData_15[[#This Row],[BB rabat]])/100</f>
        <v>35.692799999999998</v>
      </c>
      <c r="J4888" s="2">
        <f>Table_ExternalData_15[[#This Row],[BB cena]]*Table_ExternalData_15[[#Headers],[1,22]]</f>
        <v>43.545215999999996</v>
      </c>
      <c r="K4888" s="2">
        <f>Table_ExternalData_15[[#This Row],[Price]]*Table_ExternalData_15[[#Headers],[1,22]]</f>
        <v>45.3596</v>
      </c>
      <c r="L4888" s="7">
        <f>IF(G4888="White Shark",E4888*0.5,IF(G4888="Sbox",E4888*0.5,IF(G4888="Tenda",E4888*0.5,E4888*0.2)))/100</f>
        <v>0.04</v>
      </c>
      <c r="M4888" s="2">
        <f>Table_ExternalData_15[[#This Row],[Price]]-Table_ExternalData_15[[#This Row],[Price]]*Table_ExternalData_15[[#This Row],[extra popust]]</f>
        <v>35.692799999999998</v>
      </c>
      <c r="N4888" s="2">
        <f>IF(M4888&lt;I4888,M4888,I4888)</f>
        <v>35.692799999999998</v>
      </c>
      <c r="O4888" s="12" t="str">
        <f>IF(N4888&lt;I4888,$U$1," ")</f>
        <v xml:space="preserve"> </v>
      </c>
      <c r="P4888" s="12" t="str">
        <f>IFERROR((O4888+30)," ")</f>
        <v xml:space="preserve"> </v>
      </c>
      <c r="Q4888" s="2">
        <f ca="1">IF(O4888=$U$1,N4888,"0")*1.22</f>
        <v>0</v>
      </c>
    </row>
    <row r="4889" spans="1:17" x14ac:dyDescent="0.25">
      <c r="A4889" t="s">
        <v>5759</v>
      </c>
      <c r="B4889" t="s">
        <v>5758</v>
      </c>
      <c r="C4889">
        <v>13880</v>
      </c>
      <c r="D4889">
        <v>65.61</v>
      </c>
      <c r="E4889">
        <f>IFERROR(VLOOKUP(Table_ExternalData_15[[#This Row],[Id]],Rabati!B:C,2,0),0)</f>
        <v>20</v>
      </c>
      <c r="F4889">
        <v>0</v>
      </c>
      <c r="G4889" t="str">
        <f>VLOOKUP(Table_ExternalData_15[[#This Row],[Id]],'Blagovna izdelek'!A:C,3,0)</f>
        <v>Delock</v>
      </c>
      <c r="H4889">
        <f>Table_ExternalData_15[[#This Row],[Rabat]]*0.2</f>
        <v>4</v>
      </c>
      <c r="I4889" s="2">
        <f>Table_ExternalData_15[[#This Row],[Price]]-(Table_ExternalData_15[[#This Row],[Price]]*Table_ExternalData_15[[#This Row],[BB rabat]])/100</f>
        <v>62.985599999999998</v>
      </c>
      <c r="J4889" s="2">
        <f>Table_ExternalData_15[[#This Row],[BB cena]]*Table_ExternalData_15[[#Headers],[1,22]]</f>
        <v>76.842432000000002</v>
      </c>
      <c r="K4889" s="2">
        <f>Table_ExternalData_15[[#This Row],[Price]]*Table_ExternalData_15[[#Headers],[1,22]]</f>
        <v>80.044200000000004</v>
      </c>
      <c r="L4889" s="7">
        <f>IF(G4889="White Shark",E4889*0.5,IF(G4889="Sbox",E4889*0.5,IF(G4889="Tenda",E4889*0.5,E4889*0.2)))/100</f>
        <v>0.04</v>
      </c>
      <c r="M4889" s="2">
        <f>Table_ExternalData_15[[#This Row],[Price]]-Table_ExternalData_15[[#This Row],[Price]]*Table_ExternalData_15[[#This Row],[extra popust]]</f>
        <v>62.985599999999998</v>
      </c>
      <c r="N4889" s="2">
        <f>IF(M4889&lt;I4889,M4889,I4889)</f>
        <v>62.985599999999998</v>
      </c>
      <c r="O4889" s="12" t="str">
        <f>IF(N4889&lt;I4889,$U$1," ")</f>
        <v xml:space="preserve"> </v>
      </c>
      <c r="P4889" s="12" t="str">
        <f>IFERROR((O4889+30)," ")</f>
        <v xml:space="preserve"> </v>
      </c>
      <c r="Q4889" s="2">
        <f ca="1">IF(O4889=$U$1,N4889,"0")*1.22</f>
        <v>0</v>
      </c>
    </row>
    <row r="4890" spans="1:17" x14ac:dyDescent="0.25">
      <c r="A4890" t="s">
        <v>5769</v>
      </c>
      <c r="B4890" t="s">
        <v>5768</v>
      </c>
      <c r="C4890">
        <v>13891</v>
      </c>
      <c r="D4890">
        <v>74.91</v>
      </c>
      <c r="E4890">
        <f>IFERROR(VLOOKUP(Table_ExternalData_15[[#This Row],[Id]],Rabati!B:C,2,0),0)</f>
        <v>30</v>
      </c>
      <c r="F4890">
        <v>0</v>
      </c>
      <c r="G4890" t="str">
        <f>VLOOKUP(Table_ExternalData_15[[#This Row],[Id]],'Blagovna izdelek'!A:C,3,0)</f>
        <v>Delock</v>
      </c>
      <c r="H4890">
        <f>Table_ExternalData_15[[#This Row],[Rabat]]*0.2</f>
        <v>6</v>
      </c>
      <c r="I4890" s="2">
        <f>Table_ExternalData_15[[#This Row],[Price]]-(Table_ExternalData_15[[#This Row],[Price]]*Table_ExternalData_15[[#This Row],[BB rabat]])/100</f>
        <v>70.415399999999991</v>
      </c>
      <c r="J4890" s="2">
        <f>Table_ExternalData_15[[#This Row],[BB cena]]*Table_ExternalData_15[[#Headers],[1,22]]</f>
        <v>85.906787999999992</v>
      </c>
      <c r="K4890" s="2">
        <f>Table_ExternalData_15[[#This Row],[Price]]*Table_ExternalData_15[[#Headers],[1,22]]</f>
        <v>91.390199999999993</v>
      </c>
      <c r="L4890" s="7">
        <f>IF(G4890="White Shark",E4890*0.5,IF(G4890="Sbox",E4890*0.5,IF(G4890="Tenda",E4890*0.5,E4890*0.2)))/100</f>
        <v>0.06</v>
      </c>
      <c r="M4890" s="2">
        <f>Table_ExternalData_15[[#This Row],[Price]]-Table_ExternalData_15[[#This Row],[Price]]*Table_ExternalData_15[[#This Row],[extra popust]]</f>
        <v>70.415399999999991</v>
      </c>
      <c r="N4890" s="2">
        <f>IF(M4890&lt;I4890,M4890,I4890)</f>
        <v>70.415399999999991</v>
      </c>
      <c r="O4890" s="12" t="str">
        <f>IF(N4890&lt;I4890,$U$1," ")</f>
        <v xml:space="preserve"> </v>
      </c>
      <c r="P4890" s="12" t="str">
        <f>IFERROR((O4890+30)," ")</f>
        <v xml:space="preserve"> </v>
      </c>
      <c r="Q4890" s="2">
        <f ca="1">IF(O4890=$U$1,N4890,"0")*1.22</f>
        <v>0</v>
      </c>
    </row>
    <row r="4891" spans="1:17" x14ac:dyDescent="0.25">
      <c r="A4891" t="s">
        <v>5771</v>
      </c>
      <c r="B4891" t="s">
        <v>5770</v>
      </c>
      <c r="C4891">
        <v>13892</v>
      </c>
      <c r="D4891">
        <v>5.25</v>
      </c>
      <c r="E4891">
        <f>IFERROR(VLOOKUP(Table_ExternalData_15[[#This Row],[Id]],Rabati!B:C,2,0),0)</f>
        <v>30</v>
      </c>
      <c r="F4891">
        <v>0</v>
      </c>
      <c r="G4891" t="str">
        <f>VLOOKUP(Table_ExternalData_15[[#This Row],[Id]],'Blagovna izdelek'!A:C,3,0)</f>
        <v>Delock</v>
      </c>
      <c r="H4891">
        <f>Table_ExternalData_15[[#This Row],[Rabat]]*0.2</f>
        <v>6</v>
      </c>
      <c r="I4891" s="2">
        <f>Table_ExternalData_15[[#This Row],[Price]]-(Table_ExternalData_15[[#This Row],[Price]]*Table_ExternalData_15[[#This Row],[BB rabat]])/100</f>
        <v>4.9349999999999996</v>
      </c>
      <c r="J4891" s="2">
        <f>Table_ExternalData_15[[#This Row],[BB cena]]*Table_ExternalData_15[[#Headers],[1,22]]</f>
        <v>6.0206999999999997</v>
      </c>
      <c r="K4891" s="2">
        <f>Table_ExternalData_15[[#This Row],[Price]]*Table_ExternalData_15[[#Headers],[1,22]]</f>
        <v>6.4050000000000002</v>
      </c>
      <c r="L4891" s="7">
        <f>IF(G4891="White Shark",E4891*0.5,IF(G4891="Sbox",E4891*0.5,IF(G4891="Tenda",E4891*0.5,E4891*0.2)))/100</f>
        <v>0.06</v>
      </c>
      <c r="M4891" s="2">
        <f>Table_ExternalData_15[[#This Row],[Price]]-Table_ExternalData_15[[#This Row],[Price]]*Table_ExternalData_15[[#This Row],[extra popust]]</f>
        <v>4.9349999999999996</v>
      </c>
      <c r="N4891" s="2">
        <f>IF(M4891&lt;I4891,M4891,I4891)</f>
        <v>4.9349999999999996</v>
      </c>
      <c r="O4891" s="12" t="str">
        <f>IF(N4891&lt;I4891,$U$1," ")</f>
        <v xml:space="preserve"> </v>
      </c>
      <c r="P4891" s="12" t="str">
        <f>IFERROR((O4891+30)," ")</f>
        <v xml:space="preserve"> </v>
      </c>
      <c r="Q4891" s="2">
        <f ca="1">IF(O4891=$U$1,N4891,"0")*1.22</f>
        <v>0</v>
      </c>
    </row>
    <row r="4892" spans="1:17" x14ac:dyDescent="0.25">
      <c r="A4892" t="s">
        <v>5777</v>
      </c>
      <c r="B4892" t="s">
        <v>5776</v>
      </c>
      <c r="C4892">
        <v>13895</v>
      </c>
      <c r="D4892">
        <v>5.55</v>
      </c>
      <c r="E4892">
        <f>IFERROR(VLOOKUP(Table_ExternalData_15[[#This Row],[Id]],Rabati!B:C,2,0),0)</f>
        <v>20</v>
      </c>
      <c r="F4892">
        <v>3</v>
      </c>
      <c r="G4892" t="str">
        <f>VLOOKUP(Table_ExternalData_15[[#This Row],[Id]],'Blagovna izdelek'!A:C,3,0)</f>
        <v>Delock</v>
      </c>
      <c r="H4892">
        <f>Table_ExternalData_15[[#This Row],[Rabat]]*0.2</f>
        <v>4</v>
      </c>
      <c r="I4892" s="2">
        <f>Table_ExternalData_15[[#This Row],[Price]]-(Table_ExternalData_15[[#This Row],[Price]]*Table_ExternalData_15[[#This Row],[BB rabat]])/100</f>
        <v>5.3279999999999994</v>
      </c>
      <c r="J4892" s="2">
        <f>Table_ExternalData_15[[#This Row],[BB cena]]*Table_ExternalData_15[[#Headers],[1,22]]</f>
        <v>6.5001599999999993</v>
      </c>
      <c r="K4892" s="2">
        <f>Table_ExternalData_15[[#This Row],[Price]]*Table_ExternalData_15[[#Headers],[1,22]]</f>
        <v>6.7709999999999999</v>
      </c>
      <c r="L4892" s="7">
        <f>IF(G4892="White Shark",E4892*0.5,IF(G4892="Sbox",E4892*0.5,IF(G4892="Tenda",E4892*0.5,E4892*0.2)))/100</f>
        <v>0.04</v>
      </c>
      <c r="M4892" s="2">
        <f>Table_ExternalData_15[[#This Row],[Price]]-Table_ExternalData_15[[#This Row],[Price]]*Table_ExternalData_15[[#This Row],[extra popust]]</f>
        <v>5.3279999999999994</v>
      </c>
      <c r="N4892" s="2">
        <f>IF(M4892&lt;I4892,M4892,I4892)</f>
        <v>5.3279999999999994</v>
      </c>
      <c r="O4892" s="12" t="str">
        <f>IF(N4892&lt;I4892,$U$1," ")</f>
        <v xml:space="preserve"> </v>
      </c>
      <c r="P4892" s="12" t="str">
        <f>IFERROR((O4892+30)," ")</f>
        <v xml:space="preserve"> </v>
      </c>
      <c r="Q4892" s="2">
        <f ca="1">IF(O4892=$U$1,N4892,"0")*1.22</f>
        <v>0</v>
      </c>
    </row>
    <row r="4893" spans="1:17" x14ac:dyDescent="0.25">
      <c r="A4893" t="s">
        <v>5779</v>
      </c>
      <c r="B4893" t="s">
        <v>5778</v>
      </c>
      <c r="C4893">
        <v>13896</v>
      </c>
      <c r="D4893">
        <v>5.95</v>
      </c>
      <c r="E4893">
        <f>IFERROR(VLOOKUP(Table_ExternalData_15[[#This Row],[Id]],Rabati!B:C,2,0),0)</f>
        <v>20</v>
      </c>
      <c r="F4893">
        <v>42</v>
      </c>
      <c r="G4893" t="str">
        <f>VLOOKUP(Table_ExternalData_15[[#This Row],[Id]],'Blagovna izdelek'!A:C,3,0)</f>
        <v>Delock</v>
      </c>
      <c r="H4893">
        <f>Table_ExternalData_15[[#This Row],[Rabat]]*0.2</f>
        <v>4</v>
      </c>
      <c r="I4893" s="2">
        <f>Table_ExternalData_15[[#This Row],[Price]]-(Table_ExternalData_15[[#This Row],[Price]]*Table_ExternalData_15[[#This Row],[BB rabat]])/100</f>
        <v>5.7119999999999997</v>
      </c>
      <c r="J4893" s="2">
        <f>Table_ExternalData_15[[#This Row],[BB cena]]*Table_ExternalData_15[[#Headers],[1,22]]</f>
        <v>6.9686399999999997</v>
      </c>
      <c r="K4893" s="2">
        <f>Table_ExternalData_15[[#This Row],[Price]]*Table_ExternalData_15[[#Headers],[1,22]]</f>
        <v>7.2590000000000003</v>
      </c>
      <c r="L4893" s="7">
        <f>IF(G4893="White Shark",E4893*0.5,IF(G4893="Sbox",E4893*0.5,IF(G4893="Tenda",E4893*0.5,E4893*0.2)))/100</f>
        <v>0.04</v>
      </c>
      <c r="M4893" s="2">
        <f>Table_ExternalData_15[[#This Row],[Price]]-Table_ExternalData_15[[#This Row],[Price]]*Table_ExternalData_15[[#This Row],[extra popust]]</f>
        <v>5.7119999999999997</v>
      </c>
      <c r="N4893" s="2">
        <f>IF(M4893&lt;I4893,M4893,I4893)</f>
        <v>5.7119999999999997</v>
      </c>
      <c r="O4893" s="12" t="str">
        <f>IF(N4893&lt;I4893,$U$1," ")</f>
        <v xml:space="preserve"> </v>
      </c>
      <c r="P4893" s="12" t="str">
        <f>IFERROR((O4893+30)," ")</f>
        <v xml:space="preserve"> </v>
      </c>
      <c r="Q4893" s="2">
        <f ca="1">IF(O4893=$U$1,N4893,"0")*1.22</f>
        <v>0</v>
      </c>
    </row>
    <row r="4894" spans="1:17" x14ac:dyDescent="0.25">
      <c r="A4894" t="s">
        <v>5781</v>
      </c>
      <c r="B4894" t="s">
        <v>5780</v>
      </c>
      <c r="C4894">
        <v>13897</v>
      </c>
      <c r="D4894">
        <v>8.15</v>
      </c>
      <c r="E4894">
        <f>IFERROR(VLOOKUP(Table_ExternalData_15[[#This Row],[Id]],Rabati!B:C,2,0),0)</f>
        <v>20</v>
      </c>
      <c r="F4894">
        <v>11</v>
      </c>
      <c r="G4894" t="str">
        <f>VLOOKUP(Table_ExternalData_15[[#This Row],[Id]],'Blagovna izdelek'!A:C,3,0)</f>
        <v>Delock</v>
      </c>
      <c r="H4894">
        <f>Table_ExternalData_15[[#This Row],[Rabat]]*0.2</f>
        <v>4</v>
      </c>
      <c r="I4894" s="2">
        <f>Table_ExternalData_15[[#This Row],[Price]]-(Table_ExternalData_15[[#This Row],[Price]]*Table_ExternalData_15[[#This Row],[BB rabat]])/100</f>
        <v>7.8240000000000007</v>
      </c>
      <c r="J4894" s="2">
        <f>Table_ExternalData_15[[#This Row],[BB cena]]*Table_ExternalData_15[[#Headers],[1,22]]</f>
        <v>9.54528</v>
      </c>
      <c r="K4894" s="2">
        <f>Table_ExternalData_15[[#This Row],[Price]]*Table_ExternalData_15[[#Headers],[1,22]]</f>
        <v>9.9429999999999996</v>
      </c>
      <c r="L4894" s="7">
        <f>IF(G4894="White Shark",E4894*0.5,IF(G4894="Sbox",E4894*0.5,IF(G4894="Tenda",E4894*0.5,E4894*0.2)))/100</f>
        <v>0.04</v>
      </c>
      <c r="M4894" s="2">
        <f>Table_ExternalData_15[[#This Row],[Price]]-Table_ExternalData_15[[#This Row],[Price]]*Table_ExternalData_15[[#This Row],[extra popust]]</f>
        <v>7.8240000000000007</v>
      </c>
      <c r="N4894" s="2">
        <f>IF(M4894&lt;I4894,M4894,I4894)</f>
        <v>7.8240000000000007</v>
      </c>
      <c r="O4894" s="12" t="str">
        <f>IF(N4894&lt;I4894,$U$1," ")</f>
        <v xml:space="preserve"> </v>
      </c>
      <c r="P4894" s="12" t="str">
        <f>IFERROR((O4894+30)," ")</f>
        <v xml:space="preserve"> </v>
      </c>
      <c r="Q4894" s="2">
        <f ca="1">IF(O4894=$U$1,N4894,"0")*1.22</f>
        <v>0</v>
      </c>
    </row>
    <row r="4895" spans="1:17" x14ac:dyDescent="0.25">
      <c r="A4895" t="s">
        <v>5783</v>
      </c>
      <c r="B4895" t="s">
        <v>5782</v>
      </c>
      <c r="C4895">
        <v>13898</v>
      </c>
      <c r="D4895">
        <v>39.9</v>
      </c>
      <c r="E4895">
        <f>IFERROR(VLOOKUP(Table_ExternalData_15[[#This Row],[Id]],Rabati!B:C,2,0),0)</f>
        <v>20</v>
      </c>
      <c r="F4895">
        <v>0</v>
      </c>
      <c r="G4895" t="str">
        <f>VLOOKUP(Table_ExternalData_15[[#This Row],[Id]],'Blagovna izdelek'!A:C,3,0)</f>
        <v>Delock</v>
      </c>
      <c r="H4895">
        <f>Table_ExternalData_15[[#This Row],[Rabat]]*0.2</f>
        <v>4</v>
      </c>
      <c r="I4895" s="2">
        <f>Table_ExternalData_15[[#This Row],[Price]]-(Table_ExternalData_15[[#This Row],[Price]]*Table_ExternalData_15[[#This Row],[BB rabat]])/100</f>
        <v>38.304000000000002</v>
      </c>
      <c r="J4895" s="2">
        <f>Table_ExternalData_15[[#This Row],[BB cena]]*Table_ExternalData_15[[#Headers],[1,22]]</f>
        <v>46.730879999999999</v>
      </c>
      <c r="K4895" s="2">
        <f>Table_ExternalData_15[[#This Row],[Price]]*Table_ExternalData_15[[#Headers],[1,22]]</f>
        <v>48.677999999999997</v>
      </c>
      <c r="L4895" s="7">
        <f>IF(G4895="White Shark",E4895*0.5,IF(G4895="Sbox",E4895*0.5,IF(G4895="Tenda",E4895*0.5,E4895*0.2)))/100</f>
        <v>0.04</v>
      </c>
      <c r="M4895" s="2">
        <f>Table_ExternalData_15[[#This Row],[Price]]-Table_ExternalData_15[[#This Row],[Price]]*Table_ExternalData_15[[#This Row],[extra popust]]</f>
        <v>38.304000000000002</v>
      </c>
      <c r="N4895" s="2">
        <f>IF(M4895&lt;I4895,M4895,I4895)</f>
        <v>38.304000000000002</v>
      </c>
      <c r="O4895" s="12" t="str">
        <f>IF(N4895&lt;I4895,$U$1," ")</f>
        <v xml:space="preserve"> </v>
      </c>
      <c r="P4895" s="12" t="str">
        <f>IFERROR((O4895+30)," ")</f>
        <v xml:space="preserve"> </v>
      </c>
      <c r="Q4895" s="2">
        <f ca="1">IF(O4895=$U$1,N4895,"0")*1.22</f>
        <v>0</v>
      </c>
    </row>
    <row r="4896" spans="1:17" x14ac:dyDescent="0.25">
      <c r="A4896" t="s">
        <v>5788</v>
      </c>
      <c r="B4896" t="s">
        <v>5787</v>
      </c>
      <c r="C4896">
        <v>13903</v>
      </c>
      <c r="D4896">
        <v>6.42</v>
      </c>
      <c r="E4896">
        <f>IFERROR(VLOOKUP(Table_ExternalData_15[[#This Row],[Id]],Rabati!B:C,2,0),0)</f>
        <v>20</v>
      </c>
      <c r="F4896">
        <v>9</v>
      </c>
      <c r="G4896" t="str">
        <f>VLOOKUP(Table_ExternalData_15[[#This Row],[Id]],'Blagovna izdelek'!A:C,3,0)</f>
        <v>Delock</v>
      </c>
      <c r="H4896">
        <f>Table_ExternalData_15[[#This Row],[Rabat]]*0.2</f>
        <v>4</v>
      </c>
      <c r="I4896" s="2">
        <f>Table_ExternalData_15[[#This Row],[Price]]-(Table_ExternalData_15[[#This Row],[Price]]*Table_ExternalData_15[[#This Row],[BB rabat]])/100</f>
        <v>6.1631999999999998</v>
      </c>
      <c r="J4896" s="2">
        <f>Table_ExternalData_15[[#This Row],[BB cena]]*Table_ExternalData_15[[#Headers],[1,22]]</f>
        <v>7.5191039999999996</v>
      </c>
      <c r="K4896" s="2">
        <f>Table_ExternalData_15[[#This Row],[Price]]*Table_ExternalData_15[[#Headers],[1,22]]</f>
        <v>7.8323999999999998</v>
      </c>
      <c r="L4896" s="7">
        <f>IF(G4896="White Shark",E4896*0.5,IF(G4896="Sbox",E4896*0.5,IF(G4896="Tenda",E4896*0.5,E4896*0.2)))/100</f>
        <v>0.04</v>
      </c>
      <c r="M4896" s="2">
        <f>Table_ExternalData_15[[#This Row],[Price]]-Table_ExternalData_15[[#This Row],[Price]]*Table_ExternalData_15[[#This Row],[extra popust]]</f>
        <v>6.1631999999999998</v>
      </c>
      <c r="N4896" s="2">
        <f>IF(M4896&lt;I4896,M4896,I4896)</f>
        <v>6.1631999999999998</v>
      </c>
      <c r="O4896" s="12" t="str">
        <f>IF(N4896&lt;I4896,$U$1," ")</f>
        <v xml:space="preserve"> </v>
      </c>
      <c r="P4896" s="12" t="str">
        <f>IFERROR((O4896+30)," ")</f>
        <v xml:space="preserve"> </v>
      </c>
      <c r="Q4896" s="2">
        <f ca="1">IF(O4896=$U$1,N4896,"0")*1.22</f>
        <v>0</v>
      </c>
    </row>
    <row r="4897" spans="1:17" x14ac:dyDescent="0.25">
      <c r="A4897" t="s">
        <v>5790</v>
      </c>
      <c r="B4897" t="s">
        <v>5789</v>
      </c>
      <c r="C4897">
        <v>13904</v>
      </c>
      <c r="D4897">
        <v>11.1</v>
      </c>
      <c r="E4897">
        <f>IFERROR(VLOOKUP(Table_ExternalData_15[[#This Row],[Id]],Rabati!B:C,2,0),0)</f>
        <v>20</v>
      </c>
      <c r="F4897">
        <v>0</v>
      </c>
      <c r="G4897" t="str">
        <f>VLOOKUP(Table_ExternalData_15[[#This Row],[Id]],'Blagovna izdelek'!A:C,3,0)</f>
        <v>Delock</v>
      </c>
      <c r="H4897">
        <f>Table_ExternalData_15[[#This Row],[Rabat]]*0.2</f>
        <v>4</v>
      </c>
      <c r="I4897" s="2">
        <f>Table_ExternalData_15[[#This Row],[Price]]-(Table_ExternalData_15[[#This Row],[Price]]*Table_ExternalData_15[[#This Row],[BB rabat]])/100</f>
        <v>10.655999999999999</v>
      </c>
      <c r="J4897" s="2">
        <f>Table_ExternalData_15[[#This Row],[BB cena]]*Table_ExternalData_15[[#Headers],[1,22]]</f>
        <v>13.000319999999999</v>
      </c>
      <c r="K4897" s="2">
        <f>Table_ExternalData_15[[#This Row],[Price]]*Table_ExternalData_15[[#Headers],[1,22]]</f>
        <v>13.542</v>
      </c>
      <c r="L4897" s="7">
        <f>IF(G4897="White Shark",E4897*0.5,IF(G4897="Sbox",E4897*0.5,IF(G4897="Tenda",E4897*0.5,E4897*0.2)))/100</f>
        <v>0.04</v>
      </c>
      <c r="M4897" s="2">
        <f>Table_ExternalData_15[[#This Row],[Price]]-Table_ExternalData_15[[#This Row],[Price]]*Table_ExternalData_15[[#This Row],[extra popust]]</f>
        <v>10.655999999999999</v>
      </c>
      <c r="N4897" s="2">
        <f>IF(M4897&lt;I4897,M4897,I4897)</f>
        <v>10.655999999999999</v>
      </c>
      <c r="O4897" s="12" t="str">
        <f>IF(N4897&lt;I4897,$U$1," ")</f>
        <v xml:space="preserve"> </v>
      </c>
      <c r="P4897" s="12" t="str">
        <f>IFERROR((O4897+30)," ")</f>
        <v xml:space="preserve"> </v>
      </c>
      <c r="Q4897" s="2">
        <f ca="1">IF(O4897=$U$1,N4897,"0")*1.22</f>
        <v>0</v>
      </c>
    </row>
    <row r="4898" spans="1:17" x14ac:dyDescent="0.25">
      <c r="A4898" t="s">
        <v>5792</v>
      </c>
      <c r="B4898" t="s">
        <v>5791</v>
      </c>
      <c r="C4898">
        <v>13905</v>
      </c>
      <c r="D4898">
        <v>9.75</v>
      </c>
      <c r="E4898">
        <f>IFERROR(VLOOKUP(Table_ExternalData_15[[#This Row],[Id]],Rabati!B:C,2,0),0)</f>
        <v>25</v>
      </c>
      <c r="F4898">
        <v>2</v>
      </c>
      <c r="G4898" t="str">
        <f>VLOOKUP(Table_ExternalData_15[[#This Row],[Id]],'Blagovna izdelek'!A:C,3,0)</f>
        <v>Delock</v>
      </c>
      <c r="H4898">
        <f>Table_ExternalData_15[[#This Row],[Rabat]]*0.2</f>
        <v>5</v>
      </c>
      <c r="I4898" s="2">
        <f>Table_ExternalData_15[[#This Row],[Price]]-(Table_ExternalData_15[[#This Row],[Price]]*Table_ExternalData_15[[#This Row],[BB rabat]])/100</f>
        <v>9.2624999999999993</v>
      </c>
      <c r="J4898" s="2">
        <f>Table_ExternalData_15[[#This Row],[BB cena]]*Table_ExternalData_15[[#Headers],[1,22]]</f>
        <v>11.300249999999998</v>
      </c>
      <c r="K4898" s="2">
        <f>Table_ExternalData_15[[#This Row],[Price]]*Table_ExternalData_15[[#Headers],[1,22]]</f>
        <v>11.895</v>
      </c>
      <c r="L4898" s="7">
        <f>IF(G4898="White Shark",E4898*0.5,IF(G4898="Sbox",E4898*0.5,IF(G4898="Tenda",E4898*0.5,E4898*0.2)))/100</f>
        <v>0.05</v>
      </c>
      <c r="M4898" s="2">
        <f>Table_ExternalData_15[[#This Row],[Price]]-Table_ExternalData_15[[#This Row],[Price]]*Table_ExternalData_15[[#This Row],[extra popust]]</f>
        <v>9.2624999999999993</v>
      </c>
      <c r="N4898" s="2">
        <f>IF(M4898&lt;I4898,M4898,I4898)</f>
        <v>9.2624999999999993</v>
      </c>
      <c r="O4898" s="12" t="str">
        <f>IF(N4898&lt;I4898,$U$1," ")</f>
        <v xml:space="preserve"> </v>
      </c>
      <c r="P4898" s="12" t="str">
        <f>IFERROR((O4898+30)," ")</f>
        <v xml:space="preserve"> </v>
      </c>
      <c r="Q4898" s="2">
        <f ca="1">IF(O4898=$U$1,N4898,"0")*1.22</f>
        <v>0</v>
      </c>
    </row>
    <row r="4899" spans="1:17" x14ac:dyDescent="0.25">
      <c r="A4899" t="s">
        <v>5794</v>
      </c>
      <c r="B4899" t="s">
        <v>5793</v>
      </c>
      <c r="C4899">
        <v>13906</v>
      </c>
      <c r="D4899">
        <v>2.98</v>
      </c>
      <c r="E4899">
        <f>IFERROR(VLOOKUP(Table_ExternalData_15[[#This Row],[Id]],Rabati!B:C,2,0),0)</f>
        <v>25</v>
      </c>
      <c r="F4899">
        <v>5</v>
      </c>
      <c r="G4899" t="str">
        <f>VLOOKUP(Table_ExternalData_15[[#This Row],[Id]],'Blagovna izdelek'!A:C,3,0)</f>
        <v>Delock</v>
      </c>
      <c r="H4899">
        <f>Table_ExternalData_15[[#This Row],[Rabat]]*0.2</f>
        <v>5</v>
      </c>
      <c r="I4899" s="2">
        <f>Table_ExternalData_15[[#This Row],[Price]]-(Table_ExternalData_15[[#This Row],[Price]]*Table_ExternalData_15[[#This Row],[BB rabat]])/100</f>
        <v>2.831</v>
      </c>
      <c r="J4899" s="2">
        <f>Table_ExternalData_15[[#This Row],[BB cena]]*Table_ExternalData_15[[#Headers],[1,22]]</f>
        <v>3.4538199999999999</v>
      </c>
      <c r="K4899" s="2">
        <f>Table_ExternalData_15[[#This Row],[Price]]*Table_ExternalData_15[[#Headers],[1,22]]</f>
        <v>3.6355999999999997</v>
      </c>
      <c r="L4899" s="7">
        <f>IF(G4899="White Shark",E4899*0.5,IF(G4899="Sbox",E4899*0.5,IF(G4899="Tenda",E4899*0.5,E4899*0.2)))/100</f>
        <v>0.05</v>
      </c>
      <c r="M4899" s="2">
        <f>Table_ExternalData_15[[#This Row],[Price]]-Table_ExternalData_15[[#This Row],[Price]]*Table_ExternalData_15[[#This Row],[extra popust]]</f>
        <v>2.831</v>
      </c>
      <c r="N4899" s="2">
        <f>IF(M4899&lt;I4899,M4899,I4899)</f>
        <v>2.831</v>
      </c>
      <c r="O4899" s="12" t="str">
        <f>IF(N4899&lt;I4899,$U$1," ")</f>
        <v xml:space="preserve"> </v>
      </c>
      <c r="P4899" s="12" t="str">
        <f>IFERROR((O4899+30)," ")</f>
        <v xml:space="preserve"> </v>
      </c>
      <c r="Q4899" s="2">
        <f ca="1">IF(O4899=$U$1,N4899,"0")*1.22</f>
        <v>0</v>
      </c>
    </row>
    <row r="4900" spans="1:17" x14ac:dyDescent="0.25">
      <c r="A4900" t="s">
        <v>5796</v>
      </c>
      <c r="B4900" t="s">
        <v>5795</v>
      </c>
      <c r="C4900">
        <v>13907</v>
      </c>
      <c r="D4900">
        <v>3.26</v>
      </c>
      <c r="E4900">
        <f>IFERROR(VLOOKUP(Table_ExternalData_15[[#This Row],[Id]],Rabati!B:C,2,0),0)</f>
        <v>25</v>
      </c>
      <c r="F4900">
        <v>5</v>
      </c>
      <c r="G4900" t="str">
        <f>VLOOKUP(Table_ExternalData_15[[#This Row],[Id]],'Blagovna izdelek'!A:C,3,0)</f>
        <v>Delock</v>
      </c>
      <c r="H4900">
        <f>Table_ExternalData_15[[#This Row],[Rabat]]*0.2</f>
        <v>5</v>
      </c>
      <c r="I4900" s="2">
        <f>Table_ExternalData_15[[#This Row],[Price]]-(Table_ExternalData_15[[#This Row],[Price]]*Table_ExternalData_15[[#This Row],[BB rabat]])/100</f>
        <v>3.097</v>
      </c>
      <c r="J4900" s="2">
        <f>Table_ExternalData_15[[#This Row],[BB cena]]*Table_ExternalData_15[[#Headers],[1,22]]</f>
        <v>3.77834</v>
      </c>
      <c r="K4900" s="2">
        <f>Table_ExternalData_15[[#This Row],[Price]]*Table_ExternalData_15[[#Headers],[1,22]]</f>
        <v>3.9771999999999998</v>
      </c>
      <c r="L4900" s="7">
        <f>IF(G4900="White Shark",E4900*0.5,IF(G4900="Sbox",E4900*0.5,IF(G4900="Tenda",E4900*0.5,E4900*0.2)))/100</f>
        <v>0.05</v>
      </c>
      <c r="M4900" s="2">
        <f>Table_ExternalData_15[[#This Row],[Price]]-Table_ExternalData_15[[#This Row],[Price]]*Table_ExternalData_15[[#This Row],[extra popust]]</f>
        <v>3.097</v>
      </c>
      <c r="N4900" s="2">
        <f>IF(M4900&lt;I4900,M4900,I4900)</f>
        <v>3.097</v>
      </c>
      <c r="O4900" s="12" t="str">
        <f>IF(N4900&lt;I4900,$U$1," ")</f>
        <v xml:space="preserve"> </v>
      </c>
      <c r="P4900" s="12" t="str">
        <f>IFERROR((O4900+30)," ")</f>
        <v xml:space="preserve"> </v>
      </c>
      <c r="Q4900" s="2">
        <f ca="1">IF(O4900=$U$1,N4900,"0")*1.22</f>
        <v>0</v>
      </c>
    </row>
    <row r="4901" spans="1:17" x14ac:dyDescent="0.25">
      <c r="A4901" t="s">
        <v>5798</v>
      </c>
      <c r="B4901" t="s">
        <v>5797</v>
      </c>
      <c r="C4901">
        <v>13908</v>
      </c>
      <c r="D4901">
        <v>3.8</v>
      </c>
      <c r="E4901">
        <f>IFERROR(VLOOKUP(Table_ExternalData_15[[#This Row],[Id]],Rabati!B:C,2,0),0)</f>
        <v>25</v>
      </c>
      <c r="F4901">
        <v>10</v>
      </c>
      <c r="G4901" t="str">
        <f>VLOOKUP(Table_ExternalData_15[[#This Row],[Id]],'Blagovna izdelek'!A:C,3,0)</f>
        <v>Delock</v>
      </c>
      <c r="H4901">
        <f>Table_ExternalData_15[[#This Row],[Rabat]]*0.2</f>
        <v>5</v>
      </c>
      <c r="I4901" s="2">
        <f>Table_ExternalData_15[[#This Row],[Price]]-(Table_ExternalData_15[[#This Row],[Price]]*Table_ExternalData_15[[#This Row],[BB rabat]])/100</f>
        <v>3.61</v>
      </c>
      <c r="J4901" s="2">
        <f>Table_ExternalData_15[[#This Row],[BB cena]]*Table_ExternalData_15[[#Headers],[1,22]]</f>
        <v>4.4041999999999994</v>
      </c>
      <c r="K4901" s="2">
        <f>Table_ExternalData_15[[#This Row],[Price]]*Table_ExternalData_15[[#Headers],[1,22]]</f>
        <v>4.6360000000000001</v>
      </c>
      <c r="L4901" s="7">
        <f>IF(G4901="White Shark",E4901*0.5,IF(G4901="Sbox",E4901*0.5,IF(G4901="Tenda",E4901*0.5,E4901*0.2)))/100</f>
        <v>0.05</v>
      </c>
      <c r="M4901" s="2">
        <f>Table_ExternalData_15[[#This Row],[Price]]-Table_ExternalData_15[[#This Row],[Price]]*Table_ExternalData_15[[#This Row],[extra popust]]</f>
        <v>3.61</v>
      </c>
      <c r="N4901" s="2">
        <f>IF(M4901&lt;I4901,M4901,I4901)</f>
        <v>3.61</v>
      </c>
      <c r="O4901" s="12" t="str">
        <f>IF(N4901&lt;I4901,$U$1," ")</f>
        <v xml:space="preserve"> </v>
      </c>
      <c r="P4901" s="12" t="str">
        <f>IFERROR((O4901+30)," ")</f>
        <v xml:space="preserve"> </v>
      </c>
      <c r="Q4901" s="2">
        <f ca="1">IF(O4901=$U$1,N4901,"0")*1.22</f>
        <v>0</v>
      </c>
    </row>
    <row r="4902" spans="1:17" x14ac:dyDescent="0.25">
      <c r="A4902" t="s">
        <v>5800</v>
      </c>
      <c r="B4902" t="s">
        <v>5799</v>
      </c>
      <c r="C4902">
        <v>13909</v>
      </c>
      <c r="D4902">
        <v>5.15</v>
      </c>
      <c r="E4902">
        <f>IFERROR(VLOOKUP(Table_ExternalData_15[[#This Row],[Id]],Rabati!B:C,2,0),0)</f>
        <v>25</v>
      </c>
      <c r="F4902">
        <v>0</v>
      </c>
      <c r="G4902" t="str">
        <f>VLOOKUP(Table_ExternalData_15[[#This Row],[Id]],'Blagovna izdelek'!A:C,3,0)</f>
        <v>Delock</v>
      </c>
      <c r="H4902">
        <f>Table_ExternalData_15[[#This Row],[Rabat]]*0.2</f>
        <v>5</v>
      </c>
      <c r="I4902" s="2">
        <f>Table_ExternalData_15[[#This Row],[Price]]-(Table_ExternalData_15[[#This Row],[Price]]*Table_ExternalData_15[[#This Row],[BB rabat]])/100</f>
        <v>4.8925000000000001</v>
      </c>
      <c r="J4902" s="2">
        <f>Table_ExternalData_15[[#This Row],[BB cena]]*Table_ExternalData_15[[#Headers],[1,22]]</f>
        <v>5.9688499999999998</v>
      </c>
      <c r="K4902" s="2">
        <f>Table_ExternalData_15[[#This Row],[Price]]*Table_ExternalData_15[[#Headers],[1,22]]</f>
        <v>6.2830000000000004</v>
      </c>
      <c r="L4902" s="7">
        <f>IF(G4902="White Shark",E4902*0.5,IF(G4902="Sbox",E4902*0.5,IF(G4902="Tenda",E4902*0.5,E4902*0.2)))/100</f>
        <v>0.05</v>
      </c>
      <c r="M4902" s="2">
        <f>Table_ExternalData_15[[#This Row],[Price]]-Table_ExternalData_15[[#This Row],[Price]]*Table_ExternalData_15[[#This Row],[extra popust]]</f>
        <v>4.8925000000000001</v>
      </c>
      <c r="N4902" s="2">
        <f>IF(M4902&lt;I4902,M4902,I4902)</f>
        <v>4.8925000000000001</v>
      </c>
      <c r="O4902" s="12" t="str">
        <f>IF(N4902&lt;I4902,$U$1," ")</f>
        <v xml:space="preserve"> </v>
      </c>
      <c r="P4902" s="12" t="str">
        <f>IFERROR((O4902+30)," ")</f>
        <v xml:space="preserve"> </v>
      </c>
      <c r="Q4902" s="2">
        <f ca="1">IF(O4902=$U$1,N4902,"0")*1.22</f>
        <v>0</v>
      </c>
    </row>
    <row r="4903" spans="1:17" x14ac:dyDescent="0.25">
      <c r="A4903" t="s">
        <v>5802</v>
      </c>
      <c r="B4903" t="s">
        <v>5801</v>
      </c>
      <c r="C4903">
        <v>13910</v>
      </c>
      <c r="D4903">
        <v>17.39</v>
      </c>
      <c r="E4903">
        <f>IFERROR(VLOOKUP(Table_ExternalData_15[[#This Row],[Id]],Rabati!B:C,2,0),0)</f>
        <v>25</v>
      </c>
      <c r="F4903">
        <v>0</v>
      </c>
      <c r="G4903" t="str">
        <f>VLOOKUP(Table_ExternalData_15[[#This Row],[Id]],'Blagovna izdelek'!A:C,3,0)</f>
        <v>Delock</v>
      </c>
      <c r="H4903">
        <f>Table_ExternalData_15[[#This Row],[Rabat]]*0.2</f>
        <v>5</v>
      </c>
      <c r="I4903" s="2">
        <f>Table_ExternalData_15[[#This Row],[Price]]-(Table_ExternalData_15[[#This Row],[Price]]*Table_ExternalData_15[[#This Row],[BB rabat]])/100</f>
        <v>16.520500000000002</v>
      </c>
      <c r="J4903" s="2">
        <f>Table_ExternalData_15[[#This Row],[BB cena]]*Table_ExternalData_15[[#Headers],[1,22]]</f>
        <v>20.155010000000001</v>
      </c>
      <c r="K4903" s="2">
        <f>Table_ExternalData_15[[#This Row],[Price]]*Table_ExternalData_15[[#Headers],[1,22]]</f>
        <v>21.215800000000002</v>
      </c>
      <c r="L4903" s="7">
        <f>IF(G4903="White Shark",E4903*0.5,IF(G4903="Sbox",E4903*0.5,IF(G4903="Tenda",E4903*0.5,E4903*0.2)))/100</f>
        <v>0.05</v>
      </c>
      <c r="M4903" s="2">
        <f>Table_ExternalData_15[[#This Row],[Price]]-Table_ExternalData_15[[#This Row],[Price]]*Table_ExternalData_15[[#This Row],[extra popust]]</f>
        <v>16.520500000000002</v>
      </c>
      <c r="N4903" s="2">
        <f>IF(M4903&lt;I4903,M4903,I4903)</f>
        <v>16.520500000000002</v>
      </c>
      <c r="O4903" s="12" t="str">
        <f>IF(N4903&lt;I4903,$U$1," ")</f>
        <v xml:space="preserve"> </v>
      </c>
      <c r="P4903" s="12" t="str">
        <f>IFERROR((O4903+30)," ")</f>
        <v xml:space="preserve"> </v>
      </c>
      <c r="Q4903" s="2">
        <f ca="1">IF(O4903=$U$1,N4903,"0")*1.22</f>
        <v>0</v>
      </c>
    </row>
    <row r="4904" spans="1:17" x14ac:dyDescent="0.25">
      <c r="A4904" t="s">
        <v>5804</v>
      </c>
      <c r="B4904" t="s">
        <v>5803</v>
      </c>
      <c r="C4904">
        <v>13911</v>
      </c>
      <c r="D4904">
        <v>16.29</v>
      </c>
      <c r="E4904">
        <f>IFERROR(VLOOKUP(Table_ExternalData_15[[#This Row],[Id]],Rabati!B:C,2,0),0)</f>
        <v>25</v>
      </c>
      <c r="F4904">
        <v>0</v>
      </c>
      <c r="G4904" t="str">
        <f>VLOOKUP(Table_ExternalData_15[[#This Row],[Id]],'Blagovna izdelek'!A:C,3,0)</f>
        <v>Delock</v>
      </c>
      <c r="H4904">
        <f>Table_ExternalData_15[[#This Row],[Rabat]]*0.2</f>
        <v>5</v>
      </c>
      <c r="I4904" s="2">
        <f>Table_ExternalData_15[[#This Row],[Price]]-(Table_ExternalData_15[[#This Row],[Price]]*Table_ExternalData_15[[#This Row],[BB rabat]])/100</f>
        <v>15.475499999999998</v>
      </c>
      <c r="J4904" s="2">
        <f>Table_ExternalData_15[[#This Row],[BB cena]]*Table_ExternalData_15[[#Headers],[1,22]]</f>
        <v>18.880109999999998</v>
      </c>
      <c r="K4904" s="2">
        <f>Table_ExternalData_15[[#This Row],[Price]]*Table_ExternalData_15[[#Headers],[1,22]]</f>
        <v>19.873799999999999</v>
      </c>
      <c r="L4904" s="7">
        <f>IF(G4904="White Shark",E4904*0.5,IF(G4904="Sbox",E4904*0.5,IF(G4904="Tenda",E4904*0.5,E4904*0.2)))/100</f>
        <v>0.05</v>
      </c>
      <c r="M4904" s="2">
        <f>Table_ExternalData_15[[#This Row],[Price]]-Table_ExternalData_15[[#This Row],[Price]]*Table_ExternalData_15[[#This Row],[extra popust]]</f>
        <v>15.475499999999998</v>
      </c>
      <c r="N4904" s="2">
        <f>IF(M4904&lt;I4904,M4904,I4904)</f>
        <v>15.475499999999998</v>
      </c>
      <c r="O4904" s="12" t="str">
        <f>IF(N4904&lt;I4904,$U$1," ")</f>
        <v xml:space="preserve"> </v>
      </c>
      <c r="P4904" s="12" t="str">
        <f>IFERROR((O4904+30)," ")</f>
        <v xml:space="preserve"> </v>
      </c>
      <c r="Q4904" s="2">
        <f ca="1">IF(O4904=$U$1,N4904,"0")*1.22</f>
        <v>0</v>
      </c>
    </row>
    <row r="4905" spans="1:17" x14ac:dyDescent="0.25">
      <c r="A4905" t="s">
        <v>5806</v>
      </c>
      <c r="B4905" t="s">
        <v>5805</v>
      </c>
      <c r="C4905">
        <v>13912</v>
      </c>
      <c r="D4905">
        <v>89.99</v>
      </c>
      <c r="E4905">
        <f>IFERROR(VLOOKUP(Table_ExternalData_15[[#This Row],[Id]],Rabati!B:C,2,0),0)</f>
        <v>5</v>
      </c>
      <c r="F4905">
        <v>3</v>
      </c>
      <c r="G4905" t="str">
        <f>VLOOKUP(Table_ExternalData_15[[#This Row],[Id]],'Blagovna izdelek'!A:C,3,0)</f>
        <v>Delock</v>
      </c>
      <c r="H4905">
        <f>Table_ExternalData_15[[#This Row],[Rabat]]*0.2</f>
        <v>1</v>
      </c>
      <c r="I4905" s="2">
        <f>Table_ExternalData_15[[#This Row],[Price]]-(Table_ExternalData_15[[#This Row],[Price]]*Table_ExternalData_15[[#This Row],[BB rabat]])/100</f>
        <v>89.090099999999993</v>
      </c>
      <c r="J4905" s="2">
        <f>Table_ExternalData_15[[#This Row],[BB cena]]*Table_ExternalData_15[[#Headers],[1,22]]</f>
        <v>108.68992199999998</v>
      </c>
      <c r="K4905" s="2">
        <f>Table_ExternalData_15[[#This Row],[Price]]*Table_ExternalData_15[[#Headers],[1,22]]</f>
        <v>109.78779999999999</v>
      </c>
      <c r="L4905" s="7">
        <f>IF(G4905="White Shark",E4905*0.5,IF(G4905="Sbox",E4905*0.5,IF(G4905="Tenda",E4905*0.5,E4905*0.2)))/100</f>
        <v>0.01</v>
      </c>
      <c r="M4905" s="2">
        <f>Table_ExternalData_15[[#This Row],[Price]]-Table_ExternalData_15[[#This Row],[Price]]*Table_ExternalData_15[[#This Row],[extra popust]]</f>
        <v>89.090099999999993</v>
      </c>
      <c r="N4905" s="2">
        <f>IF(M4905&lt;I4905,M4905,I4905)</f>
        <v>89.090099999999993</v>
      </c>
      <c r="O4905" s="12" t="str">
        <f>IF(N4905&lt;I4905,$U$1," ")</f>
        <v xml:space="preserve"> </v>
      </c>
      <c r="P4905" s="12" t="str">
        <f>IFERROR((O4905+30)," ")</f>
        <v xml:space="preserve"> </v>
      </c>
      <c r="Q4905" s="2">
        <f ca="1">IF(O4905=$U$1,N4905,"0")*1.22</f>
        <v>0</v>
      </c>
    </row>
    <row r="4906" spans="1:17" x14ac:dyDescent="0.25">
      <c r="A4906" t="s">
        <v>5808</v>
      </c>
      <c r="B4906" t="s">
        <v>5807</v>
      </c>
      <c r="C4906">
        <v>13913</v>
      </c>
      <c r="D4906">
        <v>51.15</v>
      </c>
      <c r="E4906">
        <f>IFERROR(VLOOKUP(Table_ExternalData_15[[#This Row],[Id]],Rabati!B:C,2,0),0)</f>
        <v>10</v>
      </c>
      <c r="F4906">
        <v>0</v>
      </c>
      <c r="G4906" t="str">
        <f>VLOOKUP(Table_ExternalData_15[[#This Row],[Id]],'Blagovna izdelek'!A:C,3,0)</f>
        <v>Delock</v>
      </c>
      <c r="H4906">
        <f>Table_ExternalData_15[[#This Row],[Rabat]]*0.2</f>
        <v>2</v>
      </c>
      <c r="I4906" s="2">
        <f>Table_ExternalData_15[[#This Row],[Price]]-(Table_ExternalData_15[[#This Row],[Price]]*Table_ExternalData_15[[#This Row],[BB rabat]])/100</f>
        <v>50.126999999999995</v>
      </c>
      <c r="J4906" s="2">
        <f>Table_ExternalData_15[[#This Row],[BB cena]]*Table_ExternalData_15[[#Headers],[1,22]]</f>
        <v>61.154939999999996</v>
      </c>
      <c r="K4906" s="2">
        <f>Table_ExternalData_15[[#This Row],[Price]]*Table_ExternalData_15[[#Headers],[1,22]]</f>
        <v>62.402999999999999</v>
      </c>
      <c r="L4906" s="7">
        <f>IF(G4906="White Shark",E4906*0.5,IF(G4906="Sbox",E4906*0.5,IF(G4906="Tenda",E4906*0.5,E4906*0.2)))/100</f>
        <v>0.02</v>
      </c>
      <c r="M4906" s="2">
        <f>Table_ExternalData_15[[#This Row],[Price]]-Table_ExternalData_15[[#This Row],[Price]]*Table_ExternalData_15[[#This Row],[extra popust]]</f>
        <v>50.126999999999995</v>
      </c>
      <c r="N4906" s="2">
        <f>IF(M4906&lt;I4906,M4906,I4906)</f>
        <v>50.126999999999995</v>
      </c>
      <c r="O4906" s="12" t="str">
        <f>IF(N4906&lt;I4906,$U$1," ")</f>
        <v xml:space="preserve"> </v>
      </c>
      <c r="P4906" s="12" t="str">
        <f>IFERROR((O4906+30)," ")</f>
        <v xml:space="preserve"> </v>
      </c>
      <c r="Q4906" s="2">
        <f ca="1">IF(O4906=$U$1,N4906,"0")*1.22</f>
        <v>0</v>
      </c>
    </row>
    <row r="4907" spans="1:17" x14ac:dyDescent="0.25">
      <c r="A4907" t="s">
        <v>5825</v>
      </c>
      <c r="B4907" t="s">
        <v>5824</v>
      </c>
      <c r="C4907">
        <v>13927</v>
      </c>
      <c r="D4907">
        <v>15.8</v>
      </c>
      <c r="E4907">
        <f>IFERROR(VLOOKUP(Table_ExternalData_15[[#This Row],[Id]],Rabati!B:C,2,0),0)</f>
        <v>30</v>
      </c>
      <c r="F4907">
        <v>8</v>
      </c>
      <c r="G4907" t="str">
        <f>VLOOKUP(Table_ExternalData_15[[#This Row],[Id]],'Blagovna izdelek'!A:C,3,0)</f>
        <v>Delock</v>
      </c>
      <c r="H4907">
        <f>Table_ExternalData_15[[#This Row],[Rabat]]*0.2</f>
        <v>6</v>
      </c>
      <c r="I4907" s="2">
        <f>Table_ExternalData_15[[#This Row],[Price]]-(Table_ExternalData_15[[#This Row],[Price]]*Table_ExternalData_15[[#This Row],[BB rabat]])/100</f>
        <v>14.852</v>
      </c>
      <c r="J4907" s="2">
        <f>Table_ExternalData_15[[#This Row],[BB cena]]*Table_ExternalData_15[[#Headers],[1,22]]</f>
        <v>18.119440000000001</v>
      </c>
      <c r="K4907" s="2">
        <f>Table_ExternalData_15[[#This Row],[Price]]*Table_ExternalData_15[[#Headers],[1,22]]</f>
        <v>19.276</v>
      </c>
      <c r="L4907" s="7">
        <f>IF(G4907="White Shark",E4907*0.5,IF(G4907="Sbox",E4907*0.5,IF(G4907="Tenda",E4907*0.5,E4907*0.2)))/100</f>
        <v>0.06</v>
      </c>
      <c r="M4907" s="2">
        <f>Table_ExternalData_15[[#This Row],[Price]]-Table_ExternalData_15[[#This Row],[Price]]*Table_ExternalData_15[[#This Row],[extra popust]]</f>
        <v>14.852</v>
      </c>
      <c r="N4907" s="2">
        <f>IF(M4907&lt;I4907,M4907,I4907)</f>
        <v>14.852</v>
      </c>
      <c r="O4907" s="12" t="str">
        <f>IF(N4907&lt;I4907,$U$1," ")</f>
        <v xml:space="preserve"> </v>
      </c>
      <c r="P4907" s="12" t="str">
        <f>IFERROR((O4907+30)," ")</f>
        <v xml:space="preserve"> </v>
      </c>
      <c r="Q4907" s="2">
        <f ca="1">IF(O4907=$U$1,N4907,"0")*1.22</f>
        <v>0</v>
      </c>
    </row>
    <row r="4908" spans="1:17" x14ac:dyDescent="0.25">
      <c r="A4908" t="s">
        <v>5875</v>
      </c>
      <c r="B4908" t="s">
        <v>5874</v>
      </c>
      <c r="C4908">
        <v>13963</v>
      </c>
      <c r="D4908">
        <v>42.25</v>
      </c>
      <c r="E4908">
        <f>IFERROR(VLOOKUP(Table_ExternalData_15[[#This Row],[Id]],Rabati!B:C,2,0),0)</f>
        <v>30</v>
      </c>
      <c r="F4908">
        <v>4</v>
      </c>
      <c r="G4908" t="str">
        <f>VLOOKUP(Table_ExternalData_15[[#This Row],[Id]],'Blagovna izdelek'!A:C,3,0)</f>
        <v>Delock</v>
      </c>
      <c r="H4908">
        <f>Table_ExternalData_15[[#This Row],[Rabat]]*0.2</f>
        <v>6</v>
      </c>
      <c r="I4908" s="2">
        <f>Table_ExternalData_15[[#This Row],[Price]]-(Table_ExternalData_15[[#This Row],[Price]]*Table_ExternalData_15[[#This Row],[BB rabat]])/100</f>
        <v>39.715000000000003</v>
      </c>
      <c r="J4908" s="2">
        <f>Table_ExternalData_15[[#This Row],[BB cena]]*Table_ExternalData_15[[#Headers],[1,22]]</f>
        <v>48.452300000000001</v>
      </c>
      <c r="K4908" s="2">
        <f>Table_ExternalData_15[[#This Row],[Price]]*Table_ExternalData_15[[#Headers],[1,22]]</f>
        <v>51.545000000000002</v>
      </c>
      <c r="L4908" s="7">
        <f>IF(G4908="White Shark",E4908*0.5,IF(G4908="Sbox",E4908*0.5,IF(G4908="Tenda",E4908*0.5,E4908*0.2)))/100</f>
        <v>0.06</v>
      </c>
      <c r="M4908" s="2">
        <f>Table_ExternalData_15[[#This Row],[Price]]-Table_ExternalData_15[[#This Row],[Price]]*Table_ExternalData_15[[#This Row],[extra popust]]</f>
        <v>39.715000000000003</v>
      </c>
      <c r="N4908" s="2">
        <f>IF(M4908&lt;I4908,M4908,I4908)</f>
        <v>39.715000000000003</v>
      </c>
      <c r="O4908" s="12" t="str">
        <f>IF(N4908&lt;I4908,$U$1," ")</f>
        <v xml:space="preserve"> </v>
      </c>
      <c r="P4908" s="12" t="str">
        <f>IFERROR((O4908+30)," ")</f>
        <v xml:space="preserve"> </v>
      </c>
      <c r="Q4908" s="2">
        <f ca="1">IF(O4908=$U$1,N4908,"0")*1.22</f>
        <v>0</v>
      </c>
    </row>
    <row r="4909" spans="1:17" x14ac:dyDescent="0.25">
      <c r="A4909" t="s">
        <v>5884</v>
      </c>
      <c r="B4909" t="s">
        <v>5883</v>
      </c>
      <c r="C4909">
        <v>13971</v>
      </c>
      <c r="D4909">
        <v>6.84</v>
      </c>
      <c r="E4909">
        <f>IFERROR(VLOOKUP(Table_ExternalData_15[[#This Row],[Id]],Rabati!B:C,2,0),0)</f>
        <v>30</v>
      </c>
      <c r="F4909">
        <v>0</v>
      </c>
      <c r="G4909" t="str">
        <f>VLOOKUP(Table_ExternalData_15[[#This Row],[Id]],'Blagovna izdelek'!A:C,3,0)</f>
        <v>Delock</v>
      </c>
      <c r="H4909">
        <f>Table_ExternalData_15[[#This Row],[Rabat]]*0.2</f>
        <v>6</v>
      </c>
      <c r="I4909" s="2">
        <f>Table_ExternalData_15[[#This Row],[Price]]-(Table_ExternalData_15[[#This Row],[Price]]*Table_ExternalData_15[[#This Row],[BB rabat]])/100</f>
        <v>6.4295999999999998</v>
      </c>
      <c r="J4909" s="2">
        <f>Table_ExternalData_15[[#This Row],[BB cena]]*Table_ExternalData_15[[#Headers],[1,22]]</f>
        <v>7.844112</v>
      </c>
      <c r="K4909" s="2">
        <f>Table_ExternalData_15[[#This Row],[Price]]*Table_ExternalData_15[[#Headers],[1,22]]</f>
        <v>8.3447999999999993</v>
      </c>
      <c r="L4909" s="7">
        <f>IF(G4909="White Shark",E4909*0.5,IF(G4909="Sbox",E4909*0.5,IF(G4909="Tenda",E4909*0.5,E4909*0.2)))/100</f>
        <v>0.06</v>
      </c>
      <c r="M4909" s="2">
        <f>Table_ExternalData_15[[#This Row],[Price]]-Table_ExternalData_15[[#This Row],[Price]]*Table_ExternalData_15[[#This Row],[extra popust]]</f>
        <v>6.4295999999999998</v>
      </c>
      <c r="N4909" s="2">
        <f>IF(M4909&lt;I4909,M4909,I4909)</f>
        <v>6.4295999999999998</v>
      </c>
      <c r="O4909" s="12" t="str">
        <f>IF(N4909&lt;I4909,$U$1," ")</f>
        <v xml:space="preserve"> </v>
      </c>
      <c r="P4909" s="12" t="str">
        <f>IFERROR((O4909+30)," ")</f>
        <v xml:space="preserve"> </v>
      </c>
      <c r="Q4909" s="2">
        <f ca="1">IF(O4909=$U$1,N4909,"0")*1.22</f>
        <v>0</v>
      </c>
    </row>
    <row r="4910" spans="1:17" x14ac:dyDescent="0.25">
      <c r="A4910" t="s">
        <v>5914</v>
      </c>
      <c r="B4910" t="s">
        <v>5913</v>
      </c>
      <c r="C4910">
        <v>14001</v>
      </c>
      <c r="D4910">
        <v>7.9</v>
      </c>
      <c r="E4910">
        <f>IFERROR(VLOOKUP(Table_ExternalData_15[[#This Row],[Id]],Rabati!B:C,2,0),0)</f>
        <v>0</v>
      </c>
      <c r="F4910">
        <v>4</v>
      </c>
      <c r="G4910" t="str">
        <f>VLOOKUP(Table_ExternalData_15[[#This Row],[Id]],'Blagovna izdelek'!A:C,3,0)</f>
        <v>Delock</v>
      </c>
      <c r="H4910">
        <f>Table_ExternalData_15[[#This Row],[Rabat]]*0.2</f>
        <v>0</v>
      </c>
      <c r="I4910" s="2">
        <f>Table_ExternalData_15[[#This Row],[Price]]-(Table_ExternalData_15[[#This Row],[Price]]*Table_ExternalData_15[[#This Row],[BB rabat]])/100</f>
        <v>7.9</v>
      </c>
      <c r="J4910" s="2">
        <f>Table_ExternalData_15[[#This Row],[BB cena]]*Table_ExternalData_15[[#Headers],[1,22]]</f>
        <v>9.6379999999999999</v>
      </c>
      <c r="K4910" s="2">
        <f>Table_ExternalData_15[[#This Row],[Price]]*Table_ExternalData_15[[#Headers],[1,22]]</f>
        <v>9.6379999999999999</v>
      </c>
      <c r="L4910" s="7">
        <f>IF(G4910="White Shark",E4910*0.5,IF(G4910="Sbox",E4910*0.5,IF(G4910="Tenda",E4910*0.5,E4910*0.2)))/100</f>
        <v>0</v>
      </c>
      <c r="M4910" s="2">
        <f>Table_ExternalData_15[[#This Row],[Price]]-Table_ExternalData_15[[#This Row],[Price]]*Table_ExternalData_15[[#This Row],[extra popust]]</f>
        <v>7.9</v>
      </c>
      <c r="N4910" s="2">
        <f>IF(M4910&lt;I4910,M4910,I4910)</f>
        <v>7.9</v>
      </c>
      <c r="O4910" s="12" t="str">
        <f>IF(N4910&lt;I4910,$U$1," ")</f>
        <v xml:space="preserve"> </v>
      </c>
      <c r="P4910" s="12" t="str">
        <f>IFERROR((O4910+30)," ")</f>
        <v xml:space="preserve"> </v>
      </c>
      <c r="Q4910" s="2">
        <f ca="1">IF(O4910=$U$1,N4910,"0")*1.22</f>
        <v>0</v>
      </c>
    </row>
    <row r="4911" spans="1:17" x14ac:dyDescent="0.25">
      <c r="A4911" t="s">
        <v>5918</v>
      </c>
      <c r="B4911" t="s">
        <v>5917</v>
      </c>
      <c r="C4911">
        <v>14014</v>
      </c>
      <c r="D4911">
        <v>11.89</v>
      </c>
      <c r="E4911">
        <f>IFERROR(VLOOKUP(Table_ExternalData_15[[#This Row],[Id]],Rabati!B:C,2,0),0)</f>
        <v>30</v>
      </c>
      <c r="F4911">
        <v>6</v>
      </c>
      <c r="G4911" t="str">
        <f>VLOOKUP(Table_ExternalData_15[[#This Row],[Id]],'Blagovna izdelek'!A:C,3,0)</f>
        <v>Delock</v>
      </c>
      <c r="H4911">
        <f>Table_ExternalData_15[[#This Row],[Rabat]]*0.2</f>
        <v>6</v>
      </c>
      <c r="I4911" s="2">
        <f>Table_ExternalData_15[[#This Row],[Price]]-(Table_ExternalData_15[[#This Row],[Price]]*Table_ExternalData_15[[#This Row],[BB rabat]])/100</f>
        <v>11.176600000000001</v>
      </c>
      <c r="J4911" s="2">
        <f>Table_ExternalData_15[[#This Row],[BB cena]]*Table_ExternalData_15[[#Headers],[1,22]]</f>
        <v>13.635452000000001</v>
      </c>
      <c r="K4911" s="2">
        <f>Table_ExternalData_15[[#This Row],[Price]]*Table_ExternalData_15[[#Headers],[1,22]]</f>
        <v>14.505800000000001</v>
      </c>
      <c r="L4911" s="7">
        <f>IF(G4911="White Shark",E4911*0.5,IF(G4911="Sbox",E4911*0.5,IF(G4911="Tenda",E4911*0.5,E4911*0.2)))/100</f>
        <v>0.06</v>
      </c>
      <c r="M4911" s="2">
        <f>Table_ExternalData_15[[#This Row],[Price]]-Table_ExternalData_15[[#This Row],[Price]]*Table_ExternalData_15[[#This Row],[extra popust]]</f>
        <v>11.176600000000001</v>
      </c>
      <c r="N4911" s="2">
        <f>IF(M4911&lt;I4911,M4911,I4911)</f>
        <v>11.176600000000001</v>
      </c>
      <c r="O4911" s="12" t="str">
        <f>IF(N4911&lt;I4911,$U$1," ")</f>
        <v xml:space="preserve"> </v>
      </c>
      <c r="P4911" s="12" t="str">
        <f>IFERROR((O4911+30)," ")</f>
        <v xml:space="preserve"> </v>
      </c>
      <c r="Q4911" s="2">
        <f ca="1">IF(O4911=$U$1,N4911,"0")*1.22</f>
        <v>0</v>
      </c>
    </row>
    <row r="4912" spans="1:17" x14ac:dyDescent="0.25">
      <c r="A4912" t="s">
        <v>5920</v>
      </c>
      <c r="B4912" t="s">
        <v>9719</v>
      </c>
      <c r="C4912">
        <v>14018</v>
      </c>
      <c r="D4912">
        <v>25.83</v>
      </c>
      <c r="E4912">
        <f>IFERROR(VLOOKUP(Table_ExternalData_15[[#This Row],[Id]],Rabati!B:C,2,0),0)</f>
        <v>30</v>
      </c>
      <c r="F4912">
        <v>1</v>
      </c>
      <c r="G4912" t="str">
        <f>VLOOKUP(Table_ExternalData_15[[#This Row],[Id]],'Blagovna izdelek'!A:C,3,0)</f>
        <v>Delock</v>
      </c>
      <c r="H4912">
        <f>Table_ExternalData_15[[#This Row],[Rabat]]*0.2</f>
        <v>6</v>
      </c>
      <c r="I4912" s="2">
        <f>Table_ExternalData_15[[#This Row],[Price]]-(Table_ExternalData_15[[#This Row],[Price]]*Table_ExternalData_15[[#This Row],[BB rabat]])/100</f>
        <v>24.280199999999997</v>
      </c>
      <c r="J4912" s="2">
        <f>Table_ExternalData_15[[#This Row],[BB cena]]*Table_ExternalData_15[[#Headers],[1,22]]</f>
        <v>29.621843999999996</v>
      </c>
      <c r="K4912" s="2">
        <f>Table_ExternalData_15[[#This Row],[Price]]*Table_ExternalData_15[[#Headers],[1,22]]</f>
        <v>31.512599999999996</v>
      </c>
      <c r="L4912" s="7">
        <f>IF(G4912="White Shark",E4912*0.5,IF(G4912="Sbox",E4912*0.5,IF(G4912="Tenda",E4912*0.5,E4912*0.2)))/100</f>
        <v>0.06</v>
      </c>
      <c r="M4912" s="2">
        <f>Table_ExternalData_15[[#This Row],[Price]]-Table_ExternalData_15[[#This Row],[Price]]*Table_ExternalData_15[[#This Row],[extra popust]]</f>
        <v>24.280199999999997</v>
      </c>
      <c r="N4912" s="2">
        <f>IF(M4912&lt;I4912,M4912,I4912)</f>
        <v>24.280199999999997</v>
      </c>
      <c r="O4912" s="12" t="str">
        <f>IF(N4912&lt;I4912,$U$1," ")</f>
        <v xml:space="preserve"> </v>
      </c>
      <c r="P4912" s="12" t="str">
        <f>IFERROR((O4912+30)," ")</f>
        <v xml:space="preserve"> </v>
      </c>
      <c r="Q4912" s="2">
        <f ca="1">IF(O4912=$U$1,N4912,"0")*1.22</f>
        <v>0</v>
      </c>
    </row>
    <row r="4913" spans="1:17" x14ac:dyDescent="0.25">
      <c r="A4913" t="s">
        <v>5932</v>
      </c>
      <c r="B4913" t="s">
        <v>10714</v>
      </c>
      <c r="C4913">
        <v>14055</v>
      </c>
      <c r="D4913">
        <v>2.19</v>
      </c>
      <c r="E4913">
        <f>IFERROR(VLOOKUP(Table_ExternalData_15[[#This Row],[Id]],Rabati!B:C,2,0),0)</f>
        <v>20</v>
      </c>
      <c r="F4913">
        <v>1</v>
      </c>
      <c r="G4913" t="str">
        <f>VLOOKUP(Table_ExternalData_15[[#This Row],[Id]],'Blagovna izdelek'!A:C,3,0)</f>
        <v>Delock</v>
      </c>
      <c r="H4913">
        <f>Table_ExternalData_15[[#This Row],[Rabat]]*0.2</f>
        <v>4</v>
      </c>
      <c r="I4913" s="2">
        <f>Table_ExternalData_15[[#This Row],[Price]]-(Table_ExternalData_15[[#This Row],[Price]]*Table_ExternalData_15[[#This Row],[BB rabat]])/100</f>
        <v>2.1023999999999998</v>
      </c>
      <c r="J4913" s="2">
        <f>Table_ExternalData_15[[#This Row],[BB cena]]*Table_ExternalData_15[[#Headers],[1,22]]</f>
        <v>2.5649279999999997</v>
      </c>
      <c r="K4913" s="2">
        <f>Table_ExternalData_15[[#This Row],[Price]]*Table_ExternalData_15[[#Headers],[1,22]]</f>
        <v>2.6717999999999997</v>
      </c>
      <c r="L4913" s="7">
        <f>IF(G4913="White Shark",E4913*0.5,IF(G4913="Sbox",E4913*0.5,IF(G4913="Tenda",E4913*0.5,E4913*0.2)))/100</f>
        <v>0.04</v>
      </c>
      <c r="M4913" s="2">
        <f>Table_ExternalData_15[[#This Row],[Price]]-Table_ExternalData_15[[#This Row],[Price]]*Table_ExternalData_15[[#This Row],[extra popust]]</f>
        <v>2.1023999999999998</v>
      </c>
      <c r="N4913" s="2">
        <f>IF(M4913&lt;I4913,M4913,I4913)</f>
        <v>2.1023999999999998</v>
      </c>
      <c r="O4913" s="12" t="str">
        <f>IF(N4913&lt;I4913,$U$1," ")</f>
        <v xml:space="preserve"> </v>
      </c>
      <c r="P4913" s="12" t="str">
        <f>IFERROR((O4913+30)," ")</f>
        <v xml:space="preserve"> </v>
      </c>
      <c r="Q4913" s="2">
        <f ca="1">IF(O4913=$U$1,N4913,"0")*1.22</f>
        <v>0</v>
      </c>
    </row>
    <row r="4914" spans="1:17" x14ac:dyDescent="0.25">
      <c r="A4914" t="s">
        <v>5945</v>
      </c>
      <c r="B4914" t="s">
        <v>15093</v>
      </c>
      <c r="C4914">
        <v>14067</v>
      </c>
      <c r="D4914">
        <v>154.56</v>
      </c>
      <c r="E4914">
        <f>IFERROR(VLOOKUP(Table_ExternalData_15[[#This Row],[Id]],Rabati!B:C,2,0),0)</f>
        <v>20</v>
      </c>
      <c r="F4914">
        <v>0</v>
      </c>
      <c r="G4914" t="str">
        <f>VLOOKUP(Table_ExternalData_15[[#This Row],[Id]],'Blagovna izdelek'!A:C,3,0)</f>
        <v>Delock</v>
      </c>
      <c r="H4914">
        <f>Table_ExternalData_15[[#This Row],[Rabat]]*0.2</f>
        <v>4</v>
      </c>
      <c r="I4914" s="2">
        <f>Table_ExternalData_15[[#This Row],[Price]]-(Table_ExternalData_15[[#This Row],[Price]]*Table_ExternalData_15[[#This Row],[BB rabat]])/100</f>
        <v>148.3776</v>
      </c>
      <c r="J4914" s="2">
        <f>Table_ExternalData_15[[#This Row],[BB cena]]*Table_ExternalData_15[[#Headers],[1,22]]</f>
        <v>181.02067199999999</v>
      </c>
      <c r="K4914" s="2">
        <f>Table_ExternalData_15[[#This Row],[Price]]*Table_ExternalData_15[[#Headers],[1,22]]</f>
        <v>188.56319999999999</v>
      </c>
      <c r="L4914" s="7">
        <f>IF(G4914="White Shark",E4914*0.5,IF(G4914="Sbox",E4914*0.5,IF(G4914="Tenda",E4914*0.5,E4914*0.2)))/100</f>
        <v>0.04</v>
      </c>
      <c r="M4914" s="2">
        <f>Table_ExternalData_15[[#This Row],[Price]]-Table_ExternalData_15[[#This Row],[Price]]*Table_ExternalData_15[[#This Row],[extra popust]]</f>
        <v>148.3776</v>
      </c>
      <c r="N4914" s="2">
        <f>IF(M4914&lt;I4914,M4914,I4914)</f>
        <v>148.3776</v>
      </c>
      <c r="O4914" s="12" t="str">
        <f>IF(N4914&lt;I4914,$U$1," ")</f>
        <v xml:space="preserve"> </v>
      </c>
      <c r="P4914" s="12" t="str">
        <f>IFERROR((O4914+30)," ")</f>
        <v xml:space="preserve"> </v>
      </c>
      <c r="Q4914" s="2">
        <f ca="1">IF(O4914=$U$1,N4914,"0")*1.22</f>
        <v>0</v>
      </c>
    </row>
    <row r="4915" spans="1:17" x14ac:dyDescent="0.25">
      <c r="A4915" t="s">
        <v>5959</v>
      </c>
      <c r="B4915" t="s">
        <v>5958</v>
      </c>
      <c r="C4915">
        <v>14075</v>
      </c>
      <c r="D4915">
        <v>5.95</v>
      </c>
      <c r="E4915">
        <f>IFERROR(VLOOKUP(Table_ExternalData_15[[#This Row],[Id]],Rabati!B:C,2,0),0)</f>
        <v>30</v>
      </c>
      <c r="F4915">
        <v>0</v>
      </c>
      <c r="G4915" t="str">
        <f>VLOOKUP(Table_ExternalData_15[[#This Row],[Id]],'Blagovna izdelek'!A:C,3,0)</f>
        <v>Delock</v>
      </c>
      <c r="H4915">
        <f>Table_ExternalData_15[[#This Row],[Rabat]]*0.2</f>
        <v>6</v>
      </c>
      <c r="I4915" s="2">
        <f>Table_ExternalData_15[[#This Row],[Price]]-(Table_ExternalData_15[[#This Row],[Price]]*Table_ExternalData_15[[#This Row],[BB rabat]])/100</f>
        <v>5.593</v>
      </c>
      <c r="J4915" s="2">
        <f>Table_ExternalData_15[[#This Row],[BB cena]]*Table_ExternalData_15[[#Headers],[1,22]]</f>
        <v>6.8234599999999999</v>
      </c>
      <c r="K4915" s="2">
        <f>Table_ExternalData_15[[#This Row],[Price]]*Table_ExternalData_15[[#Headers],[1,22]]</f>
        <v>7.2590000000000003</v>
      </c>
      <c r="L4915" s="7">
        <f>IF(G4915="White Shark",E4915*0.5,IF(G4915="Sbox",E4915*0.5,IF(G4915="Tenda",E4915*0.5,E4915*0.2)))/100</f>
        <v>0.06</v>
      </c>
      <c r="M4915" s="2">
        <f>Table_ExternalData_15[[#This Row],[Price]]-Table_ExternalData_15[[#This Row],[Price]]*Table_ExternalData_15[[#This Row],[extra popust]]</f>
        <v>5.593</v>
      </c>
      <c r="N4915" s="2">
        <f>IF(M4915&lt;I4915,M4915,I4915)</f>
        <v>5.593</v>
      </c>
      <c r="O4915" s="12" t="str">
        <f>IF(N4915&lt;I4915,$U$1," ")</f>
        <v xml:space="preserve"> </v>
      </c>
      <c r="P4915" s="12" t="str">
        <f>IFERROR((O4915+30)," ")</f>
        <v xml:space="preserve"> </v>
      </c>
      <c r="Q4915" s="2">
        <f ca="1">IF(O4915=$U$1,N4915,"0")*1.22</f>
        <v>0</v>
      </c>
    </row>
    <row r="4916" spans="1:17" x14ac:dyDescent="0.25">
      <c r="A4916" t="s">
        <v>5977</v>
      </c>
      <c r="B4916" t="s">
        <v>5976</v>
      </c>
      <c r="C4916">
        <v>14097</v>
      </c>
      <c r="D4916">
        <v>12.19</v>
      </c>
      <c r="E4916">
        <f>IFERROR(VLOOKUP(Table_ExternalData_15[[#This Row],[Id]],Rabati!B:C,2,0),0)</f>
        <v>30</v>
      </c>
      <c r="F4916">
        <v>0</v>
      </c>
      <c r="G4916" t="str">
        <f>VLOOKUP(Table_ExternalData_15[[#This Row],[Id]],'Blagovna izdelek'!A:C,3,0)</f>
        <v>Delock</v>
      </c>
      <c r="H4916">
        <f>Table_ExternalData_15[[#This Row],[Rabat]]*0.2</f>
        <v>6</v>
      </c>
      <c r="I4916" s="2">
        <f>Table_ExternalData_15[[#This Row],[Price]]-(Table_ExternalData_15[[#This Row],[Price]]*Table_ExternalData_15[[#This Row],[BB rabat]])/100</f>
        <v>11.458599999999999</v>
      </c>
      <c r="J4916" s="2">
        <f>Table_ExternalData_15[[#This Row],[BB cena]]*Table_ExternalData_15[[#Headers],[1,22]]</f>
        <v>13.979491999999999</v>
      </c>
      <c r="K4916" s="2">
        <f>Table_ExternalData_15[[#This Row],[Price]]*Table_ExternalData_15[[#Headers],[1,22]]</f>
        <v>14.871799999999999</v>
      </c>
      <c r="L4916" s="7">
        <f>IF(G4916="White Shark",E4916*0.5,IF(G4916="Sbox",E4916*0.5,IF(G4916="Tenda",E4916*0.5,E4916*0.2)))/100</f>
        <v>0.06</v>
      </c>
      <c r="M4916" s="2">
        <f>Table_ExternalData_15[[#This Row],[Price]]-Table_ExternalData_15[[#This Row],[Price]]*Table_ExternalData_15[[#This Row],[extra popust]]</f>
        <v>11.458599999999999</v>
      </c>
      <c r="N4916" s="2">
        <f>IF(M4916&lt;I4916,M4916,I4916)</f>
        <v>11.458599999999999</v>
      </c>
      <c r="O4916" s="12" t="str">
        <f>IF(N4916&lt;I4916,$U$1," ")</f>
        <v xml:space="preserve"> </v>
      </c>
      <c r="P4916" s="12" t="str">
        <f>IFERROR((O4916+30)," ")</f>
        <v xml:space="preserve"> </v>
      </c>
      <c r="Q4916" s="2">
        <f ca="1">IF(O4916=$U$1,N4916,"0")*1.22</f>
        <v>0</v>
      </c>
    </row>
    <row r="4917" spans="1:17" x14ac:dyDescent="0.25">
      <c r="A4917" t="s">
        <v>5992</v>
      </c>
      <c r="B4917" t="s">
        <v>5991</v>
      </c>
      <c r="C4917">
        <v>14110</v>
      </c>
      <c r="D4917">
        <v>64.239999999999995</v>
      </c>
      <c r="E4917">
        <f>IFERROR(VLOOKUP(Table_ExternalData_15[[#This Row],[Id]],Rabati!B:C,2,0),0)</f>
        <v>20</v>
      </c>
      <c r="F4917">
        <v>3</v>
      </c>
      <c r="G4917" t="str">
        <f>VLOOKUP(Table_ExternalData_15[[#This Row],[Id]],'Blagovna izdelek'!A:C,3,0)</f>
        <v>Delock</v>
      </c>
      <c r="H4917">
        <f>Table_ExternalData_15[[#This Row],[Rabat]]*0.2</f>
        <v>4</v>
      </c>
      <c r="I4917" s="2">
        <f>Table_ExternalData_15[[#This Row],[Price]]-(Table_ExternalData_15[[#This Row],[Price]]*Table_ExternalData_15[[#This Row],[BB rabat]])/100</f>
        <v>61.670399999999994</v>
      </c>
      <c r="J4917" s="2">
        <f>Table_ExternalData_15[[#This Row],[BB cena]]*Table_ExternalData_15[[#Headers],[1,22]]</f>
        <v>75.237887999999984</v>
      </c>
      <c r="K4917" s="2">
        <f>Table_ExternalData_15[[#This Row],[Price]]*Table_ExternalData_15[[#Headers],[1,22]]</f>
        <v>78.372799999999998</v>
      </c>
      <c r="L4917" s="7">
        <f>IF(G4917="White Shark",E4917*0.5,IF(G4917="Sbox",E4917*0.5,IF(G4917="Tenda",E4917*0.5,E4917*0.2)))/100</f>
        <v>0.04</v>
      </c>
      <c r="M4917" s="2">
        <f>Table_ExternalData_15[[#This Row],[Price]]-Table_ExternalData_15[[#This Row],[Price]]*Table_ExternalData_15[[#This Row],[extra popust]]</f>
        <v>61.670399999999994</v>
      </c>
      <c r="N4917" s="2">
        <f>IF(M4917&lt;I4917,M4917,I4917)</f>
        <v>61.670399999999994</v>
      </c>
      <c r="O4917" s="12" t="str">
        <f>IF(N4917&lt;I4917,$U$1," ")</f>
        <v xml:space="preserve"> </v>
      </c>
      <c r="P4917" s="12" t="str">
        <f>IFERROR((O4917+30)," ")</f>
        <v xml:space="preserve"> </v>
      </c>
      <c r="Q4917" s="2">
        <f ca="1">IF(O4917=$U$1,N4917,"0")*1.22</f>
        <v>0</v>
      </c>
    </row>
    <row r="4918" spans="1:17" x14ac:dyDescent="0.25">
      <c r="A4918" t="s">
        <v>5993</v>
      </c>
      <c r="B4918" t="s">
        <v>9617</v>
      </c>
      <c r="C4918">
        <v>14111</v>
      </c>
      <c r="D4918">
        <v>114.7</v>
      </c>
      <c r="E4918">
        <f>IFERROR(VLOOKUP(Table_ExternalData_15[[#This Row],[Id]],Rabati!B:C,2,0),0)</f>
        <v>5</v>
      </c>
      <c r="F4918">
        <v>7</v>
      </c>
      <c r="G4918" t="str">
        <f>VLOOKUP(Table_ExternalData_15[[#This Row],[Id]],'Blagovna izdelek'!A:C,3,0)</f>
        <v>Delock</v>
      </c>
      <c r="H4918">
        <f>Table_ExternalData_15[[#This Row],[Rabat]]*0.2</f>
        <v>1</v>
      </c>
      <c r="I4918" s="2">
        <f>Table_ExternalData_15[[#This Row],[Price]]-(Table_ExternalData_15[[#This Row],[Price]]*Table_ExternalData_15[[#This Row],[BB rabat]])/100</f>
        <v>113.553</v>
      </c>
      <c r="J4918" s="2">
        <f>Table_ExternalData_15[[#This Row],[BB cena]]*Table_ExternalData_15[[#Headers],[1,22]]</f>
        <v>138.53466</v>
      </c>
      <c r="K4918" s="2">
        <f>Table_ExternalData_15[[#This Row],[Price]]*Table_ExternalData_15[[#Headers],[1,22]]</f>
        <v>139.934</v>
      </c>
      <c r="L4918" s="7">
        <f>IF(G4918="White Shark",E4918*0.5,IF(G4918="Sbox",E4918*0.5,IF(G4918="Tenda",E4918*0.5,E4918*0.2)))/100</f>
        <v>0.01</v>
      </c>
      <c r="M4918" s="2">
        <f>Table_ExternalData_15[[#This Row],[Price]]-Table_ExternalData_15[[#This Row],[Price]]*Table_ExternalData_15[[#This Row],[extra popust]]</f>
        <v>113.553</v>
      </c>
      <c r="N4918" s="2">
        <f>IF(M4918&lt;I4918,M4918,I4918)</f>
        <v>113.553</v>
      </c>
      <c r="O4918" s="12" t="str">
        <f>IF(N4918&lt;I4918,$U$1," ")</f>
        <v xml:space="preserve"> </v>
      </c>
      <c r="P4918" s="12" t="str">
        <f>IFERROR((O4918+30)," ")</f>
        <v xml:space="preserve"> </v>
      </c>
      <c r="Q4918" s="2">
        <f ca="1">IF(O4918=$U$1,N4918,"0")*1.22</f>
        <v>0</v>
      </c>
    </row>
    <row r="4919" spans="1:17" x14ac:dyDescent="0.25">
      <c r="A4919" t="s">
        <v>5994</v>
      </c>
      <c r="B4919" t="s">
        <v>9618</v>
      </c>
      <c r="C4919">
        <v>14112</v>
      </c>
      <c r="D4919">
        <v>7.3</v>
      </c>
      <c r="E4919">
        <f>IFERROR(VLOOKUP(Table_ExternalData_15[[#This Row],[Id]],Rabati!B:C,2,0),0)</f>
        <v>25</v>
      </c>
      <c r="F4919">
        <v>64</v>
      </c>
      <c r="G4919" t="str">
        <f>VLOOKUP(Table_ExternalData_15[[#This Row],[Id]],'Blagovna izdelek'!A:C,3,0)</f>
        <v>Delock</v>
      </c>
      <c r="H4919">
        <f>Table_ExternalData_15[[#This Row],[Rabat]]*0.2</f>
        <v>5</v>
      </c>
      <c r="I4919" s="2">
        <f>Table_ExternalData_15[[#This Row],[Price]]-(Table_ExternalData_15[[#This Row],[Price]]*Table_ExternalData_15[[#This Row],[BB rabat]])/100</f>
        <v>6.9349999999999996</v>
      </c>
      <c r="J4919" s="2">
        <f>Table_ExternalData_15[[#This Row],[BB cena]]*Table_ExternalData_15[[#Headers],[1,22]]</f>
        <v>8.4606999999999992</v>
      </c>
      <c r="K4919" s="2">
        <f>Table_ExternalData_15[[#This Row],[Price]]*Table_ExternalData_15[[#Headers],[1,22]]</f>
        <v>8.9059999999999988</v>
      </c>
      <c r="L4919" s="7">
        <f>IF(G4919="White Shark",E4919*0.5,IF(G4919="Sbox",E4919*0.5,IF(G4919="Tenda",E4919*0.5,E4919*0.2)))/100</f>
        <v>0.05</v>
      </c>
      <c r="M4919" s="2">
        <f>Table_ExternalData_15[[#This Row],[Price]]-Table_ExternalData_15[[#This Row],[Price]]*Table_ExternalData_15[[#This Row],[extra popust]]</f>
        <v>6.9349999999999996</v>
      </c>
      <c r="N4919" s="2">
        <f>IF(M4919&lt;I4919,M4919,I4919)</f>
        <v>6.9349999999999996</v>
      </c>
      <c r="O4919" s="12" t="str">
        <f>IF(N4919&lt;I4919,$U$1," ")</f>
        <v xml:space="preserve"> </v>
      </c>
      <c r="P4919" s="12" t="str">
        <f>IFERROR((O4919+30)," ")</f>
        <v xml:space="preserve"> </v>
      </c>
      <c r="Q4919" s="2">
        <f ca="1">IF(O4919=$U$1,N4919,"0")*1.22</f>
        <v>0</v>
      </c>
    </row>
    <row r="4920" spans="1:17" x14ac:dyDescent="0.25">
      <c r="A4920" t="s">
        <v>5995</v>
      </c>
      <c r="B4920" t="s">
        <v>9619</v>
      </c>
      <c r="C4920">
        <v>14114</v>
      </c>
      <c r="D4920">
        <v>12.19</v>
      </c>
      <c r="E4920">
        <f>IFERROR(VLOOKUP(Table_ExternalData_15[[#This Row],[Id]],Rabati!B:C,2,0),0)</f>
        <v>25</v>
      </c>
      <c r="F4920">
        <v>24</v>
      </c>
      <c r="G4920" t="str">
        <f>VLOOKUP(Table_ExternalData_15[[#This Row],[Id]],'Blagovna izdelek'!A:C,3,0)</f>
        <v>Delock</v>
      </c>
      <c r="H4920">
        <f>Table_ExternalData_15[[#This Row],[Rabat]]*0.2</f>
        <v>5</v>
      </c>
      <c r="I4920" s="2">
        <f>Table_ExternalData_15[[#This Row],[Price]]-(Table_ExternalData_15[[#This Row],[Price]]*Table_ExternalData_15[[#This Row],[BB rabat]])/100</f>
        <v>11.580499999999999</v>
      </c>
      <c r="J4920" s="2">
        <f>Table_ExternalData_15[[#This Row],[BB cena]]*Table_ExternalData_15[[#Headers],[1,22]]</f>
        <v>14.128209999999997</v>
      </c>
      <c r="K4920" s="2">
        <f>Table_ExternalData_15[[#This Row],[Price]]*Table_ExternalData_15[[#Headers],[1,22]]</f>
        <v>14.871799999999999</v>
      </c>
      <c r="L4920" s="7">
        <f>IF(G4920="White Shark",E4920*0.5,IF(G4920="Sbox",E4920*0.5,IF(G4920="Tenda",E4920*0.5,E4920*0.2)))/100</f>
        <v>0.05</v>
      </c>
      <c r="M4920" s="2">
        <f>Table_ExternalData_15[[#This Row],[Price]]-Table_ExternalData_15[[#This Row],[Price]]*Table_ExternalData_15[[#This Row],[extra popust]]</f>
        <v>11.580499999999999</v>
      </c>
      <c r="N4920" s="2">
        <f>IF(M4920&lt;I4920,M4920,I4920)</f>
        <v>11.580499999999999</v>
      </c>
      <c r="O4920" s="12" t="str">
        <f>IF(N4920&lt;I4920,$U$1," ")</f>
        <v xml:space="preserve"> </v>
      </c>
      <c r="P4920" s="12" t="str">
        <f>IFERROR((O4920+30)," ")</f>
        <v xml:space="preserve"> </v>
      </c>
      <c r="Q4920" s="2">
        <f ca="1">IF(O4920=$U$1,N4920,"0")*1.22</f>
        <v>0</v>
      </c>
    </row>
    <row r="4921" spans="1:17" x14ac:dyDescent="0.25">
      <c r="A4921" t="s">
        <v>5996</v>
      </c>
      <c r="B4921" t="s">
        <v>9620</v>
      </c>
      <c r="C4921">
        <v>14115</v>
      </c>
      <c r="D4921">
        <v>16.170000000000002</v>
      </c>
      <c r="E4921">
        <f>IFERROR(VLOOKUP(Table_ExternalData_15[[#This Row],[Id]],Rabati!B:C,2,0),0)</f>
        <v>25</v>
      </c>
      <c r="F4921">
        <v>61</v>
      </c>
      <c r="G4921" t="str">
        <f>VLOOKUP(Table_ExternalData_15[[#This Row],[Id]],'Blagovna izdelek'!A:C,3,0)</f>
        <v>Delock</v>
      </c>
      <c r="H4921">
        <f>Table_ExternalData_15[[#This Row],[Rabat]]*0.2</f>
        <v>5</v>
      </c>
      <c r="I4921" s="2">
        <f>Table_ExternalData_15[[#This Row],[Price]]-(Table_ExternalData_15[[#This Row],[Price]]*Table_ExternalData_15[[#This Row],[BB rabat]])/100</f>
        <v>15.361500000000001</v>
      </c>
      <c r="J4921" s="2">
        <f>Table_ExternalData_15[[#This Row],[BB cena]]*Table_ExternalData_15[[#Headers],[1,22]]</f>
        <v>18.741030000000002</v>
      </c>
      <c r="K4921" s="2">
        <f>Table_ExternalData_15[[#This Row],[Price]]*Table_ExternalData_15[[#Headers],[1,22]]</f>
        <v>19.727400000000003</v>
      </c>
      <c r="L4921" s="7">
        <f>IF(G4921="White Shark",E4921*0.5,IF(G4921="Sbox",E4921*0.5,IF(G4921="Tenda",E4921*0.5,E4921*0.2)))/100</f>
        <v>0.05</v>
      </c>
      <c r="M4921" s="2">
        <f>Table_ExternalData_15[[#This Row],[Price]]-Table_ExternalData_15[[#This Row],[Price]]*Table_ExternalData_15[[#This Row],[extra popust]]</f>
        <v>15.361500000000001</v>
      </c>
      <c r="N4921" s="2">
        <f>IF(M4921&lt;I4921,M4921,I4921)</f>
        <v>15.361500000000001</v>
      </c>
      <c r="O4921" s="12" t="str">
        <f>IF(N4921&lt;I4921,$U$1," ")</f>
        <v xml:space="preserve"> </v>
      </c>
      <c r="P4921" s="12" t="str">
        <f>IFERROR((O4921+30)," ")</f>
        <v xml:space="preserve"> </v>
      </c>
      <c r="Q4921" s="2">
        <f ca="1">IF(O4921=$U$1,N4921,"0")*1.22</f>
        <v>0</v>
      </c>
    </row>
    <row r="4922" spans="1:17" x14ac:dyDescent="0.25">
      <c r="A4922" t="s">
        <v>5997</v>
      </c>
      <c r="B4922" t="s">
        <v>9621</v>
      </c>
      <c r="C4922">
        <v>14116</v>
      </c>
      <c r="D4922">
        <v>6.1</v>
      </c>
      <c r="E4922">
        <f>IFERROR(VLOOKUP(Table_ExternalData_15[[#This Row],[Id]],Rabati!B:C,2,0),0)</f>
        <v>25</v>
      </c>
      <c r="F4922">
        <v>0</v>
      </c>
      <c r="G4922" t="str">
        <f>VLOOKUP(Table_ExternalData_15[[#This Row],[Id]],'Blagovna izdelek'!A:C,3,0)</f>
        <v>Delock</v>
      </c>
      <c r="H4922">
        <f>Table_ExternalData_15[[#This Row],[Rabat]]*0.2</f>
        <v>5</v>
      </c>
      <c r="I4922" s="2">
        <f>Table_ExternalData_15[[#This Row],[Price]]-(Table_ExternalData_15[[#This Row],[Price]]*Table_ExternalData_15[[#This Row],[BB rabat]])/100</f>
        <v>5.7949999999999999</v>
      </c>
      <c r="J4922" s="2">
        <f>Table_ExternalData_15[[#This Row],[BB cena]]*Table_ExternalData_15[[#Headers],[1,22]]</f>
        <v>7.0698999999999996</v>
      </c>
      <c r="K4922" s="2">
        <f>Table_ExternalData_15[[#This Row],[Price]]*Table_ExternalData_15[[#Headers],[1,22]]</f>
        <v>7.4419999999999993</v>
      </c>
      <c r="L4922" s="7">
        <f>IF(G4922="White Shark",E4922*0.5,IF(G4922="Sbox",E4922*0.5,IF(G4922="Tenda",E4922*0.5,E4922*0.2)))/100</f>
        <v>0.05</v>
      </c>
      <c r="M4922" s="2">
        <f>Table_ExternalData_15[[#This Row],[Price]]-Table_ExternalData_15[[#This Row],[Price]]*Table_ExternalData_15[[#This Row],[extra popust]]</f>
        <v>5.7949999999999999</v>
      </c>
      <c r="N4922" s="2">
        <f>IF(M4922&lt;I4922,M4922,I4922)</f>
        <v>5.7949999999999999</v>
      </c>
      <c r="O4922" s="12" t="str">
        <f>IF(N4922&lt;I4922,$U$1," ")</f>
        <v xml:space="preserve"> </v>
      </c>
      <c r="P4922" s="12" t="str">
        <f>IFERROR((O4922+30)," ")</f>
        <v xml:space="preserve"> </v>
      </c>
      <c r="Q4922" s="2">
        <f ca="1">IF(O4922=$U$1,N4922,"0")*1.22</f>
        <v>0</v>
      </c>
    </row>
    <row r="4923" spans="1:17" x14ac:dyDescent="0.25">
      <c r="A4923" t="s">
        <v>6020</v>
      </c>
      <c r="B4923" t="s">
        <v>6019</v>
      </c>
      <c r="C4923">
        <v>14132</v>
      </c>
      <c r="D4923">
        <v>28</v>
      </c>
      <c r="E4923">
        <f>IFERROR(VLOOKUP(Table_ExternalData_15[[#This Row],[Id]],Rabati!B:C,2,0),0)</f>
        <v>30</v>
      </c>
      <c r="F4923">
        <v>0</v>
      </c>
      <c r="G4923" t="str">
        <f>VLOOKUP(Table_ExternalData_15[[#This Row],[Id]],'Blagovna izdelek'!A:C,3,0)</f>
        <v>Delock</v>
      </c>
      <c r="H4923">
        <f>Table_ExternalData_15[[#This Row],[Rabat]]*0.2</f>
        <v>6</v>
      </c>
      <c r="I4923" s="2">
        <f>Table_ExternalData_15[[#This Row],[Price]]-(Table_ExternalData_15[[#This Row],[Price]]*Table_ExternalData_15[[#This Row],[BB rabat]])/100</f>
        <v>26.32</v>
      </c>
      <c r="J4923" s="2">
        <f>Table_ExternalData_15[[#This Row],[BB cena]]*Table_ExternalData_15[[#Headers],[1,22]]</f>
        <v>32.110399999999998</v>
      </c>
      <c r="K4923" s="2">
        <f>Table_ExternalData_15[[#This Row],[Price]]*Table_ExternalData_15[[#Headers],[1,22]]</f>
        <v>34.159999999999997</v>
      </c>
      <c r="L4923" s="7">
        <f>IF(G4923="White Shark",E4923*0.5,IF(G4923="Sbox",E4923*0.5,IF(G4923="Tenda",E4923*0.5,E4923*0.2)))/100</f>
        <v>0.06</v>
      </c>
      <c r="M4923" s="2">
        <f>Table_ExternalData_15[[#This Row],[Price]]-Table_ExternalData_15[[#This Row],[Price]]*Table_ExternalData_15[[#This Row],[extra popust]]</f>
        <v>26.32</v>
      </c>
      <c r="N4923" s="2">
        <f>IF(M4923&lt;I4923,M4923,I4923)</f>
        <v>26.32</v>
      </c>
      <c r="O4923" s="12" t="str">
        <f>IF(N4923&lt;I4923,$U$1," ")</f>
        <v xml:space="preserve"> </v>
      </c>
      <c r="P4923" s="12" t="str">
        <f>IFERROR((O4923+30)," ")</f>
        <v xml:space="preserve"> </v>
      </c>
      <c r="Q4923" s="2">
        <f ca="1">IF(O4923=$U$1,N4923,"0")*1.22</f>
        <v>0</v>
      </c>
    </row>
    <row r="4924" spans="1:17" x14ac:dyDescent="0.25">
      <c r="A4924" t="s">
        <v>6040</v>
      </c>
      <c r="B4924" t="s">
        <v>6039</v>
      </c>
      <c r="C4924">
        <v>14144</v>
      </c>
      <c r="D4924">
        <v>61.9</v>
      </c>
      <c r="E4924">
        <f>IFERROR(VLOOKUP(Table_ExternalData_15[[#This Row],[Id]],Rabati!B:C,2,0),0)</f>
        <v>20</v>
      </c>
      <c r="F4924">
        <v>2</v>
      </c>
      <c r="G4924" t="str">
        <f>VLOOKUP(Table_ExternalData_15[[#This Row],[Id]],'Blagovna izdelek'!A:C,3,0)</f>
        <v>Delock</v>
      </c>
      <c r="H4924">
        <f>Table_ExternalData_15[[#This Row],[Rabat]]*0.2</f>
        <v>4</v>
      </c>
      <c r="I4924" s="2">
        <f>Table_ExternalData_15[[#This Row],[Price]]-(Table_ExternalData_15[[#This Row],[Price]]*Table_ExternalData_15[[#This Row],[BB rabat]])/100</f>
        <v>59.423999999999999</v>
      </c>
      <c r="J4924" s="2">
        <f>Table_ExternalData_15[[#This Row],[BB cena]]*Table_ExternalData_15[[#Headers],[1,22]]</f>
        <v>72.497280000000003</v>
      </c>
      <c r="K4924" s="2">
        <f>Table_ExternalData_15[[#This Row],[Price]]*Table_ExternalData_15[[#Headers],[1,22]]</f>
        <v>75.518000000000001</v>
      </c>
      <c r="L4924" s="7">
        <f>IF(G4924="White Shark",E4924*0.5,IF(G4924="Sbox",E4924*0.5,IF(G4924="Tenda",E4924*0.5,E4924*0.2)))/100</f>
        <v>0.04</v>
      </c>
      <c r="M4924" s="2">
        <f>Table_ExternalData_15[[#This Row],[Price]]-Table_ExternalData_15[[#This Row],[Price]]*Table_ExternalData_15[[#This Row],[extra popust]]</f>
        <v>59.423999999999999</v>
      </c>
      <c r="N4924" s="2">
        <f>IF(M4924&lt;I4924,M4924,I4924)</f>
        <v>59.423999999999999</v>
      </c>
      <c r="O4924" s="12" t="str">
        <f>IF(N4924&lt;I4924,$U$1," ")</f>
        <v xml:space="preserve"> </v>
      </c>
      <c r="P4924" s="12" t="str">
        <f>IFERROR((O4924+30)," ")</f>
        <v xml:space="preserve"> </v>
      </c>
      <c r="Q4924" s="2">
        <f ca="1">IF(O4924=$U$1,N4924,"0")*1.22</f>
        <v>0</v>
      </c>
    </row>
    <row r="4925" spans="1:17" x14ac:dyDescent="0.25">
      <c r="A4925" t="s">
        <v>6052</v>
      </c>
      <c r="B4925" t="s">
        <v>6051</v>
      </c>
      <c r="C4925">
        <v>14152</v>
      </c>
      <c r="D4925">
        <v>6.86</v>
      </c>
      <c r="E4925">
        <f>IFERROR(VLOOKUP(Table_ExternalData_15[[#This Row],[Id]],Rabati!B:C,2,0),0)</f>
        <v>30</v>
      </c>
      <c r="F4925">
        <v>0</v>
      </c>
      <c r="G4925" t="str">
        <f>VLOOKUP(Table_ExternalData_15[[#This Row],[Id]],'Blagovna izdelek'!A:C,3,0)</f>
        <v>Delock</v>
      </c>
      <c r="H4925">
        <f>Table_ExternalData_15[[#This Row],[Rabat]]*0.2</f>
        <v>6</v>
      </c>
      <c r="I4925" s="2">
        <f>Table_ExternalData_15[[#This Row],[Price]]-(Table_ExternalData_15[[#This Row],[Price]]*Table_ExternalData_15[[#This Row],[BB rabat]])/100</f>
        <v>6.4484000000000004</v>
      </c>
      <c r="J4925" s="2">
        <f>Table_ExternalData_15[[#This Row],[BB cena]]*Table_ExternalData_15[[#Headers],[1,22]]</f>
        <v>7.8670480000000005</v>
      </c>
      <c r="K4925" s="2">
        <f>Table_ExternalData_15[[#This Row],[Price]]*Table_ExternalData_15[[#Headers],[1,22]]</f>
        <v>8.3692000000000011</v>
      </c>
      <c r="L4925" s="7">
        <f>IF(G4925="White Shark",E4925*0.5,IF(G4925="Sbox",E4925*0.5,IF(G4925="Tenda",E4925*0.5,E4925*0.2)))/100</f>
        <v>0.06</v>
      </c>
      <c r="M4925" s="2">
        <f>Table_ExternalData_15[[#This Row],[Price]]-Table_ExternalData_15[[#This Row],[Price]]*Table_ExternalData_15[[#This Row],[extra popust]]</f>
        <v>6.4484000000000004</v>
      </c>
      <c r="N4925" s="2">
        <f>IF(M4925&lt;I4925,M4925,I4925)</f>
        <v>6.4484000000000004</v>
      </c>
      <c r="O4925" s="12" t="str">
        <f>IF(N4925&lt;I4925,$U$1," ")</f>
        <v xml:space="preserve"> </v>
      </c>
      <c r="P4925" s="12" t="str">
        <f>IFERROR((O4925+30)," ")</f>
        <v xml:space="preserve"> </v>
      </c>
      <c r="Q4925" s="2">
        <f ca="1">IF(O4925=$U$1,N4925,"0")*1.22</f>
        <v>0</v>
      </c>
    </row>
    <row r="4926" spans="1:17" x14ac:dyDescent="0.25">
      <c r="A4926" t="s">
        <v>6054</v>
      </c>
      <c r="B4926" t="s">
        <v>6053</v>
      </c>
      <c r="C4926">
        <v>14153</v>
      </c>
      <c r="D4926">
        <v>8.0500000000000007</v>
      </c>
      <c r="E4926">
        <f>IFERROR(VLOOKUP(Table_ExternalData_15[[#This Row],[Id]],Rabati!B:C,2,0),0)</f>
        <v>30</v>
      </c>
      <c r="F4926">
        <v>3</v>
      </c>
      <c r="G4926" t="str">
        <f>VLOOKUP(Table_ExternalData_15[[#This Row],[Id]],'Blagovna izdelek'!A:C,3,0)</f>
        <v>Delock</v>
      </c>
      <c r="H4926">
        <f>Table_ExternalData_15[[#This Row],[Rabat]]*0.2</f>
        <v>6</v>
      </c>
      <c r="I4926" s="2">
        <f>Table_ExternalData_15[[#This Row],[Price]]-(Table_ExternalData_15[[#This Row],[Price]]*Table_ExternalData_15[[#This Row],[BB rabat]])/100</f>
        <v>7.5670000000000011</v>
      </c>
      <c r="J4926" s="2">
        <f>Table_ExternalData_15[[#This Row],[BB cena]]*Table_ExternalData_15[[#Headers],[1,22]]</f>
        <v>9.2317400000000003</v>
      </c>
      <c r="K4926" s="2">
        <f>Table_ExternalData_15[[#This Row],[Price]]*Table_ExternalData_15[[#Headers],[1,22]]</f>
        <v>9.8210000000000015</v>
      </c>
      <c r="L4926" s="7">
        <f>IF(G4926="White Shark",E4926*0.5,IF(G4926="Sbox",E4926*0.5,IF(G4926="Tenda",E4926*0.5,E4926*0.2)))/100</f>
        <v>0.06</v>
      </c>
      <c r="M4926" s="2">
        <f>Table_ExternalData_15[[#This Row],[Price]]-Table_ExternalData_15[[#This Row],[Price]]*Table_ExternalData_15[[#This Row],[extra popust]]</f>
        <v>7.5670000000000011</v>
      </c>
      <c r="N4926" s="2">
        <f>IF(M4926&lt;I4926,M4926,I4926)</f>
        <v>7.5670000000000011</v>
      </c>
      <c r="O4926" s="12" t="str">
        <f>IF(N4926&lt;I4926,$U$1," ")</f>
        <v xml:space="preserve"> </v>
      </c>
      <c r="P4926" s="12" t="str">
        <f>IFERROR((O4926+30)," ")</f>
        <v xml:space="preserve"> </v>
      </c>
      <c r="Q4926" s="2">
        <f ca="1">IF(O4926=$U$1,N4926,"0")*1.22</f>
        <v>0</v>
      </c>
    </row>
    <row r="4927" spans="1:17" x14ac:dyDescent="0.25">
      <c r="A4927" t="s">
        <v>6056</v>
      </c>
      <c r="B4927" t="s">
        <v>6055</v>
      </c>
      <c r="C4927">
        <v>14154</v>
      </c>
      <c r="D4927">
        <v>9.35</v>
      </c>
      <c r="E4927">
        <f>IFERROR(VLOOKUP(Table_ExternalData_15[[#This Row],[Id]],Rabati!B:C,2,0),0)</f>
        <v>30</v>
      </c>
      <c r="F4927">
        <v>3</v>
      </c>
      <c r="G4927" t="str">
        <f>VLOOKUP(Table_ExternalData_15[[#This Row],[Id]],'Blagovna izdelek'!A:C,3,0)</f>
        <v>Delock</v>
      </c>
      <c r="H4927">
        <f>Table_ExternalData_15[[#This Row],[Rabat]]*0.2</f>
        <v>6</v>
      </c>
      <c r="I4927" s="2">
        <f>Table_ExternalData_15[[#This Row],[Price]]-(Table_ExternalData_15[[#This Row],[Price]]*Table_ExternalData_15[[#This Row],[BB rabat]])/100</f>
        <v>8.7889999999999997</v>
      </c>
      <c r="J4927" s="2">
        <f>Table_ExternalData_15[[#This Row],[BB cena]]*Table_ExternalData_15[[#Headers],[1,22]]</f>
        <v>10.722579999999999</v>
      </c>
      <c r="K4927" s="2">
        <f>Table_ExternalData_15[[#This Row],[Price]]*Table_ExternalData_15[[#Headers],[1,22]]</f>
        <v>11.407</v>
      </c>
      <c r="L4927" s="7">
        <f>IF(G4927="White Shark",E4927*0.5,IF(G4927="Sbox",E4927*0.5,IF(G4927="Tenda",E4927*0.5,E4927*0.2)))/100</f>
        <v>0.06</v>
      </c>
      <c r="M4927" s="2">
        <f>Table_ExternalData_15[[#This Row],[Price]]-Table_ExternalData_15[[#This Row],[Price]]*Table_ExternalData_15[[#This Row],[extra popust]]</f>
        <v>8.7889999999999997</v>
      </c>
      <c r="N4927" s="2">
        <f>IF(M4927&lt;I4927,M4927,I4927)</f>
        <v>8.7889999999999997</v>
      </c>
      <c r="O4927" s="12" t="str">
        <f>IF(N4927&lt;I4927,$U$1," ")</f>
        <v xml:space="preserve"> </v>
      </c>
      <c r="P4927" s="12" t="str">
        <f>IFERROR((O4927+30)," ")</f>
        <v xml:space="preserve"> </v>
      </c>
      <c r="Q4927" s="2">
        <f ca="1">IF(O4927=$U$1,N4927,"0")*1.22</f>
        <v>0</v>
      </c>
    </row>
    <row r="4928" spans="1:17" x14ac:dyDescent="0.25">
      <c r="A4928" t="s">
        <v>6058</v>
      </c>
      <c r="B4928" t="s">
        <v>6057</v>
      </c>
      <c r="C4928">
        <v>14155</v>
      </c>
      <c r="D4928">
        <v>12.05</v>
      </c>
      <c r="E4928">
        <f>IFERROR(VLOOKUP(Table_ExternalData_15[[#This Row],[Id]],Rabati!B:C,2,0),0)</f>
        <v>30</v>
      </c>
      <c r="F4928">
        <v>1</v>
      </c>
      <c r="G4928" t="str">
        <f>VLOOKUP(Table_ExternalData_15[[#This Row],[Id]],'Blagovna izdelek'!A:C,3,0)</f>
        <v>Delock</v>
      </c>
      <c r="H4928">
        <f>Table_ExternalData_15[[#This Row],[Rabat]]*0.2</f>
        <v>6</v>
      </c>
      <c r="I4928" s="2">
        <f>Table_ExternalData_15[[#This Row],[Price]]-(Table_ExternalData_15[[#This Row],[Price]]*Table_ExternalData_15[[#This Row],[BB rabat]])/100</f>
        <v>11.327</v>
      </c>
      <c r="J4928" s="2">
        <f>Table_ExternalData_15[[#This Row],[BB cena]]*Table_ExternalData_15[[#Headers],[1,22]]</f>
        <v>13.81894</v>
      </c>
      <c r="K4928" s="2">
        <f>Table_ExternalData_15[[#This Row],[Price]]*Table_ExternalData_15[[#Headers],[1,22]]</f>
        <v>14.701000000000001</v>
      </c>
      <c r="L4928" s="7">
        <f>IF(G4928="White Shark",E4928*0.5,IF(G4928="Sbox",E4928*0.5,IF(G4928="Tenda",E4928*0.5,E4928*0.2)))/100</f>
        <v>0.06</v>
      </c>
      <c r="M4928" s="2">
        <f>Table_ExternalData_15[[#This Row],[Price]]-Table_ExternalData_15[[#This Row],[Price]]*Table_ExternalData_15[[#This Row],[extra popust]]</f>
        <v>11.327</v>
      </c>
      <c r="N4928" s="2">
        <f>IF(M4928&lt;I4928,M4928,I4928)</f>
        <v>11.327</v>
      </c>
      <c r="O4928" s="12" t="str">
        <f>IF(N4928&lt;I4928,$U$1," ")</f>
        <v xml:space="preserve"> </v>
      </c>
      <c r="P4928" s="12" t="str">
        <f>IFERROR((O4928+30)," ")</f>
        <v xml:space="preserve"> </v>
      </c>
      <c r="Q4928" s="2">
        <f ca="1">IF(O4928=$U$1,N4928,"0")*1.22</f>
        <v>0</v>
      </c>
    </row>
    <row r="4929" spans="1:17" x14ac:dyDescent="0.25">
      <c r="A4929" t="s">
        <v>6060</v>
      </c>
      <c r="B4929" t="s">
        <v>6059</v>
      </c>
      <c r="C4929">
        <v>14156</v>
      </c>
      <c r="D4929">
        <v>19.95</v>
      </c>
      <c r="E4929">
        <f>IFERROR(VLOOKUP(Table_ExternalData_15[[#This Row],[Id]],Rabati!B:C,2,0),0)</f>
        <v>30</v>
      </c>
      <c r="F4929">
        <v>7</v>
      </c>
      <c r="G4929" t="str">
        <f>VLOOKUP(Table_ExternalData_15[[#This Row],[Id]],'Blagovna izdelek'!A:C,3,0)</f>
        <v>Delock</v>
      </c>
      <c r="H4929">
        <f>Table_ExternalData_15[[#This Row],[Rabat]]*0.2</f>
        <v>6</v>
      </c>
      <c r="I4929" s="2">
        <f>Table_ExternalData_15[[#This Row],[Price]]-(Table_ExternalData_15[[#This Row],[Price]]*Table_ExternalData_15[[#This Row],[BB rabat]])/100</f>
        <v>18.753</v>
      </c>
      <c r="J4929" s="2">
        <f>Table_ExternalData_15[[#This Row],[BB cena]]*Table_ExternalData_15[[#Headers],[1,22]]</f>
        <v>22.87866</v>
      </c>
      <c r="K4929" s="2">
        <f>Table_ExternalData_15[[#This Row],[Price]]*Table_ExternalData_15[[#Headers],[1,22]]</f>
        <v>24.338999999999999</v>
      </c>
      <c r="L4929" s="7">
        <f>IF(G4929="White Shark",E4929*0.5,IF(G4929="Sbox",E4929*0.5,IF(G4929="Tenda",E4929*0.5,E4929*0.2)))/100</f>
        <v>0.06</v>
      </c>
      <c r="M4929" s="2">
        <f>Table_ExternalData_15[[#This Row],[Price]]-Table_ExternalData_15[[#This Row],[Price]]*Table_ExternalData_15[[#This Row],[extra popust]]</f>
        <v>18.753</v>
      </c>
      <c r="N4929" s="2">
        <f>IF(M4929&lt;I4929,M4929,I4929)</f>
        <v>18.753</v>
      </c>
      <c r="O4929" s="12" t="str">
        <f>IF(N4929&lt;I4929,$U$1," ")</f>
        <v xml:space="preserve"> </v>
      </c>
      <c r="P4929" s="12" t="str">
        <f>IFERROR((O4929+30)," ")</f>
        <v xml:space="preserve"> </v>
      </c>
      <c r="Q4929" s="2">
        <f ca="1">IF(O4929=$U$1,N4929,"0")*1.22</f>
        <v>0</v>
      </c>
    </row>
    <row r="4930" spans="1:17" x14ac:dyDescent="0.25">
      <c r="A4930" t="s">
        <v>6062</v>
      </c>
      <c r="B4930" t="s">
        <v>6061</v>
      </c>
      <c r="C4930">
        <v>14157</v>
      </c>
      <c r="D4930">
        <v>28.35</v>
      </c>
      <c r="E4930">
        <f>IFERROR(VLOOKUP(Table_ExternalData_15[[#This Row],[Id]],Rabati!B:C,2,0),0)</f>
        <v>30</v>
      </c>
      <c r="F4930">
        <v>0</v>
      </c>
      <c r="G4930" t="str">
        <f>VLOOKUP(Table_ExternalData_15[[#This Row],[Id]],'Blagovna izdelek'!A:C,3,0)</f>
        <v>Delock</v>
      </c>
      <c r="H4930">
        <f>Table_ExternalData_15[[#This Row],[Rabat]]*0.2</f>
        <v>6</v>
      </c>
      <c r="I4930" s="2">
        <f>Table_ExternalData_15[[#This Row],[Price]]-(Table_ExternalData_15[[#This Row],[Price]]*Table_ExternalData_15[[#This Row],[BB rabat]])/100</f>
        <v>26.649000000000001</v>
      </c>
      <c r="J4930" s="2">
        <f>Table_ExternalData_15[[#This Row],[BB cena]]*Table_ExternalData_15[[#Headers],[1,22]]</f>
        <v>32.511780000000002</v>
      </c>
      <c r="K4930" s="2">
        <f>Table_ExternalData_15[[#This Row],[Price]]*Table_ExternalData_15[[#Headers],[1,22]]</f>
        <v>34.587000000000003</v>
      </c>
      <c r="L4930" s="7">
        <f>IF(G4930="White Shark",E4930*0.5,IF(G4930="Sbox",E4930*0.5,IF(G4930="Tenda",E4930*0.5,E4930*0.2)))/100</f>
        <v>0.06</v>
      </c>
      <c r="M4930" s="2">
        <f>Table_ExternalData_15[[#This Row],[Price]]-Table_ExternalData_15[[#This Row],[Price]]*Table_ExternalData_15[[#This Row],[extra popust]]</f>
        <v>26.649000000000001</v>
      </c>
      <c r="N4930" s="2">
        <f>IF(M4930&lt;I4930,M4930,I4930)</f>
        <v>26.649000000000001</v>
      </c>
      <c r="O4930" s="12" t="str">
        <f>IF(N4930&lt;I4930,$U$1," ")</f>
        <v xml:space="preserve"> </v>
      </c>
      <c r="P4930" s="12" t="str">
        <f>IFERROR((O4930+30)," ")</f>
        <v xml:space="preserve"> </v>
      </c>
      <c r="Q4930" s="2">
        <f ca="1">IF(O4930=$U$1,N4930,"0")*1.22</f>
        <v>0</v>
      </c>
    </row>
    <row r="4931" spans="1:17" x14ac:dyDescent="0.25">
      <c r="A4931" t="s">
        <v>6064</v>
      </c>
      <c r="B4931" t="s">
        <v>6063</v>
      </c>
      <c r="C4931">
        <v>14158</v>
      </c>
      <c r="D4931">
        <v>32.659999999999997</v>
      </c>
      <c r="E4931">
        <f>IFERROR(VLOOKUP(Table_ExternalData_15[[#This Row],[Id]],Rabati!B:C,2,0),0)</f>
        <v>30</v>
      </c>
      <c r="F4931">
        <v>0</v>
      </c>
      <c r="G4931" t="str">
        <f>VLOOKUP(Table_ExternalData_15[[#This Row],[Id]],'Blagovna izdelek'!A:C,3,0)</f>
        <v>Delock</v>
      </c>
      <c r="H4931">
        <f>Table_ExternalData_15[[#This Row],[Rabat]]*0.2</f>
        <v>6</v>
      </c>
      <c r="I4931" s="2">
        <f>Table_ExternalData_15[[#This Row],[Price]]-(Table_ExternalData_15[[#This Row],[Price]]*Table_ExternalData_15[[#This Row],[BB rabat]])/100</f>
        <v>30.700399999999998</v>
      </c>
      <c r="J4931" s="2">
        <f>Table_ExternalData_15[[#This Row],[BB cena]]*Table_ExternalData_15[[#Headers],[1,22]]</f>
        <v>37.454487999999998</v>
      </c>
      <c r="K4931" s="2">
        <f>Table_ExternalData_15[[#This Row],[Price]]*Table_ExternalData_15[[#Headers],[1,22]]</f>
        <v>39.845199999999998</v>
      </c>
      <c r="L4931" s="7">
        <f>IF(G4931="White Shark",E4931*0.5,IF(G4931="Sbox",E4931*0.5,IF(G4931="Tenda",E4931*0.5,E4931*0.2)))/100</f>
        <v>0.06</v>
      </c>
      <c r="M4931" s="2">
        <f>Table_ExternalData_15[[#This Row],[Price]]-Table_ExternalData_15[[#This Row],[Price]]*Table_ExternalData_15[[#This Row],[extra popust]]</f>
        <v>30.700399999999998</v>
      </c>
      <c r="N4931" s="2">
        <f>IF(M4931&lt;I4931,M4931,I4931)</f>
        <v>30.700399999999998</v>
      </c>
      <c r="O4931" s="12" t="str">
        <f>IF(N4931&lt;I4931,$U$1," ")</f>
        <v xml:space="preserve"> </v>
      </c>
      <c r="P4931" s="12" t="str">
        <f>IFERROR((O4931+30)," ")</f>
        <v xml:space="preserve"> </v>
      </c>
      <c r="Q4931" s="2">
        <f ca="1">IF(O4931=$U$1,N4931,"0")*1.22</f>
        <v>0</v>
      </c>
    </row>
    <row r="4932" spans="1:17" x14ac:dyDescent="0.25">
      <c r="A4932" t="s">
        <v>6066</v>
      </c>
      <c r="B4932" t="s">
        <v>6065</v>
      </c>
      <c r="C4932">
        <v>14160</v>
      </c>
      <c r="D4932">
        <v>39.28</v>
      </c>
      <c r="E4932">
        <f>IFERROR(VLOOKUP(Table_ExternalData_15[[#This Row],[Id]],Rabati!B:C,2,0),0)</f>
        <v>30</v>
      </c>
      <c r="F4932">
        <v>0</v>
      </c>
      <c r="G4932" t="str">
        <f>VLOOKUP(Table_ExternalData_15[[#This Row],[Id]],'Blagovna izdelek'!A:C,3,0)</f>
        <v>Delock</v>
      </c>
      <c r="H4932">
        <f>Table_ExternalData_15[[#This Row],[Rabat]]*0.2</f>
        <v>6</v>
      </c>
      <c r="I4932" s="2">
        <f>Table_ExternalData_15[[#This Row],[Price]]-(Table_ExternalData_15[[#This Row],[Price]]*Table_ExternalData_15[[#This Row],[BB rabat]])/100</f>
        <v>36.923200000000001</v>
      </c>
      <c r="J4932" s="2">
        <f>Table_ExternalData_15[[#This Row],[BB cena]]*Table_ExternalData_15[[#Headers],[1,22]]</f>
        <v>45.046303999999999</v>
      </c>
      <c r="K4932" s="2">
        <f>Table_ExternalData_15[[#This Row],[Price]]*Table_ExternalData_15[[#Headers],[1,22]]</f>
        <v>47.921599999999998</v>
      </c>
      <c r="L4932" s="7">
        <f>IF(G4932="White Shark",E4932*0.5,IF(G4932="Sbox",E4932*0.5,IF(G4932="Tenda",E4932*0.5,E4932*0.2)))/100</f>
        <v>0.06</v>
      </c>
      <c r="M4932" s="2">
        <f>Table_ExternalData_15[[#This Row],[Price]]-Table_ExternalData_15[[#This Row],[Price]]*Table_ExternalData_15[[#This Row],[extra popust]]</f>
        <v>36.923200000000001</v>
      </c>
      <c r="N4932" s="2">
        <f>IF(M4932&lt;I4932,M4932,I4932)</f>
        <v>36.923200000000001</v>
      </c>
      <c r="O4932" s="12" t="str">
        <f>IF(N4932&lt;I4932,$U$1," ")</f>
        <v xml:space="preserve"> </v>
      </c>
      <c r="P4932" s="12" t="str">
        <f>IFERROR((O4932+30)," ")</f>
        <v xml:space="preserve"> </v>
      </c>
      <c r="Q4932" s="2">
        <f ca="1">IF(O4932=$U$1,N4932,"0")*1.22</f>
        <v>0</v>
      </c>
    </row>
    <row r="4933" spans="1:17" x14ac:dyDescent="0.25">
      <c r="A4933" t="s">
        <v>6068</v>
      </c>
      <c r="B4933" t="s">
        <v>6067</v>
      </c>
      <c r="C4933">
        <v>14162</v>
      </c>
      <c r="D4933">
        <v>19.05</v>
      </c>
      <c r="E4933">
        <f>IFERROR(VLOOKUP(Table_ExternalData_15[[#This Row],[Id]],Rabati!B:C,2,0),0)</f>
        <v>20</v>
      </c>
      <c r="F4933">
        <v>5</v>
      </c>
      <c r="G4933" t="str">
        <f>VLOOKUP(Table_ExternalData_15[[#This Row],[Id]],'Blagovna izdelek'!A:C,3,0)</f>
        <v>Delock</v>
      </c>
      <c r="H4933">
        <f>Table_ExternalData_15[[#This Row],[Rabat]]*0.2</f>
        <v>4</v>
      </c>
      <c r="I4933" s="2">
        <f>Table_ExternalData_15[[#This Row],[Price]]-(Table_ExternalData_15[[#This Row],[Price]]*Table_ExternalData_15[[#This Row],[BB rabat]])/100</f>
        <v>18.288</v>
      </c>
      <c r="J4933" s="2">
        <f>Table_ExternalData_15[[#This Row],[BB cena]]*Table_ExternalData_15[[#Headers],[1,22]]</f>
        <v>22.311360000000001</v>
      </c>
      <c r="K4933" s="2">
        <f>Table_ExternalData_15[[#This Row],[Price]]*Table_ExternalData_15[[#Headers],[1,22]]</f>
        <v>23.241</v>
      </c>
      <c r="L4933" s="7">
        <f>IF(G4933="White Shark",E4933*0.5,IF(G4933="Sbox",E4933*0.5,IF(G4933="Tenda",E4933*0.5,E4933*0.2)))/100</f>
        <v>0.04</v>
      </c>
      <c r="M4933" s="2">
        <f>Table_ExternalData_15[[#This Row],[Price]]-Table_ExternalData_15[[#This Row],[Price]]*Table_ExternalData_15[[#This Row],[extra popust]]</f>
        <v>18.288</v>
      </c>
      <c r="N4933" s="2">
        <f>IF(M4933&lt;I4933,M4933,I4933)</f>
        <v>18.288</v>
      </c>
      <c r="O4933" s="12" t="str">
        <f>IF(N4933&lt;I4933,$U$1," ")</f>
        <v xml:space="preserve"> </v>
      </c>
      <c r="P4933" s="12" t="str">
        <f>IFERROR((O4933+30)," ")</f>
        <v xml:space="preserve"> </v>
      </c>
      <c r="Q4933" s="2">
        <f ca="1">IF(O4933=$U$1,N4933,"0")*1.22</f>
        <v>0</v>
      </c>
    </row>
    <row r="4934" spans="1:17" x14ac:dyDescent="0.25">
      <c r="A4934" t="s">
        <v>6071</v>
      </c>
      <c r="B4934" t="s">
        <v>6070</v>
      </c>
      <c r="C4934">
        <v>14164</v>
      </c>
      <c r="D4934">
        <v>49.95</v>
      </c>
      <c r="E4934">
        <f>IFERROR(VLOOKUP(Table_ExternalData_15[[#This Row],[Id]],Rabati!B:C,2,0),0)</f>
        <v>20</v>
      </c>
      <c r="F4934">
        <v>0</v>
      </c>
      <c r="G4934" t="str">
        <f>VLOOKUP(Table_ExternalData_15[[#This Row],[Id]],'Blagovna izdelek'!A:C,3,0)</f>
        <v>Delock</v>
      </c>
      <c r="H4934">
        <f>Table_ExternalData_15[[#This Row],[Rabat]]*0.2</f>
        <v>4</v>
      </c>
      <c r="I4934" s="2">
        <f>Table_ExternalData_15[[#This Row],[Price]]-(Table_ExternalData_15[[#This Row],[Price]]*Table_ExternalData_15[[#This Row],[BB rabat]])/100</f>
        <v>47.952000000000005</v>
      </c>
      <c r="J4934" s="2">
        <f>Table_ExternalData_15[[#This Row],[BB cena]]*Table_ExternalData_15[[#Headers],[1,22]]</f>
        <v>58.501440000000002</v>
      </c>
      <c r="K4934" s="2">
        <f>Table_ExternalData_15[[#This Row],[Price]]*Table_ExternalData_15[[#Headers],[1,22]]</f>
        <v>60.939</v>
      </c>
      <c r="L4934" s="7">
        <f>IF(G4934="White Shark",E4934*0.5,IF(G4934="Sbox",E4934*0.5,IF(G4934="Tenda",E4934*0.5,E4934*0.2)))/100</f>
        <v>0.04</v>
      </c>
      <c r="M4934" s="2">
        <f>Table_ExternalData_15[[#This Row],[Price]]-Table_ExternalData_15[[#This Row],[Price]]*Table_ExternalData_15[[#This Row],[extra popust]]</f>
        <v>47.952000000000005</v>
      </c>
      <c r="N4934" s="2">
        <f>IF(M4934&lt;I4934,M4934,I4934)</f>
        <v>47.952000000000005</v>
      </c>
      <c r="O4934" s="12" t="str">
        <f>IF(N4934&lt;I4934,$U$1," ")</f>
        <v xml:space="preserve"> </v>
      </c>
      <c r="P4934" s="12" t="str">
        <f>IFERROR((O4934+30)," ")</f>
        <v xml:space="preserve"> </v>
      </c>
      <c r="Q4934" s="2">
        <f ca="1">IF(O4934=$U$1,N4934,"0")*1.22</f>
        <v>0</v>
      </c>
    </row>
    <row r="4935" spans="1:17" x14ac:dyDescent="0.25">
      <c r="A4935" t="s">
        <v>6073</v>
      </c>
      <c r="B4935" t="s">
        <v>6072</v>
      </c>
      <c r="C4935">
        <v>14165</v>
      </c>
      <c r="D4935">
        <v>66.5</v>
      </c>
      <c r="E4935">
        <f>IFERROR(VLOOKUP(Table_ExternalData_15[[#This Row],[Id]],Rabati!B:C,2,0),0)</f>
        <v>10</v>
      </c>
      <c r="F4935">
        <v>8</v>
      </c>
      <c r="G4935" t="str">
        <f>VLOOKUP(Table_ExternalData_15[[#This Row],[Id]],'Blagovna izdelek'!A:C,3,0)</f>
        <v>Delock</v>
      </c>
      <c r="H4935">
        <f>Table_ExternalData_15[[#This Row],[Rabat]]*0.2</f>
        <v>2</v>
      </c>
      <c r="I4935" s="2">
        <f>Table_ExternalData_15[[#This Row],[Price]]-(Table_ExternalData_15[[#This Row],[Price]]*Table_ExternalData_15[[#This Row],[BB rabat]])/100</f>
        <v>65.17</v>
      </c>
      <c r="J4935" s="2">
        <f>Table_ExternalData_15[[#This Row],[BB cena]]*Table_ExternalData_15[[#Headers],[1,22]]</f>
        <v>79.507400000000004</v>
      </c>
      <c r="K4935" s="2">
        <f>Table_ExternalData_15[[#This Row],[Price]]*Table_ExternalData_15[[#Headers],[1,22]]</f>
        <v>81.13</v>
      </c>
      <c r="L4935" s="7">
        <f>IF(G4935="White Shark",E4935*0.5,IF(G4935="Sbox",E4935*0.5,IF(G4935="Tenda",E4935*0.5,E4935*0.2)))/100</f>
        <v>0.02</v>
      </c>
      <c r="M4935" s="2">
        <f>Table_ExternalData_15[[#This Row],[Price]]-Table_ExternalData_15[[#This Row],[Price]]*Table_ExternalData_15[[#This Row],[extra popust]]</f>
        <v>65.17</v>
      </c>
      <c r="N4935" s="2">
        <f>IF(M4935&lt;I4935,M4935,I4935)</f>
        <v>65.17</v>
      </c>
      <c r="O4935" s="12" t="str">
        <f>IF(N4935&lt;I4935,$U$1," ")</f>
        <v xml:space="preserve"> </v>
      </c>
      <c r="P4935" s="12" t="str">
        <f>IFERROR((O4935+30)," ")</f>
        <v xml:space="preserve"> </v>
      </c>
      <c r="Q4935" s="2">
        <f ca="1">IF(O4935=$U$1,N4935,"0")*1.22</f>
        <v>0</v>
      </c>
    </row>
    <row r="4936" spans="1:17" x14ac:dyDescent="0.25">
      <c r="A4936" t="s">
        <v>6085</v>
      </c>
      <c r="B4936" t="s">
        <v>6084</v>
      </c>
      <c r="C4936">
        <v>14172</v>
      </c>
      <c r="D4936">
        <v>21.9</v>
      </c>
      <c r="E4936">
        <f>IFERROR(VLOOKUP(Table_ExternalData_15[[#This Row],[Id]],Rabati!B:C,2,0),0)</f>
        <v>30</v>
      </c>
      <c r="F4936">
        <v>0</v>
      </c>
      <c r="G4936" t="str">
        <f>VLOOKUP(Table_ExternalData_15[[#This Row],[Id]],'Blagovna izdelek'!A:C,3,0)</f>
        <v>Delock</v>
      </c>
      <c r="H4936">
        <f>Table_ExternalData_15[[#This Row],[Rabat]]*0.2</f>
        <v>6</v>
      </c>
      <c r="I4936" s="2">
        <f>Table_ExternalData_15[[#This Row],[Price]]-(Table_ExternalData_15[[#This Row],[Price]]*Table_ExternalData_15[[#This Row],[BB rabat]])/100</f>
        <v>20.585999999999999</v>
      </c>
      <c r="J4936" s="2">
        <f>Table_ExternalData_15[[#This Row],[BB cena]]*Table_ExternalData_15[[#Headers],[1,22]]</f>
        <v>25.114919999999998</v>
      </c>
      <c r="K4936" s="2">
        <f>Table_ExternalData_15[[#This Row],[Price]]*Table_ExternalData_15[[#Headers],[1,22]]</f>
        <v>26.717999999999996</v>
      </c>
      <c r="L4936" s="7">
        <f>IF(G4936="White Shark",E4936*0.5,IF(G4936="Sbox",E4936*0.5,IF(G4936="Tenda",E4936*0.5,E4936*0.2)))/100</f>
        <v>0.06</v>
      </c>
      <c r="M4936" s="2">
        <f>Table_ExternalData_15[[#This Row],[Price]]-Table_ExternalData_15[[#This Row],[Price]]*Table_ExternalData_15[[#This Row],[extra popust]]</f>
        <v>20.585999999999999</v>
      </c>
      <c r="N4936" s="2">
        <f>IF(M4936&lt;I4936,M4936,I4936)</f>
        <v>20.585999999999999</v>
      </c>
      <c r="O4936" s="12" t="str">
        <f>IF(N4936&lt;I4936,$U$1," ")</f>
        <v xml:space="preserve"> </v>
      </c>
      <c r="P4936" s="12" t="str">
        <f>IFERROR((O4936+30)," ")</f>
        <v xml:space="preserve"> </v>
      </c>
      <c r="Q4936" s="2">
        <f ca="1">IF(O4936=$U$1,N4936,"0")*1.22</f>
        <v>0</v>
      </c>
    </row>
    <row r="4937" spans="1:17" x14ac:dyDescent="0.25">
      <c r="A4937" t="s">
        <v>6087</v>
      </c>
      <c r="B4937" t="s">
        <v>6086</v>
      </c>
      <c r="C4937">
        <v>14173</v>
      </c>
      <c r="D4937">
        <v>30.53</v>
      </c>
      <c r="E4937">
        <f>IFERROR(VLOOKUP(Table_ExternalData_15[[#This Row],[Id]],Rabati!B:C,2,0),0)</f>
        <v>30</v>
      </c>
      <c r="F4937">
        <v>0</v>
      </c>
      <c r="G4937" t="str">
        <f>VLOOKUP(Table_ExternalData_15[[#This Row],[Id]],'Blagovna izdelek'!A:C,3,0)</f>
        <v>Delock</v>
      </c>
      <c r="H4937">
        <f>Table_ExternalData_15[[#This Row],[Rabat]]*0.2</f>
        <v>6</v>
      </c>
      <c r="I4937" s="2">
        <f>Table_ExternalData_15[[#This Row],[Price]]-(Table_ExternalData_15[[#This Row],[Price]]*Table_ExternalData_15[[#This Row],[BB rabat]])/100</f>
        <v>28.6982</v>
      </c>
      <c r="J4937" s="2">
        <f>Table_ExternalData_15[[#This Row],[BB cena]]*Table_ExternalData_15[[#Headers],[1,22]]</f>
        <v>35.011803999999998</v>
      </c>
      <c r="K4937" s="2">
        <f>Table_ExternalData_15[[#This Row],[Price]]*Table_ExternalData_15[[#Headers],[1,22]]</f>
        <v>37.246600000000001</v>
      </c>
      <c r="L4937" s="7">
        <f>IF(G4937="White Shark",E4937*0.5,IF(G4937="Sbox",E4937*0.5,IF(G4937="Tenda",E4937*0.5,E4937*0.2)))/100</f>
        <v>0.06</v>
      </c>
      <c r="M4937" s="2">
        <f>Table_ExternalData_15[[#This Row],[Price]]-Table_ExternalData_15[[#This Row],[Price]]*Table_ExternalData_15[[#This Row],[extra popust]]</f>
        <v>28.6982</v>
      </c>
      <c r="N4937" s="2">
        <f>IF(M4937&lt;I4937,M4937,I4937)</f>
        <v>28.6982</v>
      </c>
      <c r="O4937" s="12" t="str">
        <f>IF(N4937&lt;I4937,$U$1," ")</f>
        <v xml:space="preserve"> </v>
      </c>
      <c r="P4937" s="12" t="str">
        <f>IFERROR((O4937+30)," ")</f>
        <v xml:space="preserve"> </v>
      </c>
      <c r="Q4937" s="2">
        <f ca="1">IF(O4937=$U$1,N4937,"0")*1.22</f>
        <v>0</v>
      </c>
    </row>
    <row r="4938" spans="1:17" x14ac:dyDescent="0.25">
      <c r="A4938" t="s">
        <v>6089</v>
      </c>
      <c r="B4938" t="s">
        <v>6088</v>
      </c>
      <c r="C4938">
        <v>14177</v>
      </c>
      <c r="D4938">
        <v>15.76</v>
      </c>
      <c r="E4938">
        <f>IFERROR(VLOOKUP(Table_ExternalData_15[[#This Row],[Id]],Rabati!B:C,2,0),0)</f>
        <v>25</v>
      </c>
      <c r="F4938">
        <v>21</v>
      </c>
      <c r="G4938" t="str">
        <f>VLOOKUP(Table_ExternalData_15[[#This Row],[Id]],'Blagovna izdelek'!A:C,3,0)</f>
        <v>Delock</v>
      </c>
      <c r="H4938">
        <f>Table_ExternalData_15[[#This Row],[Rabat]]*0.2</f>
        <v>5</v>
      </c>
      <c r="I4938" s="2">
        <f>Table_ExternalData_15[[#This Row],[Price]]-(Table_ExternalData_15[[#This Row],[Price]]*Table_ExternalData_15[[#This Row],[BB rabat]])/100</f>
        <v>14.972</v>
      </c>
      <c r="J4938" s="2">
        <f>Table_ExternalData_15[[#This Row],[BB cena]]*Table_ExternalData_15[[#Headers],[1,22]]</f>
        <v>18.265840000000001</v>
      </c>
      <c r="K4938" s="2">
        <f>Table_ExternalData_15[[#This Row],[Price]]*Table_ExternalData_15[[#Headers],[1,22]]</f>
        <v>19.2272</v>
      </c>
      <c r="L4938" s="7">
        <f>IF(G4938="White Shark",E4938*0.5,IF(G4938="Sbox",E4938*0.5,IF(G4938="Tenda",E4938*0.5,E4938*0.2)))/100</f>
        <v>0.05</v>
      </c>
      <c r="M4938" s="2">
        <f>Table_ExternalData_15[[#This Row],[Price]]-Table_ExternalData_15[[#This Row],[Price]]*Table_ExternalData_15[[#This Row],[extra popust]]</f>
        <v>14.972</v>
      </c>
      <c r="N4938" s="2">
        <f>IF(M4938&lt;I4938,M4938,I4938)</f>
        <v>14.972</v>
      </c>
      <c r="O4938" s="12" t="str">
        <f>IF(N4938&lt;I4938,$U$1," ")</f>
        <v xml:space="preserve"> </v>
      </c>
      <c r="P4938" s="12" t="str">
        <f>IFERROR((O4938+30)," ")</f>
        <v xml:space="preserve"> </v>
      </c>
      <c r="Q4938" s="2">
        <f ca="1">IF(O4938=$U$1,N4938,"0")*1.22</f>
        <v>0</v>
      </c>
    </row>
    <row r="4939" spans="1:17" x14ac:dyDescent="0.25">
      <c r="A4939" t="s">
        <v>6106</v>
      </c>
      <c r="B4939" t="s">
        <v>6105</v>
      </c>
      <c r="C4939">
        <v>14190</v>
      </c>
      <c r="D4939">
        <v>62.05</v>
      </c>
      <c r="E4939">
        <f>IFERROR(VLOOKUP(Table_ExternalData_15[[#This Row],[Id]],Rabati!B:C,2,0),0)</f>
        <v>20</v>
      </c>
      <c r="F4939">
        <v>2</v>
      </c>
      <c r="G4939" t="str">
        <f>VLOOKUP(Table_ExternalData_15[[#This Row],[Id]],'Blagovna izdelek'!A:C,3,0)</f>
        <v>Delock</v>
      </c>
      <c r="H4939">
        <f>Table_ExternalData_15[[#This Row],[Rabat]]*0.2</f>
        <v>4</v>
      </c>
      <c r="I4939" s="2">
        <f>Table_ExternalData_15[[#This Row],[Price]]-(Table_ExternalData_15[[#This Row],[Price]]*Table_ExternalData_15[[#This Row],[BB rabat]])/100</f>
        <v>59.567999999999998</v>
      </c>
      <c r="J4939" s="2">
        <f>Table_ExternalData_15[[#This Row],[BB cena]]*Table_ExternalData_15[[#Headers],[1,22]]</f>
        <v>72.672959999999989</v>
      </c>
      <c r="K4939" s="2">
        <f>Table_ExternalData_15[[#This Row],[Price]]*Table_ExternalData_15[[#Headers],[1,22]]</f>
        <v>75.700999999999993</v>
      </c>
      <c r="L4939" s="7">
        <f>IF(G4939="White Shark",E4939*0.5,IF(G4939="Sbox",E4939*0.5,IF(G4939="Tenda",E4939*0.5,E4939*0.2)))/100</f>
        <v>0.04</v>
      </c>
      <c r="M4939" s="2">
        <f>Table_ExternalData_15[[#This Row],[Price]]-Table_ExternalData_15[[#This Row],[Price]]*Table_ExternalData_15[[#This Row],[extra popust]]</f>
        <v>59.567999999999998</v>
      </c>
      <c r="N4939" s="2">
        <f>IF(M4939&lt;I4939,M4939,I4939)</f>
        <v>59.567999999999998</v>
      </c>
      <c r="O4939" s="12" t="str">
        <f>IF(N4939&lt;I4939,$U$1," ")</f>
        <v xml:space="preserve"> </v>
      </c>
      <c r="P4939" s="12" t="str">
        <f>IFERROR((O4939+30)," ")</f>
        <v xml:space="preserve"> </v>
      </c>
      <c r="Q4939" s="2">
        <f ca="1">IF(O4939=$U$1,N4939,"0")*1.22</f>
        <v>0</v>
      </c>
    </row>
    <row r="4940" spans="1:17" x14ac:dyDescent="0.25">
      <c r="A4940" t="s">
        <v>6137</v>
      </c>
      <c r="B4940" t="s">
        <v>15239</v>
      </c>
      <c r="C4940">
        <v>14216</v>
      </c>
      <c r="D4940">
        <v>42.33</v>
      </c>
      <c r="E4940">
        <f>IFERROR(VLOOKUP(Table_ExternalData_15[[#This Row],[Id]],Rabati!B:C,2,0),0)</f>
        <v>30</v>
      </c>
      <c r="F4940">
        <v>66</v>
      </c>
      <c r="G4940" t="str">
        <f>VLOOKUP(Table_ExternalData_15[[#This Row],[Id]],'Blagovna izdelek'!A:C,3,0)</f>
        <v>Delock</v>
      </c>
      <c r="H4940">
        <f>Table_ExternalData_15[[#This Row],[Rabat]]*0.2</f>
        <v>6</v>
      </c>
      <c r="I4940" s="2">
        <f>Table_ExternalData_15[[#This Row],[Price]]-(Table_ExternalData_15[[#This Row],[Price]]*Table_ExternalData_15[[#This Row],[BB rabat]])/100</f>
        <v>39.790199999999999</v>
      </c>
      <c r="J4940" s="2">
        <f>Table_ExternalData_15[[#This Row],[BB cena]]*Table_ExternalData_15[[#Headers],[1,22]]</f>
        <v>48.544044</v>
      </c>
      <c r="K4940" s="2">
        <f>Table_ExternalData_15[[#This Row],[Price]]*Table_ExternalData_15[[#Headers],[1,22]]</f>
        <v>51.642599999999995</v>
      </c>
      <c r="L4940" s="7">
        <f>IF(G4940="White Shark",E4940*0.5,IF(G4940="Sbox",E4940*0.5,IF(G4940="Tenda",E4940*0.5,E4940*0.2)))/100</f>
        <v>0.06</v>
      </c>
      <c r="M4940" s="2">
        <f>Table_ExternalData_15[[#This Row],[Price]]-Table_ExternalData_15[[#This Row],[Price]]*Table_ExternalData_15[[#This Row],[extra popust]]</f>
        <v>39.790199999999999</v>
      </c>
      <c r="N4940" s="2">
        <f>IF(M4940&lt;I4940,M4940,I4940)</f>
        <v>39.790199999999999</v>
      </c>
      <c r="O4940" s="12" t="str">
        <f>IF(N4940&lt;I4940,$U$1," ")</f>
        <v xml:space="preserve"> </v>
      </c>
      <c r="P4940" s="12" t="str">
        <f>IFERROR((O4940+30)," ")</f>
        <v xml:space="preserve"> </v>
      </c>
      <c r="Q4940" s="2">
        <f ca="1">IF(O4940=$U$1,N4940,"0")*1.22</f>
        <v>0</v>
      </c>
    </row>
    <row r="4941" spans="1:17" x14ac:dyDescent="0.25">
      <c r="A4941" t="s">
        <v>6138</v>
      </c>
      <c r="B4941" t="s">
        <v>15240</v>
      </c>
      <c r="C4941">
        <v>14217</v>
      </c>
      <c r="D4941">
        <v>48.11</v>
      </c>
      <c r="E4941">
        <f>IFERROR(VLOOKUP(Table_ExternalData_15[[#This Row],[Id]],Rabati!B:C,2,0),0)</f>
        <v>30</v>
      </c>
      <c r="F4941">
        <v>2</v>
      </c>
      <c r="G4941" t="str">
        <f>VLOOKUP(Table_ExternalData_15[[#This Row],[Id]],'Blagovna izdelek'!A:C,3,0)</f>
        <v>Delock</v>
      </c>
      <c r="H4941">
        <f>Table_ExternalData_15[[#This Row],[Rabat]]*0.2</f>
        <v>6</v>
      </c>
      <c r="I4941" s="2">
        <f>Table_ExternalData_15[[#This Row],[Price]]-(Table_ExternalData_15[[#This Row],[Price]]*Table_ExternalData_15[[#This Row],[BB rabat]])/100</f>
        <v>45.223399999999998</v>
      </c>
      <c r="J4941" s="2">
        <f>Table_ExternalData_15[[#This Row],[BB cena]]*Table_ExternalData_15[[#Headers],[1,22]]</f>
        <v>55.172547999999999</v>
      </c>
      <c r="K4941" s="2">
        <f>Table_ExternalData_15[[#This Row],[Price]]*Table_ExternalData_15[[#Headers],[1,22]]</f>
        <v>58.694199999999995</v>
      </c>
      <c r="L4941" s="7">
        <f>IF(G4941="White Shark",E4941*0.5,IF(G4941="Sbox",E4941*0.5,IF(G4941="Tenda",E4941*0.5,E4941*0.2)))/100</f>
        <v>0.06</v>
      </c>
      <c r="M4941" s="2">
        <f>Table_ExternalData_15[[#This Row],[Price]]-Table_ExternalData_15[[#This Row],[Price]]*Table_ExternalData_15[[#This Row],[extra popust]]</f>
        <v>45.223399999999998</v>
      </c>
      <c r="N4941" s="2">
        <f>IF(M4941&lt;I4941,M4941,I4941)</f>
        <v>45.223399999999998</v>
      </c>
      <c r="O4941" s="12" t="str">
        <f>IF(N4941&lt;I4941,$U$1," ")</f>
        <v xml:space="preserve"> </v>
      </c>
      <c r="P4941" s="12" t="str">
        <f>IFERROR((O4941+30)," ")</f>
        <v xml:space="preserve"> </v>
      </c>
      <c r="Q4941" s="2">
        <f ca="1">IF(O4941=$U$1,N4941,"0")*1.22</f>
        <v>0</v>
      </c>
    </row>
    <row r="4942" spans="1:17" x14ac:dyDescent="0.25">
      <c r="A4942" t="s">
        <v>6139</v>
      </c>
      <c r="B4942" t="s">
        <v>15241</v>
      </c>
      <c r="C4942">
        <v>14218</v>
      </c>
      <c r="D4942">
        <v>61.03</v>
      </c>
      <c r="E4942">
        <f>IFERROR(VLOOKUP(Table_ExternalData_15[[#This Row],[Id]],Rabati!B:C,2,0),0)</f>
        <v>30</v>
      </c>
      <c r="F4942">
        <v>3</v>
      </c>
      <c r="G4942" t="str">
        <f>VLOOKUP(Table_ExternalData_15[[#This Row],[Id]],'Blagovna izdelek'!A:C,3,0)</f>
        <v>Delock</v>
      </c>
      <c r="H4942">
        <f>Table_ExternalData_15[[#This Row],[Rabat]]*0.2</f>
        <v>6</v>
      </c>
      <c r="I4942" s="2">
        <f>Table_ExternalData_15[[#This Row],[Price]]-(Table_ExternalData_15[[#This Row],[Price]]*Table_ExternalData_15[[#This Row],[BB rabat]])/100</f>
        <v>57.368200000000002</v>
      </c>
      <c r="J4942" s="2">
        <f>Table_ExternalData_15[[#This Row],[BB cena]]*Table_ExternalData_15[[#Headers],[1,22]]</f>
        <v>69.989204000000001</v>
      </c>
      <c r="K4942" s="2">
        <f>Table_ExternalData_15[[#This Row],[Price]]*Table_ExternalData_15[[#Headers],[1,22]]</f>
        <v>74.456599999999995</v>
      </c>
      <c r="L4942" s="7">
        <f>IF(G4942="White Shark",E4942*0.5,IF(G4942="Sbox",E4942*0.5,IF(G4942="Tenda",E4942*0.5,E4942*0.2)))/100</f>
        <v>0.06</v>
      </c>
      <c r="M4942" s="2">
        <f>Table_ExternalData_15[[#This Row],[Price]]-Table_ExternalData_15[[#This Row],[Price]]*Table_ExternalData_15[[#This Row],[extra popust]]</f>
        <v>57.368200000000002</v>
      </c>
      <c r="N4942" s="2">
        <f>IF(M4942&lt;I4942,M4942,I4942)</f>
        <v>57.368200000000002</v>
      </c>
      <c r="O4942" s="12" t="str">
        <f>IF(N4942&lt;I4942,$U$1," ")</f>
        <v xml:space="preserve"> </v>
      </c>
      <c r="P4942" s="12" t="str">
        <f>IFERROR((O4942+30)," ")</f>
        <v xml:space="preserve"> </v>
      </c>
      <c r="Q4942" s="2">
        <f ca="1">IF(O4942=$U$1,N4942,"0")*1.22</f>
        <v>0</v>
      </c>
    </row>
    <row r="4943" spans="1:17" x14ac:dyDescent="0.25">
      <c r="A4943" t="s">
        <v>6144</v>
      </c>
      <c r="B4943" t="s">
        <v>6143</v>
      </c>
      <c r="C4943">
        <v>14224</v>
      </c>
      <c r="D4943">
        <v>98.53</v>
      </c>
      <c r="E4943">
        <f>IFERROR(VLOOKUP(Table_ExternalData_15[[#This Row],[Id]],Rabati!B:C,2,0),0)</f>
        <v>30</v>
      </c>
      <c r="F4943">
        <v>0</v>
      </c>
      <c r="G4943" t="str">
        <f>VLOOKUP(Table_ExternalData_15[[#This Row],[Id]],'Blagovna izdelek'!A:C,3,0)</f>
        <v>Delock</v>
      </c>
      <c r="H4943">
        <f>Table_ExternalData_15[[#This Row],[Rabat]]*0.2</f>
        <v>6</v>
      </c>
      <c r="I4943" s="2">
        <f>Table_ExternalData_15[[#This Row],[Price]]-(Table_ExternalData_15[[#This Row],[Price]]*Table_ExternalData_15[[#This Row],[BB rabat]])/100</f>
        <v>92.618200000000002</v>
      </c>
      <c r="J4943" s="2">
        <f>Table_ExternalData_15[[#This Row],[BB cena]]*Table_ExternalData_15[[#Headers],[1,22]]</f>
        <v>112.994204</v>
      </c>
      <c r="K4943" s="2">
        <f>Table_ExternalData_15[[#This Row],[Price]]*Table_ExternalData_15[[#Headers],[1,22]]</f>
        <v>120.20659999999999</v>
      </c>
      <c r="L4943" s="7">
        <f>IF(G4943="White Shark",E4943*0.5,IF(G4943="Sbox",E4943*0.5,IF(G4943="Tenda",E4943*0.5,E4943*0.2)))/100</f>
        <v>0.06</v>
      </c>
      <c r="M4943" s="2">
        <f>Table_ExternalData_15[[#This Row],[Price]]-Table_ExternalData_15[[#This Row],[Price]]*Table_ExternalData_15[[#This Row],[extra popust]]</f>
        <v>92.618200000000002</v>
      </c>
      <c r="N4943" s="2">
        <f>IF(M4943&lt;I4943,M4943,I4943)</f>
        <v>92.618200000000002</v>
      </c>
      <c r="O4943" s="12" t="str">
        <f>IF(N4943&lt;I4943,$U$1," ")</f>
        <v xml:space="preserve"> </v>
      </c>
      <c r="P4943" s="12" t="str">
        <f>IFERROR((O4943+30)," ")</f>
        <v xml:space="preserve"> </v>
      </c>
      <c r="Q4943" s="2">
        <f ca="1">IF(O4943=$U$1,N4943,"0")*1.22</f>
        <v>0</v>
      </c>
    </row>
    <row r="4944" spans="1:17" x14ac:dyDescent="0.25">
      <c r="A4944" t="s">
        <v>6164</v>
      </c>
      <c r="B4944" t="s">
        <v>6163</v>
      </c>
      <c r="C4944">
        <v>14240</v>
      </c>
      <c r="D4944">
        <v>40.119999999999997</v>
      </c>
      <c r="E4944">
        <f>IFERROR(VLOOKUP(Table_ExternalData_15[[#This Row],[Id]],Rabati!B:C,2,0),0)</f>
        <v>30</v>
      </c>
      <c r="F4944">
        <v>0</v>
      </c>
      <c r="G4944" t="str">
        <f>VLOOKUP(Table_ExternalData_15[[#This Row],[Id]],'Blagovna izdelek'!A:C,3,0)</f>
        <v>Delock</v>
      </c>
      <c r="H4944">
        <f>Table_ExternalData_15[[#This Row],[Rabat]]*0.2</f>
        <v>6</v>
      </c>
      <c r="I4944" s="2">
        <f>Table_ExternalData_15[[#This Row],[Price]]-(Table_ExternalData_15[[#This Row],[Price]]*Table_ExternalData_15[[#This Row],[BB rabat]])/100</f>
        <v>37.712800000000001</v>
      </c>
      <c r="J4944" s="2">
        <f>Table_ExternalData_15[[#This Row],[BB cena]]*Table_ExternalData_15[[#Headers],[1,22]]</f>
        <v>46.009616000000001</v>
      </c>
      <c r="K4944" s="2">
        <f>Table_ExternalData_15[[#This Row],[Price]]*Table_ExternalData_15[[#Headers],[1,22]]</f>
        <v>48.946399999999997</v>
      </c>
      <c r="L4944" s="7">
        <f>IF(G4944="White Shark",E4944*0.5,IF(G4944="Sbox",E4944*0.5,IF(G4944="Tenda",E4944*0.5,E4944*0.2)))/100</f>
        <v>0.06</v>
      </c>
      <c r="M4944" s="2">
        <f>Table_ExternalData_15[[#This Row],[Price]]-Table_ExternalData_15[[#This Row],[Price]]*Table_ExternalData_15[[#This Row],[extra popust]]</f>
        <v>37.712800000000001</v>
      </c>
      <c r="N4944" s="2">
        <f>IF(M4944&lt;I4944,M4944,I4944)</f>
        <v>37.712800000000001</v>
      </c>
      <c r="O4944" s="12" t="str">
        <f>IF(N4944&lt;I4944,$U$1," ")</f>
        <v xml:space="preserve"> </v>
      </c>
      <c r="P4944" s="12" t="str">
        <f>IFERROR((O4944+30)," ")</f>
        <v xml:space="preserve"> </v>
      </c>
      <c r="Q4944" s="2">
        <f ca="1">IF(O4944=$U$1,N4944,"0")*1.22</f>
        <v>0</v>
      </c>
    </row>
    <row r="4945" spans="1:17" x14ac:dyDescent="0.25">
      <c r="A4945" t="s">
        <v>6181</v>
      </c>
      <c r="B4945" t="s">
        <v>6180</v>
      </c>
      <c r="C4945">
        <v>14263</v>
      </c>
      <c r="D4945">
        <v>8.14</v>
      </c>
      <c r="E4945">
        <f>IFERROR(VLOOKUP(Table_ExternalData_15[[#This Row],[Id]],Rabati!B:C,2,0),0)</f>
        <v>30</v>
      </c>
      <c r="F4945">
        <v>0</v>
      </c>
      <c r="G4945" t="str">
        <f>VLOOKUP(Table_ExternalData_15[[#This Row],[Id]],'Blagovna izdelek'!A:C,3,0)</f>
        <v>Delock</v>
      </c>
      <c r="H4945">
        <f>Table_ExternalData_15[[#This Row],[Rabat]]*0.2</f>
        <v>6</v>
      </c>
      <c r="I4945" s="2">
        <f>Table_ExternalData_15[[#This Row],[Price]]-(Table_ExternalData_15[[#This Row],[Price]]*Table_ExternalData_15[[#This Row],[BB rabat]])/100</f>
        <v>7.6516000000000002</v>
      </c>
      <c r="J4945" s="2">
        <f>Table_ExternalData_15[[#This Row],[BB cena]]*Table_ExternalData_15[[#Headers],[1,22]]</f>
        <v>9.3349519999999995</v>
      </c>
      <c r="K4945" s="2">
        <f>Table_ExternalData_15[[#This Row],[Price]]*Table_ExternalData_15[[#Headers],[1,22]]</f>
        <v>9.9307999999999996</v>
      </c>
      <c r="L4945" s="7">
        <f>IF(G4945="White Shark",E4945*0.5,IF(G4945="Sbox",E4945*0.5,IF(G4945="Tenda",E4945*0.5,E4945*0.2)))/100</f>
        <v>0.06</v>
      </c>
      <c r="M4945" s="2">
        <f>Table_ExternalData_15[[#This Row],[Price]]-Table_ExternalData_15[[#This Row],[Price]]*Table_ExternalData_15[[#This Row],[extra popust]]</f>
        <v>7.6516000000000002</v>
      </c>
      <c r="N4945" s="2">
        <f>IF(M4945&lt;I4945,M4945,I4945)</f>
        <v>7.6516000000000002</v>
      </c>
      <c r="O4945" s="12" t="str">
        <f>IF(N4945&lt;I4945,$U$1," ")</f>
        <v xml:space="preserve"> </v>
      </c>
      <c r="P4945" s="12" t="str">
        <f>IFERROR((O4945+30)," ")</f>
        <v xml:space="preserve"> </v>
      </c>
      <c r="Q4945" s="2">
        <f ca="1">IF(O4945=$U$1,N4945,"0")*1.22</f>
        <v>0</v>
      </c>
    </row>
    <row r="4946" spans="1:17" x14ac:dyDescent="0.25">
      <c r="A4946" t="s">
        <v>6183</v>
      </c>
      <c r="B4946" t="s">
        <v>6182</v>
      </c>
      <c r="C4946">
        <v>14264</v>
      </c>
      <c r="D4946">
        <v>8.14</v>
      </c>
      <c r="E4946">
        <f>IFERROR(VLOOKUP(Table_ExternalData_15[[#This Row],[Id]],Rabati!B:C,2,0),0)</f>
        <v>30</v>
      </c>
      <c r="F4946">
        <v>0</v>
      </c>
      <c r="G4946" t="str">
        <f>VLOOKUP(Table_ExternalData_15[[#This Row],[Id]],'Blagovna izdelek'!A:C,3,0)</f>
        <v>Delock</v>
      </c>
      <c r="H4946">
        <f>Table_ExternalData_15[[#This Row],[Rabat]]*0.2</f>
        <v>6</v>
      </c>
      <c r="I4946" s="2">
        <f>Table_ExternalData_15[[#This Row],[Price]]-(Table_ExternalData_15[[#This Row],[Price]]*Table_ExternalData_15[[#This Row],[BB rabat]])/100</f>
        <v>7.6516000000000002</v>
      </c>
      <c r="J4946" s="2">
        <f>Table_ExternalData_15[[#This Row],[BB cena]]*Table_ExternalData_15[[#Headers],[1,22]]</f>
        <v>9.3349519999999995</v>
      </c>
      <c r="K4946" s="2">
        <f>Table_ExternalData_15[[#This Row],[Price]]*Table_ExternalData_15[[#Headers],[1,22]]</f>
        <v>9.9307999999999996</v>
      </c>
      <c r="L4946" s="7">
        <f>IF(G4946="White Shark",E4946*0.5,IF(G4946="Sbox",E4946*0.5,IF(G4946="Tenda",E4946*0.5,E4946*0.2)))/100</f>
        <v>0.06</v>
      </c>
      <c r="M4946" s="2">
        <f>Table_ExternalData_15[[#This Row],[Price]]-Table_ExternalData_15[[#This Row],[Price]]*Table_ExternalData_15[[#This Row],[extra popust]]</f>
        <v>7.6516000000000002</v>
      </c>
      <c r="N4946" s="2">
        <f>IF(M4946&lt;I4946,M4946,I4946)</f>
        <v>7.6516000000000002</v>
      </c>
      <c r="O4946" s="12" t="str">
        <f>IF(N4946&lt;I4946,$U$1," ")</f>
        <v xml:space="preserve"> </v>
      </c>
      <c r="P4946" s="12" t="str">
        <f>IFERROR((O4946+30)," ")</f>
        <v xml:space="preserve"> </v>
      </c>
      <c r="Q4946" s="2">
        <f ca="1">IF(O4946=$U$1,N4946,"0")*1.22</f>
        <v>0</v>
      </c>
    </row>
    <row r="4947" spans="1:17" x14ac:dyDescent="0.25">
      <c r="A4947" t="s">
        <v>6185</v>
      </c>
      <c r="B4947" t="s">
        <v>6184</v>
      </c>
      <c r="C4947">
        <v>14265</v>
      </c>
      <c r="D4947">
        <v>2.57</v>
      </c>
      <c r="E4947">
        <f>IFERROR(VLOOKUP(Table_ExternalData_15[[#This Row],[Id]],Rabati!B:C,2,0),0)</f>
        <v>20</v>
      </c>
      <c r="F4947">
        <v>0</v>
      </c>
      <c r="G4947" t="str">
        <f>VLOOKUP(Table_ExternalData_15[[#This Row],[Id]],'Blagovna izdelek'!A:C,3,0)</f>
        <v>Delock</v>
      </c>
      <c r="H4947">
        <f>Table_ExternalData_15[[#This Row],[Rabat]]*0.2</f>
        <v>4</v>
      </c>
      <c r="I4947" s="2">
        <f>Table_ExternalData_15[[#This Row],[Price]]-(Table_ExternalData_15[[#This Row],[Price]]*Table_ExternalData_15[[#This Row],[BB rabat]])/100</f>
        <v>2.4672000000000001</v>
      </c>
      <c r="J4947" s="2">
        <f>Table_ExternalData_15[[#This Row],[BB cena]]*Table_ExternalData_15[[#Headers],[1,22]]</f>
        <v>3.0099840000000002</v>
      </c>
      <c r="K4947" s="2">
        <f>Table_ExternalData_15[[#This Row],[Price]]*Table_ExternalData_15[[#Headers],[1,22]]</f>
        <v>3.1353999999999997</v>
      </c>
      <c r="L4947" s="7">
        <f>IF(G4947="White Shark",E4947*0.5,IF(G4947="Sbox",E4947*0.5,IF(G4947="Tenda",E4947*0.5,E4947*0.2)))/100</f>
        <v>0.04</v>
      </c>
      <c r="M4947" s="2">
        <f>Table_ExternalData_15[[#This Row],[Price]]-Table_ExternalData_15[[#This Row],[Price]]*Table_ExternalData_15[[#This Row],[extra popust]]</f>
        <v>2.4672000000000001</v>
      </c>
      <c r="N4947" s="2">
        <f>IF(M4947&lt;I4947,M4947,I4947)</f>
        <v>2.4672000000000001</v>
      </c>
      <c r="O4947" s="12" t="str">
        <f>IF(N4947&lt;I4947,$U$1," ")</f>
        <v xml:space="preserve"> </v>
      </c>
      <c r="P4947" s="12" t="str">
        <f>IFERROR((O4947+30)," ")</f>
        <v xml:space="preserve"> </v>
      </c>
      <c r="Q4947" s="2">
        <f ca="1">IF(O4947=$U$1,N4947,"0")*1.22</f>
        <v>0</v>
      </c>
    </row>
    <row r="4948" spans="1:17" x14ac:dyDescent="0.25">
      <c r="A4948" t="s">
        <v>6208</v>
      </c>
      <c r="B4948" t="s">
        <v>6207</v>
      </c>
      <c r="C4948">
        <v>14290</v>
      </c>
      <c r="D4948">
        <v>318.64</v>
      </c>
      <c r="E4948">
        <f>IFERROR(VLOOKUP(Table_ExternalData_15[[#This Row],[Id]],Rabati!B:C,2,0),0)</f>
        <v>20</v>
      </c>
      <c r="F4948">
        <v>0</v>
      </c>
      <c r="G4948" t="str">
        <f>VLOOKUP(Table_ExternalData_15[[#This Row],[Id]],'Blagovna izdelek'!A:C,3,0)</f>
        <v>Delock</v>
      </c>
      <c r="H4948">
        <f>Table_ExternalData_15[[#This Row],[Rabat]]*0.2</f>
        <v>4</v>
      </c>
      <c r="I4948" s="2">
        <f>Table_ExternalData_15[[#This Row],[Price]]-(Table_ExternalData_15[[#This Row],[Price]]*Table_ExternalData_15[[#This Row],[BB rabat]])/100</f>
        <v>305.89439999999996</v>
      </c>
      <c r="J4948" s="2">
        <f>Table_ExternalData_15[[#This Row],[BB cena]]*Table_ExternalData_15[[#Headers],[1,22]]</f>
        <v>373.19116799999995</v>
      </c>
      <c r="K4948" s="2">
        <f>Table_ExternalData_15[[#This Row],[Price]]*Table_ExternalData_15[[#Headers],[1,22]]</f>
        <v>388.74079999999998</v>
      </c>
      <c r="L4948" s="7">
        <f>IF(G4948="White Shark",E4948*0.5,IF(G4948="Sbox",E4948*0.5,IF(G4948="Tenda",E4948*0.5,E4948*0.2)))/100</f>
        <v>0.04</v>
      </c>
      <c r="M4948" s="2">
        <f>Table_ExternalData_15[[#This Row],[Price]]-Table_ExternalData_15[[#This Row],[Price]]*Table_ExternalData_15[[#This Row],[extra popust]]</f>
        <v>305.89439999999996</v>
      </c>
      <c r="N4948" s="2">
        <f>IF(M4948&lt;I4948,M4948,I4948)</f>
        <v>305.89439999999996</v>
      </c>
      <c r="O4948" s="12" t="str">
        <f>IF(N4948&lt;I4948,$U$1," ")</f>
        <v xml:space="preserve"> </v>
      </c>
      <c r="P4948" s="12" t="str">
        <f>IFERROR((O4948+30)," ")</f>
        <v xml:space="preserve"> </v>
      </c>
      <c r="Q4948" s="2">
        <f ca="1">IF(O4948=$U$1,N4948,"0")*1.22</f>
        <v>0</v>
      </c>
    </row>
    <row r="4949" spans="1:17" x14ac:dyDescent="0.25">
      <c r="A4949" t="s">
        <v>6209</v>
      </c>
      <c r="B4949" t="s">
        <v>9721</v>
      </c>
      <c r="C4949">
        <v>14293</v>
      </c>
      <c r="D4949">
        <v>11.95</v>
      </c>
      <c r="E4949">
        <f>IFERROR(VLOOKUP(Table_ExternalData_15[[#This Row],[Id]],Rabati!B:C,2,0),0)</f>
        <v>30</v>
      </c>
      <c r="F4949">
        <v>2</v>
      </c>
      <c r="G4949" t="str">
        <f>VLOOKUP(Table_ExternalData_15[[#This Row],[Id]],'Blagovna izdelek'!A:C,3,0)</f>
        <v>Delock</v>
      </c>
      <c r="H4949">
        <f>Table_ExternalData_15[[#This Row],[Rabat]]*0.2</f>
        <v>6</v>
      </c>
      <c r="I4949" s="2">
        <f>Table_ExternalData_15[[#This Row],[Price]]-(Table_ExternalData_15[[#This Row],[Price]]*Table_ExternalData_15[[#This Row],[BB rabat]])/100</f>
        <v>11.232999999999999</v>
      </c>
      <c r="J4949" s="2">
        <f>Table_ExternalData_15[[#This Row],[BB cena]]*Table_ExternalData_15[[#Headers],[1,22]]</f>
        <v>13.704259999999998</v>
      </c>
      <c r="K4949" s="2">
        <f>Table_ExternalData_15[[#This Row],[Price]]*Table_ExternalData_15[[#Headers],[1,22]]</f>
        <v>14.578999999999999</v>
      </c>
      <c r="L4949" s="7">
        <f>IF(G4949="White Shark",E4949*0.5,IF(G4949="Sbox",E4949*0.5,IF(G4949="Tenda",E4949*0.5,E4949*0.2)))/100</f>
        <v>0.06</v>
      </c>
      <c r="M4949" s="2">
        <f>Table_ExternalData_15[[#This Row],[Price]]-Table_ExternalData_15[[#This Row],[Price]]*Table_ExternalData_15[[#This Row],[extra popust]]</f>
        <v>11.232999999999999</v>
      </c>
      <c r="N4949" s="2">
        <f>IF(M4949&lt;I4949,M4949,I4949)</f>
        <v>11.232999999999999</v>
      </c>
      <c r="O4949" s="12" t="str">
        <f>IF(N4949&lt;I4949,$U$1," ")</f>
        <v xml:space="preserve"> </v>
      </c>
      <c r="P4949" s="12" t="str">
        <f>IFERROR((O4949+30)," ")</f>
        <v xml:space="preserve"> </v>
      </c>
      <c r="Q4949" s="2">
        <f ca="1">IF(O4949=$U$1,N4949,"0")*1.22</f>
        <v>0</v>
      </c>
    </row>
    <row r="4950" spans="1:17" x14ac:dyDescent="0.25">
      <c r="A4950" t="s">
        <v>6217</v>
      </c>
      <c r="B4950" t="s">
        <v>6216</v>
      </c>
      <c r="C4950">
        <v>14302</v>
      </c>
      <c r="D4950">
        <v>35.31</v>
      </c>
      <c r="E4950">
        <f>IFERROR(VLOOKUP(Table_ExternalData_15[[#This Row],[Id]],Rabati!B:C,2,0),0)</f>
        <v>20</v>
      </c>
      <c r="F4950">
        <v>0</v>
      </c>
      <c r="G4950" t="str">
        <f>VLOOKUP(Table_ExternalData_15[[#This Row],[Id]],'Blagovna izdelek'!A:C,3,0)</f>
        <v>Delock</v>
      </c>
      <c r="H4950">
        <f>Table_ExternalData_15[[#This Row],[Rabat]]*0.2</f>
        <v>4</v>
      </c>
      <c r="I4950" s="2">
        <f>Table_ExternalData_15[[#This Row],[Price]]-(Table_ExternalData_15[[#This Row],[Price]]*Table_ExternalData_15[[#This Row],[BB rabat]])/100</f>
        <v>33.897600000000004</v>
      </c>
      <c r="J4950" s="2">
        <f>Table_ExternalData_15[[#This Row],[BB cena]]*Table_ExternalData_15[[#Headers],[1,22]]</f>
        <v>41.355072000000007</v>
      </c>
      <c r="K4950" s="2">
        <f>Table_ExternalData_15[[#This Row],[Price]]*Table_ExternalData_15[[#Headers],[1,22]]</f>
        <v>43.078200000000002</v>
      </c>
      <c r="L4950" s="7">
        <f>IF(G4950="White Shark",E4950*0.5,IF(G4950="Sbox",E4950*0.5,IF(G4950="Tenda",E4950*0.5,E4950*0.2)))/100</f>
        <v>0.04</v>
      </c>
      <c r="M4950" s="2">
        <f>Table_ExternalData_15[[#This Row],[Price]]-Table_ExternalData_15[[#This Row],[Price]]*Table_ExternalData_15[[#This Row],[extra popust]]</f>
        <v>33.897600000000004</v>
      </c>
      <c r="N4950" s="2">
        <f>IF(M4950&lt;I4950,M4950,I4950)</f>
        <v>33.897600000000004</v>
      </c>
      <c r="O4950" s="12" t="str">
        <f>IF(N4950&lt;I4950,$U$1," ")</f>
        <v xml:space="preserve"> </v>
      </c>
      <c r="P4950" s="12" t="str">
        <f>IFERROR((O4950+30)," ")</f>
        <v xml:space="preserve"> </v>
      </c>
      <c r="Q4950" s="2">
        <f ca="1">IF(O4950=$U$1,N4950,"0")*1.22</f>
        <v>0</v>
      </c>
    </row>
    <row r="4951" spans="1:17" x14ac:dyDescent="0.25">
      <c r="A4951" t="s">
        <v>6239</v>
      </c>
      <c r="B4951" t="s">
        <v>6238</v>
      </c>
      <c r="C4951">
        <v>14323</v>
      </c>
      <c r="D4951">
        <v>13.1</v>
      </c>
      <c r="E4951">
        <f>IFERROR(VLOOKUP(Table_ExternalData_15[[#This Row],[Id]],Rabati!B:C,2,0),0)</f>
        <v>30</v>
      </c>
      <c r="F4951">
        <v>30</v>
      </c>
      <c r="G4951" t="str">
        <f>VLOOKUP(Table_ExternalData_15[[#This Row],[Id]],'Blagovna izdelek'!A:C,3,0)</f>
        <v>Delock</v>
      </c>
      <c r="H4951">
        <f>Table_ExternalData_15[[#This Row],[Rabat]]*0.2</f>
        <v>6</v>
      </c>
      <c r="I4951" s="2">
        <f>Table_ExternalData_15[[#This Row],[Price]]-(Table_ExternalData_15[[#This Row],[Price]]*Table_ExternalData_15[[#This Row],[BB rabat]])/100</f>
        <v>12.314</v>
      </c>
      <c r="J4951" s="2">
        <f>Table_ExternalData_15[[#This Row],[BB cena]]*Table_ExternalData_15[[#Headers],[1,22]]</f>
        <v>15.02308</v>
      </c>
      <c r="K4951" s="2">
        <f>Table_ExternalData_15[[#This Row],[Price]]*Table_ExternalData_15[[#Headers],[1,22]]</f>
        <v>15.981999999999999</v>
      </c>
      <c r="L4951" s="7">
        <f>IF(G4951="White Shark",E4951*0.5,IF(G4951="Sbox",E4951*0.5,IF(G4951="Tenda",E4951*0.5,E4951*0.2)))/100</f>
        <v>0.06</v>
      </c>
      <c r="M4951" s="2">
        <f>Table_ExternalData_15[[#This Row],[Price]]-Table_ExternalData_15[[#This Row],[Price]]*Table_ExternalData_15[[#This Row],[extra popust]]</f>
        <v>12.314</v>
      </c>
      <c r="N4951" s="2">
        <f>IF(M4951&lt;I4951,M4951,I4951)</f>
        <v>12.314</v>
      </c>
      <c r="O4951" s="12" t="str">
        <f>IF(N4951&lt;I4951,$U$1," ")</f>
        <v xml:space="preserve"> </v>
      </c>
      <c r="P4951" s="12" t="str">
        <f>IFERROR((O4951+30)," ")</f>
        <v xml:space="preserve"> </v>
      </c>
      <c r="Q4951" s="2">
        <f ca="1">IF(O4951=$U$1,N4951,"0")*1.22</f>
        <v>0</v>
      </c>
    </row>
    <row r="4952" spans="1:17" x14ac:dyDescent="0.25">
      <c r="A4952" t="s">
        <v>6241</v>
      </c>
      <c r="B4952" t="s">
        <v>6240</v>
      </c>
      <c r="C4952">
        <v>14326</v>
      </c>
      <c r="D4952">
        <v>31.1</v>
      </c>
      <c r="E4952">
        <f>IFERROR(VLOOKUP(Table_ExternalData_15[[#This Row],[Id]],Rabati!B:C,2,0),0)</f>
        <v>30</v>
      </c>
      <c r="F4952">
        <v>3</v>
      </c>
      <c r="G4952" t="str">
        <f>VLOOKUP(Table_ExternalData_15[[#This Row],[Id]],'Blagovna izdelek'!A:C,3,0)</f>
        <v>Delock</v>
      </c>
      <c r="H4952">
        <f>Table_ExternalData_15[[#This Row],[Rabat]]*0.2</f>
        <v>6</v>
      </c>
      <c r="I4952" s="2">
        <f>Table_ExternalData_15[[#This Row],[Price]]-(Table_ExternalData_15[[#This Row],[Price]]*Table_ExternalData_15[[#This Row],[BB rabat]])/100</f>
        <v>29.234000000000002</v>
      </c>
      <c r="J4952" s="2">
        <f>Table_ExternalData_15[[#This Row],[BB cena]]*Table_ExternalData_15[[#Headers],[1,22]]</f>
        <v>35.665480000000002</v>
      </c>
      <c r="K4952" s="2">
        <f>Table_ExternalData_15[[#This Row],[Price]]*Table_ExternalData_15[[#Headers],[1,22]]</f>
        <v>37.942</v>
      </c>
      <c r="L4952" s="7">
        <f>IF(G4952="White Shark",E4952*0.5,IF(G4952="Sbox",E4952*0.5,IF(G4952="Tenda",E4952*0.5,E4952*0.2)))/100</f>
        <v>0.06</v>
      </c>
      <c r="M4952" s="2">
        <f>Table_ExternalData_15[[#This Row],[Price]]-Table_ExternalData_15[[#This Row],[Price]]*Table_ExternalData_15[[#This Row],[extra popust]]</f>
        <v>29.234000000000002</v>
      </c>
      <c r="N4952" s="2">
        <f>IF(M4952&lt;I4952,M4952,I4952)</f>
        <v>29.234000000000002</v>
      </c>
      <c r="O4952" s="12" t="str">
        <f>IF(N4952&lt;I4952,$U$1," ")</f>
        <v xml:space="preserve"> </v>
      </c>
      <c r="P4952" s="12" t="str">
        <f>IFERROR((O4952+30)," ")</f>
        <v xml:space="preserve"> </v>
      </c>
      <c r="Q4952" s="2">
        <f ca="1">IF(O4952=$U$1,N4952,"0")*1.22</f>
        <v>0</v>
      </c>
    </row>
    <row r="4953" spans="1:17" x14ac:dyDescent="0.25">
      <c r="A4953" t="s">
        <v>6243</v>
      </c>
      <c r="B4953" t="s">
        <v>6242</v>
      </c>
      <c r="C4953">
        <v>14327</v>
      </c>
      <c r="D4953">
        <v>28.67</v>
      </c>
      <c r="E4953">
        <f>IFERROR(VLOOKUP(Table_ExternalData_15[[#This Row],[Id]],Rabati!B:C,2,0),0)</f>
        <v>10</v>
      </c>
      <c r="F4953">
        <v>0</v>
      </c>
      <c r="G4953" t="str">
        <f>VLOOKUP(Table_ExternalData_15[[#This Row],[Id]],'Blagovna izdelek'!A:C,3,0)</f>
        <v>Delock</v>
      </c>
      <c r="H4953">
        <f>Table_ExternalData_15[[#This Row],[Rabat]]*0.2</f>
        <v>2</v>
      </c>
      <c r="I4953" s="2">
        <f>Table_ExternalData_15[[#This Row],[Price]]-(Table_ExternalData_15[[#This Row],[Price]]*Table_ExternalData_15[[#This Row],[BB rabat]])/100</f>
        <v>28.096600000000002</v>
      </c>
      <c r="J4953" s="2">
        <f>Table_ExternalData_15[[#This Row],[BB cena]]*Table_ExternalData_15[[#Headers],[1,22]]</f>
        <v>34.277852000000003</v>
      </c>
      <c r="K4953" s="2">
        <f>Table_ExternalData_15[[#This Row],[Price]]*Table_ExternalData_15[[#Headers],[1,22]]</f>
        <v>34.977400000000003</v>
      </c>
      <c r="L4953" s="7">
        <f>IF(G4953="White Shark",E4953*0.5,IF(G4953="Sbox",E4953*0.5,IF(G4953="Tenda",E4953*0.5,E4953*0.2)))/100</f>
        <v>0.02</v>
      </c>
      <c r="M4953" s="2">
        <f>Table_ExternalData_15[[#This Row],[Price]]-Table_ExternalData_15[[#This Row],[Price]]*Table_ExternalData_15[[#This Row],[extra popust]]</f>
        <v>28.096600000000002</v>
      </c>
      <c r="N4953" s="2">
        <f>IF(M4953&lt;I4953,M4953,I4953)</f>
        <v>28.096600000000002</v>
      </c>
      <c r="O4953" s="12" t="str">
        <f>IF(N4953&lt;I4953,$U$1," ")</f>
        <v xml:space="preserve"> </v>
      </c>
      <c r="P4953" s="12" t="str">
        <f>IFERROR((O4953+30)," ")</f>
        <v xml:space="preserve"> </v>
      </c>
      <c r="Q4953" s="2">
        <f ca="1">IF(O4953=$U$1,N4953,"0")*1.22</f>
        <v>0</v>
      </c>
    </row>
    <row r="4954" spans="1:17" x14ac:dyDescent="0.25">
      <c r="A4954" t="s">
        <v>6245</v>
      </c>
      <c r="B4954" t="s">
        <v>6244</v>
      </c>
      <c r="C4954">
        <v>14328</v>
      </c>
      <c r="D4954">
        <v>33.76</v>
      </c>
      <c r="E4954">
        <f>IFERROR(VLOOKUP(Table_ExternalData_15[[#This Row],[Id]],Rabati!B:C,2,0),0)</f>
        <v>10</v>
      </c>
      <c r="F4954">
        <v>0</v>
      </c>
      <c r="G4954" t="str">
        <f>VLOOKUP(Table_ExternalData_15[[#This Row],[Id]],'Blagovna izdelek'!A:C,3,0)</f>
        <v>Delock</v>
      </c>
      <c r="H4954">
        <f>Table_ExternalData_15[[#This Row],[Rabat]]*0.2</f>
        <v>2</v>
      </c>
      <c r="I4954" s="2">
        <f>Table_ExternalData_15[[#This Row],[Price]]-(Table_ExternalData_15[[#This Row],[Price]]*Table_ExternalData_15[[#This Row],[BB rabat]])/100</f>
        <v>33.084800000000001</v>
      </c>
      <c r="J4954" s="2">
        <f>Table_ExternalData_15[[#This Row],[BB cena]]*Table_ExternalData_15[[#Headers],[1,22]]</f>
        <v>40.363455999999999</v>
      </c>
      <c r="K4954" s="2">
        <f>Table_ExternalData_15[[#This Row],[Price]]*Table_ExternalData_15[[#Headers],[1,22]]</f>
        <v>41.187199999999997</v>
      </c>
      <c r="L4954" s="7">
        <f>IF(G4954="White Shark",E4954*0.5,IF(G4954="Sbox",E4954*0.5,IF(G4954="Tenda",E4954*0.5,E4954*0.2)))/100</f>
        <v>0.02</v>
      </c>
      <c r="M4954" s="2">
        <f>Table_ExternalData_15[[#This Row],[Price]]-Table_ExternalData_15[[#This Row],[Price]]*Table_ExternalData_15[[#This Row],[extra popust]]</f>
        <v>33.084800000000001</v>
      </c>
      <c r="N4954" s="2">
        <f>IF(M4954&lt;I4954,M4954,I4954)</f>
        <v>33.084800000000001</v>
      </c>
      <c r="O4954" s="12" t="str">
        <f>IF(N4954&lt;I4954,$U$1," ")</f>
        <v xml:space="preserve"> </v>
      </c>
      <c r="P4954" s="12" t="str">
        <f>IFERROR((O4954+30)," ")</f>
        <v xml:space="preserve"> </v>
      </c>
      <c r="Q4954" s="2">
        <f ca="1">IF(O4954=$U$1,N4954,"0")*1.22</f>
        <v>0</v>
      </c>
    </row>
    <row r="4955" spans="1:17" x14ac:dyDescent="0.25">
      <c r="A4955" t="s">
        <v>6266</v>
      </c>
      <c r="B4955" t="s">
        <v>6265</v>
      </c>
      <c r="C4955">
        <v>14349</v>
      </c>
      <c r="D4955">
        <v>47.1</v>
      </c>
      <c r="E4955">
        <f>IFERROR(VLOOKUP(Table_ExternalData_15[[#This Row],[Id]],Rabati!B:C,2,0),0)</f>
        <v>20</v>
      </c>
      <c r="F4955">
        <v>8</v>
      </c>
      <c r="G4955" t="str">
        <f>VLOOKUP(Table_ExternalData_15[[#This Row],[Id]],'Blagovna izdelek'!A:C,3,0)</f>
        <v>Delock</v>
      </c>
      <c r="H4955">
        <f>Table_ExternalData_15[[#This Row],[Rabat]]*0.2</f>
        <v>4</v>
      </c>
      <c r="I4955" s="2">
        <f>Table_ExternalData_15[[#This Row],[Price]]-(Table_ExternalData_15[[#This Row],[Price]]*Table_ExternalData_15[[#This Row],[BB rabat]])/100</f>
        <v>45.216000000000001</v>
      </c>
      <c r="J4955" s="2">
        <f>Table_ExternalData_15[[#This Row],[BB cena]]*Table_ExternalData_15[[#Headers],[1,22]]</f>
        <v>55.163519999999998</v>
      </c>
      <c r="K4955" s="2">
        <f>Table_ExternalData_15[[#This Row],[Price]]*Table_ExternalData_15[[#Headers],[1,22]]</f>
        <v>57.462000000000003</v>
      </c>
      <c r="L4955" s="7">
        <f>IF(G4955="White Shark",E4955*0.5,IF(G4955="Sbox",E4955*0.5,IF(G4955="Tenda",E4955*0.5,E4955*0.2)))/100</f>
        <v>0.04</v>
      </c>
      <c r="M4955" s="2">
        <f>Table_ExternalData_15[[#This Row],[Price]]-Table_ExternalData_15[[#This Row],[Price]]*Table_ExternalData_15[[#This Row],[extra popust]]</f>
        <v>45.216000000000001</v>
      </c>
      <c r="N4955" s="2">
        <f>IF(M4955&lt;I4955,M4955,I4955)</f>
        <v>45.216000000000001</v>
      </c>
      <c r="O4955" s="12" t="str">
        <f>IF(N4955&lt;I4955,$U$1," ")</f>
        <v xml:space="preserve"> </v>
      </c>
      <c r="P4955" s="12" t="str">
        <f>IFERROR((O4955+30)," ")</f>
        <v xml:space="preserve"> </v>
      </c>
      <c r="Q4955" s="2">
        <f ca="1">IF(O4955=$U$1,N4955,"0")*1.22</f>
        <v>0</v>
      </c>
    </row>
    <row r="4956" spans="1:17" x14ac:dyDescent="0.25">
      <c r="A4956" t="s">
        <v>6272</v>
      </c>
      <c r="B4956" t="s">
        <v>14462</v>
      </c>
      <c r="C4956">
        <v>14357</v>
      </c>
      <c r="D4956">
        <v>25.15</v>
      </c>
      <c r="E4956">
        <f>IFERROR(VLOOKUP(Table_ExternalData_15[[#This Row],[Id]],Rabati!B:C,2,0),0)</f>
        <v>30</v>
      </c>
      <c r="F4956">
        <v>2</v>
      </c>
      <c r="G4956" t="str">
        <f>VLOOKUP(Table_ExternalData_15[[#This Row],[Id]],'Blagovna izdelek'!A:C,3,0)</f>
        <v>Delock</v>
      </c>
      <c r="H4956">
        <f>Table_ExternalData_15[[#This Row],[Rabat]]*0.2</f>
        <v>6</v>
      </c>
      <c r="I4956" s="2">
        <f>Table_ExternalData_15[[#This Row],[Price]]-(Table_ExternalData_15[[#This Row],[Price]]*Table_ExternalData_15[[#This Row],[BB rabat]])/100</f>
        <v>23.640999999999998</v>
      </c>
      <c r="J4956" s="2">
        <f>Table_ExternalData_15[[#This Row],[BB cena]]*Table_ExternalData_15[[#Headers],[1,22]]</f>
        <v>28.842019999999998</v>
      </c>
      <c r="K4956" s="2">
        <f>Table_ExternalData_15[[#This Row],[Price]]*Table_ExternalData_15[[#Headers],[1,22]]</f>
        <v>30.682999999999996</v>
      </c>
      <c r="L4956" s="7">
        <f>IF(G4956="White Shark",E4956*0.5,IF(G4956="Sbox",E4956*0.5,IF(G4956="Tenda",E4956*0.5,E4956*0.2)))/100</f>
        <v>0.06</v>
      </c>
      <c r="M4956" s="2">
        <f>Table_ExternalData_15[[#This Row],[Price]]-Table_ExternalData_15[[#This Row],[Price]]*Table_ExternalData_15[[#This Row],[extra popust]]</f>
        <v>23.640999999999998</v>
      </c>
      <c r="N4956" s="2">
        <f>IF(M4956&lt;I4956,M4956,I4956)</f>
        <v>23.640999999999998</v>
      </c>
      <c r="O4956" s="12" t="str">
        <f>IF(N4956&lt;I4956,$U$1," ")</f>
        <v xml:space="preserve"> </v>
      </c>
      <c r="P4956" s="12" t="str">
        <f>IFERROR((O4956+30)," ")</f>
        <v xml:space="preserve"> </v>
      </c>
      <c r="Q4956" s="2">
        <f ca="1">IF(O4956=$U$1,N4956,"0")*1.22</f>
        <v>0</v>
      </c>
    </row>
    <row r="4957" spans="1:17" x14ac:dyDescent="0.25">
      <c r="A4957" t="s">
        <v>6286</v>
      </c>
      <c r="B4957" t="s">
        <v>14463</v>
      </c>
      <c r="C4957">
        <v>14367</v>
      </c>
      <c r="D4957">
        <v>54.1</v>
      </c>
      <c r="E4957">
        <f>IFERROR(VLOOKUP(Table_ExternalData_15[[#This Row],[Id]],Rabati!B:C,2,0),0)</f>
        <v>30</v>
      </c>
      <c r="F4957">
        <v>0</v>
      </c>
      <c r="G4957" t="str">
        <f>VLOOKUP(Table_ExternalData_15[[#This Row],[Id]],'Blagovna izdelek'!A:C,3,0)</f>
        <v>Delock</v>
      </c>
      <c r="H4957">
        <f>Table_ExternalData_15[[#This Row],[Rabat]]*0.2</f>
        <v>6</v>
      </c>
      <c r="I4957" s="2">
        <f>Table_ExternalData_15[[#This Row],[Price]]-(Table_ExternalData_15[[#This Row],[Price]]*Table_ExternalData_15[[#This Row],[BB rabat]])/100</f>
        <v>50.853999999999999</v>
      </c>
      <c r="J4957" s="2">
        <f>Table_ExternalData_15[[#This Row],[BB cena]]*Table_ExternalData_15[[#Headers],[1,22]]</f>
        <v>62.041879999999999</v>
      </c>
      <c r="K4957" s="2">
        <f>Table_ExternalData_15[[#This Row],[Price]]*Table_ExternalData_15[[#Headers],[1,22]]</f>
        <v>66.001999999999995</v>
      </c>
      <c r="L4957" s="7">
        <f>IF(G4957="White Shark",E4957*0.5,IF(G4957="Sbox",E4957*0.5,IF(G4957="Tenda",E4957*0.5,E4957*0.2)))/100</f>
        <v>0.06</v>
      </c>
      <c r="M4957" s="2">
        <f>Table_ExternalData_15[[#This Row],[Price]]-Table_ExternalData_15[[#This Row],[Price]]*Table_ExternalData_15[[#This Row],[extra popust]]</f>
        <v>50.853999999999999</v>
      </c>
      <c r="N4957" s="2">
        <f>IF(M4957&lt;I4957,M4957,I4957)</f>
        <v>50.853999999999999</v>
      </c>
      <c r="O4957" s="12" t="str">
        <f>IF(N4957&lt;I4957,$U$1," ")</f>
        <v xml:space="preserve"> </v>
      </c>
      <c r="P4957" s="12" t="str">
        <f>IFERROR((O4957+30)," ")</f>
        <v xml:space="preserve"> </v>
      </c>
      <c r="Q4957" s="2">
        <f ca="1">IF(O4957=$U$1,N4957,"0")*1.22</f>
        <v>0</v>
      </c>
    </row>
    <row r="4958" spans="1:17" x14ac:dyDescent="0.25">
      <c r="A4958" t="s">
        <v>6288</v>
      </c>
      <c r="B4958" t="s">
        <v>6287</v>
      </c>
      <c r="C4958">
        <v>14368</v>
      </c>
      <c r="D4958">
        <v>41.8</v>
      </c>
      <c r="E4958">
        <f>IFERROR(VLOOKUP(Table_ExternalData_15[[#This Row],[Id]],Rabati!B:C,2,0),0)</f>
        <v>20</v>
      </c>
      <c r="F4958">
        <v>2</v>
      </c>
      <c r="G4958" t="str">
        <f>VLOOKUP(Table_ExternalData_15[[#This Row],[Id]],'Blagovna izdelek'!A:C,3,0)</f>
        <v>Delock</v>
      </c>
      <c r="H4958">
        <f>Table_ExternalData_15[[#This Row],[Rabat]]*0.2</f>
        <v>4</v>
      </c>
      <c r="I4958" s="2">
        <f>Table_ExternalData_15[[#This Row],[Price]]-(Table_ExternalData_15[[#This Row],[Price]]*Table_ExternalData_15[[#This Row],[BB rabat]])/100</f>
        <v>40.128</v>
      </c>
      <c r="J4958" s="2">
        <f>Table_ExternalData_15[[#This Row],[BB cena]]*Table_ExternalData_15[[#Headers],[1,22]]</f>
        <v>48.956159999999997</v>
      </c>
      <c r="K4958" s="2">
        <f>Table_ExternalData_15[[#This Row],[Price]]*Table_ExternalData_15[[#Headers],[1,22]]</f>
        <v>50.995999999999995</v>
      </c>
      <c r="L4958" s="7">
        <f>IF(G4958="White Shark",E4958*0.5,IF(G4958="Sbox",E4958*0.5,IF(G4958="Tenda",E4958*0.5,E4958*0.2)))/100</f>
        <v>0.04</v>
      </c>
      <c r="M4958" s="2">
        <f>Table_ExternalData_15[[#This Row],[Price]]-Table_ExternalData_15[[#This Row],[Price]]*Table_ExternalData_15[[#This Row],[extra popust]]</f>
        <v>40.128</v>
      </c>
      <c r="N4958" s="2">
        <f>IF(M4958&lt;I4958,M4958,I4958)</f>
        <v>40.128</v>
      </c>
      <c r="O4958" s="12" t="str">
        <f>IF(N4958&lt;I4958,$U$1," ")</f>
        <v xml:space="preserve"> </v>
      </c>
      <c r="P4958" s="12" t="str">
        <f>IFERROR((O4958+30)," ")</f>
        <v xml:space="preserve"> </v>
      </c>
      <c r="Q4958" s="2">
        <f ca="1">IF(O4958=$U$1,N4958,"0")*1.22</f>
        <v>0</v>
      </c>
    </row>
    <row r="4959" spans="1:17" x14ac:dyDescent="0.25">
      <c r="A4959" t="s">
        <v>6290</v>
      </c>
      <c r="B4959" t="s">
        <v>6289</v>
      </c>
      <c r="C4959">
        <v>14369</v>
      </c>
      <c r="D4959">
        <v>6.7</v>
      </c>
      <c r="E4959">
        <f>IFERROR(VLOOKUP(Table_ExternalData_15[[#This Row],[Id]],Rabati!B:C,2,0),0)</f>
        <v>30</v>
      </c>
      <c r="F4959">
        <v>5</v>
      </c>
      <c r="G4959" t="str">
        <f>VLOOKUP(Table_ExternalData_15[[#This Row],[Id]],'Blagovna izdelek'!A:C,3,0)</f>
        <v>Delock</v>
      </c>
      <c r="H4959">
        <f>Table_ExternalData_15[[#This Row],[Rabat]]*0.2</f>
        <v>6</v>
      </c>
      <c r="I4959" s="2">
        <f>Table_ExternalData_15[[#This Row],[Price]]-(Table_ExternalData_15[[#This Row],[Price]]*Table_ExternalData_15[[#This Row],[BB rabat]])/100</f>
        <v>6.298</v>
      </c>
      <c r="J4959" s="2">
        <f>Table_ExternalData_15[[#This Row],[BB cena]]*Table_ExternalData_15[[#Headers],[1,22]]</f>
        <v>7.6835599999999999</v>
      </c>
      <c r="K4959" s="2">
        <f>Table_ExternalData_15[[#This Row],[Price]]*Table_ExternalData_15[[#Headers],[1,22]]</f>
        <v>8.1739999999999995</v>
      </c>
      <c r="L4959" s="7">
        <f>IF(G4959="White Shark",E4959*0.5,IF(G4959="Sbox",E4959*0.5,IF(G4959="Tenda",E4959*0.5,E4959*0.2)))/100</f>
        <v>0.06</v>
      </c>
      <c r="M4959" s="2">
        <f>Table_ExternalData_15[[#This Row],[Price]]-Table_ExternalData_15[[#This Row],[Price]]*Table_ExternalData_15[[#This Row],[extra popust]]</f>
        <v>6.298</v>
      </c>
      <c r="N4959" s="2">
        <f>IF(M4959&lt;I4959,M4959,I4959)</f>
        <v>6.298</v>
      </c>
      <c r="O4959" s="12" t="str">
        <f>IF(N4959&lt;I4959,$U$1," ")</f>
        <v xml:space="preserve"> </v>
      </c>
      <c r="P4959" s="12" t="str">
        <f>IFERROR((O4959+30)," ")</f>
        <v xml:space="preserve"> </v>
      </c>
      <c r="Q4959" s="2">
        <f ca="1">IF(O4959=$U$1,N4959,"0")*1.22</f>
        <v>0</v>
      </c>
    </row>
    <row r="4960" spans="1:17" x14ac:dyDescent="0.25">
      <c r="A4960" t="s">
        <v>6297</v>
      </c>
      <c r="B4960" t="s">
        <v>11416</v>
      </c>
      <c r="C4960">
        <v>14373</v>
      </c>
      <c r="D4960">
        <v>7.45</v>
      </c>
      <c r="E4960">
        <f>IFERROR(VLOOKUP(Table_ExternalData_15[[#This Row],[Id]],Rabati!B:C,2,0),0)</f>
        <v>30</v>
      </c>
      <c r="F4960">
        <v>8</v>
      </c>
      <c r="G4960" t="str">
        <f>VLOOKUP(Table_ExternalData_15[[#This Row],[Id]],'Blagovna izdelek'!A:C,3,0)</f>
        <v>Delock</v>
      </c>
      <c r="H4960">
        <f>Table_ExternalData_15[[#This Row],[Rabat]]*0.2</f>
        <v>6</v>
      </c>
      <c r="I4960" s="2">
        <f>Table_ExternalData_15[[#This Row],[Price]]-(Table_ExternalData_15[[#This Row],[Price]]*Table_ExternalData_15[[#This Row],[BB rabat]])/100</f>
        <v>7.0030000000000001</v>
      </c>
      <c r="J4960" s="2">
        <f>Table_ExternalData_15[[#This Row],[BB cena]]*Table_ExternalData_15[[#Headers],[1,22]]</f>
        <v>8.5436599999999991</v>
      </c>
      <c r="K4960" s="2">
        <f>Table_ExternalData_15[[#This Row],[Price]]*Table_ExternalData_15[[#Headers],[1,22]]</f>
        <v>9.0890000000000004</v>
      </c>
      <c r="L4960" s="7">
        <f>IF(G4960="White Shark",E4960*0.5,IF(G4960="Sbox",E4960*0.5,IF(G4960="Tenda",E4960*0.5,E4960*0.2)))/100</f>
        <v>0.06</v>
      </c>
      <c r="M4960" s="2">
        <f>Table_ExternalData_15[[#This Row],[Price]]-Table_ExternalData_15[[#This Row],[Price]]*Table_ExternalData_15[[#This Row],[extra popust]]</f>
        <v>7.0030000000000001</v>
      </c>
      <c r="N4960" s="2">
        <f>IF(M4960&lt;I4960,M4960,I4960)</f>
        <v>7.0030000000000001</v>
      </c>
      <c r="O4960" s="12" t="str">
        <f>IF(N4960&lt;I4960,$U$1," ")</f>
        <v xml:space="preserve"> </v>
      </c>
      <c r="P4960" s="12" t="str">
        <f>IFERROR((O4960+30)," ")</f>
        <v xml:space="preserve"> </v>
      </c>
      <c r="Q4960" s="2">
        <f ca="1">IF(O4960=$U$1,N4960,"0")*1.22</f>
        <v>0</v>
      </c>
    </row>
    <row r="4961" spans="1:17" x14ac:dyDescent="0.25">
      <c r="A4961" t="s">
        <v>6418</v>
      </c>
      <c r="B4961" t="s">
        <v>6417</v>
      </c>
      <c r="C4961">
        <v>14493</v>
      </c>
      <c r="D4961">
        <v>13.14</v>
      </c>
      <c r="E4961">
        <f>IFERROR(VLOOKUP(Table_ExternalData_15[[#This Row],[Id]],Rabati!B:C,2,0),0)</f>
        <v>30</v>
      </c>
      <c r="F4961">
        <v>0</v>
      </c>
      <c r="G4961" t="str">
        <f>VLOOKUP(Table_ExternalData_15[[#This Row],[Id]],'Blagovna izdelek'!A:C,3,0)</f>
        <v>Delock</v>
      </c>
      <c r="H4961">
        <f>Table_ExternalData_15[[#This Row],[Rabat]]*0.2</f>
        <v>6</v>
      </c>
      <c r="I4961" s="2">
        <f>Table_ExternalData_15[[#This Row],[Price]]-(Table_ExternalData_15[[#This Row],[Price]]*Table_ExternalData_15[[#This Row],[BB rabat]])/100</f>
        <v>12.351600000000001</v>
      </c>
      <c r="J4961" s="2">
        <f>Table_ExternalData_15[[#This Row],[BB cena]]*Table_ExternalData_15[[#Headers],[1,22]]</f>
        <v>15.068952000000001</v>
      </c>
      <c r="K4961" s="2">
        <f>Table_ExternalData_15[[#This Row],[Price]]*Table_ExternalData_15[[#Headers],[1,22]]</f>
        <v>16.030799999999999</v>
      </c>
      <c r="L4961" s="7">
        <f>IF(G4961="White Shark",E4961*0.5,IF(G4961="Sbox",E4961*0.5,IF(G4961="Tenda",E4961*0.5,E4961*0.2)))/100</f>
        <v>0.06</v>
      </c>
      <c r="M4961" s="2">
        <f>Table_ExternalData_15[[#This Row],[Price]]-Table_ExternalData_15[[#This Row],[Price]]*Table_ExternalData_15[[#This Row],[extra popust]]</f>
        <v>12.351600000000001</v>
      </c>
      <c r="N4961" s="2">
        <f>IF(M4961&lt;I4961,M4961,I4961)</f>
        <v>12.351600000000001</v>
      </c>
      <c r="O4961" s="12" t="str">
        <f>IF(N4961&lt;I4961,$U$1," ")</f>
        <v xml:space="preserve"> </v>
      </c>
      <c r="P4961" s="12" t="str">
        <f>IFERROR((O4961+30)," ")</f>
        <v xml:space="preserve"> </v>
      </c>
      <c r="Q4961" s="2">
        <f ca="1">IF(O4961=$U$1,N4961,"0")*1.22</f>
        <v>0</v>
      </c>
    </row>
    <row r="4962" spans="1:17" x14ac:dyDescent="0.25">
      <c r="A4962" t="s">
        <v>6441</v>
      </c>
      <c r="B4962" t="s">
        <v>15242</v>
      </c>
      <c r="C4962">
        <v>14506</v>
      </c>
      <c r="D4962">
        <v>29.9</v>
      </c>
      <c r="E4962">
        <f>IFERROR(VLOOKUP(Table_ExternalData_15[[#This Row],[Id]],Rabati!B:C,2,0),0)</f>
        <v>30</v>
      </c>
      <c r="F4962">
        <v>31</v>
      </c>
      <c r="G4962" t="str">
        <f>VLOOKUP(Table_ExternalData_15[[#This Row],[Id]],'Blagovna izdelek'!A:C,3,0)</f>
        <v>Delock</v>
      </c>
      <c r="H4962">
        <f>Table_ExternalData_15[[#This Row],[Rabat]]*0.2</f>
        <v>6</v>
      </c>
      <c r="I4962" s="2">
        <f>Table_ExternalData_15[[#This Row],[Price]]-(Table_ExternalData_15[[#This Row],[Price]]*Table_ExternalData_15[[#This Row],[BB rabat]])/100</f>
        <v>28.105999999999998</v>
      </c>
      <c r="J4962" s="2">
        <f>Table_ExternalData_15[[#This Row],[BB cena]]*Table_ExternalData_15[[#Headers],[1,22]]</f>
        <v>34.289319999999996</v>
      </c>
      <c r="K4962" s="2">
        <f>Table_ExternalData_15[[#This Row],[Price]]*Table_ExternalData_15[[#Headers],[1,22]]</f>
        <v>36.477999999999994</v>
      </c>
      <c r="L4962" s="7">
        <f>IF(G4962="White Shark",E4962*0.5,IF(G4962="Sbox",E4962*0.5,IF(G4962="Tenda",E4962*0.5,E4962*0.2)))/100</f>
        <v>0.06</v>
      </c>
      <c r="M4962" s="2">
        <f>Table_ExternalData_15[[#This Row],[Price]]-Table_ExternalData_15[[#This Row],[Price]]*Table_ExternalData_15[[#This Row],[extra popust]]</f>
        <v>28.105999999999998</v>
      </c>
      <c r="N4962" s="2">
        <f>IF(M4962&lt;I4962,M4962,I4962)</f>
        <v>28.105999999999998</v>
      </c>
      <c r="O4962" s="12" t="str">
        <f>IF(N4962&lt;I4962,$U$1," ")</f>
        <v xml:space="preserve"> </v>
      </c>
      <c r="P4962" s="12" t="str">
        <f>IFERROR((O4962+30)," ")</f>
        <v xml:space="preserve"> </v>
      </c>
      <c r="Q4962" s="2">
        <f ca="1">IF(O4962=$U$1,N4962,"0")*1.22</f>
        <v>0</v>
      </c>
    </row>
    <row r="4963" spans="1:17" x14ac:dyDescent="0.25">
      <c r="A4963" t="s">
        <v>6473</v>
      </c>
      <c r="B4963" t="s">
        <v>10089</v>
      </c>
      <c r="C4963">
        <v>14539</v>
      </c>
      <c r="D4963">
        <v>69.45</v>
      </c>
      <c r="E4963">
        <f>IFERROR(VLOOKUP(Table_ExternalData_15[[#This Row],[Id]],Rabati!B:C,2,0),0)</f>
        <v>30</v>
      </c>
      <c r="F4963">
        <v>4</v>
      </c>
      <c r="G4963" t="str">
        <f>VLOOKUP(Table_ExternalData_15[[#This Row],[Id]],'Blagovna izdelek'!A:C,3,0)</f>
        <v>Delock</v>
      </c>
      <c r="H4963">
        <f>Table_ExternalData_15[[#This Row],[Rabat]]*0.2</f>
        <v>6</v>
      </c>
      <c r="I4963" s="2">
        <f>Table_ExternalData_15[[#This Row],[Price]]-(Table_ExternalData_15[[#This Row],[Price]]*Table_ExternalData_15[[#This Row],[BB rabat]])/100</f>
        <v>65.283000000000001</v>
      </c>
      <c r="J4963" s="2">
        <f>Table_ExternalData_15[[#This Row],[BB cena]]*Table_ExternalData_15[[#Headers],[1,22]]</f>
        <v>79.645259999999993</v>
      </c>
      <c r="K4963" s="2">
        <f>Table_ExternalData_15[[#This Row],[Price]]*Table_ExternalData_15[[#Headers],[1,22]]</f>
        <v>84.728999999999999</v>
      </c>
      <c r="L4963" s="7">
        <f>IF(G4963="White Shark",E4963*0.5,IF(G4963="Sbox",E4963*0.5,IF(G4963="Tenda",E4963*0.5,E4963*0.2)))/100</f>
        <v>0.06</v>
      </c>
      <c r="M4963" s="2">
        <f>Table_ExternalData_15[[#This Row],[Price]]-Table_ExternalData_15[[#This Row],[Price]]*Table_ExternalData_15[[#This Row],[extra popust]]</f>
        <v>65.283000000000001</v>
      </c>
      <c r="N4963" s="2">
        <f>IF(M4963&lt;I4963,M4963,I4963)</f>
        <v>65.283000000000001</v>
      </c>
      <c r="O4963" s="12" t="str">
        <f>IF(N4963&lt;I4963,$U$1," ")</f>
        <v xml:space="preserve"> </v>
      </c>
      <c r="P4963" s="12" t="str">
        <f>IFERROR((O4963+30)," ")</f>
        <v xml:space="preserve"> </v>
      </c>
      <c r="Q4963" s="2">
        <f ca="1">IF(O4963=$U$1,N4963,"0")*1.22</f>
        <v>0</v>
      </c>
    </row>
    <row r="4964" spans="1:17" x14ac:dyDescent="0.25">
      <c r="A4964" t="s">
        <v>6491</v>
      </c>
      <c r="B4964" t="s">
        <v>6490</v>
      </c>
      <c r="C4964">
        <v>14561</v>
      </c>
      <c r="D4964">
        <v>8.4499999999999993</v>
      </c>
      <c r="E4964">
        <f>IFERROR(VLOOKUP(Table_ExternalData_15[[#This Row],[Id]],Rabati!B:C,2,0),0)</f>
        <v>20</v>
      </c>
      <c r="F4964">
        <v>2</v>
      </c>
      <c r="G4964" t="str">
        <f>VLOOKUP(Table_ExternalData_15[[#This Row],[Id]],'Blagovna izdelek'!A:C,3,0)</f>
        <v>Delock</v>
      </c>
      <c r="H4964">
        <f>Table_ExternalData_15[[#This Row],[Rabat]]*0.2</f>
        <v>4</v>
      </c>
      <c r="I4964" s="2">
        <f>Table_ExternalData_15[[#This Row],[Price]]-(Table_ExternalData_15[[#This Row],[Price]]*Table_ExternalData_15[[#This Row],[BB rabat]])/100</f>
        <v>8.1120000000000001</v>
      </c>
      <c r="J4964" s="2">
        <f>Table_ExternalData_15[[#This Row],[BB cena]]*Table_ExternalData_15[[#Headers],[1,22]]</f>
        <v>9.8966399999999997</v>
      </c>
      <c r="K4964" s="2">
        <f>Table_ExternalData_15[[#This Row],[Price]]*Table_ExternalData_15[[#Headers],[1,22]]</f>
        <v>10.308999999999999</v>
      </c>
      <c r="L4964" s="7">
        <f>IF(G4964="White Shark",E4964*0.5,IF(G4964="Sbox",E4964*0.5,IF(G4964="Tenda",E4964*0.5,E4964*0.2)))/100</f>
        <v>0.04</v>
      </c>
      <c r="M4964" s="2">
        <f>Table_ExternalData_15[[#This Row],[Price]]-Table_ExternalData_15[[#This Row],[Price]]*Table_ExternalData_15[[#This Row],[extra popust]]</f>
        <v>8.1120000000000001</v>
      </c>
      <c r="N4964" s="2">
        <f>IF(M4964&lt;I4964,M4964,I4964)</f>
        <v>8.1120000000000001</v>
      </c>
      <c r="O4964" s="12" t="str">
        <f>IF(N4964&lt;I4964,$U$1," ")</f>
        <v xml:space="preserve"> </v>
      </c>
      <c r="P4964" s="12" t="str">
        <f>IFERROR((O4964+30)," ")</f>
        <v xml:space="preserve"> </v>
      </c>
      <c r="Q4964" s="2">
        <f ca="1">IF(O4964=$U$1,N4964,"0")*1.22</f>
        <v>0</v>
      </c>
    </row>
    <row r="4965" spans="1:17" x14ac:dyDescent="0.25">
      <c r="A4965" t="s">
        <v>6544</v>
      </c>
      <c r="B4965" t="s">
        <v>10091</v>
      </c>
      <c r="C4965">
        <v>14600</v>
      </c>
      <c r="D4965">
        <v>4.2</v>
      </c>
      <c r="E4965">
        <f>IFERROR(VLOOKUP(Table_ExternalData_15[[#This Row],[Id]],Rabati!B:C,2,0),0)</f>
        <v>30</v>
      </c>
      <c r="F4965">
        <v>2</v>
      </c>
      <c r="G4965" t="str">
        <f>VLOOKUP(Table_ExternalData_15[[#This Row],[Id]],'Blagovna izdelek'!A:C,3,0)</f>
        <v>Delock</v>
      </c>
      <c r="H4965">
        <f>Table_ExternalData_15[[#This Row],[Rabat]]*0.2</f>
        <v>6</v>
      </c>
      <c r="I4965" s="2">
        <f>Table_ExternalData_15[[#This Row],[Price]]-(Table_ExternalData_15[[#This Row],[Price]]*Table_ExternalData_15[[#This Row],[BB rabat]])/100</f>
        <v>3.9480000000000004</v>
      </c>
      <c r="J4965" s="2">
        <f>Table_ExternalData_15[[#This Row],[BB cena]]*Table_ExternalData_15[[#Headers],[1,22]]</f>
        <v>4.81656</v>
      </c>
      <c r="K4965" s="2">
        <f>Table_ExternalData_15[[#This Row],[Price]]*Table_ExternalData_15[[#Headers],[1,22]]</f>
        <v>5.1239999999999997</v>
      </c>
      <c r="L4965" s="7">
        <f>IF(G4965="White Shark",E4965*0.5,IF(G4965="Sbox",E4965*0.5,IF(G4965="Tenda",E4965*0.5,E4965*0.2)))/100</f>
        <v>0.06</v>
      </c>
      <c r="M4965" s="2">
        <f>Table_ExternalData_15[[#This Row],[Price]]-Table_ExternalData_15[[#This Row],[Price]]*Table_ExternalData_15[[#This Row],[extra popust]]</f>
        <v>3.9480000000000004</v>
      </c>
      <c r="N4965" s="2">
        <f>IF(M4965&lt;I4965,M4965,I4965)</f>
        <v>3.9480000000000004</v>
      </c>
      <c r="O4965" s="12" t="str">
        <f>IF(N4965&lt;I4965,$U$1," ")</f>
        <v xml:space="preserve"> </v>
      </c>
      <c r="P4965" s="12" t="str">
        <f>IFERROR((O4965+30)," ")</f>
        <v xml:space="preserve"> </v>
      </c>
      <c r="Q4965" s="2">
        <f ca="1">IF(O4965=$U$1,N4965,"0")*1.22</f>
        <v>0</v>
      </c>
    </row>
    <row r="4966" spans="1:17" x14ac:dyDescent="0.25">
      <c r="A4966" t="s">
        <v>6568</v>
      </c>
      <c r="B4966" t="s">
        <v>6567</v>
      </c>
      <c r="C4966">
        <v>14617</v>
      </c>
      <c r="D4966">
        <v>47.09</v>
      </c>
      <c r="E4966">
        <f>IFERROR(VLOOKUP(Table_ExternalData_15[[#This Row],[Id]],Rabati!B:C,2,0),0)</f>
        <v>20</v>
      </c>
      <c r="F4966">
        <v>0</v>
      </c>
      <c r="G4966" t="str">
        <f>VLOOKUP(Table_ExternalData_15[[#This Row],[Id]],'Blagovna izdelek'!A:C,3,0)</f>
        <v>Delock</v>
      </c>
      <c r="H4966">
        <f>Table_ExternalData_15[[#This Row],[Rabat]]*0.2</f>
        <v>4</v>
      </c>
      <c r="I4966" s="2">
        <f>Table_ExternalData_15[[#This Row],[Price]]-(Table_ExternalData_15[[#This Row],[Price]]*Table_ExternalData_15[[#This Row],[BB rabat]])/100</f>
        <v>45.206400000000002</v>
      </c>
      <c r="J4966" s="2">
        <f>Table_ExternalData_15[[#This Row],[BB cena]]*Table_ExternalData_15[[#Headers],[1,22]]</f>
        <v>55.151808000000003</v>
      </c>
      <c r="K4966" s="2">
        <f>Table_ExternalData_15[[#This Row],[Price]]*Table_ExternalData_15[[#Headers],[1,22]]</f>
        <v>57.449800000000003</v>
      </c>
      <c r="L4966" s="7">
        <f>IF(G4966="White Shark",E4966*0.5,IF(G4966="Sbox",E4966*0.5,IF(G4966="Tenda",E4966*0.5,E4966*0.2)))/100</f>
        <v>0.04</v>
      </c>
      <c r="M4966" s="2">
        <f>Table_ExternalData_15[[#This Row],[Price]]-Table_ExternalData_15[[#This Row],[Price]]*Table_ExternalData_15[[#This Row],[extra popust]]</f>
        <v>45.206400000000002</v>
      </c>
      <c r="N4966" s="2">
        <f>IF(M4966&lt;I4966,M4966,I4966)</f>
        <v>45.206400000000002</v>
      </c>
      <c r="O4966" s="12" t="str">
        <f>IF(N4966&lt;I4966,$U$1," ")</f>
        <v xml:space="preserve"> </v>
      </c>
      <c r="P4966" s="12" t="str">
        <f>IFERROR((O4966+30)," ")</f>
        <v xml:space="preserve"> </v>
      </c>
      <c r="Q4966" s="2">
        <f ca="1">IF(O4966=$U$1,N4966,"0")*1.22</f>
        <v>0</v>
      </c>
    </row>
    <row r="4967" spans="1:17" x14ac:dyDescent="0.25">
      <c r="A4967" t="s">
        <v>6593</v>
      </c>
      <c r="B4967" t="s">
        <v>10715</v>
      </c>
      <c r="C4967">
        <v>14633</v>
      </c>
      <c r="D4967">
        <v>26.5</v>
      </c>
      <c r="E4967">
        <f>IFERROR(VLOOKUP(Table_ExternalData_15[[#This Row],[Id]],Rabati!B:C,2,0),0)</f>
        <v>25</v>
      </c>
      <c r="F4967">
        <v>1</v>
      </c>
      <c r="G4967" t="str">
        <f>VLOOKUP(Table_ExternalData_15[[#This Row],[Id]],'Blagovna izdelek'!A:C,3,0)</f>
        <v>Delock</v>
      </c>
      <c r="H4967">
        <f>Table_ExternalData_15[[#This Row],[Rabat]]*0.2</f>
        <v>5</v>
      </c>
      <c r="I4967" s="2">
        <f>Table_ExternalData_15[[#This Row],[Price]]-(Table_ExternalData_15[[#This Row],[Price]]*Table_ExternalData_15[[#This Row],[BB rabat]])/100</f>
        <v>25.175000000000001</v>
      </c>
      <c r="J4967" s="2">
        <f>Table_ExternalData_15[[#This Row],[BB cena]]*Table_ExternalData_15[[#Headers],[1,22]]</f>
        <v>30.7135</v>
      </c>
      <c r="K4967" s="2">
        <f>Table_ExternalData_15[[#This Row],[Price]]*Table_ExternalData_15[[#Headers],[1,22]]</f>
        <v>32.33</v>
      </c>
      <c r="L4967" s="7">
        <f>IF(G4967="White Shark",E4967*0.5,IF(G4967="Sbox",E4967*0.5,IF(G4967="Tenda",E4967*0.5,E4967*0.2)))/100</f>
        <v>0.05</v>
      </c>
      <c r="M4967" s="2">
        <f>Table_ExternalData_15[[#This Row],[Price]]-Table_ExternalData_15[[#This Row],[Price]]*Table_ExternalData_15[[#This Row],[extra popust]]</f>
        <v>25.175000000000001</v>
      </c>
      <c r="N4967" s="2">
        <f>IF(M4967&lt;I4967,M4967,I4967)</f>
        <v>25.175000000000001</v>
      </c>
      <c r="O4967" s="12" t="str">
        <f>IF(N4967&lt;I4967,$U$1," ")</f>
        <v xml:space="preserve"> </v>
      </c>
      <c r="P4967" s="12" t="str">
        <f>IFERROR((O4967+30)," ")</f>
        <v xml:space="preserve"> </v>
      </c>
      <c r="Q4967" s="2">
        <f ca="1">IF(O4967=$U$1,N4967,"0")*1.22</f>
        <v>0</v>
      </c>
    </row>
    <row r="4968" spans="1:17" x14ac:dyDescent="0.25">
      <c r="A4968" t="s">
        <v>6602</v>
      </c>
      <c r="B4968" t="s">
        <v>6601</v>
      </c>
      <c r="C4968">
        <v>14638</v>
      </c>
      <c r="D4968">
        <v>5.98</v>
      </c>
      <c r="E4968">
        <f>IFERROR(VLOOKUP(Table_ExternalData_15[[#This Row],[Id]],Rabati!B:C,2,0),0)</f>
        <v>30</v>
      </c>
      <c r="F4968">
        <v>3</v>
      </c>
      <c r="G4968" t="str">
        <f>VLOOKUP(Table_ExternalData_15[[#This Row],[Id]],'Blagovna izdelek'!A:C,3,0)</f>
        <v>Delock</v>
      </c>
      <c r="H4968">
        <f>Table_ExternalData_15[[#This Row],[Rabat]]*0.2</f>
        <v>6</v>
      </c>
      <c r="I4968" s="2">
        <f>Table_ExternalData_15[[#This Row],[Price]]-(Table_ExternalData_15[[#This Row],[Price]]*Table_ExternalData_15[[#This Row],[BB rabat]])/100</f>
        <v>5.6212</v>
      </c>
      <c r="J4968" s="2">
        <f>Table_ExternalData_15[[#This Row],[BB cena]]*Table_ExternalData_15[[#Headers],[1,22]]</f>
        <v>6.8578640000000002</v>
      </c>
      <c r="K4968" s="2">
        <f>Table_ExternalData_15[[#This Row],[Price]]*Table_ExternalData_15[[#Headers],[1,22]]</f>
        <v>7.2956000000000003</v>
      </c>
      <c r="L4968" s="7">
        <f>IF(G4968="White Shark",E4968*0.5,IF(G4968="Sbox",E4968*0.5,IF(G4968="Tenda",E4968*0.5,E4968*0.2)))/100</f>
        <v>0.06</v>
      </c>
      <c r="M4968" s="2">
        <f>Table_ExternalData_15[[#This Row],[Price]]-Table_ExternalData_15[[#This Row],[Price]]*Table_ExternalData_15[[#This Row],[extra popust]]</f>
        <v>5.6212</v>
      </c>
      <c r="N4968" s="2">
        <f>IF(M4968&lt;I4968,M4968,I4968)</f>
        <v>5.6212</v>
      </c>
      <c r="O4968" s="12" t="str">
        <f>IF(N4968&lt;I4968,$U$1," ")</f>
        <v xml:space="preserve"> </v>
      </c>
      <c r="P4968" s="12" t="str">
        <f>IFERROR((O4968+30)," ")</f>
        <v xml:space="preserve"> </v>
      </c>
      <c r="Q4968" s="2">
        <f ca="1">IF(O4968=$U$1,N4968,"0")*1.22</f>
        <v>0</v>
      </c>
    </row>
    <row r="4969" spans="1:17" x14ac:dyDescent="0.25">
      <c r="A4969" t="s">
        <v>6606</v>
      </c>
      <c r="B4969" t="s">
        <v>9725</v>
      </c>
      <c r="C4969">
        <v>14642</v>
      </c>
      <c r="D4969">
        <v>6.78</v>
      </c>
      <c r="E4969">
        <f>IFERROR(VLOOKUP(Table_ExternalData_15[[#This Row],[Id]],Rabati!B:C,2,0),0)</f>
        <v>30</v>
      </c>
      <c r="F4969">
        <v>2</v>
      </c>
      <c r="G4969" t="str">
        <f>VLOOKUP(Table_ExternalData_15[[#This Row],[Id]],'Blagovna izdelek'!A:C,3,0)</f>
        <v>Delock</v>
      </c>
      <c r="H4969">
        <f>Table_ExternalData_15[[#This Row],[Rabat]]*0.2</f>
        <v>6</v>
      </c>
      <c r="I4969" s="2">
        <f>Table_ExternalData_15[[#This Row],[Price]]-(Table_ExternalData_15[[#This Row],[Price]]*Table_ExternalData_15[[#This Row],[BB rabat]])/100</f>
        <v>6.3732000000000006</v>
      </c>
      <c r="J4969" s="2">
        <f>Table_ExternalData_15[[#This Row],[BB cena]]*Table_ExternalData_15[[#Headers],[1,22]]</f>
        <v>7.7753040000000002</v>
      </c>
      <c r="K4969" s="2">
        <f>Table_ExternalData_15[[#This Row],[Price]]*Table_ExternalData_15[[#Headers],[1,22]]</f>
        <v>8.2715999999999994</v>
      </c>
      <c r="L4969" s="7">
        <f>IF(G4969="White Shark",E4969*0.5,IF(G4969="Sbox",E4969*0.5,IF(G4969="Tenda",E4969*0.5,E4969*0.2)))/100</f>
        <v>0.06</v>
      </c>
      <c r="M4969" s="2">
        <f>Table_ExternalData_15[[#This Row],[Price]]-Table_ExternalData_15[[#This Row],[Price]]*Table_ExternalData_15[[#This Row],[extra popust]]</f>
        <v>6.3732000000000006</v>
      </c>
      <c r="N4969" s="2">
        <f>IF(M4969&lt;I4969,M4969,I4969)</f>
        <v>6.3732000000000006</v>
      </c>
      <c r="O4969" s="12" t="str">
        <f>IF(N4969&lt;I4969,$U$1," ")</f>
        <v xml:space="preserve"> </v>
      </c>
      <c r="P4969" s="12" t="str">
        <f>IFERROR((O4969+30)," ")</f>
        <v xml:space="preserve"> </v>
      </c>
      <c r="Q4969" s="2">
        <f ca="1">IF(O4969=$U$1,N4969,"0")*1.22</f>
        <v>0</v>
      </c>
    </row>
    <row r="4970" spans="1:17" x14ac:dyDescent="0.25">
      <c r="A4970" t="s">
        <v>6630</v>
      </c>
      <c r="B4970" t="s">
        <v>10093</v>
      </c>
      <c r="C4970">
        <v>14669</v>
      </c>
      <c r="D4970">
        <v>5.45</v>
      </c>
      <c r="E4970">
        <f>IFERROR(VLOOKUP(Table_ExternalData_15[[#This Row],[Id]],Rabati!B:C,2,0),0)</f>
        <v>30</v>
      </c>
      <c r="F4970">
        <v>1</v>
      </c>
      <c r="G4970" t="str">
        <f>VLOOKUP(Table_ExternalData_15[[#This Row],[Id]],'Blagovna izdelek'!A:C,3,0)</f>
        <v>Delock</v>
      </c>
      <c r="H4970">
        <f>Table_ExternalData_15[[#This Row],[Rabat]]*0.2</f>
        <v>6</v>
      </c>
      <c r="I4970" s="2">
        <f>Table_ExternalData_15[[#This Row],[Price]]-(Table_ExternalData_15[[#This Row],[Price]]*Table_ExternalData_15[[#This Row],[BB rabat]])/100</f>
        <v>5.1230000000000002</v>
      </c>
      <c r="J4970" s="2">
        <f>Table_ExternalData_15[[#This Row],[BB cena]]*Table_ExternalData_15[[#Headers],[1,22]]</f>
        <v>6.2500600000000004</v>
      </c>
      <c r="K4970" s="2">
        <f>Table_ExternalData_15[[#This Row],[Price]]*Table_ExternalData_15[[#Headers],[1,22]]</f>
        <v>6.649</v>
      </c>
      <c r="L4970" s="7">
        <f>IF(G4970="White Shark",E4970*0.5,IF(G4970="Sbox",E4970*0.5,IF(G4970="Tenda",E4970*0.5,E4970*0.2)))/100</f>
        <v>0.06</v>
      </c>
      <c r="M4970" s="2">
        <f>Table_ExternalData_15[[#This Row],[Price]]-Table_ExternalData_15[[#This Row],[Price]]*Table_ExternalData_15[[#This Row],[extra popust]]</f>
        <v>5.1230000000000002</v>
      </c>
      <c r="N4970" s="2">
        <f>IF(M4970&lt;I4970,M4970,I4970)</f>
        <v>5.1230000000000002</v>
      </c>
      <c r="O4970" s="12" t="str">
        <f>IF(N4970&lt;I4970,$U$1," ")</f>
        <v xml:space="preserve"> </v>
      </c>
      <c r="P4970" s="12" t="str">
        <f>IFERROR((O4970+30)," ")</f>
        <v xml:space="preserve"> </v>
      </c>
      <c r="Q4970" s="2">
        <f ca="1">IF(O4970=$U$1,N4970,"0")*1.22</f>
        <v>0</v>
      </c>
    </row>
    <row r="4971" spans="1:17" x14ac:dyDescent="0.25">
      <c r="A4971" t="s">
        <v>6632</v>
      </c>
      <c r="B4971" t="s">
        <v>6631</v>
      </c>
      <c r="C4971">
        <v>14670</v>
      </c>
      <c r="D4971">
        <v>9.26</v>
      </c>
      <c r="E4971">
        <f>IFERROR(VLOOKUP(Table_ExternalData_15[[#This Row],[Id]],Rabati!B:C,2,0),0)</f>
        <v>30</v>
      </c>
      <c r="F4971">
        <v>6</v>
      </c>
      <c r="G4971" t="str">
        <f>VLOOKUP(Table_ExternalData_15[[#This Row],[Id]],'Blagovna izdelek'!A:C,3,0)</f>
        <v>Delock</v>
      </c>
      <c r="H4971">
        <f>Table_ExternalData_15[[#This Row],[Rabat]]*0.2</f>
        <v>6</v>
      </c>
      <c r="I4971" s="2">
        <f>Table_ExternalData_15[[#This Row],[Price]]-(Table_ExternalData_15[[#This Row],[Price]]*Table_ExternalData_15[[#This Row],[BB rabat]])/100</f>
        <v>8.7043999999999997</v>
      </c>
      <c r="J4971" s="2">
        <f>Table_ExternalData_15[[#This Row],[BB cena]]*Table_ExternalData_15[[#Headers],[1,22]]</f>
        <v>10.619368</v>
      </c>
      <c r="K4971" s="2">
        <f>Table_ExternalData_15[[#This Row],[Price]]*Table_ExternalData_15[[#Headers],[1,22]]</f>
        <v>11.2972</v>
      </c>
      <c r="L4971" s="7">
        <f>IF(G4971="White Shark",E4971*0.5,IF(G4971="Sbox",E4971*0.5,IF(G4971="Tenda",E4971*0.5,E4971*0.2)))/100</f>
        <v>0.06</v>
      </c>
      <c r="M4971" s="2">
        <f>Table_ExternalData_15[[#This Row],[Price]]-Table_ExternalData_15[[#This Row],[Price]]*Table_ExternalData_15[[#This Row],[extra popust]]</f>
        <v>8.7043999999999997</v>
      </c>
      <c r="N4971" s="2">
        <f>IF(M4971&lt;I4971,M4971,I4971)</f>
        <v>8.7043999999999997</v>
      </c>
      <c r="O4971" s="12" t="str">
        <f>IF(N4971&lt;I4971,$U$1," ")</f>
        <v xml:space="preserve"> </v>
      </c>
      <c r="P4971" s="12" t="str">
        <f>IFERROR((O4971+30)," ")</f>
        <v xml:space="preserve"> </v>
      </c>
      <c r="Q4971" s="2">
        <f ca="1">IF(O4971=$U$1,N4971,"0")*1.22</f>
        <v>0</v>
      </c>
    </row>
    <row r="4972" spans="1:17" x14ac:dyDescent="0.25">
      <c r="A4972" t="s">
        <v>6704</v>
      </c>
      <c r="B4972" t="s">
        <v>6703</v>
      </c>
      <c r="C4972">
        <v>14717</v>
      </c>
      <c r="D4972">
        <v>13.05</v>
      </c>
      <c r="E4972">
        <f>IFERROR(VLOOKUP(Table_ExternalData_15[[#This Row],[Id]],Rabati!B:C,2,0),0)</f>
        <v>30</v>
      </c>
      <c r="F4972">
        <v>6</v>
      </c>
      <c r="G4972" t="str">
        <f>VLOOKUP(Table_ExternalData_15[[#This Row],[Id]],'Blagovna izdelek'!A:C,3,0)</f>
        <v>Delock</v>
      </c>
      <c r="H4972">
        <f>Table_ExternalData_15[[#This Row],[Rabat]]*0.2</f>
        <v>6</v>
      </c>
      <c r="I4972" s="2">
        <f>Table_ExternalData_15[[#This Row],[Price]]-(Table_ExternalData_15[[#This Row],[Price]]*Table_ExternalData_15[[#This Row],[BB rabat]])/100</f>
        <v>12.267000000000001</v>
      </c>
      <c r="J4972" s="2">
        <f>Table_ExternalData_15[[#This Row],[BB cena]]*Table_ExternalData_15[[#Headers],[1,22]]</f>
        <v>14.965740000000002</v>
      </c>
      <c r="K4972" s="2">
        <f>Table_ExternalData_15[[#This Row],[Price]]*Table_ExternalData_15[[#Headers],[1,22]]</f>
        <v>15.921000000000001</v>
      </c>
      <c r="L4972" s="7">
        <f>IF(G4972="White Shark",E4972*0.5,IF(G4972="Sbox",E4972*0.5,IF(G4972="Tenda",E4972*0.5,E4972*0.2)))/100</f>
        <v>0.06</v>
      </c>
      <c r="M4972" s="2">
        <f>Table_ExternalData_15[[#This Row],[Price]]-Table_ExternalData_15[[#This Row],[Price]]*Table_ExternalData_15[[#This Row],[extra popust]]</f>
        <v>12.267000000000001</v>
      </c>
      <c r="N4972" s="2">
        <f>IF(M4972&lt;I4972,M4972,I4972)</f>
        <v>12.267000000000001</v>
      </c>
      <c r="O4972" s="12" t="str">
        <f>IF(N4972&lt;I4972,$U$1," ")</f>
        <v xml:space="preserve"> </v>
      </c>
      <c r="P4972" s="12" t="str">
        <f>IFERROR((O4972+30)," ")</f>
        <v xml:space="preserve"> </v>
      </c>
      <c r="Q4972" s="2">
        <f ca="1">IF(O4972=$U$1,N4972,"0")*1.22</f>
        <v>0</v>
      </c>
    </row>
    <row r="4973" spans="1:17" x14ac:dyDescent="0.25">
      <c r="A4973" t="s">
        <v>6706</v>
      </c>
      <c r="B4973" t="s">
        <v>6705</v>
      </c>
      <c r="C4973">
        <v>14718</v>
      </c>
      <c r="D4973">
        <v>18.54</v>
      </c>
      <c r="E4973">
        <f>IFERROR(VLOOKUP(Table_ExternalData_15[[#This Row],[Id]],Rabati!B:C,2,0),0)</f>
        <v>20</v>
      </c>
      <c r="F4973">
        <v>3</v>
      </c>
      <c r="G4973" t="str">
        <f>VLOOKUP(Table_ExternalData_15[[#This Row],[Id]],'Blagovna izdelek'!A:C,3,0)</f>
        <v>Delock</v>
      </c>
      <c r="H4973">
        <f>Table_ExternalData_15[[#This Row],[Rabat]]*0.2</f>
        <v>4</v>
      </c>
      <c r="I4973" s="2">
        <f>Table_ExternalData_15[[#This Row],[Price]]-(Table_ExternalData_15[[#This Row],[Price]]*Table_ExternalData_15[[#This Row],[BB rabat]])/100</f>
        <v>17.798400000000001</v>
      </c>
      <c r="J4973" s="2">
        <f>Table_ExternalData_15[[#This Row],[BB cena]]*Table_ExternalData_15[[#Headers],[1,22]]</f>
        <v>21.714048000000002</v>
      </c>
      <c r="K4973" s="2">
        <f>Table_ExternalData_15[[#This Row],[Price]]*Table_ExternalData_15[[#Headers],[1,22]]</f>
        <v>22.6188</v>
      </c>
      <c r="L4973" s="7">
        <f>IF(G4973="White Shark",E4973*0.5,IF(G4973="Sbox",E4973*0.5,IF(G4973="Tenda",E4973*0.5,E4973*0.2)))/100</f>
        <v>0.04</v>
      </c>
      <c r="M4973" s="2">
        <f>Table_ExternalData_15[[#This Row],[Price]]-Table_ExternalData_15[[#This Row],[Price]]*Table_ExternalData_15[[#This Row],[extra popust]]</f>
        <v>17.798400000000001</v>
      </c>
      <c r="N4973" s="2">
        <f>IF(M4973&lt;I4973,M4973,I4973)</f>
        <v>17.798400000000001</v>
      </c>
      <c r="O4973" s="12" t="str">
        <f>IF(N4973&lt;I4973,$U$1," ")</f>
        <v xml:space="preserve"> </v>
      </c>
      <c r="P4973" s="12" t="str">
        <f>IFERROR((O4973+30)," ")</f>
        <v xml:space="preserve"> </v>
      </c>
      <c r="Q4973" s="2">
        <f ca="1">IF(O4973=$U$1,N4973,"0")*1.22</f>
        <v>0</v>
      </c>
    </row>
    <row r="4974" spans="1:17" x14ac:dyDescent="0.25">
      <c r="A4974" t="s">
        <v>6715</v>
      </c>
      <c r="B4974" t="s">
        <v>6714</v>
      </c>
      <c r="C4974">
        <v>14726</v>
      </c>
      <c r="D4974">
        <v>41.85</v>
      </c>
      <c r="E4974">
        <f>IFERROR(VLOOKUP(Table_ExternalData_15[[#This Row],[Id]],Rabati!B:C,2,0),0)</f>
        <v>0</v>
      </c>
      <c r="F4974">
        <v>0</v>
      </c>
      <c r="G4974" t="str">
        <f>VLOOKUP(Table_ExternalData_15[[#This Row],[Id]],'Blagovna izdelek'!A:C,3,0)</f>
        <v>Delock</v>
      </c>
      <c r="H4974">
        <f>Table_ExternalData_15[[#This Row],[Rabat]]*0.2</f>
        <v>0</v>
      </c>
      <c r="I4974" s="2">
        <f>Table_ExternalData_15[[#This Row],[Price]]-(Table_ExternalData_15[[#This Row],[Price]]*Table_ExternalData_15[[#This Row],[BB rabat]])/100</f>
        <v>41.85</v>
      </c>
      <c r="J4974" s="2">
        <f>Table_ExternalData_15[[#This Row],[BB cena]]*Table_ExternalData_15[[#Headers],[1,22]]</f>
        <v>51.057000000000002</v>
      </c>
      <c r="K4974" s="2">
        <f>Table_ExternalData_15[[#This Row],[Price]]*Table_ExternalData_15[[#Headers],[1,22]]</f>
        <v>51.057000000000002</v>
      </c>
      <c r="L4974" s="7">
        <f>IF(G4974="White Shark",E4974*0.5,IF(G4974="Sbox",E4974*0.5,IF(G4974="Tenda",E4974*0.5,E4974*0.2)))/100</f>
        <v>0</v>
      </c>
      <c r="M4974" s="2">
        <f>Table_ExternalData_15[[#This Row],[Price]]-Table_ExternalData_15[[#This Row],[Price]]*Table_ExternalData_15[[#This Row],[extra popust]]</f>
        <v>41.85</v>
      </c>
      <c r="N4974" s="2">
        <f>IF(M4974&lt;I4974,M4974,I4974)</f>
        <v>41.85</v>
      </c>
      <c r="O4974" s="12" t="str">
        <f>IF(N4974&lt;I4974,$U$1," ")</f>
        <v xml:space="preserve"> </v>
      </c>
      <c r="P4974" s="12" t="str">
        <f>IFERROR((O4974+30)," ")</f>
        <v xml:space="preserve"> </v>
      </c>
      <c r="Q4974" s="2">
        <f ca="1">IF(O4974=$U$1,N4974,"0")*1.22</f>
        <v>0</v>
      </c>
    </row>
    <row r="4975" spans="1:17" x14ac:dyDescent="0.25">
      <c r="A4975" t="s">
        <v>6727</v>
      </c>
      <c r="B4975" t="s">
        <v>6726</v>
      </c>
      <c r="C4975">
        <v>14735</v>
      </c>
      <c r="D4975">
        <v>149.94999999999999</v>
      </c>
      <c r="E4975">
        <f>IFERROR(VLOOKUP(Table_ExternalData_15[[#This Row],[Id]],Rabati!B:C,2,0),0)</f>
        <v>10</v>
      </c>
      <c r="F4975">
        <v>0</v>
      </c>
      <c r="G4975" t="str">
        <f>VLOOKUP(Table_ExternalData_15[[#This Row],[Id]],'Blagovna izdelek'!A:C,3,0)</f>
        <v>Delock</v>
      </c>
      <c r="H4975">
        <f>Table_ExternalData_15[[#This Row],[Rabat]]*0.2</f>
        <v>2</v>
      </c>
      <c r="I4975" s="2">
        <f>Table_ExternalData_15[[#This Row],[Price]]-(Table_ExternalData_15[[#This Row],[Price]]*Table_ExternalData_15[[#This Row],[BB rabat]])/100</f>
        <v>146.95099999999999</v>
      </c>
      <c r="J4975" s="2">
        <f>Table_ExternalData_15[[#This Row],[BB cena]]*Table_ExternalData_15[[#Headers],[1,22]]</f>
        <v>179.28021999999999</v>
      </c>
      <c r="K4975" s="2">
        <f>Table_ExternalData_15[[#This Row],[Price]]*Table_ExternalData_15[[#Headers],[1,22]]</f>
        <v>182.93899999999999</v>
      </c>
      <c r="L4975" s="7">
        <f>IF(G4975="White Shark",E4975*0.5,IF(G4975="Sbox",E4975*0.5,IF(G4975="Tenda",E4975*0.5,E4975*0.2)))/100</f>
        <v>0.02</v>
      </c>
      <c r="M4975" s="2">
        <f>Table_ExternalData_15[[#This Row],[Price]]-Table_ExternalData_15[[#This Row],[Price]]*Table_ExternalData_15[[#This Row],[extra popust]]</f>
        <v>146.95099999999999</v>
      </c>
      <c r="N4975" s="2">
        <f>IF(M4975&lt;I4975,M4975,I4975)</f>
        <v>146.95099999999999</v>
      </c>
      <c r="O4975" s="12" t="str">
        <f>IF(N4975&lt;I4975,$U$1," ")</f>
        <v xml:space="preserve"> </v>
      </c>
      <c r="P4975" s="12" t="str">
        <f>IFERROR((O4975+30)," ")</f>
        <v xml:space="preserve"> </v>
      </c>
      <c r="Q4975" s="2">
        <f ca="1">IF(O4975=$U$1,N4975,"0")*1.22</f>
        <v>0</v>
      </c>
    </row>
    <row r="4976" spans="1:17" x14ac:dyDescent="0.25">
      <c r="A4976" t="s">
        <v>6741</v>
      </c>
      <c r="B4976" t="s">
        <v>6740</v>
      </c>
      <c r="C4976">
        <v>14744</v>
      </c>
      <c r="D4976">
        <v>17.95</v>
      </c>
      <c r="E4976">
        <f>IFERROR(VLOOKUP(Table_ExternalData_15[[#This Row],[Id]],Rabati!B:C,2,0),0)</f>
        <v>10</v>
      </c>
      <c r="F4976">
        <v>6</v>
      </c>
      <c r="G4976" t="str">
        <f>VLOOKUP(Table_ExternalData_15[[#This Row],[Id]],'Blagovna izdelek'!A:C,3,0)</f>
        <v>Delock</v>
      </c>
      <c r="H4976">
        <f>Table_ExternalData_15[[#This Row],[Rabat]]*0.2</f>
        <v>2</v>
      </c>
      <c r="I4976" s="2">
        <f>Table_ExternalData_15[[#This Row],[Price]]-(Table_ExternalData_15[[#This Row],[Price]]*Table_ExternalData_15[[#This Row],[BB rabat]])/100</f>
        <v>17.591000000000001</v>
      </c>
      <c r="J4976" s="2">
        <f>Table_ExternalData_15[[#This Row],[BB cena]]*Table_ExternalData_15[[#Headers],[1,22]]</f>
        <v>21.461020000000001</v>
      </c>
      <c r="K4976" s="2">
        <f>Table_ExternalData_15[[#This Row],[Price]]*Table_ExternalData_15[[#Headers],[1,22]]</f>
        <v>21.898999999999997</v>
      </c>
      <c r="L4976" s="7">
        <f>IF(G4976="White Shark",E4976*0.5,IF(G4976="Sbox",E4976*0.5,IF(G4976="Tenda",E4976*0.5,E4976*0.2)))/100</f>
        <v>0.02</v>
      </c>
      <c r="M4976" s="2">
        <f>Table_ExternalData_15[[#This Row],[Price]]-Table_ExternalData_15[[#This Row],[Price]]*Table_ExternalData_15[[#This Row],[extra popust]]</f>
        <v>17.591000000000001</v>
      </c>
      <c r="N4976" s="2">
        <f>IF(M4976&lt;I4976,M4976,I4976)</f>
        <v>17.591000000000001</v>
      </c>
      <c r="O4976" s="12" t="str">
        <f>IF(N4976&lt;I4976,$U$1," ")</f>
        <v xml:space="preserve"> </v>
      </c>
      <c r="P4976" s="12" t="str">
        <f>IFERROR((O4976+30)," ")</f>
        <v xml:space="preserve"> </v>
      </c>
      <c r="Q4976" s="2">
        <f ca="1">IF(O4976=$U$1,N4976,"0")*1.22</f>
        <v>0</v>
      </c>
    </row>
    <row r="4977" spans="1:17" x14ac:dyDescent="0.25">
      <c r="A4977" t="s">
        <v>6774</v>
      </c>
      <c r="B4977" t="s">
        <v>6773</v>
      </c>
      <c r="C4977">
        <v>14773</v>
      </c>
      <c r="D4977">
        <v>3.95</v>
      </c>
      <c r="E4977">
        <f>IFERROR(VLOOKUP(Table_ExternalData_15[[#This Row],[Id]],Rabati!B:C,2,0),0)</f>
        <v>30</v>
      </c>
      <c r="F4977">
        <v>16</v>
      </c>
      <c r="G4977" t="str">
        <f>VLOOKUP(Table_ExternalData_15[[#This Row],[Id]],'Blagovna izdelek'!A:C,3,0)</f>
        <v>Delock</v>
      </c>
      <c r="H4977">
        <f>Table_ExternalData_15[[#This Row],[Rabat]]*0.2</f>
        <v>6</v>
      </c>
      <c r="I4977" s="2">
        <f>Table_ExternalData_15[[#This Row],[Price]]-(Table_ExternalData_15[[#This Row],[Price]]*Table_ExternalData_15[[#This Row],[BB rabat]])/100</f>
        <v>3.7130000000000001</v>
      </c>
      <c r="J4977" s="2">
        <f>Table_ExternalData_15[[#This Row],[BB cena]]*Table_ExternalData_15[[#Headers],[1,22]]</f>
        <v>4.5298600000000002</v>
      </c>
      <c r="K4977" s="2">
        <f>Table_ExternalData_15[[#This Row],[Price]]*Table_ExternalData_15[[#Headers],[1,22]]</f>
        <v>4.819</v>
      </c>
      <c r="L4977" s="7">
        <f>IF(G4977="White Shark",E4977*0.5,IF(G4977="Sbox",E4977*0.5,IF(G4977="Tenda",E4977*0.5,E4977*0.2)))/100</f>
        <v>0.06</v>
      </c>
      <c r="M4977" s="2">
        <f>Table_ExternalData_15[[#This Row],[Price]]-Table_ExternalData_15[[#This Row],[Price]]*Table_ExternalData_15[[#This Row],[extra popust]]</f>
        <v>3.7130000000000001</v>
      </c>
      <c r="N4977" s="2">
        <f>IF(M4977&lt;I4977,M4977,I4977)</f>
        <v>3.7130000000000001</v>
      </c>
      <c r="O4977" s="12" t="str">
        <f>IF(N4977&lt;I4977,$U$1," ")</f>
        <v xml:space="preserve"> </v>
      </c>
      <c r="P4977" s="12" t="str">
        <f>IFERROR((O4977+30)," ")</f>
        <v xml:space="preserve"> </v>
      </c>
      <c r="Q4977" s="2">
        <f ca="1">IF(O4977=$U$1,N4977,"0")*1.22</f>
        <v>0</v>
      </c>
    </row>
    <row r="4978" spans="1:17" x14ac:dyDescent="0.25">
      <c r="A4978" t="s">
        <v>6776</v>
      </c>
      <c r="B4978" t="s">
        <v>6775</v>
      </c>
      <c r="C4978">
        <v>14774</v>
      </c>
      <c r="D4978">
        <v>9.8000000000000007</v>
      </c>
      <c r="E4978">
        <f>IFERROR(VLOOKUP(Table_ExternalData_15[[#This Row],[Id]],Rabati!B:C,2,0),0)</f>
        <v>30</v>
      </c>
      <c r="F4978">
        <v>15</v>
      </c>
      <c r="G4978" t="str">
        <f>VLOOKUP(Table_ExternalData_15[[#This Row],[Id]],'Blagovna izdelek'!A:C,3,0)</f>
        <v>Delock</v>
      </c>
      <c r="H4978">
        <f>Table_ExternalData_15[[#This Row],[Rabat]]*0.2</f>
        <v>6</v>
      </c>
      <c r="I4978" s="2">
        <f>Table_ExternalData_15[[#This Row],[Price]]-(Table_ExternalData_15[[#This Row],[Price]]*Table_ExternalData_15[[#This Row],[BB rabat]])/100</f>
        <v>9.2119999999999997</v>
      </c>
      <c r="J4978" s="2">
        <f>Table_ExternalData_15[[#This Row],[BB cena]]*Table_ExternalData_15[[#Headers],[1,22]]</f>
        <v>11.23864</v>
      </c>
      <c r="K4978" s="2">
        <f>Table_ExternalData_15[[#This Row],[Price]]*Table_ExternalData_15[[#Headers],[1,22]]</f>
        <v>11.956000000000001</v>
      </c>
      <c r="L4978" s="7">
        <f>IF(G4978="White Shark",E4978*0.5,IF(G4978="Sbox",E4978*0.5,IF(G4978="Tenda",E4978*0.5,E4978*0.2)))/100</f>
        <v>0.06</v>
      </c>
      <c r="M4978" s="2">
        <f>Table_ExternalData_15[[#This Row],[Price]]-Table_ExternalData_15[[#This Row],[Price]]*Table_ExternalData_15[[#This Row],[extra popust]]</f>
        <v>9.2120000000000015</v>
      </c>
      <c r="N4978" s="2">
        <f>IF(M4978&lt;I4978,M4978,I4978)</f>
        <v>9.2119999999999997</v>
      </c>
      <c r="O4978" s="12" t="str">
        <f>IF(N4978&lt;I4978,$U$1," ")</f>
        <v xml:space="preserve"> </v>
      </c>
      <c r="P4978" s="12" t="str">
        <f>IFERROR((O4978+30)," ")</f>
        <v xml:space="preserve"> </v>
      </c>
      <c r="Q4978" s="2">
        <f ca="1">IF(O4978=$U$1,N4978,"0")*1.22</f>
        <v>0</v>
      </c>
    </row>
    <row r="4979" spans="1:17" x14ac:dyDescent="0.25">
      <c r="A4979" t="s">
        <v>6808</v>
      </c>
      <c r="B4979" t="s">
        <v>6807</v>
      </c>
      <c r="C4979">
        <v>14795</v>
      </c>
      <c r="D4979">
        <v>55.89</v>
      </c>
      <c r="E4979">
        <f>IFERROR(VLOOKUP(Table_ExternalData_15[[#This Row],[Id]],Rabati!B:C,2,0),0)</f>
        <v>20</v>
      </c>
      <c r="F4979">
        <v>5</v>
      </c>
      <c r="G4979" t="str">
        <f>VLOOKUP(Table_ExternalData_15[[#This Row],[Id]],'Blagovna izdelek'!A:C,3,0)</f>
        <v>Delock</v>
      </c>
      <c r="H4979">
        <f>Table_ExternalData_15[[#This Row],[Rabat]]*0.2</f>
        <v>4</v>
      </c>
      <c r="I4979" s="2">
        <f>Table_ExternalData_15[[#This Row],[Price]]-(Table_ExternalData_15[[#This Row],[Price]]*Table_ExternalData_15[[#This Row],[BB rabat]])/100</f>
        <v>53.654400000000003</v>
      </c>
      <c r="J4979" s="2">
        <f>Table_ExternalData_15[[#This Row],[BB cena]]*Table_ExternalData_15[[#Headers],[1,22]]</f>
        <v>65.458368000000007</v>
      </c>
      <c r="K4979" s="2">
        <f>Table_ExternalData_15[[#This Row],[Price]]*Table_ExternalData_15[[#Headers],[1,22]]</f>
        <v>68.1858</v>
      </c>
      <c r="L4979" s="7">
        <f>IF(G4979="White Shark",E4979*0.5,IF(G4979="Sbox",E4979*0.5,IF(G4979="Tenda",E4979*0.5,E4979*0.2)))/100</f>
        <v>0.04</v>
      </c>
      <c r="M4979" s="2">
        <f>Table_ExternalData_15[[#This Row],[Price]]-Table_ExternalData_15[[#This Row],[Price]]*Table_ExternalData_15[[#This Row],[extra popust]]</f>
        <v>53.654400000000003</v>
      </c>
      <c r="N4979" s="2">
        <f>IF(M4979&lt;I4979,M4979,I4979)</f>
        <v>53.654400000000003</v>
      </c>
      <c r="O4979" s="12" t="str">
        <f>IF(N4979&lt;I4979,$U$1," ")</f>
        <v xml:space="preserve"> </v>
      </c>
      <c r="P4979" s="12" t="str">
        <f>IFERROR((O4979+30)," ")</f>
        <v xml:space="preserve"> </v>
      </c>
      <c r="Q4979" s="2">
        <f ca="1">IF(O4979=$U$1,N4979,"0")*1.22</f>
        <v>0</v>
      </c>
    </row>
    <row r="4980" spans="1:17" x14ac:dyDescent="0.25">
      <c r="A4980" t="s">
        <v>6816</v>
      </c>
      <c r="B4980" t="s">
        <v>6815</v>
      </c>
      <c r="C4980">
        <v>14799</v>
      </c>
      <c r="D4980">
        <v>34.1</v>
      </c>
      <c r="E4980">
        <f>IFERROR(VLOOKUP(Table_ExternalData_15[[#This Row],[Id]],Rabati!B:C,2,0),0)</f>
        <v>30</v>
      </c>
      <c r="F4980">
        <v>0</v>
      </c>
      <c r="G4980" t="str">
        <f>VLOOKUP(Table_ExternalData_15[[#This Row],[Id]],'Blagovna izdelek'!A:C,3,0)</f>
        <v>Delock</v>
      </c>
      <c r="H4980">
        <f>Table_ExternalData_15[[#This Row],[Rabat]]*0.2</f>
        <v>6</v>
      </c>
      <c r="I4980" s="2">
        <f>Table_ExternalData_15[[#This Row],[Price]]-(Table_ExternalData_15[[#This Row],[Price]]*Table_ExternalData_15[[#This Row],[BB rabat]])/100</f>
        <v>32.054000000000002</v>
      </c>
      <c r="J4980" s="2">
        <f>Table_ExternalData_15[[#This Row],[BB cena]]*Table_ExternalData_15[[#Headers],[1,22]]</f>
        <v>39.105879999999999</v>
      </c>
      <c r="K4980" s="2">
        <f>Table_ExternalData_15[[#This Row],[Price]]*Table_ExternalData_15[[#Headers],[1,22]]</f>
        <v>41.602000000000004</v>
      </c>
      <c r="L4980" s="7">
        <f>IF(G4980="White Shark",E4980*0.5,IF(G4980="Sbox",E4980*0.5,IF(G4980="Tenda",E4980*0.5,E4980*0.2)))/100</f>
        <v>0.06</v>
      </c>
      <c r="M4980" s="2">
        <f>Table_ExternalData_15[[#This Row],[Price]]-Table_ExternalData_15[[#This Row],[Price]]*Table_ExternalData_15[[#This Row],[extra popust]]</f>
        <v>32.054000000000002</v>
      </c>
      <c r="N4980" s="2">
        <f>IF(M4980&lt;I4980,M4980,I4980)</f>
        <v>32.054000000000002</v>
      </c>
      <c r="O4980" s="12" t="str">
        <f>IF(N4980&lt;I4980,$U$1," ")</f>
        <v xml:space="preserve"> </v>
      </c>
      <c r="P4980" s="12" t="str">
        <f>IFERROR((O4980+30)," ")</f>
        <v xml:space="preserve"> </v>
      </c>
      <c r="Q4980" s="2">
        <f ca="1">IF(O4980=$U$1,N4980,"0")*1.22</f>
        <v>0</v>
      </c>
    </row>
    <row r="4981" spans="1:17" x14ac:dyDescent="0.25">
      <c r="A4981" t="s">
        <v>6922</v>
      </c>
      <c r="B4981" t="s">
        <v>6921</v>
      </c>
      <c r="C4981">
        <v>14890</v>
      </c>
      <c r="D4981">
        <v>27.75</v>
      </c>
      <c r="E4981">
        <f>IFERROR(VLOOKUP(Table_ExternalData_15[[#This Row],[Id]],Rabati!B:C,2,0),0)</f>
        <v>30</v>
      </c>
      <c r="F4981">
        <v>0</v>
      </c>
      <c r="G4981" t="str">
        <f>VLOOKUP(Table_ExternalData_15[[#This Row],[Id]],'Blagovna izdelek'!A:C,3,0)</f>
        <v>Delock</v>
      </c>
      <c r="H4981">
        <f>Table_ExternalData_15[[#This Row],[Rabat]]*0.2</f>
        <v>6</v>
      </c>
      <c r="I4981" s="2">
        <f>Table_ExternalData_15[[#This Row],[Price]]-(Table_ExternalData_15[[#This Row],[Price]]*Table_ExternalData_15[[#This Row],[BB rabat]])/100</f>
        <v>26.085000000000001</v>
      </c>
      <c r="J4981" s="2">
        <f>Table_ExternalData_15[[#This Row],[BB cena]]*Table_ExternalData_15[[#Headers],[1,22]]</f>
        <v>31.823699999999999</v>
      </c>
      <c r="K4981" s="2">
        <f>Table_ExternalData_15[[#This Row],[Price]]*Table_ExternalData_15[[#Headers],[1,22]]</f>
        <v>33.854999999999997</v>
      </c>
      <c r="L4981" s="7">
        <f>IF(G4981="White Shark",E4981*0.5,IF(G4981="Sbox",E4981*0.5,IF(G4981="Tenda",E4981*0.5,E4981*0.2)))/100</f>
        <v>0.06</v>
      </c>
      <c r="M4981" s="2">
        <f>Table_ExternalData_15[[#This Row],[Price]]-Table_ExternalData_15[[#This Row],[Price]]*Table_ExternalData_15[[#This Row],[extra popust]]</f>
        <v>26.085000000000001</v>
      </c>
      <c r="N4981" s="2">
        <f>IF(M4981&lt;I4981,M4981,I4981)</f>
        <v>26.085000000000001</v>
      </c>
      <c r="O4981" s="12" t="str">
        <f>IF(N4981&lt;I4981,$U$1," ")</f>
        <v xml:space="preserve"> </v>
      </c>
      <c r="P4981" s="12" t="str">
        <f>IFERROR((O4981+30)," ")</f>
        <v xml:space="preserve"> </v>
      </c>
      <c r="Q4981" s="2">
        <f ca="1">IF(O4981=$U$1,N4981,"0")*1.22</f>
        <v>0</v>
      </c>
    </row>
    <row r="4982" spans="1:17" x14ac:dyDescent="0.25">
      <c r="A4982" t="s">
        <v>6933</v>
      </c>
      <c r="B4982" t="s">
        <v>6932</v>
      </c>
      <c r="C4982">
        <v>14900</v>
      </c>
      <c r="D4982">
        <v>3.98</v>
      </c>
      <c r="E4982">
        <f>IFERROR(VLOOKUP(Table_ExternalData_15[[#This Row],[Id]],Rabati!B:C,2,0),0)</f>
        <v>30</v>
      </c>
      <c r="F4982">
        <v>0</v>
      </c>
      <c r="G4982" t="str">
        <f>VLOOKUP(Table_ExternalData_15[[#This Row],[Id]],'Blagovna izdelek'!A:C,3,0)</f>
        <v>Delock</v>
      </c>
      <c r="H4982">
        <f>Table_ExternalData_15[[#This Row],[Rabat]]*0.2</f>
        <v>6</v>
      </c>
      <c r="I4982" s="2">
        <f>Table_ExternalData_15[[#This Row],[Price]]-(Table_ExternalData_15[[#This Row],[Price]]*Table_ExternalData_15[[#This Row],[BB rabat]])/100</f>
        <v>3.7412000000000001</v>
      </c>
      <c r="J4982" s="2">
        <f>Table_ExternalData_15[[#This Row],[BB cena]]*Table_ExternalData_15[[#Headers],[1,22]]</f>
        <v>4.5642639999999997</v>
      </c>
      <c r="K4982" s="2">
        <f>Table_ExternalData_15[[#This Row],[Price]]*Table_ExternalData_15[[#Headers],[1,22]]</f>
        <v>4.8555999999999999</v>
      </c>
      <c r="L4982" s="7">
        <f>IF(G4982="White Shark",E4982*0.5,IF(G4982="Sbox",E4982*0.5,IF(G4982="Tenda",E4982*0.5,E4982*0.2)))/100</f>
        <v>0.06</v>
      </c>
      <c r="M4982" s="2">
        <f>Table_ExternalData_15[[#This Row],[Price]]-Table_ExternalData_15[[#This Row],[Price]]*Table_ExternalData_15[[#This Row],[extra popust]]</f>
        <v>3.7412000000000001</v>
      </c>
      <c r="N4982" s="2">
        <f>IF(M4982&lt;I4982,M4982,I4982)</f>
        <v>3.7412000000000001</v>
      </c>
      <c r="O4982" s="12" t="str">
        <f>IF(N4982&lt;I4982,$U$1," ")</f>
        <v xml:space="preserve"> </v>
      </c>
      <c r="P4982" s="12" t="str">
        <f>IFERROR((O4982+30)," ")</f>
        <v xml:space="preserve"> </v>
      </c>
      <c r="Q4982" s="2">
        <f ca="1">IF(O4982=$U$1,N4982,"0")*1.22</f>
        <v>0</v>
      </c>
    </row>
    <row r="4983" spans="1:17" x14ac:dyDescent="0.25">
      <c r="A4983" t="s">
        <v>6935</v>
      </c>
      <c r="B4983" t="s">
        <v>15243</v>
      </c>
      <c r="C4983">
        <v>14902</v>
      </c>
      <c r="D4983">
        <v>34.590000000000003</v>
      </c>
      <c r="E4983">
        <f>IFERROR(VLOOKUP(Table_ExternalData_15[[#This Row],[Id]],Rabati!B:C,2,0),0)</f>
        <v>30</v>
      </c>
      <c r="F4983">
        <v>6</v>
      </c>
      <c r="G4983" t="str">
        <f>VLOOKUP(Table_ExternalData_15[[#This Row],[Id]],'Blagovna izdelek'!A:C,3,0)</f>
        <v>Delock</v>
      </c>
      <c r="H4983">
        <f>Table_ExternalData_15[[#This Row],[Rabat]]*0.2</f>
        <v>6</v>
      </c>
      <c r="I4983" s="2">
        <f>Table_ExternalData_15[[#This Row],[Price]]-(Table_ExternalData_15[[#This Row],[Price]]*Table_ExternalData_15[[#This Row],[BB rabat]])/100</f>
        <v>32.514600000000002</v>
      </c>
      <c r="J4983" s="2">
        <f>Table_ExternalData_15[[#This Row],[BB cena]]*Table_ExternalData_15[[#Headers],[1,22]]</f>
        <v>39.667811999999998</v>
      </c>
      <c r="K4983" s="2">
        <f>Table_ExternalData_15[[#This Row],[Price]]*Table_ExternalData_15[[#Headers],[1,22]]</f>
        <v>42.199800000000003</v>
      </c>
      <c r="L4983" s="7">
        <f>IF(G4983="White Shark",E4983*0.5,IF(G4983="Sbox",E4983*0.5,IF(G4983="Tenda",E4983*0.5,E4983*0.2)))/100</f>
        <v>0.06</v>
      </c>
      <c r="M4983" s="2">
        <f>Table_ExternalData_15[[#This Row],[Price]]-Table_ExternalData_15[[#This Row],[Price]]*Table_ExternalData_15[[#This Row],[extra popust]]</f>
        <v>32.514600000000002</v>
      </c>
      <c r="N4983" s="2">
        <f>IF(M4983&lt;I4983,M4983,I4983)</f>
        <v>32.514600000000002</v>
      </c>
      <c r="O4983" s="12" t="str">
        <f>IF(N4983&lt;I4983,$U$1," ")</f>
        <v xml:space="preserve"> </v>
      </c>
      <c r="P4983" s="12" t="str">
        <f>IFERROR((O4983+30)," ")</f>
        <v xml:space="preserve"> </v>
      </c>
      <c r="Q4983" s="2">
        <f ca="1">IF(O4983=$U$1,N4983,"0")*1.22</f>
        <v>0</v>
      </c>
    </row>
    <row r="4984" spans="1:17" x14ac:dyDescent="0.25">
      <c r="A4984" t="s">
        <v>6975</v>
      </c>
      <c r="B4984" t="s">
        <v>6974</v>
      </c>
      <c r="C4984">
        <v>14927</v>
      </c>
      <c r="D4984">
        <v>59.15</v>
      </c>
      <c r="E4984">
        <f>IFERROR(VLOOKUP(Table_ExternalData_15[[#This Row],[Id]],Rabati!B:C,2,0),0)</f>
        <v>20</v>
      </c>
      <c r="F4984">
        <v>0</v>
      </c>
      <c r="G4984" t="str">
        <f>VLOOKUP(Table_ExternalData_15[[#This Row],[Id]],'Blagovna izdelek'!A:C,3,0)</f>
        <v>Delock</v>
      </c>
      <c r="H4984">
        <f>Table_ExternalData_15[[#This Row],[Rabat]]*0.2</f>
        <v>4</v>
      </c>
      <c r="I4984" s="2">
        <f>Table_ExternalData_15[[#This Row],[Price]]-(Table_ExternalData_15[[#This Row],[Price]]*Table_ExternalData_15[[#This Row],[BB rabat]])/100</f>
        <v>56.783999999999999</v>
      </c>
      <c r="J4984" s="2">
        <f>Table_ExternalData_15[[#This Row],[BB cena]]*Table_ExternalData_15[[#Headers],[1,22]]</f>
        <v>69.276479999999992</v>
      </c>
      <c r="K4984" s="2">
        <f>Table_ExternalData_15[[#This Row],[Price]]*Table_ExternalData_15[[#Headers],[1,22]]</f>
        <v>72.162999999999997</v>
      </c>
      <c r="L4984" s="7">
        <f>IF(G4984="White Shark",E4984*0.5,IF(G4984="Sbox",E4984*0.5,IF(G4984="Tenda",E4984*0.5,E4984*0.2)))/100</f>
        <v>0.04</v>
      </c>
      <c r="M4984" s="2">
        <f>Table_ExternalData_15[[#This Row],[Price]]-Table_ExternalData_15[[#This Row],[Price]]*Table_ExternalData_15[[#This Row],[extra popust]]</f>
        <v>56.783999999999999</v>
      </c>
      <c r="N4984" s="2">
        <f>IF(M4984&lt;I4984,M4984,I4984)</f>
        <v>56.783999999999999</v>
      </c>
      <c r="O4984" s="12" t="str">
        <f>IF(N4984&lt;I4984,$U$1," ")</f>
        <v xml:space="preserve"> </v>
      </c>
      <c r="P4984" s="12" t="str">
        <f>IFERROR((O4984+30)," ")</f>
        <v xml:space="preserve"> </v>
      </c>
      <c r="Q4984" s="2">
        <f ca="1">IF(O4984=$U$1,N4984,"0")*1.22</f>
        <v>0</v>
      </c>
    </row>
    <row r="4985" spans="1:17" x14ac:dyDescent="0.25">
      <c r="A4985" t="s">
        <v>7065</v>
      </c>
      <c r="B4985" t="s">
        <v>7064</v>
      </c>
      <c r="C4985">
        <v>14996</v>
      </c>
      <c r="D4985">
        <v>2.98</v>
      </c>
      <c r="E4985">
        <f>IFERROR(VLOOKUP(Table_ExternalData_15[[#This Row],[Id]],Rabati!B:C,2,0),0)</f>
        <v>25</v>
      </c>
      <c r="F4985">
        <v>0</v>
      </c>
      <c r="G4985" t="str">
        <f>VLOOKUP(Table_ExternalData_15[[#This Row],[Id]],'Blagovna izdelek'!A:C,3,0)</f>
        <v>Delock</v>
      </c>
      <c r="H4985">
        <f>Table_ExternalData_15[[#This Row],[Rabat]]*0.2</f>
        <v>5</v>
      </c>
      <c r="I4985" s="2">
        <f>Table_ExternalData_15[[#This Row],[Price]]-(Table_ExternalData_15[[#This Row],[Price]]*Table_ExternalData_15[[#This Row],[BB rabat]])/100</f>
        <v>2.831</v>
      </c>
      <c r="J4985" s="2">
        <f>Table_ExternalData_15[[#This Row],[BB cena]]*Table_ExternalData_15[[#Headers],[1,22]]</f>
        <v>3.4538199999999999</v>
      </c>
      <c r="K4985" s="2">
        <f>Table_ExternalData_15[[#This Row],[Price]]*Table_ExternalData_15[[#Headers],[1,22]]</f>
        <v>3.6355999999999997</v>
      </c>
      <c r="L4985" s="7">
        <f>IF(G4985="White Shark",E4985*0.5,IF(G4985="Sbox",E4985*0.5,IF(G4985="Tenda",E4985*0.5,E4985*0.2)))/100</f>
        <v>0.05</v>
      </c>
      <c r="M4985" s="2">
        <f>Table_ExternalData_15[[#This Row],[Price]]-Table_ExternalData_15[[#This Row],[Price]]*Table_ExternalData_15[[#This Row],[extra popust]]</f>
        <v>2.831</v>
      </c>
      <c r="N4985" s="2">
        <f>IF(M4985&lt;I4985,M4985,I4985)</f>
        <v>2.831</v>
      </c>
      <c r="O4985" s="12" t="str">
        <f>IF(N4985&lt;I4985,$U$1," ")</f>
        <v xml:space="preserve"> </v>
      </c>
      <c r="P4985" s="12" t="str">
        <f>IFERROR((O4985+30)," ")</f>
        <v xml:space="preserve"> </v>
      </c>
      <c r="Q4985" s="2">
        <f ca="1">IF(O4985=$U$1,N4985,"0")*1.22</f>
        <v>0</v>
      </c>
    </row>
    <row r="4986" spans="1:17" x14ac:dyDescent="0.25">
      <c r="A4986" t="s">
        <v>7067</v>
      </c>
      <c r="B4986" t="s">
        <v>7066</v>
      </c>
      <c r="C4986">
        <v>14997</v>
      </c>
      <c r="D4986">
        <v>12.65</v>
      </c>
      <c r="E4986">
        <f>IFERROR(VLOOKUP(Table_ExternalData_15[[#This Row],[Id]],Rabati!B:C,2,0),0)</f>
        <v>25</v>
      </c>
      <c r="F4986">
        <v>0</v>
      </c>
      <c r="G4986" t="str">
        <f>VLOOKUP(Table_ExternalData_15[[#This Row],[Id]],'Blagovna izdelek'!A:C,3,0)</f>
        <v>Delock</v>
      </c>
      <c r="H4986">
        <f>Table_ExternalData_15[[#This Row],[Rabat]]*0.2</f>
        <v>5</v>
      </c>
      <c r="I4986" s="2">
        <f>Table_ExternalData_15[[#This Row],[Price]]-(Table_ExternalData_15[[#This Row],[Price]]*Table_ExternalData_15[[#This Row],[BB rabat]])/100</f>
        <v>12.0175</v>
      </c>
      <c r="J4986" s="2">
        <f>Table_ExternalData_15[[#This Row],[BB cena]]*Table_ExternalData_15[[#Headers],[1,22]]</f>
        <v>14.661350000000001</v>
      </c>
      <c r="K4986" s="2">
        <f>Table_ExternalData_15[[#This Row],[Price]]*Table_ExternalData_15[[#Headers],[1,22]]</f>
        <v>15.433</v>
      </c>
      <c r="L4986" s="7">
        <f>IF(G4986="White Shark",E4986*0.5,IF(G4986="Sbox",E4986*0.5,IF(G4986="Tenda",E4986*0.5,E4986*0.2)))/100</f>
        <v>0.05</v>
      </c>
      <c r="M4986" s="2">
        <f>Table_ExternalData_15[[#This Row],[Price]]-Table_ExternalData_15[[#This Row],[Price]]*Table_ExternalData_15[[#This Row],[extra popust]]</f>
        <v>12.0175</v>
      </c>
      <c r="N4986" s="2">
        <f>IF(M4986&lt;I4986,M4986,I4986)</f>
        <v>12.0175</v>
      </c>
      <c r="O4986" s="12" t="str">
        <f>IF(N4986&lt;I4986,$U$1," ")</f>
        <v xml:space="preserve"> </v>
      </c>
      <c r="P4986" s="12" t="str">
        <f>IFERROR((O4986+30)," ")</f>
        <v xml:space="preserve"> </v>
      </c>
      <c r="Q4986" s="2">
        <f ca="1">IF(O4986=$U$1,N4986,"0")*1.22</f>
        <v>0</v>
      </c>
    </row>
    <row r="4987" spans="1:17" x14ac:dyDescent="0.25">
      <c r="A4987" t="s">
        <v>7069</v>
      </c>
      <c r="B4987" t="s">
        <v>7068</v>
      </c>
      <c r="C4987">
        <v>14998</v>
      </c>
      <c r="D4987">
        <v>10.06</v>
      </c>
      <c r="E4987">
        <f>IFERROR(VLOOKUP(Table_ExternalData_15[[#This Row],[Id]],Rabati!B:C,2,0),0)</f>
        <v>20</v>
      </c>
      <c r="F4987">
        <v>0</v>
      </c>
      <c r="G4987" t="str">
        <f>VLOOKUP(Table_ExternalData_15[[#This Row],[Id]],'Blagovna izdelek'!A:C,3,0)</f>
        <v>Delock</v>
      </c>
      <c r="H4987">
        <f>Table_ExternalData_15[[#This Row],[Rabat]]*0.2</f>
        <v>4</v>
      </c>
      <c r="I4987" s="2">
        <f>Table_ExternalData_15[[#This Row],[Price]]-(Table_ExternalData_15[[#This Row],[Price]]*Table_ExternalData_15[[#This Row],[BB rabat]])/100</f>
        <v>9.6576000000000004</v>
      </c>
      <c r="J4987" s="2">
        <f>Table_ExternalData_15[[#This Row],[BB cena]]*Table_ExternalData_15[[#Headers],[1,22]]</f>
        <v>11.782272000000001</v>
      </c>
      <c r="K4987" s="2">
        <f>Table_ExternalData_15[[#This Row],[Price]]*Table_ExternalData_15[[#Headers],[1,22]]</f>
        <v>12.273200000000001</v>
      </c>
      <c r="L4987" s="7">
        <f>IF(G4987="White Shark",E4987*0.5,IF(G4987="Sbox",E4987*0.5,IF(G4987="Tenda",E4987*0.5,E4987*0.2)))/100</f>
        <v>0.04</v>
      </c>
      <c r="M4987" s="2">
        <f>Table_ExternalData_15[[#This Row],[Price]]-Table_ExternalData_15[[#This Row],[Price]]*Table_ExternalData_15[[#This Row],[extra popust]]</f>
        <v>9.6576000000000004</v>
      </c>
      <c r="N4987" s="2">
        <f>IF(M4987&lt;I4987,M4987,I4987)</f>
        <v>9.6576000000000004</v>
      </c>
      <c r="O4987" s="12" t="str">
        <f>IF(N4987&lt;I4987,$U$1," ")</f>
        <v xml:space="preserve"> </v>
      </c>
      <c r="P4987" s="12" t="str">
        <f>IFERROR((O4987+30)," ")</f>
        <v xml:space="preserve"> </v>
      </c>
      <c r="Q4987" s="2">
        <f ca="1">IF(O4987=$U$1,N4987,"0")*1.22</f>
        <v>0</v>
      </c>
    </row>
    <row r="4988" spans="1:17" x14ac:dyDescent="0.25">
      <c r="A4988" t="s">
        <v>7102</v>
      </c>
      <c r="B4988" t="s">
        <v>7101</v>
      </c>
      <c r="C4988">
        <v>15018</v>
      </c>
      <c r="D4988">
        <v>4.4000000000000004</v>
      </c>
      <c r="E4988">
        <f>IFERROR(VLOOKUP(Table_ExternalData_15[[#This Row],[Id]],Rabati!B:C,2,0),0)</f>
        <v>20</v>
      </c>
      <c r="F4988">
        <v>1</v>
      </c>
      <c r="G4988" t="str">
        <f>VLOOKUP(Table_ExternalData_15[[#This Row],[Id]],'Blagovna izdelek'!A:C,3,0)</f>
        <v>Delock</v>
      </c>
      <c r="H4988">
        <f>Table_ExternalData_15[[#This Row],[Rabat]]*0.2</f>
        <v>4</v>
      </c>
      <c r="I4988" s="2">
        <f>Table_ExternalData_15[[#This Row],[Price]]-(Table_ExternalData_15[[#This Row],[Price]]*Table_ExternalData_15[[#This Row],[BB rabat]])/100</f>
        <v>4.2240000000000002</v>
      </c>
      <c r="J4988" s="2">
        <f>Table_ExternalData_15[[#This Row],[BB cena]]*Table_ExternalData_15[[#Headers],[1,22]]</f>
        <v>5.1532800000000005</v>
      </c>
      <c r="K4988" s="2">
        <f>Table_ExternalData_15[[#This Row],[Price]]*Table_ExternalData_15[[#Headers],[1,22]]</f>
        <v>5.3680000000000003</v>
      </c>
      <c r="L4988" s="7">
        <f>IF(G4988="White Shark",E4988*0.5,IF(G4988="Sbox",E4988*0.5,IF(G4988="Tenda",E4988*0.5,E4988*0.2)))/100</f>
        <v>0.04</v>
      </c>
      <c r="M4988" s="2">
        <f>Table_ExternalData_15[[#This Row],[Price]]-Table_ExternalData_15[[#This Row],[Price]]*Table_ExternalData_15[[#This Row],[extra popust]]</f>
        <v>4.2240000000000002</v>
      </c>
      <c r="N4988" s="2">
        <f>IF(M4988&lt;I4988,M4988,I4988)</f>
        <v>4.2240000000000002</v>
      </c>
      <c r="O4988" s="12" t="str">
        <f>IF(N4988&lt;I4988,$U$1," ")</f>
        <v xml:space="preserve"> </v>
      </c>
      <c r="P4988" s="12" t="str">
        <f>IFERROR((O4988+30)," ")</f>
        <v xml:space="preserve"> </v>
      </c>
      <c r="Q4988" s="2">
        <f ca="1">IF(O4988=$U$1,N4988,"0")*1.22</f>
        <v>0</v>
      </c>
    </row>
    <row r="4989" spans="1:17" x14ac:dyDescent="0.25">
      <c r="A4989" t="s">
        <v>7114</v>
      </c>
      <c r="B4989" t="s">
        <v>7113</v>
      </c>
      <c r="C4989">
        <v>15026</v>
      </c>
      <c r="D4989">
        <v>44.35</v>
      </c>
      <c r="E4989">
        <f>IFERROR(VLOOKUP(Table_ExternalData_15[[#This Row],[Id]],Rabati!B:C,2,0),0)</f>
        <v>20</v>
      </c>
      <c r="F4989">
        <v>0</v>
      </c>
      <c r="G4989" t="str">
        <f>VLOOKUP(Table_ExternalData_15[[#This Row],[Id]],'Blagovna izdelek'!A:C,3,0)</f>
        <v>Delock</v>
      </c>
      <c r="H4989">
        <f>Table_ExternalData_15[[#This Row],[Rabat]]*0.2</f>
        <v>4</v>
      </c>
      <c r="I4989" s="2">
        <f>Table_ExternalData_15[[#This Row],[Price]]-(Table_ExternalData_15[[#This Row],[Price]]*Table_ExternalData_15[[#This Row],[BB rabat]])/100</f>
        <v>42.576000000000001</v>
      </c>
      <c r="J4989" s="2">
        <f>Table_ExternalData_15[[#This Row],[BB cena]]*Table_ExternalData_15[[#Headers],[1,22]]</f>
        <v>51.942720000000001</v>
      </c>
      <c r="K4989" s="2">
        <f>Table_ExternalData_15[[#This Row],[Price]]*Table_ExternalData_15[[#Headers],[1,22]]</f>
        <v>54.106999999999999</v>
      </c>
      <c r="L4989" s="7">
        <f>IF(G4989="White Shark",E4989*0.5,IF(G4989="Sbox",E4989*0.5,IF(G4989="Tenda",E4989*0.5,E4989*0.2)))/100</f>
        <v>0.04</v>
      </c>
      <c r="M4989" s="2">
        <f>Table_ExternalData_15[[#This Row],[Price]]-Table_ExternalData_15[[#This Row],[Price]]*Table_ExternalData_15[[#This Row],[extra popust]]</f>
        <v>42.576000000000001</v>
      </c>
      <c r="N4989" s="2">
        <f>IF(M4989&lt;I4989,M4989,I4989)</f>
        <v>42.576000000000001</v>
      </c>
      <c r="O4989" s="12" t="str">
        <f>IF(N4989&lt;I4989,$U$1," ")</f>
        <v xml:space="preserve"> </v>
      </c>
      <c r="P4989" s="12" t="str">
        <f>IFERROR((O4989+30)," ")</f>
        <v xml:space="preserve"> </v>
      </c>
      <c r="Q4989" s="2">
        <f ca="1">IF(O4989=$U$1,N4989,"0")*1.22</f>
        <v>0</v>
      </c>
    </row>
    <row r="4990" spans="1:17" x14ac:dyDescent="0.25">
      <c r="A4990" t="s">
        <v>7136</v>
      </c>
      <c r="B4990" t="s">
        <v>9738</v>
      </c>
      <c r="C4990">
        <v>15046</v>
      </c>
      <c r="D4990">
        <v>25.85</v>
      </c>
      <c r="E4990">
        <f>IFERROR(VLOOKUP(Table_ExternalData_15[[#This Row],[Id]],Rabati!B:C,2,0),0)</f>
        <v>30</v>
      </c>
      <c r="F4990">
        <v>0</v>
      </c>
      <c r="G4990" t="str">
        <f>VLOOKUP(Table_ExternalData_15[[#This Row],[Id]],'Blagovna izdelek'!A:C,3,0)</f>
        <v>Delock</v>
      </c>
      <c r="H4990">
        <f>Table_ExternalData_15[[#This Row],[Rabat]]*0.2</f>
        <v>6</v>
      </c>
      <c r="I4990" s="2">
        <f>Table_ExternalData_15[[#This Row],[Price]]-(Table_ExternalData_15[[#This Row],[Price]]*Table_ExternalData_15[[#This Row],[BB rabat]])/100</f>
        <v>24.298999999999999</v>
      </c>
      <c r="J4990" s="2">
        <f>Table_ExternalData_15[[#This Row],[BB cena]]*Table_ExternalData_15[[#Headers],[1,22]]</f>
        <v>29.644779999999997</v>
      </c>
      <c r="K4990" s="2">
        <f>Table_ExternalData_15[[#This Row],[Price]]*Table_ExternalData_15[[#Headers],[1,22]]</f>
        <v>31.537000000000003</v>
      </c>
      <c r="L4990" s="7">
        <f>IF(G4990="White Shark",E4990*0.5,IF(G4990="Sbox",E4990*0.5,IF(G4990="Tenda",E4990*0.5,E4990*0.2)))/100</f>
        <v>0.06</v>
      </c>
      <c r="M4990" s="2">
        <f>Table_ExternalData_15[[#This Row],[Price]]-Table_ExternalData_15[[#This Row],[Price]]*Table_ExternalData_15[[#This Row],[extra popust]]</f>
        <v>24.299000000000003</v>
      </c>
      <c r="N4990" s="2">
        <f>IF(M4990&lt;I4990,M4990,I4990)</f>
        <v>24.298999999999999</v>
      </c>
      <c r="O4990" s="12" t="str">
        <f>IF(N4990&lt;I4990,$U$1," ")</f>
        <v xml:space="preserve"> </v>
      </c>
      <c r="P4990" s="12" t="str">
        <f>IFERROR((O4990+30)," ")</f>
        <v xml:space="preserve"> </v>
      </c>
      <c r="Q4990" s="2">
        <f ca="1">IF(O4990=$U$1,N4990,"0")*1.22</f>
        <v>0</v>
      </c>
    </row>
    <row r="4991" spans="1:17" x14ac:dyDescent="0.25">
      <c r="A4991" t="s">
        <v>7153</v>
      </c>
      <c r="B4991" t="s">
        <v>9624</v>
      </c>
      <c r="C4991">
        <v>15055</v>
      </c>
      <c r="D4991">
        <v>3.75</v>
      </c>
      <c r="E4991">
        <f>IFERROR(VLOOKUP(Table_ExternalData_15[[#This Row],[Id]],Rabati!B:C,2,0),0)</f>
        <v>20</v>
      </c>
      <c r="F4991">
        <v>0</v>
      </c>
      <c r="G4991" t="str">
        <f>VLOOKUP(Table_ExternalData_15[[#This Row],[Id]],'Blagovna izdelek'!A:C,3,0)</f>
        <v>Delock</v>
      </c>
      <c r="H4991">
        <f>Table_ExternalData_15[[#This Row],[Rabat]]*0.2</f>
        <v>4</v>
      </c>
      <c r="I4991" s="2">
        <f>Table_ExternalData_15[[#This Row],[Price]]-(Table_ExternalData_15[[#This Row],[Price]]*Table_ExternalData_15[[#This Row],[BB rabat]])/100</f>
        <v>3.6</v>
      </c>
      <c r="J4991" s="2">
        <f>Table_ExternalData_15[[#This Row],[BB cena]]*Table_ExternalData_15[[#Headers],[1,22]]</f>
        <v>4.3920000000000003</v>
      </c>
      <c r="K4991" s="2">
        <f>Table_ExternalData_15[[#This Row],[Price]]*Table_ExternalData_15[[#Headers],[1,22]]</f>
        <v>4.5750000000000002</v>
      </c>
      <c r="L4991" s="7">
        <f>IF(G4991="White Shark",E4991*0.5,IF(G4991="Sbox",E4991*0.5,IF(G4991="Tenda",E4991*0.5,E4991*0.2)))/100</f>
        <v>0.04</v>
      </c>
      <c r="M4991" s="2">
        <f>Table_ExternalData_15[[#This Row],[Price]]-Table_ExternalData_15[[#This Row],[Price]]*Table_ExternalData_15[[#This Row],[extra popust]]</f>
        <v>3.6</v>
      </c>
      <c r="N4991" s="2">
        <f>IF(M4991&lt;I4991,M4991,I4991)</f>
        <v>3.6</v>
      </c>
      <c r="O4991" s="12" t="str">
        <f>IF(N4991&lt;I4991,$U$1," ")</f>
        <v xml:space="preserve"> </v>
      </c>
      <c r="P4991" s="12" t="str">
        <f>IFERROR((O4991+30)," ")</f>
        <v xml:space="preserve"> </v>
      </c>
      <c r="Q4991" s="2">
        <f ca="1">IF(O4991=$U$1,N4991,"0")*1.22</f>
        <v>0</v>
      </c>
    </row>
    <row r="4992" spans="1:17" x14ac:dyDescent="0.25">
      <c r="A4992" t="s">
        <v>7157</v>
      </c>
      <c r="B4992" t="s">
        <v>7156</v>
      </c>
      <c r="C4992">
        <v>15058</v>
      </c>
      <c r="D4992">
        <v>1.85</v>
      </c>
      <c r="E4992">
        <f>IFERROR(VLOOKUP(Table_ExternalData_15[[#This Row],[Id]],Rabati!B:C,2,0),0)</f>
        <v>30</v>
      </c>
      <c r="F4992">
        <v>0</v>
      </c>
      <c r="G4992" t="str">
        <f>VLOOKUP(Table_ExternalData_15[[#This Row],[Id]],'Blagovna izdelek'!A:C,3,0)</f>
        <v>Delock</v>
      </c>
      <c r="H4992">
        <f>Table_ExternalData_15[[#This Row],[Rabat]]*0.2</f>
        <v>6</v>
      </c>
      <c r="I4992" s="2">
        <f>Table_ExternalData_15[[#This Row],[Price]]-(Table_ExternalData_15[[#This Row],[Price]]*Table_ExternalData_15[[#This Row],[BB rabat]])/100</f>
        <v>1.7390000000000001</v>
      </c>
      <c r="J4992" s="2">
        <f>Table_ExternalData_15[[#This Row],[BB cena]]*Table_ExternalData_15[[#Headers],[1,22]]</f>
        <v>2.1215800000000002</v>
      </c>
      <c r="K4992" s="2">
        <f>Table_ExternalData_15[[#This Row],[Price]]*Table_ExternalData_15[[#Headers],[1,22]]</f>
        <v>2.2570000000000001</v>
      </c>
      <c r="L4992" s="7">
        <f>IF(G4992="White Shark",E4992*0.5,IF(G4992="Sbox",E4992*0.5,IF(G4992="Tenda",E4992*0.5,E4992*0.2)))/100</f>
        <v>0.06</v>
      </c>
      <c r="M4992" s="2">
        <f>Table_ExternalData_15[[#This Row],[Price]]-Table_ExternalData_15[[#This Row],[Price]]*Table_ExternalData_15[[#This Row],[extra popust]]</f>
        <v>1.7390000000000001</v>
      </c>
      <c r="N4992" s="2">
        <f>IF(M4992&lt;I4992,M4992,I4992)</f>
        <v>1.7390000000000001</v>
      </c>
      <c r="O4992" s="12" t="str">
        <f>IF(N4992&lt;I4992,$U$1," ")</f>
        <v xml:space="preserve"> </v>
      </c>
      <c r="P4992" s="12" t="str">
        <f>IFERROR((O4992+30)," ")</f>
        <v xml:space="preserve"> </v>
      </c>
      <c r="Q4992" s="2">
        <f ca="1">IF(O4992=$U$1,N4992,"0")*1.22</f>
        <v>0</v>
      </c>
    </row>
    <row r="4993" spans="1:17" x14ac:dyDescent="0.25">
      <c r="A4993" t="s">
        <v>7160</v>
      </c>
      <c r="B4993" t="s">
        <v>7159</v>
      </c>
      <c r="C4993">
        <v>15060</v>
      </c>
      <c r="D4993">
        <v>41.19</v>
      </c>
      <c r="E4993">
        <f>IFERROR(VLOOKUP(Table_ExternalData_15[[#This Row],[Id]],Rabati!B:C,2,0),0)</f>
        <v>20</v>
      </c>
      <c r="F4993">
        <v>2</v>
      </c>
      <c r="G4993" t="str">
        <f>VLOOKUP(Table_ExternalData_15[[#This Row],[Id]],'Blagovna izdelek'!A:C,3,0)</f>
        <v>Delock</v>
      </c>
      <c r="H4993">
        <f>Table_ExternalData_15[[#This Row],[Rabat]]*0.2</f>
        <v>4</v>
      </c>
      <c r="I4993" s="2">
        <f>Table_ExternalData_15[[#This Row],[Price]]-(Table_ExternalData_15[[#This Row],[Price]]*Table_ExternalData_15[[#This Row],[BB rabat]])/100</f>
        <v>39.542400000000001</v>
      </c>
      <c r="J4993" s="2">
        <f>Table_ExternalData_15[[#This Row],[BB cena]]*Table_ExternalData_15[[#Headers],[1,22]]</f>
        <v>48.241728000000002</v>
      </c>
      <c r="K4993" s="2">
        <f>Table_ExternalData_15[[#This Row],[Price]]*Table_ExternalData_15[[#Headers],[1,22]]</f>
        <v>50.251799999999996</v>
      </c>
      <c r="L4993" s="7">
        <f>IF(G4993="White Shark",E4993*0.5,IF(G4993="Sbox",E4993*0.5,IF(G4993="Tenda",E4993*0.5,E4993*0.2)))/100</f>
        <v>0.04</v>
      </c>
      <c r="M4993" s="2">
        <f>Table_ExternalData_15[[#This Row],[Price]]-Table_ExternalData_15[[#This Row],[Price]]*Table_ExternalData_15[[#This Row],[extra popust]]</f>
        <v>39.542400000000001</v>
      </c>
      <c r="N4993" s="2">
        <f>IF(M4993&lt;I4993,M4993,I4993)</f>
        <v>39.542400000000001</v>
      </c>
      <c r="O4993" s="12" t="str">
        <f>IF(N4993&lt;I4993,$U$1," ")</f>
        <v xml:space="preserve"> </v>
      </c>
      <c r="P4993" s="12" t="str">
        <f>IFERROR((O4993+30)," ")</f>
        <v xml:space="preserve"> </v>
      </c>
      <c r="Q4993" s="2">
        <f ca="1">IF(O4993=$U$1,N4993,"0")*1.22</f>
        <v>0</v>
      </c>
    </row>
    <row r="4994" spans="1:17" x14ac:dyDescent="0.25">
      <c r="A4994" t="s">
        <v>7166</v>
      </c>
      <c r="B4994" t="s">
        <v>7165</v>
      </c>
      <c r="C4994">
        <v>15064</v>
      </c>
      <c r="D4994">
        <v>21.3</v>
      </c>
      <c r="E4994">
        <f>IFERROR(VLOOKUP(Table_ExternalData_15[[#This Row],[Id]],Rabati!B:C,2,0),0)</f>
        <v>20</v>
      </c>
      <c r="F4994">
        <v>0</v>
      </c>
      <c r="G4994" t="str">
        <f>VLOOKUP(Table_ExternalData_15[[#This Row],[Id]],'Blagovna izdelek'!A:C,3,0)</f>
        <v>Delock</v>
      </c>
      <c r="H4994">
        <f>Table_ExternalData_15[[#This Row],[Rabat]]*0.2</f>
        <v>4</v>
      </c>
      <c r="I4994" s="2">
        <f>Table_ExternalData_15[[#This Row],[Price]]-(Table_ExternalData_15[[#This Row],[Price]]*Table_ExternalData_15[[#This Row],[BB rabat]])/100</f>
        <v>20.448</v>
      </c>
      <c r="J4994" s="2">
        <f>Table_ExternalData_15[[#This Row],[BB cena]]*Table_ExternalData_15[[#Headers],[1,22]]</f>
        <v>24.946560000000002</v>
      </c>
      <c r="K4994" s="2">
        <f>Table_ExternalData_15[[#This Row],[Price]]*Table_ExternalData_15[[#Headers],[1,22]]</f>
        <v>25.986000000000001</v>
      </c>
      <c r="L4994" s="7">
        <f>IF(G4994="White Shark",E4994*0.5,IF(G4994="Sbox",E4994*0.5,IF(G4994="Tenda",E4994*0.5,E4994*0.2)))/100</f>
        <v>0.04</v>
      </c>
      <c r="M4994" s="2">
        <f>Table_ExternalData_15[[#This Row],[Price]]-Table_ExternalData_15[[#This Row],[Price]]*Table_ExternalData_15[[#This Row],[extra popust]]</f>
        <v>20.448</v>
      </c>
      <c r="N4994" s="2">
        <f>IF(M4994&lt;I4994,M4994,I4994)</f>
        <v>20.448</v>
      </c>
      <c r="O4994" s="12" t="str">
        <f>IF(N4994&lt;I4994,$U$1," ")</f>
        <v xml:space="preserve"> </v>
      </c>
      <c r="P4994" s="12" t="str">
        <f>IFERROR((O4994+30)," ")</f>
        <v xml:space="preserve"> </v>
      </c>
      <c r="Q4994" s="2">
        <f ca="1">IF(O4994=$U$1,N4994,"0")*1.22</f>
        <v>0</v>
      </c>
    </row>
    <row r="4995" spans="1:17" x14ac:dyDescent="0.25">
      <c r="A4995" t="s">
        <v>7178</v>
      </c>
      <c r="B4995" t="s">
        <v>7177</v>
      </c>
      <c r="C4995">
        <v>15073</v>
      </c>
      <c r="D4995">
        <v>83.88</v>
      </c>
      <c r="E4995">
        <f>IFERROR(VLOOKUP(Table_ExternalData_15[[#This Row],[Id]],Rabati!B:C,2,0),0)</f>
        <v>20</v>
      </c>
      <c r="F4995">
        <v>0</v>
      </c>
      <c r="G4995" t="str">
        <f>VLOOKUP(Table_ExternalData_15[[#This Row],[Id]],'Blagovna izdelek'!A:C,3,0)</f>
        <v>Delock</v>
      </c>
      <c r="H4995">
        <f>Table_ExternalData_15[[#This Row],[Rabat]]*0.2</f>
        <v>4</v>
      </c>
      <c r="I4995" s="2">
        <f>Table_ExternalData_15[[#This Row],[Price]]-(Table_ExternalData_15[[#This Row],[Price]]*Table_ExternalData_15[[#This Row],[BB rabat]])/100</f>
        <v>80.524799999999999</v>
      </c>
      <c r="J4995" s="2">
        <f>Table_ExternalData_15[[#This Row],[BB cena]]*Table_ExternalData_15[[#Headers],[1,22]]</f>
        <v>98.240256000000002</v>
      </c>
      <c r="K4995" s="2">
        <f>Table_ExternalData_15[[#This Row],[Price]]*Table_ExternalData_15[[#Headers],[1,22]]</f>
        <v>102.33359999999999</v>
      </c>
      <c r="L4995" s="7">
        <f>IF(G4995="White Shark",E4995*0.5,IF(G4995="Sbox",E4995*0.5,IF(G4995="Tenda",E4995*0.5,E4995*0.2)))/100</f>
        <v>0.04</v>
      </c>
      <c r="M4995" s="2">
        <f>Table_ExternalData_15[[#This Row],[Price]]-Table_ExternalData_15[[#This Row],[Price]]*Table_ExternalData_15[[#This Row],[extra popust]]</f>
        <v>80.524799999999999</v>
      </c>
      <c r="N4995" s="2">
        <f>IF(M4995&lt;I4995,M4995,I4995)</f>
        <v>80.524799999999999</v>
      </c>
      <c r="O4995" s="12" t="str">
        <f>IF(N4995&lt;I4995,$U$1," ")</f>
        <v xml:space="preserve"> </v>
      </c>
      <c r="P4995" s="12" t="str">
        <f>IFERROR((O4995+30)," ")</f>
        <v xml:space="preserve"> </v>
      </c>
      <c r="Q4995" s="2">
        <f ca="1">IF(O4995=$U$1,N4995,"0")*1.22</f>
        <v>0</v>
      </c>
    </row>
    <row r="4996" spans="1:17" x14ac:dyDescent="0.25">
      <c r="A4996" t="s">
        <v>7180</v>
      </c>
      <c r="B4996" t="s">
        <v>7179</v>
      </c>
      <c r="C4996">
        <v>15074</v>
      </c>
      <c r="D4996">
        <v>319.33999999999997</v>
      </c>
      <c r="E4996">
        <f>IFERROR(VLOOKUP(Table_ExternalData_15[[#This Row],[Id]],Rabati!B:C,2,0),0)</f>
        <v>20</v>
      </c>
      <c r="F4996">
        <v>0</v>
      </c>
      <c r="G4996" t="str">
        <f>VLOOKUP(Table_ExternalData_15[[#This Row],[Id]],'Blagovna izdelek'!A:C,3,0)</f>
        <v>Delock</v>
      </c>
      <c r="H4996">
        <f>Table_ExternalData_15[[#This Row],[Rabat]]*0.2</f>
        <v>4</v>
      </c>
      <c r="I4996" s="2">
        <f>Table_ExternalData_15[[#This Row],[Price]]-(Table_ExternalData_15[[#This Row],[Price]]*Table_ExternalData_15[[#This Row],[BB rabat]])/100</f>
        <v>306.56639999999999</v>
      </c>
      <c r="J4996" s="2">
        <f>Table_ExternalData_15[[#This Row],[BB cena]]*Table_ExternalData_15[[#Headers],[1,22]]</f>
        <v>374.011008</v>
      </c>
      <c r="K4996" s="2">
        <f>Table_ExternalData_15[[#This Row],[Price]]*Table_ExternalData_15[[#Headers],[1,22]]</f>
        <v>389.59479999999996</v>
      </c>
      <c r="L4996" s="7">
        <f>IF(G4996="White Shark",E4996*0.5,IF(G4996="Sbox",E4996*0.5,IF(G4996="Tenda",E4996*0.5,E4996*0.2)))/100</f>
        <v>0.04</v>
      </c>
      <c r="M4996" s="2">
        <f>Table_ExternalData_15[[#This Row],[Price]]-Table_ExternalData_15[[#This Row],[Price]]*Table_ExternalData_15[[#This Row],[extra popust]]</f>
        <v>306.56639999999999</v>
      </c>
      <c r="N4996" s="2">
        <f>IF(M4996&lt;I4996,M4996,I4996)</f>
        <v>306.56639999999999</v>
      </c>
      <c r="O4996" s="12" t="str">
        <f>IF(N4996&lt;I4996,$U$1," ")</f>
        <v xml:space="preserve"> </v>
      </c>
      <c r="P4996" s="12" t="str">
        <f>IFERROR((O4996+30)," ")</f>
        <v xml:space="preserve"> </v>
      </c>
      <c r="Q4996" s="2">
        <f ca="1">IF(O4996=$U$1,N4996,"0")*1.22</f>
        <v>0</v>
      </c>
    </row>
    <row r="4997" spans="1:17" x14ac:dyDescent="0.25">
      <c r="A4997" t="s">
        <v>7219</v>
      </c>
      <c r="B4997" t="s">
        <v>7218</v>
      </c>
      <c r="C4997">
        <v>15107</v>
      </c>
      <c r="D4997">
        <v>27.85</v>
      </c>
      <c r="E4997">
        <f>IFERROR(VLOOKUP(Table_ExternalData_15[[#This Row],[Id]],Rabati!B:C,2,0),0)</f>
        <v>20</v>
      </c>
      <c r="F4997">
        <v>6</v>
      </c>
      <c r="G4997" t="str">
        <f>VLOOKUP(Table_ExternalData_15[[#This Row],[Id]],'Blagovna izdelek'!A:C,3,0)</f>
        <v>Delock</v>
      </c>
      <c r="H4997">
        <f>Table_ExternalData_15[[#This Row],[Rabat]]*0.2</f>
        <v>4</v>
      </c>
      <c r="I4997" s="2">
        <f>Table_ExternalData_15[[#This Row],[Price]]-(Table_ExternalData_15[[#This Row],[Price]]*Table_ExternalData_15[[#This Row],[BB rabat]])/100</f>
        <v>26.736000000000001</v>
      </c>
      <c r="J4997" s="2">
        <f>Table_ExternalData_15[[#This Row],[BB cena]]*Table_ExternalData_15[[#Headers],[1,22]]</f>
        <v>32.617919999999998</v>
      </c>
      <c r="K4997" s="2">
        <f>Table_ExternalData_15[[#This Row],[Price]]*Table_ExternalData_15[[#Headers],[1,22]]</f>
        <v>33.977000000000004</v>
      </c>
      <c r="L4997" s="7">
        <f>IF(G4997="White Shark",E4997*0.5,IF(G4997="Sbox",E4997*0.5,IF(G4997="Tenda",E4997*0.5,E4997*0.2)))/100</f>
        <v>0.04</v>
      </c>
      <c r="M4997" s="2">
        <f>Table_ExternalData_15[[#This Row],[Price]]-Table_ExternalData_15[[#This Row],[Price]]*Table_ExternalData_15[[#This Row],[extra popust]]</f>
        <v>26.736000000000001</v>
      </c>
      <c r="N4997" s="2">
        <f>IF(M4997&lt;I4997,M4997,I4997)</f>
        <v>26.736000000000001</v>
      </c>
      <c r="O4997" s="12" t="str">
        <f>IF(N4997&lt;I4997,$U$1," ")</f>
        <v xml:space="preserve"> </v>
      </c>
      <c r="P4997" s="12" t="str">
        <f>IFERROR((O4997+30)," ")</f>
        <v xml:space="preserve"> </v>
      </c>
      <c r="Q4997" s="2">
        <f ca="1">IF(O4997=$U$1,N4997,"0")*1.22</f>
        <v>0</v>
      </c>
    </row>
    <row r="4998" spans="1:17" x14ac:dyDescent="0.25">
      <c r="A4998" t="s">
        <v>7220</v>
      </c>
      <c r="B4998" t="s">
        <v>14172</v>
      </c>
      <c r="C4998">
        <v>15108</v>
      </c>
      <c r="D4998">
        <v>30.92</v>
      </c>
      <c r="E4998">
        <f>IFERROR(VLOOKUP(Table_ExternalData_15[[#This Row],[Id]],Rabati!B:C,2,0),0)</f>
        <v>20</v>
      </c>
      <c r="F4998">
        <v>0</v>
      </c>
      <c r="G4998" t="str">
        <f>VLOOKUP(Table_ExternalData_15[[#This Row],[Id]],'Blagovna izdelek'!A:C,3,0)</f>
        <v>Delock</v>
      </c>
      <c r="H4998">
        <f>Table_ExternalData_15[[#This Row],[Rabat]]*0.2</f>
        <v>4</v>
      </c>
      <c r="I4998" s="2">
        <f>Table_ExternalData_15[[#This Row],[Price]]-(Table_ExternalData_15[[#This Row],[Price]]*Table_ExternalData_15[[#This Row],[BB rabat]])/100</f>
        <v>29.683200000000003</v>
      </c>
      <c r="J4998" s="2">
        <f>Table_ExternalData_15[[#This Row],[BB cena]]*Table_ExternalData_15[[#Headers],[1,22]]</f>
        <v>36.213504</v>
      </c>
      <c r="K4998" s="2">
        <f>Table_ExternalData_15[[#This Row],[Price]]*Table_ExternalData_15[[#Headers],[1,22]]</f>
        <v>37.7224</v>
      </c>
      <c r="L4998" s="7">
        <f>IF(G4998="White Shark",E4998*0.5,IF(G4998="Sbox",E4998*0.5,IF(G4998="Tenda",E4998*0.5,E4998*0.2)))/100</f>
        <v>0.04</v>
      </c>
      <c r="M4998" s="2">
        <f>Table_ExternalData_15[[#This Row],[Price]]-Table_ExternalData_15[[#This Row],[Price]]*Table_ExternalData_15[[#This Row],[extra popust]]</f>
        <v>29.683200000000003</v>
      </c>
      <c r="N4998" s="2">
        <f>IF(M4998&lt;I4998,M4998,I4998)</f>
        <v>29.683200000000003</v>
      </c>
      <c r="O4998" s="12" t="str">
        <f>IF(N4998&lt;I4998,$U$1," ")</f>
        <v xml:space="preserve"> </v>
      </c>
      <c r="P4998" s="12" t="str">
        <f>IFERROR((O4998+30)," ")</f>
        <v xml:space="preserve"> </v>
      </c>
      <c r="Q4998" s="2">
        <f ca="1">IF(O4998=$U$1,N4998,"0")*1.22</f>
        <v>0</v>
      </c>
    </row>
    <row r="4999" spans="1:17" x14ac:dyDescent="0.25">
      <c r="A4999" t="s">
        <v>7229</v>
      </c>
      <c r="B4999" t="s">
        <v>7228</v>
      </c>
      <c r="C4999">
        <v>15116</v>
      </c>
      <c r="D4999">
        <v>69.56</v>
      </c>
      <c r="E4999">
        <f>IFERROR(VLOOKUP(Table_ExternalData_15[[#This Row],[Id]],Rabati!B:C,2,0),0)</f>
        <v>20</v>
      </c>
      <c r="F4999">
        <v>0</v>
      </c>
      <c r="G4999" t="str">
        <f>VLOOKUP(Table_ExternalData_15[[#This Row],[Id]],'Blagovna izdelek'!A:C,3,0)</f>
        <v>Delock</v>
      </c>
      <c r="H4999">
        <f>Table_ExternalData_15[[#This Row],[Rabat]]*0.2</f>
        <v>4</v>
      </c>
      <c r="I4999" s="2">
        <f>Table_ExternalData_15[[#This Row],[Price]]-(Table_ExternalData_15[[#This Row],[Price]]*Table_ExternalData_15[[#This Row],[BB rabat]])/100</f>
        <v>66.777600000000007</v>
      </c>
      <c r="J4999" s="2">
        <f>Table_ExternalData_15[[#This Row],[BB cena]]*Table_ExternalData_15[[#Headers],[1,22]]</f>
        <v>81.468672000000012</v>
      </c>
      <c r="K4999" s="2">
        <f>Table_ExternalData_15[[#This Row],[Price]]*Table_ExternalData_15[[#Headers],[1,22]]</f>
        <v>84.863200000000006</v>
      </c>
      <c r="L4999" s="7">
        <f>IF(G4999="White Shark",E4999*0.5,IF(G4999="Sbox",E4999*0.5,IF(G4999="Tenda",E4999*0.5,E4999*0.2)))/100</f>
        <v>0.04</v>
      </c>
      <c r="M4999" s="2">
        <f>Table_ExternalData_15[[#This Row],[Price]]-Table_ExternalData_15[[#This Row],[Price]]*Table_ExternalData_15[[#This Row],[extra popust]]</f>
        <v>66.777600000000007</v>
      </c>
      <c r="N4999" s="2">
        <f>IF(M4999&lt;I4999,M4999,I4999)</f>
        <v>66.777600000000007</v>
      </c>
      <c r="O4999" s="12" t="str">
        <f>IF(N4999&lt;I4999,$U$1," ")</f>
        <v xml:space="preserve"> </v>
      </c>
      <c r="P4999" s="12" t="str">
        <f>IFERROR((O4999+30)," ")</f>
        <v xml:space="preserve"> </v>
      </c>
      <c r="Q4999" s="2">
        <f ca="1">IF(O4999=$U$1,N4999,"0")*1.22</f>
        <v>0</v>
      </c>
    </row>
    <row r="5000" spans="1:17" x14ac:dyDescent="0.25">
      <c r="A5000" t="s">
        <v>7231</v>
      </c>
      <c r="B5000" t="s">
        <v>7230</v>
      </c>
      <c r="C5000">
        <v>15117</v>
      </c>
      <c r="D5000">
        <v>73.349999999999994</v>
      </c>
      <c r="E5000">
        <f>IFERROR(VLOOKUP(Table_ExternalData_15[[#This Row],[Id]],Rabati!B:C,2,0),0)</f>
        <v>20</v>
      </c>
      <c r="F5000">
        <v>0</v>
      </c>
      <c r="G5000" t="str">
        <f>VLOOKUP(Table_ExternalData_15[[#This Row],[Id]],'Blagovna izdelek'!A:C,3,0)</f>
        <v>Delock</v>
      </c>
      <c r="H5000">
        <f>Table_ExternalData_15[[#This Row],[Rabat]]*0.2</f>
        <v>4</v>
      </c>
      <c r="I5000" s="2">
        <f>Table_ExternalData_15[[#This Row],[Price]]-(Table_ExternalData_15[[#This Row],[Price]]*Table_ExternalData_15[[#This Row],[BB rabat]])/100</f>
        <v>70.415999999999997</v>
      </c>
      <c r="J5000" s="2">
        <f>Table_ExternalData_15[[#This Row],[BB cena]]*Table_ExternalData_15[[#Headers],[1,22]]</f>
        <v>85.907519999999991</v>
      </c>
      <c r="K5000" s="2">
        <f>Table_ExternalData_15[[#This Row],[Price]]*Table_ExternalData_15[[#Headers],[1,22]]</f>
        <v>89.486999999999995</v>
      </c>
      <c r="L5000" s="7">
        <f>IF(G5000="White Shark",E5000*0.5,IF(G5000="Sbox",E5000*0.5,IF(G5000="Tenda",E5000*0.5,E5000*0.2)))/100</f>
        <v>0.04</v>
      </c>
      <c r="M5000" s="2">
        <f>Table_ExternalData_15[[#This Row],[Price]]-Table_ExternalData_15[[#This Row],[Price]]*Table_ExternalData_15[[#This Row],[extra popust]]</f>
        <v>70.415999999999997</v>
      </c>
      <c r="N5000" s="2">
        <f>IF(M5000&lt;I5000,M5000,I5000)</f>
        <v>70.415999999999997</v>
      </c>
      <c r="O5000" s="12" t="str">
        <f>IF(N5000&lt;I5000,$U$1," ")</f>
        <v xml:space="preserve"> </v>
      </c>
      <c r="P5000" s="12" t="str">
        <f>IFERROR((O5000+30)," ")</f>
        <v xml:space="preserve"> </v>
      </c>
      <c r="Q5000" s="2">
        <f ca="1">IF(O5000=$U$1,N5000,"0")*1.22</f>
        <v>0</v>
      </c>
    </row>
    <row r="5001" spans="1:17" x14ac:dyDescent="0.25">
      <c r="A5001" t="s">
        <v>7281</v>
      </c>
      <c r="B5001" t="s">
        <v>7280</v>
      </c>
      <c r="C5001">
        <v>15148</v>
      </c>
      <c r="D5001">
        <v>41.45</v>
      </c>
      <c r="E5001">
        <f>IFERROR(VLOOKUP(Table_ExternalData_15[[#This Row],[Id]],Rabati!B:C,2,0),0)</f>
        <v>10</v>
      </c>
      <c r="F5001">
        <v>6</v>
      </c>
      <c r="G5001" t="str">
        <f>VLOOKUP(Table_ExternalData_15[[#This Row],[Id]],'Blagovna izdelek'!A:C,3,0)</f>
        <v>Delock</v>
      </c>
      <c r="H5001">
        <f>Table_ExternalData_15[[#This Row],[Rabat]]*0.2</f>
        <v>2</v>
      </c>
      <c r="I5001" s="2">
        <f>Table_ExternalData_15[[#This Row],[Price]]-(Table_ExternalData_15[[#This Row],[Price]]*Table_ExternalData_15[[#This Row],[BB rabat]])/100</f>
        <v>40.621000000000002</v>
      </c>
      <c r="J5001" s="2">
        <f>Table_ExternalData_15[[#This Row],[BB cena]]*Table_ExternalData_15[[#Headers],[1,22]]</f>
        <v>49.55762</v>
      </c>
      <c r="K5001" s="2">
        <f>Table_ExternalData_15[[#This Row],[Price]]*Table_ExternalData_15[[#Headers],[1,22]]</f>
        <v>50.569000000000003</v>
      </c>
      <c r="L5001" s="7">
        <f>IF(G5001="White Shark",E5001*0.5,IF(G5001="Sbox",E5001*0.5,IF(G5001="Tenda",E5001*0.5,E5001*0.2)))/100</f>
        <v>0.02</v>
      </c>
      <c r="M5001" s="2">
        <f>Table_ExternalData_15[[#This Row],[Price]]-Table_ExternalData_15[[#This Row],[Price]]*Table_ExternalData_15[[#This Row],[extra popust]]</f>
        <v>40.621000000000002</v>
      </c>
      <c r="N5001" s="2">
        <f>IF(M5001&lt;I5001,M5001,I5001)</f>
        <v>40.621000000000002</v>
      </c>
      <c r="O5001" s="12" t="str">
        <f>IF(N5001&lt;I5001,$U$1," ")</f>
        <v xml:space="preserve"> </v>
      </c>
      <c r="P5001" s="12" t="str">
        <f>IFERROR((O5001+30)," ")</f>
        <v xml:space="preserve"> </v>
      </c>
      <c r="Q5001" s="2">
        <f ca="1">IF(O5001=$U$1,N5001,"0")*1.22</f>
        <v>0</v>
      </c>
    </row>
    <row r="5002" spans="1:17" x14ac:dyDescent="0.25">
      <c r="A5002" t="s">
        <v>7306</v>
      </c>
      <c r="B5002" t="s">
        <v>7305</v>
      </c>
      <c r="C5002">
        <v>15165</v>
      </c>
      <c r="D5002">
        <v>20.36</v>
      </c>
      <c r="E5002">
        <f>IFERROR(VLOOKUP(Table_ExternalData_15[[#This Row],[Id]],Rabati!B:C,2,0),0)</f>
        <v>30</v>
      </c>
      <c r="F5002">
        <v>5</v>
      </c>
      <c r="G5002" t="str">
        <f>VLOOKUP(Table_ExternalData_15[[#This Row],[Id]],'Blagovna izdelek'!A:C,3,0)</f>
        <v>Delock</v>
      </c>
      <c r="H5002">
        <f>Table_ExternalData_15[[#This Row],[Rabat]]*0.2</f>
        <v>6</v>
      </c>
      <c r="I5002" s="2">
        <f>Table_ExternalData_15[[#This Row],[Price]]-(Table_ExternalData_15[[#This Row],[Price]]*Table_ExternalData_15[[#This Row],[BB rabat]])/100</f>
        <v>19.138400000000001</v>
      </c>
      <c r="J5002" s="2">
        <f>Table_ExternalData_15[[#This Row],[BB cena]]*Table_ExternalData_15[[#Headers],[1,22]]</f>
        <v>23.348848</v>
      </c>
      <c r="K5002" s="2">
        <f>Table_ExternalData_15[[#This Row],[Price]]*Table_ExternalData_15[[#Headers],[1,22]]</f>
        <v>24.839199999999998</v>
      </c>
      <c r="L5002" s="7">
        <f>IF(G5002="White Shark",E5002*0.5,IF(G5002="Sbox",E5002*0.5,IF(G5002="Tenda",E5002*0.5,E5002*0.2)))/100</f>
        <v>0.06</v>
      </c>
      <c r="M5002" s="2">
        <f>Table_ExternalData_15[[#This Row],[Price]]-Table_ExternalData_15[[#This Row],[Price]]*Table_ExternalData_15[[#This Row],[extra popust]]</f>
        <v>19.138400000000001</v>
      </c>
      <c r="N5002" s="2">
        <f>IF(M5002&lt;I5002,M5002,I5002)</f>
        <v>19.138400000000001</v>
      </c>
      <c r="O5002" s="12" t="str">
        <f>IF(N5002&lt;I5002,$U$1," ")</f>
        <v xml:space="preserve"> </v>
      </c>
      <c r="P5002" s="12" t="str">
        <f>IFERROR((O5002+30)," ")</f>
        <v xml:space="preserve"> </v>
      </c>
      <c r="Q5002" s="2">
        <f ca="1">IF(O5002=$U$1,N5002,"0")*1.22</f>
        <v>0</v>
      </c>
    </row>
    <row r="5003" spans="1:17" x14ac:dyDescent="0.25">
      <c r="A5003" t="s">
        <v>7308</v>
      </c>
      <c r="B5003" t="s">
        <v>7307</v>
      </c>
      <c r="C5003">
        <v>15166</v>
      </c>
      <c r="D5003">
        <v>3.16</v>
      </c>
      <c r="E5003">
        <f>IFERROR(VLOOKUP(Table_ExternalData_15[[#This Row],[Id]],Rabati!B:C,2,0),0)</f>
        <v>30</v>
      </c>
      <c r="F5003">
        <v>10</v>
      </c>
      <c r="G5003" t="str">
        <f>VLOOKUP(Table_ExternalData_15[[#This Row],[Id]],'Blagovna izdelek'!A:C,3,0)</f>
        <v>Delock</v>
      </c>
      <c r="H5003">
        <f>Table_ExternalData_15[[#This Row],[Rabat]]*0.2</f>
        <v>6</v>
      </c>
      <c r="I5003" s="2">
        <f>Table_ExternalData_15[[#This Row],[Price]]-(Table_ExternalData_15[[#This Row],[Price]]*Table_ExternalData_15[[#This Row],[BB rabat]])/100</f>
        <v>2.9704000000000002</v>
      </c>
      <c r="J5003" s="2">
        <f>Table_ExternalData_15[[#This Row],[BB cena]]*Table_ExternalData_15[[#Headers],[1,22]]</f>
        <v>3.623888</v>
      </c>
      <c r="K5003" s="2">
        <f>Table_ExternalData_15[[#This Row],[Price]]*Table_ExternalData_15[[#Headers],[1,22]]</f>
        <v>3.8552</v>
      </c>
      <c r="L5003" s="7">
        <f>IF(G5003="White Shark",E5003*0.5,IF(G5003="Sbox",E5003*0.5,IF(G5003="Tenda",E5003*0.5,E5003*0.2)))/100</f>
        <v>0.06</v>
      </c>
      <c r="M5003" s="2">
        <f>Table_ExternalData_15[[#This Row],[Price]]-Table_ExternalData_15[[#This Row],[Price]]*Table_ExternalData_15[[#This Row],[extra popust]]</f>
        <v>2.9704000000000002</v>
      </c>
      <c r="N5003" s="2">
        <f>IF(M5003&lt;I5003,M5003,I5003)</f>
        <v>2.9704000000000002</v>
      </c>
      <c r="O5003" s="12" t="str">
        <f>IF(N5003&lt;I5003,$U$1," ")</f>
        <v xml:space="preserve"> </v>
      </c>
      <c r="P5003" s="12" t="str">
        <f>IFERROR((O5003+30)," ")</f>
        <v xml:space="preserve"> </v>
      </c>
      <c r="Q5003" s="2">
        <f ca="1">IF(O5003=$U$1,N5003,"0")*1.22</f>
        <v>0</v>
      </c>
    </row>
    <row r="5004" spans="1:17" x14ac:dyDescent="0.25">
      <c r="A5004" t="s">
        <v>7332</v>
      </c>
      <c r="B5004" t="s">
        <v>7331</v>
      </c>
      <c r="C5004">
        <v>15180</v>
      </c>
      <c r="D5004">
        <v>13.29</v>
      </c>
      <c r="E5004">
        <f>IFERROR(VLOOKUP(Table_ExternalData_15[[#This Row],[Id]],Rabati!B:C,2,0),0)</f>
        <v>30</v>
      </c>
      <c r="F5004">
        <v>0</v>
      </c>
      <c r="G5004" t="str">
        <f>VLOOKUP(Table_ExternalData_15[[#This Row],[Id]],'Blagovna izdelek'!A:C,3,0)</f>
        <v>Delock</v>
      </c>
      <c r="H5004">
        <f>Table_ExternalData_15[[#This Row],[Rabat]]*0.2</f>
        <v>6</v>
      </c>
      <c r="I5004" s="2">
        <f>Table_ExternalData_15[[#This Row],[Price]]-(Table_ExternalData_15[[#This Row],[Price]]*Table_ExternalData_15[[#This Row],[BB rabat]])/100</f>
        <v>12.492599999999999</v>
      </c>
      <c r="J5004" s="2">
        <f>Table_ExternalData_15[[#This Row],[BB cena]]*Table_ExternalData_15[[#Headers],[1,22]]</f>
        <v>15.240971999999999</v>
      </c>
      <c r="K5004" s="2">
        <f>Table_ExternalData_15[[#This Row],[Price]]*Table_ExternalData_15[[#Headers],[1,22]]</f>
        <v>16.213799999999999</v>
      </c>
      <c r="L5004" s="7">
        <f>IF(G5004="White Shark",E5004*0.5,IF(G5004="Sbox",E5004*0.5,IF(G5004="Tenda",E5004*0.5,E5004*0.2)))/100</f>
        <v>0.06</v>
      </c>
      <c r="M5004" s="2">
        <f>Table_ExternalData_15[[#This Row],[Price]]-Table_ExternalData_15[[#This Row],[Price]]*Table_ExternalData_15[[#This Row],[extra popust]]</f>
        <v>12.492599999999999</v>
      </c>
      <c r="N5004" s="2">
        <f>IF(M5004&lt;I5004,M5004,I5004)</f>
        <v>12.492599999999999</v>
      </c>
      <c r="O5004" s="12" t="str">
        <f>IF(N5004&lt;I5004,$U$1," ")</f>
        <v xml:space="preserve"> </v>
      </c>
      <c r="P5004" s="12" t="str">
        <f>IFERROR((O5004+30)," ")</f>
        <v xml:space="preserve"> </v>
      </c>
      <c r="Q5004" s="2">
        <f ca="1">IF(O5004=$U$1,N5004,"0")*1.22</f>
        <v>0</v>
      </c>
    </row>
    <row r="5005" spans="1:17" x14ac:dyDescent="0.25">
      <c r="A5005" t="s">
        <v>7358</v>
      </c>
      <c r="B5005" t="s">
        <v>7357</v>
      </c>
      <c r="C5005">
        <v>15194</v>
      </c>
      <c r="D5005">
        <v>35.47</v>
      </c>
      <c r="E5005">
        <f>IFERROR(VLOOKUP(Table_ExternalData_15[[#This Row],[Id]],Rabati!B:C,2,0),0)</f>
        <v>30</v>
      </c>
      <c r="F5005">
        <v>0</v>
      </c>
      <c r="G5005" t="str">
        <f>VLOOKUP(Table_ExternalData_15[[#This Row],[Id]],'Blagovna izdelek'!A:C,3,0)</f>
        <v>Delock</v>
      </c>
      <c r="H5005">
        <f>Table_ExternalData_15[[#This Row],[Rabat]]*0.2</f>
        <v>6</v>
      </c>
      <c r="I5005" s="2">
        <f>Table_ExternalData_15[[#This Row],[Price]]-(Table_ExternalData_15[[#This Row],[Price]]*Table_ExternalData_15[[#This Row],[BB rabat]])/100</f>
        <v>33.341799999999999</v>
      </c>
      <c r="J5005" s="2">
        <f>Table_ExternalData_15[[#This Row],[BB cena]]*Table_ExternalData_15[[#Headers],[1,22]]</f>
        <v>40.676995999999995</v>
      </c>
      <c r="K5005" s="2">
        <f>Table_ExternalData_15[[#This Row],[Price]]*Table_ExternalData_15[[#Headers],[1,22]]</f>
        <v>43.273399999999995</v>
      </c>
      <c r="L5005" s="7">
        <f>IF(G5005="White Shark",E5005*0.5,IF(G5005="Sbox",E5005*0.5,IF(G5005="Tenda",E5005*0.5,E5005*0.2)))/100</f>
        <v>0.06</v>
      </c>
      <c r="M5005" s="2">
        <f>Table_ExternalData_15[[#This Row],[Price]]-Table_ExternalData_15[[#This Row],[Price]]*Table_ExternalData_15[[#This Row],[extra popust]]</f>
        <v>33.341799999999999</v>
      </c>
      <c r="N5005" s="2">
        <f>IF(M5005&lt;I5005,M5005,I5005)</f>
        <v>33.341799999999999</v>
      </c>
      <c r="O5005" s="12" t="str">
        <f>IF(N5005&lt;I5005,$U$1," ")</f>
        <v xml:space="preserve"> </v>
      </c>
      <c r="P5005" s="12" t="str">
        <f>IFERROR((O5005+30)," ")</f>
        <v xml:space="preserve"> </v>
      </c>
      <c r="Q5005" s="2">
        <f ca="1">IF(O5005=$U$1,N5005,"0")*1.22</f>
        <v>0</v>
      </c>
    </row>
    <row r="5006" spans="1:17" x14ac:dyDescent="0.25">
      <c r="A5006" t="s">
        <v>7366</v>
      </c>
      <c r="B5006" t="s">
        <v>7365</v>
      </c>
      <c r="C5006">
        <v>15199</v>
      </c>
      <c r="D5006">
        <v>18.170000000000002</v>
      </c>
      <c r="E5006">
        <f>IFERROR(VLOOKUP(Table_ExternalData_15[[#This Row],[Id]],Rabati!B:C,2,0),0)</f>
        <v>20</v>
      </c>
      <c r="F5006">
        <v>6</v>
      </c>
      <c r="G5006" t="str">
        <f>VLOOKUP(Table_ExternalData_15[[#This Row],[Id]],'Blagovna izdelek'!A:C,3,0)</f>
        <v>Delock</v>
      </c>
      <c r="H5006">
        <f>Table_ExternalData_15[[#This Row],[Rabat]]*0.2</f>
        <v>4</v>
      </c>
      <c r="I5006" s="2">
        <f>Table_ExternalData_15[[#This Row],[Price]]-(Table_ExternalData_15[[#This Row],[Price]]*Table_ExternalData_15[[#This Row],[BB rabat]])/100</f>
        <v>17.443200000000001</v>
      </c>
      <c r="J5006" s="2">
        <f>Table_ExternalData_15[[#This Row],[BB cena]]*Table_ExternalData_15[[#Headers],[1,22]]</f>
        <v>21.280704</v>
      </c>
      <c r="K5006" s="2">
        <f>Table_ExternalData_15[[#This Row],[Price]]*Table_ExternalData_15[[#Headers],[1,22]]</f>
        <v>22.167400000000001</v>
      </c>
      <c r="L5006" s="7">
        <f>IF(G5006="White Shark",E5006*0.5,IF(G5006="Sbox",E5006*0.5,IF(G5006="Tenda",E5006*0.5,E5006*0.2)))/100</f>
        <v>0.04</v>
      </c>
      <c r="M5006" s="2">
        <f>Table_ExternalData_15[[#This Row],[Price]]-Table_ExternalData_15[[#This Row],[Price]]*Table_ExternalData_15[[#This Row],[extra popust]]</f>
        <v>17.443200000000001</v>
      </c>
      <c r="N5006" s="2">
        <f>IF(M5006&lt;I5006,M5006,I5006)</f>
        <v>17.443200000000001</v>
      </c>
      <c r="O5006" s="12" t="str">
        <f>IF(N5006&lt;I5006,$U$1," ")</f>
        <v xml:space="preserve"> </v>
      </c>
      <c r="P5006" s="12" t="str">
        <f>IFERROR((O5006+30)," ")</f>
        <v xml:space="preserve"> </v>
      </c>
      <c r="Q5006" s="2">
        <f ca="1">IF(O5006=$U$1,N5006,"0")*1.22</f>
        <v>0</v>
      </c>
    </row>
    <row r="5007" spans="1:17" x14ac:dyDescent="0.25">
      <c r="A5007" t="s">
        <v>7376</v>
      </c>
      <c r="B5007" t="s">
        <v>7375</v>
      </c>
      <c r="C5007">
        <v>15206</v>
      </c>
      <c r="D5007">
        <v>4.08</v>
      </c>
      <c r="E5007">
        <f>IFERROR(VLOOKUP(Table_ExternalData_15[[#This Row],[Id]],Rabati!B:C,2,0),0)</f>
        <v>30</v>
      </c>
      <c r="F5007">
        <v>0</v>
      </c>
      <c r="G5007" t="str">
        <f>VLOOKUP(Table_ExternalData_15[[#This Row],[Id]],'Blagovna izdelek'!A:C,3,0)</f>
        <v>Delock</v>
      </c>
      <c r="H5007">
        <f>Table_ExternalData_15[[#This Row],[Rabat]]*0.2</f>
        <v>6</v>
      </c>
      <c r="I5007" s="2">
        <f>Table_ExternalData_15[[#This Row],[Price]]-(Table_ExternalData_15[[#This Row],[Price]]*Table_ExternalData_15[[#This Row],[BB rabat]])/100</f>
        <v>3.8351999999999999</v>
      </c>
      <c r="J5007" s="2">
        <f>Table_ExternalData_15[[#This Row],[BB cena]]*Table_ExternalData_15[[#Headers],[1,22]]</f>
        <v>4.6789439999999995</v>
      </c>
      <c r="K5007" s="2">
        <f>Table_ExternalData_15[[#This Row],[Price]]*Table_ExternalData_15[[#Headers],[1,22]]</f>
        <v>4.9775999999999998</v>
      </c>
      <c r="L5007" s="7">
        <f>IF(G5007="White Shark",E5007*0.5,IF(G5007="Sbox",E5007*0.5,IF(G5007="Tenda",E5007*0.5,E5007*0.2)))/100</f>
        <v>0.06</v>
      </c>
      <c r="M5007" s="2">
        <f>Table_ExternalData_15[[#This Row],[Price]]-Table_ExternalData_15[[#This Row],[Price]]*Table_ExternalData_15[[#This Row],[extra popust]]</f>
        <v>3.8351999999999999</v>
      </c>
      <c r="N5007" s="2">
        <f>IF(M5007&lt;I5007,M5007,I5007)</f>
        <v>3.8351999999999999</v>
      </c>
      <c r="O5007" s="12" t="str">
        <f>IF(N5007&lt;I5007,$U$1," ")</f>
        <v xml:space="preserve"> </v>
      </c>
      <c r="P5007" s="12" t="str">
        <f>IFERROR((O5007+30)," ")</f>
        <v xml:space="preserve"> </v>
      </c>
      <c r="Q5007" s="2">
        <f ca="1">IF(O5007=$U$1,N5007,"0")*1.22</f>
        <v>0</v>
      </c>
    </row>
    <row r="5008" spans="1:17" x14ac:dyDescent="0.25">
      <c r="A5008" t="s">
        <v>7392</v>
      </c>
      <c r="B5008" t="s">
        <v>7391</v>
      </c>
      <c r="C5008">
        <v>15216</v>
      </c>
      <c r="D5008">
        <v>59.32</v>
      </c>
      <c r="E5008">
        <f>IFERROR(VLOOKUP(Table_ExternalData_15[[#This Row],[Id]],Rabati!B:C,2,0),0)</f>
        <v>10</v>
      </c>
      <c r="F5008">
        <v>0</v>
      </c>
      <c r="G5008" t="str">
        <f>VLOOKUP(Table_ExternalData_15[[#This Row],[Id]],'Blagovna izdelek'!A:C,3,0)</f>
        <v>Delock</v>
      </c>
      <c r="H5008">
        <f>Table_ExternalData_15[[#This Row],[Rabat]]*0.2</f>
        <v>2</v>
      </c>
      <c r="I5008" s="2">
        <f>Table_ExternalData_15[[#This Row],[Price]]-(Table_ExternalData_15[[#This Row],[Price]]*Table_ExternalData_15[[#This Row],[BB rabat]])/100</f>
        <v>58.133600000000001</v>
      </c>
      <c r="J5008" s="2">
        <f>Table_ExternalData_15[[#This Row],[BB cena]]*Table_ExternalData_15[[#Headers],[1,22]]</f>
        <v>70.922991999999994</v>
      </c>
      <c r="K5008" s="2">
        <f>Table_ExternalData_15[[#This Row],[Price]]*Table_ExternalData_15[[#Headers],[1,22]]</f>
        <v>72.370400000000004</v>
      </c>
      <c r="L5008" s="7">
        <f>IF(G5008="White Shark",E5008*0.5,IF(G5008="Sbox",E5008*0.5,IF(G5008="Tenda",E5008*0.5,E5008*0.2)))/100</f>
        <v>0.02</v>
      </c>
      <c r="M5008" s="2">
        <f>Table_ExternalData_15[[#This Row],[Price]]-Table_ExternalData_15[[#This Row],[Price]]*Table_ExternalData_15[[#This Row],[extra popust]]</f>
        <v>58.133600000000001</v>
      </c>
      <c r="N5008" s="2">
        <f>IF(M5008&lt;I5008,M5008,I5008)</f>
        <v>58.133600000000001</v>
      </c>
      <c r="O5008" s="12" t="str">
        <f>IF(N5008&lt;I5008,$U$1," ")</f>
        <v xml:space="preserve"> </v>
      </c>
      <c r="P5008" s="12" t="str">
        <f>IFERROR((O5008+30)," ")</f>
        <v xml:space="preserve"> </v>
      </c>
      <c r="Q5008" s="2">
        <f ca="1">IF(O5008=$U$1,N5008,"0")*1.22</f>
        <v>0</v>
      </c>
    </row>
    <row r="5009" spans="1:17" x14ac:dyDescent="0.25">
      <c r="A5009" t="s">
        <v>7394</v>
      </c>
      <c r="B5009" t="s">
        <v>7393</v>
      </c>
      <c r="C5009">
        <v>15217</v>
      </c>
      <c r="D5009">
        <v>63.72</v>
      </c>
      <c r="E5009">
        <f>IFERROR(VLOOKUP(Table_ExternalData_15[[#This Row],[Id]],Rabati!B:C,2,0),0)</f>
        <v>10</v>
      </c>
      <c r="F5009">
        <v>0</v>
      </c>
      <c r="G5009" t="str">
        <f>VLOOKUP(Table_ExternalData_15[[#This Row],[Id]],'Blagovna izdelek'!A:C,3,0)</f>
        <v>Delock</v>
      </c>
      <c r="H5009">
        <f>Table_ExternalData_15[[#This Row],[Rabat]]*0.2</f>
        <v>2</v>
      </c>
      <c r="I5009" s="2">
        <f>Table_ExternalData_15[[#This Row],[Price]]-(Table_ExternalData_15[[#This Row],[Price]]*Table_ExternalData_15[[#This Row],[BB rabat]])/100</f>
        <v>62.445599999999999</v>
      </c>
      <c r="J5009" s="2">
        <f>Table_ExternalData_15[[#This Row],[BB cena]]*Table_ExternalData_15[[#Headers],[1,22]]</f>
        <v>76.183632000000003</v>
      </c>
      <c r="K5009" s="2">
        <f>Table_ExternalData_15[[#This Row],[Price]]*Table_ExternalData_15[[#Headers],[1,22]]</f>
        <v>77.738399999999999</v>
      </c>
      <c r="L5009" s="7">
        <f>IF(G5009="White Shark",E5009*0.5,IF(G5009="Sbox",E5009*0.5,IF(G5009="Tenda",E5009*0.5,E5009*0.2)))/100</f>
        <v>0.02</v>
      </c>
      <c r="M5009" s="2">
        <f>Table_ExternalData_15[[#This Row],[Price]]-Table_ExternalData_15[[#This Row],[Price]]*Table_ExternalData_15[[#This Row],[extra popust]]</f>
        <v>62.445599999999999</v>
      </c>
      <c r="N5009" s="2">
        <f>IF(M5009&lt;I5009,M5009,I5009)</f>
        <v>62.445599999999999</v>
      </c>
      <c r="O5009" s="12" t="str">
        <f>IF(N5009&lt;I5009,$U$1," ")</f>
        <v xml:space="preserve"> </v>
      </c>
      <c r="P5009" s="12" t="str">
        <f>IFERROR((O5009+30)," ")</f>
        <v xml:space="preserve"> </v>
      </c>
      <c r="Q5009" s="2">
        <f ca="1">IF(O5009=$U$1,N5009,"0")*1.22</f>
        <v>0</v>
      </c>
    </row>
    <row r="5010" spans="1:17" x14ac:dyDescent="0.25">
      <c r="A5010" t="s">
        <v>7428</v>
      </c>
      <c r="B5010" t="s">
        <v>7427</v>
      </c>
      <c r="C5010">
        <v>15235</v>
      </c>
      <c r="D5010">
        <v>85.68</v>
      </c>
      <c r="E5010">
        <f>IFERROR(VLOOKUP(Table_ExternalData_15[[#This Row],[Id]],Rabati!B:C,2,0),0)</f>
        <v>0</v>
      </c>
      <c r="F5010">
        <v>0</v>
      </c>
      <c r="G5010" t="str">
        <f>VLOOKUP(Table_ExternalData_15[[#This Row],[Id]],'Blagovna izdelek'!A:C,3,0)</f>
        <v>Delock</v>
      </c>
      <c r="H5010">
        <f>Table_ExternalData_15[[#This Row],[Rabat]]*0.2</f>
        <v>0</v>
      </c>
      <c r="I5010" s="2">
        <f>Table_ExternalData_15[[#This Row],[Price]]-(Table_ExternalData_15[[#This Row],[Price]]*Table_ExternalData_15[[#This Row],[BB rabat]])/100</f>
        <v>85.68</v>
      </c>
      <c r="J5010" s="2">
        <f>Table_ExternalData_15[[#This Row],[BB cena]]*Table_ExternalData_15[[#Headers],[1,22]]</f>
        <v>104.5296</v>
      </c>
      <c r="K5010" s="2">
        <f>Table_ExternalData_15[[#This Row],[Price]]*Table_ExternalData_15[[#Headers],[1,22]]</f>
        <v>104.5296</v>
      </c>
      <c r="L5010" s="7">
        <f>IF(G5010="White Shark",E5010*0.5,IF(G5010="Sbox",E5010*0.5,IF(G5010="Tenda",E5010*0.5,E5010*0.2)))/100</f>
        <v>0</v>
      </c>
      <c r="M5010" s="2">
        <f>Table_ExternalData_15[[#This Row],[Price]]-Table_ExternalData_15[[#This Row],[Price]]*Table_ExternalData_15[[#This Row],[extra popust]]</f>
        <v>85.68</v>
      </c>
      <c r="N5010" s="2">
        <f>IF(M5010&lt;I5010,M5010,I5010)</f>
        <v>85.68</v>
      </c>
      <c r="O5010" s="12" t="str">
        <f>IF(N5010&lt;I5010,$U$1," ")</f>
        <v xml:space="preserve"> </v>
      </c>
      <c r="P5010" s="12" t="str">
        <f>IFERROR((O5010+30)," ")</f>
        <v xml:space="preserve"> </v>
      </c>
      <c r="Q5010" s="2">
        <f ca="1">IF(O5010=$U$1,N5010,"0")*1.22</f>
        <v>0</v>
      </c>
    </row>
    <row r="5011" spans="1:17" x14ac:dyDescent="0.25">
      <c r="A5011" t="s">
        <v>7430</v>
      </c>
      <c r="B5011" t="s">
        <v>7429</v>
      </c>
      <c r="C5011">
        <v>15236</v>
      </c>
      <c r="D5011">
        <v>36.380000000000003</v>
      </c>
      <c r="E5011">
        <f>IFERROR(VLOOKUP(Table_ExternalData_15[[#This Row],[Id]],Rabati!B:C,2,0),0)</f>
        <v>30</v>
      </c>
      <c r="F5011">
        <v>0</v>
      </c>
      <c r="G5011" t="str">
        <f>VLOOKUP(Table_ExternalData_15[[#This Row],[Id]],'Blagovna izdelek'!A:C,3,0)</f>
        <v>Delock</v>
      </c>
      <c r="H5011">
        <f>Table_ExternalData_15[[#This Row],[Rabat]]*0.2</f>
        <v>6</v>
      </c>
      <c r="I5011" s="2">
        <f>Table_ExternalData_15[[#This Row],[Price]]-(Table_ExternalData_15[[#This Row],[Price]]*Table_ExternalData_15[[#This Row],[BB rabat]])/100</f>
        <v>34.197200000000002</v>
      </c>
      <c r="J5011" s="2">
        <f>Table_ExternalData_15[[#This Row],[BB cena]]*Table_ExternalData_15[[#Headers],[1,22]]</f>
        <v>41.720584000000002</v>
      </c>
      <c r="K5011" s="2">
        <f>Table_ExternalData_15[[#This Row],[Price]]*Table_ExternalData_15[[#Headers],[1,22]]</f>
        <v>44.383600000000001</v>
      </c>
      <c r="L5011" s="7">
        <f>IF(G5011="White Shark",E5011*0.5,IF(G5011="Sbox",E5011*0.5,IF(G5011="Tenda",E5011*0.5,E5011*0.2)))/100</f>
        <v>0.06</v>
      </c>
      <c r="M5011" s="2">
        <f>Table_ExternalData_15[[#This Row],[Price]]-Table_ExternalData_15[[#This Row],[Price]]*Table_ExternalData_15[[#This Row],[extra popust]]</f>
        <v>34.197200000000002</v>
      </c>
      <c r="N5011" s="2">
        <f>IF(M5011&lt;I5011,M5011,I5011)</f>
        <v>34.197200000000002</v>
      </c>
      <c r="O5011" s="12" t="str">
        <f>IF(N5011&lt;I5011,$U$1," ")</f>
        <v xml:space="preserve"> </v>
      </c>
      <c r="P5011" s="12" t="str">
        <f>IFERROR((O5011+30)," ")</f>
        <v xml:space="preserve"> </v>
      </c>
      <c r="Q5011" s="2">
        <f ca="1">IF(O5011=$U$1,N5011,"0")*1.22</f>
        <v>0</v>
      </c>
    </row>
    <row r="5012" spans="1:17" x14ac:dyDescent="0.25">
      <c r="A5012" t="s">
        <v>7433</v>
      </c>
      <c r="B5012" t="s">
        <v>9884</v>
      </c>
      <c r="C5012">
        <v>15238</v>
      </c>
      <c r="D5012">
        <v>46.61</v>
      </c>
      <c r="E5012">
        <f>IFERROR(VLOOKUP(Table_ExternalData_15[[#This Row],[Id]],Rabati!B:C,2,0),0)</f>
        <v>20</v>
      </c>
      <c r="F5012">
        <v>1</v>
      </c>
      <c r="G5012" t="str">
        <f>VLOOKUP(Table_ExternalData_15[[#This Row],[Id]],'Blagovna izdelek'!A:C,3,0)</f>
        <v>Delock</v>
      </c>
      <c r="H5012">
        <f>Table_ExternalData_15[[#This Row],[Rabat]]*0.2</f>
        <v>4</v>
      </c>
      <c r="I5012" s="2">
        <f>Table_ExternalData_15[[#This Row],[Price]]-(Table_ExternalData_15[[#This Row],[Price]]*Table_ExternalData_15[[#This Row],[BB rabat]])/100</f>
        <v>44.745599999999996</v>
      </c>
      <c r="J5012" s="2">
        <f>Table_ExternalData_15[[#This Row],[BB cena]]*Table_ExternalData_15[[#Headers],[1,22]]</f>
        <v>54.589631999999995</v>
      </c>
      <c r="K5012" s="2">
        <f>Table_ExternalData_15[[#This Row],[Price]]*Table_ExternalData_15[[#Headers],[1,22]]</f>
        <v>56.864199999999997</v>
      </c>
      <c r="L5012" s="7">
        <f>IF(G5012="White Shark",E5012*0.5,IF(G5012="Sbox",E5012*0.5,IF(G5012="Tenda",E5012*0.5,E5012*0.2)))/100</f>
        <v>0.04</v>
      </c>
      <c r="M5012" s="2">
        <f>Table_ExternalData_15[[#This Row],[Price]]-Table_ExternalData_15[[#This Row],[Price]]*Table_ExternalData_15[[#This Row],[extra popust]]</f>
        <v>44.745599999999996</v>
      </c>
      <c r="N5012" s="2">
        <f>IF(M5012&lt;I5012,M5012,I5012)</f>
        <v>44.745599999999996</v>
      </c>
      <c r="O5012" s="12" t="str">
        <f>IF(N5012&lt;I5012,$U$1," ")</f>
        <v xml:space="preserve"> </v>
      </c>
      <c r="P5012" s="12" t="str">
        <f>IFERROR((O5012+30)," ")</f>
        <v xml:space="preserve"> </v>
      </c>
      <c r="Q5012" s="2">
        <f ca="1">IF(O5012=$U$1,N5012,"0")*1.22</f>
        <v>0</v>
      </c>
    </row>
    <row r="5013" spans="1:17" x14ac:dyDescent="0.25">
      <c r="A5013" t="s">
        <v>7455</v>
      </c>
      <c r="B5013" t="s">
        <v>7454</v>
      </c>
      <c r="C5013">
        <v>15251</v>
      </c>
      <c r="D5013">
        <v>11.45</v>
      </c>
      <c r="E5013">
        <f>IFERROR(VLOOKUP(Table_ExternalData_15[[#This Row],[Id]],Rabati!B:C,2,0),0)</f>
        <v>20</v>
      </c>
      <c r="F5013">
        <v>0</v>
      </c>
      <c r="G5013" t="str">
        <f>VLOOKUP(Table_ExternalData_15[[#This Row],[Id]],'Blagovna izdelek'!A:C,3,0)</f>
        <v>Delock</v>
      </c>
      <c r="H5013">
        <f>Table_ExternalData_15[[#This Row],[Rabat]]*0.2</f>
        <v>4</v>
      </c>
      <c r="I5013" s="2">
        <f>Table_ExternalData_15[[#This Row],[Price]]-(Table_ExternalData_15[[#This Row],[Price]]*Table_ExternalData_15[[#This Row],[BB rabat]])/100</f>
        <v>10.991999999999999</v>
      </c>
      <c r="J5013" s="2">
        <f>Table_ExternalData_15[[#This Row],[BB cena]]*Table_ExternalData_15[[#Headers],[1,22]]</f>
        <v>13.410239999999998</v>
      </c>
      <c r="K5013" s="2">
        <f>Table_ExternalData_15[[#This Row],[Price]]*Table_ExternalData_15[[#Headers],[1,22]]</f>
        <v>13.968999999999999</v>
      </c>
      <c r="L5013" s="7">
        <f>IF(G5013="White Shark",E5013*0.5,IF(G5013="Sbox",E5013*0.5,IF(G5013="Tenda",E5013*0.5,E5013*0.2)))/100</f>
        <v>0.04</v>
      </c>
      <c r="M5013" s="2">
        <f>Table_ExternalData_15[[#This Row],[Price]]-Table_ExternalData_15[[#This Row],[Price]]*Table_ExternalData_15[[#This Row],[extra popust]]</f>
        <v>10.991999999999999</v>
      </c>
      <c r="N5013" s="2">
        <f>IF(M5013&lt;I5013,M5013,I5013)</f>
        <v>10.991999999999999</v>
      </c>
      <c r="O5013" s="12" t="str">
        <f>IF(N5013&lt;I5013,$U$1," ")</f>
        <v xml:space="preserve"> </v>
      </c>
      <c r="P5013" s="12" t="str">
        <f>IFERROR((O5013+30)," ")</f>
        <v xml:space="preserve"> </v>
      </c>
      <c r="Q5013" s="2">
        <f ca="1">IF(O5013=$U$1,N5013,"0")*1.22</f>
        <v>0</v>
      </c>
    </row>
    <row r="5014" spans="1:17" x14ac:dyDescent="0.25">
      <c r="A5014" t="s">
        <v>7457</v>
      </c>
      <c r="B5014" t="s">
        <v>7456</v>
      </c>
      <c r="C5014">
        <v>15252</v>
      </c>
      <c r="D5014">
        <v>5.3</v>
      </c>
      <c r="E5014">
        <f>IFERROR(VLOOKUP(Table_ExternalData_15[[#This Row],[Id]],Rabati!B:C,2,0),0)</f>
        <v>30</v>
      </c>
      <c r="F5014">
        <v>0</v>
      </c>
      <c r="G5014" t="str">
        <f>VLOOKUP(Table_ExternalData_15[[#This Row],[Id]],'Blagovna izdelek'!A:C,3,0)</f>
        <v>Delock</v>
      </c>
      <c r="H5014">
        <f>Table_ExternalData_15[[#This Row],[Rabat]]*0.2</f>
        <v>6</v>
      </c>
      <c r="I5014" s="2">
        <f>Table_ExternalData_15[[#This Row],[Price]]-(Table_ExternalData_15[[#This Row],[Price]]*Table_ExternalData_15[[#This Row],[BB rabat]])/100</f>
        <v>4.9820000000000002</v>
      </c>
      <c r="J5014" s="2">
        <f>Table_ExternalData_15[[#This Row],[BB cena]]*Table_ExternalData_15[[#Headers],[1,22]]</f>
        <v>6.0780400000000006</v>
      </c>
      <c r="K5014" s="2">
        <f>Table_ExternalData_15[[#This Row],[Price]]*Table_ExternalData_15[[#Headers],[1,22]]</f>
        <v>6.4659999999999993</v>
      </c>
      <c r="L5014" s="7">
        <f>IF(G5014="White Shark",E5014*0.5,IF(G5014="Sbox",E5014*0.5,IF(G5014="Tenda",E5014*0.5,E5014*0.2)))/100</f>
        <v>0.06</v>
      </c>
      <c r="M5014" s="2">
        <f>Table_ExternalData_15[[#This Row],[Price]]-Table_ExternalData_15[[#This Row],[Price]]*Table_ExternalData_15[[#This Row],[extra popust]]</f>
        <v>4.9820000000000002</v>
      </c>
      <c r="N5014" s="2">
        <f>IF(M5014&lt;I5014,M5014,I5014)</f>
        <v>4.9820000000000002</v>
      </c>
      <c r="O5014" s="12" t="str">
        <f>IF(N5014&lt;I5014,$U$1," ")</f>
        <v xml:space="preserve"> </v>
      </c>
      <c r="P5014" s="12" t="str">
        <f>IFERROR((O5014+30)," ")</f>
        <v xml:space="preserve"> </v>
      </c>
      <c r="Q5014" s="2">
        <f ca="1">IF(O5014=$U$1,N5014,"0")*1.22</f>
        <v>0</v>
      </c>
    </row>
    <row r="5015" spans="1:17" x14ac:dyDescent="0.25">
      <c r="A5015" t="s">
        <v>7459</v>
      </c>
      <c r="B5015" t="s">
        <v>7458</v>
      </c>
      <c r="C5015">
        <v>15253</v>
      </c>
      <c r="D5015">
        <v>25.27</v>
      </c>
      <c r="E5015">
        <f>IFERROR(VLOOKUP(Table_ExternalData_15[[#This Row],[Id]],Rabati!B:C,2,0),0)</f>
        <v>20</v>
      </c>
      <c r="F5015">
        <v>0</v>
      </c>
      <c r="G5015" t="str">
        <f>VLOOKUP(Table_ExternalData_15[[#This Row],[Id]],'Blagovna izdelek'!A:C,3,0)</f>
        <v>Delock</v>
      </c>
      <c r="H5015">
        <f>Table_ExternalData_15[[#This Row],[Rabat]]*0.2</f>
        <v>4</v>
      </c>
      <c r="I5015" s="2">
        <f>Table_ExternalData_15[[#This Row],[Price]]-(Table_ExternalData_15[[#This Row],[Price]]*Table_ExternalData_15[[#This Row],[BB rabat]])/100</f>
        <v>24.2592</v>
      </c>
      <c r="J5015" s="2">
        <f>Table_ExternalData_15[[#This Row],[BB cena]]*Table_ExternalData_15[[#Headers],[1,22]]</f>
        <v>29.596223999999999</v>
      </c>
      <c r="K5015" s="2">
        <f>Table_ExternalData_15[[#This Row],[Price]]*Table_ExternalData_15[[#Headers],[1,22]]</f>
        <v>30.8294</v>
      </c>
      <c r="L5015" s="7">
        <f>IF(G5015="White Shark",E5015*0.5,IF(G5015="Sbox",E5015*0.5,IF(G5015="Tenda",E5015*0.5,E5015*0.2)))/100</f>
        <v>0.04</v>
      </c>
      <c r="M5015" s="2">
        <f>Table_ExternalData_15[[#This Row],[Price]]-Table_ExternalData_15[[#This Row],[Price]]*Table_ExternalData_15[[#This Row],[extra popust]]</f>
        <v>24.2592</v>
      </c>
      <c r="N5015" s="2">
        <f>IF(M5015&lt;I5015,M5015,I5015)</f>
        <v>24.2592</v>
      </c>
      <c r="O5015" s="12" t="str">
        <f>IF(N5015&lt;I5015,$U$1," ")</f>
        <v xml:space="preserve"> </v>
      </c>
      <c r="P5015" s="12" t="str">
        <f>IFERROR((O5015+30)," ")</f>
        <v xml:space="preserve"> </v>
      </c>
      <c r="Q5015" s="2">
        <f ca="1">IF(O5015=$U$1,N5015,"0")*1.22</f>
        <v>0</v>
      </c>
    </row>
    <row r="5016" spans="1:17" x14ac:dyDescent="0.25">
      <c r="A5016" t="s">
        <v>7532</v>
      </c>
      <c r="B5016" t="s">
        <v>7531</v>
      </c>
      <c r="C5016">
        <v>15303</v>
      </c>
      <c r="D5016">
        <v>142.94999999999999</v>
      </c>
      <c r="E5016">
        <f>IFERROR(VLOOKUP(Table_ExternalData_15[[#This Row],[Id]],Rabati!B:C,2,0),0)</f>
        <v>10</v>
      </c>
      <c r="F5016">
        <v>0</v>
      </c>
      <c r="G5016" t="str">
        <f>VLOOKUP(Table_ExternalData_15[[#This Row],[Id]],'Blagovna izdelek'!A:C,3,0)</f>
        <v>Delock</v>
      </c>
      <c r="H5016">
        <f>Table_ExternalData_15[[#This Row],[Rabat]]*0.2</f>
        <v>2</v>
      </c>
      <c r="I5016" s="2">
        <f>Table_ExternalData_15[[#This Row],[Price]]-(Table_ExternalData_15[[#This Row],[Price]]*Table_ExternalData_15[[#This Row],[BB rabat]])/100</f>
        <v>140.09099999999998</v>
      </c>
      <c r="J5016" s="2">
        <f>Table_ExternalData_15[[#This Row],[BB cena]]*Table_ExternalData_15[[#Headers],[1,22]]</f>
        <v>170.91101999999998</v>
      </c>
      <c r="K5016" s="2">
        <f>Table_ExternalData_15[[#This Row],[Price]]*Table_ExternalData_15[[#Headers],[1,22]]</f>
        <v>174.39899999999997</v>
      </c>
      <c r="L5016" s="7">
        <f>IF(G5016="White Shark",E5016*0.5,IF(G5016="Sbox",E5016*0.5,IF(G5016="Tenda",E5016*0.5,E5016*0.2)))/100</f>
        <v>0.02</v>
      </c>
      <c r="M5016" s="2">
        <f>Table_ExternalData_15[[#This Row],[Price]]-Table_ExternalData_15[[#This Row],[Price]]*Table_ExternalData_15[[#This Row],[extra popust]]</f>
        <v>140.09099999999998</v>
      </c>
      <c r="N5016" s="2">
        <f>IF(M5016&lt;I5016,M5016,I5016)</f>
        <v>140.09099999999998</v>
      </c>
      <c r="O5016" s="12" t="str">
        <f>IF(N5016&lt;I5016,$U$1," ")</f>
        <v xml:space="preserve"> </v>
      </c>
      <c r="P5016" s="12" t="str">
        <f>IFERROR((O5016+30)," ")</f>
        <v xml:space="preserve"> </v>
      </c>
      <c r="Q5016" s="2">
        <f ca="1">IF(O5016=$U$1,N5016,"0")*1.22</f>
        <v>0</v>
      </c>
    </row>
    <row r="5017" spans="1:17" x14ac:dyDescent="0.25">
      <c r="A5017" t="s">
        <v>7533</v>
      </c>
      <c r="B5017" t="s">
        <v>10099</v>
      </c>
      <c r="C5017">
        <v>15304</v>
      </c>
      <c r="D5017">
        <v>178.57</v>
      </c>
      <c r="E5017">
        <f>IFERROR(VLOOKUP(Table_ExternalData_15[[#This Row],[Id]],Rabati!B:C,2,0),0)</f>
        <v>10</v>
      </c>
      <c r="F5017">
        <v>1</v>
      </c>
      <c r="G5017" t="str">
        <f>VLOOKUP(Table_ExternalData_15[[#This Row],[Id]],'Blagovna izdelek'!A:C,3,0)</f>
        <v>Delock</v>
      </c>
      <c r="H5017">
        <f>Table_ExternalData_15[[#This Row],[Rabat]]*0.2</f>
        <v>2</v>
      </c>
      <c r="I5017" s="2">
        <f>Table_ExternalData_15[[#This Row],[Price]]-(Table_ExternalData_15[[#This Row],[Price]]*Table_ExternalData_15[[#This Row],[BB rabat]])/100</f>
        <v>174.99859999999998</v>
      </c>
      <c r="J5017" s="2">
        <f>Table_ExternalData_15[[#This Row],[BB cena]]*Table_ExternalData_15[[#Headers],[1,22]]</f>
        <v>213.49829199999996</v>
      </c>
      <c r="K5017" s="2">
        <f>Table_ExternalData_15[[#This Row],[Price]]*Table_ExternalData_15[[#Headers],[1,22]]</f>
        <v>217.85539999999997</v>
      </c>
      <c r="L5017" s="7">
        <f>IF(G5017="White Shark",E5017*0.5,IF(G5017="Sbox",E5017*0.5,IF(G5017="Tenda",E5017*0.5,E5017*0.2)))/100</f>
        <v>0.02</v>
      </c>
      <c r="M5017" s="2">
        <f>Table_ExternalData_15[[#This Row],[Price]]-Table_ExternalData_15[[#This Row],[Price]]*Table_ExternalData_15[[#This Row],[extra popust]]</f>
        <v>174.99859999999998</v>
      </c>
      <c r="N5017" s="2">
        <f>IF(M5017&lt;I5017,M5017,I5017)</f>
        <v>174.99859999999998</v>
      </c>
      <c r="O5017" s="12" t="str">
        <f>IF(N5017&lt;I5017,$U$1," ")</f>
        <v xml:space="preserve"> </v>
      </c>
      <c r="P5017" s="12" t="str">
        <f>IFERROR((O5017+30)," ")</f>
        <v xml:space="preserve"> </v>
      </c>
      <c r="Q5017" s="2">
        <f ca="1">IF(O5017=$U$1,N5017,"0")*1.22</f>
        <v>0</v>
      </c>
    </row>
    <row r="5018" spans="1:17" x14ac:dyDescent="0.25">
      <c r="A5018" t="s">
        <v>7546</v>
      </c>
      <c r="B5018" t="s">
        <v>10100</v>
      </c>
      <c r="C5018">
        <v>15311</v>
      </c>
      <c r="D5018">
        <v>4.47</v>
      </c>
      <c r="E5018">
        <f>IFERROR(VLOOKUP(Table_ExternalData_15[[#This Row],[Id]],Rabati!B:C,2,0),0)</f>
        <v>30</v>
      </c>
      <c r="F5018">
        <v>5</v>
      </c>
      <c r="G5018" t="str">
        <f>VLOOKUP(Table_ExternalData_15[[#This Row],[Id]],'Blagovna izdelek'!A:C,3,0)</f>
        <v>Delock</v>
      </c>
      <c r="H5018">
        <f>Table_ExternalData_15[[#This Row],[Rabat]]*0.2</f>
        <v>6</v>
      </c>
      <c r="I5018" s="2">
        <f>Table_ExternalData_15[[#This Row],[Price]]-(Table_ExternalData_15[[#This Row],[Price]]*Table_ExternalData_15[[#This Row],[BB rabat]])/100</f>
        <v>4.2017999999999995</v>
      </c>
      <c r="J5018" s="2">
        <f>Table_ExternalData_15[[#This Row],[BB cena]]*Table_ExternalData_15[[#Headers],[1,22]]</f>
        <v>5.1261959999999993</v>
      </c>
      <c r="K5018" s="2">
        <f>Table_ExternalData_15[[#This Row],[Price]]*Table_ExternalData_15[[#Headers],[1,22]]</f>
        <v>5.4533999999999994</v>
      </c>
      <c r="L5018" s="7">
        <f>IF(G5018="White Shark",E5018*0.5,IF(G5018="Sbox",E5018*0.5,IF(G5018="Tenda",E5018*0.5,E5018*0.2)))/100</f>
        <v>0.06</v>
      </c>
      <c r="M5018" s="2">
        <f>Table_ExternalData_15[[#This Row],[Price]]-Table_ExternalData_15[[#This Row],[Price]]*Table_ExternalData_15[[#This Row],[extra popust]]</f>
        <v>4.2017999999999995</v>
      </c>
      <c r="N5018" s="2">
        <f>IF(M5018&lt;I5018,M5018,I5018)</f>
        <v>4.2017999999999995</v>
      </c>
      <c r="O5018" s="12" t="str">
        <f>IF(N5018&lt;I5018,$U$1," ")</f>
        <v xml:space="preserve"> </v>
      </c>
      <c r="P5018" s="12" t="str">
        <f>IFERROR((O5018+30)," ")</f>
        <v xml:space="preserve"> </v>
      </c>
      <c r="Q5018" s="2">
        <f ca="1">IF(O5018=$U$1,N5018,"0")*1.22</f>
        <v>0</v>
      </c>
    </row>
    <row r="5019" spans="1:17" x14ac:dyDescent="0.25">
      <c r="A5019" t="s">
        <v>7567</v>
      </c>
      <c r="B5019" t="s">
        <v>7566</v>
      </c>
      <c r="C5019">
        <v>15324</v>
      </c>
      <c r="D5019">
        <v>2.98</v>
      </c>
      <c r="E5019">
        <f>IFERROR(VLOOKUP(Table_ExternalData_15[[#This Row],[Id]],Rabati!B:C,2,0),0)</f>
        <v>25</v>
      </c>
      <c r="F5019">
        <v>5</v>
      </c>
      <c r="G5019" t="str">
        <f>VLOOKUP(Table_ExternalData_15[[#This Row],[Id]],'Blagovna izdelek'!A:C,3,0)</f>
        <v>Delock</v>
      </c>
      <c r="H5019">
        <f>Table_ExternalData_15[[#This Row],[Rabat]]*0.2</f>
        <v>5</v>
      </c>
      <c r="I5019" s="2">
        <f>Table_ExternalData_15[[#This Row],[Price]]-(Table_ExternalData_15[[#This Row],[Price]]*Table_ExternalData_15[[#This Row],[BB rabat]])/100</f>
        <v>2.831</v>
      </c>
      <c r="J5019" s="2">
        <f>Table_ExternalData_15[[#This Row],[BB cena]]*Table_ExternalData_15[[#Headers],[1,22]]</f>
        <v>3.4538199999999999</v>
      </c>
      <c r="K5019" s="2">
        <f>Table_ExternalData_15[[#This Row],[Price]]*Table_ExternalData_15[[#Headers],[1,22]]</f>
        <v>3.6355999999999997</v>
      </c>
      <c r="L5019" s="7">
        <f>IF(G5019="White Shark",E5019*0.5,IF(G5019="Sbox",E5019*0.5,IF(G5019="Tenda",E5019*0.5,E5019*0.2)))/100</f>
        <v>0.05</v>
      </c>
      <c r="M5019" s="2">
        <f>Table_ExternalData_15[[#This Row],[Price]]-Table_ExternalData_15[[#This Row],[Price]]*Table_ExternalData_15[[#This Row],[extra popust]]</f>
        <v>2.831</v>
      </c>
      <c r="N5019" s="2">
        <f>IF(M5019&lt;I5019,M5019,I5019)</f>
        <v>2.831</v>
      </c>
      <c r="O5019" s="12" t="str">
        <f>IF(N5019&lt;I5019,$U$1," ")</f>
        <v xml:space="preserve"> </v>
      </c>
      <c r="P5019" s="12" t="str">
        <f>IFERROR((O5019+30)," ")</f>
        <v xml:space="preserve"> </v>
      </c>
      <c r="Q5019" s="2">
        <f ca="1">IF(O5019=$U$1,N5019,"0")*1.22</f>
        <v>0</v>
      </c>
    </row>
    <row r="5020" spans="1:17" x14ac:dyDescent="0.25">
      <c r="A5020" t="s">
        <v>7569</v>
      </c>
      <c r="B5020" t="s">
        <v>7568</v>
      </c>
      <c r="C5020">
        <v>15325</v>
      </c>
      <c r="D5020">
        <v>5.87</v>
      </c>
      <c r="E5020">
        <f>IFERROR(VLOOKUP(Table_ExternalData_15[[#This Row],[Id]],Rabati!B:C,2,0),0)</f>
        <v>30</v>
      </c>
      <c r="F5020">
        <v>3</v>
      </c>
      <c r="G5020" t="str">
        <f>VLOOKUP(Table_ExternalData_15[[#This Row],[Id]],'Blagovna izdelek'!A:C,3,0)</f>
        <v>Delock</v>
      </c>
      <c r="H5020">
        <f>Table_ExternalData_15[[#This Row],[Rabat]]*0.2</f>
        <v>6</v>
      </c>
      <c r="I5020" s="2">
        <f>Table_ExternalData_15[[#This Row],[Price]]-(Table_ExternalData_15[[#This Row],[Price]]*Table_ExternalData_15[[#This Row],[BB rabat]])/100</f>
        <v>5.5178000000000003</v>
      </c>
      <c r="J5020" s="2">
        <f>Table_ExternalData_15[[#This Row],[BB cena]]*Table_ExternalData_15[[#Headers],[1,22]]</f>
        <v>6.7317160000000005</v>
      </c>
      <c r="K5020" s="2">
        <f>Table_ExternalData_15[[#This Row],[Price]]*Table_ExternalData_15[[#Headers],[1,22]]</f>
        <v>7.1613999999999995</v>
      </c>
      <c r="L5020" s="7">
        <f>IF(G5020="White Shark",E5020*0.5,IF(G5020="Sbox",E5020*0.5,IF(G5020="Tenda",E5020*0.5,E5020*0.2)))/100</f>
        <v>0.06</v>
      </c>
      <c r="M5020" s="2">
        <f>Table_ExternalData_15[[#This Row],[Price]]-Table_ExternalData_15[[#This Row],[Price]]*Table_ExternalData_15[[#This Row],[extra popust]]</f>
        <v>5.5178000000000003</v>
      </c>
      <c r="N5020" s="2">
        <f>IF(M5020&lt;I5020,M5020,I5020)</f>
        <v>5.5178000000000003</v>
      </c>
      <c r="O5020" s="12" t="str">
        <f>IF(N5020&lt;I5020,$U$1," ")</f>
        <v xml:space="preserve"> </v>
      </c>
      <c r="P5020" s="12" t="str">
        <f>IFERROR((O5020+30)," ")</f>
        <v xml:space="preserve"> </v>
      </c>
      <c r="Q5020" s="2">
        <f ca="1">IF(O5020=$U$1,N5020,"0")*1.22</f>
        <v>0</v>
      </c>
    </row>
    <row r="5021" spans="1:17" x14ac:dyDescent="0.25">
      <c r="A5021" t="s">
        <v>7575</v>
      </c>
      <c r="B5021" t="s">
        <v>7574</v>
      </c>
      <c r="C5021">
        <v>15328</v>
      </c>
      <c r="D5021">
        <v>54.45</v>
      </c>
      <c r="E5021">
        <f>IFERROR(VLOOKUP(Table_ExternalData_15[[#This Row],[Id]],Rabati!B:C,2,0),0)</f>
        <v>10</v>
      </c>
      <c r="F5021">
        <v>6</v>
      </c>
      <c r="G5021" t="str">
        <f>VLOOKUP(Table_ExternalData_15[[#This Row],[Id]],'Blagovna izdelek'!A:C,3,0)</f>
        <v>Delock</v>
      </c>
      <c r="H5021">
        <f>Table_ExternalData_15[[#This Row],[Rabat]]*0.2</f>
        <v>2</v>
      </c>
      <c r="I5021" s="2">
        <f>Table_ExternalData_15[[#This Row],[Price]]-(Table_ExternalData_15[[#This Row],[Price]]*Table_ExternalData_15[[#This Row],[BB rabat]])/100</f>
        <v>53.361000000000004</v>
      </c>
      <c r="J5021" s="2">
        <f>Table_ExternalData_15[[#This Row],[BB cena]]*Table_ExternalData_15[[#Headers],[1,22]]</f>
        <v>65.10042</v>
      </c>
      <c r="K5021" s="2">
        <f>Table_ExternalData_15[[#This Row],[Price]]*Table_ExternalData_15[[#Headers],[1,22]]</f>
        <v>66.429000000000002</v>
      </c>
      <c r="L5021" s="7">
        <f>IF(G5021="White Shark",E5021*0.5,IF(G5021="Sbox",E5021*0.5,IF(G5021="Tenda",E5021*0.5,E5021*0.2)))/100</f>
        <v>0.02</v>
      </c>
      <c r="M5021" s="2">
        <f>Table_ExternalData_15[[#This Row],[Price]]-Table_ExternalData_15[[#This Row],[Price]]*Table_ExternalData_15[[#This Row],[extra popust]]</f>
        <v>53.361000000000004</v>
      </c>
      <c r="N5021" s="2">
        <f>IF(M5021&lt;I5021,M5021,I5021)</f>
        <v>53.361000000000004</v>
      </c>
      <c r="O5021" s="12" t="str">
        <f>IF(N5021&lt;I5021,$U$1," ")</f>
        <v xml:space="preserve"> </v>
      </c>
      <c r="P5021" s="12" t="str">
        <f>IFERROR((O5021+30)," ")</f>
        <v xml:space="preserve"> </v>
      </c>
      <c r="Q5021" s="2">
        <f ca="1">IF(O5021=$U$1,N5021,"0")*1.22</f>
        <v>0</v>
      </c>
    </row>
    <row r="5022" spans="1:17" x14ac:dyDescent="0.25">
      <c r="A5022" t="s">
        <v>7577</v>
      </c>
      <c r="B5022" t="s">
        <v>7576</v>
      </c>
      <c r="C5022">
        <v>15329</v>
      </c>
      <c r="D5022">
        <v>42.74</v>
      </c>
      <c r="E5022">
        <f>IFERROR(VLOOKUP(Table_ExternalData_15[[#This Row],[Id]],Rabati!B:C,2,0),0)</f>
        <v>25</v>
      </c>
      <c r="F5022">
        <v>8</v>
      </c>
      <c r="G5022" t="str">
        <f>VLOOKUP(Table_ExternalData_15[[#This Row],[Id]],'Blagovna izdelek'!A:C,3,0)</f>
        <v>Delock</v>
      </c>
      <c r="H5022">
        <f>Table_ExternalData_15[[#This Row],[Rabat]]*0.2</f>
        <v>5</v>
      </c>
      <c r="I5022" s="2">
        <f>Table_ExternalData_15[[#This Row],[Price]]-(Table_ExternalData_15[[#This Row],[Price]]*Table_ExternalData_15[[#This Row],[BB rabat]])/100</f>
        <v>40.603000000000002</v>
      </c>
      <c r="J5022" s="2">
        <f>Table_ExternalData_15[[#This Row],[BB cena]]*Table_ExternalData_15[[#Headers],[1,22]]</f>
        <v>49.53566</v>
      </c>
      <c r="K5022" s="2">
        <f>Table_ExternalData_15[[#This Row],[Price]]*Table_ExternalData_15[[#Headers],[1,22]]</f>
        <v>52.142800000000001</v>
      </c>
      <c r="L5022" s="7">
        <f>IF(G5022="White Shark",E5022*0.5,IF(G5022="Sbox",E5022*0.5,IF(G5022="Tenda",E5022*0.5,E5022*0.2)))/100</f>
        <v>0.05</v>
      </c>
      <c r="M5022" s="2">
        <f>Table_ExternalData_15[[#This Row],[Price]]-Table_ExternalData_15[[#This Row],[Price]]*Table_ExternalData_15[[#This Row],[extra popust]]</f>
        <v>40.603000000000002</v>
      </c>
      <c r="N5022" s="2">
        <f>IF(M5022&lt;I5022,M5022,I5022)</f>
        <v>40.603000000000002</v>
      </c>
      <c r="O5022" s="12" t="str">
        <f>IF(N5022&lt;I5022,$U$1," ")</f>
        <v xml:space="preserve"> </v>
      </c>
      <c r="P5022" s="12" t="str">
        <f>IFERROR((O5022+30)," ")</f>
        <v xml:space="preserve"> </v>
      </c>
      <c r="Q5022" s="2">
        <f ca="1">IF(O5022=$U$1,N5022,"0")*1.22</f>
        <v>0</v>
      </c>
    </row>
    <row r="5023" spans="1:17" x14ac:dyDescent="0.25">
      <c r="A5023" t="s">
        <v>7578</v>
      </c>
      <c r="B5023" t="s">
        <v>15223</v>
      </c>
      <c r="C5023">
        <v>15330</v>
      </c>
      <c r="D5023">
        <v>42.43</v>
      </c>
      <c r="E5023">
        <f>IFERROR(VLOOKUP(Table_ExternalData_15[[#This Row],[Id]],Rabati!B:C,2,0),0)</f>
        <v>25</v>
      </c>
      <c r="F5023">
        <v>15</v>
      </c>
      <c r="G5023" t="str">
        <f>VLOOKUP(Table_ExternalData_15[[#This Row],[Id]],'Blagovna izdelek'!A:C,3,0)</f>
        <v>Delock</v>
      </c>
      <c r="H5023">
        <f>Table_ExternalData_15[[#This Row],[Rabat]]*0.2</f>
        <v>5</v>
      </c>
      <c r="I5023" s="2">
        <f>Table_ExternalData_15[[#This Row],[Price]]-(Table_ExternalData_15[[#This Row],[Price]]*Table_ExternalData_15[[#This Row],[BB rabat]])/100</f>
        <v>40.308500000000002</v>
      </c>
      <c r="J5023" s="2">
        <f>Table_ExternalData_15[[#This Row],[BB cena]]*Table_ExternalData_15[[#Headers],[1,22]]</f>
        <v>49.176369999999999</v>
      </c>
      <c r="K5023" s="2">
        <f>Table_ExternalData_15[[#This Row],[Price]]*Table_ExternalData_15[[#Headers],[1,22]]</f>
        <v>51.764600000000002</v>
      </c>
      <c r="L5023" s="7">
        <f>IF(G5023="White Shark",E5023*0.5,IF(G5023="Sbox",E5023*0.5,IF(G5023="Tenda",E5023*0.5,E5023*0.2)))/100</f>
        <v>0.05</v>
      </c>
      <c r="M5023" s="2">
        <f>Table_ExternalData_15[[#This Row],[Price]]-Table_ExternalData_15[[#This Row],[Price]]*Table_ExternalData_15[[#This Row],[extra popust]]</f>
        <v>40.308500000000002</v>
      </c>
      <c r="N5023" s="2">
        <f>IF(M5023&lt;I5023,M5023,I5023)</f>
        <v>40.308500000000002</v>
      </c>
      <c r="O5023" s="12" t="str">
        <f>IF(N5023&lt;I5023,$U$1," ")</f>
        <v xml:space="preserve"> </v>
      </c>
      <c r="P5023" s="12" t="str">
        <f>IFERROR((O5023+30)," ")</f>
        <v xml:space="preserve"> </v>
      </c>
      <c r="Q5023" s="2">
        <f ca="1">IF(O5023=$U$1,N5023,"0")*1.22</f>
        <v>0</v>
      </c>
    </row>
    <row r="5024" spans="1:17" x14ac:dyDescent="0.25">
      <c r="A5024" t="s">
        <v>7588</v>
      </c>
      <c r="B5024" t="s">
        <v>7587</v>
      </c>
      <c r="C5024">
        <v>15335</v>
      </c>
      <c r="D5024">
        <v>360.01</v>
      </c>
      <c r="E5024">
        <f>IFERROR(VLOOKUP(Table_ExternalData_15[[#This Row],[Id]],Rabati!B:C,2,0),0)</f>
        <v>10</v>
      </c>
      <c r="F5024">
        <v>0</v>
      </c>
      <c r="G5024" t="str">
        <f>VLOOKUP(Table_ExternalData_15[[#This Row],[Id]],'Blagovna izdelek'!A:C,3,0)</f>
        <v>Delock</v>
      </c>
      <c r="H5024">
        <f>Table_ExternalData_15[[#This Row],[Rabat]]*0.2</f>
        <v>2</v>
      </c>
      <c r="I5024" s="2">
        <f>Table_ExternalData_15[[#This Row],[Price]]-(Table_ExternalData_15[[#This Row],[Price]]*Table_ExternalData_15[[#This Row],[BB rabat]])/100</f>
        <v>352.8098</v>
      </c>
      <c r="J5024" s="2">
        <f>Table_ExternalData_15[[#This Row],[BB cena]]*Table_ExternalData_15[[#Headers],[1,22]]</f>
        <v>430.42795599999999</v>
      </c>
      <c r="K5024" s="2">
        <f>Table_ExternalData_15[[#This Row],[Price]]*Table_ExternalData_15[[#Headers],[1,22]]</f>
        <v>439.2122</v>
      </c>
      <c r="L5024" s="7">
        <f>IF(G5024="White Shark",E5024*0.5,IF(G5024="Sbox",E5024*0.5,IF(G5024="Tenda",E5024*0.5,E5024*0.2)))/100</f>
        <v>0.02</v>
      </c>
      <c r="M5024" s="2">
        <f>Table_ExternalData_15[[#This Row],[Price]]-Table_ExternalData_15[[#This Row],[Price]]*Table_ExternalData_15[[#This Row],[extra popust]]</f>
        <v>352.8098</v>
      </c>
      <c r="N5024" s="2">
        <f>IF(M5024&lt;I5024,M5024,I5024)</f>
        <v>352.8098</v>
      </c>
      <c r="O5024" s="12" t="str">
        <f>IF(N5024&lt;I5024,$U$1," ")</f>
        <v xml:space="preserve"> </v>
      </c>
      <c r="P5024" s="12" t="str">
        <f>IFERROR((O5024+30)," ")</f>
        <v xml:space="preserve"> </v>
      </c>
      <c r="Q5024" s="2">
        <f ca="1">IF(O5024=$U$1,N5024,"0")*1.22</f>
        <v>0</v>
      </c>
    </row>
    <row r="5025" spans="1:17" x14ac:dyDescent="0.25">
      <c r="A5025" t="s">
        <v>7609</v>
      </c>
      <c r="B5025" t="s">
        <v>7608</v>
      </c>
      <c r="C5025">
        <v>15347</v>
      </c>
      <c r="D5025">
        <v>6.03</v>
      </c>
      <c r="E5025">
        <f>IFERROR(VLOOKUP(Table_ExternalData_15[[#This Row],[Id]],Rabati!B:C,2,0),0)</f>
        <v>30</v>
      </c>
      <c r="F5025">
        <v>0</v>
      </c>
      <c r="G5025" t="str">
        <f>VLOOKUP(Table_ExternalData_15[[#This Row],[Id]],'Blagovna izdelek'!A:C,3,0)</f>
        <v>Delock</v>
      </c>
      <c r="H5025">
        <f>Table_ExternalData_15[[#This Row],[Rabat]]*0.2</f>
        <v>6</v>
      </c>
      <c r="I5025" s="2">
        <f>Table_ExternalData_15[[#This Row],[Price]]-(Table_ExternalData_15[[#This Row],[Price]]*Table_ExternalData_15[[#This Row],[BB rabat]])/100</f>
        <v>5.6682000000000006</v>
      </c>
      <c r="J5025" s="2">
        <f>Table_ExternalData_15[[#This Row],[BB cena]]*Table_ExternalData_15[[#Headers],[1,22]]</f>
        <v>6.9152040000000001</v>
      </c>
      <c r="K5025" s="2">
        <f>Table_ExternalData_15[[#This Row],[Price]]*Table_ExternalData_15[[#Headers],[1,22]]</f>
        <v>7.3566000000000003</v>
      </c>
      <c r="L5025" s="7">
        <f>IF(G5025="White Shark",E5025*0.5,IF(G5025="Sbox",E5025*0.5,IF(G5025="Tenda",E5025*0.5,E5025*0.2)))/100</f>
        <v>0.06</v>
      </c>
      <c r="M5025" s="2">
        <f>Table_ExternalData_15[[#This Row],[Price]]-Table_ExternalData_15[[#This Row],[Price]]*Table_ExternalData_15[[#This Row],[extra popust]]</f>
        <v>5.6682000000000006</v>
      </c>
      <c r="N5025" s="2">
        <f>IF(M5025&lt;I5025,M5025,I5025)</f>
        <v>5.6682000000000006</v>
      </c>
      <c r="O5025" s="12" t="str">
        <f>IF(N5025&lt;I5025,$U$1," ")</f>
        <v xml:space="preserve"> </v>
      </c>
      <c r="P5025" s="12" t="str">
        <f>IFERROR((O5025+30)," ")</f>
        <v xml:space="preserve"> </v>
      </c>
      <c r="Q5025" s="2">
        <f ca="1">IF(O5025=$U$1,N5025,"0")*1.22</f>
        <v>0</v>
      </c>
    </row>
    <row r="5026" spans="1:17" x14ac:dyDescent="0.25">
      <c r="A5026" t="s">
        <v>7618</v>
      </c>
      <c r="B5026" t="s">
        <v>7617</v>
      </c>
      <c r="C5026">
        <v>15354</v>
      </c>
      <c r="D5026">
        <v>5.55</v>
      </c>
      <c r="E5026">
        <f>IFERROR(VLOOKUP(Table_ExternalData_15[[#This Row],[Id]],Rabati!B:C,2,0),0)</f>
        <v>30</v>
      </c>
      <c r="F5026">
        <v>0</v>
      </c>
      <c r="G5026" t="str">
        <f>VLOOKUP(Table_ExternalData_15[[#This Row],[Id]],'Blagovna izdelek'!A:C,3,0)</f>
        <v>Delock</v>
      </c>
      <c r="H5026">
        <f>Table_ExternalData_15[[#This Row],[Rabat]]*0.2</f>
        <v>6</v>
      </c>
      <c r="I5026" s="2">
        <f>Table_ExternalData_15[[#This Row],[Price]]-(Table_ExternalData_15[[#This Row],[Price]]*Table_ExternalData_15[[#This Row],[BB rabat]])/100</f>
        <v>5.2169999999999996</v>
      </c>
      <c r="J5026" s="2">
        <f>Table_ExternalData_15[[#This Row],[BB cena]]*Table_ExternalData_15[[#Headers],[1,22]]</f>
        <v>6.3647399999999994</v>
      </c>
      <c r="K5026" s="2">
        <f>Table_ExternalData_15[[#This Row],[Price]]*Table_ExternalData_15[[#Headers],[1,22]]</f>
        <v>6.7709999999999999</v>
      </c>
      <c r="L5026" s="7">
        <f>IF(G5026="White Shark",E5026*0.5,IF(G5026="Sbox",E5026*0.5,IF(G5026="Tenda",E5026*0.5,E5026*0.2)))/100</f>
        <v>0.06</v>
      </c>
      <c r="M5026" s="2">
        <f>Table_ExternalData_15[[#This Row],[Price]]-Table_ExternalData_15[[#This Row],[Price]]*Table_ExternalData_15[[#This Row],[extra popust]]</f>
        <v>5.2169999999999996</v>
      </c>
      <c r="N5026" s="2">
        <f>IF(M5026&lt;I5026,M5026,I5026)</f>
        <v>5.2169999999999996</v>
      </c>
      <c r="O5026" s="12" t="str">
        <f>IF(N5026&lt;I5026,$U$1," ")</f>
        <v xml:space="preserve"> </v>
      </c>
      <c r="P5026" s="12" t="str">
        <f>IFERROR((O5026+30)," ")</f>
        <v xml:space="preserve"> </v>
      </c>
      <c r="Q5026" s="2">
        <f ca="1">IF(O5026=$U$1,N5026,"0")*1.22</f>
        <v>0</v>
      </c>
    </row>
    <row r="5027" spans="1:17" x14ac:dyDescent="0.25">
      <c r="A5027" t="s">
        <v>7621</v>
      </c>
      <c r="B5027" t="s">
        <v>7620</v>
      </c>
      <c r="C5027">
        <v>15356</v>
      </c>
      <c r="D5027">
        <v>39.68</v>
      </c>
      <c r="E5027">
        <f>IFERROR(VLOOKUP(Table_ExternalData_15[[#This Row],[Id]],Rabati!B:C,2,0),0)</f>
        <v>5</v>
      </c>
      <c r="F5027">
        <v>0</v>
      </c>
      <c r="G5027" t="str">
        <f>VLOOKUP(Table_ExternalData_15[[#This Row],[Id]],'Blagovna izdelek'!A:C,3,0)</f>
        <v>Delock</v>
      </c>
      <c r="H5027">
        <f>Table_ExternalData_15[[#This Row],[Rabat]]*0.2</f>
        <v>1</v>
      </c>
      <c r="I5027" s="2">
        <f>Table_ExternalData_15[[#This Row],[Price]]-(Table_ExternalData_15[[#This Row],[Price]]*Table_ExternalData_15[[#This Row],[BB rabat]])/100</f>
        <v>39.283200000000001</v>
      </c>
      <c r="J5027" s="2">
        <f>Table_ExternalData_15[[#This Row],[BB cena]]*Table_ExternalData_15[[#Headers],[1,22]]</f>
        <v>47.925503999999997</v>
      </c>
      <c r="K5027" s="2">
        <f>Table_ExternalData_15[[#This Row],[Price]]*Table_ExternalData_15[[#Headers],[1,22]]</f>
        <v>48.409599999999998</v>
      </c>
      <c r="L5027" s="7">
        <f>IF(G5027="White Shark",E5027*0.5,IF(G5027="Sbox",E5027*0.5,IF(G5027="Tenda",E5027*0.5,E5027*0.2)))/100</f>
        <v>0.01</v>
      </c>
      <c r="M5027" s="2">
        <f>Table_ExternalData_15[[#This Row],[Price]]-Table_ExternalData_15[[#This Row],[Price]]*Table_ExternalData_15[[#This Row],[extra popust]]</f>
        <v>39.283200000000001</v>
      </c>
      <c r="N5027" s="2">
        <f>IF(M5027&lt;I5027,M5027,I5027)</f>
        <v>39.283200000000001</v>
      </c>
      <c r="O5027" s="12" t="str">
        <f>IF(N5027&lt;I5027,$U$1," ")</f>
        <v xml:space="preserve"> </v>
      </c>
      <c r="P5027" s="12" t="str">
        <f>IFERROR((O5027+30)," ")</f>
        <v xml:space="preserve"> </v>
      </c>
      <c r="Q5027" s="2">
        <f ca="1">IF(O5027=$U$1,N5027,"0")*1.22</f>
        <v>0</v>
      </c>
    </row>
    <row r="5028" spans="1:17" x14ac:dyDescent="0.25">
      <c r="A5028" t="s">
        <v>7629</v>
      </c>
      <c r="B5028" t="s">
        <v>7628</v>
      </c>
      <c r="C5028">
        <v>15360</v>
      </c>
      <c r="D5028">
        <v>10.51</v>
      </c>
      <c r="E5028">
        <f>IFERROR(VLOOKUP(Table_ExternalData_15[[#This Row],[Id]],Rabati!B:C,2,0),0)</f>
        <v>30</v>
      </c>
      <c r="F5028">
        <v>0</v>
      </c>
      <c r="G5028" t="str">
        <f>VLOOKUP(Table_ExternalData_15[[#This Row],[Id]],'Blagovna izdelek'!A:C,3,0)</f>
        <v>Delock</v>
      </c>
      <c r="H5028">
        <f>Table_ExternalData_15[[#This Row],[Rabat]]*0.2</f>
        <v>6</v>
      </c>
      <c r="I5028" s="2">
        <f>Table_ExternalData_15[[#This Row],[Price]]-(Table_ExternalData_15[[#This Row],[Price]]*Table_ExternalData_15[[#This Row],[BB rabat]])/100</f>
        <v>9.8794000000000004</v>
      </c>
      <c r="J5028" s="2">
        <f>Table_ExternalData_15[[#This Row],[BB cena]]*Table_ExternalData_15[[#Headers],[1,22]]</f>
        <v>12.052868</v>
      </c>
      <c r="K5028" s="2">
        <f>Table_ExternalData_15[[#This Row],[Price]]*Table_ExternalData_15[[#Headers],[1,22]]</f>
        <v>12.822199999999999</v>
      </c>
      <c r="L5028" s="7">
        <f>IF(G5028="White Shark",E5028*0.5,IF(G5028="Sbox",E5028*0.5,IF(G5028="Tenda",E5028*0.5,E5028*0.2)))/100</f>
        <v>0.06</v>
      </c>
      <c r="M5028" s="2">
        <f>Table_ExternalData_15[[#This Row],[Price]]-Table_ExternalData_15[[#This Row],[Price]]*Table_ExternalData_15[[#This Row],[extra popust]]</f>
        <v>9.8794000000000004</v>
      </c>
      <c r="N5028" s="2">
        <f>IF(M5028&lt;I5028,M5028,I5028)</f>
        <v>9.8794000000000004</v>
      </c>
      <c r="O5028" s="12" t="str">
        <f>IF(N5028&lt;I5028,$U$1," ")</f>
        <v xml:space="preserve"> </v>
      </c>
      <c r="P5028" s="12" t="str">
        <f>IFERROR((O5028+30)," ")</f>
        <v xml:space="preserve"> </v>
      </c>
      <c r="Q5028" s="2">
        <f ca="1">IF(O5028=$U$1,N5028,"0")*1.22</f>
        <v>0</v>
      </c>
    </row>
    <row r="5029" spans="1:17" x14ac:dyDescent="0.25">
      <c r="A5029" t="s">
        <v>7637</v>
      </c>
      <c r="B5029" t="s">
        <v>7636</v>
      </c>
      <c r="C5029">
        <v>15365</v>
      </c>
      <c r="D5029">
        <v>6.07</v>
      </c>
      <c r="E5029">
        <f>IFERROR(VLOOKUP(Table_ExternalData_15[[#This Row],[Id]],Rabati!B:C,2,0),0)</f>
        <v>30</v>
      </c>
      <c r="F5029">
        <v>14</v>
      </c>
      <c r="G5029" t="str">
        <f>VLOOKUP(Table_ExternalData_15[[#This Row],[Id]],'Blagovna izdelek'!A:C,3,0)</f>
        <v>Delock</v>
      </c>
      <c r="H5029">
        <f>Table_ExternalData_15[[#This Row],[Rabat]]*0.2</f>
        <v>6</v>
      </c>
      <c r="I5029" s="2">
        <f>Table_ExternalData_15[[#This Row],[Price]]-(Table_ExternalData_15[[#This Row],[Price]]*Table_ExternalData_15[[#This Row],[BB rabat]])/100</f>
        <v>5.7058</v>
      </c>
      <c r="J5029" s="2">
        <f>Table_ExternalData_15[[#This Row],[BB cena]]*Table_ExternalData_15[[#Headers],[1,22]]</f>
        <v>6.9610760000000003</v>
      </c>
      <c r="K5029" s="2">
        <f>Table_ExternalData_15[[#This Row],[Price]]*Table_ExternalData_15[[#Headers],[1,22]]</f>
        <v>7.4054000000000002</v>
      </c>
      <c r="L5029" s="7">
        <f>IF(G5029="White Shark",E5029*0.5,IF(G5029="Sbox",E5029*0.5,IF(G5029="Tenda",E5029*0.5,E5029*0.2)))/100</f>
        <v>0.06</v>
      </c>
      <c r="M5029" s="2">
        <f>Table_ExternalData_15[[#This Row],[Price]]-Table_ExternalData_15[[#This Row],[Price]]*Table_ExternalData_15[[#This Row],[extra popust]]</f>
        <v>5.7058</v>
      </c>
      <c r="N5029" s="2">
        <f>IF(M5029&lt;I5029,M5029,I5029)</f>
        <v>5.7058</v>
      </c>
      <c r="O5029" s="12" t="str">
        <f>IF(N5029&lt;I5029,$U$1," ")</f>
        <v xml:space="preserve"> </v>
      </c>
      <c r="P5029" s="12" t="str">
        <f>IFERROR((O5029+30)," ")</f>
        <v xml:space="preserve"> </v>
      </c>
      <c r="Q5029" s="2">
        <f ca="1">IF(O5029=$U$1,N5029,"0")*1.22</f>
        <v>0</v>
      </c>
    </row>
    <row r="5030" spans="1:17" x14ac:dyDescent="0.25">
      <c r="A5030" t="s">
        <v>7641</v>
      </c>
      <c r="B5030" t="s">
        <v>7640</v>
      </c>
      <c r="C5030">
        <v>15367</v>
      </c>
      <c r="D5030">
        <v>431.69</v>
      </c>
      <c r="E5030">
        <f>IFERROR(VLOOKUP(Table_ExternalData_15[[#This Row],[Id]],Rabati!B:C,2,0),0)</f>
        <v>10</v>
      </c>
      <c r="F5030">
        <v>0</v>
      </c>
      <c r="G5030" t="str">
        <f>VLOOKUP(Table_ExternalData_15[[#This Row],[Id]],'Blagovna izdelek'!A:C,3,0)</f>
        <v>Delock</v>
      </c>
      <c r="H5030">
        <f>Table_ExternalData_15[[#This Row],[Rabat]]*0.2</f>
        <v>2</v>
      </c>
      <c r="I5030" s="2">
        <f>Table_ExternalData_15[[#This Row],[Price]]-(Table_ExternalData_15[[#This Row],[Price]]*Table_ExternalData_15[[#This Row],[BB rabat]])/100</f>
        <v>423.05619999999999</v>
      </c>
      <c r="J5030" s="2">
        <f>Table_ExternalData_15[[#This Row],[BB cena]]*Table_ExternalData_15[[#Headers],[1,22]]</f>
        <v>516.12856399999998</v>
      </c>
      <c r="K5030" s="2">
        <f>Table_ExternalData_15[[#This Row],[Price]]*Table_ExternalData_15[[#Headers],[1,22]]</f>
        <v>526.66179999999997</v>
      </c>
      <c r="L5030" s="7">
        <f>IF(G5030="White Shark",E5030*0.5,IF(G5030="Sbox",E5030*0.5,IF(G5030="Tenda",E5030*0.5,E5030*0.2)))/100</f>
        <v>0.02</v>
      </c>
      <c r="M5030" s="2">
        <f>Table_ExternalData_15[[#This Row],[Price]]-Table_ExternalData_15[[#This Row],[Price]]*Table_ExternalData_15[[#This Row],[extra popust]]</f>
        <v>423.05619999999999</v>
      </c>
      <c r="N5030" s="2">
        <f>IF(M5030&lt;I5030,M5030,I5030)</f>
        <v>423.05619999999999</v>
      </c>
      <c r="O5030" s="12" t="str">
        <f>IF(N5030&lt;I5030,$U$1," ")</f>
        <v xml:space="preserve"> </v>
      </c>
      <c r="P5030" s="12" t="str">
        <f>IFERROR((O5030+30)," ")</f>
        <v xml:space="preserve"> </v>
      </c>
      <c r="Q5030" s="2">
        <f ca="1">IF(O5030=$U$1,N5030,"0")*1.22</f>
        <v>0</v>
      </c>
    </row>
    <row r="5031" spans="1:17" x14ac:dyDescent="0.25">
      <c r="A5031" t="s">
        <v>7643</v>
      </c>
      <c r="B5031" t="s">
        <v>7642</v>
      </c>
      <c r="C5031">
        <v>15368</v>
      </c>
      <c r="D5031">
        <v>58.44</v>
      </c>
      <c r="E5031">
        <f>IFERROR(VLOOKUP(Table_ExternalData_15[[#This Row],[Id]],Rabati!B:C,2,0),0)</f>
        <v>10</v>
      </c>
      <c r="F5031">
        <v>2</v>
      </c>
      <c r="G5031" t="str">
        <f>VLOOKUP(Table_ExternalData_15[[#This Row],[Id]],'Blagovna izdelek'!A:C,3,0)</f>
        <v>Delock</v>
      </c>
      <c r="H5031">
        <f>Table_ExternalData_15[[#This Row],[Rabat]]*0.2</f>
        <v>2</v>
      </c>
      <c r="I5031" s="2">
        <f>Table_ExternalData_15[[#This Row],[Price]]-(Table_ExternalData_15[[#This Row],[Price]]*Table_ExternalData_15[[#This Row],[BB rabat]])/100</f>
        <v>57.2712</v>
      </c>
      <c r="J5031" s="2">
        <f>Table_ExternalData_15[[#This Row],[BB cena]]*Table_ExternalData_15[[#Headers],[1,22]]</f>
        <v>69.870863999999997</v>
      </c>
      <c r="K5031" s="2">
        <f>Table_ExternalData_15[[#This Row],[Price]]*Table_ExternalData_15[[#Headers],[1,22]]</f>
        <v>71.29679999999999</v>
      </c>
      <c r="L5031" s="7">
        <f>IF(G5031="White Shark",E5031*0.5,IF(G5031="Sbox",E5031*0.5,IF(G5031="Tenda",E5031*0.5,E5031*0.2)))/100</f>
        <v>0.02</v>
      </c>
      <c r="M5031" s="2">
        <f>Table_ExternalData_15[[#This Row],[Price]]-Table_ExternalData_15[[#This Row],[Price]]*Table_ExternalData_15[[#This Row],[extra popust]]</f>
        <v>57.2712</v>
      </c>
      <c r="N5031" s="2">
        <f>IF(M5031&lt;I5031,M5031,I5031)</f>
        <v>57.2712</v>
      </c>
      <c r="O5031" s="12" t="str">
        <f>IF(N5031&lt;I5031,$U$1," ")</f>
        <v xml:space="preserve"> </v>
      </c>
      <c r="P5031" s="12" t="str">
        <f>IFERROR((O5031+30)," ")</f>
        <v xml:space="preserve"> </v>
      </c>
      <c r="Q5031" s="2">
        <f ca="1">IF(O5031=$U$1,N5031,"0")*1.22</f>
        <v>0</v>
      </c>
    </row>
    <row r="5032" spans="1:17" x14ac:dyDescent="0.25">
      <c r="A5032" t="s">
        <v>7683</v>
      </c>
      <c r="B5032" t="s">
        <v>14287</v>
      </c>
      <c r="C5032">
        <v>15391</v>
      </c>
      <c r="D5032">
        <v>15.53</v>
      </c>
      <c r="E5032">
        <f>IFERROR(VLOOKUP(Table_ExternalData_15[[#This Row],[Id]],Rabati!B:C,2,0),0)</f>
        <v>0</v>
      </c>
      <c r="F5032">
        <v>0</v>
      </c>
      <c r="G5032" t="str">
        <f>VLOOKUP(Table_ExternalData_15[[#This Row],[Id]],'Blagovna izdelek'!A:C,3,0)</f>
        <v>Delock</v>
      </c>
      <c r="H5032">
        <f>Table_ExternalData_15[[#This Row],[Rabat]]*0.2</f>
        <v>0</v>
      </c>
      <c r="I5032" s="2">
        <f>Table_ExternalData_15[[#This Row],[Price]]-(Table_ExternalData_15[[#This Row],[Price]]*Table_ExternalData_15[[#This Row],[BB rabat]])/100</f>
        <v>15.53</v>
      </c>
      <c r="J5032" s="2">
        <f>Table_ExternalData_15[[#This Row],[BB cena]]*Table_ExternalData_15[[#Headers],[1,22]]</f>
        <v>18.9466</v>
      </c>
      <c r="K5032" s="2">
        <f>Table_ExternalData_15[[#This Row],[Price]]*Table_ExternalData_15[[#Headers],[1,22]]</f>
        <v>18.9466</v>
      </c>
      <c r="L5032" s="7">
        <f>IF(G5032="White Shark",E5032*0.5,IF(G5032="Sbox",E5032*0.5,IF(G5032="Tenda",E5032*0.5,E5032*0.2)))/100</f>
        <v>0</v>
      </c>
      <c r="M5032" s="2">
        <f>Table_ExternalData_15[[#This Row],[Price]]-Table_ExternalData_15[[#This Row],[Price]]*Table_ExternalData_15[[#This Row],[extra popust]]</f>
        <v>15.53</v>
      </c>
      <c r="N5032" s="2">
        <f>IF(M5032&lt;I5032,M5032,I5032)</f>
        <v>15.53</v>
      </c>
      <c r="O5032" s="12" t="str">
        <f>IF(N5032&lt;I5032,$U$1," ")</f>
        <v xml:space="preserve"> </v>
      </c>
      <c r="P5032" s="12" t="str">
        <f>IFERROR((O5032+30)," ")</f>
        <v xml:space="preserve"> </v>
      </c>
      <c r="Q5032" s="2">
        <f ca="1">IF(O5032=$U$1,N5032,"0")*1.22</f>
        <v>0</v>
      </c>
    </row>
    <row r="5033" spans="1:17" x14ac:dyDescent="0.25">
      <c r="A5033" t="s">
        <v>7685</v>
      </c>
      <c r="B5033" t="s">
        <v>7684</v>
      </c>
      <c r="C5033">
        <v>15392</v>
      </c>
      <c r="D5033">
        <v>27.97</v>
      </c>
      <c r="E5033">
        <f>IFERROR(VLOOKUP(Table_ExternalData_15[[#This Row],[Id]],Rabati!B:C,2,0),0)</f>
        <v>0</v>
      </c>
      <c r="F5033">
        <v>0</v>
      </c>
      <c r="G5033" t="str">
        <f>VLOOKUP(Table_ExternalData_15[[#This Row],[Id]],'Blagovna izdelek'!A:C,3,0)</f>
        <v>Delock</v>
      </c>
      <c r="H5033">
        <f>Table_ExternalData_15[[#This Row],[Rabat]]*0.2</f>
        <v>0</v>
      </c>
      <c r="I5033" s="2">
        <f>Table_ExternalData_15[[#This Row],[Price]]-(Table_ExternalData_15[[#This Row],[Price]]*Table_ExternalData_15[[#This Row],[BB rabat]])/100</f>
        <v>27.97</v>
      </c>
      <c r="J5033" s="2">
        <f>Table_ExternalData_15[[#This Row],[BB cena]]*Table_ExternalData_15[[#Headers],[1,22]]</f>
        <v>34.123399999999997</v>
      </c>
      <c r="K5033" s="2">
        <f>Table_ExternalData_15[[#This Row],[Price]]*Table_ExternalData_15[[#Headers],[1,22]]</f>
        <v>34.123399999999997</v>
      </c>
      <c r="L5033" s="7">
        <f>IF(G5033="White Shark",E5033*0.5,IF(G5033="Sbox",E5033*0.5,IF(G5033="Tenda",E5033*0.5,E5033*0.2)))/100</f>
        <v>0</v>
      </c>
      <c r="M5033" s="2">
        <f>Table_ExternalData_15[[#This Row],[Price]]-Table_ExternalData_15[[#This Row],[Price]]*Table_ExternalData_15[[#This Row],[extra popust]]</f>
        <v>27.97</v>
      </c>
      <c r="N5033" s="2">
        <f>IF(M5033&lt;I5033,M5033,I5033)</f>
        <v>27.97</v>
      </c>
      <c r="O5033" s="12" t="str">
        <f>IF(N5033&lt;I5033,$U$1," ")</f>
        <v xml:space="preserve"> </v>
      </c>
      <c r="P5033" s="12" t="str">
        <f>IFERROR((O5033+30)," ")</f>
        <v xml:space="preserve"> </v>
      </c>
      <c r="Q5033" s="2">
        <f ca="1">IF(O5033=$U$1,N5033,"0")*1.22</f>
        <v>0</v>
      </c>
    </row>
    <row r="5034" spans="1:17" x14ac:dyDescent="0.25">
      <c r="A5034" t="s">
        <v>7706</v>
      </c>
      <c r="B5034" t="s">
        <v>7705</v>
      </c>
      <c r="C5034">
        <v>15404</v>
      </c>
      <c r="D5034">
        <v>20.350000000000001</v>
      </c>
      <c r="E5034">
        <f>IFERROR(VLOOKUP(Table_ExternalData_15[[#This Row],[Id]],Rabati!B:C,2,0),0)</f>
        <v>20</v>
      </c>
      <c r="F5034">
        <v>1</v>
      </c>
      <c r="G5034" t="str">
        <f>VLOOKUP(Table_ExternalData_15[[#This Row],[Id]],'Blagovna izdelek'!A:C,3,0)</f>
        <v>Delock</v>
      </c>
      <c r="H5034">
        <f>Table_ExternalData_15[[#This Row],[Rabat]]*0.2</f>
        <v>4</v>
      </c>
      <c r="I5034" s="2">
        <f>Table_ExternalData_15[[#This Row],[Price]]-(Table_ExternalData_15[[#This Row],[Price]]*Table_ExternalData_15[[#This Row],[BB rabat]])/100</f>
        <v>19.536000000000001</v>
      </c>
      <c r="J5034" s="2">
        <f>Table_ExternalData_15[[#This Row],[BB cena]]*Table_ExternalData_15[[#Headers],[1,22]]</f>
        <v>23.833920000000003</v>
      </c>
      <c r="K5034" s="2">
        <f>Table_ExternalData_15[[#This Row],[Price]]*Table_ExternalData_15[[#Headers],[1,22]]</f>
        <v>24.827000000000002</v>
      </c>
      <c r="L5034" s="7">
        <f>IF(G5034="White Shark",E5034*0.5,IF(G5034="Sbox",E5034*0.5,IF(G5034="Tenda",E5034*0.5,E5034*0.2)))/100</f>
        <v>0.04</v>
      </c>
      <c r="M5034" s="2">
        <f>Table_ExternalData_15[[#This Row],[Price]]-Table_ExternalData_15[[#This Row],[Price]]*Table_ExternalData_15[[#This Row],[extra popust]]</f>
        <v>19.536000000000001</v>
      </c>
      <c r="N5034" s="2">
        <f>IF(M5034&lt;I5034,M5034,I5034)</f>
        <v>19.536000000000001</v>
      </c>
      <c r="O5034" s="12" t="str">
        <f>IF(N5034&lt;I5034,$U$1," ")</f>
        <v xml:space="preserve"> </v>
      </c>
      <c r="P5034" s="12" t="str">
        <f>IFERROR((O5034+30)," ")</f>
        <v xml:space="preserve"> </v>
      </c>
      <c r="Q5034" s="2">
        <f ca="1">IF(O5034=$U$1,N5034,"0")*1.22</f>
        <v>0</v>
      </c>
    </row>
    <row r="5035" spans="1:17" x14ac:dyDescent="0.25">
      <c r="A5035" t="s">
        <v>7718</v>
      </c>
      <c r="B5035" t="s">
        <v>7717</v>
      </c>
      <c r="C5035">
        <v>15410</v>
      </c>
      <c r="D5035">
        <v>22.95</v>
      </c>
      <c r="E5035">
        <f>IFERROR(VLOOKUP(Table_ExternalData_15[[#This Row],[Id]],Rabati!B:C,2,0),0)</f>
        <v>20</v>
      </c>
      <c r="F5035">
        <v>10</v>
      </c>
      <c r="G5035" t="str">
        <f>VLOOKUP(Table_ExternalData_15[[#This Row],[Id]],'Blagovna izdelek'!A:C,3,0)</f>
        <v>Delock</v>
      </c>
      <c r="H5035">
        <f>Table_ExternalData_15[[#This Row],[Rabat]]*0.2</f>
        <v>4</v>
      </c>
      <c r="I5035" s="2">
        <f>Table_ExternalData_15[[#This Row],[Price]]-(Table_ExternalData_15[[#This Row],[Price]]*Table_ExternalData_15[[#This Row],[BB rabat]])/100</f>
        <v>22.032</v>
      </c>
      <c r="J5035" s="2">
        <f>Table_ExternalData_15[[#This Row],[BB cena]]*Table_ExternalData_15[[#Headers],[1,22]]</f>
        <v>26.87904</v>
      </c>
      <c r="K5035" s="2">
        <f>Table_ExternalData_15[[#This Row],[Price]]*Table_ExternalData_15[[#Headers],[1,22]]</f>
        <v>27.998999999999999</v>
      </c>
      <c r="L5035" s="7">
        <f>IF(G5035="White Shark",E5035*0.5,IF(G5035="Sbox",E5035*0.5,IF(G5035="Tenda",E5035*0.5,E5035*0.2)))/100</f>
        <v>0.04</v>
      </c>
      <c r="M5035" s="2">
        <f>Table_ExternalData_15[[#This Row],[Price]]-Table_ExternalData_15[[#This Row],[Price]]*Table_ExternalData_15[[#This Row],[extra popust]]</f>
        <v>22.032</v>
      </c>
      <c r="N5035" s="2">
        <f>IF(M5035&lt;I5035,M5035,I5035)</f>
        <v>22.032</v>
      </c>
      <c r="O5035" s="12" t="str">
        <f>IF(N5035&lt;I5035,$U$1," ")</f>
        <v xml:space="preserve"> </v>
      </c>
      <c r="P5035" s="12" t="str">
        <f>IFERROR((O5035+30)," ")</f>
        <v xml:space="preserve"> </v>
      </c>
      <c r="Q5035" s="2">
        <f ca="1">IF(O5035=$U$1,N5035,"0")*1.22</f>
        <v>0</v>
      </c>
    </row>
    <row r="5036" spans="1:17" x14ac:dyDescent="0.25">
      <c r="A5036" t="s">
        <v>7738</v>
      </c>
      <c r="B5036" t="s">
        <v>13260</v>
      </c>
      <c r="C5036">
        <v>15423</v>
      </c>
      <c r="D5036">
        <v>52.79</v>
      </c>
      <c r="E5036">
        <f>IFERROR(VLOOKUP(Table_ExternalData_15[[#This Row],[Id]],Rabati!B:C,2,0),0)</f>
        <v>20</v>
      </c>
      <c r="F5036">
        <v>0</v>
      </c>
      <c r="G5036" t="str">
        <f>VLOOKUP(Table_ExternalData_15[[#This Row],[Id]],'Blagovna izdelek'!A:C,3,0)</f>
        <v>Delock</v>
      </c>
      <c r="H5036">
        <f>Table_ExternalData_15[[#This Row],[Rabat]]*0.2</f>
        <v>4</v>
      </c>
      <c r="I5036" s="2">
        <f>Table_ExternalData_15[[#This Row],[Price]]-(Table_ExternalData_15[[#This Row],[Price]]*Table_ExternalData_15[[#This Row],[BB rabat]])/100</f>
        <v>50.678399999999996</v>
      </c>
      <c r="J5036" s="2">
        <f>Table_ExternalData_15[[#This Row],[BB cena]]*Table_ExternalData_15[[#Headers],[1,22]]</f>
        <v>61.827647999999996</v>
      </c>
      <c r="K5036" s="2">
        <f>Table_ExternalData_15[[#This Row],[Price]]*Table_ExternalData_15[[#Headers],[1,22]]</f>
        <v>64.403800000000004</v>
      </c>
      <c r="L5036" s="7">
        <f>IF(G5036="White Shark",E5036*0.5,IF(G5036="Sbox",E5036*0.5,IF(G5036="Tenda",E5036*0.5,E5036*0.2)))/100</f>
        <v>0.04</v>
      </c>
      <c r="M5036" s="2">
        <f>Table_ExternalData_15[[#This Row],[Price]]-Table_ExternalData_15[[#This Row],[Price]]*Table_ExternalData_15[[#This Row],[extra popust]]</f>
        <v>50.678399999999996</v>
      </c>
      <c r="N5036" s="2">
        <f>IF(M5036&lt;I5036,M5036,I5036)</f>
        <v>50.678399999999996</v>
      </c>
      <c r="O5036" s="12" t="str">
        <f>IF(N5036&lt;I5036,$U$1," ")</f>
        <v xml:space="preserve"> </v>
      </c>
      <c r="P5036" s="12" t="str">
        <f>IFERROR((O5036+30)," ")</f>
        <v xml:space="preserve"> </v>
      </c>
      <c r="Q5036" s="2">
        <f ca="1">IF(O5036=$U$1,N5036,"0")*1.22</f>
        <v>0</v>
      </c>
    </row>
    <row r="5037" spans="1:17" x14ac:dyDescent="0.25">
      <c r="A5037" t="s">
        <v>7778</v>
      </c>
      <c r="B5037" t="s">
        <v>9888</v>
      </c>
      <c r="C5037">
        <v>15450</v>
      </c>
      <c r="D5037">
        <v>164.5</v>
      </c>
      <c r="E5037">
        <f>IFERROR(VLOOKUP(Table_ExternalData_15[[#This Row],[Id]],Rabati!B:C,2,0),0)</f>
        <v>10</v>
      </c>
      <c r="F5037">
        <v>5</v>
      </c>
      <c r="G5037" t="str">
        <f>VLOOKUP(Table_ExternalData_15[[#This Row],[Id]],'Blagovna izdelek'!A:C,3,0)</f>
        <v>Delock</v>
      </c>
      <c r="H5037">
        <f>Table_ExternalData_15[[#This Row],[Rabat]]*0.2</f>
        <v>2</v>
      </c>
      <c r="I5037" s="2">
        <f>Table_ExternalData_15[[#This Row],[Price]]-(Table_ExternalData_15[[#This Row],[Price]]*Table_ExternalData_15[[#This Row],[BB rabat]])/100</f>
        <v>161.21</v>
      </c>
      <c r="J5037" s="2">
        <f>Table_ExternalData_15[[#This Row],[BB cena]]*Table_ExternalData_15[[#Headers],[1,22]]</f>
        <v>196.67619999999999</v>
      </c>
      <c r="K5037" s="2">
        <f>Table_ExternalData_15[[#This Row],[Price]]*Table_ExternalData_15[[#Headers],[1,22]]</f>
        <v>200.69</v>
      </c>
      <c r="L5037" s="7">
        <f>IF(G5037="White Shark",E5037*0.5,IF(G5037="Sbox",E5037*0.5,IF(G5037="Tenda",E5037*0.5,E5037*0.2)))/100</f>
        <v>0.02</v>
      </c>
      <c r="M5037" s="2">
        <f>Table_ExternalData_15[[#This Row],[Price]]-Table_ExternalData_15[[#This Row],[Price]]*Table_ExternalData_15[[#This Row],[extra popust]]</f>
        <v>161.21</v>
      </c>
      <c r="N5037" s="2">
        <f>IF(M5037&lt;I5037,M5037,I5037)</f>
        <v>161.21</v>
      </c>
      <c r="O5037" s="12" t="str">
        <f>IF(N5037&lt;I5037,$U$1," ")</f>
        <v xml:space="preserve"> </v>
      </c>
      <c r="P5037" s="12" t="str">
        <f>IFERROR((O5037+30)," ")</f>
        <v xml:space="preserve"> </v>
      </c>
      <c r="Q5037" s="2">
        <f ca="1">IF(O5037=$U$1,N5037,"0")*1.22</f>
        <v>0</v>
      </c>
    </row>
    <row r="5038" spans="1:17" x14ac:dyDescent="0.25">
      <c r="A5038" t="s">
        <v>7907</v>
      </c>
      <c r="B5038" t="s">
        <v>7906</v>
      </c>
      <c r="C5038">
        <v>15534</v>
      </c>
      <c r="D5038">
        <v>5.61</v>
      </c>
      <c r="E5038">
        <f>IFERROR(VLOOKUP(Table_ExternalData_15[[#This Row],[Id]],Rabati!B:C,2,0),0)</f>
        <v>30</v>
      </c>
      <c r="F5038">
        <v>0</v>
      </c>
      <c r="G5038" t="str">
        <f>VLOOKUP(Table_ExternalData_15[[#This Row],[Id]],'Blagovna izdelek'!A:C,3,0)</f>
        <v>Delock</v>
      </c>
      <c r="H5038">
        <f>Table_ExternalData_15[[#This Row],[Rabat]]*0.2</f>
        <v>6</v>
      </c>
      <c r="I5038" s="2">
        <f>Table_ExternalData_15[[#This Row],[Price]]-(Table_ExternalData_15[[#This Row],[Price]]*Table_ExternalData_15[[#This Row],[BB rabat]])/100</f>
        <v>5.2734000000000005</v>
      </c>
      <c r="J5038" s="2">
        <f>Table_ExternalData_15[[#This Row],[BB cena]]*Table_ExternalData_15[[#Headers],[1,22]]</f>
        <v>6.4335480000000009</v>
      </c>
      <c r="K5038" s="2">
        <f>Table_ExternalData_15[[#This Row],[Price]]*Table_ExternalData_15[[#Headers],[1,22]]</f>
        <v>6.8441999999999998</v>
      </c>
      <c r="L5038" s="7">
        <f>IF(G5038="White Shark",E5038*0.5,IF(G5038="Sbox",E5038*0.5,IF(G5038="Tenda",E5038*0.5,E5038*0.2)))/100</f>
        <v>0.06</v>
      </c>
      <c r="M5038" s="2">
        <f>Table_ExternalData_15[[#This Row],[Price]]-Table_ExternalData_15[[#This Row],[Price]]*Table_ExternalData_15[[#This Row],[extra popust]]</f>
        <v>5.2734000000000005</v>
      </c>
      <c r="N5038" s="2">
        <f>IF(M5038&lt;I5038,M5038,I5038)</f>
        <v>5.2734000000000005</v>
      </c>
      <c r="O5038" s="12" t="str">
        <f>IF(N5038&lt;I5038,$U$1," ")</f>
        <v xml:space="preserve"> </v>
      </c>
      <c r="P5038" s="12" t="str">
        <f>IFERROR((O5038+30)," ")</f>
        <v xml:space="preserve"> </v>
      </c>
      <c r="Q5038" s="2">
        <f ca="1">IF(O5038=$U$1,N5038,"0")*1.22</f>
        <v>0</v>
      </c>
    </row>
    <row r="5039" spans="1:17" x14ac:dyDescent="0.25">
      <c r="A5039" t="s">
        <v>7970</v>
      </c>
      <c r="B5039" t="s">
        <v>7969</v>
      </c>
      <c r="C5039">
        <v>15575</v>
      </c>
      <c r="D5039">
        <v>5.0999999999999996</v>
      </c>
      <c r="E5039">
        <f>IFERROR(VLOOKUP(Table_ExternalData_15[[#This Row],[Id]],Rabati!B:C,2,0),0)</f>
        <v>30</v>
      </c>
      <c r="F5039">
        <v>10</v>
      </c>
      <c r="G5039" t="str">
        <f>VLOOKUP(Table_ExternalData_15[[#This Row],[Id]],'Blagovna izdelek'!A:C,3,0)</f>
        <v>Delock</v>
      </c>
      <c r="H5039">
        <f>Table_ExternalData_15[[#This Row],[Rabat]]*0.2</f>
        <v>6</v>
      </c>
      <c r="I5039" s="2">
        <f>Table_ExternalData_15[[#This Row],[Price]]-(Table_ExternalData_15[[#This Row],[Price]]*Table_ExternalData_15[[#This Row],[BB rabat]])/100</f>
        <v>4.7939999999999996</v>
      </c>
      <c r="J5039" s="2">
        <f>Table_ExternalData_15[[#This Row],[BB cena]]*Table_ExternalData_15[[#Headers],[1,22]]</f>
        <v>5.848679999999999</v>
      </c>
      <c r="K5039" s="2">
        <f>Table_ExternalData_15[[#This Row],[Price]]*Table_ExternalData_15[[#Headers],[1,22]]</f>
        <v>6.2219999999999995</v>
      </c>
      <c r="L5039" s="7">
        <f>IF(G5039="White Shark",E5039*0.5,IF(G5039="Sbox",E5039*0.5,IF(G5039="Tenda",E5039*0.5,E5039*0.2)))/100</f>
        <v>0.06</v>
      </c>
      <c r="M5039" s="2">
        <f>Table_ExternalData_15[[#This Row],[Price]]-Table_ExternalData_15[[#This Row],[Price]]*Table_ExternalData_15[[#This Row],[extra popust]]</f>
        <v>4.7939999999999996</v>
      </c>
      <c r="N5039" s="2">
        <f>IF(M5039&lt;I5039,M5039,I5039)</f>
        <v>4.7939999999999996</v>
      </c>
      <c r="O5039" s="12" t="str">
        <f>IF(N5039&lt;I5039,$U$1," ")</f>
        <v xml:space="preserve"> </v>
      </c>
      <c r="P5039" s="12" t="str">
        <f>IFERROR((O5039+30)," ")</f>
        <v xml:space="preserve"> </v>
      </c>
      <c r="Q5039" s="2">
        <f ca="1">IF(O5039=$U$1,N5039,"0")*1.22</f>
        <v>0</v>
      </c>
    </row>
    <row r="5040" spans="1:17" x14ac:dyDescent="0.25">
      <c r="A5040" t="s">
        <v>7994</v>
      </c>
      <c r="B5040" t="s">
        <v>7993</v>
      </c>
      <c r="C5040">
        <v>15590</v>
      </c>
      <c r="D5040">
        <v>33.950000000000003</v>
      </c>
      <c r="E5040">
        <f>IFERROR(VLOOKUP(Table_ExternalData_15[[#This Row],[Id]],Rabati!B:C,2,0),0)</f>
        <v>20</v>
      </c>
      <c r="F5040">
        <v>0</v>
      </c>
      <c r="G5040" t="str">
        <f>VLOOKUP(Table_ExternalData_15[[#This Row],[Id]],'Blagovna izdelek'!A:C,3,0)</f>
        <v>Delock</v>
      </c>
      <c r="H5040">
        <f>Table_ExternalData_15[[#This Row],[Rabat]]*0.2</f>
        <v>4</v>
      </c>
      <c r="I5040" s="2">
        <f>Table_ExternalData_15[[#This Row],[Price]]-(Table_ExternalData_15[[#This Row],[Price]]*Table_ExternalData_15[[#This Row],[BB rabat]])/100</f>
        <v>32.592000000000006</v>
      </c>
      <c r="J5040" s="2">
        <f>Table_ExternalData_15[[#This Row],[BB cena]]*Table_ExternalData_15[[#Headers],[1,22]]</f>
        <v>39.762240000000006</v>
      </c>
      <c r="K5040" s="2">
        <f>Table_ExternalData_15[[#This Row],[Price]]*Table_ExternalData_15[[#Headers],[1,22]]</f>
        <v>41.419000000000004</v>
      </c>
      <c r="L5040" s="7">
        <f>IF(G5040="White Shark",E5040*0.5,IF(G5040="Sbox",E5040*0.5,IF(G5040="Tenda",E5040*0.5,E5040*0.2)))/100</f>
        <v>0.04</v>
      </c>
      <c r="M5040" s="2">
        <f>Table_ExternalData_15[[#This Row],[Price]]-Table_ExternalData_15[[#This Row],[Price]]*Table_ExternalData_15[[#This Row],[extra popust]]</f>
        <v>32.592000000000006</v>
      </c>
      <c r="N5040" s="2">
        <f>IF(M5040&lt;I5040,M5040,I5040)</f>
        <v>32.592000000000006</v>
      </c>
      <c r="O5040" s="12" t="str">
        <f>IF(N5040&lt;I5040,$U$1," ")</f>
        <v xml:space="preserve"> </v>
      </c>
      <c r="P5040" s="12" t="str">
        <f>IFERROR((O5040+30)," ")</f>
        <v xml:space="preserve"> </v>
      </c>
      <c r="Q5040" s="2">
        <f ca="1">IF(O5040=$U$1,N5040,"0")*1.22</f>
        <v>0</v>
      </c>
    </row>
    <row r="5041" spans="1:17" x14ac:dyDescent="0.25">
      <c r="A5041" t="s">
        <v>7998</v>
      </c>
      <c r="B5041" t="s">
        <v>7997</v>
      </c>
      <c r="C5041">
        <v>15592</v>
      </c>
      <c r="D5041">
        <v>9.98</v>
      </c>
      <c r="E5041">
        <f>IFERROR(VLOOKUP(Table_ExternalData_15[[#This Row],[Id]],Rabati!B:C,2,0),0)</f>
        <v>30</v>
      </c>
      <c r="F5041">
        <v>3</v>
      </c>
      <c r="G5041" t="str">
        <f>VLOOKUP(Table_ExternalData_15[[#This Row],[Id]],'Blagovna izdelek'!A:C,3,0)</f>
        <v>Delock</v>
      </c>
      <c r="H5041">
        <f>Table_ExternalData_15[[#This Row],[Rabat]]*0.2</f>
        <v>6</v>
      </c>
      <c r="I5041" s="2">
        <f>Table_ExternalData_15[[#This Row],[Price]]-(Table_ExternalData_15[[#This Row],[Price]]*Table_ExternalData_15[[#This Row],[BB rabat]])/100</f>
        <v>9.3811999999999998</v>
      </c>
      <c r="J5041" s="2">
        <f>Table_ExternalData_15[[#This Row],[BB cena]]*Table_ExternalData_15[[#Headers],[1,22]]</f>
        <v>11.445063999999999</v>
      </c>
      <c r="K5041" s="2">
        <f>Table_ExternalData_15[[#This Row],[Price]]*Table_ExternalData_15[[#Headers],[1,22]]</f>
        <v>12.175600000000001</v>
      </c>
      <c r="L5041" s="7">
        <f>IF(G5041="White Shark",E5041*0.5,IF(G5041="Sbox",E5041*0.5,IF(G5041="Tenda",E5041*0.5,E5041*0.2)))/100</f>
        <v>0.06</v>
      </c>
      <c r="M5041" s="2">
        <f>Table_ExternalData_15[[#This Row],[Price]]-Table_ExternalData_15[[#This Row],[Price]]*Table_ExternalData_15[[#This Row],[extra popust]]</f>
        <v>9.3811999999999998</v>
      </c>
      <c r="N5041" s="2">
        <f>IF(M5041&lt;I5041,M5041,I5041)</f>
        <v>9.3811999999999998</v>
      </c>
      <c r="O5041" s="12" t="str">
        <f>IF(N5041&lt;I5041,$U$1," ")</f>
        <v xml:space="preserve"> </v>
      </c>
      <c r="P5041" s="12" t="str">
        <f>IFERROR((O5041+30)," ")</f>
        <v xml:space="preserve"> </v>
      </c>
      <c r="Q5041" s="2">
        <f ca="1">IF(O5041=$U$1,N5041,"0")*1.22</f>
        <v>0</v>
      </c>
    </row>
    <row r="5042" spans="1:17" x14ac:dyDescent="0.25">
      <c r="A5042" t="s">
        <v>7999</v>
      </c>
      <c r="B5042" t="s">
        <v>9751</v>
      </c>
      <c r="C5042">
        <v>15593</v>
      </c>
      <c r="D5042">
        <v>12.65</v>
      </c>
      <c r="E5042">
        <f>IFERROR(VLOOKUP(Table_ExternalData_15[[#This Row],[Id]],Rabati!B:C,2,0),0)</f>
        <v>30</v>
      </c>
      <c r="F5042">
        <v>6</v>
      </c>
      <c r="G5042" t="str">
        <f>VLOOKUP(Table_ExternalData_15[[#This Row],[Id]],'Blagovna izdelek'!A:C,3,0)</f>
        <v>Delock</v>
      </c>
      <c r="H5042">
        <f>Table_ExternalData_15[[#This Row],[Rabat]]*0.2</f>
        <v>6</v>
      </c>
      <c r="I5042" s="2">
        <f>Table_ExternalData_15[[#This Row],[Price]]-(Table_ExternalData_15[[#This Row],[Price]]*Table_ExternalData_15[[#This Row],[BB rabat]])/100</f>
        <v>11.891</v>
      </c>
      <c r="J5042" s="2">
        <f>Table_ExternalData_15[[#This Row],[BB cena]]*Table_ExternalData_15[[#Headers],[1,22]]</f>
        <v>14.507019999999999</v>
      </c>
      <c r="K5042" s="2">
        <f>Table_ExternalData_15[[#This Row],[Price]]*Table_ExternalData_15[[#Headers],[1,22]]</f>
        <v>15.433</v>
      </c>
      <c r="L5042" s="7">
        <f>IF(G5042="White Shark",E5042*0.5,IF(G5042="Sbox",E5042*0.5,IF(G5042="Tenda",E5042*0.5,E5042*0.2)))/100</f>
        <v>0.06</v>
      </c>
      <c r="M5042" s="2">
        <f>Table_ExternalData_15[[#This Row],[Price]]-Table_ExternalData_15[[#This Row],[Price]]*Table_ExternalData_15[[#This Row],[extra popust]]</f>
        <v>11.891</v>
      </c>
      <c r="N5042" s="2">
        <f>IF(M5042&lt;I5042,M5042,I5042)</f>
        <v>11.891</v>
      </c>
      <c r="O5042" s="12" t="str">
        <f>IF(N5042&lt;I5042,$U$1," ")</f>
        <v xml:space="preserve"> </v>
      </c>
      <c r="P5042" s="12" t="str">
        <f>IFERROR((O5042+30)," ")</f>
        <v xml:space="preserve"> </v>
      </c>
      <c r="Q5042" s="2">
        <f ca="1">IF(O5042=$U$1,N5042,"0")*1.22</f>
        <v>0</v>
      </c>
    </row>
    <row r="5043" spans="1:17" x14ac:dyDescent="0.25">
      <c r="A5043" t="s">
        <v>8001</v>
      </c>
      <c r="B5043" t="s">
        <v>8000</v>
      </c>
      <c r="C5043">
        <v>15594</v>
      </c>
      <c r="D5043">
        <v>14.3</v>
      </c>
      <c r="E5043">
        <f>IFERROR(VLOOKUP(Table_ExternalData_15[[#This Row],[Id]],Rabati!B:C,2,0),0)</f>
        <v>30</v>
      </c>
      <c r="F5043">
        <v>21</v>
      </c>
      <c r="G5043" t="str">
        <f>VLOOKUP(Table_ExternalData_15[[#This Row],[Id]],'Blagovna izdelek'!A:C,3,0)</f>
        <v>Delock</v>
      </c>
      <c r="H5043">
        <f>Table_ExternalData_15[[#This Row],[Rabat]]*0.2</f>
        <v>6</v>
      </c>
      <c r="I5043" s="2">
        <f>Table_ExternalData_15[[#This Row],[Price]]-(Table_ExternalData_15[[#This Row],[Price]]*Table_ExternalData_15[[#This Row],[BB rabat]])/100</f>
        <v>13.442</v>
      </c>
      <c r="J5043" s="2">
        <f>Table_ExternalData_15[[#This Row],[BB cena]]*Table_ExternalData_15[[#Headers],[1,22]]</f>
        <v>16.399239999999999</v>
      </c>
      <c r="K5043" s="2">
        <f>Table_ExternalData_15[[#This Row],[Price]]*Table_ExternalData_15[[#Headers],[1,22]]</f>
        <v>17.446000000000002</v>
      </c>
      <c r="L5043" s="7">
        <f>IF(G5043="White Shark",E5043*0.5,IF(G5043="Sbox",E5043*0.5,IF(G5043="Tenda",E5043*0.5,E5043*0.2)))/100</f>
        <v>0.06</v>
      </c>
      <c r="M5043" s="2">
        <f>Table_ExternalData_15[[#This Row],[Price]]-Table_ExternalData_15[[#This Row],[Price]]*Table_ExternalData_15[[#This Row],[extra popust]]</f>
        <v>13.442</v>
      </c>
      <c r="N5043" s="2">
        <f>IF(M5043&lt;I5043,M5043,I5043)</f>
        <v>13.442</v>
      </c>
      <c r="O5043" s="12" t="str">
        <f>IF(N5043&lt;I5043,$U$1," ")</f>
        <v xml:space="preserve"> </v>
      </c>
      <c r="P5043" s="12" t="str">
        <f>IFERROR((O5043+30)," ")</f>
        <v xml:space="preserve"> </v>
      </c>
      <c r="Q5043" s="2">
        <f ca="1">IF(O5043=$U$1,N5043,"0")*1.22</f>
        <v>0</v>
      </c>
    </row>
    <row r="5044" spans="1:17" x14ac:dyDescent="0.25">
      <c r="A5044" t="s">
        <v>8003</v>
      </c>
      <c r="B5044" t="s">
        <v>8002</v>
      </c>
      <c r="C5044">
        <v>15595</v>
      </c>
      <c r="D5044">
        <v>17.75</v>
      </c>
      <c r="E5044">
        <f>IFERROR(VLOOKUP(Table_ExternalData_15[[#This Row],[Id]],Rabati!B:C,2,0),0)</f>
        <v>30</v>
      </c>
      <c r="F5044">
        <v>0</v>
      </c>
      <c r="G5044" t="str">
        <f>VLOOKUP(Table_ExternalData_15[[#This Row],[Id]],'Blagovna izdelek'!A:C,3,0)</f>
        <v>Delock</v>
      </c>
      <c r="H5044">
        <f>Table_ExternalData_15[[#This Row],[Rabat]]*0.2</f>
        <v>6</v>
      </c>
      <c r="I5044" s="2">
        <f>Table_ExternalData_15[[#This Row],[Price]]-(Table_ExternalData_15[[#This Row],[Price]]*Table_ExternalData_15[[#This Row],[BB rabat]])/100</f>
        <v>16.684999999999999</v>
      </c>
      <c r="J5044" s="2">
        <f>Table_ExternalData_15[[#This Row],[BB cena]]*Table_ExternalData_15[[#Headers],[1,22]]</f>
        <v>20.355699999999999</v>
      </c>
      <c r="K5044" s="2">
        <f>Table_ExternalData_15[[#This Row],[Price]]*Table_ExternalData_15[[#Headers],[1,22]]</f>
        <v>21.655000000000001</v>
      </c>
      <c r="L5044" s="7">
        <f>IF(G5044="White Shark",E5044*0.5,IF(G5044="Sbox",E5044*0.5,IF(G5044="Tenda",E5044*0.5,E5044*0.2)))/100</f>
        <v>0.06</v>
      </c>
      <c r="M5044" s="2">
        <f>Table_ExternalData_15[[#This Row],[Price]]-Table_ExternalData_15[[#This Row],[Price]]*Table_ExternalData_15[[#This Row],[extra popust]]</f>
        <v>16.684999999999999</v>
      </c>
      <c r="N5044" s="2">
        <f>IF(M5044&lt;I5044,M5044,I5044)</f>
        <v>16.684999999999999</v>
      </c>
      <c r="O5044" s="12" t="str">
        <f>IF(N5044&lt;I5044,$U$1," ")</f>
        <v xml:space="preserve"> </v>
      </c>
      <c r="P5044" s="12" t="str">
        <f>IFERROR((O5044+30)," ")</f>
        <v xml:space="preserve"> </v>
      </c>
      <c r="Q5044" s="2">
        <f ca="1">IF(O5044=$U$1,N5044,"0")*1.22</f>
        <v>0</v>
      </c>
    </row>
    <row r="5045" spans="1:17" x14ac:dyDescent="0.25">
      <c r="A5045" t="s">
        <v>8005</v>
      </c>
      <c r="B5045" t="s">
        <v>8004</v>
      </c>
      <c r="C5045">
        <v>15596</v>
      </c>
      <c r="D5045">
        <v>19.95</v>
      </c>
      <c r="E5045">
        <f>IFERROR(VLOOKUP(Table_ExternalData_15[[#This Row],[Id]],Rabati!B:C,2,0),0)</f>
        <v>30</v>
      </c>
      <c r="F5045">
        <v>0</v>
      </c>
      <c r="G5045" t="str">
        <f>VLOOKUP(Table_ExternalData_15[[#This Row],[Id]],'Blagovna izdelek'!A:C,3,0)</f>
        <v>Delock</v>
      </c>
      <c r="H5045">
        <f>Table_ExternalData_15[[#This Row],[Rabat]]*0.2</f>
        <v>6</v>
      </c>
      <c r="I5045" s="2">
        <f>Table_ExternalData_15[[#This Row],[Price]]-(Table_ExternalData_15[[#This Row],[Price]]*Table_ExternalData_15[[#This Row],[BB rabat]])/100</f>
        <v>18.753</v>
      </c>
      <c r="J5045" s="2">
        <f>Table_ExternalData_15[[#This Row],[BB cena]]*Table_ExternalData_15[[#Headers],[1,22]]</f>
        <v>22.87866</v>
      </c>
      <c r="K5045" s="2">
        <f>Table_ExternalData_15[[#This Row],[Price]]*Table_ExternalData_15[[#Headers],[1,22]]</f>
        <v>24.338999999999999</v>
      </c>
      <c r="L5045" s="7">
        <f>IF(G5045="White Shark",E5045*0.5,IF(G5045="Sbox",E5045*0.5,IF(G5045="Tenda",E5045*0.5,E5045*0.2)))/100</f>
        <v>0.06</v>
      </c>
      <c r="M5045" s="2">
        <f>Table_ExternalData_15[[#This Row],[Price]]-Table_ExternalData_15[[#This Row],[Price]]*Table_ExternalData_15[[#This Row],[extra popust]]</f>
        <v>18.753</v>
      </c>
      <c r="N5045" s="2">
        <f>IF(M5045&lt;I5045,M5045,I5045)</f>
        <v>18.753</v>
      </c>
      <c r="O5045" s="12" t="str">
        <f>IF(N5045&lt;I5045,$U$1," ")</f>
        <v xml:space="preserve"> </v>
      </c>
      <c r="P5045" s="12" t="str">
        <f>IFERROR((O5045+30)," ")</f>
        <v xml:space="preserve"> </v>
      </c>
      <c r="Q5045" s="2">
        <f ca="1">IF(O5045=$U$1,N5045,"0")*1.22</f>
        <v>0</v>
      </c>
    </row>
    <row r="5046" spans="1:17" x14ac:dyDescent="0.25">
      <c r="A5046" t="s">
        <v>8048</v>
      </c>
      <c r="B5046" t="s">
        <v>8047</v>
      </c>
      <c r="C5046">
        <v>15618</v>
      </c>
      <c r="D5046">
        <v>11.65</v>
      </c>
      <c r="E5046">
        <f>IFERROR(VLOOKUP(Table_ExternalData_15[[#This Row],[Id]],Rabati!B:C,2,0),0)</f>
        <v>30</v>
      </c>
      <c r="F5046">
        <v>1</v>
      </c>
      <c r="G5046" t="str">
        <f>VLOOKUP(Table_ExternalData_15[[#This Row],[Id]],'Blagovna izdelek'!A:C,3,0)</f>
        <v>Delock</v>
      </c>
      <c r="H5046">
        <f>Table_ExternalData_15[[#This Row],[Rabat]]*0.2</f>
        <v>6</v>
      </c>
      <c r="I5046" s="2">
        <f>Table_ExternalData_15[[#This Row],[Price]]-(Table_ExternalData_15[[#This Row],[Price]]*Table_ExternalData_15[[#This Row],[BB rabat]])/100</f>
        <v>10.951000000000001</v>
      </c>
      <c r="J5046" s="2">
        <f>Table_ExternalData_15[[#This Row],[BB cena]]*Table_ExternalData_15[[#Headers],[1,22]]</f>
        <v>13.36022</v>
      </c>
      <c r="K5046" s="2">
        <f>Table_ExternalData_15[[#This Row],[Price]]*Table_ExternalData_15[[#Headers],[1,22]]</f>
        <v>14.213000000000001</v>
      </c>
      <c r="L5046" s="7">
        <f>IF(G5046="White Shark",E5046*0.5,IF(G5046="Sbox",E5046*0.5,IF(G5046="Tenda",E5046*0.5,E5046*0.2)))/100</f>
        <v>0.06</v>
      </c>
      <c r="M5046" s="2">
        <f>Table_ExternalData_15[[#This Row],[Price]]-Table_ExternalData_15[[#This Row],[Price]]*Table_ExternalData_15[[#This Row],[extra popust]]</f>
        <v>10.951000000000001</v>
      </c>
      <c r="N5046" s="2">
        <f>IF(M5046&lt;I5046,M5046,I5046)</f>
        <v>10.951000000000001</v>
      </c>
      <c r="O5046" s="12" t="str">
        <f>IF(N5046&lt;I5046,$U$1," ")</f>
        <v xml:space="preserve"> </v>
      </c>
      <c r="P5046" s="12" t="str">
        <f>IFERROR((O5046+30)," ")</f>
        <v xml:space="preserve"> </v>
      </c>
      <c r="Q5046" s="2">
        <f ca="1">IF(O5046=$U$1,N5046,"0")*1.22</f>
        <v>0</v>
      </c>
    </row>
    <row r="5047" spans="1:17" x14ac:dyDescent="0.25">
      <c r="A5047" t="s">
        <v>8050</v>
      </c>
      <c r="B5047" t="s">
        <v>8049</v>
      </c>
      <c r="C5047">
        <v>15619</v>
      </c>
      <c r="D5047">
        <v>6.85</v>
      </c>
      <c r="E5047">
        <f>IFERROR(VLOOKUP(Table_ExternalData_15[[#This Row],[Id]],Rabati!B:C,2,0),0)</f>
        <v>30</v>
      </c>
      <c r="F5047">
        <v>0</v>
      </c>
      <c r="G5047" t="str">
        <f>VLOOKUP(Table_ExternalData_15[[#This Row],[Id]],'Blagovna izdelek'!A:C,3,0)</f>
        <v>Delock</v>
      </c>
      <c r="H5047">
        <f>Table_ExternalData_15[[#This Row],[Rabat]]*0.2</f>
        <v>6</v>
      </c>
      <c r="I5047" s="2">
        <f>Table_ExternalData_15[[#This Row],[Price]]-(Table_ExternalData_15[[#This Row],[Price]]*Table_ExternalData_15[[#This Row],[BB rabat]])/100</f>
        <v>6.4390000000000001</v>
      </c>
      <c r="J5047" s="2">
        <f>Table_ExternalData_15[[#This Row],[BB cena]]*Table_ExternalData_15[[#Headers],[1,22]]</f>
        <v>7.8555799999999998</v>
      </c>
      <c r="K5047" s="2">
        <f>Table_ExternalData_15[[#This Row],[Price]]*Table_ExternalData_15[[#Headers],[1,22]]</f>
        <v>8.3569999999999993</v>
      </c>
      <c r="L5047" s="7">
        <f>IF(G5047="White Shark",E5047*0.5,IF(G5047="Sbox",E5047*0.5,IF(G5047="Tenda",E5047*0.5,E5047*0.2)))/100</f>
        <v>0.06</v>
      </c>
      <c r="M5047" s="2">
        <f>Table_ExternalData_15[[#This Row],[Price]]-Table_ExternalData_15[[#This Row],[Price]]*Table_ExternalData_15[[#This Row],[extra popust]]</f>
        <v>6.4390000000000001</v>
      </c>
      <c r="N5047" s="2">
        <f>IF(M5047&lt;I5047,M5047,I5047)</f>
        <v>6.4390000000000001</v>
      </c>
      <c r="O5047" s="12" t="str">
        <f>IF(N5047&lt;I5047,$U$1," ")</f>
        <v xml:space="preserve"> </v>
      </c>
      <c r="P5047" s="12" t="str">
        <f>IFERROR((O5047+30)," ")</f>
        <v xml:space="preserve"> </v>
      </c>
      <c r="Q5047" s="2">
        <f ca="1">IF(O5047=$U$1,N5047,"0")*1.22</f>
        <v>0</v>
      </c>
    </row>
    <row r="5048" spans="1:17" x14ac:dyDescent="0.25">
      <c r="A5048" t="s">
        <v>8058</v>
      </c>
      <c r="B5048" t="s">
        <v>8057</v>
      </c>
      <c r="C5048">
        <v>15625</v>
      </c>
      <c r="D5048">
        <v>9.1999999999999993</v>
      </c>
      <c r="E5048">
        <f>IFERROR(VLOOKUP(Table_ExternalData_15[[#This Row],[Id]],Rabati!B:C,2,0),0)</f>
        <v>25</v>
      </c>
      <c r="F5048">
        <v>86</v>
      </c>
      <c r="G5048" t="str">
        <f>VLOOKUP(Table_ExternalData_15[[#This Row],[Id]],'Blagovna izdelek'!A:C,3,0)</f>
        <v>Delock</v>
      </c>
      <c r="H5048">
        <f>Table_ExternalData_15[[#This Row],[Rabat]]*0.2</f>
        <v>5</v>
      </c>
      <c r="I5048" s="2">
        <f>Table_ExternalData_15[[#This Row],[Price]]-(Table_ExternalData_15[[#This Row],[Price]]*Table_ExternalData_15[[#This Row],[BB rabat]])/100</f>
        <v>8.7399999999999984</v>
      </c>
      <c r="J5048" s="2">
        <f>Table_ExternalData_15[[#This Row],[BB cena]]*Table_ExternalData_15[[#Headers],[1,22]]</f>
        <v>10.662799999999997</v>
      </c>
      <c r="K5048" s="2">
        <f>Table_ExternalData_15[[#This Row],[Price]]*Table_ExternalData_15[[#Headers],[1,22]]</f>
        <v>11.223999999999998</v>
      </c>
      <c r="L5048" s="7">
        <f>IF(G5048="White Shark",E5048*0.5,IF(G5048="Sbox",E5048*0.5,IF(G5048="Tenda",E5048*0.5,E5048*0.2)))/100</f>
        <v>0.05</v>
      </c>
      <c r="M5048" s="2">
        <f>Table_ExternalData_15[[#This Row],[Price]]-Table_ExternalData_15[[#This Row],[Price]]*Table_ExternalData_15[[#This Row],[extra popust]]</f>
        <v>8.7399999999999984</v>
      </c>
      <c r="N5048" s="2">
        <f>IF(M5048&lt;I5048,M5048,I5048)</f>
        <v>8.7399999999999984</v>
      </c>
      <c r="O5048" s="12" t="str">
        <f>IF(N5048&lt;I5048,$U$1," ")</f>
        <v xml:space="preserve"> </v>
      </c>
      <c r="P5048" s="12" t="str">
        <f>IFERROR((O5048+30)," ")</f>
        <v xml:space="preserve"> </v>
      </c>
      <c r="Q5048" s="2">
        <f ca="1">IF(O5048=$U$1,N5048,"0")*1.22</f>
        <v>0</v>
      </c>
    </row>
    <row r="5049" spans="1:17" x14ac:dyDescent="0.25">
      <c r="A5049" t="s">
        <v>8062</v>
      </c>
      <c r="B5049" t="s">
        <v>8061</v>
      </c>
      <c r="C5049">
        <v>15627</v>
      </c>
      <c r="D5049">
        <v>15.5</v>
      </c>
      <c r="E5049">
        <f>IFERROR(VLOOKUP(Table_ExternalData_15[[#This Row],[Id]],Rabati!B:C,2,0),0)</f>
        <v>0</v>
      </c>
      <c r="F5049">
        <v>0</v>
      </c>
      <c r="G5049" t="str">
        <f>VLOOKUP(Table_ExternalData_15[[#This Row],[Id]],'Blagovna izdelek'!A:C,3,0)</f>
        <v>Delock</v>
      </c>
      <c r="H5049">
        <f>Table_ExternalData_15[[#This Row],[Rabat]]*0.2</f>
        <v>0</v>
      </c>
      <c r="I5049" s="2">
        <f>Table_ExternalData_15[[#This Row],[Price]]-(Table_ExternalData_15[[#This Row],[Price]]*Table_ExternalData_15[[#This Row],[BB rabat]])/100</f>
        <v>15.5</v>
      </c>
      <c r="J5049" s="2">
        <f>Table_ExternalData_15[[#This Row],[BB cena]]*Table_ExternalData_15[[#Headers],[1,22]]</f>
        <v>18.91</v>
      </c>
      <c r="K5049" s="2">
        <f>Table_ExternalData_15[[#This Row],[Price]]*Table_ExternalData_15[[#Headers],[1,22]]</f>
        <v>18.91</v>
      </c>
      <c r="L5049" s="7">
        <f>IF(G5049="White Shark",E5049*0.5,IF(G5049="Sbox",E5049*0.5,IF(G5049="Tenda",E5049*0.5,E5049*0.2)))/100</f>
        <v>0</v>
      </c>
      <c r="M5049" s="2">
        <f>Table_ExternalData_15[[#This Row],[Price]]-Table_ExternalData_15[[#This Row],[Price]]*Table_ExternalData_15[[#This Row],[extra popust]]</f>
        <v>15.5</v>
      </c>
      <c r="N5049" s="2">
        <f>IF(M5049&lt;I5049,M5049,I5049)</f>
        <v>15.5</v>
      </c>
      <c r="O5049" s="12" t="str">
        <f>IF(N5049&lt;I5049,$U$1," ")</f>
        <v xml:space="preserve"> </v>
      </c>
      <c r="P5049" s="12" t="str">
        <f>IFERROR((O5049+30)," ")</f>
        <v xml:space="preserve"> </v>
      </c>
      <c r="Q5049" s="2">
        <f ca="1">IF(O5049=$U$1,N5049,"0")*1.22</f>
        <v>0</v>
      </c>
    </row>
    <row r="5050" spans="1:17" x14ac:dyDescent="0.25">
      <c r="A5050" t="s">
        <v>8067</v>
      </c>
      <c r="B5050" t="s">
        <v>12173</v>
      </c>
      <c r="C5050">
        <v>15630</v>
      </c>
      <c r="D5050">
        <v>27.4</v>
      </c>
      <c r="E5050">
        <f>IFERROR(VLOOKUP(Table_ExternalData_15[[#This Row],[Id]],Rabati!B:C,2,0),0)</f>
        <v>30</v>
      </c>
      <c r="F5050">
        <v>2</v>
      </c>
      <c r="G5050" t="str">
        <f>VLOOKUP(Table_ExternalData_15[[#This Row],[Id]],'Blagovna izdelek'!A:C,3,0)</f>
        <v>Delock</v>
      </c>
      <c r="H5050">
        <f>Table_ExternalData_15[[#This Row],[Rabat]]*0.2</f>
        <v>6</v>
      </c>
      <c r="I5050" s="2">
        <f>Table_ExternalData_15[[#This Row],[Price]]-(Table_ExternalData_15[[#This Row],[Price]]*Table_ExternalData_15[[#This Row],[BB rabat]])/100</f>
        <v>25.756</v>
      </c>
      <c r="J5050" s="2">
        <f>Table_ExternalData_15[[#This Row],[BB cena]]*Table_ExternalData_15[[#Headers],[1,22]]</f>
        <v>31.422319999999999</v>
      </c>
      <c r="K5050" s="2">
        <f>Table_ExternalData_15[[#This Row],[Price]]*Table_ExternalData_15[[#Headers],[1,22]]</f>
        <v>33.427999999999997</v>
      </c>
      <c r="L5050" s="7">
        <f>IF(G5050="White Shark",E5050*0.5,IF(G5050="Sbox",E5050*0.5,IF(G5050="Tenda",E5050*0.5,E5050*0.2)))/100</f>
        <v>0.06</v>
      </c>
      <c r="M5050" s="2">
        <f>Table_ExternalData_15[[#This Row],[Price]]-Table_ExternalData_15[[#This Row],[Price]]*Table_ExternalData_15[[#This Row],[extra popust]]</f>
        <v>25.756</v>
      </c>
      <c r="N5050" s="2">
        <f>IF(M5050&lt;I5050,M5050,I5050)</f>
        <v>25.756</v>
      </c>
      <c r="O5050" s="12" t="str">
        <f>IF(N5050&lt;I5050,$U$1," ")</f>
        <v xml:space="preserve"> </v>
      </c>
      <c r="P5050" s="12" t="str">
        <f>IFERROR((O5050+30)," ")</f>
        <v xml:space="preserve"> </v>
      </c>
      <c r="Q5050" s="2">
        <f ca="1">IF(O5050=$U$1,N5050,"0")*1.22</f>
        <v>0</v>
      </c>
    </row>
    <row r="5051" spans="1:17" x14ac:dyDescent="0.25">
      <c r="A5051" t="s">
        <v>8075</v>
      </c>
      <c r="B5051" t="s">
        <v>8074</v>
      </c>
      <c r="C5051">
        <v>15635</v>
      </c>
      <c r="D5051">
        <v>121.7</v>
      </c>
      <c r="E5051">
        <f>IFERROR(VLOOKUP(Table_ExternalData_15[[#This Row],[Id]],Rabati!B:C,2,0),0)</f>
        <v>20</v>
      </c>
      <c r="F5051">
        <v>2</v>
      </c>
      <c r="G5051" t="str">
        <f>VLOOKUP(Table_ExternalData_15[[#This Row],[Id]],'Blagovna izdelek'!A:C,3,0)</f>
        <v>Delock</v>
      </c>
      <c r="H5051">
        <f>Table_ExternalData_15[[#This Row],[Rabat]]*0.2</f>
        <v>4</v>
      </c>
      <c r="I5051" s="2">
        <f>Table_ExternalData_15[[#This Row],[Price]]-(Table_ExternalData_15[[#This Row],[Price]]*Table_ExternalData_15[[#This Row],[BB rabat]])/100</f>
        <v>116.83200000000001</v>
      </c>
      <c r="J5051" s="2">
        <f>Table_ExternalData_15[[#This Row],[BB cena]]*Table_ExternalData_15[[#Headers],[1,22]]</f>
        <v>142.53504000000001</v>
      </c>
      <c r="K5051" s="2">
        <f>Table_ExternalData_15[[#This Row],[Price]]*Table_ExternalData_15[[#Headers],[1,22]]</f>
        <v>148.47399999999999</v>
      </c>
      <c r="L5051" s="7">
        <f>IF(G5051="White Shark",E5051*0.5,IF(G5051="Sbox",E5051*0.5,IF(G5051="Tenda",E5051*0.5,E5051*0.2)))/100</f>
        <v>0.04</v>
      </c>
      <c r="M5051" s="2">
        <f>Table_ExternalData_15[[#This Row],[Price]]-Table_ExternalData_15[[#This Row],[Price]]*Table_ExternalData_15[[#This Row],[extra popust]]</f>
        <v>116.83200000000001</v>
      </c>
      <c r="N5051" s="2">
        <f>IF(M5051&lt;I5051,M5051,I5051)</f>
        <v>116.83200000000001</v>
      </c>
      <c r="O5051" s="12" t="str">
        <f>IF(N5051&lt;I5051,$U$1," ")</f>
        <v xml:space="preserve"> </v>
      </c>
      <c r="P5051" s="12" t="str">
        <f>IFERROR((O5051+30)," ")</f>
        <v xml:space="preserve"> </v>
      </c>
      <c r="Q5051" s="2">
        <f ca="1">IF(O5051=$U$1,N5051,"0")*1.22</f>
        <v>0</v>
      </c>
    </row>
    <row r="5052" spans="1:17" x14ac:dyDescent="0.25">
      <c r="A5052" t="s">
        <v>8077</v>
      </c>
      <c r="B5052" t="s">
        <v>8076</v>
      </c>
      <c r="C5052">
        <v>15636</v>
      </c>
      <c r="D5052">
        <v>12.81</v>
      </c>
      <c r="E5052">
        <f>IFERROR(VLOOKUP(Table_ExternalData_15[[#This Row],[Id]],Rabati!B:C,2,0),0)</f>
        <v>20</v>
      </c>
      <c r="F5052">
        <v>0</v>
      </c>
      <c r="G5052" t="str">
        <f>VLOOKUP(Table_ExternalData_15[[#This Row],[Id]],'Blagovna izdelek'!A:C,3,0)</f>
        <v>Delock</v>
      </c>
      <c r="H5052">
        <f>Table_ExternalData_15[[#This Row],[Rabat]]*0.2</f>
        <v>4</v>
      </c>
      <c r="I5052" s="2">
        <f>Table_ExternalData_15[[#This Row],[Price]]-(Table_ExternalData_15[[#This Row],[Price]]*Table_ExternalData_15[[#This Row],[BB rabat]])/100</f>
        <v>12.297600000000001</v>
      </c>
      <c r="J5052" s="2">
        <f>Table_ExternalData_15[[#This Row],[BB cena]]*Table_ExternalData_15[[#Headers],[1,22]]</f>
        <v>15.003072000000001</v>
      </c>
      <c r="K5052" s="2">
        <f>Table_ExternalData_15[[#This Row],[Price]]*Table_ExternalData_15[[#Headers],[1,22]]</f>
        <v>15.6282</v>
      </c>
      <c r="L5052" s="7">
        <f>IF(G5052="White Shark",E5052*0.5,IF(G5052="Sbox",E5052*0.5,IF(G5052="Tenda",E5052*0.5,E5052*0.2)))/100</f>
        <v>0.04</v>
      </c>
      <c r="M5052" s="2">
        <f>Table_ExternalData_15[[#This Row],[Price]]-Table_ExternalData_15[[#This Row],[Price]]*Table_ExternalData_15[[#This Row],[extra popust]]</f>
        <v>12.297600000000001</v>
      </c>
      <c r="N5052" s="2">
        <f>IF(M5052&lt;I5052,M5052,I5052)</f>
        <v>12.297600000000001</v>
      </c>
      <c r="O5052" s="12" t="str">
        <f>IF(N5052&lt;I5052,$U$1," ")</f>
        <v xml:space="preserve"> </v>
      </c>
      <c r="P5052" s="12" t="str">
        <f>IFERROR((O5052+30)," ")</f>
        <v xml:space="preserve"> </v>
      </c>
      <c r="Q5052" s="2">
        <f ca="1">IF(O5052=$U$1,N5052,"0")*1.22</f>
        <v>0</v>
      </c>
    </row>
    <row r="5053" spans="1:17" x14ac:dyDescent="0.25">
      <c r="A5053" t="s">
        <v>8088</v>
      </c>
      <c r="B5053" t="s">
        <v>8087</v>
      </c>
      <c r="C5053">
        <v>15642</v>
      </c>
      <c r="D5053">
        <v>39.950000000000003</v>
      </c>
      <c r="E5053">
        <f>IFERROR(VLOOKUP(Table_ExternalData_15[[#This Row],[Id]],Rabati!B:C,2,0),0)</f>
        <v>30</v>
      </c>
      <c r="F5053">
        <v>3</v>
      </c>
      <c r="G5053" t="str">
        <f>VLOOKUP(Table_ExternalData_15[[#This Row],[Id]],'Blagovna izdelek'!A:C,3,0)</f>
        <v>Delock</v>
      </c>
      <c r="H5053">
        <f>Table_ExternalData_15[[#This Row],[Rabat]]*0.2</f>
        <v>6</v>
      </c>
      <c r="I5053" s="2">
        <f>Table_ExternalData_15[[#This Row],[Price]]-(Table_ExternalData_15[[#This Row],[Price]]*Table_ExternalData_15[[#This Row],[BB rabat]])/100</f>
        <v>37.553000000000004</v>
      </c>
      <c r="J5053" s="2">
        <f>Table_ExternalData_15[[#This Row],[BB cena]]*Table_ExternalData_15[[#Headers],[1,22]]</f>
        <v>45.814660000000003</v>
      </c>
      <c r="K5053" s="2">
        <f>Table_ExternalData_15[[#This Row],[Price]]*Table_ExternalData_15[[#Headers],[1,22]]</f>
        <v>48.739000000000004</v>
      </c>
      <c r="L5053" s="7">
        <f>IF(G5053="White Shark",E5053*0.5,IF(G5053="Sbox",E5053*0.5,IF(G5053="Tenda",E5053*0.5,E5053*0.2)))/100</f>
        <v>0.06</v>
      </c>
      <c r="M5053" s="2">
        <f>Table_ExternalData_15[[#This Row],[Price]]-Table_ExternalData_15[[#This Row],[Price]]*Table_ExternalData_15[[#This Row],[extra popust]]</f>
        <v>37.553000000000004</v>
      </c>
      <c r="N5053" s="2">
        <f>IF(M5053&lt;I5053,M5053,I5053)</f>
        <v>37.553000000000004</v>
      </c>
      <c r="O5053" s="12" t="str">
        <f>IF(N5053&lt;I5053,$U$1," ")</f>
        <v xml:space="preserve"> </v>
      </c>
      <c r="P5053" s="12" t="str">
        <f>IFERROR((O5053+30)," ")</f>
        <v xml:space="preserve"> </v>
      </c>
      <c r="Q5053" s="2">
        <f ca="1">IF(O5053=$U$1,N5053,"0")*1.22</f>
        <v>0</v>
      </c>
    </row>
    <row r="5054" spans="1:17" x14ac:dyDescent="0.25">
      <c r="A5054" t="s">
        <v>8098</v>
      </c>
      <c r="B5054" t="s">
        <v>8097</v>
      </c>
      <c r="C5054">
        <v>15649</v>
      </c>
      <c r="D5054">
        <v>3.26</v>
      </c>
      <c r="E5054">
        <f>IFERROR(VLOOKUP(Table_ExternalData_15[[#This Row],[Id]],Rabati!B:C,2,0),0)</f>
        <v>30</v>
      </c>
      <c r="F5054">
        <v>0</v>
      </c>
      <c r="G5054" t="str">
        <f>VLOOKUP(Table_ExternalData_15[[#This Row],[Id]],'Blagovna izdelek'!A:C,3,0)</f>
        <v>Delock</v>
      </c>
      <c r="H5054">
        <f>Table_ExternalData_15[[#This Row],[Rabat]]*0.2</f>
        <v>6</v>
      </c>
      <c r="I5054" s="2">
        <f>Table_ExternalData_15[[#This Row],[Price]]-(Table_ExternalData_15[[#This Row],[Price]]*Table_ExternalData_15[[#This Row],[BB rabat]])/100</f>
        <v>3.0644</v>
      </c>
      <c r="J5054" s="2">
        <f>Table_ExternalData_15[[#This Row],[BB cena]]*Table_ExternalData_15[[#Headers],[1,22]]</f>
        <v>3.7385679999999999</v>
      </c>
      <c r="K5054" s="2">
        <f>Table_ExternalData_15[[#This Row],[Price]]*Table_ExternalData_15[[#Headers],[1,22]]</f>
        <v>3.9771999999999998</v>
      </c>
      <c r="L5054" s="7">
        <f>IF(G5054="White Shark",E5054*0.5,IF(G5054="Sbox",E5054*0.5,IF(G5054="Tenda",E5054*0.5,E5054*0.2)))/100</f>
        <v>0.06</v>
      </c>
      <c r="M5054" s="2">
        <f>Table_ExternalData_15[[#This Row],[Price]]-Table_ExternalData_15[[#This Row],[Price]]*Table_ExternalData_15[[#This Row],[extra popust]]</f>
        <v>3.0644</v>
      </c>
      <c r="N5054" s="2">
        <f>IF(M5054&lt;I5054,M5054,I5054)</f>
        <v>3.0644</v>
      </c>
      <c r="O5054" s="12" t="str">
        <f>IF(N5054&lt;I5054,$U$1," ")</f>
        <v xml:space="preserve"> </v>
      </c>
      <c r="P5054" s="12" t="str">
        <f>IFERROR((O5054+30)," ")</f>
        <v xml:space="preserve"> </v>
      </c>
      <c r="Q5054" s="2">
        <f ca="1">IF(O5054=$U$1,N5054,"0")*1.22</f>
        <v>0</v>
      </c>
    </row>
    <row r="5055" spans="1:17" x14ac:dyDescent="0.25">
      <c r="A5055" t="s">
        <v>8099</v>
      </c>
      <c r="B5055" t="s">
        <v>9755</v>
      </c>
      <c r="C5055">
        <v>15650</v>
      </c>
      <c r="D5055">
        <v>33.950000000000003</v>
      </c>
      <c r="E5055">
        <f>IFERROR(VLOOKUP(Table_ExternalData_15[[#This Row],[Id]],Rabati!B:C,2,0),0)</f>
        <v>30</v>
      </c>
      <c r="F5055">
        <v>14</v>
      </c>
      <c r="G5055" t="str">
        <f>VLOOKUP(Table_ExternalData_15[[#This Row],[Id]],'Blagovna izdelek'!A:C,3,0)</f>
        <v>Delock</v>
      </c>
      <c r="H5055">
        <f>Table_ExternalData_15[[#This Row],[Rabat]]*0.2</f>
        <v>6</v>
      </c>
      <c r="I5055" s="2">
        <f>Table_ExternalData_15[[#This Row],[Price]]-(Table_ExternalData_15[[#This Row],[Price]]*Table_ExternalData_15[[#This Row],[BB rabat]])/100</f>
        <v>31.913000000000004</v>
      </c>
      <c r="J5055" s="2">
        <f>Table_ExternalData_15[[#This Row],[BB cena]]*Table_ExternalData_15[[#Headers],[1,22]]</f>
        <v>38.933860000000003</v>
      </c>
      <c r="K5055" s="2">
        <f>Table_ExternalData_15[[#This Row],[Price]]*Table_ExternalData_15[[#Headers],[1,22]]</f>
        <v>41.419000000000004</v>
      </c>
      <c r="L5055" s="7">
        <f>IF(G5055="White Shark",E5055*0.5,IF(G5055="Sbox",E5055*0.5,IF(G5055="Tenda",E5055*0.5,E5055*0.2)))/100</f>
        <v>0.06</v>
      </c>
      <c r="M5055" s="2">
        <f>Table_ExternalData_15[[#This Row],[Price]]-Table_ExternalData_15[[#This Row],[Price]]*Table_ExternalData_15[[#This Row],[extra popust]]</f>
        <v>31.913000000000004</v>
      </c>
      <c r="N5055" s="2">
        <f>IF(M5055&lt;I5055,M5055,I5055)</f>
        <v>31.913000000000004</v>
      </c>
      <c r="O5055" s="12" t="str">
        <f>IF(N5055&lt;I5055,$U$1," ")</f>
        <v xml:space="preserve"> </v>
      </c>
      <c r="P5055" s="12" t="str">
        <f>IFERROR((O5055+30)," ")</f>
        <v xml:space="preserve"> </v>
      </c>
      <c r="Q5055" s="2">
        <f ca="1">IF(O5055=$U$1,N5055,"0")*1.22</f>
        <v>0</v>
      </c>
    </row>
    <row r="5056" spans="1:17" x14ac:dyDescent="0.25">
      <c r="A5056" t="s">
        <v>8106</v>
      </c>
      <c r="B5056" t="s">
        <v>9889</v>
      </c>
      <c r="C5056">
        <v>15654</v>
      </c>
      <c r="D5056">
        <v>131.31</v>
      </c>
      <c r="E5056">
        <f>IFERROR(VLOOKUP(Table_ExternalData_15[[#This Row],[Id]],Rabati!B:C,2,0),0)</f>
        <v>20</v>
      </c>
      <c r="F5056">
        <v>0</v>
      </c>
      <c r="G5056" t="str">
        <f>VLOOKUP(Table_ExternalData_15[[#This Row],[Id]],'Blagovna izdelek'!A:C,3,0)</f>
        <v>Delock</v>
      </c>
      <c r="H5056">
        <f>Table_ExternalData_15[[#This Row],[Rabat]]*0.2</f>
        <v>4</v>
      </c>
      <c r="I5056" s="2">
        <f>Table_ExternalData_15[[#This Row],[Price]]-(Table_ExternalData_15[[#This Row],[Price]]*Table_ExternalData_15[[#This Row],[BB rabat]])/100</f>
        <v>126.05760000000001</v>
      </c>
      <c r="J5056" s="2">
        <f>Table_ExternalData_15[[#This Row],[BB cena]]*Table_ExternalData_15[[#Headers],[1,22]]</f>
        <v>153.79027200000002</v>
      </c>
      <c r="K5056" s="2">
        <f>Table_ExternalData_15[[#This Row],[Price]]*Table_ExternalData_15[[#Headers],[1,22]]</f>
        <v>160.19819999999999</v>
      </c>
      <c r="L5056" s="7">
        <f>IF(G5056="White Shark",E5056*0.5,IF(G5056="Sbox",E5056*0.5,IF(G5056="Tenda",E5056*0.5,E5056*0.2)))/100</f>
        <v>0.04</v>
      </c>
      <c r="M5056" s="2">
        <f>Table_ExternalData_15[[#This Row],[Price]]-Table_ExternalData_15[[#This Row],[Price]]*Table_ExternalData_15[[#This Row],[extra popust]]</f>
        <v>126.05760000000001</v>
      </c>
      <c r="N5056" s="2">
        <f>IF(M5056&lt;I5056,M5056,I5056)</f>
        <v>126.05760000000001</v>
      </c>
      <c r="O5056" s="12" t="str">
        <f>IF(N5056&lt;I5056,$U$1," ")</f>
        <v xml:space="preserve"> </v>
      </c>
      <c r="P5056" s="12" t="str">
        <f>IFERROR((O5056+30)," ")</f>
        <v xml:space="preserve"> </v>
      </c>
      <c r="Q5056" s="2">
        <f ca="1">IF(O5056=$U$1,N5056,"0")*1.22</f>
        <v>0</v>
      </c>
    </row>
    <row r="5057" spans="1:17" x14ac:dyDescent="0.25">
      <c r="A5057" t="s">
        <v>8147</v>
      </c>
      <c r="B5057" t="s">
        <v>8146</v>
      </c>
      <c r="C5057">
        <v>15676</v>
      </c>
      <c r="D5057">
        <v>6.69</v>
      </c>
      <c r="E5057">
        <f>IFERROR(VLOOKUP(Table_ExternalData_15[[#This Row],[Id]],Rabati!B:C,2,0),0)</f>
        <v>30</v>
      </c>
      <c r="F5057">
        <v>0</v>
      </c>
      <c r="G5057" t="str">
        <f>VLOOKUP(Table_ExternalData_15[[#This Row],[Id]],'Blagovna izdelek'!A:C,3,0)</f>
        <v>Delock</v>
      </c>
      <c r="H5057">
        <f>Table_ExternalData_15[[#This Row],[Rabat]]*0.2</f>
        <v>6</v>
      </c>
      <c r="I5057" s="2">
        <f>Table_ExternalData_15[[#This Row],[Price]]-(Table_ExternalData_15[[#This Row],[Price]]*Table_ExternalData_15[[#This Row],[BB rabat]])/100</f>
        <v>6.2886000000000006</v>
      </c>
      <c r="J5057" s="2">
        <f>Table_ExternalData_15[[#This Row],[BB cena]]*Table_ExternalData_15[[#Headers],[1,22]]</f>
        <v>7.672092000000001</v>
      </c>
      <c r="K5057" s="2">
        <f>Table_ExternalData_15[[#This Row],[Price]]*Table_ExternalData_15[[#Headers],[1,22]]</f>
        <v>8.1617999999999995</v>
      </c>
      <c r="L5057" s="7">
        <f>IF(G5057="White Shark",E5057*0.5,IF(G5057="Sbox",E5057*0.5,IF(G5057="Tenda",E5057*0.5,E5057*0.2)))/100</f>
        <v>0.06</v>
      </c>
      <c r="M5057" s="2">
        <f>Table_ExternalData_15[[#This Row],[Price]]-Table_ExternalData_15[[#This Row],[Price]]*Table_ExternalData_15[[#This Row],[extra popust]]</f>
        <v>6.2886000000000006</v>
      </c>
      <c r="N5057" s="2">
        <f>IF(M5057&lt;I5057,M5057,I5057)</f>
        <v>6.2886000000000006</v>
      </c>
      <c r="O5057" s="12" t="str">
        <f>IF(N5057&lt;I5057,$U$1," ")</f>
        <v xml:space="preserve"> </v>
      </c>
      <c r="P5057" s="12" t="str">
        <f>IFERROR((O5057+30)," ")</f>
        <v xml:space="preserve"> </v>
      </c>
      <c r="Q5057" s="2">
        <f ca="1">IF(O5057=$U$1,N5057,"0")*1.22</f>
        <v>0</v>
      </c>
    </row>
    <row r="5058" spans="1:17" x14ac:dyDescent="0.25">
      <c r="A5058" t="s">
        <v>8151</v>
      </c>
      <c r="B5058" t="s">
        <v>8150</v>
      </c>
      <c r="C5058">
        <v>15678</v>
      </c>
      <c r="D5058">
        <v>89.95</v>
      </c>
      <c r="E5058">
        <f>IFERROR(VLOOKUP(Table_ExternalData_15[[#This Row],[Id]],Rabati!B:C,2,0),0)</f>
        <v>20</v>
      </c>
      <c r="F5058">
        <v>0</v>
      </c>
      <c r="G5058" t="str">
        <f>VLOOKUP(Table_ExternalData_15[[#This Row],[Id]],'Blagovna izdelek'!A:C,3,0)</f>
        <v>Delock</v>
      </c>
      <c r="H5058">
        <f>Table_ExternalData_15[[#This Row],[Rabat]]*0.2</f>
        <v>4</v>
      </c>
      <c r="I5058" s="2">
        <f>Table_ExternalData_15[[#This Row],[Price]]-(Table_ExternalData_15[[#This Row],[Price]]*Table_ExternalData_15[[#This Row],[BB rabat]])/100</f>
        <v>86.352000000000004</v>
      </c>
      <c r="J5058" s="2">
        <f>Table_ExternalData_15[[#This Row],[BB cena]]*Table_ExternalData_15[[#Headers],[1,22]]</f>
        <v>105.34944</v>
      </c>
      <c r="K5058" s="2">
        <f>Table_ExternalData_15[[#This Row],[Price]]*Table_ExternalData_15[[#Headers],[1,22]]</f>
        <v>109.739</v>
      </c>
      <c r="L5058" s="7">
        <f>IF(G5058="White Shark",E5058*0.5,IF(G5058="Sbox",E5058*0.5,IF(G5058="Tenda",E5058*0.5,E5058*0.2)))/100</f>
        <v>0.04</v>
      </c>
      <c r="M5058" s="2">
        <f>Table_ExternalData_15[[#This Row],[Price]]-Table_ExternalData_15[[#This Row],[Price]]*Table_ExternalData_15[[#This Row],[extra popust]]</f>
        <v>86.352000000000004</v>
      </c>
      <c r="N5058" s="2">
        <f>IF(M5058&lt;I5058,M5058,I5058)</f>
        <v>86.352000000000004</v>
      </c>
      <c r="O5058" s="12" t="str">
        <f>IF(N5058&lt;I5058,$U$1," ")</f>
        <v xml:space="preserve"> </v>
      </c>
      <c r="P5058" s="12" t="str">
        <f>IFERROR((O5058+30)," ")</f>
        <v xml:space="preserve"> </v>
      </c>
      <c r="Q5058" s="2">
        <f ca="1">IF(O5058=$U$1,N5058,"0")*1.22</f>
        <v>0</v>
      </c>
    </row>
    <row r="5059" spans="1:17" x14ac:dyDescent="0.25">
      <c r="A5059" t="s">
        <v>8153</v>
      </c>
      <c r="B5059" t="s">
        <v>8152</v>
      </c>
      <c r="C5059">
        <v>15679</v>
      </c>
      <c r="D5059">
        <v>76.900000000000006</v>
      </c>
      <c r="E5059">
        <f>IFERROR(VLOOKUP(Table_ExternalData_15[[#This Row],[Id]],Rabati!B:C,2,0),0)</f>
        <v>20</v>
      </c>
      <c r="F5059">
        <v>5</v>
      </c>
      <c r="G5059" t="str">
        <f>VLOOKUP(Table_ExternalData_15[[#This Row],[Id]],'Blagovna izdelek'!A:C,3,0)</f>
        <v>Delock</v>
      </c>
      <c r="H5059">
        <f>Table_ExternalData_15[[#This Row],[Rabat]]*0.2</f>
        <v>4</v>
      </c>
      <c r="I5059" s="2">
        <f>Table_ExternalData_15[[#This Row],[Price]]-(Table_ExternalData_15[[#This Row],[Price]]*Table_ExternalData_15[[#This Row],[BB rabat]])/100</f>
        <v>73.824000000000012</v>
      </c>
      <c r="J5059" s="2">
        <f>Table_ExternalData_15[[#This Row],[BB cena]]*Table_ExternalData_15[[#Headers],[1,22]]</f>
        <v>90.065280000000016</v>
      </c>
      <c r="K5059" s="2">
        <f>Table_ExternalData_15[[#This Row],[Price]]*Table_ExternalData_15[[#Headers],[1,22]]</f>
        <v>93.817999999999998</v>
      </c>
      <c r="L5059" s="7">
        <f>IF(G5059="White Shark",E5059*0.5,IF(G5059="Sbox",E5059*0.5,IF(G5059="Tenda",E5059*0.5,E5059*0.2)))/100</f>
        <v>0.04</v>
      </c>
      <c r="M5059" s="2">
        <f>Table_ExternalData_15[[#This Row],[Price]]-Table_ExternalData_15[[#This Row],[Price]]*Table_ExternalData_15[[#This Row],[extra popust]]</f>
        <v>73.824000000000012</v>
      </c>
      <c r="N5059" s="2">
        <f>IF(M5059&lt;I5059,M5059,I5059)</f>
        <v>73.824000000000012</v>
      </c>
      <c r="O5059" s="12" t="str">
        <f>IF(N5059&lt;I5059,$U$1," ")</f>
        <v xml:space="preserve"> </v>
      </c>
      <c r="P5059" s="12" t="str">
        <f>IFERROR((O5059+30)," ")</f>
        <v xml:space="preserve"> </v>
      </c>
      <c r="Q5059" s="2">
        <f ca="1">IF(O5059=$U$1,N5059,"0")*1.22</f>
        <v>0</v>
      </c>
    </row>
    <row r="5060" spans="1:17" x14ac:dyDescent="0.25">
      <c r="A5060" t="s">
        <v>8167</v>
      </c>
      <c r="B5060" t="s">
        <v>8166</v>
      </c>
      <c r="C5060">
        <v>15686</v>
      </c>
      <c r="D5060">
        <v>23.11</v>
      </c>
      <c r="E5060">
        <f>IFERROR(VLOOKUP(Table_ExternalData_15[[#This Row],[Id]],Rabati!B:C,2,0),0)</f>
        <v>10</v>
      </c>
      <c r="F5060">
        <v>0</v>
      </c>
      <c r="G5060" t="str">
        <f>VLOOKUP(Table_ExternalData_15[[#This Row],[Id]],'Blagovna izdelek'!A:C,3,0)</f>
        <v>Delock</v>
      </c>
      <c r="H5060">
        <f>Table_ExternalData_15[[#This Row],[Rabat]]*0.2</f>
        <v>2</v>
      </c>
      <c r="I5060" s="2">
        <f>Table_ExternalData_15[[#This Row],[Price]]-(Table_ExternalData_15[[#This Row],[Price]]*Table_ExternalData_15[[#This Row],[BB rabat]])/100</f>
        <v>22.6478</v>
      </c>
      <c r="J5060" s="2">
        <f>Table_ExternalData_15[[#This Row],[BB cena]]*Table_ExternalData_15[[#Headers],[1,22]]</f>
        <v>27.630316000000001</v>
      </c>
      <c r="K5060" s="2">
        <f>Table_ExternalData_15[[#This Row],[Price]]*Table_ExternalData_15[[#Headers],[1,22]]</f>
        <v>28.194199999999999</v>
      </c>
      <c r="L5060" s="7">
        <f>IF(G5060="White Shark",E5060*0.5,IF(G5060="Sbox",E5060*0.5,IF(G5060="Tenda",E5060*0.5,E5060*0.2)))/100</f>
        <v>0.02</v>
      </c>
      <c r="M5060" s="2">
        <f>Table_ExternalData_15[[#This Row],[Price]]-Table_ExternalData_15[[#This Row],[Price]]*Table_ExternalData_15[[#This Row],[extra popust]]</f>
        <v>22.6478</v>
      </c>
      <c r="N5060" s="2">
        <f>IF(M5060&lt;I5060,M5060,I5060)</f>
        <v>22.6478</v>
      </c>
      <c r="O5060" s="12" t="str">
        <f>IF(N5060&lt;I5060,$U$1," ")</f>
        <v xml:space="preserve"> </v>
      </c>
      <c r="P5060" s="12" t="str">
        <f>IFERROR((O5060+30)," ")</f>
        <v xml:space="preserve"> </v>
      </c>
      <c r="Q5060" s="2">
        <f ca="1">IF(O5060=$U$1,N5060,"0")*1.22</f>
        <v>0</v>
      </c>
    </row>
    <row r="5061" spans="1:17" x14ac:dyDescent="0.25">
      <c r="A5061" t="s">
        <v>8169</v>
      </c>
      <c r="B5061" t="s">
        <v>8168</v>
      </c>
      <c r="C5061">
        <v>15687</v>
      </c>
      <c r="D5061">
        <v>39.1</v>
      </c>
      <c r="E5061">
        <f>IFERROR(VLOOKUP(Table_ExternalData_15[[#This Row],[Id]],Rabati!B:C,2,0),0)</f>
        <v>10</v>
      </c>
      <c r="F5061">
        <v>0</v>
      </c>
      <c r="G5061" t="str">
        <f>VLOOKUP(Table_ExternalData_15[[#This Row],[Id]],'Blagovna izdelek'!A:C,3,0)</f>
        <v>Delock</v>
      </c>
      <c r="H5061">
        <f>Table_ExternalData_15[[#This Row],[Rabat]]*0.2</f>
        <v>2</v>
      </c>
      <c r="I5061" s="2">
        <f>Table_ExternalData_15[[#This Row],[Price]]-(Table_ExternalData_15[[#This Row],[Price]]*Table_ExternalData_15[[#This Row],[BB rabat]])/100</f>
        <v>38.317999999999998</v>
      </c>
      <c r="J5061" s="2">
        <f>Table_ExternalData_15[[#This Row],[BB cena]]*Table_ExternalData_15[[#Headers],[1,22]]</f>
        <v>46.747959999999999</v>
      </c>
      <c r="K5061" s="2">
        <f>Table_ExternalData_15[[#This Row],[Price]]*Table_ExternalData_15[[#Headers],[1,22]]</f>
        <v>47.701999999999998</v>
      </c>
      <c r="L5061" s="7">
        <f>IF(G5061="White Shark",E5061*0.5,IF(G5061="Sbox",E5061*0.5,IF(G5061="Tenda",E5061*0.5,E5061*0.2)))/100</f>
        <v>0.02</v>
      </c>
      <c r="M5061" s="2">
        <f>Table_ExternalData_15[[#This Row],[Price]]-Table_ExternalData_15[[#This Row],[Price]]*Table_ExternalData_15[[#This Row],[extra popust]]</f>
        <v>38.317999999999998</v>
      </c>
      <c r="N5061" s="2">
        <f>IF(M5061&lt;I5061,M5061,I5061)</f>
        <v>38.317999999999998</v>
      </c>
      <c r="O5061" s="12" t="str">
        <f>IF(N5061&lt;I5061,$U$1," ")</f>
        <v xml:space="preserve"> </v>
      </c>
      <c r="P5061" s="12" t="str">
        <f>IFERROR((O5061+30)," ")</f>
        <v xml:space="preserve"> </v>
      </c>
      <c r="Q5061" s="2">
        <f ca="1">IF(O5061=$U$1,N5061,"0")*1.22</f>
        <v>0</v>
      </c>
    </row>
    <row r="5062" spans="1:17" x14ac:dyDescent="0.25">
      <c r="A5062" t="s">
        <v>8171</v>
      </c>
      <c r="B5062" t="s">
        <v>8170</v>
      </c>
      <c r="C5062">
        <v>15688</v>
      </c>
      <c r="D5062">
        <v>19.95</v>
      </c>
      <c r="E5062">
        <f>IFERROR(VLOOKUP(Table_ExternalData_15[[#This Row],[Id]],Rabati!B:C,2,0),0)</f>
        <v>10</v>
      </c>
      <c r="F5062">
        <v>1</v>
      </c>
      <c r="G5062" t="str">
        <f>VLOOKUP(Table_ExternalData_15[[#This Row],[Id]],'Blagovna izdelek'!A:C,3,0)</f>
        <v>Delock</v>
      </c>
      <c r="H5062">
        <f>Table_ExternalData_15[[#This Row],[Rabat]]*0.2</f>
        <v>2</v>
      </c>
      <c r="I5062" s="2">
        <f>Table_ExternalData_15[[#This Row],[Price]]-(Table_ExternalData_15[[#This Row],[Price]]*Table_ExternalData_15[[#This Row],[BB rabat]])/100</f>
        <v>19.550999999999998</v>
      </c>
      <c r="J5062" s="2">
        <f>Table_ExternalData_15[[#This Row],[BB cena]]*Table_ExternalData_15[[#Headers],[1,22]]</f>
        <v>23.852219999999999</v>
      </c>
      <c r="K5062" s="2">
        <f>Table_ExternalData_15[[#This Row],[Price]]*Table_ExternalData_15[[#Headers],[1,22]]</f>
        <v>24.338999999999999</v>
      </c>
      <c r="L5062" s="7">
        <f>IF(G5062="White Shark",E5062*0.5,IF(G5062="Sbox",E5062*0.5,IF(G5062="Tenda",E5062*0.5,E5062*0.2)))/100</f>
        <v>0.02</v>
      </c>
      <c r="M5062" s="2">
        <f>Table_ExternalData_15[[#This Row],[Price]]-Table_ExternalData_15[[#This Row],[Price]]*Table_ExternalData_15[[#This Row],[extra popust]]</f>
        <v>19.550999999999998</v>
      </c>
      <c r="N5062" s="2">
        <f>IF(M5062&lt;I5062,M5062,I5062)</f>
        <v>19.550999999999998</v>
      </c>
      <c r="O5062" s="12" t="str">
        <f>IF(N5062&lt;I5062,$U$1," ")</f>
        <v xml:space="preserve"> </v>
      </c>
      <c r="P5062" s="12" t="str">
        <f>IFERROR((O5062+30)," ")</f>
        <v xml:space="preserve"> </v>
      </c>
      <c r="Q5062" s="2">
        <f ca="1">IF(O5062=$U$1,N5062,"0")*1.22</f>
        <v>0</v>
      </c>
    </row>
    <row r="5063" spans="1:17" x14ac:dyDescent="0.25">
      <c r="A5063" t="s">
        <v>8197</v>
      </c>
      <c r="B5063" t="s">
        <v>8196</v>
      </c>
      <c r="C5063">
        <v>15702</v>
      </c>
      <c r="D5063">
        <v>84.95</v>
      </c>
      <c r="E5063">
        <f>IFERROR(VLOOKUP(Table_ExternalData_15[[#This Row],[Id]],Rabati!B:C,2,0),0)</f>
        <v>10</v>
      </c>
      <c r="F5063">
        <v>0</v>
      </c>
      <c r="G5063" t="str">
        <f>VLOOKUP(Table_ExternalData_15[[#This Row],[Id]],'Blagovna izdelek'!A:C,3,0)</f>
        <v>Delock</v>
      </c>
      <c r="H5063">
        <f>Table_ExternalData_15[[#This Row],[Rabat]]*0.2</f>
        <v>2</v>
      </c>
      <c r="I5063" s="2">
        <f>Table_ExternalData_15[[#This Row],[Price]]-(Table_ExternalData_15[[#This Row],[Price]]*Table_ExternalData_15[[#This Row],[BB rabat]])/100</f>
        <v>83.251000000000005</v>
      </c>
      <c r="J5063" s="2">
        <f>Table_ExternalData_15[[#This Row],[BB cena]]*Table_ExternalData_15[[#Headers],[1,22]]</f>
        <v>101.56622</v>
      </c>
      <c r="K5063" s="2">
        <f>Table_ExternalData_15[[#This Row],[Price]]*Table_ExternalData_15[[#Headers],[1,22]]</f>
        <v>103.639</v>
      </c>
      <c r="L5063" s="7">
        <f>IF(G5063="White Shark",E5063*0.5,IF(G5063="Sbox",E5063*0.5,IF(G5063="Tenda",E5063*0.5,E5063*0.2)))/100</f>
        <v>0.02</v>
      </c>
      <c r="M5063" s="2">
        <f>Table_ExternalData_15[[#This Row],[Price]]-Table_ExternalData_15[[#This Row],[Price]]*Table_ExternalData_15[[#This Row],[extra popust]]</f>
        <v>83.251000000000005</v>
      </c>
      <c r="N5063" s="2">
        <f>IF(M5063&lt;I5063,M5063,I5063)</f>
        <v>83.251000000000005</v>
      </c>
      <c r="O5063" s="12" t="str">
        <f>IF(N5063&lt;I5063,$U$1," ")</f>
        <v xml:space="preserve"> </v>
      </c>
      <c r="P5063" s="12" t="str">
        <f>IFERROR((O5063+30)," ")</f>
        <v xml:space="preserve"> </v>
      </c>
      <c r="Q5063" s="2">
        <f ca="1">IF(O5063=$U$1,N5063,"0")*1.22</f>
        <v>0</v>
      </c>
    </row>
    <row r="5064" spans="1:17" x14ac:dyDescent="0.25">
      <c r="A5064" t="s">
        <v>8249</v>
      </c>
      <c r="B5064" t="s">
        <v>8248</v>
      </c>
      <c r="C5064">
        <v>15733</v>
      </c>
      <c r="D5064">
        <v>29.95</v>
      </c>
      <c r="E5064">
        <f>IFERROR(VLOOKUP(Table_ExternalData_15[[#This Row],[Id]],Rabati!B:C,2,0),0)</f>
        <v>10</v>
      </c>
      <c r="F5064">
        <v>0</v>
      </c>
      <c r="G5064" t="str">
        <f>VLOOKUP(Table_ExternalData_15[[#This Row],[Id]],'Blagovna izdelek'!A:C,3,0)</f>
        <v>Delock</v>
      </c>
      <c r="H5064">
        <f>Table_ExternalData_15[[#This Row],[Rabat]]*0.2</f>
        <v>2</v>
      </c>
      <c r="I5064" s="2">
        <f>Table_ExternalData_15[[#This Row],[Price]]-(Table_ExternalData_15[[#This Row],[Price]]*Table_ExternalData_15[[#This Row],[BB rabat]])/100</f>
        <v>29.350999999999999</v>
      </c>
      <c r="J5064" s="2">
        <f>Table_ExternalData_15[[#This Row],[BB cena]]*Table_ExternalData_15[[#Headers],[1,22]]</f>
        <v>35.808219999999999</v>
      </c>
      <c r="K5064" s="2">
        <f>Table_ExternalData_15[[#This Row],[Price]]*Table_ExternalData_15[[#Headers],[1,22]]</f>
        <v>36.539000000000001</v>
      </c>
      <c r="L5064" s="7">
        <f>IF(G5064="White Shark",E5064*0.5,IF(G5064="Sbox",E5064*0.5,IF(G5064="Tenda",E5064*0.5,E5064*0.2)))/100</f>
        <v>0.02</v>
      </c>
      <c r="M5064" s="2">
        <f>Table_ExternalData_15[[#This Row],[Price]]-Table_ExternalData_15[[#This Row],[Price]]*Table_ExternalData_15[[#This Row],[extra popust]]</f>
        <v>29.350999999999999</v>
      </c>
      <c r="N5064" s="2">
        <f>IF(M5064&lt;I5064,M5064,I5064)</f>
        <v>29.350999999999999</v>
      </c>
      <c r="O5064" s="12" t="str">
        <f>IF(N5064&lt;I5064,$U$1," ")</f>
        <v xml:space="preserve"> </v>
      </c>
      <c r="P5064" s="12" t="str">
        <f>IFERROR((O5064+30)," ")</f>
        <v xml:space="preserve"> </v>
      </c>
      <c r="Q5064" s="2">
        <f ca="1">IF(O5064=$U$1,N5064,"0")*1.22</f>
        <v>0</v>
      </c>
    </row>
    <row r="5065" spans="1:17" x14ac:dyDescent="0.25">
      <c r="A5065" t="s">
        <v>8251</v>
      </c>
      <c r="B5065" t="s">
        <v>8250</v>
      </c>
      <c r="C5065">
        <v>15734</v>
      </c>
      <c r="D5065">
        <v>29.95</v>
      </c>
      <c r="E5065">
        <f>IFERROR(VLOOKUP(Table_ExternalData_15[[#This Row],[Id]],Rabati!B:C,2,0),0)</f>
        <v>10</v>
      </c>
      <c r="F5065">
        <v>0</v>
      </c>
      <c r="G5065" t="str">
        <f>VLOOKUP(Table_ExternalData_15[[#This Row],[Id]],'Blagovna izdelek'!A:C,3,0)</f>
        <v>Delock</v>
      </c>
      <c r="H5065">
        <f>Table_ExternalData_15[[#This Row],[Rabat]]*0.2</f>
        <v>2</v>
      </c>
      <c r="I5065" s="2">
        <f>Table_ExternalData_15[[#This Row],[Price]]-(Table_ExternalData_15[[#This Row],[Price]]*Table_ExternalData_15[[#This Row],[BB rabat]])/100</f>
        <v>29.350999999999999</v>
      </c>
      <c r="J5065" s="2">
        <f>Table_ExternalData_15[[#This Row],[BB cena]]*Table_ExternalData_15[[#Headers],[1,22]]</f>
        <v>35.808219999999999</v>
      </c>
      <c r="K5065" s="2">
        <f>Table_ExternalData_15[[#This Row],[Price]]*Table_ExternalData_15[[#Headers],[1,22]]</f>
        <v>36.539000000000001</v>
      </c>
      <c r="L5065" s="7">
        <f>IF(G5065="White Shark",E5065*0.5,IF(G5065="Sbox",E5065*0.5,IF(G5065="Tenda",E5065*0.5,E5065*0.2)))/100</f>
        <v>0.02</v>
      </c>
      <c r="M5065" s="2">
        <f>Table_ExternalData_15[[#This Row],[Price]]-Table_ExternalData_15[[#This Row],[Price]]*Table_ExternalData_15[[#This Row],[extra popust]]</f>
        <v>29.350999999999999</v>
      </c>
      <c r="N5065" s="2">
        <f>IF(M5065&lt;I5065,M5065,I5065)</f>
        <v>29.350999999999999</v>
      </c>
      <c r="O5065" s="12" t="str">
        <f>IF(N5065&lt;I5065,$U$1," ")</f>
        <v xml:space="preserve"> </v>
      </c>
      <c r="P5065" s="12" t="str">
        <f>IFERROR((O5065+30)," ")</f>
        <v xml:space="preserve"> </v>
      </c>
      <c r="Q5065" s="2">
        <f ca="1">IF(O5065=$U$1,N5065,"0")*1.22</f>
        <v>0</v>
      </c>
    </row>
    <row r="5066" spans="1:17" x14ac:dyDescent="0.25">
      <c r="A5066" t="s">
        <v>8267</v>
      </c>
      <c r="B5066" t="s">
        <v>8266</v>
      </c>
      <c r="C5066">
        <v>15743</v>
      </c>
      <c r="D5066">
        <v>39.950000000000003</v>
      </c>
      <c r="E5066">
        <f>IFERROR(VLOOKUP(Table_ExternalData_15[[#This Row],[Id]],Rabati!B:C,2,0),0)</f>
        <v>30</v>
      </c>
      <c r="F5066">
        <v>0</v>
      </c>
      <c r="G5066" t="str">
        <f>VLOOKUP(Table_ExternalData_15[[#This Row],[Id]],'Blagovna izdelek'!A:C,3,0)</f>
        <v>Delock</v>
      </c>
      <c r="H5066">
        <f>Table_ExternalData_15[[#This Row],[Rabat]]*0.2</f>
        <v>6</v>
      </c>
      <c r="I5066" s="2">
        <f>Table_ExternalData_15[[#This Row],[Price]]-(Table_ExternalData_15[[#This Row],[Price]]*Table_ExternalData_15[[#This Row],[BB rabat]])/100</f>
        <v>37.553000000000004</v>
      </c>
      <c r="J5066" s="2">
        <f>Table_ExternalData_15[[#This Row],[BB cena]]*Table_ExternalData_15[[#Headers],[1,22]]</f>
        <v>45.814660000000003</v>
      </c>
      <c r="K5066" s="2">
        <f>Table_ExternalData_15[[#This Row],[Price]]*Table_ExternalData_15[[#Headers],[1,22]]</f>
        <v>48.739000000000004</v>
      </c>
      <c r="L5066" s="7">
        <f>IF(G5066="White Shark",E5066*0.5,IF(G5066="Sbox",E5066*0.5,IF(G5066="Tenda",E5066*0.5,E5066*0.2)))/100</f>
        <v>0.06</v>
      </c>
      <c r="M5066" s="2">
        <f>Table_ExternalData_15[[#This Row],[Price]]-Table_ExternalData_15[[#This Row],[Price]]*Table_ExternalData_15[[#This Row],[extra popust]]</f>
        <v>37.553000000000004</v>
      </c>
      <c r="N5066" s="2">
        <f>IF(M5066&lt;I5066,M5066,I5066)</f>
        <v>37.553000000000004</v>
      </c>
      <c r="O5066" s="12" t="str">
        <f>IF(N5066&lt;I5066,$U$1," ")</f>
        <v xml:space="preserve"> </v>
      </c>
      <c r="P5066" s="12" t="str">
        <f>IFERROR((O5066+30)," ")</f>
        <v xml:space="preserve"> </v>
      </c>
      <c r="Q5066" s="2">
        <f ca="1">IF(O5066=$U$1,N5066,"0")*1.22</f>
        <v>0</v>
      </c>
    </row>
    <row r="5067" spans="1:17" x14ac:dyDescent="0.25">
      <c r="A5067" t="s">
        <v>8311</v>
      </c>
      <c r="B5067" t="s">
        <v>8310</v>
      </c>
      <c r="C5067">
        <v>15769</v>
      </c>
      <c r="D5067">
        <v>11.1</v>
      </c>
      <c r="E5067">
        <f>IFERROR(VLOOKUP(Table_ExternalData_15[[#This Row],[Id]],Rabati!B:C,2,0),0)</f>
        <v>25</v>
      </c>
      <c r="F5067">
        <v>9</v>
      </c>
      <c r="G5067" t="str">
        <f>VLOOKUP(Table_ExternalData_15[[#This Row],[Id]],'Blagovna izdelek'!A:C,3,0)</f>
        <v>Delock</v>
      </c>
      <c r="H5067">
        <f>Table_ExternalData_15[[#This Row],[Rabat]]*0.2</f>
        <v>5</v>
      </c>
      <c r="I5067" s="2">
        <f>Table_ExternalData_15[[#This Row],[Price]]-(Table_ExternalData_15[[#This Row],[Price]]*Table_ExternalData_15[[#This Row],[BB rabat]])/100</f>
        <v>10.545</v>
      </c>
      <c r="J5067" s="2">
        <f>Table_ExternalData_15[[#This Row],[BB cena]]*Table_ExternalData_15[[#Headers],[1,22]]</f>
        <v>12.8649</v>
      </c>
      <c r="K5067" s="2">
        <f>Table_ExternalData_15[[#This Row],[Price]]*Table_ExternalData_15[[#Headers],[1,22]]</f>
        <v>13.542</v>
      </c>
      <c r="L5067" s="7">
        <f>IF(G5067="White Shark",E5067*0.5,IF(G5067="Sbox",E5067*0.5,IF(G5067="Tenda",E5067*0.5,E5067*0.2)))/100</f>
        <v>0.05</v>
      </c>
      <c r="M5067" s="2">
        <f>Table_ExternalData_15[[#This Row],[Price]]-Table_ExternalData_15[[#This Row],[Price]]*Table_ExternalData_15[[#This Row],[extra popust]]</f>
        <v>10.545</v>
      </c>
      <c r="N5067" s="2">
        <f>IF(M5067&lt;I5067,M5067,I5067)</f>
        <v>10.545</v>
      </c>
      <c r="O5067" s="12" t="str">
        <f>IF(N5067&lt;I5067,$U$1," ")</f>
        <v xml:space="preserve"> </v>
      </c>
      <c r="P5067" s="12" t="str">
        <f>IFERROR((O5067+30)," ")</f>
        <v xml:space="preserve"> </v>
      </c>
      <c r="Q5067" s="2">
        <f ca="1">IF(O5067=$U$1,N5067,"0")*1.22</f>
        <v>0</v>
      </c>
    </row>
    <row r="5068" spans="1:17" x14ac:dyDescent="0.25">
      <c r="A5068" t="s">
        <v>8323</v>
      </c>
      <c r="B5068" t="s">
        <v>8322</v>
      </c>
      <c r="C5068">
        <v>15775</v>
      </c>
      <c r="D5068">
        <v>10.199999999999999</v>
      </c>
      <c r="E5068">
        <f>IFERROR(VLOOKUP(Table_ExternalData_15[[#This Row],[Id]],Rabati!B:C,2,0),0)</f>
        <v>20</v>
      </c>
      <c r="F5068">
        <v>19</v>
      </c>
      <c r="G5068" t="str">
        <f>VLOOKUP(Table_ExternalData_15[[#This Row],[Id]],'Blagovna izdelek'!A:C,3,0)</f>
        <v>Delock</v>
      </c>
      <c r="H5068">
        <f>Table_ExternalData_15[[#This Row],[Rabat]]*0.2</f>
        <v>4</v>
      </c>
      <c r="I5068" s="2">
        <f>Table_ExternalData_15[[#This Row],[Price]]-(Table_ExternalData_15[[#This Row],[Price]]*Table_ExternalData_15[[#This Row],[BB rabat]])/100</f>
        <v>9.7919999999999998</v>
      </c>
      <c r="J5068" s="2">
        <f>Table_ExternalData_15[[#This Row],[BB cena]]*Table_ExternalData_15[[#Headers],[1,22]]</f>
        <v>11.94624</v>
      </c>
      <c r="K5068" s="2">
        <f>Table_ExternalData_15[[#This Row],[Price]]*Table_ExternalData_15[[#Headers],[1,22]]</f>
        <v>12.443999999999999</v>
      </c>
      <c r="L5068" s="7">
        <f>IF(G5068="White Shark",E5068*0.5,IF(G5068="Sbox",E5068*0.5,IF(G5068="Tenda",E5068*0.5,E5068*0.2)))/100</f>
        <v>0.04</v>
      </c>
      <c r="M5068" s="2">
        <f>Table_ExternalData_15[[#This Row],[Price]]-Table_ExternalData_15[[#This Row],[Price]]*Table_ExternalData_15[[#This Row],[extra popust]]</f>
        <v>9.7919999999999998</v>
      </c>
      <c r="N5068" s="2">
        <f>IF(M5068&lt;I5068,M5068,I5068)</f>
        <v>9.7919999999999998</v>
      </c>
      <c r="O5068" s="12" t="str">
        <f>IF(N5068&lt;I5068,$U$1," ")</f>
        <v xml:space="preserve"> </v>
      </c>
      <c r="P5068" s="12" t="str">
        <f>IFERROR((O5068+30)," ")</f>
        <v xml:space="preserve"> </v>
      </c>
      <c r="Q5068" s="2">
        <f ca="1">IF(O5068=$U$1,N5068,"0")*1.22</f>
        <v>0</v>
      </c>
    </row>
    <row r="5069" spans="1:17" x14ac:dyDescent="0.25">
      <c r="A5069" t="s">
        <v>8325</v>
      </c>
      <c r="B5069" t="s">
        <v>8324</v>
      </c>
      <c r="C5069">
        <v>15776</v>
      </c>
      <c r="D5069">
        <v>35.950000000000003</v>
      </c>
      <c r="E5069">
        <f>IFERROR(VLOOKUP(Table_ExternalData_15[[#This Row],[Id]],Rabati!B:C,2,0),0)</f>
        <v>10</v>
      </c>
      <c r="F5069">
        <v>0</v>
      </c>
      <c r="G5069" t="str">
        <f>VLOOKUP(Table_ExternalData_15[[#This Row],[Id]],'Blagovna izdelek'!A:C,3,0)</f>
        <v>Delock</v>
      </c>
      <c r="H5069">
        <f>Table_ExternalData_15[[#This Row],[Rabat]]*0.2</f>
        <v>2</v>
      </c>
      <c r="I5069" s="2">
        <f>Table_ExternalData_15[[#This Row],[Price]]-(Table_ExternalData_15[[#This Row],[Price]]*Table_ExternalData_15[[#This Row],[BB rabat]])/100</f>
        <v>35.231000000000002</v>
      </c>
      <c r="J5069" s="2">
        <f>Table_ExternalData_15[[#This Row],[BB cena]]*Table_ExternalData_15[[#Headers],[1,22]]</f>
        <v>42.981819999999999</v>
      </c>
      <c r="K5069" s="2">
        <f>Table_ExternalData_15[[#This Row],[Price]]*Table_ExternalData_15[[#Headers],[1,22]]</f>
        <v>43.859000000000002</v>
      </c>
      <c r="L5069" s="7">
        <f>IF(G5069="White Shark",E5069*0.5,IF(G5069="Sbox",E5069*0.5,IF(G5069="Tenda",E5069*0.5,E5069*0.2)))/100</f>
        <v>0.02</v>
      </c>
      <c r="M5069" s="2">
        <f>Table_ExternalData_15[[#This Row],[Price]]-Table_ExternalData_15[[#This Row],[Price]]*Table_ExternalData_15[[#This Row],[extra popust]]</f>
        <v>35.231000000000002</v>
      </c>
      <c r="N5069" s="2">
        <f>IF(M5069&lt;I5069,M5069,I5069)</f>
        <v>35.231000000000002</v>
      </c>
      <c r="O5069" s="12" t="str">
        <f>IF(N5069&lt;I5069,$U$1," ")</f>
        <v xml:space="preserve"> </v>
      </c>
      <c r="P5069" s="12" t="str">
        <f>IFERROR((O5069+30)," ")</f>
        <v xml:space="preserve"> </v>
      </c>
      <c r="Q5069" s="2">
        <f ca="1">IF(O5069=$U$1,N5069,"0")*1.22</f>
        <v>0</v>
      </c>
    </row>
    <row r="5070" spans="1:17" x14ac:dyDescent="0.25">
      <c r="A5070" t="s">
        <v>8327</v>
      </c>
      <c r="B5070" t="s">
        <v>8326</v>
      </c>
      <c r="C5070">
        <v>15777</v>
      </c>
      <c r="D5070">
        <v>43.2</v>
      </c>
      <c r="E5070">
        <f>IFERROR(VLOOKUP(Table_ExternalData_15[[#This Row],[Id]],Rabati!B:C,2,0),0)</f>
        <v>10</v>
      </c>
      <c r="F5070">
        <v>0</v>
      </c>
      <c r="G5070" t="str">
        <f>VLOOKUP(Table_ExternalData_15[[#This Row],[Id]],'Blagovna izdelek'!A:C,3,0)</f>
        <v>Delock</v>
      </c>
      <c r="H5070">
        <f>Table_ExternalData_15[[#This Row],[Rabat]]*0.2</f>
        <v>2</v>
      </c>
      <c r="I5070" s="2">
        <f>Table_ExternalData_15[[#This Row],[Price]]-(Table_ExternalData_15[[#This Row],[Price]]*Table_ExternalData_15[[#This Row],[BB rabat]])/100</f>
        <v>42.336000000000006</v>
      </c>
      <c r="J5070" s="2">
        <f>Table_ExternalData_15[[#This Row],[BB cena]]*Table_ExternalData_15[[#Headers],[1,22]]</f>
        <v>51.649920000000009</v>
      </c>
      <c r="K5070" s="2">
        <f>Table_ExternalData_15[[#This Row],[Price]]*Table_ExternalData_15[[#Headers],[1,22]]</f>
        <v>52.704000000000001</v>
      </c>
      <c r="L5070" s="7">
        <f>IF(G5070="White Shark",E5070*0.5,IF(G5070="Sbox",E5070*0.5,IF(G5070="Tenda",E5070*0.5,E5070*0.2)))/100</f>
        <v>0.02</v>
      </c>
      <c r="M5070" s="2">
        <f>Table_ExternalData_15[[#This Row],[Price]]-Table_ExternalData_15[[#This Row],[Price]]*Table_ExternalData_15[[#This Row],[extra popust]]</f>
        <v>42.336000000000006</v>
      </c>
      <c r="N5070" s="2">
        <f>IF(M5070&lt;I5070,M5070,I5070)</f>
        <v>42.336000000000006</v>
      </c>
      <c r="O5070" s="12" t="str">
        <f>IF(N5070&lt;I5070,$U$1," ")</f>
        <v xml:space="preserve"> </v>
      </c>
      <c r="P5070" s="12" t="str">
        <f>IFERROR((O5070+30)," ")</f>
        <v xml:space="preserve"> </v>
      </c>
      <c r="Q5070" s="2">
        <f ca="1">IF(O5070=$U$1,N5070,"0")*1.22</f>
        <v>0</v>
      </c>
    </row>
    <row r="5071" spans="1:17" x14ac:dyDescent="0.25">
      <c r="A5071" t="s">
        <v>8329</v>
      </c>
      <c r="B5071" t="s">
        <v>8328</v>
      </c>
      <c r="C5071">
        <v>15778</v>
      </c>
      <c r="D5071">
        <v>51.2</v>
      </c>
      <c r="E5071">
        <f>IFERROR(VLOOKUP(Table_ExternalData_15[[#This Row],[Id]],Rabati!B:C,2,0),0)</f>
        <v>10</v>
      </c>
      <c r="F5071">
        <v>1</v>
      </c>
      <c r="G5071" t="str">
        <f>VLOOKUP(Table_ExternalData_15[[#This Row],[Id]],'Blagovna izdelek'!A:C,3,0)</f>
        <v>Delock</v>
      </c>
      <c r="H5071">
        <f>Table_ExternalData_15[[#This Row],[Rabat]]*0.2</f>
        <v>2</v>
      </c>
      <c r="I5071" s="2">
        <f>Table_ExternalData_15[[#This Row],[Price]]-(Table_ExternalData_15[[#This Row],[Price]]*Table_ExternalData_15[[#This Row],[BB rabat]])/100</f>
        <v>50.176000000000002</v>
      </c>
      <c r="J5071" s="2">
        <f>Table_ExternalData_15[[#This Row],[BB cena]]*Table_ExternalData_15[[#Headers],[1,22]]</f>
        <v>61.21472</v>
      </c>
      <c r="K5071" s="2">
        <f>Table_ExternalData_15[[#This Row],[Price]]*Table_ExternalData_15[[#Headers],[1,22]]</f>
        <v>62.463999999999999</v>
      </c>
      <c r="L5071" s="7">
        <f>IF(G5071="White Shark",E5071*0.5,IF(G5071="Sbox",E5071*0.5,IF(G5071="Tenda",E5071*0.5,E5071*0.2)))/100</f>
        <v>0.02</v>
      </c>
      <c r="M5071" s="2">
        <f>Table_ExternalData_15[[#This Row],[Price]]-Table_ExternalData_15[[#This Row],[Price]]*Table_ExternalData_15[[#This Row],[extra popust]]</f>
        <v>50.176000000000002</v>
      </c>
      <c r="N5071" s="2">
        <f>IF(M5071&lt;I5071,M5071,I5071)</f>
        <v>50.176000000000002</v>
      </c>
      <c r="O5071" s="12" t="str">
        <f>IF(N5071&lt;I5071,$U$1," ")</f>
        <v xml:space="preserve"> </v>
      </c>
      <c r="P5071" s="12" t="str">
        <f>IFERROR((O5071+30)," ")</f>
        <v xml:space="preserve"> </v>
      </c>
      <c r="Q5071" s="2">
        <f ca="1">IF(O5071=$U$1,N5071,"0")*1.22</f>
        <v>0</v>
      </c>
    </row>
    <row r="5072" spans="1:17" x14ac:dyDescent="0.25">
      <c r="A5072" t="s">
        <v>8375</v>
      </c>
      <c r="B5072" t="s">
        <v>8374</v>
      </c>
      <c r="C5072">
        <v>15806</v>
      </c>
      <c r="D5072">
        <v>9.98</v>
      </c>
      <c r="E5072">
        <f>IFERROR(VLOOKUP(Table_ExternalData_15[[#This Row],[Id]],Rabati!B:C,2,0),0)</f>
        <v>10</v>
      </c>
      <c r="F5072">
        <v>19</v>
      </c>
      <c r="G5072" t="str">
        <f>VLOOKUP(Table_ExternalData_15[[#This Row],[Id]],'Blagovna izdelek'!A:C,3,0)</f>
        <v>Delock</v>
      </c>
      <c r="H5072">
        <f>Table_ExternalData_15[[#This Row],[Rabat]]*0.2</f>
        <v>2</v>
      </c>
      <c r="I5072" s="2">
        <f>Table_ExternalData_15[[#This Row],[Price]]-(Table_ExternalData_15[[#This Row],[Price]]*Table_ExternalData_15[[#This Row],[BB rabat]])/100</f>
        <v>9.7804000000000002</v>
      </c>
      <c r="J5072" s="2">
        <f>Table_ExternalData_15[[#This Row],[BB cena]]*Table_ExternalData_15[[#Headers],[1,22]]</f>
        <v>11.932088</v>
      </c>
      <c r="K5072" s="2">
        <f>Table_ExternalData_15[[#This Row],[Price]]*Table_ExternalData_15[[#Headers],[1,22]]</f>
        <v>12.175600000000001</v>
      </c>
      <c r="L5072" s="7">
        <f>IF(G5072="White Shark",E5072*0.5,IF(G5072="Sbox",E5072*0.5,IF(G5072="Tenda",E5072*0.5,E5072*0.2)))/100</f>
        <v>0.02</v>
      </c>
      <c r="M5072" s="2">
        <f>Table_ExternalData_15[[#This Row],[Price]]-Table_ExternalData_15[[#This Row],[Price]]*Table_ExternalData_15[[#This Row],[extra popust]]</f>
        <v>9.7804000000000002</v>
      </c>
      <c r="N5072" s="2">
        <f>IF(M5072&lt;I5072,M5072,I5072)</f>
        <v>9.7804000000000002</v>
      </c>
      <c r="O5072" s="12" t="str">
        <f>IF(N5072&lt;I5072,$U$1," ")</f>
        <v xml:space="preserve"> </v>
      </c>
      <c r="P5072" s="12" t="str">
        <f>IFERROR((O5072+30)," ")</f>
        <v xml:space="preserve"> </v>
      </c>
      <c r="Q5072" s="2">
        <f ca="1">IF(O5072=$U$1,N5072,"0")*1.22</f>
        <v>0</v>
      </c>
    </row>
    <row r="5073" spans="1:17" x14ac:dyDescent="0.25">
      <c r="A5073" t="s">
        <v>8377</v>
      </c>
      <c r="B5073" t="s">
        <v>8376</v>
      </c>
      <c r="C5073">
        <v>15807</v>
      </c>
      <c r="D5073">
        <v>7.8</v>
      </c>
      <c r="E5073">
        <f>IFERROR(VLOOKUP(Table_ExternalData_15[[#This Row],[Id]],Rabati!B:C,2,0),0)</f>
        <v>25</v>
      </c>
      <c r="F5073">
        <v>7</v>
      </c>
      <c r="G5073" t="str">
        <f>VLOOKUP(Table_ExternalData_15[[#This Row],[Id]],'Blagovna izdelek'!A:C,3,0)</f>
        <v>Delock</v>
      </c>
      <c r="H5073">
        <f>Table_ExternalData_15[[#This Row],[Rabat]]*0.2</f>
        <v>5</v>
      </c>
      <c r="I5073" s="2">
        <f>Table_ExternalData_15[[#This Row],[Price]]-(Table_ExternalData_15[[#This Row],[Price]]*Table_ExternalData_15[[#This Row],[BB rabat]])/100</f>
        <v>7.41</v>
      </c>
      <c r="J5073" s="2">
        <f>Table_ExternalData_15[[#This Row],[BB cena]]*Table_ExternalData_15[[#Headers],[1,22]]</f>
        <v>9.0402000000000005</v>
      </c>
      <c r="K5073" s="2">
        <f>Table_ExternalData_15[[#This Row],[Price]]*Table_ExternalData_15[[#Headers],[1,22]]</f>
        <v>9.516</v>
      </c>
      <c r="L5073" s="7">
        <f>IF(G5073="White Shark",E5073*0.5,IF(G5073="Sbox",E5073*0.5,IF(G5073="Tenda",E5073*0.5,E5073*0.2)))/100</f>
        <v>0.05</v>
      </c>
      <c r="M5073" s="2">
        <f>Table_ExternalData_15[[#This Row],[Price]]-Table_ExternalData_15[[#This Row],[Price]]*Table_ExternalData_15[[#This Row],[extra popust]]</f>
        <v>7.41</v>
      </c>
      <c r="N5073" s="2">
        <f>IF(M5073&lt;I5073,M5073,I5073)</f>
        <v>7.41</v>
      </c>
      <c r="O5073" s="12" t="str">
        <f>IF(N5073&lt;I5073,$U$1," ")</f>
        <v xml:space="preserve"> </v>
      </c>
      <c r="P5073" s="12" t="str">
        <f>IFERROR((O5073+30)," ")</f>
        <v xml:space="preserve"> </v>
      </c>
      <c r="Q5073" s="2">
        <f ca="1">IF(O5073=$U$1,N5073,"0")*1.22</f>
        <v>0</v>
      </c>
    </row>
    <row r="5074" spans="1:17" x14ac:dyDescent="0.25">
      <c r="A5074" t="s">
        <v>8381</v>
      </c>
      <c r="B5074" t="s">
        <v>8380</v>
      </c>
      <c r="C5074">
        <v>15809</v>
      </c>
      <c r="D5074">
        <v>63.95</v>
      </c>
      <c r="E5074">
        <f>IFERROR(VLOOKUP(Table_ExternalData_15[[#This Row],[Id]],Rabati!B:C,2,0),0)</f>
        <v>10</v>
      </c>
      <c r="F5074">
        <v>0</v>
      </c>
      <c r="G5074" t="str">
        <f>VLOOKUP(Table_ExternalData_15[[#This Row],[Id]],'Blagovna izdelek'!A:C,3,0)</f>
        <v>Delock</v>
      </c>
      <c r="H5074">
        <f>Table_ExternalData_15[[#This Row],[Rabat]]*0.2</f>
        <v>2</v>
      </c>
      <c r="I5074" s="2">
        <f>Table_ExternalData_15[[#This Row],[Price]]-(Table_ExternalData_15[[#This Row],[Price]]*Table_ExternalData_15[[#This Row],[BB rabat]])/100</f>
        <v>62.670999999999999</v>
      </c>
      <c r="J5074" s="2">
        <f>Table_ExternalData_15[[#This Row],[BB cena]]*Table_ExternalData_15[[#Headers],[1,22]]</f>
        <v>76.458619999999996</v>
      </c>
      <c r="K5074" s="2">
        <f>Table_ExternalData_15[[#This Row],[Price]]*Table_ExternalData_15[[#Headers],[1,22]]</f>
        <v>78.019000000000005</v>
      </c>
      <c r="L5074" s="7">
        <f>IF(G5074="White Shark",E5074*0.5,IF(G5074="Sbox",E5074*0.5,IF(G5074="Tenda",E5074*0.5,E5074*0.2)))/100</f>
        <v>0.02</v>
      </c>
      <c r="M5074" s="2">
        <f>Table_ExternalData_15[[#This Row],[Price]]-Table_ExternalData_15[[#This Row],[Price]]*Table_ExternalData_15[[#This Row],[extra popust]]</f>
        <v>62.670999999999999</v>
      </c>
      <c r="N5074" s="2">
        <f>IF(M5074&lt;I5074,M5074,I5074)</f>
        <v>62.670999999999999</v>
      </c>
      <c r="O5074" s="12" t="str">
        <f>IF(N5074&lt;I5074,$U$1," ")</f>
        <v xml:space="preserve"> </v>
      </c>
      <c r="P5074" s="12" t="str">
        <f>IFERROR((O5074+30)," ")</f>
        <v xml:space="preserve"> </v>
      </c>
      <c r="Q5074" s="2">
        <f ca="1">IF(O5074=$U$1,N5074,"0")*1.22</f>
        <v>0</v>
      </c>
    </row>
    <row r="5075" spans="1:17" x14ac:dyDescent="0.25">
      <c r="A5075" t="s">
        <v>8382</v>
      </c>
      <c r="B5075" t="s">
        <v>9626</v>
      </c>
      <c r="C5075">
        <v>15810</v>
      </c>
      <c r="D5075">
        <v>13.8</v>
      </c>
      <c r="E5075">
        <f>IFERROR(VLOOKUP(Table_ExternalData_15[[#This Row],[Id]],Rabati!B:C,2,0),0)</f>
        <v>20</v>
      </c>
      <c r="F5075">
        <v>3</v>
      </c>
      <c r="G5075" t="str">
        <f>VLOOKUP(Table_ExternalData_15[[#This Row],[Id]],'Blagovna izdelek'!A:C,3,0)</f>
        <v>Delock</v>
      </c>
      <c r="H5075">
        <f>Table_ExternalData_15[[#This Row],[Rabat]]*0.2</f>
        <v>4</v>
      </c>
      <c r="I5075" s="2">
        <f>Table_ExternalData_15[[#This Row],[Price]]-(Table_ExternalData_15[[#This Row],[Price]]*Table_ExternalData_15[[#This Row],[BB rabat]])/100</f>
        <v>13.248000000000001</v>
      </c>
      <c r="J5075" s="2">
        <f>Table_ExternalData_15[[#This Row],[BB cena]]*Table_ExternalData_15[[#Headers],[1,22]]</f>
        <v>16.162560000000003</v>
      </c>
      <c r="K5075" s="2">
        <f>Table_ExternalData_15[[#This Row],[Price]]*Table_ExternalData_15[[#Headers],[1,22]]</f>
        <v>16.836000000000002</v>
      </c>
      <c r="L5075" s="7">
        <f>IF(G5075="White Shark",E5075*0.5,IF(G5075="Sbox",E5075*0.5,IF(G5075="Tenda",E5075*0.5,E5075*0.2)))/100</f>
        <v>0.04</v>
      </c>
      <c r="M5075" s="2">
        <f>Table_ExternalData_15[[#This Row],[Price]]-Table_ExternalData_15[[#This Row],[Price]]*Table_ExternalData_15[[#This Row],[extra popust]]</f>
        <v>13.248000000000001</v>
      </c>
      <c r="N5075" s="2">
        <f>IF(M5075&lt;I5075,M5075,I5075)</f>
        <v>13.248000000000001</v>
      </c>
      <c r="O5075" s="12" t="str">
        <f>IF(N5075&lt;I5075,$U$1," ")</f>
        <v xml:space="preserve"> </v>
      </c>
      <c r="P5075" s="12" t="str">
        <f>IFERROR((O5075+30)," ")</f>
        <v xml:space="preserve"> </v>
      </c>
      <c r="Q5075" s="2">
        <f ca="1">IF(O5075=$U$1,N5075,"0")*1.22</f>
        <v>0</v>
      </c>
    </row>
    <row r="5076" spans="1:17" x14ac:dyDescent="0.25">
      <c r="A5076" t="s">
        <v>8383</v>
      </c>
      <c r="B5076" t="s">
        <v>9627</v>
      </c>
      <c r="C5076">
        <v>15811</v>
      </c>
      <c r="D5076">
        <v>13.8</v>
      </c>
      <c r="E5076">
        <f>IFERROR(VLOOKUP(Table_ExternalData_15[[#This Row],[Id]],Rabati!B:C,2,0),0)</f>
        <v>20</v>
      </c>
      <c r="F5076">
        <v>0</v>
      </c>
      <c r="G5076" t="str">
        <f>VLOOKUP(Table_ExternalData_15[[#This Row],[Id]],'Blagovna izdelek'!A:C,3,0)</f>
        <v>Delock</v>
      </c>
      <c r="H5076">
        <f>Table_ExternalData_15[[#This Row],[Rabat]]*0.2</f>
        <v>4</v>
      </c>
      <c r="I5076" s="2">
        <f>Table_ExternalData_15[[#This Row],[Price]]-(Table_ExternalData_15[[#This Row],[Price]]*Table_ExternalData_15[[#This Row],[BB rabat]])/100</f>
        <v>13.248000000000001</v>
      </c>
      <c r="J5076" s="2">
        <f>Table_ExternalData_15[[#This Row],[BB cena]]*Table_ExternalData_15[[#Headers],[1,22]]</f>
        <v>16.162560000000003</v>
      </c>
      <c r="K5076" s="2">
        <f>Table_ExternalData_15[[#This Row],[Price]]*Table_ExternalData_15[[#Headers],[1,22]]</f>
        <v>16.836000000000002</v>
      </c>
      <c r="L5076" s="7">
        <f>IF(G5076="White Shark",E5076*0.5,IF(G5076="Sbox",E5076*0.5,IF(G5076="Tenda",E5076*0.5,E5076*0.2)))/100</f>
        <v>0.04</v>
      </c>
      <c r="M5076" s="2">
        <f>Table_ExternalData_15[[#This Row],[Price]]-Table_ExternalData_15[[#This Row],[Price]]*Table_ExternalData_15[[#This Row],[extra popust]]</f>
        <v>13.248000000000001</v>
      </c>
      <c r="N5076" s="2">
        <f>IF(M5076&lt;I5076,M5076,I5076)</f>
        <v>13.248000000000001</v>
      </c>
      <c r="O5076" s="12" t="str">
        <f>IF(N5076&lt;I5076,$U$1," ")</f>
        <v xml:space="preserve"> </v>
      </c>
      <c r="P5076" s="12" t="str">
        <f>IFERROR((O5076+30)," ")</f>
        <v xml:space="preserve"> </v>
      </c>
      <c r="Q5076" s="2">
        <f ca="1">IF(O5076=$U$1,N5076,"0")*1.22</f>
        <v>0</v>
      </c>
    </row>
    <row r="5077" spans="1:17" x14ac:dyDescent="0.25">
      <c r="A5077" t="s">
        <v>8384</v>
      </c>
      <c r="B5077" t="s">
        <v>9628</v>
      </c>
      <c r="C5077">
        <v>15812</v>
      </c>
      <c r="D5077">
        <v>13.8</v>
      </c>
      <c r="E5077">
        <f>IFERROR(VLOOKUP(Table_ExternalData_15[[#This Row],[Id]],Rabati!B:C,2,0),0)</f>
        <v>20</v>
      </c>
      <c r="F5077">
        <v>0</v>
      </c>
      <c r="G5077" t="str">
        <f>VLOOKUP(Table_ExternalData_15[[#This Row],[Id]],'Blagovna izdelek'!A:C,3,0)</f>
        <v>Delock</v>
      </c>
      <c r="H5077">
        <f>Table_ExternalData_15[[#This Row],[Rabat]]*0.2</f>
        <v>4</v>
      </c>
      <c r="I5077" s="2">
        <f>Table_ExternalData_15[[#This Row],[Price]]-(Table_ExternalData_15[[#This Row],[Price]]*Table_ExternalData_15[[#This Row],[BB rabat]])/100</f>
        <v>13.248000000000001</v>
      </c>
      <c r="J5077" s="2">
        <f>Table_ExternalData_15[[#This Row],[BB cena]]*Table_ExternalData_15[[#Headers],[1,22]]</f>
        <v>16.162560000000003</v>
      </c>
      <c r="K5077" s="2">
        <f>Table_ExternalData_15[[#This Row],[Price]]*Table_ExternalData_15[[#Headers],[1,22]]</f>
        <v>16.836000000000002</v>
      </c>
      <c r="L5077" s="7">
        <f>IF(G5077="White Shark",E5077*0.5,IF(G5077="Sbox",E5077*0.5,IF(G5077="Tenda",E5077*0.5,E5077*0.2)))/100</f>
        <v>0.04</v>
      </c>
      <c r="M5077" s="2">
        <f>Table_ExternalData_15[[#This Row],[Price]]-Table_ExternalData_15[[#This Row],[Price]]*Table_ExternalData_15[[#This Row],[extra popust]]</f>
        <v>13.248000000000001</v>
      </c>
      <c r="N5077" s="2">
        <f>IF(M5077&lt;I5077,M5077,I5077)</f>
        <v>13.248000000000001</v>
      </c>
      <c r="O5077" s="12" t="str">
        <f>IF(N5077&lt;I5077,$U$1," ")</f>
        <v xml:space="preserve"> </v>
      </c>
      <c r="P5077" s="12" t="str">
        <f>IFERROR((O5077+30)," ")</f>
        <v xml:space="preserve"> </v>
      </c>
      <c r="Q5077" s="2">
        <f ca="1">IF(O5077=$U$1,N5077,"0")*1.22</f>
        <v>0</v>
      </c>
    </row>
    <row r="5078" spans="1:17" x14ac:dyDescent="0.25">
      <c r="A5078" t="s">
        <v>8385</v>
      </c>
      <c r="B5078" t="s">
        <v>9629</v>
      </c>
      <c r="C5078">
        <v>15813</v>
      </c>
      <c r="D5078">
        <v>13.25</v>
      </c>
      <c r="E5078">
        <f>IFERROR(VLOOKUP(Table_ExternalData_15[[#This Row],[Id]],Rabati!B:C,2,0),0)</f>
        <v>20</v>
      </c>
      <c r="F5078">
        <v>0</v>
      </c>
      <c r="G5078" t="str">
        <f>VLOOKUP(Table_ExternalData_15[[#This Row],[Id]],'Blagovna izdelek'!A:C,3,0)</f>
        <v>Delock</v>
      </c>
      <c r="H5078">
        <f>Table_ExternalData_15[[#This Row],[Rabat]]*0.2</f>
        <v>4</v>
      </c>
      <c r="I5078" s="2">
        <f>Table_ExternalData_15[[#This Row],[Price]]-(Table_ExternalData_15[[#This Row],[Price]]*Table_ExternalData_15[[#This Row],[BB rabat]])/100</f>
        <v>12.72</v>
      </c>
      <c r="J5078" s="2">
        <f>Table_ExternalData_15[[#This Row],[BB cena]]*Table_ExternalData_15[[#Headers],[1,22]]</f>
        <v>15.5184</v>
      </c>
      <c r="K5078" s="2">
        <f>Table_ExternalData_15[[#This Row],[Price]]*Table_ExternalData_15[[#Headers],[1,22]]</f>
        <v>16.164999999999999</v>
      </c>
      <c r="L5078" s="7">
        <f>IF(G5078="White Shark",E5078*0.5,IF(G5078="Sbox",E5078*0.5,IF(G5078="Tenda",E5078*0.5,E5078*0.2)))/100</f>
        <v>0.04</v>
      </c>
      <c r="M5078" s="2">
        <f>Table_ExternalData_15[[#This Row],[Price]]-Table_ExternalData_15[[#This Row],[Price]]*Table_ExternalData_15[[#This Row],[extra popust]]</f>
        <v>12.72</v>
      </c>
      <c r="N5078" s="2">
        <f>IF(M5078&lt;I5078,M5078,I5078)</f>
        <v>12.72</v>
      </c>
      <c r="O5078" s="12" t="str">
        <f>IF(N5078&lt;I5078,$U$1," ")</f>
        <v xml:space="preserve"> </v>
      </c>
      <c r="P5078" s="12" t="str">
        <f>IFERROR((O5078+30)," ")</f>
        <v xml:space="preserve"> </v>
      </c>
      <c r="Q5078" s="2">
        <f ca="1">IF(O5078=$U$1,N5078,"0")*1.22</f>
        <v>0</v>
      </c>
    </row>
    <row r="5079" spans="1:17" x14ac:dyDescent="0.25">
      <c r="A5079" t="s">
        <v>8386</v>
      </c>
      <c r="B5079" t="s">
        <v>9630</v>
      </c>
      <c r="C5079">
        <v>15814</v>
      </c>
      <c r="D5079">
        <v>13.8</v>
      </c>
      <c r="E5079">
        <f>IFERROR(VLOOKUP(Table_ExternalData_15[[#This Row],[Id]],Rabati!B:C,2,0),0)</f>
        <v>20</v>
      </c>
      <c r="F5079">
        <v>1</v>
      </c>
      <c r="G5079" t="str">
        <f>VLOOKUP(Table_ExternalData_15[[#This Row],[Id]],'Blagovna izdelek'!A:C,3,0)</f>
        <v>Delock</v>
      </c>
      <c r="H5079">
        <f>Table_ExternalData_15[[#This Row],[Rabat]]*0.2</f>
        <v>4</v>
      </c>
      <c r="I5079" s="2">
        <f>Table_ExternalData_15[[#This Row],[Price]]-(Table_ExternalData_15[[#This Row],[Price]]*Table_ExternalData_15[[#This Row],[BB rabat]])/100</f>
        <v>13.248000000000001</v>
      </c>
      <c r="J5079" s="2">
        <f>Table_ExternalData_15[[#This Row],[BB cena]]*Table_ExternalData_15[[#Headers],[1,22]]</f>
        <v>16.162560000000003</v>
      </c>
      <c r="K5079" s="2">
        <f>Table_ExternalData_15[[#This Row],[Price]]*Table_ExternalData_15[[#Headers],[1,22]]</f>
        <v>16.836000000000002</v>
      </c>
      <c r="L5079" s="7">
        <f>IF(G5079="White Shark",E5079*0.5,IF(G5079="Sbox",E5079*0.5,IF(G5079="Tenda",E5079*0.5,E5079*0.2)))/100</f>
        <v>0.04</v>
      </c>
      <c r="M5079" s="2">
        <f>Table_ExternalData_15[[#This Row],[Price]]-Table_ExternalData_15[[#This Row],[Price]]*Table_ExternalData_15[[#This Row],[extra popust]]</f>
        <v>13.248000000000001</v>
      </c>
      <c r="N5079" s="2">
        <f>IF(M5079&lt;I5079,M5079,I5079)</f>
        <v>13.248000000000001</v>
      </c>
      <c r="O5079" s="12" t="str">
        <f>IF(N5079&lt;I5079,$U$1," ")</f>
        <v xml:space="preserve"> </v>
      </c>
      <c r="P5079" s="12" t="str">
        <f>IFERROR((O5079+30)," ")</f>
        <v xml:space="preserve"> </v>
      </c>
      <c r="Q5079" s="2">
        <f ca="1">IF(O5079=$U$1,N5079,"0")*1.22</f>
        <v>0</v>
      </c>
    </row>
    <row r="5080" spans="1:17" x14ac:dyDescent="0.25">
      <c r="A5080" t="s">
        <v>8387</v>
      </c>
      <c r="B5080" t="s">
        <v>9631</v>
      </c>
      <c r="C5080">
        <v>15815</v>
      </c>
      <c r="D5080">
        <v>13.8</v>
      </c>
      <c r="E5080">
        <f>IFERROR(VLOOKUP(Table_ExternalData_15[[#This Row],[Id]],Rabati!B:C,2,0),0)</f>
        <v>20</v>
      </c>
      <c r="F5080">
        <v>0</v>
      </c>
      <c r="G5080" t="str">
        <f>VLOOKUP(Table_ExternalData_15[[#This Row],[Id]],'Blagovna izdelek'!A:C,3,0)</f>
        <v>Delock</v>
      </c>
      <c r="H5080">
        <f>Table_ExternalData_15[[#This Row],[Rabat]]*0.2</f>
        <v>4</v>
      </c>
      <c r="I5080" s="2">
        <f>Table_ExternalData_15[[#This Row],[Price]]-(Table_ExternalData_15[[#This Row],[Price]]*Table_ExternalData_15[[#This Row],[BB rabat]])/100</f>
        <v>13.248000000000001</v>
      </c>
      <c r="J5080" s="2">
        <f>Table_ExternalData_15[[#This Row],[BB cena]]*Table_ExternalData_15[[#Headers],[1,22]]</f>
        <v>16.162560000000003</v>
      </c>
      <c r="K5080" s="2">
        <f>Table_ExternalData_15[[#This Row],[Price]]*Table_ExternalData_15[[#Headers],[1,22]]</f>
        <v>16.836000000000002</v>
      </c>
      <c r="L5080" s="7">
        <f>IF(G5080="White Shark",E5080*0.5,IF(G5080="Sbox",E5080*0.5,IF(G5080="Tenda",E5080*0.5,E5080*0.2)))/100</f>
        <v>0.04</v>
      </c>
      <c r="M5080" s="2">
        <f>Table_ExternalData_15[[#This Row],[Price]]-Table_ExternalData_15[[#This Row],[Price]]*Table_ExternalData_15[[#This Row],[extra popust]]</f>
        <v>13.248000000000001</v>
      </c>
      <c r="N5080" s="2">
        <f>IF(M5080&lt;I5080,M5080,I5080)</f>
        <v>13.248000000000001</v>
      </c>
      <c r="O5080" s="12" t="str">
        <f>IF(N5080&lt;I5080,$U$1," ")</f>
        <v xml:space="preserve"> </v>
      </c>
      <c r="P5080" s="12" t="str">
        <f>IFERROR((O5080+30)," ")</f>
        <v xml:space="preserve"> </v>
      </c>
      <c r="Q5080" s="2">
        <f ca="1">IF(O5080=$U$1,N5080,"0")*1.22</f>
        <v>0</v>
      </c>
    </row>
    <row r="5081" spans="1:17" x14ac:dyDescent="0.25">
      <c r="A5081" t="s">
        <v>8388</v>
      </c>
      <c r="B5081" t="s">
        <v>9632</v>
      </c>
      <c r="C5081">
        <v>15817</v>
      </c>
      <c r="D5081">
        <v>13.8</v>
      </c>
      <c r="E5081">
        <f>IFERROR(VLOOKUP(Table_ExternalData_15[[#This Row],[Id]],Rabati!B:C,2,0),0)</f>
        <v>20</v>
      </c>
      <c r="F5081">
        <v>0</v>
      </c>
      <c r="G5081" t="str">
        <f>VLOOKUP(Table_ExternalData_15[[#This Row],[Id]],'Blagovna izdelek'!A:C,3,0)</f>
        <v>Delock</v>
      </c>
      <c r="H5081">
        <f>Table_ExternalData_15[[#This Row],[Rabat]]*0.2</f>
        <v>4</v>
      </c>
      <c r="I5081" s="2">
        <f>Table_ExternalData_15[[#This Row],[Price]]-(Table_ExternalData_15[[#This Row],[Price]]*Table_ExternalData_15[[#This Row],[BB rabat]])/100</f>
        <v>13.248000000000001</v>
      </c>
      <c r="J5081" s="2">
        <f>Table_ExternalData_15[[#This Row],[BB cena]]*Table_ExternalData_15[[#Headers],[1,22]]</f>
        <v>16.162560000000003</v>
      </c>
      <c r="K5081" s="2">
        <f>Table_ExternalData_15[[#This Row],[Price]]*Table_ExternalData_15[[#Headers],[1,22]]</f>
        <v>16.836000000000002</v>
      </c>
      <c r="L5081" s="7">
        <f>IF(G5081="White Shark",E5081*0.5,IF(G5081="Sbox",E5081*0.5,IF(G5081="Tenda",E5081*0.5,E5081*0.2)))/100</f>
        <v>0.04</v>
      </c>
      <c r="M5081" s="2">
        <f>Table_ExternalData_15[[#This Row],[Price]]-Table_ExternalData_15[[#This Row],[Price]]*Table_ExternalData_15[[#This Row],[extra popust]]</f>
        <v>13.248000000000001</v>
      </c>
      <c r="N5081" s="2">
        <f>IF(M5081&lt;I5081,M5081,I5081)</f>
        <v>13.248000000000001</v>
      </c>
      <c r="O5081" s="12" t="str">
        <f>IF(N5081&lt;I5081,$U$1," ")</f>
        <v xml:space="preserve"> </v>
      </c>
      <c r="P5081" s="12" t="str">
        <f>IFERROR((O5081+30)," ")</f>
        <v xml:space="preserve"> </v>
      </c>
      <c r="Q5081" s="2">
        <f ca="1">IF(O5081=$U$1,N5081,"0")*1.22</f>
        <v>0</v>
      </c>
    </row>
    <row r="5082" spans="1:17" x14ac:dyDescent="0.25">
      <c r="A5082" t="s">
        <v>8389</v>
      </c>
      <c r="B5082" t="s">
        <v>9633</v>
      </c>
      <c r="C5082">
        <v>15818</v>
      </c>
      <c r="D5082">
        <v>13.8</v>
      </c>
      <c r="E5082">
        <f>IFERROR(VLOOKUP(Table_ExternalData_15[[#This Row],[Id]],Rabati!B:C,2,0),0)</f>
        <v>20</v>
      </c>
      <c r="F5082">
        <v>1</v>
      </c>
      <c r="G5082" t="str">
        <f>VLOOKUP(Table_ExternalData_15[[#This Row],[Id]],'Blagovna izdelek'!A:C,3,0)</f>
        <v>Delock</v>
      </c>
      <c r="H5082">
        <f>Table_ExternalData_15[[#This Row],[Rabat]]*0.2</f>
        <v>4</v>
      </c>
      <c r="I5082" s="2">
        <f>Table_ExternalData_15[[#This Row],[Price]]-(Table_ExternalData_15[[#This Row],[Price]]*Table_ExternalData_15[[#This Row],[BB rabat]])/100</f>
        <v>13.248000000000001</v>
      </c>
      <c r="J5082" s="2">
        <f>Table_ExternalData_15[[#This Row],[BB cena]]*Table_ExternalData_15[[#Headers],[1,22]]</f>
        <v>16.162560000000003</v>
      </c>
      <c r="K5082" s="2">
        <f>Table_ExternalData_15[[#This Row],[Price]]*Table_ExternalData_15[[#Headers],[1,22]]</f>
        <v>16.836000000000002</v>
      </c>
      <c r="L5082" s="7">
        <f>IF(G5082="White Shark",E5082*0.5,IF(G5082="Sbox",E5082*0.5,IF(G5082="Tenda",E5082*0.5,E5082*0.2)))/100</f>
        <v>0.04</v>
      </c>
      <c r="M5082" s="2">
        <f>Table_ExternalData_15[[#This Row],[Price]]-Table_ExternalData_15[[#This Row],[Price]]*Table_ExternalData_15[[#This Row],[extra popust]]</f>
        <v>13.248000000000001</v>
      </c>
      <c r="N5082" s="2">
        <f>IF(M5082&lt;I5082,M5082,I5082)</f>
        <v>13.248000000000001</v>
      </c>
      <c r="O5082" s="12" t="str">
        <f>IF(N5082&lt;I5082,$U$1," ")</f>
        <v xml:space="preserve"> </v>
      </c>
      <c r="P5082" s="12" t="str">
        <f>IFERROR((O5082+30)," ")</f>
        <v xml:space="preserve"> </v>
      </c>
      <c r="Q5082" s="2">
        <f ca="1">IF(O5082=$U$1,N5082,"0")*1.22</f>
        <v>0</v>
      </c>
    </row>
    <row r="5083" spans="1:17" x14ac:dyDescent="0.25">
      <c r="A5083" t="s">
        <v>8390</v>
      </c>
      <c r="B5083" t="s">
        <v>9634</v>
      </c>
      <c r="C5083">
        <v>15819</v>
      </c>
      <c r="D5083">
        <v>13.8</v>
      </c>
      <c r="E5083">
        <f>IFERROR(VLOOKUP(Table_ExternalData_15[[#This Row],[Id]],Rabati!B:C,2,0),0)</f>
        <v>20</v>
      </c>
      <c r="F5083">
        <v>0</v>
      </c>
      <c r="G5083" t="str">
        <f>VLOOKUP(Table_ExternalData_15[[#This Row],[Id]],'Blagovna izdelek'!A:C,3,0)</f>
        <v>Delock</v>
      </c>
      <c r="H5083">
        <f>Table_ExternalData_15[[#This Row],[Rabat]]*0.2</f>
        <v>4</v>
      </c>
      <c r="I5083" s="2">
        <f>Table_ExternalData_15[[#This Row],[Price]]-(Table_ExternalData_15[[#This Row],[Price]]*Table_ExternalData_15[[#This Row],[BB rabat]])/100</f>
        <v>13.248000000000001</v>
      </c>
      <c r="J5083" s="2">
        <f>Table_ExternalData_15[[#This Row],[BB cena]]*Table_ExternalData_15[[#Headers],[1,22]]</f>
        <v>16.162560000000003</v>
      </c>
      <c r="K5083" s="2">
        <f>Table_ExternalData_15[[#This Row],[Price]]*Table_ExternalData_15[[#Headers],[1,22]]</f>
        <v>16.836000000000002</v>
      </c>
      <c r="L5083" s="7">
        <f>IF(G5083="White Shark",E5083*0.5,IF(G5083="Sbox",E5083*0.5,IF(G5083="Tenda",E5083*0.5,E5083*0.2)))/100</f>
        <v>0.04</v>
      </c>
      <c r="M5083" s="2">
        <f>Table_ExternalData_15[[#This Row],[Price]]-Table_ExternalData_15[[#This Row],[Price]]*Table_ExternalData_15[[#This Row],[extra popust]]</f>
        <v>13.248000000000001</v>
      </c>
      <c r="N5083" s="2">
        <f>IF(M5083&lt;I5083,M5083,I5083)</f>
        <v>13.248000000000001</v>
      </c>
      <c r="O5083" s="12" t="str">
        <f>IF(N5083&lt;I5083,$U$1," ")</f>
        <v xml:space="preserve"> </v>
      </c>
      <c r="P5083" s="12" t="str">
        <f>IFERROR((O5083+30)," ")</f>
        <v xml:space="preserve"> </v>
      </c>
      <c r="Q5083" s="2">
        <f ca="1">IF(O5083=$U$1,N5083,"0")*1.22</f>
        <v>0</v>
      </c>
    </row>
    <row r="5084" spans="1:17" x14ac:dyDescent="0.25">
      <c r="A5084" t="s">
        <v>8391</v>
      </c>
      <c r="B5084" t="s">
        <v>9635</v>
      </c>
      <c r="C5084">
        <v>15820</v>
      </c>
      <c r="D5084">
        <v>13.8</v>
      </c>
      <c r="E5084">
        <f>IFERROR(VLOOKUP(Table_ExternalData_15[[#This Row],[Id]],Rabati!B:C,2,0),0)</f>
        <v>20</v>
      </c>
      <c r="F5084">
        <v>3</v>
      </c>
      <c r="G5084" t="str">
        <f>VLOOKUP(Table_ExternalData_15[[#This Row],[Id]],'Blagovna izdelek'!A:C,3,0)</f>
        <v>Delock</v>
      </c>
      <c r="H5084">
        <f>Table_ExternalData_15[[#This Row],[Rabat]]*0.2</f>
        <v>4</v>
      </c>
      <c r="I5084" s="2">
        <f>Table_ExternalData_15[[#This Row],[Price]]-(Table_ExternalData_15[[#This Row],[Price]]*Table_ExternalData_15[[#This Row],[BB rabat]])/100</f>
        <v>13.248000000000001</v>
      </c>
      <c r="J5084" s="2">
        <f>Table_ExternalData_15[[#This Row],[BB cena]]*Table_ExternalData_15[[#Headers],[1,22]]</f>
        <v>16.162560000000003</v>
      </c>
      <c r="K5084" s="2">
        <f>Table_ExternalData_15[[#This Row],[Price]]*Table_ExternalData_15[[#Headers],[1,22]]</f>
        <v>16.836000000000002</v>
      </c>
      <c r="L5084" s="7">
        <f>IF(G5084="White Shark",E5084*0.5,IF(G5084="Sbox",E5084*0.5,IF(G5084="Tenda",E5084*0.5,E5084*0.2)))/100</f>
        <v>0.04</v>
      </c>
      <c r="M5084" s="2">
        <f>Table_ExternalData_15[[#This Row],[Price]]-Table_ExternalData_15[[#This Row],[Price]]*Table_ExternalData_15[[#This Row],[extra popust]]</f>
        <v>13.248000000000001</v>
      </c>
      <c r="N5084" s="2">
        <f>IF(M5084&lt;I5084,M5084,I5084)</f>
        <v>13.248000000000001</v>
      </c>
      <c r="O5084" s="12" t="str">
        <f>IF(N5084&lt;I5084,$U$1," ")</f>
        <v xml:space="preserve"> </v>
      </c>
      <c r="P5084" s="12" t="str">
        <f>IFERROR((O5084+30)," ")</f>
        <v xml:space="preserve"> </v>
      </c>
      <c r="Q5084" s="2">
        <f ca="1">IF(O5084=$U$1,N5084,"0")*1.22</f>
        <v>0</v>
      </c>
    </row>
    <row r="5085" spans="1:17" x14ac:dyDescent="0.25">
      <c r="A5085" t="s">
        <v>8393</v>
      </c>
      <c r="B5085" t="s">
        <v>8392</v>
      </c>
      <c r="C5085">
        <v>15821</v>
      </c>
      <c r="D5085">
        <v>13.92</v>
      </c>
      <c r="E5085">
        <f>IFERROR(VLOOKUP(Table_ExternalData_15[[#This Row],[Id]],Rabati!B:C,2,0),0)</f>
        <v>25</v>
      </c>
      <c r="F5085">
        <v>0</v>
      </c>
      <c r="G5085" t="str">
        <f>VLOOKUP(Table_ExternalData_15[[#This Row],[Id]],'Blagovna izdelek'!A:C,3,0)</f>
        <v>Delock</v>
      </c>
      <c r="H5085">
        <f>Table_ExternalData_15[[#This Row],[Rabat]]*0.2</f>
        <v>5</v>
      </c>
      <c r="I5085" s="2">
        <f>Table_ExternalData_15[[#This Row],[Price]]-(Table_ExternalData_15[[#This Row],[Price]]*Table_ExternalData_15[[#This Row],[BB rabat]])/100</f>
        <v>13.224</v>
      </c>
      <c r="J5085" s="2">
        <f>Table_ExternalData_15[[#This Row],[BB cena]]*Table_ExternalData_15[[#Headers],[1,22]]</f>
        <v>16.133279999999999</v>
      </c>
      <c r="K5085" s="2">
        <f>Table_ExternalData_15[[#This Row],[Price]]*Table_ExternalData_15[[#Headers],[1,22]]</f>
        <v>16.982399999999998</v>
      </c>
      <c r="L5085" s="7">
        <f>IF(G5085="White Shark",E5085*0.5,IF(G5085="Sbox",E5085*0.5,IF(G5085="Tenda",E5085*0.5,E5085*0.2)))/100</f>
        <v>0.05</v>
      </c>
      <c r="M5085" s="2">
        <f>Table_ExternalData_15[[#This Row],[Price]]-Table_ExternalData_15[[#This Row],[Price]]*Table_ExternalData_15[[#This Row],[extra popust]]</f>
        <v>13.224</v>
      </c>
      <c r="N5085" s="2">
        <f>IF(M5085&lt;I5085,M5085,I5085)</f>
        <v>13.224</v>
      </c>
      <c r="O5085" s="12" t="str">
        <f>IF(N5085&lt;I5085,$U$1," ")</f>
        <v xml:space="preserve"> </v>
      </c>
      <c r="P5085" s="12" t="str">
        <f>IFERROR((O5085+30)," ")</f>
        <v xml:space="preserve"> </v>
      </c>
      <c r="Q5085" s="2">
        <f ca="1">IF(O5085=$U$1,N5085,"0")*1.22</f>
        <v>0</v>
      </c>
    </row>
    <row r="5086" spans="1:17" x14ac:dyDescent="0.25">
      <c r="A5086" t="s">
        <v>8395</v>
      </c>
      <c r="B5086" t="s">
        <v>8394</v>
      </c>
      <c r="C5086">
        <v>15822</v>
      </c>
      <c r="D5086">
        <v>21.8</v>
      </c>
      <c r="E5086">
        <f>IFERROR(VLOOKUP(Table_ExternalData_15[[#This Row],[Id]],Rabati!B:C,2,0),0)</f>
        <v>25</v>
      </c>
      <c r="F5086">
        <v>0</v>
      </c>
      <c r="G5086" t="str">
        <f>VLOOKUP(Table_ExternalData_15[[#This Row],[Id]],'Blagovna izdelek'!A:C,3,0)</f>
        <v>Delock</v>
      </c>
      <c r="H5086">
        <f>Table_ExternalData_15[[#This Row],[Rabat]]*0.2</f>
        <v>5</v>
      </c>
      <c r="I5086" s="2">
        <f>Table_ExternalData_15[[#This Row],[Price]]-(Table_ExternalData_15[[#This Row],[Price]]*Table_ExternalData_15[[#This Row],[BB rabat]])/100</f>
        <v>20.71</v>
      </c>
      <c r="J5086" s="2">
        <f>Table_ExternalData_15[[#This Row],[BB cena]]*Table_ExternalData_15[[#Headers],[1,22]]</f>
        <v>25.266200000000001</v>
      </c>
      <c r="K5086" s="2">
        <f>Table_ExternalData_15[[#This Row],[Price]]*Table_ExternalData_15[[#Headers],[1,22]]</f>
        <v>26.596</v>
      </c>
      <c r="L5086" s="7">
        <f>IF(G5086="White Shark",E5086*0.5,IF(G5086="Sbox",E5086*0.5,IF(G5086="Tenda",E5086*0.5,E5086*0.2)))/100</f>
        <v>0.05</v>
      </c>
      <c r="M5086" s="2">
        <f>Table_ExternalData_15[[#This Row],[Price]]-Table_ExternalData_15[[#This Row],[Price]]*Table_ExternalData_15[[#This Row],[extra popust]]</f>
        <v>20.71</v>
      </c>
      <c r="N5086" s="2">
        <f>IF(M5086&lt;I5086,M5086,I5086)</f>
        <v>20.71</v>
      </c>
      <c r="O5086" s="12" t="str">
        <f>IF(N5086&lt;I5086,$U$1," ")</f>
        <v xml:space="preserve"> </v>
      </c>
      <c r="P5086" s="12" t="str">
        <f>IFERROR((O5086+30)," ")</f>
        <v xml:space="preserve"> </v>
      </c>
      <c r="Q5086" s="2">
        <f ca="1">IF(O5086=$U$1,N5086,"0")*1.22</f>
        <v>0</v>
      </c>
    </row>
    <row r="5087" spans="1:17" x14ac:dyDescent="0.25">
      <c r="A5087" t="s">
        <v>8397</v>
      </c>
      <c r="B5087" t="s">
        <v>8396</v>
      </c>
      <c r="C5087">
        <v>15823</v>
      </c>
      <c r="D5087">
        <v>15.15</v>
      </c>
      <c r="E5087">
        <f>IFERROR(VLOOKUP(Table_ExternalData_15[[#This Row],[Id]],Rabati!B:C,2,0),0)</f>
        <v>20</v>
      </c>
      <c r="F5087">
        <v>0</v>
      </c>
      <c r="G5087" t="str">
        <f>VLOOKUP(Table_ExternalData_15[[#This Row],[Id]],'Blagovna izdelek'!A:C,3,0)</f>
        <v>Delock</v>
      </c>
      <c r="H5087">
        <f>Table_ExternalData_15[[#This Row],[Rabat]]*0.2</f>
        <v>4</v>
      </c>
      <c r="I5087" s="2">
        <f>Table_ExternalData_15[[#This Row],[Price]]-(Table_ExternalData_15[[#This Row],[Price]]*Table_ExternalData_15[[#This Row],[BB rabat]])/100</f>
        <v>14.544</v>
      </c>
      <c r="J5087" s="2">
        <f>Table_ExternalData_15[[#This Row],[BB cena]]*Table_ExternalData_15[[#Headers],[1,22]]</f>
        <v>17.743680000000001</v>
      </c>
      <c r="K5087" s="2">
        <f>Table_ExternalData_15[[#This Row],[Price]]*Table_ExternalData_15[[#Headers],[1,22]]</f>
        <v>18.483000000000001</v>
      </c>
      <c r="L5087" s="7">
        <f>IF(G5087="White Shark",E5087*0.5,IF(G5087="Sbox",E5087*0.5,IF(G5087="Tenda",E5087*0.5,E5087*0.2)))/100</f>
        <v>0.04</v>
      </c>
      <c r="M5087" s="2">
        <f>Table_ExternalData_15[[#This Row],[Price]]-Table_ExternalData_15[[#This Row],[Price]]*Table_ExternalData_15[[#This Row],[extra popust]]</f>
        <v>14.544</v>
      </c>
      <c r="N5087" s="2">
        <f>IF(M5087&lt;I5087,M5087,I5087)</f>
        <v>14.544</v>
      </c>
      <c r="O5087" s="12" t="str">
        <f>IF(N5087&lt;I5087,$U$1," ")</f>
        <v xml:space="preserve"> </v>
      </c>
      <c r="P5087" s="12" t="str">
        <f>IFERROR((O5087+30)," ")</f>
        <v xml:space="preserve"> </v>
      </c>
      <c r="Q5087" s="2">
        <f ca="1">IF(O5087=$U$1,N5087,"0")*1.22</f>
        <v>0</v>
      </c>
    </row>
    <row r="5088" spans="1:17" x14ac:dyDescent="0.25">
      <c r="A5088" t="s">
        <v>8399</v>
      </c>
      <c r="B5088" t="s">
        <v>8398</v>
      </c>
      <c r="C5088">
        <v>15824</v>
      </c>
      <c r="D5088">
        <v>15.15</v>
      </c>
      <c r="E5088">
        <f>IFERROR(VLOOKUP(Table_ExternalData_15[[#This Row],[Id]],Rabati!B:C,2,0),0)</f>
        <v>20</v>
      </c>
      <c r="F5088">
        <v>0</v>
      </c>
      <c r="G5088" t="str">
        <f>VLOOKUP(Table_ExternalData_15[[#This Row],[Id]],'Blagovna izdelek'!A:C,3,0)</f>
        <v>Delock</v>
      </c>
      <c r="H5088">
        <f>Table_ExternalData_15[[#This Row],[Rabat]]*0.2</f>
        <v>4</v>
      </c>
      <c r="I5088" s="2">
        <f>Table_ExternalData_15[[#This Row],[Price]]-(Table_ExternalData_15[[#This Row],[Price]]*Table_ExternalData_15[[#This Row],[BB rabat]])/100</f>
        <v>14.544</v>
      </c>
      <c r="J5088" s="2">
        <f>Table_ExternalData_15[[#This Row],[BB cena]]*Table_ExternalData_15[[#Headers],[1,22]]</f>
        <v>17.743680000000001</v>
      </c>
      <c r="K5088" s="2">
        <f>Table_ExternalData_15[[#This Row],[Price]]*Table_ExternalData_15[[#Headers],[1,22]]</f>
        <v>18.483000000000001</v>
      </c>
      <c r="L5088" s="7">
        <f>IF(G5088="White Shark",E5088*0.5,IF(G5088="Sbox",E5088*0.5,IF(G5088="Tenda",E5088*0.5,E5088*0.2)))/100</f>
        <v>0.04</v>
      </c>
      <c r="M5088" s="2">
        <f>Table_ExternalData_15[[#This Row],[Price]]-Table_ExternalData_15[[#This Row],[Price]]*Table_ExternalData_15[[#This Row],[extra popust]]</f>
        <v>14.544</v>
      </c>
      <c r="N5088" s="2">
        <f>IF(M5088&lt;I5088,M5088,I5088)</f>
        <v>14.544</v>
      </c>
      <c r="O5088" s="12" t="str">
        <f>IF(N5088&lt;I5088,$U$1," ")</f>
        <v xml:space="preserve"> </v>
      </c>
      <c r="P5088" s="12" t="str">
        <f>IFERROR((O5088+30)," ")</f>
        <v xml:space="preserve"> </v>
      </c>
      <c r="Q5088" s="2">
        <f ca="1">IF(O5088=$U$1,N5088,"0")*1.22</f>
        <v>0</v>
      </c>
    </row>
    <row r="5089" spans="1:17" x14ac:dyDescent="0.25">
      <c r="A5089" t="s">
        <v>8401</v>
      </c>
      <c r="B5089" t="s">
        <v>8400</v>
      </c>
      <c r="C5089">
        <v>15825</v>
      </c>
      <c r="D5089">
        <v>15.15</v>
      </c>
      <c r="E5089">
        <f>IFERROR(VLOOKUP(Table_ExternalData_15[[#This Row],[Id]],Rabati!B:C,2,0),0)</f>
        <v>20</v>
      </c>
      <c r="F5089">
        <v>0</v>
      </c>
      <c r="G5089" t="str">
        <f>VLOOKUP(Table_ExternalData_15[[#This Row],[Id]],'Blagovna izdelek'!A:C,3,0)</f>
        <v>Delock</v>
      </c>
      <c r="H5089">
        <f>Table_ExternalData_15[[#This Row],[Rabat]]*0.2</f>
        <v>4</v>
      </c>
      <c r="I5089" s="2">
        <f>Table_ExternalData_15[[#This Row],[Price]]-(Table_ExternalData_15[[#This Row],[Price]]*Table_ExternalData_15[[#This Row],[BB rabat]])/100</f>
        <v>14.544</v>
      </c>
      <c r="J5089" s="2">
        <f>Table_ExternalData_15[[#This Row],[BB cena]]*Table_ExternalData_15[[#Headers],[1,22]]</f>
        <v>17.743680000000001</v>
      </c>
      <c r="K5089" s="2">
        <f>Table_ExternalData_15[[#This Row],[Price]]*Table_ExternalData_15[[#Headers],[1,22]]</f>
        <v>18.483000000000001</v>
      </c>
      <c r="L5089" s="7">
        <f>IF(G5089="White Shark",E5089*0.5,IF(G5089="Sbox",E5089*0.5,IF(G5089="Tenda",E5089*0.5,E5089*0.2)))/100</f>
        <v>0.04</v>
      </c>
      <c r="M5089" s="2">
        <f>Table_ExternalData_15[[#This Row],[Price]]-Table_ExternalData_15[[#This Row],[Price]]*Table_ExternalData_15[[#This Row],[extra popust]]</f>
        <v>14.544</v>
      </c>
      <c r="N5089" s="2">
        <f>IF(M5089&lt;I5089,M5089,I5089)</f>
        <v>14.544</v>
      </c>
      <c r="O5089" s="12" t="str">
        <f>IF(N5089&lt;I5089,$U$1," ")</f>
        <v xml:space="preserve"> </v>
      </c>
      <c r="P5089" s="12" t="str">
        <f>IFERROR((O5089+30)," ")</f>
        <v xml:space="preserve"> </v>
      </c>
      <c r="Q5089" s="2">
        <f ca="1">IF(O5089=$U$1,N5089,"0")*1.22</f>
        <v>0</v>
      </c>
    </row>
    <row r="5090" spans="1:17" x14ac:dyDescent="0.25">
      <c r="A5090" t="s">
        <v>8406</v>
      </c>
      <c r="B5090" t="s">
        <v>8405</v>
      </c>
      <c r="C5090">
        <v>15828</v>
      </c>
      <c r="D5090">
        <v>5.35</v>
      </c>
      <c r="E5090">
        <f>IFERROR(VLOOKUP(Table_ExternalData_15[[#This Row],[Id]],Rabati!B:C,2,0),0)</f>
        <v>25</v>
      </c>
      <c r="F5090">
        <v>15</v>
      </c>
      <c r="G5090" t="str">
        <f>VLOOKUP(Table_ExternalData_15[[#This Row],[Id]],'Blagovna izdelek'!A:C,3,0)</f>
        <v>Delock</v>
      </c>
      <c r="H5090">
        <f>Table_ExternalData_15[[#This Row],[Rabat]]*0.2</f>
        <v>5</v>
      </c>
      <c r="I5090" s="2">
        <f>Table_ExternalData_15[[#This Row],[Price]]-(Table_ExternalData_15[[#This Row],[Price]]*Table_ExternalData_15[[#This Row],[BB rabat]])/100</f>
        <v>5.0824999999999996</v>
      </c>
      <c r="J5090" s="2">
        <f>Table_ExternalData_15[[#This Row],[BB cena]]*Table_ExternalData_15[[#Headers],[1,22]]</f>
        <v>6.2006499999999996</v>
      </c>
      <c r="K5090" s="2">
        <f>Table_ExternalData_15[[#This Row],[Price]]*Table_ExternalData_15[[#Headers],[1,22]]</f>
        <v>6.5269999999999992</v>
      </c>
      <c r="L5090" s="7">
        <f>IF(G5090="White Shark",E5090*0.5,IF(G5090="Sbox",E5090*0.5,IF(G5090="Tenda",E5090*0.5,E5090*0.2)))/100</f>
        <v>0.05</v>
      </c>
      <c r="M5090" s="2">
        <f>Table_ExternalData_15[[#This Row],[Price]]-Table_ExternalData_15[[#This Row],[Price]]*Table_ExternalData_15[[#This Row],[extra popust]]</f>
        <v>5.0824999999999996</v>
      </c>
      <c r="N5090" s="2">
        <f>IF(M5090&lt;I5090,M5090,I5090)</f>
        <v>5.0824999999999996</v>
      </c>
      <c r="O5090" s="12" t="str">
        <f>IF(N5090&lt;I5090,$U$1," ")</f>
        <v xml:space="preserve"> </v>
      </c>
      <c r="P5090" s="12" t="str">
        <f>IFERROR((O5090+30)," ")</f>
        <v xml:space="preserve"> </v>
      </c>
      <c r="Q5090" s="2">
        <f ca="1">IF(O5090=$U$1,N5090,"0")*1.22</f>
        <v>0</v>
      </c>
    </row>
    <row r="5091" spans="1:17" x14ac:dyDescent="0.25">
      <c r="A5091" t="s">
        <v>8410</v>
      </c>
      <c r="B5091" t="s">
        <v>8409</v>
      </c>
      <c r="C5091">
        <v>15830</v>
      </c>
      <c r="D5091">
        <v>6.2</v>
      </c>
      <c r="E5091">
        <f>IFERROR(VLOOKUP(Table_ExternalData_15[[#This Row],[Id]],Rabati!B:C,2,0),0)</f>
        <v>25</v>
      </c>
      <c r="F5091">
        <v>12</v>
      </c>
      <c r="G5091" t="str">
        <f>VLOOKUP(Table_ExternalData_15[[#This Row],[Id]],'Blagovna izdelek'!A:C,3,0)</f>
        <v>Delock</v>
      </c>
      <c r="H5091">
        <f>Table_ExternalData_15[[#This Row],[Rabat]]*0.2</f>
        <v>5</v>
      </c>
      <c r="I5091" s="2">
        <f>Table_ExternalData_15[[#This Row],[Price]]-(Table_ExternalData_15[[#This Row],[Price]]*Table_ExternalData_15[[#This Row],[BB rabat]])/100</f>
        <v>5.8900000000000006</v>
      </c>
      <c r="J5091" s="2">
        <f>Table_ExternalData_15[[#This Row],[BB cena]]*Table_ExternalData_15[[#Headers],[1,22]]</f>
        <v>7.1858000000000004</v>
      </c>
      <c r="K5091" s="2">
        <f>Table_ExternalData_15[[#This Row],[Price]]*Table_ExternalData_15[[#Headers],[1,22]]</f>
        <v>7.5640000000000001</v>
      </c>
      <c r="L5091" s="7">
        <f>IF(G5091="White Shark",E5091*0.5,IF(G5091="Sbox",E5091*0.5,IF(G5091="Tenda",E5091*0.5,E5091*0.2)))/100</f>
        <v>0.05</v>
      </c>
      <c r="M5091" s="2">
        <f>Table_ExternalData_15[[#This Row],[Price]]-Table_ExternalData_15[[#This Row],[Price]]*Table_ExternalData_15[[#This Row],[extra popust]]</f>
        <v>5.8900000000000006</v>
      </c>
      <c r="N5091" s="2">
        <f>IF(M5091&lt;I5091,M5091,I5091)</f>
        <v>5.8900000000000006</v>
      </c>
      <c r="O5091" s="12" t="str">
        <f>IF(N5091&lt;I5091,$U$1," ")</f>
        <v xml:space="preserve"> </v>
      </c>
      <c r="P5091" s="12" t="str">
        <f>IFERROR((O5091+30)," ")</f>
        <v xml:space="preserve"> </v>
      </c>
      <c r="Q5091" s="2">
        <f ca="1">IF(O5091=$U$1,N5091,"0")*1.22</f>
        <v>0</v>
      </c>
    </row>
    <row r="5092" spans="1:17" x14ac:dyDescent="0.25">
      <c r="A5092" t="s">
        <v>8420</v>
      </c>
      <c r="B5092" t="s">
        <v>8419</v>
      </c>
      <c r="C5092">
        <v>15835</v>
      </c>
      <c r="D5092">
        <v>6.95</v>
      </c>
      <c r="E5092">
        <f>IFERROR(VLOOKUP(Table_ExternalData_15[[#This Row],[Id]],Rabati!B:C,2,0),0)</f>
        <v>25</v>
      </c>
      <c r="F5092">
        <v>11</v>
      </c>
      <c r="G5092" t="str">
        <f>VLOOKUP(Table_ExternalData_15[[#This Row],[Id]],'Blagovna izdelek'!A:C,3,0)</f>
        <v>Delock</v>
      </c>
      <c r="H5092">
        <f>Table_ExternalData_15[[#This Row],[Rabat]]*0.2</f>
        <v>5</v>
      </c>
      <c r="I5092" s="2">
        <f>Table_ExternalData_15[[#This Row],[Price]]-(Table_ExternalData_15[[#This Row],[Price]]*Table_ExternalData_15[[#This Row],[BB rabat]])/100</f>
        <v>6.6025</v>
      </c>
      <c r="J5092" s="2">
        <f>Table_ExternalData_15[[#This Row],[BB cena]]*Table_ExternalData_15[[#Headers],[1,22]]</f>
        <v>8.0550499999999996</v>
      </c>
      <c r="K5092" s="2">
        <f>Table_ExternalData_15[[#This Row],[Price]]*Table_ExternalData_15[[#Headers],[1,22]]</f>
        <v>8.4789999999999992</v>
      </c>
      <c r="L5092" s="7">
        <f>IF(G5092="White Shark",E5092*0.5,IF(G5092="Sbox",E5092*0.5,IF(G5092="Tenda",E5092*0.5,E5092*0.2)))/100</f>
        <v>0.05</v>
      </c>
      <c r="M5092" s="2">
        <f>Table_ExternalData_15[[#This Row],[Price]]-Table_ExternalData_15[[#This Row],[Price]]*Table_ExternalData_15[[#This Row],[extra popust]]</f>
        <v>6.6025</v>
      </c>
      <c r="N5092" s="2">
        <f>IF(M5092&lt;I5092,M5092,I5092)</f>
        <v>6.6025</v>
      </c>
      <c r="O5092" s="12" t="str">
        <f>IF(N5092&lt;I5092,$U$1," ")</f>
        <v xml:space="preserve"> </v>
      </c>
      <c r="P5092" s="12" t="str">
        <f>IFERROR((O5092+30)," ")</f>
        <v xml:space="preserve"> </v>
      </c>
      <c r="Q5092" s="2">
        <f ca="1">IF(O5092=$U$1,N5092,"0")*1.22</f>
        <v>0</v>
      </c>
    </row>
    <row r="5093" spans="1:17" x14ac:dyDescent="0.25">
      <c r="A5093" t="s">
        <v>8432</v>
      </c>
      <c r="B5093" t="s">
        <v>8431</v>
      </c>
      <c r="C5093">
        <v>15842</v>
      </c>
      <c r="D5093">
        <v>59.05</v>
      </c>
      <c r="E5093">
        <f>IFERROR(VLOOKUP(Table_ExternalData_15[[#This Row],[Id]],Rabati!B:C,2,0),0)</f>
        <v>20</v>
      </c>
      <c r="F5093">
        <v>0</v>
      </c>
      <c r="G5093" t="str">
        <f>VLOOKUP(Table_ExternalData_15[[#This Row],[Id]],'Blagovna izdelek'!A:C,3,0)</f>
        <v>Delock</v>
      </c>
      <c r="H5093">
        <f>Table_ExternalData_15[[#This Row],[Rabat]]*0.2</f>
        <v>4</v>
      </c>
      <c r="I5093" s="2">
        <f>Table_ExternalData_15[[#This Row],[Price]]-(Table_ExternalData_15[[#This Row],[Price]]*Table_ExternalData_15[[#This Row],[BB rabat]])/100</f>
        <v>56.687999999999995</v>
      </c>
      <c r="J5093" s="2">
        <f>Table_ExternalData_15[[#This Row],[BB cena]]*Table_ExternalData_15[[#Headers],[1,22]]</f>
        <v>69.159359999999992</v>
      </c>
      <c r="K5093" s="2">
        <f>Table_ExternalData_15[[#This Row],[Price]]*Table_ExternalData_15[[#Headers],[1,22]]</f>
        <v>72.040999999999997</v>
      </c>
      <c r="L5093" s="7">
        <f>IF(G5093="White Shark",E5093*0.5,IF(G5093="Sbox",E5093*0.5,IF(G5093="Tenda",E5093*0.5,E5093*0.2)))/100</f>
        <v>0.04</v>
      </c>
      <c r="M5093" s="2">
        <f>Table_ExternalData_15[[#This Row],[Price]]-Table_ExternalData_15[[#This Row],[Price]]*Table_ExternalData_15[[#This Row],[extra popust]]</f>
        <v>56.687999999999995</v>
      </c>
      <c r="N5093" s="2">
        <f>IF(M5093&lt;I5093,M5093,I5093)</f>
        <v>56.687999999999995</v>
      </c>
      <c r="O5093" s="12" t="str">
        <f>IF(N5093&lt;I5093,$U$1," ")</f>
        <v xml:space="preserve"> </v>
      </c>
      <c r="P5093" s="12" t="str">
        <f>IFERROR((O5093+30)," ")</f>
        <v xml:space="preserve"> </v>
      </c>
      <c r="Q5093" s="2">
        <f ca="1">IF(O5093=$U$1,N5093,"0")*1.22</f>
        <v>0</v>
      </c>
    </row>
    <row r="5094" spans="1:17" x14ac:dyDescent="0.25">
      <c r="A5094" t="s">
        <v>8434</v>
      </c>
      <c r="B5094" t="s">
        <v>8433</v>
      </c>
      <c r="C5094">
        <v>15843</v>
      </c>
      <c r="D5094">
        <v>25.72</v>
      </c>
      <c r="E5094">
        <f>IFERROR(VLOOKUP(Table_ExternalData_15[[#This Row],[Id]],Rabati!B:C,2,0),0)</f>
        <v>20</v>
      </c>
      <c r="F5094">
        <v>0</v>
      </c>
      <c r="G5094" t="str">
        <f>VLOOKUP(Table_ExternalData_15[[#This Row],[Id]],'Blagovna izdelek'!A:C,3,0)</f>
        <v>Delock</v>
      </c>
      <c r="H5094">
        <f>Table_ExternalData_15[[#This Row],[Rabat]]*0.2</f>
        <v>4</v>
      </c>
      <c r="I5094" s="2">
        <f>Table_ExternalData_15[[#This Row],[Price]]-(Table_ExternalData_15[[#This Row],[Price]]*Table_ExternalData_15[[#This Row],[BB rabat]])/100</f>
        <v>24.691199999999998</v>
      </c>
      <c r="J5094" s="2">
        <f>Table_ExternalData_15[[#This Row],[BB cena]]*Table_ExternalData_15[[#Headers],[1,22]]</f>
        <v>30.123263999999999</v>
      </c>
      <c r="K5094" s="2">
        <f>Table_ExternalData_15[[#This Row],[Price]]*Table_ExternalData_15[[#Headers],[1,22]]</f>
        <v>31.378399999999999</v>
      </c>
      <c r="L5094" s="7">
        <f>IF(G5094="White Shark",E5094*0.5,IF(G5094="Sbox",E5094*0.5,IF(G5094="Tenda",E5094*0.5,E5094*0.2)))/100</f>
        <v>0.04</v>
      </c>
      <c r="M5094" s="2">
        <f>Table_ExternalData_15[[#This Row],[Price]]-Table_ExternalData_15[[#This Row],[Price]]*Table_ExternalData_15[[#This Row],[extra popust]]</f>
        <v>24.691199999999998</v>
      </c>
      <c r="N5094" s="2">
        <f>IF(M5094&lt;I5094,M5094,I5094)</f>
        <v>24.691199999999998</v>
      </c>
      <c r="O5094" s="12" t="str">
        <f>IF(N5094&lt;I5094,$U$1," ")</f>
        <v xml:space="preserve"> </v>
      </c>
      <c r="P5094" s="12" t="str">
        <f>IFERROR((O5094+30)," ")</f>
        <v xml:space="preserve"> </v>
      </c>
      <c r="Q5094" s="2">
        <f ca="1">IF(O5094=$U$1,N5094,"0")*1.22</f>
        <v>0</v>
      </c>
    </row>
    <row r="5095" spans="1:17" x14ac:dyDescent="0.25">
      <c r="A5095" t="s">
        <v>8441</v>
      </c>
      <c r="B5095" t="s">
        <v>8440</v>
      </c>
      <c r="C5095">
        <v>15847</v>
      </c>
      <c r="D5095">
        <v>3.98</v>
      </c>
      <c r="E5095">
        <f>IFERROR(VLOOKUP(Table_ExternalData_15[[#This Row],[Id]],Rabati!B:C,2,0),0)</f>
        <v>30</v>
      </c>
      <c r="F5095">
        <v>6</v>
      </c>
      <c r="G5095" t="str">
        <f>VLOOKUP(Table_ExternalData_15[[#This Row],[Id]],'Blagovna izdelek'!A:C,3,0)</f>
        <v>Delock</v>
      </c>
      <c r="H5095">
        <f>Table_ExternalData_15[[#This Row],[Rabat]]*0.2</f>
        <v>6</v>
      </c>
      <c r="I5095" s="2">
        <f>Table_ExternalData_15[[#This Row],[Price]]-(Table_ExternalData_15[[#This Row],[Price]]*Table_ExternalData_15[[#This Row],[BB rabat]])/100</f>
        <v>3.7412000000000001</v>
      </c>
      <c r="J5095" s="2">
        <f>Table_ExternalData_15[[#This Row],[BB cena]]*Table_ExternalData_15[[#Headers],[1,22]]</f>
        <v>4.5642639999999997</v>
      </c>
      <c r="K5095" s="2">
        <f>Table_ExternalData_15[[#This Row],[Price]]*Table_ExternalData_15[[#Headers],[1,22]]</f>
        <v>4.8555999999999999</v>
      </c>
      <c r="L5095" s="7">
        <f>IF(G5095="White Shark",E5095*0.5,IF(G5095="Sbox",E5095*0.5,IF(G5095="Tenda",E5095*0.5,E5095*0.2)))/100</f>
        <v>0.06</v>
      </c>
      <c r="M5095" s="2">
        <f>Table_ExternalData_15[[#This Row],[Price]]-Table_ExternalData_15[[#This Row],[Price]]*Table_ExternalData_15[[#This Row],[extra popust]]</f>
        <v>3.7412000000000001</v>
      </c>
      <c r="N5095" s="2">
        <f>IF(M5095&lt;I5095,M5095,I5095)</f>
        <v>3.7412000000000001</v>
      </c>
      <c r="O5095" s="12" t="str">
        <f>IF(N5095&lt;I5095,$U$1," ")</f>
        <v xml:space="preserve"> </v>
      </c>
      <c r="P5095" s="12" t="str">
        <f>IFERROR((O5095+30)," ")</f>
        <v xml:space="preserve"> </v>
      </c>
      <c r="Q5095" s="2">
        <f ca="1">IF(O5095=$U$1,N5095,"0")*1.22</f>
        <v>0</v>
      </c>
    </row>
    <row r="5096" spans="1:17" x14ac:dyDescent="0.25">
      <c r="A5096" t="s">
        <v>8442</v>
      </c>
      <c r="B5096" t="s">
        <v>9890</v>
      </c>
      <c r="C5096">
        <v>15848</v>
      </c>
      <c r="D5096">
        <v>89.95</v>
      </c>
      <c r="E5096">
        <f>IFERROR(VLOOKUP(Table_ExternalData_15[[#This Row],[Id]],Rabati!B:C,2,0),0)</f>
        <v>20</v>
      </c>
      <c r="F5096">
        <v>0</v>
      </c>
      <c r="G5096" t="str">
        <f>VLOOKUP(Table_ExternalData_15[[#This Row],[Id]],'Blagovna izdelek'!A:C,3,0)</f>
        <v>Delock</v>
      </c>
      <c r="H5096">
        <f>Table_ExternalData_15[[#This Row],[Rabat]]*0.2</f>
        <v>4</v>
      </c>
      <c r="I5096" s="2">
        <f>Table_ExternalData_15[[#This Row],[Price]]-(Table_ExternalData_15[[#This Row],[Price]]*Table_ExternalData_15[[#This Row],[BB rabat]])/100</f>
        <v>86.352000000000004</v>
      </c>
      <c r="J5096" s="2">
        <f>Table_ExternalData_15[[#This Row],[BB cena]]*Table_ExternalData_15[[#Headers],[1,22]]</f>
        <v>105.34944</v>
      </c>
      <c r="K5096" s="2">
        <f>Table_ExternalData_15[[#This Row],[Price]]*Table_ExternalData_15[[#Headers],[1,22]]</f>
        <v>109.739</v>
      </c>
      <c r="L5096" s="7">
        <f>IF(G5096="White Shark",E5096*0.5,IF(G5096="Sbox",E5096*0.5,IF(G5096="Tenda",E5096*0.5,E5096*0.2)))/100</f>
        <v>0.04</v>
      </c>
      <c r="M5096" s="2">
        <f>Table_ExternalData_15[[#This Row],[Price]]-Table_ExternalData_15[[#This Row],[Price]]*Table_ExternalData_15[[#This Row],[extra popust]]</f>
        <v>86.352000000000004</v>
      </c>
      <c r="N5096" s="2">
        <f>IF(M5096&lt;I5096,M5096,I5096)</f>
        <v>86.352000000000004</v>
      </c>
      <c r="O5096" s="12" t="str">
        <f>IF(N5096&lt;I5096,$U$1," ")</f>
        <v xml:space="preserve"> </v>
      </c>
      <c r="P5096" s="12" t="str">
        <f>IFERROR((O5096+30)," ")</f>
        <v xml:space="preserve"> </v>
      </c>
      <c r="Q5096" s="2">
        <f ca="1">IF(O5096=$U$1,N5096,"0")*1.22</f>
        <v>0</v>
      </c>
    </row>
    <row r="5097" spans="1:17" x14ac:dyDescent="0.25">
      <c r="A5097" t="s">
        <v>8455</v>
      </c>
      <c r="B5097" t="s">
        <v>8454</v>
      </c>
      <c r="C5097">
        <v>15877</v>
      </c>
      <c r="D5097">
        <v>29.85</v>
      </c>
      <c r="E5097">
        <f>IFERROR(VLOOKUP(Table_ExternalData_15[[#This Row],[Id]],Rabati!B:C,2,0),0)</f>
        <v>10</v>
      </c>
      <c r="F5097">
        <v>3</v>
      </c>
      <c r="G5097" t="str">
        <f>VLOOKUP(Table_ExternalData_15[[#This Row],[Id]],'Blagovna izdelek'!A:C,3,0)</f>
        <v>Delock</v>
      </c>
      <c r="H5097">
        <f>Table_ExternalData_15[[#This Row],[Rabat]]*0.2</f>
        <v>2</v>
      </c>
      <c r="I5097" s="2">
        <f>Table_ExternalData_15[[#This Row],[Price]]-(Table_ExternalData_15[[#This Row],[Price]]*Table_ExternalData_15[[#This Row],[BB rabat]])/100</f>
        <v>29.253</v>
      </c>
      <c r="J5097" s="2">
        <f>Table_ExternalData_15[[#This Row],[BB cena]]*Table_ExternalData_15[[#Headers],[1,22]]</f>
        <v>35.688659999999999</v>
      </c>
      <c r="K5097" s="2">
        <f>Table_ExternalData_15[[#This Row],[Price]]*Table_ExternalData_15[[#Headers],[1,22]]</f>
        <v>36.417000000000002</v>
      </c>
      <c r="L5097" s="7">
        <f>IF(G5097="White Shark",E5097*0.5,IF(G5097="Sbox",E5097*0.5,IF(G5097="Tenda",E5097*0.5,E5097*0.2)))/100</f>
        <v>0.02</v>
      </c>
      <c r="M5097" s="2">
        <f>Table_ExternalData_15[[#This Row],[Price]]-Table_ExternalData_15[[#This Row],[Price]]*Table_ExternalData_15[[#This Row],[extra popust]]</f>
        <v>29.253</v>
      </c>
      <c r="N5097" s="2">
        <f>IF(M5097&lt;I5097,M5097,I5097)</f>
        <v>29.253</v>
      </c>
      <c r="O5097" s="12" t="str">
        <f>IF(N5097&lt;I5097,$U$1," ")</f>
        <v xml:space="preserve"> </v>
      </c>
      <c r="P5097" s="12" t="str">
        <f>IFERROR((O5097+30)," ")</f>
        <v xml:space="preserve"> </v>
      </c>
      <c r="Q5097" s="2">
        <f ca="1">IF(O5097=$U$1,N5097,"0")*1.22</f>
        <v>0</v>
      </c>
    </row>
    <row r="5098" spans="1:17" x14ac:dyDescent="0.25">
      <c r="A5098" t="s">
        <v>8457</v>
      </c>
      <c r="B5098" t="s">
        <v>8456</v>
      </c>
      <c r="C5098">
        <v>15878</v>
      </c>
      <c r="D5098">
        <v>11.45</v>
      </c>
      <c r="E5098">
        <f>IFERROR(VLOOKUP(Table_ExternalData_15[[#This Row],[Id]],Rabati!B:C,2,0),0)</f>
        <v>10</v>
      </c>
      <c r="F5098">
        <v>4</v>
      </c>
      <c r="G5098" t="str">
        <f>VLOOKUP(Table_ExternalData_15[[#This Row],[Id]],'Blagovna izdelek'!A:C,3,0)</f>
        <v>Delock</v>
      </c>
      <c r="H5098">
        <f>Table_ExternalData_15[[#This Row],[Rabat]]*0.2</f>
        <v>2</v>
      </c>
      <c r="I5098" s="2">
        <f>Table_ExternalData_15[[#This Row],[Price]]-(Table_ExternalData_15[[#This Row],[Price]]*Table_ExternalData_15[[#This Row],[BB rabat]])/100</f>
        <v>11.221</v>
      </c>
      <c r="J5098" s="2">
        <f>Table_ExternalData_15[[#This Row],[BB cena]]*Table_ExternalData_15[[#Headers],[1,22]]</f>
        <v>13.68962</v>
      </c>
      <c r="K5098" s="2">
        <f>Table_ExternalData_15[[#This Row],[Price]]*Table_ExternalData_15[[#Headers],[1,22]]</f>
        <v>13.968999999999999</v>
      </c>
      <c r="L5098" s="7">
        <f>IF(G5098="White Shark",E5098*0.5,IF(G5098="Sbox",E5098*0.5,IF(G5098="Tenda",E5098*0.5,E5098*0.2)))/100</f>
        <v>0.02</v>
      </c>
      <c r="M5098" s="2">
        <f>Table_ExternalData_15[[#This Row],[Price]]-Table_ExternalData_15[[#This Row],[Price]]*Table_ExternalData_15[[#This Row],[extra popust]]</f>
        <v>11.221</v>
      </c>
      <c r="N5098" s="2">
        <f>IF(M5098&lt;I5098,M5098,I5098)</f>
        <v>11.221</v>
      </c>
      <c r="O5098" s="12" t="str">
        <f>IF(N5098&lt;I5098,$U$1," ")</f>
        <v xml:space="preserve"> </v>
      </c>
      <c r="P5098" s="12" t="str">
        <f>IFERROR((O5098+30)," ")</f>
        <v xml:space="preserve"> </v>
      </c>
      <c r="Q5098" s="2">
        <f ca="1">IF(O5098=$U$1,N5098,"0")*1.22</f>
        <v>0</v>
      </c>
    </row>
    <row r="5099" spans="1:17" x14ac:dyDescent="0.25">
      <c r="A5099" t="s">
        <v>8459</v>
      </c>
      <c r="B5099" t="s">
        <v>8458</v>
      </c>
      <c r="C5099">
        <v>15879</v>
      </c>
      <c r="D5099">
        <v>36.549999999999997</v>
      </c>
      <c r="E5099">
        <f>IFERROR(VLOOKUP(Table_ExternalData_15[[#This Row],[Id]],Rabati!B:C,2,0),0)</f>
        <v>10</v>
      </c>
      <c r="F5099">
        <v>2</v>
      </c>
      <c r="G5099" t="str">
        <f>VLOOKUP(Table_ExternalData_15[[#This Row],[Id]],'Blagovna izdelek'!A:C,3,0)</f>
        <v>Delock</v>
      </c>
      <c r="H5099">
        <f>Table_ExternalData_15[[#This Row],[Rabat]]*0.2</f>
        <v>2</v>
      </c>
      <c r="I5099" s="2">
        <f>Table_ExternalData_15[[#This Row],[Price]]-(Table_ExternalData_15[[#This Row],[Price]]*Table_ExternalData_15[[#This Row],[BB rabat]])/100</f>
        <v>35.818999999999996</v>
      </c>
      <c r="J5099" s="2">
        <f>Table_ExternalData_15[[#This Row],[BB cena]]*Table_ExternalData_15[[#Headers],[1,22]]</f>
        <v>43.699179999999991</v>
      </c>
      <c r="K5099" s="2">
        <f>Table_ExternalData_15[[#This Row],[Price]]*Table_ExternalData_15[[#Headers],[1,22]]</f>
        <v>44.590999999999994</v>
      </c>
      <c r="L5099" s="7">
        <f>IF(G5099="White Shark",E5099*0.5,IF(G5099="Sbox",E5099*0.5,IF(G5099="Tenda",E5099*0.5,E5099*0.2)))/100</f>
        <v>0.02</v>
      </c>
      <c r="M5099" s="2">
        <f>Table_ExternalData_15[[#This Row],[Price]]-Table_ExternalData_15[[#This Row],[Price]]*Table_ExternalData_15[[#This Row],[extra popust]]</f>
        <v>35.818999999999996</v>
      </c>
      <c r="N5099" s="2">
        <f>IF(M5099&lt;I5099,M5099,I5099)</f>
        <v>35.818999999999996</v>
      </c>
      <c r="O5099" s="12" t="str">
        <f>IF(N5099&lt;I5099,$U$1," ")</f>
        <v xml:space="preserve"> </v>
      </c>
      <c r="P5099" s="12" t="str">
        <f>IFERROR((O5099+30)," ")</f>
        <v xml:space="preserve"> </v>
      </c>
      <c r="Q5099" s="2">
        <f ca="1">IF(O5099=$U$1,N5099,"0")*1.22</f>
        <v>0</v>
      </c>
    </row>
    <row r="5100" spans="1:17" x14ac:dyDescent="0.25">
      <c r="A5100" t="s">
        <v>8461</v>
      </c>
      <c r="B5100" t="s">
        <v>8460</v>
      </c>
      <c r="C5100">
        <v>15880</v>
      </c>
      <c r="D5100">
        <v>14.1</v>
      </c>
      <c r="E5100">
        <f>IFERROR(VLOOKUP(Table_ExternalData_15[[#This Row],[Id]],Rabati!B:C,2,0),0)</f>
        <v>25</v>
      </c>
      <c r="F5100">
        <v>1</v>
      </c>
      <c r="G5100" t="str">
        <f>VLOOKUP(Table_ExternalData_15[[#This Row],[Id]],'Blagovna izdelek'!A:C,3,0)</f>
        <v>Delock</v>
      </c>
      <c r="H5100">
        <f>Table_ExternalData_15[[#This Row],[Rabat]]*0.2</f>
        <v>5</v>
      </c>
      <c r="I5100" s="2">
        <f>Table_ExternalData_15[[#This Row],[Price]]-(Table_ExternalData_15[[#This Row],[Price]]*Table_ExternalData_15[[#This Row],[BB rabat]])/100</f>
        <v>13.395</v>
      </c>
      <c r="J5100" s="2">
        <f>Table_ExternalData_15[[#This Row],[BB cena]]*Table_ExternalData_15[[#Headers],[1,22]]</f>
        <v>16.341899999999999</v>
      </c>
      <c r="K5100" s="2">
        <f>Table_ExternalData_15[[#This Row],[Price]]*Table_ExternalData_15[[#Headers],[1,22]]</f>
        <v>17.201999999999998</v>
      </c>
      <c r="L5100" s="7">
        <f>IF(G5100="White Shark",E5100*0.5,IF(G5100="Sbox",E5100*0.5,IF(G5100="Tenda",E5100*0.5,E5100*0.2)))/100</f>
        <v>0.05</v>
      </c>
      <c r="M5100" s="2">
        <f>Table_ExternalData_15[[#This Row],[Price]]-Table_ExternalData_15[[#This Row],[Price]]*Table_ExternalData_15[[#This Row],[extra popust]]</f>
        <v>13.395</v>
      </c>
      <c r="N5100" s="2">
        <f>IF(M5100&lt;I5100,M5100,I5100)</f>
        <v>13.395</v>
      </c>
      <c r="O5100" s="12" t="str">
        <f>IF(N5100&lt;I5100,$U$1," ")</f>
        <v xml:space="preserve"> </v>
      </c>
      <c r="P5100" s="12" t="str">
        <f>IFERROR((O5100+30)," ")</f>
        <v xml:space="preserve"> </v>
      </c>
      <c r="Q5100" s="2">
        <f ca="1">IF(O5100=$U$1,N5100,"0")*1.22</f>
        <v>0</v>
      </c>
    </row>
    <row r="5101" spans="1:17" x14ac:dyDescent="0.25">
      <c r="A5101" t="s">
        <v>8463</v>
      </c>
      <c r="B5101" t="s">
        <v>8462</v>
      </c>
      <c r="C5101">
        <v>15881</v>
      </c>
      <c r="D5101">
        <v>19.95</v>
      </c>
      <c r="E5101">
        <f>IFERROR(VLOOKUP(Table_ExternalData_15[[#This Row],[Id]],Rabati!B:C,2,0),0)</f>
        <v>10</v>
      </c>
      <c r="F5101">
        <v>2</v>
      </c>
      <c r="G5101" t="str">
        <f>VLOOKUP(Table_ExternalData_15[[#This Row],[Id]],'Blagovna izdelek'!A:C,3,0)</f>
        <v>Delock</v>
      </c>
      <c r="H5101">
        <f>Table_ExternalData_15[[#This Row],[Rabat]]*0.2</f>
        <v>2</v>
      </c>
      <c r="I5101" s="2">
        <f>Table_ExternalData_15[[#This Row],[Price]]-(Table_ExternalData_15[[#This Row],[Price]]*Table_ExternalData_15[[#This Row],[BB rabat]])/100</f>
        <v>19.550999999999998</v>
      </c>
      <c r="J5101" s="2">
        <f>Table_ExternalData_15[[#This Row],[BB cena]]*Table_ExternalData_15[[#Headers],[1,22]]</f>
        <v>23.852219999999999</v>
      </c>
      <c r="K5101" s="2">
        <f>Table_ExternalData_15[[#This Row],[Price]]*Table_ExternalData_15[[#Headers],[1,22]]</f>
        <v>24.338999999999999</v>
      </c>
      <c r="L5101" s="7">
        <f>IF(G5101="White Shark",E5101*0.5,IF(G5101="Sbox",E5101*0.5,IF(G5101="Tenda",E5101*0.5,E5101*0.2)))/100</f>
        <v>0.02</v>
      </c>
      <c r="M5101" s="2">
        <f>Table_ExternalData_15[[#This Row],[Price]]-Table_ExternalData_15[[#This Row],[Price]]*Table_ExternalData_15[[#This Row],[extra popust]]</f>
        <v>19.550999999999998</v>
      </c>
      <c r="N5101" s="2">
        <f>IF(M5101&lt;I5101,M5101,I5101)</f>
        <v>19.550999999999998</v>
      </c>
      <c r="O5101" s="12" t="str">
        <f>IF(N5101&lt;I5101,$U$1," ")</f>
        <v xml:space="preserve"> </v>
      </c>
      <c r="P5101" s="12" t="str">
        <f>IFERROR((O5101+30)," ")</f>
        <v xml:space="preserve"> </v>
      </c>
      <c r="Q5101" s="2">
        <f ca="1">IF(O5101=$U$1,N5101,"0")*1.22</f>
        <v>0</v>
      </c>
    </row>
    <row r="5102" spans="1:17" x14ac:dyDescent="0.25">
      <c r="A5102" t="s">
        <v>8491</v>
      </c>
      <c r="B5102" t="s">
        <v>8490</v>
      </c>
      <c r="C5102">
        <v>15898</v>
      </c>
      <c r="D5102">
        <v>22.5</v>
      </c>
      <c r="E5102">
        <f>IFERROR(VLOOKUP(Table_ExternalData_15[[#This Row],[Id]],Rabati!B:C,2,0),0)</f>
        <v>20</v>
      </c>
      <c r="F5102">
        <v>0</v>
      </c>
      <c r="G5102" t="str">
        <f>VLOOKUP(Table_ExternalData_15[[#This Row],[Id]],'Blagovna izdelek'!A:C,3,0)</f>
        <v>Delock</v>
      </c>
      <c r="H5102">
        <f>Table_ExternalData_15[[#This Row],[Rabat]]*0.2</f>
        <v>4</v>
      </c>
      <c r="I5102" s="2">
        <f>Table_ExternalData_15[[#This Row],[Price]]-(Table_ExternalData_15[[#This Row],[Price]]*Table_ExternalData_15[[#This Row],[BB rabat]])/100</f>
        <v>21.6</v>
      </c>
      <c r="J5102" s="2">
        <f>Table_ExternalData_15[[#This Row],[BB cena]]*Table_ExternalData_15[[#Headers],[1,22]]</f>
        <v>26.352</v>
      </c>
      <c r="K5102" s="2">
        <f>Table_ExternalData_15[[#This Row],[Price]]*Table_ExternalData_15[[#Headers],[1,22]]</f>
        <v>27.45</v>
      </c>
      <c r="L5102" s="7">
        <f>IF(G5102="White Shark",E5102*0.5,IF(G5102="Sbox",E5102*0.5,IF(G5102="Tenda",E5102*0.5,E5102*0.2)))/100</f>
        <v>0.04</v>
      </c>
      <c r="M5102" s="2">
        <f>Table_ExternalData_15[[#This Row],[Price]]-Table_ExternalData_15[[#This Row],[Price]]*Table_ExternalData_15[[#This Row],[extra popust]]</f>
        <v>21.6</v>
      </c>
      <c r="N5102" s="2">
        <f>IF(M5102&lt;I5102,M5102,I5102)</f>
        <v>21.6</v>
      </c>
      <c r="O5102" s="12" t="str">
        <f>IF(N5102&lt;I5102,$U$1," ")</f>
        <v xml:space="preserve"> </v>
      </c>
      <c r="P5102" s="12" t="str">
        <f>IFERROR((O5102+30)," ")</f>
        <v xml:space="preserve"> </v>
      </c>
      <c r="Q5102" s="2">
        <f ca="1">IF(O5102=$U$1,N5102,"0")*1.22</f>
        <v>0</v>
      </c>
    </row>
    <row r="5103" spans="1:17" x14ac:dyDescent="0.25">
      <c r="A5103" t="s">
        <v>8495</v>
      </c>
      <c r="B5103" t="s">
        <v>8494</v>
      </c>
      <c r="C5103">
        <v>15900</v>
      </c>
      <c r="D5103">
        <v>25.8</v>
      </c>
      <c r="E5103">
        <f>IFERROR(VLOOKUP(Table_ExternalData_15[[#This Row],[Id]],Rabati!B:C,2,0),0)</f>
        <v>10</v>
      </c>
      <c r="F5103">
        <v>2</v>
      </c>
      <c r="G5103" t="str">
        <f>VLOOKUP(Table_ExternalData_15[[#This Row],[Id]],'Blagovna izdelek'!A:C,3,0)</f>
        <v>Delock</v>
      </c>
      <c r="H5103">
        <f>Table_ExternalData_15[[#This Row],[Rabat]]*0.2</f>
        <v>2</v>
      </c>
      <c r="I5103" s="2">
        <f>Table_ExternalData_15[[#This Row],[Price]]-(Table_ExternalData_15[[#This Row],[Price]]*Table_ExternalData_15[[#This Row],[BB rabat]])/100</f>
        <v>25.283999999999999</v>
      </c>
      <c r="J5103" s="2">
        <f>Table_ExternalData_15[[#This Row],[BB cena]]*Table_ExternalData_15[[#Headers],[1,22]]</f>
        <v>30.84648</v>
      </c>
      <c r="K5103" s="2">
        <f>Table_ExternalData_15[[#This Row],[Price]]*Table_ExternalData_15[[#Headers],[1,22]]</f>
        <v>31.475999999999999</v>
      </c>
      <c r="L5103" s="7">
        <f>IF(G5103="White Shark",E5103*0.5,IF(G5103="Sbox",E5103*0.5,IF(G5103="Tenda",E5103*0.5,E5103*0.2)))/100</f>
        <v>0.02</v>
      </c>
      <c r="M5103" s="2">
        <f>Table_ExternalData_15[[#This Row],[Price]]-Table_ExternalData_15[[#This Row],[Price]]*Table_ExternalData_15[[#This Row],[extra popust]]</f>
        <v>25.283999999999999</v>
      </c>
      <c r="N5103" s="2">
        <f>IF(M5103&lt;I5103,M5103,I5103)</f>
        <v>25.283999999999999</v>
      </c>
      <c r="O5103" s="12" t="str">
        <f>IF(N5103&lt;I5103,$U$1," ")</f>
        <v xml:space="preserve"> </v>
      </c>
      <c r="P5103" s="12" t="str">
        <f>IFERROR((O5103+30)," ")</f>
        <v xml:space="preserve"> </v>
      </c>
      <c r="Q5103" s="2">
        <f ca="1">IF(O5103=$U$1,N5103,"0")*1.22</f>
        <v>0</v>
      </c>
    </row>
    <row r="5104" spans="1:17" x14ac:dyDescent="0.25">
      <c r="A5104" t="s">
        <v>8497</v>
      </c>
      <c r="B5104" t="s">
        <v>8496</v>
      </c>
      <c r="C5104">
        <v>15901</v>
      </c>
      <c r="D5104">
        <v>37.450000000000003</v>
      </c>
      <c r="E5104">
        <f>IFERROR(VLOOKUP(Table_ExternalData_15[[#This Row],[Id]],Rabati!B:C,2,0),0)</f>
        <v>10</v>
      </c>
      <c r="F5104">
        <v>2</v>
      </c>
      <c r="G5104" t="str">
        <f>VLOOKUP(Table_ExternalData_15[[#This Row],[Id]],'Blagovna izdelek'!A:C,3,0)</f>
        <v>Delock</v>
      </c>
      <c r="H5104">
        <f>Table_ExternalData_15[[#This Row],[Rabat]]*0.2</f>
        <v>2</v>
      </c>
      <c r="I5104" s="2">
        <f>Table_ExternalData_15[[#This Row],[Price]]-(Table_ExternalData_15[[#This Row],[Price]]*Table_ExternalData_15[[#This Row],[BB rabat]])/100</f>
        <v>36.701000000000001</v>
      </c>
      <c r="J5104" s="2">
        <f>Table_ExternalData_15[[#This Row],[BB cena]]*Table_ExternalData_15[[#Headers],[1,22]]</f>
        <v>44.775219999999997</v>
      </c>
      <c r="K5104" s="2">
        <f>Table_ExternalData_15[[#This Row],[Price]]*Table_ExternalData_15[[#Headers],[1,22]]</f>
        <v>45.689</v>
      </c>
      <c r="L5104" s="7">
        <f>IF(G5104="White Shark",E5104*0.5,IF(G5104="Sbox",E5104*0.5,IF(G5104="Tenda",E5104*0.5,E5104*0.2)))/100</f>
        <v>0.02</v>
      </c>
      <c r="M5104" s="2">
        <f>Table_ExternalData_15[[#This Row],[Price]]-Table_ExternalData_15[[#This Row],[Price]]*Table_ExternalData_15[[#This Row],[extra popust]]</f>
        <v>36.701000000000001</v>
      </c>
      <c r="N5104" s="2">
        <f>IF(M5104&lt;I5104,M5104,I5104)</f>
        <v>36.701000000000001</v>
      </c>
      <c r="O5104" s="12" t="str">
        <f>IF(N5104&lt;I5104,$U$1," ")</f>
        <v xml:space="preserve"> </v>
      </c>
      <c r="P5104" s="12" t="str">
        <f>IFERROR((O5104+30)," ")</f>
        <v xml:space="preserve"> </v>
      </c>
      <c r="Q5104" s="2">
        <f ca="1">IF(O5104=$U$1,N5104,"0")*1.22</f>
        <v>0</v>
      </c>
    </row>
    <row r="5105" spans="1:17" x14ac:dyDescent="0.25">
      <c r="A5105" t="s">
        <v>8569</v>
      </c>
      <c r="B5105" t="s">
        <v>8568</v>
      </c>
      <c r="C5105">
        <v>15939</v>
      </c>
      <c r="D5105">
        <v>12.2</v>
      </c>
      <c r="E5105">
        <f>IFERROR(VLOOKUP(Table_ExternalData_15[[#This Row],[Id]],Rabati!B:C,2,0),0)</f>
        <v>25</v>
      </c>
      <c r="F5105">
        <v>1</v>
      </c>
      <c r="G5105" t="str">
        <f>VLOOKUP(Table_ExternalData_15[[#This Row],[Id]],'Blagovna izdelek'!A:C,3,0)</f>
        <v>Delock</v>
      </c>
      <c r="H5105">
        <f>Table_ExternalData_15[[#This Row],[Rabat]]*0.2</f>
        <v>5</v>
      </c>
      <c r="I5105" s="2">
        <f>Table_ExternalData_15[[#This Row],[Price]]-(Table_ExternalData_15[[#This Row],[Price]]*Table_ExternalData_15[[#This Row],[BB rabat]])/100</f>
        <v>11.59</v>
      </c>
      <c r="J5105" s="2">
        <f>Table_ExternalData_15[[#This Row],[BB cena]]*Table_ExternalData_15[[#Headers],[1,22]]</f>
        <v>14.139799999999999</v>
      </c>
      <c r="K5105" s="2">
        <f>Table_ExternalData_15[[#This Row],[Price]]*Table_ExternalData_15[[#Headers],[1,22]]</f>
        <v>14.883999999999999</v>
      </c>
      <c r="L5105" s="7">
        <f>IF(G5105="White Shark",E5105*0.5,IF(G5105="Sbox",E5105*0.5,IF(G5105="Tenda",E5105*0.5,E5105*0.2)))/100</f>
        <v>0.05</v>
      </c>
      <c r="M5105" s="2">
        <f>Table_ExternalData_15[[#This Row],[Price]]-Table_ExternalData_15[[#This Row],[Price]]*Table_ExternalData_15[[#This Row],[extra popust]]</f>
        <v>11.59</v>
      </c>
      <c r="N5105" s="2">
        <f>IF(M5105&lt;I5105,M5105,I5105)</f>
        <v>11.59</v>
      </c>
      <c r="O5105" s="12" t="str">
        <f>IF(N5105&lt;I5105,$U$1," ")</f>
        <v xml:space="preserve"> </v>
      </c>
      <c r="P5105" s="12" t="str">
        <f>IFERROR((O5105+30)," ")</f>
        <v xml:space="preserve"> </v>
      </c>
      <c r="Q5105" s="2">
        <f ca="1">IF(O5105=$U$1,N5105,"0")*1.22</f>
        <v>0</v>
      </c>
    </row>
    <row r="5106" spans="1:17" x14ac:dyDescent="0.25">
      <c r="A5106" t="s">
        <v>8571</v>
      </c>
      <c r="B5106" t="s">
        <v>8570</v>
      </c>
      <c r="C5106">
        <v>15940</v>
      </c>
      <c r="D5106">
        <v>14.25</v>
      </c>
      <c r="E5106">
        <f>IFERROR(VLOOKUP(Table_ExternalData_15[[#This Row],[Id]],Rabati!B:C,2,0),0)</f>
        <v>25</v>
      </c>
      <c r="F5106">
        <v>3</v>
      </c>
      <c r="G5106" t="str">
        <f>VLOOKUP(Table_ExternalData_15[[#This Row],[Id]],'Blagovna izdelek'!A:C,3,0)</f>
        <v>Delock</v>
      </c>
      <c r="H5106">
        <f>Table_ExternalData_15[[#This Row],[Rabat]]*0.2</f>
        <v>5</v>
      </c>
      <c r="I5106" s="2">
        <f>Table_ExternalData_15[[#This Row],[Price]]-(Table_ExternalData_15[[#This Row],[Price]]*Table_ExternalData_15[[#This Row],[BB rabat]])/100</f>
        <v>13.5375</v>
      </c>
      <c r="J5106" s="2">
        <f>Table_ExternalData_15[[#This Row],[BB cena]]*Table_ExternalData_15[[#Headers],[1,22]]</f>
        <v>16.515750000000001</v>
      </c>
      <c r="K5106" s="2">
        <f>Table_ExternalData_15[[#This Row],[Price]]*Table_ExternalData_15[[#Headers],[1,22]]</f>
        <v>17.384999999999998</v>
      </c>
      <c r="L5106" s="7">
        <f>IF(G5106="White Shark",E5106*0.5,IF(G5106="Sbox",E5106*0.5,IF(G5106="Tenda",E5106*0.5,E5106*0.2)))/100</f>
        <v>0.05</v>
      </c>
      <c r="M5106" s="2">
        <f>Table_ExternalData_15[[#This Row],[Price]]-Table_ExternalData_15[[#This Row],[Price]]*Table_ExternalData_15[[#This Row],[extra popust]]</f>
        <v>13.5375</v>
      </c>
      <c r="N5106" s="2">
        <f>IF(M5106&lt;I5106,M5106,I5106)</f>
        <v>13.5375</v>
      </c>
      <c r="O5106" s="12" t="str">
        <f>IF(N5106&lt;I5106,$U$1," ")</f>
        <v xml:space="preserve"> </v>
      </c>
      <c r="P5106" s="12" t="str">
        <f>IFERROR((O5106+30)," ")</f>
        <v xml:space="preserve"> </v>
      </c>
      <c r="Q5106" s="2">
        <f ca="1">IF(O5106=$U$1,N5106,"0")*1.22</f>
        <v>0</v>
      </c>
    </row>
    <row r="5107" spans="1:17" x14ac:dyDescent="0.25">
      <c r="A5107" t="s">
        <v>8573</v>
      </c>
      <c r="B5107" t="s">
        <v>8572</v>
      </c>
      <c r="C5107">
        <v>15941</v>
      </c>
      <c r="D5107">
        <v>14.95</v>
      </c>
      <c r="E5107">
        <f>IFERROR(VLOOKUP(Table_ExternalData_15[[#This Row],[Id]],Rabati!B:C,2,0),0)</f>
        <v>20</v>
      </c>
      <c r="F5107">
        <v>0</v>
      </c>
      <c r="G5107" t="str">
        <f>VLOOKUP(Table_ExternalData_15[[#This Row],[Id]],'Blagovna izdelek'!A:C,3,0)</f>
        <v>Delock</v>
      </c>
      <c r="H5107">
        <f>Table_ExternalData_15[[#This Row],[Rabat]]*0.2</f>
        <v>4</v>
      </c>
      <c r="I5107" s="2">
        <f>Table_ExternalData_15[[#This Row],[Price]]-(Table_ExternalData_15[[#This Row],[Price]]*Table_ExternalData_15[[#This Row],[BB rabat]])/100</f>
        <v>14.351999999999999</v>
      </c>
      <c r="J5107" s="2">
        <f>Table_ExternalData_15[[#This Row],[BB cena]]*Table_ExternalData_15[[#Headers],[1,22]]</f>
        <v>17.509439999999998</v>
      </c>
      <c r="K5107" s="2">
        <f>Table_ExternalData_15[[#This Row],[Price]]*Table_ExternalData_15[[#Headers],[1,22]]</f>
        <v>18.238999999999997</v>
      </c>
      <c r="L5107" s="7">
        <f>IF(G5107="White Shark",E5107*0.5,IF(G5107="Sbox",E5107*0.5,IF(G5107="Tenda",E5107*0.5,E5107*0.2)))/100</f>
        <v>0.04</v>
      </c>
      <c r="M5107" s="2">
        <f>Table_ExternalData_15[[#This Row],[Price]]-Table_ExternalData_15[[#This Row],[Price]]*Table_ExternalData_15[[#This Row],[extra popust]]</f>
        <v>14.351999999999999</v>
      </c>
      <c r="N5107" s="2">
        <f>IF(M5107&lt;I5107,M5107,I5107)</f>
        <v>14.351999999999999</v>
      </c>
      <c r="O5107" s="12" t="str">
        <f>IF(N5107&lt;I5107,$U$1," ")</f>
        <v xml:space="preserve"> </v>
      </c>
      <c r="P5107" s="12" t="str">
        <f>IFERROR((O5107+30)," ")</f>
        <v xml:space="preserve"> </v>
      </c>
      <c r="Q5107" s="2">
        <f ca="1">IF(O5107=$U$1,N5107,"0")*1.22</f>
        <v>0</v>
      </c>
    </row>
    <row r="5108" spans="1:17" x14ac:dyDescent="0.25">
      <c r="A5108" t="s">
        <v>8575</v>
      </c>
      <c r="B5108" t="s">
        <v>8574</v>
      </c>
      <c r="C5108">
        <v>15942</v>
      </c>
      <c r="D5108">
        <v>19.95</v>
      </c>
      <c r="E5108">
        <f>IFERROR(VLOOKUP(Table_ExternalData_15[[#This Row],[Id]],Rabati!B:C,2,0),0)</f>
        <v>20</v>
      </c>
      <c r="F5108">
        <v>0</v>
      </c>
      <c r="G5108" t="str">
        <f>VLOOKUP(Table_ExternalData_15[[#This Row],[Id]],'Blagovna izdelek'!A:C,3,0)</f>
        <v>Delock</v>
      </c>
      <c r="H5108">
        <f>Table_ExternalData_15[[#This Row],[Rabat]]*0.2</f>
        <v>4</v>
      </c>
      <c r="I5108" s="2">
        <f>Table_ExternalData_15[[#This Row],[Price]]-(Table_ExternalData_15[[#This Row],[Price]]*Table_ExternalData_15[[#This Row],[BB rabat]])/100</f>
        <v>19.152000000000001</v>
      </c>
      <c r="J5108" s="2">
        <f>Table_ExternalData_15[[#This Row],[BB cena]]*Table_ExternalData_15[[#Headers],[1,22]]</f>
        <v>23.36544</v>
      </c>
      <c r="K5108" s="2">
        <f>Table_ExternalData_15[[#This Row],[Price]]*Table_ExternalData_15[[#Headers],[1,22]]</f>
        <v>24.338999999999999</v>
      </c>
      <c r="L5108" s="7">
        <f>IF(G5108="White Shark",E5108*0.5,IF(G5108="Sbox",E5108*0.5,IF(G5108="Tenda",E5108*0.5,E5108*0.2)))/100</f>
        <v>0.04</v>
      </c>
      <c r="M5108" s="2">
        <f>Table_ExternalData_15[[#This Row],[Price]]-Table_ExternalData_15[[#This Row],[Price]]*Table_ExternalData_15[[#This Row],[extra popust]]</f>
        <v>19.152000000000001</v>
      </c>
      <c r="N5108" s="2">
        <f>IF(M5108&lt;I5108,M5108,I5108)</f>
        <v>19.152000000000001</v>
      </c>
      <c r="O5108" s="12" t="str">
        <f>IF(N5108&lt;I5108,$U$1," ")</f>
        <v xml:space="preserve"> </v>
      </c>
      <c r="P5108" s="12" t="str">
        <f>IFERROR((O5108+30)," ")</f>
        <v xml:space="preserve"> </v>
      </c>
      <c r="Q5108" s="2">
        <f ca="1">IF(O5108=$U$1,N5108,"0")*1.22</f>
        <v>0</v>
      </c>
    </row>
    <row r="5109" spans="1:17" x14ac:dyDescent="0.25">
      <c r="A5109" t="s">
        <v>8577</v>
      </c>
      <c r="B5109" t="s">
        <v>8576</v>
      </c>
      <c r="C5109">
        <v>15943</v>
      </c>
      <c r="D5109">
        <v>25.95</v>
      </c>
      <c r="E5109">
        <f>IFERROR(VLOOKUP(Table_ExternalData_15[[#This Row],[Id]],Rabati!B:C,2,0),0)</f>
        <v>30</v>
      </c>
      <c r="F5109">
        <v>0</v>
      </c>
      <c r="G5109" t="str">
        <f>VLOOKUP(Table_ExternalData_15[[#This Row],[Id]],'Blagovna izdelek'!A:C,3,0)</f>
        <v>Delock</v>
      </c>
      <c r="H5109">
        <f>Table_ExternalData_15[[#This Row],[Rabat]]*0.2</f>
        <v>6</v>
      </c>
      <c r="I5109" s="2">
        <f>Table_ExternalData_15[[#This Row],[Price]]-(Table_ExternalData_15[[#This Row],[Price]]*Table_ExternalData_15[[#This Row],[BB rabat]])/100</f>
        <v>24.393000000000001</v>
      </c>
      <c r="J5109" s="2">
        <f>Table_ExternalData_15[[#This Row],[BB cena]]*Table_ExternalData_15[[#Headers],[1,22]]</f>
        <v>29.759460000000001</v>
      </c>
      <c r="K5109" s="2">
        <f>Table_ExternalData_15[[#This Row],[Price]]*Table_ExternalData_15[[#Headers],[1,22]]</f>
        <v>31.658999999999999</v>
      </c>
      <c r="L5109" s="7">
        <f>IF(G5109="White Shark",E5109*0.5,IF(G5109="Sbox",E5109*0.5,IF(G5109="Tenda",E5109*0.5,E5109*0.2)))/100</f>
        <v>0.06</v>
      </c>
      <c r="M5109" s="2">
        <f>Table_ExternalData_15[[#This Row],[Price]]-Table_ExternalData_15[[#This Row],[Price]]*Table_ExternalData_15[[#This Row],[extra popust]]</f>
        <v>24.393000000000001</v>
      </c>
      <c r="N5109" s="2">
        <f>IF(M5109&lt;I5109,M5109,I5109)</f>
        <v>24.393000000000001</v>
      </c>
      <c r="O5109" s="12" t="str">
        <f>IF(N5109&lt;I5109,$U$1," ")</f>
        <v xml:space="preserve"> </v>
      </c>
      <c r="P5109" s="12" t="str">
        <f>IFERROR((O5109+30)," ")</f>
        <v xml:space="preserve"> </v>
      </c>
      <c r="Q5109" s="2">
        <f ca="1">IF(O5109=$U$1,N5109,"0")*1.22</f>
        <v>0</v>
      </c>
    </row>
    <row r="5110" spans="1:17" x14ac:dyDescent="0.25">
      <c r="A5110" t="s">
        <v>8579</v>
      </c>
      <c r="B5110" t="s">
        <v>8578</v>
      </c>
      <c r="C5110">
        <v>15944</v>
      </c>
      <c r="D5110">
        <v>28.95</v>
      </c>
      <c r="E5110">
        <f>IFERROR(VLOOKUP(Table_ExternalData_15[[#This Row],[Id]],Rabati!B:C,2,0),0)</f>
        <v>30</v>
      </c>
      <c r="F5110">
        <v>0</v>
      </c>
      <c r="G5110" t="str">
        <f>VLOOKUP(Table_ExternalData_15[[#This Row],[Id]],'Blagovna izdelek'!A:C,3,0)</f>
        <v>Delock</v>
      </c>
      <c r="H5110">
        <f>Table_ExternalData_15[[#This Row],[Rabat]]*0.2</f>
        <v>6</v>
      </c>
      <c r="I5110" s="2">
        <f>Table_ExternalData_15[[#This Row],[Price]]-(Table_ExternalData_15[[#This Row],[Price]]*Table_ExternalData_15[[#This Row],[BB rabat]])/100</f>
        <v>27.213000000000001</v>
      </c>
      <c r="J5110" s="2">
        <f>Table_ExternalData_15[[#This Row],[BB cena]]*Table_ExternalData_15[[#Headers],[1,22]]</f>
        <v>33.199860000000001</v>
      </c>
      <c r="K5110" s="2">
        <f>Table_ExternalData_15[[#This Row],[Price]]*Table_ExternalData_15[[#Headers],[1,22]]</f>
        <v>35.318999999999996</v>
      </c>
      <c r="L5110" s="7">
        <f>IF(G5110="White Shark",E5110*0.5,IF(G5110="Sbox",E5110*0.5,IF(G5110="Tenda",E5110*0.5,E5110*0.2)))/100</f>
        <v>0.06</v>
      </c>
      <c r="M5110" s="2">
        <f>Table_ExternalData_15[[#This Row],[Price]]-Table_ExternalData_15[[#This Row],[Price]]*Table_ExternalData_15[[#This Row],[extra popust]]</f>
        <v>27.213000000000001</v>
      </c>
      <c r="N5110" s="2">
        <f>IF(M5110&lt;I5110,M5110,I5110)</f>
        <v>27.213000000000001</v>
      </c>
      <c r="O5110" s="12" t="str">
        <f>IF(N5110&lt;I5110,$U$1," ")</f>
        <v xml:space="preserve"> </v>
      </c>
      <c r="P5110" s="12" t="str">
        <f>IFERROR((O5110+30)," ")</f>
        <v xml:space="preserve"> </v>
      </c>
      <c r="Q5110" s="2">
        <f ca="1">IF(O5110=$U$1,N5110,"0")*1.22</f>
        <v>0</v>
      </c>
    </row>
    <row r="5111" spans="1:17" x14ac:dyDescent="0.25">
      <c r="A5111" t="s">
        <v>8581</v>
      </c>
      <c r="B5111" t="s">
        <v>8580</v>
      </c>
      <c r="C5111">
        <v>15945</v>
      </c>
      <c r="D5111">
        <v>32.950000000000003</v>
      </c>
      <c r="E5111">
        <f>IFERROR(VLOOKUP(Table_ExternalData_15[[#This Row],[Id]],Rabati!B:C,2,0),0)</f>
        <v>30</v>
      </c>
      <c r="F5111">
        <v>0</v>
      </c>
      <c r="G5111" t="str">
        <f>VLOOKUP(Table_ExternalData_15[[#This Row],[Id]],'Blagovna izdelek'!A:C,3,0)</f>
        <v>Delock</v>
      </c>
      <c r="H5111">
        <f>Table_ExternalData_15[[#This Row],[Rabat]]*0.2</f>
        <v>6</v>
      </c>
      <c r="I5111" s="2">
        <f>Table_ExternalData_15[[#This Row],[Price]]-(Table_ExternalData_15[[#This Row],[Price]]*Table_ExternalData_15[[#This Row],[BB rabat]])/100</f>
        <v>30.973000000000003</v>
      </c>
      <c r="J5111" s="2">
        <f>Table_ExternalData_15[[#This Row],[BB cena]]*Table_ExternalData_15[[#Headers],[1,22]]</f>
        <v>37.787060000000004</v>
      </c>
      <c r="K5111" s="2">
        <f>Table_ExternalData_15[[#This Row],[Price]]*Table_ExternalData_15[[#Headers],[1,22]]</f>
        <v>40.199000000000005</v>
      </c>
      <c r="L5111" s="7">
        <f>IF(G5111="White Shark",E5111*0.5,IF(G5111="Sbox",E5111*0.5,IF(G5111="Tenda",E5111*0.5,E5111*0.2)))/100</f>
        <v>0.06</v>
      </c>
      <c r="M5111" s="2">
        <f>Table_ExternalData_15[[#This Row],[Price]]-Table_ExternalData_15[[#This Row],[Price]]*Table_ExternalData_15[[#This Row],[extra popust]]</f>
        <v>30.973000000000003</v>
      </c>
      <c r="N5111" s="2">
        <f>IF(M5111&lt;I5111,M5111,I5111)</f>
        <v>30.973000000000003</v>
      </c>
      <c r="O5111" s="12" t="str">
        <f>IF(N5111&lt;I5111,$U$1," ")</f>
        <v xml:space="preserve"> </v>
      </c>
      <c r="P5111" s="12" t="str">
        <f>IFERROR((O5111+30)," ")</f>
        <v xml:space="preserve"> </v>
      </c>
      <c r="Q5111" s="2">
        <f ca="1">IF(O5111=$U$1,N5111,"0")*1.22</f>
        <v>0</v>
      </c>
    </row>
    <row r="5112" spans="1:17" x14ac:dyDescent="0.25">
      <c r="A5112" t="s">
        <v>8583</v>
      </c>
      <c r="B5112" t="s">
        <v>8582</v>
      </c>
      <c r="C5112">
        <v>15946</v>
      </c>
      <c r="D5112">
        <v>10.97</v>
      </c>
      <c r="E5112">
        <f>IFERROR(VLOOKUP(Table_ExternalData_15[[#This Row],[Id]],Rabati!B:C,2,0),0)</f>
        <v>20</v>
      </c>
      <c r="F5112">
        <v>0</v>
      </c>
      <c r="G5112" t="str">
        <f>VLOOKUP(Table_ExternalData_15[[#This Row],[Id]],'Blagovna izdelek'!A:C,3,0)</f>
        <v>Delock</v>
      </c>
      <c r="H5112">
        <f>Table_ExternalData_15[[#This Row],[Rabat]]*0.2</f>
        <v>4</v>
      </c>
      <c r="I5112" s="2">
        <f>Table_ExternalData_15[[#This Row],[Price]]-(Table_ExternalData_15[[#This Row],[Price]]*Table_ExternalData_15[[#This Row],[BB rabat]])/100</f>
        <v>10.5312</v>
      </c>
      <c r="J5112" s="2">
        <f>Table_ExternalData_15[[#This Row],[BB cena]]*Table_ExternalData_15[[#Headers],[1,22]]</f>
        <v>12.848063999999999</v>
      </c>
      <c r="K5112" s="2">
        <f>Table_ExternalData_15[[#This Row],[Price]]*Table_ExternalData_15[[#Headers],[1,22]]</f>
        <v>13.3834</v>
      </c>
      <c r="L5112" s="7">
        <f>IF(G5112="White Shark",E5112*0.5,IF(G5112="Sbox",E5112*0.5,IF(G5112="Tenda",E5112*0.5,E5112*0.2)))/100</f>
        <v>0.04</v>
      </c>
      <c r="M5112" s="2">
        <f>Table_ExternalData_15[[#This Row],[Price]]-Table_ExternalData_15[[#This Row],[Price]]*Table_ExternalData_15[[#This Row],[extra popust]]</f>
        <v>10.5312</v>
      </c>
      <c r="N5112" s="2">
        <f>IF(M5112&lt;I5112,M5112,I5112)</f>
        <v>10.5312</v>
      </c>
      <c r="O5112" s="12" t="str">
        <f>IF(N5112&lt;I5112,$U$1," ")</f>
        <v xml:space="preserve"> </v>
      </c>
      <c r="P5112" s="12" t="str">
        <f>IFERROR((O5112+30)," ")</f>
        <v xml:space="preserve"> </v>
      </c>
      <c r="Q5112" s="2">
        <f ca="1">IF(O5112=$U$1,N5112,"0")*1.22</f>
        <v>0</v>
      </c>
    </row>
    <row r="5113" spans="1:17" x14ac:dyDescent="0.25">
      <c r="A5113" t="s">
        <v>8585</v>
      </c>
      <c r="B5113" t="s">
        <v>8584</v>
      </c>
      <c r="C5113">
        <v>15947</v>
      </c>
      <c r="D5113">
        <v>58.62</v>
      </c>
      <c r="E5113">
        <f>IFERROR(VLOOKUP(Table_ExternalData_15[[#This Row],[Id]],Rabati!B:C,2,0),0)</f>
        <v>20</v>
      </c>
      <c r="F5113">
        <v>0</v>
      </c>
      <c r="G5113" t="str">
        <f>VLOOKUP(Table_ExternalData_15[[#This Row],[Id]],'Blagovna izdelek'!A:C,3,0)</f>
        <v>Delock</v>
      </c>
      <c r="H5113">
        <f>Table_ExternalData_15[[#This Row],[Rabat]]*0.2</f>
        <v>4</v>
      </c>
      <c r="I5113" s="2">
        <f>Table_ExternalData_15[[#This Row],[Price]]-(Table_ExternalData_15[[#This Row],[Price]]*Table_ExternalData_15[[#This Row],[BB rabat]])/100</f>
        <v>56.275199999999998</v>
      </c>
      <c r="J5113" s="2">
        <f>Table_ExternalData_15[[#This Row],[BB cena]]*Table_ExternalData_15[[#Headers],[1,22]]</f>
        <v>68.655743999999999</v>
      </c>
      <c r="K5113" s="2">
        <f>Table_ExternalData_15[[#This Row],[Price]]*Table_ExternalData_15[[#Headers],[1,22]]</f>
        <v>71.51639999999999</v>
      </c>
      <c r="L5113" s="7">
        <f>IF(G5113="White Shark",E5113*0.5,IF(G5113="Sbox",E5113*0.5,IF(G5113="Tenda",E5113*0.5,E5113*0.2)))/100</f>
        <v>0.04</v>
      </c>
      <c r="M5113" s="2">
        <f>Table_ExternalData_15[[#This Row],[Price]]-Table_ExternalData_15[[#This Row],[Price]]*Table_ExternalData_15[[#This Row],[extra popust]]</f>
        <v>56.275199999999998</v>
      </c>
      <c r="N5113" s="2">
        <f>IF(M5113&lt;I5113,M5113,I5113)</f>
        <v>56.275199999999998</v>
      </c>
      <c r="O5113" s="12" t="str">
        <f>IF(N5113&lt;I5113,$U$1," ")</f>
        <v xml:space="preserve"> </v>
      </c>
      <c r="P5113" s="12" t="str">
        <f>IFERROR((O5113+30)," ")</f>
        <v xml:space="preserve"> </v>
      </c>
      <c r="Q5113" s="2">
        <f ca="1">IF(O5113=$U$1,N5113,"0")*1.22</f>
        <v>0</v>
      </c>
    </row>
    <row r="5114" spans="1:17" x14ac:dyDescent="0.25">
      <c r="A5114" t="s">
        <v>8587</v>
      </c>
      <c r="B5114" t="s">
        <v>8586</v>
      </c>
      <c r="C5114">
        <v>15948</v>
      </c>
      <c r="D5114">
        <v>29.45</v>
      </c>
      <c r="E5114">
        <f>IFERROR(VLOOKUP(Table_ExternalData_15[[#This Row],[Id]],Rabati!B:C,2,0),0)</f>
        <v>25</v>
      </c>
      <c r="F5114">
        <v>0</v>
      </c>
      <c r="G5114" t="str">
        <f>VLOOKUP(Table_ExternalData_15[[#This Row],[Id]],'Blagovna izdelek'!A:C,3,0)</f>
        <v>Delock</v>
      </c>
      <c r="H5114">
        <f>Table_ExternalData_15[[#This Row],[Rabat]]*0.2</f>
        <v>5</v>
      </c>
      <c r="I5114" s="2">
        <f>Table_ExternalData_15[[#This Row],[Price]]-(Table_ExternalData_15[[#This Row],[Price]]*Table_ExternalData_15[[#This Row],[BB rabat]])/100</f>
        <v>27.977499999999999</v>
      </c>
      <c r="J5114" s="2">
        <f>Table_ExternalData_15[[#This Row],[BB cena]]*Table_ExternalData_15[[#Headers],[1,22]]</f>
        <v>34.132549999999995</v>
      </c>
      <c r="K5114" s="2">
        <f>Table_ExternalData_15[[#This Row],[Price]]*Table_ExternalData_15[[#Headers],[1,22]]</f>
        <v>35.928999999999995</v>
      </c>
      <c r="L5114" s="7">
        <f>IF(G5114="White Shark",E5114*0.5,IF(G5114="Sbox",E5114*0.5,IF(G5114="Tenda",E5114*0.5,E5114*0.2)))/100</f>
        <v>0.05</v>
      </c>
      <c r="M5114" s="2">
        <f>Table_ExternalData_15[[#This Row],[Price]]-Table_ExternalData_15[[#This Row],[Price]]*Table_ExternalData_15[[#This Row],[extra popust]]</f>
        <v>27.977499999999999</v>
      </c>
      <c r="N5114" s="2">
        <f>IF(M5114&lt;I5114,M5114,I5114)</f>
        <v>27.977499999999999</v>
      </c>
      <c r="O5114" s="12" t="str">
        <f>IF(N5114&lt;I5114,$U$1," ")</f>
        <v xml:space="preserve"> </v>
      </c>
      <c r="P5114" s="12" t="str">
        <f>IFERROR((O5114+30)," ")</f>
        <v xml:space="preserve"> </v>
      </c>
      <c r="Q5114" s="2">
        <f ca="1">IF(O5114=$U$1,N5114,"0")*1.22</f>
        <v>0</v>
      </c>
    </row>
    <row r="5115" spans="1:17" x14ac:dyDescent="0.25">
      <c r="A5115" t="s">
        <v>8599</v>
      </c>
      <c r="B5115" t="s">
        <v>8598</v>
      </c>
      <c r="C5115">
        <v>15955</v>
      </c>
      <c r="D5115">
        <v>13.84</v>
      </c>
      <c r="E5115">
        <f>IFERROR(VLOOKUP(Table_ExternalData_15[[#This Row],[Id]],Rabati!B:C,2,0),0)</f>
        <v>25</v>
      </c>
      <c r="F5115">
        <v>0</v>
      </c>
      <c r="G5115" t="str">
        <f>VLOOKUP(Table_ExternalData_15[[#This Row],[Id]],'Blagovna izdelek'!A:C,3,0)</f>
        <v>Delock</v>
      </c>
      <c r="H5115">
        <f>Table_ExternalData_15[[#This Row],[Rabat]]*0.2</f>
        <v>5</v>
      </c>
      <c r="I5115" s="2">
        <f>Table_ExternalData_15[[#This Row],[Price]]-(Table_ExternalData_15[[#This Row],[Price]]*Table_ExternalData_15[[#This Row],[BB rabat]])/100</f>
        <v>13.148</v>
      </c>
      <c r="J5115" s="2">
        <f>Table_ExternalData_15[[#This Row],[BB cena]]*Table_ExternalData_15[[#Headers],[1,22]]</f>
        <v>16.040559999999999</v>
      </c>
      <c r="K5115" s="2">
        <f>Table_ExternalData_15[[#This Row],[Price]]*Table_ExternalData_15[[#Headers],[1,22]]</f>
        <v>16.884799999999998</v>
      </c>
      <c r="L5115" s="7">
        <f>IF(G5115="White Shark",E5115*0.5,IF(G5115="Sbox",E5115*0.5,IF(G5115="Tenda",E5115*0.5,E5115*0.2)))/100</f>
        <v>0.05</v>
      </c>
      <c r="M5115" s="2">
        <f>Table_ExternalData_15[[#This Row],[Price]]-Table_ExternalData_15[[#This Row],[Price]]*Table_ExternalData_15[[#This Row],[extra popust]]</f>
        <v>13.148</v>
      </c>
      <c r="N5115" s="2">
        <f>IF(M5115&lt;I5115,M5115,I5115)</f>
        <v>13.148</v>
      </c>
      <c r="O5115" s="12" t="str">
        <f>IF(N5115&lt;I5115,$U$1," ")</f>
        <v xml:space="preserve"> </v>
      </c>
      <c r="P5115" s="12" t="str">
        <f>IFERROR((O5115+30)," ")</f>
        <v xml:space="preserve"> </v>
      </c>
      <c r="Q5115" s="2">
        <f ca="1">IF(O5115=$U$1,N5115,"0")*1.22</f>
        <v>0</v>
      </c>
    </row>
    <row r="5116" spans="1:17" x14ac:dyDescent="0.25">
      <c r="A5116" t="s">
        <v>8602</v>
      </c>
      <c r="B5116" t="s">
        <v>10101</v>
      </c>
      <c r="C5116">
        <v>15957</v>
      </c>
      <c r="D5116">
        <v>19.88</v>
      </c>
      <c r="E5116">
        <f>IFERROR(VLOOKUP(Table_ExternalData_15[[#This Row],[Id]],Rabati!B:C,2,0),0)</f>
        <v>30</v>
      </c>
      <c r="F5116">
        <v>3</v>
      </c>
      <c r="G5116" t="str">
        <f>VLOOKUP(Table_ExternalData_15[[#This Row],[Id]],'Blagovna izdelek'!A:C,3,0)</f>
        <v>Delock</v>
      </c>
      <c r="H5116">
        <f>Table_ExternalData_15[[#This Row],[Rabat]]*0.2</f>
        <v>6</v>
      </c>
      <c r="I5116" s="2">
        <f>Table_ExternalData_15[[#This Row],[Price]]-(Table_ExternalData_15[[#This Row],[Price]]*Table_ExternalData_15[[#This Row],[BB rabat]])/100</f>
        <v>18.687199999999997</v>
      </c>
      <c r="J5116" s="2">
        <f>Table_ExternalData_15[[#This Row],[BB cena]]*Table_ExternalData_15[[#Headers],[1,22]]</f>
        <v>22.798383999999995</v>
      </c>
      <c r="K5116" s="2">
        <f>Table_ExternalData_15[[#This Row],[Price]]*Table_ExternalData_15[[#Headers],[1,22]]</f>
        <v>24.253599999999999</v>
      </c>
      <c r="L5116" s="7">
        <f>IF(G5116="White Shark",E5116*0.5,IF(G5116="Sbox",E5116*0.5,IF(G5116="Tenda",E5116*0.5,E5116*0.2)))/100</f>
        <v>0.06</v>
      </c>
      <c r="M5116" s="2">
        <f>Table_ExternalData_15[[#This Row],[Price]]-Table_ExternalData_15[[#This Row],[Price]]*Table_ExternalData_15[[#This Row],[extra popust]]</f>
        <v>18.687200000000001</v>
      </c>
      <c r="N5116" s="2">
        <f>IF(M5116&lt;I5116,M5116,I5116)</f>
        <v>18.687199999999997</v>
      </c>
      <c r="O5116" s="12" t="str">
        <f>IF(N5116&lt;I5116,$U$1," ")</f>
        <v xml:space="preserve"> </v>
      </c>
      <c r="P5116" s="12" t="str">
        <f>IFERROR((O5116+30)," ")</f>
        <v xml:space="preserve"> </v>
      </c>
      <c r="Q5116" s="2">
        <f ca="1">IF(O5116=$U$1,N5116,"0")*1.22</f>
        <v>0</v>
      </c>
    </row>
    <row r="5117" spans="1:17" x14ac:dyDescent="0.25">
      <c r="A5117" t="s">
        <v>8663</v>
      </c>
      <c r="B5117" t="s">
        <v>9765</v>
      </c>
      <c r="C5117">
        <v>16226</v>
      </c>
      <c r="D5117">
        <v>20.5</v>
      </c>
      <c r="E5117">
        <f>IFERROR(VLOOKUP(Table_ExternalData_15[[#This Row],[Id]],Rabati!B:C,2,0),0)</f>
        <v>30</v>
      </c>
      <c r="F5117">
        <v>12</v>
      </c>
      <c r="G5117" t="str">
        <f>VLOOKUP(Table_ExternalData_15[[#This Row],[Id]],'Blagovna izdelek'!A:C,3,0)</f>
        <v>Delock</v>
      </c>
      <c r="H5117">
        <f>Table_ExternalData_15[[#This Row],[Rabat]]*0.2</f>
        <v>6</v>
      </c>
      <c r="I5117" s="2">
        <f>Table_ExternalData_15[[#This Row],[Price]]-(Table_ExternalData_15[[#This Row],[Price]]*Table_ExternalData_15[[#This Row],[BB rabat]])/100</f>
        <v>19.27</v>
      </c>
      <c r="J5117" s="2">
        <f>Table_ExternalData_15[[#This Row],[BB cena]]*Table_ExternalData_15[[#Headers],[1,22]]</f>
        <v>23.509399999999999</v>
      </c>
      <c r="K5117" s="2">
        <f>Table_ExternalData_15[[#This Row],[Price]]*Table_ExternalData_15[[#Headers],[1,22]]</f>
        <v>25.009999999999998</v>
      </c>
      <c r="L5117" s="7">
        <f>IF(G5117="White Shark",E5117*0.5,IF(G5117="Sbox",E5117*0.5,IF(G5117="Tenda",E5117*0.5,E5117*0.2)))/100</f>
        <v>0.06</v>
      </c>
      <c r="M5117" s="2">
        <f>Table_ExternalData_15[[#This Row],[Price]]-Table_ExternalData_15[[#This Row],[Price]]*Table_ExternalData_15[[#This Row],[extra popust]]</f>
        <v>19.27</v>
      </c>
      <c r="N5117" s="2">
        <f>IF(M5117&lt;I5117,M5117,I5117)</f>
        <v>19.27</v>
      </c>
      <c r="O5117" s="12" t="str">
        <f>IF(N5117&lt;I5117,$U$1," ")</f>
        <v xml:space="preserve"> </v>
      </c>
      <c r="P5117" s="12" t="str">
        <f>IFERROR((O5117+30)," ")</f>
        <v xml:space="preserve"> </v>
      </c>
      <c r="Q5117" s="2">
        <f ca="1">IF(O5117=$U$1,N5117,"0")*1.22</f>
        <v>0</v>
      </c>
    </row>
    <row r="5118" spans="1:17" x14ac:dyDescent="0.25">
      <c r="A5118" t="s">
        <v>8665</v>
      </c>
      <c r="B5118" t="s">
        <v>8664</v>
      </c>
      <c r="C5118">
        <v>16227</v>
      </c>
      <c r="D5118">
        <v>65.180000000000007</v>
      </c>
      <c r="E5118">
        <f>IFERROR(VLOOKUP(Table_ExternalData_15[[#This Row],[Id]],Rabati!B:C,2,0),0)</f>
        <v>20</v>
      </c>
      <c r="F5118">
        <v>0</v>
      </c>
      <c r="G5118" t="str">
        <f>VLOOKUP(Table_ExternalData_15[[#This Row],[Id]],'Blagovna izdelek'!A:C,3,0)</f>
        <v>Delock</v>
      </c>
      <c r="H5118">
        <f>Table_ExternalData_15[[#This Row],[Rabat]]*0.2</f>
        <v>4</v>
      </c>
      <c r="I5118" s="2">
        <f>Table_ExternalData_15[[#This Row],[Price]]-(Table_ExternalData_15[[#This Row],[Price]]*Table_ExternalData_15[[#This Row],[BB rabat]])/100</f>
        <v>62.572800000000008</v>
      </c>
      <c r="J5118" s="2">
        <f>Table_ExternalData_15[[#This Row],[BB cena]]*Table_ExternalData_15[[#Headers],[1,22]]</f>
        <v>76.338816000000008</v>
      </c>
      <c r="K5118" s="2">
        <f>Table_ExternalData_15[[#This Row],[Price]]*Table_ExternalData_15[[#Headers],[1,22]]</f>
        <v>79.519600000000011</v>
      </c>
      <c r="L5118" s="7">
        <f>IF(G5118="White Shark",E5118*0.5,IF(G5118="Sbox",E5118*0.5,IF(G5118="Tenda",E5118*0.5,E5118*0.2)))/100</f>
        <v>0.04</v>
      </c>
      <c r="M5118" s="2">
        <f>Table_ExternalData_15[[#This Row],[Price]]-Table_ExternalData_15[[#This Row],[Price]]*Table_ExternalData_15[[#This Row],[extra popust]]</f>
        <v>62.572800000000008</v>
      </c>
      <c r="N5118" s="2">
        <f>IF(M5118&lt;I5118,M5118,I5118)</f>
        <v>62.572800000000008</v>
      </c>
      <c r="O5118" s="12" t="str">
        <f>IF(N5118&lt;I5118,$U$1," ")</f>
        <v xml:space="preserve"> </v>
      </c>
      <c r="P5118" s="12" t="str">
        <f>IFERROR((O5118+30)," ")</f>
        <v xml:space="preserve"> </v>
      </c>
      <c r="Q5118" s="2">
        <f ca="1">IF(O5118=$U$1,N5118,"0")*1.22</f>
        <v>0</v>
      </c>
    </row>
    <row r="5119" spans="1:17" x14ac:dyDescent="0.25">
      <c r="A5119" t="s">
        <v>8668</v>
      </c>
      <c r="B5119" t="s">
        <v>8667</v>
      </c>
      <c r="C5119">
        <v>16229</v>
      </c>
      <c r="D5119">
        <v>19.899999999999999</v>
      </c>
      <c r="E5119">
        <f>IFERROR(VLOOKUP(Table_ExternalData_15[[#This Row],[Id]],Rabati!B:C,2,0),0)</f>
        <v>20</v>
      </c>
      <c r="F5119">
        <v>0</v>
      </c>
      <c r="G5119" t="str">
        <f>VLOOKUP(Table_ExternalData_15[[#This Row],[Id]],'Blagovna izdelek'!A:C,3,0)</f>
        <v>Delock</v>
      </c>
      <c r="H5119">
        <f>Table_ExternalData_15[[#This Row],[Rabat]]*0.2</f>
        <v>4</v>
      </c>
      <c r="I5119" s="2">
        <f>Table_ExternalData_15[[#This Row],[Price]]-(Table_ExternalData_15[[#This Row],[Price]]*Table_ExternalData_15[[#This Row],[BB rabat]])/100</f>
        <v>19.103999999999999</v>
      </c>
      <c r="J5119" s="2">
        <f>Table_ExternalData_15[[#This Row],[BB cena]]*Table_ExternalData_15[[#Headers],[1,22]]</f>
        <v>23.30688</v>
      </c>
      <c r="K5119" s="2">
        <f>Table_ExternalData_15[[#This Row],[Price]]*Table_ExternalData_15[[#Headers],[1,22]]</f>
        <v>24.277999999999999</v>
      </c>
      <c r="L5119" s="7">
        <f>IF(G5119="White Shark",E5119*0.5,IF(G5119="Sbox",E5119*0.5,IF(G5119="Tenda",E5119*0.5,E5119*0.2)))/100</f>
        <v>0.04</v>
      </c>
      <c r="M5119" s="2">
        <f>Table_ExternalData_15[[#This Row],[Price]]-Table_ExternalData_15[[#This Row],[Price]]*Table_ExternalData_15[[#This Row],[extra popust]]</f>
        <v>19.103999999999999</v>
      </c>
      <c r="N5119" s="2">
        <f>IF(M5119&lt;I5119,M5119,I5119)</f>
        <v>19.103999999999999</v>
      </c>
      <c r="O5119" s="12" t="str">
        <f>IF(N5119&lt;I5119,$U$1," ")</f>
        <v xml:space="preserve"> </v>
      </c>
      <c r="P5119" s="12" t="str">
        <f>IFERROR((O5119+30)," ")</f>
        <v xml:space="preserve"> </v>
      </c>
      <c r="Q5119" s="2">
        <f ca="1">IF(O5119=$U$1,N5119,"0")*1.22</f>
        <v>0</v>
      </c>
    </row>
    <row r="5120" spans="1:17" x14ac:dyDescent="0.25">
      <c r="A5120" t="s">
        <v>9775</v>
      </c>
      <c r="B5120" t="s">
        <v>9774</v>
      </c>
      <c r="C5120">
        <v>16250</v>
      </c>
      <c r="D5120">
        <v>19.95</v>
      </c>
      <c r="E5120">
        <f>IFERROR(VLOOKUP(Table_ExternalData_15[[#This Row],[Id]],Rabati!B:C,2,0),0)</f>
        <v>20</v>
      </c>
      <c r="F5120">
        <v>0</v>
      </c>
      <c r="G5120" t="str">
        <f>VLOOKUP(Table_ExternalData_15[[#This Row],[Id]],'Blagovna izdelek'!A:C,3,0)</f>
        <v>Delock</v>
      </c>
      <c r="H5120">
        <f>Table_ExternalData_15[[#This Row],[Rabat]]*0.2</f>
        <v>4</v>
      </c>
      <c r="I5120" s="2">
        <f>Table_ExternalData_15[[#This Row],[Price]]-(Table_ExternalData_15[[#This Row],[Price]]*Table_ExternalData_15[[#This Row],[BB rabat]])/100</f>
        <v>19.152000000000001</v>
      </c>
      <c r="J5120" s="2">
        <f>Table_ExternalData_15[[#This Row],[BB cena]]*Table_ExternalData_15[[#Headers],[1,22]]</f>
        <v>23.36544</v>
      </c>
      <c r="K5120" s="2">
        <f>Table_ExternalData_15[[#This Row],[Price]]*Table_ExternalData_15[[#Headers],[1,22]]</f>
        <v>24.338999999999999</v>
      </c>
      <c r="L5120" s="7">
        <f>IF(G5120="White Shark",E5120*0.5,IF(G5120="Sbox",E5120*0.5,IF(G5120="Tenda",E5120*0.5,E5120*0.2)))/100</f>
        <v>0.04</v>
      </c>
      <c r="M5120" s="2">
        <f>Table_ExternalData_15[[#This Row],[Price]]-Table_ExternalData_15[[#This Row],[Price]]*Table_ExternalData_15[[#This Row],[extra popust]]</f>
        <v>19.152000000000001</v>
      </c>
      <c r="N5120" s="2">
        <f>IF(M5120&lt;I5120,M5120,I5120)</f>
        <v>19.152000000000001</v>
      </c>
      <c r="O5120" s="12" t="str">
        <f>IF(N5120&lt;I5120,$U$1," ")</f>
        <v xml:space="preserve"> </v>
      </c>
      <c r="P5120" s="12" t="str">
        <f>IFERROR((O5120+30)," ")</f>
        <v xml:space="preserve"> </v>
      </c>
      <c r="Q5120" s="2">
        <f ca="1">IF(O5120=$U$1,N5120,"0")*1.22</f>
        <v>0</v>
      </c>
    </row>
    <row r="5121" spans="1:17" x14ac:dyDescent="0.25">
      <c r="A5121" t="s">
        <v>9791</v>
      </c>
      <c r="B5121" t="s">
        <v>9790</v>
      </c>
      <c r="C5121">
        <v>16261</v>
      </c>
      <c r="D5121">
        <v>16.38</v>
      </c>
      <c r="E5121">
        <f>IFERROR(VLOOKUP(Table_ExternalData_15[[#This Row],[Id]],Rabati!B:C,2,0),0)</f>
        <v>30</v>
      </c>
      <c r="F5121">
        <v>0</v>
      </c>
      <c r="G5121" t="str">
        <f>VLOOKUP(Table_ExternalData_15[[#This Row],[Id]],'Blagovna izdelek'!A:C,3,0)</f>
        <v>Delock</v>
      </c>
      <c r="H5121">
        <f>Table_ExternalData_15[[#This Row],[Rabat]]*0.2</f>
        <v>6</v>
      </c>
      <c r="I5121" s="2">
        <f>Table_ExternalData_15[[#This Row],[Price]]-(Table_ExternalData_15[[#This Row],[Price]]*Table_ExternalData_15[[#This Row],[BB rabat]])/100</f>
        <v>15.3972</v>
      </c>
      <c r="J5121" s="2">
        <f>Table_ExternalData_15[[#This Row],[BB cena]]*Table_ExternalData_15[[#Headers],[1,22]]</f>
        <v>18.784583999999999</v>
      </c>
      <c r="K5121" s="2">
        <f>Table_ExternalData_15[[#This Row],[Price]]*Table_ExternalData_15[[#Headers],[1,22]]</f>
        <v>19.983599999999999</v>
      </c>
      <c r="L5121" s="7">
        <f>IF(G5121="White Shark",E5121*0.5,IF(G5121="Sbox",E5121*0.5,IF(G5121="Tenda",E5121*0.5,E5121*0.2)))/100</f>
        <v>0.06</v>
      </c>
      <c r="M5121" s="2">
        <f>Table_ExternalData_15[[#This Row],[Price]]-Table_ExternalData_15[[#This Row],[Price]]*Table_ExternalData_15[[#This Row],[extra popust]]</f>
        <v>15.3972</v>
      </c>
      <c r="N5121" s="2">
        <f>IF(M5121&lt;I5121,M5121,I5121)</f>
        <v>15.3972</v>
      </c>
      <c r="O5121" s="12" t="str">
        <f>IF(N5121&lt;I5121,$U$1," ")</f>
        <v xml:space="preserve"> </v>
      </c>
      <c r="P5121" s="12" t="str">
        <f>IFERROR((O5121+30)," ")</f>
        <v xml:space="preserve"> </v>
      </c>
      <c r="Q5121" s="2">
        <f ca="1">IF(O5121=$U$1,N5121,"0")*1.22</f>
        <v>0</v>
      </c>
    </row>
    <row r="5122" spans="1:17" x14ac:dyDescent="0.25">
      <c r="A5122" t="s">
        <v>9792</v>
      </c>
      <c r="B5122" t="s">
        <v>14186</v>
      </c>
      <c r="C5122">
        <v>16262</v>
      </c>
      <c r="D5122">
        <v>21.15</v>
      </c>
      <c r="E5122">
        <f>IFERROR(VLOOKUP(Table_ExternalData_15[[#This Row],[Id]],Rabati!B:C,2,0),0)</f>
        <v>30</v>
      </c>
      <c r="F5122">
        <v>82</v>
      </c>
      <c r="G5122" t="str">
        <f>VLOOKUP(Table_ExternalData_15[[#This Row],[Id]],'Blagovna izdelek'!A:C,3,0)</f>
        <v>Delock</v>
      </c>
      <c r="H5122">
        <f>Table_ExternalData_15[[#This Row],[Rabat]]*0.2</f>
        <v>6</v>
      </c>
      <c r="I5122" s="2">
        <f>Table_ExternalData_15[[#This Row],[Price]]-(Table_ExternalData_15[[#This Row],[Price]]*Table_ExternalData_15[[#This Row],[BB rabat]])/100</f>
        <v>19.881</v>
      </c>
      <c r="J5122" s="2">
        <f>Table_ExternalData_15[[#This Row],[BB cena]]*Table_ExternalData_15[[#Headers],[1,22]]</f>
        <v>24.254819999999999</v>
      </c>
      <c r="K5122" s="2">
        <f>Table_ExternalData_15[[#This Row],[Price]]*Table_ExternalData_15[[#Headers],[1,22]]</f>
        <v>25.802999999999997</v>
      </c>
      <c r="L5122" s="7">
        <f>IF(G5122="White Shark",E5122*0.5,IF(G5122="Sbox",E5122*0.5,IF(G5122="Tenda",E5122*0.5,E5122*0.2)))/100</f>
        <v>0.06</v>
      </c>
      <c r="M5122" s="2">
        <f>Table_ExternalData_15[[#This Row],[Price]]-Table_ExternalData_15[[#This Row],[Price]]*Table_ExternalData_15[[#This Row],[extra popust]]</f>
        <v>19.881</v>
      </c>
      <c r="N5122" s="2">
        <f>IF(M5122&lt;I5122,M5122,I5122)</f>
        <v>19.881</v>
      </c>
      <c r="O5122" s="12" t="str">
        <f>IF(N5122&lt;I5122,$U$1," ")</f>
        <v xml:space="preserve"> </v>
      </c>
      <c r="P5122" s="12" t="str">
        <f>IFERROR((O5122+30)," ")</f>
        <v xml:space="preserve"> </v>
      </c>
      <c r="Q5122" s="2">
        <f ca="1">IF(O5122=$U$1,N5122,"0")*1.22</f>
        <v>0</v>
      </c>
    </row>
    <row r="5123" spans="1:17" x14ac:dyDescent="0.25">
      <c r="A5123" t="s">
        <v>9832</v>
      </c>
      <c r="B5123" t="s">
        <v>9831</v>
      </c>
      <c r="C5123">
        <v>16268</v>
      </c>
      <c r="D5123">
        <v>16.850000000000001</v>
      </c>
      <c r="E5123">
        <f>IFERROR(VLOOKUP(Table_ExternalData_15[[#This Row],[Id]],Rabati!B:C,2,0),0)</f>
        <v>30</v>
      </c>
      <c r="F5123">
        <v>38</v>
      </c>
      <c r="G5123" t="str">
        <f>VLOOKUP(Table_ExternalData_15[[#This Row],[Id]],'Blagovna izdelek'!A:C,3,0)</f>
        <v>Delock</v>
      </c>
      <c r="H5123">
        <f>Table_ExternalData_15[[#This Row],[Rabat]]*0.2</f>
        <v>6</v>
      </c>
      <c r="I5123" s="2">
        <f>Table_ExternalData_15[[#This Row],[Price]]-(Table_ExternalData_15[[#This Row],[Price]]*Table_ExternalData_15[[#This Row],[BB rabat]])/100</f>
        <v>15.839000000000002</v>
      </c>
      <c r="J5123" s="2">
        <f>Table_ExternalData_15[[#This Row],[BB cena]]*Table_ExternalData_15[[#Headers],[1,22]]</f>
        <v>19.323580000000003</v>
      </c>
      <c r="K5123" s="2">
        <f>Table_ExternalData_15[[#This Row],[Price]]*Table_ExternalData_15[[#Headers],[1,22]]</f>
        <v>20.557000000000002</v>
      </c>
      <c r="L5123" s="7">
        <f>IF(G5123="White Shark",E5123*0.5,IF(G5123="Sbox",E5123*0.5,IF(G5123="Tenda",E5123*0.5,E5123*0.2)))/100</f>
        <v>0.06</v>
      </c>
      <c r="M5123" s="2">
        <f>Table_ExternalData_15[[#This Row],[Price]]-Table_ExternalData_15[[#This Row],[Price]]*Table_ExternalData_15[[#This Row],[extra popust]]</f>
        <v>15.839000000000002</v>
      </c>
      <c r="N5123" s="2">
        <f>IF(M5123&lt;I5123,M5123,I5123)</f>
        <v>15.839000000000002</v>
      </c>
      <c r="O5123" s="12" t="str">
        <f>IF(N5123&lt;I5123,$U$1," ")</f>
        <v xml:space="preserve"> </v>
      </c>
      <c r="P5123" s="12" t="str">
        <f>IFERROR((O5123+30)," ")</f>
        <v xml:space="preserve"> </v>
      </c>
      <c r="Q5123" s="2">
        <f ca="1">IF(O5123=$U$1,N5123,"0")*1.22</f>
        <v>0</v>
      </c>
    </row>
    <row r="5124" spans="1:17" x14ac:dyDescent="0.25">
      <c r="A5124" t="s">
        <v>9838</v>
      </c>
      <c r="B5124" t="s">
        <v>9837</v>
      </c>
      <c r="C5124">
        <v>16271</v>
      </c>
      <c r="D5124">
        <v>3.43</v>
      </c>
      <c r="E5124">
        <f>IFERROR(VLOOKUP(Table_ExternalData_15[[#This Row],[Id]],Rabati!B:C,2,0),0)</f>
        <v>25</v>
      </c>
      <c r="F5124">
        <v>5</v>
      </c>
      <c r="G5124" t="str">
        <f>VLOOKUP(Table_ExternalData_15[[#This Row],[Id]],'Blagovna izdelek'!A:C,3,0)</f>
        <v>Delock</v>
      </c>
      <c r="H5124">
        <f>Table_ExternalData_15[[#This Row],[Rabat]]*0.2</f>
        <v>5</v>
      </c>
      <c r="I5124" s="2">
        <f>Table_ExternalData_15[[#This Row],[Price]]-(Table_ExternalData_15[[#This Row],[Price]]*Table_ExternalData_15[[#This Row],[BB rabat]])/100</f>
        <v>3.2585000000000002</v>
      </c>
      <c r="J5124" s="2">
        <f>Table_ExternalData_15[[#This Row],[BB cena]]*Table_ExternalData_15[[#Headers],[1,22]]</f>
        <v>3.9753700000000003</v>
      </c>
      <c r="K5124" s="2">
        <f>Table_ExternalData_15[[#This Row],[Price]]*Table_ExternalData_15[[#Headers],[1,22]]</f>
        <v>4.1846000000000005</v>
      </c>
      <c r="L5124" s="7">
        <f>IF(G5124="White Shark",E5124*0.5,IF(G5124="Sbox",E5124*0.5,IF(G5124="Tenda",E5124*0.5,E5124*0.2)))/100</f>
        <v>0.05</v>
      </c>
      <c r="M5124" s="2">
        <f>Table_ExternalData_15[[#This Row],[Price]]-Table_ExternalData_15[[#This Row],[Price]]*Table_ExternalData_15[[#This Row],[extra popust]]</f>
        <v>3.2585000000000002</v>
      </c>
      <c r="N5124" s="2">
        <f>IF(M5124&lt;I5124,M5124,I5124)</f>
        <v>3.2585000000000002</v>
      </c>
      <c r="O5124" s="12" t="str">
        <f>IF(N5124&lt;I5124,$U$1," ")</f>
        <v xml:space="preserve"> </v>
      </c>
      <c r="P5124" s="12" t="str">
        <f>IFERROR((O5124+30)," ")</f>
        <v xml:space="preserve"> </v>
      </c>
      <c r="Q5124" s="2">
        <f ca="1">IF(O5124=$U$1,N5124,"0")*1.22</f>
        <v>0</v>
      </c>
    </row>
    <row r="5125" spans="1:17" x14ac:dyDescent="0.25">
      <c r="A5125" t="s">
        <v>9909</v>
      </c>
      <c r="B5125" t="s">
        <v>9965</v>
      </c>
      <c r="C5125">
        <v>16287</v>
      </c>
      <c r="D5125">
        <v>9.9499999999999993</v>
      </c>
      <c r="E5125">
        <f>IFERROR(VLOOKUP(Table_ExternalData_15[[#This Row],[Id]],Rabati!B:C,2,0),0)</f>
        <v>20</v>
      </c>
      <c r="F5125">
        <v>0</v>
      </c>
      <c r="G5125" t="str">
        <f>VLOOKUP(Table_ExternalData_15[[#This Row],[Id]],'Blagovna izdelek'!A:C,3,0)</f>
        <v>Delock</v>
      </c>
      <c r="H5125">
        <f>Table_ExternalData_15[[#This Row],[Rabat]]*0.2</f>
        <v>4</v>
      </c>
      <c r="I5125" s="2">
        <f>Table_ExternalData_15[[#This Row],[Price]]-(Table_ExternalData_15[[#This Row],[Price]]*Table_ExternalData_15[[#This Row],[BB rabat]])/100</f>
        <v>9.5519999999999996</v>
      </c>
      <c r="J5125" s="2">
        <f>Table_ExternalData_15[[#This Row],[BB cena]]*Table_ExternalData_15[[#Headers],[1,22]]</f>
        <v>11.65344</v>
      </c>
      <c r="K5125" s="2">
        <f>Table_ExternalData_15[[#This Row],[Price]]*Table_ExternalData_15[[#Headers],[1,22]]</f>
        <v>12.138999999999999</v>
      </c>
      <c r="L5125" s="7">
        <f>IF(G5125="White Shark",E5125*0.5,IF(G5125="Sbox",E5125*0.5,IF(G5125="Tenda",E5125*0.5,E5125*0.2)))/100</f>
        <v>0.04</v>
      </c>
      <c r="M5125" s="2">
        <f>Table_ExternalData_15[[#This Row],[Price]]-Table_ExternalData_15[[#This Row],[Price]]*Table_ExternalData_15[[#This Row],[extra popust]]</f>
        <v>9.5519999999999996</v>
      </c>
      <c r="N5125" s="2">
        <f>IF(M5125&lt;I5125,M5125,I5125)</f>
        <v>9.5519999999999996</v>
      </c>
      <c r="O5125" s="12" t="str">
        <f>IF(N5125&lt;I5125,$U$1," ")</f>
        <v xml:space="preserve"> </v>
      </c>
      <c r="P5125" s="12" t="str">
        <f>IFERROR((O5125+30)," ")</f>
        <v xml:space="preserve"> </v>
      </c>
      <c r="Q5125" s="2">
        <f ca="1">IF(O5125=$U$1,N5125,"0")*1.22</f>
        <v>0</v>
      </c>
    </row>
    <row r="5126" spans="1:17" x14ac:dyDescent="0.25">
      <c r="A5126" t="s">
        <v>9929</v>
      </c>
      <c r="B5126" t="s">
        <v>9928</v>
      </c>
      <c r="C5126">
        <v>16289</v>
      </c>
      <c r="D5126">
        <v>5.9</v>
      </c>
      <c r="E5126">
        <f>IFERROR(VLOOKUP(Table_ExternalData_15[[#This Row],[Id]],Rabati!B:C,2,0),0)</f>
        <v>30</v>
      </c>
      <c r="F5126">
        <v>4</v>
      </c>
      <c r="G5126" t="str">
        <f>VLOOKUP(Table_ExternalData_15[[#This Row],[Id]],'Blagovna izdelek'!A:C,3,0)</f>
        <v>Delock</v>
      </c>
      <c r="H5126">
        <f>Table_ExternalData_15[[#This Row],[Rabat]]*0.2</f>
        <v>6</v>
      </c>
      <c r="I5126" s="2">
        <f>Table_ExternalData_15[[#This Row],[Price]]-(Table_ExternalData_15[[#This Row],[Price]]*Table_ExternalData_15[[#This Row],[BB rabat]])/100</f>
        <v>5.5460000000000003</v>
      </c>
      <c r="J5126" s="2">
        <f>Table_ExternalData_15[[#This Row],[BB cena]]*Table_ExternalData_15[[#Headers],[1,22]]</f>
        <v>6.7661199999999999</v>
      </c>
      <c r="K5126" s="2">
        <f>Table_ExternalData_15[[#This Row],[Price]]*Table_ExternalData_15[[#Headers],[1,22]]</f>
        <v>7.1980000000000004</v>
      </c>
      <c r="L5126" s="7">
        <f>IF(G5126="White Shark",E5126*0.5,IF(G5126="Sbox",E5126*0.5,IF(G5126="Tenda",E5126*0.5,E5126*0.2)))/100</f>
        <v>0.06</v>
      </c>
      <c r="M5126" s="2">
        <f>Table_ExternalData_15[[#This Row],[Price]]-Table_ExternalData_15[[#This Row],[Price]]*Table_ExternalData_15[[#This Row],[extra popust]]</f>
        <v>5.5460000000000003</v>
      </c>
      <c r="N5126" s="2">
        <f>IF(M5126&lt;I5126,M5126,I5126)</f>
        <v>5.5460000000000003</v>
      </c>
      <c r="O5126" s="12" t="str">
        <f>IF(N5126&lt;I5126,$U$1," ")</f>
        <v xml:space="preserve"> </v>
      </c>
      <c r="P5126" s="12" t="str">
        <f>IFERROR((O5126+30)," ")</f>
        <v xml:space="preserve"> </v>
      </c>
      <c r="Q5126" s="2">
        <f ca="1">IF(O5126=$U$1,N5126,"0")*1.22</f>
        <v>0</v>
      </c>
    </row>
    <row r="5127" spans="1:17" x14ac:dyDescent="0.25">
      <c r="A5127" t="s">
        <v>9950</v>
      </c>
      <c r="B5127" t="s">
        <v>9949</v>
      </c>
      <c r="C5127">
        <v>16297</v>
      </c>
      <c r="D5127">
        <v>8.1</v>
      </c>
      <c r="E5127">
        <f>IFERROR(VLOOKUP(Table_ExternalData_15[[#This Row],[Id]],Rabati!B:C,2,0),0)</f>
        <v>30</v>
      </c>
      <c r="F5127">
        <v>9</v>
      </c>
      <c r="G5127" t="str">
        <f>VLOOKUP(Table_ExternalData_15[[#This Row],[Id]],'Blagovna izdelek'!A:C,3,0)</f>
        <v>Delock</v>
      </c>
      <c r="H5127">
        <f>Table_ExternalData_15[[#This Row],[Rabat]]*0.2</f>
        <v>6</v>
      </c>
      <c r="I5127" s="2">
        <f>Table_ExternalData_15[[#This Row],[Price]]-(Table_ExternalData_15[[#This Row],[Price]]*Table_ExternalData_15[[#This Row],[BB rabat]])/100</f>
        <v>7.6139999999999999</v>
      </c>
      <c r="J5127" s="2">
        <f>Table_ExternalData_15[[#This Row],[BB cena]]*Table_ExternalData_15[[#Headers],[1,22]]</f>
        <v>9.2890800000000002</v>
      </c>
      <c r="K5127" s="2">
        <f>Table_ExternalData_15[[#This Row],[Price]]*Table_ExternalData_15[[#Headers],[1,22]]</f>
        <v>9.8819999999999997</v>
      </c>
      <c r="L5127" s="7">
        <f>IF(G5127="White Shark",E5127*0.5,IF(G5127="Sbox",E5127*0.5,IF(G5127="Tenda",E5127*0.5,E5127*0.2)))/100</f>
        <v>0.06</v>
      </c>
      <c r="M5127" s="2">
        <f>Table_ExternalData_15[[#This Row],[Price]]-Table_ExternalData_15[[#This Row],[Price]]*Table_ExternalData_15[[#This Row],[extra popust]]</f>
        <v>7.6139999999999999</v>
      </c>
      <c r="N5127" s="2">
        <f>IF(M5127&lt;I5127,M5127,I5127)</f>
        <v>7.6139999999999999</v>
      </c>
      <c r="O5127" s="12" t="str">
        <f>IF(N5127&lt;I5127,$U$1," ")</f>
        <v xml:space="preserve"> </v>
      </c>
      <c r="P5127" s="12" t="str">
        <f>IFERROR((O5127+30)," ")</f>
        <v xml:space="preserve"> </v>
      </c>
      <c r="Q5127" s="2">
        <f ca="1">IF(O5127=$U$1,N5127,"0")*1.22</f>
        <v>0</v>
      </c>
    </row>
    <row r="5128" spans="1:17" x14ac:dyDescent="0.25">
      <c r="A5128" t="s">
        <v>10107</v>
      </c>
      <c r="B5128" t="s">
        <v>10106</v>
      </c>
      <c r="C5128">
        <v>16319</v>
      </c>
      <c r="D5128">
        <v>9.35</v>
      </c>
      <c r="E5128">
        <f>IFERROR(VLOOKUP(Table_ExternalData_15[[#This Row],[Id]],Rabati!B:C,2,0),0)</f>
        <v>25</v>
      </c>
      <c r="F5128">
        <v>4</v>
      </c>
      <c r="G5128" t="str">
        <f>VLOOKUP(Table_ExternalData_15[[#This Row],[Id]],'Blagovna izdelek'!A:C,3,0)</f>
        <v>Delock</v>
      </c>
      <c r="H5128">
        <f>Table_ExternalData_15[[#This Row],[Rabat]]*0.2</f>
        <v>5</v>
      </c>
      <c r="I5128" s="2">
        <f>Table_ExternalData_15[[#This Row],[Price]]-(Table_ExternalData_15[[#This Row],[Price]]*Table_ExternalData_15[[#This Row],[BB rabat]])/100</f>
        <v>8.8825000000000003</v>
      </c>
      <c r="J5128" s="2">
        <f>Table_ExternalData_15[[#This Row],[BB cena]]*Table_ExternalData_15[[#Headers],[1,22]]</f>
        <v>10.836650000000001</v>
      </c>
      <c r="K5128" s="2">
        <f>Table_ExternalData_15[[#This Row],[Price]]*Table_ExternalData_15[[#Headers],[1,22]]</f>
        <v>11.407</v>
      </c>
      <c r="L5128" s="7">
        <f>IF(G5128="White Shark",E5128*0.5,IF(G5128="Sbox",E5128*0.5,IF(G5128="Tenda",E5128*0.5,E5128*0.2)))/100</f>
        <v>0.05</v>
      </c>
      <c r="M5128" s="2">
        <f>Table_ExternalData_15[[#This Row],[Price]]-Table_ExternalData_15[[#This Row],[Price]]*Table_ExternalData_15[[#This Row],[extra popust]]</f>
        <v>8.8825000000000003</v>
      </c>
      <c r="N5128" s="2">
        <f>IF(M5128&lt;I5128,M5128,I5128)</f>
        <v>8.8825000000000003</v>
      </c>
      <c r="O5128" s="12" t="str">
        <f>IF(N5128&lt;I5128,$U$1," ")</f>
        <v xml:space="preserve"> </v>
      </c>
      <c r="P5128" s="12" t="str">
        <f>IFERROR((O5128+30)," ")</f>
        <v xml:space="preserve"> </v>
      </c>
      <c r="Q5128" s="2">
        <f ca="1">IF(O5128=$U$1,N5128,"0")*1.22</f>
        <v>0</v>
      </c>
    </row>
    <row r="5129" spans="1:17" x14ac:dyDescent="0.25">
      <c r="A5129" t="s">
        <v>10109</v>
      </c>
      <c r="B5129" t="s">
        <v>10108</v>
      </c>
      <c r="C5129">
        <v>16320</v>
      </c>
      <c r="D5129">
        <v>9.35</v>
      </c>
      <c r="E5129">
        <f>IFERROR(VLOOKUP(Table_ExternalData_15[[#This Row],[Id]],Rabati!B:C,2,0),0)</f>
        <v>25</v>
      </c>
      <c r="F5129">
        <v>10</v>
      </c>
      <c r="G5129" t="str">
        <f>VLOOKUP(Table_ExternalData_15[[#This Row],[Id]],'Blagovna izdelek'!A:C,3,0)</f>
        <v>Delock</v>
      </c>
      <c r="H5129">
        <f>Table_ExternalData_15[[#This Row],[Rabat]]*0.2</f>
        <v>5</v>
      </c>
      <c r="I5129" s="2">
        <f>Table_ExternalData_15[[#This Row],[Price]]-(Table_ExternalData_15[[#This Row],[Price]]*Table_ExternalData_15[[#This Row],[BB rabat]])/100</f>
        <v>8.8825000000000003</v>
      </c>
      <c r="J5129" s="2">
        <f>Table_ExternalData_15[[#This Row],[BB cena]]*Table_ExternalData_15[[#Headers],[1,22]]</f>
        <v>10.836650000000001</v>
      </c>
      <c r="K5129" s="2">
        <f>Table_ExternalData_15[[#This Row],[Price]]*Table_ExternalData_15[[#Headers],[1,22]]</f>
        <v>11.407</v>
      </c>
      <c r="L5129" s="7">
        <f>IF(G5129="White Shark",E5129*0.5,IF(G5129="Sbox",E5129*0.5,IF(G5129="Tenda",E5129*0.5,E5129*0.2)))/100</f>
        <v>0.05</v>
      </c>
      <c r="M5129" s="2">
        <f>Table_ExternalData_15[[#This Row],[Price]]-Table_ExternalData_15[[#This Row],[Price]]*Table_ExternalData_15[[#This Row],[extra popust]]</f>
        <v>8.8825000000000003</v>
      </c>
      <c r="N5129" s="2">
        <f>IF(M5129&lt;I5129,M5129,I5129)</f>
        <v>8.8825000000000003</v>
      </c>
      <c r="O5129" s="12" t="str">
        <f>IF(N5129&lt;I5129,$U$1," ")</f>
        <v xml:space="preserve"> </v>
      </c>
      <c r="P5129" s="12" t="str">
        <f>IFERROR((O5129+30)," ")</f>
        <v xml:space="preserve"> </v>
      </c>
      <c r="Q5129" s="2">
        <f ca="1">IF(O5129=$U$1,N5129,"0")*1.22</f>
        <v>0</v>
      </c>
    </row>
    <row r="5130" spans="1:17" x14ac:dyDescent="0.25">
      <c r="A5130" t="s">
        <v>10197</v>
      </c>
      <c r="B5130" t="s">
        <v>10196</v>
      </c>
      <c r="C5130">
        <v>16350</v>
      </c>
      <c r="D5130">
        <v>19.95</v>
      </c>
      <c r="E5130">
        <f>IFERROR(VLOOKUP(Table_ExternalData_15[[#This Row],[Id]],Rabati!B:C,2,0),0)</f>
        <v>25</v>
      </c>
      <c r="F5130">
        <v>6</v>
      </c>
      <c r="G5130" t="str">
        <f>VLOOKUP(Table_ExternalData_15[[#This Row],[Id]],'Blagovna izdelek'!A:C,3,0)</f>
        <v>Delock</v>
      </c>
      <c r="H5130">
        <f>Table_ExternalData_15[[#This Row],[Rabat]]*0.2</f>
        <v>5</v>
      </c>
      <c r="I5130" s="2">
        <f>Table_ExternalData_15[[#This Row],[Price]]-(Table_ExternalData_15[[#This Row],[Price]]*Table_ExternalData_15[[#This Row],[BB rabat]])/100</f>
        <v>18.952500000000001</v>
      </c>
      <c r="J5130" s="2">
        <f>Table_ExternalData_15[[#This Row],[BB cena]]*Table_ExternalData_15[[#Headers],[1,22]]</f>
        <v>23.122050000000002</v>
      </c>
      <c r="K5130" s="2">
        <f>Table_ExternalData_15[[#This Row],[Price]]*Table_ExternalData_15[[#Headers],[1,22]]</f>
        <v>24.338999999999999</v>
      </c>
      <c r="L5130" s="7">
        <f>IF(G5130="White Shark",E5130*0.5,IF(G5130="Sbox",E5130*0.5,IF(G5130="Tenda",E5130*0.5,E5130*0.2)))/100</f>
        <v>0.05</v>
      </c>
      <c r="M5130" s="2">
        <f>Table_ExternalData_15[[#This Row],[Price]]-Table_ExternalData_15[[#This Row],[Price]]*Table_ExternalData_15[[#This Row],[extra popust]]</f>
        <v>18.952500000000001</v>
      </c>
      <c r="N5130" s="2">
        <f>IF(M5130&lt;I5130,M5130,I5130)</f>
        <v>18.952500000000001</v>
      </c>
      <c r="O5130" s="12" t="str">
        <f>IF(N5130&lt;I5130,$U$1," ")</f>
        <v xml:space="preserve"> </v>
      </c>
      <c r="P5130" s="12" t="str">
        <f>IFERROR((O5130+30)," ")</f>
        <v xml:space="preserve"> </v>
      </c>
      <c r="Q5130" s="2">
        <f ca="1">IF(O5130=$U$1,N5130,"0")*1.22</f>
        <v>0</v>
      </c>
    </row>
    <row r="5131" spans="1:17" x14ac:dyDescent="0.25">
      <c r="A5131" t="s">
        <v>10199</v>
      </c>
      <c r="B5131" t="s">
        <v>10198</v>
      </c>
      <c r="C5131">
        <v>16351</v>
      </c>
      <c r="D5131">
        <v>6.1</v>
      </c>
      <c r="E5131">
        <f>IFERROR(VLOOKUP(Table_ExternalData_15[[#This Row],[Id]],Rabati!B:C,2,0),0)</f>
        <v>25</v>
      </c>
      <c r="F5131">
        <v>5</v>
      </c>
      <c r="G5131" t="str">
        <f>VLOOKUP(Table_ExternalData_15[[#This Row],[Id]],'Blagovna izdelek'!A:C,3,0)</f>
        <v>Delock</v>
      </c>
      <c r="H5131">
        <f>Table_ExternalData_15[[#This Row],[Rabat]]*0.2</f>
        <v>5</v>
      </c>
      <c r="I5131" s="2">
        <f>Table_ExternalData_15[[#This Row],[Price]]-(Table_ExternalData_15[[#This Row],[Price]]*Table_ExternalData_15[[#This Row],[BB rabat]])/100</f>
        <v>5.7949999999999999</v>
      </c>
      <c r="J5131" s="2">
        <f>Table_ExternalData_15[[#This Row],[BB cena]]*Table_ExternalData_15[[#Headers],[1,22]]</f>
        <v>7.0698999999999996</v>
      </c>
      <c r="K5131" s="2">
        <f>Table_ExternalData_15[[#This Row],[Price]]*Table_ExternalData_15[[#Headers],[1,22]]</f>
        <v>7.4419999999999993</v>
      </c>
      <c r="L5131" s="7">
        <f>IF(G5131="White Shark",E5131*0.5,IF(G5131="Sbox",E5131*0.5,IF(G5131="Tenda",E5131*0.5,E5131*0.2)))/100</f>
        <v>0.05</v>
      </c>
      <c r="M5131" s="2">
        <f>Table_ExternalData_15[[#This Row],[Price]]-Table_ExternalData_15[[#This Row],[Price]]*Table_ExternalData_15[[#This Row],[extra popust]]</f>
        <v>5.7949999999999999</v>
      </c>
      <c r="N5131" s="2">
        <f>IF(M5131&lt;I5131,M5131,I5131)</f>
        <v>5.7949999999999999</v>
      </c>
      <c r="O5131" s="12" t="str">
        <f>IF(N5131&lt;I5131,$U$1," ")</f>
        <v xml:space="preserve"> </v>
      </c>
      <c r="P5131" s="12" t="str">
        <f>IFERROR((O5131+30)," ")</f>
        <v xml:space="preserve"> </v>
      </c>
      <c r="Q5131" s="2">
        <f ca="1">IF(O5131=$U$1,N5131,"0")*1.22</f>
        <v>0</v>
      </c>
    </row>
    <row r="5132" spans="1:17" x14ac:dyDescent="0.25">
      <c r="A5132" t="s">
        <v>10302</v>
      </c>
      <c r="B5132" t="s">
        <v>10301</v>
      </c>
      <c r="C5132">
        <v>16400</v>
      </c>
      <c r="D5132">
        <v>12.85</v>
      </c>
      <c r="E5132">
        <f>IFERROR(VLOOKUP(Table_ExternalData_15[[#This Row],[Id]],Rabati!B:C,2,0),0)</f>
        <v>30</v>
      </c>
      <c r="F5132">
        <v>0</v>
      </c>
      <c r="G5132" t="str">
        <f>VLOOKUP(Table_ExternalData_15[[#This Row],[Id]],'Blagovna izdelek'!A:C,3,0)</f>
        <v>Delock</v>
      </c>
      <c r="H5132">
        <f>Table_ExternalData_15[[#This Row],[Rabat]]*0.2</f>
        <v>6</v>
      </c>
      <c r="I5132" s="2">
        <f>Table_ExternalData_15[[#This Row],[Price]]-(Table_ExternalData_15[[#This Row],[Price]]*Table_ExternalData_15[[#This Row],[BB rabat]])/100</f>
        <v>12.079000000000001</v>
      </c>
      <c r="J5132" s="2">
        <f>Table_ExternalData_15[[#This Row],[BB cena]]*Table_ExternalData_15[[#Headers],[1,22]]</f>
        <v>14.73638</v>
      </c>
      <c r="K5132" s="2">
        <f>Table_ExternalData_15[[#This Row],[Price]]*Table_ExternalData_15[[#Headers],[1,22]]</f>
        <v>15.677</v>
      </c>
      <c r="L5132" s="7">
        <f>IF(G5132="White Shark",E5132*0.5,IF(G5132="Sbox",E5132*0.5,IF(G5132="Tenda",E5132*0.5,E5132*0.2)))/100</f>
        <v>0.06</v>
      </c>
      <c r="M5132" s="2">
        <f>Table_ExternalData_15[[#This Row],[Price]]-Table_ExternalData_15[[#This Row],[Price]]*Table_ExternalData_15[[#This Row],[extra popust]]</f>
        <v>12.079000000000001</v>
      </c>
      <c r="N5132" s="2">
        <f>IF(M5132&lt;I5132,M5132,I5132)</f>
        <v>12.079000000000001</v>
      </c>
      <c r="O5132" s="12" t="str">
        <f>IF(N5132&lt;I5132,$U$1," ")</f>
        <v xml:space="preserve"> </v>
      </c>
      <c r="P5132" s="12" t="str">
        <f>IFERROR((O5132+30)," ")</f>
        <v xml:space="preserve"> </v>
      </c>
      <c r="Q5132" s="2">
        <f ca="1">IF(O5132=$U$1,N5132,"0")*1.22</f>
        <v>0</v>
      </c>
    </row>
    <row r="5133" spans="1:17" x14ac:dyDescent="0.25">
      <c r="A5133" t="s">
        <v>10304</v>
      </c>
      <c r="B5133" t="s">
        <v>10303</v>
      </c>
      <c r="C5133">
        <v>16401</v>
      </c>
      <c r="D5133">
        <v>16.3</v>
      </c>
      <c r="E5133">
        <f>IFERROR(VLOOKUP(Table_ExternalData_15[[#This Row],[Id]],Rabati!B:C,2,0),0)</f>
        <v>30</v>
      </c>
      <c r="F5133">
        <v>15</v>
      </c>
      <c r="G5133" t="str">
        <f>VLOOKUP(Table_ExternalData_15[[#This Row],[Id]],'Blagovna izdelek'!A:C,3,0)</f>
        <v>Delock</v>
      </c>
      <c r="H5133">
        <f>Table_ExternalData_15[[#This Row],[Rabat]]*0.2</f>
        <v>6</v>
      </c>
      <c r="I5133" s="2">
        <f>Table_ExternalData_15[[#This Row],[Price]]-(Table_ExternalData_15[[#This Row],[Price]]*Table_ExternalData_15[[#This Row],[BB rabat]])/100</f>
        <v>15.322000000000001</v>
      </c>
      <c r="J5133" s="2">
        <f>Table_ExternalData_15[[#This Row],[BB cena]]*Table_ExternalData_15[[#Headers],[1,22]]</f>
        <v>18.69284</v>
      </c>
      <c r="K5133" s="2">
        <f>Table_ExternalData_15[[#This Row],[Price]]*Table_ExternalData_15[[#Headers],[1,22]]</f>
        <v>19.885999999999999</v>
      </c>
      <c r="L5133" s="7">
        <f>IF(G5133="White Shark",E5133*0.5,IF(G5133="Sbox",E5133*0.5,IF(G5133="Tenda",E5133*0.5,E5133*0.2)))/100</f>
        <v>0.06</v>
      </c>
      <c r="M5133" s="2">
        <f>Table_ExternalData_15[[#This Row],[Price]]-Table_ExternalData_15[[#This Row],[Price]]*Table_ExternalData_15[[#This Row],[extra popust]]</f>
        <v>15.322000000000001</v>
      </c>
      <c r="N5133" s="2">
        <f>IF(M5133&lt;I5133,M5133,I5133)</f>
        <v>15.322000000000001</v>
      </c>
      <c r="O5133" s="12" t="str">
        <f>IF(N5133&lt;I5133,$U$1," ")</f>
        <v xml:space="preserve"> </v>
      </c>
      <c r="P5133" s="12" t="str">
        <f>IFERROR((O5133+30)," ")</f>
        <v xml:space="preserve"> </v>
      </c>
      <c r="Q5133" s="2">
        <f ca="1">IF(O5133=$U$1,N5133,"0")*1.22</f>
        <v>0</v>
      </c>
    </row>
    <row r="5134" spans="1:17" x14ac:dyDescent="0.25">
      <c r="A5134" t="s">
        <v>10306</v>
      </c>
      <c r="B5134" t="s">
        <v>10305</v>
      </c>
      <c r="C5134">
        <v>16402</v>
      </c>
      <c r="D5134">
        <v>19.95</v>
      </c>
      <c r="E5134">
        <f>IFERROR(VLOOKUP(Table_ExternalData_15[[#This Row],[Id]],Rabati!B:C,2,0),0)</f>
        <v>30</v>
      </c>
      <c r="F5134">
        <v>0</v>
      </c>
      <c r="G5134" t="str">
        <f>VLOOKUP(Table_ExternalData_15[[#This Row],[Id]],'Blagovna izdelek'!A:C,3,0)</f>
        <v>Delock</v>
      </c>
      <c r="H5134">
        <f>Table_ExternalData_15[[#This Row],[Rabat]]*0.2</f>
        <v>6</v>
      </c>
      <c r="I5134" s="2">
        <f>Table_ExternalData_15[[#This Row],[Price]]-(Table_ExternalData_15[[#This Row],[Price]]*Table_ExternalData_15[[#This Row],[BB rabat]])/100</f>
        <v>18.753</v>
      </c>
      <c r="J5134" s="2">
        <f>Table_ExternalData_15[[#This Row],[BB cena]]*Table_ExternalData_15[[#Headers],[1,22]]</f>
        <v>22.87866</v>
      </c>
      <c r="K5134" s="2">
        <f>Table_ExternalData_15[[#This Row],[Price]]*Table_ExternalData_15[[#Headers],[1,22]]</f>
        <v>24.338999999999999</v>
      </c>
      <c r="L5134" s="7">
        <f>IF(G5134="White Shark",E5134*0.5,IF(G5134="Sbox",E5134*0.5,IF(G5134="Tenda",E5134*0.5,E5134*0.2)))/100</f>
        <v>0.06</v>
      </c>
      <c r="M5134" s="2">
        <f>Table_ExternalData_15[[#This Row],[Price]]-Table_ExternalData_15[[#This Row],[Price]]*Table_ExternalData_15[[#This Row],[extra popust]]</f>
        <v>18.753</v>
      </c>
      <c r="N5134" s="2">
        <f>IF(M5134&lt;I5134,M5134,I5134)</f>
        <v>18.753</v>
      </c>
      <c r="O5134" s="12" t="str">
        <f>IF(N5134&lt;I5134,$U$1," ")</f>
        <v xml:space="preserve"> </v>
      </c>
      <c r="P5134" s="12" t="str">
        <f>IFERROR((O5134+30)," ")</f>
        <v xml:space="preserve"> </v>
      </c>
      <c r="Q5134" s="2">
        <f ca="1">IF(O5134=$U$1,N5134,"0")*1.22</f>
        <v>0</v>
      </c>
    </row>
    <row r="5135" spans="1:17" x14ac:dyDescent="0.25">
      <c r="A5135" t="s">
        <v>10316</v>
      </c>
      <c r="B5135" t="s">
        <v>10315</v>
      </c>
      <c r="C5135">
        <v>16404</v>
      </c>
      <c r="D5135">
        <v>17.25</v>
      </c>
      <c r="E5135">
        <f>IFERROR(VLOOKUP(Table_ExternalData_15[[#This Row],[Id]],Rabati!B:C,2,0),0)</f>
        <v>30</v>
      </c>
      <c r="F5135">
        <v>15</v>
      </c>
      <c r="G5135" t="str">
        <f>VLOOKUP(Table_ExternalData_15[[#This Row],[Id]],'Blagovna izdelek'!A:C,3,0)</f>
        <v>Delock</v>
      </c>
      <c r="H5135">
        <f>Table_ExternalData_15[[#This Row],[Rabat]]*0.2</f>
        <v>6</v>
      </c>
      <c r="I5135" s="2">
        <f>Table_ExternalData_15[[#This Row],[Price]]-(Table_ExternalData_15[[#This Row],[Price]]*Table_ExternalData_15[[#This Row],[BB rabat]])/100</f>
        <v>16.215</v>
      </c>
      <c r="J5135" s="2">
        <f>Table_ExternalData_15[[#This Row],[BB cena]]*Table_ExternalData_15[[#Headers],[1,22]]</f>
        <v>19.782299999999999</v>
      </c>
      <c r="K5135" s="2">
        <f>Table_ExternalData_15[[#This Row],[Price]]*Table_ExternalData_15[[#Headers],[1,22]]</f>
        <v>21.044999999999998</v>
      </c>
      <c r="L5135" s="7">
        <f>IF(G5135="White Shark",E5135*0.5,IF(G5135="Sbox",E5135*0.5,IF(G5135="Tenda",E5135*0.5,E5135*0.2)))/100</f>
        <v>0.06</v>
      </c>
      <c r="M5135" s="2">
        <f>Table_ExternalData_15[[#This Row],[Price]]-Table_ExternalData_15[[#This Row],[Price]]*Table_ExternalData_15[[#This Row],[extra popust]]</f>
        <v>16.215</v>
      </c>
      <c r="N5135" s="2">
        <f>IF(M5135&lt;I5135,M5135,I5135)</f>
        <v>16.215</v>
      </c>
      <c r="O5135" s="12" t="str">
        <f>IF(N5135&lt;I5135,$U$1," ")</f>
        <v xml:space="preserve"> </v>
      </c>
      <c r="P5135" s="12" t="str">
        <f>IFERROR((O5135+30)," ")</f>
        <v xml:space="preserve"> </v>
      </c>
      <c r="Q5135" s="2">
        <f ca="1">IF(O5135=$U$1,N5135,"0")*1.22</f>
        <v>0</v>
      </c>
    </row>
    <row r="5136" spans="1:17" x14ac:dyDescent="0.25">
      <c r="A5136" t="s">
        <v>10486</v>
      </c>
      <c r="B5136" t="s">
        <v>10625</v>
      </c>
      <c r="C5136">
        <v>16434</v>
      </c>
      <c r="D5136">
        <v>6.8</v>
      </c>
      <c r="E5136">
        <f>IFERROR(VLOOKUP(Table_ExternalData_15[[#This Row],[Id]],Rabati!B:C,2,0),0)</f>
        <v>30</v>
      </c>
      <c r="F5136">
        <v>69</v>
      </c>
      <c r="G5136" t="str">
        <f>VLOOKUP(Table_ExternalData_15[[#This Row],[Id]],'Blagovna izdelek'!A:C,3,0)</f>
        <v>Delock</v>
      </c>
      <c r="H5136">
        <f>Table_ExternalData_15[[#This Row],[Rabat]]*0.2</f>
        <v>6</v>
      </c>
      <c r="I5136" s="2">
        <f>Table_ExternalData_15[[#This Row],[Price]]-(Table_ExternalData_15[[#This Row],[Price]]*Table_ExternalData_15[[#This Row],[BB rabat]])/100</f>
        <v>6.3919999999999995</v>
      </c>
      <c r="J5136" s="2">
        <f>Table_ExternalData_15[[#This Row],[BB cena]]*Table_ExternalData_15[[#Headers],[1,22]]</f>
        <v>7.798239999999999</v>
      </c>
      <c r="K5136" s="2">
        <f>Table_ExternalData_15[[#This Row],[Price]]*Table_ExternalData_15[[#Headers],[1,22]]</f>
        <v>8.2959999999999994</v>
      </c>
      <c r="L5136" s="7">
        <f>IF(G5136="White Shark",E5136*0.5,IF(G5136="Sbox",E5136*0.5,IF(G5136="Tenda",E5136*0.5,E5136*0.2)))/100</f>
        <v>0.06</v>
      </c>
      <c r="M5136" s="2">
        <f>Table_ExternalData_15[[#This Row],[Price]]-Table_ExternalData_15[[#This Row],[Price]]*Table_ExternalData_15[[#This Row],[extra popust]]</f>
        <v>6.3919999999999995</v>
      </c>
      <c r="N5136" s="2">
        <f>IF(M5136&lt;I5136,M5136,I5136)</f>
        <v>6.3919999999999995</v>
      </c>
      <c r="O5136" s="12" t="str">
        <f>IF(N5136&lt;I5136,$U$1," ")</f>
        <v xml:space="preserve"> </v>
      </c>
      <c r="P5136" s="12" t="str">
        <f>IFERROR((O5136+30)," ")</f>
        <v xml:space="preserve"> </v>
      </c>
      <c r="Q5136" s="2">
        <f ca="1">IF(O5136=$U$1,N5136,"0")*1.22</f>
        <v>0</v>
      </c>
    </row>
    <row r="5137" spans="1:17" x14ac:dyDescent="0.25">
      <c r="A5137" t="s">
        <v>10579</v>
      </c>
      <c r="B5137" t="s">
        <v>10626</v>
      </c>
      <c r="C5137">
        <v>16464</v>
      </c>
      <c r="D5137">
        <v>6.98</v>
      </c>
      <c r="E5137">
        <f>IFERROR(VLOOKUP(Table_ExternalData_15[[#This Row],[Id]],Rabati!B:C,2,0),0)</f>
        <v>30</v>
      </c>
      <c r="F5137">
        <v>0</v>
      </c>
      <c r="G5137" t="str">
        <f>VLOOKUP(Table_ExternalData_15[[#This Row],[Id]],'Blagovna izdelek'!A:C,3,0)</f>
        <v>Delock</v>
      </c>
      <c r="H5137">
        <f>Table_ExternalData_15[[#This Row],[Rabat]]*0.2</f>
        <v>6</v>
      </c>
      <c r="I5137" s="2">
        <f>Table_ExternalData_15[[#This Row],[Price]]-(Table_ExternalData_15[[#This Row],[Price]]*Table_ExternalData_15[[#This Row],[BB rabat]])/100</f>
        <v>6.5612000000000004</v>
      </c>
      <c r="J5137" s="2">
        <f>Table_ExternalData_15[[#This Row],[BB cena]]*Table_ExternalData_15[[#Headers],[1,22]]</f>
        <v>8.004664</v>
      </c>
      <c r="K5137" s="2">
        <f>Table_ExternalData_15[[#This Row],[Price]]*Table_ExternalData_15[[#Headers],[1,22]]</f>
        <v>8.5156000000000009</v>
      </c>
      <c r="L5137" s="7">
        <f>IF(G5137="White Shark",E5137*0.5,IF(G5137="Sbox",E5137*0.5,IF(G5137="Tenda",E5137*0.5,E5137*0.2)))/100</f>
        <v>0.06</v>
      </c>
      <c r="M5137" s="2">
        <f>Table_ExternalData_15[[#This Row],[Price]]-Table_ExternalData_15[[#This Row],[Price]]*Table_ExternalData_15[[#This Row],[extra popust]]</f>
        <v>6.5612000000000004</v>
      </c>
      <c r="N5137" s="2">
        <f>IF(M5137&lt;I5137,M5137,I5137)</f>
        <v>6.5612000000000004</v>
      </c>
      <c r="O5137" s="12" t="str">
        <f>IF(N5137&lt;I5137,$U$1," ")</f>
        <v xml:space="preserve"> </v>
      </c>
      <c r="P5137" s="12" t="str">
        <f>IFERROR((O5137+30)," ")</f>
        <v xml:space="preserve"> </v>
      </c>
      <c r="Q5137" s="2">
        <f ca="1">IF(O5137=$U$1,N5137,"0")*1.22</f>
        <v>0</v>
      </c>
    </row>
    <row r="5138" spans="1:17" x14ac:dyDescent="0.25">
      <c r="A5138" t="s">
        <v>10581</v>
      </c>
      <c r="B5138" t="s">
        <v>10580</v>
      </c>
      <c r="C5138">
        <v>16465</v>
      </c>
      <c r="D5138">
        <v>2.15</v>
      </c>
      <c r="E5138">
        <f>IFERROR(VLOOKUP(Table_ExternalData_15[[#This Row],[Id]],Rabati!B:C,2,0),0)</f>
        <v>20</v>
      </c>
      <c r="F5138">
        <v>0</v>
      </c>
      <c r="G5138" t="str">
        <f>VLOOKUP(Table_ExternalData_15[[#This Row],[Id]],'Blagovna izdelek'!A:C,3,0)</f>
        <v>Delock</v>
      </c>
      <c r="H5138">
        <f>Table_ExternalData_15[[#This Row],[Rabat]]*0.2</f>
        <v>4</v>
      </c>
      <c r="I5138" s="2">
        <f>Table_ExternalData_15[[#This Row],[Price]]-(Table_ExternalData_15[[#This Row],[Price]]*Table_ExternalData_15[[#This Row],[BB rabat]])/100</f>
        <v>2.0640000000000001</v>
      </c>
      <c r="J5138" s="2">
        <f>Table_ExternalData_15[[#This Row],[BB cena]]*Table_ExternalData_15[[#Headers],[1,22]]</f>
        <v>2.5180799999999999</v>
      </c>
      <c r="K5138" s="2">
        <f>Table_ExternalData_15[[#This Row],[Price]]*Table_ExternalData_15[[#Headers],[1,22]]</f>
        <v>2.6229999999999998</v>
      </c>
      <c r="L5138" s="7">
        <f>IF(G5138="White Shark",E5138*0.5,IF(G5138="Sbox",E5138*0.5,IF(G5138="Tenda",E5138*0.5,E5138*0.2)))/100</f>
        <v>0.04</v>
      </c>
      <c r="M5138" s="2">
        <f>Table_ExternalData_15[[#This Row],[Price]]-Table_ExternalData_15[[#This Row],[Price]]*Table_ExternalData_15[[#This Row],[extra popust]]</f>
        <v>2.0640000000000001</v>
      </c>
      <c r="N5138" s="2">
        <f>IF(M5138&lt;I5138,M5138,I5138)</f>
        <v>2.0640000000000001</v>
      </c>
      <c r="O5138" s="12" t="str">
        <f>IF(N5138&lt;I5138,$U$1," ")</f>
        <v xml:space="preserve"> </v>
      </c>
      <c r="P5138" s="12" t="str">
        <f>IFERROR((O5138+30)," ")</f>
        <v xml:space="preserve"> </v>
      </c>
      <c r="Q5138" s="2">
        <f ca="1">IF(O5138=$U$1,N5138,"0")*1.22</f>
        <v>0</v>
      </c>
    </row>
    <row r="5139" spans="1:17" x14ac:dyDescent="0.25">
      <c r="A5139" t="s">
        <v>10583</v>
      </c>
      <c r="B5139" t="s">
        <v>10582</v>
      </c>
      <c r="C5139">
        <v>16466</v>
      </c>
      <c r="D5139">
        <v>2.15</v>
      </c>
      <c r="E5139">
        <f>IFERROR(VLOOKUP(Table_ExternalData_15[[#This Row],[Id]],Rabati!B:C,2,0),0)</f>
        <v>20</v>
      </c>
      <c r="F5139">
        <v>0</v>
      </c>
      <c r="G5139" t="str">
        <f>VLOOKUP(Table_ExternalData_15[[#This Row],[Id]],'Blagovna izdelek'!A:C,3,0)</f>
        <v>Delock</v>
      </c>
      <c r="H5139">
        <f>Table_ExternalData_15[[#This Row],[Rabat]]*0.2</f>
        <v>4</v>
      </c>
      <c r="I5139" s="2">
        <f>Table_ExternalData_15[[#This Row],[Price]]-(Table_ExternalData_15[[#This Row],[Price]]*Table_ExternalData_15[[#This Row],[BB rabat]])/100</f>
        <v>2.0640000000000001</v>
      </c>
      <c r="J5139" s="2">
        <f>Table_ExternalData_15[[#This Row],[BB cena]]*Table_ExternalData_15[[#Headers],[1,22]]</f>
        <v>2.5180799999999999</v>
      </c>
      <c r="K5139" s="2">
        <f>Table_ExternalData_15[[#This Row],[Price]]*Table_ExternalData_15[[#Headers],[1,22]]</f>
        <v>2.6229999999999998</v>
      </c>
      <c r="L5139" s="7">
        <f>IF(G5139="White Shark",E5139*0.5,IF(G5139="Sbox",E5139*0.5,IF(G5139="Tenda",E5139*0.5,E5139*0.2)))/100</f>
        <v>0.04</v>
      </c>
      <c r="M5139" s="2">
        <f>Table_ExternalData_15[[#This Row],[Price]]-Table_ExternalData_15[[#This Row],[Price]]*Table_ExternalData_15[[#This Row],[extra popust]]</f>
        <v>2.0640000000000001</v>
      </c>
      <c r="N5139" s="2">
        <f>IF(M5139&lt;I5139,M5139,I5139)</f>
        <v>2.0640000000000001</v>
      </c>
      <c r="O5139" s="12" t="str">
        <f>IF(N5139&lt;I5139,$U$1," ")</f>
        <v xml:space="preserve"> </v>
      </c>
      <c r="P5139" s="12" t="str">
        <f>IFERROR((O5139+30)," ")</f>
        <v xml:space="preserve"> </v>
      </c>
      <c r="Q5139" s="2">
        <f ca="1">IF(O5139=$U$1,N5139,"0")*1.22</f>
        <v>0</v>
      </c>
    </row>
    <row r="5140" spans="1:17" x14ac:dyDescent="0.25">
      <c r="A5140" t="s">
        <v>10601</v>
      </c>
      <c r="B5140" t="s">
        <v>10600</v>
      </c>
      <c r="C5140">
        <v>16468</v>
      </c>
      <c r="D5140">
        <v>20.32</v>
      </c>
      <c r="E5140">
        <f>IFERROR(VLOOKUP(Table_ExternalData_15[[#This Row],[Id]],Rabati!B:C,2,0),0)</f>
        <v>25</v>
      </c>
      <c r="F5140">
        <v>1</v>
      </c>
      <c r="G5140" t="str">
        <f>VLOOKUP(Table_ExternalData_15[[#This Row],[Id]],'Blagovna izdelek'!A:C,3,0)</f>
        <v>Delock</v>
      </c>
      <c r="H5140">
        <f>Table_ExternalData_15[[#This Row],[Rabat]]*0.2</f>
        <v>5</v>
      </c>
      <c r="I5140" s="2">
        <f>Table_ExternalData_15[[#This Row],[Price]]-(Table_ExternalData_15[[#This Row],[Price]]*Table_ExternalData_15[[#This Row],[BB rabat]])/100</f>
        <v>19.304000000000002</v>
      </c>
      <c r="J5140" s="2">
        <f>Table_ExternalData_15[[#This Row],[BB cena]]*Table_ExternalData_15[[#Headers],[1,22]]</f>
        <v>23.550880000000003</v>
      </c>
      <c r="K5140" s="2">
        <f>Table_ExternalData_15[[#This Row],[Price]]*Table_ExternalData_15[[#Headers],[1,22]]</f>
        <v>24.790399999999998</v>
      </c>
      <c r="L5140" s="7">
        <f>IF(G5140="White Shark",E5140*0.5,IF(G5140="Sbox",E5140*0.5,IF(G5140="Tenda",E5140*0.5,E5140*0.2)))/100</f>
        <v>0.05</v>
      </c>
      <c r="M5140" s="2">
        <f>Table_ExternalData_15[[#This Row],[Price]]-Table_ExternalData_15[[#This Row],[Price]]*Table_ExternalData_15[[#This Row],[extra popust]]</f>
        <v>19.304000000000002</v>
      </c>
      <c r="N5140" s="2">
        <f>IF(M5140&lt;I5140,M5140,I5140)</f>
        <v>19.304000000000002</v>
      </c>
      <c r="O5140" s="12" t="str">
        <f>IF(N5140&lt;I5140,$U$1," ")</f>
        <v xml:space="preserve"> </v>
      </c>
      <c r="P5140" s="12" t="str">
        <f>IFERROR((O5140+30)," ")</f>
        <v xml:space="preserve"> </v>
      </c>
      <c r="Q5140" s="2">
        <f ca="1">IF(O5140=$U$1,N5140,"0")*1.22</f>
        <v>0</v>
      </c>
    </row>
    <row r="5141" spans="1:17" x14ac:dyDescent="0.25">
      <c r="A5141" t="s">
        <v>10603</v>
      </c>
      <c r="B5141" t="s">
        <v>10602</v>
      </c>
      <c r="C5141">
        <v>16469</v>
      </c>
      <c r="D5141">
        <v>9.31</v>
      </c>
      <c r="E5141">
        <f>IFERROR(VLOOKUP(Table_ExternalData_15[[#This Row],[Id]],Rabati!B:C,2,0),0)</f>
        <v>25</v>
      </c>
      <c r="F5141">
        <v>0</v>
      </c>
      <c r="G5141" t="str">
        <f>VLOOKUP(Table_ExternalData_15[[#This Row],[Id]],'Blagovna izdelek'!A:C,3,0)</f>
        <v>Delock</v>
      </c>
      <c r="H5141">
        <f>Table_ExternalData_15[[#This Row],[Rabat]]*0.2</f>
        <v>5</v>
      </c>
      <c r="I5141" s="2">
        <f>Table_ExternalData_15[[#This Row],[Price]]-(Table_ExternalData_15[[#This Row],[Price]]*Table_ExternalData_15[[#This Row],[BB rabat]])/100</f>
        <v>8.8445</v>
      </c>
      <c r="J5141" s="2">
        <f>Table_ExternalData_15[[#This Row],[BB cena]]*Table_ExternalData_15[[#Headers],[1,22]]</f>
        <v>10.790290000000001</v>
      </c>
      <c r="K5141" s="2">
        <f>Table_ExternalData_15[[#This Row],[Price]]*Table_ExternalData_15[[#Headers],[1,22]]</f>
        <v>11.3582</v>
      </c>
      <c r="L5141" s="7">
        <f>IF(G5141="White Shark",E5141*0.5,IF(G5141="Sbox",E5141*0.5,IF(G5141="Tenda",E5141*0.5,E5141*0.2)))/100</f>
        <v>0.05</v>
      </c>
      <c r="M5141" s="2">
        <f>Table_ExternalData_15[[#This Row],[Price]]-Table_ExternalData_15[[#This Row],[Price]]*Table_ExternalData_15[[#This Row],[extra popust]]</f>
        <v>8.8445</v>
      </c>
      <c r="N5141" s="2">
        <f>IF(M5141&lt;I5141,M5141,I5141)</f>
        <v>8.8445</v>
      </c>
      <c r="O5141" s="12" t="str">
        <f>IF(N5141&lt;I5141,$U$1," ")</f>
        <v xml:space="preserve"> </v>
      </c>
      <c r="P5141" s="12" t="str">
        <f>IFERROR((O5141+30)," ")</f>
        <v xml:space="preserve"> </v>
      </c>
      <c r="Q5141" s="2">
        <f ca="1">IF(O5141=$U$1,N5141,"0")*1.22</f>
        <v>0</v>
      </c>
    </row>
    <row r="5142" spans="1:17" x14ac:dyDescent="0.25">
      <c r="A5142" t="s">
        <v>10605</v>
      </c>
      <c r="B5142" t="s">
        <v>10604</v>
      </c>
      <c r="C5142">
        <v>16470</v>
      </c>
      <c r="D5142">
        <v>14.84</v>
      </c>
      <c r="E5142">
        <f>IFERROR(VLOOKUP(Table_ExternalData_15[[#This Row],[Id]],Rabati!B:C,2,0),0)</f>
        <v>25</v>
      </c>
      <c r="F5142">
        <v>0</v>
      </c>
      <c r="G5142" t="str">
        <f>VLOOKUP(Table_ExternalData_15[[#This Row],[Id]],'Blagovna izdelek'!A:C,3,0)</f>
        <v>Delock</v>
      </c>
      <c r="H5142">
        <f>Table_ExternalData_15[[#This Row],[Rabat]]*0.2</f>
        <v>5</v>
      </c>
      <c r="I5142" s="2">
        <f>Table_ExternalData_15[[#This Row],[Price]]-(Table_ExternalData_15[[#This Row],[Price]]*Table_ExternalData_15[[#This Row],[BB rabat]])/100</f>
        <v>14.097999999999999</v>
      </c>
      <c r="J5142" s="2">
        <f>Table_ExternalData_15[[#This Row],[BB cena]]*Table_ExternalData_15[[#Headers],[1,22]]</f>
        <v>17.199559999999998</v>
      </c>
      <c r="K5142" s="2">
        <f>Table_ExternalData_15[[#This Row],[Price]]*Table_ExternalData_15[[#Headers],[1,22]]</f>
        <v>18.104800000000001</v>
      </c>
      <c r="L5142" s="7">
        <f>IF(G5142="White Shark",E5142*0.5,IF(G5142="Sbox",E5142*0.5,IF(G5142="Tenda",E5142*0.5,E5142*0.2)))/100</f>
        <v>0.05</v>
      </c>
      <c r="M5142" s="2">
        <f>Table_ExternalData_15[[#This Row],[Price]]-Table_ExternalData_15[[#This Row],[Price]]*Table_ExternalData_15[[#This Row],[extra popust]]</f>
        <v>14.097999999999999</v>
      </c>
      <c r="N5142" s="2">
        <f>IF(M5142&lt;I5142,M5142,I5142)</f>
        <v>14.097999999999999</v>
      </c>
      <c r="O5142" s="12" t="str">
        <f>IF(N5142&lt;I5142,$U$1," ")</f>
        <v xml:space="preserve"> </v>
      </c>
      <c r="P5142" s="12" t="str">
        <f>IFERROR((O5142+30)," ")</f>
        <v xml:space="preserve"> </v>
      </c>
      <c r="Q5142" s="2">
        <f ca="1">IF(O5142=$U$1,N5142,"0")*1.22</f>
        <v>0</v>
      </c>
    </row>
    <row r="5143" spans="1:17" x14ac:dyDescent="0.25">
      <c r="A5143" t="s">
        <v>10607</v>
      </c>
      <c r="B5143" t="s">
        <v>10606</v>
      </c>
      <c r="C5143">
        <v>16471</v>
      </c>
      <c r="D5143">
        <v>11.87</v>
      </c>
      <c r="E5143">
        <f>IFERROR(VLOOKUP(Table_ExternalData_15[[#This Row],[Id]],Rabati!B:C,2,0),0)</f>
        <v>25</v>
      </c>
      <c r="F5143">
        <v>23</v>
      </c>
      <c r="G5143" t="str">
        <f>VLOOKUP(Table_ExternalData_15[[#This Row],[Id]],'Blagovna izdelek'!A:C,3,0)</f>
        <v>Delock</v>
      </c>
      <c r="H5143">
        <f>Table_ExternalData_15[[#This Row],[Rabat]]*0.2</f>
        <v>5</v>
      </c>
      <c r="I5143" s="2">
        <f>Table_ExternalData_15[[#This Row],[Price]]-(Table_ExternalData_15[[#This Row],[Price]]*Table_ExternalData_15[[#This Row],[BB rabat]])/100</f>
        <v>11.276499999999999</v>
      </c>
      <c r="J5143" s="2">
        <f>Table_ExternalData_15[[#This Row],[BB cena]]*Table_ExternalData_15[[#Headers],[1,22]]</f>
        <v>13.757329999999998</v>
      </c>
      <c r="K5143" s="2">
        <f>Table_ExternalData_15[[#This Row],[Price]]*Table_ExternalData_15[[#Headers],[1,22]]</f>
        <v>14.481399999999999</v>
      </c>
      <c r="L5143" s="7">
        <f>IF(G5143="White Shark",E5143*0.5,IF(G5143="Sbox",E5143*0.5,IF(G5143="Tenda",E5143*0.5,E5143*0.2)))/100</f>
        <v>0.05</v>
      </c>
      <c r="M5143" s="2">
        <f>Table_ExternalData_15[[#This Row],[Price]]-Table_ExternalData_15[[#This Row],[Price]]*Table_ExternalData_15[[#This Row],[extra popust]]</f>
        <v>11.276499999999999</v>
      </c>
      <c r="N5143" s="2">
        <f>IF(M5143&lt;I5143,M5143,I5143)</f>
        <v>11.276499999999999</v>
      </c>
      <c r="O5143" s="12" t="str">
        <f>IF(N5143&lt;I5143,$U$1," ")</f>
        <v xml:space="preserve"> </v>
      </c>
      <c r="P5143" s="12" t="str">
        <f>IFERROR((O5143+30)," ")</f>
        <v xml:space="preserve"> </v>
      </c>
      <c r="Q5143" s="2">
        <f ca="1">IF(O5143=$U$1,N5143,"0")*1.22</f>
        <v>0</v>
      </c>
    </row>
    <row r="5144" spans="1:17" x14ac:dyDescent="0.25">
      <c r="A5144" t="s">
        <v>10609</v>
      </c>
      <c r="B5144" t="s">
        <v>10608</v>
      </c>
      <c r="C5144">
        <v>16472</v>
      </c>
      <c r="D5144">
        <v>218.99</v>
      </c>
      <c r="E5144">
        <f>IFERROR(VLOOKUP(Table_ExternalData_15[[#This Row],[Id]],Rabati!B:C,2,0),0)</f>
        <v>20</v>
      </c>
      <c r="F5144">
        <v>0</v>
      </c>
      <c r="G5144" t="str">
        <f>VLOOKUP(Table_ExternalData_15[[#This Row],[Id]],'Blagovna izdelek'!A:C,3,0)</f>
        <v>Delock</v>
      </c>
      <c r="H5144">
        <f>Table_ExternalData_15[[#This Row],[Rabat]]*0.2</f>
        <v>4</v>
      </c>
      <c r="I5144" s="2">
        <f>Table_ExternalData_15[[#This Row],[Price]]-(Table_ExternalData_15[[#This Row],[Price]]*Table_ExternalData_15[[#This Row],[BB rabat]])/100</f>
        <v>210.2304</v>
      </c>
      <c r="J5144" s="2">
        <f>Table_ExternalData_15[[#This Row],[BB cena]]*Table_ExternalData_15[[#Headers],[1,22]]</f>
        <v>256.481088</v>
      </c>
      <c r="K5144" s="2">
        <f>Table_ExternalData_15[[#This Row],[Price]]*Table_ExternalData_15[[#Headers],[1,22]]</f>
        <v>267.1678</v>
      </c>
      <c r="L5144" s="7">
        <f>IF(G5144="White Shark",E5144*0.5,IF(G5144="Sbox",E5144*0.5,IF(G5144="Tenda",E5144*0.5,E5144*0.2)))/100</f>
        <v>0.04</v>
      </c>
      <c r="M5144" s="2">
        <f>Table_ExternalData_15[[#This Row],[Price]]-Table_ExternalData_15[[#This Row],[Price]]*Table_ExternalData_15[[#This Row],[extra popust]]</f>
        <v>210.2304</v>
      </c>
      <c r="N5144" s="2">
        <f>IF(M5144&lt;I5144,M5144,I5144)</f>
        <v>210.2304</v>
      </c>
      <c r="O5144" s="12" t="str">
        <f>IF(N5144&lt;I5144,$U$1," ")</f>
        <v xml:space="preserve"> </v>
      </c>
      <c r="P5144" s="12" t="str">
        <f>IFERROR((O5144+30)," ")</f>
        <v xml:space="preserve"> </v>
      </c>
      <c r="Q5144" s="2">
        <f ca="1">IF(O5144=$U$1,N5144,"0")*1.22</f>
        <v>0</v>
      </c>
    </row>
    <row r="5145" spans="1:17" x14ac:dyDescent="0.25">
      <c r="A5145" t="s">
        <v>10640</v>
      </c>
      <c r="B5145" t="s">
        <v>10639</v>
      </c>
      <c r="C5145">
        <v>16480</v>
      </c>
      <c r="D5145">
        <v>69.95</v>
      </c>
      <c r="E5145">
        <f>IFERROR(VLOOKUP(Table_ExternalData_15[[#This Row],[Id]],Rabati!B:C,2,0),0)</f>
        <v>20</v>
      </c>
      <c r="F5145">
        <v>0</v>
      </c>
      <c r="G5145" t="str">
        <f>VLOOKUP(Table_ExternalData_15[[#This Row],[Id]],'Blagovna izdelek'!A:C,3,0)</f>
        <v>Delock</v>
      </c>
      <c r="H5145">
        <f>Table_ExternalData_15[[#This Row],[Rabat]]*0.2</f>
        <v>4</v>
      </c>
      <c r="I5145" s="2">
        <f>Table_ExternalData_15[[#This Row],[Price]]-(Table_ExternalData_15[[#This Row],[Price]]*Table_ExternalData_15[[#This Row],[BB rabat]])/100</f>
        <v>67.152000000000001</v>
      </c>
      <c r="J5145" s="2">
        <f>Table_ExternalData_15[[#This Row],[BB cena]]*Table_ExternalData_15[[#Headers],[1,22]]</f>
        <v>81.925439999999995</v>
      </c>
      <c r="K5145" s="2">
        <f>Table_ExternalData_15[[#This Row],[Price]]*Table_ExternalData_15[[#Headers],[1,22]]</f>
        <v>85.338999999999999</v>
      </c>
      <c r="L5145" s="7">
        <f>IF(G5145="White Shark",E5145*0.5,IF(G5145="Sbox",E5145*0.5,IF(G5145="Tenda",E5145*0.5,E5145*0.2)))/100</f>
        <v>0.04</v>
      </c>
      <c r="M5145" s="2">
        <f>Table_ExternalData_15[[#This Row],[Price]]-Table_ExternalData_15[[#This Row],[Price]]*Table_ExternalData_15[[#This Row],[extra popust]]</f>
        <v>67.152000000000001</v>
      </c>
      <c r="N5145" s="2">
        <f>IF(M5145&lt;I5145,M5145,I5145)</f>
        <v>67.152000000000001</v>
      </c>
      <c r="O5145" s="12" t="str">
        <f>IF(N5145&lt;I5145,$U$1," ")</f>
        <v xml:space="preserve"> </v>
      </c>
      <c r="P5145" s="12" t="str">
        <f>IFERROR((O5145+30)," ")</f>
        <v xml:space="preserve"> </v>
      </c>
      <c r="Q5145" s="2">
        <f ca="1">IF(O5145=$U$1,N5145,"0")*1.22</f>
        <v>0</v>
      </c>
    </row>
    <row r="5146" spans="1:17" x14ac:dyDescent="0.25">
      <c r="A5146" t="s">
        <v>10675</v>
      </c>
      <c r="B5146" t="s">
        <v>10674</v>
      </c>
      <c r="C5146">
        <v>16493</v>
      </c>
      <c r="D5146">
        <v>26.5</v>
      </c>
      <c r="E5146">
        <f>IFERROR(VLOOKUP(Table_ExternalData_15[[#This Row],[Id]],Rabati!B:C,2,0),0)</f>
        <v>20</v>
      </c>
      <c r="F5146">
        <v>8</v>
      </c>
      <c r="G5146" t="str">
        <f>VLOOKUP(Table_ExternalData_15[[#This Row],[Id]],'Blagovna izdelek'!A:C,3,0)</f>
        <v>Delock</v>
      </c>
      <c r="H5146">
        <f>Table_ExternalData_15[[#This Row],[Rabat]]*0.2</f>
        <v>4</v>
      </c>
      <c r="I5146" s="2">
        <f>Table_ExternalData_15[[#This Row],[Price]]-(Table_ExternalData_15[[#This Row],[Price]]*Table_ExternalData_15[[#This Row],[BB rabat]])/100</f>
        <v>25.44</v>
      </c>
      <c r="J5146" s="2">
        <f>Table_ExternalData_15[[#This Row],[BB cena]]*Table_ExternalData_15[[#Headers],[1,22]]</f>
        <v>31.036799999999999</v>
      </c>
      <c r="K5146" s="2">
        <f>Table_ExternalData_15[[#This Row],[Price]]*Table_ExternalData_15[[#Headers],[1,22]]</f>
        <v>32.33</v>
      </c>
      <c r="L5146" s="7">
        <f>IF(G5146="White Shark",E5146*0.5,IF(G5146="Sbox",E5146*0.5,IF(G5146="Tenda",E5146*0.5,E5146*0.2)))/100</f>
        <v>0.04</v>
      </c>
      <c r="M5146" s="2">
        <f>Table_ExternalData_15[[#This Row],[Price]]-Table_ExternalData_15[[#This Row],[Price]]*Table_ExternalData_15[[#This Row],[extra popust]]</f>
        <v>25.44</v>
      </c>
      <c r="N5146" s="2">
        <f>IF(M5146&lt;I5146,M5146,I5146)</f>
        <v>25.44</v>
      </c>
      <c r="O5146" s="12" t="str">
        <f>IF(N5146&lt;I5146,$U$1," ")</f>
        <v xml:space="preserve"> </v>
      </c>
      <c r="P5146" s="12" t="str">
        <f>IFERROR((O5146+30)," ")</f>
        <v xml:space="preserve"> </v>
      </c>
      <c r="Q5146" s="2">
        <f ca="1">IF(O5146=$U$1,N5146,"0")*1.22</f>
        <v>0</v>
      </c>
    </row>
    <row r="5147" spans="1:17" x14ac:dyDescent="0.25">
      <c r="A5147" t="s">
        <v>10677</v>
      </c>
      <c r="B5147" t="s">
        <v>10676</v>
      </c>
      <c r="C5147">
        <v>16494</v>
      </c>
      <c r="D5147">
        <v>51.35</v>
      </c>
      <c r="E5147">
        <f>IFERROR(VLOOKUP(Table_ExternalData_15[[#This Row],[Id]],Rabati!B:C,2,0),0)</f>
        <v>20</v>
      </c>
      <c r="F5147">
        <v>0</v>
      </c>
      <c r="G5147" t="str">
        <f>VLOOKUP(Table_ExternalData_15[[#This Row],[Id]],'Blagovna izdelek'!A:C,3,0)</f>
        <v>Delock</v>
      </c>
      <c r="H5147">
        <f>Table_ExternalData_15[[#This Row],[Rabat]]*0.2</f>
        <v>4</v>
      </c>
      <c r="I5147" s="2">
        <f>Table_ExternalData_15[[#This Row],[Price]]-(Table_ExternalData_15[[#This Row],[Price]]*Table_ExternalData_15[[#This Row],[BB rabat]])/100</f>
        <v>49.295999999999999</v>
      </c>
      <c r="J5147" s="2">
        <f>Table_ExternalData_15[[#This Row],[BB cena]]*Table_ExternalData_15[[#Headers],[1,22]]</f>
        <v>60.141120000000001</v>
      </c>
      <c r="K5147" s="2">
        <f>Table_ExternalData_15[[#This Row],[Price]]*Table_ExternalData_15[[#Headers],[1,22]]</f>
        <v>62.646999999999998</v>
      </c>
      <c r="L5147" s="7">
        <f>IF(G5147="White Shark",E5147*0.5,IF(G5147="Sbox",E5147*0.5,IF(G5147="Tenda",E5147*0.5,E5147*0.2)))/100</f>
        <v>0.04</v>
      </c>
      <c r="M5147" s="2">
        <f>Table_ExternalData_15[[#This Row],[Price]]-Table_ExternalData_15[[#This Row],[Price]]*Table_ExternalData_15[[#This Row],[extra popust]]</f>
        <v>49.295999999999999</v>
      </c>
      <c r="N5147" s="2">
        <f>IF(M5147&lt;I5147,M5147,I5147)</f>
        <v>49.295999999999999</v>
      </c>
      <c r="O5147" s="12" t="str">
        <f>IF(N5147&lt;I5147,$U$1," ")</f>
        <v xml:space="preserve"> </v>
      </c>
      <c r="P5147" s="12" t="str">
        <f>IFERROR((O5147+30)," ")</f>
        <v xml:space="preserve"> </v>
      </c>
      <c r="Q5147" s="2">
        <f ca="1">IF(O5147=$U$1,N5147,"0")*1.22</f>
        <v>0</v>
      </c>
    </row>
    <row r="5148" spans="1:17" x14ac:dyDescent="0.25">
      <c r="A5148" t="s">
        <v>10679</v>
      </c>
      <c r="B5148" t="s">
        <v>10678</v>
      </c>
      <c r="C5148">
        <v>16495</v>
      </c>
      <c r="D5148">
        <v>63.35</v>
      </c>
      <c r="E5148">
        <f>IFERROR(VLOOKUP(Table_ExternalData_15[[#This Row],[Id]],Rabati!B:C,2,0),0)</f>
        <v>20</v>
      </c>
      <c r="F5148">
        <v>1</v>
      </c>
      <c r="G5148" t="str">
        <f>VLOOKUP(Table_ExternalData_15[[#This Row],[Id]],'Blagovna izdelek'!A:C,3,0)</f>
        <v>Delock</v>
      </c>
      <c r="H5148">
        <f>Table_ExternalData_15[[#This Row],[Rabat]]*0.2</f>
        <v>4</v>
      </c>
      <c r="I5148" s="2">
        <f>Table_ExternalData_15[[#This Row],[Price]]-(Table_ExternalData_15[[#This Row],[Price]]*Table_ExternalData_15[[#This Row],[BB rabat]])/100</f>
        <v>60.816000000000003</v>
      </c>
      <c r="J5148" s="2">
        <f>Table_ExternalData_15[[#This Row],[BB cena]]*Table_ExternalData_15[[#Headers],[1,22]]</f>
        <v>74.195520000000002</v>
      </c>
      <c r="K5148" s="2">
        <f>Table_ExternalData_15[[#This Row],[Price]]*Table_ExternalData_15[[#Headers],[1,22]]</f>
        <v>77.287000000000006</v>
      </c>
      <c r="L5148" s="7">
        <f>IF(G5148="White Shark",E5148*0.5,IF(G5148="Sbox",E5148*0.5,IF(G5148="Tenda",E5148*0.5,E5148*0.2)))/100</f>
        <v>0.04</v>
      </c>
      <c r="M5148" s="2">
        <f>Table_ExternalData_15[[#This Row],[Price]]-Table_ExternalData_15[[#This Row],[Price]]*Table_ExternalData_15[[#This Row],[extra popust]]</f>
        <v>60.816000000000003</v>
      </c>
      <c r="N5148" s="2">
        <f>IF(M5148&lt;I5148,M5148,I5148)</f>
        <v>60.816000000000003</v>
      </c>
      <c r="O5148" s="12" t="str">
        <f>IF(N5148&lt;I5148,$U$1," ")</f>
        <v xml:space="preserve"> </v>
      </c>
      <c r="P5148" s="12" t="str">
        <f>IFERROR((O5148+30)," ")</f>
        <v xml:space="preserve"> </v>
      </c>
      <c r="Q5148" s="2">
        <f ca="1">IF(O5148=$U$1,N5148,"0")*1.22</f>
        <v>0</v>
      </c>
    </row>
    <row r="5149" spans="1:17" x14ac:dyDescent="0.25">
      <c r="A5149" t="s">
        <v>10681</v>
      </c>
      <c r="B5149" t="s">
        <v>10680</v>
      </c>
      <c r="C5149">
        <v>16496</v>
      </c>
      <c r="D5149">
        <v>3.4</v>
      </c>
      <c r="E5149">
        <f>IFERROR(VLOOKUP(Table_ExternalData_15[[#This Row],[Id]],Rabati!B:C,2,0),0)</f>
        <v>30</v>
      </c>
      <c r="F5149">
        <v>0</v>
      </c>
      <c r="G5149" t="str">
        <f>VLOOKUP(Table_ExternalData_15[[#This Row],[Id]],'Blagovna izdelek'!A:C,3,0)</f>
        <v>Delock</v>
      </c>
      <c r="H5149">
        <f>Table_ExternalData_15[[#This Row],[Rabat]]*0.2</f>
        <v>6</v>
      </c>
      <c r="I5149" s="2">
        <f>Table_ExternalData_15[[#This Row],[Price]]-(Table_ExternalData_15[[#This Row],[Price]]*Table_ExternalData_15[[#This Row],[BB rabat]])/100</f>
        <v>3.1959999999999997</v>
      </c>
      <c r="J5149" s="2">
        <f>Table_ExternalData_15[[#This Row],[BB cena]]*Table_ExternalData_15[[#Headers],[1,22]]</f>
        <v>3.8991199999999995</v>
      </c>
      <c r="K5149" s="2">
        <f>Table_ExternalData_15[[#This Row],[Price]]*Table_ExternalData_15[[#Headers],[1,22]]</f>
        <v>4.1479999999999997</v>
      </c>
      <c r="L5149" s="7">
        <f>IF(G5149="White Shark",E5149*0.5,IF(G5149="Sbox",E5149*0.5,IF(G5149="Tenda",E5149*0.5,E5149*0.2)))/100</f>
        <v>0.06</v>
      </c>
      <c r="M5149" s="2">
        <f>Table_ExternalData_15[[#This Row],[Price]]-Table_ExternalData_15[[#This Row],[Price]]*Table_ExternalData_15[[#This Row],[extra popust]]</f>
        <v>3.1959999999999997</v>
      </c>
      <c r="N5149" s="2">
        <f>IF(M5149&lt;I5149,M5149,I5149)</f>
        <v>3.1959999999999997</v>
      </c>
      <c r="O5149" s="12" t="str">
        <f>IF(N5149&lt;I5149,$U$1," ")</f>
        <v xml:space="preserve"> </v>
      </c>
      <c r="P5149" s="12" t="str">
        <f>IFERROR((O5149+30)," ")</f>
        <v xml:space="preserve"> </v>
      </c>
      <c r="Q5149" s="2">
        <f ca="1">IF(O5149=$U$1,N5149,"0")*1.22</f>
        <v>0</v>
      </c>
    </row>
    <row r="5150" spans="1:17" x14ac:dyDescent="0.25">
      <c r="A5150" t="s">
        <v>10771</v>
      </c>
      <c r="B5150" t="s">
        <v>11176</v>
      </c>
      <c r="C5150">
        <v>16543</v>
      </c>
      <c r="D5150">
        <v>3.26</v>
      </c>
      <c r="E5150">
        <f>IFERROR(VLOOKUP(Table_ExternalData_15[[#This Row],[Id]],Rabati!B:C,2,0),0)</f>
        <v>30</v>
      </c>
      <c r="F5150">
        <v>22</v>
      </c>
      <c r="G5150" t="str">
        <f>VLOOKUP(Table_ExternalData_15[[#This Row],[Id]],'Blagovna izdelek'!A:C,3,0)</f>
        <v>Delock</v>
      </c>
      <c r="H5150">
        <f>Table_ExternalData_15[[#This Row],[Rabat]]*0.2</f>
        <v>6</v>
      </c>
      <c r="I5150" s="2">
        <f>Table_ExternalData_15[[#This Row],[Price]]-(Table_ExternalData_15[[#This Row],[Price]]*Table_ExternalData_15[[#This Row],[BB rabat]])/100</f>
        <v>3.0644</v>
      </c>
      <c r="J5150" s="2">
        <f>Table_ExternalData_15[[#This Row],[BB cena]]*Table_ExternalData_15[[#Headers],[1,22]]</f>
        <v>3.7385679999999999</v>
      </c>
      <c r="K5150" s="2">
        <f>Table_ExternalData_15[[#This Row],[Price]]*Table_ExternalData_15[[#Headers],[1,22]]</f>
        <v>3.9771999999999998</v>
      </c>
      <c r="L5150" s="7">
        <f>IF(G5150="White Shark",E5150*0.5,IF(G5150="Sbox",E5150*0.5,IF(G5150="Tenda",E5150*0.5,E5150*0.2)))/100</f>
        <v>0.06</v>
      </c>
      <c r="M5150" s="2">
        <f>Table_ExternalData_15[[#This Row],[Price]]-Table_ExternalData_15[[#This Row],[Price]]*Table_ExternalData_15[[#This Row],[extra popust]]</f>
        <v>3.0644</v>
      </c>
      <c r="N5150" s="2">
        <f>IF(M5150&lt;I5150,M5150,I5150)</f>
        <v>3.0644</v>
      </c>
      <c r="O5150" s="12" t="str">
        <f>IF(N5150&lt;I5150,$U$1," ")</f>
        <v xml:space="preserve"> </v>
      </c>
      <c r="P5150" s="12" t="str">
        <f>IFERROR((O5150+30)," ")</f>
        <v xml:space="preserve"> </v>
      </c>
      <c r="Q5150" s="2">
        <f ca="1">IF(O5150=$U$1,N5150,"0")*1.22</f>
        <v>0</v>
      </c>
    </row>
    <row r="5151" spans="1:17" x14ac:dyDescent="0.25">
      <c r="A5151" t="s">
        <v>10341</v>
      </c>
      <c r="B5151" t="s">
        <v>10790</v>
      </c>
      <c r="C5151">
        <v>16556</v>
      </c>
      <c r="D5151">
        <v>11.85</v>
      </c>
      <c r="E5151">
        <f>IFERROR(VLOOKUP(Table_ExternalData_15[[#This Row],[Id]],Rabati!B:C,2,0),0)</f>
        <v>25</v>
      </c>
      <c r="F5151">
        <v>0</v>
      </c>
      <c r="G5151" t="str">
        <f>VLOOKUP(Table_ExternalData_15[[#This Row],[Id]],'Blagovna izdelek'!A:C,3,0)</f>
        <v>Delock</v>
      </c>
      <c r="H5151">
        <f>Table_ExternalData_15[[#This Row],[Rabat]]*0.2</f>
        <v>5</v>
      </c>
      <c r="I5151" s="2">
        <f>Table_ExternalData_15[[#This Row],[Price]]-(Table_ExternalData_15[[#This Row],[Price]]*Table_ExternalData_15[[#This Row],[BB rabat]])/100</f>
        <v>11.2575</v>
      </c>
      <c r="J5151" s="2">
        <f>Table_ExternalData_15[[#This Row],[BB cena]]*Table_ExternalData_15[[#Headers],[1,22]]</f>
        <v>13.73415</v>
      </c>
      <c r="K5151" s="2">
        <f>Table_ExternalData_15[[#This Row],[Price]]*Table_ExternalData_15[[#Headers],[1,22]]</f>
        <v>14.456999999999999</v>
      </c>
      <c r="L5151" s="7">
        <f>IF(G5151="White Shark",E5151*0.5,IF(G5151="Sbox",E5151*0.5,IF(G5151="Tenda",E5151*0.5,E5151*0.2)))/100</f>
        <v>0.05</v>
      </c>
      <c r="M5151" s="2">
        <f>Table_ExternalData_15[[#This Row],[Price]]-Table_ExternalData_15[[#This Row],[Price]]*Table_ExternalData_15[[#This Row],[extra popust]]</f>
        <v>11.2575</v>
      </c>
      <c r="N5151" s="2">
        <f>IF(M5151&lt;I5151,M5151,I5151)</f>
        <v>11.2575</v>
      </c>
      <c r="O5151" s="12" t="str">
        <f>IF(N5151&lt;I5151,$U$1," ")</f>
        <v xml:space="preserve"> </v>
      </c>
      <c r="P5151" s="12" t="str">
        <f>IFERROR((O5151+30)," ")</f>
        <v xml:space="preserve"> </v>
      </c>
      <c r="Q5151" s="2">
        <f ca="1">IF(O5151=$U$1,N5151,"0")*1.22</f>
        <v>0</v>
      </c>
    </row>
    <row r="5152" spans="1:17" x14ac:dyDescent="0.25">
      <c r="A5152" t="s">
        <v>10811</v>
      </c>
      <c r="B5152" t="s">
        <v>13261</v>
      </c>
      <c r="C5152">
        <v>16567</v>
      </c>
      <c r="D5152">
        <v>10.82</v>
      </c>
      <c r="E5152">
        <f>IFERROR(VLOOKUP(Table_ExternalData_15[[#This Row],[Id]],Rabati!B:C,2,0),0)</f>
        <v>30</v>
      </c>
      <c r="F5152">
        <v>16</v>
      </c>
      <c r="G5152" t="str">
        <f>VLOOKUP(Table_ExternalData_15[[#This Row],[Id]],'Blagovna izdelek'!A:C,3,0)</f>
        <v>Delock</v>
      </c>
      <c r="H5152">
        <f>Table_ExternalData_15[[#This Row],[Rabat]]*0.2</f>
        <v>6</v>
      </c>
      <c r="I5152" s="2">
        <f>Table_ExternalData_15[[#This Row],[Price]]-(Table_ExternalData_15[[#This Row],[Price]]*Table_ExternalData_15[[#This Row],[BB rabat]])/100</f>
        <v>10.1708</v>
      </c>
      <c r="J5152" s="2">
        <f>Table_ExternalData_15[[#This Row],[BB cena]]*Table_ExternalData_15[[#Headers],[1,22]]</f>
        <v>12.408375999999999</v>
      </c>
      <c r="K5152" s="2">
        <f>Table_ExternalData_15[[#This Row],[Price]]*Table_ExternalData_15[[#Headers],[1,22]]</f>
        <v>13.2004</v>
      </c>
      <c r="L5152" s="7">
        <f>IF(G5152="White Shark",E5152*0.5,IF(G5152="Sbox",E5152*0.5,IF(G5152="Tenda",E5152*0.5,E5152*0.2)))/100</f>
        <v>0.06</v>
      </c>
      <c r="M5152" s="2">
        <f>Table_ExternalData_15[[#This Row],[Price]]-Table_ExternalData_15[[#This Row],[Price]]*Table_ExternalData_15[[#This Row],[extra popust]]</f>
        <v>10.1708</v>
      </c>
      <c r="N5152" s="2">
        <f>IF(M5152&lt;I5152,M5152,I5152)</f>
        <v>10.1708</v>
      </c>
      <c r="O5152" s="12" t="str">
        <f>IF(N5152&lt;I5152,$U$1," ")</f>
        <v xml:space="preserve"> </v>
      </c>
      <c r="P5152" s="12" t="str">
        <f>IFERROR((O5152+30)," ")</f>
        <v xml:space="preserve"> </v>
      </c>
      <c r="Q5152" s="2">
        <f ca="1">IF(O5152=$U$1,N5152,"0")*1.22</f>
        <v>0</v>
      </c>
    </row>
    <row r="5153" spans="1:17" x14ac:dyDescent="0.25">
      <c r="A5153" t="s">
        <v>10813</v>
      </c>
      <c r="B5153" t="s">
        <v>10812</v>
      </c>
      <c r="C5153">
        <v>16568</v>
      </c>
      <c r="D5153">
        <v>7.95</v>
      </c>
      <c r="E5153">
        <f>IFERROR(VLOOKUP(Table_ExternalData_15[[#This Row],[Id]],Rabati!B:C,2,0),0)</f>
        <v>30</v>
      </c>
      <c r="F5153">
        <v>1</v>
      </c>
      <c r="G5153" t="str">
        <f>VLOOKUP(Table_ExternalData_15[[#This Row],[Id]],'Blagovna izdelek'!A:C,3,0)</f>
        <v>Delock</v>
      </c>
      <c r="H5153">
        <f>Table_ExternalData_15[[#This Row],[Rabat]]*0.2</f>
        <v>6</v>
      </c>
      <c r="I5153" s="2">
        <f>Table_ExternalData_15[[#This Row],[Price]]-(Table_ExternalData_15[[#This Row],[Price]]*Table_ExternalData_15[[#This Row],[BB rabat]])/100</f>
        <v>7.4729999999999999</v>
      </c>
      <c r="J5153" s="2">
        <f>Table_ExternalData_15[[#This Row],[BB cena]]*Table_ExternalData_15[[#Headers],[1,22]]</f>
        <v>9.1170600000000004</v>
      </c>
      <c r="K5153" s="2">
        <f>Table_ExternalData_15[[#This Row],[Price]]*Table_ExternalData_15[[#Headers],[1,22]]</f>
        <v>9.6989999999999998</v>
      </c>
      <c r="L5153" s="7">
        <f>IF(G5153="White Shark",E5153*0.5,IF(G5153="Sbox",E5153*0.5,IF(G5153="Tenda",E5153*0.5,E5153*0.2)))/100</f>
        <v>0.06</v>
      </c>
      <c r="M5153" s="2">
        <f>Table_ExternalData_15[[#This Row],[Price]]-Table_ExternalData_15[[#This Row],[Price]]*Table_ExternalData_15[[#This Row],[extra popust]]</f>
        <v>7.4729999999999999</v>
      </c>
      <c r="N5153" s="2">
        <f>IF(M5153&lt;I5153,M5153,I5153)</f>
        <v>7.4729999999999999</v>
      </c>
      <c r="O5153" s="12" t="str">
        <f>IF(N5153&lt;I5153,$U$1," ")</f>
        <v xml:space="preserve"> </v>
      </c>
      <c r="P5153" s="12" t="str">
        <f>IFERROR((O5153+30)," ")</f>
        <v xml:space="preserve"> </v>
      </c>
      <c r="Q5153" s="2">
        <f ca="1">IF(O5153=$U$1,N5153,"0")*1.22</f>
        <v>0</v>
      </c>
    </row>
    <row r="5154" spans="1:17" x14ac:dyDescent="0.25">
      <c r="A5154" t="s">
        <v>10815</v>
      </c>
      <c r="B5154" t="s">
        <v>10814</v>
      </c>
      <c r="C5154">
        <v>16569</v>
      </c>
      <c r="D5154">
        <v>29.65</v>
      </c>
      <c r="E5154">
        <f>IFERROR(VLOOKUP(Table_ExternalData_15[[#This Row],[Id]],Rabati!B:C,2,0),0)</f>
        <v>30</v>
      </c>
      <c r="F5154">
        <v>0</v>
      </c>
      <c r="G5154" t="str">
        <f>VLOOKUP(Table_ExternalData_15[[#This Row],[Id]],'Blagovna izdelek'!A:C,3,0)</f>
        <v>Delock</v>
      </c>
      <c r="H5154">
        <f>Table_ExternalData_15[[#This Row],[Rabat]]*0.2</f>
        <v>6</v>
      </c>
      <c r="I5154" s="2">
        <f>Table_ExternalData_15[[#This Row],[Price]]-(Table_ExternalData_15[[#This Row],[Price]]*Table_ExternalData_15[[#This Row],[BB rabat]])/100</f>
        <v>27.870999999999999</v>
      </c>
      <c r="J5154" s="2">
        <f>Table_ExternalData_15[[#This Row],[BB cena]]*Table_ExternalData_15[[#Headers],[1,22]]</f>
        <v>34.00262</v>
      </c>
      <c r="K5154" s="2">
        <f>Table_ExternalData_15[[#This Row],[Price]]*Table_ExternalData_15[[#Headers],[1,22]]</f>
        <v>36.172999999999995</v>
      </c>
      <c r="L5154" s="7">
        <f>IF(G5154="White Shark",E5154*0.5,IF(G5154="Sbox",E5154*0.5,IF(G5154="Tenda",E5154*0.5,E5154*0.2)))/100</f>
        <v>0.06</v>
      </c>
      <c r="M5154" s="2">
        <f>Table_ExternalData_15[[#This Row],[Price]]-Table_ExternalData_15[[#This Row],[Price]]*Table_ExternalData_15[[#This Row],[extra popust]]</f>
        <v>27.870999999999999</v>
      </c>
      <c r="N5154" s="2">
        <f>IF(M5154&lt;I5154,M5154,I5154)</f>
        <v>27.870999999999999</v>
      </c>
      <c r="O5154" s="12" t="str">
        <f>IF(N5154&lt;I5154,$U$1," ")</f>
        <v xml:space="preserve"> </v>
      </c>
      <c r="P5154" s="12" t="str">
        <f>IFERROR((O5154+30)," ")</f>
        <v xml:space="preserve"> </v>
      </c>
      <c r="Q5154" s="2">
        <f ca="1">IF(O5154=$U$1,N5154,"0")*1.22</f>
        <v>0</v>
      </c>
    </row>
    <row r="5155" spans="1:17" x14ac:dyDescent="0.25">
      <c r="A5155" t="s">
        <v>10830</v>
      </c>
      <c r="B5155" t="s">
        <v>14187</v>
      </c>
      <c r="C5155">
        <v>16592</v>
      </c>
      <c r="D5155">
        <v>29.95</v>
      </c>
      <c r="E5155">
        <f>IFERROR(VLOOKUP(Table_ExternalData_15[[#This Row],[Id]],Rabati!B:C,2,0),0)</f>
        <v>30</v>
      </c>
      <c r="F5155">
        <v>5</v>
      </c>
      <c r="G5155" t="str">
        <f>VLOOKUP(Table_ExternalData_15[[#This Row],[Id]],'Blagovna izdelek'!A:C,3,0)</f>
        <v>Delock</v>
      </c>
      <c r="H5155">
        <f>Table_ExternalData_15[[#This Row],[Rabat]]*0.2</f>
        <v>6</v>
      </c>
      <c r="I5155" s="2">
        <f>Table_ExternalData_15[[#This Row],[Price]]-(Table_ExternalData_15[[#This Row],[Price]]*Table_ExternalData_15[[#This Row],[BB rabat]])/100</f>
        <v>28.152999999999999</v>
      </c>
      <c r="J5155" s="2">
        <f>Table_ExternalData_15[[#This Row],[BB cena]]*Table_ExternalData_15[[#Headers],[1,22]]</f>
        <v>34.34666</v>
      </c>
      <c r="K5155" s="2">
        <f>Table_ExternalData_15[[#This Row],[Price]]*Table_ExternalData_15[[#Headers],[1,22]]</f>
        <v>36.539000000000001</v>
      </c>
      <c r="L5155" s="7">
        <f>IF(G5155="White Shark",E5155*0.5,IF(G5155="Sbox",E5155*0.5,IF(G5155="Tenda",E5155*0.5,E5155*0.2)))/100</f>
        <v>0.06</v>
      </c>
      <c r="M5155" s="2">
        <f>Table_ExternalData_15[[#This Row],[Price]]-Table_ExternalData_15[[#This Row],[Price]]*Table_ExternalData_15[[#This Row],[extra popust]]</f>
        <v>28.152999999999999</v>
      </c>
      <c r="N5155" s="2">
        <f>IF(M5155&lt;I5155,M5155,I5155)</f>
        <v>28.152999999999999</v>
      </c>
      <c r="O5155" s="12" t="str">
        <f>IF(N5155&lt;I5155,$U$1," ")</f>
        <v xml:space="preserve"> </v>
      </c>
      <c r="P5155" s="12" t="str">
        <f>IFERROR((O5155+30)," ")</f>
        <v xml:space="preserve"> </v>
      </c>
      <c r="Q5155" s="2">
        <f ca="1">IF(O5155=$U$1,N5155,"0")*1.22</f>
        <v>0</v>
      </c>
    </row>
    <row r="5156" spans="1:17" x14ac:dyDescent="0.25">
      <c r="A5156" t="s">
        <v>10832</v>
      </c>
      <c r="B5156" t="s">
        <v>10831</v>
      </c>
      <c r="C5156">
        <v>16593</v>
      </c>
      <c r="D5156">
        <v>34.1</v>
      </c>
      <c r="E5156">
        <f>IFERROR(VLOOKUP(Table_ExternalData_15[[#This Row],[Id]],Rabati!B:C,2,0),0)</f>
        <v>30</v>
      </c>
      <c r="F5156">
        <v>5</v>
      </c>
      <c r="G5156" t="str">
        <f>VLOOKUP(Table_ExternalData_15[[#This Row],[Id]],'Blagovna izdelek'!A:C,3,0)</f>
        <v>Delock</v>
      </c>
      <c r="H5156">
        <f>Table_ExternalData_15[[#This Row],[Rabat]]*0.2</f>
        <v>6</v>
      </c>
      <c r="I5156" s="2">
        <f>Table_ExternalData_15[[#This Row],[Price]]-(Table_ExternalData_15[[#This Row],[Price]]*Table_ExternalData_15[[#This Row],[BB rabat]])/100</f>
        <v>32.054000000000002</v>
      </c>
      <c r="J5156" s="2">
        <f>Table_ExternalData_15[[#This Row],[BB cena]]*Table_ExternalData_15[[#Headers],[1,22]]</f>
        <v>39.105879999999999</v>
      </c>
      <c r="K5156" s="2">
        <f>Table_ExternalData_15[[#This Row],[Price]]*Table_ExternalData_15[[#Headers],[1,22]]</f>
        <v>41.602000000000004</v>
      </c>
      <c r="L5156" s="7">
        <f>IF(G5156="White Shark",E5156*0.5,IF(G5156="Sbox",E5156*0.5,IF(G5156="Tenda",E5156*0.5,E5156*0.2)))/100</f>
        <v>0.06</v>
      </c>
      <c r="M5156" s="2">
        <f>Table_ExternalData_15[[#This Row],[Price]]-Table_ExternalData_15[[#This Row],[Price]]*Table_ExternalData_15[[#This Row],[extra popust]]</f>
        <v>32.054000000000002</v>
      </c>
      <c r="N5156" s="2">
        <f>IF(M5156&lt;I5156,M5156,I5156)</f>
        <v>32.054000000000002</v>
      </c>
      <c r="O5156" s="12" t="str">
        <f>IF(N5156&lt;I5156,$U$1," ")</f>
        <v xml:space="preserve"> </v>
      </c>
      <c r="P5156" s="12" t="str">
        <f>IFERROR((O5156+30)," ")</f>
        <v xml:space="preserve"> </v>
      </c>
      <c r="Q5156" s="2">
        <f ca="1">IF(O5156=$U$1,N5156,"0")*1.22</f>
        <v>0</v>
      </c>
    </row>
    <row r="5157" spans="1:17" x14ac:dyDescent="0.25">
      <c r="A5157" t="s">
        <v>10833</v>
      </c>
      <c r="B5157" t="s">
        <v>13335</v>
      </c>
      <c r="C5157">
        <v>16594</v>
      </c>
      <c r="D5157">
        <v>7.7</v>
      </c>
      <c r="E5157">
        <f>IFERROR(VLOOKUP(Table_ExternalData_15[[#This Row],[Id]],Rabati!B:C,2,0),0)</f>
        <v>30</v>
      </c>
      <c r="F5157">
        <v>47</v>
      </c>
      <c r="G5157" t="str">
        <f>VLOOKUP(Table_ExternalData_15[[#This Row],[Id]],'Blagovna izdelek'!A:C,3,0)</f>
        <v>Delock</v>
      </c>
      <c r="H5157">
        <f>Table_ExternalData_15[[#This Row],[Rabat]]*0.2</f>
        <v>6</v>
      </c>
      <c r="I5157" s="2">
        <f>Table_ExternalData_15[[#This Row],[Price]]-(Table_ExternalData_15[[#This Row],[Price]]*Table_ExternalData_15[[#This Row],[BB rabat]])/100</f>
        <v>7.2380000000000004</v>
      </c>
      <c r="J5157" s="2">
        <f>Table_ExternalData_15[[#This Row],[BB cena]]*Table_ExternalData_15[[#Headers],[1,22]]</f>
        <v>8.8303600000000007</v>
      </c>
      <c r="K5157" s="2">
        <f>Table_ExternalData_15[[#This Row],[Price]]*Table_ExternalData_15[[#Headers],[1,22]]</f>
        <v>9.3940000000000001</v>
      </c>
      <c r="L5157" s="7">
        <f>IF(G5157="White Shark",E5157*0.5,IF(G5157="Sbox",E5157*0.5,IF(G5157="Tenda",E5157*0.5,E5157*0.2)))/100</f>
        <v>0.06</v>
      </c>
      <c r="M5157" s="2">
        <f>Table_ExternalData_15[[#This Row],[Price]]-Table_ExternalData_15[[#This Row],[Price]]*Table_ExternalData_15[[#This Row],[extra popust]]</f>
        <v>7.2380000000000004</v>
      </c>
      <c r="N5157" s="2">
        <f>IF(M5157&lt;I5157,M5157,I5157)</f>
        <v>7.2380000000000004</v>
      </c>
      <c r="O5157" s="12" t="str">
        <f>IF(N5157&lt;I5157,$U$1," ")</f>
        <v xml:space="preserve"> </v>
      </c>
      <c r="P5157" s="12" t="str">
        <f>IFERROR((O5157+30)," ")</f>
        <v xml:space="preserve"> </v>
      </c>
      <c r="Q5157" s="2">
        <f ca="1">IF(O5157=$U$1,N5157,"0")*1.22</f>
        <v>0</v>
      </c>
    </row>
    <row r="5158" spans="1:17" x14ac:dyDescent="0.25">
      <c r="A5158" t="s">
        <v>11111</v>
      </c>
      <c r="B5158" t="s">
        <v>11110</v>
      </c>
      <c r="C5158">
        <v>16610</v>
      </c>
      <c r="D5158">
        <v>145.9</v>
      </c>
      <c r="E5158">
        <f>IFERROR(VLOOKUP(Table_ExternalData_15[[#This Row],[Id]],Rabati!B:C,2,0),0)</f>
        <v>20</v>
      </c>
      <c r="F5158">
        <v>0</v>
      </c>
      <c r="G5158" t="str">
        <f>VLOOKUP(Table_ExternalData_15[[#This Row],[Id]],'Blagovna izdelek'!A:C,3,0)</f>
        <v>Delock</v>
      </c>
      <c r="H5158">
        <f>Table_ExternalData_15[[#This Row],[Rabat]]*0.2</f>
        <v>4</v>
      </c>
      <c r="I5158" s="2">
        <f>Table_ExternalData_15[[#This Row],[Price]]-(Table_ExternalData_15[[#This Row],[Price]]*Table_ExternalData_15[[#This Row],[BB rabat]])/100</f>
        <v>140.06399999999999</v>
      </c>
      <c r="J5158" s="2">
        <f>Table_ExternalData_15[[#This Row],[BB cena]]*Table_ExternalData_15[[#Headers],[1,22]]</f>
        <v>170.87807999999998</v>
      </c>
      <c r="K5158" s="2">
        <f>Table_ExternalData_15[[#This Row],[Price]]*Table_ExternalData_15[[#Headers],[1,22]]</f>
        <v>177.99799999999999</v>
      </c>
      <c r="L5158" s="7">
        <f>IF(G5158="White Shark",E5158*0.5,IF(G5158="Sbox",E5158*0.5,IF(G5158="Tenda",E5158*0.5,E5158*0.2)))/100</f>
        <v>0.04</v>
      </c>
      <c r="M5158" s="2">
        <f>Table_ExternalData_15[[#This Row],[Price]]-Table_ExternalData_15[[#This Row],[Price]]*Table_ExternalData_15[[#This Row],[extra popust]]</f>
        <v>140.06399999999999</v>
      </c>
      <c r="N5158" s="2">
        <f>IF(M5158&lt;I5158,M5158,I5158)</f>
        <v>140.06399999999999</v>
      </c>
      <c r="O5158" s="12" t="str">
        <f>IF(N5158&lt;I5158,$U$1," ")</f>
        <v xml:space="preserve"> </v>
      </c>
      <c r="P5158" s="12" t="str">
        <f>IFERROR((O5158+30)," ")</f>
        <v xml:space="preserve"> </v>
      </c>
      <c r="Q5158" s="2">
        <f ca="1">IF(O5158=$U$1,N5158,"0")*1.22</f>
        <v>0</v>
      </c>
    </row>
    <row r="5159" spans="1:17" x14ac:dyDescent="0.25">
      <c r="A5159" t="s">
        <v>11142</v>
      </c>
      <c r="B5159" t="s">
        <v>11141</v>
      </c>
      <c r="C5159">
        <v>16624</v>
      </c>
      <c r="D5159">
        <v>59.95</v>
      </c>
      <c r="E5159">
        <f>IFERROR(VLOOKUP(Table_ExternalData_15[[#This Row],[Id]],Rabati!B:C,2,0),0)</f>
        <v>10</v>
      </c>
      <c r="F5159">
        <v>0</v>
      </c>
      <c r="G5159" t="str">
        <f>VLOOKUP(Table_ExternalData_15[[#This Row],[Id]],'Blagovna izdelek'!A:C,3,0)</f>
        <v>Delock</v>
      </c>
      <c r="H5159">
        <f>Table_ExternalData_15[[#This Row],[Rabat]]*0.2</f>
        <v>2</v>
      </c>
      <c r="I5159" s="2">
        <f>Table_ExternalData_15[[#This Row],[Price]]-(Table_ExternalData_15[[#This Row],[Price]]*Table_ExternalData_15[[#This Row],[BB rabat]])/100</f>
        <v>58.751000000000005</v>
      </c>
      <c r="J5159" s="2">
        <f>Table_ExternalData_15[[#This Row],[BB cena]]*Table_ExternalData_15[[#Headers],[1,22]]</f>
        <v>71.676220000000001</v>
      </c>
      <c r="K5159" s="2">
        <f>Table_ExternalData_15[[#This Row],[Price]]*Table_ExternalData_15[[#Headers],[1,22]]</f>
        <v>73.138999999999996</v>
      </c>
      <c r="L5159" s="7">
        <f>IF(G5159="White Shark",E5159*0.5,IF(G5159="Sbox",E5159*0.5,IF(G5159="Tenda",E5159*0.5,E5159*0.2)))/100</f>
        <v>0.02</v>
      </c>
      <c r="M5159" s="2">
        <f>Table_ExternalData_15[[#This Row],[Price]]-Table_ExternalData_15[[#This Row],[Price]]*Table_ExternalData_15[[#This Row],[extra popust]]</f>
        <v>58.751000000000005</v>
      </c>
      <c r="N5159" s="2">
        <f>IF(M5159&lt;I5159,M5159,I5159)</f>
        <v>58.751000000000005</v>
      </c>
      <c r="O5159" s="12" t="str">
        <f>IF(N5159&lt;I5159,$U$1," ")</f>
        <v xml:space="preserve"> </v>
      </c>
      <c r="P5159" s="12" t="str">
        <f>IFERROR((O5159+30)," ")</f>
        <v xml:space="preserve"> </v>
      </c>
      <c r="Q5159" s="2">
        <f ca="1">IF(O5159=$U$1,N5159,"0")*1.22</f>
        <v>0</v>
      </c>
    </row>
    <row r="5160" spans="1:17" x14ac:dyDescent="0.25">
      <c r="A5160" t="s">
        <v>11148</v>
      </c>
      <c r="B5160" t="s">
        <v>11147</v>
      </c>
      <c r="C5160">
        <v>16627</v>
      </c>
      <c r="D5160">
        <v>2.98</v>
      </c>
      <c r="E5160">
        <f>IFERROR(VLOOKUP(Table_ExternalData_15[[#This Row],[Id]],Rabati!B:C,2,0),0)</f>
        <v>30</v>
      </c>
      <c r="F5160">
        <v>39</v>
      </c>
      <c r="G5160" t="str">
        <f>VLOOKUP(Table_ExternalData_15[[#This Row],[Id]],'Blagovna izdelek'!A:C,3,0)</f>
        <v>Delock</v>
      </c>
      <c r="H5160">
        <f>Table_ExternalData_15[[#This Row],[Rabat]]*0.2</f>
        <v>6</v>
      </c>
      <c r="I5160" s="2">
        <f>Table_ExternalData_15[[#This Row],[Price]]-(Table_ExternalData_15[[#This Row],[Price]]*Table_ExternalData_15[[#This Row],[BB rabat]])/100</f>
        <v>2.8012000000000001</v>
      </c>
      <c r="J5160" s="2">
        <f>Table_ExternalData_15[[#This Row],[BB cena]]*Table_ExternalData_15[[#Headers],[1,22]]</f>
        <v>3.4174640000000003</v>
      </c>
      <c r="K5160" s="2">
        <f>Table_ExternalData_15[[#This Row],[Price]]*Table_ExternalData_15[[#Headers],[1,22]]</f>
        <v>3.6355999999999997</v>
      </c>
      <c r="L5160" s="7">
        <f>IF(G5160="White Shark",E5160*0.5,IF(G5160="Sbox",E5160*0.5,IF(G5160="Tenda",E5160*0.5,E5160*0.2)))/100</f>
        <v>0.06</v>
      </c>
      <c r="M5160" s="2">
        <f>Table_ExternalData_15[[#This Row],[Price]]-Table_ExternalData_15[[#This Row],[Price]]*Table_ExternalData_15[[#This Row],[extra popust]]</f>
        <v>2.8012000000000001</v>
      </c>
      <c r="N5160" s="2">
        <f>IF(M5160&lt;I5160,M5160,I5160)</f>
        <v>2.8012000000000001</v>
      </c>
      <c r="O5160" s="12" t="str">
        <f>IF(N5160&lt;I5160,$U$1," ")</f>
        <v xml:space="preserve"> </v>
      </c>
      <c r="P5160" s="12" t="str">
        <f>IFERROR((O5160+30)," ")</f>
        <v xml:space="preserve"> </v>
      </c>
      <c r="Q5160" s="2">
        <f ca="1">IF(O5160=$U$1,N5160,"0")*1.22</f>
        <v>0</v>
      </c>
    </row>
    <row r="5161" spans="1:17" x14ac:dyDescent="0.25">
      <c r="A5161" t="s">
        <v>11152</v>
      </c>
      <c r="B5161" t="s">
        <v>11151</v>
      </c>
      <c r="C5161">
        <v>16629</v>
      </c>
      <c r="D5161">
        <v>3.45</v>
      </c>
      <c r="E5161">
        <f>IFERROR(VLOOKUP(Table_ExternalData_15[[#This Row],[Id]],Rabati!B:C,2,0),0)</f>
        <v>20</v>
      </c>
      <c r="F5161">
        <v>0</v>
      </c>
      <c r="G5161" t="str">
        <f>VLOOKUP(Table_ExternalData_15[[#This Row],[Id]],'Blagovna izdelek'!A:C,3,0)</f>
        <v>Delock</v>
      </c>
      <c r="H5161">
        <f>Table_ExternalData_15[[#This Row],[Rabat]]*0.2</f>
        <v>4</v>
      </c>
      <c r="I5161" s="2">
        <f>Table_ExternalData_15[[#This Row],[Price]]-(Table_ExternalData_15[[#This Row],[Price]]*Table_ExternalData_15[[#This Row],[BB rabat]])/100</f>
        <v>3.3120000000000003</v>
      </c>
      <c r="J5161" s="2">
        <f>Table_ExternalData_15[[#This Row],[BB cena]]*Table_ExternalData_15[[#Headers],[1,22]]</f>
        <v>4.0406400000000007</v>
      </c>
      <c r="K5161" s="2">
        <f>Table_ExternalData_15[[#This Row],[Price]]*Table_ExternalData_15[[#Headers],[1,22]]</f>
        <v>4.2090000000000005</v>
      </c>
      <c r="L5161" s="7">
        <f>IF(G5161="White Shark",E5161*0.5,IF(G5161="Sbox",E5161*0.5,IF(G5161="Tenda",E5161*0.5,E5161*0.2)))/100</f>
        <v>0.04</v>
      </c>
      <c r="M5161" s="2">
        <f>Table_ExternalData_15[[#This Row],[Price]]-Table_ExternalData_15[[#This Row],[Price]]*Table_ExternalData_15[[#This Row],[extra popust]]</f>
        <v>3.3120000000000003</v>
      </c>
      <c r="N5161" s="2">
        <f>IF(M5161&lt;I5161,M5161,I5161)</f>
        <v>3.3120000000000003</v>
      </c>
      <c r="O5161" s="12" t="str">
        <f>IF(N5161&lt;I5161,$U$1," ")</f>
        <v xml:space="preserve"> </v>
      </c>
      <c r="P5161" s="12" t="str">
        <f>IFERROR((O5161+30)," ")</f>
        <v xml:space="preserve"> </v>
      </c>
      <c r="Q5161" s="2">
        <f ca="1">IF(O5161=$U$1,N5161,"0")*1.22</f>
        <v>0</v>
      </c>
    </row>
    <row r="5162" spans="1:17" x14ac:dyDescent="0.25">
      <c r="A5162" t="s">
        <v>11184</v>
      </c>
      <c r="B5162" t="s">
        <v>11183</v>
      </c>
      <c r="C5162">
        <v>16638</v>
      </c>
      <c r="D5162">
        <v>23.65</v>
      </c>
      <c r="E5162">
        <f>IFERROR(VLOOKUP(Table_ExternalData_15[[#This Row],[Id]],Rabati!B:C,2,0),0)</f>
        <v>30</v>
      </c>
      <c r="F5162">
        <v>0</v>
      </c>
      <c r="G5162" t="str">
        <f>VLOOKUP(Table_ExternalData_15[[#This Row],[Id]],'Blagovna izdelek'!A:C,3,0)</f>
        <v>Delock</v>
      </c>
      <c r="H5162">
        <f>Table_ExternalData_15[[#This Row],[Rabat]]*0.2</f>
        <v>6</v>
      </c>
      <c r="I5162" s="2">
        <f>Table_ExternalData_15[[#This Row],[Price]]-(Table_ExternalData_15[[#This Row],[Price]]*Table_ExternalData_15[[#This Row],[BB rabat]])/100</f>
        <v>22.230999999999998</v>
      </c>
      <c r="J5162" s="2">
        <f>Table_ExternalData_15[[#This Row],[BB cena]]*Table_ExternalData_15[[#Headers],[1,22]]</f>
        <v>27.121819999999996</v>
      </c>
      <c r="K5162" s="2">
        <f>Table_ExternalData_15[[#This Row],[Price]]*Table_ExternalData_15[[#Headers],[1,22]]</f>
        <v>28.852999999999998</v>
      </c>
      <c r="L5162" s="7">
        <f>IF(G5162="White Shark",E5162*0.5,IF(G5162="Sbox",E5162*0.5,IF(G5162="Tenda",E5162*0.5,E5162*0.2)))/100</f>
        <v>0.06</v>
      </c>
      <c r="M5162" s="2">
        <f>Table_ExternalData_15[[#This Row],[Price]]-Table_ExternalData_15[[#This Row],[Price]]*Table_ExternalData_15[[#This Row],[extra popust]]</f>
        <v>22.230999999999998</v>
      </c>
      <c r="N5162" s="2">
        <f>IF(M5162&lt;I5162,M5162,I5162)</f>
        <v>22.230999999999998</v>
      </c>
      <c r="O5162" s="12" t="str">
        <f>IF(N5162&lt;I5162,$U$1," ")</f>
        <v xml:space="preserve"> </v>
      </c>
      <c r="P5162" s="12" t="str">
        <f>IFERROR((O5162+30)," ")</f>
        <v xml:space="preserve"> </v>
      </c>
      <c r="Q5162" s="2">
        <f ca="1">IF(O5162=$U$1,N5162,"0")*1.22</f>
        <v>0</v>
      </c>
    </row>
    <row r="5163" spans="1:17" x14ac:dyDescent="0.25">
      <c r="A5163" t="s">
        <v>11186</v>
      </c>
      <c r="B5163" t="s">
        <v>11185</v>
      </c>
      <c r="C5163">
        <v>16639</v>
      </c>
      <c r="D5163">
        <v>25.65</v>
      </c>
      <c r="E5163">
        <f>IFERROR(VLOOKUP(Table_ExternalData_15[[#This Row],[Id]],Rabati!B:C,2,0),0)</f>
        <v>30</v>
      </c>
      <c r="F5163">
        <v>0</v>
      </c>
      <c r="G5163" t="str">
        <f>VLOOKUP(Table_ExternalData_15[[#This Row],[Id]],'Blagovna izdelek'!A:C,3,0)</f>
        <v>Delock</v>
      </c>
      <c r="H5163">
        <f>Table_ExternalData_15[[#This Row],[Rabat]]*0.2</f>
        <v>6</v>
      </c>
      <c r="I5163" s="2">
        <f>Table_ExternalData_15[[#This Row],[Price]]-(Table_ExternalData_15[[#This Row],[Price]]*Table_ExternalData_15[[#This Row],[BB rabat]])/100</f>
        <v>24.110999999999997</v>
      </c>
      <c r="J5163" s="2">
        <f>Table_ExternalData_15[[#This Row],[BB cena]]*Table_ExternalData_15[[#Headers],[1,22]]</f>
        <v>29.415419999999997</v>
      </c>
      <c r="K5163" s="2">
        <f>Table_ExternalData_15[[#This Row],[Price]]*Table_ExternalData_15[[#Headers],[1,22]]</f>
        <v>31.292999999999999</v>
      </c>
      <c r="L5163" s="7">
        <f>IF(G5163="White Shark",E5163*0.5,IF(G5163="Sbox",E5163*0.5,IF(G5163="Tenda",E5163*0.5,E5163*0.2)))/100</f>
        <v>0.06</v>
      </c>
      <c r="M5163" s="2">
        <f>Table_ExternalData_15[[#This Row],[Price]]-Table_ExternalData_15[[#This Row],[Price]]*Table_ExternalData_15[[#This Row],[extra popust]]</f>
        <v>24.110999999999997</v>
      </c>
      <c r="N5163" s="2">
        <f>IF(M5163&lt;I5163,M5163,I5163)</f>
        <v>24.110999999999997</v>
      </c>
      <c r="O5163" s="12" t="str">
        <f>IF(N5163&lt;I5163,$U$1," ")</f>
        <v xml:space="preserve"> </v>
      </c>
      <c r="P5163" s="12" t="str">
        <f>IFERROR((O5163+30)," ")</f>
        <v xml:space="preserve"> </v>
      </c>
      <c r="Q5163" s="2">
        <f ca="1">IF(O5163=$U$1,N5163,"0")*1.22</f>
        <v>0</v>
      </c>
    </row>
    <row r="5164" spans="1:17" x14ac:dyDescent="0.25">
      <c r="A5164" t="s">
        <v>11202</v>
      </c>
      <c r="B5164" t="s">
        <v>11201</v>
      </c>
      <c r="C5164">
        <v>16647</v>
      </c>
      <c r="D5164">
        <v>7.35</v>
      </c>
      <c r="E5164">
        <f>IFERROR(VLOOKUP(Table_ExternalData_15[[#This Row],[Id]],Rabati!B:C,2,0),0)</f>
        <v>30</v>
      </c>
      <c r="F5164">
        <v>5</v>
      </c>
      <c r="G5164" t="str">
        <f>VLOOKUP(Table_ExternalData_15[[#This Row],[Id]],'Blagovna izdelek'!A:C,3,0)</f>
        <v>Delock</v>
      </c>
      <c r="H5164">
        <f>Table_ExternalData_15[[#This Row],[Rabat]]*0.2</f>
        <v>6</v>
      </c>
      <c r="I5164" s="2">
        <f>Table_ExternalData_15[[#This Row],[Price]]-(Table_ExternalData_15[[#This Row],[Price]]*Table_ExternalData_15[[#This Row],[BB rabat]])/100</f>
        <v>6.9089999999999998</v>
      </c>
      <c r="J5164" s="2">
        <f>Table_ExternalData_15[[#This Row],[BB cena]]*Table_ExternalData_15[[#Headers],[1,22]]</f>
        <v>8.4289799999999993</v>
      </c>
      <c r="K5164" s="2">
        <f>Table_ExternalData_15[[#This Row],[Price]]*Table_ExternalData_15[[#Headers],[1,22]]</f>
        <v>8.9669999999999987</v>
      </c>
      <c r="L5164" s="7">
        <f>IF(G5164="White Shark",E5164*0.5,IF(G5164="Sbox",E5164*0.5,IF(G5164="Tenda",E5164*0.5,E5164*0.2)))/100</f>
        <v>0.06</v>
      </c>
      <c r="M5164" s="2">
        <f>Table_ExternalData_15[[#This Row],[Price]]-Table_ExternalData_15[[#This Row],[Price]]*Table_ExternalData_15[[#This Row],[extra popust]]</f>
        <v>6.9089999999999998</v>
      </c>
      <c r="N5164" s="2">
        <f>IF(M5164&lt;I5164,M5164,I5164)</f>
        <v>6.9089999999999998</v>
      </c>
      <c r="O5164" s="12" t="str">
        <f>IF(N5164&lt;I5164,$U$1," ")</f>
        <v xml:space="preserve"> </v>
      </c>
      <c r="P5164" s="12" t="str">
        <f>IFERROR((O5164+30)," ")</f>
        <v xml:space="preserve"> </v>
      </c>
      <c r="Q5164" s="2">
        <f ca="1">IF(O5164=$U$1,N5164,"0")*1.22</f>
        <v>0</v>
      </c>
    </row>
    <row r="5165" spans="1:17" x14ac:dyDescent="0.25">
      <c r="A5165" t="s">
        <v>11223</v>
      </c>
      <c r="B5165" t="s">
        <v>11222</v>
      </c>
      <c r="C5165">
        <v>16661</v>
      </c>
      <c r="D5165">
        <v>3.26</v>
      </c>
      <c r="E5165">
        <f>IFERROR(VLOOKUP(Table_ExternalData_15[[#This Row],[Id]],Rabati!B:C,2,0),0)</f>
        <v>30</v>
      </c>
      <c r="F5165">
        <v>17</v>
      </c>
      <c r="G5165" t="str">
        <f>VLOOKUP(Table_ExternalData_15[[#This Row],[Id]],'Blagovna izdelek'!A:C,3,0)</f>
        <v>Delock</v>
      </c>
      <c r="H5165">
        <f>Table_ExternalData_15[[#This Row],[Rabat]]*0.2</f>
        <v>6</v>
      </c>
      <c r="I5165" s="2">
        <f>Table_ExternalData_15[[#This Row],[Price]]-(Table_ExternalData_15[[#This Row],[Price]]*Table_ExternalData_15[[#This Row],[BB rabat]])/100</f>
        <v>3.0644</v>
      </c>
      <c r="J5165" s="2">
        <f>Table_ExternalData_15[[#This Row],[BB cena]]*Table_ExternalData_15[[#Headers],[1,22]]</f>
        <v>3.7385679999999999</v>
      </c>
      <c r="K5165" s="2">
        <f>Table_ExternalData_15[[#This Row],[Price]]*Table_ExternalData_15[[#Headers],[1,22]]</f>
        <v>3.9771999999999998</v>
      </c>
      <c r="L5165" s="7">
        <f>IF(G5165="White Shark",E5165*0.5,IF(G5165="Sbox",E5165*0.5,IF(G5165="Tenda",E5165*0.5,E5165*0.2)))/100</f>
        <v>0.06</v>
      </c>
      <c r="M5165" s="2">
        <f>Table_ExternalData_15[[#This Row],[Price]]-Table_ExternalData_15[[#This Row],[Price]]*Table_ExternalData_15[[#This Row],[extra popust]]</f>
        <v>3.0644</v>
      </c>
      <c r="N5165" s="2">
        <f>IF(M5165&lt;I5165,M5165,I5165)</f>
        <v>3.0644</v>
      </c>
      <c r="O5165" s="12" t="str">
        <f>IF(N5165&lt;I5165,$U$1," ")</f>
        <v xml:space="preserve"> </v>
      </c>
      <c r="P5165" s="12" t="str">
        <f>IFERROR((O5165+30)," ")</f>
        <v xml:space="preserve"> </v>
      </c>
      <c r="Q5165" s="2">
        <f ca="1">IF(O5165=$U$1,N5165,"0")*1.22</f>
        <v>0</v>
      </c>
    </row>
    <row r="5166" spans="1:17" x14ac:dyDescent="0.25">
      <c r="A5166" t="s">
        <v>11225</v>
      </c>
      <c r="B5166" t="s">
        <v>11224</v>
      </c>
      <c r="C5166">
        <v>16662</v>
      </c>
      <c r="D5166">
        <v>3.6</v>
      </c>
      <c r="E5166">
        <f>IFERROR(VLOOKUP(Table_ExternalData_15[[#This Row],[Id]],Rabati!B:C,2,0),0)</f>
        <v>30</v>
      </c>
      <c r="F5166">
        <v>0</v>
      </c>
      <c r="G5166" t="str">
        <f>VLOOKUP(Table_ExternalData_15[[#This Row],[Id]],'Blagovna izdelek'!A:C,3,0)</f>
        <v>Delock</v>
      </c>
      <c r="H5166">
        <f>Table_ExternalData_15[[#This Row],[Rabat]]*0.2</f>
        <v>6</v>
      </c>
      <c r="I5166" s="2">
        <f>Table_ExternalData_15[[#This Row],[Price]]-(Table_ExternalData_15[[#This Row],[Price]]*Table_ExternalData_15[[#This Row],[BB rabat]])/100</f>
        <v>3.3839999999999999</v>
      </c>
      <c r="J5166" s="2">
        <f>Table_ExternalData_15[[#This Row],[BB cena]]*Table_ExternalData_15[[#Headers],[1,22]]</f>
        <v>4.1284799999999997</v>
      </c>
      <c r="K5166" s="2">
        <f>Table_ExternalData_15[[#This Row],[Price]]*Table_ExternalData_15[[#Headers],[1,22]]</f>
        <v>4.3920000000000003</v>
      </c>
      <c r="L5166" s="7">
        <f>IF(G5166="White Shark",E5166*0.5,IF(G5166="Sbox",E5166*0.5,IF(G5166="Tenda",E5166*0.5,E5166*0.2)))/100</f>
        <v>0.06</v>
      </c>
      <c r="M5166" s="2">
        <f>Table_ExternalData_15[[#This Row],[Price]]-Table_ExternalData_15[[#This Row],[Price]]*Table_ExternalData_15[[#This Row],[extra popust]]</f>
        <v>3.3839999999999999</v>
      </c>
      <c r="N5166" s="2">
        <f>IF(M5166&lt;I5166,M5166,I5166)</f>
        <v>3.3839999999999999</v>
      </c>
      <c r="O5166" s="12" t="str">
        <f>IF(N5166&lt;I5166,$U$1," ")</f>
        <v xml:space="preserve"> </v>
      </c>
      <c r="P5166" s="12" t="str">
        <f>IFERROR((O5166+30)," ")</f>
        <v xml:space="preserve"> </v>
      </c>
      <c r="Q5166" s="2">
        <f ca="1">IF(O5166=$U$1,N5166,"0")*1.22</f>
        <v>0</v>
      </c>
    </row>
    <row r="5167" spans="1:17" x14ac:dyDescent="0.25">
      <c r="A5167" t="s">
        <v>11231</v>
      </c>
      <c r="B5167" t="s">
        <v>11230</v>
      </c>
      <c r="C5167">
        <v>16666</v>
      </c>
      <c r="D5167">
        <v>7.1</v>
      </c>
      <c r="E5167">
        <f>IFERROR(VLOOKUP(Table_ExternalData_15[[#This Row],[Id]],Rabati!B:C,2,0),0)</f>
        <v>30</v>
      </c>
      <c r="F5167">
        <v>0</v>
      </c>
      <c r="G5167" t="str">
        <f>VLOOKUP(Table_ExternalData_15[[#This Row],[Id]],'Blagovna izdelek'!A:C,3,0)</f>
        <v>Delock</v>
      </c>
      <c r="H5167">
        <f>Table_ExternalData_15[[#This Row],[Rabat]]*0.2</f>
        <v>6</v>
      </c>
      <c r="I5167" s="2">
        <f>Table_ExternalData_15[[#This Row],[Price]]-(Table_ExternalData_15[[#This Row],[Price]]*Table_ExternalData_15[[#This Row],[BB rabat]])/100</f>
        <v>6.6739999999999995</v>
      </c>
      <c r="J5167" s="2">
        <f>Table_ExternalData_15[[#This Row],[BB cena]]*Table_ExternalData_15[[#Headers],[1,22]]</f>
        <v>8.1422799999999995</v>
      </c>
      <c r="K5167" s="2">
        <f>Table_ExternalData_15[[#This Row],[Price]]*Table_ExternalData_15[[#Headers],[1,22]]</f>
        <v>8.661999999999999</v>
      </c>
      <c r="L5167" s="7">
        <f>IF(G5167="White Shark",E5167*0.5,IF(G5167="Sbox",E5167*0.5,IF(G5167="Tenda",E5167*0.5,E5167*0.2)))/100</f>
        <v>0.06</v>
      </c>
      <c r="M5167" s="2">
        <f>Table_ExternalData_15[[#This Row],[Price]]-Table_ExternalData_15[[#This Row],[Price]]*Table_ExternalData_15[[#This Row],[extra popust]]</f>
        <v>6.6739999999999995</v>
      </c>
      <c r="N5167" s="2">
        <f>IF(M5167&lt;I5167,M5167,I5167)</f>
        <v>6.6739999999999995</v>
      </c>
      <c r="O5167" s="12" t="str">
        <f>IF(N5167&lt;I5167,$U$1," ")</f>
        <v xml:space="preserve"> </v>
      </c>
      <c r="P5167" s="12" t="str">
        <f>IFERROR((O5167+30)," ")</f>
        <v xml:space="preserve"> </v>
      </c>
      <c r="Q5167" s="2">
        <f ca="1">IF(O5167=$U$1,N5167,"0")*1.22</f>
        <v>0</v>
      </c>
    </row>
    <row r="5168" spans="1:17" x14ac:dyDescent="0.25">
      <c r="A5168" t="s">
        <v>11249</v>
      </c>
      <c r="B5168" t="s">
        <v>11248</v>
      </c>
      <c r="C5168">
        <v>16677</v>
      </c>
      <c r="D5168">
        <v>6.3</v>
      </c>
      <c r="E5168">
        <f>IFERROR(VLOOKUP(Table_ExternalData_15[[#This Row],[Id]],Rabati!B:C,2,0),0)</f>
        <v>0</v>
      </c>
      <c r="F5168">
        <v>0</v>
      </c>
      <c r="G5168" t="str">
        <f>VLOOKUP(Table_ExternalData_15[[#This Row],[Id]],'Blagovna izdelek'!A:C,3,0)</f>
        <v>Delock</v>
      </c>
      <c r="H5168">
        <f>Table_ExternalData_15[[#This Row],[Rabat]]*0.2</f>
        <v>0</v>
      </c>
      <c r="I5168" s="2">
        <f>Table_ExternalData_15[[#This Row],[Price]]-(Table_ExternalData_15[[#This Row],[Price]]*Table_ExternalData_15[[#This Row],[BB rabat]])/100</f>
        <v>6.3</v>
      </c>
      <c r="J5168" s="2">
        <f>Table_ExternalData_15[[#This Row],[BB cena]]*Table_ExternalData_15[[#Headers],[1,22]]</f>
        <v>7.6859999999999999</v>
      </c>
      <c r="K5168" s="2">
        <f>Table_ExternalData_15[[#This Row],[Price]]*Table_ExternalData_15[[#Headers],[1,22]]</f>
        <v>7.6859999999999999</v>
      </c>
      <c r="L5168" s="7">
        <f>IF(G5168="White Shark",E5168*0.5,IF(G5168="Sbox",E5168*0.5,IF(G5168="Tenda",E5168*0.5,E5168*0.2)))/100</f>
        <v>0</v>
      </c>
      <c r="M5168" s="2">
        <f>Table_ExternalData_15[[#This Row],[Price]]-Table_ExternalData_15[[#This Row],[Price]]*Table_ExternalData_15[[#This Row],[extra popust]]</f>
        <v>6.3</v>
      </c>
      <c r="N5168" s="2">
        <f>IF(M5168&lt;I5168,M5168,I5168)</f>
        <v>6.3</v>
      </c>
      <c r="O5168" s="12" t="str">
        <f>IF(N5168&lt;I5168,$U$1," ")</f>
        <v xml:space="preserve"> </v>
      </c>
      <c r="P5168" s="12" t="str">
        <f>IFERROR((O5168+30)," ")</f>
        <v xml:space="preserve"> </v>
      </c>
      <c r="Q5168" s="2">
        <f ca="1">IF(O5168=$U$1,N5168,"0")*1.22</f>
        <v>0</v>
      </c>
    </row>
    <row r="5169" spans="1:17" x14ac:dyDescent="0.25">
      <c r="A5169" t="s">
        <v>11316</v>
      </c>
      <c r="B5169" t="s">
        <v>11315</v>
      </c>
      <c r="C5169">
        <v>16696</v>
      </c>
      <c r="D5169">
        <v>2.98</v>
      </c>
      <c r="E5169">
        <f>IFERROR(VLOOKUP(Table_ExternalData_15[[#This Row],[Id]],Rabati!B:C,2,0),0)</f>
        <v>30</v>
      </c>
      <c r="F5169">
        <v>75</v>
      </c>
      <c r="G5169" t="str">
        <f>VLOOKUP(Table_ExternalData_15[[#This Row],[Id]],'Blagovna izdelek'!A:C,3,0)</f>
        <v>Delock</v>
      </c>
      <c r="H5169">
        <f>Table_ExternalData_15[[#This Row],[Rabat]]*0.2</f>
        <v>6</v>
      </c>
      <c r="I5169" s="2">
        <f>Table_ExternalData_15[[#This Row],[Price]]-(Table_ExternalData_15[[#This Row],[Price]]*Table_ExternalData_15[[#This Row],[BB rabat]])/100</f>
        <v>2.8012000000000001</v>
      </c>
      <c r="J5169" s="2">
        <f>Table_ExternalData_15[[#This Row],[BB cena]]*Table_ExternalData_15[[#Headers],[1,22]]</f>
        <v>3.4174640000000003</v>
      </c>
      <c r="K5169" s="2">
        <f>Table_ExternalData_15[[#This Row],[Price]]*Table_ExternalData_15[[#Headers],[1,22]]</f>
        <v>3.6355999999999997</v>
      </c>
      <c r="L5169" s="7">
        <f>IF(G5169="White Shark",E5169*0.5,IF(G5169="Sbox",E5169*0.5,IF(G5169="Tenda",E5169*0.5,E5169*0.2)))/100</f>
        <v>0.06</v>
      </c>
      <c r="M5169" s="2">
        <f>Table_ExternalData_15[[#This Row],[Price]]-Table_ExternalData_15[[#This Row],[Price]]*Table_ExternalData_15[[#This Row],[extra popust]]</f>
        <v>2.8012000000000001</v>
      </c>
      <c r="N5169" s="2">
        <f>IF(M5169&lt;I5169,M5169,I5169)</f>
        <v>2.8012000000000001</v>
      </c>
      <c r="O5169" s="12" t="str">
        <f>IF(N5169&lt;I5169,$U$1," ")</f>
        <v xml:space="preserve"> </v>
      </c>
      <c r="P5169" s="12" t="str">
        <f>IFERROR((O5169+30)," ")</f>
        <v xml:space="preserve"> </v>
      </c>
      <c r="Q5169" s="2">
        <f ca="1">IF(O5169=$U$1,N5169,"0")*1.22</f>
        <v>0</v>
      </c>
    </row>
    <row r="5170" spans="1:17" x14ac:dyDescent="0.25">
      <c r="A5170" t="s">
        <v>11399</v>
      </c>
      <c r="B5170" t="s">
        <v>12136</v>
      </c>
      <c r="C5170">
        <v>16739</v>
      </c>
      <c r="D5170">
        <v>6.6</v>
      </c>
      <c r="E5170">
        <f>IFERROR(VLOOKUP(Table_ExternalData_15[[#This Row],[Id]],Rabati!B:C,2,0),0)</f>
        <v>30</v>
      </c>
      <c r="F5170">
        <v>6</v>
      </c>
      <c r="G5170" t="str">
        <f>VLOOKUP(Table_ExternalData_15[[#This Row],[Id]],'Blagovna izdelek'!A:C,3,0)</f>
        <v>Delock</v>
      </c>
      <c r="H5170">
        <f>Table_ExternalData_15[[#This Row],[Rabat]]*0.2</f>
        <v>6</v>
      </c>
      <c r="I5170" s="2">
        <f>Table_ExternalData_15[[#This Row],[Price]]-(Table_ExternalData_15[[#This Row],[Price]]*Table_ExternalData_15[[#This Row],[BB rabat]])/100</f>
        <v>6.2039999999999997</v>
      </c>
      <c r="J5170" s="2">
        <f>Table_ExternalData_15[[#This Row],[BB cena]]*Table_ExternalData_15[[#Headers],[1,22]]</f>
        <v>7.5688799999999992</v>
      </c>
      <c r="K5170" s="2">
        <f>Table_ExternalData_15[[#This Row],[Price]]*Table_ExternalData_15[[#Headers],[1,22]]</f>
        <v>8.0519999999999996</v>
      </c>
      <c r="L5170" s="7">
        <f>IF(G5170="White Shark",E5170*0.5,IF(G5170="Sbox",E5170*0.5,IF(G5170="Tenda",E5170*0.5,E5170*0.2)))/100</f>
        <v>0.06</v>
      </c>
      <c r="M5170" s="2">
        <f>Table_ExternalData_15[[#This Row],[Price]]-Table_ExternalData_15[[#This Row],[Price]]*Table_ExternalData_15[[#This Row],[extra popust]]</f>
        <v>6.2039999999999997</v>
      </c>
      <c r="N5170" s="2">
        <f>IF(M5170&lt;I5170,M5170,I5170)</f>
        <v>6.2039999999999997</v>
      </c>
      <c r="O5170" s="12" t="str">
        <f>IF(N5170&lt;I5170,$U$1," ")</f>
        <v xml:space="preserve"> </v>
      </c>
      <c r="P5170" s="12" t="str">
        <f>IFERROR((O5170+30)," ")</f>
        <v xml:space="preserve"> </v>
      </c>
      <c r="Q5170" s="2">
        <f ca="1">IF(O5170=$U$1,N5170,"0")*1.22</f>
        <v>0</v>
      </c>
    </row>
    <row r="5171" spans="1:17" x14ac:dyDescent="0.25">
      <c r="A5171" t="s">
        <v>11405</v>
      </c>
      <c r="B5171" t="s">
        <v>11418</v>
      </c>
      <c r="C5171">
        <v>16742</v>
      </c>
      <c r="D5171">
        <v>3.98</v>
      </c>
      <c r="E5171">
        <f>IFERROR(VLOOKUP(Table_ExternalData_15[[#This Row],[Id]],Rabati!B:C,2,0),0)</f>
        <v>30</v>
      </c>
      <c r="F5171">
        <v>0</v>
      </c>
      <c r="G5171" t="str">
        <f>VLOOKUP(Table_ExternalData_15[[#This Row],[Id]],'Blagovna izdelek'!A:C,3,0)</f>
        <v>Delock</v>
      </c>
      <c r="H5171">
        <f>Table_ExternalData_15[[#This Row],[Rabat]]*0.2</f>
        <v>6</v>
      </c>
      <c r="I5171" s="2">
        <f>Table_ExternalData_15[[#This Row],[Price]]-(Table_ExternalData_15[[#This Row],[Price]]*Table_ExternalData_15[[#This Row],[BB rabat]])/100</f>
        <v>3.7412000000000001</v>
      </c>
      <c r="J5171" s="2">
        <f>Table_ExternalData_15[[#This Row],[BB cena]]*Table_ExternalData_15[[#Headers],[1,22]]</f>
        <v>4.5642639999999997</v>
      </c>
      <c r="K5171" s="2">
        <f>Table_ExternalData_15[[#This Row],[Price]]*Table_ExternalData_15[[#Headers],[1,22]]</f>
        <v>4.8555999999999999</v>
      </c>
      <c r="L5171" s="7">
        <f>IF(G5171="White Shark",E5171*0.5,IF(G5171="Sbox",E5171*0.5,IF(G5171="Tenda",E5171*0.5,E5171*0.2)))/100</f>
        <v>0.06</v>
      </c>
      <c r="M5171" s="2">
        <f>Table_ExternalData_15[[#This Row],[Price]]-Table_ExternalData_15[[#This Row],[Price]]*Table_ExternalData_15[[#This Row],[extra popust]]</f>
        <v>3.7412000000000001</v>
      </c>
      <c r="N5171" s="2">
        <f>IF(M5171&lt;I5171,M5171,I5171)</f>
        <v>3.7412000000000001</v>
      </c>
      <c r="O5171" s="12" t="str">
        <f>IF(N5171&lt;I5171,$U$1," ")</f>
        <v xml:space="preserve"> </v>
      </c>
      <c r="P5171" s="12" t="str">
        <f>IFERROR((O5171+30)," ")</f>
        <v xml:space="preserve"> </v>
      </c>
      <c r="Q5171" s="2">
        <f ca="1">IF(O5171=$U$1,N5171,"0")*1.22</f>
        <v>0</v>
      </c>
    </row>
    <row r="5172" spans="1:17" x14ac:dyDescent="0.25">
      <c r="A5172" t="s">
        <v>11406</v>
      </c>
      <c r="B5172" t="s">
        <v>11419</v>
      </c>
      <c r="C5172">
        <v>16743</v>
      </c>
      <c r="D5172">
        <v>13.1</v>
      </c>
      <c r="E5172">
        <f>IFERROR(VLOOKUP(Table_ExternalData_15[[#This Row],[Id]],Rabati!B:C,2,0),0)</f>
        <v>30</v>
      </c>
      <c r="F5172">
        <v>0</v>
      </c>
      <c r="G5172" t="str">
        <f>VLOOKUP(Table_ExternalData_15[[#This Row],[Id]],'Blagovna izdelek'!A:C,3,0)</f>
        <v>Delock</v>
      </c>
      <c r="H5172">
        <f>Table_ExternalData_15[[#This Row],[Rabat]]*0.2</f>
        <v>6</v>
      </c>
      <c r="I5172" s="2">
        <f>Table_ExternalData_15[[#This Row],[Price]]-(Table_ExternalData_15[[#This Row],[Price]]*Table_ExternalData_15[[#This Row],[BB rabat]])/100</f>
        <v>12.314</v>
      </c>
      <c r="J5172" s="2">
        <f>Table_ExternalData_15[[#This Row],[BB cena]]*Table_ExternalData_15[[#Headers],[1,22]]</f>
        <v>15.02308</v>
      </c>
      <c r="K5172" s="2">
        <f>Table_ExternalData_15[[#This Row],[Price]]*Table_ExternalData_15[[#Headers],[1,22]]</f>
        <v>15.981999999999999</v>
      </c>
      <c r="L5172" s="7">
        <f>IF(G5172="White Shark",E5172*0.5,IF(G5172="Sbox",E5172*0.5,IF(G5172="Tenda",E5172*0.5,E5172*0.2)))/100</f>
        <v>0.06</v>
      </c>
      <c r="M5172" s="2">
        <f>Table_ExternalData_15[[#This Row],[Price]]-Table_ExternalData_15[[#This Row],[Price]]*Table_ExternalData_15[[#This Row],[extra popust]]</f>
        <v>12.314</v>
      </c>
      <c r="N5172" s="2">
        <f>IF(M5172&lt;I5172,M5172,I5172)</f>
        <v>12.314</v>
      </c>
      <c r="O5172" s="12" t="str">
        <f>IF(N5172&lt;I5172,$U$1," ")</f>
        <v xml:space="preserve"> </v>
      </c>
      <c r="P5172" s="12" t="str">
        <f>IFERROR((O5172+30)," ")</f>
        <v xml:space="preserve"> </v>
      </c>
      <c r="Q5172" s="2">
        <f ca="1">IF(O5172=$U$1,N5172,"0")*1.22</f>
        <v>0</v>
      </c>
    </row>
    <row r="5173" spans="1:17" x14ac:dyDescent="0.25">
      <c r="A5173" t="s">
        <v>11440</v>
      </c>
      <c r="B5173" t="s">
        <v>11439</v>
      </c>
      <c r="C5173">
        <v>16759</v>
      </c>
      <c r="D5173">
        <v>13.55</v>
      </c>
      <c r="E5173">
        <f>IFERROR(VLOOKUP(Table_ExternalData_15[[#This Row],[Id]],Rabati!B:C,2,0),0)</f>
        <v>30</v>
      </c>
      <c r="F5173">
        <v>9</v>
      </c>
      <c r="G5173" t="str">
        <f>VLOOKUP(Table_ExternalData_15[[#This Row],[Id]],'Blagovna izdelek'!A:C,3,0)</f>
        <v>Delock</v>
      </c>
      <c r="H5173">
        <f>Table_ExternalData_15[[#This Row],[Rabat]]*0.2</f>
        <v>6</v>
      </c>
      <c r="I5173" s="2">
        <f>Table_ExternalData_15[[#This Row],[Price]]-(Table_ExternalData_15[[#This Row],[Price]]*Table_ExternalData_15[[#This Row],[BB rabat]])/100</f>
        <v>12.737</v>
      </c>
      <c r="J5173" s="2">
        <f>Table_ExternalData_15[[#This Row],[BB cena]]*Table_ExternalData_15[[#Headers],[1,22]]</f>
        <v>15.53914</v>
      </c>
      <c r="K5173" s="2">
        <f>Table_ExternalData_15[[#This Row],[Price]]*Table_ExternalData_15[[#Headers],[1,22]]</f>
        <v>16.530999999999999</v>
      </c>
      <c r="L5173" s="7">
        <f>IF(G5173="White Shark",E5173*0.5,IF(G5173="Sbox",E5173*0.5,IF(G5173="Tenda",E5173*0.5,E5173*0.2)))/100</f>
        <v>0.06</v>
      </c>
      <c r="M5173" s="2">
        <f>Table_ExternalData_15[[#This Row],[Price]]-Table_ExternalData_15[[#This Row],[Price]]*Table_ExternalData_15[[#This Row],[extra popust]]</f>
        <v>12.737</v>
      </c>
      <c r="N5173" s="2">
        <f>IF(M5173&lt;I5173,M5173,I5173)</f>
        <v>12.737</v>
      </c>
      <c r="O5173" s="12" t="str">
        <f>IF(N5173&lt;I5173,$U$1," ")</f>
        <v xml:space="preserve"> </v>
      </c>
      <c r="P5173" s="12" t="str">
        <f>IFERROR((O5173+30)," ")</f>
        <v xml:space="preserve"> </v>
      </c>
      <c r="Q5173" s="2">
        <f ca="1">IF(O5173=$U$1,N5173,"0")*1.22</f>
        <v>0</v>
      </c>
    </row>
    <row r="5174" spans="1:17" x14ac:dyDescent="0.25">
      <c r="A5174" t="s">
        <v>11455</v>
      </c>
      <c r="B5174" t="s">
        <v>11454</v>
      </c>
      <c r="C5174">
        <v>16765</v>
      </c>
      <c r="D5174">
        <v>4.4000000000000004</v>
      </c>
      <c r="E5174">
        <f>IFERROR(VLOOKUP(Table_ExternalData_15[[#This Row],[Id]],Rabati!B:C,2,0),0)</f>
        <v>30</v>
      </c>
      <c r="F5174">
        <v>0</v>
      </c>
      <c r="G5174" t="str">
        <f>VLOOKUP(Table_ExternalData_15[[#This Row],[Id]],'Blagovna izdelek'!A:C,3,0)</f>
        <v>Delock</v>
      </c>
      <c r="H5174">
        <f>Table_ExternalData_15[[#This Row],[Rabat]]*0.2</f>
        <v>6</v>
      </c>
      <c r="I5174" s="2">
        <f>Table_ExternalData_15[[#This Row],[Price]]-(Table_ExternalData_15[[#This Row],[Price]]*Table_ExternalData_15[[#This Row],[BB rabat]])/100</f>
        <v>4.1360000000000001</v>
      </c>
      <c r="J5174" s="2">
        <f>Table_ExternalData_15[[#This Row],[BB cena]]*Table_ExternalData_15[[#Headers],[1,22]]</f>
        <v>5.0459199999999997</v>
      </c>
      <c r="K5174" s="2">
        <f>Table_ExternalData_15[[#This Row],[Price]]*Table_ExternalData_15[[#Headers],[1,22]]</f>
        <v>5.3680000000000003</v>
      </c>
      <c r="L5174" s="7">
        <f>IF(G5174="White Shark",E5174*0.5,IF(G5174="Sbox",E5174*0.5,IF(G5174="Tenda",E5174*0.5,E5174*0.2)))/100</f>
        <v>0.06</v>
      </c>
      <c r="M5174" s="2">
        <f>Table_ExternalData_15[[#This Row],[Price]]-Table_ExternalData_15[[#This Row],[Price]]*Table_ExternalData_15[[#This Row],[extra popust]]</f>
        <v>4.1360000000000001</v>
      </c>
      <c r="N5174" s="2">
        <f>IF(M5174&lt;I5174,M5174,I5174)</f>
        <v>4.1360000000000001</v>
      </c>
      <c r="O5174" s="12" t="str">
        <f>IF(N5174&lt;I5174,$U$1," ")</f>
        <v xml:space="preserve"> </v>
      </c>
      <c r="P5174" s="12" t="str">
        <f>IFERROR((O5174+30)," ")</f>
        <v xml:space="preserve"> </v>
      </c>
      <c r="Q5174" s="2">
        <f ca="1">IF(O5174=$U$1,N5174,"0")*1.22</f>
        <v>0</v>
      </c>
    </row>
    <row r="5175" spans="1:17" x14ac:dyDescent="0.25">
      <c r="A5175" t="s">
        <v>11535</v>
      </c>
      <c r="B5175" t="s">
        <v>11534</v>
      </c>
      <c r="C5175">
        <v>16796</v>
      </c>
      <c r="D5175">
        <v>118.75</v>
      </c>
      <c r="E5175">
        <f>IFERROR(VLOOKUP(Table_ExternalData_15[[#This Row],[Id]],Rabati!B:C,2,0),0)</f>
        <v>20</v>
      </c>
      <c r="F5175">
        <v>2</v>
      </c>
      <c r="G5175" t="str">
        <f>VLOOKUP(Table_ExternalData_15[[#This Row],[Id]],'Blagovna izdelek'!A:C,3,0)</f>
        <v>Delock</v>
      </c>
      <c r="H5175">
        <f>Table_ExternalData_15[[#This Row],[Rabat]]*0.2</f>
        <v>4</v>
      </c>
      <c r="I5175" s="2">
        <f>Table_ExternalData_15[[#This Row],[Price]]-(Table_ExternalData_15[[#This Row],[Price]]*Table_ExternalData_15[[#This Row],[BB rabat]])/100</f>
        <v>114</v>
      </c>
      <c r="J5175" s="2">
        <f>Table_ExternalData_15[[#This Row],[BB cena]]*Table_ExternalData_15[[#Headers],[1,22]]</f>
        <v>139.07999999999998</v>
      </c>
      <c r="K5175" s="2">
        <f>Table_ExternalData_15[[#This Row],[Price]]*Table_ExternalData_15[[#Headers],[1,22]]</f>
        <v>144.875</v>
      </c>
      <c r="L5175" s="7">
        <f>IF(G5175="White Shark",E5175*0.5,IF(G5175="Sbox",E5175*0.5,IF(G5175="Tenda",E5175*0.5,E5175*0.2)))/100</f>
        <v>0.04</v>
      </c>
      <c r="M5175" s="2">
        <f>Table_ExternalData_15[[#This Row],[Price]]-Table_ExternalData_15[[#This Row],[Price]]*Table_ExternalData_15[[#This Row],[extra popust]]</f>
        <v>114</v>
      </c>
      <c r="N5175" s="2">
        <f>IF(M5175&lt;I5175,M5175,I5175)</f>
        <v>114</v>
      </c>
      <c r="O5175" s="12" t="str">
        <f>IF(N5175&lt;I5175,$U$1," ")</f>
        <v xml:space="preserve"> </v>
      </c>
      <c r="P5175" s="12" t="str">
        <f>IFERROR((O5175+30)," ")</f>
        <v xml:space="preserve"> </v>
      </c>
      <c r="Q5175" s="2">
        <f ca="1">IF(O5175=$U$1,N5175,"0")*1.22</f>
        <v>0</v>
      </c>
    </row>
    <row r="5176" spans="1:17" x14ac:dyDescent="0.25">
      <c r="A5176" t="s">
        <v>11731</v>
      </c>
      <c r="B5176" t="s">
        <v>11730</v>
      </c>
      <c r="C5176">
        <v>16879</v>
      </c>
      <c r="D5176">
        <v>33.6</v>
      </c>
      <c r="E5176">
        <f>IFERROR(VLOOKUP(Table_ExternalData_15[[#This Row],[Id]],Rabati!B:C,2,0),0)</f>
        <v>30</v>
      </c>
      <c r="F5176">
        <v>0</v>
      </c>
      <c r="G5176" t="str">
        <f>VLOOKUP(Table_ExternalData_15[[#This Row],[Id]],'Blagovna izdelek'!A:C,3,0)</f>
        <v>Delock</v>
      </c>
      <c r="H5176">
        <f>Table_ExternalData_15[[#This Row],[Rabat]]*0.2</f>
        <v>6</v>
      </c>
      <c r="I5176" s="2">
        <f>Table_ExternalData_15[[#This Row],[Price]]-(Table_ExternalData_15[[#This Row],[Price]]*Table_ExternalData_15[[#This Row],[BB rabat]])/100</f>
        <v>31.584000000000003</v>
      </c>
      <c r="J5176" s="2">
        <f>Table_ExternalData_15[[#This Row],[BB cena]]*Table_ExternalData_15[[#Headers],[1,22]]</f>
        <v>38.53248</v>
      </c>
      <c r="K5176" s="2">
        <f>Table_ExternalData_15[[#This Row],[Price]]*Table_ExternalData_15[[#Headers],[1,22]]</f>
        <v>40.991999999999997</v>
      </c>
      <c r="L5176" s="7">
        <f>IF(G5176="White Shark",E5176*0.5,IF(G5176="Sbox",E5176*0.5,IF(G5176="Tenda",E5176*0.5,E5176*0.2)))/100</f>
        <v>0.06</v>
      </c>
      <c r="M5176" s="2">
        <f>Table_ExternalData_15[[#This Row],[Price]]-Table_ExternalData_15[[#This Row],[Price]]*Table_ExternalData_15[[#This Row],[extra popust]]</f>
        <v>31.584000000000003</v>
      </c>
      <c r="N5176" s="2">
        <f>IF(M5176&lt;I5176,M5176,I5176)</f>
        <v>31.584000000000003</v>
      </c>
      <c r="O5176" s="12" t="str">
        <f>IF(N5176&lt;I5176,$U$1," ")</f>
        <v xml:space="preserve"> </v>
      </c>
      <c r="P5176" s="12" t="str">
        <f>IFERROR((O5176+30)," ")</f>
        <v xml:space="preserve"> </v>
      </c>
      <c r="Q5176" s="2">
        <f ca="1">IF(O5176=$U$1,N5176,"0")*1.22</f>
        <v>0</v>
      </c>
    </row>
    <row r="5177" spans="1:17" x14ac:dyDescent="0.25">
      <c r="A5177" t="s">
        <v>11733</v>
      </c>
      <c r="B5177" t="s">
        <v>11732</v>
      </c>
      <c r="C5177">
        <v>16880</v>
      </c>
      <c r="D5177">
        <v>48.2</v>
      </c>
      <c r="E5177">
        <f>IFERROR(VLOOKUP(Table_ExternalData_15[[#This Row],[Id]],Rabati!B:C,2,0),0)</f>
        <v>30</v>
      </c>
      <c r="F5177">
        <v>0</v>
      </c>
      <c r="G5177" t="str">
        <f>VLOOKUP(Table_ExternalData_15[[#This Row],[Id]],'Blagovna izdelek'!A:C,3,0)</f>
        <v>Delock</v>
      </c>
      <c r="H5177">
        <f>Table_ExternalData_15[[#This Row],[Rabat]]*0.2</f>
        <v>6</v>
      </c>
      <c r="I5177" s="2">
        <f>Table_ExternalData_15[[#This Row],[Price]]-(Table_ExternalData_15[[#This Row],[Price]]*Table_ExternalData_15[[#This Row],[BB rabat]])/100</f>
        <v>45.308</v>
      </c>
      <c r="J5177" s="2">
        <f>Table_ExternalData_15[[#This Row],[BB cena]]*Table_ExternalData_15[[#Headers],[1,22]]</f>
        <v>55.275759999999998</v>
      </c>
      <c r="K5177" s="2">
        <f>Table_ExternalData_15[[#This Row],[Price]]*Table_ExternalData_15[[#Headers],[1,22]]</f>
        <v>58.804000000000002</v>
      </c>
      <c r="L5177" s="7">
        <f>IF(G5177="White Shark",E5177*0.5,IF(G5177="Sbox",E5177*0.5,IF(G5177="Tenda",E5177*0.5,E5177*0.2)))/100</f>
        <v>0.06</v>
      </c>
      <c r="M5177" s="2">
        <f>Table_ExternalData_15[[#This Row],[Price]]-Table_ExternalData_15[[#This Row],[Price]]*Table_ExternalData_15[[#This Row],[extra popust]]</f>
        <v>45.308</v>
      </c>
      <c r="N5177" s="2">
        <f>IF(M5177&lt;I5177,M5177,I5177)</f>
        <v>45.308</v>
      </c>
      <c r="O5177" s="12" t="str">
        <f>IF(N5177&lt;I5177,$U$1," ")</f>
        <v xml:space="preserve"> </v>
      </c>
      <c r="P5177" s="12" t="str">
        <f>IFERROR((O5177+30)," ")</f>
        <v xml:space="preserve"> </v>
      </c>
      <c r="Q5177" s="2">
        <f ca="1">IF(O5177=$U$1,N5177,"0")*1.22</f>
        <v>0</v>
      </c>
    </row>
    <row r="5178" spans="1:17" x14ac:dyDescent="0.25">
      <c r="A5178" t="s">
        <v>11749</v>
      </c>
      <c r="B5178" t="s">
        <v>12088</v>
      </c>
      <c r="C5178">
        <v>16887</v>
      </c>
      <c r="D5178">
        <v>10.17</v>
      </c>
      <c r="E5178">
        <f>IFERROR(VLOOKUP(Table_ExternalData_15[[#This Row],[Id]],Rabati!B:C,2,0),0)</f>
        <v>30</v>
      </c>
      <c r="F5178">
        <v>27</v>
      </c>
      <c r="G5178" t="str">
        <f>VLOOKUP(Table_ExternalData_15[[#This Row],[Id]],'Blagovna izdelek'!A:C,3,0)</f>
        <v>Delock</v>
      </c>
      <c r="H5178">
        <f>Table_ExternalData_15[[#This Row],[Rabat]]*0.2</f>
        <v>6</v>
      </c>
      <c r="I5178" s="2">
        <f>Table_ExternalData_15[[#This Row],[Price]]-(Table_ExternalData_15[[#This Row],[Price]]*Table_ExternalData_15[[#This Row],[BB rabat]])/100</f>
        <v>9.5597999999999992</v>
      </c>
      <c r="J5178" s="2">
        <f>Table_ExternalData_15[[#This Row],[BB cena]]*Table_ExternalData_15[[#Headers],[1,22]]</f>
        <v>11.662955999999999</v>
      </c>
      <c r="K5178" s="2">
        <f>Table_ExternalData_15[[#This Row],[Price]]*Table_ExternalData_15[[#Headers],[1,22]]</f>
        <v>12.407399999999999</v>
      </c>
      <c r="L5178" s="7">
        <f>IF(G5178="White Shark",E5178*0.5,IF(G5178="Sbox",E5178*0.5,IF(G5178="Tenda",E5178*0.5,E5178*0.2)))/100</f>
        <v>0.06</v>
      </c>
      <c r="M5178" s="2">
        <f>Table_ExternalData_15[[#This Row],[Price]]-Table_ExternalData_15[[#This Row],[Price]]*Table_ExternalData_15[[#This Row],[extra popust]]</f>
        <v>9.5597999999999992</v>
      </c>
      <c r="N5178" s="2">
        <f>IF(M5178&lt;I5178,M5178,I5178)</f>
        <v>9.5597999999999992</v>
      </c>
      <c r="O5178" s="12" t="str">
        <f>IF(N5178&lt;I5178,$U$1," ")</f>
        <v xml:space="preserve"> </v>
      </c>
      <c r="P5178" s="12" t="str">
        <f>IFERROR((O5178+30)," ")</f>
        <v xml:space="preserve"> </v>
      </c>
      <c r="Q5178" s="2">
        <f ca="1">IF(O5178=$U$1,N5178,"0")*1.22</f>
        <v>0</v>
      </c>
    </row>
    <row r="5179" spans="1:17" x14ac:dyDescent="0.25">
      <c r="A5179" t="s">
        <v>12059</v>
      </c>
      <c r="B5179" t="s">
        <v>12058</v>
      </c>
      <c r="C5179">
        <v>16907</v>
      </c>
      <c r="D5179">
        <v>7.75</v>
      </c>
      <c r="E5179">
        <f>IFERROR(VLOOKUP(Table_ExternalData_15[[#This Row],[Id]],Rabati!B:C,2,0),0)</f>
        <v>30</v>
      </c>
      <c r="F5179">
        <v>20</v>
      </c>
      <c r="G5179" t="str">
        <f>VLOOKUP(Table_ExternalData_15[[#This Row],[Id]],'Blagovna izdelek'!A:C,3,0)</f>
        <v>Delock</v>
      </c>
      <c r="H5179">
        <f>Table_ExternalData_15[[#This Row],[Rabat]]*0.2</f>
        <v>6</v>
      </c>
      <c r="I5179" s="2">
        <f>Table_ExternalData_15[[#This Row],[Price]]-(Table_ExternalData_15[[#This Row],[Price]]*Table_ExternalData_15[[#This Row],[BB rabat]])/100</f>
        <v>7.2850000000000001</v>
      </c>
      <c r="J5179" s="2">
        <f>Table_ExternalData_15[[#This Row],[BB cena]]*Table_ExternalData_15[[#Headers],[1,22]]</f>
        <v>8.8877000000000006</v>
      </c>
      <c r="K5179" s="2">
        <f>Table_ExternalData_15[[#This Row],[Price]]*Table_ExternalData_15[[#Headers],[1,22]]</f>
        <v>9.4550000000000001</v>
      </c>
      <c r="L5179" s="7">
        <f>IF(G5179="White Shark",E5179*0.5,IF(G5179="Sbox",E5179*0.5,IF(G5179="Tenda",E5179*0.5,E5179*0.2)))/100</f>
        <v>0.06</v>
      </c>
      <c r="M5179" s="2">
        <f>Table_ExternalData_15[[#This Row],[Price]]-Table_ExternalData_15[[#This Row],[Price]]*Table_ExternalData_15[[#This Row],[extra popust]]</f>
        <v>7.2850000000000001</v>
      </c>
      <c r="N5179" s="2">
        <f>IF(M5179&lt;I5179,M5179,I5179)</f>
        <v>7.2850000000000001</v>
      </c>
      <c r="O5179" s="12" t="str">
        <f>IF(N5179&lt;I5179,$U$1," ")</f>
        <v xml:space="preserve"> </v>
      </c>
      <c r="P5179" s="12" t="str">
        <f>IFERROR((O5179+30)," ")</f>
        <v xml:space="preserve"> </v>
      </c>
      <c r="Q5179" s="2">
        <f ca="1">IF(O5179=$U$1,N5179,"0")*1.22</f>
        <v>0</v>
      </c>
    </row>
    <row r="5180" spans="1:17" x14ac:dyDescent="0.25">
      <c r="A5180" t="s">
        <v>12123</v>
      </c>
      <c r="B5180" t="s">
        <v>12122</v>
      </c>
      <c r="C5180">
        <v>16933</v>
      </c>
      <c r="D5180">
        <v>11.1</v>
      </c>
      <c r="E5180">
        <f>IFERROR(VLOOKUP(Table_ExternalData_15[[#This Row],[Id]],Rabati!B:C,2,0),0)</f>
        <v>10</v>
      </c>
      <c r="F5180">
        <v>14</v>
      </c>
      <c r="G5180" t="str">
        <f>VLOOKUP(Table_ExternalData_15[[#This Row],[Id]],'Blagovna izdelek'!A:C,3,0)</f>
        <v>Delock</v>
      </c>
      <c r="H5180">
        <f>Table_ExternalData_15[[#This Row],[Rabat]]*0.2</f>
        <v>2</v>
      </c>
      <c r="I5180" s="2">
        <f>Table_ExternalData_15[[#This Row],[Price]]-(Table_ExternalData_15[[#This Row],[Price]]*Table_ExternalData_15[[#This Row],[BB rabat]])/100</f>
        <v>10.878</v>
      </c>
      <c r="J5180" s="2">
        <f>Table_ExternalData_15[[#This Row],[BB cena]]*Table_ExternalData_15[[#Headers],[1,22]]</f>
        <v>13.27116</v>
      </c>
      <c r="K5180" s="2">
        <f>Table_ExternalData_15[[#This Row],[Price]]*Table_ExternalData_15[[#Headers],[1,22]]</f>
        <v>13.542</v>
      </c>
      <c r="L5180" s="7">
        <f>IF(G5180="White Shark",E5180*0.5,IF(G5180="Sbox",E5180*0.5,IF(G5180="Tenda",E5180*0.5,E5180*0.2)))/100</f>
        <v>0.02</v>
      </c>
      <c r="M5180" s="2">
        <f>Table_ExternalData_15[[#This Row],[Price]]-Table_ExternalData_15[[#This Row],[Price]]*Table_ExternalData_15[[#This Row],[extra popust]]</f>
        <v>10.878</v>
      </c>
      <c r="N5180" s="2">
        <f>IF(M5180&lt;I5180,M5180,I5180)</f>
        <v>10.878</v>
      </c>
      <c r="O5180" s="12" t="str">
        <f>IF(N5180&lt;I5180,$U$1," ")</f>
        <v xml:space="preserve"> </v>
      </c>
      <c r="P5180" s="12" t="str">
        <f>IFERROR((O5180+30)," ")</f>
        <v xml:space="preserve"> </v>
      </c>
      <c r="Q5180" s="2">
        <f ca="1">IF(O5180=$U$1,N5180,"0")*1.22</f>
        <v>0</v>
      </c>
    </row>
    <row r="5181" spans="1:17" x14ac:dyDescent="0.25">
      <c r="A5181" t="s">
        <v>12152</v>
      </c>
      <c r="B5181" t="s">
        <v>12151</v>
      </c>
      <c r="C5181">
        <v>16951</v>
      </c>
      <c r="D5181">
        <v>15.2</v>
      </c>
      <c r="E5181">
        <f>IFERROR(VLOOKUP(Table_ExternalData_15[[#This Row],[Id]],Rabati!B:C,2,0),0)</f>
        <v>30</v>
      </c>
      <c r="F5181">
        <v>6</v>
      </c>
      <c r="G5181" t="str">
        <f>VLOOKUP(Table_ExternalData_15[[#This Row],[Id]],'Blagovna izdelek'!A:C,3,0)</f>
        <v>Delock</v>
      </c>
      <c r="H5181">
        <f>Table_ExternalData_15[[#This Row],[Rabat]]*0.2</f>
        <v>6</v>
      </c>
      <c r="I5181" s="2">
        <f>Table_ExternalData_15[[#This Row],[Price]]-(Table_ExternalData_15[[#This Row],[Price]]*Table_ExternalData_15[[#This Row],[BB rabat]])/100</f>
        <v>14.288</v>
      </c>
      <c r="J5181" s="2">
        <f>Table_ExternalData_15[[#This Row],[BB cena]]*Table_ExternalData_15[[#Headers],[1,22]]</f>
        <v>17.431360000000002</v>
      </c>
      <c r="K5181" s="2">
        <f>Table_ExternalData_15[[#This Row],[Price]]*Table_ExternalData_15[[#Headers],[1,22]]</f>
        <v>18.544</v>
      </c>
      <c r="L5181" s="7">
        <f>IF(G5181="White Shark",E5181*0.5,IF(G5181="Sbox",E5181*0.5,IF(G5181="Tenda",E5181*0.5,E5181*0.2)))/100</f>
        <v>0.06</v>
      </c>
      <c r="M5181" s="2">
        <f>Table_ExternalData_15[[#This Row],[Price]]-Table_ExternalData_15[[#This Row],[Price]]*Table_ExternalData_15[[#This Row],[extra popust]]</f>
        <v>14.288</v>
      </c>
      <c r="N5181" s="2">
        <f>IF(M5181&lt;I5181,M5181,I5181)</f>
        <v>14.288</v>
      </c>
      <c r="O5181" s="12" t="str">
        <f>IF(N5181&lt;I5181,$U$1," ")</f>
        <v xml:space="preserve"> </v>
      </c>
      <c r="P5181" s="12" t="str">
        <f>IFERROR((O5181+30)," ")</f>
        <v xml:space="preserve"> </v>
      </c>
      <c r="Q5181" s="2">
        <f ca="1">IF(O5181=$U$1,N5181,"0")*1.22</f>
        <v>0</v>
      </c>
    </row>
    <row r="5182" spans="1:17" x14ac:dyDescent="0.25">
      <c r="A5182" t="s">
        <v>12154</v>
      </c>
      <c r="B5182" t="s">
        <v>12153</v>
      </c>
      <c r="C5182">
        <v>16952</v>
      </c>
      <c r="D5182">
        <v>46.75</v>
      </c>
      <c r="E5182">
        <f>IFERROR(VLOOKUP(Table_ExternalData_15[[#This Row],[Id]],Rabati!B:C,2,0),0)</f>
        <v>20</v>
      </c>
      <c r="F5182">
        <v>13</v>
      </c>
      <c r="G5182" t="str">
        <f>VLOOKUP(Table_ExternalData_15[[#This Row],[Id]],'Blagovna izdelek'!A:C,3,0)</f>
        <v>Delock</v>
      </c>
      <c r="H5182">
        <f>Table_ExternalData_15[[#This Row],[Rabat]]*0.2</f>
        <v>4</v>
      </c>
      <c r="I5182" s="2">
        <f>Table_ExternalData_15[[#This Row],[Price]]-(Table_ExternalData_15[[#This Row],[Price]]*Table_ExternalData_15[[#This Row],[BB rabat]])/100</f>
        <v>44.88</v>
      </c>
      <c r="J5182" s="2">
        <f>Table_ExternalData_15[[#This Row],[BB cena]]*Table_ExternalData_15[[#Headers],[1,22]]</f>
        <v>54.753599999999999</v>
      </c>
      <c r="K5182" s="2">
        <f>Table_ExternalData_15[[#This Row],[Price]]*Table_ExternalData_15[[#Headers],[1,22]]</f>
        <v>57.034999999999997</v>
      </c>
      <c r="L5182" s="7">
        <f>IF(G5182="White Shark",E5182*0.5,IF(G5182="Sbox",E5182*0.5,IF(G5182="Tenda",E5182*0.5,E5182*0.2)))/100</f>
        <v>0.04</v>
      </c>
      <c r="M5182" s="2">
        <f>Table_ExternalData_15[[#This Row],[Price]]-Table_ExternalData_15[[#This Row],[Price]]*Table_ExternalData_15[[#This Row],[extra popust]]</f>
        <v>44.88</v>
      </c>
      <c r="N5182" s="2">
        <f>IF(M5182&lt;I5182,M5182,I5182)</f>
        <v>44.88</v>
      </c>
      <c r="O5182" s="12" t="str">
        <f>IF(N5182&lt;I5182,$U$1," ")</f>
        <v xml:space="preserve"> </v>
      </c>
      <c r="P5182" s="12" t="str">
        <f>IFERROR((O5182+30)," ")</f>
        <v xml:space="preserve"> </v>
      </c>
      <c r="Q5182" s="2">
        <f ca="1">IF(O5182=$U$1,N5182,"0")*1.22</f>
        <v>0</v>
      </c>
    </row>
    <row r="5183" spans="1:17" x14ac:dyDescent="0.25">
      <c r="A5183" t="s">
        <v>12199</v>
      </c>
      <c r="B5183" t="s">
        <v>12198</v>
      </c>
      <c r="C5183">
        <v>16959</v>
      </c>
      <c r="D5183">
        <v>29.95</v>
      </c>
      <c r="E5183">
        <f>IFERROR(VLOOKUP(Table_ExternalData_15[[#This Row],[Id]],Rabati!B:C,2,0),0)</f>
        <v>20</v>
      </c>
      <c r="F5183">
        <v>3</v>
      </c>
      <c r="G5183" t="str">
        <f>VLOOKUP(Table_ExternalData_15[[#This Row],[Id]],'Blagovna izdelek'!A:C,3,0)</f>
        <v>Delock</v>
      </c>
      <c r="H5183">
        <f>Table_ExternalData_15[[#This Row],[Rabat]]*0.2</f>
        <v>4</v>
      </c>
      <c r="I5183" s="2">
        <f>Table_ExternalData_15[[#This Row],[Price]]-(Table_ExternalData_15[[#This Row],[Price]]*Table_ExternalData_15[[#This Row],[BB rabat]])/100</f>
        <v>28.751999999999999</v>
      </c>
      <c r="J5183" s="2">
        <f>Table_ExternalData_15[[#This Row],[BB cena]]*Table_ExternalData_15[[#Headers],[1,22]]</f>
        <v>35.077439999999996</v>
      </c>
      <c r="K5183" s="2">
        <f>Table_ExternalData_15[[#This Row],[Price]]*Table_ExternalData_15[[#Headers],[1,22]]</f>
        <v>36.539000000000001</v>
      </c>
      <c r="L5183" s="7">
        <f>IF(G5183="White Shark",E5183*0.5,IF(G5183="Sbox",E5183*0.5,IF(G5183="Tenda",E5183*0.5,E5183*0.2)))/100</f>
        <v>0.04</v>
      </c>
      <c r="M5183" s="2">
        <f>Table_ExternalData_15[[#This Row],[Price]]-Table_ExternalData_15[[#This Row],[Price]]*Table_ExternalData_15[[#This Row],[extra popust]]</f>
        <v>28.751999999999999</v>
      </c>
      <c r="N5183" s="2">
        <f>IF(M5183&lt;I5183,M5183,I5183)</f>
        <v>28.751999999999999</v>
      </c>
      <c r="O5183" s="12" t="str">
        <f>IF(N5183&lt;I5183,$U$1," ")</f>
        <v xml:space="preserve"> </v>
      </c>
      <c r="P5183" s="12" t="str">
        <f>IFERROR((O5183+30)," ")</f>
        <v xml:space="preserve"> </v>
      </c>
      <c r="Q5183" s="2">
        <f ca="1">IF(O5183=$U$1,N5183,"0")*1.22</f>
        <v>0</v>
      </c>
    </row>
    <row r="5184" spans="1:17" x14ac:dyDescent="0.25">
      <c r="A5184" t="s">
        <v>12253</v>
      </c>
      <c r="B5184" t="s">
        <v>14174</v>
      </c>
      <c r="C5184">
        <v>16990</v>
      </c>
      <c r="D5184">
        <v>68.099999999999994</v>
      </c>
      <c r="E5184">
        <f>IFERROR(VLOOKUP(Table_ExternalData_15[[#This Row],[Id]],Rabati!B:C,2,0),0)</f>
        <v>25</v>
      </c>
      <c r="F5184">
        <v>2</v>
      </c>
      <c r="G5184" t="str">
        <f>VLOOKUP(Table_ExternalData_15[[#This Row],[Id]],'Blagovna izdelek'!A:C,3,0)</f>
        <v>Delock</v>
      </c>
      <c r="H5184">
        <f>Table_ExternalData_15[[#This Row],[Rabat]]*0.2</f>
        <v>5</v>
      </c>
      <c r="I5184" s="2">
        <f>Table_ExternalData_15[[#This Row],[Price]]-(Table_ExternalData_15[[#This Row],[Price]]*Table_ExternalData_15[[#This Row],[BB rabat]])/100</f>
        <v>64.694999999999993</v>
      </c>
      <c r="J5184" s="2">
        <f>Table_ExternalData_15[[#This Row],[BB cena]]*Table_ExternalData_15[[#Headers],[1,22]]</f>
        <v>78.927899999999994</v>
      </c>
      <c r="K5184" s="2">
        <f>Table_ExternalData_15[[#This Row],[Price]]*Table_ExternalData_15[[#Headers],[1,22]]</f>
        <v>83.081999999999994</v>
      </c>
      <c r="L5184" s="7">
        <f>IF(G5184="White Shark",E5184*0.5,IF(G5184="Sbox",E5184*0.5,IF(G5184="Tenda",E5184*0.5,E5184*0.2)))/100</f>
        <v>0.05</v>
      </c>
      <c r="M5184" s="2">
        <f>Table_ExternalData_15[[#This Row],[Price]]-Table_ExternalData_15[[#This Row],[Price]]*Table_ExternalData_15[[#This Row],[extra popust]]</f>
        <v>64.694999999999993</v>
      </c>
      <c r="N5184" s="2">
        <f>IF(M5184&lt;I5184,M5184,I5184)</f>
        <v>64.694999999999993</v>
      </c>
      <c r="O5184" s="12" t="str">
        <f>IF(N5184&lt;I5184,$U$1," ")</f>
        <v xml:space="preserve"> </v>
      </c>
      <c r="P5184" s="12" t="str">
        <f>IFERROR((O5184+30)," ")</f>
        <v xml:space="preserve"> </v>
      </c>
      <c r="Q5184" s="2">
        <f ca="1">IF(O5184=$U$1,N5184,"0")*1.22</f>
        <v>0</v>
      </c>
    </row>
    <row r="5185" spans="1:17" x14ac:dyDescent="0.25">
      <c r="A5185" t="s">
        <v>12254</v>
      </c>
      <c r="B5185" t="s">
        <v>14175</v>
      </c>
      <c r="C5185">
        <v>16991</v>
      </c>
      <c r="D5185">
        <v>54.6</v>
      </c>
      <c r="E5185">
        <f>IFERROR(VLOOKUP(Table_ExternalData_15[[#This Row],[Id]],Rabati!B:C,2,0),0)</f>
        <v>20</v>
      </c>
      <c r="F5185">
        <v>2</v>
      </c>
      <c r="G5185" t="str">
        <f>VLOOKUP(Table_ExternalData_15[[#This Row],[Id]],'Blagovna izdelek'!A:C,3,0)</f>
        <v>Delock</v>
      </c>
      <c r="H5185">
        <f>Table_ExternalData_15[[#This Row],[Rabat]]*0.2</f>
        <v>4</v>
      </c>
      <c r="I5185" s="2">
        <f>Table_ExternalData_15[[#This Row],[Price]]-(Table_ExternalData_15[[#This Row],[Price]]*Table_ExternalData_15[[#This Row],[BB rabat]])/100</f>
        <v>52.416000000000004</v>
      </c>
      <c r="J5185" s="2">
        <f>Table_ExternalData_15[[#This Row],[BB cena]]*Table_ExternalData_15[[#Headers],[1,22]]</f>
        <v>63.947520000000004</v>
      </c>
      <c r="K5185" s="2">
        <f>Table_ExternalData_15[[#This Row],[Price]]*Table_ExternalData_15[[#Headers],[1,22]]</f>
        <v>66.611999999999995</v>
      </c>
      <c r="L5185" s="7">
        <f>IF(G5185="White Shark",E5185*0.5,IF(G5185="Sbox",E5185*0.5,IF(G5185="Tenda",E5185*0.5,E5185*0.2)))/100</f>
        <v>0.04</v>
      </c>
      <c r="M5185" s="2">
        <f>Table_ExternalData_15[[#This Row],[Price]]-Table_ExternalData_15[[#This Row],[Price]]*Table_ExternalData_15[[#This Row],[extra popust]]</f>
        <v>52.416000000000004</v>
      </c>
      <c r="N5185" s="2">
        <f>IF(M5185&lt;I5185,M5185,I5185)</f>
        <v>52.416000000000004</v>
      </c>
      <c r="O5185" s="12" t="str">
        <f>IF(N5185&lt;I5185,$U$1," ")</f>
        <v xml:space="preserve"> </v>
      </c>
      <c r="P5185" s="12" t="str">
        <f>IFERROR((O5185+30)," ")</f>
        <v xml:space="preserve"> </v>
      </c>
      <c r="Q5185" s="2">
        <f ca="1">IF(O5185=$U$1,N5185,"0")*1.22</f>
        <v>0</v>
      </c>
    </row>
    <row r="5186" spans="1:17" x14ac:dyDescent="0.25">
      <c r="A5186" t="s">
        <v>12286</v>
      </c>
      <c r="B5186" t="s">
        <v>12285</v>
      </c>
      <c r="C5186">
        <v>17008</v>
      </c>
      <c r="D5186">
        <v>11.88</v>
      </c>
      <c r="E5186">
        <f>IFERROR(VLOOKUP(Table_ExternalData_15[[#This Row],[Id]],Rabati!B:C,2,0),0)</f>
        <v>0</v>
      </c>
      <c r="F5186">
        <v>0</v>
      </c>
      <c r="G5186" t="str">
        <f>VLOOKUP(Table_ExternalData_15[[#This Row],[Id]],'Blagovna izdelek'!A:C,3,0)</f>
        <v>Delock</v>
      </c>
      <c r="H5186">
        <f>Table_ExternalData_15[[#This Row],[Rabat]]*0.2</f>
        <v>0</v>
      </c>
      <c r="I5186" s="2">
        <f>Table_ExternalData_15[[#This Row],[Price]]-(Table_ExternalData_15[[#This Row],[Price]]*Table_ExternalData_15[[#This Row],[BB rabat]])/100</f>
        <v>11.88</v>
      </c>
      <c r="J5186" s="2">
        <f>Table_ExternalData_15[[#This Row],[BB cena]]*Table_ExternalData_15[[#Headers],[1,22]]</f>
        <v>14.493600000000001</v>
      </c>
      <c r="K5186" s="2">
        <f>Table_ExternalData_15[[#This Row],[Price]]*Table_ExternalData_15[[#Headers],[1,22]]</f>
        <v>14.493600000000001</v>
      </c>
      <c r="L5186" s="7">
        <f>IF(G5186="White Shark",E5186*0.5,IF(G5186="Sbox",E5186*0.5,IF(G5186="Tenda",E5186*0.5,E5186*0.2)))/100</f>
        <v>0</v>
      </c>
      <c r="M5186" s="2">
        <f>Table_ExternalData_15[[#This Row],[Price]]-Table_ExternalData_15[[#This Row],[Price]]*Table_ExternalData_15[[#This Row],[extra popust]]</f>
        <v>11.88</v>
      </c>
      <c r="N5186" s="2">
        <f>IF(M5186&lt;I5186,M5186,I5186)</f>
        <v>11.88</v>
      </c>
      <c r="O5186" s="12" t="str">
        <f>IF(N5186&lt;I5186,$U$1," ")</f>
        <v xml:space="preserve"> </v>
      </c>
      <c r="P5186" s="12" t="str">
        <f>IFERROR((O5186+30)," ")</f>
        <v xml:space="preserve"> </v>
      </c>
      <c r="Q5186" s="2">
        <f ca="1">IF(O5186=$U$1,N5186,"0")*1.22</f>
        <v>0</v>
      </c>
    </row>
    <row r="5187" spans="1:17" x14ac:dyDescent="0.25">
      <c r="A5187" t="s">
        <v>12409</v>
      </c>
      <c r="B5187" t="s">
        <v>13315</v>
      </c>
      <c r="C5187">
        <v>17035</v>
      </c>
      <c r="D5187">
        <v>5.98</v>
      </c>
      <c r="E5187">
        <f>IFERROR(VLOOKUP(Table_ExternalData_15[[#This Row],[Id]],Rabati!B:C,2,0),0)</f>
        <v>30</v>
      </c>
      <c r="F5187">
        <v>1</v>
      </c>
      <c r="G5187" t="str">
        <f>VLOOKUP(Table_ExternalData_15[[#This Row],[Id]],'Blagovna izdelek'!A:C,3,0)</f>
        <v>Delock</v>
      </c>
      <c r="H5187">
        <f>Table_ExternalData_15[[#This Row],[Rabat]]*0.2</f>
        <v>6</v>
      </c>
      <c r="I5187" s="2">
        <f>Table_ExternalData_15[[#This Row],[Price]]-(Table_ExternalData_15[[#This Row],[Price]]*Table_ExternalData_15[[#This Row],[BB rabat]])/100</f>
        <v>5.6212</v>
      </c>
      <c r="J5187" s="2">
        <f>Table_ExternalData_15[[#This Row],[BB cena]]*Table_ExternalData_15[[#Headers],[1,22]]</f>
        <v>6.8578640000000002</v>
      </c>
      <c r="K5187" s="2">
        <f>Table_ExternalData_15[[#This Row],[Price]]*Table_ExternalData_15[[#Headers],[1,22]]</f>
        <v>7.2956000000000003</v>
      </c>
      <c r="L5187" s="7">
        <f>IF(G5187="White Shark",E5187*0.5,IF(G5187="Sbox",E5187*0.5,IF(G5187="Tenda",E5187*0.5,E5187*0.2)))/100</f>
        <v>0.06</v>
      </c>
      <c r="M5187" s="2">
        <f>Table_ExternalData_15[[#This Row],[Price]]-Table_ExternalData_15[[#This Row],[Price]]*Table_ExternalData_15[[#This Row],[extra popust]]</f>
        <v>5.6212</v>
      </c>
      <c r="N5187" s="2">
        <f>IF(M5187&lt;I5187,M5187,I5187)</f>
        <v>5.6212</v>
      </c>
      <c r="O5187" s="12" t="str">
        <f>IF(N5187&lt;I5187,$U$1," ")</f>
        <v xml:space="preserve"> </v>
      </c>
      <c r="P5187" s="12" t="str">
        <f>IFERROR((O5187+30)," ")</f>
        <v xml:space="preserve"> </v>
      </c>
      <c r="Q5187" s="2">
        <f ca="1">IF(O5187=$U$1,N5187,"0")*1.22</f>
        <v>0</v>
      </c>
    </row>
    <row r="5188" spans="1:17" x14ac:dyDescent="0.25">
      <c r="A5188" t="s">
        <v>12698</v>
      </c>
      <c r="B5188" t="s">
        <v>12697</v>
      </c>
      <c r="C5188">
        <v>17070</v>
      </c>
      <c r="D5188">
        <v>5.67</v>
      </c>
      <c r="E5188">
        <f>IFERROR(VLOOKUP(Table_ExternalData_15[[#This Row],[Id]],Rabati!B:C,2,0),0)</f>
        <v>30</v>
      </c>
      <c r="F5188">
        <v>0</v>
      </c>
      <c r="G5188" t="str">
        <f>VLOOKUP(Table_ExternalData_15[[#This Row],[Id]],'Blagovna izdelek'!A:C,3,0)</f>
        <v>Delock</v>
      </c>
      <c r="H5188">
        <f>Table_ExternalData_15[[#This Row],[Rabat]]*0.2</f>
        <v>6</v>
      </c>
      <c r="I5188" s="2">
        <f>Table_ExternalData_15[[#This Row],[Price]]-(Table_ExternalData_15[[#This Row],[Price]]*Table_ExternalData_15[[#This Row],[BB rabat]])/100</f>
        <v>5.3297999999999996</v>
      </c>
      <c r="J5188" s="2">
        <f>Table_ExternalData_15[[#This Row],[BB cena]]*Table_ExternalData_15[[#Headers],[1,22]]</f>
        <v>6.5023559999999998</v>
      </c>
      <c r="K5188" s="2">
        <f>Table_ExternalData_15[[#This Row],[Price]]*Table_ExternalData_15[[#Headers],[1,22]]</f>
        <v>6.9173999999999998</v>
      </c>
      <c r="L5188" s="7">
        <f>IF(G5188="White Shark",E5188*0.5,IF(G5188="Sbox",E5188*0.5,IF(G5188="Tenda",E5188*0.5,E5188*0.2)))/100</f>
        <v>0.06</v>
      </c>
      <c r="M5188" s="2">
        <f>Table_ExternalData_15[[#This Row],[Price]]-Table_ExternalData_15[[#This Row],[Price]]*Table_ExternalData_15[[#This Row],[extra popust]]</f>
        <v>5.3297999999999996</v>
      </c>
      <c r="N5188" s="2">
        <f>IF(M5188&lt;I5188,M5188,I5188)</f>
        <v>5.3297999999999996</v>
      </c>
      <c r="O5188" s="12" t="str">
        <f>IF(N5188&lt;I5188,$U$1," ")</f>
        <v xml:space="preserve"> </v>
      </c>
      <c r="P5188" s="12" t="str">
        <f>IFERROR((O5188+30)," ")</f>
        <v xml:space="preserve"> </v>
      </c>
      <c r="Q5188" s="2">
        <f ca="1">IF(O5188=$U$1,N5188,"0")*1.22</f>
        <v>0</v>
      </c>
    </row>
    <row r="5189" spans="1:17" x14ac:dyDescent="0.25">
      <c r="A5189" t="s">
        <v>13112</v>
      </c>
      <c r="B5189" t="s">
        <v>13111</v>
      </c>
      <c r="C5189">
        <v>17157</v>
      </c>
      <c r="D5189">
        <v>56.78</v>
      </c>
      <c r="E5189">
        <f>IFERROR(VLOOKUP(Table_ExternalData_15[[#This Row],[Id]],Rabati!B:C,2,0),0)</f>
        <v>25</v>
      </c>
      <c r="F5189">
        <v>3</v>
      </c>
      <c r="G5189" t="str">
        <f>VLOOKUP(Table_ExternalData_15[[#This Row],[Id]],'Blagovna izdelek'!A:C,3,0)</f>
        <v>Delock</v>
      </c>
      <c r="H5189">
        <f>Table_ExternalData_15[[#This Row],[Rabat]]*0.2</f>
        <v>5</v>
      </c>
      <c r="I5189" s="2">
        <f>Table_ExternalData_15[[#This Row],[Price]]-(Table_ExternalData_15[[#This Row],[Price]]*Table_ExternalData_15[[#This Row],[BB rabat]])/100</f>
        <v>53.941000000000003</v>
      </c>
      <c r="J5189" s="2">
        <f>Table_ExternalData_15[[#This Row],[BB cena]]*Table_ExternalData_15[[#Headers],[1,22]]</f>
        <v>65.808019999999999</v>
      </c>
      <c r="K5189" s="2">
        <f>Table_ExternalData_15[[#This Row],[Price]]*Table_ExternalData_15[[#Headers],[1,22]]</f>
        <v>69.271600000000007</v>
      </c>
      <c r="L5189" s="7">
        <f>IF(G5189="White Shark",E5189*0.5,IF(G5189="Sbox",E5189*0.5,IF(G5189="Tenda",E5189*0.5,E5189*0.2)))/100</f>
        <v>0.05</v>
      </c>
      <c r="M5189" s="2">
        <f>Table_ExternalData_15[[#This Row],[Price]]-Table_ExternalData_15[[#This Row],[Price]]*Table_ExternalData_15[[#This Row],[extra popust]]</f>
        <v>53.941000000000003</v>
      </c>
      <c r="N5189" s="2">
        <f>IF(M5189&lt;I5189,M5189,I5189)</f>
        <v>53.941000000000003</v>
      </c>
      <c r="O5189" s="12" t="str">
        <f>IF(N5189&lt;I5189,$U$1," ")</f>
        <v xml:space="preserve"> </v>
      </c>
      <c r="P5189" s="12" t="str">
        <f>IFERROR((O5189+30)," ")</f>
        <v xml:space="preserve"> </v>
      </c>
      <c r="Q5189" s="2">
        <f ca="1">IF(O5189=$U$1,N5189,"0")*1.22</f>
        <v>0</v>
      </c>
    </row>
    <row r="5190" spans="1:17" x14ac:dyDescent="0.25">
      <c r="A5190" t="s">
        <v>12392</v>
      </c>
      <c r="B5190" t="s">
        <v>13121</v>
      </c>
      <c r="C5190">
        <v>17169</v>
      </c>
      <c r="D5190">
        <v>4.6399999999999997</v>
      </c>
      <c r="E5190">
        <f>IFERROR(VLOOKUP(Table_ExternalData_15[[#This Row],[Id]],Rabati!B:C,2,0),0)</f>
        <v>30</v>
      </c>
      <c r="F5190">
        <v>2</v>
      </c>
      <c r="G5190" t="str">
        <f>VLOOKUP(Table_ExternalData_15[[#This Row],[Id]],'Blagovna izdelek'!A:C,3,0)</f>
        <v>Delock</v>
      </c>
      <c r="H5190">
        <f>Table_ExternalData_15[[#This Row],[Rabat]]*0.2</f>
        <v>6</v>
      </c>
      <c r="I5190" s="2">
        <f>Table_ExternalData_15[[#This Row],[Price]]-(Table_ExternalData_15[[#This Row],[Price]]*Table_ExternalData_15[[#This Row],[BB rabat]])/100</f>
        <v>4.3615999999999993</v>
      </c>
      <c r="J5190" s="2">
        <f>Table_ExternalData_15[[#This Row],[BB cena]]*Table_ExternalData_15[[#Headers],[1,22]]</f>
        <v>5.3211519999999988</v>
      </c>
      <c r="K5190" s="2">
        <f>Table_ExternalData_15[[#This Row],[Price]]*Table_ExternalData_15[[#Headers],[1,22]]</f>
        <v>5.6607999999999992</v>
      </c>
      <c r="L5190" s="7">
        <f>IF(G5190="White Shark",E5190*0.5,IF(G5190="Sbox",E5190*0.5,IF(G5190="Tenda",E5190*0.5,E5190*0.2)))/100</f>
        <v>0.06</v>
      </c>
      <c r="M5190" s="2">
        <f>Table_ExternalData_15[[#This Row],[Price]]-Table_ExternalData_15[[#This Row],[Price]]*Table_ExternalData_15[[#This Row],[extra popust]]</f>
        <v>4.3615999999999993</v>
      </c>
      <c r="N5190" s="2">
        <f>IF(M5190&lt;I5190,M5190,I5190)</f>
        <v>4.3615999999999993</v>
      </c>
      <c r="O5190" s="12" t="str">
        <f>IF(N5190&lt;I5190,$U$1," ")</f>
        <v xml:space="preserve"> </v>
      </c>
      <c r="P5190" s="12" t="str">
        <f>IFERROR((O5190+30)," ")</f>
        <v xml:space="preserve"> </v>
      </c>
      <c r="Q5190" s="2">
        <f ca="1">IF(O5190=$U$1,N5190,"0")*1.22</f>
        <v>0</v>
      </c>
    </row>
    <row r="5191" spans="1:17" x14ac:dyDescent="0.25">
      <c r="A5191" t="s">
        <v>12393</v>
      </c>
      <c r="B5191" t="s">
        <v>14176</v>
      </c>
      <c r="C5191">
        <v>17171</v>
      </c>
      <c r="D5191">
        <v>71.95</v>
      </c>
      <c r="E5191">
        <f>IFERROR(VLOOKUP(Table_ExternalData_15[[#This Row],[Id]],Rabati!B:C,2,0),0)</f>
        <v>25</v>
      </c>
      <c r="F5191">
        <v>0</v>
      </c>
      <c r="G5191" t="str">
        <f>VLOOKUP(Table_ExternalData_15[[#This Row],[Id]],'Blagovna izdelek'!A:C,3,0)</f>
        <v>Delock</v>
      </c>
      <c r="H5191">
        <f>Table_ExternalData_15[[#This Row],[Rabat]]*0.2</f>
        <v>5</v>
      </c>
      <c r="I5191" s="2">
        <f>Table_ExternalData_15[[#This Row],[Price]]-(Table_ExternalData_15[[#This Row],[Price]]*Table_ExternalData_15[[#This Row],[BB rabat]])/100</f>
        <v>68.352500000000006</v>
      </c>
      <c r="J5191" s="2">
        <f>Table_ExternalData_15[[#This Row],[BB cena]]*Table_ExternalData_15[[#Headers],[1,22]]</f>
        <v>83.390050000000002</v>
      </c>
      <c r="K5191" s="2">
        <f>Table_ExternalData_15[[#This Row],[Price]]*Table_ExternalData_15[[#Headers],[1,22]]</f>
        <v>87.778999999999996</v>
      </c>
      <c r="L5191" s="7">
        <f>IF(G5191="White Shark",E5191*0.5,IF(G5191="Sbox",E5191*0.5,IF(G5191="Tenda",E5191*0.5,E5191*0.2)))/100</f>
        <v>0.05</v>
      </c>
      <c r="M5191" s="2">
        <f>Table_ExternalData_15[[#This Row],[Price]]-Table_ExternalData_15[[#This Row],[Price]]*Table_ExternalData_15[[#This Row],[extra popust]]</f>
        <v>68.352500000000006</v>
      </c>
      <c r="N5191" s="2">
        <f>IF(M5191&lt;I5191,M5191,I5191)</f>
        <v>68.352500000000006</v>
      </c>
      <c r="O5191" s="12" t="str">
        <f>IF(N5191&lt;I5191,$U$1," ")</f>
        <v xml:space="preserve"> </v>
      </c>
      <c r="P5191" s="12" t="str">
        <f>IFERROR((O5191+30)," ")</f>
        <v xml:space="preserve"> </v>
      </c>
      <c r="Q5191" s="2">
        <f ca="1">IF(O5191=$U$1,N5191,"0")*1.22</f>
        <v>0</v>
      </c>
    </row>
    <row r="5192" spans="1:17" x14ac:dyDescent="0.25">
      <c r="A5192" t="s">
        <v>13244</v>
      </c>
      <c r="B5192" t="s">
        <v>13243</v>
      </c>
      <c r="C5192">
        <v>17181</v>
      </c>
      <c r="D5192">
        <v>11.8</v>
      </c>
      <c r="E5192">
        <f>IFERROR(VLOOKUP(Table_ExternalData_15[[#This Row],[Id]],Rabati!B:C,2,0),0)</f>
        <v>30</v>
      </c>
      <c r="F5192">
        <v>7</v>
      </c>
      <c r="G5192" t="str">
        <f>VLOOKUP(Table_ExternalData_15[[#This Row],[Id]],'Blagovna izdelek'!A:C,3,0)</f>
        <v>Delock</v>
      </c>
      <c r="H5192">
        <f>Table_ExternalData_15[[#This Row],[Rabat]]*0.2</f>
        <v>6</v>
      </c>
      <c r="I5192" s="2">
        <f>Table_ExternalData_15[[#This Row],[Price]]-(Table_ExternalData_15[[#This Row],[Price]]*Table_ExternalData_15[[#This Row],[BB rabat]])/100</f>
        <v>11.092000000000001</v>
      </c>
      <c r="J5192" s="2">
        <f>Table_ExternalData_15[[#This Row],[BB cena]]*Table_ExternalData_15[[#Headers],[1,22]]</f>
        <v>13.53224</v>
      </c>
      <c r="K5192" s="2">
        <f>Table_ExternalData_15[[#This Row],[Price]]*Table_ExternalData_15[[#Headers],[1,22]]</f>
        <v>14.396000000000001</v>
      </c>
      <c r="L5192" s="7">
        <f>IF(G5192="White Shark",E5192*0.5,IF(G5192="Sbox",E5192*0.5,IF(G5192="Tenda",E5192*0.5,E5192*0.2)))/100</f>
        <v>0.06</v>
      </c>
      <c r="M5192" s="2">
        <f>Table_ExternalData_15[[#This Row],[Price]]-Table_ExternalData_15[[#This Row],[Price]]*Table_ExternalData_15[[#This Row],[extra popust]]</f>
        <v>11.092000000000001</v>
      </c>
      <c r="N5192" s="2">
        <f>IF(M5192&lt;I5192,M5192,I5192)</f>
        <v>11.092000000000001</v>
      </c>
      <c r="O5192" s="12" t="str">
        <f>IF(N5192&lt;I5192,$U$1," ")</f>
        <v xml:space="preserve"> </v>
      </c>
      <c r="P5192" s="12" t="str">
        <f>IFERROR((O5192+30)," ")</f>
        <v xml:space="preserve"> </v>
      </c>
      <c r="Q5192" s="2">
        <f ca="1">IF(O5192=$U$1,N5192,"0")*1.22</f>
        <v>0</v>
      </c>
    </row>
    <row r="5193" spans="1:17" x14ac:dyDescent="0.25">
      <c r="A5193" t="s">
        <v>13264</v>
      </c>
      <c r="B5193" t="s">
        <v>13263</v>
      </c>
      <c r="C5193">
        <v>17190</v>
      </c>
      <c r="D5193">
        <v>10.34</v>
      </c>
      <c r="E5193">
        <f>IFERROR(VLOOKUP(Table_ExternalData_15[[#This Row],[Id]],Rabati!B:C,2,0),0)</f>
        <v>30</v>
      </c>
      <c r="F5193">
        <v>61</v>
      </c>
      <c r="G5193" t="str">
        <f>VLOOKUP(Table_ExternalData_15[[#This Row],[Id]],'Blagovna izdelek'!A:C,3,0)</f>
        <v>Delock</v>
      </c>
      <c r="H5193">
        <f>Table_ExternalData_15[[#This Row],[Rabat]]*0.2</f>
        <v>6</v>
      </c>
      <c r="I5193" s="2">
        <f>Table_ExternalData_15[[#This Row],[Price]]-(Table_ExternalData_15[[#This Row],[Price]]*Table_ExternalData_15[[#This Row],[BB rabat]])/100</f>
        <v>9.7195999999999998</v>
      </c>
      <c r="J5193" s="2">
        <f>Table_ExternalData_15[[#This Row],[BB cena]]*Table_ExternalData_15[[#Headers],[1,22]]</f>
        <v>11.857911999999999</v>
      </c>
      <c r="K5193" s="2">
        <f>Table_ExternalData_15[[#This Row],[Price]]*Table_ExternalData_15[[#Headers],[1,22]]</f>
        <v>12.614799999999999</v>
      </c>
      <c r="L5193" s="7">
        <f>IF(G5193="White Shark",E5193*0.5,IF(G5193="Sbox",E5193*0.5,IF(G5193="Tenda",E5193*0.5,E5193*0.2)))/100</f>
        <v>0.06</v>
      </c>
      <c r="M5193" s="2">
        <f>Table_ExternalData_15[[#This Row],[Price]]-Table_ExternalData_15[[#This Row],[Price]]*Table_ExternalData_15[[#This Row],[extra popust]]</f>
        <v>9.7195999999999998</v>
      </c>
      <c r="N5193" s="2">
        <f>IF(M5193&lt;I5193,M5193,I5193)</f>
        <v>9.7195999999999998</v>
      </c>
      <c r="O5193" s="12" t="str">
        <f>IF(N5193&lt;I5193,$U$1," ")</f>
        <v xml:space="preserve"> </v>
      </c>
      <c r="P5193" s="12" t="str">
        <f>IFERROR((O5193+30)," ")</f>
        <v xml:space="preserve"> </v>
      </c>
      <c r="Q5193" s="2">
        <f ca="1">IF(O5193=$U$1,N5193,"0")*1.22</f>
        <v>0</v>
      </c>
    </row>
    <row r="5194" spans="1:17" x14ac:dyDescent="0.25">
      <c r="A5194" t="s">
        <v>13330</v>
      </c>
      <c r="B5194" t="s">
        <v>13329</v>
      </c>
      <c r="C5194">
        <v>17223</v>
      </c>
      <c r="D5194">
        <v>4.4400000000000004</v>
      </c>
      <c r="E5194">
        <f>IFERROR(VLOOKUP(Table_ExternalData_15[[#This Row],[Id]],Rabati!B:C,2,0),0)</f>
        <v>30</v>
      </c>
      <c r="F5194">
        <v>3</v>
      </c>
      <c r="G5194" t="str">
        <f>VLOOKUP(Table_ExternalData_15[[#This Row],[Id]],'Blagovna izdelek'!A:C,3,0)</f>
        <v>Delock</v>
      </c>
      <c r="H5194">
        <f>Table_ExternalData_15[[#This Row],[Rabat]]*0.2</f>
        <v>6</v>
      </c>
      <c r="I5194" s="2">
        <f>Table_ExternalData_15[[#This Row],[Price]]-(Table_ExternalData_15[[#This Row],[Price]]*Table_ExternalData_15[[#This Row],[BB rabat]])/100</f>
        <v>4.1736000000000004</v>
      </c>
      <c r="J5194" s="2">
        <f>Table_ExternalData_15[[#This Row],[BB cena]]*Table_ExternalData_15[[#Headers],[1,22]]</f>
        <v>5.0917920000000008</v>
      </c>
      <c r="K5194" s="2">
        <f>Table_ExternalData_15[[#This Row],[Price]]*Table_ExternalData_15[[#Headers],[1,22]]</f>
        <v>5.4168000000000003</v>
      </c>
      <c r="L5194" s="7">
        <f>IF(G5194="White Shark",E5194*0.5,IF(G5194="Sbox",E5194*0.5,IF(G5194="Tenda",E5194*0.5,E5194*0.2)))/100</f>
        <v>0.06</v>
      </c>
      <c r="M5194" s="2">
        <f>Table_ExternalData_15[[#This Row],[Price]]-Table_ExternalData_15[[#This Row],[Price]]*Table_ExternalData_15[[#This Row],[extra popust]]</f>
        <v>4.1736000000000004</v>
      </c>
      <c r="N5194" s="2">
        <f>IF(M5194&lt;I5194,M5194,I5194)</f>
        <v>4.1736000000000004</v>
      </c>
      <c r="O5194" s="12" t="str">
        <f>IF(N5194&lt;I5194,$U$1," ")</f>
        <v xml:space="preserve"> </v>
      </c>
      <c r="P5194" s="12" t="str">
        <f>IFERROR((O5194+30)," ")</f>
        <v xml:space="preserve"> </v>
      </c>
      <c r="Q5194" s="2">
        <f ca="1">IF(O5194=$U$1,N5194,"0")*1.22</f>
        <v>0</v>
      </c>
    </row>
    <row r="5195" spans="1:17" x14ac:dyDescent="0.25">
      <c r="A5195" t="s">
        <v>13392</v>
      </c>
      <c r="B5195" t="s">
        <v>13505</v>
      </c>
      <c r="C5195">
        <v>17268</v>
      </c>
      <c r="D5195">
        <v>35.450000000000003</v>
      </c>
      <c r="E5195">
        <f>IFERROR(VLOOKUP(Table_ExternalData_15[[#This Row],[Id]],Rabati!B:C,2,0),0)</f>
        <v>20</v>
      </c>
      <c r="F5195">
        <v>3</v>
      </c>
      <c r="G5195" t="str">
        <f>VLOOKUP(Table_ExternalData_15[[#This Row],[Id]],'Blagovna izdelek'!A:C,3,0)</f>
        <v>Delock</v>
      </c>
      <c r="H5195">
        <f>Table_ExternalData_15[[#This Row],[Rabat]]*0.2</f>
        <v>4</v>
      </c>
      <c r="I5195" s="2">
        <f>Table_ExternalData_15[[#This Row],[Price]]-(Table_ExternalData_15[[#This Row],[Price]]*Table_ExternalData_15[[#This Row],[BB rabat]])/100</f>
        <v>34.032000000000004</v>
      </c>
      <c r="J5195" s="2">
        <f>Table_ExternalData_15[[#This Row],[BB cena]]*Table_ExternalData_15[[#Headers],[1,22]]</f>
        <v>41.519040000000004</v>
      </c>
      <c r="K5195" s="2">
        <f>Table_ExternalData_15[[#This Row],[Price]]*Table_ExternalData_15[[#Headers],[1,22]]</f>
        <v>43.249000000000002</v>
      </c>
      <c r="L5195" s="7">
        <f>IF(G5195="White Shark",E5195*0.5,IF(G5195="Sbox",E5195*0.5,IF(G5195="Tenda",E5195*0.5,E5195*0.2)))/100</f>
        <v>0.04</v>
      </c>
      <c r="M5195" s="2">
        <f>Table_ExternalData_15[[#This Row],[Price]]-Table_ExternalData_15[[#This Row],[Price]]*Table_ExternalData_15[[#This Row],[extra popust]]</f>
        <v>34.032000000000004</v>
      </c>
      <c r="N5195" s="2">
        <f>IF(M5195&lt;I5195,M5195,I5195)</f>
        <v>34.032000000000004</v>
      </c>
      <c r="O5195" s="12" t="str">
        <f>IF(N5195&lt;I5195,$U$1," ")</f>
        <v xml:space="preserve"> </v>
      </c>
      <c r="P5195" s="12" t="str">
        <f>IFERROR((O5195+30)," ")</f>
        <v xml:space="preserve"> </v>
      </c>
      <c r="Q5195" s="2">
        <f ca="1">IF(O5195=$U$1,N5195,"0")*1.22</f>
        <v>0</v>
      </c>
    </row>
    <row r="5196" spans="1:17" x14ac:dyDescent="0.25">
      <c r="A5196" t="s">
        <v>13517</v>
      </c>
      <c r="B5196" t="s">
        <v>13516</v>
      </c>
      <c r="C5196">
        <v>17275</v>
      </c>
      <c r="D5196">
        <v>99.68</v>
      </c>
      <c r="E5196">
        <f>IFERROR(VLOOKUP(Table_ExternalData_15[[#This Row],[Id]],Rabati!B:C,2,0),0)</f>
        <v>30</v>
      </c>
      <c r="F5196">
        <v>0</v>
      </c>
      <c r="G5196" t="str">
        <f>VLOOKUP(Table_ExternalData_15[[#This Row],[Id]],'Blagovna izdelek'!A:C,3,0)</f>
        <v>Delock</v>
      </c>
      <c r="H5196">
        <f>Table_ExternalData_15[[#This Row],[Rabat]]*0.2</f>
        <v>6</v>
      </c>
      <c r="I5196" s="2">
        <f>Table_ExternalData_15[[#This Row],[Price]]-(Table_ExternalData_15[[#This Row],[Price]]*Table_ExternalData_15[[#This Row],[BB rabat]])/100</f>
        <v>93.699200000000005</v>
      </c>
      <c r="J5196" s="2">
        <f>Table_ExternalData_15[[#This Row],[BB cena]]*Table_ExternalData_15[[#Headers],[1,22]]</f>
        <v>114.313024</v>
      </c>
      <c r="K5196" s="2">
        <f>Table_ExternalData_15[[#This Row],[Price]]*Table_ExternalData_15[[#Headers],[1,22]]</f>
        <v>121.6096</v>
      </c>
      <c r="L5196" s="7">
        <f>IF(G5196="White Shark",E5196*0.5,IF(G5196="Sbox",E5196*0.5,IF(G5196="Tenda",E5196*0.5,E5196*0.2)))/100</f>
        <v>0.06</v>
      </c>
      <c r="M5196" s="2">
        <f>Table_ExternalData_15[[#This Row],[Price]]-Table_ExternalData_15[[#This Row],[Price]]*Table_ExternalData_15[[#This Row],[extra popust]]</f>
        <v>93.699200000000005</v>
      </c>
      <c r="N5196" s="2">
        <f>IF(M5196&lt;I5196,M5196,I5196)</f>
        <v>93.699200000000005</v>
      </c>
      <c r="O5196" s="12" t="str">
        <f>IF(N5196&lt;I5196,$U$1," ")</f>
        <v xml:space="preserve"> </v>
      </c>
      <c r="P5196" s="12" t="str">
        <f>IFERROR((O5196+30)," ")</f>
        <v xml:space="preserve"> </v>
      </c>
      <c r="Q5196" s="2">
        <f ca="1">IF(O5196=$U$1,N5196,"0")*1.22</f>
        <v>0</v>
      </c>
    </row>
    <row r="5197" spans="1:17" x14ac:dyDescent="0.25">
      <c r="A5197" t="s">
        <v>13523</v>
      </c>
      <c r="B5197" t="s">
        <v>13522</v>
      </c>
      <c r="C5197">
        <v>17278</v>
      </c>
      <c r="D5197">
        <v>31.5</v>
      </c>
      <c r="E5197">
        <f>IFERROR(VLOOKUP(Table_ExternalData_15[[#This Row],[Id]],Rabati!B:C,2,0),0)</f>
        <v>20</v>
      </c>
      <c r="F5197">
        <v>1</v>
      </c>
      <c r="G5197" t="str">
        <f>VLOOKUP(Table_ExternalData_15[[#This Row],[Id]],'Blagovna izdelek'!A:C,3,0)</f>
        <v>Delock</v>
      </c>
      <c r="H5197">
        <f>Table_ExternalData_15[[#This Row],[Rabat]]*0.2</f>
        <v>4</v>
      </c>
      <c r="I5197" s="2">
        <f>Table_ExternalData_15[[#This Row],[Price]]-(Table_ExternalData_15[[#This Row],[Price]]*Table_ExternalData_15[[#This Row],[BB rabat]])/100</f>
        <v>30.24</v>
      </c>
      <c r="J5197" s="2">
        <f>Table_ExternalData_15[[#This Row],[BB cena]]*Table_ExternalData_15[[#Headers],[1,22]]</f>
        <v>36.892799999999994</v>
      </c>
      <c r="K5197" s="2">
        <f>Table_ExternalData_15[[#This Row],[Price]]*Table_ExternalData_15[[#Headers],[1,22]]</f>
        <v>38.43</v>
      </c>
      <c r="L5197" s="7">
        <f>IF(G5197="White Shark",E5197*0.5,IF(G5197="Sbox",E5197*0.5,IF(G5197="Tenda",E5197*0.5,E5197*0.2)))/100</f>
        <v>0.04</v>
      </c>
      <c r="M5197" s="2">
        <f>Table_ExternalData_15[[#This Row],[Price]]-Table_ExternalData_15[[#This Row],[Price]]*Table_ExternalData_15[[#This Row],[extra popust]]</f>
        <v>30.24</v>
      </c>
      <c r="N5197" s="2">
        <f>IF(M5197&lt;I5197,M5197,I5197)</f>
        <v>30.24</v>
      </c>
      <c r="O5197" s="12" t="str">
        <f>IF(N5197&lt;I5197,$U$1," ")</f>
        <v xml:space="preserve"> </v>
      </c>
      <c r="P5197" s="12" t="str">
        <f>IFERROR((O5197+30)," ")</f>
        <v xml:space="preserve"> </v>
      </c>
      <c r="Q5197" s="2">
        <f ca="1">IF(O5197=$U$1,N5197,"0")*1.22</f>
        <v>0</v>
      </c>
    </row>
    <row r="5198" spans="1:17" x14ac:dyDescent="0.25">
      <c r="A5198" t="s">
        <v>13630</v>
      </c>
      <c r="B5198" t="s">
        <v>13681</v>
      </c>
      <c r="C5198">
        <v>17310</v>
      </c>
      <c r="D5198">
        <v>114.49</v>
      </c>
      <c r="E5198">
        <f>IFERROR(VLOOKUP(Table_ExternalData_15[[#This Row],[Id]],Rabati!B:C,2,0),0)</f>
        <v>10</v>
      </c>
      <c r="F5198">
        <v>2</v>
      </c>
      <c r="G5198" t="str">
        <f>VLOOKUP(Table_ExternalData_15[[#This Row],[Id]],'Blagovna izdelek'!A:C,3,0)</f>
        <v>Delock</v>
      </c>
      <c r="H5198">
        <f>Table_ExternalData_15[[#This Row],[Rabat]]*0.2</f>
        <v>2</v>
      </c>
      <c r="I5198" s="2">
        <f>Table_ExternalData_15[[#This Row],[Price]]-(Table_ExternalData_15[[#This Row],[Price]]*Table_ExternalData_15[[#This Row],[BB rabat]])/100</f>
        <v>112.2002</v>
      </c>
      <c r="J5198" s="2">
        <f>Table_ExternalData_15[[#This Row],[BB cena]]*Table_ExternalData_15[[#Headers],[1,22]]</f>
        <v>136.884244</v>
      </c>
      <c r="K5198" s="2">
        <f>Table_ExternalData_15[[#This Row],[Price]]*Table_ExternalData_15[[#Headers],[1,22]]</f>
        <v>139.67779999999999</v>
      </c>
      <c r="L5198" s="7">
        <f>IF(G5198="White Shark",E5198*0.5,IF(G5198="Sbox",E5198*0.5,IF(G5198="Tenda",E5198*0.5,E5198*0.2)))/100</f>
        <v>0.02</v>
      </c>
      <c r="M5198" s="2">
        <f>Table_ExternalData_15[[#This Row],[Price]]-Table_ExternalData_15[[#This Row],[Price]]*Table_ExternalData_15[[#This Row],[extra popust]]</f>
        <v>112.2002</v>
      </c>
      <c r="N5198" s="2">
        <f>IF(M5198&lt;I5198,M5198,I5198)</f>
        <v>112.2002</v>
      </c>
      <c r="O5198" s="12" t="str">
        <f>IF(N5198&lt;I5198,$U$1," ")</f>
        <v xml:space="preserve"> </v>
      </c>
      <c r="P5198" s="12" t="str">
        <f>IFERROR((O5198+30)," ")</f>
        <v xml:space="preserve"> </v>
      </c>
      <c r="Q5198" s="2">
        <f ca="1">IF(O5198=$U$1,N5198,"0")*1.22</f>
        <v>0</v>
      </c>
    </row>
    <row r="5199" spans="1:17" x14ac:dyDescent="0.25">
      <c r="A5199" t="s">
        <v>13689</v>
      </c>
      <c r="B5199" t="s">
        <v>13688</v>
      </c>
      <c r="C5199">
        <v>17312</v>
      </c>
      <c r="D5199">
        <v>4.55</v>
      </c>
      <c r="E5199">
        <f>IFERROR(VLOOKUP(Table_ExternalData_15[[#This Row],[Id]],Rabati!B:C,2,0),0)</f>
        <v>30</v>
      </c>
      <c r="F5199">
        <v>0</v>
      </c>
      <c r="G5199" t="str">
        <f>VLOOKUP(Table_ExternalData_15[[#This Row],[Id]],'Blagovna izdelek'!A:C,3,0)</f>
        <v>Delock</v>
      </c>
      <c r="H5199">
        <f>Table_ExternalData_15[[#This Row],[Rabat]]*0.2</f>
        <v>6</v>
      </c>
      <c r="I5199" s="2">
        <f>Table_ExternalData_15[[#This Row],[Price]]-(Table_ExternalData_15[[#This Row],[Price]]*Table_ExternalData_15[[#This Row],[BB rabat]])/100</f>
        <v>4.2770000000000001</v>
      </c>
      <c r="J5199" s="2">
        <f>Table_ExternalData_15[[#This Row],[BB cena]]*Table_ExternalData_15[[#Headers],[1,22]]</f>
        <v>5.2179400000000005</v>
      </c>
      <c r="K5199" s="2">
        <f>Table_ExternalData_15[[#This Row],[Price]]*Table_ExternalData_15[[#Headers],[1,22]]</f>
        <v>5.5509999999999993</v>
      </c>
      <c r="L5199" s="7">
        <f>IF(G5199="White Shark",E5199*0.5,IF(G5199="Sbox",E5199*0.5,IF(G5199="Tenda",E5199*0.5,E5199*0.2)))/100</f>
        <v>0.06</v>
      </c>
      <c r="M5199" s="2">
        <f>Table_ExternalData_15[[#This Row],[Price]]-Table_ExternalData_15[[#This Row],[Price]]*Table_ExternalData_15[[#This Row],[extra popust]]</f>
        <v>4.2770000000000001</v>
      </c>
      <c r="N5199" s="2">
        <f>IF(M5199&lt;I5199,M5199,I5199)</f>
        <v>4.2770000000000001</v>
      </c>
      <c r="O5199" s="12" t="str">
        <f>IF(N5199&lt;I5199,$U$1," ")</f>
        <v xml:space="preserve"> </v>
      </c>
      <c r="P5199" s="12" t="str">
        <f>IFERROR((O5199+30)," ")</f>
        <v xml:space="preserve"> </v>
      </c>
      <c r="Q5199" s="2">
        <f ca="1">IF(O5199=$U$1,N5199,"0")*1.22</f>
        <v>0</v>
      </c>
    </row>
    <row r="5200" spans="1:17" x14ac:dyDescent="0.25">
      <c r="A5200" t="s">
        <v>14138</v>
      </c>
      <c r="B5200" t="s">
        <v>14137</v>
      </c>
      <c r="C5200">
        <v>17328</v>
      </c>
      <c r="D5200">
        <v>43.4</v>
      </c>
      <c r="E5200">
        <f>IFERROR(VLOOKUP(Table_ExternalData_15[[#This Row],[Id]],Rabati!B:C,2,0),0)</f>
        <v>20</v>
      </c>
      <c r="F5200">
        <v>0</v>
      </c>
      <c r="G5200" t="str">
        <f>VLOOKUP(Table_ExternalData_15[[#This Row],[Id]],'Blagovna izdelek'!A:C,3,0)</f>
        <v>Delock</v>
      </c>
      <c r="H5200">
        <f>Table_ExternalData_15[[#This Row],[Rabat]]*0.2</f>
        <v>4</v>
      </c>
      <c r="I5200" s="2">
        <f>Table_ExternalData_15[[#This Row],[Price]]-(Table_ExternalData_15[[#This Row],[Price]]*Table_ExternalData_15[[#This Row],[BB rabat]])/100</f>
        <v>41.664000000000001</v>
      </c>
      <c r="J5200" s="2">
        <f>Table_ExternalData_15[[#This Row],[BB cena]]*Table_ExternalData_15[[#Headers],[1,22]]</f>
        <v>50.830080000000002</v>
      </c>
      <c r="K5200" s="2">
        <f>Table_ExternalData_15[[#This Row],[Price]]*Table_ExternalData_15[[#Headers],[1,22]]</f>
        <v>52.948</v>
      </c>
      <c r="L5200" s="7">
        <f>IF(G5200="White Shark",E5200*0.5,IF(G5200="Sbox",E5200*0.5,IF(G5200="Tenda",E5200*0.5,E5200*0.2)))/100</f>
        <v>0.04</v>
      </c>
      <c r="M5200" s="2">
        <f>Table_ExternalData_15[[#This Row],[Price]]-Table_ExternalData_15[[#This Row],[Price]]*Table_ExternalData_15[[#This Row],[extra popust]]</f>
        <v>41.664000000000001</v>
      </c>
      <c r="N5200" s="2">
        <f>IF(M5200&lt;I5200,M5200,I5200)</f>
        <v>41.664000000000001</v>
      </c>
      <c r="O5200" s="12" t="str">
        <f>IF(N5200&lt;I5200,$U$1," ")</f>
        <v xml:space="preserve"> </v>
      </c>
      <c r="P5200" s="12" t="str">
        <f>IFERROR((O5200+30)," ")</f>
        <v xml:space="preserve"> </v>
      </c>
      <c r="Q5200" s="2">
        <f ca="1">IF(O5200=$U$1,N5200,"0")*1.22</f>
        <v>0</v>
      </c>
    </row>
    <row r="5201" spans="1:17" x14ac:dyDescent="0.25">
      <c r="A5201" t="s">
        <v>14217</v>
      </c>
      <c r="B5201" t="s">
        <v>14216</v>
      </c>
      <c r="C5201">
        <v>17362</v>
      </c>
      <c r="D5201">
        <v>6.95</v>
      </c>
      <c r="E5201">
        <f>IFERROR(VLOOKUP(Table_ExternalData_15[[#This Row],[Id]],Rabati!B:C,2,0),0)</f>
        <v>25</v>
      </c>
      <c r="F5201">
        <v>0</v>
      </c>
      <c r="G5201" t="str">
        <f>VLOOKUP(Table_ExternalData_15[[#This Row],[Id]],'Blagovna izdelek'!A:C,3,0)</f>
        <v>Delock</v>
      </c>
      <c r="H5201">
        <f>Table_ExternalData_15[[#This Row],[Rabat]]*0.2</f>
        <v>5</v>
      </c>
      <c r="I5201" s="2">
        <f>Table_ExternalData_15[[#This Row],[Price]]-(Table_ExternalData_15[[#This Row],[Price]]*Table_ExternalData_15[[#This Row],[BB rabat]])/100</f>
        <v>6.6025</v>
      </c>
      <c r="J5201" s="2">
        <f>Table_ExternalData_15[[#This Row],[BB cena]]*Table_ExternalData_15[[#Headers],[1,22]]</f>
        <v>8.0550499999999996</v>
      </c>
      <c r="K5201" s="2">
        <f>Table_ExternalData_15[[#This Row],[Price]]*Table_ExternalData_15[[#Headers],[1,22]]</f>
        <v>8.4789999999999992</v>
      </c>
      <c r="L5201" s="7">
        <f>IF(G5201="White Shark",E5201*0.5,IF(G5201="Sbox",E5201*0.5,IF(G5201="Tenda",E5201*0.5,E5201*0.2)))/100</f>
        <v>0.05</v>
      </c>
      <c r="M5201" s="2">
        <f>Table_ExternalData_15[[#This Row],[Price]]-Table_ExternalData_15[[#This Row],[Price]]*Table_ExternalData_15[[#This Row],[extra popust]]</f>
        <v>6.6025</v>
      </c>
      <c r="N5201" s="2">
        <f>IF(M5201&lt;I5201,M5201,I5201)</f>
        <v>6.6025</v>
      </c>
      <c r="O5201" s="12" t="str">
        <f>IF(N5201&lt;I5201,$U$1," ")</f>
        <v xml:space="preserve"> </v>
      </c>
      <c r="P5201" s="12" t="str">
        <f>IFERROR((O5201+30)," ")</f>
        <v xml:space="preserve"> </v>
      </c>
      <c r="Q5201" s="2">
        <f ca="1">IF(O5201=$U$1,N5201,"0")*1.22</f>
        <v>0</v>
      </c>
    </row>
    <row r="5202" spans="1:17" x14ac:dyDescent="0.25">
      <c r="A5202" t="s">
        <v>14226</v>
      </c>
      <c r="B5202" t="s">
        <v>14225</v>
      </c>
      <c r="C5202">
        <v>17369</v>
      </c>
      <c r="D5202">
        <v>14.95</v>
      </c>
      <c r="E5202">
        <f>IFERROR(VLOOKUP(Table_ExternalData_15[[#This Row],[Id]],Rabati!B:C,2,0),0)</f>
        <v>20</v>
      </c>
      <c r="F5202">
        <v>0</v>
      </c>
      <c r="G5202" t="str">
        <f>VLOOKUP(Table_ExternalData_15[[#This Row],[Id]],'Blagovna izdelek'!A:C,3,0)</f>
        <v>Delock</v>
      </c>
      <c r="H5202">
        <f>Table_ExternalData_15[[#This Row],[Rabat]]*0.2</f>
        <v>4</v>
      </c>
      <c r="I5202" s="2">
        <f>Table_ExternalData_15[[#This Row],[Price]]-(Table_ExternalData_15[[#This Row],[Price]]*Table_ExternalData_15[[#This Row],[BB rabat]])/100</f>
        <v>14.351999999999999</v>
      </c>
      <c r="J5202" s="2">
        <f>Table_ExternalData_15[[#This Row],[BB cena]]*Table_ExternalData_15[[#Headers],[1,22]]</f>
        <v>17.509439999999998</v>
      </c>
      <c r="K5202" s="2">
        <f>Table_ExternalData_15[[#This Row],[Price]]*Table_ExternalData_15[[#Headers],[1,22]]</f>
        <v>18.238999999999997</v>
      </c>
      <c r="L5202" s="7">
        <f>IF(G5202="White Shark",E5202*0.5,IF(G5202="Sbox",E5202*0.5,IF(G5202="Tenda",E5202*0.5,E5202*0.2)))/100</f>
        <v>0.04</v>
      </c>
      <c r="M5202" s="2">
        <f>Table_ExternalData_15[[#This Row],[Price]]-Table_ExternalData_15[[#This Row],[Price]]*Table_ExternalData_15[[#This Row],[extra popust]]</f>
        <v>14.351999999999999</v>
      </c>
      <c r="N5202" s="2">
        <f>IF(M5202&lt;I5202,M5202,I5202)</f>
        <v>14.351999999999999</v>
      </c>
      <c r="O5202" s="12" t="str">
        <f>IF(N5202&lt;I5202,$U$1," ")</f>
        <v xml:space="preserve"> </v>
      </c>
      <c r="P5202" s="12" t="str">
        <f>IFERROR((O5202+30)," ")</f>
        <v xml:space="preserve"> </v>
      </c>
      <c r="Q5202" s="2">
        <f ca="1">IF(O5202=$U$1,N5202,"0")*1.22</f>
        <v>0</v>
      </c>
    </row>
    <row r="5203" spans="1:17" x14ac:dyDescent="0.25">
      <c r="A5203" t="s">
        <v>14228</v>
      </c>
      <c r="B5203" t="s">
        <v>14227</v>
      </c>
      <c r="C5203">
        <v>17370</v>
      </c>
      <c r="D5203">
        <v>17.95</v>
      </c>
      <c r="E5203">
        <f>IFERROR(VLOOKUP(Table_ExternalData_15[[#This Row],[Id]],Rabati!B:C,2,0),0)</f>
        <v>20</v>
      </c>
      <c r="F5203">
        <v>0</v>
      </c>
      <c r="G5203" t="str">
        <f>VLOOKUP(Table_ExternalData_15[[#This Row],[Id]],'Blagovna izdelek'!A:C,3,0)</f>
        <v>Delock</v>
      </c>
      <c r="H5203">
        <f>Table_ExternalData_15[[#This Row],[Rabat]]*0.2</f>
        <v>4</v>
      </c>
      <c r="I5203" s="2">
        <f>Table_ExternalData_15[[#This Row],[Price]]-(Table_ExternalData_15[[#This Row],[Price]]*Table_ExternalData_15[[#This Row],[BB rabat]])/100</f>
        <v>17.231999999999999</v>
      </c>
      <c r="J5203" s="2">
        <f>Table_ExternalData_15[[#This Row],[BB cena]]*Table_ExternalData_15[[#Headers],[1,22]]</f>
        <v>21.023039999999998</v>
      </c>
      <c r="K5203" s="2">
        <f>Table_ExternalData_15[[#This Row],[Price]]*Table_ExternalData_15[[#Headers],[1,22]]</f>
        <v>21.898999999999997</v>
      </c>
      <c r="L5203" s="7">
        <f>IF(G5203="White Shark",E5203*0.5,IF(G5203="Sbox",E5203*0.5,IF(G5203="Tenda",E5203*0.5,E5203*0.2)))/100</f>
        <v>0.04</v>
      </c>
      <c r="M5203" s="2">
        <f>Table_ExternalData_15[[#This Row],[Price]]-Table_ExternalData_15[[#This Row],[Price]]*Table_ExternalData_15[[#This Row],[extra popust]]</f>
        <v>17.231999999999999</v>
      </c>
      <c r="N5203" s="2">
        <f>IF(M5203&lt;I5203,M5203,I5203)</f>
        <v>17.231999999999999</v>
      </c>
      <c r="O5203" s="12" t="str">
        <f>IF(N5203&lt;I5203,$U$1," ")</f>
        <v xml:space="preserve"> </v>
      </c>
      <c r="P5203" s="12" t="str">
        <f>IFERROR((O5203+30)," ")</f>
        <v xml:space="preserve"> </v>
      </c>
      <c r="Q5203" s="2">
        <f ca="1">IF(O5203=$U$1,N5203,"0")*1.22</f>
        <v>0</v>
      </c>
    </row>
    <row r="5204" spans="1:17" x14ac:dyDescent="0.25">
      <c r="A5204" t="s">
        <v>14230</v>
      </c>
      <c r="B5204" t="s">
        <v>14229</v>
      </c>
      <c r="C5204">
        <v>17371</v>
      </c>
      <c r="D5204">
        <v>12.42</v>
      </c>
      <c r="E5204">
        <f>IFERROR(VLOOKUP(Table_ExternalData_15[[#This Row],[Id]],Rabati!B:C,2,0),0)</f>
        <v>30</v>
      </c>
      <c r="F5204">
        <v>9</v>
      </c>
      <c r="G5204" t="str">
        <f>VLOOKUP(Table_ExternalData_15[[#This Row],[Id]],'Blagovna izdelek'!A:C,3,0)</f>
        <v>Delock</v>
      </c>
      <c r="H5204">
        <f>Table_ExternalData_15[[#This Row],[Rabat]]*0.2</f>
        <v>6</v>
      </c>
      <c r="I5204" s="2">
        <f>Table_ExternalData_15[[#This Row],[Price]]-(Table_ExternalData_15[[#This Row],[Price]]*Table_ExternalData_15[[#This Row],[BB rabat]])/100</f>
        <v>11.674799999999999</v>
      </c>
      <c r="J5204" s="2">
        <f>Table_ExternalData_15[[#This Row],[BB cena]]*Table_ExternalData_15[[#Headers],[1,22]]</f>
        <v>14.243255999999999</v>
      </c>
      <c r="K5204" s="2">
        <f>Table_ExternalData_15[[#This Row],[Price]]*Table_ExternalData_15[[#Headers],[1,22]]</f>
        <v>15.1524</v>
      </c>
      <c r="L5204" s="7">
        <f>IF(G5204="White Shark",E5204*0.5,IF(G5204="Sbox",E5204*0.5,IF(G5204="Tenda",E5204*0.5,E5204*0.2)))/100</f>
        <v>0.06</v>
      </c>
      <c r="M5204" s="2">
        <f>Table_ExternalData_15[[#This Row],[Price]]-Table_ExternalData_15[[#This Row],[Price]]*Table_ExternalData_15[[#This Row],[extra popust]]</f>
        <v>11.674799999999999</v>
      </c>
      <c r="N5204" s="2">
        <f>IF(M5204&lt;I5204,M5204,I5204)</f>
        <v>11.674799999999999</v>
      </c>
      <c r="O5204" s="12" t="str">
        <f>IF(N5204&lt;I5204,$U$1," ")</f>
        <v xml:space="preserve"> </v>
      </c>
      <c r="P5204" s="12" t="str">
        <f>IFERROR((O5204+30)," ")</f>
        <v xml:space="preserve"> </v>
      </c>
      <c r="Q5204" s="2">
        <f ca="1">IF(O5204=$U$1,N5204,"0")*1.22</f>
        <v>0</v>
      </c>
    </row>
    <row r="5205" spans="1:17" x14ac:dyDescent="0.25">
      <c r="A5205" t="s">
        <v>14341</v>
      </c>
      <c r="B5205" t="s">
        <v>14340</v>
      </c>
      <c r="C5205">
        <v>17424</v>
      </c>
      <c r="D5205">
        <v>129.9</v>
      </c>
      <c r="E5205">
        <f>IFERROR(VLOOKUP(Table_ExternalData_15[[#This Row],[Id]],Rabati!B:C,2,0),0)</f>
        <v>20</v>
      </c>
      <c r="F5205">
        <v>0</v>
      </c>
      <c r="G5205" t="str">
        <f>VLOOKUP(Table_ExternalData_15[[#This Row],[Id]],'Blagovna izdelek'!A:C,3,0)</f>
        <v>Delock</v>
      </c>
      <c r="H5205">
        <f>Table_ExternalData_15[[#This Row],[Rabat]]*0.2</f>
        <v>4</v>
      </c>
      <c r="I5205" s="2">
        <f>Table_ExternalData_15[[#This Row],[Price]]-(Table_ExternalData_15[[#This Row],[Price]]*Table_ExternalData_15[[#This Row],[BB rabat]])/100</f>
        <v>124.70400000000001</v>
      </c>
      <c r="J5205" s="2">
        <f>Table_ExternalData_15[[#This Row],[BB cena]]*Table_ExternalData_15[[#Headers],[1,22]]</f>
        <v>152.13888</v>
      </c>
      <c r="K5205" s="2">
        <f>Table_ExternalData_15[[#This Row],[Price]]*Table_ExternalData_15[[#Headers],[1,22]]</f>
        <v>158.47800000000001</v>
      </c>
      <c r="L5205" s="7">
        <f>IF(G5205="White Shark",E5205*0.5,IF(G5205="Sbox",E5205*0.5,IF(G5205="Tenda",E5205*0.5,E5205*0.2)))/100</f>
        <v>0.04</v>
      </c>
      <c r="M5205" s="2">
        <f>Table_ExternalData_15[[#This Row],[Price]]-Table_ExternalData_15[[#This Row],[Price]]*Table_ExternalData_15[[#This Row],[extra popust]]</f>
        <v>124.70400000000001</v>
      </c>
      <c r="N5205" s="2">
        <f>IF(M5205&lt;I5205,M5205,I5205)</f>
        <v>124.70400000000001</v>
      </c>
      <c r="O5205" s="12" t="str">
        <f>IF(N5205&lt;I5205,$U$1," ")</f>
        <v xml:space="preserve"> </v>
      </c>
      <c r="P5205" s="12" t="str">
        <f>IFERROR((O5205+30)," ")</f>
        <v xml:space="preserve"> </v>
      </c>
      <c r="Q5205" s="2">
        <f ca="1">IF(O5205=$U$1,N5205,"0")*1.22</f>
        <v>0</v>
      </c>
    </row>
    <row r="5206" spans="1:17" x14ac:dyDescent="0.25">
      <c r="A5206" t="s">
        <v>14343</v>
      </c>
      <c r="B5206" t="s">
        <v>14342</v>
      </c>
      <c r="C5206">
        <v>17425</v>
      </c>
      <c r="D5206">
        <v>8.1</v>
      </c>
      <c r="E5206">
        <f>IFERROR(VLOOKUP(Table_ExternalData_15[[#This Row],[Id]],Rabati!B:C,2,0),0)</f>
        <v>30</v>
      </c>
      <c r="F5206">
        <v>0</v>
      </c>
      <c r="G5206" t="str">
        <f>VLOOKUP(Table_ExternalData_15[[#This Row],[Id]],'Blagovna izdelek'!A:C,3,0)</f>
        <v>Delock</v>
      </c>
      <c r="H5206">
        <f>Table_ExternalData_15[[#This Row],[Rabat]]*0.2</f>
        <v>6</v>
      </c>
      <c r="I5206" s="2">
        <f>Table_ExternalData_15[[#This Row],[Price]]-(Table_ExternalData_15[[#This Row],[Price]]*Table_ExternalData_15[[#This Row],[BB rabat]])/100</f>
        <v>7.6139999999999999</v>
      </c>
      <c r="J5206" s="2">
        <f>Table_ExternalData_15[[#This Row],[BB cena]]*Table_ExternalData_15[[#Headers],[1,22]]</f>
        <v>9.2890800000000002</v>
      </c>
      <c r="K5206" s="2">
        <f>Table_ExternalData_15[[#This Row],[Price]]*Table_ExternalData_15[[#Headers],[1,22]]</f>
        <v>9.8819999999999997</v>
      </c>
      <c r="L5206" s="7">
        <f>IF(G5206="White Shark",E5206*0.5,IF(G5206="Sbox",E5206*0.5,IF(G5206="Tenda",E5206*0.5,E5206*0.2)))/100</f>
        <v>0.06</v>
      </c>
      <c r="M5206" s="2">
        <f>Table_ExternalData_15[[#This Row],[Price]]-Table_ExternalData_15[[#This Row],[Price]]*Table_ExternalData_15[[#This Row],[extra popust]]</f>
        <v>7.6139999999999999</v>
      </c>
      <c r="N5206" s="2">
        <f>IF(M5206&lt;I5206,M5206,I5206)</f>
        <v>7.6139999999999999</v>
      </c>
      <c r="O5206" s="12" t="str">
        <f>IF(N5206&lt;I5206,$U$1," ")</f>
        <v xml:space="preserve"> </v>
      </c>
      <c r="P5206" s="12" t="str">
        <f>IFERROR((O5206+30)," ")</f>
        <v xml:space="preserve"> </v>
      </c>
      <c r="Q5206" s="2">
        <f ca="1">IF(O5206=$U$1,N5206,"0")*1.22</f>
        <v>0</v>
      </c>
    </row>
    <row r="5207" spans="1:17" x14ac:dyDescent="0.25">
      <c r="A5207" t="s">
        <v>14361</v>
      </c>
      <c r="B5207" t="s">
        <v>14360</v>
      </c>
      <c r="C5207">
        <v>17432</v>
      </c>
      <c r="D5207">
        <v>6.5</v>
      </c>
      <c r="E5207">
        <f>IFERROR(VLOOKUP(Table_ExternalData_15[[#This Row],[Id]],Rabati!B:C,2,0),0)</f>
        <v>30</v>
      </c>
      <c r="F5207">
        <v>22</v>
      </c>
      <c r="G5207" t="str">
        <f>VLOOKUP(Table_ExternalData_15[[#This Row],[Id]],'Blagovna izdelek'!A:C,3,0)</f>
        <v>Delock</v>
      </c>
      <c r="H5207">
        <f>Table_ExternalData_15[[#This Row],[Rabat]]*0.2</f>
        <v>6</v>
      </c>
      <c r="I5207" s="2">
        <f>Table_ExternalData_15[[#This Row],[Price]]-(Table_ExternalData_15[[#This Row],[Price]]*Table_ExternalData_15[[#This Row],[BB rabat]])/100</f>
        <v>6.11</v>
      </c>
      <c r="J5207" s="2">
        <f>Table_ExternalData_15[[#This Row],[BB cena]]*Table_ExternalData_15[[#Headers],[1,22]]</f>
        <v>7.4542000000000002</v>
      </c>
      <c r="K5207" s="2">
        <f>Table_ExternalData_15[[#This Row],[Price]]*Table_ExternalData_15[[#Headers],[1,22]]</f>
        <v>7.93</v>
      </c>
      <c r="L5207" s="7">
        <f>IF(G5207="White Shark",E5207*0.5,IF(G5207="Sbox",E5207*0.5,IF(G5207="Tenda",E5207*0.5,E5207*0.2)))/100</f>
        <v>0.06</v>
      </c>
      <c r="M5207" s="2">
        <f>Table_ExternalData_15[[#This Row],[Price]]-Table_ExternalData_15[[#This Row],[Price]]*Table_ExternalData_15[[#This Row],[extra popust]]</f>
        <v>6.11</v>
      </c>
      <c r="N5207" s="2">
        <f>IF(M5207&lt;I5207,M5207,I5207)</f>
        <v>6.11</v>
      </c>
      <c r="O5207" s="12" t="str">
        <f>IF(N5207&lt;I5207,$U$1," ")</f>
        <v xml:space="preserve"> </v>
      </c>
      <c r="P5207" s="12" t="str">
        <f>IFERROR((O5207+30)," ")</f>
        <v xml:space="preserve"> </v>
      </c>
      <c r="Q5207" s="2">
        <f ca="1">IF(O5207=$U$1,N5207,"0")*1.22</f>
        <v>0</v>
      </c>
    </row>
    <row r="5208" spans="1:17" x14ac:dyDescent="0.25">
      <c r="A5208" t="s">
        <v>14456</v>
      </c>
      <c r="B5208" t="s">
        <v>14455</v>
      </c>
      <c r="C5208">
        <v>17478</v>
      </c>
      <c r="D5208">
        <v>37.6</v>
      </c>
      <c r="E5208">
        <f>IFERROR(VLOOKUP(Table_ExternalData_15[[#This Row],[Id]],Rabati!B:C,2,0),0)</f>
        <v>20</v>
      </c>
      <c r="F5208">
        <v>0</v>
      </c>
      <c r="G5208" t="str">
        <f>VLOOKUP(Table_ExternalData_15[[#This Row],[Id]],'Blagovna izdelek'!A:C,3,0)</f>
        <v>Delock</v>
      </c>
      <c r="H5208">
        <f>Table_ExternalData_15[[#This Row],[Rabat]]*0.2</f>
        <v>4</v>
      </c>
      <c r="I5208" s="2">
        <f>Table_ExternalData_15[[#This Row],[Price]]-(Table_ExternalData_15[[#This Row],[Price]]*Table_ExternalData_15[[#This Row],[BB rabat]])/100</f>
        <v>36.096000000000004</v>
      </c>
      <c r="J5208" s="2">
        <f>Table_ExternalData_15[[#This Row],[BB cena]]*Table_ExternalData_15[[#Headers],[1,22]]</f>
        <v>44.037120000000002</v>
      </c>
      <c r="K5208" s="2">
        <f>Table_ExternalData_15[[#This Row],[Price]]*Table_ExternalData_15[[#Headers],[1,22]]</f>
        <v>45.872</v>
      </c>
      <c r="L5208" s="7">
        <f>IF(G5208="White Shark",E5208*0.5,IF(G5208="Sbox",E5208*0.5,IF(G5208="Tenda",E5208*0.5,E5208*0.2)))/100</f>
        <v>0.04</v>
      </c>
      <c r="M5208" s="2">
        <f>Table_ExternalData_15[[#This Row],[Price]]-Table_ExternalData_15[[#This Row],[Price]]*Table_ExternalData_15[[#This Row],[extra popust]]</f>
        <v>36.096000000000004</v>
      </c>
      <c r="N5208" s="2">
        <f>IF(M5208&lt;I5208,M5208,I5208)</f>
        <v>36.096000000000004</v>
      </c>
      <c r="O5208" s="12" t="str">
        <f>IF(N5208&lt;I5208,$U$1," ")</f>
        <v xml:space="preserve"> </v>
      </c>
      <c r="P5208" s="12" t="str">
        <f>IFERROR((O5208+30)," ")</f>
        <v xml:space="preserve"> </v>
      </c>
      <c r="Q5208" s="2">
        <f ca="1">IF(O5208=$U$1,N5208,"0")*1.22</f>
        <v>0</v>
      </c>
    </row>
    <row r="5209" spans="1:17" x14ac:dyDescent="0.25">
      <c r="A5209" t="s">
        <v>14458</v>
      </c>
      <c r="B5209" t="s">
        <v>14457</v>
      </c>
      <c r="C5209">
        <v>17479</v>
      </c>
      <c r="D5209">
        <v>97.35</v>
      </c>
      <c r="E5209">
        <f>IFERROR(VLOOKUP(Table_ExternalData_15[[#This Row],[Id]],Rabati!B:C,2,0),0)</f>
        <v>20</v>
      </c>
      <c r="F5209">
        <v>0</v>
      </c>
      <c r="G5209" t="str">
        <f>VLOOKUP(Table_ExternalData_15[[#This Row],[Id]],'Blagovna izdelek'!A:C,3,0)</f>
        <v>Delock</v>
      </c>
      <c r="H5209">
        <f>Table_ExternalData_15[[#This Row],[Rabat]]*0.2</f>
        <v>4</v>
      </c>
      <c r="I5209" s="2">
        <f>Table_ExternalData_15[[#This Row],[Price]]-(Table_ExternalData_15[[#This Row],[Price]]*Table_ExternalData_15[[#This Row],[BB rabat]])/100</f>
        <v>93.455999999999989</v>
      </c>
      <c r="J5209" s="2">
        <f>Table_ExternalData_15[[#This Row],[BB cena]]*Table_ExternalData_15[[#Headers],[1,22]]</f>
        <v>114.01631999999998</v>
      </c>
      <c r="K5209" s="2">
        <f>Table_ExternalData_15[[#This Row],[Price]]*Table_ExternalData_15[[#Headers],[1,22]]</f>
        <v>118.767</v>
      </c>
      <c r="L5209" s="7">
        <f>IF(G5209="White Shark",E5209*0.5,IF(G5209="Sbox",E5209*0.5,IF(G5209="Tenda",E5209*0.5,E5209*0.2)))/100</f>
        <v>0.04</v>
      </c>
      <c r="M5209" s="2">
        <f>Table_ExternalData_15[[#This Row],[Price]]-Table_ExternalData_15[[#This Row],[Price]]*Table_ExternalData_15[[#This Row],[extra popust]]</f>
        <v>93.455999999999989</v>
      </c>
      <c r="N5209" s="2">
        <f>IF(M5209&lt;I5209,M5209,I5209)</f>
        <v>93.455999999999989</v>
      </c>
      <c r="O5209" s="12" t="str">
        <f>IF(N5209&lt;I5209,$U$1," ")</f>
        <v xml:space="preserve"> </v>
      </c>
      <c r="P5209" s="12" t="str">
        <f>IFERROR((O5209+30)," ")</f>
        <v xml:space="preserve"> </v>
      </c>
      <c r="Q5209" s="2">
        <f ca="1">IF(O5209=$U$1,N5209,"0")*1.22</f>
        <v>0</v>
      </c>
    </row>
    <row r="5210" spans="1:17" x14ac:dyDescent="0.25">
      <c r="A5210" t="s">
        <v>14471</v>
      </c>
      <c r="B5210" t="s">
        <v>14470</v>
      </c>
      <c r="C5210">
        <v>17482</v>
      </c>
      <c r="D5210">
        <v>0</v>
      </c>
      <c r="E5210">
        <f>IFERROR(VLOOKUP(Table_ExternalData_15[[#This Row],[Id]],Rabati!B:C,2,0),0)</f>
        <v>0</v>
      </c>
      <c r="F5210">
        <v>0</v>
      </c>
      <c r="G5210" t="str">
        <f>VLOOKUP(Table_ExternalData_15[[#This Row],[Id]],'Blagovna izdelek'!A:C,3,0)</f>
        <v>Delock</v>
      </c>
      <c r="H5210">
        <f>Table_ExternalData_15[[#This Row],[Rabat]]*0.2</f>
        <v>0</v>
      </c>
      <c r="I5210" s="2">
        <f>Table_ExternalData_15[[#This Row],[Price]]-(Table_ExternalData_15[[#This Row],[Price]]*Table_ExternalData_15[[#This Row],[BB rabat]])/100</f>
        <v>0</v>
      </c>
      <c r="J5210" s="2">
        <f>Table_ExternalData_15[[#This Row],[BB cena]]*Table_ExternalData_15[[#Headers],[1,22]]</f>
        <v>0</v>
      </c>
      <c r="K5210" s="2">
        <f>Table_ExternalData_15[[#This Row],[Price]]*Table_ExternalData_15[[#Headers],[1,22]]</f>
        <v>0</v>
      </c>
      <c r="L5210" s="7">
        <f>IF(G5210="White Shark",E5210*0.5,IF(G5210="Sbox",E5210*0.5,IF(G5210="Tenda",E5210*0.5,E5210*0.2)))/100</f>
        <v>0</v>
      </c>
      <c r="M5210" s="2">
        <f>Table_ExternalData_15[[#This Row],[Price]]-Table_ExternalData_15[[#This Row],[Price]]*Table_ExternalData_15[[#This Row],[extra popust]]</f>
        <v>0</v>
      </c>
      <c r="N5210" s="2">
        <f>IF(M5210&lt;I5210,M5210,I5210)</f>
        <v>0</v>
      </c>
      <c r="O5210" s="12" t="str">
        <f>IF(N5210&lt;I5210,$U$1," ")</f>
        <v xml:space="preserve"> </v>
      </c>
      <c r="P5210" s="12" t="str">
        <f>IFERROR((O5210+30)," ")</f>
        <v xml:space="preserve"> </v>
      </c>
      <c r="Q5210" s="2">
        <f ca="1">IF(O5210=$U$1,N5210,"0")*1.22</f>
        <v>0</v>
      </c>
    </row>
    <row r="5211" spans="1:17" x14ac:dyDescent="0.25">
      <c r="A5211" t="s">
        <v>14609</v>
      </c>
      <c r="B5211" t="s">
        <v>14608</v>
      </c>
      <c r="C5211">
        <v>17543</v>
      </c>
      <c r="D5211">
        <v>49.95</v>
      </c>
      <c r="E5211">
        <f>IFERROR(VLOOKUP(Table_ExternalData_15[[#This Row],[Id]],Rabati!B:C,2,0),0)</f>
        <v>30</v>
      </c>
      <c r="F5211">
        <v>0</v>
      </c>
      <c r="G5211" t="str">
        <f>VLOOKUP(Table_ExternalData_15[[#This Row],[Id]],'Blagovna izdelek'!A:C,3,0)</f>
        <v>Delock</v>
      </c>
      <c r="H5211">
        <f>Table_ExternalData_15[[#This Row],[Rabat]]*0.2</f>
        <v>6</v>
      </c>
      <c r="I5211" s="2">
        <f>Table_ExternalData_15[[#This Row],[Price]]-(Table_ExternalData_15[[#This Row],[Price]]*Table_ExternalData_15[[#This Row],[BB rabat]])/100</f>
        <v>46.953000000000003</v>
      </c>
      <c r="J5211" s="2">
        <f>Table_ExternalData_15[[#This Row],[BB cena]]*Table_ExternalData_15[[#Headers],[1,22]]</f>
        <v>57.28266</v>
      </c>
      <c r="K5211" s="2">
        <f>Table_ExternalData_15[[#This Row],[Price]]*Table_ExternalData_15[[#Headers],[1,22]]</f>
        <v>60.939</v>
      </c>
      <c r="L5211" s="7">
        <f>IF(G5211="White Shark",E5211*0.5,IF(G5211="Sbox",E5211*0.5,IF(G5211="Tenda",E5211*0.5,E5211*0.2)))/100</f>
        <v>0.06</v>
      </c>
      <c r="M5211" s="2">
        <f>Table_ExternalData_15[[#This Row],[Price]]-Table_ExternalData_15[[#This Row],[Price]]*Table_ExternalData_15[[#This Row],[extra popust]]</f>
        <v>46.953000000000003</v>
      </c>
      <c r="N5211" s="2">
        <f>IF(M5211&lt;I5211,M5211,I5211)</f>
        <v>46.953000000000003</v>
      </c>
      <c r="O5211" s="12" t="str">
        <f>IF(N5211&lt;I5211,$U$1," ")</f>
        <v xml:space="preserve"> </v>
      </c>
      <c r="P5211" s="12" t="str">
        <f>IFERROR((O5211+30)," ")</f>
        <v xml:space="preserve"> </v>
      </c>
      <c r="Q5211" s="2">
        <f ca="1">IF(O5211=$U$1,N5211,"0")*1.22</f>
        <v>0</v>
      </c>
    </row>
    <row r="5212" spans="1:17" x14ac:dyDescent="0.25">
      <c r="A5212" t="s">
        <v>14676</v>
      </c>
      <c r="B5212" t="s">
        <v>14675</v>
      </c>
      <c r="C5212">
        <v>17576</v>
      </c>
      <c r="D5212">
        <v>6.55</v>
      </c>
      <c r="E5212">
        <f>IFERROR(VLOOKUP(Table_ExternalData_15[[#This Row],[Id]],Rabati!B:C,2,0),0)</f>
        <v>30</v>
      </c>
      <c r="F5212">
        <v>0</v>
      </c>
      <c r="G5212" t="str">
        <f>VLOOKUP(Table_ExternalData_15[[#This Row],[Id]],'Blagovna izdelek'!A:C,3,0)</f>
        <v>Delock</v>
      </c>
      <c r="H5212">
        <f>Table_ExternalData_15[[#This Row],[Rabat]]*0.2</f>
        <v>6</v>
      </c>
      <c r="I5212" s="2">
        <f>Table_ExternalData_15[[#This Row],[Price]]-(Table_ExternalData_15[[#This Row],[Price]]*Table_ExternalData_15[[#This Row],[BB rabat]])/100</f>
        <v>6.157</v>
      </c>
      <c r="J5212" s="2">
        <f>Table_ExternalData_15[[#This Row],[BB cena]]*Table_ExternalData_15[[#Headers],[1,22]]</f>
        <v>7.5115400000000001</v>
      </c>
      <c r="K5212" s="2">
        <f>Table_ExternalData_15[[#This Row],[Price]]*Table_ExternalData_15[[#Headers],[1,22]]</f>
        <v>7.9909999999999997</v>
      </c>
      <c r="L5212" s="7">
        <f>IF(G5212="White Shark",E5212*0.5,IF(G5212="Sbox",E5212*0.5,IF(G5212="Tenda",E5212*0.5,E5212*0.2)))/100</f>
        <v>0.06</v>
      </c>
      <c r="M5212" s="2">
        <f>Table_ExternalData_15[[#This Row],[Price]]-Table_ExternalData_15[[#This Row],[Price]]*Table_ExternalData_15[[#This Row],[extra popust]]</f>
        <v>6.157</v>
      </c>
      <c r="N5212" s="2">
        <f>IF(M5212&lt;I5212,M5212,I5212)</f>
        <v>6.157</v>
      </c>
      <c r="O5212" s="12" t="str">
        <f>IF(N5212&lt;I5212,$U$1," ")</f>
        <v xml:space="preserve"> </v>
      </c>
      <c r="P5212" s="12" t="str">
        <f>IFERROR((O5212+30)," ")</f>
        <v xml:space="preserve"> </v>
      </c>
      <c r="Q5212" s="2">
        <f ca="1">IF(O5212=$U$1,N5212,"0")*1.22</f>
        <v>0</v>
      </c>
    </row>
    <row r="5213" spans="1:17" x14ac:dyDescent="0.25">
      <c r="A5213" t="s">
        <v>14678</v>
      </c>
      <c r="B5213" t="s">
        <v>14677</v>
      </c>
      <c r="C5213">
        <v>17577</v>
      </c>
      <c r="D5213">
        <v>9.9499999999999993</v>
      </c>
      <c r="E5213">
        <f>IFERROR(VLOOKUP(Table_ExternalData_15[[#This Row],[Id]],Rabati!B:C,2,0),0)</f>
        <v>20</v>
      </c>
      <c r="F5213">
        <v>0</v>
      </c>
      <c r="G5213" t="str">
        <f>VLOOKUP(Table_ExternalData_15[[#This Row],[Id]],'Blagovna izdelek'!A:C,3,0)</f>
        <v>Delock</v>
      </c>
      <c r="H5213">
        <f>Table_ExternalData_15[[#This Row],[Rabat]]*0.2</f>
        <v>4</v>
      </c>
      <c r="I5213" s="2">
        <f>Table_ExternalData_15[[#This Row],[Price]]-(Table_ExternalData_15[[#This Row],[Price]]*Table_ExternalData_15[[#This Row],[BB rabat]])/100</f>
        <v>9.5519999999999996</v>
      </c>
      <c r="J5213" s="2">
        <f>Table_ExternalData_15[[#This Row],[BB cena]]*Table_ExternalData_15[[#Headers],[1,22]]</f>
        <v>11.65344</v>
      </c>
      <c r="K5213" s="2">
        <f>Table_ExternalData_15[[#This Row],[Price]]*Table_ExternalData_15[[#Headers],[1,22]]</f>
        <v>12.138999999999999</v>
      </c>
      <c r="L5213" s="7">
        <f>IF(G5213="White Shark",E5213*0.5,IF(G5213="Sbox",E5213*0.5,IF(G5213="Tenda",E5213*0.5,E5213*0.2)))/100</f>
        <v>0.04</v>
      </c>
      <c r="M5213" s="2">
        <f>Table_ExternalData_15[[#This Row],[Price]]-Table_ExternalData_15[[#This Row],[Price]]*Table_ExternalData_15[[#This Row],[extra popust]]</f>
        <v>9.5519999999999996</v>
      </c>
      <c r="N5213" s="2">
        <f>IF(M5213&lt;I5213,M5213,I5213)</f>
        <v>9.5519999999999996</v>
      </c>
      <c r="O5213" s="12" t="str">
        <f>IF(N5213&lt;I5213,$U$1," ")</f>
        <v xml:space="preserve"> </v>
      </c>
      <c r="P5213" s="12" t="str">
        <f>IFERROR((O5213+30)," ")</f>
        <v xml:space="preserve"> </v>
      </c>
      <c r="Q5213" s="2">
        <f ca="1">IF(O5213=$U$1,N5213,"0")*1.22</f>
        <v>0</v>
      </c>
    </row>
    <row r="5214" spans="1:17" x14ac:dyDescent="0.25">
      <c r="A5214" t="s">
        <v>14749</v>
      </c>
      <c r="B5214" t="s">
        <v>14748</v>
      </c>
      <c r="C5214">
        <v>17582</v>
      </c>
      <c r="D5214">
        <v>14.1</v>
      </c>
      <c r="E5214">
        <f>IFERROR(VLOOKUP(Table_ExternalData_15[[#This Row],[Id]],Rabati!B:C,2,0),0)</f>
        <v>30</v>
      </c>
      <c r="F5214">
        <v>0</v>
      </c>
      <c r="G5214" t="str">
        <f>VLOOKUP(Table_ExternalData_15[[#This Row],[Id]],'Blagovna izdelek'!A:C,3,0)</f>
        <v>Delock</v>
      </c>
      <c r="H5214">
        <f>Table_ExternalData_15[[#This Row],[Rabat]]*0.2</f>
        <v>6</v>
      </c>
      <c r="I5214" s="2">
        <f>Table_ExternalData_15[[#This Row],[Price]]-(Table_ExternalData_15[[#This Row],[Price]]*Table_ExternalData_15[[#This Row],[BB rabat]])/100</f>
        <v>13.254</v>
      </c>
      <c r="J5214" s="2">
        <f>Table_ExternalData_15[[#This Row],[BB cena]]*Table_ExternalData_15[[#Headers],[1,22]]</f>
        <v>16.169879999999999</v>
      </c>
      <c r="K5214" s="2">
        <f>Table_ExternalData_15[[#This Row],[Price]]*Table_ExternalData_15[[#Headers],[1,22]]</f>
        <v>17.201999999999998</v>
      </c>
      <c r="L5214" s="7">
        <f>IF(G5214="White Shark",E5214*0.5,IF(G5214="Sbox",E5214*0.5,IF(G5214="Tenda",E5214*0.5,E5214*0.2)))/100</f>
        <v>0.06</v>
      </c>
      <c r="M5214" s="2">
        <f>Table_ExternalData_15[[#This Row],[Price]]-Table_ExternalData_15[[#This Row],[Price]]*Table_ExternalData_15[[#This Row],[extra popust]]</f>
        <v>13.254</v>
      </c>
      <c r="N5214" s="2">
        <f>IF(M5214&lt;I5214,M5214,I5214)</f>
        <v>13.254</v>
      </c>
      <c r="O5214" s="12" t="str">
        <f>IF(N5214&lt;I5214,$U$1," ")</f>
        <v xml:space="preserve"> </v>
      </c>
      <c r="P5214" s="12" t="str">
        <f>IFERROR((O5214+30)," ")</f>
        <v xml:space="preserve"> </v>
      </c>
      <c r="Q5214" s="2">
        <f ca="1">IF(O5214=$U$1,N5214,"0")*1.22</f>
        <v>0</v>
      </c>
    </row>
    <row r="5215" spans="1:17" x14ac:dyDescent="0.25">
      <c r="A5215" t="s">
        <v>14770</v>
      </c>
      <c r="B5215" t="s">
        <v>14769</v>
      </c>
      <c r="C5215">
        <v>17592</v>
      </c>
      <c r="D5215">
        <v>14.85</v>
      </c>
      <c r="E5215">
        <f>IFERROR(VLOOKUP(Table_ExternalData_15[[#This Row],[Id]],Rabati!B:C,2,0),0)</f>
        <v>30</v>
      </c>
      <c r="F5215">
        <v>30</v>
      </c>
      <c r="G5215" t="str">
        <f>VLOOKUP(Table_ExternalData_15[[#This Row],[Id]],'Blagovna izdelek'!A:C,3,0)</f>
        <v>Delock</v>
      </c>
      <c r="H5215">
        <f>Table_ExternalData_15[[#This Row],[Rabat]]*0.2</f>
        <v>6</v>
      </c>
      <c r="I5215" s="2">
        <f>Table_ExternalData_15[[#This Row],[Price]]-(Table_ExternalData_15[[#This Row],[Price]]*Table_ExternalData_15[[#This Row],[BB rabat]])/100</f>
        <v>13.959</v>
      </c>
      <c r="J5215" s="2">
        <f>Table_ExternalData_15[[#This Row],[BB cena]]*Table_ExternalData_15[[#Headers],[1,22]]</f>
        <v>17.029979999999998</v>
      </c>
      <c r="K5215" s="2">
        <f>Table_ExternalData_15[[#This Row],[Price]]*Table_ExternalData_15[[#Headers],[1,22]]</f>
        <v>18.117000000000001</v>
      </c>
      <c r="L5215" s="7">
        <f>IF(G5215="White Shark",E5215*0.5,IF(G5215="Sbox",E5215*0.5,IF(G5215="Tenda",E5215*0.5,E5215*0.2)))/100</f>
        <v>0.06</v>
      </c>
      <c r="M5215" s="2">
        <f>Table_ExternalData_15[[#This Row],[Price]]-Table_ExternalData_15[[#This Row],[Price]]*Table_ExternalData_15[[#This Row],[extra popust]]</f>
        <v>13.959</v>
      </c>
      <c r="N5215" s="2">
        <f>IF(M5215&lt;I5215,M5215,I5215)</f>
        <v>13.959</v>
      </c>
      <c r="O5215" s="12" t="str">
        <f>IF(N5215&lt;I5215,$U$1," ")</f>
        <v xml:space="preserve"> </v>
      </c>
      <c r="P5215" s="12" t="str">
        <f>IFERROR((O5215+30)," ")</f>
        <v xml:space="preserve"> </v>
      </c>
      <c r="Q5215" s="2">
        <f ca="1">IF(O5215=$U$1,N5215,"0")*1.22</f>
        <v>0</v>
      </c>
    </row>
    <row r="5216" spans="1:17" x14ac:dyDescent="0.25">
      <c r="A5216" t="s">
        <v>14843</v>
      </c>
      <c r="B5216" t="s">
        <v>14842</v>
      </c>
      <c r="C5216">
        <v>17627</v>
      </c>
      <c r="D5216">
        <v>37.75</v>
      </c>
      <c r="E5216">
        <f>IFERROR(VLOOKUP(Table_ExternalData_15[[#This Row],[Id]],Rabati!B:C,2,0),0)</f>
        <v>20</v>
      </c>
      <c r="F5216">
        <v>0</v>
      </c>
      <c r="G5216" t="str">
        <f>VLOOKUP(Table_ExternalData_15[[#This Row],[Id]],'Blagovna izdelek'!A:C,3,0)</f>
        <v>Delock</v>
      </c>
      <c r="H5216">
        <f>Table_ExternalData_15[[#This Row],[Rabat]]*0.2</f>
        <v>4</v>
      </c>
      <c r="I5216" s="2">
        <f>Table_ExternalData_15[[#This Row],[Price]]-(Table_ExternalData_15[[#This Row],[Price]]*Table_ExternalData_15[[#This Row],[BB rabat]])/100</f>
        <v>36.24</v>
      </c>
      <c r="J5216" s="2">
        <f>Table_ExternalData_15[[#This Row],[BB cena]]*Table_ExternalData_15[[#Headers],[1,22]]</f>
        <v>44.212800000000001</v>
      </c>
      <c r="K5216" s="2">
        <f>Table_ExternalData_15[[#This Row],[Price]]*Table_ExternalData_15[[#Headers],[1,22]]</f>
        <v>46.055</v>
      </c>
      <c r="L5216" s="7">
        <f>IF(G5216="White Shark",E5216*0.5,IF(G5216="Sbox",E5216*0.5,IF(G5216="Tenda",E5216*0.5,E5216*0.2)))/100</f>
        <v>0.04</v>
      </c>
      <c r="M5216" s="2">
        <f>Table_ExternalData_15[[#This Row],[Price]]-Table_ExternalData_15[[#This Row],[Price]]*Table_ExternalData_15[[#This Row],[extra popust]]</f>
        <v>36.24</v>
      </c>
      <c r="N5216" s="2">
        <f>IF(M5216&lt;I5216,M5216,I5216)</f>
        <v>36.24</v>
      </c>
      <c r="O5216" s="12" t="str">
        <f>IF(N5216&lt;I5216,$U$1," ")</f>
        <v xml:space="preserve"> </v>
      </c>
      <c r="P5216" s="12" t="str">
        <f>IFERROR((O5216+30)," ")</f>
        <v xml:space="preserve"> </v>
      </c>
      <c r="Q5216" s="2">
        <f ca="1">IF(O5216=$U$1,N5216,"0")*1.22</f>
        <v>0</v>
      </c>
    </row>
    <row r="5217" spans="1:17" x14ac:dyDescent="0.25">
      <c r="A5217" t="s">
        <v>14950</v>
      </c>
      <c r="B5217" t="s">
        <v>14949</v>
      </c>
      <c r="C5217">
        <v>17628</v>
      </c>
      <c r="D5217">
        <v>45.15</v>
      </c>
      <c r="E5217">
        <f>IFERROR(VLOOKUP(Table_ExternalData_15[[#This Row],[Id]],Rabati!B:C,2,0),0)</f>
        <v>30</v>
      </c>
      <c r="F5217">
        <v>1</v>
      </c>
      <c r="G5217" t="str">
        <f>VLOOKUP(Table_ExternalData_15[[#This Row],[Id]],'Blagovna izdelek'!A:C,3,0)</f>
        <v>Delock</v>
      </c>
      <c r="H5217">
        <f>Table_ExternalData_15[[#This Row],[Rabat]]*0.2</f>
        <v>6</v>
      </c>
      <c r="I5217" s="2">
        <f>Table_ExternalData_15[[#This Row],[Price]]-(Table_ExternalData_15[[#This Row],[Price]]*Table_ExternalData_15[[#This Row],[BB rabat]])/100</f>
        <v>42.441000000000003</v>
      </c>
      <c r="J5217" s="2">
        <f>Table_ExternalData_15[[#This Row],[BB cena]]*Table_ExternalData_15[[#Headers],[1,22]]</f>
        <v>51.778020000000005</v>
      </c>
      <c r="K5217" s="2">
        <f>Table_ExternalData_15[[#This Row],[Price]]*Table_ExternalData_15[[#Headers],[1,22]]</f>
        <v>55.082999999999998</v>
      </c>
      <c r="L5217" s="7">
        <f>IF(G5217="White Shark",E5217*0.5,IF(G5217="Sbox",E5217*0.5,IF(G5217="Tenda",E5217*0.5,E5217*0.2)))/100</f>
        <v>0.06</v>
      </c>
      <c r="M5217" s="2">
        <f>Table_ExternalData_15[[#This Row],[Price]]-Table_ExternalData_15[[#This Row],[Price]]*Table_ExternalData_15[[#This Row],[extra popust]]</f>
        <v>42.441000000000003</v>
      </c>
      <c r="N5217" s="2">
        <f>IF(M5217&lt;I5217,M5217,I5217)</f>
        <v>42.441000000000003</v>
      </c>
      <c r="O5217" s="12" t="str">
        <f>IF(N5217&lt;I5217,$U$1," ")</f>
        <v xml:space="preserve"> </v>
      </c>
      <c r="P5217" s="12" t="str">
        <f>IFERROR((O5217+30)," ")</f>
        <v xml:space="preserve"> </v>
      </c>
      <c r="Q5217" s="2">
        <f ca="1">IF(O5217=$U$1,N5217,"0")*1.22</f>
        <v>0</v>
      </c>
    </row>
    <row r="5218" spans="1:17" x14ac:dyDescent="0.25">
      <c r="A5218" t="s">
        <v>15139</v>
      </c>
      <c r="B5218" t="s">
        <v>15138</v>
      </c>
      <c r="C5218">
        <v>17694</v>
      </c>
      <c r="D5218">
        <v>15.95</v>
      </c>
      <c r="E5218">
        <f>IFERROR(VLOOKUP(Table_ExternalData_15[[#This Row],[Id]],Rabati!B:C,2,0),0)</f>
        <v>30</v>
      </c>
      <c r="F5218">
        <v>0</v>
      </c>
      <c r="G5218" t="str">
        <f>VLOOKUP(Table_ExternalData_15[[#This Row],[Id]],'Blagovna izdelek'!A:C,3,0)</f>
        <v>Delock</v>
      </c>
      <c r="H5218">
        <f>Table_ExternalData_15[[#This Row],[Rabat]]*0.2</f>
        <v>6</v>
      </c>
      <c r="I5218" s="2">
        <f>Table_ExternalData_15[[#This Row],[Price]]-(Table_ExternalData_15[[#This Row],[Price]]*Table_ExternalData_15[[#This Row],[BB rabat]])/100</f>
        <v>14.992999999999999</v>
      </c>
      <c r="J5218" s="2">
        <f>Table_ExternalData_15[[#This Row],[BB cena]]*Table_ExternalData_15[[#Headers],[1,22]]</f>
        <v>18.291459999999997</v>
      </c>
      <c r="K5218" s="2">
        <f>Table_ExternalData_15[[#This Row],[Price]]*Table_ExternalData_15[[#Headers],[1,22]]</f>
        <v>19.459</v>
      </c>
      <c r="L5218" s="7">
        <f>IF(G5218="White Shark",E5218*0.5,IF(G5218="Sbox",E5218*0.5,IF(G5218="Tenda",E5218*0.5,E5218*0.2)))/100</f>
        <v>0.06</v>
      </c>
      <c r="M5218" s="2">
        <f>Table_ExternalData_15[[#This Row],[Price]]-Table_ExternalData_15[[#This Row],[Price]]*Table_ExternalData_15[[#This Row],[extra popust]]</f>
        <v>14.992999999999999</v>
      </c>
      <c r="N5218" s="2">
        <f>IF(M5218&lt;I5218,M5218,I5218)</f>
        <v>14.992999999999999</v>
      </c>
      <c r="O5218" s="12" t="str">
        <f>IF(N5218&lt;I5218,$U$1," ")</f>
        <v xml:space="preserve"> </v>
      </c>
      <c r="P5218" s="12" t="str">
        <f>IFERROR((O5218+30)," ")</f>
        <v xml:space="preserve"> </v>
      </c>
      <c r="Q5218" s="2">
        <f ca="1">IF(O5218=$U$1,N5218,"0")*1.22</f>
        <v>0</v>
      </c>
    </row>
    <row r="5219" spans="1:17" x14ac:dyDescent="0.25">
      <c r="A5219" t="s">
        <v>15140</v>
      </c>
      <c r="B5219" t="s">
        <v>15314</v>
      </c>
      <c r="C5219">
        <v>17695</v>
      </c>
      <c r="D5219">
        <v>46.15</v>
      </c>
      <c r="E5219">
        <f>IFERROR(VLOOKUP(Table_ExternalData_15[[#This Row],[Id]],Rabati!B:C,2,0),0)</f>
        <v>30</v>
      </c>
      <c r="F5219">
        <v>10</v>
      </c>
      <c r="G5219" t="str">
        <f>VLOOKUP(Table_ExternalData_15[[#This Row],[Id]],'Blagovna izdelek'!A:C,3,0)</f>
        <v>Delock</v>
      </c>
      <c r="H5219">
        <f>Table_ExternalData_15[[#This Row],[Rabat]]*0.2</f>
        <v>6</v>
      </c>
      <c r="I5219" s="2">
        <f>Table_ExternalData_15[[#This Row],[Price]]-(Table_ExternalData_15[[#This Row],[Price]]*Table_ExternalData_15[[#This Row],[BB rabat]])/100</f>
        <v>43.381</v>
      </c>
      <c r="J5219" s="2">
        <f>Table_ExternalData_15[[#This Row],[BB cena]]*Table_ExternalData_15[[#Headers],[1,22]]</f>
        <v>52.924819999999997</v>
      </c>
      <c r="K5219" s="2">
        <f>Table_ExternalData_15[[#This Row],[Price]]*Table_ExternalData_15[[#Headers],[1,22]]</f>
        <v>56.302999999999997</v>
      </c>
      <c r="L5219" s="7">
        <f>IF(G5219="White Shark",E5219*0.5,IF(G5219="Sbox",E5219*0.5,IF(G5219="Tenda",E5219*0.5,E5219*0.2)))/100</f>
        <v>0.06</v>
      </c>
      <c r="M5219" s="2">
        <f>Table_ExternalData_15[[#This Row],[Price]]-Table_ExternalData_15[[#This Row],[Price]]*Table_ExternalData_15[[#This Row],[extra popust]]</f>
        <v>43.381</v>
      </c>
      <c r="N5219" s="2">
        <f>IF(M5219&lt;I5219,M5219,I5219)</f>
        <v>43.381</v>
      </c>
      <c r="O5219" s="12" t="str">
        <f>IF(N5219&lt;I5219,$U$1," ")</f>
        <v xml:space="preserve"> </v>
      </c>
      <c r="P5219" s="12" t="str">
        <f>IFERROR((O5219+30)," ")</f>
        <v xml:space="preserve"> </v>
      </c>
      <c r="Q5219" s="2">
        <f ca="1">IF(O5219=$U$1,N5219,"0")*1.22</f>
        <v>0</v>
      </c>
    </row>
    <row r="5220" spans="1:17" x14ac:dyDescent="0.25">
      <c r="A5220" t="s">
        <v>15142</v>
      </c>
      <c r="B5220" t="s">
        <v>15141</v>
      </c>
      <c r="C5220">
        <v>17696</v>
      </c>
      <c r="D5220">
        <v>21.9</v>
      </c>
      <c r="E5220">
        <f>IFERROR(VLOOKUP(Table_ExternalData_15[[#This Row],[Id]],Rabati!B:C,2,0),0)</f>
        <v>30</v>
      </c>
      <c r="F5220">
        <v>0</v>
      </c>
      <c r="G5220" t="str">
        <f>VLOOKUP(Table_ExternalData_15[[#This Row],[Id]],'Blagovna izdelek'!A:C,3,0)</f>
        <v>Delock</v>
      </c>
      <c r="H5220">
        <f>Table_ExternalData_15[[#This Row],[Rabat]]*0.2</f>
        <v>6</v>
      </c>
      <c r="I5220" s="2">
        <f>Table_ExternalData_15[[#This Row],[Price]]-(Table_ExternalData_15[[#This Row],[Price]]*Table_ExternalData_15[[#This Row],[BB rabat]])/100</f>
        <v>20.585999999999999</v>
      </c>
      <c r="J5220" s="2">
        <f>Table_ExternalData_15[[#This Row],[BB cena]]*Table_ExternalData_15[[#Headers],[1,22]]</f>
        <v>25.114919999999998</v>
      </c>
      <c r="K5220" s="2">
        <f>Table_ExternalData_15[[#This Row],[Price]]*Table_ExternalData_15[[#Headers],[1,22]]</f>
        <v>26.717999999999996</v>
      </c>
      <c r="L5220" s="7">
        <f>IF(G5220="White Shark",E5220*0.5,IF(G5220="Sbox",E5220*0.5,IF(G5220="Tenda",E5220*0.5,E5220*0.2)))/100</f>
        <v>0.06</v>
      </c>
      <c r="M5220" s="2">
        <f>Table_ExternalData_15[[#This Row],[Price]]-Table_ExternalData_15[[#This Row],[Price]]*Table_ExternalData_15[[#This Row],[extra popust]]</f>
        <v>20.585999999999999</v>
      </c>
      <c r="N5220" s="2">
        <f>IF(M5220&lt;I5220,M5220,I5220)</f>
        <v>20.585999999999999</v>
      </c>
      <c r="O5220" s="12" t="str">
        <f>IF(N5220&lt;I5220,$U$1," ")</f>
        <v xml:space="preserve"> </v>
      </c>
      <c r="P5220" s="12" t="str">
        <f>IFERROR((O5220+30)," ")</f>
        <v xml:space="preserve"> </v>
      </c>
      <c r="Q5220" s="2">
        <f ca="1">IF(O5220=$U$1,N5220,"0")*1.22</f>
        <v>0</v>
      </c>
    </row>
    <row r="5221" spans="1:17" x14ac:dyDescent="0.25">
      <c r="A5221" t="s">
        <v>15245</v>
      </c>
      <c r="B5221" t="s">
        <v>15244</v>
      </c>
      <c r="C5221">
        <v>17720</v>
      </c>
      <c r="D5221">
        <v>27.95</v>
      </c>
      <c r="E5221">
        <f>IFERROR(VLOOKUP(Table_ExternalData_15[[#This Row],[Id]],Rabati!B:C,2,0),0)</f>
        <v>20</v>
      </c>
      <c r="F5221">
        <v>4</v>
      </c>
      <c r="G5221" t="str">
        <f>VLOOKUP(Table_ExternalData_15[[#This Row],[Id]],'Blagovna izdelek'!A:C,3,0)</f>
        <v>Delock</v>
      </c>
      <c r="H5221">
        <f>Table_ExternalData_15[[#This Row],[Rabat]]*0.2</f>
        <v>4</v>
      </c>
      <c r="I5221" s="2">
        <f>Table_ExternalData_15[[#This Row],[Price]]-(Table_ExternalData_15[[#This Row],[Price]]*Table_ExternalData_15[[#This Row],[BB rabat]])/100</f>
        <v>26.832000000000001</v>
      </c>
      <c r="J5221" s="2">
        <f>Table_ExternalData_15[[#This Row],[BB cena]]*Table_ExternalData_15[[#Headers],[1,22]]</f>
        <v>32.735039999999998</v>
      </c>
      <c r="K5221" s="2">
        <f>Table_ExternalData_15[[#This Row],[Price]]*Table_ExternalData_15[[#Headers],[1,22]]</f>
        <v>34.098999999999997</v>
      </c>
      <c r="L5221" s="7">
        <f>IF(G5221="White Shark",E5221*0.5,IF(G5221="Sbox",E5221*0.5,IF(G5221="Tenda",E5221*0.5,E5221*0.2)))/100</f>
        <v>0.04</v>
      </c>
      <c r="M5221" s="2">
        <f>Table_ExternalData_15[[#This Row],[Price]]-Table_ExternalData_15[[#This Row],[Price]]*Table_ExternalData_15[[#This Row],[extra popust]]</f>
        <v>26.832000000000001</v>
      </c>
      <c r="N5221" s="2">
        <f>IF(M5221&lt;I5221,M5221,I5221)</f>
        <v>26.832000000000001</v>
      </c>
      <c r="O5221" s="12" t="str">
        <f>IF(N5221&lt;I5221,$U$1," ")</f>
        <v xml:space="preserve"> </v>
      </c>
      <c r="P5221" s="12" t="str">
        <f>IFERROR((O5221+30)," ")</f>
        <v xml:space="preserve"> </v>
      </c>
      <c r="Q5221" s="2">
        <f ca="1">IF(O5221=$U$1,N5221,"0")*1.22</f>
        <v>0</v>
      </c>
    </row>
    <row r="5222" spans="1:17" x14ac:dyDescent="0.25">
      <c r="A5222" t="s">
        <v>15318</v>
      </c>
      <c r="B5222" t="s">
        <v>15317</v>
      </c>
      <c r="C5222">
        <v>17757</v>
      </c>
      <c r="D5222">
        <v>4.95</v>
      </c>
      <c r="E5222">
        <f>IFERROR(VLOOKUP(Table_ExternalData_15[[#This Row],[Id]],Rabati!B:C,2,0),0)</f>
        <v>0</v>
      </c>
      <c r="F5222">
        <v>0</v>
      </c>
      <c r="G5222" t="str">
        <f>VLOOKUP(Table_ExternalData_15[[#This Row],[Id]],'Blagovna izdelek'!A:C,3,0)</f>
        <v>Delock</v>
      </c>
      <c r="H5222">
        <f>Table_ExternalData_15[[#This Row],[Rabat]]*0.2</f>
        <v>0</v>
      </c>
      <c r="I5222" s="2">
        <f>Table_ExternalData_15[[#This Row],[Price]]-(Table_ExternalData_15[[#This Row],[Price]]*Table_ExternalData_15[[#This Row],[BB rabat]])/100</f>
        <v>4.95</v>
      </c>
      <c r="J5222" s="2">
        <f>Table_ExternalData_15[[#This Row],[BB cena]]*Table_ExternalData_15[[#Headers],[1,22]]</f>
        <v>6.0389999999999997</v>
      </c>
      <c r="K5222" s="2">
        <f>Table_ExternalData_15[[#This Row],[Price]]*Table_ExternalData_15[[#Headers],[1,22]]</f>
        <v>6.0389999999999997</v>
      </c>
      <c r="L5222" s="7">
        <f>IF(G5222="White Shark",E5222*0.5,IF(G5222="Sbox",E5222*0.5,IF(G5222="Tenda",E5222*0.5,E5222*0.2)))/100</f>
        <v>0</v>
      </c>
      <c r="M5222" s="2">
        <f>Table_ExternalData_15[[#This Row],[Price]]-Table_ExternalData_15[[#This Row],[Price]]*Table_ExternalData_15[[#This Row],[extra popust]]</f>
        <v>4.95</v>
      </c>
      <c r="N5222" s="2">
        <f>IF(M5222&lt;I5222,M5222,I5222)</f>
        <v>4.95</v>
      </c>
      <c r="O5222" s="12" t="str">
        <f>IF(N5222&lt;I5222,$U$1," ")</f>
        <v xml:space="preserve"> </v>
      </c>
      <c r="P5222" s="12" t="str">
        <f>IFERROR((O5222+30)," ")</f>
        <v xml:space="preserve"> </v>
      </c>
      <c r="Q5222" s="2">
        <f ca="1">IF(O5222=$U$1,N5222,"0")*1.22</f>
        <v>0</v>
      </c>
    </row>
    <row r="5223" spans="1:17" x14ac:dyDescent="0.25">
      <c r="A5223" t="s">
        <v>15320</v>
      </c>
      <c r="B5223" t="s">
        <v>15319</v>
      </c>
      <c r="C5223">
        <v>17758</v>
      </c>
      <c r="D5223">
        <v>11.45</v>
      </c>
      <c r="E5223">
        <f>IFERROR(VLOOKUP(Table_ExternalData_15[[#This Row],[Id]],Rabati!B:C,2,0),0)</f>
        <v>30</v>
      </c>
      <c r="F5223">
        <v>0</v>
      </c>
      <c r="G5223" t="str">
        <f>VLOOKUP(Table_ExternalData_15[[#This Row],[Id]],'Blagovna izdelek'!A:C,3,0)</f>
        <v>Delock</v>
      </c>
      <c r="H5223">
        <f>Table_ExternalData_15[[#This Row],[Rabat]]*0.2</f>
        <v>6</v>
      </c>
      <c r="I5223" s="2">
        <f>Table_ExternalData_15[[#This Row],[Price]]-(Table_ExternalData_15[[#This Row],[Price]]*Table_ExternalData_15[[#This Row],[BB rabat]])/100</f>
        <v>10.763</v>
      </c>
      <c r="J5223" s="2">
        <f>Table_ExternalData_15[[#This Row],[BB cena]]*Table_ExternalData_15[[#Headers],[1,22]]</f>
        <v>13.13086</v>
      </c>
      <c r="K5223" s="2">
        <f>Table_ExternalData_15[[#This Row],[Price]]*Table_ExternalData_15[[#Headers],[1,22]]</f>
        <v>13.968999999999999</v>
      </c>
      <c r="L5223" s="7">
        <f>IF(G5223="White Shark",E5223*0.5,IF(G5223="Sbox",E5223*0.5,IF(G5223="Tenda",E5223*0.5,E5223*0.2)))/100</f>
        <v>0.06</v>
      </c>
      <c r="M5223" s="2">
        <f>Table_ExternalData_15[[#This Row],[Price]]-Table_ExternalData_15[[#This Row],[Price]]*Table_ExternalData_15[[#This Row],[extra popust]]</f>
        <v>10.763</v>
      </c>
      <c r="N5223" s="2">
        <f>IF(M5223&lt;I5223,M5223,I5223)</f>
        <v>10.763</v>
      </c>
      <c r="O5223" s="12" t="str">
        <f>IF(N5223&lt;I5223,$U$1," ")</f>
        <v xml:space="preserve"> </v>
      </c>
      <c r="P5223" s="12" t="str">
        <f>IFERROR((O5223+30)," ")</f>
        <v xml:space="preserve"> </v>
      </c>
      <c r="Q5223" s="2">
        <f ca="1">IF(O5223=$U$1,N5223,"0")*1.22</f>
        <v>0</v>
      </c>
    </row>
    <row r="5224" spans="1:17" x14ac:dyDescent="0.25">
      <c r="A5224" t="s">
        <v>15327</v>
      </c>
      <c r="B5224" t="s">
        <v>15326</v>
      </c>
      <c r="C5224">
        <v>17761</v>
      </c>
      <c r="D5224">
        <v>7.96</v>
      </c>
      <c r="E5224">
        <f>IFERROR(VLOOKUP(Table_ExternalData_15[[#This Row],[Id]],Rabati!B:C,2,0),0)</f>
        <v>25</v>
      </c>
      <c r="F5224">
        <v>7</v>
      </c>
      <c r="G5224" t="str">
        <f>VLOOKUP(Table_ExternalData_15[[#This Row],[Id]],'Blagovna izdelek'!A:C,3,0)</f>
        <v>Delock</v>
      </c>
      <c r="H5224">
        <f>Table_ExternalData_15[[#This Row],[Rabat]]*0.2</f>
        <v>5</v>
      </c>
      <c r="I5224" s="2">
        <f>Table_ExternalData_15[[#This Row],[Price]]-(Table_ExternalData_15[[#This Row],[Price]]*Table_ExternalData_15[[#This Row],[BB rabat]])/100</f>
        <v>7.5620000000000003</v>
      </c>
      <c r="J5224" s="2">
        <f>Table_ExternalData_15[[#This Row],[BB cena]]*Table_ExternalData_15[[#Headers],[1,22]]</f>
        <v>9.2256400000000003</v>
      </c>
      <c r="K5224" s="2">
        <f>Table_ExternalData_15[[#This Row],[Price]]*Table_ExternalData_15[[#Headers],[1,22]]</f>
        <v>9.7111999999999998</v>
      </c>
      <c r="L5224" s="7">
        <f>IF(G5224="White Shark",E5224*0.5,IF(G5224="Sbox",E5224*0.5,IF(G5224="Tenda",E5224*0.5,E5224*0.2)))/100</f>
        <v>0.05</v>
      </c>
      <c r="M5224" s="2">
        <f>Table_ExternalData_15[[#This Row],[Price]]-Table_ExternalData_15[[#This Row],[Price]]*Table_ExternalData_15[[#This Row],[extra popust]]</f>
        <v>7.5620000000000003</v>
      </c>
      <c r="N5224" s="2">
        <f>IF(M5224&lt;I5224,M5224,I5224)</f>
        <v>7.5620000000000003</v>
      </c>
      <c r="O5224" s="12" t="str">
        <f>IF(N5224&lt;I5224,$U$1," ")</f>
        <v xml:space="preserve"> </v>
      </c>
      <c r="P5224" s="12" t="str">
        <f>IFERROR((O5224+30)," ")</f>
        <v xml:space="preserve"> </v>
      </c>
      <c r="Q5224" s="2">
        <f ca="1">IF(O5224=$U$1,N5224,"0")*1.22</f>
        <v>0</v>
      </c>
    </row>
    <row r="5225" spans="1:17" x14ac:dyDescent="0.25">
      <c r="A5225" t="s">
        <v>15390</v>
      </c>
      <c r="B5225" t="s">
        <v>15389</v>
      </c>
      <c r="C5225">
        <v>17795</v>
      </c>
      <c r="D5225">
        <v>8.5500000000000007</v>
      </c>
      <c r="E5225">
        <f>IFERROR(VLOOKUP(Table_ExternalData_15[[#This Row],[Id]],Rabati!B:C,2,0),0)</f>
        <v>30</v>
      </c>
      <c r="F5225">
        <v>0</v>
      </c>
      <c r="G5225" t="str">
        <f>VLOOKUP(Table_ExternalData_15[[#This Row],[Id]],'Blagovna izdelek'!A:C,3,0)</f>
        <v>Delock</v>
      </c>
      <c r="H5225">
        <f>Table_ExternalData_15[[#This Row],[Rabat]]*0.2</f>
        <v>6</v>
      </c>
      <c r="I5225" s="2">
        <f>Table_ExternalData_15[[#This Row],[Price]]-(Table_ExternalData_15[[#This Row],[Price]]*Table_ExternalData_15[[#This Row],[BB rabat]])/100</f>
        <v>8.0370000000000008</v>
      </c>
      <c r="J5225" s="2">
        <f>Table_ExternalData_15[[#This Row],[BB cena]]*Table_ExternalData_15[[#Headers],[1,22]]</f>
        <v>9.8051400000000015</v>
      </c>
      <c r="K5225" s="2">
        <f>Table_ExternalData_15[[#This Row],[Price]]*Table_ExternalData_15[[#Headers],[1,22]]</f>
        <v>10.431000000000001</v>
      </c>
      <c r="L5225" s="7">
        <f>IF(G5225="White Shark",E5225*0.5,IF(G5225="Sbox",E5225*0.5,IF(G5225="Tenda",E5225*0.5,E5225*0.2)))/100</f>
        <v>0.06</v>
      </c>
      <c r="M5225" s="2">
        <f>Table_ExternalData_15[[#This Row],[Price]]-Table_ExternalData_15[[#This Row],[Price]]*Table_ExternalData_15[[#This Row],[extra popust]]</f>
        <v>8.0370000000000008</v>
      </c>
      <c r="N5225" s="2">
        <f>IF(M5225&lt;I5225,M5225,I5225)</f>
        <v>8.0370000000000008</v>
      </c>
      <c r="O5225" s="12" t="str">
        <f>IF(N5225&lt;I5225,$U$1," ")</f>
        <v xml:space="preserve"> </v>
      </c>
      <c r="P5225" s="12" t="str">
        <f>IFERROR((O5225+30)," ")</f>
        <v xml:space="preserve"> </v>
      </c>
      <c r="Q5225" s="2">
        <f ca="1">IF(O5225=$U$1,N5225,"0")*1.22</f>
        <v>0</v>
      </c>
    </row>
    <row r="5226" spans="1:17" x14ac:dyDescent="0.25">
      <c r="A5226" t="s">
        <v>15392</v>
      </c>
      <c r="B5226" t="s">
        <v>15391</v>
      </c>
      <c r="C5226">
        <v>17796</v>
      </c>
      <c r="D5226">
        <v>7.35</v>
      </c>
      <c r="E5226">
        <f>IFERROR(VLOOKUP(Table_ExternalData_15[[#This Row],[Id]],Rabati!B:C,2,0),0)</f>
        <v>30</v>
      </c>
      <c r="F5226">
        <v>4</v>
      </c>
      <c r="G5226" t="str">
        <f>VLOOKUP(Table_ExternalData_15[[#This Row],[Id]],'Blagovna izdelek'!A:C,3,0)</f>
        <v>Delock</v>
      </c>
      <c r="H5226">
        <f>Table_ExternalData_15[[#This Row],[Rabat]]*0.2</f>
        <v>6</v>
      </c>
      <c r="I5226" s="2">
        <f>Table_ExternalData_15[[#This Row],[Price]]-(Table_ExternalData_15[[#This Row],[Price]]*Table_ExternalData_15[[#This Row],[BB rabat]])/100</f>
        <v>6.9089999999999998</v>
      </c>
      <c r="J5226" s="2">
        <f>Table_ExternalData_15[[#This Row],[BB cena]]*Table_ExternalData_15[[#Headers],[1,22]]</f>
        <v>8.4289799999999993</v>
      </c>
      <c r="K5226" s="2">
        <f>Table_ExternalData_15[[#This Row],[Price]]*Table_ExternalData_15[[#Headers],[1,22]]</f>
        <v>8.9669999999999987</v>
      </c>
      <c r="L5226" s="7">
        <f>IF(G5226="White Shark",E5226*0.5,IF(G5226="Sbox",E5226*0.5,IF(G5226="Tenda",E5226*0.5,E5226*0.2)))/100</f>
        <v>0.06</v>
      </c>
      <c r="M5226" s="2">
        <f>Table_ExternalData_15[[#This Row],[Price]]-Table_ExternalData_15[[#This Row],[Price]]*Table_ExternalData_15[[#This Row],[extra popust]]</f>
        <v>6.9089999999999998</v>
      </c>
      <c r="N5226" s="2">
        <f>IF(M5226&lt;I5226,M5226,I5226)</f>
        <v>6.9089999999999998</v>
      </c>
      <c r="O5226" s="12" t="str">
        <f>IF(N5226&lt;I5226,$U$1," ")</f>
        <v xml:space="preserve"> </v>
      </c>
      <c r="P5226" s="12" t="str">
        <f>IFERROR((O5226+30)," ")</f>
        <v xml:space="preserve"> </v>
      </c>
      <c r="Q5226" s="2">
        <f ca="1">IF(O5226=$U$1,N5226,"0")*1.22</f>
        <v>0</v>
      </c>
    </row>
    <row r="5227" spans="1:17" x14ac:dyDescent="0.25">
      <c r="A5227" t="s">
        <v>15394</v>
      </c>
      <c r="B5227" t="s">
        <v>15393</v>
      </c>
      <c r="C5227">
        <v>17797</v>
      </c>
      <c r="D5227">
        <v>52.35</v>
      </c>
      <c r="E5227">
        <f>IFERROR(VLOOKUP(Table_ExternalData_15[[#This Row],[Id]],Rabati!B:C,2,0),0)</f>
        <v>30</v>
      </c>
      <c r="F5227">
        <v>0</v>
      </c>
      <c r="G5227" t="str">
        <f>VLOOKUP(Table_ExternalData_15[[#This Row],[Id]],'Blagovna izdelek'!A:C,3,0)</f>
        <v>Delock</v>
      </c>
      <c r="H5227">
        <f>Table_ExternalData_15[[#This Row],[Rabat]]*0.2</f>
        <v>6</v>
      </c>
      <c r="I5227" s="2">
        <f>Table_ExternalData_15[[#This Row],[Price]]-(Table_ExternalData_15[[#This Row],[Price]]*Table_ExternalData_15[[#This Row],[BB rabat]])/100</f>
        <v>49.209000000000003</v>
      </c>
      <c r="J5227" s="2">
        <f>Table_ExternalData_15[[#This Row],[BB cena]]*Table_ExternalData_15[[#Headers],[1,22]]</f>
        <v>60.034980000000004</v>
      </c>
      <c r="K5227" s="2">
        <f>Table_ExternalData_15[[#This Row],[Price]]*Table_ExternalData_15[[#Headers],[1,22]]</f>
        <v>63.866999999999997</v>
      </c>
      <c r="L5227" s="7">
        <f>IF(G5227="White Shark",E5227*0.5,IF(G5227="Sbox",E5227*0.5,IF(G5227="Tenda",E5227*0.5,E5227*0.2)))/100</f>
        <v>0.06</v>
      </c>
      <c r="M5227" s="2">
        <f>Table_ExternalData_15[[#This Row],[Price]]-Table_ExternalData_15[[#This Row],[Price]]*Table_ExternalData_15[[#This Row],[extra popust]]</f>
        <v>49.209000000000003</v>
      </c>
      <c r="N5227" s="2">
        <f>IF(M5227&lt;I5227,M5227,I5227)</f>
        <v>49.209000000000003</v>
      </c>
      <c r="O5227" s="12" t="str">
        <f>IF(N5227&lt;I5227,$U$1," ")</f>
        <v xml:space="preserve"> </v>
      </c>
      <c r="P5227" s="12" t="str">
        <f>IFERROR((O5227+30)," ")</f>
        <v xml:space="preserve"> </v>
      </c>
      <c r="Q5227" s="2">
        <f ca="1">IF(O5227=$U$1,N5227,"0")*1.22</f>
        <v>0</v>
      </c>
    </row>
    <row r="5228" spans="1:17" x14ac:dyDescent="0.25">
      <c r="A5228" t="s">
        <v>15474</v>
      </c>
      <c r="B5228" t="s">
        <v>15473</v>
      </c>
      <c r="C5228">
        <v>17831</v>
      </c>
      <c r="D5228">
        <v>6.75</v>
      </c>
      <c r="E5228">
        <f>IFERROR(VLOOKUP(Table_ExternalData_15[[#This Row],[Id]],Rabati!B:C,2,0),0)</f>
        <v>30</v>
      </c>
      <c r="F5228">
        <v>0</v>
      </c>
      <c r="G5228" t="str">
        <f>VLOOKUP(Table_ExternalData_15[[#This Row],[Id]],'Blagovna izdelek'!A:C,3,0)</f>
        <v>Delock</v>
      </c>
      <c r="H5228">
        <f>Table_ExternalData_15[[#This Row],[Rabat]]*0.2</f>
        <v>6</v>
      </c>
      <c r="I5228" s="2">
        <f>Table_ExternalData_15[[#This Row],[Price]]-(Table_ExternalData_15[[#This Row],[Price]]*Table_ExternalData_15[[#This Row],[BB rabat]])/100</f>
        <v>6.3449999999999998</v>
      </c>
      <c r="J5228" s="2">
        <f>Table_ExternalData_15[[#This Row],[BB cena]]*Table_ExternalData_15[[#Headers],[1,22]]</f>
        <v>7.7408999999999999</v>
      </c>
      <c r="K5228" s="2">
        <f>Table_ExternalData_15[[#This Row],[Price]]*Table_ExternalData_15[[#Headers],[1,22]]</f>
        <v>8.2349999999999994</v>
      </c>
      <c r="L5228" s="7">
        <f>IF(G5228="White Shark",E5228*0.5,IF(G5228="Sbox",E5228*0.5,IF(G5228="Tenda",E5228*0.5,E5228*0.2)))/100</f>
        <v>0.06</v>
      </c>
      <c r="M5228" s="2">
        <f>Table_ExternalData_15[[#This Row],[Price]]-Table_ExternalData_15[[#This Row],[Price]]*Table_ExternalData_15[[#This Row],[extra popust]]</f>
        <v>6.3449999999999998</v>
      </c>
      <c r="N5228" s="2">
        <f>IF(M5228&lt;I5228,M5228,I5228)</f>
        <v>6.3449999999999998</v>
      </c>
      <c r="O5228" s="12" t="str">
        <f>IF(N5228&lt;I5228,$U$1," ")</f>
        <v xml:space="preserve"> </v>
      </c>
      <c r="P5228" s="12" t="str">
        <f>IFERROR((O5228+30)," ")</f>
        <v xml:space="preserve"> </v>
      </c>
      <c r="Q5228" s="2">
        <f ca="1">IF(O5228=$U$1,N5228,"0")*1.22</f>
        <v>0</v>
      </c>
    </row>
    <row r="5229" spans="1:17" x14ac:dyDescent="0.25">
      <c r="A5229" t="s">
        <v>15656</v>
      </c>
      <c r="B5229" t="s">
        <v>15655</v>
      </c>
      <c r="C5229">
        <v>17877</v>
      </c>
      <c r="D5229">
        <v>7.95</v>
      </c>
      <c r="E5229">
        <f>IFERROR(VLOOKUP(Table_ExternalData_15[[#This Row],[Id]],Rabati!B:C,2,0),0)</f>
        <v>30</v>
      </c>
      <c r="F5229">
        <v>0</v>
      </c>
      <c r="G5229" t="str">
        <f>VLOOKUP(Table_ExternalData_15[[#This Row],[Id]],'Blagovna izdelek'!A:C,3,0)</f>
        <v>Delock</v>
      </c>
      <c r="H5229">
        <f>Table_ExternalData_15[[#This Row],[Rabat]]*0.2</f>
        <v>6</v>
      </c>
      <c r="I5229" s="2">
        <f>Table_ExternalData_15[[#This Row],[Price]]-(Table_ExternalData_15[[#This Row],[Price]]*Table_ExternalData_15[[#This Row],[BB rabat]])/100</f>
        <v>7.4729999999999999</v>
      </c>
      <c r="J5229" s="2">
        <f>Table_ExternalData_15[[#This Row],[BB cena]]*Table_ExternalData_15[[#Headers],[1,22]]</f>
        <v>9.1170600000000004</v>
      </c>
      <c r="K5229" s="2">
        <f>Table_ExternalData_15[[#This Row],[Price]]*Table_ExternalData_15[[#Headers],[1,22]]</f>
        <v>9.6989999999999998</v>
      </c>
      <c r="L5229" s="7">
        <f>IF(G5229="White Shark",E5229*0.5,IF(G5229="Sbox",E5229*0.5,IF(G5229="Tenda",E5229*0.5,E5229*0.2)))/100</f>
        <v>0.06</v>
      </c>
      <c r="M5229" s="2">
        <f>Table_ExternalData_15[[#This Row],[Price]]-Table_ExternalData_15[[#This Row],[Price]]*Table_ExternalData_15[[#This Row],[extra popust]]</f>
        <v>7.4729999999999999</v>
      </c>
      <c r="N5229" s="2">
        <f>IF(M5229&lt;I5229,M5229,I5229)</f>
        <v>7.4729999999999999</v>
      </c>
      <c r="O5229" s="12" t="str">
        <f>IF(N5229&lt;I5229,$U$1," ")</f>
        <v xml:space="preserve"> </v>
      </c>
      <c r="P5229" s="12" t="str">
        <f>IFERROR((O5229+30)," ")</f>
        <v xml:space="preserve"> </v>
      </c>
      <c r="Q5229" s="2">
        <f ca="1">IF(O5229=$U$1,N5229,"0")*1.22</f>
        <v>0</v>
      </c>
    </row>
    <row r="5230" spans="1:17" x14ac:dyDescent="0.25">
      <c r="A5230" t="s">
        <v>7958</v>
      </c>
      <c r="B5230" t="s">
        <v>7957</v>
      </c>
      <c r="C5230">
        <v>15567</v>
      </c>
      <c r="D5230">
        <v>239.9</v>
      </c>
      <c r="E5230">
        <f>IFERROR(VLOOKUP(Table_ExternalData_15[[#This Row],[Id]],Rabati!B:C,2,0),0)</f>
        <v>5</v>
      </c>
      <c r="F5230">
        <v>0</v>
      </c>
      <c r="G5230" t="str">
        <f>VLOOKUP(Table_ExternalData_15[[#This Row],[Id]],'Blagovna izdelek'!A:C,3,0)</f>
        <v>Dell</v>
      </c>
      <c r="H5230">
        <f>Table_ExternalData_15[[#This Row],[Rabat]]*0.2</f>
        <v>1</v>
      </c>
      <c r="I5230" s="2">
        <f>Table_ExternalData_15[[#This Row],[Price]]-(Table_ExternalData_15[[#This Row],[Price]]*Table_ExternalData_15[[#This Row],[BB rabat]])/100</f>
        <v>237.501</v>
      </c>
      <c r="J5230" s="2">
        <f>Table_ExternalData_15[[#This Row],[BB cena]]*Table_ExternalData_15[[#Headers],[1,22]]</f>
        <v>289.75121999999999</v>
      </c>
      <c r="K5230" s="2">
        <f>Table_ExternalData_15[[#This Row],[Price]]*Table_ExternalData_15[[#Headers],[1,22]]</f>
        <v>292.678</v>
      </c>
      <c r="L5230" s="7">
        <f>IF(G5230="White Shark",E5230*0.5,IF(G5230="Sbox",E5230*0.5,IF(G5230="Tenda",E5230*0.5,E5230*0.2)))/100</f>
        <v>0.01</v>
      </c>
      <c r="M5230" s="2">
        <f>Table_ExternalData_15[[#This Row],[Price]]-Table_ExternalData_15[[#This Row],[Price]]*Table_ExternalData_15[[#This Row],[extra popust]]</f>
        <v>237.501</v>
      </c>
      <c r="N5230" s="2">
        <f>IF(M5230&lt;I5230,M5230,I5230)</f>
        <v>237.501</v>
      </c>
      <c r="O5230" s="12" t="str">
        <f>IF(N5230&lt;I5230,$U$1," ")</f>
        <v xml:space="preserve"> </v>
      </c>
      <c r="P5230" s="12" t="str">
        <f>IFERROR((O5230+30)," ")</f>
        <v xml:space="preserve"> </v>
      </c>
      <c r="Q5230" s="2">
        <f ca="1">IF(O5230=$U$1,N5230,"0")*1.22</f>
        <v>0</v>
      </c>
    </row>
    <row r="5231" spans="1:17" x14ac:dyDescent="0.25">
      <c r="A5231" t="s">
        <v>7960</v>
      </c>
      <c r="B5231" t="s">
        <v>7959</v>
      </c>
      <c r="C5231">
        <v>15568</v>
      </c>
      <c r="D5231">
        <v>981.05</v>
      </c>
      <c r="E5231">
        <f>IFERROR(VLOOKUP(Table_ExternalData_15[[#This Row],[Id]],Rabati!B:C,2,0),0)</f>
        <v>5</v>
      </c>
      <c r="F5231">
        <v>0</v>
      </c>
      <c r="G5231" t="str">
        <f>VLOOKUP(Table_ExternalData_15[[#This Row],[Id]],'Blagovna izdelek'!A:C,3,0)</f>
        <v>Dell</v>
      </c>
      <c r="H5231">
        <f>Table_ExternalData_15[[#This Row],[Rabat]]*0.2</f>
        <v>1</v>
      </c>
      <c r="I5231" s="2">
        <f>Table_ExternalData_15[[#This Row],[Price]]-(Table_ExternalData_15[[#This Row],[Price]]*Table_ExternalData_15[[#This Row],[BB rabat]])/100</f>
        <v>971.23949999999991</v>
      </c>
      <c r="J5231" s="2">
        <f>Table_ExternalData_15[[#This Row],[BB cena]]*Table_ExternalData_15[[#Headers],[1,22]]</f>
        <v>1184.9121899999998</v>
      </c>
      <c r="K5231" s="2">
        <f>Table_ExternalData_15[[#This Row],[Price]]*Table_ExternalData_15[[#Headers],[1,22]]</f>
        <v>1196.8809999999999</v>
      </c>
      <c r="L5231" s="7">
        <f>IF(G5231="White Shark",E5231*0.5,IF(G5231="Sbox",E5231*0.5,IF(G5231="Tenda",E5231*0.5,E5231*0.2)))/100</f>
        <v>0.01</v>
      </c>
      <c r="M5231" s="2">
        <f>Table_ExternalData_15[[#This Row],[Price]]-Table_ExternalData_15[[#This Row],[Price]]*Table_ExternalData_15[[#This Row],[extra popust]]</f>
        <v>971.23949999999991</v>
      </c>
      <c r="N5231" s="2">
        <f>IF(M5231&lt;I5231,M5231,I5231)</f>
        <v>971.23949999999991</v>
      </c>
      <c r="O5231" s="12" t="str">
        <f>IF(N5231&lt;I5231,$U$1," ")</f>
        <v xml:space="preserve"> </v>
      </c>
      <c r="P5231" s="12" t="str">
        <f>IFERROR((O5231+30)," ")</f>
        <v xml:space="preserve"> </v>
      </c>
      <c r="Q5231" s="2">
        <f ca="1">IF(O5231=$U$1,N5231,"0")*1.22</f>
        <v>0</v>
      </c>
    </row>
    <row r="5232" spans="1:17" x14ac:dyDescent="0.25">
      <c r="A5232" t="s">
        <v>8226</v>
      </c>
      <c r="B5232" t="s">
        <v>8225</v>
      </c>
      <c r="C5232">
        <v>15719</v>
      </c>
      <c r="D5232">
        <v>169.9</v>
      </c>
      <c r="E5232">
        <f>IFERROR(VLOOKUP(Table_ExternalData_15[[#This Row],[Id]],Rabati!B:C,2,0),0)</f>
        <v>5</v>
      </c>
      <c r="F5232">
        <v>0</v>
      </c>
      <c r="G5232" t="str">
        <f>VLOOKUP(Table_ExternalData_15[[#This Row],[Id]],'Blagovna izdelek'!A:C,3,0)</f>
        <v>Dell</v>
      </c>
      <c r="H5232">
        <f>Table_ExternalData_15[[#This Row],[Rabat]]*0.2</f>
        <v>1</v>
      </c>
      <c r="I5232" s="2">
        <f>Table_ExternalData_15[[#This Row],[Price]]-(Table_ExternalData_15[[#This Row],[Price]]*Table_ExternalData_15[[#This Row],[BB rabat]])/100</f>
        <v>168.20099999999999</v>
      </c>
      <c r="J5232" s="2">
        <f>Table_ExternalData_15[[#This Row],[BB cena]]*Table_ExternalData_15[[#Headers],[1,22]]</f>
        <v>205.20522</v>
      </c>
      <c r="K5232" s="2">
        <f>Table_ExternalData_15[[#This Row],[Price]]*Table_ExternalData_15[[#Headers],[1,22]]</f>
        <v>207.27799999999999</v>
      </c>
      <c r="L5232" s="7">
        <f>IF(G5232="White Shark",E5232*0.5,IF(G5232="Sbox",E5232*0.5,IF(G5232="Tenda",E5232*0.5,E5232*0.2)))/100</f>
        <v>0.01</v>
      </c>
      <c r="M5232" s="2">
        <f>Table_ExternalData_15[[#This Row],[Price]]-Table_ExternalData_15[[#This Row],[Price]]*Table_ExternalData_15[[#This Row],[extra popust]]</f>
        <v>168.20099999999999</v>
      </c>
      <c r="N5232" s="2">
        <f>IF(M5232&lt;I5232,M5232,I5232)</f>
        <v>168.20099999999999</v>
      </c>
      <c r="O5232" s="12" t="str">
        <f>IF(N5232&lt;I5232,$U$1," ")</f>
        <v xml:space="preserve"> </v>
      </c>
      <c r="P5232" s="12" t="str">
        <f>IFERROR((O5232+30)," ")</f>
        <v xml:space="preserve"> </v>
      </c>
      <c r="Q5232" s="2">
        <f ca="1">IF(O5232=$U$1,N5232,"0")*1.22</f>
        <v>0</v>
      </c>
    </row>
    <row r="5233" spans="1:17" x14ac:dyDescent="0.25">
      <c r="A5233" t="s">
        <v>8224</v>
      </c>
      <c r="B5233" t="s">
        <v>8223</v>
      </c>
      <c r="C5233">
        <v>16432</v>
      </c>
      <c r="D5233">
        <v>124.5</v>
      </c>
      <c r="E5233">
        <f>IFERROR(VLOOKUP(Table_ExternalData_15[[#This Row],[Id]],Rabati!B:C,2,0),0)</f>
        <v>5</v>
      </c>
      <c r="F5233">
        <v>0</v>
      </c>
      <c r="G5233" t="str">
        <f>VLOOKUP(Table_ExternalData_15[[#This Row],[Id]],'Blagovna izdelek'!A:C,3,0)</f>
        <v>Dell</v>
      </c>
      <c r="H5233">
        <f>Table_ExternalData_15[[#This Row],[Rabat]]*0.2</f>
        <v>1</v>
      </c>
      <c r="I5233" s="2">
        <f>Table_ExternalData_15[[#This Row],[Price]]-(Table_ExternalData_15[[#This Row],[Price]]*Table_ExternalData_15[[#This Row],[BB rabat]])/100</f>
        <v>123.255</v>
      </c>
      <c r="J5233" s="2">
        <f>Table_ExternalData_15[[#This Row],[BB cena]]*Table_ExternalData_15[[#Headers],[1,22]]</f>
        <v>150.37109999999998</v>
      </c>
      <c r="K5233" s="2">
        <f>Table_ExternalData_15[[#This Row],[Price]]*Table_ExternalData_15[[#Headers],[1,22]]</f>
        <v>151.88999999999999</v>
      </c>
      <c r="L5233" s="7">
        <f>IF(G5233="White Shark",E5233*0.5,IF(G5233="Sbox",E5233*0.5,IF(G5233="Tenda",E5233*0.5,E5233*0.2)))/100</f>
        <v>0.01</v>
      </c>
      <c r="M5233" s="2">
        <f>Table_ExternalData_15[[#This Row],[Price]]-Table_ExternalData_15[[#This Row],[Price]]*Table_ExternalData_15[[#This Row],[extra popust]]</f>
        <v>123.255</v>
      </c>
      <c r="N5233" s="2">
        <f>IF(M5233&lt;I5233,M5233,I5233)</f>
        <v>123.255</v>
      </c>
      <c r="O5233" s="12" t="str">
        <f>IF(N5233&lt;I5233,$U$1," ")</f>
        <v xml:space="preserve"> </v>
      </c>
      <c r="P5233" s="12" t="str">
        <f>IFERROR((O5233+30)," ")</f>
        <v xml:space="preserve"> </v>
      </c>
      <c r="Q5233" s="2">
        <f ca="1">IF(O5233=$U$1,N5233,"0")*1.22</f>
        <v>0</v>
      </c>
    </row>
    <row r="5234" spans="1:17" x14ac:dyDescent="0.25">
      <c r="A5234" t="s">
        <v>11354</v>
      </c>
      <c r="B5234" t="s">
        <v>11353</v>
      </c>
      <c r="C5234">
        <v>16715</v>
      </c>
      <c r="D5234">
        <v>409.5</v>
      </c>
      <c r="E5234">
        <f>IFERROR(VLOOKUP(Table_ExternalData_15[[#This Row],[Id]],Rabati!B:C,2,0),0)</f>
        <v>5</v>
      </c>
      <c r="F5234">
        <v>0</v>
      </c>
      <c r="G5234" t="str">
        <f>VLOOKUP(Table_ExternalData_15[[#This Row],[Id]],'Blagovna izdelek'!A:C,3,0)</f>
        <v>Dell</v>
      </c>
      <c r="H5234">
        <f>Table_ExternalData_15[[#This Row],[Rabat]]*0.2</f>
        <v>1</v>
      </c>
      <c r="I5234" s="2">
        <f>Table_ExternalData_15[[#This Row],[Price]]-(Table_ExternalData_15[[#This Row],[Price]]*Table_ExternalData_15[[#This Row],[BB rabat]])/100</f>
        <v>405.40499999999997</v>
      </c>
      <c r="J5234" s="2">
        <f>Table_ExternalData_15[[#This Row],[BB cena]]*Table_ExternalData_15[[#Headers],[1,22]]</f>
        <v>494.59409999999997</v>
      </c>
      <c r="K5234" s="2">
        <f>Table_ExternalData_15[[#This Row],[Price]]*Table_ExternalData_15[[#Headers],[1,22]]</f>
        <v>499.59</v>
      </c>
      <c r="L5234" s="7">
        <f>IF(G5234="White Shark",E5234*0.5,IF(G5234="Sbox",E5234*0.5,IF(G5234="Tenda",E5234*0.5,E5234*0.2)))/100</f>
        <v>0.01</v>
      </c>
      <c r="M5234" s="2">
        <f>Table_ExternalData_15[[#This Row],[Price]]-Table_ExternalData_15[[#This Row],[Price]]*Table_ExternalData_15[[#This Row],[extra popust]]</f>
        <v>405.40499999999997</v>
      </c>
      <c r="N5234" s="2">
        <f>IF(M5234&lt;I5234,M5234,I5234)</f>
        <v>405.40499999999997</v>
      </c>
      <c r="O5234" s="12" t="str">
        <f>IF(N5234&lt;I5234,$U$1," ")</f>
        <v xml:space="preserve"> </v>
      </c>
      <c r="P5234" s="12" t="str">
        <f>IFERROR((O5234+30)," ")</f>
        <v xml:space="preserve"> </v>
      </c>
      <c r="Q5234" s="2">
        <f ca="1">IF(O5234=$U$1,N5234,"0")*1.22</f>
        <v>0</v>
      </c>
    </row>
    <row r="5235" spans="1:17" x14ac:dyDescent="0.25">
      <c r="A5235" t="s">
        <v>11459</v>
      </c>
      <c r="B5235" t="s">
        <v>15433</v>
      </c>
      <c r="C5235">
        <v>16768</v>
      </c>
      <c r="D5235">
        <v>1149.5</v>
      </c>
      <c r="E5235">
        <f>IFERROR(VLOOKUP(Table_ExternalData_15[[#This Row],[Id]],Rabati!B:C,2,0),0)</f>
        <v>5</v>
      </c>
      <c r="F5235">
        <v>0</v>
      </c>
      <c r="G5235" t="str">
        <f>VLOOKUP(Table_ExternalData_15[[#This Row],[Id]],'Blagovna izdelek'!A:C,3,0)</f>
        <v>Dell</v>
      </c>
      <c r="H5235">
        <f>Table_ExternalData_15[[#This Row],[Rabat]]*0.2</f>
        <v>1</v>
      </c>
      <c r="I5235" s="2">
        <f>Table_ExternalData_15[[#This Row],[Price]]-(Table_ExternalData_15[[#This Row],[Price]]*Table_ExternalData_15[[#This Row],[BB rabat]])/100</f>
        <v>1138.0050000000001</v>
      </c>
      <c r="J5235" s="2">
        <f>Table_ExternalData_15[[#This Row],[BB cena]]*Table_ExternalData_15[[#Headers],[1,22]]</f>
        <v>1388.3661000000002</v>
      </c>
      <c r="K5235" s="2">
        <f>Table_ExternalData_15[[#This Row],[Price]]*Table_ExternalData_15[[#Headers],[1,22]]</f>
        <v>1402.3899999999999</v>
      </c>
      <c r="L5235" s="7">
        <f>IF(G5235="White Shark",E5235*0.5,IF(G5235="Sbox",E5235*0.5,IF(G5235="Tenda",E5235*0.5,E5235*0.2)))/100</f>
        <v>0.01</v>
      </c>
      <c r="M5235" s="2">
        <f>Table_ExternalData_15[[#This Row],[Price]]-Table_ExternalData_15[[#This Row],[Price]]*Table_ExternalData_15[[#This Row],[extra popust]]</f>
        <v>1138.0050000000001</v>
      </c>
      <c r="N5235" s="2">
        <f>IF(M5235&lt;I5235,M5235,I5235)</f>
        <v>1138.0050000000001</v>
      </c>
      <c r="O5235" s="12" t="str">
        <f>IF(N5235&lt;I5235,$U$1," ")</f>
        <v xml:space="preserve"> </v>
      </c>
      <c r="P5235" s="12" t="str">
        <f>IFERROR((O5235+30)," ")</f>
        <v xml:space="preserve"> </v>
      </c>
      <c r="Q5235" s="2">
        <f ca="1">IF(O5235=$U$1,N5235,"0")*1.22</f>
        <v>0</v>
      </c>
    </row>
    <row r="5236" spans="1:17" x14ac:dyDescent="0.25">
      <c r="A5236" t="s">
        <v>11460</v>
      </c>
      <c r="B5236" t="s">
        <v>15434</v>
      </c>
      <c r="C5236">
        <v>16769</v>
      </c>
      <c r="D5236">
        <v>1190.75</v>
      </c>
      <c r="E5236">
        <f>IFERROR(VLOOKUP(Table_ExternalData_15[[#This Row],[Id]],Rabati!B:C,2,0),0)</f>
        <v>5</v>
      </c>
      <c r="F5236">
        <v>0</v>
      </c>
      <c r="G5236" t="str">
        <f>VLOOKUP(Table_ExternalData_15[[#This Row],[Id]],'Blagovna izdelek'!A:C,3,0)</f>
        <v>Dell</v>
      </c>
      <c r="H5236">
        <f>Table_ExternalData_15[[#This Row],[Rabat]]*0.2</f>
        <v>1</v>
      </c>
      <c r="I5236" s="2">
        <f>Table_ExternalData_15[[#This Row],[Price]]-(Table_ExternalData_15[[#This Row],[Price]]*Table_ExternalData_15[[#This Row],[BB rabat]])/100</f>
        <v>1178.8425</v>
      </c>
      <c r="J5236" s="2">
        <f>Table_ExternalData_15[[#This Row],[BB cena]]*Table_ExternalData_15[[#Headers],[1,22]]</f>
        <v>1438.18785</v>
      </c>
      <c r="K5236" s="2">
        <f>Table_ExternalData_15[[#This Row],[Price]]*Table_ExternalData_15[[#Headers],[1,22]]</f>
        <v>1452.7149999999999</v>
      </c>
      <c r="L5236" s="7">
        <f>IF(G5236="White Shark",E5236*0.5,IF(G5236="Sbox",E5236*0.5,IF(G5236="Tenda",E5236*0.5,E5236*0.2)))/100</f>
        <v>0.01</v>
      </c>
      <c r="M5236" s="2">
        <f>Table_ExternalData_15[[#This Row],[Price]]-Table_ExternalData_15[[#This Row],[Price]]*Table_ExternalData_15[[#This Row],[extra popust]]</f>
        <v>1178.8425</v>
      </c>
      <c r="N5236" s="2">
        <f>IF(M5236&lt;I5236,M5236,I5236)</f>
        <v>1178.8425</v>
      </c>
      <c r="O5236" s="12" t="str">
        <f>IF(N5236&lt;I5236,$U$1," ")</f>
        <v xml:space="preserve"> </v>
      </c>
      <c r="P5236" s="12" t="str">
        <f>IFERROR((O5236+30)," ")</f>
        <v xml:space="preserve"> </v>
      </c>
      <c r="Q5236" s="2">
        <f ca="1">IF(O5236=$U$1,N5236,"0")*1.22</f>
        <v>0</v>
      </c>
    </row>
    <row r="5237" spans="1:17" x14ac:dyDescent="0.25">
      <c r="A5237" t="s">
        <v>11531</v>
      </c>
      <c r="B5237" t="s">
        <v>11530</v>
      </c>
      <c r="C5237">
        <v>16794</v>
      </c>
      <c r="D5237">
        <v>129.80000000000001</v>
      </c>
      <c r="E5237">
        <f>IFERROR(VLOOKUP(Table_ExternalData_15[[#This Row],[Id]],Rabati!B:C,2,0),0)</f>
        <v>5</v>
      </c>
      <c r="F5237">
        <v>0</v>
      </c>
      <c r="G5237" t="str">
        <f>VLOOKUP(Table_ExternalData_15[[#This Row],[Id]],'Blagovna izdelek'!A:C,3,0)</f>
        <v>Dell</v>
      </c>
      <c r="H5237">
        <f>Table_ExternalData_15[[#This Row],[Rabat]]*0.2</f>
        <v>1</v>
      </c>
      <c r="I5237" s="2">
        <f>Table_ExternalData_15[[#This Row],[Price]]-(Table_ExternalData_15[[#This Row],[Price]]*Table_ExternalData_15[[#This Row],[BB rabat]])/100</f>
        <v>128.50200000000001</v>
      </c>
      <c r="J5237" s="2">
        <f>Table_ExternalData_15[[#This Row],[BB cena]]*Table_ExternalData_15[[#Headers],[1,22]]</f>
        <v>156.77244000000002</v>
      </c>
      <c r="K5237" s="2">
        <f>Table_ExternalData_15[[#This Row],[Price]]*Table_ExternalData_15[[#Headers],[1,22]]</f>
        <v>158.35600000000002</v>
      </c>
      <c r="L5237" s="7">
        <f>IF(G5237="White Shark",E5237*0.5,IF(G5237="Sbox",E5237*0.5,IF(G5237="Tenda",E5237*0.5,E5237*0.2)))/100</f>
        <v>0.01</v>
      </c>
      <c r="M5237" s="2">
        <f>Table_ExternalData_15[[#This Row],[Price]]-Table_ExternalData_15[[#This Row],[Price]]*Table_ExternalData_15[[#This Row],[extra popust]]</f>
        <v>128.50200000000001</v>
      </c>
      <c r="N5237" s="2">
        <f>IF(M5237&lt;I5237,M5237,I5237)</f>
        <v>128.50200000000001</v>
      </c>
      <c r="O5237" s="12" t="str">
        <f>IF(N5237&lt;I5237,$U$1," ")</f>
        <v xml:space="preserve"> </v>
      </c>
      <c r="P5237" s="12" t="str">
        <f>IFERROR((O5237+30)," ")</f>
        <v xml:space="preserve"> </v>
      </c>
      <c r="Q5237" s="2">
        <f ca="1">IF(O5237=$U$1,N5237,"0")*1.22</f>
        <v>0</v>
      </c>
    </row>
    <row r="5238" spans="1:17" x14ac:dyDescent="0.25">
      <c r="A5238" t="s">
        <v>12238</v>
      </c>
      <c r="B5238" t="s">
        <v>12237</v>
      </c>
      <c r="C5238">
        <v>16982</v>
      </c>
      <c r="D5238">
        <v>689</v>
      </c>
      <c r="E5238">
        <f>IFERROR(VLOOKUP(Table_ExternalData_15[[#This Row],[Id]],Rabati!B:C,2,0),0)</f>
        <v>0</v>
      </c>
      <c r="F5238">
        <v>0</v>
      </c>
      <c r="G5238" t="str">
        <f>VLOOKUP(Table_ExternalData_15[[#This Row],[Id]],'Blagovna izdelek'!A:C,3,0)</f>
        <v>Dell</v>
      </c>
      <c r="H5238">
        <f>Table_ExternalData_15[[#This Row],[Rabat]]*0.2</f>
        <v>0</v>
      </c>
      <c r="I5238" s="2">
        <f>Table_ExternalData_15[[#This Row],[Price]]-(Table_ExternalData_15[[#This Row],[Price]]*Table_ExternalData_15[[#This Row],[BB rabat]])/100</f>
        <v>689</v>
      </c>
      <c r="J5238" s="2">
        <f>Table_ExternalData_15[[#This Row],[BB cena]]*Table_ExternalData_15[[#Headers],[1,22]]</f>
        <v>840.57999999999993</v>
      </c>
      <c r="K5238" s="2">
        <f>Table_ExternalData_15[[#This Row],[Price]]*Table_ExternalData_15[[#Headers],[1,22]]</f>
        <v>840.57999999999993</v>
      </c>
      <c r="L5238" s="7">
        <f>IF(G5238="White Shark",E5238*0.5,IF(G5238="Sbox",E5238*0.5,IF(G5238="Tenda",E5238*0.5,E5238*0.2)))/100</f>
        <v>0</v>
      </c>
      <c r="M5238" s="2">
        <f>Table_ExternalData_15[[#This Row],[Price]]-Table_ExternalData_15[[#This Row],[Price]]*Table_ExternalData_15[[#This Row],[extra popust]]</f>
        <v>689</v>
      </c>
      <c r="N5238" s="2">
        <f>IF(M5238&lt;I5238,M5238,I5238)</f>
        <v>689</v>
      </c>
      <c r="O5238" s="12" t="str">
        <f>IF(N5238&lt;I5238,$U$1," ")</f>
        <v xml:space="preserve"> </v>
      </c>
      <c r="P5238" s="12" t="str">
        <f>IFERROR((O5238+30)," ")</f>
        <v xml:space="preserve"> </v>
      </c>
      <c r="Q5238" s="2">
        <f ca="1">IF(O5238=$U$1,N5238,"0")*1.22</f>
        <v>0</v>
      </c>
    </row>
    <row r="5239" spans="1:17" x14ac:dyDescent="0.25">
      <c r="A5239" t="s">
        <v>14422</v>
      </c>
      <c r="B5239" t="s">
        <v>14421</v>
      </c>
      <c r="C5239">
        <v>17458</v>
      </c>
      <c r="D5239">
        <v>489.75</v>
      </c>
      <c r="E5239">
        <f>IFERROR(VLOOKUP(Table_ExternalData_15[[#This Row],[Id]],Rabati!B:C,2,0),0)</f>
        <v>2</v>
      </c>
      <c r="F5239">
        <v>0</v>
      </c>
      <c r="G5239" t="str">
        <f>VLOOKUP(Table_ExternalData_15[[#This Row],[Id]],'Blagovna izdelek'!A:C,3,0)</f>
        <v>Dell</v>
      </c>
      <c r="H5239">
        <f>Table_ExternalData_15[[#This Row],[Rabat]]*0.2</f>
        <v>0.4</v>
      </c>
      <c r="I5239" s="2">
        <f>Table_ExternalData_15[[#This Row],[Price]]-(Table_ExternalData_15[[#This Row],[Price]]*Table_ExternalData_15[[#This Row],[BB rabat]])/100</f>
        <v>487.791</v>
      </c>
      <c r="J5239" s="2">
        <f>Table_ExternalData_15[[#This Row],[BB cena]]*Table_ExternalData_15[[#Headers],[1,22]]</f>
        <v>595.10501999999997</v>
      </c>
      <c r="K5239" s="2">
        <f>Table_ExternalData_15[[#This Row],[Price]]*Table_ExternalData_15[[#Headers],[1,22]]</f>
        <v>597.495</v>
      </c>
      <c r="L5239" s="7">
        <f>IF(G5239="White Shark",E5239*0.5,IF(G5239="Sbox",E5239*0.5,IF(G5239="Tenda",E5239*0.5,E5239*0.2)))/100</f>
        <v>4.0000000000000001E-3</v>
      </c>
      <c r="M5239" s="2">
        <f>Table_ExternalData_15[[#This Row],[Price]]-Table_ExternalData_15[[#This Row],[Price]]*Table_ExternalData_15[[#This Row],[extra popust]]</f>
        <v>487.791</v>
      </c>
      <c r="N5239" s="2">
        <f>IF(M5239&lt;I5239,M5239,I5239)</f>
        <v>487.791</v>
      </c>
      <c r="O5239" s="12" t="str">
        <f>IF(N5239&lt;I5239,$U$1," ")</f>
        <v xml:space="preserve"> </v>
      </c>
      <c r="P5239" s="12" t="str">
        <f>IFERROR((O5239+30)," ")</f>
        <v xml:space="preserve"> </v>
      </c>
      <c r="Q5239" s="2">
        <f ca="1">IF(O5239=$U$1,N5239,"0")*1.22</f>
        <v>0</v>
      </c>
    </row>
    <row r="5240" spans="1:17" x14ac:dyDescent="0.25">
      <c r="A5240" t="s">
        <v>14428</v>
      </c>
      <c r="B5240" t="s">
        <v>15435</v>
      </c>
      <c r="C5240">
        <v>17462</v>
      </c>
      <c r="D5240">
        <v>189.8</v>
      </c>
      <c r="E5240">
        <f>IFERROR(VLOOKUP(Table_ExternalData_15[[#This Row],[Id]],Rabati!B:C,2,0),0)</f>
        <v>5</v>
      </c>
      <c r="F5240">
        <v>5</v>
      </c>
      <c r="G5240" t="str">
        <f>VLOOKUP(Table_ExternalData_15[[#This Row],[Id]],'Blagovna izdelek'!A:C,3,0)</f>
        <v>Dell</v>
      </c>
      <c r="H5240">
        <f>Table_ExternalData_15[[#This Row],[Rabat]]*0.2</f>
        <v>1</v>
      </c>
      <c r="I5240" s="2">
        <f>Table_ExternalData_15[[#This Row],[Price]]-(Table_ExternalData_15[[#This Row],[Price]]*Table_ExternalData_15[[#This Row],[BB rabat]])/100</f>
        <v>187.90200000000002</v>
      </c>
      <c r="J5240" s="2">
        <f>Table_ExternalData_15[[#This Row],[BB cena]]*Table_ExternalData_15[[#Headers],[1,22]]</f>
        <v>229.24044000000001</v>
      </c>
      <c r="K5240" s="2">
        <f>Table_ExternalData_15[[#This Row],[Price]]*Table_ExternalData_15[[#Headers],[1,22]]</f>
        <v>231.55600000000001</v>
      </c>
      <c r="L5240" s="7">
        <f>IF(G5240="White Shark",E5240*0.5,IF(G5240="Sbox",E5240*0.5,IF(G5240="Tenda",E5240*0.5,E5240*0.2)))/100</f>
        <v>0.01</v>
      </c>
      <c r="M5240" s="2">
        <f>Table_ExternalData_15[[#This Row],[Price]]-Table_ExternalData_15[[#This Row],[Price]]*Table_ExternalData_15[[#This Row],[extra popust]]</f>
        <v>187.90200000000002</v>
      </c>
      <c r="N5240" s="2">
        <f>IF(M5240&lt;I5240,M5240,I5240)</f>
        <v>187.90200000000002</v>
      </c>
      <c r="O5240" s="12" t="str">
        <f>IF(N5240&lt;I5240,$U$1," ")</f>
        <v xml:space="preserve"> </v>
      </c>
      <c r="P5240" s="12" t="str">
        <f>IFERROR((O5240+30)," ")</f>
        <v xml:space="preserve"> </v>
      </c>
      <c r="Q5240" s="2">
        <f ca="1">IF(O5240=$U$1,N5240,"0")*1.22</f>
        <v>0</v>
      </c>
    </row>
    <row r="5241" spans="1:17" x14ac:dyDescent="0.25">
      <c r="A5241" t="s">
        <v>14429</v>
      </c>
      <c r="B5241" t="s">
        <v>15436</v>
      </c>
      <c r="C5241">
        <v>17463</v>
      </c>
      <c r="D5241">
        <v>224.9</v>
      </c>
      <c r="E5241">
        <f>IFERROR(VLOOKUP(Table_ExternalData_15[[#This Row],[Id]],Rabati!B:C,2,0),0)</f>
        <v>5</v>
      </c>
      <c r="F5241">
        <v>5</v>
      </c>
      <c r="G5241" t="str">
        <f>VLOOKUP(Table_ExternalData_15[[#This Row],[Id]],'Blagovna izdelek'!A:C,3,0)</f>
        <v>Dell</v>
      </c>
      <c r="H5241">
        <f>Table_ExternalData_15[[#This Row],[Rabat]]*0.2</f>
        <v>1</v>
      </c>
      <c r="I5241" s="2">
        <f>Table_ExternalData_15[[#This Row],[Price]]-(Table_ExternalData_15[[#This Row],[Price]]*Table_ExternalData_15[[#This Row],[BB rabat]])/100</f>
        <v>222.65100000000001</v>
      </c>
      <c r="J5241" s="2">
        <f>Table_ExternalData_15[[#This Row],[BB cena]]*Table_ExternalData_15[[#Headers],[1,22]]</f>
        <v>271.63422000000003</v>
      </c>
      <c r="K5241" s="2">
        <f>Table_ExternalData_15[[#This Row],[Price]]*Table_ExternalData_15[[#Headers],[1,22]]</f>
        <v>274.37799999999999</v>
      </c>
      <c r="L5241" s="7">
        <f>IF(G5241="White Shark",E5241*0.5,IF(G5241="Sbox",E5241*0.5,IF(G5241="Tenda",E5241*0.5,E5241*0.2)))/100</f>
        <v>0.01</v>
      </c>
      <c r="M5241" s="2">
        <f>Table_ExternalData_15[[#This Row],[Price]]-Table_ExternalData_15[[#This Row],[Price]]*Table_ExternalData_15[[#This Row],[extra popust]]</f>
        <v>222.65100000000001</v>
      </c>
      <c r="N5241" s="2">
        <f>IF(M5241&lt;I5241,M5241,I5241)</f>
        <v>222.65100000000001</v>
      </c>
      <c r="O5241" s="12" t="str">
        <f>IF(N5241&lt;I5241,$U$1," ")</f>
        <v xml:space="preserve"> </v>
      </c>
      <c r="P5241" s="12" t="str">
        <f>IFERROR((O5241+30)," ")</f>
        <v xml:space="preserve"> </v>
      </c>
      <c r="Q5241" s="2">
        <f ca="1">IF(O5241=$U$1,N5241,"0")*1.22</f>
        <v>0</v>
      </c>
    </row>
    <row r="5242" spans="1:17" x14ac:dyDescent="0.25">
      <c r="A5242" t="s">
        <v>14454</v>
      </c>
      <c r="B5242" t="s">
        <v>15437</v>
      </c>
      <c r="C5242">
        <v>17477</v>
      </c>
      <c r="D5242">
        <v>148.75</v>
      </c>
      <c r="E5242">
        <f>IFERROR(VLOOKUP(Table_ExternalData_15[[#This Row],[Id]],Rabati!B:C,2,0),0)</f>
        <v>5</v>
      </c>
      <c r="F5242">
        <v>3</v>
      </c>
      <c r="G5242" t="str">
        <f>VLOOKUP(Table_ExternalData_15[[#This Row],[Id]],'Blagovna izdelek'!A:C,3,0)</f>
        <v>Dell</v>
      </c>
      <c r="H5242">
        <f>Table_ExternalData_15[[#This Row],[Rabat]]*0.2</f>
        <v>1</v>
      </c>
      <c r="I5242" s="2">
        <f>Table_ExternalData_15[[#This Row],[Price]]-(Table_ExternalData_15[[#This Row],[Price]]*Table_ExternalData_15[[#This Row],[BB rabat]])/100</f>
        <v>147.26249999999999</v>
      </c>
      <c r="J5242" s="2">
        <f>Table_ExternalData_15[[#This Row],[BB cena]]*Table_ExternalData_15[[#Headers],[1,22]]</f>
        <v>179.66024999999999</v>
      </c>
      <c r="K5242" s="2">
        <f>Table_ExternalData_15[[#This Row],[Price]]*Table_ExternalData_15[[#Headers],[1,22]]</f>
        <v>181.47499999999999</v>
      </c>
      <c r="L5242" s="7">
        <f>IF(G5242="White Shark",E5242*0.5,IF(G5242="Sbox",E5242*0.5,IF(G5242="Tenda",E5242*0.5,E5242*0.2)))/100</f>
        <v>0.01</v>
      </c>
      <c r="M5242" s="2">
        <f>Table_ExternalData_15[[#This Row],[Price]]-Table_ExternalData_15[[#This Row],[Price]]*Table_ExternalData_15[[#This Row],[extra popust]]</f>
        <v>147.26249999999999</v>
      </c>
      <c r="N5242" s="2">
        <f>IF(M5242&lt;I5242,M5242,I5242)</f>
        <v>147.26249999999999</v>
      </c>
      <c r="O5242" s="12" t="str">
        <f>IF(N5242&lt;I5242,$U$1," ")</f>
        <v xml:space="preserve"> </v>
      </c>
      <c r="P5242" s="12" t="str">
        <f>IFERROR((O5242+30)," ")</f>
        <v xml:space="preserve"> </v>
      </c>
      <c r="Q5242" s="2">
        <f ca="1">IF(O5242=$U$1,N5242,"0")*1.22</f>
        <v>0</v>
      </c>
    </row>
    <row r="5243" spans="1:17" x14ac:dyDescent="0.25">
      <c r="A5243" t="s">
        <v>14593</v>
      </c>
      <c r="B5243" t="s">
        <v>15438</v>
      </c>
      <c r="C5243">
        <v>17535</v>
      </c>
      <c r="D5243">
        <v>549.9</v>
      </c>
      <c r="E5243">
        <f>IFERROR(VLOOKUP(Table_ExternalData_15[[#This Row],[Id]],Rabati!B:C,2,0),0)</f>
        <v>5</v>
      </c>
      <c r="F5243">
        <v>1</v>
      </c>
      <c r="G5243" t="str">
        <f>VLOOKUP(Table_ExternalData_15[[#This Row],[Id]],'Blagovna izdelek'!A:C,3,0)</f>
        <v>Dell</v>
      </c>
      <c r="H5243">
        <f>Table_ExternalData_15[[#This Row],[Rabat]]*0.2</f>
        <v>1</v>
      </c>
      <c r="I5243" s="2">
        <f>Table_ExternalData_15[[#This Row],[Price]]-(Table_ExternalData_15[[#This Row],[Price]]*Table_ExternalData_15[[#This Row],[BB rabat]])/100</f>
        <v>544.40099999999995</v>
      </c>
      <c r="J5243" s="2">
        <f>Table_ExternalData_15[[#This Row],[BB cena]]*Table_ExternalData_15[[#Headers],[1,22]]</f>
        <v>664.16921999999988</v>
      </c>
      <c r="K5243" s="2">
        <f>Table_ExternalData_15[[#This Row],[Price]]*Table_ExternalData_15[[#Headers],[1,22]]</f>
        <v>670.87799999999993</v>
      </c>
      <c r="L5243" s="7">
        <f>IF(G5243="White Shark",E5243*0.5,IF(G5243="Sbox",E5243*0.5,IF(G5243="Tenda",E5243*0.5,E5243*0.2)))/100</f>
        <v>0.01</v>
      </c>
      <c r="M5243" s="2">
        <f>Table_ExternalData_15[[#This Row],[Price]]-Table_ExternalData_15[[#This Row],[Price]]*Table_ExternalData_15[[#This Row],[extra popust]]</f>
        <v>544.40099999999995</v>
      </c>
      <c r="N5243" s="2">
        <f>IF(M5243&lt;I5243,M5243,I5243)</f>
        <v>544.40099999999995</v>
      </c>
      <c r="O5243" s="12" t="str">
        <f>IF(N5243&lt;I5243,$U$1," ")</f>
        <v xml:space="preserve"> </v>
      </c>
      <c r="P5243" s="12" t="str">
        <f>IFERROR((O5243+30)," ")</f>
        <v xml:space="preserve"> </v>
      </c>
      <c r="Q5243" s="2">
        <f ca="1">IF(O5243=$U$1,N5243,"0")*1.22</f>
        <v>0</v>
      </c>
    </row>
    <row r="5244" spans="1:17" x14ac:dyDescent="0.25">
      <c r="A5244" t="s">
        <v>15432</v>
      </c>
      <c r="B5244" t="s">
        <v>15431</v>
      </c>
      <c r="C5244">
        <v>17814</v>
      </c>
      <c r="D5244">
        <v>334.9</v>
      </c>
      <c r="E5244">
        <f>IFERROR(VLOOKUP(Table_ExternalData_15[[#This Row],[Id]],Rabati!B:C,2,0),0)</f>
        <v>0</v>
      </c>
      <c r="F5244">
        <v>14</v>
      </c>
      <c r="G5244" t="str">
        <f>VLOOKUP(Table_ExternalData_15[[#This Row],[Id]],'Blagovna izdelek'!A:C,3,0)</f>
        <v>Dell</v>
      </c>
      <c r="H5244">
        <f>Table_ExternalData_15[[#This Row],[Rabat]]*0.2</f>
        <v>0</v>
      </c>
      <c r="I5244" s="2">
        <f>Table_ExternalData_15[[#This Row],[Price]]-(Table_ExternalData_15[[#This Row],[Price]]*Table_ExternalData_15[[#This Row],[BB rabat]])/100</f>
        <v>334.9</v>
      </c>
      <c r="J5244" s="2">
        <f>Table_ExternalData_15[[#This Row],[BB cena]]*Table_ExternalData_15[[#Headers],[1,22]]</f>
        <v>408.57799999999997</v>
      </c>
      <c r="K5244" s="2">
        <f>Table_ExternalData_15[[#This Row],[Price]]*Table_ExternalData_15[[#Headers],[1,22]]</f>
        <v>408.57799999999997</v>
      </c>
      <c r="L5244" s="7">
        <f>IF(G5244="White Shark",E5244*0.5,IF(G5244="Sbox",E5244*0.5,IF(G5244="Tenda",E5244*0.5,E5244*0.2)))/100</f>
        <v>0</v>
      </c>
      <c r="M5244" s="2">
        <f>Table_ExternalData_15[[#This Row],[Price]]-Table_ExternalData_15[[#This Row],[Price]]*Table_ExternalData_15[[#This Row],[extra popust]]</f>
        <v>334.9</v>
      </c>
      <c r="N5244" s="2">
        <f>IF(M5244&lt;I5244,M5244,I5244)</f>
        <v>334.9</v>
      </c>
      <c r="O5244" s="12" t="str">
        <f>IF(N5244&lt;I5244,$U$1," ")</f>
        <v xml:space="preserve"> </v>
      </c>
      <c r="P5244" s="12" t="str">
        <f>IFERROR((O5244+30)," ")</f>
        <v xml:space="preserve"> </v>
      </c>
      <c r="Q5244" s="2">
        <f ca="1">IF(O5244=$U$1,N5244,"0")*1.22</f>
        <v>0</v>
      </c>
    </row>
    <row r="5245" spans="1:17" x14ac:dyDescent="0.25">
      <c r="A5245" t="s">
        <v>11464</v>
      </c>
      <c r="B5245" t="s">
        <v>11463</v>
      </c>
      <c r="C5245">
        <v>16773</v>
      </c>
      <c r="D5245">
        <v>23.15</v>
      </c>
      <c r="E5245">
        <f>IFERROR(VLOOKUP(Table_ExternalData_15[[#This Row],[Id]],Rabati!B:C,2,0),0)</f>
        <v>20</v>
      </c>
      <c r="F5245">
        <v>10</v>
      </c>
      <c r="G5245" t="str">
        <f>VLOOKUP(Table_ExternalData_15[[#This Row],[Id]],'Blagovna izdelek'!A:C,3,0)</f>
        <v>Deli</v>
      </c>
      <c r="H5245">
        <f>Table_ExternalData_15[[#This Row],[Rabat]]*0.2</f>
        <v>4</v>
      </c>
      <c r="I5245" s="2">
        <f>Table_ExternalData_15[[#This Row],[Price]]-(Table_ExternalData_15[[#This Row],[Price]]*Table_ExternalData_15[[#This Row],[BB rabat]])/100</f>
        <v>22.224</v>
      </c>
      <c r="J5245" s="2">
        <f>Table_ExternalData_15[[#This Row],[BB cena]]*Table_ExternalData_15[[#Headers],[1,22]]</f>
        <v>27.11328</v>
      </c>
      <c r="K5245" s="2">
        <f>Table_ExternalData_15[[#This Row],[Price]]*Table_ExternalData_15[[#Headers],[1,22]]</f>
        <v>28.242999999999999</v>
      </c>
      <c r="L5245" s="7">
        <f>IF(G5245="White Shark",E5245*0.5,IF(G5245="Sbox",E5245*0.5,IF(G5245="Tenda",E5245*0.5,E5245*0.2)))/100</f>
        <v>0.04</v>
      </c>
      <c r="M5245" s="2">
        <f>Table_ExternalData_15[[#This Row],[Price]]-Table_ExternalData_15[[#This Row],[Price]]*Table_ExternalData_15[[#This Row],[extra popust]]</f>
        <v>22.224</v>
      </c>
      <c r="N5245" s="2">
        <f>IF(M5245&lt;I5245,M5245,I5245)</f>
        <v>22.224</v>
      </c>
      <c r="O5245" s="12" t="str">
        <f>IF(N5245&lt;I5245,$U$1," ")</f>
        <v xml:space="preserve"> </v>
      </c>
      <c r="P5245" s="12" t="str">
        <f>IFERROR((O5245+30)," ")</f>
        <v xml:space="preserve"> </v>
      </c>
      <c r="Q5245" s="2">
        <f ca="1">IF(O5245=$U$1,N5245,"0")*1.22</f>
        <v>0</v>
      </c>
    </row>
    <row r="5246" spans="1:17" x14ac:dyDescent="0.25">
      <c r="A5246" t="s">
        <v>11307</v>
      </c>
      <c r="B5246" t="s">
        <v>11306</v>
      </c>
      <c r="C5246">
        <v>16688</v>
      </c>
      <c r="D5246">
        <v>69.650000000000006</v>
      </c>
      <c r="E5246">
        <f>IFERROR(VLOOKUP(Table_ExternalData_15[[#This Row],[Id]],Rabati!B:C,2,0),0)</f>
        <v>20</v>
      </c>
      <c r="F5246">
        <v>0</v>
      </c>
      <c r="G5246" t="str">
        <f>VLOOKUP(Table_ExternalData_15[[#This Row],[Id]],'Blagovna izdelek'!A:C,3,0)</f>
        <v>Deko</v>
      </c>
      <c r="H5246">
        <f>Table_ExternalData_15[[#This Row],[Rabat]]*0.2</f>
        <v>4</v>
      </c>
      <c r="I5246" s="2">
        <f>Table_ExternalData_15[[#This Row],[Price]]-(Table_ExternalData_15[[#This Row],[Price]]*Table_ExternalData_15[[#This Row],[BB rabat]])/100</f>
        <v>66.864000000000004</v>
      </c>
      <c r="J5246" s="2">
        <f>Table_ExternalData_15[[#This Row],[BB cena]]*Table_ExternalData_15[[#Headers],[1,22]]</f>
        <v>81.574080000000009</v>
      </c>
      <c r="K5246" s="2">
        <f>Table_ExternalData_15[[#This Row],[Price]]*Table_ExternalData_15[[#Headers],[1,22]]</f>
        <v>84.972999999999999</v>
      </c>
      <c r="L5246" s="7">
        <f>IF(G5246="White Shark",E5246*0.5,IF(G5246="Sbox",E5246*0.5,IF(G5246="Tenda",E5246*0.5,E5246*0.2)))/100</f>
        <v>0.04</v>
      </c>
      <c r="M5246" s="2">
        <f>Table_ExternalData_15[[#This Row],[Price]]-Table_ExternalData_15[[#This Row],[Price]]*Table_ExternalData_15[[#This Row],[extra popust]]</f>
        <v>66.864000000000004</v>
      </c>
      <c r="N5246" s="2">
        <f>IF(M5246&lt;I5246,M5246,I5246)</f>
        <v>66.864000000000004</v>
      </c>
      <c r="O5246" s="12" t="str">
        <f>IF(N5246&lt;I5246,$U$1," ")</f>
        <v xml:space="preserve"> </v>
      </c>
      <c r="P5246" s="12" t="str">
        <f>IFERROR((O5246+30)," ")</f>
        <v xml:space="preserve"> </v>
      </c>
      <c r="Q5246" s="2">
        <f ca="1">IF(O5246=$U$1,N5246,"0")*1.22</f>
        <v>0</v>
      </c>
    </row>
    <row r="5247" spans="1:17" x14ac:dyDescent="0.25">
      <c r="A5247" t="s">
        <v>1948</v>
      </c>
      <c r="B5247" t="s">
        <v>14621</v>
      </c>
      <c r="C5247">
        <v>8159</v>
      </c>
      <c r="D5247">
        <v>17.2</v>
      </c>
      <c r="E5247">
        <f>IFERROR(VLOOKUP(Table_ExternalData_15[[#This Row],[Id]],Rabati!B:C,2,0),0)</f>
        <v>25</v>
      </c>
      <c r="F5247">
        <v>52</v>
      </c>
      <c r="G5247" t="str">
        <f>VLOOKUP(Table_ExternalData_15[[#This Row],[Id]],'Blagovna izdelek'!A:C,3,0)</f>
        <v>Datech</v>
      </c>
      <c r="H5247">
        <f>Table_ExternalData_15[[#This Row],[Rabat]]*0.2</f>
        <v>5</v>
      </c>
      <c r="I5247" s="2">
        <f>Table_ExternalData_15[[#This Row],[Price]]-(Table_ExternalData_15[[#This Row],[Price]]*Table_ExternalData_15[[#This Row],[BB rabat]])/100</f>
        <v>16.34</v>
      </c>
      <c r="J5247" s="2">
        <f>Table_ExternalData_15[[#This Row],[BB cena]]*Table_ExternalData_15[[#Headers],[1,22]]</f>
        <v>19.934799999999999</v>
      </c>
      <c r="K5247" s="2">
        <f>Table_ExternalData_15[[#This Row],[Price]]*Table_ExternalData_15[[#Headers],[1,22]]</f>
        <v>20.983999999999998</v>
      </c>
      <c r="L5247" s="7">
        <f>IF(G5247="White Shark",E5247*0.5,IF(G5247="Sbox",E5247*0.5,IF(G5247="Tenda",E5247*0.5,E5247*0.2)))/100</f>
        <v>0.05</v>
      </c>
      <c r="M5247" s="2">
        <f>Table_ExternalData_15[[#This Row],[Price]]-Table_ExternalData_15[[#This Row],[Price]]*Table_ExternalData_15[[#This Row],[extra popust]]</f>
        <v>16.34</v>
      </c>
      <c r="N5247" s="2">
        <f>IF(M5247&lt;I5247,M5247,I5247)</f>
        <v>16.34</v>
      </c>
      <c r="O5247" s="12" t="str">
        <f>IF(N5247&lt;I5247,$U$1," ")</f>
        <v xml:space="preserve"> </v>
      </c>
      <c r="P5247" s="12" t="str">
        <f>IFERROR((O5247+30)," ")</f>
        <v xml:space="preserve"> </v>
      </c>
      <c r="Q5247" s="2">
        <f ca="1">IF(O5247=$U$1,N5247,"0")*1.22</f>
        <v>0</v>
      </c>
    </row>
    <row r="5248" spans="1:17" x14ac:dyDescent="0.25">
      <c r="A5248" t="s">
        <v>1949</v>
      </c>
      <c r="B5248" t="s">
        <v>12161</v>
      </c>
      <c r="C5248">
        <v>8161</v>
      </c>
      <c r="D5248">
        <v>22.9</v>
      </c>
      <c r="E5248">
        <f>IFERROR(VLOOKUP(Table_ExternalData_15[[#This Row],[Id]],Rabati!B:C,2,0),0)</f>
        <v>25</v>
      </c>
      <c r="F5248">
        <v>80</v>
      </c>
      <c r="G5248" t="str">
        <f>VLOOKUP(Table_ExternalData_15[[#This Row],[Id]],'Blagovna izdelek'!A:C,3,0)</f>
        <v>Datech</v>
      </c>
      <c r="H5248">
        <f>Table_ExternalData_15[[#This Row],[Rabat]]*0.2</f>
        <v>5</v>
      </c>
      <c r="I5248" s="2">
        <f>Table_ExternalData_15[[#This Row],[Price]]-(Table_ExternalData_15[[#This Row],[Price]]*Table_ExternalData_15[[#This Row],[BB rabat]])/100</f>
        <v>21.754999999999999</v>
      </c>
      <c r="J5248" s="2">
        <f>Table_ExternalData_15[[#This Row],[BB cena]]*Table_ExternalData_15[[#Headers],[1,22]]</f>
        <v>26.541099999999997</v>
      </c>
      <c r="K5248" s="2">
        <f>Table_ExternalData_15[[#This Row],[Price]]*Table_ExternalData_15[[#Headers],[1,22]]</f>
        <v>27.937999999999999</v>
      </c>
      <c r="L5248" s="7">
        <f>IF(G5248="White Shark",E5248*0.5,IF(G5248="Sbox",E5248*0.5,IF(G5248="Tenda",E5248*0.5,E5248*0.2)))/100</f>
        <v>0.05</v>
      </c>
      <c r="M5248" s="2">
        <f>Table_ExternalData_15[[#This Row],[Price]]-Table_ExternalData_15[[#This Row],[Price]]*Table_ExternalData_15[[#This Row],[extra popust]]</f>
        <v>21.754999999999999</v>
      </c>
      <c r="N5248" s="2">
        <f>IF(M5248&lt;I5248,M5248,I5248)</f>
        <v>21.754999999999999</v>
      </c>
      <c r="O5248" s="12" t="str">
        <f>IF(N5248&lt;I5248,$U$1," ")</f>
        <v xml:space="preserve"> </v>
      </c>
      <c r="P5248" s="12" t="str">
        <f>IFERROR((O5248+30)," ")</f>
        <v xml:space="preserve"> </v>
      </c>
      <c r="Q5248" s="2">
        <f ca="1">IF(O5248=$U$1,N5248,"0")*1.22</f>
        <v>0</v>
      </c>
    </row>
    <row r="5249" spans="1:17" x14ac:dyDescent="0.25">
      <c r="A5249" t="s">
        <v>1950</v>
      </c>
      <c r="B5249" t="s">
        <v>14127</v>
      </c>
      <c r="C5249">
        <v>8166</v>
      </c>
      <c r="D5249">
        <v>31.25</v>
      </c>
      <c r="E5249">
        <f>IFERROR(VLOOKUP(Table_ExternalData_15[[#This Row],[Id]],Rabati!B:C,2,0),0)</f>
        <v>25</v>
      </c>
      <c r="F5249">
        <v>0</v>
      </c>
      <c r="G5249" t="str">
        <f>VLOOKUP(Table_ExternalData_15[[#This Row],[Id]],'Blagovna izdelek'!A:C,3,0)</f>
        <v>Datech</v>
      </c>
      <c r="H5249">
        <f>Table_ExternalData_15[[#This Row],[Rabat]]*0.2</f>
        <v>5</v>
      </c>
      <c r="I5249" s="2">
        <f>Table_ExternalData_15[[#This Row],[Price]]-(Table_ExternalData_15[[#This Row],[Price]]*Table_ExternalData_15[[#This Row],[BB rabat]])/100</f>
        <v>29.6875</v>
      </c>
      <c r="J5249" s="2">
        <f>Table_ExternalData_15[[#This Row],[BB cena]]*Table_ExternalData_15[[#Headers],[1,22]]</f>
        <v>36.21875</v>
      </c>
      <c r="K5249" s="2">
        <f>Table_ExternalData_15[[#This Row],[Price]]*Table_ExternalData_15[[#Headers],[1,22]]</f>
        <v>38.125</v>
      </c>
      <c r="L5249" s="7">
        <f>IF(G5249="White Shark",E5249*0.5,IF(G5249="Sbox",E5249*0.5,IF(G5249="Tenda",E5249*0.5,E5249*0.2)))/100</f>
        <v>0.05</v>
      </c>
      <c r="M5249" s="2">
        <f>Table_ExternalData_15[[#This Row],[Price]]-Table_ExternalData_15[[#This Row],[Price]]*Table_ExternalData_15[[#This Row],[extra popust]]</f>
        <v>29.6875</v>
      </c>
      <c r="N5249" s="2">
        <f>IF(M5249&lt;I5249,M5249,I5249)</f>
        <v>29.6875</v>
      </c>
      <c r="O5249" s="12" t="str">
        <f>IF(N5249&lt;I5249,$U$1," ")</f>
        <v xml:space="preserve"> </v>
      </c>
      <c r="P5249" s="12" t="str">
        <f>IFERROR((O5249+30)," ")</f>
        <v xml:space="preserve"> </v>
      </c>
      <c r="Q5249" s="2">
        <f ca="1">IF(O5249=$U$1,N5249,"0")*1.22</f>
        <v>0</v>
      </c>
    </row>
    <row r="5250" spans="1:17" x14ac:dyDescent="0.25">
      <c r="A5250" t="s">
        <v>1951</v>
      </c>
      <c r="B5250" t="s">
        <v>12162</v>
      </c>
      <c r="C5250">
        <v>8167</v>
      </c>
      <c r="D5250">
        <v>26.15</v>
      </c>
      <c r="E5250">
        <f>IFERROR(VLOOKUP(Table_ExternalData_15[[#This Row],[Id]],Rabati!B:C,2,0),0)</f>
        <v>25</v>
      </c>
      <c r="F5250">
        <v>0</v>
      </c>
      <c r="G5250" t="str">
        <f>VLOOKUP(Table_ExternalData_15[[#This Row],[Id]],'Blagovna izdelek'!A:C,3,0)</f>
        <v>Datech</v>
      </c>
      <c r="H5250">
        <f>Table_ExternalData_15[[#This Row],[Rabat]]*0.2</f>
        <v>5</v>
      </c>
      <c r="I5250" s="2">
        <f>Table_ExternalData_15[[#This Row],[Price]]-(Table_ExternalData_15[[#This Row],[Price]]*Table_ExternalData_15[[#This Row],[BB rabat]])/100</f>
        <v>24.842499999999998</v>
      </c>
      <c r="J5250" s="2">
        <f>Table_ExternalData_15[[#This Row],[BB cena]]*Table_ExternalData_15[[#Headers],[1,22]]</f>
        <v>30.307849999999995</v>
      </c>
      <c r="K5250" s="2">
        <f>Table_ExternalData_15[[#This Row],[Price]]*Table_ExternalData_15[[#Headers],[1,22]]</f>
        <v>31.902999999999999</v>
      </c>
      <c r="L5250" s="7">
        <f>IF(G5250="White Shark",E5250*0.5,IF(G5250="Sbox",E5250*0.5,IF(G5250="Tenda",E5250*0.5,E5250*0.2)))/100</f>
        <v>0.05</v>
      </c>
      <c r="M5250" s="2">
        <f>Table_ExternalData_15[[#This Row],[Price]]-Table_ExternalData_15[[#This Row],[Price]]*Table_ExternalData_15[[#This Row],[extra popust]]</f>
        <v>24.842499999999998</v>
      </c>
      <c r="N5250" s="2">
        <f>IF(M5250&lt;I5250,M5250,I5250)</f>
        <v>24.842499999999998</v>
      </c>
      <c r="O5250" s="12" t="str">
        <f>IF(N5250&lt;I5250,$U$1," ")</f>
        <v xml:space="preserve"> </v>
      </c>
      <c r="P5250" s="12" t="str">
        <f>IFERROR((O5250+30)," ")</f>
        <v xml:space="preserve"> </v>
      </c>
      <c r="Q5250" s="2">
        <f ca="1">IF(O5250=$U$1,N5250,"0")*1.22</f>
        <v>0</v>
      </c>
    </row>
    <row r="5251" spans="1:17" x14ac:dyDescent="0.25">
      <c r="A5251" t="s">
        <v>1971</v>
      </c>
      <c r="B5251" t="s">
        <v>12163</v>
      </c>
      <c r="C5251">
        <v>8187</v>
      </c>
      <c r="D5251">
        <v>14.3</v>
      </c>
      <c r="E5251">
        <f>IFERROR(VLOOKUP(Table_ExternalData_15[[#This Row],[Id]],Rabati!B:C,2,0),0)</f>
        <v>25</v>
      </c>
      <c r="F5251">
        <v>53</v>
      </c>
      <c r="G5251" t="str">
        <f>VLOOKUP(Table_ExternalData_15[[#This Row],[Id]],'Blagovna izdelek'!A:C,3,0)</f>
        <v>Datech</v>
      </c>
      <c r="H5251">
        <f>Table_ExternalData_15[[#This Row],[Rabat]]*0.2</f>
        <v>5</v>
      </c>
      <c r="I5251" s="2">
        <f>Table_ExternalData_15[[#This Row],[Price]]-(Table_ExternalData_15[[#This Row],[Price]]*Table_ExternalData_15[[#This Row],[BB rabat]])/100</f>
        <v>13.585000000000001</v>
      </c>
      <c r="J5251" s="2">
        <f>Table_ExternalData_15[[#This Row],[BB cena]]*Table_ExternalData_15[[#Headers],[1,22]]</f>
        <v>16.573700000000002</v>
      </c>
      <c r="K5251" s="2">
        <f>Table_ExternalData_15[[#This Row],[Price]]*Table_ExternalData_15[[#Headers],[1,22]]</f>
        <v>17.446000000000002</v>
      </c>
      <c r="L5251" s="7">
        <f>IF(G5251="White Shark",E5251*0.5,IF(G5251="Sbox",E5251*0.5,IF(G5251="Tenda",E5251*0.5,E5251*0.2)))/100</f>
        <v>0.05</v>
      </c>
      <c r="M5251" s="2">
        <f>Table_ExternalData_15[[#This Row],[Price]]-Table_ExternalData_15[[#This Row],[Price]]*Table_ExternalData_15[[#This Row],[extra popust]]</f>
        <v>13.585000000000001</v>
      </c>
      <c r="N5251" s="2">
        <f>IF(M5251&lt;I5251,M5251,I5251)</f>
        <v>13.585000000000001</v>
      </c>
      <c r="O5251" s="12" t="str">
        <f>IF(N5251&lt;I5251,$U$1," ")</f>
        <v xml:space="preserve"> </v>
      </c>
      <c r="P5251" s="12" t="str">
        <f>IFERROR((O5251+30)," ")</f>
        <v xml:space="preserve"> </v>
      </c>
      <c r="Q5251" s="2">
        <f ca="1">IF(O5251=$U$1,N5251,"0")*1.22</f>
        <v>0</v>
      </c>
    </row>
    <row r="5252" spans="1:17" x14ac:dyDescent="0.25">
      <c r="A5252" t="s">
        <v>5076</v>
      </c>
      <c r="B5252" t="s">
        <v>12167</v>
      </c>
      <c r="C5252">
        <v>13215</v>
      </c>
      <c r="D5252">
        <v>22.9</v>
      </c>
      <c r="E5252">
        <f>IFERROR(VLOOKUP(Table_ExternalData_15[[#This Row],[Id]],Rabati!B:C,2,0),0)</f>
        <v>25</v>
      </c>
      <c r="F5252">
        <v>5</v>
      </c>
      <c r="G5252" t="str">
        <f>VLOOKUP(Table_ExternalData_15[[#This Row],[Id]],'Blagovna izdelek'!A:C,3,0)</f>
        <v>Datech</v>
      </c>
      <c r="H5252">
        <f>Table_ExternalData_15[[#This Row],[Rabat]]*0.2</f>
        <v>5</v>
      </c>
      <c r="I5252" s="2">
        <f>Table_ExternalData_15[[#This Row],[Price]]-(Table_ExternalData_15[[#This Row],[Price]]*Table_ExternalData_15[[#This Row],[BB rabat]])/100</f>
        <v>21.754999999999999</v>
      </c>
      <c r="J5252" s="2">
        <f>Table_ExternalData_15[[#This Row],[BB cena]]*Table_ExternalData_15[[#Headers],[1,22]]</f>
        <v>26.541099999999997</v>
      </c>
      <c r="K5252" s="2">
        <f>Table_ExternalData_15[[#This Row],[Price]]*Table_ExternalData_15[[#Headers],[1,22]]</f>
        <v>27.937999999999999</v>
      </c>
      <c r="L5252" s="7">
        <f>IF(G5252="White Shark",E5252*0.5,IF(G5252="Sbox",E5252*0.5,IF(G5252="Tenda",E5252*0.5,E5252*0.2)))/100</f>
        <v>0.05</v>
      </c>
      <c r="M5252" s="2">
        <f>Table_ExternalData_15[[#This Row],[Price]]-Table_ExternalData_15[[#This Row],[Price]]*Table_ExternalData_15[[#This Row],[extra popust]]</f>
        <v>21.754999999999999</v>
      </c>
      <c r="N5252" s="2">
        <f>IF(M5252&lt;I5252,M5252,I5252)</f>
        <v>21.754999999999999</v>
      </c>
      <c r="O5252" s="12" t="str">
        <f>IF(N5252&lt;I5252,$U$1," ")</f>
        <v xml:space="preserve"> </v>
      </c>
      <c r="P5252" s="12" t="str">
        <f>IFERROR((O5252+30)," ")</f>
        <v xml:space="preserve"> </v>
      </c>
      <c r="Q5252" s="2">
        <f ca="1">IF(O5252=$U$1,N5252,"0")*1.22</f>
        <v>0</v>
      </c>
    </row>
    <row r="5253" spans="1:17" x14ac:dyDescent="0.25">
      <c r="A5253" t="s">
        <v>7029</v>
      </c>
      <c r="B5253" t="s">
        <v>7028</v>
      </c>
      <c r="C5253">
        <v>14962</v>
      </c>
      <c r="D5253">
        <v>29.96</v>
      </c>
      <c r="E5253">
        <f>IFERROR(VLOOKUP(Table_ExternalData_15[[#This Row],[Id]],Rabati!B:C,2,0),0)</f>
        <v>25</v>
      </c>
      <c r="F5253">
        <v>24</v>
      </c>
      <c r="G5253" t="str">
        <f>VLOOKUP(Table_ExternalData_15[[#This Row],[Id]],'Blagovna izdelek'!A:C,3,0)</f>
        <v>Datech</v>
      </c>
      <c r="H5253">
        <f>Table_ExternalData_15[[#This Row],[Rabat]]*0.2</f>
        <v>5</v>
      </c>
      <c r="I5253" s="2">
        <f>Table_ExternalData_15[[#This Row],[Price]]-(Table_ExternalData_15[[#This Row],[Price]]*Table_ExternalData_15[[#This Row],[BB rabat]])/100</f>
        <v>28.462</v>
      </c>
      <c r="J5253" s="2">
        <f>Table_ExternalData_15[[#This Row],[BB cena]]*Table_ExternalData_15[[#Headers],[1,22]]</f>
        <v>34.723639999999996</v>
      </c>
      <c r="K5253" s="2">
        <f>Table_ExternalData_15[[#This Row],[Price]]*Table_ExternalData_15[[#Headers],[1,22]]</f>
        <v>36.551200000000001</v>
      </c>
      <c r="L5253" s="7">
        <f>IF(G5253="White Shark",E5253*0.5,IF(G5253="Sbox",E5253*0.5,IF(G5253="Tenda",E5253*0.5,E5253*0.2)))/100</f>
        <v>0.05</v>
      </c>
      <c r="M5253" s="2">
        <f>Table_ExternalData_15[[#This Row],[Price]]-Table_ExternalData_15[[#This Row],[Price]]*Table_ExternalData_15[[#This Row],[extra popust]]</f>
        <v>28.462</v>
      </c>
      <c r="N5253" s="2">
        <f>IF(M5253&lt;I5253,M5253,I5253)</f>
        <v>28.462</v>
      </c>
      <c r="O5253" s="12" t="str">
        <f>IF(N5253&lt;I5253,$U$1," ")</f>
        <v xml:space="preserve"> </v>
      </c>
      <c r="P5253" s="12" t="str">
        <f>IFERROR((O5253+30)," ")</f>
        <v xml:space="preserve"> </v>
      </c>
      <c r="Q5253" s="2">
        <f ca="1">IF(O5253=$U$1,N5253,"0")*1.22</f>
        <v>0</v>
      </c>
    </row>
    <row r="5254" spans="1:17" x14ac:dyDescent="0.25">
      <c r="A5254" t="s">
        <v>7031</v>
      </c>
      <c r="B5254" t="s">
        <v>7030</v>
      </c>
      <c r="C5254">
        <v>14963</v>
      </c>
      <c r="D5254">
        <v>29.96</v>
      </c>
      <c r="E5254">
        <f>IFERROR(VLOOKUP(Table_ExternalData_15[[#This Row],[Id]],Rabati!B:C,2,0),0)</f>
        <v>25</v>
      </c>
      <c r="F5254">
        <v>76</v>
      </c>
      <c r="G5254" t="str">
        <f>VLOOKUP(Table_ExternalData_15[[#This Row],[Id]],'Blagovna izdelek'!A:C,3,0)</f>
        <v>Datech</v>
      </c>
      <c r="H5254">
        <f>Table_ExternalData_15[[#This Row],[Rabat]]*0.2</f>
        <v>5</v>
      </c>
      <c r="I5254" s="2">
        <f>Table_ExternalData_15[[#This Row],[Price]]-(Table_ExternalData_15[[#This Row],[Price]]*Table_ExternalData_15[[#This Row],[BB rabat]])/100</f>
        <v>28.462</v>
      </c>
      <c r="J5254" s="2">
        <f>Table_ExternalData_15[[#This Row],[BB cena]]*Table_ExternalData_15[[#Headers],[1,22]]</f>
        <v>34.723639999999996</v>
      </c>
      <c r="K5254" s="2">
        <f>Table_ExternalData_15[[#This Row],[Price]]*Table_ExternalData_15[[#Headers],[1,22]]</f>
        <v>36.551200000000001</v>
      </c>
      <c r="L5254" s="7">
        <f>IF(G5254="White Shark",E5254*0.5,IF(G5254="Sbox",E5254*0.5,IF(G5254="Tenda",E5254*0.5,E5254*0.2)))/100</f>
        <v>0.05</v>
      </c>
      <c r="M5254" s="2">
        <f>Table_ExternalData_15[[#This Row],[Price]]-Table_ExternalData_15[[#This Row],[Price]]*Table_ExternalData_15[[#This Row],[extra popust]]</f>
        <v>28.462</v>
      </c>
      <c r="N5254" s="2">
        <f>IF(M5254&lt;I5254,M5254,I5254)</f>
        <v>28.462</v>
      </c>
      <c r="O5254" s="12" t="str">
        <f>IF(N5254&lt;I5254,$U$1," ")</f>
        <v xml:space="preserve"> </v>
      </c>
      <c r="P5254" s="12" t="str">
        <f>IFERROR((O5254+30)," ")</f>
        <v xml:space="preserve"> </v>
      </c>
      <c r="Q5254" s="2">
        <f ca="1">IF(O5254=$U$1,N5254,"0")*1.22</f>
        <v>0</v>
      </c>
    </row>
    <row r="5255" spans="1:17" x14ac:dyDescent="0.25">
      <c r="A5255" t="s">
        <v>7033</v>
      </c>
      <c r="B5255" t="s">
        <v>7032</v>
      </c>
      <c r="C5255">
        <v>14965</v>
      </c>
      <c r="D5255">
        <v>35.24</v>
      </c>
      <c r="E5255">
        <f>IFERROR(VLOOKUP(Table_ExternalData_15[[#This Row],[Id]],Rabati!B:C,2,0),0)</f>
        <v>25</v>
      </c>
      <c r="F5255">
        <v>111</v>
      </c>
      <c r="G5255" t="str">
        <f>VLOOKUP(Table_ExternalData_15[[#This Row],[Id]],'Blagovna izdelek'!A:C,3,0)</f>
        <v>Datech</v>
      </c>
      <c r="H5255">
        <f>Table_ExternalData_15[[#This Row],[Rabat]]*0.2</f>
        <v>5</v>
      </c>
      <c r="I5255" s="2">
        <f>Table_ExternalData_15[[#This Row],[Price]]-(Table_ExternalData_15[[#This Row],[Price]]*Table_ExternalData_15[[#This Row],[BB rabat]])/100</f>
        <v>33.478000000000002</v>
      </c>
      <c r="J5255" s="2">
        <f>Table_ExternalData_15[[#This Row],[BB cena]]*Table_ExternalData_15[[#Headers],[1,22]]</f>
        <v>40.843159999999997</v>
      </c>
      <c r="K5255" s="2">
        <f>Table_ExternalData_15[[#This Row],[Price]]*Table_ExternalData_15[[#Headers],[1,22]]</f>
        <v>42.992800000000003</v>
      </c>
      <c r="L5255" s="7">
        <f>IF(G5255="White Shark",E5255*0.5,IF(G5255="Sbox",E5255*0.5,IF(G5255="Tenda",E5255*0.5,E5255*0.2)))/100</f>
        <v>0.05</v>
      </c>
      <c r="M5255" s="2">
        <f>Table_ExternalData_15[[#This Row],[Price]]-Table_ExternalData_15[[#This Row],[Price]]*Table_ExternalData_15[[#This Row],[extra popust]]</f>
        <v>33.478000000000002</v>
      </c>
      <c r="N5255" s="2">
        <f>IF(M5255&lt;I5255,M5255,I5255)</f>
        <v>33.478000000000002</v>
      </c>
      <c r="O5255" s="12" t="str">
        <f>IF(N5255&lt;I5255,$U$1," ")</f>
        <v xml:space="preserve"> </v>
      </c>
      <c r="P5255" s="12" t="str">
        <f>IFERROR((O5255+30)," ")</f>
        <v xml:space="preserve"> </v>
      </c>
      <c r="Q5255" s="2">
        <f ca="1">IF(O5255=$U$1,N5255,"0")*1.22</f>
        <v>0</v>
      </c>
    </row>
    <row r="5256" spans="1:17" x14ac:dyDescent="0.25">
      <c r="A5256" t="s">
        <v>7035</v>
      </c>
      <c r="B5256" t="s">
        <v>7034</v>
      </c>
      <c r="C5256">
        <v>14966</v>
      </c>
      <c r="D5256">
        <v>26.66</v>
      </c>
      <c r="E5256">
        <f>IFERROR(VLOOKUP(Table_ExternalData_15[[#This Row],[Id]],Rabati!B:C,2,0),0)</f>
        <v>25</v>
      </c>
      <c r="F5256">
        <v>21</v>
      </c>
      <c r="G5256" t="str">
        <f>VLOOKUP(Table_ExternalData_15[[#This Row],[Id]],'Blagovna izdelek'!A:C,3,0)</f>
        <v>Datech</v>
      </c>
      <c r="H5256">
        <f>Table_ExternalData_15[[#This Row],[Rabat]]*0.2</f>
        <v>5</v>
      </c>
      <c r="I5256" s="2">
        <f>Table_ExternalData_15[[#This Row],[Price]]-(Table_ExternalData_15[[#This Row],[Price]]*Table_ExternalData_15[[#This Row],[BB rabat]])/100</f>
        <v>25.326999999999998</v>
      </c>
      <c r="J5256" s="2">
        <f>Table_ExternalData_15[[#This Row],[BB cena]]*Table_ExternalData_15[[#Headers],[1,22]]</f>
        <v>30.898939999999996</v>
      </c>
      <c r="K5256" s="2">
        <f>Table_ExternalData_15[[#This Row],[Price]]*Table_ExternalData_15[[#Headers],[1,22]]</f>
        <v>32.525199999999998</v>
      </c>
      <c r="L5256" s="7">
        <f>IF(G5256="White Shark",E5256*0.5,IF(G5256="Sbox",E5256*0.5,IF(G5256="Tenda",E5256*0.5,E5256*0.2)))/100</f>
        <v>0.05</v>
      </c>
      <c r="M5256" s="2">
        <f>Table_ExternalData_15[[#This Row],[Price]]-Table_ExternalData_15[[#This Row],[Price]]*Table_ExternalData_15[[#This Row],[extra popust]]</f>
        <v>25.326999999999998</v>
      </c>
      <c r="N5256" s="2">
        <f>IF(M5256&lt;I5256,M5256,I5256)</f>
        <v>25.326999999999998</v>
      </c>
      <c r="O5256" s="12" t="str">
        <f>IF(N5256&lt;I5256,$U$1," ")</f>
        <v xml:space="preserve"> </v>
      </c>
      <c r="P5256" s="12" t="str">
        <f>IFERROR((O5256+30)," ")</f>
        <v xml:space="preserve"> </v>
      </c>
      <c r="Q5256" s="2">
        <f ca="1">IF(O5256=$U$1,N5256,"0")*1.22</f>
        <v>0</v>
      </c>
    </row>
    <row r="5257" spans="1:17" x14ac:dyDescent="0.25">
      <c r="A5257" t="s">
        <v>7036</v>
      </c>
      <c r="B5257" t="s">
        <v>9728</v>
      </c>
      <c r="C5257">
        <v>14967</v>
      </c>
      <c r="D5257">
        <v>126.6</v>
      </c>
      <c r="E5257">
        <f>IFERROR(VLOOKUP(Table_ExternalData_15[[#This Row],[Id]],Rabati!B:C,2,0),0)</f>
        <v>25</v>
      </c>
      <c r="F5257">
        <v>0</v>
      </c>
      <c r="G5257" t="str">
        <f>VLOOKUP(Table_ExternalData_15[[#This Row],[Id]],'Blagovna izdelek'!A:C,3,0)</f>
        <v>Datech</v>
      </c>
      <c r="H5257">
        <f>Table_ExternalData_15[[#This Row],[Rabat]]*0.2</f>
        <v>5</v>
      </c>
      <c r="I5257" s="2">
        <f>Table_ExternalData_15[[#This Row],[Price]]-(Table_ExternalData_15[[#This Row],[Price]]*Table_ExternalData_15[[#This Row],[BB rabat]])/100</f>
        <v>120.27</v>
      </c>
      <c r="J5257" s="2">
        <f>Table_ExternalData_15[[#This Row],[BB cena]]*Table_ExternalData_15[[#Headers],[1,22]]</f>
        <v>146.7294</v>
      </c>
      <c r="K5257" s="2">
        <f>Table_ExternalData_15[[#This Row],[Price]]*Table_ExternalData_15[[#Headers],[1,22]]</f>
        <v>154.452</v>
      </c>
      <c r="L5257" s="7">
        <f>IF(G5257="White Shark",E5257*0.5,IF(G5257="Sbox",E5257*0.5,IF(G5257="Tenda",E5257*0.5,E5257*0.2)))/100</f>
        <v>0.05</v>
      </c>
      <c r="M5257" s="2">
        <f>Table_ExternalData_15[[#This Row],[Price]]-Table_ExternalData_15[[#This Row],[Price]]*Table_ExternalData_15[[#This Row],[extra popust]]</f>
        <v>120.27</v>
      </c>
      <c r="N5257" s="2">
        <f>IF(M5257&lt;I5257,M5257,I5257)</f>
        <v>120.27</v>
      </c>
      <c r="O5257" s="12" t="str">
        <f>IF(N5257&lt;I5257,$U$1," ")</f>
        <v xml:space="preserve"> </v>
      </c>
      <c r="P5257" s="12" t="str">
        <f>IFERROR((O5257+30)," ")</f>
        <v xml:space="preserve"> </v>
      </c>
      <c r="Q5257" s="2">
        <f ca="1">IF(O5257=$U$1,N5257,"0")*1.22</f>
        <v>0</v>
      </c>
    </row>
    <row r="5258" spans="1:17" x14ac:dyDescent="0.25">
      <c r="A5258" t="s">
        <v>7037</v>
      </c>
      <c r="B5258" t="s">
        <v>9729</v>
      </c>
      <c r="C5258">
        <v>14968</v>
      </c>
      <c r="D5258">
        <v>126.6</v>
      </c>
      <c r="E5258">
        <f>IFERROR(VLOOKUP(Table_ExternalData_15[[#This Row],[Id]],Rabati!B:C,2,0),0)</f>
        <v>25</v>
      </c>
      <c r="F5258">
        <v>0</v>
      </c>
      <c r="G5258" t="str">
        <f>VLOOKUP(Table_ExternalData_15[[#This Row],[Id]],'Blagovna izdelek'!A:C,3,0)</f>
        <v>Datech</v>
      </c>
      <c r="H5258">
        <f>Table_ExternalData_15[[#This Row],[Rabat]]*0.2</f>
        <v>5</v>
      </c>
      <c r="I5258" s="2">
        <f>Table_ExternalData_15[[#This Row],[Price]]-(Table_ExternalData_15[[#This Row],[Price]]*Table_ExternalData_15[[#This Row],[BB rabat]])/100</f>
        <v>120.27</v>
      </c>
      <c r="J5258" s="2">
        <f>Table_ExternalData_15[[#This Row],[BB cena]]*Table_ExternalData_15[[#Headers],[1,22]]</f>
        <v>146.7294</v>
      </c>
      <c r="K5258" s="2">
        <f>Table_ExternalData_15[[#This Row],[Price]]*Table_ExternalData_15[[#Headers],[1,22]]</f>
        <v>154.452</v>
      </c>
      <c r="L5258" s="7">
        <f>IF(G5258="White Shark",E5258*0.5,IF(G5258="Sbox",E5258*0.5,IF(G5258="Tenda",E5258*0.5,E5258*0.2)))/100</f>
        <v>0.05</v>
      </c>
      <c r="M5258" s="2">
        <f>Table_ExternalData_15[[#This Row],[Price]]-Table_ExternalData_15[[#This Row],[Price]]*Table_ExternalData_15[[#This Row],[extra popust]]</f>
        <v>120.27</v>
      </c>
      <c r="N5258" s="2">
        <f>IF(M5258&lt;I5258,M5258,I5258)</f>
        <v>120.27</v>
      </c>
      <c r="O5258" s="12" t="str">
        <f>IF(N5258&lt;I5258,$U$1," ")</f>
        <v xml:space="preserve"> </v>
      </c>
      <c r="P5258" s="12" t="str">
        <f>IFERROR((O5258+30)," ")</f>
        <v xml:space="preserve"> </v>
      </c>
      <c r="Q5258" s="2">
        <f ca="1">IF(O5258=$U$1,N5258,"0")*1.22</f>
        <v>0</v>
      </c>
    </row>
    <row r="5259" spans="1:17" x14ac:dyDescent="0.25">
      <c r="A5259" t="s">
        <v>7038</v>
      </c>
      <c r="B5259" t="s">
        <v>9730</v>
      </c>
      <c r="C5259">
        <v>14969</v>
      </c>
      <c r="D5259">
        <v>109.95</v>
      </c>
      <c r="E5259">
        <f>IFERROR(VLOOKUP(Table_ExternalData_15[[#This Row],[Id]],Rabati!B:C,2,0),0)</f>
        <v>25</v>
      </c>
      <c r="F5259">
        <v>39</v>
      </c>
      <c r="G5259" t="str">
        <f>VLOOKUP(Table_ExternalData_15[[#This Row],[Id]],'Blagovna izdelek'!A:C,3,0)</f>
        <v>Datech</v>
      </c>
      <c r="H5259">
        <f>Table_ExternalData_15[[#This Row],[Rabat]]*0.2</f>
        <v>5</v>
      </c>
      <c r="I5259" s="2">
        <f>Table_ExternalData_15[[#This Row],[Price]]-(Table_ExternalData_15[[#This Row],[Price]]*Table_ExternalData_15[[#This Row],[BB rabat]])/100</f>
        <v>104.4525</v>
      </c>
      <c r="J5259" s="2">
        <f>Table_ExternalData_15[[#This Row],[BB cena]]*Table_ExternalData_15[[#Headers],[1,22]]</f>
        <v>127.43205</v>
      </c>
      <c r="K5259" s="2">
        <f>Table_ExternalData_15[[#This Row],[Price]]*Table_ExternalData_15[[#Headers],[1,22]]</f>
        <v>134.13900000000001</v>
      </c>
      <c r="L5259" s="7">
        <f>IF(G5259="White Shark",E5259*0.5,IF(G5259="Sbox",E5259*0.5,IF(G5259="Tenda",E5259*0.5,E5259*0.2)))/100</f>
        <v>0.05</v>
      </c>
      <c r="M5259" s="2">
        <f>Table_ExternalData_15[[#This Row],[Price]]-Table_ExternalData_15[[#This Row],[Price]]*Table_ExternalData_15[[#This Row],[extra popust]]</f>
        <v>104.4525</v>
      </c>
      <c r="N5259" s="2">
        <f>IF(M5259&lt;I5259,M5259,I5259)</f>
        <v>104.4525</v>
      </c>
      <c r="O5259" s="12" t="str">
        <f>IF(N5259&lt;I5259,$U$1," ")</f>
        <v xml:space="preserve"> </v>
      </c>
      <c r="P5259" s="12" t="str">
        <f>IFERROR((O5259+30)," ")</f>
        <v xml:space="preserve"> </v>
      </c>
      <c r="Q5259" s="2">
        <f ca="1">IF(O5259=$U$1,N5259,"0")*1.22</f>
        <v>0</v>
      </c>
    </row>
    <row r="5260" spans="1:17" x14ac:dyDescent="0.25">
      <c r="A5260" t="s">
        <v>7039</v>
      </c>
      <c r="B5260" t="s">
        <v>9731</v>
      </c>
      <c r="C5260">
        <v>14971</v>
      </c>
      <c r="D5260">
        <v>133.96</v>
      </c>
      <c r="E5260">
        <f>IFERROR(VLOOKUP(Table_ExternalData_15[[#This Row],[Id]],Rabati!B:C,2,0),0)</f>
        <v>25</v>
      </c>
      <c r="F5260">
        <v>0</v>
      </c>
      <c r="G5260" t="str">
        <f>VLOOKUP(Table_ExternalData_15[[#This Row],[Id]],'Blagovna izdelek'!A:C,3,0)</f>
        <v>Datech</v>
      </c>
      <c r="H5260">
        <f>Table_ExternalData_15[[#This Row],[Rabat]]*0.2</f>
        <v>5</v>
      </c>
      <c r="I5260" s="2">
        <f>Table_ExternalData_15[[#This Row],[Price]]-(Table_ExternalData_15[[#This Row],[Price]]*Table_ExternalData_15[[#This Row],[BB rabat]])/100</f>
        <v>127.262</v>
      </c>
      <c r="J5260" s="2">
        <f>Table_ExternalData_15[[#This Row],[BB cena]]*Table_ExternalData_15[[#Headers],[1,22]]</f>
        <v>155.25963999999999</v>
      </c>
      <c r="K5260" s="2">
        <f>Table_ExternalData_15[[#This Row],[Price]]*Table_ExternalData_15[[#Headers],[1,22]]</f>
        <v>163.43120000000002</v>
      </c>
      <c r="L5260" s="7">
        <f>IF(G5260="White Shark",E5260*0.5,IF(G5260="Sbox",E5260*0.5,IF(G5260="Tenda",E5260*0.5,E5260*0.2)))/100</f>
        <v>0.05</v>
      </c>
      <c r="M5260" s="2">
        <f>Table_ExternalData_15[[#This Row],[Price]]-Table_ExternalData_15[[#This Row],[Price]]*Table_ExternalData_15[[#This Row],[extra popust]]</f>
        <v>127.262</v>
      </c>
      <c r="N5260" s="2">
        <f>IF(M5260&lt;I5260,M5260,I5260)</f>
        <v>127.262</v>
      </c>
      <c r="O5260" s="12" t="str">
        <f>IF(N5260&lt;I5260,$U$1," ")</f>
        <v xml:space="preserve"> </v>
      </c>
      <c r="P5260" s="12" t="str">
        <f>IFERROR((O5260+30)," ")</f>
        <v xml:space="preserve"> </v>
      </c>
      <c r="Q5260" s="2">
        <f ca="1">IF(O5260=$U$1,N5260,"0")*1.22</f>
        <v>0</v>
      </c>
    </row>
    <row r="5261" spans="1:17" x14ac:dyDescent="0.25">
      <c r="A5261" t="s">
        <v>7040</v>
      </c>
      <c r="B5261" t="s">
        <v>9732</v>
      </c>
      <c r="C5261">
        <v>14972</v>
      </c>
      <c r="D5261">
        <v>124.5</v>
      </c>
      <c r="E5261">
        <f>IFERROR(VLOOKUP(Table_ExternalData_15[[#This Row],[Id]],Rabati!B:C,2,0),0)</f>
        <v>25</v>
      </c>
      <c r="F5261">
        <v>60</v>
      </c>
      <c r="G5261" t="str">
        <f>VLOOKUP(Table_ExternalData_15[[#This Row],[Id]],'Blagovna izdelek'!A:C,3,0)</f>
        <v>Datech</v>
      </c>
      <c r="H5261">
        <f>Table_ExternalData_15[[#This Row],[Rabat]]*0.2</f>
        <v>5</v>
      </c>
      <c r="I5261" s="2">
        <f>Table_ExternalData_15[[#This Row],[Price]]-(Table_ExternalData_15[[#This Row],[Price]]*Table_ExternalData_15[[#This Row],[BB rabat]])/100</f>
        <v>118.27500000000001</v>
      </c>
      <c r="J5261" s="2">
        <f>Table_ExternalData_15[[#This Row],[BB cena]]*Table_ExternalData_15[[#Headers],[1,22]]</f>
        <v>144.2955</v>
      </c>
      <c r="K5261" s="2">
        <f>Table_ExternalData_15[[#This Row],[Price]]*Table_ExternalData_15[[#Headers],[1,22]]</f>
        <v>151.88999999999999</v>
      </c>
      <c r="L5261" s="7">
        <f>IF(G5261="White Shark",E5261*0.5,IF(G5261="Sbox",E5261*0.5,IF(G5261="Tenda",E5261*0.5,E5261*0.2)))/100</f>
        <v>0.05</v>
      </c>
      <c r="M5261" s="2">
        <f>Table_ExternalData_15[[#This Row],[Price]]-Table_ExternalData_15[[#This Row],[Price]]*Table_ExternalData_15[[#This Row],[extra popust]]</f>
        <v>118.27500000000001</v>
      </c>
      <c r="N5261" s="2">
        <f>IF(M5261&lt;I5261,M5261,I5261)</f>
        <v>118.27500000000001</v>
      </c>
      <c r="O5261" s="12" t="str">
        <f>IF(N5261&lt;I5261,$U$1," ")</f>
        <v xml:space="preserve"> </v>
      </c>
      <c r="P5261" s="12" t="str">
        <f>IFERROR((O5261+30)," ")</f>
        <v xml:space="preserve"> </v>
      </c>
      <c r="Q5261" s="2">
        <f ca="1">IF(O5261=$U$1,N5261,"0")*1.22</f>
        <v>0</v>
      </c>
    </row>
    <row r="5262" spans="1:17" x14ac:dyDescent="0.25">
      <c r="A5262" t="s">
        <v>7041</v>
      </c>
      <c r="B5262" t="s">
        <v>9733</v>
      </c>
      <c r="C5262">
        <v>14973</v>
      </c>
      <c r="D5262">
        <v>151.09</v>
      </c>
      <c r="E5262">
        <f>IFERROR(VLOOKUP(Table_ExternalData_15[[#This Row],[Id]],Rabati!B:C,2,0),0)</f>
        <v>25</v>
      </c>
      <c r="F5262">
        <v>0</v>
      </c>
      <c r="G5262" t="str">
        <f>VLOOKUP(Table_ExternalData_15[[#This Row],[Id]],'Blagovna izdelek'!A:C,3,0)</f>
        <v>Datech</v>
      </c>
      <c r="H5262">
        <f>Table_ExternalData_15[[#This Row],[Rabat]]*0.2</f>
        <v>5</v>
      </c>
      <c r="I5262" s="2">
        <f>Table_ExternalData_15[[#This Row],[Price]]-(Table_ExternalData_15[[#This Row],[Price]]*Table_ExternalData_15[[#This Row],[BB rabat]])/100</f>
        <v>143.53550000000001</v>
      </c>
      <c r="J5262" s="2">
        <f>Table_ExternalData_15[[#This Row],[BB cena]]*Table_ExternalData_15[[#Headers],[1,22]]</f>
        <v>175.11331000000001</v>
      </c>
      <c r="K5262" s="2">
        <f>Table_ExternalData_15[[#This Row],[Price]]*Table_ExternalData_15[[#Headers],[1,22]]</f>
        <v>184.32980000000001</v>
      </c>
      <c r="L5262" s="7">
        <f>IF(G5262="White Shark",E5262*0.5,IF(G5262="Sbox",E5262*0.5,IF(G5262="Tenda",E5262*0.5,E5262*0.2)))/100</f>
        <v>0.05</v>
      </c>
      <c r="M5262" s="2">
        <f>Table_ExternalData_15[[#This Row],[Price]]-Table_ExternalData_15[[#This Row],[Price]]*Table_ExternalData_15[[#This Row],[extra popust]]</f>
        <v>143.53550000000001</v>
      </c>
      <c r="N5262" s="2">
        <f>IF(M5262&lt;I5262,M5262,I5262)</f>
        <v>143.53550000000001</v>
      </c>
      <c r="O5262" s="12" t="str">
        <f>IF(N5262&lt;I5262,$U$1," ")</f>
        <v xml:space="preserve"> </v>
      </c>
      <c r="P5262" s="12" t="str">
        <f>IFERROR((O5262+30)," ")</f>
        <v xml:space="preserve"> </v>
      </c>
      <c r="Q5262" s="2">
        <f ca="1">IF(O5262=$U$1,N5262,"0")*1.22</f>
        <v>0</v>
      </c>
    </row>
    <row r="5263" spans="1:17" x14ac:dyDescent="0.25">
      <c r="A5263" t="s">
        <v>7042</v>
      </c>
      <c r="B5263" t="s">
        <v>9734</v>
      </c>
      <c r="C5263">
        <v>14974</v>
      </c>
      <c r="D5263">
        <v>151.09</v>
      </c>
      <c r="E5263">
        <f>IFERROR(VLOOKUP(Table_ExternalData_15[[#This Row],[Id]],Rabati!B:C,2,0),0)</f>
        <v>25</v>
      </c>
      <c r="F5263">
        <v>0</v>
      </c>
      <c r="G5263" t="str">
        <f>VLOOKUP(Table_ExternalData_15[[#This Row],[Id]],'Blagovna izdelek'!A:C,3,0)</f>
        <v>Datech</v>
      </c>
      <c r="H5263">
        <f>Table_ExternalData_15[[#This Row],[Rabat]]*0.2</f>
        <v>5</v>
      </c>
      <c r="I5263" s="2">
        <f>Table_ExternalData_15[[#This Row],[Price]]-(Table_ExternalData_15[[#This Row],[Price]]*Table_ExternalData_15[[#This Row],[BB rabat]])/100</f>
        <v>143.53550000000001</v>
      </c>
      <c r="J5263" s="2">
        <f>Table_ExternalData_15[[#This Row],[BB cena]]*Table_ExternalData_15[[#Headers],[1,22]]</f>
        <v>175.11331000000001</v>
      </c>
      <c r="K5263" s="2">
        <f>Table_ExternalData_15[[#This Row],[Price]]*Table_ExternalData_15[[#Headers],[1,22]]</f>
        <v>184.32980000000001</v>
      </c>
      <c r="L5263" s="7">
        <f>IF(G5263="White Shark",E5263*0.5,IF(G5263="Sbox",E5263*0.5,IF(G5263="Tenda",E5263*0.5,E5263*0.2)))/100</f>
        <v>0.05</v>
      </c>
      <c r="M5263" s="2">
        <f>Table_ExternalData_15[[#This Row],[Price]]-Table_ExternalData_15[[#This Row],[Price]]*Table_ExternalData_15[[#This Row],[extra popust]]</f>
        <v>143.53550000000001</v>
      </c>
      <c r="N5263" s="2">
        <f>IF(M5263&lt;I5263,M5263,I5263)</f>
        <v>143.53550000000001</v>
      </c>
      <c r="O5263" s="12" t="str">
        <f>IF(N5263&lt;I5263,$U$1," ")</f>
        <v xml:space="preserve"> </v>
      </c>
      <c r="P5263" s="12" t="str">
        <f>IFERROR((O5263+30)," ")</f>
        <v xml:space="preserve"> </v>
      </c>
      <c r="Q5263" s="2">
        <f ca="1">IF(O5263=$U$1,N5263,"0")*1.22</f>
        <v>0</v>
      </c>
    </row>
    <row r="5264" spans="1:17" x14ac:dyDescent="0.25">
      <c r="A5264" t="s">
        <v>7043</v>
      </c>
      <c r="B5264" t="s">
        <v>9735</v>
      </c>
      <c r="C5264">
        <v>14975</v>
      </c>
      <c r="D5264">
        <v>133</v>
      </c>
      <c r="E5264">
        <f>IFERROR(VLOOKUP(Table_ExternalData_15[[#This Row],[Id]],Rabati!B:C,2,0),0)</f>
        <v>25</v>
      </c>
      <c r="F5264">
        <v>17</v>
      </c>
      <c r="G5264" t="str">
        <f>VLOOKUP(Table_ExternalData_15[[#This Row],[Id]],'Blagovna izdelek'!A:C,3,0)</f>
        <v>Datech</v>
      </c>
      <c r="H5264">
        <f>Table_ExternalData_15[[#This Row],[Rabat]]*0.2</f>
        <v>5</v>
      </c>
      <c r="I5264" s="2">
        <f>Table_ExternalData_15[[#This Row],[Price]]-(Table_ExternalData_15[[#This Row],[Price]]*Table_ExternalData_15[[#This Row],[BB rabat]])/100</f>
        <v>126.35</v>
      </c>
      <c r="J5264" s="2">
        <f>Table_ExternalData_15[[#This Row],[BB cena]]*Table_ExternalData_15[[#Headers],[1,22]]</f>
        <v>154.14699999999999</v>
      </c>
      <c r="K5264" s="2">
        <f>Table_ExternalData_15[[#This Row],[Price]]*Table_ExternalData_15[[#Headers],[1,22]]</f>
        <v>162.26</v>
      </c>
      <c r="L5264" s="7">
        <f>IF(G5264="White Shark",E5264*0.5,IF(G5264="Sbox",E5264*0.5,IF(G5264="Tenda",E5264*0.5,E5264*0.2)))/100</f>
        <v>0.05</v>
      </c>
      <c r="M5264" s="2">
        <f>Table_ExternalData_15[[#This Row],[Price]]-Table_ExternalData_15[[#This Row],[Price]]*Table_ExternalData_15[[#This Row],[extra popust]]</f>
        <v>126.35</v>
      </c>
      <c r="N5264" s="2">
        <f>IF(M5264&lt;I5264,M5264,I5264)</f>
        <v>126.35</v>
      </c>
      <c r="O5264" s="12" t="str">
        <f>IF(N5264&lt;I5264,$U$1," ")</f>
        <v xml:space="preserve"> </v>
      </c>
      <c r="P5264" s="12" t="str">
        <f>IFERROR((O5264+30)," ")</f>
        <v xml:space="preserve"> </v>
      </c>
      <c r="Q5264" s="2">
        <f ca="1">IF(O5264=$U$1,N5264,"0")*1.22</f>
        <v>0</v>
      </c>
    </row>
    <row r="5265" spans="1:17" x14ac:dyDescent="0.25">
      <c r="A5265" t="s">
        <v>7044</v>
      </c>
      <c r="B5265" t="s">
        <v>9736</v>
      </c>
      <c r="C5265">
        <v>14976</v>
      </c>
      <c r="D5265">
        <v>166.84</v>
      </c>
      <c r="E5265">
        <f>IFERROR(VLOOKUP(Table_ExternalData_15[[#This Row],[Id]],Rabati!B:C,2,0),0)</f>
        <v>25</v>
      </c>
      <c r="F5265">
        <v>0</v>
      </c>
      <c r="G5265" t="str">
        <f>VLOOKUP(Table_ExternalData_15[[#This Row],[Id]],'Blagovna izdelek'!A:C,3,0)</f>
        <v>Datech</v>
      </c>
      <c r="H5265">
        <f>Table_ExternalData_15[[#This Row],[Rabat]]*0.2</f>
        <v>5</v>
      </c>
      <c r="I5265" s="2">
        <f>Table_ExternalData_15[[#This Row],[Price]]-(Table_ExternalData_15[[#This Row],[Price]]*Table_ExternalData_15[[#This Row],[BB rabat]])/100</f>
        <v>158.49799999999999</v>
      </c>
      <c r="J5265" s="2">
        <f>Table_ExternalData_15[[#This Row],[BB cena]]*Table_ExternalData_15[[#Headers],[1,22]]</f>
        <v>193.36756</v>
      </c>
      <c r="K5265" s="2">
        <f>Table_ExternalData_15[[#This Row],[Price]]*Table_ExternalData_15[[#Headers],[1,22]]</f>
        <v>203.54480000000001</v>
      </c>
      <c r="L5265" s="7">
        <f>IF(G5265="White Shark",E5265*0.5,IF(G5265="Sbox",E5265*0.5,IF(G5265="Tenda",E5265*0.5,E5265*0.2)))/100</f>
        <v>0.05</v>
      </c>
      <c r="M5265" s="2">
        <f>Table_ExternalData_15[[#This Row],[Price]]-Table_ExternalData_15[[#This Row],[Price]]*Table_ExternalData_15[[#This Row],[extra popust]]</f>
        <v>158.49799999999999</v>
      </c>
      <c r="N5265" s="2">
        <f>IF(M5265&lt;I5265,M5265,I5265)</f>
        <v>158.49799999999999</v>
      </c>
      <c r="O5265" s="12" t="str">
        <f>IF(N5265&lt;I5265,$U$1," ")</f>
        <v xml:space="preserve"> </v>
      </c>
      <c r="P5265" s="12" t="str">
        <f>IFERROR((O5265+30)," ")</f>
        <v xml:space="preserve"> </v>
      </c>
      <c r="Q5265" s="2">
        <f ca="1">IF(O5265=$U$1,N5265,"0")*1.22</f>
        <v>0</v>
      </c>
    </row>
    <row r="5266" spans="1:17" x14ac:dyDescent="0.25">
      <c r="A5266" t="s">
        <v>7045</v>
      </c>
      <c r="B5266" t="s">
        <v>9737</v>
      </c>
      <c r="C5266">
        <v>14981</v>
      </c>
      <c r="D5266">
        <v>149.28</v>
      </c>
      <c r="E5266">
        <f>IFERROR(VLOOKUP(Table_ExternalData_15[[#This Row],[Id]],Rabati!B:C,2,0),0)</f>
        <v>25</v>
      </c>
      <c r="F5266">
        <v>0</v>
      </c>
      <c r="G5266" t="str">
        <f>VLOOKUP(Table_ExternalData_15[[#This Row],[Id]],'Blagovna izdelek'!A:C,3,0)</f>
        <v>Datech</v>
      </c>
      <c r="H5266">
        <f>Table_ExternalData_15[[#This Row],[Rabat]]*0.2</f>
        <v>5</v>
      </c>
      <c r="I5266" s="2">
        <f>Table_ExternalData_15[[#This Row],[Price]]-(Table_ExternalData_15[[#This Row],[Price]]*Table_ExternalData_15[[#This Row],[BB rabat]])/100</f>
        <v>141.816</v>
      </c>
      <c r="J5266" s="2">
        <f>Table_ExternalData_15[[#This Row],[BB cena]]*Table_ExternalData_15[[#Headers],[1,22]]</f>
        <v>173.01552000000001</v>
      </c>
      <c r="K5266" s="2">
        <f>Table_ExternalData_15[[#This Row],[Price]]*Table_ExternalData_15[[#Headers],[1,22]]</f>
        <v>182.1216</v>
      </c>
      <c r="L5266" s="7">
        <f>IF(G5266="White Shark",E5266*0.5,IF(G5266="Sbox",E5266*0.5,IF(G5266="Tenda",E5266*0.5,E5266*0.2)))/100</f>
        <v>0.05</v>
      </c>
      <c r="M5266" s="2">
        <f>Table_ExternalData_15[[#This Row],[Price]]-Table_ExternalData_15[[#This Row],[Price]]*Table_ExternalData_15[[#This Row],[extra popust]]</f>
        <v>141.816</v>
      </c>
      <c r="N5266" s="2">
        <f>IF(M5266&lt;I5266,M5266,I5266)</f>
        <v>141.816</v>
      </c>
      <c r="O5266" s="12" t="str">
        <f>IF(N5266&lt;I5266,$U$1," ")</f>
        <v xml:space="preserve"> </v>
      </c>
      <c r="P5266" s="12" t="str">
        <f>IFERROR((O5266+30)," ")</f>
        <v xml:space="preserve"> </v>
      </c>
      <c r="Q5266" s="2">
        <f ca="1">IF(O5266=$U$1,N5266,"0")*1.22</f>
        <v>0</v>
      </c>
    </row>
    <row r="5267" spans="1:17" x14ac:dyDescent="0.25">
      <c r="A5267" t="s">
        <v>7047</v>
      </c>
      <c r="B5267" t="s">
        <v>7046</v>
      </c>
      <c r="C5267">
        <v>14982</v>
      </c>
      <c r="D5267">
        <v>99.95</v>
      </c>
      <c r="E5267">
        <f>IFERROR(VLOOKUP(Table_ExternalData_15[[#This Row],[Id]],Rabati!B:C,2,0),0)</f>
        <v>25</v>
      </c>
      <c r="F5267">
        <v>13</v>
      </c>
      <c r="G5267" t="str">
        <f>VLOOKUP(Table_ExternalData_15[[#This Row],[Id]],'Blagovna izdelek'!A:C,3,0)</f>
        <v>Datech</v>
      </c>
      <c r="H5267">
        <f>Table_ExternalData_15[[#This Row],[Rabat]]*0.2</f>
        <v>5</v>
      </c>
      <c r="I5267" s="2">
        <f>Table_ExternalData_15[[#This Row],[Price]]-(Table_ExternalData_15[[#This Row],[Price]]*Table_ExternalData_15[[#This Row],[BB rabat]])/100</f>
        <v>94.952500000000001</v>
      </c>
      <c r="J5267" s="2">
        <f>Table_ExternalData_15[[#This Row],[BB cena]]*Table_ExternalData_15[[#Headers],[1,22]]</f>
        <v>115.84205</v>
      </c>
      <c r="K5267" s="2">
        <f>Table_ExternalData_15[[#This Row],[Price]]*Table_ExternalData_15[[#Headers],[1,22]]</f>
        <v>121.93900000000001</v>
      </c>
      <c r="L5267" s="7">
        <f>IF(G5267="White Shark",E5267*0.5,IF(G5267="Sbox",E5267*0.5,IF(G5267="Tenda",E5267*0.5,E5267*0.2)))/100</f>
        <v>0.05</v>
      </c>
      <c r="M5267" s="2">
        <f>Table_ExternalData_15[[#This Row],[Price]]-Table_ExternalData_15[[#This Row],[Price]]*Table_ExternalData_15[[#This Row],[extra popust]]</f>
        <v>94.952500000000001</v>
      </c>
      <c r="N5267" s="2">
        <f>IF(M5267&lt;I5267,M5267,I5267)</f>
        <v>94.952500000000001</v>
      </c>
      <c r="O5267" s="12" t="str">
        <f>IF(N5267&lt;I5267,$U$1," ")</f>
        <v xml:space="preserve"> </v>
      </c>
      <c r="P5267" s="12" t="str">
        <f>IFERROR((O5267+30)," ")</f>
        <v xml:space="preserve"> </v>
      </c>
      <c r="Q5267" s="2">
        <f ca="1">IF(O5267=$U$1,N5267,"0")*1.22</f>
        <v>0</v>
      </c>
    </row>
    <row r="5268" spans="1:17" x14ac:dyDescent="0.25">
      <c r="A5268" t="s">
        <v>7049</v>
      </c>
      <c r="B5268" t="s">
        <v>7048</v>
      </c>
      <c r="C5268">
        <v>14983</v>
      </c>
      <c r="D5268">
        <v>138.94</v>
      </c>
      <c r="E5268">
        <f>IFERROR(VLOOKUP(Table_ExternalData_15[[#This Row],[Id]],Rabati!B:C,2,0),0)</f>
        <v>25</v>
      </c>
      <c r="F5268">
        <v>14</v>
      </c>
      <c r="G5268" t="str">
        <f>VLOOKUP(Table_ExternalData_15[[#This Row],[Id]],'Blagovna izdelek'!A:C,3,0)</f>
        <v>Datech</v>
      </c>
      <c r="H5268">
        <f>Table_ExternalData_15[[#This Row],[Rabat]]*0.2</f>
        <v>5</v>
      </c>
      <c r="I5268" s="2">
        <f>Table_ExternalData_15[[#This Row],[Price]]-(Table_ExternalData_15[[#This Row],[Price]]*Table_ExternalData_15[[#This Row],[BB rabat]])/100</f>
        <v>131.99299999999999</v>
      </c>
      <c r="J5268" s="2">
        <f>Table_ExternalData_15[[#This Row],[BB cena]]*Table_ExternalData_15[[#Headers],[1,22]]</f>
        <v>161.03145999999998</v>
      </c>
      <c r="K5268" s="2">
        <f>Table_ExternalData_15[[#This Row],[Price]]*Table_ExternalData_15[[#Headers],[1,22]]</f>
        <v>169.5068</v>
      </c>
      <c r="L5268" s="7">
        <f>IF(G5268="White Shark",E5268*0.5,IF(G5268="Sbox",E5268*0.5,IF(G5268="Tenda",E5268*0.5,E5268*0.2)))/100</f>
        <v>0.05</v>
      </c>
      <c r="M5268" s="2">
        <f>Table_ExternalData_15[[#This Row],[Price]]-Table_ExternalData_15[[#This Row],[Price]]*Table_ExternalData_15[[#This Row],[extra popust]]</f>
        <v>131.99299999999999</v>
      </c>
      <c r="N5268" s="2">
        <f>IF(M5268&lt;I5268,M5268,I5268)</f>
        <v>131.99299999999999</v>
      </c>
      <c r="O5268" s="12" t="str">
        <f>IF(N5268&lt;I5268,$U$1," ")</f>
        <v xml:space="preserve"> </v>
      </c>
      <c r="P5268" s="12" t="str">
        <f>IFERROR((O5268+30)," ")</f>
        <v xml:space="preserve"> </v>
      </c>
      <c r="Q5268" s="2">
        <f ca="1">IF(O5268=$U$1,N5268,"0")*1.22</f>
        <v>0</v>
      </c>
    </row>
    <row r="5269" spans="1:17" x14ac:dyDescent="0.25">
      <c r="A5269" t="s">
        <v>7051</v>
      </c>
      <c r="B5269" t="s">
        <v>7050</v>
      </c>
      <c r="C5269">
        <v>14984</v>
      </c>
      <c r="D5269">
        <v>449.95</v>
      </c>
      <c r="E5269">
        <f>IFERROR(VLOOKUP(Table_ExternalData_15[[#This Row],[Id]],Rabati!B:C,2,0),0)</f>
        <v>25</v>
      </c>
      <c r="F5269">
        <v>5</v>
      </c>
      <c r="G5269" t="str">
        <f>VLOOKUP(Table_ExternalData_15[[#This Row],[Id]],'Blagovna izdelek'!A:C,3,0)</f>
        <v>Datech</v>
      </c>
      <c r="H5269">
        <f>Table_ExternalData_15[[#This Row],[Rabat]]*0.2</f>
        <v>5</v>
      </c>
      <c r="I5269" s="2">
        <f>Table_ExternalData_15[[#This Row],[Price]]-(Table_ExternalData_15[[#This Row],[Price]]*Table_ExternalData_15[[#This Row],[BB rabat]])/100</f>
        <v>427.45249999999999</v>
      </c>
      <c r="J5269" s="2">
        <f>Table_ExternalData_15[[#This Row],[BB cena]]*Table_ExternalData_15[[#Headers],[1,22]]</f>
        <v>521.49204999999995</v>
      </c>
      <c r="K5269" s="2">
        <f>Table_ExternalData_15[[#This Row],[Price]]*Table_ExternalData_15[[#Headers],[1,22]]</f>
        <v>548.93899999999996</v>
      </c>
      <c r="L5269" s="7">
        <f>IF(G5269="White Shark",E5269*0.5,IF(G5269="Sbox",E5269*0.5,IF(G5269="Tenda",E5269*0.5,E5269*0.2)))/100</f>
        <v>0.05</v>
      </c>
      <c r="M5269" s="2">
        <f>Table_ExternalData_15[[#This Row],[Price]]-Table_ExternalData_15[[#This Row],[Price]]*Table_ExternalData_15[[#This Row],[extra popust]]</f>
        <v>427.45249999999999</v>
      </c>
      <c r="N5269" s="2">
        <f>IF(M5269&lt;I5269,M5269,I5269)</f>
        <v>427.45249999999999</v>
      </c>
      <c r="O5269" s="12" t="str">
        <f>IF(N5269&lt;I5269,$U$1," ")</f>
        <v xml:space="preserve"> </v>
      </c>
      <c r="P5269" s="12" t="str">
        <f>IFERROR((O5269+30)," ")</f>
        <v xml:space="preserve"> </v>
      </c>
      <c r="Q5269" s="2">
        <f ca="1">IF(O5269=$U$1,N5269,"0")*1.22</f>
        <v>0</v>
      </c>
    </row>
    <row r="5270" spans="1:17" x14ac:dyDescent="0.25">
      <c r="A5270" t="s">
        <v>7053</v>
      </c>
      <c r="B5270" t="s">
        <v>7052</v>
      </c>
      <c r="C5270">
        <v>14985</v>
      </c>
      <c r="D5270">
        <v>589.95000000000005</v>
      </c>
      <c r="E5270">
        <f>IFERROR(VLOOKUP(Table_ExternalData_15[[#This Row],[Id]],Rabati!B:C,2,0),0)</f>
        <v>25</v>
      </c>
      <c r="F5270">
        <v>12</v>
      </c>
      <c r="G5270" t="str">
        <f>VLOOKUP(Table_ExternalData_15[[#This Row],[Id]],'Blagovna izdelek'!A:C,3,0)</f>
        <v>Datech</v>
      </c>
      <c r="H5270">
        <f>Table_ExternalData_15[[#This Row],[Rabat]]*0.2</f>
        <v>5</v>
      </c>
      <c r="I5270" s="2">
        <f>Table_ExternalData_15[[#This Row],[Price]]-(Table_ExternalData_15[[#This Row],[Price]]*Table_ExternalData_15[[#This Row],[BB rabat]])/100</f>
        <v>560.4525000000001</v>
      </c>
      <c r="J5270" s="2">
        <f>Table_ExternalData_15[[#This Row],[BB cena]]*Table_ExternalData_15[[#Headers],[1,22]]</f>
        <v>683.75205000000005</v>
      </c>
      <c r="K5270" s="2">
        <f>Table_ExternalData_15[[#This Row],[Price]]*Table_ExternalData_15[[#Headers],[1,22]]</f>
        <v>719.73900000000003</v>
      </c>
      <c r="L5270" s="7">
        <f>IF(G5270="White Shark",E5270*0.5,IF(G5270="Sbox",E5270*0.5,IF(G5270="Tenda",E5270*0.5,E5270*0.2)))/100</f>
        <v>0.05</v>
      </c>
      <c r="M5270" s="2">
        <f>Table_ExternalData_15[[#This Row],[Price]]-Table_ExternalData_15[[#This Row],[Price]]*Table_ExternalData_15[[#This Row],[extra popust]]</f>
        <v>560.4525000000001</v>
      </c>
      <c r="N5270" s="2">
        <f>IF(M5270&lt;I5270,M5270,I5270)</f>
        <v>560.4525000000001</v>
      </c>
      <c r="O5270" s="12" t="str">
        <f>IF(N5270&lt;I5270,$U$1," ")</f>
        <v xml:space="preserve"> </v>
      </c>
      <c r="P5270" s="12" t="str">
        <f>IFERROR((O5270+30)," ")</f>
        <v xml:space="preserve"> </v>
      </c>
      <c r="Q5270" s="2">
        <f ca="1">IF(O5270=$U$1,N5270,"0")*1.22</f>
        <v>0</v>
      </c>
    </row>
    <row r="5271" spans="1:17" x14ac:dyDescent="0.25">
      <c r="A5271" t="s">
        <v>7055</v>
      </c>
      <c r="B5271" t="s">
        <v>7054</v>
      </c>
      <c r="C5271">
        <v>14986</v>
      </c>
      <c r="D5271">
        <v>882.45</v>
      </c>
      <c r="E5271">
        <f>IFERROR(VLOOKUP(Table_ExternalData_15[[#This Row],[Id]],Rabati!B:C,2,0),0)</f>
        <v>25</v>
      </c>
      <c r="F5271">
        <v>0</v>
      </c>
      <c r="G5271" t="str">
        <f>VLOOKUP(Table_ExternalData_15[[#This Row],[Id]],'Blagovna izdelek'!A:C,3,0)</f>
        <v>Datech</v>
      </c>
      <c r="H5271">
        <f>Table_ExternalData_15[[#This Row],[Rabat]]*0.2</f>
        <v>5</v>
      </c>
      <c r="I5271" s="2">
        <f>Table_ExternalData_15[[#This Row],[Price]]-(Table_ExternalData_15[[#This Row],[Price]]*Table_ExternalData_15[[#This Row],[BB rabat]])/100</f>
        <v>838.3275000000001</v>
      </c>
      <c r="J5271" s="2">
        <f>Table_ExternalData_15[[#This Row],[BB cena]]*Table_ExternalData_15[[#Headers],[1,22]]</f>
        <v>1022.7595500000001</v>
      </c>
      <c r="K5271" s="2">
        <f>Table_ExternalData_15[[#This Row],[Price]]*Table_ExternalData_15[[#Headers],[1,22]]</f>
        <v>1076.5889999999999</v>
      </c>
      <c r="L5271" s="7">
        <f>IF(G5271="White Shark",E5271*0.5,IF(G5271="Sbox",E5271*0.5,IF(G5271="Tenda",E5271*0.5,E5271*0.2)))/100</f>
        <v>0.05</v>
      </c>
      <c r="M5271" s="2">
        <f>Table_ExternalData_15[[#This Row],[Price]]-Table_ExternalData_15[[#This Row],[Price]]*Table_ExternalData_15[[#This Row],[extra popust]]</f>
        <v>838.3275000000001</v>
      </c>
      <c r="N5271" s="2">
        <f>IF(M5271&lt;I5271,M5271,I5271)</f>
        <v>838.3275000000001</v>
      </c>
      <c r="O5271" s="12" t="str">
        <f>IF(N5271&lt;I5271,$U$1," ")</f>
        <v xml:space="preserve"> </v>
      </c>
      <c r="P5271" s="12" t="str">
        <f>IFERROR((O5271+30)," ")</f>
        <v xml:space="preserve"> </v>
      </c>
      <c r="Q5271" s="2">
        <f ca="1">IF(O5271=$U$1,N5271,"0")*1.22</f>
        <v>0</v>
      </c>
    </row>
    <row r="5272" spans="1:17" x14ac:dyDescent="0.25">
      <c r="A5272" t="s">
        <v>7169</v>
      </c>
      <c r="B5272" t="s">
        <v>12168</v>
      </c>
      <c r="C5272">
        <v>15067</v>
      </c>
      <c r="D5272">
        <v>104.5</v>
      </c>
      <c r="E5272">
        <f>IFERROR(VLOOKUP(Table_ExternalData_15[[#This Row],[Id]],Rabati!B:C,2,0),0)</f>
        <v>25</v>
      </c>
      <c r="F5272">
        <v>5</v>
      </c>
      <c r="G5272" t="str">
        <f>VLOOKUP(Table_ExternalData_15[[#This Row],[Id]],'Blagovna izdelek'!A:C,3,0)</f>
        <v>Datech</v>
      </c>
      <c r="H5272">
        <f>Table_ExternalData_15[[#This Row],[Rabat]]*0.2</f>
        <v>5</v>
      </c>
      <c r="I5272" s="2">
        <f>Table_ExternalData_15[[#This Row],[Price]]-(Table_ExternalData_15[[#This Row],[Price]]*Table_ExternalData_15[[#This Row],[BB rabat]])/100</f>
        <v>99.275000000000006</v>
      </c>
      <c r="J5272" s="2">
        <f>Table_ExternalData_15[[#This Row],[BB cena]]*Table_ExternalData_15[[#Headers],[1,22]]</f>
        <v>121.1155</v>
      </c>
      <c r="K5272" s="2">
        <f>Table_ExternalData_15[[#This Row],[Price]]*Table_ExternalData_15[[#Headers],[1,22]]</f>
        <v>127.49</v>
      </c>
      <c r="L5272" s="7">
        <f>IF(G5272="White Shark",E5272*0.5,IF(G5272="Sbox",E5272*0.5,IF(G5272="Tenda",E5272*0.5,E5272*0.2)))/100</f>
        <v>0.05</v>
      </c>
      <c r="M5272" s="2">
        <f>Table_ExternalData_15[[#This Row],[Price]]-Table_ExternalData_15[[#This Row],[Price]]*Table_ExternalData_15[[#This Row],[extra popust]]</f>
        <v>99.275000000000006</v>
      </c>
      <c r="N5272" s="2">
        <f>IF(M5272&lt;I5272,M5272,I5272)</f>
        <v>99.275000000000006</v>
      </c>
      <c r="O5272" s="12" t="str">
        <f>IF(N5272&lt;I5272,$U$1," ")</f>
        <v xml:space="preserve"> </v>
      </c>
      <c r="P5272" s="12" t="str">
        <f>IFERROR((O5272+30)," ")</f>
        <v xml:space="preserve"> </v>
      </c>
      <c r="Q5272" s="2">
        <f ca="1">IF(O5272=$U$1,N5272,"0")*1.22</f>
        <v>0</v>
      </c>
    </row>
    <row r="5273" spans="1:17" x14ac:dyDescent="0.25">
      <c r="A5273" t="s">
        <v>7170</v>
      </c>
      <c r="B5273" t="s">
        <v>12169</v>
      </c>
      <c r="C5273">
        <v>15068</v>
      </c>
      <c r="D5273">
        <v>109.95</v>
      </c>
      <c r="E5273">
        <f>IFERROR(VLOOKUP(Table_ExternalData_15[[#This Row],[Id]],Rabati!B:C,2,0),0)</f>
        <v>25</v>
      </c>
      <c r="F5273">
        <v>17</v>
      </c>
      <c r="G5273" t="str">
        <f>VLOOKUP(Table_ExternalData_15[[#This Row],[Id]],'Blagovna izdelek'!A:C,3,0)</f>
        <v>Datech</v>
      </c>
      <c r="H5273">
        <f>Table_ExternalData_15[[#This Row],[Rabat]]*0.2</f>
        <v>5</v>
      </c>
      <c r="I5273" s="2">
        <f>Table_ExternalData_15[[#This Row],[Price]]-(Table_ExternalData_15[[#This Row],[Price]]*Table_ExternalData_15[[#This Row],[BB rabat]])/100</f>
        <v>104.4525</v>
      </c>
      <c r="J5273" s="2">
        <f>Table_ExternalData_15[[#This Row],[BB cena]]*Table_ExternalData_15[[#Headers],[1,22]]</f>
        <v>127.43205</v>
      </c>
      <c r="K5273" s="2">
        <f>Table_ExternalData_15[[#This Row],[Price]]*Table_ExternalData_15[[#Headers],[1,22]]</f>
        <v>134.13900000000001</v>
      </c>
      <c r="L5273" s="7">
        <f>IF(G5273="White Shark",E5273*0.5,IF(G5273="Sbox",E5273*0.5,IF(G5273="Tenda",E5273*0.5,E5273*0.2)))/100</f>
        <v>0.05</v>
      </c>
      <c r="M5273" s="2">
        <f>Table_ExternalData_15[[#This Row],[Price]]-Table_ExternalData_15[[#This Row],[Price]]*Table_ExternalData_15[[#This Row],[extra popust]]</f>
        <v>104.4525</v>
      </c>
      <c r="N5273" s="2">
        <f>IF(M5273&lt;I5273,M5273,I5273)</f>
        <v>104.4525</v>
      </c>
      <c r="O5273" s="12" t="str">
        <f>IF(N5273&lt;I5273,$U$1," ")</f>
        <v xml:space="preserve"> </v>
      </c>
      <c r="P5273" s="12" t="str">
        <f>IFERROR((O5273+30)," ")</f>
        <v xml:space="preserve"> </v>
      </c>
      <c r="Q5273" s="2">
        <f ca="1">IF(O5273=$U$1,N5273,"0")*1.22</f>
        <v>0</v>
      </c>
    </row>
    <row r="5274" spans="1:17" x14ac:dyDescent="0.25">
      <c r="A5274" t="s">
        <v>7171</v>
      </c>
      <c r="B5274" t="s">
        <v>12170</v>
      </c>
      <c r="C5274">
        <v>15069</v>
      </c>
      <c r="D5274">
        <v>124.5</v>
      </c>
      <c r="E5274">
        <f>IFERROR(VLOOKUP(Table_ExternalData_15[[#This Row],[Id]],Rabati!B:C,2,0),0)</f>
        <v>25</v>
      </c>
      <c r="F5274">
        <v>26</v>
      </c>
      <c r="G5274" t="str">
        <f>VLOOKUP(Table_ExternalData_15[[#This Row],[Id]],'Blagovna izdelek'!A:C,3,0)</f>
        <v>Datech</v>
      </c>
      <c r="H5274">
        <f>Table_ExternalData_15[[#This Row],[Rabat]]*0.2</f>
        <v>5</v>
      </c>
      <c r="I5274" s="2">
        <f>Table_ExternalData_15[[#This Row],[Price]]-(Table_ExternalData_15[[#This Row],[Price]]*Table_ExternalData_15[[#This Row],[BB rabat]])/100</f>
        <v>118.27500000000001</v>
      </c>
      <c r="J5274" s="2">
        <f>Table_ExternalData_15[[#This Row],[BB cena]]*Table_ExternalData_15[[#Headers],[1,22]]</f>
        <v>144.2955</v>
      </c>
      <c r="K5274" s="2">
        <f>Table_ExternalData_15[[#This Row],[Price]]*Table_ExternalData_15[[#Headers],[1,22]]</f>
        <v>151.88999999999999</v>
      </c>
      <c r="L5274" s="7">
        <f>IF(G5274="White Shark",E5274*0.5,IF(G5274="Sbox",E5274*0.5,IF(G5274="Tenda",E5274*0.5,E5274*0.2)))/100</f>
        <v>0.05</v>
      </c>
      <c r="M5274" s="2">
        <f>Table_ExternalData_15[[#This Row],[Price]]-Table_ExternalData_15[[#This Row],[Price]]*Table_ExternalData_15[[#This Row],[extra popust]]</f>
        <v>118.27500000000001</v>
      </c>
      <c r="N5274" s="2">
        <f>IF(M5274&lt;I5274,M5274,I5274)</f>
        <v>118.27500000000001</v>
      </c>
      <c r="O5274" s="12" t="str">
        <f>IF(N5274&lt;I5274,$U$1," ")</f>
        <v xml:space="preserve"> </v>
      </c>
      <c r="P5274" s="12" t="str">
        <f>IFERROR((O5274+30)," ")</f>
        <v xml:space="preserve"> </v>
      </c>
      <c r="Q5274" s="2">
        <f ca="1">IF(O5274=$U$1,N5274,"0")*1.22</f>
        <v>0</v>
      </c>
    </row>
    <row r="5275" spans="1:17" x14ac:dyDescent="0.25">
      <c r="A5275" t="s">
        <v>7181</v>
      </c>
      <c r="B5275" t="s">
        <v>9740</v>
      </c>
      <c r="C5275">
        <v>15075</v>
      </c>
      <c r="D5275">
        <v>154.25</v>
      </c>
      <c r="E5275">
        <f>IFERROR(VLOOKUP(Table_ExternalData_15[[#This Row],[Id]],Rabati!B:C,2,0),0)</f>
        <v>25</v>
      </c>
      <c r="F5275">
        <v>0</v>
      </c>
      <c r="G5275" t="str">
        <f>VLOOKUP(Table_ExternalData_15[[#This Row],[Id]],'Blagovna izdelek'!A:C,3,0)</f>
        <v>Datech</v>
      </c>
      <c r="H5275">
        <f>Table_ExternalData_15[[#This Row],[Rabat]]*0.2</f>
        <v>5</v>
      </c>
      <c r="I5275" s="2">
        <f>Table_ExternalData_15[[#This Row],[Price]]-(Table_ExternalData_15[[#This Row],[Price]]*Table_ExternalData_15[[#This Row],[BB rabat]])/100</f>
        <v>146.53749999999999</v>
      </c>
      <c r="J5275" s="2">
        <f>Table_ExternalData_15[[#This Row],[BB cena]]*Table_ExternalData_15[[#Headers],[1,22]]</f>
        <v>178.77574999999999</v>
      </c>
      <c r="K5275" s="2">
        <f>Table_ExternalData_15[[#This Row],[Price]]*Table_ExternalData_15[[#Headers],[1,22]]</f>
        <v>188.185</v>
      </c>
      <c r="L5275" s="7">
        <f>IF(G5275="White Shark",E5275*0.5,IF(G5275="Sbox",E5275*0.5,IF(G5275="Tenda",E5275*0.5,E5275*0.2)))/100</f>
        <v>0.05</v>
      </c>
      <c r="M5275" s="2">
        <f>Table_ExternalData_15[[#This Row],[Price]]-Table_ExternalData_15[[#This Row],[Price]]*Table_ExternalData_15[[#This Row],[extra popust]]</f>
        <v>146.53749999999999</v>
      </c>
      <c r="N5275" s="2">
        <f>IF(M5275&lt;I5275,M5275,I5275)</f>
        <v>146.53749999999999</v>
      </c>
      <c r="O5275" s="12" t="str">
        <f>IF(N5275&lt;I5275,$U$1," ")</f>
        <v xml:space="preserve"> </v>
      </c>
      <c r="P5275" s="12" t="str">
        <f>IFERROR((O5275+30)," ")</f>
        <v xml:space="preserve"> </v>
      </c>
      <c r="Q5275" s="2">
        <f ca="1">IF(O5275=$U$1,N5275,"0")*1.22</f>
        <v>0</v>
      </c>
    </row>
    <row r="5276" spans="1:17" x14ac:dyDescent="0.25">
      <c r="A5276" t="s">
        <v>7182</v>
      </c>
      <c r="B5276" t="s">
        <v>9741</v>
      </c>
      <c r="C5276">
        <v>15076</v>
      </c>
      <c r="D5276">
        <v>175.9</v>
      </c>
      <c r="E5276">
        <f>IFERROR(VLOOKUP(Table_ExternalData_15[[#This Row],[Id]],Rabati!B:C,2,0),0)</f>
        <v>25</v>
      </c>
      <c r="F5276">
        <v>6</v>
      </c>
      <c r="G5276" t="str">
        <f>VLOOKUP(Table_ExternalData_15[[#This Row],[Id]],'Blagovna izdelek'!A:C,3,0)</f>
        <v>Datech</v>
      </c>
      <c r="H5276">
        <f>Table_ExternalData_15[[#This Row],[Rabat]]*0.2</f>
        <v>5</v>
      </c>
      <c r="I5276" s="2">
        <f>Table_ExternalData_15[[#This Row],[Price]]-(Table_ExternalData_15[[#This Row],[Price]]*Table_ExternalData_15[[#This Row],[BB rabat]])/100</f>
        <v>167.10500000000002</v>
      </c>
      <c r="J5276" s="2">
        <f>Table_ExternalData_15[[#This Row],[BB cena]]*Table_ExternalData_15[[#Headers],[1,22]]</f>
        <v>203.86810000000003</v>
      </c>
      <c r="K5276" s="2">
        <f>Table_ExternalData_15[[#This Row],[Price]]*Table_ExternalData_15[[#Headers],[1,22]]</f>
        <v>214.59800000000001</v>
      </c>
      <c r="L5276" s="7">
        <f>IF(G5276="White Shark",E5276*0.5,IF(G5276="Sbox",E5276*0.5,IF(G5276="Tenda",E5276*0.5,E5276*0.2)))/100</f>
        <v>0.05</v>
      </c>
      <c r="M5276" s="2">
        <f>Table_ExternalData_15[[#This Row],[Price]]-Table_ExternalData_15[[#This Row],[Price]]*Table_ExternalData_15[[#This Row],[extra popust]]</f>
        <v>167.10500000000002</v>
      </c>
      <c r="N5276" s="2">
        <f>IF(M5276&lt;I5276,M5276,I5276)</f>
        <v>167.10500000000002</v>
      </c>
      <c r="O5276" s="12" t="str">
        <f>IF(N5276&lt;I5276,$U$1," ")</f>
        <v xml:space="preserve"> </v>
      </c>
      <c r="P5276" s="12" t="str">
        <f>IFERROR((O5276+30)," ")</f>
        <v xml:space="preserve"> </v>
      </c>
      <c r="Q5276" s="2">
        <f ca="1">IF(O5276=$U$1,N5276,"0")*1.22</f>
        <v>0</v>
      </c>
    </row>
    <row r="5277" spans="1:17" x14ac:dyDescent="0.25">
      <c r="A5277" t="s">
        <v>7183</v>
      </c>
      <c r="B5277" t="s">
        <v>12171</v>
      </c>
      <c r="C5277">
        <v>15077</v>
      </c>
      <c r="D5277">
        <v>165.69</v>
      </c>
      <c r="E5277">
        <f>IFERROR(VLOOKUP(Table_ExternalData_15[[#This Row],[Id]],Rabati!B:C,2,0),0)</f>
        <v>25</v>
      </c>
      <c r="F5277">
        <v>13</v>
      </c>
      <c r="G5277" t="str">
        <f>VLOOKUP(Table_ExternalData_15[[#This Row],[Id]],'Blagovna izdelek'!A:C,3,0)</f>
        <v>Datech</v>
      </c>
      <c r="H5277">
        <f>Table_ExternalData_15[[#This Row],[Rabat]]*0.2</f>
        <v>5</v>
      </c>
      <c r="I5277" s="2">
        <f>Table_ExternalData_15[[#This Row],[Price]]-(Table_ExternalData_15[[#This Row],[Price]]*Table_ExternalData_15[[#This Row],[BB rabat]])/100</f>
        <v>157.40549999999999</v>
      </c>
      <c r="J5277" s="2">
        <f>Table_ExternalData_15[[#This Row],[BB cena]]*Table_ExternalData_15[[#Headers],[1,22]]</f>
        <v>192.03470999999999</v>
      </c>
      <c r="K5277" s="2">
        <f>Table_ExternalData_15[[#This Row],[Price]]*Table_ExternalData_15[[#Headers],[1,22]]</f>
        <v>202.14179999999999</v>
      </c>
      <c r="L5277" s="7">
        <f>IF(G5277="White Shark",E5277*0.5,IF(G5277="Sbox",E5277*0.5,IF(G5277="Tenda",E5277*0.5,E5277*0.2)))/100</f>
        <v>0.05</v>
      </c>
      <c r="M5277" s="2">
        <f>Table_ExternalData_15[[#This Row],[Price]]-Table_ExternalData_15[[#This Row],[Price]]*Table_ExternalData_15[[#This Row],[extra popust]]</f>
        <v>157.40549999999999</v>
      </c>
      <c r="N5277" s="2">
        <f>IF(M5277&lt;I5277,M5277,I5277)</f>
        <v>157.40549999999999</v>
      </c>
      <c r="O5277" s="12" t="str">
        <f>IF(N5277&lt;I5277,$U$1," ")</f>
        <v xml:space="preserve"> </v>
      </c>
      <c r="P5277" s="12" t="str">
        <f>IFERROR((O5277+30)," ")</f>
        <v xml:space="preserve"> </v>
      </c>
      <c r="Q5277" s="2">
        <f ca="1">IF(O5277=$U$1,N5277,"0")*1.22</f>
        <v>0</v>
      </c>
    </row>
    <row r="5278" spans="1:17" x14ac:dyDescent="0.25">
      <c r="A5278" t="s">
        <v>7184</v>
      </c>
      <c r="B5278" t="s">
        <v>9742</v>
      </c>
      <c r="C5278">
        <v>15078</v>
      </c>
      <c r="D5278">
        <v>186.15</v>
      </c>
      <c r="E5278">
        <f>IFERROR(VLOOKUP(Table_ExternalData_15[[#This Row],[Id]],Rabati!B:C,2,0),0)</f>
        <v>25</v>
      </c>
      <c r="F5278">
        <v>17</v>
      </c>
      <c r="G5278" t="str">
        <f>VLOOKUP(Table_ExternalData_15[[#This Row],[Id]],'Blagovna izdelek'!A:C,3,0)</f>
        <v>Datech</v>
      </c>
      <c r="H5278">
        <f>Table_ExternalData_15[[#This Row],[Rabat]]*0.2</f>
        <v>5</v>
      </c>
      <c r="I5278" s="2">
        <f>Table_ExternalData_15[[#This Row],[Price]]-(Table_ExternalData_15[[#This Row],[Price]]*Table_ExternalData_15[[#This Row],[BB rabat]])/100</f>
        <v>176.8425</v>
      </c>
      <c r="J5278" s="2">
        <f>Table_ExternalData_15[[#This Row],[BB cena]]*Table_ExternalData_15[[#Headers],[1,22]]</f>
        <v>215.74785</v>
      </c>
      <c r="K5278" s="2">
        <f>Table_ExternalData_15[[#This Row],[Price]]*Table_ExternalData_15[[#Headers],[1,22]]</f>
        <v>227.10300000000001</v>
      </c>
      <c r="L5278" s="7">
        <f>IF(G5278="White Shark",E5278*0.5,IF(G5278="Sbox",E5278*0.5,IF(G5278="Tenda",E5278*0.5,E5278*0.2)))/100</f>
        <v>0.05</v>
      </c>
      <c r="M5278" s="2">
        <f>Table_ExternalData_15[[#This Row],[Price]]-Table_ExternalData_15[[#This Row],[Price]]*Table_ExternalData_15[[#This Row],[extra popust]]</f>
        <v>176.8425</v>
      </c>
      <c r="N5278" s="2">
        <f>IF(M5278&lt;I5278,M5278,I5278)</f>
        <v>176.8425</v>
      </c>
      <c r="O5278" s="12" t="str">
        <f>IF(N5278&lt;I5278,$U$1," ")</f>
        <v xml:space="preserve"> </v>
      </c>
      <c r="P5278" s="12" t="str">
        <f>IFERROR((O5278+30)," ")</f>
        <v xml:space="preserve"> </v>
      </c>
      <c r="Q5278" s="2">
        <f ca="1">IF(O5278=$U$1,N5278,"0")*1.22</f>
        <v>0</v>
      </c>
    </row>
    <row r="5279" spans="1:17" x14ac:dyDescent="0.25">
      <c r="A5279" t="s">
        <v>7189</v>
      </c>
      <c r="B5279" t="s">
        <v>9743</v>
      </c>
      <c r="C5279">
        <v>15083</v>
      </c>
      <c r="D5279">
        <v>249.38</v>
      </c>
      <c r="E5279">
        <f>IFERROR(VLOOKUP(Table_ExternalData_15[[#This Row],[Id]],Rabati!B:C,2,0),0)</f>
        <v>25</v>
      </c>
      <c r="F5279">
        <v>12</v>
      </c>
      <c r="G5279" t="str">
        <f>VLOOKUP(Table_ExternalData_15[[#This Row],[Id]],'Blagovna izdelek'!A:C,3,0)</f>
        <v>Datech</v>
      </c>
      <c r="H5279">
        <f>Table_ExternalData_15[[#This Row],[Rabat]]*0.2</f>
        <v>5</v>
      </c>
      <c r="I5279" s="2">
        <f>Table_ExternalData_15[[#This Row],[Price]]-(Table_ExternalData_15[[#This Row],[Price]]*Table_ExternalData_15[[#This Row],[BB rabat]])/100</f>
        <v>236.911</v>
      </c>
      <c r="J5279" s="2">
        <f>Table_ExternalData_15[[#This Row],[BB cena]]*Table_ExternalData_15[[#Headers],[1,22]]</f>
        <v>289.03141999999997</v>
      </c>
      <c r="K5279" s="2">
        <f>Table_ExternalData_15[[#This Row],[Price]]*Table_ExternalData_15[[#Headers],[1,22]]</f>
        <v>304.24360000000001</v>
      </c>
      <c r="L5279" s="7">
        <f>IF(G5279="White Shark",E5279*0.5,IF(G5279="Sbox",E5279*0.5,IF(G5279="Tenda",E5279*0.5,E5279*0.2)))/100</f>
        <v>0.05</v>
      </c>
      <c r="M5279" s="2">
        <f>Table_ExternalData_15[[#This Row],[Price]]-Table_ExternalData_15[[#This Row],[Price]]*Table_ExternalData_15[[#This Row],[extra popust]]</f>
        <v>236.911</v>
      </c>
      <c r="N5279" s="2">
        <f>IF(M5279&lt;I5279,M5279,I5279)</f>
        <v>236.911</v>
      </c>
      <c r="O5279" s="12" t="str">
        <f>IF(N5279&lt;I5279,$U$1," ")</f>
        <v xml:space="preserve"> </v>
      </c>
      <c r="P5279" s="12" t="str">
        <f>IFERROR((O5279+30)," ")</f>
        <v xml:space="preserve"> </v>
      </c>
      <c r="Q5279" s="2">
        <f ca="1">IF(O5279=$U$1,N5279,"0")*1.22</f>
        <v>0</v>
      </c>
    </row>
    <row r="5280" spans="1:17" x14ac:dyDescent="0.25">
      <c r="A5280" t="s">
        <v>7200</v>
      </c>
      <c r="B5280" t="s">
        <v>12172</v>
      </c>
      <c r="C5280">
        <v>15094</v>
      </c>
      <c r="D5280">
        <v>133</v>
      </c>
      <c r="E5280">
        <f>IFERROR(VLOOKUP(Table_ExternalData_15[[#This Row],[Id]],Rabati!B:C,2,0),0)</f>
        <v>25</v>
      </c>
      <c r="F5280">
        <v>11</v>
      </c>
      <c r="G5280" t="str">
        <f>VLOOKUP(Table_ExternalData_15[[#This Row],[Id]],'Blagovna izdelek'!A:C,3,0)</f>
        <v>Datech</v>
      </c>
      <c r="H5280">
        <f>Table_ExternalData_15[[#This Row],[Rabat]]*0.2</f>
        <v>5</v>
      </c>
      <c r="I5280" s="2">
        <f>Table_ExternalData_15[[#This Row],[Price]]-(Table_ExternalData_15[[#This Row],[Price]]*Table_ExternalData_15[[#This Row],[BB rabat]])/100</f>
        <v>126.35</v>
      </c>
      <c r="J5280" s="2">
        <f>Table_ExternalData_15[[#This Row],[BB cena]]*Table_ExternalData_15[[#Headers],[1,22]]</f>
        <v>154.14699999999999</v>
      </c>
      <c r="K5280" s="2">
        <f>Table_ExternalData_15[[#This Row],[Price]]*Table_ExternalData_15[[#Headers],[1,22]]</f>
        <v>162.26</v>
      </c>
      <c r="L5280" s="7">
        <f>IF(G5280="White Shark",E5280*0.5,IF(G5280="Sbox",E5280*0.5,IF(G5280="Tenda",E5280*0.5,E5280*0.2)))/100</f>
        <v>0.05</v>
      </c>
      <c r="M5280" s="2">
        <f>Table_ExternalData_15[[#This Row],[Price]]-Table_ExternalData_15[[#This Row],[Price]]*Table_ExternalData_15[[#This Row],[extra popust]]</f>
        <v>126.35</v>
      </c>
      <c r="N5280" s="2">
        <f>IF(M5280&lt;I5280,M5280,I5280)</f>
        <v>126.35</v>
      </c>
      <c r="O5280" s="12" t="str">
        <f>IF(N5280&lt;I5280,$U$1," ")</f>
        <v xml:space="preserve"> </v>
      </c>
      <c r="P5280" s="12" t="str">
        <f>IFERROR((O5280+30)," ")</f>
        <v xml:space="preserve"> </v>
      </c>
      <c r="Q5280" s="2">
        <f ca="1">IF(O5280=$U$1,N5280,"0")*1.22</f>
        <v>0</v>
      </c>
    </row>
    <row r="5281" spans="1:17" x14ac:dyDescent="0.25">
      <c r="A5281" t="s">
        <v>7518</v>
      </c>
      <c r="B5281" t="s">
        <v>7517</v>
      </c>
      <c r="C5281">
        <v>15291</v>
      </c>
      <c r="D5281">
        <v>629.9</v>
      </c>
      <c r="E5281">
        <f>IFERROR(VLOOKUP(Table_ExternalData_15[[#This Row],[Id]],Rabati!B:C,2,0),0)</f>
        <v>25</v>
      </c>
      <c r="F5281">
        <v>8</v>
      </c>
      <c r="G5281" t="str">
        <f>VLOOKUP(Table_ExternalData_15[[#This Row],[Id]],'Blagovna izdelek'!A:C,3,0)</f>
        <v>Datech</v>
      </c>
      <c r="H5281">
        <f>Table_ExternalData_15[[#This Row],[Rabat]]*0.2</f>
        <v>5</v>
      </c>
      <c r="I5281" s="2">
        <f>Table_ExternalData_15[[#This Row],[Price]]-(Table_ExternalData_15[[#This Row],[Price]]*Table_ExternalData_15[[#This Row],[BB rabat]])/100</f>
        <v>598.40499999999997</v>
      </c>
      <c r="J5281" s="2">
        <f>Table_ExternalData_15[[#This Row],[BB cena]]*Table_ExternalData_15[[#Headers],[1,22]]</f>
        <v>730.05409999999995</v>
      </c>
      <c r="K5281" s="2">
        <f>Table_ExternalData_15[[#This Row],[Price]]*Table_ExternalData_15[[#Headers],[1,22]]</f>
        <v>768.47799999999995</v>
      </c>
      <c r="L5281" s="7">
        <f>IF(G5281="White Shark",E5281*0.5,IF(G5281="Sbox",E5281*0.5,IF(G5281="Tenda",E5281*0.5,E5281*0.2)))/100</f>
        <v>0.05</v>
      </c>
      <c r="M5281" s="2">
        <f>Table_ExternalData_15[[#This Row],[Price]]-Table_ExternalData_15[[#This Row],[Price]]*Table_ExternalData_15[[#This Row],[extra popust]]</f>
        <v>598.40499999999997</v>
      </c>
      <c r="N5281" s="2">
        <f>IF(M5281&lt;I5281,M5281,I5281)</f>
        <v>598.40499999999997</v>
      </c>
      <c r="O5281" s="12" t="str">
        <f>IF(N5281&lt;I5281,$U$1," ")</f>
        <v xml:space="preserve"> </v>
      </c>
      <c r="P5281" s="12" t="str">
        <f>IFERROR((O5281+30)," ")</f>
        <v xml:space="preserve"> </v>
      </c>
      <c r="Q5281" s="2">
        <f ca="1">IF(O5281=$U$1,N5281,"0")*1.22</f>
        <v>0</v>
      </c>
    </row>
    <row r="5282" spans="1:17" x14ac:dyDescent="0.25">
      <c r="A5282" t="s">
        <v>8403</v>
      </c>
      <c r="B5282" t="s">
        <v>8402</v>
      </c>
      <c r="C5282">
        <v>15826</v>
      </c>
      <c r="D5282">
        <v>41.81</v>
      </c>
      <c r="E5282">
        <f>IFERROR(VLOOKUP(Table_ExternalData_15[[#This Row],[Id]],Rabati!B:C,2,0),0)</f>
        <v>25</v>
      </c>
      <c r="F5282">
        <v>24</v>
      </c>
      <c r="G5282" t="str">
        <f>VLOOKUP(Table_ExternalData_15[[#This Row],[Id]],'Blagovna izdelek'!A:C,3,0)</f>
        <v>Datech</v>
      </c>
      <c r="H5282">
        <f>Table_ExternalData_15[[#This Row],[Rabat]]*0.2</f>
        <v>5</v>
      </c>
      <c r="I5282" s="2">
        <f>Table_ExternalData_15[[#This Row],[Price]]-(Table_ExternalData_15[[#This Row],[Price]]*Table_ExternalData_15[[#This Row],[BB rabat]])/100</f>
        <v>39.719500000000004</v>
      </c>
      <c r="J5282" s="2">
        <f>Table_ExternalData_15[[#This Row],[BB cena]]*Table_ExternalData_15[[#Headers],[1,22]]</f>
        <v>48.457790000000003</v>
      </c>
      <c r="K5282" s="2">
        <f>Table_ExternalData_15[[#This Row],[Price]]*Table_ExternalData_15[[#Headers],[1,22]]</f>
        <v>51.008200000000002</v>
      </c>
      <c r="L5282" s="7">
        <f>IF(G5282="White Shark",E5282*0.5,IF(G5282="Sbox",E5282*0.5,IF(G5282="Tenda",E5282*0.5,E5282*0.2)))/100</f>
        <v>0.05</v>
      </c>
      <c r="M5282" s="2">
        <f>Table_ExternalData_15[[#This Row],[Price]]-Table_ExternalData_15[[#This Row],[Price]]*Table_ExternalData_15[[#This Row],[extra popust]]</f>
        <v>39.719500000000004</v>
      </c>
      <c r="N5282" s="2">
        <f>IF(M5282&lt;I5282,M5282,I5282)</f>
        <v>39.719500000000004</v>
      </c>
      <c r="O5282" s="12" t="str">
        <f>IF(N5282&lt;I5282,$U$1," ")</f>
        <v xml:space="preserve"> </v>
      </c>
      <c r="P5282" s="12" t="str">
        <f>IFERROR((O5282+30)," ")</f>
        <v xml:space="preserve"> </v>
      </c>
      <c r="Q5282" s="2">
        <f ca="1">IF(O5282=$U$1,N5282,"0")*1.22</f>
        <v>0</v>
      </c>
    </row>
    <row r="5283" spans="1:17" x14ac:dyDescent="0.25">
      <c r="A5283" t="s">
        <v>8404</v>
      </c>
      <c r="B5283" t="s">
        <v>9912</v>
      </c>
      <c r="C5283">
        <v>15827</v>
      </c>
      <c r="D5283">
        <v>12.7</v>
      </c>
      <c r="E5283">
        <f>IFERROR(VLOOKUP(Table_ExternalData_15[[#This Row],[Id]],Rabati!B:C,2,0),0)</f>
        <v>25</v>
      </c>
      <c r="F5283">
        <v>28</v>
      </c>
      <c r="G5283" t="str">
        <f>VLOOKUP(Table_ExternalData_15[[#This Row],[Id]],'Blagovna izdelek'!A:C,3,0)</f>
        <v>Datech</v>
      </c>
      <c r="H5283">
        <f>Table_ExternalData_15[[#This Row],[Rabat]]*0.2</f>
        <v>5</v>
      </c>
      <c r="I5283" s="2">
        <f>Table_ExternalData_15[[#This Row],[Price]]-(Table_ExternalData_15[[#This Row],[Price]]*Table_ExternalData_15[[#This Row],[BB rabat]])/100</f>
        <v>12.065</v>
      </c>
      <c r="J5283" s="2">
        <f>Table_ExternalData_15[[#This Row],[BB cena]]*Table_ExternalData_15[[#Headers],[1,22]]</f>
        <v>14.719299999999999</v>
      </c>
      <c r="K5283" s="2">
        <f>Table_ExternalData_15[[#This Row],[Price]]*Table_ExternalData_15[[#Headers],[1,22]]</f>
        <v>15.493999999999998</v>
      </c>
      <c r="L5283" s="7">
        <f>IF(G5283="White Shark",E5283*0.5,IF(G5283="Sbox",E5283*0.5,IF(G5283="Tenda",E5283*0.5,E5283*0.2)))/100</f>
        <v>0.05</v>
      </c>
      <c r="M5283" s="2">
        <f>Table_ExternalData_15[[#This Row],[Price]]-Table_ExternalData_15[[#This Row],[Price]]*Table_ExternalData_15[[#This Row],[extra popust]]</f>
        <v>12.065</v>
      </c>
      <c r="N5283" s="2">
        <f>IF(M5283&lt;I5283,M5283,I5283)</f>
        <v>12.065</v>
      </c>
      <c r="O5283" s="12" t="str">
        <f>IF(N5283&lt;I5283,$U$1," ")</f>
        <v xml:space="preserve"> </v>
      </c>
      <c r="P5283" s="12" t="str">
        <f>IFERROR((O5283+30)," ")</f>
        <v xml:space="preserve"> </v>
      </c>
      <c r="Q5283" s="2">
        <f ca="1">IF(O5283=$U$1,N5283,"0")*1.22</f>
        <v>0</v>
      </c>
    </row>
    <row r="5284" spans="1:17" x14ac:dyDescent="0.25">
      <c r="A5284" t="s">
        <v>8408</v>
      </c>
      <c r="B5284" t="s">
        <v>8407</v>
      </c>
      <c r="C5284">
        <v>15829</v>
      </c>
      <c r="D5284">
        <v>259.95</v>
      </c>
      <c r="E5284">
        <f>IFERROR(VLOOKUP(Table_ExternalData_15[[#This Row],[Id]],Rabati!B:C,2,0),0)</f>
        <v>25</v>
      </c>
      <c r="F5284">
        <v>14</v>
      </c>
      <c r="G5284" t="str">
        <f>VLOOKUP(Table_ExternalData_15[[#This Row],[Id]],'Blagovna izdelek'!A:C,3,0)</f>
        <v>Datech</v>
      </c>
      <c r="H5284">
        <f>Table_ExternalData_15[[#This Row],[Rabat]]*0.2</f>
        <v>5</v>
      </c>
      <c r="I5284" s="2">
        <f>Table_ExternalData_15[[#This Row],[Price]]-(Table_ExternalData_15[[#This Row],[Price]]*Table_ExternalData_15[[#This Row],[BB rabat]])/100</f>
        <v>246.95249999999999</v>
      </c>
      <c r="J5284" s="2">
        <f>Table_ExternalData_15[[#This Row],[BB cena]]*Table_ExternalData_15[[#Headers],[1,22]]</f>
        <v>301.28204999999997</v>
      </c>
      <c r="K5284" s="2">
        <f>Table_ExternalData_15[[#This Row],[Price]]*Table_ExternalData_15[[#Headers],[1,22]]</f>
        <v>317.13899999999995</v>
      </c>
      <c r="L5284" s="7">
        <f>IF(G5284="White Shark",E5284*0.5,IF(G5284="Sbox",E5284*0.5,IF(G5284="Tenda",E5284*0.5,E5284*0.2)))/100</f>
        <v>0.05</v>
      </c>
      <c r="M5284" s="2">
        <f>Table_ExternalData_15[[#This Row],[Price]]-Table_ExternalData_15[[#This Row],[Price]]*Table_ExternalData_15[[#This Row],[extra popust]]</f>
        <v>246.95249999999999</v>
      </c>
      <c r="N5284" s="2">
        <f>IF(M5284&lt;I5284,M5284,I5284)</f>
        <v>246.95249999999999</v>
      </c>
      <c r="O5284" s="12" t="str">
        <f>IF(N5284&lt;I5284,$U$1," ")</f>
        <v xml:space="preserve"> </v>
      </c>
      <c r="P5284" s="12" t="str">
        <f>IFERROR((O5284+30)," ")</f>
        <v xml:space="preserve"> </v>
      </c>
      <c r="Q5284" s="2">
        <f ca="1">IF(O5284=$U$1,N5284,"0")*1.22</f>
        <v>0</v>
      </c>
    </row>
    <row r="5285" spans="1:17" x14ac:dyDescent="0.25">
      <c r="A5285" t="s">
        <v>8412</v>
      </c>
      <c r="B5285" t="s">
        <v>8411</v>
      </c>
      <c r="C5285">
        <v>15831</v>
      </c>
      <c r="D5285">
        <v>269.95</v>
      </c>
      <c r="E5285">
        <f>IFERROR(VLOOKUP(Table_ExternalData_15[[#This Row],[Id]],Rabati!B:C,2,0),0)</f>
        <v>25</v>
      </c>
      <c r="F5285">
        <v>0</v>
      </c>
      <c r="G5285" t="str">
        <f>VLOOKUP(Table_ExternalData_15[[#This Row],[Id]],'Blagovna izdelek'!A:C,3,0)</f>
        <v>Datech</v>
      </c>
      <c r="H5285">
        <f>Table_ExternalData_15[[#This Row],[Rabat]]*0.2</f>
        <v>5</v>
      </c>
      <c r="I5285" s="2">
        <f>Table_ExternalData_15[[#This Row],[Price]]-(Table_ExternalData_15[[#This Row],[Price]]*Table_ExternalData_15[[#This Row],[BB rabat]])/100</f>
        <v>256.45249999999999</v>
      </c>
      <c r="J5285" s="2">
        <f>Table_ExternalData_15[[#This Row],[BB cena]]*Table_ExternalData_15[[#Headers],[1,22]]</f>
        <v>312.87205</v>
      </c>
      <c r="K5285" s="2">
        <f>Table_ExternalData_15[[#This Row],[Price]]*Table_ExternalData_15[[#Headers],[1,22]]</f>
        <v>329.339</v>
      </c>
      <c r="L5285" s="7">
        <f>IF(G5285="White Shark",E5285*0.5,IF(G5285="Sbox",E5285*0.5,IF(G5285="Tenda",E5285*0.5,E5285*0.2)))/100</f>
        <v>0.05</v>
      </c>
      <c r="M5285" s="2">
        <f>Table_ExternalData_15[[#This Row],[Price]]-Table_ExternalData_15[[#This Row],[Price]]*Table_ExternalData_15[[#This Row],[extra popust]]</f>
        <v>256.45249999999999</v>
      </c>
      <c r="N5285" s="2">
        <f>IF(M5285&lt;I5285,M5285,I5285)</f>
        <v>256.45249999999999</v>
      </c>
      <c r="O5285" s="12" t="str">
        <f>IF(N5285&lt;I5285,$U$1," ")</f>
        <v xml:space="preserve"> </v>
      </c>
      <c r="P5285" s="12" t="str">
        <f>IFERROR((O5285+30)," ")</f>
        <v xml:space="preserve"> </v>
      </c>
      <c r="Q5285" s="2">
        <f ca="1">IF(O5285=$U$1,N5285,"0")*1.22</f>
        <v>0</v>
      </c>
    </row>
    <row r="5286" spans="1:17" x14ac:dyDescent="0.25">
      <c r="A5286" t="s">
        <v>8414</v>
      </c>
      <c r="B5286" t="s">
        <v>8413</v>
      </c>
      <c r="C5286">
        <v>15832</v>
      </c>
      <c r="D5286">
        <v>346.85</v>
      </c>
      <c r="E5286">
        <f>IFERROR(VLOOKUP(Table_ExternalData_15[[#This Row],[Id]],Rabati!B:C,2,0),0)</f>
        <v>25</v>
      </c>
      <c r="F5286">
        <v>8</v>
      </c>
      <c r="G5286" t="str">
        <f>VLOOKUP(Table_ExternalData_15[[#This Row],[Id]],'Blagovna izdelek'!A:C,3,0)</f>
        <v>Datech</v>
      </c>
      <c r="H5286">
        <f>Table_ExternalData_15[[#This Row],[Rabat]]*0.2</f>
        <v>5</v>
      </c>
      <c r="I5286" s="2">
        <f>Table_ExternalData_15[[#This Row],[Price]]-(Table_ExternalData_15[[#This Row],[Price]]*Table_ExternalData_15[[#This Row],[BB rabat]])/100</f>
        <v>329.50750000000005</v>
      </c>
      <c r="J5286" s="2">
        <f>Table_ExternalData_15[[#This Row],[BB cena]]*Table_ExternalData_15[[#Headers],[1,22]]</f>
        <v>401.99915000000004</v>
      </c>
      <c r="K5286" s="2">
        <f>Table_ExternalData_15[[#This Row],[Price]]*Table_ExternalData_15[[#Headers],[1,22]]</f>
        <v>423.15700000000004</v>
      </c>
      <c r="L5286" s="7">
        <f>IF(G5286="White Shark",E5286*0.5,IF(G5286="Sbox",E5286*0.5,IF(G5286="Tenda",E5286*0.5,E5286*0.2)))/100</f>
        <v>0.05</v>
      </c>
      <c r="M5286" s="2">
        <f>Table_ExternalData_15[[#This Row],[Price]]-Table_ExternalData_15[[#This Row],[Price]]*Table_ExternalData_15[[#This Row],[extra popust]]</f>
        <v>329.50750000000005</v>
      </c>
      <c r="N5286" s="2">
        <f>IF(M5286&lt;I5286,M5286,I5286)</f>
        <v>329.50750000000005</v>
      </c>
      <c r="O5286" s="12" t="str">
        <f>IF(N5286&lt;I5286,$U$1," ")</f>
        <v xml:space="preserve"> </v>
      </c>
      <c r="P5286" s="12" t="str">
        <f>IFERROR((O5286+30)," ")</f>
        <v xml:space="preserve"> </v>
      </c>
      <c r="Q5286" s="2">
        <f ca="1">IF(O5286=$U$1,N5286,"0")*1.22</f>
        <v>0</v>
      </c>
    </row>
    <row r="5287" spans="1:17" x14ac:dyDescent="0.25">
      <c r="A5287" t="s">
        <v>8416</v>
      </c>
      <c r="B5287" t="s">
        <v>8415</v>
      </c>
      <c r="C5287">
        <v>15833</v>
      </c>
      <c r="D5287">
        <v>459.95</v>
      </c>
      <c r="E5287">
        <f>IFERROR(VLOOKUP(Table_ExternalData_15[[#This Row],[Id]],Rabati!B:C,2,0),0)</f>
        <v>25</v>
      </c>
      <c r="F5287">
        <v>9</v>
      </c>
      <c r="G5287" t="str">
        <f>VLOOKUP(Table_ExternalData_15[[#This Row],[Id]],'Blagovna izdelek'!A:C,3,0)</f>
        <v>Datech</v>
      </c>
      <c r="H5287">
        <f>Table_ExternalData_15[[#This Row],[Rabat]]*0.2</f>
        <v>5</v>
      </c>
      <c r="I5287" s="2">
        <f>Table_ExternalData_15[[#This Row],[Price]]-(Table_ExternalData_15[[#This Row],[Price]]*Table_ExternalData_15[[#This Row],[BB rabat]])/100</f>
        <v>436.95249999999999</v>
      </c>
      <c r="J5287" s="2">
        <f>Table_ExternalData_15[[#This Row],[BB cena]]*Table_ExternalData_15[[#Headers],[1,22]]</f>
        <v>533.08204999999998</v>
      </c>
      <c r="K5287" s="2">
        <f>Table_ExternalData_15[[#This Row],[Price]]*Table_ExternalData_15[[#Headers],[1,22]]</f>
        <v>561.13900000000001</v>
      </c>
      <c r="L5287" s="7">
        <f>IF(G5287="White Shark",E5287*0.5,IF(G5287="Sbox",E5287*0.5,IF(G5287="Tenda",E5287*0.5,E5287*0.2)))/100</f>
        <v>0.05</v>
      </c>
      <c r="M5287" s="2">
        <f>Table_ExternalData_15[[#This Row],[Price]]-Table_ExternalData_15[[#This Row],[Price]]*Table_ExternalData_15[[#This Row],[extra popust]]</f>
        <v>436.95249999999999</v>
      </c>
      <c r="N5287" s="2">
        <f>IF(M5287&lt;I5287,M5287,I5287)</f>
        <v>436.95249999999999</v>
      </c>
      <c r="O5287" s="12" t="str">
        <f>IF(N5287&lt;I5287,$U$1," ")</f>
        <v xml:space="preserve"> </v>
      </c>
      <c r="P5287" s="12" t="str">
        <f>IFERROR((O5287+30)," ")</f>
        <v xml:space="preserve"> </v>
      </c>
      <c r="Q5287" s="2">
        <f ca="1">IF(O5287=$U$1,N5287,"0")*1.22</f>
        <v>0</v>
      </c>
    </row>
    <row r="5288" spans="1:17" x14ac:dyDescent="0.25">
      <c r="A5288" t="s">
        <v>8418</v>
      </c>
      <c r="B5288" t="s">
        <v>8417</v>
      </c>
      <c r="C5288">
        <v>15834</v>
      </c>
      <c r="D5288">
        <v>425.25</v>
      </c>
      <c r="E5288">
        <f>IFERROR(VLOOKUP(Table_ExternalData_15[[#This Row],[Id]],Rabati!B:C,2,0),0)</f>
        <v>25</v>
      </c>
      <c r="F5288">
        <v>3</v>
      </c>
      <c r="G5288" t="str">
        <f>VLOOKUP(Table_ExternalData_15[[#This Row],[Id]],'Blagovna izdelek'!A:C,3,0)</f>
        <v>Datech</v>
      </c>
      <c r="H5288">
        <f>Table_ExternalData_15[[#This Row],[Rabat]]*0.2</f>
        <v>5</v>
      </c>
      <c r="I5288" s="2">
        <f>Table_ExternalData_15[[#This Row],[Price]]-(Table_ExternalData_15[[#This Row],[Price]]*Table_ExternalData_15[[#This Row],[BB rabat]])/100</f>
        <v>403.98750000000001</v>
      </c>
      <c r="J5288" s="2">
        <f>Table_ExternalData_15[[#This Row],[BB cena]]*Table_ExternalData_15[[#Headers],[1,22]]</f>
        <v>492.86475000000002</v>
      </c>
      <c r="K5288" s="2">
        <f>Table_ExternalData_15[[#This Row],[Price]]*Table_ExternalData_15[[#Headers],[1,22]]</f>
        <v>518.80499999999995</v>
      </c>
      <c r="L5288" s="7">
        <f>IF(G5288="White Shark",E5288*0.5,IF(G5288="Sbox",E5288*0.5,IF(G5288="Tenda",E5288*0.5,E5288*0.2)))/100</f>
        <v>0.05</v>
      </c>
      <c r="M5288" s="2">
        <f>Table_ExternalData_15[[#This Row],[Price]]-Table_ExternalData_15[[#This Row],[Price]]*Table_ExternalData_15[[#This Row],[extra popust]]</f>
        <v>403.98750000000001</v>
      </c>
      <c r="N5288" s="2">
        <f>IF(M5288&lt;I5288,M5288,I5288)</f>
        <v>403.98750000000001</v>
      </c>
      <c r="O5288" s="12" t="str">
        <f>IF(N5288&lt;I5288,$U$1," ")</f>
        <v xml:space="preserve"> </v>
      </c>
      <c r="P5288" s="12" t="str">
        <f>IFERROR((O5288+30)," ")</f>
        <v xml:space="preserve"> </v>
      </c>
      <c r="Q5288" s="2">
        <f ca="1">IF(O5288=$U$1,N5288,"0")*1.22</f>
        <v>0</v>
      </c>
    </row>
    <row r="5289" spans="1:17" x14ac:dyDescent="0.25">
      <c r="A5289" t="s">
        <v>9825</v>
      </c>
      <c r="B5289" t="s">
        <v>9944</v>
      </c>
      <c r="C5289">
        <v>16266</v>
      </c>
      <c r="D5289">
        <v>8.8000000000000007</v>
      </c>
      <c r="E5289">
        <f>IFERROR(VLOOKUP(Table_ExternalData_15[[#This Row],[Id]],Rabati!B:C,2,0),0)</f>
        <v>100</v>
      </c>
      <c r="F5289">
        <v>0</v>
      </c>
      <c r="G5289" t="str">
        <f>VLOOKUP(Table_ExternalData_15[[#This Row],[Id]],'Blagovna izdelek'!A:C,3,0)</f>
        <v>Datech</v>
      </c>
      <c r="H5289">
        <f>Table_ExternalData_15[[#This Row],[Rabat]]*0.2</f>
        <v>20</v>
      </c>
      <c r="I5289" s="2">
        <f>Table_ExternalData_15[[#This Row],[Price]]-(Table_ExternalData_15[[#This Row],[Price]]*Table_ExternalData_15[[#This Row],[BB rabat]])/100</f>
        <v>7.0400000000000009</v>
      </c>
      <c r="J5289" s="2">
        <f>Table_ExternalData_15[[#This Row],[BB cena]]*Table_ExternalData_15[[#Headers],[1,22]]</f>
        <v>8.5888000000000009</v>
      </c>
      <c r="K5289" s="2">
        <f>Table_ExternalData_15[[#This Row],[Price]]*Table_ExternalData_15[[#Headers],[1,22]]</f>
        <v>10.736000000000001</v>
      </c>
      <c r="L5289" s="7">
        <f>IF(G5289="White Shark",E5289*0.5,IF(G5289="Sbox",E5289*0.5,IF(G5289="Tenda",E5289*0.5,E5289*0.2)))/100</f>
        <v>0.2</v>
      </c>
      <c r="M5289" s="2">
        <f>Table_ExternalData_15[[#This Row],[Price]]-Table_ExternalData_15[[#This Row],[Price]]*Table_ExternalData_15[[#This Row],[extra popust]]</f>
        <v>7.0400000000000009</v>
      </c>
      <c r="N5289" s="2">
        <f>IF(M5289&lt;I5289,M5289,I5289)</f>
        <v>7.0400000000000009</v>
      </c>
      <c r="O5289" s="12" t="str">
        <f>IF(N5289&lt;I5289,$U$1," ")</f>
        <v xml:space="preserve"> </v>
      </c>
      <c r="P5289" s="12" t="str">
        <f>IFERROR((O5289+30)," ")</f>
        <v xml:space="preserve"> </v>
      </c>
      <c r="Q5289" s="2">
        <f ca="1">IF(O5289=$U$1,N5289,"0")*1.22</f>
        <v>0</v>
      </c>
    </row>
    <row r="5290" spans="1:17" x14ac:dyDescent="0.25">
      <c r="A5290" t="s">
        <v>12290</v>
      </c>
      <c r="B5290" t="s">
        <v>12289</v>
      </c>
      <c r="C5290">
        <v>17010</v>
      </c>
      <c r="D5290">
        <v>591.35</v>
      </c>
      <c r="E5290">
        <f>IFERROR(VLOOKUP(Table_ExternalData_15[[#This Row],[Id]],Rabati!B:C,2,0),0)</f>
        <v>25</v>
      </c>
      <c r="F5290">
        <v>4</v>
      </c>
      <c r="G5290" t="str">
        <f>VLOOKUP(Table_ExternalData_15[[#This Row],[Id]],'Blagovna izdelek'!A:C,3,0)</f>
        <v>Datech</v>
      </c>
      <c r="H5290">
        <f>Table_ExternalData_15[[#This Row],[Rabat]]*0.2</f>
        <v>5</v>
      </c>
      <c r="I5290" s="2">
        <f>Table_ExternalData_15[[#This Row],[Price]]-(Table_ExternalData_15[[#This Row],[Price]]*Table_ExternalData_15[[#This Row],[BB rabat]])/100</f>
        <v>561.78250000000003</v>
      </c>
      <c r="J5290" s="2">
        <f>Table_ExternalData_15[[#This Row],[BB cena]]*Table_ExternalData_15[[#Headers],[1,22]]</f>
        <v>685.37464999999997</v>
      </c>
      <c r="K5290" s="2">
        <f>Table_ExternalData_15[[#This Row],[Price]]*Table_ExternalData_15[[#Headers],[1,22]]</f>
        <v>721.447</v>
      </c>
      <c r="L5290" s="7">
        <f>IF(G5290="White Shark",E5290*0.5,IF(G5290="Sbox",E5290*0.5,IF(G5290="Tenda",E5290*0.5,E5290*0.2)))/100</f>
        <v>0.05</v>
      </c>
      <c r="M5290" s="2">
        <f>Table_ExternalData_15[[#This Row],[Price]]-Table_ExternalData_15[[#This Row],[Price]]*Table_ExternalData_15[[#This Row],[extra popust]]</f>
        <v>561.78250000000003</v>
      </c>
      <c r="N5290" s="2">
        <f>IF(M5290&lt;I5290,M5290,I5290)</f>
        <v>561.78250000000003</v>
      </c>
      <c r="O5290" s="12" t="str">
        <f>IF(N5290&lt;I5290,$U$1," ")</f>
        <v xml:space="preserve"> </v>
      </c>
      <c r="P5290" s="12" t="str">
        <f>IFERROR((O5290+30)," ")</f>
        <v xml:space="preserve"> </v>
      </c>
      <c r="Q5290" s="2">
        <f ca="1">IF(O5290=$U$1,N5290,"0")*1.22</f>
        <v>0</v>
      </c>
    </row>
    <row r="5291" spans="1:17" x14ac:dyDescent="0.25">
      <c r="A5291" t="s">
        <v>12292</v>
      </c>
      <c r="B5291" t="s">
        <v>12291</v>
      </c>
      <c r="C5291">
        <v>17011</v>
      </c>
      <c r="D5291">
        <v>411.8</v>
      </c>
      <c r="E5291">
        <f>IFERROR(VLOOKUP(Table_ExternalData_15[[#This Row],[Id]],Rabati!B:C,2,0),0)</f>
        <v>25</v>
      </c>
      <c r="F5291">
        <v>0</v>
      </c>
      <c r="G5291" t="str">
        <f>VLOOKUP(Table_ExternalData_15[[#This Row],[Id]],'Blagovna izdelek'!A:C,3,0)</f>
        <v>Datech</v>
      </c>
      <c r="H5291">
        <f>Table_ExternalData_15[[#This Row],[Rabat]]*0.2</f>
        <v>5</v>
      </c>
      <c r="I5291" s="2">
        <f>Table_ExternalData_15[[#This Row],[Price]]-(Table_ExternalData_15[[#This Row],[Price]]*Table_ExternalData_15[[#This Row],[BB rabat]])/100</f>
        <v>391.21000000000004</v>
      </c>
      <c r="J5291" s="2">
        <f>Table_ExternalData_15[[#This Row],[BB cena]]*Table_ExternalData_15[[#Headers],[1,22]]</f>
        <v>477.27620000000002</v>
      </c>
      <c r="K5291" s="2">
        <f>Table_ExternalData_15[[#This Row],[Price]]*Table_ExternalData_15[[#Headers],[1,22]]</f>
        <v>502.39600000000002</v>
      </c>
      <c r="L5291" s="7">
        <f>IF(G5291="White Shark",E5291*0.5,IF(G5291="Sbox",E5291*0.5,IF(G5291="Tenda",E5291*0.5,E5291*0.2)))/100</f>
        <v>0.05</v>
      </c>
      <c r="M5291" s="2">
        <f>Table_ExternalData_15[[#This Row],[Price]]-Table_ExternalData_15[[#This Row],[Price]]*Table_ExternalData_15[[#This Row],[extra popust]]</f>
        <v>391.21000000000004</v>
      </c>
      <c r="N5291" s="2">
        <f>IF(M5291&lt;I5291,M5291,I5291)</f>
        <v>391.21000000000004</v>
      </c>
      <c r="O5291" s="12" t="str">
        <f>IF(N5291&lt;I5291,$U$1," ")</f>
        <v xml:space="preserve"> </v>
      </c>
      <c r="P5291" s="12" t="str">
        <f>IFERROR((O5291+30)," ")</f>
        <v xml:space="preserve"> </v>
      </c>
      <c r="Q5291" s="2">
        <f ca="1">IF(O5291=$U$1,N5291,"0")*1.22</f>
        <v>0</v>
      </c>
    </row>
    <row r="5292" spans="1:17" x14ac:dyDescent="0.25">
      <c r="A5292" t="s">
        <v>12294</v>
      </c>
      <c r="B5292" t="s">
        <v>12293</v>
      </c>
      <c r="C5292">
        <v>17012</v>
      </c>
      <c r="D5292">
        <v>689.95</v>
      </c>
      <c r="E5292">
        <f>IFERROR(VLOOKUP(Table_ExternalData_15[[#This Row],[Id]],Rabati!B:C,2,0),0)</f>
        <v>25</v>
      </c>
      <c r="F5292">
        <v>3</v>
      </c>
      <c r="G5292" t="str">
        <f>VLOOKUP(Table_ExternalData_15[[#This Row],[Id]],'Blagovna izdelek'!A:C,3,0)</f>
        <v>Datech</v>
      </c>
      <c r="H5292">
        <f>Table_ExternalData_15[[#This Row],[Rabat]]*0.2</f>
        <v>5</v>
      </c>
      <c r="I5292" s="2">
        <f>Table_ExternalData_15[[#This Row],[Price]]-(Table_ExternalData_15[[#This Row],[Price]]*Table_ExternalData_15[[#This Row],[BB rabat]])/100</f>
        <v>655.4525000000001</v>
      </c>
      <c r="J5292" s="2">
        <f>Table_ExternalData_15[[#This Row],[BB cena]]*Table_ExternalData_15[[#Headers],[1,22]]</f>
        <v>799.65205000000014</v>
      </c>
      <c r="K5292" s="2">
        <f>Table_ExternalData_15[[#This Row],[Price]]*Table_ExternalData_15[[#Headers],[1,22]]</f>
        <v>841.73900000000003</v>
      </c>
      <c r="L5292" s="7">
        <f>IF(G5292="White Shark",E5292*0.5,IF(G5292="Sbox",E5292*0.5,IF(G5292="Tenda",E5292*0.5,E5292*0.2)))/100</f>
        <v>0.05</v>
      </c>
      <c r="M5292" s="2">
        <f>Table_ExternalData_15[[#This Row],[Price]]-Table_ExternalData_15[[#This Row],[Price]]*Table_ExternalData_15[[#This Row],[extra popust]]</f>
        <v>655.4525000000001</v>
      </c>
      <c r="N5292" s="2">
        <f>IF(M5292&lt;I5292,M5292,I5292)</f>
        <v>655.4525000000001</v>
      </c>
      <c r="O5292" s="12" t="str">
        <f>IF(N5292&lt;I5292,$U$1," ")</f>
        <v xml:space="preserve"> </v>
      </c>
      <c r="P5292" s="12" t="str">
        <f>IFERROR((O5292+30)," ")</f>
        <v xml:space="preserve"> </v>
      </c>
      <c r="Q5292" s="2">
        <f ca="1">IF(O5292=$U$1,N5292,"0")*1.22</f>
        <v>0</v>
      </c>
    </row>
    <row r="5293" spans="1:17" x14ac:dyDescent="0.25">
      <c r="A5293" t="s">
        <v>14345</v>
      </c>
      <c r="B5293" t="s">
        <v>14344</v>
      </c>
      <c r="C5293">
        <v>17426</v>
      </c>
      <c r="D5293">
        <v>2.9</v>
      </c>
      <c r="E5293">
        <f>IFERROR(VLOOKUP(Table_ExternalData_15[[#This Row],[Id]],Rabati!B:C,2,0),0)</f>
        <v>25</v>
      </c>
      <c r="F5293">
        <v>43</v>
      </c>
      <c r="G5293" t="str">
        <f>VLOOKUP(Table_ExternalData_15[[#This Row],[Id]],'Blagovna izdelek'!A:C,3,0)</f>
        <v>Datech</v>
      </c>
      <c r="H5293">
        <f>Table_ExternalData_15[[#This Row],[Rabat]]*0.2</f>
        <v>5</v>
      </c>
      <c r="I5293" s="2">
        <f>Table_ExternalData_15[[#This Row],[Price]]-(Table_ExternalData_15[[#This Row],[Price]]*Table_ExternalData_15[[#This Row],[BB rabat]])/100</f>
        <v>2.7549999999999999</v>
      </c>
      <c r="J5293" s="2">
        <f>Table_ExternalData_15[[#This Row],[BB cena]]*Table_ExternalData_15[[#Headers],[1,22]]</f>
        <v>3.3611</v>
      </c>
      <c r="K5293" s="2">
        <f>Table_ExternalData_15[[#This Row],[Price]]*Table_ExternalData_15[[#Headers],[1,22]]</f>
        <v>3.5379999999999998</v>
      </c>
      <c r="L5293" s="7">
        <f>IF(G5293="White Shark",E5293*0.5,IF(G5293="Sbox",E5293*0.5,IF(G5293="Tenda",E5293*0.5,E5293*0.2)))/100</f>
        <v>0.05</v>
      </c>
      <c r="M5293" s="2">
        <f>Table_ExternalData_15[[#This Row],[Price]]-Table_ExternalData_15[[#This Row],[Price]]*Table_ExternalData_15[[#This Row],[extra popust]]</f>
        <v>2.7549999999999999</v>
      </c>
      <c r="N5293" s="2">
        <f>IF(M5293&lt;I5293,M5293,I5293)</f>
        <v>2.7549999999999999</v>
      </c>
      <c r="O5293" s="12" t="str">
        <f>IF(N5293&lt;I5293,$U$1," ")</f>
        <v xml:space="preserve"> </v>
      </c>
      <c r="P5293" s="12" t="str">
        <f>IFERROR((O5293+30)," ")</f>
        <v xml:space="preserve"> </v>
      </c>
      <c r="Q5293" s="2">
        <f ca="1">IF(O5293=$U$1,N5293,"0")*1.22</f>
        <v>0</v>
      </c>
    </row>
    <row r="5294" spans="1:17" x14ac:dyDescent="0.25">
      <c r="A5294" t="s">
        <v>14347</v>
      </c>
      <c r="B5294" t="s">
        <v>14346</v>
      </c>
      <c r="C5294">
        <v>17427</v>
      </c>
      <c r="D5294">
        <v>2.9</v>
      </c>
      <c r="E5294">
        <f>IFERROR(VLOOKUP(Table_ExternalData_15[[#This Row],[Id]],Rabati!B:C,2,0),0)</f>
        <v>25</v>
      </c>
      <c r="F5294">
        <v>5</v>
      </c>
      <c r="G5294" t="str">
        <f>VLOOKUP(Table_ExternalData_15[[#This Row],[Id]],'Blagovna izdelek'!A:C,3,0)</f>
        <v>Datech</v>
      </c>
      <c r="H5294">
        <f>Table_ExternalData_15[[#This Row],[Rabat]]*0.2</f>
        <v>5</v>
      </c>
      <c r="I5294" s="2">
        <f>Table_ExternalData_15[[#This Row],[Price]]-(Table_ExternalData_15[[#This Row],[Price]]*Table_ExternalData_15[[#This Row],[BB rabat]])/100</f>
        <v>2.7549999999999999</v>
      </c>
      <c r="J5294" s="2">
        <f>Table_ExternalData_15[[#This Row],[BB cena]]*Table_ExternalData_15[[#Headers],[1,22]]</f>
        <v>3.3611</v>
      </c>
      <c r="K5294" s="2">
        <f>Table_ExternalData_15[[#This Row],[Price]]*Table_ExternalData_15[[#Headers],[1,22]]</f>
        <v>3.5379999999999998</v>
      </c>
      <c r="L5294" s="7">
        <f>IF(G5294="White Shark",E5294*0.5,IF(G5294="Sbox",E5294*0.5,IF(G5294="Tenda",E5294*0.5,E5294*0.2)))/100</f>
        <v>0.05</v>
      </c>
      <c r="M5294" s="2">
        <f>Table_ExternalData_15[[#This Row],[Price]]-Table_ExternalData_15[[#This Row],[Price]]*Table_ExternalData_15[[#This Row],[extra popust]]</f>
        <v>2.7549999999999999</v>
      </c>
      <c r="N5294" s="2">
        <f>IF(M5294&lt;I5294,M5294,I5294)</f>
        <v>2.7549999999999999</v>
      </c>
      <c r="O5294" s="12" t="str">
        <f>IF(N5294&lt;I5294,$U$1," ")</f>
        <v xml:space="preserve"> </v>
      </c>
      <c r="P5294" s="12" t="str">
        <f>IFERROR((O5294+30)," ")</f>
        <v xml:space="preserve"> </v>
      </c>
      <c r="Q5294" s="2">
        <f ca="1">IF(O5294=$U$1,N5294,"0")*1.22</f>
        <v>0</v>
      </c>
    </row>
    <row r="5295" spans="1:17" x14ac:dyDescent="0.25">
      <c r="A5295" t="s">
        <v>14357</v>
      </c>
      <c r="B5295" t="s">
        <v>14348</v>
      </c>
      <c r="C5295">
        <v>17428</v>
      </c>
      <c r="D5295">
        <v>16.350000000000001</v>
      </c>
      <c r="E5295">
        <f>IFERROR(VLOOKUP(Table_ExternalData_15[[#This Row],[Id]],Rabati!B:C,2,0),0)</f>
        <v>25</v>
      </c>
      <c r="F5295">
        <v>5</v>
      </c>
      <c r="G5295" t="str">
        <f>VLOOKUP(Table_ExternalData_15[[#This Row],[Id]],'Blagovna izdelek'!A:C,3,0)</f>
        <v>Datech</v>
      </c>
      <c r="H5295">
        <f>Table_ExternalData_15[[#This Row],[Rabat]]*0.2</f>
        <v>5</v>
      </c>
      <c r="I5295" s="2">
        <f>Table_ExternalData_15[[#This Row],[Price]]-(Table_ExternalData_15[[#This Row],[Price]]*Table_ExternalData_15[[#This Row],[BB rabat]])/100</f>
        <v>15.532500000000001</v>
      </c>
      <c r="J5295" s="2">
        <f>Table_ExternalData_15[[#This Row],[BB cena]]*Table_ExternalData_15[[#Headers],[1,22]]</f>
        <v>18.949650000000002</v>
      </c>
      <c r="K5295" s="2">
        <f>Table_ExternalData_15[[#This Row],[Price]]*Table_ExternalData_15[[#Headers],[1,22]]</f>
        <v>19.947000000000003</v>
      </c>
      <c r="L5295" s="7">
        <f>IF(G5295="White Shark",E5295*0.5,IF(G5295="Sbox",E5295*0.5,IF(G5295="Tenda",E5295*0.5,E5295*0.2)))/100</f>
        <v>0.05</v>
      </c>
      <c r="M5295" s="2">
        <f>Table_ExternalData_15[[#This Row],[Price]]-Table_ExternalData_15[[#This Row],[Price]]*Table_ExternalData_15[[#This Row],[extra popust]]</f>
        <v>15.532500000000001</v>
      </c>
      <c r="N5295" s="2">
        <f>IF(M5295&lt;I5295,M5295,I5295)</f>
        <v>15.532500000000001</v>
      </c>
      <c r="O5295" s="12" t="str">
        <f>IF(N5295&lt;I5295,$U$1," ")</f>
        <v xml:space="preserve"> </v>
      </c>
      <c r="P5295" s="12" t="str">
        <f>IFERROR((O5295+30)," ")</f>
        <v xml:space="preserve"> </v>
      </c>
      <c r="Q5295" s="2">
        <f ca="1">IF(O5295=$U$1,N5295,"0")*1.22</f>
        <v>0</v>
      </c>
    </row>
    <row r="5296" spans="1:17" x14ac:dyDescent="0.25">
      <c r="A5296" t="s">
        <v>14350</v>
      </c>
      <c r="B5296" t="s">
        <v>14349</v>
      </c>
      <c r="C5296">
        <v>17429</v>
      </c>
      <c r="D5296">
        <v>55.73</v>
      </c>
      <c r="E5296">
        <f>IFERROR(VLOOKUP(Table_ExternalData_15[[#This Row],[Id]],Rabati!B:C,2,0),0)</f>
        <v>25</v>
      </c>
      <c r="F5296">
        <v>5</v>
      </c>
      <c r="G5296" t="str">
        <f>VLOOKUP(Table_ExternalData_15[[#This Row],[Id]],'Blagovna izdelek'!A:C,3,0)</f>
        <v>Datech</v>
      </c>
      <c r="H5296">
        <f>Table_ExternalData_15[[#This Row],[Rabat]]*0.2</f>
        <v>5</v>
      </c>
      <c r="I5296" s="2">
        <f>Table_ExternalData_15[[#This Row],[Price]]-(Table_ExternalData_15[[#This Row],[Price]]*Table_ExternalData_15[[#This Row],[BB rabat]])/100</f>
        <v>52.9435</v>
      </c>
      <c r="J5296" s="2">
        <f>Table_ExternalData_15[[#This Row],[BB cena]]*Table_ExternalData_15[[#Headers],[1,22]]</f>
        <v>64.591070000000002</v>
      </c>
      <c r="K5296" s="2">
        <f>Table_ExternalData_15[[#This Row],[Price]]*Table_ExternalData_15[[#Headers],[1,22]]</f>
        <v>67.990600000000001</v>
      </c>
      <c r="L5296" s="7">
        <f>IF(G5296="White Shark",E5296*0.5,IF(G5296="Sbox",E5296*0.5,IF(G5296="Tenda",E5296*0.5,E5296*0.2)))/100</f>
        <v>0.05</v>
      </c>
      <c r="M5296" s="2">
        <f>Table_ExternalData_15[[#This Row],[Price]]-Table_ExternalData_15[[#This Row],[Price]]*Table_ExternalData_15[[#This Row],[extra popust]]</f>
        <v>52.9435</v>
      </c>
      <c r="N5296" s="2">
        <f>IF(M5296&lt;I5296,M5296,I5296)</f>
        <v>52.9435</v>
      </c>
      <c r="O5296" s="12" t="str">
        <f>IF(N5296&lt;I5296,$U$1," ")</f>
        <v xml:space="preserve"> </v>
      </c>
      <c r="P5296" s="12" t="str">
        <f>IFERROR((O5296+30)," ")</f>
        <v xml:space="preserve"> </v>
      </c>
      <c r="Q5296" s="2">
        <f ca="1">IF(O5296=$U$1,N5296,"0")*1.22</f>
        <v>0</v>
      </c>
    </row>
    <row r="5297" spans="1:17" x14ac:dyDescent="0.25">
      <c r="A5297" t="s">
        <v>14352</v>
      </c>
      <c r="B5297" t="s">
        <v>14351</v>
      </c>
      <c r="C5297">
        <v>17430</v>
      </c>
      <c r="D5297">
        <v>55.73</v>
      </c>
      <c r="E5297">
        <f>IFERROR(VLOOKUP(Table_ExternalData_15[[#This Row],[Id]],Rabati!B:C,2,0),0)</f>
        <v>25</v>
      </c>
      <c r="F5297">
        <v>5</v>
      </c>
      <c r="G5297" t="str">
        <f>VLOOKUP(Table_ExternalData_15[[#This Row],[Id]],'Blagovna izdelek'!A:C,3,0)</f>
        <v>Datech</v>
      </c>
      <c r="H5297">
        <f>Table_ExternalData_15[[#This Row],[Rabat]]*0.2</f>
        <v>5</v>
      </c>
      <c r="I5297" s="2">
        <f>Table_ExternalData_15[[#This Row],[Price]]-(Table_ExternalData_15[[#This Row],[Price]]*Table_ExternalData_15[[#This Row],[BB rabat]])/100</f>
        <v>52.9435</v>
      </c>
      <c r="J5297" s="2">
        <f>Table_ExternalData_15[[#This Row],[BB cena]]*Table_ExternalData_15[[#Headers],[1,22]]</f>
        <v>64.591070000000002</v>
      </c>
      <c r="K5297" s="2">
        <f>Table_ExternalData_15[[#This Row],[Price]]*Table_ExternalData_15[[#Headers],[1,22]]</f>
        <v>67.990600000000001</v>
      </c>
      <c r="L5297" s="7">
        <f>IF(G5297="White Shark",E5297*0.5,IF(G5297="Sbox",E5297*0.5,IF(G5297="Tenda",E5297*0.5,E5297*0.2)))/100</f>
        <v>0.05</v>
      </c>
      <c r="M5297" s="2">
        <f>Table_ExternalData_15[[#This Row],[Price]]-Table_ExternalData_15[[#This Row],[Price]]*Table_ExternalData_15[[#This Row],[extra popust]]</f>
        <v>52.9435</v>
      </c>
      <c r="N5297" s="2">
        <f>IF(M5297&lt;I5297,M5297,I5297)</f>
        <v>52.9435</v>
      </c>
      <c r="O5297" s="12" t="str">
        <f>IF(N5297&lt;I5297,$U$1," ")</f>
        <v xml:space="preserve"> </v>
      </c>
      <c r="P5297" s="12" t="str">
        <f>IFERROR((O5297+30)," ")</f>
        <v xml:space="preserve"> </v>
      </c>
      <c r="Q5297" s="2">
        <f ca="1">IF(O5297=$U$1,N5297,"0")*1.22</f>
        <v>0</v>
      </c>
    </row>
    <row r="5298" spans="1:17" x14ac:dyDescent="0.25">
      <c r="A5298" t="s">
        <v>10786</v>
      </c>
      <c r="B5298" t="s">
        <v>10778</v>
      </c>
      <c r="C5298">
        <v>16548</v>
      </c>
      <c r="D5298">
        <v>49.1</v>
      </c>
      <c r="E5298">
        <f>IFERROR(VLOOKUP(Table_ExternalData_15[[#This Row],[Id]],Rabati!B:C,2,0),0)</f>
        <v>10</v>
      </c>
      <c r="F5298">
        <v>2</v>
      </c>
      <c r="G5298" t="str">
        <f>VLOOKUP(Table_ExternalData_15[[#This Row],[Id]],'Blagovna izdelek'!A:C,3,0)</f>
        <v>Dahle</v>
      </c>
      <c r="H5298">
        <f>Table_ExternalData_15[[#This Row],[Rabat]]*0.2</f>
        <v>2</v>
      </c>
      <c r="I5298" s="2">
        <f>Table_ExternalData_15[[#This Row],[Price]]-(Table_ExternalData_15[[#This Row],[Price]]*Table_ExternalData_15[[#This Row],[BB rabat]])/100</f>
        <v>48.118000000000002</v>
      </c>
      <c r="J5298" s="2">
        <f>Table_ExternalData_15[[#This Row],[BB cena]]*Table_ExternalData_15[[#Headers],[1,22]]</f>
        <v>58.703960000000002</v>
      </c>
      <c r="K5298" s="2">
        <f>Table_ExternalData_15[[#This Row],[Price]]*Table_ExternalData_15[[#Headers],[1,22]]</f>
        <v>59.902000000000001</v>
      </c>
      <c r="L5298" s="7">
        <f>IF(G5298="White Shark",E5298*0.5,IF(G5298="Sbox",E5298*0.5,IF(G5298="Tenda",E5298*0.5,E5298*0.2)))/100</f>
        <v>0.02</v>
      </c>
      <c r="M5298" s="2">
        <f>Table_ExternalData_15[[#This Row],[Price]]-Table_ExternalData_15[[#This Row],[Price]]*Table_ExternalData_15[[#This Row],[extra popust]]</f>
        <v>48.118000000000002</v>
      </c>
      <c r="N5298" s="2">
        <f>IF(M5298&lt;I5298,M5298,I5298)</f>
        <v>48.118000000000002</v>
      </c>
      <c r="O5298" s="12" t="str">
        <f>IF(N5298&lt;I5298,$U$1," ")</f>
        <v xml:space="preserve"> </v>
      </c>
      <c r="P5298" s="12" t="str">
        <f>IFERROR((O5298+30)," ")</f>
        <v xml:space="preserve"> </v>
      </c>
      <c r="Q5298" s="2">
        <f ca="1">IF(O5298=$U$1,N5298,"0")*1.22</f>
        <v>0</v>
      </c>
    </row>
    <row r="5299" spans="1:17" x14ac:dyDescent="0.25">
      <c r="A5299" t="s">
        <v>10780</v>
      </c>
      <c r="B5299" t="s">
        <v>10779</v>
      </c>
      <c r="C5299">
        <v>16549</v>
      </c>
      <c r="D5299">
        <v>102.45</v>
      </c>
      <c r="E5299">
        <f>IFERROR(VLOOKUP(Table_ExternalData_15[[#This Row],[Id]],Rabati!B:C,2,0),0)</f>
        <v>10</v>
      </c>
      <c r="F5299">
        <v>2</v>
      </c>
      <c r="G5299" t="str">
        <f>VLOOKUP(Table_ExternalData_15[[#This Row],[Id]],'Blagovna izdelek'!A:C,3,0)</f>
        <v>Dahle</v>
      </c>
      <c r="H5299">
        <f>Table_ExternalData_15[[#This Row],[Rabat]]*0.2</f>
        <v>2</v>
      </c>
      <c r="I5299" s="2">
        <f>Table_ExternalData_15[[#This Row],[Price]]-(Table_ExternalData_15[[#This Row],[Price]]*Table_ExternalData_15[[#This Row],[BB rabat]])/100</f>
        <v>100.401</v>
      </c>
      <c r="J5299" s="2">
        <f>Table_ExternalData_15[[#This Row],[BB cena]]*Table_ExternalData_15[[#Headers],[1,22]]</f>
        <v>122.48921999999999</v>
      </c>
      <c r="K5299" s="2">
        <f>Table_ExternalData_15[[#This Row],[Price]]*Table_ExternalData_15[[#Headers],[1,22]]</f>
        <v>124.989</v>
      </c>
      <c r="L5299" s="7">
        <f>IF(G5299="White Shark",E5299*0.5,IF(G5299="Sbox",E5299*0.5,IF(G5299="Tenda",E5299*0.5,E5299*0.2)))/100</f>
        <v>0.02</v>
      </c>
      <c r="M5299" s="2">
        <f>Table_ExternalData_15[[#This Row],[Price]]-Table_ExternalData_15[[#This Row],[Price]]*Table_ExternalData_15[[#This Row],[extra popust]]</f>
        <v>100.401</v>
      </c>
      <c r="N5299" s="2">
        <f>IF(M5299&lt;I5299,M5299,I5299)</f>
        <v>100.401</v>
      </c>
      <c r="O5299" s="12" t="str">
        <f>IF(N5299&lt;I5299,$U$1," ")</f>
        <v xml:space="preserve"> </v>
      </c>
      <c r="P5299" s="12" t="str">
        <f>IFERROR((O5299+30)," ")</f>
        <v xml:space="preserve"> </v>
      </c>
      <c r="Q5299" s="2">
        <f ca="1">IF(O5299=$U$1,N5299,"0")*1.22</f>
        <v>0</v>
      </c>
    </row>
    <row r="5300" spans="1:17" x14ac:dyDescent="0.25">
      <c r="A5300" t="s">
        <v>10782</v>
      </c>
      <c r="B5300" t="s">
        <v>10781</v>
      </c>
      <c r="C5300">
        <v>16550</v>
      </c>
      <c r="D5300">
        <v>199.5</v>
      </c>
      <c r="E5300">
        <f>IFERROR(VLOOKUP(Table_ExternalData_15[[#This Row],[Id]],Rabati!B:C,2,0),0)</f>
        <v>10</v>
      </c>
      <c r="F5300">
        <v>3</v>
      </c>
      <c r="G5300" t="str">
        <f>VLOOKUP(Table_ExternalData_15[[#This Row],[Id]],'Blagovna izdelek'!A:C,3,0)</f>
        <v>Dahle</v>
      </c>
      <c r="H5300">
        <f>Table_ExternalData_15[[#This Row],[Rabat]]*0.2</f>
        <v>2</v>
      </c>
      <c r="I5300" s="2">
        <f>Table_ExternalData_15[[#This Row],[Price]]-(Table_ExternalData_15[[#This Row],[Price]]*Table_ExternalData_15[[#This Row],[BB rabat]])/100</f>
        <v>195.51</v>
      </c>
      <c r="J5300" s="2">
        <f>Table_ExternalData_15[[#This Row],[BB cena]]*Table_ExternalData_15[[#Headers],[1,22]]</f>
        <v>238.52219999999997</v>
      </c>
      <c r="K5300" s="2">
        <f>Table_ExternalData_15[[#This Row],[Price]]*Table_ExternalData_15[[#Headers],[1,22]]</f>
        <v>243.39</v>
      </c>
      <c r="L5300" s="7">
        <f>IF(G5300="White Shark",E5300*0.5,IF(G5300="Sbox",E5300*0.5,IF(G5300="Tenda",E5300*0.5,E5300*0.2)))/100</f>
        <v>0.02</v>
      </c>
      <c r="M5300" s="2">
        <f>Table_ExternalData_15[[#This Row],[Price]]-Table_ExternalData_15[[#This Row],[Price]]*Table_ExternalData_15[[#This Row],[extra popust]]</f>
        <v>195.51</v>
      </c>
      <c r="N5300" s="2">
        <f>IF(M5300&lt;I5300,M5300,I5300)</f>
        <v>195.51</v>
      </c>
      <c r="O5300" s="12" t="str">
        <f>IF(N5300&lt;I5300,$U$1," ")</f>
        <v xml:space="preserve"> </v>
      </c>
      <c r="P5300" s="12" t="str">
        <f>IFERROR((O5300+30)," ")</f>
        <v xml:space="preserve"> </v>
      </c>
      <c r="Q5300" s="2">
        <f ca="1">IF(O5300=$U$1,N5300,"0")*1.22</f>
        <v>0</v>
      </c>
    </row>
    <row r="5301" spans="1:17" x14ac:dyDescent="0.25">
      <c r="A5301" t="s">
        <v>10784</v>
      </c>
      <c r="B5301" t="s">
        <v>10783</v>
      </c>
      <c r="C5301">
        <v>16551</v>
      </c>
      <c r="D5301">
        <v>399.9</v>
      </c>
      <c r="E5301">
        <f>IFERROR(VLOOKUP(Table_ExternalData_15[[#This Row],[Id]],Rabati!B:C,2,0),0)</f>
        <v>10</v>
      </c>
      <c r="F5301">
        <v>1</v>
      </c>
      <c r="G5301" t="str">
        <f>VLOOKUP(Table_ExternalData_15[[#This Row],[Id]],'Blagovna izdelek'!A:C,3,0)</f>
        <v>Dahle</v>
      </c>
      <c r="H5301">
        <f>Table_ExternalData_15[[#This Row],[Rabat]]*0.2</f>
        <v>2</v>
      </c>
      <c r="I5301" s="2">
        <f>Table_ExternalData_15[[#This Row],[Price]]-(Table_ExternalData_15[[#This Row],[Price]]*Table_ExternalData_15[[#This Row],[BB rabat]])/100</f>
        <v>391.90199999999999</v>
      </c>
      <c r="J5301" s="2">
        <f>Table_ExternalData_15[[#This Row],[BB cena]]*Table_ExternalData_15[[#Headers],[1,22]]</f>
        <v>478.12043999999997</v>
      </c>
      <c r="K5301" s="2">
        <f>Table_ExternalData_15[[#This Row],[Price]]*Table_ExternalData_15[[#Headers],[1,22]]</f>
        <v>487.87799999999999</v>
      </c>
      <c r="L5301" s="7">
        <f>IF(G5301="White Shark",E5301*0.5,IF(G5301="Sbox",E5301*0.5,IF(G5301="Tenda",E5301*0.5,E5301*0.2)))/100</f>
        <v>0.02</v>
      </c>
      <c r="M5301" s="2">
        <f>Table_ExternalData_15[[#This Row],[Price]]-Table_ExternalData_15[[#This Row],[Price]]*Table_ExternalData_15[[#This Row],[extra popust]]</f>
        <v>391.90199999999999</v>
      </c>
      <c r="N5301" s="2">
        <f>IF(M5301&lt;I5301,M5301,I5301)</f>
        <v>391.90199999999999</v>
      </c>
      <c r="O5301" s="12" t="str">
        <f>IF(N5301&lt;I5301,$U$1," ")</f>
        <v xml:space="preserve"> </v>
      </c>
      <c r="P5301" s="12" t="str">
        <f>IFERROR((O5301+30)," ")</f>
        <v xml:space="preserve"> </v>
      </c>
      <c r="Q5301" s="2">
        <f ca="1">IF(O5301=$U$1,N5301,"0")*1.22</f>
        <v>0</v>
      </c>
    </row>
    <row r="5302" spans="1:17" x14ac:dyDescent="0.25">
      <c r="A5302" t="s">
        <v>4269</v>
      </c>
      <c r="B5302" t="s">
        <v>4268</v>
      </c>
      <c r="C5302">
        <v>12253</v>
      </c>
      <c r="D5302">
        <v>17.8</v>
      </c>
      <c r="E5302">
        <f>IFERROR(VLOOKUP(Table_ExternalData_15[[#This Row],[Id]],Rabati!B:C,2,0),0)</f>
        <v>5</v>
      </c>
      <c r="F5302">
        <v>29</v>
      </c>
      <c r="G5302" t="str">
        <f>VLOOKUP(Table_ExternalData_15[[#This Row],[Id]],'Blagovna izdelek'!A:C,3,0)</f>
        <v>Crucial</v>
      </c>
      <c r="H5302">
        <f>Table_ExternalData_15[[#This Row],[Rabat]]*0.2</f>
        <v>1</v>
      </c>
      <c r="I5302" s="2">
        <f>Table_ExternalData_15[[#This Row],[Price]]-(Table_ExternalData_15[[#This Row],[Price]]*Table_ExternalData_15[[#This Row],[BB rabat]])/100</f>
        <v>17.622</v>
      </c>
      <c r="J5302" s="2">
        <f>Table_ExternalData_15[[#This Row],[BB cena]]*Table_ExternalData_15[[#Headers],[1,22]]</f>
        <v>21.498839999999998</v>
      </c>
      <c r="K5302" s="2">
        <f>Table_ExternalData_15[[#This Row],[Price]]*Table_ExternalData_15[[#Headers],[1,22]]</f>
        <v>21.716000000000001</v>
      </c>
      <c r="L5302" s="7">
        <f>IF(G5302="White Shark",E5302*0.5,IF(G5302="Sbox",E5302*0.5,IF(G5302="Tenda",E5302*0.5,E5302*0.2)))/100</f>
        <v>0.01</v>
      </c>
      <c r="M5302" s="2">
        <f>Table_ExternalData_15[[#This Row],[Price]]-Table_ExternalData_15[[#This Row],[Price]]*Table_ExternalData_15[[#This Row],[extra popust]]</f>
        <v>17.622</v>
      </c>
      <c r="N5302" s="2">
        <f>IF(M5302&lt;I5302,M5302,I5302)</f>
        <v>17.622</v>
      </c>
      <c r="O5302" s="12" t="str">
        <f>IF(N5302&lt;I5302,$U$1," ")</f>
        <v xml:space="preserve"> </v>
      </c>
      <c r="P5302" s="12" t="str">
        <f>IFERROR((O5302+30)," ")</f>
        <v xml:space="preserve"> </v>
      </c>
      <c r="Q5302" s="2">
        <f ca="1">IF(O5302=$U$1,N5302,"0")*1.22</f>
        <v>0</v>
      </c>
    </row>
    <row r="5303" spans="1:17" x14ac:dyDescent="0.25">
      <c r="A5303" t="s">
        <v>7097</v>
      </c>
      <c r="B5303" t="s">
        <v>7096</v>
      </c>
      <c r="C5303">
        <v>15015</v>
      </c>
      <c r="D5303">
        <v>59.5</v>
      </c>
      <c r="E5303">
        <f>IFERROR(VLOOKUP(Table_ExternalData_15[[#This Row],[Id]],Rabati!B:C,2,0),0)</f>
        <v>5</v>
      </c>
      <c r="F5303">
        <v>10</v>
      </c>
      <c r="G5303" t="str">
        <f>VLOOKUP(Table_ExternalData_15[[#This Row],[Id]],'Blagovna izdelek'!A:C,3,0)</f>
        <v>Crucial</v>
      </c>
      <c r="H5303">
        <f>Table_ExternalData_15[[#This Row],[Rabat]]*0.2</f>
        <v>1</v>
      </c>
      <c r="I5303" s="2">
        <f>Table_ExternalData_15[[#This Row],[Price]]-(Table_ExternalData_15[[#This Row],[Price]]*Table_ExternalData_15[[#This Row],[BB rabat]])/100</f>
        <v>58.905000000000001</v>
      </c>
      <c r="J5303" s="2">
        <f>Table_ExternalData_15[[#This Row],[BB cena]]*Table_ExternalData_15[[#Headers],[1,22]]</f>
        <v>71.864099999999993</v>
      </c>
      <c r="K5303" s="2">
        <f>Table_ExternalData_15[[#This Row],[Price]]*Table_ExternalData_15[[#Headers],[1,22]]</f>
        <v>72.59</v>
      </c>
      <c r="L5303" s="7">
        <f>IF(G5303="White Shark",E5303*0.5,IF(G5303="Sbox",E5303*0.5,IF(G5303="Tenda",E5303*0.5,E5303*0.2)))/100</f>
        <v>0.01</v>
      </c>
      <c r="M5303" s="2">
        <f>Table_ExternalData_15[[#This Row],[Price]]-Table_ExternalData_15[[#This Row],[Price]]*Table_ExternalData_15[[#This Row],[extra popust]]</f>
        <v>58.905000000000001</v>
      </c>
      <c r="N5303" s="2">
        <f>IF(M5303&lt;I5303,M5303,I5303)</f>
        <v>58.905000000000001</v>
      </c>
      <c r="O5303" s="12" t="str">
        <f>IF(N5303&lt;I5303,$U$1," ")</f>
        <v xml:space="preserve"> </v>
      </c>
      <c r="P5303" s="12" t="str">
        <f>IFERROR((O5303+30)," ")</f>
        <v xml:space="preserve"> </v>
      </c>
      <c r="Q5303" s="2">
        <f ca="1">IF(O5303=$U$1,N5303,"0")*1.22</f>
        <v>0</v>
      </c>
    </row>
    <row r="5304" spans="1:17" x14ac:dyDescent="0.25">
      <c r="A5304" t="s">
        <v>8096</v>
      </c>
      <c r="B5304" t="s">
        <v>8095</v>
      </c>
      <c r="C5304">
        <v>15648</v>
      </c>
      <c r="D5304">
        <v>126</v>
      </c>
      <c r="E5304">
        <f>IFERROR(VLOOKUP(Table_ExternalData_15[[#This Row],[Id]],Rabati!B:C,2,0),0)</f>
        <v>5</v>
      </c>
      <c r="F5304">
        <v>2</v>
      </c>
      <c r="G5304" t="str">
        <f>VLOOKUP(Table_ExternalData_15[[#This Row],[Id]],'Blagovna izdelek'!A:C,3,0)</f>
        <v>Crucial</v>
      </c>
      <c r="H5304">
        <f>Table_ExternalData_15[[#This Row],[Rabat]]*0.2</f>
        <v>1</v>
      </c>
      <c r="I5304" s="2">
        <f>Table_ExternalData_15[[#This Row],[Price]]-(Table_ExternalData_15[[#This Row],[Price]]*Table_ExternalData_15[[#This Row],[BB rabat]])/100</f>
        <v>124.74</v>
      </c>
      <c r="J5304" s="2">
        <f>Table_ExternalData_15[[#This Row],[BB cena]]*Table_ExternalData_15[[#Headers],[1,22]]</f>
        <v>152.18279999999999</v>
      </c>
      <c r="K5304" s="2">
        <f>Table_ExternalData_15[[#This Row],[Price]]*Table_ExternalData_15[[#Headers],[1,22]]</f>
        <v>153.72</v>
      </c>
      <c r="L5304" s="7">
        <f>IF(G5304="White Shark",E5304*0.5,IF(G5304="Sbox",E5304*0.5,IF(G5304="Tenda",E5304*0.5,E5304*0.2)))/100</f>
        <v>0.01</v>
      </c>
      <c r="M5304" s="2">
        <f>Table_ExternalData_15[[#This Row],[Price]]-Table_ExternalData_15[[#This Row],[Price]]*Table_ExternalData_15[[#This Row],[extra popust]]</f>
        <v>124.74</v>
      </c>
      <c r="N5304" s="2">
        <f>IF(M5304&lt;I5304,M5304,I5304)</f>
        <v>124.74</v>
      </c>
      <c r="O5304" s="12" t="str">
        <f>IF(N5304&lt;I5304,$U$1," ")</f>
        <v xml:space="preserve"> </v>
      </c>
      <c r="P5304" s="12" t="str">
        <f>IFERROR((O5304+30)," ")</f>
        <v xml:space="preserve"> </v>
      </c>
      <c r="Q5304" s="2">
        <f ca="1">IF(O5304=$U$1,N5304,"0")*1.22</f>
        <v>0</v>
      </c>
    </row>
    <row r="5305" spans="1:17" x14ac:dyDescent="0.25">
      <c r="A5305" t="s">
        <v>9603</v>
      </c>
      <c r="B5305" t="s">
        <v>9781</v>
      </c>
      <c r="C5305">
        <v>16255</v>
      </c>
      <c r="D5305">
        <v>30.1</v>
      </c>
      <c r="E5305">
        <f>IFERROR(VLOOKUP(Table_ExternalData_15[[#This Row],[Id]],Rabati!B:C,2,0),0)</f>
        <v>5</v>
      </c>
      <c r="F5305">
        <v>5</v>
      </c>
      <c r="G5305" t="str">
        <f>VLOOKUP(Table_ExternalData_15[[#This Row],[Id]],'Blagovna izdelek'!A:C,3,0)</f>
        <v>Crucial</v>
      </c>
      <c r="H5305">
        <f>Table_ExternalData_15[[#This Row],[Rabat]]*0.2</f>
        <v>1</v>
      </c>
      <c r="I5305" s="2">
        <f>Table_ExternalData_15[[#This Row],[Price]]-(Table_ExternalData_15[[#This Row],[Price]]*Table_ExternalData_15[[#This Row],[BB rabat]])/100</f>
        <v>29.799000000000003</v>
      </c>
      <c r="J5305" s="2">
        <f>Table_ExternalData_15[[#This Row],[BB cena]]*Table_ExternalData_15[[#Headers],[1,22]]</f>
        <v>36.354780000000005</v>
      </c>
      <c r="K5305" s="2">
        <f>Table_ExternalData_15[[#This Row],[Price]]*Table_ExternalData_15[[#Headers],[1,22]]</f>
        <v>36.722000000000001</v>
      </c>
      <c r="L5305" s="7">
        <f>IF(G5305="White Shark",E5305*0.5,IF(G5305="Sbox",E5305*0.5,IF(G5305="Tenda",E5305*0.5,E5305*0.2)))/100</f>
        <v>0.01</v>
      </c>
      <c r="M5305" s="2">
        <f>Table_ExternalData_15[[#This Row],[Price]]-Table_ExternalData_15[[#This Row],[Price]]*Table_ExternalData_15[[#This Row],[extra popust]]</f>
        <v>29.799000000000003</v>
      </c>
      <c r="N5305" s="2">
        <f>IF(M5305&lt;I5305,M5305,I5305)</f>
        <v>29.799000000000003</v>
      </c>
      <c r="O5305" s="12" t="str">
        <f>IF(N5305&lt;I5305,$U$1," ")</f>
        <v xml:space="preserve"> </v>
      </c>
      <c r="P5305" s="12" t="str">
        <f>IFERROR((O5305+30)," ")</f>
        <v xml:space="preserve"> </v>
      </c>
      <c r="Q5305" s="2">
        <f ca="1">IF(O5305=$U$1,N5305,"0")*1.22</f>
        <v>0</v>
      </c>
    </row>
    <row r="5306" spans="1:17" x14ac:dyDescent="0.25">
      <c r="A5306" t="s">
        <v>9779</v>
      </c>
      <c r="B5306" t="s">
        <v>10488</v>
      </c>
      <c r="C5306">
        <v>16253</v>
      </c>
      <c r="D5306">
        <v>47.5</v>
      </c>
      <c r="E5306">
        <f>IFERROR(VLOOKUP(Table_ExternalData_15[[#This Row],[Id]],Rabati!B:C,2,0),0)</f>
        <v>20</v>
      </c>
      <c r="F5306">
        <v>7</v>
      </c>
      <c r="G5306" t="str">
        <f>VLOOKUP(Table_ExternalData_15[[#This Row],[Id]],'Blagovna izdelek'!A:C,3,0)</f>
        <v>Choetech</v>
      </c>
      <c r="H5306">
        <f>Table_ExternalData_15[[#This Row],[Rabat]]*0.2</f>
        <v>4</v>
      </c>
      <c r="I5306" s="2">
        <f>Table_ExternalData_15[[#This Row],[Price]]-(Table_ExternalData_15[[#This Row],[Price]]*Table_ExternalData_15[[#This Row],[BB rabat]])/100</f>
        <v>45.6</v>
      </c>
      <c r="J5306" s="2">
        <f>Table_ExternalData_15[[#This Row],[BB cena]]*Table_ExternalData_15[[#Headers],[1,22]]</f>
        <v>55.631999999999998</v>
      </c>
      <c r="K5306" s="2">
        <f>Table_ExternalData_15[[#This Row],[Price]]*Table_ExternalData_15[[#Headers],[1,22]]</f>
        <v>57.949999999999996</v>
      </c>
      <c r="L5306" s="7">
        <f>IF(G5306="White Shark",E5306*0.5,IF(G5306="Sbox",E5306*0.5,IF(G5306="Tenda",E5306*0.5,E5306*0.2)))/100</f>
        <v>0.04</v>
      </c>
      <c r="M5306" s="2">
        <f>Table_ExternalData_15[[#This Row],[Price]]-Table_ExternalData_15[[#This Row],[Price]]*Table_ExternalData_15[[#This Row],[extra popust]]</f>
        <v>45.6</v>
      </c>
      <c r="N5306" s="2">
        <f>IF(M5306&lt;I5306,M5306,I5306)</f>
        <v>45.6</v>
      </c>
      <c r="O5306" s="12" t="str">
        <f>IF(N5306&lt;I5306,$U$1," ")</f>
        <v xml:space="preserve"> </v>
      </c>
      <c r="P5306" s="12" t="str">
        <f>IFERROR((O5306+30)," ")</f>
        <v xml:space="preserve"> </v>
      </c>
      <c r="Q5306" s="2">
        <f ca="1">IF(O5306=$U$1,N5306,"0")*1.22</f>
        <v>0</v>
      </c>
    </row>
    <row r="5307" spans="1:17" x14ac:dyDescent="0.25">
      <c r="A5307" t="s">
        <v>9903</v>
      </c>
      <c r="B5307" t="s">
        <v>9902</v>
      </c>
      <c r="C5307">
        <v>16282</v>
      </c>
      <c r="D5307">
        <v>141.94999999999999</v>
      </c>
      <c r="E5307">
        <f>IFERROR(VLOOKUP(Table_ExternalData_15[[#This Row],[Id]],Rabati!B:C,2,0),0)</f>
        <v>5</v>
      </c>
      <c r="F5307">
        <v>0</v>
      </c>
      <c r="G5307" t="str">
        <f>VLOOKUP(Table_ExternalData_15[[#This Row],[Id]],'Blagovna izdelek'!A:C,3,0)</f>
        <v>Choetech</v>
      </c>
      <c r="H5307">
        <f>Table_ExternalData_15[[#This Row],[Rabat]]*0.2</f>
        <v>1</v>
      </c>
      <c r="I5307" s="2">
        <f>Table_ExternalData_15[[#This Row],[Price]]-(Table_ExternalData_15[[#This Row],[Price]]*Table_ExternalData_15[[#This Row],[BB rabat]])/100</f>
        <v>140.53049999999999</v>
      </c>
      <c r="J5307" s="2">
        <f>Table_ExternalData_15[[#This Row],[BB cena]]*Table_ExternalData_15[[#Headers],[1,22]]</f>
        <v>171.44720999999998</v>
      </c>
      <c r="K5307" s="2">
        <f>Table_ExternalData_15[[#This Row],[Price]]*Table_ExternalData_15[[#Headers],[1,22]]</f>
        <v>173.17899999999997</v>
      </c>
      <c r="L5307" s="7">
        <f>IF(G5307="White Shark",E5307*0.5,IF(G5307="Sbox",E5307*0.5,IF(G5307="Tenda",E5307*0.5,E5307*0.2)))/100</f>
        <v>0.01</v>
      </c>
      <c r="M5307" s="2">
        <f>Table_ExternalData_15[[#This Row],[Price]]-Table_ExternalData_15[[#This Row],[Price]]*Table_ExternalData_15[[#This Row],[extra popust]]</f>
        <v>140.53049999999999</v>
      </c>
      <c r="N5307" s="2">
        <f>IF(M5307&lt;I5307,M5307,I5307)</f>
        <v>140.53049999999999</v>
      </c>
      <c r="O5307" s="12" t="str">
        <f>IF(N5307&lt;I5307,$U$1," ")</f>
        <v xml:space="preserve"> </v>
      </c>
      <c r="P5307" s="12" t="str">
        <f>IFERROR((O5307+30)," ")</f>
        <v xml:space="preserve"> </v>
      </c>
      <c r="Q5307" s="2">
        <f ca="1">IF(O5307=$U$1,N5307,"0")*1.22</f>
        <v>0</v>
      </c>
    </row>
    <row r="5308" spans="1:17" x14ac:dyDescent="0.25">
      <c r="A5308" t="s">
        <v>9905</v>
      </c>
      <c r="B5308" t="s">
        <v>9904</v>
      </c>
      <c r="C5308">
        <v>16283</v>
      </c>
      <c r="D5308">
        <v>262.25</v>
      </c>
      <c r="E5308">
        <f>IFERROR(VLOOKUP(Table_ExternalData_15[[#This Row],[Id]],Rabati!B:C,2,0),0)</f>
        <v>5</v>
      </c>
      <c r="F5308">
        <v>3</v>
      </c>
      <c r="G5308" t="str">
        <f>VLOOKUP(Table_ExternalData_15[[#This Row],[Id]],'Blagovna izdelek'!A:C,3,0)</f>
        <v>Choetech</v>
      </c>
      <c r="H5308">
        <f>Table_ExternalData_15[[#This Row],[Rabat]]*0.2</f>
        <v>1</v>
      </c>
      <c r="I5308" s="2">
        <f>Table_ExternalData_15[[#This Row],[Price]]-(Table_ExternalData_15[[#This Row],[Price]]*Table_ExternalData_15[[#This Row],[BB rabat]])/100</f>
        <v>259.6275</v>
      </c>
      <c r="J5308" s="2">
        <f>Table_ExternalData_15[[#This Row],[BB cena]]*Table_ExternalData_15[[#Headers],[1,22]]</f>
        <v>316.74554999999998</v>
      </c>
      <c r="K5308" s="2">
        <f>Table_ExternalData_15[[#This Row],[Price]]*Table_ExternalData_15[[#Headers],[1,22]]</f>
        <v>319.94499999999999</v>
      </c>
      <c r="L5308" s="7">
        <f>IF(G5308="White Shark",E5308*0.5,IF(G5308="Sbox",E5308*0.5,IF(G5308="Tenda",E5308*0.5,E5308*0.2)))/100</f>
        <v>0.01</v>
      </c>
      <c r="M5308" s="2">
        <f>Table_ExternalData_15[[#This Row],[Price]]-Table_ExternalData_15[[#This Row],[Price]]*Table_ExternalData_15[[#This Row],[extra popust]]</f>
        <v>259.6275</v>
      </c>
      <c r="N5308" s="2">
        <f>IF(M5308&lt;I5308,M5308,I5308)</f>
        <v>259.6275</v>
      </c>
      <c r="O5308" s="12" t="str">
        <f>IF(N5308&lt;I5308,$U$1," ")</f>
        <v xml:space="preserve"> </v>
      </c>
      <c r="P5308" s="12" t="str">
        <f>IFERROR((O5308+30)," ")</f>
        <v xml:space="preserve"> </v>
      </c>
      <c r="Q5308" s="2">
        <f ca="1">IF(O5308=$U$1,N5308,"0")*1.22</f>
        <v>0</v>
      </c>
    </row>
    <row r="5309" spans="1:17" x14ac:dyDescent="0.25">
      <c r="A5309" t="s">
        <v>9906</v>
      </c>
      <c r="B5309" t="s">
        <v>12404</v>
      </c>
      <c r="C5309">
        <v>16284</v>
      </c>
      <c r="D5309">
        <v>59.95</v>
      </c>
      <c r="E5309">
        <f>IFERROR(VLOOKUP(Table_ExternalData_15[[#This Row],[Id]],Rabati!B:C,2,0),0)</f>
        <v>5</v>
      </c>
      <c r="F5309">
        <v>0</v>
      </c>
      <c r="G5309" t="str">
        <f>VLOOKUP(Table_ExternalData_15[[#This Row],[Id]],'Blagovna izdelek'!A:C,3,0)</f>
        <v>Choetech</v>
      </c>
      <c r="H5309">
        <f>Table_ExternalData_15[[#This Row],[Rabat]]*0.2</f>
        <v>1</v>
      </c>
      <c r="I5309" s="2">
        <f>Table_ExternalData_15[[#This Row],[Price]]-(Table_ExternalData_15[[#This Row],[Price]]*Table_ExternalData_15[[#This Row],[BB rabat]])/100</f>
        <v>59.350500000000004</v>
      </c>
      <c r="J5309" s="2">
        <f>Table_ExternalData_15[[#This Row],[BB cena]]*Table_ExternalData_15[[#Headers],[1,22]]</f>
        <v>72.407610000000005</v>
      </c>
      <c r="K5309" s="2">
        <f>Table_ExternalData_15[[#This Row],[Price]]*Table_ExternalData_15[[#Headers],[1,22]]</f>
        <v>73.138999999999996</v>
      </c>
      <c r="L5309" s="7">
        <f>IF(G5309="White Shark",E5309*0.5,IF(G5309="Sbox",E5309*0.5,IF(G5309="Tenda",E5309*0.5,E5309*0.2)))/100</f>
        <v>0.01</v>
      </c>
      <c r="M5309" s="2">
        <f>Table_ExternalData_15[[#This Row],[Price]]-Table_ExternalData_15[[#This Row],[Price]]*Table_ExternalData_15[[#This Row],[extra popust]]</f>
        <v>59.350500000000004</v>
      </c>
      <c r="N5309" s="2">
        <f>IF(M5309&lt;I5309,M5309,I5309)</f>
        <v>59.350500000000004</v>
      </c>
      <c r="O5309" s="12" t="str">
        <f>IF(N5309&lt;I5309,$U$1," ")</f>
        <v xml:space="preserve"> </v>
      </c>
      <c r="P5309" s="12" t="str">
        <f>IFERROR((O5309+30)," ")</f>
        <v xml:space="preserve"> </v>
      </c>
      <c r="Q5309" s="2">
        <f ca="1">IF(O5309=$U$1,N5309,"0")*1.22</f>
        <v>0</v>
      </c>
    </row>
    <row r="5310" spans="1:17" x14ac:dyDescent="0.25">
      <c r="A5310" t="s">
        <v>9907</v>
      </c>
      <c r="B5310" t="s">
        <v>12176</v>
      </c>
      <c r="C5310">
        <v>16285</v>
      </c>
      <c r="D5310">
        <v>373.87</v>
      </c>
      <c r="E5310">
        <f>IFERROR(VLOOKUP(Table_ExternalData_15[[#This Row],[Id]],Rabati!B:C,2,0),0)</f>
        <v>2</v>
      </c>
      <c r="F5310">
        <v>1</v>
      </c>
      <c r="G5310" t="str">
        <f>VLOOKUP(Table_ExternalData_15[[#This Row],[Id]],'Blagovna izdelek'!A:C,3,0)</f>
        <v>Choetech</v>
      </c>
      <c r="H5310">
        <f>Table_ExternalData_15[[#This Row],[Rabat]]*0.2</f>
        <v>0.4</v>
      </c>
      <c r="I5310" s="2">
        <f>Table_ExternalData_15[[#This Row],[Price]]-(Table_ExternalData_15[[#This Row],[Price]]*Table_ExternalData_15[[#This Row],[BB rabat]])/100</f>
        <v>372.37452000000002</v>
      </c>
      <c r="J5310" s="2">
        <f>Table_ExternalData_15[[#This Row],[BB cena]]*Table_ExternalData_15[[#Headers],[1,22]]</f>
        <v>454.29691439999999</v>
      </c>
      <c r="K5310" s="2">
        <f>Table_ExternalData_15[[#This Row],[Price]]*Table_ExternalData_15[[#Headers],[1,22]]</f>
        <v>456.12139999999999</v>
      </c>
      <c r="L5310" s="7">
        <f>IF(G5310="White Shark",E5310*0.5,IF(G5310="Sbox",E5310*0.5,IF(G5310="Tenda",E5310*0.5,E5310*0.2)))/100</f>
        <v>4.0000000000000001E-3</v>
      </c>
      <c r="M5310" s="2">
        <f>Table_ExternalData_15[[#This Row],[Price]]-Table_ExternalData_15[[#This Row],[Price]]*Table_ExternalData_15[[#This Row],[extra popust]]</f>
        <v>372.37452000000002</v>
      </c>
      <c r="N5310" s="2">
        <f>IF(M5310&lt;I5310,M5310,I5310)</f>
        <v>372.37452000000002</v>
      </c>
      <c r="O5310" s="12" t="str">
        <f>IF(N5310&lt;I5310,$U$1," ")</f>
        <v xml:space="preserve"> </v>
      </c>
      <c r="P5310" s="12" t="str">
        <f>IFERROR((O5310+30)," ")</f>
        <v xml:space="preserve"> </v>
      </c>
      <c r="Q5310" s="2">
        <f ca="1">IF(O5310=$U$1,N5310,"0")*1.22</f>
        <v>0</v>
      </c>
    </row>
    <row r="5311" spans="1:17" x14ac:dyDescent="0.25">
      <c r="A5311" t="s">
        <v>9908</v>
      </c>
      <c r="B5311" t="s">
        <v>12177</v>
      </c>
      <c r="C5311">
        <v>16286</v>
      </c>
      <c r="D5311">
        <v>211.95</v>
      </c>
      <c r="E5311">
        <f>IFERROR(VLOOKUP(Table_ExternalData_15[[#This Row],[Id]],Rabati!B:C,2,0),0)</f>
        <v>2</v>
      </c>
      <c r="F5311">
        <v>0</v>
      </c>
      <c r="G5311" t="str">
        <f>VLOOKUP(Table_ExternalData_15[[#This Row],[Id]],'Blagovna izdelek'!A:C,3,0)</f>
        <v>Choetech</v>
      </c>
      <c r="H5311">
        <f>Table_ExternalData_15[[#This Row],[Rabat]]*0.2</f>
        <v>0.4</v>
      </c>
      <c r="I5311" s="2">
        <f>Table_ExternalData_15[[#This Row],[Price]]-(Table_ExternalData_15[[#This Row],[Price]]*Table_ExternalData_15[[#This Row],[BB rabat]])/100</f>
        <v>211.10219999999998</v>
      </c>
      <c r="J5311" s="2">
        <f>Table_ExternalData_15[[#This Row],[BB cena]]*Table_ExternalData_15[[#Headers],[1,22]]</f>
        <v>257.54468399999996</v>
      </c>
      <c r="K5311" s="2">
        <f>Table_ExternalData_15[[#This Row],[Price]]*Table_ExternalData_15[[#Headers],[1,22]]</f>
        <v>258.57900000000001</v>
      </c>
      <c r="L5311" s="7">
        <f>IF(G5311="White Shark",E5311*0.5,IF(G5311="Sbox",E5311*0.5,IF(G5311="Tenda",E5311*0.5,E5311*0.2)))/100</f>
        <v>4.0000000000000001E-3</v>
      </c>
      <c r="M5311" s="2">
        <f>Table_ExternalData_15[[#This Row],[Price]]-Table_ExternalData_15[[#This Row],[Price]]*Table_ExternalData_15[[#This Row],[extra popust]]</f>
        <v>211.10219999999998</v>
      </c>
      <c r="N5311" s="2">
        <f>IF(M5311&lt;I5311,M5311,I5311)</f>
        <v>211.10219999999998</v>
      </c>
      <c r="O5311" s="12" t="str">
        <f>IF(N5311&lt;I5311,$U$1," ")</f>
        <v xml:space="preserve"> </v>
      </c>
      <c r="P5311" s="12" t="str">
        <f>IFERROR((O5311+30)," ")</f>
        <v xml:space="preserve"> </v>
      </c>
      <c r="Q5311" s="2">
        <f ca="1">IF(O5311=$U$1,N5311,"0")*1.22</f>
        <v>0</v>
      </c>
    </row>
    <row r="5312" spans="1:17" x14ac:dyDescent="0.25">
      <c r="A5312" t="s">
        <v>9947</v>
      </c>
      <c r="B5312" t="s">
        <v>12405</v>
      </c>
      <c r="C5312">
        <v>16296</v>
      </c>
      <c r="D5312">
        <v>33.1</v>
      </c>
      <c r="E5312">
        <f>IFERROR(VLOOKUP(Table_ExternalData_15[[#This Row],[Id]],Rabati!B:C,2,0),0)</f>
        <v>5</v>
      </c>
      <c r="F5312">
        <v>15</v>
      </c>
      <c r="G5312" t="str">
        <f>VLOOKUP(Table_ExternalData_15[[#This Row],[Id]],'Blagovna izdelek'!A:C,3,0)</f>
        <v>Choetech</v>
      </c>
      <c r="H5312">
        <f>Table_ExternalData_15[[#This Row],[Rabat]]*0.2</f>
        <v>1</v>
      </c>
      <c r="I5312" s="2">
        <f>Table_ExternalData_15[[#This Row],[Price]]-(Table_ExternalData_15[[#This Row],[Price]]*Table_ExternalData_15[[#This Row],[BB rabat]])/100</f>
        <v>32.768999999999998</v>
      </c>
      <c r="J5312" s="2">
        <f>Table_ExternalData_15[[#This Row],[BB cena]]*Table_ExternalData_15[[#Headers],[1,22]]</f>
        <v>39.978179999999995</v>
      </c>
      <c r="K5312" s="2">
        <f>Table_ExternalData_15[[#This Row],[Price]]*Table_ExternalData_15[[#Headers],[1,22]]</f>
        <v>40.381999999999998</v>
      </c>
      <c r="L5312" s="7">
        <f>IF(G5312="White Shark",E5312*0.5,IF(G5312="Sbox",E5312*0.5,IF(G5312="Tenda",E5312*0.5,E5312*0.2)))/100</f>
        <v>0.01</v>
      </c>
      <c r="M5312" s="2">
        <f>Table_ExternalData_15[[#This Row],[Price]]-Table_ExternalData_15[[#This Row],[Price]]*Table_ExternalData_15[[#This Row],[extra popust]]</f>
        <v>32.768999999999998</v>
      </c>
      <c r="N5312" s="2">
        <f>IF(M5312&lt;I5312,M5312,I5312)</f>
        <v>32.768999999999998</v>
      </c>
      <c r="O5312" s="12" t="str">
        <f>IF(N5312&lt;I5312,$U$1," ")</f>
        <v xml:space="preserve"> </v>
      </c>
      <c r="P5312" s="12" t="str">
        <f>IFERROR((O5312+30)," ")</f>
        <v xml:space="preserve"> </v>
      </c>
      <c r="Q5312" s="2">
        <f ca="1">IF(O5312=$U$1,N5312,"0")*1.22</f>
        <v>0</v>
      </c>
    </row>
    <row r="5313" spans="1:17" x14ac:dyDescent="0.25">
      <c r="A5313" t="s">
        <v>12142</v>
      </c>
      <c r="B5313" t="s">
        <v>12141</v>
      </c>
      <c r="C5313">
        <v>16945</v>
      </c>
      <c r="D5313">
        <v>4.4000000000000004</v>
      </c>
      <c r="E5313">
        <f>IFERROR(VLOOKUP(Table_ExternalData_15[[#This Row],[Id]],Rabati!B:C,2,0),0)</f>
        <v>30</v>
      </c>
      <c r="F5313">
        <v>0</v>
      </c>
      <c r="G5313" t="str">
        <f>VLOOKUP(Table_ExternalData_15[[#This Row],[Id]],'Blagovna izdelek'!A:C,3,0)</f>
        <v>Choetech</v>
      </c>
      <c r="H5313">
        <f>Table_ExternalData_15[[#This Row],[Rabat]]*0.2</f>
        <v>6</v>
      </c>
      <c r="I5313" s="2">
        <f>Table_ExternalData_15[[#This Row],[Price]]-(Table_ExternalData_15[[#This Row],[Price]]*Table_ExternalData_15[[#This Row],[BB rabat]])/100</f>
        <v>4.1360000000000001</v>
      </c>
      <c r="J5313" s="2">
        <f>Table_ExternalData_15[[#This Row],[BB cena]]*Table_ExternalData_15[[#Headers],[1,22]]</f>
        <v>5.0459199999999997</v>
      </c>
      <c r="K5313" s="2">
        <f>Table_ExternalData_15[[#This Row],[Price]]*Table_ExternalData_15[[#Headers],[1,22]]</f>
        <v>5.3680000000000003</v>
      </c>
      <c r="L5313" s="7">
        <f>IF(G5313="White Shark",E5313*0.5,IF(G5313="Sbox",E5313*0.5,IF(G5313="Tenda",E5313*0.5,E5313*0.2)))/100</f>
        <v>0.06</v>
      </c>
      <c r="M5313" s="2">
        <f>Table_ExternalData_15[[#This Row],[Price]]-Table_ExternalData_15[[#This Row],[Price]]*Table_ExternalData_15[[#This Row],[extra popust]]</f>
        <v>4.1360000000000001</v>
      </c>
      <c r="N5313" s="2">
        <f>IF(M5313&lt;I5313,M5313,I5313)</f>
        <v>4.1360000000000001</v>
      </c>
      <c r="O5313" s="12" t="str">
        <f>IF(N5313&lt;I5313,$U$1," ")</f>
        <v xml:space="preserve"> </v>
      </c>
      <c r="P5313" s="12" t="str">
        <f>IFERROR((O5313+30)," ")</f>
        <v xml:space="preserve"> </v>
      </c>
      <c r="Q5313" s="2">
        <f ca="1">IF(O5313=$U$1,N5313,"0")*1.22</f>
        <v>0</v>
      </c>
    </row>
    <row r="5314" spans="1:17" x14ac:dyDescent="0.25">
      <c r="A5314" t="s">
        <v>12144</v>
      </c>
      <c r="B5314" t="s">
        <v>12143</v>
      </c>
      <c r="C5314">
        <v>16946</v>
      </c>
      <c r="D5314">
        <v>6.2</v>
      </c>
      <c r="E5314">
        <f>IFERROR(VLOOKUP(Table_ExternalData_15[[#This Row],[Id]],Rabati!B:C,2,0),0)</f>
        <v>30</v>
      </c>
      <c r="F5314">
        <v>45</v>
      </c>
      <c r="G5314" t="str">
        <f>VLOOKUP(Table_ExternalData_15[[#This Row],[Id]],'Blagovna izdelek'!A:C,3,0)</f>
        <v>Choetech</v>
      </c>
      <c r="H5314">
        <f>Table_ExternalData_15[[#This Row],[Rabat]]*0.2</f>
        <v>6</v>
      </c>
      <c r="I5314" s="2">
        <f>Table_ExternalData_15[[#This Row],[Price]]-(Table_ExternalData_15[[#This Row],[Price]]*Table_ExternalData_15[[#This Row],[BB rabat]])/100</f>
        <v>5.8280000000000003</v>
      </c>
      <c r="J5314" s="2">
        <f>Table_ExternalData_15[[#This Row],[BB cena]]*Table_ExternalData_15[[#Headers],[1,22]]</f>
        <v>7.1101600000000005</v>
      </c>
      <c r="K5314" s="2">
        <f>Table_ExternalData_15[[#This Row],[Price]]*Table_ExternalData_15[[#Headers],[1,22]]</f>
        <v>7.5640000000000001</v>
      </c>
      <c r="L5314" s="7">
        <f>IF(G5314="White Shark",E5314*0.5,IF(G5314="Sbox",E5314*0.5,IF(G5314="Tenda",E5314*0.5,E5314*0.2)))/100</f>
        <v>0.06</v>
      </c>
      <c r="M5314" s="2">
        <f>Table_ExternalData_15[[#This Row],[Price]]-Table_ExternalData_15[[#This Row],[Price]]*Table_ExternalData_15[[#This Row],[extra popust]]</f>
        <v>5.8280000000000003</v>
      </c>
      <c r="N5314" s="2">
        <f>IF(M5314&lt;I5314,M5314,I5314)</f>
        <v>5.8280000000000003</v>
      </c>
      <c r="O5314" s="12" t="str">
        <f>IF(N5314&lt;I5314,$U$1," ")</f>
        <v xml:space="preserve"> </v>
      </c>
      <c r="P5314" s="12" t="str">
        <f>IFERROR((O5314+30)," ")</f>
        <v xml:space="preserve"> </v>
      </c>
      <c r="Q5314" s="2">
        <f ca="1">IF(O5314=$U$1,N5314,"0")*1.22</f>
        <v>0</v>
      </c>
    </row>
    <row r="5315" spans="1:17" x14ac:dyDescent="0.25">
      <c r="A5315" t="s">
        <v>12400</v>
      </c>
      <c r="B5315" t="s">
        <v>12406</v>
      </c>
      <c r="C5315">
        <v>17032</v>
      </c>
      <c r="D5315">
        <v>59.78</v>
      </c>
      <c r="E5315">
        <f>IFERROR(VLOOKUP(Table_ExternalData_15[[#This Row],[Id]],Rabati!B:C,2,0),0)</f>
        <v>5</v>
      </c>
      <c r="F5315">
        <v>6</v>
      </c>
      <c r="G5315" t="str">
        <f>VLOOKUP(Table_ExternalData_15[[#This Row],[Id]],'Blagovna izdelek'!A:C,3,0)</f>
        <v>Choetech</v>
      </c>
      <c r="H5315">
        <f>Table_ExternalData_15[[#This Row],[Rabat]]*0.2</f>
        <v>1</v>
      </c>
      <c r="I5315" s="2">
        <f>Table_ExternalData_15[[#This Row],[Price]]-(Table_ExternalData_15[[#This Row],[Price]]*Table_ExternalData_15[[#This Row],[BB rabat]])/100</f>
        <v>59.182200000000002</v>
      </c>
      <c r="J5315" s="2">
        <f>Table_ExternalData_15[[#This Row],[BB cena]]*Table_ExternalData_15[[#Headers],[1,22]]</f>
        <v>72.202284000000006</v>
      </c>
      <c r="K5315" s="2">
        <f>Table_ExternalData_15[[#This Row],[Price]]*Table_ExternalData_15[[#Headers],[1,22]]</f>
        <v>72.931600000000003</v>
      </c>
      <c r="L5315" s="7">
        <f>IF(G5315="White Shark",E5315*0.5,IF(G5315="Sbox",E5315*0.5,IF(G5315="Tenda",E5315*0.5,E5315*0.2)))/100</f>
        <v>0.01</v>
      </c>
      <c r="M5315" s="2">
        <f>Table_ExternalData_15[[#This Row],[Price]]-Table_ExternalData_15[[#This Row],[Price]]*Table_ExternalData_15[[#This Row],[extra popust]]</f>
        <v>59.182200000000002</v>
      </c>
      <c r="N5315" s="2">
        <f>IF(M5315&lt;I5315,M5315,I5315)</f>
        <v>59.182200000000002</v>
      </c>
      <c r="O5315" s="12" t="str">
        <f>IF(N5315&lt;I5315,$U$1," ")</f>
        <v xml:space="preserve"> </v>
      </c>
      <c r="P5315" s="12" t="str">
        <f>IFERROR((O5315+30)," ")</f>
        <v xml:space="preserve"> </v>
      </c>
      <c r="Q5315" s="2">
        <f ca="1">IF(O5315=$U$1,N5315,"0")*1.22</f>
        <v>0</v>
      </c>
    </row>
    <row r="5316" spans="1:17" x14ac:dyDescent="0.25">
      <c r="A5316" t="s">
        <v>12402</v>
      </c>
      <c r="B5316" t="s">
        <v>12401</v>
      </c>
      <c r="C5316">
        <v>17033</v>
      </c>
      <c r="D5316">
        <v>27.5</v>
      </c>
      <c r="E5316">
        <f>IFERROR(VLOOKUP(Table_ExternalData_15[[#This Row],[Id]],Rabati!B:C,2,0),0)</f>
        <v>20</v>
      </c>
      <c r="F5316">
        <v>26</v>
      </c>
      <c r="G5316" t="str">
        <f>VLOOKUP(Table_ExternalData_15[[#This Row],[Id]],'Blagovna izdelek'!A:C,3,0)</f>
        <v>Choetech</v>
      </c>
      <c r="H5316">
        <f>Table_ExternalData_15[[#This Row],[Rabat]]*0.2</f>
        <v>4</v>
      </c>
      <c r="I5316" s="2">
        <f>Table_ExternalData_15[[#This Row],[Price]]-(Table_ExternalData_15[[#This Row],[Price]]*Table_ExternalData_15[[#This Row],[BB rabat]])/100</f>
        <v>26.4</v>
      </c>
      <c r="J5316" s="2">
        <f>Table_ExternalData_15[[#This Row],[BB cena]]*Table_ExternalData_15[[#Headers],[1,22]]</f>
        <v>32.207999999999998</v>
      </c>
      <c r="K5316" s="2">
        <f>Table_ExternalData_15[[#This Row],[Price]]*Table_ExternalData_15[[#Headers],[1,22]]</f>
        <v>33.549999999999997</v>
      </c>
      <c r="L5316" s="7">
        <f>IF(G5316="White Shark",E5316*0.5,IF(G5316="Sbox",E5316*0.5,IF(G5316="Tenda",E5316*0.5,E5316*0.2)))/100</f>
        <v>0.04</v>
      </c>
      <c r="M5316" s="2">
        <f>Table_ExternalData_15[[#This Row],[Price]]-Table_ExternalData_15[[#This Row],[Price]]*Table_ExternalData_15[[#This Row],[extra popust]]</f>
        <v>26.4</v>
      </c>
      <c r="N5316" s="2">
        <f>IF(M5316&lt;I5316,M5316,I5316)</f>
        <v>26.4</v>
      </c>
      <c r="O5316" s="12" t="str">
        <f>IF(N5316&lt;I5316,$U$1," ")</f>
        <v xml:space="preserve"> </v>
      </c>
      <c r="P5316" s="12" t="str">
        <f>IFERROR((O5316+30)," ")</f>
        <v xml:space="preserve"> </v>
      </c>
      <c r="Q5316" s="2">
        <f ca="1">IF(O5316=$U$1,N5316,"0")*1.22</f>
        <v>0</v>
      </c>
    </row>
    <row r="5317" spans="1:17" x14ac:dyDescent="0.25">
      <c r="A5317" t="s">
        <v>12831</v>
      </c>
      <c r="B5317" t="s">
        <v>12830</v>
      </c>
      <c r="C5317">
        <v>17072</v>
      </c>
      <c r="D5317">
        <v>68.650000000000006</v>
      </c>
      <c r="E5317">
        <f>IFERROR(VLOOKUP(Table_ExternalData_15[[#This Row],[Id]],Rabati!B:C,2,0),0)</f>
        <v>20</v>
      </c>
      <c r="F5317">
        <v>0</v>
      </c>
      <c r="G5317" t="str">
        <f>VLOOKUP(Table_ExternalData_15[[#This Row],[Id]],'Blagovna izdelek'!A:C,3,0)</f>
        <v>Choetech</v>
      </c>
      <c r="H5317">
        <f>Table_ExternalData_15[[#This Row],[Rabat]]*0.2</f>
        <v>4</v>
      </c>
      <c r="I5317" s="2">
        <f>Table_ExternalData_15[[#This Row],[Price]]-(Table_ExternalData_15[[#This Row],[Price]]*Table_ExternalData_15[[#This Row],[BB rabat]])/100</f>
        <v>65.904000000000011</v>
      </c>
      <c r="J5317" s="2">
        <f>Table_ExternalData_15[[#This Row],[BB cena]]*Table_ExternalData_15[[#Headers],[1,22]]</f>
        <v>80.40288000000001</v>
      </c>
      <c r="K5317" s="2">
        <f>Table_ExternalData_15[[#This Row],[Price]]*Table_ExternalData_15[[#Headers],[1,22]]</f>
        <v>83.753</v>
      </c>
      <c r="L5317" s="7">
        <f>IF(G5317="White Shark",E5317*0.5,IF(G5317="Sbox",E5317*0.5,IF(G5317="Tenda",E5317*0.5,E5317*0.2)))/100</f>
        <v>0.04</v>
      </c>
      <c r="M5317" s="2">
        <f>Table_ExternalData_15[[#This Row],[Price]]-Table_ExternalData_15[[#This Row],[Price]]*Table_ExternalData_15[[#This Row],[extra popust]]</f>
        <v>65.904000000000011</v>
      </c>
      <c r="N5317" s="2">
        <f>IF(M5317&lt;I5317,M5317,I5317)</f>
        <v>65.904000000000011</v>
      </c>
      <c r="O5317" s="12" t="str">
        <f>IF(N5317&lt;I5317,$U$1," ")</f>
        <v xml:space="preserve"> </v>
      </c>
      <c r="P5317" s="12" t="str">
        <f>IFERROR((O5317+30)," ")</f>
        <v xml:space="preserve"> </v>
      </c>
      <c r="Q5317" s="2">
        <f ca="1">IF(O5317=$U$1,N5317,"0")*1.22</f>
        <v>0</v>
      </c>
    </row>
    <row r="5318" spans="1:17" x14ac:dyDescent="0.25">
      <c r="A5318" t="s">
        <v>13629</v>
      </c>
      <c r="B5318" t="s">
        <v>13631</v>
      </c>
      <c r="C5318">
        <v>17296</v>
      </c>
      <c r="D5318">
        <v>28.65</v>
      </c>
      <c r="E5318">
        <f>IFERROR(VLOOKUP(Table_ExternalData_15[[#This Row],[Id]],Rabati!B:C,2,0),0)</f>
        <v>20</v>
      </c>
      <c r="F5318">
        <v>25</v>
      </c>
      <c r="G5318" t="str">
        <f>VLOOKUP(Table_ExternalData_15[[#This Row],[Id]],'Blagovna izdelek'!A:C,3,0)</f>
        <v>Choetech</v>
      </c>
      <c r="H5318">
        <f>Table_ExternalData_15[[#This Row],[Rabat]]*0.2</f>
        <v>4</v>
      </c>
      <c r="I5318" s="2">
        <f>Table_ExternalData_15[[#This Row],[Price]]-(Table_ExternalData_15[[#This Row],[Price]]*Table_ExternalData_15[[#This Row],[BB rabat]])/100</f>
        <v>27.503999999999998</v>
      </c>
      <c r="J5318" s="2">
        <f>Table_ExternalData_15[[#This Row],[BB cena]]*Table_ExternalData_15[[#Headers],[1,22]]</f>
        <v>33.554879999999997</v>
      </c>
      <c r="K5318" s="2">
        <f>Table_ExternalData_15[[#This Row],[Price]]*Table_ExternalData_15[[#Headers],[1,22]]</f>
        <v>34.952999999999996</v>
      </c>
      <c r="L5318" s="7">
        <f>IF(G5318="White Shark",E5318*0.5,IF(G5318="Sbox",E5318*0.5,IF(G5318="Tenda",E5318*0.5,E5318*0.2)))/100</f>
        <v>0.04</v>
      </c>
      <c r="M5318" s="2">
        <f>Table_ExternalData_15[[#This Row],[Price]]-Table_ExternalData_15[[#This Row],[Price]]*Table_ExternalData_15[[#This Row],[extra popust]]</f>
        <v>27.503999999999998</v>
      </c>
      <c r="N5318" s="2">
        <f>IF(M5318&lt;I5318,M5318,I5318)</f>
        <v>27.503999999999998</v>
      </c>
      <c r="O5318" s="12" t="str">
        <f>IF(N5318&lt;I5318,$U$1," ")</f>
        <v xml:space="preserve"> </v>
      </c>
      <c r="P5318" s="12" t="str">
        <f>IFERROR((O5318+30)," ")</f>
        <v xml:space="preserve"> </v>
      </c>
      <c r="Q5318" s="2">
        <f ca="1">IF(O5318=$U$1,N5318,"0")*1.22</f>
        <v>0</v>
      </c>
    </row>
    <row r="5319" spans="1:17" x14ac:dyDescent="0.25">
      <c r="A5319" t="s">
        <v>14595</v>
      </c>
      <c r="B5319" t="s">
        <v>14594</v>
      </c>
      <c r="C5319">
        <v>17536</v>
      </c>
      <c r="D5319">
        <v>46.95</v>
      </c>
      <c r="E5319">
        <f>IFERROR(VLOOKUP(Table_ExternalData_15[[#This Row],[Id]],Rabati!B:C,2,0),0)</f>
        <v>20</v>
      </c>
      <c r="F5319">
        <v>0</v>
      </c>
      <c r="G5319" t="str">
        <f>VLOOKUP(Table_ExternalData_15[[#This Row],[Id]],'Blagovna izdelek'!A:C,3,0)</f>
        <v>Choetech</v>
      </c>
      <c r="H5319">
        <f>Table_ExternalData_15[[#This Row],[Rabat]]*0.2</f>
        <v>4</v>
      </c>
      <c r="I5319" s="2">
        <f>Table_ExternalData_15[[#This Row],[Price]]-(Table_ExternalData_15[[#This Row],[Price]]*Table_ExternalData_15[[#This Row],[BB rabat]])/100</f>
        <v>45.072000000000003</v>
      </c>
      <c r="J5319" s="2">
        <f>Table_ExternalData_15[[#This Row],[BB cena]]*Table_ExternalData_15[[#Headers],[1,22]]</f>
        <v>54.987840000000006</v>
      </c>
      <c r="K5319" s="2">
        <f>Table_ExternalData_15[[#This Row],[Price]]*Table_ExternalData_15[[#Headers],[1,22]]</f>
        <v>57.279000000000003</v>
      </c>
      <c r="L5319" s="7">
        <f>IF(G5319="White Shark",E5319*0.5,IF(G5319="Sbox",E5319*0.5,IF(G5319="Tenda",E5319*0.5,E5319*0.2)))/100</f>
        <v>0.04</v>
      </c>
      <c r="M5319" s="2">
        <f>Table_ExternalData_15[[#This Row],[Price]]-Table_ExternalData_15[[#This Row],[Price]]*Table_ExternalData_15[[#This Row],[extra popust]]</f>
        <v>45.072000000000003</v>
      </c>
      <c r="N5319" s="2">
        <f>IF(M5319&lt;I5319,M5319,I5319)</f>
        <v>45.072000000000003</v>
      </c>
      <c r="O5319" s="12" t="str">
        <f>IF(N5319&lt;I5319,$U$1," ")</f>
        <v xml:space="preserve"> </v>
      </c>
      <c r="P5319" s="12" t="str">
        <f>IFERROR((O5319+30)," ")</f>
        <v xml:space="preserve"> </v>
      </c>
      <c r="Q5319" s="2">
        <f ca="1">IF(O5319=$U$1,N5319,"0")*1.22</f>
        <v>0</v>
      </c>
    </row>
    <row r="5320" spans="1:17" x14ac:dyDescent="0.25">
      <c r="A5320" t="s">
        <v>4075</v>
      </c>
      <c r="B5320" t="s">
        <v>10551</v>
      </c>
      <c r="C5320">
        <v>11041</v>
      </c>
      <c r="D5320">
        <v>30.9</v>
      </c>
      <c r="E5320">
        <f>IFERROR(VLOOKUP(Table_ExternalData_15[[#This Row],[Id]],Rabati!B:C,2,0),0)</f>
        <v>5</v>
      </c>
      <c r="F5320">
        <v>9</v>
      </c>
      <c r="G5320" t="str">
        <f>VLOOKUP(Table_ExternalData_15[[#This Row],[Id]],'Blagovna izdelek'!A:C,3,0)</f>
        <v>Cherry</v>
      </c>
      <c r="H5320">
        <f>Table_ExternalData_15[[#This Row],[Rabat]]*0.2</f>
        <v>1</v>
      </c>
      <c r="I5320" s="2">
        <f>Table_ExternalData_15[[#This Row],[Price]]-(Table_ExternalData_15[[#This Row],[Price]]*Table_ExternalData_15[[#This Row],[BB rabat]])/100</f>
        <v>30.590999999999998</v>
      </c>
      <c r="J5320" s="2">
        <f>Table_ExternalData_15[[#This Row],[BB cena]]*Table_ExternalData_15[[#Headers],[1,22]]</f>
        <v>37.321019999999997</v>
      </c>
      <c r="K5320" s="2">
        <f>Table_ExternalData_15[[#This Row],[Price]]*Table_ExternalData_15[[#Headers],[1,22]]</f>
        <v>37.698</v>
      </c>
      <c r="L5320" s="7">
        <f>IF(G5320="White Shark",E5320*0.5,IF(G5320="Sbox",E5320*0.5,IF(G5320="Tenda",E5320*0.5,E5320*0.2)))/100</f>
        <v>0.01</v>
      </c>
      <c r="M5320" s="2">
        <f>Table_ExternalData_15[[#This Row],[Price]]-Table_ExternalData_15[[#This Row],[Price]]*Table_ExternalData_15[[#This Row],[extra popust]]</f>
        <v>30.590999999999998</v>
      </c>
      <c r="N5320" s="2">
        <f>IF(M5320&lt;I5320,M5320,I5320)</f>
        <v>30.590999999999998</v>
      </c>
      <c r="O5320" s="12" t="str">
        <f>IF(N5320&lt;I5320,$U$1," ")</f>
        <v xml:space="preserve"> </v>
      </c>
      <c r="P5320" s="12" t="str">
        <f>IFERROR((O5320+30)," ")</f>
        <v xml:space="preserve"> </v>
      </c>
      <c r="Q5320" s="2">
        <f ca="1">IF(O5320=$U$1,N5320,"0")*1.22</f>
        <v>0</v>
      </c>
    </row>
    <row r="5321" spans="1:17" x14ac:dyDescent="0.25">
      <c r="A5321" t="s">
        <v>7002</v>
      </c>
      <c r="B5321" t="s">
        <v>7001</v>
      </c>
      <c r="C5321">
        <v>14947</v>
      </c>
      <c r="D5321">
        <v>8.3000000000000007</v>
      </c>
      <c r="E5321">
        <f>IFERROR(VLOOKUP(Table_ExternalData_15[[#This Row],[Id]],Rabati!B:C,2,0),0)</f>
        <v>5</v>
      </c>
      <c r="F5321">
        <v>8</v>
      </c>
      <c r="G5321" t="str">
        <f>VLOOKUP(Table_ExternalData_15[[#This Row],[Id]],'Blagovna izdelek'!A:C,3,0)</f>
        <v>Cherry</v>
      </c>
      <c r="H5321">
        <f>Table_ExternalData_15[[#This Row],[Rabat]]*0.2</f>
        <v>1</v>
      </c>
      <c r="I5321" s="2">
        <f>Table_ExternalData_15[[#This Row],[Price]]-(Table_ExternalData_15[[#This Row],[Price]]*Table_ExternalData_15[[#This Row],[BB rabat]])/100</f>
        <v>8.2170000000000005</v>
      </c>
      <c r="J5321" s="2">
        <f>Table_ExternalData_15[[#This Row],[BB cena]]*Table_ExternalData_15[[#Headers],[1,22]]</f>
        <v>10.02474</v>
      </c>
      <c r="K5321" s="2">
        <f>Table_ExternalData_15[[#This Row],[Price]]*Table_ExternalData_15[[#Headers],[1,22]]</f>
        <v>10.126000000000001</v>
      </c>
      <c r="L5321" s="7">
        <f>IF(G5321="White Shark",E5321*0.5,IF(G5321="Sbox",E5321*0.5,IF(G5321="Tenda",E5321*0.5,E5321*0.2)))/100</f>
        <v>0.01</v>
      </c>
      <c r="M5321" s="2">
        <f>Table_ExternalData_15[[#This Row],[Price]]-Table_ExternalData_15[[#This Row],[Price]]*Table_ExternalData_15[[#This Row],[extra popust]]</f>
        <v>8.2170000000000005</v>
      </c>
      <c r="N5321" s="2">
        <f>IF(M5321&lt;I5321,M5321,I5321)</f>
        <v>8.2170000000000005</v>
      </c>
      <c r="O5321" s="12" t="str">
        <f>IF(N5321&lt;I5321,$U$1," ")</f>
        <v xml:space="preserve"> </v>
      </c>
      <c r="P5321" s="12" t="str">
        <f>IFERROR((O5321+30)," ")</f>
        <v xml:space="preserve"> </v>
      </c>
      <c r="Q5321" s="2">
        <f ca="1">IF(O5321=$U$1,N5321,"0")*1.22</f>
        <v>0</v>
      </c>
    </row>
    <row r="5322" spans="1:17" x14ac:dyDescent="0.25">
      <c r="A5322" t="s">
        <v>7004</v>
      </c>
      <c r="B5322" t="s">
        <v>7003</v>
      </c>
      <c r="C5322">
        <v>14948</v>
      </c>
      <c r="D5322">
        <v>9.98</v>
      </c>
      <c r="E5322">
        <f>IFERROR(VLOOKUP(Table_ExternalData_15[[#This Row],[Id]],Rabati!B:C,2,0),0)</f>
        <v>5</v>
      </c>
      <c r="F5322">
        <v>9</v>
      </c>
      <c r="G5322" t="str">
        <f>VLOOKUP(Table_ExternalData_15[[#This Row],[Id]],'Blagovna izdelek'!A:C,3,0)</f>
        <v>Cherry</v>
      </c>
      <c r="H5322">
        <f>Table_ExternalData_15[[#This Row],[Rabat]]*0.2</f>
        <v>1</v>
      </c>
      <c r="I5322" s="2">
        <f>Table_ExternalData_15[[#This Row],[Price]]-(Table_ExternalData_15[[#This Row],[Price]]*Table_ExternalData_15[[#This Row],[BB rabat]])/100</f>
        <v>9.8802000000000003</v>
      </c>
      <c r="J5322" s="2">
        <f>Table_ExternalData_15[[#This Row],[BB cena]]*Table_ExternalData_15[[#Headers],[1,22]]</f>
        <v>12.053844</v>
      </c>
      <c r="K5322" s="2">
        <f>Table_ExternalData_15[[#This Row],[Price]]*Table_ExternalData_15[[#Headers],[1,22]]</f>
        <v>12.175600000000001</v>
      </c>
      <c r="L5322" s="7">
        <f>IF(G5322="White Shark",E5322*0.5,IF(G5322="Sbox",E5322*0.5,IF(G5322="Tenda",E5322*0.5,E5322*0.2)))/100</f>
        <v>0.01</v>
      </c>
      <c r="M5322" s="2">
        <f>Table_ExternalData_15[[#This Row],[Price]]-Table_ExternalData_15[[#This Row],[Price]]*Table_ExternalData_15[[#This Row],[extra popust]]</f>
        <v>9.8802000000000003</v>
      </c>
      <c r="N5322" s="2">
        <f>IF(M5322&lt;I5322,M5322,I5322)</f>
        <v>9.8802000000000003</v>
      </c>
      <c r="O5322" s="12" t="str">
        <f>IF(N5322&lt;I5322,$U$1," ")</f>
        <v xml:space="preserve"> </v>
      </c>
      <c r="P5322" s="12" t="str">
        <f>IFERROR((O5322+30)," ")</f>
        <v xml:space="preserve"> </v>
      </c>
      <c r="Q5322" s="2">
        <f ca="1">IF(O5322=$U$1,N5322,"0")*1.22</f>
        <v>0</v>
      </c>
    </row>
    <row r="5323" spans="1:17" x14ac:dyDescent="0.25">
      <c r="A5323" t="s">
        <v>7006</v>
      </c>
      <c r="B5323" t="s">
        <v>7005</v>
      </c>
      <c r="C5323">
        <v>14949</v>
      </c>
      <c r="D5323">
        <v>22.4</v>
      </c>
      <c r="E5323">
        <f>IFERROR(VLOOKUP(Table_ExternalData_15[[#This Row],[Id]],Rabati!B:C,2,0),0)</f>
        <v>5</v>
      </c>
      <c r="F5323">
        <v>2</v>
      </c>
      <c r="G5323" t="str">
        <f>VLOOKUP(Table_ExternalData_15[[#This Row],[Id]],'Blagovna izdelek'!A:C,3,0)</f>
        <v>Cherry</v>
      </c>
      <c r="H5323">
        <f>Table_ExternalData_15[[#This Row],[Rabat]]*0.2</f>
        <v>1</v>
      </c>
      <c r="I5323" s="2">
        <f>Table_ExternalData_15[[#This Row],[Price]]-(Table_ExternalData_15[[#This Row],[Price]]*Table_ExternalData_15[[#This Row],[BB rabat]])/100</f>
        <v>22.175999999999998</v>
      </c>
      <c r="J5323" s="2">
        <f>Table_ExternalData_15[[#This Row],[BB cena]]*Table_ExternalData_15[[#Headers],[1,22]]</f>
        <v>27.054719999999996</v>
      </c>
      <c r="K5323" s="2">
        <f>Table_ExternalData_15[[#This Row],[Price]]*Table_ExternalData_15[[#Headers],[1,22]]</f>
        <v>27.327999999999999</v>
      </c>
      <c r="L5323" s="7">
        <f>IF(G5323="White Shark",E5323*0.5,IF(G5323="Sbox",E5323*0.5,IF(G5323="Tenda",E5323*0.5,E5323*0.2)))/100</f>
        <v>0.01</v>
      </c>
      <c r="M5323" s="2">
        <f>Table_ExternalData_15[[#This Row],[Price]]-Table_ExternalData_15[[#This Row],[Price]]*Table_ExternalData_15[[#This Row],[extra popust]]</f>
        <v>22.175999999999998</v>
      </c>
      <c r="N5323" s="2">
        <f>IF(M5323&lt;I5323,M5323,I5323)</f>
        <v>22.175999999999998</v>
      </c>
      <c r="O5323" s="12" t="str">
        <f>IF(N5323&lt;I5323,$U$1," ")</f>
        <v xml:space="preserve"> </v>
      </c>
      <c r="P5323" s="12" t="str">
        <f>IFERROR((O5323+30)," ")</f>
        <v xml:space="preserve"> </v>
      </c>
      <c r="Q5323" s="2">
        <f ca="1">IF(O5323=$U$1,N5323,"0")*1.22</f>
        <v>0</v>
      </c>
    </row>
    <row r="5324" spans="1:17" x14ac:dyDescent="0.25">
      <c r="A5324" t="s">
        <v>7008</v>
      </c>
      <c r="B5324" t="s">
        <v>7007</v>
      </c>
      <c r="C5324">
        <v>14950</v>
      </c>
      <c r="D5324">
        <v>32.299999999999997</v>
      </c>
      <c r="E5324">
        <f>IFERROR(VLOOKUP(Table_ExternalData_15[[#This Row],[Id]],Rabati!B:C,2,0),0)</f>
        <v>5</v>
      </c>
      <c r="F5324">
        <v>0</v>
      </c>
      <c r="G5324" t="str">
        <f>VLOOKUP(Table_ExternalData_15[[#This Row],[Id]],'Blagovna izdelek'!A:C,3,0)</f>
        <v>Cherry</v>
      </c>
      <c r="H5324">
        <f>Table_ExternalData_15[[#This Row],[Rabat]]*0.2</f>
        <v>1</v>
      </c>
      <c r="I5324" s="2">
        <f>Table_ExternalData_15[[#This Row],[Price]]-(Table_ExternalData_15[[#This Row],[Price]]*Table_ExternalData_15[[#This Row],[BB rabat]])/100</f>
        <v>31.976999999999997</v>
      </c>
      <c r="J5324" s="2">
        <f>Table_ExternalData_15[[#This Row],[BB cena]]*Table_ExternalData_15[[#Headers],[1,22]]</f>
        <v>39.011939999999996</v>
      </c>
      <c r="K5324" s="2">
        <f>Table_ExternalData_15[[#This Row],[Price]]*Table_ExternalData_15[[#Headers],[1,22]]</f>
        <v>39.405999999999999</v>
      </c>
      <c r="L5324" s="7">
        <f>IF(G5324="White Shark",E5324*0.5,IF(G5324="Sbox",E5324*0.5,IF(G5324="Tenda",E5324*0.5,E5324*0.2)))/100</f>
        <v>0.01</v>
      </c>
      <c r="M5324" s="2">
        <f>Table_ExternalData_15[[#This Row],[Price]]-Table_ExternalData_15[[#This Row],[Price]]*Table_ExternalData_15[[#This Row],[extra popust]]</f>
        <v>31.976999999999997</v>
      </c>
      <c r="N5324" s="2">
        <f>IF(M5324&lt;I5324,M5324,I5324)</f>
        <v>31.976999999999997</v>
      </c>
      <c r="O5324" s="12" t="str">
        <f>IF(N5324&lt;I5324,$U$1," ")</f>
        <v xml:space="preserve"> </v>
      </c>
      <c r="P5324" s="12" t="str">
        <f>IFERROR((O5324+30)," ")</f>
        <v xml:space="preserve"> </v>
      </c>
      <c r="Q5324" s="2">
        <f ca="1">IF(O5324=$U$1,N5324,"0")*1.22</f>
        <v>0</v>
      </c>
    </row>
    <row r="5325" spans="1:17" x14ac:dyDescent="0.25">
      <c r="A5325" t="s">
        <v>7010</v>
      </c>
      <c r="B5325" t="s">
        <v>7009</v>
      </c>
      <c r="C5325">
        <v>14951</v>
      </c>
      <c r="D5325">
        <v>17.2</v>
      </c>
      <c r="E5325">
        <f>IFERROR(VLOOKUP(Table_ExternalData_15[[#This Row],[Id]],Rabati!B:C,2,0),0)</f>
        <v>5</v>
      </c>
      <c r="F5325">
        <v>0</v>
      </c>
      <c r="G5325" t="str">
        <f>VLOOKUP(Table_ExternalData_15[[#This Row],[Id]],'Blagovna izdelek'!A:C,3,0)</f>
        <v>Cherry</v>
      </c>
      <c r="H5325">
        <f>Table_ExternalData_15[[#This Row],[Rabat]]*0.2</f>
        <v>1</v>
      </c>
      <c r="I5325" s="2">
        <f>Table_ExternalData_15[[#This Row],[Price]]-(Table_ExternalData_15[[#This Row],[Price]]*Table_ExternalData_15[[#This Row],[BB rabat]])/100</f>
        <v>17.027999999999999</v>
      </c>
      <c r="J5325" s="2">
        <f>Table_ExternalData_15[[#This Row],[BB cena]]*Table_ExternalData_15[[#Headers],[1,22]]</f>
        <v>20.774159999999998</v>
      </c>
      <c r="K5325" s="2">
        <f>Table_ExternalData_15[[#This Row],[Price]]*Table_ExternalData_15[[#Headers],[1,22]]</f>
        <v>20.983999999999998</v>
      </c>
      <c r="L5325" s="7">
        <f>IF(G5325="White Shark",E5325*0.5,IF(G5325="Sbox",E5325*0.5,IF(G5325="Tenda",E5325*0.5,E5325*0.2)))/100</f>
        <v>0.01</v>
      </c>
      <c r="M5325" s="2">
        <f>Table_ExternalData_15[[#This Row],[Price]]-Table_ExternalData_15[[#This Row],[Price]]*Table_ExternalData_15[[#This Row],[extra popust]]</f>
        <v>17.027999999999999</v>
      </c>
      <c r="N5325" s="2">
        <f>IF(M5325&lt;I5325,M5325,I5325)</f>
        <v>17.027999999999999</v>
      </c>
      <c r="O5325" s="12" t="str">
        <f>IF(N5325&lt;I5325,$U$1," ")</f>
        <v xml:space="preserve"> </v>
      </c>
      <c r="P5325" s="12" t="str">
        <f>IFERROR((O5325+30)," ")</f>
        <v xml:space="preserve"> </v>
      </c>
      <c r="Q5325" s="2">
        <f ca="1">IF(O5325=$U$1,N5325,"0")*1.22</f>
        <v>0</v>
      </c>
    </row>
    <row r="5326" spans="1:17" x14ac:dyDescent="0.25">
      <c r="A5326" t="s">
        <v>7012</v>
      </c>
      <c r="B5326" t="s">
        <v>7011</v>
      </c>
      <c r="C5326">
        <v>14952</v>
      </c>
      <c r="D5326">
        <v>37.200000000000003</v>
      </c>
      <c r="E5326">
        <f>IFERROR(VLOOKUP(Table_ExternalData_15[[#This Row],[Id]],Rabati!B:C,2,0),0)</f>
        <v>5</v>
      </c>
      <c r="F5326">
        <v>0</v>
      </c>
      <c r="G5326" t="str">
        <f>VLOOKUP(Table_ExternalData_15[[#This Row],[Id]],'Blagovna izdelek'!A:C,3,0)</f>
        <v>Cherry</v>
      </c>
      <c r="H5326">
        <f>Table_ExternalData_15[[#This Row],[Rabat]]*0.2</f>
        <v>1</v>
      </c>
      <c r="I5326" s="2">
        <f>Table_ExternalData_15[[#This Row],[Price]]-(Table_ExternalData_15[[#This Row],[Price]]*Table_ExternalData_15[[#This Row],[BB rabat]])/100</f>
        <v>36.828000000000003</v>
      </c>
      <c r="J5326" s="2">
        <f>Table_ExternalData_15[[#This Row],[BB cena]]*Table_ExternalData_15[[#Headers],[1,22]]</f>
        <v>44.930160000000001</v>
      </c>
      <c r="K5326" s="2">
        <f>Table_ExternalData_15[[#This Row],[Price]]*Table_ExternalData_15[[#Headers],[1,22]]</f>
        <v>45.384</v>
      </c>
      <c r="L5326" s="7">
        <f>IF(G5326="White Shark",E5326*0.5,IF(G5326="Sbox",E5326*0.5,IF(G5326="Tenda",E5326*0.5,E5326*0.2)))/100</f>
        <v>0.01</v>
      </c>
      <c r="M5326" s="2">
        <f>Table_ExternalData_15[[#This Row],[Price]]-Table_ExternalData_15[[#This Row],[Price]]*Table_ExternalData_15[[#This Row],[extra popust]]</f>
        <v>36.828000000000003</v>
      </c>
      <c r="N5326" s="2">
        <f>IF(M5326&lt;I5326,M5326,I5326)</f>
        <v>36.828000000000003</v>
      </c>
      <c r="O5326" s="12" t="str">
        <f>IF(N5326&lt;I5326,$U$1," ")</f>
        <v xml:space="preserve"> </v>
      </c>
      <c r="P5326" s="12" t="str">
        <f>IFERROR((O5326+30)," ")</f>
        <v xml:space="preserve"> </v>
      </c>
      <c r="Q5326" s="2">
        <f ca="1">IF(O5326=$U$1,N5326,"0")*1.22</f>
        <v>0</v>
      </c>
    </row>
    <row r="5327" spans="1:17" x14ac:dyDescent="0.25">
      <c r="A5327" t="s">
        <v>7014</v>
      </c>
      <c r="B5327" t="s">
        <v>7013</v>
      </c>
      <c r="C5327">
        <v>14953</v>
      </c>
      <c r="D5327">
        <v>37.200000000000003</v>
      </c>
      <c r="E5327">
        <f>IFERROR(VLOOKUP(Table_ExternalData_15[[#This Row],[Id]],Rabati!B:C,2,0),0)</f>
        <v>5</v>
      </c>
      <c r="F5327">
        <v>0</v>
      </c>
      <c r="G5327" t="str">
        <f>VLOOKUP(Table_ExternalData_15[[#This Row],[Id]],'Blagovna izdelek'!A:C,3,0)</f>
        <v>Cherry</v>
      </c>
      <c r="H5327">
        <f>Table_ExternalData_15[[#This Row],[Rabat]]*0.2</f>
        <v>1</v>
      </c>
      <c r="I5327" s="2">
        <f>Table_ExternalData_15[[#This Row],[Price]]-(Table_ExternalData_15[[#This Row],[Price]]*Table_ExternalData_15[[#This Row],[BB rabat]])/100</f>
        <v>36.828000000000003</v>
      </c>
      <c r="J5327" s="2">
        <f>Table_ExternalData_15[[#This Row],[BB cena]]*Table_ExternalData_15[[#Headers],[1,22]]</f>
        <v>44.930160000000001</v>
      </c>
      <c r="K5327" s="2">
        <f>Table_ExternalData_15[[#This Row],[Price]]*Table_ExternalData_15[[#Headers],[1,22]]</f>
        <v>45.384</v>
      </c>
      <c r="L5327" s="7">
        <f>IF(G5327="White Shark",E5327*0.5,IF(G5327="Sbox",E5327*0.5,IF(G5327="Tenda",E5327*0.5,E5327*0.2)))/100</f>
        <v>0.01</v>
      </c>
      <c r="M5327" s="2">
        <f>Table_ExternalData_15[[#This Row],[Price]]-Table_ExternalData_15[[#This Row],[Price]]*Table_ExternalData_15[[#This Row],[extra popust]]</f>
        <v>36.828000000000003</v>
      </c>
      <c r="N5327" s="2">
        <f>IF(M5327&lt;I5327,M5327,I5327)</f>
        <v>36.828000000000003</v>
      </c>
      <c r="O5327" s="12" t="str">
        <f>IF(N5327&lt;I5327,$U$1," ")</f>
        <v xml:space="preserve"> </v>
      </c>
      <c r="P5327" s="12" t="str">
        <f>IFERROR((O5327+30)," ")</f>
        <v xml:space="preserve"> </v>
      </c>
      <c r="Q5327" s="2">
        <f ca="1">IF(O5327=$U$1,N5327,"0")*1.22</f>
        <v>0</v>
      </c>
    </row>
    <row r="5328" spans="1:17" x14ac:dyDescent="0.25">
      <c r="A5328" t="s">
        <v>7016</v>
      </c>
      <c r="B5328" t="s">
        <v>7015</v>
      </c>
      <c r="C5328">
        <v>14955</v>
      </c>
      <c r="D5328">
        <v>30.15</v>
      </c>
      <c r="E5328">
        <f>IFERROR(VLOOKUP(Table_ExternalData_15[[#This Row],[Id]],Rabati!B:C,2,0),0)</f>
        <v>5</v>
      </c>
      <c r="F5328">
        <v>6</v>
      </c>
      <c r="G5328" t="str">
        <f>VLOOKUP(Table_ExternalData_15[[#This Row],[Id]],'Blagovna izdelek'!A:C,3,0)</f>
        <v>Cherry</v>
      </c>
      <c r="H5328">
        <f>Table_ExternalData_15[[#This Row],[Rabat]]*0.2</f>
        <v>1</v>
      </c>
      <c r="I5328" s="2">
        <f>Table_ExternalData_15[[#This Row],[Price]]-(Table_ExternalData_15[[#This Row],[Price]]*Table_ExternalData_15[[#This Row],[BB rabat]])/100</f>
        <v>29.848499999999998</v>
      </c>
      <c r="J5328" s="2">
        <f>Table_ExternalData_15[[#This Row],[BB cena]]*Table_ExternalData_15[[#Headers],[1,22]]</f>
        <v>36.415169999999996</v>
      </c>
      <c r="K5328" s="2">
        <f>Table_ExternalData_15[[#This Row],[Price]]*Table_ExternalData_15[[#Headers],[1,22]]</f>
        <v>36.782999999999994</v>
      </c>
      <c r="L5328" s="7">
        <f>IF(G5328="White Shark",E5328*0.5,IF(G5328="Sbox",E5328*0.5,IF(G5328="Tenda",E5328*0.5,E5328*0.2)))/100</f>
        <v>0.01</v>
      </c>
      <c r="M5328" s="2">
        <f>Table_ExternalData_15[[#This Row],[Price]]-Table_ExternalData_15[[#This Row],[Price]]*Table_ExternalData_15[[#This Row],[extra popust]]</f>
        <v>29.848499999999998</v>
      </c>
      <c r="N5328" s="2">
        <f>IF(M5328&lt;I5328,M5328,I5328)</f>
        <v>29.848499999999998</v>
      </c>
      <c r="O5328" s="12" t="str">
        <f>IF(N5328&lt;I5328,$U$1," ")</f>
        <v xml:space="preserve"> </v>
      </c>
      <c r="P5328" s="12" t="str">
        <f>IFERROR((O5328+30)," ")</f>
        <v xml:space="preserve"> </v>
      </c>
      <c r="Q5328" s="2">
        <f ca="1">IF(O5328=$U$1,N5328,"0")*1.22</f>
        <v>0</v>
      </c>
    </row>
    <row r="5329" spans="1:17" x14ac:dyDescent="0.25">
      <c r="A5329" t="s">
        <v>7018</v>
      </c>
      <c r="B5329" t="s">
        <v>7017</v>
      </c>
      <c r="C5329">
        <v>14956</v>
      </c>
      <c r="D5329">
        <v>48.5</v>
      </c>
      <c r="E5329">
        <f>IFERROR(VLOOKUP(Table_ExternalData_15[[#This Row],[Id]],Rabati!B:C,2,0),0)</f>
        <v>5</v>
      </c>
      <c r="F5329">
        <v>3</v>
      </c>
      <c r="G5329" t="str">
        <f>VLOOKUP(Table_ExternalData_15[[#This Row],[Id]],'Blagovna izdelek'!A:C,3,0)</f>
        <v>Cherry</v>
      </c>
      <c r="H5329">
        <f>Table_ExternalData_15[[#This Row],[Rabat]]*0.2</f>
        <v>1</v>
      </c>
      <c r="I5329" s="2">
        <f>Table_ExternalData_15[[#This Row],[Price]]-(Table_ExternalData_15[[#This Row],[Price]]*Table_ExternalData_15[[#This Row],[BB rabat]])/100</f>
        <v>48.015000000000001</v>
      </c>
      <c r="J5329" s="2">
        <f>Table_ExternalData_15[[#This Row],[BB cena]]*Table_ExternalData_15[[#Headers],[1,22]]</f>
        <v>58.578299999999999</v>
      </c>
      <c r="K5329" s="2">
        <f>Table_ExternalData_15[[#This Row],[Price]]*Table_ExternalData_15[[#Headers],[1,22]]</f>
        <v>59.17</v>
      </c>
      <c r="L5329" s="7">
        <f>IF(G5329="White Shark",E5329*0.5,IF(G5329="Sbox",E5329*0.5,IF(G5329="Tenda",E5329*0.5,E5329*0.2)))/100</f>
        <v>0.01</v>
      </c>
      <c r="M5329" s="2">
        <f>Table_ExternalData_15[[#This Row],[Price]]-Table_ExternalData_15[[#This Row],[Price]]*Table_ExternalData_15[[#This Row],[extra popust]]</f>
        <v>48.015000000000001</v>
      </c>
      <c r="N5329" s="2">
        <f>IF(M5329&lt;I5329,M5329,I5329)</f>
        <v>48.015000000000001</v>
      </c>
      <c r="O5329" s="12" t="str">
        <f>IF(N5329&lt;I5329,$U$1," ")</f>
        <v xml:space="preserve"> </v>
      </c>
      <c r="P5329" s="12" t="str">
        <f>IFERROR((O5329+30)," ")</f>
        <v xml:space="preserve"> </v>
      </c>
      <c r="Q5329" s="2">
        <f ca="1">IF(O5329=$U$1,N5329,"0")*1.22</f>
        <v>0</v>
      </c>
    </row>
    <row r="5330" spans="1:17" x14ac:dyDescent="0.25">
      <c r="A5330" t="s">
        <v>7020</v>
      </c>
      <c r="B5330" t="s">
        <v>7019</v>
      </c>
      <c r="C5330">
        <v>14957</v>
      </c>
      <c r="D5330">
        <v>29.9</v>
      </c>
      <c r="E5330">
        <f>IFERROR(VLOOKUP(Table_ExternalData_15[[#This Row],[Id]],Rabati!B:C,2,0),0)</f>
        <v>5</v>
      </c>
      <c r="F5330">
        <v>0</v>
      </c>
      <c r="G5330" t="str">
        <f>VLOOKUP(Table_ExternalData_15[[#This Row],[Id]],'Blagovna izdelek'!A:C,3,0)</f>
        <v>Cherry</v>
      </c>
      <c r="H5330">
        <f>Table_ExternalData_15[[#This Row],[Rabat]]*0.2</f>
        <v>1</v>
      </c>
      <c r="I5330" s="2">
        <f>Table_ExternalData_15[[#This Row],[Price]]-(Table_ExternalData_15[[#This Row],[Price]]*Table_ExternalData_15[[#This Row],[BB rabat]])/100</f>
        <v>29.600999999999999</v>
      </c>
      <c r="J5330" s="2">
        <f>Table_ExternalData_15[[#This Row],[BB cena]]*Table_ExternalData_15[[#Headers],[1,22]]</f>
        <v>36.113219999999998</v>
      </c>
      <c r="K5330" s="2">
        <f>Table_ExternalData_15[[#This Row],[Price]]*Table_ExternalData_15[[#Headers],[1,22]]</f>
        <v>36.477999999999994</v>
      </c>
      <c r="L5330" s="7">
        <f>IF(G5330="White Shark",E5330*0.5,IF(G5330="Sbox",E5330*0.5,IF(G5330="Tenda",E5330*0.5,E5330*0.2)))/100</f>
        <v>0.01</v>
      </c>
      <c r="M5330" s="2">
        <f>Table_ExternalData_15[[#This Row],[Price]]-Table_ExternalData_15[[#This Row],[Price]]*Table_ExternalData_15[[#This Row],[extra popust]]</f>
        <v>29.600999999999999</v>
      </c>
      <c r="N5330" s="2">
        <f>IF(M5330&lt;I5330,M5330,I5330)</f>
        <v>29.600999999999999</v>
      </c>
      <c r="O5330" s="12" t="str">
        <f>IF(N5330&lt;I5330,$U$1," ")</f>
        <v xml:space="preserve"> </v>
      </c>
      <c r="P5330" s="12" t="str">
        <f>IFERROR((O5330+30)," ")</f>
        <v xml:space="preserve"> </v>
      </c>
      <c r="Q5330" s="2">
        <f ca="1">IF(O5330=$U$1,N5330,"0")*1.22</f>
        <v>0</v>
      </c>
    </row>
    <row r="5331" spans="1:17" x14ac:dyDescent="0.25">
      <c r="A5331" t="s">
        <v>7022</v>
      </c>
      <c r="B5331" t="s">
        <v>7021</v>
      </c>
      <c r="C5331">
        <v>14958</v>
      </c>
      <c r="D5331">
        <v>75.3</v>
      </c>
      <c r="E5331">
        <f>IFERROR(VLOOKUP(Table_ExternalData_15[[#This Row],[Id]],Rabati!B:C,2,0),0)</f>
        <v>5</v>
      </c>
      <c r="F5331">
        <v>0</v>
      </c>
      <c r="G5331" t="str">
        <f>VLOOKUP(Table_ExternalData_15[[#This Row],[Id]],'Blagovna izdelek'!A:C,3,0)</f>
        <v>Cherry</v>
      </c>
      <c r="H5331">
        <f>Table_ExternalData_15[[#This Row],[Rabat]]*0.2</f>
        <v>1</v>
      </c>
      <c r="I5331" s="2">
        <f>Table_ExternalData_15[[#This Row],[Price]]-(Table_ExternalData_15[[#This Row],[Price]]*Table_ExternalData_15[[#This Row],[BB rabat]])/100</f>
        <v>74.546999999999997</v>
      </c>
      <c r="J5331" s="2">
        <f>Table_ExternalData_15[[#This Row],[BB cena]]*Table_ExternalData_15[[#Headers],[1,22]]</f>
        <v>90.947339999999997</v>
      </c>
      <c r="K5331" s="2">
        <f>Table_ExternalData_15[[#This Row],[Price]]*Table_ExternalData_15[[#Headers],[1,22]]</f>
        <v>91.866</v>
      </c>
      <c r="L5331" s="7">
        <f>IF(G5331="White Shark",E5331*0.5,IF(G5331="Sbox",E5331*0.5,IF(G5331="Tenda",E5331*0.5,E5331*0.2)))/100</f>
        <v>0.01</v>
      </c>
      <c r="M5331" s="2">
        <f>Table_ExternalData_15[[#This Row],[Price]]-Table_ExternalData_15[[#This Row],[Price]]*Table_ExternalData_15[[#This Row],[extra popust]]</f>
        <v>74.546999999999997</v>
      </c>
      <c r="N5331" s="2">
        <f>IF(M5331&lt;I5331,M5331,I5331)</f>
        <v>74.546999999999997</v>
      </c>
      <c r="O5331" s="12" t="str">
        <f>IF(N5331&lt;I5331,$U$1," ")</f>
        <v xml:space="preserve"> </v>
      </c>
      <c r="P5331" s="12" t="str">
        <f>IFERROR((O5331+30)," ")</f>
        <v xml:space="preserve"> </v>
      </c>
      <c r="Q5331" s="2">
        <f ca="1">IF(O5331=$U$1,N5331,"0")*1.22</f>
        <v>0</v>
      </c>
    </row>
    <row r="5332" spans="1:17" x14ac:dyDescent="0.25">
      <c r="A5332" t="s">
        <v>7024</v>
      </c>
      <c r="B5332" t="s">
        <v>7023</v>
      </c>
      <c r="C5332">
        <v>14959</v>
      </c>
      <c r="D5332">
        <v>75.3</v>
      </c>
      <c r="E5332">
        <f>IFERROR(VLOOKUP(Table_ExternalData_15[[#This Row],[Id]],Rabati!B:C,2,0),0)</f>
        <v>5</v>
      </c>
      <c r="F5332">
        <v>0</v>
      </c>
      <c r="G5332" t="str">
        <f>VLOOKUP(Table_ExternalData_15[[#This Row],[Id]],'Blagovna izdelek'!A:C,3,0)</f>
        <v>Cherry</v>
      </c>
      <c r="H5332">
        <f>Table_ExternalData_15[[#This Row],[Rabat]]*0.2</f>
        <v>1</v>
      </c>
      <c r="I5332" s="2">
        <f>Table_ExternalData_15[[#This Row],[Price]]-(Table_ExternalData_15[[#This Row],[Price]]*Table_ExternalData_15[[#This Row],[BB rabat]])/100</f>
        <v>74.546999999999997</v>
      </c>
      <c r="J5332" s="2">
        <f>Table_ExternalData_15[[#This Row],[BB cena]]*Table_ExternalData_15[[#Headers],[1,22]]</f>
        <v>90.947339999999997</v>
      </c>
      <c r="K5332" s="2">
        <f>Table_ExternalData_15[[#This Row],[Price]]*Table_ExternalData_15[[#Headers],[1,22]]</f>
        <v>91.866</v>
      </c>
      <c r="L5332" s="7">
        <f>IF(G5332="White Shark",E5332*0.5,IF(G5332="Sbox",E5332*0.5,IF(G5332="Tenda",E5332*0.5,E5332*0.2)))/100</f>
        <v>0.01</v>
      </c>
      <c r="M5332" s="2">
        <f>Table_ExternalData_15[[#This Row],[Price]]-Table_ExternalData_15[[#This Row],[Price]]*Table_ExternalData_15[[#This Row],[extra popust]]</f>
        <v>74.546999999999997</v>
      </c>
      <c r="N5332" s="2">
        <f>IF(M5332&lt;I5332,M5332,I5332)</f>
        <v>74.546999999999997</v>
      </c>
      <c r="O5332" s="12" t="str">
        <f>IF(N5332&lt;I5332,$U$1," ")</f>
        <v xml:space="preserve"> </v>
      </c>
      <c r="P5332" s="12" t="str">
        <f>IFERROR((O5332+30)," ")</f>
        <v xml:space="preserve"> </v>
      </c>
      <c r="Q5332" s="2">
        <f ca="1">IF(O5332=$U$1,N5332,"0")*1.22</f>
        <v>0</v>
      </c>
    </row>
    <row r="5333" spans="1:17" x14ac:dyDescent="0.25">
      <c r="A5333" t="s">
        <v>7026</v>
      </c>
      <c r="B5333" t="s">
        <v>7025</v>
      </c>
      <c r="C5333">
        <v>14960</v>
      </c>
      <c r="D5333">
        <v>52.9</v>
      </c>
      <c r="E5333">
        <f>IFERROR(VLOOKUP(Table_ExternalData_15[[#This Row],[Id]],Rabati!B:C,2,0),0)</f>
        <v>5</v>
      </c>
      <c r="F5333">
        <v>0</v>
      </c>
      <c r="G5333" t="str">
        <f>VLOOKUP(Table_ExternalData_15[[#This Row],[Id]],'Blagovna izdelek'!A:C,3,0)</f>
        <v>Cherry</v>
      </c>
      <c r="H5333">
        <f>Table_ExternalData_15[[#This Row],[Rabat]]*0.2</f>
        <v>1</v>
      </c>
      <c r="I5333" s="2">
        <f>Table_ExternalData_15[[#This Row],[Price]]-(Table_ExternalData_15[[#This Row],[Price]]*Table_ExternalData_15[[#This Row],[BB rabat]])/100</f>
        <v>52.370999999999995</v>
      </c>
      <c r="J5333" s="2">
        <f>Table_ExternalData_15[[#This Row],[BB cena]]*Table_ExternalData_15[[#Headers],[1,22]]</f>
        <v>63.892619999999994</v>
      </c>
      <c r="K5333" s="2">
        <f>Table_ExternalData_15[[#This Row],[Price]]*Table_ExternalData_15[[#Headers],[1,22]]</f>
        <v>64.537999999999997</v>
      </c>
      <c r="L5333" s="7">
        <f>IF(G5333="White Shark",E5333*0.5,IF(G5333="Sbox",E5333*0.5,IF(G5333="Tenda",E5333*0.5,E5333*0.2)))/100</f>
        <v>0.01</v>
      </c>
      <c r="M5333" s="2">
        <f>Table_ExternalData_15[[#This Row],[Price]]-Table_ExternalData_15[[#This Row],[Price]]*Table_ExternalData_15[[#This Row],[extra popust]]</f>
        <v>52.370999999999995</v>
      </c>
      <c r="N5333" s="2">
        <f>IF(M5333&lt;I5333,M5333,I5333)</f>
        <v>52.370999999999995</v>
      </c>
      <c r="O5333" s="12" t="str">
        <f>IF(N5333&lt;I5333,$U$1," ")</f>
        <v xml:space="preserve"> </v>
      </c>
      <c r="P5333" s="12" t="str">
        <f>IFERROR((O5333+30)," ")</f>
        <v xml:space="preserve"> </v>
      </c>
      <c r="Q5333" s="2">
        <f ca="1">IF(O5333=$U$1,N5333,"0")*1.22</f>
        <v>0</v>
      </c>
    </row>
    <row r="5334" spans="1:17" x14ac:dyDescent="0.25">
      <c r="A5334" t="s">
        <v>7108</v>
      </c>
      <c r="B5334" t="s">
        <v>7107</v>
      </c>
      <c r="C5334">
        <v>15021</v>
      </c>
      <c r="D5334">
        <v>113.9</v>
      </c>
      <c r="E5334">
        <f>IFERROR(VLOOKUP(Table_ExternalData_15[[#This Row],[Id]],Rabati!B:C,2,0),0)</f>
        <v>5</v>
      </c>
      <c r="F5334">
        <v>0</v>
      </c>
      <c r="G5334" t="str">
        <f>VLOOKUP(Table_ExternalData_15[[#This Row],[Id]],'Blagovna izdelek'!A:C,3,0)</f>
        <v>Cherry</v>
      </c>
      <c r="H5334">
        <f>Table_ExternalData_15[[#This Row],[Rabat]]*0.2</f>
        <v>1</v>
      </c>
      <c r="I5334" s="2">
        <f>Table_ExternalData_15[[#This Row],[Price]]-(Table_ExternalData_15[[#This Row],[Price]]*Table_ExternalData_15[[#This Row],[BB rabat]])/100</f>
        <v>112.76100000000001</v>
      </c>
      <c r="J5334" s="2">
        <f>Table_ExternalData_15[[#This Row],[BB cena]]*Table_ExternalData_15[[#Headers],[1,22]]</f>
        <v>137.56842</v>
      </c>
      <c r="K5334" s="2">
        <f>Table_ExternalData_15[[#This Row],[Price]]*Table_ExternalData_15[[#Headers],[1,22]]</f>
        <v>138.958</v>
      </c>
      <c r="L5334" s="7">
        <f>IF(G5334="White Shark",E5334*0.5,IF(G5334="Sbox",E5334*0.5,IF(G5334="Tenda",E5334*0.5,E5334*0.2)))/100</f>
        <v>0.01</v>
      </c>
      <c r="M5334" s="2">
        <f>Table_ExternalData_15[[#This Row],[Price]]-Table_ExternalData_15[[#This Row],[Price]]*Table_ExternalData_15[[#This Row],[extra popust]]</f>
        <v>112.76100000000001</v>
      </c>
      <c r="N5334" s="2">
        <f>IF(M5334&lt;I5334,M5334,I5334)</f>
        <v>112.76100000000001</v>
      </c>
      <c r="O5334" s="12" t="str">
        <f>IF(N5334&lt;I5334,$U$1," ")</f>
        <v xml:space="preserve"> </v>
      </c>
      <c r="P5334" s="12" t="str">
        <f>IFERROR((O5334+30)," ")</f>
        <v xml:space="preserve"> </v>
      </c>
      <c r="Q5334" s="2">
        <f ca="1">IF(O5334=$U$1,N5334,"0")*1.22</f>
        <v>0</v>
      </c>
    </row>
    <row r="5335" spans="1:17" x14ac:dyDescent="0.25">
      <c r="A5335" t="s">
        <v>7197</v>
      </c>
      <c r="B5335" t="s">
        <v>7196</v>
      </c>
      <c r="C5335">
        <v>15091</v>
      </c>
      <c r="D5335">
        <v>34.450000000000003</v>
      </c>
      <c r="E5335">
        <f>IFERROR(VLOOKUP(Table_ExternalData_15[[#This Row],[Id]],Rabati!B:C,2,0),0)</f>
        <v>5</v>
      </c>
      <c r="F5335">
        <v>2</v>
      </c>
      <c r="G5335" t="str">
        <f>VLOOKUP(Table_ExternalData_15[[#This Row],[Id]],'Blagovna izdelek'!A:C,3,0)</f>
        <v>Cherry</v>
      </c>
      <c r="H5335">
        <f>Table_ExternalData_15[[#This Row],[Rabat]]*0.2</f>
        <v>1</v>
      </c>
      <c r="I5335" s="2">
        <f>Table_ExternalData_15[[#This Row],[Price]]-(Table_ExternalData_15[[#This Row],[Price]]*Table_ExternalData_15[[#This Row],[BB rabat]])/100</f>
        <v>34.105500000000006</v>
      </c>
      <c r="J5335" s="2">
        <f>Table_ExternalData_15[[#This Row],[BB cena]]*Table_ExternalData_15[[#Headers],[1,22]]</f>
        <v>41.608710000000009</v>
      </c>
      <c r="K5335" s="2">
        <f>Table_ExternalData_15[[#This Row],[Price]]*Table_ExternalData_15[[#Headers],[1,22]]</f>
        <v>42.029000000000003</v>
      </c>
      <c r="L5335" s="7">
        <f>IF(G5335="White Shark",E5335*0.5,IF(G5335="Sbox",E5335*0.5,IF(G5335="Tenda",E5335*0.5,E5335*0.2)))/100</f>
        <v>0.01</v>
      </c>
      <c r="M5335" s="2">
        <f>Table_ExternalData_15[[#This Row],[Price]]-Table_ExternalData_15[[#This Row],[Price]]*Table_ExternalData_15[[#This Row],[extra popust]]</f>
        <v>34.105500000000006</v>
      </c>
      <c r="N5335" s="2">
        <f>IF(M5335&lt;I5335,M5335,I5335)</f>
        <v>34.105500000000006</v>
      </c>
      <c r="O5335" s="12" t="str">
        <f>IF(N5335&lt;I5335,$U$1," ")</f>
        <v xml:space="preserve"> </v>
      </c>
      <c r="P5335" s="12" t="str">
        <f>IFERROR((O5335+30)," ")</f>
        <v xml:space="preserve"> </v>
      </c>
      <c r="Q5335" s="2">
        <f ca="1">IF(O5335=$U$1,N5335,"0")*1.22</f>
        <v>0</v>
      </c>
    </row>
    <row r="5336" spans="1:17" x14ac:dyDescent="0.25">
      <c r="A5336" t="s">
        <v>7442</v>
      </c>
      <c r="B5336" t="s">
        <v>7441</v>
      </c>
      <c r="C5336">
        <v>15243</v>
      </c>
      <c r="D5336">
        <v>13.6</v>
      </c>
      <c r="E5336">
        <f>IFERROR(VLOOKUP(Table_ExternalData_15[[#This Row],[Id]],Rabati!B:C,2,0),0)</f>
        <v>5</v>
      </c>
      <c r="F5336">
        <v>7</v>
      </c>
      <c r="G5336" t="str">
        <f>VLOOKUP(Table_ExternalData_15[[#This Row],[Id]],'Blagovna izdelek'!A:C,3,0)</f>
        <v>Cherry</v>
      </c>
      <c r="H5336">
        <f>Table_ExternalData_15[[#This Row],[Rabat]]*0.2</f>
        <v>1</v>
      </c>
      <c r="I5336" s="2">
        <f>Table_ExternalData_15[[#This Row],[Price]]-(Table_ExternalData_15[[#This Row],[Price]]*Table_ExternalData_15[[#This Row],[BB rabat]])/100</f>
        <v>13.464</v>
      </c>
      <c r="J5336" s="2">
        <f>Table_ExternalData_15[[#This Row],[BB cena]]*Table_ExternalData_15[[#Headers],[1,22]]</f>
        <v>16.426079999999999</v>
      </c>
      <c r="K5336" s="2">
        <f>Table_ExternalData_15[[#This Row],[Price]]*Table_ExternalData_15[[#Headers],[1,22]]</f>
        <v>16.591999999999999</v>
      </c>
      <c r="L5336" s="7">
        <f>IF(G5336="White Shark",E5336*0.5,IF(G5336="Sbox",E5336*0.5,IF(G5336="Tenda",E5336*0.5,E5336*0.2)))/100</f>
        <v>0.01</v>
      </c>
      <c r="M5336" s="2">
        <f>Table_ExternalData_15[[#This Row],[Price]]-Table_ExternalData_15[[#This Row],[Price]]*Table_ExternalData_15[[#This Row],[extra popust]]</f>
        <v>13.464</v>
      </c>
      <c r="N5336" s="2">
        <f>IF(M5336&lt;I5336,M5336,I5336)</f>
        <v>13.464</v>
      </c>
      <c r="O5336" s="12" t="str">
        <f>IF(N5336&lt;I5336,$U$1," ")</f>
        <v xml:space="preserve"> </v>
      </c>
      <c r="P5336" s="12" t="str">
        <f>IFERROR((O5336+30)," ")</f>
        <v xml:space="preserve"> </v>
      </c>
      <c r="Q5336" s="2">
        <f ca="1">IF(O5336=$U$1,N5336,"0")*1.22</f>
        <v>0</v>
      </c>
    </row>
    <row r="5337" spans="1:17" x14ac:dyDescent="0.25">
      <c r="A5337" t="s">
        <v>9590</v>
      </c>
      <c r="B5337" t="s">
        <v>9797</v>
      </c>
      <c r="C5337">
        <v>16265</v>
      </c>
      <c r="D5337">
        <v>24.3</v>
      </c>
      <c r="E5337">
        <f>IFERROR(VLOOKUP(Table_ExternalData_15[[#This Row],[Id]],Rabati!B:C,2,0),0)</f>
        <v>5</v>
      </c>
      <c r="F5337">
        <v>4</v>
      </c>
      <c r="G5337" t="str">
        <f>VLOOKUP(Table_ExternalData_15[[#This Row],[Id]],'Blagovna izdelek'!A:C,3,0)</f>
        <v>Cherry</v>
      </c>
      <c r="H5337">
        <f>Table_ExternalData_15[[#This Row],[Rabat]]*0.2</f>
        <v>1</v>
      </c>
      <c r="I5337" s="2">
        <f>Table_ExternalData_15[[#This Row],[Price]]-(Table_ExternalData_15[[#This Row],[Price]]*Table_ExternalData_15[[#This Row],[BB rabat]])/100</f>
        <v>24.057000000000002</v>
      </c>
      <c r="J5337" s="2">
        <f>Table_ExternalData_15[[#This Row],[BB cena]]*Table_ExternalData_15[[#Headers],[1,22]]</f>
        <v>29.349540000000001</v>
      </c>
      <c r="K5337" s="2">
        <f>Table_ExternalData_15[[#This Row],[Price]]*Table_ExternalData_15[[#Headers],[1,22]]</f>
        <v>29.646000000000001</v>
      </c>
      <c r="L5337" s="7">
        <f>IF(G5337="White Shark",E5337*0.5,IF(G5337="Sbox",E5337*0.5,IF(G5337="Tenda",E5337*0.5,E5337*0.2)))/100</f>
        <v>0.01</v>
      </c>
      <c r="M5337" s="2">
        <f>Table_ExternalData_15[[#This Row],[Price]]-Table_ExternalData_15[[#This Row],[Price]]*Table_ExternalData_15[[#This Row],[extra popust]]</f>
        <v>24.057000000000002</v>
      </c>
      <c r="N5337" s="2">
        <f>IF(M5337&lt;I5337,M5337,I5337)</f>
        <v>24.057000000000002</v>
      </c>
      <c r="O5337" s="12" t="str">
        <f>IF(N5337&lt;I5337,$U$1," ")</f>
        <v xml:space="preserve"> </v>
      </c>
      <c r="P5337" s="12" t="str">
        <f>IFERROR((O5337+30)," ")</f>
        <v xml:space="preserve"> </v>
      </c>
      <c r="Q5337" s="2">
        <f ca="1">IF(O5337=$U$1,N5337,"0")*1.22</f>
        <v>0</v>
      </c>
    </row>
    <row r="5338" spans="1:17" x14ac:dyDescent="0.25">
      <c r="A5338" t="s">
        <v>10838</v>
      </c>
      <c r="B5338" t="s">
        <v>11105</v>
      </c>
      <c r="C5338">
        <v>16607</v>
      </c>
      <c r="D5338">
        <v>30.9</v>
      </c>
      <c r="E5338">
        <f>IFERROR(VLOOKUP(Table_ExternalData_15[[#This Row],[Id]],Rabati!B:C,2,0),0)</f>
        <v>5</v>
      </c>
      <c r="F5338">
        <v>4</v>
      </c>
      <c r="G5338" t="str">
        <f>VLOOKUP(Table_ExternalData_15[[#This Row],[Id]],'Blagovna izdelek'!A:C,3,0)</f>
        <v>Cherry</v>
      </c>
      <c r="H5338">
        <f>Table_ExternalData_15[[#This Row],[Rabat]]*0.2</f>
        <v>1</v>
      </c>
      <c r="I5338" s="2">
        <f>Table_ExternalData_15[[#This Row],[Price]]-(Table_ExternalData_15[[#This Row],[Price]]*Table_ExternalData_15[[#This Row],[BB rabat]])/100</f>
        <v>30.590999999999998</v>
      </c>
      <c r="J5338" s="2">
        <f>Table_ExternalData_15[[#This Row],[BB cena]]*Table_ExternalData_15[[#Headers],[1,22]]</f>
        <v>37.321019999999997</v>
      </c>
      <c r="K5338" s="2">
        <f>Table_ExternalData_15[[#This Row],[Price]]*Table_ExternalData_15[[#Headers],[1,22]]</f>
        <v>37.698</v>
      </c>
      <c r="L5338" s="7">
        <f>IF(G5338="White Shark",E5338*0.5,IF(G5338="Sbox",E5338*0.5,IF(G5338="Tenda",E5338*0.5,E5338*0.2)))/100</f>
        <v>0.01</v>
      </c>
      <c r="M5338" s="2">
        <f>Table_ExternalData_15[[#This Row],[Price]]-Table_ExternalData_15[[#This Row],[Price]]*Table_ExternalData_15[[#This Row],[extra popust]]</f>
        <v>30.590999999999998</v>
      </c>
      <c r="N5338" s="2">
        <f>IF(M5338&lt;I5338,M5338,I5338)</f>
        <v>30.590999999999998</v>
      </c>
      <c r="O5338" s="12" t="str">
        <f>IF(N5338&lt;I5338,$U$1," ")</f>
        <v xml:space="preserve"> </v>
      </c>
      <c r="P5338" s="12" t="str">
        <f>IFERROR((O5338+30)," ")</f>
        <v xml:space="preserve"> </v>
      </c>
      <c r="Q5338" s="2">
        <f ca="1">IF(O5338=$U$1,N5338,"0")*1.22</f>
        <v>0</v>
      </c>
    </row>
    <row r="5339" spans="1:17" x14ac:dyDescent="0.25">
      <c r="A5339" t="s">
        <v>14816</v>
      </c>
      <c r="B5339" t="s">
        <v>14815</v>
      </c>
      <c r="C5339">
        <v>17613</v>
      </c>
      <c r="D5339">
        <v>43.4</v>
      </c>
      <c r="E5339">
        <f>IFERROR(VLOOKUP(Table_ExternalData_15[[#This Row],[Id]],Rabati!B:C,2,0),0)</f>
        <v>5</v>
      </c>
      <c r="F5339">
        <v>3</v>
      </c>
      <c r="G5339" t="str">
        <f>VLOOKUP(Table_ExternalData_15[[#This Row],[Id]],'Blagovna izdelek'!A:C,3,0)</f>
        <v>Cherry</v>
      </c>
      <c r="H5339">
        <f>Table_ExternalData_15[[#This Row],[Rabat]]*0.2</f>
        <v>1</v>
      </c>
      <c r="I5339" s="2">
        <f>Table_ExternalData_15[[#This Row],[Price]]-(Table_ExternalData_15[[#This Row],[Price]]*Table_ExternalData_15[[#This Row],[BB rabat]])/100</f>
        <v>42.966000000000001</v>
      </c>
      <c r="J5339" s="2">
        <f>Table_ExternalData_15[[#This Row],[BB cena]]*Table_ExternalData_15[[#Headers],[1,22]]</f>
        <v>52.418520000000001</v>
      </c>
      <c r="K5339" s="2">
        <f>Table_ExternalData_15[[#This Row],[Price]]*Table_ExternalData_15[[#Headers],[1,22]]</f>
        <v>52.948</v>
      </c>
      <c r="L5339" s="7">
        <f>IF(G5339="White Shark",E5339*0.5,IF(G5339="Sbox",E5339*0.5,IF(G5339="Tenda",E5339*0.5,E5339*0.2)))/100</f>
        <v>0.01</v>
      </c>
      <c r="M5339" s="2">
        <f>Table_ExternalData_15[[#This Row],[Price]]-Table_ExternalData_15[[#This Row],[Price]]*Table_ExternalData_15[[#This Row],[extra popust]]</f>
        <v>42.966000000000001</v>
      </c>
      <c r="N5339" s="2">
        <f>IF(M5339&lt;I5339,M5339,I5339)</f>
        <v>42.966000000000001</v>
      </c>
      <c r="O5339" s="12" t="str">
        <f>IF(N5339&lt;I5339,$U$1," ")</f>
        <v xml:space="preserve"> </v>
      </c>
      <c r="P5339" s="12" t="str">
        <f>IFERROR((O5339+30)," ")</f>
        <v xml:space="preserve"> </v>
      </c>
      <c r="Q5339" s="2">
        <f ca="1">IF(O5339=$U$1,N5339,"0")*1.22</f>
        <v>0</v>
      </c>
    </row>
    <row r="5340" spans="1:17" x14ac:dyDescent="0.25">
      <c r="A5340" t="s">
        <v>15231</v>
      </c>
      <c r="B5340" t="s">
        <v>15230</v>
      </c>
      <c r="C5340">
        <v>17717</v>
      </c>
      <c r="D5340">
        <v>29.4</v>
      </c>
      <c r="E5340">
        <f>IFERROR(VLOOKUP(Table_ExternalData_15[[#This Row],[Id]],Rabati!B:C,2,0),0)</f>
        <v>5</v>
      </c>
      <c r="F5340">
        <v>3</v>
      </c>
      <c r="G5340" t="str">
        <f>VLOOKUP(Table_ExternalData_15[[#This Row],[Id]],'Blagovna izdelek'!A:C,3,0)</f>
        <v>Cherry</v>
      </c>
      <c r="H5340">
        <f>Table_ExternalData_15[[#This Row],[Rabat]]*0.2</f>
        <v>1</v>
      </c>
      <c r="I5340" s="2">
        <f>Table_ExternalData_15[[#This Row],[Price]]-(Table_ExternalData_15[[#This Row],[Price]]*Table_ExternalData_15[[#This Row],[BB rabat]])/100</f>
        <v>29.105999999999998</v>
      </c>
      <c r="J5340" s="2">
        <f>Table_ExternalData_15[[#This Row],[BB cena]]*Table_ExternalData_15[[#Headers],[1,22]]</f>
        <v>35.509319999999995</v>
      </c>
      <c r="K5340" s="2">
        <f>Table_ExternalData_15[[#This Row],[Price]]*Table_ExternalData_15[[#Headers],[1,22]]</f>
        <v>35.867999999999995</v>
      </c>
      <c r="L5340" s="7">
        <f>IF(G5340="White Shark",E5340*0.5,IF(G5340="Sbox",E5340*0.5,IF(G5340="Tenda",E5340*0.5,E5340*0.2)))/100</f>
        <v>0.01</v>
      </c>
      <c r="M5340" s="2">
        <f>Table_ExternalData_15[[#This Row],[Price]]-Table_ExternalData_15[[#This Row],[Price]]*Table_ExternalData_15[[#This Row],[extra popust]]</f>
        <v>29.105999999999998</v>
      </c>
      <c r="N5340" s="2">
        <f>IF(M5340&lt;I5340,M5340,I5340)</f>
        <v>29.105999999999998</v>
      </c>
      <c r="O5340" s="12" t="str">
        <f>IF(N5340&lt;I5340,$U$1," ")</f>
        <v xml:space="preserve"> </v>
      </c>
      <c r="P5340" s="12" t="str">
        <f>IFERROR((O5340+30)," ")</f>
        <v xml:space="preserve"> </v>
      </c>
      <c r="Q5340" s="2">
        <f ca="1">IF(O5340=$U$1,N5340,"0")*1.22</f>
        <v>0</v>
      </c>
    </row>
    <row r="5341" spans="1:17" x14ac:dyDescent="0.25">
      <c r="A5341" t="s">
        <v>15233</v>
      </c>
      <c r="B5341" t="s">
        <v>15232</v>
      </c>
      <c r="C5341">
        <v>17718</v>
      </c>
      <c r="D5341">
        <v>16.600000000000001</v>
      </c>
      <c r="E5341">
        <f>IFERROR(VLOOKUP(Table_ExternalData_15[[#This Row],[Id]],Rabati!B:C,2,0),0)</f>
        <v>5</v>
      </c>
      <c r="F5341">
        <v>8</v>
      </c>
      <c r="G5341" t="str">
        <f>VLOOKUP(Table_ExternalData_15[[#This Row],[Id]],'Blagovna izdelek'!A:C,3,0)</f>
        <v>Cherry</v>
      </c>
      <c r="H5341">
        <f>Table_ExternalData_15[[#This Row],[Rabat]]*0.2</f>
        <v>1</v>
      </c>
      <c r="I5341" s="2">
        <f>Table_ExternalData_15[[#This Row],[Price]]-(Table_ExternalData_15[[#This Row],[Price]]*Table_ExternalData_15[[#This Row],[BB rabat]])/100</f>
        <v>16.434000000000001</v>
      </c>
      <c r="J5341" s="2">
        <f>Table_ExternalData_15[[#This Row],[BB cena]]*Table_ExternalData_15[[#Headers],[1,22]]</f>
        <v>20.049479999999999</v>
      </c>
      <c r="K5341" s="2">
        <f>Table_ExternalData_15[[#This Row],[Price]]*Table_ExternalData_15[[#Headers],[1,22]]</f>
        <v>20.252000000000002</v>
      </c>
      <c r="L5341" s="7">
        <f>IF(G5341="White Shark",E5341*0.5,IF(G5341="Sbox",E5341*0.5,IF(G5341="Tenda",E5341*0.5,E5341*0.2)))/100</f>
        <v>0.01</v>
      </c>
      <c r="M5341" s="2">
        <f>Table_ExternalData_15[[#This Row],[Price]]-Table_ExternalData_15[[#This Row],[Price]]*Table_ExternalData_15[[#This Row],[extra popust]]</f>
        <v>16.434000000000001</v>
      </c>
      <c r="N5341" s="2">
        <f>IF(M5341&lt;I5341,M5341,I5341)</f>
        <v>16.434000000000001</v>
      </c>
      <c r="O5341" s="12" t="str">
        <f>IF(N5341&lt;I5341,$U$1," ")</f>
        <v xml:space="preserve"> </v>
      </c>
      <c r="P5341" s="12" t="str">
        <f>IFERROR((O5341+30)," ")</f>
        <v xml:space="preserve"> </v>
      </c>
      <c r="Q5341" s="2">
        <f ca="1">IF(O5341=$U$1,N5341,"0")*1.22</f>
        <v>0</v>
      </c>
    </row>
    <row r="5342" spans="1:17" x14ac:dyDescent="0.25">
      <c r="A5342" t="s">
        <v>680</v>
      </c>
      <c r="B5342" t="s">
        <v>679</v>
      </c>
      <c r="C5342">
        <v>6116</v>
      </c>
      <c r="D5342">
        <v>20.260000000000002</v>
      </c>
      <c r="E5342">
        <f>IFERROR(VLOOKUP(Table_ExternalData_15[[#This Row],[Id]],Rabati!B:C,2,0),0)</f>
        <v>20</v>
      </c>
      <c r="F5342">
        <v>4</v>
      </c>
      <c r="G5342" t="str">
        <f>VLOOKUP(Table_ExternalData_15[[#This Row],[Id]],'Blagovna izdelek'!A:C,3,0)</f>
        <v>Champtek</v>
      </c>
      <c r="H5342">
        <f>Table_ExternalData_15[[#This Row],[Rabat]]*0.2</f>
        <v>4</v>
      </c>
      <c r="I5342" s="2">
        <f>Table_ExternalData_15[[#This Row],[Price]]-(Table_ExternalData_15[[#This Row],[Price]]*Table_ExternalData_15[[#This Row],[BB rabat]])/100</f>
        <v>19.4496</v>
      </c>
      <c r="J5342" s="2">
        <f>Table_ExternalData_15[[#This Row],[BB cena]]*Table_ExternalData_15[[#Headers],[1,22]]</f>
        <v>23.728511999999998</v>
      </c>
      <c r="K5342" s="2">
        <f>Table_ExternalData_15[[#This Row],[Price]]*Table_ExternalData_15[[#Headers],[1,22]]</f>
        <v>24.717200000000002</v>
      </c>
      <c r="L5342" s="7">
        <f>IF(G5342="White Shark",E5342*0.5,IF(G5342="Sbox",E5342*0.5,IF(G5342="Tenda",E5342*0.5,E5342*0.2)))/100</f>
        <v>0.04</v>
      </c>
      <c r="M5342" s="2">
        <f>Table_ExternalData_15[[#This Row],[Price]]-Table_ExternalData_15[[#This Row],[Price]]*Table_ExternalData_15[[#This Row],[extra popust]]</f>
        <v>19.4496</v>
      </c>
      <c r="N5342" s="2">
        <f>IF(M5342&lt;I5342,M5342,I5342)</f>
        <v>19.4496</v>
      </c>
      <c r="O5342" s="12" t="str">
        <f>IF(N5342&lt;I5342,$U$1," ")</f>
        <v xml:space="preserve"> </v>
      </c>
      <c r="P5342" s="12" t="str">
        <f>IFERROR((O5342+30)," ")</f>
        <v xml:space="preserve"> </v>
      </c>
      <c r="Q5342" s="2">
        <f ca="1">IF(O5342=$U$1,N5342,"0")*1.22</f>
        <v>0</v>
      </c>
    </row>
    <row r="5343" spans="1:17" x14ac:dyDescent="0.25">
      <c r="A5343" t="s">
        <v>682</v>
      </c>
      <c r="B5343" t="s">
        <v>681</v>
      </c>
      <c r="C5343">
        <v>6118</v>
      </c>
      <c r="D5343">
        <v>19.190000000000001</v>
      </c>
      <c r="E5343">
        <f>IFERROR(VLOOKUP(Table_ExternalData_15[[#This Row],[Id]],Rabati!B:C,2,0),0)</f>
        <v>20</v>
      </c>
      <c r="F5343">
        <v>0</v>
      </c>
      <c r="G5343" t="str">
        <f>VLOOKUP(Table_ExternalData_15[[#This Row],[Id]],'Blagovna izdelek'!A:C,3,0)</f>
        <v>Champtek</v>
      </c>
      <c r="H5343">
        <f>Table_ExternalData_15[[#This Row],[Rabat]]*0.2</f>
        <v>4</v>
      </c>
      <c r="I5343" s="2">
        <f>Table_ExternalData_15[[#This Row],[Price]]-(Table_ExternalData_15[[#This Row],[Price]]*Table_ExternalData_15[[#This Row],[BB rabat]])/100</f>
        <v>18.4224</v>
      </c>
      <c r="J5343" s="2">
        <f>Table_ExternalData_15[[#This Row],[BB cena]]*Table_ExternalData_15[[#Headers],[1,22]]</f>
        <v>22.475327999999998</v>
      </c>
      <c r="K5343" s="2">
        <f>Table_ExternalData_15[[#This Row],[Price]]*Table_ExternalData_15[[#Headers],[1,22]]</f>
        <v>23.411799999999999</v>
      </c>
      <c r="L5343" s="7">
        <f>IF(G5343="White Shark",E5343*0.5,IF(G5343="Sbox",E5343*0.5,IF(G5343="Tenda",E5343*0.5,E5343*0.2)))/100</f>
        <v>0.04</v>
      </c>
      <c r="M5343" s="2">
        <f>Table_ExternalData_15[[#This Row],[Price]]-Table_ExternalData_15[[#This Row],[Price]]*Table_ExternalData_15[[#This Row],[extra popust]]</f>
        <v>18.4224</v>
      </c>
      <c r="N5343" s="2">
        <f>IF(M5343&lt;I5343,M5343,I5343)</f>
        <v>18.4224</v>
      </c>
      <c r="O5343" s="12" t="str">
        <f>IF(N5343&lt;I5343,$U$1," ")</f>
        <v xml:space="preserve"> </v>
      </c>
      <c r="P5343" s="12" t="str">
        <f>IFERROR((O5343+30)," ")</f>
        <v xml:space="preserve"> </v>
      </c>
      <c r="Q5343" s="2">
        <f ca="1">IF(O5343=$U$1,N5343,"0")*1.22</f>
        <v>0</v>
      </c>
    </row>
    <row r="5344" spans="1:17" x14ac:dyDescent="0.25">
      <c r="A5344" t="s">
        <v>684</v>
      </c>
      <c r="B5344" t="s">
        <v>683</v>
      </c>
      <c r="C5344">
        <v>6126</v>
      </c>
      <c r="D5344">
        <v>107.11</v>
      </c>
      <c r="E5344">
        <f>IFERROR(VLOOKUP(Table_ExternalData_15[[#This Row],[Id]],Rabati!B:C,2,0),0)</f>
        <v>20</v>
      </c>
      <c r="F5344">
        <v>0</v>
      </c>
      <c r="G5344" t="str">
        <f>VLOOKUP(Table_ExternalData_15[[#This Row],[Id]],'Blagovna izdelek'!A:C,3,0)</f>
        <v>Champtek</v>
      </c>
      <c r="H5344">
        <f>Table_ExternalData_15[[#This Row],[Rabat]]*0.2</f>
        <v>4</v>
      </c>
      <c r="I5344" s="2">
        <f>Table_ExternalData_15[[#This Row],[Price]]-(Table_ExternalData_15[[#This Row],[Price]]*Table_ExternalData_15[[#This Row],[BB rabat]])/100</f>
        <v>102.82559999999999</v>
      </c>
      <c r="J5344" s="2">
        <f>Table_ExternalData_15[[#This Row],[BB cena]]*Table_ExternalData_15[[#Headers],[1,22]]</f>
        <v>125.44723199999999</v>
      </c>
      <c r="K5344" s="2">
        <f>Table_ExternalData_15[[#This Row],[Price]]*Table_ExternalData_15[[#Headers],[1,22]]</f>
        <v>130.67419999999998</v>
      </c>
      <c r="L5344" s="7">
        <f>IF(G5344="White Shark",E5344*0.5,IF(G5344="Sbox",E5344*0.5,IF(G5344="Tenda",E5344*0.5,E5344*0.2)))/100</f>
        <v>0.04</v>
      </c>
      <c r="M5344" s="2">
        <f>Table_ExternalData_15[[#This Row],[Price]]-Table_ExternalData_15[[#This Row],[Price]]*Table_ExternalData_15[[#This Row],[extra popust]]</f>
        <v>102.82559999999999</v>
      </c>
      <c r="N5344" s="2">
        <f>IF(M5344&lt;I5344,M5344,I5344)</f>
        <v>102.82559999999999</v>
      </c>
      <c r="O5344" s="12" t="str">
        <f>IF(N5344&lt;I5344,$U$1," ")</f>
        <v xml:space="preserve"> </v>
      </c>
      <c r="P5344" s="12" t="str">
        <f>IFERROR((O5344+30)," ")</f>
        <v xml:space="preserve"> </v>
      </c>
      <c r="Q5344" s="2">
        <f ca="1">IF(O5344=$U$1,N5344,"0")*1.22</f>
        <v>0</v>
      </c>
    </row>
    <row r="5345" spans="1:17" x14ac:dyDescent="0.25">
      <c r="A5345" t="s">
        <v>686</v>
      </c>
      <c r="B5345" t="s">
        <v>685</v>
      </c>
      <c r="C5345">
        <v>6128</v>
      </c>
      <c r="D5345">
        <v>61.6</v>
      </c>
      <c r="E5345">
        <f>IFERROR(VLOOKUP(Table_ExternalData_15[[#This Row],[Id]],Rabati!B:C,2,0),0)</f>
        <v>10</v>
      </c>
      <c r="F5345">
        <v>7</v>
      </c>
      <c r="G5345" t="str">
        <f>VLOOKUP(Table_ExternalData_15[[#This Row],[Id]],'Blagovna izdelek'!A:C,3,0)</f>
        <v>Champtek</v>
      </c>
      <c r="H5345">
        <f>Table_ExternalData_15[[#This Row],[Rabat]]*0.2</f>
        <v>2</v>
      </c>
      <c r="I5345" s="2">
        <f>Table_ExternalData_15[[#This Row],[Price]]-(Table_ExternalData_15[[#This Row],[Price]]*Table_ExternalData_15[[#This Row],[BB rabat]])/100</f>
        <v>60.368000000000002</v>
      </c>
      <c r="J5345" s="2">
        <f>Table_ExternalData_15[[#This Row],[BB cena]]*Table_ExternalData_15[[#Headers],[1,22]]</f>
        <v>73.648960000000002</v>
      </c>
      <c r="K5345" s="2">
        <f>Table_ExternalData_15[[#This Row],[Price]]*Table_ExternalData_15[[#Headers],[1,22]]</f>
        <v>75.152000000000001</v>
      </c>
      <c r="L5345" s="7">
        <f>IF(G5345="White Shark",E5345*0.5,IF(G5345="Sbox",E5345*0.5,IF(G5345="Tenda",E5345*0.5,E5345*0.2)))/100</f>
        <v>0.02</v>
      </c>
      <c r="M5345" s="2">
        <f>Table_ExternalData_15[[#This Row],[Price]]-Table_ExternalData_15[[#This Row],[Price]]*Table_ExternalData_15[[#This Row],[extra popust]]</f>
        <v>60.368000000000002</v>
      </c>
      <c r="N5345" s="2">
        <f>IF(M5345&lt;I5345,M5345,I5345)</f>
        <v>60.368000000000002</v>
      </c>
      <c r="O5345" s="12" t="str">
        <f>IF(N5345&lt;I5345,$U$1," ")</f>
        <v xml:space="preserve"> </v>
      </c>
      <c r="P5345" s="12" t="str">
        <f>IFERROR((O5345+30)," ")</f>
        <v xml:space="preserve"> </v>
      </c>
      <c r="Q5345" s="2">
        <f ca="1">IF(O5345=$U$1,N5345,"0")*1.22</f>
        <v>0</v>
      </c>
    </row>
    <row r="5346" spans="1:17" x14ac:dyDescent="0.25">
      <c r="A5346" t="s">
        <v>3128</v>
      </c>
      <c r="B5346" t="s">
        <v>3127</v>
      </c>
      <c r="C5346">
        <v>9177</v>
      </c>
      <c r="D5346">
        <v>198.25</v>
      </c>
      <c r="E5346">
        <f>IFERROR(VLOOKUP(Table_ExternalData_15[[#This Row],[Id]],Rabati!B:C,2,0),0)</f>
        <v>5</v>
      </c>
      <c r="F5346">
        <v>1</v>
      </c>
      <c r="G5346" t="str">
        <f>VLOOKUP(Table_ExternalData_15[[#This Row],[Id]],'Blagovna izdelek'!A:C,3,0)</f>
        <v>Cash Tester</v>
      </c>
      <c r="H5346">
        <f>Table_ExternalData_15[[#This Row],[Rabat]]*0.2</f>
        <v>1</v>
      </c>
      <c r="I5346" s="2">
        <f>Table_ExternalData_15[[#This Row],[Price]]-(Table_ExternalData_15[[#This Row],[Price]]*Table_ExternalData_15[[#This Row],[BB rabat]])/100</f>
        <v>196.26750000000001</v>
      </c>
      <c r="J5346" s="2">
        <f>Table_ExternalData_15[[#This Row],[BB cena]]*Table_ExternalData_15[[#Headers],[1,22]]</f>
        <v>239.44635000000002</v>
      </c>
      <c r="K5346" s="2">
        <f>Table_ExternalData_15[[#This Row],[Price]]*Table_ExternalData_15[[#Headers],[1,22]]</f>
        <v>241.86499999999998</v>
      </c>
      <c r="L5346" s="7">
        <f>IF(G5346="White Shark",E5346*0.5,IF(G5346="Sbox",E5346*0.5,IF(G5346="Tenda",E5346*0.5,E5346*0.2)))/100</f>
        <v>0.01</v>
      </c>
      <c r="M5346" s="2">
        <f>Table_ExternalData_15[[#This Row],[Price]]-Table_ExternalData_15[[#This Row],[Price]]*Table_ExternalData_15[[#This Row],[extra popust]]</f>
        <v>196.26750000000001</v>
      </c>
      <c r="N5346" s="2">
        <f>IF(M5346&lt;I5346,M5346,I5346)</f>
        <v>196.26750000000001</v>
      </c>
      <c r="O5346" s="12" t="str">
        <f>IF(N5346&lt;I5346,$U$1," ")</f>
        <v xml:space="preserve"> </v>
      </c>
      <c r="P5346" s="12" t="str">
        <f>IFERROR((O5346+30)," ")</f>
        <v xml:space="preserve"> </v>
      </c>
      <c r="Q5346" s="2">
        <f ca="1">IF(O5346=$U$1,N5346,"0")*1.22</f>
        <v>0</v>
      </c>
    </row>
    <row r="5347" spans="1:17" x14ac:dyDescent="0.25">
      <c r="A5347" t="s">
        <v>3887</v>
      </c>
      <c r="B5347" t="s">
        <v>3886</v>
      </c>
      <c r="C5347">
        <v>10815</v>
      </c>
      <c r="D5347">
        <v>609.79999999999995</v>
      </c>
      <c r="E5347">
        <f>IFERROR(VLOOKUP(Table_ExternalData_15[[#This Row],[Id]],Rabati!B:C,2,0),0)</f>
        <v>5</v>
      </c>
      <c r="F5347">
        <v>0</v>
      </c>
      <c r="G5347" t="str">
        <f>VLOOKUP(Table_ExternalData_15[[#This Row],[Id]],'Blagovna izdelek'!A:C,3,0)</f>
        <v>Cash Tester</v>
      </c>
      <c r="H5347">
        <f>Table_ExternalData_15[[#This Row],[Rabat]]*0.2</f>
        <v>1</v>
      </c>
      <c r="I5347" s="2">
        <f>Table_ExternalData_15[[#This Row],[Price]]-(Table_ExternalData_15[[#This Row],[Price]]*Table_ExternalData_15[[#This Row],[BB rabat]])/100</f>
        <v>603.702</v>
      </c>
      <c r="J5347" s="2">
        <f>Table_ExternalData_15[[#This Row],[BB cena]]*Table_ExternalData_15[[#Headers],[1,22]]</f>
        <v>736.51643999999999</v>
      </c>
      <c r="K5347" s="2">
        <f>Table_ExternalData_15[[#This Row],[Price]]*Table_ExternalData_15[[#Headers],[1,22]]</f>
        <v>743.9559999999999</v>
      </c>
      <c r="L5347" s="7">
        <f>IF(G5347="White Shark",E5347*0.5,IF(G5347="Sbox",E5347*0.5,IF(G5347="Tenda",E5347*0.5,E5347*0.2)))/100</f>
        <v>0.01</v>
      </c>
      <c r="M5347" s="2">
        <f>Table_ExternalData_15[[#This Row],[Price]]-Table_ExternalData_15[[#This Row],[Price]]*Table_ExternalData_15[[#This Row],[extra popust]]</f>
        <v>603.702</v>
      </c>
      <c r="N5347" s="2">
        <f>IF(M5347&lt;I5347,M5347,I5347)</f>
        <v>603.702</v>
      </c>
      <c r="O5347" s="12" t="str">
        <f>IF(N5347&lt;I5347,$U$1," ")</f>
        <v xml:space="preserve"> </v>
      </c>
      <c r="P5347" s="12" t="str">
        <f>IFERROR((O5347+30)," ")</f>
        <v xml:space="preserve"> </v>
      </c>
      <c r="Q5347" s="2">
        <f ca="1">IF(O5347=$U$1,N5347,"0")*1.22</f>
        <v>0</v>
      </c>
    </row>
    <row r="5348" spans="1:17" x14ac:dyDescent="0.25">
      <c r="A5348" t="s">
        <v>8685</v>
      </c>
      <c r="B5348" t="s">
        <v>8684</v>
      </c>
      <c r="C5348">
        <v>16242</v>
      </c>
      <c r="D5348">
        <v>146.9</v>
      </c>
      <c r="E5348">
        <f>IFERROR(VLOOKUP(Table_ExternalData_15[[#This Row],[Id]],Rabati!B:C,2,0),0)</f>
        <v>4</v>
      </c>
      <c r="F5348">
        <v>1</v>
      </c>
      <c r="G5348" t="str">
        <f>VLOOKUP(Table_ExternalData_15[[#This Row],[Id]],'Blagovna izdelek'!A:C,3,0)</f>
        <v>Cash Tester</v>
      </c>
      <c r="H5348">
        <f>Table_ExternalData_15[[#This Row],[Rabat]]*0.2</f>
        <v>0.8</v>
      </c>
      <c r="I5348" s="2">
        <f>Table_ExternalData_15[[#This Row],[Price]]-(Table_ExternalData_15[[#This Row],[Price]]*Table_ExternalData_15[[#This Row],[BB rabat]])/100</f>
        <v>145.72480000000002</v>
      </c>
      <c r="J5348" s="2">
        <f>Table_ExternalData_15[[#This Row],[BB cena]]*Table_ExternalData_15[[#Headers],[1,22]]</f>
        <v>177.78425600000003</v>
      </c>
      <c r="K5348" s="2">
        <f>Table_ExternalData_15[[#This Row],[Price]]*Table_ExternalData_15[[#Headers],[1,22]]</f>
        <v>179.21799999999999</v>
      </c>
      <c r="L5348" s="7">
        <f>IF(G5348="White Shark",E5348*0.5,IF(G5348="Sbox",E5348*0.5,IF(G5348="Tenda",E5348*0.5,E5348*0.2)))/100</f>
        <v>8.0000000000000002E-3</v>
      </c>
      <c r="M5348" s="2">
        <f>Table_ExternalData_15[[#This Row],[Price]]-Table_ExternalData_15[[#This Row],[Price]]*Table_ExternalData_15[[#This Row],[extra popust]]</f>
        <v>145.72480000000002</v>
      </c>
      <c r="N5348" s="2">
        <f>IF(M5348&lt;I5348,M5348,I5348)</f>
        <v>145.72480000000002</v>
      </c>
      <c r="O5348" s="12" t="str">
        <f>IF(N5348&lt;I5348,$U$1," ")</f>
        <v xml:space="preserve"> </v>
      </c>
      <c r="P5348" s="12" t="str">
        <f>IFERROR((O5348+30)," ")</f>
        <v xml:space="preserve"> </v>
      </c>
      <c r="Q5348" s="2">
        <f ca="1">IF(O5348=$U$1,N5348,"0")*1.22</f>
        <v>0</v>
      </c>
    </row>
    <row r="5349" spans="1:17" x14ac:dyDescent="0.25">
      <c r="A5349" t="s">
        <v>4367</v>
      </c>
      <c r="B5349" t="s">
        <v>4366</v>
      </c>
      <c r="C5349">
        <v>12399</v>
      </c>
      <c r="D5349">
        <v>15.53</v>
      </c>
      <c r="E5349">
        <f>IFERROR(VLOOKUP(Table_ExternalData_15[[#This Row],[Id]],Rabati!B:C,2,0),0)</f>
        <v>20</v>
      </c>
      <c r="F5349">
        <v>0</v>
      </c>
      <c r="G5349" t="str">
        <f>VLOOKUP(Table_ExternalData_15[[#This Row],[Id]],'Blagovna izdelek'!A:C,3,0)</f>
        <v>Cablexpert</v>
      </c>
      <c r="H5349">
        <f>Table_ExternalData_15[[#This Row],[Rabat]]*0.2</f>
        <v>4</v>
      </c>
      <c r="I5349" s="2">
        <f>Table_ExternalData_15[[#This Row],[Price]]-(Table_ExternalData_15[[#This Row],[Price]]*Table_ExternalData_15[[#This Row],[BB rabat]])/100</f>
        <v>14.908799999999999</v>
      </c>
      <c r="J5349" s="2">
        <f>Table_ExternalData_15[[#This Row],[BB cena]]*Table_ExternalData_15[[#Headers],[1,22]]</f>
        <v>18.188735999999999</v>
      </c>
      <c r="K5349" s="2">
        <f>Table_ExternalData_15[[#This Row],[Price]]*Table_ExternalData_15[[#Headers],[1,22]]</f>
        <v>18.9466</v>
      </c>
      <c r="L5349" s="7">
        <f>IF(G5349="White Shark",E5349*0.5,IF(G5349="Sbox",E5349*0.5,IF(G5349="Tenda",E5349*0.5,E5349*0.2)))/100</f>
        <v>0.04</v>
      </c>
      <c r="M5349" s="2">
        <f>Table_ExternalData_15[[#This Row],[Price]]-Table_ExternalData_15[[#This Row],[Price]]*Table_ExternalData_15[[#This Row],[extra popust]]</f>
        <v>14.908799999999999</v>
      </c>
      <c r="N5349" s="2">
        <f>IF(M5349&lt;I5349,M5349,I5349)</f>
        <v>14.908799999999999</v>
      </c>
      <c r="O5349" s="12" t="str">
        <f>IF(N5349&lt;I5349,$U$1," ")</f>
        <v xml:space="preserve"> </v>
      </c>
      <c r="P5349" s="12" t="str">
        <f>IFERROR((O5349+30)," ")</f>
        <v xml:space="preserve"> </v>
      </c>
      <c r="Q5349" s="2">
        <f ca="1">IF(O5349=$U$1,N5349,"0")*1.22</f>
        <v>0</v>
      </c>
    </row>
    <row r="5350" spans="1:17" x14ac:dyDescent="0.25">
      <c r="A5350" t="s">
        <v>4378</v>
      </c>
      <c r="B5350" t="s">
        <v>13351</v>
      </c>
      <c r="C5350">
        <v>12423</v>
      </c>
      <c r="D5350">
        <v>3.8</v>
      </c>
      <c r="E5350">
        <f>IFERROR(VLOOKUP(Table_ExternalData_15[[#This Row],[Id]],Rabati!B:C,2,0),0)</f>
        <v>30</v>
      </c>
      <c r="F5350">
        <v>0</v>
      </c>
      <c r="G5350" t="str">
        <f>VLOOKUP(Table_ExternalData_15[[#This Row],[Id]],'Blagovna izdelek'!A:C,3,0)</f>
        <v>Cablexpert</v>
      </c>
      <c r="H5350">
        <f>Table_ExternalData_15[[#This Row],[Rabat]]*0.2</f>
        <v>6</v>
      </c>
      <c r="I5350" s="2">
        <f>Table_ExternalData_15[[#This Row],[Price]]-(Table_ExternalData_15[[#This Row],[Price]]*Table_ExternalData_15[[#This Row],[BB rabat]])/100</f>
        <v>3.5720000000000001</v>
      </c>
      <c r="J5350" s="2">
        <f>Table_ExternalData_15[[#This Row],[BB cena]]*Table_ExternalData_15[[#Headers],[1,22]]</f>
        <v>4.3578400000000004</v>
      </c>
      <c r="K5350" s="2">
        <f>Table_ExternalData_15[[#This Row],[Price]]*Table_ExternalData_15[[#Headers],[1,22]]</f>
        <v>4.6360000000000001</v>
      </c>
      <c r="L5350" s="7">
        <f>IF(G5350="White Shark",E5350*0.5,IF(G5350="Sbox",E5350*0.5,IF(G5350="Tenda",E5350*0.5,E5350*0.2)))/100</f>
        <v>0.06</v>
      </c>
      <c r="M5350" s="2">
        <f>Table_ExternalData_15[[#This Row],[Price]]-Table_ExternalData_15[[#This Row],[Price]]*Table_ExternalData_15[[#This Row],[extra popust]]</f>
        <v>3.5720000000000001</v>
      </c>
      <c r="N5350" s="2">
        <f>IF(M5350&lt;I5350,M5350,I5350)</f>
        <v>3.5720000000000001</v>
      </c>
      <c r="O5350" s="12" t="str">
        <f>IF(N5350&lt;I5350,$U$1," ")</f>
        <v xml:space="preserve"> </v>
      </c>
      <c r="P5350" s="12" t="str">
        <f>IFERROR((O5350+30)," ")</f>
        <v xml:space="preserve"> </v>
      </c>
      <c r="Q5350" s="2">
        <f ca="1">IF(O5350=$U$1,N5350,"0")*1.22</f>
        <v>0</v>
      </c>
    </row>
    <row r="5351" spans="1:17" x14ac:dyDescent="0.25">
      <c r="A5351" t="s">
        <v>4405</v>
      </c>
      <c r="B5351" t="s">
        <v>4404</v>
      </c>
      <c r="C5351">
        <v>12443</v>
      </c>
      <c r="D5351">
        <v>1.6</v>
      </c>
      <c r="E5351">
        <f>IFERROR(VLOOKUP(Table_ExternalData_15[[#This Row],[Id]],Rabati!B:C,2,0),0)</f>
        <v>30</v>
      </c>
      <c r="F5351">
        <v>35</v>
      </c>
      <c r="G5351" t="str">
        <f>VLOOKUP(Table_ExternalData_15[[#This Row],[Id]],'Blagovna izdelek'!A:C,3,0)</f>
        <v>Cablexpert</v>
      </c>
      <c r="H5351">
        <f>Table_ExternalData_15[[#This Row],[Rabat]]*0.2</f>
        <v>6</v>
      </c>
      <c r="I5351" s="2">
        <f>Table_ExternalData_15[[#This Row],[Price]]-(Table_ExternalData_15[[#This Row],[Price]]*Table_ExternalData_15[[#This Row],[BB rabat]])/100</f>
        <v>1.504</v>
      </c>
      <c r="J5351" s="2">
        <f>Table_ExternalData_15[[#This Row],[BB cena]]*Table_ExternalData_15[[#Headers],[1,22]]</f>
        <v>1.8348800000000001</v>
      </c>
      <c r="K5351" s="2">
        <f>Table_ExternalData_15[[#This Row],[Price]]*Table_ExternalData_15[[#Headers],[1,22]]</f>
        <v>1.952</v>
      </c>
      <c r="L5351" s="7">
        <f>IF(G5351="White Shark",E5351*0.5,IF(G5351="Sbox",E5351*0.5,IF(G5351="Tenda",E5351*0.5,E5351*0.2)))/100</f>
        <v>0.06</v>
      </c>
      <c r="M5351" s="2">
        <f>Table_ExternalData_15[[#This Row],[Price]]-Table_ExternalData_15[[#This Row],[Price]]*Table_ExternalData_15[[#This Row],[extra popust]]</f>
        <v>1.504</v>
      </c>
      <c r="N5351" s="2">
        <f>IF(M5351&lt;I5351,M5351,I5351)</f>
        <v>1.504</v>
      </c>
      <c r="O5351" s="12" t="str">
        <f>IF(N5351&lt;I5351,$U$1," ")</f>
        <v xml:space="preserve"> </v>
      </c>
      <c r="P5351" s="12" t="str">
        <f>IFERROR((O5351+30)," ")</f>
        <v xml:space="preserve"> </v>
      </c>
      <c r="Q5351" s="2">
        <f ca="1">IF(O5351=$U$1,N5351,"0")*1.22</f>
        <v>0</v>
      </c>
    </row>
    <row r="5352" spans="1:17" x14ac:dyDescent="0.25">
      <c r="A5352" t="s">
        <v>4407</v>
      </c>
      <c r="B5352" t="s">
        <v>4406</v>
      </c>
      <c r="C5352">
        <v>12444</v>
      </c>
      <c r="D5352">
        <v>16.3</v>
      </c>
      <c r="E5352">
        <f>IFERROR(VLOOKUP(Table_ExternalData_15[[#This Row],[Id]],Rabati!B:C,2,0),0)</f>
        <v>20</v>
      </c>
      <c r="F5352">
        <v>0</v>
      </c>
      <c r="G5352" t="str">
        <f>VLOOKUP(Table_ExternalData_15[[#This Row],[Id]],'Blagovna izdelek'!A:C,3,0)</f>
        <v>Cablexpert</v>
      </c>
      <c r="H5352">
        <f>Table_ExternalData_15[[#This Row],[Rabat]]*0.2</f>
        <v>4</v>
      </c>
      <c r="I5352" s="2">
        <f>Table_ExternalData_15[[#This Row],[Price]]-(Table_ExternalData_15[[#This Row],[Price]]*Table_ExternalData_15[[#This Row],[BB rabat]])/100</f>
        <v>15.648000000000001</v>
      </c>
      <c r="J5352" s="2">
        <f>Table_ExternalData_15[[#This Row],[BB cena]]*Table_ExternalData_15[[#Headers],[1,22]]</f>
        <v>19.09056</v>
      </c>
      <c r="K5352" s="2">
        <f>Table_ExternalData_15[[#This Row],[Price]]*Table_ExternalData_15[[#Headers],[1,22]]</f>
        <v>19.885999999999999</v>
      </c>
      <c r="L5352" s="7">
        <f>IF(G5352="White Shark",E5352*0.5,IF(G5352="Sbox",E5352*0.5,IF(G5352="Tenda",E5352*0.5,E5352*0.2)))/100</f>
        <v>0.04</v>
      </c>
      <c r="M5352" s="2">
        <f>Table_ExternalData_15[[#This Row],[Price]]-Table_ExternalData_15[[#This Row],[Price]]*Table_ExternalData_15[[#This Row],[extra popust]]</f>
        <v>15.648000000000001</v>
      </c>
      <c r="N5352" s="2">
        <f>IF(M5352&lt;I5352,M5352,I5352)</f>
        <v>15.648000000000001</v>
      </c>
      <c r="O5352" s="12" t="str">
        <f>IF(N5352&lt;I5352,$U$1," ")</f>
        <v xml:space="preserve"> </v>
      </c>
      <c r="P5352" s="12" t="str">
        <f>IFERROR((O5352+30)," ")</f>
        <v xml:space="preserve"> </v>
      </c>
      <c r="Q5352" s="2">
        <f ca="1">IF(O5352=$U$1,N5352,"0")*1.22</f>
        <v>0</v>
      </c>
    </row>
    <row r="5353" spans="1:17" x14ac:dyDescent="0.25">
      <c r="A5353" t="s">
        <v>4408</v>
      </c>
      <c r="B5353" t="s">
        <v>9699</v>
      </c>
      <c r="C5353">
        <v>12445</v>
      </c>
      <c r="D5353">
        <v>8.15</v>
      </c>
      <c r="E5353">
        <f>IFERROR(VLOOKUP(Table_ExternalData_15[[#This Row],[Id]],Rabati!B:C,2,0),0)</f>
        <v>30</v>
      </c>
      <c r="F5353">
        <v>14</v>
      </c>
      <c r="G5353" t="str">
        <f>VLOOKUP(Table_ExternalData_15[[#This Row],[Id]],'Blagovna izdelek'!A:C,3,0)</f>
        <v>Cablexpert</v>
      </c>
      <c r="H5353">
        <f>Table_ExternalData_15[[#This Row],[Rabat]]*0.2</f>
        <v>6</v>
      </c>
      <c r="I5353" s="2">
        <f>Table_ExternalData_15[[#This Row],[Price]]-(Table_ExternalData_15[[#This Row],[Price]]*Table_ExternalData_15[[#This Row],[BB rabat]])/100</f>
        <v>7.6610000000000005</v>
      </c>
      <c r="J5353" s="2">
        <f>Table_ExternalData_15[[#This Row],[BB cena]]*Table_ExternalData_15[[#Headers],[1,22]]</f>
        <v>9.3464200000000002</v>
      </c>
      <c r="K5353" s="2">
        <f>Table_ExternalData_15[[#This Row],[Price]]*Table_ExternalData_15[[#Headers],[1,22]]</f>
        <v>9.9429999999999996</v>
      </c>
      <c r="L5353" s="7">
        <f>IF(G5353="White Shark",E5353*0.5,IF(G5353="Sbox",E5353*0.5,IF(G5353="Tenda",E5353*0.5,E5353*0.2)))/100</f>
        <v>0.06</v>
      </c>
      <c r="M5353" s="2">
        <f>Table_ExternalData_15[[#This Row],[Price]]-Table_ExternalData_15[[#This Row],[Price]]*Table_ExternalData_15[[#This Row],[extra popust]]</f>
        <v>7.6610000000000005</v>
      </c>
      <c r="N5353" s="2">
        <f>IF(M5353&lt;I5353,M5353,I5353)</f>
        <v>7.6610000000000005</v>
      </c>
      <c r="O5353" s="12" t="str">
        <f>IF(N5353&lt;I5353,$U$1," ")</f>
        <v xml:space="preserve"> </v>
      </c>
      <c r="P5353" s="12" t="str">
        <f>IFERROR((O5353+30)," ")</f>
        <v xml:space="preserve"> </v>
      </c>
      <c r="Q5353" s="2">
        <f ca="1">IF(O5353=$U$1,N5353,"0")*1.22</f>
        <v>0</v>
      </c>
    </row>
    <row r="5354" spans="1:17" x14ac:dyDescent="0.25">
      <c r="A5354" t="s">
        <v>4410</v>
      </c>
      <c r="B5354" t="s">
        <v>4409</v>
      </c>
      <c r="C5354">
        <v>12446</v>
      </c>
      <c r="D5354">
        <v>1.3</v>
      </c>
      <c r="E5354">
        <f>IFERROR(VLOOKUP(Table_ExternalData_15[[#This Row],[Id]],Rabati!B:C,2,0),0)</f>
        <v>30</v>
      </c>
      <c r="F5354">
        <v>56</v>
      </c>
      <c r="G5354" t="str">
        <f>VLOOKUP(Table_ExternalData_15[[#This Row],[Id]],'Blagovna izdelek'!A:C,3,0)</f>
        <v>Cablexpert</v>
      </c>
      <c r="H5354">
        <f>Table_ExternalData_15[[#This Row],[Rabat]]*0.2</f>
        <v>6</v>
      </c>
      <c r="I5354" s="2">
        <f>Table_ExternalData_15[[#This Row],[Price]]-(Table_ExternalData_15[[#This Row],[Price]]*Table_ExternalData_15[[#This Row],[BB rabat]])/100</f>
        <v>1.222</v>
      </c>
      <c r="J5354" s="2">
        <f>Table_ExternalData_15[[#This Row],[BB cena]]*Table_ExternalData_15[[#Headers],[1,22]]</f>
        <v>1.4908399999999999</v>
      </c>
      <c r="K5354" s="2">
        <f>Table_ExternalData_15[[#This Row],[Price]]*Table_ExternalData_15[[#Headers],[1,22]]</f>
        <v>1.5860000000000001</v>
      </c>
      <c r="L5354" s="7">
        <f>IF(G5354="White Shark",E5354*0.5,IF(G5354="Sbox",E5354*0.5,IF(G5354="Tenda",E5354*0.5,E5354*0.2)))/100</f>
        <v>0.06</v>
      </c>
      <c r="M5354" s="2">
        <f>Table_ExternalData_15[[#This Row],[Price]]-Table_ExternalData_15[[#This Row],[Price]]*Table_ExternalData_15[[#This Row],[extra popust]]</f>
        <v>1.222</v>
      </c>
      <c r="N5354" s="2">
        <f>IF(M5354&lt;I5354,M5354,I5354)</f>
        <v>1.222</v>
      </c>
      <c r="O5354" s="12" t="str">
        <f>IF(N5354&lt;I5354,$U$1," ")</f>
        <v xml:space="preserve"> </v>
      </c>
      <c r="P5354" s="12" t="str">
        <f>IFERROR((O5354+30)," ")</f>
        <v xml:space="preserve"> </v>
      </c>
      <c r="Q5354" s="2">
        <f ca="1">IF(O5354=$U$1,N5354,"0")*1.22</f>
        <v>0</v>
      </c>
    </row>
    <row r="5355" spans="1:17" x14ac:dyDescent="0.25">
      <c r="A5355" t="s">
        <v>4412</v>
      </c>
      <c r="B5355" t="s">
        <v>4411</v>
      </c>
      <c r="C5355">
        <v>12447</v>
      </c>
      <c r="D5355">
        <v>1.84</v>
      </c>
      <c r="E5355">
        <f>IFERROR(VLOOKUP(Table_ExternalData_15[[#This Row],[Id]],Rabati!B:C,2,0),0)</f>
        <v>30</v>
      </c>
      <c r="F5355">
        <v>29</v>
      </c>
      <c r="G5355" t="str">
        <f>VLOOKUP(Table_ExternalData_15[[#This Row],[Id]],'Blagovna izdelek'!A:C,3,0)</f>
        <v>Cablexpert</v>
      </c>
      <c r="H5355">
        <f>Table_ExternalData_15[[#This Row],[Rabat]]*0.2</f>
        <v>6</v>
      </c>
      <c r="I5355" s="2">
        <f>Table_ExternalData_15[[#This Row],[Price]]-(Table_ExternalData_15[[#This Row],[Price]]*Table_ExternalData_15[[#This Row],[BB rabat]])/100</f>
        <v>1.7296</v>
      </c>
      <c r="J5355" s="2">
        <f>Table_ExternalData_15[[#This Row],[BB cena]]*Table_ExternalData_15[[#Headers],[1,22]]</f>
        <v>2.110112</v>
      </c>
      <c r="K5355" s="2">
        <f>Table_ExternalData_15[[#This Row],[Price]]*Table_ExternalData_15[[#Headers],[1,22]]</f>
        <v>2.2448000000000001</v>
      </c>
      <c r="L5355" s="7">
        <f>IF(G5355="White Shark",E5355*0.5,IF(G5355="Sbox",E5355*0.5,IF(G5355="Tenda",E5355*0.5,E5355*0.2)))/100</f>
        <v>0.06</v>
      </c>
      <c r="M5355" s="2">
        <f>Table_ExternalData_15[[#This Row],[Price]]-Table_ExternalData_15[[#This Row],[Price]]*Table_ExternalData_15[[#This Row],[extra popust]]</f>
        <v>1.7296</v>
      </c>
      <c r="N5355" s="2">
        <f>IF(M5355&lt;I5355,M5355,I5355)</f>
        <v>1.7296</v>
      </c>
      <c r="O5355" s="12" t="str">
        <f>IF(N5355&lt;I5355,$U$1," ")</f>
        <v xml:space="preserve"> </v>
      </c>
      <c r="P5355" s="12" t="str">
        <f>IFERROR((O5355+30)," ")</f>
        <v xml:space="preserve"> </v>
      </c>
      <c r="Q5355" s="2">
        <f ca="1">IF(O5355=$U$1,N5355,"0")*1.22</f>
        <v>0</v>
      </c>
    </row>
    <row r="5356" spans="1:17" x14ac:dyDescent="0.25">
      <c r="A5356" t="s">
        <v>4430</v>
      </c>
      <c r="B5356" t="s">
        <v>4429</v>
      </c>
      <c r="C5356">
        <v>12600</v>
      </c>
      <c r="D5356">
        <v>21.45</v>
      </c>
      <c r="E5356">
        <f>IFERROR(VLOOKUP(Table_ExternalData_15[[#This Row],[Id]],Rabati!B:C,2,0),0)</f>
        <v>20</v>
      </c>
      <c r="F5356">
        <v>6</v>
      </c>
      <c r="G5356" t="str">
        <f>VLOOKUP(Table_ExternalData_15[[#This Row],[Id]],'Blagovna izdelek'!A:C,3,0)</f>
        <v>Cablexpert</v>
      </c>
      <c r="H5356">
        <f>Table_ExternalData_15[[#This Row],[Rabat]]*0.2</f>
        <v>4</v>
      </c>
      <c r="I5356" s="2">
        <f>Table_ExternalData_15[[#This Row],[Price]]-(Table_ExternalData_15[[#This Row],[Price]]*Table_ExternalData_15[[#This Row],[BB rabat]])/100</f>
        <v>20.591999999999999</v>
      </c>
      <c r="J5356" s="2">
        <f>Table_ExternalData_15[[#This Row],[BB cena]]*Table_ExternalData_15[[#Headers],[1,22]]</f>
        <v>25.122239999999998</v>
      </c>
      <c r="K5356" s="2">
        <f>Table_ExternalData_15[[#This Row],[Price]]*Table_ExternalData_15[[#Headers],[1,22]]</f>
        <v>26.168999999999997</v>
      </c>
      <c r="L5356" s="7">
        <f>IF(G5356="White Shark",E5356*0.5,IF(G5356="Sbox",E5356*0.5,IF(G5356="Tenda",E5356*0.5,E5356*0.2)))/100</f>
        <v>0.04</v>
      </c>
      <c r="M5356" s="2">
        <f>Table_ExternalData_15[[#This Row],[Price]]-Table_ExternalData_15[[#This Row],[Price]]*Table_ExternalData_15[[#This Row],[extra popust]]</f>
        <v>20.591999999999999</v>
      </c>
      <c r="N5356" s="2">
        <f>IF(M5356&lt;I5356,M5356,I5356)</f>
        <v>20.591999999999999</v>
      </c>
      <c r="O5356" s="12" t="str">
        <f>IF(N5356&lt;I5356,$U$1," ")</f>
        <v xml:space="preserve"> </v>
      </c>
      <c r="P5356" s="12" t="str">
        <f>IFERROR((O5356+30)," ")</f>
        <v xml:space="preserve"> </v>
      </c>
      <c r="Q5356" s="2">
        <f ca="1">IF(O5356=$U$1,N5356,"0")*1.22</f>
        <v>0</v>
      </c>
    </row>
    <row r="5357" spans="1:17" x14ac:dyDescent="0.25">
      <c r="A5357" t="s">
        <v>5202</v>
      </c>
      <c r="B5357" t="s">
        <v>5201</v>
      </c>
      <c r="C5357">
        <v>13374</v>
      </c>
      <c r="D5357">
        <v>4.99</v>
      </c>
      <c r="E5357">
        <f>IFERROR(VLOOKUP(Table_ExternalData_15[[#This Row],[Id]],Rabati!B:C,2,0),0)</f>
        <v>30</v>
      </c>
      <c r="F5357">
        <v>4</v>
      </c>
      <c r="G5357" t="str">
        <f>VLOOKUP(Table_ExternalData_15[[#This Row],[Id]],'Blagovna izdelek'!A:C,3,0)</f>
        <v>Cablexpert</v>
      </c>
      <c r="H5357">
        <f>Table_ExternalData_15[[#This Row],[Rabat]]*0.2</f>
        <v>6</v>
      </c>
      <c r="I5357" s="2">
        <f>Table_ExternalData_15[[#This Row],[Price]]-(Table_ExternalData_15[[#This Row],[Price]]*Table_ExternalData_15[[#This Row],[BB rabat]])/100</f>
        <v>4.6905999999999999</v>
      </c>
      <c r="J5357" s="2">
        <f>Table_ExternalData_15[[#This Row],[BB cena]]*Table_ExternalData_15[[#Headers],[1,22]]</f>
        <v>5.7225319999999993</v>
      </c>
      <c r="K5357" s="2">
        <f>Table_ExternalData_15[[#This Row],[Price]]*Table_ExternalData_15[[#Headers],[1,22]]</f>
        <v>6.0878000000000005</v>
      </c>
      <c r="L5357" s="7">
        <f>IF(G5357="White Shark",E5357*0.5,IF(G5357="Sbox",E5357*0.5,IF(G5357="Tenda",E5357*0.5,E5357*0.2)))/100</f>
        <v>0.06</v>
      </c>
      <c r="M5357" s="2">
        <f>Table_ExternalData_15[[#This Row],[Price]]-Table_ExternalData_15[[#This Row],[Price]]*Table_ExternalData_15[[#This Row],[extra popust]]</f>
        <v>4.6905999999999999</v>
      </c>
      <c r="N5357" s="2">
        <f>IF(M5357&lt;I5357,M5357,I5357)</f>
        <v>4.6905999999999999</v>
      </c>
      <c r="O5357" s="12" t="str">
        <f>IF(N5357&lt;I5357,$U$1," ")</f>
        <v xml:space="preserve"> </v>
      </c>
      <c r="P5357" s="12" t="str">
        <f>IFERROR((O5357+30)," ")</f>
        <v xml:space="preserve"> </v>
      </c>
      <c r="Q5357" s="2">
        <f ca="1">IF(O5357=$U$1,N5357,"0")*1.22</f>
        <v>0</v>
      </c>
    </row>
    <row r="5358" spans="1:17" x14ac:dyDescent="0.25">
      <c r="A5358" t="s">
        <v>5204</v>
      </c>
      <c r="B5358" t="s">
        <v>5203</v>
      </c>
      <c r="C5358">
        <v>13375</v>
      </c>
      <c r="D5358">
        <v>3.84</v>
      </c>
      <c r="E5358">
        <f>IFERROR(VLOOKUP(Table_ExternalData_15[[#This Row],[Id]],Rabati!B:C,2,0),0)</f>
        <v>30</v>
      </c>
      <c r="F5358">
        <v>34</v>
      </c>
      <c r="G5358" t="str">
        <f>VLOOKUP(Table_ExternalData_15[[#This Row],[Id]],'Blagovna izdelek'!A:C,3,0)</f>
        <v>Cablexpert</v>
      </c>
      <c r="H5358">
        <f>Table_ExternalData_15[[#This Row],[Rabat]]*0.2</f>
        <v>6</v>
      </c>
      <c r="I5358" s="2">
        <f>Table_ExternalData_15[[#This Row],[Price]]-(Table_ExternalData_15[[#This Row],[Price]]*Table_ExternalData_15[[#This Row],[BB rabat]])/100</f>
        <v>3.6095999999999999</v>
      </c>
      <c r="J5358" s="2">
        <f>Table_ExternalData_15[[#This Row],[BB cena]]*Table_ExternalData_15[[#Headers],[1,22]]</f>
        <v>4.4037119999999996</v>
      </c>
      <c r="K5358" s="2">
        <f>Table_ExternalData_15[[#This Row],[Price]]*Table_ExternalData_15[[#Headers],[1,22]]</f>
        <v>4.6848000000000001</v>
      </c>
      <c r="L5358" s="7">
        <f>IF(G5358="White Shark",E5358*0.5,IF(G5358="Sbox",E5358*0.5,IF(G5358="Tenda",E5358*0.5,E5358*0.2)))/100</f>
        <v>0.06</v>
      </c>
      <c r="M5358" s="2">
        <f>Table_ExternalData_15[[#This Row],[Price]]-Table_ExternalData_15[[#This Row],[Price]]*Table_ExternalData_15[[#This Row],[extra popust]]</f>
        <v>3.6095999999999999</v>
      </c>
      <c r="N5358" s="2">
        <f>IF(M5358&lt;I5358,M5358,I5358)</f>
        <v>3.6095999999999999</v>
      </c>
      <c r="O5358" s="12" t="str">
        <f>IF(N5358&lt;I5358,$U$1," ")</f>
        <v xml:space="preserve"> </v>
      </c>
      <c r="P5358" s="12" t="str">
        <f>IFERROR((O5358+30)," ")</f>
        <v xml:space="preserve"> </v>
      </c>
      <c r="Q5358" s="2">
        <f ca="1">IF(O5358=$U$1,N5358,"0")*1.22</f>
        <v>0</v>
      </c>
    </row>
    <row r="5359" spans="1:17" x14ac:dyDescent="0.25">
      <c r="A5359" t="s">
        <v>5286</v>
      </c>
      <c r="B5359" t="s">
        <v>5285</v>
      </c>
      <c r="C5359">
        <v>13458</v>
      </c>
      <c r="D5359">
        <v>21.3</v>
      </c>
      <c r="E5359">
        <f>IFERROR(VLOOKUP(Table_ExternalData_15[[#This Row],[Id]],Rabati!B:C,2,0),0)</f>
        <v>20</v>
      </c>
      <c r="F5359">
        <v>6</v>
      </c>
      <c r="G5359" t="str">
        <f>VLOOKUP(Table_ExternalData_15[[#This Row],[Id]],'Blagovna izdelek'!A:C,3,0)</f>
        <v>Cablexpert</v>
      </c>
      <c r="H5359">
        <f>Table_ExternalData_15[[#This Row],[Rabat]]*0.2</f>
        <v>4</v>
      </c>
      <c r="I5359" s="2">
        <f>Table_ExternalData_15[[#This Row],[Price]]-(Table_ExternalData_15[[#This Row],[Price]]*Table_ExternalData_15[[#This Row],[BB rabat]])/100</f>
        <v>20.448</v>
      </c>
      <c r="J5359" s="2">
        <f>Table_ExternalData_15[[#This Row],[BB cena]]*Table_ExternalData_15[[#Headers],[1,22]]</f>
        <v>24.946560000000002</v>
      </c>
      <c r="K5359" s="2">
        <f>Table_ExternalData_15[[#This Row],[Price]]*Table_ExternalData_15[[#Headers],[1,22]]</f>
        <v>25.986000000000001</v>
      </c>
      <c r="L5359" s="7">
        <f>IF(G5359="White Shark",E5359*0.5,IF(G5359="Sbox",E5359*0.5,IF(G5359="Tenda",E5359*0.5,E5359*0.2)))/100</f>
        <v>0.04</v>
      </c>
      <c r="M5359" s="2">
        <f>Table_ExternalData_15[[#This Row],[Price]]-Table_ExternalData_15[[#This Row],[Price]]*Table_ExternalData_15[[#This Row],[extra popust]]</f>
        <v>20.448</v>
      </c>
      <c r="N5359" s="2">
        <f>IF(M5359&lt;I5359,M5359,I5359)</f>
        <v>20.448</v>
      </c>
      <c r="O5359" s="12" t="str">
        <f>IF(N5359&lt;I5359,$U$1," ")</f>
        <v xml:space="preserve"> </v>
      </c>
      <c r="P5359" s="12" t="str">
        <f>IFERROR((O5359+30)," ")</f>
        <v xml:space="preserve"> </v>
      </c>
      <c r="Q5359" s="2">
        <f ca="1">IF(O5359=$U$1,N5359,"0")*1.22</f>
        <v>0</v>
      </c>
    </row>
    <row r="5360" spans="1:17" x14ac:dyDescent="0.25">
      <c r="A5360" t="s">
        <v>5331</v>
      </c>
      <c r="B5360" t="s">
        <v>5330</v>
      </c>
      <c r="C5360">
        <v>13516</v>
      </c>
      <c r="D5360">
        <v>23.09</v>
      </c>
      <c r="E5360">
        <f>IFERROR(VLOOKUP(Table_ExternalData_15[[#This Row],[Id]],Rabati!B:C,2,0),0)</f>
        <v>30</v>
      </c>
      <c r="F5360">
        <v>99</v>
      </c>
      <c r="G5360" t="str">
        <f>VLOOKUP(Table_ExternalData_15[[#This Row],[Id]],'Blagovna izdelek'!A:C,3,0)</f>
        <v>Cablexpert</v>
      </c>
      <c r="H5360">
        <f>Table_ExternalData_15[[#This Row],[Rabat]]*0.2</f>
        <v>6</v>
      </c>
      <c r="I5360" s="2">
        <f>Table_ExternalData_15[[#This Row],[Price]]-(Table_ExternalData_15[[#This Row],[Price]]*Table_ExternalData_15[[#This Row],[BB rabat]])/100</f>
        <v>21.704599999999999</v>
      </c>
      <c r="J5360" s="2">
        <f>Table_ExternalData_15[[#This Row],[BB cena]]*Table_ExternalData_15[[#Headers],[1,22]]</f>
        <v>26.479611999999999</v>
      </c>
      <c r="K5360" s="2">
        <f>Table_ExternalData_15[[#This Row],[Price]]*Table_ExternalData_15[[#Headers],[1,22]]</f>
        <v>28.169799999999999</v>
      </c>
      <c r="L5360" s="7">
        <f>IF(G5360="White Shark",E5360*0.5,IF(G5360="Sbox",E5360*0.5,IF(G5360="Tenda",E5360*0.5,E5360*0.2)))/100</f>
        <v>0.06</v>
      </c>
      <c r="M5360" s="2">
        <f>Table_ExternalData_15[[#This Row],[Price]]-Table_ExternalData_15[[#This Row],[Price]]*Table_ExternalData_15[[#This Row],[extra popust]]</f>
        <v>21.704599999999999</v>
      </c>
      <c r="N5360" s="2">
        <f>IF(M5360&lt;I5360,M5360,I5360)</f>
        <v>21.704599999999999</v>
      </c>
      <c r="O5360" s="12" t="str">
        <f>IF(N5360&lt;I5360,$U$1," ")</f>
        <v xml:space="preserve"> </v>
      </c>
      <c r="P5360" s="12" t="str">
        <f>IFERROR((O5360+30)," ")</f>
        <v xml:space="preserve"> </v>
      </c>
      <c r="Q5360" s="2">
        <f ca="1">IF(O5360=$U$1,N5360,"0")*1.22</f>
        <v>0</v>
      </c>
    </row>
    <row r="5361" spans="1:17" x14ac:dyDescent="0.25">
      <c r="A5361" t="s">
        <v>5344</v>
      </c>
      <c r="B5361" t="s">
        <v>5343</v>
      </c>
      <c r="C5361">
        <v>13549</v>
      </c>
      <c r="D5361">
        <v>4.34</v>
      </c>
      <c r="E5361">
        <f>IFERROR(VLOOKUP(Table_ExternalData_15[[#This Row],[Id]],Rabati!B:C,2,0),0)</f>
        <v>30</v>
      </c>
      <c r="F5361">
        <v>7</v>
      </c>
      <c r="G5361" t="str">
        <f>VLOOKUP(Table_ExternalData_15[[#This Row],[Id]],'Blagovna izdelek'!A:C,3,0)</f>
        <v>Cablexpert</v>
      </c>
      <c r="H5361">
        <f>Table_ExternalData_15[[#This Row],[Rabat]]*0.2</f>
        <v>6</v>
      </c>
      <c r="I5361" s="2">
        <f>Table_ExternalData_15[[#This Row],[Price]]-(Table_ExternalData_15[[#This Row],[Price]]*Table_ExternalData_15[[#This Row],[BB rabat]])/100</f>
        <v>4.0796000000000001</v>
      </c>
      <c r="J5361" s="2">
        <f>Table_ExternalData_15[[#This Row],[BB cena]]*Table_ExternalData_15[[#Headers],[1,22]]</f>
        <v>4.977112</v>
      </c>
      <c r="K5361" s="2">
        <f>Table_ExternalData_15[[#This Row],[Price]]*Table_ExternalData_15[[#Headers],[1,22]]</f>
        <v>5.2947999999999995</v>
      </c>
      <c r="L5361" s="7">
        <f>IF(G5361="White Shark",E5361*0.5,IF(G5361="Sbox",E5361*0.5,IF(G5361="Tenda",E5361*0.5,E5361*0.2)))/100</f>
        <v>0.06</v>
      </c>
      <c r="M5361" s="2">
        <f>Table_ExternalData_15[[#This Row],[Price]]-Table_ExternalData_15[[#This Row],[Price]]*Table_ExternalData_15[[#This Row],[extra popust]]</f>
        <v>4.0796000000000001</v>
      </c>
      <c r="N5361" s="2">
        <f>IF(M5361&lt;I5361,M5361,I5361)</f>
        <v>4.0796000000000001</v>
      </c>
      <c r="O5361" s="12" t="str">
        <f>IF(N5361&lt;I5361,$U$1," ")</f>
        <v xml:space="preserve"> </v>
      </c>
      <c r="P5361" s="12" t="str">
        <f>IFERROR((O5361+30)," ")</f>
        <v xml:space="preserve"> </v>
      </c>
      <c r="Q5361" s="2">
        <f ca="1">IF(O5361=$U$1,N5361,"0")*1.22</f>
        <v>0</v>
      </c>
    </row>
    <row r="5362" spans="1:17" x14ac:dyDescent="0.25">
      <c r="A5362" t="s">
        <v>5421</v>
      </c>
      <c r="B5362" t="s">
        <v>9712</v>
      </c>
      <c r="C5362">
        <v>13624</v>
      </c>
      <c r="D5362">
        <v>5.57</v>
      </c>
      <c r="E5362">
        <f>IFERROR(VLOOKUP(Table_ExternalData_15[[#This Row],[Id]],Rabati!B:C,2,0),0)</f>
        <v>30</v>
      </c>
      <c r="F5362">
        <v>40</v>
      </c>
      <c r="G5362" t="str">
        <f>VLOOKUP(Table_ExternalData_15[[#This Row],[Id]],'Blagovna izdelek'!A:C,3,0)</f>
        <v>Cablexpert</v>
      </c>
      <c r="H5362">
        <f>Table_ExternalData_15[[#This Row],[Rabat]]*0.2</f>
        <v>6</v>
      </c>
      <c r="I5362" s="2">
        <f>Table_ExternalData_15[[#This Row],[Price]]-(Table_ExternalData_15[[#This Row],[Price]]*Table_ExternalData_15[[#This Row],[BB rabat]])/100</f>
        <v>5.2358000000000002</v>
      </c>
      <c r="J5362" s="2">
        <f>Table_ExternalData_15[[#This Row],[BB cena]]*Table_ExternalData_15[[#Headers],[1,22]]</f>
        <v>6.3876759999999999</v>
      </c>
      <c r="K5362" s="2">
        <f>Table_ExternalData_15[[#This Row],[Price]]*Table_ExternalData_15[[#Headers],[1,22]]</f>
        <v>6.7953999999999999</v>
      </c>
      <c r="L5362" s="7">
        <f>IF(G5362="White Shark",E5362*0.5,IF(G5362="Sbox",E5362*0.5,IF(G5362="Tenda",E5362*0.5,E5362*0.2)))/100</f>
        <v>0.06</v>
      </c>
      <c r="M5362" s="2">
        <f>Table_ExternalData_15[[#This Row],[Price]]-Table_ExternalData_15[[#This Row],[Price]]*Table_ExternalData_15[[#This Row],[extra popust]]</f>
        <v>5.2358000000000002</v>
      </c>
      <c r="N5362" s="2">
        <f>IF(M5362&lt;I5362,M5362,I5362)</f>
        <v>5.2358000000000002</v>
      </c>
      <c r="O5362" s="12" t="str">
        <f>IF(N5362&lt;I5362,$U$1," ")</f>
        <v xml:space="preserve"> </v>
      </c>
      <c r="P5362" s="12" t="str">
        <f>IFERROR((O5362+30)," ")</f>
        <v xml:space="preserve"> </v>
      </c>
      <c r="Q5362" s="2">
        <f ca="1">IF(O5362=$U$1,N5362,"0")*1.22</f>
        <v>0</v>
      </c>
    </row>
    <row r="5363" spans="1:17" x14ac:dyDescent="0.25">
      <c r="A5363" t="s">
        <v>5422</v>
      </c>
      <c r="B5363" t="s">
        <v>9713</v>
      </c>
      <c r="C5363">
        <v>13625</v>
      </c>
      <c r="D5363">
        <v>6.45</v>
      </c>
      <c r="E5363">
        <f>IFERROR(VLOOKUP(Table_ExternalData_15[[#This Row],[Id]],Rabati!B:C,2,0),0)</f>
        <v>30</v>
      </c>
      <c r="F5363">
        <v>106</v>
      </c>
      <c r="G5363" t="str">
        <f>VLOOKUP(Table_ExternalData_15[[#This Row],[Id]],'Blagovna izdelek'!A:C,3,0)</f>
        <v>Cablexpert</v>
      </c>
      <c r="H5363">
        <f>Table_ExternalData_15[[#This Row],[Rabat]]*0.2</f>
        <v>6</v>
      </c>
      <c r="I5363" s="2">
        <f>Table_ExternalData_15[[#This Row],[Price]]-(Table_ExternalData_15[[#This Row],[Price]]*Table_ExternalData_15[[#This Row],[BB rabat]])/100</f>
        <v>6.0630000000000006</v>
      </c>
      <c r="J5363" s="2">
        <f>Table_ExternalData_15[[#This Row],[BB cena]]*Table_ExternalData_15[[#Headers],[1,22]]</f>
        <v>7.3968600000000002</v>
      </c>
      <c r="K5363" s="2">
        <f>Table_ExternalData_15[[#This Row],[Price]]*Table_ExternalData_15[[#Headers],[1,22]]</f>
        <v>7.8689999999999998</v>
      </c>
      <c r="L5363" s="7">
        <f>IF(G5363="White Shark",E5363*0.5,IF(G5363="Sbox",E5363*0.5,IF(G5363="Tenda",E5363*0.5,E5363*0.2)))/100</f>
        <v>0.06</v>
      </c>
      <c r="M5363" s="2">
        <f>Table_ExternalData_15[[#This Row],[Price]]-Table_ExternalData_15[[#This Row],[Price]]*Table_ExternalData_15[[#This Row],[extra popust]]</f>
        <v>6.0630000000000006</v>
      </c>
      <c r="N5363" s="2">
        <f>IF(M5363&lt;I5363,M5363,I5363)</f>
        <v>6.0630000000000006</v>
      </c>
      <c r="O5363" s="12" t="str">
        <f>IF(N5363&lt;I5363,$U$1," ")</f>
        <v xml:space="preserve"> </v>
      </c>
      <c r="P5363" s="12" t="str">
        <f>IFERROR((O5363+30)," ")</f>
        <v xml:space="preserve"> </v>
      </c>
      <c r="Q5363" s="2">
        <f ca="1">IF(O5363=$U$1,N5363,"0")*1.22</f>
        <v>0</v>
      </c>
    </row>
    <row r="5364" spans="1:17" x14ac:dyDescent="0.25">
      <c r="A5364" t="s">
        <v>5423</v>
      </c>
      <c r="B5364" t="s">
        <v>9714</v>
      </c>
      <c r="C5364">
        <v>13626</v>
      </c>
      <c r="D5364">
        <v>7.96</v>
      </c>
      <c r="E5364">
        <f>IFERROR(VLOOKUP(Table_ExternalData_15[[#This Row],[Id]],Rabati!B:C,2,0),0)</f>
        <v>30</v>
      </c>
      <c r="F5364">
        <v>107</v>
      </c>
      <c r="G5364" t="str">
        <f>VLOOKUP(Table_ExternalData_15[[#This Row],[Id]],'Blagovna izdelek'!A:C,3,0)</f>
        <v>Cablexpert</v>
      </c>
      <c r="H5364">
        <f>Table_ExternalData_15[[#This Row],[Rabat]]*0.2</f>
        <v>6</v>
      </c>
      <c r="I5364" s="2">
        <f>Table_ExternalData_15[[#This Row],[Price]]-(Table_ExternalData_15[[#This Row],[Price]]*Table_ExternalData_15[[#This Row],[BB rabat]])/100</f>
        <v>7.4824000000000002</v>
      </c>
      <c r="J5364" s="2">
        <f>Table_ExternalData_15[[#This Row],[BB cena]]*Table_ExternalData_15[[#Headers],[1,22]]</f>
        <v>9.1285279999999993</v>
      </c>
      <c r="K5364" s="2">
        <f>Table_ExternalData_15[[#This Row],[Price]]*Table_ExternalData_15[[#Headers],[1,22]]</f>
        <v>9.7111999999999998</v>
      </c>
      <c r="L5364" s="7">
        <f>IF(G5364="White Shark",E5364*0.5,IF(G5364="Sbox",E5364*0.5,IF(G5364="Tenda",E5364*0.5,E5364*0.2)))/100</f>
        <v>0.06</v>
      </c>
      <c r="M5364" s="2">
        <f>Table_ExternalData_15[[#This Row],[Price]]-Table_ExternalData_15[[#This Row],[Price]]*Table_ExternalData_15[[#This Row],[extra popust]]</f>
        <v>7.4824000000000002</v>
      </c>
      <c r="N5364" s="2">
        <f>IF(M5364&lt;I5364,M5364,I5364)</f>
        <v>7.4824000000000002</v>
      </c>
      <c r="O5364" s="12" t="str">
        <f>IF(N5364&lt;I5364,$U$1," ")</f>
        <v xml:space="preserve"> </v>
      </c>
      <c r="P5364" s="12" t="str">
        <f>IFERROR((O5364+30)," ")</f>
        <v xml:space="preserve"> </v>
      </c>
      <c r="Q5364" s="2">
        <f ca="1">IF(O5364=$U$1,N5364,"0")*1.22</f>
        <v>0</v>
      </c>
    </row>
    <row r="5365" spans="1:17" x14ac:dyDescent="0.25">
      <c r="A5365" t="s">
        <v>5424</v>
      </c>
      <c r="B5365" t="s">
        <v>9715</v>
      </c>
      <c r="C5365">
        <v>13627</v>
      </c>
      <c r="D5365">
        <v>10.82</v>
      </c>
      <c r="E5365">
        <f>IFERROR(VLOOKUP(Table_ExternalData_15[[#This Row],[Id]],Rabati!B:C,2,0),0)</f>
        <v>30</v>
      </c>
      <c r="F5365">
        <v>54</v>
      </c>
      <c r="G5365" t="str">
        <f>VLOOKUP(Table_ExternalData_15[[#This Row],[Id]],'Blagovna izdelek'!A:C,3,0)</f>
        <v>Cablexpert</v>
      </c>
      <c r="H5365">
        <f>Table_ExternalData_15[[#This Row],[Rabat]]*0.2</f>
        <v>6</v>
      </c>
      <c r="I5365" s="2">
        <f>Table_ExternalData_15[[#This Row],[Price]]-(Table_ExternalData_15[[#This Row],[Price]]*Table_ExternalData_15[[#This Row],[BB rabat]])/100</f>
        <v>10.1708</v>
      </c>
      <c r="J5365" s="2">
        <f>Table_ExternalData_15[[#This Row],[BB cena]]*Table_ExternalData_15[[#Headers],[1,22]]</f>
        <v>12.408375999999999</v>
      </c>
      <c r="K5365" s="2">
        <f>Table_ExternalData_15[[#This Row],[Price]]*Table_ExternalData_15[[#Headers],[1,22]]</f>
        <v>13.2004</v>
      </c>
      <c r="L5365" s="7">
        <f>IF(G5365="White Shark",E5365*0.5,IF(G5365="Sbox",E5365*0.5,IF(G5365="Tenda",E5365*0.5,E5365*0.2)))/100</f>
        <v>0.06</v>
      </c>
      <c r="M5365" s="2">
        <f>Table_ExternalData_15[[#This Row],[Price]]-Table_ExternalData_15[[#This Row],[Price]]*Table_ExternalData_15[[#This Row],[extra popust]]</f>
        <v>10.1708</v>
      </c>
      <c r="N5365" s="2">
        <f>IF(M5365&lt;I5365,M5365,I5365)</f>
        <v>10.1708</v>
      </c>
      <c r="O5365" s="12" t="str">
        <f>IF(N5365&lt;I5365,$U$1," ")</f>
        <v xml:space="preserve"> </v>
      </c>
      <c r="P5365" s="12" t="str">
        <f>IFERROR((O5365+30)," ")</f>
        <v xml:space="preserve"> </v>
      </c>
      <c r="Q5365" s="2">
        <f ca="1">IF(O5365=$U$1,N5365,"0")*1.22</f>
        <v>0</v>
      </c>
    </row>
    <row r="5366" spans="1:17" x14ac:dyDescent="0.25">
      <c r="A5366" t="s">
        <v>5425</v>
      </c>
      <c r="B5366" t="s">
        <v>9716</v>
      </c>
      <c r="C5366">
        <v>13628</v>
      </c>
      <c r="D5366">
        <v>19.600000000000001</v>
      </c>
      <c r="E5366">
        <f>IFERROR(VLOOKUP(Table_ExternalData_15[[#This Row],[Id]],Rabati!B:C,2,0),0)</f>
        <v>30</v>
      </c>
      <c r="F5366">
        <v>72</v>
      </c>
      <c r="G5366" t="str">
        <f>VLOOKUP(Table_ExternalData_15[[#This Row],[Id]],'Blagovna izdelek'!A:C,3,0)</f>
        <v>Cablexpert</v>
      </c>
      <c r="H5366">
        <f>Table_ExternalData_15[[#This Row],[Rabat]]*0.2</f>
        <v>6</v>
      </c>
      <c r="I5366" s="2">
        <f>Table_ExternalData_15[[#This Row],[Price]]-(Table_ExternalData_15[[#This Row],[Price]]*Table_ExternalData_15[[#This Row],[BB rabat]])/100</f>
        <v>18.423999999999999</v>
      </c>
      <c r="J5366" s="2">
        <f>Table_ExternalData_15[[#This Row],[BB cena]]*Table_ExternalData_15[[#Headers],[1,22]]</f>
        <v>22.47728</v>
      </c>
      <c r="K5366" s="2">
        <f>Table_ExternalData_15[[#This Row],[Price]]*Table_ExternalData_15[[#Headers],[1,22]]</f>
        <v>23.912000000000003</v>
      </c>
      <c r="L5366" s="7">
        <f>IF(G5366="White Shark",E5366*0.5,IF(G5366="Sbox",E5366*0.5,IF(G5366="Tenda",E5366*0.5,E5366*0.2)))/100</f>
        <v>0.06</v>
      </c>
      <c r="M5366" s="2">
        <f>Table_ExternalData_15[[#This Row],[Price]]-Table_ExternalData_15[[#This Row],[Price]]*Table_ExternalData_15[[#This Row],[extra popust]]</f>
        <v>18.424000000000003</v>
      </c>
      <c r="N5366" s="2">
        <f>IF(M5366&lt;I5366,M5366,I5366)</f>
        <v>18.423999999999999</v>
      </c>
      <c r="O5366" s="12" t="str">
        <f>IF(N5366&lt;I5366,$U$1," ")</f>
        <v xml:space="preserve"> </v>
      </c>
      <c r="P5366" s="12" t="str">
        <f>IFERROR((O5366+30)," ")</f>
        <v xml:space="preserve"> </v>
      </c>
      <c r="Q5366" s="2">
        <f ca="1">IF(O5366=$U$1,N5366,"0")*1.22</f>
        <v>0</v>
      </c>
    </row>
    <row r="5367" spans="1:17" x14ac:dyDescent="0.25">
      <c r="A5367" t="s">
        <v>5592</v>
      </c>
      <c r="B5367" t="s">
        <v>5591</v>
      </c>
      <c r="C5367">
        <v>13745</v>
      </c>
      <c r="D5367">
        <v>4.7</v>
      </c>
      <c r="E5367">
        <f>IFERROR(VLOOKUP(Table_ExternalData_15[[#This Row],[Id]],Rabati!B:C,2,0),0)</f>
        <v>30</v>
      </c>
      <c r="F5367">
        <v>0</v>
      </c>
      <c r="G5367" t="str">
        <f>VLOOKUP(Table_ExternalData_15[[#This Row],[Id]],'Blagovna izdelek'!A:C,3,0)</f>
        <v>Cablexpert</v>
      </c>
      <c r="H5367">
        <f>Table_ExternalData_15[[#This Row],[Rabat]]*0.2</f>
        <v>6</v>
      </c>
      <c r="I5367" s="2">
        <f>Table_ExternalData_15[[#This Row],[Price]]-(Table_ExternalData_15[[#This Row],[Price]]*Table_ExternalData_15[[#This Row],[BB rabat]])/100</f>
        <v>4.4180000000000001</v>
      </c>
      <c r="J5367" s="2">
        <f>Table_ExternalData_15[[#This Row],[BB cena]]*Table_ExternalData_15[[#Headers],[1,22]]</f>
        <v>5.3899600000000003</v>
      </c>
      <c r="K5367" s="2">
        <f>Table_ExternalData_15[[#This Row],[Price]]*Table_ExternalData_15[[#Headers],[1,22]]</f>
        <v>5.734</v>
      </c>
      <c r="L5367" s="7">
        <f>IF(G5367="White Shark",E5367*0.5,IF(G5367="Sbox",E5367*0.5,IF(G5367="Tenda",E5367*0.5,E5367*0.2)))/100</f>
        <v>0.06</v>
      </c>
      <c r="M5367" s="2">
        <f>Table_ExternalData_15[[#This Row],[Price]]-Table_ExternalData_15[[#This Row],[Price]]*Table_ExternalData_15[[#This Row],[extra popust]]</f>
        <v>4.4180000000000001</v>
      </c>
      <c r="N5367" s="2">
        <f>IF(M5367&lt;I5367,M5367,I5367)</f>
        <v>4.4180000000000001</v>
      </c>
      <c r="O5367" s="12" t="str">
        <f>IF(N5367&lt;I5367,$U$1," ")</f>
        <v xml:space="preserve"> </v>
      </c>
      <c r="P5367" s="12" t="str">
        <f>IFERROR((O5367+30)," ")</f>
        <v xml:space="preserve"> </v>
      </c>
      <c r="Q5367" s="2">
        <f ca="1">IF(O5367=$U$1,N5367,"0")*1.22</f>
        <v>0</v>
      </c>
    </row>
    <row r="5368" spans="1:17" x14ac:dyDescent="0.25">
      <c r="A5368" t="s">
        <v>5594</v>
      </c>
      <c r="B5368" t="s">
        <v>5593</v>
      </c>
      <c r="C5368">
        <v>13746</v>
      </c>
      <c r="D5368">
        <v>4.08</v>
      </c>
      <c r="E5368">
        <f>IFERROR(VLOOKUP(Table_ExternalData_15[[#This Row],[Id]],Rabati!B:C,2,0),0)</f>
        <v>30</v>
      </c>
      <c r="F5368">
        <v>5</v>
      </c>
      <c r="G5368" t="str">
        <f>VLOOKUP(Table_ExternalData_15[[#This Row],[Id]],'Blagovna izdelek'!A:C,3,0)</f>
        <v>Cablexpert</v>
      </c>
      <c r="H5368">
        <f>Table_ExternalData_15[[#This Row],[Rabat]]*0.2</f>
        <v>6</v>
      </c>
      <c r="I5368" s="2">
        <f>Table_ExternalData_15[[#This Row],[Price]]-(Table_ExternalData_15[[#This Row],[Price]]*Table_ExternalData_15[[#This Row],[BB rabat]])/100</f>
        <v>3.8351999999999999</v>
      </c>
      <c r="J5368" s="2">
        <f>Table_ExternalData_15[[#This Row],[BB cena]]*Table_ExternalData_15[[#Headers],[1,22]]</f>
        <v>4.6789439999999995</v>
      </c>
      <c r="K5368" s="2">
        <f>Table_ExternalData_15[[#This Row],[Price]]*Table_ExternalData_15[[#Headers],[1,22]]</f>
        <v>4.9775999999999998</v>
      </c>
      <c r="L5368" s="7">
        <f>IF(G5368="White Shark",E5368*0.5,IF(G5368="Sbox",E5368*0.5,IF(G5368="Tenda",E5368*0.5,E5368*0.2)))/100</f>
        <v>0.06</v>
      </c>
      <c r="M5368" s="2">
        <f>Table_ExternalData_15[[#This Row],[Price]]-Table_ExternalData_15[[#This Row],[Price]]*Table_ExternalData_15[[#This Row],[extra popust]]</f>
        <v>3.8351999999999999</v>
      </c>
      <c r="N5368" s="2">
        <f>IF(M5368&lt;I5368,M5368,I5368)</f>
        <v>3.8351999999999999</v>
      </c>
      <c r="O5368" s="12" t="str">
        <f>IF(N5368&lt;I5368,$U$1," ")</f>
        <v xml:space="preserve"> </v>
      </c>
      <c r="P5368" s="12" t="str">
        <f>IFERROR((O5368+30)," ")</f>
        <v xml:space="preserve"> </v>
      </c>
      <c r="Q5368" s="2">
        <f ca="1">IF(O5368=$U$1,N5368,"0")*1.22</f>
        <v>0</v>
      </c>
    </row>
    <row r="5369" spans="1:17" x14ac:dyDescent="0.25">
      <c r="A5369" t="s">
        <v>5596</v>
      </c>
      <c r="B5369" t="s">
        <v>5595</v>
      </c>
      <c r="C5369">
        <v>13747</v>
      </c>
      <c r="D5369">
        <v>4.08</v>
      </c>
      <c r="E5369">
        <f>IFERROR(VLOOKUP(Table_ExternalData_15[[#This Row],[Id]],Rabati!B:C,2,0),0)</f>
        <v>30</v>
      </c>
      <c r="F5369">
        <v>24</v>
      </c>
      <c r="G5369" t="str">
        <f>VLOOKUP(Table_ExternalData_15[[#This Row],[Id]],'Blagovna izdelek'!A:C,3,0)</f>
        <v>Cablexpert</v>
      </c>
      <c r="H5369">
        <f>Table_ExternalData_15[[#This Row],[Rabat]]*0.2</f>
        <v>6</v>
      </c>
      <c r="I5369" s="2">
        <f>Table_ExternalData_15[[#This Row],[Price]]-(Table_ExternalData_15[[#This Row],[Price]]*Table_ExternalData_15[[#This Row],[BB rabat]])/100</f>
        <v>3.8351999999999999</v>
      </c>
      <c r="J5369" s="2">
        <f>Table_ExternalData_15[[#This Row],[BB cena]]*Table_ExternalData_15[[#Headers],[1,22]]</f>
        <v>4.6789439999999995</v>
      </c>
      <c r="K5369" s="2">
        <f>Table_ExternalData_15[[#This Row],[Price]]*Table_ExternalData_15[[#Headers],[1,22]]</f>
        <v>4.9775999999999998</v>
      </c>
      <c r="L5369" s="7">
        <f>IF(G5369="White Shark",E5369*0.5,IF(G5369="Sbox",E5369*0.5,IF(G5369="Tenda",E5369*0.5,E5369*0.2)))/100</f>
        <v>0.06</v>
      </c>
      <c r="M5369" s="2">
        <f>Table_ExternalData_15[[#This Row],[Price]]-Table_ExternalData_15[[#This Row],[Price]]*Table_ExternalData_15[[#This Row],[extra popust]]</f>
        <v>3.8351999999999999</v>
      </c>
      <c r="N5369" s="2">
        <f>IF(M5369&lt;I5369,M5369,I5369)</f>
        <v>3.8351999999999999</v>
      </c>
      <c r="O5369" s="12" t="str">
        <f>IF(N5369&lt;I5369,$U$1," ")</f>
        <v xml:space="preserve"> </v>
      </c>
      <c r="P5369" s="12" t="str">
        <f>IFERROR((O5369+30)," ")</f>
        <v xml:space="preserve"> </v>
      </c>
      <c r="Q5369" s="2">
        <f ca="1">IF(O5369=$U$1,N5369,"0")*1.22</f>
        <v>0</v>
      </c>
    </row>
    <row r="5370" spans="1:17" x14ac:dyDescent="0.25">
      <c r="A5370" t="s">
        <v>5598</v>
      </c>
      <c r="B5370" t="s">
        <v>5597</v>
      </c>
      <c r="C5370">
        <v>13748</v>
      </c>
      <c r="D5370">
        <v>4.08</v>
      </c>
      <c r="E5370">
        <f>IFERROR(VLOOKUP(Table_ExternalData_15[[#This Row],[Id]],Rabati!B:C,2,0),0)</f>
        <v>30</v>
      </c>
      <c r="F5370">
        <v>6</v>
      </c>
      <c r="G5370" t="str">
        <f>VLOOKUP(Table_ExternalData_15[[#This Row],[Id]],'Blagovna izdelek'!A:C,3,0)</f>
        <v>Cablexpert</v>
      </c>
      <c r="H5370">
        <f>Table_ExternalData_15[[#This Row],[Rabat]]*0.2</f>
        <v>6</v>
      </c>
      <c r="I5370" s="2">
        <f>Table_ExternalData_15[[#This Row],[Price]]-(Table_ExternalData_15[[#This Row],[Price]]*Table_ExternalData_15[[#This Row],[BB rabat]])/100</f>
        <v>3.8351999999999999</v>
      </c>
      <c r="J5370" s="2">
        <f>Table_ExternalData_15[[#This Row],[BB cena]]*Table_ExternalData_15[[#Headers],[1,22]]</f>
        <v>4.6789439999999995</v>
      </c>
      <c r="K5370" s="2">
        <f>Table_ExternalData_15[[#This Row],[Price]]*Table_ExternalData_15[[#Headers],[1,22]]</f>
        <v>4.9775999999999998</v>
      </c>
      <c r="L5370" s="7">
        <f>IF(G5370="White Shark",E5370*0.5,IF(G5370="Sbox",E5370*0.5,IF(G5370="Tenda",E5370*0.5,E5370*0.2)))/100</f>
        <v>0.06</v>
      </c>
      <c r="M5370" s="2">
        <f>Table_ExternalData_15[[#This Row],[Price]]-Table_ExternalData_15[[#This Row],[Price]]*Table_ExternalData_15[[#This Row],[extra popust]]</f>
        <v>3.8351999999999999</v>
      </c>
      <c r="N5370" s="2">
        <f>IF(M5370&lt;I5370,M5370,I5370)</f>
        <v>3.8351999999999999</v>
      </c>
      <c r="O5370" s="12" t="str">
        <f>IF(N5370&lt;I5370,$U$1," ")</f>
        <v xml:space="preserve"> </v>
      </c>
      <c r="P5370" s="12" t="str">
        <f>IFERROR((O5370+30)," ")</f>
        <v xml:space="preserve"> </v>
      </c>
      <c r="Q5370" s="2">
        <f ca="1">IF(O5370=$U$1,N5370,"0")*1.22</f>
        <v>0</v>
      </c>
    </row>
    <row r="5371" spans="1:17" x14ac:dyDescent="0.25">
      <c r="A5371" t="s">
        <v>5600</v>
      </c>
      <c r="B5371" t="s">
        <v>5599</v>
      </c>
      <c r="C5371">
        <v>13749</v>
      </c>
      <c r="D5371">
        <v>4.08</v>
      </c>
      <c r="E5371">
        <f>IFERROR(VLOOKUP(Table_ExternalData_15[[#This Row],[Id]],Rabati!B:C,2,0),0)</f>
        <v>30</v>
      </c>
      <c r="F5371">
        <v>29</v>
      </c>
      <c r="G5371" t="str">
        <f>VLOOKUP(Table_ExternalData_15[[#This Row],[Id]],'Blagovna izdelek'!A:C,3,0)</f>
        <v>Cablexpert</v>
      </c>
      <c r="H5371">
        <f>Table_ExternalData_15[[#This Row],[Rabat]]*0.2</f>
        <v>6</v>
      </c>
      <c r="I5371" s="2">
        <f>Table_ExternalData_15[[#This Row],[Price]]-(Table_ExternalData_15[[#This Row],[Price]]*Table_ExternalData_15[[#This Row],[BB rabat]])/100</f>
        <v>3.8351999999999999</v>
      </c>
      <c r="J5371" s="2">
        <f>Table_ExternalData_15[[#This Row],[BB cena]]*Table_ExternalData_15[[#Headers],[1,22]]</f>
        <v>4.6789439999999995</v>
      </c>
      <c r="K5371" s="2">
        <f>Table_ExternalData_15[[#This Row],[Price]]*Table_ExternalData_15[[#Headers],[1,22]]</f>
        <v>4.9775999999999998</v>
      </c>
      <c r="L5371" s="7">
        <f>IF(G5371="White Shark",E5371*0.5,IF(G5371="Sbox",E5371*0.5,IF(G5371="Tenda",E5371*0.5,E5371*0.2)))/100</f>
        <v>0.06</v>
      </c>
      <c r="M5371" s="2">
        <f>Table_ExternalData_15[[#This Row],[Price]]-Table_ExternalData_15[[#This Row],[Price]]*Table_ExternalData_15[[#This Row],[extra popust]]</f>
        <v>3.8351999999999999</v>
      </c>
      <c r="N5371" s="2">
        <f>IF(M5371&lt;I5371,M5371,I5371)</f>
        <v>3.8351999999999999</v>
      </c>
      <c r="O5371" s="12" t="str">
        <f>IF(N5371&lt;I5371,$U$1," ")</f>
        <v xml:space="preserve"> </v>
      </c>
      <c r="P5371" s="12" t="str">
        <f>IFERROR((O5371+30)," ")</f>
        <v xml:space="preserve"> </v>
      </c>
      <c r="Q5371" s="2">
        <f ca="1">IF(O5371=$U$1,N5371,"0")*1.22</f>
        <v>0</v>
      </c>
    </row>
    <row r="5372" spans="1:17" x14ac:dyDescent="0.25">
      <c r="A5372" t="s">
        <v>5602</v>
      </c>
      <c r="B5372" t="s">
        <v>5601</v>
      </c>
      <c r="C5372">
        <v>13750</v>
      </c>
      <c r="D5372">
        <v>4.08</v>
      </c>
      <c r="E5372">
        <f>IFERROR(VLOOKUP(Table_ExternalData_15[[#This Row],[Id]],Rabati!B:C,2,0),0)</f>
        <v>30</v>
      </c>
      <c r="F5372">
        <v>8</v>
      </c>
      <c r="G5372" t="str">
        <f>VLOOKUP(Table_ExternalData_15[[#This Row],[Id]],'Blagovna izdelek'!A:C,3,0)</f>
        <v>Cablexpert</v>
      </c>
      <c r="H5372">
        <f>Table_ExternalData_15[[#This Row],[Rabat]]*0.2</f>
        <v>6</v>
      </c>
      <c r="I5372" s="2">
        <f>Table_ExternalData_15[[#This Row],[Price]]-(Table_ExternalData_15[[#This Row],[Price]]*Table_ExternalData_15[[#This Row],[BB rabat]])/100</f>
        <v>3.8351999999999999</v>
      </c>
      <c r="J5372" s="2">
        <f>Table_ExternalData_15[[#This Row],[BB cena]]*Table_ExternalData_15[[#Headers],[1,22]]</f>
        <v>4.6789439999999995</v>
      </c>
      <c r="K5372" s="2">
        <f>Table_ExternalData_15[[#This Row],[Price]]*Table_ExternalData_15[[#Headers],[1,22]]</f>
        <v>4.9775999999999998</v>
      </c>
      <c r="L5372" s="7">
        <f>IF(G5372="White Shark",E5372*0.5,IF(G5372="Sbox",E5372*0.5,IF(G5372="Tenda",E5372*0.5,E5372*0.2)))/100</f>
        <v>0.06</v>
      </c>
      <c r="M5372" s="2">
        <f>Table_ExternalData_15[[#This Row],[Price]]-Table_ExternalData_15[[#This Row],[Price]]*Table_ExternalData_15[[#This Row],[extra popust]]</f>
        <v>3.8351999999999999</v>
      </c>
      <c r="N5372" s="2">
        <f>IF(M5372&lt;I5372,M5372,I5372)</f>
        <v>3.8351999999999999</v>
      </c>
      <c r="O5372" s="12" t="str">
        <f>IF(N5372&lt;I5372,$U$1," ")</f>
        <v xml:space="preserve"> </v>
      </c>
      <c r="P5372" s="12" t="str">
        <f>IFERROR((O5372+30)," ")</f>
        <v xml:space="preserve"> </v>
      </c>
      <c r="Q5372" s="2">
        <f ca="1">IF(O5372=$U$1,N5372,"0")*1.22</f>
        <v>0</v>
      </c>
    </row>
    <row r="5373" spans="1:17" x14ac:dyDescent="0.25">
      <c r="A5373" t="s">
        <v>5604</v>
      </c>
      <c r="B5373" t="s">
        <v>5603</v>
      </c>
      <c r="C5373">
        <v>13751</v>
      </c>
      <c r="D5373">
        <v>4.08</v>
      </c>
      <c r="E5373">
        <f>IFERROR(VLOOKUP(Table_ExternalData_15[[#This Row],[Id]],Rabati!B:C,2,0),0)</f>
        <v>30</v>
      </c>
      <c r="F5373">
        <v>10</v>
      </c>
      <c r="G5373" t="str">
        <f>VLOOKUP(Table_ExternalData_15[[#This Row],[Id]],'Blagovna izdelek'!A:C,3,0)</f>
        <v>Cablexpert</v>
      </c>
      <c r="H5373">
        <f>Table_ExternalData_15[[#This Row],[Rabat]]*0.2</f>
        <v>6</v>
      </c>
      <c r="I5373" s="2">
        <f>Table_ExternalData_15[[#This Row],[Price]]-(Table_ExternalData_15[[#This Row],[Price]]*Table_ExternalData_15[[#This Row],[BB rabat]])/100</f>
        <v>3.8351999999999999</v>
      </c>
      <c r="J5373" s="2">
        <f>Table_ExternalData_15[[#This Row],[BB cena]]*Table_ExternalData_15[[#Headers],[1,22]]</f>
        <v>4.6789439999999995</v>
      </c>
      <c r="K5373" s="2">
        <f>Table_ExternalData_15[[#This Row],[Price]]*Table_ExternalData_15[[#Headers],[1,22]]</f>
        <v>4.9775999999999998</v>
      </c>
      <c r="L5373" s="7">
        <f>IF(G5373="White Shark",E5373*0.5,IF(G5373="Sbox",E5373*0.5,IF(G5373="Tenda",E5373*0.5,E5373*0.2)))/100</f>
        <v>0.06</v>
      </c>
      <c r="M5373" s="2">
        <f>Table_ExternalData_15[[#This Row],[Price]]-Table_ExternalData_15[[#This Row],[Price]]*Table_ExternalData_15[[#This Row],[extra popust]]</f>
        <v>3.8351999999999999</v>
      </c>
      <c r="N5373" s="2">
        <f>IF(M5373&lt;I5373,M5373,I5373)</f>
        <v>3.8351999999999999</v>
      </c>
      <c r="O5373" s="12" t="str">
        <f>IF(N5373&lt;I5373,$U$1," ")</f>
        <v xml:space="preserve"> </v>
      </c>
      <c r="P5373" s="12" t="str">
        <f>IFERROR((O5373+30)," ")</f>
        <v xml:space="preserve"> </v>
      </c>
      <c r="Q5373" s="2">
        <f ca="1">IF(O5373=$U$1,N5373,"0")*1.22</f>
        <v>0</v>
      </c>
    </row>
    <row r="5374" spans="1:17" x14ac:dyDescent="0.25">
      <c r="A5374" t="s">
        <v>5606</v>
      </c>
      <c r="B5374" t="s">
        <v>5605</v>
      </c>
      <c r="C5374">
        <v>13752</v>
      </c>
      <c r="D5374">
        <v>3.85</v>
      </c>
      <c r="E5374">
        <f>IFERROR(VLOOKUP(Table_ExternalData_15[[#This Row],[Id]],Rabati!B:C,2,0),0)</f>
        <v>30</v>
      </c>
      <c r="F5374">
        <v>71</v>
      </c>
      <c r="G5374" t="str">
        <f>VLOOKUP(Table_ExternalData_15[[#This Row],[Id]],'Blagovna izdelek'!A:C,3,0)</f>
        <v>Cablexpert</v>
      </c>
      <c r="H5374">
        <f>Table_ExternalData_15[[#This Row],[Rabat]]*0.2</f>
        <v>6</v>
      </c>
      <c r="I5374" s="2">
        <f>Table_ExternalData_15[[#This Row],[Price]]-(Table_ExternalData_15[[#This Row],[Price]]*Table_ExternalData_15[[#This Row],[BB rabat]])/100</f>
        <v>3.6190000000000002</v>
      </c>
      <c r="J5374" s="2">
        <f>Table_ExternalData_15[[#This Row],[BB cena]]*Table_ExternalData_15[[#Headers],[1,22]]</f>
        <v>4.4151800000000003</v>
      </c>
      <c r="K5374" s="2">
        <f>Table_ExternalData_15[[#This Row],[Price]]*Table_ExternalData_15[[#Headers],[1,22]]</f>
        <v>4.6970000000000001</v>
      </c>
      <c r="L5374" s="7">
        <f>IF(G5374="White Shark",E5374*0.5,IF(G5374="Sbox",E5374*0.5,IF(G5374="Tenda",E5374*0.5,E5374*0.2)))/100</f>
        <v>0.06</v>
      </c>
      <c r="M5374" s="2">
        <f>Table_ExternalData_15[[#This Row],[Price]]-Table_ExternalData_15[[#This Row],[Price]]*Table_ExternalData_15[[#This Row],[extra popust]]</f>
        <v>3.6190000000000002</v>
      </c>
      <c r="N5374" s="2">
        <f>IF(M5374&lt;I5374,M5374,I5374)</f>
        <v>3.6190000000000002</v>
      </c>
      <c r="O5374" s="12" t="str">
        <f>IF(N5374&lt;I5374,$U$1," ")</f>
        <v xml:space="preserve"> </v>
      </c>
      <c r="P5374" s="12" t="str">
        <f>IFERROR((O5374+30)," ")</f>
        <v xml:space="preserve"> </v>
      </c>
      <c r="Q5374" s="2">
        <f ca="1">IF(O5374=$U$1,N5374,"0")*1.22</f>
        <v>0</v>
      </c>
    </row>
    <row r="5375" spans="1:17" x14ac:dyDescent="0.25">
      <c r="A5375" t="s">
        <v>5942</v>
      </c>
      <c r="B5375" t="s">
        <v>5941</v>
      </c>
      <c r="C5375">
        <v>14065</v>
      </c>
      <c r="D5375">
        <v>10.15</v>
      </c>
      <c r="E5375">
        <f>IFERROR(VLOOKUP(Table_ExternalData_15[[#This Row],[Id]],Rabati!B:C,2,0),0)</f>
        <v>30</v>
      </c>
      <c r="F5375">
        <v>9</v>
      </c>
      <c r="G5375" t="str">
        <f>VLOOKUP(Table_ExternalData_15[[#This Row],[Id]],'Blagovna izdelek'!A:C,3,0)</f>
        <v>Cablexpert</v>
      </c>
      <c r="H5375">
        <f>Table_ExternalData_15[[#This Row],[Rabat]]*0.2</f>
        <v>6</v>
      </c>
      <c r="I5375" s="2">
        <f>Table_ExternalData_15[[#This Row],[Price]]-(Table_ExternalData_15[[#This Row],[Price]]*Table_ExternalData_15[[#This Row],[BB rabat]])/100</f>
        <v>9.5410000000000004</v>
      </c>
      <c r="J5375" s="2">
        <f>Table_ExternalData_15[[#This Row],[BB cena]]*Table_ExternalData_15[[#Headers],[1,22]]</f>
        <v>11.64002</v>
      </c>
      <c r="K5375" s="2">
        <f>Table_ExternalData_15[[#This Row],[Price]]*Table_ExternalData_15[[#Headers],[1,22]]</f>
        <v>12.383000000000001</v>
      </c>
      <c r="L5375" s="7">
        <f>IF(G5375="White Shark",E5375*0.5,IF(G5375="Sbox",E5375*0.5,IF(G5375="Tenda",E5375*0.5,E5375*0.2)))/100</f>
        <v>0.06</v>
      </c>
      <c r="M5375" s="2">
        <f>Table_ExternalData_15[[#This Row],[Price]]-Table_ExternalData_15[[#This Row],[Price]]*Table_ExternalData_15[[#This Row],[extra popust]]</f>
        <v>9.5410000000000004</v>
      </c>
      <c r="N5375" s="2">
        <f>IF(M5375&lt;I5375,M5375,I5375)</f>
        <v>9.5410000000000004</v>
      </c>
      <c r="O5375" s="12" t="str">
        <f>IF(N5375&lt;I5375,$U$1," ")</f>
        <v xml:space="preserve"> </v>
      </c>
      <c r="P5375" s="12" t="str">
        <f>IFERROR((O5375+30)," ")</f>
        <v xml:space="preserve"> </v>
      </c>
      <c r="Q5375" s="2">
        <f ca="1">IF(O5375=$U$1,N5375,"0")*1.22</f>
        <v>0</v>
      </c>
    </row>
    <row r="5376" spans="1:17" x14ac:dyDescent="0.25">
      <c r="A5376" t="s">
        <v>6442</v>
      </c>
      <c r="B5376" t="s">
        <v>13660</v>
      </c>
      <c r="C5376">
        <v>14507</v>
      </c>
      <c r="D5376">
        <v>79.95</v>
      </c>
      <c r="E5376">
        <f>IFERROR(VLOOKUP(Table_ExternalData_15[[#This Row],[Id]],Rabati!B:C,2,0),0)</f>
        <v>30</v>
      </c>
      <c r="F5376">
        <v>20</v>
      </c>
      <c r="G5376" t="str">
        <f>VLOOKUP(Table_ExternalData_15[[#This Row],[Id]],'Blagovna izdelek'!A:C,3,0)</f>
        <v>Cablexpert</v>
      </c>
      <c r="H5376">
        <f>Table_ExternalData_15[[#This Row],[Rabat]]*0.2</f>
        <v>6</v>
      </c>
      <c r="I5376" s="2">
        <f>Table_ExternalData_15[[#This Row],[Price]]-(Table_ExternalData_15[[#This Row],[Price]]*Table_ExternalData_15[[#This Row],[BB rabat]])/100</f>
        <v>75.153000000000006</v>
      </c>
      <c r="J5376" s="2">
        <f>Table_ExternalData_15[[#This Row],[BB cena]]*Table_ExternalData_15[[#Headers],[1,22]]</f>
        <v>91.686660000000003</v>
      </c>
      <c r="K5376" s="2">
        <f>Table_ExternalData_15[[#This Row],[Price]]*Table_ExternalData_15[[#Headers],[1,22]]</f>
        <v>97.539000000000001</v>
      </c>
      <c r="L5376" s="7">
        <f>IF(G5376="White Shark",E5376*0.5,IF(G5376="Sbox",E5376*0.5,IF(G5376="Tenda",E5376*0.5,E5376*0.2)))/100</f>
        <v>0.06</v>
      </c>
      <c r="M5376" s="2">
        <f>Table_ExternalData_15[[#This Row],[Price]]-Table_ExternalData_15[[#This Row],[Price]]*Table_ExternalData_15[[#This Row],[extra popust]]</f>
        <v>75.153000000000006</v>
      </c>
      <c r="N5376" s="2">
        <f>IF(M5376&lt;I5376,M5376,I5376)</f>
        <v>75.153000000000006</v>
      </c>
      <c r="O5376" s="12" t="str">
        <f>IF(N5376&lt;I5376,$U$1," ")</f>
        <v xml:space="preserve"> </v>
      </c>
      <c r="P5376" s="12" t="str">
        <f>IFERROR((O5376+30)," ")</f>
        <v xml:space="preserve"> </v>
      </c>
      <c r="Q5376" s="2">
        <f ca="1">IF(O5376=$U$1,N5376,"0")*1.22</f>
        <v>0</v>
      </c>
    </row>
    <row r="5377" spans="1:17" x14ac:dyDescent="0.25">
      <c r="A5377" t="s">
        <v>6443</v>
      </c>
      <c r="B5377" t="s">
        <v>13661</v>
      </c>
      <c r="C5377">
        <v>14508</v>
      </c>
      <c r="D5377">
        <v>117.95</v>
      </c>
      <c r="E5377">
        <f>IFERROR(VLOOKUP(Table_ExternalData_15[[#This Row],[Id]],Rabati!B:C,2,0),0)</f>
        <v>30</v>
      </c>
      <c r="F5377">
        <v>9</v>
      </c>
      <c r="G5377" t="str">
        <f>VLOOKUP(Table_ExternalData_15[[#This Row],[Id]],'Blagovna izdelek'!A:C,3,0)</f>
        <v>Cablexpert</v>
      </c>
      <c r="H5377">
        <f>Table_ExternalData_15[[#This Row],[Rabat]]*0.2</f>
        <v>6</v>
      </c>
      <c r="I5377" s="2">
        <f>Table_ExternalData_15[[#This Row],[Price]]-(Table_ExternalData_15[[#This Row],[Price]]*Table_ExternalData_15[[#This Row],[BB rabat]])/100</f>
        <v>110.873</v>
      </c>
      <c r="J5377" s="2">
        <f>Table_ExternalData_15[[#This Row],[BB cena]]*Table_ExternalData_15[[#Headers],[1,22]]</f>
        <v>135.26506000000001</v>
      </c>
      <c r="K5377" s="2">
        <f>Table_ExternalData_15[[#This Row],[Price]]*Table_ExternalData_15[[#Headers],[1,22]]</f>
        <v>143.899</v>
      </c>
      <c r="L5377" s="7">
        <f>IF(G5377="White Shark",E5377*0.5,IF(G5377="Sbox",E5377*0.5,IF(G5377="Tenda",E5377*0.5,E5377*0.2)))/100</f>
        <v>0.06</v>
      </c>
      <c r="M5377" s="2">
        <f>Table_ExternalData_15[[#This Row],[Price]]-Table_ExternalData_15[[#This Row],[Price]]*Table_ExternalData_15[[#This Row],[extra popust]]</f>
        <v>110.873</v>
      </c>
      <c r="N5377" s="2">
        <f>IF(M5377&lt;I5377,M5377,I5377)</f>
        <v>110.873</v>
      </c>
      <c r="O5377" s="12" t="str">
        <f>IF(N5377&lt;I5377,$U$1," ")</f>
        <v xml:space="preserve"> </v>
      </c>
      <c r="P5377" s="12" t="str">
        <f>IFERROR((O5377+30)," ")</f>
        <v xml:space="preserve"> </v>
      </c>
      <c r="Q5377" s="2">
        <f ca="1">IF(O5377=$U$1,N5377,"0")*1.22</f>
        <v>0</v>
      </c>
    </row>
    <row r="5378" spans="1:17" x14ac:dyDescent="0.25">
      <c r="A5378" t="s">
        <v>6529</v>
      </c>
      <c r="B5378" t="s">
        <v>6528</v>
      </c>
      <c r="C5378">
        <v>14592</v>
      </c>
      <c r="D5378">
        <v>10.39</v>
      </c>
      <c r="E5378">
        <f>IFERROR(VLOOKUP(Table_ExternalData_15[[#This Row],[Id]],Rabati!B:C,2,0),0)</f>
        <v>30</v>
      </c>
      <c r="F5378">
        <v>19</v>
      </c>
      <c r="G5378" t="str">
        <f>VLOOKUP(Table_ExternalData_15[[#This Row],[Id]],'Blagovna izdelek'!A:C,3,0)</f>
        <v>Cablexpert</v>
      </c>
      <c r="H5378">
        <f>Table_ExternalData_15[[#This Row],[Rabat]]*0.2</f>
        <v>6</v>
      </c>
      <c r="I5378" s="2">
        <f>Table_ExternalData_15[[#This Row],[Price]]-(Table_ExternalData_15[[#This Row],[Price]]*Table_ExternalData_15[[#This Row],[BB rabat]])/100</f>
        <v>9.7666000000000004</v>
      </c>
      <c r="J5378" s="2">
        <f>Table_ExternalData_15[[#This Row],[BB cena]]*Table_ExternalData_15[[#Headers],[1,22]]</f>
        <v>11.915252000000001</v>
      </c>
      <c r="K5378" s="2">
        <f>Table_ExternalData_15[[#This Row],[Price]]*Table_ExternalData_15[[#Headers],[1,22]]</f>
        <v>12.675800000000001</v>
      </c>
      <c r="L5378" s="7">
        <f>IF(G5378="White Shark",E5378*0.5,IF(G5378="Sbox",E5378*0.5,IF(G5378="Tenda",E5378*0.5,E5378*0.2)))/100</f>
        <v>0.06</v>
      </c>
      <c r="M5378" s="2">
        <f>Table_ExternalData_15[[#This Row],[Price]]-Table_ExternalData_15[[#This Row],[Price]]*Table_ExternalData_15[[#This Row],[extra popust]]</f>
        <v>9.7666000000000004</v>
      </c>
      <c r="N5378" s="2">
        <f>IF(M5378&lt;I5378,M5378,I5378)</f>
        <v>9.7666000000000004</v>
      </c>
      <c r="O5378" s="12" t="str">
        <f>IF(N5378&lt;I5378,$U$1," ")</f>
        <v xml:space="preserve"> </v>
      </c>
      <c r="P5378" s="12" t="str">
        <f>IFERROR((O5378+30)," ")</f>
        <v xml:space="preserve"> </v>
      </c>
      <c r="Q5378" s="2">
        <f ca="1">IF(O5378=$U$1,N5378,"0")*1.22</f>
        <v>0</v>
      </c>
    </row>
    <row r="5379" spans="1:17" x14ac:dyDescent="0.25">
      <c r="A5379" t="s">
        <v>6531</v>
      </c>
      <c r="B5379" t="s">
        <v>6530</v>
      </c>
      <c r="C5379">
        <v>14593</v>
      </c>
      <c r="D5379">
        <v>11.89</v>
      </c>
      <c r="E5379">
        <f>IFERROR(VLOOKUP(Table_ExternalData_15[[#This Row],[Id]],Rabati!B:C,2,0),0)</f>
        <v>30</v>
      </c>
      <c r="F5379">
        <v>41</v>
      </c>
      <c r="G5379" t="str">
        <f>VLOOKUP(Table_ExternalData_15[[#This Row],[Id]],'Blagovna izdelek'!A:C,3,0)</f>
        <v>Cablexpert</v>
      </c>
      <c r="H5379">
        <f>Table_ExternalData_15[[#This Row],[Rabat]]*0.2</f>
        <v>6</v>
      </c>
      <c r="I5379" s="2">
        <f>Table_ExternalData_15[[#This Row],[Price]]-(Table_ExternalData_15[[#This Row],[Price]]*Table_ExternalData_15[[#This Row],[BB rabat]])/100</f>
        <v>11.176600000000001</v>
      </c>
      <c r="J5379" s="2">
        <f>Table_ExternalData_15[[#This Row],[BB cena]]*Table_ExternalData_15[[#Headers],[1,22]]</f>
        <v>13.635452000000001</v>
      </c>
      <c r="K5379" s="2">
        <f>Table_ExternalData_15[[#This Row],[Price]]*Table_ExternalData_15[[#Headers],[1,22]]</f>
        <v>14.505800000000001</v>
      </c>
      <c r="L5379" s="7">
        <f>IF(G5379="White Shark",E5379*0.5,IF(G5379="Sbox",E5379*0.5,IF(G5379="Tenda",E5379*0.5,E5379*0.2)))/100</f>
        <v>0.06</v>
      </c>
      <c r="M5379" s="2">
        <f>Table_ExternalData_15[[#This Row],[Price]]-Table_ExternalData_15[[#This Row],[Price]]*Table_ExternalData_15[[#This Row],[extra popust]]</f>
        <v>11.176600000000001</v>
      </c>
      <c r="N5379" s="2">
        <f>IF(M5379&lt;I5379,M5379,I5379)</f>
        <v>11.176600000000001</v>
      </c>
      <c r="O5379" s="12" t="str">
        <f>IF(N5379&lt;I5379,$U$1," ")</f>
        <v xml:space="preserve"> </v>
      </c>
      <c r="P5379" s="12" t="str">
        <f>IFERROR((O5379+30)," ")</f>
        <v xml:space="preserve"> </v>
      </c>
      <c r="Q5379" s="2">
        <f ca="1">IF(O5379=$U$1,N5379,"0")*1.22</f>
        <v>0</v>
      </c>
    </row>
    <row r="5380" spans="1:17" x14ac:dyDescent="0.25">
      <c r="A5380" t="s">
        <v>6533</v>
      </c>
      <c r="B5380" t="s">
        <v>6532</v>
      </c>
      <c r="C5380">
        <v>14594</v>
      </c>
      <c r="D5380">
        <v>13.14</v>
      </c>
      <c r="E5380">
        <f>IFERROR(VLOOKUP(Table_ExternalData_15[[#This Row],[Id]],Rabati!B:C,2,0),0)</f>
        <v>30</v>
      </c>
      <c r="F5380">
        <v>28</v>
      </c>
      <c r="G5380" t="str">
        <f>VLOOKUP(Table_ExternalData_15[[#This Row],[Id]],'Blagovna izdelek'!A:C,3,0)</f>
        <v>Cablexpert</v>
      </c>
      <c r="H5380">
        <f>Table_ExternalData_15[[#This Row],[Rabat]]*0.2</f>
        <v>6</v>
      </c>
      <c r="I5380" s="2">
        <f>Table_ExternalData_15[[#This Row],[Price]]-(Table_ExternalData_15[[#This Row],[Price]]*Table_ExternalData_15[[#This Row],[BB rabat]])/100</f>
        <v>12.351600000000001</v>
      </c>
      <c r="J5380" s="2">
        <f>Table_ExternalData_15[[#This Row],[BB cena]]*Table_ExternalData_15[[#Headers],[1,22]]</f>
        <v>15.068952000000001</v>
      </c>
      <c r="K5380" s="2">
        <f>Table_ExternalData_15[[#This Row],[Price]]*Table_ExternalData_15[[#Headers],[1,22]]</f>
        <v>16.030799999999999</v>
      </c>
      <c r="L5380" s="7">
        <f>IF(G5380="White Shark",E5380*0.5,IF(G5380="Sbox",E5380*0.5,IF(G5380="Tenda",E5380*0.5,E5380*0.2)))/100</f>
        <v>0.06</v>
      </c>
      <c r="M5380" s="2">
        <f>Table_ExternalData_15[[#This Row],[Price]]-Table_ExternalData_15[[#This Row],[Price]]*Table_ExternalData_15[[#This Row],[extra popust]]</f>
        <v>12.351600000000001</v>
      </c>
      <c r="N5380" s="2">
        <f>IF(M5380&lt;I5380,M5380,I5380)</f>
        <v>12.351600000000001</v>
      </c>
      <c r="O5380" s="12" t="str">
        <f>IF(N5380&lt;I5380,$U$1," ")</f>
        <v xml:space="preserve"> </v>
      </c>
      <c r="P5380" s="12" t="str">
        <f>IFERROR((O5380+30)," ")</f>
        <v xml:space="preserve"> </v>
      </c>
      <c r="Q5380" s="2">
        <f ca="1">IF(O5380=$U$1,N5380,"0")*1.22</f>
        <v>0</v>
      </c>
    </row>
    <row r="5381" spans="1:17" x14ac:dyDescent="0.25">
      <c r="A5381" t="s">
        <v>6654</v>
      </c>
      <c r="B5381" t="s">
        <v>6653</v>
      </c>
      <c r="C5381">
        <v>14684</v>
      </c>
      <c r="D5381">
        <v>16.350000000000001</v>
      </c>
      <c r="E5381">
        <f>IFERROR(VLOOKUP(Table_ExternalData_15[[#This Row],[Id]],Rabati!B:C,2,0),0)</f>
        <v>20</v>
      </c>
      <c r="F5381">
        <v>8</v>
      </c>
      <c r="G5381" t="str">
        <f>VLOOKUP(Table_ExternalData_15[[#This Row],[Id]],'Blagovna izdelek'!A:C,3,0)</f>
        <v>Cablexpert</v>
      </c>
      <c r="H5381">
        <f>Table_ExternalData_15[[#This Row],[Rabat]]*0.2</f>
        <v>4</v>
      </c>
      <c r="I5381" s="2">
        <f>Table_ExternalData_15[[#This Row],[Price]]-(Table_ExternalData_15[[#This Row],[Price]]*Table_ExternalData_15[[#This Row],[BB rabat]])/100</f>
        <v>15.696000000000002</v>
      </c>
      <c r="J5381" s="2">
        <f>Table_ExternalData_15[[#This Row],[BB cena]]*Table_ExternalData_15[[#Headers],[1,22]]</f>
        <v>19.14912</v>
      </c>
      <c r="K5381" s="2">
        <f>Table_ExternalData_15[[#This Row],[Price]]*Table_ExternalData_15[[#Headers],[1,22]]</f>
        <v>19.947000000000003</v>
      </c>
      <c r="L5381" s="7">
        <f>IF(G5381="White Shark",E5381*0.5,IF(G5381="Sbox",E5381*0.5,IF(G5381="Tenda",E5381*0.5,E5381*0.2)))/100</f>
        <v>0.04</v>
      </c>
      <c r="M5381" s="2">
        <f>Table_ExternalData_15[[#This Row],[Price]]-Table_ExternalData_15[[#This Row],[Price]]*Table_ExternalData_15[[#This Row],[extra popust]]</f>
        <v>15.696000000000002</v>
      </c>
      <c r="N5381" s="2">
        <f>IF(M5381&lt;I5381,M5381,I5381)</f>
        <v>15.696000000000002</v>
      </c>
      <c r="O5381" s="12" t="str">
        <f>IF(N5381&lt;I5381,$U$1," ")</f>
        <v xml:space="preserve"> </v>
      </c>
      <c r="P5381" s="12" t="str">
        <f>IFERROR((O5381+30)," ")</f>
        <v xml:space="preserve"> </v>
      </c>
      <c r="Q5381" s="2">
        <f ca="1">IF(O5381=$U$1,N5381,"0")*1.22</f>
        <v>0</v>
      </c>
    </row>
    <row r="5382" spans="1:17" x14ac:dyDescent="0.25">
      <c r="A5382" t="s">
        <v>8295</v>
      </c>
      <c r="B5382" t="s">
        <v>8294</v>
      </c>
      <c r="C5382">
        <v>15759</v>
      </c>
      <c r="D5382">
        <v>9.9499999999999993</v>
      </c>
      <c r="E5382">
        <f>IFERROR(VLOOKUP(Table_ExternalData_15[[#This Row],[Id]],Rabati!B:C,2,0),0)</f>
        <v>20</v>
      </c>
      <c r="F5382">
        <v>0</v>
      </c>
      <c r="G5382" t="str">
        <f>VLOOKUP(Table_ExternalData_15[[#This Row],[Id]],'Blagovna izdelek'!A:C,3,0)</f>
        <v>Cablexpert</v>
      </c>
      <c r="H5382">
        <f>Table_ExternalData_15[[#This Row],[Rabat]]*0.2</f>
        <v>4</v>
      </c>
      <c r="I5382" s="2">
        <f>Table_ExternalData_15[[#This Row],[Price]]-(Table_ExternalData_15[[#This Row],[Price]]*Table_ExternalData_15[[#This Row],[BB rabat]])/100</f>
        <v>9.5519999999999996</v>
      </c>
      <c r="J5382" s="2">
        <f>Table_ExternalData_15[[#This Row],[BB cena]]*Table_ExternalData_15[[#Headers],[1,22]]</f>
        <v>11.65344</v>
      </c>
      <c r="K5382" s="2">
        <f>Table_ExternalData_15[[#This Row],[Price]]*Table_ExternalData_15[[#Headers],[1,22]]</f>
        <v>12.138999999999999</v>
      </c>
      <c r="L5382" s="7">
        <f>IF(G5382="White Shark",E5382*0.5,IF(G5382="Sbox",E5382*0.5,IF(G5382="Tenda",E5382*0.5,E5382*0.2)))/100</f>
        <v>0.04</v>
      </c>
      <c r="M5382" s="2">
        <f>Table_ExternalData_15[[#This Row],[Price]]-Table_ExternalData_15[[#This Row],[Price]]*Table_ExternalData_15[[#This Row],[extra popust]]</f>
        <v>9.5519999999999996</v>
      </c>
      <c r="N5382" s="2">
        <f>IF(M5382&lt;I5382,M5382,I5382)</f>
        <v>9.5519999999999996</v>
      </c>
      <c r="O5382" s="12" t="str">
        <f>IF(N5382&lt;I5382,$U$1," ")</f>
        <v xml:space="preserve"> </v>
      </c>
      <c r="P5382" s="12" t="str">
        <f>IFERROR((O5382+30)," ")</f>
        <v xml:space="preserve"> </v>
      </c>
      <c r="Q5382" s="2">
        <f ca="1">IF(O5382=$U$1,N5382,"0")*1.22</f>
        <v>0</v>
      </c>
    </row>
    <row r="5383" spans="1:17" x14ac:dyDescent="0.25">
      <c r="A5383" t="s">
        <v>12188</v>
      </c>
      <c r="B5383" t="s">
        <v>12187</v>
      </c>
      <c r="C5383">
        <v>16953</v>
      </c>
      <c r="D5383">
        <v>12.28</v>
      </c>
      <c r="E5383">
        <f>IFERROR(VLOOKUP(Table_ExternalData_15[[#This Row],[Id]],Rabati!B:C,2,0),0)</f>
        <v>20</v>
      </c>
      <c r="F5383">
        <v>25</v>
      </c>
      <c r="G5383" t="str">
        <f>VLOOKUP(Table_ExternalData_15[[#This Row],[Id]],'Blagovna izdelek'!A:C,3,0)</f>
        <v>Cablexpert</v>
      </c>
      <c r="H5383">
        <f>Table_ExternalData_15[[#This Row],[Rabat]]*0.2</f>
        <v>4</v>
      </c>
      <c r="I5383" s="2">
        <f>Table_ExternalData_15[[#This Row],[Price]]-(Table_ExternalData_15[[#This Row],[Price]]*Table_ExternalData_15[[#This Row],[BB rabat]])/100</f>
        <v>11.7888</v>
      </c>
      <c r="J5383" s="2">
        <f>Table_ExternalData_15[[#This Row],[BB cena]]*Table_ExternalData_15[[#Headers],[1,22]]</f>
        <v>14.382336</v>
      </c>
      <c r="K5383" s="2">
        <f>Table_ExternalData_15[[#This Row],[Price]]*Table_ExternalData_15[[#Headers],[1,22]]</f>
        <v>14.981599999999998</v>
      </c>
      <c r="L5383" s="7">
        <f>IF(G5383="White Shark",E5383*0.5,IF(G5383="Sbox",E5383*0.5,IF(G5383="Tenda",E5383*0.5,E5383*0.2)))/100</f>
        <v>0.04</v>
      </c>
      <c r="M5383" s="2">
        <f>Table_ExternalData_15[[#This Row],[Price]]-Table_ExternalData_15[[#This Row],[Price]]*Table_ExternalData_15[[#This Row],[extra popust]]</f>
        <v>11.7888</v>
      </c>
      <c r="N5383" s="2">
        <f>IF(M5383&lt;I5383,M5383,I5383)</f>
        <v>11.7888</v>
      </c>
      <c r="O5383" s="12" t="str">
        <f>IF(N5383&lt;I5383,$U$1," ")</f>
        <v xml:space="preserve"> </v>
      </c>
      <c r="P5383" s="12" t="str">
        <f>IFERROR((O5383+30)," ")</f>
        <v xml:space="preserve"> </v>
      </c>
      <c r="Q5383" s="2">
        <f ca="1">IF(O5383=$U$1,N5383,"0")*1.22</f>
        <v>0</v>
      </c>
    </row>
    <row r="5384" spans="1:17" x14ac:dyDescent="0.25">
      <c r="A5384" t="s">
        <v>12190</v>
      </c>
      <c r="B5384" t="s">
        <v>12189</v>
      </c>
      <c r="C5384">
        <v>16954</v>
      </c>
      <c r="D5384">
        <v>13.35</v>
      </c>
      <c r="E5384">
        <f>IFERROR(VLOOKUP(Table_ExternalData_15[[#This Row],[Id]],Rabati!B:C,2,0),0)</f>
        <v>20</v>
      </c>
      <c r="F5384">
        <v>23</v>
      </c>
      <c r="G5384" t="str">
        <f>VLOOKUP(Table_ExternalData_15[[#This Row],[Id]],'Blagovna izdelek'!A:C,3,0)</f>
        <v>Cablexpert</v>
      </c>
      <c r="H5384">
        <f>Table_ExternalData_15[[#This Row],[Rabat]]*0.2</f>
        <v>4</v>
      </c>
      <c r="I5384" s="2">
        <f>Table_ExternalData_15[[#This Row],[Price]]-(Table_ExternalData_15[[#This Row],[Price]]*Table_ExternalData_15[[#This Row],[BB rabat]])/100</f>
        <v>12.815999999999999</v>
      </c>
      <c r="J5384" s="2">
        <f>Table_ExternalData_15[[#This Row],[BB cena]]*Table_ExternalData_15[[#Headers],[1,22]]</f>
        <v>15.635519999999998</v>
      </c>
      <c r="K5384" s="2">
        <f>Table_ExternalData_15[[#This Row],[Price]]*Table_ExternalData_15[[#Headers],[1,22]]</f>
        <v>16.286999999999999</v>
      </c>
      <c r="L5384" s="7">
        <f>IF(G5384="White Shark",E5384*0.5,IF(G5384="Sbox",E5384*0.5,IF(G5384="Tenda",E5384*0.5,E5384*0.2)))/100</f>
        <v>0.04</v>
      </c>
      <c r="M5384" s="2">
        <f>Table_ExternalData_15[[#This Row],[Price]]-Table_ExternalData_15[[#This Row],[Price]]*Table_ExternalData_15[[#This Row],[extra popust]]</f>
        <v>12.815999999999999</v>
      </c>
      <c r="N5384" s="2">
        <f>IF(M5384&lt;I5384,M5384,I5384)</f>
        <v>12.815999999999999</v>
      </c>
      <c r="O5384" s="12" t="str">
        <f>IF(N5384&lt;I5384,$U$1," ")</f>
        <v xml:space="preserve"> </v>
      </c>
      <c r="P5384" s="12" t="str">
        <f>IFERROR((O5384+30)," ")</f>
        <v xml:space="preserve"> </v>
      </c>
      <c r="Q5384" s="2">
        <f ca="1">IF(O5384=$U$1,N5384,"0")*1.22</f>
        <v>0</v>
      </c>
    </row>
    <row r="5385" spans="1:17" x14ac:dyDescent="0.25">
      <c r="A5385" t="s">
        <v>12403</v>
      </c>
      <c r="B5385" t="s">
        <v>12407</v>
      </c>
      <c r="C5385">
        <v>17034</v>
      </c>
      <c r="D5385">
        <v>2.95</v>
      </c>
      <c r="E5385">
        <f>IFERROR(VLOOKUP(Table_ExternalData_15[[#This Row],[Id]],Rabati!B:C,2,0),0)</f>
        <v>30</v>
      </c>
      <c r="F5385">
        <v>0</v>
      </c>
      <c r="G5385" t="str">
        <f>VLOOKUP(Table_ExternalData_15[[#This Row],[Id]],'Blagovna izdelek'!A:C,3,0)</f>
        <v>Cablexpert</v>
      </c>
      <c r="H5385">
        <f>Table_ExternalData_15[[#This Row],[Rabat]]*0.2</f>
        <v>6</v>
      </c>
      <c r="I5385" s="2">
        <f>Table_ExternalData_15[[#This Row],[Price]]-(Table_ExternalData_15[[#This Row],[Price]]*Table_ExternalData_15[[#This Row],[BB rabat]])/100</f>
        <v>2.7730000000000001</v>
      </c>
      <c r="J5385" s="2">
        <f>Table_ExternalData_15[[#This Row],[BB cena]]*Table_ExternalData_15[[#Headers],[1,22]]</f>
        <v>3.38306</v>
      </c>
      <c r="K5385" s="2">
        <f>Table_ExternalData_15[[#This Row],[Price]]*Table_ExternalData_15[[#Headers],[1,22]]</f>
        <v>3.5990000000000002</v>
      </c>
      <c r="L5385" s="7">
        <f>IF(G5385="White Shark",E5385*0.5,IF(G5385="Sbox",E5385*0.5,IF(G5385="Tenda",E5385*0.5,E5385*0.2)))/100</f>
        <v>0.06</v>
      </c>
      <c r="M5385" s="2">
        <f>Table_ExternalData_15[[#This Row],[Price]]-Table_ExternalData_15[[#This Row],[Price]]*Table_ExternalData_15[[#This Row],[extra popust]]</f>
        <v>2.7730000000000001</v>
      </c>
      <c r="N5385" s="2">
        <f>IF(M5385&lt;I5385,M5385,I5385)</f>
        <v>2.7730000000000001</v>
      </c>
      <c r="O5385" s="12" t="str">
        <f>IF(N5385&lt;I5385,$U$1," ")</f>
        <v xml:space="preserve"> </v>
      </c>
      <c r="P5385" s="12" t="str">
        <f>IFERROR((O5385+30)," ")</f>
        <v xml:space="preserve"> </v>
      </c>
      <c r="Q5385" s="2">
        <f ca="1">IF(O5385=$U$1,N5385,"0")*1.22</f>
        <v>0</v>
      </c>
    </row>
    <row r="5386" spans="1:17" x14ac:dyDescent="0.25">
      <c r="A5386" t="s">
        <v>13497</v>
      </c>
      <c r="B5386" t="s">
        <v>13662</v>
      </c>
      <c r="C5386">
        <v>17261</v>
      </c>
      <c r="D5386">
        <v>39.950000000000003</v>
      </c>
      <c r="E5386">
        <f>IFERROR(VLOOKUP(Table_ExternalData_15[[#This Row],[Id]],Rabati!B:C,2,0),0)</f>
        <v>30</v>
      </c>
      <c r="F5386">
        <v>24</v>
      </c>
      <c r="G5386" t="str">
        <f>VLOOKUP(Table_ExternalData_15[[#This Row],[Id]],'Blagovna izdelek'!A:C,3,0)</f>
        <v>Cablexpert</v>
      </c>
      <c r="H5386">
        <f>Table_ExternalData_15[[#This Row],[Rabat]]*0.2</f>
        <v>6</v>
      </c>
      <c r="I5386" s="2">
        <f>Table_ExternalData_15[[#This Row],[Price]]-(Table_ExternalData_15[[#This Row],[Price]]*Table_ExternalData_15[[#This Row],[BB rabat]])/100</f>
        <v>37.553000000000004</v>
      </c>
      <c r="J5386" s="2">
        <f>Table_ExternalData_15[[#This Row],[BB cena]]*Table_ExternalData_15[[#Headers],[1,22]]</f>
        <v>45.814660000000003</v>
      </c>
      <c r="K5386" s="2">
        <f>Table_ExternalData_15[[#This Row],[Price]]*Table_ExternalData_15[[#Headers],[1,22]]</f>
        <v>48.739000000000004</v>
      </c>
      <c r="L5386" s="7">
        <f>IF(G5386="White Shark",E5386*0.5,IF(G5386="Sbox",E5386*0.5,IF(G5386="Tenda",E5386*0.5,E5386*0.2)))/100</f>
        <v>0.06</v>
      </c>
      <c r="M5386" s="2">
        <f>Table_ExternalData_15[[#This Row],[Price]]-Table_ExternalData_15[[#This Row],[Price]]*Table_ExternalData_15[[#This Row],[extra popust]]</f>
        <v>37.553000000000004</v>
      </c>
      <c r="N5386" s="2">
        <f>IF(M5386&lt;I5386,M5386,I5386)</f>
        <v>37.553000000000004</v>
      </c>
      <c r="O5386" s="12" t="str">
        <f>IF(N5386&lt;I5386,$U$1," ")</f>
        <v xml:space="preserve"> </v>
      </c>
      <c r="P5386" s="12" t="str">
        <f>IFERROR((O5386+30)," ")</f>
        <v xml:space="preserve"> </v>
      </c>
      <c r="Q5386" s="2">
        <f ca="1">IF(O5386=$U$1,N5386,"0")*1.22</f>
        <v>0</v>
      </c>
    </row>
    <row r="5387" spans="1:17" x14ac:dyDescent="0.25">
      <c r="A5387" t="s">
        <v>13498</v>
      </c>
      <c r="B5387" t="s">
        <v>13663</v>
      </c>
      <c r="C5387">
        <v>17262</v>
      </c>
      <c r="D5387">
        <v>48.3</v>
      </c>
      <c r="E5387">
        <f>IFERROR(VLOOKUP(Table_ExternalData_15[[#This Row],[Id]],Rabati!B:C,2,0),0)</f>
        <v>30</v>
      </c>
      <c r="F5387">
        <v>49</v>
      </c>
      <c r="G5387" t="str">
        <f>VLOOKUP(Table_ExternalData_15[[#This Row],[Id]],'Blagovna izdelek'!A:C,3,0)</f>
        <v>Cablexpert</v>
      </c>
      <c r="H5387">
        <f>Table_ExternalData_15[[#This Row],[Rabat]]*0.2</f>
        <v>6</v>
      </c>
      <c r="I5387" s="2">
        <f>Table_ExternalData_15[[#This Row],[Price]]-(Table_ExternalData_15[[#This Row],[Price]]*Table_ExternalData_15[[#This Row],[BB rabat]])/100</f>
        <v>45.402000000000001</v>
      </c>
      <c r="J5387" s="2">
        <f>Table_ExternalData_15[[#This Row],[BB cena]]*Table_ExternalData_15[[#Headers],[1,22]]</f>
        <v>55.390439999999998</v>
      </c>
      <c r="K5387" s="2">
        <f>Table_ExternalData_15[[#This Row],[Price]]*Table_ExternalData_15[[#Headers],[1,22]]</f>
        <v>58.925999999999995</v>
      </c>
      <c r="L5387" s="7">
        <f>IF(G5387="White Shark",E5387*0.5,IF(G5387="Sbox",E5387*0.5,IF(G5387="Tenda",E5387*0.5,E5387*0.2)))/100</f>
        <v>0.06</v>
      </c>
      <c r="M5387" s="2">
        <f>Table_ExternalData_15[[#This Row],[Price]]-Table_ExternalData_15[[#This Row],[Price]]*Table_ExternalData_15[[#This Row],[extra popust]]</f>
        <v>45.402000000000001</v>
      </c>
      <c r="N5387" s="2">
        <f>IF(M5387&lt;I5387,M5387,I5387)</f>
        <v>45.402000000000001</v>
      </c>
      <c r="O5387" s="12" t="str">
        <f>IF(N5387&lt;I5387,$U$1," ")</f>
        <v xml:space="preserve"> </v>
      </c>
      <c r="P5387" s="12" t="str">
        <f>IFERROR((O5387+30)," ")</f>
        <v xml:space="preserve"> </v>
      </c>
      <c r="Q5387" s="2">
        <f ca="1">IF(O5387=$U$1,N5387,"0")*1.22</f>
        <v>0</v>
      </c>
    </row>
    <row r="5388" spans="1:17" x14ac:dyDescent="0.25">
      <c r="A5388" t="s">
        <v>13499</v>
      </c>
      <c r="B5388" t="s">
        <v>13664</v>
      </c>
      <c r="C5388">
        <v>17263</v>
      </c>
      <c r="D5388">
        <v>54.2</v>
      </c>
      <c r="E5388">
        <f>IFERROR(VLOOKUP(Table_ExternalData_15[[#This Row],[Id]],Rabati!B:C,2,0),0)</f>
        <v>30</v>
      </c>
      <c r="F5388">
        <v>38</v>
      </c>
      <c r="G5388" t="str">
        <f>VLOOKUP(Table_ExternalData_15[[#This Row],[Id]],'Blagovna izdelek'!A:C,3,0)</f>
        <v>Cablexpert</v>
      </c>
      <c r="H5388">
        <f>Table_ExternalData_15[[#This Row],[Rabat]]*0.2</f>
        <v>6</v>
      </c>
      <c r="I5388" s="2">
        <f>Table_ExternalData_15[[#This Row],[Price]]-(Table_ExternalData_15[[#This Row],[Price]]*Table_ExternalData_15[[#This Row],[BB rabat]])/100</f>
        <v>50.948</v>
      </c>
      <c r="J5388" s="2">
        <f>Table_ExternalData_15[[#This Row],[BB cena]]*Table_ExternalData_15[[#Headers],[1,22]]</f>
        <v>62.156559999999999</v>
      </c>
      <c r="K5388" s="2">
        <f>Table_ExternalData_15[[#This Row],[Price]]*Table_ExternalData_15[[#Headers],[1,22]]</f>
        <v>66.123999999999995</v>
      </c>
      <c r="L5388" s="7">
        <f>IF(G5388="White Shark",E5388*0.5,IF(G5388="Sbox",E5388*0.5,IF(G5388="Tenda",E5388*0.5,E5388*0.2)))/100</f>
        <v>0.06</v>
      </c>
      <c r="M5388" s="2">
        <f>Table_ExternalData_15[[#This Row],[Price]]-Table_ExternalData_15[[#This Row],[Price]]*Table_ExternalData_15[[#This Row],[extra popust]]</f>
        <v>50.948</v>
      </c>
      <c r="N5388" s="2">
        <f>IF(M5388&lt;I5388,M5388,I5388)</f>
        <v>50.948</v>
      </c>
      <c r="O5388" s="12" t="str">
        <f>IF(N5388&lt;I5388,$U$1," ")</f>
        <v xml:space="preserve"> </v>
      </c>
      <c r="P5388" s="12" t="str">
        <f>IFERROR((O5388+30)," ")</f>
        <v xml:space="preserve"> </v>
      </c>
      <c r="Q5388" s="2">
        <f ca="1">IF(O5388=$U$1,N5388,"0")*1.22</f>
        <v>0</v>
      </c>
    </row>
    <row r="5389" spans="1:17" x14ac:dyDescent="0.25">
      <c r="A5389" t="s">
        <v>13500</v>
      </c>
      <c r="B5389" t="s">
        <v>13665</v>
      </c>
      <c r="C5389">
        <v>17264</v>
      </c>
      <c r="D5389">
        <v>44.25</v>
      </c>
      <c r="E5389">
        <f>IFERROR(VLOOKUP(Table_ExternalData_15[[#This Row],[Id]],Rabati!B:C,2,0),0)</f>
        <v>30</v>
      </c>
      <c r="F5389">
        <v>18</v>
      </c>
      <c r="G5389" t="str">
        <f>VLOOKUP(Table_ExternalData_15[[#This Row],[Id]],'Blagovna izdelek'!A:C,3,0)</f>
        <v>Cablexpert</v>
      </c>
      <c r="H5389">
        <f>Table_ExternalData_15[[#This Row],[Rabat]]*0.2</f>
        <v>6</v>
      </c>
      <c r="I5389" s="2">
        <f>Table_ExternalData_15[[#This Row],[Price]]-(Table_ExternalData_15[[#This Row],[Price]]*Table_ExternalData_15[[#This Row],[BB rabat]])/100</f>
        <v>41.594999999999999</v>
      </c>
      <c r="J5389" s="2">
        <f>Table_ExternalData_15[[#This Row],[BB cena]]*Table_ExternalData_15[[#Headers],[1,22]]</f>
        <v>50.745899999999999</v>
      </c>
      <c r="K5389" s="2">
        <f>Table_ExternalData_15[[#This Row],[Price]]*Table_ExternalData_15[[#Headers],[1,22]]</f>
        <v>53.984999999999999</v>
      </c>
      <c r="L5389" s="7">
        <f>IF(G5389="White Shark",E5389*0.5,IF(G5389="Sbox",E5389*0.5,IF(G5389="Tenda",E5389*0.5,E5389*0.2)))/100</f>
        <v>0.06</v>
      </c>
      <c r="M5389" s="2">
        <f>Table_ExternalData_15[[#This Row],[Price]]-Table_ExternalData_15[[#This Row],[Price]]*Table_ExternalData_15[[#This Row],[extra popust]]</f>
        <v>41.594999999999999</v>
      </c>
      <c r="N5389" s="2">
        <f>IF(M5389&lt;I5389,M5389,I5389)</f>
        <v>41.594999999999999</v>
      </c>
      <c r="O5389" s="12" t="str">
        <f>IF(N5389&lt;I5389,$U$1," ")</f>
        <v xml:space="preserve"> </v>
      </c>
      <c r="P5389" s="12" t="str">
        <f>IFERROR((O5389+30)," ")</f>
        <v xml:space="preserve"> </v>
      </c>
      <c r="Q5389" s="2">
        <f ca="1">IF(O5389=$U$1,N5389,"0")*1.22</f>
        <v>0</v>
      </c>
    </row>
    <row r="5390" spans="1:17" x14ac:dyDescent="0.25">
      <c r="A5390" t="s">
        <v>13501</v>
      </c>
      <c r="B5390" t="s">
        <v>13666</v>
      </c>
      <c r="C5390">
        <v>17265</v>
      </c>
      <c r="D5390">
        <v>49.95</v>
      </c>
      <c r="E5390">
        <f>IFERROR(VLOOKUP(Table_ExternalData_15[[#This Row],[Id]],Rabati!B:C,2,0),0)</f>
        <v>30</v>
      </c>
      <c r="F5390">
        <v>36</v>
      </c>
      <c r="G5390" t="str">
        <f>VLOOKUP(Table_ExternalData_15[[#This Row],[Id]],'Blagovna izdelek'!A:C,3,0)</f>
        <v>Cablexpert</v>
      </c>
      <c r="H5390">
        <f>Table_ExternalData_15[[#This Row],[Rabat]]*0.2</f>
        <v>6</v>
      </c>
      <c r="I5390" s="2">
        <f>Table_ExternalData_15[[#This Row],[Price]]-(Table_ExternalData_15[[#This Row],[Price]]*Table_ExternalData_15[[#This Row],[BB rabat]])/100</f>
        <v>46.953000000000003</v>
      </c>
      <c r="J5390" s="2">
        <f>Table_ExternalData_15[[#This Row],[BB cena]]*Table_ExternalData_15[[#Headers],[1,22]]</f>
        <v>57.28266</v>
      </c>
      <c r="K5390" s="2">
        <f>Table_ExternalData_15[[#This Row],[Price]]*Table_ExternalData_15[[#Headers],[1,22]]</f>
        <v>60.939</v>
      </c>
      <c r="L5390" s="7">
        <f>IF(G5390="White Shark",E5390*0.5,IF(G5390="Sbox",E5390*0.5,IF(G5390="Tenda",E5390*0.5,E5390*0.2)))/100</f>
        <v>0.06</v>
      </c>
      <c r="M5390" s="2">
        <f>Table_ExternalData_15[[#This Row],[Price]]-Table_ExternalData_15[[#This Row],[Price]]*Table_ExternalData_15[[#This Row],[extra popust]]</f>
        <v>46.953000000000003</v>
      </c>
      <c r="N5390" s="2">
        <f>IF(M5390&lt;I5390,M5390,I5390)</f>
        <v>46.953000000000003</v>
      </c>
      <c r="O5390" s="12" t="str">
        <f>IF(N5390&lt;I5390,$U$1," ")</f>
        <v xml:space="preserve"> </v>
      </c>
      <c r="P5390" s="12" t="str">
        <f>IFERROR((O5390+30)," ")</f>
        <v xml:space="preserve"> </v>
      </c>
      <c r="Q5390" s="2">
        <f ca="1">IF(O5390=$U$1,N5390,"0")*1.22</f>
        <v>0</v>
      </c>
    </row>
    <row r="5391" spans="1:17" x14ac:dyDescent="0.25">
      <c r="A5391" t="s">
        <v>13502</v>
      </c>
      <c r="B5391" t="s">
        <v>13667</v>
      </c>
      <c r="C5391">
        <v>17266</v>
      </c>
      <c r="D5391">
        <v>59.95</v>
      </c>
      <c r="E5391">
        <f>IFERROR(VLOOKUP(Table_ExternalData_15[[#This Row],[Id]],Rabati!B:C,2,0),0)</f>
        <v>30</v>
      </c>
      <c r="F5391">
        <v>9</v>
      </c>
      <c r="G5391" t="str">
        <f>VLOOKUP(Table_ExternalData_15[[#This Row],[Id]],'Blagovna izdelek'!A:C,3,0)</f>
        <v>Cablexpert</v>
      </c>
      <c r="H5391">
        <f>Table_ExternalData_15[[#This Row],[Rabat]]*0.2</f>
        <v>6</v>
      </c>
      <c r="I5391" s="2">
        <f>Table_ExternalData_15[[#This Row],[Price]]-(Table_ExternalData_15[[#This Row],[Price]]*Table_ExternalData_15[[#This Row],[BB rabat]])/100</f>
        <v>56.353000000000002</v>
      </c>
      <c r="J5391" s="2">
        <f>Table_ExternalData_15[[#This Row],[BB cena]]*Table_ExternalData_15[[#Headers],[1,22]]</f>
        <v>68.750659999999996</v>
      </c>
      <c r="K5391" s="2">
        <f>Table_ExternalData_15[[#This Row],[Price]]*Table_ExternalData_15[[#Headers],[1,22]]</f>
        <v>73.138999999999996</v>
      </c>
      <c r="L5391" s="7">
        <f>IF(G5391="White Shark",E5391*0.5,IF(G5391="Sbox",E5391*0.5,IF(G5391="Tenda",E5391*0.5,E5391*0.2)))/100</f>
        <v>0.06</v>
      </c>
      <c r="M5391" s="2">
        <f>Table_ExternalData_15[[#This Row],[Price]]-Table_ExternalData_15[[#This Row],[Price]]*Table_ExternalData_15[[#This Row],[extra popust]]</f>
        <v>56.353000000000002</v>
      </c>
      <c r="N5391" s="2">
        <f>IF(M5391&lt;I5391,M5391,I5391)</f>
        <v>56.353000000000002</v>
      </c>
      <c r="O5391" s="12" t="str">
        <f>IF(N5391&lt;I5391,$U$1," ")</f>
        <v xml:space="preserve"> </v>
      </c>
      <c r="P5391" s="12" t="str">
        <f>IFERROR((O5391+30)," ")</f>
        <v xml:space="preserve"> </v>
      </c>
      <c r="Q5391" s="2">
        <f ca="1">IF(O5391=$U$1,N5391,"0")*1.22</f>
        <v>0</v>
      </c>
    </row>
    <row r="5392" spans="1:17" x14ac:dyDescent="0.25">
      <c r="A5392" t="s">
        <v>13503</v>
      </c>
      <c r="B5392" t="s">
        <v>13668</v>
      </c>
      <c r="C5392">
        <v>17267</v>
      </c>
      <c r="D5392">
        <v>67.849999999999994</v>
      </c>
      <c r="E5392">
        <f>IFERROR(VLOOKUP(Table_ExternalData_15[[#This Row],[Id]],Rabati!B:C,2,0),0)</f>
        <v>30</v>
      </c>
      <c r="F5392">
        <v>13</v>
      </c>
      <c r="G5392" t="str">
        <f>VLOOKUP(Table_ExternalData_15[[#This Row],[Id]],'Blagovna izdelek'!A:C,3,0)</f>
        <v>Cablexpert</v>
      </c>
      <c r="H5392">
        <f>Table_ExternalData_15[[#This Row],[Rabat]]*0.2</f>
        <v>6</v>
      </c>
      <c r="I5392" s="2">
        <f>Table_ExternalData_15[[#This Row],[Price]]-(Table_ExternalData_15[[#This Row],[Price]]*Table_ExternalData_15[[#This Row],[BB rabat]])/100</f>
        <v>63.778999999999996</v>
      </c>
      <c r="J5392" s="2">
        <f>Table_ExternalData_15[[#This Row],[BB cena]]*Table_ExternalData_15[[#Headers],[1,22]]</f>
        <v>77.810379999999995</v>
      </c>
      <c r="K5392" s="2">
        <f>Table_ExternalData_15[[#This Row],[Price]]*Table_ExternalData_15[[#Headers],[1,22]]</f>
        <v>82.776999999999987</v>
      </c>
      <c r="L5392" s="7">
        <f>IF(G5392="White Shark",E5392*0.5,IF(G5392="Sbox",E5392*0.5,IF(G5392="Tenda",E5392*0.5,E5392*0.2)))/100</f>
        <v>0.06</v>
      </c>
      <c r="M5392" s="2">
        <f>Table_ExternalData_15[[#This Row],[Price]]-Table_ExternalData_15[[#This Row],[Price]]*Table_ExternalData_15[[#This Row],[extra popust]]</f>
        <v>63.778999999999996</v>
      </c>
      <c r="N5392" s="2">
        <f>IF(M5392&lt;I5392,M5392,I5392)</f>
        <v>63.778999999999996</v>
      </c>
      <c r="O5392" s="12" t="str">
        <f>IF(N5392&lt;I5392,$U$1," ")</f>
        <v xml:space="preserve"> </v>
      </c>
      <c r="P5392" s="12" t="str">
        <f>IFERROR((O5392+30)," ")</f>
        <v xml:space="preserve"> </v>
      </c>
      <c r="Q5392" s="2">
        <f ca="1">IF(O5392=$U$1,N5392,"0")*1.22</f>
        <v>0</v>
      </c>
    </row>
    <row r="5393" spans="1:17" x14ac:dyDescent="0.25">
      <c r="A5393" t="s">
        <v>13529</v>
      </c>
      <c r="B5393" t="s">
        <v>13528</v>
      </c>
      <c r="C5393">
        <v>17279</v>
      </c>
      <c r="D5393">
        <v>17.95</v>
      </c>
      <c r="E5393">
        <f>IFERROR(VLOOKUP(Table_ExternalData_15[[#This Row],[Id]],Rabati!B:C,2,0),0)</f>
        <v>20</v>
      </c>
      <c r="F5393">
        <v>4</v>
      </c>
      <c r="G5393" t="str">
        <f>VLOOKUP(Table_ExternalData_15[[#This Row],[Id]],'Blagovna izdelek'!A:C,3,0)</f>
        <v>Cablexpert</v>
      </c>
      <c r="H5393">
        <f>Table_ExternalData_15[[#This Row],[Rabat]]*0.2</f>
        <v>4</v>
      </c>
      <c r="I5393" s="2">
        <f>Table_ExternalData_15[[#This Row],[Price]]-(Table_ExternalData_15[[#This Row],[Price]]*Table_ExternalData_15[[#This Row],[BB rabat]])/100</f>
        <v>17.231999999999999</v>
      </c>
      <c r="J5393" s="2">
        <f>Table_ExternalData_15[[#This Row],[BB cena]]*Table_ExternalData_15[[#Headers],[1,22]]</f>
        <v>21.023039999999998</v>
      </c>
      <c r="K5393" s="2">
        <f>Table_ExternalData_15[[#This Row],[Price]]*Table_ExternalData_15[[#Headers],[1,22]]</f>
        <v>21.898999999999997</v>
      </c>
      <c r="L5393" s="7">
        <f>IF(G5393="White Shark",E5393*0.5,IF(G5393="Sbox",E5393*0.5,IF(G5393="Tenda",E5393*0.5,E5393*0.2)))/100</f>
        <v>0.04</v>
      </c>
      <c r="M5393" s="2">
        <f>Table_ExternalData_15[[#This Row],[Price]]-Table_ExternalData_15[[#This Row],[Price]]*Table_ExternalData_15[[#This Row],[extra popust]]</f>
        <v>17.231999999999999</v>
      </c>
      <c r="N5393" s="2">
        <f>IF(M5393&lt;I5393,M5393,I5393)</f>
        <v>17.231999999999999</v>
      </c>
      <c r="O5393" s="12" t="str">
        <f>IF(N5393&lt;I5393,$U$1," ")</f>
        <v xml:space="preserve"> </v>
      </c>
      <c r="P5393" s="12" t="str">
        <f>IFERROR((O5393+30)," ")</f>
        <v xml:space="preserve"> </v>
      </c>
      <c r="Q5393" s="2">
        <f ca="1">IF(O5393=$U$1,N5393,"0")*1.22</f>
        <v>0</v>
      </c>
    </row>
    <row r="5394" spans="1:17" x14ac:dyDescent="0.25">
      <c r="A5394" t="s">
        <v>14199</v>
      </c>
      <c r="B5394" t="s">
        <v>14198</v>
      </c>
      <c r="C5394">
        <v>17353</v>
      </c>
      <c r="D5394">
        <v>86.5</v>
      </c>
      <c r="E5394">
        <f>IFERROR(VLOOKUP(Table_ExternalData_15[[#This Row],[Id]],Rabati!B:C,2,0),0)</f>
        <v>20</v>
      </c>
      <c r="F5394">
        <v>5</v>
      </c>
      <c r="G5394" t="str">
        <f>VLOOKUP(Table_ExternalData_15[[#This Row],[Id]],'Blagovna izdelek'!A:C,3,0)</f>
        <v>Cablexpert</v>
      </c>
      <c r="H5394">
        <f>Table_ExternalData_15[[#This Row],[Rabat]]*0.2</f>
        <v>4</v>
      </c>
      <c r="I5394" s="2">
        <f>Table_ExternalData_15[[#This Row],[Price]]-(Table_ExternalData_15[[#This Row],[Price]]*Table_ExternalData_15[[#This Row],[BB rabat]])/100</f>
        <v>83.04</v>
      </c>
      <c r="J5394" s="2">
        <f>Table_ExternalData_15[[#This Row],[BB cena]]*Table_ExternalData_15[[#Headers],[1,22]]</f>
        <v>101.30880000000001</v>
      </c>
      <c r="K5394" s="2">
        <f>Table_ExternalData_15[[#This Row],[Price]]*Table_ExternalData_15[[#Headers],[1,22]]</f>
        <v>105.53</v>
      </c>
      <c r="L5394" s="7">
        <f>IF(G5394="White Shark",E5394*0.5,IF(G5394="Sbox",E5394*0.5,IF(G5394="Tenda",E5394*0.5,E5394*0.2)))/100</f>
        <v>0.04</v>
      </c>
      <c r="M5394" s="2">
        <f>Table_ExternalData_15[[#This Row],[Price]]-Table_ExternalData_15[[#This Row],[Price]]*Table_ExternalData_15[[#This Row],[extra popust]]</f>
        <v>83.04</v>
      </c>
      <c r="N5394" s="2">
        <f>IF(M5394&lt;I5394,M5394,I5394)</f>
        <v>83.04</v>
      </c>
      <c r="O5394" s="12" t="str">
        <f>IF(N5394&lt;I5394,$U$1," ")</f>
        <v xml:space="preserve"> </v>
      </c>
      <c r="P5394" s="12" t="str">
        <f>IFERROR((O5394+30)," ")</f>
        <v xml:space="preserve"> </v>
      </c>
      <c r="Q5394" s="2">
        <f ca="1">IF(O5394=$U$1,N5394,"0")*1.22</f>
        <v>0</v>
      </c>
    </row>
    <row r="5395" spans="1:17" x14ac:dyDescent="0.25">
      <c r="A5395" t="s">
        <v>15033</v>
      </c>
      <c r="B5395" t="s">
        <v>15224</v>
      </c>
      <c r="C5395">
        <v>17674</v>
      </c>
      <c r="D5395">
        <v>7.8</v>
      </c>
      <c r="E5395">
        <f>IFERROR(VLOOKUP(Table_ExternalData_15[[#This Row],[Id]],Rabati!B:C,2,0),0)</f>
        <v>30</v>
      </c>
      <c r="F5395">
        <v>16</v>
      </c>
      <c r="G5395" t="str">
        <f>VLOOKUP(Table_ExternalData_15[[#This Row],[Id]],'Blagovna izdelek'!A:C,3,0)</f>
        <v>Cablexpert</v>
      </c>
      <c r="H5395">
        <f>Table_ExternalData_15[[#This Row],[Rabat]]*0.2</f>
        <v>6</v>
      </c>
      <c r="I5395" s="2">
        <f>Table_ExternalData_15[[#This Row],[Price]]-(Table_ExternalData_15[[#This Row],[Price]]*Table_ExternalData_15[[#This Row],[BB rabat]])/100</f>
        <v>7.3319999999999999</v>
      </c>
      <c r="J5395" s="2">
        <f>Table_ExternalData_15[[#This Row],[BB cena]]*Table_ExternalData_15[[#Headers],[1,22]]</f>
        <v>8.9450399999999988</v>
      </c>
      <c r="K5395" s="2">
        <f>Table_ExternalData_15[[#This Row],[Price]]*Table_ExternalData_15[[#Headers],[1,22]]</f>
        <v>9.516</v>
      </c>
      <c r="L5395" s="7">
        <f>IF(G5395="White Shark",E5395*0.5,IF(G5395="Sbox",E5395*0.5,IF(G5395="Tenda",E5395*0.5,E5395*0.2)))/100</f>
        <v>0.06</v>
      </c>
      <c r="M5395" s="2">
        <f>Table_ExternalData_15[[#This Row],[Price]]-Table_ExternalData_15[[#This Row],[Price]]*Table_ExternalData_15[[#This Row],[extra popust]]</f>
        <v>7.3319999999999999</v>
      </c>
      <c r="N5395" s="2">
        <f>IF(M5395&lt;I5395,M5395,I5395)</f>
        <v>7.3319999999999999</v>
      </c>
      <c r="O5395" s="12" t="str">
        <f>IF(N5395&lt;I5395,$U$1," ")</f>
        <v xml:space="preserve"> </v>
      </c>
      <c r="P5395" s="12" t="str">
        <f>IFERROR((O5395+30)," ")</f>
        <v xml:space="preserve"> </v>
      </c>
      <c r="Q5395" s="2">
        <f ca="1">IF(O5395=$U$1,N5395,"0")*1.22</f>
        <v>0</v>
      </c>
    </row>
    <row r="5396" spans="1:17" x14ac:dyDescent="0.25">
      <c r="A5396" t="s">
        <v>356</v>
      </c>
      <c r="B5396" t="s">
        <v>355</v>
      </c>
      <c r="C5396">
        <v>5870</v>
      </c>
      <c r="D5396">
        <v>11.58</v>
      </c>
      <c r="E5396">
        <f>IFERROR(VLOOKUP(Table_ExternalData_15[[#This Row],[Id]],Rabati!B:C,2,0),0)</f>
        <v>10</v>
      </c>
      <c r="F5396">
        <v>0</v>
      </c>
      <c r="G5396" t="str">
        <f>VLOOKUP(Table_ExternalData_15[[#This Row],[Id]],'Blagovna izdelek'!A:C,3,0)</f>
        <v>Brother</v>
      </c>
      <c r="H5396">
        <f>Table_ExternalData_15[[#This Row],[Rabat]]*0.2</f>
        <v>2</v>
      </c>
      <c r="I5396" s="2">
        <f>Table_ExternalData_15[[#This Row],[Price]]-(Table_ExternalData_15[[#This Row],[Price]]*Table_ExternalData_15[[#This Row],[BB rabat]])/100</f>
        <v>11.3484</v>
      </c>
      <c r="J5396" s="2">
        <f>Table_ExternalData_15[[#This Row],[BB cena]]*Table_ExternalData_15[[#Headers],[1,22]]</f>
        <v>13.845048</v>
      </c>
      <c r="K5396" s="2">
        <f>Table_ExternalData_15[[#This Row],[Price]]*Table_ExternalData_15[[#Headers],[1,22]]</f>
        <v>14.127599999999999</v>
      </c>
      <c r="L5396" s="7">
        <f>IF(G5396="White Shark",E5396*0.5,IF(G5396="Sbox",E5396*0.5,IF(G5396="Tenda",E5396*0.5,E5396*0.2)))/100</f>
        <v>0.02</v>
      </c>
      <c r="M5396" s="2">
        <f>Table_ExternalData_15[[#This Row],[Price]]-Table_ExternalData_15[[#This Row],[Price]]*Table_ExternalData_15[[#This Row],[extra popust]]</f>
        <v>11.3484</v>
      </c>
      <c r="N5396" s="2">
        <f>IF(M5396&lt;I5396,M5396,I5396)</f>
        <v>11.3484</v>
      </c>
      <c r="O5396" s="12" t="str">
        <f>IF(N5396&lt;I5396,$U$1," ")</f>
        <v xml:space="preserve"> </v>
      </c>
      <c r="P5396" s="12" t="str">
        <f>IFERROR((O5396+30)," ")</f>
        <v xml:space="preserve"> </v>
      </c>
      <c r="Q5396" s="2">
        <f ca="1">IF(O5396=$U$1,N5396,"0")*1.22</f>
        <v>0</v>
      </c>
    </row>
    <row r="5397" spans="1:17" x14ac:dyDescent="0.25">
      <c r="A5397" t="s">
        <v>358</v>
      </c>
      <c r="B5397" t="s">
        <v>357</v>
      </c>
      <c r="C5397">
        <v>5871</v>
      </c>
      <c r="D5397">
        <v>21.3</v>
      </c>
      <c r="E5397">
        <f>IFERROR(VLOOKUP(Table_ExternalData_15[[#This Row],[Id]],Rabati!B:C,2,0),0)</f>
        <v>10</v>
      </c>
      <c r="F5397">
        <v>0</v>
      </c>
      <c r="G5397" t="str">
        <f>VLOOKUP(Table_ExternalData_15[[#This Row],[Id]],'Blagovna izdelek'!A:C,3,0)</f>
        <v>Brother</v>
      </c>
      <c r="H5397">
        <f>Table_ExternalData_15[[#This Row],[Rabat]]*0.2</f>
        <v>2</v>
      </c>
      <c r="I5397" s="2">
        <f>Table_ExternalData_15[[#This Row],[Price]]-(Table_ExternalData_15[[#This Row],[Price]]*Table_ExternalData_15[[#This Row],[BB rabat]])/100</f>
        <v>20.874000000000002</v>
      </c>
      <c r="J5397" s="2">
        <f>Table_ExternalData_15[[#This Row],[BB cena]]*Table_ExternalData_15[[#Headers],[1,22]]</f>
        <v>25.466280000000001</v>
      </c>
      <c r="K5397" s="2">
        <f>Table_ExternalData_15[[#This Row],[Price]]*Table_ExternalData_15[[#Headers],[1,22]]</f>
        <v>25.986000000000001</v>
      </c>
      <c r="L5397" s="7">
        <f>IF(G5397="White Shark",E5397*0.5,IF(G5397="Sbox",E5397*0.5,IF(G5397="Tenda",E5397*0.5,E5397*0.2)))/100</f>
        <v>0.02</v>
      </c>
      <c r="M5397" s="2">
        <f>Table_ExternalData_15[[#This Row],[Price]]-Table_ExternalData_15[[#This Row],[Price]]*Table_ExternalData_15[[#This Row],[extra popust]]</f>
        <v>20.874000000000002</v>
      </c>
      <c r="N5397" s="2">
        <f>IF(M5397&lt;I5397,M5397,I5397)</f>
        <v>20.874000000000002</v>
      </c>
      <c r="O5397" s="12" t="str">
        <f>IF(N5397&lt;I5397,$U$1," ")</f>
        <v xml:space="preserve"> </v>
      </c>
      <c r="P5397" s="12" t="str">
        <f>IFERROR((O5397+30)," ")</f>
        <v xml:space="preserve"> </v>
      </c>
      <c r="Q5397" s="2">
        <f ca="1">IF(O5397=$U$1,N5397,"0")*1.22</f>
        <v>0</v>
      </c>
    </row>
    <row r="5398" spans="1:17" x14ac:dyDescent="0.25">
      <c r="A5398" t="s">
        <v>360</v>
      </c>
      <c r="B5398" t="s">
        <v>359</v>
      </c>
      <c r="C5398">
        <v>5876</v>
      </c>
      <c r="D5398">
        <v>14.9</v>
      </c>
      <c r="E5398">
        <f>IFERROR(VLOOKUP(Table_ExternalData_15[[#This Row],[Id]],Rabati!B:C,2,0),0)</f>
        <v>10</v>
      </c>
      <c r="F5398">
        <v>0</v>
      </c>
      <c r="G5398" t="str">
        <f>VLOOKUP(Table_ExternalData_15[[#This Row],[Id]],'Blagovna izdelek'!A:C,3,0)</f>
        <v>Brother</v>
      </c>
      <c r="H5398">
        <f>Table_ExternalData_15[[#This Row],[Rabat]]*0.2</f>
        <v>2</v>
      </c>
      <c r="I5398" s="2">
        <f>Table_ExternalData_15[[#This Row],[Price]]-(Table_ExternalData_15[[#This Row],[Price]]*Table_ExternalData_15[[#This Row],[BB rabat]])/100</f>
        <v>14.602</v>
      </c>
      <c r="J5398" s="2">
        <f>Table_ExternalData_15[[#This Row],[BB cena]]*Table_ExternalData_15[[#Headers],[1,22]]</f>
        <v>17.814440000000001</v>
      </c>
      <c r="K5398" s="2">
        <f>Table_ExternalData_15[[#This Row],[Price]]*Table_ExternalData_15[[#Headers],[1,22]]</f>
        <v>18.178000000000001</v>
      </c>
      <c r="L5398" s="7">
        <f>IF(G5398="White Shark",E5398*0.5,IF(G5398="Sbox",E5398*0.5,IF(G5398="Tenda",E5398*0.5,E5398*0.2)))/100</f>
        <v>0.02</v>
      </c>
      <c r="M5398" s="2">
        <f>Table_ExternalData_15[[#This Row],[Price]]-Table_ExternalData_15[[#This Row],[Price]]*Table_ExternalData_15[[#This Row],[extra popust]]</f>
        <v>14.602</v>
      </c>
      <c r="N5398" s="2">
        <f>IF(M5398&lt;I5398,M5398,I5398)</f>
        <v>14.602</v>
      </c>
      <c r="O5398" s="12" t="str">
        <f>IF(N5398&lt;I5398,$U$1," ")</f>
        <v xml:space="preserve"> </v>
      </c>
      <c r="P5398" s="12" t="str">
        <f>IFERROR((O5398+30)," ")</f>
        <v xml:space="preserve"> </v>
      </c>
      <c r="Q5398" s="2">
        <f ca="1">IF(O5398=$U$1,N5398,"0")*1.22</f>
        <v>0</v>
      </c>
    </row>
    <row r="5399" spans="1:17" x14ac:dyDescent="0.25">
      <c r="A5399" t="s">
        <v>362</v>
      </c>
      <c r="B5399" t="s">
        <v>361</v>
      </c>
      <c r="C5399">
        <v>5877</v>
      </c>
      <c r="D5399">
        <v>19.78</v>
      </c>
      <c r="E5399">
        <f>IFERROR(VLOOKUP(Table_ExternalData_15[[#This Row],[Id]],Rabati!B:C,2,0),0)</f>
        <v>10</v>
      </c>
      <c r="F5399">
        <v>5</v>
      </c>
      <c r="G5399" t="str">
        <f>VLOOKUP(Table_ExternalData_15[[#This Row],[Id]],'Blagovna izdelek'!A:C,3,0)</f>
        <v>Brother</v>
      </c>
      <c r="H5399">
        <f>Table_ExternalData_15[[#This Row],[Rabat]]*0.2</f>
        <v>2</v>
      </c>
      <c r="I5399" s="2">
        <f>Table_ExternalData_15[[#This Row],[Price]]-(Table_ExternalData_15[[#This Row],[Price]]*Table_ExternalData_15[[#This Row],[BB rabat]])/100</f>
        <v>19.384399999999999</v>
      </c>
      <c r="J5399" s="2">
        <f>Table_ExternalData_15[[#This Row],[BB cena]]*Table_ExternalData_15[[#Headers],[1,22]]</f>
        <v>23.648968</v>
      </c>
      <c r="K5399" s="2">
        <f>Table_ExternalData_15[[#This Row],[Price]]*Table_ExternalData_15[[#Headers],[1,22]]</f>
        <v>24.131600000000002</v>
      </c>
      <c r="L5399" s="7">
        <f>IF(G5399="White Shark",E5399*0.5,IF(G5399="Sbox",E5399*0.5,IF(G5399="Tenda",E5399*0.5,E5399*0.2)))/100</f>
        <v>0.02</v>
      </c>
      <c r="M5399" s="2">
        <f>Table_ExternalData_15[[#This Row],[Price]]-Table_ExternalData_15[[#This Row],[Price]]*Table_ExternalData_15[[#This Row],[extra popust]]</f>
        <v>19.384399999999999</v>
      </c>
      <c r="N5399" s="2">
        <f>IF(M5399&lt;I5399,M5399,I5399)</f>
        <v>19.384399999999999</v>
      </c>
      <c r="O5399" s="12" t="str">
        <f>IF(N5399&lt;I5399,$U$1," ")</f>
        <v xml:space="preserve"> </v>
      </c>
      <c r="P5399" s="12" t="str">
        <f>IFERROR((O5399+30)," ")</f>
        <v xml:space="preserve"> </v>
      </c>
      <c r="Q5399" s="2">
        <f ca="1">IF(O5399=$U$1,N5399,"0")*1.22</f>
        <v>0</v>
      </c>
    </row>
    <row r="5400" spans="1:17" x14ac:dyDescent="0.25">
      <c r="A5400" t="s">
        <v>364</v>
      </c>
      <c r="B5400" t="s">
        <v>363</v>
      </c>
      <c r="C5400">
        <v>5879</v>
      </c>
      <c r="D5400">
        <v>24.54</v>
      </c>
      <c r="E5400">
        <f>IFERROR(VLOOKUP(Table_ExternalData_15[[#This Row],[Id]],Rabati!B:C,2,0),0)</f>
        <v>10</v>
      </c>
      <c r="F5400">
        <v>0</v>
      </c>
      <c r="G5400" t="str">
        <f>VLOOKUP(Table_ExternalData_15[[#This Row],[Id]],'Blagovna izdelek'!A:C,3,0)</f>
        <v>Brother</v>
      </c>
      <c r="H5400">
        <f>Table_ExternalData_15[[#This Row],[Rabat]]*0.2</f>
        <v>2</v>
      </c>
      <c r="I5400" s="2">
        <f>Table_ExternalData_15[[#This Row],[Price]]-(Table_ExternalData_15[[#This Row],[Price]]*Table_ExternalData_15[[#This Row],[BB rabat]])/100</f>
        <v>24.049199999999999</v>
      </c>
      <c r="J5400" s="2">
        <f>Table_ExternalData_15[[#This Row],[BB cena]]*Table_ExternalData_15[[#Headers],[1,22]]</f>
        <v>29.340024</v>
      </c>
      <c r="K5400" s="2">
        <f>Table_ExternalData_15[[#This Row],[Price]]*Table_ExternalData_15[[#Headers],[1,22]]</f>
        <v>29.938799999999997</v>
      </c>
      <c r="L5400" s="7">
        <f>IF(G5400="White Shark",E5400*0.5,IF(G5400="Sbox",E5400*0.5,IF(G5400="Tenda",E5400*0.5,E5400*0.2)))/100</f>
        <v>0.02</v>
      </c>
      <c r="M5400" s="2">
        <f>Table_ExternalData_15[[#This Row],[Price]]-Table_ExternalData_15[[#This Row],[Price]]*Table_ExternalData_15[[#This Row],[extra popust]]</f>
        <v>24.049199999999999</v>
      </c>
      <c r="N5400" s="2">
        <f>IF(M5400&lt;I5400,M5400,I5400)</f>
        <v>24.049199999999999</v>
      </c>
      <c r="O5400" s="12" t="str">
        <f>IF(N5400&lt;I5400,$U$1," ")</f>
        <v xml:space="preserve"> </v>
      </c>
      <c r="P5400" s="12" t="str">
        <f>IFERROR((O5400+30)," ")</f>
        <v xml:space="preserve"> </v>
      </c>
      <c r="Q5400" s="2">
        <f ca="1">IF(O5400=$U$1,N5400,"0")*1.22</f>
        <v>0</v>
      </c>
    </row>
    <row r="5401" spans="1:17" x14ac:dyDescent="0.25">
      <c r="A5401" t="s">
        <v>366</v>
      </c>
      <c r="B5401" t="s">
        <v>365</v>
      </c>
      <c r="C5401">
        <v>5882</v>
      </c>
      <c r="D5401">
        <v>104.4</v>
      </c>
      <c r="E5401">
        <f>IFERROR(VLOOKUP(Table_ExternalData_15[[#This Row],[Id]],Rabati!B:C,2,0),0)</f>
        <v>10</v>
      </c>
      <c r="F5401">
        <v>0</v>
      </c>
      <c r="G5401" t="str">
        <f>VLOOKUP(Table_ExternalData_15[[#This Row],[Id]],'Blagovna izdelek'!A:C,3,0)</f>
        <v>Brother</v>
      </c>
      <c r="H5401">
        <f>Table_ExternalData_15[[#This Row],[Rabat]]*0.2</f>
        <v>2</v>
      </c>
      <c r="I5401" s="2">
        <f>Table_ExternalData_15[[#This Row],[Price]]-(Table_ExternalData_15[[#This Row],[Price]]*Table_ExternalData_15[[#This Row],[BB rabat]])/100</f>
        <v>102.31200000000001</v>
      </c>
      <c r="J5401" s="2">
        <f>Table_ExternalData_15[[#This Row],[BB cena]]*Table_ExternalData_15[[#Headers],[1,22]]</f>
        <v>124.82064000000001</v>
      </c>
      <c r="K5401" s="2">
        <f>Table_ExternalData_15[[#This Row],[Price]]*Table_ExternalData_15[[#Headers],[1,22]]</f>
        <v>127.36800000000001</v>
      </c>
      <c r="L5401" s="7">
        <f>IF(G5401="White Shark",E5401*0.5,IF(G5401="Sbox",E5401*0.5,IF(G5401="Tenda",E5401*0.5,E5401*0.2)))/100</f>
        <v>0.02</v>
      </c>
      <c r="M5401" s="2">
        <f>Table_ExternalData_15[[#This Row],[Price]]-Table_ExternalData_15[[#This Row],[Price]]*Table_ExternalData_15[[#This Row],[extra popust]]</f>
        <v>102.31200000000001</v>
      </c>
      <c r="N5401" s="2">
        <f>IF(M5401&lt;I5401,M5401,I5401)</f>
        <v>102.31200000000001</v>
      </c>
      <c r="O5401" s="12" t="str">
        <f>IF(N5401&lt;I5401,$U$1," ")</f>
        <v xml:space="preserve"> </v>
      </c>
      <c r="P5401" s="12" t="str">
        <f>IFERROR((O5401+30)," ")</f>
        <v xml:space="preserve"> </v>
      </c>
      <c r="Q5401" s="2">
        <f ca="1">IF(O5401=$U$1,N5401,"0")*1.22</f>
        <v>0</v>
      </c>
    </row>
    <row r="5402" spans="1:17" x14ac:dyDescent="0.25">
      <c r="A5402" t="s">
        <v>368</v>
      </c>
      <c r="B5402" t="s">
        <v>367</v>
      </c>
      <c r="C5402">
        <v>5884</v>
      </c>
      <c r="D5402">
        <v>62.55</v>
      </c>
      <c r="E5402">
        <f>IFERROR(VLOOKUP(Table_ExternalData_15[[#This Row],[Id]],Rabati!B:C,2,0),0)</f>
        <v>10</v>
      </c>
      <c r="F5402">
        <v>9</v>
      </c>
      <c r="G5402" t="str">
        <f>VLOOKUP(Table_ExternalData_15[[#This Row],[Id]],'Blagovna izdelek'!A:C,3,0)</f>
        <v>Brother</v>
      </c>
      <c r="H5402">
        <f>Table_ExternalData_15[[#This Row],[Rabat]]*0.2</f>
        <v>2</v>
      </c>
      <c r="I5402" s="2">
        <f>Table_ExternalData_15[[#This Row],[Price]]-(Table_ExternalData_15[[#This Row],[Price]]*Table_ExternalData_15[[#This Row],[BB rabat]])/100</f>
        <v>61.298999999999999</v>
      </c>
      <c r="J5402" s="2">
        <f>Table_ExternalData_15[[#This Row],[BB cena]]*Table_ExternalData_15[[#Headers],[1,22]]</f>
        <v>74.784779999999998</v>
      </c>
      <c r="K5402" s="2">
        <f>Table_ExternalData_15[[#This Row],[Price]]*Table_ExternalData_15[[#Headers],[1,22]]</f>
        <v>76.310999999999993</v>
      </c>
      <c r="L5402" s="7">
        <f>IF(G5402="White Shark",E5402*0.5,IF(G5402="Sbox",E5402*0.5,IF(G5402="Tenda",E5402*0.5,E5402*0.2)))/100</f>
        <v>0.02</v>
      </c>
      <c r="M5402" s="2">
        <f>Table_ExternalData_15[[#This Row],[Price]]-Table_ExternalData_15[[#This Row],[Price]]*Table_ExternalData_15[[#This Row],[extra popust]]</f>
        <v>61.298999999999999</v>
      </c>
      <c r="N5402" s="2">
        <f>IF(M5402&lt;I5402,M5402,I5402)</f>
        <v>61.298999999999999</v>
      </c>
      <c r="O5402" s="12" t="str">
        <f>IF(N5402&lt;I5402,$U$1," ")</f>
        <v xml:space="preserve"> </v>
      </c>
      <c r="P5402" s="12" t="str">
        <f>IFERROR((O5402+30)," ")</f>
        <v xml:space="preserve"> </v>
      </c>
      <c r="Q5402" s="2">
        <f ca="1">IF(O5402=$U$1,N5402,"0")*1.22</f>
        <v>0</v>
      </c>
    </row>
    <row r="5403" spans="1:17" x14ac:dyDescent="0.25">
      <c r="A5403" t="s">
        <v>370</v>
      </c>
      <c r="B5403" t="s">
        <v>369</v>
      </c>
      <c r="C5403">
        <v>5885</v>
      </c>
      <c r="D5403">
        <v>114.95</v>
      </c>
      <c r="E5403">
        <f>IFERROR(VLOOKUP(Table_ExternalData_15[[#This Row],[Id]],Rabati!B:C,2,0),0)</f>
        <v>0</v>
      </c>
      <c r="F5403">
        <v>0</v>
      </c>
      <c r="G5403" t="str">
        <f>VLOOKUP(Table_ExternalData_15[[#This Row],[Id]],'Blagovna izdelek'!A:C,3,0)</f>
        <v>Brother</v>
      </c>
      <c r="H5403">
        <f>Table_ExternalData_15[[#This Row],[Rabat]]*0.2</f>
        <v>0</v>
      </c>
      <c r="I5403" s="2">
        <f>Table_ExternalData_15[[#This Row],[Price]]-(Table_ExternalData_15[[#This Row],[Price]]*Table_ExternalData_15[[#This Row],[BB rabat]])/100</f>
        <v>114.95</v>
      </c>
      <c r="J5403" s="2">
        <f>Table_ExternalData_15[[#This Row],[BB cena]]*Table_ExternalData_15[[#Headers],[1,22]]</f>
        <v>140.239</v>
      </c>
      <c r="K5403" s="2">
        <f>Table_ExternalData_15[[#This Row],[Price]]*Table_ExternalData_15[[#Headers],[1,22]]</f>
        <v>140.239</v>
      </c>
      <c r="L5403" s="7">
        <f>IF(G5403="White Shark",E5403*0.5,IF(G5403="Sbox",E5403*0.5,IF(G5403="Tenda",E5403*0.5,E5403*0.2)))/100</f>
        <v>0</v>
      </c>
      <c r="M5403" s="2">
        <f>Table_ExternalData_15[[#This Row],[Price]]-Table_ExternalData_15[[#This Row],[Price]]*Table_ExternalData_15[[#This Row],[extra popust]]</f>
        <v>114.95</v>
      </c>
      <c r="N5403" s="2">
        <f>IF(M5403&lt;I5403,M5403,I5403)</f>
        <v>114.95</v>
      </c>
      <c r="O5403" s="12" t="str">
        <f>IF(N5403&lt;I5403,$U$1," ")</f>
        <v xml:space="preserve"> </v>
      </c>
      <c r="P5403" s="12" t="str">
        <f>IFERROR((O5403+30)," ")</f>
        <v xml:space="preserve"> </v>
      </c>
      <c r="Q5403" s="2">
        <f ca="1">IF(O5403=$U$1,N5403,"0")*1.22</f>
        <v>0</v>
      </c>
    </row>
    <row r="5404" spans="1:17" x14ac:dyDescent="0.25">
      <c r="A5404" t="s">
        <v>372</v>
      </c>
      <c r="B5404" t="s">
        <v>371</v>
      </c>
      <c r="C5404">
        <v>5886</v>
      </c>
      <c r="D5404">
        <v>216.48</v>
      </c>
      <c r="E5404">
        <f>IFERROR(VLOOKUP(Table_ExternalData_15[[#This Row],[Id]],Rabati!B:C,2,0),0)</f>
        <v>10</v>
      </c>
      <c r="F5404">
        <v>0</v>
      </c>
      <c r="G5404" t="str">
        <f>VLOOKUP(Table_ExternalData_15[[#This Row],[Id]],'Blagovna izdelek'!A:C,3,0)</f>
        <v>Brother</v>
      </c>
      <c r="H5404">
        <f>Table_ExternalData_15[[#This Row],[Rabat]]*0.2</f>
        <v>2</v>
      </c>
      <c r="I5404" s="2">
        <f>Table_ExternalData_15[[#This Row],[Price]]-(Table_ExternalData_15[[#This Row],[Price]]*Table_ExternalData_15[[#This Row],[BB rabat]])/100</f>
        <v>212.15039999999999</v>
      </c>
      <c r="J5404" s="2">
        <f>Table_ExternalData_15[[#This Row],[BB cena]]*Table_ExternalData_15[[#Headers],[1,22]]</f>
        <v>258.823488</v>
      </c>
      <c r="K5404" s="2">
        <f>Table_ExternalData_15[[#This Row],[Price]]*Table_ExternalData_15[[#Headers],[1,22]]</f>
        <v>264.10559999999998</v>
      </c>
      <c r="L5404" s="7">
        <f>IF(G5404="White Shark",E5404*0.5,IF(G5404="Sbox",E5404*0.5,IF(G5404="Tenda",E5404*0.5,E5404*0.2)))/100</f>
        <v>0.02</v>
      </c>
      <c r="M5404" s="2">
        <f>Table_ExternalData_15[[#This Row],[Price]]-Table_ExternalData_15[[#This Row],[Price]]*Table_ExternalData_15[[#This Row],[extra popust]]</f>
        <v>212.15039999999999</v>
      </c>
      <c r="N5404" s="2">
        <f>IF(M5404&lt;I5404,M5404,I5404)</f>
        <v>212.15039999999999</v>
      </c>
      <c r="O5404" s="12" t="str">
        <f>IF(N5404&lt;I5404,$U$1," ")</f>
        <v xml:space="preserve"> </v>
      </c>
      <c r="P5404" s="12" t="str">
        <f>IFERROR((O5404+30)," ")</f>
        <v xml:space="preserve"> </v>
      </c>
      <c r="Q5404" s="2">
        <f ca="1">IF(O5404=$U$1,N5404,"0")*1.22</f>
        <v>0</v>
      </c>
    </row>
    <row r="5405" spans="1:17" x14ac:dyDescent="0.25">
      <c r="A5405" t="s">
        <v>374</v>
      </c>
      <c r="B5405" t="s">
        <v>373</v>
      </c>
      <c r="C5405">
        <v>5887</v>
      </c>
      <c r="D5405">
        <v>109.95</v>
      </c>
      <c r="E5405">
        <f>IFERROR(VLOOKUP(Table_ExternalData_15[[#This Row],[Id]],Rabati!B:C,2,0),0)</f>
        <v>10</v>
      </c>
      <c r="F5405">
        <v>3</v>
      </c>
      <c r="G5405" t="str">
        <f>VLOOKUP(Table_ExternalData_15[[#This Row],[Id]],'Blagovna izdelek'!A:C,3,0)</f>
        <v>Brother</v>
      </c>
      <c r="H5405">
        <f>Table_ExternalData_15[[#This Row],[Rabat]]*0.2</f>
        <v>2</v>
      </c>
      <c r="I5405" s="2">
        <f>Table_ExternalData_15[[#This Row],[Price]]-(Table_ExternalData_15[[#This Row],[Price]]*Table_ExternalData_15[[#This Row],[BB rabat]])/100</f>
        <v>107.751</v>
      </c>
      <c r="J5405" s="2">
        <f>Table_ExternalData_15[[#This Row],[BB cena]]*Table_ExternalData_15[[#Headers],[1,22]]</f>
        <v>131.45622</v>
      </c>
      <c r="K5405" s="2">
        <f>Table_ExternalData_15[[#This Row],[Price]]*Table_ExternalData_15[[#Headers],[1,22]]</f>
        <v>134.13900000000001</v>
      </c>
      <c r="L5405" s="7">
        <f>IF(G5405="White Shark",E5405*0.5,IF(G5405="Sbox",E5405*0.5,IF(G5405="Tenda",E5405*0.5,E5405*0.2)))/100</f>
        <v>0.02</v>
      </c>
      <c r="M5405" s="2">
        <f>Table_ExternalData_15[[#This Row],[Price]]-Table_ExternalData_15[[#This Row],[Price]]*Table_ExternalData_15[[#This Row],[extra popust]]</f>
        <v>107.751</v>
      </c>
      <c r="N5405" s="2">
        <f>IF(M5405&lt;I5405,M5405,I5405)</f>
        <v>107.751</v>
      </c>
      <c r="O5405" s="12" t="str">
        <f>IF(N5405&lt;I5405,$U$1," ")</f>
        <v xml:space="preserve"> </v>
      </c>
      <c r="P5405" s="12" t="str">
        <f>IFERROR((O5405+30)," ")</f>
        <v xml:space="preserve"> </v>
      </c>
      <c r="Q5405" s="2">
        <f ca="1">IF(O5405=$U$1,N5405,"0")*1.22</f>
        <v>0</v>
      </c>
    </row>
    <row r="5406" spans="1:17" x14ac:dyDescent="0.25">
      <c r="A5406" t="s">
        <v>375</v>
      </c>
      <c r="B5406" t="s">
        <v>10661</v>
      </c>
      <c r="C5406">
        <v>5889</v>
      </c>
      <c r="D5406">
        <v>139.11000000000001</v>
      </c>
      <c r="E5406">
        <f>IFERROR(VLOOKUP(Table_ExternalData_15[[#This Row],[Id]],Rabati!B:C,2,0),0)</f>
        <v>10</v>
      </c>
      <c r="F5406">
        <v>0</v>
      </c>
      <c r="G5406" t="str">
        <f>VLOOKUP(Table_ExternalData_15[[#This Row],[Id]],'Blagovna izdelek'!A:C,3,0)</f>
        <v>Brother</v>
      </c>
      <c r="H5406">
        <f>Table_ExternalData_15[[#This Row],[Rabat]]*0.2</f>
        <v>2</v>
      </c>
      <c r="I5406" s="2">
        <f>Table_ExternalData_15[[#This Row],[Price]]-(Table_ExternalData_15[[#This Row],[Price]]*Table_ExternalData_15[[#This Row],[BB rabat]])/100</f>
        <v>136.32780000000002</v>
      </c>
      <c r="J5406" s="2">
        <f>Table_ExternalData_15[[#This Row],[BB cena]]*Table_ExternalData_15[[#Headers],[1,22]]</f>
        <v>166.31991600000003</v>
      </c>
      <c r="K5406" s="2">
        <f>Table_ExternalData_15[[#This Row],[Price]]*Table_ExternalData_15[[#Headers],[1,22]]</f>
        <v>169.71420000000001</v>
      </c>
      <c r="L5406" s="7">
        <f>IF(G5406="White Shark",E5406*0.5,IF(G5406="Sbox",E5406*0.5,IF(G5406="Tenda",E5406*0.5,E5406*0.2)))/100</f>
        <v>0.02</v>
      </c>
      <c r="M5406" s="2">
        <f>Table_ExternalData_15[[#This Row],[Price]]-Table_ExternalData_15[[#This Row],[Price]]*Table_ExternalData_15[[#This Row],[extra popust]]</f>
        <v>136.32780000000002</v>
      </c>
      <c r="N5406" s="2">
        <f>IF(M5406&lt;I5406,M5406,I5406)</f>
        <v>136.32780000000002</v>
      </c>
      <c r="O5406" s="12" t="str">
        <f>IF(N5406&lt;I5406,$U$1," ")</f>
        <v xml:space="preserve"> </v>
      </c>
      <c r="P5406" s="12" t="str">
        <f>IFERROR((O5406+30)," ")</f>
        <v xml:space="preserve"> </v>
      </c>
      <c r="Q5406" s="2">
        <f ca="1">IF(O5406=$U$1,N5406,"0")*1.22</f>
        <v>0</v>
      </c>
    </row>
    <row r="5407" spans="1:17" x14ac:dyDescent="0.25">
      <c r="A5407" t="s">
        <v>377</v>
      </c>
      <c r="B5407" t="s">
        <v>376</v>
      </c>
      <c r="C5407">
        <v>5890</v>
      </c>
      <c r="D5407">
        <v>25.94</v>
      </c>
      <c r="E5407">
        <f>IFERROR(VLOOKUP(Table_ExternalData_15[[#This Row],[Id]],Rabati!B:C,2,0),0)</f>
        <v>10</v>
      </c>
      <c r="F5407">
        <v>0</v>
      </c>
      <c r="G5407" t="str">
        <f>VLOOKUP(Table_ExternalData_15[[#This Row],[Id]],'Blagovna izdelek'!A:C,3,0)</f>
        <v>Brother</v>
      </c>
      <c r="H5407">
        <f>Table_ExternalData_15[[#This Row],[Rabat]]*0.2</f>
        <v>2</v>
      </c>
      <c r="I5407" s="2">
        <f>Table_ExternalData_15[[#This Row],[Price]]-(Table_ExternalData_15[[#This Row],[Price]]*Table_ExternalData_15[[#This Row],[BB rabat]])/100</f>
        <v>25.421200000000002</v>
      </c>
      <c r="J5407" s="2">
        <f>Table_ExternalData_15[[#This Row],[BB cena]]*Table_ExternalData_15[[#Headers],[1,22]]</f>
        <v>31.013864000000002</v>
      </c>
      <c r="K5407" s="2">
        <f>Table_ExternalData_15[[#This Row],[Price]]*Table_ExternalData_15[[#Headers],[1,22]]</f>
        <v>31.646800000000002</v>
      </c>
      <c r="L5407" s="7">
        <f>IF(G5407="White Shark",E5407*0.5,IF(G5407="Sbox",E5407*0.5,IF(G5407="Tenda",E5407*0.5,E5407*0.2)))/100</f>
        <v>0.02</v>
      </c>
      <c r="M5407" s="2">
        <f>Table_ExternalData_15[[#This Row],[Price]]-Table_ExternalData_15[[#This Row],[Price]]*Table_ExternalData_15[[#This Row],[extra popust]]</f>
        <v>25.421200000000002</v>
      </c>
      <c r="N5407" s="2">
        <f>IF(M5407&lt;I5407,M5407,I5407)</f>
        <v>25.421200000000002</v>
      </c>
      <c r="O5407" s="12" t="str">
        <f>IF(N5407&lt;I5407,$U$1," ")</f>
        <v xml:space="preserve"> </v>
      </c>
      <c r="P5407" s="12" t="str">
        <f>IFERROR((O5407+30)," ")</f>
        <v xml:space="preserve"> </v>
      </c>
      <c r="Q5407" s="2">
        <f ca="1">IF(O5407=$U$1,N5407,"0")*1.22</f>
        <v>0</v>
      </c>
    </row>
    <row r="5408" spans="1:17" x14ac:dyDescent="0.25">
      <c r="A5408" t="s">
        <v>379</v>
      </c>
      <c r="B5408" t="s">
        <v>378</v>
      </c>
      <c r="C5408">
        <v>5891</v>
      </c>
      <c r="D5408">
        <v>28.45</v>
      </c>
      <c r="E5408">
        <f>IFERROR(VLOOKUP(Table_ExternalData_15[[#This Row],[Id]],Rabati!B:C,2,0),0)</f>
        <v>10</v>
      </c>
      <c r="F5408">
        <v>0</v>
      </c>
      <c r="G5408" t="str">
        <f>VLOOKUP(Table_ExternalData_15[[#This Row],[Id]],'Blagovna izdelek'!A:C,3,0)</f>
        <v>Brother</v>
      </c>
      <c r="H5408">
        <f>Table_ExternalData_15[[#This Row],[Rabat]]*0.2</f>
        <v>2</v>
      </c>
      <c r="I5408" s="2">
        <f>Table_ExternalData_15[[#This Row],[Price]]-(Table_ExternalData_15[[#This Row],[Price]]*Table_ExternalData_15[[#This Row],[BB rabat]])/100</f>
        <v>27.881</v>
      </c>
      <c r="J5408" s="2">
        <f>Table_ExternalData_15[[#This Row],[BB cena]]*Table_ExternalData_15[[#Headers],[1,22]]</f>
        <v>34.01482</v>
      </c>
      <c r="K5408" s="2">
        <f>Table_ExternalData_15[[#This Row],[Price]]*Table_ExternalData_15[[#Headers],[1,22]]</f>
        <v>34.708999999999996</v>
      </c>
      <c r="L5408" s="7">
        <f>IF(G5408="White Shark",E5408*0.5,IF(G5408="Sbox",E5408*0.5,IF(G5408="Tenda",E5408*0.5,E5408*0.2)))/100</f>
        <v>0.02</v>
      </c>
      <c r="M5408" s="2">
        <f>Table_ExternalData_15[[#This Row],[Price]]-Table_ExternalData_15[[#This Row],[Price]]*Table_ExternalData_15[[#This Row],[extra popust]]</f>
        <v>27.881</v>
      </c>
      <c r="N5408" s="2">
        <f>IF(M5408&lt;I5408,M5408,I5408)</f>
        <v>27.881</v>
      </c>
      <c r="O5408" s="12" t="str">
        <f>IF(N5408&lt;I5408,$U$1," ")</f>
        <v xml:space="preserve"> </v>
      </c>
      <c r="P5408" s="12" t="str">
        <f>IFERROR((O5408+30)," ")</f>
        <v xml:space="preserve"> </v>
      </c>
      <c r="Q5408" s="2">
        <f ca="1">IF(O5408=$U$1,N5408,"0")*1.22</f>
        <v>0</v>
      </c>
    </row>
    <row r="5409" spans="1:17" x14ac:dyDescent="0.25">
      <c r="A5409" t="s">
        <v>381</v>
      </c>
      <c r="B5409" t="s">
        <v>380</v>
      </c>
      <c r="C5409">
        <v>5892</v>
      </c>
      <c r="D5409">
        <v>30.92</v>
      </c>
      <c r="E5409">
        <f>IFERROR(VLOOKUP(Table_ExternalData_15[[#This Row],[Id]],Rabati!B:C,2,0),0)</f>
        <v>10</v>
      </c>
      <c r="F5409">
        <v>0</v>
      </c>
      <c r="G5409" t="str">
        <f>VLOOKUP(Table_ExternalData_15[[#This Row],[Id]],'Blagovna izdelek'!A:C,3,0)</f>
        <v>Brother</v>
      </c>
      <c r="H5409">
        <f>Table_ExternalData_15[[#This Row],[Rabat]]*0.2</f>
        <v>2</v>
      </c>
      <c r="I5409" s="2">
        <f>Table_ExternalData_15[[#This Row],[Price]]-(Table_ExternalData_15[[#This Row],[Price]]*Table_ExternalData_15[[#This Row],[BB rabat]])/100</f>
        <v>30.301600000000001</v>
      </c>
      <c r="J5409" s="2">
        <f>Table_ExternalData_15[[#This Row],[BB cena]]*Table_ExternalData_15[[#Headers],[1,22]]</f>
        <v>36.967951999999997</v>
      </c>
      <c r="K5409" s="2">
        <f>Table_ExternalData_15[[#This Row],[Price]]*Table_ExternalData_15[[#Headers],[1,22]]</f>
        <v>37.7224</v>
      </c>
      <c r="L5409" s="7">
        <f>IF(G5409="White Shark",E5409*0.5,IF(G5409="Sbox",E5409*0.5,IF(G5409="Tenda",E5409*0.5,E5409*0.2)))/100</f>
        <v>0.02</v>
      </c>
      <c r="M5409" s="2">
        <f>Table_ExternalData_15[[#This Row],[Price]]-Table_ExternalData_15[[#This Row],[Price]]*Table_ExternalData_15[[#This Row],[extra popust]]</f>
        <v>30.301600000000001</v>
      </c>
      <c r="N5409" s="2">
        <f>IF(M5409&lt;I5409,M5409,I5409)</f>
        <v>30.301600000000001</v>
      </c>
      <c r="O5409" s="12" t="str">
        <f>IF(N5409&lt;I5409,$U$1," ")</f>
        <v xml:space="preserve"> </v>
      </c>
      <c r="P5409" s="12" t="str">
        <f>IFERROR((O5409+30)," ")</f>
        <v xml:space="preserve"> </v>
      </c>
      <c r="Q5409" s="2">
        <f ca="1">IF(O5409=$U$1,N5409,"0")*1.22</f>
        <v>0</v>
      </c>
    </row>
    <row r="5410" spans="1:17" x14ac:dyDescent="0.25">
      <c r="A5410" t="s">
        <v>383</v>
      </c>
      <c r="B5410" t="s">
        <v>382</v>
      </c>
      <c r="C5410">
        <v>5893</v>
      </c>
      <c r="D5410">
        <v>30.33</v>
      </c>
      <c r="E5410">
        <f>IFERROR(VLOOKUP(Table_ExternalData_15[[#This Row],[Id]],Rabati!B:C,2,0),0)</f>
        <v>10</v>
      </c>
      <c r="F5410">
        <v>0</v>
      </c>
      <c r="G5410" t="str">
        <f>VLOOKUP(Table_ExternalData_15[[#This Row],[Id]],'Blagovna izdelek'!A:C,3,0)</f>
        <v>Brother</v>
      </c>
      <c r="H5410">
        <f>Table_ExternalData_15[[#This Row],[Rabat]]*0.2</f>
        <v>2</v>
      </c>
      <c r="I5410" s="2">
        <f>Table_ExternalData_15[[#This Row],[Price]]-(Table_ExternalData_15[[#This Row],[Price]]*Table_ExternalData_15[[#This Row],[BB rabat]])/100</f>
        <v>29.723399999999998</v>
      </c>
      <c r="J5410" s="2">
        <f>Table_ExternalData_15[[#This Row],[BB cena]]*Table_ExternalData_15[[#Headers],[1,22]]</f>
        <v>36.262547999999995</v>
      </c>
      <c r="K5410" s="2">
        <f>Table_ExternalData_15[[#This Row],[Price]]*Table_ExternalData_15[[#Headers],[1,22]]</f>
        <v>37.002599999999994</v>
      </c>
      <c r="L5410" s="7">
        <f>IF(G5410="White Shark",E5410*0.5,IF(G5410="Sbox",E5410*0.5,IF(G5410="Tenda",E5410*0.5,E5410*0.2)))/100</f>
        <v>0.02</v>
      </c>
      <c r="M5410" s="2">
        <f>Table_ExternalData_15[[#This Row],[Price]]-Table_ExternalData_15[[#This Row],[Price]]*Table_ExternalData_15[[#This Row],[extra popust]]</f>
        <v>29.723399999999998</v>
      </c>
      <c r="N5410" s="2">
        <f>IF(M5410&lt;I5410,M5410,I5410)</f>
        <v>29.723399999999998</v>
      </c>
      <c r="O5410" s="12" t="str">
        <f>IF(N5410&lt;I5410,$U$1," ")</f>
        <v xml:space="preserve"> </v>
      </c>
      <c r="P5410" s="12" t="str">
        <f>IFERROR((O5410+30)," ")</f>
        <v xml:space="preserve"> </v>
      </c>
      <c r="Q5410" s="2">
        <f ca="1">IF(O5410=$U$1,N5410,"0")*1.22</f>
        <v>0</v>
      </c>
    </row>
    <row r="5411" spans="1:17" x14ac:dyDescent="0.25">
      <c r="A5411" t="s">
        <v>385</v>
      </c>
      <c r="B5411" t="s">
        <v>384</v>
      </c>
      <c r="C5411">
        <v>5894</v>
      </c>
      <c r="D5411">
        <v>12.84</v>
      </c>
      <c r="E5411">
        <f>IFERROR(VLOOKUP(Table_ExternalData_15[[#This Row],[Id]],Rabati!B:C,2,0),0)</f>
        <v>10</v>
      </c>
      <c r="F5411">
        <v>0</v>
      </c>
      <c r="G5411" t="str">
        <f>VLOOKUP(Table_ExternalData_15[[#This Row],[Id]],'Blagovna izdelek'!A:C,3,0)</f>
        <v>Brother</v>
      </c>
      <c r="H5411">
        <f>Table_ExternalData_15[[#This Row],[Rabat]]*0.2</f>
        <v>2</v>
      </c>
      <c r="I5411" s="2">
        <f>Table_ExternalData_15[[#This Row],[Price]]-(Table_ExternalData_15[[#This Row],[Price]]*Table_ExternalData_15[[#This Row],[BB rabat]])/100</f>
        <v>12.5832</v>
      </c>
      <c r="J5411" s="2">
        <f>Table_ExternalData_15[[#This Row],[BB cena]]*Table_ExternalData_15[[#Headers],[1,22]]</f>
        <v>15.351503999999998</v>
      </c>
      <c r="K5411" s="2">
        <f>Table_ExternalData_15[[#This Row],[Price]]*Table_ExternalData_15[[#Headers],[1,22]]</f>
        <v>15.6648</v>
      </c>
      <c r="L5411" s="7">
        <f>IF(G5411="White Shark",E5411*0.5,IF(G5411="Sbox",E5411*0.5,IF(G5411="Tenda",E5411*0.5,E5411*0.2)))/100</f>
        <v>0.02</v>
      </c>
      <c r="M5411" s="2">
        <f>Table_ExternalData_15[[#This Row],[Price]]-Table_ExternalData_15[[#This Row],[Price]]*Table_ExternalData_15[[#This Row],[extra popust]]</f>
        <v>12.5832</v>
      </c>
      <c r="N5411" s="2">
        <f>IF(M5411&lt;I5411,M5411,I5411)</f>
        <v>12.5832</v>
      </c>
      <c r="O5411" s="12" t="str">
        <f>IF(N5411&lt;I5411,$U$1," ")</f>
        <v xml:space="preserve"> </v>
      </c>
      <c r="P5411" s="12" t="str">
        <f>IFERROR((O5411+30)," ")</f>
        <v xml:space="preserve"> </v>
      </c>
      <c r="Q5411" s="2">
        <f ca="1">IF(O5411=$U$1,N5411,"0")*1.22</f>
        <v>0</v>
      </c>
    </row>
    <row r="5412" spans="1:17" x14ac:dyDescent="0.25">
      <c r="A5412" t="s">
        <v>387</v>
      </c>
      <c r="B5412" t="s">
        <v>386</v>
      </c>
      <c r="C5412">
        <v>5895</v>
      </c>
      <c r="D5412">
        <v>13.86</v>
      </c>
      <c r="E5412">
        <f>IFERROR(VLOOKUP(Table_ExternalData_15[[#This Row],[Id]],Rabati!B:C,2,0),0)</f>
        <v>10</v>
      </c>
      <c r="F5412">
        <v>12</v>
      </c>
      <c r="G5412" t="str">
        <f>VLOOKUP(Table_ExternalData_15[[#This Row],[Id]],'Blagovna izdelek'!A:C,3,0)</f>
        <v>Brother</v>
      </c>
      <c r="H5412">
        <f>Table_ExternalData_15[[#This Row],[Rabat]]*0.2</f>
        <v>2</v>
      </c>
      <c r="I5412" s="2">
        <f>Table_ExternalData_15[[#This Row],[Price]]-(Table_ExternalData_15[[#This Row],[Price]]*Table_ExternalData_15[[#This Row],[BB rabat]])/100</f>
        <v>13.582799999999999</v>
      </c>
      <c r="J5412" s="2">
        <f>Table_ExternalData_15[[#This Row],[BB cena]]*Table_ExternalData_15[[#Headers],[1,22]]</f>
        <v>16.571015999999997</v>
      </c>
      <c r="K5412" s="2">
        <f>Table_ExternalData_15[[#This Row],[Price]]*Table_ExternalData_15[[#Headers],[1,22]]</f>
        <v>16.909199999999998</v>
      </c>
      <c r="L5412" s="7">
        <f>IF(G5412="White Shark",E5412*0.5,IF(G5412="Sbox",E5412*0.5,IF(G5412="Tenda",E5412*0.5,E5412*0.2)))/100</f>
        <v>0.02</v>
      </c>
      <c r="M5412" s="2">
        <f>Table_ExternalData_15[[#This Row],[Price]]-Table_ExternalData_15[[#This Row],[Price]]*Table_ExternalData_15[[#This Row],[extra popust]]</f>
        <v>13.582799999999999</v>
      </c>
      <c r="N5412" s="2">
        <f>IF(M5412&lt;I5412,M5412,I5412)</f>
        <v>13.582799999999999</v>
      </c>
      <c r="O5412" s="12" t="str">
        <f>IF(N5412&lt;I5412,$U$1," ")</f>
        <v xml:space="preserve"> </v>
      </c>
      <c r="P5412" s="12" t="str">
        <f>IFERROR((O5412+30)," ")</f>
        <v xml:space="preserve"> </v>
      </c>
      <c r="Q5412" s="2">
        <f ca="1">IF(O5412=$U$1,N5412,"0")*1.22</f>
        <v>0</v>
      </c>
    </row>
    <row r="5413" spans="1:17" x14ac:dyDescent="0.25">
      <c r="A5413" t="s">
        <v>389</v>
      </c>
      <c r="B5413" t="s">
        <v>388</v>
      </c>
      <c r="C5413">
        <v>5896</v>
      </c>
      <c r="D5413">
        <v>23.34</v>
      </c>
      <c r="E5413">
        <f>IFERROR(VLOOKUP(Table_ExternalData_15[[#This Row],[Id]],Rabati!B:C,2,0),0)</f>
        <v>10</v>
      </c>
      <c r="F5413">
        <v>0</v>
      </c>
      <c r="G5413" t="str">
        <f>VLOOKUP(Table_ExternalData_15[[#This Row],[Id]],'Blagovna izdelek'!A:C,3,0)</f>
        <v>Brother</v>
      </c>
      <c r="H5413">
        <f>Table_ExternalData_15[[#This Row],[Rabat]]*0.2</f>
        <v>2</v>
      </c>
      <c r="I5413" s="2">
        <f>Table_ExternalData_15[[#This Row],[Price]]-(Table_ExternalData_15[[#This Row],[Price]]*Table_ExternalData_15[[#This Row],[BB rabat]])/100</f>
        <v>22.873200000000001</v>
      </c>
      <c r="J5413" s="2">
        <f>Table_ExternalData_15[[#This Row],[BB cena]]*Table_ExternalData_15[[#Headers],[1,22]]</f>
        <v>27.905304000000001</v>
      </c>
      <c r="K5413" s="2">
        <f>Table_ExternalData_15[[#This Row],[Price]]*Table_ExternalData_15[[#Headers],[1,22]]</f>
        <v>28.474799999999998</v>
      </c>
      <c r="L5413" s="7">
        <f>IF(G5413="White Shark",E5413*0.5,IF(G5413="Sbox",E5413*0.5,IF(G5413="Tenda",E5413*0.5,E5413*0.2)))/100</f>
        <v>0.02</v>
      </c>
      <c r="M5413" s="2">
        <f>Table_ExternalData_15[[#This Row],[Price]]-Table_ExternalData_15[[#This Row],[Price]]*Table_ExternalData_15[[#This Row],[extra popust]]</f>
        <v>22.873200000000001</v>
      </c>
      <c r="N5413" s="2">
        <f>IF(M5413&lt;I5413,M5413,I5413)</f>
        <v>22.873200000000001</v>
      </c>
      <c r="O5413" s="12" t="str">
        <f>IF(N5413&lt;I5413,$U$1," ")</f>
        <v xml:space="preserve"> </v>
      </c>
      <c r="P5413" s="12" t="str">
        <f>IFERROR((O5413+30)," ")</f>
        <v xml:space="preserve"> </v>
      </c>
      <c r="Q5413" s="2">
        <f ca="1">IF(O5413=$U$1,N5413,"0")*1.22</f>
        <v>0</v>
      </c>
    </row>
    <row r="5414" spans="1:17" x14ac:dyDescent="0.25">
      <c r="A5414" t="s">
        <v>391</v>
      </c>
      <c r="B5414" t="s">
        <v>390</v>
      </c>
      <c r="C5414">
        <v>5897</v>
      </c>
      <c r="D5414">
        <v>19.28</v>
      </c>
      <c r="E5414">
        <f>IFERROR(VLOOKUP(Table_ExternalData_15[[#This Row],[Id]],Rabati!B:C,2,0),0)</f>
        <v>10</v>
      </c>
      <c r="F5414">
        <v>0</v>
      </c>
      <c r="G5414" t="str">
        <f>VLOOKUP(Table_ExternalData_15[[#This Row],[Id]],'Blagovna izdelek'!A:C,3,0)</f>
        <v>Brother</v>
      </c>
      <c r="H5414">
        <f>Table_ExternalData_15[[#This Row],[Rabat]]*0.2</f>
        <v>2</v>
      </c>
      <c r="I5414" s="2">
        <f>Table_ExternalData_15[[#This Row],[Price]]-(Table_ExternalData_15[[#This Row],[Price]]*Table_ExternalData_15[[#This Row],[BB rabat]])/100</f>
        <v>18.894400000000001</v>
      </c>
      <c r="J5414" s="2">
        <f>Table_ExternalData_15[[#This Row],[BB cena]]*Table_ExternalData_15[[#Headers],[1,22]]</f>
        <v>23.051168000000001</v>
      </c>
      <c r="K5414" s="2">
        <f>Table_ExternalData_15[[#This Row],[Price]]*Table_ExternalData_15[[#Headers],[1,22]]</f>
        <v>23.521599999999999</v>
      </c>
      <c r="L5414" s="7">
        <f>IF(G5414="White Shark",E5414*0.5,IF(G5414="Sbox",E5414*0.5,IF(G5414="Tenda",E5414*0.5,E5414*0.2)))/100</f>
        <v>0.02</v>
      </c>
      <c r="M5414" s="2">
        <f>Table_ExternalData_15[[#This Row],[Price]]-Table_ExternalData_15[[#This Row],[Price]]*Table_ExternalData_15[[#This Row],[extra popust]]</f>
        <v>18.894400000000001</v>
      </c>
      <c r="N5414" s="2">
        <f>IF(M5414&lt;I5414,M5414,I5414)</f>
        <v>18.894400000000001</v>
      </c>
      <c r="O5414" s="12" t="str">
        <f>IF(N5414&lt;I5414,$U$1," ")</f>
        <v xml:space="preserve"> </v>
      </c>
      <c r="P5414" s="12" t="str">
        <f>IFERROR((O5414+30)," ")</f>
        <v xml:space="preserve"> </v>
      </c>
      <c r="Q5414" s="2">
        <f ca="1">IF(O5414=$U$1,N5414,"0")*1.22</f>
        <v>0</v>
      </c>
    </row>
    <row r="5415" spans="1:17" x14ac:dyDescent="0.25">
      <c r="A5415" t="s">
        <v>393</v>
      </c>
      <c r="B5415" t="s">
        <v>392</v>
      </c>
      <c r="C5415">
        <v>5898</v>
      </c>
      <c r="D5415">
        <v>12.12</v>
      </c>
      <c r="E5415">
        <f>IFERROR(VLOOKUP(Table_ExternalData_15[[#This Row],[Id]],Rabati!B:C,2,0),0)</f>
        <v>10</v>
      </c>
      <c r="F5415">
        <v>3</v>
      </c>
      <c r="G5415" t="str">
        <f>VLOOKUP(Table_ExternalData_15[[#This Row],[Id]],'Blagovna izdelek'!A:C,3,0)</f>
        <v>Brother</v>
      </c>
      <c r="H5415">
        <f>Table_ExternalData_15[[#This Row],[Rabat]]*0.2</f>
        <v>2</v>
      </c>
      <c r="I5415" s="2">
        <f>Table_ExternalData_15[[#This Row],[Price]]-(Table_ExternalData_15[[#This Row],[Price]]*Table_ExternalData_15[[#This Row],[BB rabat]])/100</f>
        <v>11.877599999999999</v>
      </c>
      <c r="J5415" s="2">
        <f>Table_ExternalData_15[[#This Row],[BB cena]]*Table_ExternalData_15[[#Headers],[1,22]]</f>
        <v>14.490671999999998</v>
      </c>
      <c r="K5415" s="2">
        <f>Table_ExternalData_15[[#This Row],[Price]]*Table_ExternalData_15[[#Headers],[1,22]]</f>
        <v>14.786399999999999</v>
      </c>
      <c r="L5415" s="7">
        <f>IF(G5415="White Shark",E5415*0.5,IF(G5415="Sbox",E5415*0.5,IF(G5415="Tenda",E5415*0.5,E5415*0.2)))/100</f>
        <v>0.02</v>
      </c>
      <c r="M5415" s="2">
        <f>Table_ExternalData_15[[#This Row],[Price]]-Table_ExternalData_15[[#This Row],[Price]]*Table_ExternalData_15[[#This Row],[extra popust]]</f>
        <v>11.877599999999999</v>
      </c>
      <c r="N5415" s="2">
        <f>IF(M5415&lt;I5415,M5415,I5415)</f>
        <v>11.877599999999999</v>
      </c>
      <c r="O5415" s="12" t="str">
        <f>IF(N5415&lt;I5415,$U$1," ")</f>
        <v xml:space="preserve"> </v>
      </c>
      <c r="P5415" s="12" t="str">
        <f>IFERROR((O5415+30)," ")</f>
        <v xml:space="preserve"> </v>
      </c>
      <c r="Q5415" s="2">
        <f ca="1">IF(O5415=$U$1,N5415,"0")*1.22</f>
        <v>0</v>
      </c>
    </row>
    <row r="5416" spans="1:17" x14ac:dyDescent="0.25">
      <c r="A5416" t="s">
        <v>395</v>
      </c>
      <c r="B5416" t="s">
        <v>394</v>
      </c>
      <c r="C5416">
        <v>5899</v>
      </c>
      <c r="D5416">
        <v>13.31</v>
      </c>
      <c r="E5416">
        <f>IFERROR(VLOOKUP(Table_ExternalData_15[[#This Row],[Id]],Rabati!B:C,2,0),0)</f>
        <v>10</v>
      </c>
      <c r="F5416">
        <v>4</v>
      </c>
      <c r="G5416" t="str">
        <f>VLOOKUP(Table_ExternalData_15[[#This Row],[Id]],'Blagovna izdelek'!A:C,3,0)</f>
        <v>Brother</v>
      </c>
      <c r="H5416">
        <f>Table_ExternalData_15[[#This Row],[Rabat]]*0.2</f>
        <v>2</v>
      </c>
      <c r="I5416" s="2">
        <f>Table_ExternalData_15[[#This Row],[Price]]-(Table_ExternalData_15[[#This Row],[Price]]*Table_ExternalData_15[[#This Row],[BB rabat]])/100</f>
        <v>13.043800000000001</v>
      </c>
      <c r="J5416" s="2">
        <f>Table_ExternalData_15[[#This Row],[BB cena]]*Table_ExternalData_15[[#Headers],[1,22]]</f>
        <v>15.913436000000001</v>
      </c>
      <c r="K5416" s="2">
        <f>Table_ExternalData_15[[#This Row],[Price]]*Table_ExternalData_15[[#Headers],[1,22]]</f>
        <v>16.238199999999999</v>
      </c>
      <c r="L5416" s="7">
        <f>IF(G5416="White Shark",E5416*0.5,IF(G5416="Sbox",E5416*0.5,IF(G5416="Tenda",E5416*0.5,E5416*0.2)))/100</f>
        <v>0.02</v>
      </c>
      <c r="M5416" s="2">
        <f>Table_ExternalData_15[[#This Row],[Price]]-Table_ExternalData_15[[#This Row],[Price]]*Table_ExternalData_15[[#This Row],[extra popust]]</f>
        <v>13.043800000000001</v>
      </c>
      <c r="N5416" s="2">
        <f>IF(M5416&lt;I5416,M5416,I5416)</f>
        <v>13.043800000000001</v>
      </c>
      <c r="O5416" s="12" t="str">
        <f>IF(N5416&lt;I5416,$U$1," ")</f>
        <v xml:space="preserve"> </v>
      </c>
      <c r="P5416" s="12" t="str">
        <f>IFERROR((O5416+30)," ")</f>
        <v xml:space="preserve"> </v>
      </c>
      <c r="Q5416" s="2">
        <f ca="1">IF(O5416=$U$1,N5416,"0")*1.22</f>
        <v>0</v>
      </c>
    </row>
    <row r="5417" spans="1:17" x14ac:dyDescent="0.25">
      <c r="A5417" t="s">
        <v>397</v>
      </c>
      <c r="B5417" t="s">
        <v>396</v>
      </c>
      <c r="C5417">
        <v>5900</v>
      </c>
      <c r="D5417">
        <v>14.93</v>
      </c>
      <c r="E5417">
        <f>IFERROR(VLOOKUP(Table_ExternalData_15[[#This Row],[Id]],Rabati!B:C,2,0),0)</f>
        <v>10</v>
      </c>
      <c r="F5417">
        <v>1</v>
      </c>
      <c r="G5417" t="str">
        <f>VLOOKUP(Table_ExternalData_15[[#This Row],[Id]],'Blagovna izdelek'!A:C,3,0)</f>
        <v>Brother</v>
      </c>
      <c r="H5417">
        <f>Table_ExternalData_15[[#This Row],[Rabat]]*0.2</f>
        <v>2</v>
      </c>
      <c r="I5417" s="2">
        <f>Table_ExternalData_15[[#This Row],[Price]]-(Table_ExternalData_15[[#This Row],[Price]]*Table_ExternalData_15[[#This Row],[BB rabat]])/100</f>
        <v>14.631399999999999</v>
      </c>
      <c r="J5417" s="2">
        <f>Table_ExternalData_15[[#This Row],[BB cena]]*Table_ExternalData_15[[#Headers],[1,22]]</f>
        <v>17.850307999999998</v>
      </c>
      <c r="K5417" s="2">
        <f>Table_ExternalData_15[[#This Row],[Price]]*Table_ExternalData_15[[#Headers],[1,22]]</f>
        <v>18.214600000000001</v>
      </c>
      <c r="L5417" s="7">
        <f>IF(G5417="White Shark",E5417*0.5,IF(G5417="Sbox",E5417*0.5,IF(G5417="Tenda",E5417*0.5,E5417*0.2)))/100</f>
        <v>0.02</v>
      </c>
      <c r="M5417" s="2">
        <f>Table_ExternalData_15[[#This Row],[Price]]-Table_ExternalData_15[[#This Row],[Price]]*Table_ExternalData_15[[#This Row],[extra popust]]</f>
        <v>14.631399999999999</v>
      </c>
      <c r="N5417" s="2">
        <f>IF(M5417&lt;I5417,M5417,I5417)</f>
        <v>14.631399999999999</v>
      </c>
      <c r="O5417" s="12" t="str">
        <f>IF(N5417&lt;I5417,$U$1," ")</f>
        <v xml:space="preserve"> </v>
      </c>
      <c r="P5417" s="12" t="str">
        <f>IFERROR((O5417+30)," ")</f>
        <v xml:space="preserve"> </v>
      </c>
      <c r="Q5417" s="2">
        <f ca="1">IF(O5417=$U$1,N5417,"0")*1.22</f>
        <v>0</v>
      </c>
    </row>
    <row r="5418" spans="1:17" x14ac:dyDescent="0.25">
      <c r="A5418" t="s">
        <v>399</v>
      </c>
      <c r="B5418" t="s">
        <v>398</v>
      </c>
      <c r="C5418">
        <v>5901</v>
      </c>
      <c r="D5418">
        <v>15.11</v>
      </c>
      <c r="E5418">
        <f>IFERROR(VLOOKUP(Table_ExternalData_15[[#This Row],[Id]],Rabati!B:C,2,0),0)</f>
        <v>10</v>
      </c>
      <c r="F5418">
        <v>0</v>
      </c>
      <c r="G5418" t="str">
        <f>VLOOKUP(Table_ExternalData_15[[#This Row],[Id]],'Blagovna izdelek'!A:C,3,0)</f>
        <v>Brother</v>
      </c>
      <c r="H5418">
        <f>Table_ExternalData_15[[#This Row],[Rabat]]*0.2</f>
        <v>2</v>
      </c>
      <c r="I5418" s="2">
        <f>Table_ExternalData_15[[#This Row],[Price]]-(Table_ExternalData_15[[#This Row],[Price]]*Table_ExternalData_15[[#This Row],[BB rabat]])/100</f>
        <v>14.8078</v>
      </c>
      <c r="J5418" s="2">
        <f>Table_ExternalData_15[[#This Row],[BB cena]]*Table_ExternalData_15[[#Headers],[1,22]]</f>
        <v>18.065515999999999</v>
      </c>
      <c r="K5418" s="2">
        <f>Table_ExternalData_15[[#This Row],[Price]]*Table_ExternalData_15[[#Headers],[1,22]]</f>
        <v>18.434200000000001</v>
      </c>
      <c r="L5418" s="7">
        <f>IF(G5418="White Shark",E5418*0.5,IF(G5418="Sbox",E5418*0.5,IF(G5418="Tenda",E5418*0.5,E5418*0.2)))/100</f>
        <v>0.02</v>
      </c>
      <c r="M5418" s="2">
        <f>Table_ExternalData_15[[#This Row],[Price]]-Table_ExternalData_15[[#This Row],[Price]]*Table_ExternalData_15[[#This Row],[extra popust]]</f>
        <v>14.8078</v>
      </c>
      <c r="N5418" s="2">
        <f>IF(M5418&lt;I5418,M5418,I5418)</f>
        <v>14.8078</v>
      </c>
      <c r="O5418" s="12" t="str">
        <f>IF(N5418&lt;I5418,$U$1," ")</f>
        <v xml:space="preserve"> </v>
      </c>
      <c r="P5418" s="12" t="str">
        <f>IFERROR((O5418+30)," ")</f>
        <v xml:space="preserve"> </v>
      </c>
      <c r="Q5418" s="2">
        <f ca="1">IF(O5418=$U$1,N5418,"0")*1.22</f>
        <v>0</v>
      </c>
    </row>
    <row r="5419" spans="1:17" x14ac:dyDescent="0.25">
      <c r="A5419" t="s">
        <v>401</v>
      </c>
      <c r="B5419" t="s">
        <v>400</v>
      </c>
      <c r="C5419">
        <v>5902</v>
      </c>
      <c r="D5419">
        <v>19.670000000000002</v>
      </c>
      <c r="E5419">
        <f>IFERROR(VLOOKUP(Table_ExternalData_15[[#This Row],[Id]],Rabati!B:C,2,0),0)</f>
        <v>10</v>
      </c>
      <c r="F5419">
        <v>3</v>
      </c>
      <c r="G5419" t="str">
        <f>VLOOKUP(Table_ExternalData_15[[#This Row],[Id]],'Blagovna izdelek'!A:C,3,0)</f>
        <v>Brother</v>
      </c>
      <c r="H5419">
        <f>Table_ExternalData_15[[#This Row],[Rabat]]*0.2</f>
        <v>2</v>
      </c>
      <c r="I5419" s="2">
        <f>Table_ExternalData_15[[#This Row],[Price]]-(Table_ExternalData_15[[#This Row],[Price]]*Table_ExternalData_15[[#This Row],[BB rabat]])/100</f>
        <v>19.276600000000002</v>
      </c>
      <c r="J5419" s="2">
        <f>Table_ExternalData_15[[#This Row],[BB cena]]*Table_ExternalData_15[[#Headers],[1,22]]</f>
        <v>23.517452000000002</v>
      </c>
      <c r="K5419" s="2">
        <f>Table_ExternalData_15[[#This Row],[Price]]*Table_ExternalData_15[[#Headers],[1,22]]</f>
        <v>23.997400000000003</v>
      </c>
      <c r="L5419" s="7">
        <f>IF(G5419="White Shark",E5419*0.5,IF(G5419="Sbox",E5419*0.5,IF(G5419="Tenda",E5419*0.5,E5419*0.2)))/100</f>
        <v>0.02</v>
      </c>
      <c r="M5419" s="2">
        <f>Table_ExternalData_15[[#This Row],[Price]]-Table_ExternalData_15[[#This Row],[Price]]*Table_ExternalData_15[[#This Row],[extra popust]]</f>
        <v>19.276600000000002</v>
      </c>
      <c r="N5419" s="2">
        <f>IF(M5419&lt;I5419,M5419,I5419)</f>
        <v>19.276600000000002</v>
      </c>
      <c r="O5419" s="12" t="str">
        <f>IF(N5419&lt;I5419,$U$1," ")</f>
        <v xml:space="preserve"> </v>
      </c>
      <c r="P5419" s="12" t="str">
        <f>IFERROR((O5419+30)," ")</f>
        <v xml:space="preserve"> </v>
      </c>
      <c r="Q5419" s="2">
        <f ca="1">IF(O5419=$U$1,N5419,"0")*1.22</f>
        <v>0</v>
      </c>
    </row>
    <row r="5420" spans="1:17" x14ac:dyDescent="0.25">
      <c r="A5420" t="s">
        <v>403</v>
      </c>
      <c r="B5420" t="s">
        <v>402</v>
      </c>
      <c r="C5420">
        <v>5903</v>
      </c>
      <c r="D5420">
        <v>13.28</v>
      </c>
      <c r="E5420">
        <f>IFERROR(VLOOKUP(Table_ExternalData_15[[#This Row],[Id]],Rabati!B:C,2,0),0)</f>
        <v>10</v>
      </c>
      <c r="F5420">
        <v>21</v>
      </c>
      <c r="G5420" t="str">
        <f>VLOOKUP(Table_ExternalData_15[[#This Row],[Id]],'Blagovna izdelek'!A:C,3,0)</f>
        <v>Brother</v>
      </c>
      <c r="H5420">
        <f>Table_ExternalData_15[[#This Row],[Rabat]]*0.2</f>
        <v>2</v>
      </c>
      <c r="I5420" s="2">
        <f>Table_ExternalData_15[[#This Row],[Price]]-(Table_ExternalData_15[[#This Row],[Price]]*Table_ExternalData_15[[#This Row],[BB rabat]])/100</f>
        <v>13.0144</v>
      </c>
      <c r="J5420" s="2">
        <f>Table_ExternalData_15[[#This Row],[BB cena]]*Table_ExternalData_15[[#Headers],[1,22]]</f>
        <v>15.877568</v>
      </c>
      <c r="K5420" s="2">
        <f>Table_ExternalData_15[[#This Row],[Price]]*Table_ExternalData_15[[#Headers],[1,22]]</f>
        <v>16.201599999999999</v>
      </c>
      <c r="L5420" s="7">
        <f>IF(G5420="White Shark",E5420*0.5,IF(G5420="Sbox",E5420*0.5,IF(G5420="Tenda",E5420*0.5,E5420*0.2)))/100</f>
        <v>0.02</v>
      </c>
      <c r="M5420" s="2">
        <f>Table_ExternalData_15[[#This Row],[Price]]-Table_ExternalData_15[[#This Row],[Price]]*Table_ExternalData_15[[#This Row],[extra popust]]</f>
        <v>13.0144</v>
      </c>
      <c r="N5420" s="2">
        <f>IF(M5420&lt;I5420,M5420,I5420)</f>
        <v>13.0144</v>
      </c>
      <c r="O5420" s="12" t="str">
        <f>IF(N5420&lt;I5420,$U$1," ")</f>
        <v xml:space="preserve"> </v>
      </c>
      <c r="P5420" s="12" t="str">
        <f>IFERROR((O5420+30)," ")</f>
        <v xml:space="preserve"> </v>
      </c>
      <c r="Q5420" s="2">
        <f ca="1">IF(O5420=$U$1,N5420,"0")*1.22</f>
        <v>0</v>
      </c>
    </row>
    <row r="5421" spans="1:17" x14ac:dyDescent="0.25">
      <c r="A5421" t="s">
        <v>405</v>
      </c>
      <c r="B5421" t="s">
        <v>404</v>
      </c>
      <c r="C5421">
        <v>5904</v>
      </c>
      <c r="D5421">
        <v>14.7</v>
      </c>
      <c r="E5421">
        <f>IFERROR(VLOOKUP(Table_ExternalData_15[[#This Row],[Id]],Rabati!B:C,2,0),0)</f>
        <v>10</v>
      </c>
      <c r="F5421">
        <v>19</v>
      </c>
      <c r="G5421" t="str">
        <f>VLOOKUP(Table_ExternalData_15[[#This Row],[Id]],'Blagovna izdelek'!A:C,3,0)</f>
        <v>Brother</v>
      </c>
      <c r="H5421">
        <f>Table_ExternalData_15[[#This Row],[Rabat]]*0.2</f>
        <v>2</v>
      </c>
      <c r="I5421" s="2">
        <f>Table_ExternalData_15[[#This Row],[Price]]-(Table_ExternalData_15[[#This Row],[Price]]*Table_ExternalData_15[[#This Row],[BB rabat]])/100</f>
        <v>14.405999999999999</v>
      </c>
      <c r="J5421" s="2">
        <f>Table_ExternalData_15[[#This Row],[BB cena]]*Table_ExternalData_15[[#Headers],[1,22]]</f>
        <v>17.575319999999998</v>
      </c>
      <c r="K5421" s="2">
        <f>Table_ExternalData_15[[#This Row],[Price]]*Table_ExternalData_15[[#Headers],[1,22]]</f>
        <v>17.933999999999997</v>
      </c>
      <c r="L5421" s="7">
        <f>IF(G5421="White Shark",E5421*0.5,IF(G5421="Sbox",E5421*0.5,IF(G5421="Tenda",E5421*0.5,E5421*0.2)))/100</f>
        <v>0.02</v>
      </c>
      <c r="M5421" s="2">
        <f>Table_ExternalData_15[[#This Row],[Price]]-Table_ExternalData_15[[#This Row],[Price]]*Table_ExternalData_15[[#This Row],[extra popust]]</f>
        <v>14.405999999999999</v>
      </c>
      <c r="N5421" s="2">
        <f>IF(M5421&lt;I5421,M5421,I5421)</f>
        <v>14.405999999999999</v>
      </c>
      <c r="O5421" s="12" t="str">
        <f>IF(N5421&lt;I5421,$U$1," ")</f>
        <v xml:space="preserve"> </v>
      </c>
      <c r="P5421" s="12" t="str">
        <f>IFERROR((O5421+30)," ")</f>
        <v xml:space="preserve"> </v>
      </c>
      <c r="Q5421" s="2">
        <f ca="1">IF(O5421=$U$1,N5421,"0")*1.22</f>
        <v>0</v>
      </c>
    </row>
    <row r="5422" spans="1:17" x14ac:dyDescent="0.25">
      <c r="A5422" t="s">
        <v>407</v>
      </c>
      <c r="B5422" t="s">
        <v>406</v>
      </c>
      <c r="C5422">
        <v>5905</v>
      </c>
      <c r="D5422">
        <v>14.67</v>
      </c>
      <c r="E5422">
        <f>IFERROR(VLOOKUP(Table_ExternalData_15[[#This Row],[Id]],Rabati!B:C,2,0),0)</f>
        <v>10</v>
      </c>
      <c r="F5422">
        <v>4</v>
      </c>
      <c r="G5422" t="str">
        <f>VLOOKUP(Table_ExternalData_15[[#This Row],[Id]],'Blagovna izdelek'!A:C,3,0)</f>
        <v>Brother</v>
      </c>
      <c r="H5422">
        <f>Table_ExternalData_15[[#This Row],[Rabat]]*0.2</f>
        <v>2</v>
      </c>
      <c r="I5422" s="2">
        <f>Table_ExternalData_15[[#This Row],[Price]]-(Table_ExternalData_15[[#This Row],[Price]]*Table_ExternalData_15[[#This Row],[BB rabat]])/100</f>
        <v>14.3766</v>
      </c>
      <c r="J5422" s="2">
        <f>Table_ExternalData_15[[#This Row],[BB cena]]*Table_ExternalData_15[[#Headers],[1,22]]</f>
        <v>17.539452000000001</v>
      </c>
      <c r="K5422" s="2">
        <f>Table_ExternalData_15[[#This Row],[Price]]*Table_ExternalData_15[[#Headers],[1,22]]</f>
        <v>17.897400000000001</v>
      </c>
      <c r="L5422" s="7">
        <f>IF(G5422="White Shark",E5422*0.5,IF(G5422="Sbox",E5422*0.5,IF(G5422="Tenda",E5422*0.5,E5422*0.2)))/100</f>
        <v>0.02</v>
      </c>
      <c r="M5422" s="2">
        <f>Table_ExternalData_15[[#This Row],[Price]]-Table_ExternalData_15[[#This Row],[Price]]*Table_ExternalData_15[[#This Row],[extra popust]]</f>
        <v>14.3766</v>
      </c>
      <c r="N5422" s="2">
        <f>IF(M5422&lt;I5422,M5422,I5422)</f>
        <v>14.3766</v>
      </c>
      <c r="O5422" s="12" t="str">
        <f>IF(N5422&lt;I5422,$U$1," ")</f>
        <v xml:space="preserve"> </v>
      </c>
      <c r="P5422" s="12" t="str">
        <f>IFERROR((O5422+30)," ")</f>
        <v xml:space="preserve"> </v>
      </c>
      <c r="Q5422" s="2">
        <f ca="1">IF(O5422=$U$1,N5422,"0")*1.22</f>
        <v>0</v>
      </c>
    </row>
    <row r="5423" spans="1:17" x14ac:dyDescent="0.25">
      <c r="A5423" t="s">
        <v>409</v>
      </c>
      <c r="B5423" t="s">
        <v>408</v>
      </c>
      <c r="C5423">
        <v>5906</v>
      </c>
      <c r="D5423">
        <v>16.25</v>
      </c>
      <c r="E5423">
        <f>IFERROR(VLOOKUP(Table_ExternalData_15[[#This Row],[Id]],Rabati!B:C,2,0),0)</f>
        <v>10</v>
      </c>
      <c r="F5423">
        <v>36</v>
      </c>
      <c r="G5423" t="str">
        <f>VLOOKUP(Table_ExternalData_15[[#This Row],[Id]],'Blagovna izdelek'!A:C,3,0)</f>
        <v>Brother</v>
      </c>
      <c r="H5423">
        <f>Table_ExternalData_15[[#This Row],[Rabat]]*0.2</f>
        <v>2</v>
      </c>
      <c r="I5423" s="2">
        <f>Table_ExternalData_15[[#This Row],[Price]]-(Table_ExternalData_15[[#This Row],[Price]]*Table_ExternalData_15[[#This Row],[BB rabat]])/100</f>
        <v>15.925000000000001</v>
      </c>
      <c r="J5423" s="2">
        <f>Table_ExternalData_15[[#This Row],[BB cena]]*Table_ExternalData_15[[#Headers],[1,22]]</f>
        <v>19.4285</v>
      </c>
      <c r="K5423" s="2">
        <f>Table_ExternalData_15[[#This Row],[Price]]*Table_ExternalData_15[[#Headers],[1,22]]</f>
        <v>19.824999999999999</v>
      </c>
      <c r="L5423" s="7">
        <f>IF(G5423="White Shark",E5423*0.5,IF(G5423="Sbox",E5423*0.5,IF(G5423="Tenda",E5423*0.5,E5423*0.2)))/100</f>
        <v>0.02</v>
      </c>
      <c r="M5423" s="2">
        <f>Table_ExternalData_15[[#This Row],[Price]]-Table_ExternalData_15[[#This Row],[Price]]*Table_ExternalData_15[[#This Row],[extra popust]]</f>
        <v>15.925000000000001</v>
      </c>
      <c r="N5423" s="2">
        <f>IF(M5423&lt;I5423,M5423,I5423)</f>
        <v>15.925000000000001</v>
      </c>
      <c r="O5423" s="12" t="str">
        <f>IF(N5423&lt;I5423,$U$1," ")</f>
        <v xml:space="preserve"> </v>
      </c>
      <c r="P5423" s="12" t="str">
        <f>IFERROR((O5423+30)," ")</f>
        <v xml:space="preserve"> </v>
      </c>
      <c r="Q5423" s="2">
        <f ca="1">IF(O5423=$U$1,N5423,"0")*1.22</f>
        <v>0</v>
      </c>
    </row>
    <row r="5424" spans="1:17" x14ac:dyDescent="0.25">
      <c r="A5424" t="s">
        <v>411</v>
      </c>
      <c r="B5424" t="s">
        <v>410</v>
      </c>
      <c r="C5424">
        <v>5907</v>
      </c>
      <c r="D5424">
        <v>16.38</v>
      </c>
      <c r="E5424">
        <f>IFERROR(VLOOKUP(Table_ExternalData_15[[#This Row],[Id]],Rabati!B:C,2,0),0)</f>
        <v>10</v>
      </c>
      <c r="F5424">
        <v>6</v>
      </c>
      <c r="G5424" t="str">
        <f>VLOOKUP(Table_ExternalData_15[[#This Row],[Id]],'Blagovna izdelek'!A:C,3,0)</f>
        <v>Brother</v>
      </c>
      <c r="H5424">
        <f>Table_ExternalData_15[[#This Row],[Rabat]]*0.2</f>
        <v>2</v>
      </c>
      <c r="I5424" s="2">
        <f>Table_ExternalData_15[[#This Row],[Price]]-(Table_ExternalData_15[[#This Row],[Price]]*Table_ExternalData_15[[#This Row],[BB rabat]])/100</f>
        <v>16.052399999999999</v>
      </c>
      <c r="J5424" s="2">
        <f>Table_ExternalData_15[[#This Row],[BB cena]]*Table_ExternalData_15[[#Headers],[1,22]]</f>
        <v>19.583927999999997</v>
      </c>
      <c r="K5424" s="2">
        <f>Table_ExternalData_15[[#This Row],[Price]]*Table_ExternalData_15[[#Headers],[1,22]]</f>
        <v>19.983599999999999</v>
      </c>
      <c r="L5424" s="7">
        <f>IF(G5424="White Shark",E5424*0.5,IF(G5424="Sbox",E5424*0.5,IF(G5424="Tenda",E5424*0.5,E5424*0.2)))/100</f>
        <v>0.02</v>
      </c>
      <c r="M5424" s="2">
        <f>Table_ExternalData_15[[#This Row],[Price]]-Table_ExternalData_15[[#This Row],[Price]]*Table_ExternalData_15[[#This Row],[extra popust]]</f>
        <v>16.052399999999999</v>
      </c>
      <c r="N5424" s="2">
        <f>IF(M5424&lt;I5424,M5424,I5424)</f>
        <v>16.052399999999999</v>
      </c>
      <c r="O5424" s="12" t="str">
        <f>IF(N5424&lt;I5424,$U$1," ")</f>
        <v xml:space="preserve"> </v>
      </c>
      <c r="P5424" s="12" t="str">
        <f>IFERROR((O5424+30)," ")</f>
        <v xml:space="preserve"> </v>
      </c>
      <c r="Q5424" s="2">
        <f ca="1">IF(O5424=$U$1,N5424,"0")*1.22</f>
        <v>0</v>
      </c>
    </row>
    <row r="5425" spans="1:17" x14ac:dyDescent="0.25">
      <c r="A5425" t="s">
        <v>413</v>
      </c>
      <c r="B5425" t="s">
        <v>412</v>
      </c>
      <c r="C5425">
        <v>5908</v>
      </c>
      <c r="D5425">
        <v>17.2</v>
      </c>
      <c r="E5425">
        <f>IFERROR(VLOOKUP(Table_ExternalData_15[[#This Row],[Id]],Rabati!B:C,2,0),0)</f>
        <v>10</v>
      </c>
      <c r="F5425">
        <v>2</v>
      </c>
      <c r="G5425" t="str">
        <f>VLOOKUP(Table_ExternalData_15[[#This Row],[Id]],'Blagovna izdelek'!A:C,3,0)</f>
        <v>Brother</v>
      </c>
      <c r="H5425">
        <f>Table_ExternalData_15[[#This Row],[Rabat]]*0.2</f>
        <v>2</v>
      </c>
      <c r="I5425" s="2">
        <f>Table_ExternalData_15[[#This Row],[Price]]-(Table_ExternalData_15[[#This Row],[Price]]*Table_ExternalData_15[[#This Row],[BB rabat]])/100</f>
        <v>16.855999999999998</v>
      </c>
      <c r="J5425" s="2">
        <f>Table_ExternalData_15[[#This Row],[BB cena]]*Table_ExternalData_15[[#Headers],[1,22]]</f>
        <v>20.564319999999999</v>
      </c>
      <c r="K5425" s="2">
        <f>Table_ExternalData_15[[#This Row],[Price]]*Table_ExternalData_15[[#Headers],[1,22]]</f>
        <v>20.983999999999998</v>
      </c>
      <c r="L5425" s="7">
        <f>IF(G5425="White Shark",E5425*0.5,IF(G5425="Sbox",E5425*0.5,IF(G5425="Tenda",E5425*0.5,E5425*0.2)))/100</f>
        <v>0.02</v>
      </c>
      <c r="M5425" s="2">
        <f>Table_ExternalData_15[[#This Row],[Price]]-Table_ExternalData_15[[#This Row],[Price]]*Table_ExternalData_15[[#This Row],[extra popust]]</f>
        <v>16.855999999999998</v>
      </c>
      <c r="N5425" s="2">
        <f>IF(M5425&lt;I5425,M5425,I5425)</f>
        <v>16.855999999999998</v>
      </c>
      <c r="O5425" s="12" t="str">
        <f>IF(N5425&lt;I5425,$U$1," ")</f>
        <v xml:space="preserve"> </v>
      </c>
      <c r="P5425" s="12" t="str">
        <f>IFERROR((O5425+30)," ")</f>
        <v xml:space="preserve"> </v>
      </c>
      <c r="Q5425" s="2">
        <f ca="1">IF(O5425=$U$1,N5425,"0")*1.22</f>
        <v>0</v>
      </c>
    </row>
    <row r="5426" spans="1:17" x14ac:dyDescent="0.25">
      <c r="A5426" t="s">
        <v>415</v>
      </c>
      <c r="B5426" t="s">
        <v>414</v>
      </c>
      <c r="C5426">
        <v>5909</v>
      </c>
      <c r="D5426">
        <v>19.82</v>
      </c>
      <c r="E5426">
        <f>IFERROR(VLOOKUP(Table_ExternalData_15[[#This Row],[Id]],Rabati!B:C,2,0),0)</f>
        <v>10</v>
      </c>
      <c r="F5426">
        <v>16</v>
      </c>
      <c r="G5426" t="str">
        <f>VLOOKUP(Table_ExternalData_15[[#This Row],[Id]],'Blagovna izdelek'!A:C,3,0)</f>
        <v>Brother</v>
      </c>
      <c r="H5426">
        <f>Table_ExternalData_15[[#This Row],[Rabat]]*0.2</f>
        <v>2</v>
      </c>
      <c r="I5426" s="2">
        <f>Table_ExternalData_15[[#This Row],[Price]]-(Table_ExternalData_15[[#This Row],[Price]]*Table_ExternalData_15[[#This Row],[BB rabat]])/100</f>
        <v>19.4236</v>
      </c>
      <c r="J5426" s="2">
        <f>Table_ExternalData_15[[#This Row],[BB cena]]*Table_ExternalData_15[[#Headers],[1,22]]</f>
        <v>23.696791999999999</v>
      </c>
      <c r="K5426" s="2">
        <f>Table_ExternalData_15[[#This Row],[Price]]*Table_ExternalData_15[[#Headers],[1,22]]</f>
        <v>24.180399999999999</v>
      </c>
      <c r="L5426" s="7">
        <f>IF(G5426="White Shark",E5426*0.5,IF(G5426="Sbox",E5426*0.5,IF(G5426="Tenda",E5426*0.5,E5426*0.2)))/100</f>
        <v>0.02</v>
      </c>
      <c r="M5426" s="2">
        <f>Table_ExternalData_15[[#This Row],[Price]]-Table_ExternalData_15[[#This Row],[Price]]*Table_ExternalData_15[[#This Row],[extra popust]]</f>
        <v>19.4236</v>
      </c>
      <c r="N5426" s="2">
        <f>IF(M5426&lt;I5426,M5426,I5426)</f>
        <v>19.4236</v>
      </c>
      <c r="O5426" s="12" t="str">
        <f>IF(N5426&lt;I5426,$U$1," ")</f>
        <v xml:space="preserve"> </v>
      </c>
      <c r="P5426" s="12" t="str">
        <f>IFERROR((O5426+30)," ")</f>
        <v xml:space="preserve"> </v>
      </c>
      <c r="Q5426" s="2">
        <f ca="1">IF(O5426=$U$1,N5426,"0")*1.22</f>
        <v>0</v>
      </c>
    </row>
    <row r="5427" spans="1:17" x14ac:dyDescent="0.25">
      <c r="A5427" t="s">
        <v>417</v>
      </c>
      <c r="B5427" t="s">
        <v>416</v>
      </c>
      <c r="C5427">
        <v>5910</v>
      </c>
      <c r="D5427">
        <v>19.760000000000002</v>
      </c>
      <c r="E5427">
        <f>IFERROR(VLOOKUP(Table_ExternalData_15[[#This Row],[Id]],Rabati!B:C,2,0),0)</f>
        <v>10</v>
      </c>
      <c r="F5427">
        <v>19</v>
      </c>
      <c r="G5427" t="str">
        <f>VLOOKUP(Table_ExternalData_15[[#This Row],[Id]],'Blagovna izdelek'!A:C,3,0)</f>
        <v>Brother</v>
      </c>
      <c r="H5427">
        <f>Table_ExternalData_15[[#This Row],[Rabat]]*0.2</f>
        <v>2</v>
      </c>
      <c r="I5427" s="2">
        <f>Table_ExternalData_15[[#This Row],[Price]]-(Table_ExternalData_15[[#This Row],[Price]]*Table_ExternalData_15[[#This Row],[BB rabat]])/100</f>
        <v>19.364800000000002</v>
      </c>
      <c r="J5427" s="2">
        <f>Table_ExternalData_15[[#This Row],[BB cena]]*Table_ExternalData_15[[#Headers],[1,22]]</f>
        <v>23.625056000000001</v>
      </c>
      <c r="K5427" s="2">
        <f>Table_ExternalData_15[[#This Row],[Price]]*Table_ExternalData_15[[#Headers],[1,22]]</f>
        <v>24.107200000000002</v>
      </c>
      <c r="L5427" s="7">
        <f>IF(G5427="White Shark",E5427*0.5,IF(G5427="Sbox",E5427*0.5,IF(G5427="Tenda",E5427*0.5,E5427*0.2)))/100</f>
        <v>0.02</v>
      </c>
      <c r="M5427" s="2">
        <f>Table_ExternalData_15[[#This Row],[Price]]-Table_ExternalData_15[[#This Row],[Price]]*Table_ExternalData_15[[#This Row],[extra popust]]</f>
        <v>19.364800000000002</v>
      </c>
      <c r="N5427" s="2">
        <f>IF(M5427&lt;I5427,M5427,I5427)</f>
        <v>19.364800000000002</v>
      </c>
      <c r="O5427" s="12" t="str">
        <f>IF(N5427&lt;I5427,$U$1," ")</f>
        <v xml:space="preserve"> </v>
      </c>
      <c r="P5427" s="12" t="str">
        <f>IFERROR((O5427+30)," ")</f>
        <v xml:space="preserve"> </v>
      </c>
      <c r="Q5427" s="2">
        <f ca="1">IF(O5427=$U$1,N5427,"0")*1.22</f>
        <v>0</v>
      </c>
    </row>
    <row r="5428" spans="1:17" x14ac:dyDescent="0.25">
      <c r="A5428" t="s">
        <v>419</v>
      </c>
      <c r="B5428" t="s">
        <v>418</v>
      </c>
      <c r="C5428">
        <v>5911</v>
      </c>
      <c r="D5428">
        <v>22.65</v>
      </c>
      <c r="E5428">
        <f>IFERROR(VLOOKUP(Table_ExternalData_15[[#This Row],[Id]],Rabati!B:C,2,0),0)</f>
        <v>10</v>
      </c>
      <c r="F5428">
        <v>11</v>
      </c>
      <c r="G5428" t="str">
        <f>VLOOKUP(Table_ExternalData_15[[#This Row],[Id]],'Blagovna izdelek'!A:C,3,0)</f>
        <v>Brother</v>
      </c>
      <c r="H5428">
        <f>Table_ExternalData_15[[#This Row],[Rabat]]*0.2</f>
        <v>2</v>
      </c>
      <c r="I5428" s="2">
        <f>Table_ExternalData_15[[#This Row],[Price]]-(Table_ExternalData_15[[#This Row],[Price]]*Table_ExternalData_15[[#This Row],[BB rabat]])/100</f>
        <v>22.196999999999999</v>
      </c>
      <c r="J5428" s="2">
        <f>Table_ExternalData_15[[#This Row],[BB cena]]*Table_ExternalData_15[[#Headers],[1,22]]</f>
        <v>27.08034</v>
      </c>
      <c r="K5428" s="2">
        <f>Table_ExternalData_15[[#This Row],[Price]]*Table_ExternalData_15[[#Headers],[1,22]]</f>
        <v>27.632999999999999</v>
      </c>
      <c r="L5428" s="7">
        <f>IF(G5428="White Shark",E5428*0.5,IF(G5428="Sbox",E5428*0.5,IF(G5428="Tenda",E5428*0.5,E5428*0.2)))/100</f>
        <v>0.02</v>
      </c>
      <c r="M5428" s="2">
        <f>Table_ExternalData_15[[#This Row],[Price]]-Table_ExternalData_15[[#This Row],[Price]]*Table_ExternalData_15[[#This Row],[extra popust]]</f>
        <v>22.196999999999999</v>
      </c>
      <c r="N5428" s="2">
        <f>IF(M5428&lt;I5428,M5428,I5428)</f>
        <v>22.196999999999999</v>
      </c>
      <c r="O5428" s="12" t="str">
        <f>IF(N5428&lt;I5428,$U$1," ")</f>
        <v xml:space="preserve"> </v>
      </c>
      <c r="P5428" s="12" t="str">
        <f>IFERROR((O5428+30)," ")</f>
        <v xml:space="preserve"> </v>
      </c>
      <c r="Q5428" s="2">
        <f ca="1">IF(O5428=$U$1,N5428,"0")*1.22</f>
        <v>0</v>
      </c>
    </row>
    <row r="5429" spans="1:17" x14ac:dyDescent="0.25">
      <c r="A5429" t="s">
        <v>421</v>
      </c>
      <c r="B5429" t="s">
        <v>420</v>
      </c>
      <c r="C5429">
        <v>5912</v>
      </c>
      <c r="D5429">
        <v>23.9</v>
      </c>
      <c r="E5429">
        <f>IFERROR(VLOOKUP(Table_ExternalData_15[[#This Row],[Id]],Rabati!B:C,2,0),0)</f>
        <v>10</v>
      </c>
      <c r="F5429">
        <v>0</v>
      </c>
      <c r="G5429" t="str">
        <f>VLOOKUP(Table_ExternalData_15[[#This Row],[Id]],'Blagovna izdelek'!A:C,3,0)</f>
        <v>Brother</v>
      </c>
      <c r="H5429">
        <f>Table_ExternalData_15[[#This Row],[Rabat]]*0.2</f>
        <v>2</v>
      </c>
      <c r="I5429" s="2">
        <f>Table_ExternalData_15[[#This Row],[Price]]-(Table_ExternalData_15[[#This Row],[Price]]*Table_ExternalData_15[[#This Row],[BB rabat]])/100</f>
        <v>23.421999999999997</v>
      </c>
      <c r="J5429" s="2">
        <f>Table_ExternalData_15[[#This Row],[BB cena]]*Table_ExternalData_15[[#Headers],[1,22]]</f>
        <v>28.574839999999995</v>
      </c>
      <c r="K5429" s="2">
        <f>Table_ExternalData_15[[#This Row],[Price]]*Table_ExternalData_15[[#Headers],[1,22]]</f>
        <v>29.157999999999998</v>
      </c>
      <c r="L5429" s="7">
        <f>IF(G5429="White Shark",E5429*0.5,IF(G5429="Sbox",E5429*0.5,IF(G5429="Tenda",E5429*0.5,E5429*0.2)))/100</f>
        <v>0.02</v>
      </c>
      <c r="M5429" s="2">
        <f>Table_ExternalData_15[[#This Row],[Price]]-Table_ExternalData_15[[#This Row],[Price]]*Table_ExternalData_15[[#This Row],[extra popust]]</f>
        <v>23.421999999999997</v>
      </c>
      <c r="N5429" s="2">
        <f>IF(M5429&lt;I5429,M5429,I5429)</f>
        <v>23.421999999999997</v>
      </c>
      <c r="O5429" s="12" t="str">
        <f>IF(N5429&lt;I5429,$U$1," ")</f>
        <v xml:space="preserve"> </v>
      </c>
      <c r="P5429" s="12" t="str">
        <f>IFERROR((O5429+30)," ")</f>
        <v xml:space="preserve"> </v>
      </c>
      <c r="Q5429" s="2">
        <f ca="1">IF(O5429=$U$1,N5429,"0")*1.22</f>
        <v>0</v>
      </c>
    </row>
    <row r="5430" spans="1:17" x14ac:dyDescent="0.25">
      <c r="A5430" t="s">
        <v>423</v>
      </c>
      <c r="B5430" t="s">
        <v>422</v>
      </c>
      <c r="C5430">
        <v>5913</v>
      </c>
      <c r="D5430">
        <v>30.68</v>
      </c>
      <c r="E5430">
        <f>IFERROR(VLOOKUP(Table_ExternalData_15[[#This Row],[Id]],Rabati!B:C,2,0),0)</f>
        <v>10</v>
      </c>
      <c r="F5430">
        <v>0</v>
      </c>
      <c r="G5430" t="str">
        <f>VLOOKUP(Table_ExternalData_15[[#This Row],[Id]],'Blagovna izdelek'!A:C,3,0)</f>
        <v>Brother</v>
      </c>
      <c r="H5430">
        <f>Table_ExternalData_15[[#This Row],[Rabat]]*0.2</f>
        <v>2</v>
      </c>
      <c r="I5430" s="2">
        <f>Table_ExternalData_15[[#This Row],[Price]]-(Table_ExternalData_15[[#This Row],[Price]]*Table_ExternalData_15[[#This Row],[BB rabat]])/100</f>
        <v>30.066399999999998</v>
      </c>
      <c r="J5430" s="2">
        <f>Table_ExternalData_15[[#This Row],[BB cena]]*Table_ExternalData_15[[#Headers],[1,22]]</f>
        <v>36.681007999999999</v>
      </c>
      <c r="K5430" s="2">
        <f>Table_ExternalData_15[[#This Row],[Price]]*Table_ExternalData_15[[#Headers],[1,22]]</f>
        <v>37.429600000000001</v>
      </c>
      <c r="L5430" s="7">
        <f>IF(G5430="White Shark",E5430*0.5,IF(G5430="Sbox",E5430*0.5,IF(G5430="Tenda",E5430*0.5,E5430*0.2)))/100</f>
        <v>0.02</v>
      </c>
      <c r="M5430" s="2">
        <f>Table_ExternalData_15[[#This Row],[Price]]-Table_ExternalData_15[[#This Row],[Price]]*Table_ExternalData_15[[#This Row],[extra popust]]</f>
        <v>30.066399999999998</v>
      </c>
      <c r="N5430" s="2">
        <f>IF(M5430&lt;I5430,M5430,I5430)</f>
        <v>30.066399999999998</v>
      </c>
      <c r="O5430" s="12" t="str">
        <f>IF(N5430&lt;I5430,$U$1," ")</f>
        <v xml:space="preserve"> </v>
      </c>
      <c r="P5430" s="12" t="str">
        <f>IFERROR((O5430+30)," ")</f>
        <v xml:space="preserve"> </v>
      </c>
      <c r="Q5430" s="2">
        <f ca="1">IF(O5430=$U$1,N5430,"0")*1.22</f>
        <v>0</v>
      </c>
    </row>
    <row r="5431" spans="1:17" x14ac:dyDescent="0.25">
      <c r="A5431" t="s">
        <v>425</v>
      </c>
      <c r="B5431" t="s">
        <v>424</v>
      </c>
      <c r="C5431">
        <v>5914</v>
      </c>
      <c r="D5431">
        <v>17.16</v>
      </c>
      <c r="E5431">
        <f>IFERROR(VLOOKUP(Table_ExternalData_15[[#This Row],[Id]],Rabati!B:C,2,0),0)</f>
        <v>10</v>
      </c>
      <c r="F5431">
        <v>4</v>
      </c>
      <c r="G5431" t="str">
        <f>VLOOKUP(Table_ExternalData_15[[#This Row],[Id]],'Blagovna izdelek'!A:C,3,0)</f>
        <v>Brother</v>
      </c>
      <c r="H5431">
        <f>Table_ExternalData_15[[#This Row],[Rabat]]*0.2</f>
        <v>2</v>
      </c>
      <c r="I5431" s="2">
        <f>Table_ExternalData_15[[#This Row],[Price]]-(Table_ExternalData_15[[#This Row],[Price]]*Table_ExternalData_15[[#This Row],[BB rabat]])/100</f>
        <v>16.816800000000001</v>
      </c>
      <c r="J5431" s="2">
        <f>Table_ExternalData_15[[#This Row],[BB cena]]*Table_ExternalData_15[[#Headers],[1,22]]</f>
        <v>20.516496</v>
      </c>
      <c r="K5431" s="2">
        <f>Table_ExternalData_15[[#This Row],[Price]]*Table_ExternalData_15[[#Headers],[1,22]]</f>
        <v>20.935199999999998</v>
      </c>
      <c r="L5431" s="7">
        <f>IF(G5431="White Shark",E5431*0.5,IF(G5431="Sbox",E5431*0.5,IF(G5431="Tenda",E5431*0.5,E5431*0.2)))/100</f>
        <v>0.02</v>
      </c>
      <c r="M5431" s="2">
        <f>Table_ExternalData_15[[#This Row],[Price]]-Table_ExternalData_15[[#This Row],[Price]]*Table_ExternalData_15[[#This Row],[extra popust]]</f>
        <v>16.816800000000001</v>
      </c>
      <c r="N5431" s="2">
        <f>IF(M5431&lt;I5431,M5431,I5431)</f>
        <v>16.816800000000001</v>
      </c>
      <c r="O5431" s="12" t="str">
        <f>IF(N5431&lt;I5431,$U$1," ")</f>
        <v xml:space="preserve"> </v>
      </c>
      <c r="P5431" s="12" t="str">
        <f>IFERROR((O5431+30)," ")</f>
        <v xml:space="preserve"> </v>
      </c>
      <c r="Q5431" s="2">
        <f ca="1">IF(O5431=$U$1,N5431,"0")*1.22</f>
        <v>0</v>
      </c>
    </row>
    <row r="5432" spans="1:17" x14ac:dyDescent="0.25">
      <c r="A5432" t="s">
        <v>427</v>
      </c>
      <c r="B5432" t="s">
        <v>426</v>
      </c>
      <c r="C5432">
        <v>5915</v>
      </c>
      <c r="D5432">
        <v>18.95</v>
      </c>
      <c r="E5432">
        <f>IFERROR(VLOOKUP(Table_ExternalData_15[[#This Row],[Id]],Rabati!B:C,2,0),0)</f>
        <v>10</v>
      </c>
      <c r="F5432">
        <v>5</v>
      </c>
      <c r="G5432" t="str">
        <f>VLOOKUP(Table_ExternalData_15[[#This Row],[Id]],'Blagovna izdelek'!A:C,3,0)</f>
        <v>Brother</v>
      </c>
      <c r="H5432">
        <f>Table_ExternalData_15[[#This Row],[Rabat]]*0.2</f>
        <v>2</v>
      </c>
      <c r="I5432" s="2">
        <f>Table_ExternalData_15[[#This Row],[Price]]-(Table_ExternalData_15[[#This Row],[Price]]*Table_ExternalData_15[[#This Row],[BB rabat]])/100</f>
        <v>18.570999999999998</v>
      </c>
      <c r="J5432" s="2">
        <f>Table_ExternalData_15[[#This Row],[BB cena]]*Table_ExternalData_15[[#Headers],[1,22]]</f>
        <v>22.656619999999997</v>
      </c>
      <c r="K5432" s="2">
        <f>Table_ExternalData_15[[#This Row],[Price]]*Table_ExternalData_15[[#Headers],[1,22]]</f>
        <v>23.119</v>
      </c>
      <c r="L5432" s="7">
        <f>IF(G5432="White Shark",E5432*0.5,IF(G5432="Sbox",E5432*0.5,IF(G5432="Tenda",E5432*0.5,E5432*0.2)))/100</f>
        <v>0.02</v>
      </c>
      <c r="M5432" s="2">
        <f>Table_ExternalData_15[[#This Row],[Price]]-Table_ExternalData_15[[#This Row],[Price]]*Table_ExternalData_15[[#This Row],[extra popust]]</f>
        <v>18.570999999999998</v>
      </c>
      <c r="N5432" s="2">
        <f>IF(M5432&lt;I5432,M5432,I5432)</f>
        <v>18.570999999999998</v>
      </c>
      <c r="O5432" s="12" t="str">
        <f>IF(N5432&lt;I5432,$U$1," ")</f>
        <v xml:space="preserve"> </v>
      </c>
      <c r="P5432" s="12" t="str">
        <f>IFERROR((O5432+30)," ")</f>
        <v xml:space="preserve"> </v>
      </c>
      <c r="Q5432" s="2">
        <f ca="1">IF(O5432=$U$1,N5432,"0")*1.22</f>
        <v>0</v>
      </c>
    </row>
    <row r="5433" spans="1:17" x14ac:dyDescent="0.25">
      <c r="A5433" t="s">
        <v>429</v>
      </c>
      <c r="B5433" t="s">
        <v>428</v>
      </c>
      <c r="C5433">
        <v>5916</v>
      </c>
      <c r="D5433">
        <v>19.82</v>
      </c>
      <c r="E5433">
        <f>IFERROR(VLOOKUP(Table_ExternalData_15[[#This Row],[Id]],Rabati!B:C,2,0),0)</f>
        <v>10</v>
      </c>
      <c r="F5433">
        <v>6</v>
      </c>
      <c r="G5433" t="str">
        <f>VLOOKUP(Table_ExternalData_15[[#This Row],[Id]],'Blagovna izdelek'!A:C,3,0)</f>
        <v>Brother</v>
      </c>
      <c r="H5433">
        <f>Table_ExternalData_15[[#This Row],[Rabat]]*0.2</f>
        <v>2</v>
      </c>
      <c r="I5433" s="2">
        <f>Table_ExternalData_15[[#This Row],[Price]]-(Table_ExternalData_15[[#This Row],[Price]]*Table_ExternalData_15[[#This Row],[BB rabat]])/100</f>
        <v>19.4236</v>
      </c>
      <c r="J5433" s="2">
        <f>Table_ExternalData_15[[#This Row],[BB cena]]*Table_ExternalData_15[[#Headers],[1,22]]</f>
        <v>23.696791999999999</v>
      </c>
      <c r="K5433" s="2">
        <f>Table_ExternalData_15[[#This Row],[Price]]*Table_ExternalData_15[[#Headers],[1,22]]</f>
        <v>24.180399999999999</v>
      </c>
      <c r="L5433" s="7">
        <f>IF(G5433="White Shark",E5433*0.5,IF(G5433="Sbox",E5433*0.5,IF(G5433="Tenda",E5433*0.5,E5433*0.2)))/100</f>
        <v>0.02</v>
      </c>
      <c r="M5433" s="2">
        <f>Table_ExternalData_15[[#This Row],[Price]]-Table_ExternalData_15[[#This Row],[Price]]*Table_ExternalData_15[[#This Row],[extra popust]]</f>
        <v>19.4236</v>
      </c>
      <c r="N5433" s="2">
        <f>IF(M5433&lt;I5433,M5433,I5433)</f>
        <v>19.4236</v>
      </c>
      <c r="O5433" s="12" t="str">
        <f>IF(N5433&lt;I5433,$U$1," ")</f>
        <v xml:space="preserve"> </v>
      </c>
      <c r="P5433" s="12" t="str">
        <f>IFERROR((O5433+30)," ")</f>
        <v xml:space="preserve"> </v>
      </c>
      <c r="Q5433" s="2">
        <f ca="1">IF(O5433=$U$1,N5433,"0")*1.22</f>
        <v>0</v>
      </c>
    </row>
    <row r="5434" spans="1:17" x14ac:dyDescent="0.25">
      <c r="A5434" t="s">
        <v>431</v>
      </c>
      <c r="B5434" t="s">
        <v>430</v>
      </c>
      <c r="C5434">
        <v>5917</v>
      </c>
      <c r="D5434">
        <v>15.21</v>
      </c>
      <c r="E5434">
        <f>IFERROR(VLOOKUP(Table_ExternalData_15[[#This Row],[Id]],Rabati!B:C,2,0),0)</f>
        <v>10</v>
      </c>
      <c r="F5434">
        <v>0</v>
      </c>
      <c r="G5434" t="str">
        <f>VLOOKUP(Table_ExternalData_15[[#This Row],[Id]],'Blagovna izdelek'!A:C,3,0)</f>
        <v>Brother</v>
      </c>
      <c r="H5434">
        <f>Table_ExternalData_15[[#This Row],[Rabat]]*0.2</f>
        <v>2</v>
      </c>
      <c r="I5434" s="2">
        <f>Table_ExternalData_15[[#This Row],[Price]]-(Table_ExternalData_15[[#This Row],[Price]]*Table_ExternalData_15[[#This Row],[BB rabat]])/100</f>
        <v>14.905800000000001</v>
      </c>
      <c r="J5434" s="2">
        <f>Table_ExternalData_15[[#This Row],[BB cena]]*Table_ExternalData_15[[#Headers],[1,22]]</f>
        <v>18.185076000000002</v>
      </c>
      <c r="K5434" s="2">
        <f>Table_ExternalData_15[[#This Row],[Price]]*Table_ExternalData_15[[#Headers],[1,22]]</f>
        <v>18.5562</v>
      </c>
      <c r="L5434" s="7">
        <f>IF(G5434="White Shark",E5434*0.5,IF(G5434="Sbox",E5434*0.5,IF(G5434="Tenda",E5434*0.5,E5434*0.2)))/100</f>
        <v>0.02</v>
      </c>
      <c r="M5434" s="2">
        <f>Table_ExternalData_15[[#This Row],[Price]]-Table_ExternalData_15[[#This Row],[Price]]*Table_ExternalData_15[[#This Row],[extra popust]]</f>
        <v>14.905800000000001</v>
      </c>
      <c r="N5434" s="2">
        <f>IF(M5434&lt;I5434,M5434,I5434)</f>
        <v>14.905800000000001</v>
      </c>
      <c r="O5434" s="12" t="str">
        <f>IF(N5434&lt;I5434,$U$1," ")</f>
        <v xml:space="preserve"> </v>
      </c>
      <c r="P5434" s="12" t="str">
        <f>IFERROR((O5434+30)," ")</f>
        <v xml:space="preserve"> </v>
      </c>
      <c r="Q5434" s="2">
        <f ca="1">IF(O5434=$U$1,N5434,"0")*1.22</f>
        <v>0</v>
      </c>
    </row>
    <row r="5435" spans="1:17" x14ac:dyDescent="0.25">
      <c r="A5435" t="s">
        <v>433</v>
      </c>
      <c r="B5435" t="s">
        <v>432</v>
      </c>
      <c r="C5435">
        <v>5918</v>
      </c>
      <c r="D5435">
        <v>16.38</v>
      </c>
      <c r="E5435">
        <f>IFERROR(VLOOKUP(Table_ExternalData_15[[#This Row],[Id]],Rabati!B:C,2,0),0)</f>
        <v>10</v>
      </c>
      <c r="F5435">
        <v>8</v>
      </c>
      <c r="G5435" t="str">
        <f>VLOOKUP(Table_ExternalData_15[[#This Row],[Id]],'Blagovna izdelek'!A:C,3,0)</f>
        <v>Brother</v>
      </c>
      <c r="H5435">
        <f>Table_ExternalData_15[[#This Row],[Rabat]]*0.2</f>
        <v>2</v>
      </c>
      <c r="I5435" s="2">
        <f>Table_ExternalData_15[[#This Row],[Price]]-(Table_ExternalData_15[[#This Row],[Price]]*Table_ExternalData_15[[#This Row],[BB rabat]])/100</f>
        <v>16.052399999999999</v>
      </c>
      <c r="J5435" s="2">
        <f>Table_ExternalData_15[[#This Row],[BB cena]]*Table_ExternalData_15[[#Headers],[1,22]]</f>
        <v>19.583927999999997</v>
      </c>
      <c r="K5435" s="2">
        <f>Table_ExternalData_15[[#This Row],[Price]]*Table_ExternalData_15[[#Headers],[1,22]]</f>
        <v>19.983599999999999</v>
      </c>
      <c r="L5435" s="7">
        <f>IF(G5435="White Shark",E5435*0.5,IF(G5435="Sbox",E5435*0.5,IF(G5435="Tenda",E5435*0.5,E5435*0.2)))/100</f>
        <v>0.02</v>
      </c>
      <c r="M5435" s="2">
        <f>Table_ExternalData_15[[#This Row],[Price]]-Table_ExternalData_15[[#This Row],[Price]]*Table_ExternalData_15[[#This Row],[extra popust]]</f>
        <v>16.052399999999999</v>
      </c>
      <c r="N5435" s="2">
        <f>IF(M5435&lt;I5435,M5435,I5435)</f>
        <v>16.052399999999999</v>
      </c>
      <c r="O5435" s="12" t="str">
        <f>IF(N5435&lt;I5435,$U$1," ")</f>
        <v xml:space="preserve"> </v>
      </c>
      <c r="P5435" s="12" t="str">
        <f>IFERROR((O5435+30)," ")</f>
        <v xml:space="preserve"> </v>
      </c>
      <c r="Q5435" s="2">
        <f ca="1">IF(O5435=$U$1,N5435,"0")*1.22</f>
        <v>0</v>
      </c>
    </row>
    <row r="5436" spans="1:17" x14ac:dyDescent="0.25">
      <c r="A5436" t="s">
        <v>435</v>
      </c>
      <c r="B5436" t="s">
        <v>434</v>
      </c>
      <c r="C5436">
        <v>5919</v>
      </c>
      <c r="D5436">
        <v>20.55</v>
      </c>
      <c r="E5436">
        <f>IFERROR(VLOOKUP(Table_ExternalData_15[[#This Row],[Id]],Rabati!B:C,2,0),0)</f>
        <v>10</v>
      </c>
      <c r="F5436">
        <v>0</v>
      </c>
      <c r="G5436" t="str">
        <f>VLOOKUP(Table_ExternalData_15[[#This Row],[Id]],'Blagovna izdelek'!A:C,3,0)</f>
        <v>Brother</v>
      </c>
      <c r="H5436">
        <f>Table_ExternalData_15[[#This Row],[Rabat]]*0.2</f>
        <v>2</v>
      </c>
      <c r="I5436" s="2">
        <f>Table_ExternalData_15[[#This Row],[Price]]-(Table_ExternalData_15[[#This Row],[Price]]*Table_ExternalData_15[[#This Row],[BB rabat]])/100</f>
        <v>20.138999999999999</v>
      </c>
      <c r="J5436" s="2">
        <f>Table_ExternalData_15[[#This Row],[BB cena]]*Table_ExternalData_15[[#Headers],[1,22]]</f>
        <v>24.569579999999998</v>
      </c>
      <c r="K5436" s="2">
        <f>Table_ExternalData_15[[#This Row],[Price]]*Table_ExternalData_15[[#Headers],[1,22]]</f>
        <v>25.071000000000002</v>
      </c>
      <c r="L5436" s="7">
        <f>IF(G5436="White Shark",E5436*0.5,IF(G5436="Sbox",E5436*0.5,IF(G5436="Tenda",E5436*0.5,E5436*0.2)))/100</f>
        <v>0.02</v>
      </c>
      <c r="M5436" s="2">
        <f>Table_ExternalData_15[[#This Row],[Price]]-Table_ExternalData_15[[#This Row],[Price]]*Table_ExternalData_15[[#This Row],[extra popust]]</f>
        <v>20.138999999999999</v>
      </c>
      <c r="N5436" s="2">
        <f>IF(M5436&lt;I5436,M5436,I5436)</f>
        <v>20.138999999999999</v>
      </c>
      <c r="O5436" s="12" t="str">
        <f>IF(N5436&lt;I5436,$U$1," ")</f>
        <v xml:space="preserve"> </v>
      </c>
      <c r="P5436" s="12" t="str">
        <f>IFERROR((O5436+30)," ")</f>
        <v xml:space="preserve"> </v>
      </c>
      <c r="Q5436" s="2">
        <f ca="1">IF(O5436=$U$1,N5436,"0")*1.22</f>
        <v>0</v>
      </c>
    </row>
    <row r="5437" spans="1:17" x14ac:dyDescent="0.25">
      <c r="A5437" t="s">
        <v>437</v>
      </c>
      <c r="B5437" t="s">
        <v>436</v>
      </c>
      <c r="C5437">
        <v>5920</v>
      </c>
      <c r="D5437">
        <v>20.55</v>
      </c>
      <c r="E5437">
        <f>IFERROR(VLOOKUP(Table_ExternalData_15[[#This Row],[Id]],Rabati!B:C,2,0),0)</f>
        <v>10</v>
      </c>
      <c r="F5437">
        <v>0</v>
      </c>
      <c r="G5437" t="str">
        <f>VLOOKUP(Table_ExternalData_15[[#This Row],[Id]],'Blagovna izdelek'!A:C,3,0)</f>
        <v>Brother</v>
      </c>
      <c r="H5437">
        <f>Table_ExternalData_15[[#This Row],[Rabat]]*0.2</f>
        <v>2</v>
      </c>
      <c r="I5437" s="2">
        <f>Table_ExternalData_15[[#This Row],[Price]]-(Table_ExternalData_15[[#This Row],[Price]]*Table_ExternalData_15[[#This Row],[BB rabat]])/100</f>
        <v>20.138999999999999</v>
      </c>
      <c r="J5437" s="2">
        <f>Table_ExternalData_15[[#This Row],[BB cena]]*Table_ExternalData_15[[#Headers],[1,22]]</f>
        <v>24.569579999999998</v>
      </c>
      <c r="K5437" s="2">
        <f>Table_ExternalData_15[[#This Row],[Price]]*Table_ExternalData_15[[#Headers],[1,22]]</f>
        <v>25.071000000000002</v>
      </c>
      <c r="L5437" s="7">
        <f>IF(G5437="White Shark",E5437*0.5,IF(G5437="Sbox",E5437*0.5,IF(G5437="Tenda",E5437*0.5,E5437*0.2)))/100</f>
        <v>0.02</v>
      </c>
      <c r="M5437" s="2">
        <f>Table_ExternalData_15[[#This Row],[Price]]-Table_ExternalData_15[[#This Row],[Price]]*Table_ExternalData_15[[#This Row],[extra popust]]</f>
        <v>20.138999999999999</v>
      </c>
      <c r="N5437" s="2">
        <f>IF(M5437&lt;I5437,M5437,I5437)</f>
        <v>20.138999999999999</v>
      </c>
      <c r="O5437" s="12" t="str">
        <f>IF(N5437&lt;I5437,$U$1," ")</f>
        <v xml:space="preserve"> </v>
      </c>
      <c r="P5437" s="12" t="str">
        <f>IFERROR((O5437+30)," ")</f>
        <v xml:space="preserve"> </v>
      </c>
      <c r="Q5437" s="2">
        <f ca="1">IF(O5437=$U$1,N5437,"0")*1.22</f>
        <v>0</v>
      </c>
    </row>
    <row r="5438" spans="1:17" x14ac:dyDescent="0.25">
      <c r="A5438" t="s">
        <v>439</v>
      </c>
      <c r="B5438" t="s">
        <v>438</v>
      </c>
      <c r="C5438">
        <v>5921</v>
      </c>
      <c r="D5438">
        <v>23.9</v>
      </c>
      <c r="E5438">
        <f>IFERROR(VLOOKUP(Table_ExternalData_15[[#This Row],[Id]],Rabati!B:C,2,0),0)</f>
        <v>10</v>
      </c>
      <c r="F5438">
        <v>0</v>
      </c>
      <c r="G5438" t="str">
        <f>VLOOKUP(Table_ExternalData_15[[#This Row],[Id]],'Blagovna izdelek'!A:C,3,0)</f>
        <v>Brother</v>
      </c>
      <c r="H5438">
        <f>Table_ExternalData_15[[#This Row],[Rabat]]*0.2</f>
        <v>2</v>
      </c>
      <c r="I5438" s="2">
        <f>Table_ExternalData_15[[#This Row],[Price]]-(Table_ExternalData_15[[#This Row],[Price]]*Table_ExternalData_15[[#This Row],[BB rabat]])/100</f>
        <v>23.421999999999997</v>
      </c>
      <c r="J5438" s="2">
        <f>Table_ExternalData_15[[#This Row],[BB cena]]*Table_ExternalData_15[[#Headers],[1,22]]</f>
        <v>28.574839999999995</v>
      </c>
      <c r="K5438" s="2">
        <f>Table_ExternalData_15[[#This Row],[Price]]*Table_ExternalData_15[[#Headers],[1,22]]</f>
        <v>29.157999999999998</v>
      </c>
      <c r="L5438" s="7">
        <f>IF(G5438="White Shark",E5438*0.5,IF(G5438="Sbox",E5438*0.5,IF(G5438="Tenda",E5438*0.5,E5438*0.2)))/100</f>
        <v>0.02</v>
      </c>
      <c r="M5438" s="2">
        <f>Table_ExternalData_15[[#This Row],[Price]]-Table_ExternalData_15[[#This Row],[Price]]*Table_ExternalData_15[[#This Row],[extra popust]]</f>
        <v>23.421999999999997</v>
      </c>
      <c r="N5438" s="2">
        <f>IF(M5438&lt;I5438,M5438,I5438)</f>
        <v>23.421999999999997</v>
      </c>
      <c r="O5438" s="12" t="str">
        <f>IF(N5438&lt;I5438,$U$1," ")</f>
        <v xml:space="preserve"> </v>
      </c>
      <c r="P5438" s="12" t="str">
        <f>IFERROR((O5438+30)," ")</f>
        <v xml:space="preserve"> </v>
      </c>
      <c r="Q5438" s="2">
        <f ca="1">IF(O5438=$U$1,N5438,"0")*1.22</f>
        <v>0</v>
      </c>
    </row>
    <row r="5439" spans="1:17" x14ac:dyDescent="0.25">
      <c r="A5439" t="s">
        <v>441</v>
      </c>
      <c r="B5439" t="s">
        <v>440</v>
      </c>
      <c r="C5439">
        <v>5922</v>
      </c>
      <c r="D5439">
        <v>14.86</v>
      </c>
      <c r="E5439">
        <f>IFERROR(VLOOKUP(Table_ExternalData_15[[#This Row],[Id]],Rabati!B:C,2,0),0)</f>
        <v>10</v>
      </c>
      <c r="F5439">
        <v>2</v>
      </c>
      <c r="G5439" t="str">
        <f>VLOOKUP(Table_ExternalData_15[[#This Row],[Id]],'Blagovna izdelek'!A:C,3,0)</f>
        <v>Brother</v>
      </c>
      <c r="H5439">
        <f>Table_ExternalData_15[[#This Row],[Rabat]]*0.2</f>
        <v>2</v>
      </c>
      <c r="I5439" s="2">
        <f>Table_ExternalData_15[[#This Row],[Price]]-(Table_ExternalData_15[[#This Row],[Price]]*Table_ExternalData_15[[#This Row],[BB rabat]])/100</f>
        <v>14.562799999999999</v>
      </c>
      <c r="J5439" s="2">
        <f>Table_ExternalData_15[[#This Row],[BB cena]]*Table_ExternalData_15[[#Headers],[1,22]]</f>
        <v>17.766615999999999</v>
      </c>
      <c r="K5439" s="2">
        <f>Table_ExternalData_15[[#This Row],[Price]]*Table_ExternalData_15[[#Headers],[1,22]]</f>
        <v>18.129199999999997</v>
      </c>
      <c r="L5439" s="7">
        <f>IF(G5439="White Shark",E5439*0.5,IF(G5439="Sbox",E5439*0.5,IF(G5439="Tenda",E5439*0.5,E5439*0.2)))/100</f>
        <v>0.02</v>
      </c>
      <c r="M5439" s="2">
        <f>Table_ExternalData_15[[#This Row],[Price]]-Table_ExternalData_15[[#This Row],[Price]]*Table_ExternalData_15[[#This Row],[extra popust]]</f>
        <v>14.562799999999999</v>
      </c>
      <c r="N5439" s="2">
        <f>IF(M5439&lt;I5439,M5439,I5439)</f>
        <v>14.562799999999999</v>
      </c>
      <c r="O5439" s="12" t="str">
        <f>IF(N5439&lt;I5439,$U$1," ")</f>
        <v xml:space="preserve"> </v>
      </c>
      <c r="P5439" s="12" t="str">
        <f>IFERROR((O5439+30)," ")</f>
        <v xml:space="preserve"> </v>
      </c>
      <c r="Q5439" s="2">
        <f ca="1">IF(O5439=$U$1,N5439,"0")*1.22</f>
        <v>0</v>
      </c>
    </row>
    <row r="5440" spans="1:17" x14ac:dyDescent="0.25">
      <c r="A5440" t="s">
        <v>443</v>
      </c>
      <c r="B5440" t="s">
        <v>442</v>
      </c>
      <c r="C5440">
        <v>5923</v>
      </c>
      <c r="D5440">
        <v>16.28</v>
      </c>
      <c r="E5440">
        <f>IFERROR(VLOOKUP(Table_ExternalData_15[[#This Row],[Id]],Rabati!B:C,2,0),0)</f>
        <v>10</v>
      </c>
      <c r="F5440">
        <v>0</v>
      </c>
      <c r="G5440" t="str">
        <f>VLOOKUP(Table_ExternalData_15[[#This Row],[Id]],'Blagovna izdelek'!A:C,3,0)</f>
        <v>Brother</v>
      </c>
      <c r="H5440">
        <f>Table_ExternalData_15[[#This Row],[Rabat]]*0.2</f>
        <v>2</v>
      </c>
      <c r="I5440" s="2">
        <f>Table_ExternalData_15[[#This Row],[Price]]-(Table_ExternalData_15[[#This Row],[Price]]*Table_ExternalData_15[[#This Row],[BB rabat]])/100</f>
        <v>15.954400000000001</v>
      </c>
      <c r="J5440" s="2">
        <f>Table_ExternalData_15[[#This Row],[BB cena]]*Table_ExternalData_15[[#Headers],[1,22]]</f>
        <v>19.464368</v>
      </c>
      <c r="K5440" s="2">
        <f>Table_ExternalData_15[[#This Row],[Price]]*Table_ExternalData_15[[#Headers],[1,22]]</f>
        <v>19.861599999999999</v>
      </c>
      <c r="L5440" s="7">
        <f>IF(G5440="White Shark",E5440*0.5,IF(G5440="Sbox",E5440*0.5,IF(G5440="Tenda",E5440*0.5,E5440*0.2)))/100</f>
        <v>0.02</v>
      </c>
      <c r="M5440" s="2">
        <f>Table_ExternalData_15[[#This Row],[Price]]-Table_ExternalData_15[[#This Row],[Price]]*Table_ExternalData_15[[#This Row],[extra popust]]</f>
        <v>15.954400000000001</v>
      </c>
      <c r="N5440" s="2">
        <f>IF(M5440&lt;I5440,M5440,I5440)</f>
        <v>15.954400000000001</v>
      </c>
      <c r="O5440" s="12" t="str">
        <f>IF(N5440&lt;I5440,$U$1," ")</f>
        <v xml:space="preserve"> </v>
      </c>
      <c r="P5440" s="12" t="str">
        <f>IFERROR((O5440+30)," ")</f>
        <v xml:space="preserve"> </v>
      </c>
      <c r="Q5440" s="2">
        <f ca="1">IF(O5440=$U$1,N5440,"0")*1.22</f>
        <v>0</v>
      </c>
    </row>
    <row r="5441" spans="1:17" x14ac:dyDescent="0.25">
      <c r="A5441" t="s">
        <v>445</v>
      </c>
      <c r="B5441" t="s">
        <v>444</v>
      </c>
      <c r="C5441">
        <v>5924</v>
      </c>
      <c r="D5441">
        <v>20.55</v>
      </c>
      <c r="E5441">
        <f>IFERROR(VLOOKUP(Table_ExternalData_15[[#This Row],[Id]],Rabati!B:C,2,0),0)</f>
        <v>10</v>
      </c>
      <c r="F5441">
        <v>0</v>
      </c>
      <c r="G5441" t="str">
        <f>VLOOKUP(Table_ExternalData_15[[#This Row],[Id]],'Blagovna izdelek'!A:C,3,0)</f>
        <v>Brother</v>
      </c>
      <c r="H5441">
        <f>Table_ExternalData_15[[#This Row],[Rabat]]*0.2</f>
        <v>2</v>
      </c>
      <c r="I5441" s="2">
        <f>Table_ExternalData_15[[#This Row],[Price]]-(Table_ExternalData_15[[#This Row],[Price]]*Table_ExternalData_15[[#This Row],[BB rabat]])/100</f>
        <v>20.138999999999999</v>
      </c>
      <c r="J5441" s="2">
        <f>Table_ExternalData_15[[#This Row],[BB cena]]*Table_ExternalData_15[[#Headers],[1,22]]</f>
        <v>24.569579999999998</v>
      </c>
      <c r="K5441" s="2">
        <f>Table_ExternalData_15[[#This Row],[Price]]*Table_ExternalData_15[[#Headers],[1,22]]</f>
        <v>25.071000000000002</v>
      </c>
      <c r="L5441" s="7">
        <f>IF(G5441="White Shark",E5441*0.5,IF(G5441="Sbox",E5441*0.5,IF(G5441="Tenda",E5441*0.5,E5441*0.2)))/100</f>
        <v>0.02</v>
      </c>
      <c r="M5441" s="2">
        <f>Table_ExternalData_15[[#This Row],[Price]]-Table_ExternalData_15[[#This Row],[Price]]*Table_ExternalData_15[[#This Row],[extra popust]]</f>
        <v>20.138999999999999</v>
      </c>
      <c r="N5441" s="2">
        <f>IF(M5441&lt;I5441,M5441,I5441)</f>
        <v>20.138999999999999</v>
      </c>
      <c r="O5441" s="12" t="str">
        <f>IF(N5441&lt;I5441,$U$1," ")</f>
        <v xml:space="preserve"> </v>
      </c>
      <c r="P5441" s="12" t="str">
        <f>IFERROR((O5441+30)," ")</f>
        <v xml:space="preserve"> </v>
      </c>
      <c r="Q5441" s="2">
        <f ca="1">IF(O5441=$U$1,N5441,"0")*1.22</f>
        <v>0</v>
      </c>
    </row>
    <row r="5442" spans="1:17" x14ac:dyDescent="0.25">
      <c r="A5442" t="s">
        <v>447</v>
      </c>
      <c r="B5442" t="s">
        <v>446</v>
      </c>
      <c r="C5442">
        <v>5925</v>
      </c>
      <c r="D5442">
        <v>13.25</v>
      </c>
      <c r="E5442">
        <f>IFERROR(VLOOKUP(Table_ExternalData_15[[#This Row],[Id]],Rabati!B:C,2,0),0)</f>
        <v>10</v>
      </c>
      <c r="F5442">
        <v>6</v>
      </c>
      <c r="G5442" t="str">
        <f>VLOOKUP(Table_ExternalData_15[[#This Row],[Id]],'Blagovna izdelek'!A:C,3,0)</f>
        <v>Brother</v>
      </c>
      <c r="H5442">
        <f>Table_ExternalData_15[[#This Row],[Rabat]]*0.2</f>
        <v>2</v>
      </c>
      <c r="I5442" s="2">
        <f>Table_ExternalData_15[[#This Row],[Price]]-(Table_ExternalData_15[[#This Row],[Price]]*Table_ExternalData_15[[#This Row],[BB rabat]])/100</f>
        <v>12.984999999999999</v>
      </c>
      <c r="J5442" s="2">
        <f>Table_ExternalData_15[[#This Row],[BB cena]]*Table_ExternalData_15[[#Headers],[1,22]]</f>
        <v>15.841699999999999</v>
      </c>
      <c r="K5442" s="2">
        <f>Table_ExternalData_15[[#This Row],[Price]]*Table_ExternalData_15[[#Headers],[1,22]]</f>
        <v>16.164999999999999</v>
      </c>
      <c r="L5442" s="7">
        <f>IF(G5442="White Shark",E5442*0.5,IF(G5442="Sbox",E5442*0.5,IF(G5442="Tenda",E5442*0.5,E5442*0.2)))/100</f>
        <v>0.02</v>
      </c>
      <c r="M5442" s="2">
        <f>Table_ExternalData_15[[#This Row],[Price]]-Table_ExternalData_15[[#This Row],[Price]]*Table_ExternalData_15[[#This Row],[extra popust]]</f>
        <v>12.984999999999999</v>
      </c>
      <c r="N5442" s="2">
        <f>IF(M5442&lt;I5442,M5442,I5442)</f>
        <v>12.984999999999999</v>
      </c>
      <c r="O5442" s="12" t="str">
        <f>IF(N5442&lt;I5442,$U$1," ")</f>
        <v xml:space="preserve"> </v>
      </c>
      <c r="P5442" s="12" t="str">
        <f>IFERROR((O5442+30)," ")</f>
        <v xml:space="preserve"> </v>
      </c>
      <c r="Q5442" s="2">
        <f ca="1">IF(O5442=$U$1,N5442,"0")*1.22</f>
        <v>0</v>
      </c>
    </row>
    <row r="5443" spans="1:17" x14ac:dyDescent="0.25">
      <c r="A5443" t="s">
        <v>449</v>
      </c>
      <c r="B5443" t="s">
        <v>448</v>
      </c>
      <c r="C5443">
        <v>5926</v>
      </c>
      <c r="D5443">
        <v>14.95</v>
      </c>
      <c r="E5443">
        <f>IFERROR(VLOOKUP(Table_ExternalData_15[[#This Row],[Id]],Rabati!B:C,2,0),0)</f>
        <v>10</v>
      </c>
      <c r="F5443">
        <v>11</v>
      </c>
      <c r="G5443" t="str">
        <f>VLOOKUP(Table_ExternalData_15[[#This Row],[Id]],'Blagovna izdelek'!A:C,3,0)</f>
        <v>Brother</v>
      </c>
      <c r="H5443">
        <f>Table_ExternalData_15[[#This Row],[Rabat]]*0.2</f>
        <v>2</v>
      </c>
      <c r="I5443" s="2">
        <f>Table_ExternalData_15[[#This Row],[Price]]-(Table_ExternalData_15[[#This Row],[Price]]*Table_ExternalData_15[[#This Row],[BB rabat]])/100</f>
        <v>14.651</v>
      </c>
      <c r="J5443" s="2">
        <f>Table_ExternalData_15[[#This Row],[BB cena]]*Table_ExternalData_15[[#Headers],[1,22]]</f>
        <v>17.874220000000001</v>
      </c>
      <c r="K5443" s="2">
        <f>Table_ExternalData_15[[#This Row],[Price]]*Table_ExternalData_15[[#Headers],[1,22]]</f>
        <v>18.238999999999997</v>
      </c>
      <c r="L5443" s="7">
        <f>IF(G5443="White Shark",E5443*0.5,IF(G5443="Sbox",E5443*0.5,IF(G5443="Tenda",E5443*0.5,E5443*0.2)))/100</f>
        <v>0.02</v>
      </c>
      <c r="M5443" s="2">
        <f>Table_ExternalData_15[[#This Row],[Price]]-Table_ExternalData_15[[#This Row],[Price]]*Table_ExternalData_15[[#This Row],[extra popust]]</f>
        <v>14.651</v>
      </c>
      <c r="N5443" s="2">
        <f>IF(M5443&lt;I5443,M5443,I5443)</f>
        <v>14.651</v>
      </c>
      <c r="O5443" s="12" t="str">
        <f>IF(N5443&lt;I5443,$U$1," ")</f>
        <v xml:space="preserve"> </v>
      </c>
      <c r="P5443" s="12" t="str">
        <f>IFERROR((O5443+30)," ")</f>
        <v xml:space="preserve"> </v>
      </c>
      <c r="Q5443" s="2">
        <f ca="1">IF(O5443=$U$1,N5443,"0")*1.22</f>
        <v>0</v>
      </c>
    </row>
    <row r="5444" spans="1:17" x14ac:dyDescent="0.25">
      <c r="A5444" t="s">
        <v>451</v>
      </c>
      <c r="B5444" t="s">
        <v>450</v>
      </c>
      <c r="C5444">
        <v>5927</v>
      </c>
      <c r="D5444">
        <v>16.38</v>
      </c>
      <c r="E5444">
        <f>IFERROR(VLOOKUP(Table_ExternalData_15[[#This Row],[Id]],Rabati!B:C,2,0),0)</f>
        <v>10</v>
      </c>
      <c r="F5444">
        <v>16</v>
      </c>
      <c r="G5444" t="str">
        <f>VLOOKUP(Table_ExternalData_15[[#This Row],[Id]],'Blagovna izdelek'!A:C,3,0)</f>
        <v>Brother</v>
      </c>
      <c r="H5444">
        <f>Table_ExternalData_15[[#This Row],[Rabat]]*0.2</f>
        <v>2</v>
      </c>
      <c r="I5444" s="2">
        <f>Table_ExternalData_15[[#This Row],[Price]]-(Table_ExternalData_15[[#This Row],[Price]]*Table_ExternalData_15[[#This Row],[BB rabat]])/100</f>
        <v>16.052399999999999</v>
      </c>
      <c r="J5444" s="2">
        <f>Table_ExternalData_15[[#This Row],[BB cena]]*Table_ExternalData_15[[#Headers],[1,22]]</f>
        <v>19.583927999999997</v>
      </c>
      <c r="K5444" s="2">
        <f>Table_ExternalData_15[[#This Row],[Price]]*Table_ExternalData_15[[#Headers],[1,22]]</f>
        <v>19.983599999999999</v>
      </c>
      <c r="L5444" s="7">
        <f>IF(G5444="White Shark",E5444*0.5,IF(G5444="Sbox",E5444*0.5,IF(G5444="Tenda",E5444*0.5,E5444*0.2)))/100</f>
        <v>0.02</v>
      </c>
      <c r="M5444" s="2">
        <f>Table_ExternalData_15[[#This Row],[Price]]-Table_ExternalData_15[[#This Row],[Price]]*Table_ExternalData_15[[#This Row],[extra popust]]</f>
        <v>16.052399999999999</v>
      </c>
      <c r="N5444" s="2">
        <f>IF(M5444&lt;I5444,M5444,I5444)</f>
        <v>16.052399999999999</v>
      </c>
      <c r="O5444" s="12" t="str">
        <f>IF(N5444&lt;I5444,$U$1," ")</f>
        <v xml:space="preserve"> </v>
      </c>
      <c r="P5444" s="12" t="str">
        <f>IFERROR((O5444+30)," ")</f>
        <v xml:space="preserve"> </v>
      </c>
      <c r="Q5444" s="2">
        <f ca="1">IF(O5444=$U$1,N5444,"0")*1.22</f>
        <v>0</v>
      </c>
    </row>
    <row r="5445" spans="1:17" x14ac:dyDescent="0.25">
      <c r="A5445" t="s">
        <v>453</v>
      </c>
      <c r="B5445" t="s">
        <v>452</v>
      </c>
      <c r="C5445">
        <v>5928</v>
      </c>
      <c r="D5445">
        <v>19.77</v>
      </c>
      <c r="E5445">
        <f>IFERROR(VLOOKUP(Table_ExternalData_15[[#This Row],[Id]],Rabati!B:C,2,0),0)</f>
        <v>10</v>
      </c>
      <c r="F5445">
        <v>9</v>
      </c>
      <c r="G5445" t="str">
        <f>VLOOKUP(Table_ExternalData_15[[#This Row],[Id]],'Blagovna izdelek'!A:C,3,0)</f>
        <v>Brother</v>
      </c>
      <c r="H5445">
        <f>Table_ExternalData_15[[#This Row],[Rabat]]*0.2</f>
        <v>2</v>
      </c>
      <c r="I5445" s="2">
        <f>Table_ExternalData_15[[#This Row],[Price]]-(Table_ExternalData_15[[#This Row],[Price]]*Table_ExternalData_15[[#This Row],[BB rabat]])/100</f>
        <v>19.374600000000001</v>
      </c>
      <c r="J5445" s="2">
        <f>Table_ExternalData_15[[#This Row],[BB cena]]*Table_ExternalData_15[[#Headers],[1,22]]</f>
        <v>23.637012000000002</v>
      </c>
      <c r="K5445" s="2">
        <f>Table_ExternalData_15[[#This Row],[Price]]*Table_ExternalData_15[[#Headers],[1,22]]</f>
        <v>24.119399999999999</v>
      </c>
      <c r="L5445" s="7">
        <f>IF(G5445="White Shark",E5445*0.5,IF(G5445="Sbox",E5445*0.5,IF(G5445="Tenda",E5445*0.5,E5445*0.2)))/100</f>
        <v>0.02</v>
      </c>
      <c r="M5445" s="2">
        <f>Table_ExternalData_15[[#This Row],[Price]]-Table_ExternalData_15[[#This Row],[Price]]*Table_ExternalData_15[[#This Row],[extra popust]]</f>
        <v>19.374600000000001</v>
      </c>
      <c r="N5445" s="2">
        <f>IF(M5445&lt;I5445,M5445,I5445)</f>
        <v>19.374600000000001</v>
      </c>
      <c r="O5445" s="12" t="str">
        <f>IF(N5445&lt;I5445,$U$1," ")</f>
        <v xml:space="preserve"> </v>
      </c>
      <c r="P5445" s="12" t="str">
        <f>IFERROR((O5445+30)," ")</f>
        <v xml:space="preserve"> </v>
      </c>
      <c r="Q5445" s="2">
        <f ca="1">IF(O5445=$U$1,N5445,"0")*1.22</f>
        <v>0</v>
      </c>
    </row>
    <row r="5446" spans="1:17" x14ac:dyDescent="0.25">
      <c r="A5446" t="s">
        <v>455</v>
      </c>
      <c r="B5446" t="s">
        <v>454</v>
      </c>
      <c r="C5446">
        <v>5929</v>
      </c>
      <c r="D5446">
        <v>22.99</v>
      </c>
      <c r="E5446">
        <f>IFERROR(VLOOKUP(Table_ExternalData_15[[#This Row],[Id]],Rabati!B:C,2,0),0)</f>
        <v>10</v>
      </c>
      <c r="F5446">
        <v>7</v>
      </c>
      <c r="G5446" t="str">
        <f>VLOOKUP(Table_ExternalData_15[[#This Row],[Id]],'Blagovna izdelek'!A:C,3,0)</f>
        <v>Brother</v>
      </c>
      <c r="H5446">
        <f>Table_ExternalData_15[[#This Row],[Rabat]]*0.2</f>
        <v>2</v>
      </c>
      <c r="I5446" s="2">
        <f>Table_ExternalData_15[[#This Row],[Price]]-(Table_ExternalData_15[[#This Row],[Price]]*Table_ExternalData_15[[#This Row],[BB rabat]])/100</f>
        <v>22.530199999999997</v>
      </c>
      <c r="J5446" s="2">
        <f>Table_ExternalData_15[[#This Row],[BB cena]]*Table_ExternalData_15[[#Headers],[1,22]]</f>
        <v>27.486843999999994</v>
      </c>
      <c r="K5446" s="2">
        <f>Table_ExternalData_15[[#This Row],[Price]]*Table_ExternalData_15[[#Headers],[1,22]]</f>
        <v>28.047799999999999</v>
      </c>
      <c r="L5446" s="7">
        <f>IF(G5446="White Shark",E5446*0.5,IF(G5446="Sbox",E5446*0.5,IF(G5446="Tenda",E5446*0.5,E5446*0.2)))/100</f>
        <v>0.02</v>
      </c>
      <c r="M5446" s="2">
        <f>Table_ExternalData_15[[#This Row],[Price]]-Table_ExternalData_15[[#This Row],[Price]]*Table_ExternalData_15[[#This Row],[extra popust]]</f>
        <v>22.530199999999997</v>
      </c>
      <c r="N5446" s="2">
        <f>IF(M5446&lt;I5446,M5446,I5446)</f>
        <v>22.530199999999997</v>
      </c>
      <c r="O5446" s="12" t="str">
        <f>IF(N5446&lt;I5446,$U$1," ")</f>
        <v xml:space="preserve"> </v>
      </c>
      <c r="P5446" s="12" t="str">
        <f>IFERROR((O5446+30)," ")</f>
        <v xml:space="preserve"> </v>
      </c>
      <c r="Q5446" s="2">
        <f ca="1">IF(O5446=$U$1,N5446,"0")*1.22</f>
        <v>0</v>
      </c>
    </row>
    <row r="5447" spans="1:17" x14ac:dyDescent="0.25">
      <c r="A5447" t="s">
        <v>457</v>
      </c>
      <c r="B5447" t="s">
        <v>456</v>
      </c>
      <c r="C5447">
        <v>5930</v>
      </c>
      <c r="D5447">
        <v>30.68</v>
      </c>
      <c r="E5447">
        <f>IFERROR(VLOOKUP(Table_ExternalData_15[[#This Row],[Id]],Rabati!B:C,2,0),0)</f>
        <v>10</v>
      </c>
      <c r="F5447">
        <v>0</v>
      </c>
      <c r="G5447" t="str">
        <f>VLOOKUP(Table_ExternalData_15[[#This Row],[Id]],'Blagovna izdelek'!A:C,3,0)</f>
        <v>Brother</v>
      </c>
      <c r="H5447">
        <f>Table_ExternalData_15[[#This Row],[Rabat]]*0.2</f>
        <v>2</v>
      </c>
      <c r="I5447" s="2">
        <f>Table_ExternalData_15[[#This Row],[Price]]-(Table_ExternalData_15[[#This Row],[Price]]*Table_ExternalData_15[[#This Row],[BB rabat]])/100</f>
        <v>30.066399999999998</v>
      </c>
      <c r="J5447" s="2">
        <f>Table_ExternalData_15[[#This Row],[BB cena]]*Table_ExternalData_15[[#Headers],[1,22]]</f>
        <v>36.681007999999999</v>
      </c>
      <c r="K5447" s="2">
        <f>Table_ExternalData_15[[#This Row],[Price]]*Table_ExternalData_15[[#Headers],[1,22]]</f>
        <v>37.429600000000001</v>
      </c>
      <c r="L5447" s="7">
        <f>IF(G5447="White Shark",E5447*0.5,IF(G5447="Sbox",E5447*0.5,IF(G5447="Tenda",E5447*0.5,E5447*0.2)))/100</f>
        <v>0.02</v>
      </c>
      <c r="M5447" s="2">
        <f>Table_ExternalData_15[[#This Row],[Price]]-Table_ExternalData_15[[#This Row],[Price]]*Table_ExternalData_15[[#This Row],[extra popust]]</f>
        <v>30.066399999999998</v>
      </c>
      <c r="N5447" s="2">
        <f>IF(M5447&lt;I5447,M5447,I5447)</f>
        <v>30.066399999999998</v>
      </c>
      <c r="O5447" s="12" t="str">
        <f>IF(N5447&lt;I5447,$U$1," ")</f>
        <v xml:space="preserve"> </v>
      </c>
      <c r="P5447" s="12" t="str">
        <f>IFERROR((O5447+30)," ")</f>
        <v xml:space="preserve"> </v>
      </c>
      <c r="Q5447" s="2">
        <f ca="1">IF(O5447=$U$1,N5447,"0")*1.22</f>
        <v>0</v>
      </c>
    </row>
    <row r="5448" spans="1:17" x14ac:dyDescent="0.25">
      <c r="A5448" t="s">
        <v>459</v>
      </c>
      <c r="B5448" t="s">
        <v>458</v>
      </c>
      <c r="C5448">
        <v>5931</v>
      </c>
      <c r="D5448">
        <v>15.52</v>
      </c>
      <c r="E5448">
        <f>IFERROR(VLOOKUP(Table_ExternalData_15[[#This Row],[Id]],Rabati!B:C,2,0),0)</f>
        <v>10</v>
      </c>
      <c r="F5448">
        <v>3</v>
      </c>
      <c r="G5448" t="str">
        <f>VLOOKUP(Table_ExternalData_15[[#This Row],[Id]],'Blagovna izdelek'!A:C,3,0)</f>
        <v>Brother</v>
      </c>
      <c r="H5448">
        <f>Table_ExternalData_15[[#This Row],[Rabat]]*0.2</f>
        <v>2</v>
      </c>
      <c r="I5448" s="2">
        <f>Table_ExternalData_15[[#This Row],[Price]]-(Table_ExternalData_15[[#This Row],[Price]]*Table_ExternalData_15[[#This Row],[BB rabat]])/100</f>
        <v>15.2096</v>
      </c>
      <c r="J5448" s="2">
        <f>Table_ExternalData_15[[#This Row],[BB cena]]*Table_ExternalData_15[[#Headers],[1,22]]</f>
        <v>18.555712</v>
      </c>
      <c r="K5448" s="2">
        <f>Table_ExternalData_15[[#This Row],[Price]]*Table_ExternalData_15[[#Headers],[1,22]]</f>
        <v>18.9344</v>
      </c>
      <c r="L5448" s="7">
        <f>IF(G5448="White Shark",E5448*0.5,IF(G5448="Sbox",E5448*0.5,IF(G5448="Tenda",E5448*0.5,E5448*0.2)))/100</f>
        <v>0.02</v>
      </c>
      <c r="M5448" s="2">
        <f>Table_ExternalData_15[[#This Row],[Price]]-Table_ExternalData_15[[#This Row],[Price]]*Table_ExternalData_15[[#This Row],[extra popust]]</f>
        <v>15.2096</v>
      </c>
      <c r="N5448" s="2">
        <f>IF(M5448&lt;I5448,M5448,I5448)</f>
        <v>15.2096</v>
      </c>
      <c r="O5448" s="12" t="str">
        <f>IF(N5448&lt;I5448,$U$1," ")</f>
        <v xml:space="preserve"> </v>
      </c>
      <c r="P5448" s="12" t="str">
        <f>IFERROR((O5448+30)," ")</f>
        <v xml:space="preserve"> </v>
      </c>
      <c r="Q5448" s="2">
        <f ca="1">IF(O5448=$U$1,N5448,"0")*1.22</f>
        <v>0</v>
      </c>
    </row>
    <row r="5449" spans="1:17" x14ac:dyDescent="0.25">
      <c r="A5449" t="s">
        <v>461</v>
      </c>
      <c r="B5449" t="s">
        <v>460</v>
      </c>
      <c r="C5449">
        <v>5932</v>
      </c>
      <c r="D5449">
        <v>16.38</v>
      </c>
      <c r="E5449">
        <f>IFERROR(VLOOKUP(Table_ExternalData_15[[#This Row],[Id]],Rabati!B:C,2,0),0)</f>
        <v>10</v>
      </c>
      <c r="F5449">
        <v>0</v>
      </c>
      <c r="G5449" t="str">
        <f>VLOOKUP(Table_ExternalData_15[[#This Row],[Id]],'Blagovna izdelek'!A:C,3,0)</f>
        <v>Brother</v>
      </c>
      <c r="H5449">
        <f>Table_ExternalData_15[[#This Row],[Rabat]]*0.2</f>
        <v>2</v>
      </c>
      <c r="I5449" s="2">
        <f>Table_ExternalData_15[[#This Row],[Price]]-(Table_ExternalData_15[[#This Row],[Price]]*Table_ExternalData_15[[#This Row],[BB rabat]])/100</f>
        <v>16.052399999999999</v>
      </c>
      <c r="J5449" s="2">
        <f>Table_ExternalData_15[[#This Row],[BB cena]]*Table_ExternalData_15[[#Headers],[1,22]]</f>
        <v>19.583927999999997</v>
      </c>
      <c r="K5449" s="2">
        <f>Table_ExternalData_15[[#This Row],[Price]]*Table_ExternalData_15[[#Headers],[1,22]]</f>
        <v>19.983599999999999</v>
      </c>
      <c r="L5449" s="7">
        <f>IF(G5449="White Shark",E5449*0.5,IF(G5449="Sbox",E5449*0.5,IF(G5449="Tenda",E5449*0.5,E5449*0.2)))/100</f>
        <v>0.02</v>
      </c>
      <c r="M5449" s="2">
        <f>Table_ExternalData_15[[#This Row],[Price]]-Table_ExternalData_15[[#This Row],[Price]]*Table_ExternalData_15[[#This Row],[extra popust]]</f>
        <v>16.052399999999999</v>
      </c>
      <c r="N5449" s="2">
        <f>IF(M5449&lt;I5449,M5449,I5449)</f>
        <v>16.052399999999999</v>
      </c>
      <c r="O5449" s="12" t="str">
        <f>IF(N5449&lt;I5449,$U$1," ")</f>
        <v xml:space="preserve"> </v>
      </c>
      <c r="P5449" s="12" t="str">
        <f>IFERROR((O5449+30)," ")</f>
        <v xml:space="preserve"> </v>
      </c>
      <c r="Q5449" s="2">
        <f ca="1">IF(O5449=$U$1,N5449,"0")*1.22</f>
        <v>0</v>
      </c>
    </row>
    <row r="5450" spans="1:17" x14ac:dyDescent="0.25">
      <c r="A5450" t="s">
        <v>463</v>
      </c>
      <c r="B5450" t="s">
        <v>462</v>
      </c>
      <c r="C5450">
        <v>5933</v>
      </c>
      <c r="D5450">
        <v>19.98</v>
      </c>
      <c r="E5450">
        <f>IFERROR(VLOOKUP(Table_ExternalData_15[[#This Row],[Id]],Rabati!B:C,2,0),0)</f>
        <v>10</v>
      </c>
      <c r="F5450">
        <v>0</v>
      </c>
      <c r="G5450" t="str">
        <f>VLOOKUP(Table_ExternalData_15[[#This Row],[Id]],'Blagovna izdelek'!A:C,3,0)</f>
        <v>Brother</v>
      </c>
      <c r="H5450">
        <f>Table_ExternalData_15[[#This Row],[Rabat]]*0.2</f>
        <v>2</v>
      </c>
      <c r="I5450" s="2">
        <f>Table_ExternalData_15[[#This Row],[Price]]-(Table_ExternalData_15[[#This Row],[Price]]*Table_ExternalData_15[[#This Row],[BB rabat]])/100</f>
        <v>19.580400000000001</v>
      </c>
      <c r="J5450" s="2">
        <f>Table_ExternalData_15[[#This Row],[BB cena]]*Table_ExternalData_15[[#Headers],[1,22]]</f>
        <v>23.888088</v>
      </c>
      <c r="K5450" s="2">
        <f>Table_ExternalData_15[[#This Row],[Price]]*Table_ExternalData_15[[#Headers],[1,22]]</f>
        <v>24.375599999999999</v>
      </c>
      <c r="L5450" s="7">
        <f>IF(G5450="White Shark",E5450*0.5,IF(G5450="Sbox",E5450*0.5,IF(G5450="Tenda",E5450*0.5,E5450*0.2)))/100</f>
        <v>0.02</v>
      </c>
      <c r="M5450" s="2">
        <f>Table_ExternalData_15[[#This Row],[Price]]-Table_ExternalData_15[[#This Row],[Price]]*Table_ExternalData_15[[#This Row],[extra popust]]</f>
        <v>19.580400000000001</v>
      </c>
      <c r="N5450" s="2">
        <f>IF(M5450&lt;I5450,M5450,I5450)</f>
        <v>19.580400000000001</v>
      </c>
      <c r="O5450" s="12" t="str">
        <f>IF(N5450&lt;I5450,$U$1," ")</f>
        <v xml:space="preserve"> </v>
      </c>
      <c r="P5450" s="12" t="str">
        <f>IFERROR((O5450+30)," ")</f>
        <v xml:space="preserve"> </v>
      </c>
      <c r="Q5450" s="2">
        <f ca="1">IF(O5450=$U$1,N5450,"0")*1.22</f>
        <v>0</v>
      </c>
    </row>
    <row r="5451" spans="1:17" x14ac:dyDescent="0.25">
      <c r="A5451" t="s">
        <v>465</v>
      </c>
      <c r="B5451" t="s">
        <v>464</v>
      </c>
      <c r="C5451">
        <v>5935</v>
      </c>
      <c r="D5451">
        <v>19.55</v>
      </c>
      <c r="E5451">
        <f>IFERROR(VLOOKUP(Table_ExternalData_15[[#This Row],[Id]],Rabati!B:C,2,0),0)</f>
        <v>10</v>
      </c>
      <c r="F5451">
        <v>0</v>
      </c>
      <c r="G5451" t="str">
        <f>VLOOKUP(Table_ExternalData_15[[#This Row],[Id]],'Blagovna izdelek'!A:C,3,0)</f>
        <v>Brother</v>
      </c>
      <c r="H5451">
        <f>Table_ExternalData_15[[#This Row],[Rabat]]*0.2</f>
        <v>2</v>
      </c>
      <c r="I5451" s="2">
        <f>Table_ExternalData_15[[#This Row],[Price]]-(Table_ExternalData_15[[#This Row],[Price]]*Table_ExternalData_15[[#This Row],[BB rabat]])/100</f>
        <v>19.158999999999999</v>
      </c>
      <c r="J5451" s="2">
        <f>Table_ExternalData_15[[#This Row],[BB cena]]*Table_ExternalData_15[[#Headers],[1,22]]</f>
        <v>23.37398</v>
      </c>
      <c r="K5451" s="2">
        <f>Table_ExternalData_15[[#This Row],[Price]]*Table_ExternalData_15[[#Headers],[1,22]]</f>
        <v>23.850999999999999</v>
      </c>
      <c r="L5451" s="7">
        <f>IF(G5451="White Shark",E5451*0.5,IF(G5451="Sbox",E5451*0.5,IF(G5451="Tenda",E5451*0.5,E5451*0.2)))/100</f>
        <v>0.02</v>
      </c>
      <c r="M5451" s="2">
        <f>Table_ExternalData_15[[#This Row],[Price]]-Table_ExternalData_15[[#This Row],[Price]]*Table_ExternalData_15[[#This Row],[extra popust]]</f>
        <v>19.158999999999999</v>
      </c>
      <c r="N5451" s="2">
        <f>IF(M5451&lt;I5451,M5451,I5451)</f>
        <v>19.158999999999999</v>
      </c>
      <c r="O5451" s="12" t="str">
        <f>IF(N5451&lt;I5451,$U$1," ")</f>
        <v xml:space="preserve"> </v>
      </c>
      <c r="P5451" s="12" t="str">
        <f>IFERROR((O5451+30)," ")</f>
        <v xml:space="preserve"> </v>
      </c>
      <c r="Q5451" s="2">
        <f ca="1">IF(O5451=$U$1,N5451,"0")*1.22</f>
        <v>0</v>
      </c>
    </row>
    <row r="5452" spans="1:17" x14ac:dyDescent="0.25">
      <c r="A5452" t="s">
        <v>467</v>
      </c>
      <c r="B5452" t="s">
        <v>466</v>
      </c>
      <c r="C5452">
        <v>5937</v>
      </c>
      <c r="D5452">
        <v>19.3</v>
      </c>
      <c r="E5452">
        <f>IFERROR(VLOOKUP(Table_ExternalData_15[[#This Row],[Id]],Rabati!B:C,2,0),0)</f>
        <v>10</v>
      </c>
      <c r="F5452">
        <v>3</v>
      </c>
      <c r="G5452" t="str">
        <f>VLOOKUP(Table_ExternalData_15[[#This Row],[Id]],'Blagovna izdelek'!A:C,3,0)</f>
        <v>Brother</v>
      </c>
      <c r="H5452">
        <f>Table_ExternalData_15[[#This Row],[Rabat]]*0.2</f>
        <v>2</v>
      </c>
      <c r="I5452" s="2">
        <f>Table_ExternalData_15[[#This Row],[Price]]-(Table_ExternalData_15[[#This Row],[Price]]*Table_ExternalData_15[[#This Row],[BB rabat]])/100</f>
        <v>18.914000000000001</v>
      </c>
      <c r="J5452" s="2">
        <f>Table_ExternalData_15[[#This Row],[BB cena]]*Table_ExternalData_15[[#Headers],[1,22]]</f>
        <v>23.07508</v>
      </c>
      <c r="K5452" s="2">
        <f>Table_ExternalData_15[[#This Row],[Price]]*Table_ExternalData_15[[#Headers],[1,22]]</f>
        <v>23.545999999999999</v>
      </c>
      <c r="L5452" s="7">
        <f>IF(G5452="White Shark",E5452*0.5,IF(G5452="Sbox",E5452*0.5,IF(G5452="Tenda",E5452*0.5,E5452*0.2)))/100</f>
        <v>0.02</v>
      </c>
      <c r="M5452" s="2">
        <f>Table_ExternalData_15[[#This Row],[Price]]-Table_ExternalData_15[[#This Row],[Price]]*Table_ExternalData_15[[#This Row],[extra popust]]</f>
        <v>18.914000000000001</v>
      </c>
      <c r="N5452" s="2">
        <f>IF(M5452&lt;I5452,M5452,I5452)</f>
        <v>18.914000000000001</v>
      </c>
      <c r="O5452" s="12" t="str">
        <f>IF(N5452&lt;I5452,$U$1," ")</f>
        <v xml:space="preserve"> </v>
      </c>
      <c r="P5452" s="12" t="str">
        <f>IFERROR((O5452+30)," ")</f>
        <v xml:space="preserve"> </v>
      </c>
      <c r="Q5452" s="2">
        <f ca="1">IF(O5452=$U$1,N5452,"0")*1.22</f>
        <v>0</v>
      </c>
    </row>
    <row r="5453" spans="1:17" x14ac:dyDescent="0.25">
      <c r="A5453" t="s">
        <v>469</v>
      </c>
      <c r="B5453" t="s">
        <v>468</v>
      </c>
      <c r="C5453">
        <v>5938</v>
      </c>
      <c r="D5453">
        <v>26.77</v>
      </c>
      <c r="E5453">
        <f>IFERROR(VLOOKUP(Table_ExternalData_15[[#This Row],[Id]],Rabati!B:C,2,0),0)</f>
        <v>10</v>
      </c>
      <c r="F5453">
        <v>0</v>
      </c>
      <c r="G5453" t="str">
        <f>VLOOKUP(Table_ExternalData_15[[#This Row],[Id]],'Blagovna izdelek'!A:C,3,0)</f>
        <v>Brother</v>
      </c>
      <c r="H5453">
        <f>Table_ExternalData_15[[#This Row],[Rabat]]*0.2</f>
        <v>2</v>
      </c>
      <c r="I5453" s="2">
        <f>Table_ExternalData_15[[#This Row],[Price]]-(Table_ExternalData_15[[#This Row],[Price]]*Table_ExternalData_15[[#This Row],[BB rabat]])/100</f>
        <v>26.2346</v>
      </c>
      <c r="J5453" s="2">
        <f>Table_ExternalData_15[[#This Row],[BB cena]]*Table_ExternalData_15[[#Headers],[1,22]]</f>
        <v>32.006211999999998</v>
      </c>
      <c r="K5453" s="2">
        <f>Table_ExternalData_15[[#This Row],[Price]]*Table_ExternalData_15[[#Headers],[1,22]]</f>
        <v>32.659399999999998</v>
      </c>
      <c r="L5453" s="7">
        <f>IF(G5453="White Shark",E5453*0.5,IF(G5453="Sbox",E5453*0.5,IF(G5453="Tenda",E5453*0.5,E5453*0.2)))/100</f>
        <v>0.02</v>
      </c>
      <c r="M5453" s="2">
        <f>Table_ExternalData_15[[#This Row],[Price]]-Table_ExternalData_15[[#This Row],[Price]]*Table_ExternalData_15[[#This Row],[extra popust]]</f>
        <v>26.2346</v>
      </c>
      <c r="N5453" s="2">
        <f>IF(M5453&lt;I5453,M5453,I5453)</f>
        <v>26.2346</v>
      </c>
      <c r="O5453" s="12" t="str">
        <f>IF(N5453&lt;I5453,$U$1," ")</f>
        <v xml:space="preserve"> </v>
      </c>
      <c r="P5453" s="12" t="str">
        <f>IFERROR((O5453+30)," ")</f>
        <v xml:space="preserve"> </v>
      </c>
      <c r="Q5453" s="2">
        <f ca="1">IF(O5453=$U$1,N5453,"0")*1.22</f>
        <v>0</v>
      </c>
    </row>
    <row r="5454" spans="1:17" x14ac:dyDescent="0.25">
      <c r="A5454" t="s">
        <v>471</v>
      </c>
      <c r="B5454" t="s">
        <v>470</v>
      </c>
      <c r="C5454">
        <v>5939</v>
      </c>
      <c r="D5454">
        <v>18.48</v>
      </c>
      <c r="E5454">
        <f>IFERROR(VLOOKUP(Table_ExternalData_15[[#This Row],[Id]],Rabati!B:C,2,0),0)</f>
        <v>10</v>
      </c>
      <c r="F5454">
        <v>0</v>
      </c>
      <c r="G5454" t="str">
        <f>VLOOKUP(Table_ExternalData_15[[#This Row],[Id]],'Blagovna izdelek'!A:C,3,0)</f>
        <v>Brother</v>
      </c>
      <c r="H5454">
        <f>Table_ExternalData_15[[#This Row],[Rabat]]*0.2</f>
        <v>2</v>
      </c>
      <c r="I5454" s="2">
        <f>Table_ExternalData_15[[#This Row],[Price]]-(Table_ExternalData_15[[#This Row],[Price]]*Table_ExternalData_15[[#This Row],[BB rabat]])/100</f>
        <v>18.110400000000002</v>
      </c>
      <c r="J5454" s="2">
        <f>Table_ExternalData_15[[#This Row],[BB cena]]*Table_ExternalData_15[[#Headers],[1,22]]</f>
        <v>22.094688000000001</v>
      </c>
      <c r="K5454" s="2">
        <f>Table_ExternalData_15[[#This Row],[Price]]*Table_ExternalData_15[[#Headers],[1,22]]</f>
        <v>22.5456</v>
      </c>
      <c r="L5454" s="7">
        <f>IF(G5454="White Shark",E5454*0.5,IF(G5454="Sbox",E5454*0.5,IF(G5454="Tenda",E5454*0.5,E5454*0.2)))/100</f>
        <v>0.02</v>
      </c>
      <c r="M5454" s="2">
        <f>Table_ExternalData_15[[#This Row],[Price]]-Table_ExternalData_15[[#This Row],[Price]]*Table_ExternalData_15[[#This Row],[extra popust]]</f>
        <v>18.110400000000002</v>
      </c>
      <c r="N5454" s="2">
        <f>IF(M5454&lt;I5454,M5454,I5454)</f>
        <v>18.110400000000002</v>
      </c>
      <c r="O5454" s="12" t="str">
        <f>IF(N5454&lt;I5454,$U$1," ")</f>
        <v xml:space="preserve"> </v>
      </c>
      <c r="P5454" s="12" t="str">
        <f>IFERROR((O5454+30)," ")</f>
        <v xml:space="preserve"> </v>
      </c>
      <c r="Q5454" s="2">
        <f ca="1">IF(O5454=$U$1,N5454,"0")*1.22</f>
        <v>0</v>
      </c>
    </row>
    <row r="5455" spans="1:17" x14ac:dyDescent="0.25">
      <c r="A5455" t="s">
        <v>473</v>
      </c>
      <c r="B5455" t="s">
        <v>472</v>
      </c>
      <c r="C5455">
        <v>5940</v>
      </c>
      <c r="D5455">
        <v>23.48</v>
      </c>
      <c r="E5455">
        <f>IFERROR(VLOOKUP(Table_ExternalData_15[[#This Row],[Id]],Rabati!B:C,2,0),0)</f>
        <v>10</v>
      </c>
      <c r="F5455">
        <v>2</v>
      </c>
      <c r="G5455" t="str">
        <f>VLOOKUP(Table_ExternalData_15[[#This Row],[Id]],'Blagovna izdelek'!A:C,3,0)</f>
        <v>Brother</v>
      </c>
      <c r="H5455">
        <f>Table_ExternalData_15[[#This Row],[Rabat]]*0.2</f>
        <v>2</v>
      </c>
      <c r="I5455" s="2">
        <f>Table_ExternalData_15[[#This Row],[Price]]-(Table_ExternalData_15[[#This Row],[Price]]*Table_ExternalData_15[[#This Row],[BB rabat]])/100</f>
        <v>23.010400000000001</v>
      </c>
      <c r="J5455" s="2">
        <f>Table_ExternalData_15[[#This Row],[BB cena]]*Table_ExternalData_15[[#Headers],[1,22]]</f>
        <v>28.072687999999999</v>
      </c>
      <c r="K5455" s="2">
        <f>Table_ExternalData_15[[#This Row],[Price]]*Table_ExternalData_15[[#Headers],[1,22]]</f>
        <v>28.645599999999998</v>
      </c>
      <c r="L5455" s="7">
        <f>IF(G5455="White Shark",E5455*0.5,IF(G5455="Sbox",E5455*0.5,IF(G5455="Tenda",E5455*0.5,E5455*0.2)))/100</f>
        <v>0.02</v>
      </c>
      <c r="M5455" s="2">
        <f>Table_ExternalData_15[[#This Row],[Price]]-Table_ExternalData_15[[#This Row],[Price]]*Table_ExternalData_15[[#This Row],[extra popust]]</f>
        <v>23.010400000000001</v>
      </c>
      <c r="N5455" s="2">
        <f>IF(M5455&lt;I5455,M5455,I5455)</f>
        <v>23.010400000000001</v>
      </c>
      <c r="O5455" s="12" t="str">
        <f>IF(N5455&lt;I5455,$U$1," ")</f>
        <v xml:space="preserve"> </v>
      </c>
      <c r="P5455" s="12" t="str">
        <f>IFERROR((O5455+30)," ")</f>
        <v xml:space="preserve"> </v>
      </c>
      <c r="Q5455" s="2">
        <f ca="1">IF(O5455=$U$1,N5455,"0")*1.22</f>
        <v>0</v>
      </c>
    </row>
    <row r="5456" spans="1:17" x14ac:dyDescent="0.25">
      <c r="A5456" t="s">
        <v>475</v>
      </c>
      <c r="B5456" t="s">
        <v>474</v>
      </c>
      <c r="C5456">
        <v>5941</v>
      </c>
      <c r="D5456">
        <v>25.6</v>
      </c>
      <c r="E5456">
        <f>IFERROR(VLOOKUP(Table_ExternalData_15[[#This Row],[Id]],Rabati!B:C,2,0),0)</f>
        <v>10</v>
      </c>
      <c r="F5456">
        <v>2</v>
      </c>
      <c r="G5456" t="str">
        <f>VLOOKUP(Table_ExternalData_15[[#This Row],[Id]],'Blagovna izdelek'!A:C,3,0)</f>
        <v>Brother</v>
      </c>
      <c r="H5456">
        <f>Table_ExternalData_15[[#This Row],[Rabat]]*0.2</f>
        <v>2</v>
      </c>
      <c r="I5456" s="2">
        <f>Table_ExternalData_15[[#This Row],[Price]]-(Table_ExternalData_15[[#This Row],[Price]]*Table_ExternalData_15[[#This Row],[BB rabat]])/100</f>
        <v>25.088000000000001</v>
      </c>
      <c r="J5456" s="2">
        <f>Table_ExternalData_15[[#This Row],[BB cena]]*Table_ExternalData_15[[#Headers],[1,22]]</f>
        <v>30.60736</v>
      </c>
      <c r="K5456" s="2">
        <f>Table_ExternalData_15[[#This Row],[Price]]*Table_ExternalData_15[[#Headers],[1,22]]</f>
        <v>31.231999999999999</v>
      </c>
      <c r="L5456" s="7">
        <f>IF(G5456="White Shark",E5456*0.5,IF(G5456="Sbox",E5456*0.5,IF(G5456="Tenda",E5456*0.5,E5456*0.2)))/100</f>
        <v>0.02</v>
      </c>
      <c r="M5456" s="2">
        <f>Table_ExternalData_15[[#This Row],[Price]]-Table_ExternalData_15[[#This Row],[Price]]*Table_ExternalData_15[[#This Row],[extra popust]]</f>
        <v>25.088000000000001</v>
      </c>
      <c r="N5456" s="2">
        <f>IF(M5456&lt;I5456,M5456,I5456)</f>
        <v>25.088000000000001</v>
      </c>
      <c r="O5456" s="12" t="str">
        <f>IF(N5456&lt;I5456,$U$1," ")</f>
        <v xml:space="preserve"> </v>
      </c>
      <c r="P5456" s="12" t="str">
        <f>IFERROR((O5456+30)," ")</f>
        <v xml:space="preserve"> </v>
      </c>
      <c r="Q5456" s="2">
        <f ca="1">IF(O5456=$U$1,N5456,"0")*1.22</f>
        <v>0</v>
      </c>
    </row>
    <row r="5457" spans="1:17" x14ac:dyDescent="0.25">
      <c r="A5457" t="s">
        <v>477</v>
      </c>
      <c r="B5457" t="s">
        <v>476</v>
      </c>
      <c r="C5457">
        <v>5942</v>
      </c>
      <c r="D5457">
        <v>16.88</v>
      </c>
      <c r="E5457">
        <f>IFERROR(VLOOKUP(Table_ExternalData_15[[#This Row],[Id]],Rabati!B:C,2,0),0)</f>
        <v>10</v>
      </c>
      <c r="F5457">
        <v>0</v>
      </c>
      <c r="G5457" t="str">
        <f>VLOOKUP(Table_ExternalData_15[[#This Row],[Id]],'Blagovna izdelek'!A:C,3,0)</f>
        <v>Brother</v>
      </c>
      <c r="H5457">
        <f>Table_ExternalData_15[[#This Row],[Rabat]]*0.2</f>
        <v>2</v>
      </c>
      <c r="I5457" s="2">
        <f>Table_ExternalData_15[[#This Row],[Price]]-(Table_ExternalData_15[[#This Row],[Price]]*Table_ExternalData_15[[#This Row],[BB rabat]])/100</f>
        <v>16.542400000000001</v>
      </c>
      <c r="J5457" s="2">
        <f>Table_ExternalData_15[[#This Row],[BB cena]]*Table_ExternalData_15[[#Headers],[1,22]]</f>
        <v>20.181728</v>
      </c>
      <c r="K5457" s="2">
        <f>Table_ExternalData_15[[#This Row],[Price]]*Table_ExternalData_15[[#Headers],[1,22]]</f>
        <v>20.593599999999999</v>
      </c>
      <c r="L5457" s="7">
        <f>IF(G5457="White Shark",E5457*0.5,IF(G5457="Sbox",E5457*0.5,IF(G5457="Tenda",E5457*0.5,E5457*0.2)))/100</f>
        <v>0.02</v>
      </c>
      <c r="M5457" s="2">
        <f>Table_ExternalData_15[[#This Row],[Price]]-Table_ExternalData_15[[#This Row],[Price]]*Table_ExternalData_15[[#This Row],[extra popust]]</f>
        <v>16.542400000000001</v>
      </c>
      <c r="N5457" s="2">
        <f>IF(M5457&lt;I5457,M5457,I5457)</f>
        <v>16.542400000000001</v>
      </c>
      <c r="O5457" s="12" t="str">
        <f>IF(N5457&lt;I5457,$U$1," ")</f>
        <v xml:space="preserve"> </v>
      </c>
      <c r="P5457" s="12" t="str">
        <f>IFERROR((O5457+30)," ")</f>
        <v xml:space="preserve"> </v>
      </c>
      <c r="Q5457" s="2">
        <f ca="1">IF(O5457=$U$1,N5457,"0")*1.22</f>
        <v>0</v>
      </c>
    </row>
    <row r="5458" spans="1:17" x14ac:dyDescent="0.25">
      <c r="A5458" t="s">
        <v>479</v>
      </c>
      <c r="B5458" t="s">
        <v>478</v>
      </c>
      <c r="C5458">
        <v>5943</v>
      </c>
      <c r="D5458">
        <v>21.52</v>
      </c>
      <c r="E5458">
        <f>IFERROR(VLOOKUP(Table_ExternalData_15[[#This Row],[Id]],Rabati!B:C,2,0),0)</f>
        <v>10</v>
      </c>
      <c r="F5458">
        <v>0</v>
      </c>
      <c r="G5458" t="str">
        <f>VLOOKUP(Table_ExternalData_15[[#This Row],[Id]],'Blagovna izdelek'!A:C,3,0)</f>
        <v>Brother</v>
      </c>
      <c r="H5458">
        <f>Table_ExternalData_15[[#This Row],[Rabat]]*0.2</f>
        <v>2</v>
      </c>
      <c r="I5458" s="2">
        <f>Table_ExternalData_15[[#This Row],[Price]]-(Table_ExternalData_15[[#This Row],[Price]]*Table_ExternalData_15[[#This Row],[BB rabat]])/100</f>
        <v>21.089600000000001</v>
      </c>
      <c r="J5458" s="2">
        <f>Table_ExternalData_15[[#This Row],[BB cena]]*Table_ExternalData_15[[#Headers],[1,22]]</f>
        <v>25.729312</v>
      </c>
      <c r="K5458" s="2">
        <f>Table_ExternalData_15[[#This Row],[Price]]*Table_ExternalData_15[[#Headers],[1,22]]</f>
        <v>26.2544</v>
      </c>
      <c r="L5458" s="7">
        <f>IF(G5458="White Shark",E5458*0.5,IF(G5458="Sbox",E5458*0.5,IF(G5458="Tenda",E5458*0.5,E5458*0.2)))/100</f>
        <v>0.02</v>
      </c>
      <c r="M5458" s="2">
        <f>Table_ExternalData_15[[#This Row],[Price]]-Table_ExternalData_15[[#This Row],[Price]]*Table_ExternalData_15[[#This Row],[extra popust]]</f>
        <v>21.089600000000001</v>
      </c>
      <c r="N5458" s="2">
        <f>IF(M5458&lt;I5458,M5458,I5458)</f>
        <v>21.089600000000001</v>
      </c>
      <c r="O5458" s="12" t="str">
        <f>IF(N5458&lt;I5458,$U$1," ")</f>
        <v xml:space="preserve"> </v>
      </c>
      <c r="P5458" s="12" t="str">
        <f>IFERROR((O5458+30)," ")</f>
        <v xml:space="preserve"> </v>
      </c>
      <c r="Q5458" s="2">
        <f ca="1">IF(O5458=$U$1,N5458,"0")*1.22</f>
        <v>0</v>
      </c>
    </row>
    <row r="5459" spans="1:17" x14ac:dyDescent="0.25">
      <c r="A5459" t="s">
        <v>481</v>
      </c>
      <c r="B5459" t="s">
        <v>480</v>
      </c>
      <c r="C5459">
        <v>5944</v>
      </c>
      <c r="D5459">
        <v>18.5</v>
      </c>
      <c r="E5459">
        <f>IFERROR(VLOOKUP(Table_ExternalData_15[[#This Row],[Id]],Rabati!B:C,2,0),0)</f>
        <v>10</v>
      </c>
      <c r="F5459">
        <v>3</v>
      </c>
      <c r="G5459" t="str">
        <f>VLOOKUP(Table_ExternalData_15[[#This Row],[Id]],'Blagovna izdelek'!A:C,3,0)</f>
        <v>Brother</v>
      </c>
      <c r="H5459">
        <f>Table_ExternalData_15[[#This Row],[Rabat]]*0.2</f>
        <v>2</v>
      </c>
      <c r="I5459" s="2">
        <f>Table_ExternalData_15[[#This Row],[Price]]-(Table_ExternalData_15[[#This Row],[Price]]*Table_ExternalData_15[[#This Row],[BB rabat]])/100</f>
        <v>18.13</v>
      </c>
      <c r="J5459" s="2">
        <f>Table_ExternalData_15[[#This Row],[BB cena]]*Table_ExternalData_15[[#Headers],[1,22]]</f>
        <v>22.118599999999997</v>
      </c>
      <c r="K5459" s="2">
        <f>Table_ExternalData_15[[#This Row],[Price]]*Table_ExternalData_15[[#Headers],[1,22]]</f>
        <v>22.57</v>
      </c>
      <c r="L5459" s="7">
        <f>IF(G5459="White Shark",E5459*0.5,IF(G5459="Sbox",E5459*0.5,IF(G5459="Tenda",E5459*0.5,E5459*0.2)))/100</f>
        <v>0.02</v>
      </c>
      <c r="M5459" s="2">
        <f>Table_ExternalData_15[[#This Row],[Price]]-Table_ExternalData_15[[#This Row],[Price]]*Table_ExternalData_15[[#This Row],[extra popust]]</f>
        <v>18.13</v>
      </c>
      <c r="N5459" s="2">
        <f>IF(M5459&lt;I5459,M5459,I5459)</f>
        <v>18.13</v>
      </c>
      <c r="O5459" s="12" t="str">
        <f>IF(N5459&lt;I5459,$U$1," ")</f>
        <v xml:space="preserve"> </v>
      </c>
      <c r="P5459" s="12" t="str">
        <f>IFERROR((O5459+30)," ")</f>
        <v xml:space="preserve"> </v>
      </c>
      <c r="Q5459" s="2">
        <f ca="1">IF(O5459=$U$1,N5459,"0")*1.22</f>
        <v>0</v>
      </c>
    </row>
    <row r="5460" spans="1:17" x14ac:dyDescent="0.25">
      <c r="A5460" t="s">
        <v>483</v>
      </c>
      <c r="B5460" t="s">
        <v>482</v>
      </c>
      <c r="C5460">
        <v>5945</v>
      </c>
      <c r="D5460">
        <v>23.54</v>
      </c>
      <c r="E5460">
        <f>IFERROR(VLOOKUP(Table_ExternalData_15[[#This Row],[Id]],Rabati!B:C,2,0),0)</f>
        <v>10</v>
      </c>
      <c r="F5460">
        <v>4</v>
      </c>
      <c r="G5460" t="str">
        <f>VLOOKUP(Table_ExternalData_15[[#This Row],[Id]],'Blagovna izdelek'!A:C,3,0)</f>
        <v>Brother</v>
      </c>
      <c r="H5460">
        <f>Table_ExternalData_15[[#This Row],[Rabat]]*0.2</f>
        <v>2</v>
      </c>
      <c r="I5460" s="2">
        <f>Table_ExternalData_15[[#This Row],[Price]]-(Table_ExternalData_15[[#This Row],[Price]]*Table_ExternalData_15[[#This Row],[BB rabat]])/100</f>
        <v>23.069199999999999</v>
      </c>
      <c r="J5460" s="2">
        <f>Table_ExternalData_15[[#This Row],[BB cena]]*Table_ExternalData_15[[#Headers],[1,22]]</f>
        <v>28.144423999999997</v>
      </c>
      <c r="K5460" s="2">
        <f>Table_ExternalData_15[[#This Row],[Price]]*Table_ExternalData_15[[#Headers],[1,22]]</f>
        <v>28.718799999999998</v>
      </c>
      <c r="L5460" s="7">
        <f>IF(G5460="White Shark",E5460*0.5,IF(G5460="Sbox",E5460*0.5,IF(G5460="Tenda",E5460*0.5,E5460*0.2)))/100</f>
        <v>0.02</v>
      </c>
      <c r="M5460" s="2">
        <f>Table_ExternalData_15[[#This Row],[Price]]-Table_ExternalData_15[[#This Row],[Price]]*Table_ExternalData_15[[#This Row],[extra popust]]</f>
        <v>23.069199999999999</v>
      </c>
      <c r="N5460" s="2">
        <f>IF(M5460&lt;I5460,M5460,I5460)</f>
        <v>23.069199999999999</v>
      </c>
      <c r="O5460" s="12" t="str">
        <f>IF(N5460&lt;I5460,$U$1," ")</f>
        <v xml:space="preserve"> </v>
      </c>
      <c r="P5460" s="12" t="str">
        <f>IFERROR((O5460+30)," ")</f>
        <v xml:space="preserve"> </v>
      </c>
      <c r="Q5460" s="2">
        <f ca="1">IF(O5460=$U$1,N5460,"0")*1.22</f>
        <v>0</v>
      </c>
    </row>
    <row r="5461" spans="1:17" x14ac:dyDescent="0.25">
      <c r="A5461" t="s">
        <v>485</v>
      </c>
      <c r="B5461" t="s">
        <v>484</v>
      </c>
      <c r="C5461">
        <v>5946</v>
      </c>
      <c r="D5461">
        <v>18.489999999999998</v>
      </c>
      <c r="E5461">
        <f>IFERROR(VLOOKUP(Table_ExternalData_15[[#This Row],[Id]],Rabati!B:C,2,0),0)</f>
        <v>10</v>
      </c>
      <c r="F5461">
        <v>2</v>
      </c>
      <c r="G5461" t="str">
        <f>VLOOKUP(Table_ExternalData_15[[#This Row],[Id]],'Blagovna izdelek'!A:C,3,0)</f>
        <v>Brother</v>
      </c>
      <c r="H5461">
        <f>Table_ExternalData_15[[#This Row],[Rabat]]*0.2</f>
        <v>2</v>
      </c>
      <c r="I5461" s="2">
        <f>Table_ExternalData_15[[#This Row],[Price]]-(Table_ExternalData_15[[#This Row],[Price]]*Table_ExternalData_15[[#This Row],[BB rabat]])/100</f>
        <v>18.120199999999997</v>
      </c>
      <c r="J5461" s="2">
        <f>Table_ExternalData_15[[#This Row],[BB cena]]*Table_ExternalData_15[[#Headers],[1,22]]</f>
        <v>22.106643999999996</v>
      </c>
      <c r="K5461" s="2">
        <f>Table_ExternalData_15[[#This Row],[Price]]*Table_ExternalData_15[[#Headers],[1,22]]</f>
        <v>22.557799999999997</v>
      </c>
      <c r="L5461" s="7">
        <f>IF(G5461="White Shark",E5461*0.5,IF(G5461="Sbox",E5461*0.5,IF(G5461="Tenda",E5461*0.5,E5461*0.2)))/100</f>
        <v>0.02</v>
      </c>
      <c r="M5461" s="2">
        <f>Table_ExternalData_15[[#This Row],[Price]]-Table_ExternalData_15[[#This Row],[Price]]*Table_ExternalData_15[[#This Row],[extra popust]]</f>
        <v>18.120199999999997</v>
      </c>
      <c r="N5461" s="2">
        <f>IF(M5461&lt;I5461,M5461,I5461)</f>
        <v>18.120199999999997</v>
      </c>
      <c r="O5461" s="12" t="str">
        <f>IF(N5461&lt;I5461,$U$1," ")</f>
        <v xml:space="preserve"> </v>
      </c>
      <c r="P5461" s="12" t="str">
        <f>IFERROR((O5461+30)," ")</f>
        <v xml:space="preserve"> </v>
      </c>
      <c r="Q5461" s="2">
        <f ca="1">IF(O5461=$U$1,N5461,"0")*1.22</f>
        <v>0</v>
      </c>
    </row>
    <row r="5462" spans="1:17" x14ac:dyDescent="0.25">
      <c r="A5462" t="s">
        <v>487</v>
      </c>
      <c r="B5462" t="s">
        <v>486</v>
      </c>
      <c r="C5462">
        <v>5947</v>
      </c>
      <c r="D5462">
        <v>19.98</v>
      </c>
      <c r="E5462">
        <f>IFERROR(VLOOKUP(Table_ExternalData_15[[#This Row],[Id]],Rabati!B:C,2,0),0)</f>
        <v>10</v>
      </c>
      <c r="F5462">
        <v>1</v>
      </c>
      <c r="G5462" t="str">
        <f>VLOOKUP(Table_ExternalData_15[[#This Row],[Id]],'Blagovna izdelek'!A:C,3,0)</f>
        <v>Brother</v>
      </c>
      <c r="H5462">
        <f>Table_ExternalData_15[[#This Row],[Rabat]]*0.2</f>
        <v>2</v>
      </c>
      <c r="I5462" s="2">
        <f>Table_ExternalData_15[[#This Row],[Price]]-(Table_ExternalData_15[[#This Row],[Price]]*Table_ExternalData_15[[#This Row],[BB rabat]])/100</f>
        <v>19.580400000000001</v>
      </c>
      <c r="J5462" s="2">
        <f>Table_ExternalData_15[[#This Row],[BB cena]]*Table_ExternalData_15[[#Headers],[1,22]]</f>
        <v>23.888088</v>
      </c>
      <c r="K5462" s="2">
        <f>Table_ExternalData_15[[#This Row],[Price]]*Table_ExternalData_15[[#Headers],[1,22]]</f>
        <v>24.375599999999999</v>
      </c>
      <c r="L5462" s="7">
        <f>IF(G5462="White Shark",E5462*0.5,IF(G5462="Sbox",E5462*0.5,IF(G5462="Tenda",E5462*0.5,E5462*0.2)))/100</f>
        <v>0.02</v>
      </c>
      <c r="M5462" s="2">
        <f>Table_ExternalData_15[[#This Row],[Price]]-Table_ExternalData_15[[#This Row],[Price]]*Table_ExternalData_15[[#This Row],[extra popust]]</f>
        <v>19.580400000000001</v>
      </c>
      <c r="N5462" s="2">
        <f>IF(M5462&lt;I5462,M5462,I5462)</f>
        <v>19.580400000000001</v>
      </c>
      <c r="O5462" s="12" t="str">
        <f>IF(N5462&lt;I5462,$U$1," ")</f>
        <v xml:space="preserve"> </v>
      </c>
      <c r="P5462" s="12" t="str">
        <f>IFERROR((O5462+30)," ")</f>
        <v xml:space="preserve"> </v>
      </c>
      <c r="Q5462" s="2">
        <f ca="1">IF(O5462=$U$1,N5462,"0")*1.22</f>
        <v>0</v>
      </c>
    </row>
    <row r="5463" spans="1:17" x14ac:dyDescent="0.25">
      <c r="A5463" t="s">
        <v>489</v>
      </c>
      <c r="B5463" t="s">
        <v>488</v>
      </c>
      <c r="C5463">
        <v>5948</v>
      </c>
      <c r="D5463">
        <v>23.48</v>
      </c>
      <c r="E5463">
        <f>IFERROR(VLOOKUP(Table_ExternalData_15[[#This Row],[Id]],Rabati!B:C,2,0),0)</f>
        <v>10</v>
      </c>
      <c r="F5463">
        <v>0</v>
      </c>
      <c r="G5463" t="str">
        <f>VLOOKUP(Table_ExternalData_15[[#This Row],[Id]],'Blagovna izdelek'!A:C,3,0)</f>
        <v>Brother</v>
      </c>
      <c r="H5463">
        <f>Table_ExternalData_15[[#This Row],[Rabat]]*0.2</f>
        <v>2</v>
      </c>
      <c r="I5463" s="2">
        <f>Table_ExternalData_15[[#This Row],[Price]]-(Table_ExternalData_15[[#This Row],[Price]]*Table_ExternalData_15[[#This Row],[BB rabat]])/100</f>
        <v>23.010400000000001</v>
      </c>
      <c r="J5463" s="2">
        <f>Table_ExternalData_15[[#This Row],[BB cena]]*Table_ExternalData_15[[#Headers],[1,22]]</f>
        <v>28.072687999999999</v>
      </c>
      <c r="K5463" s="2">
        <f>Table_ExternalData_15[[#This Row],[Price]]*Table_ExternalData_15[[#Headers],[1,22]]</f>
        <v>28.645599999999998</v>
      </c>
      <c r="L5463" s="7">
        <f>IF(G5463="White Shark",E5463*0.5,IF(G5463="Sbox",E5463*0.5,IF(G5463="Tenda",E5463*0.5,E5463*0.2)))/100</f>
        <v>0.02</v>
      </c>
      <c r="M5463" s="2">
        <f>Table_ExternalData_15[[#This Row],[Price]]-Table_ExternalData_15[[#This Row],[Price]]*Table_ExternalData_15[[#This Row],[extra popust]]</f>
        <v>23.010400000000001</v>
      </c>
      <c r="N5463" s="2">
        <f>IF(M5463&lt;I5463,M5463,I5463)</f>
        <v>23.010400000000001</v>
      </c>
      <c r="O5463" s="12" t="str">
        <f>IF(N5463&lt;I5463,$U$1," ")</f>
        <v xml:space="preserve"> </v>
      </c>
      <c r="P5463" s="12" t="str">
        <f>IFERROR((O5463+30)," ")</f>
        <v xml:space="preserve"> </v>
      </c>
      <c r="Q5463" s="2">
        <f ca="1">IF(O5463=$U$1,N5463,"0")*1.22</f>
        <v>0</v>
      </c>
    </row>
    <row r="5464" spans="1:17" x14ac:dyDescent="0.25">
      <c r="A5464" t="s">
        <v>1603</v>
      </c>
      <c r="B5464" t="s">
        <v>1602</v>
      </c>
      <c r="C5464">
        <v>7868</v>
      </c>
      <c r="D5464">
        <v>22.45</v>
      </c>
      <c r="E5464">
        <f>IFERROR(VLOOKUP(Table_ExternalData_15[[#This Row],[Id]],Rabati!B:C,2,0),0)</f>
        <v>10</v>
      </c>
      <c r="F5464">
        <v>0</v>
      </c>
      <c r="G5464" t="str">
        <f>VLOOKUP(Table_ExternalData_15[[#This Row],[Id]],'Blagovna izdelek'!A:C,3,0)</f>
        <v>Brother</v>
      </c>
      <c r="H5464">
        <f>Table_ExternalData_15[[#This Row],[Rabat]]*0.2</f>
        <v>2</v>
      </c>
      <c r="I5464" s="2">
        <f>Table_ExternalData_15[[#This Row],[Price]]-(Table_ExternalData_15[[#This Row],[Price]]*Table_ExternalData_15[[#This Row],[BB rabat]])/100</f>
        <v>22.000999999999998</v>
      </c>
      <c r="J5464" s="2">
        <f>Table_ExternalData_15[[#This Row],[BB cena]]*Table_ExternalData_15[[#Headers],[1,22]]</f>
        <v>26.841219999999996</v>
      </c>
      <c r="K5464" s="2">
        <f>Table_ExternalData_15[[#This Row],[Price]]*Table_ExternalData_15[[#Headers],[1,22]]</f>
        <v>27.388999999999999</v>
      </c>
      <c r="L5464" s="7">
        <f>IF(G5464="White Shark",E5464*0.5,IF(G5464="Sbox",E5464*0.5,IF(G5464="Tenda",E5464*0.5,E5464*0.2)))/100</f>
        <v>0.02</v>
      </c>
      <c r="M5464" s="2">
        <f>Table_ExternalData_15[[#This Row],[Price]]-Table_ExternalData_15[[#This Row],[Price]]*Table_ExternalData_15[[#This Row],[extra popust]]</f>
        <v>22.000999999999998</v>
      </c>
      <c r="N5464" s="2">
        <f>IF(M5464&lt;I5464,M5464,I5464)</f>
        <v>22.000999999999998</v>
      </c>
      <c r="O5464" s="12" t="str">
        <f>IF(N5464&lt;I5464,$U$1," ")</f>
        <v xml:space="preserve"> </v>
      </c>
      <c r="P5464" s="12" t="str">
        <f>IFERROR((O5464+30)," ")</f>
        <v xml:space="preserve"> </v>
      </c>
      <c r="Q5464" s="2">
        <f ca="1">IF(O5464=$U$1,N5464,"0")*1.22</f>
        <v>0</v>
      </c>
    </row>
    <row r="5465" spans="1:17" x14ac:dyDescent="0.25">
      <c r="A5465" t="s">
        <v>3880</v>
      </c>
      <c r="B5465" t="s">
        <v>3879</v>
      </c>
      <c r="C5465">
        <v>10301</v>
      </c>
      <c r="D5465">
        <v>26.75</v>
      </c>
      <c r="E5465">
        <f>IFERROR(VLOOKUP(Table_ExternalData_15[[#This Row],[Id]],Rabati!B:C,2,0),0)</f>
        <v>10</v>
      </c>
      <c r="F5465">
        <v>0</v>
      </c>
      <c r="G5465" t="str">
        <f>VLOOKUP(Table_ExternalData_15[[#This Row],[Id]],'Blagovna izdelek'!A:C,3,0)</f>
        <v>Brother</v>
      </c>
      <c r="H5465">
        <f>Table_ExternalData_15[[#This Row],[Rabat]]*0.2</f>
        <v>2</v>
      </c>
      <c r="I5465" s="2">
        <f>Table_ExternalData_15[[#This Row],[Price]]-(Table_ExternalData_15[[#This Row],[Price]]*Table_ExternalData_15[[#This Row],[BB rabat]])/100</f>
        <v>26.215</v>
      </c>
      <c r="J5465" s="2">
        <f>Table_ExternalData_15[[#This Row],[BB cena]]*Table_ExternalData_15[[#Headers],[1,22]]</f>
        <v>31.982299999999999</v>
      </c>
      <c r="K5465" s="2">
        <f>Table_ExternalData_15[[#This Row],[Price]]*Table_ExternalData_15[[#Headers],[1,22]]</f>
        <v>32.634999999999998</v>
      </c>
      <c r="L5465" s="7">
        <f>IF(G5465="White Shark",E5465*0.5,IF(G5465="Sbox",E5465*0.5,IF(G5465="Tenda",E5465*0.5,E5465*0.2)))/100</f>
        <v>0.02</v>
      </c>
      <c r="M5465" s="2">
        <f>Table_ExternalData_15[[#This Row],[Price]]-Table_ExternalData_15[[#This Row],[Price]]*Table_ExternalData_15[[#This Row],[extra popust]]</f>
        <v>26.215</v>
      </c>
      <c r="N5465" s="2">
        <f>IF(M5465&lt;I5465,M5465,I5465)</f>
        <v>26.215</v>
      </c>
      <c r="O5465" s="12" t="str">
        <f>IF(N5465&lt;I5465,$U$1," ")</f>
        <v xml:space="preserve"> </v>
      </c>
      <c r="P5465" s="12" t="str">
        <f>IFERROR((O5465+30)," ")</f>
        <v xml:space="preserve"> </v>
      </c>
      <c r="Q5465" s="2">
        <f ca="1">IF(O5465=$U$1,N5465,"0")*1.22</f>
        <v>0</v>
      </c>
    </row>
    <row r="5466" spans="1:17" x14ac:dyDescent="0.25">
      <c r="A5466" t="s">
        <v>4285</v>
      </c>
      <c r="B5466" t="s">
        <v>4284</v>
      </c>
      <c r="C5466">
        <v>12304</v>
      </c>
      <c r="D5466">
        <v>19.98</v>
      </c>
      <c r="E5466">
        <f>IFERROR(VLOOKUP(Table_ExternalData_15[[#This Row],[Id]],Rabati!B:C,2,0),0)</f>
        <v>10</v>
      </c>
      <c r="F5466">
        <v>0</v>
      </c>
      <c r="G5466" t="str">
        <f>VLOOKUP(Table_ExternalData_15[[#This Row],[Id]],'Blagovna izdelek'!A:C,3,0)</f>
        <v>Brother</v>
      </c>
      <c r="H5466">
        <f>Table_ExternalData_15[[#This Row],[Rabat]]*0.2</f>
        <v>2</v>
      </c>
      <c r="I5466" s="2">
        <f>Table_ExternalData_15[[#This Row],[Price]]-(Table_ExternalData_15[[#This Row],[Price]]*Table_ExternalData_15[[#This Row],[BB rabat]])/100</f>
        <v>19.580400000000001</v>
      </c>
      <c r="J5466" s="2">
        <f>Table_ExternalData_15[[#This Row],[BB cena]]*Table_ExternalData_15[[#Headers],[1,22]]</f>
        <v>23.888088</v>
      </c>
      <c r="K5466" s="2">
        <f>Table_ExternalData_15[[#This Row],[Price]]*Table_ExternalData_15[[#Headers],[1,22]]</f>
        <v>24.375599999999999</v>
      </c>
      <c r="L5466" s="7">
        <f>IF(G5466="White Shark",E5466*0.5,IF(G5466="Sbox",E5466*0.5,IF(G5466="Tenda",E5466*0.5,E5466*0.2)))/100</f>
        <v>0.02</v>
      </c>
      <c r="M5466" s="2">
        <f>Table_ExternalData_15[[#This Row],[Price]]-Table_ExternalData_15[[#This Row],[Price]]*Table_ExternalData_15[[#This Row],[extra popust]]</f>
        <v>19.580400000000001</v>
      </c>
      <c r="N5466" s="2">
        <f>IF(M5466&lt;I5466,M5466,I5466)</f>
        <v>19.580400000000001</v>
      </c>
      <c r="O5466" s="12" t="str">
        <f>IF(N5466&lt;I5466,$U$1," ")</f>
        <v xml:space="preserve"> </v>
      </c>
      <c r="P5466" s="12" t="str">
        <f>IFERROR((O5466+30)," ")</f>
        <v xml:space="preserve"> </v>
      </c>
      <c r="Q5466" s="2">
        <f ca="1">IF(O5466=$U$1,N5466,"0")*1.22</f>
        <v>0</v>
      </c>
    </row>
    <row r="5467" spans="1:17" x14ac:dyDescent="0.25">
      <c r="A5467" t="s">
        <v>4353</v>
      </c>
      <c r="B5467" t="s">
        <v>4352</v>
      </c>
      <c r="C5467">
        <v>12384</v>
      </c>
      <c r="D5467">
        <v>242.76</v>
      </c>
      <c r="E5467">
        <f>IFERROR(VLOOKUP(Table_ExternalData_15[[#This Row],[Id]],Rabati!B:C,2,0),0)</f>
        <v>10</v>
      </c>
      <c r="F5467">
        <v>0</v>
      </c>
      <c r="G5467" t="str">
        <f>VLOOKUP(Table_ExternalData_15[[#This Row],[Id]],'Blagovna izdelek'!A:C,3,0)</f>
        <v>Brother</v>
      </c>
      <c r="H5467">
        <f>Table_ExternalData_15[[#This Row],[Rabat]]*0.2</f>
        <v>2</v>
      </c>
      <c r="I5467" s="2">
        <f>Table_ExternalData_15[[#This Row],[Price]]-(Table_ExternalData_15[[#This Row],[Price]]*Table_ExternalData_15[[#This Row],[BB rabat]])/100</f>
        <v>237.90479999999999</v>
      </c>
      <c r="J5467" s="2">
        <f>Table_ExternalData_15[[#This Row],[BB cena]]*Table_ExternalData_15[[#Headers],[1,22]]</f>
        <v>290.24385599999999</v>
      </c>
      <c r="K5467" s="2">
        <f>Table_ExternalData_15[[#This Row],[Price]]*Table_ExternalData_15[[#Headers],[1,22]]</f>
        <v>296.16719999999998</v>
      </c>
      <c r="L5467" s="7">
        <f>IF(G5467="White Shark",E5467*0.5,IF(G5467="Sbox",E5467*0.5,IF(G5467="Tenda",E5467*0.5,E5467*0.2)))/100</f>
        <v>0.02</v>
      </c>
      <c r="M5467" s="2">
        <f>Table_ExternalData_15[[#This Row],[Price]]-Table_ExternalData_15[[#This Row],[Price]]*Table_ExternalData_15[[#This Row],[extra popust]]</f>
        <v>237.90479999999999</v>
      </c>
      <c r="N5467" s="2">
        <f>IF(M5467&lt;I5467,M5467,I5467)</f>
        <v>237.90479999999999</v>
      </c>
      <c r="O5467" s="12" t="str">
        <f>IF(N5467&lt;I5467,$U$1," ")</f>
        <v xml:space="preserve"> </v>
      </c>
      <c r="P5467" s="12" t="str">
        <f>IFERROR((O5467+30)," ")</f>
        <v xml:space="preserve"> </v>
      </c>
      <c r="Q5467" s="2">
        <f ca="1">IF(O5467=$U$1,N5467,"0")*1.22</f>
        <v>0</v>
      </c>
    </row>
    <row r="5468" spans="1:17" x14ac:dyDescent="0.25">
      <c r="A5468" t="s">
        <v>4416</v>
      </c>
      <c r="B5468" t="s">
        <v>4415</v>
      </c>
      <c r="C5468">
        <v>12563</v>
      </c>
      <c r="D5468">
        <v>34.950000000000003</v>
      </c>
      <c r="E5468">
        <f>IFERROR(VLOOKUP(Table_ExternalData_15[[#This Row],[Id]],Rabati!B:C,2,0),0)</f>
        <v>10</v>
      </c>
      <c r="F5468">
        <v>1</v>
      </c>
      <c r="G5468" t="str">
        <f>VLOOKUP(Table_ExternalData_15[[#This Row],[Id]],'Blagovna izdelek'!A:C,3,0)</f>
        <v>Brother</v>
      </c>
      <c r="H5468">
        <f>Table_ExternalData_15[[#This Row],[Rabat]]*0.2</f>
        <v>2</v>
      </c>
      <c r="I5468" s="2">
        <f>Table_ExternalData_15[[#This Row],[Price]]-(Table_ExternalData_15[[#This Row],[Price]]*Table_ExternalData_15[[#This Row],[BB rabat]])/100</f>
        <v>34.251000000000005</v>
      </c>
      <c r="J5468" s="2">
        <f>Table_ExternalData_15[[#This Row],[BB cena]]*Table_ExternalData_15[[#Headers],[1,22]]</f>
        <v>41.786220000000007</v>
      </c>
      <c r="K5468" s="2">
        <f>Table_ExternalData_15[[#This Row],[Price]]*Table_ExternalData_15[[#Headers],[1,22]]</f>
        <v>42.639000000000003</v>
      </c>
      <c r="L5468" s="7">
        <f>IF(G5468="White Shark",E5468*0.5,IF(G5468="Sbox",E5468*0.5,IF(G5468="Tenda",E5468*0.5,E5468*0.2)))/100</f>
        <v>0.02</v>
      </c>
      <c r="M5468" s="2">
        <f>Table_ExternalData_15[[#This Row],[Price]]-Table_ExternalData_15[[#This Row],[Price]]*Table_ExternalData_15[[#This Row],[extra popust]]</f>
        <v>34.251000000000005</v>
      </c>
      <c r="N5468" s="2">
        <f>IF(M5468&lt;I5468,M5468,I5468)</f>
        <v>34.251000000000005</v>
      </c>
      <c r="O5468" s="12" t="str">
        <f>IF(N5468&lt;I5468,$U$1," ")</f>
        <v xml:space="preserve"> </v>
      </c>
      <c r="P5468" s="12" t="str">
        <f>IFERROR((O5468+30)," ")</f>
        <v xml:space="preserve"> </v>
      </c>
      <c r="Q5468" s="2">
        <f ca="1">IF(O5468=$U$1,N5468,"0")*1.22</f>
        <v>0</v>
      </c>
    </row>
    <row r="5469" spans="1:17" x14ac:dyDescent="0.25">
      <c r="A5469" t="s">
        <v>4659</v>
      </c>
      <c r="B5469" t="s">
        <v>4658</v>
      </c>
      <c r="C5469">
        <v>12900</v>
      </c>
      <c r="D5469">
        <v>73.459999999999994</v>
      </c>
      <c r="E5469">
        <f>IFERROR(VLOOKUP(Table_ExternalData_15[[#This Row],[Id]],Rabati!B:C,2,0),0)</f>
        <v>10</v>
      </c>
      <c r="F5469">
        <v>0</v>
      </c>
      <c r="G5469" t="str">
        <f>VLOOKUP(Table_ExternalData_15[[#This Row],[Id]],'Blagovna izdelek'!A:C,3,0)</f>
        <v>Brother</v>
      </c>
      <c r="H5469">
        <f>Table_ExternalData_15[[#This Row],[Rabat]]*0.2</f>
        <v>2</v>
      </c>
      <c r="I5469" s="2">
        <f>Table_ExternalData_15[[#This Row],[Price]]-(Table_ExternalData_15[[#This Row],[Price]]*Table_ExternalData_15[[#This Row],[BB rabat]])/100</f>
        <v>71.990799999999993</v>
      </c>
      <c r="J5469" s="2">
        <f>Table_ExternalData_15[[#This Row],[BB cena]]*Table_ExternalData_15[[#Headers],[1,22]]</f>
        <v>87.828775999999991</v>
      </c>
      <c r="K5469" s="2">
        <f>Table_ExternalData_15[[#This Row],[Price]]*Table_ExternalData_15[[#Headers],[1,22]]</f>
        <v>89.621199999999988</v>
      </c>
      <c r="L5469" s="7">
        <f>IF(G5469="White Shark",E5469*0.5,IF(G5469="Sbox",E5469*0.5,IF(G5469="Tenda",E5469*0.5,E5469*0.2)))/100</f>
        <v>0.02</v>
      </c>
      <c r="M5469" s="2">
        <f>Table_ExternalData_15[[#This Row],[Price]]-Table_ExternalData_15[[#This Row],[Price]]*Table_ExternalData_15[[#This Row],[extra popust]]</f>
        <v>71.990799999999993</v>
      </c>
      <c r="N5469" s="2">
        <f>IF(M5469&lt;I5469,M5469,I5469)</f>
        <v>71.990799999999993</v>
      </c>
      <c r="O5469" s="12" t="str">
        <f>IF(N5469&lt;I5469,$U$1," ")</f>
        <v xml:space="preserve"> </v>
      </c>
      <c r="P5469" s="12" t="str">
        <f>IFERROR((O5469+30)," ")</f>
        <v xml:space="preserve"> </v>
      </c>
      <c r="Q5469" s="2">
        <f ca="1">IF(O5469=$U$1,N5469,"0")*1.22</f>
        <v>0</v>
      </c>
    </row>
    <row r="5470" spans="1:17" x14ac:dyDescent="0.25">
      <c r="A5470" t="s">
        <v>4738</v>
      </c>
      <c r="B5470" t="s">
        <v>4737</v>
      </c>
      <c r="C5470">
        <v>12971</v>
      </c>
      <c r="D5470">
        <v>14.58</v>
      </c>
      <c r="E5470">
        <f>IFERROR(VLOOKUP(Table_ExternalData_15[[#This Row],[Id]],Rabati!B:C,2,0),0)</f>
        <v>10</v>
      </c>
      <c r="F5470">
        <v>0</v>
      </c>
      <c r="G5470" t="str">
        <f>VLOOKUP(Table_ExternalData_15[[#This Row],[Id]],'Blagovna izdelek'!A:C,3,0)</f>
        <v>Brother</v>
      </c>
      <c r="H5470">
        <f>Table_ExternalData_15[[#This Row],[Rabat]]*0.2</f>
        <v>2</v>
      </c>
      <c r="I5470" s="2">
        <f>Table_ExternalData_15[[#This Row],[Price]]-(Table_ExternalData_15[[#This Row],[Price]]*Table_ExternalData_15[[#This Row],[BB rabat]])/100</f>
        <v>14.288399999999999</v>
      </c>
      <c r="J5470" s="2">
        <f>Table_ExternalData_15[[#This Row],[BB cena]]*Table_ExternalData_15[[#Headers],[1,22]]</f>
        <v>17.431847999999999</v>
      </c>
      <c r="K5470" s="2">
        <f>Table_ExternalData_15[[#This Row],[Price]]*Table_ExternalData_15[[#Headers],[1,22]]</f>
        <v>17.787600000000001</v>
      </c>
      <c r="L5470" s="7">
        <f>IF(G5470="White Shark",E5470*0.5,IF(G5470="Sbox",E5470*0.5,IF(G5470="Tenda",E5470*0.5,E5470*0.2)))/100</f>
        <v>0.02</v>
      </c>
      <c r="M5470" s="2">
        <f>Table_ExternalData_15[[#This Row],[Price]]-Table_ExternalData_15[[#This Row],[Price]]*Table_ExternalData_15[[#This Row],[extra popust]]</f>
        <v>14.288399999999999</v>
      </c>
      <c r="N5470" s="2">
        <f>IF(M5470&lt;I5470,M5470,I5470)</f>
        <v>14.288399999999999</v>
      </c>
      <c r="O5470" s="12" t="str">
        <f>IF(N5470&lt;I5470,$U$1," ")</f>
        <v xml:space="preserve"> </v>
      </c>
      <c r="P5470" s="12" t="str">
        <f>IFERROR((O5470+30)," ")</f>
        <v xml:space="preserve"> </v>
      </c>
      <c r="Q5470" s="2">
        <f ca="1">IF(O5470=$U$1,N5470,"0")*1.22</f>
        <v>0</v>
      </c>
    </row>
    <row r="5471" spans="1:17" x14ac:dyDescent="0.25">
      <c r="A5471" t="s">
        <v>4746</v>
      </c>
      <c r="B5471" t="s">
        <v>4745</v>
      </c>
      <c r="C5471">
        <v>12978</v>
      </c>
      <c r="D5471">
        <v>19.93</v>
      </c>
      <c r="E5471">
        <f>IFERROR(VLOOKUP(Table_ExternalData_15[[#This Row],[Id]],Rabati!B:C,2,0),0)</f>
        <v>10</v>
      </c>
      <c r="F5471">
        <v>0</v>
      </c>
      <c r="G5471" t="str">
        <f>VLOOKUP(Table_ExternalData_15[[#This Row],[Id]],'Blagovna izdelek'!A:C,3,0)</f>
        <v>Brother</v>
      </c>
      <c r="H5471">
        <f>Table_ExternalData_15[[#This Row],[Rabat]]*0.2</f>
        <v>2</v>
      </c>
      <c r="I5471" s="2">
        <f>Table_ExternalData_15[[#This Row],[Price]]-(Table_ExternalData_15[[#This Row],[Price]]*Table_ExternalData_15[[#This Row],[BB rabat]])/100</f>
        <v>19.531400000000001</v>
      </c>
      <c r="J5471" s="2">
        <f>Table_ExternalData_15[[#This Row],[BB cena]]*Table_ExternalData_15[[#Headers],[1,22]]</f>
        <v>23.828308</v>
      </c>
      <c r="K5471" s="2">
        <f>Table_ExternalData_15[[#This Row],[Price]]*Table_ExternalData_15[[#Headers],[1,22]]</f>
        <v>24.314599999999999</v>
      </c>
      <c r="L5471" s="7">
        <f>IF(G5471="White Shark",E5471*0.5,IF(G5471="Sbox",E5471*0.5,IF(G5471="Tenda",E5471*0.5,E5471*0.2)))/100</f>
        <v>0.02</v>
      </c>
      <c r="M5471" s="2">
        <f>Table_ExternalData_15[[#This Row],[Price]]-Table_ExternalData_15[[#This Row],[Price]]*Table_ExternalData_15[[#This Row],[extra popust]]</f>
        <v>19.531400000000001</v>
      </c>
      <c r="N5471" s="2">
        <f>IF(M5471&lt;I5471,M5471,I5471)</f>
        <v>19.531400000000001</v>
      </c>
      <c r="O5471" s="12" t="str">
        <f>IF(N5471&lt;I5471,$U$1," ")</f>
        <v xml:space="preserve"> </v>
      </c>
      <c r="P5471" s="12" t="str">
        <f>IFERROR((O5471+30)," ")</f>
        <v xml:space="preserve"> </v>
      </c>
      <c r="Q5471" s="2">
        <f ca="1">IF(O5471=$U$1,N5471,"0")*1.22</f>
        <v>0</v>
      </c>
    </row>
    <row r="5472" spans="1:17" x14ac:dyDescent="0.25">
      <c r="A5472" t="s">
        <v>4750</v>
      </c>
      <c r="B5472" t="s">
        <v>4749</v>
      </c>
      <c r="C5472">
        <v>12980</v>
      </c>
      <c r="D5472">
        <v>19.93</v>
      </c>
      <c r="E5472">
        <f>IFERROR(VLOOKUP(Table_ExternalData_15[[#This Row],[Id]],Rabati!B:C,2,0),0)</f>
        <v>10</v>
      </c>
      <c r="F5472">
        <v>0</v>
      </c>
      <c r="G5472" t="str">
        <f>VLOOKUP(Table_ExternalData_15[[#This Row],[Id]],'Blagovna izdelek'!A:C,3,0)</f>
        <v>Brother</v>
      </c>
      <c r="H5472">
        <f>Table_ExternalData_15[[#This Row],[Rabat]]*0.2</f>
        <v>2</v>
      </c>
      <c r="I5472" s="2">
        <f>Table_ExternalData_15[[#This Row],[Price]]-(Table_ExternalData_15[[#This Row],[Price]]*Table_ExternalData_15[[#This Row],[BB rabat]])/100</f>
        <v>19.531400000000001</v>
      </c>
      <c r="J5472" s="2">
        <f>Table_ExternalData_15[[#This Row],[BB cena]]*Table_ExternalData_15[[#Headers],[1,22]]</f>
        <v>23.828308</v>
      </c>
      <c r="K5472" s="2">
        <f>Table_ExternalData_15[[#This Row],[Price]]*Table_ExternalData_15[[#Headers],[1,22]]</f>
        <v>24.314599999999999</v>
      </c>
      <c r="L5472" s="7">
        <f>IF(G5472="White Shark",E5472*0.5,IF(G5472="Sbox",E5472*0.5,IF(G5472="Tenda",E5472*0.5,E5472*0.2)))/100</f>
        <v>0.02</v>
      </c>
      <c r="M5472" s="2">
        <f>Table_ExternalData_15[[#This Row],[Price]]-Table_ExternalData_15[[#This Row],[Price]]*Table_ExternalData_15[[#This Row],[extra popust]]</f>
        <v>19.531400000000001</v>
      </c>
      <c r="N5472" s="2">
        <f>IF(M5472&lt;I5472,M5472,I5472)</f>
        <v>19.531400000000001</v>
      </c>
      <c r="O5472" s="12" t="str">
        <f>IF(N5472&lt;I5472,$U$1," ")</f>
        <v xml:space="preserve"> </v>
      </c>
      <c r="P5472" s="12" t="str">
        <f>IFERROR((O5472+30)," ")</f>
        <v xml:space="preserve"> </v>
      </c>
      <c r="Q5472" s="2">
        <f ca="1">IF(O5472=$U$1,N5472,"0")*1.22</f>
        <v>0</v>
      </c>
    </row>
    <row r="5473" spans="1:17" x14ac:dyDescent="0.25">
      <c r="A5473" t="s">
        <v>4752</v>
      </c>
      <c r="B5473" t="s">
        <v>4751</v>
      </c>
      <c r="C5473">
        <v>12981</v>
      </c>
      <c r="D5473">
        <v>19.93</v>
      </c>
      <c r="E5473">
        <f>IFERROR(VLOOKUP(Table_ExternalData_15[[#This Row],[Id]],Rabati!B:C,2,0),0)</f>
        <v>10</v>
      </c>
      <c r="F5473">
        <v>1</v>
      </c>
      <c r="G5473" t="str">
        <f>VLOOKUP(Table_ExternalData_15[[#This Row],[Id]],'Blagovna izdelek'!A:C,3,0)</f>
        <v>Brother</v>
      </c>
      <c r="H5473">
        <f>Table_ExternalData_15[[#This Row],[Rabat]]*0.2</f>
        <v>2</v>
      </c>
      <c r="I5473" s="2">
        <f>Table_ExternalData_15[[#This Row],[Price]]-(Table_ExternalData_15[[#This Row],[Price]]*Table_ExternalData_15[[#This Row],[BB rabat]])/100</f>
        <v>19.531400000000001</v>
      </c>
      <c r="J5473" s="2">
        <f>Table_ExternalData_15[[#This Row],[BB cena]]*Table_ExternalData_15[[#Headers],[1,22]]</f>
        <v>23.828308</v>
      </c>
      <c r="K5473" s="2">
        <f>Table_ExternalData_15[[#This Row],[Price]]*Table_ExternalData_15[[#Headers],[1,22]]</f>
        <v>24.314599999999999</v>
      </c>
      <c r="L5473" s="7">
        <f>IF(G5473="White Shark",E5473*0.5,IF(G5473="Sbox",E5473*0.5,IF(G5473="Tenda",E5473*0.5,E5473*0.2)))/100</f>
        <v>0.02</v>
      </c>
      <c r="M5473" s="2">
        <f>Table_ExternalData_15[[#This Row],[Price]]-Table_ExternalData_15[[#This Row],[Price]]*Table_ExternalData_15[[#This Row],[extra popust]]</f>
        <v>19.531400000000001</v>
      </c>
      <c r="N5473" s="2">
        <f>IF(M5473&lt;I5473,M5473,I5473)</f>
        <v>19.531400000000001</v>
      </c>
      <c r="O5473" s="12" t="str">
        <f>IF(N5473&lt;I5473,$U$1," ")</f>
        <v xml:space="preserve"> </v>
      </c>
      <c r="P5473" s="12" t="str">
        <f>IFERROR((O5473+30)," ")</f>
        <v xml:space="preserve"> </v>
      </c>
      <c r="Q5473" s="2">
        <f ca="1">IF(O5473=$U$1,N5473,"0")*1.22</f>
        <v>0</v>
      </c>
    </row>
    <row r="5474" spans="1:17" x14ac:dyDescent="0.25">
      <c r="A5474" t="s">
        <v>5051</v>
      </c>
      <c r="B5474" t="s">
        <v>5050</v>
      </c>
      <c r="C5474">
        <v>13195</v>
      </c>
      <c r="D5474">
        <v>14.22</v>
      </c>
      <c r="E5474">
        <f>IFERROR(VLOOKUP(Table_ExternalData_15[[#This Row],[Id]],Rabati!B:C,2,0),0)</f>
        <v>10</v>
      </c>
      <c r="F5474">
        <v>0</v>
      </c>
      <c r="G5474" t="str">
        <f>VLOOKUP(Table_ExternalData_15[[#This Row],[Id]],'Blagovna izdelek'!A:C,3,0)</f>
        <v>Brother</v>
      </c>
      <c r="H5474">
        <f>Table_ExternalData_15[[#This Row],[Rabat]]*0.2</f>
        <v>2</v>
      </c>
      <c r="I5474" s="2">
        <f>Table_ExternalData_15[[#This Row],[Price]]-(Table_ExternalData_15[[#This Row],[Price]]*Table_ExternalData_15[[#This Row],[BB rabat]])/100</f>
        <v>13.935600000000001</v>
      </c>
      <c r="J5474" s="2">
        <f>Table_ExternalData_15[[#This Row],[BB cena]]*Table_ExternalData_15[[#Headers],[1,22]]</f>
        <v>17.001432000000001</v>
      </c>
      <c r="K5474" s="2">
        <f>Table_ExternalData_15[[#This Row],[Price]]*Table_ExternalData_15[[#Headers],[1,22]]</f>
        <v>17.348400000000002</v>
      </c>
      <c r="L5474" s="7">
        <f>IF(G5474="White Shark",E5474*0.5,IF(G5474="Sbox",E5474*0.5,IF(G5474="Tenda",E5474*0.5,E5474*0.2)))/100</f>
        <v>0.02</v>
      </c>
      <c r="M5474" s="2">
        <f>Table_ExternalData_15[[#This Row],[Price]]-Table_ExternalData_15[[#This Row],[Price]]*Table_ExternalData_15[[#This Row],[extra popust]]</f>
        <v>13.935600000000001</v>
      </c>
      <c r="N5474" s="2">
        <f>IF(M5474&lt;I5474,M5474,I5474)</f>
        <v>13.935600000000001</v>
      </c>
      <c r="O5474" s="12" t="str">
        <f>IF(N5474&lt;I5474,$U$1," ")</f>
        <v xml:space="preserve"> </v>
      </c>
      <c r="P5474" s="12" t="str">
        <f>IFERROR((O5474+30)," ")</f>
        <v xml:space="preserve"> </v>
      </c>
      <c r="Q5474" s="2">
        <f ca="1">IF(O5474=$U$1,N5474,"0")*1.22</f>
        <v>0</v>
      </c>
    </row>
    <row r="5475" spans="1:17" x14ac:dyDescent="0.25">
      <c r="A5475" t="s">
        <v>5189</v>
      </c>
      <c r="B5475" t="s">
        <v>5188</v>
      </c>
      <c r="C5475">
        <v>13356</v>
      </c>
      <c r="D5475">
        <v>29.96</v>
      </c>
      <c r="E5475">
        <f>IFERROR(VLOOKUP(Table_ExternalData_15[[#This Row],[Id]],Rabati!B:C,2,0),0)</f>
        <v>10</v>
      </c>
      <c r="F5475">
        <v>0</v>
      </c>
      <c r="G5475" t="str">
        <f>VLOOKUP(Table_ExternalData_15[[#This Row],[Id]],'Blagovna izdelek'!A:C,3,0)</f>
        <v>Brother</v>
      </c>
      <c r="H5475">
        <f>Table_ExternalData_15[[#This Row],[Rabat]]*0.2</f>
        <v>2</v>
      </c>
      <c r="I5475" s="2">
        <f>Table_ExternalData_15[[#This Row],[Price]]-(Table_ExternalData_15[[#This Row],[Price]]*Table_ExternalData_15[[#This Row],[BB rabat]])/100</f>
        <v>29.360800000000001</v>
      </c>
      <c r="J5475" s="2">
        <f>Table_ExternalData_15[[#This Row],[BB cena]]*Table_ExternalData_15[[#Headers],[1,22]]</f>
        <v>35.820176000000004</v>
      </c>
      <c r="K5475" s="2">
        <f>Table_ExternalData_15[[#This Row],[Price]]*Table_ExternalData_15[[#Headers],[1,22]]</f>
        <v>36.551200000000001</v>
      </c>
      <c r="L5475" s="7">
        <f>IF(G5475="White Shark",E5475*0.5,IF(G5475="Sbox",E5475*0.5,IF(G5475="Tenda",E5475*0.5,E5475*0.2)))/100</f>
        <v>0.02</v>
      </c>
      <c r="M5475" s="2">
        <f>Table_ExternalData_15[[#This Row],[Price]]-Table_ExternalData_15[[#This Row],[Price]]*Table_ExternalData_15[[#This Row],[extra popust]]</f>
        <v>29.360800000000001</v>
      </c>
      <c r="N5475" s="2">
        <f>IF(M5475&lt;I5475,M5475,I5475)</f>
        <v>29.360800000000001</v>
      </c>
      <c r="O5475" s="12" t="str">
        <f>IF(N5475&lt;I5475,$U$1," ")</f>
        <v xml:space="preserve"> </v>
      </c>
      <c r="P5475" s="12" t="str">
        <f>IFERROR((O5475+30)," ")</f>
        <v xml:space="preserve"> </v>
      </c>
      <c r="Q5475" s="2">
        <f ca="1">IF(O5475=$U$1,N5475,"0")*1.22</f>
        <v>0</v>
      </c>
    </row>
    <row r="5476" spans="1:17" x14ac:dyDescent="0.25">
      <c r="A5476" t="s">
        <v>5543</v>
      </c>
      <c r="B5476" t="s">
        <v>5542</v>
      </c>
      <c r="C5476">
        <v>13702</v>
      </c>
      <c r="D5476">
        <v>22.27</v>
      </c>
      <c r="E5476">
        <f>IFERROR(VLOOKUP(Table_ExternalData_15[[#This Row],[Id]],Rabati!B:C,2,0),0)</f>
        <v>10</v>
      </c>
      <c r="F5476">
        <v>3</v>
      </c>
      <c r="G5476" t="str">
        <f>VLOOKUP(Table_ExternalData_15[[#This Row],[Id]],'Blagovna izdelek'!A:C,3,0)</f>
        <v>Brother</v>
      </c>
      <c r="H5476">
        <f>Table_ExternalData_15[[#This Row],[Rabat]]*0.2</f>
        <v>2</v>
      </c>
      <c r="I5476" s="2">
        <f>Table_ExternalData_15[[#This Row],[Price]]-(Table_ExternalData_15[[#This Row],[Price]]*Table_ExternalData_15[[#This Row],[BB rabat]])/100</f>
        <v>21.8246</v>
      </c>
      <c r="J5476" s="2">
        <f>Table_ExternalData_15[[#This Row],[BB cena]]*Table_ExternalData_15[[#Headers],[1,22]]</f>
        <v>26.626011999999999</v>
      </c>
      <c r="K5476" s="2">
        <f>Table_ExternalData_15[[#This Row],[Price]]*Table_ExternalData_15[[#Headers],[1,22]]</f>
        <v>27.1694</v>
      </c>
      <c r="L5476" s="7">
        <f>IF(G5476="White Shark",E5476*0.5,IF(G5476="Sbox",E5476*0.5,IF(G5476="Tenda",E5476*0.5,E5476*0.2)))/100</f>
        <v>0.02</v>
      </c>
      <c r="M5476" s="2">
        <f>Table_ExternalData_15[[#This Row],[Price]]-Table_ExternalData_15[[#This Row],[Price]]*Table_ExternalData_15[[#This Row],[extra popust]]</f>
        <v>21.8246</v>
      </c>
      <c r="N5476" s="2">
        <f>IF(M5476&lt;I5476,M5476,I5476)</f>
        <v>21.8246</v>
      </c>
      <c r="O5476" s="12" t="str">
        <f>IF(N5476&lt;I5476,$U$1," ")</f>
        <v xml:space="preserve"> </v>
      </c>
      <c r="P5476" s="12" t="str">
        <f>IFERROR((O5476+30)," ")</f>
        <v xml:space="preserve"> </v>
      </c>
      <c r="Q5476" s="2">
        <f ca="1">IF(O5476=$U$1,N5476,"0")*1.22</f>
        <v>0</v>
      </c>
    </row>
    <row r="5477" spans="1:17" x14ac:dyDescent="0.25">
      <c r="A5477" t="s">
        <v>5644</v>
      </c>
      <c r="B5477" t="s">
        <v>5643</v>
      </c>
      <c r="C5477">
        <v>13783</v>
      </c>
      <c r="D5477">
        <v>24.96</v>
      </c>
      <c r="E5477">
        <f>IFERROR(VLOOKUP(Table_ExternalData_15[[#This Row],[Id]],Rabati!B:C,2,0),0)</f>
        <v>10</v>
      </c>
      <c r="F5477">
        <v>0</v>
      </c>
      <c r="G5477" t="str">
        <f>VLOOKUP(Table_ExternalData_15[[#This Row],[Id]],'Blagovna izdelek'!A:C,3,0)</f>
        <v>Brother</v>
      </c>
      <c r="H5477">
        <f>Table_ExternalData_15[[#This Row],[Rabat]]*0.2</f>
        <v>2</v>
      </c>
      <c r="I5477" s="2">
        <f>Table_ExternalData_15[[#This Row],[Price]]-(Table_ExternalData_15[[#This Row],[Price]]*Table_ExternalData_15[[#This Row],[BB rabat]])/100</f>
        <v>24.460800000000003</v>
      </c>
      <c r="J5477" s="2">
        <f>Table_ExternalData_15[[#This Row],[BB cena]]*Table_ExternalData_15[[#Headers],[1,22]]</f>
        <v>29.842176000000002</v>
      </c>
      <c r="K5477" s="2">
        <f>Table_ExternalData_15[[#This Row],[Price]]*Table_ExternalData_15[[#Headers],[1,22]]</f>
        <v>30.4512</v>
      </c>
      <c r="L5477" s="7">
        <f>IF(G5477="White Shark",E5477*0.5,IF(G5477="Sbox",E5477*0.5,IF(G5477="Tenda",E5477*0.5,E5477*0.2)))/100</f>
        <v>0.02</v>
      </c>
      <c r="M5477" s="2">
        <f>Table_ExternalData_15[[#This Row],[Price]]-Table_ExternalData_15[[#This Row],[Price]]*Table_ExternalData_15[[#This Row],[extra popust]]</f>
        <v>24.460800000000003</v>
      </c>
      <c r="N5477" s="2">
        <f>IF(M5477&lt;I5477,M5477,I5477)</f>
        <v>24.460800000000003</v>
      </c>
      <c r="O5477" s="12" t="str">
        <f>IF(N5477&lt;I5477,$U$1," ")</f>
        <v xml:space="preserve"> </v>
      </c>
      <c r="P5477" s="12" t="str">
        <f>IFERROR((O5477+30)," ")</f>
        <v xml:space="preserve"> </v>
      </c>
      <c r="Q5477" s="2">
        <f ca="1">IF(O5477=$U$1,N5477,"0")*1.22</f>
        <v>0</v>
      </c>
    </row>
    <row r="5478" spans="1:17" x14ac:dyDescent="0.25">
      <c r="A5478" t="s">
        <v>5646</v>
      </c>
      <c r="B5478" t="s">
        <v>5645</v>
      </c>
      <c r="C5478">
        <v>13784</v>
      </c>
      <c r="D5478">
        <v>19.98</v>
      </c>
      <c r="E5478">
        <f>IFERROR(VLOOKUP(Table_ExternalData_15[[#This Row],[Id]],Rabati!B:C,2,0),0)</f>
        <v>10</v>
      </c>
      <c r="F5478">
        <v>9</v>
      </c>
      <c r="G5478" t="str">
        <f>VLOOKUP(Table_ExternalData_15[[#This Row],[Id]],'Blagovna izdelek'!A:C,3,0)</f>
        <v>Brother</v>
      </c>
      <c r="H5478">
        <f>Table_ExternalData_15[[#This Row],[Rabat]]*0.2</f>
        <v>2</v>
      </c>
      <c r="I5478" s="2">
        <f>Table_ExternalData_15[[#This Row],[Price]]-(Table_ExternalData_15[[#This Row],[Price]]*Table_ExternalData_15[[#This Row],[BB rabat]])/100</f>
        <v>19.580400000000001</v>
      </c>
      <c r="J5478" s="2">
        <f>Table_ExternalData_15[[#This Row],[BB cena]]*Table_ExternalData_15[[#Headers],[1,22]]</f>
        <v>23.888088</v>
      </c>
      <c r="K5478" s="2">
        <f>Table_ExternalData_15[[#This Row],[Price]]*Table_ExternalData_15[[#Headers],[1,22]]</f>
        <v>24.375599999999999</v>
      </c>
      <c r="L5478" s="7">
        <f>IF(G5478="White Shark",E5478*0.5,IF(G5478="Sbox",E5478*0.5,IF(G5478="Tenda",E5478*0.5,E5478*0.2)))/100</f>
        <v>0.02</v>
      </c>
      <c r="M5478" s="2">
        <f>Table_ExternalData_15[[#This Row],[Price]]-Table_ExternalData_15[[#This Row],[Price]]*Table_ExternalData_15[[#This Row],[extra popust]]</f>
        <v>19.580400000000001</v>
      </c>
      <c r="N5478" s="2">
        <f>IF(M5478&lt;I5478,M5478,I5478)</f>
        <v>19.580400000000001</v>
      </c>
      <c r="O5478" s="12" t="str">
        <f>IF(N5478&lt;I5478,$U$1," ")</f>
        <v xml:space="preserve"> </v>
      </c>
      <c r="P5478" s="12" t="str">
        <f>IFERROR((O5478+30)," ")</f>
        <v xml:space="preserve"> </v>
      </c>
      <c r="Q5478" s="2">
        <f ca="1">IF(O5478=$U$1,N5478,"0")*1.22</f>
        <v>0</v>
      </c>
    </row>
    <row r="5479" spans="1:17" x14ac:dyDescent="0.25">
      <c r="A5479" t="s">
        <v>6022</v>
      </c>
      <c r="B5479" t="s">
        <v>6021</v>
      </c>
      <c r="C5479">
        <v>14133</v>
      </c>
      <c r="D5479">
        <v>56.4</v>
      </c>
      <c r="E5479">
        <f>IFERROR(VLOOKUP(Table_ExternalData_15[[#This Row],[Id]],Rabati!B:C,2,0),0)</f>
        <v>10</v>
      </c>
      <c r="F5479">
        <v>6</v>
      </c>
      <c r="G5479" t="str">
        <f>VLOOKUP(Table_ExternalData_15[[#This Row],[Id]],'Blagovna izdelek'!A:C,3,0)</f>
        <v>Brother</v>
      </c>
      <c r="H5479">
        <f>Table_ExternalData_15[[#This Row],[Rabat]]*0.2</f>
        <v>2</v>
      </c>
      <c r="I5479" s="2">
        <f>Table_ExternalData_15[[#This Row],[Price]]-(Table_ExternalData_15[[#This Row],[Price]]*Table_ExternalData_15[[#This Row],[BB rabat]])/100</f>
        <v>55.271999999999998</v>
      </c>
      <c r="J5479" s="2">
        <f>Table_ExternalData_15[[#This Row],[BB cena]]*Table_ExternalData_15[[#Headers],[1,22]]</f>
        <v>67.431839999999994</v>
      </c>
      <c r="K5479" s="2">
        <f>Table_ExternalData_15[[#This Row],[Price]]*Table_ExternalData_15[[#Headers],[1,22]]</f>
        <v>68.807999999999993</v>
      </c>
      <c r="L5479" s="7">
        <f>IF(G5479="White Shark",E5479*0.5,IF(G5479="Sbox",E5479*0.5,IF(G5479="Tenda",E5479*0.5,E5479*0.2)))/100</f>
        <v>0.02</v>
      </c>
      <c r="M5479" s="2">
        <f>Table_ExternalData_15[[#This Row],[Price]]-Table_ExternalData_15[[#This Row],[Price]]*Table_ExternalData_15[[#This Row],[extra popust]]</f>
        <v>55.271999999999998</v>
      </c>
      <c r="N5479" s="2">
        <f>IF(M5479&lt;I5479,M5479,I5479)</f>
        <v>55.271999999999998</v>
      </c>
      <c r="O5479" s="12" t="str">
        <f>IF(N5479&lt;I5479,$U$1," ")</f>
        <v xml:space="preserve"> </v>
      </c>
      <c r="P5479" s="12" t="str">
        <f>IFERROR((O5479+30)," ")</f>
        <v xml:space="preserve"> </v>
      </c>
      <c r="Q5479" s="2">
        <f ca="1">IF(O5479=$U$1,N5479,"0")*1.22</f>
        <v>0</v>
      </c>
    </row>
    <row r="5480" spans="1:17" x14ac:dyDescent="0.25">
      <c r="A5480" t="s">
        <v>6301</v>
      </c>
      <c r="B5480" t="s">
        <v>6300</v>
      </c>
      <c r="C5480">
        <v>14377</v>
      </c>
      <c r="D5480">
        <v>27.28</v>
      </c>
      <c r="E5480">
        <f>IFERROR(VLOOKUP(Table_ExternalData_15[[#This Row],[Id]],Rabati!B:C,2,0),0)</f>
        <v>10</v>
      </c>
      <c r="F5480">
        <v>4</v>
      </c>
      <c r="G5480" t="str">
        <f>VLOOKUP(Table_ExternalData_15[[#This Row],[Id]],'Blagovna izdelek'!A:C,3,0)</f>
        <v>Brother</v>
      </c>
      <c r="H5480">
        <f>Table_ExternalData_15[[#This Row],[Rabat]]*0.2</f>
        <v>2</v>
      </c>
      <c r="I5480" s="2">
        <f>Table_ExternalData_15[[#This Row],[Price]]-(Table_ExternalData_15[[#This Row],[Price]]*Table_ExternalData_15[[#This Row],[BB rabat]])/100</f>
        <v>26.734400000000001</v>
      </c>
      <c r="J5480" s="2">
        <f>Table_ExternalData_15[[#This Row],[BB cena]]*Table_ExternalData_15[[#Headers],[1,22]]</f>
        <v>32.615968000000002</v>
      </c>
      <c r="K5480" s="2">
        <f>Table_ExternalData_15[[#This Row],[Price]]*Table_ExternalData_15[[#Headers],[1,22]]</f>
        <v>33.281599999999997</v>
      </c>
      <c r="L5480" s="7">
        <f>IF(G5480="White Shark",E5480*0.5,IF(G5480="Sbox",E5480*0.5,IF(G5480="Tenda",E5480*0.5,E5480*0.2)))/100</f>
        <v>0.02</v>
      </c>
      <c r="M5480" s="2">
        <f>Table_ExternalData_15[[#This Row],[Price]]-Table_ExternalData_15[[#This Row],[Price]]*Table_ExternalData_15[[#This Row],[extra popust]]</f>
        <v>26.734400000000001</v>
      </c>
      <c r="N5480" s="2">
        <f>IF(M5480&lt;I5480,M5480,I5480)</f>
        <v>26.734400000000001</v>
      </c>
      <c r="O5480" s="12" t="str">
        <f>IF(N5480&lt;I5480,$U$1," ")</f>
        <v xml:space="preserve"> </v>
      </c>
      <c r="P5480" s="12" t="str">
        <f>IFERROR((O5480+30)," ")</f>
        <v xml:space="preserve"> </v>
      </c>
      <c r="Q5480" s="2">
        <f ca="1">IF(O5480=$U$1,N5480,"0")*1.22</f>
        <v>0</v>
      </c>
    </row>
    <row r="5481" spans="1:17" x14ac:dyDescent="0.25">
      <c r="A5481" t="s">
        <v>6303</v>
      </c>
      <c r="B5481" t="s">
        <v>6302</v>
      </c>
      <c r="C5481">
        <v>14378</v>
      </c>
      <c r="D5481">
        <v>23.91</v>
      </c>
      <c r="E5481">
        <f>IFERROR(VLOOKUP(Table_ExternalData_15[[#This Row],[Id]],Rabati!B:C,2,0),0)</f>
        <v>10</v>
      </c>
      <c r="F5481">
        <v>5</v>
      </c>
      <c r="G5481" t="str">
        <f>VLOOKUP(Table_ExternalData_15[[#This Row],[Id]],'Blagovna izdelek'!A:C,3,0)</f>
        <v>Brother</v>
      </c>
      <c r="H5481">
        <f>Table_ExternalData_15[[#This Row],[Rabat]]*0.2</f>
        <v>2</v>
      </c>
      <c r="I5481" s="2">
        <f>Table_ExternalData_15[[#This Row],[Price]]-(Table_ExternalData_15[[#This Row],[Price]]*Table_ExternalData_15[[#This Row],[BB rabat]])/100</f>
        <v>23.431799999999999</v>
      </c>
      <c r="J5481" s="2">
        <f>Table_ExternalData_15[[#This Row],[BB cena]]*Table_ExternalData_15[[#Headers],[1,22]]</f>
        <v>28.586796</v>
      </c>
      <c r="K5481" s="2">
        <f>Table_ExternalData_15[[#This Row],[Price]]*Table_ExternalData_15[[#Headers],[1,22]]</f>
        <v>29.170200000000001</v>
      </c>
      <c r="L5481" s="7">
        <f>IF(G5481="White Shark",E5481*0.5,IF(G5481="Sbox",E5481*0.5,IF(G5481="Tenda",E5481*0.5,E5481*0.2)))/100</f>
        <v>0.02</v>
      </c>
      <c r="M5481" s="2">
        <f>Table_ExternalData_15[[#This Row],[Price]]-Table_ExternalData_15[[#This Row],[Price]]*Table_ExternalData_15[[#This Row],[extra popust]]</f>
        <v>23.431799999999999</v>
      </c>
      <c r="N5481" s="2">
        <f>IF(M5481&lt;I5481,M5481,I5481)</f>
        <v>23.431799999999999</v>
      </c>
      <c r="O5481" s="12" t="str">
        <f>IF(N5481&lt;I5481,$U$1," ")</f>
        <v xml:space="preserve"> </v>
      </c>
      <c r="P5481" s="12" t="str">
        <f>IFERROR((O5481+30)," ")</f>
        <v xml:space="preserve"> </v>
      </c>
      <c r="Q5481" s="2">
        <f ca="1">IF(O5481=$U$1,N5481,"0")*1.22</f>
        <v>0</v>
      </c>
    </row>
    <row r="5482" spans="1:17" x14ac:dyDescent="0.25">
      <c r="A5482" t="s">
        <v>6401</v>
      </c>
      <c r="B5482" t="s">
        <v>12408</v>
      </c>
      <c r="C5482">
        <v>14478</v>
      </c>
      <c r="D5482">
        <v>24.5</v>
      </c>
      <c r="E5482">
        <f>IFERROR(VLOOKUP(Table_ExternalData_15[[#This Row],[Id]],Rabati!B:C,2,0),0)</f>
        <v>10</v>
      </c>
      <c r="F5482">
        <v>0</v>
      </c>
      <c r="G5482" t="str">
        <f>VLOOKUP(Table_ExternalData_15[[#This Row],[Id]],'Blagovna izdelek'!A:C,3,0)</f>
        <v>Brother</v>
      </c>
      <c r="H5482">
        <f>Table_ExternalData_15[[#This Row],[Rabat]]*0.2</f>
        <v>2</v>
      </c>
      <c r="I5482" s="2">
        <f>Table_ExternalData_15[[#This Row],[Price]]-(Table_ExternalData_15[[#This Row],[Price]]*Table_ExternalData_15[[#This Row],[BB rabat]])/100</f>
        <v>24.01</v>
      </c>
      <c r="J5482" s="2">
        <f>Table_ExternalData_15[[#This Row],[BB cena]]*Table_ExternalData_15[[#Headers],[1,22]]</f>
        <v>29.292200000000001</v>
      </c>
      <c r="K5482" s="2">
        <f>Table_ExternalData_15[[#This Row],[Price]]*Table_ExternalData_15[[#Headers],[1,22]]</f>
        <v>29.89</v>
      </c>
      <c r="L5482" s="7">
        <f>IF(G5482="White Shark",E5482*0.5,IF(G5482="Sbox",E5482*0.5,IF(G5482="Tenda",E5482*0.5,E5482*0.2)))/100</f>
        <v>0.02</v>
      </c>
      <c r="M5482" s="2">
        <f>Table_ExternalData_15[[#This Row],[Price]]-Table_ExternalData_15[[#This Row],[Price]]*Table_ExternalData_15[[#This Row],[extra popust]]</f>
        <v>24.01</v>
      </c>
      <c r="N5482" s="2">
        <f>IF(M5482&lt;I5482,M5482,I5482)</f>
        <v>24.01</v>
      </c>
      <c r="O5482" s="12" t="str">
        <f>IF(N5482&lt;I5482,$U$1," ")</f>
        <v xml:space="preserve"> </v>
      </c>
      <c r="P5482" s="12" t="str">
        <f>IFERROR((O5482+30)," ")</f>
        <v xml:space="preserve"> </v>
      </c>
      <c r="Q5482" s="2">
        <f ca="1">IF(O5482=$U$1,N5482,"0")*1.22</f>
        <v>0</v>
      </c>
    </row>
    <row r="5483" spans="1:17" x14ac:dyDescent="0.25">
      <c r="A5483" t="s">
        <v>6539</v>
      </c>
      <c r="B5483" t="s">
        <v>6538</v>
      </c>
      <c r="C5483">
        <v>14597</v>
      </c>
      <c r="D5483">
        <v>24.55</v>
      </c>
      <c r="E5483">
        <f>IFERROR(VLOOKUP(Table_ExternalData_15[[#This Row],[Id]],Rabati!B:C,2,0),0)</f>
        <v>10</v>
      </c>
      <c r="F5483">
        <v>6</v>
      </c>
      <c r="G5483" t="str">
        <f>VLOOKUP(Table_ExternalData_15[[#This Row],[Id]],'Blagovna izdelek'!A:C,3,0)</f>
        <v>Brother</v>
      </c>
      <c r="H5483">
        <f>Table_ExternalData_15[[#This Row],[Rabat]]*0.2</f>
        <v>2</v>
      </c>
      <c r="I5483" s="2">
        <f>Table_ExternalData_15[[#This Row],[Price]]-(Table_ExternalData_15[[#This Row],[Price]]*Table_ExternalData_15[[#This Row],[BB rabat]])/100</f>
        <v>24.059000000000001</v>
      </c>
      <c r="J5483" s="2">
        <f>Table_ExternalData_15[[#This Row],[BB cena]]*Table_ExternalData_15[[#Headers],[1,22]]</f>
        <v>29.351980000000001</v>
      </c>
      <c r="K5483" s="2">
        <f>Table_ExternalData_15[[#This Row],[Price]]*Table_ExternalData_15[[#Headers],[1,22]]</f>
        <v>29.951000000000001</v>
      </c>
      <c r="L5483" s="7">
        <f>IF(G5483="White Shark",E5483*0.5,IF(G5483="Sbox",E5483*0.5,IF(G5483="Tenda",E5483*0.5,E5483*0.2)))/100</f>
        <v>0.02</v>
      </c>
      <c r="M5483" s="2">
        <f>Table_ExternalData_15[[#This Row],[Price]]-Table_ExternalData_15[[#This Row],[Price]]*Table_ExternalData_15[[#This Row],[extra popust]]</f>
        <v>24.059000000000001</v>
      </c>
      <c r="N5483" s="2">
        <f>IF(M5483&lt;I5483,M5483,I5483)</f>
        <v>24.059000000000001</v>
      </c>
      <c r="O5483" s="12" t="str">
        <f>IF(N5483&lt;I5483,$U$1," ")</f>
        <v xml:space="preserve"> </v>
      </c>
      <c r="P5483" s="12" t="str">
        <f>IFERROR((O5483+30)," ")</f>
        <v xml:space="preserve"> </v>
      </c>
      <c r="Q5483" s="2">
        <f ca="1">IF(O5483=$U$1,N5483,"0")*1.22</f>
        <v>0</v>
      </c>
    </row>
    <row r="5484" spans="1:17" x14ac:dyDescent="0.25">
      <c r="A5484" t="s">
        <v>6770</v>
      </c>
      <c r="B5484" t="s">
        <v>6769</v>
      </c>
      <c r="C5484">
        <v>14764</v>
      </c>
      <c r="D5484">
        <v>116.95</v>
      </c>
      <c r="E5484">
        <f>IFERROR(VLOOKUP(Table_ExternalData_15[[#This Row],[Id]],Rabati!B:C,2,0),0)</f>
        <v>10</v>
      </c>
      <c r="F5484">
        <v>3</v>
      </c>
      <c r="G5484" t="str">
        <f>VLOOKUP(Table_ExternalData_15[[#This Row],[Id]],'Blagovna izdelek'!A:C,3,0)</f>
        <v>Brother</v>
      </c>
      <c r="H5484">
        <f>Table_ExternalData_15[[#This Row],[Rabat]]*0.2</f>
        <v>2</v>
      </c>
      <c r="I5484" s="2">
        <f>Table_ExternalData_15[[#This Row],[Price]]-(Table_ExternalData_15[[#This Row],[Price]]*Table_ExternalData_15[[#This Row],[BB rabat]])/100</f>
        <v>114.611</v>
      </c>
      <c r="J5484" s="2">
        <f>Table_ExternalData_15[[#This Row],[BB cena]]*Table_ExternalData_15[[#Headers],[1,22]]</f>
        <v>139.82542000000001</v>
      </c>
      <c r="K5484" s="2">
        <f>Table_ExternalData_15[[#This Row],[Price]]*Table_ExternalData_15[[#Headers],[1,22]]</f>
        <v>142.679</v>
      </c>
      <c r="L5484" s="7">
        <f>IF(G5484="White Shark",E5484*0.5,IF(G5484="Sbox",E5484*0.5,IF(G5484="Tenda",E5484*0.5,E5484*0.2)))/100</f>
        <v>0.02</v>
      </c>
      <c r="M5484" s="2">
        <f>Table_ExternalData_15[[#This Row],[Price]]-Table_ExternalData_15[[#This Row],[Price]]*Table_ExternalData_15[[#This Row],[extra popust]]</f>
        <v>114.611</v>
      </c>
      <c r="N5484" s="2">
        <f>IF(M5484&lt;I5484,M5484,I5484)</f>
        <v>114.611</v>
      </c>
      <c r="O5484" s="12" t="str">
        <f>IF(N5484&lt;I5484,$U$1," ")</f>
        <v xml:space="preserve"> </v>
      </c>
      <c r="P5484" s="12" t="str">
        <f>IFERROR((O5484+30)," ")</f>
        <v xml:space="preserve"> </v>
      </c>
      <c r="Q5484" s="2">
        <f ca="1">IF(O5484=$U$1,N5484,"0")*1.22</f>
        <v>0</v>
      </c>
    </row>
    <row r="5485" spans="1:17" x14ac:dyDescent="0.25">
      <c r="A5485" t="s">
        <v>7368</v>
      </c>
      <c r="B5485" t="s">
        <v>7367</v>
      </c>
      <c r="C5485">
        <v>15200</v>
      </c>
      <c r="D5485">
        <v>15.53</v>
      </c>
      <c r="E5485">
        <f>IFERROR(VLOOKUP(Table_ExternalData_15[[#This Row],[Id]],Rabati!B:C,2,0),0)</f>
        <v>10</v>
      </c>
      <c r="F5485">
        <v>0</v>
      </c>
      <c r="G5485" t="str">
        <f>VLOOKUP(Table_ExternalData_15[[#This Row],[Id]],'Blagovna izdelek'!A:C,3,0)</f>
        <v>Brother</v>
      </c>
      <c r="H5485">
        <f>Table_ExternalData_15[[#This Row],[Rabat]]*0.2</f>
        <v>2</v>
      </c>
      <c r="I5485" s="2">
        <f>Table_ExternalData_15[[#This Row],[Price]]-(Table_ExternalData_15[[#This Row],[Price]]*Table_ExternalData_15[[#This Row],[BB rabat]])/100</f>
        <v>15.2194</v>
      </c>
      <c r="J5485" s="2">
        <f>Table_ExternalData_15[[#This Row],[BB cena]]*Table_ExternalData_15[[#Headers],[1,22]]</f>
        <v>18.567668000000001</v>
      </c>
      <c r="K5485" s="2">
        <f>Table_ExternalData_15[[#This Row],[Price]]*Table_ExternalData_15[[#Headers],[1,22]]</f>
        <v>18.9466</v>
      </c>
      <c r="L5485" s="7">
        <f>IF(G5485="White Shark",E5485*0.5,IF(G5485="Sbox",E5485*0.5,IF(G5485="Tenda",E5485*0.5,E5485*0.2)))/100</f>
        <v>0.02</v>
      </c>
      <c r="M5485" s="2">
        <f>Table_ExternalData_15[[#This Row],[Price]]-Table_ExternalData_15[[#This Row],[Price]]*Table_ExternalData_15[[#This Row],[extra popust]]</f>
        <v>15.2194</v>
      </c>
      <c r="N5485" s="2">
        <f>IF(M5485&lt;I5485,M5485,I5485)</f>
        <v>15.2194</v>
      </c>
      <c r="O5485" s="12" t="str">
        <f>IF(N5485&lt;I5485,$U$1," ")</f>
        <v xml:space="preserve"> </v>
      </c>
      <c r="P5485" s="12" t="str">
        <f>IFERROR((O5485+30)," ")</f>
        <v xml:space="preserve"> </v>
      </c>
      <c r="Q5485" s="2">
        <f ca="1">IF(O5485=$U$1,N5485,"0")*1.22</f>
        <v>0</v>
      </c>
    </row>
    <row r="5486" spans="1:17" x14ac:dyDescent="0.25">
      <c r="A5486" t="s">
        <v>8084</v>
      </c>
      <c r="B5486" t="s">
        <v>8083</v>
      </c>
      <c r="C5486">
        <v>15640</v>
      </c>
      <c r="D5486">
        <v>20.55</v>
      </c>
      <c r="E5486">
        <f>IFERROR(VLOOKUP(Table_ExternalData_15[[#This Row],[Id]],Rabati!B:C,2,0),0)</f>
        <v>10</v>
      </c>
      <c r="F5486">
        <v>0</v>
      </c>
      <c r="G5486" t="str">
        <f>VLOOKUP(Table_ExternalData_15[[#This Row],[Id]],'Blagovna izdelek'!A:C,3,0)</f>
        <v>Brother</v>
      </c>
      <c r="H5486">
        <f>Table_ExternalData_15[[#This Row],[Rabat]]*0.2</f>
        <v>2</v>
      </c>
      <c r="I5486" s="2">
        <f>Table_ExternalData_15[[#This Row],[Price]]-(Table_ExternalData_15[[#This Row],[Price]]*Table_ExternalData_15[[#This Row],[BB rabat]])/100</f>
        <v>20.138999999999999</v>
      </c>
      <c r="J5486" s="2">
        <f>Table_ExternalData_15[[#This Row],[BB cena]]*Table_ExternalData_15[[#Headers],[1,22]]</f>
        <v>24.569579999999998</v>
      </c>
      <c r="K5486" s="2">
        <f>Table_ExternalData_15[[#This Row],[Price]]*Table_ExternalData_15[[#Headers],[1,22]]</f>
        <v>25.071000000000002</v>
      </c>
      <c r="L5486" s="7">
        <f>IF(G5486="White Shark",E5486*0.5,IF(G5486="Sbox",E5486*0.5,IF(G5486="Tenda",E5486*0.5,E5486*0.2)))/100</f>
        <v>0.02</v>
      </c>
      <c r="M5486" s="2">
        <f>Table_ExternalData_15[[#This Row],[Price]]-Table_ExternalData_15[[#This Row],[Price]]*Table_ExternalData_15[[#This Row],[extra popust]]</f>
        <v>20.138999999999999</v>
      </c>
      <c r="N5486" s="2">
        <f>IF(M5486&lt;I5486,M5486,I5486)</f>
        <v>20.138999999999999</v>
      </c>
      <c r="O5486" s="12" t="str">
        <f>IF(N5486&lt;I5486,$U$1," ")</f>
        <v xml:space="preserve"> </v>
      </c>
      <c r="P5486" s="12" t="str">
        <f>IFERROR((O5486+30)," ")</f>
        <v xml:space="preserve"> </v>
      </c>
      <c r="Q5486" s="2">
        <f ca="1">IF(O5486=$U$1,N5486,"0")*1.22</f>
        <v>0</v>
      </c>
    </row>
    <row r="5487" spans="1:17" x14ac:dyDescent="0.25">
      <c r="A5487" t="s">
        <v>8108</v>
      </c>
      <c r="B5487" t="s">
        <v>8107</v>
      </c>
      <c r="C5487">
        <v>15655</v>
      </c>
      <c r="D5487">
        <v>107.69</v>
      </c>
      <c r="E5487">
        <f>IFERROR(VLOOKUP(Table_ExternalData_15[[#This Row],[Id]],Rabati!B:C,2,0),0)</f>
        <v>10</v>
      </c>
      <c r="F5487">
        <v>4</v>
      </c>
      <c r="G5487" t="str">
        <f>VLOOKUP(Table_ExternalData_15[[#This Row],[Id]],'Blagovna izdelek'!A:C,3,0)</f>
        <v>Brother</v>
      </c>
      <c r="H5487">
        <f>Table_ExternalData_15[[#This Row],[Rabat]]*0.2</f>
        <v>2</v>
      </c>
      <c r="I5487" s="2">
        <f>Table_ExternalData_15[[#This Row],[Price]]-(Table_ExternalData_15[[#This Row],[Price]]*Table_ExternalData_15[[#This Row],[BB rabat]])/100</f>
        <v>105.53619999999999</v>
      </c>
      <c r="J5487" s="2">
        <f>Table_ExternalData_15[[#This Row],[BB cena]]*Table_ExternalData_15[[#Headers],[1,22]]</f>
        <v>128.754164</v>
      </c>
      <c r="K5487" s="2">
        <f>Table_ExternalData_15[[#This Row],[Price]]*Table_ExternalData_15[[#Headers],[1,22]]</f>
        <v>131.3818</v>
      </c>
      <c r="L5487" s="7">
        <f>IF(G5487="White Shark",E5487*0.5,IF(G5487="Sbox",E5487*0.5,IF(G5487="Tenda",E5487*0.5,E5487*0.2)))/100</f>
        <v>0.02</v>
      </c>
      <c r="M5487" s="2">
        <f>Table_ExternalData_15[[#This Row],[Price]]-Table_ExternalData_15[[#This Row],[Price]]*Table_ExternalData_15[[#This Row],[extra popust]]</f>
        <v>105.53619999999999</v>
      </c>
      <c r="N5487" s="2">
        <f>IF(M5487&lt;I5487,M5487,I5487)</f>
        <v>105.53619999999999</v>
      </c>
      <c r="O5487" s="12" t="str">
        <f>IF(N5487&lt;I5487,$U$1," ")</f>
        <v xml:space="preserve"> </v>
      </c>
      <c r="P5487" s="12" t="str">
        <f>IFERROR((O5487+30)," ")</f>
        <v xml:space="preserve"> </v>
      </c>
      <c r="Q5487" s="2">
        <f ca="1">IF(O5487=$U$1,N5487,"0")*1.22</f>
        <v>0</v>
      </c>
    </row>
    <row r="5488" spans="1:17" x14ac:dyDescent="0.25">
      <c r="A5488" t="s">
        <v>8450</v>
      </c>
      <c r="B5488" t="s">
        <v>8449</v>
      </c>
      <c r="C5488">
        <v>15874</v>
      </c>
      <c r="D5488">
        <v>216.48</v>
      </c>
      <c r="E5488">
        <f>IFERROR(VLOOKUP(Table_ExternalData_15[[#This Row],[Id]],Rabati!B:C,2,0),0)</f>
        <v>10</v>
      </c>
      <c r="F5488">
        <v>4</v>
      </c>
      <c r="G5488" t="str">
        <f>VLOOKUP(Table_ExternalData_15[[#This Row],[Id]],'Blagovna izdelek'!A:C,3,0)</f>
        <v>Brother</v>
      </c>
      <c r="H5488">
        <f>Table_ExternalData_15[[#This Row],[Rabat]]*0.2</f>
        <v>2</v>
      </c>
      <c r="I5488" s="2">
        <f>Table_ExternalData_15[[#This Row],[Price]]-(Table_ExternalData_15[[#This Row],[Price]]*Table_ExternalData_15[[#This Row],[BB rabat]])/100</f>
        <v>212.15039999999999</v>
      </c>
      <c r="J5488" s="2">
        <f>Table_ExternalData_15[[#This Row],[BB cena]]*Table_ExternalData_15[[#Headers],[1,22]]</f>
        <v>258.823488</v>
      </c>
      <c r="K5488" s="2">
        <f>Table_ExternalData_15[[#This Row],[Price]]*Table_ExternalData_15[[#Headers],[1,22]]</f>
        <v>264.10559999999998</v>
      </c>
      <c r="L5488" s="7">
        <f>IF(G5488="White Shark",E5488*0.5,IF(G5488="Sbox",E5488*0.5,IF(G5488="Tenda",E5488*0.5,E5488*0.2)))/100</f>
        <v>0.02</v>
      </c>
      <c r="M5488" s="2">
        <f>Table_ExternalData_15[[#This Row],[Price]]-Table_ExternalData_15[[#This Row],[Price]]*Table_ExternalData_15[[#This Row],[extra popust]]</f>
        <v>212.15039999999999</v>
      </c>
      <c r="N5488" s="2">
        <f>IF(M5488&lt;I5488,M5488,I5488)</f>
        <v>212.15039999999999</v>
      </c>
      <c r="O5488" s="12" t="str">
        <f>IF(N5488&lt;I5488,$U$1," ")</f>
        <v xml:space="preserve"> </v>
      </c>
      <c r="P5488" s="12" t="str">
        <f>IFERROR((O5488+30)," ")</f>
        <v xml:space="preserve"> </v>
      </c>
      <c r="Q5488" s="2">
        <f ca="1">IF(O5488=$U$1,N5488,"0")*1.22</f>
        <v>0</v>
      </c>
    </row>
    <row r="5489" spans="1:17" x14ac:dyDescent="0.25">
      <c r="A5489" t="s">
        <v>8601</v>
      </c>
      <c r="B5489" t="s">
        <v>8600</v>
      </c>
      <c r="C5489">
        <v>15956</v>
      </c>
      <c r="D5489">
        <v>144.44999999999999</v>
      </c>
      <c r="E5489">
        <f>IFERROR(VLOOKUP(Table_ExternalData_15[[#This Row],[Id]],Rabati!B:C,2,0),0)</f>
        <v>10</v>
      </c>
      <c r="F5489">
        <v>2</v>
      </c>
      <c r="G5489" t="str">
        <f>VLOOKUP(Table_ExternalData_15[[#This Row],[Id]],'Blagovna izdelek'!A:C,3,0)</f>
        <v>Brother</v>
      </c>
      <c r="H5489">
        <f>Table_ExternalData_15[[#This Row],[Rabat]]*0.2</f>
        <v>2</v>
      </c>
      <c r="I5489" s="2">
        <f>Table_ExternalData_15[[#This Row],[Price]]-(Table_ExternalData_15[[#This Row],[Price]]*Table_ExternalData_15[[#This Row],[BB rabat]])/100</f>
        <v>141.56099999999998</v>
      </c>
      <c r="J5489" s="2">
        <f>Table_ExternalData_15[[#This Row],[BB cena]]*Table_ExternalData_15[[#Headers],[1,22]]</f>
        <v>172.70441999999997</v>
      </c>
      <c r="K5489" s="2">
        <f>Table_ExternalData_15[[#This Row],[Price]]*Table_ExternalData_15[[#Headers],[1,22]]</f>
        <v>176.22899999999998</v>
      </c>
      <c r="L5489" s="7">
        <f>IF(G5489="White Shark",E5489*0.5,IF(G5489="Sbox",E5489*0.5,IF(G5489="Tenda",E5489*0.5,E5489*0.2)))/100</f>
        <v>0.02</v>
      </c>
      <c r="M5489" s="2">
        <f>Table_ExternalData_15[[#This Row],[Price]]-Table_ExternalData_15[[#This Row],[Price]]*Table_ExternalData_15[[#This Row],[extra popust]]</f>
        <v>141.56099999999998</v>
      </c>
      <c r="N5489" s="2">
        <f>IF(M5489&lt;I5489,M5489,I5489)</f>
        <v>141.56099999999998</v>
      </c>
      <c r="O5489" s="12" t="str">
        <f>IF(N5489&lt;I5489,$U$1," ")</f>
        <v xml:space="preserve"> </v>
      </c>
      <c r="P5489" s="12" t="str">
        <f>IFERROR((O5489+30)," ")</f>
        <v xml:space="preserve"> </v>
      </c>
      <c r="Q5489" s="2">
        <f ca="1">IF(O5489=$U$1,N5489,"0")*1.22</f>
        <v>0</v>
      </c>
    </row>
    <row r="5490" spans="1:17" x14ac:dyDescent="0.25">
      <c r="A5490" t="s">
        <v>10326</v>
      </c>
      <c r="B5490" t="s">
        <v>10325</v>
      </c>
      <c r="C5490">
        <v>16409</v>
      </c>
      <c r="D5490">
        <v>105.55</v>
      </c>
      <c r="E5490">
        <f>IFERROR(VLOOKUP(Table_ExternalData_15[[#This Row],[Id]],Rabati!B:C,2,0),0)</f>
        <v>10</v>
      </c>
      <c r="F5490">
        <v>2</v>
      </c>
      <c r="G5490" t="str">
        <f>VLOOKUP(Table_ExternalData_15[[#This Row],[Id]],'Blagovna izdelek'!A:C,3,0)</f>
        <v>Brother</v>
      </c>
      <c r="H5490">
        <f>Table_ExternalData_15[[#This Row],[Rabat]]*0.2</f>
        <v>2</v>
      </c>
      <c r="I5490" s="2">
        <f>Table_ExternalData_15[[#This Row],[Price]]-(Table_ExternalData_15[[#This Row],[Price]]*Table_ExternalData_15[[#This Row],[BB rabat]])/100</f>
        <v>103.43899999999999</v>
      </c>
      <c r="J5490" s="2">
        <f>Table_ExternalData_15[[#This Row],[BB cena]]*Table_ExternalData_15[[#Headers],[1,22]]</f>
        <v>126.19557999999999</v>
      </c>
      <c r="K5490" s="2">
        <f>Table_ExternalData_15[[#This Row],[Price]]*Table_ExternalData_15[[#Headers],[1,22]]</f>
        <v>128.77099999999999</v>
      </c>
      <c r="L5490" s="7">
        <f>IF(G5490="White Shark",E5490*0.5,IF(G5490="Sbox",E5490*0.5,IF(G5490="Tenda",E5490*0.5,E5490*0.2)))/100</f>
        <v>0.02</v>
      </c>
      <c r="M5490" s="2">
        <f>Table_ExternalData_15[[#This Row],[Price]]-Table_ExternalData_15[[#This Row],[Price]]*Table_ExternalData_15[[#This Row],[extra popust]]</f>
        <v>103.43899999999999</v>
      </c>
      <c r="N5490" s="2">
        <f>IF(M5490&lt;I5490,M5490,I5490)</f>
        <v>103.43899999999999</v>
      </c>
      <c r="O5490" s="12" t="str">
        <f>IF(N5490&lt;I5490,$U$1," ")</f>
        <v xml:space="preserve"> </v>
      </c>
      <c r="P5490" s="12" t="str">
        <f>IFERROR((O5490+30)," ")</f>
        <v xml:space="preserve"> </v>
      </c>
      <c r="Q5490" s="2">
        <f ca="1">IF(O5490=$U$1,N5490,"0")*1.22</f>
        <v>0</v>
      </c>
    </row>
    <row r="5491" spans="1:17" x14ac:dyDescent="0.25">
      <c r="A5491" t="s">
        <v>10575</v>
      </c>
      <c r="B5491" t="s">
        <v>10574</v>
      </c>
      <c r="C5491">
        <v>16461</v>
      </c>
      <c r="D5491">
        <v>29.9</v>
      </c>
      <c r="E5491">
        <f>IFERROR(VLOOKUP(Table_ExternalData_15[[#This Row],[Id]],Rabati!B:C,2,0),0)</f>
        <v>10</v>
      </c>
      <c r="F5491">
        <v>3</v>
      </c>
      <c r="G5491" t="str">
        <f>VLOOKUP(Table_ExternalData_15[[#This Row],[Id]],'Blagovna izdelek'!A:C,3,0)</f>
        <v>Brother</v>
      </c>
      <c r="H5491">
        <f>Table_ExternalData_15[[#This Row],[Rabat]]*0.2</f>
        <v>2</v>
      </c>
      <c r="I5491" s="2">
        <f>Table_ExternalData_15[[#This Row],[Price]]-(Table_ExternalData_15[[#This Row],[Price]]*Table_ExternalData_15[[#This Row],[BB rabat]])/100</f>
        <v>29.302</v>
      </c>
      <c r="J5491" s="2">
        <f>Table_ExternalData_15[[#This Row],[BB cena]]*Table_ExternalData_15[[#Headers],[1,22]]</f>
        <v>35.748440000000002</v>
      </c>
      <c r="K5491" s="2">
        <f>Table_ExternalData_15[[#This Row],[Price]]*Table_ExternalData_15[[#Headers],[1,22]]</f>
        <v>36.477999999999994</v>
      </c>
      <c r="L5491" s="7">
        <f>IF(G5491="White Shark",E5491*0.5,IF(G5491="Sbox",E5491*0.5,IF(G5491="Tenda",E5491*0.5,E5491*0.2)))/100</f>
        <v>0.02</v>
      </c>
      <c r="M5491" s="2">
        <f>Table_ExternalData_15[[#This Row],[Price]]-Table_ExternalData_15[[#This Row],[Price]]*Table_ExternalData_15[[#This Row],[extra popust]]</f>
        <v>29.302</v>
      </c>
      <c r="N5491" s="2">
        <f>IF(M5491&lt;I5491,M5491,I5491)</f>
        <v>29.302</v>
      </c>
      <c r="O5491" s="12" t="str">
        <f>IF(N5491&lt;I5491,$U$1," ")</f>
        <v xml:space="preserve"> </v>
      </c>
      <c r="P5491" s="12" t="str">
        <f>IFERROR((O5491+30)," ")</f>
        <v xml:space="preserve"> </v>
      </c>
      <c r="Q5491" s="2">
        <f ca="1">IF(O5491=$U$1,N5491,"0")*1.22</f>
        <v>0</v>
      </c>
    </row>
    <row r="5492" spans="1:17" x14ac:dyDescent="0.25">
      <c r="A5492" t="s">
        <v>10576</v>
      </c>
      <c r="B5492" t="s">
        <v>10610</v>
      </c>
      <c r="C5492">
        <v>16462</v>
      </c>
      <c r="D5492">
        <v>32.75</v>
      </c>
      <c r="E5492">
        <f>IFERROR(VLOOKUP(Table_ExternalData_15[[#This Row],[Id]],Rabati!B:C,2,0),0)</f>
        <v>10</v>
      </c>
      <c r="F5492">
        <v>4</v>
      </c>
      <c r="G5492" t="str">
        <f>VLOOKUP(Table_ExternalData_15[[#This Row],[Id]],'Blagovna izdelek'!A:C,3,0)</f>
        <v>Brother</v>
      </c>
      <c r="H5492">
        <f>Table_ExternalData_15[[#This Row],[Rabat]]*0.2</f>
        <v>2</v>
      </c>
      <c r="I5492" s="2">
        <f>Table_ExternalData_15[[#This Row],[Price]]-(Table_ExternalData_15[[#This Row],[Price]]*Table_ExternalData_15[[#This Row],[BB rabat]])/100</f>
        <v>32.094999999999999</v>
      </c>
      <c r="J5492" s="2">
        <f>Table_ExternalData_15[[#This Row],[BB cena]]*Table_ExternalData_15[[#Headers],[1,22]]</f>
        <v>39.155899999999995</v>
      </c>
      <c r="K5492" s="2">
        <f>Table_ExternalData_15[[#This Row],[Price]]*Table_ExternalData_15[[#Headers],[1,22]]</f>
        <v>39.954999999999998</v>
      </c>
      <c r="L5492" s="7">
        <f>IF(G5492="White Shark",E5492*0.5,IF(G5492="Sbox",E5492*0.5,IF(G5492="Tenda",E5492*0.5,E5492*0.2)))/100</f>
        <v>0.02</v>
      </c>
      <c r="M5492" s="2">
        <f>Table_ExternalData_15[[#This Row],[Price]]-Table_ExternalData_15[[#This Row],[Price]]*Table_ExternalData_15[[#This Row],[extra popust]]</f>
        <v>32.094999999999999</v>
      </c>
      <c r="N5492" s="2">
        <f>IF(M5492&lt;I5492,M5492,I5492)</f>
        <v>32.094999999999999</v>
      </c>
      <c r="O5492" s="12" t="str">
        <f>IF(N5492&lt;I5492,$U$1," ")</f>
        <v xml:space="preserve"> </v>
      </c>
      <c r="P5492" s="12" t="str">
        <f>IFERROR((O5492+30)," ")</f>
        <v xml:space="preserve"> </v>
      </c>
      <c r="Q5492" s="2">
        <f ca="1">IF(O5492=$U$1,N5492,"0")*1.22</f>
        <v>0</v>
      </c>
    </row>
    <row r="5493" spans="1:17" x14ac:dyDescent="0.25">
      <c r="A5493" t="s">
        <v>10611</v>
      </c>
      <c r="B5493" t="s">
        <v>10612</v>
      </c>
      <c r="C5493">
        <v>16473</v>
      </c>
      <c r="D5493">
        <v>25.25</v>
      </c>
      <c r="E5493">
        <f>IFERROR(VLOOKUP(Table_ExternalData_15[[#This Row],[Id]],Rabati!B:C,2,0),0)</f>
        <v>10</v>
      </c>
      <c r="F5493">
        <v>0</v>
      </c>
      <c r="G5493" t="str">
        <f>VLOOKUP(Table_ExternalData_15[[#This Row],[Id]],'Blagovna izdelek'!A:C,3,0)</f>
        <v>Brother</v>
      </c>
      <c r="H5493">
        <f>Table_ExternalData_15[[#This Row],[Rabat]]*0.2</f>
        <v>2</v>
      </c>
      <c r="I5493" s="2">
        <f>Table_ExternalData_15[[#This Row],[Price]]-(Table_ExternalData_15[[#This Row],[Price]]*Table_ExternalData_15[[#This Row],[BB rabat]])/100</f>
        <v>24.745000000000001</v>
      </c>
      <c r="J5493" s="2">
        <f>Table_ExternalData_15[[#This Row],[BB cena]]*Table_ExternalData_15[[#Headers],[1,22]]</f>
        <v>30.1889</v>
      </c>
      <c r="K5493" s="2">
        <f>Table_ExternalData_15[[#This Row],[Price]]*Table_ExternalData_15[[#Headers],[1,22]]</f>
        <v>30.805</v>
      </c>
      <c r="L5493" s="7">
        <f>IF(G5493="White Shark",E5493*0.5,IF(G5493="Sbox",E5493*0.5,IF(G5493="Tenda",E5493*0.5,E5493*0.2)))/100</f>
        <v>0.02</v>
      </c>
      <c r="M5493" s="2">
        <f>Table_ExternalData_15[[#This Row],[Price]]-Table_ExternalData_15[[#This Row],[Price]]*Table_ExternalData_15[[#This Row],[extra popust]]</f>
        <v>24.745000000000001</v>
      </c>
      <c r="N5493" s="2">
        <f>IF(M5493&lt;I5493,M5493,I5493)</f>
        <v>24.745000000000001</v>
      </c>
      <c r="O5493" s="12" t="str">
        <f>IF(N5493&lt;I5493,$U$1," ")</f>
        <v xml:space="preserve"> </v>
      </c>
      <c r="P5493" s="12" t="str">
        <f>IFERROR((O5493+30)," ")</f>
        <v xml:space="preserve"> </v>
      </c>
      <c r="Q5493" s="2">
        <f ca="1">IF(O5493=$U$1,N5493,"0")*1.22</f>
        <v>0</v>
      </c>
    </row>
    <row r="5494" spans="1:17" x14ac:dyDescent="0.25">
      <c r="A5494" t="s">
        <v>9993</v>
      </c>
      <c r="B5494" t="s">
        <v>10718</v>
      </c>
      <c r="C5494">
        <v>16513</v>
      </c>
      <c r="D5494">
        <v>595.75</v>
      </c>
      <c r="E5494">
        <f>IFERROR(VLOOKUP(Table_ExternalData_15[[#This Row],[Id]],Rabati!B:C,2,0),0)</f>
        <v>10</v>
      </c>
      <c r="F5494">
        <v>0</v>
      </c>
      <c r="G5494" t="str">
        <f>VLOOKUP(Table_ExternalData_15[[#This Row],[Id]],'Blagovna izdelek'!A:C,3,0)</f>
        <v>Brother</v>
      </c>
      <c r="H5494">
        <f>Table_ExternalData_15[[#This Row],[Rabat]]*0.2</f>
        <v>2</v>
      </c>
      <c r="I5494" s="2">
        <f>Table_ExternalData_15[[#This Row],[Price]]-(Table_ExternalData_15[[#This Row],[Price]]*Table_ExternalData_15[[#This Row],[BB rabat]])/100</f>
        <v>583.83500000000004</v>
      </c>
      <c r="J5494" s="2">
        <f>Table_ExternalData_15[[#This Row],[BB cena]]*Table_ExternalData_15[[#Headers],[1,22]]</f>
        <v>712.27870000000007</v>
      </c>
      <c r="K5494" s="2">
        <f>Table_ExternalData_15[[#This Row],[Price]]*Table_ExternalData_15[[#Headers],[1,22]]</f>
        <v>726.81499999999994</v>
      </c>
      <c r="L5494" s="7">
        <f>IF(G5494="White Shark",E5494*0.5,IF(G5494="Sbox",E5494*0.5,IF(G5494="Tenda",E5494*0.5,E5494*0.2)))/100</f>
        <v>0.02</v>
      </c>
      <c r="M5494" s="2">
        <f>Table_ExternalData_15[[#This Row],[Price]]-Table_ExternalData_15[[#This Row],[Price]]*Table_ExternalData_15[[#This Row],[extra popust]]</f>
        <v>583.83500000000004</v>
      </c>
      <c r="N5494" s="2">
        <f>IF(M5494&lt;I5494,M5494,I5494)</f>
        <v>583.83500000000004</v>
      </c>
      <c r="O5494" s="12" t="str">
        <f>IF(N5494&lt;I5494,$U$1," ")</f>
        <v xml:space="preserve"> </v>
      </c>
      <c r="P5494" s="12" t="str">
        <f>IFERROR((O5494+30)," ")</f>
        <v xml:space="preserve"> </v>
      </c>
      <c r="Q5494" s="2">
        <f ca="1">IF(O5494=$U$1,N5494,"0")*1.22</f>
        <v>0</v>
      </c>
    </row>
    <row r="5495" spans="1:17" x14ac:dyDescent="0.25">
      <c r="A5495" t="s">
        <v>11107</v>
      </c>
      <c r="B5495" t="s">
        <v>11106</v>
      </c>
      <c r="C5495">
        <v>16608</v>
      </c>
      <c r="D5495">
        <v>36.18</v>
      </c>
      <c r="E5495">
        <f>IFERROR(VLOOKUP(Table_ExternalData_15[[#This Row],[Id]],Rabati!B:C,2,0),0)</f>
        <v>10</v>
      </c>
      <c r="F5495">
        <v>3</v>
      </c>
      <c r="G5495" t="str">
        <f>VLOOKUP(Table_ExternalData_15[[#This Row],[Id]],'Blagovna izdelek'!A:C,3,0)</f>
        <v>Brother</v>
      </c>
      <c r="H5495">
        <f>Table_ExternalData_15[[#This Row],[Rabat]]*0.2</f>
        <v>2</v>
      </c>
      <c r="I5495" s="2">
        <f>Table_ExternalData_15[[#This Row],[Price]]-(Table_ExternalData_15[[#This Row],[Price]]*Table_ExternalData_15[[#This Row],[BB rabat]])/100</f>
        <v>35.456400000000002</v>
      </c>
      <c r="J5495" s="2">
        <f>Table_ExternalData_15[[#This Row],[BB cena]]*Table_ExternalData_15[[#Headers],[1,22]]</f>
        <v>43.256807999999999</v>
      </c>
      <c r="K5495" s="2">
        <f>Table_ExternalData_15[[#This Row],[Price]]*Table_ExternalData_15[[#Headers],[1,22]]</f>
        <v>44.139600000000002</v>
      </c>
      <c r="L5495" s="7">
        <f>IF(G5495="White Shark",E5495*0.5,IF(G5495="Sbox",E5495*0.5,IF(G5495="Tenda",E5495*0.5,E5495*0.2)))/100</f>
        <v>0.02</v>
      </c>
      <c r="M5495" s="2">
        <f>Table_ExternalData_15[[#This Row],[Price]]-Table_ExternalData_15[[#This Row],[Price]]*Table_ExternalData_15[[#This Row],[extra popust]]</f>
        <v>35.456400000000002</v>
      </c>
      <c r="N5495" s="2">
        <f>IF(M5495&lt;I5495,M5495,I5495)</f>
        <v>35.456400000000002</v>
      </c>
      <c r="O5495" s="12" t="str">
        <f>IF(N5495&lt;I5495,$U$1," ")</f>
        <v xml:space="preserve"> </v>
      </c>
      <c r="P5495" s="12" t="str">
        <f>IFERROR((O5495+30)," ")</f>
        <v xml:space="preserve"> </v>
      </c>
      <c r="Q5495" s="2">
        <f ca="1">IF(O5495=$U$1,N5495,"0")*1.22</f>
        <v>0</v>
      </c>
    </row>
    <row r="5496" spans="1:17" x14ac:dyDescent="0.25">
      <c r="A5496" t="s">
        <v>12192</v>
      </c>
      <c r="B5496" t="s">
        <v>12191</v>
      </c>
      <c r="C5496">
        <v>16955</v>
      </c>
      <c r="D5496">
        <v>23.9</v>
      </c>
      <c r="E5496">
        <f>IFERROR(VLOOKUP(Table_ExternalData_15[[#This Row],[Id]],Rabati!B:C,2,0),0)</f>
        <v>10</v>
      </c>
      <c r="F5496">
        <v>2</v>
      </c>
      <c r="G5496" t="str">
        <f>VLOOKUP(Table_ExternalData_15[[#This Row],[Id]],'Blagovna izdelek'!A:C,3,0)</f>
        <v>Brother</v>
      </c>
      <c r="H5496">
        <f>Table_ExternalData_15[[#This Row],[Rabat]]*0.2</f>
        <v>2</v>
      </c>
      <c r="I5496" s="2">
        <f>Table_ExternalData_15[[#This Row],[Price]]-(Table_ExternalData_15[[#This Row],[Price]]*Table_ExternalData_15[[#This Row],[BB rabat]])/100</f>
        <v>23.421999999999997</v>
      </c>
      <c r="J5496" s="2">
        <f>Table_ExternalData_15[[#This Row],[BB cena]]*Table_ExternalData_15[[#Headers],[1,22]]</f>
        <v>28.574839999999995</v>
      </c>
      <c r="K5496" s="2">
        <f>Table_ExternalData_15[[#This Row],[Price]]*Table_ExternalData_15[[#Headers],[1,22]]</f>
        <v>29.157999999999998</v>
      </c>
      <c r="L5496" s="7">
        <f>IF(G5496="White Shark",E5496*0.5,IF(G5496="Sbox",E5496*0.5,IF(G5496="Tenda",E5496*0.5,E5496*0.2)))/100</f>
        <v>0.02</v>
      </c>
      <c r="M5496" s="2">
        <f>Table_ExternalData_15[[#This Row],[Price]]-Table_ExternalData_15[[#This Row],[Price]]*Table_ExternalData_15[[#This Row],[extra popust]]</f>
        <v>23.421999999999997</v>
      </c>
      <c r="N5496" s="2">
        <f>IF(M5496&lt;I5496,M5496,I5496)</f>
        <v>23.421999999999997</v>
      </c>
      <c r="O5496" s="12" t="str">
        <f>IF(N5496&lt;I5496,$U$1," ")</f>
        <v xml:space="preserve"> </v>
      </c>
      <c r="P5496" s="12" t="str">
        <f>IFERROR((O5496+30)," ")</f>
        <v xml:space="preserve"> </v>
      </c>
      <c r="Q5496" s="2">
        <f ca="1">IF(O5496=$U$1,N5496,"0")*1.22</f>
        <v>0</v>
      </c>
    </row>
    <row r="5497" spans="1:17" x14ac:dyDescent="0.25">
      <c r="A5497" t="s">
        <v>14166</v>
      </c>
      <c r="B5497" t="s">
        <v>14165</v>
      </c>
      <c r="C5497">
        <v>17343</v>
      </c>
      <c r="D5497">
        <v>298.11</v>
      </c>
      <c r="E5497">
        <f>IFERROR(VLOOKUP(Table_ExternalData_15[[#This Row],[Id]],Rabati!B:C,2,0),0)</f>
        <v>10</v>
      </c>
      <c r="F5497">
        <v>7</v>
      </c>
      <c r="G5497" t="str">
        <f>VLOOKUP(Table_ExternalData_15[[#This Row],[Id]],'Blagovna izdelek'!A:C,3,0)</f>
        <v>Brother</v>
      </c>
      <c r="H5497">
        <f>Table_ExternalData_15[[#This Row],[Rabat]]*0.2</f>
        <v>2</v>
      </c>
      <c r="I5497" s="2">
        <f>Table_ExternalData_15[[#This Row],[Price]]-(Table_ExternalData_15[[#This Row],[Price]]*Table_ExternalData_15[[#This Row],[BB rabat]])/100</f>
        <v>292.14780000000002</v>
      </c>
      <c r="J5497" s="2">
        <f>Table_ExternalData_15[[#This Row],[BB cena]]*Table_ExternalData_15[[#Headers],[1,22]]</f>
        <v>356.42031600000001</v>
      </c>
      <c r="K5497" s="2">
        <f>Table_ExternalData_15[[#This Row],[Price]]*Table_ExternalData_15[[#Headers],[1,22]]</f>
        <v>363.69420000000002</v>
      </c>
      <c r="L5497" s="7">
        <f>IF(G5497="White Shark",E5497*0.5,IF(G5497="Sbox",E5497*0.5,IF(G5497="Tenda",E5497*0.5,E5497*0.2)))/100</f>
        <v>0.02</v>
      </c>
      <c r="M5497" s="2">
        <f>Table_ExternalData_15[[#This Row],[Price]]-Table_ExternalData_15[[#This Row],[Price]]*Table_ExternalData_15[[#This Row],[extra popust]]</f>
        <v>292.14780000000002</v>
      </c>
      <c r="N5497" s="2">
        <f>IF(M5497&lt;I5497,M5497,I5497)</f>
        <v>292.14780000000002</v>
      </c>
      <c r="O5497" s="12" t="str">
        <f>IF(N5497&lt;I5497,$U$1," ")</f>
        <v xml:space="preserve"> </v>
      </c>
      <c r="P5497" s="12" t="str">
        <f>IFERROR((O5497+30)," ")</f>
        <v xml:space="preserve"> </v>
      </c>
      <c r="Q5497" s="2">
        <f ca="1">IF(O5497=$U$1,N5497,"0")*1.22</f>
        <v>0</v>
      </c>
    </row>
    <row r="5498" spans="1:17" x14ac:dyDescent="0.25">
      <c r="A5498" t="s">
        <v>14168</v>
      </c>
      <c r="B5498" t="s">
        <v>14167</v>
      </c>
      <c r="C5498">
        <v>17344</v>
      </c>
      <c r="D5498">
        <v>327.57</v>
      </c>
      <c r="E5498">
        <f>IFERROR(VLOOKUP(Table_ExternalData_15[[#This Row],[Id]],Rabati!B:C,2,0),0)</f>
        <v>10</v>
      </c>
      <c r="F5498">
        <v>2</v>
      </c>
      <c r="G5498" t="str">
        <f>VLOOKUP(Table_ExternalData_15[[#This Row],[Id]],'Blagovna izdelek'!A:C,3,0)</f>
        <v>Brother</v>
      </c>
      <c r="H5498">
        <f>Table_ExternalData_15[[#This Row],[Rabat]]*0.2</f>
        <v>2</v>
      </c>
      <c r="I5498" s="2">
        <f>Table_ExternalData_15[[#This Row],[Price]]-(Table_ExternalData_15[[#This Row],[Price]]*Table_ExternalData_15[[#This Row],[BB rabat]])/100</f>
        <v>321.01859999999999</v>
      </c>
      <c r="J5498" s="2">
        <f>Table_ExternalData_15[[#This Row],[BB cena]]*Table_ExternalData_15[[#Headers],[1,22]]</f>
        <v>391.64269199999995</v>
      </c>
      <c r="K5498" s="2">
        <f>Table_ExternalData_15[[#This Row],[Price]]*Table_ExternalData_15[[#Headers],[1,22]]</f>
        <v>399.6354</v>
      </c>
      <c r="L5498" s="7">
        <f>IF(G5498="White Shark",E5498*0.5,IF(G5498="Sbox",E5498*0.5,IF(G5498="Tenda",E5498*0.5,E5498*0.2)))/100</f>
        <v>0.02</v>
      </c>
      <c r="M5498" s="2">
        <f>Table_ExternalData_15[[#This Row],[Price]]-Table_ExternalData_15[[#This Row],[Price]]*Table_ExternalData_15[[#This Row],[extra popust]]</f>
        <v>321.01859999999999</v>
      </c>
      <c r="N5498" s="2">
        <f>IF(M5498&lt;I5498,M5498,I5498)</f>
        <v>321.01859999999999</v>
      </c>
      <c r="O5498" s="12" t="str">
        <f>IF(N5498&lt;I5498,$U$1," ")</f>
        <v xml:space="preserve"> </v>
      </c>
      <c r="P5498" s="12" t="str">
        <f>IFERROR((O5498+30)," ")</f>
        <v xml:space="preserve"> </v>
      </c>
      <c r="Q5498" s="2">
        <f ca="1">IF(O5498=$U$1,N5498,"0")*1.22</f>
        <v>0</v>
      </c>
    </row>
    <row r="5499" spans="1:17" x14ac:dyDescent="0.25">
      <c r="A5499" t="s">
        <v>14282</v>
      </c>
      <c r="B5499" t="s">
        <v>14281</v>
      </c>
      <c r="C5499">
        <v>17394</v>
      </c>
      <c r="D5499">
        <v>353.55</v>
      </c>
      <c r="E5499">
        <f>IFERROR(VLOOKUP(Table_ExternalData_15[[#This Row],[Id]],Rabati!B:C,2,0),0)</f>
        <v>10</v>
      </c>
      <c r="F5499">
        <v>1</v>
      </c>
      <c r="G5499" t="str">
        <f>VLOOKUP(Table_ExternalData_15[[#This Row],[Id]],'Blagovna izdelek'!A:C,3,0)</f>
        <v>Brother</v>
      </c>
      <c r="H5499">
        <f>Table_ExternalData_15[[#This Row],[Rabat]]*0.2</f>
        <v>2</v>
      </c>
      <c r="I5499" s="2">
        <f>Table_ExternalData_15[[#This Row],[Price]]-(Table_ExternalData_15[[#This Row],[Price]]*Table_ExternalData_15[[#This Row],[BB rabat]])/100</f>
        <v>346.47899999999998</v>
      </c>
      <c r="J5499" s="2">
        <f>Table_ExternalData_15[[#This Row],[BB cena]]*Table_ExternalData_15[[#Headers],[1,22]]</f>
        <v>422.70437999999996</v>
      </c>
      <c r="K5499" s="2">
        <f>Table_ExternalData_15[[#This Row],[Price]]*Table_ExternalData_15[[#Headers],[1,22]]</f>
        <v>431.33100000000002</v>
      </c>
      <c r="L5499" s="7">
        <f>IF(G5499="White Shark",E5499*0.5,IF(G5499="Sbox",E5499*0.5,IF(G5499="Tenda",E5499*0.5,E5499*0.2)))/100</f>
        <v>0.02</v>
      </c>
      <c r="M5499" s="2">
        <f>Table_ExternalData_15[[#This Row],[Price]]-Table_ExternalData_15[[#This Row],[Price]]*Table_ExternalData_15[[#This Row],[extra popust]]</f>
        <v>346.47899999999998</v>
      </c>
      <c r="N5499" s="2">
        <f>IF(M5499&lt;I5499,M5499,I5499)</f>
        <v>346.47899999999998</v>
      </c>
      <c r="O5499" s="12" t="str">
        <f>IF(N5499&lt;I5499,$U$1," ")</f>
        <v xml:space="preserve"> </v>
      </c>
      <c r="P5499" s="12" t="str">
        <f>IFERROR((O5499+30)," ")</f>
        <v xml:space="preserve"> </v>
      </c>
      <c r="Q5499" s="2">
        <f ca="1">IF(O5499=$U$1,N5499,"0")*1.22</f>
        <v>0</v>
      </c>
    </row>
    <row r="5500" spans="1:17" x14ac:dyDescent="0.25">
      <c r="A5500" t="s">
        <v>14440</v>
      </c>
      <c r="B5500" t="s">
        <v>14439</v>
      </c>
      <c r="C5500">
        <v>17470</v>
      </c>
      <c r="D5500">
        <v>16.88</v>
      </c>
      <c r="E5500">
        <f>IFERROR(VLOOKUP(Table_ExternalData_15[[#This Row],[Id]],Rabati!B:C,2,0),0)</f>
        <v>10</v>
      </c>
      <c r="F5500">
        <v>0</v>
      </c>
      <c r="G5500" t="str">
        <f>VLOOKUP(Table_ExternalData_15[[#This Row],[Id]],'Blagovna izdelek'!A:C,3,0)</f>
        <v>Brother</v>
      </c>
      <c r="H5500">
        <f>Table_ExternalData_15[[#This Row],[Rabat]]*0.2</f>
        <v>2</v>
      </c>
      <c r="I5500" s="2">
        <f>Table_ExternalData_15[[#This Row],[Price]]-(Table_ExternalData_15[[#This Row],[Price]]*Table_ExternalData_15[[#This Row],[BB rabat]])/100</f>
        <v>16.542400000000001</v>
      </c>
      <c r="J5500" s="2">
        <f>Table_ExternalData_15[[#This Row],[BB cena]]*Table_ExternalData_15[[#Headers],[1,22]]</f>
        <v>20.181728</v>
      </c>
      <c r="K5500" s="2">
        <f>Table_ExternalData_15[[#This Row],[Price]]*Table_ExternalData_15[[#Headers],[1,22]]</f>
        <v>20.593599999999999</v>
      </c>
      <c r="L5500" s="7">
        <f>IF(G5500="White Shark",E5500*0.5,IF(G5500="Sbox",E5500*0.5,IF(G5500="Tenda",E5500*0.5,E5500*0.2)))/100</f>
        <v>0.02</v>
      </c>
      <c r="M5500" s="2">
        <f>Table_ExternalData_15[[#This Row],[Price]]-Table_ExternalData_15[[#This Row],[Price]]*Table_ExternalData_15[[#This Row],[extra popust]]</f>
        <v>16.542400000000001</v>
      </c>
      <c r="N5500" s="2">
        <f>IF(M5500&lt;I5500,M5500,I5500)</f>
        <v>16.542400000000001</v>
      </c>
      <c r="O5500" s="12" t="str">
        <f>IF(N5500&lt;I5500,$U$1," ")</f>
        <v xml:space="preserve"> </v>
      </c>
      <c r="P5500" s="12" t="str">
        <f>IFERROR((O5500+30)," ")</f>
        <v xml:space="preserve"> </v>
      </c>
      <c r="Q5500" s="2">
        <f ca="1">IF(O5500=$U$1,N5500,"0")*1.22</f>
        <v>0</v>
      </c>
    </row>
    <row r="5501" spans="1:17" x14ac:dyDescent="0.25">
      <c r="A5501" t="s">
        <v>14527</v>
      </c>
      <c r="B5501" t="s">
        <v>14519</v>
      </c>
      <c r="C5501">
        <v>17505</v>
      </c>
      <c r="D5501">
        <v>189.95</v>
      </c>
      <c r="E5501">
        <f>IFERROR(VLOOKUP(Table_ExternalData_15[[#This Row],[Id]],Rabati!B:C,2,0),0)</f>
        <v>10</v>
      </c>
      <c r="F5501">
        <v>3</v>
      </c>
      <c r="G5501" t="str">
        <f>VLOOKUP(Table_ExternalData_15[[#This Row],[Id]],'Blagovna izdelek'!A:C,3,0)</f>
        <v>Brother</v>
      </c>
      <c r="H5501">
        <f>Table_ExternalData_15[[#This Row],[Rabat]]*0.2</f>
        <v>2</v>
      </c>
      <c r="I5501" s="2">
        <f>Table_ExternalData_15[[#This Row],[Price]]-(Table_ExternalData_15[[#This Row],[Price]]*Table_ExternalData_15[[#This Row],[BB rabat]])/100</f>
        <v>186.15099999999998</v>
      </c>
      <c r="J5501" s="2">
        <f>Table_ExternalData_15[[#This Row],[BB cena]]*Table_ExternalData_15[[#Headers],[1,22]]</f>
        <v>227.10421999999997</v>
      </c>
      <c r="K5501" s="2">
        <f>Table_ExternalData_15[[#This Row],[Price]]*Table_ExternalData_15[[#Headers],[1,22]]</f>
        <v>231.73899999999998</v>
      </c>
      <c r="L5501" s="7">
        <f>IF(G5501="White Shark",E5501*0.5,IF(G5501="Sbox",E5501*0.5,IF(G5501="Tenda",E5501*0.5,E5501*0.2)))/100</f>
        <v>0.02</v>
      </c>
      <c r="M5501" s="2">
        <f>Table_ExternalData_15[[#This Row],[Price]]-Table_ExternalData_15[[#This Row],[Price]]*Table_ExternalData_15[[#This Row],[extra popust]]</f>
        <v>186.15099999999998</v>
      </c>
      <c r="N5501" s="2">
        <f>IF(M5501&lt;I5501,M5501,I5501)</f>
        <v>186.15099999999998</v>
      </c>
      <c r="O5501" s="12" t="str">
        <f>IF(N5501&lt;I5501,$U$1," ")</f>
        <v xml:space="preserve"> </v>
      </c>
      <c r="P5501" s="12" t="str">
        <f>IFERROR((O5501+30)," ")</f>
        <v xml:space="preserve"> </v>
      </c>
      <c r="Q5501" s="2">
        <f ca="1">IF(O5501=$U$1,N5501,"0")*1.22</f>
        <v>0</v>
      </c>
    </row>
    <row r="5502" spans="1:17" x14ac:dyDescent="0.25">
      <c r="A5502" t="s">
        <v>6335</v>
      </c>
      <c r="B5502" t="s">
        <v>6334</v>
      </c>
      <c r="C5502">
        <v>14406</v>
      </c>
      <c r="D5502">
        <v>4.5</v>
      </c>
      <c r="E5502">
        <f>IFERROR(VLOOKUP(Table_ExternalData_15[[#This Row],[Id]],Rabati!B:C,2,0),0)</f>
        <v>25</v>
      </c>
      <c r="F5502">
        <v>15</v>
      </c>
      <c r="G5502" t="str">
        <f>VLOOKUP(Table_ExternalData_15[[#This Row],[Id]],'Blagovna izdelek'!A:C,3,0)</f>
        <v>Baseus</v>
      </c>
      <c r="H5502">
        <f>Table_ExternalData_15[[#This Row],[Rabat]]*0.2</f>
        <v>5</v>
      </c>
      <c r="I5502" s="2">
        <f>Table_ExternalData_15[[#This Row],[Price]]-(Table_ExternalData_15[[#This Row],[Price]]*Table_ExternalData_15[[#This Row],[BB rabat]])/100</f>
        <v>4.2750000000000004</v>
      </c>
      <c r="J5502" s="2">
        <f>Table_ExternalData_15[[#This Row],[BB cena]]*Table_ExternalData_15[[#Headers],[1,22]]</f>
        <v>5.2155000000000005</v>
      </c>
      <c r="K5502" s="2">
        <f>Table_ExternalData_15[[#This Row],[Price]]*Table_ExternalData_15[[#Headers],[1,22]]</f>
        <v>5.49</v>
      </c>
      <c r="L5502" s="7">
        <f>IF(G5502="White Shark",E5502*0.5,IF(G5502="Sbox",E5502*0.5,IF(G5502="Tenda",E5502*0.5,E5502*0.2)))/100</f>
        <v>0.05</v>
      </c>
      <c r="M5502" s="2">
        <f>Table_ExternalData_15[[#This Row],[Price]]-Table_ExternalData_15[[#This Row],[Price]]*Table_ExternalData_15[[#This Row],[extra popust]]</f>
        <v>4.2750000000000004</v>
      </c>
      <c r="N5502" s="2">
        <f>IF(M5502&lt;I5502,M5502,I5502)</f>
        <v>4.2750000000000004</v>
      </c>
      <c r="O5502" s="12" t="str">
        <f>IF(N5502&lt;I5502,$U$1," ")</f>
        <v xml:space="preserve"> </v>
      </c>
      <c r="P5502" s="12" t="str">
        <f>IFERROR((O5502+30)," ")</f>
        <v xml:space="preserve"> </v>
      </c>
      <c r="Q5502" s="2">
        <f ca="1">IF(O5502=$U$1,N5502,"0")*1.22</f>
        <v>0</v>
      </c>
    </row>
    <row r="5503" spans="1:17" x14ac:dyDescent="0.25">
      <c r="A5503" t="s">
        <v>6337</v>
      </c>
      <c r="B5503" t="s">
        <v>6336</v>
      </c>
      <c r="C5503">
        <v>14407</v>
      </c>
      <c r="D5503">
        <v>4.5</v>
      </c>
      <c r="E5503">
        <f>IFERROR(VLOOKUP(Table_ExternalData_15[[#This Row],[Id]],Rabati!B:C,2,0),0)</f>
        <v>25</v>
      </c>
      <c r="F5503">
        <v>0</v>
      </c>
      <c r="G5503" t="str">
        <f>VLOOKUP(Table_ExternalData_15[[#This Row],[Id]],'Blagovna izdelek'!A:C,3,0)</f>
        <v>Baseus</v>
      </c>
      <c r="H5503">
        <f>Table_ExternalData_15[[#This Row],[Rabat]]*0.2</f>
        <v>5</v>
      </c>
      <c r="I5503" s="2">
        <f>Table_ExternalData_15[[#This Row],[Price]]-(Table_ExternalData_15[[#This Row],[Price]]*Table_ExternalData_15[[#This Row],[BB rabat]])/100</f>
        <v>4.2750000000000004</v>
      </c>
      <c r="J5503" s="2">
        <f>Table_ExternalData_15[[#This Row],[BB cena]]*Table_ExternalData_15[[#Headers],[1,22]]</f>
        <v>5.2155000000000005</v>
      </c>
      <c r="K5503" s="2">
        <f>Table_ExternalData_15[[#This Row],[Price]]*Table_ExternalData_15[[#Headers],[1,22]]</f>
        <v>5.49</v>
      </c>
      <c r="L5503" s="7">
        <f>IF(G5503="White Shark",E5503*0.5,IF(G5503="Sbox",E5503*0.5,IF(G5503="Tenda",E5503*0.5,E5503*0.2)))/100</f>
        <v>0.05</v>
      </c>
      <c r="M5503" s="2">
        <f>Table_ExternalData_15[[#This Row],[Price]]-Table_ExternalData_15[[#This Row],[Price]]*Table_ExternalData_15[[#This Row],[extra popust]]</f>
        <v>4.2750000000000004</v>
      </c>
      <c r="N5503" s="2">
        <f>IF(M5503&lt;I5503,M5503,I5503)</f>
        <v>4.2750000000000004</v>
      </c>
      <c r="O5503" s="12" t="str">
        <f>IF(N5503&lt;I5503,$U$1," ")</f>
        <v xml:space="preserve"> </v>
      </c>
      <c r="P5503" s="12" t="str">
        <f>IFERROR((O5503+30)," ")</f>
        <v xml:space="preserve"> </v>
      </c>
      <c r="Q5503" s="2">
        <f ca="1">IF(O5503=$U$1,N5503,"0")*1.22</f>
        <v>0</v>
      </c>
    </row>
    <row r="5504" spans="1:17" x14ac:dyDescent="0.25">
      <c r="A5504" t="s">
        <v>6339</v>
      </c>
      <c r="B5504" t="s">
        <v>6338</v>
      </c>
      <c r="C5504">
        <v>14408</v>
      </c>
      <c r="D5504">
        <v>4.5</v>
      </c>
      <c r="E5504">
        <f>IFERROR(VLOOKUP(Table_ExternalData_15[[#This Row],[Id]],Rabati!B:C,2,0),0)</f>
        <v>25</v>
      </c>
      <c r="F5504">
        <v>53</v>
      </c>
      <c r="G5504" t="str">
        <f>VLOOKUP(Table_ExternalData_15[[#This Row],[Id]],'Blagovna izdelek'!A:C,3,0)</f>
        <v>Baseus</v>
      </c>
      <c r="H5504">
        <f>Table_ExternalData_15[[#This Row],[Rabat]]*0.2</f>
        <v>5</v>
      </c>
      <c r="I5504" s="2">
        <f>Table_ExternalData_15[[#This Row],[Price]]-(Table_ExternalData_15[[#This Row],[Price]]*Table_ExternalData_15[[#This Row],[BB rabat]])/100</f>
        <v>4.2750000000000004</v>
      </c>
      <c r="J5504" s="2">
        <f>Table_ExternalData_15[[#This Row],[BB cena]]*Table_ExternalData_15[[#Headers],[1,22]]</f>
        <v>5.2155000000000005</v>
      </c>
      <c r="K5504" s="2">
        <f>Table_ExternalData_15[[#This Row],[Price]]*Table_ExternalData_15[[#Headers],[1,22]]</f>
        <v>5.49</v>
      </c>
      <c r="L5504" s="7">
        <f>IF(G5504="White Shark",E5504*0.5,IF(G5504="Sbox",E5504*0.5,IF(G5504="Tenda",E5504*0.5,E5504*0.2)))/100</f>
        <v>0.05</v>
      </c>
      <c r="M5504" s="2">
        <f>Table_ExternalData_15[[#This Row],[Price]]-Table_ExternalData_15[[#This Row],[Price]]*Table_ExternalData_15[[#This Row],[extra popust]]</f>
        <v>4.2750000000000004</v>
      </c>
      <c r="N5504" s="2">
        <f>IF(M5504&lt;I5504,M5504,I5504)</f>
        <v>4.2750000000000004</v>
      </c>
      <c r="O5504" s="12" t="str">
        <f>IF(N5504&lt;I5504,$U$1," ")</f>
        <v xml:space="preserve"> </v>
      </c>
      <c r="P5504" s="12" t="str">
        <f>IFERROR((O5504+30)," ")</f>
        <v xml:space="preserve"> </v>
      </c>
      <c r="Q5504" s="2">
        <f ca="1">IF(O5504=$U$1,N5504,"0")*1.22</f>
        <v>0</v>
      </c>
    </row>
    <row r="5505" spans="1:17" x14ac:dyDescent="0.25">
      <c r="A5505" t="s">
        <v>6341</v>
      </c>
      <c r="B5505" t="s">
        <v>6340</v>
      </c>
      <c r="C5505">
        <v>14412</v>
      </c>
      <c r="D5505">
        <v>6.95</v>
      </c>
      <c r="E5505">
        <f>IFERROR(VLOOKUP(Table_ExternalData_15[[#This Row],[Id]],Rabati!B:C,2,0),0)</f>
        <v>30</v>
      </c>
      <c r="F5505">
        <v>3</v>
      </c>
      <c r="G5505" t="str">
        <f>VLOOKUP(Table_ExternalData_15[[#This Row],[Id]],'Blagovna izdelek'!A:C,3,0)</f>
        <v>Baseus</v>
      </c>
      <c r="H5505">
        <f>Table_ExternalData_15[[#This Row],[Rabat]]*0.2</f>
        <v>6</v>
      </c>
      <c r="I5505" s="2">
        <f>Table_ExternalData_15[[#This Row],[Price]]-(Table_ExternalData_15[[#This Row],[Price]]*Table_ExternalData_15[[#This Row],[BB rabat]])/100</f>
        <v>6.5330000000000004</v>
      </c>
      <c r="J5505" s="2">
        <f>Table_ExternalData_15[[#This Row],[BB cena]]*Table_ExternalData_15[[#Headers],[1,22]]</f>
        <v>7.9702600000000006</v>
      </c>
      <c r="K5505" s="2">
        <f>Table_ExternalData_15[[#This Row],[Price]]*Table_ExternalData_15[[#Headers],[1,22]]</f>
        <v>8.4789999999999992</v>
      </c>
      <c r="L5505" s="7">
        <f>IF(G5505="White Shark",E5505*0.5,IF(G5505="Sbox",E5505*0.5,IF(G5505="Tenda",E5505*0.5,E5505*0.2)))/100</f>
        <v>0.06</v>
      </c>
      <c r="M5505" s="2">
        <f>Table_ExternalData_15[[#This Row],[Price]]-Table_ExternalData_15[[#This Row],[Price]]*Table_ExternalData_15[[#This Row],[extra popust]]</f>
        <v>6.5330000000000004</v>
      </c>
      <c r="N5505" s="2">
        <f>IF(M5505&lt;I5505,M5505,I5505)</f>
        <v>6.5330000000000004</v>
      </c>
      <c r="O5505" s="12" t="str">
        <f>IF(N5505&lt;I5505,$U$1," ")</f>
        <v xml:space="preserve"> </v>
      </c>
      <c r="P5505" s="12" t="str">
        <f>IFERROR((O5505+30)," ")</f>
        <v xml:space="preserve"> </v>
      </c>
      <c r="Q5505" s="2">
        <f ca="1">IF(O5505=$U$1,N5505,"0")*1.22</f>
        <v>0</v>
      </c>
    </row>
    <row r="5506" spans="1:17" x14ac:dyDescent="0.25">
      <c r="A5506" t="s">
        <v>6343</v>
      </c>
      <c r="B5506" t="s">
        <v>6342</v>
      </c>
      <c r="C5506">
        <v>14413</v>
      </c>
      <c r="D5506">
        <v>8.11</v>
      </c>
      <c r="E5506">
        <f>IFERROR(VLOOKUP(Table_ExternalData_15[[#This Row],[Id]],Rabati!B:C,2,0),0)</f>
        <v>30</v>
      </c>
      <c r="F5506">
        <v>25</v>
      </c>
      <c r="G5506" t="str">
        <f>VLOOKUP(Table_ExternalData_15[[#This Row],[Id]],'Blagovna izdelek'!A:C,3,0)</f>
        <v>Baseus</v>
      </c>
      <c r="H5506">
        <f>Table_ExternalData_15[[#This Row],[Rabat]]*0.2</f>
        <v>6</v>
      </c>
      <c r="I5506" s="2">
        <f>Table_ExternalData_15[[#This Row],[Price]]-(Table_ExternalData_15[[#This Row],[Price]]*Table_ExternalData_15[[#This Row],[BB rabat]])/100</f>
        <v>7.6233999999999993</v>
      </c>
      <c r="J5506" s="2">
        <f>Table_ExternalData_15[[#This Row],[BB cena]]*Table_ExternalData_15[[#Headers],[1,22]]</f>
        <v>9.3005479999999991</v>
      </c>
      <c r="K5506" s="2">
        <f>Table_ExternalData_15[[#This Row],[Price]]*Table_ExternalData_15[[#Headers],[1,22]]</f>
        <v>9.8941999999999997</v>
      </c>
      <c r="L5506" s="7">
        <f>IF(G5506="White Shark",E5506*0.5,IF(G5506="Sbox",E5506*0.5,IF(G5506="Tenda",E5506*0.5,E5506*0.2)))/100</f>
        <v>0.06</v>
      </c>
      <c r="M5506" s="2">
        <f>Table_ExternalData_15[[#This Row],[Price]]-Table_ExternalData_15[[#This Row],[Price]]*Table_ExternalData_15[[#This Row],[extra popust]]</f>
        <v>7.6233999999999993</v>
      </c>
      <c r="N5506" s="2">
        <f>IF(M5506&lt;I5506,M5506,I5506)</f>
        <v>7.6233999999999993</v>
      </c>
      <c r="O5506" s="12" t="str">
        <f>IF(N5506&lt;I5506,$U$1," ")</f>
        <v xml:space="preserve"> </v>
      </c>
      <c r="P5506" s="12" t="str">
        <f>IFERROR((O5506+30)," ")</f>
        <v xml:space="preserve"> </v>
      </c>
      <c r="Q5506" s="2">
        <f ca="1">IF(O5506=$U$1,N5506,"0")*1.22</f>
        <v>0</v>
      </c>
    </row>
    <row r="5507" spans="1:17" x14ac:dyDescent="0.25">
      <c r="A5507" t="s">
        <v>6345</v>
      </c>
      <c r="B5507" t="s">
        <v>6344</v>
      </c>
      <c r="C5507">
        <v>14418</v>
      </c>
      <c r="D5507">
        <v>9.44</v>
      </c>
      <c r="E5507">
        <f>IFERROR(VLOOKUP(Table_ExternalData_15[[#This Row],[Id]],Rabati!B:C,2,0),0)</f>
        <v>30</v>
      </c>
      <c r="F5507">
        <v>0</v>
      </c>
      <c r="G5507" t="str">
        <f>VLOOKUP(Table_ExternalData_15[[#This Row],[Id]],'Blagovna izdelek'!A:C,3,0)</f>
        <v>Baseus</v>
      </c>
      <c r="H5507">
        <f>Table_ExternalData_15[[#This Row],[Rabat]]*0.2</f>
        <v>6</v>
      </c>
      <c r="I5507" s="2">
        <f>Table_ExternalData_15[[#This Row],[Price]]-(Table_ExternalData_15[[#This Row],[Price]]*Table_ExternalData_15[[#This Row],[BB rabat]])/100</f>
        <v>8.8735999999999997</v>
      </c>
      <c r="J5507" s="2">
        <f>Table_ExternalData_15[[#This Row],[BB cena]]*Table_ExternalData_15[[#Headers],[1,22]]</f>
        <v>10.825792</v>
      </c>
      <c r="K5507" s="2">
        <f>Table_ExternalData_15[[#This Row],[Price]]*Table_ExternalData_15[[#Headers],[1,22]]</f>
        <v>11.5168</v>
      </c>
      <c r="L5507" s="7">
        <f>IF(G5507="White Shark",E5507*0.5,IF(G5507="Sbox",E5507*0.5,IF(G5507="Tenda",E5507*0.5,E5507*0.2)))/100</f>
        <v>0.06</v>
      </c>
      <c r="M5507" s="2">
        <f>Table_ExternalData_15[[#This Row],[Price]]-Table_ExternalData_15[[#This Row],[Price]]*Table_ExternalData_15[[#This Row],[extra popust]]</f>
        <v>8.8735999999999997</v>
      </c>
      <c r="N5507" s="2">
        <f>IF(M5507&lt;I5507,M5507,I5507)</f>
        <v>8.8735999999999997</v>
      </c>
      <c r="O5507" s="12" t="str">
        <f>IF(N5507&lt;I5507,$U$1," ")</f>
        <v xml:space="preserve"> </v>
      </c>
      <c r="P5507" s="12" t="str">
        <f>IFERROR((O5507+30)," ")</f>
        <v xml:space="preserve"> </v>
      </c>
      <c r="Q5507" s="2">
        <f ca="1">IF(O5507=$U$1,N5507,"0")*1.22</f>
        <v>0</v>
      </c>
    </row>
    <row r="5508" spans="1:17" x14ac:dyDescent="0.25">
      <c r="A5508" t="s">
        <v>6347</v>
      </c>
      <c r="B5508" t="s">
        <v>6346</v>
      </c>
      <c r="C5508">
        <v>14422</v>
      </c>
      <c r="D5508">
        <v>8.1</v>
      </c>
      <c r="E5508">
        <f>IFERROR(VLOOKUP(Table_ExternalData_15[[#This Row],[Id]],Rabati!B:C,2,0),0)</f>
        <v>30</v>
      </c>
      <c r="F5508">
        <v>10</v>
      </c>
      <c r="G5508" t="str">
        <f>VLOOKUP(Table_ExternalData_15[[#This Row],[Id]],'Blagovna izdelek'!A:C,3,0)</f>
        <v>Baseus</v>
      </c>
      <c r="H5508">
        <f>Table_ExternalData_15[[#This Row],[Rabat]]*0.2</f>
        <v>6</v>
      </c>
      <c r="I5508" s="2">
        <f>Table_ExternalData_15[[#This Row],[Price]]-(Table_ExternalData_15[[#This Row],[Price]]*Table_ExternalData_15[[#This Row],[BB rabat]])/100</f>
        <v>7.6139999999999999</v>
      </c>
      <c r="J5508" s="2">
        <f>Table_ExternalData_15[[#This Row],[BB cena]]*Table_ExternalData_15[[#Headers],[1,22]]</f>
        <v>9.2890800000000002</v>
      </c>
      <c r="K5508" s="2">
        <f>Table_ExternalData_15[[#This Row],[Price]]*Table_ExternalData_15[[#Headers],[1,22]]</f>
        <v>9.8819999999999997</v>
      </c>
      <c r="L5508" s="7">
        <f>IF(G5508="White Shark",E5508*0.5,IF(G5508="Sbox",E5508*0.5,IF(G5508="Tenda",E5508*0.5,E5508*0.2)))/100</f>
        <v>0.06</v>
      </c>
      <c r="M5508" s="2">
        <f>Table_ExternalData_15[[#This Row],[Price]]-Table_ExternalData_15[[#This Row],[Price]]*Table_ExternalData_15[[#This Row],[extra popust]]</f>
        <v>7.6139999999999999</v>
      </c>
      <c r="N5508" s="2">
        <f>IF(M5508&lt;I5508,M5508,I5508)</f>
        <v>7.6139999999999999</v>
      </c>
      <c r="O5508" s="12" t="str">
        <f>IF(N5508&lt;I5508,$U$1," ")</f>
        <v xml:space="preserve"> </v>
      </c>
      <c r="P5508" s="12" t="str">
        <f>IFERROR((O5508+30)," ")</f>
        <v xml:space="preserve"> </v>
      </c>
      <c r="Q5508" s="2">
        <f ca="1">IF(O5508=$U$1,N5508,"0")*1.22</f>
        <v>0</v>
      </c>
    </row>
    <row r="5509" spans="1:17" x14ac:dyDescent="0.25">
      <c r="A5509" t="s">
        <v>6349</v>
      </c>
      <c r="B5509" t="s">
        <v>6348</v>
      </c>
      <c r="C5509">
        <v>14423</v>
      </c>
      <c r="D5509">
        <v>8.1</v>
      </c>
      <c r="E5509">
        <f>IFERROR(VLOOKUP(Table_ExternalData_15[[#This Row],[Id]],Rabati!B:C,2,0),0)</f>
        <v>30</v>
      </c>
      <c r="F5509">
        <v>2</v>
      </c>
      <c r="G5509" t="str">
        <f>VLOOKUP(Table_ExternalData_15[[#This Row],[Id]],'Blagovna izdelek'!A:C,3,0)</f>
        <v>Baseus</v>
      </c>
      <c r="H5509">
        <f>Table_ExternalData_15[[#This Row],[Rabat]]*0.2</f>
        <v>6</v>
      </c>
      <c r="I5509" s="2">
        <f>Table_ExternalData_15[[#This Row],[Price]]-(Table_ExternalData_15[[#This Row],[Price]]*Table_ExternalData_15[[#This Row],[BB rabat]])/100</f>
        <v>7.6139999999999999</v>
      </c>
      <c r="J5509" s="2">
        <f>Table_ExternalData_15[[#This Row],[BB cena]]*Table_ExternalData_15[[#Headers],[1,22]]</f>
        <v>9.2890800000000002</v>
      </c>
      <c r="K5509" s="2">
        <f>Table_ExternalData_15[[#This Row],[Price]]*Table_ExternalData_15[[#Headers],[1,22]]</f>
        <v>9.8819999999999997</v>
      </c>
      <c r="L5509" s="7">
        <f>IF(G5509="White Shark",E5509*0.5,IF(G5509="Sbox",E5509*0.5,IF(G5509="Tenda",E5509*0.5,E5509*0.2)))/100</f>
        <v>0.06</v>
      </c>
      <c r="M5509" s="2">
        <f>Table_ExternalData_15[[#This Row],[Price]]-Table_ExternalData_15[[#This Row],[Price]]*Table_ExternalData_15[[#This Row],[extra popust]]</f>
        <v>7.6139999999999999</v>
      </c>
      <c r="N5509" s="2">
        <f>IF(M5509&lt;I5509,M5509,I5509)</f>
        <v>7.6139999999999999</v>
      </c>
      <c r="O5509" s="12" t="str">
        <f>IF(N5509&lt;I5509,$U$1," ")</f>
        <v xml:space="preserve"> </v>
      </c>
      <c r="P5509" s="12" t="str">
        <f>IFERROR((O5509+30)," ")</f>
        <v xml:space="preserve"> </v>
      </c>
      <c r="Q5509" s="2">
        <f ca="1">IF(O5509=$U$1,N5509,"0")*1.22</f>
        <v>0</v>
      </c>
    </row>
    <row r="5510" spans="1:17" x14ac:dyDescent="0.25">
      <c r="A5510" t="s">
        <v>6351</v>
      </c>
      <c r="B5510" t="s">
        <v>6350</v>
      </c>
      <c r="C5510">
        <v>14426</v>
      </c>
      <c r="D5510">
        <v>9.24</v>
      </c>
      <c r="E5510">
        <f>IFERROR(VLOOKUP(Table_ExternalData_15[[#This Row],[Id]],Rabati!B:C,2,0),0)</f>
        <v>0</v>
      </c>
      <c r="F5510">
        <v>0</v>
      </c>
      <c r="G5510" t="str">
        <f>VLOOKUP(Table_ExternalData_15[[#This Row],[Id]],'Blagovna izdelek'!A:C,3,0)</f>
        <v>Baseus</v>
      </c>
      <c r="H5510">
        <f>Table_ExternalData_15[[#This Row],[Rabat]]*0.2</f>
        <v>0</v>
      </c>
      <c r="I5510" s="2">
        <f>Table_ExternalData_15[[#This Row],[Price]]-(Table_ExternalData_15[[#This Row],[Price]]*Table_ExternalData_15[[#This Row],[BB rabat]])/100</f>
        <v>9.24</v>
      </c>
      <c r="J5510" s="2">
        <f>Table_ExternalData_15[[#This Row],[BB cena]]*Table_ExternalData_15[[#Headers],[1,22]]</f>
        <v>11.2728</v>
      </c>
      <c r="K5510" s="2">
        <f>Table_ExternalData_15[[#This Row],[Price]]*Table_ExternalData_15[[#Headers],[1,22]]</f>
        <v>11.2728</v>
      </c>
      <c r="L5510" s="7">
        <f>IF(G5510="White Shark",E5510*0.5,IF(G5510="Sbox",E5510*0.5,IF(G5510="Tenda",E5510*0.5,E5510*0.2)))/100</f>
        <v>0</v>
      </c>
      <c r="M5510" s="2">
        <f>Table_ExternalData_15[[#This Row],[Price]]-Table_ExternalData_15[[#This Row],[Price]]*Table_ExternalData_15[[#This Row],[extra popust]]</f>
        <v>9.24</v>
      </c>
      <c r="N5510" s="2">
        <f>IF(M5510&lt;I5510,M5510,I5510)</f>
        <v>9.24</v>
      </c>
      <c r="O5510" s="12" t="str">
        <f>IF(N5510&lt;I5510,$U$1," ")</f>
        <v xml:space="preserve"> </v>
      </c>
      <c r="P5510" s="12" t="str">
        <f>IFERROR((O5510+30)," ")</f>
        <v xml:space="preserve"> </v>
      </c>
      <c r="Q5510" s="2">
        <f ca="1">IF(O5510=$U$1,N5510,"0")*1.22</f>
        <v>0</v>
      </c>
    </row>
    <row r="5511" spans="1:17" x14ac:dyDescent="0.25">
      <c r="A5511" t="s">
        <v>6352</v>
      </c>
      <c r="B5511" t="s">
        <v>15625</v>
      </c>
      <c r="C5511">
        <v>14427</v>
      </c>
      <c r="D5511">
        <v>13.92</v>
      </c>
      <c r="E5511">
        <f>IFERROR(VLOOKUP(Table_ExternalData_15[[#This Row],[Id]],Rabati!B:C,2,0),0)</f>
        <v>20</v>
      </c>
      <c r="F5511">
        <v>63</v>
      </c>
      <c r="G5511" t="str">
        <f>VLOOKUP(Table_ExternalData_15[[#This Row],[Id]],'Blagovna izdelek'!A:C,3,0)</f>
        <v>Baseus</v>
      </c>
      <c r="H5511">
        <f>Table_ExternalData_15[[#This Row],[Rabat]]*0.2</f>
        <v>4</v>
      </c>
      <c r="I5511" s="2">
        <f>Table_ExternalData_15[[#This Row],[Price]]-(Table_ExternalData_15[[#This Row],[Price]]*Table_ExternalData_15[[#This Row],[BB rabat]])/100</f>
        <v>13.363199999999999</v>
      </c>
      <c r="J5511" s="2">
        <f>Table_ExternalData_15[[#This Row],[BB cena]]*Table_ExternalData_15[[#Headers],[1,22]]</f>
        <v>16.303103999999998</v>
      </c>
      <c r="K5511" s="2">
        <f>Table_ExternalData_15[[#This Row],[Price]]*Table_ExternalData_15[[#Headers],[1,22]]</f>
        <v>16.982399999999998</v>
      </c>
      <c r="L5511" s="7">
        <f>IF(G5511="White Shark",E5511*0.5,IF(G5511="Sbox",E5511*0.5,IF(G5511="Tenda",E5511*0.5,E5511*0.2)))/100</f>
        <v>0.04</v>
      </c>
      <c r="M5511" s="2">
        <f>Table_ExternalData_15[[#This Row],[Price]]-Table_ExternalData_15[[#This Row],[Price]]*Table_ExternalData_15[[#This Row],[extra popust]]</f>
        <v>13.363199999999999</v>
      </c>
      <c r="N5511" s="2">
        <f>IF(M5511&lt;I5511,M5511,I5511)</f>
        <v>13.363199999999999</v>
      </c>
      <c r="O5511" s="12" t="str">
        <f>IF(N5511&lt;I5511,$U$1," ")</f>
        <v xml:space="preserve"> </v>
      </c>
      <c r="P5511" s="12" t="str">
        <f>IFERROR((O5511+30)," ")</f>
        <v xml:space="preserve"> </v>
      </c>
      <c r="Q5511" s="2">
        <f ca="1">IF(O5511=$U$1,N5511,"0")*1.22</f>
        <v>0</v>
      </c>
    </row>
    <row r="5512" spans="1:17" x14ac:dyDescent="0.25">
      <c r="A5512" t="s">
        <v>6354</v>
      </c>
      <c r="B5512" t="s">
        <v>6353</v>
      </c>
      <c r="C5512">
        <v>14428</v>
      </c>
      <c r="D5512">
        <v>9.24</v>
      </c>
      <c r="E5512">
        <f>IFERROR(VLOOKUP(Table_ExternalData_15[[#This Row],[Id]],Rabati!B:C,2,0),0)</f>
        <v>0</v>
      </c>
      <c r="F5512">
        <v>0</v>
      </c>
      <c r="G5512" t="str">
        <f>VLOOKUP(Table_ExternalData_15[[#This Row],[Id]],'Blagovna izdelek'!A:C,3,0)</f>
        <v>Baseus</v>
      </c>
      <c r="H5512">
        <f>Table_ExternalData_15[[#This Row],[Rabat]]*0.2</f>
        <v>0</v>
      </c>
      <c r="I5512" s="2">
        <f>Table_ExternalData_15[[#This Row],[Price]]-(Table_ExternalData_15[[#This Row],[Price]]*Table_ExternalData_15[[#This Row],[BB rabat]])/100</f>
        <v>9.24</v>
      </c>
      <c r="J5512" s="2">
        <f>Table_ExternalData_15[[#This Row],[BB cena]]*Table_ExternalData_15[[#Headers],[1,22]]</f>
        <v>11.2728</v>
      </c>
      <c r="K5512" s="2">
        <f>Table_ExternalData_15[[#This Row],[Price]]*Table_ExternalData_15[[#Headers],[1,22]]</f>
        <v>11.2728</v>
      </c>
      <c r="L5512" s="7">
        <f>IF(G5512="White Shark",E5512*0.5,IF(G5512="Sbox",E5512*0.5,IF(G5512="Tenda",E5512*0.5,E5512*0.2)))/100</f>
        <v>0</v>
      </c>
      <c r="M5512" s="2">
        <f>Table_ExternalData_15[[#This Row],[Price]]-Table_ExternalData_15[[#This Row],[Price]]*Table_ExternalData_15[[#This Row],[extra popust]]</f>
        <v>9.24</v>
      </c>
      <c r="N5512" s="2">
        <f>IF(M5512&lt;I5512,M5512,I5512)</f>
        <v>9.24</v>
      </c>
      <c r="O5512" s="12" t="str">
        <f>IF(N5512&lt;I5512,$U$1," ")</f>
        <v xml:space="preserve"> </v>
      </c>
      <c r="P5512" s="12" t="str">
        <f>IFERROR((O5512+30)," ")</f>
        <v xml:space="preserve"> </v>
      </c>
      <c r="Q5512" s="2">
        <f ca="1">IF(O5512=$U$1,N5512,"0")*1.22</f>
        <v>0</v>
      </c>
    </row>
    <row r="5513" spans="1:17" x14ac:dyDescent="0.25">
      <c r="A5513" t="s">
        <v>6355</v>
      </c>
      <c r="B5513" t="s">
        <v>15626</v>
      </c>
      <c r="C5513">
        <v>14437</v>
      </c>
      <c r="D5513">
        <v>16.25</v>
      </c>
      <c r="E5513">
        <f>IFERROR(VLOOKUP(Table_ExternalData_15[[#This Row],[Id]],Rabati!B:C,2,0),0)</f>
        <v>20</v>
      </c>
      <c r="F5513">
        <v>84</v>
      </c>
      <c r="G5513" t="str">
        <f>VLOOKUP(Table_ExternalData_15[[#This Row],[Id]],'Blagovna izdelek'!A:C,3,0)</f>
        <v>Baseus</v>
      </c>
      <c r="H5513">
        <f>Table_ExternalData_15[[#This Row],[Rabat]]*0.2</f>
        <v>4</v>
      </c>
      <c r="I5513" s="2">
        <f>Table_ExternalData_15[[#This Row],[Price]]-(Table_ExternalData_15[[#This Row],[Price]]*Table_ExternalData_15[[#This Row],[BB rabat]])/100</f>
        <v>15.6</v>
      </c>
      <c r="J5513" s="2">
        <f>Table_ExternalData_15[[#This Row],[BB cena]]*Table_ExternalData_15[[#Headers],[1,22]]</f>
        <v>19.032</v>
      </c>
      <c r="K5513" s="2">
        <f>Table_ExternalData_15[[#This Row],[Price]]*Table_ExternalData_15[[#Headers],[1,22]]</f>
        <v>19.824999999999999</v>
      </c>
      <c r="L5513" s="7">
        <f>IF(G5513="White Shark",E5513*0.5,IF(G5513="Sbox",E5513*0.5,IF(G5513="Tenda",E5513*0.5,E5513*0.2)))/100</f>
        <v>0.04</v>
      </c>
      <c r="M5513" s="2">
        <f>Table_ExternalData_15[[#This Row],[Price]]-Table_ExternalData_15[[#This Row],[Price]]*Table_ExternalData_15[[#This Row],[extra popust]]</f>
        <v>15.6</v>
      </c>
      <c r="N5513" s="2">
        <f>IF(M5513&lt;I5513,M5513,I5513)</f>
        <v>15.6</v>
      </c>
      <c r="O5513" s="12" t="str">
        <f>IF(N5513&lt;I5513,$U$1," ")</f>
        <v xml:space="preserve"> </v>
      </c>
      <c r="P5513" s="12" t="str">
        <f>IFERROR((O5513+30)," ")</f>
        <v xml:space="preserve"> </v>
      </c>
      <c r="Q5513" s="2">
        <f ca="1">IF(O5513=$U$1,N5513,"0")*1.22</f>
        <v>0</v>
      </c>
    </row>
    <row r="5514" spans="1:17" x14ac:dyDescent="0.25">
      <c r="A5514" t="s">
        <v>6357</v>
      </c>
      <c r="B5514" t="s">
        <v>6356</v>
      </c>
      <c r="C5514">
        <v>14438</v>
      </c>
      <c r="D5514">
        <v>11.99</v>
      </c>
      <c r="E5514">
        <f>IFERROR(VLOOKUP(Table_ExternalData_15[[#This Row],[Id]],Rabati!B:C,2,0),0)</f>
        <v>20</v>
      </c>
      <c r="F5514">
        <v>0</v>
      </c>
      <c r="G5514" t="str">
        <f>VLOOKUP(Table_ExternalData_15[[#This Row],[Id]],'Blagovna izdelek'!A:C,3,0)</f>
        <v>Baseus</v>
      </c>
      <c r="H5514">
        <f>Table_ExternalData_15[[#This Row],[Rabat]]*0.2</f>
        <v>4</v>
      </c>
      <c r="I5514" s="2">
        <f>Table_ExternalData_15[[#This Row],[Price]]-(Table_ExternalData_15[[#This Row],[Price]]*Table_ExternalData_15[[#This Row],[BB rabat]])/100</f>
        <v>11.510400000000001</v>
      </c>
      <c r="J5514" s="2">
        <f>Table_ExternalData_15[[#This Row],[BB cena]]*Table_ExternalData_15[[#Headers],[1,22]]</f>
        <v>14.042688</v>
      </c>
      <c r="K5514" s="2">
        <f>Table_ExternalData_15[[#This Row],[Price]]*Table_ExternalData_15[[#Headers],[1,22]]</f>
        <v>14.627800000000001</v>
      </c>
      <c r="L5514" s="7">
        <f>IF(G5514="White Shark",E5514*0.5,IF(G5514="Sbox",E5514*0.5,IF(G5514="Tenda",E5514*0.5,E5514*0.2)))/100</f>
        <v>0.04</v>
      </c>
      <c r="M5514" s="2">
        <f>Table_ExternalData_15[[#This Row],[Price]]-Table_ExternalData_15[[#This Row],[Price]]*Table_ExternalData_15[[#This Row],[extra popust]]</f>
        <v>11.510400000000001</v>
      </c>
      <c r="N5514" s="2">
        <f>IF(M5514&lt;I5514,M5514,I5514)</f>
        <v>11.510400000000001</v>
      </c>
      <c r="O5514" s="12" t="str">
        <f>IF(N5514&lt;I5514,$U$1," ")</f>
        <v xml:space="preserve"> </v>
      </c>
      <c r="P5514" s="12" t="str">
        <f>IFERROR((O5514+30)," ")</f>
        <v xml:space="preserve"> </v>
      </c>
      <c r="Q5514" s="2">
        <f ca="1">IF(O5514=$U$1,N5514,"0")*1.22</f>
        <v>0</v>
      </c>
    </row>
    <row r="5515" spans="1:17" x14ac:dyDescent="0.25">
      <c r="A5515" t="s">
        <v>6359</v>
      </c>
      <c r="B5515" t="s">
        <v>6358</v>
      </c>
      <c r="C5515">
        <v>14439</v>
      </c>
      <c r="D5515">
        <v>9.56</v>
      </c>
      <c r="E5515">
        <f>IFERROR(VLOOKUP(Table_ExternalData_15[[#This Row],[Id]],Rabati!B:C,2,0),0)</f>
        <v>20</v>
      </c>
      <c r="F5515">
        <v>0</v>
      </c>
      <c r="G5515" t="str">
        <f>VLOOKUP(Table_ExternalData_15[[#This Row],[Id]],'Blagovna izdelek'!A:C,3,0)</f>
        <v>Baseus</v>
      </c>
      <c r="H5515">
        <f>Table_ExternalData_15[[#This Row],[Rabat]]*0.2</f>
        <v>4</v>
      </c>
      <c r="I5515" s="2">
        <f>Table_ExternalData_15[[#This Row],[Price]]-(Table_ExternalData_15[[#This Row],[Price]]*Table_ExternalData_15[[#This Row],[BB rabat]])/100</f>
        <v>9.1776</v>
      </c>
      <c r="J5515" s="2">
        <f>Table_ExternalData_15[[#This Row],[BB cena]]*Table_ExternalData_15[[#Headers],[1,22]]</f>
        <v>11.196672</v>
      </c>
      <c r="K5515" s="2">
        <f>Table_ExternalData_15[[#This Row],[Price]]*Table_ExternalData_15[[#Headers],[1,22]]</f>
        <v>11.6632</v>
      </c>
      <c r="L5515" s="7">
        <f>IF(G5515="White Shark",E5515*0.5,IF(G5515="Sbox",E5515*0.5,IF(G5515="Tenda",E5515*0.5,E5515*0.2)))/100</f>
        <v>0.04</v>
      </c>
      <c r="M5515" s="2">
        <f>Table_ExternalData_15[[#This Row],[Price]]-Table_ExternalData_15[[#This Row],[Price]]*Table_ExternalData_15[[#This Row],[extra popust]]</f>
        <v>9.1776</v>
      </c>
      <c r="N5515" s="2">
        <f>IF(M5515&lt;I5515,M5515,I5515)</f>
        <v>9.1776</v>
      </c>
      <c r="O5515" s="12" t="str">
        <f>IF(N5515&lt;I5515,$U$1," ")</f>
        <v xml:space="preserve"> </v>
      </c>
      <c r="P5515" s="12" t="str">
        <f>IFERROR((O5515+30)," ")</f>
        <v xml:space="preserve"> </v>
      </c>
      <c r="Q5515" s="2">
        <f ca="1">IF(O5515=$U$1,N5515,"0")*1.22</f>
        <v>0</v>
      </c>
    </row>
    <row r="5516" spans="1:17" x14ac:dyDescent="0.25">
      <c r="A5516" t="s">
        <v>6361</v>
      </c>
      <c r="B5516" t="s">
        <v>6360</v>
      </c>
      <c r="C5516">
        <v>14442</v>
      </c>
      <c r="D5516">
        <v>16.8</v>
      </c>
      <c r="E5516">
        <f>IFERROR(VLOOKUP(Table_ExternalData_15[[#This Row],[Id]],Rabati!B:C,2,0),0)</f>
        <v>20</v>
      </c>
      <c r="F5516">
        <v>0</v>
      </c>
      <c r="G5516" t="str">
        <f>VLOOKUP(Table_ExternalData_15[[#This Row],[Id]],'Blagovna izdelek'!A:C,3,0)</f>
        <v>Baseus</v>
      </c>
      <c r="H5516">
        <f>Table_ExternalData_15[[#This Row],[Rabat]]*0.2</f>
        <v>4</v>
      </c>
      <c r="I5516" s="2">
        <f>Table_ExternalData_15[[#This Row],[Price]]-(Table_ExternalData_15[[#This Row],[Price]]*Table_ExternalData_15[[#This Row],[BB rabat]])/100</f>
        <v>16.128</v>
      </c>
      <c r="J5516" s="2">
        <f>Table_ExternalData_15[[#This Row],[BB cena]]*Table_ExternalData_15[[#Headers],[1,22]]</f>
        <v>19.676159999999999</v>
      </c>
      <c r="K5516" s="2">
        <f>Table_ExternalData_15[[#This Row],[Price]]*Table_ExternalData_15[[#Headers],[1,22]]</f>
        <v>20.495999999999999</v>
      </c>
      <c r="L5516" s="7">
        <f>IF(G5516="White Shark",E5516*0.5,IF(G5516="Sbox",E5516*0.5,IF(G5516="Tenda",E5516*0.5,E5516*0.2)))/100</f>
        <v>0.04</v>
      </c>
      <c r="M5516" s="2">
        <f>Table_ExternalData_15[[#This Row],[Price]]-Table_ExternalData_15[[#This Row],[Price]]*Table_ExternalData_15[[#This Row],[extra popust]]</f>
        <v>16.128</v>
      </c>
      <c r="N5516" s="2">
        <f>IF(M5516&lt;I5516,M5516,I5516)</f>
        <v>16.128</v>
      </c>
      <c r="O5516" s="12" t="str">
        <f>IF(N5516&lt;I5516,$U$1," ")</f>
        <v xml:space="preserve"> </v>
      </c>
      <c r="P5516" s="12" t="str">
        <f>IFERROR((O5516+30)," ")</f>
        <v xml:space="preserve"> </v>
      </c>
      <c r="Q5516" s="2">
        <f ca="1">IF(O5516=$U$1,N5516,"0")*1.22</f>
        <v>0</v>
      </c>
    </row>
    <row r="5517" spans="1:17" x14ac:dyDescent="0.25">
      <c r="A5517" t="s">
        <v>6363</v>
      </c>
      <c r="B5517" t="s">
        <v>6362</v>
      </c>
      <c r="C5517">
        <v>14443</v>
      </c>
      <c r="D5517">
        <v>12</v>
      </c>
      <c r="E5517">
        <f>IFERROR(VLOOKUP(Table_ExternalData_15[[#This Row],[Id]],Rabati!B:C,2,0),0)</f>
        <v>0</v>
      </c>
      <c r="F5517">
        <v>0</v>
      </c>
      <c r="G5517" t="str">
        <f>VLOOKUP(Table_ExternalData_15[[#This Row],[Id]],'Blagovna izdelek'!A:C,3,0)</f>
        <v>Baseus</v>
      </c>
      <c r="H5517">
        <f>Table_ExternalData_15[[#This Row],[Rabat]]*0.2</f>
        <v>0</v>
      </c>
      <c r="I5517" s="2">
        <f>Table_ExternalData_15[[#This Row],[Price]]-(Table_ExternalData_15[[#This Row],[Price]]*Table_ExternalData_15[[#This Row],[BB rabat]])/100</f>
        <v>12</v>
      </c>
      <c r="J5517" s="2">
        <f>Table_ExternalData_15[[#This Row],[BB cena]]*Table_ExternalData_15[[#Headers],[1,22]]</f>
        <v>14.64</v>
      </c>
      <c r="K5517" s="2">
        <f>Table_ExternalData_15[[#This Row],[Price]]*Table_ExternalData_15[[#Headers],[1,22]]</f>
        <v>14.64</v>
      </c>
      <c r="L5517" s="7">
        <f>IF(G5517="White Shark",E5517*0.5,IF(G5517="Sbox",E5517*0.5,IF(G5517="Tenda",E5517*0.5,E5517*0.2)))/100</f>
        <v>0</v>
      </c>
      <c r="M5517" s="2">
        <f>Table_ExternalData_15[[#This Row],[Price]]-Table_ExternalData_15[[#This Row],[Price]]*Table_ExternalData_15[[#This Row],[extra popust]]</f>
        <v>12</v>
      </c>
      <c r="N5517" s="2">
        <f>IF(M5517&lt;I5517,M5517,I5517)</f>
        <v>12</v>
      </c>
      <c r="O5517" s="12" t="str">
        <f>IF(N5517&lt;I5517,$U$1," ")</f>
        <v xml:space="preserve"> </v>
      </c>
      <c r="P5517" s="12" t="str">
        <f>IFERROR((O5517+30)," ")</f>
        <v xml:space="preserve"> </v>
      </c>
      <c r="Q5517" s="2">
        <f ca="1">IF(O5517=$U$1,N5517,"0")*1.22</f>
        <v>0</v>
      </c>
    </row>
    <row r="5518" spans="1:17" x14ac:dyDescent="0.25">
      <c r="A5518" t="s">
        <v>6365</v>
      </c>
      <c r="B5518" t="s">
        <v>6364</v>
      </c>
      <c r="C5518">
        <v>14444</v>
      </c>
      <c r="D5518">
        <v>11.9</v>
      </c>
      <c r="E5518">
        <f>IFERROR(VLOOKUP(Table_ExternalData_15[[#This Row],[Id]],Rabati!B:C,2,0),0)</f>
        <v>0</v>
      </c>
      <c r="F5518">
        <v>0</v>
      </c>
      <c r="G5518" t="str">
        <f>VLOOKUP(Table_ExternalData_15[[#This Row],[Id]],'Blagovna izdelek'!A:C,3,0)</f>
        <v>Baseus</v>
      </c>
      <c r="H5518">
        <f>Table_ExternalData_15[[#This Row],[Rabat]]*0.2</f>
        <v>0</v>
      </c>
      <c r="I5518" s="2">
        <f>Table_ExternalData_15[[#This Row],[Price]]-(Table_ExternalData_15[[#This Row],[Price]]*Table_ExternalData_15[[#This Row],[BB rabat]])/100</f>
        <v>11.9</v>
      </c>
      <c r="J5518" s="2">
        <f>Table_ExternalData_15[[#This Row],[BB cena]]*Table_ExternalData_15[[#Headers],[1,22]]</f>
        <v>14.518000000000001</v>
      </c>
      <c r="K5518" s="2">
        <f>Table_ExternalData_15[[#This Row],[Price]]*Table_ExternalData_15[[#Headers],[1,22]]</f>
        <v>14.518000000000001</v>
      </c>
      <c r="L5518" s="7">
        <f>IF(G5518="White Shark",E5518*0.5,IF(G5518="Sbox",E5518*0.5,IF(G5518="Tenda",E5518*0.5,E5518*0.2)))/100</f>
        <v>0</v>
      </c>
      <c r="M5518" s="2">
        <f>Table_ExternalData_15[[#This Row],[Price]]-Table_ExternalData_15[[#This Row],[Price]]*Table_ExternalData_15[[#This Row],[extra popust]]</f>
        <v>11.9</v>
      </c>
      <c r="N5518" s="2">
        <f>IF(M5518&lt;I5518,M5518,I5518)</f>
        <v>11.9</v>
      </c>
      <c r="O5518" s="12" t="str">
        <f>IF(N5518&lt;I5518,$U$1," ")</f>
        <v xml:space="preserve"> </v>
      </c>
      <c r="P5518" s="12" t="str">
        <f>IFERROR((O5518+30)," ")</f>
        <v xml:space="preserve"> </v>
      </c>
      <c r="Q5518" s="2">
        <f ca="1">IF(O5518=$U$1,N5518,"0")*1.22</f>
        <v>0</v>
      </c>
    </row>
    <row r="5519" spans="1:17" x14ac:dyDescent="0.25">
      <c r="A5519" t="s">
        <v>6367</v>
      </c>
      <c r="B5519" t="s">
        <v>6366</v>
      </c>
      <c r="C5519">
        <v>14445</v>
      </c>
      <c r="D5519">
        <v>19.95</v>
      </c>
      <c r="E5519">
        <f>IFERROR(VLOOKUP(Table_ExternalData_15[[#This Row],[Id]],Rabati!B:C,2,0),0)</f>
        <v>20</v>
      </c>
      <c r="F5519">
        <v>0</v>
      </c>
      <c r="G5519" t="str">
        <f>VLOOKUP(Table_ExternalData_15[[#This Row],[Id]],'Blagovna izdelek'!A:C,3,0)</f>
        <v>Baseus</v>
      </c>
      <c r="H5519">
        <f>Table_ExternalData_15[[#This Row],[Rabat]]*0.2</f>
        <v>4</v>
      </c>
      <c r="I5519" s="2">
        <f>Table_ExternalData_15[[#This Row],[Price]]-(Table_ExternalData_15[[#This Row],[Price]]*Table_ExternalData_15[[#This Row],[BB rabat]])/100</f>
        <v>19.152000000000001</v>
      </c>
      <c r="J5519" s="2">
        <f>Table_ExternalData_15[[#This Row],[BB cena]]*Table_ExternalData_15[[#Headers],[1,22]]</f>
        <v>23.36544</v>
      </c>
      <c r="K5519" s="2">
        <f>Table_ExternalData_15[[#This Row],[Price]]*Table_ExternalData_15[[#Headers],[1,22]]</f>
        <v>24.338999999999999</v>
      </c>
      <c r="L5519" s="7">
        <f>IF(G5519="White Shark",E5519*0.5,IF(G5519="Sbox",E5519*0.5,IF(G5519="Tenda",E5519*0.5,E5519*0.2)))/100</f>
        <v>0.04</v>
      </c>
      <c r="M5519" s="2">
        <f>Table_ExternalData_15[[#This Row],[Price]]-Table_ExternalData_15[[#This Row],[Price]]*Table_ExternalData_15[[#This Row],[extra popust]]</f>
        <v>19.152000000000001</v>
      </c>
      <c r="N5519" s="2">
        <f>IF(M5519&lt;I5519,M5519,I5519)</f>
        <v>19.152000000000001</v>
      </c>
      <c r="O5519" s="12" t="str">
        <f>IF(N5519&lt;I5519,$U$1," ")</f>
        <v xml:space="preserve"> </v>
      </c>
      <c r="P5519" s="12" t="str">
        <f>IFERROR((O5519+30)," ")</f>
        <v xml:space="preserve"> </v>
      </c>
      <c r="Q5519" s="2">
        <f ca="1">IF(O5519=$U$1,N5519,"0")*1.22</f>
        <v>0</v>
      </c>
    </row>
    <row r="5520" spans="1:17" x14ac:dyDescent="0.25">
      <c r="A5520" t="s">
        <v>6369</v>
      </c>
      <c r="B5520" t="s">
        <v>6368</v>
      </c>
      <c r="C5520">
        <v>14446</v>
      </c>
      <c r="D5520">
        <v>16</v>
      </c>
      <c r="E5520">
        <f>IFERROR(VLOOKUP(Table_ExternalData_15[[#This Row],[Id]],Rabati!B:C,2,0),0)</f>
        <v>0</v>
      </c>
      <c r="F5520">
        <v>0</v>
      </c>
      <c r="G5520" t="str">
        <f>VLOOKUP(Table_ExternalData_15[[#This Row],[Id]],'Blagovna izdelek'!A:C,3,0)</f>
        <v>Baseus</v>
      </c>
      <c r="H5520">
        <f>Table_ExternalData_15[[#This Row],[Rabat]]*0.2</f>
        <v>0</v>
      </c>
      <c r="I5520" s="2">
        <f>Table_ExternalData_15[[#This Row],[Price]]-(Table_ExternalData_15[[#This Row],[Price]]*Table_ExternalData_15[[#This Row],[BB rabat]])/100</f>
        <v>16</v>
      </c>
      <c r="J5520" s="2">
        <f>Table_ExternalData_15[[#This Row],[BB cena]]*Table_ExternalData_15[[#Headers],[1,22]]</f>
        <v>19.52</v>
      </c>
      <c r="K5520" s="2">
        <f>Table_ExternalData_15[[#This Row],[Price]]*Table_ExternalData_15[[#Headers],[1,22]]</f>
        <v>19.52</v>
      </c>
      <c r="L5520" s="7">
        <f>IF(G5520="White Shark",E5520*0.5,IF(G5520="Sbox",E5520*0.5,IF(G5520="Tenda",E5520*0.5,E5520*0.2)))/100</f>
        <v>0</v>
      </c>
      <c r="M5520" s="2">
        <f>Table_ExternalData_15[[#This Row],[Price]]-Table_ExternalData_15[[#This Row],[Price]]*Table_ExternalData_15[[#This Row],[extra popust]]</f>
        <v>16</v>
      </c>
      <c r="N5520" s="2">
        <f>IF(M5520&lt;I5520,M5520,I5520)</f>
        <v>16</v>
      </c>
      <c r="O5520" s="12" t="str">
        <f>IF(N5520&lt;I5520,$U$1," ")</f>
        <v xml:space="preserve"> </v>
      </c>
      <c r="P5520" s="12" t="str">
        <f>IFERROR((O5520+30)," ")</f>
        <v xml:space="preserve"> </v>
      </c>
      <c r="Q5520" s="2">
        <f ca="1">IF(O5520=$U$1,N5520,"0")*1.22</f>
        <v>0</v>
      </c>
    </row>
    <row r="5521" spans="1:17" x14ac:dyDescent="0.25">
      <c r="A5521" t="s">
        <v>6371</v>
      </c>
      <c r="B5521" t="s">
        <v>6370</v>
      </c>
      <c r="C5521">
        <v>14447</v>
      </c>
      <c r="D5521">
        <v>15</v>
      </c>
      <c r="E5521">
        <f>IFERROR(VLOOKUP(Table_ExternalData_15[[#This Row],[Id]],Rabati!B:C,2,0),0)</f>
        <v>0</v>
      </c>
      <c r="F5521">
        <v>0</v>
      </c>
      <c r="G5521" t="str">
        <f>VLOOKUP(Table_ExternalData_15[[#This Row],[Id]],'Blagovna izdelek'!A:C,3,0)</f>
        <v>Baseus</v>
      </c>
      <c r="H5521">
        <f>Table_ExternalData_15[[#This Row],[Rabat]]*0.2</f>
        <v>0</v>
      </c>
      <c r="I5521" s="2">
        <f>Table_ExternalData_15[[#This Row],[Price]]-(Table_ExternalData_15[[#This Row],[Price]]*Table_ExternalData_15[[#This Row],[BB rabat]])/100</f>
        <v>15</v>
      </c>
      <c r="J5521" s="2">
        <f>Table_ExternalData_15[[#This Row],[BB cena]]*Table_ExternalData_15[[#Headers],[1,22]]</f>
        <v>18.3</v>
      </c>
      <c r="K5521" s="2">
        <f>Table_ExternalData_15[[#This Row],[Price]]*Table_ExternalData_15[[#Headers],[1,22]]</f>
        <v>18.3</v>
      </c>
      <c r="L5521" s="7">
        <f>IF(G5521="White Shark",E5521*0.5,IF(G5521="Sbox",E5521*0.5,IF(G5521="Tenda",E5521*0.5,E5521*0.2)))/100</f>
        <v>0</v>
      </c>
      <c r="M5521" s="2">
        <f>Table_ExternalData_15[[#This Row],[Price]]-Table_ExternalData_15[[#This Row],[Price]]*Table_ExternalData_15[[#This Row],[extra popust]]</f>
        <v>15</v>
      </c>
      <c r="N5521" s="2">
        <f>IF(M5521&lt;I5521,M5521,I5521)</f>
        <v>15</v>
      </c>
      <c r="O5521" s="12" t="str">
        <f>IF(N5521&lt;I5521,$U$1," ")</f>
        <v xml:space="preserve"> </v>
      </c>
      <c r="P5521" s="12" t="str">
        <f>IFERROR((O5521+30)," ")</f>
        <v xml:space="preserve"> </v>
      </c>
      <c r="Q5521" s="2">
        <f ca="1">IF(O5521=$U$1,N5521,"0")*1.22</f>
        <v>0</v>
      </c>
    </row>
    <row r="5522" spans="1:17" x14ac:dyDescent="0.25">
      <c r="A5522" t="s">
        <v>6373</v>
      </c>
      <c r="B5522" t="s">
        <v>6372</v>
      </c>
      <c r="C5522">
        <v>14448</v>
      </c>
      <c r="D5522">
        <v>34.590000000000003</v>
      </c>
      <c r="E5522">
        <f>IFERROR(VLOOKUP(Table_ExternalData_15[[#This Row],[Id]],Rabati!B:C,2,0),0)</f>
        <v>20</v>
      </c>
      <c r="F5522">
        <v>0</v>
      </c>
      <c r="G5522" t="str">
        <f>VLOOKUP(Table_ExternalData_15[[#This Row],[Id]],'Blagovna izdelek'!A:C,3,0)</f>
        <v>Baseus</v>
      </c>
      <c r="H5522">
        <f>Table_ExternalData_15[[#This Row],[Rabat]]*0.2</f>
        <v>4</v>
      </c>
      <c r="I5522" s="2">
        <f>Table_ExternalData_15[[#This Row],[Price]]-(Table_ExternalData_15[[#This Row],[Price]]*Table_ExternalData_15[[#This Row],[BB rabat]])/100</f>
        <v>33.206400000000002</v>
      </c>
      <c r="J5522" s="2">
        <f>Table_ExternalData_15[[#This Row],[BB cena]]*Table_ExternalData_15[[#Headers],[1,22]]</f>
        <v>40.511808000000002</v>
      </c>
      <c r="K5522" s="2">
        <f>Table_ExternalData_15[[#This Row],[Price]]*Table_ExternalData_15[[#Headers],[1,22]]</f>
        <v>42.199800000000003</v>
      </c>
      <c r="L5522" s="7">
        <f>IF(G5522="White Shark",E5522*0.5,IF(G5522="Sbox",E5522*0.5,IF(G5522="Tenda",E5522*0.5,E5522*0.2)))/100</f>
        <v>0.04</v>
      </c>
      <c r="M5522" s="2">
        <f>Table_ExternalData_15[[#This Row],[Price]]-Table_ExternalData_15[[#This Row],[Price]]*Table_ExternalData_15[[#This Row],[extra popust]]</f>
        <v>33.206400000000002</v>
      </c>
      <c r="N5522" s="2">
        <f>IF(M5522&lt;I5522,M5522,I5522)</f>
        <v>33.206400000000002</v>
      </c>
      <c r="O5522" s="12" t="str">
        <f>IF(N5522&lt;I5522,$U$1," ")</f>
        <v xml:space="preserve"> </v>
      </c>
      <c r="P5522" s="12" t="str">
        <f>IFERROR((O5522+30)," ")</f>
        <v xml:space="preserve"> </v>
      </c>
      <c r="Q5522" s="2">
        <f ca="1">IF(O5522=$U$1,N5522,"0")*1.22</f>
        <v>0</v>
      </c>
    </row>
    <row r="5523" spans="1:17" x14ac:dyDescent="0.25">
      <c r="A5523" t="s">
        <v>6375</v>
      </c>
      <c r="B5523" t="s">
        <v>6374</v>
      </c>
      <c r="C5523">
        <v>14449</v>
      </c>
      <c r="D5523">
        <v>27.9</v>
      </c>
      <c r="E5523">
        <f>IFERROR(VLOOKUP(Table_ExternalData_15[[#This Row],[Id]],Rabati!B:C,2,0),0)</f>
        <v>20</v>
      </c>
      <c r="F5523">
        <v>0</v>
      </c>
      <c r="G5523" t="str">
        <f>VLOOKUP(Table_ExternalData_15[[#This Row],[Id]],'Blagovna izdelek'!A:C,3,0)</f>
        <v>Baseus</v>
      </c>
      <c r="H5523">
        <f>Table_ExternalData_15[[#This Row],[Rabat]]*0.2</f>
        <v>4</v>
      </c>
      <c r="I5523" s="2">
        <f>Table_ExternalData_15[[#This Row],[Price]]-(Table_ExternalData_15[[#This Row],[Price]]*Table_ExternalData_15[[#This Row],[BB rabat]])/100</f>
        <v>26.783999999999999</v>
      </c>
      <c r="J5523" s="2">
        <f>Table_ExternalData_15[[#This Row],[BB cena]]*Table_ExternalData_15[[#Headers],[1,22]]</f>
        <v>32.676479999999998</v>
      </c>
      <c r="K5523" s="2">
        <f>Table_ExternalData_15[[#This Row],[Price]]*Table_ExternalData_15[[#Headers],[1,22]]</f>
        <v>34.037999999999997</v>
      </c>
      <c r="L5523" s="7">
        <f>IF(G5523="White Shark",E5523*0.5,IF(G5523="Sbox",E5523*0.5,IF(G5523="Tenda",E5523*0.5,E5523*0.2)))/100</f>
        <v>0.04</v>
      </c>
      <c r="M5523" s="2">
        <f>Table_ExternalData_15[[#This Row],[Price]]-Table_ExternalData_15[[#This Row],[Price]]*Table_ExternalData_15[[#This Row],[extra popust]]</f>
        <v>26.783999999999999</v>
      </c>
      <c r="N5523" s="2">
        <f>IF(M5523&lt;I5523,M5523,I5523)</f>
        <v>26.783999999999999</v>
      </c>
      <c r="O5523" s="12" t="str">
        <f>IF(N5523&lt;I5523,$U$1," ")</f>
        <v xml:space="preserve"> </v>
      </c>
      <c r="P5523" s="12" t="str">
        <f>IFERROR((O5523+30)," ")</f>
        <v xml:space="preserve"> </v>
      </c>
      <c r="Q5523" s="2">
        <f ca="1">IF(O5523=$U$1,N5523,"0")*1.22</f>
        <v>0</v>
      </c>
    </row>
    <row r="5524" spans="1:17" x14ac:dyDescent="0.25">
      <c r="A5524" t="s">
        <v>6376</v>
      </c>
      <c r="B5524" t="s">
        <v>11115</v>
      </c>
      <c r="C5524">
        <v>14450</v>
      </c>
      <c r="D5524">
        <v>9.9499999999999993</v>
      </c>
      <c r="E5524">
        <f>IFERROR(VLOOKUP(Table_ExternalData_15[[#This Row],[Id]],Rabati!B:C,2,0),0)</f>
        <v>0</v>
      </c>
      <c r="F5524">
        <v>0</v>
      </c>
      <c r="G5524" t="str">
        <f>VLOOKUP(Table_ExternalData_15[[#This Row],[Id]],'Blagovna izdelek'!A:C,3,0)</f>
        <v>Baseus</v>
      </c>
      <c r="H5524">
        <f>Table_ExternalData_15[[#This Row],[Rabat]]*0.2</f>
        <v>0</v>
      </c>
      <c r="I5524" s="2">
        <f>Table_ExternalData_15[[#This Row],[Price]]-(Table_ExternalData_15[[#This Row],[Price]]*Table_ExternalData_15[[#This Row],[BB rabat]])/100</f>
        <v>9.9499999999999993</v>
      </c>
      <c r="J5524" s="2">
        <f>Table_ExternalData_15[[#This Row],[BB cena]]*Table_ExternalData_15[[#Headers],[1,22]]</f>
        <v>12.138999999999999</v>
      </c>
      <c r="K5524" s="2">
        <f>Table_ExternalData_15[[#This Row],[Price]]*Table_ExternalData_15[[#Headers],[1,22]]</f>
        <v>12.138999999999999</v>
      </c>
      <c r="L5524" s="7">
        <f>IF(G5524="White Shark",E5524*0.5,IF(G5524="Sbox",E5524*0.5,IF(G5524="Tenda",E5524*0.5,E5524*0.2)))/100</f>
        <v>0</v>
      </c>
      <c r="M5524" s="2">
        <f>Table_ExternalData_15[[#This Row],[Price]]-Table_ExternalData_15[[#This Row],[Price]]*Table_ExternalData_15[[#This Row],[extra popust]]</f>
        <v>9.9499999999999993</v>
      </c>
      <c r="N5524" s="2">
        <f>IF(M5524&lt;I5524,M5524,I5524)</f>
        <v>9.9499999999999993</v>
      </c>
      <c r="O5524" s="12" t="str">
        <f>IF(N5524&lt;I5524,$U$1," ")</f>
        <v xml:space="preserve"> </v>
      </c>
      <c r="P5524" s="12" t="str">
        <f>IFERROR((O5524+30)," ")</f>
        <v xml:space="preserve"> </v>
      </c>
      <c r="Q5524" s="2">
        <f ca="1">IF(O5524=$U$1,N5524,"0")*1.22</f>
        <v>0</v>
      </c>
    </row>
    <row r="5525" spans="1:17" x14ac:dyDescent="0.25">
      <c r="A5525" t="s">
        <v>6377</v>
      </c>
      <c r="B5525" t="s">
        <v>10476</v>
      </c>
      <c r="C5525">
        <v>14451</v>
      </c>
      <c r="D5525">
        <v>19.59</v>
      </c>
      <c r="E5525">
        <f>IFERROR(VLOOKUP(Table_ExternalData_15[[#This Row],[Id]],Rabati!B:C,2,0),0)</f>
        <v>25</v>
      </c>
      <c r="F5525">
        <v>3</v>
      </c>
      <c r="G5525" t="str">
        <f>VLOOKUP(Table_ExternalData_15[[#This Row],[Id]],'Blagovna izdelek'!A:C,3,0)</f>
        <v>Baseus</v>
      </c>
      <c r="H5525">
        <f>Table_ExternalData_15[[#This Row],[Rabat]]*0.2</f>
        <v>5</v>
      </c>
      <c r="I5525" s="2">
        <f>Table_ExternalData_15[[#This Row],[Price]]-(Table_ExternalData_15[[#This Row],[Price]]*Table_ExternalData_15[[#This Row],[BB rabat]])/100</f>
        <v>18.610499999999998</v>
      </c>
      <c r="J5525" s="2">
        <f>Table_ExternalData_15[[#This Row],[BB cena]]*Table_ExternalData_15[[#Headers],[1,22]]</f>
        <v>22.704809999999998</v>
      </c>
      <c r="K5525" s="2">
        <f>Table_ExternalData_15[[#This Row],[Price]]*Table_ExternalData_15[[#Headers],[1,22]]</f>
        <v>23.899799999999999</v>
      </c>
      <c r="L5525" s="7">
        <f>IF(G5525="White Shark",E5525*0.5,IF(G5525="Sbox",E5525*0.5,IF(G5525="Tenda",E5525*0.5,E5525*0.2)))/100</f>
        <v>0.05</v>
      </c>
      <c r="M5525" s="2">
        <f>Table_ExternalData_15[[#This Row],[Price]]-Table_ExternalData_15[[#This Row],[Price]]*Table_ExternalData_15[[#This Row],[extra popust]]</f>
        <v>18.610499999999998</v>
      </c>
      <c r="N5525" s="2">
        <f>IF(M5525&lt;I5525,M5525,I5525)</f>
        <v>18.610499999999998</v>
      </c>
      <c r="O5525" s="12" t="str">
        <f>IF(N5525&lt;I5525,$U$1," ")</f>
        <v xml:space="preserve"> </v>
      </c>
      <c r="P5525" s="12" t="str">
        <f>IFERROR((O5525+30)," ")</f>
        <v xml:space="preserve"> </v>
      </c>
      <c r="Q5525" s="2">
        <f ca="1">IF(O5525=$U$1,N5525,"0")*1.22</f>
        <v>0</v>
      </c>
    </row>
    <row r="5526" spans="1:17" x14ac:dyDescent="0.25">
      <c r="A5526" t="s">
        <v>6379</v>
      </c>
      <c r="B5526" t="s">
        <v>6378</v>
      </c>
      <c r="C5526">
        <v>14452</v>
      </c>
      <c r="D5526">
        <v>14.26</v>
      </c>
      <c r="E5526">
        <f>IFERROR(VLOOKUP(Table_ExternalData_15[[#This Row],[Id]],Rabati!B:C,2,0),0)</f>
        <v>20</v>
      </c>
      <c r="F5526">
        <v>0</v>
      </c>
      <c r="G5526" t="str">
        <f>VLOOKUP(Table_ExternalData_15[[#This Row],[Id]],'Blagovna izdelek'!A:C,3,0)</f>
        <v>Baseus</v>
      </c>
      <c r="H5526">
        <f>Table_ExternalData_15[[#This Row],[Rabat]]*0.2</f>
        <v>4</v>
      </c>
      <c r="I5526" s="2">
        <f>Table_ExternalData_15[[#This Row],[Price]]-(Table_ExternalData_15[[#This Row],[Price]]*Table_ExternalData_15[[#This Row],[BB rabat]])/100</f>
        <v>13.6896</v>
      </c>
      <c r="J5526" s="2">
        <f>Table_ExternalData_15[[#This Row],[BB cena]]*Table_ExternalData_15[[#Headers],[1,22]]</f>
        <v>16.701312000000001</v>
      </c>
      <c r="K5526" s="2">
        <f>Table_ExternalData_15[[#This Row],[Price]]*Table_ExternalData_15[[#Headers],[1,22]]</f>
        <v>17.397199999999998</v>
      </c>
      <c r="L5526" s="7">
        <f>IF(G5526="White Shark",E5526*0.5,IF(G5526="Sbox",E5526*0.5,IF(G5526="Tenda",E5526*0.5,E5526*0.2)))/100</f>
        <v>0.04</v>
      </c>
      <c r="M5526" s="2">
        <f>Table_ExternalData_15[[#This Row],[Price]]-Table_ExternalData_15[[#This Row],[Price]]*Table_ExternalData_15[[#This Row],[extra popust]]</f>
        <v>13.6896</v>
      </c>
      <c r="N5526" s="2">
        <f>IF(M5526&lt;I5526,M5526,I5526)</f>
        <v>13.6896</v>
      </c>
      <c r="O5526" s="12" t="str">
        <f>IF(N5526&lt;I5526,$U$1," ")</f>
        <v xml:space="preserve"> </v>
      </c>
      <c r="P5526" s="12" t="str">
        <f>IFERROR((O5526+30)," ")</f>
        <v xml:space="preserve"> </v>
      </c>
      <c r="Q5526" s="2">
        <f ca="1">IF(O5526=$U$1,N5526,"0")*1.22</f>
        <v>0</v>
      </c>
    </row>
    <row r="5527" spans="1:17" x14ac:dyDescent="0.25">
      <c r="A5527" t="s">
        <v>6380</v>
      </c>
      <c r="B5527" t="s">
        <v>12148</v>
      </c>
      <c r="C5527">
        <v>14453</v>
      </c>
      <c r="D5527">
        <v>14.35</v>
      </c>
      <c r="E5527">
        <f>IFERROR(VLOOKUP(Table_ExternalData_15[[#This Row],[Id]],Rabati!B:C,2,0),0)</f>
        <v>25</v>
      </c>
      <c r="F5527">
        <v>19</v>
      </c>
      <c r="G5527" t="str">
        <f>VLOOKUP(Table_ExternalData_15[[#This Row],[Id]],'Blagovna izdelek'!A:C,3,0)</f>
        <v>Baseus</v>
      </c>
      <c r="H5527">
        <f>Table_ExternalData_15[[#This Row],[Rabat]]*0.2</f>
        <v>5</v>
      </c>
      <c r="I5527" s="2">
        <f>Table_ExternalData_15[[#This Row],[Price]]-(Table_ExternalData_15[[#This Row],[Price]]*Table_ExternalData_15[[#This Row],[BB rabat]])/100</f>
        <v>13.6325</v>
      </c>
      <c r="J5527" s="2">
        <f>Table_ExternalData_15[[#This Row],[BB cena]]*Table_ExternalData_15[[#Headers],[1,22]]</f>
        <v>16.63165</v>
      </c>
      <c r="K5527" s="2">
        <f>Table_ExternalData_15[[#This Row],[Price]]*Table_ExternalData_15[[#Headers],[1,22]]</f>
        <v>17.506999999999998</v>
      </c>
      <c r="L5527" s="7">
        <f>IF(G5527="White Shark",E5527*0.5,IF(G5527="Sbox",E5527*0.5,IF(G5527="Tenda",E5527*0.5,E5527*0.2)))/100</f>
        <v>0.05</v>
      </c>
      <c r="M5527" s="2">
        <f>Table_ExternalData_15[[#This Row],[Price]]-Table_ExternalData_15[[#This Row],[Price]]*Table_ExternalData_15[[#This Row],[extra popust]]</f>
        <v>13.6325</v>
      </c>
      <c r="N5527" s="2">
        <f>IF(M5527&lt;I5527,M5527,I5527)</f>
        <v>13.6325</v>
      </c>
      <c r="O5527" s="12" t="str">
        <f>IF(N5527&lt;I5527,$U$1," ")</f>
        <v xml:space="preserve"> </v>
      </c>
      <c r="P5527" s="12" t="str">
        <f>IFERROR((O5527+30)," ")</f>
        <v xml:space="preserve"> </v>
      </c>
      <c r="Q5527" s="2">
        <f ca="1">IF(O5527=$U$1,N5527,"0")*1.22</f>
        <v>0</v>
      </c>
    </row>
    <row r="5528" spans="1:17" x14ac:dyDescent="0.25">
      <c r="A5528" t="s">
        <v>6382</v>
      </c>
      <c r="B5528" t="s">
        <v>6381</v>
      </c>
      <c r="C5528">
        <v>14454</v>
      </c>
      <c r="D5528">
        <v>18.95</v>
      </c>
      <c r="E5528">
        <f>IFERROR(VLOOKUP(Table_ExternalData_15[[#This Row],[Id]],Rabati!B:C,2,0),0)</f>
        <v>25</v>
      </c>
      <c r="F5528">
        <v>46</v>
      </c>
      <c r="G5528" t="str">
        <f>VLOOKUP(Table_ExternalData_15[[#This Row],[Id]],'Blagovna izdelek'!A:C,3,0)</f>
        <v>Baseus</v>
      </c>
      <c r="H5528">
        <f>Table_ExternalData_15[[#This Row],[Rabat]]*0.2</f>
        <v>5</v>
      </c>
      <c r="I5528" s="2">
        <f>Table_ExternalData_15[[#This Row],[Price]]-(Table_ExternalData_15[[#This Row],[Price]]*Table_ExternalData_15[[#This Row],[BB rabat]])/100</f>
        <v>18.002499999999998</v>
      </c>
      <c r="J5528" s="2">
        <f>Table_ExternalData_15[[#This Row],[BB cena]]*Table_ExternalData_15[[#Headers],[1,22]]</f>
        <v>21.963049999999996</v>
      </c>
      <c r="K5528" s="2">
        <f>Table_ExternalData_15[[#This Row],[Price]]*Table_ExternalData_15[[#Headers],[1,22]]</f>
        <v>23.119</v>
      </c>
      <c r="L5528" s="7">
        <f>IF(G5528="White Shark",E5528*0.5,IF(G5528="Sbox",E5528*0.5,IF(G5528="Tenda",E5528*0.5,E5528*0.2)))/100</f>
        <v>0.05</v>
      </c>
      <c r="M5528" s="2">
        <f>Table_ExternalData_15[[#This Row],[Price]]-Table_ExternalData_15[[#This Row],[Price]]*Table_ExternalData_15[[#This Row],[extra popust]]</f>
        <v>18.002499999999998</v>
      </c>
      <c r="N5528" s="2">
        <f>IF(M5528&lt;I5528,M5528,I5528)</f>
        <v>18.002499999999998</v>
      </c>
      <c r="O5528" s="12" t="str">
        <f>IF(N5528&lt;I5528,$U$1," ")</f>
        <v xml:space="preserve"> </v>
      </c>
      <c r="P5528" s="12" t="str">
        <f>IFERROR((O5528+30)," ")</f>
        <v xml:space="preserve"> </v>
      </c>
      <c r="Q5528" s="2">
        <f ca="1">IF(O5528=$U$1,N5528,"0")*1.22</f>
        <v>0</v>
      </c>
    </row>
    <row r="5529" spans="1:17" x14ac:dyDescent="0.25">
      <c r="A5529" t="s">
        <v>6384</v>
      </c>
      <c r="B5529" t="s">
        <v>6383</v>
      </c>
      <c r="C5529">
        <v>14455</v>
      </c>
      <c r="D5529">
        <v>17.34</v>
      </c>
      <c r="E5529">
        <f>IFERROR(VLOOKUP(Table_ExternalData_15[[#This Row],[Id]],Rabati!B:C,2,0),0)</f>
        <v>20</v>
      </c>
      <c r="F5529">
        <v>0</v>
      </c>
      <c r="G5529" t="str">
        <f>VLOOKUP(Table_ExternalData_15[[#This Row],[Id]],'Blagovna izdelek'!A:C,3,0)</f>
        <v>Baseus</v>
      </c>
      <c r="H5529">
        <f>Table_ExternalData_15[[#This Row],[Rabat]]*0.2</f>
        <v>4</v>
      </c>
      <c r="I5529" s="2">
        <f>Table_ExternalData_15[[#This Row],[Price]]-(Table_ExternalData_15[[#This Row],[Price]]*Table_ExternalData_15[[#This Row],[BB rabat]])/100</f>
        <v>16.6464</v>
      </c>
      <c r="J5529" s="2">
        <f>Table_ExternalData_15[[#This Row],[BB cena]]*Table_ExternalData_15[[#Headers],[1,22]]</f>
        <v>20.308608</v>
      </c>
      <c r="K5529" s="2">
        <f>Table_ExternalData_15[[#This Row],[Price]]*Table_ExternalData_15[[#Headers],[1,22]]</f>
        <v>21.154799999999998</v>
      </c>
      <c r="L5529" s="7">
        <f>IF(G5529="White Shark",E5529*0.5,IF(G5529="Sbox",E5529*0.5,IF(G5529="Tenda",E5529*0.5,E5529*0.2)))/100</f>
        <v>0.04</v>
      </c>
      <c r="M5529" s="2">
        <f>Table_ExternalData_15[[#This Row],[Price]]-Table_ExternalData_15[[#This Row],[Price]]*Table_ExternalData_15[[#This Row],[extra popust]]</f>
        <v>16.6464</v>
      </c>
      <c r="N5529" s="2">
        <f>IF(M5529&lt;I5529,M5529,I5529)</f>
        <v>16.6464</v>
      </c>
      <c r="O5529" s="12" t="str">
        <f>IF(N5529&lt;I5529,$U$1," ")</f>
        <v xml:space="preserve"> </v>
      </c>
      <c r="P5529" s="12" t="str">
        <f>IFERROR((O5529+30)," ")</f>
        <v xml:space="preserve"> </v>
      </c>
      <c r="Q5529" s="2">
        <f ca="1">IF(O5529=$U$1,N5529,"0")*1.22</f>
        <v>0</v>
      </c>
    </row>
    <row r="5530" spans="1:17" x14ac:dyDescent="0.25">
      <c r="A5530" t="s">
        <v>6386</v>
      </c>
      <c r="B5530" t="s">
        <v>6385</v>
      </c>
      <c r="C5530">
        <v>14456</v>
      </c>
      <c r="D5530">
        <v>17.55</v>
      </c>
      <c r="E5530">
        <f>IFERROR(VLOOKUP(Table_ExternalData_15[[#This Row],[Id]],Rabati!B:C,2,0),0)</f>
        <v>25</v>
      </c>
      <c r="F5530">
        <v>16</v>
      </c>
      <c r="G5530" t="str">
        <f>VLOOKUP(Table_ExternalData_15[[#This Row],[Id]],'Blagovna izdelek'!A:C,3,0)</f>
        <v>Baseus</v>
      </c>
      <c r="H5530">
        <f>Table_ExternalData_15[[#This Row],[Rabat]]*0.2</f>
        <v>5</v>
      </c>
      <c r="I5530" s="2">
        <f>Table_ExternalData_15[[#This Row],[Price]]-(Table_ExternalData_15[[#This Row],[Price]]*Table_ExternalData_15[[#This Row],[BB rabat]])/100</f>
        <v>16.672499999999999</v>
      </c>
      <c r="J5530" s="2">
        <f>Table_ExternalData_15[[#This Row],[BB cena]]*Table_ExternalData_15[[#Headers],[1,22]]</f>
        <v>20.340450000000001</v>
      </c>
      <c r="K5530" s="2">
        <f>Table_ExternalData_15[[#This Row],[Price]]*Table_ExternalData_15[[#Headers],[1,22]]</f>
        <v>21.411000000000001</v>
      </c>
      <c r="L5530" s="7">
        <f>IF(G5530="White Shark",E5530*0.5,IF(G5530="Sbox",E5530*0.5,IF(G5530="Tenda",E5530*0.5,E5530*0.2)))/100</f>
        <v>0.05</v>
      </c>
      <c r="M5530" s="2">
        <f>Table_ExternalData_15[[#This Row],[Price]]-Table_ExternalData_15[[#This Row],[Price]]*Table_ExternalData_15[[#This Row],[extra popust]]</f>
        <v>16.672499999999999</v>
      </c>
      <c r="N5530" s="2">
        <f>IF(M5530&lt;I5530,M5530,I5530)</f>
        <v>16.672499999999999</v>
      </c>
      <c r="O5530" s="12" t="str">
        <f>IF(N5530&lt;I5530,$U$1," ")</f>
        <v xml:space="preserve"> </v>
      </c>
      <c r="P5530" s="12" t="str">
        <f>IFERROR((O5530+30)," ")</f>
        <v xml:space="preserve"> </v>
      </c>
      <c r="Q5530" s="2">
        <f ca="1">IF(O5530=$U$1,N5530,"0")*1.22</f>
        <v>0</v>
      </c>
    </row>
    <row r="5531" spans="1:17" x14ac:dyDescent="0.25">
      <c r="A5531" t="s">
        <v>6388</v>
      </c>
      <c r="B5531" t="s">
        <v>6387</v>
      </c>
      <c r="C5531">
        <v>14463</v>
      </c>
      <c r="D5531">
        <v>21.38</v>
      </c>
      <c r="E5531">
        <f>IFERROR(VLOOKUP(Table_ExternalData_15[[#This Row],[Id]],Rabati!B:C,2,0),0)</f>
        <v>20</v>
      </c>
      <c r="F5531">
        <v>0</v>
      </c>
      <c r="G5531" t="str">
        <f>VLOOKUP(Table_ExternalData_15[[#This Row],[Id]],'Blagovna izdelek'!A:C,3,0)</f>
        <v>Baseus</v>
      </c>
      <c r="H5531">
        <f>Table_ExternalData_15[[#This Row],[Rabat]]*0.2</f>
        <v>4</v>
      </c>
      <c r="I5531" s="2">
        <f>Table_ExternalData_15[[#This Row],[Price]]-(Table_ExternalData_15[[#This Row],[Price]]*Table_ExternalData_15[[#This Row],[BB rabat]])/100</f>
        <v>20.524799999999999</v>
      </c>
      <c r="J5531" s="2">
        <f>Table_ExternalData_15[[#This Row],[BB cena]]*Table_ExternalData_15[[#Headers],[1,22]]</f>
        <v>25.040255999999999</v>
      </c>
      <c r="K5531" s="2">
        <f>Table_ExternalData_15[[#This Row],[Price]]*Table_ExternalData_15[[#Headers],[1,22]]</f>
        <v>26.083599999999997</v>
      </c>
      <c r="L5531" s="7">
        <f>IF(G5531="White Shark",E5531*0.5,IF(G5531="Sbox",E5531*0.5,IF(G5531="Tenda",E5531*0.5,E5531*0.2)))/100</f>
        <v>0.04</v>
      </c>
      <c r="M5531" s="2">
        <f>Table_ExternalData_15[[#This Row],[Price]]-Table_ExternalData_15[[#This Row],[Price]]*Table_ExternalData_15[[#This Row],[extra popust]]</f>
        <v>20.524799999999999</v>
      </c>
      <c r="N5531" s="2">
        <f>IF(M5531&lt;I5531,M5531,I5531)</f>
        <v>20.524799999999999</v>
      </c>
      <c r="O5531" s="12" t="str">
        <f>IF(N5531&lt;I5531,$U$1," ")</f>
        <v xml:space="preserve"> </v>
      </c>
      <c r="P5531" s="12" t="str">
        <f>IFERROR((O5531+30)," ")</f>
        <v xml:space="preserve"> </v>
      </c>
      <c r="Q5531" s="2">
        <f ca="1">IF(O5531=$U$1,N5531,"0")*1.22</f>
        <v>0</v>
      </c>
    </row>
    <row r="5532" spans="1:17" x14ac:dyDescent="0.25">
      <c r="A5532" t="s">
        <v>6389</v>
      </c>
      <c r="B5532" t="s">
        <v>9809</v>
      </c>
      <c r="C5532">
        <v>14468</v>
      </c>
      <c r="D5532">
        <v>26.9</v>
      </c>
      <c r="E5532">
        <f>IFERROR(VLOOKUP(Table_ExternalData_15[[#This Row],[Id]],Rabati!B:C,2,0),0)</f>
        <v>25</v>
      </c>
      <c r="F5532">
        <v>8</v>
      </c>
      <c r="G5532" t="str">
        <f>VLOOKUP(Table_ExternalData_15[[#This Row],[Id]],'Blagovna izdelek'!A:C,3,0)</f>
        <v>Baseus</v>
      </c>
      <c r="H5532">
        <f>Table_ExternalData_15[[#This Row],[Rabat]]*0.2</f>
        <v>5</v>
      </c>
      <c r="I5532" s="2">
        <f>Table_ExternalData_15[[#This Row],[Price]]-(Table_ExternalData_15[[#This Row],[Price]]*Table_ExternalData_15[[#This Row],[BB rabat]])/100</f>
        <v>25.555</v>
      </c>
      <c r="J5532" s="2">
        <f>Table_ExternalData_15[[#This Row],[BB cena]]*Table_ExternalData_15[[#Headers],[1,22]]</f>
        <v>31.177099999999999</v>
      </c>
      <c r="K5532" s="2">
        <f>Table_ExternalData_15[[#This Row],[Price]]*Table_ExternalData_15[[#Headers],[1,22]]</f>
        <v>32.817999999999998</v>
      </c>
      <c r="L5532" s="7">
        <f>IF(G5532="White Shark",E5532*0.5,IF(G5532="Sbox",E5532*0.5,IF(G5532="Tenda",E5532*0.5,E5532*0.2)))/100</f>
        <v>0.05</v>
      </c>
      <c r="M5532" s="2">
        <f>Table_ExternalData_15[[#This Row],[Price]]-Table_ExternalData_15[[#This Row],[Price]]*Table_ExternalData_15[[#This Row],[extra popust]]</f>
        <v>25.555</v>
      </c>
      <c r="N5532" s="2">
        <f>IF(M5532&lt;I5532,M5532,I5532)</f>
        <v>25.555</v>
      </c>
      <c r="O5532" s="12" t="str">
        <f>IF(N5532&lt;I5532,$U$1," ")</f>
        <v xml:space="preserve"> </v>
      </c>
      <c r="P5532" s="12" t="str">
        <f>IFERROR((O5532+30)," ")</f>
        <v xml:space="preserve"> </v>
      </c>
      <c r="Q5532" s="2">
        <f ca="1">IF(O5532=$U$1,N5532,"0")*1.22</f>
        <v>0</v>
      </c>
    </row>
    <row r="5533" spans="1:17" x14ac:dyDescent="0.25">
      <c r="A5533" t="s">
        <v>6391</v>
      </c>
      <c r="B5533" t="s">
        <v>6390</v>
      </c>
      <c r="C5533">
        <v>14469</v>
      </c>
      <c r="D5533">
        <v>14.75</v>
      </c>
      <c r="E5533">
        <f>IFERROR(VLOOKUP(Table_ExternalData_15[[#This Row],[Id]],Rabati!B:C,2,0),0)</f>
        <v>25</v>
      </c>
      <c r="F5533">
        <v>65</v>
      </c>
      <c r="G5533" t="str">
        <f>VLOOKUP(Table_ExternalData_15[[#This Row],[Id]],'Blagovna izdelek'!A:C,3,0)</f>
        <v>Baseus</v>
      </c>
      <c r="H5533">
        <f>Table_ExternalData_15[[#This Row],[Rabat]]*0.2</f>
        <v>5</v>
      </c>
      <c r="I5533" s="2">
        <f>Table_ExternalData_15[[#This Row],[Price]]-(Table_ExternalData_15[[#This Row],[Price]]*Table_ExternalData_15[[#This Row],[BB rabat]])/100</f>
        <v>14.012499999999999</v>
      </c>
      <c r="J5533" s="2">
        <f>Table_ExternalData_15[[#This Row],[BB cena]]*Table_ExternalData_15[[#Headers],[1,22]]</f>
        <v>17.09525</v>
      </c>
      <c r="K5533" s="2">
        <f>Table_ExternalData_15[[#This Row],[Price]]*Table_ExternalData_15[[#Headers],[1,22]]</f>
        <v>17.995000000000001</v>
      </c>
      <c r="L5533" s="7">
        <f>IF(G5533="White Shark",E5533*0.5,IF(G5533="Sbox",E5533*0.5,IF(G5533="Tenda",E5533*0.5,E5533*0.2)))/100</f>
        <v>0.05</v>
      </c>
      <c r="M5533" s="2">
        <f>Table_ExternalData_15[[#This Row],[Price]]-Table_ExternalData_15[[#This Row],[Price]]*Table_ExternalData_15[[#This Row],[extra popust]]</f>
        <v>14.012499999999999</v>
      </c>
      <c r="N5533" s="2">
        <f>IF(M5533&lt;I5533,M5533,I5533)</f>
        <v>14.012499999999999</v>
      </c>
      <c r="O5533" s="12" t="str">
        <f>IF(N5533&lt;I5533,$U$1," ")</f>
        <v xml:space="preserve"> </v>
      </c>
      <c r="P5533" s="12" t="str">
        <f>IFERROR((O5533+30)," ")</f>
        <v xml:space="preserve"> </v>
      </c>
      <c r="Q5533" s="2">
        <f ca="1">IF(O5533=$U$1,N5533,"0")*1.22</f>
        <v>0</v>
      </c>
    </row>
    <row r="5534" spans="1:17" x14ac:dyDescent="0.25">
      <c r="A5534" t="s">
        <v>6393</v>
      </c>
      <c r="B5534" t="s">
        <v>6392</v>
      </c>
      <c r="C5534">
        <v>14470</v>
      </c>
      <c r="D5534">
        <v>61.8</v>
      </c>
      <c r="E5534">
        <f>IFERROR(VLOOKUP(Table_ExternalData_15[[#This Row],[Id]],Rabati!B:C,2,0),0)</f>
        <v>20</v>
      </c>
      <c r="F5534">
        <v>0</v>
      </c>
      <c r="G5534" t="str">
        <f>VLOOKUP(Table_ExternalData_15[[#This Row],[Id]],'Blagovna izdelek'!A:C,3,0)</f>
        <v>Baseus</v>
      </c>
      <c r="H5534">
        <f>Table_ExternalData_15[[#This Row],[Rabat]]*0.2</f>
        <v>4</v>
      </c>
      <c r="I5534" s="2">
        <f>Table_ExternalData_15[[#This Row],[Price]]-(Table_ExternalData_15[[#This Row],[Price]]*Table_ExternalData_15[[#This Row],[BB rabat]])/100</f>
        <v>59.327999999999996</v>
      </c>
      <c r="J5534" s="2">
        <f>Table_ExternalData_15[[#This Row],[BB cena]]*Table_ExternalData_15[[#Headers],[1,22]]</f>
        <v>72.380159999999989</v>
      </c>
      <c r="K5534" s="2">
        <f>Table_ExternalData_15[[#This Row],[Price]]*Table_ExternalData_15[[#Headers],[1,22]]</f>
        <v>75.396000000000001</v>
      </c>
      <c r="L5534" s="7">
        <f>IF(G5534="White Shark",E5534*0.5,IF(G5534="Sbox",E5534*0.5,IF(G5534="Tenda",E5534*0.5,E5534*0.2)))/100</f>
        <v>0.04</v>
      </c>
      <c r="M5534" s="2">
        <f>Table_ExternalData_15[[#This Row],[Price]]-Table_ExternalData_15[[#This Row],[Price]]*Table_ExternalData_15[[#This Row],[extra popust]]</f>
        <v>59.327999999999996</v>
      </c>
      <c r="N5534" s="2">
        <f>IF(M5534&lt;I5534,M5534,I5534)</f>
        <v>59.327999999999996</v>
      </c>
      <c r="O5534" s="12" t="str">
        <f>IF(N5534&lt;I5534,$U$1," ")</f>
        <v xml:space="preserve"> </v>
      </c>
      <c r="P5534" s="12" t="str">
        <f>IFERROR((O5534+30)," ")</f>
        <v xml:space="preserve"> </v>
      </c>
      <c r="Q5534" s="2">
        <f ca="1">IF(O5534=$U$1,N5534,"0")*1.22</f>
        <v>0</v>
      </c>
    </row>
    <row r="5535" spans="1:17" x14ac:dyDescent="0.25">
      <c r="A5535" t="s">
        <v>6394</v>
      </c>
      <c r="B5535" t="s">
        <v>11786</v>
      </c>
      <c r="C5535">
        <v>14471</v>
      </c>
      <c r="D5535">
        <v>36.71</v>
      </c>
      <c r="E5535">
        <f>IFERROR(VLOOKUP(Table_ExternalData_15[[#This Row],[Id]],Rabati!B:C,2,0),0)</f>
        <v>20</v>
      </c>
      <c r="F5535">
        <v>0</v>
      </c>
      <c r="G5535" t="str">
        <f>VLOOKUP(Table_ExternalData_15[[#This Row],[Id]],'Blagovna izdelek'!A:C,3,0)</f>
        <v>Baseus</v>
      </c>
      <c r="H5535">
        <f>Table_ExternalData_15[[#This Row],[Rabat]]*0.2</f>
        <v>4</v>
      </c>
      <c r="I5535" s="2">
        <f>Table_ExternalData_15[[#This Row],[Price]]-(Table_ExternalData_15[[#This Row],[Price]]*Table_ExternalData_15[[#This Row],[BB rabat]])/100</f>
        <v>35.241599999999998</v>
      </c>
      <c r="J5535" s="2">
        <f>Table_ExternalData_15[[#This Row],[BB cena]]*Table_ExternalData_15[[#Headers],[1,22]]</f>
        <v>42.994751999999998</v>
      </c>
      <c r="K5535" s="2">
        <f>Table_ExternalData_15[[#This Row],[Price]]*Table_ExternalData_15[[#Headers],[1,22]]</f>
        <v>44.786200000000001</v>
      </c>
      <c r="L5535" s="7">
        <f>IF(G5535="White Shark",E5535*0.5,IF(G5535="Sbox",E5535*0.5,IF(G5535="Tenda",E5535*0.5,E5535*0.2)))/100</f>
        <v>0.04</v>
      </c>
      <c r="M5535" s="2">
        <f>Table_ExternalData_15[[#This Row],[Price]]-Table_ExternalData_15[[#This Row],[Price]]*Table_ExternalData_15[[#This Row],[extra popust]]</f>
        <v>35.241599999999998</v>
      </c>
      <c r="N5535" s="2">
        <f>IF(M5535&lt;I5535,M5535,I5535)</f>
        <v>35.241599999999998</v>
      </c>
      <c r="O5535" s="12" t="str">
        <f>IF(N5535&lt;I5535,$U$1," ")</f>
        <v xml:space="preserve"> </v>
      </c>
      <c r="P5535" s="12" t="str">
        <f>IFERROR((O5535+30)," ")</f>
        <v xml:space="preserve"> </v>
      </c>
      <c r="Q5535" s="2">
        <f ca="1">IF(O5535=$U$1,N5535,"0")*1.22</f>
        <v>0</v>
      </c>
    </row>
    <row r="5536" spans="1:17" x14ac:dyDescent="0.25">
      <c r="A5536" t="s">
        <v>6497</v>
      </c>
      <c r="B5536" t="s">
        <v>6496</v>
      </c>
      <c r="C5536">
        <v>14565</v>
      </c>
      <c r="D5536">
        <v>7.35</v>
      </c>
      <c r="E5536">
        <f>IFERROR(VLOOKUP(Table_ExternalData_15[[#This Row],[Id]],Rabati!B:C,2,0),0)</f>
        <v>30</v>
      </c>
      <c r="F5536">
        <v>63</v>
      </c>
      <c r="G5536" t="str">
        <f>VLOOKUP(Table_ExternalData_15[[#This Row],[Id]],'Blagovna izdelek'!A:C,3,0)</f>
        <v>Baseus</v>
      </c>
      <c r="H5536">
        <f>Table_ExternalData_15[[#This Row],[Rabat]]*0.2</f>
        <v>6</v>
      </c>
      <c r="I5536" s="2">
        <f>Table_ExternalData_15[[#This Row],[Price]]-(Table_ExternalData_15[[#This Row],[Price]]*Table_ExternalData_15[[#This Row],[BB rabat]])/100</f>
        <v>6.9089999999999998</v>
      </c>
      <c r="J5536" s="2">
        <f>Table_ExternalData_15[[#This Row],[BB cena]]*Table_ExternalData_15[[#Headers],[1,22]]</f>
        <v>8.4289799999999993</v>
      </c>
      <c r="K5536" s="2">
        <f>Table_ExternalData_15[[#This Row],[Price]]*Table_ExternalData_15[[#Headers],[1,22]]</f>
        <v>8.9669999999999987</v>
      </c>
      <c r="L5536" s="7">
        <f>IF(G5536="White Shark",E5536*0.5,IF(G5536="Sbox",E5536*0.5,IF(G5536="Tenda",E5536*0.5,E5536*0.2)))/100</f>
        <v>0.06</v>
      </c>
      <c r="M5536" s="2">
        <f>Table_ExternalData_15[[#This Row],[Price]]-Table_ExternalData_15[[#This Row],[Price]]*Table_ExternalData_15[[#This Row],[extra popust]]</f>
        <v>6.9089999999999998</v>
      </c>
      <c r="N5536" s="2">
        <f>IF(M5536&lt;I5536,M5536,I5536)</f>
        <v>6.9089999999999998</v>
      </c>
      <c r="O5536" s="12" t="str">
        <f>IF(N5536&lt;I5536,$U$1," ")</f>
        <v xml:space="preserve"> </v>
      </c>
      <c r="P5536" s="12" t="str">
        <f>IFERROR((O5536+30)," ")</f>
        <v xml:space="preserve"> </v>
      </c>
      <c r="Q5536" s="2">
        <f ca="1">IF(O5536=$U$1,N5536,"0")*1.22</f>
        <v>0</v>
      </c>
    </row>
    <row r="5537" spans="1:17" x14ac:dyDescent="0.25">
      <c r="A5537" t="s">
        <v>6499</v>
      </c>
      <c r="B5537" t="s">
        <v>6498</v>
      </c>
      <c r="C5537">
        <v>14566</v>
      </c>
      <c r="D5537">
        <v>9.6300000000000008</v>
      </c>
      <c r="E5537">
        <f>IFERROR(VLOOKUP(Table_ExternalData_15[[#This Row],[Id]],Rabati!B:C,2,0),0)</f>
        <v>30</v>
      </c>
      <c r="F5537">
        <v>38</v>
      </c>
      <c r="G5537" t="str">
        <f>VLOOKUP(Table_ExternalData_15[[#This Row],[Id]],'Blagovna izdelek'!A:C,3,0)</f>
        <v>Baseus</v>
      </c>
      <c r="H5537">
        <f>Table_ExternalData_15[[#This Row],[Rabat]]*0.2</f>
        <v>6</v>
      </c>
      <c r="I5537" s="2">
        <f>Table_ExternalData_15[[#This Row],[Price]]-(Table_ExternalData_15[[#This Row],[Price]]*Table_ExternalData_15[[#This Row],[BB rabat]])/100</f>
        <v>9.0522000000000009</v>
      </c>
      <c r="J5537" s="2">
        <f>Table_ExternalData_15[[#This Row],[BB cena]]*Table_ExternalData_15[[#Headers],[1,22]]</f>
        <v>11.043684000000001</v>
      </c>
      <c r="K5537" s="2">
        <f>Table_ExternalData_15[[#This Row],[Price]]*Table_ExternalData_15[[#Headers],[1,22]]</f>
        <v>11.748600000000001</v>
      </c>
      <c r="L5537" s="7">
        <f>IF(G5537="White Shark",E5537*0.5,IF(G5537="Sbox",E5537*0.5,IF(G5537="Tenda",E5537*0.5,E5537*0.2)))/100</f>
        <v>0.06</v>
      </c>
      <c r="M5537" s="2">
        <f>Table_ExternalData_15[[#This Row],[Price]]-Table_ExternalData_15[[#This Row],[Price]]*Table_ExternalData_15[[#This Row],[extra popust]]</f>
        <v>9.0522000000000009</v>
      </c>
      <c r="N5537" s="2">
        <f>IF(M5537&lt;I5537,M5537,I5537)</f>
        <v>9.0522000000000009</v>
      </c>
      <c r="O5537" s="12" t="str">
        <f>IF(N5537&lt;I5537,$U$1," ")</f>
        <v xml:space="preserve"> </v>
      </c>
      <c r="P5537" s="12" t="str">
        <f>IFERROR((O5537+30)," ")</f>
        <v xml:space="preserve"> </v>
      </c>
      <c r="Q5537" s="2">
        <f ca="1">IF(O5537=$U$1,N5537,"0")*1.22</f>
        <v>0</v>
      </c>
    </row>
    <row r="5538" spans="1:17" x14ac:dyDescent="0.25">
      <c r="A5538" t="s">
        <v>6501</v>
      </c>
      <c r="B5538" t="s">
        <v>6500</v>
      </c>
      <c r="C5538">
        <v>14567</v>
      </c>
      <c r="D5538">
        <v>8.9600000000000009</v>
      </c>
      <c r="E5538">
        <f>IFERROR(VLOOKUP(Table_ExternalData_15[[#This Row],[Id]],Rabati!B:C,2,0),0)</f>
        <v>30</v>
      </c>
      <c r="F5538">
        <v>80</v>
      </c>
      <c r="G5538" t="str">
        <f>VLOOKUP(Table_ExternalData_15[[#This Row],[Id]],'Blagovna izdelek'!A:C,3,0)</f>
        <v>Baseus</v>
      </c>
      <c r="H5538">
        <f>Table_ExternalData_15[[#This Row],[Rabat]]*0.2</f>
        <v>6</v>
      </c>
      <c r="I5538" s="2">
        <f>Table_ExternalData_15[[#This Row],[Price]]-(Table_ExternalData_15[[#This Row],[Price]]*Table_ExternalData_15[[#This Row],[BB rabat]])/100</f>
        <v>8.4224000000000014</v>
      </c>
      <c r="J5538" s="2">
        <f>Table_ExternalData_15[[#This Row],[BB cena]]*Table_ExternalData_15[[#Headers],[1,22]]</f>
        <v>10.275328000000002</v>
      </c>
      <c r="K5538" s="2">
        <f>Table_ExternalData_15[[#This Row],[Price]]*Table_ExternalData_15[[#Headers],[1,22]]</f>
        <v>10.9312</v>
      </c>
      <c r="L5538" s="7">
        <f>IF(G5538="White Shark",E5538*0.5,IF(G5538="Sbox",E5538*0.5,IF(G5538="Tenda",E5538*0.5,E5538*0.2)))/100</f>
        <v>0.06</v>
      </c>
      <c r="M5538" s="2">
        <f>Table_ExternalData_15[[#This Row],[Price]]-Table_ExternalData_15[[#This Row],[Price]]*Table_ExternalData_15[[#This Row],[extra popust]]</f>
        <v>8.4224000000000014</v>
      </c>
      <c r="N5538" s="2">
        <f>IF(M5538&lt;I5538,M5538,I5538)</f>
        <v>8.4224000000000014</v>
      </c>
      <c r="O5538" s="12" t="str">
        <f>IF(N5538&lt;I5538,$U$1," ")</f>
        <v xml:space="preserve"> </v>
      </c>
      <c r="P5538" s="12" t="str">
        <f>IFERROR((O5538+30)," ")</f>
        <v xml:space="preserve"> </v>
      </c>
      <c r="Q5538" s="2">
        <f ca="1">IF(O5538=$U$1,N5538,"0")*1.22</f>
        <v>0</v>
      </c>
    </row>
    <row r="5539" spans="1:17" x14ac:dyDescent="0.25">
      <c r="A5539" t="s">
        <v>6503</v>
      </c>
      <c r="B5539" t="s">
        <v>6502</v>
      </c>
      <c r="C5539">
        <v>14568</v>
      </c>
      <c r="D5539">
        <v>9.1999999999999993</v>
      </c>
      <c r="E5539">
        <f>IFERROR(VLOOKUP(Table_ExternalData_15[[#This Row],[Id]],Rabati!B:C,2,0),0)</f>
        <v>30</v>
      </c>
      <c r="F5539">
        <v>37</v>
      </c>
      <c r="G5539" t="str">
        <f>VLOOKUP(Table_ExternalData_15[[#This Row],[Id]],'Blagovna izdelek'!A:C,3,0)</f>
        <v>Baseus</v>
      </c>
      <c r="H5539">
        <f>Table_ExternalData_15[[#This Row],[Rabat]]*0.2</f>
        <v>6</v>
      </c>
      <c r="I5539" s="2">
        <f>Table_ExternalData_15[[#This Row],[Price]]-(Table_ExternalData_15[[#This Row],[Price]]*Table_ExternalData_15[[#This Row],[BB rabat]])/100</f>
        <v>8.6479999999999997</v>
      </c>
      <c r="J5539" s="2">
        <f>Table_ExternalData_15[[#This Row],[BB cena]]*Table_ExternalData_15[[#Headers],[1,22]]</f>
        <v>10.550559999999999</v>
      </c>
      <c r="K5539" s="2">
        <f>Table_ExternalData_15[[#This Row],[Price]]*Table_ExternalData_15[[#Headers],[1,22]]</f>
        <v>11.223999999999998</v>
      </c>
      <c r="L5539" s="7">
        <f>IF(G5539="White Shark",E5539*0.5,IF(G5539="Sbox",E5539*0.5,IF(G5539="Tenda",E5539*0.5,E5539*0.2)))/100</f>
        <v>0.06</v>
      </c>
      <c r="M5539" s="2">
        <f>Table_ExternalData_15[[#This Row],[Price]]-Table_ExternalData_15[[#This Row],[Price]]*Table_ExternalData_15[[#This Row],[extra popust]]</f>
        <v>8.6479999999999997</v>
      </c>
      <c r="N5539" s="2">
        <f>IF(M5539&lt;I5539,M5539,I5539)</f>
        <v>8.6479999999999997</v>
      </c>
      <c r="O5539" s="12" t="str">
        <f>IF(N5539&lt;I5539,$U$1," ")</f>
        <v xml:space="preserve"> </v>
      </c>
      <c r="P5539" s="12" t="str">
        <f>IFERROR((O5539+30)," ")</f>
        <v xml:space="preserve"> </v>
      </c>
      <c r="Q5539" s="2">
        <f ca="1">IF(O5539=$U$1,N5539,"0")*1.22</f>
        <v>0</v>
      </c>
    </row>
    <row r="5540" spans="1:17" x14ac:dyDescent="0.25">
      <c r="A5540" t="s">
        <v>6505</v>
      </c>
      <c r="B5540" t="s">
        <v>6504</v>
      </c>
      <c r="C5540">
        <v>14570</v>
      </c>
      <c r="D5540">
        <v>10.62</v>
      </c>
      <c r="E5540">
        <f>IFERROR(VLOOKUP(Table_ExternalData_15[[#This Row],[Id]],Rabati!B:C,2,0),0)</f>
        <v>30</v>
      </c>
      <c r="F5540">
        <v>0</v>
      </c>
      <c r="G5540" t="str">
        <f>VLOOKUP(Table_ExternalData_15[[#This Row],[Id]],'Blagovna izdelek'!A:C,3,0)</f>
        <v>Baseus</v>
      </c>
      <c r="H5540">
        <f>Table_ExternalData_15[[#This Row],[Rabat]]*0.2</f>
        <v>6</v>
      </c>
      <c r="I5540" s="2">
        <f>Table_ExternalData_15[[#This Row],[Price]]-(Table_ExternalData_15[[#This Row],[Price]]*Table_ExternalData_15[[#This Row],[BB rabat]])/100</f>
        <v>9.9827999999999992</v>
      </c>
      <c r="J5540" s="2">
        <f>Table_ExternalData_15[[#This Row],[BB cena]]*Table_ExternalData_15[[#Headers],[1,22]]</f>
        <v>12.179015999999999</v>
      </c>
      <c r="K5540" s="2">
        <f>Table_ExternalData_15[[#This Row],[Price]]*Table_ExternalData_15[[#Headers],[1,22]]</f>
        <v>12.956399999999999</v>
      </c>
      <c r="L5540" s="7">
        <f>IF(G5540="White Shark",E5540*0.5,IF(G5540="Sbox",E5540*0.5,IF(G5540="Tenda",E5540*0.5,E5540*0.2)))/100</f>
        <v>0.06</v>
      </c>
      <c r="M5540" s="2">
        <f>Table_ExternalData_15[[#This Row],[Price]]-Table_ExternalData_15[[#This Row],[Price]]*Table_ExternalData_15[[#This Row],[extra popust]]</f>
        <v>9.9827999999999992</v>
      </c>
      <c r="N5540" s="2">
        <f>IF(M5540&lt;I5540,M5540,I5540)</f>
        <v>9.9827999999999992</v>
      </c>
      <c r="O5540" s="12" t="str">
        <f>IF(N5540&lt;I5540,$U$1," ")</f>
        <v xml:space="preserve"> </v>
      </c>
      <c r="P5540" s="12" t="str">
        <f>IFERROR((O5540+30)," ")</f>
        <v xml:space="preserve"> </v>
      </c>
      <c r="Q5540" s="2">
        <f ca="1">IF(O5540=$U$1,N5540,"0")*1.22</f>
        <v>0</v>
      </c>
    </row>
    <row r="5541" spans="1:17" x14ac:dyDescent="0.25">
      <c r="A5541" t="s">
        <v>6507</v>
      </c>
      <c r="B5541" t="s">
        <v>6506</v>
      </c>
      <c r="C5541">
        <v>14571</v>
      </c>
      <c r="D5541">
        <v>8.9499999999999993</v>
      </c>
      <c r="E5541">
        <f>IFERROR(VLOOKUP(Table_ExternalData_15[[#This Row],[Id]],Rabati!B:C,2,0),0)</f>
        <v>30</v>
      </c>
      <c r="F5541">
        <v>9</v>
      </c>
      <c r="G5541" t="str">
        <f>VLOOKUP(Table_ExternalData_15[[#This Row],[Id]],'Blagovna izdelek'!A:C,3,0)</f>
        <v>Baseus</v>
      </c>
      <c r="H5541">
        <f>Table_ExternalData_15[[#This Row],[Rabat]]*0.2</f>
        <v>6</v>
      </c>
      <c r="I5541" s="2">
        <f>Table_ExternalData_15[[#This Row],[Price]]-(Table_ExternalData_15[[#This Row],[Price]]*Table_ExternalData_15[[#This Row],[BB rabat]])/100</f>
        <v>8.4130000000000003</v>
      </c>
      <c r="J5541" s="2">
        <f>Table_ExternalData_15[[#This Row],[BB cena]]*Table_ExternalData_15[[#Headers],[1,22]]</f>
        <v>10.263859999999999</v>
      </c>
      <c r="K5541" s="2">
        <f>Table_ExternalData_15[[#This Row],[Price]]*Table_ExternalData_15[[#Headers],[1,22]]</f>
        <v>10.918999999999999</v>
      </c>
      <c r="L5541" s="7">
        <f>IF(G5541="White Shark",E5541*0.5,IF(G5541="Sbox",E5541*0.5,IF(G5541="Tenda",E5541*0.5,E5541*0.2)))/100</f>
        <v>0.06</v>
      </c>
      <c r="M5541" s="2">
        <f>Table_ExternalData_15[[#This Row],[Price]]-Table_ExternalData_15[[#This Row],[Price]]*Table_ExternalData_15[[#This Row],[extra popust]]</f>
        <v>8.4130000000000003</v>
      </c>
      <c r="N5541" s="2">
        <f>IF(M5541&lt;I5541,M5541,I5541)</f>
        <v>8.4130000000000003</v>
      </c>
      <c r="O5541" s="12" t="str">
        <f>IF(N5541&lt;I5541,$U$1," ")</f>
        <v xml:space="preserve"> </v>
      </c>
      <c r="P5541" s="12" t="str">
        <f>IFERROR((O5541+30)," ")</f>
        <v xml:space="preserve"> </v>
      </c>
      <c r="Q5541" s="2">
        <f ca="1">IF(O5541=$U$1,N5541,"0")*1.22</f>
        <v>0</v>
      </c>
    </row>
    <row r="5542" spans="1:17" x14ac:dyDescent="0.25">
      <c r="A5542" t="s">
        <v>6509</v>
      </c>
      <c r="B5542" t="s">
        <v>6508</v>
      </c>
      <c r="C5542">
        <v>14572</v>
      </c>
      <c r="D5542">
        <v>11.9</v>
      </c>
      <c r="E5542">
        <f>IFERROR(VLOOKUP(Table_ExternalData_15[[#This Row],[Id]],Rabati!B:C,2,0),0)</f>
        <v>30</v>
      </c>
      <c r="F5542">
        <v>31</v>
      </c>
      <c r="G5542" t="str">
        <f>VLOOKUP(Table_ExternalData_15[[#This Row],[Id]],'Blagovna izdelek'!A:C,3,0)</f>
        <v>Baseus</v>
      </c>
      <c r="H5542">
        <f>Table_ExternalData_15[[#This Row],[Rabat]]*0.2</f>
        <v>6</v>
      </c>
      <c r="I5542" s="2">
        <f>Table_ExternalData_15[[#This Row],[Price]]-(Table_ExternalData_15[[#This Row],[Price]]*Table_ExternalData_15[[#This Row],[BB rabat]])/100</f>
        <v>11.186</v>
      </c>
      <c r="J5542" s="2">
        <f>Table_ExternalData_15[[#This Row],[BB cena]]*Table_ExternalData_15[[#Headers],[1,22]]</f>
        <v>13.64692</v>
      </c>
      <c r="K5542" s="2">
        <f>Table_ExternalData_15[[#This Row],[Price]]*Table_ExternalData_15[[#Headers],[1,22]]</f>
        <v>14.518000000000001</v>
      </c>
      <c r="L5542" s="7">
        <f>IF(G5542="White Shark",E5542*0.5,IF(G5542="Sbox",E5542*0.5,IF(G5542="Tenda",E5542*0.5,E5542*0.2)))/100</f>
        <v>0.06</v>
      </c>
      <c r="M5542" s="2">
        <f>Table_ExternalData_15[[#This Row],[Price]]-Table_ExternalData_15[[#This Row],[Price]]*Table_ExternalData_15[[#This Row],[extra popust]]</f>
        <v>11.186</v>
      </c>
      <c r="N5542" s="2">
        <f>IF(M5542&lt;I5542,M5542,I5542)</f>
        <v>11.186</v>
      </c>
      <c r="O5542" s="12" t="str">
        <f>IF(N5542&lt;I5542,$U$1," ")</f>
        <v xml:space="preserve"> </v>
      </c>
      <c r="P5542" s="12" t="str">
        <f>IFERROR((O5542+30)," ")</f>
        <v xml:space="preserve"> </v>
      </c>
      <c r="Q5542" s="2">
        <f ca="1">IF(O5542=$U$1,N5542,"0")*1.22</f>
        <v>0</v>
      </c>
    </row>
    <row r="5543" spans="1:17" x14ac:dyDescent="0.25">
      <c r="A5543" t="s">
        <v>6511</v>
      </c>
      <c r="B5543" t="s">
        <v>6510</v>
      </c>
      <c r="C5543">
        <v>14574</v>
      </c>
      <c r="D5543">
        <v>11.63</v>
      </c>
      <c r="E5543">
        <f>IFERROR(VLOOKUP(Table_ExternalData_15[[#This Row],[Id]],Rabati!B:C,2,0),0)</f>
        <v>30</v>
      </c>
      <c r="F5543">
        <v>15</v>
      </c>
      <c r="G5543" t="str">
        <f>VLOOKUP(Table_ExternalData_15[[#This Row],[Id]],'Blagovna izdelek'!A:C,3,0)</f>
        <v>Baseus</v>
      </c>
      <c r="H5543">
        <f>Table_ExternalData_15[[#This Row],[Rabat]]*0.2</f>
        <v>6</v>
      </c>
      <c r="I5543" s="2">
        <f>Table_ExternalData_15[[#This Row],[Price]]-(Table_ExternalData_15[[#This Row],[Price]]*Table_ExternalData_15[[#This Row],[BB rabat]])/100</f>
        <v>10.932200000000002</v>
      </c>
      <c r="J5543" s="2">
        <f>Table_ExternalData_15[[#This Row],[BB cena]]*Table_ExternalData_15[[#Headers],[1,22]]</f>
        <v>13.337284000000002</v>
      </c>
      <c r="K5543" s="2">
        <f>Table_ExternalData_15[[#This Row],[Price]]*Table_ExternalData_15[[#Headers],[1,22]]</f>
        <v>14.188600000000001</v>
      </c>
      <c r="L5543" s="7">
        <f>IF(G5543="White Shark",E5543*0.5,IF(G5543="Sbox",E5543*0.5,IF(G5543="Tenda",E5543*0.5,E5543*0.2)))/100</f>
        <v>0.06</v>
      </c>
      <c r="M5543" s="2">
        <f>Table_ExternalData_15[[#This Row],[Price]]-Table_ExternalData_15[[#This Row],[Price]]*Table_ExternalData_15[[#This Row],[extra popust]]</f>
        <v>10.932200000000002</v>
      </c>
      <c r="N5543" s="2">
        <f>IF(M5543&lt;I5543,M5543,I5543)</f>
        <v>10.932200000000002</v>
      </c>
      <c r="O5543" s="12" t="str">
        <f>IF(N5543&lt;I5543,$U$1," ")</f>
        <v xml:space="preserve"> </v>
      </c>
      <c r="P5543" s="12" t="str">
        <f>IFERROR((O5543+30)," ")</f>
        <v xml:space="preserve"> </v>
      </c>
      <c r="Q5543" s="2">
        <f ca="1">IF(O5543=$U$1,N5543,"0")*1.22</f>
        <v>0</v>
      </c>
    </row>
    <row r="5544" spans="1:17" x14ac:dyDescent="0.25">
      <c r="A5544" t="s">
        <v>6513</v>
      </c>
      <c r="B5544" t="s">
        <v>6512</v>
      </c>
      <c r="C5544">
        <v>14575</v>
      </c>
      <c r="D5544">
        <v>7.95</v>
      </c>
      <c r="E5544">
        <f>IFERROR(VLOOKUP(Table_ExternalData_15[[#This Row],[Id]],Rabati!B:C,2,0),0)</f>
        <v>30</v>
      </c>
      <c r="F5544">
        <v>41</v>
      </c>
      <c r="G5544" t="str">
        <f>VLOOKUP(Table_ExternalData_15[[#This Row],[Id]],'Blagovna izdelek'!A:C,3,0)</f>
        <v>Baseus</v>
      </c>
      <c r="H5544">
        <f>Table_ExternalData_15[[#This Row],[Rabat]]*0.2</f>
        <v>6</v>
      </c>
      <c r="I5544" s="2">
        <f>Table_ExternalData_15[[#This Row],[Price]]-(Table_ExternalData_15[[#This Row],[Price]]*Table_ExternalData_15[[#This Row],[BB rabat]])/100</f>
        <v>7.4729999999999999</v>
      </c>
      <c r="J5544" s="2">
        <f>Table_ExternalData_15[[#This Row],[BB cena]]*Table_ExternalData_15[[#Headers],[1,22]]</f>
        <v>9.1170600000000004</v>
      </c>
      <c r="K5544" s="2">
        <f>Table_ExternalData_15[[#This Row],[Price]]*Table_ExternalData_15[[#Headers],[1,22]]</f>
        <v>9.6989999999999998</v>
      </c>
      <c r="L5544" s="7">
        <f>IF(G5544="White Shark",E5544*0.5,IF(G5544="Sbox",E5544*0.5,IF(G5544="Tenda",E5544*0.5,E5544*0.2)))/100</f>
        <v>0.06</v>
      </c>
      <c r="M5544" s="2">
        <f>Table_ExternalData_15[[#This Row],[Price]]-Table_ExternalData_15[[#This Row],[Price]]*Table_ExternalData_15[[#This Row],[extra popust]]</f>
        <v>7.4729999999999999</v>
      </c>
      <c r="N5544" s="2">
        <f>IF(M5544&lt;I5544,M5544,I5544)</f>
        <v>7.4729999999999999</v>
      </c>
      <c r="O5544" s="12" t="str">
        <f>IF(N5544&lt;I5544,$U$1," ")</f>
        <v xml:space="preserve"> </v>
      </c>
      <c r="P5544" s="12" t="str">
        <f>IFERROR((O5544+30)," ")</f>
        <v xml:space="preserve"> </v>
      </c>
      <c r="Q5544" s="2">
        <f ca="1">IF(O5544=$U$1,N5544,"0")*1.22</f>
        <v>0</v>
      </c>
    </row>
    <row r="5545" spans="1:17" x14ac:dyDescent="0.25">
      <c r="A5545" t="s">
        <v>6515</v>
      </c>
      <c r="B5545" t="s">
        <v>6514</v>
      </c>
      <c r="C5545">
        <v>14576</v>
      </c>
      <c r="D5545">
        <v>9.8000000000000007</v>
      </c>
      <c r="E5545">
        <f>IFERROR(VLOOKUP(Table_ExternalData_15[[#This Row],[Id]],Rabati!B:C,2,0),0)</f>
        <v>30</v>
      </c>
      <c r="F5545">
        <v>0</v>
      </c>
      <c r="G5545" t="str">
        <f>VLOOKUP(Table_ExternalData_15[[#This Row],[Id]],'Blagovna izdelek'!A:C,3,0)</f>
        <v>Baseus</v>
      </c>
      <c r="H5545">
        <f>Table_ExternalData_15[[#This Row],[Rabat]]*0.2</f>
        <v>6</v>
      </c>
      <c r="I5545" s="2">
        <f>Table_ExternalData_15[[#This Row],[Price]]-(Table_ExternalData_15[[#This Row],[Price]]*Table_ExternalData_15[[#This Row],[BB rabat]])/100</f>
        <v>9.2119999999999997</v>
      </c>
      <c r="J5545" s="2">
        <f>Table_ExternalData_15[[#This Row],[BB cena]]*Table_ExternalData_15[[#Headers],[1,22]]</f>
        <v>11.23864</v>
      </c>
      <c r="K5545" s="2">
        <f>Table_ExternalData_15[[#This Row],[Price]]*Table_ExternalData_15[[#Headers],[1,22]]</f>
        <v>11.956000000000001</v>
      </c>
      <c r="L5545" s="7">
        <f>IF(G5545="White Shark",E5545*0.5,IF(G5545="Sbox",E5545*0.5,IF(G5545="Tenda",E5545*0.5,E5545*0.2)))/100</f>
        <v>0.06</v>
      </c>
      <c r="M5545" s="2">
        <f>Table_ExternalData_15[[#This Row],[Price]]-Table_ExternalData_15[[#This Row],[Price]]*Table_ExternalData_15[[#This Row],[extra popust]]</f>
        <v>9.2120000000000015</v>
      </c>
      <c r="N5545" s="2">
        <f>IF(M5545&lt;I5545,M5545,I5545)</f>
        <v>9.2119999999999997</v>
      </c>
      <c r="O5545" s="12" t="str">
        <f>IF(N5545&lt;I5545,$U$1," ")</f>
        <v xml:space="preserve"> </v>
      </c>
      <c r="P5545" s="12" t="str">
        <f>IFERROR((O5545+30)," ")</f>
        <v xml:space="preserve"> </v>
      </c>
      <c r="Q5545" s="2">
        <f ca="1">IF(O5545=$U$1,N5545,"0")*1.22</f>
        <v>0</v>
      </c>
    </row>
    <row r="5546" spans="1:17" x14ac:dyDescent="0.25">
      <c r="A5546" t="s">
        <v>6517</v>
      </c>
      <c r="B5546" t="s">
        <v>6516</v>
      </c>
      <c r="C5546">
        <v>14577</v>
      </c>
      <c r="D5546">
        <v>7.95</v>
      </c>
      <c r="E5546">
        <f>IFERROR(VLOOKUP(Table_ExternalData_15[[#This Row],[Id]],Rabati!B:C,2,0),0)</f>
        <v>30</v>
      </c>
      <c r="F5546">
        <v>17</v>
      </c>
      <c r="G5546" t="str">
        <f>VLOOKUP(Table_ExternalData_15[[#This Row],[Id]],'Blagovna izdelek'!A:C,3,0)</f>
        <v>Baseus</v>
      </c>
      <c r="H5546">
        <f>Table_ExternalData_15[[#This Row],[Rabat]]*0.2</f>
        <v>6</v>
      </c>
      <c r="I5546" s="2">
        <f>Table_ExternalData_15[[#This Row],[Price]]-(Table_ExternalData_15[[#This Row],[Price]]*Table_ExternalData_15[[#This Row],[BB rabat]])/100</f>
        <v>7.4729999999999999</v>
      </c>
      <c r="J5546" s="2">
        <f>Table_ExternalData_15[[#This Row],[BB cena]]*Table_ExternalData_15[[#Headers],[1,22]]</f>
        <v>9.1170600000000004</v>
      </c>
      <c r="K5546" s="2">
        <f>Table_ExternalData_15[[#This Row],[Price]]*Table_ExternalData_15[[#Headers],[1,22]]</f>
        <v>9.6989999999999998</v>
      </c>
      <c r="L5546" s="7">
        <f>IF(G5546="White Shark",E5546*0.5,IF(G5546="Sbox",E5546*0.5,IF(G5546="Tenda",E5546*0.5,E5546*0.2)))/100</f>
        <v>0.06</v>
      </c>
      <c r="M5546" s="2">
        <f>Table_ExternalData_15[[#This Row],[Price]]-Table_ExternalData_15[[#This Row],[Price]]*Table_ExternalData_15[[#This Row],[extra popust]]</f>
        <v>7.4729999999999999</v>
      </c>
      <c r="N5546" s="2">
        <f>IF(M5546&lt;I5546,M5546,I5546)</f>
        <v>7.4729999999999999</v>
      </c>
      <c r="O5546" s="12" t="str">
        <f>IF(N5546&lt;I5546,$U$1," ")</f>
        <v xml:space="preserve"> </v>
      </c>
      <c r="P5546" s="12" t="str">
        <f>IFERROR((O5546+30)," ")</f>
        <v xml:space="preserve"> </v>
      </c>
      <c r="Q5546" s="2">
        <f ca="1">IF(O5546=$U$1,N5546,"0")*1.22</f>
        <v>0</v>
      </c>
    </row>
    <row r="5547" spans="1:17" x14ac:dyDescent="0.25">
      <c r="A5547" t="s">
        <v>6519</v>
      </c>
      <c r="B5547" t="s">
        <v>6518</v>
      </c>
      <c r="C5547">
        <v>14578</v>
      </c>
      <c r="D5547">
        <v>10.63</v>
      </c>
      <c r="E5547">
        <f>IFERROR(VLOOKUP(Table_ExternalData_15[[#This Row],[Id]],Rabati!B:C,2,0),0)</f>
        <v>30</v>
      </c>
      <c r="F5547">
        <v>10</v>
      </c>
      <c r="G5547" t="str">
        <f>VLOOKUP(Table_ExternalData_15[[#This Row],[Id]],'Blagovna izdelek'!A:C,3,0)</f>
        <v>Baseus</v>
      </c>
      <c r="H5547">
        <f>Table_ExternalData_15[[#This Row],[Rabat]]*0.2</f>
        <v>6</v>
      </c>
      <c r="I5547" s="2">
        <f>Table_ExternalData_15[[#This Row],[Price]]-(Table_ExternalData_15[[#This Row],[Price]]*Table_ExternalData_15[[#This Row],[BB rabat]])/100</f>
        <v>9.9922000000000004</v>
      </c>
      <c r="J5547" s="2">
        <f>Table_ExternalData_15[[#This Row],[BB cena]]*Table_ExternalData_15[[#Headers],[1,22]]</f>
        <v>12.190484</v>
      </c>
      <c r="K5547" s="2">
        <f>Table_ExternalData_15[[#This Row],[Price]]*Table_ExternalData_15[[#Headers],[1,22]]</f>
        <v>12.9686</v>
      </c>
      <c r="L5547" s="7">
        <f>IF(G5547="White Shark",E5547*0.5,IF(G5547="Sbox",E5547*0.5,IF(G5547="Tenda",E5547*0.5,E5547*0.2)))/100</f>
        <v>0.06</v>
      </c>
      <c r="M5547" s="2">
        <f>Table_ExternalData_15[[#This Row],[Price]]-Table_ExternalData_15[[#This Row],[Price]]*Table_ExternalData_15[[#This Row],[extra popust]]</f>
        <v>9.9922000000000004</v>
      </c>
      <c r="N5547" s="2">
        <f>IF(M5547&lt;I5547,M5547,I5547)</f>
        <v>9.9922000000000004</v>
      </c>
      <c r="O5547" s="12" t="str">
        <f>IF(N5547&lt;I5547,$U$1," ")</f>
        <v xml:space="preserve"> </v>
      </c>
      <c r="P5547" s="12" t="str">
        <f>IFERROR((O5547+30)," ")</f>
        <v xml:space="preserve"> </v>
      </c>
      <c r="Q5547" s="2">
        <f ca="1">IF(O5547=$U$1,N5547,"0")*1.22</f>
        <v>0</v>
      </c>
    </row>
    <row r="5548" spans="1:17" x14ac:dyDescent="0.25">
      <c r="A5548" t="s">
        <v>6521</v>
      </c>
      <c r="B5548" t="s">
        <v>6520</v>
      </c>
      <c r="C5548">
        <v>14579</v>
      </c>
      <c r="D5548">
        <v>7.95</v>
      </c>
      <c r="E5548">
        <f>IFERROR(VLOOKUP(Table_ExternalData_15[[#This Row],[Id]],Rabati!B:C,2,0),0)</f>
        <v>30</v>
      </c>
      <c r="F5548">
        <v>17</v>
      </c>
      <c r="G5548" t="str">
        <f>VLOOKUP(Table_ExternalData_15[[#This Row],[Id]],'Blagovna izdelek'!A:C,3,0)</f>
        <v>Baseus</v>
      </c>
      <c r="H5548">
        <f>Table_ExternalData_15[[#This Row],[Rabat]]*0.2</f>
        <v>6</v>
      </c>
      <c r="I5548" s="2">
        <f>Table_ExternalData_15[[#This Row],[Price]]-(Table_ExternalData_15[[#This Row],[Price]]*Table_ExternalData_15[[#This Row],[BB rabat]])/100</f>
        <v>7.4729999999999999</v>
      </c>
      <c r="J5548" s="2">
        <f>Table_ExternalData_15[[#This Row],[BB cena]]*Table_ExternalData_15[[#Headers],[1,22]]</f>
        <v>9.1170600000000004</v>
      </c>
      <c r="K5548" s="2">
        <f>Table_ExternalData_15[[#This Row],[Price]]*Table_ExternalData_15[[#Headers],[1,22]]</f>
        <v>9.6989999999999998</v>
      </c>
      <c r="L5548" s="7">
        <f>IF(G5548="White Shark",E5548*0.5,IF(G5548="Sbox",E5548*0.5,IF(G5548="Tenda",E5548*0.5,E5548*0.2)))/100</f>
        <v>0.06</v>
      </c>
      <c r="M5548" s="2">
        <f>Table_ExternalData_15[[#This Row],[Price]]-Table_ExternalData_15[[#This Row],[Price]]*Table_ExternalData_15[[#This Row],[extra popust]]</f>
        <v>7.4729999999999999</v>
      </c>
      <c r="N5548" s="2">
        <f>IF(M5548&lt;I5548,M5548,I5548)</f>
        <v>7.4729999999999999</v>
      </c>
      <c r="O5548" s="12" t="str">
        <f>IF(N5548&lt;I5548,$U$1," ")</f>
        <v xml:space="preserve"> </v>
      </c>
      <c r="P5548" s="12" t="str">
        <f>IFERROR((O5548+30)," ")</f>
        <v xml:space="preserve"> </v>
      </c>
      <c r="Q5548" s="2">
        <f ca="1">IF(O5548=$U$1,N5548,"0")*1.22</f>
        <v>0</v>
      </c>
    </row>
    <row r="5549" spans="1:17" x14ac:dyDescent="0.25">
      <c r="A5549" t="s">
        <v>6523</v>
      </c>
      <c r="B5549" t="s">
        <v>6522</v>
      </c>
      <c r="C5549">
        <v>14580</v>
      </c>
      <c r="D5549">
        <v>7.95</v>
      </c>
      <c r="E5549">
        <f>IFERROR(VLOOKUP(Table_ExternalData_15[[#This Row],[Id]],Rabati!B:C,2,0),0)</f>
        <v>30</v>
      </c>
      <c r="F5549">
        <v>32</v>
      </c>
      <c r="G5549" t="str">
        <f>VLOOKUP(Table_ExternalData_15[[#This Row],[Id]],'Blagovna izdelek'!A:C,3,0)</f>
        <v>Baseus</v>
      </c>
      <c r="H5549">
        <f>Table_ExternalData_15[[#This Row],[Rabat]]*0.2</f>
        <v>6</v>
      </c>
      <c r="I5549" s="2">
        <f>Table_ExternalData_15[[#This Row],[Price]]-(Table_ExternalData_15[[#This Row],[Price]]*Table_ExternalData_15[[#This Row],[BB rabat]])/100</f>
        <v>7.4729999999999999</v>
      </c>
      <c r="J5549" s="2">
        <f>Table_ExternalData_15[[#This Row],[BB cena]]*Table_ExternalData_15[[#Headers],[1,22]]</f>
        <v>9.1170600000000004</v>
      </c>
      <c r="K5549" s="2">
        <f>Table_ExternalData_15[[#This Row],[Price]]*Table_ExternalData_15[[#Headers],[1,22]]</f>
        <v>9.6989999999999998</v>
      </c>
      <c r="L5549" s="7">
        <f>IF(G5549="White Shark",E5549*0.5,IF(G5549="Sbox",E5549*0.5,IF(G5549="Tenda",E5549*0.5,E5549*0.2)))/100</f>
        <v>0.06</v>
      </c>
      <c r="M5549" s="2">
        <f>Table_ExternalData_15[[#This Row],[Price]]-Table_ExternalData_15[[#This Row],[Price]]*Table_ExternalData_15[[#This Row],[extra popust]]</f>
        <v>7.4729999999999999</v>
      </c>
      <c r="N5549" s="2">
        <f>IF(M5549&lt;I5549,M5549,I5549)</f>
        <v>7.4729999999999999</v>
      </c>
      <c r="O5549" s="12" t="str">
        <f>IF(N5549&lt;I5549,$U$1," ")</f>
        <v xml:space="preserve"> </v>
      </c>
      <c r="P5549" s="12" t="str">
        <f>IFERROR((O5549+30)," ")</f>
        <v xml:space="preserve"> </v>
      </c>
      <c r="Q5549" s="2">
        <f ca="1">IF(O5549=$U$1,N5549,"0")*1.22</f>
        <v>0</v>
      </c>
    </row>
    <row r="5550" spans="1:17" x14ac:dyDescent="0.25">
      <c r="A5550" t="s">
        <v>6543</v>
      </c>
      <c r="B5550" t="s">
        <v>6542</v>
      </c>
      <c r="C5550">
        <v>14599</v>
      </c>
      <c r="D5550">
        <v>33.869999999999997</v>
      </c>
      <c r="E5550">
        <f>IFERROR(VLOOKUP(Table_ExternalData_15[[#This Row],[Id]],Rabati!B:C,2,0),0)</f>
        <v>25</v>
      </c>
      <c r="F5550">
        <v>0</v>
      </c>
      <c r="G5550" t="str">
        <f>VLOOKUP(Table_ExternalData_15[[#This Row],[Id]],'Blagovna izdelek'!A:C,3,0)</f>
        <v>Baseus</v>
      </c>
      <c r="H5550">
        <f>Table_ExternalData_15[[#This Row],[Rabat]]*0.2</f>
        <v>5</v>
      </c>
      <c r="I5550" s="2">
        <f>Table_ExternalData_15[[#This Row],[Price]]-(Table_ExternalData_15[[#This Row],[Price]]*Table_ExternalData_15[[#This Row],[BB rabat]])/100</f>
        <v>32.176499999999997</v>
      </c>
      <c r="J5550" s="2">
        <f>Table_ExternalData_15[[#This Row],[BB cena]]*Table_ExternalData_15[[#Headers],[1,22]]</f>
        <v>39.255329999999994</v>
      </c>
      <c r="K5550" s="2">
        <f>Table_ExternalData_15[[#This Row],[Price]]*Table_ExternalData_15[[#Headers],[1,22]]</f>
        <v>41.321399999999997</v>
      </c>
      <c r="L5550" s="7">
        <f>IF(G5550="White Shark",E5550*0.5,IF(G5550="Sbox",E5550*0.5,IF(G5550="Tenda",E5550*0.5,E5550*0.2)))/100</f>
        <v>0.05</v>
      </c>
      <c r="M5550" s="2">
        <f>Table_ExternalData_15[[#This Row],[Price]]-Table_ExternalData_15[[#This Row],[Price]]*Table_ExternalData_15[[#This Row],[extra popust]]</f>
        <v>32.176499999999997</v>
      </c>
      <c r="N5550" s="2">
        <f>IF(M5550&lt;I5550,M5550,I5550)</f>
        <v>32.176499999999997</v>
      </c>
      <c r="O5550" s="12" t="str">
        <f>IF(N5550&lt;I5550,$U$1," ")</f>
        <v xml:space="preserve"> </v>
      </c>
      <c r="P5550" s="12" t="str">
        <f>IFERROR((O5550+30)," ")</f>
        <v xml:space="preserve"> </v>
      </c>
      <c r="Q5550" s="2">
        <f ca="1">IF(O5550=$U$1,N5550,"0")*1.22</f>
        <v>0</v>
      </c>
    </row>
    <row r="5551" spans="1:17" x14ac:dyDescent="0.25">
      <c r="A5551" t="s">
        <v>6559</v>
      </c>
      <c r="B5551" t="s">
        <v>10092</v>
      </c>
      <c r="C5551">
        <v>14612</v>
      </c>
      <c r="D5551">
        <v>25.95</v>
      </c>
      <c r="E5551">
        <f>IFERROR(VLOOKUP(Table_ExternalData_15[[#This Row],[Id]],Rabati!B:C,2,0),0)</f>
        <v>20</v>
      </c>
      <c r="F5551">
        <v>0</v>
      </c>
      <c r="G5551" t="str">
        <f>VLOOKUP(Table_ExternalData_15[[#This Row],[Id]],'Blagovna izdelek'!A:C,3,0)</f>
        <v>Baseus</v>
      </c>
      <c r="H5551">
        <f>Table_ExternalData_15[[#This Row],[Rabat]]*0.2</f>
        <v>4</v>
      </c>
      <c r="I5551" s="2">
        <f>Table_ExternalData_15[[#This Row],[Price]]-(Table_ExternalData_15[[#This Row],[Price]]*Table_ExternalData_15[[#This Row],[BB rabat]])/100</f>
        <v>24.911999999999999</v>
      </c>
      <c r="J5551" s="2">
        <f>Table_ExternalData_15[[#This Row],[BB cena]]*Table_ExternalData_15[[#Headers],[1,22]]</f>
        <v>30.392639999999997</v>
      </c>
      <c r="K5551" s="2">
        <f>Table_ExternalData_15[[#This Row],[Price]]*Table_ExternalData_15[[#Headers],[1,22]]</f>
        <v>31.658999999999999</v>
      </c>
      <c r="L5551" s="7">
        <f>IF(G5551="White Shark",E5551*0.5,IF(G5551="Sbox",E5551*0.5,IF(G5551="Tenda",E5551*0.5,E5551*0.2)))/100</f>
        <v>0.04</v>
      </c>
      <c r="M5551" s="2">
        <f>Table_ExternalData_15[[#This Row],[Price]]-Table_ExternalData_15[[#This Row],[Price]]*Table_ExternalData_15[[#This Row],[extra popust]]</f>
        <v>24.911999999999999</v>
      </c>
      <c r="N5551" s="2">
        <f>IF(M5551&lt;I5551,M5551,I5551)</f>
        <v>24.911999999999999</v>
      </c>
      <c r="O5551" s="12" t="str">
        <f>IF(N5551&lt;I5551,$U$1," ")</f>
        <v xml:space="preserve"> </v>
      </c>
      <c r="P5551" s="12" t="str">
        <f>IFERROR((O5551+30)," ")</f>
        <v xml:space="preserve"> </v>
      </c>
      <c r="Q5551" s="2">
        <f ca="1">IF(O5551=$U$1,N5551,"0")*1.22</f>
        <v>0</v>
      </c>
    </row>
    <row r="5552" spans="1:17" x14ac:dyDescent="0.25">
      <c r="A5552" t="s">
        <v>6717</v>
      </c>
      <c r="B5552" t="s">
        <v>6716</v>
      </c>
      <c r="C5552">
        <v>14727</v>
      </c>
      <c r="D5552">
        <v>13.72</v>
      </c>
      <c r="E5552">
        <f>IFERROR(VLOOKUP(Table_ExternalData_15[[#This Row],[Id]],Rabati!B:C,2,0),0)</f>
        <v>30</v>
      </c>
      <c r="F5552">
        <v>0</v>
      </c>
      <c r="G5552" t="str">
        <f>VLOOKUP(Table_ExternalData_15[[#This Row],[Id]],'Blagovna izdelek'!A:C,3,0)</f>
        <v>Baseus</v>
      </c>
      <c r="H5552">
        <f>Table_ExternalData_15[[#This Row],[Rabat]]*0.2</f>
        <v>6</v>
      </c>
      <c r="I5552" s="2">
        <f>Table_ExternalData_15[[#This Row],[Price]]-(Table_ExternalData_15[[#This Row],[Price]]*Table_ExternalData_15[[#This Row],[BB rabat]])/100</f>
        <v>12.896800000000001</v>
      </c>
      <c r="J5552" s="2">
        <f>Table_ExternalData_15[[#This Row],[BB cena]]*Table_ExternalData_15[[#Headers],[1,22]]</f>
        <v>15.734096000000001</v>
      </c>
      <c r="K5552" s="2">
        <f>Table_ExternalData_15[[#This Row],[Price]]*Table_ExternalData_15[[#Headers],[1,22]]</f>
        <v>16.738400000000002</v>
      </c>
      <c r="L5552" s="7">
        <f>IF(G5552="White Shark",E5552*0.5,IF(G5552="Sbox",E5552*0.5,IF(G5552="Tenda",E5552*0.5,E5552*0.2)))/100</f>
        <v>0.06</v>
      </c>
      <c r="M5552" s="2">
        <f>Table_ExternalData_15[[#This Row],[Price]]-Table_ExternalData_15[[#This Row],[Price]]*Table_ExternalData_15[[#This Row],[extra popust]]</f>
        <v>12.896800000000001</v>
      </c>
      <c r="N5552" s="2">
        <f>IF(M5552&lt;I5552,M5552,I5552)</f>
        <v>12.896800000000001</v>
      </c>
      <c r="O5552" s="12" t="str">
        <f>IF(N5552&lt;I5552,$U$1," ")</f>
        <v xml:space="preserve"> </v>
      </c>
      <c r="P5552" s="12" t="str">
        <f>IFERROR((O5552+30)," ")</f>
        <v xml:space="preserve"> </v>
      </c>
      <c r="Q5552" s="2">
        <f ca="1">IF(O5552=$U$1,N5552,"0")*1.22</f>
        <v>0</v>
      </c>
    </row>
    <row r="5553" spans="1:17" x14ac:dyDescent="0.25">
      <c r="A5553" t="s">
        <v>6718</v>
      </c>
      <c r="B5553" t="s">
        <v>10498</v>
      </c>
      <c r="C5553">
        <v>14728</v>
      </c>
      <c r="D5553">
        <v>11.7</v>
      </c>
      <c r="E5553">
        <f>IFERROR(VLOOKUP(Table_ExternalData_15[[#This Row],[Id]],Rabati!B:C,2,0),0)</f>
        <v>20</v>
      </c>
      <c r="F5553">
        <v>87</v>
      </c>
      <c r="G5553" t="str">
        <f>VLOOKUP(Table_ExternalData_15[[#This Row],[Id]],'Blagovna izdelek'!A:C,3,0)</f>
        <v>Baseus</v>
      </c>
      <c r="H5553">
        <f>Table_ExternalData_15[[#This Row],[Rabat]]*0.2</f>
        <v>4</v>
      </c>
      <c r="I5553" s="2">
        <f>Table_ExternalData_15[[#This Row],[Price]]-(Table_ExternalData_15[[#This Row],[Price]]*Table_ExternalData_15[[#This Row],[BB rabat]])/100</f>
        <v>11.231999999999999</v>
      </c>
      <c r="J5553" s="2">
        <f>Table_ExternalData_15[[#This Row],[BB cena]]*Table_ExternalData_15[[#Headers],[1,22]]</f>
        <v>13.70304</v>
      </c>
      <c r="K5553" s="2">
        <f>Table_ExternalData_15[[#This Row],[Price]]*Table_ExternalData_15[[#Headers],[1,22]]</f>
        <v>14.273999999999999</v>
      </c>
      <c r="L5553" s="7">
        <f>IF(G5553="White Shark",E5553*0.5,IF(G5553="Sbox",E5553*0.5,IF(G5553="Tenda",E5553*0.5,E5553*0.2)))/100</f>
        <v>0.04</v>
      </c>
      <c r="M5553" s="2">
        <f>Table_ExternalData_15[[#This Row],[Price]]-Table_ExternalData_15[[#This Row],[Price]]*Table_ExternalData_15[[#This Row],[extra popust]]</f>
        <v>11.231999999999999</v>
      </c>
      <c r="N5553" s="2">
        <f>IF(M5553&lt;I5553,M5553,I5553)</f>
        <v>11.231999999999999</v>
      </c>
      <c r="O5553" s="12" t="str">
        <f>IF(N5553&lt;I5553,$U$1," ")</f>
        <v xml:space="preserve"> </v>
      </c>
      <c r="P5553" s="12" t="str">
        <f>IFERROR((O5553+30)," ")</f>
        <v xml:space="preserve"> </v>
      </c>
      <c r="Q5553" s="2">
        <f ca="1">IF(O5553=$U$1,N5553,"0")*1.22</f>
        <v>0</v>
      </c>
    </row>
    <row r="5554" spans="1:17" x14ac:dyDescent="0.25">
      <c r="A5554" t="s">
        <v>6719</v>
      </c>
      <c r="B5554" t="s">
        <v>10499</v>
      </c>
      <c r="C5554">
        <v>14729</v>
      </c>
      <c r="D5554">
        <v>11.7</v>
      </c>
      <c r="E5554">
        <f>IFERROR(VLOOKUP(Table_ExternalData_15[[#This Row],[Id]],Rabati!B:C,2,0),0)</f>
        <v>20</v>
      </c>
      <c r="F5554">
        <v>39</v>
      </c>
      <c r="G5554" t="str">
        <f>VLOOKUP(Table_ExternalData_15[[#This Row],[Id]],'Blagovna izdelek'!A:C,3,0)</f>
        <v>Baseus</v>
      </c>
      <c r="H5554">
        <f>Table_ExternalData_15[[#This Row],[Rabat]]*0.2</f>
        <v>4</v>
      </c>
      <c r="I5554" s="2">
        <f>Table_ExternalData_15[[#This Row],[Price]]-(Table_ExternalData_15[[#This Row],[Price]]*Table_ExternalData_15[[#This Row],[BB rabat]])/100</f>
        <v>11.231999999999999</v>
      </c>
      <c r="J5554" s="2">
        <f>Table_ExternalData_15[[#This Row],[BB cena]]*Table_ExternalData_15[[#Headers],[1,22]]</f>
        <v>13.70304</v>
      </c>
      <c r="K5554" s="2">
        <f>Table_ExternalData_15[[#This Row],[Price]]*Table_ExternalData_15[[#Headers],[1,22]]</f>
        <v>14.273999999999999</v>
      </c>
      <c r="L5554" s="7">
        <f>IF(G5554="White Shark",E5554*0.5,IF(G5554="Sbox",E5554*0.5,IF(G5554="Tenda",E5554*0.5,E5554*0.2)))/100</f>
        <v>0.04</v>
      </c>
      <c r="M5554" s="2">
        <f>Table_ExternalData_15[[#This Row],[Price]]-Table_ExternalData_15[[#This Row],[Price]]*Table_ExternalData_15[[#This Row],[extra popust]]</f>
        <v>11.231999999999999</v>
      </c>
      <c r="N5554" s="2">
        <f>IF(M5554&lt;I5554,M5554,I5554)</f>
        <v>11.231999999999999</v>
      </c>
      <c r="O5554" s="12" t="str">
        <f>IF(N5554&lt;I5554,$U$1," ")</f>
        <v xml:space="preserve"> </v>
      </c>
      <c r="P5554" s="12" t="str">
        <f>IFERROR((O5554+30)," ")</f>
        <v xml:space="preserve"> </v>
      </c>
      <c r="Q5554" s="2">
        <f ca="1">IF(O5554=$U$1,N5554,"0")*1.22</f>
        <v>0</v>
      </c>
    </row>
    <row r="5555" spans="1:17" x14ac:dyDescent="0.25">
      <c r="A5555" t="s">
        <v>6720</v>
      </c>
      <c r="B5555" t="s">
        <v>10094</v>
      </c>
      <c r="C5555">
        <v>14730</v>
      </c>
      <c r="D5555">
        <v>2.95</v>
      </c>
      <c r="E5555">
        <f>IFERROR(VLOOKUP(Table_ExternalData_15[[#This Row],[Id]],Rabati!B:C,2,0),0)</f>
        <v>25</v>
      </c>
      <c r="F5555">
        <v>4</v>
      </c>
      <c r="G5555" t="str">
        <f>VLOOKUP(Table_ExternalData_15[[#This Row],[Id]],'Blagovna izdelek'!A:C,3,0)</f>
        <v>Baseus</v>
      </c>
      <c r="H5555">
        <f>Table_ExternalData_15[[#This Row],[Rabat]]*0.2</f>
        <v>5</v>
      </c>
      <c r="I5555" s="2">
        <f>Table_ExternalData_15[[#This Row],[Price]]-(Table_ExternalData_15[[#This Row],[Price]]*Table_ExternalData_15[[#This Row],[BB rabat]])/100</f>
        <v>2.8025000000000002</v>
      </c>
      <c r="J5555" s="2">
        <f>Table_ExternalData_15[[#This Row],[BB cena]]*Table_ExternalData_15[[#Headers],[1,22]]</f>
        <v>3.4190500000000004</v>
      </c>
      <c r="K5555" s="2">
        <f>Table_ExternalData_15[[#This Row],[Price]]*Table_ExternalData_15[[#Headers],[1,22]]</f>
        <v>3.5990000000000002</v>
      </c>
      <c r="L5555" s="7">
        <f>IF(G5555="White Shark",E5555*0.5,IF(G5555="Sbox",E5555*0.5,IF(G5555="Tenda",E5555*0.5,E5555*0.2)))/100</f>
        <v>0.05</v>
      </c>
      <c r="M5555" s="2">
        <f>Table_ExternalData_15[[#This Row],[Price]]-Table_ExternalData_15[[#This Row],[Price]]*Table_ExternalData_15[[#This Row],[extra popust]]</f>
        <v>2.8025000000000002</v>
      </c>
      <c r="N5555" s="2">
        <f>IF(M5555&lt;I5555,M5555,I5555)</f>
        <v>2.8025000000000002</v>
      </c>
      <c r="O5555" s="12" t="str">
        <f>IF(N5555&lt;I5555,$U$1," ")</f>
        <v xml:space="preserve"> </v>
      </c>
      <c r="P5555" s="12" t="str">
        <f>IFERROR((O5555+30)," ")</f>
        <v xml:space="preserve"> </v>
      </c>
      <c r="Q5555" s="2">
        <f ca="1">IF(O5555=$U$1,N5555,"0")*1.22</f>
        <v>0</v>
      </c>
    </row>
    <row r="5556" spans="1:17" x14ac:dyDescent="0.25">
      <c r="A5556" t="s">
        <v>6721</v>
      </c>
      <c r="B5556" t="s">
        <v>10095</v>
      </c>
      <c r="C5556">
        <v>14731</v>
      </c>
      <c r="D5556">
        <v>2.95</v>
      </c>
      <c r="E5556">
        <f>IFERROR(VLOOKUP(Table_ExternalData_15[[#This Row],[Id]],Rabati!B:C,2,0),0)</f>
        <v>25</v>
      </c>
      <c r="F5556">
        <v>110</v>
      </c>
      <c r="G5556" t="str">
        <f>VLOOKUP(Table_ExternalData_15[[#This Row],[Id]],'Blagovna izdelek'!A:C,3,0)</f>
        <v>Baseus</v>
      </c>
      <c r="H5556">
        <f>Table_ExternalData_15[[#This Row],[Rabat]]*0.2</f>
        <v>5</v>
      </c>
      <c r="I5556" s="2">
        <f>Table_ExternalData_15[[#This Row],[Price]]-(Table_ExternalData_15[[#This Row],[Price]]*Table_ExternalData_15[[#This Row],[BB rabat]])/100</f>
        <v>2.8025000000000002</v>
      </c>
      <c r="J5556" s="2">
        <f>Table_ExternalData_15[[#This Row],[BB cena]]*Table_ExternalData_15[[#Headers],[1,22]]</f>
        <v>3.4190500000000004</v>
      </c>
      <c r="K5556" s="2">
        <f>Table_ExternalData_15[[#This Row],[Price]]*Table_ExternalData_15[[#Headers],[1,22]]</f>
        <v>3.5990000000000002</v>
      </c>
      <c r="L5556" s="7">
        <f>IF(G5556="White Shark",E5556*0.5,IF(G5556="Sbox",E5556*0.5,IF(G5556="Tenda",E5556*0.5,E5556*0.2)))/100</f>
        <v>0.05</v>
      </c>
      <c r="M5556" s="2">
        <f>Table_ExternalData_15[[#This Row],[Price]]-Table_ExternalData_15[[#This Row],[Price]]*Table_ExternalData_15[[#This Row],[extra popust]]</f>
        <v>2.8025000000000002</v>
      </c>
      <c r="N5556" s="2">
        <f>IF(M5556&lt;I5556,M5556,I5556)</f>
        <v>2.8025000000000002</v>
      </c>
      <c r="O5556" s="12" t="str">
        <f>IF(N5556&lt;I5556,$U$1," ")</f>
        <v xml:space="preserve"> </v>
      </c>
      <c r="P5556" s="12" t="str">
        <f>IFERROR((O5556+30)," ")</f>
        <v xml:space="preserve"> </v>
      </c>
      <c r="Q5556" s="2">
        <f ca="1">IF(O5556=$U$1,N5556,"0")*1.22</f>
        <v>0</v>
      </c>
    </row>
    <row r="5557" spans="1:17" x14ac:dyDescent="0.25">
      <c r="A5557" t="s">
        <v>6723</v>
      </c>
      <c r="B5557" t="s">
        <v>6722</v>
      </c>
      <c r="C5557">
        <v>14732</v>
      </c>
      <c r="D5557">
        <v>13.72</v>
      </c>
      <c r="E5557">
        <f>IFERROR(VLOOKUP(Table_ExternalData_15[[#This Row],[Id]],Rabati!B:C,2,0),0)</f>
        <v>30</v>
      </c>
      <c r="F5557">
        <v>0</v>
      </c>
      <c r="G5557" t="str">
        <f>VLOOKUP(Table_ExternalData_15[[#This Row],[Id]],'Blagovna izdelek'!A:C,3,0)</f>
        <v>Baseus</v>
      </c>
      <c r="H5557">
        <f>Table_ExternalData_15[[#This Row],[Rabat]]*0.2</f>
        <v>6</v>
      </c>
      <c r="I5557" s="2">
        <f>Table_ExternalData_15[[#This Row],[Price]]-(Table_ExternalData_15[[#This Row],[Price]]*Table_ExternalData_15[[#This Row],[BB rabat]])/100</f>
        <v>12.896800000000001</v>
      </c>
      <c r="J5557" s="2">
        <f>Table_ExternalData_15[[#This Row],[BB cena]]*Table_ExternalData_15[[#Headers],[1,22]]</f>
        <v>15.734096000000001</v>
      </c>
      <c r="K5557" s="2">
        <f>Table_ExternalData_15[[#This Row],[Price]]*Table_ExternalData_15[[#Headers],[1,22]]</f>
        <v>16.738400000000002</v>
      </c>
      <c r="L5557" s="7">
        <f>IF(G5557="White Shark",E5557*0.5,IF(G5557="Sbox",E5557*0.5,IF(G5557="Tenda",E5557*0.5,E5557*0.2)))/100</f>
        <v>0.06</v>
      </c>
      <c r="M5557" s="2">
        <f>Table_ExternalData_15[[#This Row],[Price]]-Table_ExternalData_15[[#This Row],[Price]]*Table_ExternalData_15[[#This Row],[extra popust]]</f>
        <v>12.896800000000001</v>
      </c>
      <c r="N5557" s="2">
        <f>IF(M5557&lt;I5557,M5557,I5557)</f>
        <v>12.896800000000001</v>
      </c>
      <c r="O5557" s="12" t="str">
        <f>IF(N5557&lt;I5557,$U$1," ")</f>
        <v xml:space="preserve"> </v>
      </c>
      <c r="P5557" s="12" t="str">
        <f>IFERROR((O5557+30)," ")</f>
        <v xml:space="preserve"> </v>
      </c>
      <c r="Q5557" s="2">
        <f ca="1">IF(O5557=$U$1,N5557,"0")*1.22</f>
        <v>0</v>
      </c>
    </row>
    <row r="5558" spans="1:17" x14ac:dyDescent="0.25">
      <c r="A5558" t="s">
        <v>6746</v>
      </c>
      <c r="B5558" t="s">
        <v>10098</v>
      </c>
      <c r="C5558">
        <v>14750</v>
      </c>
      <c r="D5558">
        <v>2.95</v>
      </c>
      <c r="E5558">
        <f>IFERROR(VLOOKUP(Table_ExternalData_15[[#This Row],[Id]],Rabati!B:C,2,0),0)</f>
        <v>25</v>
      </c>
      <c r="F5558">
        <v>117</v>
      </c>
      <c r="G5558" t="str">
        <f>VLOOKUP(Table_ExternalData_15[[#This Row],[Id]],'Blagovna izdelek'!A:C,3,0)</f>
        <v>Baseus</v>
      </c>
      <c r="H5558">
        <f>Table_ExternalData_15[[#This Row],[Rabat]]*0.2</f>
        <v>5</v>
      </c>
      <c r="I5558" s="2">
        <f>Table_ExternalData_15[[#This Row],[Price]]-(Table_ExternalData_15[[#This Row],[Price]]*Table_ExternalData_15[[#This Row],[BB rabat]])/100</f>
        <v>2.8025000000000002</v>
      </c>
      <c r="J5558" s="2">
        <f>Table_ExternalData_15[[#This Row],[BB cena]]*Table_ExternalData_15[[#Headers],[1,22]]</f>
        <v>3.4190500000000004</v>
      </c>
      <c r="K5558" s="2">
        <f>Table_ExternalData_15[[#This Row],[Price]]*Table_ExternalData_15[[#Headers],[1,22]]</f>
        <v>3.5990000000000002</v>
      </c>
      <c r="L5558" s="7">
        <f>IF(G5558="White Shark",E5558*0.5,IF(G5558="Sbox",E5558*0.5,IF(G5558="Tenda",E5558*0.5,E5558*0.2)))/100</f>
        <v>0.05</v>
      </c>
      <c r="M5558" s="2">
        <f>Table_ExternalData_15[[#This Row],[Price]]-Table_ExternalData_15[[#This Row],[Price]]*Table_ExternalData_15[[#This Row],[extra popust]]</f>
        <v>2.8025000000000002</v>
      </c>
      <c r="N5558" s="2">
        <f>IF(M5558&lt;I5558,M5558,I5558)</f>
        <v>2.8025000000000002</v>
      </c>
      <c r="O5558" s="12" t="str">
        <f>IF(N5558&lt;I5558,$U$1," ")</f>
        <v xml:space="preserve"> </v>
      </c>
      <c r="P5558" s="12" t="str">
        <f>IFERROR((O5558+30)," ")</f>
        <v xml:space="preserve"> </v>
      </c>
      <c r="Q5558" s="2">
        <f ca="1">IF(O5558=$U$1,N5558,"0")*1.22</f>
        <v>0</v>
      </c>
    </row>
    <row r="5559" spans="1:17" x14ac:dyDescent="0.25">
      <c r="A5559" t="s">
        <v>6833</v>
      </c>
      <c r="B5559" t="s">
        <v>9726</v>
      </c>
      <c r="C5559">
        <v>14813</v>
      </c>
      <c r="D5559">
        <v>27.7</v>
      </c>
      <c r="E5559">
        <f>IFERROR(VLOOKUP(Table_ExternalData_15[[#This Row],[Id]],Rabati!B:C,2,0),0)</f>
        <v>20</v>
      </c>
      <c r="F5559">
        <v>0</v>
      </c>
      <c r="G5559" t="str">
        <f>VLOOKUP(Table_ExternalData_15[[#This Row],[Id]],'Blagovna izdelek'!A:C,3,0)</f>
        <v>Baseus</v>
      </c>
      <c r="H5559">
        <f>Table_ExternalData_15[[#This Row],[Rabat]]*0.2</f>
        <v>4</v>
      </c>
      <c r="I5559" s="2">
        <f>Table_ExternalData_15[[#This Row],[Price]]-(Table_ExternalData_15[[#This Row],[Price]]*Table_ExternalData_15[[#This Row],[BB rabat]])/100</f>
        <v>26.591999999999999</v>
      </c>
      <c r="J5559" s="2">
        <f>Table_ExternalData_15[[#This Row],[BB cena]]*Table_ExternalData_15[[#Headers],[1,22]]</f>
        <v>32.442239999999998</v>
      </c>
      <c r="K5559" s="2">
        <f>Table_ExternalData_15[[#This Row],[Price]]*Table_ExternalData_15[[#Headers],[1,22]]</f>
        <v>33.793999999999997</v>
      </c>
      <c r="L5559" s="7">
        <f>IF(G5559="White Shark",E5559*0.5,IF(G5559="Sbox",E5559*0.5,IF(G5559="Tenda",E5559*0.5,E5559*0.2)))/100</f>
        <v>0.04</v>
      </c>
      <c r="M5559" s="2">
        <f>Table_ExternalData_15[[#This Row],[Price]]-Table_ExternalData_15[[#This Row],[Price]]*Table_ExternalData_15[[#This Row],[extra popust]]</f>
        <v>26.591999999999999</v>
      </c>
      <c r="N5559" s="2">
        <f>IF(M5559&lt;I5559,M5559,I5559)</f>
        <v>26.591999999999999</v>
      </c>
      <c r="O5559" s="12" t="str">
        <f>IF(N5559&lt;I5559,$U$1," ")</f>
        <v xml:space="preserve"> </v>
      </c>
      <c r="P5559" s="12" t="str">
        <f>IFERROR((O5559+30)," ")</f>
        <v xml:space="preserve"> </v>
      </c>
      <c r="Q5559" s="2">
        <f ca="1">IF(O5559=$U$1,N5559,"0")*1.22</f>
        <v>0</v>
      </c>
    </row>
    <row r="5560" spans="1:17" x14ac:dyDescent="0.25">
      <c r="A5560" t="s">
        <v>6834</v>
      </c>
      <c r="B5560" t="s">
        <v>9727</v>
      </c>
      <c r="C5560">
        <v>14814</v>
      </c>
      <c r="D5560">
        <v>21.42</v>
      </c>
      <c r="E5560">
        <f>IFERROR(VLOOKUP(Table_ExternalData_15[[#This Row],[Id]],Rabati!B:C,2,0),0)</f>
        <v>20</v>
      </c>
      <c r="F5560">
        <v>4</v>
      </c>
      <c r="G5560" t="str">
        <f>VLOOKUP(Table_ExternalData_15[[#This Row],[Id]],'Blagovna izdelek'!A:C,3,0)</f>
        <v>Baseus</v>
      </c>
      <c r="H5560">
        <f>Table_ExternalData_15[[#This Row],[Rabat]]*0.2</f>
        <v>4</v>
      </c>
      <c r="I5560" s="2">
        <f>Table_ExternalData_15[[#This Row],[Price]]-(Table_ExternalData_15[[#This Row],[Price]]*Table_ExternalData_15[[#This Row],[BB rabat]])/100</f>
        <v>20.563200000000002</v>
      </c>
      <c r="J5560" s="2">
        <f>Table_ExternalData_15[[#This Row],[BB cena]]*Table_ExternalData_15[[#Headers],[1,22]]</f>
        <v>25.087104</v>
      </c>
      <c r="K5560" s="2">
        <f>Table_ExternalData_15[[#This Row],[Price]]*Table_ExternalData_15[[#Headers],[1,22]]</f>
        <v>26.132400000000001</v>
      </c>
      <c r="L5560" s="7">
        <f>IF(G5560="White Shark",E5560*0.5,IF(G5560="Sbox",E5560*0.5,IF(G5560="Tenda",E5560*0.5,E5560*0.2)))/100</f>
        <v>0.04</v>
      </c>
      <c r="M5560" s="2">
        <f>Table_ExternalData_15[[#This Row],[Price]]-Table_ExternalData_15[[#This Row],[Price]]*Table_ExternalData_15[[#This Row],[extra popust]]</f>
        <v>20.563200000000002</v>
      </c>
      <c r="N5560" s="2">
        <f>IF(M5560&lt;I5560,M5560,I5560)</f>
        <v>20.563200000000002</v>
      </c>
      <c r="O5560" s="12" t="str">
        <f>IF(N5560&lt;I5560,$U$1," ")</f>
        <v xml:space="preserve"> </v>
      </c>
      <c r="P5560" s="12" t="str">
        <f>IFERROR((O5560+30)," ")</f>
        <v xml:space="preserve"> </v>
      </c>
      <c r="Q5560" s="2">
        <f ca="1">IF(O5560=$U$1,N5560,"0")*1.22</f>
        <v>0</v>
      </c>
    </row>
    <row r="5561" spans="1:17" x14ac:dyDescent="0.25">
      <c r="A5561" t="s">
        <v>6977</v>
      </c>
      <c r="B5561" t="s">
        <v>6976</v>
      </c>
      <c r="C5561">
        <v>14929</v>
      </c>
      <c r="D5561">
        <v>8.5</v>
      </c>
      <c r="E5561">
        <f>IFERROR(VLOOKUP(Table_ExternalData_15[[#This Row],[Id]],Rabati!B:C,2,0),0)</f>
        <v>30</v>
      </c>
      <c r="F5561">
        <v>31</v>
      </c>
      <c r="G5561" t="str">
        <f>VLOOKUP(Table_ExternalData_15[[#This Row],[Id]],'Blagovna izdelek'!A:C,3,0)</f>
        <v>Baseus</v>
      </c>
      <c r="H5561">
        <f>Table_ExternalData_15[[#This Row],[Rabat]]*0.2</f>
        <v>6</v>
      </c>
      <c r="I5561" s="2">
        <f>Table_ExternalData_15[[#This Row],[Price]]-(Table_ExternalData_15[[#This Row],[Price]]*Table_ExternalData_15[[#This Row],[BB rabat]])/100</f>
        <v>7.99</v>
      </c>
      <c r="J5561" s="2">
        <f>Table_ExternalData_15[[#This Row],[BB cena]]*Table_ExternalData_15[[#Headers],[1,22]]</f>
        <v>9.7477999999999998</v>
      </c>
      <c r="K5561" s="2">
        <f>Table_ExternalData_15[[#This Row],[Price]]*Table_ExternalData_15[[#Headers],[1,22]]</f>
        <v>10.37</v>
      </c>
      <c r="L5561" s="7">
        <f>IF(G5561="White Shark",E5561*0.5,IF(G5561="Sbox",E5561*0.5,IF(G5561="Tenda",E5561*0.5,E5561*0.2)))/100</f>
        <v>0.06</v>
      </c>
      <c r="M5561" s="2">
        <f>Table_ExternalData_15[[#This Row],[Price]]-Table_ExternalData_15[[#This Row],[Price]]*Table_ExternalData_15[[#This Row],[extra popust]]</f>
        <v>7.99</v>
      </c>
      <c r="N5561" s="2">
        <f>IF(M5561&lt;I5561,M5561,I5561)</f>
        <v>7.99</v>
      </c>
      <c r="O5561" s="12" t="str">
        <f>IF(N5561&lt;I5561,$U$1," ")</f>
        <v xml:space="preserve"> </v>
      </c>
      <c r="P5561" s="12" t="str">
        <f>IFERROR((O5561+30)," ")</f>
        <v xml:space="preserve"> </v>
      </c>
      <c r="Q5561" s="2">
        <f ca="1">IF(O5561=$U$1,N5561,"0")*1.22</f>
        <v>0</v>
      </c>
    </row>
    <row r="5562" spans="1:17" x14ac:dyDescent="0.25">
      <c r="A5562" t="s">
        <v>6979</v>
      </c>
      <c r="B5562" t="s">
        <v>6978</v>
      </c>
      <c r="C5562">
        <v>14930</v>
      </c>
      <c r="D5562">
        <v>5.82</v>
      </c>
      <c r="E5562">
        <f>IFERROR(VLOOKUP(Table_ExternalData_15[[#This Row],[Id]],Rabati!B:C,2,0),0)</f>
        <v>30</v>
      </c>
      <c r="F5562">
        <v>41</v>
      </c>
      <c r="G5562" t="str">
        <f>VLOOKUP(Table_ExternalData_15[[#This Row],[Id]],'Blagovna izdelek'!A:C,3,0)</f>
        <v>Baseus</v>
      </c>
      <c r="H5562">
        <f>Table_ExternalData_15[[#This Row],[Rabat]]*0.2</f>
        <v>6</v>
      </c>
      <c r="I5562" s="2">
        <f>Table_ExternalData_15[[#This Row],[Price]]-(Table_ExternalData_15[[#This Row],[Price]]*Table_ExternalData_15[[#This Row],[BB rabat]])/100</f>
        <v>5.4708000000000006</v>
      </c>
      <c r="J5562" s="2">
        <f>Table_ExternalData_15[[#This Row],[BB cena]]*Table_ExternalData_15[[#Headers],[1,22]]</f>
        <v>6.6743760000000005</v>
      </c>
      <c r="K5562" s="2">
        <f>Table_ExternalData_15[[#This Row],[Price]]*Table_ExternalData_15[[#Headers],[1,22]]</f>
        <v>7.1004000000000005</v>
      </c>
      <c r="L5562" s="7">
        <f>IF(G5562="White Shark",E5562*0.5,IF(G5562="Sbox",E5562*0.5,IF(G5562="Tenda",E5562*0.5,E5562*0.2)))/100</f>
        <v>0.06</v>
      </c>
      <c r="M5562" s="2">
        <f>Table_ExternalData_15[[#This Row],[Price]]-Table_ExternalData_15[[#This Row],[Price]]*Table_ExternalData_15[[#This Row],[extra popust]]</f>
        <v>5.4708000000000006</v>
      </c>
      <c r="N5562" s="2">
        <f>IF(M5562&lt;I5562,M5562,I5562)</f>
        <v>5.4708000000000006</v>
      </c>
      <c r="O5562" s="12" t="str">
        <f>IF(N5562&lt;I5562,$U$1," ")</f>
        <v xml:space="preserve"> </v>
      </c>
      <c r="P5562" s="12" t="str">
        <f>IFERROR((O5562+30)," ")</f>
        <v xml:space="preserve"> </v>
      </c>
      <c r="Q5562" s="2">
        <f ca="1">IF(O5562=$U$1,N5562,"0")*1.22</f>
        <v>0</v>
      </c>
    </row>
    <row r="5563" spans="1:17" x14ac:dyDescent="0.25">
      <c r="A5563" t="s">
        <v>6981</v>
      </c>
      <c r="B5563" t="s">
        <v>6980</v>
      </c>
      <c r="C5563">
        <v>14931</v>
      </c>
      <c r="D5563">
        <v>4.8</v>
      </c>
      <c r="E5563">
        <f>IFERROR(VLOOKUP(Table_ExternalData_15[[#This Row],[Id]],Rabati!B:C,2,0),0)</f>
        <v>30</v>
      </c>
      <c r="F5563">
        <v>86</v>
      </c>
      <c r="G5563" t="str">
        <f>VLOOKUP(Table_ExternalData_15[[#This Row],[Id]],'Blagovna izdelek'!A:C,3,0)</f>
        <v>Baseus</v>
      </c>
      <c r="H5563">
        <f>Table_ExternalData_15[[#This Row],[Rabat]]*0.2</f>
        <v>6</v>
      </c>
      <c r="I5563" s="2">
        <f>Table_ExternalData_15[[#This Row],[Price]]-(Table_ExternalData_15[[#This Row],[Price]]*Table_ExternalData_15[[#This Row],[BB rabat]])/100</f>
        <v>4.5119999999999996</v>
      </c>
      <c r="J5563" s="2">
        <f>Table_ExternalData_15[[#This Row],[BB cena]]*Table_ExternalData_15[[#Headers],[1,22]]</f>
        <v>5.5046399999999993</v>
      </c>
      <c r="K5563" s="2">
        <f>Table_ExternalData_15[[#This Row],[Price]]*Table_ExternalData_15[[#Headers],[1,22]]</f>
        <v>5.8559999999999999</v>
      </c>
      <c r="L5563" s="7">
        <f>IF(G5563="White Shark",E5563*0.5,IF(G5563="Sbox",E5563*0.5,IF(G5563="Tenda",E5563*0.5,E5563*0.2)))/100</f>
        <v>0.06</v>
      </c>
      <c r="M5563" s="2">
        <f>Table_ExternalData_15[[#This Row],[Price]]-Table_ExternalData_15[[#This Row],[Price]]*Table_ExternalData_15[[#This Row],[extra popust]]</f>
        <v>4.5119999999999996</v>
      </c>
      <c r="N5563" s="2">
        <f>IF(M5563&lt;I5563,M5563,I5563)</f>
        <v>4.5119999999999996</v>
      </c>
      <c r="O5563" s="12" t="str">
        <f>IF(N5563&lt;I5563,$U$1," ")</f>
        <v xml:space="preserve"> </v>
      </c>
      <c r="P5563" s="12" t="str">
        <f>IFERROR((O5563+30)," ")</f>
        <v xml:space="preserve"> </v>
      </c>
      <c r="Q5563" s="2">
        <f ca="1">IF(O5563=$U$1,N5563,"0")*1.22</f>
        <v>0</v>
      </c>
    </row>
    <row r="5564" spans="1:17" x14ac:dyDescent="0.25">
      <c r="A5564" t="s">
        <v>6983</v>
      </c>
      <c r="B5564" t="s">
        <v>6982</v>
      </c>
      <c r="C5564">
        <v>14932</v>
      </c>
      <c r="D5564">
        <v>5.82</v>
      </c>
      <c r="E5564">
        <f>IFERROR(VLOOKUP(Table_ExternalData_15[[#This Row],[Id]],Rabati!B:C,2,0),0)</f>
        <v>30</v>
      </c>
      <c r="F5564">
        <v>51</v>
      </c>
      <c r="G5564" t="str">
        <f>VLOOKUP(Table_ExternalData_15[[#This Row],[Id]],'Blagovna izdelek'!A:C,3,0)</f>
        <v>Baseus</v>
      </c>
      <c r="H5564">
        <f>Table_ExternalData_15[[#This Row],[Rabat]]*0.2</f>
        <v>6</v>
      </c>
      <c r="I5564" s="2">
        <f>Table_ExternalData_15[[#This Row],[Price]]-(Table_ExternalData_15[[#This Row],[Price]]*Table_ExternalData_15[[#This Row],[BB rabat]])/100</f>
        <v>5.4708000000000006</v>
      </c>
      <c r="J5564" s="2">
        <f>Table_ExternalData_15[[#This Row],[BB cena]]*Table_ExternalData_15[[#Headers],[1,22]]</f>
        <v>6.6743760000000005</v>
      </c>
      <c r="K5564" s="2">
        <f>Table_ExternalData_15[[#This Row],[Price]]*Table_ExternalData_15[[#Headers],[1,22]]</f>
        <v>7.1004000000000005</v>
      </c>
      <c r="L5564" s="7">
        <f>IF(G5564="White Shark",E5564*0.5,IF(G5564="Sbox",E5564*0.5,IF(G5564="Tenda",E5564*0.5,E5564*0.2)))/100</f>
        <v>0.06</v>
      </c>
      <c r="M5564" s="2">
        <f>Table_ExternalData_15[[#This Row],[Price]]-Table_ExternalData_15[[#This Row],[Price]]*Table_ExternalData_15[[#This Row],[extra popust]]</f>
        <v>5.4708000000000006</v>
      </c>
      <c r="N5564" s="2">
        <f>IF(M5564&lt;I5564,M5564,I5564)</f>
        <v>5.4708000000000006</v>
      </c>
      <c r="O5564" s="12" t="str">
        <f>IF(N5564&lt;I5564,$U$1," ")</f>
        <v xml:space="preserve"> </v>
      </c>
      <c r="P5564" s="12" t="str">
        <f>IFERROR((O5564+30)," ")</f>
        <v xml:space="preserve"> </v>
      </c>
      <c r="Q5564" s="2">
        <f ca="1">IF(O5564=$U$1,N5564,"0")*1.22</f>
        <v>0</v>
      </c>
    </row>
    <row r="5565" spans="1:17" x14ac:dyDescent="0.25">
      <c r="A5565" t="s">
        <v>6985</v>
      </c>
      <c r="B5565" t="s">
        <v>6984</v>
      </c>
      <c r="C5565">
        <v>14933</v>
      </c>
      <c r="D5565">
        <v>7.44</v>
      </c>
      <c r="E5565">
        <f>IFERROR(VLOOKUP(Table_ExternalData_15[[#This Row],[Id]],Rabati!B:C,2,0),0)</f>
        <v>30</v>
      </c>
      <c r="F5565">
        <v>11</v>
      </c>
      <c r="G5565" t="str">
        <f>VLOOKUP(Table_ExternalData_15[[#This Row],[Id]],'Blagovna izdelek'!A:C,3,0)</f>
        <v>Baseus</v>
      </c>
      <c r="H5565">
        <f>Table_ExternalData_15[[#This Row],[Rabat]]*0.2</f>
        <v>6</v>
      </c>
      <c r="I5565" s="2">
        <f>Table_ExternalData_15[[#This Row],[Price]]-(Table_ExternalData_15[[#This Row],[Price]]*Table_ExternalData_15[[#This Row],[BB rabat]])/100</f>
        <v>6.9936000000000007</v>
      </c>
      <c r="J5565" s="2">
        <f>Table_ExternalData_15[[#This Row],[BB cena]]*Table_ExternalData_15[[#Headers],[1,22]]</f>
        <v>8.5321920000000002</v>
      </c>
      <c r="K5565" s="2">
        <f>Table_ExternalData_15[[#This Row],[Price]]*Table_ExternalData_15[[#Headers],[1,22]]</f>
        <v>9.0768000000000004</v>
      </c>
      <c r="L5565" s="7">
        <f>IF(G5565="White Shark",E5565*0.5,IF(G5565="Sbox",E5565*0.5,IF(G5565="Tenda",E5565*0.5,E5565*0.2)))/100</f>
        <v>0.06</v>
      </c>
      <c r="M5565" s="2">
        <f>Table_ExternalData_15[[#This Row],[Price]]-Table_ExternalData_15[[#This Row],[Price]]*Table_ExternalData_15[[#This Row],[extra popust]]</f>
        <v>6.9936000000000007</v>
      </c>
      <c r="N5565" s="2">
        <f>IF(M5565&lt;I5565,M5565,I5565)</f>
        <v>6.9936000000000007</v>
      </c>
      <c r="O5565" s="12" t="str">
        <f>IF(N5565&lt;I5565,$U$1," ")</f>
        <v xml:space="preserve"> </v>
      </c>
      <c r="P5565" s="12" t="str">
        <f>IFERROR((O5565+30)," ")</f>
        <v xml:space="preserve"> </v>
      </c>
      <c r="Q5565" s="2">
        <f ca="1">IF(O5565=$U$1,N5565,"0")*1.22</f>
        <v>0</v>
      </c>
    </row>
    <row r="5566" spans="1:17" x14ac:dyDescent="0.25">
      <c r="A5566" t="s">
        <v>6987</v>
      </c>
      <c r="B5566" t="s">
        <v>6986</v>
      </c>
      <c r="C5566">
        <v>14934</v>
      </c>
      <c r="D5566">
        <v>4.3</v>
      </c>
      <c r="E5566">
        <f>IFERROR(VLOOKUP(Table_ExternalData_15[[#This Row],[Id]],Rabati!B:C,2,0),0)</f>
        <v>30</v>
      </c>
      <c r="F5566">
        <v>76</v>
      </c>
      <c r="G5566" t="str">
        <f>VLOOKUP(Table_ExternalData_15[[#This Row],[Id]],'Blagovna izdelek'!A:C,3,0)</f>
        <v>Baseus</v>
      </c>
      <c r="H5566">
        <f>Table_ExternalData_15[[#This Row],[Rabat]]*0.2</f>
        <v>6</v>
      </c>
      <c r="I5566" s="2">
        <f>Table_ExternalData_15[[#This Row],[Price]]-(Table_ExternalData_15[[#This Row],[Price]]*Table_ExternalData_15[[#This Row],[BB rabat]])/100</f>
        <v>4.0419999999999998</v>
      </c>
      <c r="J5566" s="2">
        <f>Table_ExternalData_15[[#This Row],[BB cena]]*Table_ExternalData_15[[#Headers],[1,22]]</f>
        <v>4.9312399999999998</v>
      </c>
      <c r="K5566" s="2">
        <f>Table_ExternalData_15[[#This Row],[Price]]*Table_ExternalData_15[[#Headers],[1,22]]</f>
        <v>5.2459999999999996</v>
      </c>
      <c r="L5566" s="7">
        <f>IF(G5566="White Shark",E5566*0.5,IF(G5566="Sbox",E5566*0.5,IF(G5566="Tenda",E5566*0.5,E5566*0.2)))/100</f>
        <v>0.06</v>
      </c>
      <c r="M5566" s="2">
        <f>Table_ExternalData_15[[#This Row],[Price]]-Table_ExternalData_15[[#This Row],[Price]]*Table_ExternalData_15[[#This Row],[extra popust]]</f>
        <v>4.0419999999999998</v>
      </c>
      <c r="N5566" s="2">
        <f>IF(M5566&lt;I5566,M5566,I5566)</f>
        <v>4.0419999999999998</v>
      </c>
      <c r="O5566" s="12" t="str">
        <f>IF(N5566&lt;I5566,$U$1," ")</f>
        <v xml:space="preserve"> </v>
      </c>
      <c r="P5566" s="12" t="str">
        <f>IFERROR((O5566+30)," ")</f>
        <v xml:space="preserve"> </v>
      </c>
      <c r="Q5566" s="2">
        <f ca="1">IF(O5566=$U$1,N5566,"0")*1.22</f>
        <v>0</v>
      </c>
    </row>
    <row r="5567" spans="1:17" x14ac:dyDescent="0.25">
      <c r="A5567" t="s">
        <v>6989</v>
      </c>
      <c r="B5567" t="s">
        <v>6988</v>
      </c>
      <c r="C5567">
        <v>14935</v>
      </c>
      <c r="D5567">
        <v>4.08</v>
      </c>
      <c r="E5567">
        <f>IFERROR(VLOOKUP(Table_ExternalData_15[[#This Row],[Id]],Rabati!B:C,2,0),0)</f>
        <v>30</v>
      </c>
      <c r="F5567">
        <v>79</v>
      </c>
      <c r="G5567" t="str">
        <f>VLOOKUP(Table_ExternalData_15[[#This Row],[Id]],'Blagovna izdelek'!A:C,3,0)</f>
        <v>Baseus</v>
      </c>
      <c r="H5567">
        <f>Table_ExternalData_15[[#This Row],[Rabat]]*0.2</f>
        <v>6</v>
      </c>
      <c r="I5567" s="2">
        <f>Table_ExternalData_15[[#This Row],[Price]]-(Table_ExternalData_15[[#This Row],[Price]]*Table_ExternalData_15[[#This Row],[BB rabat]])/100</f>
        <v>3.8351999999999999</v>
      </c>
      <c r="J5567" s="2">
        <f>Table_ExternalData_15[[#This Row],[BB cena]]*Table_ExternalData_15[[#Headers],[1,22]]</f>
        <v>4.6789439999999995</v>
      </c>
      <c r="K5567" s="2">
        <f>Table_ExternalData_15[[#This Row],[Price]]*Table_ExternalData_15[[#Headers],[1,22]]</f>
        <v>4.9775999999999998</v>
      </c>
      <c r="L5567" s="7">
        <f>IF(G5567="White Shark",E5567*0.5,IF(G5567="Sbox",E5567*0.5,IF(G5567="Tenda",E5567*0.5,E5567*0.2)))/100</f>
        <v>0.06</v>
      </c>
      <c r="M5567" s="2">
        <f>Table_ExternalData_15[[#This Row],[Price]]-Table_ExternalData_15[[#This Row],[Price]]*Table_ExternalData_15[[#This Row],[extra popust]]</f>
        <v>3.8351999999999999</v>
      </c>
      <c r="N5567" s="2">
        <f>IF(M5567&lt;I5567,M5567,I5567)</f>
        <v>3.8351999999999999</v>
      </c>
      <c r="O5567" s="12" t="str">
        <f>IF(N5567&lt;I5567,$U$1," ")</f>
        <v xml:space="preserve"> </v>
      </c>
      <c r="P5567" s="12" t="str">
        <f>IFERROR((O5567+30)," ")</f>
        <v xml:space="preserve"> </v>
      </c>
      <c r="Q5567" s="2">
        <f ca="1">IF(O5567=$U$1,N5567,"0")*1.22</f>
        <v>0</v>
      </c>
    </row>
    <row r="5568" spans="1:17" x14ac:dyDescent="0.25">
      <c r="A5568" t="s">
        <v>6991</v>
      </c>
      <c r="B5568" t="s">
        <v>6990</v>
      </c>
      <c r="C5568">
        <v>14936</v>
      </c>
      <c r="D5568">
        <v>6.6</v>
      </c>
      <c r="E5568">
        <f>IFERROR(VLOOKUP(Table_ExternalData_15[[#This Row],[Id]],Rabati!B:C,2,0),0)</f>
        <v>30</v>
      </c>
      <c r="F5568">
        <v>26</v>
      </c>
      <c r="G5568" t="str">
        <f>VLOOKUP(Table_ExternalData_15[[#This Row],[Id]],'Blagovna izdelek'!A:C,3,0)</f>
        <v>Baseus</v>
      </c>
      <c r="H5568">
        <f>Table_ExternalData_15[[#This Row],[Rabat]]*0.2</f>
        <v>6</v>
      </c>
      <c r="I5568" s="2">
        <f>Table_ExternalData_15[[#This Row],[Price]]-(Table_ExternalData_15[[#This Row],[Price]]*Table_ExternalData_15[[#This Row],[BB rabat]])/100</f>
        <v>6.2039999999999997</v>
      </c>
      <c r="J5568" s="2">
        <f>Table_ExternalData_15[[#This Row],[BB cena]]*Table_ExternalData_15[[#Headers],[1,22]]</f>
        <v>7.5688799999999992</v>
      </c>
      <c r="K5568" s="2">
        <f>Table_ExternalData_15[[#This Row],[Price]]*Table_ExternalData_15[[#Headers],[1,22]]</f>
        <v>8.0519999999999996</v>
      </c>
      <c r="L5568" s="7">
        <f>IF(G5568="White Shark",E5568*0.5,IF(G5568="Sbox",E5568*0.5,IF(G5568="Tenda",E5568*0.5,E5568*0.2)))/100</f>
        <v>0.06</v>
      </c>
      <c r="M5568" s="2">
        <f>Table_ExternalData_15[[#This Row],[Price]]-Table_ExternalData_15[[#This Row],[Price]]*Table_ExternalData_15[[#This Row],[extra popust]]</f>
        <v>6.2039999999999997</v>
      </c>
      <c r="N5568" s="2">
        <f>IF(M5568&lt;I5568,M5568,I5568)</f>
        <v>6.2039999999999997</v>
      </c>
      <c r="O5568" s="12" t="str">
        <f>IF(N5568&lt;I5568,$U$1," ")</f>
        <v xml:space="preserve"> </v>
      </c>
      <c r="P5568" s="12" t="str">
        <f>IFERROR((O5568+30)," ")</f>
        <v xml:space="preserve"> </v>
      </c>
      <c r="Q5568" s="2">
        <f ca="1">IF(O5568=$U$1,N5568,"0")*1.22</f>
        <v>0</v>
      </c>
    </row>
    <row r="5569" spans="1:17" x14ac:dyDescent="0.25">
      <c r="A5569" t="s">
        <v>6992</v>
      </c>
      <c r="B5569" t="s">
        <v>10500</v>
      </c>
      <c r="C5569">
        <v>14937</v>
      </c>
      <c r="D5569">
        <v>13.92</v>
      </c>
      <c r="E5569">
        <f>IFERROR(VLOOKUP(Table_ExternalData_15[[#This Row],[Id]],Rabati!B:C,2,0),0)</f>
        <v>20</v>
      </c>
      <c r="F5569">
        <v>8</v>
      </c>
      <c r="G5569" t="str">
        <f>VLOOKUP(Table_ExternalData_15[[#This Row],[Id]],'Blagovna izdelek'!A:C,3,0)</f>
        <v>Baseus</v>
      </c>
      <c r="H5569">
        <f>Table_ExternalData_15[[#This Row],[Rabat]]*0.2</f>
        <v>4</v>
      </c>
      <c r="I5569" s="2">
        <f>Table_ExternalData_15[[#This Row],[Price]]-(Table_ExternalData_15[[#This Row],[Price]]*Table_ExternalData_15[[#This Row],[BB rabat]])/100</f>
        <v>13.363199999999999</v>
      </c>
      <c r="J5569" s="2">
        <f>Table_ExternalData_15[[#This Row],[BB cena]]*Table_ExternalData_15[[#Headers],[1,22]]</f>
        <v>16.303103999999998</v>
      </c>
      <c r="K5569" s="2">
        <f>Table_ExternalData_15[[#This Row],[Price]]*Table_ExternalData_15[[#Headers],[1,22]]</f>
        <v>16.982399999999998</v>
      </c>
      <c r="L5569" s="7">
        <f>IF(G5569="White Shark",E5569*0.5,IF(G5569="Sbox",E5569*0.5,IF(G5569="Tenda",E5569*0.5,E5569*0.2)))/100</f>
        <v>0.04</v>
      </c>
      <c r="M5569" s="2">
        <f>Table_ExternalData_15[[#This Row],[Price]]-Table_ExternalData_15[[#This Row],[Price]]*Table_ExternalData_15[[#This Row],[extra popust]]</f>
        <v>13.363199999999999</v>
      </c>
      <c r="N5569" s="2">
        <f>IF(M5569&lt;I5569,M5569,I5569)</f>
        <v>13.363199999999999</v>
      </c>
      <c r="O5569" s="12" t="str">
        <f>IF(N5569&lt;I5569,$U$1," ")</f>
        <v xml:space="preserve"> </v>
      </c>
      <c r="P5569" s="12" t="str">
        <f>IFERROR((O5569+30)," ")</f>
        <v xml:space="preserve"> </v>
      </c>
      <c r="Q5569" s="2">
        <f ca="1">IF(O5569=$U$1,N5569,"0")*1.22</f>
        <v>0</v>
      </c>
    </row>
    <row r="5570" spans="1:17" x14ac:dyDescent="0.25">
      <c r="A5570" t="s">
        <v>7085</v>
      </c>
      <c r="B5570" t="s">
        <v>7084</v>
      </c>
      <c r="C5570">
        <v>15007</v>
      </c>
      <c r="D5570">
        <v>4.3</v>
      </c>
      <c r="E5570">
        <f>IFERROR(VLOOKUP(Table_ExternalData_15[[#This Row],[Id]],Rabati!B:C,2,0),0)</f>
        <v>30</v>
      </c>
      <c r="F5570">
        <v>18</v>
      </c>
      <c r="G5570" t="str">
        <f>VLOOKUP(Table_ExternalData_15[[#This Row],[Id]],'Blagovna izdelek'!A:C,3,0)</f>
        <v>Baseus</v>
      </c>
      <c r="H5570">
        <f>Table_ExternalData_15[[#This Row],[Rabat]]*0.2</f>
        <v>6</v>
      </c>
      <c r="I5570" s="2">
        <f>Table_ExternalData_15[[#This Row],[Price]]-(Table_ExternalData_15[[#This Row],[Price]]*Table_ExternalData_15[[#This Row],[BB rabat]])/100</f>
        <v>4.0419999999999998</v>
      </c>
      <c r="J5570" s="2">
        <f>Table_ExternalData_15[[#This Row],[BB cena]]*Table_ExternalData_15[[#Headers],[1,22]]</f>
        <v>4.9312399999999998</v>
      </c>
      <c r="K5570" s="2">
        <f>Table_ExternalData_15[[#This Row],[Price]]*Table_ExternalData_15[[#Headers],[1,22]]</f>
        <v>5.2459999999999996</v>
      </c>
      <c r="L5570" s="7">
        <f>IF(G5570="White Shark",E5570*0.5,IF(G5570="Sbox",E5570*0.5,IF(G5570="Tenda",E5570*0.5,E5570*0.2)))/100</f>
        <v>0.06</v>
      </c>
      <c r="M5570" s="2">
        <f>Table_ExternalData_15[[#This Row],[Price]]-Table_ExternalData_15[[#This Row],[Price]]*Table_ExternalData_15[[#This Row],[extra popust]]</f>
        <v>4.0419999999999998</v>
      </c>
      <c r="N5570" s="2">
        <f>IF(M5570&lt;I5570,M5570,I5570)</f>
        <v>4.0419999999999998</v>
      </c>
      <c r="O5570" s="12" t="str">
        <f>IF(N5570&lt;I5570,$U$1," ")</f>
        <v xml:space="preserve"> </v>
      </c>
      <c r="P5570" s="12" t="str">
        <f>IFERROR((O5570+30)," ")</f>
        <v xml:space="preserve"> </v>
      </c>
      <c r="Q5570" s="2">
        <f ca="1">IF(O5570=$U$1,N5570,"0")*1.22</f>
        <v>0</v>
      </c>
    </row>
    <row r="5571" spans="1:17" x14ac:dyDescent="0.25">
      <c r="A5571" t="s">
        <v>7087</v>
      </c>
      <c r="B5571" t="s">
        <v>7086</v>
      </c>
      <c r="C5571">
        <v>15008</v>
      </c>
      <c r="D5571">
        <v>4.45</v>
      </c>
      <c r="E5571">
        <f>IFERROR(VLOOKUP(Table_ExternalData_15[[#This Row],[Id]],Rabati!B:C,2,0),0)</f>
        <v>30</v>
      </c>
      <c r="F5571">
        <v>35</v>
      </c>
      <c r="G5571" t="str">
        <f>VLOOKUP(Table_ExternalData_15[[#This Row],[Id]],'Blagovna izdelek'!A:C,3,0)</f>
        <v>Baseus</v>
      </c>
      <c r="H5571">
        <f>Table_ExternalData_15[[#This Row],[Rabat]]*0.2</f>
        <v>6</v>
      </c>
      <c r="I5571" s="2">
        <f>Table_ExternalData_15[[#This Row],[Price]]-(Table_ExternalData_15[[#This Row],[Price]]*Table_ExternalData_15[[#This Row],[BB rabat]])/100</f>
        <v>4.1829999999999998</v>
      </c>
      <c r="J5571" s="2">
        <f>Table_ExternalData_15[[#This Row],[BB cena]]*Table_ExternalData_15[[#Headers],[1,22]]</f>
        <v>5.1032599999999997</v>
      </c>
      <c r="K5571" s="2">
        <f>Table_ExternalData_15[[#This Row],[Price]]*Table_ExternalData_15[[#Headers],[1,22]]</f>
        <v>5.4290000000000003</v>
      </c>
      <c r="L5571" s="7">
        <f>IF(G5571="White Shark",E5571*0.5,IF(G5571="Sbox",E5571*0.5,IF(G5571="Tenda",E5571*0.5,E5571*0.2)))/100</f>
        <v>0.06</v>
      </c>
      <c r="M5571" s="2">
        <f>Table_ExternalData_15[[#This Row],[Price]]-Table_ExternalData_15[[#This Row],[Price]]*Table_ExternalData_15[[#This Row],[extra popust]]</f>
        <v>4.1829999999999998</v>
      </c>
      <c r="N5571" s="2">
        <f>IF(M5571&lt;I5571,M5571,I5571)</f>
        <v>4.1829999999999998</v>
      </c>
      <c r="O5571" s="12" t="str">
        <f>IF(N5571&lt;I5571,$U$1," ")</f>
        <v xml:space="preserve"> </v>
      </c>
      <c r="P5571" s="12" t="str">
        <f>IFERROR((O5571+30)," ")</f>
        <v xml:space="preserve"> </v>
      </c>
      <c r="Q5571" s="2">
        <f ca="1">IF(O5571=$U$1,N5571,"0")*1.22</f>
        <v>0</v>
      </c>
    </row>
    <row r="5572" spans="1:17" x14ac:dyDescent="0.25">
      <c r="A5572" t="s">
        <v>7089</v>
      </c>
      <c r="B5572" t="s">
        <v>7088</v>
      </c>
      <c r="C5572">
        <v>15009</v>
      </c>
      <c r="D5572">
        <v>4.3</v>
      </c>
      <c r="E5572">
        <f>IFERROR(VLOOKUP(Table_ExternalData_15[[#This Row],[Id]],Rabati!B:C,2,0),0)</f>
        <v>30</v>
      </c>
      <c r="F5572">
        <v>86</v>
      </c>
      <c r="G5572" t="str">
        <f>VLOOKUP(Table_ExternalData_15[[#This Row],[Id]],'Blagovna izdelek'!A:C,3,0)</f>
        <v>Baseus</v>
      </c>
      <c r="H5572">
        <f>Table_ExternalData_15[[#This Row],[Rabat]]*0.2</f>
        <v>6</v>
      </c>
      <c r="I5572" s="2">
        <f>Table_ExternalData_15[[#This Row],[Price]]-(Table_ExternalData_15[[#This Row],[Price]]*Table_ExternalData_15[[#This Row],[BB rabat]])/100</f>
        <v>4.0419999999999998</v>
      </c>
      <c r="J5572" s="2">
        <f>Table_ExternalData_15[[#This Row],[BB cena]]*Table_ExternalData_15[[#Headers],[1,22]]</f>
        <v>4.9312399999999998</v>
      </c>
      <c r="K5572" s="2">
        <f>Table_ExternalData_15[[#This Row],[Price]]*Table_ExternalData_15[[#Headers],[1,22]]</f>
        <v>5.2459999999999996</v>
      </c>
      <c r="L5572" s="7">
        <f>IF(G5572="White Shark",E5572*0.5,IF(G5572="Sbox",E5572*0.5,IF(G5572="Tenda",E5572*0.5,E5572*0.2)))/100</f>
        <v>0.06</v>
      </c>
      <c r="M5572" s="2">
        <f>Table_ExternalData_15[[#This Row],[Price]]-Table_ExternalData_15[[#This Row],[Price]]*Table_ExternalData_15[[#This Row],[extra popust]]</f>
        <v>4.0419999999999998</v>
      </c>
      <c r="N5572" s="2">
        <f>IF(M5572&lt;I5572,M5572,I5572)</f>
        <v>4.0419999999999998</v>
      </c>
      <c r="O5572" s="12" t="str">
        <f>IF(N5572&lt;I5572,$U$1," ")</f>
        <v xml:space="preserve"> </v>
      </c>
      <c r="P5572" s="12" t="str">
        <f>IFERROR((O5572+30)," ")</f>
        <v xml:space="preserve"> </v>
      </c>
      <c r="Q5572" s="2">
        <f ca="1">IF(O5572=$U$1,N5572,"0")*1.22</f>
        <v>0</v>
      </c>
    </row>
    <row r="5573" spans="1:17" x14ac:dyDescent="0.25">
      <c r="A5573" t="s">
        <v>7091</v>
      </c>
      <c r="B5573" t="s">
        <v>7090</v>
      </c>
      <c r="C5573">
        <v>15010</v>
      </c>
      <c r="D5573">
        <v>5.8</v>
      </c>
      <c r="E5573">
        <f>IFERROR(VLOOKUP(Table_ExternalData_15[[#This Row],[Id]],Rabati!B:C,2,0),0)</f>
        <v>30</v>
      </c>
      <c r="F5573">
        <v>32</v>
      </c>
      <c r="G5573" t="str">
        <f>VLOOKUP(Table_ExternalData_15[[#This Row],[Id]],'Blagovna izdelek'!A:C,3,0)</f>
        <v>Baseus</v>
      </c>
      <c r="H5573">
        <f>Table_ExternalData_15[[#This Row],[Rabat]]*0.2</f>
        <v>6</v>
      </c>
      <c r="I5573" s="2">
        <f>Table_ExternalData_15[[#This Row],[Price]]-(Table_ExternalData_15[[#This Row],[Price]]*Table_ExternalData_15[[#This Row],[BB rabat]])/100</f>
        <v>5.452</v>
      </c>
      <c r="J5573" s="2">
        <f>Table_ExternalData_15[[#This Row],[BB cena]]*Table_ExternalData_15[[#Headers],[1,22]]</f>
        <v>6.65144</v>
      </c>
      <c r="K5573" s="2">
        <f>Table_ExternalData_15[[#This Row],[Price]]*Table_ExternalData_15[[#Headers],[1,22]]</f>
        <v>7.0759999999999996</v>
      </c>
      <c r="L5573" s="7">
        <f>IF(G5573="White Shark",E5573*0.5,IF(G5573="Sbox",E5573*0.5,IF(G5573="Tenda",E5573*0.5,E5573*0.2)))/100</f>
        <v>0.06</v>
      </c>
      <c r="M5573" s="2">
        <f>Table_ExternalData_15[[#This Row],[Price]]-Table_ExternalData_15[[#This Row],[Price]]*Table_ExternalData_15[[#This Row],[extra popust]]</f>
        <v>5.452</v>
      </c>
      <c r="N5573" s="2">
        <f>IF(M5573&lt;I5573,M5573,I5573)</f>
        <v>5.452</v>
      </c>
      <c r="O5573" s="12" t="str">
        <f>IF(N5573&lt;I5573,$U$1," ")</f>
        <v xml:space="preserve"> </v>
      </c>
      <c r="P5573" s="12" t="str">
        <f>IFERROR((O5573+30)," ")</f>
        <v xml:space="preserve"> </v>
      </c>
      <c r="Q5573" s="2">
        <f ca="1">IF(O5573=$U$1,N5573,"0")*1.22</f>
        <v>0</v>
      </c>
    </row>
    <row r="5574" spans="1:17" x14ac:dyDescent="0.25">
      <c r="A5574" t="s">
        <v>7093</v>
      </c>
      <c r="B5574" t="s">
        <v>7092</v>
      </c>
      <c r="C5574">
        <v>15011</v>
      </c>
      <c r="D5574">
        <v>4.8</v>
      </c>
      <c r="E5574">
        <f>IFERROR(VLOOKUP(Table_ExternalData_15[[#This Row],[Id]],Rabati!B:C,2,0),0)</f>
        <v>30</v>
      </c>
      <c r="F5574">
        <v>123</v>
      </c>
      <c r="G5574" t="str">
        <f>VLOOKUP(Table_ExternalData_15[[#This Row],[Id]],'Blagovna izdelek'!A:C,3,0)</f>
        <v>Baseus</v>
      </c>
      <c r="H5574">
        <f>Table_ExternalData_15[[#This Row],[Rabat]]*0.2</f>
        <v>6</v>
      </c>
      <c r="I5574" s="2">
        <f>Table_ExternalData_15[[#This Row],[Price]]-(Table_ExternalData_15[[#This Row],[Price]]*Table_ExternalData_15[[#This Row],[BB rabat]])/100</f>
        <v>4.5119999999999996</v>
      </c>
      <c r="J5574" s="2">
        <f>Table_ExternalData_15[[#This Row],[BB cena]]*Table_ExternalData_15[[#Headers],[1,22]]</f>
        <v>5.5046399999999993</v>
      </c>
      <c r="K5574" s="2">
        <f>Table_ExternalData_15[[#This Row],[Price]]*Table_ExternalData_15[[#Headers],[1,22]]</f>
        <v>5.8559999999999999</v>
      </c>
      <c r="L5574" s="7">
        <f>IF(G5574="White Shark",E5574*0.5,IF(G5574="Sbox",E5574*0.5,IF(G5574="Tenda",E5574*0.5,E5574*0.2)))/100</f>
        <v>0.06</v>
      </c>
      <c r="M5574" s="2">
        <f>Table_ExternalData_15[[#This Row],[Price]]-Table_ExternalData_15[[#This Row],[Price]]*Table_ExternalData_15[[#This Row],[extra popust]]</f>
        <v>4.5119999999999996</v>
      </c>
      <c r="N5574" s="2">
        <f>IF(M5574&lt;I5574,M5574,I5574)</f>
        <v>4.5119999999999996</v>
      </c>
      <c r="O5574" s="12" t="str">
        <f>IF(N5574&lt;I5574,$U$1," ")</f>
        <v xml:space="preserve"> </v>
      </c>
      <c r="P5574" s="12" t="str">
        <f>IFERROR((O5574+30)," ")</f>
        <v xml:space="preserve"> </v>
      </c>
      <c r="Q5574" s="2">
        <f ca="1">IF(O5574=$U$1,N5574,"0")*1.22</f>
        <v>0</v>
      </c>
    </row>
    <row r="5575" spans="1:17" x14ac:dyDescent="0.25">
      <c r="A5575" t="s">
        <v>7138</v>
      </c>
      <c r="B5575" t="s">
        <v>7137</v>
      </c>
      <c r="C5575">
        <v>15047</v>
      </c>
      <c r="D5575">
        <v>5.82</v>
      </c>
      <c r="E5575">
        <f>IFERROR(VLOOKUP(Table_ExternalData_15[[#This Row],[Id]],Rabati!B:C,2,0),0)</f>
        <v>30</v>
      </c>
      <c r="F5575">
        <v>21</v>
      </c>
      <c r="G5575" t="str">
        <f>VLOOKUP(Table_ExternalData_15[[#This Row],[Id]],'Blagovna izdelek'!A:C,3,0)</f>
        <v>Baseus</v>
      </c>
      <c r="H5575">
        <f>Table_ExternalData_15[[#This Row],[Rabat]]*0.2</f>
        <v>6</v>
      </c>
      <c r="I5575" s="2">
        <f>Table_ExternalData_15[[#This Row],[Price]]-(Table_ExternalData_15[[#This Row],[Price]]*Table_ExternalData_15[[#This Row],[BB rabat]])/100</f>
        <v>5.4708000000000006</v>
      </c>
      <c r="J5575" s="2">
        <f>Table_ExternalData_15[[#This Row],[BB cena]]*Table_ExternalData_15[[#Headers],[1,22]]</f>
        <v>6.6743760000000005</v>
      </c>
      <c r="K5575" s="2">
        <f>Table_ExternalData_15[[#This Row],[Price]]*Table_ExternalData_15[[#Headers],[1,22]]</f>
        <v>7.1004000000000005</v>
      </c>
      <c r="L5575" s="7">
        <f>IF(G5575="White Shark",E5575*0.5,IF(G5575="Sbox",E5575*0.5,IF(G5575="Tenda",E5575*0.5,E5575*0.2)))/100</f>
        <v>0.06</v>
      </c>
      <c r="M5575" s="2">
        <f>Table_ExternalData_15[[#This Row],[Price]]-Table_ExternalData_15[[#This Row],[Price]]*Table_ExternalData_15[[#This Row],[extra popust]]</f>
        <v>5.4708000000000006</v>
      </c>
      <c r="N5575" s="2">
        <f>IF(M5575&lt;I5575,M5575,I5575)</f>
        <v>5.4708000000000006</v>
      </c>
      <c r="O5575" s="12" t="str">
        <f>IF(N5575&lt;I5575,$U$1," ")</f>
        <v xml:space="preserve"> </v>
      </c>
      <c r="P5575" s="12" t="str">
        <f>IFERROR((O5575+30)," ")</f>
        <v xml:space="preserve"> </v>
      </c>
      <c r="Q5575" s="2">
        <f ca="1">IF(O5575=$U$1,N5575,"0")*1.22</f>
        <v>0</v>
      </c>
    </row>
    <row r="5576" spans="1:17" x14ac:dyDescent="0.25">
      <c r="A5576" t="s">
        <v>7140</v>
      </c>
      <c r="B5576" t="s">
        <v>7139</v>
      </c>
      <c r="C5576">
        <v>15048</v>
      </c>
      <c r="D5576">
        <v>5.85</v>
      </c>
      <c r="E5576">
        <f>IFERROR(VLOOKUP(Table_ExternalData_15[[#This Row],[Id]],Rabati!B:C,2,0),0)</f>
        <v>30</v>
      </c>
      <c r="F5576">
        <v>58</v>
      </c>
      <c r="G5576" t="str">
        <f>VLOOKUP(Table_ExternalData_15[[#This Row],[Id]],'Blagovna izdelek'!A:C,3,0)</f>
        <v>Baseus</v>
      </c>
      <c r="H5576">
        <f>Table_ExternalData_15[[#This Row],[Rabat]]*0.2</f>
        <v>6</v>
      </c>
      <c r="I5576" s="2">
        <f>Table_ExternalData_15[[#This Row],[Price]]-(Table_ExternalData_15[[#This Row],[Price]]*Table_ExternalData_15[[#This Row],[BB rabat]])/100</f>
        <v>5.4989999999999997</v>
      </c>
      <c r="J5576" s="2">
        <f>Table_ExternalData_15[[#This Row],[BB cena]]*Table_ExternalData_15[[#Headers],[1,22]]</f>
        <v>6.7087799999999991</v>
      </c>
      <c r="K5576" s="2">
        <f>Table_ExternalData_15[[#This Row],[Price]]*Table_ExternalData_15[[#Headers],[1,22]]</f>
        <v>7.1369999999999996</v>
      </c>
      <c r="L5576" s="7">
        <f>IF(G5576="White Shark",E5576*0.5,IF(G5576="Sbox",E5576*0.5,IF(G5576="Tenda",E5576*0.5,E5576*0.2)))/100</f>
        <v>0.06</v>
      </c>
      <c r="M5576" s="2">
        <f>Table_ExternalData_15[[#This Row],[Price]]-Table_ExternalData_15[[#This Row],[Price]]*Table_ExternalData_15[[#This Row],[extra popust]]</f>
        <v>5.4989999999999997</v>
      </c>
      <c r="N5576" s="2">
        <f>IF(M5576&lt;I5576,M5576,I5576)</f>
        <v>5.4989999999999997</v>
      </c>
      <c r="O5576" s="12" t="str">
        <f>IF(N5576&lt;I5576,$U$1," ")</f>
        <v xml:space="preserve"> </v>
      </c>
      <c r="P5576" s="12" t="str">
        <f>IFERROR((O5576+30)," ")</f>
        <v xml:space="preserve"> </v>
      </c>
      <c r="Q5576" s="2">
        <f ca="1">IF(O5576=$U$1,N5576,"0")*1.22</f>
        <v>0</v>
      </c>
    </row>
    <row r="5577" spans="1:17" x14ac:dyDescent="0.25">
      <c r="A5577" t="s">
        <v>7142</v>
      </c>
      <c r="B5577" t="s">
        <v>7141</v>
      </c>
      <c r="C5577">
        <v>15049</v>
      </c>
      <c r="D5577">
        <v>21.38</v>
      </c>
      <c r="E5577">
        <f>IFERROR(VLOOKUP(Table_ExternalData_15[[#This Row],[Id]],Rabati!B:C,2,0),0)</f>
        <v>20</v>
      </c>
      <c r="F5577">
        <v>0</v>
      </c>
      <c r="G5577" t="str">
        <f>VLOOKUP(Table_ExternalData_15[[#This Row],[Id]],'Blagovna izdelek'!A:C,3,0)</f>
        <v>Baseus</v>
      </c>
      <c r="H5577">
        <f>Table_ExternalData_15[[#This Row],[Rabat]]*0.2</f>
        <v>4</v>
      </c>
      <c r="I5577" s="2">
        <f>Table_ExternalData_15[[#This Row],[Price]]-(Table_ExternalData_15[[#This Row],[Price]]*Table_ExternalData_15[[#This Row],[BB rabat]])/100</f>
        <v>20.524799999999999</v>
      </c>
      <c r="J5577" s="2">
        <f>Table_ExternalData_15[[#This Row],[BB cena]]*Table_ExternalData_15[[#Headers],[1,22]]</f>
        <v>25.040255999999999</v>
      </c>
      <c r="K5577" s="2">
        <f>Table_ExternalData_15[[#This Row],[Price]]*Table_ExternalData_15[[#Headers],[1,22]]</f>
        <v>26.083599999999997</v>
      </c>
      <c r="L5577" s="7">
        <f>IF(G5577="White Shark",E5577*0.5,IF(G5577="Sbox",E5577*0.5,IF(G5577="Tenda",E5577*0.5,E5577*0.2)))/100</f>
        <v>0.04</v>
      </c>
      <c r="M5577" s="2">
        <f>Table_ExternalData_15[[#This Row],[Price]]-Table_ExternalData_15[[#This Row],[Price]]*Table_ExternalData_15[[#This Row],[extra popust]]</f>
        <v>20.524799999999999</v>
      </c>
      <c r="N5577" s="2">
        <f>IF(M5577&lt;I5577,M5577,I5577)</f>
        <v>20.524799999999999</v>
      </c>
      <c r="O5577" s="12" t="str">
        <f>IF(N5577&lt;I5577,$U$1," ")</f>
        <v xml:space="preserve"> </v>
      </c>
      <c r="P5577" s="12" t="str">
        <f>IFERROR((O5577+30)," ")</f>
        <v xml:space="preserve"> </v>
      </c>
      <c r="Q5577" s="2">
        <f ca="1">IF(O5577=$U$1,N5577,"0")*1.22</f>
        <v>0</v>
      </c>
    </row>
    <row r="5578" spans="1:17" x14ac:dyDescent="0.25">
      <c r="A5578" t="s">
        <v>7144</v>
      </c>
      <c r="B5578" t="s">
        <v>7143</v>
      </c>
      <c r="C5578">
        <v>15050</v>
      </c>
      <c r="D5578">
        <v>17.45</v>
      </c>
      <c r="E5578">
        <f>IFERROR(VLOOKUP(Table_ExternalData_15[[#This Row],[Id]],Rabati!B:C,2,0),0)</f>
        <v>20</v>
      </c>
      <c r="F5578">
        <v>0</v>
      </c>
      <c r="G5578" t="str">
        <f>VLOOKUP(Table_ExternalData_15[[#This Row],[Id]],'Blagovna izdelek'!A:C,3,0)</f>
        <v>Baseus</v>
      </c>
      <c r="H5578">
        <f>Table_ExternalData_15[[#This Row],[Rabat]]*0.2</f>
        <v>4</v>
      </c>
      <c r="I5578" s="2">
        <f>Table_ExternalData_15[[#This Row],[Price]]-(Table_ExternalData_15[[#This Row],[Price]]*Table_ExternalData_15[[#This Row],[BB rabat]])/100</f>
        <v>16.751999999999999</v>
      </c>
      <c r="J5578" s="2">
        <f>Table_ExternalData_15[[#This Row],[BB cena]]*Table_ExternalData_15[[#Headers],[1,22]]</f>
        <v>20.437439999999999</v>
      </c>
      <c r="K5578" s="2">
        <f>Table_ExternalData_15[[#This Row],[Price]]*Table_ExternalData_15[[#Headers],[1,22]]</f>
        <v>21.288999999999998</v>
      </c>
      <c r="L5578" s="7">
        <f>IF(G5578="White Shark",E5578*0.5,IF(G5578="Sbox",E5578*0.5,IF(G5578="Tenda",E5578*0.5,E5578*0.2)))/100</f>
        <v>0.04</v>
      </c>
      <c r="M5578" s="2">
        <f>Table_ExternalData_15[[#This Row],[Price]]-Table_ExternalData_15[[#This Row],[Price]]*Table_ExternalData_15[[#This Row],[extra popust]]</f>
        <v>16.751999999999999</v>
      </c>
      <c r="N5578" s="2">
        <f>IF(M5578&lt;I5578,M5578,I5578)</f>
        <v>16.751999999999999</v>
      </c>
      <c r="O5578" s="12" t="str">
        <f>IF(N5578&lt;I5578,$U$1," ")</f>
        <v xml:space="preserve"> </v>
      </c>
      <c r="P5578" s="12" t="str">
        <f>IFERROR((O5578+30)," ")</f>
        <v xml:space="preserve"> </v>
      </c>
      <c r="Q5578" s="2">
        <f ca="1">IF(O5578=$U$1,N5578,"0")*1.22</f>
        <v>0</v>
      </c>
    </row>
    <row r="5579" spans="1:17" x14ac:dyDescent="0.25">
      <c r="A5579" t="s">
        <v>7146</v>
      </c>
      <c r="B5579" t="s">
        <v>7145</v>
      </c>
      <c r="C5579">
        <v>15051</v>
      </c>
      <c r="D5579">
        <v>32.1</v>
      </c>
      <c r="E5579">
        <f>IFERROR(VLOOKUP(Table_ExternalData_15[[#This Row],[Id]],Rabati!B:C,2,0),0)</f>
        <v>20</v>
      </c>
      <c r="F5579">
        <v>0</v>
      </c>
      <c r="G5579" t="str">
        <f>VLOOKUP(Table_ExternalData_15[[#This Row],[Id]],'Blagovna izdelek'!A:C,3,0)</f>
        <v>Baseus</v>
      </c>
      <c r="H5579">
        <f>Table_ExternalData_15[[#This Row],[Rabat]]*0.2</f>
        <v>4</v>
      </c>
      <c r="I5579" s="2">
        <f>Table_ExternalData_15[[#This Row],[Price]]-(Table_ExternalData_15[[#This Row],[Price]]*Table_ExternalData_15[[#This Row],[BB rabat]])/100</f>
        <v>30.816000000000003</v>
      </c>
      <c r="J5579" s="2">
        <f>Table_ExternalData_15[[#This Row],[BB cena]]*Table_ExternalData_15[[#Headers],[1,22]]</f>
        <v>37.59552</v>
      </c>
      <c r="K5579" s="2">
        <f>Table_ExternalData_15[[#This Row],[Price]]*Table_ExternalData_15[[#Headers],[1,22]]</f>
        <v>39.161999999999999</v>
      </c>
      <c r="L5579" s="7">
        <f>IF(G5579="White Shark",E5579*0.5,IF(G5579="Sbox",E5579*0.5,IF(G5579="Tenda",E5579*0.5,E5579*0.2)))/100</f>
        <v>0.04</v>
      </c>
      <c r="M5579" s="2">
        <f>Table_ExternalData_15[[#This Row],[Price]]-Table_ExternalData_15[[#This Row],[Price]]*Table_ExternalData_15[[#This Row],[extra popust]]</f>
        <v>30.816000000000003</v>
      </c>
      <c r="N5579" s="2">
        <f>IF(M5579&lt;I5579,M5579,I5579)</f>
        <v>30.816000000000003</v>
      </c>
      <c r="O5579" s="12" t="str">
        <f>IF(N5579&lt;I5579,$U$1," ")</f>
        <v xml:space="preserve"> </v>
      </c>
      <c r="P5579" s="12" t="str">
        <f>IFERROR((O5579+30)," ")</f>
        <v xml:space="preserve"> </v>
      </c>
      <c r="Q5579" s="2">
        <f ca="1">IF(O5579=$U$1,N5579,"0")*1.22</f>
        <v>0</v>
      </c>
    </row>
    <row r="5580" spans="1:17" x14ac:dyDescent="0.25">
      <c r="A5580" t="s">
        <v>7148</v>
      </c>
      <c r="B5580" t="s">
        <v>7147</v>
      </c>
      <c r="C5580">
        <v>15052</v>
      </c>
      <c r="D5580">
        <v>26.31</v>
      </c>
      <c r="E5580">
        <f>IFERROR(VLOOKUP(Table_ExternalData_15[[#This Row],[Id]],Rabati!B:C,2,0),0)</f>
        <v>20</v>
      </c>
      <c r="F5580">
        <v>0</v>
      </c>
      <c r="G5580" t="str">
        <f>VLOOKUP(Table_ExternalData_15[[#This Row],[Id]],'Blagovna izdelek'!A:C,3,0)</f>
        <v>Baseus</v>
      </c>
      <c r="H5580">
        <f>Table_ExternalData_15[[#This Row],[Rabat]]*0.2</f>
        <v>4</v>
      </c>
      <c r="I5580" s="2">
        <f>Table_ExternalData_15[[#This Row],[Price]]-(Table_ExternalData_15[[#This Row],[Price]]*Table_ExternalData_15[[#This Row],[BB rabat]])/100</f>
        <v>25.2576</v>
      </c>
      <c r="J5580" s="2">
        <f>Table_ExternalData_15[[#This Row],[BB cena]]*Table_ExternalData_15[[#Headers],[1,22]]</f>
        <v>30.814271999999999</v>
      </c>
      <c r="K5580" s="2">
        <f>Table_ExternalData_15[[#This Row],[Price]]*Table_ExternalData_15[[#Headers],[1,22]]</f>
        <v>32.098199999999999</v>
      </c>
      <c r="L5580" s="7">
        <f>IF(G5580="White Shark",E5580*0.5,IF(G5580="Sbox",E5580*0.5,IF(G5580="Tenda",E5580*0.5,E5580*0.2)))/100</f>
        <v>0.04</v>
      </c>
      <c r="M5580" s="2">
        <f>Table_ExternalData_15[[#This Row],[Price]]-Table_ExternalData_15[[#This Row],[Price]]*Table_ExternalData_15[[#This Row],[extra popust]]</f>
        <v>25.2576</v>
      </c>
      <c r="N5580" s="2">
        <f>IF(M5580&lt;I5580,M5580,I5580)</f>
        <v>25.2576</v>
      </c>
      <c r="O5580" s="12" t="str">
        <f>IF(N5580&lt;I5580,$U$1," ")</f>
        <v xml:space="preserve"> </v>
      </c>
      <c r="P5580" s="12" t="str">
        <f>IFERROR((O5580+30)," ")</f>
        <v xml:space="preserve"> </v>
      </c>
      <c r="Q5580" s="2">
        <f ca="1">IF(O5580=$U$1,N5580,"0")*1.22</f>
        <v>0</v>
      </c>
    </row>
    <row r="5581" spans="1:17" x14ac:dyDescent="0.25">
      <c r="A5581" t="s">
        <v>7150</v>
      </c>
      <c r="B5581" t="s">
        <v>7149</v>
      </c>
      <c r="C5581">
        <v>15053</v>
      </c>
      <c r="D5581">
        <v>46.26</v>
      </c>
      <c r="E5581">
        <f>IFERROR(VLOOKUP(Table_ExternalData_15[[#This Row],[Id]],Rabati!B:C,2,0),0)</f>
        <v>20</v>
      </c>
      <c r="F5581">
        <v>0</v>
      </c>
      <c r="G5581" t="str">
        <f>VLOOKUP(Table_ExternalData_15[[#This Row],[Id]],'Blagovna izdelek'!A:C,3,0)</f>
        <v>Baseus</v>
      </c>
      <c r="H5581">
        <f>Table_ExternalData_15[[#This Row],[Rabat]]*0.2</f>
        <v>4</v>
      </c>
      <c r="I5581" s="2">
        <f>Table_ExternalData_15[[#This Row],[Price]]-(Table_ExternalData_15[[#This Row],[Price]]*Table_ExternalData_15[[#This Row],[BB rabat]])/100</f>
        <v>44.409599999999998</v>
      </c>
      <c r="J5581" s="2">
        <f>Table_ExternalData_15[[#This Row],[BB cena]]*Table_ExternalData_15[[#Headers],[1,22]]</f>
        <v>54.179711999999995</v>
      </c>
      <c r="K5581" s="2">
        <f>Table_ExternalData_15[[#This Row],[Price]]*Table_ExternalData_15[[#Headers],[1,22]]</f>
        <v>56.437199999999997</v>
      </c>
      <c r="L5581" s="7">
        <f>IF(G5581="White Shark",E5581*0.5,IF(G5581="Sbox",E5581*0.5,IF(G5581="Tenda",E5581*0.5,E5581*0.2)))/100</f>
        <v>0.04</v>
      </c>
      <c r="M5581" s="2">
        <f>Table_ExternalData_15[[#This Row],[Price]]-Table_ExternalData_15[[#This Row],[Price]]*Table_ExternalData_15[[#This Row],[extra popust]]</f>
        <v>44.409599999999998</v>
      </c>
      <c r="N5581" s="2">
        <f>IF(M5581&lt;I5581,M5581,I5581)</f>
        <v>44.409599999999998</v>
      </c>
      <c r="O5581" s="12" t="str">
        <f>IF(N5581&lt;I5581,$U$1," ")</f>
        <v xml:space="preserve"> </v>
      </c>
      <c r="P5581" s="12" t="str">
        <f>IFERROR((O5581+30)," ")</f>
        <v xml:space="preserve"> </v>
      </c>
      <c r="Q5581" s="2">
        <f ca="1">IF(O5581=$U$1,N5581,"0")*1.22</f>
        <v>0</v>
      </c>
    </row>
    <row r="5582" spans="1:17" x14ac:dyDescent="0.25">
      <c r="A5582" t="s">
        <v>7267</v>
      </c>
      <c r="B5582" t="s">
        <v>7266</v>
      </c>
      <c r="C5582">
        <v>15139</v>
      </c>
      <c r="D5582">
        <v>19.239999999999998</v>
      </c>
      <c r="E5582">
        <f>IFERROR(VLOOKUP(Table_ExternalData_15[[#This Row],[Id]],Rabati!B:C,2,0),0)</f>
        <v>20</v>
      </c>
      <c r="F5582">
        <v>0</v>
      </c>
      <c r="G5582" t="str">
        <f>VLOOKUP(Table_ExternalData_15[[#This Row],[Id]],'Blagovna izdelek'!A:C,3,0)</f>
        <v>Baseus</v>
      </c>
      <c r="H5582">
        <f>Table_ExternalData_15[[#This Row],[Rabat]]*0.2</f>
        <v>4</v>
      </c>
      <c r="I5582" s="2">
        <f>Table_ExternalData_15[[#This Row],[Price]]-(Table_ExternalData_15[[#This Row],[Price]]*Table_ExternalData_15[[#This Row],[BB rabat]])/100</f>
        <v>18.470399999999998</v>
      </c>
      <c r="J5582" s="2">
        <f>Table_ExternalData_15[[#This Row],[BB cena]]*Table_ExternalData_15[[#Headers],[1,22]]</f>
        <v>22.533887999999997</v>
      </c>
      <c r="K5582" s="2">
        <f>Table_ExternalData_15[[#This Row],[Price]]*Table_ExternalData_15[[#Headers],[1,22]]</f>
        <v>23.472799999999996</v>
      </c>
      <c r="L5582" s="7">
        <f>IF(G5582="White Shark",E5582*0.5,IF(G5582="Sbox",E5582*0.5,IF(G5582="Tenda",E5582*0.5,E5582*0.2)))/100</f>
        <v>0.04</v>
      </c>
      <c r="M5582" s="2">
        <f>Table_ExternalData_15[[#This Row],[Price]]-Table_ExternalData_15[[#This Row],[Price]]*Table_ExternalData_15[[#This Row],[extra popust]]</f>
        <v>18.470399999999998</v>
      </c>
      <c r="N5582" s="2">
        <f>IF(M5582&lt;I5582,M5582,I5582)</f>
        <v>18.470399999999998</v>
      </c>
      <c r="O5582" s="12" t="str">
        <f>IF(N5582&lt;I5582,$U$1," ")</f>
        <v xml:space="preserve"> </v>
      </c>
      <c r="P5582" s="12" t="str">
        <f>IFERROR((O5582+30)," ")</f>
        <v xml:space="preserve"> </v>
      </c>
      <c r="Q5582" s="2">
        <f ca="1">IF(O5582=$U$1,N5582,"0")*1.22</f>
        <v>0</v>
      </c>
    </row>
    <row r="5583" spans="1:17" x14ac:dyDescent="0.25">
      <c r="A5583" t="s">
        <v>7269</v>
      </c>
      <c r="B5583" t="s">
        <v>7268</v>
      </c>
      <c r="C5583">
        <v>15140</v>
      </c>
      <c r="D5583">
        <v>18.149999999999999</v>
      </c>
      <c r="E5583">
        <f>IFERROR(VLOOKUP(Table_ExternalData_15[[#This Row],[Id]],Rabati!B:C,2,0),0)</f>
        <v>20</v>
      </c>
      <c r="F5583">
        <v>0</v>
      </c>
      <c r="G5583" t="str">
        <f>VLOOKUP(Table_ExternalData_15[[#This Row],[Id]],'Blagovna izdelek'!A:C,3,0)</f>
        <v>Baseus</v>
      </c>
      <c r="H5583">
        <f>Table_ExternalData_15[[#This Row],[Rabat]]*0.2</f>
        <v>4</v>
      </c>
      <c r="I5583" s="2">
        <f>Table_ExternalData_15[[#This Row],[Price]]-(Table_ExternalData_15[[#This Row],[Price]]*Table_ExternalData_15[[#This Row],[BB rabat]])/100</f>
        <v>17.423999999999999</v>
      </c>
      <c r="J5583" s="2">
        <f>Table_ExternalData_15[[#This Row],[BB cena]]*Table_ExternalData_15[[#Headers],[1,22]]</f>
        <v>21.257279999999998</v>
      </c>
      <c r="K5583" s="2">
        <f>Table_ExternalData_15[[#This Row],[Price]]*Table_ExternalData_15[[#Headers],[1,22]]</f>
        <v>22.142999999999997</v>
      </c>
      <c r="L5583" s="7">
        <f>IF(G5583="White Shark",E5583*0.5,IF(G5583="Sbox",E5583*0.5,IF(G5583="Tenda",E5583*0.5,E5583*0.2)))/100</f>
        <v>0.04</v>
      </c>
      <c r="M5583" s="2">
        <f>Table_ExternalData_15[[#This Row],[Price]]-Table_ExternalData_15[[#This Row],[Price]]*Table_ExternalData_15[[#This Row],[extra popust]]</f>
        <v>17.423999999999999</v>
      </c>
      <c r="N5583" s="2">
        <f>IF(M5583&lt;I5583,M5583,I5583)</f>
        <v>17.423999999999999</v>
      </c>
      <c r="O5583" s="12" t="str">
        <f>IF(N5583&lt;I5583,$U$1," ")</f>
        <v xml:space="preserve"> </v>
      </c>
      <c r="P5583" s="12" t="str">
        <f>IFERROR((O5583+30)," ")</f>
        <v xml:space="preserve"> </v>
      </c>
      <c r="Q5583" s="2">
        <f ca="1">IF(O5583=$U$1,N5583,"0")*1.22</f>
        <v>0</v>
      </c>
    </row>
    <row r="5584" spans="1:17" x14ac:dyDescent="0.25">
      <c r="A5584" t="s">
        <v>7526</v>
      </c>
      <c r="B5584" t="s">
        <v>13282</v>
      </c>
      <c r="C5584">
        <v>15298</v>
      </c>
      <c r="D5584">
        <v>12.28</v>
      </c>
      <c r="E5584">
        <f>IFERROR(VLOOKUP(Table_ExternalData_15[[#This Row],[Id]],Rabati!B:C,2,0),0)</f>
        <v>30</v>
      </c>
      <c r="F5584">
        <v>0</v>
      </c>
      <c r="G5584" t="str">
        <f>VLOOKUP(Table_ExternalData_15[[#This Row],[Id]],'Blagovna izdelek'!A:C,3,0)</f>
        <v>Baseus</v>
      </c>
      <c r="H5584">
        <f>Table_ExternalData_15[[#This Row],[Rabat]]*0.2</f>
        <v>6</v>
      </c>
      <c r="I5584" s="2">
        <f>Table_ExternalData_15[[#This Row],[Price]]-(Table_ExternalData_15[[#This Row],[Price]]*Table_ExternalData_15[[#This Row],[BB rabat]])/100</f>
        <v>11.543199999999999</v>
      </c>
      <c r="J5584" s="2">
        <f>Table_ExternalData_15[[#This Row],[BB cena]]*Table_ExternalData_15[[#Headers],[1,22]]</f>
        <v>14.082703999999998</v>
      </c>
      <c r="K5584" s="2">
        <f>Table_ExternalData_15[[#This Row],[Price]]*Table_ExternalData_15[[#Headers],[1,22]]</f>
        <v>14.981599999999998</v>
      </c>
      <c r="L5584" s="7">
        <f>IF(G5584="White Shark",E5584*0.5,IF(G5584="Sbox",E5584*0.5,IF(G5584="Tenda",E5584*0.5,E5584*0.2)))/100</f>
        <v>0.06</v>
      </c>
      <c r="M5584" s="2">
        <f>Table_ExternalData_15[[#This Row],[Price]]-Table_ExternalData_15[[#This Row],[Price]]*Table_ExternalData_15[[#This Row],[extra popust]]</f>
        <v>11.543199999999999</v>
      </c>
      <c r="N5584" s="2">
        <f>IF(M5584&lt;I5584,M5584,I5584)</f>
        <v>11.543199999999999</v>
      </c>
      <c r="O5584" s="12" t="str">
        <f>IF(N5584&lt;I5584,$U$1," ")</f>
        <v xml:space="preserve"> </v>
      </c>
      <c r="P5584" s="12" t="str">
        <f>IFERROR((O5584+30)," ")</f>
        <v xml:space="preserve"> </v>
      </c>
      <c r="Q5584" s="2">
        <f ca="1">IF(O5584=$U$1,N5584,"0")*1.22</f>
        <v>0</v>
      </c>
    </row>
    <row r="5585" spans="1:17" x14ac:dyDescent="0.25">
      <c r="A5585" t="s">
        <v>7527</v>
      </c>
      <c r="B5585" t="s">
        <v>10186</v>
      </c>
      <c r="C5585">
        <v>15299</v>
      </c>
      <c r="D5585">
        <v>13.2</v>
      </c>
      <c r="E5585">
        <f>IFERROR(VLOOKUP(Table_ExternalData_15[[#This Row],[Id]],Rabati!B:C,2,0),0)</f>
        <v>30</v>
      </c>
      <c r="F5585">
        <v>7</v>
      </c>
      <c r="G5585" t="str">
        <f>VLOOKUP(Table_ExternalData_15[[#This Row],[Id]],'Blagovna izdelek'!A:C,3,0)</f>
        <v>Baseus</v>
      </c>
      <c r="H5585">
        <f>Table_ExternalData_15[[#This Row],[Rabat]]*0.2</f>
        <v>6</v>
      </c>
      <c r="I5585" s="2">
        <f>Table_ExternalData_15[[#This Row],[Price]]-(Table_ExternalData_15[[#This Row],[Price]]*Table_ExternalData_15[[#This Row],[BB rabat]])/100</f>
        <v>12.407999999999999</v>
      </c>
      <c r="J5585" s="2">
        <f>Table_ExternalData_15[[#This Row],[BB cena]]*Table_ExternalData_15[[#Headers],[1,22]]</f>
        <v>15.137759999999998</v>
      </c>
      <c r="K5585" s="2">
        <f>Table_ExternalData_15[[#This Row],[Price]]*Table_ExternalData_15[[#Headers],[1,22]]</f>
        <v>16.103999999999999</v>
      </c>
      <c r="L5585" s="7">
        <f>IF(G5585="White Shark",E5585*0.5,IF(G5585="Sbox",E5585*0.5,IF(G5585="Tenda",E5585*0.5,E5585*0.2)))/100</f>
        <v>0.06</v>
      </c>
      <c r="M5585" s="2">
        <f>Table_ExternalData_15[[#This Row],[Price]]-Table_ExternalData_15[[#This Row],[Price]]*Table_ExternalData_15[[#This Row],[extra popust]]</f>
        <v>12.407999999999999</v>
      </c>
      <c r="N5585" s="2">
        <f>IF(M5585&lt;I5585,M5585,I5585)</f>
        <v>12.407999999999999</v>
      </c>
      <c r="O5585" s="12" t="str">
        <f>IF(N5585&lt;I5585,$U$1," ")</f>
        <v xml:space="preserve"> </v>
      </c>
      <c r="P5585" s="12" t="str">
        <f>IFERROR((O5585+30)," ")</f>
        <v xml:space="preserve"> </v>
      </c>
      <c r="Q5585" s="2">
        <f ca="1">IF(O5585=$U$1,N5585,"0")*1.22</f>
        <v>0</v>
      </c>
    </row>
    <row r="5586" spans="1:17" x14ac:dyDescent="0.25">
      <c r="A5586" t="s">
        <v>7528</v>
      </c>
      <c r="B5586" t="s">
        <v>9744</v>
      </c>
      <c r="C5586">
        <v>15300</v>
      </c>
      <c r="D5586">
        <v>21.95</v>
      </c>
      <c r="E5586">
        <f>IFERROR(VLOOKUP(Table_ExternalData_15[[#This Row],[Id]],Rabati!B:C,2,0),0)</f>
        <v>20</v>
      </c>
      <c r="F5586">
        <v>0</v>
      </c>
      <c r="G5586" t="str">
        <f>VLOOKUP(Table_ExternalData_15[[#This Row],[Id]],'Blagovna izdelek'!A:C,3,0)</f>
        <v>Baseus</v>
      </c>
      <c r="H5586">
        <f>Table_ExternalData_15[[#This Row],[Rabat]]*0.2</f>
        <v>4</v>
      </c>
      <c r="I5586" s="2">
        <f>Table_ExternalData_15[[#This Row],[Price]]-(Table_ExternalData_15[[#This Row],[Price]]*Table_ExternalData_15[[#This Row],[BB rabat]])/100</f>
        <v>21.071999999999999</v>
      </c>
      <c r="J5586" s="2">
        <f>Table_ExternalData_15[[#This Row],[BB cena]]*Table_ExternalData_15[[#Headers],[1,22]]</f>
        <v>25.707839999999997</v>
      </c>
      <c r="K5586" s="2">
        <f>Table_ExternalData_15[[#This Row],[Price]]*Table_ExternalData_15[[#Headers],[1,22]]</f>
        <v>26.779</v>
      </c>
      <c r="L5586" s="7">
        <f>IF(G5586="White Shark",E5586*0.5,IF(G5586="Sbox",E5586*0.5,IF(G5586="Tenda",E5586*0.5,E5586*0.2)))/100</f>
        <v>0.04</v>
      </c>
      <c r="M5586" s="2">
        <f>Table_ExternalData_15[[#This Row],[Price]]-Table_ExternalData_15[[#This Row],[Price]]*Table_ExternalData_15[[#This Row],[extra popust]]</f>
        <v>21.071999999999999</v>
      </c>
      <c r="N5586" s="2">
        <f>IF(M5586&lt;I5586,M5586,I5586)</f>
        <v>21.071999999999999</v>
      </c>
      <c r="O5586" s="12" t="str">
        <f>IF(N5586&lt;I5586,$U$1," ")</f>
        <v xml:space="preserve"> </v>
      </c>
      <c r="P5586" s="12" t="str">
        <f>IFERROR((O5586+30)," ")</f>
        <v xml:space="preserve"> </v>
      </c>
      <c r="Q5586" s="2">
        <f ca="1">IF(O5586=$U$1,N5586,"0")*1.22</f>
        <v>0</v>
      </c>
    </row>
    <row r="5587" spans="1:17" x14ac:dyDescent="0.25">
      <c r="A5587" t="s">
        <v>7731</v>
      </c>
      <c r="B5587" t="s">
        <v>7730</v>
      </c>
      <c r="C5587">
        <v>15418</v>
      </c>
      <c r="D5587">
        <v>45.24</v>
      </c>
      <c r="E5587">
        <f>IFERROR(VLOOKUP(Table_ExternalData_15[[#This Row],[Id]],Rabati!B:C,2,0),0)</f>
        <v>20</v>
      </c>
      <c r="F5587">
        <v>0</v>
      </c>
      <c r="G5587" t="str">
        <f>VLOOKUP(Table_ExternalData_15[[#This Row],[Id]],'Blagovna izdelek'!A:C,3,0)</f>
        <v>Baseus</v>
      </c>
      <c r="H5587">
        <f>Table_ExternalData_15[[#This Row],[Rabat]]*0.2</f>
        <v>4</v>
      </c>
      <c r="I5587" s="2">
        <f>Table_ExternalData_15[[#This Row],[Price]]-(Table_ExternalData_15[[#This Row],[Price]]*Table_ExternalData_15[[#This Row],[BB rabat]])/100</f>
        <v>43.430399999999999</v>
      </c>
      <c r="J5587" s="2">
        <f>Table_ExternalData_15[[#This Row],[BB cena]]*Table_ExternalData_15[[#Headers],[1,22]]</f>
        <v>52.985087999999998</v>
      </c>
      <c r="K5587" s="2">
        <f>Table_ExternalData_15[[#This Row],[Price]]*Table_ExternalData_15[[#Headers],[1,22]]</f>
        <v>55.192799999999998</v>
      </c>
      <c r="L5587" s="7">
        <f>IF(G5587="White Shark",E5587*0.5,IF(G5587="Sbox",E5587*0.5,IF(G5587="Tenda",E5587*0.5,E5587*0.2)))/100</f>
        <v>0.04</v>
      </c>
      <c r="M5587" s="2">
        <f>Table_ExternalData_15[[#This Row],[Price]]-Table_ExternalData_15[[#This Row],[Price]]*Table_ExternalData_15[[#This Row],[extra popust]]</f>
        <v>43.430399999999999</v>
      </c>
      <c r="N5587" s="2">
        <f>IF(M5587&lt;I5587,M5587,I5587)</f>
        <v>43.430399999999999</v>
      </c>
      <c r="O5587" s="12" t="str">
        <f>IF(N5587&lt;I5587,$U$1," ")</f>
        <v xml:space="preserve"> </v>
      </c>
      <c r="P5587" s="12" t="str">
        <f>IFERROR((O5587+30)," ")</f>
        <v xml:space="preserve"> </v>
      </c>
      <c r="Q5587" s="2">
        <f ca="1">IF(O5587=$U$1,N5587,"0")*1.22</f>
        <v>0</v>
      </c>
    </row>
    <row r="5588" spans="1:17" x14ac:dyDescent="0.25">
      <c r="A5588" t="s">
        <v>7733</v>
      </c>
      <c r="B5588" t="s">
        <v>7732</v>
      </c>
      <c r="C5588">
        <v>15419</v>
      </c>
      <c r="D5588">
        <v>49.95</v>
      </c>
      <c r="E5588">
        <f>IFERROR(VLOOKUP(Table_ExternalData_15[[#This Row],[Id]],Rabati!B:C,2,0),0)</f>
        <v>20</v>
      </c>
      <c r="F5588">
        <v>0</v>
      </c>
      <c r="G5588" t="str">
        <f>VLOOKUP(Table_ExternalData_15[[#This Row],[Id]],'Blagovna izdelek'!A:C,3,0)</f>
        <v>Baseus</v>
      </c>
      <c r="H5588">
        <f>Table_ExternalData_15[[#This Row],[Rabat]]*0.2</f>
        <v>4</v>
      </c>
      <c r="I5588" s="2">
        <f>Table_ExternalData_15[[#This Row],[Price]]-(Table_ExternalData_15[[#This Row],[Price]]*Table_ExternalData_15[[#This Row],[BB rabat]])/100</f>
        <v>47.952000000000005</v>
      </c>
      <c r="J5588" s="2">
        <f>Table_ExternalData_15[[#This Row],[BB cena]]*Table_ExternalData_15[[#Headers],[1,22]]</f>
        <v>58.501440000000002</v>
      </c>
      <c r="K5588" s="2">
        <f>Table_ExternalData_15[[#This Row],[Price]]*Table_ExternalData_15[[#Headers],[1,22]]</f>
        <v>60.939</v>
      </c>
      <c r="L5588" s="7">
        <f>IF(G5588="White Shark",E5588*0.5,IF(G5588="Sbox",E5588*0.5,IF(G5588="Tenda",E5588*0.5,E5588*0.2)))/100</f>
        <v>0.04</v>
      </c>
      <c r="M5588" s="2">
        <f>Table_ExternalData_15[[#This Row],[Price]]-Table_ExternalData_15[[#This Row],[Price]]*Table_ExternalData_15[[#This Row],[extra popust]]</f>
        <v>47.952000000000005</v>
      </c>
      <c r="N5588" s="2">
        <f>IF(M5588&lt;I5588,M5588,I5588)</f>
        <v>47.952000000000005</v>
      </c>
      <c r="O5588" s="12" t="str">
        <f>IF(N5588&lt;I5588,$U$1," ")</f>
        <v xml:space="preserve"> </v>
      </c>
      <c r="P5588" s="12" t="str">
        <f>IFERROR((O5588+30)," ")</f>
        <v xml:space="preserve"> </v>
      </c>
      <c r="Q5588" s="2">
        <f ca="1">IF(O5588=$U$1,N5588,"0")*1.22</f>
        <v>0</v>
      </c>
    </row>
    <row r="5589" spans="1:17" x14ac:dyDescent="0.25">
      <c r="A5589" t="s">
        <v>7735</v>
      </c>
      <c r="B5589" t="s">
        <v>7734</v>
      </c>
      <c r="C5589">
        <v>15421</v>
      </c>
      <c r="D5589">
        <v>37.4</v>
      </c>
      <c r="E5589">
        <f>IFERROR(VLOOKUP(Table_ExternalData_15[[#This Row],[Id]],Rabati!B:C,2,0),0)</f>
        <v>20</v>
      </c>
      <c r="F5589">
        <v>0</v>
      </c>
      <c r="G5589" t="str">
        <f>VLOOKUP(Table_ExternalData_15[[#This Row],[Id]],'Blagovna izdelek'!A:C,3,0)</f>
        <v>Baseus</v>
      </c>
      <c r="H5589">
        <f>Table_ExternalData_15[[#This Row],[Rabat]]*0.2</f>
        <v>4</v>
      </c>
      <c r="I5589" s="2">
        <f>Table_ExternalData_15[[#This Row],[Price]]-(Table_ExternalData_15[[#This Row],[Price]]*Table_ExternalData_15[[#This Row],[BB rabat]])/100</f>
        <v>35.903999999999996</v>
      </c>
      <c r="J5589" s="2">
        <f>Table_ExternalData_15[[#This Row],[BB cena]]*Table_ExternalData_15[[#Headers],[1,22]]</f>
        <v>43.802879999999995</v>
      </c>
      <c r="K5589" s="2">
        <f>Table_ExternalData_15[[#This Row],[Price]]*Table_ExternalData_15[[#Headers],[1,22]]</f>
        <v>45.628</v>
      </c>
      <c r="L5589" s="7">
        <f>IF(G5589="White Shark",E5589*0.5,IF(G5589="Sbox",E5589*0.5,IF(G5589="Tenda",E5589*0.5,E5589*0.2)))/100</f>
        <v>0.04</v>
      </c>
      <c r="M5589" s="2">
        <f>Table_ExternalData_15[[#This Row],[Price]]-Table_ExternalData_15[[#This Row],[Price]]*Table_ExternalData_15[[#This Row],[extra popust]]</f>
        <v>35.903999999999996</v>
      </c>
      <c r="N5589" s="2">
        <f>IF(M5589&lt;I5589,M5589,I5589)</f>
        <v>35.903999999999996</v>
      </c>
      <c r="O5589" s="12" t="str">
        <f>IF(N5589&lt;I5589,$U$1," ")</f>
        <v xml:space="preserve"> </v>
      </c>
      <c r="P5589" s="12" t="str">
        <f>IFERROR((O5589+30)," ")</f>
        <v xml:space="preserve"> </v>
      </c>
      <c r="Q5589" s="2">
        <f ca="1">IF(O5589=$U$1,N5589,"0")*1.22</f>
        <v>0</v>
      </c>
    </row>
    <row r="5590" spans="1:17" x14ac:dyDescent="0.25">
      <c r="A5590" t="s">
        <v>7737</v>
      </c>
      <c r="B5590" t="s">
        <v>7736</v>
      </c>
      <c r="C5590">
        <v>15422</v>
      </c>
      <c r="D5590">
        <v>40.75</v>
      </c>
      <c r="E5590">
        <f>IFERROR(VLOOKUP(Table_ExternalData_15[[#This Row],[Id]],Rabati!B:C,2,0),0)</f>
        <v>20</v>
      </c>
      <c r="F5590">
        <v>0</v>
      </c>
      <c r="G5590" t="str">
        <f>VLOOKUP(Table_ExternalData_15[[#This Row],[Id]],'Blagovna izdelek'!A:C,3,0)</f>
        <v>Baseus</v>
      </c>
      <c r="H5590">
        <f>Table_ExternalData_15[[#This Row],[Rabat]]*0.2</f>
        <v>4</v>
      </c>
      <c r="I5590" s="2">
        <f>Table_ExternalData_15[[#This Row],[Price]]-(Table_ExternalData_15[[#This Row],[Price]]*Table_ExternalData_15[[#This Row],[BB rabat]])/100</f>
        <v>39.119999999999997</v>
      </c>
      <c r="J5590" s="2">
        <f>Table_ExternalData_15[[#This Row],[BB cena]]*Table_ExternalData_15[[#Headers],[1,22]]</f>
        <v>47.726399999999998</v>
      </c>
      <c r="K5590" s="2">
        <f>Table_ExternalData_15[[#This Row],[Price]]*Table_ExternalData_15[[#Headers],[1,22]]</f>
        <v>49.714999999999996</v>
      </c>
      <c r="L5590" s="7">
        <f>IF(G5590="White Shark",E5590*0.5,IF(G5590="Sbox",E5590*0.5,IF(G5590="Tenda",E5590*0.5,E5590*0.2)))/100</f>
        <v>0.04</v>
      </c>
      <c r="M5590" s="2">
        <f>Table_ExternalData_15[[#This Row],[Price]]-Table_ExternalData_15[[#This Row],[Price]]*Table_ExternalData_15[[#This Row],[extra popust]]</f>
        <v>39.119999999999997</v>
      </c>
      <c r="N5590" s="2">
        <f>IF(M5590&lt;I5590,M5590,I5590)</f>
        <v>39.119999999999997</v>
      </c>
      <c r="O5590" s="12" t="str">
        <f>IF(N5590&lt;I5590,$U$1," ")</f>
        <v xml:space="preserve"> </v>
      </c>
      <c r="P5590" s="12" t="str">
        <f>IFERROR((O5590+30)," ")</f>
        <v xml:space="preserve"> </v>
      </c>
      <c r="Q5590" s="2">
        <f ca="1">IF(O5590=$U$1,N5590,"0")*1.22</f>
        <v>0</v>
      </c>
    </row>
    <row r="5591" spans="1:17" x14ac:dyDescent="0.25">
      <c r="A5591" t="s">
        <v>7754</v>
      </c>
      <c r="B5591" t="s">
        <v>7753</v>
      </c>
      <c r="C5591">
        <v>15431</v>
      </c>
      <c r="D5591">
        <v>34.85</v>
      </c>
      <c r="E5591">
        <f>IFERROR(VLOOKUP(Table_ExternalData_15[[#This Row],[Id]],Rabati!B:C,2,0),0)</f>
        <v>20</v>
      </c>
      <c r="F5591">
        <v>0</v>
      </c>
      <c r="G5591" t="str">
        <f>VLOOKUP(Table_ExternalData_15[[#This Row],[Id]],'Blagovna izdelek'!A:C,3,0)</f>
        <v>Baseus</v>
      </c>
      <c r="H5591">
        <f>Table_ExternalData_15[[#This Row],[Rabat]]*0.2</f>
        <v>4</v>
      </c>
      <c r="I5591" s="2">
        <f>Table_ExternalData_15[[#This Row],[Price]]-(Table_ExternalData_15[[#This Row],[Price]]*Table_ExternalData_15[[#This Row],[BB rabat]])/100</f>
        <v>33.456000000000003</v>
      </c>
      <c r="J5591" s="2">
        <f>Table_ExternalData_15[[#This Row],[BB cena]]*Table_ExternalData_15[[#Headers],[1,22]]</f>
        <v>40.816320000000005</v>
      </c>
      <c r="K5591" s="2">
        <f>Table_ExternalData_15[[#This Row],[Price]]*Table_ExternalData_15[[#Headers],[1,22]]</f>
        <v>42.517000000000003</v>
      </c>
      <c r="L5591" s="7">
        <f>IF(G5591="White Shark",E5591*0.5,IF(G5591="Sbox",E5591*0.5,IF(G5591="Tenda",E5591*0.5,E5591*0.2)))/100</f>
        <v>0.04</v>
      </c>
      <c r="M5591" s="2">
        <f>Table_ExternalData_15[[#This Row],[Price]]-Table_ExternalData_15[[#This Row],[Price]]*Table_ExternalData_15[[#This Row],[extra popust]]</f>
        <v>33.456000000000003</v>
      </c>
      <c r="N5591" s="2">
        <f>IF(M5591&lt;I5591,M5591,I5591)</f>
        <v>33.456000000000003</v>
      </c>
      <c r="O5591" s="12" t="str">
        <f>IF(N5591&lt;I5591,$U$1," ")</f>
        <v xml:space="preserve"> </v>
      </c>
      <c r="P5591" s="12" t="str">
        <f>IFERROR((O5591+30)," ")</f>
        <v xml:space="preserve"> </v>
      </c>
      <c r="Q5591" s="2">
        <f ca="1">IF(O5591=$U$1,N5591,"0")*1.22</f>
        <v>0</v>
      </c>
    </row>
    <row r="5592" spans="1:17" x14ac:dyDescent="0.25">
      <c r="A5592" t="s">
        <v>7756</v>
      </c>
      <c r="B5592" t="s">
        <v>7755</v>
      </c>
      <c r="C5592">
        <v>15432</v>
      </c>
      <c r="D5592">
        <v>29.35</v>
      </c>
      <c r="E5592">
        <f>IFERROR(VLOOKUP(Table_ExternalData_15[[#This Row],[Id]],Rabati!B:C,2,0),0)</f>
        <v>20</v>
      </c>
      <c r="F5592">
        <v>0</v>
      </c>
      <c r="G5592" t="str">
        <f>VLOOKUP(Table_ExternalData_15[[#This Row],[Id]],'Blagovna izdelek'!A:C,3,0)</f>
        <v>Baseus</v>
      </c>
      <c r="H5592">
        <f>Table_ExternalData_15[[#This Row],[Rabat]]*0.2</f>
        <v>4</v>
      </c>
      <c r="I5592" s="2">
        <f>Table_ExternalData_15[[#This Row],[Price]]-(Table_ExternalData_15[[#This Row],[Price]]*Table_ExternalData_15[[#This Row],[BB rabat]])/100</f>
        <v>28.176000000000002</v>
      </c>
      <c r="J5592" s="2">
        <f>Table_ExternalData_15[[#This Row],[BB cena]]*Table_ExternalData_15[[#Headers],[1,22]]</f>
        <v>34.374720000000003</v>
      </c>
      <c r="K5592" s="2">
        <f>Table_ExternalData_15[[#This Row],[Price]]*Table_ExternalData_15[[#Headers],[1,22]]</f>
        <v>35.807000000000002</v>
      </c>
      <c r="L5592" s="7">
        <f>IF(G5592="White Shark",E5592*0.5,IF(G5592="Sbox",E5592*0.5,IF(G5592="Tenda",E5592*0.5,E5592*0.2)))/100</f>
        <v>0.04</v>
      </c>
      <c r="M5592" s="2">
        <f>Table_ExternalData_15[[#This Row],[Price]]-Table_ExternalData_15[[#This Row],[Price]]*Table_ExternalData_15[[#This Row],[extra popust]]</f>
        <v>28.176000000000002</v>
      </c>
      <c r="N5592" s="2">
        <f>IF(M5592&lt;I5592,M5592,I5592)</f>
        <v>28.176000000000002</v>
      </c>
      <c r="O5592" s="12" t="str">
        <f>IF(N5592&lt;I5592,$U$1," ")</f>
        <v xml:space="preserve"> </v>
      </c>
      <c r="P5592" s="12" t="str">
        <f>IFERROR((O5592+30)," ")</f>
        <v xml:space="preserve"> </v>
      </c>
      <c r="Q5592" s="2">
        <f ca="1">IF(O5592=$U$1,N5592,"0")*1.22</f>
        <v>0</v>
      </c>
    </row>
    <row r="5593" spans="1:17" x14ac:dyDescent="0.25">
      <c r="A5593" t="s">
        <v>7758</v>
      </c>
      <c r="B5593" t="s">
        <v>7757</v>
      </c>
      <c r="C5593">
        <v>15433</v>
      </c>
      <c r="D5593">
        <v>34.1</v>
      </c>
      <c r="E5593">
        <f>IFERROR(VLOOKUP(Table_ExternalData_15[[#This Row],[Id]],Rabati!B:C,2,0),0)</f>
        <v>20</v>
      </c>
      <c r="F5593">
        <v>0</v>
      </c>
      <c r="G5593" t="str">
        <f>VLOOKUP(Table_ExternalData_15[[#This Row],[Id]],'Blagovna izdelek'!A:C,3,0)</f>
        <v>Baseus</v>
      </c>
      <c r="H5593">
        <f>Table_ExternalData_15[[#This Row],[Rabat]]*0.2</f>
        <v>4</v>
      </c>
      <c r="I5593" s="2">
        <f>Table_ExternalData_15[[#This Row],[Price]]-(Table_ExternalData_15[[#This Row],[Price]]*Table_ExternalData_15[[#This Row],[BB rabat]])/100</f>
        <v>32.736000000000004</v>
      </c>
      <c r="J5593" s="2">
        <f>Table_ExternalData_15[[#This Row],[BB cena]]*Table_ExternalData_15[[#Headers],[1,22]]</f>
        <v>39.937920000000005</v>
      </c>
      <c r="K5593" s="2">
        <f>Table_ExternalData_15[[#This Row],[Price]]*Table_ExternalData_15[[#Headers],[1,22]]</f>
        <v>41.602000000000004</v>
      </c>
      <c r="L5593" s="7">
        <f>IF(G5593="White Shark",E5593*0.5,IF(G5593="Sbox",E5593*0.5,IF(G5593="Tenda",E5593*0.5,E5593*0.2)))/100</f>
        <v>0.04</v>
      </c>
      <c r="M5593" s="2">
        <f>Table_ExternalData_15[[#This Row],[Price]]-Table_ExternalData_15[[#This Row],[Price]]*Table_ExternalData_15[[#This Row],[extra popust]]</f>
        <v>32.736000000000004</v>
      </c>
      <c r="N5593" s="2">
        <f>IF(M5593&lt;I5593,M5593,I5593)</f>
        <v>32.736000000000004</v>
      </c>
      <c r="O5593" s="12" t="str">
        <f>IF(N5593&lt;I5593,$U$1," ")</f>
        <v xml:space="preserve"> </v>
      </c>
      <c r="P5593" s="12" t="str">
        <f>IFERROR((O5593+30)," ")</f>
        <v xml:space="preserve"> </v>
      </c>
      <c r="Q5593" s="2">
        <f ca="1">IF(O5593=$U$1,N5593,"0")*1.22</f>
        <v>0</v>
      </c>
    </row>
    <row r="5594" spans="1:17" x14ac:dyDescent="0.25">
      <c r="A5594" t="s">
        <v>7784</v>
      </c>
      <c r="B5594" t="s">
        <v>7783</v>
      </c>
      <c r="C5594">
        <v>15453</v>
      </c>
      <c r="D5594">
        <v>29.2</v>
      </c>
      <c r="E5594">
        <f>IFERROR(VLOOKUP(Table_ExternalData_15[[#This Row],[Id]],Rabati!B:C,2,0),0)</f>
        <v>20</v>
      </c>
      <c r="F5594">
        <v>4</v>
      </c>
      <c r="G5594" t="str">
        <f>VLOOKUP(Table_ExternalData_15[[#This Row],[Id]],'Blagovna izdelek'!A:C,3,0)</f>
        <v>Baseus</v>
      </c>
      <c r="H5594">
        <f>Table_ExternalData_15[[#This Row],[Rabat]]*0.2</f>
        <v>4</v>
      </c>
      <c r="I5594" s="2">
        <f>Table_ExternalData_15[[#This Row],[Price]]-(Table_ExternalData_15[[#This Row],[Price]]*Table_ExternalData_15[[#This Row],[BB rabat]])/100</f>
        <v>28.032</v>
      </c>
      <c r="J5594" s="2">
        <f>Table_ExternalData_15[[#This Row],[BB cena]]*Table_ExternalData_15[[#Headers],[1,22]]</f>
        <v>34.199039999999997</v>
      </c>
      <c r="K5594" s="2">
        <f>Table_ExternalData_15[[#This Row],[Price]]*Table_ExternalData_15[[#Headers],[1,22]]</f>
        <v>35.623999999999995</v>
      </c>
      <c r="L5594" s="7">
        <f>IF(G5594="White Shark",E5594*0.5,IF(G5594="Sbox",E5594*0.5,IF(G5594="Tenda",E5594*0.5,E5594*0.2)))/100</f>
        <v>0.04</v>
      </c>
      <c r="M5594" s="2">
        <f>Table_ExternalData_15[[#This Row],[Price]]-Table_ExternalData_15[[#This Row],[Price]]*Table_ExternalData_15[[#This Row],[extra popust]]</f>
        <v>28.032</v>
      </c>
      <c r="N5594" s="2">
        <f>IF(M5594&lt;I5594,M5594,I5594)</f>
        <v>28.032</v>
      </c>
      <c r="O5594" s="12" t="str">
        <f>IF(N5594&lt;I5594,$U$1," ")</f>
        <v xml:space="preserve"> </v>
      </c>
      <c r="P5594" s="12" t="str">
        <f>IFERROR((O5594+30)," ")</f>
        <v xml:space="preserve"> </v>
      </c>
      <c r="Q5594" s="2">
        <f ca="1">IF(O5594=$U$1,N5594,"0")*1.22</f>
        <v>0</v>
      </c>
    </row>
    <row r="5595" spans="1:17" x14ac:dyDescent="0.25">
      <c r="A5595" t="s">
        <v>7786</v>
      </c>
      <c r="B5595" t="s">
        <v>7785</v>
      </c>
      <c r="C5595">
        <v>15454</v>
      </c>
      <c r="D5595">
        <v>28.83</v>
      </c>
      <c r="E5595">
        <f>IFERROR(VLOOKUP(Table_ExternalData_15[[#This Row],[Id]],Rabati!B:C,2,0),0)</f>
        <v>20</v>
      </c>
      <c r="F5595">
        <v>0</v>
      </c>
      <c r="G5595" t="str">
        <f>VLOOKUP(Table_ExternalData_15[[#This Row],[Id]],'Blagovna izdelek'!A:C,3,0)</f>
        <v>Baseus</v>
      </c>
      <c r="H5595">
        <f>Table_ExternalData_15[[#This Row],[Rabat]]*0.2</f>
        <v>4</v>
      </c>
      <c r="I5595" s="2">
        <f>Table_ExternalData_15[[#This Row],[Price]]-(Table_ExternalData_15[[#This Row],[Price]]*Table_ExternalData_15[[#This Row],[BB rabat]])/100</f>
        <v>27.6768</v>
      </c>
      <c r="J5595" s="2">
        <f>Table_ExternalData_15[[#This Row],[BB cena]]*Table_ExternalData_15[[#Headers],[1,22]]</f>
        <v>33.765695999999998</v>
      </c>
      <c r="K5595" s="2">
        <f>Table_ExternalData_15[[#This Row],[Price]]*Table_ExternalData_15[[#Headers],[1,22]]</f>
        <v>35.172599999999996</v>
      </c>
      <c r="L5595" s="7">
        <f>IF(G5595="White Shark",E5595*0.5,IF(G5595="Sbox",E5595*0.5,IF(G5595="Tenda",E5595*0.5,E5595*0.2)))/100</f>
        <v>0.04</v>
      </c>
      <c r="M5595" s="2">
        <f>Table_ExternalData_15[[#This Row],[Price]]-Table_ExternalData_15[[#This Row],[Price]]*Table_ExternalData_15[[#This Row],[extra popust]]</f>
        <v>27.6768</v>
      </c>
      <c r="N5595" s="2">
        <f>IF(M5595&lt;I5595,M5595,I5595)</f>
        <v>27.6768</v>
      </c>
      <c r="O5595" s="12" t="str">
        <f>IF(N5595&lt;I5595,$U$1," ")</f>
        <v xml:space="preserve"> </v>
      </c>
      <c r="P5595" s="12" t="str">
        <f>IFERROR((O5595+30)," ")</f>
        <v xml:space="preserve"> </v>
      </c>
      <c r="Q5595" s="2">
        <f ca="1">IF(O5595=$U$1,N5595,"0")*1.22</f>
        <v>0</v>
      </c>
    </row>
    <row r="5596" spans="1:17" x14ac:dyDescent="0.25">
      <c r="A5596" t="s">
        <v>7788</v>
      </c>
      <c r="B5596" t="s">
        <v>7787</v>
      </c>
      <c r="C5596">
        <v>15455</v>
      </c>
      <c r="D5596">
        <v>45.68</v>
      </c>
      <c r="E5596">
        <f>IFERROR(VLOOKUP(Table_ExternalData_15[[#This Row],[Id]],Rabati!B:C,2,0),0)</f>
        <v>20</v>
      </c>
      <c r="F5596">
        <v>0</v>
      </c>
      <c r="G5596" t="str">
        <f>VLOOKUP(Table_ExternalData_15[[#This Row],[Id]],'Blagovna izdelek'!A:C,3,0)</f>
        <v>Baseus</v>
      </c>
      <c r="H5596">
        <f>Table_ExternalData_15[[#This Row],[Rabat]]*0.2</f>
        <v>4</v>
      </c>
      <c r="I5596" s="2">
        <f>Table_ExternalData_15[[#This Row],[Price]]-(Table_ExternalData_15[[#This Row],[Price]]*Table_ExternalData_15[[#This Row],[BB rabat]])/100</f>
        <v>43.852800000000002</v>
      </c>
      <c r="J5596" s="2">
        <f>Table_ExternalData_15[[#This Row],[BB cena]]*Table_ExternalData_15[[#Headers],[1,22]]</f>
        <v>53.500416000000001</v>
      </c>
      <c r="K5596" s="2">
        <f>Table_ExternalData_15[[#This Row],[Price]]*Table_ExternalData_15[[#Headers],[1,22]]</f>
        <v>55.729599999999998</v>
      </c>
      <c r="L5596" s="7">
        <f>IF(G5596="White Shark",E5596*0.5,IF(G5596="Sbox",E5596*0.5,IF(G5596="Tenda",E5596*0.5,E5596*0.2)))/100</f>
        <v>0.04</v>
      </c>
      <c r="M5596" s="2">
        <f>Table_ExternalData_15[[#This Row],[Price]]-Table_ExternalData_15[[#This Row],[Price]]*Table_ExternalData_15[[#This Row],[extra popust]]</f>
        <v>43.852800000000002</v>
      </c>
      <c r="N5596" s="2">
        <f>IF(M5596&lt;I5596,M5596,I5596)</f>
        <v>43.852800000000002</v>
      </c>
      <c r="O5596" s="12" t="str">
        <f>IF(N5596&lt;I5596,$U$1," ")</f>
        <v xml:space="preserve"> </v>
      </c>
      <c r="P5596" s="12" t="str">
        <f>IFERROR((O5596+30)," ")</f>
        <v xml:space="preserve"> </v>
      </c>
      <c r="Q5596" s="2">
        <f ca="1">IF(O5596=$U$1,N5596,"0")*1.22</f>
        <v>0</v>
      </c>
    </row>
    <row r="5597" spans="1:17" x14ac:dyDescent="0.25">
      <c r="A5597" t="s">
        <v>7790</v>
      </c>
      <c r="B5597" t="s">
        <v>7789</v>
      </c>
      <c r="C5597">
        <v>15456</v>
      </c>
      <c r="D5597">
        <v>45.68</v>
      </c>
      <c r="E5597">
        <f>IFERROR(VLOOKUP(Table_ExternalData_15[[#This Row],[Id]],Rabati!B:C,2,0),0)</f>
        <v>20</v>
      </c>
      <c r="F5597">
        <v>0</v>
      </c>
      <c r="G5597" t="str">
        <f>VLOOKUP(Table_ExternalData_15[[#This Row],[Id]],'Blagovna izdelek'!A:C,3,0)</f>
        <v>Baseus</v>
      </c>
      <c r="H5597">
        <f>Table_ExternalData_15[[#This Row],[Rabat]]*0.2</f>
        <v>4</v>
      </c>
      <c r="I5597" s="2">
        <f>Table_ExternalData_15[[#This Row],[Price]]-(Table_ExternalData_15[[#This Row],[Price]]*Table_ExternalData_15[[#This Row],[BB rabat]])/100</f>
        <v>43.852800000000002</v>
      </c>
      <c r="J5597" s="2">
        <f>Table_ExternalData_15[[#This Row],[BB cena]]*Table_ExternalData_15[[#Headers],[1,22]]</f>
        <v>53.500416000000001</v>
      </c>
      <c r="K5597" s="2">
        <f>Table_ExternalData_15[[#This Row],[Price]]*Table_ExternalData_15[[#Headers],[1,22]]</f>
        <v>55.729599999999998</v>
      </c>
      <c r="L5597" s="7">
        <f>IF(G5597="White Shark",E5597*0.5,IF(G5597="Sbox",E5597*0.5,IF(G5597="Tenda",E5597*0.5,E5597*0.2)))/100</f>
        <v>0.04</v>
      </c>
      <c r="M5597" s="2">
        <f>Table_ExternalData_15[[#This Row],[Price]]-Table_ExternalData_15[[#This Row],[Price]]*Table_ExternalData_15[[#This Row],[extra popust]]</f>
        <v>43.852800000000002</v>
      </c>
      <c r="N5597" s="2">
        <f>IF(M5597&lt;I5597,M5597,I5597)</f>
        <v>43.852800000000002</v>
      </c>
      <c r="O5597" s="12" t="str">
        <f>IF(N5597&lt;I5597,$U$1," ")</f>
        <v xml:space="preserve"> </v>
      </c>
      <c r="P5597" s="12" t="str">
        <f>IFERROR((O5597+30)," ")</f>
        <v xml:space="preserve"> </v>
      </c>
      <c r="Q5597" s="2">
        <f ca="1">IF(O5597=$U$1,N5597,"0")*1.22</f>
        <v>0</v>
      </c>
    </row>
    <row r="5598" spans="1:17" x14ac:dyDescent="0.25">
      <c r="A5598" t="s">
        <v>7792</v>
      </c>
      <c r="B5598" t="s">
        <v>7791</v>
      </c>
      <c r="C5598">
        <v>15457</v>
      </c>
      <c r="D5598">
        <v>45.68</v>
      </c>
      <c r="E5598">
        <f>IFERROR(VLOOKUP(Table_ExternalData_15[[#This Row],[Id]],Rabati!B:C,2,0),0)</f>
        <v>20</v>
      </c>
      <c r="F5598">
        <v>0</v>
      </c>
      <c r="G5598" t="str">
        <f>VLOOKUP(Table_ExternalData_15[[#This Row],[Id]],'Blagovna izdelek'!A:C,3,0)</f>
        <v>Baseus</v>
      </c>
      <c r="H5598">
        <f>Table_ExternalData_15[[#This Row],[Rabat]]*0.2</f>
        <v>4</v>
      </c>
      <c r="I5598" s="2">
        <f>Table_ExternalData_15[[#This Row],[Price]]-(Table_ExternalData_15[[#This Row],[Price]]*Table_ExternalData_15[[#This Row],[BB rabat]])/100</f>
        <v>43.852800000000002</v>
      </c>
      <c r="J5598" s="2">
        <f>Table_ExternalData_15[[#This Row],[BB cena]]*Table_ExternalData_15[[#Headers],[1,22]]</f>
        <v>53.500416000000001</v>
      </c>
      <c r="K5598" s="2">
        <f>Table_ExternalData_15[[#This Row],[Price]]*Table_ExternalData_15[[#Headers],[1,22]]</f>
        <v>55.729599999999998</v>
      </c>
      <c r="L5598" s="7">
        <f>IF(G5598="White Shark",E5598*0.5,IF(G5598="Sbox",E5598*0.5,IF(G5598="Tenda",E5598*0.5,E5598*0.2)))/100</f>
        <v>0.04</v>
      </c>
      <c r="M5598" s="2">
        <f>Table_ExternalData_15[[#This Row],[Price]]-Table_ExternalData_15[[#This Row],[Price]]*Table_ExternalData_15[[#This Row],[extra popust]]</f>
        <v>43.852800000000002</v>
      </c>
      <c r="N5598" s="2">
        <f>IF(M5598&lt;I5598,M5598,I5598)</f>
        <v>43.852800000000002</v>
      </c>
      <c r="O5598" s="12" t="str">
        <f>IF(N5598&lt;I5598,$U$1," ")</f>
        <v xml:space="preserve"> </v>
      </c>
      <c r="P5598" s="12" t="str">
        <f>IFERROR((O5598+30)," ")</f>
        <v xml:space="preserve"> </v>
      </c>
      <c r="Q5598" s="2">
        <f ca="1">IF(O5598=$U$1,N5598,"0")*1.22</f>
        <v>0</v>
      </c>
    </row>
    <row r="5599" spans="1:17" x14ac:dyDescent="0.25">
      <c r="A5599" t="s">
        <v>7794</v>
      </c>
      <c r="B5599" t="s">
        <v>7793</v>
      </c>
      <c r="C5599">
        <v>15458</v>
      </c>
      <c r="D5599">
        <v>40.119999999999997</v>
      </c>
      <c r="E5599">
        <f>IFERROR(VLOOKUP(Table_ExternalData_15[[#This Row],[Id]],Rabati!B:C,2,0),0)</f>
        <v>20</v>
      </c>
      <c r="F5599">
        <v>0</v>
      </c>
      <c r="G5599" t="str">
        <f>VLOOKUP(Table_ExternalData_15[[#This Row],[Id]],'Blagovna izdelek'!A:C,3,0)</f>
        <v>Baseus</v>
      </c>
      <c r="H5599">
        <f>Table_ExternalData_15[[#This Row],[Rabat]]*0.2</f>
        <v>4</v>
      </c>
      <c r="I5599" s="2">
        <f>Table_ExternalData_15[[#This Row],[Price]]-(Table_ExternalData_15[[#This Row],[Price]]*Table_ExternalData_15[[#This Row],[BB rabat]])/100</f>
        <v>38.5152</v>
      </c>
      <c r="J5599" s="2">
        <f>Table_ExternalData_15[[#This Row],[BB cena]]*Table_ExternalData_15[[#Headers],[1,22]]</f>
        <v>46.988543999999997</v>
      </c>
      <c r="K5599" s="2">
        <f>Table_ExternalData_15[[#This Row],[Price]]*Table_ExternalData_15[[#Headers],[1,22]]</f>
        <v>48.946399999999997</v>
      </c>
      <c r="L5599" s="7">
        <f>IF(G5599="White Shark",E5599*0.5,IF(G5599="Sbox",E5599*0.5,IF(G5599="Tenda",E5599*0.5,E5599*0.2)))/100</f>
        <v>0.04</v>
      </c>
      <c r="M5599" s="2">
        <f>Table_ExternalData_15[[#This Row],[Price]]-Table_ExternalData_15[[#This Row],[Price]]*Table_ExternalData_15[[#This Row],[extra popust]]</f>
        <v>38.5152</v>
      </c>
      <c r="N5599" s="2">
        <f>IF(M5599&lt;I5599,M5599,I5599)</f>
        <v>38.5152</v>
      </c>
      <c r="O5599" s="12" t="str">
        <f>IF(N5599&lt;I5599,$U$1," ")</f>
        <v xml:space="preserve"> </v>
      </c>
      <c r="P5599" s="12" t="str">
        <f>IFERROR((O5599+30)," ")</f>
        <v xml:space="preserve"> </v>
      </c>
      <c r="Q5599" s="2">
        <f ca="1">IF(O5599=$U$1,N5599,"0")*1.22</f>
        <v>0</v>
      </c>
    </row>
    <row r="5600" spans="1:17" x14ac:dyDescent="0.25">
      <c r="A5600" t="s">
        <v>7796</v>
      </c>
      <c r="B5600" t="s">
        <v>7795</v>
      </c>
      <c r="C5600">
        <v>15459</v>
      </c>
      <c r="D5600">
        <v>41.21</v>
      </c>
      <c r="E5600">
        <f>IFERROR(VLOOKUP(Table_ExternalData_15[[#This Row],[Id]],Rabati!B:C,2,0),0)</f>
        <v>20</v>
      </c>
      <c r="F5600">
        <v>0</v>
      </c>
      <c r="G5600" t="str">
        <f>VLOOKUP(Table_ExternalData_15[[#This Row],[Id]],'Blagovna izdelek'!A:C,3,0)</f>
        <v>Baseus</v>
      </c>
      <c r="H5600">
        <f>Table_ExternalData_15[[#This Row],[Rabat]]*0.2</f>
        <v>4</v>
      </c>
      <c r="I5600" s="2">
        <f>Table_ExternalData_15[[#This Row],[Price]]-(Table_ExternalData_15[[#This Row],[Price]]*Table_ExternalData_15[[#This Row],[BB rabat]])/100</f>
        <v>39.561599999999999</v>
      </c>
      <c r="J5600" s="2">
        <f>Table_ExternalData_15[[#This Row],[BB cena]]*Table_ExternalData_15[[#Headers],[1,22]]</f>
        <v>48.265152</v>
      </c>
      <c r="K5600" s="2">
        <f>Table_ExternalData_15[[#This Row],[Price]]*Table_ExternalData_15[[#Headers],[1,22]]</f>
        <v>50.276200000000003</v>
      </c>
      <c r="L5600" s="7">
        <f>IF(G5600="White Shark",E5600*0.5,IF(G5600="Sbox",E5600*0.5,IF(G5600="Tenda",E5600*0.5,E5600*0.2)))/100</f>
        <v>0.04</v>
      </c>
      <c r="M5600" s="2">
        <f>Table_ExternalData_15[[#This Row],[Price]]-Table_ExternalData_15[[#This Row],[Price]]*Table_ExternalData_15[[#This Row],[extra popust]]</f>
        <v>39.561599999999999</v>
      </c>
      <c r="N5600" s="2">
        <f>IF(M5600&lt;I5600,M5600,I5600)</f>
        <v>39.561599999999999</v>
      </c>
      <c r="O5600" s="12" t="str">
        <f>IF(N5600&lt;I5600,$U$1," ")</f>
        <v xml:space="preserve"> </v>
      </c>
      <c r="P5600" s="12" t="str">
        <f>IFERROR((O5600+30)," ")</f>
        <v xml:space="preserve"> </v>
      </c>
      <c r="Q5600" s="2">
        <f ca="1">IF(O5600=$U$1,N5600,"0")*1.22</f>
        <v>0</v>
      </c>
    </row>
    <row r="5601" spans="1:17" x14ac:dyDescent="0.25">
      <c r="A5601" t="s">
        <v>7798</v>
      </c>
      <c r="B5601" t="s">
        <v>7797</v>
      </c>
      <c r="C5601">
        <v>15460</v>
      </c>
      <c r="D5601">
        <v>0</v>
      </c>
      <c r="E5601">
        <f>IFERROR(VLOOKUP(Table_ExternalData_15[[#This Row],[Id]],Rabati!B:C,2,0),0)</f>
        <v>20</v>
      </c>
      <c r="F5601">
        <v>0</v>
      </c>
      <c r="G5601" t="str">
        <f>VLOOKUP(Table_ExternalData_15[[#This Row],[Id]],'Blagovna izdelek'!A:C,3,0)</f>
        <v>Baseus</v>
      </c>
      <c r="H5601">
        <f>Table_ExternalData_15[[#This Row],[Rabat]]*0.2</f>
        <v>4</v>
      </c>
      <c r="I5601" s="2">
        <f>Table_ExternalData_15[[#This Row],[Price]]-(Table_ExternalData_15[[#This Row],[Price]]*Table_ExternalData_15[[#This Row],[BB rabat]])/100</f>
        <v>0</v>
      </c>
      <c r="J5601" s="2">
        <f>Table_ExternalData_15[[#This Row],[BB cena]]*Table_ExternalData_15[[#Headers],[1,22]]</f>
        <v>0</v>
      </c>
      <c r="K5601" s="2">
        <f>Table_ExternalData_15[[#This Row],[Price]]*Table_ExternalData_15[[#Headers],[1,22]]</f>
        <v>0</v>
      </c>
      <c r="L5601" s="7">
        <f>IF(G5601="White Shark",E5601*0.5,IF(G5601="Sbox",E5601*0.5,IF(G5601="Tenda",E5601*0.5,E5601*0.2)))/100</f>
        <v>0.04</v>
      </c>
      <c r="M5601" s="2">
        <f>Table_ExternalData_15[[#This Row],[Price]]-Table_ExternalData_15[[#This Row],[Price]]*Table_ExternalData_15[[#This Row],[extra popust]]</f>
        <v>0</v>
      </c>
      <c r="N5601" s="2">
        <f>IF(M5601&lt;I5601,M5601,I5601)</f>
        <v>0</v>
      </c>
      <c r="O5601" s="12" t="str">
        <f>IF(N5601&lt;I5601,$U$1," ")</f>
        <v xml:space="preserve"> </v>
      </c>
      <c r="P5601" s="12" t="str">
        <f>IFERROR((O5601+30)," ")</f>
        <v xml:space="preserve"> </v>
      </c>
      <c r="Q5601" s="2">
        <f ca="1">IF(O5601=$U$1,N5601,"0")*1.22</f>
        <v>0</v>
      </c>
    </row>
    <row r="5602" spans="1:17" x14ac:dyDescent="0.25">
      <c r="A5602" t="s">
        <v>7800</v>
      </c>
      <c r="B5602" t="s">
        <v>7799</v>
      </c>
      <c r="C5602">
        <v>15461</v>
      </c>
      <c r="D5602">
        <v>39.33</v>
      </c>
      <c r="E5602">
        <f>IFERROR(VLOOKUP(Table_ExternalData_15[[#This Row],[Id]],Rabati!B:C,2,0),0)</f>
        <v>20</v>
      </c>
      <c r="F5602">
        <v>0</v>
      </c>
      <c r="G5602" t="str">
        <f>VLOOKUP(Table_ExternalData_15[[#This Row],[Id]],'Blagovna izdelek'!A:C,3,0)</f>
        <v>Baseus</v>
      </c>
      <c r="H5602">
        <f>Table_ExternalData_15[[#This Row],[Rabat]]*0.2</f>
        <v>4</v>
      </c>
      <c r="I5602" s="2">
        <f>Table_ExternalData_15[[#This Row],[Price]]-(Table_ExternalData_15[[#This Row],[Price]]*Table_ExternalData_15[[#This Row],[BB rabat]])/100</f>
        <v>37.756799999999998</v>
      </c>
      <c r="J5602" s="2">
        <f>Table_ExternalData_15[[#This Row],[BB cena]]*Table_ExternalData_15[[#Headers],[1,22]]</f>
        <v>46.063295999999994</v>
      </c>
      <c r="K5602" s="2">
        <f>Table_ExternalData_15[[#This Row],[Price]]*Table_ExternalData_15[[#Headers],[1,22]]</f>
        <v>47.982599999999998</v>
      </c>
      <c r="L5602" s="7">
        <f>IF(G5602="White Shark",E5602*0.5,IF(G5602="Sbox",E5602*0.5,IF(G5602="Tenda",E5602*0.5,E5602*0.2)))/100</f>
        <v>0.04</v>
      </c>
      <c r="M5602" s="2">
        <f>Table_ExternalData_15[[#This Row],[Price]]-Table_ExternalData_15[[#This Row],[Price]]*Table_ExternalData_15[[#This Row],[extra popust]]</f>
        <v>37.756799999999998</v>
      </c>
      <c r="N5602" s="2">
        <f>IF(M5602&lt;I5602,M5602,I5602)</f>
        <v>37.756799999999998</v>
      </c>
      <c r="O5602" s="12" t="str">
        <f>IF(N5602&lt;I5602,$U$1," ")</f>
        <v xml:space="preserve"> </v>
      </c>
      <c r="P5602" s="12" t="str">
        <f>IFERROR((O5602+30)," ")</f>
        <v xml:space="preserve"> </v>
      </c>
      <c r="Q5602" s="2">
        <f ca="1">IF(O5602=$U$1,N5602,"0")*1.22</f>
        <v>0</v>
      </c>
    </row>
    <row r="5603" spans="1:17" x14ac:dyDescent="0.25">
      <c r="A5603" t="s">
        <v>7802</v>
      </c>
      <c r="B5603" t="s">
        <v>7801</v>
      </c>
      <c r="C5603">
        <v>15462</v>
      </c>
      <c r="D5603">
        <v>29.84</v>
      </c>
      <c r="E5603">
        <f>IFERROR(VLOOKUP(Table_ExternalData_15[[#This Row],[Id]],Rabati!B:C,2,0),0)</f>
        <v>20</v>
      </c>
      <c r="F5603">
        <v>0</v>
      </c>
      <c r="G5603" t="str">
        <f>VLOOKUP(Table_ExternalData_15[[#This Row],[Id]],'Blagovna izdelek'!A:C,3,0)</f>
        <v>Baseus</v>
      </c>
      <c r="H5603">
        <f>Table_ExternalData_15[[#This Row],[Rabat]]*0.2</f>
        <v>4</v>
      </c>
      <c r="I5603" s="2">
        <f>Table_ExternalData_15[[#This Row],[Price]]-(Table_ExternalData_15[[#This Row],[Price]]*Table_ExternalData_15[[#This Row],[BB rabat]])/100</f>
        <v>28.6464</v>
      </c>
      <c r="J5603" s="2">
        <f>Table_ExternalData_15[[#This Row],[BB cena]]*Table_ExternalData_15[[#Headers],[1,22]]</f>
        <v>34.948608</v>
      </c>
      <c r="K5603" s="2">
        <f>Table_ExternalData_15[[#This Row],[Price]]*Table_ExternalData_15[[#Headers],[1,22]]</f>
        <v>36.404800000000002</v>
      </c>
      <c r="L5603" s="7">
        <f>IF(G5603="White Shark",E5603*0.5,IF(G5603="Sbox",E5603*0.5,IF(G5603="Tenda",E5603*0.5,E5603*0.2)))/100</f>
        <v>0.04</v>
      </c>
      <c r="M5603" s="2">
        <f>Table_ExternalData_15[[#This Row],[Price]]-Table_ExternalData_15[[#This Row],[Price]]*Table_ExternalData_15[[#This Row],[extra popust]]</f>
        <v>28.6464</v>
      </c>
      <c r="N5603" s="2">
        <f>IF(M5603&lt;I5603,M5603,I5603)</f>
        <v>28.6464</v>
      </c>
      <c r="O5603" s="12" t="str">
        <f>IF(N5603&lt;I5603,$U$1," ")</f>
        <v xml:space="preserve"> </v>
      </c>
      <c r="P5603" s="12" t="str">
        <f>IFERROR((O5603+30)," ")</f>
        <v xml:space="preserve"> </v>
      </c>
      <c r="Q5603" s="2">
        <f ca="1">IF(O5603=$U$1,N5603,"0")*1.22</f>
        <v>0</v>
      </c>
    </row>
    <row r="5604" spans="1:17" x14ac:dyDescent="0.25">
      <c r="A5604" t="s">
        <v>7804</v>
      </c>
      <c r="B5604" t="s">
        <v>7803</v>
      </c>
      <c r="C5604">
        <v>15463</v>
      </c>
      <c r="D5604">
        <v>29.95</v>
      </c>
      <c r="E5604">
        <f>IFERROR(VLOOKUP(Table_ExternalData_15[[#This Row],[Id]],Rabati!B:C,2,0),0)</f>
        <v>20</v>
      </c>
      <c r="F5604">
        <v>0</v>
      </c>
      <c r="G5604" t="str">
        <f>VLOOKUP(Table_ExternalData_15[[#This Row],[Id]],'Blagovna izdelek'!A:C,3,0)</f>
        <v>Baseus</v>
      </c>
      <c r="H5604">
        <f>Table_ExternalData_15[[#This Row],[Rabat]]*0.2</f>
        <v>4</v>
      </c>
      <c r="I5604" s="2">
        <f>Table_ExternalData_15[[#This Row],[Price]]-(Table_ExternalData_15[[#This Row],[Price]]*Table_ExternalData_15[[#This Row],[BB rabat]])/100</f>
        <v>28.751999999999999</v>
      </c>
      <c r="J5604" s="2">
        <f>Table_ExternalData_15[[#This Row],[BB cena]]*Table_ExternalData_15[[#Headers],[1,22]]</f>
        <v>35.077439999999996</v>
      </c>
      <c r="K5604" s="2">
        <f>Table_ExternalData_15[[#This Row],[Price]]*Table_ExternalData_15[[#Headers],[1,22]]</f>
        <v>36.539000000000001</v>
      </c>
      <c r="L5604" s="7">
        <f>IF(G5604="White Shark",E5604*0.5,IF(G5604="Sbox",E5604*0.5,IF(G5604="Tenda",E5604*0.5,E5604*0.2)))/100</f>
        <v>0.04</v>
      </c>
      <c r="M5604" s="2">
        <f>Table_ExternalData_15[[#This Row],[Price]]-Table_ExternalData_15[[#This Row],[Price]]*Table_ExternalData_15[[#This Row],[extra popust]]</f>
        <v>28.751999999999999</v>
      </c>
      <c r="N5604" s="2">
        <f>IF(M5604&lt;I5604,M5604,I5604)</f>
        <v>28.751999999999999</v>
      </c>
      <c r="O5604" s="12" t="str">
        <f>IF(N5604&lt;I5604,$U$1," ")</f>
        <v xml:space="preserve"> </v>
      </c>
      <c r="P5604" s="12" t="str">
        <f>IFERROR((O5604+30)," ")</f>
        <v xml:space="preserve"> </v>
      </c>
      <c r="Q5604" s="2">
        <f ca="1">IF(O5604=$U$1,N5604,"0")*1.22</f>
        <v>0</v>
      </c>
    </row>
    <row r="5605" spans="1:17" x14ac:dyDescent="0.25">
      <c r="A5605" t="s">
        <v>7805</v>
      </c>
      <c r="B5605" t="s">
        <v>15627</v>
      </c>
      <c r="C5605">
        <v>15464</v>
      </c>
      <c r="D5605">
        <v>13.55</v>
      </c>
      <c r="E5605">
        <f>IFERROR(VLOOKUP(Table_ExternalData_15[[#This Row],[Id]],Rabati!B:C,2,0),0)</f>
        <v>20</v>
      </c>
      <c r="F5605">
        <v>18</v>
      </c>
      <c r="G5605" t="str">
        <f>VLOOKUP(Table_ExternalData_15[[#This Row],[Id]],'Blagovna izdelek'!A:C,3,0)</f>
        <v>Baseus</v>
      </c>
      <c r="H5605">
        <f>Table_ExternalData_15[[#This Row],[Rabat]]*0.2</f>
        <v>4</v>
      </c>
      <c r="I5605" s="2">
        <f>Table_ExternalData_15[[#This Row],[Price]]-(Table_ExternalData_15[[#This Row],[Price]]*Table_ExternalData_15[[#This Row],[BB rabat]])/100</f>
        <v>13.008000000000001</v>
      </c>
      <c r="J5605" s="2">
        <f>Table_ExternalData_15[[#This Row],[BB cena]]*Table_ExternalData_15[[#Headers],[1,22]]</f>
        <v>15.869760000000001</v>
      </c>
      <c r="K5605" s="2">
        <f>Table_ExternalData_15[[#This Row],[Price]]*Table_ExternalData_15[[#Headers],[1,22]]</f>
        <v>16.530999999999999</v>
      </c>
      <c r="L5605" s="7">
        <f>IF(G5605="White Shark",E5605*0.5,IF(G5605="Sbox",E5605*0.5,IF(G5605="Tenda",E5605*0.5,E5605*0.2)))/100</f>
        <v>0.04</v>
      </c>
      <c r="M5605" s="2">
        <f>Table_ExternalData_15[[#This Row],[Price]]-Table_ExternalData_15[[#This Row],[Price]]*Table_ExternalData_15[[#This Row],[extra popust]]</f>
        <v>13.008000000000001</v>
      </c>
      <c r="N5605" s="2">
        <f>IF(M5605&lt;I5605,M5605,I5605)</f>
        <v>13.008000000000001</v>
      </c>
      <c r="O5605" s="12" t="str">
        <f>IF(N5605&lt;I5605,$U$1," ")</f>
        <v xml:space="preserve"> </v>
      </c>
      <c r="P5605" s="12" t="str">
        <f>IFERROR((O5605+30)," ")</f>
        <v xml:space="preserve"> </v>
      </c>
      <c r="Q5605" s="2">
        <f ca="1">IF(O5605=$U$1,N5605,"0")*1.22</f>
        <v>0</v>
      </c>
    </row>
    <row r="5606" spans="1:17" x14ac:dyDescent="0.25">
      <c r="A5606" t="s">
        <v>7807</v>
      </c>
      <c r="B5606" t="s">
        <v>7806</v>
      </c>
      <c r="C5606">
        <v>15465</v>
      </c>
      <c r="D5606">
        <v>14.92</v>
      </c>
      <c r="E5606">
        <f>IFERROR(VLOOKUP(Table_ExternalData_15[[#This Row],[Id]],Rabati!B:C,2,0),0)</f>
        <v>20</v>
      </c>
      <c r="F5606">
        <v>0</v>
      </c>
      <c r="G5606" t="str">
        <f>VLOOKUP(Table_ExternalData_15[[#This Row],[Id]],'Blagovna izdelek'!A:C,3,0)</f>
        <v>Baseus</v>
      </c>
      <c r="H5606">
        <f>Table_ExternalData_15[[#This Row],[Rabat]]*0.2</f>
        <v>4</v>
      </c>
      <c r="I5606" s="2">
        <f>Table_ExternalData_15[[#This Row],[Price]]-(Table_ExternalData_15[[#This Row],[Price]]*Table_ExternalData_15[[#This Row],[BB rabat]])/100</f>
        <v>14.3232</v>
      </c>
      <c r="J5606" s="2">
        <f>Table_ExternalData_15[[#This Row],[BB cena]]*Table_ExternalData_15[[#Headers],[1,22]]</f>
        <v>17.474304</v>
      </c>
      <c r="K5606" s="2">
        <f>Table_ExternalData_15[[#This Row],[Price]]*Table_ExternalData_15[[#Headers],[1,22]]</f>
        <v>18.202400000000001</v>
      </c>
      <c r="L5606" s="7">
        <f>IF(G5606="White Shark",E5606*0.5,IF(G5606="Sbox",E5606*0.5,IF(G5606="Tenda",E5606*0.5,E5606*0.2)))/100</f>
        <v>0.04</v>
      </c>
      <c r="M5606" s="2">
        <f>Table_ExternalData_15[[#This Row],[Price]]-Table_ExternalData_15[[#This Row],[Price]]*Table_ExternalData_15[[#This Row],[extra popust]]</f>
        <v>14.3232</v>
      </c>
      <c r="N5606" s="2">
        <f>IF(M5606&lt;I5606,M5606,I5606)</f>
        <v>14.3232</v>
      </c>
      <c r="O5606" s="12" t="str">
        <f>IF(N5606&lt;I5606,$U$1," ")</f>
        <v xml:space="preserve"> </v>
      </c>
      <c r="P5606" s="12" t="str">
        <f>IFERROR((O5606+30)," ")</f>
        <v xml:space="preserve"> </v>
      </c>
      <c r="Q5606" s="2">
        <f ca="1">IF(O5606=$U$1,N5606,"0")*1.22</f>
        <v>0</v>
      </c>
    </row>
    <row r="5607" spans="1:17" x14ac:dyDescent="0.25">
      <c r="A5607" t="s">
        <v>7809</v>
      </c>
      <c r="B5607" t="s">
        <v>7808</v>
      </c>
      <c r="C5607">
        <v>15467</v>
      </c>
      <c r="D5607">
        <v>17.93</v>
      </c>
      <c r="E5607">
        <f>IFERROR(VLOOKUP(Table_ExternalData_15[[#This Row],[Id]],Rabati!B:C,2,0),0)</f>
        <v>25</v>
      </c>
      <c r="F5607">
        <v>0</v>
      </c>
      <c r="G5607" t="str">
        <f>VLOOKUP(Table_ExternalData_15[[#This Row],[Id]],'Blagovna izdelek'!A:C,3,0)</f>
        <v>Baseus</v>
      </c>
      <c r="H5607">
        <f>Table_ExternalData_15[[#This Row],[Rabat]]*0.2</f>
        <v>5</v>
      </c>
      <c r="I5607" s="2">
        <f>Table_ExternalData_15[[#This Row],[Price]]-(Table_ExternalData_15[[#This Row],[Price]]*Table_ExternalData_15[[#This Row],[BB rabat]])/100</f>
        <v>17.0335</v>
      </c>
      <c r="J5607" s="2">
        <f>Table_ExternalData_15[[#This Row],[BB cena]]*Table_ExternalData_15[[#Headers],[1,22]]</f>
        <v>20.78087</v>
      </c>
      <c r="K5607" s="2">
        <f>Table_ExternalData_15[[#This Row],[Price]]*Table_ExternalData_15[[#Headers],[1,22]]</f>
        <v>21.874600000000001</v>
      </c>
      <c r="L5607" s="7">
        <f>IF(G5607="White Shark",E5607*0.5,IF(G5607="Sbox",E5607*0.5,IF(G5607="Tenda",E5607*0.5,E5607*0.2)))/100</f>
        <v>0.05</v>
      </c>
      <c r="M5607" s="2">
        <f>Table_ExternalData_15[[#This Row],[Price]]-Table_ExternalData_15[[#This Row],[Price]]*Table_ExternalData_15[[#This Row],[extra popust]]</f>
        <v>17.0335</v>
      </c>
      <c r="N5607" s="2">
        <f>IF(M5607&lt;I5607,M5607,I5607)</f>
        <v>17.0335</v>
      </c>
      <c r="O5607" s="12" t="str">
        <f>IF(N5607&lt;I5607,$U$1," ")</f>
        <v xml:space="preserve"> </v>
      </c>
      <c r="P5607" s="12" t="str">
        <f>IFERROR((O5607+30)," ")</f>
        <v xml:space="preserve"> </v>
      </c>
      <c r="Q5607" s="2">
        <f ca="1">IF(O5607=$U$1,N5607,"0")*1.22</f>
        <v>0</v>
      </c>
    </row>
    <row r="5608" spans="1:17" x14ac:dyDescent="0.25">
      <c r="A5608" t="s">
        <v>7811</v>
      </c>
      <c r="B5608" t="s">
        <v>7810</v>
      </c>
      <c r="C5608">
        <v>15469</v>
      </c>
      <c r="D5608">
        <v>39.950000000000003</v>
      </c>
      <c r="E5608">
        <f>IFERROR(VLOOKUP(Table_ExternalData_15[[#This Row],[Id]],Rabati!B:C,2,0),0)</f>
        <v>20</v>
      </c>
      <c r="F5608">
        <v>0</v>
      </c>
      <c r="G5608" t="str">
        <f>VLOOKUP(Table_ExternalData_15[[#This Row],[Id]],'Blagovna izdelek'!A:C,3,0)</f>
        <v>Baseus</v>
      </c>
      <c r="H5608">
        <f>Table_ExternalData_15[[#This Row],[Rabat]]*0.2</f>
        <v>4</v>
      </c>
      <c r="I5608" s="2">
        <f>Table_ExternalData_15[[#This Row],[Price]]-(Table_ExternalData_15[[#This Row],[Price]]*Table_ExternalData_15[[#This Row],[BB rabat]])/100</f>
        <v>38.352000000000004</v>
      </c>
      <c r="J5608" s="2">
        <f>Table_ExternalData_15[[#This Row],[BB cena]]*Table_ExternalData_15[[#Headers],[1,22]]</f>
        <v>46.789440000000006</v>
      </c>
      <c r="K5608" s="2">
        <f>Table_ExternalData_15[[#This Row],[Price]]*Table_ExternalData_15[[#Headers],[1,22]]</f>
        <v>48.739000000000004</v>
      </c>
      <c r="L5608" s="7">
        <f>IF(G5608="White Shark",E5608*0.5,IF(G5608="Sbox",E5608*0.5,IF(G5608="Tenda",E5608*0.5,E5608*0.2)))/100</f>
        <v>0.04</v>
      </c>
      <c r="M5608" s="2">
        <f>Table_ExternalData_15[[#This Row],[Price]]-Table_ExternalData_15[[#This Row],[Price]]*Table_ExternalData_15[[#This Row],[extra popust]]</f>
        <v>38.352000000000004</v>
      </c>
      <c r="N5608" s="2">
        <f>IF(M5608&lt;I5608,M5608,I5608)</f>
        <v>38.352000000000004</v>
      </c>
      <c r="O5608" s="12" t="str">
        <f>IF(N5608&lt;I5608,$U$1," ")</f>
        <v xml:space="preserve"> </v>
      </c>
      <c r="P5608" s="12" t="str">
        <f>IFERROR((O5608+30)," ")</f>
        <v xml:space="preserve"> </v>
      </c>
      <c r="Q5608" s="2">
        <f ca="1">IF(O5608=$U$1,N5608,"0")*1.22</f>
        <v>0</v>
      </c>
    </row>
    <row r="5609" spans="1:17" x14ac:dyDescent="0.25">
      <c r="A5609" t="s">
        <v>7812</v>
      </c>
      <c r="B5609" t="s">
        <v>9746</v>
      </c>
      <c r="C5609">
        <v>15470</v>
      </c>
      <c r="D5609">
        <v>29.95</v>
      </c>
      <c r="E5609">
        <f>IFERROR(VLOOKUP(Table_ExternalData_15[[#This Row],[Id]],Rabati!B:C,2,0),0)</f>
        <v>25</v>
      </c>
      <c r="F5609">
        <v>0</v>
      </c>
      <c r="G5609" t="str">
        <f>VLOOKUP(Table_ExternalData_15[[#This Row],[Id]],'Blagovna izdelek'!A:C,3,0)</f>
        <v>Baseus</v>
      </c>
      <c r="H5609">
        <f>Table_ExternalData_15[[#This Row],[Rabat]]*0.2</f>
        <v>5</v>
      </c>
      <c r="I5609" s="2">
        <f>Table_ExternalData_15[[#This Row],[Price]]-(Table_ExternalData_15[[#This Row],[Price]]*Table_ExternalData_15[[#This Row],[BB rabat]])/100</f>
        <v>28.452500000000001</v>
      </c>
      <c r="J5609" s="2">
        <f>Table_ExternalData_15[[#This Row],[BB cena]]*Table_ExternalData_15[[#Headers],[1,22]]</f>
        <v>34.712049999999998</v>
      </c>
      <c r="K5609" s="2">
        <f>Table_ExternalData_15[[#This Row],[Price]]*Table_ExternalData_15[[#Headers],[1,22]]</f>
        <v>36.539000000000001</v>
      </c>
      <c r="L5609" s="7">
        <f>IF(G5609="White Shark",E5609*0.5,IF(G5609="Sbox",E5609*0.5,IF(G5609="Tenda",E5609*0.5,E5609*0.2)))/100</f>
        <v>0.05</v>
      </c>
      <c r="M5609" s="2">
        <f>Table_ExternalData_15[[#This Row],[Price]]-Table_ExternalData_15[[#This Row],[Price]]*Table_ExternalData_15[[#This Row],[extra popust]]</f>
        <v>28.452500000000001</v>
      </c>
      <c r="N5609" s="2">
        <f>IF(M5609&lt;I5609,M5609,I5609)</f>
        <v>28.452500000000001</v>
      </c>
      <c r="O5609" s="12" t="str">
        <f>IF(N5609&lt;I5609,$U$1," ")</f>
        <v xml:space="preserve"> </v>
      </c>
      <c r="P5609" s="12" t="str">
        <f>IFERROR((O5609+30)," ")</f>
        <v xml:space="preserve"> </v>
      </c>
      <c r="Q5609" s="2">
        <f ca="1">IF(O5609=$U$1,N5609,"0")*1.22</f>
        <v>0</v>
      </c>
    </row>
    <row r="5610" spans="1:17" x14ac:dyDescent="0.25">
      <c r="A5610" t="s">
        <v>7813</v>
      </c>
      <c r="B5610" t="s">
        <v>9747</v>
      </c>
      <c r="C5610">
        <v>15471</v>
      </c>
      <c r="D5610">
        <v>29.95</v>
      </c>
      <c r="E5610">
        <f>IFERROR(VLOOKUP(Table_ExternalData_15[[#This Row],[Id]],Rabati!B:C,2,0),0)</f>
        <v>25</v>
      </c>
      <c r="F5610">
        <v>0</v>
      </c>
      <c r="G5610" t="str">
        <f>VLOOKUP(Table_ExternalData_15[[#This Row],[Id]],'Blagovna izdelek'!A:C,3,0)</f>
        <v>Baseus</v>
      </c>
      <c r="H5610">
        <f>Table_ExternalData_15[[#This Row],[Rabat]]*0.2</f>
        <v>5</v>
      </c>
      <c r="I5610" s="2">
        <f>Table_ExternalData_15[[#This Row],[Price]]-(Table_ExternalData_15[[#This Row],[Price]]*Table_ExternalData_15[[#This Row],[BB rabat]])/100</f>
        <v>28.452500000000001</v>
      </c>
      <c r="J5610" s="2">
        <f>Table_ExternalData_15[[#This Row],[BB cena]]*Table_ExternalData_15[[#Headers],[1,22]]</f>
        <v>34.712049999999998</v>
      </c>
      <c r="K5610" s="2">
        <f>Table_ExternalData_15[[#This Row],[Price]]*Table_ExternalData_15[[#Headers],[1,22]]</f>
        <v>36.539000000000001</v>
      </c>
      <c r="L5610" s="7">
        <f>IF(G5610="White Shark",E5610*0.5,IF(G5610="Sbox",E5610*0.5,IF(G5610="Tenda",E5610*0.5,E5610*0.2)))/100</f>
        <v>0.05</v>
      </c>
      <c r="M5610" s="2">
        <f>Table_ExternalData_15[[#This Row],[Price]]-Table_ExternalData_15[[#This Row],[Price]]*Table_ExternalData_15[[#This Row],[extra popust]]</f>
        <v>28.452500000000001</v>
      </c>
      <c r="N5610" s="2">
        <f>IF(M5610&lt;I5610,M5610,I5610)</f>
        <v>28.452500000000001</v>
      </c>
      <c r="O5610" s="12" t="str">
        <f>IF(N5610&lt;I5610,$U$1," ")</f>
        <v xml:space="preserve"> </v>
      </c>
      <c r="P5610" s="12" t="str">
        <f>IFERROR((O5610+30)," ")</f>
        <v xml:space="preserve"> </v>
      </c>
      <c r="Q5610" s="2">
        <f ca="1">IF(O5610=$U$1,N5610,"0")*1.22</f>
        <v>0</v>
      </c>
    </row>
    <row r="5611" spans="1:17" x14ac:dyDescent="0.25">
      <c r="A5611" t="s">
        <v>7814</v>
      </c>
      <c r="B5611" t="s">
        <v>9748</v>
      </c>
      <c r="C5611">
        <v>15472</v>
      </c>
      <c r="D5611">
        <v>29.95</v>
      </c>
      <c r="E5611">
        <f>IFERROR(VLOOKUP(Table_ExternalData_15[[#This Row],[Id]],Rabati!B:C,2,0),0)</f>
        <v>25</v>
      </c>
      <c r="F5611">
        <v>0</v>
      </c>
      <c r="G5611" t="str">
        <f>VLOOKUP(Table_ExternalData_15[[#This Row],[Id]],'Blagovna izdelek'!A:C,3,0)</f>
        <v>Baseus</v>
      </c>
      <c r="H5611">
        <f>Table_ExternalData_15[[#This Row],[Rabat]]*0.2</f>
        <v>5</v>
      </c>
      <c r="I5611" s="2">
        <f>Table_ExternalData_15[[#This Row],[Price]]-(Table_ExternalData_15[[#This Row],[Price]]*Table_ExternalData_15[[#This Row],[BB rabat]])/100</f>
        <v>28.452500000000001</v>
      </c>
      <c r="J5611" s="2">
        <f>Table_ExternalData_15[[#This Row],[BB cena]]*Table_ExternalData_15[[#Headers],[1,22]]</f>
        <v>34.712049999999998</v>
      </c>
      <c r="K5611" s="2">
        <f>Table_ExternalData_15[[#This Row],[Price]]*Table_ExternalData_15[[#Headers],[1,22]]</f>
        <v>36.539000000000001</v>
      </c>
      <c r="L5611" s="7">
        <f>IF(G5611="White Shark",E5611*0.5,IF(G5611="Sbox",E5611*0.5,IF(G5611="Tenda",E5611*0.5,E5611*0.2)))/100</f>
        <v>0.05</v>
      </c>
      <c r="M5611" s="2">
        <f>Table_ExternalData_15[[#This Row],[Price]]-Table_ExternalData_15[[#This Row],[Price]]*Table_ExternalData_15[[#This Row],[extra popust]]</f>
        <v>28.452500000000001</v>
      </c>
      <c r="N5611" s="2">
        <f>IF(M5611&lt;I5611,M5611,I5611)</f>
        <v>28.452500000000001</v>
      </c>
      <c r="O5611" s="12" t="str">
        <f>IF(N5611&lt;I5611,$U$1," ")</f>
        <v xml:space="preserve"> </v>
      </c>
      <c r="P5611" s="12" t="str">
        <f>IFERROR((O5611+30)," ")</f>
        <v xml:space="preserve"> </v>
      </c>
      <c r="Q5611" s="2">
        <f ca="1">IF(O5611=$U$1,N5611,"0")*1.22</f>
        <v>0</v>
      </c>
    </row>
    <row r="5612" spans="1:17" x14ac:dyDescent="0.25">
      <c r="A5612" t="s">
        <v>7815</v>
      </c>
      <c r="B5612" t="s">
        <v>9749</v>
      </c>
      <c r="C5612">
        <v>15473</v>
      </c>
      <c r="D5612">
        <v>32.450000000000003</v>
      </c>
      <c r="E5612">
        <f>IFERROR(VLOOKUP(Table_ExternalData_15[[#This Row],[Id]],Rabati!B:C,2,0),0)</f>
        <v>25</v>
      </c>
      <c r="F5612">
        <v>0</v>
      </c>
      <c r="G5612" t="str">
        <f>VLOOKUP(Table_ExternalData_15[[#This Row],[Id]],'Blagovna izdelek'!A:C,3,0)</f>
        <v>Baseus</v>
      </c>
      <c r="H5612">
        <f>Table_ExternalData_15[[#This Row],[Rabat]]*0.2</f>
        <v>5</v>
      </c>
      <c r="I5612" s="2">
        <f>Table_ExternalData_15[[#This Row],[Price]]-(Table_ExternalData_15[[#This Row],[Price]]*Table_ExternalData_15[[#This Row],[BB rabat]])/100</f>
        <v>30.827500000000004</v>
      </c>
      <c r="J5612" s="2">
        <f>Table_ExternalData_15[[#This Row],[BB cena]]*Table_ExternalData_15[[#Headers],[1,22]]</f>
        <v>37.609550000000006</v>
      </c>
      <c r="K5612" s="2">
        <f>Table_ExternalData_15[[#This Row],[Price]]*Table_ExternalData_15[[#Headers],[1,22]]</f>
        <v>39.589000000000006</v>
      </c>
      <c r="L5612" s="7">
        <f>IF(G5612="White Shark",E5612*0.5,IF(G5612="Sbox",E5612*0.5,IF(G5612="Tenda",E5612*0.5,E5612*0.2)))/100</f>
        <v>0.05</v>
      </c>
      <c r="M5612" s="2">
        <f>Table_ExternalData_15[[#This Row],[Price]]-Table_ExternalData_15[[#This Row],[Price]]*Table_ExternalData_15[[#This Row],[extra popust]]</f>
        <v>30.827500000000004</v>
      </c>
      <c r="N5612" s="2">
        <f>IF(M5612&lt;I5612,M5612,I5612)</f>
        <v>30.827500000000004</v>
      </c>
      <c r="O5612" s="12" t="str">
        <f>IF(N5612&lt;I5612,$U$1," ")</f>
        <v xml:space="preserve"> </v>
      </c>
      <c r="P5612" s="12" t="str">
        <f>IFERROR((O5612+30)," ")</f>
        <v xml:space="preserve"> </v>
      </c>
      <c r="Q5612" s="2">
        <f ca="1">IF(O5612=$U$1,N5612,"0")*1.22</f>
        <v>0</v>
      </c>
    </row>
    <row r="5613" spans="1:17" x14ac:dyDescent="0.25">
      <c r="A5613" t="s">
        <v>7817</v>
      </c>
      <c r="B5613" t="s">
        <v>7816</v>
      </c>
      <c r="C5613">
        <v>15476</v>
      </c>
      <c r="D5613">
        <v>7.1</v>
      </c>
      <c r="E5613">
        <f>IFERROR(VLOOKUP(Table_ExternalData_15[[#This Row],[Id]],Rabati!B:C,2,0),0)</f>
        <v>25</v>
      </c>
      <c r="F5613">
        <v>0</v>
      </c>
      <c r="G5613" t="str">
        <f>VLOOKUP(Table_ExternalData_15[[#This Row],[Id]],'Blagovna izdelek'!A:C,3,0)</f>
        <v>Baseus</v>
      </c>
      <c r="H5613">
        <f>Table_ExternalData_15[[#This Row],[Rabat]]*0.2</f>
        <v>5</v>
      </c>
      <c r="I5613" s="2">
        <f>Table_ExternalData_15[[#This Row],[Price]]-(Table_ExternalData_15[[#This Row],[Price]]*Table_ExternalData_15[[#This Row],[BB rabat]])/100</f>
        <v>6.7449999999999992</v>
      </c>
      <c r="J5613" s="2">
        <f>Table_ExternalData_15[[#This Row],[BB cena]]*Table_ExternalData_15[[#Headers],[1,22]]</f>
        <v>8.2288999999999994</v>
      </c>
      <c r="K5613" s="2">
        <f>Table_ExternalData_15[[#This Row],[Price]]*Table_ExternalData_15[[#Headers],[1,22]]</f>
        <v>8.661999999999999</v>
      </c>
      <c r="L5613" s="7">
        <f>IF(G5613="White Shark",E5613*0.5,IF(G5613="Sbox",E5613*0.5,IF(G5613="Tenda",E5613*0.5,E5613*0.2)))/100</f>
        <v>0.05</v>
      </c>
      <c r="M5613" s="2">
        <f>Table_ExternalData_15[[#This Row],[Price]]-Table_ExternalData_15[[#This Row],[Price]]*Table_ExternalData_15[[#This Row],[extra popust]]</f>
        <v>6.7449999999999992</v>
      </c>
      <c r="N5613" s="2">
        <f>IF(M5613&lt;I5613,M5613,I5613)</f>
        <v>6.7449999999999992</v>
      </c>
      <c r="O5613" s="12" t="str">
        <f>IF(N5613&lt;I5613,$U$1," ")</f>
        <v xml:space="preserve"> </v>
      </c>
      <c r="P5613" s="12" t="str">
        <f>IFERROR((O5613+30)," ")</f>
        <v xml:space="preserve"> </v>
      </c>
      <c r="Q5613" s="2">
        <f ca="1">IF(O5613=$U$1,N5613,"0")*1.22</f>
        <v>0</v>
      </c>
    </row>
    <row r="5614" spans="1:17" x14ac:dyDescent="0.25">
      <c r="A5614" t="s">
        <v>7819</v>
      </c>
      <c r="B5614" t="s">
        <v>7818</v>
      </c>
      <c r="C5614">
        <v>15477</v>
      </c>
      <c r="D5614">
        <v>0</v>
      </c>
      <c r="E5614">
        <f>IFERROR(VLOOKUP(Table_ExternalData_15[[#This Row],[Id]],Rabati!B:C,2,0),0)</f>
        <v>25</v>
      </c>
      <c r="F5614">
        <v>0</v>
      </c>
      <c r="G5614" t="str">
        <f>VLOOKUP(Table_ExternalData_15[[#This Row],[Id]],'Blagovna izdelek'!A:C,3,0)</f>
        <v>Baseus</v>
      </c>
      <c r="H5614">
        <f>Table_ExternalData_15[[#This Row],[Rabat]]*0.2</f>
        <v>5</v>
      </c>
      <c r="I5614" s="2">
        <f>Table_ExternalData_15[[#This Row],[Price]]-(Table_ExternalData_15[[#This Row],[Price]]*Table_ExternalData_15[[#This Row],[BB rabat]])/100</f>
        <v>0</v>
      </c>
      <c r="J5614" s="2">
        <f>Table_ExternalData_15[[#This Row],[BB cena]]*Table_ExternalData_15[[#Headers],[1,22]]</f>
        <v>0</v>
      </c>
      <c r="K5614" s="2">
        <f>Table_ExternalData_15[[#This Row],[Price]]*Table_ExternalData_15[[#Headers],[1,22]]</f>
        <v>0</v>
      </c>
      <c r="L5614" s="7">
        <f>IF(G5614="White Shark",E5614*0.5,IF(G5614="Sbox",E5614*0.5,IF(G5614="Tenda",E5614*0.5,E5614*0.2)))/100</f>
        <v>0.05</v>
      </c>
      <c r="M5614" s="2">
        <f>Table_ExternalData_15[[#This Row],[Price]]-Table_ExternalData_15[[#This Row],[Price]]*Table_ExternalData_15[[#This Row],[extra popust]]</f>
        <v>0</v>
      </c>
      <c r="N5614" s="2">
        <f>IF(M5614&lt;I5614,M5614,I5614)</f>
        <v>0</v>
      </c>
      <c r="O5614" s="12" t="str">
        <f>IF(N5614&lt;I5614,$U$1," ")</f>
        <v xml:space="preserve"> </v>
      </c>
      <c r="P5614" s="12" t="str">
        <f>IFERROR((O5614+30)," ")</f>
        <v xml:space="preserve"> </v>
      </c>
      <c r="Q5614" s="2">
        <f ca="1">IF(O5614=$U$1,N5614,"0")*1.22</f>
        <v>0</v>
      </c>
    </row>
    <row r="5615" spans="1:17" x14ac:dyDescent="0.25">
      <c r="A5615" t="s">
        <v>7821</v>
      </c>
      <c r="B5615" t="s">
        <v>7820</v>
      </c>
      <c r="C5615">
        <v>15478</v>
      </c>
      <c r="D5615">
        <v>9.1999999999999993</v>
      </c>
      <c r="E5615">
        <f>IFERROR(VLOOKUP(Table_ExternalData_15[[#This Row],[Id]],Rabati!B:C,2,0),0)</f>
        <v>25</v>
      </c>
      <c r="F5615">
        <v>0</v>
      </c>
      <c r="G5615" t="str">
        <f>VLOOKUP(Table_ExternalData_15[[#This Row],[Id]],'Blagovna izdelek'!A:C,3,0)</f>
        <v>Baseus</v>
      </c>
      <c r="H5615">
        <f>Table_ExternalData_15[[#This Row],[Rabat]]*0.2</f>
        <v>5</v>
      </c>
      <c r="I5615" s="2">
        <f>Table_ExternalData_15[[#This Row],[Price]]-(Table_ExternalData_15[[#This Row],[Price]]*Table_ExternalData_15[[#This Row],[BB rabat]])/100</f>
        <v>8.7399999999999984</v>
      </c>
      <c r="J5615" s="2">
        <f>Table_ExternalData_15[[#This Row],[BB cena]]*Table_ExternalData_15[[#Headers],[1,22]]</f>
        <v>10.662799999999997</v>
      </c>
      <c r="K5615" s="2">
        <f>Table_ExternalData_15[[#This Row],[Price]]*Table_ExternalData_15[[#Headers],[1,22]]</f>
        <v>11.223999999999998</v>
      </c>
      <c r="L5615" s="7">
        <f>IF(G5615="White Shark",E5615*0.5,IF(G5615="Sbox",E5615*0.5,IF(G5615="Tenda",E5615*0.5,E5615*0.2)))/100</f>
        <v>0.05</v>
      </c>
      <c r="M5615" s="2">
        <f>Table_ExternalData_15[[#This Row],[Price]]-Table_ExternalData_15[[#This Row],[Price]]*Table_ExternalData_15[[#This Row],[extra popust]]</f>
        <v>8.7399999999999984</v>
      </c>
      <c r="N5615" s="2">
        <f>IF(M5615&lt;I5615,M5615,I5615)</f>
        <v>8.7399999999999984</v>
      </c>
      <c r="O5615" s="12" t="str">
        <f>IF(N5615&lt;I5615,$U$1," ")</f>
        <v xml:space="preserve"> </v>
      </c>
      <c r="P5615" s="12" t="str">
        <f>IFERROR((O5615+30)," ")</f>
        <v xml:space="preserve"> </v>
      </c>
      <c r="Q5615" s="2">
        <f ca="1">IF(O5615=$U$1,N5615,"0")*1.22</f>
        <v>0</v>
      </c>
    </row>
    <row r="5616" spans="1:17" x14ac:dyDescent="0.25">
      <c r="A5616" t="s">
        <v>7822</v>
      </c>
      <c r="B5616" t="s">
        <v>10478</v>
      </c>
      <c r="C5616">
        <v>15479</v>
      </c>
      <c r="D5616">
        <v>8.9499999999999993</v>
      </c>
      <c r="E5616">
        <f>IFERROR(VLOOKUP(Table_ExternalData_15[[#This Row],[Id]],Rabati!B:C,2,0),0)</f>
        <v>25</v>
      </c>
      <c r="F5616">
        <v>0</v>
      </c>
      <c r="G5616" t="str">
        <f>VLOOKUP(Table_ExternalData_15[[#This Row],[Id]],'Blagovna izdelek'!A:C,3,0)</f>
        <v>Baseus</v>
      </c>
      <c r="H5616">
        <f>Table_ExternalData_15[[#This Row],[Rabat]]*0.2</f>
        <v>5</v>
      </c>
      <c r="I5616" s="2">
        <f>Table_ExternalData_15[[#This Row],[Price]]-(Table_ExternalData_15[[#This Row],[Price]]*Table_ExternalData_15[[#This Row],[BB rabat]])/100</f>
        <v>8.5024999999999995</v>
      </c>
      <c r="J5616" s="2">
        <f>Table_ExternalData_15[[#This Row],[BB cena]]*Table_ExternalData_15[[#Headers],[1,22]]</f>
        <v>10.373049999999999</v>
      </c>
      <c r="K5616" s="2">
        <f>Table_ExternalData_15[[#This Row],[Price]]*Table_ExternalData_15[[#Headers],[1,22]]</f>
        <v>10.918999999999999</v>
      </c>
      <c r="L5616" s="7">
        <f>IF(G5616="White Shark",E5616*0.5,IF(G5616="Sbox",E5616*0.5,IF(G5616="Tenda",E5616*0.5,E5616*0.2)))/100</f>
        <v>0.05</v>
      </c>
      <c r="M5616" s="2">
        <f>Table_ExternalData_15[[#This Row],[Price]]-Table_ExternalData_15[[#This Row],[Price]]*Table_ExternalData_15[[#This Row],[extra popust]]</f>
        <v>8.5024999999999995</v>
      </c>
      <c r="N5616" s="2">
        <f>IF(M5616&lt;I5616,M5616,I5616)</f>
        <v>8.5024999999999995</v>
      </c>
      <c r="O5616" s="12" t="str">
        <f>IF(N5616&lt;I5616,$U$1," ")</f>
        <v xml:space="preserve"> </v>
      </c>
      <c r="P5616" s="12" t="str">
        <f>IFERROR((O5616+30)," ")</f>
        <v xml:space="preserve"> </v>
      </c>
      <c r="Q5616" s="2">
        <f ca="1">IF(O5616=$U$1,N5616,"0")*1.22</f>
        <v>0</v>
      </c>
    </row>
    <row r="5617" spans="1:17" x14ac:dyDescent="0.25">
      <c r="A5617" t="s">
        <v>7823</v>
      </c>
      <c r="B5617" t="s">
        <v>14161</v>
      </c>
      <c r="C5617">
        <v>15480</v>
      </c>
      <c r="D5617">
        <v>6.66</v>
      </c>
      <c r="E5617">
        <f>IFERROR(VLOOKUP(Table_ExternalData_15[[#This Row],[Id]],Rabati!B:C,2,0),0)</f>
        <v>25</v>
      </c>
      <c r="F5617">
        <v>0</v>
      </c>
      <c r="G5617" t="str">
        <f>VLOOKUP(Table_ExternalData_15[[#This Row],[Id]],'Blagovna izdelek'!A:C,3,0)</f>
        <v>Baseus</v>
      </c>
      <c r="H5617">
        <f>Table_ExternalData_15[[#This Row],[Rabat]]*0.2</f>
        <v>5</v>
      </c>
      <c r="I5617" s="2">
        <f>Table_ExternalData_15[[#This Row],[Price]]-(Table_ExternalData_15[[#This Row],[Price]]*Table_ExternalData_15[[#This Row],[BB rabat]])/100</f>
        <v>6.327</v>
      </c>
      <c r="J5617" s="2">
        <f>Table_ExternalData_15[[#This Row],[BB cena]]*Table_ExternalData_15[[#Headers],[1,22]]</f>
        <v>7.7189399999999999</v>
      </c>
      <c r="K5617" s="2">
        <f>Table_ExternalData_15[[#This Row],[Price]]*Table_ExternalData_15[[#Headers],[1,22]]</f>
        <v>8.1251999999999995</v>
      </c>
      <c r="L5617" s="7">
        <f>IF(G5617="White Shark",E5617*0.5,IF(G5617="Sbox",E5617*0.5,IF(G5617="Tenda",E5617*0.5,E5617*0.2)))/100</f>
        <v>0.05</v>
      </c>
      <c r="M5617" s="2">
        <f>Table_ExternalData_15[[#This Row],[Price]]-Table_ExternalData_15[[#This Row],[Price]]*Table_ExternalData_15[[#This Row],[extra popust]]</f>
        <v>6.327</v>
      </c>
      <c r="N5617" s="2">
        <f>IF(M5617&lt;I5617,M5617,I5617)</f>
        <v>6.327</v>
      </c>
      <c r="O5617" s="12" t="str">
        <f>IF(N5617&lt;I5617,$U$1," ")</f>
        <v xml:space="preserve"> </v>
      </c>
      <c r="P5617" s="12" t="str">
        <f>IFERROR((O5617+30)," ")</f>
        <v xml:space="preserve"> </v>
      </c>
      <c r="Q5617" s="2">
        <f ca="1">IF(O5617=$U$1,N5617,"0")*1.22</f>
        <v>0</v>
      </c>
    </row>
    <row r="5618" spans="1:17" x14ac:dyDescent="0.25">
      <c r="A5618" t="s">
        <v>7825</v>
      </c>
      <c r="B5618" t="s">
        <v>7824</v>
      </c>
      <c r="C5618">
        <v>15481</v>
      </c>
      <c r="D5618">
        <v>6.66</v>
      </c>
      <c r="E5618">
        <f>IFERROR(VLOOKUP(Table_ExternalData_15[[#This Row],[Id]],Rabati!B:C,2,0),0)</f>
        <v>25</v>
      </c>
      <c r="F5618">
        <v>0</v>
      </c>
      <c r="G5618" t="str">
        <f>VLOOKUP(Table_ExternalData_15[[#This Row],[Id]],'Blagovna izdelek'!A:C,3,0)</f>
        <v>Baseus</v>
      </c>
      <c r="H5618">
        <f>Table_ExternalData_15[[#This Row],[Rabat]]*0.2</f>
        <v>5</v>
      </c>
      <c r="I5618" s="2">
        <f>Table_ExternalData_15[[#This Row],[Price]]-(Table_ExternalData_15[[#This Row],[Price]]*Table_ExternalData_15[[#This Row],[BB rabat]])/100</f>
        <v>6.327</v>
      </c>
      <c r="J5618" s="2">
        <f>Table_ExternalData_15[[#This Row],[BB cena]]*Table_ExternalData_15[[#Headers],[1,22]]</f>
        <v>7.7189399999999999</v>
      </c>
      <c r="K5618" s="2">
        <f>Table_ExternalData_15[[#This Row],[Price]]*Table_ExternalData_15[[#Headers],[1,22]]</f>
        <v>8.1251999999999995</v>
      </c>
      <c r="L5618" s="7">
        <f>IF(G5618="White Shark",E5618*0.5,IF(G5618="Sbox",E5618*0.5,IF(G5618="Tenda",E5618*0.5,E5618*0.2)))/100</f>
        <v>0.05</v>
      </c>
      <c r="M5618" s="2">
        <f>Table_ExternalData_15[[#This Row],[Price]]-Table_ExternalData_15[[#This Row],[Price]]*Table_ExternalData_15[[#This Row],[extra popust]]</f>
        <v>6.327</v>
      </c>
      <c r="N5618" s="2">
        <f>IF(M5618&lt;I5618,M5618,I5618)</f>
        <v>6.327</v>
      </c>
      <c r="O5618" s="12" t="str">
        <f>IF(N5618&lt;I5618,$U$1," ")</f>
        <v xml:space="preserve"> </v>
      </c>
      <c r="P5618" s="12" t="str">
        <f>IFERROR((O5618+30)," ")</f>
        <v xml:space="preserve"> </v>
      </c>
      <c r="Q5618" s="2">
        <f ca="1">IF(O5618=$U$1,N5618,"0")*1.22</f>
        <v>0</v>
      </c>
    </row>
    <row r="5619" spans="1:17" x14ac:dyDescent="0.25">
      <c r="A5619" t="s">
        <v>7827</v>
      </c>
      <c r="B5619" t="s">
        <v>7826</v>
      </c>
      <c r="C5619">
        <v>15482</v>
      </c>
      <c r="D5619">
        <v>6.66</v>
      </c>
      <c r="E5619">
        <f>IFERROR(VLOOKUP(Table_ExternalData_15[[#This Row],[Id]],Rabati!B:C,2,0),0)</f>
        <v>25</v>
      </c>
      <c r="F5619">
        <v>0</v>
      </c>
      <c r="G5619" t="str">
        <f>VLOOKUP(Table_ExternalData_15[[#This Row],[Id]],'Blagovna izdelek'!A:C,3,0)</f>
        <v>Baseus</v>
      </c>
      <c r="H5619">
        <f>Table_ExternalData_15[[#This Row],[Rabat]]*0.2</f>
        <v>5</v>
      </c>
      <c r="I5619" s="2">
        <f>Table_ExternalData_15[[#This Row],[Price]]-(Table_ExternalData_15[[#This Row],[Price]]*Table_ExternalData_15[[#This Row],[BB rabat]])/100</f>
        <v>6.327</v>
      </c>
      <c r="J5619" s="2">
        <f>Table_ExternalData_15[[#This Row],[BB cena]]*Table_ExternalData_15[[#Headers],[1,22]]</f>
        <v>7.7189399999999999</v>
      </c>
      <c r="K5619" s="2">
        <f>Table_ExternalData_15[[#This Row],[Price]]*Table_ExternalData_15[[#Headers],[1,22]]</f>
        <v>8.1251999999999995</v>
      </c>
      <c r="L5619" s="7">
        <f>IF(G5619="White Shark",E5619*0.5,IF(G5619="Sbox",E5619*0.5,IF(G5619="Tenda",E5619*0.5,E5619*0.2)))/100</f>
        <v>0.05</v>
      </c>
      <c r="M5619" s="2">
        <f>Table_ExternalData_15[[#This Row],[Price]]-Table_ExternalData_15[[#This Row],[Price]]*Table_ExternalData_15[[#This Row],[extra popust]]</f>
        <v>6.327</v>
      </c>
      <c r="N5619" s="2">
        <f>IF(M5619&lt;I5619,M5619,I5619)</f>
        <v>6.327</v>
      </c>
      <c r="O5619" s="12" t="str">
        <f>IF(N5619&lt;I5619,$U$1," ")</f>
        <v xml:space="preserve"> </v>
      </c>
      <c r="P5619" s="12" t="str">
        <f>IFERROR((O5619+30)," ")</f>
        <v xml:space="preserve"> </v>
      </c>
      <c r="Q5619" s="2">
        <f ca="1">IF(O5619=$U$1,N5619,"0")*1.22</f>
        <v>0</v>
      </c>
    </row>
    <row r="5620" spans="1:17" x14ac:dyDescent="0.25">
      <c r="A5620" t="s">
        <v>7829</v>
      </c>
      <c r="B5620" t="s">
        <v>7828</v>
      </c>
      <c r="C5620">
        <v>15483</v>
      </c>
      <c r="D5620">
        <v>2.57</v>
      </c>
      <c r="E5620">
        <f>IFERROR(VLOOKUP(Table_ExternalData_15[[#This Row],[Id]],Rabati!B:C,2,0),0)</f>
        <v>25</v>
      </c>
      <c r="F5620">
        <v>15</v>
      </c>
      <c r="G5620" t="str">
        <f>VLOOKUP(Table_ExternalData_15[[#This Row],[Id]],'Blagovna izdelek'!A:C,3,0)</f>
        <v>Baseus</v>
      </c>
      <c r="H5620">
        <f>Table_ExternalData_15[[#This Row],[Rabat]]*0.2</f>
        <v>5</v>
      </c>
      <c r="I5620" s="2">
        <f>Table_ExternalData_15[[#This Row],[Price]]-(Table_ExternalData_15[[#This Row],[Price]]*Table_ExternalData_15[[#This Row],[BB rabat]])/100</f>
        <v>2.4415</v>
      </c>
      <c r="J5620" s="2">
        <f>Table_ExternalData_15[[#This Row],[BB cena]]*Table_ExternalData_15[[#Headers],[1,22]]</f>
        <v>2.9786299999999999</v>
      </c>
      <c r="K5620" s="2">
        <f>Table_ExternalData_15[[#This Row],[Price]]*Table_ExternalData_15[[#Headers],[1,22]]</f>
        <v>3.1353999999999997</v>
      </c>
      <c r="L5620" s="7">
        <f>IF(G5620="White Shark",E5620*0.5,IF(G5620="Sbox",E5620*0.5,IF(G5620="Tenda",E5620*0.5,E5620*0.2)))/100</f>
        <v>0.05</v>
      </c>
      <c r="M5620" s="2">
        <f>Table_ExternalData_15[[#This Row],[Price]]-Table_ExternalData_15[[#This Row],[Price]]*Table_ExternalData_15[[#This Row],[extra popust]]</f>
        <v>2.4415</v>
      </c>
      <c r="N5620" s="2">
        <f>IF(M5620&lt;I5620,M5620,I5620)</f>
        <v>2.4415</v>
      </c>
      <c r="O5620" s="12" t="str">
        <f>IF(N5620&lt;I5620,$U$1," ")</f>
        <v xml:space="preserve"> </v>
      </c>
      <c r="P5620" s="12" t="str">
        <f>IFERROR((O5620+30)," ")</f>
        <v xml:space="preserve"> </v>
      </c>
      <c r="Q5620" s="2">
        <f ca="1">IF(O5620=$U$1,N5620,"0")*1.22</f>
        <v>0</v>
      </c>
    </row>
    <row r="5621" spans="1:17" x14ac:dyDescent="0.25">
      <c r="A5621" t="s">
        <v>7831</v>
      </c>
      <c r="B5621" t="s">
        <v>7830</v>
      </c>
      <c r="C5621">
        <v>15486</v>
      </c>
      <c r="D5621">
        <v>6.45</v>
      </c>
      <c r="E5621">
        <f>IFERROR(VLOOKUP(Table_ExternalData_15[[#This Row],[Id]],Rabati!B:C,2,0),0)</f>
        <v>25</v>
      </c>
      <c r="F5621">
        <v>0</v>
      </c>
      <c r="G5621" t="str">
        <f>VLOOKUP(Table_ExternalData_15[[#This Row],[Id]],'Blagovna izdelek'!A:C,3,0)</f>
        <v>Baseus</v>
      </c>
      <c r="H5621">
        <f>Table_ExternalData_15[[#This Row],[Rabat]]*0.2</f>
        <v>5</v>
      </c>
      <c r="I5621" s="2">
        <f>Table_ExternalData_15[[#This Row],[Price]]-(Table_ExternalData_15[[#This Row],[Price]]*Table_ExternalData_15[[#This Row],[BB rabat]])/100</f>
        <v>6.1275000000000004</v>
      </c>
      <c r="J5621" s="2">
        <f>Table_ExternalData_15[[#This Row],[BB cena]]*Table_ExternalData_15[[#Headers],[1,22]]</f>
        <v>7.4755500000000001</v>
      </c>
      <c r="K5621" s="2">
        <f>Table_ExternalData_15[[#This Row],[Price]]*Table_ExternalData_15[[#Headers],[1,22]]</f>
        <v>7.8689999999999998</v>
      </c>
      <c r="L5621" s="7">
        <f>IF(G5621="White Shark",E5621*0.5,IF(G5621="Sbox",E5621*0.5,IF(G5621="Tenda",E5621*0.5,E5621*0.2)))/100</f>
        <v>0.05</v>
      </c>
      <c r="M5621" s="2">
        <f>Table_ExternalData_15[[#This Row],[Price]]-Table_ExternalData_15[[#This Row],[Price]]*Table_ExternalData_15[[#This Row],[extra popust]]</f>
        <v>6.1275000000000004</v>
      </c>
      <c r="N5621" s="2">
        <f>IF(M5621&lt;I5621,M5621,I5621)</f>
        <v>6.1275000000000004</v>
      </c>
      <c r="O5621" s="12" t="str">
        <f>IF(N5621&lt;I5621,$U$1," ")</f>
        <v xml:space="preserve"> </v>
      </c>
      <c r="P5621" s="12" t="str">
        <f>IFERROR((O5621+30)," ")</f>
        <v xml:space="preserve"> </v>
      </c>
      <c r="Q5621" s="2">
        <f ca="1">IF(O5621=$U$1,N5621,"0")*1.22</f>
        <v>0</v>
      </c>
    </row>
    <row r="5622" spans="1:17" x14ac:dyDescent="0.25">
      <c r="A5622" t="s">
        <v>7832</v>
      </c>
      <c r="B5622" t="s">
        <v>11426</v>
      </c>
      <c r="C5622">
        <v>15487</v>
      </c>
      <c r="D5622">
        <v>12.74</v>
      </c>
      <c r="E5622">
        <f>IFERROR(VLOOKUP(Table_ExternalData_15[[#This Row],[Id]],Rabati!B:C,2,0),0)</f>
        <v>25</v>
      </c>
      <c r="F5622">
        <v>5</v>
      </c>
      <c r="G5622" t="str">
        <f>VLOOKUP(Table_ExternalData_15[[#This Row],[Id]],'Blagovna izdelek'!A:C,3,0)</f>
        <v>Baseus</v>
      </c>
      <c r="H5622">
        <f>Table_ExternalData_15[[#This Row],[Rabat]]*0.2</f>
        <v>5</v>
      </c>
      <c r="I5622" s="2">
        <f>Table_ExternalData_15[[#This Row],[Price]]-(Table_ExternalData_15[[#This Row],[Price]]*Table_ExternalData_15[[#This Row],[BB rabat]])/100</f>
        <v>12.103</v>
      </c>
      <c r="J5622" s="2">
        <f>Table_ExternalData_15[[#This Row],[BB cena]]*Table_ExternalData_15[[#Headers],[1,22]]</f>
        <v>14.765659999999999</v>
      </c>
      <c r="K5622" s="2">
        <f>Table_ExternalData_15[[#This Row],[Price]]*Table_ExternalData_15[[#Headers],[1,22]]</f>
        <v>15.5428</v>
      </c>
      <c r="L5622" s="7">
        <f>IF(G5622="White Shark",E5622*0.5,IF(G5622="Sbox",E5622*0.5,IF(G5622="Tenda",E5622*0.5,E5622*0.2)))/100</f>
        <v>0.05</v>
      </c>
      <c r="M5622" s="2">
        <f>Table_ExternalData_15[[#This Row],[Price]]-Table_ExternalData_15[[#This Row],[Price]]*Table_ExternalData_15[[#This Row],[extra popust]]</f>
        <v>12.103</v>
      </c>
      <c r="N5622" s="2">
        <f>IF(M5622&lt;I5622,M5622,I5622)</f>
        <v>12.103</v>
      </c>
      <c r="O5622" s="12" t="str">
        <f>IF(N5622&lt;I5622,$U$1," ")</f>
        <v xml:space="preserve"> </v>
      </c>
      <c r="P5622" s="12" t="str">
        <f>IFERROR((O5622+30)," ")</f>
        <v xml:space="preserve"> </v>
      </c>
      <c r="Q5622" s="2">
        <f ca="1">IF(O5622=$U$1,N5622,"0")*1.22</f>
        <v>0</v>
      </c>
    </row>
    <row r="5623" spans="1:17" x14ac:dyDescent="0.25">
      <c r="A5623" t="s">
        <v>7834</v>
      </c>
      <c r="B5623" t="s">
        <v>7833</v>
      </c>
      <c r="C5623">
        <v>15488</v>
      </c>
      <c r="D5623">
        <v>10.55</v>
      </c>
      <c r="E5623">
        <f>IFERROR(VLOOKUP(Table_ExternalData_15[[#This Row],[Id]],Rabati!B:C,2,0),0)</f>
        <v>25</v>
      </c>
      <c r="F5623">
        <v>0</v>
      </c>
      <c r="G5623" t="str">
        <f>VLOOKUP(Table_ExternalData_15[[#This Row],[Id]],'Blagovna izdelek'!A:C,3,0)</f>
        <v>Baseus</v>
      </c>
      <c r="H5623">
        <f>Table_ExternalData_15[[#This Row],[Rabat]]*0.2</f>
        <v>5</v>
      </c>
      <c r="I5623" s="2">
        <f>Table_ExternalData_15[[#This Row],[Price]]-(Table_ExternalData_15[[#This Row],[Price]]*Table_ExternalData_15[[#This Row],[BB rabat]])/100</f>
        <v>10.022500000000001</v>
      </c>
      <c r="J5623" s="2">
        <f>Table_ExternalData_15[[#This Row],[BB cena]]*Table_ExternalData_15[[#Headers],[1,22]]</f>
        <v>12.227450000000001</v>
      </c>
      <c r="K5623" s="2">
        <f>Table_ExternalData_15[[#This Row],[Price]]*Table_ExternalData_15[[#Headers],[1,22]]</f>
        <v>12.871</v>
      </c>
      <c r="L5623" s="7">
        <f>IF(G5623="White Shark",E5623*0.5,IF(G5623="Sbox",E5623*0.5,IF(G5623="Tenda",E5623*0.5,E5623*0.2)))/100</f>
        <v>0.05</v>
      </c>
      <c r="M5623" s="2">
        <f>Table_ExternalData_15[[#This Row],[Price]]-Table_ExternalData_15[[#This Row],[Price]]*Table_ExternalData_15[[#This Row],[extra popust]]</f>
        <v>10.022500000000001</v>
      </c>
      <c r="N5623" s="2">
        <f>IF(M5623&lt;I5623,M5623,I5623)</f>
        <v>10.022500000000001</v>
      </c>
      <c r="O5623" s="12" t="str">
        <f>IF(N5623&lt;I5623,$U$1," ")</f>
        <v xml:space="preserve"> </v>
      </c>
      <c r="P5623" s="12" t="str">
        <f>IFERROR((O5623+30)," ")</f>
        <v xml:space="preserve"> </v>
      </c>
      <c r="Q5623" s="2">
        <f ca="1">IF(O5623=$U$1,N5623,"0")*1.22</f>
        <v>0</v>
      </c>
    </row>
    <row r="5624" spans="1:17" x14ac:dyDescent="0.25">
      <c r="A5624" t="s">
        <v>7836</v>
      </c>
      <c r="B5624" t="s">
        <v>7835</v>
      </c>
      <c r="C5624">
        <v>15489</v>
      </c>
      <c r="D5624">
        <v>10.55</v>
      </c>
      <c r="E5624">
        <f>IFERROR(VLOOKUP(Table_ExternalData_15[[#This Row],[Id]],Rabati!B:C,2,0),0)</f>
        <v>25</v>
      </c>
      <c r="F5624">
        <v>0</v>
      </c>
      <c r="G5624" t="str">
        <f>VLOOKUP(Table_ExternalData_15[[#This Row],[Id]],'Blagovna izdelek'!A:C,3,0)</f>
        <v>Baseus</v>
      </c>
      <c r="H5624">
        <f>Table_ExternalData_15[[#This Row],[Rabat]]*0.2</f>
        <v>5</v>
      </c>
      <c r="I5624" s="2">
        <f>Table_ExternalData_15[[#This Row],[Price]]-(Table_ExternalData_15[[#This Row],[Price]]*Table_ExternalData_15[[#This Row],[BB rabat]])/100</f>
        <v>10.022500000000001</v>
      </c>
      <c r="J5624" s="2">
        <f>Table_ExternalData_15[[#This Row],[BB cena]]*Table_ExternalData_15[[#Headers],[1,22]]</f>
        <v>12.227450000000001</v>
      </c>
      <c r="K5624" s="2">
        <f>Table_ExternalData_15[[#This Row],[Price]]*Table_ExternalData_15[[#Headers],[1,22]]</f>
        <v>12.871</v>
      </c>
      <c r="L5624" s="7">
        <f>IF(G5624="White Shark",E5624*0.5,IF(G5624="Sbox",E5624*0.5,IF(G5624="Tenda",E5624*0.5,E5624*0.2)))/100</f>
        <v>0.05</v>
      </c>
      <c r="M5624" s="2">
        <f>Table_ExternalData_15[[#This Row],[Price]]-Table_ExternalData_15[[#This Row],[Price]]*Table_ExternalData_15[[#This Row],[extra popust]]</f>
        <v>10.022500000000001</v>
      </c>
      <c r="N5624" s="2">
        <f>IF(M5624&lt;I5624,M5624,I5624)</f>
        <v>10.022500000000001</v>
      </c>
      <c r="O5624" s="12" t="str">
        <f>IF(N5624&lt;I5624,$U$1," ")</f>
        <v xml:space="preserve"> </v>
      </c>
      <c r="P5624" s="12" t="str">
        <f>IFERROR((O5624+30)," ")</f>
        <v xml:space="preserve"> </v>
      </c>
      <c r="Q5624" s="2">
        <f ca="1">IF(O5624=$U$1,N5624,"0")*1.22</f>
        <v>0</v>
      </c>
    </row>
    <row r="5625" spans="1:17" x14ac:dyDescent="0.25">
      <c r="A5625" t="s">
        <v>7838</v>
      </c>
      <c r="B5625" t="s">
        <v>7837</v>
      </c>
      <c r="C5625">
        <v>15490</v>
      </c>
      <c r="D5625">
        <v>53.5</v>
      </c>
      <c r="E5625">
        <f>IFERROR(VLOOKUP(Table_ExternalData_15[[#This Row],[Id]],Rabati!B:C,2,0),0)</f>
        <v>25</v>
      </c>
      <c r="F5625">
        <v>13</v>
      </c>
      <c r="G5625" t="str">
        <f>VLOOKUP(Table_ExternalData_15[[#This Row],[Id]],'Blagovna izdelek'!A:C,3,0)</f>
        <v>Baseus</v>
      </c>
      <c r="H5625">
        <f>Table_ExternalData_15[[#This Row],[Rabat]]*0.2</f>
        <v>5</v>
      </c>
      <c r="I5625" s="2">
        <f>Table_ExternalData_15[[#This Row],[Price]]-(Table_ExternalData_15[[#This Row],[Price]]*Table_ExternalData_15[[#This Row],[BB rabat]])/100</f>
        <v>50.825000000000003</v>
      </c>
      <c r="J5625" s="2">
        <f>Table_ExternalData_15[[#This Row],[BB cena]]*Table_ExternalData_15[[#Headers],[1,22]]</f>
        <v>62.006500000000003</v>
      </c>
      <c r="K5625" s="2">
        <f>Table_ExternalData_15[[#This Row],[Price]]*Table_ExternalData_15[[#Headers],[1,22]]</f>
        <v>65.27</v>
      </c>
      <c r="L5625" s="7">
        <f>IF(G5625="White Shark",E5625*0.5,IF(G5625="Sbox",E5625*0.5,IF(G5625="Tenda",E5625*0.5,E5625*0.2)))/100</f>
        <v>0.05</v>
      </c>
      <c r="M5625" s="2">
        <f>Table_ExternalData_15[[#This Row],[Price]]-Table_ExternalData_15[[#This Row],[Price]]*Table_ExternalData_15[[#This Row],[extra popust]]</f>
        <v>50.825000000000003</v>
      </c>
      <c r="N5625" s="2">
        <f>IF(M5625&lt;I5625,M5625,I5625)</f>
        <v>50.825000000000003</v>
      </c>
      <c r="O5625" s="12" t="str">
        <f>IF(N5625&lt;I5625,$U$1," ")</f>
        <v xml:space="preserve"> </v>
      </c>
      <c r="P5625" s="12" t="str">
        <f>IFERROR((O5625+30)," ")</f>
        <v xml:space="preserve"> </v>
      </c>
      <c r="Q5625" s="2">
        <f ca="1">IF(O5625=$U$1,N5625,"0")*1.22</f>
        <v>0</v>
      </c>
    </row>
    <row r="5626" spans="1:17" x14ac:dyDescent="0.25">
      <c r="A5626" t="s">
        <v>7840</v>
      </c>
      <c r="B5626" t="s">
        <v>7839</v>
      </c>
      <c r="C5626">
        <v>15492</v>
      </c>
      <c r="D5626">
        <v>11.88</v>
      </c>
      <c r="E5626">
        <f>IFERROR(VLOOKUP(Table_ExternalData_15[[#This Row],[Id]],Rabati!B:C,2,0),0)</f>
        <v>30</v>
      </c>
      <c r="F5626">
        <v>21</v>
      </c>
      <c r="G5626" t="str">
        <f>VLOOKUP(Table_ExternalData_15[[#This Row],[Id]],'Blagovna izdelek'!A:C,3,0)</f>
        <v>Baseus</v>
      </c>
      <c r="H5626">
        <f>Table_ExternalData_15[[#This Row],[Rabat]]*0.2</f>
        <v>6</v>
      </c>
      <c r="I5626" s="2">
        <f>Table_ExternalData_15[[#This Row],[Price]]-(Table_ExternalData_15[[#This Row],[Price]]*Table_ExternalData_15[[#This Row],[BB rabat]])/100</f>
        <v>11.167200000000001</v>
      </c>
      <c r="J5626" s="2">
        <f>Table_ExternalData_15[[#This Row],[BB cena]]*Table_ExternalData_15[[#Headers],[1,22]]</f>
        <v>13.623984000000002</v>
      </c>
      <c r="K5626" s="2">
        <f>Table_ExternalData_15[[#This Row],[Price]]*Table_ExternalData_15[[#Headers],[1,22]]</f>
        <v>14.493600000000001</v>
      </c>
      <c r="L5626" s="7">
        <f>IF(G5626="White Shark",E5626*0.5,IF(G5626="Sbox",E5626*0.5,IF(G5626="Tenda",E5626*0.5,E5626*0.2)))/100</f>
        <v>0.06</v>
      </c>
      <c r="M5626" s="2">
        <f>Table_ExternalData_15[[#This Row],[Price]]-Table_ExternalData_15[[#This Row],[Price]]*Table_ExternalData_15[[#This Row],[extra popust]]</f>
        <v>11.167200000000001</v>
      </c>
      <c r="N5626" s="2">
        <f>IF(M5626&lt;I5626,M5626,I5626)</f>
        <v>11.167200000000001</v>
      </c>
      <c r="O5626" s="12" t="str">
        <f>IF(N5626&lt;I5626,$U$1," ")</f>
        <v xml:space="preserve"> </v>
      </c>
      <c r="P5626" s="12" t="str">
        <f>IFERROR((O5626+30)," ")</f>
        <v xml:space="preserve"> </v>
      </c>
      <c r="Q5626" s="2">
        <f ca="1">IF(O5626=$U$1,N5626,"0")*1.22</f>
        <v>0</v>
      </c>
    </row>
    <row r="5627" spans="1:17" x14ac:dyDescent="0.25">
      <c r="A5627" t="s">
        <v>7842</v>
      </c>
      <c r="B5627" t="s">
        <v>7841</v>
      </c>
      <c r="C5627">
        <v>15493</v>
      </c>
      <c r="D5627">
        <v>11.88</v>
      </c>
      <c r="E5627">
        <f>IFERROR(VLOOKUP(Table_ExternalData_15[[#This Row],[Id]],Rabati!B:C,2,0),0)</f>
        <v>30</v>
      </c>
      <c r="F5627">
        <v>0</v>
      </c>
      <c r="G5627" t="str">
        <f>VLOOKUP(Table_ExternalData_15[[#This Row],[Id]],'Blagovna izdelek'!A:C,3,0)</f>
        <v>Baseus</v>
      </c>
      <c r="H5627">
        <f>Table_ExternalData_15[[#This Row],[Rabat]]*0.2</f>
        <v>6</v>
      </c>
      <c r="I5627" s="2">
        <f>Table_ExternalData_15[[#This Row],[Price]]-(Table_ExternalData_15[[#This Row],[Price]]*Table_ExternalData_15[[#This Row],[BB rabat]])/100</f>
        <v>11.167200000000001</v>
      </c>
      <c r="J5627" s="2">
        <f>Table_ExternalData_15[[#This Row],[BB cena]]*Table_ExternalData_15[[#Headers],[1,22]]</f>
        <v>13.623984000000002</v>
      </c>
      <c r="K5627" s="2">
        <f>Table_ExternalData_15[[#This Row],[Price]]*Table_ExternalData_15[[#Headers],[1,22]]</f>
        <v>14.493600000000001</v>
      </c>
      <c r="L5627" s="7">
        <f>IF(G5627="White Shark",E5627*0.5,IF(G5627="Sbox",E5627*0.5,IF(G5627="Tenda",E5627*0.5,E5627*0.2)))/100</f>
        <v>0.06</v>
      </c>
      <c r="M5627" s="2">
        <f>Table_ExternalData_15[[#This Row],[Price]]-Table_ExternalData_15[[#This Row],[Price]]*Table_ExternalData_15[[#This Row],[extra popust]]</f>
        <v>11.167200000000001</v>
      </c>
      <c r="N5627" s="2">
        <f>IF(M5627&lt;I5627,M5627,I5627)</f>
        <v>11.167200000000001</v>
      </c>
      <c r="O5627" s="12" t="str">
        <f>IF(N5627&lt;I5627,$U$1," ")</f>
        <v xml:space="preserve"> </v>
      </c>
      <c r="P5627" s="12" t="str">
        <f>IFERROR((O5627+30)," ")</f>
        <v xml:space="preserve"> </v>
      </c>
      <c r="Q5627" s="2">
        <f ca="1">IF(O5627=$U$1,N5627,"0")*1.22</f>
        <v>0</v>
      </c>
    </row>
    <row r="5628" spans="1:17" x14ac:dyDescent="0.25">
      <c r="A5628" t="s">
        <v>7844</v>
      </c>
      <c r="B5628" t="s">
        <v>7843</v>
      </c>
      <c r="C5628">
        <v>15494</v>
      </c>
      <c r="D5628">
        <v>11.88</v>
      </c>
      <c r="E5628">
        <f>IFERROR(VLOOKUP(Table_ExternalData_15[[#This Row],[Id]],Rabati!B:C,2,0),0)</f>
        <v>30</v>
      </c>
      <c r="F5628">
        <v>0</v>
      </c>
      <c r="G5628" t="str">
        <f>VLOOKUP(Table_ExternalData_15[[#This Row],[Id]],'Blagovna izdelek'!A:C,3,0)</f>
        <v>Baseus</v>
      </c>
      <c r="H5628">
        <f>Table_ExternalData_15[[#This Row],[Rabat]]*0.2</f>
        <v>6</v>
      </c>
      <c r="I5628" s="2">
        <f>Table_ExternalData_15[[#This Row],[Price]]-(Table_ExternalData_15[[#This Row],[Price]]*Table_ExternalData_15[[#This Row],[BB rabat]])/100</f>
        <v>11.167200000000001</v>
      </c>
      <c r="J5628" s="2">
        <f>Table_ExternalData_15[[#This Row],[BB cena]]*Table_ExternalData_15[[#Headers],[1,22]]</f>
        <v>13.623984000000002</v>
      </c>
      <c r="K5628" s="2">
        <f>Table_ExternalData_15[[#This Row],[Price]]*Table_ExternalData_15[[#Headers],[1,22]]</f>
        <v>14.493600000000001</v>
      </c>
      <c r="L5628" s="7">
        <f>IF(G5628="White Shark",E5628*0.5,IF(G5628="Sbox",E5628*0.5,IF(G5628="Tenda",E5628*0.5,E5628*0.2)))/100</f>
        <v>0.06</v>
      </c>
      <c r="M5628" s="2">
        <f>Table_ExternalData_15[[#This Row],[Price]]-Table_ExternalData_15[[#This Row],[Price]]*Table_ExternalData_15[[#This Row],[extra popust]]</f>
        <v>11.167200000000001</v>
      </c>
      <c r="N5628" s="2">
        <f>IF(M5628&lt;I5628,M5628,I5628)</f>
        <v>11.167200000000001</v>
      </c>
      <c r="O5628" s="12" t="str">
        <f>IF(N5628&lt;I5628,$U$1," ")</f>
        <v xml:space="preserve"> </v>
      </c>
      <c r="P5628" s="12" t="str">
        <f>IFERROR((O5628+30)," ")</f>
        <v xml:space="preserve"> </v>
      </c>
      <c r="Q5628" s="2">
        <f ca="1">IF(O5628=$U$1,N5628,"0")*1.22</f>
        <v>0</v>
      </c>
    </row>
    <row r="5629" spans="1:17" x14ac:dyDescent="0.25">
      <c r="A5629" t="s">
        <v>7846</v>
      </c>
      <c r="B5629" t="s">
        <v>7845</v>
      </c>
      <c r="C5629">
        <v>15495</v>
      </c>
      <c r="D5629">
        <v>12.28</v>
      </c>
      <c r="E5629">
        <f>IFERROR(VLOOKUP(Table_ExternalData_15[[#This Row],[Id]],Rabati!B:C,2,0),0)</f>
        <v>30</v>
      </c>
      <c r="F5629">
        <v>6</v>
      </c>
      <c r="G5629" t="str">
        <f>VLOOKUP(Table_ExternalData_15[[#This Row],[Id]],'Blagovna izdelek'!A:C,3,0)</f>
        <v>Baseus</v>
      </c>
      <c r="H5629">
        <f>Table_ExternalData_15[[#This Row],[Rabat]]*0.2</f>
        <v>6</v>
      </c>
      <c r="I5629" s="2">
        <f>Table_ExternalData_15[[#This Row],[Price]]-(Table_ExternalData_15[[#This Row],[Price]]*Table_ExternalData_15[[#This Row],[BB rabat]])/100</f>
        <v>11.543199999999999</v>
      </c>
      <c r="J5629" s="2">
        <f>Table_ExternalData_15[[#This Row],[BB cena]]*Table_ExternalData_15[[#Headers],[1,22]]</f>
        <v>14.082703999999998</v>
      </c>
      <c r="K5629" s="2">
        <f>Table_ExternalData_15[[#This Row],[Price]]*Table_ExternalData_15[[#Headers],[1,22]]</f>
        <v>14.981599999999998</v>
      </c>
      <c r="L5629" s="7">
        <f>IF(G5629="White Shark",E5629*0.5,IF(G5629="Sbox",E5629*0.5,IF(G5629="Tenda",E5629*0.5,E5629*0.2)))/100</f>
        <v>0.06</v>
      </c>
      <c r="M5629" s="2">
        <f>Table_ExternalData_15[[#This Row],[Price]]-Table_ExternalData_15[[#This Row],[Price]]*Table_ExternalData_15[[#This Row],[extra popust]]</f>
        <v>11.543199999999999</v>
      </c>
      <c r="N5629" s="2">
        <f>IF(M5629&lt;I5629,M5629,I5629)</f>
        <v>11.543199999999999</v>
      </c>
      <c r="O5629" s="12" t="str">
        <f>IF(N5629&lt;I5629,$U$1," ")</f>
        <v xml:space="preserve"> </v>
      </c>
      <c r="P5629" s="12" t="str">
        <f>IFERROR((O5629+30)," ")</f>
        <v xml:space="preserve"> </v>
      </c>
      <c r="Q5629" s="2">
        <f ca="1">IF(O5629=$U$1,N5629,"0")*1.22</f>
        <v>0</v>
      </c>
    </row>
    <row r="5630" spans="1:17" x14ac:dyDescent="0.25">
      <c r="A5630" t="s">
        <v>7848</v>
      </c>
      <c r="B5630" t="s">
        <v>7847</v>
      </c>
      <c r="C5630">
        <v>15496</v>
      </c>
      <c r="D5630">
        <v>14.12</v>
      </c>
      <c r="E5630">
        <f>IFERROR(VLOOKUP(Table_ExternalData_15[[#This Row],[Id]],Rabati!B:C,2,0),0)</f>
        <v>30</v>
      </c>
      <c r="F5630">
        <v>3</v>
      </c>
      <c r="G5630" t="str">
        <f>VLOOKUP(Table_ExternalData_15[[#This Row],[Id]],'Blagovna izdelek'!A:C,3,0)</f>
        <v>Baseus</v>
      </c>
      <c r="H5630">
        <f>Table_ExternalData_15[[#This Row],[Rabat]]*0.2</f>
        <v>6</v>
      </c>
      <c r="I5630" s="2">
        <f>Table_ExternalData_15[[#This Row],[Price]]-(Table_ExternalData_15[[#This Row],[Price]]*Table_ExternalData_15[[#This Row],[BB rabat]])/100</f>
        <v>13.2728</v>
      </c>
      <c r="J5630" s="2">
        <f>Table_ExternalData_15[[#This Row],[BB cena]]*Table_ExternalData_15[[#Headers],[1,22]]</f>
        <v>16.192816000000001</v>
      </c>
      <c r="K5630" s="2">
        <f>Table_ExternalData_15[[#This Row],[Price]]*Table_ExternalData_15[[#Headers],[1,22]]</f>
        <v>17.226399999999998</v>
      </c>
      <c r="L5630" s="7">
        <f>IF(G5630="White Shark",E5630*0.5,IF(G5630="Sbox",E5630*0.5,IF(G5630="Tenda",E5630*0.5,E5630*0.2)))/100</f>
        <v>0.06</v>
      </c>
      <c r="M5630" s="2">
        <f>Table_ExternalData_15[[#This Row],[Price]]-Table_ExternalData_15[[#This Row],[Price]]*Table_ExternalData_15[[#This Row],[extra popust]]</f>
        <v>13.2728</v>
      </c>
      <c r="N5630" s="2">
        <f>IF(M5630&lt;I5630,M5630,I5630)</f>
        <v>13.2728</v>
      </c>
      <c r="O5630" s="12" t="str">
        <f>IF(N5630&lt;I5630,$U$1," ")</f>
        <v xml:space="preserve"> </v>
      </c>
      <c r="P5630" s="12" t="str">
        <f>IFERROR((O5630+30)," ")</f>
        <v xml:space="preserve"> </v>
      </c>
      <c r="Q5630" s="2">
        <f ca="1">IF(O5630=$U$1,N5630,"0")*1.22</f>
        <v>0</v>
      </c>
    </row>
    <row r="5631" spans="1:17" x14ac:dyDescent="0.25">
      <c r="A5631" t="s">
        <v>7850</v>
      </c>
      <c r="B5631" t="s">
        <v>7849</v>
      </c>
      <c r="C5631">
        <v>15497</v>
      </c>
      <c r="D5631">
        <v>15.9</v>
      </c>
      <c r="E5631">
        <f>IFERROR(VLOOKUP(Table_ExternalData_15[[#This Row],[Id]],Rabati!B:C,2,0),0)</f>
        <v>30</v>
      </c>
      <c r="F5631">
        <v>19</v>
      </c>
      <c r="G5631" t="str">
        <f>VLOOKUP(Table_ExternalData_15[[#This Row],[Id]],'Blagovna izdelek'!A:C,3,0)</f>
        <v>Baseus</v>
      </c>
      <c r="H5631">
        <f>Table_ExternalData_15[[#This Row],[Rabat]]*0.2</f>
        <v>6</v>
      </c>
      <c r="I5631" s="2">
        <f>Table_ExternalData_15[[#This Row],[Price]]-(Table_ExternalData_15[[#This Row],[Price]]*Table_ExternalData_15[[#This Row],[BB rabat]])/100</f>
        <v>14.946</v>
      </c>
      <c r="J5631" s="2">
        <f>Table_ExternalData_15[[#This Row],[BB cena]]*Table_ExternalData_15[[#Headers],[1,22]]</f>
        <v>18.234120000000001</v>
      </c>
      <c r="K5631" s="2">
        <f>Table_ExternalData_15[[#This Row],[Price]]*Table_ExternalData_15[[#Headers],[1,22]]</f>
        <v>19.398</v>
      </c>
      <c r="L5631" s="7">
        <f>IF(G5631="White Shark",E5631*0.5,IF(G5631="Sbox",E5631*0.5,IF(G5631="Tenda",E5631*0.5,E5631*0.2)))/100</f>
        <v>0.06</v>
      </c>
      <c r="M5631" s="2">
        <f>Table_ExternalData_15[[#This Row],[Price]]-Table_ExternalData_15[[#This Row],[Price]]*Table_ExternalData_15[[#This Row],[extra popust]]</f>
        <v>14.946</v>
      </c>
      <c r="N5631" s="2">
        <f>IF(M5631&lt;I5631,M5631,I5631)</f>
        <v>14.946</v>
      </c>
      <c r="O5631" s="12" t="str">
        <f>IF(N5631&lt;I5631,$U$1," ")</f>
        <v xml:space="preserve"> </v>
      </c>
      <c r="P5631" s="12" t="str">
        <f>IFERROR((O5631+30)," ")</f>
        <v xml:space="preserve"> </v>
      </c>
      <c r="Q5631" s="2">
        <f ca="1">IF(O5631=$U$1,N5631,"0")*1.22</f>
        <v>0</v>
      </c>
    </row>
    <row r="5632" spans="1:17" x14ac:dyDescent="0.25">
      <c r="A5632" t="s">
        <v>7852</v>
      </c>
      <c r="B5632" t="s">
        <v>7851</v>
      </c>
      <c r="C5632">
        <v>15498</v>
      </c>
      <c r="D5632">
        <v>14.97</v>
      </c>
      <c r="E5632">
        <f>IFERROR(VLOOKUP(Table_ExternalData_15[[#This Row],[Id]],Rabati!B:C,2,0),0)</f>
        <v>30</v>
      </c>
      <c r="F5632">
        <v>13</v>
      </c>
      <c r="G5632" t="str">
        <f>VLOOKUP(Table_ExternalData_15[[#This Row],[Id]],'Blagovna izdelek'!A:C,3,0)</f>
        <v>Baseus</v>
      </c>
      <c r="H5632">
        <f>Table_ExternalData_15[[#This Row],[Rabat]]*0.2</f>
        <v>6</v>
      </c>
      <c r="I5632" s="2">
        <f>Table_ExternalData_15[[#This Row],[Price]]-(Table_ExternalData_15[[#This Row],[Price]]*Table_ExternalData_15[[#This Row],[BB rabat]])/100</f>
        <v>14.0718</v>
      </c>
      <c r="J5632" s="2">
        <f>Table_ExternalData_15[[#This Row],[BB cena]]*Table_ExternalData_15[[#Headers],[1,22]]</f>
        <v>17.167596</v>
      </c>
      <c r="K5632" s="2">
        <f>Table_ExternalData_15[[#This Row],[Price]]*Table_ExternalData_15[[#Headers],[1,22]]</f>
        <v>18.263400000000001</v>
      </c>
      <c r="L5632" s="7">
        <f>IF(G5632="White Shark",E5632*0.5,IF(G5632="Sbox",E5632*0.5,IF(G5632="Tenda",E5632*0.5,E5632*0.2)))/100</f>
        <v>0.06</v>
      </c>
      <c r="M5632" s="2">
        <f>Table_ExternalData_15[[#This Row],[Price]]-Table_ExternalData_15[[#This Row],[Price]]*Table_ExternalData_15[[#This Row],[extra popust]]</f>
        <v>14.071800000000001</v>
      </c>
      <c r="N5632" s="2">
        <f>IF(M5632&lt;I5632,M5632,I5632)</f>
        <v>14.0718</v>
      </c>
      <c r="O5632" s="12" t="str">
        <f>IF(N5632&lt;I5632,$U$1," ")</f>
        <v xml:space="preserve"> </v>
      </c>
      <c r="P5632" s="12" t="str">
        <f>IFERROR((O5632+30)," ")</f>
        <v xml:space="preserve"> </v>
      </c>
      <c r="Q5632" s="2">
        <f ca="1">IF(O5632=$U$1,N5632,"0")*1.22</f>
        <v>0</v>
      </c>
    </row>
    <row r="5633" spans="1:17" x14ac:dyDescent="0.25">
      <c r="A5633" t="s">
        <v>7854</v>
      </c>
      <c r="B5633" t="s">
        <v>7853</v>
      </c>
      <c r="C5633">
        <v>15499</v>
      </c>
      <c r="D5633">
        <v>12.9</v>
      </c>
      <c r="E5633">
        <f>IFERROR(VLOOKUP(Table_ExternalData_15[[#This Row],[Id]],Rabati!B:C,2,0),0)</f>
        <v>30</v>
      </c>
      <c r="F5633">
        <v>4</v>
      </c>
      <c r="G5633" t="str">
        <f>VLOOKUP(Table_ExternalData_15[[#This Row],[Id]],'Blagovna izdelek'!A:C,3,0)</f>
        <v>Baseus</v>
      </c>
      <c r="H5633">
        <f>Table_ExternalData_15[[#This Row],[Rabat]]*0.2</f>
        <v>6</v>
      </c>
      <c r="I5633" s="2">
        <f>Table_ExternalData_15[[#This Row],[Price]]-(Table_ExternalData_15[[#This Row],[Price]]*Table_ExternalData_15[[#This Row],[BB rabat]])/100</f>
        <v>12.126000000000001</v>
      </c>
      <c r="J5633" s="2">
        <f>Table_ExternalData_15[[#This Row],[BB cena]]*Table_ExternalData_15[[#Headers],[1,22]]</f>
        <v>14.79372</v>
      </c>
      <c r="K5633" s="2">
        <f>Table_ExternalData_15[[#This Row],[Price]]*Table_ExternalData_15[[#Headers],[1,22]]</f>
        <v>15.738</v>
      </c>
      <c r="L5633" s="7">
        <f>IF(G5633="White Shark",E5633*0.5,IF(G5633="Sbox",E5633*0.5,IF(G5633="Tenda",E5633*0.5,E5633*0.2)))/100</f>
        <v>0.06</v>
      </c>
      <c r="M5633" s="2">
        <f>Table_ExternalData_15[[#This Row],[Price]]-Table_ExternalData_15[[#This Row],[Price]]*Table_ExternalData_15[[#This Row],[extra popust]]</f>
        <v>12.126000000000001</v>
      </c>
      <c r="N5633" s="2">
        <f>IF(M5633&lt;I5633,M5633,I5633)</f>
        <v>12.126000000000001</v>
      </c>
      <c r="O5633" s="12" t="str">
        <f>IF(N5633&lt;I5633,$U$1," ")</f>
        <v xml:space="preserve"> </v>
      </c>
      <c r="P5633" s="12" t="str">
        <f>IFERROR((O5633+30)," ")</f>
        <v xml:space="preserve"> </v>
      </c>
      <c r="Q5633" s="2">
        <f ca="1">IF(O5633=$U$1,N5633,"0")*1.22</f>
        <v>0</v>
      </c>
    </row>
    <row r="5634" spans="1:17" x14ac:dyDescent="0.25">
      <c r="A5634" t="s">
        <v>7856</v>
      </c>
      <c r="B5634" t="s">
        <v>7855</v>
      </c>
      <c r="C5634">
        <v>15500</v>
      </c>
      <c r="D5634">
        <v>7.1</v>
      </c>
      <c r="E5634">
        <f>IFERROR(VLOOKUP(Table_ExternalData_15[[#This Row],[Id]],Rabati!B:C,2,0),0)</f>
        <v>30</v>
      </c>
      <c r="F5634">
        <v>27</v>
      </c>
      <c r="G5634" t="str">
        <f>VLOOKUP(Table_ExternalData_15[[#This Row],[Id]],'Blagovna izdelek'!A:C,3,0)</f>
        <v>Baseus</v>
      </c>
      <c r="H5634">
        <f>Table_ExternalData_15[[#This Row],[Rabat]]*0.2</f>
        <v>6</v>
      </c>
      <c r="I5634" s="2">
        <f>Table_ExternalData_15[[#This Row],[Price]]-(Table_ExternalData_15[[#This Row],[Price]]*Table_ExternalData_15[[#This Row],[BB rabat]])/100</f>
        <v>6.6739999999999995</v>
      </c>
      <c r="J5634" s="2">
        <f>Table_ExternalData_15[[#This Row],[BB cena]]*Table_ExternalData_15[[#Headers],[1,22]]</f>
        <v>8.1422799999999995</v>
      </c>
      <c r="K5634" s="2">
        <f>Table_ExternalData_15[[#This Row],[Price]]*Table_ExternalData_15[[#Headers],[1,22]]</f>
        <v>8.661999999999999</v>
      </c>
      <c r="L5634" s="7">
        <f>IF(G5634="White Shark",E5634*0.5,IF(G5634="Sbox",E5634*0.5,IF(G5634="Tenda",E5634*0.5,E5634*0.2)))/100</f>
        <v>0.06</v>
      </c>
      <c r="M5634" s="2">
        <f>Table_ExternalData_15[[#This Row],[Price]]-Table_ExternalData_15[[#This Row],[Price]]*Table_ExternalData_15[[#This Row],[extra popust]]</f>
        <v>6.6739999999999995</v>
      </c>
      <c r="N5634" s="2">
        <f>IF(M5634&lt;I5634,M5634,I5634)</f>
        <v>6.6739999999999995</v>
      </c>
      <c r="O5634" s="12" t="str">
        <f>IF(N5634&lt;I5634,$U$1," ")</f>
        <v xml:space="preserve"> </v>
      </c>
      <c r="P5634" s="12" t="str">
        <f>IFERROR((O5634+30)," ")</f>
        <v xml:space="preserve"> </v>
      </c>
      <c r="Q5634" s="2">
        <f ca="1">IF(O5634=$U$1,N5634,"0")*1.22</f>
        <v>0</v>
      </c>
    </row>
    <row r="5635" spans="1:17" x14ac:dyDescent="0.25">
      <c r="A5635" t="s">
        <v>7858</v>
      </c>
      <c r="B5635" t="s">
        <v>7857</v>
      </c>
      <c r="C5635">
        <v>15501</v>
      </c>
      <c r="D5635">
        <v>6.75</v>
      </c>
      <c r="E5635">
        <f>IFERROR(VLOOKUP(Table_ExternalData_15[[#This Row],[Id]],Rabati!B:C,2,0),0)</f>
        <v>30</v>
      </c>
      <c r="F5635">
        <v>0</v>
      </c>
      <c r="G5635" t="str">
        <f>VLOOKUP(Table_ExternalData_15[[#This Row],[Id]],'Blagovna izdelek'!A:C,3,0)</f>
        <v>Baseus</v>
      </c>
      <c r="H5635">
        <f>Table_ExternalData_15[[#This Row],[Rabat]]*0.2</f>
        <v>6</v>
      </c>
      <c r="I5635" s="2">
        <f>Table_ExternalData_15[[#This Row],[Price]]-(Table_ExternalData_15[[#This Row],[Price]]*Table_ExternalData_15[[#This Row],[BB rabat]])/100</f>
        <v>6.3449999999999998</v>
      </c>
      <c r="J5635" s="2">
        <f>Table_ExternalData_15[[#This Row],[BB cena]]*Table_ExternalData_15[[#Headers],[1,22]]</f>
        <v>7.7408999999999999</v>
      </c>
      <c r="K5635" s="2">
        <f>Table_ExternalData_15[[#This Row],[Price]]*Table_ExternalData_15[[#Headers],[1,22]]</f>
        <v>8.2349999999999994</v>
      </c>
      <c r="L5635" s="7">
        <f>IF(G5635="White Shark",E5635*0.5,IF(G5635="Sbox",E5635*0.5,IF(G5635="Tenda",E5635*0.5,E5635*0.2)))/100</f>
        <v>0.06</v>
      </c>
      <c r="M5635" s="2">
        <f>Table_ExternalData_15[[#This Row],[Price]]-Table_ExternalData_15[[#This Row],[Price]]*Table_ExternalData_15[[#This Row],[extra popust]]</f>
        <v>6.3449999999999998</v>
      </c>
      <c r="N5635" s="2">
        <f>IF(M5635&lt;I5635,M5635,I5635)</f>
        <v>6.3449999999999998</v>
      </c>
      <c r="O5635" s="12" t="str">
        <f>IF(N5635&lt;I5635,$U$1," ")</f>
        <v xml:space="preserve"> </v>
      </c>
      <c r="P5635" s="12" t="str">
        <f>IFERROR((O5635+30)," ")</f>
        <v xml:space="preserve"> </v>
      </c>
      <c r="Q5635" s="2">
        <f ca="1">IF(O5635=$U$1,N5635,"0")*1.22</f>
        <v>0</v>
      </c>
    </row>
    <row r="5636" spans="1:17" x14ac:dyDescent="0.25">
      <c r="A5636" t="s">
        <v>7860</v>
      </c>
      <c r="B5636" t="s">
        <v>7859</v>
      </c>
      <c r="C5636">
        <v>15502</v>
      </c>
      <c r="D5636">
        <v>6.75</v>
      </c>
      <c r="E5636">
        <f>IFERROR(VLOOKUP(Table_ExternalData_15[[#This Row],[Id]],Rabati!B:C,2,0),0)</f>
        <v>30</v>
      </c>
      <c r="F5636">
        <v>0</v>
      </c>
      <c r="G5636" t="str">
        <f>VLOOKUP(Table_ExternalData_15[[#This Row],[Id]],'Blagovna izdelek'!A:C,3,0)</f>
        <v>Baseus</v>
      </c>
      <c r="H5636">
        <f>Table_ExternalData_15[[#This Row],[Rabat]]*0.2</f>
        <v>6</v>
      </c>
      <c r="I5636" s="2">
        <f>Table_ExternalData_15[[#This Row],[Price]]-(Table_ExternalData_15[[#This Row],[Price]]*Table_ExternalData_15[[#This Row],[BB rabat]])/100</f>
        <v>6.3449999999999998</v>
      </c>
      <c r="J5636" s="2">
        <f>Table_ExternalData_15[[#This Row],[BB cena]]*Table_ExternalData_15[[#Headers],[1,22]]</f>
        <v>7.7408999999999999</v>
      </c>
      <c r="K5636" s="2">
        <f>Table_ExternalData_15[[#This Row],[Price]]*Table_ExternalData_15[[#Headers],[1,22]]</f>
        <v>8.2349999999999994</v>
      </c>
      <c r="L5636" s="7">
        <f>IF(G5636="White Shark",E5636*0.5,IF(G5636="Sbox",E5636*0.5,IF(G5636="Tenda",E5636*0.5,E5636*0.2)))/100</f>
        <v>0.06</v>
      </c>
      <c r="M5636" s="2">
        <f>Table_ExternalData_15[[#This Row],[Price]]-Table_ExternalData_15[[#This Row],[Price]]*Table_ExternalData_15[[#This Row],[extra popust]]</f>
        <v>6.3449999999999998</v>
      </c>
      <c r="N5636" s="2">
        <f>IF(M5636&lt;I5636,M5636,I5636)</f>
        <v>6.3449999999999998</v>
      </c>
      <c r="O5636" s="12" t="str">
        <f>IF(N5636&lt;I5636,$U$1," ")</f>
        <v xml:space="preserve"> </v>
      </c>
      <c r="P5636" s="12" t="str">
        <f>IFERROR((O5636+30)," ")</f>
        <v xml:space="preserve"> </v>
      </c>
      <c r="Q5636" s="2">
        <f ca="1">IF(O5636=$U$1,N5636,"0")*1.22</f>
        <v>0</v>
      </c>
    </row>
    <row r="5637" spans="1:17" x14ac:dyDescent="0.25">
      <c r="A5637" t="s">
        <v>7862</v>
      </c>
      <c r="B5637" t="s">
        <v>7861</v>
      </c>
      <c r="C5637">
        <v>15503</v>
      </c>
      <c r="D5637">
        <v>7.25</v>
      </c>
      <c r="E5637">
        <f>IFERROR(VLOOKUP(Table_ExternalData_15[[#This Row],[Id]],Rabati!B:C,2,0),0)</f>
        <v>30</v>
      </c>
      <c r="F5637">
        <v>13</v>
      </c>
      <c r="G5637" t="str">
        <f>VLOOKUP(Table_ExternalData_15[[#This Row],[Id]],'Blagovna izdelek'!A:C,3,0)</f>
        <v>Baseus</v>
      </c>
      <c r="H5637">
        <f>Table_ExternalData_15[[#This Row],[Rabat]]*0.2</f>
        <v>6</v>
      </c>
      <c r="I5637" s="2">
        <f>Table_ExternalData_15[[#This Row],[Price]]-(Table_ExternalData_15[[#This Row],[Price]]*Table_ExternalData_15[[#This Row],[BB rabat]])/100</f>
        <v>6.8150000000000004</v>
      </c>
      <c r="J5637" s="2">
        <f>Table_ExternalData_15[[#This Row],[BB cena]]*Table_ExternalData_15[[#Headers],[1,22]]</f>
        <v>8.3143000000000011</v>
      </c>
      <c r="K5637" s="2">
        <f>Table_ExternalData_15[[#This Row],[Price]]*Table_ExternalData_15[[#Headers],[1,22]]</f>
        <v>8.8450000000000006</v>
      </c>
      <c r="L5637" s="7">
        <f>IF(G5637="White Shark",E5637*0.5,IF(G5637="Sbox",E5637*0.5,IF(G5637="Tenda",E5637*0.5,E5637*0.2)))/100</f>
        <v>0.06</v>
      </c>
      <c r="M5637" s="2">
        <f>Table_ExternalData_15[[#This Row],[Price]]-Table_ExternalData_15[[#This Row],[Price]]*Table_ExternalData_15[[#This Row],[extra popust]]</f>
        <v>6.8150000000000004</v>
      </c>
      <c r="N5637" s="2">
        <f>IF(M5637&lt;I5637,M5637,I5637)</f>
        <v>6.8150000000000004</v>
      </c>
      <c r="O5637" s="12" t="str">
        <f>IF(N5637&lt;I5637,$U$1," ")</f>
        <v xml:space="preserve"> </v>
      </c>
      <c r="P5637" s="12" t="str">
        <f>IFERROR((O5637+30)," ")</f>
        <v xml:space="preserve"> </v>
      </c>
      <c r="Q5637" s="2">
        <f ca="1">IF(O5637=$U$1,N5637,"0")*1.22</f>
        <v>0</v>
      </c>
    </row>
    <row r="5638" spans="1:17" x14ac:dyDescent="0.25">
      <c r="A5638" t="s">
        <v>7864</v>
      </c>
      <c r="B5638" t="s">
        <v>7863</v>
      </c>
      <c r="C5638">
        <v>15504</v>
      </c>
      <c r="D5638">
        <v>11.27</v>
      </c>
      <c r="E5638">
        <f>IFERROR(VLOOKUP(Table_ExternalData_15[[#This Row],[Id]],Rabati!B:C,2,0),0)</f>
        <v>30</v>
      </c>
      <c r="F5638">
        <v>0</v>
      </c>
      <c r="G5638" t="str">
        <f>VLOOKUP(Table_ExternalData_15[[#This Row],[Id]],'Blagovna izdelek'!A:C,3,0)</f>
        <v>Baseus</v>
      </c>
      <c r="H5638">
        <f>Table_ExternalData_15[[#This Row],[Rabat]]*0.2</f>
        <v>6</v>
      </c>
      <c r="I5638" s="2">
        <f>Table_ExternalData_15[[#This Row],[Price]]-(Table_ExternalData_15[[#This Row],[Price]]*Table_ExternalData_15[[#This Row],[BB rabat]])/100</f>
        <v>10.5938</v>
      </c>
      <c r="J5638" s="2">
        <f>Table_ExternalData_15[[#This Row],[BB cena]]*Table_ExternalData_15[[#Headers],[1,22]]</f>
        <v>12.924436</v>
      </c>
      <c r="K5638" s="2">
        <f>Table_ExternalData_15[[#This Row],[Price]]*Table_ExternalData_15[[#Headers],[1,22]]</f>
        <v>13.7494</v>
      </c>
      <c r="L5638" s="7">
        <f>IF(G5638="White Shark",E5638*0.5,IF(G5638="Sbox",E5638*0.5,IF(G5638="Tenda",E5638*0.5,E5638*0.2)))/100</f>
        <v>0.06</v>
      </c>
      <c r="M5638" s="2">
        <f>Table_ExternalData_15[[#This Row],[Price]]-Table_ExternalData_15[[#This Row],[Price]]*Table_ExternalData_15[[#This Row],[extra popust]]</f>
        <v>10.5938</v>
      </c>
      <c r="N5638" s="2">
        <f>IF(M5638&lt;I5638,M5638,I5638)</f>
        <v>10.5938</v>
      </c>
      <c r="O5638" s="12" t="str">
        <f>IF(N5638&lt;I5638,$U$1," ")</f>
        <v xml:space="preserve"> </v>
      </c>
      <c r="P5638" s="12" t="str">
        <f>IFERROR((O5638+30)," ")</f>
        <v xml:space="preserve"> </v>
      </c>
      <c r="Q5638" s="2">
        <f ca="1">IF(O5638=$U$1,N5638,"0")*1.22</f>
        <v>0</v>
      </c>
    </row>
    <row r="5639" spans="1:17" x14ac:dyDescent="0.25">
      <c r="A5639" t="s">
        <v>7866</v>
      </c>
      <c r="B5639" t="s">
        <v>7865</v>
      </c>
      <c r="C5639">
        <v>15505</v>
      </c>
      <c r="D5639">
        <v>9.15</v>
      </c>
      <c r="E5639">
        <f>IFERROR(VLOOKUP(Table_ExternalData_15[[#This Row],[Id]],Rabati!B:C,2,0),0)</f>
        <v>30</v>
      </c>
      <c r="F5639">
        <v>0</v>
      </c>
      <c r="G5639" t="str">
        <f>VLOOKUP(Table_ExternalData_15[[#This Row],[Id]],'Blagovna izdelek'!A:C,3,0)</f>
        <v>Baseus</v>
      </c>
      <c r="H5639">
        <f>Table_ExternalData_15[[#This Row],[Rabat]]*0.2</f>
        <v>6</v>
      </c>
      <c r="I5639" s="2">
        <f>Table_ExternalData_15[[#This Row],[Price]]-(Table_ExternalData_15[[#This Row],[Price]]*Table_ExternalData_15[[#This Row],[BB rabat]])/100</f>
        <v>8.6010000000000009</v>
      </c>
      <c r="J5639" s="2">
        <f>Table_ExternalData_15[[#This Row],[BB cena]]*Table_ExternalData_15[[#Headers],[1,22]]</f>
        <v>10.493220000000001</v>
      </c>
      <c r="K5639" s="2">
        <f>Table_ExternalData_15[[#This Row],[Price]]*Table_ExternalData_15[[#Headers],[1,22]]</f>
        <v>11.163</v>
      </c>
      <c r="L5639" s="7">
        <f>IF(G5639="White Shark",E5639*0.5,IF(G5639="Sbox",E5639*0.5,IF(G5639="Tenda",E5639*0.5,E5639*0.2)))/100</f>
        <v>0.06</v>
      </c>
      <c r="M5639" s="2">
        <f>Table_ExternalData_15[[#This Row],[Price]]-Table_ExternalData_15[[#This Row],[Price]]*Table_ExternalData_15[[#This Row],[extra popust]]</f>
        <v>8.6010000000000009</v>
      </c>
      <c r="N5639" s="2">
        <f>IF(M5639&lt;I5639,M5639,I5639)</f>
        <v>8.6010000000000009</v>
      </c>
      <c r="O5639" s="12" t="str">
        <f>IF(N5639&lt;I5639,$U$1," ")</f>
        <v xml:space="preserve"> </v>
      </c>
      <c r="P5639" s="12" t="str">
        <f>IFERROR((O5639+30)," ")</f>
        <v xml:space="preserve"> </v>
      </c>
      <c r="Q5639" s="2">
        <f ca="1">IF(O5639=$U$1,N5639,"0")*1.22</f>
        <v>0</v>
      </c>
    </row>
    <row r="5640" spans="1:17" x14ac:dyDescent="0.25">
      <c r="A5640" t="s">
        <v>7868</v>
      </c>
      <c r="B5640" t="s">
        <v>7867</v>
      </c>
      <c r="C5640">
        <v>15506</v>
      </c>
      <c r="D5640">
        <v>8.6999999999999993</v>
      </c>
      <c r="E5640">
        <f>IFERROR(VLOOKUP(Table_ExternalData_15[[#This Row],[Id]],Rabati!B:C,2,0),0)</f>
        <v>30</v>
      </c>
      <c r="F5640">
        <v>0</v>
      </c>
      <c r="G5640" t="str">
        <f>VLOOKUP(Table_ExternalData_15[[#This Row],[Id]],'Blagovna izdelek'!A:C,3,0)</f>
        <v>Baseus</v>
      </c>
      <c r="H5640">
        <f>Table_ExternalData_15[[#This Row],[Rabat]]*0.2</f>
        <v>6</v>
      </c>
      <c r="I5640" s="2">
        <f>Table_ExternalData_15[[#This Row],[Price]]-(Table_ExternalData_15[[#This Row],[Price]]*Table_ExternalData_15[[#This Row],[BB rabat]])/100</f>
        <v>8.177999999999999</v>
      </c>
      <c r="J5640" s="2">
        <f>Table_ExternalData_15[[#This Row],[BB cena]]*Table_ExternalData_15[[#Headers],[1,22]]</f>
        <v>9.9771599999999978</v>
      </c>
      <c r="K5640" s="2">
        <f>Table_ExternalData_15[[#This Row],[Price]]*Table_ExternalData_15[[#Headers],[1,22]]</f>
        <v>10.613999999999999</v>
      </c>
      <c r="L5640" s="7">
        <f>IF(G5640="White Shark",E5640*0.5,IF(G5640="Sbox",E5640*0.5,IF(G5640="Tenda",E5640*0.5,E5640*0.2)))/100</f>
        <v>0.06</v>
      </c>
      <c r="M5640" s="2">
        <f>Table_ExternalData_15[[#This Row],[Price]]-Table_ExternalData_15[[#This Row],[Price]]*Table_ExternalData_15[[#This Row],[extra popust]]</f>
        <v>8.177999999999999</v>
      </c>
      <c r="N5640" s="2">
        <f>IF(M5640&lt;I5640,M5640,I5640)</f>
        <v>8.177999999999999</v>
      </c>
      <c r="O5640" s="12" t="str">
        <f>IF(N5640&lt;I5640,$U$1," ")</f>
        <v xml:space="preserve"> </v>
      </c>
      <c r="P5640" s="12" t="str">
        <f>IFERROR((O5640+30)," ")</f>
        <v xml:space="preserve"> </v>
      </c>
      <c r="Q5640" s="2">
        <f ca="1">IF(O5640=$U$1,N5640,"0")*1.22</f>
        <v>0</v>
      </c>
    </row>
    <row r="5641" spans="1:17" x14ac:dyDescent="0.25">
      <c r="A5641" t="s">
        <v>7869</v>
      </c>
      <c r="B5641" t="s">
        <v>11327</v>
      </c>
      <c r="C5641">
        <v>15507</v>
      </c>
      <c r="D5641">
        <v>9.15</v>
      </c>
      <c r="E5641">
        <f>IFERROR(VLOOKUP(Table_ExternalData_15[[#This Row],[Id]],Rabati!B:C,2,0),0)</f>
        <v>30</v>
      </c>
      <c r="F5641">
        <v>2</v>
      </c>
      <c r="G5641" t="str">
        <f>VLOOKUP(Table_ExternalData_15[[#This Row],[Id]],'Blagovna izdelek'!A:C,3,0)</f>
        <v>Baseus</v>
      </c>
      <c r="H5641">
        <f>Table_ExternalData_15[[#This Row],[Rabat]]*0.2</f>
        <v>6</v>
      </c>
      <c r="I5641" s="2">
        <f>Table_ExternalData_15[[#This Row],[Price]]-(Table_ExternalData_15[[#This Row],[Price]]*Table_ExternalData_15[[#This Row],[BB rabat]])/100</f>
        <v>8.6010000000000009</v>
      </c>
      <c r="J5641" s="2">
        <f>Table_ExternalData_15[[#This Row],[BB cena]]*Table_ExternalData_15[[#Headers],[1,22]]</f>
        <v>10.493220000000001</v>
      </c>
      <c r="K5641" s="2">
        <f>Table_ExternalData_15[[#This Row],[Price]]*Table_ExternalData_15[[#Headers],[1,22]]</f>
        <v>11.163</v>
      </c>
      <c r="L5641" s="7">
        <f>IF(G5641="White Shark",E5641*0.5,IF(G5641="Sbox",E5641*0.5,IF(G5641="Tenda",E5641*0.5,E5641*0.2)))/100</f>
        <v>0.06</v>
      </c>
      <c r="M5641" s="2">
        <f>Table_ExternalData_15[[#This Row],[Price]]-Table_ExternalData_15[[#This Row],[Price]]*Table_ExternalData_15[[#This Row],[extra popust]]</f>
        <v>8.6010000000000009</v>
      </c>
      <c r="N5641" s="2">
        <f>IF(M5641&lt;I5641,M5641,I5641)</f>
        <v>8.6010000000000009</v>
      </c>
      <c r="O5641" s="12" t="str">
        <f>IF(N5641&lt;I5641,$U$1," ")</f>
        <v xml:space="preserve"> </v>
      </c>
      <c r="P5641" s="12" t="str">
        <f>IFERROR((O5641+30)," ")</f>
        <v xml:space="preserve"> </v>
      </c>
      <c r="Q5641" s="2">
        <f ca="1">IF(O5641=$U$1,N5641,"0")*1.22</f>
        <v>0</v>
      </c>
    </row>
    <row r="5642" spans="1:17" x14ac:dyDescent="0.25">
      <c r="A5642" t="s">
        <v>7871</v>
      </c>
      <c r="B5642" t="s">
        <v>7870</v>
      </c>
      <c r="C5642">
        <v>15508</v>
      </c>
      <c r="D5642">
        <v>9.15</v>
      </c>
      <c r="E5642">
        <f>IFERROR(VLOOKUP(Table_ExternalData_15[[#This Row],[Id]],Rabati!B:C,2,0),0)</f>
        <v>30</v>
      </c>
      <c r="F5642">
        <v>6</v>
      </c>
      <c r="G5642" t="str">
        <f>VLOOKUP(Table_ExternalData_15[[#This Row],[Id]],'Blagovna izdelek'!A:C,3,0)</f>
        <v>Baseus</v>
      </c>
      <c r="H5642">
        <f>Table_ExternalData_15[[#This Row],[Rabat]]*0.2</f>
        <v>6</v>
      </c>
      <c r="I5642" s="2">
        <f>Table_ExternalData_15[[#This Row],[Price]]-(Table_ExternalData_15[[#This Row],[Price]]*Table_ExternalData_15[[#This Row],[BB rabat]])/100</f>
        <v>8.6010000000000009</v>
      </c>
      <c r="J5642" s="2">
        <f>Table_ExternalData_15[[#This Row],[BB cena]]*Table_ExternalData_15[[#Headers],[1,22]]</f>
        <v>10.493220000000001</v>
      </c>
      <c r="K5642" s="2">
        <f>Table_ExternalData_15[[#This Row],[Price]]*Table_ExternalData_15[[#Headers],[1,22]]</f>
        <v>11.163</v>
      </c>
      <c r="L5642" s="7">
        <f>IF(G5642="White Shark",E5642*0.5,IF(G5642="Sbox",E5642*0.5,IF(G5642="Tenda",E5642*0.5,E5642*0.2)))/100</f>
        <v>0.06</v>
      </c>
      <c r="M5642" s="2">
        <f>Table_ExternalData_15[[#This Row],[Price]]-Table_ExternalData_15[[#This Row],[Price]]*Table_ExternalData_15[[#This Row],[extra popust]]</f>
        <v>8.6010000000000009</v>
      </c>
      <c r="N5642" s="2">
        <f>IF(M5642&lt;I5642,M5642,I5642)</f>
        <v>8.6010000000000009</v>
      </c>
      <c r="O5642" s="12" t="str">
        <f>IF(N5642&lt;I5642,$U$1," ")</f>
        <v xml:space="preserve"> </v>
      </c>
      <c r="P5642" s="12" t="str">
        <f>IFERROR((O5642+30)," ")</f>
        <v xml:space="preserve"> </v>
      </c>
      <c r="Q5642" s="2">
        <f ca="1">IF(O5642=$U$1,N5642,"0")*1.22</f>
        <v>0</v>
      </c>
    </row>
    <row r="5643" spans="1:17" x14ac:dyDescent="0.25">
      <c r="A5643" t="s">
        <v>7873</v>
      </c>
      <c r="B5643" t="s">
        <v>7872</v>
      </c>
      <c r="C5643">
        <v>15509</v>
      </c>
      <c r="D5643">
        <v>9.15</v>
      </c>
      <c r="E5643">
        <f>IFERROR(VLOOKUP(Table_ExternalData_15[[#This Row],[Id]],Rabati!B:C,2,0),0)</f>
        <v>30</v>
      </c>
      <c r="F5643">
        <v>5</v>
      </c>
      <c r="G5643" t="str">
        <f>VLOOKUP(Table_ExternalData_15[[#This Row],[Id]],'Blagovna izdelek'!A:C,3,0)</f>
        <v>Baseus</v>
      </c>
      <c r="H5643">
        <f>Table_ExternalData_15[[#This Row],[Rabat]]*0.2</f>
        <v>6</v>
      </c>
      <c r="I5643" s="2">
        <f>Table_ExternalData_15[[#This Row],[Price]]-(Table_ExternalData_15[[#This Row],[Price]]*Table_ExternalData_15[[#This Row],[BB rabat]])/100</f>
        <v>8.6010000000000009</v>
      </c>
      <c r="J5643" s="2">
        <f>Table_ExternalData_15[[#This Row],[BB cena]]*Table_ExternalData_15[[#Headers],[1,22]]</f>
        <v>10.493220000000001</v>
      </c>
      <c r="K5643" s="2">
        <f>Table_ExternalData_15[[#This Row],[Price]]*Table_ExternalData_15[[#Headers],[1,22]]</f>
        <v>11.163</v>
      </c>
      <c r="L5643" s="7">
        <f>IF(G5643="White Shark",E5643*0.5,IF(G5643="Sbox",E5643*0.5,IF(G5643="Tenda",E5643*0.5,E5643*0.2)))/100</f>
        <v>0.06</v>
      </c>
      <c r="M5643" s="2">
        <f>Table_ExternalData_15[[#This Row],[Price]]-Table_ExternalData_15[[#This Row],[Price]]*Table_ExternalData_15[[#This Row],[extra popust]]</f>
        <v>8.6010000000000009</v>
      </c>
      <c r="N5643" s="2">
        <f>IF(M5643&lt;I5643,M5643,I5643)</f>
        <v>8.6010000000000009</v>
      </c>
      <c r="O5643" s="12" t="str">
        <f>IF(N5643&lt;I5643,$U$1," ")</f>
        <v xml:space="preserve"> </v>
      </c>
      <c r="P5643" s="12" t="str">
        <f>IFERROR((O5643+30)," ")</f>
        <v xml:space="preserve"> </v>
      </c>
      <c r="Q5643" s="2">
        <f ca="1">IF(O5643=$U$1,N5643,"0")*1.22</f>
        <v>0</v>
      </c>
    </row>
    <row r="5644" spans="1:17" x14ac:dyDescent="0.25">
      <c r="A5644" t="s">
        <v>7875</v>
      </c>
      <c r="B5644" t="s">
        <v>7874</v>
      </c>
      <c r="C5644">
        <v>15510</v>
      </c>
      <c r="D5644">
        <v>13.46</v>
      </c>
      <c r="E5644">
        <f>IFERROR(VLOOKUP(Table_ExternalData_15[[#This Row],[Id]],Rabati!B:C,2,0),0)</f>
        <v>30</v>
      </c>
      <c r="F5644">
        <v>0</v>
      </c>
      <c r="G5644" t="str">
        <f>VLOOKUP(Table_ExternalData_15[[#This Row],[Id]],'Blagovna izdelek'!A:C,3,0)</f>
        <v>Baseus</v>
      </c>
      <c r="H5644">
        <f>Table_ExternalData_15[[#This Row],[Rabat]]*0.2</f>
        <v>6</v>
      </c>
      <c r="I5644" s="2">
        <f>Table_ExternalData_15[[#This Row],[Price]]-(Table_ExternalData_15[[#This Row],[Price]]*Table_ExternalData_15[[#This Row],[BB rabat]])/100</f>
        <v>12.6524</v>
      </c>
      <c r="J5644" s="2">
        <f>Table_ExternalData_15[[#This Row],[BB cena]]*Table_ExternalData_15[[#Headers],[1,22]]</f>
        <v>15.435928000000001</v>
      </c>
      <c r="K5644" s="2">
        <f>Table_ExternalData_15[[#This Row],[Price]]*Table_ExternalData_15[[#Headers],[1,22]]</f>
        <v>16.421199999999999</v>
      </c>
      <c r="L5644" s="7">
        <f>IF(G5644="White Shark",E5644*0.5,IF(G5644="Sbox",E5644*0.5,IF(G5644="Tenda",E5644*0.5,E5644*0.2)))/100</f>
        <v>0.06</v>
      </c>
      <c r="M5644" s="2">
        <f>Table_ExternalData_15[[#This Row],[Price]]-Table_ExternalData_15[[#This Row],[Price]]*Table_ExternalData_15[[#This Row],[extra popust]]</f>
        <v>12.6524</v>
      </c>
      <c r="N5644" s="2">
        <f>IF(M5644&lt;I5644,M5644,I5644)</f>
        <v>12.6524</v>
      </c>
      <c r="O5644" s="12" t="str">
        <f>IF(N5644&lt;I5644,$U$1," ")</f>
        <v xml:space="preserve"> </v>
      </c>
      <c r="P5644" s="12" t="str">
        <f>IFERROR((O5644+30)," ")</f>
        <v xml:space="preserve"> </v>
      </c>
      <c r="Q5644" s="2">
        <f ca="1">IF(O5644=$U$1,N5644,"0")*1.22</f>
        <v>0</v>
      </c>
    </row>
    <row r="5645" spans="1:17" x14ac:dyDescent="0.25">
      <c r="A5645" t="s">
        <v>7877</v>
      </c>
      <c r="B5645" t="s">
        <v>7876</v>
      </c>
      <c r="C5645">
        <v>15511</v>
      </c>
      <c r="D5645">
        <v>13.46</v>
      </c>
      <c r="E5645">
        <f>IFERROR(VLOOKUP(Table_ExternalData_15[[#This Row],[Id]],Rabati!B:C,2,0),0)</f>
        <v>30</v>
      </c>
      <c r="F5645">
        <v>0</v>
      </c>
      <c r="G5645" t="str">
        <f>VLOOKUP(Table_ExternalData_15[[#This Row],[Id]],'Blagovna izdelek'!A:C,3,0)</f>
        <v>Baseus</v>
      </c>
      <c r="H5645">
        <f>Table_ExternalData_15[[#This Row],[Rabat]]*0.2</f>
        <v>6</v>
      </c>
      <c r="I5645" s="2">
        <f>Table_ExternalData_15[[#This Row],[Price]]-(Table_ExternalData_15[[#This Row],[Price]]*Table_ExternalData_15[[#This Row],[BB rabat]])/100</f>
        <v>12.6524</v>
      </c>
      <c r="J5645" s="2">
        <f>Table_ExternalData_15[[#This Row],[BB cena]]*Table_ExternalData_15[[#Headers],[1,22]]</f>
        <v>15.435928000000001</v>
      </c>
      <c r="K5645" s="2">
        <f>Table_ExternalData_15[[#This Row],[Price]]*Table_ExternalData_15[[#Headers],[1,22]]</f>
        <v>16.421199999999999</v>
      </c>
      <c r="L5645" s="7">
        <f>IF(G5645="White Shark",E5645*0.5,IF(G5645="Sbox",E5645*0.5,IF(G5645="Tenda",E5645*0.5,E5645*0.2)))/100</f>
        <v>0.06</v>
      </c>
      <c r="M5645" s="2">
        <f>Table_ExternalData_15[[#This Row],[Price]]-Table_ExternalData_15[[#This Row],[Price]]*Table_ExternalData_15[[#This Row],[extra popust]]</f>
        <v>12.6524</v>
      </c>
      <c r="N5645" s="2">
        <f>IF(M5645&lt;I5645,M5645,I5645)</f>
        <v>12.6524</v>
      </c>
      <c r="O5645" s="12" t="str">
        <f>IF(N5645&lt;I5645,$U$1," ")</f>
        <v xml:space="preserve"> </v>
      </c>
      <c r="P5645" s="12" t="str">
        <f>IFERROR((O5645+30)," ")</f>
        <v xml:space="preserve"> </v>
      </c>
      <c r="Q5645" s="2">
        <f ca="1">IF(O5645=$U$1,N5645,"0")*1.22</f>
        <v>0</v>
      </c>
    </row>
    <row r="5646" spans="1:17" x14ac:dyDescent="0.25">
      <c r="A5646" t="s">
        <v>7881</v>
      </c>
      <c r="B5646" t="s">
        <v>7880</v>
      </c>
      <c r="C5646">
        <v>15514</v>
      </c>
      <c r="D5646">
        <v>9.98</v>
      </c>
      <c r="E5646">
        <f>IFERROR(VLOOKUP(Table_ExternalData_15[[#This Row],[Id]],Rabati!B:C,2,0),0)</f>
        <v>25</v>
      </c>
      <c r="F5646">
        <v>77</v>
      </c>
      <c r="G5646" t="str">
        <f>VLOOKUP(Table_ExternalData_15[[#This Row],[Id]],'Blagovna izdelek'!A:C,3,0)</f>
        <v>Baseus</v>
      </c>
      <c r="H5646">
        <f>Table_ExternalData_15[[#This Row],[Rabat]]*0.2</f>
        <v>5</v>
      </c>
      <c r="I5646" s="2">
        <f>Table_ExternalData_15[[#This Row],[Price]]-(Table_ExternalData_15[[#This Row],[Price]]*Table_ExternalData_15[[#This Row],[BB rabat]])/100</f>
        <v>9.4809999999999999</v>
      </c>
      <c r="J5646" s="2">
        <f>Table_ExternalData_15[[#This Row],[BB cena]]*Table_ExternalData_15[[#Headers],[1,22]]</f>
        <v>11.56682</v>
      </c>
      <c r="K5646" s="2">
        <f>Table_ExternalData_15[[#This Row],[Price]]*Table_ExternalData_15[[#Headers],[1,22]]</f>
        <v>12.175600000000001</v>
      </c>
      <c r="L5646" s="7">
        <f>IF(G5646="White Shark",E5646*0.5,IF(G5646="Sbox",E5646*0.5,IF(G5646="Tenda",E5646*0.5,E5646*0.2)))/100</f>
        <v>0.05</v>
      </c>
      <c r="M5646" s="2">
        <f>Table_ExternalData_15[[#This Row],[Price]]-Table_ExternalData_15[[#This Row],[Price]]*Table_ExternalData_15[[#This Row],[extra popust]]</f>
        <v>9.4809999999999999</v>
      </c>
      <c r="N5646" s="2">
        <f>IF(M5646&lt;I5646,M5646,I5646)</f>
        <v>9.4809999999999999</v>
      </c>
      <c r="O5646" s="12" t="str">
        <f>IF(N5646&lt;I5646,$U$1," ")</f>
        <v xml:space="preserve"> </v>
      </c>
      <c r="P5646" s="12" t="str">
        <f>IFERROR((O5646+30)," ")</f>
        <v xml:space="preserve"> </v>
      </c>
      <c r="Q5646" s="2">
        <f ca="1">IF(O5646=$U$1,N5646,"0")*1.22</f>
        <v>0</v>
      </c>
    </row>
    <row r="5647" spans="1:17" x14ac:dyDescent="0.25">
      <c r="A5647" t="s">
        <v>7882</v>
      </c>
      <c r="B5647" t="s">
        <v>10591</v>
      </c>
      <c r="C5647">
        <v>15515</v>
      </c>
      <c r="D5647">
        <v>14.18</v>
      </c>
      <c r="E5647">
        <f>IFERROR(VLOOKUP(Table_ExternalData_15[[#This Row],[Id]],Rabati!B:C,2,0),0)</f>
        <v>25</v>
      </c>
      <c r="F5647">
        <v>0</v>
      </c>
      <c r="G5647" t="str">
        <f>VLOOKUP(Table_ExternalData_15[[#This Row],[Id]],'Blagovna izdelek'!A:C,3,0)</f>
        <v>Baseus</v>
      </c>
      <c r="H5647">
        <f>Table_ExternalData_15[[#This Row],[Rabat]]*0.2</f>
        <v>5</v>
      </c>
      <c r="I5647" s="2">
        <f>Table_ExternalData_15[[#This Row],[Price]]-(Table_ExternalData_15[[#This Row],[Price]]*Table_ExternalData_15[[#This Row],[BB rabat]])/100</f>
        <v>13.471</v>
      </c>
      <c r="J5647" s="2">
        <f>Table_ExternalData_15[[#This Row],[BB cena]]*Table_ExternalData_15[[#Headers],[1,22]]</f>
        <v>16.434619999999999</v>
      </c>
      <c r="K5647" s="2">
        <f>Table_ExternalData_15[[#This Row],[Price]]*Table_ExternalData_15[[#Headers],[1,22]]</f>
        <v>17.299599999999998</v>
      </c>
      <c r="L5647" s="7">
        <f>IF(G5647="White Shark",E5647*0.5,IF(G5647="Sbox",E5647*0.5,IF(G5647="Tenda",E5647*0.5,E5647*0.2)))/100</f>
        <v>0.05</v>
      </c>
      <c r="M5647" s="2">
        <f>Table_ExternalData_15[[#This Row],[Price]]-Table_ExternalData_15[[#This Row],[Price]]*Table_ExternalData_15[[#This Row],[extra popust]]</f>
        <v>13.471</v>
      </c>
      <c r="N5647" s="2">
        <f>IF(M5647&lt;I5647,M5647,I5647)</f>
        <v>13.471</v>
      </c>
      <c r="O5647" s="12" t="str">
        <f>IF(N5647&lt;I5647,$U$1," ")</f>
        <v xml:space="preserve"> </v>
      </c>
      <c r="P5647" s="12" t="str">
        <f>IFERROR((O5647+30)," ")</f>
        <v xml:space="preserve"> </v>
      </c>
      <c r="Q5647" s="2">
        <f ca="1">IF(O5647=$U$1,N5647,"0")*1.22</f>
        <v>0</v>
      </c>
    </row>
    <row r="5648" spans="1:17" x14ac:dyDescent="0.25">
      <c r="A5648" t="s">
        <v>7884</v>
      </c>
      <c r="B5648" t="s">
        <v>7883</v>
      </c>
      <c r="C5648">
        <v>15516</v>
      </c>
      <c r="D5648">
        <v>15.25</v>
      </c>
      <c r="E5648">
        <f>IFERROR(VLOOKUP(Table_ExternalData_15[[#This Row],[Id]],Rabati!B:C,2,0),0)</f>
        <v>25</v>
      </c>
      <c r="F5648">
        <v>19</v>
      </c>
      <c r="G5648" t="str">
        <f>VLOOKUP(Table_ExternalData_15[[#This Row],[Id]],'Blagovna izdelek'!A:C,3,0)</f>
        <v>Baseus</v>
      </c>
      <c r="H5648">
        <f>Table_ExternalData_15[[#This Row],[Rabat]]*0.2</f>
        <v>5</v>
      </c>
      <c r="I5648" s="2">
        <f>Table_ExternalData_15[[#This Row],[Price]]-(Table_ExternalData_15[[#This Row],[Price]]*Table_ExternalData_15[[#This Row],[BB rabat]])/100</f>
        <v>14.487500000000001</v>
      </c>
      <c r="J5648" s="2">
        <f>Table_ExternalData_15[[#This Row],[BB cena]]*Table_ExternalData_15[[#Headers],[1,22]]</f>
        <v>17.67475</v>
      </c>
      <c r="K5648" s="2">
        <f>Table_ExternalData_15[[#This Row],[Price]]*Table_ExternalData_15[[#Headers],[1,22]]</f>
        <v>18.605</v>
      </c>
      <c r="L5648" s="7">
        <f>IF(G5648="White Shark",E5648*0.5,IF(G5648="Sbox",E5648*0.5,IF(G5648="Tenda",E5648*0.5,E5648*0.2)))/100</f>
        <v>0.05</v>
      </c>
      <c r="M5648" s="2">
        <f>Table_ExternalData_15[[#This Row],[Price]]-Table_ExternalData_15[[#This Row],[Price]]*Table_ExternalData_15[[#This Row],[extra popust]]</f>
        <v>14.487500000000001</v>
      </c>
      <c r="N5648" s="2">
        <f>IF(M5648&lt;I5648,M5648,I5648)</f>
        <v>14.487500000000001</v>
      </c>
      <c r="O5648" s="12" t="str">
        <f>IF(N5648&lt;I5648,$U$1," ")</f>
        <v xml:space="preserve"> </v>
      </c>
      <c r="P5648" s="12" t="str">
        <f>IFERROR((O5648+30)," ")</f>
        <v xml:space="preserve"> </v>
      </c>
      <c r="Q5648" s="2">
        <f ca="1">IF(O5648=$U$1,N5648,"0")*1.22</f>
        <v>0</v>
      </c>
    </row>
    <row r="5649" spans="1:17" x14ac:dyDescent="0.25">
      <c r="A5649" t="s">
        <v>7889</v>
      </c>
      <c r="B5649" t="s">
        <v>10502</v>
      </c>
      <c r="C5649">
        <v>15525</v>
      </c>
      <c r="D5649">
        <v>7.15</v>
      </c>
      <c r="E5649">
        <f>IFERROR(VLOOKUP(Table_ExternalData_15[[#This Row],[Id]],Rabati!B:C,2,0),0)</f>
        <v>25</v>
      </c>
      <c r="F5649">
        <v>63</v>
      </c>
      <c r="G5649" t="str">
        <f>VLOOKUP(Table_ExternalData_15[[#This Row],[Id]],'Blagovna izdelek'!A:C,3,0)</f>
        <v>Baseus</v>
      </c>
      <c r="H5649">
        <f>Table_ExternalData_15[[#This Row],[Rabat]]*0.2</f>
        <v>5</v>
      </c>
      <c r="I5649" s="2">
        <f>Table_ExternalData_15[[#This Row],[Price]]-(Table_ExternalData_15[[#This Row],[Price]]*Table_ExternalData_15[[#This Row],[BB rabat]])/100</f>
        <v>6.7925000000000004</v>
      </c>
      <c r="J5649" s="2">
        <f>Table_ExternalData_15[[#This Row],[BB cena]]*Table_ExternalData_15[[#Headers],[1,22]]</f>
        <v>8.2868500000000012</v>
      </c>
      <c r="K5649" s="2">
        <f>Table_ExternalData_15[[#This Row],[Price]]*Table_ExternalData_15[[#Headers],[1,22]]</f>
        <v>8.7230000000000008</v>
      </c>
      <c r="L5649" s="7">
        <f>IF(G5649="White Shark",E5649*0.5,IF(G5649="Sbox",E5649*0.5,IF(G5649="Tenda",E5649*0.5,E5649*0.2)))/100</f>
        <v>0.05</v>
      </c>
      <c r="M5649" s="2">
        <f>Table_ExternalData_15[[#This Row],[Price]]-Table_ExternalData_15[[#This Row],[Price]]*Table_ExternalData_15[[#This Row],[extra popust]]</f>
        <v>6.7925000000000004</v>
      </c>
      <c r="N5649" s="2">
        <f>IF(M5649&lt;I5649,M5649,I5649)</f>
        <v>6.7925000000000004</v>
      </c>
      <c r="O5649" s="12" t="str">
        <f>IF(N5649&lt;I5649,$U$1," ")</f>
        <v xml:space="preserve"> </v>
      </c>
      <c r="P5649" s="12" t="str">
        <f>IFERROR((O5649+30)," ")</f>
        <v xml:space="preserve"> </v>
      </c>
      <c r="Q5649" s="2">
        <f ca="1">IF(O5649=$U$1,N5649,"0")*1.22</f>
        <v>0</v>
      </c>
    </row>
    <row r="5650" spans="1:17" x14ac:dyDescent="0.25">
      <c r="A5650" t="s">
        <v>7891</v>
      </c>
      <c r="B5650" t="s">
        <v>7890</v>
      </c>
      <c r="C5650">
        <v>15526</v>
      </c>
      <c r="D5650">
        <v>18.25</v>
      </c>
      <c r="E5650">
        <f>IFERROR(VLOOKUP(Table_ExternalData_15[[#This Row],[Id]],Rabati!B:C,2,0),0)</f>
        <v>25</v>
      </c>
      <c r="F5650">
        <v>0</v>
      </c>
      <c r="G5650" t="str">
        <f>VLOOKUP(Table_ExternalData_15[[#This Row],[Id]],'Blagovna izdelek'!A:C,3,0)</f>
        <v>Baseus</v>
      </c>
      <c r="H5650">
        <f>Table_ExternalData_15[[#This Row],[Rabat]]*0.2</f>
        <v>5</v>
      </c>
      <c r="I5650" s="2">
        <f>Table_ExternalData_15[[#This Row],[Price]]-(Table_ExternalData_15[[#This Row],[Price]]*Table_ExternalData_15[[#This Row],[BB rabat]])/100</f>
        <v>17.337499999999999</v>
      </c>
      <c r="J5650" s="2">
        <f>Table_ExternalData_15[[#This Row],[BB cena]]*Table_ExternalData_15[[#Headers],[1,22]]</f>
        <v>21.151749999999996</v>
      </c>
      <c r="K5650" s="2">
        <f>Table_ExternalData_15[[#This Row],[Price]]*Table_ExternalData_15[[#Headers],[1,22]]</f>
        <v>22.265000000000001</v>
      </c>
      <c r="L5650" s="7">
        <f>IF(G5650="White Shark",E5650*0.5,IF(G5650="Sbox",E5650*0.5,IF(G5650="Tenda",E5650*0.5,E5650*0.2)))/100</f>
        <v>0.05</v>
      </c>
      <c r="M5650" s="2">
        <f>Table_ExternalData_15[[#This Row],[Price]]-Table_ExternalData_15[[#This Row],[Price]]*Table_ExternalData_15[[#This Row],[extra popust]]</f>
        <v>17.337499999999999</v>
      </c>
      <c r="N5650" s="2">
        <f>IF(M5650&lt;I5650,M5650,I5650)</f>
        <v>17.337499999999999</v>
      </c>
      <c r="O5650" s="12" t="str">
        <f>IF(N5650&lt;I5650,$U$1," ")</f>
        <v xml:space="preserve"> </v>
      </c>
      <c r="P5650" s="12" t="str">
        <f>IFERROR((O5650+30)," ")</f>
        <v xml:space="preserve"> </v>
      </c>
      <c r="Q5650" s="2">
        <f ca="1">IF(O5650=$U$1,N5650,"0")*1.22</f>
        <v>0</v>
      </c>
    </row>
    <row r="5651" spans="1:17" x14ac:dyDescent="0.25">
      <c r="A5651" t="s">
        <v>7893</v>
      </c>
      <c r="B5651" t="s">
        <v>7892</v>
      </c>
      <c r="C5651">
        <v>15527</v>
      </c>
      <c r="D5651">
        <v>17.899999999999999</v>
      </c>
      <c r="E5651">
        <f>IFERROR(VLOOKUP(Table_ExternalData_15[[#This Row],[Id]],Rabati!B:C,2,0),0)</f>
        <v>25</v>
      </c>
      <c r="F5651">
        <v>15</v>
      </c>
      <c r="G5651" t="str">
        <f>VLOOKUP(Table_ExternalData_15[[#This Row],[Id]],'Blagovna izdelek'!A:C,3,0)</f>
        <v>Baseus</v>
      </c>
      <c r="H5651">
        <f>Table_ExternalData_15[[#This Row],[Rabat]]*0.2</f>
        <v>5</v>
      </c>
      <c r="I5651" s="2">
        <f>Table_ExternalData_15[[#This Row],[Price]]-(Table_ExternalData_15[[#This Row],[Price]]*Table_ExternalData_15[[#This Row],[BB rabat]])/100</f>
        <v>17.004999999999999</v>
      </c>
      <c r="J5651" s="2">
        <f>Table_ExternalData_15[[#This Row],[BB cena]]*Table_ExternalData_15[[#Headers],[1,22]]</f>
        <v>20.746099999999998</v>
      </c>
      <c r="K5651" s="2">
        <f>Table_ExternalData_15[[#This Row],[Price]]*Table_ExternalData_15[[#Headers],[1,22]]</f>
        <v>21.837999999999997</v>
      </c>
      <c r="L5651" s="7">
        <f>IF(G5651="White Shark",E5651*0.5,IF(G5651="Sbox",E5651*0.5,IF(G5651="Tenda",E5651*0.5,E5651*0.2)))/100</f>
        <v>0.05</v>
      </c>
      <c r="M5651" s="2">
        <f>Table_ExternalData_15[[#This Row],[Price]]-Table_ExternalData_15[[#This Row],[Price]]*Table_ExternalData_15[[#This Row],[extra popust]]</f>
        <v>17.004999999999999</v>
      </c>
      <c r="N5651" s="2">
        <f>IF(M5651&lt;I5651,M5651,I5651)</f>
        <v>17.004999999999999</v>
      </c>
      <c r="O5651" s="12" t="str">
        <f>IF(N5651&lt;I5651,$U$1," ")</f>
        <v xml:space="preserve"> </v>
      </c>
      <c r="P5651" s="12" t="str">
        <f>IFERROR((O5651+30)," ")</f>
        <v xml:space="preserve"> </v>
      </c>
      <c r="Q5651" s="2">
        <f ca="1">IF(O5651=$U$1,N5651,"0")*1.22</f>
        <v>0</v>
      </c>
    </row>
    <row r="5652" spans="1:17" x14ac:dyDescent="0.25">
      <c r="A5652" t="s">
        <v>7895</v>
      </c>
      <c r="B5652" t="s">
        <v>7894</v>
      </c>
      <c r="C5652">
        <v>15528</v>
      </c>
      <c r="D5652">
        <v>35.54</v>
      </c>
      <c r="E5652">
        <f>IFERROR(VLOOKUP(Table_ExternalData_15[[#This Row],[Id]],Rabati!B:C,2,0),0)</f>
        <v>20</v>
      </c>
      <c r="F5652">
        <v>0</v>
      </c>
      <c r="G5652" t="str">
        <f>VLOOKUP(Table_ExternalData_15[[#This Row],[Id]],'Blagovna izdelek'!A:C,3,0)</f>
        <v>Baseus</v>
      </c>
      <c r="H5652">
        <f>Table_ExternalData_15[[#This Row],[Rabat]]*0.2</f>
        <v>4</v>
      </c>
      <c r="I5652" s="2">
        <f>Table_ExternalData_15[[#This Row],[Price]]-(Table_ExternalData_15[[#This Row],[Price]]*Table_ExternalData_15[[#This Row],[BB rabat]])/100</f>
        <v>34.118400000000001</v>
      </c>
      <c r="J5652" s="2">
        <f>Table_ExternalData_15[[#This Row],[BB cena]]*Table_ExternalData_15[[#Headers],[1,22]]</f>
        <v>41.624448000000001</v>
      </c>
      <c r="K5652" s="2">
        <f>Table_ExternalData_15[[#This Row],[Price]]*Table_ExternalData_15[[#Headers],[1,22]]</f>
        <v>43.358799999999995</v>
      </c>
      <c r="L5652" s="7">
        <f>IF(G5652="White Shark",E5652*0.5,IF(G5652="Sbox",E5652*0.5,IF(G5652="Tenda",E5652*0.5,E5652*0.2)))/100</f>
        <v>0.04</v>
      </c>
      <c r="M5652" s="2">
        <f>Table_ExternalData_15[[#This Row],[Price]]-Table_ExternalData_15[[#This Row],[Price]]*Table_ExternalData_15[[#This Row],[extra popust]]</f>
        <v>34.118400000000001</v>
      </c>
      <c r="N5652" s="2">
        <f>IF(M5652&lt;I5652,M5652,I5652)</f>
        <v>34.118400000000001</v>
      </c>
      <c r="O5652" s="12" t="str">
        <f>IF(N5652&lt;I5652,$U$1," ")</f>
        <v xml:space="preserve"> </v>
      </c>
      <c r="P5652" s="12" t="str">
        <f>IFERROR((O5652+30)," ")</f>
        <v xml:space="preserve"> </v>
      </c>
      <c r="Q5652" s="2">
        <f ca="1">IF(O5652=$U$1,N5652,"0")*1.22</f>
        <v>0</v>
      </c>
    </row>
    <row r="5653" spans="1:17" x14ac:dyDescent="0.25">
      <c r="A5653" t="s">
        <v>7908</v>
      </c>
      <c r="B5653" t="s">
        <v>9830</v>
      </c>
      <c r="C5653">
        <v>15535</v>
      </c>
      <c r="D5653">
        <v>31.1</v>
      </c>
      <c r="E5653">
        <f>IFERROR(VLOOKUP(Table_ExternalData_15[[#This Row],[Id]],Rabati!B:C,2,0),0)</f>
        <v>20</v>
      </c>
      <c r="F5653">
        <v>0</v>
      </c>
      <c r="G5653" t="str">
        <f>VLOOKUP(Table_ExternalData_15[[#This Row],[Id]],'Blagovna izdelek'!A:C,3,0)</f>
        <v>Baseus</v>
      </c>
      <c r="H5653">
        <f>Table_ExternalData_15[[#This Row],[Rabat]]*0.2</f>
        <v>4</v>
      </c>
      <c r="I5653" s="2">
        <f>Table_ExternalData_15[[#This Row],[Price]]-(Table_ExternalData_15[[#This Row],[Price]]*Table_ExternalData_15[[#This Row],[BB rabat]])/100</f>
        <v>29.856000000000002</v>
      </c>
      <c r="J5653" s="2">
        <f>Table_ExternalData_15[[#This Row],[BB cena]]*Table_ExternalData_15[[#Headers],[1,22]]</f>
        <v>36.424320000000002</v>
      </c>
      <c r="K5653" s="2">
        <f>Table_ExternalData_15[[#This Row],[Price]]*Table_ExternalData_15[[#Headers],[1,22]]</f>
        <v>37.942</v>
      </c>
      <c r="L5653" s="7">
        <f>IF(G5653="White Shark",E5653*0.5,IF(G5653="Sbox",E5653*0.5,IF(G5653="Tenda",E5653*0.5,E5653*0.2)))/100</f>
        <v>0.04</v>
      </c>
      <c r="M5653" s="2">
        <f>Table_ExternalData_15[[#This Row],[Price]]-Table_ExternalData_15[[#This Row],[Price]]*Table_ExternalData_15[[#This Row],[extra popust]]</f>
        <v>29.856000000000002</v>
      </c>
      <c r="N5653" s="2">
        <f>IF(M5653&lt;I5653,M5653,I5653)</f>
        <v>29.856000000000002</v>
      </c>
      <c r="O5653" s="12" t="str">
        <f>IF(N5653&lt;I5653,$U$1," ")</f>
        <v xml:space="preserve"> </v>
      </c>
      <c r="P5653" s="12" t="str">
        <f>IFERROR((O5653+30)," ")</f>
        <v xml:space="preserve"> </v>
      </c>
      <c r="Q5653" s="2">
        <f ca="1">IF(O5653=$U$1,N5653,"0")*1.22</f>
        <v>0</v>
      </c>
    </row>
    <row r="5654" spans="1:17" x14ac:dyDescent="0.25">
      <c r="A5654" t="s">
        <v>7929</v>
      </c>
      <c r="B5654" t="s">
        <v>7928</v>
      </c>
      <c r="C5654">
        <v>15549</v>
      </c>
      <c r="D5654">
        <v>13.93</v>
      </c>
      <c r="E5654">
        <f>IFERROR(VLOOKUP(Table_ExternalData_15[[#This Row],[Id]],Rabati!B:C,2,0),0)</f>
        <v>25</v>
      </c>
      <c r="F5654">
        <v>11</v>
      </c>
      <c r="G5654" t="str">
        <f>VLOOKUP(Table_ExternalData_15[[#This Row],[Id]],'Blagovna izdelek'!A:C,3,0)</f>
        <v>Baseus</v>
      </c>
      <c r="H5654">
        <f>Table_ExternalData_15[[#This Row],[Rabat]]*0.2</f>
        <v>5</v>
      </c>
      <c r="I5654" s="2">
        <f>Table_ExternalData_15[[#This Row],[Price]]-(Table_ExternalData_15[[#This Row],[Price]]*Table_ExternalData_15[[#This Row],[BB rabat]])/100</f>
        <v>13.233499999999999</v>
      </c>
      <c r="J5654" s="2">
        <f>Table_ExternalData_15[[#This Row],[BB cena]]*Table_ExternalData_15[[#Headers],[1,22]]</f>
        <v>16.144869999999997</v>
      </c>
      <c r="K5654" s="2">
        <f>Table_ExternalData_15[[#This Row],[Price]]*Table_ExternalData_15[[#Headers],[1,22]]</f>
        <v>16.994599999999998</v>
      </c>
      <c r="L5654" s="7">
        <f>IF(G5654="White Shark",E5654*0.5,IF(G5654="Sbox",E5654*0.5,IF(G5654="Tenda",E5654*0.5,E5654*0.2)))/100</f>
        <v>0.05</v>
      </c>
      <c r="M5654" s="2">
        <f>Table_ExternalData_15[[#This Row],[Price]]-Table_ExternalData_15[[#This Row],[Price]]*Table_ExternalData_15[[#This Row],[extra popust]]</f>
        <v>13.233499999999999</v>
      </c>
      <c r="N5654" s="2">
        <f>IF(M5654&lt;I5654,M5654,I5654)</f>
        <v>13.233499999999999</v>
      </c>
      <c r="O5654" s="12" t="str">
        <f>IF(N5654&lt;I5654,$U$1," ")</f>
        <v xml:space="preserve"> </v>
      </c>
      <c r="P5654" s="12" t="str">
        <f>IFERROR((O5654+30)," ")</f>
        <v xml:space="preserve"> </v>
      </c>
      <c r="Q5654" s="2">
        <f ca="1">IF(O5654=$U$1,N5654,"0")*1.22</f>
        <v>0</v>
      </c>
    </row>
    <row r="5655" spans="1:17" x14ac:dyDescent="0.25">
      <c r="A5655" t="s">
        <v>7931</v>
      </c>
      <c r="B5655" t="s">
        <v>7930</v>
      </c>
      <c r="C5655">
        <v>15550</v>
      </c>
      <c r="D5655">
        <v>19.95</v>
      </c>
      <c r="E5655">
        <f>IFERROR(VLOOKUP(Table_ExternalData_15[[#This Row],[Id]],Rabati!B:C,2,0),0)</f>
        <v>30</v>
      </c>
      <c r="F5655">
        <v>13</v>
      </c>
      <c r="G5655" t="str">
        <f>VLOOKUP(Table_ExternalData_15[[#This Row],[Id]],'Blagovna izdelek'!A:C,3,0)</f>
        <v>Baseus</v>
      </c>
      <c r="H5655">
        <f>Table_ExternalData_15[[#This Row],[Rabat]]*0.2</f>
        <v>6</v>
      </c>
      <c r="I5655" s="2">
        <f>Table_ExternalData_15[[#This Row],[Price]]-(Table_ExternalData_15[[#This Row],[Price]]*Table_ExternalData_15[[#This Row],[BB rabat]])/100</f>
        <v>18.753</v>
      </c>
      <c r="J5655" s="2">
        <f>Table_ExternalData_15[[#This Row],[BB cena]]*Table_ExternalData_15[[#Headers],[1,22]]</f>
        <v>22.87866</v>
      </c>
      <c r="K5655" s="2">
        <f>Table_ExternalData_15[[#This Row],[Price]]*Table_ExternalData_15[[#Headers],[1,22]]</f>
        <v>24.338999999999999</v>
      </c>
      <c r="L5655" s="7">
        <f>IF(G5655="White Shark",E5655*0.5,IF(G5655="Sbox",E5655*0.5,IF(G5655="Tenda",E5655*0.5,E5655*0.2)))/100</f>
        <v>0.06</v>
      </c>
      <c r="M5655" s="2">
        <f>Table_ExternalData_15[[#This Row],[Price]]-Table_ExternalData_15[[#This Row],[Price]]*Table_ExternalData_15[[#This Row],[extra popust]]</f>
        <v>18.753</v>
      </c>
      <c r="N5655" s="2">
        <f>IF(M5655&lt;I5655,M5655,I5655)</f>
        <v>18.753</v>
      </c>
      <c r="O5655" s="12" t="str">
        <f>IF(N5655&lt;I5655,$U$1," ")</f>
        <v xml:space="preserve"> </v>
      </c>
      <c r="P5655" s="12" t="str">
        <f>IFERROR((O5655+30)," ")</f>
        <v xml:space="preserve"> </v>
      </c>
      <c r="Q5655" s="2">
        <f ca="1">IF(O5655=$U$1,N5655,"0")*1.22</f>
        <v>0</v>
      </c>
    </row>
    <row r="5656" spans="1:17" x14ac:dyDescent="0.25">
      <c r="A5656" t="s">
        <v>7933</v>
      </c>
      <c r="B5656" t="s">
        <v>7932</v>
      </c>
      <c r="C5656">
        <v>15551</v>
      </c>
      <c r="D5656">
        <v>21.95</v>
      </c>
      <c r="E5656">
        <f>IFERROR(VLOOKUP(Table_ExternalData_15[[#This Row],[Id]],Rabati!B:C,2,0),0)</f>
        <v>30</v>
      </c>
      <c r="F5656">
        <v>3</v>
      </c>
      <c r="G5656" t="str">
        <f>VLOOKUP(Table_ExternalData_15[[#This Row],[Id]],'Blagovna izdelek'!A:C,3,0)</f>
        <v>Baseus</v>
      </c>
      <c r="H5656">
        <f>Table_ExternalData_15[[#This Row],[Rabat]]*0.2</f>
        <v>6</v>
      </c>
      <c r="I5656" s="2">
        <f>Table_ExternalData_15[[#This Row],[Price]]-(Table_ExternalData_15[[#This Row],[Price]]*Table_ExternalData_15[[#This Row],[BB rabat]])/100</f>
        <v>20.632999999999999</v>
      </c>
      <c r="J5656" s="2">
        <f>Table_ExternalData_15[[#This Row],[BB cena]]*Table_ExternalData_15[[#Headers],[1,22]]</f>
        <v>25.172259999999998</v>
      </c>
      <c r="K5656" s="2">
        <f>Table_ExternalData_15[[#This Row],[Price]]*Table_ExternalData_15[[#Headers],[1,22]]</f>
        <v>26.779</v>
      </c>
      <c r="L5656" s="7">
        <f>IF(G5656="White Shark",E5656*0.5,IF(G5656="Sbox",E5656*0.5,IF(G5656="Tenda",E5656*0.5,E5656*0.2)))/100</f>
        <v>0.06</v>
      </c>
      <c r="M5656" s="2">
        <f>Table_ExternalData_15[[#This Row],[Price]]-Table_ExternalData_15[[#This Row],[Price]]*Table_ExternalData_15[[#This Row],[extra popust]]</f>
        <v>20.632999999999999</v>
      </c>
      <c r="N5656" s="2">
        <f>IF(M5656&lt;I5656,M5656,I5656)</f>
        <v>20.632999999999999</v>
      </c>
      <c r="O5656" s="12" t="str">
        <f>IF(N5656&lt;I5656,$U$1," ")</f>
        <v xml:space="preserve"> </v>
      </c>
      <c r="P5656" s="12" t="str">
        <f>IFERROR((O5656+30)," ")</f>
        <v xml:space="preserve"> </v>
      </c>
      <c r="Q5656" s="2">
        <f ca="1">IF(O5656=$U$1,N5656,"0")*1.22</f>
        <v>0</v>
      </c>
    </row>
    <row r="5657" spans="1:17" x14ac:dyDescent="0.25">
      <c r="A5657" t="s">
        <v>7951</v>
      </c>
      <c r="B5657" t="s">
        <v>7950</v>
      </c>
      <c r="C5657">
        <v>15561</v>
      </c>
      <c r="D5657">
        <v>28.69</v>
      </c>
      <c r="E5657">
        <f>IFERROR(VLOOKUP(Table_ExternalData_15[[#This Row],[Id]],Rabati!B:C,2,0),0)</f>
        <v>20</v>
      </c>
      <c r="F5657">
        <v>0</v>
      </c>
      <c r="G5657" t="str">
        <f>VLOOKUP(Table_ExternalData_15[[#This Row],[Id]],'Blagovna izdelek'!A:C,3,0)</f>
        <v>Baseus</v>
      </c>
      <c r="H5657">
        <f>Table_ExternalData_15[[#This Row],[Rabat]]*0.2</f>
        <v>4</v>
      </c>
      <c r="I5657" s="2">
        <f>Table_ExternalData_15[[#This Row],[Price]]-(Table_ExternalData_15[[#This Row],[Price]]*Table_ExternalData_15[[#This Row],[BB rabat]])/100</f>
        <v>27.542400000000001</v>
      </c>
      <c r="J5657" s="2">
        <f>Table_ExternalData_15[[#This Row],[BB cena]]*Table_ExternalData_15[[#Headers],[1,22]]</f>
        <v>33.601728000000001</v>
      </c>
      <c r="K5657" s="2">
        <f>Table_ExternalData_15[[#This Row],[Price]]*Table_ExternalData_15[[#Headers],[1,22]]</f>
        <v>35.001800000000003</v>
      </c>
      <c r="L5657" s="7">
        <f>IF(G5657="White Shark",E5657*0.5,IF(G5657="Sbox",E5657*0.5,IF(G5657="Tenda",E5657*0.5,E5657*0.2)))/100</f>
        <v>0.04</v>
      </c>
      <c r="M5657" s="2">
        <f>Table_ExternalData_15[[#This Row],[Price]]-Table_ExternalData_15[[#This Row],[Price]]*Table_ExternalData_15[[#This Row],[extra popust]]</f>
        <v>27.542400000000001</v>
      </c>
      <c r="N5657" s="2">
        <f>IF(M5657&lt;I5657,M5657,I5657)</f>
        <v>27.542400000000001</v>
      </c>
      <c r="O5657" s="12" t="str">
        <f>IF(N5657&lt;I5657,$U$1," ")</f>
        <v xml:space="preserve"> </v>
      </c>
      <c r="P5657" s="12" t="str">
        <f>IFERROR((O5657+30)," ")</f>
        <v xml:space="preserve"> </v>
      </c>
      <c r="Q5657" s="2">
        <f ca="1">IF(O5657=$U$1,N5657,"0")*1.22</f>
        <v>0</v>
      </c>
    </row>
    <row r="5658" spans="1:17" x14ac:dyDescent="0.25">
      <c r="A5658" t="s">
        <v>7978</v>
      </c>
      <c r="B5658" t="s">
        <v>7977</v>
      </c>
      <c r="C5658">
        <v>15580</v>
      </c>
      <c r="D5658">
        <v>15.25</v>
      </c>
      <c r="E5658">
        <f>IFERROR(VLOOKUP(Table_ExternalData_15[[#This Row],[Id]],Rabati!B:C,2,0),0)</f>
        <v>25</v>
      </c>
      <c r="F5658">
        <v>0</v>
      </c>
      <c r="G5658" t="str">
        <f>VLOOKUP(Table_ExternalData_15[[#This Row],[Id]],'Blagovna izdelek'!A:C,3,0)</f>
        <v>Baseus</v>
      </c>
      <c r="H5658">
        <f>Table_ExternalData_15[[#This Row],[Rabat]]*0.2</f>
        <v>5</v>
      </c>
      <c r="I5658" s="2">
        <f>Table_ExternalData_15[[#This Row],[Price]]-(Table_ExternalData_15[[#This Row],[Price]]*Table_ExternalData_15[[#This Row],[BB rabat]])/100</f>
        <v>14.487500000000001</v>
      </c>
      <c r="J5658" s="2">
        <f>Table_ExternalData_15[[#This Row],[BB cena]]*Table_ExternalData_15[[#Headers],[1,22]]</f>
        <v>17.67475</v>
      </c>
      <c r="K5658" s="2">
        <f>Table_ExternalData_15[[#This Row],[Price]]*Table_ExternalData_15[[#Headers],[1,22]]</f>
        <v>18.605</v>
      </c>
      <c r="L5658" s="7">
        <f>IF(G5658="White Shark",E5658*0.5,IF(G5658="Sbox",E5658*0.5,IF(G5658="Tenda",E5658*0.5,E5658*0.2)))/100</f>
        <v>0.05</v>
      </c>
      <c r="M5658" s="2">
        <f>Table_ExternalData_15[[#This Row],[Price]]-Table_ExternalData_15[[#This Row],[Price]]*Table_ExternalData_15[[#This Row],[extra popust]]</f>
        <v>14.487500000000001</v>
      </c>
      <c r="N5658" s="2">
        <f>IF(M5658&lt;I5658,M5658,I5658)</f>
        <v>14.487500000000001</v>
      </c>
      <c r="O5658" s="12" t="str">
        <f>IF(N5658&lt;I5658,$U$1," ")</f>
        <v xml:space="preserve"> </v>
      </c>
      <c r="P5658" s="12" t="str">
        <f>IFERROR((O5658+30)," ")</f>
        <v xml:space="preserve"> </v>
      </c>
      <c r="Q5658" s="2">
        <f ca="1">IF(O5658=$U$1,N5658,"0")*1.22</f>
        <v>0</v>
      </c>
    </row>
    <row r="5659" spans="1:17" x14ac:dyDescent="0.25">
      <c r="A5659" t="s">
        <v>7980</v>
      </c>
      <c r="B5659" t="s">
        <v>7979</v>
      </c>
      <c r="C5659">
        <v>15582</v>
      </c>
      <c r="D5659">
        <v>11.5</v>
      </c>
      <c r="E5659">
        <f>IFERROR(VLOOKUP(Table_ExternalData_15[[#This Row],[Id]],Rabati!B:C,2,0),0)</f>
        <v>25</v>
      </c>
      <c r="F5659">
        <v>0</v>
      </c>
      <c r="G5659" t="str">
        <f>VLOOKUP(Table_ExternalData_15[[#This Row],[Id]],'Blagovna izdelek'!A:C,3,0)</f>
        <v>Baseus</v>
      </c>
      <c r="H5659">
        <f>Table_ExternalData_15[[#This Row],[Rabat]]*0.2</f>
        <v>5</v>
      </c>
      <c r="I5659" s="2">
        <f>Table_ExternalData_15[[#This Row],[Price]]-(Table_ExternalData_15[[#This Row],[Price]]*Table_ExternalData_15[[#This Row],[BB rabat]])/100</f>
        <v>10.925000000000001</v>
      </c>
      <c r="J5659" s="2">
        <f>Table_ExternalData_15[[#This Row],[BB cena]]*Table_ExternalData_15[[#Headers],[1,22]]</f>
        <v>13.3285</v>
      </c>
      <c r="K5659" s="2">
        <f>Table_ExternalData_15[[#This Row],[Price]]*Table_ExternalData_15[[#Headers],[1,22]]</f>
        <v>14.03</v>
      </c>
      <c r="L5659" s="7">
        <f>IF(G5659="White Shark",E5659*0.5,IF(G5659="Sbox",E5659*0.5,IF(G5659="Tenda",E5659*0.5,E5659*0.2)))/100</f>
        <v>0.05</v>
      </c>
      <c r="M5659" s="2">
        <f>Table_ExternalData_15[[#This Row],[Price]]-Table_ExternalData_15[[#This Row],[Price]]*Table_ExternalData_15[[#This Row],[extra popust]]</f>
        <v>10.925000000000001</v>
      </c>
      <c r="N5659" s="2">
        <f>IF(M5659&lt;I5659,M5659,I5659)</f>
        <v>10.925000000000001</v>
      </c>
      <c r="O5659" s="12" t="str">
        <f>IF(N5659&lt;I5659,$U$1," ")</f>
        <v xml:space="preserve"> </v>
      </c>
      <c r="P5659" s="12" t="str">
        <f>IFERROR((O5659+30)," ")</f>
        <v xml:space="preserve"> </v>
      </c>
      <c r="Q5659" s="2">
        <f ca="1">IF(O5659=$U$1,N5659,"0")*1.22</f>
        <v>0</v>
      </c>
    </row>
    <row r="5660" spans="1:17" x14ac:dyDescent="0.25">
      <c r="A5660" t="s">
        <v>7982</v>
      </c>
      <c r="B5660" t="s">
        <v>7981</v>
      </c>
      <c r="C5660">
        <v>15583</v>
      </c>
      <c r="D5660">
        <v>14.4</v>
      </c>
      <c r="E5660">
        <f>IFERROR(VLOOKUP(Table_ExternalData_15[[#This Row],[Id]],Rabati!B:C,2,0),0)</f>
        <v>25</v>
      </c>
      <c r="F5660">
        <v>1</v>
      </c>
      <c r="G5660" t="str">
        <f>VLOOKUP(Table_ExternalData_15[[#This Row],[Id]],'Blagovna izdelek'!A:C,3,0)</f>
        <v>Baseus</v>
      </c>
      <c r="H5660">
        <f>Table_ExternalData_15[[#This Row],[Rabat]]*0.2</f>
        <v>5</v>
      </c>
      <c r="I5660" s="2">
        <f>Table_ExternalData_15[[#This Row],[Price]]-(Table_ExternalData_15[[#This Row],[Price]]*Table_ExternalData_15[[#This Row],[BB rabat]])/100</f>
        <v>13.68</v>
      </c>
      <c r="J5660" s="2">
        <f>Table_ExternalData_15[[#This Row],[BB cena]]*Table_ExternalData_15[[#Headers],[1,22]]</f>
        <v>16.689599999999999</v>
      </c>
      <c r="K5660" s="2">
        <f>Table_ExternalData_15[[#This Row],[Price]]*Table_ExternalData_15[[#Headers],[1,22]]</f>
        <v>17.568000000000001</v>
      </c>
      <c r="L5660" s="7">
        <f>IF(G5660="White Shark",E5660*0.5,IF(G5660="Sbox",E5660*0.5,IF(G5660="Tenda",E5660*0.5,E5660*0.2)))/100</f>
        <v>0.05</v>
      </c>
      <c r="M5660" s="2">
        <f>Table_ExternalData_15[[#This Row],[Price]]-Table_ExternalData_15[[#This Row],[Price]]*Table_ExternalData_15[[#This Row],[extra popust]]</f>
        <v>13.68</v>
      </c>
      <c r="N5660" s="2">
        <f>IF(M5660&lt;I5660,M5660,I5660)</f>
        <v>13.68</v>
      </c>
      <c r="O5660" s="12" t="str">
        <f>IF(N5660&lt;I5660,$U$1," ")</f>
        <v xml:space="preserve"> </v>
      </c>
      <c r="P5660" s="12" t="str">
        <f>IFERROR((O5660+30)," ")</f>
        <v xml:space="preserve"> </v>
      </c>
      <c r="Q5660" s="2">
        <f ca="1">IF(O5660=$U$1,N5660,"0")*1.22</f>
        <v>0</v>
      </c>
    </row>
    <row r="5661" spans="1:17" x14ac:dyDescent="0.25">
      <c r="A5661" t="s">
        <v>7984</v>
      </c>
      <c r="B5661" t="s">
        <v>7983</v>
      </c>
      <c r="C5661">
        <v>15584</v>
      </c>
      <c r="D5661">
        <v>14.65</v>
      </c>
      <c r="E5661">
        <f>IFERROR(VLOOKUP(Table_ExternalData_15[[#This Row],[Id]],Rabati!B:C,2,0),0)</f>
        <v>25</v>
      </c>
      <c r="F5661">
        <v>0</v>
      </c>
      <c r="G5661" t="str">
        <f>VLOOKUP(Table_ExternalData_15[[#This Row],[Id]],'Blagovna izdelek'!A:C,3,0)</f>
        <v>Baseus</v>
      </c>
      <c r="H5661">
        <f>Table_ExternalData_15[[#This Row],[Rabat]]*0.2</f>
        <v>5</v>
      </c>
      <c r="I5661" s="2">
        <f>Table_ExternalData_15[[#This Row],[Price]]-(Table_ExternalData_15[[#This Row],[Price]]*Table_ExternalData_15[[#This Row],[BB rabat]])/100</f>
        <v>13.9175</v>
      </c>
      <c r="J5661" s="2">
        <f>Table_ExternalData_15[[#This Row],[BB cena]]*Table_ExternalData_15[[#Headers],[1,22]]</f>
        <v>16.97935</v>
      </c>
      <c r="K5661" s="2">
        <f>Table_ExternalData_15[[#This Row],[Price]]*Table_ExternalData_15[[#Headers],[1,22]]</f>
        <v>17.873000000000001</v>
      </c>
      <c r="L5661" s="7">
        <f>IF(G5661="White Shark",E5661*0.5,IF(G5661="Sbox",E5661*0.5,IF(G5661="Tenda",E5661*0.5,E5661*0.2)))/100</f>
        <v>0.05</v>
      </c>
      <c r="M5661" s="2">
        <f>Table_ExternalData_15[[#This Row],[Price]]-Table_ExternalData_15[[#This Row],[Price]]*Table_ExternalData_15[[#This Row],[extra popust]]</f>
        <v>13.9175</v>
      </c>
      <c r="N5661" s="2">
        <f>IF(M5661&lt;I5661,M5661,I5661)</f>
        <v>13.9175</v>
      </c>
      <c r="O5661" s="12" t="str">
        <f>IF(N5661&lt;I5661,$U$1," ")</f>
        <v xml:space="preserve"> </v>
      </c>
      <c r="P5661" s="12" t="str">
        <f>IFERROR((O5661+30)," ")</f>
        <v xml:space="preserve"> </v>
      </c>
      <c r="Q5661" s="2">
        <f ca="1">IF(O5661=$U$1,N5661,"0")*1.22</f>
        <v>0</v>
      </c>
    </row>
    <row r="5662" spans="1:17" x14ac:dyDescent="0.25">
      <c r="A5662" t="s">
        <v>8007</v>
      </c>
      <c r="B5662" t="s">
        <v>8006</v>
      </c>
      <c r="C5662">
        <v>15597</v>
      </c>
      <c r="D5662">
        <v>6.54</v>
      </c>
      <c r="E5662">
        <f>IFERROR(VLOOKUP(Table_ExternalData_15[[#This Row],[Id]],Rabati!B:C,2,0),0)</f>
        <v>30</v>
      </c>
      <c r="F5662">
        <v>25</v>
      </c>
      <c r="G5662" t="str">
        <f>VLOOKUP(Table_ExternalData_15[[#This Row],[Id]],'Blagovna izdelek'!A:C,3,0)</f>
        <v>Baseus</v>
      </c>
      <c r="H5662">
        <f>Table_ExternalData_15[[#This Row],[Rabat]]*0.2</f>
        <v>6</v>
      </c>
      <c r="I5662" s="2">
        <f>Table_ExternalData_15[[#This Row],[Price]]-(Table_ExternalData_15[[#This Row],[Price]]*Table_ExternalData_15[[#This Row],[BB rabat]])/100</f>
        <v>6.1475999999999997</v>
      </c>
      <c r="J5662" s="2">
        <f>Table_ExternalData_15[[#This Row],[BB cena]]*Table_ExternalData_15[[#Headers],[1,22]]</f>
        <v>7.5000719999999994</v>
      </c>
      <c r="K5662" s="2">
        <f>Table_ExternalData_15[[#This Row],[Price]]*Table_ExternalData_15[[#Headers],[1,22]]</f>
        <v>7.9787999999999997</v>
      </c>
      <c r="L5662" s="7">
        <f>IF(G5662="White Shark",E5662*0.5,IF(G5662="Sbox",E5662*0.5,IF(G5662="Tenda",E5662*0.5,E5662*0.2)))/100</f>
        <v>0.06</v>
      </c>
      <c r="M5662" s="2">
        <f>Table_ExternalData_15[[#This Row],[Price]]-Table_ExternalData_15[[#This Row],[Price]]*Table_ExternalData_15[[#This Row],[extra popust]]</f>
        <v>6.1475999999999997</v>
      </c>
      <c r="N5662" s="2">
        <f>IF(M5662&lt;I5662,M5662,I5662)</f>
        <v>6.1475999999999997</v>
      </c>
      <c r="O5662" s="12" t="str">
        <f>IF(N5662&lt;I5662,$U$1," ")</f>
        <v xml:space="preserve"> </v>
      </c>
      <c r="P5662" s="12" t="str">
        <f>IFERROR((O5662+30)," ")</f>
        <v xml:space="preserve"> </v>
      </c>
      <c r="Q5662" s="2">
        <f ca="1">IF(O5662=$U$1,N5662,"0")*1.22</f>
        <v>0</v>
      </c>
    </row>
    <row r="5663" spans="1:17" x14ac:dyDescent="0.25">
      <c r="A5663" t="s">
        <v>8009</v>
      </c>
      <c r="B5663" t="s">
        <v>8008</v>
      </c>
      <c r="C5663">
        <v>15598</v>
      </c>
      <c r="D5663">
        <v>6.54</v>
      </c>
      <c r="E5663">
        <f>IFERROR(VLOOKUP(Table_ExternalData_15[[#This Row],[Id]],Rabati!B:C,2,0),0)</f>
        <v>30</v>
      </c>
      <c r="F5663">
        <v>65</v>
      </c>
      <c r="G5663" t="str">
        <f>VLOOKUP(Table_ExternalData_15[[#This Row],[Id]],'Blagovna izdelek'!A:C,3,0)</f>
        <v>Baseus</v>
      </c>
      <c r="H5663">
        <f>Table_ExternalData_15[[#This Row],[Rabat]]*0.2</f>
        <v>6</v>
      </c>
      <c r="I5663" s="2">
        <f>Table_ExternalData_15[[#This Row],[Price]]-(Table_ExternalData_15[[#This Row],[Price]]*Table_ExternalData_15[[#This Row],[BB rabat]])/100</f>
        <v>6.1475999999999997</v>
      </c>
      <c r="J5663" s="2">
        <f>Table_ExternalData_15[[#This Row],[BB cena]]*Table_ExternalData_15[[#Headers],[1,22]]</f>
        <v>7.5000719999999994</v>
      </c>
      <c r="K5663" s="2">
        <f>Table_ExternalData_15[[#This Row],[Price]]*Table_ExternalData_15[[#Headers],[1,22]]</f>
        <v>7.9787999999999997</v>
      </c>
      <c r="L5663" s="7">
        <f>IF(G5663="White Shark",E5663*0.5,IF(G5663="Sbox",E5663*0.5,IF(G5663="Tenda",E5663*0.5,E5663*0.2)))/100</f>
        <v>0.06</v>
      </c>
      <c r="M5663" s="2">
        <f>Table_ExternalData_15[[#This Row],[Price]]-Table_ExternalData_15[[#This Row],[Price]]*Table_ExternalData_15[[#This Row],[extra popust]]</f>
        <v>6.1475999999999997</v>
      </c>
      <c r="N5663" s="2">
        <f>IF(M5663&lt;I5663,M5663,I5663)</f>
        <v>6.1475999999999997</v>
      </c>
      <c r="O5663" s="12" t="str">
        <f>IF(N5663&lt;I5663,$U$1," ")</f>
        <v xml:space="preserve"> </v>
      </c>
      <c r="P5663" s="12" t="str">
        <f>IFERROR((O5663+30)," ")</f>
        <v xml:space="preserve"> </v>
      </c>
      <c r="Q5663" s="2">
        <f ca="1">IF(O5663=$U$1,N5663,"0")*1.22</f>
        <v>0</v>
      </c>
    </row>
    <row r="5664" spans="1:17" x14ac:dyDescent="0.25">
      <c r="A5664" t="s">
        <v>8011</v>
      </c>
      <c r="B5664" t="s">
        <v>8010</v>
      </c>
      <c r="C5664">
        <v>15599</v>
      </c>
      <c r="D5664">
        <v>13.08</v>
      </c>
      <c r="E5664">
        <f>IFERROR(VLOOKUP(Table_ExternalData_15[[#This Row],[Id]],Rabati!B:C,2,0),0)</f>
        <v>30</v>
      </c>
      <c r="F5664">
        <v>29</v>
      </c>
      <c r="G5664" t="str">
        <f>VLOOKUP(Table_ExternalData_15[[#This Row],[Id]],'Blagovna izdelek'!A:C,3,0)</f>
        <v>Baseus</v>
      </c>
      <c r="H5664">
        <f>Table_ExternalData_15[[#This Row],[Rabat]]*0.2</f>
        <v>6</v>
      </c>
      <c r="I5664" s="2">
        <f>Table_ExternalData_15[[#This Row],[Price]]-(Table_ExternalData_15[[#This Row],[Price]]*Table_ExternalData_15[[#This Row],[BB rabat]])/100</f>
        <v>12.295199999999999</v>
      </c>
      <c r="J5664" s="2">
        <f>Table_ExternalData_15[[#This Row],[BB cena]]*Table_ExternalData_15[[#Headers],[1,22]]</f>
        <v>15.000143999999999</v>
      </c>
      <c r="K5664" s="2">
        <f>Table_ExternalData_15[[#This Row],[Price]]*Table_ExternalData_15[[#Headers],[1,22]]</f>
        <v>15.957599999999999</v>
      </c>
      <c r="L5664" s="7">
        <f>IF(G5664="White Shark",E5664*0.5,IF(G5664="Sbox",E5664*0.5,IF(G5664="Tenda",E5664*0.5,E5664*0.2)))/100</f>
        <v>0.06</v>
      </c>
      <c r="M5664" s="2">
        <f>Table_ExternalData_15[[#This Row],[Price]]-Table_ExternalData_15[[#This Row],[Price]]*Table_ExternalData_15[[#This Row],[extra popust]]</f>
        <v>12.295199999999999</v>
      </c>
      <c r="N5664" s="2">
        <f>IF(M5664&lt;I5664,M5664,I5664)</f>
        <v>12.295199999999999</v>
      </c>
      <c r="O5664" s="12" t="str">
        <f>IF(N5664&lt;I5664,$U$1," ")</f>
        <v xml:space="preserve"> </v>
      </c>
      <c r="P5664" s="12" t="str">
        <f>IFERROR((O5664+30)," ")</f>
        <v xml:space="preserve"> </v>
      </c>
      <c r="Q5664" s="2">
        <f ca="1">IF(O5664=$U$1,N5664,"0")*1.22</f>
        <v>0</v>
      </c>
    </row>
    <row r="5665" spans="1:17" x14ac:dyDescent="0.25">
      <c r="A5665" t="s">
        <v>8013</v>
      </c>
      <c r="B5665" t="s">
        <v>8012</v>
      </c>
      <c r="C5665">
        <v>15600</v>
      </c>
      <c r="D5665">
        <v>8.1</v>
      </c>
      <c r="E5665">
        <f>IFERROR(VLOOKUP(Table_ExternalData_15[[#This Row],[Id]],Rabati!B:C,2,0),0)</f>
        <v>30</v>
      </c>
      <c r="F5665">
        <v>0</v>
      </c>
      <c r="G5665" t="str">
        <f>VLOOKUP(Table_ExternalData_15[[#This Row],[Id]],'Blagovna izdelek'!A:C,3,0)</f>
        <v>Baseus</v>
      </c>
      <c r="H5665">
        <f>Table_ExternalData_15[[#This Row],[Rabat]]*0.2</f>
        <v>6</v>
      </c>
      <c r="I5665" s="2">
        <f>Table_ExternalData_15[[#This Row],[Price]]-(Table_ExternalData_15[[#This Row],[Price]]*Table_ExternalData_15[[#This Row],[BB rabat]])/100</f>
        <v>7.6139999999999999</v>
      </c>
      <c r="J5665" s="2">
        <f>Table_ExternalData_15[[#This Row],[BB cena]]*Table_ExternalData_15[[#Headers],[1,22]]</f>
        <v>9.2890800000000002</v>
      </c>
      <c r="K5665" s="2">
        <f>Table_ExternalData_15[[#This Row],[Price]]*Table_ExternalData_15[[#Headers],[1,22]]</f>
        <v>9.8819999999999997</v>
      </c>
      <c r="L5665" s="7">
        <f>IF(G5665="White Shark",E5665*0.5,IF(G5665="Sbox",E5665*0.5,IF(G5665="Tenda",E5665*0.5,E5665*0.2)))/100</f>
        <v>0.06</v>
      </c>
      <c r="M5665" s="2">
        <f>Table_ExternalData_15[[#This Row],[Price]]-Table_ExternalData_15[[#This Row],[Price]]*Table_ExternalData_15[[#This Row],[extra popust]]</f>
        <v>7.6139999999999999</v>
      </c>
      <c r="N5665" s="2">
        <f>IF(M5665&lt;I5665,M5665,I5665)</f>
        <v>7.6139999999999999</v>
      </c>
      <c r="O5665" s="12" t="str">
        <f>IF(N5665&lt;I5665,$U$1," ")</f>
        <v xml:space="preserve"> </v>
      </c>
      <c r="P5665" s="12" t="str">
        <f>IFERROR((O5665+30)," ")</f>
        <v xml:space="preserve"> </v>
      </c>
      <c r="Q5665" s="2">
        <f ca="1">IF(O5665=$U$1,N5665,"0")*1.22</f>
        <v>0</v>
      </c>
    </row>
    <row r="5666" spans="1:17" x14ac:dyDescent="0.25">
      <c r="A5666" t="s">
        <v>8015</v>
      </c>
      <c r="B5666" t="s">
        <v>8014</v>
      </c>
      <c r="C5666">
        <v>15601</v>
      </c>
      <c r="D5666">
        <v>5.28</v>
      </c>
      <c r="E5666">
        <f>IFERROR(VLOOKUP(Table_ExternalData_15[[#This Row],[Id]],Rabati!B:C,2,0),0)</f>
        <v>10</v>
      </c>
      <c r="F5666">
        <v>0</v>
      </c>
      <c r="G5666" t="str">
        <f>VLOOKUP(Table_ExternalData_15[[#This Row],[Id]],'Blagovna izdelek'!A:C,3,0)</f>
        <v>Baseus</v>
      </c>
      <c r="H5666">
        <f>Table_ExternalData_15[[#This Row],[Rabat]]*0.2</f>
        <v>2</v>
      </c>
      <c r="I5666" s="2">
        <f>Table_ExternalData_15[[#This Row],[Price]]-(Table_ExternalData_15[[#This Row],[Price]]*Table_ExternalData_15[[#This Row],[BB rabat]])/100</f>
        <v>5.1744000000000003</v>
      </c>
      <c r="J5666" s="2">
        <f>Table_ExternalData_15[[#This Row],[BB cena]]*Table_ExternalData_15[[#Headers],[1,22]]</f>
        <v>6.3127680000000002</v>
      </c>
      <c r="K5666" s="2">
        <f>Table_ExternalData_15[[#This Row],[Price]]*Table_ExternalData_15[[#Headers],[1,22]]</f>
        <v>6.4416000000000002</v>
      </c>
      <c r="L5666" s="7">
        <f>IF(G5666="White Shark",E5666*0.5,IF(G5666="Sbox",E5666*0.5,IF(G5666="Tenda",E5666*0.5,E5666*0.2)))/100</f>
        <v>0.02</v>
      </c>
      <c r="M5666" s="2">
        <f>Table_ExternalData_15[[#This Row],[Price]]-Table_ExternalData_15[[#This Row],[Price]]*Table_ExternalData_15[[#This Row],[extra popust]]</f>
        <v>5.1744000000000003</v>
      </c>
      <c r="N5666" s="2">
        <f>IF(M5666&lt;I5666,M5666,I5666)</f>
        <v>5.1744000000000003</v>
      </c>
      <c r="O5666" s="12" t="str">
        <f>IF(N5666&lt;I5666,$U$1," ")</f>
        <v xml:space="preserve"> </v>
      </c>
      <c r="P5666" s="12" t="str">
        <f>IFERROR((O5666+30)," ")</f>
        <v xml:space="preserve"> </v>
      </c>
      <c r="Q5666" s="2">
        <f ca="1">IF(O5666=$U$1,N5666,"0")*1.22</f>
        <v>0</v>
      </c>
    </row>
    <row r="5667" spans="1:17" x14ac:dyDescent="0.25">
      <c r="A5667" t="s">
        <v>8017</v>
      </c>
      <c r="B5667" t="s">
        <v>8016</v>
      </c>
      <c r="C5667">
        <v>15602</v>
      </c>
      <c r="D5667">
        <v>8.6300000000000008</v>
      </c>
      <c r="E5667">
        <f>IFERROR(VLOOKUP(Table_ExternalData_15[[#This Row],[Id]],Rabati!B:C,2,0),0)</f>
        <v>25</v>
      </c>
      <c r="F5667">
        <v>0</v>
      </c>
      <c r="G5667" t="str">
        <f>VLOOKUP(Table_ExternalData_15[[#This Row],[Id]],'Blagovna izdelek'!A:C,3,0)</f>
        <v>Baseus</v>
      </c>
      <c r="H5667">
        <f>Table_ExternalData_15[[#This Row],[Rabat]]*0.2</f>
        <v>5</v>
      </c>
      <c r="I5667" s="2">
        <f>Table_ExternalData_15[[#This Row],[Price]]-(Table_ExternalData_15[[#This Row],[Price]]*Table_ExternalData_15[[#This Row],[BB rabat]])/100</f>
        <v>8.198500000000001</v>
      </c>
      <c r="J5667" s="2">
        <f>Table_ExternalData_15[[#This Row],[BB cena]]*Table_ExternalData_15[[#Headers],[1,22]]</f>
        <v>10.002170000000001</v>
      </c>
      <c r="K5667" s="2">
        <f>Table_ExternalData_15[[#This Row],[Price]]*Table_ExternalData_15[[#Headers],[1,22]]</f>
        <v>10.528600000000001</v>
      </c>
      <c r="L5667" s="7">
        <f>IF(G5667="White Shark",E5667*0.5,IF(G5667="Sbox",E5667*0.5,IF(G5667="Tenda",E5667*0.5,E5667*0.2)))/100</f>
        <v>0.05</v>
      </c>
      <c r="M5667" s="2">
        <f>Table_ExternalData_15[[#This Row],[Price]]-Table_ExternalData_15[[#This Row],[Price]]*Table_ExternalData_15[[#This Row],[extra popust]]</f>
        <v>8.198500000000001</v>
      </c>
      <c r="N5667" s="2">
        <f>IF(M5667&lt;I5667,M5667,I5667)</f>
        <v>8.198500000000001</v>
      </c>
      <c r="O5667" s="12" t="str">
        <f>IF(N5667&lt;I5667,$U$1," ")</f>
        <v xml:space="preserve"> </v>
      </c>
      <c r="P5667" s="12" t="str">
        <f>IFERROR((O5667+30)," ")</f>
        <v xml:space="preserve"> </v>
      </c>
      <c r="Q5667" s="2">
        <f ca="1">IF(O5667=$U$1,N5667,"0")*1.22</f>
        <v>0</v>
      </c>
    </row>
    <row r="5668" spans="1:17" x14ac:dyDescent="0.25">
      <c r="A5668" t="s">
        <v>8019</v>
      </c>
      <c r="B5668" t="s">
        <v>8018</v>
      </c>
      <c r="C5668">
        <v>15603</v>
      </c>
      <c r="D5668">
        <v>41.1</v>
      </c>
      <c r="E5668">
        <f>IFERROR(VLOOKUP(Table_ExternalData_15[[#This Row],[Id]],Rabati!B:C,2,0),0)</f>
        <v>20</v>
      </c>
      <c r="F5668">
        <v>14</v>
      </c>
      <c r="G5668" t="str">
        <f>VLOOKUP(Table_ExternalData_15[[#This Row],[Id]],'Blagovna izdelek'!A:C,3,0)</f>
        <v>Baseus</v>
      </c>
      <c r="H5668">
        <f>Table_ExternalData_15[[#This Row],[Rabat]]*0.2</f>
        <v>4</v>
      </c>
      <c r="I5668" s="2">
        <f>Table_ExternalData_15[[#This Row],[Price]]-(Table_ExternalData_15[[#This Row],[Price]]*Table_ExternalData_15[[#This Row],[BB rabat]])/100</f>
        <v>39.456000000000003</v>
      </c>
      <c r="J5668" s="2">
        <f>Table_ExternalData_15[[#This Row],[BB cena]]*Table_ExternalData_15[[#Headers],[1,22]]</f>
        <v>48.136320000000005</v>
      </c>
      <c r="K5668" s="2">
        <f>Table_ExternalData_15[[#This Row],[Price]]*Table_ExternalData_15[[#Headers],[1,22]]</f>
        <v>50.142000000000003</v>
      </c>
      <c r="L5668" s="7">
        <f>IF(G5668="White Shark",E5668*0.5,IF(G5668="Sbox",E5668*0.5,IF(G5668="Tenda",E5668*0.5,E5668*0.2)))/100</f>
        <v>0.04</v>
      </c>
      <c r="M5668" s="2">
        <f>Table_ExternalData_15[[#This Row],[Price]]-Table_ExternalData_15[[#This Row],[Price]]*Table_ExternalData_15[[#This Row],[extra popust]]</f>
        <v>39.456000000000003</v>
      </c>
      <c r="N5668" s="2">
        <f>IF(M5668&lt;I5668,M5668,I5668)</f>
        <v>39.456000000000003</v>
      </c>
      <c r="O5668" s="12" t="str">
        <f>IF(N5668&lt;I5668,$U$1," ")</f>
        <v xml:space="preserve"> </v>
      </c>
      <c r="P5668" s="12" t="str">
        <f>IFERROR((O5668+30)," ")</f>
        <v xml:space="preserve"> </v>
      </c>
      <c r="Q5668" s="2">
        <f ca="1">IF(O5668=$U$1,N5668,"0")*1.22</f>
        <v>0</v>
      </c>
    </row>
    <row r="5669" spans="1:17" x14ac:dyDescent="0.25">
      <c r="A5669" t="s">
        <v>8021</v>
      </c>
      <c r="B5669" t="s">
        <v>8020</v>
      </c>
      <c r="C5669">
        <v>15604</v>
      </c>
      <c r="D5669">
        <v>41.95</v>
      </c>
      <c r="E5669">
        <f>IFERROR(VLOOKUP(Table_ExternalData_15[[#This Row],[Id]],Rabati!B:C,2,0),0)</f>
        <v>20</v>
      </c>
      <c r="F5669">
        <v>12</v>
      </c>
      <c r="G5669" t="str">
        <f>VLOOKUP(Table_ExternalData_15[[#This Row],[Id]],'Blagovna izdelek'!A:C,3,0)</f>
        <v>Baseus</v>
      </c>
      <c r="H5669">
        <f>Table_ExternalData_15[[#This Row],[Rabat]]*0.2</f>
        <v>4</v>
      </c>
      <c r="I5669" s="2">
        <f>Table_ExternalData_15[[#This Row],[Price]]-(Table_ExternalData_15[[#This Row],[Price]]*Table_ExternalData_15[[#This Row],[BB rabat]])/100</f>
        <v>40.272000000000006</v>
      </c>
      <c r="J5669" s="2">
        <f>Table_ExternalData_15[[#This Row],[BB cena]]*Table_ExternalData_15[[#Headers],[1,22]]</f>
        <v>49.131840000000004</v>
      </c>
      <c r="K5669" s="2">
        <f>Table_ExternalData_15[[#This Row],[Price]]*Table_ExternalData_15[[#Headers],[1,22]]</f>
        <v>51.179000000000002</v>
      </c>
      <c r="L5669" s="7">
        <f>IF(G5669="White Shark",E5669*0.5,IF(G5669="Sbox",E5669*0.5,IF(G5669="Tenda",E5669*0.5,E5669*0.2)))/100</f>
        <v>0.04</v>
      </c>
      <c r="M5669" s="2">
        <f>Table_ExternalData_15[[#This Row],[Price]]-Table_ExternalData_15[[#This Row],[Price]]*Table_ExternalData_15[[#This Row],[extra popust]]</f>
        <v>40.272000000000006</v>
      </c>
      <c r="N5669" s="2">
        <f>IF(M5669&lt;I5669,M5669,I5669)</f>
        <v>40.272000000000006</v>
      </c>
      <c r="O5669" s="12" t="str">
        <f>IF(N5669&lt;I5669,$U$1," ")</f>
        <v xml:space="preserve"> </v>
      </c>
      <c r="P5669" s="12" t="str">
        <f>IFERROR((O5669+30)," ")</f>
        <v xml:space="preserve"> </v>
      </c>
      <c r="Q5669" s="2">
        <f ca="1">IF(O5669=$U$1,N5669,"0")*1.22</f>
        <v>0</v>
      </c>
    </row>
    <row r="5670" spans="1:17" x14ac:dyDescent="0.25">
      <c r="A5670" t="s">
        <v>8023</v>
      </c>
      <c r="B5670" t="s">
        <v>8022</v>
      </c>
      <c r="C5670">
        <v>15605</v>
      </c>
      <c r="D5670">
        <v>16.72</v>
      </c>
      <c r="E5670">
        <f>IFERROR(VLOOKUP(Table_ExternalData_15[[#This Row],[Id]],Rabati!B:C,2,0),0)</f>
        <v>20</v>
      </c>
      <c r="F5670">
        <v>15</v>
      </c>
      <c r="G5670" t="str">
        <f>VLOOKUP(Table_ExternalData_15[[#This Row],[Id]],'Blagovna izdelek'!A:C,3,0)</f>
        <v>Baseus</v>
      </c>
      <c r="H5670">
        <f>Table_ExternalData_15[[#This Row],[Rabat]]*0.2</f>
        <v>4</v>
      </c>
      <c r="I5670" s="2">
        <f>Table_ExternalData_15[[#This Row],[Price]]-(Table_ExternalData_15[[#This Row],[Price]]*Table_ExternalData_15[[#This Row],[BB rabat]])/100</f>
        <v>16.051199999999998</v>
      </c>
      <c r="J5670" s="2">
        <f>Table_ExternalData_15[[#This Row],[BB cena]]*Table_ExternalData_15[[#Headers],[1,22]]</f>
        <v>19.582463999999998</v>
      </c>
      <c r="K5670" s="2">
        <f>Table_ExternalData_15[[#This Row],[Price]]*Table_ExternalData_15[[#Headers],[1,22]]</f>
        <v>20.398399999999999</v>
      </c>
      <c r="L5670" s="7">
        <f>IF(G5670="White Shark",E5670*0.5,IF(G5670="Sbox",E5670*0.5,IF(G5670="Tenda",E5670*0.5,E5670*0.2)))/100</f>
        <v>0.04</v>
      </c>
      <c r="M5670" s="2">
        <f>Table_ExternalData_15[[#This Row],[Price]]-Table_ExternalData_15[[#This Row],[Price]]*Table_ExternalData_15[[#This Row],[extra popust]]</f>
        <v>16.051199999999998</v>
      </c>
      <c r="N5670" s="2">
        <f>IF(M5670&lt;I5670,M5670,I5670)</f>
        <v>16.051199999999998</v>
      </c>
      <c r="O5670" s="12" t="str">
        <f>IF(N5670&lt;I5670,$U$1," ")</f>
        <v xml:space="preserve"> </v>
      </c>
      <c r="P5670" s="12" t="str">
        <f>IFERROR((O5670+30)," ")</f>
        <v xml:space="preserve"> </v>
      </c>
      <c r="Q5670" s="2">
        <f ca="1">IF(O5670=$U$1,N5670,"0")*1.22</f>
        <v>0</v>
      </c>
    </row>
    <row r="5671" spans="1:17" x14ac:dyDescent="0.25">
      <c r="A5671" t="s">
        <v>8025</v>
      </c>
      <c r="B5671" t="s">
        <v>8024</v>
      </c>
      <c r="C5671">
        <v>15606</v>
      </c>
      <c r="D5671">
        <v>7.45</v>
      </c>
      <c r="E5671">
        <f>IFERROR(VLOOKUP(Table_ExternalData_15[[#This Row],[Id]],Rabati!B:C,2,0),0)</f>
        <v>25</v>
      </c>
      <c r="F5671">
        <v>13</v>
      </c>
      <c r="G5671" t="str">
        <f>VLOOKUP(Table_ExternalData_15[[#This Row],[Id]],'Blagovna izdelek'!A:C,3,0)</f>
        <v>Baseus</v>
      </c>
      <c r="H5671">
        <f>Table_ExternalData_15[[#This Row],[Rabat]]*0.2</f>
        <v>5</v>
      </c>
      <c r="I5671" s="2">
        <f>Table_ExternalData_15[[#This Row],[Price]]-(Table_ExternalData_15[[#This Row],[Price]]*Table_ExternalData_15[[#This Row],[BB rabat]])/100</f>
        <v>7.0775000000000006</v>
      </c>
      <c r="J5671" s="2">
        <f>Table_ExternalData_15[[#This Row],[BB cena]]*Table_ExternalData_15[[#Headers],[1,22]]</f>
        <v>8.6345500000000008</v>
      </c>
      <c r="K5671" s="2">
        <f>Table_ExternalData_15[[#This Row],[Price]]*Table_ExternalData_15[[#Headers],[1,22]]</f>
        <v>9.0890000000000004</v>
      </c>
      <c r="L5671" s="7">
        <f>IF(G5671="White Shark",E5671*0.5,IF(G5671="Sbox",E5671*0.5,IF(G5671="Tenda",E5671*0.5,E5671*0.2)))/100</f>
        <v>0.05</v>
      </c>
      <c r="M5671" s="2">
        <f>Table_ExternalData_15[[#This Row],[Price]]-Table_ExternalData_15[[#This Row],[Price]]*Table_ExternalData_15[[#This Row],[extra popust]]</f>
        <v>7.0775000000000006</v>
      </c>
      <c r="N5671" s="2">
        <f>IF(M5671&lt;I5671,M5671,I5671)</f>
        <v>7.0775000000000006</v>
      </c>
      <c r="O5671" s="12" t="str">
        <f>IF(N5671&lt;I5671,$U$1," ")</f>
        <v xml:space="preserve"> </v>
      </c>
      <c r="P5671" s="12" t="str">
        <f>IFERROR((O5671+30)," ")</f>
        <v xml:space="preserve"> </v>
      </c>
      <c r="Q5671" s="2">
        <f ca="1">IF(O5671=$U$1,N5671,"0")*1.22</f>
        <v>0</v>
      </c>
    </row>
    <row r="5672" spans="1:17" x14ac:dyDescent="0.25">
      <c r="A5672" t="s">
        <v>8027</v>
      </c>
      <c r="B5672" t="s">
        <v>8026</v>
      </c>
      <c r="C5672">
        <v>15607</v>
      </c>
      <c r="D5672">
        <v>4.99</v>
      </c>
      <c r="E5672">
        <f>IFERROR(VLOOKUP(Table_ExternalData_15[[#This Row],[Id]],Rabati!B:C,2,0),0)</f>
        <v>30</v>
      </c>
      <c r="F5672">
        <v>36</v>
      </c>
      <c r="G5672" t="str">
        <f>VLOOKUP(Table_ExternalData_15[[#This Row],[Id]],'Blagovna izdelek'!A:C,3,0)</f>
        <v>Baseus</v>
      </c>
      <c r="H5672">
        <f>Table_ExternalData_15[[#This Row],[Rabat]]*0.2</f>
        <v>6</v>
      </c>
      <c r="I5672" s="2">
        <f>Table_ExternalData_15[[#This Row],[Price]]-(Table_ExternalData_15[[#This Row],[Price]]*Table_ExternalData_15[[#This Row],[BB rabat]])/100</f>
        <v>4.6905999999999999</v>
      </c>
      <c r="J5672" s="2">
        <f>Table_ExternalData_15[[#This Row],[BB cena]]*Table_ExternalData_15[[#Headers],[1,22]]</f>
        <v>5.7225319999999993</v>
      </c>
      <c r="K5672" s="2">
        <f>Table_ExternalData_15[[#This Row],[Price]]*Table_ExternalData_15[[#Headers],[1,22]]</f>
        <v>6.0878000000000005</v>
      </c>
      <c r="L5672" s="7">
        <f>IF(G5672="White Shark",E5672*0.5,IF(G5672="Sbox",E5672*0.5,IF(G5672="Tenda",E5672*0.5,E5672*0.2)))/100</f>
        <v>0.06</v>
      </c>
      <c r="M5672" s="2">
        <f>Table_ExternalData_15[[#This Row],[Price]]-Table_ExternalData_15[[#This Row],[Price]]*Table_ExternalData_15[[#This Row],[extra popust]]</f>
        <v>4.6905999999999999</v>
      </c>
      <c r="N5672" s="2">
        <f>IF(M5672&lt;I5672,M5672,I5672)</f>
        <v>4.6905999999999999</v>
      </c>
      <c r="O5672" s="12" t="str">
        <f>IF(N5672&lt;I5672,$U$1," ")</f>
        <v xml:space="preserve"> </v>
      </c>
      <c r="P5672" s="12" t="str">
        <f>IFERROR((O5672+30)," ")</f>
        <v xml:space="preserve"> </v>
      </c>
      <c r="Q5672" s="2">
        <f ca="1">IF(O5672=$U$1,N5672,"0")*1.22</f>
        <v>0</v>
      </c>
    </row>
    <row r="5673" spans="1:17" x14ac:dyDescent="0.25">
      <c r="A5673" t="s">
        <v>8028</v>
      </c>
      <c r="B5673" t="s">
        <v>15419</v>
      </c>
      <c r="C5673">
        <v>15608</v>
      </c>
      <c r="D5673">
        <v>29.95</v>
      </c>
      <c r="E5673">
        <f>IFERROR(VLOOKUP(Table_ExternalData_15[[#This Row],[Id]],Rabati!B:C,2,0),0)</f>
        <v>5</v>
      </c>
      <c r="F5673">
        <v>7</v>
      </c>
      <c r="G5673" t="str">
        <f>VLOOKUP(Table_ExternalData_15[[#This Row],[Id]],'Blagovna izdelek'!A:C,3,0)</f>
        <v>Baseus</v>
      </c>
      <c r="H5673">
        <f>Table_ExternalData_15[[#This Row],[Rabat]]*0.2</f>
        <v>1</v>
      </c>
      <c r="I5673" s="2">
        <f>Table_ExternalData_15[[#This Row],[Price]]-(Table_ExternalData_15[[#This Row],[Price]]*Table_ExternalData_15[[#This Row],[BB rabat]])/100</f>
        <v>29.650500000000001</v>
      </c>
      <c r="J5673" s="2">
        <f>Table_ExternalData_15[[#This Row],[BB cena]]*Table_ExternalData_15[[#Headers],[1,22]]</f>
        <v>36.173610000000004</v>
      </c>
      <c r="K5673" s="2">
        <f>Table_ExternalData_15[[#This Row],[Price]]*Table_ExternalData_15[[#Headers],[1,22]]</f>
        <v>36.539000000000001</v>
      </c>
      <c r="L5673" s="7">
        <f>IF(G5673="White Shark",E5673*0.5,IF(G5673="Sbox",E5673*0.5,IF(G5673="Tenda",E5673*0.5,E5673*0.2)))/100</f>
        <v>0.01</v>
      </c>
      <c r="M5673" s="2">
        <f>Table_ExternalData_15[[#This Row],[Price]]-Table_ExternalData_15[[#This Row],[Price]]*Table_ExternalData_15[[#This Row],[extra popust]]</f>
        <v>29.650500000000001</v>
      </c>
      <c r="N5673" s="2">
        <f>IF(M5673&lt;I5673,M5673,I5673)</f>
        <v>29.650500000000001</v>
      </c>
      <c r="O5673" s="12" t="str">
        <f>IF(N5673&lt;I5673,$U$1," ")</f>
        <v xml:space="preserve"> </v>
      </c>
      <c r="P5673" s="12" t="str">
        <f>IFERROR((O5673+30)," ")</f>
        <v xml:space="preserve"> </v>
      </c>
      <c r="Q5673" s="2">
        <f ca="1">IF(O5673=$U$1,N5673,"0")*1.22</f>
        <v>0</v>
      </c>
    </row>
    <row r="5674" spans="1:17" x14ac:dyDescent="0.25">
      <c r="A5674" t="s">
        <v>8139</v>
      </c>
      <c r="B5674" t="s">
        <v>8138</v>
      </c>
      <c r="C5674">
        <v>15672</v>
      </c>
      <c r="D5674">
        <v>21.1</v>
      </c>
      <c r="E5674">
        <f>IFERROR(VLOOKUP(Table_ExternalData_15[[#This Row],[Id]],Rabati!B:C,2,0),0)</f>
        <v>20</v>
      </c>
      <c r="F5674">
        <v>13</v>
      </c>
      <c r="G5674" t="str">
        <f>VLOOKUP(Table_ExternalData_15[[#This Row],[Id]],'Blagovna izdelek'!A:C,3,0)</f>
        <v>Baseus</v>
      </c>
      <c r="H5674">
        <f>Table_ExternalData_15[[#This Row],[Rabat]]*0.2</f>
        <v>4</v>
      </c>
      <c r="I5674" s="2">
        <f>Table_ExternalData_15[[#This Row],[Price]]-(Table_ExternalData_15[[#This Row],[Price]]*Table_ExternalData_15[[#This Row],[BB rabat]])/100</f>
        <v>20.256</v>
      </c>
      <c r="J5674" s="2">
        <f>Table_ExternalData_15[[#This Row],[BB cena]]*Table_ExternalData_15[[#Headers],[1,22]]</f>
        <v>24.712319999999998</v>
      </c>
      <c r="K5674" s="2">
        <f>Table_ExternalData_15[[#This Row],[Price]]*Table_ExternalData_15[[#Headers],[1,22]]</f>
        <v>25.742000000000001</v>
      </c>
      <c r="L5674" s="7">
        <f>IF(G5674="White Shark",E5674*0.5,IF(G5674="Sbox",E5674*0.5,IF(G5674="Tenda",E5674*0.5,E5674*0.2)))/100</f>
        <v>0.04</v>
      </c>
      <c r="M5674" s="2">
        <f>Table_ExternalData_15[[#This Row],[Price]]-Table_ExternalData_15[[#This Row],[Price]]*Table_ExternalData_15[[#This Row],[extra popust]]</f>
        <v>20.256</v>
      </c>
      <c r="N5674" s="2">
        <f>IF(M5674&lt;I5674,M5674,I5674)</f>
        <v>20.256</v>
      </c>
      <c r="O5674" s="12" t="str">
        <f>IF(N5674&lt;I5674,$U$1," ")</f>
        <v xml:space="preserve"> </v>
      </c>
      <c r="P5674" s="12" t="str">
        <f>IFERROR((O5674+30)," ")</f>
        <v xml:space="preserve"> </v>
      </c>
      <c r="Q5674" s="2">
        <f ca="1">IF(O5674=$U$1,N5674,"0")*1.22</f>
        <v>0</v>
      </c>
    </row>
    <row r="5675" spans="1:17" x14ac:dyDescent="0.25">
      <c r="A5675" t="s">
        <v>8161</v>
      </c>
      <c r="B5675" t="s">
        <v>8160</v>
      </c>
      <c r="C5675">
        <v>15683</v>
      </c>
      <c r="D5675">
        <v>47.8</v>
      </c>
      <c r="E5675">
        <f>IFERROR(VLOOKUP(Table_ExternalData_15[[#This Row],[Id]],Rabati!B:C,2,0),0)</f>
        <v>20</v>
      </c>
      <c r="F5675">
        <v>2</v>
      </c>
      <c r="G5675" t="str">
        <f>VLOOKUP(Table_ExternalData_15[[#This Row],[Id]],'Blagovna izdelek'!A:C,3,0)</f>
        <v>Baseus</v>
      </c>
      <c r="H5675">
        <f>Table_ExternalData_15[[#This Row],[Rabat]]*0.2</f>
        <v>4</v>
      </c>
      <c r="I5675" s="2">
        <f>Table_ExternalData_15[[#This Row],[Price]]-(Table_ExternalData_15[[#This Row],[Price]]*Table_ExternalData_15[[#This Row],[BB rabat]])/100</f>
        <v>45.887999999999998</v>
      </c>
      <c r="J5675" s="2">
        <f>Table_ExternalData_15[[#This Row],[BB cena]]*Table_ExternalData_15[[#Headers],[1,22]]</f>
        <v>55.983359999999998</v>
      </c>
      <c r="K5675" s="2">
        <f>Table_ExternalData_15[[#This Row],[Price]]*Table_ExternalData_15[[#Headers],[1,22]]</f>
        <v>58.315999999999995</v>
      </c>
      <c r="L5675" s="7">
        <f>IF(G5675="White Shark",E5675*0.5,IF(G5675="Sbox",E5675*0.5,IF(G5675="Tenda",E5675*0.5,E5675*0.2)))/100</f>
        <v>0.04</v>
      </c>
      <c r="M5675" s="2">
        <f>Table_ExternalData_15[[#This Row],[Price]]-Table_ExternalData_15[[#This Row],[Price]]*Table_ExternalData_15[[#This Row],[extra popust]]</f>
        <v>45.887999999999998</v>
      </c>
      <c r="N5675" s="2">
        <f>IF(M5675&lt;I5675,M5675,I5675)</f>
        <v>45.887999999999998</v>
      </c>
      <c r="O5675" s="12" t="str">
        <f>IF(N5675&lt;I5675,$U$1," ")</f>
        <v xml:space="preserve"> </v>
      </c>
      <c r="P5675" s="12" t="str">
        <f>IFERROR((O5675+30)," ")</f>
        <v xml:space="preserve"> </v>
      </c>
      <c r="Q5675" s="2">
        <f ca="1">IF(O5675=$U$1,N5675,"0")*1.22</f>
        <v>0</v>
      </c>
    </row>
    <row r="5676" spans="1:17" x14ac:dyDescent="0.25">
      <c r="A5676" t="s">
        <v>8163</v>
      </c>
      <c r="B5676" t="s">
        <v>8162</v>
      </c>
      <c r="C5676">
        <v>15684</v>
      </c>
      <c r="D5676">
        <v>49.95</v>
      </c>
      <c r="E5676">
        <f>IFERROR(VLOOKUP(Table_ExternalData_15[[#This Row],[Id]],Rabati!B:C,2,0),0)</f>
        <v>20</v>
      </c>
      <c r="F5676">
        <v>6</v>
      </c>
      <c r="G5676" t="str">
        <f>VLOOKUP(Table_ExternalData_15[[#This Row],[Id]],'Blagovna izdelek'!A:C,3,0)</f>
        <v>Baseus</v>
      </c>
      <c r="H5676">
        <f>Table_ExternalData_15[[#This Row],[Rabat]]*0.2</f>
        <v>4</v>
      </c>
      <c r="I5676" s="2">
        <f>Table_ExternalData_15[[#This Row],[Price]]-(Table_ExternalData_15[[#This Row],[Price]]*Table_ExternalData_15[[#This Row],[BB rabat]])/100</f>
        <v>47.952000000000005</v>
      </c>
      <c r="J5676" s="2">
        <f>Table_ExternalData_15[[#This Row],[BB cena]]*Table_ExternalData_15[[#Headers],[1,22]]</f>
        <v>58.501440000000002</v>
      </c>
      <c r="K5676" s="2">
        <f>Table_ExternalData_15[[#This Row],[Price]]*Table_ExternalData_15[[#Headers],[1,22]]</f>
        <v>60.939</v>
      </c>
      <c r="L5676" s="7">
        <f>IF(G5676="White Shark",E5676*0.5,IF(G5676="Sbox",E5676*0.5,IF(G5676="Tenda",E5676*0.5,E5676*0.2)))/100</f>
        <v>0.04</v>
      </c>
      <c r="M5676" s="2">
        <f>Table_ExternalData_15[[#This Row],[Price]]-Table_ExternalData_15[[#This Row],[Price]]*Table_ExternalData_15[[#This Row],[extra popust]]</f>
        <v>47.952000000000005</v>
      </c>
      <c r="N5676" s="2">
        <f>IF(M5676&lt;I5676,M5676,I5676)</f>
        <v>47.952000000000005</v>
      </c>
      <c r="O5676" s="12" t="str">
        <f>IF(N5676&lt;I5676,$U$1," ")</f>
        <v xml:space="preserve"> </v>
      </c>
      <c r="P5676" s="12" t="str">
        <f>IFERROR((O5676+30)," ")</f>
        <v xml:space="preserve"> </v>
      </c>
      <c r="Q5676" s="2">
        <f ca="1">IF(O5676=$U$1,N5676,"0")*1.22</f>
        <v>0</v>
      </c>
    </row>
    <row r="5677" spans="1:17" x14ac:dyDescent="0.25">
      <c r="A5677" t="s">
        <v>8230</v>
      </c>
      <c r="B5677" t="s">
        <v>8229</v>
      </c>
      <c r="C5677">
        <v>15721</v>
      </c>
      <c r="D5677">
        <v>16.350000000000001</v>
      </c>
      <c r="E5677">
        <f>IFERROR(VLOOKUP(Table_ExternalData_15[[#This Row],[Id]],Rabati!B:C,2,0),0)</f>
        <v>20</v>
      </c>
      <c r="F5677">
        <v>40</v>
      </c>
      <c r="G5677" t="str">
        <f>VLOOKUP(Table_ExternalData_15[[#This Row],[Id]],'Blagovna izdelek'!A:C,3,0)</f>
        <v>Baseus</v>
      </c>
      <c r="H5677">
        <f>Table_ExternalData_15[[#This Row],[Rabat]]*0.2</f>
        <v>4</v>
      </c>
      <c r="I5677" s="2">
        <f>Table_ExternalData_15[[#This Row],[Price]]-(Table_ExternalData_15[[#This Row],[Price]]*Table_ExternalData_15[[#This Row],[BB rabat]])/100</f>
        <v>15.696000000000002</v>
      </c>
      <c r="J5677" s="2">
        <f>Table_ExternalData_15[[#This Row],[BB cena]]*Table_ExternalData_15[[#Headers],[1,22]]</f>
        <v>19.14912</v>
      </c>
      <c r="K5677" s="2">
        <f>Table_ExternalData_15[[#This Row],[Price]]*Table_ExternalData_15[[#Headers],[1,22]]</f>
        <v>19.947000000000003</v>
      </c>
      <c r="L5677" s="7">
        <f>IF(G5677="White Shark",E5677*0.5,IF(G5677="Sbox",E5677*0.5,IF(G5677="Tenda",E5677*0.5,E5677*0.2)))/100</f>
        <v>0.04</v>
      </c>
      <c r="M5677" s="2">
        <f>Table_ExternalData_15[[#This Row],[Price]]-Table_ExternalData_15[[#This Row],[Price]]*Table_ExternalData_15[[#This Row],[extra popust]]</f>
        <v>15.696000000000002</v>
      </c>
      <c r="N5677" s="2">
        <f>IF(M5677&lt;I5677,M5677,I5677)</f>
        <v>15.696000000000002</v>
      </c>
      <c r="O5677" s="12" t="str">
        <f>IF(N5677&lt;I5677,$U$1," ")</f>
        <v xml:space="preserve"> </v>
      </c>
      <c r="P5677" s="12" t="str">
        <f>IFERROR((O5677+30)," ")</f>
        <v xml:space="preserve"> </v>
      </c>
      <c r="Q5677" s="2">
        <f ca="1">IF(O5677=$U$1,N5677,"0")*1.22</f>
        <v>0</v>
      </c>
    </row>
    <row r="5678" spans="1:17" x14ac:dyDescent="0.25">
      <c r="A5678" t="s">
        <v>8232</v>
      </c>
      <c r="B5678" t="s">
        <v>8231</v>
      </c>
      <c r="C5678">
        <v>15722</v>
      </c>
      <c r="D5678">
        <v>16.350000000000001</v>
      </c>
      <c r="E5678">
        <f>IFERROR(VLOOKUP(Table_ExternalData_15[[#This Row],[Id]],Rabati!B:C,2,0),0)</f>
        <v>20</v>
      </c>
      <c r="F5678">
        <v>73</v>
      </c>
      <c r="G5678" t="str">
        <f>VLOOKUP(Table_ExternalData_15[[#This Row],[Id]],'Blagovna izdelek'!A:C,3,0)</f>
        <v>Baseus</v>
      </c>
      <c r="H5678">
        <f>Table_ExternalData_15[[#This Row],[Rabat]]*0.2</f>
        <v>4</v>
      </c>
      <c r="I5678" s="2">
        <f>Table_ExternalData_15[[#This Row],[Price]]-(Table_ExternalData_15[[#This Row],[Price]]*Table_ExternalData_15[[#This Row],[BB rabat]])/100</f>
        <v>15.696000000000002</v>
      </c>
      <c r="J5678" s="2">
        <f>Table_ExternalData_15[[#This Row],[BB cena]]*Table_ExternalData_15[[#Headers],[1,22]]</f>
        <v>19.14912</v>
      </c>
      <c r="K5678" s="2">
        <f>Table_ExternalData_15[[#This Row],[Price]]*Table_ExternalData_15[[#Headers],[1,22]]</f>
        <v>19.947000000000003</v>
      </c>
      <c r="L5678" s="7">
        <f>IF(G5678="White Shark",E5678*0.5,IF(G5678="Sbox",E5678*0.5,IF(G5678="Tenda",E5678*0.5,E5678*0.2)))/100</f>
        <v>0.04</v>
      </c>
      <c r="M5678" s="2">
        <f>Table_ExternalData_15[[#This Row],[Price]]-Table_ExternalData_15[[#This Row],[Price]]*Table_ExternalData_15[[#This Row],[extra popust]]</f>
        <v>15.696000000000002</v>
      </c>
      <c r="N5678" s="2">
        <f>IF(M5678&lt;I5678,M5678,I5678)</f>
        <v>15.696000000000002</v>
      </c>
      <c r="O5678" s="12" t="str">
        <f>IF(N5678&lt;I5678,$U$1," ")</f>
        <v xml:space="preserve"> </v>
      </c>
      <c r="P5678" s="12" t="str">
        <f>IFERROR((O5678+30)," ")</f>
        <v xml:space="preserve"> </v>
      </c>
      <c r="Q5678" s="2">
        <f ca="1">IF(O5678=$U$1,N5678,"0")*1.22</f>
        <v>0</v>
      </c>
    </row>
    <row r="5679" spans="1:17" x14ac:dyDescent="0.25">
      <c r="A5679" t="s">
        <v>8234</v>
      </c>
      <c r="B5679" t="s">
        <v>8233</v>
      </c>
      <c r="C5679">
        <v>15723</v>
      </c>
      <c r="D5679">
        <v>6.8</v>
      </c>
      <c r="E5679">
        <f>IFERROR(VLOOKUP(Table_ExternalData_15[[#This Row],[Id]],Rabati!B:C,2,0),0)</f>
        <v>30</v>
      </c>
      <c r="F5679">
        <v>18</v>
      </c>
      <c r="G5679" t="str">
        <f>VLOOKUP(Table_ExternalData_15[[#This Row],[Id]],'Blagovna izdelek'!A:C,3,0)</f>
        <v>Baseus</v>
      </c>
      <c r="H5679">
        <f>Table_ExternalData_15[[#This Row],[Rabat]]*0.2</f>
        <v>6</v>
      </c>
      <c r="I5679" s="2">
        <f>Table_ExternalData_15[[#This Row],[Price]]-(Table_ExternalData_15[[#This Row],[Price]]*Table_ExternalData_15[[#This Row],[BB rabat]])/100</f>
        <v>6.3919999999999995</v>
      </c>
      <c r="J5679" s="2">
        <f>Table_ExternalData_15[[#This Row],[BB cena]]*Table_ExternalData_15[[#Headers],[1,22]]</f>
        <v>7.798239999999999</v>
      </c>
      <c r="K5679" s="2">
        <f>Table_ExternalData_15[[#This Row],[Price]]*Table_ExternalData_15[[#Headers],[1,22]]</f>
        <v>8.2959999999999994</v>
      </c>
      <c r="L5679" s="7">
        <f>IF(G5679="White Shark",E5679*0.5,IF(G5679="Sbox",E5679*0.5,IF(G5679="Tenda",E5679*0.5,E5679*0.2)))/100</f>
        <v>0.06</v>
      </c>
      <c r="M5679" s="2">
        <f>Table_ExternalData_15[[#This Row],[Price]]-Table_ExternalData_15[[#This Row],[Price]]*Table_ExternalData_15[[#This Row],[extra popust]]</f>
        <v>6.3919999999999995</v>
      </c>
      <c r="N5679" s="2">
        <f>IF(M5679&lt;I5679,M5679,I5679)</f>
        <v>6.3919999999999995</v>
      </c>
      <c r="O5679" s="12" t="str">
        <f>IF(N5679&lt;I5679,$U$1," ")</f>
        <v xml:space="preserve"> </v>
      </c>
      <c r="P5679" s="12" t="str">
        <f>IFERROR((O5679+30)," ")</f>
        <v xml:space="preserve"> </v>
      </c>
      <c r="Q5679" s="2">
        <f ca="1">IF(O5679=$U$1,N5679,"0")*1.22</f>
        <v>0</v>
      </c>
    </row>
    <row r="5680" spans="1:17" x14ac:dyDescent="0.25">
      <c r="A5680" t="s">
        <v>8236</v>
      </c>
      <c r="B5680" t="s">
        <v>8235</v>
      </c>
      <c r="C5680">
        <v>15724</v>
      </c>
      <c r="D5680">
        <v>9.1999999999999993</v>
      </c>
      <c r="E5680">
        <f>IFERROR(VLOOKUP(Table_ExternalData_15[[#This Row],[Id]],Rabati!B:C,2,0),0)</f>
        <v>30</v>
      </c>
      <c r="F5680">
        <v>113</v>
      </c>
      <c r="G5680" t="str">
        <f>VLOOKUP(Table_ExternalData_15[[#This Row],[Id]],'Blagovna izdelek'!A:C,3,0)</f>
        <v>Baseus</v>
      </c>
      <c r="H5680">
        <f>Table_ExternalData_15[[#This Row],[Rabat]]*0.2</f>
        <v>6</v>
      </c>
      <c r="I5680" s="2">
        <f>Table_ExternalData_15[[#This Row],[Price]]-(Table_ExternalData_15[[#This Row],[Price]]*Table_ExternalData_15[[#This Row],[BB rabat]])/100</f>
        <v>8.6479999999999997</v>
      </c>
      <c r="J5680" s="2">
        <f>Table_ExternalData_15[[#This Row],[BB cena]]*Table_ExternalData_15[[#Headers],[1,22]]</f>
        <v>10.550559999999999</v>
      </c>
      <c r="K5680" s="2">
        <f>Table_ExternalData_15[[#This Row],[Price]]*Table_ExternalData_15[[#Headers],[1,22]]</f>
        <v>11.223999999999998</v>
      </c>
      <c r="L5680" s="7">
        <f>IF(G5680="White Shark",E5680*0.5,IF(G5680="Sbox",E5680*0.5,IF(G5680="Tenda",E5680*0.5,E5680*0.2)))/100</f>
        <v>0.06</v>
      </c>
      <c r="M5680" s="2">
        <f>Table_ExternalData_15[[#This Row],[Price]]-Table_ExternalData_15[[#This Row],[Price]]*Table_ExternalData_15[[#This Row],[extra popust]]</f>
        <v>8.6479999999999997</v>
      </c>
      <c r="N5680" s="2">
        <f>IF(M5680&lt;I5680,M5680,I5680)</f>
        <v>8.6479999999999997</v>
      </c>
      <c r="O5680" s="12" t="str">
        <f>IF(N5680&lt;I5680,$U$1," ")</f>
        <v xml:space="preserve"> </v>
      </c>
      <c r="P5680" s="12" t="str">
        <f>IFERROR((O5680+30)," ")</f>
        <v xml:space="preserve"> </v>
      </c>
      <c r="Q5680" s="2">
        <f ca="1">IF(O5680=$U$1,N5680,"0")*1.22</f>
        <v>0</v>
      </c>
    </row>
    <row r="5681" spans="1:17" x14ac:dyDescent="0.25">
      <c r="A5681" t="s">
        <v>8238</v>
      </c>
      <c r="B5681" t="s">
        <v>8237</v>
      </c>
      <c r="C5681">
        <v>15725</v>
      </c>
      <c r="D5681">
        <v>14.05</v>
      </c>
      <c r="E5681">
        <f>IFERROR(VLOOKUP(Table_ExternalData_15[[#This Row],[Id]],Rabati!B:C,2,0),0)</f>
        <v>30</v>
      </c>
      <c r="F5681">
        <v>50</v>
      </c>
      <c r="G5681" t="str">
        <f>VLOOKUP(Table_ExternalData_15[[#This Row],[Id]],'Blagovna izdelek'!A:C,3,0)</f>
        <v>Baseus</v>
      </c>
      <c r="H5681">
        <f>Table_ExternalData_15[[#This Row],[Rabat]]*0.2</f>
        <v>6</v>
      </c>
      <c r="I5681" s="2">
        <f>Table_ExternalData_15[[#This Row],[Price]]-(Table_ExternalData_15[[#This Row],[Price]]*Table_ExternalData_15[[#This Row],[BB rabat]])/100</f>
        <v>13.207000000000001</v>
      </c>
      <c r="J5681" s="2">
        <f>Table_ExternalData_15[[#This Row],[BB cena]]*Table_ExternalData_15[[#Headers],[1,22]]</f>
        <v>16.112539999999999</v>
      </c>
      <c r="K5681" s="2">
        <f>Table_ExternalData_15[[#This Row],[Price]]*Table_ExternalData_15[[#Headers],[1,22]]</f>
        <v>17.141000000000002</v>
      </c>
      <c r="L5681" s="7">
        <f>IF(G5681="White Shark",E5681*0.5,IF(G5681="Sbox",E5681*0.5,IF(G5681="Tenda",E5681*0.5,E5681*0.2)))/100</f>
        <v>0.06</v>
      </c>
      <c r="M5681" s="2">
        <f>Table_ExternalData_15[[#This Row],[Price]]-Table_ExternalData_15[[#This Row],[Price]]*Table_ExternalData_15[[#This Row],[extra popust]]</f>
        <v>13.207000000000001</v>
      </c>
      <c r="N5681" s="2">
        <f>IF(M5681&lt;I5681,M5681,I5681)</f>
        <v>13.207000000000001</v>
      </c>
      <c r="O5681" s="12" t="str">
        <f>IF(N5681&lt;I5681,$U$1," ")</f>
        <v xml:space="preserve"> </v>
      </c>
      <c r="P5681" s="12" t="str">
        <f>IFERROR((O5681+30)," ")</f>
        <v xml:space="preserve"> </v>
      </c>
      <c r="Q5681" s="2">
        <f ca="1">IF(O5681=$U$1,N5681,"0")*1.22</f>
        <v>0</v>
      </c>
    </row>
    <row r="5682" spans="1:17" x14ac:dyDescent="0.25">
      <c r="A5682" t="s">
        <v>8253</v>
      </c>
      <c r="B5682" t="s">
        <v>8252</v>
      </c>
      <c r="C5682">
        <v>15735</v>
      </c>
      <c r="D5682">
        <v>9.98</v>
      </c>
      <c r="E5682">
        <f>IFERROR(VLOOKUP(Table_ExternalData_15[[#This Row],[Id]],Rabati!B:C,2,0),0)</f>
        <v>30</v>
      </c>
      <c r="F5682">
        <v>0</v>
      </c>
      <c r="G5682" t="str">
        <f>VLOOKUP(Table_ExternalData_15[[#This Row],[Id]],'Blagovna izdelek'!A:C,3,0)</f>
        <v>Baseus</v>
      </c>
      <c r="H5682">
        <f>Table_ExternalData_15[[#This Row],[Rabat]]*0.2</f>
        <v>6</v>
      </c>
      <c r="I5682" s="2">
        <f>Table_ExternalData_15[[#This Row],[Price]]-(Table_ExternalData_15[[#This Row],[Price]]*Table_ExternalData_15[[#This Row],[BB rabat]])/100</f>
        <v>9.3811999999999998</v>
      </c>
      <c r="J5682" s="2">
        <f>Table_ExternalData_15[[#This Row],[BB cena]]*Table_ExternalData_15[[#Headers],[1,22]]</f>
        <v>11.445063999999999</v>
      </c>
      <c r="K5682" s="2">
        <f>Table_ExternalData_15[[#This Row],[Price]]*Table_ExternalData_15[[#Headers],[1,22]]</f>
        <v>12.175600000000001</v>
      </c>
      <c r="L5682" s="7">
        <f>IF(G5682="White Shark",E5682*0.5,IF(G5682="Sbox",E5682*0.5,IF(G5682="Tenda",E5682*0.5,E5682*0.2)))/100</f>
        <v>0.06</v>
      </c>
      <c r="M5682" s="2">
        <f>Table_ExternalData_15[[#This Row],[Price]]-Table_ExternalData_15[[#This Row],[Price]]*Table_ExternalData_15[[#This Row],[extra popust]]</f>
        <v>9.3811999999999998</v>
      </c>
      <c r="N5682" s="2">
        <f>IF(M5682&lt;I5682,M5682,I5682)</f>
        <v>9.3811999999999998</v>
      </c>
      <c r="O5682" s="12" t="str">
        <f>IF(N5682&lt;I5682,$U$1," ")</f>
        <v xml:space="preserve"> </v>
      </c>
      <c r="P5682" s="12" t="str">
        <f>IFERROR((O5682+30)," ")</f>
        <v xml:space="preserve"> </v>
      </c>
      <c r="Q5682" s="2">
        <f ca="1">IF(O5682=$U$1,N5682,"0")*1.22</f>
        <v>0</v>
      </c>
    </row>
    <row r="5683" spans="1:17" x14ac:dyDescent="0.25">
      <c r="A5683" t="s">
        <v>8255</v>
      </c>
      <c r="B5683" t="s">
        <v>8254</v>
      </c>
      <c r="C5683">
        <v>15736</v>
      </c>
      <c r="D5683">
        <v>17.760000000000002</v>
      </c>
      <c r="E5683">
        <f>IFERROR(VLOOKUP(Table_ExternalData_15[[#This Row],[Id]],Rabati!B:C,2,0),0)</f>
        <v>30</v>
      </c>
      <c r="F5683">
        <v>0</v>
      </c>
      <c r="G5683" t="str">
        <f>VLOOKUP(Table_ExternalData_15[[#This Row],[Id]],'Blagovna izdelek'!A:C,3,0)</f>
        <v>Baseus</v>
      </c>
      <c r="H5683">
        <f>Table_ExternalData_15[[#This Row],[Rabat]]*0.2</f>
        <v>6</v>
      </c>
      <c r="I5683" s="2">
        <f>Table_ExternalData_15[[#This Row],[Price]]-(Table_ExternalData_15[[#This Row],[Price]]*Table_ExternalData_15[[#This Row],[BB rabat]])/100</f>
        <v>16.694400000000002</v>
      </c>
      <c r="J5683" s="2">
        <f>Table_ExternalData_15[[#This Row],[BB cena]]*Table_ExternalData_15[[#Headers],[1,22]]</f>
        <v>20.367168000000003</v>
      </c>
      <c r="K5683" s="2">
        <f>Table_ExternalData_15[[#This Row],[Price]]*Table_ExternalData_15[[#Headers],[1,22]]</f>
        <v>21.667200000000001</v>
      </c>
      <c r="L5683" s="7">
        <f>IF(G5683="White Shark",E5683*0.5,IF(G5683="Sbox",E5683*0.5,IF(G5683="Tenda",E5683*0.5,E5683*0.2)))/100</f>
        <v>0.06</v>
      </c>
      <c r="M5683" s="2">
        <f>Table_ExternalData_15[[#This Row],[Price]]-Table_ExternalData_15[[#This Row],[Price]]*Table_ExternalData_15[[#This Row],[extra popust]]</f>
        <v>16.694400000000002</v>
      </c>
      <c r="N5683" s="2">
        <f>IF(M5683&lt;I5683,M5683,I5683)</f>
        <v>16.694400000000002</v>
      </c>
      <c r="O5683" s="12" t="str">
        <f>IF(N5683&lt;I5683,$U$1," ")</f>
        <v xml:space="preserve"> </v>
      </c>
      <c r="P5683" s="12" t="str">
        <f>IFERROR((O5683+30)," ")</f>
        <v xml:space="preserve"> </v>
      </c>
      <c r="Q5683" s="2">
        <f ca="1">IF(O5683=$U$1,N5683,"0")*1.22</f>
        <v>0</v>
      </c>
    </row>
    <row r="5684" spans="1:17" x14ac:dyDescent="0.25">
      <c r="A5684" t="s">
        <v>8257</v>
      </c>
      <c r="B5684" t="s">
        <v>8256</v>
      </c>
      <c r="C5684">
        <v>15737</v>
      </c>
      <c r="D5684">
        <v>19.29</v>
      </c>
      <c r="E5684">
        <f>IFERROR(VLOOKUP(Table_ExternalData_15[[#This Row],[Id]],Rabati!B:C,2,0),0)</f>
        <v>30</v>
      </c>
      <c r="F5684">
        <v>39</v>
      </c>
      <c r="G5684" t="str">
        <f>VLOOKUP(Table_ExternalData_15[[#This Row],[Id]],'Blagovna izdelek'!A:C,3,0)</f>
        <v>Baseus</v>
      </c>
      <c r="H5684">
        <f>Table_ExternalData_15[[#This Row],[Rabat]]*0.2</f>
        <v>6</v>
      </c>
      <c r="I5684" s="2">
        <f>Table_ExternalData_15[[#This Row],[Price]]-(Table_ExternalData_15[[#This Row],[Price]]*Table_ExternalData_15[[#This Row],[BB rabat]])/100</f>
        <v>18.1326</v>
      </c>
      <c r="J5684" s="2">
        <f>Table_ExternalData_15[[#This Row],[BB cena]]*Table_ExternalData_15[[#Headers],[1,22]]</f>
        <v>22.121772</v>
      </c>
      <c r="K5684" s="2">
        <f>Table_ExternalData_15[[#This Row],[Price]]*Table_ExternalData_15[[#Headers],[1,22]]</f>
        <v>23.533799999999999</v>
      </c>
      <c r="L5684" s="7">
        <f>IF(G5684="White Shark",E5684*0.5,IF(G5684="Sbox",E5684*0.5,IF(G5684="Tenda",E5684*0.5,E5684*0.2)))/100</f>
        <v>0.06</v>
      </c>
      <c r="M5684" s="2">
        <f>Table_ExternalData_15[[#This Row],[Price]]-Table_ExternalData_15[[#This Row],[Price]]*Table_ExternalData_15[[#This Row],[extra popust]]</f>
        <v>18.1326</v>
      </c>
      <c r="N5684" s="2">
        <f>IF(M5684&lt;I5684,M5684,I5684)</f>
        <v>18.1326</v>
      </c>
      <c r="O5684" s="12" t="str">
        <f>IF(N5684&lt;I5684,$U$1," ")</f>
        <v xml:space="preserve"> </v>
      </c>
      <c r="P5684" s="12" t="str">
        <f>IFERROR((O5684+30)," ")</f>
        <v xml:space="preserve"> </v>
      </c>
      <c r="Q5684" s="2">
        <f ca="1">IF(O5684=$U$1,N5684,"0")*1.22</f>
        <v>0</v>
      </c>
    </row>
    <row r="5685" spans="1:17" x14ac:dyDescent="0.25">
      <c r="A5685" t="s">
        <v>8259</v>
      </c>
      <c r="B5685" t="s">
        <v>8258</v>
      </c>
      <c r="C5685">
        <v>15738</v>
      </c>
      <c r="D5685">
        <v>23.17</v>
      </c>
      <c r="E5685">
        <f>IFERROR(VLOOKUP(Table_ExternalData_15[[#This Row],[Id]],Rabati!B:C,2,0),0)</f>
        <v>30</v>
      </c>
      <c r="F5685">
        <v>5</v>
      </c>
      <c r="G5685" t="str">
        <f>VLOOKUP(Table_ExternalData_15[[#This Row],[Id]],'Blagovna izdelek'!A:C,3,0)</f>
        <v>Baseus</v>
      </c>
      <c r="H5685">
        <f>Table_ExternalData_15[[#This Row],[Rabat]]*0.2</f>
        <v>6</v>
      </c>
      <c r="I5685" s="2">
        <f>Table_ExternalData_15[[#This Row],[Price]]-(Table_ExternalData_15[[#This Row],[Price]]*Table_ExternalData_15[[#This Row],[BB rabat]])/100</f>
        <v>21.779800000000002</v>
      </c>
      <c r="J5685" s="2">
        <f>Table_ExternalData_15[[#This Row],[BB cena]]*Table_ExternalData_15[[#Headers],[1,22]]</f>
        <v>26.571356000000002</v>
      </c>
      <c r="K5685" s="2">
        <f>Table_ExternalData_15[[#This Row],[Price]]*Table_ExternalData_15[[#Headers],[1,22]]</f>
        <v>28.267400000000002</v>
      </c>
      <c r="L5685" s="7">
        <f>IF(G5685="White Shark",E5685*0.5,IF(G5685="Sbox",E5685*0.5,IF(G5685="Tenda",E5685*0.5,E5685*0.2)))/100</f>
        <v>0.06</v>
      </c>
      <c r="M5685" s="2">
        <f>Table_ExternalData_15[[#This Row],[Price]]-Table_ExternalData_15[[#This Row],[Price]]*Table_ExternalData_15[[#This Row],[extra popust]]</f>
        <v>21.779800000000002</v>
      </c>
      <c r="N5685" s="2">
        <f>IF(M5685&lt;I5685,M5685,I5685)</f>
        <v>21.779800000000002</v>
      </c>
      <c r="O5685" s="12" t="str">
        <f>IF(N5685&lt;I5685,$U$1," ")</f>
        <v xml:space="preserve"> </v>
      </c>
      <c r="P5685" s="12" t="str">
        <f>IFERROR((O5685+30)," ")</f>
        <v xml:space="preserve"> </v>
      </c>
      <c r="Q5685" s="2">
        <f ca="1">IF(O5685=$U$1,N5685,"0")*1.22</f>
        <v>0</v>
      </c>
    </row>
    <row r="5686" spans="1:17" x14ac:dyDescent="0.25">
      <c r="A5686" t="s">
        <v>8261</v>
      </c>
      <c r="B5686" t="s">
        <v>8260</v>
      </c>
      <c r="C5686">
        <v>15739</v>
      </c>
      <c r="D5686">
        <v>26.95</v>
      </c>
      <c r="E5686">
        <f>IFERROR(VLOOKUP(Table_ExternalData_15[[#This Row],[Id]],Rabati!B:C,2,0),0)</f>
        <v>30</v>
      </c>
      <c r="F5686">
        <v>0</v>
      </c>
      <c r="G5686" t="str">
        <f>VLOOKUP(Table_ExternalData_15[[#This Row],[Id]],'Blagovna izdelek'!A:C,3,0)</f>
        <v>Baseus</v>
      </c>
      <c r="H5686">
        <f>Table_ExternalData_15[[#This Row],[Rabat]]*0.2</f>
        <v>6</v>
      </c>
      <c r="I5686" s="2">
        <f>Table_ExternalData_15[[#This Row],[Price]]-(Table_ExternalData_15[[#This Row],[Price]]*Table_ExternalData_15[[#This Row],[BB rabat]])/100</f>
        <v>25.332999999999998</v>
      </c>
      <c r="J5686" s="2">
        <f>Table_ExternalData_15[[#This Row],[BB cena]]*Table_ExternalData_15[[#Headers],[1,22]]</f>
        <v>30.906259999999996</v>
      </c>
      <c r="K5686" s="2">
        <f>Table_ExternalData_15[[#This Row],[Price]]*Table_ExternalData_15[[#Headers],[1,22]]</f>
        <v>32.878999999999998</v>
      </c>
      <c r="L5686" s="7">
        <f>IF(G5686="White Shark",E5686*0.5,IF(G5686="Sbox",E5686*0.5,IF(G5686="Tenda",E5686*0.5,E5686*0.2)))/100</f>
        <v>0.06</v>
      </c>
      <c r="M5686" s="2">
        <f>Table_ExternalData_15[[#This Row],[Price]]-Table_ExternalData_15[[#This Row],[Price]]*Table_ExternalData_15[[#This Row],[extra popust]]</f>
        <v>25.332999999999998</v>
      </c>
      <c r="N5686" s="2">
        <f>IF(M5686&lt;I5686,M5686,I5686)</f>
        <v>25.332999999999998</v>
      </c>
      <c r="O5686" s="12" t="str">
        <f>IF(N5686&lt;I5686,$U$1," ")</f>
        <v xml:space="preserve"> </v>
      </c>
      <c r="P5686" s="12" t="str">
        <f>IFERROR((O5686+30)," ")</f>
        <v xml:space="preserve"> </v>
      </c>
      <c r="Q5686" s="2">
        <f ca="1">IF(O5686=$U$1,N5686,"0")*1.22</f>
        <v>0</v>
      </c>
    </row>
    <row r="5687" spans="1:17" x14ac:dyDescent="0.25">
      <c r="A5687" t="s">
        <v>8280</v>
      </c>
      <c r="B5687" t="s">
        <v>8279</v>
      </c>
      <c r="C5687">
        <v>15750</v>
      </c>
      <c r="D5687">
        <v>41.35</v>
      </c>
      <c r="E5687">
        <f>IFERROR(VLOOKUP(Table_ExternalData_15[[#This Row],[Id]],Rabati!B:C,2,0),0)</f>
        <v>20</v>
      </c>
      <c r="F5687">
        <v>6</v>
      </c>
      <c r="G5687" t="str">
        <f>VLOOKUP(Table_ExternalData_15[[#This Row],[Id]],'Blagovna izdelek'!A:C,3,0)</f>
        <v>Baseus</v>
      </c>
      <c r="H5687">
        <f>Table_ExternalData_15[[#This Row],[Rabat]]*0.2</f>
        <v>4</v>
      </c>
      <c r="I5687" s="2">
        <f>Table_ExternalData_15[[#This Row],[Price]]-(Table_ExternalData_15[[#This Row],[Price]]*Table_ExternalData_15[[#This Row],[BB rabat]])/100</f>
        <v>39.695999999999998</v>
      </c>
      <c r="J5687" s="2">
        <f>Table_ExternalData_15[[#This Row],[BB cena]]*Table_ExternalData_15[[#Headers],[1,22]]</f>
        <v>48.429119999999998</v>
      </c>
      <c r="K5687" s="2">
        <f>Table_ExternalData_15[[#This Row],[Price]]*Table_ExternalData_15[[#Headers],[1,22]]</f>
        <v>50.447000000000003</v>
      </c>
      <c r="L5687" s="7">
        <f>IF(G5687="White Shark",E5687*0.5,IF(G5687="Sbox",E5687*0.5,IF(G5687="Tenda",E5687*0.5,E5687*0.2)))/100</f>
        <v>0.04</v>
      </c>
      <c r="M5687" s="2">
        <f>Table_ExternalData_15[[#This Row],[Price]]-Table_ExternalData_15[[#This Row],[Price]]*Table_ExternalData_15[[#This Row],[extra popust]]</f>
        <v>39.695999999999998</v>
      </c>
      <c r="N5687" s="2">
        <f>IF(M5687&lt;I5687,M5687,I5687)</f>
        <v>39.695999999999998</v>
      </c>
      <c r="O5687" s="12" t="str">
        <f>IF(N5687&lt;I5687,$U$1," ")</f>
        <v xml:space="preserve"> </v>
      </c>
      <c r="P5687" s="12" t="str">
        <f>IFERROR((O5687+30)," ")</f>
        <v xml:space="preserve"> </v>
      </c>
      <c r="Q5687" s="2">
        <f ca="1">IF(O5687=$U$1,N5687,"0")*1.22</f>
        <v>0</v>
      </c>
    </row>
    <row r="5688" spans="1:17" x14ac:dyDescent="0.25">
      <c r="A5688" t="s">
        <v>8282</v>
      </c>
      <c r="B5688" t="s">
        <v>8281</v>
      </c>
      <c r="C5688">
        <v>15751</v>
      </c>
      <c r="D5688">
        <v>41.35</v>
      </c>
      <c r="E5688">
        <f>IFERROR(VLOOKUP(Table_ExternalData_15[[#This Row],[Id]],Rabati!B:C,2,0),0)</f>
        <v>20</v>
      </c>
      <c r="F5688">
        <v>0</v>
      </c>
      <c r="G5688" t="str">
        <f>VLOOKUP(Table_ExternalData_15[[#This Row],[Id]],'Blagovna izdelek'!A:C,3,0)</f>
        <v>Baseus</v>
      </c>
      <c r="H5688">
        <f>Table_ExternalData_15[[#This Row],[Rabat]]*0.2</f>
        <v>4</v>
      </c>
      <c r="I5688" s="2">
        <f>Table_ExternalData_15[[#This Row],[Price]]-(Table_ExternalData_15[[#This Row],[Price]]*Table_ExternalData_15[[#This Row],[BB rabat]])/100</f>
        <v>39.695999999999998</v>
      </c>
      <c r="J5688" s="2">
        <f>Table_ExternalData_15[[#This Row],[BB cena]]*Table_ExternalData_15[[#Headers],[1,22]]</f>
        <v>48.429119999999998</v>
      </c>
      <c r="K5688" s="2">
        <f>Table_ExternalData_15[[#This Row],[Price]]*Table_ExternalData_15[[#Headers],[1,22]]</f>
        <v>50.447000000000003</v>
      </c>
      <c r="L5688" s="7">
        <f>IF(G5688="White Shark",E5688*0.5,IF(G5688="Sbox",E5688*0.5,IF(G5688="Tenda",E5688*0.5,E5688*0.2)))/100</f>
        <v>0.04</v>
      </c>
      <c r="M5688" s="2">
        <f>Table_ExternalData_15[[#This Row],[Price]]-Table_ExternalData_15[[#This Row],[Price]]*Table_ExternalData_15[[#This Row],[extra popust]]</f>
        <v>39.695999999999998</v>
      </c>
      <c r="N5688" s="2">
        <f>IF(M5688&lt;I5688,M5688,I5688)</f>
        <v>39.695999999999998</v>
      </c>
      <c r="O5688" s="12" t="str">
        <f>IF(N5688&lt;I5688,$U$1," ")</f>
        <v xml:space="preserve"> </v>
      </c>
      <c r="P5688" s="12" t="str">
        <f>IFERROR((O5688+30)," ")</f>
        <v xml:space="preserve"> </v>
      </c>
      <c r="Q5688" s="2">
        <f ca="1">IF(O5688=$U$1,N5688,"0")*1.22</f>
        <v>0</v>
      </c>
    </row>
    <row r="5689" spans="1:17" x14ac:dyDescent="0.25">
      <c r="A5689" t="s">
        <v>8283</v>
      </c>
      <c r="B5689" t="s">
        <v>10809</v>
      </c>
      <c r="C5689">
        <v>15753</v>
      </c>
      <c r="D5689">
        <v>33.65</v>
      </c>
      <c r="E5689">
        <f>IFERROR(VLOOKUP(Table_ExternalData_15[[#This Row],[Id]],Rabati!B:C,2,0),0)</f>
        <v>25</v>
      </c>
      <c r="F5689">
        <v>11</v>
      </c>
      <c r="G5689" t="str">
        <f>VLOOKUP(Table_ExternalData_15[[#This Row],[Id]],'Blagovna izdelek'!A:C,3,0)</f>
        <v>Baseus</v>
      </c>
      <c r="H5689">
        <f>Table_ExternalData_15[[#This Row],[Rabat]]*0.2</f>
        <v>5</v>
      </c>
      <c r="I5689" s="2">
        <f>Table_ExternalData_15[[#This Row],[Price]]-(Table_ExternalData_15[[#This Row],[Price]]*Table_ExternalData_15[[#This Row],[BB rabat]])/100</f>
        <v>31.967499999999998</v>
      </c>
      <c r="J5689" s="2">
        <f>Table_ExternalData_15[[#This Row],[BB cena]]*Table_ExternalData_15[[#Headers],[1,22]]</f>
        <v>39.000349999999997</v>
      </c>
      <c r="K5689" s="2">
        <f>Table_ExternalData_15[[#This Row],[Price]]*Table_ExternalData_15[[#Headers],[1,22]]</f>
        <v>41.052999999999997</v>
      </c>
      <c r="L5689" s="7">
        <f>IF(G5689="White Shark",E5689*0.5,IF(G5689="Sbox",E5689*0.5,IF(G5689="Tenda",E5689*0.5,E5689*0.2)))/100</f>
        <v>0.05</v>
      </c>
      <c r="M5689" s="2">
        <f>Table_ExternalData_15[[#This Row],[Price]]-Table_ExternalData_15[[#This Row],[Price]]*Table_ExternalData_15[[#This Row],[extra popust]]</f>
        <v>31.967499999999998</v>
      </c>
      <c r="N5689" s="2">
        <f>IF(M5689&lt;I5689,M5689,I5689)</f>
        <v>31.967499999999998</v>
      </c>
      <c r="O5689" s="12" t="str">
        <f>IF(N5689&lt;I5689,$U$1," ")</f>
        <v xml:space="preserve"> </v>
      </c>
      <c r="P5689" s="12" t="str">
        <f>IFERROR((O5689+30)," ")</f>
        <v xml:space="preserve"> </v>
      </c>
      <c r="Q5689" s="2">
        <f ca="1">IF(O5689=$U$1,N5689,"0")*1.22</f>
        <v>0</v>
      </c>
    </row>
    <row r="5690" spans="1:17" x14ac:dyDescent="0.25">
      <c r="A5690" t="s">
        <v>8285</v>
      </c>
      <c r="B5690" t="s">
        <v>8284</v>
      </c>
      <c r="C5690">
        <v>15754</v>
      </c>
      <c r="D5690">
        <v>38.65</v>
      </c>
      <c r="E5690">
        <f>IFERROR(VLOOKUP(Table_ExternalData_15[[#This Row],[Id]],Rabati!B:C,2,0),0)</f>
        <v>20</v>
      </c>
      <c r="F5690">
        <v>0</v>
      </c>
      <c r="G5690" t="str">
        <f>VLOOKUP(Table_ExternalData_15[[#This Row],[Id]],'Blagovna izdelek'!A:C,3,0)</f>
        <v>Baseus</v>
      </c>
      <c r="H5690">
        <f>Table_ExternalData_15[[#This Row],[Rabat]]*0.2</f>
        <v>4</v>
      </c>
      <c r="I5690" s="2">
        <f>Table_ExternalData_15[[#This Row],[Price]]-(Table_ExternalData_15[[#This Row],[Price]]*Table_ExternalData_15[[#This Row],[BB rabat]])/100</f>
        <v>37.103999999999999</v>
      </c>
      <c r="J5690" s="2">
        <f>Table_ExternalData_15[[#This Row],[BB cena]]*Table_ExternalData_15[[#Headers],[1,22]]</f>
        <v>45.26688</v>
      </c>
      <c r="K5690" s="2">
        <f>Table_ExternalData_15[[#This Row],[Price]]*Table_ExternalData_15[[#Headers],[1,22]]</f>
        <v>47.152999999999999</v>
      </c>
      <c r="L5690" s="7">
        <f>IF(G5690="White Shark",E5690*0.5,IF(G5690="Sbox",E5690*0.5,IF(G5690="Tenda",E5690*0.5,E5690*0.2)))/100</f>
        <v>0.04</v>
      </c>
      <c r="M5690" s="2">
        <f>Table_ExternalData_15[[#This Row],[Price]]-Table_ExternalData_15[[#This Row],[Price]]*Table_ExternalData_15[[#This Row],[extra popust]]</f>
        <v>37.103999999999999</v>
      </c>
      <c r="N5690" s="2">
        <f>IF(M5690&lt;I5690,M5690,I5690)</f>
        <v>37.103999999999999</v>
      </c>
      <c r="O5690" s="12" t="str">
        <f>IF(N5690&lt;I5690,$U$1," ")</f>
        <v xml:space="preserve"> </v>
      </c>
      <c r="P5690" s="12" t="str">
        <f>IFERROR((O5690+30)," ")</f>
        <v xml:space="preserve"> </v>
      </c>
      <c r="Q5690" s="2">
        <f ca="1">IF(O5690=$U$1,N5690,"0")*1.22</f>
        <v>0</v>
      </c>
    </row>
    <row r="5691" spans="1:17" x14ac:dyDescent="0.25">
      <c r="A5691" t="s">
        <v>8287</v>
      </c>
      <c r="B5691" t="s">
        <v>8286</v>
      </c>
      <c r="C5691">
        <v>15755</v>
      </c>
      <c r="D5691">
        <v>25.25</v>
      </c>
      <c r="E5691">
        <f>IFERROR(VLOOKUP(Table_ExternalData_15[[#This Row],[Id]],Rabati!B:C,2,0),0)</f>
        <v>25</v>
      </c>
      <c r="F5691">
        <v>12</v>
      </c>
      <c r="G5691" t="str">
        <f>VLOOKUP(Table_ExternalData_15[[#This Row],[Id]],'Blagovna izdelek'!A:C,3,0)</f>
        <v>Baseus</v>
      </c>
      <c r="H5691">
        <f>Table_ExternalData_15[[#This Row],[Rabat]]*0.2</f>
        <v>5</v>
      </c>
      <c r="I5691" s="2">
        <f>Table_ExternalData_15[[#This Row],[Price]]-(Table_ExternalData_15[[#This Row],[Price]]*Table_ExternalData_15[[#This Row],[BB rabat]])/100</f>
        <v>23.987500000000001</v>
      </c>
      <c r="J5691" s="2">
        <f>Table_ExternalData_15[[#This Row],[BB cena]]*Table_ExternalData_15[[#Headers],[1,22]]</f>
        <v>29.264749999999999</v>
      </c>
      <c r="K5691" s="2">
        <f>Table_ExternalData_15[[#This Row],[Price]]*Table_ExternalData_15[[#Headers],[1,22]]</f>
        <v>30.805</v>
      </c>
      <c r="L5691" s="7">
        <f>IF(G5691="White Shark",E5691*0.5,IF(G5691="Sbox",E5691*0.5,IF(G5691="Tenda",E5691*0.5,E5691*0.2)))/100</f>
        <v>0.05</v>
      </c>
      <c r="M5691" s="2">
        <f>Table_ExternalData_15[[#This Row],[Price]]-Table_ExternalData_15[[#This Row],[Price]]*Table_ExternalData_15[[#This Row],[extra popust]]</f>
        <v>23.987500000000001</v>
      </c>
      <c r="N5691" s="2">
        <f>IF(M5691&lt;I5691,M5691,I5691)</f>
        <v>23.987500000000001</v>
      </c>
      <c r="O5691" s="12" t="str">
        <f>IF(N5691&lt;I5691,$U$1," ")</f>
        <v xml:space="preserve"> </v>
      </c>
      <c r="P5691" s="12" t="str">
        <f>IFERROR((O5691+30)," ")</f>
        <v xml:space="preserve"> </v>
      </c>
      <c r="Q5691" s="2">
        <f ca="1">IF(O5691=$U$1,N5691,"0")*1.22</f>
        <v>0</v>
      </c>
    </row>
    <row r="5692" spans="1:17" x14ac:dyDescent="0.25">
      <c r="A5692" t="s">
        <v>8296</v>
      </c>
      <c r="B5692" t="s">
        <v>12092</v>
      </c>
      <c r="C5692">
        <v>15760</v>
      </c>
      <c r="D5692">
        <v>43.15</v>
      </c>
      <c r="E5692">
        <f>IFERROR(VLOOKUP(Table_ExternalData_15[[#This Row],[Id]],Rabati!B:C,2,0),0)</f>
        <v>25</v>
      </c>
      <c r="F5692">
        <v>13</v>
      </c>
      <c r="G5692" t="str">
        <f>VLOOKUP(Table_ExternalData_15[[#This Row],[Id]],'Blagovna izdelek'!A:C,3,0)</f>
        <v>Baseus</v>
      </c>
      <c r="H5692">
        <f>Table_ExternalData_15[[#This Row],[Rabat]]*0.2</f>
        <v>5</v>
      </c>
      <c r="I5692" s="2">
        <f>Table_ExternalData_15[[#This Row],[Price]]-(Table_ExternalData_15[[#This Row],[Price]]*Table_ExternalData_15[[#This Row],[BB rabat]])/100</f>
        <v>40.9925</v>
      </c>
      <c r="J5692" s="2">
        <f>Table_ExternalData_15[[#This Row],[BB cena]]*Table_ExternalData_15[[#Headers],[1,22]]</f>
        <v>50.010849999999998</v>
      </c>
      <c r="K5692" s="2">
        <f>Table_ExternalData_15[[#This Row],[Price]]*Table_ExternalData_15[[#Headers],[1,22]]</f>
        <v>52.642999999999994</v>
      </c>
      <c r="L5692" s="7">
        <f>IF(G5692="White Shark",E5692*0.5,IF(G5692="Sbox",E5692*0.5,IF(G5692="Tenda",E5692*0.5,E5692*0.2)))/100</f>
        <v>0.05</v>
      </c>
      <c r="M5692" s="2">
        <f>Table_ExternalData_15[[#This Row],[Price]]-Table_ExternalData_15[[#This Row],[Price]]*Table_ExternalData_15[[#This Row],[extra popust]]</f>
        <v>40.9925</v>
      </c>
      <c r="N5692" s="2">
        <f>IF(M5692&lt;I5692,M5692,I5692)</f>
        <v>40.9925</v>
      </c>
      <c r="O5692" s="12" t="str">
        <f>IF(N5692&lt;I5692,$U$1," ")</f>
        <v xml:space="preserve"> </v>
      </c>
      <c r="P5692" s="12" t="str">
        <f>IFERROR((O5692+30)," ")</f>
        <v xml:space="preserve"> </v>
      </c>
      <c r="Q5692" s="2">
        <f ca="1">IF(O5692=$U$1,N5692,"0")*1.22</f>
        <v>0</v>
      </c>
    </row>
    <row r="5693" spans="1:17" x14ac:dyDescent="0.25">
      <c r="A5693" t="s">
        <v>8298</v>
      </c>
      <c r="B5693" t="s">
        <v>8297</v>
      </c>
      <c r="C5693">
        <v>15761</v>
      </c>
      <c r="D5693">
        <v>44.4</v>
      </c>
      <c r="E5693">
        <f>IFERROR(VLOOKUP(Table_ExternalData_15[[#This Row],[Id]],Rabati!B:C,2,0),0)</f>
        <v>20</v>
      </c>
      <c r="F5693">
        <v>0</v>
      </c>
      <c r="G5693" t="str">
        <f>VLOOKUP(Table_ExternalData_15[[#This Row],[Id]],'Blagovna izdelek'!A:C,3,0)</f>
        <v>Baseus</v>
      </c>
      <c r="H5693">
        <f>Table_ExternalData_15[[#This Row],[Rabat]]*0.2</f>
        <v>4</v>
      </c>
      <c r="I5693" s="2">
        <f>Table_ExternalData_15[[#This Row],[Price]]-(Table_ExternalData_15[[#This Row],[Price]]*Table_ExternalData_15[[#This Row],[BB rabat]])/100</f>
        <v>42.623999999999995</v>
      </c>
      <c r="J5693" s="2">
        <f>Table_ExternalData_15[[#This Row],[BB cena]]*Table_ExternalData_15[[#Headers],[1,22]]</f>
        <v>52.001279999999994</v>
      </c>
      <c r="K5693" s="2">
        <f>Table_ExternalData_15[[#This Row],[Price]]*Table_ExternalData_15[[#Headers],[1,22]]</f>
        <v>54.167999999999999</v>
      </c>
      <c r="L5693" s="7">
        <f>IF(G5693="White Shark",E5693*0.5,IF(G5693="Sbox",E5693*0.5,IF(G5693="Tenda",E5693*0.5,E5693*0.2)))/100</f>
        <v>0.04</v>
      </c>
      <c r="M5693" s="2">
        <f>Table_ExternalData_15[[#This Row],[Price]]-Table_ExternalData_15[[#This Row],[Price]]*Table_ExternalData_15[[#This Row],[extra popust]]</f>
        <v>42.623999999999995</v>
      </c>
      <c r="N5693" s="2">
        <f>IF(M5693&lt;I5693,M5693,I5693)</f>
        <v>42.623999999999995</v>
      </c>
      <c r="O5693" s="12" t="str">
        <f>IF(N5693&lt;I5693,$U$1," ")</f>
        <v xml:space="preserve"> </v>
      </c>
      <c r="P5693" s="12" t="str">
        <f>IFERROR((O5693+30)," ")</f>
        <v xml:space="preserve"> </v>
      </c>
      <c r="Q5693" s="2">
        <f ca="1">IF(O5693=$U$1,N5693,"0")*1.22</f>
        <v>0</v>
      </c>
    </row>
    <row r="5694" spans="1:17" x14ac:dyDescent="0.25">
      <c r="A5694" t="s">
        <v>8313</v>
      </c>
      <c r="B5694" t="s">
        <v>8312</v>
      </c>
      <c r="C5694">
        <v>15770</v>
      </c>
      <c r="D5694">
        <v>36.6</v>
      </c>
      <c r="E5694">
        <f>IFERROR(VLOOKUP(Table_ExternalData_15[[#This Row],[Id]],Rabati!B:C,2,0),0)</f>
        <v>20</v>
      </c>
      <c r="F5694">
        <v>6</v>
      </c>
      <c r="G5694" t="str">
        <f>VLOOKUP(Table_ExternalData_15[[#This Row],[Id]],'Blagovna izdelek'!A:C,3,0)</f>
        <v>Baseus</v>
      </c>
      <c r="H5694">
        <f>Table_ExternalData_15[[#This Row],[Rabat]]*0.2</f>
        <v>4</v>
      </c>
      <c r="I5694" s="2">
        <f>Table_ExternalData_15[[#This Row],[Price]]-(Table_ExternalData_15[[#This Row],[Price]]*Table_ExternalData_15[[#This Row],[BB rabat]])/100</f>
        <v>35.136000000000003</v>
      </c>
      <c r="J5694" s="2">
        <f>Table_ExternalData_15[[#This Row],[BB cena]]*Table_ExternalData_15[[#Headers],[1,22]]</f>
        <v>42.865920000000003</v>
      </c>
      <c r="K5694" s="2">
        <f>Table_ExternalData_15[[#This Row],[Price]]*Table_ExternalData_15[[#Headers],[1,22]]</f>
        <v>44.652000000000001</v>
      </c>
      <c r="L5694" s="7">
        <f>IF(G5694="White Shark",E5694*0.5,IF(G5694="Sbox",E5694*0.5,IF(G5694="Tenda",E5694*0.5,E5694*0.2)))/100</f>
        <v>0.04</v>
      </c>
      <c r="M5694" s="2">
        <f>Table_ExternalData_15[[#This Row],[Price]]-Table_ExternalData_15[[#This Row],[Price]]*Table_ExternalData_15[[#This Row],[extra popust]]</f>
        <v>35.136000000000003</v>
      </c>
      <c r="N5694" s="2">
        <f>IF(M5694&lt;I5694,M5694,I5694)</f>
        <v>35.136000000000003</v>
      </c>
      <c r="O5694" s="12" t="str">
        <f>IF(N5694&lt;I5694,$U$1," ")</f>
        <v xml:space="preserve"> </v>
      </c>
      <c r="P5694" s="12" t="str">
        <f>IFERROR((O5694+30)," ")</f>
        <v xml:space="preserve"> </v>
      </c>
      <c r="Q5694" s="2">
        <f ca="1">IF(O5694=$U$1,N5694,"0")*1.22</f>
        <v>0</v>
      </c>
    </row>
    <row r="5695" spans="1:17" x14ac:dyDescent="0.25">
      <c r="A5695" t="s">
        <v>8315</v>
      </c>
      <c r="B5695" t="s">
        <v>8314</v>
      </c>
      <c r="C5695">
        <v>15771</v>
      </c>
      <c r="D5695">
        <v>26.3</v>
      </c>
      <c r="E5695">
        <f>IFERROR(VLOOKUP(Table_ExternalData_15[[#This Row],[Id]],Rabati!B:C,2,0),0)</f>
        <v>10</v>
      </c>
      <c r="F5695">
        <v>0</v>
      </c>
      <c r="G5695" t="str">
        <f>VLOOKUP(Table_ExternalData_15[[#This Row],[Id]],'Blagovna izdelek'!A:C,3,0)</f>
        <v>Baseus</v>
      </c>
      <c r="H5695">
        <f>Table_ExternalData_15[[#This Row],[Rabat]]*0.2</f>
        <v>2</v>
      </c>
      <c r="I5695" s="2">
        <f>Table_ExternalData_15[[#This Row],[Price]]-(Table_ExternalData_15[[#This Row],[Price]]*Table_ExternalData_15[[#This Row],[BB rabat]])/100</f>
        <v>25.774000000000001</v>
      </c>
      <c r="J5695" s="2">
        <f>Table_ExternalData_15[[#This Row],[BB cena]]*Table_ExternalData_15[[#Headers],[1,22]]</f>
        <v>31.444279999999999</v>
      </c>
      <c r="K5695" s="2">
        <f>Table_ExternalData_15[[#This Row],[Price]]*Table_ExternalData_15[[#Headers],[1,22]]</f>
        <v>32.085999999999999</v>
      </c>
      <c r="L5695" s="7">
        <f>IF(G5695="White Shark",E5695*0.5,IF(G5695="Sbox",E5695*0.5,IF(G5695="Tenda",E5695*0.5,E5695*0.2)))/100</f>
        <v>0.02</v>
      </c>
      <c r="M5695" s="2">
        <f>Table_ExternalData_15[[#This Row],[Price]]-Table_ExternalData_15[[#This Row],[Price]]*Table_ExternalData_15[[#This Row],[extra popust]]</f>
        <v>25.774000000000001</v>
      </c>
      <c r="N5695" s="2">
        <f>IF(M5695&lt;I5695,M5695,I5695)</f>
        <v>25.774000000000001</v>
      </c>
      <c r="O5695" s="12" t="str">
        <f>IF(N5695&lt;I5695,$U$1," ")</f>
        <v xml:space="preserve"> </v>
      </c>
      <c r="P5695" s="12" t="str">
        <f>IFERROR((O5695+30)," ")</f>
        <v xml:space="preserve"> </v>
      </c>
      <c r="Q5695" s="2">
        <f ca="1">IF(O5695=$U$1,N5695,"0")*1.22</f>
        <v>0</v>
      </c>
    </row>
    <row r="5696" spans="1:17" x14ac:dyDescent="0.25">
      <c r="A5696" t="s">
        <v>8317</v>
      </c>
      <c r="B5696" t="s">
        <v>8316</v>
      </c>
      <c r="C5696">
        <v>15772</v>
      </c>
      <c r="D5696">
        <v>29.34</v>
      </c>
      <c r="E5696">
        <f>IFERROR(VLOOKUP(Table_ExternalData_15[[#This Row],[Id]],Rabati!B:C,2,0),0)</f>
        <v>10</v>
      </c>
      <c r="F5696">
        <v>0</v>
      </c>
      <c r="G5696" t="str">
        <f>VLOOKUP(Table_ExternalData_15[[#This Row],[Id]],'Blagovna izdelek'!A:C,3,0)</f>
        <v>Baseus</v>
      </c>
      <c r="H5696">
        <f>Table_ExternalData_15[[#This Row],[Rabat]]*0.2</f>
        <v>2</v>
      </c>
      <c r="I5696" s="2">
        <f>Table_ExternalData_15[[#This Row],[Price]]-(Table_ExternalData_15[[#This Row],[Price]]*Table_ExternalData_15[[#This Row],[BB rabat]])/100</f>
        <v>28.7532</v>
      </c>
      <c r="J5696" s="2">
        <f>Table_ExternalData_15[[#This Row],[BB cena]]*Table_ExternalData_15[[#Headers],[1,22]]</f>
        <v>35.078904000000001</v>
      </c>
      <c r="K5696" s="2">
        <f>Table_ExternalData_15[[#This Row],[Price]]*Table_ExternalData_15[[#Headers],[1,22]]</f>
        <v>35.794800000000002</v>
      </c>
      <c r="L5696" s="7">
        <f>IF(G5696="White Shark",E5696*0.5,IF(G5696="Sbox",E5696*0.5,IF(G5696="Tenda",E5696*0.5,E5696*0.2)))/100</f>
        <v>0.02</v>
      </c>
      <c r="M5696" s="2">
        <f>Table_ExternalData_15[[#This Row],[Price]]-Table_ExternalData_15[[#This Row],[Price]]*Table_ExternalData_15[[#This Row],[extra popust]]</f>
        <v>28.7532</v>
      </c>
      <c r="N5696" s="2">
        <f>IF(M5696&lt;I5696,M5696,I5696)</f>
        <v>28.7532</v>
      </c>
      <c r="O5696" s="12" t="str">
        <f>IF(N5696&lt;I5696,$U$1," ")</f>
        <v xml:space="preserve"> </v>
      </c>
      <c r="P5696" s="12" t="str">
        <f>IFERROR((O5696+30)," ")</f>
        <v xml:space="preserve"> </v>
      </c>
      <c r="Q5696" s="2">
        <f ca="1">IF(O5696=$U$1,N5696,"0")*1.22</f>
        <v>0</v>
      </c>
    </row>
    <row r="5697" spans="1:17" x14ac:dyDescent="0.25">
      <c r="A5697" t="s">
        <v>8319</v>
      </c>
      <c r="B5697" t="s">
        <v>8318</v>
      </c>
      <c r="C5697">
        <v>15773</v>
      </c>
      <c r="D5697">
        <v>35.26</v>
      </c>
      <c r="E5697">
        <f>IFERROR(VLOOKUP(Table_ExternalData_15[[#This Row],[Id]],Rabati!B:C,2,0),0)</f>
        <v>20</v>
      </c>
      <c r="F5697">
        <v>0</v>
      </c>
      <c r="G5697" t="str">
        <f>VLOOKUP(Table_ExternalData_15[[#This Row],[Id]],'Blagovna izdelek'!A:C,3,0)</f>
        <v>Baseus</v>
      </c>
      <c r="H5697">
        <f>Table_ExternalData_15[[#This Row],[Rabat]]*0.2</f>
        <v>4</v>
      </c>
      <c r="I5697" s="2">
        <f>Table_ExternalData_15[[#This Row],[Price]]-(Table_ExternalData_15[[#This Row],[Price]]*Table_ExternalData_15[[#This Row],[BB rabat]])/100</f>
        <v>33.849599999999995</v>
      </c>
      <c r="J5697" s="2">
        <f>Table_ExternalData_15[[#This Row],[BB cena]]*Table_ExternalData_15[[#Headers],[1,22]]</f>
        <v>41.296511999999993</v>
      </c>
      <c r="K5697" s="2">
        <f>Table_ExternalData_15[[#This Row],[Price]]*Table_ExternalData_15[[#Headers],[1,22]]</f>
        <v>43.017199999999995</v>
      </c>
      <c r="L5697" s="7">
        <f>IF(G5697="White Shark",E5697*0.5,IF(G5697="Sbox",E5697*0.5,IF(G5697="Tenda",E5697*0.5,E5697*0.2)))/100</f>
        <v>0.04</v>
      </c>
      <c r="M5697" s="2">
        <f>Table_ExternalData_15[[#This Row],[Price]]-Table_ExternalData_15[[#This Row],[Price]]*Table_ExternalData_15[[#This Row],[extra popust]]</f>
        <v>33.849599999999995</v>
      </c>
      <c r="N5697" s="2">
        <f>IF(M5697&lt;I5697,M5697,I5697)</f>
        <v>33.849599999999995</v>
      </c>
      <c r="O5697" s="12" t="str">
        <f>IF(N5697&lt;I5697,$U$1," ")</f>
        <v xml:space="preserve"> </v>
      </c>
      <c r="P5697" s="12" t="str">
        <f>IFERROR((O5697+30)," ")</f>
        <v xml:space="preserve"> </v>
      </c>
      <c r="Q5697" s="2">
        <f ca="1">IF(O5697=$U$1,N5697,"0")*1.22</f>
        <v>0</v>
      </c>
    </row>
    <row r="5698" spans="1:17" x14ac:dyDescent="0.25">
      <c r="A5698" t="s">
        <v>8349</v>
      </c>
      <c r="B5698" t="s">
        <v>8348</v>
      </c>
      <c r="C5698">
        <v>15788</v>
      </c>
      <c r="D5698">
        <v>81.95</v>
      </c>
      <c r="E5698">
        <f>IFERROR(VLOOKUP(Table_ExternalData_15[[#This Row],[Id]],Rabati!B:C,2,0),0)</f>
        <v>20</v>
      </c>
      <c r="F5698">
        <v>5</v>
      </c>
      <c r="G5698" t="str">
        <f>VLOOKUP(Table_ExternalData_15[[#This Row],[Id]],'Blagovna izdelek'!A:C,3,0)</f>
        <v>Baseus</v>
      </c>
      <c r="H5698">
        <f>Table_ExternalData_15[[#This Row],[Rabat]]*0.2</f>
        <v>4</v>
      </c>
      <c r="I5698" s="2">
        <f>Table_ExternalData_15[[#This Row],[Price]]-(Table_ExternalData_15[[#This Row],[Price]]*Table_ExternalData_15[[#This Row],[BB rabat]])/100</f>
        <v>78.671999999999997</v>
      </c>
      <c r="J5698" s="2">
        <f>Table_ExternalData_15[[#This Row],[BB cena]]*Table_ExternalData_15[[#Headers],[1,22]]</f>
        <v>95.979839999999996</v>
      </c>
      <c r="K5698" s="2">
        <f>Table_ExternalData_15[[#This Row],[Price]]*Table_ExternalData_15[[#Headers],[1,22]]</f>
        <v>99.978999999999999</v>
      </c>
      <c r="L5698" s="7">
        <f>IF(G5698="White Shark",E5698*0.5,IF(G5698="Sbox",E5698*0.5,IF(G5698="Tenda",E5698*0.5,E5698*0.2)))/100</f>
        <v>0.04</v>
      </c>
      <c r="M5698" s="2">
        <f>Table_ExternalData_15[[#This Row],[Price]]-Table_ExternalData_15[[#This Row],[Price]]*Table_ExternalData_15[[#This Row],[extra popust]]</f>
        <v>78.671999999999997</v>
      </c>
      <c r="N5698" s="2">
        <f>IF(M5698&lt;I5698,M5698,I5698)</f>
        <v>78.671999999999997</v>
      </c>
      <c r="O5698" s="12" t="str">
        <f>IF(N5698&lt;I5698,$U$1," ")</f>
        <v xml:space="preserve"> </v>
      </c>
      <c r="P5698" s="12" t="str">
        <f>IFERROR((O5698+30)," ")</f>
        <v xml:space="preserve"> </v>
      </c>
      <c r="Q5698" s="2">
        <f ca="1">IF(O5698=$U$1,N5698,"0")*1.22</f>
        <v>0</v>
      </c>
    </row>
    <row r="5699" spans="1:17" x14ac:dyDescent="0.25">
      <c r="A5699" t="s">
        <v>8351</v>
      </c>
      <c r="B5699" t="s">
        <v>8350</v>
      </c>
      <c r="C5699">
        <v>15789</v>
      </c>
      <c r="D5699">
        <v>79.5</v>
      </c>
      <c r="E5699">
        <f>IFERROR(VLOOKUP(Table_ExternalData_15[[#This Row],[Id]],Rabati!B:C,2,0),0)</f>
        <v>20</v>
      </c>
      <c r="F5699">
        <v>1</v>
      </c>
      <c r="G5699" t="str">
        <f>VLOOKUP(Table_ExternalData_15[[#This Row],[Id]],'Blagovna izdelek'!A:C,3,0)</f>
        <v>Baseus</v>
      </c>
      <c r="H5699">
        <f>Table_ExternalData_15[[#This Row],[Rabat]]*0.2</f>
        <v>4</v>
      </c>
      <c r="I5699" s="2">
        <f>Table_ExternalData_15[[#This Row],[Price]]-(Table_ExternalData_15[[#This Row],[Price]]*Table_ExternalData_15[[#This Row],[BB rabat]])/100</f>
        <v>76.319999999999993</v>
      </c>
      <c r="J5699" s="2">
        <f>Table_ExternalData_15[[#This Row],[BB cena]]*Table_ExternalData_15[[#Headers],[1,22]]</f>
        <v>93.110399999999984</v>
      </c>
      <c r="K5699" s="2">
        <f>Table_ExternalData_15[[#This Row],[Price]]*Table_ExternalData_15[[#Headers],[1,22]]</f>
        <v>96.99</v>
      </c>
      <c r="L5699" s="7">
        <f>IF(G5699="White Shark",E5699*0.5,IF(G5699="Sbox",E5699*0.5,IF(G5699="Tenda",E5699*0.5,E5699*0.2)))/100</f>
        <v>0.04</v>
      </c>
      <c r="M5699" s="2">
        <f>Table_ExternalData_15[[#This Row],[Price]]-Table_ExternalData_15[[#This Row],[Price]]*Table_ExternalData_15[[#This Row],[extra popust]]</f>
        <v>76.319999999999993</v>
      </c>
      <c r="N5699" s="2">
        <f>IF(M5699&lt;I5699,M5699,I5699)</f>
        <v>76.319999999999993</v>
      </c>
      <c r="O5699" s="12" t="str">
        <f>IF(N5699&lt;I5699,$U$1," ")</f>
        <v xml:space="preserve"> </v>
      </c>
      <c r="P5699" s="12" t="str">
        <f>IFERROR((O5699+30)," ")</f>
        <v xml:space="preserve"> </v>
      </c>
      <c r="Q5699" s="2">
        <f ca="1">IF(O5699=$U$1,N5699,"0")*1.22</f>
        <v>0</v>
      </c>
    </row>
    <row r="5700" spans="1:17" x14ac:dyDescent="0.25">
      <c r="A5700" t="s">
        <v>8373</v>
      </c>
      <c r="B5700" t="s">
        <v>8372</v>
      </c>
      <c r="C5700">
        <v>15805</v>
      </c>
      <c r="D5700">
        <v>77.95</v>
      </c>
      <c r="E5700">
        <f>IFERROR(VLOOKUP(Table_ExternalData_15[[#This Row],[Id]],Rabati!B:C,2,0),0)</f>
        <v>20</v>
      </c>
      <c r="F5700">
        <v>6</v>
      </c>
      <c r="G5700" t="str">
        <f>VLOOKUP(Table_ExternalData_15[[#This Row],[Id]],'Blagovna izdelek'!A:C,3,0)</f>
        <v>Baseus</v>
      </c>
      <c r="H5700">
        <f>Table_ExternalData_15[[#This Row],[Rabat]]*0.2</f>
        <v>4</v>
      </c>
      <c r="I5700" s="2">
        <f>Table_ExternalData_15[[#This Row],[Price]]-(Table_ExternalData_15[[#This Row],[Price]]*Table_ExternalData_15[[#This Row],[BB rabat]])/100</f>
        <v>74.832000000000008</v>
      </c>
      <c r="J5700" s="2">
        <f>Table_ExternalData_15[[#This Row],[BB cena]]*Table_ExternalData_15[[#Headers],[1,22]]</f>
        <v>91.295040000000014</v>
      </c>
      <c r="K5700" s="2">
        <f>Table_ExternalData_15[[#This Row],[Price]]*Table_ExternalData_15[[#Headers],[1,22]]</f>
        <v>95.099000000000004</v>
      </c>
      <c r="L5700" s="7">
        <f>IF(G5700="White Shark",E5700*0.5,IF(G5700="Sbox",E5700*0.5,IF(G5700="Tenda",E5700*0.5,E5700*0.2)))/100</f>
        <v>0.04</v>
      </c>
      <c r="M5700" s="2">
        <f>Table_ExternalData_15[[#This Row],[Price]]-Table_ExternalData_15[[#This Row],[Price]]*Table_ExternalData_15[[#This Row],[extra popust]]</f>
        <v>74.832000000000008</v>
      </c>
      <c r="N5700" s="2">
        <f>IF(M5700&lt;I5700,M5700,I5700)</f>
        <v>74.832000000000008</v>
      </c>
      <c r="O5700" s="12" t="str">
        <f>IF(N5700&lt;I5700,$U$1," ")</f>
        <v xml:space="preserve"> </v>
      </c>
      <c r="P5700" s="12" t="str">
        <f>IFERROR((O5700+30)," ")</f>
        <v xml:space="preserve"> </v>
      </c>
      <c r="Q5700" s="2">
        <f ca="1">IF(O5700=$U$1,N5700,"0")*1.22</f>
        <v>0</v>
      </c>
    </row>
    <row r="5701" spans="1:17" x14ac:dyDescent="0.25">
      <c r="A5701" t="s">
        <v>8448</v>
      </c>
      <c r="B5701" t="s">
        <v>8447</v>
      </c>
      <c r="C5701">
        <v>15852</v>
      </c>
      <c r="D5701">
        <v>15.95</v>
      </c>
      <c r="E5701">
        <f>IFERROR(VLOOKUP(Table_ExternalData_15[[#This Row],[Id]],Rabati!B:C,2,0),0)</f>
        <v>20</v>
      </c>
      <c r="F5701">
        <v>0</v>
      </c>
      <c r="G5701" t="str">
        <f>VLOOKUP(Table_ExternalData_15[[#This Row],[Id]],'Blagovna izdelek'!A:C,3,0)</f>
        <v>Baseus</v>
      </c>
      <c r="H5701">
        <f>Table_ExternalData_15[[#This Row],[Rabat]]*0.2</f>
        <v>4</v>
      </c>
      <c r="I5701" s="2">
        <f>Table_ExternalData_15[[#This Row],[Price]]-(Table_ExternalData_15[[#This Row],[Price]]*Table_ExternalData_15[[#This Row],[BB rabat]])/100</f>
        <v>15.311999999999999</v>
      </c>
      <c r="J5701" s="2">
        <f>Table_ExternalData_15[[#This Row],[BB cena]]*Table_ExternalData_15[[#Headers],[1,22]]</f>
        <v>18.68064</v>
      </c>
      <c r="K5701" s="2">
        <f>Table_ExternalData_15[[#This Row],[Price]]*Table_ExternalData_15[[#Headers],[1,22]]</f>
        <v>19.459</v>
      </c>
      <c r="L5701" s="7">
        <f>IF(G5701="White Shark",E5701*0.5,IF(G5701="Sbox",E5701*0.5,IF(G5701="Tenda",E5701*0.5,E5701*0.2)))/100</f>
        <v>0.04</v>
      </c>
      <c r="M5701" s="2">
        <f>Table_ExternalData_15[[#This Row],[Price]]-Table_ExternalData_15[[#This Row],[Price]]*Table_ExternalData_15[[#This Row],[extra popust]]</f>
        <v>15.311999999999999</v>
      </c>
      <c r="N5701" s="2">
        <f>IF(M5701&lt;I5701,M5701,I5701)</f>
        <v>15.311999999999999</v>
      </c>
      <c r="O5701" s="12" t="str">
        <f>IF(N5701&lt;I5701,$U$1," ")</f>
        <v xml:space="preserve"> </v>
      </c>
      <c r="P5701" s="12" t="str">
        <f>IFERROR((O5701+30)," ")</f>
        <v xml:space="preserve"> </v>
      </c>
      <c r="Q5701" s="2">
        <f ca="1">IF(O5701=$U$1,N5701,"0")*1.22</f>
        <v>0</v>
      </c>
    </row>
    <row r="5702" spans="1:17" x14ac:dyDescent="0.25">
      <c r="A5702" t="s">
        <v>8452</v>
      </c>
      <c r="B5702" t="s">
        <v>8451</v>
      </c>
      <c r="C5702">
        <v>15875</v>
      </c>
      <c r="D5702">
        <v>13.9</v>
      </c>
      <c r="E5702">
        <f>IFERROR(VLOOKUP(Table_ExternalData_15[[#This Row],[Id]],Rabati!B:C,2,0),0)</f>
        <v>25</v>
      </c>
      <c r="F5702">
        <v>14</v>
      </c>
      <c r="G5702" t="str">
        <f>VLOOKUP(Table_ExternalData_15[[#This Row],[Id]],'Blagovna izdelek'!A:C,3,0)</f>
        <v>Baseus</v>
      </c>
      <c r="H5702">
        <f>Table_ExternalData_15[[#This Row],[Rabat]]*0.2</f>
        <v>5</v>
      </c>
      <c r="I5702" s="2">
        <f>Table_ExternalData_15[[#This Row],[Price]]-(Table_ExternalData_15[[#This Row],[Price]]*Table_ExternalData_15[[#This Row],[BB rabat]])/100</f>
        <v>13.205</v>
      </c>
      <c r="J5702" s="2">
        <f>Table_ExternalData_15[[#This Row],[BB cena]]*Table_ExternalData_15[[#Headers],[1,22]]</f>
        <v>16.110099999999999</v>
      </c>
      <c r="K5702" s="2">
        <f>Table_ExternalData_15[[#This Row],[Price]]*Table_ExternalData_15[[#Headers],[1,22]]</f>
        <v>16.957999999999998</v>
      </c>
      <c r="L5702" s="7">
        <f>IF(G5702="White Shark",E5702*0.5,IF(G5702="Sbox",E5702*0.5,IF(G5702="Tenda",E5702*0.5,E5702*0.2)))/100</f>
        <v>0.05</v>
      </c>
      <c r="M5702" s="2">
        <f>Table_ExternalData_15[[#This Row],[Price]]-Table_ExternalData_15[[#This Row],[Price]]*Table_ExternalData_15[[#This Row],[extra popust]]</f>
        <v>13.205</v>
      </c>
      <c r="N5702" s="2">
        <f>IF(M5702&lt;I5702,M5702,I5702)</f>
        <v>13.205</v>
      </c>
      <c r="O5702" s="12" t="str">
        <f>IF(N5702&lt;I5702,$U$1," ")</f>
        <v xml:space="preserve"> </v>
      </c>
      <c r="P5702" s="12" t="str">
        <f>IFERROR((O5702+30)," ")</f>
        <v xml:space="preserve"> </v>
      </c>
      <c r="Q5702" s="2">
        <f ca="1">IF(O5702=$U$1,N5702,"0")*1.22</f>
        <v>0</v>
      </c>
    </row>
    <row r="5703" spans="1:17" x14ac:dyDescent="0.25">
      <c r="A5703" t="s">
        <v>8489</v>
      </c>
      <c r="B5703" t="s">
        <v>8488</v>
      </c>
      <c r="C5703">
        <v>15897</v>
      </c>
      <c r="D5703">
        <v>14.15</v>
      </c>
      <c r="E5703">
        <f>IFERROR(VLOOKUP(Table_ExternalData_15[[#This Row],[Id]],Rabati!B:C,2,0),0)</f>
        <v>25</v>
      </c>
      <c r="F5703">
        <v>21</v>
      </c>
      <c r="G5703" t="str">
        <f>VLOOKUP(Table_ExternalData_15[[#This Row],[Id]],'Blagovna izdelek'!A:C,3,0)</f>
        <v>Baseus</v>
      </c>
      <c r="H5703">
        <f>Table_ExternalData_15[[#This Row],[Rabat]]*0.2</f>
        <v>5</v>
      </c>
      <c r="I5703" s="2">
        <f>Table_ExternalData_15[[#This Row],[Price]]-(Table_ExternalData_15[[#This Row],[Price]]*Table_ExternalData_15[[#This Row],[BB rabat]])/100</f>
        <v>13.442500000000001</v>
      </c>
      <c r="J5703" s="2">
        <f>Table_ExternalData_15[[#This Row],[BB cena]]*Table_ExternalData_15[[#Headers],[1,22]]</f>
        <v>16.399850000000001</v>
      </c>
      <c r="K5703" s="2">
        <f>Table_ExternalData_15[[#This Row],[Price]]*Table_ExternalData_15[[#Headers],[1,22]]</f>
        <v>17.263000000000002</v>
      </c>
      <c r="L5703" s="7">
        <f>IF(G5703="White Shark",E5703*0.5,IF(G5703="Sbox",E5703*0.5,IF(G5703="Tenda",E5703*0.5,E5703*0.2)))/100</f>
        <v>0.05</v>
      </c>
      <c r="M5703" s="2">
        <f>Table_ExternalData_15[[#This Row],[Price]]-Table_ExternalData_15[[#This Row],[Price]]*Table_ExternalData_15[[#This Row],[extra popust]]</f>
        <v>13.442500000000001</v>
      </c>
      <c r="N5703" s="2">
        <f>IF(M5703&lt;I5703,M5703,I5703)</f>
        <v>13.442500000000001</v>
      </c>
      <c r="O5703" s="12" t="str">
        <f>IF(N5703&lt;I5703,$U$1," ")</f>
        <v xml:space="preserve"> </v>
      </c>
      <c r="P5703" s="12" t="str">
        <f>IFERROR((O5703+30)," ")</f>
        <v xml:space="preserve"> </v>
      </c>
      <c r="Q5703" s="2">
        <f ca="1">IF(O5703=$U$1,N5703,"0")*1.22</f>
        <v>0</v>
      </c>
    </row>
    <row r="5704" spans="1:17" x14ac:dyDescent="0.25">
      <c r="A5704" t="s">
        <v>8604</v>
      </c>
      <c r="B5704" t="s">
        <v>8603</v>
      </c>
      <c r="C5704">
        <v>15958</v>
      </c>
      <c r="D5704">
        <v>9</v>
      </c>
      <c r="E5704">
        <f>IFERROR(VLOOKUP(Table_ExternalData_15[[#This Row],[Id]],Rabati!B:C,2,0),0)</f>
        <v>0</v>
      </c>
      <c r="F5704">
        <v>0</v>
      </c>
      <c r="G5704" t="str">
        <f>VLOOKUP(Table_ExternalData_15[[#This Row],[Id]],'Blagovna izdelek'!A:C,3,0)</f>
        <v>Baseus</v>
      </c>
      <c r="H5704">
        <f>Table_ExternalData_15[[#This Row],[Rabat]]*0.2</f>
        <v>0</v>
      </c>
      <c r="I5704" s="2">
        <f>Table_ExternalData_15[[#This Row],[Price]]-(Table_ExternalData_15[[#This Row],[Price]]*Table_ExternalData_15[[#This Row],[BB rabat]])/100</f>
        <v>9</v>
      </c>
      <c r="J5704" s="2">
        <f>Table_ExternalData_15[[#This Row],[BB cena]]*Table_ExternalData_15[[#Headers],[1,22]]</f>
        <v>10.98</v>
      </c>
      <c r="K5704" s="2">
        <f>Table_ExternalData_15[[#This Row],[Price]]*Table_ExternalData_15[[#Headers],[1,22]]</f>
        <v>10.98</v>
      </c>
      <c r="L5704" s="7">
        <f>IF(G5704="White Shark",E5704*0.5,IF(G5704="Sbox",E5704*0.5,IF(G5704="Tenda",E5704*0.5,E5704*0.2)))/100</f>
        <v>0</v>
      </c>
      <c r="M5704" s="2">
        <f>Table_ExternalData_15[[#This Row],[Price]]-Table_ExternalData_15[[#This Row],[Price]]*Table_ExternalData_15[[#This Row],[extra popust]]</f>
        <v>9</v>
      </c>
      <c r="N5704" s="2">
        <f>IF(M5704&lt;I5704,M5704,I5704)</f>
        <v>9</v>
      </c>
      <c r="O5704" s="12" t="str">
        <f>IF(N5704&lt;I5704,$U$1," ")</f>
        <v xml:space="preserve"> </v>
      </c>
      <c r="P5704" s="12" t="str">
        <f>IFERROR((O5704+30)," ")</f>
        <v xml:space="preserve"> </v>
      </c>
      <c r="Q5704" s="2">
        <f ca="1">IF(O5704=$U$1,N5704,"0")*1.22</f>
        <v>0</v>
      </c>
    </row>
    <row r="5705" spans="1:17" x14ac:dyDescent="0.25">
      <c r="A5705" t="s">
        <v>8606</v>
      </c>
      <c r="B5705" t="s">
        <v>8605</v>
      </c>
      <c r="C5705">
        <v>15959</v>
      </c>
      <c r="D5705">
        <v>6.75</v>
      </c>
      <c r="E5705">
        <f>IFERROR(VLOOKUP(Table_ExternalData_15[[#This Row],[Id]],Rabati!B:C,2,0),0)</f>
        <v>30</v>
      </c>
      <c r="F5705">
        <v>16</v>
      </c>
      <c r="G5705" t="str">
        <f>VLOOKUP(Table_ExternalData_15[[#This Row],[Id]],'Blagovna izdelek'!A:C,3,0)</f>
        <v>Baseus</v>
      </c>
      <c r="H5705">
        <f>Table_ExternalData_15[[#This Row],[Rabat]]*0.2</f>
        <v>6</v>
      </c>
      <c r="I5705" s="2">
        <f>Table_ExternalData_15[[#This Row],[Price]]-(Table_ExternalData_15[[#This Row],[Price]]*Table_ExternalData_15[[#This Row],[BB rabat]])/100</f>
        <v>6.3449999999999998</v>
      </c>
      <c r="J5705" s="2">
        <f>Table_ExternalData_15[[#This Row],[BB cena]]*Table_ExternalData_15[[#Headers],[1,22]]</f>
        <v>7.7408999999999999</v>
      </c>
      <c r="K5705" s="2">
        <f>Table_ExternalData_15[[#This Row],[Price]]*Table_ExternalData_15[[#Headers],[1,22]]</f>
        <v>8.2349999999999994</v>
      </c>
      <c r="L5705" s="7">
        <f>IF(G5705="White Shark",E5705*0.5,IF(G5705="Sbox",E5705*0.5,IF(G5705="Tenda",E5705*0.5,E5705*0.2)))/100</f>
        <v>0.06</v>
      </c>
      <c r="M5705" s="2">
        <f>Table_ExternalData_15[[#This Row],[Price]]-Table_ExternalData_15[[#This Row],[Price]]*Table_ExternalData_15[[#This Row],[extra popust]]</f>
        <v>6.3449999999999998</v>
      </c>
      <c r="N5705" s="2">
        <f>IF(M5705&lt;I5705,M5705,I5705)</f>
        <v>6.3449999999999998</v>
      </c>
      <c r="O5705" s="12" t="str">
        <f>IF(N5705&lt;I5705,$U$1," ")</f>
        <v xml:space="preserve"> </v>
      </c>
      <c r="P5705" s="12" t="str">
        <f>IFERROR((O5705+30)," ")</f>
        <v xml:space="preserve"> </v>
      </c>
      <c r="Q5705" s="2">
        <f ca="1">IF(O5705=$U$1,N5705,"0")*1.22</f>
        <v>0</v>
      </c>
    </row>
    <row r="5706" spans="1:17" x14ac:dyDescent="0.25">
      <c r="A5706" t="s">
        <v>8608</v>
      </c>
      <c r="B5706" t="s">
        <v>8607</v>
      </c>
      <c r="C5706">
        <v>15960</v>
      </c>
      <c r="D5706">
        <v>8.48</v>
      </c>
      <c r="E5706">
        <f>IFERROR(VLOOKUP(Table_ExternalData_15[[#This Row],[Id]],Rabati!B:C,2,0),0)</f>
        <v>30</v>
      </c>
      <c r="F5706">
        <v>9</v>
      </c>
      <c r="G5706" t="str">
        <f>VLOOKUP(Table_ExternalData_15[[#This Row],[Id]],'Blagovna izdelek'!A:C,3,0)</f>
        <v>Baseus</v>
      </c>
      <c r="H5706">
        <f>Table_ExternalData_15[[#This Row],[Rabat]]*0.2</f>
        <v>6</v>
      </c>
      <c r="I5706" s="2">
        <f>Table_ExternalData_15[[#This Row],[Price]]-(Table_ExternalData_15[[#This Row],[Price]]*Table_ExternalData_15[[#This Row],[BB rabat]])/100</f>
        <v>7.9712000000000005</v>
      </c>
      <c r="J5706" s="2">
        <f>Table_ExternalData_15[[#This Row],[BB cena]]*Table_ExternalData_15[[#Headers],[1,22]]</f>
        <v>9.7248640000000002</v>
      </c>
      <c r="K5706" s="2">
        <f>Table_ExternalData_15[[#This Row],[Price]]*Table_ExternalData_15[[#Headers],[1,22]]</f>
        <v>10.345600000000001</v>
      </c>
      <c r="L5706" s="7">
        <f>IF(G5706="White Shark",E5706*0.5,IF(G5706="Sbox",E5706*0.5,IF(G5706="Tenda",E5706*0.5,E5706*0.2)))/100</f>
        <v>0.06</v>
      </c>
      <c r="M5706" s="2">
        <f>Table_ExternalData_15[[#This Row],[Price]]-Table_ExternalData_15[[#This Row],[Price]]*Table_ExternalData_15[[#This Row],[extra popust]]</f>
        <v>7.9712000000000005</v>
      </c>
      <c r="N5706" s="2">
        <f>IF(M5706&lt;I5706,M5706,I5706)</f>
        <v>7.9712000000000005</v>
      </c>
      <c r="O5706" s="12" t="str">
        <f>IF(N5706&lt;I5706,$U$1," ")</f>
        <v xml:space="preserve"> </v>
      </c>
      <c r="P5706" s="12" t="str">
        <f>IFERROR((O5706+30)," ")</f>
        <v xml:space="preserve"> </v>
      </c>
      <c r="Q5706" s="2">
        <f ca="1">IF(O5706=$U$1,N5706,"0")*1.22</f>
        <v>0</v>
      </c>
    </row>
    <row r="5707" spans="1:17" x14ac:dyDescent="0.25">
      <c r="A5707" t="s">
        <v>8610</v>
      </c>
      <c r="B5707" t="s">
        <v>8609</v>
      </c>
      <c r="C5707">
        <v>15961</v>
      </c>
      <c r="D5707">
        <v>5.95</v>
      </c>
      <c r="E5707">
        <f>IFERROR(VLOOKUP(Table_ExternalData_15[[#This Row],[Id]],Rabati!B:C,2,0),0)</f>
        <v>30</v>
      </c>
      <c r="F5707">
        <v>55</v>
      </c>
      <c r="G5707" t="str">
        <f>VLOOKUP(Table_ExternalData_15[[#This Row],[Id]],'Blagovna izdelek'!A:C,3,0)</f>
        <v>Baseus</v>
      </c>
      <c r="H5707">
        <f>Table_ExternalData_15[[#This Row],[Rabat]]*0.2</f>
        <v>6</v>
      </c>
      <c r="I5707" s="2">
        <f>Table_ExternalData_15[[#This Row],[Price]]-(Table_ExternalData_15[[#This Row],[Price]]*Table_ExternalData_15[[#This Row],[BB rabat]])/100</f>
        <v>5.593</v>
      </c>
      <c r="J5707" s="2">
        <f>Table_ExternalData_15[[#This Row],[BB cena]]*Table_ExternalData_15[[#Headers],[1,22]]</f>
        <v>6.8234599999999999</v>
      </c>
      <c r="K5707" s="2">
        <f>Table_ExternalData_15[[#This Row],[Price]]*Table_ExternalData_15[[#Headers],[1,22]]</f>
        <v>7.2590000000000003</v>
      </c>
      <c r="L5707" s="7">
        <f>IF(G5707="White Shark",E5707*0.5,IF(G5707="Sbox",E5707*0.5,IF(G5707="Tenda",E5707*0.5,E5707*0.2)))/100</f>
        <v>0.06</v>
      </c>
      <c r="M5707" s="2">
        <f>Table_ExternalData_15[[#This Row],[Price]]-Table_ExternalData_15[[#This Row],[Price]]*Table_ExternalData_15[[#This Row],[extra popust]]</f>
        <v>5.593</v>
      </c>
      <c r="N5707" s="2">
        <f>IF(M5707&lt;I5707,M5707,I5707)</f>
        <v>5.593</v>
      </c>
      <c r="O5707" s="12" t="str">
        <f>IF(N5707&lt;I5707,$U$1," ")</f>
        <v xml:space="preserve"> </v>
      </c>
      <c r="P5707" s="12" t="str">
        <f>IFERROR((O5707+30)," ")</f>
        <v xml:space="preserve"> </v>
      </c>
      <c r="Q5707" s="2">
        <f ca="1">IF(O5707=$U$1,N5707,"0")*1.22</f>
        <v>0</v>
      </c>
    </row>
    <row r="5708" spans="1:17" x14ac:dyDescent="0.25">
      <c r="A5708" t="s">
        <v>8612</v>
      </c>
      <c r="B5708" t="s">
        <v>8611</v>
      </c>
      <c r="C5708">
        <v>15962</v>
      </c>
      <c r="D5708">
        <v>7.45</v>
      </c>
      <c r="E5708">
        <f>IFERROR(VLOOKUP(Table_ExternalData_15[[#This Row],[Id]],Rabati!B:C,2,0),0)</f>
        <v>30</v>
      </c>
      <c r="F5708">
        <v>55</v>
      </c>
      <c r="G5708" t="str">
        <f>VLOOKUP(Table_ExternalData_15[[#This Row],[Id]],'Blagovna izdelek'!A:C,3,0)</f>
        <v>Baseus</v>
      </c>
      <c r="H5708">
        <f>Table_ExternalData_15[[#This Row],[Rabat]]*0.2</f>
        <v>6</v>
      </c>
      <c r="I5708" s="2">
        <f>Table_ExternalData_15[[#This Row],[Price]]-(Table_ExternalData_15[[#This Row],[Price]]*Table_ExternalData_15[[#This Row],[BB rabat]])/100</f>
        <v>7.0030000000000001</v>
      </c>
      <c r="J5708" s="2">
        <f>Table_ExternalData_15[[#This Row],[BB cena]]*Table_ExternalData_15[[#Headers],[1,22]]</f>
        <v>8.5436599999999991</v>
      </c>
      <c r="K5708" s="2">
        <f>Table_ExternalData_15[[#This Row],[Price]]*Table_ExternalData_15[[#Headers],[1,22]]</f>
        <v>9.0890000000000004</v>
      </c>
      <c r="L5708" s="7">
        <f>IF(G5708="White Shark",E5708*0.5,IF(G5708="Sbox",E5708*0.5,IF(G5708="Tenda",E5708*0.5,E5708*0.2)))/100</f>
        <v>0.06</v>
      </c>
      <c r="M5708" s="2">
        <f>Table_ExternalData_15[[#This Row],[Price]]-Table_ExternalData_15[[#This Row],[Price]]*Table_ExternalData_15[[#This Row],[extra popust]]</f>
        <v>7.0030000000000001</v>
      </c>
      <c r="N5708" s="2">
        <f>IF(M5708&lt;I5708,M5708,I5708)</f>
        <v>7.0030000000000001</v>
      </c>
      <c r="O5708" s="12" t="str">
        <f>IF(N5708&lt;I5708,$U$1," ")</f>
        <v xml:space="preserve"> </v>
      </c>
      <c r="P5708" s="12" t="str">
        <f>IFERROR((O5708+30)," ")</f>
        <v xml:space="preserve"> </v>
      </c>
      <c r="Q5708" s="2">
        <f ca="1">IF(O5708=$U$1,N5708,"0")*1.22</f>
        <v>0</v>
      </c>
    </row>
    <row r="5709" spans="1:17" x14ac:dyDescent="0.25">
      <c r="A5709" t="s">
        <v>8614</v>
      </c>
      <c r="B5709" t="s">
        <v>8613</v>
      </c>
      <c r="C5709">
        <v>15963</v>
      </c>
      <c r="D5709">
        <v>7.35</v>
      </c>
      <c r="E5709">
        <f>IFERROR(VLOOKUP(Table_ExternalData_15[[#This Row],[Id]],Rabati!B:C,2,0),0)</f>
        <v>30</v>
      </c>
      <c r="F5709">
        <v>26</v>
      </c>
      <c r="G5709" t="str">
        <f>VLOOKUP(Table_ExternalData_15[[#This Row],[Id]],'Blagovna izdelek'!A:C,3,0)</f>
        <v>Baseus</v>
      </c>
      <c r="H5709">
        <f>Table_ExternalData_15[[#This Row],[Rabat]]*0.2</f>
        <v>6</v>
      </c>
      <c r="I5709" s="2">
        <f>Table_ExternalData_15[[#This Row],[Price]]-(Table_ExternalData_15[[#This Row],[Price]]*Table_ExternalData_15[[#This Row],[BB rabat]])/100</f>
        <v>6.9089999999999998</v>
      </c>
      <c r="J5709" s="2">
        <f>Table_ExternalData_15[[#This Row],[BB cena]]*Table_ExternalData_15[[#Headers],[1,22]]</f>
        <v>8.4289799999999993</v>
      </c>
      <c r="K5709" s="2">
        <f>Table_ExternalData_15[[#This Row],[Price]]*Table_ExternalData_15[[#Headers],[1,22]]</f>
        <v>8.9669999999999987</v>
      </c>
      <c r="L5709" s="7">
        <f>IF(G5709="White Shark",E5709*0.5,IF(G5709="Sbox",E5709*0.5,IF(G5709="Tenda",E5709*0.5,E5709*0.2)))/100</f>
        <v>0.06</v>
      </c>
      <c r="M5709" s="2">
        <f>Table_ExternalData_15[[#This Row],[Price]]-Table_ExternalData_15[[#This Row],[Price]]*Table_ExternalData_15[[#This Row],[extra popust]]</f>
        <v>6.9089999999999998</v>
      </c>
      <c r="N5709" s="2">
        <f>IF(M5709&lt;I5709,M5709,I5709)</f>
        <v>6.9089999999999998</v>
      </c>
      <c r="O5709" s="12" t="str">
        <f>IF(N5709&lt;I5709,$U$1," ")</f>
        <v xml:space="preserve"> </v>
      </c>
      <c r="P5709" s="12" t="str">
        <f>IFERROR((O5709+30)," ")</f>
        <v xml:space="preserve"> </v>
      </c>
      <c r="Q5709" s="2">
        <f ca="1">IF(O5709=$U$1,N5709,"0")*1.22</f>
        <v>0</v>
      </c>
    </row>
    <row r="5710" spans="1:17" x14ac:dyDescent="0.25">
      <c r="A5710" t="s">
        <v>8615</v>
      </c>
      <c r="B5710" t="s">
        <v>9987</v>
      </c>
      <c r="C5710">
        <v>15964</v>
      </c>
      <c r="D5710">
        <v>4.3</v>
      </c>
      <c r="E5710">
        <f>IFERROR(VLOOKUP(Table_ExternalData_15[[#This Row],[Id]],Rabati!B:C,2,0),0)</f>
        <v>30</v>
      </c>
      <c r="F5710">
        <v>31</v>
      </c>
      <c r="G5710" t="str">
        <f>VLOOKUP(Table_ExternalData_15[[#This Row],[Id]],'Blagovna izdelek'!A:C,3,0)</f>
        <v>Baseus</v>
      </c>
      <c r="H5710">
        <f>Table_ExternalData_15[[#This Row],[Rabat]]*0.2</f>
        <v>6</v>
      </c>
      <c r="I5710" s="2">
        <f>Table_ExternalData_15[[#This Row],[Price]]-(Table_ExternalData_15[[#This Row],[Price]]*Table_ExternalData_15[[#This Row],[BB rabat]])/100</f>
        <v>4.0419999999999998</v>
      </c>
      <c r="J5710" s="2">
        <f>Table_ExternalData_15[[#This Row],[BB cena]]*Table_ExternalData_15[[#Headers],[1,22]]</f>
        <v>4.9312399999999998</v>
      </c>
      <c r="K5710" s="2">
        <f>Table_ExternalData_15[[#This Row],[Price]]*Table_ExternalData_15[[#Headers],[1,22]]</f>
        <v>5.2459999999999996</v>
      </c>
      <c r="L5710" s="7">
        <f>IF(G5710="White Shark",E5710*0.5,IF(G5710="Sbox",E5710*0.5,IF(G5710="Tenda",E5710*0.5,E5710*0.2)))/100</f>
        <v>0.06</v>
      </c>
      <c r="M5710" s="2">
        <f>Table_ExternalData_15[[#This Row],[Price]]-Table_ExternalData_15[[#This Row],[Price]]*Table_ExternalData_15[[#This Row],[extra popust]]</f>
        <v>4.0419999999999998</v>
      </c>
      <c r="N5710" s="2">
        <f>IF(M5710&lt;I5710,M5710,I5710)</f>
        <v>4.0419999999999998</v>
      </c>
      <c r="O5710" s="12" t="str">
        <f>IF(N5710&lt;I5710,$U$1," ")</f>
        <v xml:space="preserve"> </v>
      </c>
      <c r="P5710" s="12" t="str">
        <f>IFERROR((O5710+30)," ")</f>
        <v xml:space="preserve"> </v>
      </c>
      <c r="Q5710" s="2">
        <f ca="1">IF(O5710=$U$1,N5710,"0")*1.22</f>
        <v>0</v>
      </c>
    </row>
    <row r="5711" spans="1:17" x14ac:dyDescent="0.25">
      <c r="A5711" t="s">
        <v>8617</v>
      </c>
      <c r="B5711" t="s">
        <v>8616</v>
      </c>
      <c r="C5711">
        <v>15965</v>
      </c>
      <c r="D5711">
        <v>6.6</v>
      </c>
      <c r="E5711">
        <f>IFERROR(VLOOKUP(Table_ExternalData_15[[#This Row],[Id]],Rabati!B:C,2,0),0)</f>
        <v>30</v>
      </c>
      <c r="F5711">
        <v>17</v>
      </c>
      <c r="G5711" t="str">
        <f>VLOOKUP(Table_ExternalData_15[[#This Row],[Id]],'Blagovna izdelek'!A:C,3,0)</f>
        <v>Baseus</v>
      </c>
      <c r="H5711">
        <f>Table_ExternalData_15[[#This Row],[Rabat]]*0.2</f>
        <v>6</v>
      </c>
      <c r="I5711" s="2">
        <f>Table_ExternalData_15[[#This Row],[Price]]-(Table_ExternalData_15[[#This Row],[Price]]*Table_ExternalData_15[[#This Row],[BB rabat]])/100</f>
        <v>6.2039999999999997</v>
      </c>
      <c r="J5711" s="2">
        <f>Table_ExternalData_15[[#This Row],[BB cena]]*Table_ExternalData_15[[#Headers],[1,22]]</f>
        <v>7.5688799999999992</v>
      </c>
      <c r="K5711" s="2">
        <f>Table_ExternalData_15[[#This Row],[Price]]*Table_ExternalData_15[[#Headers],[1,22]]</f>
        <v>8.0519999999999996</v>
      </c>
      <c r="L5711" s="7">
        <f>IF(G5711="White Shark",E5711*0.5,IF(G5711="Sbox",E5711*0.5,IF(G5711="Tenda",E5711*0.5,E5711*0.2)))/100</f>
        <v>0.06</v>
      </c>
      <c r="M5711" s="2">
        <f>Table_ExternalData_15[[#This Row],[Price]]-Table_ExternalData_15[[#This Row],[Price]]*Table_ExternalData_15[[#This Row],[extra popust]]</f>
        <v>6.2039999999999997</v>
      </c>
      <c r="N5711" s="2">
        <f>IF(M5711&lt;I5711,M5711,I5711)</f>
        <v>6.2039999999999997</v>
      </c>
      <c r="O5711" s="12" t="str">
        <f>IF(N5711&lt;I5711,$U$1," ")</f>
        <v xml:space="preserve"> </v>
      </c>
      <c r="P5711" s="12" t="str">
        <f>IFERROR((O5711+30)," ")</f>
        <v xml:space="preserve"> </v>
      </c>
      <c r="Q5711" s="2">
        <f ca="1">IF(O5711=$U$1,N5711,"0")*1.22</f>
        <v>0</v>
      </c>
    </row>
    <row r="5712" spans="1:17" x14ac:dyDescent="0.25">
      <c r="A5712" t="s">
        <v>8619</v>
      </c>
      <c r="B5712" t="s">
        <v>8618</v>
      </c>
      <c r="C5712">
        <v>15966</v>
      </c>
      <c r="D5712">
        <v>13.8</v>
      </c>
      <c r="E5712">
        <f>IFERROR(VLOOKUP(Table_ExternalData_15[[#This Row],[Id]],Rabati!B:C,2,0),0)</f>
        <v>25</v>
      </c>
      <c r="F5712">
        <v>62</v>
      </c>
      <c r="G5712" t="str">
        <f>VLOOKUP(Table_ExternalData_15[[#This Row],[Id]],'Blagovna izdelek'!A:C,3,0)</f>
        <v>Baseus</v>
      </c>
      <c r="H5712">
        <f>Table_ExternalData_15[[#This Row],[Rabat]]*0.2</f>
        <v>5</v>
      </c>
      <c r="I5712" s="2">
        <f>Table_ExternalData_15[[#This Row],[Price]]-(Table_ExternalData_15[[#This Row],[Price]]*Table_ExternalData_15[[#This Row],[BB rabat]])/100</f>
        <v>13.110000000000001</v>
      </c>
      <c r="J5712" s="2">
        <f>Table_ExternalData_15[[#This Row],[BB cena]]*Table_ExternalData_15[[#Headers],[1,22]]</f>
        <v>15.994200000000001</v>
      </c>
      <c r="K5712" s="2">
        <f>Table_ExternalData_15[[#This Row],[Price]]*Table_ExternalData_15[[#Headers],[1,22]]</f>
        <v>16.836000000000002</v>
      </c>
      <c r="L5712" s="7">
        <f>IF(G5712="White Shark",E5712*0.5,IF(G5712="Sbox",E5712*0.5,IF(G5712="Tenda",E5712*0.5,E5712*0.2)))/100</f>
        <v>0.05</v>
      </c>
      <c r="M5712" s="2">
        <f>Table_ExternalData_15[[#This Row],[Price]]-Table_ExternalData_15[[#This Row],[Price]]*Table_ExternalData_15[[#This Row],[extra popust]]</f>
        <v>13.110000000000001</v>
      </c>
      <c r="N5712" s="2">
        <f>IF(M5712&lt;I5712,M5712,I5712)</f>
        <v>13.110000000000001</v>
      </c>
      <c r="O5712" s="12" t="str">
        <f>IF(N5712&lt;I5712,$U$1," ")</f>
        <v xml:space="preserve"> </v>
      </c>
      <c r="P5712" s="12" t="str">
        <f>IFERROR((O5712+30)," ")</f>
        <v xml:space="preserve"> </v>
      </c>
      <c r="Q5712" s="2">
        <f ca="1">IF(O5712=$U$1,N5712,"0")*1.22</f>
        <v>0</v>
      </c>
    </row>
    <row r="5713" spans="1:17" x14ac:dyDescent="0.25">
      <c r="A5713" t="s">
        <v>8621</v>
      </c>
      <c r="B5713" t="s">
        <v>8620</v>
      </c>
      <c r="C5713">
        <v>15967</v>
      </c>
      <c r="D5713">
        <v>6.05</v>
      </c>
      <c r="E5713">
        <f>IFERROR(VLOOKUP(Table_ExternalData_15[[#This Row],[Id]],Rabati!B:C,2,0),0)</f>
        <v>30</v>
      </c>
      <c r="F5713">
        <v>37</v>
      </c>
      <c r="G5713" t="str">
        <f>VLOOKUP(Table_ExternalData_15[[#This Row],[Id]],'Blagovna izdelek'!A:C,3,0)</f>
        <v>Baseus</v>
      </c>
      <c r="H5713">
        <f>Table_ExternalData_15[[#This Row],[Rabat]]*0.2</f>
        <v>6</v>
      </c>
      <c r="I5713" s="2">
        <f>Table_ExternalData_15[[#This Row],[Price]]-(Table_ExternalData_15[[#This Row],[Price]]*Table_ExternalData_15[[#This Row],[BB rabat]])/100</f>
        <v>5.6869999999999994</v>
      </c>
      <c r="J5713" s="2">
        <f>Table_ExternalData_15[[#This Row],[BB cena]]*Table_ExternalData_15[[#Headers],[1,22]]</f>
        <v>6.9381399999999989</v>
      </c>
      <c r="K5713" s="2">
        <f>Table_ExternalData_15[[#This Row],[Price]]*Table_ExternalData_15[[#Headers],[1,22]]</f>
        <v>7.3809999999999993</v>
      </c>
      <c r="L5713" s="7">
        <f>IF(G5713="White Shark",E5713*0.5,IF(G5713="Sbox",E5713*0.5,IF(G5713="Tenda",E5713*0.5,E5713*0.2)))/100</f>
        <v>0.06</v>
      </c>
      <c r="M5713" s="2">
        <f>Table_ExternalData_15[[#This Row],[Price]]-Table_ExternalData_15[[#This Row],[Price]]*Table_ExternalData_15[[#This Row],[extra popust]]</f>
        <v>5.6869999999999994</v>
      </c>
      <c r="N5713" s="2">
        <f>IF(M5713&lt;I5713,M5713,I5713)</f>
        <v>5.6869999999999994</v>
      </c>
      <c r="O5713" s="12" t="str">
        <f>IF(N5713&lt;I5713,$U$1," ")</f>
        <v xml:space="preserve"> </v>
      </c>
      <c r="P5713" s="12" t="str">
        <f>IFERROR((O5713+30)," ")</f>
        <v xml:space="preserve"> </v>
      </c>
      <c r="Q5713" s="2">
        <f ca="1">IF(O5713=$U$1,N5713,"0")*1.22</f>
        <v>0</v>
      </c>
    </row>
    <row r="5714" spans="1:17" x14ac:dyDescent="0.25">
      <c r="A5714" t="s">
        <v>8622</v>
      </c>
      <c r="B5714" t="s">
        <v>9891</v>
      </c>
      <c r="C5714">
        <v>15968</v>
      </c>
      <c r="D5714">
        <v>8.0299999999999994</v>
      </c>
      <c r="E5714">
        <f>IFERROR(VLOOKUP(Table_ExternalData_15[[#This Row],[Id]],Rabati!B:C,2,0),0)</f>
        <v>30</v>
      </c>
      <c r="F5714">
        <v>37</v>
      </c>
      <c r="G5714" t="str">
        <f>VLOOKUP(Table_ExternalData_15[[#This Row],[Id]],'Blagovna izdelek'!A:C,3,0)</f>
        <v>Baseus</v>
      </c>
      <c r="H5714">
        <f>Table_ExternalData_15[[#This Row],[Rabat]]*0.2</f>
        <v>6</v>
      </c>
      <c r="I5714" s="2">
        <f>Table_ExternalData_15[[#This Row],[Price]]-(Table_ExternalData_15[[#This Row],[Price]]*Table_ExternalData_15[[#This Row],[BB rabat]])/100</f>
        <v>7.5481999999999996</v>
      </c>
      <c r="J5714" s="2">
        <f>Table_ExternalData_15[[#This Row],[BB cena]]*Table_ExternalData_15[[#Headers],[1,22]]</f>
        <v>9.2088039999999989</v>
      </c>
      <c r="K5714" s="2">
        <f>Table_ExternalData_15[[#This Row],[Price]]*Table_ExternalData_15[[#Headers],[1,22]]</f>
        <v>9.7965999999999998</v>
      </c>
      <c r="L5714" s="7">
        <f>IF(G5714="White Shark",E5714*0.5,IF(G5714="Sbox",E5714*0.5,IF(G5714="Tenda",E5714*0.5,E5714*0.2)))/100</f>
        <v>0.06</v>
      </c>
      <c r="M5714" s="2">
        <f>Table_ExternalData_15[[#This Row],[Price]]-Table_ExternalData_15[[#This Row],[Price]]*Table_ExternalData_15[[#This Row],[extra popust]]</f>
        <v>7.5481999999999996</v>
      </c>
      <c r="N5714" s="2">
        <f>IF(M5714&lt;I5714,M5714,I5714)</f>
        <v>7.5481999999999996</v>
      </c>
      <c r="O5714" s="12" t="str">
        <f>IF(N5714&lt;I5714,$U$1," ")</f>
        <v xml:space="preserve"> </v>
      </c>
      <c r="P5714" s="12" t="str">
        <f>IFERROR((O5714+30)," ")</f>
        <v xml:space="preserve"> </v>
      </c>
      <c r="Q5714" s="2">
        <f ca="1">IF(O5714=$U$1,N5714,"0")*1.22</f>
        <v>0</v>
      </c>
    </row>
    <row r="5715" spans="1:17" x14ac:dyDescent="0.25">
      <c r="A5715" t="s">
        <v>8628</v>
      </c>
      <c r="B5715" t="s">
        <v>8627</v>
      </c>
      <c r="C5715">
        <v>16206</v>
      </c>
      <c r="D5715">
        <v>9.9499999999999993</v>
      </c>
      <c r="E5715">
        <f>IFERROR(VLOOKUP(Table_ExternalData_15[[#This Row],[Id]],Rabati!B:C,2,0),0)</f>
        <v>20</v>
      </c>
      <c r="F5715">
        <v>76</v>
      </c>
      <c r="G5715" t="str">
        <f>VLOOKUP(Table_ExternalData_15[[#This Row],[Id]],'Blagovna izdelek'!A:C,3,0)</f>
        <v>Baseus</v>
      </c>
      <c r="H5715">
        <f>Table_ExternalData_15[[#This Row],[Rabat]]*0.2</f>
        <v>4</v>
      </c>
      <c r="I5715" s="2">
        <f>Table_ExternalData_15[[#This Row],[Price]]-(Table_ExternalData_15[[#This Row],[Price]]*Table_ExternalData_15[[#This Row],[BB rabat]])/100</f>
        <v>9.5519999999999996</v>
      </c>
      <c r="J5715" s="2">
        <f>Table_ExternalData_15[[#This Row],[BB cena]]*Table_ExternalData_15[[#Headers],[1,22]]</f>
        <v>11.65344</v>
      </c>
      <c r="K5715" s="2">
        <f>Table_ExternalData_15[[#This Row],[Price]]*Table_ExternalData_15[[#Headers],[1,22]]</f>
        <v>12.138999999999999</v>
      </c>
      <c r="L5715" s="7">
        <f>IF(G5715="White Shark",E5715*0.5,IF(G5715="Sbox",E5715*0.5,IF(G5715="Tenda",E5715*0.5,E5715*0.2)))/100</f>
        <v>0.04</v>
      </c>
      <c r="M5715" s="2">
        <f>Table_ExternalData_15[[#This Row],[Price]]-Table_ExternalData_15[[#This Row],[Price]]*Table_ExternalData_15[[#This Row],[extra popust]]</f>
        <v>9.5519999999999996</v>
      </c>
      <c r="N5715" s="2">
        <f>IF(M5715&lt;I5715,M5715,I5715)</f>
        <v>9.5519999999999996</v>
      </c>
      <c r="O5715" s="12" t="str">
        <f>IF(N5715&lt;I5715,$U$1," ")</f>
        <v xml:space="preserve"> </v>
      </c>
      <c r="P5715" s="12" t="str">
        <f>IFERROR((O5715+30)," ")</f>
        <v xml:space="preserve"> </v>
      </c>
      <c r="Q5715" s="2">
        <f ca="1">IF(O5715=$U$1,N5715,"0")*1.22</f>
        <v>0</v>
      </c>
    </row>
    <row r="5716" spans="1:17" x14ac:dyDescent="0.25">
      <c r="A5716" t="s">
        <v>8630</v>
      </c>
      <c r="B5716" t="s">
        <v>8629</v>
      </c>
      <c r="C5716">
        <v>16207</v>
      </c>
      <c r="D5716">
        <v>57.35</v>
      </c>
      <c r="E5716">
        <f>IFERROR(VLOOKUP(Table_ExternalData_15[[#This Row],[Id]],Rabati!B:C,2,0),0)</f>
        <v>20</v>
      </c>
      <c r="F5716">
        <v>8</v>
      </c>
      <c r="G5716" t="str">
        <f>VLOOKUP(Table_ExternalData_15[[#This Row],[Id]],'Blagovna izdelek'!A:C,3,0)</f>
        <v>Baseus</v>
      </c>
      <c r="H5716">
        <f>Table_ExternalData_15[[#This Row],[Rabat]]*0.2</f>
        <v>4</v>
      </c>
      <c r="I5716" s="2">
        <f>Table_ExternalData_15[[#This Row],[Price]]-(Table_ExternalData_15[[#This Row],[Price]]*Table_ExternalData_15[[#This Row],[BB rabat]])/100</f>
        <v>55.056000000000004</v>
      </c>
      <c r="J5716" s="2">
        <f>Table_ExternalData_15[[#This Row],[BB cena]]*Table_ExternalData_15[[#Headers],[1,22]]</f>
        <v>67.168320000000008</v>
      </c>
      <c r="K5716" s="2">
        <f>Table_ExternalData_15[[#This Row],[Price]]*Table_ExternalData_15[[#Headers],[1,22]]</f>
        <v>69.966999999999999</v>
      </c>
      <c r="L5716" s="7">
        <f>IF(G5716="White Shark",E5716*0.5,IF(G5716="Sbox",E5716*0.5,IF(G5716="Tenda",E5716*0.5,E5716*0.2)))/100</f>
        <v>0.04</v>
      </c>
      <c r="M5716" s="2">
        <f>Table_ExternalData_15[[#This Row],[Price]]-Table_ExternalData_15[[#This Row],[Price]]*Table_ExternalData_15[[#This Row],[extra popust]]</f>
        <v>55.056000000000004</v>
      </c>
      <c r="N5716" s="2">
        <f>IF(M5716&lt;I5716,M5716,I5716)</f>
        <v>55.056000000000004</v>
      </c>
      <c r="O5716" s="12" t="str">
        <f>IF(N5716&lt;I5716,$U$1," ")</f>
        <v xml:space="preserve"> </v>
      </c>
      <c r="P5716" s="12" t="str">
        <f>IFERROR((O5716+30)," ")</f>
        <v xml:space="preserve"> </v>
      </c>
      <c r="Q5716" s="2">
        <f ca="1">IF(O5716=$U$1,N5716,"0")*1.22</f>
        <v>0</v>
      </c>
    </row>
    <row r="5717" spans="1:17" x14ac:dyDescent="0.25">
      <c r="A5717" t="s">
        <v>8632</v>
      </c>
      <c r="B5717" t="s">
        <v>8631</v>
      </c>
      <c r="C5717">
        <v>16208</v>
      </c>
      <c r="D5717">
        <v>21.1</v>
      </c>
      <c r="E5717">
        <f>IFERROR(VLOOKUP(Table_ExternalData_15[[#This Row],[Id]],Rabati!B:C,2,0),0)</f>
        <v>20</v>
      </c>
      <c r="F5717">
        <v>33</v>
      </c>
      <c r="G5717" t="str">
        <f>VLOOKUP(Table_ExternalData_15[[#This Row],[Id]],'Blagovna izdelek'!A:C,3,0)</f>
        <v>Baseus</v>
      </c>
      <c r="H5717">
        <f>Table_ExternalData_15[[#This Row],[Rabat]]*0.2</f>
        <v>4</v>
      </c>
      <c r="I5717" s="2">
        <f>Table_ExternalData_15[[#This Row],[Price]]-(Table_ExternalData_15[[#This Row],[Price]]*Table_ExternalData_15[[#This Row],[BB rabat]])/100</f>
        <v>20.256</v>
      </c>
      <c r="J5717" s="2">
        <f>Table_ExternalData_15[[#This Row],[BB cena]]*Table_ExternalData_15[[#Headers],[1,22]]</f>
        <v>24.712319999999998</v>
      </c>
      <c r="K5717" s="2">
        <f>Table_ExternalData_15[[#This Row],[Price]]*Table_ExternalData_15[[#Headers],[1,22]]</f>
        <v>25.742000000000001</v>
      </c>
      <c r="L5717" s="7">
        <f>IF(G5717="White Shark",E5717*0.5,IF(G5717="Sbox",E5717*0.5,IF(G5717="Tenda",E5717*0.5,E5717*0.2)))/100</f>
        <v>0.04</v>
      </c>
      <c r="M5717" s="2">
        <f>Table_ExternalData_15[[#This Row],[Price]]-Table_ExternalData_15[[#This Row],[Price]]*Table_ExternalData_15[[#This Row],[extra popust]]</f>
        <v>20.256</v>
      </c>
      <c r="N5717" s="2">
        <f>IF(M5717&lt;I5717,M5717,I5717)</f>
        <v>20.256</v>
      </c>
      <c r="O5717" s="12" t="str">
        <f>IF(N5717&lt;I5717,$U$1," ")</f>
        <v xml:space="preserve"> </v>
      </c>
      <c r="P5717" s="12" t="str">
        <f>IFERROR((O5717+30)," ")</f>
        <v xml:space="preserve"> </v>
      </c>
      <c r="Q5717" s="2">
        <f ca="1">IF(O5717=$U$1,N5717,"0")*1.22</f>
        <v>0</v>
      </c>
    </row>
    <row r="5718" spans="1:17" x14ac:dyDescent="0.25">
      <c r="A5718" t="s">
        <v>8634</v>
      </c>
      <c r="B5718" t="s">
        <v>8633</v>
      </c>
      <c r="C5718">
        <v>16209</v>
      </c>
      <c r="D5718">
        <v>16.72</v>
      </c>
      <c r="E5718">
        <f>IFERROR(VLOOKUP(Table_ExternalData_15[[#This Row],[Id]],Rabati!B:C,2,0),0)</f>
        <v>20</v>
      </c>
      <c r="F5718">
        <v>11</v>
      </c>
      <c r="G5718" t="str">
        <f>VLOOKUP(Table_ExternalData_15[[#This Row],[Id]],'Blagovna izdelek'!A:C,3,0)</f>
        <v>Baseus</v>
      </c>
      <c r="H5718">
        <f>Table_ExternalData_15[[#This Row],[Rabat]]*0.2</f>
        <v>4</v>
      </c>
      <c r="I5718" s="2">
        <f>Table_ExternalData_15[[#This Row],[Price]]-(Table_ExternalData_15[[#This Row],[Price]]*Table_ExternalData_15[[#This Row],[BB rabat]])/100</f>
        <v>16.051199999999998</v>
      </c>
      <c r="J5718" s="2">
        <f>Table_ExternalData_15[[#This Row],[BB cena]]*Table_ExternalData_15[[#Headers],[1,22]]</f>
        <v>19.582463999999998</v>
      </c>
      <c r="K5718" s="2">
        <f>Table_ExternalData_15[[#This Row],[Price]]*Table_ExternalData_15[[#Headers],[1,22]]</f>
        <v>20.398399999999999</v>
      </c>
      <c r="L5718" s="7">
        <f>IF(G5718="White Shark",E5718*0.5,IF(G5718="Sbox",E5718*0.5,IF(G5718="Tenda",E5718*0.5,E5718*0.2)))/100</f>
        <v>0.04</v>
      </c>
      <c r="M5718" s="2">
        <f>Table_ExternalData_15[[#This Row],[Price]]-Table_ExternalData_15[[#This Row],[Price]]*Table_ExternalData_15[[#This Row],[extra popust]]</f>
        <v>16.051199999999998</v>
      </c>
      <c r="N5718" s="2">
        <f>IF(M5718&lt;I5718,M5718,I5718)</f>
        <v>16.051199999999998</v>
      </c>
      <c r="O5718" s="12" t="str">
        <f>IF(N5718&lt;I5718,$U$1," ")</f>
        <v xml:space="preserve"> </v>
      </c>
      <c r="P5718" s="12" t="str">
        <f>IFERROR((O5718+30)," ")</f>
        <v xml:space="preserve"> </v>
      </c>
      <c r="Q5718" s="2">
        <f ca="1">IF(O5718=$U$1,N5718,"0")*1.22</f>
        <v>0</v>
      </c>
    </row>
    <row r="5719" spans="1:17" x14ac:dyDescent="0.25">
      <c r="A5719" t="s">
        <v>8636</v>
      </c>
      <c r="B5719" t="s">
        <v>8635</v>
      </c>
      <c r="C5719">
        <v>16210</v>
      </c>
      <c r="D5719">
        <v>11.45</v>
      </c>
      <c r="E5719">
        <f>IFERROR(VLOOKUP(Table_ExternalData_15[[#This Row],[Id]],Rabati!B:C,2,0),0)</f>
        <v>25</v>
      </c>
      <c r="F5719">
        <v>0</v>
      </c>
      <c r="G5719" t="str">
        <f>VLOOKUP(Table_ExternalData_15[[#This Row],[Id]],'Blagovna izdelek'!A:C,3,0)</f>
        <v>Baseus</v>
      </c>
      <c r="H5719">
        <f>Table_ExternalData_15[[#This Row],[Rabat]]*0.2</f>
        <v>5</v>
      </c>
      <c r="I5719" s="2">
        <f>Table_ExternalData_15[[#This Row],[Price]]-(Table_ExternalData_15[[#This Row],[Price]]*Table_ExternalData_15[[#This Row],[BB rabat]])/100</f>
        <v>10.8775</v>
      </c>
      <c r="J5719" s="2">
        <f>Table_ExternalData_15[[#This Row],[BB cena]]*Table_ExternalData_15[[#Headers],[1,22]]</f>
        <v>13.270549999999998</v>
      </c>
      <c r="K5719" s="2">
        <f>Table_ExternalData_15[[#This Row],[Price]]*Table_ExternalData_15[[#Headers],[1,22]]</f>
        <v>13.968999999999999</v>
      </c>
      <c r="L5719" s="7">
        <f>IF(G5719="White Shark",E5719*0.5,IF(G5719="Sbox",E5719*0.5,IF(G5719="Tenda",E5719*0.5,E5719*0.2)))/100</f>
        <v>0.05</v>
      </c>
      <c r="M5719" s="2">
        <f>Table_ExternalData_15[[#This Row],[Price]]-Table_ExternalData_15[[#This Row],[Price]]*Table_ExternalData_15[[#This Row],[extra popust]]</f>
        <v>10.8775</v>
      </c>
      <c r="N5719" s="2">
        <f>IF(M5719&lt;I5719,M5719,I5719)</f>
        <v>10.8775</v>
      </c>
      <c r="O5719" s="12" t="str">
        <f>IF(N5719&lt;I5719,$U$1," ")</f>
        <v xml:space="preserve"> </v>
      </c>
      <c r="P5719" s="12" t="str">
        <f>IFERROR((O5719+30)," ")</f>
        <v xml:space="preserve"> </v>
      </c>
      <c r="Q5719" s="2">
        <f ca="1">IF(O5719=$U$1,N5719,"0")*1.22</f>
        <v>0</v>
      </c>
    </row>
    <row r="5720" spans="1:17" x14ac:dyDescent="0.25">
      <c r="A5720" t="s">
        <v>8638</v>
      </c>
      <c r="B5720" t="s">
        <v>8637</v>
      </c>
      <c r="C5720">
        <v>16211</v>
      </c>
      <c r="D5720">
        <v>14.15</v>
      </c>
      <c r="E5720">
        <f>IFERROR(VLOOKUP(Table_ExternalData_15[[#This Row],[Id]],Rabati!B:C,2,0),0)</f>
        <v>25</v>
      </c>
      <c r="F5720">
        <v>90</v>
      </c>
      <c r="G5720" t="str">
        <f>VLOOKUP(Table_ExternalData_15[[#This Row],[Id]],'Blagovna izdelek'!A:C,3,0)</f>
        <v>Baseus</v>
      </c>
      <c r="H5720">
        <f>Table_ExternalData_15[[#This Row],[Rabat]]*0.2</f>
        <v>5</v>
      </c>
      <c r="I5720" s="2">
        <f>Table_ExternalData_15[[#This Row],[Price]]-(Table_ExternalData_15[[#This Row],[Price]]*Table_ExternalData_15[[#This Row],[BB rabat]])/100</f>
        <v>13.442500000000001</v>
      </c>
      <c r="J5720" s="2">
        <f>Table_ExternalData_15[[#This Row],[BB cena]]*Table_ExternalData_15[[#Headers],[1,22]]</f>
        <v>16.399850000000001</v>
      </c>
      <c r="K5720" s="2">
        <f>Table_ExternalData_15[[#This Row],[Price]]*Table_ExternalData_15[[#Headers],[1,22]]</f>
        <v>17.263000000000002</v>
      </c>
      <c r="L5720" s="7">
        <f>IF(G5720="White Shark",E5720*0.5,IF(G5720="Sbox",E5720*0.5,IF(G5720="Tenda",E5720*0.5,E5720*0.2)))/100</f>
        <v>0.05</v>
      </c>
      <c r="M5720" s="2">
        <f>Table_ExternalData_15[[#This Row],[Price]]-Table_ExternalData_15[[#This Row],[Price]]*Table_ExternalData_15[[#This Row],[extra popust]]</f>
        <v>13.442500000000001</v>
      </c>
      <c r="N5720" s="2">
        <f>IF(M5720&lt;I5720,M5720,I5720)</f>
        <v>13.442500000000001</v>
      </c>
      <c r="O5720" s="12" t="str">
        <f>IF(N5720&lt;I5720,$U$1," ")</f>
        <v xml:space="preserve"> </v>
      </c>
      <c r="P5720" s="12" t="str">
        <f>IFERROR((O5720+30)," ")</f>
        <v xml:space="preserve"> </v>
      </c>
      <c r="Q5720" s="2">
        <f ca="1">IF(O5720=$U$1,N5720,"0")*1.22</f>
        <v>0</v>
      </c>
    </row>
    <row r="5721" spans="1:17" x14ac:dyDescent="0.25">
      <c r="A5721" t="s">
        <v>8640</v>
      </c>
      <c r="B5721" t="s">
        <v>8639</v>
      </c>
      <c r="C5721">
        <v>16212</v>
      </c>
      <c r="D5721">
        <v>11.45</v>
      </c>
      <c r="E5721">
        <f>IFERROR(VLOOKUP(Table_ExternalData_15[[#This Row],[Id]],Rabati!B:C,2,0),0)</f>
        <v>25</v>
      </c>
      <c r="F5721">
        <v>0</v>
      </c>
      <c r="G5721" t="str">
        <f>VLOOKUP(Table_ExternalData_15[[#This Row],[Id]],'Blagovna izdelek'!A:C,3,0)</f>
        <v>Baseus</v>
      </c>
      <c r="H5721">
        <f>Table_ExternalData_15[[#This Row],[Rabat]]*0.2</f>
        <v>5</v>
      </c>
      <c r="I5721" s="2">
        <f>Table_ExternalData_15[[#This Row],[Price]]-(Table_ExternalData_15[[#This Row],[Price]]*Table_ExternalData_15[[#This Row],[BB rabat]])/100</f>
        <v>10.8775</v>
      </c>
      <c r="J5721" s="2">
        <f>Table_ExternalData_15[[#This Row],[BB cena]]*Table_ExternalData_15[[#Headers],[1,22]]</f>
        <v>13.270549999999998</v>
      </c>
      <c r="K5721" s="2">
        <f>Table_ExternalData_15[[#This Row],[Price]]*Table_ExternalData_15[[#Headers],[1,22]]</f>
        <v>13.968999999999999</v>
      </c>
      <c r="L5721" s="7">
        <f>IF(G5721="White Shark",E5721*0.5,IF(G5721="Sbox",E5721*0.5,IF(G5721="Tenda",E5721*0.5,E5721*0.2)))/100</f>
        <v>0.05</v>
      </c>
      <c r="M5721" s="2">
        <f>Table_ExternalData_15[[#This Row],[Price]]-Table_ExternalData_15[[#This Row],[Price]]*Table_ExternalData_15[[#This Row],[extra popust]]</f>
        <v>10.8775</v>
      </c>
      <c r="N5721" s="2">
        <f>IF(M5721&lt;I5721,M5721,I5721)</f>
        <v>10.8775</v>
      </c>
      <c r="O5721" s="12" t="str">
        <f>IF(N5721&lt;I5721,$U$1," ")</f>
        <v xml:space="preserve"> </v>
      </c>
      <c r="P5721" s="12" t="str">
        <f>IFERROR((O5721+30)," ")</f>
        <v xml:space="preserve"> </v>
      </c>
      <c r="Q5721" s="2">
        <f ca="1">IF(O5721=$U$1,N5721,"0")*1.22</f>
        <v>0</v>
      </c>
    </row>
    <row r="5722" spans="1:17" x14ac:dyDescent="0.25">
      <c r="A5722" t="s">
        <v>8644</v>
      </c>
      <c r="B5722" t="s">
        <v>8643</v>
      </c>
      <c r="C5722">
        <v>16215</v>
      </c>
      <c r="D5722">
        <v>8.35</v>
      </c>
      <c r="E5722">
        <f>IFERROR(VLOOKUP(Table_ExternalData_15[[#This Row],[Id]],Rabati!B:C,2,0),0)</f>
        <v>25</v>
      </c>
      <c r="F5722">
        <v>22</v>
      </c>
      <c r="G5722" t="str">
        <f>VLOOKUP(Table_ExternalData_15[[#This Row],[Id]],'Blagovna izdelek'!A:C,3,0)</f>
        <v>Baseus</v>
      </c>
      <c r="H5722">
        <f>Table_ExternalData_15[[#This Row],[Rabat]]*0.2</f>
        <v>5</v>
      </c>
      <c r="I5722" s="2">
        <f>Table_ExternalData_15[[#This Row],[Price]]-(Table_ExternalData_15[[#This Row],[Price]]*Table_ExternalData_15[[#This Row],[BB rabat]])/100</f>
        <v>7.9324999999999992</v>
      </c>
      <c r="J5722" s="2">
        <f>Table_ExternalData_15[[#This Row],[BB cena]]*Table_ExternalData_15[[#Headers],[1,22]]</f>
        <v>9.6776499999999981</v>
      </c>
      <c r="K5722" s="2">
        <f>Table_ExternalData_15[[#This Row],[Price]]*Table_ExternalData_15[[#Headers],[1,22]]</f>
        <v>10.186999999999999</v>
      </c>
      <c r="L5722" s="7">
        <f>IF(G5722="White Shark",E5722*0.5,IF(G5722="Sbox",E5722*0.5,IF(G5722="Tenda",E5722*0.5,E5722*0.2)))/100</f>
        <v>0.05</v>
      </c>
      <c r="M5722" s="2">
        <f>Table_ExternalData_15[[#This Row],[Price]]-Table_ExternalData_15[[#This Row],[Price]]*Table_ExternalData_15[[#This Row],[extra popust]]</f>
        <v>7.9324999999999992</v>
      </c>
      <c r="N5722" s="2">
        <f>IF(M5722&lt;I5722,M5722,I5722)</f>
        <v>7.9324999999999992</v>
      </c>
      <c r="O5722" s="12" t="str">
        <f>IF(N5722&lt;I5722,$U$1," ")</f>
        <v xml:space="preserve"> </v>
      </c>
      <c r="P5722" s="12" t="str">
        <f>IFERROR((O5722+30)," ")</f>
        <v xml:space="preserve"> </v>
      </c>
      <c r="Q5722" s="2">
        <f ca="1">IF(O5722=$U$1,N5722,"0")*1.22</f>
        <v>0</v>
      </c>
    </row>
    <row r="5723" spans="1:17" x14ac:dyDescent="0.25">
      <c r="A5723" t="s">
        <v>8646</v>
      </c>
      <c r="B5723" t="s">
        <v>8645</v>
      </c>
      <c r="C5723">
        <v>16216</v>
      </c>
      <c r="D5723">
        <v>44.05</v>
      </c>
      <c r="E5723">
        <f>IFERROR(VLOOKUP(Table_ExternalData_15[[#This Row],[Id]],Rabati!B:C,2,0),0)</f>
        <v>20</v>
      </c>
      <c r="F5723">
        <v>23</v>
      </c>
      <c r="G5723" t="str">
        <f>VLOOKUP(Table_ExternalData_15[[#This Row],[Id]],'Blagovna izdelek'!A:C,3,0)</f>
        <v>Baseus</v>
      </c>
      <c r="H5723">
        <f>Table_ExternalData_15[[#This Row],[Rabat]]*0.2</f>
        <v>4</v>
      </c>
      <c r="I5723" s="2">
        <f>Table_ExternalData_15[[#This Row],[Price]]-(Table_ExternalData_15[[#This Row],[Price]]*Table_ExternalData_15[[#This Row],[BB rabat]])/100</f>
        <v>42.287999999999997</v>
      </c>
      <c r="J5723" s="2">
        <f>Table_ExternalData_15[[#This Row],[BB cena]]*Table_ExternalData_15[[#Headers],[1,22]]</f>
        <v>51.591359999999995</v>
      </c>
      <c r="K5723" s="2">
        <f>Table_ExternalData_15[[#This Row],[Price]]*Table_ExternalData_15[[#Headers],[1,22]]</f>
        <v>53.740999999999993</v>
      </c>
      <c r="L5723" s="7">
        <f>IF(G5723="White Shark",E5723*0.5,IF(G5723="Sbox",E5723*0.5,IF(G5723="Tenda",E5723*0.5,E5723*0.2)))/100</f>
        <v>0.04</v>
      </c>
      <c r="M5723" s="2">
        <f>Table_ExternalData_15[[#This Row],[Price]]-Table_ExternalData_15[[#This Row],[Price]]*Table_ExternalData_15[[#This Row],[extra popust]]</f>
        <v>42.287999999999997</v>
      </c>
      <c r="N5723" s="2">
        <f>IF(M5723&lt;I5723,M5723,I5723)</f>
        <v>42.287999999999997</v>
      </c>
      <c r="O5723" s="12" t="str">
        <f>IF(N5723&lt;I5723,$U$1," ")</f>
        <v xml:space="preserve"> </v>
      </c>
      <c r="P5723" s="12" t="str">
        <f>IFERROR((O5723+30)," ")</f>
        <v xml:space="preserve"> </v>
      </c>
      <c r="Q5723" s="2">
        <f ca="1">IF(O5723=$U$1,N5723,"0")*1.22</f>
        <v>0</v>
      </c>
    </row>
    <row r="5724" spans="1:17" x14ac:dyDescent="0.25">
      <c r="A5724" t="s">
        <v>8647</v>
      </c>
      <c r="B5724" t="s">
        <v>11421</v>
      </c>
      <c r="C5724">
        <v>16217</v>
      </c>
      <c r="D5724">
        <v>39.950000000000003</v>
      </c>
      <c r="E5724">
        <f>IFERROR(VLOOKUP(Table_ExternalData_15[[#This Row],[Id]],Rabati!B:C,2,0),0)</f>
        <v>20</v>
      </c>
      <c r="F5724">
        <v>36</v>
      </c>
      <c r="G5724" t="str">
        <f>VLOOKUP(Table_ExternalData_15[[#This Row],[Id]],'Blagovna izdelek'!A:C,3,0)</f>
        <v>Baseus</v>
      </c>
      <c r="H5724">
        <f>Table_ExternalData_15[[#This Row],[Rabat]]*0.2</f>
        <v>4</v>
      </c>
      <c r="I5724" s="2">
        <f>Table_ExternalData_15[[#This Row],[Price]]-(Table_ExternalData_15[[#This Row],[Price]]*Table_ExternalData_15[[#This Row],[BB rabat]])/100</f>
        <v>38.352000000000004</v>
      </c>
      <c r="J5724" s="2">
        <f>Table_ExternalData_15[[#This Row],[BB cena]]*Table_ExternalData_15[[#Headers],[1,22]]</f>
        <v>46.789440000000006</v>
      </c>
      <c r="K5724" s="2">
        <f>Table_ExternalData_15[[#This Row],[Price]]*Table_ExternalData_15[[#Headers],[1,22]]</f>
        <v>48.739000000000004</v>
      </c>
      <c r="L5724" s="7">
        <f>IF(G5724="White Shark",E5724*0.5,IF(G5724="Sbox",E5724*0.5,IF(G5724="Tenda",E5724*0.5,E5724*0.2)))/100</f>
        <v>0.04</v>
      </c>
      <c r="M5724" s="2">
        <f>Table_ExternalData_15[[#This Row],[Price]]-Table_ExternalData_15[[#This Row],[Price]]*Table_ExternalData_15[[#This Row],[extra popust]]</f>
        <v>38.352000000000004</v>
      </c>
      <c r="N5724" s="2">
        <f>IF(M5724&lt;I5724,M5724,I5724)</f>
        <v>38.352000000000004</v>
      </c>
      <c r="O5724" s="12" t="str">
        <f>IF(N5724&lt;I5724,$U$1," ")</f>
        <v xml:space="preserve"> </v>
      </c>
      <c r="P5724" s="12" t="str">
        <f>IFERROR((O5724+30)," ")</f>
        <v xml:space="preserve"> </v>
      </c>
      <c r="Q5724" s="2">
        <f ca="1">IF(O5724=$U$1,N5724,"0")*1.22</f>
        <v>0</v>
      </c>
    </row>
    <row r="5725" spans="1:17" x14ac:dyDescent="0.25">
      <c r="A5725" t="s">
        <v>8648</v>
      </c>
      <c r="B5725" t="s">
        <v>9943</v>
      </c>
      <c r="C5725">
        <v>16218</v>
      </c>
      <c r="D5725">
        <v>29.95</v>
      </c>
      <c r="E5725">
        <f>IFERROR(VLOOKUP(Table_ExternalData_15[[#This Row],[Id]],Rabati!B:C,2,0),0)</f>
        <v>20</v>
      </c>
      <c r="F5725">
        <v>9</v>
      </c>
      <c r="G5725" t="str">
        <f>VLOOKUP(Table_ExternalData_15[[#This Row],[Id]],'Blagovna izdelek'!A:C,3,0)</f>
        <v>Baseus</v>
      </c>
      <c r="H5725">
        <f>Table_ExternalData_15[[#This Row],[Rabat]]*0.2</f>
        <v>4</v>
      </c>
      <c r="I5725" s="2">
        <f>Table_ExternalData_15[[#This Row],[Price]]-(Table_ExternalData_15[[#This Row],[Price]]*Table_ExternalData_15[[#This Row],[BB rabat]])/100</f>
        <v>28.751999999999999</v>
      </c>
      <c r="J5725" s="2">
        <f>Table_ExternalData_15[[#This Row],[BB cena]]*Table_ExternalData_15[[#Headers],[1,22]]</f>
        <v>35.077439999999996</v>
      </c>
      <c r="K5725" s="2">
        <f>Table_ExternalData_15[[#This Row],[Price]]*Table_ExternalData_15[[#Headers],[1,22]]</f>
        <v>36.539000000000001</v>
      </c>
      <c r="L5725" s="7">
        <f>IF(G5725="White Shark",E5725*0.5,IF(G5725="Sbox",E5725*0.5,IF(G5725="Tenda",E5725*0.5,E5725*0.2)))/100</f>
        <v>0.04</v>
      </c>
      <c r="M5725" s="2">
        <f>Table_ExternalData_15[[#This Row],[Price]]-Table_ExternalData_15[[#This Row],[Price]]*Table_ExternalData_15[[#This Row],[extra popust]]</f>
        <v>28.751999999999999</v>
      </c>
      <c r="N5725" s="2">
        <f>IF(M5725&lt;I5725,M5725,I5725)</f>
        <v>28.751999999999999</v>
      </c>
      <c r="O5725" s="12" t="str">
        <f>IF(N5725&lt;I5725,$U$1," ")</f>
        <v xml:space="preserve"> </v>
      </c>
      <c r="P5725" s="12" t="str">
        <f>IFERROR((O5725+30)," ")</f>
        <v xml:space="preserve"> </v>
      </c>
      <c r="Q5725" s="2">
        <f ca="1">IF(O5725=$U$1,N5725,"0")*1.22</f>
        <v>0</v>
      </c>
    </row>
    <row r="5726" spans="1:17" x14ac:dyDescent="0.25">
      <c r="A5726" t="s">
        <v>8650</v>
      </c>
      <c r="B5726" t="s">
        <v>8649</v>
      </c>
      <c r="C5726">
        <v>16219</v>
      </c>
      <c r="D5726">
        <v>25.95</v>
      </c>
      <c r="E5726">
        <f>IFERROR(VLOOKUP(Table_ExternalData_15[[#This Row],[Id]],Rabati!B:C,2,0),0)</f>
        <v>20</v>
      </c>
      <c r="F5726">
        <v>12</v>
      </c>
      <c r="G5726" t="str">
        <f>VLOOKUP(Table_ExternalData_15[[#This Row],[Id]],'Blagovna izdelek'!A:C,3,0)</f>
        <v>Baseus</v>
      </c>
      <c r="H5726">
        <f>Table_ExternalData_15[[#This Row],[Rabat]]*0.2</f>
        <v>4</v>
      </c>
      <c r="I5726" s="2">
        <f>Table_ExternalData_15[[#This Row],[Price]]-(Table_ExternalData_15[[#This Row],[Price]]*Table_ExternalData_15[[#This Row],[BB rabat]])/100</f>
        <v>24.911999999999999</v>
      </c>
      <c r="J5726" s="2">
        <f>Table_ExternalData_15[[#This Row],[BB cena]]*Table_ExternalData_15[[#Headers],[1,22]]</f>
        <v>30.392639999999997</v>
      </c>
      <c r="K5726" s="2">
        <f>Table_ExternalData_15[[#This Row],[Price]]*Table_ExternalData_15[[#Headers],[1,22]]</f>
        <v>31.658999999999999</v>
      </c>
      <c r="L5726" s="7">
        <f>IF(G5726="White Shark",E5726*0.5,IF(G5726="Sbox",E5726*0.5,IF(G5726="Tenda",E5726*0.5,E5726*0.2)))/100</f>
        <v>0.04</v>
      </c>
      <c r="M5726" s="2">
        <f>Table_ExternalData_15[[#This Row],[Price]]-Table_ExternalData_15[[#This Row],[Price]]*Table_ExternalData_15[[#This Row],[extra popust]]</f>
        <v>24.911999999999999</v>
      </c>
      <c r="N5726" s="2">
        <f>IF(M5726&lt;I5726,M5726,I5726)</f>
        <v>24.911999999999999</v>
      </c>
      <c r="O5726" s="12" t="str">
        <f>IF(N5726&lt;I5726,$U$1," ")</f>
        <v xml:space="preserve"> </v>
      </c>
      <c r="P5726" s="12" t="str">
        <f>IFERROR((O5726+30)," ")</f>
        <v xml:space="preserve"> </v>
      </c>
      <c r="Q5726" s="2">
        <f ca="1">IF(O5726=$U$1,N5726,"0")*1.22</f>
        <v>0</v>
      </c>
    </row>
    <row r="5727" spans="1:17" x14ac:dyDescent="0.25">
      <c r="A5727" t="s">
        <v>8652</v>
      </c>
      <c r="B5727" t="s">
        <v>8651</v>
      </c>
      <c r="C5727">
        <v>16220</v>
      </c>
      <c r="D5727">
        <v>113.2</v>
      </c>
      <c r="E5727">
        <f>IFERROR(VLOOKUP(Table_ExternalData_15[[#This Row],[Id]],Rabati!B:C,2,0),0)</f>
        <v>20</v>
      </c>
      <c r="F5727">
        <v>0</v>
      </c>
      <c r="G5727" t="str">
        <f>VLOOKUP(Table_ExternalData_15[[#This Row],[Id]],'Blagovna izdelek'!A:C,3,0)</f>
        <v>Baseus</v>
      </c>
      <c r="H5727">
        <f>Table_ExternalData_15[[#This Row],[Rabat]]*0.2</f>
        <v>4</v>
      </c>
      <c r="I5727" s="2">
        <f>Table_ExternalData_15[[#This Row],[Price]]-(Table_ExternalData_15[[#This Row],[Price]]*Table_ExternalData_15[[#This Row],[BB rabat]])/100</f>
        <v>108.672</v>
      </c>
      <c r="J5727" s="2">
        <f>Table_ExternalData_15[[#This Row],[BB cena]]*Table_ExternalData_15[[#Headers],[1,22]]</f>
        <v>132.57983999999999</v>
      </c>
      <c r="K5727" s="2">
        <f>Table_ExternalData_15[[#This Row],[Price]]*Table_ExternalData_15[[#Headers],[1,22]]</f>
        <v>138.10400000000001</v>
      </c>
      <c r="L5727" s="7">
        <f>IF(G5727="White Shark",E5727*0.5,IF(G5727="Sbox",E5727*0.5,IF(G5727="Tenda",E5727*0.5,E5727*0.2)))/100</f>
        <v>0.04</v>
      </c>
      <c r="M5727" s="2">
        <f>Table_ExternalData_15[[#This Row],[Price]]-Table_ExternalData_15[[#This Row],[Price]]*Table_ExternalData_15[[#This Row],[extra popust]]</f>
        <v>108.672</v>
      </c>
      <c r="N5727" s="2">
        <f>IF(M5727&lt;I5727,M5727,I5727)</f>
        <v>108.672</v>
      </c>
      <c r="O5727" s="12" t="str">
        <f>IF(N5727&lt;I5727,$U$1," ")</f>
        <v xml:space="preserve"> </v>
      </c>
      <c r="P5727" s="12" t="str">
        <f>IFERROR((O5727+30)," ")</f>
        <v xml:space="preserve"> </v>
      </c>
      <c r="Q5727" s="2">
        <f ca="1">IF(O5727=$U$1,N5727,"0")*1.22</f>
        <v>0</v>
      </c>
    </row>
    <row r="5728" spans="1:17" x14ac:dyDescent="0.25">
      <c r="A5728" t="s">
        <v>8654</v>
      </c>
      <c r="B5728" t="s">
        <v>8653</v>
      </c>
      <c r="C5728">
        <v>16221</v>
      </c>
      <c r="D5728">
        <v>69.959999999999994</v>
      </c>
      <c r="E5728">
        <f>IFERROR(VLOOKUP(Table_ExternalData_15[[#This Row],[Id]],Rabati!B:C,2,0),0)</f>
        <v>20</v>
      </c>
      <c r="F5728">
        <v>11</v>
      </c>
      <c r="G5728" t="str">
        <f>VLOOKUP(Table_ExternalData_15[[#This Row],[Id]],'Blagovna izdelek'!A:C,3,0)</f>
        <v>Baseus</v>
      </c>
      <c r="H5728">
        <f>Table_ExternalData_15[[#This Row],[Rabat]]*0.2</f>
        <v>4</v>
      </c>
      <c r="I5728" s="2">
        <f>Table_ExternalData_15[[#This Row],[Price]]-(Table_ExternalData_15[[#This Row],[Price]]*Table_ExternalData_15[[#This Row],[BB rabat]])/100</f>
        <v>67.161599999999993</v>
      </c>
      <c r="J5728" s="2">
        <f>Table_ExternalData_15[[#This Row],[BB cena]]*Table_ExternalData_15[[#Headers],[1,22]]</f>
        <v>81.937151999999983</v>
      </c>
      <c r="K5728" s="2">
        <f>Table_ExternalData_15[[#This Row],[Price]]*Table_ExternalData_15[[#Headers],[1,22]]</f>
        <v>85.351199999999992</v>
      </c>
      <c r="L5728" s="7">
        <f>IF(G5728="White Shark",E5728*0.5,IF(G5728="Sbox",E5728*0.5,IF(G5728="Tenda",E5728*0.5,E5728*0.2)))/100</f>
        <v>0.04</v>
      </c>
      <c r="M5728" s="2">
        <f>Table_ExternalData_15[[#This Row],[Price]]-Table_ExternalData_15[[#This Row],[Price]]*Table_ExternalData_15[[#This Row],[extra popust]]</f>
        <v>67.161599999999993</v>
      </c>
      <c r="N5728" s="2">
        <f>IF(M5728&lt;I5728,M5728,I5728)</f>
        <v>67.161599999999993</v>
      </c>
      <c r="O5728" s="12" t="str">
        <f>IF(N5728&lt;I5728,$U$1," ")</f>
        <v xml:space="preserve"> </v>
      </c>
      <c r="P5728" s="12" t="str">
        <f>IFERROR((O5728+30)," ")</f>
        <v xml:space="preserve"> </v>
      </c>
      <c r="Q5728" s="2">
        <f ca="1">IF(O5728=$U$1,N5728,"0")*1.22</f>
        <v>0</v>
      </c>
    </row>
    <row r="5729" spans="1:17" x14ac:dyDescent="0.25">
      <c r="A5729" t="s">
        <v>8656</v>
      </c>
      <c r="B5729" t="s">
        <v>8655</v>
      </c>
      <c r="C5729">
        <v>16222</v>
      </c>
      <c r="D5729">
        <v>37.5</v>
      </c>
      <c r="E5729">
        <f>IFERROR(VLOOKUP(Table_ExternalData_15[[#This Row],[Id]],Rabati!B:C,2,0),0)</f>
        <v>20</v>
      </c>
      <c r="F5729">
        <v>12</v>
      </c>
      <c r="G5729" t="str">
        <f>VLOOKUP(Table_ExternalData_15[[#This Row],[Id]],'Blagovna izdelek'!A:C,3,0)</f>
        <v>Baseus</v>
      </c>
      <c r="H5729">
        <f>Table_ExternalData_15[[#This Row],[Rabat]]*0.2</f>
        <v>4</v>
      </c>
      <c r="I5729" s="2">
        <f>Table_ExternalData_15[[#This Row],[Price]]-(Table_ExternalData_15[[#This Row],[Price]]*Table_ExternalData_15[[#This Row],[BB rabat]])/100</f>
        <v>36</v>
      </c>
      <c r="J5729" s="2">
        <f>Table_ExternalData_15[[#This Row],[BB cena]]*Table_ExternalData_15[[#Headers],[1,22]]</f>
        <v>43.92</v>
      </c>
      <c r="K5729" s="2">
        <f>Table_ExternalData_15[[#This Row],[Price]]*Table_ExternalData_15[[#Headers],[1,22]]</f>
        <v>45.75</v>
      </c>
      <c r="L5729" s="7">
        <f>IF(G5729="White Shark",E5729*0.5,IF(G5729="Sbox",E5729*0.5,IF(G5729="Tenda",E5729*0.5,E5729*0.2)))/100</f>
        <v>0.04</v>
      </c>
      <c r="M5729" s="2">
        <f>Table_ExternalData_15[[#This Row],[Price]]-Table_ExternalData_15[[#This Row],[Price]]*Table_ExternalData_15[[#This Row],[extra popust]]</f>
        <v>36</v>
      </c>
      <c r="N5729" s="2">
        <f>IF(M5729&lt;I5729,M5729,I5729)</f>
        <v>36</v>
      </c>
      <c r="O5729" s="12" t="str">
        <f>IF(N5729&lt;I5729,$U$1," ")</f>
        <v xml:space="preserve"> </v>
      </c>
      <c r="P5729" s="12" t="str">
        <f>IFERROR((O5729+30)," ")</f>
        <v xml:space="preserve"> </v>
      </c>
      <c r="Q5729" s="2">
        <f ca="1">IF(O5729=$U$1,N5729,"0")*1.22</f>
        <v>0</v>
      </c>
    </row>
    <row r="5730" spans="1:17" x14ac:dyDescent="0.25">
      <c r="A5730" t="s">
        <v>8658</v>
      </c>
      <c r="B5730" t="s">
        <v>8657</v>
      </c>
      <c r="C5730">
        <v>16223</v>
      </c>
      <c r="D5730">
        <v>41.1</v>
      </c>
      <c r="E5730">
        <f>IFERROR(VLOOKUP(Table_ExternalData_15[[#This Row],[Id]],Rabati!B:C,2,0),0)</f>
        <v>20</v>
      </c>
      <c r="F5730">
        <v>2</v>
      </c>
      <c r="G5730" t="str">
        <f>VLOOKUP(Table_ExternalData_15[[#This Row],[Id]],'Blagovna izdelek'!A:C,3,0)</f>
        <v>Baseus</v>
      </c>
      <c r="H5730">
        <f>Table_ExternalData_15[[#This Row],[Rabat]]*0.2</f>
        <v>4</v>
      </c>
      <c r="I5730" s="2">
        <f>Table_ExternalData_15[[#This Row],[Price]]-(Table_ExternalData_15[[#This Row],[Price]]*Table_ExternalData_15[[#This Row],[BB rabat]])/100</f>
        <v>39.456000000000003</v>
      </c>
      <c r="J5730" s="2">
        <f>Table_ExternalData_15[[#This Row],[BB cena]]*Table_ExternalData_15[[#Headers],[1,22]]</f>
        <v>48.136320000000005</v>
      </c>
      <c r="K5730" s="2">
        <f>Table_ExternalData_15[[#This Row],[Price]]*Table_ExternalData_15[[#Headers],[1,22]]</f>
        <v>50.142000000000003</v>
      </c>
      <c r="L5730" s="7">
        <f>IF(G5730="White Shark",E5730*0.5,IF(G5730="Sbox",E5730*0.5,IF(G5730="Tenda",E5730*0.5,E5730*0.2)))/100</f>
        <v>0.04</v>
      </c>
      <c r="M5730" s="2">
        <f>Table_ExternalData_15[[#This Row],[Price]]-Table_ExternalData_15[[#This Row],[Price]]*Table_ExternalData_15[[#This Row],[extra popust]]</f>
        <v>39.456000000000003</v>
      </c>
      <c r="N5730" s="2">
        <f>IF(M5730&lt;I5730,M5730,I5730)</f>
        <v>39.456000000000003</v>
      </c>
      <c r="O5730" s="12" t="str">
        <f>IF(N5730&lt;I5730,$U$1," ")</f>
        <v xml:space="preserve"> </v>
      </c>
      <c r="P5730" s="12" t="str">
        <f>IFERROR((O5730+30)," ")</f>
        <v xml:space="preserve"> </v>
      </c>
      <c r="Q5730" s="2">
        <f ca="1">IF(O5730=$U$1,N5730,"0")*1.22</f>
        <v>0</v>
      </c>
    </row>
    <row r="5731" spans="1:17" x14ac:dyDescent="0.25">
      <c r="A5731" t="s">
        <v>9771</v>
      </c>
      <c r="B5731" t="s">
        <v>9770</v>
      </c>
      <c r="C5731">
        <v>16248</v>
      </c>
      <c r="D5731">
        <v>49.95</v>
      </c>
      <c r="E5731">
        <f>IFERROR(VLOOKUP(Table_ExternalData_15[[#This Row],[Id]],Rabati!B:C,2,0),0)</f>
        <v>20</v>
      </c>
      <c r="F5731">
        <v>0</v>
      </c>
      <c r="G5731" t="str">
        <f>VLOOKUP(Table_ExternalData_15[[#This Row],[Id]],'Blagovna izdelek'!A:C,3,0)</f>
        <v>Baseus</v>
      </c>
      <c r="H5731">
        <f>Table_ExternalData_15[[#This Row],[Rabat]]*0.2</f>
        <v>4</v>
      </c>
      <c r="I5731" s="2">
        <f>Table_ExternalData_15[[#This Row],[Price]]-(Table_ExternalData_15[[#This Row],[Price]]*Table_ExternalData_15[[#This Row],[BB rabat]])/100</f>
        <v>47.952000000000005</v>
      </c>
      <c r="J5731" s="2">
        <f>Table_ExternalData_15[[#This Row],[BB cena]]*Table_ExternalData_15[[#Headers],[1,22]]</f>
        <v>58.501440000000002</v>
      </c>
      <c r="K5731" s="2">
        <f>Table_ExternalData_15[[#This Row],[Price]]*Table_ExternalData_15[[#Headers],[1,22]]</f>
        <v>60.939</v>
      </c>
      <c r="L5731" s="7">
        <f>IF(G5731="White Shark",E5731*0.5,IF(G5731="Sbox",E5731*0.5,IF(G5731="Tenda",E5731*0.5,E5731*0.2)))/100</f>
        <v>0.04</v>
      </c>
      <c r="M5731" s="2">
        <f>Table_ExternalData_15[[#This Row],[Price]]-Table_ExternalData_15[[#This Row],[Price]]*Table_ExternalData_15[[#This Row],[extra popust]]</f>
        <v>47.952000000000005</v>
      </c>
      <c r="N5731" s="2">
        <f>IF(M5731&lt;I5731,M5731,I5731)</f>
        <v>47.952000000000005</v>
      </c>
      <c r="O5731" s="12" t="str">
        <f>IF(N5731&lt;I5731,$U$1," ")</f>
        <v xml:space="preserve"> </v>
      </c>
      <c r="P5731" s="12" t="str">
        <f>IFERROR((O5731+30)," ")</f>
        <v xml:space="preserve"> </v>
      </c>
      <c r="Q5731" s="2">
        <f ca="1">IF(O5731=$U$1,N5731,"0")*1.22</f>
        <v>0</v>
      </c>
    </row>
    <row r="5732" spans="1:17" x14ac:dyDescent="0.25">
      <c r="A5732" t="s">
        <v>9773</v>
      </c>
      <c r="B5732" t="s">
        <v>9772</v>
      </c>
      <c r="C5732">
        <v>16249</v>
      </c>
      <c r="D5732">
        <v>92.5</v>
      </c>
      <c r="E5732">
        <f>IFERROR(VLOOKUP(Table_ExternalData_15[[#This Row],[Id]],Rabati!B:C,2,0),0)</f>
        <v>10</v>
      </c>
      <c r="F5732">
        <v>0</v>
      </c>
      <c r="G5732" t="str">
        <f>VLOOKUP(Table_ExternalData_15[[#This Row],[Id]],'Blagovna izdelek'!A:C,3,0)</f>
        <v>Baseus</v>
      </c>
      <c r="H5732">
        <f>Table_ExternalData_15[[#This Row],[Rabat]]*0.2</f>
        <v>2</v>
      </c>
      <c r="I5732" s="2">
        <f>Table_ExternalData_15[[#This Row],[Price]]-(Table_ExternalData_15[[#This Row],[Price]]*Table_ExternalData_15[[#This Row],[BB rabat]])/100</f>
        <v>90.65</v>
      </c>
      <c r="J5732" s="2">
        <f>Table_ExternalData_15[[#This Row],[BB cena]]*Table_ExternalData_15[[#Headers],[1,22]]</f>
        <v>110.593</v>
      </c>
      <c r="K5732" s="2">
        <f>Table_ExternalData_15[[#This Row],[Price]]*Table_ExternalData_15[[#Headers],[1,22]]</f>
        <v>112.85</v>
      </c>
      <c r="L5732" s="7">
        <f>IF(G5732="White Shark",E5732*0.5,IF(G5732="Sbox",E5732*0.5,IF(G5732="Tenda",E5732*0.5,E5732*0.2)))/100</f>
        <v>0.02</v>
      </c>
      <c r="M5732" s="2">
        <f>Table_ExternalData_15[[#This Row],[Price]]-Table_ExternalData_15[[#This Row],[Price]]*Table_ExternalData_15[[#This Row],[extra popust]]</f>
        <v>90.65</v>
      </c>
      <c r="N5732" s="2">
        <f>IF(M5732&lt;I5732,M5732,I5732)</f>
        <v>90.65</v>
      </c>
      <c r="O5732" s="12" t="str">
        <f>IF(N5732&lt;I5732,$U$1," ")</f>
        <v xml:space="preserve"> </v>
      </c>
      <c r="P5732" s="12" t="str">
        <f>IFERROR((O5732+30)," ")</f>
        <v xml:space="preserve"> </v>
      </c>
      <c r="Q5732" s="2">
        <f ca="1">IF(O5732=$U$1,N5732,"0")*1.22</f>
        <v>0</v>
      </c>
    </row>
    <row r="5733" spans="1:17" x14ac:dyDescent="0.25">
      <c r="A5733" t="s">
        <v>9606</v>
      </c>
      <c r="B5733" t="s">
        <v>9835</v>
      </c>
      <c r="C5733">
        <v>16270</v>
      </c>
      <c r="D5733">
        <v>58.95</v>
      </c>
      <c r="E5733">
        <f>IFERROR(VLOOKUP(Table_ExternalData_15[[#This Row],[Id]],Rabati!B:C,2,0),0)</f>
        <v>20</v>
      </c>
      <c r="F5733">
        <v>0</v>
      </c>
      <c r="G5733" t="str">
        <f>VLOOKUP(Table_ExternalData_15[[#This Row],[Id]],'Blagovna izdelek'!A:C,3,0)</f>
        <v>Baseus</v>
      </c>
      <c r="H5733">
        <f>Table_ExternalData_15[[#This Row],[Rabat]]*0.2</f>
        <v>4</v>
      </c>
      <c r="I5733" s="2">
        <f>Table_ExternalData_15[[#This Row],[Price]]-(Table_ExternalData_15[[#This Row],[Price]]*Table_ExternalData_15[[#This Row],[BB rabat]])/100</f>
        <v>56.592000000000006</v>
      </c>
      <c r="J5733" s="2">
        <f>Table_ExternalData_15[[#This Row],[BB cena]]*Table_ExternalData_15[[#Headers],[1,22]]</f>
        <v>69.042240000000007</v>
      </c>
      <c r="K5733" s="2">
        <f>Table_ExternalData_15[[#This Row],[Price]]*Table_ExternalData_15[[#Headers],[1,22]]</f>
        <v>71.918999999999997</v>
      </c>
      <c r="L5733" s="7">
        <f>IF(G5733="White Shark",E5733*0.5,IF(G5733="Sbox",E5733*0.5,IF(G5733="Tenda",E5733*0.5,E5733*0.2)))/100</f>
        <v>0.04</v>
      </c>
      <c r="M5733" s="2">
        <f>Table_ExternalData_15[[#This Row],[Price]]-Table_ExternalData_15[[#This Row],[Price]]*Table_ExternalData_15[[#This Row],[extra popust]]</f>
        <v>56.592000000000006</v>
      </c>
      <c r="N5733" s="2">
        <f>IF(M5733&lt;I5733,M5733,I5733)</f>
        <v>56.592000000000006</v>
      </c>
      <c r="O5733" s="12" t="str">
        <f>IF(N5733&lt;I5733,$U$1," ")</f>
        <v xml:space="preserve"> </v>
      </c>
      <c r="P5733" s="12" t="str">
        <f>IFERROR((O5733+30)," ")</f>
        <v xml:space="preserve"> </v>
      </c>
      <c r="Q5733" s="2">
        <f ca="1">IF(O5733=$U$1,N5733,"0")*1.22</f>
        <v>0</v>
      </c>
    </row>
    <row r="5734" spans="1:17" x14ac:dyDescent="0.25">
      <c r="A5734" t="s">
        <v>10113</v>
      </c>
      <c r="B5734" t="s">
        <v>10112</v>
      </c>
      <c r="C5734">
        <v>16322</v>
      </c>
      <c r="D5734">
        <v>64.78</v>
      </c>
      <c r="E5734">
        <f>IFERROR(VLOOKUP(Table_ExternalData_15[[#This Row],[Id]],Rabati!B:C,2,0),0)</f>
        <v>20</v>
      </c>
      <c r="F5734">
        <v>0</v>
      </c>
      <c r="G5734" t="str">
        <f>VLOOKUP(Table_ExternalData_15[[#This Row],[Id]],'Blagovna izdelek'!A:C,3,0)</f>
        <v>Baseus</v>
      </c>
      <c r="H5734">
        <f>Table_ExternalData_15[[#This Row],[Rabat]]*0.2</f>
        <v>4</v>
      </c>
      <c r="I5734" s="2">
        <f>Table_ExternalData_15[[#This Row],[Price]]-(Table_ExternalData_15[[#This Row],[Price]]*Table_ExternalData_15[[#This Row],[BB rabat]])/100</f>
        <v>62.188800000000001</v>
      </c>
      <c r="J5734" s="2">
        <f>Table_ExternalData_15[[#This Row],[BB cena]]*Table_ExternalData_15[[#Headers],[1,22]]</f>
        <v>75.870335999999995</v>
      </c>
      <c r="K5734" s="2">
        <f>Table_ExternalData_15[[#This Row],[Price]]*Table_ExternalData_15[[#Headers],[1,22]]</f>
        <v>79.031599999999997</v>
      </c>
      <c r="L5734" s="7">
        <f>IF(G5734="White Shark",E5734*0.5,IF(G5734="Sbox",E5734*0.5,IF(G5734="Tenda",E5734*0.5,E5734*0.2)))/100</f>
        <v>0.04</v>
      </c>
      <c r="M5734" s="2">
        <f>Table_ExternalData_15[[#This Row],[Price]]-Table_ExternalData_15[[#This Row],[Price]]*Table_ExternalData_15[[#This Row],[extra popust]]</f>
        <v>62.188800000000001</v>
      </c>
      <c r="N5734" s="2">
        <f>IF(M5734&lt;I5734,M5734,I5734)</f>
        <v>62.188800000000001</v>
      </c>
      <c r="O5734" s="12" t="str">
        <f>IF(N5734&lt;I5734,$U$1," ")</f>
        <v xml:space="preserve"> </v>
      </c>
      <c r="P5734" s="12" t="str">
        <f>IFERROR((O5734+30)," ")</f>
        <v xml:space="preserve"> </v>
      </c>
      <c r="Q5734" s="2">
        <f ca="1">IF(O5734=$U$1,N5734,"0")*1.22</f>
        <v>0</v>
      </c>
    </row>
    <row r="5735" spans="1:17" x14ac:dyDescent="0.25">
      <c r="A5735" t="s">
        <v>10116</v>
      </c>
      <c r="B5735" t="s">
        <v>10115</v>
      </c>
      <c r="C5735">
        <v>16324</v>
      </c>
      <c r="D5735">
        <v>75.150000000000006</v>
      </c>
      <c r="E5735">
        <f>IFERROR(VLOOKUP(Table_ExternalData_15[[#This Row],[Id]],Rabati!B:C,2,0),0)</f>
        <v>20</v>
      </c>
      <c r="F5735">
        <v>12</v>
      </c>
      <c r="G5735" t="str">
        <f>VLOOKUP(Table_ExternalData_15[[#This Row],[Id]],'Blagovna izdelek'!A:C,3,0)</f>
        <v>Baseus</v>
      </c>
      <c r="H5735">
        <f>Table_ExternalData_15[[#This Row],[Rabat]]*0.2</f>
        <v>4</v>
      </c>
      <c r="I5735" s="2">
        <f>Table_ExternalData_15[[#This Row],[Price]]-(Table_ExternalData_15[[#This Row],[Price]]*Table_ExternalData_15[[#This Row],[BB rabat]])/100</f>
        <v>72.144000000000005</v>
      </c>
      <c r="J5735" s="2">
        <f>Table_ExternalData_15[[#This Row],[BB cena]]*Table_ExternalData_15[[#Headers],[1,22]]</f>
        <v>88.015680000000003</v>
      </c>
      <c r="K5735" s="2">
        <f>Table_ExternalData_15[[#This Row],[Price]]*Table_ExternalData_15[[#Headers],[1,22]]</f>
        <v>91.683000000000007</v>
      </c>
      <c r="L5735" s="7">
        <f>IF(G5735="White Shark",E5735*0.5,IF(G5735="Sbox",E5735*0.5,IF(G5735="Tenda",E5735*0.5,E5735*0.2)))/100</f>
        <v>0.04</v>
      </c>
      <c r="M5735" s="2">
        <f>Table_ExternalData_15[[#This Row],[Price]]-Table_ExternalData_15[[#This Row],[Price]]*Table_ExternalData_15[[#This Row],[extra popust]]</f>
        <v>72.144000000000005</v>
      </c>
      <c r="N5735" s="2">
        <f>IF(M5735&lt;I5735,M5735,I5735)</f>
        <v>72.144000000000005</v>
      </c>
      <c r="O5735" s="12" t="str">
        <f>IF(N5735&lt;I5735,$U$1," ")</f>
        <v xml:space="preserve"> </v>
      </c>
      <c r="P5735" s="12" t="str">
        <f>IFERROR((O5735+30)," ")</f>
        <v xml:space="preserve"> </v>
      </c>
      <c r="Q5735" s="2">
        <f ca="1">IF(O5735=$U$1,N5735,"0")*1.22</f>
        <v>0</v>
      </c>
    </row>
    <row r="5736" spans="1:17" x14ac:dyDescent="0.25">
      <c r="A5736" t="s">
        <v>9589</v>
      </c>
      <c r="B5736" t="s">
        <v>10132</v>
      </c>
      <c r="C5736">
        <v>16333</v>
      </c>
      <c r="D5736">
        <v>13.9</v>
      </c>
      <c r="E5736">
        <f>IFERROR(VLOOKUP(Table_ExternalData_15[[#This Row],[Id]],Rabati!B:C,2,0),0)</f>
        <v>20</v>
      </c>
      <c r="F5736">
        <v>86</v>
      </c>
      <c r="G5736" t="str">
        <f>VLOOKUP(Table_ExternalData_15[[#This Row],[Id]],'Blagovna izdelek'!A:C,3,0)</f>
        <v>Baseus</v>
      </c>
      <c r="H5736">
        <f>Table_ExternalData_15[[#This Row],[Rabat]]*0.2</f>
        <v>4</v>
      </c>
      <c r="I5736" s="2">
        <f>Table_ExternalData_15[[#This Row],[Price]]-(Table_ExternalData_15[[#This Row],[Price]]*Table_ExternalData_15[[#This Row],[BB rabat]])/100</f>
        <v>13.344000000000001</v>
      </c>
      <c r="J5736" s="2">
        <f>Table_ExternalData_15[[#This Row],[BB cena]]*Table_ExternalData_15[[#Headers],[1,22]]</f>
        <v>16.279680000000003</v>
      </c>
      <c r="K5736" s="2">
        <f>Table_ExternalData_15[[#This Row],[Price]]*Table_ExternalData_15[[#Headers],[1,22]]</f>
        <v>16.957999999999998</v>
      </c>
      <c r="L5736" s="7">
        <f>IF(G5736="White Shark",E5736*0.5,IF(G5736="Sbox",E5736*0.5,IF(G5736="Tenda",E5736*0.5,E5736*0.2)))/100</f>
        <v>0.04</v>
      </c>
      <c r="M5736" s="2">
        <f>Table_ExternalData_15[[#This Row],[Price]]-Table_ExternalData_15[[#This Row],[Price]]*Table_ExternalData_15[[#This Row],[extra popust]]</f>
        <v>13.344000000000001</v>
      </c>
      <c r="N5736" s="2">
        <f>IF(M5736&lt;I5736,M5736,I5736)</f>
        <v>13.344000000000001</v>
      </c>
      <c r="O5736" s="12" t="str">
        <f>IF(N5736&lt;I5736,$U$1," ")</f>
        <v xml:space="preserve"> </v>
      </c>
      <c r="P5736" s="12" t="str">
        <f>IFERROR((O5736+30)," ")</f>
        <v xml:space="preserve"> </v>
      </c>
      <c r="Q5736" s="2">
        <f ca="1">IF(O5736=$U$1,N5736,"0")*1.22</f>
        <v>0</v>
      </c>
    </row>
    <row r="5737" spans="1:17" x14ac:dyDescent="0.25">
      <c r="A5737" t="s">
        <v>10481</v>
      </c>
      <c r="B5737" t="s">
        <v>10480</v>
      </c>
      <c r="C5737">
        <v>16430</v>
      </c>
      <c r="D5737">
        <v>48.7</v>
      </c>
      <c r="E5737">
        <f>IFERROR(VLOOKUP(Table_ExternalData_15[[#This Row],[Id]],Rabati!B:C,2,0),0)</f>
        <v>20</v>
      </c>
      <c r="F5737">
        <v>6</v>
      </c>
      <c r="G5737" t="str">
        <f>VLOOKUP(Table_ExternalData_15[[#This Row],[Id]],'Blagovna izdelek'!A:C,3,0)</f>
        <v>Baseus</v>
      </c>
      <c r="H5737">
        <f>Table_ExternalData_15[[#This Row],[Rabat]]*0.2</f>
        <v>4</v>
      </c>
      <c r="I5737" s="2">
        <f>Table_ExternalData_15[[#This Row],[Price]]-(Table_ExternalData_15[[#This Row],[Price]]*Table_ExternalData_15[[#This Row],[BB rabat]])/100</f>
        <v>46.752000000000002</v>
      </c>
      <c r="J5737" s="2">
        <f>Table_ExternalData_15[[#This Row],[BB cena]]*Table_ExternalData_15[[#Headers],[1,22]]</f>
        <v>57.037440000000004</v>
      </c>
      <c r="K5737" s="2">
        <f>Table_ExternalData_15[[#This Row],[Price]]*Table_ExternalData_15[[#Headers],[1,22]]</f>
        <v>59.414000000000001</v>
      </c>
      <c r="L5737" s="7">
        <f>IF(G5737="White Shark",E5737*0.5,IF(G5737="Sbox",E5737*0.5,IF(G5737="Tenda",E5737*0.5,E5737*0.2)))/100</f>
        <v>0.04</v>
      </c>
      <c r="M5737" s="2">
        <f>Table_ExternalData_15[[#This Row],[Price]]-Table_ExternalData_15[[#This Row],[Price]]*Table_ExternalData_15[[#This Row],[extra popust]]</f>
        <v>46.752000000000002</v>
      </c>
      <c r="N5737" s="2">
        <f>IF(M5737&lt;I5737,M5737,I5737)</f>
        <v>46.752000000000002</v>
      </c>
      <c r="O5737" s="12" t="str">
        <f>IF(N5737&lt;I5737,$U$1," ")</f>
        <v xml:space="preserve"> </v>
      </c>
      <c r="P5737" s="12" t="str">
        <f>IFERROR((O5737+30)," ")</f>
        <v xml:space="preserve"> </v>
      </c>
      <c r="Q5737" s="2">
        <f ca="1">IF(O5737=$U$1,N5737,"0")*1.22</f>
        <v>0</v>
      </c>
    </row>
    <row r="5738" spans="1:17" x14ac:dyDescent="0.25">
      <c r="A5738" t="s">
        <v>10508</v>
      </c>
      <c r="B5738" t="s">
        <v>10507</v>
      </c>
      <c r="C5738">
        <v>16445</v>
      </c>
      <c r="D5738">
        <v>10.82</v>
      </c>
      <c r="E5738">
        <f>IFERROR(VLOOKUP(Table_ExternalData_15[[#This Row],[Id]],Rabati!B:C,2,0),0)</f>
        <v>25</v>
      </c>
      <c r="F5738">
        <v>46</v>
      </c>
      <c r="G5738" t="str">
        <f>VLOOKUP(Table_ExternalData_15[[#This Row],[Id]],'Blagovna izdelek'!A:C,3,0)</f>
        <v>Baseus</v>
      </c>
      <c r="H5738">
        <f>Table_ExternalData_15[[#This Row],[Rabat]]*0.2</f>
        <v>5</v>
      </c>
      <c r="I5738" s="2">
        <f>Table_ExternalData_15[[#This Row],[Price]]-(Table_ExternalData_15[[#This Row],[Price]]*Table_ExternalData_15[[#This Row],[BB rabat]])/100</f>
        <v>10.279</v>
      </c>
      <c r="J5738" s="2">
        <f>Table_ExternalData_15[[#This Row],[BB cena]]*Table_ExternalData_15[[#Headers],[1,22]]</f>
        <v>12.540379999999999</v>
      </c>
      <c r="K5738" s="2">
        <f>Table_ExternalData_15[[#This Row],[Price]]*Table_ExternalData_15[[#Headers],[1,22]]</f>
        <v>13.2004</v>
      </c>
      <c r="L5738" s="7">
        <f>IF(G5738="White Shark",E5738*0.5,IF(G5738="Sbox",E5738*0.5,IF(G5738="Tenda",E5738*0.5,E5738*0.2)))/100</f>
        <v>0.05</v>
      </c>
      <c r="M5738" s="2">
        <f>Table_ExternalData_15[[#This Row],[Price]]-Table_ExternalData_15[[#This Row],[Price]]*Table_ExternalData_15[[#This Row],[extra popust]]</f>
        <v>10.279</v>
      </c>
      <c r="N5738" s="2">
        <f>IF(M5738&lt;I5738,M5738,I5738)</f>
        <v>10.279</v>
      </c>
      <c r="O5738" s="12" t="str">
        <f>IF(N5738&lt;I5738,$U$1," ")</f>
        <v xml:space="preserve"> </v>
      </c>
      <c r="P5738" s="12" t="str">
        <f>IFERROR((O5738+30)," ")</f>
        <v xml:space="preserve"> </v>
      </c>
      <c r="Q5738" s="2">
        <f ca="1">IF(O5738=$U$1,N5738,"0")*1.22</f>
        <v>0</v>
      </c>
    </row>
    <row r="5739" spans="1:17" x14ac:dyDescent="0.25">
      <c r="A5739" t="s">
        <v>10566</v>
      </c>
      <c r="B5739" t="s">
        <v>10565</v>
      </c>
      <c r="C5739">
        <v>16456</v>
      </c>
      <c r="D5739">
        <v>12.95</v>
      </c>
      <c r="E5739">
        <f>IFERROR(VLOOKUP(Table_ExternalData_15[[#This Row],[Id]],Rabati!B:C,2,0),0)</f>
        <v>25</v>
      </c>
      <c r="F5739">
        <v>29</v>
      </c>
      <c r="G5739" t="str">
        <f>VLOOKUP(Table_ExternalData_15[[#This Row],[Id]],'Blagovna izdelek'!A:C,3,0)</f>
        <v>Baseus</v>
      </c>
      <c r="H5739">
        <f>Table_ExternalData_15[[#This Row],[Rabat]]*0.2</f>
        <v>5</v>
      </c>
      <c r="I5739" s="2">
        <f>Table_ExternalData_15[[#This Row],[Price]]-(Table_ExternalData_15[[#This Row],[Price]]*Table_ExternalData_15[[#This Row],[BB rabat]])/100</f>
        <v>12.302499999999998</v>
      </c>
      <c r="J5739" s="2">
        <f>Table_ExternalData_15[[#This Row],[BB cena]]*Table_ExternalData_15[[#Headers],[1,22]]</f>
        <v>15.009049999999998</v>
      </c>
      <c r="K5739" s="2">
        <f>Table_ExternalData_15[[#This Row],[Price]]*Table_ExternalData_15[[#Headers],[1,22]]</f>
        <v>15.798999999999999</v>
      </c>
      <c r="L5739" s="7">
        <f>IF(G5739="White Shark",E5739*0.5,IF(G5739="Sbox",E5739*0.5,IF(G5739="Tenda",E5739*0.5,E5739*0.2)))/100</f>
        <v>0.05</v>
      </c>
      <c r="M5739" s="2">
        <f>Table_ExternalData_15[[#This Row],[Price]]-Table_ExternalData_15[[#This Row],[Price]]*Table_ExternalData_15[[#This Row],[extra popust]]</f>
        <v>12.302499999999998</v>
      </c>
      <c r="N5739" s="2">
        <f>IF(M5739&lt;I5739,M5739,I5739)</f>
        <v>12.302499999999998</v>
      </c>
      <c r="O5739" s="12" t="str">
        <f>IF(N5739&lt;I5739,$U$1," ")</f>
        <v xml:space="preserve"> </v>
      </c>
      <c r="P5739" s="12" t="str">
        <f>IFERROR((O5739+30)," ")</f>
        <v xml:space="preserve"> </v>
      </c>
      <c r="Q5739" s="2">
        <f ca="1">IF(O5739=$U$1,N5739,"0")*1.22</f>
        <v>0</v>
      </c>
    </row>
    <row r="5740" spans="1:17" x14ac:dyDescent="0.25">
      <c r="A5740" t="s">
        <v>10573</v>
      </c>
      <c r="B5740" t="s">
        <v>11782</v>
      </c>
      <c r="C5740">
        <v>16460</v>
      </c>
      <c r="D5740">
        <v>73.75</v>
      </c>
      <c r="E5740">
        <f>IFERROR(VLOOKUP(Table_ExternalData_15[[#This Row],[Id]],Rabati!B:C,2,0),0)</f>
        <v>20</v>
      </c>
      <c r="F5740">
        <v>0</v>
      </c>
      <c r="G5740" t="str">
        <f>VLOOKUP(Table_ExternalData_15[[#This Row],[Id]],'Blagovna izdelek'!A:C,3,0)</f>
        <v>Baseus</v>
      </c>
      <c r="H5740">
        <f>Table_ExternalData_15[[#This Row],[Rabat]]*0.2</f>
        <v>4</v>
      </c>
      <c r="I5740" s="2">
        <f>Table_ExternalData_15[[#This Row],[Price]]-(Table_ExternalData_15[[#This Row],[Price]]*Table_ExternalData_15[[#This Row],[BB rabat]])/100</f>
        <v>70.8</v>
      </c>
      <c r="J5740" s="2">
        <f>Table_ExternalData_15[[#This Row],[BB cena]]*Table_ExternalData_15[[#Headers],[1,22]]</f>
        <v>86.375999999999991</v>
      </c>
      <c r="K5740" s="2">
        <f>Table_ExternalData_15[[#This Row],[Price]]*Table_ExternalData_15[[#Headers],[1,22]]</f>
        <v>89.974999999999994</v>
      </c>
      <c r="L5740" s="7">
        <f>IF(G5740="White Shark",E5740*0.5,IF(G5740="Sbox",E5740*0.5,IF(G5740="Tenda",E5740*0.5,E5740*0.2)))/100</f>
        <v>0.04</v>
      </c>
      <c r="M5740" s="2">
        <f>Table_ExternalData_15[[#This Row],[Price]]-Table_ExternalData_15[[#This Row],[Price]]*Table_ExternalData_15[[#This Row],[extra popust]]</f>
        <v>70.8</v>
      </c>
      <c r="N5740" s="2">
        <f>IF(M5740&lt;I5740,M5740,I5740)</f>
        <v>70.8</v>
      </c>
      <c r="O5740" s="12" t="str">
        <f>IF(N5740&lt;I5740,$U$1," ")</f>
        <v xml:space="preserve"> </v>
      </c>
      <c r="P5740" s="12" t="str">
        <f>IFERROR((O5740+30)," ")</f>
        <v xml:space="preserve"> </v>
      </c>
      <c r="Q5740" s="2">
        <f ca="1">IF(O5740=$U$1,N5740,"0")*1.22</f>
        <v>0</v>
      </c>
    </row>
    <row r="5741" spans="1:17" x14ac:dyDescent="0.25">
      <c r="A5741" t="s">
        <v>10646</v>
      </c>
      <c r="B5741" t="s">
        <v>10645</v>
      </c>
      <c r="C5741">
        <v>16484</v>
      </c>
      <c r="D5741">
        <v>9.9499999999999993</v>
      </c>
      <c r="E5741">
        <f>IFERROR(VLOOKUP(Table_ExternalData_15[[#This Row],[Id]],Rabati!B:C,2,0),0)</f>
        <v>25</v>
      </c>
      <c r="F5741">
        <v>0</v>
      </c>
      <c r="G5741" t="str">
        <f>VLOOKUP(Table_ExternalData_15[[#This Row],[Id]],'Blagovna izdelek'!A:C,3,0)</f>
        <v>Baseus</v>
      </c>
      <c r="H5741">
        <f>Table_ExternalData_15[[#This Row],[Rabat]]*0.2</f>
        <v>5</v>
      </c>
      <c r="I5741" s="2">
        <f>Table_ExternalData_15[[#This Row],[Price]]-(Table_ExternalData_15[[#This Row],[Price]]*Table_ExternalData_15[[#This Row],[BB rabat]])/100</f>
        <v>9.4524999999999988</v>
      </c>
      <c r="J5741" s="2">
        <f>Table_ExternalData_15[[#This Row],[BB cena]]*Table_ExternalData_15[[#Headers],[1,22]]</f>
        <v>11.532049999999998</v>
      </c>
      <c r="K5741" s="2">
        <f>Table_ExternalData_15[[#This Row],[Price]]*Table_ExternalData_15[[#Headers],[1,22]]</f>
        <v>12.138999999999999</v>
      </c>
      <c r="L5741" s="7">
        <f>IF(G5741="White Shark",E5741*0.5,IF(G5741="Sbox",E5741*0.5,IF(G5741="Tenda",E5741*0.5,E5741*0.2)))/100</f>
        <v>0.05</v>
      </c>
      <c r="M5741" s="2">
        <f>Table_ExternalData_15[[#This Row],[Price]]-Table_ExternalData_15[[#This Row],[Price]]*Table_ExternalData_15[[#This Row],[extra popust]]</f>
        <v>9.4524999999999988</v>
      </c>
      <c r="N5741" s="2">
        <f>IF(M5741&lt;I5741,M5741,I5741)</f>
        <v>9.4524999999999988</v>
      </c>
      <c r="O5741" s="12" t="str">
        <f>IF(N5741&lt;I5741,$U$1," ")</f>
        <v xml:space="preserve"> </v>
      </c>
      <c r="P5741" s="12" t="str">
        <f>IFERROR((O5741+30)," ")</f>
        <v xml:space="preserve"> </v>
      </c>
      <c r="Q5741" s="2">
        <f ca="1">IF(O5741=$U$1,N5741,"0")*1.22</f>
        <v>0</v>
      </c>
    </row>
    <row r="5742" spans="1:17" x14ac:dyDescent="0.25">
      <c r="A5742" t="s">
        <v>10648</v>
      </c>
      <c r="B5742" t="s">
        <v>10647</v>
      </c>
      <c r="C5742">
        <v>16485</v>
      </c>
      <c r="D5742">
        <v>5.62</v>
      </c>
      <c r="E5742">
        <f>IFERROR(VLOOKUP(Table_ExternalData_15[[#This Row],[Id]],Rabati!B:C,2,0),0)</f>
        <v>25</v>
      </c>
      <c r="F5742">
        <v>20</v>
      </c>
      <c r="G5742" t="str">
        <f>VLOOKUP(Table_ExternalData_15[[#This Row],[Id]],'Blagovna izdelek'!A:C,3,0)</f>
        <v>Baseus</v>
      </c>
      <c r="H5742">
        <f>Table_ExternalData_15[[#This Row],[Rabat]]*0.2</f>
        <v>5</v>
      </c>
      <c r="I5742" s="2">
        <f>Table_ExternalData_15[[#This Row],[Price]]-(Table_ExternalData_15[[#This Row],[Price]]*Table_ExternalData_15[[#This Row],[BB rabat]])/100</f>
        <v>5.3390000000000004</v>
      </c>
      <c r="J5742" s="2">
        <f>Table_ExternalData_15[[#This Row],[BB cena]]*Table_ExternalData_15[[#Headers],[1,22]]</f>
        <v>6.5135800000000001</v>
      </c>
      <c r="K5742" s="2">
        <f>Table_ExternalData_15[[#This Row],[Price]]*Table_ExternalData_15[[#Headers],[1,22]]</f>
        <v>6.8563999999999998</v>
      </c>
      <c r="L5742" s="7">
        <f>IF(G5742="White Shark",E5742*0.5,IF(G5742="Sbox",E5742*0.5,IF(G5742="Tenda",E5742*0.5,E5742*0.2)))/100</f>
        <v>0.05</v>
      </c>
      <c r="M5742" s="2">
        <f>Table_ExternalData_15[[#This Row],[Price]]-Table_ExternalData_15[[#This Row],[Price]]*Table_ExternalData_15[[#This Row],[extra popust]]</f>
        <v>5.3390000000000004</v>
      </c>
      <c r="N5742" s="2">
        <f>IF(M5742&lt;I5742,M5742,I5742)</f>
        <v>5.3390000000000004</v>
      </c>
      <c r="O5742" s="12" t="str">
        <f>IF(N5742&lt;I5742,$U$1," ")</f>
        <v xml:space="preserve"> </v>
      </c>
      <c r="P5742" s="12" t="str">
        <f>IFERROR((O5742+30)," ")</f>
        <v xml:space="preserve"> </v>
      </c>
      <c r="Q5742" s="2">
        <f ca="1">IF(O5742=$U$1,N5742,"0")*1.22</f>
        <v>0</v>
      </c>
    </row>
    <row r="5743" spans="1:17" x14ac:dyDescent="0.25">
      <c r="A5743" t="s">
        <v>10649</v>
      </c>
      <c r="B5743" t="s">
        <v>15628</v>
      </c>
      <c r="C5743">
        <v>16486</v>
      </c>
      <c r="D5743">
        <v>14.85</v>
      </c>
      <c r="E5743">
        <f>IFERROR(VLOOKUP(Table_ExternalData_15[[#This Row],[Id]],Rabati!B:C,2,0),0)</f>
        <v>20</v>
      </c>
      <c r="F5743">
        <v>18</v>
      </c>
      <c r="G5743" t="str">
        <f>VLOOKUP(Table_ExternalData_15[[#This Row],[Id]],'Blagovna izdelek'!A:C,3,0)</f>
        <v>Baseus</v>
      </c>
      <c r="H5743">
        <f>Table_ExternalData_15[[#This Row],[Rabat]]*0.2</f>
        <v>4</v>
      </c>
      <c r="I5743" s="2">
        <f>Table_ExternalData_15[[#This Row],[Price]]-(Table_ExternalData_15[[#This Row],[Price]]*Table_ExternalData_15[[#This Row],[BB rabat]])/100</f>
        <v>14.256</v>
      </c>
      <c r="J5743" s="2">
        <f>Table_ExternalData_15[[#This Row],[BB cena]]*Table_ExternalData_15[[#Headers],[1,22]]</f>
        <v>17.392320000000002</v>
      </c>
      <c r="K5743" s="2">
        <f>Table_ExternalData_15[[#This Row],[Price]]*Table_ExternalData_15[[#Headers],[1,22]]</f>
        <v>18.117000000000001</v>
      </c>
      <c r="L5743" s="7">
        <f>IF(G5743="White Shark",E5743*0.5,IF(G5743="Sbox",E5743*0.5,IF(G5743="Tenda",E5743*0.5,E5743*0.2)))/100</f>
        <v>0.04</v>
      </c>
      <c r="M5743" s="2">
        <f>Table_ExternalData_15[[#This Row],[Price]]-Table_ExternalData_15[[#This Row],[Price]]*Table_ExternalData_15[[#This Row],[extra popust]]</f>
        <v>14.256</v>
      </c>
      <c r="N5743" s="2">
        <f>IF(M5743&lt;I5743,M5743,I5743)</f>
        <v>14.256</v>
      </c>
      <c r="O5743" s="12" t="str">
        <f>IF(N5743&lt;I5743,$U$1," ")</f>
        <v xml:space="preserve"> </v>
      </c>
      <c r="P5743" s="12" t="str">
        <f>IFERROR((O5743+30)," ")</f>
        <v xml:space="preserve"> </v>
      </c>
      <c r="Q5743" s="2">
        <f ca="1">IF(O5743=$U$1,N5743,"0")*1.22</f>
        <v>0</v>
      </c>
    </row>
    <row r="5744" spans="1:17" x14ac:dyDescent="0.25">
      <c r="A5744" t="s">
        <v>10835</v>
      </c>
      <c r="B5744" t="s">
        <v>10834</v>
      </c>
      <c r="C5744">
        <v>16595</v>
      </c>
      <c r="D5744">
        <v>3.25</v>
      </c>
      <c r="E5744">
        <f>IFERROR(VLOOKUP(Table_ExternalData_15[[#This Row],[Id]],Rabati!B:C,2,0),0)</f>
        <v>30</v>
      </c>
      <c r="F5744">
        <v>168</v>
      </c>
      <c r="G5744" t="str">
        <f>VLOOKUP(Table_ExternalData_15[[#This Row],[Id]],'Blagovna izdelek'!A:C,3,0)</f>
        <v>Baseus</v>
      </c>
      <c r="H5744">
        <f>Table_ExternalData_15[[#This Row],[Rabat]]*0.2</f>
        <v>6</v>
      </c>
      <c r="I5744" s="2">
        <f>Table_ExternalData_15[[#This Row],[Price]]-(Table_ExternalData_15[[#This Row],[Price]]*Table_ExternalData_15[[#This Row],[BB rabat]])/100</f>
        <v>3.0550000000000002</v>
      </c>
      <c r="J5744" s="2">
        <f>Table_ExternalData_15[[#This Row],[BB cena]]*Table_ExternalData_15[[#Headers],[1,22]]</f>
        <v>3.7271000000000001</v>
      </c>
      <c r="K5744" s="2">
        <f>Table_ExternalData_15[[#This Row],[Price]]*Table_ExternalData_15[[#Headers],[1,22]]</f>
        <v>3.9649999999999999</v>
      </c>
      <c r="L5744" s="7">
        <f>IF(G5744="White Shark",E5744*0.5,IF(G5744="Sbox",E5744*0.5,IF(G5744="Tenda",E5744*0.5,E5744*0.2)))/100</f>
        <v>0.06</v>
      </c>
      <c r="M5744" s="2">
        <f>Table_ExternalData_15[[#This Row],[Price]]-Table_ExternalData_15[[#This Row],[Price]]*Table_ExternalData_15[[#This Row],[extra popust]]</f>
        <v>3.0550000000000002</v>
      </c>
      <c r="N5744" s="2">
        <f>IF(M5744&lt;I5744,M5744,I5744)</f>
        <v>3.0550000000000002</v>
      </c>
      <c r="O5744" s="12" t="str">
        <f>IF(N5744&lt;I5744,$U$1," ")</f>
        <v xml:space="preserve"> </v>
      </c>
      <c r="P5744" s="12" t="str">
        <f>IFERROR((O5744+30)," ")</f>
        <v xml:space="preserve"> </v>
      </c>
      <c r="Q5744" s="2">
        <f ca="1">IF(O5744=$U$1,N5744,"0")*1.22</f>
        <v>0</v>
      </c>
    </row>
    <row r="5745" spans="1:17" x14ac:dyDescent="0.25">
      <c r="A5745" t="s">
        <v>11109</v>
      </c>
      <c r="B5745" t="s">
        <v>11108</v>
      </c>
      <c r="C5745">
        <v>16609</v>
      </c>
      <c r="D5745">
        <v>49.95</v>
      </c>
      <c r="E5745">
        <f>IFERROR(VLOOKUP(Table_ExternalData_15[[#This Row],[Id]],Rabati!B:C,2,0),0)</f>
        <v>20</v>
      </c>
      <c r="F5745">
        <v>3</v>
      </c>
      <c r="G5745" t="str">
        <f>VLOOKUP(Table_ExternalData_15[[#This Row],[Id]],'Blagovna izdelek'!A:C,3,0)</f>
        <v>Baseus</v>
      </c>
      <c r="H5745">
        <f>Table_ExternalData_15[[#This Row],[Rabat]]*0.2</f>
        <v>4</v>
      </c>
      <c r="I5745" s="2">
        <f>Table_ExternalData_15[[#This Row],[Price]]-(Table_ExternalData_15[[#This Row],[Price]]*Table_ExternalData_15[[#This Row],[BB rabat]])/100</f>
        <v>47.952000000000005</v>
      </c>
      <c r="J5745" s="2">
        <f>Table_ExternalData_15[[#This Row],[BB cena]]*Table_ExternalData_15[[#Headers],[1,22]]</f>
        <v>58.501440000000002</v>
      </c>
      <c r="K5745" s="2">
        <f>Table_ExternalData_15[[#This Row],[Price]]*Table_ExternalData_15[[#Headers],[1,22]]</f>
        <v>60.939</v>
      </c>
      <c r="L5745" s="7">
        <f>IF(G5745="White Shark",E5745*0.5,IF(G5745="Sbox",E5745*0.5,IF(G5745="Tenda",E5745*0.5,E5745*0.2)))/100</f>
        <v>0.04</v>
      </c>
      <c r="M5745" s="2">
        <f>Table_ExternalData_15[[#This Row],[Price]]-Table_ExternalData_15[[#This Row],[Price]]*Table_ExternalData_15[[#This Row],[extra popust]]</f>
        <v>47.952000000000005</v>
      </c>
      <c r="N5745" s="2">
        <f>IF(M5745&lt;I5745,M5745,I5745)</f>
        <v>47.952000000000005</v>
      </c>
      <c r="O5745" s="12" t="str">
        <f>IF(N5745&lt;I5745,$U$1," ")</f>
        <v xml:space="preserve"> </v>
      </c>
      <c r="P5745" s="12" t="str">
        <f>IFERROR((O5745+30)," ")</f>
        <v xml:space="preserve"> </v>
      </c>
      <c r="Q5745" s="2">
        <f ca="1">IF(O5745=$U$1,N5745,"0")*1.22</f>
        <v>0</v>
      </c>
    </row>
    <row r="5746" spans="1:17" x14ac:dyDescent="0.25">
      <c r="A5746" t="s">
        <v>11229</v>
      </c>
      <c r="B5746" t="s">
        <v>11228</v>
      </c>
      <c r="C5746">
        <v>16665</v>
      </c>
      <c r="D5746">
        <v>75.150000000000006</v>
      </c>
      <c r="E5746">
        <f>IFERROR(VLOOKUP(Table_ExternalData_15[[#This Row],[Id]],Rabati!B:C,2,0),0)</f>
        <v>20</v>
      </c>
      <c r="F5746">
        <v>9</v>
      </c>
      <c r="G5746" t="str">
        <f>VLOOKUP(Table_ExternalData_15[[#This Row],[Id]],'Blagovna izdelek'!A:C,3,0)</f>
        <v>Baseus</v>
      </c>
      <c r="H5746">
        <f>Table_ExternalData_15[[#This Row],[Rabat]]*0.2</f>
        <v>4</v>
      </c>
      <c r="I5746" s="2">
        <f>Table_ExternalData_15[[#This Row],[Price]]-(Table_ExternalData_15[[#This Row],[Price]]*Table_ExternalData_15[[#This Row],[BB rabat]])/100</f>
        <v>72.144000000000005</v>
      </c>
      <c r="J5746" s="2">
        <f>Table_ExternalData_15[[#This Row],[BB cena]]*Table_ExternalData_15[[#Headers],[1,22]]</f>
        <v>88.015680000000003</v>
      </c>
      <c r="K5746" s="2">
        <f>Table_ExternalData_15[[#This Row],[Price]]*Table_ExternalData_15[[#Headers],[1,22]]</f>
        <v>91.683000000000007</v>
      </c>
      <c r="L5746" s="7">
        <f>IF(G5746="White Shark",E5746*0.5,IF(G5746="Sbox",E5746*0.5,IF(G5746="Tenda",E5746*0.5,E5746*0.2)))/100</f>
        <v>0.04</v>
      </c>
      <c r="M5746" s="2">
        <f>Table_ExternalData_15[[#This Row],[Price]]-Table_ExternalData_15[[#This Row],[Price]]*Table_ExternalData_15[[#This Row],[extra popust]]</f>
        <v>72.144000000000005</v>
      </c>
      <c r="N5746" s="2">
        <f>IF(M5746&lt;I5746,M5746,I5746)</f>
        <v>72.144000000000005</v>
      </c>
      <c r="O5746" s="12" t="str">
        <f>IF(N5746&lt;I5746,$U$1," ")</f>
        <v xml:space="preserve"> </v>
      </c>
      <c r="P5746" s="12" t="str">
        <f>IFERROR((O5746+30)," ")</f>
        <v xml:space="preserve"> </v>
      </c>
      <c r="Q5746" s="2">
        <f ca="1">IF(O5746=$U$1,N5746,"0")*1.22</f>
        <v>0</v>
      </c>
    </row>
    <row r="5747" spans="1:17" x14ac:dyDescent="0.25">
      <c r="A5747" t="s">
        <v>11237</v>
      </c>
      <c r="B5747" t="s">
        <v>11787</v>
      </c>
      <c r="C5747">
        <v>16670</v>
      </c>
      <c r="D5747">
        <v>63.96</v>
      </c>
      <c r="E5747">
        <f>IFERROR(VLOOKUP(Table_ExternalData_15[[#This Row],[Id]],Rabati!B:C,2,0),0)</f>
        <v>20</v>
      </c>
      <c r="F5747">
        <v>0</v>
      </c>
      <c r="G5747" t="str">
        <f>VLOOKUP(Table_ExternalData_15[[#This Row],[Id]],'Blagovna izdelek'!A:C,3,0)</f>
        <v>Baseus</v>
      </c>
      <c r="H5747">
        <f>Table_ExternalData_15[[#This Row],[Rabat]]*0.2</f>
        <v>4</v>
      </c>
      <c r="I5747" s="2">
        <f>Table_ExternalData_15[[#This Row],[Price]]-(Table_ExternalData_15[[#This Row],[Price]]*Table_ExternalData_15[[#This Row],[BB rabat]])/100</f>
        <v>61.401600000000002</v>
      </c>
      <c r="J5747" s="2">
        <f>Table_ExternalData_15[[#This Row],[BB cena]]*Table_ExternalData_15[[#Headers],[1,22]]</f>
        <v>74.909952000000004</v>
      </c>
      <c r="K5747" s="2">
        <f>Table_ExternalData_15[[#This Row],[Price]]*Table_ExternalData_15[[#Headers],[1,22]]</f>
        <v>78.031199999999998</v>
      </c>
      <c r="L5747" s="7">
        <f>IF(G5747="White Shark",E5747*0.5,IF(G5747="Sbox",E5747*0.5,IF(G5747="Tenda",E5747*0.5,E5747*0.2)))/100</f>
        <v>0.04</v>
      </c>
      <c r="M5747" s="2">
        <f>Table_ExternalData_15[[#This Row],[Price]]-Table_ExternalData_15[[#This Row],[Price]]*Table_ExternalData_15[[#This Row],[extra popust]]</f>
        <v>61.401600000000002</v>
      </c>
      <c r="N5747" s="2">
        <f>IF(M5747&lt;I5747,M5747,I5747)</f>
        <v>61.401600000000002</v>
      </c>
      <c r="O5747" s="12" t="str">
        <f>IF(N5747&lt;I5747,$U$1," ")</f>
        <v xml:space="preserve"> </v>
      </c>
      <c r="P5747" s="12" t="str">
        <f>IFERROR((O5747+30)," ")</f>
        <v xml:space="preserve"> </v>
      </c>
      <c r="Q5747" s="2">
        <f ca="1">IF(O5747=$U$1,N5747,"0")*1.22</f>
        <v>0</v>
      </c>
    </row>
    <row r="5748" spans="1:17" x14ac:dyDescent="0.25">
      <c r="A5748" t="s">
        <v>11423</v>
      </c>
      <c r="B5748" t="s">
        <v>11422</v>
      </c>
      <c r="C5748">
        <v>16750</v>
      </c>
      <c r="D5748">
        <v>5.45</v>
      </c>
      <c r="E5748">
        <f>IFERROR(VLOOKUP(Table_ExternalData_15[[#This Row],[Id]],Rabati!B:C,2,0),0)</f>
        <v>30</v>
      </c>
      <c r="F5748">
        <v>0</v>
      </c>
      <c r="G5748" t="str">
        <f>VLOOKUP(Table_ExternalData_15[[#This Row],[Id]],'Blagovna izdelek'!A:C,3,0)</f>
        <v>Baseus</v>
      </c>
      <c r="H5748">
        <f>Table_ExternalData_15[[#This Row],[Rabat]]*0.2</f>
        <v>6</v>
      </c>
      <c r="I5748" s="2">
        <f>Table_ExternalData_15[[#This Row],[Price]]-(Table_ExternalData_15[[#This Row],[Price]]*Table_ExternalData_15[[#This Row],[BB rabat]])/100</f>
        <v>5.1230000000000002</v>
      </c>
      <c r="J5748" s="2">
        <f>Table_ExternalData_15[[#This Row],[BB cena]]*Table_ExternalData_15[[#Headers],[1,22]]</f>
        <v>6.2500600000000004</v>
      </c>
      <c r="K5748" s="2">
        <f>Table_ExternalData_15[[#This Row],[Price]]*Table_ExternalData_15[[#Headers],[1,22]]</f>
        <v>6.649</v>
      </c>
      <c r="L5748" s="7">
        <f>IF(G5748="White Shark",E5748*0.5,IF(G5748="Sbox",E5748*0.5,IF(G5748="Tenda",E5748*0.5,E5748*0.2)))/100</f>
        <v>0.06</v>
      </c>
      <c r="M5748" s="2">
        <f>Table_ExternalData_15[[#This Row],[Price]]-Table_ExternalData_15[[#This Row],[Price]]*Table_ExternalData_15[[#This Row],[extra popust]]</f>
        <v>5.1230000000000002</v>
      </c>
      <c r="N5748" s="2">
        <f>IF(M5748&lt;I5748,M5748,I5748)</f>
        <v>5.1230000000000002</v>
      </c>
      <c r="O5748" s="12" t="str">
        <f>IF(N5748&lt;I5748,$U$1," ")</f>
        <v xml:space="preserve"> </v>
      </c>
      <c r="P5748" s="12" t="str">
        <f>IFERROR((O5748+30)," ")</f>
        <v xml:space="preserve"> </v>
      </c>
      <c r="Q5748" s="2">
        <f ca="1">IF(O5748=$U$1,N5748,"0")*1.22</f>
        <v>0</v>
      </c>
    </row>
    <row r="5749" spans="1:17" x14ac:dyDescent="0.25">
      <c r="A5749" t="s">
        <v>11425</v>
      </c>
      <c r="B5749" t="s">
        <v>11424</v>
      </c>
      <c r="C5749">
        <v>16751</v>
      </c>
      <c r="D5749">
        <v>4.25</v>
      </c>
      <c r="E5749">
        <f>IFERROR(VLOOKUP(Table_ExternalData_15[[#This Row],[Id]],Rabati!B:C,2,0),0)</f>
        <v>30</v>
      </c>
      <c r="F5749">
        <v>0</v>
      </c>
      <c r="G5749" t="str">
        <f>VLOOKUP(Table_ExternalData_15[[#This Row],[Id]],'Blagovna izdelek'!A:C,3,0)</f>
        <v>Baseus</v>
      </c>
      <c r="H5749">
        <f>Table_ExternalData_15[[#This Row],[Rabat]]*0.2</f>
        <v>6</v>
      </c>
      <c r="I5749" s="2">
        <f>Table_ExternalData_15[[#This Row],[Price]]-(Table_ExternalData_15[[#This Row],[Price]]*Table_ExternalData_15[[#This Row],[BB rabat]])/100</f>
        <v>3.9950000000000001</v>
      </c>
      <c r="J5749" s="2">
        <f>Table_ExternalData_15[[#This Row],[BB cena]]*Table_ExternalData_15[[#Headers],[1,22]]</f>
        <v>4.8738999999999999</v>
      </c>
      <c r="K5749" s="2">
        <f>Table_ExternalData_15[[#This Row],[Price]]*Table_ExternalData_15[[#Headers],[1,22]]</f>
        <v>5.1849999999999996</v>
      </c>
      <c r="L5749" s="7">
        <f>IF(G5749="White Shark",E5749*0.5,IF(G5749="Sbox",E5749*0.5,IF(G5749="Tenda",E5749*0.5,E5749*0.2)))/100</f>
        <v>0.06</v>
      </c>
      <c r="M5749" s="2">
        <f>Table_ExternalData_15[[#This Row],[Price]]-Table_ExternalData_15[[#This Row],[Price]]*Table_ExternalData_15[[#This Row],[extra popust]]</f>
        <v>3.9950000000000001</v>
      </c>
      <c r="N5749" s="2">
        <f>IF(M5749&lt;I5749,M5749,I5749)</f>
        <v>3.9950000000000001</v>
      </c>
      <c r="O5749" s="12" t="str">
        <f>IF(N5749&lt;I5749,$U$1," ")</f>
        <v xml:space="preserve"> </v>
      </c>
      <c r="P5749" s="12" t="str">
        <f>IFERROR((O5749+30)," ")</f>
        <v xml:space="preserve"> </v>
      </c>
      <c r="Q5749" s="2">
        <f ca="1">IF(O5749=$U$1,N5749,"0")*1.22</f>
        <v>0</v>
      </c>
    </row>
    <row r="5750" spans="1:17" x14ac:dyDescent="0.25">
      <c r="A5750" t="s">
        <v>11427</v>
      </c>
      <c r="B5750" t="s">
        <v>14925</v>
      </c>
      <c r="C5750">
        <v>16752</v>
      </c>
      <c r="D5750">
        <v>17.95</v>
      </c>
      <c r="E5750">
        <f>IFERROR(VLOOKUP(Table_ExternalData_15[[#This Row],[Id]],Rabati!B:C,2,0),0)</f>
        <v>20</v>
      </c>
      <c r="F5750">
        <v>112</v>
      </c>
      <c r="G5750" t="str">
        <f>VLOOKUP(Table_ExternalData_15[[#This Row],[Id]],'Blagovna izdelek'!A:C,3,0)</f>
        <v>Baseus</v>
      </c>
      <c r="H5750">
        <f>Table_ExternalData_15[[#This Row],[Rabat]]*0.2</f>
        <v>4</v>
      </c>
      <c r="I5750" s="2">
        <f>Table_ExternalData_15[[#This Row],[Price]]-(Table_ExternalData_15[[#This Row],[Price]]*Table_ExternalData_15[[#This Row],[BB rabat]])/100</f>
        <v>17.231999999999999</v>
      </c>
      <c r="J5750" s="2">
        <f>Table_ExternalData_15[[#This Row],[BB cena]]*Table_ExternalData_15[[#Headers],[1,22]]</f>
        <v>21.023039999999998</v>
      </c>
      <c r="K5750" s="2">
        <f>Table_ExternalData_15[[#This Row],[Price]]*Table_ExternalData_15[[#Headers],[1,22]]</f>
        <v>21.898999999999997</v>
      </c>
      <c r="L5750" s="7">
        <f>IF(G5750="White Shark",E5750*0.5,IF(G5750="Sbox",E5750*0.5,IF(G5750="Tenda",E5750*0.5,E5750*0.2)))/100</f>
        <v>0.04</v>
      </c>
      <c r="M5750" s="2">
        <f>Table_ExternalData_15[[#This Row],[Price]]-Table_ExternalData_15[[#This Row],[Price]]*Table_ExternalData_15[[#This Row],[extra popust]]</f>
        <v>17.231999999999999</v>
      </c>
      <c r="N5750" s="2">
        <f>IF(M5750&lt;I5750,M5750,I5750)</f>
        <v>17.231999999999999</v>
      </c>
      <c r="O5750" s="12" t="str">
        <f>IF(N5750&lt;I5750,$U$1," ")</f>
        <v xml:space="preserve"> </v>
      </c>
      <c r="P5750" s="12" t="str">
        <f>IFERROR((O5750+30)," ")</f>
        <v xml:space="preserve"> </v>
      </c>
      <c r="Q5750" s="2">
        <f ca="1">IF(O5750=$U$1,N5750,"0")*1.22</f>
        <v>0</v>
      </c>
    </row>
    <row r="5751" spans="1:17" x14ac:dyDescent="0.25">
      <c r="A5751" t="s">
        <v>11429</v>
      </c>
      <c r="B5751" t="s">
        <v>11428</v>
      </c>
      <c r="C5751">
        <v>16753</v>
      </c>
      <c r="D5751">
        <v>26.35</v>
      </c>
      <c r="E5751">
        <f>IFERROR(VLOOKUP(Table_ExternalData_15[[#This Row],[Id]],Rabati!B:C,2,0),0)</f>
        <v>20</v>
      </c>
      <c r="F5751">
        <v>0</v>
      </c>
      <c r="G5751" t="str">
        <f>VLOOKUP(Table_ExternalData_15[[#This Row],[Id]],'Blagovna izdelek'!A:C,3,0)</f>
        <v>Baseus</v>
      </c>
      <c r="H5751">
        <f>Table_ExternalData_15[[#This Row],[Rabat]]*0.2</f>
        <v>4</v>
      </c>
      <c r="I5751" s="2">
        <f>Table_ExternalData_15[[#This Row],[Price]]-(Table_ExternalData_15[[#This Row],[Price]]*Table_ExternalData_15[[#This Row],[BB rabat]])/100</f>
        <v>25.296000000000003</v>
      </c>
      <c r="J5751" s="2">
        <f>Table_ExternalData_15[[#This Row],[BB cena]]*Table_ExternalData_15[[#Headers],[1,22]]</f>
        <v>30.861120000000003</v>
      </c>
      <c r="K5751" s="2">
        <f>Table_ExternalData_15[[#This Row],[Price]]*Table_ExternalData_15[[#Headers],[1,22]]</f>
        <v>32.146999999999998</v>
      </c>
      <c r="L5751" s="7">
        <f>IF(G5751="White Shark",E5751*0.5,IF(G5751="Sbox",E5751*0.5,IF(G5751="Tenda",E5751*0.5,E5751*0.2)))/100</f>
        <v>0.04</v>
      </c>
      <c r="M5751" s="2">
        <f>Table_ExternalData_15[[#This Row],[Price]]-Table_ExternalData_15[[#This Row],[Price]]*Table_ExternalData_15[[#This Row],[extra popust]]</f>
        <v>25.296000000000003</v>
      </c>
      <c r="N5751" s="2">
        <f>IF(M5751&lt;I5751,M5751,I5751)</f>
        <v>25.296000000000003</v>
      </c>
      <c r="O5751" s="12" t="str">
        <f>IF(N5751&lt;I5751,$U$1," ")</f>
        <v xml:space="preserve"> </v>
      </c>
      <c r="P5751" s="12" t="str">
        <f>IFERROR((O5751+30)," ")</f>
        <v xml:space="preserve"> </v>
      </c>
      <c r="Q5751" s="2">
        <f ca="1">IF(O5751=$U$1,N5751,"0")*1.22</f>
        <v>0</v>
      </c>
    </row>
    <row r="5752" spans="1:17" x14ac:dyDescent="0.25">
      <c r="A5752" t="s">
        <v>11431</v>
      </c>
      <c r="B5752" t="s">
        <v>11430</v>
      </c>
      <c r="C5752">
        <v>16754</v>
      </c>
      <c r="D5752">
        <v>18.95</v>
      </c>
      <c r="E5752">
        <f>IFERROR(VLOOKUP(Table_ExternalData_15[[#This Row],[Id]],Rabati!B:C,2,0),0)</f>
        <v>25</v>
      </c>
      <c r="F5752">
        <v>3</v>
      </c>
      <c r="G5752" t="str">
        <f>VLOOKUP(Table_ExternalData_15[[#This Row],[Id]],'Blagovna izdelek'!A:C,3,0)</f>
        <v>Baseus</v>
      </c>
      <c r="H5752">
        <f>Table_ExternalData_15[[#This Row],[Rabat]]*0.2</f>
        <v>5</v>
      </c>
      <c r="I5752" s="2">
        <f>Table_ExternalData_15[[#This Row],[Price]]-(Table_ExternalData_15[[#This Row],[Price]]*Table_ExternalData_15[[#This Row],[BB rabat]])/100</f>
        <v>18.002499999999998</v>
      </c>
      <c r="J5752" s="2">
        <f>Table_ExternalData_15[[#This Row],[BB cena]]*Table_ExternalData_15[[#Headers],[1,22]]</f>
        <v>21.963049999999996</v>
      </c>
      <c r="K5752" s="2">
        <f>Table_ExternalData_15[[#This Row],[Price]]*Table_ExternalData_15[[#Headers],[1,22]]</f>
        <v>23.119</v>
      </c>
      <c r="L5752" s="7">
        <f>IF(G5752="White Shark",E5752*0.5,IF(G5752="Sbox",E5752*0.5,IF(G5752="Tenda",E5752*0.5,E5752*0.2)))/100</f>
        <v>0.05</v>
      </c>
      <c r="M5752" s="2">
        <f>Table_ExternalData_15[[#This Row],[Price]]-Table_ExternalData_15[[#This Row],[Price]]*Table_ExternalData_15[[#This Row],[extra popust]]</f>
        <v>18.002499999999998</v>
      </c>
      <c r="N5752" s="2">
        <f>IF(M5752&lt;I5752,M5752,I5752)</f>
        <v>18.002499999999998</v>
      </c>
      <c r="O5752" s="12" t="str">
        <f>IF(N5752&lt;I5752,$U$1," ")</f>
        <v xml:space="preserve"> </v>
      </c>
      <c r="P5752" s="12" t="str">
        <f>IFERROR((O5752+30)," ")</f>
        <v xml:space="preserve"> </v>
      </c>
      <c r="Q5752" s="2">
        <f ca="1">IF(O5752=$U$1,N5752,"0")*1.22</f>
        <v>0</v>
      </c>
    </row>
    <row r="5753" spans="1:17" x14ac:dyDescent="0.25">
      <c r="A5753" t="s">
        <v>11433</v>
      </c>
      <c r="B5753" t="s">
        <v>11432</v>
      </c>
      <c r="C5753">
        <v>16755</v>
      </c>
      <c r="D5753">
        <v>19.95</v>
      </c>
      <c r="E5753">
        <f>IFERROR(VLOOKUP(Table_ExternalData_15[[#This Row],[Id]],Rabati!B:C,2,0),0)</f>
        <v>25</v>
      </c>
      <c r="F5753">
        <v>13</v>
      </c>
      <c r="G5753" t="str">
        <f>VLOOKUP(Table_ExternalData_15[[#This Row],[Id]],'Blagovna izdelek'!A:C,3,0)</f>
        <v>Baseus</v>
      </c>
      <c r="H5753">
        <f>Table_ExternalData_15[[#This Row],[Rabat]]*0.2</f>
        <v>5</v>
      </c>
      <c r="I5753" s="2">
        <f>Table_ExternalData_15[[#This Row],[Price]]-(Table_ExternalData_15[[#This Row],[Price]]*Table_ExternalData_15[[#This Row],[BB rabat]])/100</f>
        <v>18.952500000000001</v>
      </c>
      <c r="J5753" s="2">
        <f>Table_ExternalData_15[[#This Row],[BB cena]]*Table_ExternalData_15[[#Headers],[1,22]]</f>
        <v>23.122050000000002</v>
      </c>
      <c r="K5753" s="2">
        <f>Table_ExternalData_15[[#This Row],[Price]]*Table_ExternalData_15[[#Headers],[1,22]]</f>
        <v>24.338999999999999</v>
      </c>
      <c r="L5753" s="7">
        <f>IF(G5753="White Shark",E5753*0.5,IF(G5753="Sbox",E5753*0.5,IF(G5753="Tenda",E5753*0.5,E5753*0.2)))/100</f>
        <v>0.05</v>
      </c>
      <c r="M5753" s="2">
        <f>Table_ExternalData_15[[#This Row],[Price]]-Table_ExternalData_15[[#This Row],[Price]]*Table_ExternalData_15[[#This Row],[extra popust]]</f>
        <v>18.952500000000001</v>
      </c>
      <c r="N5753" s="2">
        <f>IF(M5753&lt;I5753,M5753,I5753)</f>
        <v>18.952500000000001</v>
      </c>
      <c r="O5753" s="12" t="str">
        <f>IF(N5753&lt;I5753,$U$1," ")</f>
        <v xml:space="preserve"> </v>
      </c>
      <c r="P5753" s="12" t="str">
        <f>IFERROR((O5753+30)," ")</f>
        <v xml:space="preserve"> </v>
      </c>
      <c r="Q5753" s="2">
        <f ca="1">IF(O5753=$U$1,N5753,"0")*1.22</f>
        <v>0</v>
      </c>
    </row>
    <row r="5754" spans="1:17" x14ac:dyDescent="0.25">
      <c r="A5754" t="s">
        <v>11435</v>
      </c>
      <c r="B5754" t="s">
        <v>11434</v>
      </c>
      <c r="C5754">
        <v>16756</v>
      </c>
      <c r="D5754">
        <v>15.55</v>
      </c>
      <c r="E5754">
        <f>IFERROR(VLOOKUP(Table_ExternalData_15[[#This Row],[Id]],Rabati!B:C,2,0),0)</f>
        <v>25</v>
      </c>
      <c r="F5754">
        <v>10</v>
      </c>
      <c r="G5754" t="str">
        <f>VLOOKUP(Table_ExternalData_15[[#This Row],[Id]],'Blagovna izdelek'!A:C,3,0)</f>
        <v>Baseus</v>
      </c>
      <c r="H5754">
        <f>Table_ExternalData_15[[#This Row],[Rabat]]*0.2</f>
        <v>5</v>
      </c>
      <c r="I5754" s="2">
        <f>Table_ExternalData_15[[#This Row],[Price]]-(Table_ExternalData_15[[#This Row],[Price]]*Table_ExternalData_15[[#This Row],[BB rabat]])/100</f>
        <v>14.772500000000001</v>
      </c>
      <c r="J5754" s="2">
        <f>Table_ExternalData_15[[#This Row],[BB cena]]*Table_ExternalData_15[[#Headers],[1,22]]</f>
        <v>18.022449999999999</v>
      </c>
      <c r="K5754" s="2">
        <f>Table_ExternalData_15[[#This Row],[Price]]*Table_ExternalData_15[[#Headers],[1,22]]</f>
        <v>18.971</v>
      </c>
      <c r="L5754" s="7">
        <f>IF(G5754="White Shark",E5754*0.5,IF(G5754="Sbox",E5754*0.5,IF(G5754="Tenda",E5754*0.5,E5754*0.2)))/100</f>
        <v>0.05</v>
      </c>
      <c r="M5754" s="2">
        <f>Table_ExternalData_15[[#This Row],[Price]]-Table_ExternalData_15[[#This Row],[Price]]*Table_ExternalData_15[[#This Row],[extra popust]]</f>
        <v>14.772500000000001</v>
      </c>
      <c r="N5754" s="2">
        <f>IF(M5754&lt;I5754,M5754,I5754)</f>
        <v>14.772500000000001</v>
      </c>
      <c r="O5754" s="12" t="str">
        <f>IF(N5754&lt;I5754,$U$1," ")</f>
        <v xml:space="preserve"> </v>
      </c>
      <c r="P5754" s="12" t="str">
        <f>IFERROR((O5754+30)," ")</f>
        <v xml:space="preserve"> </v>
      </c>
      <c r="Q5754" s="2">
        <f ca="1">IF(O5754=$U$1,N5754,"0")*1.22</f>
        <v>0</v>
      </c>
    </row>
    <row r="5755" spans="1:17" x14ac:dyDescent="0.25">
      <c r="A5755" t="s">
        <v>11508</v>
      </c>
      <c r="B5755" t="s">
        <v>11507</v>
      </c>
      <c r="C5755">
        <v>16784</v>
      </c>
      <c r="D5755">
        <v>23.25</v>
      </c>
      <c r="E5755">
        <f>IFERROR(VLOOKUP(Table_ExternalData_15[[#This Row],[Id]],Rabati!B:C,2,0),0)</f>
        <v>20</v>
      </c>
      <c r="F5755">
        <v>0</v>
      </c>
      <c r="G5755" t="str">
        <f>VLOOKUP(Table_ExternalData_15[[#This Row],[Id]],'Blagovna izdelek'!A:C,3,0)</f>
        <v>Baseus</v>
      </c>
      <c r="H5755">
        <f>Table_ExternalData_15[[#This Row],[Rabat]]*0.2</f>
        <v>4</v>
      </c>
      <c r="I5755" s="2">
        <f>Table_ExternalData_15[[#This Row],[Price]]-(Table_ExternalData_15[[#This Row],[Price]]*Table_ExternalData_15[[#This Row],[BB rabat]])/100</f>
        <v>22.32</v>
      </c>
      <c r="J5755" s="2">
        <f>Table_ExternalData_15[[#This Row],[BB cena]]*Table_ExternalData_15[[#Headers],[1,22]]</f>
        <v>27.230399999999999</v>
      </c>
      <c r="K5755" s="2">
        <f>Table_ExternalData_15[[#This Row],[Price]]*Table_ExternalData_15[[#Headers],[1,22]]</f>
        <v>28.364999999999998</v>
      </c>
      <c r="L5755" s="7">
        <f>IF(G5755="White Shark",E5755*0.5,IF(G5755="Sbox",E5755*0.5,IF(G5755="Tenda",E5755*0.5,E5755*0.2)))/100</f>
        <v>0.04</v>
      </c>
      <c r="M5755" s="2">
        <f>Table_ExternalData_15[[#This Row],[Price]]-Table_ExternalData_15[[#This Row],[Price]]*Table_ExternalData_15[[#This Row],[extra popust]]</f>
        <v>22.32</v>
      </c>
      <c r="N5755" s="2">
        <f>IF(M5755&lt;I5755,M5755,I5755)</f>
        <v>22.32</v>
      </c>
      <c r="O5755" s="12" t="str">
        <f>IF(N5755&lt;I5755,$U$1," ")</f>
        <v xml:space="preserve"> </v>
      </c>
      <c r="P5755" s="12" t="str">
        <f>IFERROR((O5755+30)," ")</f>
        <v xml:space="preserve"> </v>
      </c>
      <c r="Q5755" s="2">
        <f ca="1">IF(O5755=$U$1,N5755,"0")*1.22</f>
        <v>0</v>
      </c>
    </row>
    <row r="5756" spans="1:17" x14ac:dyDescent="0.25">
      <c r="A5756" t="s">
        <v>11509</v>
      </c>
      <c r="B5756" t="s">
        <v>11512</v>
      </c>
      <c r="C5756">
        <v>16785</v>
      </c>
      <c r="D5756">
        <v>15.95</v>
      </c>
      <c r="E5756">
        <f>IFERROR(VLOOKUP(Table_ExternalData_15[[#This Row],[Id]],Rabati!B:C,2,0),0)</f>
        <v>20</v>
      </c>
      <c r="F5756">
        <v>22</v>
      </c>
      <c r="G5756" t="str">
        <f>VLOOKUP(Table_ExternalData_15[[#This Row],[Id]],'Blagovna izdelek'!A:C,3,0)</f>
        <v>Baseus</v>
      </c>
      <c r="H5756">
        <f>Table_ExternalData_15[[#This Row],[Rabat]]*0.2</f>
        <v>4</v>
      </c>
      <c r="I5756" s="2">
        <f>Table_ExternalData_15[[#This Row],[Price]]-(Table_ExternalData_15[[#This Row],[Price]]*Table_ExternalData_15[[#This Row],[BB rabat]])/100</f>
        <v>15.311999999999999</v>
      </c>
      <c r="J5756" s="2">
        <f>Table_ExternalData_15[[#This Row],[BB cena]]*Table_ExternalData_15[[#Headers],[1,22]]</f>
        <v>18.68064</v>
      </c>
      <c r="K5756" s="2">
        <f>Table_ExternalData_15[[#This Row],[Price]]*Table_ExternalData_15[[#Headers],[1,22]]</f>
        <v>19.459</v>
      </c>
      <c r="L5756" s="7">
        <f>IF(G5756="White Shark",E5756*0.5,IF(G5756="Sbox",E5756*0.5,IF(G5756="Tenda",E5756*0.5,E5756*0.2)))/100</f>
        <v>0.04</v>
      </c>
      <c r="M5756" s="2">
        <f>Table_ExternalData_15[[#This Row],[Price]]-Table_ExternalData_15[[#This Row],[Price]]*Table_ExternalData_15[[#This Row],[extra popust]]</f>
        <v>15.311999999999999</v>
      </c>
      <c r="N5756" s="2">
        <f>IF(M5756&lt;I5756,M5756,I5756)</f>
        <v>15.311999999999999</v>
      </c>
      <c r="O5756" s="12" t="str">
        <f>IF(N5756&lt;I5756,$U$1," ")</f>
        <v xml:space="preserve"> </v>
      </c>
      <c r="P5756" s="12" t="str">
        <f>IFERROR((O5756+30)," ")</f>
        <v xml:space="preserve"> </v>
      </c>
      <c r="Q5756" s="2">
        <f ca="1">IF(O5756=$U$1,N5756,"0")*1.22</f>
        <v>0</v>
      </c>
    </row>
    <row r="5757" spans="1:17" x14ac:dyDescent="0.25">
      <c r="A5757" t="s">
        <v>11511</v>
      </c>
      <c r="B5757" t="s">
        <v>11510</v>
      </c>
      <c r="C5757">
        <v>16786</v>
      </c>
      <c r="D5757">
        <v>22.88</v>
      </c>
      <c r="E5757">
        <f>IFERROR(VLOOKUP(Table_ExternalData_15[[#This Row],[Id]],Rabati!B:C,2,0),0)</f>
        <v>25</v>
      </c>
      <c r="F5757">
        <v>12</v>
      </c>
      <c r="G5757" t="str">
        <f>VLOOKUP(Table_ExternalData_15[[#This Row],[Id]],'Blagovna izdelek'!A:C,3,0)</f>
        <v>Baseus</v>
      </c>
      <c r="H5757">
        <f>Table_ExternalData_15[[#This Row],[Rabat]]*0.2</f>
        <v>5</v>
      </c>
      <c r="I5757" s="2">
        <f>Table_ExternalData_15[[#This Row],[Price]]-(Table_ExternalData_15[[#This Row],[Price]]*Table_ExternalData_15[[#This Row],[BB rabat]])/100</f>
        <v>21.736000000000001</v>
      </c>
      <c r="J5757" s="2">
        <f>Table_ExternalData_15[[#This Row],[BB cena]]*Table_ExternalData_15[[#Headers],[1,22]]</f>
        <v>26.51792</v>
      </c>
      <c r="K5757" s="2">
        <f>Table_ExternalData_15[[#This Row],[Price]]*Table_ExternalData_15[[#Headers],[1,22]]</f>
        <v>27.913599999999999</v>
      </c>
      <c r="L5757" s="7">
        <f>IF(G5757="White Shark",E5757*0.5,IF(G5757="Sbox",E5757*0.5,IF(G5757="Tenda",E5757*0.5,E5757*0.2)))/100</f>
        <v>0.05</v>
      </c>
      <c r="M5757" s="2">
        <f>Table_ExternalData_15[[#This Row],[Price]]-Table_ExternalData_15[[#This Row],[Price]]*Table_ExternalData_15[[#This Row],[extra popust]]</f>
        <v>21.736000000000001</v>
      </c>
      <c r="N5757" s="2">
        <f>IF(M5757&lt;I5757,M5757,I5757)</f>
        <v>21.736000000000001</v>
      </c>
      <c r="O5757" s="12" t="str">
        <f>IF(N5757&lt;I5757,$U$1," ")</f>
        <v xml:space="preserve"> </v>
      </c>
      <c r="P5757" s="12" t="str">
        <f>IFERROR((O5757+30)," ")</f>
        <v xml:space="preserve"> </v>
      </c>
      <c r="Q5757" s="2">
        <f ca="1">IF(O5757=$U$1,N5757,"0")*1.22</f>
        <v>0</v>
      </c>
    </row>
    <row r="5758" spans="1:17" x14ac:dyDescent="0.25">
      <c r="A5758" t="s">
        <v>11789</v>
      </c>
      <c r="B5758" t="s">
        <v>11788</v>
      </c>
      <c r="C5758">
        <v>16891</v>
      </c>
      <c r="D5758">
        <v>81.5</v>
      </c>
      <c r="E5758">
        <f>IFERROR(VLOOKUP(Table_ExternalData_15[[#This Row],[Id]],Rabati!B:C,2,0),0)</f>
        <v>20</v>
      </c>
      <c r="F5758">
        <v>6</v>
      </c>
      <c r="G5758" t="str">
        <f>VLOOKUP(Table_ExternalData_15[[#This Row],[Id]],'Blagovna izdelek'!A:C,3,0)</f>
        <v>Baseus</v>
      </c>
      <c r="H5758">
        <f>Table_ExternalData_15[[#This Row],[Rabat]]*0.2</f>
        <v>4</v>
      </c>
      <c r="I5758" s="2">
        <f>Table_ExternalData_15[[#This Row],[Price]]-(Table_ExternalData_15[[#This Row],[Price]]*Table_ExternalData_15[[#This Row],[BB rabat]])/100</f>
        <v>78.239999999999995</v>
      </c>
      <c r="J5758" s="2">
        <f>Table_ExternalData_15[[#This Row],[BB cena]]*Table_ExternalData_15[[#Headers],[1,22]]</f>
        <v>95.452799999999996</v>
      </c>
      <c r="K5758" s="2">
        <f>Table_ExternalData_15[[#This Row],[Price]]*Table_ExternalData_15[[#Headers],[1,22]]</f>
        <v>99.429999999999993</v>
      </c>
      <c r="L5758" s="7">
        <f>IF(G5758="White Shark",E5758*0.5,IF(G5758="Sbox",E5758*0.5,IF(G5758="Tenda",E5758*0.5,E5758*0.2)))/100</f>
        <v>0.04</v>
      </c>
      <c r="M5758" s="2">
        <f>Table_ExternalData_15[[#This Row],[Price]]-Table_ExternalData_15[[#This Row],[Price]]*Table_ExternalData_15[[#This Row],[extra popust]]</f>
        <v>78.239999999999995</v>
      </c>
      <c r="N5758" s="2">
        <f>IF(M5758&lt;I5758,M5758,I5758)</f>
        <v>78.239999999999995</v>
      </c>
      <c r="O5758" s="12" t="str">
        <f>IF(N5758&lt;I5758,$U$1," ")</f>
        <v xml:space="preserve"> </v>
      </c>
      <c r="P5758" s="12" t="str">
        <f>IFERROR((O5758+30)," ")</f>
        <v xml:space="preserve"> </v>
      </c>
      <c r="Q5758" s="2">
        <f ca="1">IF(O5758=$U$1,N5758,"0")*1.22</f>
        <v>0</v>
      </c>
    </row>
    <row r="5759" spans="1:17" x14ac:dyDescent="0.25">
      <c r="A5759" t="s">
        <v>12270</v>
      </c>
      <c r="B5759" t="s">
        <v>12269</v>
      </c>
      <c r="C5759">
        <v>16999</v>
      </c>
      <c r="D5759">
        <v>4.8</v>
      </c>
      <c r="E5759">
        <f>IFERROR(VLOOKUP(Table_ExternalData_15[[#This Row],[Id]],Rabati!B:C,2,0),0)</f>
        <v>30</v>
      </c>
      <c r="F5759">
        <v>0</v>
      </c>
      <c r="G5759" t="str">
        <f>VLOOKUP(Table_ExternalData_15[[#This Row],[Id]],'Blagovna izdelek'!A:C,3,0)</f>
        <v>Baseus</v>
      </c>
      <c r="H5759">
        <f>Table_ExternalData_15[[#This Row],[Rabat]]*0.2</f>
        <v>6</v>
      </c>
      <c r="I5759" s="2">
        <f>Table_ExternalData_15[[#This Row],[Price]]-(Table_ExternalData_15[[#This Row],[Price]]*Table_ExternalData_15[[#This Row],[BB rabat]])/100</f>
        <v>4.5119999999999996</v>
      </c>
      <c r="J5759" s="2">
        <f>Table_ExternalData_15[[#This Row],[BB cena]]*Table_ExternalData_15[[#Headers],[1,22]]</f>
        <v>5.5046399999999993</v>
      </c>
      <c r="K5759" s="2">
        <f>Table_ExternalData_15[[#This Row],[Price]]*Table_ExternalData_15[[#Headers],[1,22]]</f>
        <v>5.8559999999999999</v>
      </c>
      <c r="L5759" s="7">
        <f>IF(G5759="White Shark",E5759*0.5,IF(G5759="Sbox",E5759*0.5,IF(G5759="Tenda",E5759*0.5,E5759*0.2)))/100</f>
        <v>0.06</v>
      </c>
      <c r="M5759" s="2">
        <f>Table_ExternalData_15[[#This Row],[Price]]-Table_ExternalData_15[[#This Row],[Price]]*Table_ExternalData_15[[#This Row],[extra popust]]</f>
        <v>4.5119999999999996</v>
      </c>
      <c r="N5759" s="2">
        <f>IF(M5759&lt;I5759,M5759,I5759)</f>
        <v>4.5119999999999996</v>
      </c>
      <c r="O5759" s="12" t="str">
        <f>IF(N5759&lt;I5759,$U$1," ")</f>
        <v xml:space="preserve"> </v>
      </c>
      <c r="P5759" s="12" t="str">
        <f>IFERROR((O5759+30)," ")</f>
        <v xml:space="preserve"> </v>
      </c>
      <c r="Q5759" s="2">
        <f ca="1">IF(O5759=$U$1,N5759,"0")*1.22</f>
        <v>0</v>
      </c>
    </row>
    <row r="5760" spans="1:17" x14ac:dyDescent="0.25">
      <c r="A5760" t="s">
        <v>13268</v>
      </c>
      <c r="B5760" t="s">
        <v>13267</v>
      </c>
      <c r="C5760">
        <v>17191</v>
      </c>
      <c r="D5760">
        <v>11.25</v>
      </c>
      <c r="E5760">
        <f>IFERROR(VLOOKUP(Table_ExternalData_15[[#This Row],[Id]],Rabati!B:C,2,0),0)</f>
        <v>30</v>
      </c>
      <c r="F5760">
        <v>23</v>
      </c>
      <c r="G5760" t="str">
        <f>VLOOKUP(Table_ExternalData_15[[#This Row],[Id]],'Blagovna izdelek'!A:C,3,0)</f>
        <v>Baseus</v>
      </c>
      <c r="H5760">
        <f>Table_ExternalData_15[[#This Row],[Rabat]]*0.2</f>
        <v>6</v>
      </c>
      <c r="I5760" s="2">
        <f>Table_ExternalData_15[[#This Row],[Price]]-(Table_ExternalData_15[[#This Row],[Price]]*Table_ExternalData_15[[#This Row],[BB rabat]])/100</f>
        <v>10.574999999999999</v>
      </c>
      <c r="J5760" s="2">
        <f>Table_ExternalData_15[[#This Row],[BB cena]]*Table_ExternalData_15[[#Headers],[1,22]]</f>
        <v>12.901499999999999</v>
      </c>
      <c r="K5760" s="2">
        <f>Table_ExternalData_15[[#This Row],[Price]]*Table_ExternalData_15[[#Headers],[1,22]]</f>
        <v>13.725</v>
      </c>
      <c r="L5760" s="7">
        <f>IF(G5760="White Shark",E5760*0.5,IF(G5760="Sbox",E5760*0.5,IF(G5760="Tenda",E5760*0.5,E5760*0.2)))/100</f>
        <v>0.06</v>
      </c>
      <c r="M5760" s="2">
        <f>Table_ExternalData_15[[#This Row],[Price]]-Table_ExternalData_15[[#This Row],[Price]]*Table_ExternalData_15[[#This Row],[extra popust]]</f>
        <v>10.574999999999999</v>
      </c>
      <c r="N5760" s="2">
        <f>IF(M5760&lt;I5760,M5760,I5760)</f>
        <v>10.574999999999999</v>
      </c>
      <c r="O5760" s="12" t="str">
        <f>IF(N5760&lt;I5760,$U$1," ")</f>
        <v xml:space="preserve"> </v>
      </c>
      <c r="P5760" s="12" t="str">
        <f>IFERROR((O5760+30)," ")</f>
        <v xml:space="preserve"> </v>
      </c>
      <c r="Q5760" s="2">
        <f ca="1">IF(O5760=$U$1,N5760,"0")*1.22</f>
        <v>0</v>
      </c>
    </row>
    <row r="5761" spans="1:17" x14ac:dyDescent="0.25">
      <c r="A5761" t="s">
        <v>13278</v>
      </c>
      <c r="B5761" t="s">
        <v>13277</v>
      </c>
      <c r="C5761">
        <v>17196</v>
      </c>
      <c r="D5761">
        <v>13.91</v>
      </c>
      <c r="E5761">
        <f>IFERROR(VLOOKUP(Table_ExternalData_15[[#This Row],[Id]],Rabati!B:C,2,0),0)</f>
        <v>25</v>
      </c>
      <c r="F5761">
        <v>18</v>
      </c>
      <c r="G5761" t="str">
        <f>VLOOKUP(Table_ExternalData_15[[#This Row],[Id]],'Blagovna izdelek'!A:C,3,0)</f>
        <v>Baseus</v>
      </c>
      <c r="H5761">
        <f>Table_ExternalData_15[[#This Row],[Rabat]]*0.2</f>
        <v>5</v>
      </c>
      <c r="I5761" s="2">
        <f>Table_ExternalData_15[[#This Row],[Price]]-(Table_ExternalData_15[[#This Row],[Price]]*Table_ExternalData_15[[#This Row],[BB rabat]])/100</f>
        <v>13.214500000000001</v>
      </c>
      <c r="J5761" s="2">
        <f>Table_ExternalData_15[[#This Row],[BB cena]]*Table_ExternalData_15[[#Headers],[1,22]]</f>
        <v>16.121690000000001</v>
      </c>
      <c r="K5761" s="2">
        <f>Table_ExternalData_15[[#This Row],[Price]]*Table_ExternalData_15[[#Headers],[1,22]]</f>
        <v>16.970199999999998</v>
      </c>
      <c r="L5761" s="7">
        <f>IF(G5761="White Shark",E5761*0.5,IF(G5761="Sbox",E5761*0.5,IF(G5761="Tenda",E5761*0.5,E5761*0.2)))/100</f>
        <v>0.05</v>
      </c>
      <c r="M5761" s="2">
        <f>Table_ExternalData_15[[#This Row],[Price]]-Table_ExternalData_15[[#This Row],[Price]]*Table_ExternalData_15[[#This Row],[extra popust]]</f>
        <v>13.214500000000001</v>
      </c>
      <c r="N5761" s="2">
        <f>IF(M5761&lt;I5761,M5761,I5761)</f>
        <v>13.214500000000001</v>
      </c>
      <c r="O5761" s="12" t="str">
        <f>IF(N5761&lt;I5761,$U$1," ")</f>
        <v xml:space="preserve"> </v>
      </c>
      <c r="P5761" s="12" t="str">
        <f>IFERROR((O5761+30)," ")</f>
        <v xml:space="preserve"> </v>
      </c>
      <c r="Q5761" s="2">
        <f ca="1">IF(O5761=$U$1,N5761,"0")*1.22</f>
        <v>0</v>
      </c>
    </row>
    <row r="5762" spans="1:17" x14ac:dyDescent="0.25">
      <c r="A5762" t="s">
        <v>13281</v>
      </c>
      <c r="B5762" t="s">
        <v>13284</v>
      </c>
      <c r="C5762">
        <v>17199</v>
      </c>
      <c r="D5762">
        <v>20.65</v>
      </c>
      <c r="E5762">
        <f>IFERROR(VLOOKUP(Table_ExternalData_15[[#This Row],[Id]],Rabati!B:C,2,0),0)</f>
        <v>30</v>
      </c>
      <c r="F5762">
        <v>16</v>
      </c>
      <c r="G5762" t="str">
        <f>VLOOKUP(Table_ExternalData_15[[#This Row],[Id]],'Blagovna izdelek'!A:C,3,0)</f>
        <v>Baseus</v>
      </c>
      <c r="H5762">
        <f>Table_ExternalData_15[[#This Row],[Rabat]]*0.2</f>
        <v>6</v>
      </c>
      <c r="I5762" s="2">
        <f>Table_ExternalData_15[[#This Row],[Price]]-(Table_ExternalData_15[[#This Row],[Price]]*Table_ExternalData_15[[#This Row],[BB rabat]])/100</f>
        <v>19.410999999999998</v>
      </c>
      <c r="J5762" s="2">
        <f>Table_ExternalData_15[[#This Row],[BB cena]]*Table_ExternalData_15[[#Headers],[1,22]]</f>
        <v>23.681419999999996</v>
      </c>
      <c r="K5762" s="2">
        <f>Table_ExternalData_15[[#This Row],[Price]]*Table_ExternalData_15[[#Headers],[1,22]]</f>
        <v>25.192999999999998</v>
      </c>
      <c r="L5762" s="7">
        <f>IF(G5762="White Shark",E5762*0.5,IF(G5762="Sbox",E5762*0.5,IF(G5762="Tenda",E5762*0.5,E5762*0.2)))/100</f>
        <v>0.06</v>
      </c>
      <c r="M5762" s="2">
        <f>Table_ExternalData_15[[#This Row],[Price]]-Table_ExternalData_15[[#This Row],[Price]]*Table_ExternalData_15[[#This Row],[extra popust]]</f>
        <v>19.410999999999998</v>
      </c>
      <c r="N5762" s="2">
        <f>IF(M5762&lt;I5762,M5762,I5762)</f>
        <v>19.410999999999998</v>
      </c>
      <c r="O5762" s="12" t="str">
        <f>IF(N5762&lt;I5762,$U$1," ")</f>
        <v xml:space="preserve"> </v>
      </c>
      <c r="P5762" s="12" t="str">
        <f>IFERROR((O5762+30)," ")</f>
        <v xml:space="preserve"> </v>
      </c>
      <c r="Q5762" s="2">
        <f ca="1">IF(O5762=$U$1,N5762,"0")*1.22</f>
        <v>0</v>
      </c>
    </row>
    <row r="5763" spans="1:17" x14ac:dyDescent="0.25">
      <c r="A5763" t="s">
        <v>13286</v>
      </c>
      <c r="B5763" t="s">
        <v>13285</v>
      </c>
      <c r="C5763">
        <v>17200</v>
      </c>
      <c r="D5763">
        <v>12.2</v>
      </c>
      <c r="E5763">
        <f>IFERROR(VLOOKUP(Table_ExternalData_15[[#This Row],[Id]],Rabati!B:C,2,0),0)</f>
        <v>30</v>
      </c>
      <c r="F5763">
        <v>7</v>
      </c>
      <c r="G5763" t="str">
        <f>VLOOKUP(Table_ExternalData_15[[#This Row],[Id]],'Blagovna izdelek'!A:C,3,0)</f>
        <v>Baseus</v>
      </c>
      <c r="H5763">
        <f>Table_ExternalData_15[[#This Row],[Rabat]]*0.2</f>
        <v>6</v>
      </c>
      <c r="I5763" s="2">
        <f>Table_ExternalData_15[[#This Row],[Price]]-(Table_ExternalData_15[[#This Row],[Price]]*Table_ExternalData_15[[#This Row],[BB rabat]])/100</f>
        <v>11.468</v>
      </c>
      <c r="J5763" s="2">
        <f>Table_ExternalData_15[[#This Row],[BB cena]]*Table_ExternalData_15[[#Headers],[1,22]]</f>
        <v>13.990959999999999</v>
      </c>
      <c r="K5763" s="2">
        <f>Table_ExternalData_15[[#This Row],[Price]]*Table_ExternalData_15[[#Headers],[1,22]]</f>
        <v>14.883999999999999</v>
      </c>
      <c r="L5763" s="7">
        <f>IF(G5763="White Shark",E5763*0.5,IF(G5763="Sbox",E5763*0.5,IF(G5763="Tenda",E5763*0.5,E5763*0.2)))/100</f>
        <v>0.06</v>
      </c>
      <c r="M5763" s="2">
        <f>Table_ExternalData_15[[#This Row],[Price]]-Table_ExternalData_15[[#This Row],[Price]]*Table_ExternalData_15[[#This Row],[extra popust]]</f>
        <v>11.468</v>
      </c>
      <c r="N5763" s="2">
        <f>IF(M5763&lt;I5763,M5763,I5763)</f>
        <v>11.468</v>
      </c>
      <c r="O5763" s="12" t="str">
        <f>IF(N5763&lt;I5763,$U$1," ")</f>
        <v xml:space="preserve"> </v>
      </c>
      <c r="P5763" s="12" t="str">
        <f>IFERROR((O5763+30)," ")</f>
        <v xml:space="preserve"> </v>
      </c>
      <c r="Q5763" s="2">
        <f ca="1">IF(O5763=$U$1,N5763,"0")*1.22</f>
        <v>0</v>
      </c>
    </row>
    <row r="5764" spans="1:17" x14ac:dyDescent="0.25">
      <c r="A5764" t="s">
        <v>13276</v>
      </c>
      <c r="B5764" t="s">
        <v>13275</v>
      </c>
      <c r="C5764">
        <v>17238</v>
      </c>
      <c r="D5764">
        <v>13.91</v>
      </c>
      <c r="E5764">
        <f>IFERROR(VLOOKUP(Table_ExternalData_15[[#This Row],[Id]],Rabati!B:C,2,0),0)</f>
        <v>25</v>
      </c>
      <c r="F5764">
        <v>9</v>
      </c>
      <c r="G5764" t="str">
        <f>VLOOKUP(Table_ExternalData_15[[#This Row],[Id]],'Blagovna izdelek'!A:C,3,0)</f>
        <v>Baseus</v>
      </c>
      <c r="H5764">
        <f>Table_ExternalData_15[[#This Row],[Rabat]]*0.2</f>
        <v>5</v>
      </c>
      <c r="I5764" s="2">
        <f>Table_ExternalData_15[[#This Row],[Price]]-(Table_ExternalData_15[[#This Row],[Price]]*Table_ExternalData_15[[#This Row],[BB rabat]])/100</f>
        <v>13.214500000000001</v>
      </c>
      <c r="J5764" s="2">
        <f>Table_ExternalData_15[[#This Row],[BB cena]]*Table_ExternalData_15[[#Headers],[1,22]]</f>
        <v>16.121690000000001</v>
      </c>
      <c r="K5764" s="2">
        <f>Table_ExternalData_15[[#This Row],[Price]]*Table_ExternalData_15[[#Headers],[1,22]]</f>
        <v>16.970199999999998</v>
      </c>
      <c r="L5764" s="7">
        <f>IF(G5764="White Shark",E5764*0.5,IF(G5764="Sbox",E5764*0.5,IF(G5764="Tenda",E5764*0.5,E5764*0.2)))/100</f>
        <v>0.05</v>
      </c>
      <c r="M5764" s="2">
        <f>Table_ExternalData_15[[#This Row],[Price]]-Table_ExternalData_15[[#This Row],[Price]]*Table_ExternalData_15[[#This Row],[extra popust]]</f>
        <v>13.214500000000001</v>
      </c>
      <c r="N5764" s="2">
        <f>IF(M5764&lt;I5764,M5764,I5764)</f>
        <v>13.214500000000001</v>
      </c>
      <c r="O5764" s="12" t="str">
        <f>IF(N5764&lt;I5764,$U$1," ")</f>
        <v xml:space="preserve"> </v>
      </c>
      <c r="P5764" s="12" t="str">
        <f>IFERROR((O5764+30)," ")</f>
        <v xml:space="preserve"> </v>
      </c>
      <c r="Q5764" s="2">
        <f ca="1">IF(O5764=$U$1,N5764,"0")*1.22</f>
        <v>0</v>
      </c>
    </row>
    <row r="5765" spans="1:17" x14ac:dyDescent="0.25">
      <c r="A5765" t="s">
        <v>13447</v>
      </c>
      <c r="B5765" t="s">
        <v>13446</v>
      </c>
      <c r="C5765">
        <v>17240</v>
      </c>
      <c r="D5765">
        <v>39.950000000000003</v>
      </c>
      <c r="E5765">
        <f>IFERROR(VLOOKUP(Table_ExternalData_15[[#This Row],[Id]],Rabati!B:C,2,0),0)</f>
        <v>20</v>
      </c>
      <c r="F5765">
        <v>8</v>
      </c>
      <c r="G5765" t="str">
        <f>VLOOKUP(Table_ExternalData_15[[#This Row],[Id]],'Blagovna izdelek'!A:C,3,0)</f>
        <v>Baseus</v>
      </c>
      <c r="H5765">
        <f>Table_ExternalData_15[[#This Row],[Rabat]]*0.2</f>
        <v>4</v>
      </c>
      <c r="I5765" s="2">
        <f>Table_ExternalData_15[[#This Row],[Price]]-(Table_ExternalData_15[[#This Row],[Price]]*Table_ExternalData_15[[#This Row],[BB rabat]])/100</f>
        <v>38.352000000000004</v>
      </c>
      <c r="J5765" s="2">
        <f>Table_ExternalData_15[[#This Row],[BB cena]]*Table_ExternalData_15[[#Headers],[1,22]]</f>
        <v>46.789440000000006</v>
      </c>
      <c r="K5765" s="2">
        <f>Table_ExternalData_15[[#This Row],[Price]]*Table_ExternalData_15[[#Headers],[1,22]]</f>
        <v>48.739000000000004</v>
      </c>
      <c r="L5765" s="7">
        <f>IF(G5765="White Shark",E5765*0.5,IF(G5765="Sbox",E5765*0.5,IF(G5765="Tenda",E5765*0.5,E5765*0.2)))/100</f>
        <v>0.04</v>
      </c>
      <c r="M5765" s="2">
        <f>Table_ExternalData_15[[#This Row],[Price]]-Table_ExternalData_15[[#This Row],[Price]]*Table_ExternalData_15[[#This Row],[extra popust]]</f>
        <v>38.352000000000004</v>
      </c>
      <c r="N5765" s="2">
        <f>IF(M5765&lt;I5765,M5765,I5765)</f>
        <v>38.352000000000004</v>
      </c>
      <c r="O5765" s="12" t="str">
        <f>IF(N5765&lt;I5765,$U$1," ")</f>
        <v xml:space="preserve"> </v>
      </c>
      <c r="P5765" s="12" t="str">
        <f>IFERROR((O5765+30)," ")</f>
        <v xml:space="preserve"> </v>
      </c>
      <c r="Q5765" s="2">
        <f ca="1">IF(O5765=$U$1,N5765,"0")*1.22</f>
        <v>0</v>
      </c>
    </row>
    <row r="5766" spans="1:17" x14ac:dyDescent="0.25">
      <c r="A5766" t="s">
        <v>13484</v>
      </c>
      <c r="B5766" t="s">
        <v>13483</v>
      </c>
      <c r="C5766">
        <v>17259</v>
      </c>
      <c r="D5766">
        <v>8.15</v>
      </c>
      <c r="E5766">
        <f>IFERROR(VLOOKUP(Table_ExternalData_15[[#This Row],[Id]],Rabati!B:C,2,0),0)</f>
        <v>30</v>
      </c>
      <c r="F5766">
        <v>15</v>
      </c>
      <c r="G5766" t="str">
        <f>VLOOKUP(Table_ExternalData_15[[#This Row],[Id]],'Blagovna izdelek'!A:C,3,0)</f>
        <v>Baseus</v>
      </c>
      <c r="H5766">
        <f>Table_ExternalData_15[[#This Row],[Rabat]]*0.2</f>
        <v>6</v>
      </c>
      <c r="I5766" s="2">
        <f>Table_ExternalData_15[[#This Row],[Price]]-(Table_ExternalData_15[[#This Row],[Price]]*Table_ExternalData_15[[#This Row],[BB rabat]])/100</f>
        <v>7.6610000000000005</v>
      </c>
      <c r="J5766" s="2">
        <f>Table_ExternalData_15[[#This Row],[BB cena]]*Table_ExternalData_15[[#Headers],[1,22]]</f>
        <v>9.3464200000000002</v>
      </c>
      <c r="K5766" s="2">
        <f>Table_ExternalData_15[[#This Row],[Price]]*Table_ExternalData_15[[#Headers],[1,22]]</f>
        <v>9.9429999999999996</v>
      </c>
      <c r="L5766" s="7">
        <f>IF(G5766="White Shark",E5766*0.5,IF(G5766="Sbox",E5766*0.5,IF(G5766="Tenda",E5766*0.5,E5766*0.2)))/100</f>
        <v>0.06</v>
      </c>
      <c r="M5766" s="2">
        <f>Table_ExternalData_15[[#This Row],[Price]]-Table_ExternalData_15[[#This Row],[Price]]*Table_ExternalData_15[[#This Row],[extra popust]]</f>
        <v>7.6610000000000005</v>
      </c>
      <c r="N5766" s="2">
        <f>IF(M5766&lt;I5766,M5766,I5766)</f>
        <v>7.6610000000000005</v>
      </c>
      <c r="O5766" s="12" t="str">
        <f>IF(N5766&lt;I5766,$U$1," ")</f>
        <v xml:space="preserve"> </v>
      </c>
      <c r="P5766" s="12" t="str">
        <f>IFERROR((O5766+30)," ")</f>
        <v xml:space="preserve"> </v>
      </c>
      <c r="Q5766" s="2">
        <f ca="1">IF(O5766=$U$1,N5766,"0")*1.22</f>
        <v>0</v>
      </c>
    </row>
    <row r="5767" spans="1:17" x14ac:dyDescent="0.25">
      <c r="A5767" t="s">
        <v>13679</v>
      </c>
      <c r="B5767" t="s">
        <v>13678</v>
      </c>
      <c r="C5767">
        <v>17308</v>
      </c>
      <c r="D5767">
        <v>38.950000000000003</v>
      </c>
      <c r="E5767">
        <f>IFERROR(VLOOKUP(Table_ExternalData_15[[#This Row],[Id]],Rabati!B:C,2,0),0)</f>
        <v>20</v>
      </c>
      <c r="F5767">
        <v>0</v>
      </c>
      <c r="G5767" t="str">
        <f>VLOOKUP(Table_ExternalData_15[[#This Row],[Id]],'Blagovna izdelek'!A:C,3,0)</f>
        <v>Baseus</v>
      </c>
      <c r="H5767">
        <f>Table_ExternalData_15[[#This Row],[Rabat]]*0.2</f>
        <v>4</v>
      </c>
      <c r="I5767" s="2">
        <f>Table_ExternalData_15[[#This Row],[Price]]-(Table_ExternalData_15[[#This Row],[Price]]*Table_ExternalData_15[[#This Row],[BB rabat]])/100</f>
        <v>37.392000000000003</v>
      </c>
      <c r="J5767" s="2">
        <f>Table_ExternalData_15[[#This Row],[BB cena]]*Table_ExternalData_15[[#Headers],[1,22]]</f>
        <v>45.61824</v>
      </c>
      <c r="K5767" s="2">
        <f>Table_ExternalData_15[[#This Row],[Price]]*Table_ExternalData_15[[#Headers],[1,22]]</f>
        <v>47.519000000000005</v>
      </c>
      <c r="L5767" s="7">
        <f>IF(G5767="White Shark",E5767*0.5,IF(G5767="Sbox",E5767*0.5,IF(G5767="Tenda",E5767*0.5,E5767*0.2)))/100</f>
        <v>0.04</v>
      </c>
      <c r="M5767" s="2">
        <f>Table_ExternalData_15[[#This Row],[Price]]-Table_ExternalData_15[[#This Row],[Price]]*Table_ExternalData_15[[#This Row],[extra popust]]</f>
        <v>37.392000000000003</v>
      </c>
      <c r="N5767" s="2">
        <f>IF(M5767&lt;I5767,M5767,I5767)</f>
        <v>37.392000000000003</v>
      </c>
      <c r="O5767" s="12" t="str">
        <f>IF(N5767&lt;I5767,$U$1," ")</f>
        <v xml:space="preserve"> </v>
      </c>
      <c r="P5767" s="12" t="str">
        <f>IFERROR((O5767+30)," ")</f>
        <v xml:space="preserve"> </v>
      </c>
      <c r="Q5767" s="2">
        <f ca="1">IF(O5767=$U$1,N5767,"0")*1.22</f>
        <v>0</v>
      </c>
    </row>
    <row r="5768" spans="1:17" x14ac:dyDescent="0.25">
      <c r="A5768" t="s">
        <v>14163</v>
      </c>
      <c r="B5768" t="s">
        <v>14169</v>
      </c>
      <c r="C5768">
        <v>17341</v>
      </c>
      <c r="D5768">
        <v>9.1</v>
      </c>
      <c r="E5768">
        <f>IFERROR(VLOOKUP(Table_ExternalData_15[[#This Row],[Id]],Rabati!B:C,2,0),0)</f>
        <v>25</v>
      </c>
      <c r="F5768">
        <v>6</v>
      </c>
      <c r="G5768" t="str">
        <f>VLOOKUP(Table_ExternalData_15[[#This Row],[Id]],'Blagovna izdelek'!A:C,3,0)</f>
        <v>Baseus</v>
      </c>
      <c r="H5768">
        <f>Table_ExternalData_15[[#This Row],[Rabat]]*0.2</f>
        <v>5</v>
      </c>
      <c r="I5768" s="2">
        <f>Table_ExternalData_15[[#This Row],[Price]]-(Table_ExternalData_15[[#This Row],[Price]]*Table_ExternalData_15[[#This Row],[BB rabat]])/100</f>
        <v>8.6449999999999996</v>
      </c>
      <c r="J5768" s="2">
        <f>Table_ExternalData_15[[#This Row],[BB cena]]*Table_ExternalData_15[[#Headers],[1,22]]</f>
        <v>10.546899999999999</v>
      </c>
      <c r="K5768" s="2">
        <f>Table_ExternalData_15[[#This Row],[Price]]*Table_ExternalData_15[[#Headers],[1,22]]</f>
        <v>11.101999999999999</v>
      </c>
      <c r="L5768" s="7">
        <f>IF(G5768="White Shark",E5768*0.5,IF(G5768="Sbox",E5768*0.5,IF(G5768="Tenda",E5768*0.5,E5768*0.2)))/100</f>
        <v>0.05</v>
      </c>
      <c r="M5768" s="2">
        <f>Table_ExternalData_15[[#This Row],[Price]]-Table_ExternalData_15[[#This Row],[Price]]*Table_ExternalData_15[[#This Row],[extra popust]]</f>
        <v>8.6449999999999996</v>
      </c>
      <c r="N5768" s="2">
        <f>IF(M5768&lt;I5768,M5768,I5768)</f>
        <v>8.6449999999999996</v>
      </c>
      <c r="O5768" s="12" t="str">
        <f>IF(N5768&lt;I5768,$U$1," ")</f>
        <v xml:space="preserve"> </v>
      </c>
      <c r="P5768" s="12" t="str">
        <f>IFERROR((O5768+30)," ")</f>
        <v xml:space="preserve"> </v>
      </c>
      <c r="Q5768" s="2">
        <f ca="1">IF(O5768=$U$1,N5768,"0")*1.22</f>
        <v>0</v>
      </c>
    </row>
    <row r="5769" spans="1:17" x14ac:dyDescent="0.25">
      <c r="A5769" t="s">
        <v>14164</v>
      </c>
      <c r="B5769" t="s">
        <v>7820</v>
      </c>
      <c r="C5769">
        <v>17342</v>
      </c>
      <c r="D5769">
        <v>9.1</v>
      </c>
      <c r="E5769">
        <f>IFERROR(VLOOKUP(Table_ExternalData_15[[#This Row],[Id]],Rabati!B:C,2,0),0)</f>
        <v>25</v>
      </c>
      <c r="F5769">
        <v>9</v>
      </c>
      <c r="G5769" t="str">
        <f>VLOOKUP(Table_ExternalData_15[[#This Row],[Id]],'Blagovna izdelek'!A:C,3,0)</f>
        <v>Baseus</v>
      </c>
      <c r="H5769">
        <f>Table_ExternalData_15[[#This Row],[Rabat]]*0.2</f>
        <v>5</v>
      </c>
      <c r="I5769" s="2">
        <f>Table_ExternalData_15[[#This Row],[Price]]-(Table_ExternalData_15[[#This Row],[Price]]*Table_ExternalData_15[[#This Row],[BB rabat]])/100</f>
        <v>8.6449999999999996</v>
      </c>
      <c r="J5769" s="2">
        <f>Table_ExternalData_15[[#This Row],[BB cena]]*Table_ExternalData_15[[#Headers],[1,22]]</f>
        <v>10.546899999999999</v>
      </c>
      <c r="K5769" s="2">
        <f>Table_ExternalData_15[[#This Row],[Price]]*Table_ExternalData_15[[#Headers],[1,22]]</f>
        <v>11.101999999999999</v>
      </c>
      <c r="L5769" s="7">
        <f>IF(G5769="White Shark",E5769*0.5,IF(G5769="Sbox",E5769*0.5,IF(G5769="Tenda",E5769*0.5,E5769*0.2)))/100</f>
        <v>0.05</v>
      </c>
      <c r="M5769" s="2">
        <f>Table_ExternalData_15[[#This Row],[Price]]-Table_ExternalData_15[[#This Row],[Price]]*Table_ExternalData_15[[#This Row],[extra popust]]</f>
        <v>8.6449999999999996</v>
      </c>
      <c r="N5769" s="2">
        <f>IF(M5769&lt;I5769,M5769,I5769)</f>
        <v>8.6449999999999996</v>
      </c>
      <c r="O5769" s="12" t="str">
        <f>IF(N5769&lt;I5769,$U$1," ")</f>
        <v xml:space="preserve"> </v>
      </c>
      <c r="P5769" s="12" t="str">
        <f>IFERROR((O5769+30)," ")</f>
        <v xml:space="preserve"> </v>
      </c>
      <c r="Q5769" s="2">
        <f ca="1">IF(O5769=$U$1,N5769,"0")*1.22</f>
        <v>0</v>
      </c>
    </row>
    <row r="5770" spans="1:17" x14ac:dyDescent="0.25">
      <c r="A5770" t="s">
        <v>14201</v>
      </c>
      <c r="B5770" t="s">
        <v>14200</v>
      </c>
      <c r="C5770">
        <v>17354</v>
      </c>
      <c r="D5770">
        <v>17.95</v>
      </c>
      <c r="E5770">
        <f>IFERROR(VLOOKUP(Table_ExternalData_15[[#This Row],[Id]],Rabati!B:C,2,0),0)</f>
        <v>25</v>
      </c>
      <c r="F5770">
        <v>34</v>
      </c>
      <c r="G5770" t="str">
        <f>VLOOKUP(Table_ExternalData_15[[#This Row],[Id]],'Blagovna izdelek'!A:C,3,0)</f>
        <v>Baseus</v>
      </c>
      <c r="H5770">
        <f>Table_ExternalData_15[[#This Row],[Rabat]]*0.2</f>
        <v>5</v>
      </c>
      <c r="I5770" s="2">
        <f>Table_ExternalData_15[[#This Row],[Price]]-(Table_ExternalData_15[[#This Row],[Price]]*Table_ExternalData_15[[#This Row],[BB rabat]])/100</f>
        <v>17.052499999999998</v>
      </c>
      <c r="J5770" s="2">
        <f>Table_ExternalData_15[[#This Row],[BB cena]]*Table_ExternalData_15[[#Headers],[1,22]]</f>
        <v>20.804049999999997</v>
      </c>
      <c r="K5770" s="2">
        <f>Table_ExternalData_15[[#This Row],[Price]]*Table_ExternalData_15[[#Headers],[1,22]]</f>
        <v>21.898999999999997</v>
      </c>
      <c r="L5770" s="7">
        <f>IF(G5770="White Shark",E5770*0.5,IF(G5770="Sbox",E5770*0.5,IF(G5770="Tenda",E5770*0.5,E5770*0.2)))/100</f>
        <v>0.05</v>
      </c>
      <c r="M5770" s="2">
        <f>Table_ExternalData_15[[#This Row],[Price]]-Table_ExternalData_15[[#This Row],[Price]]*Table_ExternalData_15[[#This Row],[extra popust]]</f>
        <v>17.052499999999998</v>
      </c>
      <c r="N5770" s="2">
        <f>IF(M5770&lt;I5770,M5770,I5770)</f>
        <v>17.052499999999998</v>
      </c>
      <c r="O5770" s="12" t="str">
        <f>IF(N5770&lt;I5770,$U$1," ")</f>
        <v xml:space="preserve"> </v>
      </c>
      <c r="P5770" s="12" t="str">
        <f>IFERROR((O5770+30)," ")</f>
        <v xml:space="preserve"> </v>
      </c>
      <c r="Q5770" s="2">
        <f ca="1">IF(O5770=$U$1,N5770,"0")*1.22</f>
        <v>0</v>
      </c>
    </row>
    <row r="5771" spans="1:17" x14ac:dyDescent="0.25">
      <c r="A5771" t="s">
        <v>14203</v>
      </c>
      <c r="B5771" t="s">
        <v>14202</v>
      </c>
      <c r="C5771">
        <v>17355</v>
      </c>
      <c r="D5771">
        <v>11.45</v>
      </c>
      <c r="E5771">
        <f>IFERROR(VLOOKUP(Table_ExternalData_15[[#This Row],[Id]],Rabati!B:C,2,0),0)</f>
        <v>20</v>
      </c>
      <c r="F5771">
        <v>4</v>
      </c>
      <c r="G5771" t="str">
        <f>VLOOKUP(Table_ExternalData_15[[#This Row],[Id]],'Blagovna izdelek'!A:C,3,0)</f>
        <v>Baseus</v>
      </c>
      <c r="H5771">
        <f>Table_ExternalData_15[[#This Row],[Rabat]]*0.2</f>
        <v>4</v>
      </c>
      <c r="I5771" s="2">
        <f>Table_ExternalData_15[[#This Row],[Price]]-(Table_ExternalData_15[[#This Row],[Price]]*Table_ExternalData_15[[#This Row],[BB rabat]])/100</f>
        <v>10.991999999999999</v>
      </c>
      <c r="J5771" s="2">
        <f>Table_ExternalData_15[[#This Row],[BB cena]]*Table_ExternalData_15[[#Headers],[1,22]]</f>
        <v>13.410239999999998</v>
      </c>
      <c r="K5771" s="2">
        <f>Table_ExternalData_15[[#This Row],[Price]]*Table_ExternalData_15[[#Headers],[1,22]]</f>
        <v>13.968999999999999</v>
      </c>
      <c r="L5771" s="7">
        <f>IF(G5771="White Shark",E5771*0.5,IF(G5771="Sbox",E5771*0.5,IF(G5771="Tenda",E5771*0.5,E5771*0.2)))/100</f>
        <v>0.04</v>
      </c>
      <c r="M5771" s="2">
        <f>Table_ExternalData_15[[#This Row],[Price]]-Table_ExternalData_15[[#This Row],[Price]]*Table_ExternalData_15[[#This Row],[extra popust]]</f>
        <v>10.991999999999999</v>
      </c>
      <c r="N5771" s="2">
        <f>IF(M5771&lt;I5771,M5771,I5771)</f>
        <v>10.991999999999999</v>
      </c>
      <c r="O5771" s="12" t="str">
        <f>IF(N5771&lt;I5771,$U$1," ")</f>
        <v xml:space="preserve"> </v>
      </c>
      <c r="P5771" s="12" t="str">
        <f>IFERROR((O5771+30)," ")</f>
        <v xml:space="preserve"> </v>
      </c>
      <c r="Q5771" s="2">
        <f ca="1">IF(O5771=$U$1,N5771,"0")*1.22</f>
        <v>0</v>
      </c>
    </row>
    <row r="5772" spans="1:17" x14ac:dyDescent="0.25">
      <c r="A5772" t="s">
        <v>14205</v>
      </c>
      <c r="B5772" t="s">
        <v>14204</v>
      </c>
      <c r="C5772">
        <v>17356</v>
      </c>
      <c r="D5772">
        <v>11.45</v>
      </c>
      <c r="E5772">
        <f>IFERROR(VLOOKUP(Table_ExternalData_15[[#This Row],[Id]],Rabati!B:C,2,0),0)</f>
        <v>20</v>
      </c>
      <c r="F5772">
        <v>21</v>
      </c>
      <c r="G5772" t="str">
        <f>VLOOKUP(Table_ExternalData_15[[#This Row],[Id]],'Blagovna izdelek'!A:C,3,0)</f>
        <v>Baseus</v>
      </c>
      <c r="H5772">
        <f>Table_ExternalData_15[[#This Row],[Rabat]]*0.2</f>
        <v>4</v>
      </c>
      <c r="I5772" s="2">
        <f>Table_ExternalData_15[[#This Row],[Price]]-(Table_ExternalData_15[[#This Row],[Price]]*Table_ExternalData_15[[#This Row],[BB rabat]])/100</f>
        <v>10.991999999999999</v>
      </c>
      <c r="J5772" s="2">
        <f>Table_ExternalData_15[[#This Row],[BB cena]]*Table_ExternalData_15[[#Headers],[1,22]]</f>
        <v>13.410239999999998</v>
      </c>
      <c r="K5772" s="2">
        <f>Table_ExternalData_15[[#This Row],[Price]]*Table_ExternalData_15[[#Headers],[1,22]]</f>
        <v>13.968999999999999</v>
      </c>
      <c r="L5772" s="7">
        <f>IF(G5772="White Shark",E5772*0.5,IF(G5772="Sbox",E5772*0.5,IF(G5772="Tenda",E5772*0.5,E5772*0.2)))/100</f>
        <v>0.04</v>
      </c>
      <c r="M5772" s="2">
        <f>Table_ExternalData_15[[#This Row],[Price]]-Table_ExternalData_15[[#This Row],[Price]]*Table_ExternalData_15[[#This Row],[extra popust]]</f>
        <v>10.991999999999999</v>
      </c>
      <c r="N5772" s="2">
        <f>IF(M5772&lt;I5772,M5772,I5772)</f>
        <v>10.991999999999999</v>
      </c>
      <c r="O5772" s="12" t="str">
        <f>IF(N5772&lt;I5772,$U$1," ")</f>
        <v xml:space="preserve"> </v>
      </c>
      <c r="P5772" s="12" t="str">
        <f>IFERROR((O5772+30)," ")</f>
        <v xml:space="preserve"> </v>
      </c>
      <c r="Q5772" s="2">
        <f ca="1">IF(O5772=$U$1,N5772,"0")*1.22</f>
        <v>0</v>
      </c>
    </row>
    <row r="5773" spans="1:17" x14ac:dyDescent="0.25">
      <c r="A5773" t="s">
        <v>14207</v>
      </c>
      <c r="B5773" t="s">
        <v>14206</v>
      </c>
      <c r="C5773">
        <v>17357</v>
      </c>
      <c r="D5773">
        <v>9.9499999999999993</v>
      </c>
      <c r="E5773">
        <f>IFERROR(VLOOKUP(Table_ExternalData_15[[#This Row],[Id]],Rabati!B:C,2,0),0)</f>
        <v>30</v>
      </c>
      <c r="F5773">
        <v>15</v>
      </c>
      <c r="G5773" t="str">
        <f>VLOOKUP(Table_ExternalData_15[[#This Row],[Id]],'Blagovna izdelek'!A:C,3,0)</f>
        <v>Baseus</v>
      </c>
      <c r="H5773">
        <f>Table_ExternalData_15[[#This Row],[Rabat]]*0.2</f>
        <v>6</v>
      </c>
      <c r="I5773" s="2">
        <f>Table_ExternalData_15[[#This Row],[Price]]-(Table_ExternalData_15[[#This Row],[Price]]*Table_ExternalData_15[[#This Row],[BB rabat]])/100</f>
        <v>9.3529999999999998</v>
      </c>
      <c r="J5773" s="2">
        <f>Table_ExternalData_15[[#This Row],[BB cena]]*Table_ExternalData_15[[#Headers],[1,22]]</f>
        <v>11.41066</v>
      </c>
      <c r="K5773" s="2">
        <f>Table_ExternalData_15[[#This Row],[Price]]*Table_ExternalData_15[[#Headers],[1,22]]</f>
        <v>12.138999999999999</v>
      </c>
      <c r="L5773" s="7">
        <f>IF(G5773="White Shark",E5773*0.5,IF(G5773="Sbox",E5773*0.5,IF(G5773="Tenda",E5773*0.5,E5773*0.2)))/100</f>
        <v>0.06</v>
      </c>
      <c r="M5773" s="2">
        <f>Table_ExternalData_15[[#This Row],[Price]]-Table_ExternalData_15[[#This Row],[Price]]*Table_ExternalData_15[[#This Row],[extra popust]]</f>
        <v>9.3529999999999998</v>
      </c>
      <c r="N5773" s="2">
        <f>IF(M5773&lt;I5773,M5773,I5773)</f>
        <v>9.3529999999999998</v>
      </c>
      <c r="O5773" s="12" t="str">
        <f>IF(N5773&lt;I5773,$U$1," ")</f>
        <v xml:space="preserve"> </v>
      </c>
      <c r="P5773" s="12" t="str">
        <f>IFERROR((O5773+30)," ")</f>
        <v xml:space="preserve"> </v>
      </c>
      <c r="Q5773" s="2">
        <f ca="1">IF(O5773=$U$1,N5773,"0")*1.22</f>
        <v>0</v>
      </c>
    </row>
    <row r="5774" spans="1:17" x14ac:dyDescent="0.25">
      <c r="A5774" t="s">
        <v>14243</v>
      </c>
      <c r="B5774" t="s">
        <v>14242</v>
      </c>
      <c r="C5774">
        <v>17382</v>
      </c>
      <c r="D5774">
        <v>85.85</v>
      </c>
      <c r="E5774">
        <f>IFERROR(VLOOKUP(Table_ExternalData_15[[#This Row],[Id]],Rabati!B:C,2,0),0)</f>
        <v>20</v>
      </c>
      <c r="F5774">
        <v>6</v>
      </c>
      <c r="G5774" t="str">
        <f>VLOOKUP(Table_ExternalData_15[[#This Row],[Id]],'Blagovna izdelek'!A:C,3,0)</f>
        <v>Baseus</v>
      </c>
      <c r="H5774">
        <f>Table_ExternalData_15[[#This Row],[Rabat]]*0.2</f>
        <v>4</v>
      </c>
      <c r="I5774" s="2">
        <f>Table_ExternalData_15[[#This Row],[Price]]-(Table_ExternalData_15[[#This Row],[Price]]*Table_ExternalData_15[[#This Row],[BB rabat]])/100</f>
        <v>82.415999999999997</v>
      </c>
      <c r="J5774" s="2">
        <f>Table_ExternalData_15[[#This Row],[BB cena]]*Table_ExternalData_15[[#Headers],[1,22]]</f>
        <v>100.54751999999999</v>
      </c>
      <c r="K5774" s="2">
        <f>Table_ExternalData_15[[#This Row],[Price]]*Table_ExternalData_15[[#Headers],[1,22]]</f>
        <v>104.73699999999999</v>
      </c>
      <c r="L5774" s="7">
        <f>IF(G5774="White Shark",E5774*0.5,IF(G5774="Sbox",E5774*0.5,IF(G5774="Tenda",E5774*0.5,E5774*0.2)))/100</f>
        <v>0.04</v>
      </c>
      <c r="M5774" s="2">
        <f>Table_ExternalData_15[[#This Row],[Price]]-Table_ExternalData_15[[#This Row],[Price]]*Table_ExternalData_15[[#This Row],[extra popust]]</f>
        <v>82.415999999999997</v>
      </c>
      <c r="N5774" s="2">
        <f>IF(M5774&lt;I5774,M5774,I5774)</f>
        <v>82.415999999999997</v>
      </c>
      <c r="O5774" s="12" t="str">
        <f>IF(N5774&lt;I5774,$U$1," ")</f>
        <v xml:space="preserve"> </v>
      </c>
      <c r="P5774" s="12" t="str">
        <f>IFERROR((O5774+30)," ")</f>
        <v xml:space="preserve"> </v>
      </c>
      <c r="Q5774" s="2">
        <f ca="1">IF(O5774=$U$1,N5774,"0")*1.22</f>
        <v>0</v>
      </c>
    </row>
    <row r="5775" spans="1:17" x14ac:dyDescent="0.25">
      <c r="A5775" t="s">
        <v>14544</v>
      </c>
      <c r="B5775" t="s">
        <v>14590</v>
      </c>
      <c r="C5775">
        <v>17516</v>
      </c>
      <c r="D5775">
        <v>12.12</v>
      </c>
      <c r="E5775">
        <f>IFERROR(VLOOKUP(Table_ExternalData_15[[#This Row],[Id]],Rabati!B:C,2,0),0)</f>
        <v>30</v>
      </c>
      <c r="F5775">
        <v>9</v>
      </c>
      <c r="G5775" t="str">
        <f>VLOOKUP(Table_ExternalData_15[[#This Row],[Id]],'Blagovna izdelek'!A:C,3,0)</f>
        <v>Baseus</v>
      </c>
      <c r="H5775">
        <f>Table_ExternalData_15[[#This Row],[Rabat]]*0.2</f>
        <v>6</v>
      </c>
      <c r="I5775" s="2">
        <f>Table_ExternalData_15[[#This Row],[Price]]-(Table_ExternalData_15[[#This Row],[Price]]*Table_ExternalData_15[[#This Row],[BB rabat]])/100</f>
        <v>11.392799999999999</v>
      </c>
      <c r="J5775" s="2">
        <f>Table_ExternalData_15[[#This Row],[BB cena]]*Table_ExternalData_15[[#Headers],[1,22]]</f>
        <v>13.899215999999999</v>
      </c>
      <c r="K5775" s="2">
        <f>Table_ExternalData_15[[#This Row],[Price]]*Table_ExternalData_15[[#Headers],[1,22]]</f>
        <v>14.786399999999999</v>
      </c>
      <c r="L5775" s="7">
        <f>IF(G5775="White Shark",E5775*0.5,IF(G5775="Sbox",E5775*0.5,IF(G5775="Tenda",E5775*0.5,E5775*0.2)))/100</f>
        <v>0.06</v>
      </c>
      <c r="M5775" s="2">
        <f>Table_ExternalData_15[[#This Row],[Price]]-Table_ExternalData_15[[#This Row],[Price]]*Table_ExternalData_15[[#This Row],[extra popust]]</f>
        <v>11.392799999999999</v>
      </c>
      <c r="N5775" s="2">
        <f>IF(M5775&lt;I5775,M5775,I5775)</f>
        <v>11.392799999999999</v>
      </c>
      <c r="O5775" s="12" t="str">
        <f>IF(N5775&lt;I5775,$U$1," ")</f>
        <v xml:space="preserve"> </v>
      </c>
      <c r="P5775" s="12" t="str">
        <f>IFERROR((O5775+30)," ")</f>
        <v xml:space="preserve"> </v>
      </c>
      <c r="Q5775" s="2">
        <f ca="1">IF(O5775=$U$1,N5775,"0")*1.22</f>
        <v>0</v>
      </c>
    </row>
    <row r="5776" spans="1:17" x14ac:dyDescent="0.25">
      <c r="A5776" t="s">
        <v>14599</v>
      </c>
      <c r="B5776" t="s">
        <v>14598</v>
      </c>
      <c r="C5776">
        <v>17538</v>
      </c>
      <c r="D5776">
        <v>35.15</v>
      </c>
      <c r="E5776">
        <f>IFERROR(VLOOKUP(Table_ExternalData_15[[#This Row],[Id]],Rabati!B:C,2,0),0)</f>
        <v>20</v>
      </c>
      <c r="F5776">
        <v>3</v>
      </c>
      <c r="G5776" t="str">
        <f>VLOOKUP(Table_ExternalData_15[[#This Row],[Id]],'Blagovna izdelek'!A:C,3,0)</f>
        <v>Baseus</v>
      </c>
      <c r="H5776">
        <f>Table_ExternalData_15[[#This Row],[Rabat]]*0.2</f>
        <v>4</v>
      </c>
      <c r="I5776" s="2">
        <f>Table_ExternalData_15[[#This Row],[Price]]-(Table_ExternalData_15[[#This Row],[Price]]*Table_ExternalData_15[[#This Row],[BB rabat]])/100</f>
        <v>33.744</v>
      </c>
      <c r="J5776" s="2">
        <f>Table_ExternalData_15[[#This Row],[BB cena]]*Table_ExternalData_15[[#Headers],[1,22]]</f>
        <v>41.167679999999997</v>
      </c>
      <c r="K5776" s="2">
        <f>Table_ExternalData_15[[#This Row],[Price]]*Table_ExternalData_15[[#Headers],[1,22]]</f>
        <v>42.882999999999996</v>
      </c>
      <c r="L5776" s="7">
        <f>IF(G5776="White Shark",E5776*0.5,IF(G5776="Sbox",E5776*0.5,IF(G5776="Tenda",E5776*0.5,E5776*0.2)))/100</f>
        <v>0.04</v>
      </c>
      <c r="M5776" s="2">
        <f>Table_ExternalData_15[[#This Row],[Price]]-Table_ExternalData_15[[#This Row],[Price]]*Table_ExternalData_15[[#This Row],[extra popust]]</f>
        <v>33.744</v>
      </c>
      <c r="N5776" s="2">
        <f>IF(M5776&lt;I5776,M5776,I5776)</f>
        <v>33.744</v>
      </c>
      <c r="O5776" s="12" t="str">
        <f>IF(N5776&lt;I5776,$U$1," ")</f>
        <v xml:space="preserve"> </v>
      </c>
      <c r="P5776" s="12" t="str">
        <f>IFERROR((O5776+30)," ")</f>
        <v xml:space="preserve"> </v>
      </c>
      <c r="Q5776" s="2">
        <f ca="1">IF(O5776=$U$1,N5776,"0")*1.22</f>
        <v>0</v>
      </c>
    </row>
    <row r="5777" spans="1:17" x14ac:dyDescent="0.25">
      <c r="A5777" t="s">
        <v>14600</v>
      </c>
      <c r="B5777" t="s">
        <v>14601</v>
      </c>
      <c r="C5777">
        <v>17539</v>
      </c>
      <c r="D5777">
        <v>35.15</v>
      </c>
      <c r="E5777">
        <f>IFERROR(VLOOKUP(Table_ExternalData_15[[#This Row],[Id]],Rabati!B:C,2,0),0)</f>
        <v>20</v>
      </c>
      <c r="F5777">
        <v>7</v>
      </c>
      <c r="G5777" t="str">
        <f>VLOOKUP(Table_ExternalData_15[[#This Row],[Id]],'Blagovna izdelek'!A:C,3,0)</f>
        <v>Baseus</v>
      </c>
      <c r="H5777">
        <f>Table_ExternalData_15[[#This Row],[Rabat]]*0.2</f>
        <v>4</v>
      </c>
      <c r="I5777" s="2">
        <f>Table_ExternalData_15[[#This Row],[Price]]-(Table_ExternalData_15[[#This Row],[Price]]*Table_ExternalData_15[[#This Row],[BB rabat]])/100</f>
        <v>33.744</v>
      </c>
      <c r="J5777" s="2">
        <f>Table_ExternalData_15[[#This Row],[BB cena]]*Table_ExternalData_15[[#Headers],[1,22]]</f>
        <v>41.167679999999997</v>
      </c>
      <c r="K5777" s="2">
        <f>Table_ExternalData_15[[#This Row],[Price]]*Table_ExternalData_15[[#Headers],[1,22]]</f>
        <v>42.882999999999996</v>
      </c>
      <c r="L5777" s="7">
        <f>IF(G5777="White Shark",E5777*0.5,IF(G5777="Sbox",E5777*0.5,IF(G5777="Tenda",E5777*0.5,E5777*0.2)))/100</f>
        <v>0.04</v>
      </c>
      <c r="M5777" s="2">
        <f>Table_ExternalData_15[[#This Row],[Price]]-Table_ExternalData_15[[#This Row],[Price]]*Table_ExternalData_15[[#This Row],[extra popust]]</f>
        <v>33.744</v>
      </c>
      <c r="N5777" s="2">
        <f>IF(M5777&lt;I5777,M5777,I5777)</f>
        <v>33.744</v>
      </c>
      <c r="O5777" s="12" t="str">
        <f>IF(N5777&lt;I5777,$U$1," ")</f>
        <v xml:space="preserve"> </v>
      </c>
      <c r="P5777" s="12" t="str">
        <f>IFERROR((O5777+30)," ")</f>
        <v xml:space="preserve"> </v>
      </c>
      <c r="Q5777" s="2">
        <f ca="1">IF(O5777=$U$1,N5777,"0")*1.22</f>
        <v>0</v>
      </c>
    </row>
    <row r="5778" spans="1:17" x14ac:dyDescent="0.25">
      <c r="A5778" t="s">
        <v>14799</v>
      </c>
      <c r="B5778" t="s">
        <v>14798</v>
      </c>
      <c r="C5778">
        <v>17605</v>
      </c>
      <c r="D5778">
        <v>19.95</v>
      </c>
      <c r="E5778">
        <f>IFERROR(VLOOKUP(Table_ExternalData_15[[#This Row],[Id]],Rabati!B:C,2,0),0)</f>
        <v>20</v>
      </c>
      <c r="F5778">
        <v>12</v>
      </c>
      <c r="G5778" t="str">
        <f>VLOOKUP(Table_ExternalData_15[[#This Row],[Id]],'Blagovna izdelek'!A:C,3,0)</f>
        <v>Baseus</v>
      </c>
      <c r="H5778">
        <f>Table_ExternalData_15[[#This Row],[Rabat]]*0.2</f>
        <v>4</v>
      </c>
      <c r="I5778" s="2">
        <f>Table_ExternalData_15[[#This Row],[Price]]-(Table_ExternalData_15[[#This Row],[Price]]*Table_ExternalData_15[[#This Row],[BB rabat]])/100</f>
        <v>19.152000000000001</v>
      </c>
      <c r="J5778" s="2">
        <f>Table_ExternalData_15[[#This Row],[BB cena]]*Table_ExternalData_15[[#Headers],[1,22]]</f>
        <v>23.36544</v>
      </c>
      <c r="K5778" s="2">
        <f>Table_ExternalData_15[[#This Row],[Price]]*Table_ExternalData_15[[#Headers],[1,22]]</f>
        <v>24.338999999999999</v>
      </c>
      <c r="L5778" s="7">
        <f>IF(G5778="White Shark",E5778*0.5,IF(G5778="Sbox",E5778*0.5,IF(G5778="Tenda",E5778*0.5,E5778*0.2)))/100</f>
        <v>0.04</v>
      </c>
      <c r="M5778" s="2">
        <f>Table_ExternalData_15[[#This Row],[Price]]-Table_ExternalData_15[[#This Row],[Price]]*Table_ExternalData_15[[#This Row],[extra popust]]</f>
        <v>19.152000000000001</v>
      </c>
      <c r="N5778" s="2">
        <f>IF(M5778&lt;I5778,M5778,I5778)</f>
        <v>19.152000000000001</v>
      </c>
      <c r="O5778" s="12" t="str">
        <f>IF(N5778&lt;I5778,$U$1," ")</f>
        <v xml:space="preserve"> </v>
      </c>
      <c r="P5778" s="12" t="str">
        <f>IFERROR((O5778+30)," ")</f>
        <v xml:space="preserve"> </v>
      </c>
      <c r="Q5778" s="2">
        <f ca="1">IF(O5778=$U$1,N5778,"0")*1.22</f>
        <v>0</v>
      </c>
    </row>
    <row r="5779" spans="1:17" x14ac:dyDescent="0.25">
      <c r="A5779" t="s">
        <v>14800</v>
      </c>
      <c r="B5779" t="s">
        <v>14801</v>
      </c>
      <c r="C5779">
        <v>17606</v>
      </c>
      <c r="D5779">
        <v>19.95</v>
      </c>
      <c r="E5779">
        <f>IFERROR(VLOOKUP(Table_ExternalData_15[[#This Row],[Id]],Rabati!B:C,2,0),0)</f>
        <v>20</v>
      </c>
      <c r="F5779">
        <v>18</v>
      </c>
      <c r="G5779" t="str">
        <f>VLOOKUP(Table_ExternalData_15[[#This Row],[Id]],'Blagovna izdelek'!A:C,3,0)</f>
        <v>Baseus</v>
      </c>
      <c r="H5779">
        <f>Table_ExternalData_15[[#This Row],[Rabat]]*0.2</f>
        <v>4</v>
      </c>
      <c r="I5779" s="2">
        <f>Table_ExternalData_15[[#This Row],[Price]]-(Table_ExternalData_15[[#This Row],[Price]]*Table_ExternalData_15[[#This Row],[BB rabat]])/100</f>
        <v>19.152000000000001</v>
      </c>
      <c r="J5779" s="2">
        <f>Table_ExternalData_15[[#This Row],[BB cena]]*Table_ExternalData_15[[#Headers],[1,22]]</f>
        <v>23.36544</v>
      </c>
      <c r="K5779" s="2">
        <f>Table_ExternalData_15[[#This Row],[Price]]*Table_ExternalData_15[[#Headers],[1,22]]</f>
        <v>24.338999999999999</v>
      </c>
      <c r="L5779" s="7">
        <f>IF(G5779="White Shark",E5779*0.5,IF(G5779="Sbox",E5779*0.5,IF(G5779="Tenda",E5779*0.5,E5779*0.2)))/100</f>
        <v>0.04</v>
      </c>
      <c r="M5779" s="2">
        <f>Table_ExternalData_15[[#This Row],[Price]]-Table_ExternalData_15[[#This Row],[Price]]*Table_ExternalData_15[[#This Row],[extra popust]]</f>
        <v>19.152000000000001</v>
      </c>
      <c r="N5779" s="2">
        <f>IF(M5779&lt;I5779,M5779,I5779)</f>
        <v>19.152000000000001</v>
      </c>
      <c r="O5779" s="12" t="str">
        <f>IF(N5779&lt;I5779,$U$1," ")</f>
        <v xml:space="preserve"> </v>
      </c>
      <c r="P5779" s="12" t="str">
        <f>IFERROR((O5779+30)," ")</f>
        <v xml:space="preserve"> </v>
      </c>
      <c r="Q5779" s="2">
        <f ca="1">IF(O5779=$U$1,N5779,"0")*1.22</f>
        <v>0</v>
      </c>
    </row>
    <row r="5780" spans="1:17" x14ac:dyDescent="0.25">
      <c r="A5780" t="s">
        <v>15330</v>
      </c>
      <c r="B5780" t="s">
        <v>15329</v>
      </c>
      <c r="C5780">
        <v>17762</v>
      </c>
      <c r="D5780">
        <v>0</v>
      </c>
      <c r="E5780">
        <f>IFERROR(VLOOKUP(Table_ExternalData_15[[#This Row],[Id]],Rabati!B:C,2,0),0)</f>
        <v>20</v>
      </c>
      <c r="F5780">
        <v>0</v>
      </c>
      <c r="G5780" t="str">
        <f>VLOOKUP(Table_ExternalData_15[[#This Row],[Id]],'Blagovna izdelek'!A:C,3,0)</f>
        <v>Baseus</v>
      </c>
      <c r="H5780">
        <f>Table_ExternalData_15[[#This Row],[Rabat]]*0.2</f>
        <v>4</v>
      </c>
      <c r="I5780" s="2">
        <f>Table_ExternalData_15[[#This Row],[Price]]-(Table_ExternalData_15[[#This Row],[Price]]*Table_ExternalData_15[[#This Row],[BB rabat]])/100</f>
        <v>0</v>
      </c>
      <c r="J5780" s="2">
        <f>Table_ExternalData_15[[#This Row],[BB cena]]*Table_ExternalData_15[[#Headers],[1,22]]</f>
        <v>0</v>
      </c>
      <c r="K5780" s="2">
        <f>Table_ExternalData_15[[#This Row],[Price]]*Table_ExternalData_15[[#Headers],[1,22]]</f>
        <v>0</v>
      </c>
      <c r="L5780" s="7">
        <f>IF(G5780="White Shark",E5780*0.5,IF(G5780="Sbox",E5780*0.5,IF(G5780="Tenda",E5780*0.5,E5780*0.2)))/100</f>
        <v>0.04</v>
      </c>
      <c r="M5780" s="2">
        <f>Table_ExternalData_15[[#This Row],[Price]]-Table_ExternalData_15[[#This Row],[Price]]*Table_ExternalData_15[[#This Row],[extra popust]]</f>
        <v>0</v>
      </c>
      <c r="N5780" s="2">
        <f>IF(M5780&lt;I5780,M5780,I5780)</f>
        <v>0</v>
      </c>
      <c r="O5780" s="12" t="str">
        <f>IF(N5780&lt;I5780,$U$1," ")</f>
        <v xml:space="preserve"> </v>
      </c>
      <c r="P5780" s="12" t="str">
        <f>IFERROR((O5780+30)," ")</f>
        <v xml:space="preserve"> </v>
      </c>
      <c r="Q5780" s="2">
        <f ca="1">IF(O5780=$U$1,N5780,"0")*1.22</f>
        <v>0</v>
      </c>
    </row>
    <row r="5781" spans="1:17" x14ac:dyDescent="0.25">
      <c r="A5781" t="s">
        <v>15332</v>
      </c>
      <c r="B5781" t="s">
        <v>15331</v>
      </c>
      <c r="C5781">
        <v>17763</v>
      </c>
      <c r="D5781">
        <v>0</v>
      </c>
      <c r="E5781">
        <f>IFERROR(VLOOKUP(Table_ExternalData_15[[#This Row],[Id]],Rabati!B:C,2,0),0)</f>
        <v>20</v>
      </c>
      <c r="F5781">
        <v>0</v>
      </c>
      <c r="G5781" t="str">
        <f>VLOOKUP(Table_ExternalData_15[[#This Row],[Id]],'Blagovna izdelek'!A:C,3,0)</f>
        <v>Baseus</v>
      </c>
      <c r="H5781">
        <f>Table_ExternalData_15[[#This Row],[Rabat]]*0.2</f>
        <v>4</v>
      </c>
      <c r="I5781" s="2">
        <f>Table_ExternalData_15[[#This Row],[Price]]-(Table_ExternalData_15[[#This Row],[Price]]*Table_ExternalData_15[[#This Row],[BB rabat]])/100</f>
        <v>0</v>
      </c>
      <c r="J5781" s="2">
        <f>Table_ExternalData_15[[#This Row],[BB cena]]*Table_ExternalData_15[[#Headers],[1,22]]</f>
        <v>0</v>
      </c>
      <c r="K5781" s="2">
        <f>Table_ExternalData_15[[#This Row],[Price]]*Table_ExternalData_15[[#Headers],[1,22]]</f>
        <v>0</v>
      </c>
      <c r="L5781" s="7">
        <f>IF(G5781="White Shark",E5781*0.5,IF(G5781="Sbox",E5781*0.5,IF(G5781="Tenda",E5781*0.5,E5781*0.2)))/100</f>
        <v>0.04</v>
      </c>
      <c r="M5781" s="2">
        <f>Table_ExternalData_15[[#This Row],[Price]]-Table_ExternalData_15[[#This Row],[Price]]*Table_ExternalData_15[[#This Row],[extra popust]]</f>
        <v>0</v>
      </c>
      <c r="N5781" s="2">
        <f>IF(M5781&lt;I5781,M5781,I5781)</f>
        <v>0</v>
      </c>
      <c r="O5781" s="12" t="str">
        <f>IF(N5781&lt;I5781,$U$1," ")</f>
        <v xml:space="preserve"> </v>
      </c>
      <c r="P5781" s="12" t="str">
        <f>IFERROR((O5781+30)," ")</f>
        <v xml:space="preserve"> </v>
      </c>
      <c r="Q5781" s="2">
        <f ca="1">IF(O5781=$U$1,N5781,"0")*1.22</f>
        <v>0</v>
      </c>
    </row>
    <row r="5782" spans="1:17" x14ac:dyDescent="0.25">
      <c r="A5782" t="s">
        <v>15334</v>
      </c>
      <c r="B5782" t="s">
        <v>15333</v>
      </c>
      <c r="C5782">
        <v>17764</v>
      </c>
      <c r="D5782">
        <v>0</v>
      </c>
      <c r="E5782">
        <f>IFERROR(VLOOKUP(Table_ExternalData_15[[#This Row],[Id]],Rabati!B:C,2,0),0)</f>
        <v>20</v>
      </c>
      <c r="F5782">
        <v>0</v>
      </c>
      <c r="G5782" t="str">
        <f>VLOOKUP(Table_ExternalData_15[[#This Row],[Id]],'Blagovna izdelek'!A:C,3,0)</f>
        <v>Baseus</v>
      </c>
      <c r="H5782">
        <f>Table_ExternalData_15[[#This Row],[Rabat]]*0.2</f>
        <v>4</v>
      </c>
      <c r="I5782" s="2">
        <f>Table_ExternalData_15[[#This Row],[Price]]-(Table_ExternalData_15[[#This Row],[Price]]*Table_ExternalData_15[[#This Row],[BB rabat]])/100</f>
        <v>0</v>
      </c>
      <c r="J5782" s="2">
        <f>Table_ExternalData_15[[#This Row],[BB cena]]*Table_ExternalData_15[[#Headers],[1,22]]</f>
        <v>0</v>
      </c>
      <c r="K5782" s="2">
        <f>Table_ExternalData_15[[#This Row],[Price]]*Table_ExternalData_15[[#Headers],[1,22]]</f>
        <v>0</v>
      </c>
      <c r="L5782" s="7">
        <f>IF(G5782="White Shark",E5782*0.5,IF(G5782="Sbox",E5782*0.5,IF(G5782="Tenda",E5782*0.5,E5782*0.2)))/100</f>
        <v>0.04</v>
      </c>
      <c r="M5782" s="2">
        <f>Table_ExternalData_15[[#This Row],[Price]]-Table_ExternalData_15[[#This Row],[Price]]*Table_ExternalData_15[[#This Row],[extra popust]]</f>
        <v>0</v>
      </c>
      <c r="N5782" s="2">
        <f>IF(M5782&lt;I5782,M5782,I5782)</f>
        <v>0</v>
      </c>
      <c r="O5782" s="12" t="str">
        <f>IF(N5782&lt;I5782,$U$1," ")</f>
        <v xml:space="preserve"> </v>
      </c>
      <c r="P5782" s="12" t="str">
        <f>IFERROR((O5782+30)," ")</f>
        <v xml:space="preserve"> </v>
      </c>
      <c r="Q5782" s="2">
        <f ca="1">IF(O5782=$U$1,N5782,"0")*1.22</f>
        <v>0</v>
      </c>
    </row>
    <row r="5783" spans="1:17" x14ac:dyDescent="0.25">
      <c r="A5783" t="s">
        <v>15336</v>
      </c>
      <c r="B5783" t="s">
        <v>15335</v>
      </c>
      <c r="C5783">
        <v>17765</v>
      </c>
      <c r="D5783">
        <v>0</v>
      </c>
      <c r="E5783">
        <f>IFERROR(VLOOKUP(Table_ExternalData_15[[#This Row],[Id]],Rabati!B:C,2,0),0)</f>
        <v>20</v>
      </c>
      <c r="F5783">
        <v>0</v>
      </c>
      <c r="G5783" t="str">
        <f>VLOOKUP(Table_ExternalData_15[[#This Row],[Id]],'Blagovna izdelek'!A:C,3,0)</f>
        <v>Baseus</v>
      </c>
      <c r="H5783">
        <f>Table_ExternalData_15[[#This Row],[Rabat]]*0.2</f>
        <v>4</v>
      </c>
      <c r="I5783" s="2">
        <f>Table_ExternalData_15[[#This Row],[Price]]-(Table_ExternalData_15[[#This Row],[Price]]*Table_ExternalData_15[[#This Row],[BB rabat]])/100</f>
        <v>0</v>
      </c>
      <c r="J5783" s="2">
        <f>Table_ExternalData_15[[#This Row],[BB cena]]*Table_ExternalData_15[[#Headers],[1,22]]</f>
        <v>0</v>
      </c>
      <c r="K5783" s="2">
        <f>Table_ExternalData_15[[#This Row],[Price]]*Table_ExternalData_15[[#Headers],[1,22]]</f>
        <v>0</v>
      </c>
      <c r="L5783" s="7">
        <f>IF(G5783="White Shark",E5783*0.5,IF(G5783="Sbox",E5783*0.5,IF(G5783="Tenda",E5783*0.5,E5783*0.2)))/100</f>
        <v>0.04</v>
      </c>
      <c r="M5783" s="2">
        <f>Table_ExternalData_15[[#This Row],[Price]]-Table_ExternalData_15[[#This Row],[Price]]*Table_ExternalData_15[[#This Row],[extra popust]]</f>
        <v>0</v>
      </c>
      <c r="N5783" s="2">
        <f>IF(M5783&lt;I5783,M5783,I5783)</f>
        <v>0</v>
      </c>
      <c r="O5783" s="12" t="str">
        <f>IF(N5783&lt;I5783,$U$1," ")</f>
        <v xml:space="preserve"> </v>
      </c>
      <c r="P5783" s="12" t="str">
        <f>IFERROR((O5783+30)," ")</f>
        <v xml:space="preserve"> </v>
      </c>
      <c r="Q5783" s="2">
        <f ca="1">IF(O5783=$U$1,N5783,"0")*1.22</f>
        <v>0</v>
      </c>
    </row>
    <row r="5784" spans="1:17" x14ac:dyDescent="0.25">
      <c r="A5784" t="s">
        <v>15338</v>
      </c>
      <c r="B5784" t="s">
        <v>15337</v>
      </c>
      <c r="C5784">
        <v>17766</v>
      </c>
      <c r="D5784">
        <v>0</v>
      </c>
      <c r="E5784">
        <f>IFERROR(VLOOKUP(Table_ExternalData_15[[#This Row],[Id]],Rabati!B:C,2,0),0)</f>
        <v>20</v>
      </c>
      <c r="F5784">
        <v>0</v>
      </c>
      <c r="G5784" t="str">
        <f>VLOOKUP(Table_ExternalData_15[[#This Row],[Id]],'Blagovna izdelek'!A:C,3,0)</f>
        <v>Baseus</v>
      </c>
      <c r="H5784">
        <f>Table_ExternalData_15[[#This Row],[Rabat]]*0.2</f>
        <v>4</v>
      </c>
      <c r="I5784" s="2">
        <f>Table_ExternalData_15[[#This Row],[Price]]-(Table_ExternalData_15[[#This Row],[Price]]*Table_ExternalData_15[[#This Row],[BB rabat]])/100</f>
        <v>0</v>
      </c>
      <c r="J5784" s="2">
        <f>Table_ExternalData_15[[#This Row],[BB cena]]*Table_ExternalData_15[[#Headers],[1,22]]</f>
        <v>0</v>
      </c>
      <c r="K5784" s="2">
        <f>Table_ExternalData_15[[#This Row],[Price]]*Table_ExternalData_15[[#Headers],[1,22]]</f>
        <v>0</v>
      </c>
      <c r="L5784" s="7">
        <f>IF(G5784="White Shark",E5784*0.5,IF(G5784="Sbox",E5784*0.5,IF(G5784="Tenda",E5784*0.5,E5784*0.2)))/100</f>
        <v>0.04</v>
      </c>
      <c r="M5784" s="2">
        <f>Table_ExternalData_15[[#This Row],[Price]]-Table_ExternalData_15[[#This Row],[Price]]*Table_ExternalData_15[[#This Row],[extra popust]]</f>
        <v>0</v>
      </c>
      <c r="N5784" s="2">
        <f>IF(M5784&lt;I5784,M5784,I5784)</f>
        <v>0</v>
      </c>
      <c r="O5784" s="12" t="str">
        <f>IF(N5784&lt;I5784,$U$1," ")</f>
        <v xml:space="preserve"> </v>
      </c>
      <c r="P5784" s="12" t="str">
        <f>IFERROR((O5784+30)," ")</f>
        <v xml:space="preserve"> </v>
      </c>
      <c r="Q5784" s="2">
        <f ca="1">IF(O5784=$U$1,N5784,"0")*1.22</f>
        <v>0</v>
      </c>
    </row>
    <row r="5785" spans="1:17" x14ac:dyDescent="0.25">
      <c r="A5785" t="s">
        <v>15340</v>
      </c>
      <c r="B5785" t="s">
        <v>15339</v>
      </c>
      <c r="C5785">
        <v>17767</v>
      </c>
      <c r="D5785">
        <v>0</v>
      </c>
      <c r="E5785">
        <f>IFERROR(VLOOKUP(Table_ExternalData_15[[#This Row],[Id]],Rabati!B:C,2,0),0)</f>
        <v>20</v>
      </c>
      <c r="F5785">
        <v>0</v>
      </c>
      <c r="G5785" t="str">
        <f>VLOOKUP(Table_ExternalData_15[[#This Row],[Id]],'Blagovna izdelek'!A:C,3,0)</f>
        <v>Baseus</v>
      </c>
      <c r="H5785">
        <f>Table_ExternalData_15[[#This Row],[Rabat]]*0.2</f>
        <v>4</v>
      </c>
      <c r="I5785" s="2">
        <f>Table_ExternalData_15[[#This Row],[Price]]-(Table_ExternalData_15[[#This Row],[Price]]*Table_ExternalData_15[[#This Row],[BB rabat]])/100</f>
        <v>0</v>
      </c>
      <c r="J5785" s="2">
        <f>Table_ExternalData_15[[#This Row],[BB cena]]*Table_ExternalData_15[[#Headers],[1,22]]</f>
        <v>0</v>
      </c>
      <c r="K5785" s="2">
        <f>Table_ExternalData_15[[#This Row],[Price]]*Table_ExternalData_15[[#Headers],[1,22]]</f>
        <v>0</v>
      </c>
      <c r="L5785" s="7">
        <f>IF(G5785="White Shark",E5785*0.5,IF(G5785="Sbox",E5785*0.5,IF(G5785="Tenda",E5785*0.5,E5785*0.2)))/100</f>
        <v>0.04</v>
      </c>
      <c r="M5785" s="2">
        <f>Table_ExternalData_15[[#This Row],[Price]]-Table_ExternalData_15[[#This Row],[Price]]*Table_ExternalData_15[[#This Row],[extra popust]]</f>
        <v>0</v>
      </c>
      <c r="N5785" s="2">
        <f>IF(M5785&lt;I5785,M5785,I5785)</f>
        <v>0</v>
      </c>
      <c r="O5785" s="12" t="str">
        <f>IF(N5785&lt;I5785,$U$1," ")</f>
        <v xml:space="preserve"> </v>
      </c>
      <c r="P5785" s="12" t="str">
        <f>IFERROR((O5785+30)," ")</f>
        <v xml:space="preserve"> </v>
      </c>
      <c r="Q5785" s="2">
        <f ca="1">IF(O5785=$U$1,N5785,"0")*1.22</f>
        <v>0</v>
      </c>
    </row>
    <row r="5786" spans="1:17" x14ac:dyDescent="0.25">
      <c r="A5786" t="s">
        <v>15342</v>
      </c>
      <c r="B5786" t="s">
        <v>15341</v>
      </c>
      <c r="C5786">
        <v>17768</v>
      </c>
      <c r="D5786">
        <v>0</v>
      </c>
      <c r="E5786">
        <f>IFERROR(VLOOKUP(Table_ExternalData_15[[#This Row],[Id]],Rabati!B:C,2,0),0)</f>
        <v>30</v>
      </c>
      <c r="F5786">
        <v>0</v>
      </c>
      <c r="G5786" t="str">
        <f>VLOOKUP(Table_ExternalData_15[[#This Row],[Id]],'Blagovna izdelek'!A:C,3,0)</f>
        <v>Baseus</v>
      </c>
      <c r="H5786">
        <f>Table_ExternalData_15[[#This Row],[Rabat]]*0.2</f>
        <v>6</v>
      </c>
      <c r="I5786" s="2">
        <f>Table_ExternalData_15[[#This Row],[Price]]-(Table_ExternalData_15[[#This Row],[Price]]*Table_ExternalData_15[[#This Row],[BB rabat]])/100</f>
        <v>0</v>
      </c>
      <c r="J5786" s="2">
        <f>Table_ExternalData_15[[#This Row],[BB cena]]*Table_ExternalData_15[[#Headers],[1,22]]</f>
        <v>0</v>
      </c>
      <c r="K5786" s="2">
        <f>Table_ExternalData_15[[#This Row],[Price]]*Table_ExternalData_15[[#Headers],[1,22]]</f>
        <v>0</v>
      </c>
      <c r="L5786" s="7">
        <f>IF(G5786="White Shark",E5786*0.5,IF(G5786="Sbox",E5786*0.5,IF(G5786="Tenda",E5786*0.5,E5786*0.2)))/100</f>
        <v>0.06</v>
      </c>
      <c r="M5786" s="2">
        <f>Table_ExternalData_15[[#This Row],[Price]]-Table_ExternalData_15[[#This Row],[Price]]*Table_ExternalData_15[[#This Row],[extra popust]]</f>
        <v>0</v>
      </c>
      <c r="N5786" s="2">
        <f>IF(M5786&lt;I5786,M5786,I5786)</f>
        <v>0</v>
      </c>
      <c r="O5786" s="12" t="str">
        <f>IF(N5786&lt;I5786,$U$1," ")</f>
        <v xml:space="preserve"> </v>
      </c>
      <c r="P5786" s="12" t="str">
        <f>IFERROR((O5786+30)," ")</f>
        <v xml:space="preserve"> </v>
      </c>
      <c r="Q5786" s="2">
        <f ca="1">IF(O5786=$U$1,N5786,"0")*1.22</f>
        <v>0</v>
      </c>
    </row>
    <row r="5787" spans="1:17" x14ac:dyDescent="0.25">
      <c r="A5787" t="s">
        <v>15344</v>
      </c>
      <c r="B5787" t="s">
        <v>15343</v>
      </c>
      <c r="C5787">
        <v>17769</v>
      </c>
      <c r="D5787">
        <v>0</v>
      </c>
      <c r="E5787">
        <f>IFERROR(VLOOKUP(Table_ExternalData_15[[#This Row],[Id]],Rabati!B:C,2,0),0)</f>
        <v>30</v>
      </c>
      <c r="F5787">
        <v>0</v>
      </c>
      <c r="G5787" t="str">
        <f>VLOOKUP(Table_ExternalData_15[[#This Row],[Id]],'Blagovna izdelek'!A:C,3,0)</f>
        <v>Baseus</v>
      </c>
      <c r="H5787">
        <f>Table_ExternalData_15[[#This Row],[Rabat]]*0.2</f>
        <v>6</v>
      </c>
      <c r="I5787" s="2">
        <f>Table_ExternalData_15[[#This Row],[Price]]-(Table_ExternalData_15[[#This Row],[Price]]*Table_ExternalData_15[[#This Row],[BB rabat]])/100</f>
        <v>0</v>
      </c>
      <c r="J5787" s="2">
        <f>Table_ExternalData_15[[#This Row],[BB cena]]*Table_ExternalData_15[[#Headers],[1,22]]</f>
        <v>0</v>
      </c>
      <c r="K5787" s="2">
        <f>Table_ExternalData_15[[#This Row],[Price]]*Table_ExternalData_15[[#Headers],[1,22]]</f>
        <v>0</v>
      </c>
      <c r="L5787" s="7">
        <f>IF(G5787="White Shark",E5787*0.5,IF(G5787="Sbox",E5787*0.5,IF(G5787="Tenda",E5787*0.5,E5787*0.2)))/100</f>
        <v>0.06</v>
      </c>
      <c r="M5787" s="2">
        <f>Table_ExternalData_15[[#This Row],[Price]]-Table_ExternalData_15[[#This Row],[Price]]*Table_ExternalData_15[[#This Row],[extra popust]]</f>
        <v>0</v>
      </c>
      <c r="N5787" s="2">
        <f>IF(M5787&lt;I5787,M5787,I5787)</f>
        <v>0</v>
      </c>
      <c r="O5787" s="12" t="str">
        <f>IF(N5787&lt;I5787,$U$1," ")</f>
        <v xml:space="preserve"> </v>
      </c>
      <c r="P5787" s="12" t="str">
        <f>IFERROR((O5787+30)," ")</f>
        <v xml:space="preserve"> </v>
      </c>
      <c r="Q5787" s="2">
        <f ca="1">IF(O5787=$U$1,N5787,"0")*1.22</f>
        <v>0</v>
      </c>
    </row>
    <row r="5788" spans="1:17" x14ac:dyDescent="0.25">
      <c r="A5788" t="s">
        <v>15346</v>
      </c>
      <c r="B5788" t="s">
        <v>15345</v>
      </c>
      <c r="C5788">
        <v>17770</v>
      </c>
      <c r="D5788">
        <v>0</v>
      </c>
      <c r="E5788">
        <f>IFERROR(VLOOKUP(Table_ExternalData_15[[#This Row],[Id]],Rabati!B:C,2,0),0)</f>
        <v>30</v>
      </c>
      <c r="F5788">
        <v>0</v>
      </c>
      <c r="G5788" t="str">
        <f>VLOOKUP(Table_ExternalData_15[[#This Row],[Id]],'Blagovna izdelek'!A:C,3,0)</f>
        <v>Baseus</v>
      </c>
      <c r="H5788">
        <f>Table_ExternalData_15[[#This Row],[Rabat]]*0.2</f>
        <v>6</v>
      </c>
      <c r="I5788" s="2">
        <f>Table_ExternalData_15[[#This Row],[Price]]-(Table_ExternalData_15[[#This Row],[Price]]*Table_ExternalData_15[[#This Row],[BB rabat]])/100</f>
        <v>0</v>
      </c>
      <c r="J5788" s="2">
        <f>Table_ExternalData_15[[#This Row],[BB cena]]*Table_ExternalData_15[[#Headers],[1,22]]</f>
        <v>0</v>
      </c>
      <c r="K5788" s="2">
        <f>Table_ExternalData_15[[#This Row],[Price]]*Table_ExternalData_15[[#Headers],[1,22]]</f>
        <v>0</v>
      </c>
      <c r="L5788" s="7">
        <f>IF(G5788="White Shark",E5788*0.5,IF(G5788="Sbox",E5788*0.5,IF(G5788="Tenda",E5788*0.5,E5788*0.2)))/100</f>
        <v>0.06</v>
      </c>
      <c r="M5788" s="2">
        <f>Table_ExternalData_15[[#This Row],[Price]]-Table_ExternalData_15[[#This Row],[Price]]*Table_ExternalData_15[[#This Row],[extra popust]]</f>
        <v>0</v>
      </c>
      <c r="N5788" s="2">
        <f>IF(M5788&lt;I5788,M5788,I5788)</f>
        <v>0</v>
      </c>
      <c r="O5788" s="12" t="str">
        <f>IF(N5788&lt;I5788,$U$1," ")</f>
        <v xml:space="preserve"> </v>
      </c>
      <c r="P5788" s="12" t="str">
        <f>IFERROR((O5788+30)," ")</f>
        <v xml:space="preserve"> </v>
      </c>
      <c r="Q5788" s="2">
        <f ca="1">IF(O5788=$U$1,N5788,"0")*1.22</f>
        <v>0</v>
      </c>
    </row>
    <row r="5789" spans="1:17" x14ac:dyDescent="0.25">
      <c r="A5789" t="s">
        <v>15348</v>
      </c>
      <c r="B5789" t="s">
        <v>15347</v>
      </c>
      <c r="C5789">
        <v>17771</v>
      </c>
      <c r="D5789">
        <v>0</v>
      </c>
      <c r="E5789">
        <f>IFERROR(VLOOKUP(Table_ExternalData_15[[#This Row],[Id]],Rabati!B:C,2,0),0)</f>
        <v>30</v>
      </c>
      <c r="F5789">
        <v>0</v>
      </c>
      <c r="G5789" t="str">
        <f>VLOOKUP(Table_ExternalData_15[[#This Row],[Id]],'Blagovna izdelek'!A:C,3,0)</f>
        <v>Baseus</v>
      </c>
      <c r="H5789">
        <f>Table_ExternalData_15[[#This Row],[Rabat]]*0.2</f>
        <v>6</v>
      </c>
      <c r="I5789" s="2">
        <f>Table_ExternalData_15[[#This Row],[Price]]-(Table_ExternalData_15[[#This Row],[Price]]*Table_ExternalData_15[[#This Row],[BB rabat]])/100</f>
        <v>0</v>
      </c>
      <c r="J5789" s="2">
        <f>Table_ExternalData_15[[#This Row],[BB cena]]*Table_ExternalData_15[[#Headers],[1,22]]</f>
        <v>0</v>
      </c>
      <c r="K5789" s="2">
        <f>Table_ExternalData_15[[#This Row],[Price]]*Table_ExternalData_15[[#Headers],[1,22]]</f>
        <v>0</v>
      </c>
      <c r="L5789" s="7">
        <f>IF(G5789="White Shark",E5789*0.5,IF(G5789="Sbox",E5789*0.5,IF(G5789="Tenda",E5789*0.5,E5789*0.2)))/100</f>
        <v>0.06</v>
      </c>
      <c r="M5789" s="2">
        <f>Table_ExternalData_15[[#This Row],[Price]]-Table_ExternalData_15[[#This Row],[Price]]*Table_ExternalData_15[[#This Row],[extra popust]]</f>
        <v>0</v>
      </c>
      <c r="N5789" s="2">
        <f>IF(M5789&lt;I5789,M5789,I5789)</f>
        <v>0</v>
      </c>
      <c r="O5789" s="12" t="str">
        <f>IF(N5789&lt;I5789,$U$1," ")</f>
        <v xml:space="preserve"> </v>
      </c>
      <c r="P5789" s="12" t="str">
        <f>IFERROR((O5789+30)," ")</f>
        <v xml:space="preserve"> </v>
      </c>
      <c r="Q5789" s="2">
        <f ca="1">IF(O5789=$U$1,N5789,"0")*1.22</f>
        <v>0</v>
      </c>
    </row>
    <row r="5790" spans="1:17" x14ac:dyDescent="0.25">
      <c r="A5790" t="s">
        <v>15350</v>
      </c>
      <c r="B5790" t="s">
        <v>15349</v>
      </c>
      <c r="C5790">
        <v>17772</v>
      </c>
      <c r="D5790">
        <v>0</v>
      </c>
      <c r="E5790">
        <f>IFERROR(VLOOKUP(Table_ExternalData_15[[#This Row],[Id]],Rabati!B:C,2,0),0)</f>
        <v>20</v>
      </c>
      <c r="F5790">
        <v>0</v>
      </c>
      <c r="G5790" t="str">
        <f>VLOOKUP(Table_ExternalData_15[[#This Row],[Id]],'Blagovna izdelek'!A:C,3,0)</f>
        <v>Baseus</v>
      </c>
      <c r="H5790">
        <f>Table_ExternalData_15[[#This Row],[Rabat]]*0.2</f>
        <v>4</v>
      </c>
      <c r="I5790" s="2">
        <f>Table_ExternalData_15[[#This Row],[Price]]-(Table_ExternalData_15[[#This Row],[Price]]*Table_ExternalData_15[[#This Row],[BB rabat]])/100</f>
        <v>0</v>
      </c>
      <c r="J5790" s="2">
        <f>Table_ExternalData_15[[#This Row],[BB cena]]*Table_ExternalData_15[[#Headers],[1,22]]</f>
        <v>0</v>
      </c>
      <c r="K5790" s="2">
        <f>Table_ExternalData_15[[#This Row],[Price]]*Table_ExternalData_15[[#Headers],[1,22]]</f>
        <v>0</v>
      </c>
      <c r="L5790" s="7">
        <f>IF(G5790="White Shark",E5790*0.5,IF(G5790="Sbox",E5790*0.5,IF(G5790="Tenda",E5790*0.5,E5790*0.2)))/100</f>
        <v>0.04</v>
      </c>
      <c r="M5790" s="2">
        <f>Table_ExternalData_15[[#This Row],[Price]]-Table_ExternalData_15[[#This Row],[Price]]*Table_ExternalData_15[[#This Row],[extra popust]]</f>
        <v>0</v>
      </c>
      <c r="N5790" s="2">
        <f>IF(M5790&lt;I5790,M5790,I5790)</f>
        <v>0</v>
      </c>
      <c r="O5790" s="12" t="str">
        <f>IF(N5790&lt;I5790,$U$1," ")</f>
        <v xml:space="preserve"> </v>
      </c>
      <c r="P5790" s="12" t="str">
        <f>IFERROR((O5790+30)," ")</f>
        <v xml:space="preserve"> </v>
      </c>
      <c r="Q5790" s="2">
        <f ca="1">IF(O5790=$U$1,N5790,"0")*1.22</f>
        <v>0</v>
      </c>
    </row>
    <row r="5791" spans="1:17" x14ac:dyDescent="0.25">
      <c r="A5791" t="s">
        <v>15352</v>
      </c>
      <c r="B5791" t="s">
        <v>15351</v>
      </c>
      <c r="C5791">
        <v>17773</v>
      </c>
      <c r="D5791">
        <v>0</v>
      </c>
      <c r="E5791">
        <f>IFERROR(VLOOKUP(Table_ExternalData_15[[#This Row],[Id]],Rabati!B:C,2,0),0)</f>
        <v>20</v>
      </c>
      <c r="F5791">
        <v>0</v>
      </c>
      <c r="G5791" t="str">
        <f>VLOOKUP(Table_ExternalData_15[[#This Row],[Id]],'Blagovna izdelek'!A:C,3,0)</f>
        <v>Baseus</v>
      </c>
      <c r="H5791">
        <f>Table_ExternalData_15[[#This Row],[Rabat]]*0.2</f>
        <v>4</v>
      </c>
      <c r="I5791" s="2">
        <f>Table_ExternalData_15[[#This Row],[Price]]-(Table_ExternalData_15[[#This Row],[Price]]*Table_ExternalData_15[[#This Row],[BB rabat]])/100</f>
        <v>0</v>
      </c>
      <c r="J5791" s="2">
        <f>Table_ExternalData_15[[#This Row],[BB cena]]*Table_ExternalData_15[[#Headers],[1,22]]</f>
        <v>0</v>
      </c>
      <c r="K5791" s="2">
        <f>Table_ExternalData_15[[#This Row],[Price]]*Table_ExternalData_15[[#Headers],[1,22]]</f>
        <v>0</v>
      </c>
      <c r="L5791" s="7">
        <f>IF(G5791="White Shark",E5791*0.5,IF(G5791="Sbox",E5791*0.5,IF(G5791="Tenda",E5791*0.5,E5791*0.2)))/100</f>
        <v>0.04</v>
      </c>
      <c r="M5791" s="2">
        <f>Table_ExternalData_15[[#This Row],[Price]]-Table_ExternalData_15[[#This Row],[Price]]*Table_ExternalData_15[[#This Row],[extra popust]]</f>
        <v>0</v>
      </c>
      <c r="N5791" s="2">
        <f>IF(M5791&lt;I5791,M5791,I5791)</f>
        <v>0</v>
      </c>
      <c r="O5791" s="12" t="str">
        <f>IF(N5791&lt;I5791,$U$1," ")</f>
        <v xml:space="preserve"> </v>
      </c>
      <c r="P5791" s="12" t="str">
        <f>IFERROR((O5791+30)," ")</f>
        <v xml:space="preserve"> </v>
      </c>
      <c r="Q5791" s="2">
        <f ca="1">IF(O5791=$U$1,N5791,"0")*1.22</f>
        <v>0</v>
      </c>
    </row>
    <row r="5792" spans="1:17" x14ac:dyDescent="0.25">
      <c r="A5792" t="s">
        <v>15404</v>
      </c>
      <c r="B5792" t="s">
        <v>15416</v>
      </c>
      <c r="C5792">
        <v>17800</v>
      </c>
      <c r="D5792">
        <v>163.9</v>
      </c>
      <c r="E5792">
        <f>IFERROR(VLOOKUP(Table_ExternalData_15[[#This Row],[Id]],Rabati!B:C,2,0),0)</f>
        <v>10</v>
      </c>
      <c r="F5792">
        <v>9</v>
      </c>
      <c r="G5792" t="str">
        <f>VLOOKUP(Table_ExternalData_15[[#This Row],[Id]],'Blagovna izdelek'!A:C,3,0)</f>
        <v>Baseus</v>
      </c>
      <c r="H5792">
        <f>Table_ExternalData_15[[#This Row],[Rabat]]*0.2</f>
        <v>2</v>
      </c>
      <c r="I5792" s="2">
        <f>Table_ExternalData_15[[#This Row],[Price]]-(Table_ExternalData_15[[#This Row],[Price]]*Table_ExternalData_15[[#This Row],[BB rabat]])/100</f>
        <v>160.62200000000001</v>
      </c>
      <c r="J5792" s="2">
        <f>Table_ExternalData_15[[#This Row],[BB cena]]*Table_ExternalData_15[[#Headers],[1,22]]</f>
        <v>195.95884000000001</v>
      </c>
      <c r="K5792" s="2">
        <f>Table_ExternalData_15[[#This Row],[Price]]*Table_ExternalData_15[[#Headers],[1,22]]</f>
        <v>199.958</v>
      </c>
      <c r="L5792" s="7">
        <f>IF(G5792="White Shark",E5792*0.5,IF(G5792="Sbox",E5792*0.5,IF(G5792="Tenda",E5792*0.5,E5792*0.2)))/100</f>
        <v>0.02</v>
      </c>
      <c r="M5792" s="2">
        <f>Table_ExternalData_15[[#This Row],[Price]]-Table_ExternalData_15[[#This Row],[Price]]*Table_ExternalData_15[[#This Row],[extra popust]]</f>
        <v>160.62200000000001</v>
      </c>
      <c r="N5792" s="2">
        <f>IF(M5792&lt;I5792,M5792,I5792)</f>
        <v>160.62200000000001</v>
      </c>
      <c r="O5792" s="12" t="str">
        <f>IF(N5792&lt;I5792,$U$1," ")</f>
        <v xml:space="preserve"> </v>
      </c>
      <c r="P5792" s="12" t="str">
        <f>IFERROR((O5792+30)," ")</f>
        <v xml:space="preserve"> </v>
      </c>
      <c r="Q5792" s="2">
        <f ca="1">IF(O5792=$U$1,N5792,"0")*1.22</f>
        <v>0</v>
      </c>
    </row>
    <row r="5793" spans="1:17" x14ac:dyDescent="0.25">
      <c r="A5793" t="s">
        <v>15407</v>
      </c>
      <c r="B5793" t="s">
        <v>15429</v>
      </c>
      <c r="C5793">
        <v>17803</v>
      </c>
      <c r="D5793">
        <v>21.45</v>
      </c>
      <c r="E5793">
        <f>IFERROR(VLOOKUP(Table_ExternalData_15[[#This Row],[Id]],Rabati!B:C,2,0),0)</f>
        <v>20</v>
      </c>
      <c r="F5793">
        <v>14</v>
      </c>
      <c r="G5793" t="str">
        <f>VLOOKUP(Table_ExternalData_15[[#This Row],[Id]],'Blagovna izdelek'!A:C,3,0)</f>
        <v>Baseus</v>
      </c>
      <c r="H5793">
        <f>Table_ExternalData_15[[#This Row],[Rabat]]*0.2</f>
        <v>4</v>
      </c>
      <c r="I5793" s="2">
        <f>Table_ExternalData_15[[#This Row],[Price]]-(Table_ExternalData_15[[#This Row],[Price]]*Table_ExternalData_15[[#This Row],[BB rabat]])/100</f>
        <v>20.591999999999999</v>
      </c>
      <c r="J5793" s="2">
        <f>Table_ExternalData_15[[#This Row],[BB cena]]*Table_ExternalData_15[[#Headers],[1,22]]</f>
        <v>25.122239999999998</v>
      </c>
      <c r="K5793" s="2">
        <f>Table_ExternalData_15[[#This Row],[Price]]*Table_ExternalData_15[[#Headers],[1,22]]</f>
        <v>26.168999999999997</v>
      </c>
      <c r="L5793" s="7">
        <f>IF(G5793="White Shark",E5793*0.5,IF(G5793="Sbox",E5793*0.5,IF(G5793="Tenda",E5793*0.5,E5793*0.2)))/100</f>
        <v>0.04</v>
      </c>
      <c r="M5793" s="2">
        <f>Table_ExternalData_15[[#This Row],[Price]]-Table_ExternalData_15[[#This Row],[Price]]*Table_ExternalData_15[[#This Row],[extra popust]]</f>
        <v>20.591999999999999</v>
      </c>
      <c r="N5793" s="2">
        <f>IF(M5793&lt;I5793,M5793,I5793)</f>
        <v>20.591999999999999</v>
      </c>
      <c r="O5793" s="12" t="str">
        <f>IF(N5793&lt;I5793,$U$1," ")</f>
        <v xml:space="preserve"> </v>
      </c>
      <c r="P5793" s="12" t="str">
        <f>IFERROR((O5793+30)," ")</f>
        <v xml:space="preserve"> </v>
      </c>
      <c r="Q5793" s="2">
        <f ca="1">IF(O5793=$U$1,N5793,"0")*1.22</f>
        <v>0</v>
      </c>
    </row>
    <row r="5794" spans="1:17" x14ac:dyDescent="0.25">
      <c r="A5794" t="s">
        <v>14482</v>
      </c>
      <c r="B5794" t="s">
        <v>14481</v>
      </c>
      <c r="C5794">
        <v>17487</v>
      </c>
      <c r="D5794">
        <v>8.3000000000000007</v>
      </c>
      <c r="E5794">
        <f>IFERROR(VLOOKUP(Table_ExternalData_15[[#This Row],[Id]],Rabati!B:C,2,0),0)</f>
        <v>25</v>
      </c>
      <c r="F5794">
        <v>5</v>
      </c>
      <c r="G5794" t="str">
        <f>VLOOKUP(Table_ExternalData_15[[#This Row],[Id]],'Blagovna izdelek'!A:C,3,0)</f>
        <v>Baracuda</v>
      </c>
      <c r="H5794">
        <f>Table_ExternalData_15[[#This Row],[Rabat]]*0.2</f>
        <v>5</v>
      </c>
      <c r="I5794" s="2">
        <f>Table_ExternalData_15[[#This Row],[Price]]-(Table_ExternalData_15[[#This Row],[Price]]*Table_ExternalData_15[[#This Row],[BB rabat]])/100</f>
        <v>7.8850000000000007</v>
      </c>
      <c r="J5794" s="2">
        <f>Table_ExternalData_15[[#This Row],[BB cena]]*Table_ExternalData_15[[#Headers],[1,22]]</f>
        <v>9.6196999999999999</v>
      </c>
      <c r="K5794" s="2">
        <f>Table_ExternalData_15[[#This Row],[Price]]*Table_ExternalData_15[[#Headers],[1,22]]</f>
        <v>10.126000000000001</v>
      </c>
      <c r="L5794" s="7">
        <f>IF(G5794="White Shark",E5794*0.5,IF(G5794="Sbox",E5794*0.5,IF(G5794="Tenda",E5794*0.5,E5794*0.2)))/100</f>
        <v>0.05</v>
      </c>
      <c r="M5794" s="2">
        <f>Table_ExternalData_15[[#This Row],[Price]]-Table_ExternalData_15[[#This Row],[Price]]*Table_ExternalData_15[[#This Row],[extra popust]]</f>
        <v>7.8850000000000007</v>
      </c>
      <c r="N5794" s="2">
        <f>IF(M5794&lt;I5794,M5794,I5794)</f>
        <v>7.8850000000000007</v>
      </c>
      <c r="O5794" s="12" t="str">
        <f>IF(N5794&lt;I5794,$U$1," ")</f>
        <v xml:space="preserve"> </v>
      </c>
      <c r="P5794" s="12" t="str">
        <f>IFERROR((O5794+30)," ")</f>
        <v xml:space="preserve"> </v>
      </c>
      <c r="Q5794" s="2">
        <f ca="1">IF(O5794=$U$1,N5794,"0")*1.22</f>
        <v>0</v>
      </c>
    </row>
    <row r="5795" spans="1:17" x14ac:dyDescent="0.25">
      <c r="A5795" t="s">
        <v>14484</v>
      </c>
      <c r="B5795" t="s">
        <v>14483</v>
      </c>
      <c r="C5795">
        <v>17488</v>
      </c>
      <c r="D5795">
        <v>6.2</v>
      </c>
      <c r="E5795">
        <f>IFERROR(VLOOKUP(Table_ExternalData_15[[#This Row],[Id]],Rabati!B:C,2,0),0)</f>
        <v>25</v>
      </c>
      <c r="F5795">
        <v>4</v>
      </c>
      <c r="G5795" t="str">
        <f>VLOOKUP(Table_ExternalData_15[[#This Row],[Id]],'Blagovna izdelek'!A:C,3,0)</f>
        <v>Baracuda</v>
      </c>
      <c r="H5795">
        <f>Table_ExternalData_15[[#This Row],[Rabat]]*0.2</f>
        <v>5</v>
      </c>
      <c r="I5795" s="2">
        <f>Table_ExternalData_15[[#This Row],[Price]]-(Table_ExternalData_15[[#This Row],[Price]]*Table_ExternalData_15[[#This Row],[BB rabat]])/100</f>
        <v>5.8900000000000006</v>
      </c>
      <c r="J5795" s="2">
        <f>Table_ExternalData_15[[#This Row],[BB cena]]*Table_ExternalData_15[[#Headers],[1,22]]</f>
        <v>7.1858000000000004</v>
      </c>
      <c r="K5795" s="2">
        <f>Table_ExternalData_15[[#This Row],[Price]]*Table_ExternalData_15[[#Headers],[1,22]]</f>
        <v>7.5640000000000001</v>
      </c>
      <c r="L5795" s="7">
        <f>IF(G5795="White Shark",E5795*0.5,IF(G5795="Sbox",E5795*0.5,IF(G5795="Tenda",E5795*0.5,E5795*0.2)))/100</f>
        <v>0.05</v>
      </c>
      <c r="M5795" s="2">
        <f>Table_ExternalData_15[[#This Row],[Price]]-Table_ExternalData_15[[#This Row],[Price]]*Table_ExternalData_15[[#This Row],[extra popust]]</f>
        <v>5.8900000000000006</v>
      </c>
      <c r="N5795" s="2">
        <f>IF(M5795&lt;I5795,M5795,I5795)</f>
        <v>5.8900000000000006</v>
      </c>
      <c r="O5795" s="12" t="str">
        <f>IF(N5795&lt;I5795,$U$1," ")</f>
        <v xml:space="preserve"> </v>
      </c>
      <c r="P5795" s="12" t="str">
        <f>IFERROR((O5795+30)," ")</f>
        <v xml:space="preserve"> </v>
      </c>
      <c r="Q5795" s="2">
        <f ca="1">IF(O5795=$U$1,N5795,"0")*1.22</f>
        <v>0</v>
      </c>
    </row>
    <row r="5796" spans="1:17" x14ac:dyDescent="0.25">
      <c r="A5796" t="s">
        <v>14486</v>
      </c>
      <c r="B5796" t="s">
        <v>14485</v>
      </c>
      <c r="C5796">
        <v>17489</v>
      </c>
      <c r="D5796">
        <v>14.7</v>
      </c>
      <c r="E5796">
        <f>IFERROR(VLOOKUP(Table_ExternalData_15[[#This Row],[Id]],Rabati!B:C,2,0),0)</f>
        <v>25</v>
      </c>
      <c r="F5796">
        <v>5</v>
      </c>
      <c r="G5796" t="str">
        <f>VLOOKUP(Table_ExternalData_15[[#This Row],[Id]],'Blagovna izdelek'!A:C,3,0)</f>
        <v>Baracuda</v>
      </c>
      <c r="H5796">
        <f>Table_ExternalData_15[[#This Row],[Rabat]]*0.2</f>
        <v>5</v>
      </c>
      <c r="I5796" s="2">
        <f>Table_ExternalData_15[[#This Row],[Price]]-(Table_ExternalData_15[[#This Row],[Price]]*Table_ExternalData_15[[#This Row],[BB rabat]])/100</f>
        <v>13.965</v>
      </c>
      <c r="J5796" s="2">
        <f>Table_ExternalData_15[[#This Row],[BB cena]]*Table_ExternalData_15[[#Headers],[1,22]]</f>
        <v>17.037299999999998</v>
      </c>
      <c r="K5796" s="2">
        <f>Table_ExternalData_15[[#This Row],[Price]]*Table_ExternalData_15[[#Headers],[1,22]]</f>
        <v>17.933999999999997</v>
      </c>
      <c r="L5796" s="7">
        <f>IF(G5796="White Shark",E5796*0.5,IF(G5796="Sbox",E5796*0.5,IF(G5796="Tenda",E5796*0.5,E5796*0.2)))/100</f>
        <v>0.05</v>
      </c>
      <c r="M5796" s="2">
        <f>Table_ExternalData_15[[#This Row],[Price]]-Table_ExternalData_15[[#This Row],[Price]]*Table_ExternalData_15[[#This Row],[extra popust]]</f>
        <v>13.965</v>
      </c>
      <c r="N5796" s="2">
        <f>IF(M5796&lt;I5796,M5796,I5796)</f>
        <v>13.965</v>
      </c>
      <c r="O5796" s="12" t="str">
        <f>IF(N5796&lt;I5796,$U$1," ")</f>
        <v xml:space="preserve"> </v>
      </c>
      <c r="P5796" s="12" t="str">
        <f>IFERROR((O5796+30)," ")</f>
        <v xml:space="preserve"> </v>
      </c>
      <c r="Q5796" s="2">
        <f ca="1">IF(O5796=$U$1,N5796,"0")*1.22</f>
        <v>0</v>
      </c>
    </row>
    <row r="5797" spans="1:17" x14ac:dyDescent="0.25">
      <c r="A5797" t="s">
        <v>14488</v>
      </c>
      <c r="B5797" t="s">
        <v>14487</v>
      </c>
      <c r="C5797">
        <v>17490</v>
      </c>
      <c r="D5797">
        <v>9.6999999999999993</v>
      </c>
      <c r="E5797">
        <f>IFERROR(VLOOKUP(Table_ExternalData_15[[#This Row],[Id]],Rabati!B:C,2,0),0)</f>
        <v>25</v>
      </c>
      <c r="F5797">
        <v>4</v>
      </c>
      <c r="G5797" t="str">
        <f>VLOOKUP(Table_ExternalData_15[[#This Row],[Id]],'Blagovna izdelek'!A:C,3,0)</f>
        <v>Baracuda</v>
      </c>
      <c r="H5797">
        <f>Table_ExternalData_15[[#This Row],[Rabat]]*0.2</f>
        <v>5</v>
      </c>
      <c r="I5797" s="2">
        <f>Table_ExternalData_15[[#This Row],[Price]]-(Table_ExternalData_15[[#This Row],[Price]]*Table_ExternalData_15[[#This Row],[BB rabat]])/100</f>
        <v>9.2149999999999999</v>
      </c>
      <c r="J5797" s="2">
        <f>Table_ExternalData_15[[#This Row],[BB cena]]*Table_ExternalData_15[[#Headers],[1,22]]</f>
        <v>11.2423</v>
      </c>
      <c r="K5797" s="2">
        <f>Table_ExternalData_15[[#This Row],[Price]]*Table_ExternalData_15[[#Headers],[1,22]]</f>
        <v>11.834</v>
      </c>
      <c r="L5797" s="7">
        <f>IF(G5797="White Shark",E5797*0.5,IF(G5797="Sbox",E5797*0.5,IF(G5797="Tenda",E5797*0.5,E5797*0.2)))/100</f>
        <v>0.05</v>
      </c>
      <c r="M5797" s="2">
        <f>Table_ExternalData_15[[#This Row],[Price]]-Table_ExternalData_15[[#This Row],[Price]]*Table_ExternalData_15[[#This Row],[extra popust]]</f>
        <v>9.2149999999999999</v>
      </c>
      <c r="N5797" s="2">
        <f>IF(M5797&lt;I5797,M5797,I5797)</f>
        <v>9.2149999999999999</v>
      </c>
      <c r="O5797" s="12" t="str">
        <f>IF(N5797&lt;I5797,$U$1," ")</f>
        <v xml:space="preserve"> </v>
      </c>
      <c r="P5797" s="12" t="str">
        <f>IFERROR((O5797+30)," ")</f>
        <v xml:space="preserve"> </v>
      </c>
      <c r="Q5797" s="2">
        <f ca="1">IF(O5797=$U$1,N5797,"0")*1.22</f>
        <v>0</v>
      </c>
    </row>
    <row r="5798" spans="1:17" x14ac:dyDescent="0.25">
      <c r="A5798" t="s">
        <v>14489</v>
      </c>
      <c r="B5798" t="s">
        <v>14518</v>
      </c>
      <c r="C5798">
        <v>17491</v>
      </c>
      <c r="D5798">
        <v>9.6999999999999993</v>
      </c>
      <c r="E5798">
        <f>IFERROR(VLOOKUP(Table_ExternalData_15[[#This Row],[Id]],Rabati!B:C,2,0),0)</f>
        <v>25</v>
      </c>
      <c r="F5798">
        <v>4</v>
      </c>
      <c r="G5798" t="str">
        <f>VLOOKUP(Table_ExternalData_15[[#This Row],[Id]],'Blagovna izdelek'!A:C,3,0)</f>
        <v>Baracuda</v>
      </c>
      <c r="H5798">
        <f>Table_ExternalData_15[[#This Row],[Rabat]]*0.2</f>
        <v>5</v>
      </c>
      <c r="I5798" s="2">
        <f>Table_ExternalData_15[[#This Row],[Price]]-(Table_ExternalData_15[[#This Row],[Price]]*Table_ExternalData_15[[#This Row],[BB rabat]])/100</f>
        <v>9.2149999999999999</v>
      </c>
      <c r="J5798" s="2">
        <f>Table_ExternalData_15[[#This Row],[BB cena]]*Table_ExternalData_15[[#Headers],[1,22]]</f>
        <v>11.2423</v>
      </c>
      <c r="K5798" s="2">
        <f>Table_ExternalData_15[[#This Row],[Price]]*Table_ExternalData_15[[#Headers],[1,22]]</f>
        <v>11.834</v>
      </c>
      <c r="L5798" s="7">
        <f>IF(G5798="White Shark",E5798*0.5,IF(G5798="Sbox",E5798*0.5,IF(G5798="Tenda",E5798*0.5,E5798*0.2)))/100</f>
        <v>0.05</v>
      </c>
      <c r="M5798" s="2">
        <f>Table_ExternalData_15[[#This Row],[Price]]-Table_ExternalData_15[[#This Row],[Price]]*Table_ExternalData_15[[#This Row],[extra popust]]</f>
        <v>9.2149999999999999</v>
      </c>
      <c r="N5798" s="2">
        <f>IF(M5798&lt;I5798,M5798,I5798)</f>
        <v>9.2149999999999999</v>
      </c>
      <c r="O5798" s="12" t="str">
        <f>IF(N5798&lt;I5798,$U$1," ")</f>
        <v xml:space="preserve"> </v>
      </c>
      <c r="P5798" s="12" t="str">
        <f>IFERROR((O5798+30)," ")</f>
        <v xml:space="preserve"> </v>
      </c>
      <c r="Q5798" s="2">
        <f ca="1">IF(O5798=$U$1,N5798,"0")*1.22</f>
        <v>0</v>
      </c>
    </row>
    <row r="5799" spans="1:17" x14ac:dyDescent="0.25">
      <c r="A5799" t="s">
        <v>14491</v>
      </c>
      <c r="B5799" t="s">
        <v>14490</v>
      </c>
      <c r="C5799">
        <v>17492</v>
      </c>
      <c r="D5799">
        <v>11.75</v>
      </c>
      <c r="E5799">
        <f>IFERROR(VLOOKUP(Table_ExternalData_15[[#This Row],[Id]],Rabati!B:C,2,0),0)</f>
        <v>25</v>
      </c>
      <c r="F5799">
        <v>3</v>
      </c>
      <c r="G5799" t="str">
        <f>VLOOKUP(Table_ExternalData_15[[#This Row],[Id]],'Blagovna izdelek'!A:C,3,0)</f>
        <v>Baracuda</v>
      </c>
      <c r="H5799">
        <f>Table_ExternalData_15[[#This Row],[Rabat]]*0.2</f>
        <v>5</v>
      </c>
      <c r="I5799" s="2">
        <f>Table_ExternalData_15[[#This Row],[Price]]-(Table_ExternalData_15[[#This Row],[Price]]*Table_ExternalData_15[[#This Row],[BB rabat]])/100</f>
        <v>11.1625</v>
      </c>
      <c r="J5799" s="2">
        <f>Table_ExternalData_15[[#This Row],[BB cena]]*Table_ExternalData_15[[#Headers],[1,22]]</f>
        <v>13.61825</v>
      </c>
      <c r="K5799" s="2">
        <f>Table_ExternalData_15[[#This Row],[Price]]*Table_ExternalData_15[[#Headers],[1,22]]</f>
        <v>14.334999999999999</v>
      </c>
      <c r="L5799" s="7">
        <f>IF(G5799="White Shark",E5799*0.5,IF(G5799="Sbox",E5799*0.5,IF(G5799="Tenda",E5799*0.5,E5799*0.2)))/100</f>
        <v>0.05</v>
      </c>
      <c r="M5799" s="2">
        <f>Table_ExternalData_15[[#This Row],[Price]]-Table_ExternalData_15[[#This Row],[Price]]*Table_ExternalData_15[[#This Row],[extra popust]]</f>
        <v>11.1625</v>
      </c>
      <c r="N5799" s="2">
        <f>IF(M5799&lt;I5799,M5799,I5799)</f>
        <v>11.1625</v>
      </c>
      <c r="O5799" s="12" t="str">
        <f>IF(N5799&lt;I5799,$U$1," ")</f>
        <v xml:space="preserve"> </v>
      </c>
      <c r="P5799" s="12" t="str">
        <f>IFERROR((O5799+30)," ")</f>
        <v xml:space="preserve"> </v>
      </c>
      <c r="Q5799" s="2">
        <f ca="1">IF(O5799=$U$1,N5799,"0")*1.22</f>
        <v>0</v>
      </c>
    </row>
    <row r="5800" spans="1:17" x14ac:dyDescent="0.25">
      <c r="A5800" t="s">
        <v>14493</v>
      </c>
      <c r="B5800" t="s">
        <v>14492</v>
      </c>
      <c r="C5800">
        <v>17493</v>
      </c>
      <c r="D5800">
        <v>10.45</v>
      </c>
      <c r="E5800">
        <f>IFERROR(VLOOKUP(Table_ExternalData_15[[#This Row],[Id]],Rabati!B:C,2,0),0)</f>
        <v>25</v>
      </c>
      <c r="F5800">
        <v>4</v>
      </c>
      <c r="G5800" t="str">
        <f>VLOOKUP(Table_ExternalData_15[[#This Row],[Id]],'Blagovna izdelek'!A:C,3,0)</f>
        <v>Baracuda</v>
      </c>
      <c r="H5800">
        <f>Table_ExternalData_15[[#This Row],[Rabat]]*0.2</f>
        <v>5</v>
      </c>
      <c r="I5800" s="2">
        <f>Table_ExternalData_15[[#This Row],[Price]]-(Table_ExternalData_15[[#This Row],[Price]]*Table_ExternalData_15[[#This Row],[BB rabat]])/100</f>
        <v>9.9274999999999984</v>
      </c>
      <c r="J5800" s="2">
        <f>Table_ExternalData_15[[#This Row],[BB cena]]*Table_ExternalData_15[[#Headers],[1,22]]</f>
        <v>12.111549999999998</v>
      </c>
      <c r="K5800" s="2">
        <f>Table_ExternalData_15[[#This Row],[Price]]*Table_ExternalData_15[[#Headers],[1,22]]</f>
        <v>12.748999999999999</v>
      </c>
      <c r="L5800" s="7">
        <f>IF(G5800="White Shark",E5800*0.5,IF(G5800="Sbox",E5800*0.5,IF(G5800="Tenda",E5800*0.5,E5800*0.2)))/100</f>
        <v>0.05</v>
      </c>
      <c r="M5800" s="2">
        <f>Table_ExternalData_15[[#This Row],[Price]]-Table_ExternalData_15[[#This Row],[Price]]*Table_ExternalData_15[[#This Row],[extra popust]]</f>
        <v>9.9274999999999984</v>
      </c>
      <c r="N5800" s="2">
        <f>IF(M5800&lt;I5800,M5800,I5800)</f>
        <v>9.9274999999999984</v>
      </c>
      <c r="O5800" s="12" t="str">
        <f>IF(N5800&lt;I5800,$U$1," ")</f>
        <v xml:space="preserve"> </v>
      </c>
      <c r="P5800" s="12" t="str">
        <f>IFERROR((O5800+30)," ")</f>
        <v xml:space="preserve"> </v>
      </c>
      <c r="Q5800" s="2">
        <f ca="1">IF(O5800=$U$1,N5800,"0")*1.22</f>
        <v>0</v>
      </c>
    </row>
    <row r="5801" spans="1:17" x14ac:dyDescent="0.25">
      <c r="A5801" t="s">
        <v>14495</v>
      </c>
      <c r="B5801" t="s">
        <v>14494</v>
      </c>
      <c r="C5801">
        <v>17494</v>
      </c>
      <c r="D5801">
        <v>7.45</v>
      </c>
      <c r="E5801">
        <f>IFERROR(VLOOKUP(Table_ExternalData_15[[#This Row],[Id]],Rabati!B:C,2,0),0)</f>
        <v>25</v>
      </c>
      <c r="F5801">
        <v>4</v>
      </c>
      <c r="G5801" t="str">
        <f>VLOOKUP(Table_ExternalData_15[[#This Row],[Id]],'Blagovna izdelek'!A:C,3,0)</f>
        <v>Baracuda</v>
      </c>
      <c r="H5801">
        <f>Table_ExternalData_15[[#This Row],[Rabat]]*0.2</f>
        <v>5</v>
      </c>
      <c r="I5801" s="2">
        <f>Table_ExternalData_15[[#This Row],[Price]]-(Table_ExternalData_15[[#This Row],[Price]]*Table_ExternalData_15[[#This Row],[BB rabat]])/100</f>
        <v>7.0775000000000006</v>
      </c>
      <c r="J5801" s="2">
        <f>Table_ExternalData_15[[#This Row],[BB cena]]*Table_ExternalData_15[[#Headers],[1,22]]</f>
        <v>8.6345500000000008</v>
      </c>
      <c r="K5801" s="2">
        <f>Table_ExternalData_15[[#This Row],[Price]]*Table_ExternalData_15[[#Headers],[1,22]]</f>
        <v>9.0890000000000004</v>
      </c>
      <c r="L5801" s="7">
        <f>IF(G5801="White Shark",E5801*0.5,IF(G5801="Sbox",E5801*0.5,IF(G5801="Tenda",E5801*0.5,E5801*0.2)))/100</f>
        <v>0.05</v>
      </c>
      <c r="M5801" s="2">
        <f>Table_ExternalData_15[[#This Row],[Price]]-Table_ExternalData_15[[#This Row],[Price]]*Table_ExternalData_15[[#This Row],[extra popust]]</f>
        <v>7.0775000000000006</v>
      </c>
      <c r="N5801" s="2">
        <f>IF(M5801&lt;I5801,M5801,I5801)</f>
        <v>7.0775000000000006</v>
      </c>
      <c r="O5801" s="12" t="str">
        <f>IF(N5801&lt;I5801,$U$1," ")</f>
        <v xml:space="preserve"> </v>
      </c>
      <c r="P5801" s="12" t="str">
        <f>IFERROR((O5801+30)," ")</f>
        <v xml:space="preserve"> </v>
      </c>
      <c r="Q5801" s="2">
        <f ca="1">IF(O5801=$U$1,N5801,"0")*1.22</f>
        <v>0</v>
      </c>
    </row>
    <row r="5802" spans="1:17" x14ac:dyDescent="0.25">
      <c r="A5802" t="s">
        <v>14497</v>
      </c>
      <c r="B5802" t="s">
        <v>14496</v>
      </c>
      <c r="C5802">
        <v>17495</v>
      </c>
      <c r="D5802">
        <v>14.7</v>
      </c>
      <c r="E5802">
        <f>IFERROR(VLOOKUP(Table_ExternalData_15[[#This Row],[Id]],Rabati!B:C,2,0),0)</f>
        <v>25</v>
      </c>
      <c r="F5802">
        <v>4</v>
      </c>
      <c r="G5802" t="str">
        <f>VLOOKUP(Table_ExternalData_15[[#This Row],[Id]],'Blagovna izdelek'!A:C,3,0)</f>
        <v>Baracuda</v>
      </c>
      <c r="H5802">
        <f>Table_ExternalData_15[[#This Row],[Rabat]]*0.2</f>
        <v>5</v>
      </c>
      <c r="I5802" s="2">
        <f>Table_ExternalData_15[[#This Row],[Price]]-(Table_ExternalData_15[[#This Row],[Price]]*Table_ExternalData_15[[#This Row],[BB rabat]])/100</f>
        <v>13.965</v>
      </c>
      <c r="J5802" s="2">
        <f>Table_ExternalData_15[[#This Row],[BB cena]]*Table_ExternalData_15[[#Headers],[1,22]]</f>
        <v>17.037299999999998</v>
      </c>
      <c r="K5802" s="2">
        <f>Table_ExternalData_15[[#This Row],[Price]]*Table_ExternalData_15[[#Headers],[1,22]]</f>
        <v>17.933999999999997</v>
      </c>
      <c r="L5802" s="7">
        <f>IF(G5802="White Shark",E5802*0.5,IF(G5802="Sbox",E5802*0.5,IF(G5802="Tenda",E5802*0.5,E5802*0.2)))/100</f>
        <v>0.05</v>
      </c>
      <c r="M5802" s="2">
        <f>Table_ExternalData_15[[#This Row],[Price]]-Table_ExternalData_15[[#This Row],[Price]]*Table_ExternalData_15[[#This Row],[extra popust]]</f>
        <v>13.965</v>
      </c>
      <c r="N5802" s="2">
        <f>IF(M5802&lt;I5802,M5802,I5802)</f>
        <v>13.965</v>
      </c>
      <c r="O5802" s="12" t="str">
        <f>IF(N5802&lt;I5802,$U$1," ")</f>
        <v xml:space="preserve"> </v>
      </c>
      <c r="P5802" s="12" t="str">
        <f>IFERROR((O5802+30)," ")</f>
        <v xml:space="preserve"> </v>
      </c>
      <c r="Q5802" s="2">
        <f ca="1">IF(O5802=$U$1,N5802,"0")*1.22</f>
        <v>0</v>
      </c>
    </row>
    <row r="5803" spans="1:17" x14ac:dyDescent="0.25">
      <c r="A5803" t="s">
        <v>14499</v>
      </c>
      <c r="B5803" t="s">
        <v>14498</v>
      </c>
      <c r="C5803">
        <v>17496</v>
      </c>
      <c r="D5803">
        <v>10.45</v>
      </c>
      <c r="E5803">
        <f>IFERROR(VLOOKUP(Table_ExternalData_15[[#This Row],[Id]],Rabati!B:C,2,0),0)</f>
        <v>25</v>
      </c>
      <c r="F5803">
        <v>4</v>
      </c>
      <c r="G5803" t="str">
        <f>VLOOKUP(Table_ExternalData_15[[#This Row],[Id]],'Blagovna izdelek'!A:C,3,0)</f>
        <v>Baracuda</v>
      </c>
      <c r="H5803">
        <f>Table_ExternalData_15[[#This Row],[Rabat]]*0.2</f>
        <v>5</v>
      </c>
      <c r="I5803" s="2">
        <f>Table_ExternalData_15[[#This Row],[Price]]-(Table_ExternalData_15[[#This Row],[Price]]*Table_ExternalData_15[[#This Row],[BB rabat]])/100</f>
        <v>9.9274999999999984</v>
      </c>
      <c r="J5803" s="2">
        <f>Table_ExternalData_15[[#This Row],[BB cena]]*Table_ExternalData_15[[#Headers],[1,22]]</f>
        <v>12.111549999999998</v>
      </c>
      <c r="K5803" s="2">
        <f>Table_ExternalData_15[[#This Row],[Price]]*Table_ExternalData_15[[#Headers],[1,22]]</f>
        <v>12.748999999999999</v>
      </c>
      <c r="L5803" s="7">
        <f>IF(G5803="White Shark",E5803*0.5,IF(G5803="Sbox",E5803*0.5,IF(G5803="Tenda",E5803*0.5,E5803*0.2)))/100</f>
        <v>0.05</v>
      </c>
      <c r="M5803" s="2">
        <f>Table_ExternalData_15[[#This Row],[Price]]-Table_ExternalData_15[[#This Row],[Price]]*Table_ExternalData_15[[#This Row],[extra popust]]</f>
        <v>9.9274999999999984</v>
      </c>
      <c r="N5803" s="2">
        <f>IF(M5803&lt;I5803,M5803,I5803)</f>
        <v>9.9274999999999984</v>
      </c>
      <c r="O5803" s="12" t="str">
        <f>IF(N5803&lt;I5803,$U$1," ")</f>
        <v xml:space="preserve"> </v>
      </c>
      <c r="P5803" s="12" t="str">
        <f>IFERROR((O5803+30)," ")</f>
        <v xml:space="preserve"> </v>
      </c>
      <c r="Q5803" s="2">
        <f ca="1">IF(O5803=$U$1,N5803,"0")*1.22</f>
        <v>0</v>
      </c>
    </row>
    <row r="5804" spans="1:17" x14ac:dyDescent="0.25">
      <c r="A5804" t="s">
        <v>14501</v>
      </c>
      <c r="B5804" t="s">
        <v>14500</v>
      </c>
      <c r="C5804">
        <v>17497</v>
      </c>
      <c r="D5804">
        <v>9.6</v>
      </c>
      <c r="E5804">
        <f>IFERROR(VLOOKUP(Table_ExternalData_15[[#This Row],[Id]],Rabati!B:C,2,0),0)</f>
        <v>25</v>
      </c>
      <c r="F5804">
        <v>3</v>
      </c>
      <c r="G5804" t="str">
        <f>VLOOKUP(Table_ExternalData_15[[#This Row],[Id]],'Blagovna izdelek'!A:C,3,0)</f>
        <v>Baracuda</v>
      </c>
      <c r="H5804">
        <f>Table_ExternalData_15[[#This Row],[Rabat]]*0.2</f>
        <v>5</v>
      </c>
      <c r="I5804" s="2">
        <f>Table_ExternalData_15[[#This Row],[Price]]-(Table_ExternalData_15[[#This Row],[Price]]*Table_ExternalData_15[[#This Row],[BB rabat]])/100</f>
        <v>9.1199999999999992</v>
      </c>
      <c r="J5804" s="2">
        <f>Table_ExternalData_15[[#This Row],[BB cena]]*Table_ExternalData_15[[#Headers],[1,22]]</f>
        <v>11.126399999999999</v>
      </c>
      <c r="K5804" s="2">
        <f>Table_ExternalData_15[[#This Row],[Price]]*Table_ExternalData_15[[#Headers],[1,22]]</f>
        <v>11.712</v>
      </c>
      <c r="L5804" s="7">
        <f>IF(G5804="White Shark",E5804*0.5,IF(G5804="Sbox",E5804*0.5,IF(G5804="Tenda",E5804*0.5,E5804*0.2)))/100</f>
        <v>0.05</v>
      </c>
      <c r="M5804" s="2">
        <f>Table_ExternalData_15[[#This Row],[Price]]-Table_ExternalData_15[[#This Row],[Price]]*Table_ExternalData_15[[#This Row],[extra popust]]</f>
        <v>9.1199999999999992</v>
      </c>
      <c r="N5804" s="2">
        <f>IF(M5804&lt;I5804,M5804,I5804)</f>
        <v>9.1199999999999992</v>
      </c>
      <c r="O5804" s="12" t="str">
        <f>IF(N5804&lt;I5804,$U$1," ")</f>
        <v xml:space="preserve"> </v>
      </c>
      <c r="P5804" s="12" t="str">
        <f>IFERROR((O5804+30)," ")</f>
        <v xml:space="preserve"> </v>
      </c>
      <c r="Q5804" s="2">
        <f ca="1">IF(O5804=$U$1,N5804,"0")*1.22</f>
        <v>0</v>
      </c>
    </row>
    <row r="5805" spans="1:17" x14ac:dyDescent="0.25">
      <c r="A5805" t="s">
        <v>14503</v>
      </c>
      <c r="B5805" t="s">
        <v>14502</v>
      </c>
      <c r="C5805">
        <v>17498</v>
      </c>
      <c r="D5805">
        <v>9.6999999999999993</v>
      </c>
      <c r="E5805">
        <f>IFERROR(VLOOKUP(Table_ExternalData_15[[#This Row],[Id]],Rabati!B:C,2,0),0)</f>
        <v>25</v>
      </c>
      <c r="F5805">
        <v>3</v>
      </c>
      <c r="G5805" t="str">
        <f>VLOOKUP(Table_ExternalData_15[[#This Row],[Id]],'Blagovna izdelek'!A:C,3,0)</f>
        <v>Baracuda</v>
      </c>
      <c r="H5805">
        <f>Table_ExternalData_15[[#This Row],[Rabat]]*0.2</f>
        <v>5</v>
      </c>
      <c r="I5805" s="2">
        <f>Table_ExternalData_15[[#This Row],[Price]]-(Table_ExternalData_15[[#This Row],[Price]]*Table_ExternalData_15[[#This Row],[BB rabat]])/100</f>
        <v>9.2149999999999999</v>
      </c>
      <c r="J5805" s="2">
        <f>Table_ExternalData_15[[#This Row],[BB cena]]*Table_ExternalData_15[[#Headers],[1,22]]</f>
        <v>11.2423</v>
      </c>
      <c r="K5805" s="2">
        <f>Table_ExternalData_15[[#This Row],[Price]]*Table_ExternalData_15[[#Headers],[1,22]]</f>
        <v>11.834</v>
      </c>
      <c r="L5805" s="7">
        <f>IF(G5805="White Shark",E5805*0.5,IF(G5805="Sbox",E5805*0.5,IF(G5805="Tenda",E5805*0.5,E5805*0.2)))/100</f>
        <v>0.05</v>
      </c>
      <c r="M5805" s="2">
        <f>Table_ExternalData_15[[#This Row],[Price]]-Table_ExternalData_15[[#This Row],[Price]]*Table_ExternalData_15[[#This Row],[extra popust]]</f>
        <v>9.2149999999999999</v>
      </c>
      <c r="N5805" s="2">
        <f>IF(M5805&lt;I5805,M5805,I5805)</f>
        <v>9.2149999999999999</v>
      </c>
      <c r="O5805" s="12" t="str">
        <f>IF(N5805&lt;I5805,$U$1," ")</f>
        <v xml:space="preserve"> </v>
      </c>
      <c r="P5805" s="12" t="str">
        <f>IFERROR((O5805+30)," ")</f>
        <v xml:space="preserve"> </v>
      </c>
      <c r="Q5805" s="2">
        <f ca="1">IF(O5805=$U$1,N5805,"0")*1.22</f>
        <v>0</v>
      </c>
    </row>
    <row r="5806" spans="1:17" x14ac:dyDescent="0.25">
      <c r="A5806" t="s">
        <v>14505</v>
      </c>
      <c r="B5806" t="s">
        <v>14504</v>
      </c>
      <c r="C5806">
        <v>17499</v>
      </c>
      <c r="D5806">
        <v>8.1</v>
      </c>
      <c r="E5806">
        <f>IFERROR(VLOOKUP(Table_ExternalData_15[[#This Row],[Id]],Rabati!B:C,2,0),0)</f>
        <v>25</v>
      </c>
      <c r="F5806">
        <v>2</v>
      </c>
      <c r="G5806" t="str">
        <f>VLOOKUP(Table_ExternalData_15[[#This Row],[Id]],'Blagovna izdelek'!A:C,3,0)</f>
        <v>Baracuda</v>
      </c>
      <c r="H5806">
        <f>Table_ExternalData_15[[#This Row],[Rabat]]*0.2</f>
        <v>5</v>
      </c>
      <c r="I5806" s="2">
        <f>Table_ExternalData_15[[#This Row],[Price]]-(Table_ExternalData_15[[#This Row],[Price]]*Table_ExternalData_15[[#This Row],[BB rabat]])/100</f>
        <v>7.6949999999999994</v>
      </c>
      <c r="J5806" s="2">
        <f>Table_ExternalData_15[[#This Row],[BB cena]]*Table_ExternalData_15[[#Headers],[1,22]]</f>
        <v>9.3878999999999984</v>
      </c>
      <c r="K5806" s="2">
        <f>Table_ExternalData_15[[#This Row],[Price]]*Table_ExternalData_15[[#Headers],[1,22]]</f>
        <v>9.8819999999999997</v>
      </c>
      <c r="L5806" s="7">
        <f>IF(G5806="White Shark",E5806*0.5,IF(G5806="Sbox",E5806*0.5,IF(G5806="Tenda",E5806*0.5,E5806*0.2)))/100</f>
        <v>0.05</v>
      </c>
      <c r="M5806" s="2">
        <f>Table_ExternalData_15[[#This Row],[Price]]-Table_ExternalData_15[[#This Row],[Price]]*Table_ExternalData_15[[#This Row],[extra popust]]</f>
        <v>7.6949999999999994</v>
      </c>
      <c r="N5806" s="2">
        <f>IF(M5806&lt;I5806,M5806,I5806)</f>
        <v>7.6949999999999994</v>
      </c>
      <c r="O5806" s="12" t="str">
        <f>IF(N5806&lt;I5806,$U$1," ")</f>
        <v xml:space="preserve"> </v>
      </c>
      <c r="P5806" s="12" t="str">
        <f>IFERROR((O5806+30)," ")</f>
        <v xml:space="preserve"> </v>
      </c>
      <c r="Q5806" s="2">
        <f ca="1">IF(O5806=$U$1,N5806,"0")*1.22</f>
        <v>0</v>
      </c>
    </row>
    <row r="5807" spans="1:17" x14ac:dyDescent="0.25">
      <c r="A5807" t="s">
        <v>14507</v>
      </c>
      <c r="B5807" t="s">
        <v>14506</v>
      </c>
      <c r="C5807">
        <v>17500</v>
      </c>
      <c r="D5807">
        <v>8.1</v>
      </c>
      <c r="E5807">
        <f>IFERROR(VLOOKUP(Table_ExternalData_15[[#This Row],[Id]],Rabati!B:C,2,0),0)</f>
        <v>25</v>
      </c>
      <c r="F5807">
        <v>1</v>
      </c>
      <c r="G5807" t="str">
        <f>VLOOKUP(Table_ExternalData_15[[#This Row],[Id]],'Blagovna izdelek'!A:C,3,0)</f>
        <v>Baracuda</v>
      </c>
      <c r="H5807">
        <f>Table_ExternalData_15[[#This Row],[Rabat]]*0.2</f>
        <v>5</v>
      </c>
      <c r="I5807" s="2">
        <f>Table_ExternalData_15[[#This Row],[Price]]-(Table_ExternalData_15[[#This Row],[Price]]*Table_ExternalData_15[[#This Row],[BB rabat]])/100</f>
        <v>7.6949999999999994</v>
      </c>
      <c r="J5807" s="2">
        <f>Table_ExternalData_15[[#This Row],[BB cena]]*Table_ExternalData_15[[#Headers],[1,22]]</f>
        <v>9.3878999999999984</v>
      </c>
      <c r="K5807" s="2">
        <f>Table_ExternalData_15[[#This Row],[Price]]*Table_ExternalData_15[[#Headers],[1,22]]</f>
        <v>9.8819999999999997</v>
      </c>
      <c r="L5807" s="7">
        <f>IF(G5807="White Shark",E5807*0.5,IF(G5807="Sbox",E5807*0.5,IF(G5807="Tenda",E5807*0.5,E5807*0.2)))/100</f>
        <v>0.05</v>
      </c>
      <c r="M5807" s="2">
        <f>Table_ExternalData_15[[#This Row],[Price]]-Table_ExternalData_15[[#This Row],[Price]]*Table_ExternalData_15[[#This Row],[extra popust]]</f>
        <v>7.6949999999999994</v>
      </c>
      <c r="N5807" s="2">
        <f>IF(M5807&lt;I5807,M5807,I5807)</f>
        <v>7.6949999999999994</v>
      </c>
      <c r="O5807" s="12" t="str">
        <f>IF(N5807&lt;I5807,$U$1," ")</f>
        <v xml:space="preserve"> </v>
      </c>
      <c r="P5807" s="12" t="str">
        <f>IFERROR((O5807+30)," ")</f>
        <v xml:space="preserve"> </v>
      </c>
      <c r="Q5807" s="2">
        <f ca="1">IF(O5807=$U$1,N5807,"0")*1.22</f>
        <v>0</v>
      </c>
    </row>
    <row r="5808" spans="1:17" x14ac:dyDescent="0.25">
      <c r="A5808" t="s">
        <v>14509</v>
      </c>
      <c r="B5808" t="s">
        <v>14508</v>
      </c>
      <c r="C5808">
        <v>17501</v>
      </c>
      <c r="D5808">
        <v>10.45</v>
      </c>
      <c r="E5808">
        <f>IFERROR(VLOOKUP(Table_ExternalData_15[[#This Row],[Id]],Rabati!B:C,2,0),0)</f>
        <v>25</v>
      </c>
      <c r="F5808">
        <v>3</v>
      </c>
      <c r="G5808" t="str">
        <f>VLOOKUP(Table_ExternalData_15[[#This Row],[Id]],'Blagovna izdelek'!A:C,3,0)</f>
        <v>Baracuda</v>
      </c>
      <c r="H5808">
        <f>Table_ExternalData_15[[#This Row],[Rabat]]*0.2</f>
        <v>5</v>
      </c>
      <c r="I5808" s="2">
        <f>Table_ExternalData_15[[#This Row],[Price]]-(Table_ExternalData_15[[#This Row],[Price]]*Table_ExternalData_15[[#This Row],[BB rabat]])/100</f>
        <v>9.9274999999999984</v>
      </c>
      <c r="J5808" s="2">
        <f>Table_ExternalData_15[[#This Row],[BB cena]]*Table_ExternalData_15[[#Headers],[1,22]]</f>
        <v>12.111549999999998</v>
      </c>
      <c r="K5808" s="2">
        <f>Table_ExternalData_15[[#This Row],[Price]]*Table_ExternalData_15[[#Headers],[1,22]]</f>
        <v>12.748999999999999</v>
      </c>
      <c r="L5808" s="7">
        <f>IF(G5808="White Shark",E5808*0.5,IF(G5808="Sbox",E5808*0.5,IF(G5808="Tenda",E5808*0.5,E5808*0.2)))/100</f>
        <v>0.05</v>
      </c>
      <c r="M5808" s="2">
        <f>Table_ExternalData_15[[#This Row],[Price]]-Table_ExternalData_15[[#This Row],[Price]]*Table_ExternalData_15[[#This Row],[extra popust]]</f>
        <v>9.9274999999999984</v>
      </c>
      <c r="N5808" s="2">
        <f>IF(M5808&lt;I5808,M5808,I5808)</f>
        <v>9.9274999999999984</v>
      </c>
      <c r="O5808" s="12" t="str">
        <f>IF(N5808&lt;I5808,$U$1," ")</f>
        <v xml:space="preserve"> </v>
      </c>
      <c r="P5808" s="12" t="str">
        <f>IFERROR((O5808+30)," ")</f>
        <v xml:space="preserve"> </v>
      </c>
      <c r="Q5808" s="2">
        <f ca="1">IF(O5808=$U$1,N5808,"0")*1.22</f>
        <v>0</v>
      </c>
    </row>
    <row r="5809" spans="1:17" x14ac:dyDescent="0.25">
      <c r="A5809" t="s">
        <v>14511</v>
      </c>
      <c r="B5809" t="s">
        <v>14510</v>
      </c>
      <c r="C5809">
        <v>17502</v>
      </c>
      <c r="D5809">
        <v>12.6</v>
      </c>
      <c r="E5809">
        <f>IFERROR(VLOOKUP(Table_ExternalData_15[[#This Row],[Id]],Rabati!B:C,2,0),0)</f>
        <v>25</v>
      </c>
      <c r="F5809">
        <v>6</v>
      </c>
      <c r="G5809" t="str">
        <f>VLOOKUP(Table_ExternalData_15[[#This Row],[Id]],'Blagovna izdelek'!A:C,3,0)</f>
        <v>Baracuda</v>
      </c>
      <c r="H5809">
        <f>Table_ExternalData_15[[#This Row],[Rabat]]*0.2</f>
        <v>5</v>
      </c>
      <c r="I5809" s="2">
        <f>Table_ExternalData_15[[#This Row],[Price]]-(Table_ExternalData_15[[#This Row],[Price]]*Table_ExternalData_15[[#This Row],[BB rabat]])/100</f>
        <v>11.969999999999999</v>
      </c>
      <c r="J5809" s="2">
        <f>Table_ExternalData_15[[#This Row],[BB cena]]*Table_ExternalData_15[[#Headers],[1,22]]</f>
        <v>14.603399999999999</v>
      </c>
      <c r="K5809" s="2">
        <f>Table_ExternalData_15[[#This Row],[Price]]*Table_ExternalData_15[[#Headers],[1,22]]</f>
        <v>15.372</v>
      </c>
      <c r="L5809" s="7">
        <f>IF(G5809="White Shark",E5809*0.5,IF(G5809="Sbox",E5809*0.5,IF(G5809="Tenda",E5809*0.5,E5809*0.2)))/100</f>
        <v>0.05</v>
      </c>
      <c r="M5809" s="2">
        <f>Table_ExternalData_15[[#This Row],[Price]]-Table_ExternalData_15[[#This Row],[Price]]*Table_ExternalData_15[[#This Row],[extra popust]]</f>
        <v>11.969999999999999</v>
      </c>
      <c r="N5809" s="2">
        <f>IF(M5809&lt;I5809,M5809,I5809)</f>
        <v>11.969999999999999</v>
      </c>
      <c r="O5809" s="12" t="str">
        <f>IF(N5809&lt;I5809,$U$1," ")</f>
        <v xml:space="preserve"> </v>
      </c>
      <c r="P5809" s="12" t="str">
        <f>IFERROR((O5809+30)," ")</f>
        <v xml:space="preserve"> </v>
      </c>
      <c r="Q5809" s="2">
        <f ca="1">IF(O5809=$U$1,N5809,"0")*1.22</f>
        <v>0</v>
      </c>
    </row>
    <row r="5810" spans="1:17" x14ac:dyDescent="0.25">
      <c r="A5810" t="s">
        <v>14513</v>
      </c>
      <c r="B5810" t="s">
        <v>14512</v>
      </c>
      <c r="C5810">
        <v>17503</v>
      </c>
      <c r="D5810">
        <v>9.6</v>
      </c>
      <c r="E5810">
        <f>IFERROR(VLOOKUP(Table_ExternalData_15[[#This Row],[Id]],Rabati!B:C,2,0),0)</f>
        <v>25</v>
      </c>
      <c r="F5810">
        <v>6</v>
      </c>
      <c r="G5810" t="str">
        <f>VLOOKUP(Table_ExternalData_15[[#This Row],[Id]],'Blagovna izdelek'!A:C,3,0)</f>
        <v>Baracuda</v>
      </c>
      <c r="H5810">
        <f>Table_ExternalData_15[[#This Row],[Rabat]]*0.2</f>
        <v>5</v>
      </c>
      <c r="I5810" s="2">
        <f>Table_ExternalData_15[[#This Row],[Price]]-(Table_ExternalData_15[[#This Row],[Price]]*Table_ExternalData_15[[#This Row],[BB rabat]])/100</f>
        <v>9.1199999999999992</v>
      </c>
      <c r="J5810" s="2">
        <f>Table_ExternalData_15[[#This Row],[BB cena]]*Table_ExternalData_15[[#Headers],[1,22]]</f>
        <v>11.126399999999999</v>
      </c>
      <c r="K5810" s="2">
        <f>Table_ExternalData_15[[#This Row],[Price]]*Table_ExternalData_15[[#Headers],[1,22]]</f>
        <v>11.712</v>
      </c>
      <c r="L5810" s="7">
        <f>IF(G5810="White Shark",E5810*0.5,IF(G5810="Sbox",E5810*0.5,IF(G5810="Tenda",E5810*0.5,E5810*0.2)))/100</f>
        <v>0.05</v>
      </c>
      <c r="M5810" s="2">
        <f>Table_ExternalData_15[[#This Row],[Price]]-Table_ExternalData_15[[#This Row],[Price]]*Table_ExternalData_15[[#This Row],[extra popust]]</f>
        <v>9.1199999999999992</v>
      </c>
      <c r="N5810" s="2">
        <f>IF(M5810&lt;I5810,M5810,I5810)</f>
        <v>9.1199999999999992</v>
      </c>
      <c r="O5810" s="12" t="str">
        <f>IF(N5810&lt;I5810,$U$1," ")</f>
        <v xml:space="preserve"> </v>
      </c>
      <c r="P5810" s="12" t="str">
        <f>IFERROR((O5810+30)," ")</f>
        <v xml:space="preserve"> </v>
      </c>
      <c r="Q5810" s="2">
        <f ca="1">IF(O5810=$U$1,N5810,"0")*1.22</f>
        <v>0</v>
      </c>
    </row>
    <row r="5811" spans="1:17" x14ac:dyDescent="0.25">
      <c r="A5811" t="s">
        <v>14532</v>
      </c>
      <c r="B5811" t="s">
        <v>14531</v>
      </c>
      <c r="C5811">
        <v>17510</v>
      </c>
      <c r="D5811">
        <v>5.36</v>
      </c>
      <c r="E5811">
        <f>IFERROR(VLOOKUP(Table_ExternalData_15[[#This Row],[Id]],Rabati!B:C,2,0),0)</f>
        <v>25</v>
      </c>
      <c r="F5811">
        <v>7</v>
      </c>
      <c r="G5811" t="str">
        <f>VLOOKUP(Table_ExternalData_15[[#This Row],[Id]],'Blagovna izdelek'!A:C,3,0)</f>
        <v>Baracuda</v>
      </c>
      <c r="H5811">
        <f>Table_ExternalData_15[[#This Row],[Rabat]]*0.2</f>
        <v>5</v>
      </c>
      <c r="I5811" s="2">
        <f>Table_ExternalData_15[[#This Row],[Price]]-(Table_ExternalData_15[[#This Row],[Price]]*Table_ExternalData_15[[#This Row],[BB rabat]])/100</f>
        <v>5.0920000000000005</v>
      </c>
      <c r="J5811" s="2">
        <f>Table_ExternalData_15[[#This Row],[BB cena]]*Table_ExternalData_15[[#Headers],[1,22]]</f>
        <v>6.2122400000000004</v>
      </c>
      <c r="K5811" s="2">
        <f>Table_ExternalData_15[[#This Row],[Price]]*Table_ExternalData_15[[#Headers],[1,22]]</f>
        <v>6.5392000000000001</v>
      </c>
      <c r="L5811" s="7">
        <f>IF(G5811="White Shark",E5811*0.5,IF(G5811="Sbox",E5811*0.5,IF(G5811="Tenda",E5811*0.5,E5811*0.2)))/100</f>
        <v>0.05</v>
      </c>
      <c r="M5811" s="2">
        <f>Table_ExternalData_15[[#This Row],[Price]]-Table_ExternalData_15[[#This Row],[Price]]*Table_ExternalData_15[[#This Row],[extra popust]]</f>
        <v>5.0920000000000005</v>
      </c>
      <c r="N5811" s="2">
        <f>IF(M5811&lt;I5811,M5811,I5811)</f>
        <v>5.0920000000000005</v>
      </c>
      <c r="O5811" s="12" t="str">
        <f>IF(N5811&lt;I5811,$U$1," ")</f>
        <v xml:space="preserve"> </v>
      </c>
      <c r="P5811" s="12" t="str">
        <f>IFERROR((O5811+30)," ")</f>
        <v xml:space="preserve"> </v>
      </c>
      <c r="Q5811" s="2">
        <f ca="1">IF(O5811=$U$1,N5811,"0")*1.22</f>
        <v>0</v>
      </c>
    </row>
    <row r="5812" spans="1:17" x14ac:dyDescent="0.25">
      <c r="A5812" t="s">
        <v>14534</v>
      </c>
      <c r="B5812" t="s">
        <v>14533</v>
      </c>
      <c r="C5812">
        <v>17511</v>
      </c>
      <c r="D5812">
        <v>3.22</v>
      </c>
      <c r="E5812">
        <f>IFERROR(VLOOKUP(Table_ExternalData_15[[#This Row],[Id]],Rabati!B:C,2,0),0)</f>
        <v>25</v>
      </c>
      <c r="F5812">
        <v>12</v>
      </c>
      <c r="G5812" t="str">
        <f>VLOOKUP(Table_ExternalData_15[[#This Row],[Id]],'Blagovna izdelek'!A:C,3,0)</f>
        <v>Baracuda</v>
      </c>
      <c r="H5812">
        <f>Table_ExternalData_15[[#This Row],[Rabat]]*0.2</f>
        <v>5</v>
      </c>
      <c r="I5812" s="2">
        <f>Table_ExternalData_15[[#This Row],[Price]]-(Table_ExternalData_15[[#This Row],[Price]]*Table_ExternalData_15[[#This Row],[BB rabat]])/100</f>
        <v>3.0590000000000002</v>
      </c>
      <c r="J5812" s="2">
        <f>Table_ExternalData_15[[#This Row],[BB cena]]*Table_ExternalData_15[[#Headers],[1,22]]</f>
        <v>3.7319800000000001</v>
      </c>
      <c r="K5812" s="2">
        <f>Table_ExternalData_15[[#This Row],[Price]]*Table_ExternalData_15[[#Headers],[1,22]]</f>
        <v>3.9284000000000003</v>
      </c>
      <c r="L5812" s="7">
        <f>IF(G5812="White Shark",E5812*0.5,IF(G5812="Sbox",E5812*0.5,IF(G5812="Tenda",E5812*0.5,E5812*0.2)))/100</f>
        <v>0.05</v>
      </c>
      <c r="M5812" s="2">
        <f>Table_ExternalData_15[[#This Row],[Price]]-Table_ExternalData_15[[#This Row],[Price]]*Table_ExternalData_15[[#This Row],[extra popust]]</f>
        <v>3.0590000000000002</v>
      </c>
      <c r="N5812" s="2">
        <f>IF(M5812&lt;I5812,M5812,I5812)</f>
        <v>3.0590000000000002</v>
      </c>
      <c r="O5812" s="12" t="str">
        <f>IF(N5812&lt;I5812,$U$1," ")</f>
        <v xml:space="preserve"> </v>
      </c>
      <c r="P5812" s="12" t="str">
        <f>IFERROR((O5812+30)," ")</f>
        <v xml:space="preserve"> </v>
      </c>
      <c r="Q5812" s="2">
        <f ca="1">IF(O5812=$U$1,N5812,"0")*1.22</f>
        <v>0</v>
      </c>
    </row>
    <row r="5813" spans="1:17" x14ac:dyDescent="0.25">
      <c r="A5813" t="s">
        <v>14536</v>
      </c>
      <c r="B5813" t="s">
        <v>14535</v>
      </c>
      <c r="C5813">
        <v>17512</v>
      </c>
      <c r="D5813">
        <v>6.22</v>
      </c>
      <c r="E5813">
        <f>IFERROR(VLOOKUP(Table_ExternalData_15[[#This Row],[Id]],Rabati!B:C,2,0),0)</f>
        <v>25</v>
      </c>
      <c r="F5813">
        <v>13</v>
      </c>
      <c r="G5813" t="str">
        <f>VLOOKUP(Table_ExternalData_15[[#This Row],[Id]],'Blagovna izdelek'!A:C,3,0)</f>
        <v>Baracuda</v>
      </c>
      <c r="H5813">
        <f>Table_ExternalData_15[[#This Row],[Rabat]]*0.2</f>
        <v>5</v>
      </c>
      <c r="I5813" s="2">
        <f>Table_ExternalData_15[[#This Row],[Price]]-(Table_ExternalData_15[[#This Row],[Price]]*Table_ExternalData_15[[#This Row],[BB rabat]])/100</f>
        <v>5.9089999999999998</v>
      </c>
      <c r="J5813" s="2">
        <f>Table_ExternalData_15[[#This Row],[BB cena]]*Table_ExternalData_15[[#Headers],[1,22]]</f>
        <v>7.2089799999999995</v>
      </c>
      <c r="K5813" s="2">
        <f>Table_ExternalData_15[[#This Row],[Price]]*Table_ExternalData_15[[#Headers],[1,22]]</f>
        <v>7.5883999999999991</v>
      </c>
      <c r="L5813" s="7">
        <f>IF(G5813="White Shark",E5813*0.5,IF(G5813="Sbox",E5813*0.5,IF(G5813="Tenda",E5813*0.5,E5813*0.2)))/100</f>
        <v>0.05</v>
      </c>
      <c r="M5813" s="2">
        <f>Table_ExternalData_15[[#This Row],[Price]]-Table_ExternalData_15[[#This Row],[Price]]*Table_ExternalData_15[[#This Row],[extra popust]]</f>
        <v>5.9089999999999998</v>
      </c>
      <c r="N5813" s="2">
        <f>IF(M5813&lt;I5813,M5813,I5813)</f>
        <v>5.9089999999999998</v>
      </c>
      <c r="O5813" s="12" t="str">
        <f>IF(N5813&lt;I5813,$U$1," ")</f>
        <v xml:space="preserve"> </v>
      </c>
      <c r="P5813" s="12" t="str">
        <f>IFERROR((O5813+30)," ")</f>
        <v xml:space="preserve"> </v>
      </c>
      <c r="Q5813" s="2">
        <f ca="1">IF(O5813=$U$1,N5813,"0")*1.22</f>
        <v>0</v>
      </c>
    </row>
    <row r="5814" spans="1:17" x14ac:dyDescent="0.25">
      <c r="A5814" t="s">
        <v>14538</v>
      </c>
      <c r="B5814" t="s">
        <v>14537</v>
      </c>
      <c r="C5814">
        <v>17513</v>
      </c>
      <c r="D5814">
        <v>11.5</v>
      </c>
      <c r="E5814">
        <f>IFERROR(VLOOKUP(Table_ExternalData_15[[#This Row],[Id]],Rabati!B:C,2,0),0)</f>
        <v>25</v>
      </c>
      <c r="F5814">
        <v>7</v>
      </c>
      <c r="G5814" t="str">
        <f>VLOOKUP(Table_ExternalData_15[[#This Row],[Id]],'Blagovna izdelek'!A:C,3,0)</f>
        <v>Baracuda</v>
      </c>
      <c r="H5814">
        <f>Table_ExternalData_15[[#This Row],[Rabat]]*0.2</f>
        <v>5</v>
      </c>
      <c r="I5814" s="2">
        <f>Table_ExternalData_15[[#This Row],[Price]]-(Table_ExternalData_15[[#This Row],[Price]]*Table_ExternalData_15[[#This Row],[BB rabat]])/100</f>
        <v>10.925000000000001</v>
      </c>
      <c r="J5814" s="2">
        <f>Table_ExternalData_15[[#This Row],[BB cena]]*Table_ExternalData_15[[#Headers],[1,22]]</f>
        <v>13.3285</v>
      </c>
      <c r="K5814" s="2">
        <f>Table_ExternalData_15[[#This Row],[Price]]*Table_ExternalData_15[[#Headers],[1,22]]</f>
        <v>14.03</v>
      </c>
      <c r="L5814" s="7">
        <f>IF(G5814="White Shark",E5814*0.5,IF(G5814="Sbox",E5814*0.5,IF(G5814="Tenda",E5814*0.5,E5814*0.2)))/100</f>
        <v>0.05</v>
      </c>
      <c r="M5814" s="2">
        <f>Table_ExternalData_15[[#This Row],[Price]]-Table_ExternalData_15[[#This Row],[Price]]*Table_ExternalData_15[[#This Row],[extra popust]]</f>
        <v>10.925000000000001</v>
      </c>
      <c r="N5814" s="2">
        <f>IF(M5814&lt;I5814,M5814,I5814)</f>
        <v>10.925000000000001</v>
      </c>
      <c r="O5814" s="12" t="str">
        <f>IF(N5814&lt;I5814,$U$1," ")</f>
        <v xml:space="preserve"> </v>
      </c>
      <c r="P5814" s="12" t="str">
        <f>IFERROR((O5814+30)," ")</f>
        <v xml:space="preserve"> </v>
      </c>
      <c r="Q5814" s="2">
        <f ca="1">IF(O5814=$U$1,N5814,"0")*1.22</f>
        <v>0</v>
      </c>
    </row>
    <row r="5815" spans="1:17" x14ac:dyDescent="0.25">
      <c r="A5815" t="s">
        <v>14540</v>
      </c>
      <c r="B5815" t="s">
        <v>14539</v>
      </c>
      <c r="C5815">
        <v>17514</v>
      </c>
      <c r="D5815">
        <v>9.56</v>
      </c>
      <c r="E5815">
        <f>IFERROR(VLOOKUP(Table_ExternalData_15[[#This Row],[Id]],Rabati!B:C,2,0),0)</f>
        <v>25</v>
      </c>
      <c r="F5815">
        <v>4</v>
      </c>
      <c r="G5815" t="str">
        <f>VLOOKUP(Table_ExternalData_15[[#This Row],[Id]],'Blagovna izdelek'!A:C,3,0)</f>
        <v>Baracuda</v>
      </c>
      <c r="H5815">
        <f>Table_ExternalData_15[[#This Row],[Rabat]]*0.2</f>
        <v>5</v>
      </c>
      <c r="I5815" s="2">
        <f>Table_ExternalData_15[[#This Row],[Price]]-(Table_ExternalData_15[[#This Row],[Price]]*Table_ExternalData_15[[#This Row],[BB rabat]])/100</f>
        <v>9.0820000000000007</v>
      </c>
      <c r="J5815" s="2">
        <f>Table_ExternalData_15[[#This Row],[BB cena]]*Table_ExternalData_15[[#Headers],[1,22]]</f>
        <v>11.08004</v>
      </c>
      <c r="K5815" s="2">
        <f>Table_ExternalData_15[[#This Row],[Price]]*Table_ExternalData_15[[#Headers],[1,22]]</f>
        <v>11.6632</v>
      </c>
      <c r="L5815" s="7">
        <f>IF(G5815="White Shark",E5815*0.5,IF(G5815="Sbox",E5815*0.5,IF(G5815="Tenda",E5815*0.5,E5815*0.2)))/100</f>
        <v>0.05</v>
      </c>
      <c r="M5815" s="2">
        <f>Table_ExternalData_15[[#This Row],[Price]]-Table_ExternalData_15[[#This Row],[Price]]*Table_ExternalData_15[[#This Row],[extra popust]]</f>
        <v>9.0820000000000007</v>
      </c>
      <c r="N5815" s="2">
        <f>IF(M5815&lt;I5815,M5815,I5815)</f>
        <v>9.0820000000000007</v>
      </c>
      <c r="O5815" s="12" t="str">
        <f>IF(N5815&lt;I5815,$U$1," ")</f>
        <v xml:space="preserve"> </v>
      </c>
      <c r="P5815" s="12" t="str">
        <f>IFERROR((O5815+30)," ")</f>
        <v xml:space="preserve"> </v>
      </c>
      <c r="Q5815" s="2">
        <f ca="1">IF(O5815=$U$1,N5815,"0")*1.22</f>
        <v>0</v>
      </c>
    </row>
    <row r="5816" spans="1:17" x14ac:dyDescent="0.25">
      <c r="A5816" t="s">
        <v>14542</v>
      </c>
      <c r="B5816" t="s">
        <v>14541</v>
      </c>
      <c r="C5816">
        <v>17515</v>
      </c>
      <c r="D5816">
        <v>11.5</v>
      </c>
      <c r="E5816">
        <f>IFERROR(VLOOKUP(Table_ExternalData_15[[#This Row],[Id]],Rabati!B:C,2,0),0)</f>
        <v>25</v>
      </c>
      <c r="F5816">
        <v>4</v>
      </c>
      <c r="G5816" t="str">
        <f>VLOOKUP(Table_ExternalData_15[[#This Row],[Id]],'Blagovna izdelek'!A:C,3,0)</f>
        <v>Baracuda</v>
      </c>
      <c r="H5816">
        <f>Table_ExternalData_15[[#This Row],[Rabat]]*0.2</f>
        <v>5</v>
      </c>
      <c r="I5816" s="2">
        <f>Table_ExternalData_15[[#This Row],[Price]]-(Table_ExternalData_15[[#This Row],[Price]]*Table_ExternalData_15[[#This Row],[BB rabat]])/100</f>
        <v>10.925000000000001</v>
      </c>
      <c r="J5816" s="2">
        <f>Table_ExternalData_15[[#This Row],[BB cena]]*Table_ExternalData_15[[#Headers],[1,22]]</f>
        <v>13.3285</v>
      </c>
      <c r="K5816" s="2">
        <f>Table_ExternalData_15[[#This Row],[Price]]*Table_ExternalData_15[[#Headers],[1,22]]</f>
        <v>14.03</v>
      </c>
      <c r="L5816" s="7">
        <f>IF(G5816="White Shark",E5816*0.5,IF(G5816="Sbox",E5816*0.5,IF(G5816="Tenda",E5816*0.5,E5816*0.2)))/100</f>
        <v>0.05</v>
      </c>
      <c r="M5816" s="2">
        <f>Table_ExternalData_15[[#This Row],[Price]]-Table_ExternalData_15[[#This Row],[Price]]*Table_ExternalData_15[[#This Row],[extra popust]]</f>
        <v>10.925000000000001</v>
      </c>
      <c r="N5816" s="2">
        <f>IF(M5816&lt;I5816,M5816,I5816)</f>
        <v>10.925000000000001</v>
      </c>
      <c r="O5816" s="12" t="str">
        <f>IF(N5816&lt;I5816,$U$1," ")</f>
        <v xml:space="preserve"> </v>
      </c>
      <c r="P5816" s="12" t="str">
        <f>IFERROR((O5816+30)," ")</f>
        <v xml:space="preserve"> </v>
      </c>
      <c r="Q5816" s="2">
        <f ca="1">IF(O5816=$U$1,N5816,"0")*1.22</f>
        <v>0</v>
      </c>
    </row>
    <row r="5817" spans="1:17" x14ac:dyDescent="0.25">
      <c r="A5817" t="s">
        <v>14603</v>
      </c>
      <c r="B5817" t="s">
        <v>14602</v>
      </c>
      <c r="C5817">
        <v>17540</v>
      </c>
      <c r="D5817">
        <v>7.95</v>
      </c>
      <c r="E5817">
        <f>IFERROR(VLOOKUP(Table_ExternalData_15[[#This Row],[Id]],Rabati!B:C,2,0),0)</f>
        <v>25</v>
      </c>
      <c r="F5817">
        <v>7</v>
      </c>
      <c r="G5817" t="str">
        <f>VLOOKUP(Table_ExternalData_15[[#This Row],[Id]],'Blagovna izdelek'!A:C,3,0)</f>
        <v>Baracuda</v>
      </c>
      <c r="H5817">
        <f>Table_ExternalData_15[[#This Row],[Rabat]]*0.2</f>
        <v>5</v>
      </c>
      <c r="I5817" s="2">
        <f>Table_ExternalData_15[[#This Row],[Price]]-(Table_ExternalData_15[[#This Row],[Price]]*Table_ExternalData_15[[#This Row],[BB rabat]])/100</f>
        <v>7.5525000000000002</v>
      </c>
      <c r="J5817" s="2">
        <f>Table_ExternalData_15[[#This Row],[BB cena]]*Table_ExternalData_15[[#Headers],[1,22]]</f>
        <v>9.2140500000000003</v>
      </c>
      <c r="K5817" s="2">
        <f>Table_ExternalData_15[[#This Row],[Price]]*Table_ExternalData_15[[#Headers],[1,22]]</f>
        <v>9.6989999999999998</v>
      </c>
      <c r="L5817" s="7">
        <f>IF(G5817="White Shark",E5817*0.5,IF(G5817="Sbox",E5817*0.5,IF(G5817="Tenda",E5817*0.5,E5817*0.2)))/100</f>
        <v>0.05</v>
      </c>
      <c r="M5817" s="2">
        <f>Table_ExternalData_15[[#This Row],[Price]]-Table_ExternalData_15[[#This Row],[Price]]*Table_ExternalData_15[[#This Row],[extra popust]]</f>
        <v>7.5525000000000002</v>
      </c>
      <c r="N5817" s="2">
        <f>IF(M5817&lt;I5817,M5817,I5817)</f>
        <v>7.5525000000000002</v>
      </c>
      <c r="O5817" s="12" t="str">
        <f>IF(N5817&lt;I5817,$U$1," ")</f>
        <v xml:space="preserve"> </v>
      </c>
      <c r="P5817" s="12" t="str">
        <f>IFERROR((O5817+30)," ")</f>
        <v xml:space="preserve"> </v>
      </c>
      <c r="Q5817" s="2">
        <f ca="1">IF(O5817=$U$1,N5817,"0")*1.22</f>
        <v>0</v>
      </c>
    </row>
    <row r="5818" spans="1:17" x14ac:dyDescent="0.25">
      <c r="A5818" t="s">
        <v>14814</v>
      </c>
      <c r="B5818" t="s">
        <v>14821</v>
      </c>
      <c r="C5818">
        <v>17612</v>
      </c>
      <c r="D5818">
        <v>1.47</v>
      </c>
      <c r="E5818">
        <f>IFERROR(VLOOKUP(Table_ExternalData_15[[#This Row],[Id]],Rabati!B:C,2,0),0)</f>
        <v>100</v>
      </c>
      <c r="F5818">
        <v>0</v>
      </c>
      <c r="G5818" t="str">
        <f>VLOOKUP(Table_ExternalData_15[[#This Row],[Id]],'Blagovna izdelek'!A:C,3,0)</f>
        <v>Baracuda</v>
      </c>
      <c r="H5818">
        <f>Table_ExternalData_15[[#This Row],[Rabat]]*0.2</f>
        <v>20</v>
      </c>
      <c r="I5818" s="2">
        <f>Table_ExternalData_15[[#This Row],[Price]]-(Table_ExternalData_15[[#This Row],[Price]]*Table_ExternalData_15[[#This Row],[BB rabat]])/100</f>
        <v>1.1759999999999999</v>
      </c>
      <c r="J5818" s="2">
        <f>Table_ExternalData_15[[#This Row],[BB cena]]*Table_ExternalData_15[[#Headers],[1,22]]</f>
        <v>1.43472</v>
      </c>
      <c r="K5818" s="2">
        <f>Table_ExternalData_15[[#This Row],[Price]]*Table_ExternalData_15[[#Headers],[1,22]]</f>
        <v>1.7933999999999999</v>
      </c>
      <c r="L5818" s="7">
        <f>IF(G5818="White Shark",E5818*0.5,IF(G5818="Sbox",E5818*0.5,IF(G5818="Tenda",E5818*0.5,E5818*0.2)))/100</f>
        <v>0.2</v>
      </c>
      <c r="M5818" s="2">
        <f>Table_ExternalData_15[[#This Row],[Price]]-Table_ExternalData_15[[#This Row],[Price]]*Table_ExternalData_15[[#This Row],[extra popust]]</f>
        <v>1.1759999999999999</v>
      </c>
      <c r="N5818" s="2">
        <f>IF(M5818&lt;I5818,M5818,I5818)</f>
        <v>1.1759999999999999</v>
      </c>
      <c r="O5818" s="12" t="str">
        <f>IF(N5818&lt;I5818,$U$1," ")</f>
        <v xml:space="preserve"> </v>
      </c>
      <c r="P5818" s="12" t="str">
        <f>IFERROR((O5818+30)," ")</f>
        <v xml:space="preserve"> </v>
      </c>
      <c r="Q5818" s="2">
        <f ca="1">IF(O5818=$U$1,N5818,"0")*1.22</f>
        <v>0</v>
      </c>
    </row>
    <row r="5819" spans="1:17" x14ac:dyDescent="0.25">
      <c r="A5819" t="s">
        <v>15589</v>
      </c>
      <c r="B5819" t="s">
        <v>15588</v>
      </c>
      <c r="C5819">
        <v>17848</v>
      </c>
      <c r="D5819">
        <v>16.350000000000001</v>
      </c>
      <c r="E5819">
        <f>IFERROR(VLOOKUP(Table_ExternalData_15[[#This Row],[Id]],Rabati!B:C,2,0),0)</f>
        <v>0</v>
      </c>
      <c r="F5819">
        <v>4</v>
      </c>
      <c r="G5819" t="str">
        <f>VLOOKUP(Table_ExternalData_15[[#This Row],[Id]],'Blagovna izdelek'!A:C,3,0)</f>
        <v>Baracuda</v>
      </c>
      <c r="H5819">
        <f>Table_ExternalData_15[[#This Row],[Rabat]]*0.2</f>
        <v>0</v>
      </c>
      <c r="I5819" s="2">
        <f>Table_ExternalData_15[[#This Row],[Price]]-(Table_ExternalData_15[[#This Row],[Price]]*Table_ExternalData_15[[#This Row],[BB rabat]])/100</f>
        <v>16.350000000000001</v>
      </c>
      <c r="J5819" s="2">
        <f>Table_ExternalData_15[[#This Row],[BB cena]]*Table_ExternalData_15[[#Headers],[1,22]]</f>
        <v>19.947000000000003</v>
      </c>
      <c r="K5819" s="2">
        <f>Table_ExternalData_15[[#This Row],[Price]]*Table_ExternalData_15[[#Headers],[1,22]]</f>
        <v>19.947000000000003</v>
      </c>
      <c r="L5819" s="7">
        <f>IF(G5819="White Shark",E5819*0.5,IF(G5819="Sbox",E5819*0.5,IF(G5819="Tenda",E5819*0.5,E5819*0.2)))/100</f>
        <v>0</v>
      </c>
      <c r="M5819" s="2">
        <f>Table_ExternalData_15[[#This Row],[Price]]-Table_ExternalData_15[[#This Row],[Price]]*Table_ExternalData_15[[#This Row],[extra popust]]</f>
        <v>16.350000000000001</v>
      </c>
      <c r="N5819" s="2">
        <f>IF(M5819&lt;I5819,M5819,I5819)</f>
        <v>16.350000000000001</v>
      </c>
      <c r="O5819" s="12" t="str">
        <f>IF(N5819&lt;I5819,$U$1," ")</f>
        <v xml:space="preserve"> </v>
      </c>
      <c r="P5819" s="12" t="str">
        <f>IFERROR((O5819+30)," ")</f>
        <v xml:space="preserve"> </v>
      </c>
      <c r="Q5819" s="2">
        <f ca="1">IF(O5819=$U$1,N5819,"0")*1.22</f>
        <v>0</v>
      </c>
    </row>
    <row r="5820" spans="1:17" x14ac:dyDescent="0.25">
      <c r="A5820" t="s">
        <v>15590</v>
      </c>
      <c r="B5820" t="s">
        <v>15591</v>
      </c>
      <c r="C5820">
        <v>17849</v>
      </c>
      <c r="D5820">
        <v>16.350000000000001</v>
      </c>
      <c r="E5820">
        <f>IFERROR(VLOOKUP(Table_ExternalData_15[[#This Row],[Id]],Rabati!B:C,2,0),0)</f>
        <v>0</v>
      </c>
      <c r="F5820">
        <v>3</v>
      </c>
      <c r="G5820" t="str">
        <f>VLOOKUP(Table_ExternalData_15[[#This Row],[Id]],'Blagovna izdelek'!A:C,3,0)</f>
        <v>Baracuda</v>
      </c>
      <c r="H5820">
        <f>Table_ExternalData_15[[#This Row],[Rabat]]*0.2</f>
        <v>0</v>
      </c>
      <c r="I5820" s="2">
        <f>Table_ExternalData_15[[#This Row],[Price]]-(Table_ExternalData_15[[#This Row],[Price]]*Table_ExternalData_15[[#This Row],[BB rabat]])/100</f>
        <v>16.350000000000001</v>
      </c>
      <c r="J5820" s="2">
        <f>Table_ExternalData_15[[#This Row],[BB cena]]*Table_ExternalData_15[[#Headers],[1,22]]</f>
        <v>19.947000000000003</v>
      </c>
      <c r="K5820" s="2">
        <f>Table_ExternalData_15[[#This Row],[Price]]*Table_ExternalData_15[[#Headers],[1,22]]</f>
        <v>19.947000000000003</v>
      </c>
      <c r="L5820" s="7">
        <f>IF(G5820="White Shark",E5820*0.5,IF(G5820="Sbox",E5820*0.5,IF(G5820="Tenda",E5820*0.5,E5820*0.2)))/100</f>
        <v>0</v>
      </c>
      <c r="M5820" s="2">
        <f>Table_ExternalData_15[[#This Row],[Price]]-Table_ExternalData_15[[#This Row],[Price]]*Table_ExternalData_15[[#This Row],[extra popust]]</f>
        <v>16.350000000000001</v>
      </c>
      <c r="N5820" s="2">
        <f>IF(M5820&lt;I5820,M5820,I5820)</f>
        <v>16.350000000000001</v>
      </c>
      <c r="O5820" s="12" t="str">
        <f>IF(N5820&lt;I5820,$U$1," ")</f>
        <v xml:space="preserve"> </v>
      </c>
      <c r="P5820" s="12" t="str">
        <f>IFERROR((O5820+30)," ")</f>
        <v xml:space="preserve"> </v>
      </c>
      <c r="Q5820" s="2">
        <f ca="1">IF(O5820=$U$1,N5820,"0")*1.22</f>
        <v>0</v>
      </c>
    </row>
    <row r="5821" spans="1:17" x14ac:dyDescent="0.25">
      <c r="A5821" t="s">
        <v>100</v>
      </c>
      <c r="B5821" t="s">
        <v>9845</v>
      </c>
      <c r="C5821">
        <v>5675</v>
      </c>
      <c r="D5821">
        <v>15.2218</v>
      </c>
      <c r="E5821">
        <f>IFERROR(VLOOKUP(Table_ExternalData_15[[#This Row],[Id]],Rabati!B:C,2,0),0)</f>
        <v>20</v>
      </c>
      <c r="F5821">
        <v>19</v>
      </c>
      <c r="G5821" t="str">
        <f>VLOOKUP(Table_ExternalData_15[[#This Row],[Id]],'Blagovna izdelek'!A:C,3,0)</f>
        <v>Bachmann</v>
      </c>
      <c r="H5821">
        <f>Table_ExternalData_15[[#This Row],[Rabat]]*0.2</f>
        <v>4</v>
      </c>
      <c r="I5821" s="2">
        <f>Table_ExternalData_15[[#This Row],[Price]]-(Table_ExternalData_15[[#This Row],[Price]]*Table_ExternalData_15[[#This Row],[BB rabat]])/100</f>
        <v>14.612928</v>
      </c>
      <c r="J5821" s="2">
        <f>Table_ExternalData_15[[#This Row],[BB cena]]*Table_ExternalData_15[[#Headers],[1,22]]</f>
        <v>17.827772159999999</v>
      </c>
      <c r="K5821" s="2">
        <f>Table_ExternalData_15[[#This Row],[Price]]*Table_ExternalData_15[[#Headers],[1,22]]</f>
        <v>18.570595999999998</v>
      </c>
      <c r="L5821" s="7">
        <f>IF(G5821="White Shark",E5821*0.5,IF(G5821="Sbox",E5821*0.5,IF(G5821="Tenda",E5821*0.5,E5821*0.2)))/100</f>
        <v>0.04</v>
      </c>
      <c r="M5821" s="2">
        <f>Table_ExternalData_15[[#This Row],[Price]]-Table_ExternalData_15[[#This Row],[Price]]*Table_ExternalData_15[[#This Row],[extra popust]]</f>
        <v>14.612928</v>
      </c>
      <c r="N5821" s="2">
        <f>IF(M5821&lt;I5821,M5821,I5821)</f>
        <v>14.612928</v>
      </c>
      <c r="O5821" s="12" t="str">
        <f>IF(N5821&lt;I5821,$U$1," ")</f>
        <v xml:space="preserve"> </v>
      </c>
      <c r="P5821" s="12" t="str">
        <f>IFERROR((O5821+30)," ")</f>
        <v xml:space="preserve"> </v>
      </c>
      <c r="Q5821" s="2">
        <f ca="1">IF(O5821=$U$1,N5821,"0")*1.22</f>
        <v>0</v>
      </c>
    </row>
    <row r="5822" spans="1:17" x14ac:dyDescent="0.25">
      <c r="A5822" t="s">
        <v>101</v>
      </c>
      <c r="B5822" t="s">
        <v>9846</v>
      </c>
      <c r="C5822">
        <v>5676</v>
      </c>
      <c r="D5822">
        <v>21.954499999999999</v>
      </c>
      <c r="E5822">
        <f>IFERROR(VLOOKUP(Table_ExternalData_15[[#This Row],[Id]],Rabati!B:C,2,0),0)</f>
        <v>20</v>
      </c>
      <c r="F5822">
        <v>18</v>
      </c>
      <c r="G5822" t="str">
        <f>VLOOKUP(Table_ExternalData_15[[#This Row],[Id]],'Blagovna izdelek'!A:C,3,0)</f>
        <v>Bachmann</v>
      </c>
      <c r="H5822">
        <f>Table_ExternalData_15[[#This Row],[Rabat]]*0.2</f>
        <v>4</v>
      </c>
      <c r="I5822" s="2">
        <f>Table_ExternalData_15[[#This Row],[Price]]-(Table_ExternalData_15[[#This Row],[Price]]*Table_ExternalData_15[[#This Row],[BB rabat]])/100</f>
        <v>21.076319999999999</v>
      </c>
      <c r="J5822" s="2">
        <f>Table_ExternalData_15[[#This Row],[BB cena]]*Table_ExternalData_15[[#Headers],[1,22]]</f>
        <v>25.713110399999998</v>
      </c>
      <c r="K5822" s="2">
        <f>Table_ExternalData_15[[#This Row],[Price]]*Table_ExternalData_15[[#Headers],[1,22]]</f>
        <v>26.784489999999998</v>
      </c>
      <c r="L5822" s="7">
        <f>IF(G5822="White Shark",E5822*0.5,IF(G5822="Sbox",E5822*0.5,IF(G5822="Tenda",E5822*0.5,E5822*0.2)))/100</f>
        <v>0.04</v>
      </c>
      <c r="M5822" s="2">
        <f>Table_ExternalData_15[[#This Row],[Price]]-Table_ExternalData_15[[#This Row],[Price]]*Table_ExternalData_15[[#This Row],[extra popust]]</f>
        <v>21.076319999999999</v>
      </c>
      <c r="N5822" s="2">
        <f>IF(M5822&lt;I5822,M5822,I5822)</f>
        <v>21.076319999999999</v>
      </c>
      <c r="O5822" s="12" t="str">
        <f>IF(N5822&lt;I5822,$U$1," ")</f>
        <v xml:space="preserve"> </v>
      </c>
      <c r="P5822" s="12" t="str">
        <f>IFERROR((O5822+30)," ")</f>
        <v xml:space="preserve"> </v>
      </c>
      <c r="Q5822" s="2">
        <f ca="1">IF(O5822=$U$1,N5822,"0")*1.22</f>
        <v>0</v>
      </c>
    </row>
    <row r="5823" spans="1:17" x14ac:dyDescent="0.25">
      <c r="A5823" t="s">
        <v>102</v>
      </c>
      <c r="B5823" t="s">
        <v>9847</v>
      </c>
      <c r="C5823">
        <v>5678</v>
      </c>
      <c r="D5823">
        <v>11.98</v>
      </c>
      <c r="E5823">
        <f>IFERROR(VLOOKUP(Table_ExternalData_15[[#This Row],[Id]],Rabati!B:C,2,0),0)</f>
        <v>20</v>
      </c>
      <c r="F5823">
        <v>38</v>
      </c>
      <c r="G5823" t="str">
        <f>VLOOKUP(Table_ExternalData_15[[#This Row],[Id]],'Blagovna izdelek'!A:C,3,0)</f>
        <v>Bachmann</v>
      </c>
      <c r="H5823">
        <f>Table_ExternalData_15[[#This Row],[Rabat]]*0.2</f>
        <v>4</v>
      </c>
      <c r="I5823" s="2">
        <f>Table_ExternalData_15[[#This Row],[Price]]-(Table_ExternalData_15[[#This Row],[Price]]*Table_ExternalData_15[[#This Row],[BB rabat]])/100</f>
        <v>11.5008</v>
      </c>
      <c r="J5823" s="2">
        <f>Table_ExternalData_15[[#This Row],[BB cena]]*Table_ExternalData_15[[#Headers],[1,22]]</f>
        <v>14.030975999999999</v>
      </c>
      <c r="K5823" s="2">
        <f>Table_ExternalData_15[[#This Row],[Price]]*Table_ExternalData_15[[#Headers],[1,22]]</f>
        <v>14.615600000000001</v>
      </c>
      <c r="L5823" s="7">
        <f>IF(G5823="White Shark",E5823*0.5,IF(G5823="Sbox",E5823*0.5,IF(G5823="Tenda",E5823*0.5,E5823*0.2)))/100</f>
        <v>0.04</v>
      </c>
      <c r="M5823" s="2">
        <f>Table_ExternalData_15[[#This Row],[Price]]-Table_ExternalData_15[[#This Row],[Price]]*Table_ExternalData_15[[#This Row],[extra popust]]</f>
        <v>11.5008</v>
      </c>
      <c r="N5823" s="2">
        <f>IF(M5823&lt;I5823,M5823,I5823)</f>
        <v>11.5008</v>
      </c>
      <c r="O5823" s="12" t="str">
        <f>IF(N5823&lt;I5823,$U$1," ")</f>
        <v xml:space="preserve"> </v>
      </c>
      <c r="P5823" s="12" t="str">
        <f>IFERROR((O5823+30)," ")</f>
        <v xml:space="preserve"> </v>
      </c>
      <c r="Q5823" s="2">
        <f ca="1">IF(O5823=$U$1,N5823,"0")*1.22</f>
        <v>0</v>
      </c>
    </row>
    <row r="5824" spans="1:17" x14ac:dyDescent="0.25">
      <c r="A5824" t="s">
        <v>103</v>
      </c>
      <c r="B5824" t="s">
        <v>9848</v>
      </c>
      <c r="C5824">
        <v>5679</v>
      </c>
      <c r="D5824">
        <v>16.371700000000001</v>
      </c>
      <c r="E5824">
        <f>IFERROR(VLOOKUP(Table_ExternalData_15[[#This Row],[Id]],Rabati!B:C,2,0),0)</f>
        <v>20</v>
      </c>
      <c r="F5824">
        <v>8</v>
      </c>
      <c r="G5824" t="str">
        <f>VLOOKUP(Table_ExternalData_15[[#This Row],[Id]],'Blagovna izdelek'!A:C,3,0)</f>
        <v>Bachmann</v>
      </c>
      <c r="H5824">
        <f>Table_ExternalData_15[[#This Row],[Rabat]]*0.2</f>
        <v>4</v>
      </c>
      <c r="I5824" s="2">
        <f>Table_ExternalData_15[[#This Row],[Price]]-(Table_ExternalData_15[[#This Row],[Price]]*Table_ExternalData_15[[#This Row],[BB rabat]])/100</f>
        <v>15.716832</v>
      </c>
      <c r="J5824" s="2">
        <f>Table_ExternalData_15[[#This Row],[BB cena]]*Table_ExternalData_15[[#Headers],[1,22]]</f>
        <v>19.174535039999999</v>
      </c>
      <c r="K5824" s="2">
        <f>Table_ExternalData_15[[#This Row],[Price]]*Table_ExternalData_15[[#Headers],[1,22]]</f>
        <v>19.973474</v>
      </c>
      <c r="L5824" s="7">
        <f>IF(G5824="White Shark",E5824*0.5,IF(G5824="Sbox",E5824*0.5,IF(G5824="Tenda",E5824*0.5,E5824*0.2)))/100</f>
        <v>0.04</v>
      </c>
      <c r="M5824" s="2">
        <f>Table_ExternalData_15[[#This Row],[Price]]-Table_ExternalData_15[[#This Row],[Price]]*Table_ExternalData_15[[#This Row],[extra popust]]</f>
        <v>15.716832</v>
      </c>
      <c r="N5824" s="2">
        <f>IF(M5824&lt;I5824,M5824,I5824)</f>
        <v>15.716832</v>
      </c>
      <c r="O5824" s="12" t="str">
        <f>IF(N5824&lt;I5824,$U$1," ")</f>
        <v xml:space="preserve"> </v>
      </c>
      <c r="P5824" s="12" t="str">
        <f>IFERROR((O5824+30)," ")</f>
        <v xml:space="preserve"> </v>
      </c>
      <c r="Q5824" s="2">
        <f ca="1">IF(O5824=$U$1,N5824,"0")*1.22</f>
        <v>0</v>
      </c>
    </row>
    <row r="5825" spans="1:17" x14ac:dyDescent="0.25">
      <c r="A5825" t="s">
        <v>104</v>
      </c>
      <c r="B5825" t="s">
        <v>9849</v>
      </c>
      <c r="C5825">
        <v>5680</v>
      </c>
      <c r="D5825">
        <v>19.131699999999999</v>
      </c>
      <c r="E5825">
        <f>IFERROR(VLOOKUP(Table_ExternalData_15[[#This Row],[Id]],Rabati!B:C,2,0),0)</f>
        <v>20</v>
      </c>
      <c r="F5825">
        <v>15</v>
      </c>
      <c r="G5825" t="str">
        <f>VLOOKUP(Table_ExternalData_15[[#This Row],[Id]],'Blagovna izdelek'!A:C,3,0)</f>
        <v>Bachmann</v>
      </c>
      <c r="H5825">
        <f>Table_ExternalData_15[[#This Row],[Rabat]]*0.2</f>
        <v>4</v>
      </c>
      <c r="I5825" s="2">
        <f>Table_ExternalData_15[[#This Row],[Price]]-(Table_ExternalData_15[[#This Row],[Price]]*Table_ExternalData_15[[#This Row],[BB rabat]])/100</f>
        <v>18.366432</v>
      </c>
      <c r="J5825" s="2">
        <f>Table_ExternalData_15[[#This Row],[BB cena]]*Table_ExternalData_15[[#Headers],[1,22]]</f>
        <v>22.407047039999998</v>
      </c>
      <c r="K5825" s="2">
        <f>Table_ExternalData_15[[#This Row],[Price]]*Table_ExternalData_15[[#Headers],[1,22]]</f>
        <v>23.340673999999996</v>
      </c>
      <c r="L5825" s="7">
        <f>IF(G5825="White Shark",E5825*0.5,IF(G5825="Sbox",E5825*0.5,IF(G5825="Tenda",E5825*0.5,E5825*0.2)))/100</f>
        <v>0.04</v>
      </c>
      <c r="M5825" s="2">
        <f>Table_ExternalData_15[[#This Row],[Price]]-Table_ExternalData_15[[#This Row],[Price]]*Table_ExternalData_15[[#This Row],[extra popust]]</f>
        <v>18.366432</v>
      </c>
      <c r="N5825" s="2">
        <f>IF(M5825&lt;I5825,M5825,I5825)</f>
        <v>18.366432</v>
      </c>
      <c r="O5825" s="12" t="str">
        <f>IF(N5825&lt;I5825,$U$1," ")</f>
        <v xml:space="preserve"> </v>
      </c>
      <c r="P5825" s="12" t="str">
        <f>IFERROR((O5825+30)," ")</f>
        <v xml:space="preserve"> </v>
      </c>
      <c r="Q5825" s="2">
        <f ca="1">IF(O5825=$U$1,N5825,"0")*1.22</f>
        <v>0</v>
      </c>
    </row>
    <row r="5826" spans="1:17" x14ac:dyDescent="0.25">
      <c r="A5826" t="s">
        <v>106</v>
      </c>
      <c r="B5826" t="s">
        <v>105</v>
      </c>
      <c r="C5826">
        <v>5681</v>
      </c>
      <c r="D5826">
        <v>61.788499999999999</v>
      </c>
      <c r="E5826">
        <f>IFERROR(VLOOKUP(Table_ExternalData_15[[#This Row],[Id]],Rabati!B:C,2,0),0)</f>
        <v>10</v>
      </c>
      <c r="F5826">
        <v>4</v>
      </c>
      <c r="G5826" t="str">
        <f>VLOOKUP(Table_ExternalData_15[[#This Row],[Id]],'Blagovna izdelek'!A:C,3,0)</f>
        <v>Bachmann</v>
      </c>
      <c r="H5826">
        <f>Table_ExternalData_15[[#This Row],[Rabat]]*0.2</f>
        <v>2</v>
      </c>
      <c r="I5826" s="2">
        <f>Table_ExternalData_15[[#This Row],[Price]]-(Table_ExternalData_15[[#This Row],[Price]]*Table_ExternalData_15[[#This Row],[BB rabat]])/100</f>
        <v>60.552729999999997</v>
      </c>
      <c r="J5826" s="2">
        <f>Table_ExternalData_15[[#This Row],[BB cena]]*Table_ExternalData_15[[#Headers],[1,22]]</f>
        <v>73.874330599999993</v>
      </c>
      <c r="K5826" s="2">
        <f>Table_ExternalData_15[[#This Row],[Price]]*Table_ExternalData_15[[#Headers],[1,22]]</f>
        <v>75.381969999999995</v>
      </c>
      <c r="L5826" s="7">
        <f>IF(G5826="White Shark",E5826*0.5,IF(G5826="Sbox",E5826*0.5,IF(G5826="Tenda",E5826*0.5,E5826*0.2)))/100</f>
        <v>0.02</v>
      </c>
      <c r="M5826" s="2">
        <f>Table_ExternalData_15[[#This Row],[Price]]-Table_ExternalData_15[[#This Row],[Price]]*Table_ExternalData_15[[#This Row],[extra popust]]</f>
        <v>60.552729999999997</v>
      </c>
      <c r="N5826" s="2">
        <f>IF(M5826&lt;I5826,M5826,I5826)</f>
        <v>60.552729999999997</v>
      </c>
      <c r="O5826" s="12" t="str">
        <f>IF(N5826&lt;I5826,$U$1," ")</f>
        <v xml:space="preserve"> </v>
      </c>
      <c r="P5826" s="12" t="str">
        <f>IFERROR((O5826+30)," ")</f>
        <v xml:space="preserve"> </v>
      </c>
      <c r="Q5826" s="2">
        <f ca="1">IF(O5826=$U$1,N5826,"0")*1.22</f>
        <v>0</v>
      </c>
    </row>
    <row r="5827" spans="1:17" x14ac:dyDescent="0.25">
      <c r="A5827" t="s">
        <v>108</v>
      </c>
      <c r="B5827" t="s">
        <v>107</v>
      </c>
      <c r="C5827">
        <v>5682</v>
      </c>
      <c r="D5827">
        <v>59.783700000000003</v>
      </c>
      <c r="E5827">
        <f>IFERROR(VLOOKUP(Table_ExternalData_15[[#This Row],[Id]],Rabati!B:C,2,0),0)</f>
        <v>10</v>
      </c>
      <c r="F5827">
        <v>15</v>
      </c>
      <c r="G5827" t="str">
        <f>VLOOKUP(Table_ExternalData_15[[#This Row],[Id]],'Blagovna izdelek'!A:C,3,0)</f>
        <v>Bachmann</v>
      </c>
      <c r="H5827">
        <f>Table_ExternalData_15[[#This Row],[Rabat]]*0.2</f>
        <v>2</v>
      </c>
      <c r="I5827" s="2">
        <f>Table_ExternalData_15[[#This Row],[Price]]-(Table_ExternalData_15[[#This Row],[Price]]*Table_ExternalData_15[[#This Row],[BB rabat]])/100</f>
        <v>58.588026000000006</v>
      </c>
      <c r="J5827" s="2">
        <f>Table_ExternalData_15[[#This Row],[BB cena]]*Table_ExternalData_15[[#Headers],[1,22]]</f>
        <v>71.47739172</v>
      </c>
      <c r="K5827" s="2">
        <f>Table_ExternalData_15[[#This Row],[Price]]*Table_ExternalData_15[[#Headers],[1,22]]</f>
        <v>72.936114000000003</v>
      </c>
      <c r="L5827" s="7">
        <f>IF(G5827="White Shark",E5827*0.5,IF(G5827="Sbox",E5827*0.5,IF(G5827="Tenda",E5827*0.5,E5827*0.2)))/100</f>
        <v>0.02</v>
      </c>
      <c r="M5827" s="2">
        <f>Table_ExternalData_15[[#This Row],[Price]]-Table_ExternalData_15[[#This Row],[Price]]*Table_ExternalData_15[[#This Row],[extra popust]]</f>
        <v>58.588026000000006</v>
      </c>
      <c r="N5827" s="2">
        <f>IF(M5827&lt;I5827,M5827,I5827)</f>
        <v>58.588026000000006</v>
      </c>
      <c r="O5827" s="12" t="str">
        <f>IF(N5827&lt;I5827,$U$1," ")</f>
        <v xml:space="preserve"> </v>
      </c>
      <c r="P5827" s="12" t="str">
        <f>IFERROR((O5827+30)," ")</f>
        <v xml:space="preserve"> </v>
      </c>
      <c r="Q5827" s="2">
        <f ca="1">IF(O5827=$U$1,N5827,"0")*1.22</f>
        <v>0</v>
      </c>
    </row>
    <row r="5828" spans="1:17" x14ac:dyDescent="0.25">
      <c r="A5828" t="s">
        <v>110</v>
      </c>
      <c r="B5828" t="s">
        <v>109</v>
      </c>
      <c r="C5828">
        <v>5683</v>
      </c>
      <c r="D5828">
        <v>79.36</v>
      </c>
      <c r="E5828">
        <f>IFERROR(VLOOKUP(Table_ExternalData_15[[#This Row],[Id]],Rabati!B:C,2,0),0)</f>
        <v>10</v>
      </c>
      <c r="F5828">
        <v>0</v>
      </c>
      <c r="G5828" t="str">
        <f>VLOOKUP(Table_ExternalData_15[[#This Row],[Id]],'Blagovna izdelek'!A:C,3,0)</f>
        <v>Bachmann</v>
      </c>
      <c r="H5828">
        <f>Table_ExternalData_15[[#This Row],[Rabat]]*0.2</f>
        <v>2</v>
      </c>
      <c r="I5828" s="2">
        <f>Table_ExternalData_15[[#This Row],[Price]]-(Table_ExternalData_15[[#This Row],[Price]]*Table_ExternalData_15[[#This Row],[BB rabat]])/100</f>
        <v>77.772800000000004</v>
      </c>
      <c r="J5828" s="2">
        <f>Table_ExternalData_15[[#This Row],[BB cena]]*Table_ExternalData_15[[#Headers],[1,22]]</f>
        <v>94.882816000000005</v>
      </c>
      <c r="K5828" s="2">
        <f>Table_ExternalData_15[[#This Row],[Price]]*Table_ExternalData_15[[#Headers],[1,22]]</f>
        <v>96.819199999999995</v>
      </c>
      <c r="L5828" s="7">
        <f>IF(G5828="White Shark",E5828*0.5,IF(G5828="Sbox",E5828*0.5,IF(G5828="Tenda",E5828*0.5,E5828*0.2)))/100</f>
        <v>0.02</v>
      </c>
      <c r="M5828" s="2">
        <f>Table_ExternalData_15[[#This Row],[Price]]-Table_ExternalData_15[[#This Row],[Price]]*Table_ExternalData_15[[#This Row],[extra popust]]</f>
        <v>77.772800000000004</v>
      </c>
      <c r="N5828" s="2">
        <f>IF(M5828&lt;I5828,M5828,I5828)</f>
        <v>77.772800000000004</v>
      </c>
      <c r="O5828" s="12" t="str">
        <f>IF(N5828&lt;I5828,$U$1," ")</f>
        <v xml:space="preserve"> </v>
      </c>
      <c r="P5828" s="12" t="str">
        <f>IFERROR((O5828+30)," ")</f>
        <v xml:space="preserve"> </v>
      </c>
      <c r="Q5828" s="2">
        <f ca="1">IF(O5828=$U$1,N5828,"0")*1.22</f>
        <v>0</v>
      </c>
    </row>
    <row r="5829" spans="1:17" x14ac:dyDescent="0.25">
      <c r="A5829" t="s">
        <v>112</v>
      </c>
      <c r="B5829" t="s">
        <v>111</v>
      </c>
      <c r="C5829">
        <v>5684</v>
      </c>
      <c r="D5829">
        <v>50.754300000000001</v>
      </c>
      <c r="E5829">
        <f>IFERROR(VLOOKUP(Table_ExternalData_15[[#This Row],[Id]],Rabati!B:C,2,0),0)</f>
        <v>10</v>
      </c>
      <c r="F5829">
        <v>7</v>
      </c>
      <c r="G5829" t="str">
        <f>VLOOKUP(Table_ExternalData_15[[#This Row],[Id]],'Blagovna izdelek'!A:C,3,0)</f>
        <v>Bachmann</v>
      </c>
      <c r="H5829">
        <f>Table_ExternalData_15[[#This Row],[Rabat]]*0.2</f>
        <v>2</v>
      </c>
      <c r="I5829" s="2">
        <f>Table_ExternalData_15[[#This Row],[Price]]-(Table_ExternalData_15[[#This Row],[Price]]*Table_ExternalData_15[[#This Row],[BB rabat]])/100</f>
        <v>49.739214000000004</v>
      </c>
      <c r="J5829" s="2">
        <f>Table_ExternalData_15[[#This Row],[BB cena]]*Table_ExternalData_15[[#Headers],[1,22]]</f>
        <v>60.681841080000005</v>
      </c>
      <c r="K5829" s="2">
        <f>Table_ExternalData_15[[#This Row],[Price]]*Table_ExternalData_15[[#Headers],[1,22]]</f>
        <v>61.920245999999999</v>
      </c>
      <c r="L5829" s="7">
        <f>IF(G5829="White Shark",E5829*0.5,IF(G5829="Sbox",E5829*0.5,IF(G5829="Tenda",E5829*0.5,E5829*0.2)))/100</f>
        <v>0.02</v>
      </c>
      <c r="M5829" s="2">
        <f>Table_ExternalData_15[[#This Row],[Price]]-Table_ExternalData_15[[#This Row],[Price]]*Table_ExternalData_15[[#This Row],[extra popust]]</f>
        <v>49.739214000000004</v>
      </c>
      <c r="N5829" s="2">
        <f>IF(M5829&lt;I5829,M5829,I5829)</f>
        <v>49.739214000000004</v>
      </c>
      <c r="O5829" s="12" t="str">
        <f>IF(N5829&lt;I5829,$U$1," ")</f>
        <v xml:space="preserve"> </v>
      </c>
      <c r="P5829" s="12" t="str">
        <f>IFERROR((O5829+30)," ")</f>
        <v xml:space="preserve"> </v>
      </c>
      <c r="Q5829" s="2">
        <f ca="1">IF(O5829=$U$1,N5829,"0")*1.22</f>
        <v>0</v>
      </c>
    </row>
    <row r="5830" spans="1:17" x14ac:dyDescent="0.25">
      <c r="A5830" t="s">
        <v>114</v>
      </c>
      <c r="B5830" t="s">
        <v>113</v>
      </c>
      <c r="C5830">
        <v>5685</v>
      </c>
      <c r="D5830">
        <v>32.7408</v>
      </c>
      <c r="E5830">
        <f>IFERROR(VLOOKUP(Table_ExternalData_15[[#This Row],[Id]],Rabati!B:C,2,0),0)</f>
        <v>10</v>
      </c>
      <c r="F5830">
        <v>0</v>
      </c>
      <c r="G5830" t="str">
        <f>VLOOKUP(Table_ExternalData_15[[#This Row],[Id]],'Blagovna izdelek'!A:C,3,0)</f>
        <v>Bachmann</v>
      </c>
      <c r="H5830">
        <f>Table_ExternalData_15[[#This Row],[Rabat]]*0.2</f>
        <v>2</v>
      </c>
      <c r="I5830" s="2">
        <f>Table_ExternalData_15[[#This Row],[Price]]-(Table_ExternalData_15[[#This Row],[Price]]*Table_ExternalData_15[[#This Row],[BB rabat]])/100</f>
        <v>32.085984000000003</v>
      </c>
      <c r="J5830" s="2">
        <f>Table_ExternalData_15[[#This Row],[BB cena]]*Table_ExternalData_15[[#Headers],[1,22]]</f>
        <v>39.144900480000004</v>
      </c>
      <c r="K5830" s="2">
        <f>Table_ExternalData_15[[#This Row],[Price]]*Table_ExternalData_15[[#Headers],[1,22]]</f>
        <v>39.943776</v>
      </c>
      <c r="L5830" s="7">
        <f>IF(G5830="White Shark",E5830*0.5,IF(G5830="Sbox",E5830*0.5,IF(G5830="Tenda",E5830*0.5,E5830*0.2)))/100</f>
        <v>0.02</v>
      </c>
      <c r="M5830" s="2">
        <f>Table_ExternalData_15[[#This Row],[Price]]-Table_ExternalData_15[[#This Row],[Price]]*Table_ExternalData_15[[#This Row],[extra popust]]</f>
        <v>32.085984000000003</v>
      </c>
      <c r="N5830" s="2">
        <f>IF(M5830&lt;I5830,M5830,I5830)</f>
        <v>32.085984000000003</v>
      </c>
      <c r="O5830" s="12" t="str">
        <f>IF(N5830&lt;I5830,$U$1," ")</f>
        <v xml:space="preserve"> </v>
      </c>
      <c r="P5830" s="12" t="str">
        <f>IFERROR((O5830+30)," ")</f>
        <v xml:space="preserve"> </v>
      </c>
      <c r="Q5830" s="2">
        <f ca="1">IF(O5830=$U$1,N5830,"0")*1.22</f>
        <v>0</v>
      </c>
    </row>
    <row r="5831" spans="1:17" x14ac:dyDescent="0.25">
      <c r="A5831" t="s">
        <v>116</v>
      </c>
      <c r="B5831" t="s">
        <v>115</v>
      </c>
      <c r="C5831">
        <v>5686</v>
      </c>
      <c r="D5831">
        <v>68.58</v>
      </c>
      <c r="E5831">
        <f>IFERROR(VLOOKUP(Table_ExternalData_15[[#This Row],[Id]],Rabati!B:C,2,0),0)</f>
        <v>10</v>
      </c>
      <c r="F5831">
        <v>0</v>
      </c>
      <c r="G5831" t="str">
        <f>VLOOKUP(Table_ExternalData_15[[#This Row],[Id]],'Blagovna izdelek'!A:C,3,0)</f>
        <v>Bachmann</v>
      </c>
      <c r="H5831">
        <f>Table_ExternalData_15[[#This Row],[Rabat]]*0.2</f>
        <v>2</v>
      </c>
      <c r="I5831" s="2">
        <f>Table_ExternalData_15[[#This Row],[Price]]-(Table_ExternalData_15[[#This Row],[Price]]*Table_ExternalData_15[[#This Row],[BB rabat]])/100</f>
        <v>67.208399999999997</v>
      </c>
      <c r="J5831" s="2">
        <f>Table_ExternalData_15[[#This Row],[BB cena]]*Table_ExternalData_15[[#Headers],[1,22]]</f>
        <v>81.994247999999999</v>
      </c>
      <c r="K5831" s="2">
        <f>Table_ExternalData_15[[#This Row],[Price]]*Table_ExternalData_15[[#Headers],[1,22]]</f>
        <v>83.667599999999993</v>
      </c>
      <c r="L5831" s="7">
        <f>IF(G5831="White Shark",E5831*0.5,IF(G5831="Sbox",E5831*0.5,IF(G5831="Tenda",E5831*0.5,E5831*0.2)))/100</f>
        <v>0.02</v>
      </c>
      <c r="M5831" s="2">
        <f>Table_ExternalData_15[[#This Row],[Price]]-Table_ExternalData_15[[#This Row],[Price]]*Table_ExternalData_15[[#This Row],[extra popust]]</f>
        <v>67.208399999999997</v>
      </c>
      <c r="N5831" s="2">
        <f>IF(M5831&lt;I5831,M5831,I5831)</f>
        <v>67.208399999999997</v>
      </c>
      <c r="O5831" s="12" t="str">
        <f>IF(N5831&lt;I5831,$U$1," ")</f>
        <v xml:space="preserve"> </v>
      </c>
      <c r="P5831" s="12" t="str">
        <f>IFERROR((O5831+30)," ")</f>
        <v xml:space="preserve"> </v>
      </c>
      <c r="Q5831" s="2">
        <f ca="1">IF(O5831=$U$1,N5831,"0")*1.22</f>
        <v>0</v>
      </c>
    </row>
    <row r="5832" spans="1:17" x14ac:dyDescent="0.25">
      <c r="A5832" t="s">
        <v>118</v>
      </c>
      <c r="B5832" t="s">
        <v>117</v>
      </c>
      <c r="C5832">
        <v>5687</v>
      </c>
      <c r="D5832">
        <v>75.882800000000003</v>
      </c>
      <c r="E5832">
        <f>IFERROR(VLOOKUP(Table_ExternalData_15[[#This Row],[Id]],Rabati!B:C,2,0),0)</f>
        <v>10</v>
      </c>
      <c r="F5832">
        <v>3</v>
      </c>
      <c r="G5832" t="str">
        <f>VLOOKUP(Table_ExternalData_15[[#This Row],[Id]],'Blagovna izdelek'!A:C,3,0)</f>
        <v>Bachmann</v>
      </c>
      <c r="H5832">
        <f>Table_ExternalData_15[[#This Row],[Rabat]]*0.2</f>
        <v>2</v>
      </c>
      <c r="I5832" s="2">
        <f>Table_ExternalData_15[[#This Row],[Price]]-(Table_ExternalData_15[[#This Row],[Price]]*Table_ExternalData_15[[#This Row],[BB rabat]])/100</f>
        <v>74.365144000000001</v>
      </c>
      <c r="J5832" s="2">
        <f>Table_ExternalData_15[[#This Row],[BB cena]]*Table_ExternalData_15[[#Headers],[1,22]]</f>
        <v>90.725475680000002</v>
      </c>
      <c r="K5832" s="2">
        <f>Table_ExternalData_15[[#This Row],[Price]]*Table_ExternalData_15[[#Headers],[1,22]]</f>
        <v>92.577016</v>
      </c>
      <c r="L5832" s="7">
        <f>IF(G5832="White Shark",E5832*0.5,IF(G5832="Sbox",E5832*0.5,IF(G5832="Tenda",E5832*0.5,E5832*0.2)))/100</f>
        <v>0.02</v>
      </c>
      <c r="M5832" s="2">
        <f>Table_ExternalData_15[[#This Row],[Price]]-Table_ExternalData_15[[#This Row],[Price]]*Table_ExternalData_15[[#This Row],[extra popust]]</f>
        <v>74.365144000000001</v>
      </c>
      <c r="N5832" s="2">
        <f>IF(M5832&lt;I5832,M5832,I5832)</f>
        <v>74.365144000000001</v>
      </c>
      <c r="O5832" s="12" t="str">
        <f>IF(N5832&lt;I5832,$U$1," ")</f>
        <v xml:space="preserve"> </v>
      </c>
      <c r="P5832" s="12" t="str">
        <f>IFERROR((O5832+30)," ")</f>
        <v xml:space="preserve"> </v>
      </c>
      <c r="Q5832" s="2">
        <f ca="1">IF(O5832=$U$1,N5832,"0")*1.22</f>
        <v>0</v>
      </c>
    </row>
    <row r="5833" spans="1:17" x14ac:dyDescent="0.25">
      <c r="A5833" t="s">
        <v>120</v>
      </c>
      <c r="B5833" t="s">
        <v>119</v>
      </c>
      <c r="C5833">
        <v>5688</v>
      </c>
      <c r="D5833">
        <v>79.078500000000005</v>
      </c>
      <c r="E5833">
        <f>IFERROR(VLOOKUP(Table_ExternalData_15[[#This Row],[Id]],Rabati!B:C,2,0),0)</f>
        <v>10</v>
      </c>
      <c r="F5833">
        <v>12</v>
      </c>
      <c r="G5833" t="str">
        <f>VLOOKUP(Table_ExternalData_15[[#This Row],[Id]],'Blagovna izdelek'!A:C,3,0)</f>
        <v>Bachmann</v>
      </c>
      <c r="H5833">
        <f>Table_ExternalData_15[[#This Row],[Rabat]]*0.2</f>
        <v>2</v>
      </c>
      <c r="I5833" s="2">
        <f>Table_ExternalData_15[[#This Row],[Price]]-(Table_ExternalData_15[[#This Row],[Price]]*Table_ExternalData_15[[#This Row],[BB rabat]])/100</f>
        <v>77.496930000000006</v>
      </c>
      <c r="J5833" s="2">
        <f>Table_ExternalData_15[[#This Row],[BB cena]]*Table_ExternalData_15[[#Headers],[1,22]]</f>
        <v>94.546254600000012</v>
      </c>
      <c r="K5833" s="2">
        <f>Table_ExternalData_15[[#This Row],[Price]]*Table_ExternalData_15[[#Headers],[1,22]]</f>
        <v>96.475770000000011</v>
      </c>
      <c r="L5833" s="7">
        <f>IF(G5833="White Shark",E5833*0.5,IF(G5833="Sbox",E5833*0.5,IF(G5833="Tenda",E5833*0.5,E5833*0.2)))/100</f>
        <v>0.02</v>
      </c>
      <c r="M5833" s="2">
        <f>Table_ExternalData_15[[#This Row],[Price]]-Table_ExternalData_15[[#This Row],[Price]]*Table_ExternalData_15[[#This Row],[extra popust]]</f>
        <v>77.496930000000006</v>
      </c>
      <c r="N5833" s="2">
        <f>IF(M5833&lt;I5833,M5833,I5833)</f>
        <v>77.496930000000006</v>
      </c>
      <c r="O5833" s="12" t="str">
        <f>IF(N5833&lt;I5833,$U$1," ")</f>
        <v xml:space="preserve"> </v>
      </c>
      <c r="P5833" s="12" t="str">
        <f>IFERROR((O5833+30)," ")</f>
        <v xml:space="preserve"> </v>
      </c>
      <c r="Q5833" s="2">
        <f ca="1">IF(O5833=$U$1,N5833,"0")*1.22</f>
        <v>0</v>
      </c>
    </row>
    <row r="5834" spans="1:17" x14ac:dyDescent="0.25">
      <c r="A5834" t="s">
        <v>122</v>
      </c>
      <c r="B5834" t="s">
        <v>121</v>
      </c>
      <c r="C5834">
        <v>5689</v>
      </c>
      <c r="D5834">
        <v>75.174300000000002</v>
      </c>
      <c r="E5834">
        <f>IFERROR(VLOOKUP(Table_ExternalData_15[[#This Row],[Id]],Rabati!B:C,2,0),0)</f>
        <v>10</v>
      </c>
      <c r="F5834">
        <v>4</v>
      </c>
      <c r="G5834" t="str">
        <f>VLOOKUP(Table_ExternalData_15[[#This Row],[Id]],'Blagovna izdelek'!A:C,3,0)</f>
        <v>Bachmann</v>
      </c>
      <c r="H5834">
        <f>Table_ExternalData_15[[#This Row],[Rabat]]*0.2</f>
        <v>2</v>
      </c>
      <c r="I5834" s="2">
        <f>Table_ExternalData_15[[#This Row],[Price]]-(Table_ExternalData_15[[#This Row],[Price]]*Table_ExternalData_15[[#This Row],[BB rabat]])/100</f>
        <v>73.670814000000007</v>
      </c>
      <c r="J5834" s="2">
        <f>Table_ExternalData_15[[#This Row],[BB cena]]*Table_ExternalData_15[[#Headers],[1,22]]</f>
        <v>89.878393080000009</v>
      </c>
      <c r="K5834" s="2">
        <f>Table_ExternalData_15[[#This Row],[Price]]*Table_ExternalData_15[[#Headers],[1,22]]</f>
        <v>91.712646000000007</v>
      </c>
      <c r="L5834" s="7">
        <f>IF(G5834="White Shark",E5834*0.5,IF(G5834="Sbox",E5834*0.5,IF(G5834="Tenda",E5834*0.5,E5834*0.2)))/100</f>
        <v>0.02</v>
      </c>
      <c r="M5834" s="2">
        <f>Table_ExternalData_15[[#This Row],[Price]]-Table_ExternalData_15[[#This Row],[Price]]*Table_ExternalData_15[[#This Row],[extra popust]]</f>
        <v>73.670814000000007</v>
      </c>
      <c r="N5834" s="2">
        <f>IF(M5834&lt;I5834,M5834,I5834)</f>
        <v>73.670814000000007</v>
      </c>
      <c r="O5834" s="12" t="str">
        <f>IF(N5834&lt;I5834,$U$1," ")</f>
        <v xml:space="preserve"> </v>
      </c>
      <c r="P5834" s="12" t="str">
        <f>IFERROR((O5834+30)," ")</f>
        <v xml:space="preserve"> </v>
      </c>
      <c r="Q5834" s="2">
        <f ca="1">IF(O5834=$U$1,N5834,"0")*1.22</f>
        <v>0</v>
      </c>
    </row>
    <row r="5835" spans="1:17" x14ac:dyDescent="0.25">
      <c r="A5835" t="s">
        <v>124</v>
      </c>
      <c r="B5835" t="s">
        <v>123</v>
      </c>
      <c r="C5835">
        <v>5690</v>
      </c>
      <c r="D5835">
        <v>77.842399999999998</v>
      </c>
      <c r="E5835">
        <f>IFERROR(VLOOKUP(Table_ExternalData_15[[#This Row],[Id]],Rabati!B:C,2,0),0)</f>
        <v>10</v>
      </c>
      <c r="F5835">
        <v>4</v>
      </c>
      <c r="G5835" t="str">
        <f>VLOOKUP(Table_ExternalData_15[[#This Row],[Id]],'Blagovna izdelek'!A:C,3,0)</f>
        <v>Bachmann</v>
      </c>
      <c r="H5835">
        <f>Table_ExternalData_15[[#This Row],[Rabat]]*0.2</f>
        <v>2</v>
      </c>
      <c r="I5835" s="2">
        <f>Table_ExternalData_15[[#This Row],[Price]]-(Table_ExternalData_15[[#This Row],[Price]]*Table_ExternalData_15[[#This Row],[BB rabat]])/100</f>
        <v>76.285551999999996</v>
      </c>
      <c r="J5835" s="2">
        <f>Table_ExternalData_15[[#This Row],[BB cena]]*Table_ExternalData_15[[#Headers],[1,22]]</f>
        <v>93.068373439999988</v>
      </c>
      <c r="K5835" s="2">
        <f>Table_ExternalData_15[[#This Row],[Price]]*Table_ExternalData_15[[#Headers],[1,22]]</f>
        <v>94.967727999999994</v>
      </c>
      <c r="L5835" s="7">
        <f>IF(G5835="White Shark",E5835*0.5,IF(G5835="Sbox",E5835*0.5,IF(G5835="Tenda",E5835*0.5,E5835*0.2)))/100</f>
        <v>0.02</v>
      </c>
      <c r="M5835" s="2">
        <f>Table_ExternalData_15[[#This Row],[Price]]-Table_ExternalData_15[[#This Row],[Price]]*Table_ExternalData_15[[#This Row],[extra popust]]</f>
        <v>76.285551999999996</v>
      </c>
      <c r="N5835" s="2">
        <f>IF(M5835&lt;I5835,M5835,I5835)</f>
        <v>76.285551999999996</v>
      </c>
      <c r="O5835" s="12" t="str">
        <f>IF(N5835&lt;I5835,$U$1," ")</f>
        <v xml:space="preserve"> </v>
      </c>
      <c r="P5835" s="12" t="str">
        <f>IFERROR((O5835+30)," ")</f>
        <v xml:space="preserve"> </v>
      </c>
      <c r="Q5835" s="2">
        <f ca="1">IF(O5835=$U$1,N5835,"0")*1.22</f>
        <v>0</v>
      </c>
    </row>
    <row r="5836" spans="1:17" x14ac:dyDescent="0.25">
      <c r="A5836" t="s">
        <v>126</v>
      </c>
      <c r="B5836" t="s">
        <v>125</v>
      </c>
      <c r="C5836">
        <v>5692</v>
      </c>
      <c r="D5836">
        <v>137.85220000000001</v>
      </c>
      <c r="E5836">
        <f>IFERROR(VLOOKUP(Table_ExternalData_15[[#This Row],[Id]],Rabati!B:C,2,0),0)</f>
        <v>10</v>
      </c>
      <c r="F5836">
        <v>4</v>
      </c>
      <c r="G5836" t="str">
        <f>VLOOKUP(Table_ExternalData_15[[#This Row],[Id]],'Blagovna izdelek'!A:C,3,0)</f>
        <v>Bachmann</v>
      </c>
      <c r="H5836">
        <f>Table_ExternalData_15[[#This Row],[Rabat]]*0.2</f>
        <v>2</v>
      </c>
      <c r="I5836" s="2">
        <f>Table_ExternalData_15[[#This Row],[Price]]-(Table_ExternalData_15[[#This Row],[Price]]*Table_ExternalData_15[[#This Row],[BB rabat]])/100</f>
        <v>135.095156</v>
      </c>
      <c r="J5836" s="2">
        <f>Table_ExternalData_15[[#This Row],[BB cena]]*Table_ExternalData_15[[#Headers],[1,22]]</f>
        <v>164.81609032</v>
      </c>
      <c r="K5836" s="2">
        <f>Table_ExternalData_15[[#This Row],[Price]]*Table_ExternalData_15[[#Headers],[1,22]]</f>
        <v>168.17968400000001</v>
      </c>
      <c r="L5836" s="7">
        <f>IF(G5836="White Shark",E5836*0.5,IF(G5836="Sbox",E5836*0.5,IF(G5836="Tenda",E5836*0.5,E5836*0.2)))/100</f>
        <v>0.02</v>
      </c>
      <c r="M5836" s="2">
        <f>Table_ExternalData_15[[#This Row],[Price]]-Table_ExternalData_15[[#This Row],[Price]]*Table_ExternalData_15[[#This Row],[extra popust]]</f>
        <v>135.095156</v>
      </c>
      <c r="N5836" s="2">
        <f>IF(M5836&lt;I5836,M5836,I5836)</f>
        <v>135.095156</v>
      </c>
      <c r="O5836" s="12" t="str">
        <f>IF(N5836&lt;I5836,$U$1," ")</f>
        <v xml:space="preserve"> </v>
      </c>
      <c r="P5836" s="12" t="str">
        <f>IFERROR((O5836+30)," ")</f>
        <v xml:space="preserve"> </v>
      </c>
      <c r="Q5836" s="2">
        <f ca="1">IF(O5836=$U$1,N5836,"0")*1.22</f>
        <v>0</v>
      </c>
    </row>
    <row r="5837" spans="1:17" x14ac:dyDescent="0.25">
      <c r="A5837" t="s">
        <v>128</v>
      </c>
      <c r="B5837" t="s">
        <v>127</v>
      </c>
      <c r="C5837">
        <v>5693</v>
      </c>
      <c r="D5837">
        <v>137.85220000000001</v>
      </c>
      <c r="E5837">
        <f>IFERROR(VLOOKUP(Table_ExternalData_15[[#This Row],[Id]],Rabati!B:C,2,0),0)</f>
        <v>10</v>
      </c>
      <c r="F5837">
        <v>6</v>
      </c>
      <c r="G5837" t="str">
        <f>VLOOKUP(Table_ExternalData_15[[#This Row],[Id]],'Blagovna izdelek'!A:C,3,0)</f>
        <v>Bachmann</v>
      </c>
      <c r="H5837">
        <f>Table_ExternalData_15[[#This Row],[Rabat]]*0.2</f>
        <v>2</v>
      </c>
      <c r="I5837" s="2">
        <f>Table_ExternalData_15[[#This Row],[Price]]-(Table_ExternalData_15[[#This Row],[Price]]*Table_ExternalData_15[[#This Row],[BB rabat]])/100</f>
        <v>135.095156</v>
      </c>
      <c r="J5837" s="2">
        <f>Table_ExternalData_15[[#This Row],[BB cena]]*Table_ExternalData_15[[#Headers],[1,22]]</f>
        <v>164.81609032</v>
      </c>
      <c r="K5837" s="2">
        <f>Table_ExternalData_15[[#This Row],[Price]]*Table_ExternalData_15[[#Headers],[1,22]]</f>
        <v>168.17968400000001</v>
      </c>
      <c r="L5837" s="7">
        <f>IF(G5837="White Shark",E5837*0.5,IF(G5837="Sbox",E5837*0.5,IF(G5837="Tenda",E5837*0.5,E5837*0.2)))/100</f>
        <v>0.02</v>
      </c>
      <c r="M5837" s="2">
        <f>Table_ExternalData_15[[#This Row],[Price]]-Table_ExternalData_15[[#This Row],[Price]]*Table_ExternalData_15[[#This Row],[extra popust]]</f>
        <v>135.095156</v>
      </c>
      <c r="N5837" s="2">
        <f>IF(M5837&lt;I5837,M5837,I5837)</f>
        <v>135.095156</v>
      </c>
      <c r="O5837" s="12" t="str">
        <f>IF(N5837&lt;I5837,$U$1," ")</f>
        <v xml:space="preserve"> </v>
      </c>
      <c r="P5837" s="12" t="str">
        <f>IFERROR((O5837+30)," ")</f>
        <v xml:space="preserve"> </v>
      </c>
      <c r="Q5837" s="2">
        <f ca="1">IF(O5837=$U$1,N5837,"0")*1.22</f>
        <v>0</v>
      </c>
    </row>
    <row r="5838" spans="1:17" x14ac:dyDescent="0.25">
      <c r="A5838" t="s">
        <v>130</v>
      </c>
      <c r="B5838" t="s">
        <v>129</v>
      </c>
      <c r="C5838">
        <v>5694</v>
      </c>
      <c r="D5838">
        <v>137.85220000000001</v>
      </c>
      <c r="E5838">
        <f>IFERROR(VLOOKUP(Table_ExternalData_15[[#This Row],[Id]],Rabati!B:C,2,0),0)</f>
        <v>10</v>
      </c>
      <c r="F5838">
        <v>15</v>
      </c>
      <c r="G5838" t="str">
        <f>VLOOKUP(Table_ExternalData_15[[#This Row],[Id]],'Blagovna izdelek'!A:C,3,0)</f>
        <v>Bachmann</v>
      </c>
      <c r="H5838">
        <f>Table_ExternalData_15[[#This Row],[Rabat]]*0.2</f>
        <v>2</v>
      </c>
      <c r="I5838" s="2">
        <f>Table_ExternalData_15[[#This Row],[Price]]-(Table_ExternalData_15[[#This Row],[Price]]*Table_ExternalData_15[[#This Row],[BB rabat]])/100</f>
        <v>135.095156</v>
      </c>
      <c r="J5838" s="2">
        <f>Table_ExternalData_15[[#This Row],[BB cena]]*Table_ExternalData_15[[#Headers],[1,22]]</f>
        <v>164.81609032</v>
      </c>
      <c r="K5838" s="2">
        <f>Table_ExternalData_15[[#This Row],[Price]]*Table_ExternalData_15[[#Headers],[1,22]]</f>
        <v>168.17968400000001</v>
      </c>
      <c r="L5838" s="7">
        <f>IF(G5838="White Shark",E5838*0.5,IF(G5838="Sbox",E5838*0.5,IF(G5838="Tenda",E5838*0.5,E5838*0.2)))/100</f>
        <v>0.02</v>
      </c>
      <c r="M5838" s="2">
        <f>Table_ExternalData_15[[#This Row],[Price]]-Table_ExternalData_15[[#This Row],[Price]]*Table_ExternalData_15[[#This Row],[extra popust]]</f>
        <v>135.095156</v>
      </c>
      <c r="N5838" s="2">
        <f>IF(M5838&lt;I5838,M5838,I5838)</f>
        <v>135.095156</v>
      </c>
      <c r="O5838" s="12" t="str">
        <f>IF(N5838&lt;I5838,$U$1," ")</f>
        <v xml:space="preserve"> </v>
      </c>
      <c r="P5838" s="12" t="str">
        <f>IFERROR((O5838+30)," ")</f>
        <v xml:space="preserve"> </v>
      </c>
      <c r="Q5838" s="2">
        <f ca="1">IF(O5838=$U$1,N5838,"0")*1.22</f>
        <v>0</v>
      </c>
    </row>
    <row r="5839" spans="1:17" x14ac:dyDescent="0.25">
      <c r="A5839" t="s">
        <v>132</v>
      </c>
      <c r="B5839" t="s">
        <v>131</v>
      </c>
      <c r="C5839">
        <v>5695</v>
      </c>
      <c r="D5839">
        <v>125.4</v>
      </c>
      <c r="E5839">
        <f>IFERROR(VLOOKUP(Table_ExternalData_15[[#This Row],[Id]],Rabati!B:C,2,0),0)</f>
        <v>10</v>
      </c>
      <c r="F5839">
        <v>6</v>
      </c>
      <c r="G5839" t="str">
        <f>VLOOKUP(Table_ExternalData_15[[#This Row],[Id]],'Blagovna izdelek'!A:C,3,0)</f>
        <v>Bachmann</v>
      </c>
      <c r="H5839">
        <f>Table_ExternalData_15[[#This Row],[Rabat]]*0.2</f>
        <v>2</v>
      </c>
      <c r="I5839" s="2">
        <f>Table_ExternalData_15[[#This Row],[Price]]-(Table_ExternalData_15[[#This Row],[Price]]*Table_ExternalData_15[[#This Row],[BB rabat]])/100</f>
        <v>122.89200000000001</v>
      </c>
      <c r="J5839" s="2">
        <f>Table_ExternalData_15[[#This Row],[BB cena]]*Table_ExternalData_15[[#Headers],[1,22]]</f>
        <v>149.92824000000002</v>
      </c>
      <c r="K5839" s="2">
        <f>Table_ExternalData_15[[#This Row],[Price]]*Table_ExternalData_15[[#Headers],[1,22]]</f>
        <v>152.988</v>
      </c>
      <c r="L5839" s="7">
        <f>IF(G5839="White Shark",E5839*0.5,IF(G5839="Sbox",E5839*0.5,IF(G5839="Tenda",E5839*0.5,E5839*0.2)))/100</f>
        <v>0.02</v>
      </c>
      <c r="M5839" s="2">
        <f>Table_ExternalData_15[[#This Row],[Price]]-Table_ExternalData_15[[#This Row],[Price]]*Table_ExternalData_15[[#This Row],[extra popust]]</f>
        <v>122.89200000000001</v>
      </c>
      <c r="N5839" s="2">
        <f>IF(M5839&lt;I5839,M5839,I5839)</f>
        <v>122.89200000000001</v>
      </c>
      <c r="O5839" s="12" t="str">
        <f>IF(N5839&lt;I5839,$U$1," ")</f>
        <v xml:space="preserve"> </v>
      </c>
      <c r="P5839" s="12" t="str">
        <f>IFERROR((O5839+30)," ")</f>
        <v xml:space="preserve"> </v>
      </c>
      <c r="Q5839" s="2">
        <f ca="1">IF(O5839=$U$1,N5839,"0")*1.22</f>
        <v>0</v>
      </c>
    </row>
    <row r="5840" spans="1:17" x14ac:dyDescent="0.25">
      <c r="A5840" t="s">
        <v>134</v>
      </c>
      <c r="B5840" t="s">
        <v>133</v>
      </c>
      <c r="C5840">
        <v>5696</v>
      </c>
      <c r="D5840">
        <v>80</v>
      </c>
      <c r="E5840">
        <f>IFERROR(VLOOKUP(Table_ExternalData_15[[#This Row],[Id]],Rabati!B:C,2,0),0)</f>
        <v>10</v>
      </c>
      <c r="F5840">
        <v>1</v>
      </c>
      <c r="G5840" t="str">
        <f>VLOOKUP(Table_ExternalData_15[[#This Row],[Id]],'Blagovna izdelek'!A:C,3,0)</f>
        <v>Bachmann</v>
      </c>
      <c r="H5840">
        <f>Table_ExternalData_15[[#This Row],[Rabat]]*0.2</f>
        <v>2</v>
      </c>
      <c r="I5840" s="2">
        <f>Table_ExternalData_15[[#This Row],[Price]]-(Table_ExternalData_15[[#This Row],[Price]]*Table_ExternalData_15[[#This Row],[BB rabat]])/100</f>
        <v>78.400000000000006</v>
      </c>
      <c r="J5840" s="2">
        <f>Table_ExternalData_15[[#This Row],[BB cena]]*Table_ExternalData_15[[#Headers],[1,22]]</f>
        <v>95.64800000000001</v>
      </c>
      <c r="K5840" s="2">
        <f>Table_ExternalData_15[[#This Row],[Price]]*Table_ExternalData_15[[#Headers],[1,22]]</f>
        <v>97.6</v>
      </c>
      <c r="L5840" s="7">
        <f>IF(G5840="White Shark",E5840*0.5,IF(G5840="Sbox",E5840*0.5,IF(G5840="Tenda",E5840*0.5,E5840*0.2)))/100</f>
        <v>0.02</v>
      </c>
      <c r="M5840" s="2">
        <f>Table_ExternalData_15[[#This Row],[Price]]-Table_ExternalData_15[[#This Row],[Price]]*Table_ExternalData_15[[#This Row],[extra popust]]</f>
        <v>78.400000000000006</v>
      </c>
      <c r="N5840" s="2">
        <f>IF(M5840&lt;I5840,M5840,I5840)</f>
        <v>78.400000000000006</v>
      </c>
      <c r="O5840" s="12" t="str">
        <f>IF(N5840&lt;I5840,$U$1," ")</f>
        <v xml:space="preserve"> </v>
      </c>
      <c r="P5840" s="12" t="str">
        <f>IFERROR((O5840+30)," ")</f>
        <v xml:space="preserve"> </v>
      </c>
      <c r="Q5840" s="2">
        <f ca="1">IF(O5840=$U$1,N5840,"0")*1.22</f>
        <v>0</v>
      </c>
    </row>
    <row r="5841" spans="1:17" x14ac:dyDescent="0.25">
      <c r="A5841" t="s">
        <v>136</v>
      </c>
      <c r="B5841" t="s">
        <v>135</v>
      </c>
      <c r="C5841">
        <v>5697</v>
      </c>
      <c r="D5841">
        <v>120.63760000000001</v>
      </c>
      <c r="E5841">
        <f>IFERROR(VLOOKUP(Table_ExternalData_15[[#This Row],[Id]],Rabati!B:C,2,0),0)</f>
        <v>10</v>
      </c>
      <c r="F5841">
        <v>7</v>
      </c>
      <c r="G5841" t="str">
        <f>VLOOKUP(Table_ExternalData_15[[#This Row],[Id]],'Blagovna izdelek'!A:C,3,0)</f>
        <v>Bachmann</v>
      </c>
      <c r="H5841">
        <f>Table_ExternalData_15[[#This Row],[Rabat]]*0.2</f>
        <v>2</v>
      </c>
      <c r="I5841" s="2">
        <f>Table_ExternalData_15[[#This Row],[Price]]-(Table_ExternalData_15[[#This Row],[Price]]*Table_ExternalData_15[[#This Row],[BB rabat]])/100</f>
        <v>118.22484800000001</v>
      </c>
      <c r="J5841" s="2">
        <f>Table_ExternalData_15[[#This Row],[BB cena]]*Table_ExternalData_15[[#Headers],[1,22]]</f>
        <v>144.23431456</v>
      </c>
      <c r="K5841" s="2">
        <f>Table_ExternalData_15[[#This Row],[Price]]*Table_ExternalData_15[[#Headers],[1,22]]</f>
        <v>147.17787200000001</v>
      </c>
      <c r="L5841" s="7">
        <f>IF(G5841="White Shark",E5841*0.5,IF(G5841="Sbox",E5841*0.5,IF(G5841="Tenda",E5841*0.5,E5841*0.2)))/100</f>
        <v>0.02</v>
      </c>
      <c r="M5841" s="2">
        <f>Table_ExternalData_15[[#This Row],[Price]]-Table_ExternalData_15[[#This Row],[Price]]*Table_ExternalData_15[[#This Row],[extra popust]]</f>
        <v>118.22484800000001</v>
      </c>
      <c r="N5841" s="2">
        <f>IF(M5841&lt;I5841,M5841,I5841)</f>
        <v>118.22484800000001</v>
      </c>
      <c r="O5841" s="12" t="str">
        <f>IF(N5841&lt;I5841,$U$1," ")</f>
        <v xml:space="preserve"> </v>
      </c>
      <c r="P5841" s="12" t="str">
        <f>IFERROR((O5841+30)," ")</f>
        <v xml:space="preserve"> </v>
      </c>
      <c r="Q5841" s="2">
        <f ca="1">IF(O5841=$U$1,N5841,"0")*1.22</f>
        <v>0</v>
      </c>
    </row>
    <row r="5842" spans="1:17" x14ac:dyDescent="0.25">
      <c r="A5842" t="s">
        <v>138</v>
      </c>
      <c r="B5842" t="s">
        <v>137</v>
      </c>
      <c r="C5842">
        <v>5698</v>
      </c>
      <c r="D5842">
        <v>54.628399999999999</v>
      </c>
      <c r="E5842">
        <f>IFERROR(VLOOKUP(Table_ExternalData_15[[#This Row],[Id]],Rabati!B:C,2,0),0)</f>
        <v>10</v>
      </c>
      <c r="F5842">
        <v>5</v>
      </c>
      <c r="G5842" t="str">
        <f>VLOOKUP(Table_ExternalData_15[[#This Row],[Id]],'Blagovna izdelek'!A:C,3,0)</f>
        <v>Bachmann</v>
      </c>
      <c r="H5842">
        <f>Table_ExternalData_15[[#This Row],[Rabat]]*0.2</f>
        <v>2</v>
      </c>
      <c r="I5842" s="2">
        <f>Table_ExternalData_15[[#This Row],[Price]]-(Table_ExternalData_15[[#This Row],[Price]]*Table_ExternalData_15[[#This Row],[BB rabat]])/100</f>
        <v>53.535831999999999</v>
      </c>
      <c r="J5842" s="2">
        <f>Table_ExternalData_15[[#This Row],[BB cena]]*Table_ExternalData_15[[#Headers],[1,22]]</f>
        <v>65.313715039999991</v>
      </c>
      <c r="K5842" s="2">
        <f>Table_ExternalData_15[[#This Row],[Price]]*Table_ExternalData_15[[#Headers],[1,22]]</f>
        <v>66.646647999999999</v>
      </c>
      <c r="L5842" s="7">
        <f>IF(G5842="White Shark",E5842*0.5,IF(G5842="Sbox",E5842*0.5,IF(G5842="Tenda",E5842*0.5,E5842*0.2)))/100</f>
        <v>0.02</v>
      </c>
      <c r="M5842" s="2">
        <f>Table_ExternalData_15[[#This Row],[Price]]-Table_ExternalData_15[[#This Row],[Price]]*Table_ExternalData_15[[#This Row],[extra popust]]</f>
        <v>53.535831999999999</v>
      </c>
      <c r="N5842" s="2">
        <f>IF(M5842&lt;I5842,M5842,I5842)</f>
        <v>53.535831999999999</v>
      </c>
      <c r="O5842" s="12" t="str">
        <f>IF(N5842&lt;I5842,$U$1," ")</f>
        <v xml:space="preserve"> </v>
      </c>
      <c r="P5842" s="12" t="str">
        <f>IFERROR((O5842+30)," ")</f>
        <v xml:space="preserve"> </v>
      </c>
      <c r="Q5842" s="2">
        <f ca="1">IF(O5842=$U$1,N5842,"0")*1.22</f>
        <v>0</v>
      </c>
    </row>
    <row r="5843" spans="1:17" x14ac:dyDescent="0.25">
      <c r="A5843" t="s">
        <v>140</v>
      </c>
      <c r="B5843" t="s">
        <v>139</v>
      </c>
      <c r="C5843">
        <v>5699</v>
      </c>
      <c r="D5843">
        <v>53.56</v>
      </c>
      <c r="E5843">
        <f>IFERROR(VLOOKUP(Table_ExternalData_15[[#This Row],[Id]],Rabati!B:C,2,0),0)</f>
        <v>10</v>
      </c>
      <c r="F5843">
        <v>0</v>
      </c>
      <c r="G5843" t="str">
        <f>VLOOKUP(Table_ExternalData_15[[#This Row],[Id]],'Blagovna izdelek'!A:C,3,0)</f>
        <v>Bachmann</v>
      </c>
      <c r="H5843">
        <f>Table_ExternalData_15[[#This Row],[Rabat]]*0.2</f>
        <v>2</v>
      </c>
      <c r="I5843" s="2">
        <f>Table_ExternalData_15[[#This Row],[Price]]-(Table_ExternalData_15[[#This Row],[Price]]*Table_ExternalData_15[[#This Row],[BB rabat]])/100</f>
        <v>52.488800000000005</v>
      </c>
      <c r="J5843" s="2">
        <f>Table_ExternalData_15[[#This Row],[BB cena]]*Table_ExternalData_15[[#Headers],[1,22]]</f>
        <v>64.036336000000006</v>
      </c>
      <c r="K5843" s="2">
        <f>Table_ExternalData_15[[#This Row],[Price]]*Table_ExternalData_15[[#Headers],[1,22]]</f>
        <v>65.343199999999996</v>
      </c>
      <c r="L5843" s="7">
        <f>IF(G5843="White Shark",E5843*0.5,IF(G5843="Sbox",E5843*0.5,IF(G5843="Tenda",E5843*0.5,E5843*0.2)))/100</f>
        <v>0.02</v>
      </c>
      <c r="M5843" s="2">
        <f>Table_ExternalData_15[[#This Row],[Price]]-Table_ExternalData_15[[#This Row],[Price]]*Table_ExternalData_15[[#This Row],[extra popust]]</f>
        <v>52.488800000000005</v>
      </c>
      <c r="N5843" s="2">
        <f>IF(M5843&lt;I5843,M5843,I5843)</f>
        <v>52.488800000000005</v>
      </c>
      <c r="O5843" s="12" t="str">
        <f>IF(N5843&lt;I5843,$U$1," ")</f>
        <v xml:space="preserve"> </v>
      </c>
      <c r="P5843" s="12" t="str">
        <f>IFERROR((O5843+30)," ")</f>
        <v xml:space="preserve"> </v>
      </c>
      <c r="Q5843" s="2">
        <f ca="1">IF(O5843=$U$1,N5843,"0")*1.22</f>
        <v>0</v>
      </c>
    </row>
    <row r="5844" spans="1:17" x14ac:dyDescent="0.25">
      <c r="A5844" t="s">
        <v>142</v>
      </c>
      <c r="B5844" t="s">
        <v>141</v>
      </c>
      <c r="C5844">
        <v>5700</v>
      </c>
      <c r="D5844">
        <v>53.81</v>
      </c>
      <c r="E5844">
        <f>IFERROR(VLOOKUP(Table_ExternalData_15[[#This Row],[Id]],Rabati!B:C,2,0),0)</f>
        <v>10</v>
      </c>
      <c r="F5844">
        <v>0</v>
      </c>
      <c r="G5844" t="str">
        <f>VLOOKUP(Table_ExternalData_15[[#This Row],[Id]],'Blagovna izdelek'!A:C,3,0)</f>
        <v>Bachmann</v>
      </c>
      <c r="H5844">
        <f>Table_ExternalData_15[[#This Row],[Rabat]]*0.2</f>
        <v>2</v>
      </c>
      <c r="I5844" s="2">
        <f>Table_ExternalData_15[[#This Row],[Price]]-(Table_ExternalData_15[[#This Row],[Price]]*Table_ExternalData_15[[#This Row],[BB rabat]])/100</f>
        <v>52.733800000000002</v>
      </c>
      <c r="J5844" s="2">
        <f>Table_ExternalData_15[[#This Row],[BB cena]]*Table_ExternalData_15[[#Headers],[1,22]]</f>
        <v>64.335235999999995</v>
      </c>
      <c r="K5844" s="2">
        <f>Table_ExternalData_15[[#This Row],[Price]]*Table_ExternalData_15[[#Headers],[1,22]]</f>
        <v>65.648200000000003</v>
      </c>
      <c r="L5844" s="7">
        <f>IF(G5844="White Shark",E5844*0.5,IF(G5844="Sbox",E5844*0.5,IF(G5844="Tenda",E5844*0.5,E5844*0.2)))/100</f>
        <v>0.02</v>
      </c>
      <c r="M5844" s="2">
        <f>Table_ExternalData_15[[#This Row],[Price]]-Table_ExternalData_15[[#This Row],[Price]]*Table_ExternalData_15[[#This Row],[extra popust]]</f>
        <v>52.733800000000002</v>
      </c>
      <c r="N5844" s="2">
        <f>IF(M5844&lt;I5844,M5844,I5844)</f>
        <v>52.733800000000002</v>
      </c>
      <c r="O5844" s="12" t="str">
        <f>IF(N5844&lt;I5844,$U$1," ")</f>
        <v xml:space="preserve"> </v>
      </c>
      <c r="P5844" s="12" t="str">
        <f>IFERROR((O5844+30)," ")</f>
        <v xml:space="preserve"> </v>
      </c>
      <c r="Q5844" s="2">
        <f ca="1">IF(O5844=$U$1,N5844,"0")*1.22</f>
        <v>0</v>
      </c>
    </row>
    <row r="5845" spans="1:17" x14ac:dyDescent="0.25">
      <c r="A5845" t="s">
        <v>144</v>
      </c>
      <c r="B5845" t="s">
        <v>143</v>
      </c>
      <c r="C5845">
        <v>5701</v>
      </c>
      <c r="D5845">
        <v>49.141399999999997</v>
      </c>
      <c r="E5845">
        <f>IFERROR(VLOOKUP(Table_ExternalData_15[[#This Row],[Id]],Rabati!B:C,2,0),0)</f>
        <v>10</v>
      </c>
      <c r="F5845">
        <v>0</v>
      </c>
      <c r="G5845" t="str">
        <f>VLOOKUP(Table_ExternalData_15[[#This Row],[Id]],'Blagovna izdelek'!A:C,3,0)</f>
        <v>Bachmann</v>
      </c>
      <c r="H5845">
        <f>Table_ExternalData_15[[#This Row],[Rabat]]*0.2</f>
        <v>2</v>
      </c>
      <c r="I5845" s="2">
        <f>Table_ExternalData_15[[#This Row],[Price]]-(Table_ExternalData_15[[#This Row],[Price]]*Table_ExternalData_15[[#This Row],[BB rabat]])/100</f>
        <v>48.158571999999999</v>
      </c>
      <c r="J5845" s="2">
        <f>Table_ExternalData_15[[#This Row],[BB cena]]*Table_ExternalData_15[[#Headers],[1,22]]</f>
        <v>58.753457839999996</v>
      </c>
      <c r="K5845" s="2">
        <f>Table_ExternalData_15[[#This Row],[Price]]*Table_ExternalData_15[[#Headers],[1,22]]</f>
        <v>59.952507999999995</v>
      </c>
      <c r="L5845" s="7">
        <f>IF(G5845="White Shark",E5845*0.5,IF(G5845="Sbox",E5845*0.5,IF(G5845="Tenda",E5845*0.5,E5845*0.2)))/100</f>
        <v>0.02</v>
      </c>
      <c r="M5845" s="2">
        <f>Table_ExternalData_15[[#This Row],[Price]]-Table_ExternalData_15[[#This Row],[Price]]*Table_ExternalData_15[[#This Row],[extra popust]]</f>
        <v>48.158571999999999</v>
      </c>
      <c r="N5845" s="2">
        <f>IF(M5845&lt;I5845,M5845,I5845)</f>
        <v>48.158571999999999</v>
      </c>
      <c r="O5845" s="12" t="str">
        <f>IF(N5845&lt;I5845,$U$1," ")</f>
        <v xml:space="preserve"> </v>
      </c>
      <c r="P5845" s="12" t="str">
        <f>IFERROR((O5845+30)," ")</f>
        <v xml:space="preserve"> </v>
      </c>
      <c r="Q5845" s="2">
        <f ca="1">IF(O5845=$U$1,N5845,"0")*1.22</f>
        <v>0</v>
      </c>
    </row>
    <row r="5846" spans="1:17" x14ac:dyDescent="0.25">
      <c r="A5846" t="s">
        <v>146</v>
      </c>
      <c r="B5846" t="s">
        <v>145</v>
      </c>
      <c r="C5846">
        <v>5702</v>
      </c>
      <c r="D5846">
        <v>60.070099999999996</v>
      </c>
      <c r="E5846">
        <f>IFERROR(VLOOKUP(Table_ExternalData_15[[#This Row],[Id]],Rabati!B:C,2,0),0)</f>
        <v>10</v>
      </c>
      <c r="F5846">
        <v>0</v>
      </c>
      <c r="G5846" t="str">
        <f>VLOOKUP(Table_ExternalData_15[[#This Row],[Id]],'Blagovna izdelek'!A:C,3,0)</f>
        <v>Bachmann</v>
      </c>
      <c r="H5846">
        <f>Table_ExternalData_15[[#This Row],[Rabat]]*0.2</f>
        <v>2</v>
      </c>
      <c r="I5846" s="2">
        <f>Table_ExternalData_15[[#This Row],[Price]]-(Table_ExternalData_15[[#This Row],[Price]]*Table_ExternalData_15[[#This Row],[BB rabat]])/100</f>
        <v>58.868697999999995</v>
      </c>
      <c r="J5846" s="2">
        <f>Table_ExternalData_15[[#This Row],[BB cena]]*Table_ExternalData_15[[#Headers],[1,22]]</f>
        <v>71.819811559999991</v>
      </c>
      <c r="K5846" s="2">
        <f>Table_ExternalData_15[[#This Row],[Price]]*Table_ExternalData_15[[#Headers],[1,22]]</f>
        <v>73.285522</v>
      </c>
      <c r="L5846" s="7">
        <f>IF(G5846="White Shark",E5846*0.5,IF(G5846="Sbox",E5846*0.5,IF(G5846="Tenda",E5846*0.5,E5846*0.2)))/100</f>
        <v>0.02</v>
      </c>
      <c r="M5846" s="2">
        <f>Table_ExternalData_15[[#This Row],[Price]]-Table_ExternalData_15[[#This Row],[Price]]*Table_ExternalData_15[[#This Row],[extra popust]]</f>
        <v>58.868697999999995</v>
      </c>
      <c r="N5846" s="2">
        <f>IF(M5846&lt;I5846,M5846,I5846)</f>
        <v>58.868697999999995</v>
      </c>
      <c r="O5846" s="12" t="str">
        <f>IF(N5846&lt;I5846,$U$1," ")</f>
        <v xml:space="preserve"> </v>
      </c>
      <c r="P5846" s="12" t="str">
        <f>IFERROR((O5846+30)," ")</f>
        <v xml:space="preserve"> </v>
      </c>
      <c r="Q5846" s="2">
        <f ca="1">IF(O5846=$U$1,N5846,"0")*1.22</f>
        <v>0</v>
      </c>
    </row>
    <row r="5847" spans="1:17" x14ac:dyDescent="0.25">
      <c r="A5847" t="s">
        <v>148</v>
      </c>
      <c r="B5847" t="s">
        <v>147</v>
      </c>
      <c r="C5847">
        <v>5703</v>
      </c>
      <c r="D5847">
        <v>71.104299999999995</v>
      </c>
      <c r="E5847">
        <f>IFERROR(VLOOKUP(Table_ExternalData_15[[#This Row],[Id]],Rabati!B:C,2,0),0)</f>
        <v>10</v>
      </c>
      <c r="F5847">
        <v>4</v>
      </c>
      <c r="G5847" t="str">
        <f>VLOOKUP(Table_ExternalData_15[[#This Row],[Id]],'Blagovna izdelek'!A:C,3,0)</f>
        <v>Bachmann</v>
      </c>
      <c r="H5847">
        <f>Table_ExternalData_15[[#This Row],[Rabat]]*0.2</f>
        <v>2</v>
      </c>
      <c r="I5847" s="2">
        <f>Table_ExternalData_15[[#This Row],[Price]]-(Table_ExternalData_15[[#This Row],[Price]]*Table_ExternalData_15[[#This Row],[BB rabat]])/100</f>
        <v>69.682214000000002</v>
      </c>
      <c r="J5847" s="2">
        <f>Table_ExternalData_15[[#This Row],[BB cena]]*Table_ExternalData_15[[#Headers],[1,22]]</f>
        <v>85.01230108</v>
      </c>
      <c r="K5847" s="2">
        <f>Table_ExternalData_15[[#This Row],[Price]]*Table_ExternalData_15[[#Headers],[1,22]]</f>
        <v>86.74724599999999</v>
      </c>
      <c r="L5847" s="7">
        <f>IF(G5847="White Shark",E5847*0.5,IF(G5847="Sbox",E5847*0.5,IF(G5847="Tenda",E5847*0.5,E5847*0.2)))/100</f>
        <v>0.02</v>
      </c>
      <c r="M5847" s="2">
        <f>Table_ExternalData_15[[#This Row],[Price]]-Table_ExternalData_15[[#This Row],[Price]]*Table_ExternalData_15[[#This Row],[extra popust]]</f>
        <v>69.682214000000002</v>
      </c>
      <c r="N5847" s="2">
        <f>IF(M5847&lt;I5847,M5847,I5847)</f>
        <v>69.682214000000002</v>
      </c>
      <c r="O5847" s="12" t="str">
        <f>IF(N5847&lt;I5847,$U$1," ")</f>
        <v xml:space="preserve"> </v>
      </c>
      <c r="P5847" s="12" t="str">
        <f>IFERROR((O5847+30)," ")</f>
        <v xml:space="preserve"> </v>
      </c>
      <c r="Q5847" s="2">
        <f ca="1">IF(O5847=$U$1,N5847,"0")*1.22</f>
        <v>0</v>
      </c>
    </row>
    <row r="5848" spans="1:17" x14ac:dyDescent="0.25">
      <c r="A5848" t="s">
        <v>150</v>
      </c>
      <c r="B5848" t="s">
        <v>149</v>
      </c>
      <c r="C5848">
        <v>5704</v>
      </c>
      <c r="D5848">
        <v>53.542999999999999</v>
      </c>
      <c r="E5848">
        <f>IFERROR(VLOOKUP(Table_ExternalData_15[[#This Row],[Id]],Rabati!B:C,2,0),0)</f>
        <v>10</v>
      </c>
      <c r="F5848">
        <v>6</v>
      </c>
      <c r="G5848" t="str">
        <f>VLOOKUP(Table_ExternalData_15[[#This Row],[Id]],'Blagovna izdelek'!A:C,3,0)</f>
        <v>Bachmann</v>
      </c>
      <c r="H5848">
        <f>Table_ExternalData_15[[#This Row],[Rabat]]*0.2</f>
        <v>2</v>
      </c>
      <c r="I5848" s="2">
        <f>Table_ExternalData_15[[#This Row],[Price]]-(Table_ExternalData_15[[#This Row],[Price]]*Table_ExternalData_15[[#This Row],[BB rabat]])/100</f>
        <v>52.472139999999996</v>
      </c>
      <c r="J5848" s="2">
        <f>Table_ExternalData_15[[#This Row],[BB cena]]*Table_ExternalData_15[[#Headers],[1,22]]</f>
        <v>64.016010799999989</v>
      </c>
      <c r="K5848" s="2">
        <f>Table_ExternalData_15[[#This Row],[Price]]*Table_ExternalData_15[[#Headers],[1,22]]</f>
        <v>65.322459999999992</v>
      </c>
      <c r="L5848" s="7">
        <f>IF(G5848="White Shark",E5848*0.5,IF(G5848="Sbox",E5848*0.5,IF(G5848="Tenda",E5848*0.5,E5848*0.2)))/100</f>
        <v>0.02</v>
      </c>
      <c r="M5848" s="2">
        <f>Table_ExternalData_15[[#This Row],[Price]]-Table_ExternalData_15[[#This Row],[Price]]*Table_ExternalData_15[[#This Row],[extra popust]]</f>
        <v>52.472139999999996</v>
      </c>
      <c r="N5848" s="2">
        <f>IF(M5848&lt;I5848,M5848,I5848)</f>
        <v>52.472139999999996</v>
      </c>
      <c r="O5848" s="12" t="str">
        <f>IF(N5848&lt;I5848,$U$1," ")</f>
        <v xml:space="preserve"> </v>
      </c>
      <c r="P5848" s="12" t="str">
        <f>IFERROR((O5848+30)," ")</f>
        <v xml:space="preserve"> </v>
      </c>
      <c r="Q5848" s="2">
        <f ca="1">IF(O5848=$U$1,N5848,"0")*1.22</f>
        <v>0</v>
      </c>
    </row>
    <row r="5849" spans="1:17" x14ac:dyDescent="0.25">
      <c r="A5849" t="s">
        <v>152</v>
      </c>
      <c r="B5849" t="s">
        <v>151</v>
      </c>
      <c r="C5849">
        <v>5705</v>
      </c>
      <c r="D5849">
        <v>25.520399999999999</v>
      </c>
      <c r="E5849">
        <f>IFERROR(VLOOKUP(Table_ExternalData_15[[#This Row],[Id]],Rabati!B:C,2,0),0)</f>
        <v>10</v>
      </c>
      <c r="F5849">
        <v>2</v>
      </c>
      <c r="G5849" t="str">
        <f>VLOOKUP(Table_ExternalData_15[[#This Row],[Id]],'Blagovna izdelek'!A:C,3,0)</f>
        <v>Bachmann</v>
      </c>
      <c r="H5849">
        <f>Table_ExternalData_15[[#This Row],[Rabat]]*0.2</f>
        <v>2</v>
      </c>
      <c r="I5849" s="2">
        <f>Table_ExternalData_15[[#This Row],[Price]]-(Table_ExternalData_15[[#This Row],[Price]]*Table_ExternalData_15[[#This Row],[BB rabat]])/100</f>
        <v>25.009991999999997</v>
      </c>
      <c r="J5849" s="2">
        <f>Table_ExternalData_15[[#This Row],[BB cena]]*Table_ExternalData_15[[#Headers],[1,22]]</f>
        <v>30.512190239999995</v>
      </c>
      <c r="K5849" s="2">
        <f>Table_ExternalData_15[[#This Row],[Price]]*Table_ExternalData_15[[#Headers],[1,22]]</f>
        <v>31.134887999999997</v>
      </c>
      <c r="L5849" s="7">
        <f>IF(G5849="White Shark",E5849*0.5,IF(G5849="Sbox",E5849*0.5,IF(G5849="Tenda",E5849*0.5,E5849*0.2)))/100</f>
        <v>0.02</v>
      </c>
      <c r="M5849" s="2">
        <f>Table_ExternalData_15[[#This Row],[Price]]-Table_ExternalData_15[[#This Row],[Price]]*Table_ExternalData_15[[#This Row],[extra popust]]</f>
        <v>25.009991999999997</v>
      </c>
      <c r="N5849" s="2">
        <f>IF(M5849&lt;I5849,M5849,I5849)</f>
        <v>25.009991999999997</v>
      </c>
      <c r="O5849" s="12" t="str">
        <f>IF(N5849&lt;I5849,$U$1," ")</f>
        <v xml:space="preserve"> </v>
      </c>
      <c r="P5849" s="12" t="str">
        <f>IFERROR((O5849+30)," ")</f>
        <v xml:space="preserve"> </v>
      </c>
      <c r="Q5849" s="2">
        <f ca="1">IF(O5849=$U$1,N5849,"0")*1.22</f>
        <v>0</v>
      </c>
    </row>
    <row r="5850" spans="1:17" x14ac:dyDescent="0.25">
      <c r="A5850" t="s">
        <v>154</v>
      </c>
      <c r="B5850" t="s">
        <v>153</v>
      </c>
      <c r="C5850">
        <v>5706</v>
      </c>
      <c r="D5850">
        <v>6.7535999999999996</v>
      </c>
      <c r="E5850">
        <f>IFERROR(VLOOKUP(Table_ExternalData_15[[#This Row],[Id]],Rabati!B:C,2,0),0)</f>
        <v>20</v>
      </c>
      <c r="F5850">
        <v>4</v>
      </c>
      <c r="G5850" t="str">
        <f>VLOOKUP(Table_ExternalData_15[[#This Row],[Id]],'Blagovna izdelek'!A:C,3,0)</f>
        <v>Bachmann</v>
      </c>
      <c r="H5850">
        <f>Table_ExternalData_15[[#This Row],[Rabat]]*0.2</f>
        <v>4</v>
      </c>
      <c r="I5850" s="2">
        <f>Table_ExternalData_15[[#This Row],[Price]]-(Table_ExternalData_15[[#This Row],[Price]]*Table_ExternalData_15[[#This Row],[BB rabat]])/100</f>
        <v>6.4834559999999994</v>
      </c>
      <c r="J5850" s="2">
        <f>Table_ExternalData_15[[#This Row],[BB cena]]*Table_ExternalData_15[[#Headers],[1,22]]</f>
        <v>7.9098163199999991</v>
      </c>
      <c r="K5850" s="2">
        <f>Table_ExternalData_15[[#This Row],[Price]]*Table_ExternalData_15[[#Headers],[1,22]]</f>
        <v>8.2393919999999987</v>
      </c>
      <c r="L5850" s="7">
        <f>IF(G5850="White Shark",E5850*0.5,IF(G5850="Sbox",E5850*0.5,IF(G5850="Tenda",E5850*0.5,E5850*0.2)))/100</f>
        <v>0.04</v>
      </c>
      <c r="M5850" s="2">
        <f>Table_ExternalData_15[[#This Row],[Price]]-Table_ExternalData_15[[#This Row],[Price]]*Table_ExternalData_15[[#This Row],[extra popust]]</f>
        <v>6.4834559999999994</v>
      </c>
      <c r="N5850" s="2">
        <f>IF(M5850&lt;I5850,M5850,I5850)</f>
        <v>6.4834559999999994</v>
      </c>
      <c r="O5850" s="12" t="str">
        <f>IF(N5850&lt;I5850,$U$1," ")</f>
        <v xml:space="preserve"> </v>
      </c>
      <c r="P5850" s="12" t="str">
        <f>IFERROR((O5850+30)," ")</f>
        <v xml:space="preserve"> </v>
      </c>
      <c r="Q5850" s="2">
        <f ca="1">IF(O5850=$U$1,N5850,"0")*1.22</f>
        <v>0</v>
      </c>
    </row>
    <row r="5851" spans="1:17" x14ac:dyDescent="0.25">
      <c r="A5851" t="s">
        <v>156</v>
      </c>
      <c r="B5851" t="s">
        <v>155</v>
      </c>
      <c r="C5851">
        <v>5710</v>
      </c>
      <c r="D5851">
        <v>79.5</v>
      </c>
      <c r="E5851">
        <f>IFERROR(VLOOKUP(Table_ExternalData_15[[#This Row],[Id]],Rabati!B:C,2,0),0)</f>
        <v>10</v>
      </c>
      <c r="F5851">
        <v>0</v>
      </c>
      <c r="G5851" t="str">
        <f>VLOOKUP(Table_ExternalData_15[[#This Row],[Id]],'Blagovna izdelek'!A:C,3,0)</f>
        <v>Bachmann</v>
      </c>
      <c r="H5851">
        <f>Table_ExternalData_15[[#This Row],[Rabat]]*0.2</f>
        <v>2</v>
      </c>
      <c r="I5851" s="2">
        <f>Table_ExternalData_15[[#This Row],[Price]]-(Table_ExternalData_15[[#This Row],[Price]]*Table_ExternalData_15[[#This Row],[BB rabat]])/100</f>
        <v>77.91</v>
      </c>
      <c r="J5851" s="2">
        <f>Table_ExternalData_15[[#This Row],[BB cena]]*Table_ExternalData_15[[#Headers],[1,22]]</f>
        <v>95.05019999999999</v>
      </c>
      <c r="K5851" s="2">
        <f>Table_ExternalData_15[[#This Row],[Price]]*Table_ExternalData_15[[#Headers],[1,22]]</f>
        <v>96.99</v>
      </c>
      <c r="L5851" s="7">
        <f>IF(G5851="White Shark",E5851*0.5,IF(G5851="Sbox",E5851*0.5,IF(G5851="Tenda",E5851*0.5,E5851*0.2)))/100</f>
        <v>0.02</v>
      </c>
      <c r="M5851" s="2">
        <f>Table_ExternalData_15[[#This Row],[Price]]-Table_ExternalData_15[[#This Row],[Price]]*Table_ExternalData_15[[#This Row],[extra popust]]</f>
        <v>77.91</v>
      </c>
      <c r="N5851" s="2">
        <f>IF(M5851&lt;I5851,M5851,I5851)</f>
        <v>77.91</v>
      </c>
      <c r="O5851" s="12" t="str">
        <f>IF(N5851&lt;I5851,$U$1," ")</f>
        <v xml:space="preserve"> </v>
      </c>
      <c r="P5851" s="12" t="str">
        <f>IFERROR((O5851+30)," ")</f>
        <v xml:space="preserve"> </v>
      </c>
      <c r="Q5851" s="2">
        <f ca="1">IF(O5851=$U$1,N5851,"0")*1.22</f>
        <v>0</v>
      </c>
    </row>
    <row r="5852" spans="1:17" x14ac:dyDescent="0.25">
      <c r="A5852" t="s">
        <v>158</v>
      </c>
      <c r="B5852" t="s">
        <v>157</v>
      </c>
      <c r="C5852">
        <v>5711</v>
      </c>
      <c r="D5852">
        <v>69.2</v>
      </c>
      <c r="E5852">
        <f>IFERROR(VLOOKUP(Table_ExternalData_15[[#This Row],[Id]],Rabati!B:C,2,0),0)</f>
        <v>10</v>
      </c>
      <c r="F5852">
        <v>3</v>
      </c>
      <c r="G5852" t="str">
        <f>VLOOKUP(Table_ExternalData_15[[#This Row],[Id]],'Blagovna izdelek'!A:C,3,0)</f>
        <v>Bachmann</v>
      </c>
      <c r="H5852">
        <f>Table_ExternalData_15[[#This Row],[Rabat]]*0.2</f>
        <v>2</v>
      </c>
      <c r="I5852" s="2">
        <f>Table_ExternalData_15[[#This Row],[Price]]-(Table_ExternalData_15[[#This Row],[Price]]*Table_ExternalData_15[[#This Row],[BB rabat]])/100</f>
        <v>67.816000000000003</v>
      </c>
      <c r="J5852" s="2">
        <f>Table_ExternalData_15[[#This Row],[BB cena]]*Table_ExternalData_15[[#Headers],[1,22]]</f>
        <v>82.735520000000008</v>
      </c>
      <c r="K5852" s="2">
        <f>Table_ExternalData_15[[#This Row],[Price]]*Table_ExternalData_15[[#Headers],[1,22]]</f>
        <v>84.424000000000007</v>
      </c>
      <c r="L5852" s="7">
        <f>IF(G5852="White Shark",E5852*0.5,IF(G5852="Sbox",E5852*0.5,IF(G5852="Tenda",E5852*0.5,E5852*0.2)))/100</f>
        <v>0.02</v>
      </c>
      <c r="M5852" s="2">
        <f>Table_ExternalData_15[[#This Row],[Price]]-Table_ExternalData_15[[#This Row],[Price]]*Table_ExternalData_15[[#This Row],[extra popust]]</f>
        <v>67.816000000000003</v>
      </c>
      <c r="N5852" s="2">
        <f>IF(M5852&lt;I5852,M5852,I5852)</f>
        <v>67.816000000000003</v>
      </c>
      <c r="O5852" s="12" t="str">
        <f>IF(N5852&lt;I5852,$U$1," ")</f>
        <v xml:space="preserve"> </v>
      </c>
      <c r="P5852" s="12" t="str">
        <f>IFERROR((O5852+30)," ")</f>
        <v xml:space="preserve"> </v>
      </c>
      <c r="Q5852" s="2">
        <f ca="1">IF(O5852=$U$1,N5852,"0")*1.22</f>
        <v>0</v>
      </c>
    </row>
    <row r="5853" spans="1:17" x14ac:dyDescent="0.25">
      <c r="A5853" t="s">
        <v>160</v>
      </c>
      <c r="B5853" t="s">
        <v>159</v>
      </c>
      <c r="C5853">
        <v>5719</v>
      </c>
      <c r="D5853">
        <v>143.8818</v>
      </c>
      <c r="E5853">
        <f>IFERROR(VLOOKUP(Table_ExternalData_15[[#This Row],[Id]],Rabati!B:C,2,0),0)</f>
        <v>10</v>
      </c>
      <c r="F5853">
        <v>0</v>
      </c>
      <c r="G5853" t="str">
        <f>VLOOKUP(Table_ExternalData_15[[#This Row],[Id]],'Blagovna izdelek'!A:C,3,0)</f>
        <v>Bachmann</v>
      </c>
      <c r="H5853">
        <f>Table_ExternalData_15[[#This Row],[Rabat]]*0.2</f>
        <v>2</v>
      </c>
      <c r="I5853" s="2">
        <f>Table_ExternalData_15[[#This Row],[Price]]-(Table_ExternalData_15[[#This Row],[Price]]*Table_ExternalData_15[[#This Row],[BB rabat]])/100</f>
        <v>141.004164</v>
      </c>
      <c r="J5853" s="2">
        <f>Table_ExternalData_15[[#This Row],[BB cena]]*Table_ExternalData_15[[#Headers],[1,22]]</f>
        <v>172.02508008000001</v>
      </c>
      <c r="K5853" s="2">
        <f>Table_ExternalData_15[[#This Row],[Price]]*Table_ExternalData_15[[#Headers],[1,22]]</f>
        <v>175.535796</v>
      </c>
      <c r="L5853" s="7">
        <f>IF(G5853="White Shark",E5853*0.5,IF(G5853="Sbox",E5853*0.5,IF(G5853="Tenda",E5853*0.5,E5853*0.2)))/100</f>
        <v>0.02</v>
      </c>
      <c r="M5853" s="2">
        <f>Table_ExternalData_15[[#This Row],[Price]]-Table_ExternalData_15[[#This Row],[Price]]*Table_ExternalData_15[[#This Row],[extra popust]]</f>
        <v>141.004164</v>
      </c>
      <c r="N5853" s="2">
        <f>IF(M5853&lt;I5853,M5853,I5853)</f>
        <v>141.004164</v>
      </c>
      <c r="O5853" s="12" t="str">
        <f>IF(N5853&lt;I5853,$U$1," ")</f>
        <v xml:space="preserve"> </v>
      </c>
      <c r="P5853" s="12" t="str">
        <f>IFERROR((O5853+30)," ")</f>
        <v xml:space="preserve"> </v>
      </c>
      <c r="Q5853" s="2">
        <f ca="1">IF(O5853=$U$1,N5853,"0")*1.22</f>
        <v>0</v>
      </c>
    </row>
    <row r="5854" spans="1:17" x14ac:dyDescent="0.25">
      <c r="A5854" t="s">
        <v>162</v>
      </c>
      <c r="B5854" t="s">
        <v>161</v>
      </c>
      <c r="C5854">
        <v>5720</v>
      </c>
      <c r="D5854">
        <v>111.3972</v>
      </c>
      <c r="E5854">
        <f>IFERROR(VLOOKUP(Table_ExternalData_15[[#This Row],[Id]],Rabati!B:C,2,0),0)</f>
        <v>10</v>
      </c>
      <c r="F5854">
        <v>0</v>
      </c>
      <c r="G5854" t="str">
        <f>VLOOKUP(Table_ExternalData_15[[#This Row],[Id]],'Blagovna izdelek'!A:C,3,0)</f>
        <v>Bachmann</v>
      </c>
      <c r="H5854">
        <f>Table_ExternalData_15[[#This Row],[Rabat]]*0.2</f>
        <v>2</v>
      </c>
      <c r="I5854" s="2">
        <f>Table_ExternalData_15[[#This Row],[Price]]-(Table_ExternalData_15[[#This Row],[Price]]*Table_ExternalData_15[[#This Row],[BB rabat]])/100</f>
        <v>109.169256</v>
      </c>
      <c r="J5854" s="2">
        <f>Table_ExternalData_15[[#This Row],[BB cena]]*Table_ExternalData_15[[#Headers],[1,22]]</f>
        <v>133.18649232000001</v>
      </c>
      <c r="K5854" s="2">
        <f>Table_ExternalData_15[[#This Row],[Price]]*Table_ExternalData_15[[#Headers],[1,22]]</f>
        <v>135.904584</v>
      </c>
      <c r="L5854" s="7">
        <f>IF(G5854="White Shark",E5854*0.5,IF(G5854="Sbox",E5854*0.5,IF(G5854="Tenda",E5854*0.5,E5854*0.2)))/100</f>
        <v>0.02</v>
      </c>
      <c r="M5854" s="2">
        <f>Table_ExternalData_15[[#This Row],[Price]]-Table_ExternalData_15[[#This Row],[Price]]*Table_ExternalData_15[[#This Row],[extra popust]]</f>
        <v>109.169256</v>
      </c>
      <c r="N5854" s="2">
        <f>IF(M5854&lt;I5854,M5854,I5854)</f>
        <v>109.169256</v>
      </c>
      <c r="O5854" s="12" t="str">
        <f>IF(N5854&lt;I5854,$U$1," ")</f>
        <v xml:space="preserve"> </v>
      </c>
      <c r="P5854" s="12" t="str">
        <f>IFERROR((O5854+30)," ")</f>
        <v xml:space="preserve"> </v>
      </c>
      <c r="Q5854" s="2">
        <f ca="1">IF(O5854=$U$1,N5854,"0")*1.22</f>
        <v>0</v>
      </c>
    </row>
    <row r="5855" spans="1:17" x14ac:dyDescent="0.25">
      <c r="A5855" t="s">
        <v>164</v>
      </c>
      <c r="B5855" t="s">
        <v>163</v>
      </c>
      <c r="C5855">
        <v>5721</v>
      </c>
      <c r="D5855">
        <v>127.49</v>
      </c>
      <c r="E5855">
        <f>IFERROR(VLOOKUP(Table_ExternalData_15[[#This Row],[Id]],Rabati!B:C,2,0),0)</f>
        <v>10</v>
      </c>
      <c r="F5855">
        <v>11</v>
      </c>
      <c r="G5855" t="str">
        <f>VLOOKUP(Table_ExternalData_15[[#This Row],[Id]],'Blagovna izdelek'!A:C,3,0)</f>
        <v>Bachmann</v>
      </c>
      <c r="H5855">
        <f>Table_ExternalData_15[[#This Row],[Rabat]]*0.2</f>
        <v>2</v>
      </c>
      <c r="I5855" s="2">
        <f>Table_ExternalData_15[[#This Row],[Price]]-(Table_ExternalData_15[[#This Row],[Price]]*Table_ExternalData_15[[#This Row],[BB rabat]])/100</f>
        <v>124.94019999999999</v>
      </c>
      <c r="J5855" s="2">
        <f>Table_ExternalData_15[[#This Row],[BB cena]]*Table_ExternalData_15[[#Headers],[1,22]]</f>
        <v>152.427044</v>
      </c>
      <c r="K5855" s="2">
        <f>Table_ExternalData_15[[#This Row],[Price]]*Table_ExternalData_15[[#Headers],[1,22]]</f>
        <v>155.5378</v>
      </c>
      <c r="L5855" s="7">
        <f>IF(G5855="White Shark",E5855*0.5,IF(G5855="Sbox",E5855*0.5,IF(G5855="Tenda",E5855*0.5,E5855*0.2)))/100</f>
        <v>0.02</v>
      </c>
      <c r="M5855" s="2">
        <f>Table_ExternalData_15[[#This Row],[Price]]-Table_ExternalData_15[[#This Row],[Price]]*Table_ExternalData_15[[#This Row],[extra popust]]</f>
        <v>124.94019999999999</v>
      </c>
      <c r="N5855" s="2">
        <f>IF(M5855&lt;I5855,M5855,I5855)</f>
        <v>124.94019999999999</v>
      </c>
      <c r="O5855" s="12" t="str">
        <f>IF(N5855&lt;I5855,$U$1," ")</f>
        <v xml:space="preserve"> </v>
      </c>
      <c r="P5855" s="12" t="str">
        <f>IFERROR((O5855+30)," ")</f>
        <v xml:space="preserve"> </v>
      </c>
      <c r="Q5855" s="2">
        <f ca="1">IF(O5855=$U$1,N5855,"0")*1.22</f>
        <v>0</v>
      </c>
    </row>
    <row r="5856" spans="1:17" x14ac:dyDescent="0.25">
      <c r="A5856" t="s">
        <v>166</v>
      </c>
      <c r="B5856" t="s">
        <v>165</v>
      </c>
      <c r="C5856">
        <v>5722</v>
      </c>
      <c r="D5856">
        <v>114.18</v>
      </c>
      <c r="E5856">
        <f>IFERROR(VLOOKUP(Table_ExternalData_15[[#This Row],[Id]],Rabati!B:C,2,0),0)</f>
        <v>10</v>
      </c>
      <c r="F5856">
        <v>0</v>
      </c>
      <c r="G5856" t="str">
        <f>VLOOKUP(Table_ExternalData_15[[#This Row],[Id]],'Blagovna izdelek'!A:C,3,0)</f>
        <v>Bachmann</v>
      </c>
      <c r="H5856">
        <f>Table_ExternalData_15[[#This Row],[Rabat]]*0.2</f>
        <v>2</v>
      </c>
      <c r="I5856" s="2">
        <f>Table_ExternalData_15[[#This Row],[Price]]-(Table_ExternalData_15[[#This Row],[Price]]*Table_ExternalData_15[[#This Row],[BB rabat]])/100</f>
        <v>111.8964</v>
      </c>
      <c r="J5856" s="2">
        <f>Table_ExternalData_15[[#This Row],[BB cena]]*Table_ExternalData_15[[#Headers],[1,22]]</f>
        <v>136.513608</v>
      </c>
      <c r="K5856" s="2">
        <f>Table_ExternalData_15[[#This Row],[Price]]*Table_ExternalData_15[[#Headers],[1,22]]</f>
        <v>139.2996</v>
      </c>
      <c r="L5856" s="7">
        <f>IF(G5856="White Shark",E5856*0.5,IF(G5856="Sbox",E5856*0.5,IF(G5856="Tenda",E5856*0.5,E5856*0.2)))/100</f>
        <v>0.02</v>
      </c>
      <c r="M5856" s="2">
        <f>Table_ExternalData_15[[#This Row],[Price]]-Table_ExternalData_15[[#This Row],[Price]]*Table_ExternalData_15[[#This Row],[extra popust]]</f>
        <v>111.8964</v>
      </c>
      <c r="N5856" s="2">
        <f>IF(M5856&lt;I5856,M5856,I5856)</f>
        <v>111.8964</v>
      </c>
      <c r="O5856" s="12" t="str">
        <f>IF(N5856&lt;I5856,$U$1," ")</f>
        <v xml:space="preserve"> </v>
      </c>
      <c r="P5856" s="12" t="str">
        <f>IFERROR((O5856+30)," ")</f>
        <v xml:space="preserve"> </v>
      </c>
      <c r="Q5856" s="2">
        <f ca="1">IF(O5856=$U$1,N5856,"0")*1.22</f>
        <v>0</v>
      </c>
    </row>
    <row r="5857" spans="1:17" x14ac:dyDescent="0.25">
      <c r="A5857" t="s">
        <v>168</v>
      </c>
      <c r="B5857" t="s">
        <v>167</v>
      </c>
      <c r="C5857">
        <v>5727</v>
      </c>
      <c r="D5857">
        <v>46.744599999999998</v>
      </c>
      <c r="E5857">
        <f>IFERROR(VLOOKUP(Table_ExternalData_15[[#This Row],[Id]],Rabati!B:C,2,0),0)</f>
        <v>10</v>
      </c>
      <c r="F5857">
        <v>1</v>
      </c>
      <c r="G5857" t="str">
        <f>VLOOKUP(Table_ExternalData_15[[#This Row],[Id]],'Blagovna izdelek'!A:C,3,0)</f>
        <v>Bachmann</v>
      </c>
      <c r="H5857">
        <f>Table_ExternalData_15[[#This Row],[Rabat]]*0.2</f>
        <v>2</v>
      </c>
      <c r="I5857" s="2">
        <f>Table_ExternalData_15[[#This Row],[Price]]-(Table_ExternalData_15[[#This Row],[Price]]*Table_ExternalData_15[[#This Row],[BB rabat]])/100</f>
        <v>45.809708000000001</v>
      </c>
      <c r="J5857" s="2">
        <f>Table_ExternalData_15[[#This Row],[BB cena]]*Table_ExternalData_15[[#Headers],[1,22]]</f>
        <v>55.887843760000003</v>
      </c>
      <c r="K5857" s="2">
        <f>Table_ExternalData_15[[#This Row],[Price]]*Table_ExternalData_15[[#Headers],[1,22]]</f>
        <v>57.028411999999996</v>
      </c>
      <c r="L5857" s="7">
        <f>IF(G5857="White Shark",E5857*0.5,IF(G5857="Sbox",E5857*0.5,IF(G5857="Tenda",E5857*0.5,E5857*0.2)))/100</f>
        <v>0.02</v>
      </c>
      <c r="M5857" s="2">
        <f>Table_ExternalData_15[[#This Row],[Price]]-Table_ExternalData_15[[#This Row],[Price]]*Table_ExternalData_15[[#This Row],[extra popust]]</f>
        <v>45.809708000000001</v>
      </c>
      <c r="N5857" s="2">
        <f>IF(M5857&lt;I5857,M5857,I5857)</f>
        <v>45.809708000000001</v>
      </c>
      <c r="O5857" s="12" t="str">
        <f>IF(N5857&lt;I5857,$U$1," ")</f>
        <v xml:space="preserve"> </v>
      </c>
      <c r="P5857" s="12" t="str">
        <f>IFERROR((O5857+30)," ")</f>
        <v xml:space="preserve"> </v>
      </c>
      <c r="Q5857" s="2">
        <f ca="1">IF(O5857=$U$1,N5857,"0")*1.22</f>
        <v>0</v>
      </c>
    </row>
    <row r="5858" spans="1:17" x14ac:dyDescent="0.25">
      <c r="A5858" t="s">
        <v>170</v>
      </c>
      <c r="B5858" t="s">
        <v>169</v>
      </c>
      <c r="C5858">
        <v>5728</v>
      </c>
      <c r="D5858">
        <v>76.319900000000004</v>
      </c>
      <c r="E5858">
        <f>IFERROR(VLOOKUP(Table_ExternalData_15[[#This Row],[Id]],Rabati!B:C,2,0),0)</f>
        <v>10</v>
      </c>
      <c r="F5858">
        <v>0</v>
      </c>
      <c r="G5858" t="str">
        <f>VLOOKUP(Table_ExternalData_15[[#This Row],[Id]],'Blagovna izdelek'!A:C,3,0)</f>
        <v>Bachmann</v>
      </c>
      <c r="H5858">
        <f>Table_ExternalData_15[[#This Row],[Rabat]]*0.2</f>
        <v>2</v>
      </c>
      <c r="I5858" s="2">
        <f>Table_ExternalData_15[[#This Row],[Price]]-(Table_ExternalData_15[[#This Row],[Price]]*Table_ExternalData_15[[#This Row],[BB rabat]])/100</f>
        <v>74.793502000000004</v>
      </c>
      <c r="J5858" s="2">
        <f>Table_ExternalData_15[[#This Row],[BB cena]]*Table_ExternalData_15[[#Headers],[1,22]]</f>
        <v>91.248072440000001</v>
      </c>
      <c r="K5858">
        <f>Table_ExternalData_15[[#This Row],[Price]]*Table_ExternalData_15[[#Headers],[1,22]]</f>
        <v>93.110278000000008</v>
      </c>
      <c r="L5858" s="7">
        <f>IF(G5858="White Shark",E5858*0.5,IF(G5858="Sbox",E5858*0.5,IF(G5858="Tenda",E5858*0.5,E5858*0.2)))/100</f>
        <v>0.02</v>
      </c>
      <c r="M5858" s="2">
        <f>Table_ExternalData_15[[#This Row],[Price]]-Table_ExternalData_15[[#This Row],[Price]]*Table_ExternalData_15[[#This Row],[extra popust]]</f>
        <v>74.793502000000004</v>
      </c>
      <c r="N5858" s="2">
        <f>IF(M5858&lt;I5858,M5858,I5858)</f>
        <v>74.793502000000004</v>
      </c>
      <c r="O5858" s="16" t="str">
        <f>IF(N5858&lt;I5858,$U$1," ")</f>
        <v xml:space="preserve"> </v>
      </c>
      <c r="P5858" s="16" t="str">
        <f>IFERROR((O5858+30)," ")</f>
        <v xml:space="preserve"> </v>
      </c>
      <c r="Q5858" s="2">
        <f ca="1">IF(O5858=$U$1,N5858,"0")*1.22</f>
        <v>0</v>
      </c>
    </row>
    <row r="5859" spans="1:17" x14ac:dyDescent="0.25">
      <c r="A5859" t="s">
        <v>172</v>
      </c>
      <c r="B5859" t="s">
        <v>171</v>
      </c>
      <c r="C5859">
        <v>5731</v>
      </c>
      <c r="D5859">
        <v>2.3209</v>
      </c>
      <c r="E5859">
        <f>IFERROR(VLOOKUP(Table_ExternalData_15[[#This Row],[Id]],Rabati!B:C,2,0),0)</f>
        <v>20</v>
      </c>
      <c r="F5859">
        <v>18</v>
      </c>
      <c r="G5859" t="str">
        <f>VLOOKUP(Table_ExternalData_15[[#This Row],[Id]],'Blagovna izdelek'!A:C,3,0)</f>
        <v>Bachmann</v>
      </c>
      <c r="H5859">
        <f>Table_ExternalData_15[[#This Row],[Rabat]]*0.2</f>
        <v>4</v>
      </c>
      <c r="I5859" s="2">
        <f>Table_ExternalData_15[[#This Row],[Price]]-(Table_ExternalData_15[[#This Row],[Price]]*Table_ExternalData_15[[#This Row],[BB rabat]])/100</f>
        <v>2.2280639999999998</v>
      </c>
      <c r="J5859" s="2">
        <f>Table_ExternalData_15[[#This Row],[BB cena]]*Table_ExternalData_15[[#Headers],[1,22]]</f>
        <v>2.7182380799999999</v>
      </c>
      <c r="K5859">
        <f>Table_ExternalData_15[[#This Row],[Price]]*Table_ExternalData_15[[#Headers],[1,22]]</f>
        <v>2.8314979999999998</v>
      </c>
      <c r="L5859" s="7">
        <f>IF(G5859="White Shark",E5859*0.5,IF(G5859="Sbox",E5859*0.5,IF(G5859="Tenda",E5859*0.5,E5859*0.2)))/100</f>
        <v>0.04</v>
      </c>
      <c r="M5859" s="2">
        <f>Table_ExternalData_15[[#This Row],[Price]]-Table_ExternalData_15[[#This Row],[Price]]*Table_ExternalData_15[[#This Row],[extra popust]]</f>
        <v>2.2280639999999998</v>
      </c>
      <c r="N5859" s="2">
        <f>IF(M5859&lt;I5859,M5859,I5859)</f>
        <v>2.2280639999999998</v>
      </c>
      <c r="O5859" s="16" t="str">
        <f>IF(N5859&lt;I5859,$U$1," ")</f>
        <v xml:space="preserve"> </v>
      </c>
      <c r="P5859" s="16" t="str">
        <f>IFERROR((O5859+30)," ")</f>
        <v xml:space="preserve"> </v>
      </c>
      <c r="Q5859" s="2">
        <f ca="1">IF(O5859=$U$1,N5859,"0")*1.22</f>
        <v>0</v>
      </c>
    </row>
    <row r="5860" spans="1:17" x14ac:dyDescent="0.25">
      <c r="A5860" t="s">
        <v>174</v>
      </c>
      <c r="B5860" t="s">
        <v>173</v>
      </c>
      <c r="C5860">
        <v>5732</v>
      </c>
      <c r="D5860">
        <v>35.315300000000001</v>
      </c>
      <c r="E5860">
        <f>IFERROR(VLOOKUP(Table_ExternalData_15[[#This Row],[Id]],Rabati!B:C,2,0),0)</f>
        <v>20</v>
      </c>
      <c r="F5860">
        <v>0</v>
      </c>
      <c r="G5860" t="str">
        <f>VLOOKUP(Table_ExternalData_15[[#This Row],[Id]],'Blagovna izdelek'!A:C,3,0)</f>
        <v>Bachmann</v>
      </c>
      <c r="H5860">
        <f>Table_ExternalData_15[[#This Row],[Rabat]]*0.2</f>
        <v>4</v>
      </c>
      <c r="I5860" s="2">
        <f>Table_ExternalData_15[[#This Row],[Price]]-(Table_ExternalData_15[[#This Row],[Price]]*Table_ExternalData_15[[#This Row],[BB rabat]])/100</f>
        <v>33.902687999999998</v>
      </c>
      <c r="J5860" s="2">
        <f>Table_ExternalData_15[[#This Row],[BB cena]]*Table_ExternalData_15[[#Headers],[1,22]]</f>
        <v>41.361279359999997</v>
      </c>
      <c r="K5860">
        <f>Table_ExternalData_15[[#This Row],[Price]]*Table_ExternalData_15[[#Headers],[1,22]]</f>
        <v>43.084665999999999</v>
      </c>
      <c r="L5860" s="7">
        <f>IF(G5860="White Shark",E5860*0.5,IF(G5860="Sbox",E5860*0.5,IF(G5860="Tenda",E5860*0.5,E5860*0.2)))/100</f>
        <v>0.04</v>
      </c>
      <c r="M5860" s="2">
        <f>Table_ExternalData_15[[#This Row],[Price]]-Table_ExternalData_15[[#This Row],[Price]]*Table_ExternalData_15[[#This Row],[extra popust]]</f>
        <v>33.902687999999998</v>
      </c>
      <c r="N5860" s="2">
        <f>IF(M5860&lt;I5860,M5860,I5860)</f>
        <v>33.902687999999998</v>
      </c>
      <c r="O5860" s="16" t="str">
        <f>IF(N5860&lt;I5860,$U$1," ")</f>
        <v xml:space="preserve"> </v>
      </c>
      <c r="P5860" s="16" t="str">
        <f>IFERROR((O5860+30)," ")</f>
        <v xml:space="preserve"> </v>
      </c>
      <c r="Q5860" s="2">
        <f ca="1">IF(O5860=$U$1,N5860,"0")*1.22</f>
        <v>0</v>
      </c>
    </row>
    <row r="5861" spans="1:17" x14ac:dyDescent="0.25">
      <c r="A5861" t="s">
        <v>176</v>
      </c>
      <c r="B5861" t="s">
        <v>175</v>
      </c>
      <c r="C5861">
        <v>5733</v>
      </c>
      <c r="D5861">
        <v>61.7</v>
      </c>
      <c r="E5861">
        <f>IFERROR(VLOOKUP(Table_ExternalData_15[[#This Row],[Id]],Rabati!B:C,2,0),0)</f>
        <v>10</v>
      </c>
      <c r="F5861">
        <v>0</v>
      </c>
      <c r="G5861" t="str">
        <f>VLOOKUP(Table_ExternalData_15[[#This Row],[Id]],'Blagovna izdelek'!A:C,3,0)</f>
        <v>Bachmann</v>
      </c>
      <c r="H5861">
        <f>Table_ExternalData_15[[#This Row],[Rabat]]*0.2</f>
        <v>2</v>
      </c>
      <c r="I5861" s="2">
        <f>Table_ExternalData_15[[#This Row],[Price]]-(Table_ExternalData_15[[#This Row],[Price]]*Table_ExternalData_15[[#This Row],[BB rabat]])/100</f>
        <v>60.466000000000001</v>
      </c>
      <c r="J5861" s="2">
        <f>Table_ExternalData_15[[#This Row],[BB cena]]*Table_ExternalData_15[[#Headers],[1,22]]</f>
        <v>73.768519999999995</v>
      </c>
      <c r="K5861">
        <f>Table_ExternalData_15[[#This Row],[Price]]*Table_ExternalData_15[[#Headers],[1,22]]</f>
        <v>75.274000000000001</v>
      </c>
      <c r="L5861" s="7">
        <f>IF(G5861="White Shark",E5861*0.5,IF(G5861="Sbox",E5861*0.5,IF(G5861="Tenda",E5861*0.5,E5861*0.2)))/100</f>
        <v>0.02</v>
      </c>
      <c r="M5861" s="2">
        <f>Table_ExternalData_15[[#This Row],[Price]]-Table_ExternalData_15[[#This Row],[Price]]*Table_ExternalData_15[[#This Row],[extra popust]]</f>
        <v>60.466000000000001</v>
      </c>
      <c r="N5861" s="2">
        <f>IF(M5861&lt;I5861,M5861,I5861)</f>
        <v>60.466000000000001</v>
      </c>
      <c r="O5861" s="16" t="str">
        <f>IF(N5861&lt;I5861,$U$1," ")</f>
        <v xml:space="preserve"> </v>
      </c>
      <c r="P5861" s="16" t="str">
        <f>IFERROR((O5861+30)," ")</f>
        <v xml:space="preserve"> </v>
      </c>
      <c r="Q5861" s="2">
        <f ca="1">IF(O5861=$U$1,N5861,"0")*1.22</f>
        <v>0</v>
      </c>
    </row>
    <row r="5862" spans="1:17" x14ac:dyDescent="0.25">
      <c r="A5862" t="s">
        <v>178</v>
      </c>
      <c r="B5862" t="s">
        <v>177</v>
      </c>
      <c r="C5862">
        <v>5734</v>
      </c>
      <c r="D5862">
        <v>41.920900000000003</v>
      </c>
      <c r="E5862">
        <f>IFERROR(VLOOKUP(Table_ExternalData_15[[#This Row],[Id]],Rabati!B:C,2,0),0)</f>
        <v>10</v>
      </c>
      <c r="F5862">
        <v>2</v>
      </c>
      <c r="G5862" t="str">
        <f>VLOOKUP(Table_ExternalData_15[[#This Row],[Id]],'Blagovna izdelek'!A:C,3,0)</f>
        <v>Bachmann</v>
      </c>
      <c r="H5862">
        <f>Table_ExternalData_15[[#This Row],[Rabat]]*0.2</f>
        <v>2</v>
      </c>
      <c r="I5862" s="2">
        <f>Table_ExternalData_15[[#This Row],[Price]]-(Table_ExternalData_15[[#This Row],[Price]]*Table_ExternalData_15[[#This Row],[BB rabat]])/100</f>
        <v>41.082482000000006</v>
      </c>
      <c r="J5862" s="2">
        <f>Table_ExternalData_15[[#This Row],[BB cena]]*Table_ExternalData_15[[#Headers],[1,22]]</f>
        <v>50.120628040000007</v>
      </c>
      <c r="K5862">
        <f>Table_ExternalData_15[[#This Row],[Price]]*Table_ExternalData_15[[#Headers],[1,22]]</f>
        <v>51.143498000000001</v>
      </c>
      <c r="L5862" s="7">
        <f>IF(G5862="White Shark",E5862*0.5,IF(G5862="Sbox",E5862*0.5,IF(G5862="Tenda",E5862*0.5,E5862*0.2)))/100</f>
        <v>0.02</v>
      </c>
      <c r="M5862" s="2">
        <f>Table_ExternalData_15[[#This Row],[Price]]-Table_ExternalData_15[[#This Row],[Price]]*Table_ExternalData_15[[#This Row],[extra popust]]</f>
        <v>41.082482000000006</v>
      </c>
      <c r="N5862" s="2">
        <f>IF(M5862&lt;I5862,M5862,I5862)</f>
        <v>41.082482000000006</v>
      </c>
      <c r="O5862" s="16" t="str">
        <f>IF(N5862&lt;I5862,$U$1," ")</f>
        <v xml:space="preserve"> </v>
      </c>
      <c r="P5862" s="16" t="str">
        <f>IFERROR((O5862+30)," ")</f>
        <v xml:space="preserve"> </v>
      </c>
      <c r="Q5862" s="2">
        <f ca="1">IF(O5862=$U$1,N5862,"0")*1.22</f>
        <v>0</v>
      </c>
    </row>
    <row r="5863" spans="1:17" x14ac:dyDescent="0.25">
      <c r="A5863" t="s">
        <v>180</v>
      </c>
      <c r="B5863" t="s">
        <v>179</v>
      </c>
      <c r="C5863">
        <v>5735</v>
      </c>
      <c r="D5863">
        <v>29.377099999999999</v>
      </c>
      <c r="E5863">
        <f>IFERROR(VLOOKUP(Table_ExternalData_15[[#This Row],[Id]],Rabati!B:C,2,0),0)</f>
        <v>20</v>
      </c>
      <c r="F5863">
        <v>2</v>
      </c>
      <c r="G5863" t="str">
        <f>VLOOKUP(Table_ExternalData_15[[#This Row],[Id]],'Blagovna izdelek'!A:C,3,0)</f>
        <v>Bachmann</v>
      </c>
      <c r="H5863">
        <f>Table_ExternalData_15[[#This Row],[Rabat]]*0.2</f>
        <v>4</v>
      </c>
      <c r="I5863" s="2">
        <f>Table_ExternalData_15[[#This Row],[Price]]-(Table_ExternalData_15[[#This Row],[Price]]*Table_ExternalData_15[[#This Row],[BB rabat]])/100</f>
        <v>28.202016</v>
      </c>
      <c r="J5863" s="2">
        <f>Table_ExternalData_15[[#This Row],[BB cena]]*Table_ExternalData_15[[#Headers],[1,22]]</f>
        <v>34.406459519999999</v>
      </c>
      <c r="K5863">
        <f>Table_ExternalData_15[[#This Row],[Price]]*Table_ExternalData_15[[#Headers],[1,22]]</f>
        <v>35.840061999999996</v>
      </c>
      <c r="L5863" s="7">
        <f>IF(G5863="White Shark",E5863*0.5,IF(G5863="Sbox",E5863*0.5,IF(G5863="Tenda",E5863*0.5,E5863*0.2)))/100</f>
        <v>0.04</v>
      </c>
      <c r="M5863" s="2">
        <f>Table_ExternalData_15[[#This Row],[Price]]-Table_ExternalData_15[[#This Row],[Price]]*Table_ExternalData_15[[#This Row],[extra popust]]</f>
        <v>28.202016</v>
      </c>
      <c r="N5863" s="2">
        <f>IF(M5863&lt;I5863,M5863,I5863)</f>
        <v>28.202016</v>
      </c>
      <c r="O5863" s="16" t="str">
        <f>IF(N5863&lt;I5863,$U$1," ")</f>
        <v xml:space="preserve"> </v>
      </c>
      <c r="P5863" s="16" t="str">
        <f>IFERROR((O5863+30)," ")</f>
        <v xml:space="preserve"> </v>
      </c>
      <c r="Q5863" s="2">
        <f ca="1">IF(O5863=$U$1,N5863,"0")*1.22</f>
        <v>0</v>
      </c>
    </row>
    <row r="5864" spans="1:17" x14ac:dyDescent="0.25">
      <c r="A5864" t="s">
        <v>182</v>
      </c>
      <c r="B5864" t="s">
        <v>181</v>
      </c>
      <c r="C5864">
        <v>5736</v>
      </c>
      <c r="D5864">
        <v>2.3209</v>
      </c>
      <c r="E5864">
        <f>IFERROR(VLOOKUP(Table_ExternalData_15[[#This Row],[Id]],Rabati!B:C,2,0),0)</f>
        <v>20</v>
      </c>
      <c r="F5864">
        <v>19</v>
      </c>
      <c r="G5864" t="str">
        <f>VLOOKUP(Table_ExternalData_15[[#This Row],[Id]],'Blagovna izdelek'!A:C,3,0)</f>
        <v>Bachmann</v>
      </c>
      <c r="H5864">
        <f>Table_ExternalData_15[[#This Row],[Rabat]]*0.2</f>
        <v>4</v>
      </c>
      <c r="I5864" s="2">
        <f>Table_ExternalData_15[[#This Row],[Price]]-(Table_ExternalData_15[[#This Row],[Price]]*Table_ExternalData_15[[#This Row],[BB rabat]])/100</f>
        <v>2.2280639999999998</v>
      </c>
      <c r="J5864" s="2">
        <f>Table_ExternalData_15[[#This Row],[BB cena]]*Table_ExternalData_15[[#Headers],[1,22]]</f>
        <v>2.7182380799999999</v>
      </c>
      <c r="K5864">
        <f>Table_ExternalData_15[[#This Row],[Price]]*Table_ExternalData_15[[#Headers],[1,22]]</f>
        <v>2.8314979999999998</v>
      </c>
      <c r="L5864" s="7">
        <f>IF(G5864="White Shark",E5864*0.5,IF(G5864="Sbox",E5864*0.5,IF(G5864="Tenda",E5864*0.5,E5864*0.2)))/100</f>
        <v>0.04</v>
      </c>
      <c r="M5864" s="2">
        <f>Table_ExternalData_15[[#This Row],[Price]]-Table_ExternalData_15[[#This Row],[Price]]*Table_ExternalData_15[[#This Row],[extra popust]]</f>
        <v>2.2280639999999998</v>
      </c>
      <c r="N5864" s="2">
        <f>IF(M5864&lt;I5864,M5864,I5864)</f>
        <v>2.2280639999999998</v>
      </c>
      <c r="O5864" s="16" t="str">
        <f>IF(N5864&lt;I5864,$U$1," ")</f>
        <v xml:space="preserve"> </v>
      </c>
      <c r="P5864" s="16" t="str">
        <f>IFERROR((O5864+30)," ")</f>
        <v xml:space="preserve"> </v>
      </c>
      <c r="Q5864" s="2">
        <f ca="1">IF(O5864=$U$1,N5864,"0")*1.22</f>
        <v>0</v>
      </c>
    </row>
    <row r="5865" spans="1:17" x14ac:dyDescent="0.25">
      <c r="A5865" t="s">
        <v>184</v>
      </c>
      <c r="B5865" t="s">
        <v>183</v>
      </c>
      <c r="C5865">
        <v>5737</v>
      </c>
      <c r="D5865">
        <v>12.7963</v>
      </c>
      <c r="E5865">
        <f>IFERROR(VLOOKUP(Table_ExternalData_15[[#This Row],[Id]],Rabati!B:C,2,0),0)</f>
        <v>20</v>
      </c>
      <c r="F5865">
        <v>7</v>
      </c>
      <c r="G5865" t="str">
        <f>VLOOKUP(Table_ExternalData_15[[#This Row],[Id]],'Blagovna izdelek'!A:C,3,0)</f>
        <v>Bachmann</v>
      </c>
      <c r="H5865">
        <f>Table_ExternalData_15[[#This Row],[Rabat]]*0.2</f>
        <v>4</v>
      </c>
      <c r="I5865" s="2">
        <f>Table_ExternalData_15[[#This Row],[Price]]-(Table_ExternalData_15[[#This Row],[Price]]*Table_ExternalData_15[[#This Row],[BB rabat]])/100</f>
        <v>12.284448000000001</v>
      </c>
      <c r="J5865" s="2">
        <f>Table_ExternalData_15[[#This Row],[BB cena]]*Table_ExternalData_15[[#Headers],[1,22]]</f>
        <v>14.98702656</v>
      </c>
      <c r="K5865">
        <f>Table_ExternalData_15[[#This Row],[Price]]*Table_ExternalData_15[[#Headers],[1,22]]</f>
        <v>15.611486000000001</v>
      </c>
      <c r="L5865" s="7">
        <f>IF(G5865="White Shark",E5865*0.5,IF(G5865="Sbox",E5865*0.5,IF(G5865="Tenda",E5865*0.5,E5865*0.2)))/100</f>
        <v>0.04</v>
      </c>
      <c r="M5865" s="2">
        <f>Table_ExternalData_15[[#This Row],[Price]]-Table_ExternalData_15[[#This Row],[Price]]*Table_ExternalData_15[[#This Row],[extra popust]]</f>
        <v>12.284448000000001</v>
      </c>
      <c r="N5865" s="2">
        <f>IF(M5865&lt;I5865,M5865,I5865)</f>
        <v>12.284448000000001</v>
      </c>
      <c r="O5865" s="16" t="str">
        <f>IF(N5865&lt;I5865,$U$1," ")</f>
        <v xml:space="preserve"> </v>
      </c>
      <c r="P5865" s="16" t="str">
        <f>IFERROR((O5865+30)," ")</f>
        <v xml:space="preserve"> </v>
      </c>
      <c r="Q5865" s="2">
        <f ca="1">IF(O5865=$U$1,N5865,"0")*1.22</f>
        <v>0</v>
      </c>
    </row>
    <row r="5866" spans="1:17" x14ac:dyDescent="0.25">
      <c r="A5866" t="s">
        <v>186</v>
      </c>
      <c r="B5866" t="s">
        <v>185</v>
      </c>
      <c r="C5866">
        <v>5738</v>
      </c>
      <c r="D5866">
        <v>2.3209</v>
      </c>
      <c r="E5866">
        <f>IFERROR(VLOOKUP(Table_ExternalData_15[[#This Row],[Id]],Rabati!B:C,2,0),0)</f>
        <v>20</v>
      </c>
      <c r="F5866">
        <v>35</v>
      </c>
      <c r="G5866" t="str">
        <f>VLOOKUP(Table_ExternalData_15[[#This Row],[Id]],'Blagovna izdelek'!A:C,3,0)</f>
        <v>Bachmann</v>
      </c>
      <c r="H5866">
        <f>Table_ExternalData_15[[#This Row],[Rabat]]*0.2</f>
        <v>4</v>
      </c>
      <c r="I5866" s="2">
        <f>Table_ExternalData_15[[#This Row],[Price]]-(Table_ExternalData_15[[#This Row],[Price]]*Table_ExternalData_15[[#This Row],[BB rabat]])/100</f>
        <v>2.2280639999999998</v>
      </c>
      <c r="J5866" s="2">
        <f>Table_ExternalData_15[[#This Row],[BB cena]]*Table_ExternalData_15[[#Headers],[1,22]]</f>
        <v>2.7182380799999999</v>
      </c>
      <c r="K5866">
        <f>Table_ExternalData_15[[#This Row],[Price]]*Table_ExternalData_15[[#Headers],[1,22]]</f>
        <v>2.8314979999999998</v>
      </c>
      <c r="L5866" s="7">
        <f>IF(G5866="White Shark",E5866*0.5,IF(G5866="Sbox",E5866*0.5,IF(G5866="Tenda",E5866*0.5,E5866*0.2)))/100</f>
        <v>0.04</v>
      </c>
      <c r="M5866" s="2">
        <f>Table_ExternalData_15[[#This Row],[Price]]-Table_ExternalData_15[[#This Row],[Price]]*Table_ExternalData_15[[#This Row],[extra popust]]</f>
        <v>2.2280639999999998</v>
      </c>
      <c r="N5866" s="2">
        <f>IF(M5866&lt;I5866,M5866,I5866)</f>
        <v>2.2280639999999998</v>
      </c>
      <c r="O5866" s="16" t="str">
        <f>IF(N5866&lt;I5866,$U$1," ")</f>
        <v xml:space="preserve"> </v>
      </c>
      <c r="P5866" s="16" t="str">
        <f>IFERROR((O5866+30)," ")</f>
        <v xml:space="preserve"> </v>
      </c>
      <c r="Q5866" s="2">
        <f ca="1">IF(O5866=$U$1,N5866,"0")*1.22</f>
        <v>0</v>
      </c>
    </row>
    <row r="5867" spans="1:17" x14ac:dyDescent="0.25">
      <c r="A5867" t="s">
        <v>188</v>
      </c>
      <c r="B5867" t="s">
        <v>187</v>
      </c>
      <c r="C5867">
        <v>5739</v>
      </c>
      <c r="D5867">
        <v>12.775399999999999</v>
      </c>
      <c r="E5867">
        <f>IFERROR(VLOOKUP(Table_ExternalData_15[[#This Row],[Id]],Rabati!B:C,2,0),0)</f>
        <v>20</v>
      </c>
      <c r="F5867">
        <v>6</v>
      </c>
      <c r="G5867" t="str">
        <f>VLOOKUP(Table_ExternalData_15[[#This Row],[Id]],'Blagovna izdelek'!A:C,3,0)</f>
        <v>Bachmann</v>
      </c>
      <c r="H5867">
        <f>Table_ExternalData_15[[#This Row],[Rabat]]*0.2</f>
        <v>4</v>
      </c>
      <c r="I5867" s="2">
        <f>Table_ExternalData_15[[#This Row],[Price]]-(Table_ExternalData_15[[#This Row],[Price]]*Table_ExternalData_15[[#This Row],[BB rabat]])/100</f>
        <v>12.264384</v>
      </c>
      <c r="J5867" s="2">
        <f>Table_ExternalData_15[[#This Row],[BB cena]]*Table_ExternalData_15[[#Headers],[1,22]]</f>
        <v>14.962548479999999</v>
      </c>
      <c r="K5867">
        <f>Table_ExternalData_15[[#This Row],[Price]]*Table_ExternalData_15[[#Headers],[1,22]]</f>
        <v>15.585987999999999</v>
      </c>
      <c r="L5867" s="7">
        <f>IF(G5867="White Shark",E5867*0.5,IF(G5867="Sbox",E5867*0.5,IF(G5867="Tenda",E5867*0.5,E5867*0.2)))/100</f>
        <v>0.04</v>
      </c>
      <c r="M5867" s="2">
        <f>Table_ExternalData_15[[#This Row],[Price]]-Table_ExternalData_15[[#This Row],[Price]]*Table_ExternalData_15[[#This Row],[extra popust]]</f>
        <v>12.264384</v>
      </c>
      <c r="N5867" s="2">
        <f>IF(M5867&lt;I5867,M5867,I5867)</f>
        <v>12.264384</v>
      </c>
      <c r="O5867" s="16" t="str">
        <f>IF(N5867&lt;I5867,$U$1," ")</f>
        <v xml:space="preserve"> </v>
      </c>
      <c r="P5867" s="16" t="str">
        <f>IFERROR((O5867+30)," ")</f>
        <v xml:space="preserve"> </v>
      </c>
      <c r="Q5867" s="2">
        <f ca="1">IF(O5867=$U$1,N5867,"0")*1.22</f>
        <v>0</v>
      </c>
    </row>
    <row r="5868" spans="1:17" x14ac:dyDescent="0.25">
      <c r="A5868" t="s">
        <v>190</v>
      </c>
      <c r="B5868" t="s">
        <v>189</v>
      </c>
      <c r="C5868">
        <v>5740</v>
      </c>
      <c r="D5868">
        <v>37.21</v>
      </c>
      <c r="E5868">
        <f>IFERROR(VLOOKUP(Table_ExternalData_15[[#This Row],[Id]],Rabati!B:C,2,0),0)</f>
        <v>10</v>
      </c>
      <c r="F5868">
        <v>0</v>
      </c>
      <c r="G5868" t="str">
        <f>VLOOKUP(Table_ExternalData_15[[#This Row],[Id]],'Blagovna izdelek'!A:C,3,0)</f>
        <v>Bachmann</v>
      </c>
      <c r="H5868">
        <f>Table_ExternalData_15[[#This Row],[Rabat]]*0.2</f>
        <v>2</v>
      </c>
      <c r="I5868" s="2">
        <f>Table_ExternalData_15[[#This Row],[Price]]-(Table_ExternalData_15[[#This Row],[Price]]*Table_ExternalData_15[[#This Row],[BB rabat]])/100</f>
        <v>36.465800000000002</v>
      </c>
      <c r="J5868" s="2">
        <f>Table_ExternalData_15[[#This Row],[BB cena]]*Table_ExternalData_15[[#Headers],[1,22]]</f>
        <v>44.488275999999999</v>
      </c>
      <c r="K5868">
        <f>Table_ExternalData_15[[#This Row],[Price]]*Table_ExternalData_15[[#Headers],[1,22]]</f>
        <v>45.3962</v>
      </c>
      <c r="L5868" s="7">
        <f>IF(G5868="White Shark",E5868*0.5,IF(G5868="Sbox",E5868*0.5,IF(G5868="Tenda",E5868*0.5,E5868*0.2)))/100</f>
        <v>0.02</v>
      </c>
      <c r="M5868" s="2">
        <f>Table_ExternalData_15[[#This Row],[Price]]-Table_ExternalData_15[[#This Row],[Price]]*Table_ExternalData_15[[#This Row],[extra popust]]</f>
        <v>36.465800000000002</v>
      </c>
      <c r="N5868" s="2">
        <f>IF(M5868&lt;I5868,M5868,I5868)</f>
        <v>36.465800000000002</v>
      </c>
      <c r="O5868" s="16" t="str">
        <f>IF(N5868&lt;I5868,$U$1," ")</f>
        <v xml:space="preserve"> </v>
      </c>
      <c r="P5868" s="16" t="str">
        <f>IFERROR((O5868+30)," ")</f>
        <v xml:space="preserve"> </v>
      </c>
      <c r="Q5868" s="2">
        <f ca="1">IF(O5868=$U$1,N5868,"0")*1.22</f>
        <v>0</v>
      </c>
    </row>
    <row r="5869" spans="1:17" x14ac:dyDescent="0.25">
      <c r="A5869" t="s">
        <v>192</v>
      </c>
      <c r="B5869" t="s">
        <v>191</v>
      </c>
      <c r="C5869">
        <v>5741</v>
      </c>
      <c r="D5869">
        <v>70.865300000000005</v>
      </c>
      <c r="E5869">
        <f>IFERROR(VLOOKUP(Table_ExternalData_15[[#This Row],[Id]],Rabati!B:C,2,0),0)</f>
        <v>20</v>
      </c>
      <c r="F5869">
        <v>0</v>
      </c>
      <c r="G5869" t="str">
        <f>VLOOKUP(Table_ExternalData_15[[#This Row],[Id]],'Blagovna izdelek'!A:C,3,0)</f>
        <v>Bachmann</v>
      </c>
      <c r="H5869">
        <f>Table_ExternalData_15[[#This Row],[Rabat]]*0.2</f>
        <v>4</v>
      </c>
      <c r="I5869" s="2">
        <f>Table_ExternalData_15[[#This Row],[Price]]-(Table_ExternalData_15[[#This Row],[Price]]*Table_ExternalData_15[[#This Row],[BB rabat]])/100</f>
        <v>68.030687999999998</v>
      </c>
      <c r="J5869" s="2">
        <f>Table_ExternalData_15[[#This Row],[BB cena]]*Table_ExternalData_15[[#Headers],[1,22]]</f>
        <v>82.997439360000001</v>
      </c>
      <c r="K5869">
        <f>Table_ExternalData_15[[#This Row],[Price]]*Table_ExternalData_15[[#Headers],[1,22]]</f>
        <v>86.455666000000008</v>
      </c>
      <c r="L5869" s="7">
        <f>IF(G5869="White Shark",E5869*0.5,IF(G5869="Sbox",E5869*0.5,IF(G5869="Tenda",E5869*0.5,E5869*0.2)))/100</f>
        <v>0.04</v>
      </c>
      <c r="M5869" s="2">
        <f>Table_ExternalData_15[[#This Row],[Price]]-Table_ExternalData_15[[#This Row],[Price]]*Table_ExternalData_15[[#This Row],[extra popust]]</f>
        <v>68.030687999999998</v>
      </c>
      <c r="N5869" s="2">
        <f>IF(M5869&lt;I5869,M5869,I5869)</f>
        <v>68.030687999999998</v>
      </c>
      <c r="O5869" s="16" t="str">
        <f>IF(N5869&lt;I5869,$U$1," ")</f>
        <v xml:space="preserve"> </v>
      </c>
      <c r="P5869" s="16" t="str">
        <f>IFERROR((O5869+30)," ")</f>
        <v xml:space="preserve"> </v>
      </c>
      <c r="Q5869" s="2">
        <f ca="1">IF(O5869=$U$1,N5869,"0")*1.22</f>
        <v>0</v>
      </c>
    </row>
    <row r="5870" spans="1:17" x14ac:dyDescent="0.25">
      <c r="A5870" t="s">
        <v>194</v>
      </c>
      <c r="B5870" t="s">
        <v>193</v>
      </c>
      <c r="C5870">
        <v>5743</v>
      </c>
      <c r="D5870">
        <v>24.122800000000002</v>
      </c>
      <c r="E5870">
        <f>IFERROR(VLOOKUP(Table_ExternalData_15[[#This Row],[Id]],Rabati!B:C,2,0),0)</f>
        <v>20</v>
      </c>
      <c r="F5870">
        <v>0</v>
      </c>
      <c r="G5870" t="str">
        <f>VLOOKUP(Table_ExternalData_15[[#This Row],[Id]],'Blagovna izdelek'!A:C,3,0)</f>
        <v>Bachmann</v>
      </c>
      <c r="H5870">
        <f>Table_ExternalData_15[[#This Row],[Rabat]]*0.2</f>
        <v>4</v>
      </c>
      <c r="I5870" s="2">
        <f>Table_ExternalData_15[[#This Row],[Price]]-(Table_ExternalData_15[[#This Row],[Price]]*Table_ExternalData_15[[#This Row],[BB rabat]])/100</f>
        <v>23.157888</v>
      </c>
      <c r="J5870" s="2">
        <f>Table_ExternalData_15[[#This Row],[BB cena]]*Table_ExternalData_15[[#Headers],[1,22]]</f>
        <v>28.252623359999998</v>
      </c>
      <c r="K5870">
        <f>Table_ExternalData_15[[#This Row],[Price]]*Table_ExternalData_15[[#Headers],[1,22]]</f>
        <v>29.429816000000002</v>
      </c>
      <c r="L5870" s="7">
        <f>IF(G5870="White Shark",E5870*0.5,IF(G5870="Sbox",E5870*0.5,IF(G5870="Tenda",E5870*0.5,E5870*0.2)))/100</f>
        <v>0.04</v>
      </c>
      <c r="M5870" s="2">
        <f>Table_ExternalData_15[[#This Row],[Price]]-Table_ExternalData_15[[#This Row],[Price]]*Table_ExternalData_15[[#This Row],[extra popust]]</f>
        <v>23.157888</v>
      </c>
      <c r="N5870" s="2">
        <f>IF(M5870&lt;I5870,M5870,I5870)</f>
        <v>23.157888</v>
      </c>
      <c r="O5870" s="16" t="str">
        <f>IF(N5870&lt;I5870,$U$1," ")</f>
        <v xml:space="preserve"> </v>
      </c>
      <c r="P5870" s="16" t="str">
        <f>IFERROR((O5870+30)," ")</f>
        <v xml:space="preserve"> </v>
      </c>
      <c r="Q5870" s="2">
        <f ca="1">IF(O5870=$U$1,N5870,"0")*1.22</f>
        <v>0</v>
      </c>
    </row>
    <row r="5871" spans="1:17" x14ac:dyDescent="0.25">
      <c r="A5871" t="s">
        <v>195</v>
      </c>
      <c r="B5871" t="s">
        <v>9850</v>
      </c>
      <c r="C5871">
        <v>5744</v>
      </c>
      <c r="D5871">
        <v>5.3318000000000003</v>
      </c>
      <c r="E5871">
        <f>IFERROR(VLOOKUP(Table_ExternalData_15[[#This Row],[Id]],Rabati!B:C,2,0),0)</f>
        <v>20</v>
      </c>
      <c r="F5871">
        <v>3</v>
      </c>
      <c r="G5871" t="str">
        <f>VLOOKUP(Table_ExternalData_15[[#This Row],[Id]],'Blagovna izdelek'!A:C,3,0)</f>
        <v>Bachmann</v>
      </c>
      <c r="H5871">
        <f>Table_ExternalData_15[[#This Row],[Rabat]]*0.2</f>
        <v>4</v>
      </c>
      <c r="I5871" s="2">
        <f>Table_ExternalData_15[[#This Row],[Price]]-(Table_ExternalData_15[[#This Row],[Price]]*Table_ExternalData_15[[#This Row],[BB rabat]])/100</f>
        <v>5.1185280000000004</v>
      </c>
      <c r="J5871" s="2">
        <f>Table_ExternalData_15[[#This Row],[BB cena]]*Table_ExternalData_15[[#Headers],[1,22]]</f>
        <v>6.2446041600000006</v>
      </c>
      <c r="K5871">
        <f>Table_ExternalData_15[[#This Row],[Price]]*Table_ExternalData_15[[#Headers],[1,22]]</f>
        <v>6.5047960000000007</v>
      </c>
      <c r="L5871" s="7">
        <f>IF(G5871="White Shark",E5871*0.5,IF(G5871="Sbox",E5871*0.5,IF(G5871="Tenda",E5871*0.5,E5871*0.2)))/100</f>
        <v>0.04</v>
      </c>
      <c r="M5871" s="2">
        <f>Table_ExternalData_15[[#This Row],[Price]]-Table_ExternalData_15[[#This Row],[Price]]*Table_ExternalData_15[[#This Row],[extra popust]]</f>
        <v>5.1185280000000004</v>
      </c>
      <c r="N5871" s="2">
        <f>IF(M5871&lt;I5871,M5871,I5871)</f>
        <v>5.1185280000000004</v>
      </c>
      <c r="O5871" s="16" t="str">
        <f>IF(N5871&lt;I5871,$U$1," ")</f>
        <v xml:space="preserve"> </v>
      </c>
      <c r="P5871" s="16" t="str">
        <f>IFERROR((O5871+30)," ")</f>
        <v xml:space="preserve"> </v>
      </c>
      <c r="Q5871" s="2">
        <f ca="1">IF(O5871=$U$1,N5871,"0")*1.22</f>
        <v>0</v>
      </c>
    </row>
    <row r="5872" spans="1:17" x14ac:dyDescent="0.25">
      <c r="A5872" t="s">
        <v>196</v>
      </c>
      <c r="B5872" t="s">
        <v>9851</v>
      </c>
      <c r="C5872">
        <v>5745</v>
      </c>
      <c r="D5872">
        <v>4.7253999999999996</v>
      </c>
      <c r="E5872">
        <f>IFERROR(VLOOKUP(Table_ExternalData_15[[#This Row],[Id]],Rabati!B:C,2,0),0)</f>
        <v>20</v>
      </c>
      <c r="F5872">
        <v>0</v>
      </c>
      <c r="G5872" t="str">
        <f>VLOOKUP(Table_ExternalData_15[[#This Row],[Id]],'Blagovna izdelek'!A:C,3,0)</f>
        <v>Bachmann</v>
      </c>
      <c r="H5872">
        <f>Table_ExternalData_15[[#This Row],[Rabat]]*0.2</f>
        <v>4</v>
      </c>
      <c r="I5872" s="2">
        <f>Table_ExternalData_15[[#This Row],[Price]]-(Table_ExternalData_15[[#This Row],[Price]]*Table_ExternalData_15[[#This Row],[BB rabat]])/100</f>
        <v>4.536384</v>
      </c>
      <c r="J5872" s="2">
        <f>Table_ExternalData_15[[#This Row],[BB cena]]*Table_ExternalData_15[[#Headers],[1,22]]</f>
        <v>5.5343884799999996</v>
      </c>
      <c r="K5872">
        <f>Table_ExternalData_15[[#This Row],[Price]]*Table_ExternalData_15[[#Headers],[1,22]]</f>
        <v>5.7649879999999998</v>
      </c>
      <c r="L5872" s="7">
        <f>IF(G5872="White Shark",E5872*0.5,IF(G5872="Sbox",E5872*0.5,IF(G5872="Tenda",E5872*0.5,E5872*0.2)))/100</f>
        <v>0.04</v>
      </c>
      <c r="M5872" s="2">
        <f>Table_ExternalData_15[[#This Row],[Price]]-Table_ExternalData_15[[#This Row],[Price]]*Table_ExternalData_15[[#This Row],[extra popust]]</f>
        <v>4.536384</v>
      </c>
      <c r="N5872" s="2">
        <f>IF(M5872&lt;I5872,M5872,I5872)</f>
        <v>4.536384</v>
      </c>
      <c r="O5872" s="16" t="str">
        <f>IF(N5872&lt;I5872,$U$1," ")</f>
        <v xml:space="preserve"> </v>
      </c>
      <c r="P5872" s="16" t="str">
        <f>IFERROR((O5872+30)," ")</f>
        <v xml:space="preserve"> </v>
      </c>
      <c r="Q5872" s="2">
        <f ca="1">IF(O5872=$U$1,N5872,"0")*1.22</f>
        <v>0</v>
      </c>
    </row>
    <row r="5873" spans="1:17" x14ac:dyDescent="0.25">
      <c r="A5873" t="s">
        <v>198</v>
      </c>
      <c r="B5873" t="s">
        <v>197</v>
      </c>
      <c r="C5873">
        <v>5746</v>
      </c>
      <c r="D5873">
        <v>6.1890999999999998</v>
      </c>
      <c r="E5873">
        <f>IFERROR(VLOOKUP(Table_ExternalData_15[[#This Row],[Id]],Rabati!B:C,2,0),0)</f>
        <v>20</v>
      </c>
      <c r="F5873">
        <v>0</v>
      </c>
      <c r="G5873" t="str">
        <f>VLOOKUP(Table_ExternalData_15[[#This Row],[Id]],'Blagovna izdelek'!A:C,3,0)</f>
        <v>Bachmann</v>
      </c>
      <c r="H5873">
        <f>Table_ExternalData_15[[#This Row],[Rabat]]*0.2</f>
        <v>4</v>
      </c>
      <c r="I5873" s="2">
        <f>Table_ExternalData_15[[#This Row],[Price]]-(Table_ExternalData_15[[#This Row],[Price]]*Table_ExternalData_15[[#This Row],[BB rabat]])/100</f>
        <v>5.9415360000000002</v>
      </c>
      <c r="J5873" s="2">
        <f>Table_ExternalData_15[[#This Row],[BB cena]]*Table_ExternalData_15[[#Headers],[1,22]]</f>
        <v>7.2486739199999999</v>
      </c>
      <c r="K5873">
        <f>Table_ExternalData_15[[#This Row],[Price]]*Table_ExternalData_15[[#Headers],[1,22]]</f>
        <v>7.5507019999999994</v>
      </c>
      <c r="L5873" s="7">
        <f>IF(G5873="White Shark",E5873*0.5,IF(G5873="Sbox",E5873*0.5,IF(G5873="Tenda",E5873*0.5,E5873*0.2)))/100</f>
        <v>0.04</v>
      </c>
      <c r="M5873" s="2">
        <f>Table_ExternalData_15[[#This Row],[Price]]-Table_ExternalData_15[[#This Row],[Price]]*Table_ExternalData_15[[#This Row],[extra popust]]</f>
        <v>5.9415360000000002</v>
      </c>
      <c r="N5873" s="2">
        <f>IF(M5873&lt;I5873,M5873,I5873)</f>
        <v>5.9415360000000002</v>
      </c>
      <c r="O5873" s="16" t="str">
        <f>IF(N5873&lt;I5873,$U$1," ")</f>
        <v xml:space="preserve"> </v>
      </c>
      <c r="P5873" s="16" t="str">
        <f>IFERROR((O5873+30)," ")</f>
        <v xml:space="preserve"> </v>
      </c>
      <c r="Q5873" s="2">
        <f ca="1">IF(O5873=$U$1,N5873,"0")*1.22</f>
        <v>0</v>
      </c>
    </row>
    <row r="5874" spans="1:17" x14ac:dyDescent="0.25">
      <c r="A5874" t="s">
        <v>200</v>
      </c>
      <c r="B5874" t="s">
        <v>199</v>
      </c>
      <c r="C5874">
        <v>5747</v>
      </c>
      <c r="D5874">
        <v>8.5518000000000001</v>
      </c>
      <c r="E5874">
        <f>IFERROR(VLOOKUP(Table_ExternalData_15[[#This Row],[Id]],Rabati!B:C,2,0),0)</f>
        <v>20</v>
      </c>
      <c r="F5874">
        <v>5</v>
      </c>
      <c r="G5874" t="str">
        <f>VLOOKUP(Table_ExternalData_15[[#This Row],[Id]],'Blagovna izdelek'!A:C,3,0)</f>
        <v>Bachmann</v>
      </c>
      <c r="H5874">
        <f>Table_ExternalData_15[[#This Row],[Rabat]]*0.2</f>
        <v>4</v>
      </c>
      <c r="I5874" s="2">
        <f>Table_ExternalData_15[[#This Row],[Price]]-(Table_ExternalData_15[[#This Row],[Price]]*Table_ExternalData_15[[#This Row],[BB rabat]])/100</f>
        <v>8.2097280000000001</v>
      </c>
      <c r="J5874" s="2">
        <f>Table_ExternalData_15[[#This Row],[BB cena]]*Table_ExternalData_15[[#Headers],[1,22]]</f>
        <v>10.01586816</v>
      </c>
      <c r="K5874">
        <f>Table_ExternalData_15[[#This Row],[Price]]*Table_ExternalData_15[[#Headers],[1,22]]</f>
        <v>10.433196000000001</v>
      </c>
      <c r="L5874" s="7">
        <f>IF(G5874="White Shark",E5874*0.5,IF(G5874="Sbox",E5874*0.5,IF(G5874="Tenda",E5874*0.5,E5874*0.2)))/100</f>
        <v>0.04</v>
      </c>
      <c r="M5874" s="2">
        <f>Table_ExternalData_15[[#This Row],[Price]]-Table_ExternalData_15[[#This Row],[Price]]*Table_ExternalData_15[[#This Row],[extra popust]]</f>
        <v>8.2097280000000001</v>
      </c>
      <c r="N5874" s="2">
        <f>IF(M5874&lt;I5874,M5874,I5874)</f>
        <v>8.2097280000000001</v>
      </c>
      <c r="O5874" s="16" t="str">
        <f>IF(N5874&lt;I5874,$U$1," ")</f>
        <v xml:space="preserve"> </v>
      </c>
      <c r="P5874" s="16" t="str">
        <f>IFERROR((O5874+30)," ")</f>
        <v xml:space="preserve"> </v>
      </c>
      <c r="Q5874" s="2">
        <f ca="1">IF(O5874=$U$1,N5874,"0")*1.22</f>
        <v>0</v>
      </c>
    </row>
    <row r="5875" spans="1:17" x14ac:dyDescent="0.25">
      <c r="A5875" t="s">
        <v>202</v>
      </c>
      <c r="B5875" t="s">
        <v>201</v>
      </c>
      <c r="C5875">
        <v>5749</v>
      </c>
      <c r="D5875">
        <v>32.439399999999999</v>
      </c>
      <c r="E5875">
        <f>IFERROR(VLOOKUP(Table_ExternalData_15[[#This Row],[Id]],Rabati!B:C,2,0),0)</f>
        <v>10</v>
      </c>
      <c r="F5875">
        <v>5</v>
      </c>
      <c r="G5875" t="str">
        <f>VLOOKUP(Table_ExternalData_15[[#This Row],[Id]],'Blagovna izdelek'!A:C,3,0)</f>
        <v>Bachmann</v>
      </c>
      <c r="H5875">
        <f>Table_ExternalData_15[[#This Row],[Rabat]]*0.2</f>
        <v>2</v>
      </c>
      <c r="I5875" s="2">
        <f>Table_ExternalData_15[[#This Row],[Price]]-(Table_ExternalData_15[[#This Row],[Price]]*Table_ExternalData_15[[#This Row],[BB rabat]])/100</f>
        <v>31.790611999999999</v>
      </c>
      <c r="J5875" s="2">
        <f>Table_ExternalData_15[[#This Row],[BB cena]]*Table_ExternalData_15[[#Headers],[1,22]]</f>
        <v>38.784546639999995</v>
      </c>
      <c r="K5875">
        <f>Table_ExternalData_15[[#This Row],[Price]]*Table_ExternalData_15[[#Headers],[1,22]]</f>
        <v>39.576067999999999</v>
      </c>
      <c r="L5875" s="7">
        <f>IF(G5875="White Shark",E5875*0.5,IF(G5875="Sbox",E5875*0.5,IF(G5875="Tenda",E5875*0.5,E5875*0.2)))/100</f>
        <v>0.02</v>
      </c>
      <c r="M5875" s="2">
        <f>Table_ExternalData_15[[#This Row],[Price]]-Table_ExternalData_15[[#This Row],[Price]]*Table_ExternalData_15[[#This Row],[extra popust]]</f>
        <v>31.790611999999999</v>
      </c>
      <c r="N5875" s="2">
        <f>IF(M5875&lt;I5875,M5875,I5875)</f>
        <v>31.790611999999999</v>
      </c>
      <c r="O5875" s="16" t="str">
        <f>IF(N5875&lt;I5875,$U$1," ")</f>
        <v xml:space="preserve"> </v>
      </c>
      <c r="P5875" s="16" t="str">
        <f>IFERROR((O5875+30)," ")</f>
        <v xml:space="preserve"> </v>
      </c>
      <c r="Q5875" s="2">
        <f ca="1">IF(O5875=$U$1,N5875,"0")*1.22</f>
        <v>0</v>
      </c>
    </row>
    <row r="5876" spans="1:17" x14ac:dyDescent="0.25">
      <c r="A5876" t="s">
        <v>204</v>
      </c>
      <c r="B5876" t="s">
        <v>203</v>
      </c>
      <c r="C5876">
        <v>5750</v>
      </c>
      <c r="D5876">
        <v>44.679499999999997</v>
      </c>
      <c r="E5876">
        <f>IFERROR(VLOOKUP(Table_ExternalData_15[[#This Row],[Id]],Rabati!B:C,2,0),0)</f>
        <v>10</v>
      </c>
      <c r="F5876">
        <v>3</v>
      </c>
      <c r="G5876" t="str">
        <f>VLOOKUP(Table_ExternalData_15[[#This Row],[Id]],'Blagovna izdelek'!A:C,3,0)</f>
        <v>Bachmann</v>
      </c>
      <c r="H5876">
        <f>Table_ExternalData_15[[#This Row],[Rabat]]*0.2</f>
        <v>2</v>
      </c>
      <c r="I5876" s="2">
        <f>Table_ExternalData_15[[#This Row],[Price]]-(Table_ExternalData_15[[#This Row],[Price]]*Table_ExternalData_15[[#This Row],[BB rabat]])/100</f>
        <v>43.785909999999994</v>
      </c>
      <c r="J5876" s="2">
        <f>Table_ExternalData_15[[#This Row],[BB cena]]*Table_ExternalData_15[[#Headers],[1,22]]</f>
        <v>53.418810199999989</v>
      </c>
      <c r="K5876">
        <f>Table_ExternalData_15[[#This Row],[Price]]*Table_ExternalData_15[[#Headers],[1,22]]</f>
        <v>54.508989999999997</v>
      </c>
      <c r="L5876" s="7">
        <f>IF(G5876="White Shark",E5876*0.5,IF(G5876="Sbox",E5876*0.5,IF(G5876="Tenda",E5876*0.5,E5876*0.2)))/100</f>
        <v>0.02</v>
      </c>
      <c r="M5876" s="2">
        <f>Table_ExternalData_15[[#This Row],[Price]]-Table_ExternalData_15[[#This Row],[Price]]*Table_ExternalData_15[[#This Row],[extra popust]]</f>
        <v>43.785909999999994</v>
      </c>
      <c r="N5876" s="2">
        <f>IF(M5876&lt;I5876,M5876,I5876)</f>
        <v>43.785909999999994</v>
      </c>
      <c r="O5876" s="16" t="str">
        <f>IF(N5876&lt;I5876,$U$1," ")</f>
        <v xml:space="preserve"> </v>
      </c>
      <c r="P5876" s="16" t="str">
        <f>IFERROR((O5876+30)," ")</f>
        <v xml:space="preserve"> </v>
      </c>
      <c r="Q5876" s="2">
        <f ca="1">IF(O5876=$U$1,N5876,"0")*1.22</f>
        <v>0</v>
      </c>
    </row>
    <row r="5877" spans="1:17" x14ac:dyDescent="0.25">
      <c r="A5877" t="s">
        <v>206</v>
      </c>
      <c r="B5877" t="s">
        <v>205</v>
      </c>
      <c r="C5877">
        <v>5751</v>
      </c>
      <c r="D5877">
        <v>9.98</v>
      </c>
      <c r="E5877">
        <f>IFERROR(VLOOKUP(Table_ExternalData_15[[#This Row],[Id]],Rabati!B:C,2,0),0)</f>
        <v>10</v>
      </c>
      <c r="F5877">
        <v>0</v>
      </c>
      <c r="G5877" t="str">
        <f>VLOOKUP(Table_ExternalData_15[[#This Row],[Id]],'Blagovna izdelek'!A:C,3,0)</f>
        <v>Bachmann</v>
      </c>
      <c r="H5877">
        <f>Table_ExternalData_15[[#This Row],[Rabat]]*0.2</f>
        <v>2</v>
      </c>
      <c r="I5877" s="2">
        <f>Table_ExternalData_15[[#This Row],[Price]]-(Table_ExternalData_15[[#This Row],[Price]]*Table_ExternalData_15[[#This Row],[BB rabat]])/100</f>
        <v>9.7804000000000002</v>
      </c>
      <c r="J5877" s="2">
        <f>Table_ExternalData_15[[#This Row],[BB cena]]*Table_ExternalData_15[[#Headers],[1,22]]</f>
        <v>11.932088</v>
      </c>
      <c r="K5877">
        <f>Table_ExternalData_15[[#This Row],[Price]]*Table_ExternalData_15[[#Headers],[1,22]]</f>
        <v>12.175600000000001</v>
      </c>
      <c r="L5877" s="7">
        <f>IF(G5877="White Shark",E5877*0.5,IF(G5877="Sbox",E5877*0.5,IF(G5877="Tenda",E5877*0.5,E5877*0.2)))/100</f>
        <v>0.02</v>
      </c>
      <c r="M5877" s="2">
        <f>Table_ExternalData_15[[#This Row],[Price]]-Table_ExternalData_15[[#This Row],[Price]]*Table_ExternalData_15[[#This Row],[extra popust]]</f>
        <v>9.7804000000000002</v>
      </c>
      <c r="N5877" s="2">
        <f>IF(M5877&lt;I5877,M5877,I5877)</f>
        <v>9.7804000000000002</v>
      </c>
      <c r="O5877" s="16" t="str">
        <f>IF(N5877&lt;I5877,$U$1," ")</f>
        <v xml:space="preserve"> </v>
      </c>
      <c r="P5877" s="16" t="str">
        <f>IFERROR((O5877+30)," ")</f>
        <v xml:space="preserve"> </v>
      </c>
      <c r="Q5877" s="2">
        <f ca="1">IF(O5877=$U$1,N5877,"0")*1.22</f>
        <v>0</v>
      </c>
    </row>
    <row r="5878" spans="1:17" x14ac:dyDescent="0.25">
      <c r="A5878" t="s">
        <v>208</v>
      </c>
      <c r="B5878" t="s">
        <v>207</v>
      </c>
      <c r="C5878">
        <v>5752</v>
      </c>
      <c r="D5878">
        <v>31.87</v>
      </c>
      <c r="E5878">
        <f>IFERROR(VLOOKUP(Table_ExternalData_15[[#This Row],[Id]],Rabati!B:C,2,0),0)</f>
        <v>20</v>
      </c>
      <c r="F5878">
        <v>15</v>
      </c>
      <c r="G5878" t="str">
        <f>VLOOKUP(Table_ExternalData_15[[#This Row],[Id]],'Blagovna izdelek'!A:C,3,0)</f>
        <v>Bachmann</v>
      </c>
      <c r="H5878">
        <f>Table_ExternalData_15[[#This Row],[Rabat]]*0.2</f>
        <v>4</v>
      </c>
      <c r="I5878" s="2">
        <f>Table_ExternalData_15[[#This Row],[Price]]-(Table_ExternalData_15[[#This Row],[Price]]*Table_ExternalData_15[[#This Row],[BB rabat]])/100</f>
        <v>30.595200000000002</v>
      </c>
      <c r="J5878" s="2">
        <f>Table_ExternalData_15[[#This Row],[BB cena]]*Table_ExternalData_15[[#Headers],[1,22]]</f>
        <v>37.326143999999999</v>
      </c>
      <c r="K5878">
        <f>Table_ExternalData_15[[#This Row],[Price]]*Table_ExternalData_15[[#Headers],[1,22]]</f>
        <v>38.881399999999999</v>
      </c>
      <c r="L5878" s="7">
        <f>IF(G5878="White Shark",E5878*0.5,IF(G5878="Sbox",E5878*0.5,IF(G5878="Tenda",E5878*0.5,E5878*0.2)))/100</f>
        <v>0.04</v>
      </c>
      <c r="M5878" s="2">
        <f>Table_ExternalData_15[[#This Row],[Price]]-Table_ExternalData_15[[#This Row],[Price]]*Table_ExternalData_15[[#This Row],[extra popust]]</f>
        <v>30.595200000000002</v>
      </c>
      <c r="N5878" s="2">
        <f>IF(M5878&lt;I5878,M5878,I5878)</f>
        <v>30.595200000000002</v>
      </c>
      <c r="O5878" s="16" t="str">
        <f>IF(N5878&lt;I5878,$U$1," ")</f>
        <v xml:space="preserve"> </v>
      </c>
      <c r="P5878" s="16" t="str">
        <f>IFERROR((O5878+30)," ")</f>
        <v xml:space="preserve"> </v>
      </c>
      <c r="Q5878" s="2">
        <f ca="1">IF(O5878=$U$1,N5878,"0")*1.22</f>
        <v>0</v>
      </c>
    </row>
    <row r="5879" spans="1:17" x14ac:dyDescent="0.25">
      <c r="A5879" t="s">
        <v>210</v>
      </c>
      <c r="B5879" t="s">
        <v>209</v>
      </c>
      <c r="C5879">
        <v>5753</v>
      </c>
      <c r="D5879">
        <v>30.874099999999999</v>
      </c>
      <c r="E5879">
        <f>IFERROR(VLOOKUP(Table_ExternalData_15[[#This Row],[Id]],Rabati!B:C,2,0),0)</f>
        <v>10</v>
      </c>
      <c r="F5879">
        <v>2</v>
      </c>
      <c r="G5879" t="str">
        <f>VLOOKUP(Table_ExternalData_15[[#This Row],[Id]],'Blagovna izdelek'!A:C,3,0)</f>
        <v>Bachmann</v>
      </c>
      <c r="H5879">
        <f>Table_ExternalData_15[[#This Row],[Rabat]]*0.2</f>
        <v>2</v>
      </c>
      <c r="I5879" s="2">
        <f>Table_ExternalData_15[[#This Row],[Price]]-(Table_ExternalData_15[[#This Row],[Price]]*Table_ExternalData_15[[#This Row],[BB rabat]])/100</f>
        <v>30.256618</v>
      </c>
      <c r="J5879" s="2">
        <f>Table_ExternalData_15[[#This Row],[BB cena]]*Table_ExternalData_15[[#Headers],[1,22]]</f>
        <v>36.913073959999998</v>
      </c>
      <c r="K5879">
        <f>Table_ExternalData_15[[#This Row],[Price]]*Table_ExternalData_15[[#Headers],[1,22]]</f>
        <v>37.666401999999998</v>
      </c>
      <c r="L5879" s="7">
        <f>IF(G5879="White Shark",E5879*0.5,IF(G5879="Sbox",E5879*0.5,IF(G5879="Tenda",E5879*0.5,E5879*0.2)))/100</f>
        <v>0.02</v>
      </c>
      <c r="M5879" s="2">
        <f>Table_ExternalData_15[[#This Row],[Price]]-Table_ExternalData_15[[#This Row],[Price]]*Table_ExternalData_15[[#This Row],[extra popust]]</f>
        <v>30.256618</v>
      </c>
      <c r="N5879" s="2">
        <f>IF(M5879&lt;I5879,M5879,I5879)</f>
        <v>30.256618</v>
      </c>
      <c r="O5879" s="16" t="str">
        <f>IF(N5879&lt;I5879,$U$1," ")</f>
        <v xml:space="preserve"> </v>
      </c>
      <c r="P5879" s="16" t="str">
        <f>IFERROR((O5879+30)," ")</f>
        <v xml:space="preserve"> </v>
      </c>
      <c r="Q5879" s="2">
        <f ca="1">IF(O5879=$U$1,N5879,"0")*1.22</f>
        <v>0</v>
      </c>
    </row>
    <row r="5880" spans="1:17" x14ac:dyDescent="0.25">
      <c r="A5880" t="s">
        <v>212</v>
      </c>
      <c r="B5880" t="s">
        <v>211</v>
      </c>
      <c r="C5880">
        <v>5754</v>
      </c>
      <c r="D5880">
        <v>30.874099999999999</v>
      </c>
      <c r="E5880">
        <f>IFERROR(VLOOKUP(Table_ExternalData_15[[#This Row],[Id]],Rabati!B:C,2,0),0)</f>
        <v>10</v>
      </c>
      <c r="F5880">
        <v>4</v>
      </c>
      <c r="G5880" t="str">
        <f>VLOOKUP(Table_ExternalData_15[[#This Row],[Id]],'Blagovna izdelek'!A:C,3,0)</f>
        <v>Bachmann</v>
      </c>
      <c r="H5880">
        <f>Table_ExternalData_15[[#This Row],[Rabat]]*0.2</f>
        <v>2</v>
      </c>
      <c r="I5880" s="2">
        <f>Table_ExternalData_15[[#This Row],[Price]]-(Table_ExternalData_15[[#This Row],[Price]]*Table_ExternalData_15[[#This Row],[BB rabat]])/100</f>
        <v>30.256618</v>
      </c>
      <c r="J5880" s="2">
        <f>Table_ExternalData_15[[#This Row],[BB cena]]*Table_ExternalData_15[[#Headers],[1,22]]</f>
        <v>36.913073959999998</v>
      </c>
      <c r="K5880">
        <f>Table_ExternalData_15[[#This Row],[Price]]*Table_ExternalData_15[[#Headers],[1,22]]</f>
        <v>37.666401999999998</v>
      </c>
      <c r="L5880" s="7">
        <f>IF(G5880="White Shark",E5880*0.5,IF(G5880="Sbox",E5880*0.5,IF(G5880="Tenda",E5880*0.5,E5880*0.2)))/100</f>
        <v>0.02</v>
      </c>
      <c r="M5880" s="2">
        <f>Table_ExternalData_15[[#This Row],[Price]]-Table_ExternalData_15[[#This Row],[Price]]*Table_ExternalData_15[[#This Row],[extra popust]]</f>
        <v>30.256618</v>
      </c>
      <c r="N5880" s="2">
        <f>IF(M5880&lt;I5880,M5880,I5880)</f>
        <v>30.256618</v>
      </c>
      <c r="O5880" s="16" t="str">
        <f>IF(N5880&lt;I5880,$U$1," ")</f>
        <v xml:space="preserve"> </v>
      </c>
      <c r="P5880" s="16" t="str">
        <f>IFERROR((O5880+30)," ")</f>
        <v xml:space="preserve"> </v>
      </c>
      <c r="Q5880" s="2">
        <f ca="1">IF(O5880=$U$1,N5880,"0")*1.22</f>
        <v>0</v>
      </c>
    </row>
    <row r="5881" spans="1:17" x14ac:dyDescent="0.25">
      <c r="A5881" t="s">
        <v>214</v>
      </c>
      <c r="B5881" t="s">
        <v>213</v>
      </c>
      <c r="C5881">
        <v>5755</v>
      </c>
      <c r="D5881">
        <v>33.253300000000003</v>
      </c>
      <c r="E5881">
        <f>IFERROR(VLOOKUP(Table_ExternalData_15[[#This Row],[Id]],Rabati!B:C,2,0),0)</f>
        <v>20</v>
      </c>
      <c r="F5881">
        <v>0</v>
      </c>
      <c r="G5881" t="str">
        <f>VLOOKUP(Table_ExternalData_15[[#This Row],[Id]],'Blagovna izdelek'!A:C,3,0)</f>
        <v>Bachmann</v>
      </c>
      <c r="H5881">
        <f>Table_ExternalData_15[[#This Row],[Rabat]]*0.2</f>
        <v>4</v>
      </c>
      <c r="I5881" s="2">
        <f>Table_ExternalData_15[[#This Row],[Price]]-(Table_ExternalData_15[[#This Row],[Price]]*Table_ExternalData_15[[#This Row],[BB rabat]])/100</f>
        <v>31.923168000000004</v>
      </c>
      <c r="J5881" s="2">
        <f>Table_ExternalData_15[[#This Row],[BB cena]]*Table_ExternalData_15[[#Headers],[1,22]]</f>
        <v>38.946264960000001</v>
      </c>
      <c r="K5881">
        <f>Table_ExternalData_15[[#This Row],[Price]]*Table_ExternalData_15[[#Headers],[1,22]]</f>
        <v>40.569026000000001</v>
      </c>
      <c r="L5881" s="7">
        <f>IF(G5881="White Shark",E5881*0.5,IF(G5881="Sbox",E5881*0.5,IF(G5881="Tenda",E5881*0.5,E5881*0.2)))/100</f>
        <v>0.04</v>
      </c>
      <c r="M5881" s="2">
        <f>Table_ExternalData_15[[#This Row],[Price]]-Table_ExternalData_15[[#This Row],[Price]]*Table_ExternalData_15[[#This Row],[extra popust]]</f>
        <v>31.923168000000004</v>
      </c>
      <c r="N5881" s="2">
        <f>IF(M5881&lt;I5881,M5881,I5881)</f>
        <v>31.923168000000004</v>
      </c>
      <c r="O5881" s="16" t="str">
        <f>IF(N5881&lt;I5881,$U$1," ")</f>
        <v xml:space="preserve"> </v>
      </c>
      <c r="P5881" s="16" t="str">
        <f>IFERROR((O5881+30)," ")</f>
        <v xml:space="preserve"> </v>
      </c>
      <c r="Q5881" s="2">
        <f ca="1">IF(O5881=$U$1,N5881,"0")*1.22</f>
        <v>0</v>
      </c>
    </row>
    <row r="5882" spans="1:17" x14ac:dyDescent="0.25">
      <c r="A5882" t="s">
        <v>216</v>
      </c>
      <c r="B5882" t="s">
        <v>215</v>
      </c>
      <c r="C5882">
        <v>5756</v>
      </c>
      <c r="D5882">
        <v>34.103299999999997</v>
      </c>
      <c r="E5882">
        <f>IFERROR(VLOOKUP(Table_ExternalData_15[[#This Row],[Id]],Rabati!B:C,2,0),0)</f>
        <v>10</v>
      </c>
      <c r="F5882">
        <v>0</v>
      </c>
      <c r="G5882" t="str">
        <f>VLOOKUP(Table_ExternalData_15[[#This Row],[Id]],'Blagovna izdelek'!A:C,3,0)</f>
        <v>Bachmann</v>
      </c>
      <c r="H5882">
        <f>Table_ExternalData_15[[#This Row],[Rabat]]*0.2</f>
        <v>2</v>
      </c>
      <c r="I5882" s="2">
        <f>Table_ExternalData_15[[#This Row],[Price]]-(Table_ExternalData_15[[#This Row],[Price]]*Table_ExternalData_15[[#This Row],[BB rabat]])/100</f>
        <v>33.421233999999998</v>
      </c>
      <c r="J5882" s="2">
        <f>Table_ExternalData_15[[#This Row],[BB cena]]*Table_ExternalData_15[[#Headers],[1,22]]</f>
        <v>40.773905479999996</v>
      </c>
      <c r="K5882">
        <f>Table_ExternalData_15[[#This Row],[Price]]*Table_ExternalData_15[[#Headers],[1,22]]</f>
        <v>41.606025999999993</v>
      </c>
      <c r="L5882" s="7">
        <f>IF(G5882="White Shark",E5882*0.5,IF(G5882="Sbox",E5882*0.5,IF(G5882="Tenda",E5882*0.5,E5882*0.2)))/100</f>
        <v>0.02</v>
      </c>
      <c r="M5882" s="2">
        <f>Table_ExternalData_15[[#This Row],[Price]]-Table_ExternalData_15[[#This Row],[Price]]*Table_ExternalData_15[[#This Row],[extra popust]]</f>
        <v>33.421233999999998</v>
      </c>
      <c r="N5882" s="2">
        <f>IF(M5882&lt;I5882,M5882,I5882)</f>
        <v>33.421233999999998</v>
      </c>
      <c r="O5882" s="16" t="str">
        <f>IF(N5882&lt;I5882,$U$1," ")</f>
        <v xml:space="preserve"> </v>
      </c>
      <c r="P5882" s="16" t="str">
        <f>IFERROR((O5882+30)," ")</f>
        <v xml:space="preserve"> </v>
      </c>
      <c r="Q5882" s="2">
        <f ca="1">IF(O5882=$U$1,N5882,"0")*1.22</f>
        <v>0</v>
      </c>
    </row>
    <row r="5883" spans="1:17" x14ac:dyDescent="0.25">
      <c r="A5883" t="s">
        <v>218</v>
      </c>
      <c r="B5883" t="s">
        <v>217</v>
      </c>
      <c r="C5883">
        <v>5757</v>
      </c>
      <c r="D5883">
        <v>63.7331</v>
      </c>
      <c r="E5883">
        <f>IFERROR(VLOOKUP(Table_ExternalData_15[[#This Row],[Id]],Rabati!B:C,2,0),0)</f>
        <v>10</v>
      </c>
      <c r="F5883">
        <v>1</v>
      </c>
      <c r="G5883" t="str">
        <f>VLOOKUP(Table_ExternalData_15[[#This Row],[Id]],'Blagovna izdelek'!A:C,3,0)</f>
        <v>Bachmann</v>
      </c>
      <c r="H5883">
        <f>Table_ExternalData_15[[#This Row],[Rabat]]*0.2</f>
        <v>2</v>
      </c>
      <c r="I5883" s="2">
        <f>Table_ExternalData_15[[#This Row],[Price]]-(Table_ExternalData_15[[#This Row],[Price]]*Table_ExternalData_15[[#This Row],[BB rabat]])/100</f>
        <v>62.458438000000001</v>
      </c>
      <c r="J5883" s="2">
        <f>Table_ExternalData_15[[#This Row],[BB cena]]*Table_ExternalData_15[[#Headers],[1,22]]</f>
        <v>76.199294359999996</v>
      </c>
      <c r="K5883">
        <f>Table_ExternalData_15[[#This Row],[Price]]*Table_ExternalData_15[[#Headers],[1,22]]</f>
        <v>77.754381999999993</v>
      </c>
      <c r="L5883" s="7">
        <f>IF(G5883="White Shark",E5883*0.5,IF(G5883="Sbox",E5883*0.5,IF(G5883="Tenda",E5883*0.5,E5883*0.2)))/100</f>
        <v>0.02</v>
      </c>
      <c r="M5883" s="2">
        <f>Table_ExternalData_15[[#This Row],[Price]]-Table_ExternalData_15[[#This Row],[Price]]*Table_ExternalData_15[[#This Row],[extra popust]]</f>
        <v>62.458438000000001</v>
      </c>
      <c r="N5883" s="2">
        <f>IF(M5883&lt;I5883,M5883,I5883)</f>
        <v>62.458438000000001</v>
      </c>
      <c r="O5883" s="16" t="str">
        <f>IF(N5883&lt;I5883,$U$1," ")</f>
        <v xml:space="preserve"> </v>
      </c>
      <c r="P5883" s="16" t="str">
        <f>IFERROR((O5883+30)," ")</f>
        <v xml:space="preserve"> </v>
      </c>
      <c r="Q5883" s="2">
        <f ca="1">IF(O5883=$U$1,N5883,"0")*1.22</f>
        <v>0</v>
      </c>
    </row>
    <row r="5884" spans="1:17" x14ac:dyDescent="0.25">
      <c r="A5884" t="s">
        <v>220</v>
      </c>
      <c r="B5884" t="s">
        <v>219</v>
      </c>
      <c r="C5884">
        <v>5758</v>
      </c>
      <c r="D5884">
        <v>54.489899999999999</v>
      </c>
      <c r="E5884">
        <f>IFERROR(VLOOKUP(Table_ExternalData_15[[#This Row],[Id]],Rabati!B:C,2,0),0)</f>
        <v>10</v>
      </c>
      <c r="F5884">
        <v>2</v>
      </c>
      <c r="G5884" t="str">
        <f>VLOOKUP(Table_ExternalData_15[[#This Row],[Id]],'Blagovna izdelek'!A:C,3,0)</f>
        <v>Bachmann</v>
      </c>
      <c r="H5884">
        <f>Table_ExternalData_15[[#This Row],[Rabat]]*0.2</f>
        <v>2</v>
      </c>
      <c r="I5884" s="2">
        <f>Table_ExternalData_15[[#This Row],[Price]]-(Table_ExternalData_15[[#This Row],[Price]]*Table_ExternalData_15[[#This Row],[BB rabat]])/100</f>
        <v>53.400101999999997</v>
      </c>
      <c r="J5884" s="2">
        <f>Table_ExternalData_15[[#This Row],[BB cena]]*Table_ExternalData_15[[#Headers],[1,22]]</f>
        <v>65.148124439999989</v>
      </c>
      <c r="K5884">
        <f>Table_ExternalData_15[[#This Row],[Price]]*Table_ExternalData_15[[#Headers],[1,22]]</f>
        <v>66.477677999999997</v>
      </c>
      <c r="L5884" s="7">
        <f>IF(G5884="White Shark",E5884*0.5,IF(G5884="Sbox",E5884*0.5,IF(G5884="Tenda",E5884*0.5,E5884*0.2)))/100</f>
        <v>0.02</v>
      </c>
      <c r="M5884" s="2">
        <f>Table_ExternalData_15[[#This Row],[Price]]-Table_ExternalData_15[[#This Row],[Price]]*Table_ExternalData_15[[#This Row],[extra popust]]</f>
        <v>53.400101999999997</v>
      </c>
      <c r="N5884" s="2">
        <f>IF(M5884&lt;I5884,M5884,I5884)</f>
        <v>53.400101999999997</v>
      </c>
      <c r="O5884" s="16" t="str">
        <f>IF(N5884&lt;I5884,$U$1," ")</f>
        <v xml:space="preserve"> </v>
      </c>
      <c r="P5884" s="16" t="str">
        <f>IFERROR((O5884+30)," ")</f>
        <v xml:space="preserve"> </v>
      </c>
      <c r="Q5884" s="2">
        <f ca="1">IF(O5884=$U$1,N5884,"0")*1.22</f>
        <v>0</v>
      </c>
    </row>
    <row r="5885" spans="1:17" x14ac:dyDescent="0.25">
      <c r="A5885" t="s">
        <v>222</v>
      </c>
      <c r="B5885" t="s">
        <v>221</v>
      </c>
      <c r="C5885">
        <v>5759</v>
      </c>
      <c r="D5885">
        <v>61.170499999999997</v>
      </c>
      <c r="E5885">
        <f>IFERROR(VLOOKUP(Table_ExternalData_15[[#This Row],[Id]],Rabati!B:C,2,0),0)</f>
        <v>10</v>
      </c>
      <c r="F5885">
        <v>2</v>
      </c>
      <c r="G5885" t="str">
        <f>VLOOKUP(Table_ExternalData_15[[#This Row],[Id]],'Blagovna izdelek'!A:C,3,0)</f>
        <v>Bachmann</v>
      </c>
      <c r="H5885">
        <f>Table_ExternalData_15[[#This Row],[Rabat]]*0.2</f>
        <v>2</v>
      </c>
      <c r="I5885" s="2">
        <f>Table_ExternalData_15[[#This Row],[Price]]-(Table_ExternalData_15[[#This Row],[Price]]*Table_ExternalData_15[[#This Row],[BB rabat]])/100</f>
        <v>59.947089999999996</v>
      </c>
      <c r="J5885" s="2">
        <f>Table_ExternalData_15[[#This Row],[BB cena]]*Table_ExternalData_15[[#Headers],[1,22]]</f>
        <v>73.135449799999989</v>
      </c>
      <c r="K5885">
        <f>Table_ExternalData_15[[#This Row],[Price]]*Table_ExternalData_15[[#Headers],[1,22]]</f>
        <v>74.628009999999989</v>
      </c>
      <c r="L5885" s="7">
        <f>IF(G5885="White Shark",E5885*0.5,IF(G5885="Sbox",E5885*0.5,IF(G5885="Tenda",E5885*0.5,E5885*0.2)))/100</f>
        <v>0.02</v>
      </c>
      <c r="M5885" s="2">
        <f>Table_ExternalData_15[[#This Row],[Price]]-Table_ExternalData_15[[#This Row],[Price]]*Table_ExternalData_15[[#This Row],[extra popust]]</f>
        <v>59.947089999999996</v>
      </c>
      <c r="N5885" s="2">
        <f>IF(M5885&lt;I5885,M5885,I5885)</f>
        <v>59.947089999999996</v>
      </c>
      <c r="O5885" s="16" t="str">
        <f>IF(N5885&lt;I5885,$U$1," ")</f>
        <v xml:space="preserve"> </v>
      </c>
      <c r="P5885" s="16" t="str">
        <f>IFERROR((O5885+30)," ")</f>
        <v xml:space="preserve"> </v>
      </c>
      <c r="Q5885" s="2">
        <f ca="1">IF(O5885=$U$1,N5885,"0")*1.22</f>
        <v>0</v>
      </c>
    </row>
    <row r="5886" spans="1:17" x14ac:dyDescent="0.25">
      <c r="A5886" t="s">
        <v>224</v>
      </c>
      <c r="B5886" t="s">
        <v>223</v>
      </c>
      <c r="C5886">
        <v>5760</v>
      </c>
      <c r="D5886">
        <v>61.170499999999997</v>
      </c>
      <c r="E5886">
        <f>IFERROR(VLOOKUP(Table_ExternalData_15[[#This Row],[Id]],Rabati!B:C,2,0),0)</f>
        <v>10</v>
      </c>
      <c r="F5886">
        <v>0</v>
      </c>
      <c r="G5886" t="str">
        <f>VLOOKUP(Table_ExternalData_15[[#This Row],[Id]],'Blagovna izdelek'!A:C,3,0)</f>
        <v>Bachmann</v>
      </c>
      <c r="H5886">
        <f>Table_ExternalData_15[[#This Row],[Rabat]]*0.2</f>
        <v>2</v>
      </c>
      <c r="I5886" s="2">
        <f>Table_ExternalData_15[[#This Row],[Price]]-(Table_ExternalData_15[[#This Row],[Price]]*Table_ExternalData_15[[#This Row],[BB rabat]])/100</f>
        <v>59.947089999999996</v>
      </c>
      <c r="J5886" s="2">
        <f>Table_ExternalData_15[[#This Row],[BB cena]]*Table_ExternalData_15[[#Headers],[1,22]]</f>
        <v>73.135449799999989</v>
      </c>
      <c r="K5886">
        <f>Table_ExternalData_15[[#This Row],[Price]]*Table_ExternalData_15[[#Headers],[1,22]]</f>
        <v>74.628009999999989</v>
      </c>
      <c r="L5886" s="7">
        <f>IF(G5886="White Shark",E5886*0.5,IF(G5886="Sbox",E5886*0.5,IF(G5886="Tenda",E5886*0.5,E5886*0.2)))/100</f>
        <v>0.02</v>
      </c>
      <c r="M5886" s="2">
        <f>Table_ExternalData_15[[#This Row],[Price]]-Table_ExternalData_15[[#This Row],[Price]]*Table_ExternalData_15[[#This Row],[extra popust]]</f>
        <v>59.947089999999996</v>
      </c>
      <c r="N5886" s="2">
        <f>IF(M5886&lt;I5886,M5886,I5886)</f>
        <v>59.947089999999996</v>
      </c>
      <c r="O5886" s="16" t="str">
        <f>IF(N5886&lt;I5886,$U$1," ")</f>
        <v xml:space="preserve"> </v>
      </c>
      <c r="P5886" s="16" t="str">
        <f>IFERROR((O5886+30)," ")</f>
        <v xml:space="preserve"> </v>
      </c>
      <c r="Q5886" s="2">
        <f ca="1">IF(O5886=$U$1,N5886,"0")*1.22</f>
        <v>0</v>
      </c>
    </row>
    <row r="5887" spans="1:17" x14ac:dyDescent="0.25">
      <c r="A5887" t="s">
        <v>226</v>
      </c>
      <c r="B5887" t="s">
        <v>225</v>
      </c>
      <c r="C5887">
        <v>5762</v>
      </c>
      <c r="D5887">
        <v>52.518000000000001</v>
      </c>
      <c r="E5887">
        <f>IFERROR(VLOOKUP(Table_ExternalData_15[[#This Row],[Id]],Rabati!B:C,2,0),0)</f>
        <v>10</v>
      </c>
      <c r="F5887">
        <v>4</v>
      </c>
      <c r="G5887" t="str">
        <f>VLOOKUP(Table_ExternalData_15[[#This Row],[Id]],'Blagovna izdelek'!A:C,3,0)</f>
        <v>Bachmann</v>
      </c>
      <c r="H5887">
        <f>Table_ExternalData_15[[#This Row],[Rabat]]*0.2</f>
        <v>2</v>
      </c>
      <c r="I5887" s="2">
        <f>Table_ExternalData_15[[#This Row],[Price]]-(Table_ExternalData_15[[#This Row],[Price]]*Table_ExternalData_15[[#This Row],[BB rabat]])/100</f>
        <v>51.467640000000003</v>
      </c>
      <c r="J5887" s="2">
        <f>Table_ExternalData_15[[#This Row],[BB cena]]*Table_ExternalData_15[[#Headers],[1,22]]</f>
        <v>62.790520800000003</v>
      </c>
      <c r="K5887">
        <f>Table_ExternalData_15[[#This Row],[Price]]*Table_ExternalData_15[[#Headers],[1,22]]</f>
        <v>64.071960000000004</v>
      </c>
      <c r="L5887" s="7">
        <f>IF(G5887="White Shark",E5887*0.5,IF(G5887="Sbox",E5887*0.5,IF(G5887="Tenda",E5887*0.5,E5887*0.2)))/100</f>
        <v>0.02</v>
      </c>
      <c r="M5887" s="2">
        <f>Table_ExternalData_15[[#This Row],[Price]]-Table_ExternalData_15[[#This Row],[Price]]*Table_ExternalData_15[[#This Row],[extra popust]]</f>
        <v>51.467640000000003</v>
      </c>
      <c r="N5887" s="2">
        <f>IF(M5887&lt;I5887,M5887,I5887)</f>
        <v>51.467640000000003</v>
      </c>
      <c r="O5887" s="16" t="str">
        <f>IF(N5887&lt;I5887,$U$1," ")</f>
        <v xml:space="preserve"> </v>
      </c>
      <c r="P5887" s="16" t="str">
        <f>IFERROR((O5887+30)," ")</f>
        <v xml:space="preserve"> </v>
      </c>
      <c r="Q5887" s="2">
        <f ca="1">IF(O5887=$U$1,N5887,"0")*1.22</f>
        <v>0</v>
      </c>
    </row>
    <row r="5888" spans="1:17" x14ac:dyDescent="0.25">
      <c r="A5888" t="s">
        <v>228</v>
      </c>
      <c r="B5888" t="s">
        <v>227</v>
      </c>
      <c r="C5888">
        <v>5763</v>
      </c>
      <c r="D5888">
        <v>29.786300000000001</v>
      </c>
      <c r="E5888">
        <f>IFERROR(VLOOKUP(Table_ExternalData_15[[#This Row],[Id]],Rabati!B:C,2,0),0)</f>
        <v>10</v>
      </c>
      <c r="F5888">
        <v>0</v>
      </c>
      <c r="G5888" t="str">
        <f>VLOOKUP(Table_ExternalData_15[[#This Row],[Id]],'Blagovna izdelek'!A:C,3,0)</f>
        <v>Bachmann</v>
      </c>
      <c r="H5888">
        <f>Table_ExternalData_15[[#This Row],[Rabat]]*0.2</f>
        <v>2</v>
      </c>
      <c r="I5888" s="2">
        <f>Table_ExternalData_15[[#This Row],[Price]]-(Table_ExternalData_15[[#This Row],[Price]]*Table_ExternalData_15[[#This Row],[BB rabat]])/100</f>
        <v>29.190574000000002</v>
      </c>
      <c r="J5888" s="2">
        <f>Table_ExternalData_15[[#This Row],[BB cena]]*Table_ExternalData_15[[#Headers],[1,22]]</f>
        <v>35.612500279999999</v>
      </c>
      <c r="K5888">
        <f>Table_ExternalData_15[[#This Row],[Price]]*Table_ExternalData_15[[#Headers],[1,22]]</f>
        <v>36.339286000000001</v>
      </c>
      <c r="L5888" s="7">
        <f>IF(G5888="White Shark",E5888*0.5,IF(G5888="Sbox",E5888*0.5,IF(G5888="Tenda",E5888*0.5,E5888*0.2)))/100</f>
        <v>0.02</v>
      </c>
      <c r="M5888" s="2">
        <f>Table_ExternalData_15[[#This Row],[Price]]-Table_ExternalData_15[[#This Row],[Price]]*Table_ExternalData_15[[#This Row],[extra popust]]</f>
        <v>29.190574000000002</v>
      </c>
      <c r="N5888" s="2">
        <f>IF(M5888&lt;I5888,M5888,I5888)</f>
        <v>29.190574000000002</v>
      </c>
      <c r="O5888" s="16" t="str">
        <f>IF(N5888&lt;I5888,$U$1," ")</f>
        <v xml:space="preserve"> </v>
      </c>
      <c r="P5888" s="16" t="str">
        <f>IFERROR((O5888+30)," ")</f>
        <v xml:space="preserve"> </v>
      </c>
      <c r="Q5888" s="2">
        <f ca="1">IF(O5888=$U$1,N5888,"0")*1.22</f>
        <v>0</v>
      </c>
    </row>
    <row r="5889" spans="1:17" x14ac:dyDescent="0.25">
      <c r="A5889" t="s">
        <v>230</v>
      </c>
      <c r="B5889" t="s">
        <v>229</v>
      </c>
      <c r="C5889">
        <v>5764</v>
      </c>
      <c r="D5889">
        <v>39.569400000000002</v>
      </c>
      <c r="E5889">
        <f>IFERROR(VLOOKUP(Table_ExternalData_15[[#This Row],[Id]],Rabati!B:C,2,0),0)</f>
        <v>10</v>
      </c>
      <c r="F5889">
        <v>0</v>
      </c>
      <c r="G5889" t="str">
        <f>VLOOKUP(Table_ExternalData_15[[#This Row],[Id]],'Blagovna izdelek'!A:C,3,0)</f>
        <v>Bachmann</v>
      </c>
      <c r="H5889">
        <f>Table_ExternalData_15[[#This Row],[Rabat]]*0.2</f>
        <v>2</v>
      </c>
      <c r="I5889" s="2">
        <f>Table_ExternalData_15[[#This Row],[Price]]-(Table_ExternalData_15[[#This Row],[Price]]*Table_ExternalData_15[[#This Row],[BB rabat]])/100</f>
        <v>38.778012000000004</v>
      </c>
      <c r="J5889" s="2">
        <f>Table_ExternalData_15[[#This Row],[BB cena]]*Table_ExternalData_15[[#Headers],[1,22]]</f>
        <v>47.309174640000002</v>
      </c>
      <c r="K5889">
        <f>Table_ExternalData_15[[#This Row],[Price]]*Table_ExternalData_15[[#Headers],[1,22]]</f>
        <v>48.274667999999998</v>
      </c>
      <c r="L5889" s="7">
        <f>IF(G5889="White Shark",E5889*0.5,IF(G5889="Sbox",E5889*0.5,IF(G5889="Tenda",E5889*0.5,E5889*0.2)))/100</f>
        <v>0.02</v>
      </c>
      <c r="M5889" s="2">
        <f>Table_ExternalData_15[[#This Row],[Price]]-Table_ExternalData_15[[#This Row],[Price]]*Table_ExternalData_15[[#This Row],[extra popust]]</f>
        <v>38.778012000000004</v>
      </c>
      <c r="N5889" s="2">
        <f>IF(M5889&lt;I5889,M5889,I5889)</f>
        <v>38.778012000000004</v>
      </c>
      <c r="O5889" s="16" t="str">
        <f>IF(N5889&lt;I5889,$U$1," ")</f>
        <v xml:space="preserve"> </v>
      </c>
      <c r="P5889" s="16" t="str">
        <f>IFERROR((O5889+30)," ")</f>
        <v xml:space="preserve"> </v>
      </c>
      <c r="Q5889" s="2">
        <f ca="1">IF(O5889=$U$1,N5889,"0")*1.22</f>
        <v>0</v>
      </c>
    </row>
    <row r="5890" spans="1:17" x14ac:dyDescent="0.25">
      <c r="A5890" t="s">
        <v>232</v>
      </c>
      <c r="B5890" t="s">
        <v>231</v>
      </c>
      <c r="C5890">
        <v>5765</v>
      </c>
      <c r="D5890">
        <v>91.876300000000001</v>
      </c>
      <c r="E5890">
        <f>IFERROR(VLOOKUP(Table_ExternalData_15[[#This Row],[Id]],Rabati!B:C,2,0),0)</f>
        <v>10</v>
      </c>
      <c r="F5890">
        <v>1</v>
      </c>
      <c r="G5890" t="str">
        <f>VLOOKUP(Table_ExternalData_15[[#This Row],[Id]],'Blagovna izdelek'!A:C,3,0)</f>
        <v>Bachmann</v>
      </c>
      <c r="H5890">
        <f>Table_ExternalData_15[[#This Row],[Rabat]]*0.2</f>
        <v>2</v>
      </c>
      <c r="I5890" s="2">
        <f>Table_ExternalData_15[[#This Row],[Price]]-(Table_ExternalData_15[[#This Row],[Price]]*Table_ExternalData_15[[#This Row],[BB rabat]])/100</f>
        <v>90.038774000000004</v>
      </c>
      <c r="J5890" s="2">
        <f>Table_ExternalData_15[[#This Row],[BB cena]]*Table_ExternalData_15[[#Headers],[1,22]]</f>
        <v>109.84730428</v>
      </c>
      <c r="K5890">
        <f>Table_ExternalData_15[[#This Row],[Price]]*Table_ExternalData_15[[#Headers],[1,22]]</f>
        <v>112.08908599999999</v>
      </c>
      <c r="L5890" s="7">
        <f>IF(G5890="White Shark",E5890*0.5,IF(G5890="Sbox",E5890*0.5,IF(G5890="Tenda",E5890*0.5,E5890*0.2)))/100</f>
        <v>0.02</v>
      </c>
      <c r="M5890" s="2">
        <f>Table_ExternalData_15[[#This Row],[Price]]-Table_ExternalData_15[[#This Row],[Price]]*Table_ExternalData_15[[#This Row],[extra popust]]</f>
        <v>90.038774000000004</v>
      </c>
      <c r="N5890" s="2">
        <f>IF(M5890&lt;I5890,M5890,I5890)</f>
        <v>90.038774000000004</v>
      </c>
      <c r="O5890" s="16" t="str">
        <f>IF(N5890&lt;I5890,$U$1," ")</f>
        <v xml:space="preserve"> </v>
      </c>
      <c r="P5890" s="16" t="str">
        <f>IFERROR((O5890+30)," ")</f>
        <v xml:space="preserve"> </v>
      </c>
      <c r="Q5890" s="2">
        <f ca="1">IF(O5890=$U$1,N5890,"0")*1.22</f>
        <v>0</v>
      </c>
    </row>
    <row r="5891" spans="1:17" x14ac:dyDescent="0.25">
      <c r="A5891" t="s">
        <v>234</v>
      </c>
      <c r="B5891" t="s">
        <v>233</v>
      </c>
      <c r="C5891">
        <v>5766</v>
      </c>
      <c r="D5891">
        <v>79.099999999999994</v>
      </c>
      <c r="E5891">
        <f>IFERROR(VLOOKUP(Table_ExternalData_15[[#This Row],[Id]],Rabati!B:C,2,0),0)</f>
        <v>10</v>
      </c>
      <c r="F5891">
        <v>0</v>
      </c>
      <c r="G5891" t="str">
        <f>VLOOKUP(Table_ExternalData_15[[#This Row],[Id]],'Blagovna izdelek'!A:C,3,0)</f>
        <v>Bachmann</v>
      </c>
      <c r="H5891">
        <f>Table_ExternalData_15[[#This Row],[Rabat]]*0.2</f>
        <v>2</v>
      </c>
      <c r="I5891" s="2">
        <f>Table_ExternalData_15[[#This Row],[Price]]-(Table_ExternalData_15[[#This Row],[Price]]*Table_ExternalData_15[[#This Row],[BB rabat]])/100</f>
        <v>77.518000000000001</v>
      </c>
      <c r="J5891" s="2">
        <f>Table_ExternalData_15[[#This Row],[BB cena]]*Table_ExternalData_15[[#Headers],[1,22]]</f>
        <v>94.571960000000004</v>
      </c>
      <c r="K5891">
        <f>Table_ExternalData_15[[#This Row],[Price]]*Table_ExternalData_15[[#Headers],[1,22]]</f>
        <v>96.501999999999995</v>
      </c>
      <c r="L5891" s="7">
        <f>IF(G5891="White Shark",E5891*0.5,IF(G5891="Sbox",E5891*0.5,IF(G5891="Tenda",E5891*0.5,E5891*0.2)))/100</f>
        <v>0.02</v>
      </c>
      <c r="M5891" s="2">
        <f>Table_ExternalData_15[[#This Row],[Price]]-Table_ExternalData_15[[#This Row],[Price]]*Table_ExternalData_15[[#This Row],[extra popust]]</f>
        <v>77.518000000000001</v>
      </c>
      <c r="N5891" s="2">
        <f>IF(M5891&lt;I5891,M5891,I5891)</f>
        <v>77.518000000000001</v>
      </c>
      <c r="O5891" s="16" t="str">
        <f>IF(N5891&lt;I5891,$U$1," ")</f>
        <v xml:space="preserve"> </v>
      </c>
      <c r="P5891" s="16" t="str">
        <f>IFERROR((O5891+30)," ")</f>
        <v xml:space="preserve"> </v>
      </c>
      <c r="Q5891" s="2">
        <f ca="1">IF(O5891=$U$1,N5891,"0")*1.22</f>
        <v>0</v>
      </c>
    </row>
    <row r="5892" spans="1:17" x14ac:dyDescent="0.25">
      <c r="A5892" t="s">
        <v>235</v>
      </c>
      <c r="B5892" t="s">
        <v>9852</v>
      </c>
      <c r="C5892">
        <v>5767</v>
      </c>
      <c r="D5892">
        <v>14.239000000000001</v>
      </c>
      <c r="E5892">
        <f>IFERROR(VLOOKUP(Table_ExternalData_15[[#This Row],[Id]],Rabati!B:C,2,0),0)</f>
        <v>20</v>
      </c>
      <c r="F5892">
        <v>3</v>
      </c>
      <c r="G5892" t="str">
        <f>VLOOKUP(Table_ExternalData_15[[#This Row],[Id]],'Blagovna izdelek'!A:C,3,0)</f>
        <v>Bachmann</v>
      </c>
      <c r="H5892">
        <f>Table_ExternalData_15[[#This Row],[Rabat]]*0.2</f>
        <v>4</v>
      </c>
      <c r="I5892" s="2">
        <f>Table_ExternalData_15[[#This Row],[Price]]-(Table_ExternalData_15[[#This Row],[Price]]*Table_ExternalData_15[[#This Row],[BB rabat]])/100</f>
        <v>13.669440000000002</v>
      </c>
      <c r="J5892" s="2">
        <f>Table_ExternalData_15[[#This Row],[BB cena]]*Table_ExternalData_15[[#Headers],[1,22]]</f>
        <v>16.676716800000001</v>
      </c>
      <c r="K5892">
        <f>Table_ExternalData_15[[#This Row],[Price]]*Table_ExternalData_15[[#Headers],[1,22]]</f>
        <v>17.371580000000002</v>
      </c>
      <c r="L5892" s="7">
        <f>IF(G5892="White Shark",E5892*0.5,IF(G5892="Sbox",E5892*0.5,IF(G5892="Tenda",E5892*0.5,E5892*0.2)))/100</f>
        <v>0.04</v>
      </c>
      <c r="M5892" s="2">
        <f>Table_ExternalData_15[[#This Row],[Price]]-Table_ExternalData_15[[#This Row],[Price]]*Table_ExternalData_15[[#This Row],[extra popust]]</f>
        <v>13.669440000000002</v>
      </c>
      <c r="N5892" s="2">
        <f>IF(M5892&lt;I5892,M5892,I5892)</f>
        <v>13.669440000000002</v>
      </c>
      <c r="O5892" s="16" t="str">
        <f>IF(N5892&lt;I5892,$U$1," ")</f>
        <v xml:space="preserve"> </v>
      </c>
      <c r="P5892" s="16" t="str">
        <f>IFERROR((O5892+30)," ")</f>
        <v xml:space="preserve"> </v>
      </c>
      <c r="Q5892" s="2">
        <f ca="1">IF(O5892=$U$1,N5892,"0")*1.22</f>
        <v>0</v>
      </c>
    </row>
    <row r="5893" spans="1:17" x14ac:dyDescent="0.25">
      <c r="A5893" t="s">
        <v>236</v>
      </c>
      <c r="B5893" t="s">
        <v>9853</v>
      </c>
      <c r="C5893">
        <v>5768</v>
      </c>
      <c r="D5893">
        <v>17.145399999999999</v>
      </c>
      <c r="E5893">
        <f>IFERROR(VLOOKUP(Table_ExternalData_15[[#This Row],[Id]],Rabati!B:C,2,0),0)</f>
        <v>20</v>
      </c>
      <c r="F5893">
        <v>12</v>
      </c>
      <c r="G5893" t="str">
        <f>VLOOKUP(Table_ExternalData_15[[#This Row],[Id]],'Blagovna izdelek'!A:C,3,0)</f>
        <v>Bachmann</v>
      </c>
      <c r="H5893">
        <f>Table_ExternalData_15[[#This Row],[Rabat]]*0.2</f>
        <v>4</v>
      </c>
      <c r="I5893" s="2">
        <f>Table_ExternalData_15[[#This Row],[Price]]-(Table_ExternalData_15[[#This Row],[Price]]*Table_ExternalData_15[[#This Row],[BB rabat]])/100</f>
        <v>16.459584</v>
      </c>
      <c r="J5893" s="2">
        <f>Table_ExternalData_15[[#This Row],[BB cena]]*Table_ExternalData_15[[#Headers],[1,22]]</f>
        <v>20.08069248</v>
      </c>
      <c r="K5893">
        <f>Table_ExternalData_15[[#This Row],[Price]]*Table_ExternalData_15[[#Headers],[1,22]]</f>
        <v>20.917387999999999</v>
      </c>
      <c r="L5893" s="7">
        <f>IF(G5893="White Shark",E5893*0.5,IF(G5893="Sbox",E5893*0.5,IF(G5893="Tenda",E5893*0.5,E5893*0.2)))/100</f>
        <v>0.04</v>
      </c>
      <c r="M5893" s="2">
        <f>Table_ExternalData_15[[#This Row],[Price]]-Table_ExternalData_15[[#This Row],[Price]]*Table_ExternalData_15[[#This Row],[extra popust]]</f>
        <v>16.459584</v>
      </c>
      <c r="N5893" s="2">
        <f>IF(M5893&lt;I5893,M5893,I5893)</f>
        <v>16.459584</v>
      </c>
      <c r="O5893" s="16" t="str">
        <f>IF(N5893&lt;I5893,$U$1," ")</f>
        <v xml:space="preserve"> </v>
      </c>
      <c r="P5893" s="16" t="str">
        <f>IFERROR((O5893+30)," ")</f>
        <v xml:space="preserve"> </v>
      </c>
      <c r="Q5893" s="2">
        <f ca="1">IF(O5893=$U$1,N5893,"0")*1.22</f>
        <v>0</v>
      </c>
    </row>
    <row r="5894" spans="1:17" x14ac:dyDescent="0.25">
      <c r="A5894" t="s">
        <v>237</v>
      </c>
      <c r="B5894" t="s">
        <v>9854</v>
      </c>
      <c r="C5894">
        <v>5769</v>
      </c>
      <c r="D5894">
        <v>15.639900000000001</v>
      </c>
      <c r="E5894">
        <f>IFERROR(VLOOKUP(Table_ExternalData_15[[#This Row],[Id]],Rabati!B:C,2,0),0)</f>
        <v>20</v>
      </c>
      <c r="F5894">
        <v>11</v>
      </c>
      <c r="G5894" t="str">
        <f>VLOOKUP(Table_ExternalData_15[[#This Row],[Id]],'Blagovna izdelek'!A:C,3,0)</f>
        <v>Bachmann</v>
      </c>
      <c r="H5894">
        <f>Table_ExternalData_15[[#This Row],[Rabat]]*0.2</f>
        <v>4</v>
      </c>
      <c r="I5894" s="2">
        <f>Table_ExternalData_15[[#This Row],[Price]]-(Table_ExternalData_15[[#This Row],[Price]]*Table_ExternalData_15[[#This Row],[BB rabat]])/100</f>
        <v>15.014304000000001</v>
      </c>
      <c r="J5894" s="2">
        <f>Table_ExternalData_15[[#This Row],[BB cena]]*Table_ExternalData_15[[#Headers],[1,22]]</f>
        <v>18.317450879999999</v>
      </c>
      <c r="K5894">
        <f>Table_ExternalData_15[[#This Row],[Price]]*Table_ExternalData_15[[#Headers],[1,22]]</f>
        <v>19.080677999999999</v>
      </c>
      <c r="L5894" s="7">
        <f>IF(G5894="White Shark",E5894*0.5,IF(G5894="Sbox",E5894*0.5,IF(G5894="Tenda",E5894*0.5,E5894*0.2)))/100</f>
        <v>0.04</v>
      </c>
      <c r="M5894" s="2">
        <f>Table_ExternalData_15[[#This Row],[Price]]-Table_ExternalData_15[[#This Row],[Price]]*Table_ExternalData_15[[#This Row],[extra popust]]</f>
        <v>15.014304000000001</v>
      </c>
      <c r="N5894" s="2">
        <f>IF(M5894&lt;I5894,M5894,I5894)</f>
        <v>15.014304000000001</v>
      </c>
      <c r="O5894" s="16" t="str">
        <f>IF(N5894&lt;I5894,$U$1," ")</f>
        <v xml:space="preserve"> </v>
      </c>
      <c r="P5894" s="16" t="str">
        <f>IFERROR((O5894+30)," ")</f>
        <v xml:space="preserve"> </v>
      </c>
      <c r="Q5894" s="2">
        <f ca="1">IF(O5894=$U$1,N5894,"0")*1.22</f>
        <v>0</v>
      </c>
    </row>
    <row r="5895" spans="1:17" x14ac:dyDescent="0.25">
      <c r="A5895" t="s">
        <v>238</v>
      </c>
      <c r="B5895" t="s">
        <v>10226</v>
      </c>
      <c r="C5895">
        <v>5770</v>
      </c>
      <c r="D5895">
        <v>68.629599999999996</v>
      </c>
      <c r="E5895">
        <f>IFERROR(VLOOKUP(Table_ExternalData_15[[#This Row],[Id]],Rabati!B:C,2,0),0)</f>
        <v>20</v>
      </c>
      <c r="F5895">
        <v>3</v>
      </c>
      <c r="G5895" t="str">
        <f>VLOOKUP(Table_ExternalData_15[[#This Row],[Id]],'Blagovna izdelek'!A:C,3,0)</f>
        <v>Bachmann</v>
      </c>
      <c r="H5895">
        <f>Table_ExternalData_15[[#This Row],[Rabat]]*0.2</f>
        <v>4</v>
      </c>
      <c r="I5895" s="2">
        <f>Table_ExternalData_15[[#This Row],[Price]]-(Table_ExternalData_15[[#This Row],[Price]]*Table_ExternalData_15[[#This Row],[BB rabat]])/100</f>
        <v>65.884416000000002</v>
      </c>
      <c r="J5895" s="2">
        <f>Table_ExternalData_15[[#This Row],[BB cena]]*Table_ExternalData_15[[#Headers],[1,22]]</f>
        <v>80.378987519999995</v>
      </c>
      <c r="K5895">
        <f>Table_ExternalData_15[[#This Row],[Price]]*Table_ExternalData_15[[#Headers],[1,22]]</f>
        <v>83.728111999999996</v>
      </c>
      <c r="L5895" s="7">
        <f>IF(G5895="White Shark",E5895*0.5,IF(G5895="Sbox",E5895*0.5,IF(G5895="Tenda",E5895*0.5,E5895*0.2)))/100</f>
        <v>0.04</v>
      </c>
      <c r="M5895" s="2">
        <f>Table_ExternalData_15[[#This Row],[Price]]-Table_ExternalData_15[[#This Row],[Price]]*Table_ExternalData_15[[#This Row],[extra popust]]</f>
        <v>65.884416000000002</v>
      </c>
      <c r="N5895" s="2">
        <f>IF(M5895&lt;I5895,M5895,I5895)</f>
        <v>65.884416000000002</v>
      </c>
      <c r="O5895" s="16" t="str">
        <f>IF(N5895&lt;I5895,$U$1," ")</f>
        <v xml:space="preserve"> </v>
      </c>
      <c r="P5895" s="16" t="str">
        <f>IFERROR((O5895+30)," ")</f>
        <v xml:space="preserve"> </v>
      </c>
      <c r="Q5895" s="2">
        <f ca="1">IF(O5895=$U$1,N5895,"0")*1.22</f>
        <v>0</v>
      </c>
    </row>
    <row r="5896" spans="1:17" x14ac:dyDescent="0.25">
      <c r="A5896" t="s">
        <v>240</v>
      </c>
      <c r="B5896" t="s">
        <v>239</v>
      </c>
      <c r="C5896">
        <v>5773</v>
      </c>
      <c r="D5896">
        <v>82.304299999999998</v>
      </c>
      <c r="E5896">
        <f>IFERROR(VLOOKUP(Table_ExternalData_15[[#This Row],[Id]],Rabati!B:C,2,0),0)</f>
        <v>10</v>
      </c>
      <c r="F5896">
        <v>3</v>
      </c>
      <c r="G5896" t="str">
        <f>VLOOKUP(Table_ExternalData_15[[#This Row],[Id]],'Blagovna izdelek'!A:C,3,0)</f>
        <v>Bachmann</v>
      </c>
      <c r="H5896">
        <f>Table_ExternalData_15[[#This Row],[Rabat]]*0.2</f>
        <v>2</v>
      </c>
      <c r="I5896" s="2">
        <f>Table_ExternalData_15[[#This Row],[Price]]-(Table_ExternalData_15[[#This Row],[Price]]*Table_ExternalData_15[[#This Row],[BB rabat]])/100</f>
        <v>80.658214000000001</v>
      </c>
      <c r="J5896" s="2">
        <f>Table_ExternalData_15[[#This Row],[BB cena]]*Table_ExternalData_15[[#Headers],[1,22]]</f>
        <v>98.403021080000002</v>
      </c>
      <c r="K5896">
        <f>Table_ExternalData_15[[#This Row],[Price]]*Table_ExternalData_15[[#Headers],[1,22]]</f>
        <v>100.41124599999999</v>
      </c>
      <c r="L5896" s="7">
        <f>IF(G5896="White Shark",E5896*0.5,IF(G5896="Sbox",E5896*0.5,IF(G5896="Tenda",E5896*0.5,E5896*0.2)))/100</f>
        <v>0.02</v>
      </c>
      <c r="M5896" s="2">
        <f>Table_ExternalData_15[[#This Row],[Price]]-Table_ExternalData_15[[#This Row],[Price]]*Table_ExternalData_15[[#This Row],[extra popust]]</f>
        <v>80.658214000000001</v>
      </c>
      <c r="N5896" s="2">
        <f>IF(M5896&lt;I5896,M5896,I5896)</f>
        <v>80.658214000000001</v>
      </c>
      <c r="O5896" s="16" t="str">
        <f>IF(N5896&lt;I5896,$U$1," ")</f>
        <v xml:space="preserve"> </v>
      </c>
      <c r="P5896" s="16" t="str">
        <f>IFERROR((O5896+30)," ")</f>
        <v xml:space="preserve"> </v>
      </c>
      <c r="Q5896" s="2">
        <f ca="1">IF(O5896=$U$1,N5896,"0")*1.22</f>
        <v>0</v>
      </c>
    </row>
    <row r="5897" spans="1:17" x14ac:dyDescent="0.25">
      <c r="A5897" t="s">
        <v>242</v>
      </c>
      <c r="B5897" t="s">
        <v>241</v>
      </c>
      <c r="C5897">
        <v>5774</v>
      </c>
      <c r="D5897">
        <v>82.304299999999998</v>
      </c>
      <c r="E5897">
        <f>IFERROR(VLOOKUP(Table_ExternalData_15[[#This Row],[Id]],Rabati!B:C,2,0),0)</f>
        <v>10</v>
      </c>
      <c r="F5897">
        <v>8</v>
      </c>
      <c r="G5897" t="str">
        <f>VLOOKUP(Table_ExternalData_15[[#This Row],[Id]],'Blagovna izdelek'!A:C,3,0)</f>
        <v>Bachmann</v>
      </c>
      <c r="H5897">
        <f>Table_ExternalData_15[[#This Row],[Rabat]]*0.2</f>
        <v>2</v>
      </c>
      <c r="I5897" s="2">
        <f>Table_ExternalData_15[[#This Row],[Price]]-(Table_ExternalData_15[[#This Row],[Price]]*Table_ExternalData_15[[#This Row],[BB rabat]])/100</f>
        <v>80.658214000000001</v>
      </c>
      <c r="J5897" s="2">
        <f>Table_ExternalData_15[[#This Row],[BB cena]]*Table_ExternalData_15[[#Headers],[1,22]]</f>
        <v>98.403021080000002</v>
      </c>
      <c r="K5897">
        <f>Table_ExternalData_15[[#This Row],[Price]]*Table_ExternalData_15[[#Headers],[1,22]]</f>
        <v>100.41124599999999</v>
      </c>
      <c r="L5897" s="7">
        <f>IF(G5897="White Shark",E5897*0.5,IF(G5897="Sbox",E5897*0.5,IF(G5897="Tenda",E5897*0.5,E5897*0.2)))/100</f>
        <v>0.02</v>
      </c>
      <c r="M5897" s="2">
        <f>Table_ExternalData_15[[#This Row],[Price]]-Table_ExternalData_15[[#This Row],[Price]]*Table_ExternalData_15[[#This Row],[extra popust]]</f>
        <v>80.658214000000001</v>
      </c>
      <c r="N5897" s="2">
        <f>IF(M5897&lt;I5897,M5897,I5897)</f>
        <v>80.658214000000001</v>
      </c>
      <c r="O5897" s="16" t="str">
        <f>IF(N5897&lt;I5897,$U$1," ")</f>
        <v xml:space="preserve"> </v>
      </c>
      <c r="P5897" s="16" t="str">
        <f>IFERROR((O5897+30)," ")</f>
        <v xml:space="preserve"> </v>
      </c>
      <c r="Q5897" s="2">
        <f ca="1">IF(O5897=$U$1,N5897,"0")*1.22</f>
        <v>0</v>
      </c>
    </row>
    <row r="5898" spans="1:17" x14ac:dyDescent="0.25">
      <c r="A5898" t="s">
        <v>244</v>
      </c>
      <c r="B5898" t="s">
        <v>243</v>
      </c>
      <c r="C5898">
        <v>5775</v>
      </c>
      <c r="D5898">
        <v>71.254999999999995</v>
      </c>
      <c r="E5898">
        <f>IFERROR(VLOOKUP(Table_ExternalData_15[[#This Row],[Id]],Rabati!B:C,2,0),0)</f>
        <v>10</v>
      </c>
      <c r="F5898">
        <v>5</v>
      </c>
      <c r="G5898" t="str">
        <f>VLOOKUP(Table_ExternalData_15[[#This Row],[Id]],'Blagovna izdelek'!A:C,3,0)</f>
        <v>Bachmann</v>
      </c>
      <c r="H5898">
        <f>Table_ExternalData_15[[#This Row],[Rabat]]*0.2</f>
        <v>2</v>
      </c>
      <c r="I5898" s="2">
        <f>Table_ExternalData_15[[#This Row],[Price]]-(Table_ExternalData_15[[#This Row],[Price]]*Table_ExternalData_15[[#This Row],[BB rabat]])/100</f>
        <v>69.829899999999995</v>
      </c>
      <c r="J5898" s="2">
        <f>Table_ExternalData_15[[#This Row],[BB cena]]*Table_ExternalData_15[[#Headers],[1,22]]</f>
        <v>85.192477999999994</v>
      </c>
      <c r="K5898">
        <f>Table_ExternalData_15[[#This Row],[Price]]*Table_ExternalData_15[[#Headers],[1,22]]</f>
        <v>86.931099999999986</v>
      </c>
      <c r="L5898" s="7">
        <f>IF(G5898="White Shark",E5898*0.5,IF(G5898="Sbox",E5898*0.5,IF(G5898="Tenda",E5898*0.5,E5898*0.2)))/100</f>
        <v>0.02</v>
      </c>
      <c r="M5898" s="2">
        <f>Table_ExternalData_15[[#This Row],[Price]]-Table_ExternalData_15[[#This Row],[Price]]*Table_ExternalData_15[[#This Row],[extra popust]]</f>
        <v>69.829899999999995</v>
      </c>
      <c r="N5898" s="2">
        <f>IF(M5898&lt;I5898,M5898,I5898)</f>
        <v>69.829899999999995</v>
      </c>
      <c r="O5898" s="16" t="str">
        <f>IF(N5898&lt;I5898,$U$1," ")</f>
        <v xml:space="preserve"> </v>
      </c>
      <c r="P5898" s="16" t="str">
        <f>IFERROR((O5898+30)," ")</f>
        <v xml:space="preserve"> </v>
      </c>
      <c r="Q5898" s="2">
        <f ca="1">IF(O5898=$U$1,N5898,"0")*1.22</f>
        <v>0</v>
      </c>
    </row>
    <row r="5899" spans="1:17" x14ac:dyDescent="0.25">
      <c r="A5899" t="s">
        <v>246</v>
      </c>
      <c r="B5899" t="s">
        <v>245</v>
      </c>
      <c r="C5899">
        <v>5776</v>
      </c>
      <c r="D5899">
        <v>41.6496</v>
      </c>
      <c r="E5899">
        <f>IFERROR(VLOOKUP(Table_ExternalData_15[[#This Row],[Id]],Rabati!B:C,2,0),0)</f>
        <v>10</v>
      </c>
      <c r="F5899">
        <v>13</v>
      </c>
      <c r="G5899" t="str">
        <f>VLOOKUP(Table_ExternalData_15[[#This Row],[Id]],'Blagovna izdelek'!A:C,3,0)</f>
        <v>Bachmann</v>
      </c>
      <c r="H5899">
        <f>Table_ExternalData_15[[#This Row],[Rabat]]*0.2</f>
        <v>2</v>
      </c>
      <c r="I5899" s="2">
        <f>Table_ExternalData_15[[#This Row],[Price]]-(Table_ExternalData_15[[#This Row],[Price]]*Table_ExternalData_15[[#This Row],[BB rabat]])/100</f>
        <v>40.816608000000002</v>
      </c>
      <c r="J5899" s="2">
        <f>Table_ExternalData_15[[#This Row],[BB cena]]*Table_ExternalData_15[[#Headers],[1,22]]</f>
        <v>49.79626176</v>
      </c>
      <c r="K5899">
        <f>Table_ExternalData_15[[#This Row],[Price]]*Table_ExternalData_15[[#Headers],[1,22]]</f>
        <v>50.812511999999998</v>
      </c>
      <c r="L5899" s="7">
        <f>IF(G5899="White Shark",E5899*0.5,IF(G5899="Sbox",E5899*0.5,IF(G5899="Tenda",E5899*0.5,E5899*0.2)))/100</f>
        <v>0.02</v>
      </c>
      <c r="M5899" s="2">
        <f>Table_ExternalData_15[[#This Row],[Price]]-Table_ExternalData_15[[#This Row],[Price]]*Table_ExternalData_15[[#This Row],[extra popust]]</f>
        <v>40.816608000000002</v>
      </c>
      <c r="N5899" s="2">
        <f>IF(M5899&lt;I5899,M5899,I5899)</f>
        <v>40.816608000000002</v>
      </c>
      <c r="O5899" s="16" t="str">
        <f>IF(N5899&lt;I5899,$U$1," ")</f>
        <v xml:space="preserve"> </v>
      </c>
      <c r="P5899" s="16" t="str">
        <f>IFERROR((O5899+30)," ")</f>
        <v xml:space="preserve"> </v>
      </c>
      <c r="Q5899" s="2">
        <f ca="1">IF(O5899=$U$1,N5899,"0")*1.22</f>
        <v>0</v>
      </c>
    </row>
    <row r="5900" spans="1:17" x14ac:dyDescent="0.25">
      <c r="A5900" t="s">
        <v>248</v>
      </c>
      <c r="B5900" t="s">
        <v>247</v>
      </c>
      <c r="C5900">
        <v>5777</v>
      </c>
      <c r="D5900">
        <v>15.054500000000001</v>
      </c>
      <c r="E5900">
        <f>IFERROR(VLOOKUP(Table_ExternalData_15[[#This Row],[Id]],Rabati!B:C,2,0),0)</f>
        <v>20</v>
      </c>
      <c r="F5900">
        <v>3</v>
      </c>
      <c r="G5900" t="str">
        <f>VLOOKUP(Table_ExternalData_15[[#This Row],[Id]],'Blagovna izdelek'!A:C,3,0)</f>
        <v>Bachmann</v>
      </c>
      <c r="H5900">
        <f>Table_ExternalData_15[[#This Row],[Rabat]]*0.2</f>
        <v>4</v>
      </c>
      <c r="I5900" s="2">
        <f>Table_ExternalData_15[[#This Row],[Price]]-(Table_ExternalData_15[[#This Row],[Price]]*Table_ExternalData_15[[#This Row],[BB rabat]])/100</f>
        <v>14.45232</v>
      </c>
      <c r="J5900" s="2">
        <f>Table_ExternalData_15[[#This Row],[BB cena]]*Table_ExternalData_15[[#Headers],[1,22]]</f>
        <v>17.631830399999998</v>
      </c>
      <c r="K5900">
        <f>Table_ExternalData_15[[#This Row],[Price]]*Table_ExternalData_15[[#Headers],[1,22]]</f>
        <v>18.366490000000002</v>
      </c>
      <c r="L5900" s="7">
        <f>IF(G5900="White Shark",E5900*0.5,IF(G5900="Sbox",E5900*0.5,IF(G5900="Tenda",E5900*0.5,E5900*0.2)))/100</f>
        <v>0.04</v>
      </c>
      <c r="M5900" s="2">
        <f>Table_ExternalData_15[[#This Row],[Price]]-Table_ExternalData_15[[#This Row],[Price]]*Table_ExternalData_15[[#This Row],[extra popust]]</f>
        <v>14.45232</v>
      </c>
      <c r="N5900" s="2">
        <f>IF(M5900&lt;I5900,M5900,I5900)</f>
        <v>14.45232</v>
      </c>
      <c r="O5900" s="16" t="str">
        <f>IF(N5900&lt;I5900,$U$1," ")</f>
        <v xml:space="preserve"> </v>
      </c>
      <c r="P5900" s="16" t="str">
        <f>IFERROR((O5900+30)," ")</f>
        <v xml:space="preserve"> </v>
      </c>
      <c r="Q5900" s="2">
        <f ca="1">IF(O5900=$U$1,N5900,"0")*1.22</f>
        <v>0</v>
      </c>
    </row>
    <row r="5901" spans="1:17" x14ac:dyDescent="0.25">
      <c r="A5901" t="s">
        <v>2301</v>
      </c>
      <c r="B5901" t="s">
        <v>2300</v>
      </c>
      <c r="C5901">
        <v>8432</v>
      </c>
      <c r="D5901">
        <v>6.1262999999999996</v>
      </c>
      <c r="E5901">
        <f>IFERROR(VLOOKUP(Table_ExternalData_15[[#This Row],[Id]],Rabati!B:C,2,0),0)</f>
        <v>20</v>
      </c>
      <c r="F5901">
        <v>5</v>
      </c>
      <c r="G5901" t="str">
        <f>VLOOKUP(Table_ExternalData_15[[#This Row],[Id]],'Blagovna izdelek'!A:C,3,0)</f>
        <v>Bachmann</v>
      </c>
      <c r="H5901">
        <f>Table_ExternalData_15[[#This Row],[Rabat]]*0.2</f>
        <v>4</v>
      </c>
      <c r="I5901" s="2">
        <f>Table_ExternalData_15[[#This Row],[Price]]-(Table_ExternalData_15[[#This Row],[Price]]*Table_ExternalData_15[[#This Row],[BB rabat]])/100</f>
        <v>5.8812479999999994</v>
      </c>
      <c r="J5901" s="2">
        <f>Table_ExternalData_15[[#This Row],[BB cena]]*Table_ExternalData_15[[#Headers],[1,22]]</f>
        <v>7.1751225599999993</v>
      </c>
      <c r="K5901">
        <f>Table_ExternalData_15[[#This Row],[Price]]*Table_ExternalData_15[[#Headers],[1,22]]</f>
        <v>7.4740859999999998</v>
      </c>
      <c r="L5901" s="7">
        <f>IF(G5901="White Shark",E5901*0.5,IF(G5901="Sbox",E5901*0.5,IF(G5901="Tenda",E5901*0.5,E5901*0.2)))/100</f>
        <v>0.04</v>
      </c>
      <c r="M5901" s="2">
        <f>Table_ExternalData_15[[#This Row],[Price]]-Table_ExternalData_15[[#This Row],[Price]]*Table_ExternalData_15[[#This Row],[extra popust]]</f>
        <v>5.8812479999999994</v>
      </c>
      <c r="N5901" s="2">
        <f>IF(M5901&lt;I5901,M5901,I5901)</f>
        <v>5.8812479999999994</v>
      </c>
      <c r="O5901" s="16" t="str">
        <f>IF(N5901&lt;I5901,$U$1," ")</f>
        <v xml:space="preserve"> </v>
      </c>
      <c r="P5901" s="16" t="str">
        <f>IFERROR((O5901+30)," ")</f>
        <v xml:space="preserve"> </v>
      </c>
      <c r="Q5901" s="2">
        <f ca="1">IF(O5901=$U$1,N5901,"0")*1.22</f>
        <v>0</v>
      </c>
    </row>
    <row r="5902" spans="1:17" x14ac:dyDescent="0.25">
      <c r="A5902" t="s">
        <v>2303</v>
      </c>
      <c r="B5902" t="s">
        <v>2302</v>
      </c>
      <c r="C5902">
        <v>8433</v>
      </c>
      <c r="D5902">
        <v>8.5309000000000008</v>
      </c>
      <c r="E5902">
        <f>IFERROR(VLOOKUP(Table_ExternalData_15[[#This Row],[Id]],Rabati!B:C,2,0),0)</f>
        <v>20</v>
      </c>
      <c r="F5902">
        <v>9</v>
      </c>
      <c r="G5902" t="str">
        <f>VLOOKUP(Table_ExternalData_15[[#This Row],[Id]],'Blagovna izdelek'!A:C,3,0)</f>
        <v>Bachmann</v>
      </c>
      <c r="H5902">
        <f>Table_ExternalData_15[[#This Row],[Rabat]]*0.2</f>
        <v>4</v>
      </c>
      <c r="I5902" s="2">
        <f>Table_ExternalData_15[[#This Row],[Price]]-(Table_ExternalData_15[[#This Row],[Price]]*Table_ExternalData_15[[#This Row],[BB rabat]])/100</f>
        <v>8.1896640000000005</v>
      </c>
      <c r="J5902" s="2">
        <f>Table_ExternalData_15[[#This Row],[BB cena]]*Table_ExternalData_15[[#Headers],[1,22]]</f>
        <v>9.9913900800000004</v>
      </c>
      <c r="K5902">
        <f>Table_ExternalData_15[[#This Row],[Price]]*Table_ExternalData_15[[#Headers],[1,22]]</f>
        <v>10.407698</v>
      </c>
      <c r="L5902" s="7">
        <f>IF(G5902="White Shark",E5902*0.5,IF(G5902="Sbox",E5902*0.5,IF(G5902="Tenda",E5902*0.5,E5902*0.2)))/100</f>
        <v>0.04</v>
      </c>
      <c r="M5902" s="2">
        <f>Table_ExternalData_15[[#This Row],[Price]]-Table_ExternalData_15[[#This Row],[Price]]*Table_ExternalData_15[[#This Row],[extra popust]]</f>
        <v>8.1896640000000005</v>
      </c>
      <c r="N5902" s="2">
        <f>IF(M5902&lt;I5902,M5902,I5902)</f>
        <v>8.1896640000000005</v>
      </c>
      <c r="O5902" s="16" t="str">
        <f>IF(N5902&lt;I5902,$U$1," ")</f>
        <v xml:space="preserve"> </v>
      </c>
      <c r="P5902" s="16" t="str">
        <f>IFERROR((O5902+30)," ")</f>
        <v xml:space="preserve"> </v>
      </c>
      <c r="Q5902" s="2">
        <f ca="1">IF(O5902=$U$1,N5902,"0")*1.22</f>
        <v>0</v>
      </c>
    </row>
    <row r="5903" spans="1:17" x14ac:dyDescent="0.25">
      <c r="A5903" t="s">
        <v>2305</v>
      </c>
      <c r="B5903" t="s">
        <v>2304</v>
      </c>
      <c r="C5903">
        <v>8434</v>
      </c>
      <c r="D5903">
        <v>11.876300000000001</v>
      </c>
      <c r="E5903">
        <f>IFERROR(VLOOKUP(Table_ExternalData_15[[#This Row],[Id]],Rabati!B:C,2,0),0)</f>
        <v>20</v>
      </c>
      <c r="F5903">
        <v>9</v>
      </c>
      <c r="G5903" t="str">
        <f>VLOOKUP(Table_ExternalData_15[[#This Row],[Id]],'Blagovna izdelek'!A:C,3,0)</f>
        <v>Bachmann</v>
      </c>
      <c r="H5903">
        <f>Table_ExternalData_15[[#This Row],[Rabat]]*0.2</f>
        <v>4</v>
      </c>
      <c r="I5903" s="2">
        <f>Table_ExternalData_15[[#This Row],[Price]]-(Table_ExternalData_15[[#This Row],[Price]]*Table_ExternalData_15[[#This Row],[BB rabat]])/100</f>
        <v>11.401248000000001</v>
      </c>
      <c r="J5903" s="2">
        <f>Table_ExternalData_15[[#This Row],[BB cena]]*Table_ExternalData_15[[#Headers],[1,22]]</f>
        <v>13.909522560000001</v>
      </c>
      <c r="K5903">
        <f>Table_ExternalData_15[[#This Row],[Price]]*Table_ExternalData_15[[#Headers],[1,22]]</f>
        <v>14.489086</v>
      </c>
      <c r="L5903" s="7">
        <f>IF(G5903="White Shark",E5903*0.5,IF(G5903="Sbox",E5903*0.5,IF(G5903="Tenda",E5903*0.5,E5903*0.2)))/100</f>
        <v>0.04</v>
      </c>
      <c r="M5903" s="2">
        <f>Table_ExternalData_15[[#This Row],[Price]]-Table_ExternalData_15[[#This Row],[Price]]*Table_ExternalData_15[[#This Row],[extra popust]]</f>
        <v>11.401248000000001</v>
      </c>
      <c r="N5903" s="2">
        <f>IF(M5903&lt;I5903,M5903,I5903)</f>
        <v>11.401248000000001</v>
      </c>
      <c r="O5903" s="16" t="str">
        <f>IF(N5903&lt;I5903,$U$1," ")</f>
        <v xml:space="preserve"> </v>
      </c>
      <c r="P5903" s="16" t="str">
        <f>IFERROR((O5903+30)," ")</f>
        <v xml:space="preserve"> </v>
      </c>
      <c r="Q5903" s="2">
        <f ca="1">IF(O5903=$U$1,N5903,"0")*1.22</f>
        <v>0</v>
      </c>
    </row>
    <row r="5904" spans="1:17" x14ac:dyDescent="0.25">
      <c r="A5904" t="s">
        <v>2307</v>
      </c>
      <c r="B5904" t="s">
        <v>2306</v>
      </c>
      <c r="C5904">
        <v>8435</v>
      </c>
      <c r="D5904">
        <v>23.041699999999999</v>
      </c>
      <c r="E5904">
        <f>IFERROR(VLOOKUP(Table_ExternalData_15[[#This Row],[Id]],Rabati!B:C,2,0),0)</f>
        <v>20</v>
      </c>
      <c r="F5904">
        <v>9</v>
      </c>
      <c r="G5904" t="str">
        <f>VLOOKUP(Table_ExternalData_15[[#This Row],[Id]],'Blagovna izdelek'!A:C,3,0)</f>
        <v>Bachmann</v>
      </c>
      <c r="H5904">
        <f>Table_ExternalData_15[[#This Row],[Rabat]]*0.2</f>
        <v>4</v>
      </c>
      <c r="I5904" s="2">
        <f>Table_ExternalData_15[[#This Row],[Price]]-(Table_ExternalData_15[[#This Row],[Price]]*Table_ExternalData_15[[#This Row],[BB rabat]])/100</f>
        <v>22.120031999999998</v>
      </c>
      <c r="J5904" s="2">
        <f>Table_ExternalData_15[[#This Row],[BB cena]]*Table_ExternalData_15[[#Headers],[1,22]]</f>
        <v>26.986439039999997</v>
      </c>
      <c r="K5904">
        <f>Table_ExternalData_15[[#This Row],[Price]]*Table_ExternalData_15[[#Headers],[1,22]]</f>
        <v>28.110873999999999</v>
      </c>
      <c r="L5904" s="7">
        <f>IF(G5904="White Shark",E5904*0.5,IF(G5904="Sbox",E5904*0.5,IF(G5904="Tenda",E5904*0.5,E5904*0.2)))/100</f>
        <v>0.04</v>
      </c>
      <c r="M5904" s="2">
        <f>Table_ExternalData_15[[#This Row],[Price]]-Table_ExternalData_15[[#This Row],[Price]]*Table_ExternalData_15[[#This Row],[extra popust]]</f>
        <v>22.120031999999998</v>
      </c>
      <c r="N5904" s="2">
        <f>IF(M5904&lt;I5904,M5904,I5904)</f>
        <v>22.120031999999998</v>
      </c>
      <c r="O5904" s="16" t="str">
        <f>IF(N5904&lt;I5904,$U$1," ")</f>
        <v xml:space="preserve"> </v>
      </c>
      <c r="P5904" s="16" t="str">
        <f>IFERROR((O5904+30)," ")</f>
        <v xml:space="preserve"> </v>
      </c>
      <c r="Q5904" s="2">
        <f ca="1">IF(O5904=$U$1,N5904,"0")*1.22</f>
        <v>0</v>
      </c>
    </row>
    <row r="5905" spans="1:17" x14ac:dyDescent="0.25">
      <c r="A5905" t="s">
        <v>2309</v>
      </c>
      <c r="B5905" t="s">
        <v>2308</v>
      </c>
      <c r="C5905">
        <v>8436</v>
      </c>
      <c r="D5905">
        <v>8.6771999999999991</v>
      </c>
      <c r="E5905">
        <f>IFERROR(VLOOKUP(Table_ExternalData_15[[#This Row],[Id]],Rabati!B:C,2,0),0)</f>
        <v>20</v>
      </c>
      <c r="F5905">
        <v>11</v>
      </c>
      <c r="G5905" t="str">
        <f>VLOOKUP(Table_ExternalData_15[[#This Row],[Id]],'Blagovna izdelek'!A:C,3,0)</f>
        <v>Bachmann</v>
      </c>
      <c r="H5905">
        <f>Table_ExternalData_15[[#This Row],[Rabat]]*0.2</f>
        <v>4</v>
      </c>
      <c r="I5905" s="2">
        <f>Table_ExternalData_15[[#This Row],[Price]]-(Table_ExternalData_15[[#This Row],[Price]]*Table_ExternalData_15[[#This Row],[BB rabat]])/100</f>
        <v>8.3301119999999997</v>
      </c>
      <c r="J5905" s="2">
        <f>Table_ExternalData_15[[#This Row],[BB cena]]*Table_ExternalData_15[[#Headers],[1,22]]</f>
        <v>10.16273664</v>
      </c>
      <c r="K5905">
        <f>Table_ExternalData_15[[#This Row],[Price]]*Table_ExternalData_15[[#Headers],[1,22]]</f>
        <v>10.586183999999999</v>
      </c>
      <c r="L5905" s="7">
        <f>IF(G5905="White Shark",E5905*0.5,IF(G5905="Sbox",E5905*0.5,IF(G5905="Tenda",E5905*0.5,E5905*0.2)))/100</f>
        <v>0.04</v>
      </c>
      <c r="M5905" s="2">
        <f>Table_ExternalData_15[[#This Row],[Price]]-Table_ExternalData_15[[#This Row],[Price]]*Table_ExternalData_15[[#This Row],[extra popust]]</f>
        <v>8.3301119999999997</v>
      </c>
      <c r="N5905" s="2">
        <f>IF(M5905&lt;I5905,M5905,I5905)</f>
        <v>8.3301119999999997</v>
      </c>
      <c r="O5905" s="16" t="str">
        <f>IF(N5905&lt;I5905,$U$1," ")</f>
        <v xml:space="preserve"> </v>
      </c>
      <c r="P5905" s="16" t="str">
        <f>IFERROR((O5905+30)," ")</f>
        <v xml:space="preserve"> </v>
      </c>
      <c r="Q5905" s="2">
        <f ca="1">IF(O5905=$U$1,N5905,"0")*1.22</f>
        <v>0</v>
      </c>
    </row>
    <row r="5906" spans="1:17" x14ac:dyDescent="0.25">
      <c r="A5906" t="s">
        <v>2311</v>
      </c>
      <c r="B5906" t="s">
        <v>2310</v>
      </c>
      <c r="C5906">
        <v>8437</v>
      </c>
      <c r="D5906">
        <v>9.2835999999999999</v>
      </c>
      <c r="E5906">
        <f>IFERROR(VLOOKUP(Table_ExternalData_15[[#This Row],[Id]],Rabati!B:C,2,0),0)</f>
        <v>20</v>
      </c>
      <c r="F5906">
        <v>4</v>
      </c>
      <c r="G5906" t="str">
        <f>VLOOKUP(Table_ExternalData_15[[#This Row],[Id]],'Blagovna izdelek'!A:C,3,0)</f>
        <v>Bachmann</v>
      </c>
      <c r="H5906">
        <f>Table_ExternalData_15[[#This Row],[Rabat]]*0.2</f>
        <v>4</v>
      </c>
      <c r="I5906" s="2">
        <f>Table_ExternalData_15[[#This Row],[Price]]-(Table_ExternalData_15[[#This Row],[Price]]*Table_ExternalData_15[[#This Row],[BB rabat]])/100</f>
        <v>8.9122559999999993</v>
      </c>
      <c r="J5906" s="2">
        <f>Table_ExternalData_15[[#This Row],[BB cena]]*Table_ExternalData_15[[#Headers],[1,22]]</f>
        <v>10.87295232</v>
      </c>
      <c r="K5906">
        <f>Table_ExternalData_15[[#This Row],[Price]]*Table_ExternalData_15[[#Headers],[1,22]]</f>
        <v>11.325991999999999</v>
      </c>
      <c r="L5906" s="7">
        <f>IF(G5906="White Shark",E5906*0.5,IF(G5906="Sbox",E5906*0.5,IF(G5906="Tenda",E5906*0.5,E5906*0.2)))/100</f>
        <v>0.04</v>
      </c>
      <c r="M5906" s="2">
        <f>Table_ExternalData_15[[#This Row],[Price]]-Table_ExternalData_15[[#This Row],[Price]]*Table_ExternalData_15[[#This Row],[extra popust]]</f>
        <v>8.9122559999999993</v>
      </c>
      <c r="N5906" s="2">
        <f>IF(M5906&lt;I5906,M5906,I5906)</f>
        <v>8.9122559999999993</v>
      </c>
      <c r="O5906" s="16" t="str">
        <f>IF(N5906&lt;I5906,$U$1," ")</f>
        <v xml:space="preserve"> </v>
      </c>
      <c r="P5906" s="16" t="str">
        <f>IFERROR((O5906+30)," ")</f>
        <v xml:space="preserve"> </v>
      </c>
      <c r="Q5906" s="2">
        <f ca="1">IF(O5906=$U$1,N5906,"0")*1.22</f>
        <v>0</v>
      </c>
    </row>
    <row r="5907" spans="1:17" x14ac:dyDescent="0.25">
      <c r="A5907" t="s">
        <v>2313</v>
      </c>
      <c r="B5907" t="s">
        <v>2312</v>
      </c>
      <c r="C5907">
        <v>8438</v>
      </c>
      <c r="D5907">
        <v>11.8972</v>
      </c>
      <c r="E5907">
        <f>IFERROR(VLOOKUP(Table_ExternalData_15[[#This Row],[Id]],Rabati!B:C,2,0),0)</f>
        <v>20</v>
      </c>
      <c r="F5907">
        <v>13</v>
      </c>
      <c r="G5907" t="str">
        <f>VLOOKUP(Table_ExternalData_15[[#This Row],[Id]],'Blagovna izdelek'!A:C,3,0)</f>
        <v>Bachmann</v>
      </c>
      <c r="H5907">
        <f>Table_ExternalData_15[[#This Row],[Rabat]]*0.2</f>
        <v>4</v>
      </c>
      <c r="I5907" s="2">
        <f>Table_ExternalData_15[[#This Row],[Price]]-(Table_ExternalData_15[[#This Row],[Price]]*Table_ExternalData_15[[#This Row],[BB rabat]])/100</f>
        <v>11.421312</v>
      </c>
      <c r="J5907" s="2">
        <f>Table_ExternalData_15[[#This Row],[BB cena]]*Table_ExternalData_15[[#Headers],[1,22]]</f>
        <v>13.934000640000001</v>
      </c>
      <c r="K5907">
        <f>Table_ExternalData_15[[#This Row],[Price]]*Table_ExternalData_15[[#Headers],[1,22]]</f>
        <v>14.514583999999999</v>
      </c>
      <c r="L5907" s="7">
        <f>IF(G5907="White Shark",E5907*0.5,IF(G5907="Sbox",E5907*0.5,IF(G5907="Tenda",E5907*0.5,E5907*0.2)))/100</f>
        <v>0.04</v>
      </c>
      <c r="M5907" s="2">
        <f>Table_ExternalData_15[[#This Row],[Price]]-Table_ExternalData_15[[#This Row],[Price]]*Table_ExternalData_15[[#This Row],[extra popust]]</f>
        <v>11.421312</v>
      </c>
      <c r="N5907" s="2">
        <f>IF(M5907&lt;I5907,M5907,I5907)</f>
        <v>11.421312</v>
      </c>
      <c r="O5907" s="16" t="str">
        <f>IF(N5907&lt;I5907,$U$1," ")</f>
        <v xml:space="preserve"> </v>
      </c>
      <c r="P5907" s="16" t="str">
        <f>IFERROR((O5907+30)," ")</f>
        <v xml:space="preserve"> </v>
      </c>
      <c r="Q5907" s="2">
        <f ca="1">IF(O5907=$U$1,N5907,"0")*1.22</f>
        <v>0</v>
      </c>
    </row>
    <row r="5908" spans="1:17" x14ac:dyDescent="0.25">
      <c r="A5908" t="s">
        <v>2315</v>
      </c>
      <c r="B5908" t="s">
        <v>2314</v>
      </c>
      <c r="C5908">
        <v>8439</v>
      </c>
      <c r="D5908">
        <v>11.8972</v>
      </c>
      <c r="E5908">
        <f>IFERROR(VLOOKUP(Table_ExternalData_15[[#This Row],[Id]],Rabati!B:C,2,0),0)</f>
        <v>20</v>
      </c>
      <c r="F5908">
        <v>61</v>
      </c>
      <c r="G5908" t="str">
        <f>VLOOKUP(Table_ExternalData_15[[#This Row],[Id]],'Blagovna izdelek'!A:C,3,0)</f>
        <v>Bachmann</v>
      </c>
      <c r="H5908">
        <f>Table_ExternalData_15[[#This Row],[Rabat]]*0.2</f>
        <v>4</v>
      </c>
      <c r="I5908" s="2">
        <f>Table_ExternalData_15[[#This Row],[Price]]-(Table_ExternalData_15[[#This Row],[Price]]*Table_ExternalData_15[[#This Row],[BB rabat]])/100</f>
        <v>11.421312</v>
      </c>
      <c r="J5908" s="2">
        <f>Table_ExternalData_15[[#This Row],[BB cena]]*Table_ExternalData_15[[#Headers],[1,22]]</f>
        <v>13.934000640000001</v>
      </c>
      <c r="K5908">
        <f>Table_ExternalData_15[[#This Row],[Price]]*Table_ExternalData_15[[#Headers],[1,22]]</f>
        <v>14.514583999999999</v>
      </c>
      <c r="L5908" s="7">
        <f>IF(G5908="White Shark",E5908*0.5,IF(G5908="Sbox",E5908*0.5,IF(G5908="Tenda",E5908*0.5,E5908*0.2)))/100</f>
        <v>0.04</v>
      </c>
      <c r="M5908" s="2">
        <f>Table_ExternalData_15[[#This Row],[Price]]-Table_ExternalData_15[[#This Row],[Price]]*Table_ExternalData_15[[#This Row],[extra popust]]</f>
        <v>11.421312</v>
      </c>
      <c r="N5908" s="2">
        <f>IF(M5908&lt;I5908,M5908,I5908)</f>
        <v>11.421312</v>
      </c>
      <c r="O5908" s="16" t="str">
        <f>IF(N5908&lt;I5908,$U$1," ")</f>
        <v xml:space="preserve"> </v>
      </c>
      <c r="P5908" s="16" t="str">
        <f>IFERROR((O5908+30)," ")</f>
        <v xml:space="preserve"> </v>
      </c>
      <c r="Q5908" s="2">
        <f ca="1">IF(O5908=$U$1,N5908,"0")*1.22</f>
        <v>0</v>
      </c>
    </row>
    <row r="5909" spans="1:17" x14ac:dyDescent="0.25">
      <c r="A5909" t="s">
        <v>2317</v>
      </c>
      <c r="B5909" t="s">
        <v>2316</v>
      </c>
      <c r="C5909">
        <v>8440</v>
      </c>
      <c r="D5909">
        <v>17.354500000000002</v>
      </c>
      <c r="E5909">
        <f>IFERROR(VLOOKUP(Table_ExternalData_15[[#This Row],[Id]],Rabati!B:C,2,0),0)</f>
        <v>20</v>
      </c>
      <c r="F5909">
        <v>47</v>
      </c>
      <c r="G5909" t="str">
        <f>VLOOKUP(Table_ExternalData_15[[#This Row],[Id]],'Blagovna izdelek'!A:C,3,0)</f>
        <v>Bachmann</v>
      </c>
      <c r="H5909">
        <f>Table_ExternalData_15[[#This Row],[Rabat]]*0.2</f>
        <v>4</v>
      </c>
      <c r="I5909" s="2">
        <f>Table_ExternalData_15[[#This Row],[Price]]-(Table_ExternalData_15[[#This Row],[Price]]*Table_ExternalData_15[[#This Row],[BB rabat]])/100</f>
        <v>16.660320000000002</v>
      </c>
      <c r="J5909" s="2">
        <f>Table_ExternalData_15[[#This Row],[BB cena]]*Table_ExternalData_15[[#Headers],[1,22]]</f>
        <v>20.325590400000003</v>
      </c>
      <c r="K5909">
        <f>Table_ExternalData_15[[#This Row],[Price]]*Table_ExternalData_15[[#Headers],[1,22]]</f>
        <v>21.17249</v>
      </c>
      <c r="L5909" s="7">
        <f>IF(G5909="White Shark",E5909*0.5,IF(G5909="Sbox",E5909*0.5,IF(G5909="Tenda",E5909*0.5,E5909*0.2)))/100</f>
        <v>0.04</v>
      </c>
      <c r="M5909" s="2">
        <f>Table_ExternalData_15[[#This Row],[Price]]-Table_ExternalData_15[[#This Row],[Price]]*Table_ExternalData_15[[#This Row],[extra popust]]</f>
        <v>16.660320000000002</v>
      </c>
      <c r="N5909" s="2">
        <f>IF(M5909&lt;I5909,M5909,I5909)</f>
        <v>16.660320000000002</v>
      </c>
      <c r="O5909" s="16" t="str">
        <f>IF(N5909&lt;I5909,$U$1," ")</f>
        <v xml:space="preserve"> </v>
      </c>
      <c r="P5909" s="16" t="str">
        <f>IFERROR((O5909+30)," ")</f>
        <v xml:space="preserve"> </v>
      </c>
      <c r="Q5909" s="2">
        <f ca="1">IF(O5909=$U$1,N5909,"0")*1.22</f>
        <v>0</v>
      </c>
    </row>
    <row r="5910" spans="1:17" x14ac:dyDescent="0.25">
      <c r="A5910" t="s">
        <v>2319</v>
      </c>
      <c r="B5910" t="s">
        <v>2318</v>
      </c>
      <c r="C5910">
        <v>8441</v>
      </c>
      <c r="D5910">
        <v>10.182700000000001</v>
      </c>
      <c r="E5910">
        <f>IFERROR(VLOOKUP(Table_ExternalData_15[[#This Row],[Id]],Rabati!B:C,2,0),0)</f>
        <v>20</v>
      </c>
      <c r="F5910">
        <v>23</v>
      </c>
      <c r="G5910" t="str">
        <f>VLOOKUP(Table_ExternalData_15[[#This Row],[Id]],'Blagovna izdelek'!A:C,3,0)</f>
        <v>Bachmann</v>
      </c>
      <c r="H5910">
        <f>Table_ExternalData_15[[#This Row],[Rabat]]*0.2</f>
        <v>4</v>
      </c>
      <c r="I5910" s="2">
        <f>Table_ExternalData_15[[#This Row],[Price]]-(Table_ExternalData_15[[#This Row],[Price]]*Table_ExternalData_15[[#This Row],[BB rabat]])/100</f>
        <v>9.7753920000000001</v>
      </c>
      <c r="J5910" s="2">
        <f>Table_ExternalData_15[[#This Row],[BB cena]]*Table_ExternalData_15[[#Headers],[1,22]]</f>
        <v>11.925978239999999</v>
      </c>
      <c r="K5910">
        <f>Table_ExternalData_15[[#This Row],[Price]]*Table_ExternalData_15[[#Headers],[1,22]]</f>
        <v>12.422894000000001</v>
      </c>
      <c r="L5910" s="7">
        <f>IF(G5910="White Shark",E5910*0.5,IF(G5910="Sbox",E5910*0.5,IF(G5910="Tenda",E5910*0.5,E5910*0.2)))/100</f>
        <v>0.04</v>
      </c>
      <c r="M5910" s="2">
        <f>Table_ExternalData_15[[#This Row],[Price]]-Table_ExternalData_15[[#This Row],[Price]]*Table_ExternalData_15[[#This Row],[extra popust]]</f>
        <v>9.7753920000000001</v>
      </c>
      <c r="N5910" s="2">
        <f>IF(M5910&lt;I5910,M5910,I5910)</f>
        <v>9.7753920000000001</v>
      </c>
      <c r="O5910" s="16" t="str">
        <f>IF(N5910&lt;I5910,$U$1," ")</f>
        <v xml:space="preserve"> </v>
      </c>
      <c r="P5910" s="16" t="str">
        <f>IFERROR((O5910+30)," ")</f>
        <v xml:space="preserve"> </v>
      </c>
      <c r="Q5910" s="2">
        <f ca="1">IF(O5910=$U$1,N5910,"0")*1.22</f>
        <v>0</v>
      </c>
    </row>
    <row r="5911" spans="1:17" x14ac:dyDescent="0.25">
      <c r="A5911" t="s">
        <v>2321</v>
      </c>
      <c r="B5911" t="s">
        <v>2320</v>
      </c>
      <c r="C5911">
        <v>8442</v>
      </c>
      <c r="D5911">
        <v>13.1099</v>
      </c>
      <c r="E5911">
        <f>IFERROR(VLOOKUP(Table_ExternalData_15[[#This Row],[Id]],Rabati!B:C,2,0),0)</f>
        <v>20</v>
      </c>
      <c r="F5911">
        <v>8</v>
      </c>
      <c r="G5911" t="str">
        <f>VLOOKUP(Table_ExternalData_15[[#This Row],[Id]],'Blagovna izdelek'!A:C,3,0)</f>
        <v>Bachmann</v>
      </c>
      <c r="H5911">
        <f>Table_ExternalData_15[[#This Row],[Rabat]]*0.2</f>
        <v>4</v>
      </c>
      <c r="I5911" s="2">
        <f>Table_ExternalData_15[[#This Row],[Price]]-(Table_ExternalData_15[[#This Row],[Price]]*Table_ExternalData_15[[#This Row],[BB rabat]])/100</f>
        <v>12.585504</v>
      </c>
      <c r="J5911" s="2">
        <f>Table_ExternalData_15[[#This Row],[BB cena]]*Table_ExternalData_15[[#Headers],[1,22]]</f>
        <v>15.35431488</v>
      </c>
      <c r="K5911">
        <f>Table_ExternalData_15[[#This Row],[Price]]*Table_ExternalData_15[[#Headers],[1,22]]</f>
        <v>15.994078</v>
      </c>
      <c r="L5911" s="7">
        <f>IF(G5911="White Shark",E5911*0.5,IF(G5911="Sbox",E5911*0.5,IF(G5911="Tenda",E5911*0.5,E5911*0.2)))/100</f>
        <v>0.04</v>
      </c>
      <c r="M5911" s="2">
        <f>Table_ExternalData_15[[#This Row],[Price]]-Table_ExternalData_15[[#This Row],[Price]]*Table_ExternalData_15[[#This Row],[extra popust]]</f>
        <v>12.585504</v>
      </c>
      <c r="N5911" s="2">
        <f>IF(M5911&lt;I5911,M5911,I5911)</f>
        <v>12.585504</v>
      </c>
      <c r="O5911" s="16" t="str">
        <f>IF(N5911&lt;I5911,$U$1," ")</f>
        <v xml:space="preserve"> </v>
      </c>
      <c r="P5911" s="16" t="str">
        <f>IFERROR((O5911+30)," ")</f>
        <v xml:space="preserve"> </v>
      </c>
      <c r="Q5911" s="2">
        <f ca="1">IF(O5911=$U$1,N5911,"0")*1.22</f>
        <v>0</v>
      </c>
    </row>
    <row r="5912" spans="1:17" x14ac:dyDescent="0.25">
      <c r="A5912" t="s">
        <v>2323</v>
      </c>
      <c r="B5912" t="s">
        <v>2322</v>
      </c>
      <c r="C5912">
        <v>8443</v>
      </c>
      <c r="D5912">
        <v>13.1099</v>
      </c>
      <c r="E5912">
        <f>IFERROR(VLOOKUP(Table_ExternalData_15[[#This Row],[Id]],Rabati!B:C,2,0),0)</f>
        <v>20</v>
      </c>
      <c r="F5912">
        <v>9</v>
      </c>
      <c r="G5912" t="str">
        <f>VLOOKUP(Table_ExternalData_15[[#This Row],[Id]],'Blagovna izdelek'!A:C,3,0)</f>
        <v>Bachmann</v>
      </c>
      <c r="H5912">
        <f>Table_ExternalData_15[[#This Row],[Rabat]]*0.2</f>
        <v>4</v>
      </c>
      <c r="I5912" s="2">
        <f>Table_ExternalData_15[[#This Row],[Price]]-(Table_ExternalData_15[[#This Row],[Price]]*Table_ExternalData_15[[#This Row],[BB rabat]])/100</f>
        <v>12.585504</v>
      </c>
      <c r="J5912" s="2">
        <f>Table_ExternalData_15[[#This Row],[BB cena]]*Table_ExternalData_15[[#Headers],[1,22]]</f>
        <v>15.35431488</v>
      </c>
      <c r="K5912">
        <f>Table_ExternalData_15[[#This Row],[Price]]*Table_ExternalData_15[[#Headers],[1,22]]</f>
        <v>15.994078</v>
      </c>
      <c r="L5912" s="7">
        <f>IF(G5912="White Shark",E5912*0.5,IF(G5912="Sbox",E5912*0.5,IF(G5912="Tenda",E5912*0.5,E5912*0.2)))/100</f>
        <v>0.04</v>
      </c>
      <c r="M5912" s="2">
        <f>Table_ExternalData_15[[#This Row],[Price]]-Table_ExternalData_15[[#This Row],[Price]]*Table_ExternalData_15[[#This Row],[extra popust]]</f>
        <v>12.585504</v>
      </c>
      <c r="N5912" s="2">
        <f>IF(M5912&lt;I5912,M5912,I5912)</f>
        <v>12.585504</v>
      </c>
      <c r="O5912" s="16" t="str">
        <f>IF(N5912&lt;I5912,$U$1," ")</f>
        <v xml:space="preserve"> </v>
      </c>
      <c r="P5912" s="16" t="str">
        <f>IFERROR((O5912+30)," ")</f>
        <v xml:space="preserve"> </v>
      </c>
      <c r="Q5912" s="2">
        <f ca="1">IF(O5912=$U$1,N5912,"0")*1.22</f>
        <v>0</v>
      </c>
    </row>
    <row r="5913" spans="1:17" x14ac:dyDescent="0.25">
      <c r="A5913" t="s">
        <v>2325</v>
      </c>
      <c r="B5913" t="s">
        <v>2324</v>
      </c>
      <c r="C5913">
        <v>8444</v>
      </c>
      <c r="D5913">
        <v>13.8208</v>
      </c>
      <c r="E5913">
        <f>IFERROR(VLOOKUP(Table_ExternalData_15[[#This Row],[Id]],Rabati!B:C,2,0),0)</f>
        <v>20</v>
      </c>
      <c r="F5913">
        <v>18</v>
      </c>
      <c r="G5913" t="str">
        <f>VLOOKUP(Table_ExternalData_15[[#This Row],[Id]],'Blagovna izdelek'!A:C,3,0)</f>
        <v>Bachmann</v>
      </c>
      <c r="H5913">
        <f>Table_ExternalData_15[[#This Row],[Rabat]]*0.2</f>
        <v>4</v>
      </c>
      <c r="I5913" s="2">
        <f>Table_ExternalData_15[[#This Row],[Price]]-(Table_ExternalData_15[[#This Row],[Price]]*Table_ExternalData_15[[#This Row],[BB rabat]])/100</f>
        <v>13.267968</v>
      </c>
      <c r="J5913" s="2">
        <f>Table_ExternalData_15[[#This Row],[BB cena]]*Table_ExternalData_15[[#Headers],[1,22]]</f>
        <v>16.186920959999998</v>
      </c>
      <c r="K5913">
        <f>Table_ExternalData_15[[#This Row],[Price]]*Table_ExternalData_15[[#Headers],[1,22]]</f>
        <v>16.861376</v>
      </c>
      <c r="L5913" s="7">
        <f>IF(G5913="White Shark",E5913*0.5,IF(G5913="Sbox",E5913*0.5,IF(G5913="Tenda",E5913*0.5,E5913*0.2)))/100</f>
        <v>0.04</v>
      </c>
      <c r="M5913" s="2">
        <f>Table_ExternalData_15[[#This Row],[Price]]-Table_ExternalData_15[[#This Row],[Price]]*Table_ExternalData_15[[#This Row],[extra popust]]</f>
        <v>13.267968</v>
      </c>
      <c r="N5913" s="2">
        <f>IF(M5913&lt;I5913,M5913,I5913)</f>
        <v>13.267968</v>
      </c>
      <c r="O5913" s="16" t="str">
        <f>IF(N5913&lt;I5913,$U$1," ")</f>
        <v xml:space="preserve"> </v>
      </c>
      <c r="P5913" s="16" t="str">
        <f>IFERROR((O5913+30)," ")</f>
        <v xml:space="preserve"> </v>
      </c>
      <c r="Q5913" s="2">
        <f ca="1">IF(O5913=$U$1,N5913,"0")*1.22</f>
        <v>0</v>
      </c>
    </row>
    <row r="5914" spans="1:17" x14ac:dyDescent="0.25">
      <c r="A5914" t="s">
        <v>2327</v>
      </c>
      <c r="B5914" t="s">
        <v>2326</v>
      </c>
      <c r="C5914">
        <v>8445</v>
      </c>
      <c r="D5914">
        <v>16.894500000000001</v>
      </c>
      <c r="E5914">
        <f>IFERROR(VLOOKUP(Table_ExternalData_15[[#This Row],[Id]],Rabati!B:C,2,0),0)</f>
        <v>20</v>
      </c>
      <c r="F5914">
        <v>22</v>
      </c>
      <c r="G5914" t="str">
        <f>VLOOKUP(Table_ExternalData_15[[#This Row],[Id]],'Blagovna izdelek'!A:C,3,0)</f>
        <v>Bachmann</v>
      </c>
      <c r="H5914">
        <f>Table_ExternalData_15[[#This Row],[Rabat]]*0.2</f>
        <v>4</v>
      </c>
      <c r="I5914" s="2">
        <f>Table_ExternalData_15[[#This Row],[Price]]-(Table_ExternalData_15[[#This Row],[Price]]*Table_ExternalData_15[[#This Row],[BB rabat]])/100</f>
        <v>16.218720000000001</v>
      </c>
      <c r="J5914" s="2">
        <f>Table_ExternalData_15[[#This Row],[BB cena]]*Table_ExternalData_15[[#Headers],[1,22]]</f>
        <v>19.786838400000001</v>
      </c>
      <c r="K5914">
        <f>Table_ExternalData_15[[#This Row],[Price]]*Table_ExternalData_15[[#Headers],[1,22]]</f>
        <v>20.61129</v>
      </c>
      <c r="L5914" s="7">
        <f>IF(G5914="White Shark",E5914*0.5,IF(G5914="Sbox",E5914*0.5,IF(G5914="Tenda",E5914*0.5,E5914*0.2)))/100</f>
        <v>0.04</v>
      </c>
      <c r="M5914" s="2">
        <f>Table_ExternalData_15[[#This Row],[Price]]-Table_ExternalData_15[[#This Row],[Price]]*Table_ExternalData_15[[#This Row],[extra popust]]</f>
        <v>16.218720000000001</v>
      </c>
      <c r="N5914" s="2">
        <f>IF(M5914&lt;I5914,M5914,I5914)</f>
        <v>16.218720000000001</v>
      </c>
      <c r="O5914" s="16" t="str">
        <f>IF(N5914&lt;I5914,$U$1," ")</f>
        <v xml:space="preserve"> </v>
      </c>
      <c r="P5914" s="16" t="str">
        <f>IFERROR((O5914+30)," ")</f>
        <v xml:space="preserve"> </v>
      </c>
      <c r="Q5914" s="2">
        <f ca="1">IF(O5914=$U$1,N5914,"0")*1.22</f>
        <v>0</v>
      </c>
    </row>
    <row r="5915" spans="1:17" x14ac:dyDescent="0.25">
      <c r="A5915" t="s">
        <v>2329</v>
      </c>
      <c r="B5915" t="s">
        <v>2328</v>
      </c>
      <c r="C5915">
        <v>8446</v>
      </c>
      <c r="D5915">
        <v>11.081799999999999</v>
      </c>
      <c r="E5915">
        <f>IFERROR(VLOOKUP(Table_ExternalData_15[[#This Row],[Id]],Rabati!B:C,2,0),0)</f>
        <v>20</v>
      </c>
      <c r="F5915">
        <v>13</v>
      </c>
      <c r="G5915" t="str">
        <f>VLOOKUP(Table_ExternalData_15[[#This Row],[Id]],'Blagovna izdelek'!A:C,3,0)</f>
        <v>Bachmann</v>
      </c>
      <c r="H5915">
        <f>Table_ExternalData_15[[#This Row],[Rabat]]*0.2</f>
        <v>4</v>
      </c>
      <c r="I5915" s="2">
        <f>Table_ExternalData_15[[#This Row],[Price]]-(Table_ExternalData_15[[#This Row],[Price]]*Table_ExternalData_15[[#This Row],[BB rabat]])/100</f>
        <v>10.638527999999999</v>
      </c>
      <c r="J5915" s="2">
        <f>Table_ExternalData_15[[#This Row],[BB cena]]*Table_ExternalData_15[[#Headers],[1,22]]</f>
        <v>12.979004159999999</v>
      </c>
      <c r="K5915">
        <f>Table_ExternalData_15[[#This Row],[Price]]*Table_ExternalData_15[[#Headers],[1,22]]</f>
        <v>13.519795999999999</v>
      </c>
      <c r="L5915" s="7">
        <f>IF(G5915="White Shark",E5915*0.5,IF(G5915="Sbox",E5915*0.5,IF(G5915="Tenda",E5915*0.5,E5915*0.2)))/100</f>
        <v>0.04</v>
      </c>
      <c r="M5915" s="2">
        <f>Table_ExternalData_15[[#This Row],[Price]]-Table_ExternalData_15[[#This Row],[Price]]*Table_ExternalData_15[[#This Row],[extra popust]]</f>
        <v>10.638527999999999</v>
      </c>
      <c r="N5915" s="2">
        <f>IF(M5915&lt;I5915,M5915,I5915)</f>
        <v>10.638527999999999</v>
      </c>
      <c r="O5915" s="16" t="str">
        <f>IF(N5915&lt;I5915,$U$1," ")</f>
        <v xml:space="preserve"> </v>
      </c>
      <c r="P5915" s="16" t="str">
        <f>IFERROR((O5915+30)," ")</f>
        <v xml:space="preserve"> </v>
      </c>
      <c r="Q5915" s="2">
        <f ca="1">IF(O5915=$U$1,N5915,"0")*1.22</f>
        <v>0</v>
      </c>
    </row>
    <row r="5916" spans="1:17" x14ac:dyDescent="0.25">
      <c r="A5916" t="s">
        <v>2331</v>
      </c>
      <c r="B5916" t="s">
        <v>2330</v>
      </c>
      <c r="C5916">
        <v>8447</v>
      </c>
      <c r="D5916">
        <v>11.081799999999999</v>
      </c>
      <c r="E5916">
        <f>IFERROR(VLOOKUP(Table_ExternalData_15[[#This Row],[Id]],Rabati!B:C,2,0),0)</f>
        <v>20</v>
      </c>
      <c r="F5916">
        <v>17</v>
      </c>
      <c r="G5916" t="str">
        <f>VLOOKUP(Table_ExternalData_15[[#This Row],[Id]],'Blagovna izdelek'!A:C,3,0)</f>
        <v>Bachmann</v>
      </c>
      <c r="H5916">
        <f>Table_ExternalData_15[[#This Row],[Rabat]]*0.2</f>
        <v>4</v>
      </c>
      <c r="I5916" s="2">
        <f>Table_ExternalData_15[[#This Row],[Price]]-(Table_ExternalData_15[[#This Row],[Price]]*Table_ExternalData_15[[#This Row],[BB rabat]])/100</f>
        <v>10.638527999999999</v>
      </c>
      <c r="J5916" s="2">
        <f>Table_ExternalData_15[[#This Row],[BB cena]]*Table_ExternalData_15[[#Headers],[1,22]]</f>
        <v>12.979004159999999</v>
      </c>
      <c r="K5916">
        <f>Table_ExternalData_15[[#This Row],[Price]]*Table_ExternalData_15[[#Headers],[1,22]]</f>
        <v>13.519795999999999</v>
      </c>
      <c r="L5916" s="7">
        <f>IF(G5916="White Shark",E5916*0.5,IF(G5916="Sbox",E5916*0.5,IF(G5916="Tenda",E5916*0.5,E5916*0.2)))/100</f>
        <v>0.04</v>
      </c>
      <c r="M5916" s="2">
        <f>Table_ExternalData_15[[#This Row],[Price]]-Table_ExternalData_15[[#This Row],[Price]]*Table_ExternalData_15[[#This Row],[extra popust]]</f>
        <v>10.638527999999999</v>
      </c>
      <c r="N5916" s="2">
        <f>IF(M5916&lt;I5916,M5916,I5916)</f>
        <v>10.638527999999999</v>
      </c>
      <c r="O5916" s="16" t="str">
        <f>IF(N5916&lt;I5916,$U$1," ")</f>
        <v xml:space="preserve"> </v>
      </c>
      <c r="P5916" s="16" t="str">
        <f>IFERROR((O5916+30)," ")</f>
        <v xml:space="preserve"> </v>
      </c>
      <c r="Q5916" s="2">
        <f ca="1">IF(O5916=$U$1,N5916,"0")*1.22</f>
        <v>0</v>
      </c>
    </row>
    <row r="5917" spans="1:17" x14ac:dyDescent="0.25">
      <c r="A5917" t="s">
        <v>2333</v>
      </c>
      <c r="B5917" t="s">
        <v>2332</v>
      </c>
      <c r="C5917">
        <v>8448</v>
      </c>
      <c r="D5917">
        <v>17.354500000000002</v>
      </c>
      <c r="E5917">
        <f>IFERROR(VLOOKUP(Table_ExternalData_15[[#This Row],[Id]],Rabati!B:C,2,0),0)</f>
        <v>20</v>
      </c>
      <c r="F5917">
        <v>44</v>
      </c>
      <c r="G5917" t="str">
        <f>VLOOKUP(Table_ExternalData_15[[#This Row],[Id]],'Blagovna izdelek'!A:C,3,0)</f>
        <v>Bachmann</v>
      </c>
      <c r="H5917">
        <f>Table_ExternalData_15[[#This Row],[Rabat]]*0.2</f>
        <v>4</v>
      </c>
      <c r="I5917" s="2">
        <f>Table_ExternalData_15[[#This Row],[Price]]-(Table_ExternalData_15[[#This Row],[Price]]*Table_ExternalData_15[[#This Row],[BB rabat]])/100</f>
        <v>16.660320000000002</v>
      </c>
      <c r="J5917" s="2">
        <f>Table_ExternalData_15[[#This Row],[BB cena]]*Table_ExternalData_15[[#Headers],[1,22]]</f>
        <v>20.325590400000003</v>
      </c>
      <c r="K5917">
        <f>Table_ExternalData_15[[#This Row],[Price]]*Table_ExternalData_15[[#Headers],[1,22]]</f>
        <v>21.17249</v>
      </c>
      <c r="L5917" s="7">
        <f>IF(G5917="White Shark",E5917*0.5,IF(G5917="Sbox",E5917*0.5,IF(G5917="Tenda",E5917*0.5,E5917*0.2)))/100</f>
        <v>0.04</v>
      </c>
      <c r="M5917" s="2">
        <f>Table_ExternalData_15[[#This Row],[Price]]-Table_ExternalData_15[[#This Row],[Price]]*Table_ExternalData_15[[#This Row],[extra popust]]</f>
        <v>16.660320000000002</v>
      </c>
      <c r="N5917" s="2">
        <f>IF(M5917&lt;I5917,M5917,I5917)</f>
        <v>16.660320000000002</v>
      </c>
      <c r="O5917" s="16" t="str">
        <f>IF(N5917&lt;I5917,$U$1," ")</f>
        <v xml:space="preserve"> </v>
      </c>
      <c r="P5917" s="16" t="str">
        <f>IFERROR((O5917+30)," ")</f>
        <v xml:space="preserve"> </v>
      </c>
      <c r="Q5917" s="2">
        <f ca="1">IF(O5917=$U$1,N5917,"0")*1.22</f>
        <v>0</v>
      </c>
    </row>
    <row r="5918" spans="1:17" x14ac:dyDescent="0.25">
      <c r="A5918" t="s">
        <v>2335</v>
      </c>
      <c r="B5918" t="s">
        <v>2334</v>
      </c>
      <c r="C5918">
        <v>8449</v>
      </c>
      <c r="D5918">
        <v>23.2</v>
      </c>
      <c r="E5918">
        <f>IFERROR(VLOOKUP(Table_ExternalData_15[[#This Row],[Id]],Rabati!B:C,2,0),0)</f>
        <v>20</v>
      </c>
      <c r="F5918">
        <v>11</v>
      </c>
      <c r="G5918" t="str">
        <f>VLOOKUP(Table_ExternalData_15[[#This Row],[Id]],'Blagovna izdelek'!A:C,3,0)</f>
        <v>Bachmann</v>
      </c>
      <c r="H5918">
        <f>Table_ExternalData_15[[#This Row],[Rabat]]*0.2</f>
        <v>4</v>
      </c>
      <c r="I5918" s="2">
        <f>Table_ExternalData_15[[#This Row],[Price]]-(Table_ExternalData_15[[#This Row],[Price]]*Table_ExternalData_15[[#This Row],[BB rabat]])/100</f>
        <v>22.271999999999998</v>
      </c>
      <c r="J5918" s="2">
        <f>Table_ExternalData_15[[#This Row],[BB cena]]*Table_ExternalData_15[[#Headers],[1,22]]</f>
        <v>27.171839999999996</v>
      </c>
      <c r="K5918">
        <f>Table_ExternalData_15[[#This Row],[Price]]*Table_ExternalData_15[[#Headers],[1,22]]</f>
        <v>28.303999999999998</v>
      </c>
      <c r="L5918" s="7">
        <f>IF(G5918="White Shark",E5918*0.5,IF(G5918="Sbox",E5918*0.5,IF(G5918="Tenda",E5918*0.5,E5918*0.2)))/100</f>
        <v>0.04</v>
      </c>
      <c r="M5918" s="2">
        <f>Table_ExternalData_15[[#This Row],[Price]]-Table_ExternalData_15[[#This Row],[Price]]*Table_ExternalData_15[[#This Row],[extra popust]]</f>
        <v>22.271999999999998</v>
      </c>
      <c r="N5918" s="2">
        <f>IF(M5918&lt;I5918,M5918,I5918)</f>
        <v>22.271999999999998</v>
      </c>
      <c r="O5918" s="16" t="str">
        <f>IF(N5918&lt;I5918,$U$1," ")</f>
        <v xml:space="preserve"> </v>
      </c>
      <c r="P5918" s="16" t="str">
        <f>IFERROR((O5918+30)," ")</f>
        <v xml:space="preserve"> </v>
      </c>
      <c r="Q5918" s="2">
        <f ca="1">IF(O5918=$U$1,N5918,"0")*1.22</f>
        <v>0</v>
      </c>
    </row>
    <row r="5919" spans="1:17" x14ac:dyDescent="0.25">
      <c r="A5919" t="s">
        <v>2337</v>
      </c>
      <c r="B5919" t="s">
        <v>2336</v>
      </c>
      <c r="C5919">
        <v>8452</v>
      </c>
      <c r="D5919">
        <v>20.135400000000001</v>
      </c>
      <c r="E5919">
        <f>IFERROR(VLOOKUP(Table_ExternalData_15[[#This Row],[Id]],Rabati!B:C,2,0),0)</f>
        <v>20</v>
      </c>
      <c r="F5919">
        <v>8</v>
      </c>
      <c r="G5919" t="str">
        <f>VLOOKUP(Table_ExternalData_15[[#This Row],[Id]],'Blagovna izdelek'!A:C,3,0)</f>
        <v>Bachmann</v>
      </c>
      <c r="H5919">
        <f>Table_ExternalData_15[[#This Row],[Rabat]]*0.2</f>
        <v>4</v>
      </c>
      <c r="I5919" s="2">
        <f>Table_ExternalData_15[[#This Row],[Price]]-(Table_ExternalData_15[[#This Row],[Price]]*Table_ExternalData_15[[#This Row],[BB rabat]])/100</f>
        <v>19.329984</v>
      </c>
      <c r="J5919" s="2">
        <f>Table_ExternalData_15[[#This Row],[BB cena]]*Table_ExternalData_15[[#Headers],[1,22]]</f>
        <v>23.582580480000001</v>
      </c>
      <c r="K5919">
        <f>Table_ExternalData_15[[#This Row],[Price]]*Table_ExternalData_15[[#Headers],[1,22]]</f>
        <v>24.565187999999999</v>
      </c>
      <c r="L5919" s="7">
        <f>IF(G5919="White Shark",E5919*0.5,IF(G5919="Sbox",E5919*0.5,IF(G5919="Tenda",E5919*0.5,E5919*0.2)))/100</f>
        <v>0.04</v>
      </c>
      <c r="M5919" s="2">
        <f>Table_ExternalData_15[[#This Row],[Price]]-Table_ExternalData_15[[#This Row],[Price]]*Table_ExternalData_15[[#This Row],[extra popust]]</f>
        <v>19.329984</v>
      </c>
      <c r="N5919" s="2">
        <f>IF(M5919&lt;I5919,M5919,I5919)</f>
        <v>19.329984</v>
      </c>
      <c r="O5919" s="16" t="str">
        <f>IF(N5919&lt;I5919,$U$1," ")</f>
        <v xml:space="preserve"> </v>
      </c>
      <c r="P5919" s="16" t="str">
        <f>IFERROR((O5919+30)," ")</f>
        <v xml:space="preserve"> </v>
      </c>
      <c r="Q5919" s="2">
        <f ca="1">IF(O5919=$U$1,N5919,"0")*1.22</f>
        <v>0</v>
      </c>
    </row>
    <row r="5920" spans="1:17" x14ac:dyDescent="0.25">
      <c r="A5920" t="s">
        <v>2339</v>
      </c>
      <c r="B5920" t="s">
        <v>2338</v>
      </c>
      <c r="C5920">
        <v>8453</v>
      </c>
      <c r="D5920">
        <v>24.5549</v>
      </c>
      <c r="E5920">
        <f>IFERROR(VLOOKUP(Table_ExternalData_15[[#This Row],[Id]],Rabati!B:C,2,0),0)</f>
        <v>20</v>
      </c>
      <c r="F5920">
        <v>10</v>
      </c>
      <c r="G5920" t="str">
        <f>VLOOKUP(Table_ExternalData_15[[#This Row],[Id]],'Blagovna izdelek'!A:C,3,0)</f>
        <v>Bachmann</v>
      </c>
      <c r="H5920">
        <f>Table_ExternalData_15[[#This Row],[Rabat]]*0.2</f>
        <v>4</v>
      </c>
      <c r="I5920" s="2">
        <f>Table_ExternalData_15[[#This Row],[Price]]-(Table_ExternalData_15[[#This Row],[Price]]*Table_ExternalData_15[[#This Row],[BB rabat]])/100</f>
        <v>23.572704000000002</v>
      </c>
      <c r="J5920" s="2">
        <f>Table_ExternalData_15[[#This Row],[BB cena]]*Table_ExternalData_15[[#Headers],[1,22]]</f>
        <v>28.758698880000001</v>
      </c>
      <c r="K5920">
        <f>Table_ExternalData_15[[#This Row],[Price]]*Table_ExternalData_15[[#Headers],[1,22]]</f>
        <v>29.956977999999999</v>
      </c>
      <c r="L5920" s="7">
        <f>IF(G5920="White Shark",E5920*0.5,IF(G5920="Sbox",E5920*0.5,IF(G5920="Tenda",E5920*0.5,E5920*0.2)))/100</f>
        <v>0.04</v>
      </c>
      <c r="M5920" s="2">
        <f>Table_ExternalData_15[[#This Row],[Price]]-Table_ExternalData_15[[#This Row],[Price]]*Table_ExternalData_15[[#This Row],[extra popust]]</f>
        <v>23.572704000000002</v>
      </c>
      <c r="N5920" s="2">
        <f>IF(M5920&lt;I5920,M5920,I5920)</f>
        <v>23.572704000000002</v>
      </c>
      <c r="O5920" s="16" t="str">
        <f>IF(N5920&lt;I5920,$U$1," ")</f>
        <v xml:space="preserve"> </v>
      </c>
      <c r="P5920" s="16" t="str">
        <f>IFERROR((O5920+30)," ")</f>
        <v xml:space="preserve"> </v>
      </c>
      <c r="Q5920" s="2">
        <f ca="1">IF(O5920=$U$1,N5920,"0")*1.22</f>
        <v>0</v>
      </c>
    </row>
    <row r="5921" spans="1:17" x14ac:dyDescent="0.25">
      <c r="A5921" t="s">
        <v>2341</v>
      </c>
      <c r="B5921" t="s">
        <v>2340</v>
      </c>
      <c r="C5921">
        <v>8456</v>
      </c>
      <c r="D5921">
        <v>23.014299999999999</v>
      </c>
      <c r="E5921">
        <f>IFERROR(VLOOKUP(Table_ExternalData_15[[#This Row],[Id]],Rabati!B:C,2,0),0)</f>
        <v>20</v>
      </c>
      <c r="F5921">
        <v>2</v>
      </c>
      <c r="G5921" t="str">
        <f>VLOOKUP(Table_ExternalData_15[[#This Row],[Id]],'Blagovna izdelek'!A:C,3,0)</f>
        <v>Bachmann</v>
      </c>
      <c r="H5921">
        <f>Table_ExternalData_15[[#This Row],[Rabat]]*0.2</f>
        <v>4</v>
      </c>
      <c r="I5921" s="2">
        <f>Table_ExternalData_15[[#This Row],[Price]]-(Table_ExternalData_15[[#This Row],[Price]]*Table_ExternalData_15[[#This Row],[BB rabat]])/100</f>
        <v>22.093727999999999</v>
      </c>
      <c r="J5921" s="2">
        <f>Table_ExternalData_15[[#This Row],[BB cena]]*Table_ExternalData_15[[#Headers],[1,22]]</f>
        <v>26.954348159999999</v>
      </c>
      <c r="K5921">
        <f>Table_ExternalData_15[[#This Row],[Price]]*Table_ExternalData_15[[#Headers],[1,22]]</f>
        <v>28.077445999999998</v>
      </c>
      <c r="L5921" s="7">
        <f>IF(G5921="White Shark",E5921*0.5,IF(G5921="Sbox",E5921*0.5,IF(G5921="Tenda",E5921*0.5,E5921*0.2)))/100</f>
        <v>0.04</v>
      </c>
      <c r="M5921" s="2">
        <f>Table_ExternalData_15[[#This Row],[Price]]-Table_ExternalData_15[[#This Row],[Price]]*Table_ExternalData_15[[#This Row],[extra popust]]</f>
        <v>22.093727999999999</v>
      </c>
      <c r="N5921" s="2">
        <f>IF(M5921&lt;I5921,M5921,I5921)</f>
        <v>22.093727999999999</v>
      </c>
      <c r="O5921" s="16" t="str">
        <f>IF(N5921&lt;I5921,$U$1," ")</f>
        <v xml:space="preserve"> </v>
      </c>
      <c r="P5921" s="16" t="str">
        <f>IFERROR((O5921+30)," ")</f>
        <v xml:space="preserve"> </v>
      </c>
      <c r="Q5921" s="2">
        <f ca="1">IF(O5921=$U$1,N5921,"0")*1.22</f>
        <v>0</v>
      </c>
    </row>
    <row r="5922" spans="1:17" x14ac:dyDescent="0.25">
      <c r="A5922" t="s">
        <v>2888</v>
      </c>
      <c r="B5922" t="s">
        <v>10227</v>
      </c>
      <c r="C5922">
        <v>8912</v>
      </c>
      <c r="D5922">
        <v>55.779200000000003</v>
      </c>
      <c r="E5922">
        <f>IFERROR(VLOOKUP(Table_ExternalData_15[[#This Row],[Id]],Rabati!B:C,2,0),0)</f>
        <v>20</v>
      </c>
      <c r="F5922">
        <v>3</v>
      </c>
      <c r="G5922" t="str">
        <f>VLOOKUP(Table_ExternalData_15[[#This Row],[Id]],'Blagovna izdelek'!A:C,3,0)</f>
        <v>Bachmann</v>
      </c>
      <c r="H5922">
        <f>Table_ExternalData_15[[#This Row],[Rabat]]*0.2</f>
        <v>4</v>
      </c>
      <c r="I5922" s="2">
        <f>Table_ExternalData_15[[#This Row],[Price]]-(Table_ExternalData_15[[#This Row],[Price]]*Table_ExternalData_15[[#This Row],[BB rabat]])/100</f>
        <v>53.548032000000006</v>
      </c>
      <c r="J5922" s="2">
        <f>Table_ExternalData_15[[#This Row],[BB cena]]*Table_ExternalData_15[[#Headers],[1,22]]</f>
        <v>65.32859904</v>
      </c>
      <c r="K5922">
        <f>Table_ExternalData_15[[#This Row],[Price]]*Table_ExternalData_15[[#Headers],[1,22]]</f>
        <v>68.050623999999999</v>
      </c>
      <c r="L5922" s="7">
        <f>IF(G5922="White Shark",E5922*0.5,IF(G5922="Sbox",E5922*0.5,IF(G5922="Tenda",E5922*0.5,E5922*0.2)))/100</f>
        <v>0.04</v>
      </c>
      <c r="M5922" s="2">
        <f>Table_ExternalData_15[[#This Row],[Price]]-Table_ExternalData_15[[#This Row],[Price]]*Table_ExternalData_15[[#This Row],[extra popust]]</f>
        <v>53.548032000000006</v>
      </c>
      <c r="N5922" s="2">
        <f>IF(M5922&lt;I5922,M5922,I5922)</f>
        <v>53.548032000000006</v>
      </c>
      <c r="O5922" s="16" t="str">
        <f>IF(N5922&lt;I5922,$U$1," ")</f>
        <v xml:space="preserve"> </v>
      </c>
      <c r="P5922" s="16" t="str">
        <f>IFERROR((O5922+30)," ")</f>
        <v xml:space="preserve"> </v>
      </c>
      <c r="Q5922" s="2">
        <f ca="1">IF(O5922=$U$1,N5922,"0")*1.22</f>
        <v>0</v>
      </c>
    </row>
    <row r="5923" spans="1:17" x14ac:dyDescent="0.25">
      <c r="A5923" t="s">
        <v>2923</v>
      </c>
      <c r="B5923" t="s">
        <v>2922</v>
      </c>
      <c r="C5923">
        <v>8950</v>
      </c>
      <c r="D5923">
        <v>9.4499999999999993</v>
      </c>
      <c r="E5923">
        <f>IFERROR(VLOOKUP(Table_ExternalData_15[[#This Row],[Id]],Rabati!B:C,2,0),0)</f>
        <v>20</v>
      </c>
      <c r="F5923">
        <v>0</v>
      </c>
      <c r="G5923" t="str">
        <f>VLOOKUP(Table_ExternalData_15[[#This Row],[Id]],'Blagovna izdelek'!A:C,3,0)</f>
        <v>Bachmann</v>
      </c>
      <c r="H5923">
        <f>Table_ExternalData_15[[#This Row],[Rabat]]*0.2</f>
        <v>4</v>
      </c>
      <c r="I5923" s="2">
        <f>Table_ExternalData_15[[#This Row],[Price]]-(Table_ExternalData_15[[#This Row],[Price]]*Table_ExternalData_15[[#This Row],[BB rabat]])/100</f>
        <v>9.0719999999999992</v>
      </c>
      <c r="J5923" s="2">
        <f>Table_ExternalData_15[[#This Row],[BB cena]]*Table_ExternalData_15[[#Headers],[1,22]]</f>
        <v>11.067839999999999</v>
      </c>
      <c r="K5923">
        <f>Table_ExternalData_15[[#This Row],[Price]]*Table_ExternalData_15[[#Headers],[1,22]]</f>
        <v>11.528999999999998</v>
      </c>
      <c r="L5923" s="7">
        <f>IF(G5923="White Shark",E5923*0.5,IF(G5923="Sbox",E5923*0.5,IF(G5923="Tenda",E5923*0.5,E5923*0.2)))/100</f>
        <v>0.04</v>
      </c>
      <c r="M5923" s="2">
        <f>Table_ExternalData_15[[#This Row],[Price]]-Table_ExternalData_15[[#This Row],[Price]]*Table_ExternalData_15[[#This Row],[extra popust]]</f>
        <v>9.0719999999999992</v>
      </c>
      <c r="N5923" s="2">
        <f>IF(M5923&lt;I5923,M5923,I5923)</f>
        <v>9.0719999999999992</v>
      </c>
      <c r="O5923" s="16" t="str">
        <f>IF(N5923&lt;I5923,$U$1," ")</f>
        <v xml:space="preserve"> </v>
      </c>
      <c r="P5923" s="16" t="str">
        <f>IFERROR((O5923+30)," ")</f>
        <v xml:space="preserve"> </v>
      </c>
      <c r="Q5923" s="2">
        <f ca="1">IF(O5923=$U$1,N5923,"0")*1.22</f>
        <v>0</v>
      </c>
    </row>
    <row r="5924" spans="1:17" x14ac:dyDescent="0.25">
      <c r="A5924" t="s">
        <v>2925</v>
      </c>
      <c r="B5924" t="s">
        <v>2924</v>
      </c>
      <c r="C5924">
        <v>8951</v>
      </c>
      <c r="D5924">
        <v>1.38</v>
      </c>
      <c r="E5924">
        <f>IFERROR(VLOOKUP(Table_ExternalData_15[[#This Row],[Id]],Rabati!B:C,2,0),0)</f>
        <v>20</v>
      </c>
      <c r="F5924">
        <v>34</v>
      </c>
      <c r="G5924" t="str">
        <f>VLOOKUP(Table_ExternalData_15[[#This Row],[Id]],'Blagovna izdelek'!A:C,3,0)</f>
        <v>Bachmann</v>
      </c>
      <c r="H5924">
        <f>Table_ExternalData_15[[#This Row],[Rabat]]*0.2</f>
        <v>4</v>
      </c>
      <c r="I5924" s="2">
        <f>Table_ExternalData_15[[#This Row],[Price]]-(Table_ExternalData_15[[#This Row],[Price]]*Table_ExternalData_15[[#This Row],[BB rabat]])/100</f>
        <v>1.3248</v>
      </c>
      <c r="J5924" s="2">
        <f>Table_ExternalData_15[[#This Row],[BB cena]]*Table_ExternalData_15[[#Headers],[1,22]]</f>
        <v>1.6162559999999999</v>
      </c>
      <c r="K5924">
        <f>Table_ExternalData_15[[#This Row],[Price]]*Table_ExternalData_15[[#Headers],[1,22]]</f>
        <v>1.6835999999999998</v>
      </c>
      <c r="L5924" s="7">
        <f>IF(G5924="White Shark",E5924*0.5,IF(G5924="Sbox",E5924*0.5,IF(G5924="Tenda",E5924*0.5,E5924*0.2)))/100</f>
        <v>0.04</v>
      </c>
      <c r="M5924" s="2">
        <f>Table_ExternalData_15[[#This Row],[Price]]-Table_ExternalData_15[[#This Row],[Price]]*Table_ExternalData_15[[#This Row],[extra popust]]</f>
        <v>1.3248</v>
      </c>
      <c r="N5924" s="2">
        <f>IF(M5924&lt;I5924,M5924,I5924)</f>
        <v>1.3248</v>
      </c>
      <c r="O5924" s="16" t="str">
        <f>IF(N5924&lt;I5924,$U$1," ")</f>
        <v xml:space="preserve"> </v>
      </c>
      <c r="P5924" s="16" t="str">
        <f>IFERROR((O5924+30)," ")</f>
        <v xml:space="preserve"> </v>
      </c>
      <c r="Q5924" s="2">
        <f ca="1">IF(O5924=$U$1,N5924,"0")*1.22</f>
        <v>0</v>
      </c>
    </row>
    <row r="5925" spans="1:17" x14ac:dyDescent="0.25">
      <c r="A5925" t="s">
        <v>2927</v>
      </c>
      <c r="B5925" t="s">
        <v>2926</v>
      </c>
      <c r="C5925">
        <v>8952</v>
      </c>
      <c r="D5925">
        <v>53.825299999999999</v>
      </c>
      <c r="E5925">
        <f>IFERROR(VLOOKUP(Table_ExternalData_15[[#This Row],[Id]],Rabati!B:C,2,0),0)</f>
        <v>20</v>
      </c>
      <c r="F5925">
        <v>3</v>
      </c>
      <c r="G5925" t="str">
        <f>VLOOKUP(Table_ExternalData_15[[#This Row],[Id]],'Blagovna izdelek'!A:C,3,0)</f>
        <v>Bachmann</v>
      </c>
      <c r="H5925">
        <f>Table_ExternalData_15[[#This Row],[Rabat]]*0.2</f>
        <v>4</v>
      </c>
      <c r="I5925" s="2">
        <f>Table_ExternalData_15[[#This Row],[Price]]-(Table_ExternalData_15[[#This Row],[Price]]*Table_ExternalData_15[[#This Row],[BB rabat]])/100</f>
        <v>51.672288000000002</v>
      </c>
      <c r="J5925" s="2">
        <f>Table_ExternalData_15[[#This Row],[BB cena]]*Table_ExternalData_15[[#Headers],[1,22]]</f>
        <v>63.040191360000001</v>
      </c>
      <c r="K5925">
        <f>Table_ExternalData_15[[#This Row],[Price]]*Table_ExternalData_15[[#Headers],[1,22]]</f>
        <v>65.666865999999999</v>
      </c>
      <c r="L5925" s="7">
        <f>IF(G5925="White Shark",E5925*0.5,IF(G5925="Sbox",E5925*0.5,IF(G5925="Tenda",E5925*0.5,E5925*0.2)))/100</f>
        <v>0.04</v>
      </c>
      <c r="M5925" s="2">
        <f>Table_ExternalData_15[[#This Row],[Price]]-Table_ExternalData_15[[#This Row],[Price]]*Table_ExternalData_15[[#This Row],[extra popust]]</f>
        <v>51.672288000000002</v>
      </c>
      <c r="N5925" s="2">
        <f>IF(M5925&lt;I5925,M5925,I5925)</f>
        <v>51.672288000000002</v>
      </c>
      <c r="O5925" s="16" t="str">
        <f>IF(N5925&lt;I5925,$U$1," ")</f>
        <v xml:space="preserve"> </v>
      </c>
      <c r="P5925" s="16" t="str">
        <f>IFERROR((O5925+30)," ")</f>
        <v xml:space="preserve"> </v>
      </c>
      <c r="Q5925" s="2">
        <f ca="1">IF(O5925=$U$1,N5925,"0")*1.22</f>
        <v>0</v>
      </c>
    </row>
    <row r="5926" spans="1:17" x14ac:dyDescent="0.25">
      <c r="A5926" t="s">
        <v>2928</v>
      </c>
      <c r="B5926" t="s">
        <v>10228</v>
      </c>
      <c r="C5926">
        <v>8953</v>
      </c>
      <c r="D5926">
        <v>116.24</v>
      </c>
      <c r="E5926">
        <f>IFERROR(VLOOKUP(Table_ExternalData_15[[#This Row],[Id]],Rabati!B:C,2,0),0)</f>
        <v>25</v>
      </c>
      <c r="F5926">
        <v>0</v>
      </c>
      <c r="G5926" t="str">
        <f>VLOOKUP(Table_ExternalData_15[[#This Row],[Id]],'Blagovna izdelek'!A:C,3,0)</f>
        <v>Bachmann</v>
      </c>
      <c r="H5926">
        <f>Table_ExternalData_15[[#This Row],[Rabat]]*0.2</f>
        <v>5</v>
      </c>
      <c r="I5926" s="2">
        <f>Table_ExternalData_15[[#This Row],[Price]]-(Table_ExternalData_15[[#This Row],[Price]]*Table_ExternalData_15[[#This Row],[BB rabat]])/100</f>
        <v>110.428</v>
      </c>
      <c r="J5926" s="2">
        <f>Table_ExternalData_15[[#This Row],[BB cena]]*Table_ExternalData_15[[#Headers],[1,22]]</f>
        <v>134.72216</v>
      </c>
      <c r="K5926">
        <f>Table_ExternalData_15[[#This Row],[Price]]*Table_ExternalData_15[[#Headers],[1,22]]</f>
        <v>141.81279999999998</v>
      </c>
      <c r="L5926" s="7">
        <f>IF(G5926="White Shark",E5926*0.5,IF(G5926="Sbox",E5926*0.5,IF(G5926="Tenda",E5926*0.5,E5926*0.2)))/100</f>
        <v>0.05</v>
      </c>
      <c r="M5926" s="2">
        <f>Table_ExternalData_15[[#This Row],[Price]]-Table_ExternalData_15[[#This Row],[Price]]*Table_ExternalData_15[[#This Row],[extra popust]]</f>
        <v>110.428</v>
      </c>
      <c r="N5926" s="2">
        <f>IF(M5926&lt;I5926,M5926,I5926)</f>
        <v>110.428</v>
      </c>
      <c r="O5926" s="16" t="str">
        <f>IF(N5926&lt;I5926,$U$1," ")</f>
        <v xml:space="preserve"> </v>
      </c>
      <c r="P5926" s="16" t="str">
        <f>IFERROR((O5926+30)," ")</f>
        <v xml:space="preserve"> </v>
      </c>
      <c r="Q5926" s="2">
        <f ca="1">IF(O5926=$U$1,N5926,"0")*1.22</f>
        <v>0</v>
      </c>
    </row>
    <row r="5927" spans="1:17" x14ac:dyDescent="0.25">
      <c r="A5927" t="s">
        <v>2929</v>
      </c>
      <c r="B5927" t="s">
        <v>10229</v>
      </c>
      <c r="C5927">
        <v>8954</v>
      </c>
      <c r="D5927">
        <v>77.835400000000007</v>
      </c>
      <c r="E5927">
        <f>IFERROR(VLOOKUP(Table_ExternalData_15[[#This Row],[Id]],Rabati!B:C,2,0),0)</f>
        <v>20</v>
      </c>
      <c r="F5927">
        <v>10</v>
      </c>
      <c r="G5927" t="str">
        <f>VLOOKUP(Table_ExternalData_15[[#This Row],[Id]],'Blagovna izdelek'!A:C,3,0)</f>
        <v>Bachmann</v>
      </c>
      <c r="H5927">
        <f>Table_ExternalData_15[[#This Row],[Rabat]]*0.2</f>
        <v>4</v>
      </c>
      <c r="I5927" s="2">
        <f>Table_ExternalData_15[[#This Row],[Price]]-(Table_ExternalData_15[[#This Row],[Price]]*Table_ExternalData_15[[#This Row],[BB rabat]])/100</f>
        <v>74.721984000000006</v>
      </c>
      <c r="J5927" s="2">
        <f>Table_ExternalData_15[[#This Row],[BB cena]]*Table_ExternalData_15[[#Headers],[1,22]]</f>
        <v>91.160820480000012</v>
      </c>
      <c r="K5927">
        <f>Table_ExternalData_15[[#This Row],[Price]]*Table_ExternalData_15[[#Headers],[1,22]]</f>
        <v>94.959188000000012</v>
      </c>
      <c r="L5927" s="7">
        <f>IF(G5927="White Shark",E5927*0.5,IF(G5927="Sbox",E5927*0.5,IF(G5927="Tenda",E5927*0.5,E5927*0.2)))/100</f>
        <v>0.04</v>
      </c>
      <c r="M5927" s="2">
        <f>Table_ExternalData_15[[#This Row],[Price]]-Table_ExternalData_15[[#This Row],[Price]]*Table_ExternalData_15[[#This Row],[extra popust]]</f>
        <v>74.721984000000006</v>
      </c>
      <c r="N5927" s="2">
        <f>IF(M5927&lt;I5927,M5927,I5927)</f>
        <v>74.721984000000006</v>
      </c>
      <c r="O5927" s="16" t="str">
        <f>IF(N5927&lt;I5927,$U$1," ")</f>
        <v xml:space="preserve"> </v>
      </c>
      <c r="P5927" s="16" t="str">
        <f>IFERROR((O5927+30)," ")</f>
        <v xml:space="preserve"> </v>
      </c>
      <c r="Q5927" s="2">
        <f ca="1">IF(O5927=$U$1,N5927,"0")*1.22</f>
        <v>0</v>
      </c>
    </row>
    <row r="5928" spans="1:17" x14ac:dyDescent="0.25">
      <c r="A5928" t="s">
        <v>2932</v>
      </c>
      <c r="B5928" t="s">
        <v>10230</v>
      </c>
      <c r="C5928">
        <v>8957</v>
      </c>
      <c r="D5928">
        <v>58.9</v>
      </c>
      <c r="E5928">
        <f>IFERROR(VLOOKUP(Table_ExternalData_15[[#This Row],[Id]],Rabati!B:C,2,0),0)</f>
        <v>20</v>
      </c>
      <c r="F5928">
        <v>5</v>
      </c>
      <c r="G5928" t="str">
        <f>VLOOKUP(Table_ExternalData_15[[#This Row],[Id]],'Blagovna izdelek'!A:C,3,0)</f>
        <v>Bachmann</v>
      </c>
      <c r="H5928">
        <f>Table_ExternalData_15[[#This Row],[Rabat]]*0.2</f>
        <v>4</v>
      </c>
      <c r="I5928" s="2">
        <f>Table_ExternalData_15[[#This Row],[Price]]-(Table_ExternalData_15[[#This Row],[Price]]*Table_ExternalData_15[[#This Row],[BB rabat]])/100</f>
        <v>56.543999999999997</v>
      </c>
      <c r="J5928" s="2">
        <f>Table_ExternalData_15[[#This Row],[BB cena]]*Table_ExternalData_15[[#Headers],[1,22]]</f>
        <v>68.983679999999993</v>
      </c>
      <c r="K5928">
        <f>Table_ExternalData_15[[#This Row],[Price]]*Table_ExternalData_15[[#Headers],[1,22]]</f>
        <v>71.85799999999999</v>
      </c>
      <c r="L5928" s="7">
        <f>IF(G5928="White Shark",E5928*0.5,IF(G5928="Sbox",E5928*0.5,IF(G5928="Tenda",E5928*0.5,E5928*0.2)))/100</f>
        <v>0.04</v>
      </c>
      <c r="M5928" s="2">
        <f>Table_ExternalData_15[[#This Row],[Price]]-Table_ExternalData_15[[#This Row],[Price]]*Table_ExternalData_15[[#This Row],[extra popust]]</f>
        <v>56.543999999999997</v>
      </c>
      <c r="N5928" s="2">
        <f>IF(M5928&lt;I5928,M5928,I5928)</f>
        <v>56.543999999999997</v>
      </c>
      <c r="O5928" s="16" t="str">
        <f>IF(N5928&lt;I5928,$U$1," ")</f>
        <v xml:space="preserve"> </v>
      </c>
      <c r="P5928" s="16" t="str">
        <f>IFERROR((O5928+30)," ")</f>
        <v xml:space="preserve"> </v>
      </c>
      <c r="Q5928" s="2">
        <f ca="1">IF(O5928=$U$1,N5928,"0")*1.22</f>
        <v>0</v>
      </c>
    </row>
    <row r="5929" spans="1:17" x14ac:dyDescent="0.25">
      <c r="A5929" t="s">
        <v>2933</v>
      </c>
      <c r="B5929" t="s">
        <v>10231</v>
      </c>
      <c r="C5929">
        <v>8958</v>
      </c>
      <c r="D5929">
        <v>39.941600000000001</v>
      </c>
      <c r="E5929">
        <f>IFERROR(VLOOKUP(Table_ExternalData_15[[#This Row],[Id]],Rabati!B:C,2,0),0)</f>
        <v>20</v>
      </c>
      <c r="F5929">
        <v>12</v>
      </c>
      <c r="G5929" t="str">
        <f>VLOOKUP(Table_ExternalData_15[[#This Row],[Id]],'Blagovna izdelek'!A:C,3,0)</f>
        <v>Bachmann</v>
      </c>
      <c r="H5929">
        <f>Table_ExternalData_15[[#This Row],[Rabat]]*0.2</f>
        <v>4</v>
      </c>
      <c r="I5929" s="2">
        <f>Table_ExternalData_15[[#This Row],[Price]]-(Table_ExternalData_15[[#This Row],[Price]]*Table_ExternalData_15[[#This Row],[BB rabat]])/100</f>
        <v>38.343935999999999</v>
      </c>
      <c r="J5929" s="2">
        <f>Table_ExternalData_15[[#This Row],[BB cena]]*Table_ExternalData_15[[#Headers],[1,22]]</f>
        <v>46.779601919999998</v>
      </c>
      <c r="K5929">
        <f>Table_ExternalData_15[[#This Row],[Price]]*Table_ExternalData_15[[#Headers],[1,22]]</f>
        <v>48.728752</v>
      </c>
      <c r="L5929" s="7">
        <f>IF(G5929="White Shark",E5929*0.5,IF(G5929="Sbox",E5929*0.5,IF(G5929="Tenda",E5929*0.5,E5929*0.2)))/100</f>
        <v>0.04</v>
      </c>
      <c r="M5929" s="2">
        <f>Table_ExternalData_15[[#This Row],[Price]]-Table_ExternalData_15[[#This Row],[Price]]*Table_ExternalData_15[[#This Row],[extra popust]]</f>
        <v>38.343935999999999</v>
      </c>
      <c r="N5929" s="2">
        <f>IF(M5929&lt;I5929,M5929,I5929)</f>
        <v>38.343935999999999</v>
      </c>
      <c r="O5929" s="16" t="str">
        <f>IF(N5929&lt;I5929,$U$1," ")</f>
        <v xml:space="preserve"> </v>
      </c>
      <c r="P5929" s="16" t="str">
        <f>IFERROR((O5929+30)," ")</f>
        <v xml:space="preserve"> </v>
      </c>
      <c r="Q5929" s="2">
        <f ca="1">IF(O5929=$U$1,N5929,"0")*1.22</f>
        <v>0</v>
      </c>
    </row>
    <row r="5930" spans="1:17" x14ac:dyDescent="0.25">
      <c r="A5930" t="s">
        <v>2934</v>
      </c>
      <c r="B5930" t="s">
        <v>10232</v>
      </c>
      <c r="C5930">
        <v>8959</v>
      </c>
      <c r="D5930">
        <v>31.111599999999999</v>
      </c>
      <c r="E5930">
        <f>IFERROR(VLOOKUP(Table_ExternalData_15[[#This Row],[Id]],Rabati!B:C,2,0),0)</f>
        <v>20</v>
      </c>
      <c r="F5930">
        <v>15</v>
      </c>
      <c r="G5930" t="str">
        <f>VLOOKUP(Table_ExternalData_15[[#This Row],[Id]],'Blagovna izdelek'!A:C,3,0)</f>
        <v>Bachmann</v>
      </c>
      <c r="H5930">
        <f>Table_ExternalData_15[[#This Row],[Rabat]]*0.2</f>
        <v>4</v>
      </c>
      <c r="I5930" s="2">
        <f>Table_ExternalData_15[[#This Row],[Price]]-(Table_ExternalData_15[[#This Row],[Price]]*Table_ExternalData_15[[#This Row],[BB rabat]])/100</f>
        <v>29.867135999999999</v>
      </c>
      <c r="J5930" s="2">
        <f>Table_ExternalData_15[[#This Row],[BB cena]]*Table_ExternalData_15[[#Headers],[1,22]]</f>
        <v>36.437905919999999</v>
      </c>
      <c r="K5930">
        <f>Table_ExternalData_15[[#This Row],[Price]]*Table_ExternalData_15[[#Headers],[1,22]]</f>
        <v>37.956151999999996</v>
      </c>
      <c r="L5930" s="7">
        <f>IF(G5930="White Shark",E5930*0.5,IF(G5930="Sbox",E5930*0.5,IF(G5930="Tenda",E5930*0.5,E5930*0.2)))/100</f>
        <v>0.04</v>
      </c>
      <c r="M5930" s="2">
        <f>Table_ExternalData_15[[#This Row],[Price]]-Table_ExternalData_15[[#This Row],[Price]]*Table_ExternalData_15[[#This Row],[extra popust]]</f>
        <v>29.867135999999999</v>
      </c>
      <c r="N5930" s="2">
        <f>IF(M5930&lt;I5930,M5930,I5930)</f>
        <v>29.867135999999999</v>
      </c>
      <c r="O5930" s="16" t="str">
        <f>IF(N5930&lt;I5930,$U$1," ")</f>
        <v xml:space="preserve"> </v>
      </c>
      <c r="P5930" s="16" t="str">
        <f>IFERROR((O5930+30)," ")</f>
        <v xml:space="preserve"> </v>
      </c>
      <c r="Q5930" s="2">
        <f ca="1">IF(O5930=$U$1,N5930,"0")*1.22</f>
        <v>0</v>
      </c>
    </row>
    <row r="5931" spans="1:17" x14ac:dyDescent="0.25">
      <c r="A5931" t="s">
        <v>2936</v>
      </c>
      <c r="B5931" t="s">
        <v>10233</v>
      </c>
      <c r="C5931">
        <v>8961</v>
      </c>
      <c r="D5931">
        <v>46.648600000000002</v>
      </c>
      <c r="E5931">
        <f>IFERROR(VLOOKUP(Table_ExternalData_15[[#This Row],[Id]],Rabati!B:C,2,0),0)</f>
        <v>20</v>
      </c>
      <c r="F5931">
        <v>8</v>
      </c>
      <c r="G5931" t="str">
        <f>VLOOKUP(Table_ExternalData_15[[#This Row],[Id]],'Blagovna izdelek'!A:C,3,0)</f>
        <v>Bachmann</v>
      </c>
      <c r="H5931">
        <f>Table_ExternalData_15[[#This Row],[Rabat]]*0.2</f>
        <v>4</v>
      </c>
      <c r="I5931" s="2">
        <f>Table_ExternalData_15[[#This Row],[Price]]-(Table_ExternalData_15[[#This Row],[Price]]*Table_ExternalData_15[[#This Row],[BB rabat]])/100</f>
        <v>44.782656000000003</v>
      </c>
      <c r="J5931" s="2">
        <f>Table_ExternalData_15[[#This Row],[BB cena]]*Table_ExternalData_15[[#Headers],[1,22]]</f>
        <v>54.634840320000002</v>
      </c>
      <c r="K5931">
        <f>Table_ExternalData_15[[#This Row],[Price]]*Table_ExternalData_15[[#Headers],[1,22]]</f>
        <v>56.911292000000003</v>
      </c>
      <c r="L5931" s="7">
        <f>IF(G5931="White Shark",E5931*0.5,IF(G5931="Sbox",E5931*0.5,IF(G5931="Tenda",E5931*0.5,E5931*0.2)))/100</f>
        <v>0.04</v>
      </c>
      <c r="M5931" s="2">
        <f>Table_ExternalData_15[[#This Row],[Price]]-Table_ExternalData_15[[#This Row],[Price]]*Table_ExternalData_15[[#This Row],[extra popust]]</f>
        <v>44.782656000000003</v>
      </c>
      <c r="N5931" s="2">
        <f>IF(M5931&lt;I5931,M5931,I5931)</f>
        <v>44.782656000000003</v>
      </c>
      <c r="O5931" s="16" t="str">
        <f>IF(N5931&lt;I5931,$U$1," ")</f>
        <v xml:space="preserve"> </v>
      </c>
      <c r="P5931" s="16" t="str">
        <f>IFERROR((O5931+30)," ")</f>
        <v xml:space="preserve"> </v>
      </c>
      <c r="Q5931" s="2">
        <f ca="1">IF(O5931=$U$1,N5931,"0")*1.22</f>
        <v>0</v>
      </c>
    </row>
    <row r="5932" spans="1:17" x14ac:dyDescent="0.25">
      <c r="A5932" t="s">
        <v>2939</v>
      </c>
      <c r="B5932" t="s">
        <v>10234</v>
      </c>
      <c r="C5932">
        <v>8964</v>
      </c>
      <c r="D5932">
        <v>76.520300000000006</v>
      </c>
      <c r="E5932">
        <f>IFERROR(VLOOKUP(Table_ExternalData_15[[#This Row],[Id]],Rabati!B:C,2,0),0)</f>
        <v>20</v>
      </c>
      <c r="F5932">
        <v>6</v>
      </c>
      <c r="G5932" t="str">
        <f>VLOOKUP(Table_ExternalData_15[[#This Row],[Id]],'Blagovna izdelek'!A:C,3,0)</f>
        <v>Bachmann</v>
      </c>
      <c r="H5932">
        <f>Table_ExternalData_15[[#This Row],[Rabat]]*0.2</f>
        <v>4</v>
      </c>
      <c r="I5932" s="2">
        <f>Table_ExternalData_15[[#This Row],[Price]]-(Table_ExternalData_15[[#This Row],[Price]]*Table_ExternalData_15[[#This Row],[BB rabat]])/100</f>
        <v>73.459488000000007</v>
      </c>
      <c r="J5932" s="2">
        <f>Table_ExternalData_15[[#This Row],[BB cena]]*Table_ExternalData_15[[#Headers],[1,22]]</f>
        <v>89.620575360000004</v>
      </c>
      <c r="K5932">
        <f>Table_ExternalData_15[[#This Row],[Price]]*Table_ExternalData_15[[#Headers],[1,22]]</f>
        <v>93.354766000000012</v>
      </c>
      <c r="L5932" s="7">
        <f>IF(G5932="White Shark",E5932*0.5,IF(G5932="Sbox",E5932*0.5,IF(G5932="Tenda",E5932*0.5,E5932*0.2)))/100</f>
        <v>0.04</v>
      </c>
      <c r="M5932" s="2">
        <f>Table_ExternalData_15[[#This Row],[Price]]-Table_ExternalData_15[[#This Row],[Price]]*Table_ExternalData_15[[#This Row],[extra popust]]</f>
        <v>73.459488000000007</v>
      </c>
      <c r="N5932" s="2">
        <f>IF(M5932&lt;I5932,M5932,I5932)</f>
        <v>73.459488000000007</v>
      </c>
      <c r="O5932" s="16" t="str">
        <f>IF(N5932&lt;I5932,$U$1," ")</f>
        <v xml:space="preserve"> </v>
      </c>
      <c r="P5932" s="16" t="str">
        <f>IFERROR((O5932+30)," ")</f>
        <v xml:space="preserve"> </v>
      </c>
      <c r="Q5932" s="2">
        <f ca="1">IF(O5932=$U$1,N5932,"0")*1.22</f>
        <v>0</v>
      </c>
    </row>
    <row r="5933" spans="1:17" x14ac:dyDescent="0.25">
      <c r="A5933" t="s">
        <v>2944</v>
      </c>
      <c r="B5933" t="s">
        <v>10235</v>
      </c>
      <c r="C5933">
        <v>8967</v>
      </c>
      <c r="D5933">
        <v>81.987300000000005</v>
      </c>
      <c r="E5933">
        <f>IFERROR(VLOOKUP(Table_ExternalData_15[[#This Row],[Id]],Rabati!B:C,2,0),0)</f>
        <v>20</v>
      </c>
      <c r="F5933">
        <v>28</v>
      </c>
      <c r="G5933" t="str">
        <f>VLOOKUP(Table_ExternalData_15[[#This Row],[Id]],'Blagovna izdelek'!A:C,3,0)</f>
        <v>Bachmann</v>
      </c>
      <c r="H5933">
        <f>Table_ExternalData_15[[#This Row],[Rabat]]*0.2</f>
        <v>4</v>
      </c>
      <c r="I5933" s="2">
        <f>Table_ExternalData_15[[#This Row],[Price]]-(Table_ExternalData_15[[#This Row],[Price]]*Table_ExternalData_15[[#This Row],[BB rabat]])/100</f>
        <v>78.707808</v>
      </c>
      <c r="J5933" s="2">
        <f>Table_ExternalData_15[[#This Row],[BB cena]]*Table_ExternalData_15[[#Headers],[1,22]]</f>
        <v>96.023525759999998</v>
      </c>
      <c r="K5933">
        <f>Table_ExternalData_15[[#This Row],[Price]]*Table_ExternalData_15[[#Headers],[1,22]]</f>
        <v>100.024506</v>
      </c>
      <c r="L5933" s="7">
        <f>IF(G5933="White Shark",E5933*0.5,IF(G5933="Sbox",E5933*0.5,IF(G5933="Tenda",E5933*0.5,E5933*0.2)))/100</f>
        <v>0.04</v>
      </c>
      <c r="M5933" s="2">
        <f>Table_ExternalData_15[[#This Row],[Price]]-Table_ExternalData_15[[#This Row],[Price]]*Table_ExternalData_15[[#This Row],[extra popust]]</f>
        <v>78.707808</v>
      </c>
      <c r="N5933" s="2">
        <f>IF(M5933&lt;I5933,M5933,I5933)</f>
        <v>78.707808</v>
      </c>
      <c r="O5933" s="16" t="str">
        <f>IF(N5933&lt;I5933,$U$1," ")</f>
        <v xml:space="preserve"> </v>
      </c>
      <c r="P5933" s="16" t="str">
        <f>IFERROR((O5933+30)," ")</f>
        <v xml:space="preserve"> </v>
      </c>
      <c r="Q5933" s="2">
        <f ca="1">IF(O5933=$U$1,N5933,"0")*1.22</f>
        <v>0</v>
      </c>
    </row>
    <row r="5934" spans="1:17" x14ac:dyDescent="0.25">
      <c r="A5934" t="s">
        <v>2945</v>
      </c>
      <c r="B5934" t="s">
        <v>10236</v>
      </c>
      <c r="C5934">
        <v>8968</v>
      </c>
      <c r="D5934">
        <v>31.1</v>
      </c>
      <c r="E5934">
        <f>IFERROR(VLOOKUP(Table_ExternalData_15[[#This Row],[Id]],Rabati!B:C,2,0),0)</f>
        <v>20</v>
      </c>
      <c r="F5934">
        <v>26</v>
      </c>
      <c r="G5934" t="str">
        <f>VLOOKUP(Table_ExternalData_15[[#This Row],[Id]],'Blagovna izdelek'!A:C,3,0)</f>
        <v>Bachmann</v>
      </c>
      <c r="H5934">
        <f>Table_ExternalData_15[[#This Row],[Rabat]]*0.2</f>
        <v>4</v>
      </c>
      <c r="I5934" s="2">
        <f>Table_ExternalData_15[[#This Row],[Price]]-(Table_ExternalData_15[[#This Row],[Price]]*Table_ExternalData_15[[#This Row],[BB rabat]])/100</f>
        <v>29.856000000000002</v>
      </c>
      <c r="J5934" s="2">
        <f>Table_ExternalData_15[[#This Row],[BB cena]]*Table_ExternalData_15[[#Headers],[1,22]]</f>
        <v>36.424320000000002</v>
      </c>
      <c r="K5934">
        <f>Table_ExternalData_15[[#This Row],[Price]]*Table_ExternalData_15[[#Headers],[1,22]]</f>
        <v>37.942</v>
      </c>
      <c r="L5934" s="7">
        <f>IF(G5934="White Shark",E5934*0.5,IF(G5934="Sbox",E5934*0.5,IF(G5934="Tenda",E5934*0.5,E5934*0.2)))/100</f>
        <v>0.04</v>
      </c>
      <c r="M5934" s="2">
        <f>Table_ExternalData_15[[#This Row],[Price]]-Table_ExternalData_15[[#This Row],[Price]]*Table_ExternalData_15[[#This Row],[extra popust]]</f>
        <v>29.856000000000002</v>
      </c>
      <c r="N5934" s="2">
        <f>IF(M5934&lt;I5934,M5934,I5934)</f>
        <v>29.856000000000002</v>
      </c>
      <c r="O5934" s="16" t="str">
        <f>IF(N5934&lt;I5934,$U$1," ")</f>
        <v xml:space="preserve"> </v>
      </c>
      <c r="P5934" s="16" t="str">
        <f>IFERROR((O5934+30)," ")</f>
        <v xml:space="preserve"> </v>
      </c>
      <c r="Q5934" s="2">
        <f ca="1">IF(O5934=$U$1,N5934,"0")*1.22</f>
        <v>0</v>
      </c>
    </row>
    <row r="5935" spans="1:17" x14ac:dyDescent="0.25">
      <c r="A5935" t="s">
        <v>2946</v>
      </c>
      <c r="B5935" t="s">
        <v>10237</v>
      </c>
      <c r="C5935">
        <v>8969</v>
      </c>
      <c r="D5935">
        <v>120.9</v>
      </c>
      <c r="E5935">
        <f>IFERROR(VLOOKUP(Table_ExternalData_15[[#This Row],[Id]],Rabati!B:C,2,0),0)</f>
        <v>25</v>
      </c>
      <c r="F5935">
        <v>0</v>
      </c>
      <c r="G5935" t="str">
        <f>VLOOKUP(Table_ExternalData_15[[#This Row],[Id]],'Blagovna izdelek'!A:C,3,0)</f>
        <v>Bachmann</v>
      </c>
      <c r="H5935">
        <f>Table_ExternalData_15[[#This Row],[Rabat]]*0.2</f>
        <v>5</v>
      </c>
      <c r="I5935" s="2">
        <f>Table_ExternalData_15[[#This Row],[Price]]-(Table_ExternalData_15[[#This Row],[Price]]*Table_ExternalData_15[[#This Row],[BB rabat]])/100</f>
        <v>114.855</v>
      </c>
      <c r="J5935" s="2">
        <f>Table_ExternalData_15[[#This Row],[BB cena]]*Table_ExternalData_15[[#Headers],[1,22]]</f>
        <v>140.12309999999999</v>
      </c>
      <c r="K5935">
        <f>Table_ExternalData_15[[#This Row],[Price]]*Table_ExternalData_15[[#Headers],[1,22]]</f>
        <v>147.49799999999999</v>
      </c>
      <c r="L5935" s="7">
        <f>IF(G5935="White Shark",E5935*0.5,IF(G5935="Sbox",E5935*0.5,IF(G5935="Tenda",E5935*0.5,E5935*0.2)))/100</f>
        <v>0.05</v>
      </c>
      <c r="M5935" s="2">
        <f>Table_ExternalData_15[[#This Row],[Price]]-Table_ExternalData_15[[#This Row],[Price]]*Table_ExternalData_15[[#This Row],[extra popust]]</f>
        <v>114.855</v>
      </c>
      <c r="N5935" s="2">
        <f>IF(M5935&lt;I5935,M5935,I5935)</f>
        <v>114.855</v>
      </c>
      <c r="O5935" s="16" t="str">
        <f>IF(N5935&lt;I5935,$U$1," ")</f>
        <v xml:space="preserve"> </v>
      </c>
      <c r="P5935" s="16" t="str">
        <f>IFERROR((O5935+30)," ")</f>
        <v xml:space="preserve"> </v>
      </c>
      <c r="Q5935" s="2">
        <f ca="1">IF(O5935=$U$1,N5935,"0")*1.22</f>
        <v>0</v>
      </c>
    </row>
    <row r="5936" spans="1:17" x14ac:dyDescent="0.25">
      <c r="A5936" t="s">
        <v>2947</v>
      </c>
      <c r="B5936" t="s">
        <v>10238</v>
      </c>
      <c r="C5936">
        <v>8970</v>
      </c>
      <c r="D5936">
        <v>54.45</v>
      </c>
      <c r="E5936">
        <f>IFERROR(VLOOKUP(Table_ExternalData_15[[#This Row],[Id]],Rabati!B:C,2,0),0)</f>
        <v>20</v>
      </c>
      <c r="F5936">
        <v>9</v>
      </c>
      <c r="G5936" t="str">
        <f>VLOOKUP(Table_ExternalData_15[[#This Row],[Id]],'Blagovna izdelek'!A:C,3,0)</f>
        <v>Bachmann</v>
      </c>
      <c r="H5936">
        <f>Table_ExternalData_15[[#This Row],[Rabat]]*0.2</f>
        <v>4</v>
      </c>
      <c r="I5936" s="2">
        <f>Table_ExternalData_15[[#This Row],[Price]]-(Table_ExternalData_15[[#This Row],[Price]]*Table_ExternalData_15[[#This Row],[BB rabat]])/100</f>
        <v>52.272000000000006</v>
      </c>
      <c r="J5936" s="2">
        <f>Table_ExternalData_15[[#This Row],[BB cena]]*Table_ExternalData_15[[#Headers],[1,22]]</f>
        <v>63.771840000000005</v>
      </c>
      <c r="K5936">
        <f>Table_ExternalData_15[[#This Row],[Price]]*Table_ExternalData_15[[#Headers],[1,22]]</f>
        <v>66.429000000000002</v>
      </c>
      <c r="L5936" s="7">
        <f>IF(G5936="White Shark",E5936*0.5,IF(G5936="Sbox",E5936*0.5,IF(G5936="Tenda",E5936*0.5,E5936*0.2)))/100</f>
        <v>0.04</v>
      </c>
      <c r="M5936" s="2">
        <f>Table_ExternalData_15[[#This Row],[Price]]-Table_ExternalData_15[[#This Row],[Price]]*Table_ExternalData_15[[#This Row],[extra popust]]</f>
        <v>52.272000000000006</v>
      </c>
      <c r="N5936" s="2">
        <f>IF(M5936&lt;I5936,M5936,I5936)</f>
        <v>52.272000000000006</v>
      </c>
      <c r="O5936" s="16" t="str">
        <f>IF(N5936&lt;I5936,$U$1," ")</f>
        <v xml:space="preserve"> </v>
      </c>
      <c r="P5936" s="16" t="str">
        <f>IFERROR((O5936+30)," ")</f>
        <v xml:space="preserve"> </v>
      </c>
      <c r="Q5936" s="2">
        <f ca="1">IF(O5936=$U$1,N5936,"0")*1.22</f>
        <v>0</v>
      </c>
    </row>
    <row r="5937" spans="1:17" x14ac:dyDescent="0.25">
      <c r="A5937" t="s">
        <v>2948</v>
      </c>
      <c r="B5937" t="s">
        <v>10239</v>
      </c>
      <c r="C5937">
        <v>8971</v>
      </c>
      <c r="D5937">
        <v>64.440100000000001</v>
      </c>
      <c r="E5937">
        <f>IFERROR(VLOOKUP(Table_ExternalData_15[[#This Row],[Id]],Rabati!B:C,2,0),0)</f>
        <v>20</v>
      </c>
      <c r="F5937">
        <v>10</v>
      </c>
      <c r="G5937" t="str">
        <f>VLOOKUP(Table_ExternalData_15[[#This Row],[Id]],'Blagovna izdelek'!A:C,3,0)</f>
        <v>Bachmann</v>
      </c>
      <c r="H5937">
        <f>Table_ExternalData_15[[#This Row],[Rabat]]*0.2</f>
        <v>4</v>
      </c>
      <c r="I5937" s="2">
        <f>Table_ExternalData_15[[#This Row],[Price]]-(Table_ExternalData_15[[#This Row],[Price]]*Table_ExternalData_15[[#This Row],[BB rabat]])/100</f>
        <v>61.862496</v>
      </c>
      <c r="J5937" s="2">
        <f>Table_ExternalData_15[[#This Row],[BB cena]]*Table_ExternalData_15[[#Headers],[1,22]]</f>
        <v>75.472245119999997</v>
      </c>
      <c r="K5937">
        <f>Table_ExternalData_15[[#This Row],[Price]]*Table_ExternalData_15[[#Headers],[1,22]]</f>
        <v>78.616922000000002</v>
      </c>
      <c r="L5937" s="7">
        <f>IF(G5937="White Shark",E5937*0.5,IF(G5937="Sbox",E5937*0.5,IF(G5937="Tenda",E5937*0.5,E5937*0.2)))/100</f>
        <v>0.04</v>
      </c>
      <c r="M5937" s="2">
        <f>Table_ExternalData_15[[#This Row],[Price]]-Table_ExternalData_15[[#This Row],[Price]]*Table_ExternalData_15[[#This Row],[extra popust]]</f>
        <v>61.862496</v>
      </c>
      <c r="N5937" s="2">
        <f>IF(M5937&lt;I5937,M5937,I5937)</f>
        <v>61.862496</v>
      </c>
      <c r="O5937" s="16" t="str">
        <f>IF(N5937&lt;I5937,$U$1," ")</f>
        <v xml:space="preserve"> </v>
      </c>
      <c r="P5937" s="16" t="str">
        <f>IFERROR((O5937+30)," ")</f>
        <v xml:space="preserve"> </v>
      </c>
      <c r="Q5937" s="2">
        <f ca="1">IF(O5937=$U$1,N5937,"0")*1.22</f>
        <v>0</v>
      </c>
    </row>
    <row r="5938" spans="1:17" x14ac:dyDescent="0.25">
      <c r="A5938" t="s">
        <v>2949</v>
      </c>
      <c r="B5938" t="s">
        <v>10240</v>
      </c>
      <c r="C5938">
        <v>8972</v>
      </c>
      <c r="D5938">
        <v>67.164199999999994</v>
      </c>
      <c r="E5938">
        <f>IFERROR(VLOOKUP(Table_ExternalData_15[[#This Row],[Id]],Rabati!B:C,2,0),0)</f>
        <v>20</v>
      </c>
      <c r="F5938">
        <v>5</v>
      </c>
      <c r="G5938" t="str">
        <f>VLOOKUP(Table_ExternalData_15[[#This Row],[Id]],'Blagovna izdelek'!A:C,3,0)</f>
        <v>Bachmann</v>
      </c>
      <c r="H5938">
        <f>Table_ExternalData_15[[#This Row],[Rabat]]*0.2</f>
        <v>4</v>
      </c>
      <c r="I5938" s="2">
        <f>Table_ExternalData_15[[#This Row],[Price]]-(Table_ExternalData_15[[#This Row],[Price]]*Table_ExternalData_15[[#This Row],[BB rabat]])/100</f>
        <v>64.477632</v>
      </c>
      <c r="J5938" s="2">
        <f>Table_ExternalData_15[[#This Row],[BB cena]]*Table_ExternalData_15[[#Headers],[1,22]]</f>
        <v>78.662711040000005</v>
      </c>
      <c r="K5938">
        <f>Table_ExternalData_15[[#This Row],[Price]]*Table_ExternalData_15[[#Headers],[1,22]]</f>
        <v>81.94032399999999</v>
      </c>
      <c r="L5938" s="7">
        <f>IF(G5938="White Shark",E5938*0.5,IF(G5938="Sbox",E5938*0.5,IF(G5938="Tenda",E5938*0.5,E5938*0.2)))/100</f>
        <v>0.04</v>
      </c>
      <c r="M5938" s="2">
        <f>Table_ExternalData_15[[#This Row],[Price]]-Table_ExternalData_15[[#This Row],[Price]]*Table_ExternalData_15[[#This Row],[extra popust]]</f>
        <v>64.477632</v>
      </c>
      <c r="N5938" s="2">
        <f>IF(M5938&lt;I5938,M5938,I5938)</f>
        <v>64.477632</v>
      </c>
      <c r="O5938" s="16" t="str">
        <f>IF(N5938&lt;I5938,$U$1," ")</f>
        <v xml:space="preserve"> </v>
      </c>
      <c r="P5938" s="16" t="str">
        <f>IFERROR((O5938+30)," ")</f>
        <v xml:space="preserve"> </v>
      </c>
      <c r="Q5938" s="2">
        <f ca="1">IF(O5938=$U$1,N5938,"0")*1.22</f>
        <v>0</v>
      </c>
    </row>
    <row r="5939" spans="1:17" x14ac:dyDescent="0.25">
      <c r="A5939" t="s">
        <v>2950</v>
      </c>
      <c r="B5939" t="s">
        <v>10241</v>
      </c>
      <c r="C5939">
        <v>8973</v>
      </c>
      <c r="D5939">
        <v>131.00309999999999</v>
      </c>
      <c r="E5939">
        <f>IFERROR(VLOOKUP(Table_ExternalData_15[[#This Row],[Id]],Rabati!B:C,2,0),0)</f>
        <v>20</v>
      </c>
      <c r="F5939">
        <v>6</v>
      </c>
      <c r="G5939" t="str">
        <f>VLOOKUP(Table_ExternalData_15[[#This Row],[Id]],'Blagovna izdelek'!A:C,3,0)</f>
        <v>Bachmann</v>
      </c>
      <c r="H5939">
        <f>Table_ExternalData_15[[#This Row],[Rabat]]*0.2</f>
        <v>4</v>
      </c>
      <c r="I5939" s="2">
        <f>Table_ExternalData_15[[#This Row],[Price]]-(Table_ExternalData_15[[#This Row],[Price]]*Table_ExternalData_15[[#This Row],[BB rabat]])/100</f>
        <v>125.76297599999999</v>
      </c>
      <c r="J5939" s="2">
        <f>Table_ExternalData_15[[#This Row],[BB cena]]*Table_ExternalData_15[[#Headers],[1,22]]</f>
        <v>153.43083071999999</v>
      </c>
      <c r="K5939">
        <f>Table_ExternalData_15[[#This Row],[Price]]*Table_ExternalData_15[[#Headers],[1,22]]</f>
        <v>159.82378199999999</v>
      </c>
      <c r="L5939" s="7">
        <f>IF(G5939="White Shark",E5939*0.5,IF(G5939="Sbox",E5939*0.5,IF(G5939="Tenda",E5939*0.5,E5939*0.2)))/100</f>
        <v>0.04</v>
      </c>
      <c r="M5939" s="2">
        <f>Table_ExternalData_15[[#This Row],[Price]]-Table_ExternalData_15[[#This Row],[Price]]*Table_ExternalData_15[[#This Row],[extra popust]]</f>
        <v>125.76297599999999</v>
      </c>
      <c r="N5939" s="2">
        <f>IF(M5939&lt;I5939,M5939,I5939)</f>
        <v>125.76297599999999</v>
      </c>
      <c r="O5939" s="16" t="str">
        <f>IF(N5939&lt;I5939,$U$1," ")</f>
        <v xml:space="preserve"> </v>
      </c>
      <c r="P5939" s="16" t="str">
        <f>IFERROR((O5939+30)," ")</f>
        <v xml:space="preserve"> </v>
      </c>
      <c r="Q5939" s="2">
        <f ca="1">IF(O5939=$U$1,N5939,"0")*1.22</f>
        <v>0</v>
      </c>
    </row>
    <row r="5940" spans="1:17" x14ac:dyDescent="0.25">
      <c r="A5940" t="s">
        <v>2951</v>
      </c>
      <c r="B5940" t="s">
        <v>10242</v>
      </c>
      <c r="C5940">
        <v>8975</v>
      </c>
      <c r="D5940">
        <v>101.60120000000001</v>
      </c>
      <c r="E5940">
        <f>IFERROR(VLOOKUP(Table_ExternalData_15[[#This Row],[Id]],Rabati!B:C,2,0),0)</f>
        <v>20</v>
      </c>
      <c r="F5940">
        <v>2</v>
      </c>
      <c r="G5940" t="str">
        <f>VLOOKUP(Table_ExternalData_15[[#This Row],[Id]],'Blagovna izdelek'!A:C,3,0)</f>
        <v>Bachmann</v>
      </c>
      <c r="H5940">
        <f>Table_ExternalData_15[[#This Row],[Rabat]]*0.2</f>
        <v>4</v>
      </c>
      <c r="I5940" s="2">
        <f>Table_ExternalData_15[[#This Row],[Price]]-(Table_ExternalData_15[[#This Row],[Price]]*Table_ExternalData_15[[#This Row],[BB rabat]])/100</f>
        <v>97.537152000000006</v>
      </c>
      <c r="J5940" s="2">
        <f>Table_ExternalData_15[[#This Row],[BB cena]]*Table_ExternalData_15[[#Headers],[1,22]]</f>
        <v>118.99532544</v>
      </c>
      <c r="K5940">
        <f>Table_ExternalData_15[[#This Row],[Price]]*Table_ExternalData_15[[#Headers],[1,22]]</f>
        <v>123.95346400000001</v>
      </c>
      <c r="L5940" s="7">
        <f>IF(G5940="White Shark",E5940*0.5,IF(G5940="Sbox",E5940*0.5,IF(G5940="Tenda",E5940*0.5,E5940*0.2)))/100</f>
        <v>0.04</v>
      </c>
      <c r="M5940" s="2">
        <f>Table_ExternalData_15[[#This Row],[Price]]-Table_ExternalData_15[[#This Row],[Price]]*Table_ExternalData_15[[#This Row],[extra popust]]</f>
        <v>97.537152000000006</v>
      </c>
      <c r="N5940" s="2">
        <f>IF(M5940&lt;I5940,M5940,I5940)</f>
        <v>97.537152000000006</v>
      </c>
      <c r="O5940" s="16" t="str">
        <f>IF(N5940&lt;I5940,$U$1," ")</f>
        <v xml:space="preserve"> </v>
      </c>
      <c r="P5940" s="16" t="str">
        <f>IFERROR((O5940+30)," ")</f>
        <v xml:space="preserve"> </v>
      </c>
      <c r="Q5940" s="2">
        <f ca="1">IF(O5940=$U$1,N5940,"0")*1.22</f>
        <v>0</v>
      </c>
    </row>
    <row r="5941" spans="1:17" x14ac:dyDescent="0.25">
      <c r="A5941" t="s">
        <v>2954</v>
      </c>
      <c r="B5941" t="s">
        <v>10243</v>
      </c>
      <c r="C5941">
        <v>8977</v>
      </c>
      <c r="D5941">
        <v>80.183800000000005</v>
      </c>
      <c r="E5941">
        <f>IFERROR(VLOOKUP(Table_ExternalData_15[[#This Row],[Id]],Rabati!B:C,2,0),0)</f>
        <v>20</v>
      </c>
      <c r="F5941">
        <v>8</v>
      </c>
      <c r="G5941" t="str">
        <f>VLOOKUP(Table_ExternalData_15[[#This Row],[Id]],'Blagovna izdelek'!A:C,3,0)</f>
        <v>Bachmann</v>
      </c>
      <c r="H5941">
        <f>Table_ExternalData_15[[#This Row],[Rabat]]*0.2</f>
        <v>4</v>
      </c>
      <c r="I5941" s="2">
        <f>Table_ExternalData_15[[#This Row],[Price]]-(Table_ExternalData_15[[#This Row],[Price]]*Table_ExternalData_15[[#This Row],[BB rabat]])/100</f>
        <v>76.976448000000005</v>
      </c>
      <c r="J5941" s="2">
        <f>Table_ExternalData_15[[#This Row],[BB cena]]*Table_ExternalData_15[[#Headers],[1,22]]</f>
        <v>93.911266560000001</v>
      </c>
      <c r="K5941">
        <f>Table_ExternalData_15[[#This Row],[Price]]*Table_ExternalData_15[[#Headers],[1,22]]</f>
        <v>97.824235999999999</v>
      </c>
      <c r="L5941" s="7">
        <f>IF(G5941="White Shark",E5941*0.5,IF(G5941="Sbox",E5941*0.5,IF(G5941="Tenda",E5941*0.5,E5941*0.2)))/100</f>
        <v>0.04</v>
      </c>
      <c r="M5941" s="2">
        <f>Table_ExternalData_15[[#This Row],[Price]]-Table_ExternalData_15[[#This Row],[Price]]*Table_ExternalData_15[[#This Row],[extra popust]]</f>
        <v>76.976448000000005</v>
      </c>
      <c r="N5941" s="2">
        <f>IF(M5941&lt;I5941,M5941,I5941)</f>
        <v>76.976448000000005</v>
      </c>
      <c r="O5941" s="16" t="str">
        <f>IF(N5941&lt;I5941,$U$1," ")</f>
        <v xml:space="preserve"> </v>
      </c>
      <c r="P5941" s="16" t="str">
        <f>IFERROR((O5941+30)," ")</f>
        <v xml:space="preserve"> </v>
      </c>
      <c r="Q5941" s="2">
        <f ca="1">IF(O5941=$U$1,N5941,"0")*1.22</f>
        <v>0</v>
      </c>
    </row>
    <row r="5942" spans="1:17" x14ac:dyDescent="0.25">
      <c r="A5942" t="s">
        <v>2955</v>
      </c>
      <c r="B5942" t="s">
        <v>10244</v>
      </c>
      <c r="C5942">
        <v>8978</v>
      </c>
      <c r="D5942">
        <v>111.89660000000001</v>
      </c>
      <c r="E5942">
        <f>IFERROR(VLOOKUP(Table_ExternalData_15[[#This Row],[Id]],Rabati!B:C,2,0),0)</f>
        <v>20</v>
      </c>
      <c r="F5942">
        <v>6</v>
      </c>
      <c r="G5942" t="str">
        <f>VLOOKUP(Table_ExternalData_15[[#This Row],[Id]],'Blagovna izdelek'!A:C,3,0)</f>
        <v>Bachmann</v>
      </c>
      <c r="H5942">
        <f>Table_ExternalData_15[[#This Row],[Rabat]]*0.2</f>
        <v>4</v>
      </c>
      <c r="I5942" s="2">
        <f>Table_ExternalData_15[[#This Row],[Price]]-(Table_ExternalData_15[[#This Row],[Price]]*Table_ExternalData_15[[#This Row],[BB rabat]])/100</f>
        <v>107.42073600000001</v>
      </c>
      <c r="J5942" s="2">
        <f>Table_ExternalData_15[[#This Row],[BB cena]]*Table_ExternalData_15[[#Headers],[1,22]]</f>
        <v>131.05329792000001</v>
      </c>
      <c r="K5942">
        <f>Table_ExternalData_15[[#This Row],[Price]]*Table_ExternalData_15[[#Headers],[1,22]]</f>
        <v>136.51385200000001</v>
      </c>
      <c r="L5942" s="7">
        <f>IF(G5942="White Shark",E5942*0.5,IF(G5942="Sbox",E5942*0.5,IF(G5942="Tenda",E5942*0.5,E5942*0.2)))/100</f>
        <v>0.04</v>
      </c>
      <c r="M5942" s="2">
        <f>Table_ExternalData_15[[#This Row],[Price]]-Table_ExternalData_15[[#This Row],[Price]]*Table_ExternalData_15[[#This Row],[extra popust]]</f>
        <v>107.42073600000001</v>
      </c>
      <c r="N5942" s="2">
        <f>IF(M5942&lt;I5942,M5942,I5942)</f>
        <v>107.42073600000001</v>
      </c>
      <c r="O5942" s="16" t="str">
        <f>IF(N5942&lt;I5942,$U$1," ")</f>
        <v xml:space="preserve"> </v>
      </c>
      <c r="P5942" s="16" t="str">
        <f>IFERROR((O5942+30)," ")</f>
        <v xml:space="preserve"> </v>
      </c>
      <c r="Q5942" s="2">
        <f ca="1">IF(O5942=$U$1,N5942,"0")*1.22</f>
        <v>0</v>
      </c>
    </row>
    <row r="5943" spans="1:17" x14ac:dyDescent="0.25">
      <c r="A5943" t="s">
        <v>2959</v>
      </c>
      <c r="B5943" t="s">
        <v>2958</v>
      </c>
      <c r="C5943">
        <v>8980</v>
      </c>
      <c r="D5943">
        <v>61.114800000000002</v>
      </c>
      <c r="E5943">
        <f>IFERROR(VLOOKUP(Table_ExternalData_15[[#This Row],[Id]],Rabati!B:C,2,0),0)</f>
        <v>20</v>
      </c>
      <c r="F5943">
        <v>0</v>
      </c>
      <c r="G5943" t="str">
        <f>VLOOKUP(Table_ExternalData_15[[#This Row],[Id]],'Blagovna izdelek'!A:C,3,0)</f>
        <v>Bachmann</v>
      </c>
      <c r="H5943">
        <f>Table_ExternalData_15[[#This Row],[Rabat]]*0.2</f>
        <v>4</v>
      </c>
      <c r="I5943" s="2">
        <f>Table_ExternalData_15[[#This Row],[Price]]-(Table_ExternalData_15[[#This Row],[Price]]*Table_ExternalData_15[[#This Row],[BB rabat]])/100</f>
        <v>58.670208000000002</v>
      </c>
      <c r="J5943" s="2">
        <f>Table_ExternalData_15[[#This Row],[BB cena]]*Table_ExternalData_15[[#Headers],[1,22]]</f>
        <v>71.577653760000004</v>
      </c>
      <c r="K5943">
        <f>Table_ExternalData_15[[#This Row],[Price]]*Table_ExternalData_15[[#Headers],[1,22]]</f>
        <v>74.560056000000003</v>
      </c>
      <c r="L5943" s="7">
        <f>IF(G5943="White Shark",E5943*0.5,IF(G5943="Sbox",E5943*0.5,IF(G5943="Tenda",E5943*0.5,E5943*0.2)))/100</f>
        <v>0.04</v>
      </c>
      <c r="M5943" s="2">
        <f>Table_ExternalData_15[[#This Row],[Price]]-Table_ExternalData_15[[#This Row],[Price]]*Table_ExternalData_15[[#This Row],[extra popust]]</f>
        <v>58.670208000000002</v>
      </c>
      <c r="N5943" s="2">
        <f>IF(M5943&lt;I5943,M5943,I5943)</f>
        <v>58.670208000000002</v>
      </c>
      <c r="O5943" s="16" t="str">
        <f>IF(N5943&lt;I5943,$U$1," ")</f>
        <v xml:space="preserve"> </v>
      </c>
      <c r="P5943" s="16" t="str">
        <f>IFERROR((O5943+30)," ")</f>
        <v xml:space="preserve"> </v>
      </c>
      <c r="Q5943" s="2">
        <f ca="1">IF(O5943=$U$1,N5943,"0")*1.22</f>
        <v>0</v>
      </c>
    </row>
    <row r="5944" spans="1:17" x14ac:dyDescent="0.25">
      <c r="A5944" t="s">
        <v>2961</v>
      </c>
      <c r="B5944" t="s">
        <v>2960</v>
      </c>
      <c r="C5944">
        <v>8981</v>
      </c>
      <c r="D5944">
        <v>69.756900000000002</v>
      </c>
      <c r="E5944">
        <f>IFERROR(VLOOKUP(Table_ExternalData_15[[#This Row],[Id]],Rabati!B:C,2,0),0)</f>
        <v>20</v>
      </c>
      <c r="F5944">
        <v>9</v>
      </c>
      <c r="G5944" t="str">
        <f>VLOOKUP(Table_ExternalData_15[[#This Row],[Id]],'Blagovna izdelek'!A:C,3,0)</f>
        <v>Bachmann</v>
      </c>
      <c r="H5944">
        <f>Table_ExternalData_15[[#This Row],[Rabat]]*0.2</f>
        <v>4</v>
      </c>
      <c r="I5944" s="2">
        <f>Table_ExternalData_15[[#This Row],[Price]]-(Table_ExternalData_15[[#This Row],[Price]]*Table_ExternalData_15[[#This Row],[BB rabat]])/100</f>
        <v>66.966623999999996</v>
      </c>
      <c r="J5944" s="2">
        <f>Table_ExternalData_15[[#This Row],[BB cena]]*Table_ExternalData_15[[#Headers],[1,22]]</f>
        <v>81.699281279999994</v>
      </c>
      <c r="K5944">
        <f>Table_ExternalData_15[[#This Row],[Price]]*Table_ExternalData_15[[#Headers],[1,22]]</f>
        <v>85.103418000000005</v>
      </c>
      <c r="L5944" s="7">
        <f>IF(G5944="White Shark",E5944*0.5,IF(G5944="Sbox",E5944*0.5,IF(G5944="Tenda",E5944*0.5,E5944*0.2)))/100</f>
        <v>0.04</v>
      </c>
      <c r="M5944" s="2">
        <f>Table_ExternalData_15[[#This Row],[Price]]-Table_ExternalData_15[[#This Row],[Price]]*Table_ExternalData_15[[#This Row],[extra popust]]</f>
        <v>66.966623999999996</v>
      </c>
      <c r="N5944" s="2">
        <f>IF(M5944&lt;I5944,M5944,I5944)</f>
        <v>66.966623999999996</v>
      </c>
      <c r="O5944" s="16" t="str">
        <f>IF(N5944&lt;I5944,$U$1," ")</f>
        <v xml:space="preserve"> </v>
      </c>
      <c r="P5944" s="16" t="str">
        <f>IFERROR((O5944+30)," ")</f>
        <v xml:space="preserve"> </v>
      </c>
      <c r="Q5944" s="2">
        <f ca="1">IF(O5944=$U$1,N5944,"0")*1.22</f>
        <v>0</v>
      </c>
    </row>
    <row r="5945" spans="1:17" x14ac:dyDescent="0.25">
      <c r="A5945" t="s">
        <v>3770</v>
      </c>
      <c r="B5945" t="s">
        <v>3769</v>
      </c>
      <c r="C5945">
        <v>10117</v>
      </c>
      <c r="D5945">
        <v>11.9809</v>
      </c>
      <c r="E5945">
        <f>IFERROR(VLOOKUP(Table_ExternalData_15[[#This Row],[Id]],Rabati!B:C,2,0),0)</f>
        <v>20</v>
      </c>
      <c r="F5945">
        <v>2</v>
      </c>
      <c r="G5945" t="str">
        <f>VLOOKUP(Table_ExternalData_15[[#This Row],[Id]],'Blagovna izdelek'!A:C,3,0)</f>
        <v>Bachmann</v>
      </c>
      <c r="H5945">
        <f>Table_ExternalData_15[[#This Row],[Rabat]]*0.2</f>
        <v>4</v>
      </c>
      <c r="I5945" s="2">
        <f>Table_ExternalData_15[[#This Row],[Price]]-(Table_ExternalData_15[[#This Row],[Price]]*Table_ExternalData_15[[#This Row],[BB rabat]])/100</f>
        <v>11.501664</v>
      </c>
      <c r="J5945" s="2">
        <f>Table_ExternalData_15[[#This Row],[BB cena]]*Table_ExternalData_15[[#Headers],[1,22]]</f>
        <v>14.03203008</v>
      </c>
      <c r="K5945">
        <f>Table_ExternalData_15[[#This Row],[Price]]*Table_ExternalData_15[[#Headers],[1,22]]</f>
        <v>14.616698</v>
      </c>
      <c r="L5945" s="7">
        <f>IF(G5945="White Shark",E5945*0.5,IF(G5945="Sbox",E5945*0.5,IF(G5945="Tenda",E5945*0.5,E5945*0.2)))/100</f>
        <v>0.04</v>
      </c>
      <c r="M5945" s="2">
        <f>Table_ExternalData_15[[#This Row],[Price]]-Table_ExternalData_15[[#This Row],[Price]]*Table_ExternalData_15[[#This Row],[extra popust]]</f>
        <v>11.501664</v>
      </c>
      <c r="N5945" s="2">
        <f>IF(M5945&lt;I5945,M5945,I5945)</f>
        <v>11.501664</v>
      </c>
      <c r="O5945" s="16" t="str">
        <f>IF(N5945&lt;I5945,$U$1," ")</f>
        <v xml:space="preserve"> </v>
      </c>
      <c r="P5945" s="16" t="str">
        <f>IFERROR((O5945+30)," ")</f>
        <v xml:space="preserve"> </v>
      </c>
      <c r="Q5945" s="2">
        <f ca="1">IF(O5945=$U$1,N5945,"0")*1.22</f>
        <v>0</v>
      </c>
    </row>
    <row r="5946" spans="1:17" x14ac:dyDescent="0.25">
      <c r="A5946" t="s">
        <v>3772</v>
      </c>
      <c r="B5946" t="s">
        <v>3771</v>
      </c>
      <c r="C5946">
        <v>10118</v>
      </c>
      <c r="D5946">
        <v>16.162700000000001</v>
      </c>
      <c r="E5946">
        <f>IFERROR(VLOOKUP(Table_ExternalData_15[[#This Row],[Id]],Rabati!B:C,2,0),0)</f>
        <v>20</v>
      </c>
      <c r="F5946">
        <v>3</v>
      </c>
      <c r="G5946" t="str">
        <f>VLOOKUP(Table_ExternalData_15[[#This Row],[Id]],'Blagovna izdelek'!A:C,3,0)</f>
        <v>Bachmann</v>
      </c>
      <c r="H5946">
        <f>Table_ExternalData_15[[#This Row],[Rabat]]*0.2</f>
        <v>4</v>
      </c>
      <c r="I5946" s="2">
        <f>Table_ExternalData_15[[#This Row],[Price]]-(Table_ExternalData_15[[#This Row],[Price]]*Table_ExternalData_15[[#This Row],[BB rabat]])/100</f>
        <v>15.516192</v>
      </c>
      <c r="J5946" s="2">
        <f>Table_ExternalData_15[[#This Row],[BB cena]]*Table_ExternalData_15[[#Headers],[1,22]]</f>
        <v>18.929754240000001</v>
      </c>
      <c r="K5946">
        <f>Table_ExternalData_15[[#This Row],[Price]]*Table_ExternalData_15[[#Headers],[1,22]]</f>
        <v>19.718494</v>
      </c>
      <c r="L5946" s="7">
        <f>IF(G5946="White Shark",E5946*0.5,IF(G5946="Sbox",E5946*0.5,IF(G5946="Tenda",E5946*0.5,E5946*0.2)))/100</f>
        <v>0.04</v>
      </c>
      <c r="M5946" s="2">
        <f>Table_ExternalData_15[[#This Row],[Price]]-Table_ExternalData_15[[#This Row],[Price]]*Table_ExternalData_15[[#This Row],[extra popust]]</f>
        <v>15.516192</v>
      </c>
      <c r="N5946" s="2">
        <f>IF(M5946&lt;I5946,M5946,I5946)</f>
        <v>15.516192</v>
      </c>
      <c r="O5946" s="16" t="str">
        <f>IF(N5946&lt;I5946,$U$1," ")</f>
        <v xml:space="preserve"> </v>
      </c>
      <c r="P5946" s="16" t="str">
        <f>IFERROR((O5946+30)," ")</f>
        <v xml:space="preserve"> </v>
      </c>
      <c r="Q5946" s="2">
        <f ca="1">IF(O5946=$U$1,N5946,"0")*1.22</f>
        <v>0</v>
      </c>
    </row>
    <row r="5947" spans="1:17" x14ac:dyDescent="0.25">
      <c r="A5947" t="s">
        <v>3882</v>
      </c>
      <c r="B5947" t="s">
        <v>3881</v>
      </c>
      <c r="C5947">
        <v>10304</v>
      </c>
      <c r="D5947">
        <v>54.2515</v>
      </c>
      <c r="E5947">
        <f>IFERROR(VLOOKUP(Table_ExternalData_15[[#This Row],[Id]],Rabati!B:C,2,0),0)</f>
        <v>10</v>
      </c>
      <c r="F5947">
        <v>2</v>
      </c>
      <c r="G5947" t="str">
        <f>VLOOKUP(Table_ExternalData_15[[#This Row],[Id]],'Blagovna izdelek'!A:C,3,0)</f>
        <v>Bachmann</v>
      </c>
      <c r="H5947">
        <f>Table_ExternalData_15[[#This Row],[Rabat]]*0.2</f>
        <v>2</v>
      </c>
      <c r="I5947" s="2">
        <f>Table_ExternalData_15[[#This Row],[Price]]-(Table_ExternalData_15[[#This Row],[Price]]*Table_ExternalData_15[[#This Row],[BB rabat]])/100</f>
        <v>53.166469999999997</v>
      </c>
      <c r="J5947" s="2">
        <f>Table_ExternalData_15[[#This Row],[BB cena]]*Table_ExternalData_15[[#Headers],[1,22]]</f>
        <v>64.863093399999997</v>
      </c>
      <c r="K5947">
        <f>Table_ExternalData_15[[#This Row],[Price]]*Table_ExternalData_15[[#Headers],[1,22]]</f>
        <v>66.18683</v>
      </c>
      <c r="L5947" s="7">
        <f>IF(G5947="White Shark",E5947*0.5,IF(G5947="Sbox",E5947*0.5,IF(G5947="Tenda",E5947*0.5,E5947*0.2)))/100</f>
        <v>0.02</v>
      </c>
      <c r="M5947" s="2">
        <f>Table_ExternalData_15[[#This Row],[Price]]-Table_ExternalData_15[[#This Row],[Price]]*Table_ExternalData_15[[#This Row],[extra popust]]</f>
        <v>53.166469999999997</v>
      </c>
      <c r="N5947" s="2">
        <f>IF(M5947&lt;I5947,M5947,I5947)</f>
        <v>53.166469999999997</v>
      </c>
      <c r="O5947" s="16" t="str">
        <f>IF(N5947&lt;I5947,$U$1," ")</f>
        <v xml:space="preserve"> </v>
      </c>
      <c r="P5947" s="16" t="str">
        <f>IFERROR((O5947+30)," ")</f>
        <v xml:space="preserve"> </v>
      </c>
      <c r="Q5947" s="2">
        <f ca="1">IF(O5947=$U$1,N5947,"0")*1.22</f>
        <v>0</v>
      </c>
    </row>
    <row r="5948" spans="1:17" x14ac:dyDescent="0.25">
      <c r="A5948" t="s">
        <v>4033</v>
      </c>
      <c r="B5948" t="s">
        <v>10246</v>
      </c>
      <c r="C5948">
        <v>10986</v>
      </c>
      <c r="D5948">
        <v>60.269300000000001</v>
      </c>
      <c r="E5948">
        <f>IFERROR(VLOOKUP(Table_ExternalData_15[[#This Row],[Id]],Rabati!B:C,2,0),0)</f>
        <v>20</v>
      </c>
      <c r="F5948">
        <v>0</v>
      </c>
      <c r="G5948" t="str">
        <f>VLOOKUP(Table_ExternalData_15[[#This Row],[Id]],'Blagovna izdelek'!A:C,3,0)</f>
        <v>Bachmann</v>
      </c>
      <c r="H5948">
        <f>Table_ExternalData_15[[#This Row],[Rabat]]*0.2</f>
        <v>4</v>
      </c>
      <c r="I5948" s="2">
        <f>Table_ExternalData_15[[#This Row],[Price]]-(Table_ExternalData_15[[#This Row],[Price]]*Table_ExternalData_15[[#This Row],[BB rabat]])/100</f>
        <v>57.858528</v>
      </c>
      <c r="J5948" s="2">
        <f>Table_ExternalData_15[[#This Row],[BB cena]]*Table_ExternalData_15[[#Headers],[1,22]]</f>
        <v>70.587404159999991</v>
      </c>
      <c r="K5948">
        <f>Table_ExternalData_15[[#This Row],[Price]]*Table_ExternalData_15[[#Headers],[1,22]]</f>
        <v>73.528546000000006</v>
      </c>
      <c r="L5948" s="7">
        <f>IF(G5948="White Shark",E5948*0.5,IF(G5948="Sbox",E5948*0.5,IF(G5948="Tenda",E5948*0.5,E5948*0.2)))/100</f>
        <v>0.04</v>
      </c>
      <c r="M5948" s="2">
        <f>Table_ExternalData_15[[#This Row],[Price]]-Table_ExternalData_15[[#This Row],[Price]]*Table_ExternalData_15[[#This Row],[extra popust]]</f>
        <v>57.858528</v>
      </c>
      <c r="N5948" s="2">
        <f>IF(M5948&lt;I5948,M5948,I5948)</f>
        <v>57.858528</v>
      </c>
      <c r="O5948" s="16" t="str">
        <f>IF(N5948&lt;I5948,$U$1," ")</f>
        <v xml:space="preserve"> </v>
      </c>
      <c r="P5948" s="16" t="str">
        <f>IFERROR((O5948+30)," ")</f>
        <v xml:space="preserve"> </v>
      </c>
      <c r="Q5948" s="2">
        <f ca="1">IF(O5948=$U$1,N5948,"0")*1.22</f>
        <v>0</v>
      </c>
    </row>
    <row r="5949" spans="1:17" x14ac:dyDescent="0.25">
      <c r="A5949" t="s">
        <v>4100</v>
      </c>
      <c r="B5949" t="s">
        <v>4099</v>
      </c>
      <c r="C5949">
        <v>11058</v>
      </c>
      <c r="D5949">
        <v>137.85220000000001</v>
      </c>
      <c r="E5949">
        <f>IFERROR(VLOOKUP(Table_ExternalData_15[[#This Row],[Id]],Rabati!B:C,2,0),0)</f>
        <v>10</v>
      </c>
      <c r="F5949">
        <v>2</v>
      </c>
      <c r="G5949" t="str">
        <f>VLOOKUP(Table_ExternalData_15[[#This Row],[Id]],'Blagovna izdelek'!A:C,3,0)</f>
        <v>Bachmann</v>
      </c>
      <c r="H5949">
        <f>Table_ExternalData_15[[#This Row],[Rabat]]*0.2</f>
        <v>2</v>
      </c>
      <c r="I5949" s="2">
        <f>Table_ExternalData_15[[#This Row],[Price]]-(Table_ExternalData_15[[#This Row],[Price]]*Table_ExternalData_15[[#This Row],[BB rabat]])/100</f>
        <v>135.095156</v>
      </c>
      <c r="J5949" s="2">
        <f>Table_ExternalData_15[[#This Row],[BB cena]]*Table_ExternalData_15[[#Headers],[1,22]]</f>
        <v>164.81609032</v>
      </c>
      <c r="K5949">
        <f>Table_ExternalData_15[[#This Row],[Price]]*Table_ExternalData_15[[#Headers],[1,22]]</f>
        <v>168.17968400000001</v>
      </c>
      <c r="L5949" s="7">
        <f>IF(G5949="White Shark",E5949*0.5,IF(G5949="Sbox",E5949*0.5,IF(G5949="Tenda",E5949*0.5,E5949*0.2)))/100</f>
        <v>0.02</v>
      </c>
      <c r="M5949" s="2">
        <f>Table_ExternalData_15[[#This Row],[Price]]-Table_ExternalData_15[[#This Row],[Price]]*Table_ExternalData_15[[#This Row],[extra popust]]</f>
        <v>135.095156</v>
      </c>
      <c r="N5949" s="2">
        <f>IF(M5949&lt;I5949,M5949,I5949)</f>
        <v>135.095156</v>
      </c>
      <c r="O5949" s="16" t="str">
        <f>IF(N5949&lt;I5949,$U$1," ")</f>
        <v xml:space="preserve"> </v>
      </c>
      <c r="P5949" s="16" t="str">
        <f>IFERROR((O5949+30)," ")</f>
        <v xml:space="preserve"> </v>
      </c>
      <c r="Q5949" s="2">
        <f ca="1">IF(O5949=$U$1,N5949,"0")*1.22</f>
        <v>0</v>
      </c>
    </row>
    <row r="5950" spans="1:17" x14ac:dyDescent="0.25">
      <c r="A5950" t="s">
        <v>4141</v>
      </c>
      <c r="B5950" t="s">
        <v>4140</v>
      </c>
      <c r="C5950">
        <v>11119</v>
      </c>
      <c r="D5950">
        <v>106.19670000000001</v>
      </c>
      <c r="E5950">
        <f>IFERROR(VLOOKUP(Table_ExternalData_15[[#This Row],[Id]],Rabati!B:C,2,0),0)</f>
        <v>10</v>
      </c>
      <c r="F5950">
        <v>0</v>
      </c>
      <c r="G5950" t="str">
        <f>VLOOKUP(Table_ExternalData_15[[#This Row],[Id]],'Blagovna izdelek'!A:C,3,0)</f>
        <v>Bachmann</v>
      </c>
      <c r="H5950">
        <f>Table_ExternalData_15[[#This Row],[Rabat]]*0.2</f>
        <v>2</v>
      </c>
      <c r="I5950" s="2">
        <f>Table_ExternalData_15[[#This Row],[Price]]-(Table_ExternalData_15[[#This Row],[Price]]*Table_ExternalData_15[[#This Row],[BB rabat]])/100</f>
        <v>104.072766</v>
      </c>
      <c r="J5950" s="2">
        <f>Table_ExternalData_15[[#This Row],[BB cena]]*Table_ExternalData_15[[#Headers],[1,22]]</f>
        <v>126.96877452</v>
      </c>
      <c r="K5950">
        <f>Table_ExternalData_15[[#This Row],[Price]]*Table_ExternalData_15[[#Headers],[1,22]]</f>
        <v>129.55997400000001</v>
      </c>
      <c r="L5950" s="7">
        <f>IF(G5950="White Shark",E5950*0.5,IF(G5950="Sbox",E5950*0.5,IF(G5950="Tenda",E5950*0.5,E5950*0.2)))/100</f>
        <v>0.02</v>
      </c>
      <c r="M5950" s="2">
        <f>Table_ExternalData_15[[#This Row],[Price]]-Table_ExternalData_15[[#This Row],[Price]]*Table_ExternalData_15[[#This Row],[extra popust]]</f>
        <v>104.072766</v>
      </c>
      <c r="N5950" s="2">
        <f>IF(M5950&lt;I5950,M5950,I5950)</f>
        <v>104.072766</v>
      </c>
      <c r="O5950" s="16" t="str">
        <f>IF(N5950&lt;I5950,$U$1," ")</f>
        <v xml:space="preserve"> </v>
      </c>
      <c r="P5950" s="16" t="str">
        <f>IFERROR((O5950+30)," ")</f>
        <v xml:space="preserve"> </v>
      </c>
      <c r="Q5950" s="2">
        <f ca="1">IF(O5950=$U$1,N5950,"0")*1.22</f>
        <v>0</v>
      </c>
    </row>
    <row r="5951" spans="1:17" x14ac:dyDescent="0.25">
      <c r="A5951" t="s">
        <v>4196</v>
      </c>
      <c r="B5951" t="s">
        <v>4195</v>
      </c>
      <c r="C5951">
        <v>12164</v>
      </c>
      <c r="D5951">
        <v>86.027600000000007</v>
      </c>
      <c r="E5951">
        <f>IFERROR(VLOOKUP(Table_ExternalData_15[[#This Row],[Id]],Rabati!B:C,2,0),0)</f>
        <v>10</v>
      </c>
      <c r="F5951">
        <v>5</v>
      </c>
      <c r="G5951" t="str">
        <f>VLOOKUP(Table_ExternalData_15[[#This Row],[Id]],'Blagovna izdelek'!A:C,3,0)</f>
        <v>Bachmann</v>
      </c>
      <c r="H5951">
        <f>Table_ExternalData_15[[#This Row],[Rabat]]*0.2</f>
        <v>2</v>
      </c>
      <c r="I5951" s="2">
        <f>Table_ExternalData_15[[#This Row],[Price]]-(Table_ExternalData_15[[#This Row],[Price]]*Table_ExternalData_15[[#This Row],[BB rabat]])/100</f>
        <v>84.307048000000009</v>
      </c>
      <c r="J5951" s="2">
        <f>Table_ExternalData_15[[#This Row],[BB cena]]*Table_ExternalData_15[[#Headers],[1,22]]</f>
        <v>102.85459856000001</v>
      </c>
      <c r="K5951">
        <f>Table_ExternalData_15[[#This Row],[Price]]*Table_ExternalData_15[[#Headers],[1,22]]</f>
        <v>104.95367200000001</v>
      </c>
      <c r="L5951" s="7">
        <f>IF(G5951="White Shark",E5951*0.5,IF(G5951="Sbox",E5951*0.5,IF(G5951="Tenda",E5951*0.5,E5951*0.2)))/100</f>
        <v>0.02</v>
      </c>
      <c r="M5951" s="2">
        <f>Table_ExternalData_15[[#This Row],[Price]]-Table_ExternalData_15[[#This Row],[Price]]*Table_ExternalData_15[[#This Row],[extra popust]]</f>
        <v>84.307048000000009</v>
      </c>
      <c r="N5951" s="2">
        <f>IF(M5951&lt;I5951,M5951,I5951)</f>
        <v>84.307048000000009</v>
      </c>
      <c r="O5951" s="16" t="str">
        <f>IF(N5951&lt;I5951,$U$1," ")</f>
        <v xml:space="preserve"> </v>
      </c>
      <c r="P5951" s="16" t="str">
        <f>IFERROR((O5951+30)," ")</f>
        <v xml:space="preserve"> </v>
      </c>
      <c r="Q5951" s="2">
        <f ca="1">IF(O5951=$U$1,N5951,"0")*1.22</f>
        <v>0</v>
      </c>
    </row>
    <row r="5952" spans="1:17" x14ac:dyDescent="0.25">
      <c r="A5952" t="s">
        <v>4334</v>
      </c>
      <c r="B5952" t="s">
        <v>4333</v>
      </c>
      <c r="C5952">
        <v>12363</v>
      </c>
      <c r="D5952">
        <v>93.240899999999996</v>
      </c>
      <c r="E5952">
        <f>IFERROR(VLOOKUP(Table_ExternalData_15[[#This Row],[Id]],Rabati!B:C,2,0),0)</f>
        <v>10</v>
      </c>
      <c r="F5952">
        <v>0</v>
      </c>
      <c r="G5952" t="str">
        <f>VLOOKUP(Table_ExternalData_15[[#This Row],[Id]],'Blagovna izdelek'!A:C,3,0)</f>
        <v>Bachmann</v>
      </c>
      <c r="H5952">
        <f>Table_ExternalData_15[[#This Row],[Rabat]]*0.2</f>
        <v>2</v>
      </c>
      <c r="I5952" s="2">
        <f>Table_ExternalData_15[[#This Row],[Price]]-(Table_ExternalData_15[[#This Row],[Price]]*Table_ExternalData_15[[#This Row],[BB rabat]])/100</f>
        <v>91.376081999999997</v>
      </c>
      <c r="J5952" s="2">
        <f>Table_ExternalData_15[[#This Row],[BB cena]]*Table_ExternalData_15[[#Headers],[1,22]]</f>
        <v>111.47882003999999</v>
      </c>
      <c r="K5952">
        <f>Table_ExternalData_15[[#This Row],[Price]]*Table_ExternalData_15[[#Headers],[1,22]]</f>
        <v>113.75389799999999</v>
      </c>
      <c r="L5952" s="7">
        <f>IF(G5952="White Shark",E5952*0.5,IF(G5952="Sbox",E5952*0.5,IF(G5952="Tenda",E5952*0.5,E5952*0.2)))/100</f>
        <v>0.02</v>
      </c>
      <c r="M5952" s="2">
        <f>Table_ExternalData_15[[#This Row],[Price]]-Table_ExternalData_15[[#This Row],[Price]]*Table_ExternalData_15[[#This Row],[extra popust]]</f>
        <v>91.376081999999997</v>
      </c>
      <c r="N5952" s="2">
        <f>IF(M5952&lt;I5952,M5952,I5952)</f>
        <v>91.376081999999997</v>
      </c>
      <c r="O5952" s="16" t="str">
        <f>IF(N5952&lt;I5952,$U$1," ")</f>
        <v xml:space="preserve"> </v>
      </c>
      <c r="P5952" s="16" t="str">
        <f>IFERROR((O5952+30)," ")</f>
        <v xml:space="preserve"> </v>
      </c>
      <c r="Q5952" s="2">
        <f ca="1">IF(O5952=$U$1,N5952,"0")*1.22</f>
        <v>0</v>
      </c>
    </row>
    <row r="5953" spans="1:17" x14ac:dyDescent="0.25">
      <c r="A5953" t="s">
        <v>4424</v>
      </c>
      <c r="B5953" t="s">
        <v>4423</v>
      </c>
      <c r="C5953">
        <v>12580</v>
      </c>
      <c r="D5953">
        <v>120.81019999999999</v>
      </c>
      <c r="E5953">
        <f>IFERROR(VLOOKUP(Table_ExternalData_15[[#This Row],[Id]],Rabati!B:C,2,0),0)</f>
        <v>10</v>
      </c>
      <c r="F5953">
        <v>0</v>
      </c>
      <c r="G5953" t="str">
        <f>VLOOKUP(Table_ExternalData_15[[#This Row],[Id]],'Blagovna izdelek'!A:C,3,0)</f>
        <v>Bachmann</v>
      </c>
      <c r="H5953">
        <f>Table_ExternalData_15[[#This Row],[Rabat]]*0.2</f>
        <v>2</v>
      </c>
      <c r="I5953" s="2">
        <f>Table_ExternalData_15[[#This Row],[Price]]-(Table_ExternalData_15[[#This Row],[Price]]*Table_ExternalData_15[[#This Row],[BB rabat]])/100</f>
        <v>118.393996</v>
      </c>
      <c r="J5953" s="2">
        <f>Table_ExternalData_15[[#This Row],[BB cena]]*Table_ExternalData_15[[#Headers],[1,22]]</f>
        <v>144.44067512000001</v>
      </c>
      <c r="K5953">
        <f>Table_ExternalData_15[[#This Row],[Price]]*Table_ExternalData_15[[#Headers],[1,22]]</f>
        <v>147.38844399999999</v>
      </c>
      <c r="L5953" s="7">
        <f>IF(G5953="White Shark",E5953*0.5,IF(G5953="Sbox",E5953*0.5,IF(G5953="Tenda",E5953*0.5,E5953*0.2)))/100</f>
        <v>0.02</v>
      </c>
      <c r="M5953" s="2">
        <f>Table_ExternalData_15[[#This Row],[Price]]-Table_ExternalData_15[[#This Row],[Price]]*Table_ExternalData_15[[#This Row],[extra popust]]</f>
        <v>118.393996</v>
      </c>
      <c r="N5953" s="2">
        <f>IF(M5953&lt;I5953,M5953,I5953)</f>
        <v>118.393996</v>
      </c>
      <c r="O5953" s="16" t="str">
        <f>IF(N5953&lt;I5953,$U$1," ")</f>
        <v xml:space="preserve"> </v>
      </c>
      <c r="P5953" s="16" t="str">
        <f>IFERROR((O5953+30)," ")</f>
        <v xml:space="preserve"> </v>
      </c>
      <c r="Q5953" s="2">
        <f ca="1">IF(O5953=$U$1,N5953,"0")*1.22</f>
        <v>0</v>
      </c>
    </row>
    <row r="5954" spans="1:17" x14ac:dyDescent="0.25">
      <c r="A5954" t="s">
        <v>4446</v>
      </c>
      <c r="B5954" t="s">
        <v>4445</v>
      </c>
      <c r="C5954">
        <v>12614</v>
      </c>
      <c r="D5954">
        <v>70.953599999999994</v>
      </c>
      <c r="E5954">
        <f>IFERROR(VLOOKUP(Table_ExternalData_15[[#This Row],[Id]],Rabati!B:C,2,0),0)</f>
        <v>10</v>
      </c>
      <c r="F5954">
        <v>0</v>
      </c>
      <c r="G5954" t="str">
        <f>VLOOKUP(Table_ExternalData_15[[#This Row],[Id]],'Blagovna izdelek'!A:C,3,0)</f>
        <v>Bachmann</v>
      </c>
      <c r="H5954">
        <f>Table_ExternalData_15[[#This Row],[Rabat]]*0.2</f>
        <v>2</v>
      </c>
      <c r="I5954" s="2">
        <f>Table_ExternalData_15[[#This Row],[Price]]-(Table_ExternalData_15[[#This Row],[Price]]*Table_ExternalData_15[[#This Row],[BB rabat]])/100</f>
        <v>69.534527999999995</v>
      </c>
      <c r="J5954" s="2">
        <f>Table_ExternalData_15[[#This Row],[BB cena]]*Table_ExternalData_15[[#Headers],[1,22]]</f>
        <v>84.832124159999992</v>
      </c>
      <c r="K5954">
        <f>Table_ExternalData_15[[#This Row],[Price]]*Table_ExternalData_15[[#Headers],[1,22]]</f>
        <v>86.563391999999993</v>
      </c>
      <c r="L5954" s="7">
        <f>IF(G5954="White Shark",E5954*0.5,IF(G5954="Sbox",E5954*0.5,IF(G5954="Tenda",E5954*0.5,E5954*0.2)))/100</f>
        <v>0.02</v>
      </c>
      <c r="M5954" s="2">
        <f>Table_ExternalData_15[[#This Row],[Price]]-Table_ExternalData_15[[#This Row],[Price]]*Table_ExternalData_15[[#This Row],[extra popust]]</f>
        <v>69.534527999999995</v>
      </c>
      <c r="N5954" s="2">
        <f>IF(M5954&lt;I5954,M5954,I5954)</f>
        <v>69.534527999999995</v>
      </c>
      <c r="O5954" s="16" t="str">
        <f>IF(N5954&lt;I5954,$U$1," ")</f>
        <v xml:space="preserve"> </v>
      </c>
      <c r="P5954" s="16" t="str">
        <f>IFERROR((O5954+30)," ")</f>
        <v xml:space="preserve"> </v>
      </c>
      <c r="Q5954" s="2">
        <f ca="1">IF(O5954=$U$1,N5954,"0")*1.22</f>
        <v>0</v>
      </c>
    </row>
    <row r="5955" spans="1:17" x14ac:dyDescent="0.25">
      <c r="A5955" t="s">
        <v>4541</v>
      </c>
      <c r="B5955" t="s">
        <v>4540</v>
      </c>
      <c r="C5955">
        <v>12731</v>
      </c>
      <c r="D5955">
        <v>89.71</v>
      </c>
      <c r="E5955">
        <f>IFERROR(VLOOKUP(Table_ExternalData_15[[#This Row],[Id]],Rabati!B:C,2,0),0)</f>
        <v>10</v>
      </c>
      <c r="F5955">
        <v>0</v>
      </c>
      <c r="G5955" t="str">
        <f>VLOOKUP(Table_ExternalData_15[[#This Row],[Id]],'Blagovna izdelek'!A:C,3,0)</f>
        <v>Bachmann</v>
      </c>
      <c r="H5955">
        <f>Table_ExternalData_15[[#This Row],[Rabat]]*0.2</f>
        <v>2</v>
      </c>
      <c r="I5955" s="2">
        <f>Table_ExternalData_15[[#This Row],[Price]]-(Table_ExternalData_15[[#This Row],[Price]]*Table_ExternalData_15[[#This Row],[BB rabat]])/100</f>
        <v>87.91579999999999</v>
      </c>
      <c r="J5955" s="2">
        <f>Table_ExternalData_15[[#This Row],[BB cena]]*Table_ExternalData_15[[#Headers],[1,22]]</f>
        <v>107.25727599999999</v>
      </c>
      <c r="K5955">
        <f>Table_ExternalData_15[[#This Row],[Price]]*Table_ExternalData_15[[#Headers],[1,22]]</f>
        <v>109.44619999999999</v>
      </c>
      <c r="L5955" s="7">
        <f>IF(G5955="White Shark",E5955*0.5,IF(G5955="Sbox",E5955*0.5,IF(G5955="Tenda",E5955*0.5,E5955*0.2)))/100</f>
        <v>0.02</v>
      </c>
      <c r="M5955" s="2">
        <f>Table_ExternalData_15[[#This Row],[Price]]-Table_ExternalData_15[[#This Row],[Price]]*Table_ExternalData_15[[#This Row],[extra popust]]</f>
        <v>87.91579999999999</v>
      </c>
      <c r="N5955" s="2">
        <f>IF(M5955&lt;I5955,M5955,I5955)</f>
        <v>87.91579999999999</v>
      </c>
      <c r="O5955" s="16" t="str">
        <f>IF(N5955&lt;I5955,$U$1," ")</f>
        <v xml:space="preserve"> </v>
      </c>
      <c r="P5955" s="16" t="str">
        <f>IFERROR((O5955+30)," ")</f>
        <v xml:space="preserve"> </v>
      </c>
      <c r="Q5955" s="2">
        <f ca="1">IF(O5955=$U$1,N5955,"0")*1.22</f>
        <v>0</v>
      </c>
    </row>
    <row r="5956" spans="1:17" x14ac:dyDescent="0.25">
      <c r="A5956" t="s">
        <v>4635</v>
      </c>
      <c r="B5956" t="s">
        <v>4634</v>
      </c>
      <c r="C5956">
        <v>12870</v>
      </c>
      <c r="D5956">
        <v>92.856099999999998</v>
      </c>
      <c r="E5956">
        <f>IFERROR(VLOOKUP(Table_ExternalData_15[[#This Row],[Id]],Rabati!B:C,2,0),0)</f>
        <v>10</v>
      </c>
      <c r="F5956">
        <v>0</v>
      </c>
      <c r="G5956" t="str">
        <f>VLOOKUP(Table_ExternalData_15[[#This Row],[Id]],'Blagovna izdelek'!A:C,3,0)</f>
        <v>Bachmann</v>
      </c>
      <c r="H5956">
        <f>Table_ExternalData_15[[#This Row],[Rabat]]*0.2</f>
        <v>2</v>
      </c>
      <c r="I5956" s="2">
        <f>Table_ExternalData_15[[#This Row],[Price]]-(Table_ExternalData_15[[#This Row],[Price]]*Table_ExternalData_15[[#This Row],[BB rabat]])/100</f>
        <v>90.998977999999994</v>
      </c>
      <c r="J5956" s="2">
        <f>Table_ExternalData_15[[#This Row],[BB cena]]*Table_ExternalData_15[[#Headers],[1,22]]</f>
        <v>111.01875315999999</v>
      </c>
      <c r="K5956">
        <f>Table_ExternalData_15[[#This Row],[Price]]*Table_ExternalData_15[[#Headers],[1,22]]</f>
        <v>113.284442</v>
      </c>
      <c r="L5956" s="7">
        <f>IF(G5956="White Shark",E5956*0.5,IF(G5956="Sbox",E5956*0.5,IF(G5956="Tenda",E5956*0.5,E5956*0.2)))/100</f>
        <v>0.02</v>
      </c>
      <c r="M5956" s="2">
        <f>Table_ExternalData_15[[#This Row],[Price]]-Table_ExternalData_15[[#This Row],[Price]]*Table_ExternalData_15[[#This Row],[extra popust]]</f>
        <v>90.998977999999994</v>
      </c>
      <c r="N5956" s="2">
        <f>IF(M5956&lt;I5956,M5956,I5956)</f>
        <v>90.998977999999994</v>
      </c>
      <c r="O5956" s="16" t="str">
        <f>IF(N5956&lt;I5956,$U$1," ")</f>
        <v xml:space="preserve"> </v>
      </c>
      <c r="P5956" s="16" t="str">
        <f>IFERROR((O5956+30)," ")</f>
        <v xml:space="preserve"> </v>
      </c>
      <c r="Q5956" s="2">
        <f ca="1">IF(O5956=$U$1,N5956,"0")*1.22</f>
        <v>0</v>
      </c>
    </row>
    <row r="5957" spans="1:17" x14ac:dyDescent="0.25">
      <c r="A5957" t="s">
        <v>4639</v>
      </c>
      <c r="B5957" t="s">
        <v>4638</v>
      </c>
      <c r="C5957">
        <v>12874</v>
      </c>
      <c r="D5957">
        <v>91.876300000000001</v>
      </c>
      <c r="E5957">
        <f>IFERROR(VLOOKUP(Table_ExternalData_15[[#This Row],[Id]],Rabati!B:C,2,0),0)</f>
        <v>10</v>
      </c>
      <c r="F5957">
        <v>0</v>
      </c>
      <c r="G5957" t="str">
        <f>VLOOKUP(Table_ExternalData_15[[#This Row],[Id]],'Blagovna izdelek'!A:C,3,0)</f>
        <v>Bachmann</v>
      </c>
      <c r="H5957">
        <f>Table_ExternalData_15[[#This Row],[Rabat]]*0.2</f>
        <v>2</v>
      </c>
      <c r="I5957" s="2">
        <f>Table_ExternalData_15[[#This Row],[Price]]-(Table_ExternalData_15[[#This Row],[Price]]*Table_ExternalData_15[[#This Row],[BB rabat]])/100</f>
        <v>90.038774000000004</v>
      </c>
      <c r="J5957" s="2">
        <f>Table_ExternalData_15[[#This Row],[BB cena]]*Table_ExternalData_15[[#Headers],[1,22]]</f>
        <v>109.84730428</v>
      </c>
      <c r="K5957">
        <f>Table_ExternalData_15[[#This Row],[Price]]*Table_ExternalData_15[[#Headers],[1,22]]</f>
        <v>112.08908599999999</v>
      </c>
      <c r="L5957" s="7">
        <f>IF(G5957="White Shark",E5957*0.5,IF(G5957="Sbox",E5957*0.5,IF(G5957="Tenda",E5957*0.5,E5957*0.2)))/100</f>
        <v>0.02</v>
      </c>
      <c r="M5957" s="2">
        <f>Table_ExternalData_15[[#This Row],[Price]]-Table_ExternalData_15[[#This Row],[Price]]*Table_ExternalData_15[[#This Row],[extra popust]]</f>
        <v>90.038774000000004</v>
      </c>
      <c r="N5957" s="2">
        <f>IF(M5957&lt;I5957,M5957,I5957)</f>
        <v>90.038774000000004</v>
      </c>
      <c r="O5957" s="16" t="str">
        <f>IF(N5957&lt;I5957,$U$1," ")</f>
        <v xml:space="preserve"> </v>
      </c>
      <c r="P5957" s="16" t="str">
        <f>IFERROR((O5957+30)," ")</f>
        <v xml:space="preserve"> </v>
      </c>
      <c r="Q5957" s="2">
        <f ca="1">IF(O5957=$U$1,N5957,"0")*1.22</f>
        <v>0</v>
      </c>
    </row>
    <row r="5958" spans="1:17" x14ac:dyDescent="0.25">
      <c r="A5958" t="s">
        <v>4734</v>
      </c>
      <c r="B5958" t="s">
        <v>4733</v>
      </c>
      <c r="C5958">
        <v>12969</v>
      </c>
      <c r="D5958">
        <v>113.598</v>
      </c>
      <c r="E5958">
        <f>IFERROR(VLOOKUP(Table_ExternalData_15[[#This Row],[Id]],Rabati!B:C,2,0),0)</f>
        <v>10</v>
      </c>
      <c r="F5958">
        <v>4</v>
      </c>
      <c r="G5958" t="str">
        <f>VLOOKUP(Table_ExternalData_15[[#This Row],[Id]],'Blagovna izdelek'!A:C,3,0)</f>
        <v>Bachmann</v>
      </c>
      <c r="H5958">
        <f>Table_ExternalData_15[[#This Row],[Rabat]]*0.2</f>
        <v>2</v>
      </c>
      <c r="I5958" s="2">
        <f>Table_ExternalData_15[[#This Row],[Price]]-(Table_ExternalData_15[[#This Row],[Price]]*Table_ExternalData_15[[#This Row],[BB rabat]])/100</f>
        <v>111.32604000000001</v>
      </c>
      <c r="J5958" s="2">
        <f>Table_ExternalData_15[[#This Row],[BB cena]]*Table_ExternalData_15[[#Headers],[1,22]]</f>
        <v>135.81776880000001</v>
      </c>
      <c r="K5958">
        <f>Table_ExternalData_15[[#This Row],[Price]]*Table_ExternalData_15[[#Headers],[1,22]]</f>
        <v>138.58956000000001</v>
      </c>
      <c r="L5958" s="7">
        <f>IF(G5958="White Shark",E5958*0.5,IF(G5958="Sbox",E5958*0.5,IF(G5958="Tenda",E5958*0.5,E5958*0.2)))/100</f>
        <v>0.02</v>
      </c>
      <c r="M5958" s="2">
        <f>Table_ExternalData_15[[#This Row],[Price]]-Table_ExternalData_15[[#This Row],[Price]]*Table_ExternalData_15[[#This Row],[extra popust]]</f>
        <v>111.32604000000001</v>
      </c>
      <c r="N5958" s="2">
        <f>IF(M5958&lt;I5958,M5958,I5958)</f>
        <v>111.32604000000001</v>
      </c>
      <c r="O5958" s="16" t="str">
        <f>IF(N5958&lt;I5958,$U$1," ")</f>
        <v xml:space="preserve"> </v>
      </c>
      <c r="P5958" s="16" t="str">
        <f>IFERROR((O5958+30)," ")</f>
        <v xml:space="preserve"> </v>
      </c>
      <c r="Q5958" s="2">
        <f ca="1">IF(O5958=$U$1,N5958,"0")*1.22</f>
        <v>0</v>
      </c>
    </row>
    <row r="5959" spans="1:17" x14ac:dyDescent="0.25">
      <c r="A5959" t="s">
        <v>4736</v>
      </c>
      <c r="B5959" t="s">
        <v>4735</v>
      </c>
      <c r="C5959">
        <v>12970</v>
      </c>
      <c r="D5959">
        <v>92.856099999999998</v>
      </c>
      <c r="E5959">
        <f>IFERROR(VLOOKUP(Table_ExternalData_15[[#This Row],[Id]],Rabati!B:C,2,0),0)</f>
        <v>10</v>
      </c>
      <c r="F5959">
        <v>4</v>
      </c>
      <c r="G5959" t="str">
        <f>VLOOKUP(Table_ExternalData_15[[#This Row],[Id]],'Blagovna izdelek'!A:C,3,0)</f>
        <v>Bachmann</v>
      </c>
      <c r="H5959">
        <f>Table_ExternalData_15[[#This Row],[Rabat]]*0.2</f>
        <v>2</v>
      </c>
      <c r="I5959" s="2">
        <f>Table_ExternalData_15[[#This Row],[Price]]-(Table_ExternalData_15[[#This Row],[Price]]*Table_ExternalData_15[[#This Row],[BB rabat]])/100</f>
        <v>90.998977999999994</v>
      </c>
      <c r="J5959" s="2">
        <f>Table_ExternalData_15[[#This Row],[BB cena]]*Table_ExternalData_15[[#Headers],[1,22]]</f>
        <v>111.01875315999999</v>
      </c>
      <c r="K5959">
        <f>Table_ExternalData_15[[#This Row],[Price]]*Table_ExternalData_15[[#Headers],[1,22]]</f>
        <v>113.284442</v>
      </c>
      <c r="L5959" s="7">
        <f>IF(G5959="White Shark",E5959*0.5,IF(G5959="Sbox",E5959*0.5,IF(G5959="Tenda",E5959*0.5,E5959*0.2)))/100</f>
        <v>0.02</v>
      </c>
      <c r="M5959" s="2">
        <f>Table_ExternalData_15[[#This Row],[Price]]-Table_ExternalData_15[[#This Row],[Price]]*Table_ExternalData_15[[#This Row],[extra popust]]</f>
        <v>90.998977999999994</v>
      </c>
      <c r="N5959" s="2">
        <f>IF(M5959&lt;I5959,M5959,I5959)</f>
        <v>90.998977999999994</v>
      </c>
      <c r="O5959" s="16" t="str">
        <f>IF(N5959&lt;I5959,$U$1," ")</f>
        <v xml:space="preserve"> </v>
      </c>
      <c r="P5959" s="16" t="str">
        <f>IFERROR((O5959+30)," ")</f>
        <v xml:space="preserve"> </v>
      </c>
      <c r="Q5959" s="2">
        <f ca="1">IF(O5959=$U$1,N5959,"0")*1.22</f>
        <v>0</v>
      </c>
    </row>
    <row r="5960" spans="1:17" x14ac:dyDescent="0.25">
      <c r="A5960" t="s">
        <v>5008</v>
      </c>
      <c r="B5960" t="s">
        <v>5007</v>
      </c>
      <c r="C5960">
        <v>13156</v>
      </c>
      <c r="D5960">
        <v>108.39749999999999</v>
      </c>
      <c r="E5960">
        <f>IFERROR(VLOOKUP(Table_ExternalData_15[[#This Row],[Id]],Rabati!B:C,2,0),0)</f>
        <v>10</v>
      </c>
      <c r="F5960">
        <v>0</v>
      </c>
      <c r="G5960" t="str">
        <f>VLOOKUP(Table_ExternalData_15[[#This Row],[Id]],'Blagovna izdelek'!A:C,3,0)</f>
        <v>Bachmann</v>
      </c>
      <c r="H5960">
        <f>Table_ExternalData_15[[#This Row],[Rabat]]*0.2</f>
        <v>2</v>
      </c>
      <c r="I5960" s="2">
        <f>Table_ExternalData_15[[#This Row],[Price]]-(Table_ExternalData_15[[#This Row],[Price]]*Table_ExternalData_15[[#This Row],[BB rabat]])/100</f>
        <v>106.22954999999999</v>
      </c>
      <c r="J5960" s="2">
        <f>Table_ExternalData_15[[#This Row],[BB cena]]*Table_ExternalData_15[[#Headers],[1,22]]</f>
        <v>129.60005099999998</v>
      </c>
      <c r="K5960">
        <f>Table_ExternalData_15[[#This Row],[Price]]*Table_ExternalData_15[[#Headers],[1,22]]</f>
        <v>132.24494999999999</v>
      </c>
      <c r="L5960" s="7">
        <f>IF(G5960="White Shark",E5960*0.5,IF(G5960="Sbox",E5960*0.5,IF(G5960="Tenda",E5960*0.5,E5960*0.2)))/100</f>
        <v>0.02</v>
      </c>
      <c r="M5960" s="2">
        <f>Table_ExternalData_15[[#This Row],[Price]]-Table_ExternalData_15[[#This Row],[Price]]*Table_ExternalData_15[[#This Row],[extra popust]]</f>
        <v>106.22954999999999</v>
      </c>
      <c r="N5960" s="2">
        <f>IF(M5960&lt;I5960,M5960,I5960)</f>
        <v>106.22954999999999</v>
      </c>
      <c r="O5960" s="16" t="str">
        <f>IF(N5960&lt;I5960,$U$1," ")</f>
        <v xml:space="preserve"> </v>
      </c>
      <c r="P5960" s="16" t="str">
        <f>IFERROR((O5960+30)," ")</f>
        <v xml:space="preserve"> </v>
      </c>
      <c r="Q5960" s="2">
        <f ca="1">IF(O5960=$U$1,N5960,"0")*1.22</f>
        <v>0</v>
      </c>
    </row>
    <row r="5961" spans="1:17" x14ac:dyDescent="0.25">
      <c r="A5961" t="s">
        <v>5017</v>
      </c>
      <c r="B5961" t="s">
        <v>5016</v>
      </c>
      <c r="C5961">
        <v>13163</v>
      </c>
      <c r="D5961">
        <v>120</v>
      </c>
      <c r="E5961">
        <f>IFERROR(VLOOKUP(Table_ExternalData_15[[#This Row],[Id]],Rabati!B:C,2,0),0)</f>
        <v>10</v>
      </c>
      <c r="F5961">
        <v>4</v>
      </c>
      <c r="G5961" t="str">
        <f>VLOOKUP(Table_ExternalData_15[[#This Row],[Id]],'Blagovna izdelek'!A:C,3,0)</f>
        <v>Bachmann</v>
      </c>
      <c r="H5961">
        <f>Table_ExternalData_15[[#This Row],[Rabat]]*0.2</f>
        <v>2</v>
      </c>
      <c r="I5961" s="2">
        <f>Table_ExternalData_15[[#This Row],[Price]]-(Table_ExternalData_15[[#This Row],[Price]]*Table_ExternalData_15[[#This Row],[BB rabat]])/100</f>
        <v>117.6</v>
      </c>
      <c r="J5961" s="2">
        <f>Table_ExternalData_15[[#This Row],[BB cena]]*Table_ExternalData_15[[#Headers],[1,22]]</f>
        <v>143.47199999999998</v>
      </c>
      <c r="K5961">
        <f>Table_ExternalData_15[[#This Row],[Price]]*Table_ExternalData_15[[#Headers],[1,22]]</f>
        <v>146.4</v>
      </c>
      <c r="L5961" s="7">
        <f>IF(G5961="White Shark",E5961*0.5,IF(G5961="Sbox",E5961*0.5,IF(G5961="Tenda",E5961*0.5,E5961*0.2)))/100</f>
        <v>0.02</v>
      </c>
      <c r="M5961" s="2">
        <f>Table_ExternalData_15[[#This Row],[Price]]-Table_ExternalData_15[[#This Row],[Price]]*Table_ExternalData_15[[#This Row],[extra popust]]</f>
        <v>117.6</v>
      </c>
      <c r="N5961" s="2">
        <f>IF(M5961&lt;I5961,M5961,I5961)</f>
        <v>117.6</v>
      </c>
      <c r="O5961" s="16" t="str">
        <f>IF(N5961&lt;I5961,$U$1," ")</f>
        <v xml:space="preserve"> </v>
      </c>
      <c r="P5961" s="16" t="str">
        <f>IFERROR((O5961+30)," ")</f>
        <v xml:space="preserve"> </v>
      </c>
      <c r="Q5961" s="2">
        <f ca="1">IF(O5961=$U$1,N5961,"0")*1.22</f>
        <v>0</v>
      </c>
    </row>
    <row r="5962" spans="1:17" x14ac:dyDescent="0.25">
      <c r="A5962" t="s">
        <v>5065</v>
      </c>
      <c r="B5962" t="s">
        <v>5064</v>
      </c>
      <c r="C5962">
        <v>13206</v>
      </c>
      <c r="D5962">
        <v>54.34</v>
      </c>
      <c r="E5962">
        <f>IFERROR(VLOOKUP(Table_ExternalData_15[[#This Row],[Id]],Rabati!B:C,2,0),0)</f>
        <v>10</v>
      </c>
      <c r="F5962">
        <v>0</v>
      </c>
      <c r="G5962" t="str">
        <f>VLOOKUP(Table_ExternalData_15[[#This Row],[Id]],'Blagovna izdelek'!A:C,3,0)</f>
        <v>Bachmann</v>
      </c>
      <c r="H5962">
        <f>Table_ExternalData_15[[#This Row],[Rabat]]*0.2</f>
        <v>2</v>
      </c>
      <c r="I5962" s="2">
        <f>Table_ExternalData_15[[#This Row],[Price]]-(Table_ExternalData_15[[#This Row],[Price]]*Table_ExternalData_15[[#This Row],[BB rabat]])/100</f>
        <v>53.253200000000007</v>
      </c>
      <c r="J5962" s="2">
        <f>Table_ExternalData_15[[#This Row],[BB cena]]*Table_ExternalData_15[[#Headers],[1,22]]</f>
        <v>64.968904000000009</v>
      </c>
      <c r="K5962">
        <f>Table_ExternalData_15[[#This Row],[Price]]*Table_ExternalData_15[[#Headers],[1,22]]</f>
        <v>66.294800000000009</v>
      </c>
      <c r="L5962" s="7">
        <f>IF(G5962="White Shark",E5962*0.5,IF(G5962="Sbox",E5962*0.5,IF(G5962="Tenda",E5962*0.5,E5962*0.2)))/100</f>
        <v>0.02</v>
      </c>
      <c r="M5962" s="2">
        <f>Table_ExternalData_15[[#This Row],[Price]]-Table_ExternalData_15[[#This Row],[Price]]*Table_ExternalData_15[[#This Row],[extra popust]]</f>
        <v>53.253200000000007</v>
      </c>
      <c r="N5962" s="2">
        <f>IF(M5962&lt;I5962,M5962,I5962)</f>
        <v>53.253200000000007</v>
      </c>
      <c r="O5962" s="16" t="str">
        <f>IF(N5962&lt;I5962,$U$1," ")</f>
        <v xml:space="preserve"> </v>
      </c>
      <c r="P5962" s="16" t="str">
        <f>IFERROR((O5962+30)," ")</f>
        <v xml:space="preserve"> </v>
      </c>
      <c r="Q5962" s="2">
        <f ca="1">IF(O5962=$U$1,N5962,"0")*1.22</f>
        <v>0</v>
      </c>
    </row>
    <row r="5963" spans="1:17" x14ac:dyDescent="0.25">
      <c r="A5963" t="s">
        <v>5067</v>
      </c>
      <c r="B5963" t="s">
        <v>5066</v>
      </c>
      <c r="C5963">
        <v>13207</v>
      </c>
      <c r="D5963">
        <v>60.7333</v>
      </c>
      <c r="E5963">
        <f>IFERROR(VLOOKUP(Table_ExternalData_15[[#This Row],[Id]],Rabati!B:C,2,0),0)</f>
        <v>10</v>
      </c>
      <c r="F5963">
        <v>0</v>
      </c>
      <c r="G5963" t="str">
        <f>VLOOKUP(Table_ExternalData_15[[#This Row],[Id]],'Blagovna izdelek'!A:C,3,0)</f>
        <v>Bachmann</v>
      </c>
      <c r="H5963">
        <f>Table_ExternalData_15[[#This Row],[Rabat]]*0.2</f>
        <v>2</v>
      </c>
      <c r="I5963" s="2">
        <f>Table_ExternalData_15[[#This Row],[Price]]-(Table_ExternalData_15[[#This Row],[Price]]*Table_ExternalData_15[[#This Row],[BB rabat]])/100</f>
        <v>59.518633999999999</v>
      </c>
      <c r="J5963" s="2">
        <f>Table_ExternalData_15[[#This Row],[BB cena]]*Table_ExternalData_15[[#Headers],[1,22]]</f>
        <v>72.612733480000003</v>
      </c>
      <c r="K5963">
        <f>Table_ExternalData_15[[#This Row],[Price]]*Table_ExternalData_15[[#Headers],[1,22]]</f>
        <v>74.094626000000005</v>
      </c>
      <c r="L5963" s="7">
        <f>IF(G5963="White Shark",E5963*0.5,IF(G5963="Sbox",E5963*0.5,IF(G5963="Tenda",E5963*0.5,E5963*0.2)))/100</f>
        <v>0.02</v>
      </c>
      <c r="M5963" s="2">
        <f>Table_ExternalData_15[[#This Row],[Price]]-Table_ExternalData_15[[#This Row],[Price]]*Table_ExternalData_15[[#This Row],[extra popust]]</f>
        <v>59.518633999999999</v>
      </c>
      <c r="N5963" s="2">
        <f>IF(M5963&lt;I5963,M5963,I5963)</f>
        <v>59.518633999999999</v>
      </c>
      <c r="O5963" s="16" t="str">
        <f>IF(N5963&lt;I5963,$U$1," ")</f>
        <v xml:space="preserve"> </v>
      </c>
      <c r="P5963" s="16" t="str">
        <f>IFERROR((O5963+30)," ")</f>
        <v xml:space="preserve"> </v>
      </c>
      <c r="Q5963" s="2">
        <f ca="1">IF(O5963=$U$1,N5963,"0")*1.22</f>
        <v>0</v>
      </c>
    </row>
    <row r="5964" spans="1:17" x14ac:dyDescent="0.25">
      <c r="A5964" t="s">
        <v>5071</v>
      </c>
      <c r="B5964" t="s">
        <v>5070</v>
      </c>
      <c r="C5964">
        <v>13210</v>
      </c>
      <c r="D5964">
        <v>56.452300000000001</v>
      </c>
      <c r="E5964">
        <f>IFERROR(VLOOKUP(Table_ExternalData_15[[#This Row],[Id]],Rabati!B:C,2,0),0)</f>
        <v>10</v>
      </c>
      <c r="F5964">
        <v>2</v>
      </c>
      <c r="G5964" t="str">
        <f>VLOOKUP(Table_ExternalData_15[[#This Row],[Id]],'Blagovna izdelek'!A:C,3,0)</f>
        <v>Bachmann</v>
      </c>
      <c r="H5964">
        <f>Table_ExternalData_15[[#This Row],[Rabat]]*0.2</f>
        <v>2</v>
      </c>
      <c r="I5964" s="2">
        <f>Table_ExternalData_15[[#This Row],[Price]]-(Table_ExternalData_15[[#This Row],[Price]]*Table_ExternalData_15[[#This Row],[BB rabat]])/100</f>
        <v>55.323253999999999</v>
      </c>
      <c r="J5964" s="2">
        <f>Table_ExternalData_15[[#This Row],[BB cena]]*Table_ExternalData_15[[#Headers],[1,22]]</f>
        <v>67.494369879999994</v>
      </c>
      <c r="K5964">
        <f>Table_ExternalData_15[[#This Row],[Price]]*Table_ExternalData_15[[#Headers],[1,22]]</f>
        <v>68.871806000000007</v>
      </c>
      <c r="L5964" s="7">
        <f>IF(G5964="White Shark",E5964*0.5,IF(G5964="Sbox",E5964*0.5,IF(G5964="Tenda",E5964*0.5,E5964*0.2)))/100</f>
        <v>0.02</v>
      </c>
      <c r="M5964" s="2">
        <f>Table_ExternalData_15[[#This Row],[Price]]-Table_ExternalData_15[[#This Row],[Price]]*Table_ExternalData_15[[#This Row],[extra popust]]</f>
        <v>55.323253999999999</v>
      </c>
      <c r="N5964" s="2">
        <f>IF(M5964&lt;I5964,M5964,I5964)</f>
        <v>55.323253999999999</v>
      </c>
      <c r="O5964" s="16" t="str">
        <f>IF(N5964&lt;I5964,$U$1," ")</f>
        <v xml:space="preserve"> </v>
      </c>
      <c r="P5964" s="16" t="str">
        <f>IFERROR((O5964+30)," ")</f>
        <v xml:space="preserve"> </v>
      </c>
      <c r="Q5964" s="2">
        <f ca="1">IF(O5964=$U$1,N5964,"0")*1.22</f>
        <v>0</v>
      </c>
    </row>
    <row r="5965" spans="1:17" x14ac:dyDescent="0.25">
      <c r="A5965" t="s">
        <v>5106</v>
      </c>
      <c r="B5965" t="s">
        <v>5105</v>
      </c>
      <c r="C5965">
        <v>13269</v>
      </c>
      <c r="D5965">
        <v>63.5974</v>
      </c>
      <c r="E5965">
        <f>IFERROR(VLOOKUP(Table_ExternalData_15[[#This Row],[Id]],Rabati!B:C,2,0),0)</f>
        <v>10</v>
      </c>
      <c r="F5965">
        <v>4</v>
      </c>
      <c r="G5965" t="str">
        <f>VLOOKUP(Table_ExternalData_15[[#This Row],[Id]],'Blagovna izdelek'!A:C,3,0)</f>
        <v>Bachmann</v>
      </c>
      <c r="H5965">
        <f>Table_ExternalData_15[[#This Row],[Rabat]]*0.2</f>
        <v>2</v>
      </c>
      <c r="I5965" s="2">
        <f>Table_ExternalData_15[[#This Row],[Price]]-(Table_ExternalData_15[[#This Row],[Price]]*Table_ExternalData_15[[#This Row],[BB rabat]])/100</f>
        <v>62.325451999999999</v>
      </c>
      <c r="J5965" s="2">
        <f>Table_ExternalData_15[[#This Row],[BB cena]]*Table_ExternalData_15[[#Headers],[1,22]]</f>
        <v>76.037051439999999</v>
      </c>
      <c r="K5965">
        <f>Table_ExternalData_15[[#This Row],[Price]]*Table_ExternalData_15[[#Headers],[1,22]]</f>
        <v>77.588827999999992</v>
      </c>
      <c r="L5965" s="7">
        <f>IF(G5965="White Shark",E5965*0.5,IF(G5965="Sbox",E5965*0.5,IF(G5965="Tenda",E5965*0.5,E5965*0.2)))/100</f>
        <v>0.02</v>
      </c>
      <c r="M5965" s="2">
        <f>Table_ExternalData_15[[#This Row],[Price]]-Table_ExternalData_15[[#This Row],[Price]]*Table_ExternalData_15[[#This Row],[extra popust]]</f>
        <v>62.325451999999999</v>
      </c>
      <c r="N5965" s="2">
        <f>IF(M5965&lt;I5965,M5965,I5965)</f>
        <v>62.325451999999999</v>
      </c>
      <c r="O5965" s="16" t="str">
        <f>IF(N5965&lt;I5965,$U$1," ")</f>
        <v xml:space="preserve"> </v>
      </c>
      <c r="P5965" s="16" t="str">
        <f>IFERROR((O5965+30)," ")</f>
        <v xml:space="preserve"> </v>
      </c>
      <c r="Q5965" s="2">
        <f ca="1">IF(O5965=$U$1,N5965,"0")*1.22</f>
        <v>0</v>
      </c>
    </row>
    <row r="5966" spans="1:17" x14ac:dyDescent="0.25">
      <c r="A5966" t="s">
        <v>5108</v>
      </c>
      <c r="B5966" t="s">
        <v>5107</v>
      </c>
      <c r="C5966">
        <v>13270</v>
      </c>
      <c r="D5966">
        <v>31.489699999999999</v>
      </c>
      <c r="E5966">
        <f>IFERROR(VLOOKUP(Table_ExternalData_15[[#This Row],[Id]],Rabati!B:C,2,0),0)</f>
        <v>10</v>
      </c>
      <c r="F5966">
        <v>10</v>
      </c>
      <c r="G5966" t="str">
        <f>VLOOKUP(Table_ExternalData_15[[#This Row],[Id]],'Blagovna izdelek'!A:C,3,0)</f>
        <v>Bachmann</v>
      </c>
      <c r="H5966">
        <f>Table_ExternalData_15[[#This Row],[Rabat]]*0.2</f>
        <v>2</v>
      </c>
      <c r="I5966" s="2">
        <f>Table_ExternalData_15[[#This Row],[Price]]-(Table_ExternalData_15[[#This Row],[Price]]*Table_ExternalData_15[[#This Row],[BB rabat]])/100</f>
        <v>30.859905999999999</v>
      </c>
      <c r="J5966" s="2">
        <f>Table_ExternalData_15[[#This Row],[BB cena]]*Table_ExternalData_15[[#Headers],[1,22]]</f>
        <v>37.649085319999998</v>
      </c>
      <c r="K5966">
        <f>Table_ExternalData_15[[#This Row],[Price]]*Table_ExternalData_15[[#Headers],[1,22]]</f>
        <v>38.417434</v>
      </c>
      <c r="L5966" s="7">
        <f>IF(G5966="White Shark",E5966*0.5,IF(G5966="Sbox",E5966*0.5,IF(G5966="Tenda",E5966*0.5,E5966*0.2)))/100</f>
        <v>0.02</v>
      </c>
      <c r="M5966" s="2">
        <f>Table_ExternalData_15[[#This Row],[Price]]-Table_ExternalData_15[[#This Row],[Price]]*Table_ExternalData_15[[#This Row],[extra popust]]</f>
        <v>30.859905999999999</v>
      </c>
      <c r="N5966" s="2">
        <f>IF(M5966&lt;I5966,M5966,I5966)</f>
        <v>30.859905999999999</v>
      </c>
      <c r="O5966" s="16" t="str">
        <f>IF(N5966&lt;I5966,$U$1," ")</f>
        <v xml:space="preserve"> </v>
      </c>
      <c r="P5966" s="16" t="str">
        <f>IFERROR((O5966+30)," ")</f>
        <v xml:space="preserve"> </v>
      </c>
      <c r="Q5966" s="2">
        <f ca="1">IF(O5966=$U$1,N5966,"0")*1.22</f>
        <v>0</v>
      </c>
    </row>
    <row r="5967" spans="1:17" x14ac:dyDescent="0.25">
      <c r="A5967" t="s">
        <v>5118</v>
      </c>
      <c r="B5967" t="s">
        <v>5117</v>
      </c>
      <c r="C5967">
        <v>13282</v>
      </c>
      <c r="D5967">
        <v>0</v>
      </c>
      <c r="E5967">
        <f>IFERROR(VLOOKUP(Table_ExternalData_15[[#This Row],[Id]],Rabati!B:C,2,0),0)</f>
        <v>0</v>
      </c>
      <c r="F5967">
        <v>0</v>
      </c>
      <c r="G5967" t="str">
        <f>VLOOKUP(Table_ExternalData_15[[#This Row],[Id]],'Blagovna izdelek'!A:C,3,0)</f>
        <v>Bachmann</v>
      </c>
      <c r="H5967">
        <f>Table_ExternalData_15[[#This Row],[Rabat]]*0.2</f>
        <v>0</v>
      </c>
      <c r="I5967" s="2">
        <f>Table_ExternalData_15[[#This Row],[Price]]-(Table_ExternalData_15[[#This Row],[Price]]*Table_ExternalData_15[[#This Row],[BB rabat]])/100</f>
        <v>0</v>
      </c>
      <c r="J5967" s="2">
        <f>Table_ExternalData_15[[#This Row],[BB cena]]*Table_ExternalData_15[[#Headers],[1,22]]</f>
        <v>0</v>
      </c>
      <c r="K5967">
        <f>Table_ExternalData_15[[#This Row],[Price]]*Table_ExternalData_15[[#Headers],[1,22]]</f>
        <v>0</v>
      </c>
      <c r="L5967" s="7">
        <f>IF(G5967="White Shark",E5967*0.5,IF(G5967="Sbox",E5967*0.5,IF(G5967="Tenda",E5967*0.5,E5967*0.2)))/100</f>
        <v>0</v>
      </c>
      <c r="M5967" s="2">
        <f>Table_ExternalData_15[[#This Row],[Price]]-Table_ExternalData_15[[#This Row],[Price]]*Table_ExternalData_15[[#This Row],[extra popust]]</f>
        <v>0</v>
      </c>
      <c r="N5967" s="2">
        <f>IF(M5967&lt;I5967,M5967,I5967)</f>
        <v>0</v>
      </c>
      <c r="O5967" s="16" t="str">
        <f>IF(N5967&lt;I5967,$U$1," ")</f>
        <v xml:space="preserve"> </v>
      </c>
      <c r="P5967" s="16" t="str">
        <f>IFERROR((O5967+30)," ")</f>
        <v xml:space="preserve"> </v>
      </c>
      <c r="Q5967" s="2">
        <f ca="1">IF(O5967=$U$1,N5967,"0")*1.22</f>
        <v>0</v>
      </c>
    </row>
    <row r="5968" spans="1:17" x14ac:dyDescent="0.25">
      <c r="A5968" t="s">
        <v>5122</v>
      </c>
      <c r="B5968" t="s">
        <v>5121</v>
      </c>
      <c r="C5968">
        <v>13287</v>
      </c>
      <c r="D5968">
        <v>75.44</v>
      </c>
      <c r="E5968">
        <f>IFERROR(VLOOKUP(Table_ExternalData_15[[#This Row],[Id]],Rabati!B:C,2,0),0)</f>
        <v>10</v>
      </c>
      <c r="F5968">
        <v>0</v>
      </c>
      <c r="G5968" t="str">
        <f>VLOOKUP(Table_ExternalData_15[[#This Row],[Id]],'Blagovna izdelek'!A:C,3,0)</f>
        <v>Bachmann</v>
      </c>
      <c r="H5968">
        <f>Table_ExternalData_15[[#This Row],[Rabat]]*0.2</f>
        <v>2</v>
      </c>
      <c r="I5968" s="2">
        <f>Table_ExternalData_15[[#This Row],[Price]]-(Table_ExternalData_15[[#This Row],[Price]]*Table_ExternalData_15[[#This Row],[BB rabat]])/100</f>
        <v>73.931200000000004</v>
      </c>
      <c r="J5968" s="2">
        <f>Table_ExternalData_15[[#This Row],[BB cena]]*Table_ExternalData_15[[#Headers],[1,22]]</f>
        <v>90.196064000000007</v>
      </c>
      <c r="K5968">
        <f>Table_ExternalData_15[[#This Row],[Price]]*Table_ExternalData_15[[#Headers],[1,22]]</f>
        <v>92.036799999999999</v>
      </c>
      <c r="L5968" s="7">
        <f>IF(G5968="White Shark",E5968*0.5,IF(G5968="Sbox",E5968*0.5,IF(G5968="Tenda",E5968*0.5,E5968*0.2)))/100</f>
        <v>0.02</v>
      </c>
      <c r="M5968" s="2">
        <f>Table_ExternalData_15[[#This Row],[Price]]-Table_ExternalData_15[[#This Row],[Price]]*Table_ExternalData_15[[#This Row],[extra popust]]</f>
        <v>73.931200000000004</v>
      </c>
      <c r="N5968" s="2">
        <f>IF(M5968&lt;I5968,M5968,I5968)</f>
        <v>73.931200000000004</v>
      </c>
      <c r="O5968" s="16" t="str">
        <f>IF(N5968&lt;I5968,$U$1," ")</f>
        <v xml:space="preserve"> </v>
      </c>
      <c r="P5968" s="16" t="str">
        <f>IFERROR((O5968+30)," ")</f>
        <v xml:space="preserve"> </v>
      </c>
      <c r="Q5968" s="2">
        <f ca="1">IF(O5968=$U$1,N5968,"0")*1.22</f>
        <v>0</v>
      </c>
    </row>
    <row r="5969" spans="1:17" x14ac:dyDescent="0.25">
      <c r="A5969" t="s">
        <v>5124</v>
      </c>
      <c r="B5969" t="s">
        <v>5123</v>
      </c>
      <c r="C5969">
        <v>13290</v>
      </c>
      <c r="D5969">
        <v>92.856099999999998</v>
      </c>
      <c r="E5969">
        <f>IFERROR(VLOOKUP(Table_ExternalData_15[[#This Row],[Id]],Rabati!B:C,2,0),0)</f>
        <v>10</v>
      </c>
      <c r="F5969">
        <v>0</v>
      </c>
      <c r="G5969" t="str">
        <f>VLOOKUP(Table_ExternalData_15[[#This Row],[Id]],'Blagovna izdelek'!A:C,3,0)</f>
        <v>Bachmann</v>
      </c>
      <c r="H5969">
        <f>Table_ExternalData_15[[#This Row],[Rabat]]*0.2</f>
        <v>2</v>
      </c>
      <c r="I5969" s="2">
        <f>Table_ExternalData_15[[#This Row],[Price]]-(Table_ExternalData_15[[#This Row],[Price]]*Table_ExternalData_15[[#This Row],[BB rabat]])/100</f>
        <v>90.998977999999994</v>
      </c>
      <c r="J5969" s="2">
        <f>Table_ExternalData_15[[#This Row],[BB cena]]*Table_ExternalData_15[[#Headers],[1,22]]</f>
        <v>111.01875315999999</v>
      </c>
      <c r="K5969">
        <f>Table_ExternalData_15[[#This Row],[Price]]*Table_ExternalData_15[[#Headers],[1,22]]</f>
        <v>113.284442</v>
      </c>
      <c r="L5969" s="7">
        <f>IF(G5969="White Shark",E5969*0.5,IF(G5969="Sbox",E5969*0.5,IF(G5969="Tenda",E5969*0.5,E5969*0.2)))/100</f>
        <v>0.02</v>
      </c>
      <c r="M5969" s="2">
        <f>Table_ExternalData_15[[#This Row],[Price]]-Table_ExternalData_15[[#This Row],[Price]]*Table_ExternalData_15[[#This Row],[extra popust]]</f>
        <v>90.998977999999994</v>
      </c>
      <c r="N5969" s="2">
        <f>IF(M5969&lt;I5969,M5969,I5969)</f>
        <v>90.998977999999994</v>
      </c>
      <c r="O5969" s="16" t="str">
        <f>IF(N5969&lt;I5969,$U$1," ")</f>
        <v xml:space="preserve"> </v>
      </c>
      <c r="P5969" s="16" t="str">
        <f>IFERROR((O5969+30)," ")</f>
        <v xml:space="preserve"> </v>
      </c>
      <c r="Q5969" s="2">
        <f ca="1">IF(O5969=$U$1,N5969,"0")*1.22</f>
        <v>0</v>
      </c>
    </row>
    <row r="5970" spans="1:17" x14ac:dyDescent="0.25">
      <c r="A5970" t="s">
        <v>5148</v>
      </c>
      <c r="B5970" t="s">
        <v>5147</v>
      </c>
      <c r="C5970">
        <v>13314</v>
      </c>
      <c r="D5970">
        <v>276.54849999999999</v>
      </c>
      <c r="E5970">
        <f>IFERROR(VLOOKUP(Table_ExternalData_15[[#This Row],[Id]],Rabati!B:C,2,0),0)</f>
        <v>10</v>
      </c>
      <c r="F5970">
        <v>0</v>
      </c>
      <c r="G5970" t="str">
        <f>VLOOKUP(Table_ExternalData_15[[#This Row],[Id]],'Blagovna izdelek'!A:C,3,0)</f>
        <v>Bachmann</v>
      </c>
      <c r="H5970">
        <f>Table_ExternalData_15[[#This Row],[Rabat]]*0.2</f>
        <v>2</v>
      </c>
      <c r="I5970" s="2">
        <f>Table_ExternalData_15[[#This Row],[Price]]-(Table_ExternalData_15[[#This Row],[Price]]*Table_ExternalData_15[[#This Row],[BB rabat]])/100</f>
        <v>271.01752999999997</v>
      </c>
      <c r="J5970" s="2">
        <f>Table_ExternalData_15[[#This Row],[BB cena]]*Table_ExternalData_15[[#Headers],[1,22]]</f>
        <v>330.64138659999998</v>
      </c>
      <c r="K5970">
        <f>Table_ExternalData_15[[#This Row],[Price]]*Table_ExternalData_15[[#Headers],[1,22]]</f>
        <v>337.38916999999998</v>
      </c>
      <c r="L5970" s="7">
        <f>IF(G5970="White Shark",E5970*0.5,IF(G5970="Sbox",E5970*0.5,IF(G5970="Tenda",E5970*0.5,E5970*0.2)))/100</f>
        <v>0.02</v>
      </c>
      <c r="M5970" s="2">
        <f>Table_ExternalData_15[[#This Row],[Price]]-Table_ExternalData_15[[#This Row],[Price]]*Table_ExternalData_15[[#This Row],[extra popust]]</f>
        <v>271.01752999999997</v>
      </c>
      <c r="N5970" s="2">
        <f>IF(M5970&lt;I5970,M5970,I5970)</f>
        <v>271.01752999999997</v>
      </c>
      <c r="O5970" s="16" t="str">
        <f>IF(N5970&lt;I5970,$U$1," ")</f>
        <v xml:space="preserve"> </v>
      </c>
      <c r="P5970" s="16" t="str">
        <f>IFERROR((O5970+30)," ")</f>
        <v xml:space="preserve"> </v>
      </c>
      <c r="Q5970" s="2">
        <f ca="1">IF(O5970=$U$1,N5970,"0")*1.22</f>
        <v>0</v>
      </c>
    </row>
    <row r="5971" spans="1:17" x14ac:dyDescent="0.25">
      <c r="A5971" t="s">
        <v>5165</v>
      </c>
      <c r="B5971" t="s">
        <v>5164</v>
      </c>
      <c r="C5971">
        <v>13334</v>
      </c>
      <c r="D5971">
        <v>36.737099999999998</v>
      </c>
      <c r="E5971">
        <f>IFERROR(VLOOKUP(Table_ExternalData_15[[#This Row],[Id]],Rabati!B:C,2,0),0)</f>
        <v>20</v>
      </c>
      <c r="F5971">
        <v>17</v>
      </c>
      <c r="G5971" t="str">
        <f>VLOOKUP(Table_ExternalData_15[[#This Row],[Id]],'Blagovna izdelek'!A:C,3,0)</f>
        <v>Bachmann</v>
      </c>
      <c r="H5971">
        <f>Table_ExternalData_15[[#This Row],[Rabat]]*0.2</f>
        <v>4</v>
      </c>
      <c r="I5971" s="2">
        <f>Table_ExternalData_15[[#This Row],[Price]]-(Table_ExternalData_15[[#This Row],[Price]]*Table_ExternalData_15[[#This Row],[BB rabat]])/100</f>
        <v>35.267615999999997</v>
      </c>
      <c r="J5971" s="2">
        <f>Table_ExternalData_15[[#This Row],[BB cena]]*Table_ExternalData_15[[#Headers],[1,22]]</f>
        <v>43.026491519999993</v>
      </c>
      <c r="K5971">
        <f>Table_ExternalData_15[[#This Row],[Price]]*Table_ExternalData_15[[#Headers],[1,22]]</f>
        <v>44.819261999999995</v>
      </c>
      <c r="L5971" s="7">
        <f>IF(G5971="White Shark",E5971*0.5,IF(G5971="Sbox",E5971*0.5,IF(G5971="Tenda",E5971*0.5,E5971*0.2)))/100</f>
        <v>0.04</v>
      </c>
      <c r="M5971" s="2">
        <f>Table_ExternalData_15[[#This Row],[Price]]-Table_ExternalData_15[[#This Row],[Price]]*Table_ExternalData_15[[#This Row],[extra popust]]</f>
        <v>35.267615999999997</v>
      </c>
      <c r="N5971" s="2">
        <f>IF(M5971&lt;I5971,M5971,I5971)</f>
        <v>35.267615999999997</v>
      </c>
      <c r="O5971" s="16" t="str">
        <f>IF(N5971&lt;I5971,$U$1," ")</f>
        <v xml:space="preserve"> </v>
      </c>
      <c r="P5971" s="16" t="str">
        <f>IFERROR((O5971+30)," ")</f>
        <v xml:space="preserve"> </v>
      </c>
      <c r="Q5971" s="2">
        <f ca="1">IF(O5971=$U$1,N5971,"0")*1.22</f>
        <v>0</v>
      </c>
    </row>
    <row r="5972" spans="1:17" x14ac:dyDescent="0.25">
      <c r="A5972" t="s">
        <v>5169</v>
      </c>
      <c r="B5972" t="s">
        <v>5168</v>
      </c>
      <c r="C5972">
        <v>13336</v>
      </c>
      <c r="D5972">
        <v>22.5608</v>
      </c>
      <c r="E5972">
        <f>IFERROR(VLOOKUP(Table_ExternalData_15[[#This Row],[Id]],Rabati!B:C,2,0),0)</f>
        <v>20</v>
      </c>
      <c r="F5972">
        <v>4</v>
      </c>
      <c r="G5972" t="str">
        <f>VLOOKUP(Table_ExternalData_15[[#This Row],[Id]],'Blagovna izdelek'!A:C,3,0)</f>
        <v>Bachmann</v>
      </c>
      <c r="H5972">
        <f>Table_ExternalData_15[[#This Row],[Rabat]]*0.2</f>
        <v>4</v>
      </c>
      <c r="I5972" s="2">
        <f>Table_ExternalData_15[[#This Row],[Price]]-(Table_ExternalData_15[[#This Row],[Price]]*Table_ExternalData_15[[#This Row],[BB rabat]])/100</f>
        <v>21.658367999999999</v>
      </c>
      <c r="J5972" s="2">
        <f>Table_ExternalData_15[[#This Row],[BB cena]]*Table_ExternalData_15[[#Headers],[1,22]]</f>
        <v>26.42320896</v>
      </c>
      <c r="K5972">
        <f>Table_ExternalData_15[[#This Row],[Price]]*Table_ExternalData_15[[#Headers],[1,22]]</f>
        <v>27.524176000000001</v>
      </c>
      <c r="L5972" s="7">
        <f>IF(G5972="White Shark",E5972*0.5,IF(G5972="Sbox",E5972*0.5,IF(G5972="Tenda",E5972*0.5,E5972*0.2)))/100</f>
        <v>0.04</v>
      </c>
      <c r="M5972" s="2">
        <f>Table_ExternalData_15[[#This Row],[Price]]-Table_ExternalData_15[[#This Row],[Price]]*Table_ExternalData_15[[#This Row],[extra popust]]</f>
        <v>21.658367999999999</v>
      </c>
      <c r="N5972" s="2">
        <f>IF(M5972&lt;I5972,M5972,I5972)</f>
        <v>21.658367999999999</v>
      </c>
      <c r="O5972" s="16" t="str">
        <f>IF(N5972&lt;I5972,$U$1," ")</f>
        <v xml:space="preserve"> </v>
      </c>
      <c r="P5972" s="16" t="str">
        <f>IFERROR((O5972+30)," ")</f>
        <v xml:space="preserve"> </v>
      </c>
      <c r="Q5972" s="2">
        <f ca="1">IF(O5972=$U$1,N5972,"0")*1.22</f>
        <v>0</v>
      </c>
    </row>
    <row r="5973" spans="1:17" x14ac:dyDescent="0.25">
      <c r="A5973" t="s">
        <v>5177</v>
      </c>
      <c r="B5973" t="s">
        <v>5176</v>
      </c>
      <c r="C5973">
        <v>13342</v>
      </c>
      <c r="D5973">
        <v>68.798000000000002</v>
      </c>
      <c r="E5973">
        <f>IFERROR(VLOOKUP(Table_ExternalData_15[[#This Row],[Id]],Rabati!B:C,2,0),0)</f>
        <v>10</v>
      </c>
      <c r="F5973">
        <v>0</v>
      </c>
      <c r="G5973" t="str">
        <f>VLOOKUP(Table_ExternalData_15[[#This Row],[Id]],'Blagovna izdelek'!A:C,3,0)</f>
        <v>Bachmann</v>
      </c>
      <c r="H5973">
        <f>Table_ExternalData_15[[#This Row],[Rabat]]*0.2</f>
        <v>2</v>
      </c>
      <c r="I5973" s="2">
        <f>Table_ExternalData_15[[#This Row],[Price]]-(Table_ExternalData_15[[#This Row],[Price]]*Table_ExternalData_15[[#This Row],[BB rabat]])/100</f>
        <v>67.422039999999996</v>
      </c>
      <c r="J5973" s="2">
        <f>Table_ExternalData_15[[#This Row],[BB cena]]*Table_ExternalData_15[[#Headers],[1,22]]</f>
        <v>82.254888799999989</v>
      </c>
      <c r="K5973">
        <f>Table_ExternalData_15[[#This Row],[Price]]*Table_ExternalData_15[[#Headers],[1,22]]</f>
        <v>83.93356</v>
      </c>
      <c r="L5973" s="7">
        <f>IF(G5973="White Shark",E5973*0.5,IF(G5973="Sbox",E5973*0.5,IF(G5973="Tenda",E5973*0.5,E5973*0.2)))/100</f>
        <v>0.02</v>
      </c>
      <c r="M5973" s="2">
        <f>Table_ExternalData_15[[#This Row],[Price]]-Table_ExternalData_15[[#This Row],[Price]]*Table_ExternalData_15[[#This Row],[extra popust]]</f>
        <v>67.422039999999996</v>
      </c>
      <c r="N5973" s="2">
        <f>IF(M5973&lt;I5973,M5973,I5973)</f>
        <v>67.422039999999996</v>
      </c>
      <c r="O5973" s="16" t="str">
        <f>IF(N5973&lt;I5973,$U$1," ")</f>
        <v xml:space="preserve"> </v>
      </c>
      <c r="P5973" s="16" t="str">
        <f>IFERROR((O5973+30)," ")</f>
        <v xml:space="preserve"> </v>
      </c>
      <c r="Q5973" s="2">
        <f ca="1">IF(O5973=$U$1,N5973,"0")*1.22</f>
        <v>0</v>
      </c>
    </row>
    <row r="5974" spans="1:17" x14ac:dyDescent="0.25">
      <c r="A5974" t="s">
        <v>5179</v>
      </c>
      <c r="B5974" t="s">
        <v>5178</v>
      </c>
      <c r="C5974">
        <v>13343</v>
      </c>
      <c r="D5974">
        <v>21.912600000000001</v>
      </c>
      <c r="E5974">
        <f>IFERROR(VLOOKUP(Table_ExternalData_15[[#This Row],[Id]],Rabati!B:C,2,0),0)</f>
        <v>20</v>
      </c>
      <c r="F5974">
        <v>8</v>
      </c>
      <c r="G5974" t="str">
        <f>VLOOKUP(Table_ExternalData_15[[#This Row],[Id]],'Blagovna izdelek'!A:C,3,0)</f>
        <v>Bachmann</v>
      </c>
      <c r="H5974">
        <f>Table_ExternalData_15[[#This Row],[Rabat]]*0.2</f>
        <v>4</v>
      </c>
      <c r="I5974" s="2">
        <f>Table_ExternalData_15[[#This Row],[Price]]-(Table_ExternalData_15[[#This Row],[Price]]*Table_ExternalData_15[[#This Row],[BB rabat]])/100</f>
        <v>21.036096000000001</v>
      </c>
      <c r="J5974" s="2">
        <f>Table_ExternalData_15[[#This Row],[BB cena]]*Table_ExternalData_15[[#Headers],[1,22]]</f>
        <v>25.66403712</v>
      </c>
      <c r="K5974">
        <f>Table_ExternalData_15[[#This Row],[Price]]*Table_ExternalData_15[[#Headers],[1,22]]</f>
        <v>26.733371999999999</v>
      </c>
      <c r="L5974" s="7">
        <f>IF(G5974="White Shark",E5974*0.5,IF(G5974="Sbox",E5974*0.5,IF(G5974="Tenda",E5974*0.5,E5974*0.2)))/100</f>
        <v>0.04</v>
      </c>
      <c r="M5974" s="2">
        <f>Table_ExternalData_15[[#This Row],[Price]]-Table_ExternalData_15[[#This Row],[Price]]*Table_ExternalData_15[[#This Row],[extra popust]]</f>
        <v>21.036096000000001</v>
      </c>
      <c r="N5974" s="2">
        <f>IF(M5974&lt;I5974,M5974,I5974)</f>
        <v>21.036096000000001</v>
      </c>
      <c r="O5974" s="16" t="str">
        <f>IF(N5974&lt;I5974,$U$1," ")</f>
        <v xml:space="preserve"> </v>
      </c>
      <c r="P5974" s="16" t="str">
        <f>IFERROR((O5974+30)," ")</f>
        <v xml:space="preserve"> </v>
      </c>
      <c r="Q5974" s="2">
        <f ca="1">IF(O5974=$U$1,N5974,"0")*1.22</f>
        <v>0</v>
      </c>
    </row>
    <row r="5975" spans="1:17" x14ac:dyDescent="0.25">
      <c r="A5975" t="s">
        <v>5184</v>
      </c>
      <c r="B5975" t="s">
        <v>5183</v>
      </c>
      <c r="C5975">
        <v>13350</v>
      </c>
      <c r="D5975">
        <v>36.151699999999998</v>
      </c>
      <c r="E5975">
        <f>IFERROR(VLOOKUP(Table_ExternalData_15[[#This Row],[Id]],Rabati!B:C,2,0),0)</f>
        <v>20</v>
      </c>
      <c r="F5975">
        <v>0</v>
      </c>
      <c r="G5975" t="str">
        <f>VLOOKUP(Table_ExternalData_15[[#This Row],[Id]],'Blagovna izdelek'!A:C,3,0)</f>
        <v>Bachmann</v>
      </c>
      <c r="H5975">
        <f>Table_ExternalData_15[[#This Row],[Rabat]]*0.2</f>
        <v>4</v>
      </c>
      <c r="I5975" s="2">
        <f>Table_ExternalData_15[[#This Row],[Price]]-(Table_ExternalData_15[[#This Row],[Price]]*Table_ExternalData_15[[#This Row],[BB rabat]])/100</f>
        <v>34.705632000000001</v>
      </c>
      <c r="J5975" s="2">
        <f>Table_ExternalData_15[[#This Row],[BB cena]]*Table_ExternalData_15[[#Headers],[1,22]]</f>
        <v>42.340871040000003</v>
      </c>
      <c r="K5975">
        <f>Table_ExternalData_15[[#This Row],[Price]]*Table_ExternalData_15[[#Headers],[1,22]]</f>
        <v>44.105073999999995</v>
      </c>
      <c r="L5975" s="7">
        <f>IF(G5975="White Shark",E5975*0.5,IF(G5975="Sbox",E5975*0.5,IF(G5975="Tenda",E5975*0.5,E5975*0.2)))/100</f>
        <v>0.04</v>
      </c>
      <c r="M5975" s="2">
        <f>Table_ExternalData_15[[#This Row],[Price]]-Table_ExternalData_15[[#This Row],[Price]]*Table_ExternalData_15[[#This Row],[extra popust]]</f>
        <v>34.705632000000001</v>
      </c>
      <c r="N5975" s="2">
        <f>IF(M5975&lt;I5975,M5975,I5975)</f>
        <v>34.705632000000001</v>
      </c>
      <c r="O5975" s="16" t="str">
        <f>IF(N5975&lt;I5975,$U$1," ")</f>
        <v xml:space="preserve"> </v>
      </c>
      <c r="P5975" s="16" t="str">
        <f>IFERROR((O5975+30)," ")</f>
        <v xml:space="preserve"> </v>
      </c>
      <c r="Q5975" s="2">
        <f ca="1">IF(O5975=$U$1,N5975,"0")*1.22</f>
        <v>0</v>
      </c>
    </row>
    <row r="5976" spans="1:17" x14ac:dyDescent="0.25">
      <c r="A5976" t="s">
        <v>5185</v>
      </c>
      <c r="B5976" t="s">
        <v>13518</v>
      </c>
      <c r="C5976">
        <v>13353</v>
      </c>
      <c r="D5976">
        <v>27.390799999999999</v>
      </c>
      <c r="E5976">
        <f>IFERROR(VLOOKUP(Table_ExternalData_15[[#This Row],[Id]],Rabati!B:C,2,0),0)</f>
        <v>20</v>
      </c>
      <c r="F5976">
        <v>0</v>
      </c>
      <c r="G5976" t="str">
        <f>VLOOKUP(Table_ExternalData_15[[#This Row],[Id]],'Blagovna izdelek'!A:C,3,0)</f>
        <v>Bachmann</v>
      </c>
      <c r="H5976">
        <f>Table_ExternalData_15[[#This Row],[Rabat]]*0.2</f>
        <v>4</v>
      </c>
      <c r="I5976" s="2">
        <f>Table_ExternalData_15[[#This Row],[Price]]-(Table_ExternalData_15[[#This Row],[Price]]*Table_ExternalData_15[[#This Row],[BB rabat]])/100</f>
        <v>26.295168</v>
      </c>
      <c r="J5976" s="2">
        <f>Table_ExternalData_15[[#This Row],[BB cena]]*Table_ExternalData_15[[#Headers],[1,22]]</f>
        <v>32.08010496</v>
      </c>
      <c r="K5976">
        <f>Table_ExternalData_15[[#This Row],[Price]]*Table_ExternalData_15[[#Headers],[1,22]]</f>
        <v>33.416775999999999</v>
      </c>
      <c r="L5976" s="7">
        <f>IF(G5976="White Shark",E5976*0.5,IF(G5976="Sbox",E5976*0.5,IF(G5976="Tenda",E5976*0.5,E5976*0.2)))/100</f>
        <v>0.04</v>
      </c>
      <c r="M5976" s="2">
        <f>Table_ExternalData_15[[#This Row],[Price]]-Table_ExternalData_15[[#This Row],[Price]]*Table_ExternalData_15[[#This Row],[extra popust]]</f>
        <v>26.295168</v>
      </c>
      <c r="N5976" s="2">
        <f>IF(M5976&lt;I5976,M5976,I5976)</f>
        <v>26.295168</v>
      </c>
      <c r="O5976" s="16" t="str">
        <f>IF(N5976&lt;I5976,$U$1," ")</f>
        <v xml:space="preserve"> </v>
      </c>
      <c r="P5976" s="16" t="str">
        <f>IFERROR((O5976+30)," ")</f>
        <v xml:space="preserve"> </v>
      </c>
      <c r="Q5976" s="2">
        <f ca="1">IF(O5976=$U$1,N5976,"0")*1.22</f>
        <v>0</v>
      </c>
    </row>
    <row r="5977" spans="1:17" x14ac:dyDescent="0.25">
      <c r="A5977" t="s">
        <v>5397</v>
      </c>
      <c r="B5977" t="s">
        <v>10248</v>
      </c>
      <c r="C5977">
        <v>13608</v>
      </c>
      <c r="D5977">
        <v>68.798699999999997</v>
      </c>
      <c r="E5977">
        <f>IFERROR(VLOOKUP(Table_ExternalData_15[[#This Row],[Id]],Rabati!B:C,2,0),0)</f>
        <v>20</v>
      </c>
      <c r="F5977">
        <v>0</v>
      </c>
      <c r="G5977" t="str">
        <f>VLOOKUP(Table_ExternalData_15[[#This Row],[Id]],'Blagovna izdelek'!A:C,3,0)</f>
        <v>Bachmann</v>
      </c>
      <c r="H5977">
        <f>Table_ExternalData_15[[#This Row],[Rabat]]*0.2</f>
        <v>4</v>
      </c>
      <c r="I5977" s="2">
        <f>Table_ExternalData_15[[#This Row],[Price]]-(Table_ExternalData_15[[#This Row],[Price]]*Table_ExternalData_15[[#This Row],[BB rabat]])/100</f>
        <v>66.046751999999998</v>
      </c>
      <c r="J5977" s="2">
        <f>Table_ExternalData_15[[#This Row],[BB cena]]*Table_ExternalData_15[[#Headers],[1,22]]</f>
        <v>80.577037439999998</v>
      </c>
      <c r="K5977">
        <f>Table_ExternalData_15[[#This Row],[Price]]*Table_ExternalData_15[[#Headers],[1,22]]</f>
        <v>83.93441399999999</v>
      </c>
      <c r="L5977" s="7">
        <f>IF(G5977="White Shark",E5977*0.5,IF(G5977="Sbox",E5977*0.5,IF(G5977="Tenda",E5977*0.5,E5977*0.2)))/100</f>
        <v>0.04</v>
      </c>
      <c r="M5977" s="2">
        <f>Table_ExternalData_15[[#This Row],[Price]]-Table_ExternalData_15[[#This Row],[Price]]*Table_ExternalData_15[[#This Row],[extra popust]]</f>
        <v>66.046751999999998</v>
      </c>
      <c r="N5977" s="2">
        <f>IF(M5977&lt;I5977,M5977,I5977)</f>
        <v>66.046751999999998</v>
      </c>
      <c r="O5977" s="16" t="str">
        <f>IF(N5977&lt;I5977,$U$1," ")</f>
        <v xml:space="preserve"> </v>
      </c>
      <c r="P5977" s="16" t="str">
        <f>IFERROR((O5977+30)," ")</f>
        <v xml:space="preserve"> </v>
      </c>
      <c r="Q5977" s="2">
        <f ca="1">IF(O5977=$U$1,N5977,"0")*1.22</f>
        <v>0</v>
      </c>
    </row>
    <row r="5978" spans="1:17" x14ac:dyDescent="0.25">
      <c r="A5978" t="s">
        <v>5445</v>
      </c>
      <c r="B5978" t="s">
        <v>5444</v>
      </c>
      <c r="C5978">
        <v>13645</v>
      </c>
      <c r="D5978">
        <v>81.882199999999997</v>
      </c>
      <c r="E5978">
        <f>IFERROR(VLOOKUP(Table_ExternalData_15[[#This Row],[Id]],Rabati!B:C,2,0),0)</f>
        <v>10</v>
      </c>
      <c r="F5978">
        <v>0</v>
      </c>
      <c r="G5978" t="str">
        <f>VLOOKUP(Table_ExternalData_15[[#This Row],[Id]],'Blagovna izdelek'!A:C,3,0)</f>
        <v>Bachmann</v>
      </c>
      <c r="H5978">
        <f>Table_ExternalData_15[[#This Row],[Rabat]]*0.2</f>
        <v>2</v>
      </c>
      <c r="I5978" s="2">
        <f>Table_ExternalData_15[[#This Row],[Price]]-(Table_ExternalData_15[[#This Row],[Price]]*Table_ExternalData_15[[#This Row],[BB rabat]])/100</f>
        <v>80.244556000000003</v>
      </c>
      <c r="J5978" s="2">
        <f>Table_ExternalData_15[[#This Row],[BB cena]]*Table_ExternalData_15[[#Headers],[1,22]]</f>
        <v>97.89835832</v>
      </c>
      <c r="K5978">
        <f>Table_ExternalData_15[[#This Row],[Price]]*Table_ExternalData_15[[#Headers],[1,22]]</f>
        <v>99.896283999999994</v>
      </c>
      <c r="L5978" s="7">
        <f>IF(G5978="White Shark",E5978*0.5,IF(G5978="Sbox",E5978*0.5,IF(G5978="Tenda",E5978*0.5,E5978*0.2)))/100</f>
        <v>0.02</v>
      </c>
      <c r="M5978" s="2">
        <f>Table_ExternalData_15[[#This Row],[Price]]-Table_ExternalData_15[[#This Row],[Price]]*Table_ExternalData_15[[#This Row],[extra popust]]</f>
        <v>80.244556000000003</v>
      </c>
      <c r="N5978" s="2">
        <f>IF(M5978&lt;I5978,M5978,I5978)</f>
        <v>80.244556000000003</v>
      </c>
      <c r="O5978" s="16" t="str">
        <f>IF(N5978&lt;I5978,$U$1," ")</f>
        <v xml:space="preserve"> </v>
      </c>
      <c r="P5978" s="16" t="str">
        <f>IFERROR((O5978+30)," ")</f>
        <v xml:space="preserve"> </v>
      </c>
      <c r="Q5978" s="2">
        <f ca="1">IF(O5978=$U$1,N5978,"0")*1.22</f>
        <v>0</v>
      </c>
    </row>
    <row r="5979" spans="1:17" x14ac:dyDescent="0.25">
      <c r="A5979" t="s">
        <v>5650</v>
      </c>
      <c r="B5979" t="s">
        <v>5649</v>
      </c>
      <c r="C5979">
        <v>13787</v>
      </c>
      <c r="D5979">
        <v>20.0517</v>
      </c>
      <c r="E5979">
        <f>IFERROR(VLOOKUP(Table_ExternalData_15[[#This Row],[Id]],Rabati!B:C,2,0),0)</f>
        <v>20</v>
      </c>
      <c r="F5979">
        <v>5</v>
      </c>
      <c r="G5979" t="str">
        <f>VLOOKUP(Table_ExternalData_15[[#This Row],[Id]],'Blagovna izdelek'!A:C,3,0)</f>
        <v>Bachmann</v>
      </c>
      <c r="H5979">
        <f>Table_ExternalData_15[[#This Row],[Rabat]]*0.2</f>
        <v>4</v>
      </c>
      <c r="I5979" s="2">
        <f>Table_ExternalData_15[[#This Row],[Price]]-(Table_ExternalData_15[[#This Row],[Price]]*Table_ExternalData_15[[#This Row],[BB rabat]])/100</f>
        <v>19.249632000000002</v>
      </c>
      <c r="J5979" s="2">
        <f>Table_ExternalData_15[[#This Row],[BB cena]]*Table_ExternalData_15[[#Headers],[1,22]]</f>
        <v>23.484551040000003</v>
      </c>
      <c r="K5979">
        <f>Table_ExternalData_15[[#This Row],[Price]]*Table_ExternalData_15[[#Headers],[1,22]]</f>
        <v>24.463073999999999</v>
      </c>
      <c r="L5979" s="7">
        <f>IF(G5979="White Shark",E5979*0.5,IF(G5979="Sbox",E5979*0.5,IF(G5979="Tenda",E5979*0.5,E5979*0.2)))/100</f>
        <v>0.04</v>
      </c>
      <c r="M5979" s="2">
        <f>Table_ExternalData_15[[#This Row],[Price]]-Table_ExternalData_15[[#This Row],[Price]]*Table_ExternalData_15[[#This Row],[extra popust]]</f>
        <v>19.249632000000002</v>
      </c>
      <c r="N5979" s="2">
        <f>IF(M5979&lt;I5979,M5979,I5979)</f>
        <v>19.249632000000002</v>
      </c>
      <c r="O5979" s="16" t="str">
        <f>IF(N5979&lt;I5979,$U$1," ")</f>
        <v xml:space="preserve"> </v>
      </c>
      <c r="P5979" s="16" t="str">
        <f>IFERROR((O5979+30)," ")</f>
        <v xml:space="preserve"> </v>
      </c>
      <c r="Q5979" s="2">
        <f ca="1">IF(O5979=$U$1,N5979,"0")*1.22</f>
        <v>0</v>
      </c>
    </row>
    <row r="5980" spans="1:17" x14ac:dyDescent="0.25">
      <c r="A5980" t="s">
        <v>5652</v>
      </c>
      <c r="B5980" t="s">
        <v>5651</v>
      </c>
      <c r="C5980">
        <v>13789</v>
      </c>
      <c r="D5980">
        <v>20.0517</v>
      </c>
      <c r="E5980">
        <f>IFERROR(VLOOKUP(Table_ExternalData_15[[#This Row],[Id]],Rabati!B:C,2,0),0)</f>
        <v>20</v>
      </c>
      <c r="F5980">
        <v>3</v>
      </c>
      <c r="G5980" t="str">
        <f>VLOOKUP(Table_ExternalData_15[[#This Row],[Id]],'Blagovna izdelek'!A:C,3,0)</f>
        <v>Bachmann</v>
      </c>
      <c r="H5980">
        <f>Table_ExternalData_15[[#This Row],[Rabat]]*0.2</f>
        <v>4</v>
      </c>
      <c r="I5980" s="2">
        <f>Table_ExternalData_15[[#This Row],[Price]]-(Table_ExternalData_15[[#This Row],[Price]]*Table_ExternalData_15[[#This Row],[BB rabat]])/100</f>
        <v>19.249632000000002</v>
      </c>
      <c r="J5980" s="2">
        <f>Table_ExternalData_15[[#This Row],[BB cena]]*Table_ExternalData_15[[#Headers],[1,22]]</f>
        <v>23.484551040000003</v>
      </c>
      <c r="K5980">
        <f>Table_ExternalData_15[[#This Row],[Price]]*Table_ExternalData_15[[#Headers],[1,22]]</f>
        <v>24.463073999999999</v>
      </c>
      <c r="L5980" s="7">
        <f>IF(G5980="White Shark",E5980*0.5,IF(G5980="Sbox",E5980*0.5,IF(G5980="Tenda",E5980*0.5,E5980*0.2)))/100</f>
        <v>0.04</v>
      </c>
      <c r="M5980" s="2">
        <f>Table_ExternalData_15[[#This Row],[Price]]-Table_ExternalData_15[[#This Row],[Price]]*Table_ExternalData_15[[#This Row],[extra popust]]</f>
        <v>19.249632000000002</v>
      </c>
      <c r="N5980" s="2">
        <f>IF(M5980&lt;I5980,M5980,I5980)</f>
        <v>19.249632000000002</v>
      </c>
      <c r="O5980" s="16" t="str">
        <f>IF(N5980&lt;I5980,$U$1," ")</f>
        <v xml:space="preserve"> </v>
      </c>
      <c r="P5980" s="16" t="str">
        <f>IFERROR((O5980+30)," ")</f>
        <v xml:space="preserve"> </v>
      </c>
      <c r="Q5980" s="2">
        <f ca="1">IF(O5980=$U$1,N5980,"0")*1.22</f>
        <v>0</v>
      </c>
    </row>
    <row r="5981" spans="1:17" x14ac:dyDescent="0.25">
      <c r="A5981" t="s">
        <v>5654</v>
      </c>
      <c r="B5981" t="s">
        <v>5653</v>
      </c>
      <c r="C5981">
        <v>13790</v>
      </c>
      <c r="D5981">
        <v>9.1999999999999993</v>
      </c>
      <c r="E5981">
        <f>IFERROR(VLOOKUP(Table_ExternalData_15[[#This Row],[Id]],Rabati!B:C,2,0),0)</f>
        <v>20</v>
      </c>
      <c r="F5981">
        <v>4</v>
      </c>
      <c r="G5981" t="str">
        <f>VLOOKUP(Table_ExternalData_15[[#This Row],[Id]],'Blagovna izdelek'!A:C,3,0)</f>
        <v>Bachmann</v>
      </c>
      <c r="H5981">
        <f>Table_ExternalData_15[[#This Row],[Rabat]]*0.2</f>
        <v>4</v>
      </c>
      <c r="I5981" s="2">
        <f>Table_ExternalData_15[[#This Row],[Price]]-(Table_ExternalData_15[[#This Row],[Price]]*Table_ExternalData_15[[#This Row],[BB rabat]])/100</f>
        <v>8.831999999999999</v>
      </c>
      <c r="J5981" s="2">
        <f>Table_ExternalData_15[[#This Row],[BB cena]]*Table_ExternalData_15[[#Headers],[1,22]]</f>
        <v>10.775039999999999</v>
      </c>
      <c r="K5981">
        <f>Table_ExternalData_15[[#This Row],[Price]]*Table_ExternalData_15[[#Headers],[1,22]]</f>
        <v>11.223999999999998</v>
      </c>
      <c r="L5981" s="7">
        <f>IF(G5981="White Shark",E5981*0.5,IF(G5981="Sbox",E5981*0.5,IF(G5981="Tenda",E5981*0.5,E5981*0.2)))/100</f>
        <v>0.04</v>
      </c>
      <c r="M5981" s="2">
        <f>Table_ExternalData_15[[#This Row],[Price]]-Table_ExternalData_15[[#This Row],[Price]]*Table_ExternalData_15[[#This Row],[extra popust]]</f>
        <v>8.831999999999999</v>
      </c>
      <c r="N5981" s="2">
        <f>IF(M5981&lt;I5981,M5981,I5981)</f>
        <v>8.831999999999999</v>
      </c>
      <c r="O5981" s="16" t="str">
        <f>IF(N5981&lt;I5981,$U$1," ")</f>
        <v xml:space="preserve"> </v>
      </c>
      <c r="P5981" s="16" t="str">
        <f>IFERROR((O5981+30)," ")</f>
        <v xml:space="preserve"> </v>
      </c>
      <c r="Q5981" s="2">
        <f ca="1">IF(O5981=$U$1,N5981,"0")*1.22</f>
        <v>0</v>
      </c>
    </row>
    <row r="5982" spans="1:17" x14ac:dyDescent="0.25">
      <c r="A5982" t="s">
        <v>5656</v>
      </c>
      <c r="B5982" t="s">
        <v>5655</v>
      </c>
      <c r="C5982">
        <v>13791</v>
      </c>
      <c r="D5982">
        <v>8.9281000000000006</v>
      </c>
      <c r="E5982">
        <f>IFERROR(VLOOKUP(Table_ExternalData_15[[#This Row],[Id]],Rabati!B:C,2,0),0)</f>
        <v>20</v>
      </c>
      <c r="F5982">
        <v>2</v>
      </c>
      <c r="G5982" t="str">
        <f>VLOOKUP(Table_ExternalData_15[[#This Row],[Id]],'Blagovna izdelek'!A:C,3,0)</f>
        <v>Bachmann</v>
      </c>
      <c r="H5982">
        <f>Table_ExternalData_15[[#This Row],[Rabat]]*0.2</f>
        <v>4</v>
      </c>
      <c r="I5982" s="2">
        <f>Table_ExternalData_15[[#This Row],[Price]]-(Table_ExternalData_15[[#This Row],[Price]]*Table_ExternalData_15[[#This Row],[BB rabat]])/100</f>
        <v>8.5709759999999999</v>
      </c>
      <c r="J5982" s="2">
        <f>Table_ExternalData_15[[#This Row],[BB cena]]*Table_ExternalData_15[[#Headers],[1,22]]</f>
        <v>10.456590719999999</v>
      </c>
      <c r="K5982">
        <f>Table_ExternalData_15[[#This Row],[Price]]*Table_ExternalData_15[[#Headers],[1,22]]</f>
        <v>10.892282</v>
      </c>
      <c r="L5982" s="7">
        <f>IF(G5982="White Shark",E5982*0.5,IF(G5982="Sbox",E5982*0.5,IF(G5982="Tenda",E5982*0.5,E5982*0.2)))/100</f>
        <v>0.04</v>
      </c>
      <c r="M5982" s="2">
        <f>Table_ExternalData_15[[#This Row],[Price]]-Table_ExternalData_15[[#This Row],[Price]]*Table_ExternalData_15[[#This Row],[extra popust]]</f>
        <v>8.5709759999999999</v>
      </c>
      <c r="N5982" s="2">
        <f>IF(M5982&lt;I5982,M5982,I5982)</f>
        <v>8.5709759999999999</v>
      </c>
      <c r="O5982" s="16" t="str">
        <f>IF(N5982&lt;I5982,$U$1," ")</f>
        <v xml:space="preserve"> </v>
      </c>
      <c r="P5982" s="16" t="str">
        <f>IFERROR((O5982+30)," ")</f>
        <v xml:space="preserve"> </v>
      </c>
      <c r="Q5982" s="2">
        <f ca="1">IF(O5982=$U$1,N5982,"0")*1.22</f>
        <v>0</v>
      </c>
    </row>
    <row r="5983" spans="1:17" x14ac:dyDescent="0.25">
      <c r="A5983" t="s">
        <v>5718</v>
      </c>
      <c r="B5983" t="s">
        <v>5717</v>
      </c>
      <c r="C5983">
        <v>13854</v>
      </c>
      <c r="D5983">
        <v>51.74</v>
      </c>
      <c r="E5983">
        <f>IFERROR(VLOOKUP(Table_ExternalData_15[[#This Row],[Id]],Rabati!B:C,2,0),0)</f>
        <v>10</v>
      </c>
      <c r="F5983">
        <v>0</v>
      </c>
      <c r="G5983" t="str">
        <f>VLOOKUP(Table_ExternalData_15[[#This Row],[Id]],'Blagovna izdelek'!A:C,3,0)</f>
        <v>Bachmann</v>
      </c>
      <c r="H5983">
        <f>Table_ExternalData_15[[#This Row],[Rabat]]*0.2</f>
        <v>2</v>
      </c>
      <c r="I5983" s="2">
        <f>Table_ExternalData_15[[#This Row],[Price]]-(Table_ExternalData_15[[#This Row],[Price]]*Table_ExternalData_15[[#This Row],[BB rabat]])/100</f>
        <v>50.705200000000005</v>
      </c>
      <c r="J5983" s="2">
        <f>Table_ExternalData_15[[#This Row],[BB cena]]*Table_ExternalData_15[[#Headers],[1,22]]</f>
        <v>61.860344000000005</v>
      </c>
      <c r="K5983">
        <f>Table_ExternalData_15[[#This Row],[Price]]*Table_ExternalData_15[[#Headers],[1,22]]</f>
        <v>63.122799999999998</v>
      </c>
      <c r="L5983" s="7">
        <f>IF(G5983="White Shark",E5983*0.5,IF(G5983="Sbox",E5983*0.5,IF(G5983="Tenda",E5983*0.5,E5983*0.2)))/100</f>
        <v>0.02</v>
      </c>
      <c r="M5983" s="2">
        <f>Table_ExternalData_15[[#This Row],[Price]]-Table_ExternalData_15[[#This Row],[Price]]*Table_ExternalData_15[[#This Row],[extra popust]]</f>
        <v>50.705200000000005</v>
      </c>
      <c r="N5983" s="2">
        <f>IF(M5983&lt;I5983,M5983,I5983)</f>
        <v>50.705200000000005</v>
      </c>
      <c r="O5983" s="16" t="str">
        <f>IF(N5983&lt;I5983,$U$1," ")</f>
        <v xml:space="preserve"> </v>
      </c>
      <c r="P5983" s="16" t="str">
        <f>IFERROR((O5983+30)," ")</f>
        <v xml:space="preserve"> </v>
      </c>
      <c r="Q5983" s="2">
        <f ca="1">IF(O5983=$U$1,N5983,"0")*1.22</f>
        <v>0</v>
      </c>
    </row>
    <row r="5984" spans="1:17" x14ac:dyDescent="0.25">
      <c r="A5984" t="s">
        <v>5720</v>
      </c>
      <c r="B5984" t="s">
        <v>5719</v>
      </c>
      <c r="C5984">
        <v>13855</v>
      </c>
      <c r="D5984">
        <v>31.99</v>
      </c>
      <c r="E5984">
        <f>IFERROR(VLOOKUP(Table_ExternalData_15[[#This Row],[Id]],Rabati!B:C,2,0),0)</f>
        <v>10</v>
      </c>
      <c r="F5984">
        <v>0</v>
      </c>
      <c r="G5984" t="str">
        <f>VLOOKUP(Table_ExternalData_15[[#This Row],[Id]],'Blagovna izdelek'!A:C,3,0)</f>
        <v>Bachmann</v>
      </c>
      <c r="H5984">
        <f>Table_ExternalData_15[[#This Row],[Rabat]]*0.2</f>
        <v>2</v>
      </c>
      <c r="I5984" s="2">
        <f>Table_ExternalData_15[[#This Row],[Price]]-(Table_ExternalData_15[[#This Row],[Price]]*Table_ExternalData_15[[#This Row],[BB rabat]])/100</f>
        <v>31.350199999999997</v>
      </c>
      <c r="J5984" s="2">
        <f>Table_ExternalData_15[[#This Row],[BB cena]]*Table_ExternalData_15[[#Headers],[1,22]]</f>
        <v>38.247243999999995</v>
      </c>
      <c r="K5984">
        <f>Table_ExternalData_15[[#This Row],[Price]]*Table_ExternalData_15[[#Headers],[1,22]]</f>
        <v>39.027799999999999</v>
      </c>
      <c r="L5984" s="7">
        <f>IF(G5984="White Shark",E5984*0.5,IF(G5984="Sbox",E5984*0.5,IF(G5984="Tenda",E5984*0.5,E5984*0.2)))/100</f>
        <v>0.02</v>
      </c>
      <c r="M5984" s="2">
        <f>Table_ExternalData_15[[#This Row],[Price]]-Table_ExternalData_15[[#This Row],[Price]]*Table_ExternalData_15[[#This Row],[extra popust]]</f>
        <v>31.350199999999997</v>
      </c>
      <c r="N5984" s="2">
        <f>IF(M5984&lt;I5984,M5984,I5984)</f>
        <v>31.350199999999997</v>
      </c>
      <c r="O5984" s="16" t="str">
        <f>IF(N5984&lt;I5984,$U$1," ")</f>
        <v xml:space="preserve"> </v>
      </c>
      <c r="P5984" s="16" t="str">
        <f>IFERROR((O5984+30)," ")</f>
        <v xml:space="preserve"> </v>
      </c>
      <c r="Q5984" s="2">
        <f ca="1">IF(O5984=$U$1,N5984,"0")*1.22</f>
        <v>0</v>
      </c>
    </row>
    <row r="5985" spans="1:17" x14ac:dyDescent="0.25">
      <c r="A5985" t="s">
        <v>5816</v>
      </c>
      <c r="B5985" t="s">
        <v>5815</v>
      </c>
      <c r="C5985">
        <v>13921</v>
      </c>
      <c r="D5985">
        <v>14.27</v>
      </c>
      <c r="E5985">
        <f>IFERROR(VLOOKUP(Table_ExternalData_15[[#This Row],[Id]],Rabati!B:C,2,0),0)</f>
        <v>20</v>
      </c>
      <c r="F5985">
        <v>0</v>
      </c>
      <c r="G5985" t="str">
        <f>VLOOKUP(Table_ExternalData_15[[#This Row],[Id]],'Blagovna izdelek'!A:C,3,0)</f>
        <v>Bachmann</v>
      </c>
      <c r="H5985">
        <f>Table_ExternalData_15[[#This Row],[Rabat]]*0.2</f>
        <v>4</v>
      </c>
      <c r="I5985" s="2">
        <f>Table_ExternalData_15[[#This Row],[Price]]-(Table_ExternalData_15[[#This Row],[Price]]*Table_ExternalData_15[[#This Row],[BB rabat]])/100</f>
        <v>13.699199999999999</v>
      </c>
      <c r="J5985" s="2">
        <f>Table_ExternalData_15[[#This Row],[BB cena]]*Table_ExternalData_15[[#Headers],[1,22]]</f>
        <v>16.713023999999997</v>
      </c>
      <c r="K5985">
        <f>Table_ExternalData_15[[#This Row],[Price]]*Table_ExternalData_15[[#Headers],[1,22]]</f>
        <v>17.409399999999998</v>
      </c>
      <c r="L5985" s="7">
        <f>IF(G5985="White Shark",E5985*0.5,IF(G5985="Sbox",E5985*0.5,IF(G5985="Tenda",E5985*0.5,E5985*0.2)))/100</f>
        <v>0.04</v>
      </c>
      <c r="M5985" s="2">
        <f>Table_ExternalData_15[[#This Row],[Price]]-Table_ExternalData_15[[#This Row],[Price]]*Table_ExternalData_15[[#This Row],[extra popust]]</f>
        <v>13.699199999999999</v>
      </c>
      <c r="N5985" s="2">
        <f>IF(M5985&lt;I5985,M5985,I5985)</f>
        <v>13.699199999999999</v>
      </c>
      <c r="O5985" s="16" t="str">
        <f>IF(N5985&lt;I5985,$U$1," ")</f>
        <v xml:space="preserve"> </v>
      </c>
      <c r="P5985" s="16" t="str">
        <f>IFERROR((O5985+30)," ")</f>
        <v xml:space="preserve"> </v>
      </c>
      <c r="Q5985" s="2">
        <f ca="1">IF(O5985=$U$1,N5985,"0")*1.22</f>
        <v>0</v>
      </c>
    </row>
    <row r="5986" spans="1:17" x14ac:dyDescent="0.25">
      <c r="A5986" t="s">
        <v>5829</v>
      </c>
      <c r="B5986" t="s">
        <v>5828</v>
      </c>
      <c r="C5986">
        <v>13930</v>
      </c>
      <c r="D5986">
        <v>131.97329999999999</v>
      </c>
      <c r="E5986">
        <f>IFERROR(VLOOKUP(Table_ExternalData_15[[#This Row],[Id]],Rabati!B:C,2,0),0)</f>
        <v>10</v>
      </c>
      <c r="F5986">
        <v>7</v>
      </c>
      <c r="G5986" t="str">
        <f>VLOOKUP(Table_ExternalData_15[[#This Row],[Id]],'Blagovna izdelek'!A:C,3,0)</f>
        <v>Bachmann</v>
      </c>
      <c r="H5986">
        <f>Table_ExternalData_15[[#This Row],[Rabat]]*0.2</f>
        <v>2</v>
      </c>
      <c r="I5986" s="2">
        <f>Table_ExternalData_15[[#This Row],[Price]]-(Table_ExternalData_15[[#This Row],[Price]]*Table_ExternalData_15[[#This Row],[BB rabat]])/100</f>
        <v>129.333834</v>
      </c>
      <c r="J5986" s="2">
        <f>Table_ExternalData_15[[#This Row],[BB cena]]*Table_ExternalData_15[[#Headers],[1,22]]</f>
        <v>157.78727748</v>
      </c>
      <c r="K5986">
        <f>Table_ExternalData_15[[#This Row],[Price]]*Table_ExternalData_15[[#Headers],[1,22]]</f>
        <v>161.00742599999998</v>
      </c>
      <c r="L5986" s="7">
        <f>IF(G5986="White Shark",E5986*0.5,IF(G5986="Sbox",E5986*0.5,IF(G5986="Tenda",E5986*0.5,E5986*0.2)))/100</f>
        <v>0.02</v>
      </c>
      <c r="M5986" s="2">
        <f>Table_ExternalData_15[[#This Row],[Price]]-Table_ExternalData_15[[#This Row],[Price]]*Table_ExternalData_15[[#This Row],[extra popust]]</f>
        <v>129.333834</v>
      </c>
      <c r="N5986" s="2">
        <f>IF(M5986&lt;I5986,M5986,I5986)</f>
        <v>129.333834</v>
      </c>
      <c r="O5986" s="16" t="str">
        <f>IF(N5986&lt;I5986,$U$1," ")</f>
        <v xml:space="preserve"> </v>
      </c>
      <c r="P5986" s="16" t="str">
        <f>IFERROR((O5986+30)," ")</f>
        <v xml:space="preserve"> </v>
      </c>
      <c r="Q5986" s="2">
        <f ca="1">IF(O5986=$U$1,N5986,"0")*1.22</f>
        <v>0</v>
      </c>
    </row>
    <row r="5987" spans="1:17" x14ac:dyDescent="0.25">
      <c r="A5987" t="s">
        <v>5877</v>
      </c>
      <c r="B5987" t="s">
        <v>5876</v>
      </c>
      <c r="C5987">
        <v>13964</v>
      </c>
      <c r="D5987">
        <v>78.701599999999999</v>
      </c>
      <c r="E5987">
        <f>IFERROR(VLOOKUP(Table_ExternalData_15[[#This Row],[Id]],Rabati!B:C,2,0),0)</f>
        <v>10</v>
      </c>
      <c r="F5987">
        <v>0</v>
      </c>
      <c r="G5987" t="str">
        <f>VLOOKUP(Table_ExternalData_15[[#This Row],[Id]],'Blagovna izdelek'!A:C,3,0)</f>
        <v>Bachmann</v>
      </c>
      <c r="H5987">
        <f>Table_ExternalData_15[[#This Row],[Rabat]]*0.2</f>
        <v>2</v>
      </c>
      <c r="I5987" s="2">
        <f>Table_ExternalData_15[[#This Row],[Price]]-(Table_ExternalData_15[[#This Row],[Price]]*Table_ExternalData_15[[#This Row],[BB rabat]])/100</f>
        <v>77.127567999999997</v>
      </c>
      <c r="J5987" s="2">
        <f>Table_ExternalData_15[[#This Row],[BB cena]]*Table_ExternalData_15[[#Headers],[1,22]]</f>
        <v>94.095632959999989</v>
      </c>
      <c r="K5987">
        <f>Table_ExternalData_15[[#This Row],[Price]]*Table_ExternalData_15[[#Headers],[1,22]]</f>
        <v>96.015951999999999</v>
      </c>
      <c r="L5987" s="7">
        <f>IF(G5987="White Shark",E5987*0.5,IF(G5987="Sbox",E5987*0.5,IF(G5987="Tenda",E5987*0.5,E5987*0.2)))/100</f>
        <v>0.02</v>
      </c>
      <c r="M5987" s="2">
        <f>Table_ExternalData_15[[#This Row],[Price]]-Table_ExternalData_15[[#This Row],[Price]]*Table_ExternalData_15[[#This Row],[extra popust]]</f>
        <v>77.127567999999997</v>
      </c>
      <c r="N5987" s="2">
        <f>IF(M5987&lt;I5987,M5987,I5987)</f>
        <v>77.127567999999997</v>
      </c>
      <c r="O5987" s="16" t="str">
        <f>IF(N5987&lt;I5987,$U$1," ")</f>
        <v xml:space="preserve"> </v>
      </c>
      <c r="P5987" s="16" t="str">
        <f>IFERROR((O5987+30)," ")</f>
        <v xml:space="preserve"> </v>
      </c>
      <c r="Q5987" s="2">
        <f ca="1">IF(O5987=$U$1,N5987,"0")*1.22</f>
        <v>0</v>
      </c>
    </row>
    <row r="5988" spans="1:17" x14ac:dyDescent="0.25">
      <c r="A5988" t="s">
        <v>5881</v>
      </c>
      <c r="B5988" t="s">
        <v>5880</v>
      </c>
      <c r="C5988">
        <v>13968</v>
      </c>
      <c r="D5988">
        <v>26.14</v>
      </c>
      <c r="E5988">
        <f>IFERROR(VLOOKUP(Table_ExternalData_15[[#This Row],[Id]],Rabati!B:C,2,0),0)</f>
        <v>10</v>
      </c>
      <c r="F5988">
        <v>0</v>
      </c>
      <c r="G5988" t="str">
        <f>VLOOKUP(Table_ExternalData_15[[#This Row],[Id]],'Blagovna izdelek'!A:C,3,0)</f>
        <v>Bachmann</v>
      </c>
      <c r="H5988">
        <f>Table_ExternalData_15[[#This Row],[Rabat]]*0.2</f>
        <v>2</v>
      </c>
      <c r="I5988" s="2">
        <f>Table_ExternalData_15[[#This Row],[Price]]-(Table_ExternalData_15[[#This Row],[Price]]*Table_ExternalData_15[[#This Row],[BB rabat]])/100</f>
        <v>25.6172</v>
      </c>
      <c r="J5988" s="2">
        <f>Table_ExternalData_15[[#This Row],[BB cena]]*Table_ExternalData_15[[#Headers],[1,22]]</f>
        <v>31.252984000000001</v>
      </c>
      <c r="K5988">
        <f>Table_ExternalData_15[[#This Row],[Price]]*Table_ExternalData_15[[#Headers],[1,22]]</f>
        <v>31.890799999999999</v>
      </c>
      <c r="L5988" s="7">
        <f>IF(G5988="White Shark",E5988*0.5,IF(G5988="Sbox",E5988*0.5,IF(G5988="Tenda",E5988*0.5,E5988*0.2)))/100</f>
        <v>0.02</v>
      </c>
      <c r="M5988" s="2">
        <f>Table_ExternalData_15[[#This Row],[Price]]-Table_ExternalData_15[[#This Row],[Price]]*Table_ExternalData_15[[#This Row],[extra popust]]</f>
        <v>25.6172</v>
      </c>
      <c r="N5988" s="2">
        <f>IF(M5988&lt;I5988,M5988,I5988)</f>
        <v>25.6172</v>
      </c>
      <c r="O5988" s="16" t="str">
        <f>IF(N5988&lt;I5988,$U$1," ")</f>
        <v xml:space="preserve"> </v>
      </c>
      <c r="P5988" s="16" t="str">
        <f>IFERROR((O5988+30)," ")</f>
        <v xml:space="preserve"> </v>
      </c>
      <c r="Q5988" s="2">
        <f ca="1">IF(O5988=$U$1,N5988,"0")*1.22</f>
        <v>0</v>
      </c>
    </row>
    <row r="5989" spans="1:17" x14ac:dyDescent="0.25">
      <c r="A5989" t="s">
        <v>5935</v>
      </c>
      <c r="B5989" t="s">
        <v>5934</v>
      </c>
      <c r="C5989">
        <v>14058</v>
      </c>
      <c r="D5989">
        <v>33.328699999999998</v>
      </c>
      <c r="E5989">
        <f>IFERROR(VLOOKUP(Table_ExternalData_15[[#This Row],[Id]],Rabati!B:C,2,0),0)</f>
        <v>10</v>
      </c>
      <c r="F5989">
        <v>3</v>
      </c>
      <c r="G5989" t="str">
        <f>VLOOKUP(Table_ExternalData_15[[#This Row],[Id]],'Blagovna izdelek'!A:C,3,0)</f>
        <v>Bachmann</v>
      </c>
      <c r="H5989">
        <f>Table_ExternalData_15[[#This Row],[Rabat]]*0.2</f>
        <v>2</v>
      </c>
      <c r="I5989" s="2">
        <f>Table_ExternalData_15[[#This Row],[Price]]-(Table_ExternalData_15[[#This Row],[Price]]*Table_ExternalData_15[[#This Row],[BB rabat]])/100</f>
        <v>32.662126000000001</v>
      </c>
      <c r="J5989" s="2">
        <f>Table_ExternalData_15[[#This Row],[BB cena]]*Table_ExternalData_15[[#Headers],[1,22]]</f>
        <v>39.847793719999999</v>
      </c>
      <c r="K5989">
        <f>Table_ExternalData_15[[#This Row],[Price]]*Table_ExternalData_15[[#Headers],[1,22]]</f>
        <v>40.661013999999994</v>
      </c>
      <c r="L5989" s="7">
        <f>IF(G5989="White Shark",E5989*0.5,IF(G5989="Sbox",E5989*0.5,IF(G5989="Tenda",E5989*0.5,E5989*0.2)))/100</f>
        <v>0.02</v>
      </c>
      <c r="M5989" s="2">
        <f>Table_ExternalData_15[[#This Row],[Price]]-Table_ExternalData_15[[#This Row],[Price]]*Table_ExternalData_15[[#This Row],[extra popust]]</f>
        <v>32.662126000000001</v>
      </c>
      <c r="N5989" s="2">
        <f>IF(M5989&lt;I5989,M5989,I5989)</f>
        <v>32.662126000000001</v>
      </c>
      <c r="O5989" s="16" t="str">
        <f>IF(N5989&lt;I5989,$U$1," ")</f>
        <v xml:space="preserve"> </v>
      </c>
      <c r="P5989" s="16" t="str">
        <f>IFERROR((O5989+30)," ")</f>
        <v xml:space="preserve"> </v>
      </c>
      <c r="Q5989" s="2">
        <f ca="1">IF(O5989=$U$1,N5989,"0")*1.22</f>
        <v>0</v>
      </c>
    </row>
    <row r="5990" spans="1:17" x14ac:dyDescent="0.25">
      <c r="A5990" t="s">
        <v>6018</v>
      </c>
      <c r="B5990" t="s">
        <v>6017</v>
      </c>
      <c r="C5990">
        <v>14131</v>
      </c>
      <c r="D5990">
        <v>31.067599999999999</v>
      </c>
      <c r="E5990">
        <f>IFERROR(VLOOKUP(Table_ExternalData_15[[#This Row],[Id]],Rabati!B:C,2,0),0)</f>
        <v>10</v>
      </c>
      <c r="F5990">
        <v>0</v>
      </c>
      <c r="G5990" t="str">
        <f>VLOOKUP(Table_ExternalData_15[[#This Row],[Id]],'Blagovna izdelek'!A:C,3,0)</f>
        <v>Bachmann</v>
      </c>
      <c r="H5990">
        <f>Table_ExternalData_15[[#This Row],[Rabat]]*0.2</f>
        <v>2</v>
      </c>
      <c r="I5990" s="2">
        <f>Table_ExternalData_15[[#This Row],[Price]]-(Table_ExternalData_15[[#This Row],[Price]]*Table_ExternalData_15[[#This Row],[BB rabat]])/100</f>
        <v>30.446247999999997</v>
      </c>
      <c r="J5990" s="2">
        <f>Table_ExternalData_15[[#This Row],[BB cena]]*Table_ExternalData_15[[#Headers],[1,22]]</f>
        <v>37.144422559999995</v>
      </c>
      <c r="K5990">
        <f>Table_ExternalData_15[[#This Row],[Price]]*Table_ExternalData_15[[#Headers],[1,22]]</f>
        <v>37.902471999999996</v>
      </c>
      <c r="L5990" s="7">
        <f>IF(G5990="White Shark",E5990*0.5,IF(G5990="Sbox",E5990*0.5,IF(G5990="Tenda",E5990*0.5,E5990*0.2)))/100</f>
        <v>0.02</v>
      </c>
      <c r="M5990" s="2">
        <f>Table_ExternalData_15[[#This Row],[Price]]-Table_ExternalData_15[[#This Row],[Price]]*Table_ExternalData_15[[#This Row],[extra popust]]</f>
        <v>30.446247999999997</v>
      </c>
      <c r="N5990" s="2">
        <f>IF(M5990&lt;I5990,M5990,I5990)</f>
        <v>30.446247999999997</v>
      </c>
      <c r="O5990" s="16" t="str">
        <f>IF(N5990&lt;I5990,$U$1," ")</f>
        <v xml:space="preserve"> </v>
      </c>
      <c r="P5990" s="16" t="str">
        <f>IFERROR((O5990+30)," ")</f>
        <v xml:space="preserve"> </v>
      </c>
      <c r="Q5990" s="2">
        <f ca="1">IF(O5990=$U$1,N5990,"0")*1.22</f>
        <v>0</v>
      </c>
    </row>
    <row r="5991" spans="1:17" x14ac:dyDescent="0.25">
      <c r="A5991" t="s">
        <v>6024</v>
      </c>
      <c r="B5991" t="s">
        <v>6023</v>
      </c>
      <c r="C5991">
        <v>14135</v>
      </c>
      <c r="D5991">
        <v>21.138999999999999</v>
      </c>
      <c r="E5991">
        <f>IFERROR(VLOOKUP(Table_ExternalData_15[[#This Row],[Id]],Rabati!B:C,2,0),0)</f>
        <v>20</v>
      </c>
      <c r="F5991">
        <v>4</v>
      </c>
      <c r="G5991" t="str">
        <f>VLOOKUP(Table_ExternalData_15[[#This Row],[Id]],'Blagovna izdelek'!A:C,3,0)</f>
        <v>Bachmann</v>
      </c>
      <c r="H5991">
        <f>Table_ExternalData_15[[#This Row],[Rabat]]*0.2</f>
        <v>4</v>
      </c>
      <c r="I5991" s="2">
        <f>Table_ExternalData_15[[#This Row],[Price]]-(Table_ExternalData_15[[#This Row],[Price]]*Table_ExternalData_15[[#This Row],[BB rabat]])/100</f>
        <v>20.29344</v>
      </c>
      <c r="J5991" s="2">
        <f>Table_ExternalData_15[[#This Row],[BB cena]]*Table_ExternalData_15[[#Headers],[1,22]]</f>
        <v>24.757996800000001</v>
      </c>
      <c r="K5991">
        <f>Table_ExternalData_15[[#This Row],[Price]]*Table_ExternalData_15[[#Headers],[1,22]]</f>
        <v>25.789579999999997</v>
      </c>
      <c r="L5991" s="7">
        <f>IF(G5991="White Shark",E5991*0.5,IF(G5991="Sbox",E5991*0.5,IF(G5991="Tenda",E5991*0.5,E5991*0.2)))/100</f>
        <v>0.04</v>
      </c>
      <c r="M5991" s="2">
        <f>Table_ExternalData_15[[#This Row],[Price]]-Table_ExternalData_15[[#This Row],[Price]]*Table_ExternalData_15[[#This Row],[extra popust]]</f>
        <v>20.29344</v>
      </c>
      <c r="N5991" s="2">
        <f>IF(M5991&lt;I5991,M5991,I5991)</f>
        <v>20.29344</v>
      </c>
      <c r="O5991" s="16" t="str">
        <f>IF(N5991&lt;I5991,$U$1," ")</f>
        <v xml:space="preserve"> </v>
      </c>
      <c r="P5991" s="16" t="str">
        <f>IFERROR((O5991+30)," ")</f>
        <v xml:space="preserve"> </v>
      </c>
      <c r="Q5991" s="2">
        <f ca="1">IF(O5991=$U$1,N5991,"0")*1.22</f>
        <v>0</v>
      </c>
    </row>
    <row r="5992" spans="1:17" x14ac:dyDescent="0.25">
      <c r="A5992" t="s">
        <v>6026</v>
      </c>
      <c r="B5992" t="s">
        <v>6025</v>
      </c>
      <c r="C5992">
        <v>14136</v>
      </c>
      <c r="D5992">
        <v>71.33</v>
      </c>
      <c r="E5992">
        <f>IFERROR(VLOOKUP(Table_ExternalData_15[[#This Row],[Id]],Rabati!B:C,2,0),0)</f>
        <v>10</v>
      </c>
      <c r="F5992">
        <v>0</v>
      </c>
      <c r="G5992" t="str">
        <f>VLOOKUP(Table_ExternalData_15[[#This Row],[Id]],'Blagovna izdelek'!A:C,3,0)</f>
        <v>Bachmann</v>
      </c>
      <c r="H5992">
        <f>Table_ExternalData_15[[#This Row],[Rabat]]*0.2</f>
        <v>2</v>
      </c>
      <c r="I5992" s="2">
        <f>Table_ExternalData_15[[#This Row],[Price]]-(Table_ExternalData_15[[#This Row],[Price]]*Table_ExternalData_15[[#This Row],[BB rabat]])/100</f>
        <v>69.903400000000005</v>
      </c>
      <c r="J5992" s="2">
        <f>Table_ExternalData_15[[#This Row],[BB cena]]*Table_ExternalData_15[[#Headers],[1,22]]</f>
        <v>85.282148000000007</v>
      </c>
      <c r="K5992">
        <f>Table_ExternalData_15[[#This Row],[Price]]*Table_ExternalData_15[[#Headers],[1,22]]</f>
        <v>87.022599999999997</v>
      </c>
      <c r="L5992" s="7">
        <f>IF(G5992="White Shark",E5992*0.5,IF(G5992="Sbox",E5992*0.5,IF(G5992="Tenda",E5992*0.5,E5992*0.2)))/100</f>
        <v>0.02</v>
      </c>
      <c r="M5992" s="2">
        <f>Table_ExternalData_15[[#This Row],[Price]]-Table_ExternalData_15[[#This Row],[Price]]*Table_ExternalData_15[[#This Row],[extra popust]]</f>
        <v>69.903400000000005</v>
      </c>
      <c r="N5992" s="2">
        <f>IF(M5992&lt;I5992,M5992,I5992)</f>
        <v>69.903400000000005</v>
      </c>
      <c r="O5992" s="16" t="str">
        <f>IF(N5992&lt;I5992,$U$1," ")</f>
        <v xml:space="preserve"> </v>
      </c>
      <c r="P5992" s="16" t="str">
        <f>IFERROR((O5992+30)," ")</f>
        <v xml:space="preserve"> </v>
      </c>
      <c r="Q5992" s="2">
        <f ca="1">IF(O5992=$U$1,N5992,"0")*1.22</f>
        <v>0</v>
      </c>
    </row>
    <row r="5993" spans="1:17" x14ac:dyDescent="0.25">
      <c r="A5993" t="s">
        <v>6075</v>
      </c>
      <c r="B5993" t="s">
        <v>6074</v>
      </c>
      <c r="C5993">
        <v>14166</v>
      </c>
      <c r="D5993">
        <v>52.186399999999999</v>
      </c>
      <c r="E5993">
        <f>IFERROR(VLOOKUP(Table_ExternalData_15[[#This Row],[Id]],Rabati!B:C,2,0),0)</f>
        <v>10</v>
      </c>
      <c r="F5993">
        <v>19</v>
      </c>
      <c r="G5993" t="str">
        <f>VLOOKUP(Table_ExternalData_15[[#This Row],[Id]],'Blagovna izdelek'!A:C,3,0)</f>
        <v>Bachmann</v>
      </c>
      <c r="H5993">
        <f>Table_ExternalData_15[[#This Row],[Rabat]]*0.2</f>
        <v>2</v>
      </c>
      <c r="I5993" s="2">
        <f>Table_ExternalData_15[[#This Row],[Price]]-(Table_ExternalData_15[[#This Row],[Price]]*Table_ExternalData_15[[#This Row],[BB rabat]])/100</f>
        <v>51.142671999999997</v>
      </c>
      <c r="J5993" s="2">
        <f>Table_ExternalData_15[[#This Row],[BB cena]]*Table_ExternalData_15[[#Headers],[1,22]]</f>
        <v>62.394059839999997</v>
      </c>
      <c r="K5993">
        <f>Table_ExternalData_15[[#This Row],[Price]]*Table_ExternalData_15[[#Headers],[1,22]]</f>
        <v>63.667407999999995</v>
      </c>
      <c r="L5993" s="7">
        <f>IF(G5993="White Shark",E5993*0.5,IF(G5993="Sbox",E5993*0.5,IF(G5993="Tenda",E5993*0.5,E5993*0.2)))/100</f>
        <v>0.02</v>
      </c>
      <c r="M5993" s="2">
        <f>Table_ExternalData_15[[#This Row],[Price]]-Table_ExternalData_15[[#This Row],[Price]]*Table_ExternalData_15[[#This Row],[extra popust]]</f>
        <v>51.142671999999997</v>
      </c>
      <c r="N5993" s="2">
        <f>IF(M5993&lt;I5993,M5993,I5993)</f>
        <v>51.142671999999997</v>
      </c>
      <c r="O5993" s="16" t="str">
        <f>IF(N5993&lt;I5993,$U$1," ")</f>
        <v xml:space="preserve"> </v>
      </c>
      <c r="P5993" s="16" t="str">
        <f>IFERROR((O5993+30)," ")</f>
        <v xml:space="preserve"> </v>
      </c>
      <c r="Q5993" s="2">
        <f ca="1">IF(O5993=$U$1,N5993,"0")*1.22</f>
        <v>0</v>
      </c>
    </row>
    <row r="5994" spans="1:17" x14ac:dyDescent="0.25">
      <c r="A5994" t="s">
        <v>6077</v>
      </c>
      <c r="B5994" t="s">
        <v>6076</v>
      </c>
      <c r="C5994">
        <v>14167</v>
      </c>
      <c r="D5994">
        <v>40.040700000000001</v>
      </c>
      <c r="E5994">
        <f>IFERROR(VLOOKUP(Table_ExternalData_15[[#This Row],[Id]],Rabati!B:C,2,0),0)</f>
        <v>20</v>
      </c>
      <c r="F5994">
        <v>14</v>
      </c>
      <c r="G5994" t="str">
        <f>VLOOKUP(Table_ExternalData_15[[#This Row],[Id]],'Blagovna izdelek'!A:C,3,0)</f>
        <v>Bachmann</v>
      </c>
      <c r="H5994">
        <f>Table_ExternalData_15[[#This Row],[Rabat]]*0.2</f>
        <v>4</v>
      </c>
      <c r="I5994" s="2">
        <f>Table_ExternalData_15[[#This Row],[Price]]-(Table_ExternalData_15[[#This Row],[Price]]*Table_ExternalData_15[[#This Row],[BB rabat]])/100</f>
        <v>38.439072000000003</v>
      </c>
      <c r="J5994" s="2">
        <f>Table_ExternalData_15[[#This Row],[BB cena]]*Table_ExternalData_15[[#Headers],[1,22]]</f>
        <v>46.895667840000002</v>
      </c>
      <c r="K5994">
        <f>Table_ExternalData_15[[#This Row],[Price]]*Table_ExternalData_15[[#Headers],[1,22]]</f>
        <v>48.849654000000001</v>
      </c>
      <c r="L5994" s="7">
        <f>IF(G5994="White Shark",E5994*0.5,IF(G5994="Sbox",E5994*0.5,IF(G5994="Tenda",E5994*0.5,E5994*0.2)))/100</f>
        <v>0.04</v>
      </c>
      <c r="M5994" s="2">
        <f>Table_ExternalData_15[[#This Row],[Price]]-Table_ExternalData_15[[#This Row],[Price]]*Table_ExternalData_15[[#This Row],[extra popust]]</f>
        <v>38.439072000000003</v>
      </c>
      <c r="N5994" s="2">
        <f>IF(M5994&lt;I5994,M5994,I5994)</f>
        <v>38.439072000000003</v>
      </c>
      <c r="O5994" s="16" t="str">
        <f>IF(N5994&lt;I5994,$U$1," ")</f>
        <v xml:space="preserve"> </v>
      </c>
      <c r="P5994" s="16" t="str">
        <f>IFERROR((O5994+30)," ")</f>
        <v xml:space="preserve"> </v>
      </c>
      <c r="Q5994" s="2">
        <f ca="1">IF(O5994=$U$1,N5994,"0")*1.22</f>
        <v>0</v>
      </c>
    </row>
    <row r="5995" spans="1:17" x14ac:dyDescent="0.25">
      <c r="A5995" t="s">
        <v>6083</v>
      </c>
      <c r="B5995" t="s">
        <v>6082</v>
      </c>
      <c r="C5995">
        <v>14170</v>
      </c>
      <c r="D5995">
        <v>7.21</v>
      </c>
      <c r="E5995">
        <f>IFERROR(VLOOKUP(Table_ExternalData_15[[#This Row],[Id]],Rabati!B:C,2,0),0)</f>
        <v>10</v>
      </c>
      <c r="F5995">
        <v>0</v>
      </c>
      <c r="G5995" t="str">
        <f>VLOOKUP(Table_ExternalData_15[[#This Row],[Id]],'Blagovna izdelek'!A:C,3,0)</f>
        <v>Bachmann</v>
      </c>
      <c r="H5995">
        <f>Table_ExternalData_15[[#This Row],[Rabat]]*0.2</f>
        <v>2</v>
      </c>
      <c r="I5995" s="2">
        <f>Table_ExternalData_15[[#This Row],[Price]]-(Table_ExternalData_15[[#This Row],[Price]]*Table_ExternalData_15[[#This Row],[BB rabat]])/100</f>
        <v>7.0658000000000003</v>
      </c>
      <c r="J5995" s="2">
        <f>Table_ExternalData_15[[#This Row],[BB cena]]*Table_ExternalData_15[[#Headers],[1,22]]</f>
        <v>8.6202760000000005</v>
      </c>
      <c r="K5995">
        <f>Table_ExternalData_15[[#This Row],[Price]]*Table_ExternalData_15[[#Headers],[1,22]]</f>
        <v>8.7961999999999989</v>
      </c>
      <c r="L5995" s="7">
        <f>IF(G5995="White Shark",E5995*0.5,IF(G5995="Sbox",E5995*0.5,IF(G5995="Tenda",E5995*0.5,E5995*0.2)))/100</f>
        <v>0.02</v>
      </c>
      <c r="M5995" s="2">
        <f>Table_ExternalData_15[[#This Row],[Price]]-Table_ExternalData_15[[#This Row],[Price]]*Table_ExternalData_15[[#This Row],[extra popust]]</f>
        <v>7.0658000000000003</v>
      </c>
      <c r="N5995" s="2">
        <f>IF(M5995&lt;I5995,M5995,I5995)</f>
        <v>7.0658000000000003</v>
      </c>
      <c r="O5995" s="16" t="str">
        <f>IF(N5995&lt;I5995,$U$1," ")</f>
        <v xml:space="preserve"> </v>
      </c>
      <c r="P5995" s="16" t="str">
        <f>IFERROR((O5995+30)," ")</f>
        <v xml:space="preserve"> </v>
      </c>
      <c r="Q5995" s="2">
        <f ca="1">IF(O5995=$U$1,N5995,"0")*1.22</f>
        <v>0</v>
      </c>
    </row>
    <row r="5996" spans="1:17" x14ac:dyDescent="0.25">
      <c r="A5996" t="s">
        <v>6145</v>
      </c>
      <c r="B5996" t="s">
        <v>12682</v>
      </c>
      <c r="C5996">
        <v>14225</v>
      </c>
      <c r="D5996">
        <v>99</v>
      </c>
      <c r="E5996">
        <f>IFERROR(VLOOKUP(Table_ExternalData_15[[#This Row],[Id]],Rabati!B:C,2,0),0)</f>
        <v>0</v>
      </c>
      <c r="F5996">
        <v>7</v>
      </c>
      <c r="G5996" t="str">
        <f>VLOOKUP(Table_ExternalData_15[[#This Row],[Id]],'Blagovna izdelek'!A:C,3,0)</f>
        <v>Bachmann</v>
      </c>
      <c r="H5996">
        <f>Table_ExternalData_15[[#This Row],[Rabat]]*0.2</f>
        <v>0</v>
      </c>
      <c r="I5996" s="2">
        <f>Table_ExternalData_15[[#This Row],[Price]]-(Table_ExternalData_15[[#This Row],[Price]]*Table_ExternalData_15[[#This Row],[BB rabat]])/100</f>
        <v>99</v>
      </c>
      <c r="J5996" s="2">
        <f>Table_ExternalData_15[[#This Row],[BB cena]]*Table_ExternalData_15[[#Headers],[1,22]]</f>
        <v>120.78</v>
      </c>
      <c r="K5996">
        <f>Table_ExternalData_15[[#This Row],[Price]]*Table_ExternalData_15[[#Headers],[1,22]]</f>
        <v>120.78</v>
      </c>
      <c r="L5996" s="7">
        <f>IF(G5996="White Shark",E5996*0.5,IF(G5996="Sbox",E5996*0.5,IF(G5996="Tenda",E5996*0.5,E5996*0.2)))/100</f>
        <v>0</v>
      </c>
      <c r="M5996" s="2">
        <f>Table_ExternalData_15[[#This Row],[Price]]-Table_ExternalData_15[[#This Row],[Price]]*Table_ExternalData_15[[#This Row],[extra popust]]</f>
        <v>99</v>
      </c>
      <c r="N5996" s="2">
        <f>IF(M5996&lt;I5996,M5996,I5996)</f>
        <v>99</v>
      </c>
      <c r="O5996" s="16" t="str">
        <f>IF(N5996&lt;I5996,$U$1," ")</f>
        <v xml:space="preserve"> </v>
      </c>
      <c r="P5996" s="16" t="str">
        <f>IFERROR((O5996+30)," ")</f>
        <v xml:space="preserve"> </v>
      </c>
      <c r="Q5996" s="2">
        <f ca="1">IF(O5996=$U$1,N5996,"0")*1.22</f>
        <v>0</v>
      </c>
    </row>
    <row r="5997" spans="1:17" x14ac:dyDescent="0.25">
      <c r="A5997" t="s">
        <v>6210</v>
      </c>
      <c r="B5997" t="s">
        <v>10252</v>
      </c>
      <c r="C5997">
        <v>14296</v>
      </c>
      <c r="D5997">
        <v>96.9983</v>
      </c>
      <c r="E5997">
        <f>IFERROR(VLOOKUP(Table_ExternalData_15[[#This Row],[Id]],Rabati!B:C,2,0),0)</f>
        <v>20</v>
      </c>
      <c r="F5997">
        <v>4</v>
      </c>
      <c r="G5997" t="str">
        <f>VLOOKUP(Table_ExternalData_15[[#This Row],[Id]],'Blagovna izdelek'!A:C,3,0)</f>
        <v>Bachmann</v>
      </c>
      <c r="H5997">
        <f>Table_ExternalData_15[[#This Row],[Rabat]]*0.2</f>
        <v>4</v>
      </c>
      <c r="I5997" s="2">
        <f>Table_ExternalData_15[[#This Row],[Price]]-(Table_ExternalData_15[[#This Row],[Price]]*Table_ExternalData_15[[#This Row],[BB rabat]])/100</f>
        <v>93.118368000000004</v>
      </c>
      <c r="J5997" s="2">
        <f>Table_ExternalData_15[[#This Row],[BB cena]]*Table_ExternalData_15[[#Headers],[1,22]]</f>
        <v>113.60440896</v>
      </c>
      <c r="K5997">
        <f>Table_ExternalData_15[[#This Row],[Price]]*Table_ExternalData_15[[#Headers],[1,22]]</f>
        <v>118.337926</v>
      </c>
      <c r="L5997" s="7">
        <f>IF(G5997="White Shark",E5997*0.5,IF(G5997="Sbox",E5997*0.5,IF(G5997="Tenda",E5997*0.5,E5997*0.2)))/100</f>
        <v>0.04</v>
      </c>
      <c r="M5997" s="2">
        <f>Table_ExternalData_15[[#This Row],[Price]]-Table_ExternalData_15[[#This Row],[Price]]*Table_ExternalData_15[[#This Row],[extra popust]]</f>
        <v>93.118368000000004</v>
      </c>
      <c r="N5997" s="2">
        <f>IF(M5997&lt;I5997,M5997,I5997)</f>
        <v>93.118368000000004</v>
      </c>
      <c r="O5997" s="16" t="str">
        <f>IF(N5997&lt;I5997,$U$1," ")</f>
        <v xml:space="preserve"> </v>
      </c>
      <c r="P5997" s="16" t="str">
        <f>IFERROR((O5997+30)," ")</f>
        <v xml:space="preserve"> </v>
      </c>
      <c r="Q5997" s="2">
        <f ca="1">IF(O5997=$U$1,N5997,"0")*1.22</f>
        <v>0</v>
      </c>
    </row>
    <row r="5998" spans="1:17" x14ac:dyDescent="0.25">
      <c r="A5998" t="s">
        <v>6211</v>
      </c>
      <c r="B5998" t="s">
        <v>10253</v>
      </c>
      <c r="C5998">
        <v>14297</v>
      </c>
      <c r="D5998">
        <v>90.573099999999997</v>
      </c>
      <c r="E5998">
        <f>IFERROR(VLOOKUP(Table_ExternalData_15[[#This Row],[Id]],Rabati!B:C,2,0),0)</f>
        <v>20</v>
      </c>
      <c r="F5998">
        <v>0</v>
      </c>
      <c r="G5998" t="str">
        <f>VLOOKUP(Table_ExternalData_15[[#This Row],[Id]],'Blagovna izdelek'!A:C,3,0)</f>
        <v>Bachmann</v>
      </c>
      <c r="H5998">
        <f>Table_ExternalData_15[[#This Row],[Rabat]]*0.2</f>
        <v>4</v>
      </c>
      <c r="I5998" s="2">
        <f>Table_ExternalData_15[[#This Row],[Price]]-(Table_ExternalData_15[[#This Row],[Price]]*Table_ExternalData_15[[#This Row],[BB rabat]])/100</f>
        <v>86.950175999999999</v>
      </c>
      <c r="J5998" s="2">
        <f>Table_ExternalData_15[[#This Row],[BB cena]]*Table_ExternalData_15[[#Headers],[1,22]]</f>
        <v>106.07921472</v>
      </c>
      <c r="K5998">
        <f>Table_ExternalData_15[[#This Row],[Price]]*Table_ExternalData_15[[#Headers],[1,22]]</f>
        <v>110.49918199999999</v>
      </c>
      <c r="L5998" s="7">
        <f>IF(G5998="White Shark",E5998*0.5,IF(G5998="Sbox",E5998*0.5,IF(G5998="Tenda",E5998*0.5,E5998*0.2)))/100</f>
        <v>0.04</v>
      </c>
      <c r="M5998" s="2">
        <f>Table_ExternalData_15[[#This Row],[Price]]-Table_ExternalData_15[[#This Row],[Price]]*Table_ExternalData_15[[#This Row],[extra popust]]</f>
        <v>86.950175999999999</v>
      </c>
      <c r="N5998" s="2">
        <f>IF(M5998&lt;I5998,M5998,I5998)</f>
        <v>86.950175999999999</v>
      </c>
      <c r="O5998" s="16" t="str">
        <f>IF(N5998&lt;I5998,$U$1," ")</f>
        <v xml:space="preserve"> </v>
      </c>
      <c r="P5998" s="16" t="str">
        <f>IFERROR((O5998+30)," ")</f>
        <v xml:space="preserve"> </v>
      </c>
      <c r="Q5998" s="2">
        <f ca="1">IF(O5998=$U$1,N5998,"0")*1.22</f>
        <v>0</v>
      </c>
    </row>
    <row r="5999" spans="1:17" x14ac:dyDescent="0.25">
      <c r="A5999" t="s">
        <v>6256</v>
      </c>
      <c r="B5999" t="s">
        <v>9879</v>
      </c>
      <c r="C5999">
        <v>14343</v>
      </c>
      <c r="D5999">
        <v>21.954499999999999</v>
      </c>
      <c r="E5999">
        <f>IFERROR(VLOOKUP(Table_ExternalData_15[[#This Row],[Id]],Rabati!B:C,2,0),0)</f>
        <v>20</v>
      </c>
      <c r="F5999">
        <v>5</v>
      </c>
      <c r="G5999" t="str">
        <f>VLOOKUP(Table_ExternalData_15[[#This Row],[Id]],'Blagovna izdelek'!A:C,3,0)</f>
        <v>Bachmann</v>
      </c>
      <c r="H5999">
        <f>Table_ExternalData_15[[#This Row],[Rabat]]*0.2</f>
        <v>4</v>
      </c>
      <c r="I5999" s="2">
        <f>Table_ExternalData_15[[#This Row],[Price]]-(Table_ExternalData_15[[#This Row],[Price]]*Table_ExternalData_15[[#This Row],[BB rabat]])/100</f>
        <v>21.076319999999999</v>
      </c>
      <c r="J5999" s="2">
        <f>Table_ExternalData_15[[#This Row],[BB cena]]*Table_ExternalData_15[[#Headers],[1,22]]</f>
        <v>25.713110399999998</v>
      </c>
      <c r="K5999">
        <f>Table_ExternalData_15[[#This Row],[Price]]*Table_ExternalData_15[[#Headers],[1,22]]</f>
        <v>26.784489999999998</v>
      </c>
      <c r="L5999" s="7">
        <f>IF(G5999="White Shark",E5999*0.5,IF(G5999="Sbox",E5999*0.5,IF(G5999="Tenda",E5999*0.5,E5999*0.2)))/100</f>
        <v>0.04</v>
      </c>
      <c r="M5999" s="2">
        <f>Table_ExternalData_15[[#This Row],[Price]]-Table_ExternalData_15[[#This Row],[Price]]*Table_ExternalData_15[[#This Row],[extra popust]]</f>
        <v>21.076319999999999</v>
      </c>
      <c r="N5999" s="2">
        <f>IF(M5999&lt;I5999,M5999,I5999)</f>
        <v>21.076319999999999</v>
      </c>
      <c r="O5999" s="16" t="str">
        <f>IF(N5999&lt;I5999,$U$1," ")</f>
        <v xml:space="preserve"> </v>
      </c>
      <c r="P5999" s="16" t="str">
        <f>IFERROR((O5999+30)," ")</f>
        <v xml:space="preserve"> </v>
      </c>
      <c r="Q5999" s="2">
        <f ca="1">IF(O5999=$U$1,N5999,"0")*1.22</f>
        <v>0</v>
      </c>
    </row>
    <row r="6000" spans="1:17" x14ac:dyDescent="0.25">
      <c r="A6000" t="s">
        <v>6292</v>
      </c>
      <c r="B6000" t="s">
        <v>6291</v>
      </c>
      <c r="C6000">
        <v>14370</v>
      </c>
      <c r="D6000">
        <v>126.5617</v>
      </c>
      <c r="E6000">
        <f>IFERROR(VLOOKUP(Table_ExternalData_15[[#This Row],[Id]],Rabati!B:C,2,0),0)</f>
        <v>10</v>
      </c>
      <c r="F6000">
        <v>1</v>
      </c>
      <c r="G6000" t="str">
        <f>VLOOKUP(Table_ExternalData_15[[#This Row],[Id]],'Blagovna izdelek'!A:C,3,0)</f>
        <v>Bachmann</v>
      </c>
      <c r="H6000">
        <f>Table_ExternalData_15[[#This Row],[Rabat]]*0.2</f>
        <v>2</v>
      </c>
      <c r="I6000" s="2">
        <f>Table_ExternalData_15[[#This Row],[Price]]-(Table_ExternalData_15[[#This Row],[Price]]*Table_ExternalData_15[[#This Row],[BB rabat]])/100</f>
        <v>124.030466</v>
      </c>
      <c r="J6000" s="2">
        <f>Table_ExternalData_15[[#This Row],[BB cena]]*Table_ExternalData_15[[#Headers],[1,22]]</f>
        <v>151.31716852</v>
      </c>
      <c r="K6000">
        <f>Table_ExternalData_15[[#This Row],[Price]]*Table_ExternalData_15[[#Headers],[1,22]]</f>
        <v>154.40527399999999</v>
      </c>
      <c r="L6000" s="7">
        <f>IF(G6000="White Shark",E6000*0.5,IF(G6000="Sbox",E6000*0.5,IF(G6000="Tenda",E6000*0.5,E6000*0.2)))/100</f>
        <v>0.02</v>
      </c>
      <c r="M6000" s="2">
        <f>Table_ExternalData_15[[#This Row],[Price]]-Table_ExternalData_15[[#This Row],[Price]]*Table_ExternalData_15[[#This Row],[extra popust]]</f>
        <v>124.030466</v>
      </c>
      <c r="N6000" s="2">
        <f>IF(M6000&lt;I6000,M6000,I6000)</f>
        <v>124.030466</v>
      </c>
      <c r="O6000" s="16" t="str">
        <f>IF(N6000&lt;I6000,$U$1," ")</f>
        <v xml:space="preserve"> </v>
      </c>
      <c r="P6000" s="16" t="str">
        <f>IFERROR((O6000+30)," ")</f>
        <v xml:space="preserve"> </v>
      </c>
      <c r="Q6000" s="2">
        <f ca="1">IF(O6000=$U$1,N6000,"0")*1.22</f>
        <v>0</v>
      </c>
    </row>
    <row r="6001" spans="1:17" x14ac:dyDescent="0.25">
      <c r="A6001" t="s">
        <v>6294</v>
      </c>
      <c r="B6001" t="s">
        <v>6293</v>
      </c>
      <c r="C6001">
        <v>14371</v>
      </c>
      <c r="D6001">
        <v>26.289100000000001</v>
      </c>
      <c r="E6001">
        <f>IFERROR(VLOOKUP(Table_ExternalData_15[[#This Row],[Id]],Rabati!B:C,2,0),0)</f>
        <v>10</v>
      </c>
      <c r="F6001">
        <v>0</v>
      </c>
      <c r="G6001" t="str">
        <f>VLOOKUP(Table_ExternalData_15[[#This Row],[Id]],'Blagovna izdelek'!A:C,3,0)</f>
        <v>Bachmann</v>
      </c>
      <c r="H6001">
        <f>Table_ExternalData_15[[#This Row],[Rabat]]*0.2</f>
        <v>2</v>
      </c>
      <c r="I6001" s="2">
        <f>Table_ExternalData_15[[#This Row],[Price]]-(Table_ExternalData_15[[#This Row],[Price]]*Table_ExternalData_15[[#This Row],[BB rabat]])/100</f>
        <v>25.763318000000002</v>
      </c>
      <c r="J6001" s="2">
        <f>Table_ExternalData_15[[#This Row],[BB cena]]*Table_ExternalData_15[[#Headers],[1,22]]</f>
        <v>31.43124796</v>
      </c>
      <c r="K6001">
        <f>Table_ExternalData_15[[#This Row],[Price]]*Table_ExternalData_15[[#Headers],[1,22]]</f>
        <v>32.072702</v>
      </c>
      <c r="L6001" s="7">
        <f>IF(G6001="White Shark",E6001*0.5,IF(G6001="Sbox",E6001*0.5,IF(G6001="Tenda",E6001*0.5,E6001*0.2)))/100</f>
        <v>0.02</v>
      </c>
      <c r="M6001" s="2">
        <f>Table_ExternalData_15[[#This Row],[Price]]-Table_ExternalData_15[[#This Row],[Price]]*Table_ExternalData_15[[#This Row],[extra popust]]</f>
        <v>25.763318000000002</v>
      </c>
      <c r="N6001" s="2">
        <f>IF(M6001&lt;I6001,M6001,I6001)</f>
        <v>25.763318000000002</v>
      </c>
      <c r="O6001" s="16" t="str">
        <f>IF(N6001&lt;I6001,$U$1," ")</f>
        <v xml:space="preserve"> </v>
      </c>
      <c r="P6001" s="16" t="str">
        <f>IFERROR((O6001+30)," ")</f>
        <v xml:space="preserve"> </v>
      </c>
      <c r="Q6001" s="2">
        <f ca="1">IF(O6001=$U$1,N6001,"0")*1.22</f>
        <v>0</v>
      </c>
    </row>
    <row r="6002" spans="1:17" x14ac:dyDescent="0.25">
      <c r="A6002" t="s">
        <v>6296</v>
      </c>
      <c r="B6002" t="s">
        <v>6295</v>
      </c>
      <c r="C6002">
        <v>14372</v>
      </c>
      <c r="D6002">
        <v>20.0517</v>
      </c>
      <c r="E6002">
        <f>IFERROR(VLOOKUP(Table_ExternalData_15[[#This Row],[Id]],Rabati!B:C,2,0),0)</f>
        <v>20</v>
      </c>
      <c r="F6002">
        <v>0</v>
      </c>
      <c r="G6002" t="str">
        <f>VLOOKUP(Table_ExternalData_15[[#This Row],[Id]],'Blagovna izdelek'!A:C,3,0)</f>
        <v>Bachmann</v>
      </c>
      <c r="H6002">
        <f>Table_ExternalData_15[[#This Row],[Rabat]]*0.2</f>
        <v>4</v>
      </c>
      <c r="I6002" s="2">
        <f>Table_ExternalData_15[[#This Row],[Price]]-(Table_ExternalData_15[[#This Row],[Price]]*Table_ExternalData_15[[#This Row],[BB rabat]])/100</f>
        <v>19.249632000000002</v>
      </c>
      <c r="J6002" s="2">
        <f>Table_ExternalData_15[[#This Row],[BB cena]]*Table_ExternalData_15[[#Headers],[1,22]]</f>
        <v>23.484551040000003</v>
      </c>
      <c r="K6002">
        <f>Table_ExternalData_15[[#This Row],[Price]]*Table_ExternalData_15[[#Headers],[1,22]]</f>
        <v>24.463073999999999</v>
      </c>
      <c r="L6002" s="7">
        <f>IF(G6002="White Shark",E6002*0.5,IF(G6002="Sbox",E6002*0.5,IF(G6002="Tenda",E6002*0.5,E6002*0.2)))/100</f>
        <v>0.04</v>
      </c>
      <c r="M6002" s="2">
        <f>Table_ExternalData_15[[#This Row],[Price]]-Table_ExternalData_15[[#This Row],[Price]]*Table_ExternalData_15[[#This Row],[extra popust]]</f>
        <v>19.249632000000002</v>
      </c>
      <c r="N6002" s="2">
        <f>IF(M6002&lt;I6002,M6002,I6002)</f>
        <v>19.249632000000002</v>
      </c>
      <c r="O6002" s="16" t="str">
        <f>IF(N6002&lt;I6002,$U$1," ")</f>
        <v xml:space="preserve"> </v>
      </c>
      <c r="P6002" s="16" t="str">
        <f>IFERROR((O6002+30)," ")</f>
        <v xml:space="preserve"> </v>
      </c>
      <c r="Q6002" s="2">
        <f ca="1">IF(O6002=$U$1,N6002,"0")*1.22</f>
        <v>0</v>
      </c>
    </row>
    <row r="6003" spans="1:17" x14ac:dyDescent="0.25">
      <c r="A6003" t="s">
        <v>6317</v>
      </c>
      <c r="B6003" t="s">
        <v>6316</v>
      </c>
      <c r="C6003">
        <v>14393</v>
      </c>
      <c r="D6003">
        <v>19.529</v>
      </c>
      <c r="E6003">
        <f>IFERROR(VLOOKUP(Table_ExternalData_15[[#This Row],[Id]],Rabati!B:C,2,0),0)</f>
        <v>20</v>
      </c>
      <c r="F6003">
        <v>4</v>
      </c>
      <c r="G6003" t="str">
        <f>VLOOKUP(Table_ExternalData_15[[#This Row],[Id]],'Blagovna izdelek'!A:C,3,0)</f>
        <v>Bachmann</v>
      </c>
      <c r="H6003">
        <f>Table_ExternalData_15[[#This Row],[Rabat]]*0.2</f>
        <v>4</v>
      </c>
      <c r="I6003" s="2">
        <f>Table_ExternalData_15[[#This Row],[Price]]-(Table_ExternalData_15[[#This Row],[Price]]*Table_ExternalData_15[[#This Row],[BB rabat]])/100</f>
        <v>18.74784</v>
      </c>
      <c r="J6003" s="2">
        <f>Table_ExternalData_15[[#This Row],[BB cena]]*Table_ExternalData_15[[#Headers],[1,22]]</f>
        <v>22.8723648</v>
      </c>
      <c r="K6003">
        <f>Table_ExternalData_15[[#This Row],[Price]]*Table_ExternalData_15[[#Headers],[1,22]]</f>
        <v>23.825379999999999</v>
      </c>
      <c r="L6003" s="7">
        <f>IF(G6003="White Shark",E6003*0.5,IF(G6003="Sbox",E6003*0.5,IF(G6003="Tenda",E6003*0.5,E6003*0.2)))/100</f>
        <v>0.04</v>
      </c>
      <c r="M6003" s="2">
        <f>Table_ExternalData_15[[#This Row],[Price]]-Table_ExternalData_15[[#This Row],[Price]]*Table_ExternalData_15[[#This Row],[extra popust]]</f>
        <v>18.74784</v>
      </c>
      <c r="N6003" s="2">
        <f>IF(M6003&lt;I6003,M6003,I6003)</f>
        <v>18.74784</v>
      </c>
      <c r="O6003" s="16" t="str">
        <f>IF(N6003&lt;I6003,$U$1," ")</f>
        <v xml:space="preserve"> </v>
      </c>
      <c r="P6003" s="16" t="str">
        <f>IFERROR((O6003+30)," ")</f>
        <v xml:space="preserve"> </v>
      </c>
      <c r="Q6003" s="2">
        <f ca="1">IF(O6003=$U$1,N6003,"0")*1.22</f>
        <v>0</v>
      </c>
    </row>
    <row r="6004" spans="1:17" x14ac:dyDescent="0.25">
      <c r="A6004" t="s">
        <v>6396</v>
      </c>
      <c r="B6004" t="s">
        <v>6395</v>
      </c>
      <c r="C6004">
        <v>14473</v>
      </c>
      <c r="D6004">
        <v>26.861999999999998</v>
      </c>
      <c r="E6004">
        <f>IFERROR(VLOOKUP(Table_ExternalData_15[[#This Row],[Id]],Rabati!B:C,2,0),0)</f>
        <v>10</v>
      </c>
      <c r="F6004">
        <v>0</v>
      </c>
      <c r="G6004" t="str">
        <f>VLOOKUP(Table_ExternalData_15[[#This Row],[Id]],'Blagovna izdelek'!A:C,3,0)</f>
        <v>Bachmann</v>
      </c>
      <c r="H6004">
        <f>Table_ExternalData_15[[#This Row],[Rabat]]*0.2</f>
        <v>2</v>
      </c>
      <c r="I6004" s="2">
        <f>Table_ExternalData_15[[#This Row],[Price]]-(Table_ExternalData_15[[#This Row],[Price]]*Table_ExternalData_15[[#This Row],[BB rabat]])/100</f>
        <v>26.324759999999998</v>
      </c>
      <c r="J6004" s="2">
        <f>Table_ExternalData_15[[#This Row],[BB cena]]*Table_ExternalData_15[[#Headers],[1,22]]</f>
        <v>32.116207199999998</v>
      </c>
      <c r="K6004">
        <f>Table_ExternalData_15[[#This Row],[Price]]*Table_ExternalData_15[[#Headers],[1,22]]</f>
        <v>32.771639999999998</v>
      </c>
      <c r="L6004" s="7">
        <f>IF(G6004="White Shark",E6004*0.5,IF(G6004="Sbox",E6004*0.5,IF(G6004="Tenda",E6004*0.5,E6004*0.2)))/100</f>
        <v>0.02</v>
      </c>
      <c r="M6004" s="2">
        <f>Table_ExternalData_15[[#This Row],[Price]]-Table_ExternalData_15[[#This Row],[Price]]*Table_ExternalData_15[[#This Row],[extra popust]]</f>
        <v>26.324759999999998</v>
      </c>
      <c r="N6004" s="2">
        <f>IF(M6004&lt;I6004,M6004,I6004)</f>
        <v>26.324759999999998</v>
      </c>
      <c r="O6004" s="16" t="str">
        <f>IF(N6004&lt;I6004,$U$1," ")</f>
        <v xml:space="preserve"> </v>
      </c>
      <c r="P6004" s="16" t="str">
        <f>IFERROR((O6004+30)," ")</f>
        <v xml:space="preserve"> </v>
      </c>
      <c r="Q6004" s="2">
        <f ca="1">IF(O6004=$U$1,N6004,"0")*1.22</f>
        <v>0</v>
      </c>
    </row>
    <row r="6005" spans="1:17" x14ac:dyDescent="0.25">
      <c r="A6005" t="s">
        <v>6407</v>
      </c>
      <c r="B6005" t="s">
        <v>6406</v>
      </c>
      <c r="C6005">
        <v>14482</v>
      </c>
      <c r="D6005">
        <v>72.83</v>
      </c>
      <c r="E6005">
        <f>IFERROR(VLOOKUP(Table_ExternalData_15[[#This Row],[Id]],Rabati!B:C,2,0),0)</f>
        <v>10</v>
      </c>
      <c r="F6005">
        <v>0</v>
      </c>
      <c r="G6005" t="str">
        <f>VLOOKUP(Table_ExternalData_15[[#This Row],[Id]],'Blagovna izdelek'!A:C,3,0)</f>
        <v>Bachmann</v>
      </c>
      <c r="H6005">
        <f>Table_ExternalData_15[[#This Row],[Rabat]]*0.2</f>
        <v>2</v>
      </c>
      <c r="I6005" s="2">
        <f>Table_ExternalData_15[[#This Row],[Price]]-(Table_ExternalData_15[[#This Row],[Price]]*Table_ExternalData_15[[#This Row],[BB rabat]])/100</f>
        <v>71.373400000000004</v>
      </c>
      <c r="J6005" s="2">
        <f>Table_ExternalData_15[[#This Row],[BB cena]]*Table_ExternalData_15[[#Headers],[1,22]]</f>
        <v>87.075547999999998</v>
      </c>
      <c r="K6005">
        <f>Table_ExternalData_15[[#This Row],[Price]]*Table_ExternalData_15[[#Headers],[1,22]]</f>
        <v>88.852599999999995</v>
      </c>
      <c r="L6005" s="7">
        <f>IF(G6005="White Shark",E6005*0.5,IF(G6005="Sbox",E6005*0.5,IF(G6005="Tenda",E6005*0.5,E6005*0.2)))/100</f>
        <v>0.02</v>
      </c>
      <c r="M6005" s="2">
        <f>Table_ExternalData_15[[#This Row],[Price]]-Table_ExternalData_15[[#This Row],[Price]]*Table_ExternalData_15[[#This Row],[extra popust]]</f>
        <v>71.373400000000004</v>
      </c>
      <c r="N6005" s="2">
        <f>IF(M6005&lt;I6005,M6005,I6005)</f>
        <v>71.373400000000004</v>
      </c>
      <c r="O6005" s="16" t="str">
        <f>IF(N6005&lt;I6005,$U$1," ")</f>
        <v xml:space="preserve"> </v>
      </c>
      <c r="P6005" s="16" t="str">
        <f>IFERROR((O6005+30)," ")</f>
        <v xml:space="preserve"> </v>
      </c>
      <c r="Q6005" s="2">
        <f ca="1">IF(O6005=$U$1,N6005,"0")*1.22</f>
        <v>0</v>
      </c>
    </row>
    <row r="6006" spans="1:17" x14ac:dyDescent="0.25">
      <c r="A6006" t="s">
        <v>6472</v>
      </c>
      <c r="B6006" t="s">
        <v>6471</v>
      </c>
      <c r="C6006">
        <v>14537</v>
      </c>
      <c r="D6006">
        <v>72.209999999999994</v>
      </c>
      <c r="E6006">
        <f>IFERROR(VLOOKUP(Table_ExternalData_15[[#This Row],[Id]],Rabati!B:C,2,0),0)</f>
        <v>10</v>
      </c>
      <c r="F6006">
        <v>0</v>
      </c>
      <c r="G6006" t="str">
        <f>VLOOKUP(Table_ExternalData_15[[#This Row],[Id]],'Blagovna izdelek'!A:C,3,0)</f>
        <v>Bachmann</v>
      </c>
      <c r="H6006">
        <f>Table_ExternalData_15[[#This Row],[Rabat]]*0.2</f>
        <v>2</v>
      </c>
      <c r="I6006" s="2">
        <f>Table_ExternalData_15[[#This Row],[Price]]-(Table_ExternalData_15[[#This Row],[Price]]*Table_ExternalData_15[[#This Row],[BB rabat]])/100</f>
        <v>70.765799999999999</v>
      </c>
      <c r="J6006" s="2">
        <f>Table_ExternalData_15[[#This Row],[BB cena]]*Table_ExternalData_15[[#Headers],[1,22]]</f>
        <v>86.334276000000003</v>
      </c>
      <c r="K6006">
        <f>Table_ExternalData_15[[#This Row],[Price]]*Table_ExternalData_15[[#Headers],[1,22]]</f>
        <v>88.096199999999996</v>
      </c>
      <c r="L6006" s="7">
        <f>IF(G6006="White Shark",E6006*0.5,IF(G6006="Sbox",E6006*0.5,IF(G6006="Tenda",E6006*0.5,E6006*0.2)))/100</f>
        <v>0.02</v>
      </c>
      <c r="M6006" s="2">
        <f>Table_ExternalData_15[[#This Row],[Price]]-Table_ExternalData_15[[#This Row],[Price]]*Table_ExternalData_15[[#This Row],[extra popust]]</f>
        <v>70.765799999999999</v>
      </c>
      <c r="N6006" s="2">
        <f>IF(M6006&lt;I6006,M6006,I6006)</f>
        <v>70.765799999999999</v>
      </c>
      <c r="O6006" s="16" t="str">
        <f>IF(N6006&lt;I6006,$U$1," ")</f>
        <v xml:space="preserve"> </v>
      </c>
      <c r="P6006" s="16" t="str">
        <f>IFERROR((O6006+30)," ")</f>
        <v xml:space="preserve"> </v>
      </c>
      <c r="Q6006" s="2">
        <f ca="1">IF(O6006=$U$1,N6006,"0")*1.22</f>
        <v>0</v>
      </c>
    </row>
    <row r="6007" spans="1:17" x14ac:dyDescent="0.25">
      <c r="A6007" t="s">
        <v>6623</v>
      </c>
      <c r="B6007" t="s">
        <v>10347</v>
      </c>
      <c r="C6007">
        <v>14662</v>
      </c>
      <c r="D6007">
        <v>156.84549999999999</v>
      </c>
      <c r="E6007">
        <f>IFERROR(VLOOKUP(Table_ExternalData_15[[#This Row],[Id]],Rabati!B:C,2,0),0)</f>
        <v>10</v>
      </c>
      <c r="F6007">
        <v>0</v>
      </c>
      <c r="G6007" t="str">
        <f>VLOOKUP(Table_ExternalData_15[[#This Row],[Id]],'Blagovna izdelek'!A:C,3,0)</f>
        <v>Bachmann</v>
      </c>
      <c r="H6007">
        <f>Table_ExternalData_15[[#This Row],[Rabat]]*0.2</f>
        <v>2</v>
      </c>
      <c r="I6007" s="2">
        <f>Table_ExternalData_15[[#This Row],[Price]]-(Table_ExternalData_15[[#This Row],[Price]]*Table_ExternalData_15[[#This Row],[BB rabat]])/100</f>
        <v>153.70858999999999</v>
      </c>
      <c r="J6007" s="2">
        <f>Table_ExternalData_15[[#This Row],[BB cena]]*Table_ExternalData_15[[#Headers],[1,22]]</f>
        <v>187.52447979999997</v>
      </c>
      <c r="K6007">
        <f>Table_ExternalData_15[[#This Row],[Price]]*Table_ExternalData_15[[#Headers],[1,22]]</f>
        <v>191.35150999999999</v>
      </c>
      <c r="L6007" s="7">
        <f>IF(G6007="White Shark",E6007*0.5,IF(G6007="Sbox",E6007*0.5,IF(G6007="Tenda",E6007*0.5,E6007*0.2)))/100</f>
        <v>0.02</v>
      </c>
      <c r="M6007" s="2">
        <f>Table_ExternalData_15[[#This Row],[Price]]-Table_ExternalData_15[[#This Row],[Price]]*Table_ExternalData_15[[#This Row],[extra popust]]</f>
        <v>153.70858999999999</v>
      </c>
      <c r="N6007" s="2">
        <f>IF(M6007&lt;I6007,M6007,I6007)</f>
        <v>153.70858999999999</v>
      </c>
      <c r="O6007" s="16" t="str">
        <f>IF(N6007&lt;I6007,$U$1," ")</f>
        <v xml:space="preserve"> </v>
      </c>
      <c r="P6007" s="16" t="str">
        <f>IFERROR((O6007+30)," ")</f>
        <v xml:space="preserve"> </v>
      </c>
      <c r="Q6007" s="2">
        <f ca="1">IF(O6007=$U$1,N6007,"0")*1.22</f>
        <v>0</v>
      </c>
    </row>
    <row r="6008" spans="1:17" x14ac:dyDescent="0.25">
      <c r="A6008" t="s">
        <v>6634</v>
      </c>
      <c r="B6008" t="s">
        <v>6633</v>
      </c>
      <c r="C6008">
        <v>14671</v>
      </c>
      <c r="D6008">
        <v>79.862300000000005</v>
      </c>
      <c r="E6008">
        <f>IFERROR(VLOOKUP(Table_ExternalData_15[[#This Row],[Id]],Rabati!B:C,2,0),0)</f>
        <v>10</v>
      </c>
      <c r="F6008">
        <v>0</v>
      </c>
      <c r="G6008" t="str">
        <f>VLOOKUP(Table_ExternalData_15[[#This Row],[Id]],'Blagovna izdelek'!A:C,3,0)</f>
        <v>Bachmann</v>
      </c>
      <c r="H6008">
        <f>Table_ExternalData_15[[#This Row],[Rabat]]*0.2</f>
        <v>2</v>
      </c>
      <c r="I6008" s="2">
        <f>Table_ExternalData_15[[#This Row],[Price]]-(Table_ExternalData_15[[#This Row],[Price]]*Table_ExternalData_15[[#This Row],[BB rabat]])/100</f>
        <v>78.265054000000006</v>
      </c>
      <c r="J6008" s="2">
        <f>Table_ExternalData_15[[#This Row],[BB cena]]*Table_ExternalData_15[[#Headers],[1,22]]</f>
        <v>95.483365880000008</v>
      </c>
      <c r="K6008">
        <f>Table_ExternalData_15[[#This Row],[Price]]*Table_ExternalData_15[[#Headers],[1,22]]</f>
        <v>97.432006000000001</v>
      </c>
      <c r="L6008" s="7">
        <f>IF(G6008="White Shark",E6008*0.5,IF(G6008="Sbox",E6008*0.5,IF(G6008="Tenda",E6008*0.5,E6008*0.2)))/100</f>
        <v>0.02</v>
      </c>
      <c r="M6008" s="2">
        <f>Table_ExternalData_15[[#This Row],[Price]]-Table_ExternalData_15[[#This Row],[Price]]*Table_ExternalData_15[[#This Row],[extra popust]]</f>
        <v>78.265054000000006</v>
      </c>
      <c r="N6008" s="2">
        <f>IF(M6008&lt;I6008,M6008,I6008)</f>
        <v>78.265054000000006</v>
      </c>
      <c r="O6008" s="16" t="str">
        <f>IF(N6008&lt;I6008,$U$1," ")</f>
        <v xml:space="preserve"> </v>
      </c>
      <c r="P6008" s="16" t="str">
        <f>IFERROR((O6008+30)," ")</f>
        <v xml:space="preserve"> </v>
      </c>
      <c r="Q6008" s="2">
        <f ca="1">IF(O6008=$U$1,N6008,"0")*1.22</f>
        <v>0</v>
      </c>
    </row>
    <row r="6009" spans="1:17" x14ac:dyDescent="0.25">
      <c r="A6009" t="s">
        <v>7168</v>
      </c>
      <c r="B6009" t="s">
        <v>10521</v>
      </c>
      <c r="C6009">
        <v>15066</v>
      </c>
      <c r="D6009">
        <v>14.8872</v>
      </c>
      <c r="E6009">
        <f>IFERROR(VLOOKUP(Table_ExternalData_15[[#This Row],[Id]],Rabati!B:C,2,0),0)</f>
        <v>20</v>
      </c>
      <c r="F6009">
        <v>21</v>
      </c>
      <c r="G6009" t="str">
        <f>VLOOKUP(Table_ExternalData_15[[#This Row],[Id]],'Blagovna izdelek'!A:C,3,0)</f>
        <v>Bachmann</v>
      </c>
      <c r="H6009">
        <f>Table_ExternalData_15[[#This Row],[Rabat]]*0.2</f>
        <v>4</v>
      </c>
      <c r="I6009" s="2">
        <f>Table_ExternalData_15[[#This Row],[Price]]-(Table_ExternalData_15[[#This Row],[Price]]*Table_ExternalData_15[[#This Row],[BB rabat]])/100</f>
        <v>14.291712</v>
      </c>
      <c r="J6009" s="2">
        <f>Table_ExternalData_15[[#This Row],[BB cena]]*Table_ExternalData_15[[#Headers],[1,22]]</f>
        <v>17.435888640000002</v>
      </c>
      <c r="K6009">
        <f>Table_ExternalData_15[[#This Row],[Price]]*Table_ExternalData_15[[#Headers],[1,22]]</f>
        <v>18.162383999999999</v>
      </c>
      <c r="L6009" s="7">
        <f>IF(G6009="White Shark",E6009*0.5,IF(G6009="Sbox",E6009*0.5,IF(G6009="Tenda",E6009*0.5,E6009*0.2)))/100</f>
        <v>0.04</v>
      </c>
      <c r="M6009" s="2">
        <f>Table_ExternalData_15[[#This Row],[Price]]-Table_ExternalData_15[[#This Row],[Price]]*Table_ExternalData_15[[#This Row],[extra popust]]</f>
        <v>14.291712</v>
      </c>
      <c r="N6009" s="2">
        <f>IF(M6009&lt;I6009,M6009,I6009)</f>
        <v>14.291712</v>
      </c>
      <c r="O6009" s="16" t="str">
        <f>IF(N6009&lt;I6009,$U$1," ")</f>
        <v xml:space="preserve"> </v>
      </c>
      <c r="P6009" s="16" t="str">
        <f>IFERROR((O6009+30)," ")</f>
        <v xml:space="preserve"> </v>
      </c>
      <c r="Q6009" s="2">
        <f ca="1">IF(O6009=$U$1,N6009,"0")*1.22</f>
        <v>0</v>
      </c>
    </row>
    <row r="6010" spans="1:17" x14ac:dyDescent="0.25">
      <c r="A6010" t="s">
        <v>7204</v>
      </c>
      <c r="B6010" t="s">
        <v>7203</v>
      </c>
      <c r="C6010">
        <v>15097</v>
      </c>
      <c r="D6010">
        <v>30.234400000000001</v>
      </c>
      <c r="E6010">
        <f>IFERROR(VLOOKUP(Table_ExternalData_15[[#This Row],[Id]],Rabati!B:C,2,0),0)</f>
        <v>20</v>
      </c>
      <c r="F6010">
        <v>0</v>
      </c>
      <c r="G6010" t="str">
        <f>VLOOKUP(Table_ExternalData_15[[#This Row],[Id]],'Blagovna izdelek'!A:C,3,0)</f>
        <v>Bachmann</v>
      </c>
      <c r="H6010">
        <f>Table_ExternalData_15[[#This Row],[Rabat]]*0.2</f>
        <v>4</v>
      </c>
      <c r="I6010" s="2">
        <f>Table_ExternalData_15[[#This Row],[Price]]-(Table_ExternalData_15[[#This Row],[Price]]*Table_ExternalData_15[[#This Row],[BB rabat]])/100</f>
        <v>29.025024000000002</v>
      </c>
      <c r="J6010" s="2">
        <f>Table_ExternalData_15[[#This Row],[BB cena]]*Table_ExternalData_15[[#Headers],[1,22]]</f>
        <v>35.410529279999999</v>
      </c>
      <c r="K6010">
        <f>Table_ExternalData_15[[#This Row],[Price]]*Table_ExternalData_15[[#Headers],[1,22]]</f>
        <v>36.885967999999998</v>
      </c>
      <c r="L6010" s="7">
        <f>IF(G6010="White Shark",E6010*0.5,IF(G6010="Sbox",E6010*0.5,IF(G6010="Tenda",E6010*0.5,E6010*0.2)))/100</f>
        <v>0.04</v>
      </c>
      <c r="M6010" s="2">
        <f>Table_ExternalData_15[[#This Row],[Price]]-Table_ExternalData_15[[#This Row],[Price]]*Table_ExternalData_15[[#This Row],[extra popust]]</f>
        <v>29.025024000000002</v>
      </c>
      <c r="N6010" s="2">
        <f>IF(M6010&lt;I6010,M6010,I6010)</f>
        <v>29.025024000000002</v>
      </c>
      <c r="O6010" s="16" t="str">
        <f>IF(N6010&lt;I6010,$U$1," ")</f>
        <v xml:space="preserve"> </v>
      </c>
      <c r="P6010" s="16" t="str">
        <f>IFERROR((O6010+30)," ")</f>
        <v xml:space="preserve"> </v>
      </c>
      <c r="Q6010" s="2">
        <f ca="1">IF(O6010=$U$1,N6010,"0")*1.22</f>
        <v>0</v>
      </c>
    </row>
    <row r="6011" spans="1:17" x14ac:dyDescent="0.25">
      <c r="A6011" t="s">
        <v>7234</v>
      </c>
      <c r="B6011" t="s">
        <v>7233</v>
      </c>
      <c r="C6011">
        <v>15120</v>
      </c>
      <c r="D6011">
        <v>15.493600000000001</v>
      </c>
      <c r="E6011">
        <f>IFERROR(VLOOKUP(Table_ExternalData_15[[#This Row],[Id]],Rabati!B:C,2,0),0)</f>
        <v>20</v>
      </c>
      <c r="F6011">
        <v>2</v>
      </c>
      <c r="G6011" t="str">
        <f>VLOOKUP(Table_ExternalData_15[[#This Row],[Id]],'Blagovna izdelek'!A:C,3,0)</f>
        <v>Bachmann</v>
      </c>
      <c r="H6011">
        <f>Table_ExternalData_15[[#This Row],[Rabat]]*0.2</f>
        <v>4</v>
      </c>
      <c r="I6011" s="2">
        <f>Table_ExternalData_15[[#This Row],[Price]]-(Table_ExternalData_15[[#This Row],[Price]]*Table_ExternalData_15[[#This Row],[BB rabat]])/100</f>
        <v>14.873856</v>
      </c>
      <c r="J6011" s="2">
        <f>Table_ExternalData_15[[#This Row],[BB cena]]*Table_ExternalData_15[[#Headers],[1,22]]</f>
        <v>18.146104319999999</v>
      </c>
      <c r="K6011">
        <f>Table_ExternalData_15[[#This Row],[Price]]*Table_ExternalData_15[[#Headers],[1,22]]</f>
        <v>18.902191999999999</v>
      </c>
      <c r="L6011" s="7">
        <f>IF(G6011="White Shark",E6011*0.5,IF(G6011="Sbox",E6011*0.5,IF(G6011="Tenda",E6011*0.5,E6011*0.2)))/100</f>
        <v>0.04</v>
      </c>
      <c r="M6011" s="2">
        <f>Table_ExternalData_15[[#This Row],[Price]]-Table_ExternalData_15[[#This Row],[Price]]*Table_ExternalData_15[[#This Row],[extra popust]]</f>
        <v>14.873856</v>
      </c>
      <c r="N6011" s="2">
        <f>IF(M6011&lt;I6011,M6011,I6011)</f>
        <v>14.873856</v>
      </c>
      <c r="O6011" s="16" t="str">
        <f>IF(N6011&lt;I6011,$U$1," ")</f>
        <v xml:space="preserve"> </v>
      </c>
      <c r="P6011" s="16" t="str">
        <f>IFERROR((O6011+30)," ")</f>
        <v xml:space="preserve"> </v>
      </c>
      <c r="Q6011" s="2">
        <f ca="1">IF(O6011=$U$1,N6011,"0")*1.22</f>
        <v>0</v>
      </c>
    </row>
    <row r="6012" spans="1:17" x14ac:dyDescent="0.25">
      <c r="A6012" t="s">
        <v>7236</v>
      </c>
      <c r="B6012" t="s">
        <v>7235</v>
      </c>
      <c r="C6012">
        <v>15121</v>
      </c>
      <c r="D6012">
        <v>20.0517</v>
      </c>
      <c r="E6012">
        <f>IFERROR(VLOOKUP(Table_ExternalData_15[[#This Row],[Id]],Rabati!B:C,2,0),0)</f>
        <v>20</v>
      </c>
      <c r="F6012">
        <v>0</v>
      </c>
      <c r="G6012" t="str">
        <f>VLOOKUP(Table_ExternalData_15[[#This Row],[Id]],'Blagovna izdelek'!A:C,3,0)</f>
        <v>Bachmann</v>
      </c>
      <c r="H6012">
        <f>Table_ExternalData_15[[#This Row],[Rabat]]*0.2</f>
        <v>4</v>
      </c>
      <c r="I6012" s="2">
        <f>Table_ExternalData_15[[#This Row],[Price]]-(Table_ExternalData_15[[#This Row],[Price]]*Table_ExternalData_15[[#This Row],[BB rabat]])/100</f>
        <v>19.249632000000002</v>
      </c>
      <c r="J6012" s="2">
        <f>Table_ExternalData_15[[#This Row],[BB cena]]*Table_ExternalData_15[[#Headers],[1,22]]</f>
        <v>23.484551040000003</v>
      </c>
      <c r="K6012">
        <f>Table_ExternalData_15[[#This Row],[Price]]*Table_ExternalData_15[[#Headers],[1,22]]</f>
        <v>24.463073999999999</v>
      </c>
      <c r="L6012" s="7">
        <f>IF(G6012="White Shark",E6012*0.5,IF(G6012="Sbox",E6012*0.5,IF(G6012="Tenda",E6012*0.5,E6012*0.2)))/100</f>
        <v>0.04</v>
      </c>
      <c r="M6012" s="2">
        <f>Table_ExternalData_15[[#This Row],[Price]]-Table_ExternalData_15[[#This Row],[Price]]*Table_ExternalData_15[[#This Row],[extra popust]]</f>
        <v>19.249632000000002</v>
      </c>
      <c r="N6012" s="2">
        <f>IF(M6012&lt;I6012,M6012,I6012)</f>
        <v>19.249632000000002</v>
      </c>
      <c r="O6012" s="16" t="str">
        <f>IF(N6012&lt;I6012,$U$1," ")</f>
        <v xml:space="preserve"> </v>
      </c>
      <c r="P6012" s="16" t="str">
        <f>IFERROR((O6012+30)," ")</f>
        <v xml:space="preserve"> </v>
      </c>
      <c r="Q6012" s="2">
        <f ca="1">IF(O6012=$U$1,N6012,"0")*1.22</f>
        <v>0</v>
      </c>
    </row>
    <row r="6013" spans="1:17" x14ac:dyDescent="0.25">
      <c r="A6013" t="s">
        <v>7283</v>
      </c>
      <c r="B6013" t="s">
        <v>7282</v>
      </c>
      <c r="C6013">
        <v>15149</v>
      </c>
      <c r="D6013">
        <v>11.8</v>
      </c>
      <c r="E6013">
        <f>IFERROR(VLOOKUP(Table_ExternalData_15[[#This Row],[Id]],Rabati!B:C,2,0),0)</f>
        <v>5</v>
      </c>
      <c r="F6013">
        <v>2</v>
      </c>
      <c r="G6013" t="str">
        <f>VLOOKUP(Table_ExternalData_15[[#This Row],[Id]],'Blagovna izdelek'!A:C,3,0)</f>
        <v>Bachmann</v>
      </c>
      <c r="H6013">
        <f>Table_ExternalData_15[[#This Row],[Rabat]]*0.2</f>
        <v>1</v>
      </c>
      <c r="I6013" s="2">
        <f>Table_ExternalData_15[[#This Row],[Price]]-(Table_ExternalData_15[[#This Row],[Price]]*Table_ExternalData_15[[#This Row],[BB rabat]])/100</f>
        <v>11.682</v>
      </c>
      <c r="J6013" s="2">
        <f>Table_ExternalData_15[[#This Row],[BB cena]]*Table_ExternalData_15[[#Headers],[1,22]]</f>
        <v>14.252040000000001</v>
      </c>
      <c r="K6013">
        <f>Table_ExternalData_15[[#This Row],[Price]]*Table_ExternalData_15[[#Headers],[1,22]]</f>
        <v>14.396000000000001</v>
      </c>
      <c r="L6013" s="7">
        <f>IF(G6013="White Shark",E6013*0.5,IF(G6013="Sbox",E6013*0.5,IF(G6013="Tenda",E6013*0.5,E6013*0.2)))/100</f>
        <v>0.01</v>
      </c>
      <c r="M6013" s="2">
        <f>Table_ExternalData_15[[#This Row],[Price]]-Table_ExternalData_15[[#This Row],[Price]]*Table_ExternalData_15[[#This Row],[extra popust]]</f>
        <v>11.682</v>
      </c>
      <c r="N6013" s="2">
        <f>IF(M6013&lt;I6013,M6013,I6013)</f>
        <v>11.682</v>
      </c>
      <c r="O6013" s="16" t="str">
        <f>IF(N6013&lt;I6013,$U$1," ")</f>
        <v xml:space="preserve"> </v>
      </c>
      <c r="P6013" s="16" t="str">
        <f>IFERROR((O6013+30)," ")</f>
        <v xml:space="preserve"> </v>
      </c>
      <c r="Q6013" s="2">
        <f ca="1">IF(O6013=$U$1,N6013,"0")*1.22</f>
        <v>0</v>
      </c>
    </row>
    <row r="6014" spans="1:17" x14ac:dyDescent="0.25">
      <c r="A6014" t="s">
        <v>7390</v>
      </c>
      <c r="B6014" t="s">
        <v>7389</v>
      </c>
      <c r="C6014">
        <v>15215</v>
      </c>
      <c r="D6014">
        <v>5.1645000000000003</v>
      </c>
      <c r="E6014">
        <f>IFERROR(VLOOKUP(Table_ExternalData_15[[#This Row],[Id]],Rabati!B:C,2,0),0)</f>
        <v>20</v>
      </c>
      <c r="F6014">
        <v>0</v>
      </c>
      <c r="G6014" t="str">
        <f>VLOOKUP(Table_ExternalData_15[[#This Row],[Id]],'Blagovna izdelek'!A:C,3,0)</f>
        <v>Bachmann</v>
      </c>
      <c r="H6014">
        <f>Table_ExternalData_15[[#This Row],[Rabat]]*0.2</f>
        <v>4</v>
      </c>
      <c r="I6014" s="2">
        <f>Table_ExternalData_15[[#This Row],[Price]]-(Table_ExternalData_15[[#This Row],[Price]]*Table_ExternalData_15[[#This Row],[BB rabat]])/100</f>
        <v>4.9579200000000005</v>
      </c>
      <c r="J6014" s="2">
        <f>Table_ExternalData_15[[#This Row],[BB cena]]*Table_ExternalData_15[[#Headers],[1,22]]</f>
        <v>6.0486624000000004</v>
      </c>
      <c r="K6014">
        <f>Table_ExternalData_15[[#This Row],[Price]]*Table_ExternalData_15[[#Headers],[1,22]]</f>
        <v>6.3006900000000003</v>
      </c>
      <c r="L6014" s="7">
        <f>IF(G6014="White Shark",E6014*0.5,IF(G6014="Sbox",E6014*0.5,IF(G6014="Tenda",E6014*0.5,E6014*0.2)))/100</f>
        <v>0.04</v>
      </c>
      <c r="M6014" s="2">
        <f>Table_ExternalData_15[[#This Row],[Price]]-Table_ExternalData_15[[#This Row],[Price]]*Table_ExternalData_15[[#This Row],[extra popust]]</f>
        <v>4.9579200000000005</v>
      </c>
      <c r="N6014" s="2">
        <f>IF(M6014&lt;I6014,M6014,I6014)</f>
        <v>4.9579200000000005</v>
      </c>
      <c r="O6014" s="16" t="str">
        <f>IF(N6014&lt;I6014,$U$1," ")</f>
        <v xml:space="preserve"> </v>
      </c>
      <c r="P6014" s="16" t="str">
        <f>IFERROR((O6014+30)," ")</f>
        <v xml:space="preserve"> </v>
      </c>
      <c r="Q6014" s="2">
        <f ca="1">IF(O6014=$U$1,N6014,"0")*1.22</f>
        <v>0</v>
      </c>
    </row>
    <row r="6015" spans="1:17" x14ac:dyDescent="0.25">
      <c r="A6015" t="s">
        <v>7398</v>
      </c>
      <c r="B6015" t="s">
        <v>7397</v>
      </c>
      <c r="C6015">
        <v>15219</v>
      </c>
      <c r="D6015">
        <v>56.15</v>
      </c>
      <c r="E6015">
        <f>IFERROR(VLOOKUP(Table_ExternalData_15[[#This Row],[Id]],Rabati!B:C,2,0),0)</f>
        <v>10</v>
      </c>
      <c r="F6015">
        <v>0</v>
      </c>
      <c r="G6015" t="str">
        <f>VLOOKUP(Table_ExternalData_15[[#This Row],[Id]],'Blagovna izdelek'!A:C,3,0)</f>
        <v>Bachmann</v>
      </c>
      <c r="H6015">
        <f>Table_ExternalData_15[[#This Row],[Rabat]]*0.2</f>
        <v>2</v>
      </c>
      <c r="I6015" s="2">
        <f>Table_ExternalData_15[[#This Row],[Price]]-(Table_ExternalData_15[[#This Row],[Price]]*Table_ExternalData_15[[#This Row],[BB rabat]])/100</f>
        <v>55.027000000000001</v>
      </c>
      <c r="J6015" s="2">
        <f>Table_ExternalData_15[[#This Row],[BB cena]]*Table_ExternalData_15[[#Headers],[1,22]]</f>
        <v>67.132940000000005</v>
      </c>
      <c r="K6015">
        <f>Table_ExternalData_15[[#This Row],[Price]]*Table_ExternalData_15[[#Headers],[1,22]]</f>
        <v>68.503</v>
      </c>
      <c r="L6015" s="7">
        <f>IF(G6015="White Shark",E6015*0.5,IF(G6015="Sbox",E6015*0.5,IF(G6015="Tenda",E6015*0.5,E6015*0.2)))/100</f>
        <v>0.02</v>
      </c>
      <c r="M6015" s="2">
        <f>Table_ExternalData_15[[#This Row],[Price]]-Table_ExternalData_15[[#This Row],[Price]]*Table_ExternalData_15[[#This Row],[extra popust]]</f>
        <v>55.027000000000001</v>
      </c>
      <c r="N6015" s="2">
        <f>IF(M6015&lt;I6015,M6015,I6015)</f>
        <v>55.027000000000001</v>
      </c>
      <c r="O6015" s="16" t="str">
        <f>IF(N6015&lt;I6015,$U$1," ")</f>
        <v xml:space="preserve"> </v>
      </c>
      <c r="P6015" s="16" t="str">
        <f>IFERROR((O6015+30)," ")</f>
        <v xml:space="preserve"> </v>
      </c>
      <c r="Q6015" s="2">
        <f ca="1">IF(O6015=$U$1,N6015,"0")*1.22</f>
        <v>0</v>
      </c>
    </row>
    <row r="6016" spans="1:17" x14ac:dyDescent="0.25">
      <c r="A6016" t="s">
        <v>7462</v>
      </c>
      <c r="B6016" t="s">
        <v>7461</v>
      </c>
      <c r="C6016">
        <v>15255</v>
      </c>
      <c r="D6016">
        <v>76.696799999999996</v>
      </c>
      <c r="E6016">
        <f>IFERROR(VLOOKUP(Table_ExternalData_15[[#This Row],[Id]],Rabati!B:C,2,0),0)</f>
        <v>10</v>
      </c>
      <c r="F6016">
        <v>0</v>
      </c>
      <c r="G6016" t="str">
        <f>VLOOKUP(Table_ExternalData_15[[#This Row],[Id]],'Blagovna izdelek'!A:C,3,0)</f>
        <v>Bachmann</v>
      </c>
      <c r="H6016">
        <f>Table_ExternalData_15[[#This Row],[Rabat]]*0.2</f>
        <v>2</v>
      </c>
      <c r="I6016" s="2">
        <f>Table_ExternalData_15[[#This Row],[Price]]-(Table_ExternalData_15[[#This Row],[Price]]*Table_ExternalData_15[[#This Row],[BB rabat]])/100</f>
        <v>75.162863999999999</v>
      </c>
      <c r="J6016" s="2">
        <f>Table_ExternalData_15[[#This Row],[BB cena]]*Table_ExternalData_15[[#Headers],[1,22]]</f>
        <v>91.698694079999996</v>
      </c>
      <c r="K6016">
        <f>Table_ExternalData_15[[#This Row],[Price]]*Table_ExternalData_15[[#Headers],[1,22]]</f>
        <v>93.570095999999992</v>
      </c>
      <c r="L6016" s="7">
        <f>IF(G6016="White Shark",E6016*0.5,IF(G6016="Sbox",E6016*0.5,IF(G6016="Tenda",E6016*0.5,E6016*0.2)))/100</f>
        <v>0.02</v>
      </c>
      <c r="M6016" s="2">
        <f>Table_ExternalData_15[[#This Row],[Price]]-Table_ExternalData_15[[#This Row],[Price]]*Table_ExternalData_15[[#This Row],[extra popust]]</f>
        <v>75.162863999999999</v>
      </c>
      <c r="N6016" s="2">
        <f>IF(M6016&lt;I6016,M6016,I6016)</f>
        <v>75.162863999999999</v>
      </c>
      <c r="O6016" s="16" t="str">
        <f>IF(N6016&lt;I6016,$U$1," ")</f>
        <v xml:space="preserve"> </v>
      </c>
      <c r="P6016" s="16" t="str">
        <f>IFERROR((O6016+30)," ")</f>
        <v xml:space="preserve"> </v>
      </c>
      <c r="Q6016" s="2">
        <f ca="1">IF(O6016=$U$1,N6016,"0")*1.22</f>
        <v>0</v>
      </c>
    </row>
    <row r="6017" spans="1:17" x14ac:dyDescent="0.25">
      <c r="A6017" t="s">
        <v>7466</v>
      </c>
      <c r="B6017" t="s">
        <v>7465</v>
      </c>
      <c r="C6017">
        <v>15259</v>
      </c>
      <c r="D6017">
        <v>115.7838</v>
      </c>
      <c r="E6017">
        <f>IFERROR(VLOOKUP(Table_ExternalData_15[[#This Row],[Id]],Rabati!B:C,2,0),0)</f>
        <v>10</v>
      </c>
      <c r="F6017">
        <v>3</v>
      </c>
      <c r="G6017" t="str">
        <f>VLOOKUP(Table_ExternalData_15[[#This Row],[Id]],'Blagovna izdelek'!A:C,3,0)</f>
        <v>Bachmann</v>
      </c>
      <c r="H6017">
        <f>Table_ExternalData_15[[#This Row],[Rabat]]*0.2</f>
        <v>2</v>
      </c>
      <c r="I6017" s="2">
        <f>Table_ExternalData_15[[#This Row],[Price]]-(Table_ExternalData_15[[#This Row],[Price]]*Table_ExternalData_15[[#This Row],[BB rabat]])/100</f>
        <v>113.468124</v>
      </c>
      <c r="J6017" s="2">
        <f>Table_ExternalData_15[[#This Row],[BB cena]]*Table_ExternalData_15[[#Headers],[1,22]]</f>
        <v>138.43111128000001</v>
      </c>
      <c r="K6017">
        <f>Table_ExternalData_15[[#This Row],[Price]]*Table_ExternalData_15[[#Headers],[1,22]]</f>
        <v>141.256236</v>
      </c>
      <c r="L6017" s="7">
        <f>IF(G6017="White Shark",E6017*0.5,IF(G6017="Sbox",E6017*0.5,IF(G6017="Tenda",E6017*0.5,E6017*0.2)))/100</f>
        <v>0.02</v>
      </c>
      <c r="M6017" s="2">
        <f>Table_ExternalData_15[[#This Row],[Price]]-Table_ExternalData_15[[#This Row],[Price]]*Table_ExternalData_15[[#This Row],[extra popust]]</f>
        <v>113.468124</v>
      </c>
      <c r="N6017" s="2">
        <f>IF(M6017&lt;I6017,M6017,I6017)</f>
        <v>113.468124</v>
      </c>
      <c r="O6017" s="16" t="str">
        <f>IF(N6017&lt;I6017,$U$1," ")</f>
        <v xml:space="preserve"> </v>
      </c>
      <c r="P6017" s="16" t="str">
        <f>IFERROR((O6017+30)," ")</f>
        <v xml:space="preserve"> </v>
      </c>
      <c r="Q6017" s="2">
        <f ca="1">IF(O6017=$U$1,N6017,"0")*1.22</f>
        <v>0</v>
      </c>
    </row>
    <row r="6018" spans="1:17" x14ac:dyDescent="0.25">
      <c r="A6018" t="s">
        <v>7484</v>
      </c>
      <c r="B6018" t="s">
        <v>7483</v>
      </c>
      <c r="C6018">
        <v>15269</v>
      </c>
      <c r="D6018">
        <v>117.8489</v>
      </c>
      <c r="E6018">
        <f>IFERROR(VLOOKUP(Table_ExternalData_15[[#This Row],[Id]],Rabati!B:C,2,0),0)</f>
        <v>10</v>
      </c>
      <c r="F6018">
        <v>6</v>
      </c>
      <c r="G6018" t="str">
        <f>VLOOKUP(Table_ExternalData_15[[#This Row],[Id]],'Blagovna izdelek'!A:C,3,0)</f>
        <v>Bachmann</v>
      </c>
      <c r="H6018">
        <f>Table_ExternalData_15[[#This Row],[Rabat]]*0.2</f>
        <v>2</v>
      </c>
      <c r="I6018" s="2">
        <f>Table_ExternalData_15[[#This Row],[Price]]-(Table_ExternalData_15[[#This Row],[Price]]*Table_ExternalData_15[[#This Row],[BB rabat]])/100</f>
        <v>115.491922</v>
      </c>
      <c r="J6018" s="2">
        <f>Table_ExternalData_15[[#This Row],[BB cena]]*Table_ExternalData_15[[#Headers],[1,22]]</f>
        <v>140.90014484</v>
      </c>
      <c r="K6018">
        <f>Table_ExternalData_15[[#This Row],[Price]]*Table_ExternalData_15[[#Headers],[1,22]]</f>
        <v>143.77565799999999</v>
      </c>
      <c r="L6018" s="7">
        <f>IF(G6018="White Shark",E6018*0.5,IF(G6018="Sbox",E6018*0.5,IF(G6018="Tenda",E6018*0.5,E6018*0.2)))/100</f>
        <v>0.02</v>
      </c>
      <c r="M6018" s="2">
        <f>Table_ExternalData_15[[#This Row],[Price]]-Table_ExternalData_15[[#This Row],[Price]]*Table_ExternalData_15[[#This Row],[extra popust]]</f>
        <v>115.491922</v>
      </c>
      <c r="N6018" s="2">
        <f>IF(M6018&lt;I6018,M6018,I6018)</f>
        <v>115.491922</v>
      </c>
      <c r="O6018" s="16" t="str">
        <f>IF(N6018&lt;I6018,$U$1," ")</f>
        <v xml:space="preserve"> </v>
      </c>
      <c r="P6018" s="16" t="str">
        <f>IFERROR((O6018+30)," ")</f>
        <v xml:space="preserve"> </v>
      </c>
      <c r="Q6018" s="2">
        <f ca="1">IF(O6018=$U$1,N6018,"0")*1.22</f>
        <v>0</v>
      </c>
    </row>
    <row r="6019" spans="1:17" x14ac:dyDescent="0.25">
      <c r="A6019" t="s">
        <v>7486</v>
      </c>
      <c r="B6019" t="s">
        <v>7485</v>
      </c>
      <c r="C6019">
        <v>15270</v>
      </c>
      <c r="D6019">
        <v>153.16739999999999</v>
      </c>
      <c r="E6019">
        <f>IFERROR(VLOOKUP(Table_ExternalData_15[[#This Row],[Id]],Rabati!B:C,2,0),0)</f>
        <v>10</v>
      </c>
      <c r="F6019">
        <v>7</v>
      </c>
      <c r="G6019" t="str">
        <f>VLOOKUP(Table_ExternalData_15[[#This Row],[Id]],'Blagovna izdelek'!A:C,3,0)</f>
        <v>Bachmann</v>
      </c>
      <c r="H6019">
        <f>Table_ExternalData_15[[#This Row],[Rabat]]*0.2</f>
        <v>2</v>
      </c>
      <c r="I6019" s="2">
        <f>Table_ExternalData_15[[#This Row],[Price]]-(Table_ExternalData_15[[#This Row],[Price]]*Table_ExternalData_15[[#This Row],[BB rabat]])/100</f>
        <v>150.104052</v>
      </c>
      <c r="J6019" s="2">
        <f>Table_ExternalData_15[[#This Row],[BB cena]]*Table_ExternalData_15[[#Headers],[1,22]]</f>
        <v>183.12694343999999</v>
      </c>
      <c r="K6019">
        <f>Table_ExternalData_15[[#This Row],[Price]]*Table_ExternalData_15[[#Headers],[1,22]]</f>
        <v>186.86422799999997</v>
      </c>
      <c r="L6019" s="7">
        <f>IF(G6019="White Shark",E6019*0.5,IF(G6019="Sbox",E6019*0.5,IF(G6019="Tenda",E6019*0.5,E6019*0.2)))/100</f>
        <v>0.02</v>
      </c>
      <c r="M6019" s="2">
        <f>Table_ExternalData_15[[#This Row],[Price]]-Table_ExternalData_15[[#This Row],[Price]]*Table_ExternalData_15[[#This Row],[extra popust]]</f>
        <v>150.104052</v>
      </c>
      <c r="N6019" s="2">
        <f>IF(M6019&lt;I6019,M6019,I6019)</f>
        <v>150.104052</v>
      </c>
      <c r="O6019" s="16" t="str">
        <f>IF(N6019&lt;I6019,$U$1," ")</f>
        <v xml:space="preserve"> </v>
      </c>
      <c r="P6019" s="16" t="str">
        <f>IFERROR((O6019+30)," ")</f>
        <v xml:space="preserve"> </v>
      </c>
      <c r="Q6019" s="2">
        <f ca="1">IF(O6019=$U$1,N6019,"0")*1.22</f>
        <v>0</v>
      </c>
    </row>
    <row r="6020" spans="1:17" x14ac:dyDescent="0.25">
      <c r="A6020" t="s">
        <v>7500</v>
      </c>
      <c r="B6020" t="s">
        <v>7499</v>
      </c>
      <c r="C6020">
        <v>15281</v>
      </c>
      <c r="D6020">
        <v>37.021900000000002</v>
      </c>
      <c r="E6020">
        <f>IFERROR(VLOOKUP(Table_ExternalData_15[[#This Row],[Id]],Rabati!B:C,2,0),0)</f>
        <v>10</v>
      </c>
      <c r="F6020">
        <v>0</v>
      </c>
      <c r="G6020" t="str">
        <f>VLOOKUP(Table_ExternalData_15[[#This Row],[Id]],'Blagovna izdelek'!A:C,3,0)</f>
        <v>Bachmann</v>
      </c>
      <c r="H6020">
        <f>Table_ExternalData_15[[#This Row],[Rabat]]*0.2</f>
        <v>2</v>
      </c>
      <c r="I6020" s="2">
        <f>Table_ExternalData_15[[#This Row],[Price]]-(Table_ExternalData_15[[#This Row],[Price]]*Table_ExternalData_15[[#This Row],[BB rabat]])/100</f>
        <v>36.281462000000005</v>
      </c>
      <c r="J6020" s="2">
        <f>Table_ExternalData_15[[#This Row],[BB cena]]*Table_ExternalData_15[[#Headers],[1,22]]</f>
        <v>44.263383640000008</v>
      </c>
      <c r="K6020">
        <f>Table_ExternalData_15[[#This Row],[Price]]*Table_ExternalData_15[[#Headers],[1,22]]</f>
        <v>45.166718000000003</v>
      </c>
      <c r="L6020" s="7">
        <f>IF(G6020="White Shark",E6020*0.5,IF(G6020="Sbox",E6020*0.5,IF(G6020="Tenda",E6020*0.5,E6020*0.2)))/100</f>
        <v>0.02</v>
      </c>
      <c r="M6020" s="2">
        <f>Table_ExternalData_15[[#This Row],[Price]]-Table_ExternalData_15[[#This Row],[Price]]*Table_ExternalData_15[[#This Row],[extra popust]]</f>
        <v>36.281462000000005</v>
      </c>
      <c r="N6020" s="2">
        <f>IF(M6020&lt;I6020,M6020,I6020)</f>
        <v>36.281462000000005</v>
      </c>
      <c r="O6020" s="16" t="str">
        <f>IF(N6020&lt;I6020,$U$1," ")</f>
        <v xml:space="preserve"> </v>
      </c>
      <c r="P6020" s="16" t="str">
        <f>IFERROR((O6020+30)," ")</f>
        <v xml:space="preserve"> </v>
      </c>
      <c r="Q6020" s="2">
        <f ca="1">IF(O6020=$U$1,N6020,"0")*1.22</f>
        <v>0</v>
      </c>
    </row>
    <row r="6021" spans="1:17" x14ac:dyDescent="0.25">
      <c r="A6021" t="s">
        <v>7691</v>
      </c>
      <c r="B6021" t="s">
        <v>7690</v>
      </c>
      <c r="C6021">
        <v>15395</v>
      </c>
      <c r="D6021">
        <v>429.05270000000002</v>
      </c>
      <c r="E6021">
        <f>IFERROR(VLOOKUP(Table_ExternalData_15[[#This Row],[Id]],Rabati!B:C,2,0),0)</f>
        <v>10</v>
      </c>
      <c r="F6021">
        <v>0</v>
      </c>
      <c r="G6021" t="str">
        <f>VLOOKUP(Table_ExternalData_15[[#This Row],[Id]],'Blagovna izdelek'!A:C,3,0)</f>
        <v>Bachmann</v>
      </c>
      <c r="H6021">
        <f>Table_ExternalData_15[[#This Row],[Rabat]]*0.2</f>
        <v>2</v>
      </c>
      <c r="I6021" s="2">
        <f>Table_ExternalData_15[[#This Row],[Price]]-(Table_ExternalData_15[[#This Row],[Price]]*Table_ExternalData_15[[#This Row],[BB rabat]])/100</f>
        <v>420.47164600000002</v>
      </c>
      <c r="J6021" s="2">
        <f>Table_ExternalData_15[[#This Row],[BB cena]]*Table_ExternalData_15[[#Headers],[1,22]]</f>
        <v>512.97540812</v>
      </c>
      <c r="K6021">
        <f>Table_ExternalData_15[[#This Row],[Price]]*Table_ExternalData_15[[#Headers],[1,22]]</f>
        <v>523.44429400000001</v>
      </c>
      <c r="L6021" s="7">
        <f>IF(G6021="White Shark",E6021*0.5,IF(G6021="Sbox",E6021*0.5,IF(G6021="Tenda",E6021*0.5,E6021*0.2)))/100</f>
        <v>0.02</v>
      </c>
      <c r="M6021" s="2">
        <f>Table_ExternalData_15[[#This Row],[Price]]-Table_ExternalData_15[[#This Row],[Price]]*Table_ExternalData_15[[#This Row],[extra popust]]</f>
        <v>420.47164600000002</v>
      </c>
      <c r="N6021" s="2">
        <f>IF(M6021&lt;I6021,M6021,I6021)</f>
        <v>420.47164600000002</v>
      </c>
      <c r="O6021" s="16" t="str">
        <f>IF(N6021&lt;I6021,$U$1," ")</f>
        <v xml:space="preserve"> </v>
      </c>
      <c r="P6021" s="16" t="str">
        <f>IFERROR((O6021+30)," ")</f>
        <v xml:space="preserve"> </v>
      </c>
      <c r="Q6021" s="2">
        <f ca="1">IF(O6021=$U$1,N6021,"0")*1.22</f>
        <v>0</v>
      </c>
    </row>
    <row r="6022" spans="1:17" x14ac:dyDescent="0.25">
      <c r="A6022" t="s">
        <v>7693</v>
      </c>
      <c r="B6022" t="s">
        <v>7692</v>
      </c>
      <c r="C6022">
        <v>15396</v>
      </c>
      <c r="D6022">
        <v>93.74</v>
      </c>
      <c r="E6022">
        <f>IFERROR(VLOOKUP(Table_ExternalData_15[[#This Row],[Id]],Rabati!B:C,2,0),0)</f>
        <v>10</v>
      </c>
      <c r="F6022">
        <v>0</v>
      </c>
      <c r="G6022" t="str">
        <f>VLOOKUP(Table_ExternalData_15[[#This Row],[Id]],'Blagovna izdelek'!A:C,3,0)</f>
        <v>Bachmann</v>
      </c>
      <c r="H6022">
        <f>Table_ExternalData_15[[#This Row],[Rabat]]*0.2</f>
        <v>2</v>
      </c>
      <c r="I6022" s="2">
        <f>Table_ExternalData_15[[#This Row],[Price]]-(Table_ExternalData_15[[#This Row],[Price]]*Table_ExternalData_15[[#This Row],[BB rabat]])/100</f>
        <v>91.865200000000002</v>
      </c>
      <c r="J6022" s="2">
        <f>Table_ExternalData_15[[#This Row],[BB cena]]*Table_ExternalData_15[[#Headers],[1,22]]</f>
        <v>112.07554399999999</v>
      </c>
      <c r="K6022">
        <f>Table_ExternalData_15[[#This Row],[Price]]*Table_ExternalData_15[[#Headers],[1,22]]</f>
        <v>114.36279999999999</v>
      </c>
      <c r="L6022" s="7">
        <f>IF(G6022="White Shark",E6022*0.5,IF(G6022="Sbox",E6022*0.5,IF(G6022="Tenda",E6022*0.5,E6022*0.2)))/100</f>
        <v>0.02</v>
      </c>
      <c r="M6022" s="2">
        <f>Table_ExternalData_15[[#This Row],[Price]]-Table_ExternalData_15[[#This Row],[Price]]*Table_ExternalData_15[[#This Row],[extra popust]]</f>
        <v>91.865200000000002</v>
      </c>
      <c r="N6022" s="2">
        <f>IF(M6022&lt;I6022,M6022,I6022)</f>
        <v>91.865200000000002</v>
      </c>
      <c r="O6022" s="16" t="str">
        <f>IF(N6022&lt;I6022,$U$1," ")</f>
        <v xml:space="preserve"> </v>
      </c>
      <c r="P6022" s="16" t="str">
        <f>IFERROR((O6022+30)," ")</f>
        <v xml:space="preserve"> </v>
      </c>
      <c r="Q6022" s="2">
        <f ca="1">IF(O6022=$U$1,N6022,"0")*1.22</f>
        <v>0</v>
      </c>
    </row>
    <row r="6023" spans="1:17" x14ac:dyDescent="0.25">
      <c r="A6023" t="s">
        <v>7740</v>
      </c>
      <c r="B6023" t="s">
        <v>7739</v>
      </c>
      <c r="C6023">
        <v>15424</v>
      </c>
      <c r="D6023">
        <v>79.033199999999994</v>
      </c>
      <c r="E6023">
        <f>IFERROR(VLOOKUP(Table_ExternalData_15[[#This Row],[Id]],Rabati!B:C,2,0),0)</f>
        <v>10</v>
      </c>
      <c r="F6023">
        <v>0</v>
      </c>
      <c r="G6023" t="str">
        <f>VLOOKUP(Table_ExternalData_15[[#This Row],[Id]],'Blagovna izdelek'!A:C,3,0)</f>
        <v>Bachmann</v>
      </c>
      <c r="H6023">
        <f>Table_ExternalData_15[[#This Row],[Rabat]]*0.2</f>
        <v>2</v>
      </c>
      <c r="I6023" s="2">
        <f>Table_ExternalData_15[[#This Row],[Price]]-(Table_ExternalData_15[[#This Row],[Price]]*Table_ExternalData_15[[#This Row],[BB rabat]])/100</f>
        <v>77.452535999999995</v>
      </c>
      <c r="J6023" s="2">
        <f>Table_ExternalData_15[[#This Row],[BB cena]]*Table_ExternalData_15[[#Headers],[1,22]]</f>
        <v>94.492093919999988</v>
      </c>
      <c r="K6023">
        <f>Table_ExternalData_15[[#This Row],[Price]]*Table_ExternalData_15[[#Headers],[1,22]]</f>
        <v>96.420503999999994</v>
      </c>
      <c r="L6023" s="7">
        <f>IF(G6023="White Shark",E6023*0.5,IF(G6023="Sbox",E6023*0.5,IF(G6023="Tenda",E6023*0.5,E6023*0.2)))/100</f>
        <v>0.02</v>
      </c>
      <c r="M6023" s="2">
        <f>Table_ExternalData_15[[#This Row],[Price]]-Table_ExternalData_15[[#This Row],[Price]]*Table_ExternalData_15[[#This Row],[extra popust]]</f>
        <v>77.452535999999995</v>
      </c>
      <c r="N6023" s="2">
        <f>IF(M6023&lt;I6023,M6023,I6023)</f>
        <v>77.452535999999995</v>
      </c>
      <c r="O6023" s="16" t="str">
        <f>IF(N6023&lt;I6023,$U$1," ")</f>
        <v xml:space="preserve"> </v>
      </c>
      <c r="P6023" s="16" t="str">
        <f>IFERROR((O6023+30)," ")</f>
        <v xml:space="preserve"> </v>
      </c>
      <c r="Q6023" s="2">
        <f ca="1">IF(O6023=$U$1,N6023,"0")*1.22</f>
        <v>0</v>
      </c>
    </row>
    <row r="6024" spans="1:17" x14ac:dyDescent="0.25">
      <c r="A6024" t="s">
        <v>7773</v>
      </c>
      <c r="B6024" t="s">
        <v>7772</v>
      </c>
      <c r="C6024">
        <v>15446</v>
      </c>
      <c r="D6024">
        <v>43.868099999999998</v>
      </c>
      <c r="E6024">
        <f>IFERROR(VLOOKUP(Table_ExternalData_15[[#This Row],[Id]],Rabati!B:C,2,0),0)</f>
        <v>20</v>
      </c>
      <c r="F6024">
        <v>0</v>
      </c>
      <c r="G6024" t="str">
        <f>VLOOKUP(Table_ExternalData_15[[#This Row],[Id]],'Blagovna izdelek'!A:C,3,0)</f>
        <v>Bachmann</v>
      </c>
      <c r="H6024">
        <f>Table_ExternalData_15[[#This Row],[Rabat]]*0.2</f>
        <v>4</v>
      </c>
      <c r="I6024" s="2">
        <f>Table_ExternalData_15[[#This Row],[Price]]-(Table_ExternalData_15[[#This Row],[Price]]*Table_ExternalData_15[[#This Row],[BB rabat]])/100</f>
        <v>42.113375999999995</v>
      </c>
      <c r="J6024" s="2">
        <f>Table_ExternalData_15[[#This Row],[BB cena]]*Table_ExternalData_15[[#Headers],[1,22]]</f>
        <v>51.378318719999996</v>
      </c>
      <c r="K6024">
        <f>Table_ExternalData_15[[#This Row],[Price]]*Table_ExternalData_15[[#Headers],[1,22]]</f>
        <v>53.519081999999997</v>
      </c>
      <c r="L6024" s="7">
        <f>IF(G6024="White Shark",E6024*0.5,IF(G6024="Sbox",E6024*0.5,IF(G6024="Tenda",E6024*0.5,E6024*0.2)))/100</f>
        <v>0.04</v>
      </c>
      <c r="M6024" s="2">
        <f>Table_ExternalData_15[[#This Row],[Price]]-Table_ExternalData_15[[#This Row],[Price]]*Table_ExternalData_15[[#This Row],[extra popust]]</f>
        <v>42.113375999999995</v>
      </c>
      <c r="N6024" s="2">
        <f>IF(M6024&lt;I6024,M6024,I6024)</f>
        <v>42.113375999999995</v>
      </c>
      <c r="O6024" s="16" t="str">
        <f>IF(N6024&lt;I6024,$U$1," ")</f>
        <v xml:space="preserve"> </v>
      </c>
      <c r="P6024" s="16" t="str">
        <f>IFERROR((O6024+30)," ")</f>
        <v xml:space="preserve"> </v>
      </c>
      <c r="Q6024" s="2">
        <f ca="1">IF(O6024=$U$1,N6024,"0")*1.22</f>
        <v>0</v>
      </c>
    </row>
    <row r="6025" spans="1:17" x14ac:dyDescent="0.25">
      <c r="A6025" t="s">
        <v>7774</v>
      </c>
      <c r="B6025" t="s">
        <v>9887</v>
      </c>
      <c r="C6025">
        <v>15447</v>
      </c>
      <c r="D6025">
        <v>21.431699999999999</v>
      </c>
      <c r="E6025">
        <f>IFERROR(VLOOKUP(Table_ExternalData_15[[#This Row],[Id]],Rabati!B:C,2,0),0)</f>
        <v>20</v>
      </c>
      <c r="F6025">
        <v>0</v>
      </c>
      <c r="G6025" t="str">
        <f>VLOOKUP(Table_ExternalData_15[[#This Row],[Id]],'Blagovna izdelek'!A:C,3,0)</f>
        <v>Bachmann</v>
      </c>
      <c r="H6025">
        <f>Table_ExternalData_15[[#This Row],[Rabat]]*0.2</f>
        <v>4</v>
      </c>
      <c r="I6025" s="2">
        <f>Table_ExternalData_15[[#This Row],[Price]]-(Table_ExternalData_15[[#This Row],[Price]]*Table_ExternalData_15[[#This Row],[BB rabat]])/100</f>
        <v>20.574431999999998</v>
      </c>
      <c r="J6025" s="2">
        <f>Table_ExternalData_15[[#This Row],[BB cena]]*Table_ExternalData_15[[#Headers],[1,22]]</f>
        <v>25.100807039999996</v>
      </c>
      <c r="K6025">
        <f>Table_ExternalData_15[[#This Row],[Price]]*Table_ExternalData_15[[#Headers],[1,22]]</f>
        <v>26.146673999999997</v>
      </c>
      <c r="L6025" s="7">
        <f>IF(G6025="White Shark",E6025*0.5,IF(G6025="Sbox",E6025*0.5,IF(G6025="Tenda",E6025*0.5,E6025*0.2)))/100</f>
        <v>0.04</v>
      </c>
      <c r="M6025" s="2">
        <f>Table_ExternalData_15[[#This Row],[Price]]-Table_ExternalData_15[[#This Row],[Price]]*Table_ExternalData_15[[#This Row],[extra popust]]</f>
        <v>20.574431999999998</v>
      </c>
      <c r="N6025" s="2">
        <f>IF(M6025&lt;I6025,M6025,I6025)</f>
        <v>20.574431999999998</v>
      </c>
      <c r="O6025" s="16" t="str">
        <f>IF(N6025&lt;I6025,$U$1," ")</f>
        <v xml:space="preserve"> </v>
      </c>
      <c r="P6025" s="16" t="str">
        <f>IFERROR((O6025+30)," ")</f>
        <v xml:space="preserve"> </v>
      </c>
      <c r="Q6025" s="2">
        <f ca="1">IF(O6025=$U$1,N6025,"0")*1.22</f>
        <v>0</v>
      </c>
    </row>
    <row r="6026" spans="1:17" x14ac:dyDescent="0.25">
      <c r="A6026" t="s">
        <v>7780</v>
      </c>
      <c r="B6026" t="s">
        <v>7779</v>
      </c>
      <c r="C6026">
        <v>15451</v>
      </c>
      <c r="D6026">
        <v>33.950000000000003</v>
      </c>
      <c r="E6026">
        <f>IFERROR(VLOOKUP(Table_ExternalData_15[[#This Row],[Id]],Rabati!B:C,2,0),0)</f>
        <v>0</v>
      </c>
      <c r="F6026">
        <v>1</v>
      </c>
      <c r="G6026" t="str">
        <f>VLOOKUP(Table_ExternalData_15[[#This Row],[Id]],'Blagovna izdelek'!A:C,3,0)</f>
        <v>Bachmann</v>
      </c>
      <c r="H6026">
        <f>Table_ExternalData_15[[#This Row],[Rabat]]*0.2</f>
        <v>0</v>
      </c>
      <c r="I6026" s="2">
        <f>Table_ExternalData_15[[#This Row],[Price]]-(Table_ExternalData_15[[#This Row],[Price]]*Table_ExternalData_15[[#This Row],[BB rabat]])/100</f>
        <v>33.950000000000003</v>
      </c>
      <c r="J6026" s="2">
        <f>Table_ExternalData_15[[#This Row],[BB cena]]*Table_ExternalData_15[[#Headers],[1,22]]</f>
        <v>41.419000000000004</v>
      </c>
      <c r="K6026">
        <f>Table_ExternalData_15[[#This Row],[Price]]*Table_ExternalData_15[[#Headers],[1,22]]</f>
        <v>41.419000000000004</v>
      </c>
      <c r="L6026" s="7">
        <f>IF(G6026="White Shark",E6026*0.5,IF(G6026="Sbox",E6026*0.5,IF(G6026="Tenda",E6026*0.5,E6026*0.2)))/100</f>
        <v>0</v>
      </c>
      <c r="M6026" s="2">
        <f>Table_ExternalData_15[[#This Row],[Price]]-Table_ExternalData_15[[#This Row],[Price]]*Table_ExternalData_15[[#This Row],[extra popust]]</f>
        <v>33.950000000000003</v>
      </c>
      <c r="N6026" s="2">
        <f>IF(M6026&lt;I6026,M6026,I6026)</f>
        <v>33.950000000000003</v>
      </c>
      <c r="O6026" s="16" t="str">
        <f>IF(N6026&lt;I6026,$U$1," ")</f>
        <v xml:space="preserve"> </v>
      </c>
      <c r="P6026" s="16" t="str">
        <f>IFERROR((O6026+30)," ")</f>
        <v xml:space="preserve"> </v>
      </c>
      <c r="Q6026" s="2">
        <f ca="1">IF(O6026=$U$1,N6026,"0")*1.22</f>
        <v>0</v>
      </c>
    </row>
    <row r="6027" spans="1:17" x14ac:dyDescent="0.25">
      <c r="A6027" t="s">
        <v>7782</v>
      </c>
      <c r="B6027" t="s">
        <v>7781</v>
      </c>
      <c r="C6027">
        <v>15452</v>
      </c>
      <c r="D6027">
        <v>8.02</v>
      </c>
      <c r="E6027">
        <f>IFERROR(VLOOKUP(Table_ExternalData_15[[#This Row],[Id]],Rabati!B:C,2,0),0)</f>
        <v>5</v>
      </c>
      <c r="F6027">
        <v>0</v>
      </c>
      <c r="G6027" t="str">
        <f>VLOOKUP(Table_ExternalData_15[[#This Row],[Id]],'Blagovna izdelek'!A:C,3,0)</f>
        <v>Bachmann</v>
      </c>
      <c r="H6027">
        <f>Table_ExternalData_15[[#This Row],[Rabat]]*0.2</f>
        <v>1</v>
      </c>
      <c r="I6027" s="2">
        <f>Table_ExternalData_15[[#This Row],[Price]]-(Table_ExternalData_15[[#This Row],[Price]]*Table_ExternalData_15[[#This Row],[BB rabat]])/100</f>
        <v>7.9398</v>
      </c>
      <c r="J6027" s="2">
        <f>Table_ExternalData_15[[#This Row],[BB cena]]*Table_ExternalData_15[[#Headers],[1,22]]</f>
        <v>9.6865559999999995</v>
      </c>
      <c r="K6027">
        <f>Table_ExternalData_15[[#This Row],[Price]]*Table_ExternalData_15[[#Headers],[1,22]]</f>
        <v>9.7843999999999998</v>
      </c>
      <c r="L6027" s="7">
        <f>IF(G6027="White Shark",E6027*0.5,IF(G6027="Sbox",E6027*0.5,IF(G6027="Tenda",E6027*0.5,E6027*0.2)))/100</f>
        <v>0.01</v>
      </c>
      <c r="M6027" s="2">
        <f>Table_ExternalData_15[[#This Row],[Price]]-Table_ExternalData_15[[#This Row],[Price]]*Table_ExternalData_15[[#This Row],[extra popust]]</f>
        <v>7.9398</v>
      </c>
      <c r="N6027" s="2">
        <f>IF(M6027&lt;I6027,M6027,I6027)</f>
        <v>7.9398</v>
      </c>
      <c r="O6027" s="16" t="str">
        <f>IF(N6027&lt;I6027,$U$1," ")</f>
        <v xml:space="preserve"> </v>
      </c>
      <c r="P6027" s="16" t="str">
        <f>IFERROR((O6027+30)," ")</f>
        <v xml:space="preserve"> </v>
      </c>
      <c r="Q6027" s="2">
        <f ca="1">IF(O6027=$U$1,N6027,"0")*1.22</f>
        <v>0</v>
      </c>
    </row>
    <row r="6028" spans="1:17" x14ac:dyDescent="0.25">
      <c r="A6028" t="s">
        <v>7899</v>
      </c>
      <c r="B6028" t="s">
        <v>7898</v>
      </c>
      <c r="C6028">
        <v>15530</v>
      </c>
      <c r="D6028">
        <v>18.899999999999999</v>
      </c>
      <c r="E6028">
        <f>IFERROR(VLOOKUP(Table_ExternalData_15[[#This Row],[Id]],Rabati!B:C,2,0),0)</f>
        <v>20</v>
      </c>
      <c r="F6028">
        <v>0</v>
      </c>
      <c r="G6028" t="str">
        <f>VLOOKUP(Table_ExternalData_15[[#This Row],[Id]],'Blagovna izdelek'!A:C,3,0)</f>
        <v>Bachmann</v>
      </c>
      <c r="H6028">
        <f>Table_ExternalData_15[[#This Row],[Rabat]]*0.2</f>
        <v>4</v>
      </c>
      <c r="I6028" s="2">
        <f>Table_ExternalData_15[[#This Row],[Price]]-(Table_ExternalData_15[[#This Row],[Price]]*Table_ExternalData_15[[#This Row],[BB rabat]])/100</f>
        <v>18.143999999999998</v>
      </c>
      <c r="J6028" s="2">
        <f>Table_ExternalData_15[[#This Row],[BB cena]]*Table_ExternalData_15[[#Headers],[1,22]]</f>
        <v>22.135679999999997</v>
      </c>
      <c r="K6028">
        <f>Table_ExternalData_15[[#This Row],[Price]]*Table_ExternalData_15[[#Headers],[1,22]]</f>
        <v>23.057999999999996</v>
      </c>
      <c r="L6028" s="7">
        <f>IF(G6028="White Shark",E6028*0.5,IF(G6028="Sbox",E6028*0.5,IF(G6028="Tenda",E6028*0.5,E6028*0.2)))/100</f>
        <v>0.04</v>
      </c>
      <c r="M6028" s="2">
        <f>Table_ExternalData_15[[#This Row],[Price]]-Table_ExternalData_15[[#This Row],[Price]]*Table_ExternalData_15[[#This Row],[extra popust]]</f>
        <v>18.143999999999998</v>
      </c>
      <c r="N6028" s="2">
        <f>IF(M6028&lt;I6028,M6028,I6028)</f>
        <v>18.143999999999998</v>
      </c>
      <c r="O6028" s="16" t="str">
        <f>IF(N6028&lt;I6028,$U$1," ")</f>
        <v xml:space="preserve"> </v>
      </c>
      <c r="P6028" s="16" t="str">
        <f>IFERROR((O6028+30)," ")</f>
        <v xml:space="preserve"> </v>
      </c>
      <c r="Q6028" s="2">
        <f ca="1">IF(O6028=$U$1,N6028,"0")*1.22</f>
        <v>0</v>
      </c>
    </row>
    <row r="6029" spans="1:17" x14ac:dyDescent="0.25">
      <c r="A6029" t="s">
        <v>7901</v>
      </c>
      <c r="B6029" t="s">
        <v>7900</v>
      </c>
      <c r="C6029">
        <v>15531</v>
      </c>
      <c r="D6029">
        <v>20.190000000000001</v>
      </c>
      <c r="E6029">
        <f>IFERROR(VLOOKUP(Table_ExternalData_15[[#This Row],[Id]],Rabati!B:C,2,0),0)</f>
        <v>20</v>
      </c>
      <c r="F6029">
        <v>0</v>
      </c>
      <c r="G6029" t="str">
        <f>VLOOKUP(Table_ExternalData_15[[#This Row],[Id]],'Blagovna izdelek'!A:C,3,0)</f>
        <v>Bachmann</v>
      </c>
      <c r="H6029">
        <f>Table_ExternalData_15[[#This Row],[Rabat]]*0.2</f>
        <v>4</v>
      </c>
      <c r="I6029" s="2">
        <f>Table_ExternalData_15[[#This Row],[Price]]-(Table_ExternalData_15[[#This Row],[Price]]*Table_ExternalData_15[[#This Row],[BB rabat]])/100</f>
        <v>19.382400000000001</v>
      </c>
      <c r="J6029" s="2">
        <f>Table_ExternalData_15[[#This Row],[BB cena]]*Table_ExternalData_15[[#Headers],[1,22]]</f>
        <v>23.646528</v>
      </c>
      <c r="K6029">
        <f>Table_ExternalData_15[[#This Row],[Price]]*Table_ExternalData_15[[#Headers],[1,22]]</f>
        <v>24.631800000000002</v>
      </c>
      <c r="L6029" s="7">
        <f>IF(G6029="White Shark",E6029*0.5,IF(G6029="Sbox",E6029*0.5,IF(G6029="Tenda",E6029*0.5,E6029*0.2)))/100</f>
        <v>0.04</v>
      </c>
      <c r="M6029" s="2">
        <f>Table_ExternalData_15[[#This Row],[Price]]-Table_ExternalData_15[[#This Row],[Price]]*Table_ExternalData_15[[#This Row],[extra popust]]</f>
        <v>19.382400000000001</v>
      </c>
      <c r="N6029" s="2">
        <f>IF(M6029&lt;I6029,M6029,I6029)</f>
        <v>19.382400000000001</v>
      </c>
      <c r="O6029" s="16" t="str">
        <f>IF(N6029&lt;I6029,$U$1," ")</f>
        <v xml:space="preserve"> </v>
      </c>
      <c r="P6029" s="16" t="str">
        <f>IFERROR((O6029+30)," ")</f>
        <v xml:space="preserve"> </v>
      </c>
      <c r="Q6029" s="2">
        <f ca="1">IF(O6029=$U$1,N6029,"0")*1.22</f>
        <v>0</v>
      </c>
    </row>
    <row r="6030" spans="1:17" x14ac:dyDescent="0.25">
      <c r="A6030" t="s">
        <v>7903</v>
      </c>
      <c r="B6030" t="s">
        <v>7902</v>
      </c>
      <c r="C6030">
        <v>15532</v>
      </c>
      <c r="D6030">
        <v>30.904900000000001</v>
      </c>
      <c r="E6030">
        <f>IFERROR(VLOOKUP(Table_ExternalData_15[[#This Row],[Id]],Rabati!B:C,2,0),0)</f>
        <v>20</v>
      </c>
      <c r="F6030">
        <v>0</v>
      </c>
      <c r="G6030" t="str">
        <f>VLOOKUP(Table_ExternalData_15[[#This Row],[Id]],'Blagovna izdelek'!A:C,3,0)</f>
        <v>Bachmann</v>
      </c>
      <c r="H6030">
        <f>Table_ExternalData_15[[#This Row],[Rabat]]*0.2</f>
        <v>4</v>
      </c>
      <c r="I6030" s="2">
        <f>Table_ExternalData_15[[#This Row],[Price]]-(Table_ExternalData_15[[#This Row],[Price]]*Table_ExternalData_15[[#This Row],[BB rabat]])/100</f>
        <v>29.668704000000002</v>
      </c>
      <c r="J6030" s="2">
        <f>Table_ExternalData_15[[#This Row],[BB cena]]*Table_ExternalData_15[[#Headers],[1,22]]</f>
        <v>36.195818880000004</v>
      </c>
      <c r="K6030">
        <f>Table_ExternalData_15[[#This Row],[Price]]*Table_ExternalData_15[[#Headers],[1,22]]</f>
        <v>37.703977999999999</v>
      </c>
      <c r="L6030" s="7">
        <f>IF(G6030="White Shark",E6030*0.5,IF(G6030="Sbox",E6030*0.5,IF(G6030="Tenda",E6030*0.5,E6030*0.2)))/100</f>
        <v>0.04</v>
      </c>
      <c r="M6030" s="2">
        <f>Table_ExternalData_15[[#This Row],[Price]]-Table_ExternalData_15[[#This Row],[Price]]*Table_ExternalData_15[[#This Row],[extra popust]]</f>
        <v>29.668704000000002</v>
      </c>
      <c r="N6030" s="2">
        <f>IF(M6030&lt;I6030,M6030,I6030)</f>
        <v>29.668704000000002</v>
      </c>
      <c r="O6030" s="16" t="str">
        <f>IF(N6030&lt;I6030,$U$1," ")</f>
        <v xml:space="preserve"> </v>
      </c>
      <c r="P6030" s="16" t="str">
        <f>IFERROR((O6030+30)," ")</f>
        <v xml:space="preserve"> </v>
      </c>
      <c r="Q6030" s="2">
        <f ca="1">IF(O6030=$U$1,N6030,"0")*1.22</f>
        <v>0</v>
      </c>
    </row>
    <row r="6031" spans="1:17" x14ac:dyDescent="0.25">
      <c r="A6031" t="s">
        <v>7905</v>
      </c>
      <c r="B6031" t="s">
        <v>7904</v>
      </c>
      <c r="C6031">
        <v>15533</v>
      </c>
      <c r="D6031">
        <v>30.4</v>
      </c>
      <c r="E6031">
        <f>IFERROR(VLOOKUP(Table_ExternalData_15[[#This Row],[Id]],Rabati!B:C,2,0),0)</f>
        <v>20</v>
      </c>
      <c r="F6031">
        <v>0</v>
      </c>
      <c r="G6031" t="str">
        <f>VLOOKUP(Table_ExternalData_15[[#This Row],[Id]],'Blagovna izdelek'!A:C,3,0)</f>
        <v>Bachmann</v>
      </c>
      <c r="H6031">
        <f>Table_ExternalData_15[[#This Row],[Rabat]]*0.2</f>
        <v>4</v>
      </c>
      <c r="I6031" s="2">
        <f>Table_ExternalData_15[[#This Row],[Price]]-(Table_ExternalData_15[[#This Row],[Price]]*Table_ExternalData_15[[#This Row],[BB rabat]])/100</f>
        <v>29.183999999999997</v>
      </c>
      <c r="J6031" s="2">
        <f>Table_ExternalData_15[[#This Row],[BB cena]]*Table_ExternalData_15[[#Headers],[1,22]]</f>
        <v>35.604479999999995</v>
      </c>
      <c r="K6031">
        <f>Table_ExternalData_15[[#This Row],[Price]]*Table_ExternalData_15[[#Headers],[1,22]]</f>
        <v>37.088000000000001</v>
      </c>
      <c r="L6031" s="7">
        <f>IF(G6031="White Shark",E6031*0.5,IF(G6031="Sbox",E6031*0.5,IF(G6031="Tenda",E6031*0.5,E6031*0.2)))/100</f>
        <v>0.04</v>
      </c>
      <c r="M6031" s="2">
        <f>Table_ExternalData_15[[#This Row],[Price]]-Table_ExternalData_15[[#This Row],[Price]]*Table_ExternalData_15[[#This Row],[extra popust]]</f>
        <v>29.183999999999997</v>
      </c>
      <c r="N6031" s="2">
        <f>IF(M6031&lt;I6031,M6031,I6031)</f>
        <v>29.183999999999997</v>
      </c>
      <c r="O6031" s="16" t="str">
        <f>IF(N6031&lt;I6031,$U$1," ")</f>
        <v xml:space="preserve"> </v>
      </c>
      <c r="P6031" s="16" t="str">
        <f>IFERROR((O6031+30)," ")</f>
        <v xml:space="preserve"> </v>
      </c>
      <c r="Q6031" s="2">
        <f ca="1">IF(O6031=$U$1,N6031,"0")*1.22</f>
        <v>0</v>
      </c>
    </row>
    <row r="6032" spans="1:17" x14ac:dyDescent="0.25">
      <c r="A6032" t="s">
        <v>8192</v>
      </c>
      <c r="B6032" t="s">
        <v>8191</v>
      </c>
      <c r="C6032">
        <v>15699</v>
      </c>
      <c r="D6032">
        <v>202.4</v>
      </c>
      <c r="E6032">
        <f>IFERROR(VLOOKUP(Table_ExternalData_15[[#This Row],[Id]],Rabati!B:C,2,0),0)</f>
        <v>10</v>
      </c>
      <c r="F6032">
        <v>0</v>
      </c>
      <c r="G6032" t="str">
        <f>VLOOKUP(Table_ExternalData_15[[#This Row],[Id]],'Blagovna izdelek'!A:C,3,0)</f>
        <v>Bachmann</v>
      </c>
      <c r="H6032">
        <f>Table_ExternalData_15[[#This Row],[Rabat]]*0.2</f>
        <v>2</v>
      </c>
      <c r="I6032" s="2">
        <f>Table_ExternalData_15[[#This Row],[Price]]-(Table_ExternalData_15[[#This Row],[Price]]*Table_ExternalData_15[[#This Row],[BB rabat]])/100</f>
        <v>198.352</v>
      </c>
      <c r="J6032" s="2">
        <f>Table_ExternalData_15[[#This Row],[BB cena]]*Table_ExternalData_15[[#Headers],[1,22]]</f>
        <v>241.98944</v>
      </c>
      <c r="K6032">
        <f>Table_ExternalData_15[[#This Row],[Price]]*Table_ExternalData_15[[#Headers],[1,22]]</f>
        <v>246.928</v>
      </c>
      <c r="L6032" s="7">
        <f>IF(G6032="White Shark",E6032*0.5,IF(G6032="Sbox",E6032*0.5,IF(G6032="Tenda",E6032*0.5,E6032*0.2)))/100</f>
        <v>0.02</v>
      </c>
      <c r="M6032" s="2">
        <f>Table_ExternalData_15[[#This Row],[Price]]-Table_ExternalData_15[[#This Row],[Price]]*Table_ExternalData_15[[#This Row],[extra popust]]</f>
        <v>198.352</v>
      </c>
      <c r="N6032" s="2">
        <f>IF(M6032&lt;I6032,M6032,I6032)</f>
        <v>198.352</v>
      </c>
      <c r="O6032" s="16" t="str">
        <f>IF(N6032&lt;I6032,$U$1," ")</f>
        <v xml:space="preserve"> </v>
      </c>
      <c r="P6032" s="16" t="str">
        <f>IFERROR((O6032+30)," ")</f>
        <v xml:space="preserve"> </v>
      </c>
      <c r="Q6032" s="2">
        <f ca="1">IF(O6032=$U$1,N6032,"0")*1.22</f>
        <v>0</v>
      </c>
    </row>
    <row r="6033" spans="1:17" x14ac:dyDescent="0.25">
      <c r="A6033" t="s">
        <v>8194</v>
      </c>
      <c r="B6033" t="s">
        <v>8193</v>
      </c>
      <c r="C6033">
        <v>15700</v>
      </c>
      <c r="D6033">
        <v>201.40440000000001</v>
      </c>
      <c r="E6033">
        <f>IFERROR(VLOOKUP(Table_ExternalData_15[[#This Row],[Id]],Rabati!B:C,2,0),0)</f>
        <v>10</v>
      </c>
      <c r="F6033">
        <v>0</v>
      </c>
      <c r="G6033" t="str">
        <f>VLOOKUP(Table_ExternalData_15[[#This Row],[Id]],'Blagovna izdelek'!A:C,3,0)</f>
        <v>Bachmann</v>
      </c>
      <c r="H6033">
        <f>Table_ExternalData_15[[#This Row],[Rabat]]*0.2</f>
        <v>2</v>
      </c>
      <c r="I6033" s="2">
        <f>Table_ExternalData_15[[#This Row],[Price]]-(Table_ExternalData_15[[#This Row],[Price]]*Table_ExternalData_15[[#This Row],[BB rabat]])/100</f>
        <v>197.37631200000001</v>
      </c>
      <c r="J6033" s="2">
        <f>Table_ExternalData_15[[#This Row],[BB cena]]*Table_ExternalData_15[[#Headers],[1,22]]</f>
        <v>240.79910064000001</v>
      </c>
      <c r="K6033">
        <f>Table_ExternalData_15[[#This Row],[Price]]*Table_ExternalData_15[[#Headers],[1,22]]</f>
        <v>245.713368</v>
      </c>
      <c r="L6033" s="7">
        <f>IF(G6033="White Shark",E6033*0.5,IF(G6033="Sbox",E6033*0.5,IF(G6033="Tenda",E6033*0.5,E6033*0.2)))/100</f>
        <v>0.02</v>
      </c>
      <c r="M6033" s="2">
        <f>Table_ExternalData_15[[#This Row],[Price]]-Table_ExternalData_15[[#This Row],[Price]]*Table_ExternalData_15[[#This Row],[extra popust]]</f>
        <v>197.37631200000001</v>
      </c>
      <c r="N6033" s="2">
        <f>IF(M6033&lt;I6033,M6033,I6033)</f>
        <v>197.37631200000001</v>
      </c>
      <c r="O6033" s="16" t="str">
        <f>IF(N6033&lt;I6033,$U$1," ")</f>
        <v xml:space="preserve"> </v>
      </c>
      <c r="P6033" s="16" t="str">
        <f>IFERROR((O6033+30)," ")</f>
        <v xml:space="preserve"> </v>
      </c>
      <c r="Q6033" s="2">
        <f ca="1">IF(O6033=$U$1,N6033,"0")*1.22</f>
        <v>0</v>
      </c>
    </row>
    <row r="6034" spans="1:17" x14ac:dyDescent="0.25">
      <c r="A6034" t="s">
        <v>8435</v>
      </c>
      <c r="B6034" t="s">
        <v>15687</v>
      </c>
      <c r="C6034">
        <v>15844</v>
      </c>
      <c r="D6034">
        <v>45.4</v>
      </c>
      <c r="E6034">
        <f>IFERROR(VLOOKUP(Table_ExternalData_15[[#This Row],[Id]],Rabati!B:C,2,0),0)</f>
        <v>10</v>
      </c>
      <c r="F6034">
        <v>2</v>
      </c>
      <c r="G6034" t="str">
        <f>VLOOKUP(Table_ExternalData_15[[#This Row],[Id]],'Blagovna izdelek'!A:C,3,0)</f>
        <v>Bachmann</v>
      </c>
      <c r="H6034">
        <f>Table_ExternalData_15[[#This Row],[Rabat]]*0.2</f>
        <v>2</v>
      </c>
      <c r="I6034" s="2">
        <f>Table_ExternalData_15[[#This Row],[Price]]-(Table_ExternalData_15[[#This Row],[Price]]*Table_ExternalData_15[[#This Row],[BB rabat]])/100</f>
        <v>44.491999999999997</v>
      </c>
      <c r="J6034" s="2">
        <f>Table_ExternalData_15[[#This Row],[BB cena]]*Table_ExternalData_15[[#Headers],[1,22]]</f>
        <v>54.280239999999992</v>
      </c>
      <c r="K6034">
        <f>Table_ExternalData_15[[#This Row],[Price]]*Table_ExternalData_15[[#Headers],[1,22]]</f>
        <v>55.387999999999998</v>
      </c>
      <c r="L6034" s="7">
        <f>IF(G6034="White Shark",E6034*0.5,IF(G6034="Sbox",E6034*0.5,IF(G6034="Tenda",E6034*0.5,E6034*0.2)))/100</f>
        <v>0.02</v>
      </c>
      <c r="M6034" s="2">
        <f>Table_ExternalData_15[[#This Row],[Price]]-Table_ExternalData_15[[#This Row],[Price]]*Table_ExternalData_15[[#This Row],[extra popust]]</f>
        <v>44.491999999999997</v>
      </c>
      <c r="N6034" s="2">
        <f>IF(M6034&lt;I6034,M6034,I6034)</f>
        <v>44.491999999999997</v>
      </c>
      <c r="O6034" s="16" t="str">
        <f>IF(N6034&lt;I6034,$U$1," ")</f>
        <v xml:space="preserve"> </v>
      </c>
      <c r="P6034" s="16" t="str">
        <f>IFERROR((O6034+30)," ")</f>
        <v xml:space="preserve"> </v>
      </c>
      <c r="Q6034" s="2">
        <f ca="1">IF(O6034=$U$1,N6034,"0")*1.22</f>
        <v>0</v>
      </c>
    </row>
    <row r="6035" spans="1:17" x14ac:dyDescent="0.25">
      <c r="A6035" t="s">
        <v>8437</v>
      </c>
      <c r="B6035" t="s">
        <v>8436</v>
      </c>
      <c r="C6035">
        <v>15845</v>
      </c>
      <c r="D6035">
        <v>3.91</v>
      </c>
      <c r="E6035">
        <f>IFERROR(VLOOKUP(Table_ExternalData_15[[#This Row],[Id]],Rabati!B:C,2,0),0)</f>
        <v>20</v>
      </c>
      <c r="F6035">
        <v>1</v>
      </c>
      <c r="G6035" t="str">
        <f>VLOOKUP(Table_ExternalData_15[[#This Row],[Id]],'Blagovna izdelek'!A:C,3,0)</f>
        <v>Bachmann</v>
      </c>
      <c r="H6035">
        <f>Table_ExternalData_15[[#This Row],[Rabat]]*0.2</f>
        <v>4</v>
      </c>
      <c r="I6035" s="2">
        <f>Table_ExternalData_15[[#This Row],[Price]]-(Table_ExternalData_15[[#This Row],[Price]]*Table_ExternalData_15[[#This Row],[BB rabat]])/100</f>
        <v>3.7536</v>
      </c>
      <c r="J6035" s="2">
        <f>Table_ExternalData_15[[#This Row],[BB cena]]*Table_ExternalData_15[[#Headers],[1,22]]</f>
        <v>4.5793920000000004</v>
      </c>
      <c r="K6035">
        <f>Table_ExternalData_15[[#This Row],[Price]]*Table_ExternalData_15[[#Headers],[1,22]]</f>
        <v>4.7702</v>
      </c>
      <c r="L6035" s="7">
        <f>IF(G6035="White Shark",E6035*0.5,IF(G6035="Sbox",E6035*0.5,IF(G6035="Tenda",E6035*0.5,E6035*0.2)))/100</f>
        <v>0.04</v>
      </c>
      <c r="M6035" s="2">
        <f>Table_ExternalData_15[[#This Row],[Price]]-Table_ExternalData_15[[#This Row],[Price]]*Table_ExternalData_15[[#This Row],[extra popust]]</f>
        <v>3.7536</v>
      </c>
      <c r="N6035" s="2">
        <f>IF(M6035&lt;I6035,M6035,I6035)</f>
        <v>3.7536</v>
      </c>
      <c r="O6035" s="16" t="str">
        <f>IF(N6035&lt;I6035,$U$1," ")</f>
        <v xml:space="preserve"> </v>
      </c>
      <c r="P6035" s="16" t="str">
        <f>IFERROR((O6035+30)," ")</f>
        <v xml:space="preserve"> </v>
      </c>
      <c r="Q6035" s="2">
        <f ca="1">IF(O6035=$U$1,N6035,"0")*1.22</f>
        <v>0</v>
      </c>
    </row>
    <row r="6036" spans="1:17" x14ac:dyDescent="0.25">
      <c r="A6036" t="s">
        <v>8439</v>
      </c>
      <c r="B6036" t="s">
        <v>8438</v>
      </c>
      <c r="C6036">
        <v>15846</v>
      </c>
      <c r="D6036">
        <v>36.42</v>
      </c>
      <c r="E6036">
        <f>IFERROR(VLOOKUP(Table_ExternalData_15[[#This Row],[Id]],Rabati!B:C,2,0),0)</f>
        <v>10</v>
      </c>
      <c r="F6036">
        <v>20</v>
      </c>
      <c r="G6036" t="str">
        <f>VLOOKUP(Table_ExternalData_15[[#This Row],[Id]],'Blagovna izdelek'!A:C,3,0)</f>
        <v>Bachmann</v>
      </c>
      <c r="H6036">
        <f>Table_ExternalData_15[[#This Row],[Rabat]]*0.2</f>
        <v>2</v>
      </c>
      <c r="I6036" s="2">
        <f>Table_ExternalData_15[[#This Row],[Price]]-(Table_ExternalData_15[[#This Row],[Price]]*Table_ExternalData_15[[#This Row],[BB rabat]])/100</f>
        <v>35.691600000000001</v>
      </c>
      <c r="J6036" s="2">
        <f>Table_ExternalData_15[[#This Row],[BB cena]]*Table_ExternalData_15[[#Headers],[1,22]]</f>
        <v>43.543751999999998</v>
      </c>
      <c r="K6036">
        <f>Table_ExternalData_15[[#This Row],[Price]]*Table_ExternalData_15[[#Headers],[1,22]]</f>
        <v>44.432400000000001</v>
      </c>
      <c r="L6036" s="7">
        <f>IF(G6036="White Shark",E6036*0.5,IF(G6036="Sbox",E6036*0.5,IF(G6036="Tenda",E6036*0.5,E6036*0.2)))/100</f>
        <v>0.02</v>
      </c>
      <c r="M6036" s="2">
        <f>Table_ExternalData_15[[#This Row],[Price]]-Table_ExternalData_15[[#This Row],[Price]]*Table_ExternalData_15[[#This Row],[extra popust]]</f>
        <v>35.691600000000001</v>
      </c>
      <c r="N6036" s="2">
        <f>IF(M6036&lt;I6036,M6036,I6036)</f>
        <v>35.691600000000001</v>
      </c>
      <c r="O6036" s="16" t="str">
        <f>IF(N6036&lt;I6036,$U$1," ")</f>
        <v xml:space="preserve"> </v>
      </c>
      <c r="P6036" s="16" t="str">
        <f>IFERROR((O6036+30)," ")</f>
        <v xml:space="preserve"> </v>
      </c>
      <c r="Q6036" s="2">
        <f ca="1">IF(O6036=$U$1,N6036,"0")*1.22</f>
        <v>0</v>
      </c>
    </row>
    <row r="6037" spans="1:17" x14ac:dyDescent="0.25">
      <c r="A6037" t="s">
        <v>8624</v>
      </c>
      <c r="B6037" t="s">
        <v>8623</v>
      </c>
      <c r="C6037">
        <v>15969</v>
      </c>
      <c r="D6037">
        <v>43.126899999999999</v>
      </c>
      <c r="E6037">
        <f>IFERROR(VLOOKUP(Table_ExternalData_15[[#This Row],[Id]],Rabati!B:C,2,0),0)</f>
        <v>10</v>
      </c>
      <c r="F6037">
        <v>2</v>
      </c>
      <c r="G6037" t="str">
        <f>VLOOKUP(Table_ExternalData_15[[#This Row],[Id]],'Blagovna izdelek'!A:C,3,0)</f>
        <v>Bachmann</v>
      </c>
      <c r="H6037">
        <f>Table_ExternalData_15[[#This Row],[Rabat]]*0.2</f>
        <v>2</v>
      </c>
      <c r="I6037" s="2">
        <f>Table_ExternalData_15[[#This Row],[Price]]-(Table_ExternalData_15[[#This Row],[Price]]*Table_ExternalData_15[[#This Row],[BB rabat]])/100</f>
        <v>42.264361999999998</v>
      </c>
      <c r="J6037" s="2">
        <f>Table_ExternalData_15[[#This Row],[BB cena]]*Table_ExternalData_15[[#Headers],[1,22]]</f>
        <v>51.56252164</v>
      </c>
      <c r="K6037">
        <f>Table_ExternalData_15[[#This Row],[Price]]*Table_ExternalData_15[[#Headers],[1,22]]</f>
        <v>52.614818</v>
      </c>
      <c r="L6037" s="7">
        <f>IF(G6037="White Shark",E6037*0.5,IF(G6037="Sbox",E6037*0.5,IF(G6037="Tenda",E6037*0.5,E6037*0.2)))/100</f>
        <v>0.02</v>
      </c>
      <c r="M6037" s="2">
        <f>Table_ExternalData_15[[#This Row],[Price]]-Table_ExternalData_15[[#This Row],[Price]]*Table_ExternalData_15[[#This Row],[extra popust]]</f>
        <v>42.264361999999998</v>
      </c>
      <c r="N6037" s="2">
        <f>IF(M6037&lt;I6037,M6037,I6037)</f>
        <v>42.264361999999998</v>
      </c>
      <c r="O6037" s="16" t="str">
        <f>IF(N6037&lt;I6037,$U$1," ")</f>
        <v xml:space="preserve"> </v>
      </c>
      <c r="P6037" s="16" t="str">
        <f>IFERROR((O6037+30)," ")</f>
        <v xml:space="preserve"> </v>
      </c>
      <c r="Q6037" s="2">
        <f ca="1">IF(O6037=$U$1,N6037,"0")*1.22</f>
        <v>0</v>
      </c>
    </row>
    <row r="6038" spans="1:17" x14ac:dyDescent="0.25">
      <c r="A6038" t="s">
        <v>8677</v>
      </c>
      <c r="B6038" t="s">
        <v>8676</v>
      </c>
      <c r="C6038">
        <v>16235</v>
      </c>
      <c r="D6038">
        <v>68.25</v>
      </c>
      <c r="E6038">
        <f>IFERROR(VLOOKUP(Table_ExternalData_15[[#This Row],[Id]],Rabati!B:C,2,0),0)</f>
        <v>10</v>
      </c>
      <c r="F6038">
        <v>10</v>
      </c>
      <c r="G6038" t="str">
        <f>VLOOKUP(Table_ExternalData_15[[#This Row],[Id]],'Blagovna izdelek'!A:C,3,0)</f>
        <v>Bachmann</v>
      </c>
      <c r="H6038">
        <f>Table_ExternalData_15[[#This Row],[Rabat]]*0.2</f>
        <v>2</v>
      </c>
      <c r="I6038" s="2">
        <f>Table_ExternalData_15[[#This Row],[Price]]-(Table_ExternalData_15[[#This Row],[Price]]*Table_ExternalData_15[[#This Row],[BB rabat]])/100</f>
        <v>66.885000000000005</v>
      </c>
      <c r="J6038" s="2">
        <f>Table_ExternalData_15[[#This Row],[BB cena]]*Table_ExternalData_15[[#Headers],[1,22]]</f>
        <v>81.599699999999999</v>
      </c>
      <c r="K6038">
        <f>Table_ExternalData_15[[#This Row],[Price]]*Table_ExternalData_15[[#Headers],[1,22]]</f>
        <v>83.265000000000001</v>
      </c>
      <c r="L6038" s="7">
        <f>IF(G6038="White Shark",E6038*0.5,IF(G6038="Sbox",E6038*0.5,IF(G6038="Tenda",E6038*0.5,E6038*0.2)))/100</f>
        <v>0.02</v>
      </c>
      <c r="M6038" s="2">
        <f>Table_ExternalData_15[[#This Row],[Price]]-Table_ExternalData_15[[#This Row],[Price]]*Table_ExternalData_15[[#This Row],[extra popust]]</f>
        <v>66.885000000000005</v>
      </c>
      <c r="N6038" s="2">
        <f>IF(M6038&lt;I6038,M6038,I6038)</f>
        <v>66.885000000000005</v>
      </c>
      <c r="O6038" s="16" t="str">
        <f>IF(N6038&lt;I6038,$U$1," ")</f>
        <v xml:space="preserve"> </v>
      </c>
      <c r="P6038" s="16" t="str">
        <f>IFERROR((O6038+30)," ")</f>
        <v xml:space="preserve"> </v>
      </c>
      <c r="Q6038" s="2">
        <f ca="1">IF(O6038=$U$1,N6038,"0")*1.22</f>
        <v>0</v>
      </c>
    </row>
    <row r="6039" spans="1:17" x14ac:dyDescent="0.25">
      <c r="A6039" t="s">
        <v>8679</v>
      </c>
      <c r="B6039" t="s">
        <v>9497</v>
      </c>
      <c r="C6039">
        <v>16237</v>
      </c>
      <c r="D6039">
        <v>68.25</v>
      </c>
      <c r="E6039">
        <f>IFERROR(VLOOKUP(Table_ExternalData_15[[#This Row],[Id]],Rabati!B:C,2,0),0)</f>
        <v>10</v>
      </c>
      <c r="F6039">
        <v>12</v>
      </c>
      <c r="G6039" t="str">
        <f>VLOOKUP(Table_ExternalData_15[[#This Row],[Id]],'Blagovna izdelek'!A:C,3,0)</f>
        <v>Bachmann</v>
      </c>
      <c r="H6039">
        <f>Table_ExternalData_15[[#This Row],[Rabat]]*0.2</f>
        <v>2</v>
      </c>
      <c r="I6039" s="2">
        <f>Table_ExternalData_15[[#This Row],[Price]]-(Table_ExternalData_15[[#This Row],[Price]]*Table_ExternalData_15[[#This Row],[BB rabat]])/100</f>
        <v>66.885000000000005</v>
      </c>
      <c r="J6039" s="2">
        <f>Table_ExternalData_15[[#This Row],[BB cena]]*Table_ExternalData_15[[#Headers],[1,22]]</f>
        <v>81.599699999999999</v>
      </c>
      <c r="K6039">
        <f>Table_ExternalData_15[[#This Row],[Price]]*Table_ExternalData_15[[#Headers],[1,22]]</f>
        <v>83.265000000000001</v>
      </c>
      <c r="L6039" s="7">
        <f>IF(G6039="White Shark",E6039*0.5,IF(G6039="Sbox",E6039*0.5,IF(G6039="Tenda",E6039*0.5,E6039*0.2)))/100</f>
        <v>0.02</v>
      </c>
      <c r="M6039" s="2">
        <f>Table_ExternalData_15[[#This Row],[Price]]-Table_ExternalData_15[[#This Row],[Price]]*Table_ExternalData_15[[#This Row],[extra popust]]</f>
        <v>66.885000000000005</v>
      </c>
      <c r="N6039" s="2">
        <f>IF(M6039&lt;I6039,M6039,I6039)</f>
        <v>66.885000000000005</v>
      </c>
      <c r="O6039" s="16" t="str">
        <f>IF(N6039&lt;I6039,$U$1," ")</f>
        <v xml:space="preserve"> </v>
      </c>
      <c r="P6039" s="16" t="str">
        <f>IFERROR((O6039+30)," ")</f>
        <v xml:space="preserve"> </v>
      </c>
      <c r="Q6039" s="2">
        <f ca="1">IF(O6039=$U$1,N6039,"0")*1.22</f>
        <v>0</v>
      </c>
    </row>
    <row r="6040" spans="1:17" x14ac:dyDescent="0.25">
      <c r="A6040" t="s">
        <v>8681</v>
      </c>
      <c r="B6040" t="s">
        <v>8680</v>
      </c>
      <c r="C6040">
        <v>16238</v>
      </c>
      <c r="D6040">
        <v>122.0998</v>
      </c>
      <c r="E6040">
        <f>IFERROR(VLOOKUP(Table_ExternalData_15[[#This Row],[Id]],Rabati!B:C,2,0),0)</f>
        <v>10</v>
      </c>
      <c r="F6040">
        <v>0</v>
      </c>
      <c r="G6040" t="str">
        <f>VLOOKUP(Table_ExternalData_15[[#This Row],[Id]],'Blagovna izdelek'!A:C,3,0)</f>
        <v>Bachmann</v>
      </c>
      <c r="H6040">
        <f>Table_ExternalData_15[[#This Row],[Rabat]]*0.2</f>
        <v>2</v>
      </c>
      <c r="I6040" s="2">
        <f>Table_ExternalData_15[[#This Row],[Price]]-(Table_ExternalData_15[[#This Row],[Price]]*Table_ExternalData_15[[#This Row],[BB rabat]])/100</f>
        <v>119.657804</v>
      </c>
      <c r="J6040" s="2">
        <f>Table_ExternalData_15[[#This Row],[BB cena]]*Table_ExternalData_15[[#Headers],[1,22]]</f>
        <v>145.98252087999998</v>
      </c>
      <c r="K6040">
        <f>Table_ExternalData_15[[#This Row],[Price]]*Table_ExternalData_15[[#Headers],[1,22]]</f>
        <v>148.96175600000001</v>
      </c>
      <c r="L6040" s="7">
        <f>IF(G6040="White Shark",E6040*0.5,IF(G6040="Sbox",E6040*0.5,IF(G6040="Tenda",E6040*0.5,E6040*0.2)))/100</f>
        <v>0.02</v>
      </c>
      <c r="M6040" s="2">
        <f>Table_ExternalData_15[[#This Row],[Price]]-Table_ExternalData_15[[#This Row],[Price]]*Table_ExternalData_15[[#This Row],[extra popust]]</f>
        <v>119.657804</v>
      </c>
      <c r="N6040" s="2">
        <f>IF(M6040&lt;I6040,M6040,I6040)</f>
        <v>119.657804</v>
      </c>
      <c r="O6040" s="16" t="str">
        <f>IF(N6040&lt;I6040,$U$1," ")</f>
        <v xml:space="preserve"> </v>
      </c>
      <c r="P6040" s="16" t="str">
        <f>IFERROR((O6040+30)," ")</f>
        <v xml:space="preserve"> </v>
      </c>
      <c r="Q6040" s="2">
        <f ca="1">IF(O6040=$U$1,N6040,"0")*1.22</f>
        <v>0</v>
      </c>
    </row>
    <row r="6041" spans="1:17" x14ac:dyDescent="0.25">
      <c r="A6041" t="s">
        <v>8682</v>
      </c>
      <c r="B6041" t="s">
        <v>9498</v>
      </c>
      <c r="C6041">
        <v>16240</v>
      </c>
      <c r="D6041">
        <v>121.5</v>
      </c>
      <c r="E6041">
        <f>IFERROR(VLOOKUP(Table_ExternalData_15[[#This Row],[Id]],Rabati!B:C,2,0),0)</f>
        <v>10</v>
      </c>
      <c r="F6041">
        <v>2</v>
      </c>
      <c r="G6041" t="str">
        <f>VLOOKUP(Table_ExternalData_15[[#This Row],[Id]],'Blagovna izdelek'!A:C,3,0)</f>
        <v>Bachmann</v>
      </c>
      <c r="H6041">
        <f>Table_ExternalData_15[[#This Row],[Rabat]]*0.2</f>
        <v>2</v>
      </c>
      <c r="I6041" s="2">
        <f>Table_ExternalData_15[[#This Row],[Price]]-(Table_ExternalData_15[[#This Row],[Price]]*Table_ExternalData_15[[#This Row],[BB rabat]])/100</f>
        <v>119.07</v>
      </c>
      <c r="J6041" s="2">
        <f>Table_ExternalData_15[[#This Row],[BB cena]]*Table_ExternalData_15[[#Headers],[1,22]]</f>
        <v>145.2654</v>
      </c>
      <c r="K6041">
        <f>Table_ExternalData_15[[#This Row],[Price]]*Table_ExternalData_15[[#Headers],[1,22]]</f>
        <v>148.22999999999999</v>
      </c>
      <c r="L6041" s="7">
        <f>IF(G6041="White Shark",E6041*0.5,IF(G6041="Sbox",E6041*0.5,IF(G6041="Tenda",E6041*0.5,E6041*0.2)))/100</f>
        <v>0.02</v>
      </c>
      <c r="M6041" s="2">
        <f>Table_ExternalData_15[[#This Row],[Price]]-Table_ExternalData_15[[#This Row],[Price]]*Table_ExternalData_15[[#This Row],[extra popust]]</f>
        <v>119.07</v>
      </c>
      <c r="N6041" s="2">
        <f>IF(M6041&lt;I6041,M6041,I6041)</f>
        <v>119.07</v>
      </c>
      <c r="O6041" s="16" t="str">
        <f>IF(N6041&lt;I6041,$U$1," ")</f>
        <v xml:space="preserve"> </v>
      </c>
      <c r="P6041" s="16" t="str">
        <f>IFERROR((O6041+30)," ")</f>
        <v xml:space="preserve"> </v>
      </c>
      <c r="Q6041" s="2">
        <f ca="1">IF(O6041=$U$1,N6041,"0")*1.22</f>
        <v>0</v>
      </c>
    </row>
    <row r="6042" spans="1:17" x14ac:dyDescent="0.25">
      <c r="A6042" t="s">
        <v>9796</v>
      </c>
      <c r="B6042" t="s">
        <v>9795</v>
      </c>
      <c r="C6042">
        <v>16264</v>
      </c>
      <c r="D6042">
        <v>91.8</v>
      </c>
      <c r="E6042">
        <f>IFERROR(VLOOKUP(Table_ExternalData_15[[#This Row],[Id]],Rabati!B:C,2,0),0)</f>
        <v>10</v>
      </c>
      <c r="F6042">
        <v>6</v>
      </c>
      <c r="G6042" t="str">
        <f>VLOOKUP(Table_ExternalData_15[[#This Row],[Id]],'Blagovna izdelek'!A:C,3,0)</f>
        <v>Bachmann</v>
      </c>
      <c r="H6042">
        <f>Table_ExternalData_15[[#This Row],[Rabat]]*0.2</f>
        <v>2</v>
      </c>
      <c r="I6042" s="2">
        <f>Table_ExternalData_15[[#This Row],[Price]]-(Table_ExternalData_15[[#This Row],[Price]]*Table_ExternalData_15[[#This Row],[BB rabat]])/100</f>
        <v>89.963999999999999</v>
      </c>
      <c r="J6042" s="2">
        <f>Table_ExternalData_15[[#This Row],[BB cena]]*Table_ExternalData_15[[#Headers],[1,22]]</f>
        <v>109.75608</v>
      </c>
      <c r="K6042">
        <f>Table_ExternalData_15[[#This Row],[Price]]*Table_ExternalData_15[[#Headers],[1,22]]</f>
        <v>111.996</v>
      </c>
      <c r="L6042" s="7">
        <f>IF(G6042="White Shark",E6042*0.5,IF(G6042="Sbox",E6042*0.5,IF(G6042="Tenda",E6042*0.5,E6042*0.2)))/100</f>
        <v>0.02</v>
      </c>
      <c r="M6042" s="2">
        <f>Table_ExternalData_15[[#This Row],[Price]]-Table_ExternalData_15[[#This Row],[Price]]*Table_ExternalData_15[[#This Row],[extra popust]]</f>
        <v>89.963999999999999</v>
      </c>
      <c r="N6042" s="2">
        <f>IF(M6042&lt;I6042,M6042,I6042)</f>
        <v>89.963999999999999</v>
      </c>
      <c r="O6042" s="16" t="str">
        <f>IF(N6042&lt;I6042,$U$1," ")</f>
        <v xml:space="preserve"> </v>
      </c>
      <c r="P6042" s="16" t="str">
        <f>IFERROR((O6042+30)," ")</f>
        <v xml:space="preserve"> </v>
      </c>
      <c r="Q6042" s="2">
        <f ca="1">IF(O6042=$U$1,N6042,"0")*1.22</f>
        <v>0</v>
      </c>
    </row>
    <row r="6043" spans="1:17" x14ac:dyDescent="0.25">
      <c r="A6043" t="s">
        <v>10328</v>
      </c>
      <c r="B6043" t="s">
        <v>10327</v>
      </c>
      <c r="C6043">
        <v>16410</v>
      </c>
      <c r="D6043">
        <v>7.8826999999999998</v>
      </c>
      <c r="E6043">
        <f>IFERROR(VLOOKUP(Table_ExternalData_15[[#This Row],[Id]],Rabati!B:C,2,0),0)</f>
        <v>20</v>
      </c>
      <c r="F6043">
        <v>10</v>
      </c>
      <c r="G6043" t="str">
        <f>VLOOKUP(Table_ExternalData_15[[#This Row],[Id]],'Blagovna izdelek'!A:C,3,0)</f>
        <v>Bachmann</v>
      </c>
      <c r="H6043">
        <f>Table_ExternalData_15[[#This Row],[Rabat]]*0.2</f>
        <v>4</v>
      </c>
      <c r="I6043" s="2">
        <f>Table_ExternalData_15[[#This Row],[Price]]-(Table_ExternalData_15[[#This Row],[Price]]*Table_ExternalData_15[[#This Row],[BB rabat]])/100</f>
        <v>7.5673919999999999</v>
      </c>
      <c r="J6043" s="2">
        <f>Table_ExternalData_15[[#This Row],[BB cena]]*Table_ExternalData_15[[#Headers],[1,22]]</f>
        <v>9.2322182399999999</v>
      </c>
      <c r="K6043">
        <f>Table_ExternalData_15[[#This Row],[Price]]*Table_ExternalData_15[[#Headers],[1,22]]</f>
        <v>9.6168940000000003</v>
      </c>
      <c r="L6043" s="7">
        <f>IF(G6043="White Shark",E6043*0.5,IF(G6043="Sbox",E6043*0.5,IF(G6043="Tenda",E6043*0.5,E6043*0.2)))/100</f>
        <v>0.04</v>
      </c>
      <c r="M6043" s="2">
        <f>Table_ExternalData_15[[#This Row],[Price]]-Table_ExternalData_15[[#This Row],[Price]]*Table_ExternalData_15[[#This Row],[extra popust]]</f>
        <v>7.5673919999999999</v>
      </c>
      <c r="N6043" s="2">
        <f>IF(M6043&lt;I6043,M6043,I6043)</f>
        <v>7.5673919999999999</v>
      </c>
      <c r="O6043" s="16" t="str">
        <f>IF(N6043&lt;I6043,$U$1," ")</f>
        <v xml:space="preserve"> </v>
      </c>
      <c r="P6043" s="16" t="str">
        <f>IFERROR((O6043+30)," ")</f>
        <v xml:space="preserve"> </v>
      </c>
      <c r="Q6043" s="2">
        <f ca="1">IF(O6043=$U$1,N6043,"0")*1.22</f>
        <v>0</v>
      </c>
    </row>
    <row r="6044" spans="1:17" x14ac:dyDescent="0.25">
      <c r="A6044" t="s">
        <v>10330</v>
      </c>
      <c r="B6044" t="s">
        <v>10329</v>
      </c>
      <c r="C6044">
        <v>16411</v>
      </c>
      <c r="D6044">
        <v>10.161799999999999</v>
      </c>
      <c r="E6044">
        <f>IFERROR(VLOOKUP(Table_ExternalData_15[[#This Row],[Id]],Rabati!B:C,2,0),0)</f>
        <v>20</v>
      </c>
      <c r="F6044">
        <v>4</v>
      </c>
      <c r="G6044" t="str">
        <f>VLOOKUP(Table_ExternalData_15[[#This Row],[Id]],'Blagovna izdelek'!A:C,3,0)</f>
        <v>Bachmann</v>
      </c>
      <c r="H6044">
        <f>Table_ExternalData_15[[#This Row],[Rabat]]*0.2</f>
        <v>4</v>
      </c>
      <c r="I6044" s="2">
        <f>Table_ExternalData_15[[#This Row],[Price]]-(Table_ExternalData_15[[#This Row],[Price]]*Table_ExternalData_15[[#This Row],[BB rabat]])/100</f>
        <v>9.7553279999999987</v>
      </c>
      <c r="J6044" s="2">
        <f>Table_ExternalData_15[[#This Row],[BB cena]]*Table_ExternalData_15[[#Headers],[1,22]]</f>
        <v>11.901500159999998</v>
      </c>
      <c r="K6044">
        <f>Table_ExternalData_15[[#This Row],[Price]]*Table_ExternalData_15[[#Headers],[1,22]]</f>
        <v>12.397395999999999</v>
      </c>
      <c r="L6044" s="7">
        <f>IF(G6044="White Shark",E6044*0.5,IF(G6044="Sbox",E6044*0.5,IF(G6044="Tenda",E6044*0.5,E6044*0.2)))/100</f>
        <v>0.04</v>
      </c>
      <c r="M6044" s="2">
        <f>Table_ExternalData_15[[#This Row],[Price]]-Table_ExternalData_15[[#This Row],[Price]]*Table_ExternalData_15[[#This Row],[extra popust]]</f>
        <v>9.7553279999999987</v>
      </c>
      <c r="N6044" s="2">
        <f>IF(M6044&lt;I6044,M6044,I6044)</f>
        <v>9.7553279999999987</v>
      </c>
      <c r="O6044" s="16" t="str">
        <f>IF(N6044&lt;I6044,$U$1," ")</f>
        <v xml:space="preserve"> </v>
      </c>
      <c r="P6044" s="16" t="str">
        <f>IFERROR((O6044+30)," ")</f>
        <v xml:space="preserve"> </v>
      </c>
      <c r="Q6044" s="2">
        <f ca="1">IF(O6044=$U$1,N6044,"0")*1.22</f>
        <v>0</v>
      </c>
    </row>
    <row r="6045" spans="1:17" x14ac:dyDescent="0.25">
      <c r="A6045" t="s">
        <v>10332</v>
      </c>
      <c r="B6045" t="s">
        <v>10331</v>
      </c>
      <c r="C6045">
        <v>16412</v>
      </c>
      <c r="D6045">
        <v>13.611800000000001</v>
      </c>
      <c r="E6045">
        <f>IFERROR(VLOOKUP(Table_ExternalData_15[[#This Row],[Id]],Rabati!B:C,2,0),0)</f>
        <v>20</v>
      </c>
      <c r="F6045">
        <v>3</v>
      </c>
      <c r="G6045" t="str">
        <f>VLOOKUP(Table_ExternalData_15[[#This Row],[Id]],'Blagovna izdelek'!A:C,3,0)</f>
        <v>Bachmann</v>
      </c>
      <c r="H6045">
        <f>Table_ExternalData_15[[#This Row],[Rabat]]*0.2</f>
        <v>4</v>
      </c>
      <c r="I6045" s="2">
        <f>Table_ExternalData_15[[#This Row],[Price]]-(Table_ExternalData_15[[#This Row],[Price]]*Table_ExternalData_15[[#This Row],[BB rabat]])/100</f>
        <v>13.067328</v>
      </c>
      <c r="J6045" s="2">
        <f>Table_ExternalData_15[[#This Row],[BB cena]]*Table_ExternalData_15[[#Headers],[1,22]]</f>
        <v>15.942140159999999</v>
      </c>
      <c r="K6045">
        <f>Table_ExternalData_15[[#This Row],[Price]]*Table_ExternalData_15[[#Headers],[1,22]]</f>
        <v>16.606396</v>
      </c>
      <c r="L6045" s="7">
        <f>IF(G6045="White Shark",E6045*0.5,IF(G6045="Sbox",E6045*0.5,IF(G6045="Tenda",E6045*0.5,E6045*0.2)))/100</f>
        <v>0.04</v>
      </c>
      <c r="M6045" s="2">
        <f>Table_ExternalData_15[[#This Row],[Price]]-Table_ExternalData_15[[#This Row],[Price]]*Table_ExternalData_15[[#This Row],[extra popust]]</f>
        <v>13.067328</v>
      </c>
      <c r="N6045" s="2">
        <f>IF(M6045&lt;I6045,M6045,I6045)</f>
        <v>13.067328</v>
      </c>
      <c r="O6045" s="16" t="str">
        <f>IF(N6045&lt;I6045,$U$1," ")</f>
        <v xml:space="preserve"> </v>
      </c>
      <c r="P6045" s="16" t="str">
        <f>IFERROR((O6045+30)," ")</f>
        <v xml:space="preserve"> </v>
      </c>
      <c r="Q6045" s="2">
        <f ca="1">IF(O6045=$U$1,N6045,"0")*1.22</f>
        <v>0</v>
      </c>
    </row>
    <row r="6046" spans="1:17" x14ac:dyDescent="0.25">
      <c r="A6046" t="s">
        <v>10334</v>
      </c>
      <c r="B6046" t="s">
        <v>10333</v>
      </c>
      <c r="C6046">
        <v>16413</v>
      </c>
      <c r="D6046">
        <v>24.379899999999999</v>
      </c>
      <c r="E6046">
        <f>IFERROR(VLOOKUP(Table_ExternalData_15[[#This Row],[Id]],Rabati!B:C,2,0),0)</f>
        <v>20</v>
      </c>
      <c r="F6046">
        <v>12</v>
      </c>
      <c r="G6046" t="str">
        <f>VLOOKUP(Table_ExternalData_15[[#This Row],[Id]],'Blagovna izdelek'!A:C,3,0)</f>
        <v>Bachmann</v>
      </c>
      <c r="H6046">
        <f>Table_ExternalData_15[[#This Row],[Rabat]]*0.2</f>
        <v>4</v>
      </c>
      <c r="I6046" s="2">
        <f>Table_ExternalData_15[[#This Row],[Price]]-(Table_ExternalData_15[[#This Row],[Price]]*Table_ExternalData_15[[#This Row],[BB rabat]])/100</f>
        <v>23.404703999999999</v>
      </c>
      <c r="J6046" s="2">
        <f>Table_ExternalData_15[[#This Row],[BB cena]]*Table_ExternalData_15[[#Headers],[1,22]]</f>
        <v>28.553738879999997</v>
      </c>
      <c r="K6046">
        <f>Table_ExternalData_15[[#This Row],[Price]]*Table_ExternalData_15[[#Headers],[1,22]]</f>
        <v>29.743478</v>
      </c>
      <c r="L6046" s="7">
        <f>IF(G6046="White Shark",E6046*0.5,IF(G6046="Sbox",E6046*0.5,IF(G6046="Tenda",E6046*0.5,E6046*0.2)))/100</f>
        <v>0.04</v>
      </c>
      <c r="M6046" s="2">
        <f>Table_ExternalData_15[[#This Row],[Price]]-Table_ExternalData_15[[#This Row],[Price]]*Table_ExternalData_15[[#This Row],[extra popust]]</f>
        <v>23.404703999999999</v>
      </c>
      <c r="N6046" s="2">
        <f>IF(M6046&lt;I6046,M6046,I6046)</f>
        <v>23.404703999999999</v>
      </c>
      <c r="O6046" s="16" t="str">
        <f>IF(N6046&lt;I6046,$U$1," ")</f>
        <v xml:space="preserve"> </v>
      </c>
      <c r="P6046" s="16" t="str">
        <f>IFERROR((O6046+30)," ")</f>
        <v xml:space="preserve"> </v>
      </c>
      <c r="Q6046" s="2">
        <f ca="1">IF(O6046=$U$1,N6046,"0")*1.22</f>
        <v>0</v>
      </c>
    </row>
    <row r="6047" spans="1:17" x14ac:dyDescent="0.25">
      <c r="A6047" t="s">
        <v>10336</v>
      </c>
      <c r="B6047" t="s">
        <v>10335</v>
      </c>
      <c r="C6047">
        <v>16414</v>
      </c>
      <c r="D6047">
        <v>26.715399999999999</v>
      </c>
      <c r="E6047">
        <f>IFERROR(VLOOKUP(Table_ExternalData_15[[#This Row],[Id]],Rabati!B:C,2,0),0)</f>
        <v>20</v>
      </c>
      <c r="F6047">
        <v>10</v>
      </c>
      <c r="G6047" t="str">
        <f>VLOOKUP(Table_ExternalData_15[[#This Row],[Id]],'Blagovna izdelek'!A:C,3,0)</f>
        <v>Bachmann</v>
      </c>
      <c r="H6047">
        <f>Table_ExternalData_15[[#This Row],[Rabat]]*0.2</f>
        <v>4</v>
      </c>
      <c r="I6047" s="2">
        <f>Table_ExternalData_15[[#This Row],[Price]]-(Table_ExternalData_15[[#This Row],[Price]]*Table_ExternalData_15[[#This Row],[BB rabat]])/100</f>
        <v>25.646784</v>
      </c>
      <c r="J6047" s="2">
        <f>Table_ExternalData_15[[#This Row],[BB cena]]*Table_ExternalData_15[[#Headers],[1,22]]</f>
        <v>31.289076479999999</v>
      </c>
      <c r="K6047">
        <f>Table_ExternalData_15[[#This Row],[Price]]*Table_ExternalData_15[[#Headers],[1,22]]</f>
        <v>32.592787999999999</v>
      </c>
      <c r="L6047" s="7">
        <f>IF(G6047="White Shark",E6047*0.5,IF(G6047="Sbox",E6047*0.5,IF(G6047="Tenda",E6047*0.5,E6047*0.2)))/100</f>
        <v>0.04</v>
      </c>
      <c r="M6047" s="2">
        <f>Table_ExternalData_15[[#This Row],[Price]]-Table_ExternalData_15[[#This Row],[Price]]*Table_ExternalData_15[[#This Row],[extra popust]]</f>
        <v>25.646784</v>
      </c>
      <c r="N6047" s="2">
        <f>IF(M6047&lt;I6047,M6047,I6047)</f>
        <v>25.646784</v>
      </c>
      <c r="O6047" s="16" t="str">
        <f>IF(N6047&lt;I6047,$U$1," ")</f>
        <v xml:space="preserve"> </v>
      </c>
      <c r="P6047" s="16" t="str">
        <f>IFERROR((O6047+30)," ")</f>
        <v xml:space="preserve"> </v>
      </c>
      <c r="Q6047" s="2">
        <f ca="1">IF(O6047=$U$1,N6047,"0")*1.22</f>
        <v>0</v>
      </c>
    </row>
    <row r="6048" spans="1:17" x14ac:dyDescent="0.25">
      <c r="A6048" t="s">
        <v>10338</v>
      </c>
      <c r="B6048" t="s">
        <v>10337</v>
      </c>
      <c r="C6048">
        <v>16415</v>
      </c>
      <c r="D6048">
        <v>65.116399999999999</v>
      </c>
      <c r="E6048">
        <f>IFERROR(VLOOKUP(Table_ExternalData_15[[#This Row],[Id]],Rabati!B:C,2,0),0)</f>
        <v>20</v>
      </c>
      <c r="F6048">
        <v>10</v>
      </c>
      <c r="G6048" t="str">
        <f>VLOOKUP(Table_ExternalData_15[[#This Row],[Id]],'Blagovna izdelek'!A:C,3,0)</f>
        <v>Bachmann</v>
      </c>
      <c r="H6048">
        <f>Table_ExternalData_15[[#This Row],[Rabat]]*0.2</f>
        <v>4</v>
      </c>
      <c r="I6048" s="2">
        <f>Table_ExternalData_15[[#This Row],[Price]]-(Table_ExternalData_15[[#This Row],[Price]]*Table_ExternalData_15[[#This Row],[BB rabat]])/100</f>
        <v>62.511744</v>
      </c>
      <c r="J6048" s="2">
        <f>Table_ExternalData_15[[#This Row],[BB cena]]*Table_ExternalData_15[[#Headers],[1,22]]</f>
        <v>76.264327679999994</v>
      </c>
      <c r="K6048">
        <f>Table_ExternalData_15[[#This Row],[Price]]*Table_ExternalData_15[[#Headers],[1,22]]</f>
        <v>79.442008000000001</v>
      </c>
      <c r="L6048" s="7">
        <f>IF(G6048="White Shark",E6048*0.5,IF(G6048="Sbox",E6048*0.5,IF(G6048="Tenda",E6048*0.5,E6048*0.2)))/100</f>
        <v>0.04</v>
      </c>
      <c r="M6048" s="2">
        <f>Table_ExternalData_15[[#This Row],[Price]]-Table_ExternalData_15[[#This Row],[Price]]*Table_ExternalData_15[[#This Row],[extra popust]]</f>
        <v>62.511744</v>
      </c>
      <c r="N6048" s="2">
        <f>IF(M6048&lt;I6048,M6048,I6048)</f>
        <v>62.511744</v>
      </c>
      <c r="O6048" s="16" t="str">
        <f>IF(N6048&lt;I6048,$U$1," ")</f>
        <v xml:space="preserve"> </v>
      </c>
      <c r="P6048" s="16" t="str">
        <f>IFERROR((O6048+30)," ")</f>
        <v xml:space="preserve"> </v>
      </c>
      <c r="Q6048" s="2">
        <f ca="1">IF(O6048=$U$1,N6048,"0")*1.22</f>
        <v>0</v>
      </c>
    </row>
    <row r="6049" spans="1:17" x14ac:dyDescent="0.25">
      <c r="A6049" t="s">
        <v>10634</v>
      </c>
      <c r="B6049" t="s">
        <v>10633</v>
      </c>
      <c r="C6049">
        <v>16477</v>
      </c>
      <c r="D6049">
        <v>23.6907</v>
      </c>
      <c r="E6049">
        <f>IFERROR(VLOOKUP(Table_ExternalData_15[[#This Row],[Id]],Rabati!B:C,2,0),0)</f>
        <v>20</v>
      </c>
      <c r="F6049">
        <v>0</v>
      </c>
      <c r="G6049" t="str">
        <f>VLOOKUP(Table_ExternalData_15[[#This Row],[Id]],'Blagovna izdelek'!A:C,3,0)</f>
        <v>Bachmann</v>
      </c>
      <c r="H6049">
        <f>Table_ExternalData_15[[#This Row],[Rabat]]*0.2</f>
        <v>4</v>
      </c>
      <c r="I6049" s="2">
        <f>Table_ExternalData_15[[#This Row],[Price]]-(Table_ExternalData_15[[#This Row],[Price]]*Table_ExternalData_15[[#This Row],[BB rabat]])/100</f>
        <v>22.743071999999998</v>
      </c>
      <c r="J6049" s="2">
        <f>Table_ExternalData_15[[#This Row],[BB cena]]*Table_ExternalData_15[[#Headers],[1,22]]</f>
        <v>27.746547839999998</v>
      </c>
      <c r="K6049">
        <f>Table_ExternalData_15[[#This Row],[Price]]*Table_ExternalData_15[[#Headers],[1,22]]</f>
        <v>28.902653999999998</v>
      </c>
      <c r="L6049" s="7">
        <f>IF(G6049="White Shark",E6049*0.5,IF(G6049="Sbox",E6049*0.5,IF(G6049="Tenda",E6049*0.5,E6049*0.2)))/100</f>
        <v>0.04</v>
      </c>
      <c r="M6049" s="2">
        <f>Table_ExternalData_15[[#This Row],[Price]]-Table_ExternalData_15[[#This Row],[Price]]*Table_ExternalData_15[[#This Row],[extra popust]]</f>
        <v>22.743071999999998</v>
      </c>
      <c r="N6049" s="2">
        <f>IF(M6049&lt;I6049,M6049,I6049)</f>
        <v>22.743071999999998</v>
      </c>
      <c r="O6049" s="16" t="str">
        <f>IF(N6049&lt;I6049,$U$1," ")</f>
        <v xml:space="preserve"> </v>
      </c>
      <c r="P6049" s="16" t="str">
        <f>IFERROR((O6049+30)," ")</f>
        <v xml:space="preserve"> </v>
      </c>
      <c r="Q6049" s="2">
        <f ca="1">IF(O6049=$U$1,N6049,"0")*1.22</f>
        <v>0</v>
      </c>
    </row>
    <row r="6050" spans="1:17" x14ac:dyDescent="0.25">
      <c r="A6050" t="s">
        <v>10221</v>
      </c>
      <c r="B6050" t="s">
        <v>10222</v>
      </c>
      <c r="C6050">
        <v>16578</v>
      </c>
      <c r="D6050">
        <v>5.1436000000000002</v>
      </c>
      <c r="E6050">
        <f>IFERROR(VLOOKUP(Table_ExternalData_15[[#This Row],[Id]],Rabati!B:C,2,0),0)</f>
        <v>20</v>
      </c>
      <c r="F6050">
        <v>14</v>
      </c>
      <c r="G6050" t="str">
        <f>VLOOKUP(Table_ExternalData_15[[#This Row],[Id]],'Blagovna izdelek'!A:C,3,0)</f>
        <v>Bachmann</v>
      </c>
      <c r="H6050">
        <f>Table_ExternalData_15[[#This Row],[Rabat]]*0.2</f>
        <v>4</v>
      </c>
      <c r="I6050" s="2">
        <f>Table_ExternalData_15[[#This Row],[Price]]-(Table_ExternalData_15[[#This Row],[Price]]*Table_ExternalData_15[[#This Row],[BB rabat]])/100</f>
        <v>4.937856</v>
      </c>
      <c r="J6050" s="2">
        <f>Table_ExternalData_15[[#This Row],[BB cena]]*Table_ExternalData_15[[#Headers],[1,22]]</f>
        <v>6.0241843199999998</v>
      </c>
      <c r="K6050">
        <f>Table_ExternalData_15[[#This Row],[Price]]*Table_ExternalData_15[[#Headers],[1,22]]</f>
        <v>6.2751919999999997</v>
      </c>
      <c r="L6050" s="7">
        <f>IF(G6050="White Shark",E6050*0.5,IF(G6050="Sbox",E6050*0.5,IF(G6050="Tenda",E6050*0.5,E6050*0.2)))/100</f>
        <v>0.04</v>
      </c>
      <c r="M6050" s="2">
        <f>Table_ExternalData_15[[#This Row],[Price]]-Table_ExternalData_15[[#This Row],[Price]]*Table_ExternalData_15[[#This Row],[extra popust]]</f>
        <v>4.937856</v>
      </c>
      <c r="N6050" s="2">
        <f>IF(M6050&lt;I6050,M6050,I6050)</f>
        <v>4.937856</v>
      </c>
      <c r="O6050" s="16" t="str">
        <f>IF(N6050&lt;I6050,$U$1," ")</f>
        <v xml:space="preserve"> </v>
      </c>
      <c r="P6050" s="16" t="str">
        <f>IFERROR((O6050+30)," ")</f>
        <v xml:space="preserve"> </v>
      </c>
      <c r="Q6050" s="2">
        <f ca="1">IF(O6050=$U$1,N6050,"0")*1.22</f>
        <v>0</v>
      </c>
    </row>
    <row r="6051" spans="1:17" x14ac:dyDescent="0.25">
      <c r="A6051" t="s">
        <v>10223</v>
      </c>
      <c r="B6051" t="s">
        <v>10224</v>
      </c>
      <c r="C6051">
        <v>16579</v>
      </c>
      <c r="D6051">
        <v>5.1436000000000002</v>
      </c>
      <c r="E6051">
        <f>IFERROR(VLOOKUP(Table_ExternalData_15[[#This Row],[Id]],Rabati!B:C,2,0),0)</f>
        <v>20</v>
      </c>
      <c r="F6051">
        <v>14</v>
      </c>
      <c r="G6051" t="str">
        <f>VLOOKUP(Table_ExternalData_15[[#This Row],[Id]],'Blagovna izdelek'!A:C,3,0)</f>
        <v>Bachmann</v>
      </c>
      <c r="H6051">
        <f>Table_ExternalData_15[[#This Row],[Rabat]]*0.2</f>
        <v>4</v>
      </c>
      <c r="I6051" s="2">
        <f>Table_ExternalData_15[[#This Row],[Price]]-(Table_ExternalData_15[[#This Row],[Price]]*Table_ExternalData_15[[#This Row],[BB rabat]])/100</f>
        <v>4.937856</v>
      </c>
      <c r="J6051" s="2">
        <f>Table_ExternalData_15[[#This Row],[BB cena]]*Table_ExternalData_15[[#Headers],[1,22]]</f>
        <v>6.0241843199999998</v>
      </c>
      <c r="K6051">
        <f>Table_ExternalData_15[[#This Row],[Price]]*Table_ExternalData_15[[#Headers],[1,22]]</f>
        <v>6.2751919999999997</v>
      </c>
      <c r="L6051" s="7">
        <f>IF(G6051="White Shark",E6051*0.5,IF(G6051="Sbox",E6051*0.5,IF(G6051="Tenda",E6051*0.5,E6051*0.2)))/100</f>
        <v>0.04</v>
      </c>
      <c r="M6051" s="2">
        <f>Table_ExternalData_15[[#This Row],[Price]]-Table_ExternalData_15[[#This Row],[Price]]*Table_ExternalData_15[[#This Row],[extra popust]]</f>
        <v>4.937856</v>
      </c>
      <c r="N6051" s="2">
        <f>IF(M6051&lt;I6051,M6051,I6051)</f>
        <v>4.937856</v>
      </c>
      <c r="O6051" s="16" t="str">
        <f>IF(N6051&lt;I6051,$U$1," ")</f>
        <v xml:space="preserve"> </v>
      </c>
      <c r="P6051" s="16" t="str">
        <f>IFERROR((O6051+30)," ")</f>
        <v xml:space="preserve"> </v>
      </c>
      <c r="Q6051" s="2">
        <f ca="1">IF(O6051=$U$1,N6051,"0")*1.22</f>
        <v>0</v>
      </c>
    </row>
    <row r="6052" spans="1:17" x14ac:dyDescent="0.25">
      <c r="A6052" t="s">
        <v>10616</v>
      </c>
      <c r="B6052" t="s">
        <v>11102</v>
      </c>
      <c r="C6052">
        <v>16580</v>
      </c>
      <c r="D6052">
        <v>774.46220000000005</v>
      </c>
      <c r="E6052">
        <f>IFERROR(VLOOKUP(Table_ExternalData_15[[#This Row],[Id]],Rabati!B:C,2,0),0)</f>
        <v>10</v>
      </c>
      <c r="F6052">
        <v>0</v>
      </c>
      <c r="G6052" t="str">
        <f>VLOOKUP(Table_ExternalData_15[[#This Row],[Id]],'Blagovna izdelek'!A:C,3,0)</f>
        <v>Bachmann</v>
      </c>
      <c r="H6052">
        <f>Table_ExternalData_15[[#This Row],[Rabat]]*0.2</f>
        <v>2</v>
      </c>
      <c r="I6052" s="2">
        <f>Table_ExternalData_15[[#This Row],[Price]]-(Table_ExternalData_15[[#This Row],[Price]]*Table_ExternalData_15[[#This Row],[BB rabat]])/100</f>
        <v>758.97295600000007</v>
      </c>
      <c r="J6052" s="2">
        <f>Table_ExternalData_15[[#This Row],[BB cena]]*Table_ExternalData_15[[#Headers],[1,22]]</f>
        <v>925.94700632000001</v>
      </c>
      <c r="K6052">
        <f>Table_ExternalData_15[[#This Row],[Price]]*Table_ExternalData_15[[#Headers],[1,22]]</f>
        <v>944.843884</v>
      </c>
      <c r="L6052" s="7">
        <f>IF(G6052="White Shark",E6052*0.5,IF(G6052="Sbox",E6052*0.5,IF(G6052="Tenda",E6052*0.5,E6052*0.2)))/100</f>
        <v>0.02</v>
      </c>
      <c r="M6052" s="2">
        <f>Table_ExternalData_15[[#This Row],[Price]]-Table_ExternalData_15[[#This Row],[Price]]*Table_ExternalData_15[[#This Row],[extra popust]]</f>
        <v>758.97295600000007</v>
      </c>
      <c r="N6052" s="2">
        <f>IF(M6052&lt;I6052,M6052,I6052)</f>
        <v>758.97295600000007</v>
      </c>
      <c r="O6052" s="16" t="str">
        <f>IF(N6052&lt;I6052,$U$1," ")</f>
        <v xml:space="preserve"> </v>
      </c>
      <c r="P6052" s="16" t="str">
        <f>IFERROR((O6052+30)," ")</f>
        <v xml:space="preserve"> </v>
      </c>
      <c r="Q6052" s="2">
        <f ca="1">IF(O6052=$U$1,N6052,"0")*1.22</f>
        <v>0</v>
      </c>
    </row>
    <row r="6053" spans="1:17" x14ac:dyDescent="0.25">
      <c r="A6053" t="s">
        <v>10617</v>
      </c>
      <c r="B6053" t="s">
        <v>11103</v>
      </c>
      <c r="C6053">
        <v>16581</v>
      </c>
      <c r="D6053">
        <v>182.27170000000001</v>
      </c>
      <c r="E6053">
        <f>IFERROR(VLOOKUP(Table_ExternalData_15[[#This Row],[Id]],Rabati!B:C,2,0),0)</f>
        <v>10</v>
      </c>
      <c r="F6053">
        <v>0</v>
      </c>
      <c r="G6053" t="str">
        <f>VLOOKUP(Table_ExternalData_15[[#This Row],[Id]],'Blagovna izdelek'!A:C,3,0)</f>
        <v>Bachmann</v>
      </c>
      <c r="H6053">
        <f>Table_ExternalData_15[[#This Row],[Rabat]]*0.2</f>
        <v>2</v>
      </c>
      <c r="I6053" s="2">
        <f>Table_ExternalData_15[[#This Row],[Price]]-(Table_ExternalData_15[[#This Row],[Price]]*Table_ExternalData_15[[#This Row],[BB rabat]])/100</f>
        <v>178.62626600000002</v>
      </c>
      <c r="J6053" s="2">
        <f>Table_ExternalData_15[[#This Row],[BB cena]]*Table_ExternalData_15[[#Headers],[1,22]]</f>
        <v>217.92404452000002</v>
      </c>
      <c r="K6053">
        <f>Table_ExternalData_15[[#This Row],[Price]]*Table_ExternalData_15[[#Headers],[1,22]]</f>
        <v>222.37147400000001</v>
      </c>
      <c r="L6053" s="7">
        <f>IF(G6053="White Shark",E6053*0.5,IF(G6053="Sbox",E6053*0.5,IF(G6053="Tenda",E6053*0.5,E6053*0.2)))/100</f>
        <v>0.02</v>
      </c>
      <c r="M6053" s="2">
        <f>Table_ExternalData_15[[#This Row],[Price]]-Table_ExternalData_15[[#This Row],[Price]]*Table_ExternalData_15[[#This Row],[extra popust]]</f>
        <v>178.62626600000002</v>
      </c>
      <c r="N6053" s="2">
        <f>IF(M6053&lt;I6053,M6053,I6053)</f>
        <v>178.62626600000002</v>
      </c>
      <c r="O6053" s="16" t="str">
        <f>IF(N6053&lt;I6053,$U$1," ")</f>
        <v xml:space="preserve"> </v>
      </c>
      <c r="P6053" s="16" t="str">
        <f>IFERROR((O6053+30)," ")</f>
        <v xml:space="preserve"> </v>
      </c>
      <c r="Q6053" s="2">
        <f ca="1">IF(O6053=$U$1,N6053,"0")*1.22</f>
        <v>0</v>
      </c>
    </row>
    <row r="6054" spans="1:17" x14ac:dyDescent="0.25">
      <c r="A6054" t="s">
        <v>10618</v>
      </c>
      <c r="B6054" t="s">
        <v>11139</v>
      </c>
      <c r="C6054">
        <v>16582</v>
      </c>
      <c r="D6054">
        <v>89.449399999999997</v>
      </c>
      <c r="E6054">
        <f>IFERROR(VLOOKUP(Table_ExternalData_15[[#This Row],[Id]],Rabati!B:C,2,0),0)</f>
        <v>10</v>
      </c>
      <c r="F6054">
        <v>0</v>
      </c>
      <c r="G6054" t="str">
        <f>VLOOKUP(Table_ExternalData_15[[#This Row],[Id]],'Blagovna izdelek'!A:C,3,0)</f>
        <v>Bachmann</v>
      </c>
      <c r="H6054">
        <f>Table_ExternalData_15[[#This Row],[Rabat]]*0.2</f>
        <v>2</v>
      </c>
      <c r="I6054" s="2">
        <f>Table_ExternalData_15[[#This Row],[Price]]-(Table_ExternalData_15[[#This Row],[Price]]*Table_ExternalData_15[[#This Row],[BB rabat]])/100</f>
        <v>87.660411999999994</v>
      </c>
      <c r="J6054" s="2">
        <f>Table_ExternalData_15[[#This Row],[BB cena]]*Table_ExternalData_15[[#Headers],[1,22]]</f>
        <v>106.94570263999999</v>
      </c>
      <c r="K6054">
        <f>Table_ExternalData_15[[#This Row],[Price]]*Table_ExternalData_15[[#Headers],[1,22]]</f>
        <v>109.12826799999999</v>
      </c>
      <c r="L6054" s="7">
        <f>IF(G6054="White Shark",E6054*0.5,IF(G6054="Sbox",E6054*0.5,IF(G6054="Tenda",E6054*0.5,E6054*0.2)))/100</f>
        <v>0.02</v>
      </c>
      <c r="M6054" s="2">
        <f>Table_ExternalData_15[[#This Row],[Price]]-Table_ExternalData_15[[#This Row],[Price]]*Table_ExternalData_15[[#This Row],[extra popust]]</f>
        <v>87.660411999999994</v>
      </c>
      <c r="N6054" s="2">
        <f>IF(M6054&lt;I6054,M6054,I6054)</f>
        <v>87.660411999999994</v>
      </c>
      <c r="O6054" s="16" t="str">
        <f>IF(N6054&lt;I6054,$U$1," ")</f>
        <v xml:space="preserve"> </v>
      </c>
      <c r="P6054" s="16" t="str">
        <f>IFERROR((O6054+30)," ")</f>
        <v xml:space="preserve"> </v>
      </c>
      <c r="Q6054" s="2">
        <f ca="1">IF(O6054=$U$1,N6054,"0")*1.22</f>
        <v>0</v>
      </c>
    </row>
    <row r="6055" spans="1:17" x14ac:dyDescent="0.25">
      <c r="A6055" t="s">
        <v>10619</v>
      </c>
      <c r="B6055" t="s">
        <v>11140</v>
      </c>
      <c r="C6055">
        <v>16583</v>
      </c>
      <c r="D6055">
        <v>89.449399999999997</v>
      </c>
      <c r="E6055">
        <f>IFERROR(VLOOKUP(Table_ExternalData_15[[#This Row],[Id]],Rabati!B:C,2,0),0)</f>
        <v>10</v>
      </c>
      <c r="F6055">
        <v>0</v>
      </c>
      <c r="G6055" t="str">
        <f>VLOOKUP(Table_ExternalData_15[[#This Row],[Id]],'Blagovna izdelek'!A:C,3,0)</f>
        <v>Bachmann</v>
      </c>
      <c r="H6055">
        <f>Table_ExternalData_15[[#This Row],[Rabat]]*0.2</f>
        <v>2</v>
      </c>
      <c r="I6055" s="2">
        <f>Table_ExternalData_15[[#This Row],[Price]]-(Table_ExternalData_15[[#This Row],[Price]]*Table_ExternalData_15[[#This Row],[BB rabat]])/100</f>
        <v>87.660411999999994</v>
      </c>
      <c r="J6055" s="2">
        <f>Table_ExternalData_15[[#This Row],[BB cena]]*Table_ExternalData_15[[#Headers],[1,22]]</f>
        <v>106.94570263999999</v>
      </c>
      <c r="K6055">
        <f>Table_ExternalData_15[[#This Row],[Price]]*Table_ExternalData_15[[#Headers],[1,22]]</f>
        <v>109.12826799999999</v>
      </c>
      <c r="L6055" s="7">
        <f>IF(G6055="White Shark",E6055*0.5,IF(G6055="Sbox",E6055*0.5,IF(G6055="Tenda",E6055*0.5,E6055*0.2)))/100</f>
        <v>0.02</v>
      </c>
      <c r="M6055" s="2">
        <f>Table_ExternalData_15[[#This Row],[Price]]-Table_ExternalData_15[[#This Row],[Price]]*Table_ExternalData_15[[#This Row],[extra popust]]</f>
        <v>87.660411999999994</v>
      </c>
      <c r="N6055" s="2">
        <f>IF(M6055&lt;I6055,M6055,I6055)</f>
        <v>87.660411999999994</v>
      </c>
      <c r="O6055" s="16" t="str">
        <f>IF(N6055&lt;I6055,$U$1," ")</f>
        <v xml:space="preserve"> </v>
      </c>
      <c r="P6055" s="16" t="str">
        <f>IFERROR((O6055+30)," ")</f>
        <v xml:space="preserve"> </v>
      </c>
      <c r="Q6055" s="2">
        <f ca="1">IF(O6055=$U$1,N6055,"0")*1.22</f>
        <v>0</v>
      </c>
    </row>
    <row r="6056" spans="1:17" x14ac:dyDescent="0.25">
      <c r="A6056" t="s">
        <v>10620</v>
      </c>
      <c r="B6056" t="s">
        <v>10817</v>
      </c>
      <c r="C6056">
        <v>16584</v>
      </c>
      <c r="D6056">
        <v>26.136299999999999</v>
      </c>
      <c r="E6056">
        <f>IFERROR(VLOOKUP(Table_ExternalData_15[[#This Row],[Id]],Rabati!B:C,2,0),0)</f>
        <v>20</v>
      </c>
      <c r="F6056">
        <v>0</v>
      </c>
      <c r="G6056" t="str">
        <f>VLOOKUP(Table_ExternalData_15[[#This Row],[Id]],'Blagovna izdelek'!A:C,3,0)</f>
        <v>Bachmann</v>
      </c>
      <c r="H6056">
        <f>Table_ExternalData_15[[#This Row],[Rabat]]*0.2</f>
        <v>4</v>
      </c>
      <c r="I6056" s="2">
        <f>Table_ExternalData_15[[#This Row],[Price]]-(Table_ExternalData_15[[#This Row],[Price]]*Table_ExternalData_15[[#This Row],[BB rabat]])/100</f>
        <v>25.090847999999998</v>
      </c>
      <c r="J6056" s="2">
        <f>Table_ExternalData_15[[#This Row],[BB cena]]*Table_ExternalData_15[[#Headers],[1,22]]</f>
        <v>30.610834559999997</v>
      </c>
      <c r="K6056">
        <f>Table_ExternalData_15[[#This Row],[Price]]*Table_ExternalData_15[[#Headers],[1,22]]</f>
        <v>31.886285999999998</v>
      </c>
      <c r="L6056" s="7">
        <f>IF(G6056="White Shark",E6056*0.5,IF(G6056="Sbox",E6056*0.5,IF(G6056="Tenda",E6056*0.5,E6056*0.2)))/100</f>
        <v>0.04</v>
      </c>
      <c r="M6056" s="2">
        <f>Table_ExternalData_15[[#This Row],[Price]]-Table_ExternalData_15[[#This Row],[Price]]*Table_ExternalData_15[[#This Row],[extra popust]]</f>
        <v>25.090847999999998</v>
      </c>
      <c r="N6056" s="2">
        <f>IF(M6056&lt;I6056,M6056,I6056)</f>
        <v>25.090847999999998</v>
      </c>
      <c r="O6056" s="16" t="str">
        <f>IF(N6056&lt;I6056,$U$1," ")</f>
        <v xml:space="preserve"> </v>
      </c>
      <c r="P6056" s="16" t="str">
        <f>IFERROR((O6056+30)," ")</f>
        <v xml:space="preserve"> </v>
      </c>
      <c r="Q6056" s="2">
        <f ca="1">IF(O6056=$U$1,N6056,"0")*1.22</f>
        <v>0</v>
      </c>
    </row>
    <row r="6057" spans="1:17" x14ac:dyDescent="0.25">
      <c r="A6057" t="s">
        <v>9605</v>
      </c>
      <c r="B6057" t="s">
        <v>10818</v>
      </c>
      <c r="C6057">
        <v>16585</v>
      </c>
      <c r="D6057">
        <v>1.2754000000000001</v>
      </c>
      <c r="E6057">
        <f>IFERROR(VLOOKUP(Table_ExternalData_15[[#This Row],[Id]],Rabati!B:C,2,0),0)</f>
        <v>20</v>
      </c>
      <c r="F6057">
        <v>15</v>
      </c>
      <c r="G6057" t="str">
        <f>VLOOKUP(Table_ExternalData_15[[#This Row],[Id]],'Blagovna izdelek'!A:C,3,0)</f>
        <v>Bachmann</v>
      </c>
      <c r="H6057">
        <f>Table_ExternalData_15[[#This Row],[Rabat]]*0.2</f>
        <v>4</v>
      </c>
      <c r="I6057" s="2">
        <f>Table_ExternalData_15[[#This Row],[Price]]-(Table_ExternalData_15[[#This Row],[Price]]*Table_ExternalData_15[[#This Row],[BB rabat]])/100</f>
        <v>1.2243840000000001</v>
      </c>
      <c r="J6057" s="2">
        <f>Table_ExternalData_15[[#This Row],[BB cena]]*Table_ExternalData_15[[#Headers],[1,22]]</f>
        <v>1.49374848</v>
      </c>
      <c r="K6057">
        <f>Table_ExternalData_15[[#This Row],[Price]]*Table_ExternalData_15[[#Headers],[1,22]]</f>
        <v>1.5559880000000001</v>
      </c>
      <c r="L6057" s="7">
        <f>IF(G6057="White Shark",E6057*0.5,IF(G6057="Sbox",E6057*0.5,IF(G6057="Tenda",E6057*0.5,E6057*0.2)))/100</f>
        <v>0.04</v>
      </c>
      <c r="M6057" s="2">
        <f>Table_ExternalData_15[[#This Row],[Price]]-Table_ExternalData_15[[#This Row],[Price]]*Table_ExternalData_15[[#This Row],[extra popust]]</f>
        <v>1.2243840000000001</v>
      </c>
      <c r="N6057" s="2">
        <f>IF(M6057&lt;I6057,M6057,I6057)</f>
        <v>1.2243840000000001</v>
      </c>
      <c r="O6057" s="16" t="str">
        <f>IF(N6057&lt;I6057,$U$1," ")</f>
        <v xml:space="preserve"> </v>
      </c>
      <c r="P6057" s="16" t="str">
        <f>IFERROR((O6057+30)," ")</f>
        <v xml:space="preserve"> </v>
      </c>
      <c r="Q6057" s="2">
        <f ca="1">IF(O6057=$U$1,N6057,"0")*1.22</f>
        <v>0</v>
      </c>
    </row>
    <row r="6058" spans="1:17" x14ac:dyDescent="0.25">
      <c r="A6058" t="s">
        <v>12244</v>
      </c>
      <c r="B6058" t="s">
        <v>12243</v>
      </c>
      <c r="C6058">
        <v>16985</v>
      </c>
      <c r="D6058">
        <v>54.63</v>
      </c>
      <c r="E6058">
        <f>IFERROR(VLOOKUP(Table_ExternalData_15[[#This Row],[Id]],Rabati!B:C,2,0),0)</f>
        <v>10</v>
      </c>
      <c r="F6058">
        <v>5</v>
      </c>
      <c r="G6058" t="str">
        <f>VLOOKUP(Table_ExternalData_15[[#This Row],[Id]],'Blagovna izdelek'!A:C,3,0)</f>
        <v>Bachmann</v>
      </c>
      <c r="H6058">
        <f>Table_ExternalData_15[[#This Row],[Rabat]]*0.2</f>
        <v>2</v>
      </c>
      <c r="I6058" s="2">
        <f>Table_ExternalData_15[[#This Row],[Price]]-(Table_ExternalData_15[[#This Row],[Price]]*Table_ExternalData_15[[#This Row],[BB rabat]])/100</f>
        <v>53.537400000000005</v>
      </c>
      <c r="J6058" s="2">
        <f>Table_ExternalData_15[[#This Row],[BB cena]]*Table_ExternalData_15[[#Headers],[1,22]]</f>
        <v>65.315628000000004</v>
      </c>
      <c r="K6058">
        <f>Table_ExternalData_15[[#This Row],[Price]]*Table_ExternalData_15[[#Headers],[1,22]]</f>
        <v>66.648600000000002</v>
      </c>
      <c r="L6058" s="7">
        <f>IF(G6058="White Shark",E6058*0.5,IF(G6058="Sbox",E6058*0.5,IF(G6058="Tenda",E6058*0.5,E6058*0.2)))/100</f>
        <v>0.02</v>
      </c>
      <c r="M6058" s="2">
        <f>Table_ExternalData_15[[#This Row],[Price]]-Table_ExternalData_15[[#This Row],[Price]]*Table_ExternalData_15[[#This Row],[extra popust]]</f>
        <v>53.537400000000005</v>
      </c>
      <c r="N6058" s="2">
        <f>IF(M6058&lt;I6058,M6058,I6058)</f>
        <v>53.537400000000005</v>
      </c>
      <c r="O6058" s="16" t="str">
        <f>IF(N6058&lt;I6058,$U$1," ")</f>
        <v xml:space="preserve"> </v>
      </c>
      <c r="P6058" s="16" t="str">
        <f>IFERROR((O6058+30)," ")</f>
        <v xml:space="preserve"> </v>
      </c>
      <c r="Q6058" s="2">
        <f ca="1">IF(O6058=$U$1,N6058,"0")*1.22</f>
        <v>0</v>
      </c>
    </row>
    <row r="6059" spans="1:17" x14ac:dyDescent="0.25">
      <c r="A6059" t="s">
        <v>12246</v>
      </c>
      <c r="B6059" t="s">
        <v>12245</v>
      </c>
      <c r="C6059">
        <v>16986</v>
      </c>
      <c r="D6059">
        <v>67.2</v>
      </c>
      <c r="E6059">
        <f>IFERROR(VLOOKUP(Table_ExternalData_15[[#This Row],[Id]],Rabati!B:C,2,0),0)</f>
        <v>10</v>
      </c>
      <c r="F6059">
        <v>3</v>
      </c>
      <c r="G6059" t="str">
        <f>VLOOKUP(Table_ExternalData_15[[#This Row],[Id]],'Blagovna izdelek'!A:C,3,0)</f>
        <v>Bachmann</v>
      </c>
      <c r="H6059">
        <f>Table_ExternalData_15[[#This Row],[Rabat]]*0.2</f>
        <v>2</v>
      </c>
      <c r="I6059" s="2">
        <f>Table_ExternalData_15[[#This Row],[Price]]-(Table_ExternalData_15[[#This Row],[Price]]*Table_ExternalData_15[[#This Row],[BB rabat]])/100</f>
        <v>65.856000000000009</v>
      </c>
      <c r="J6059" s="2">
        <f>Table_ExternalData_15[[#This Row],[BB cena]]*Table_ExternalData_15[[#Headers],[1,22]]</f>
        <v>80.34432000000001</v>
      </c>
      <c r="K6059">
        <f>Table_ExternalData_15[[#This Row],[Price]]*Table_ExternalData_15[[#Headers],[1,22]]</f>
        <v>81.983999999999995</v>
      </c>
      <c r="L6059" s="7">
        <f>IF(G6059="White Shark",E6059*0.5,IF(G6059="Sbox",E6059*0.5,IF(G6059="Tenda",E6059*0.5,E6059*0.2)))/100</f>
        <v>0.02</v>
      </c>
      <c r="M6059" s="2">
        <f>Table_ExternalData_15[[#This Row],[Price]]-Table_ExternalData_15[[#This Row],[Price]]*Table_ExternalData_15[[#This Row],[extra popust]]</f>
        <v>65.856000000000009</v>
      </c>
      <c r="N6059" s="2">
        <f>IF(M6059&lt;I6059,M6059,I6059)</f>
        <v>65.856000000000009</v>
      </c>
      <c r="O6059" s="16" t="str">
        <f>IF(N6059&lt;I6059,$U$1," ")</f>
        <v xml:space="preserve"> </v>
      </c>
      <c r="P6059" s="16" t="str">
        <f>IFERROR((O6059+30)," ")</f>
        <v xml:space="preserve"> </v>
      </c>
      <c r="Q6059" s="2">
        <f ca="1">IF(O6059=$U$1,N6059,"0")*1.22</f>
        <v>0</v>
      </c>
    </row>
    <row r="6060" spans="1:17" x14ac:dyDescent="0.25">
      <c r="A6060" t="s">
        <v>12258</v>
      </c>
      <c r="B6060" t="s">
        <v>12257</v>
      </c>
      <c r="C6060">
        <v>16993</v>
      </c>
      <c r="D6060">
        <v>33.140599999999999</v>
      </c>
      <c r="E6060">
        <f>IFERROR(VLOOKUP(Table_ExternalData_15[[#This Row],[Id]],Rabati!B:C,2,0),0)</f>
        <v>20</v>
      </c>
      <c r="F6060">
        <v>6</v>
      </c>
      <c r="G6060" t="str">
        <f>VLOOKUP(Table_ExternalData_15[[#This Row],[Id]],'Blagovna izdelek'!A:C,3,0)</f>
        <v>Bachmann</v>
      </c>
      <c r="H6060">
        <f>Table_ExternalData_15[[#This Row],[Rabat]]*0.2</f>
        <v>4</v>
      </c>
      <c r="I6060" s="2">
        <f>Table_ExternalData_15[[#This Row],[Price]]-(Table_ExternalData_15[[#This Row],[Price]]*Table_ExternalData_15[[#This Row],[BB rabat]])/100</f>
        <v>31.814975999999998</v>
      </c>
      <c r="J6060" s="2">
        <f>Table_ExternalData_15[[#This Row],[BB cena]]*Table_ExternalData_15[[#Headers],[1,22]]</f>
        <v>38.814270719999996</v>
      </c>
      <c r="K6060">
        <f>Table_ExternalData_15[[#This Row],[Price]]*Table_ExternalData_15[[#Headers],[1,22]]</f>
        <v>40.431531999999997</v>
      </c>
      <c r="L6060" s="7">
        <f>IF(G6060="White Shark",E6060*0.5,IF(G6060="Sbox",E6060*0.5,IF(G6060="Tenda",E6060*0.5,E6060*0.2)))/100</f>
        <v>0.04</v>
      </c>
      <c r="M6060" s="2">
        <f>Table_ExternalData_15[[#This Row],[Price]]-Table_ExternalData_15[[#This Row],[Price]]*Table_ExternalData_15[[#This Row],[extra popust]]</f>
        <v>31.814975999999998</v>
      </c>
      <c r="N6060" s="2">
        <f>IF(M6060&lt;I6060,M6060,I6060)</f>
        <v>31.814975999999998</v>
      </c>
      <c r="O6060" s="16" t="str">
        <f>IF(N6060&lt;I6060,$U$1," ")</f>
        <v xml:space="preserve"> </v>
      </c>
      <c r="P6060" s="16" t="str">
        <f>IFERROR((O6060+30)," ")</f>
        <v xml:space="preserve"> </v>
      </c>
      <c r="Q6060" s="2">
        <f ca="1">IF(O6060=$U$1,N6060,"0")*1.22</f>
        <v>0</v>
      </c>
    </row>
    <row r="6061" spans="1:17" x14ac:dyDescent="0.25">
      <c r="A6061" t="s">
        <v>12314</v>
      </c>
      <c r="B6061" t="s">
        <v>14953</v>
      </c>
      <c r="C6061">
        <v>17018</v>
      </c>
      <c r="D6061">
        <v>74.397300000000001</v>
      </c>
      <c r="E6061">
        <f>IFERROR(VLOOKUP(Table_ExternalData_15[[#This Row],[Id]],Rabati!B:C,2,0),0)</f>
        <v>20</v>
      </c>
      <c r="F6061">
        <v>8</v>
      </c>
      <c r="G6061" t="str">
        <f>VLOOKUP(Table_ExternalData_15[[#This Row],[Id]],'Blagovna izdelek'!A:C,3,0)</f>
        <v>Bachmann</v>
      </c>
      <c r="H6061">
        <f>Table_ExternalData_15[[#This Row],[Rabat]]*0.2</f>
        <v>4</v>
      </c>
      <c r="I6061" s="2">
        <f>Table_ExternalData_15[[#This Row],[Price]]-(Table_ExternalData_15[[#This Row],[Price]]*Table_ExternalData_15[[#This Row],[BB rabat]])/100</f>
        <v>71.421408</v>
      </c>
      <c r="J6061" s="2">
        <f>Table_ExternalData_15[[#This Row],[BB cena]]*Table_ExternalData_15[[#Headers],[1,22]]</f>
        <v>87.134117759999995</v>
      </c>
      <c r="K6061">
        <f>Table_ExternalData_15[[#This Row],[Price]]*Table_ExternalData_15[[#Headers],[1,22]]</f>
        <v>90.764706000000004</v>
      </c>
      <c r="L6061" s="7">
        <f>IF(G6061="White Shark",E6061*0.5,IF(G6061="Sbox",E6061*0.5,IF(G6061="Tenda",E6061*0.5,E6061*0.2)))/100</f>
        <v>0.04</v>
      </c>
      <c r="M6061" s="2">
        <f>Table_ExternalData_15[[#This Row],[Price]]-Table_ExternalData_15[[#This Row],[Price]]*Table_ExternalData_15[[#This Row],[extra popust]]</f>
        <v>71.421408</v>
      </c>
      <c r="N6061" s="2">
        <f>IF(M6061&lt;I6061,M6061,I6061)</f>
        <v>71.421408</v>
      </c>
      <c r="O6061" s="16" t="str">
        <f>IF(N6061&lt;I6061,$U$1," ")</f>
        <v xml:space="preserve"> </v>
      </c>
      <c r="P6061" s="16" t="str">
        <f>IFERROR((O6061+30)," ")</f>
        <v xml:space="preserve"> </v>
      </c>
      <c r="Q6061" s="2">
        <f ca="1">IF(O6061=$U$1,N6061,"0")*1.22</f>
        <v>0</v>
      </c>
    </row>
    <row r="6062" spans="1:17" x14ac:dyDescent="0.25">
      <c r="A6062" t="s">
        <v>12315</v>
      </c>
      <c r="B6062" t="s">
        <v>14954</v>
      </c>
      <c r="C6062">
        <v>17019</v>
      </c>
      <c r="D6062">
        <v>131.8674</v>
      </c>
      <c r="E6062">
        <f>IFERROR(VLOOKUP(Table_ExternalData_15[[#This Row],[Id]],Rabati!B:C,2,0),0)</f>
        <v>20</v>
      </c>
      <c r="F6062">
        <v>2</v>
      </c>
      <c r="G6062" t="str">
        <f>VLOOKUP(Table_ExternalData_15[[#This Row],[Id]],'Blagovna izdelek'!A:C,3,0)</f>
        <v>Bachmann</v>
      </c>
      <c r="H6062">
        <f>Table_ExternalData_15[[#This Row],[Rabat]]*0.2</f>
        <v>4</v>
      </c>
      <c r="I6062" s="2">
        <f>Table_ExternalData_15[[#This Row],[Price]]-(Table_ExternalData_15[[#This Row],[Price]]*Table_ExternalData_15[[#This Row],[BB rabat]])/100</f>
        <v>126.592704</v>
      </c>
      <c r="J6062" s="2">
        <f>Table_ExternalData_15[[#This Row],[BB cena]]*Table_ExternalData_15[[#Headers],[1,22]]</f>
        <v>154.44309888000001</v>
      </c>
      <c r="K6062">
        <f>Table_ExternalData_15[[#This Row],[Price]]*Table_ExternalData_15[[#Headers],[1,22]]</f>
        <v>160.87822800000001</v>
      </c>
      <c r="L6062" s="7">
        <f>IF(G6062="White Shark",E6062*0.5,IF(G6062="Sbox",E6062*0.5,IF(G6062="Tenda",E6062*0.5,E6062*0.2)))/100</f>
        <v>0.04</v>
      </c>
      <c r="M6062" s="2">
        <f>Table_ExternalData_15[[#This Row],[Price]]-Table_ExternalData_15[[#This Row],[Price]]*Table_ExternalData_15[[#This Row],[extra popust]]</f>
        <v>126.592704</v>
      </c>
      <c r="N6062" s="2">
        <f>IF(M6062&lt;I6062,M6062,I6062)</f>
        <v>126.592704</v>
      </c>
      <c r="O6062" s="16" t="str">
        <f>IF(N6062&lt;I6062,$U$1," ")</f>
        <v xml:space="preserve"> </v>
      </c>
      <c r="P6062" s="16" t="str">
        <f>IFERROR((O6062+30)," ")</f>
        <v xml:space="preserve"> </v>
      </c>
      <c r="Q6062" s="2">
        <f ca="1">IF(O6062=$U$1,N6062,"0")*1.22</f>
        <v>0</v>
      </c>
    </row>
    <row r="6063" spans="1:17" x14ac:dyDescent="0.25">
      <c r="A6063" t="s">
        <v>12845</v>
      </c>
      <c r="B6063" t="s">
        <v>12844</v>
      </c>
      <c r="C6063">
        <v>17076</v>
      </c>
      <c r="D6063">
        <v>21.699200000000001</v>
      </c>
      <c r="E6063">
        <f>IFERROR(VLOOKUP(Table_ExternalData_15[[#This Row],[Id]],Rabati!B:C,2,0),0)</f>
        <v>20</v>
      </c>
      <c r="F6063">
        <v>3</v>
      </c>
      <c r="G6063" t="str">
        <f>VLOOKUP(Table_ExternalData_15[[#This Row],[Id]],'Blagovna izdelek'!A:C,3,0)</f>
        <v>Bachmann</v>
      </c>
      <c r="H6063">
        <f>Table_ExternalData_15[[#This Row],[Rabat]]*0.2</f>
        <v>4</v>
      </c>
      <c r="I6063" s="2">
        <f>Table_ExternalData_15[[#This Row],[Price]]-(Table_ExternalData_15[[#This Row],[Price]]*Table_ExternalData_15[[#This Row],[BB rabat]])/100</f>
        <v>20.831232</v>
      </c>
      <c r="J6063" s="2">
        <f>Table_ExternalData_15[[#This Row],[BB cena]]*Table_ExternalData_15[[#Headers],[1,22]]</f>
        <v>25.414103040000001</v>
      </c>
      <c r="K6063">
        <f>Table_ExternalData_15[[#This Row],[Price]]*Table_ExternalData_15[[#Headers],[1,22]]</f>
        <v>26.473024000000002</v>
      </c>
      <c r="L6063" s="7">
        <f>IF(G6063="White Shark",E6063*0.5,IF(G6063="Sbox",E6063*0.5,IF(G6063="Tenda",E6063*0.5,E6063*0.2)))/100</f>
        <v>0.04</v>
      </c>
      <c r="M6063" s="2">
        <f>Table_ExternalData_15[[#This Row],[Price]]-Table_ExternalData_15[[#This Row],[Price]]*Table_ExternalData_15[[#This Row],[extra popust]]</f>
        <v>20.831232</v>
      </c>
      <c r="N6063" s="2">
        <f>IF(M6063&lt;I6063,M6063,I6063)</f>
        <v>20.831232</v>
      </c>
      <c r="O6063" s="16" t="str">
        <f>IF(N6063&lt;I6063,$U$1," ")</f>
        <v xml:space="preserve"> </v>
      </c>
      <c r="P6063" s="16" t="str">
        <f>IFERROR((O6063+30)," ")</f>
        <v xml:space="preserve"> </v>
      </c>
      <c r="Q6063" s="2">
        <f ca="1">IF(O6063=$U$1,N6063,"0")*1.22</f>
        <v>0</v>
      </c>
    </row>
    <row r="6064" spans="1:17" x14ac:dyDescent="0.25">
      <c r="A6064" t="s">
        <v>12890</v>
      </c>
      <c r="B6064" t="s">
        <v>13120</v>
      </c>
      <c r="C6064">
        <v>17168</v>
      </c>
      <c r="D6064">
        <v>315.40940000000001</v>
      </c>
      <c r="E6064">
        <f>IFERROR(VLOOKUP(Table_ExternalData_15[[#This Row],[Id]],Rabati!B:C,2,0),0)</f>
        <v>10</v>
      </c>
      <c r="F6064">
        <v>0</v>
      </c>
      <c r="G6064" t="str">
        <f>VLOOKUP(Table_ExternalData_15[[#This Row],[Id]],'Blagovna izdelek'!A:C,3,0)</f>
        <v>Bachmann</v>
      </c>
      <c r="H6064">
        <f>Table_ExternalData_15[[#This Row],[Rabat]]*0.2</f>
        <v>2</v>
      </c>
      <c r="I6064" s="2">
        <f>Table_ExternalData_15[[#This Row],[Price]]-(Table_ExternalData_15[[#This Row],[Price]]*Table_ExternalData_15[[#This Row],[BB rabat]])/100</f>
        <v>309.10121200000003</v>
      </c>
      <c r="J6064" s="2">
        <f>Table_ExternalData_15[[#This Row],[BB cena]]*Table_ExternalData_15[[#Headers],[1,22]]</f>
        <v>377.10347864000005</v>
      </c>
      <c r="K6064">
        <f>Table_ExternalData_15[[#This Row],[Price]]*Table_ExternalData_15[[#Headers],[1,22]]</f>
        <v>384.79946799999999</v>
      </c>
      <c r="L6064" s="7">
        <f>IF(G6064="White Shark",E6064*0.5,IF(G6064="Sbox",E6064*0.5,IF(G6064="Tenda",E6064*0.5,E6064*0.2)))/100</f>
        <v>0.02</v>
      </c>
      <c r="M6064" s="2">
        <f>Table_ExternalData_15[[#This Row],[Price]]-Table_ExternalData_15[[#This Row],[Price]]*Table_ExternalData_15[[#This Row],[extra popust]]</f>
        <v>309.10121200000003</v>
      </c>
      <c r="N6064" s="2">
        <f>IF(M6064&lt;I6064,M6064,I6064)</f>
        <v>309.10121200000003</v>
      </c>
      <c r="O6064" s="16" t="str">
        <f>IF(N6064&lt;I6064,$U$1," ")</f>
        <v xml:space="preserve"> </v>
      </c>
      <c r="P6064" s="16" t="str">
        <f>IFERROR((O6064+30)," ")</f>
        <v xml:space="preserve"> </v>
      </c>
      <c r="Q6064" s="2">
        <f ca="1">IF(O6064=$U$1,N6064,"0")*1.22</f>
        <v>0</v>
      </c>
    </row>
    <row r="6065" spans="1:17" x14ac:dyDescent="0.25">
      <c r="A6065" t="s">
        <v>13496</v>
      </c>
      <c r="B6065" t="s">
        <v>13495</v>
      </c>
      <c r="C6065">
        <v>17260</v>
      </c>
      <c r="D6065">
        <v>164.30709999999999</v>
      </c>
      <c r="E6065">
        <f>IFERROR(VLOOKUP(Table_ExternalData_15[[#This Row],[Id]],Rabati!B:C,2,0),0)</f>
        <v>10</v>
      </c>
      <c r="F6065">
        <v>0</v>
      </c>
      <c r="G6065" t="str">
        <f>VLOOKUP(Table_ExternalData_15[[#This Row],[Id]],'Blagovna izdelek'!A:C,3,0)</f>
        <v>Bachmann</v>
      </c>
      <c r="H6065">
        <f>Table_ExternalData_15[[#This Row],[Rabat]]*0.2</f>
        <v>2</v>
      </c>
      <c r="I6065" s="2">
        <f>Table_ExternalData_15[[#This Row],[Price]]-(Table_ExternalData_15[[#This Row],[Price]]*Table_ExternalData_15[[#This Row],[BB rabat]])/100</f>
        <v>161.02095799999998</v>
      </c>
      <c r="J6065" s="2">
        <f>Table_ExternalData_15[[#This Row],[BB cena]]*Table_ExternalData_15[[#Headers],[1,22]]</f>
        <v>196.44556875999996</v>
      </c>
      <c r="K6065">
        <f>Table_ExternalData_15[[#This Row],[Price]]*Table_ExternalData_15[[#Headers],[1,22]]</f>
        <v>200.45466199999998</v>
      </c>
      <c r="L6065" s="7">
        <f>IF(G6065="White Shark",E6065*0.5,IF(G6065="Sbox",E6065*0.5,IF(G6065="Tenda",E6065*0.5,E6065*0.2)))/100</f>
        <v>0.02</v>
      </c>
      <c r="M6065" s="2">
        <f>Table_ExternalData_15[[#This Row],[Price]]-Table_ExternalData_15[[#This Row],[Price]]*Table_ExternalData_15[[#This Row],[extra popust]]</f>
        <v>161.02095799999998</v>
      </c>
      <c r="N6065" s="2">
        <f>IF(M6065&lt;I6065,M6065,I6065)</f>
        <v>161.02095799999998</v>
      </c>
      <c r="O6065" s="16" t="str">
        <f>IF(N6065&lt;I6065,$U$1," ")</f>
        <v xml:space="preserve"> </v>
      </c>
      <c r="P6065" s="16" t="str">
        <f>IFERROR((O6065+30)," ")</f>
        <v xml:space="preserve"> </v>
      </c>
      <c r="Q6065" s="2">
        <f ca="1">IF(O6065=$U$1,N6065,"0")*1.22</f>
        <v>0</v>
      </c>
    </row>
    <row r="6066" spans="1:17" x14ac:dyDescent="0.25">
      <c r="A6066" t="s">
        <v>14143</v>
      </c>
      <c r="B6066" t="s">
        <v>14142</v>
      </c>
      <c r="C6066">
        <v>17331</v>
      </c>
      <c r="D6066">
        <v>114.4422</v>
      </c>
      <c r="E6066">
        <f>IFERROR(VLOOKUP(Table_ExternalData_15[[#This Row],[Id]],Rabati!B:C,2,0),0)</f>
        <v>10</v>
      </c>
      <c r="F6066">
        <v>0</v>
      </c>
      <c r="G6066" t="str">
        <f>VLOOKUP(Table_ExternalData_15[[#This Row],[Id]],'Blagovna izdelek'!A:C,3,0)</f>
        <v>Bachmann</v>
      </c>
      <c r="H6066">
        <f>Table_ExternalData_15[[#This Row],[Rabat]]*0.2</f>
        <v>2</v>
      </c>
      <c r="I6066" s="2">
        <f>Table_ExternalData_15[[#This Row],[Price]]-(Table_ExternalData_15[[#This Row],[Price]]*Table_ExternalData_15[[#This Row],[BB rabat]])/100</f>
        <v>112.153356</v>
      </c>
      <c r="J6066" s="2">
        <f>Table_ExternalData_15[[#This Row],[BB cena]]*Table_ExternalData_15[[#Headers],[1,22]]</f>
        <v>136.82709431999999</v>
      </c>
      <c r="K6066">
        <f>Table_ExternalData_15[[#This Row],[Price]]*Table_ExternalData_15[[#Headers],[1,22]]</f>
        <v>139.619484</v>
      </c>
      <c r="L6066" s="7">
        <f>IF(G6066="White Shark",E6066*0.5,IF(G6066="Sbox",E6066*0.5,IF(G6066="Tenda",E6066*0.5,E6066*0.2)))/100</f>
        <v>0.02</v>
      </c>
      <c r="M6066" s="2">
        <f>Table_ExternalData_15[[#This Row],[Price]]-Table_ExternalData_15[[#This Row],[Price]]*Table_ExternalData_15[[#This Row],[extra popust]]</f>
        <v>112.153356</v>
      </c>
      <c r="N6066" s="2">
        <f>IF(M6066&lt;I6066,M6066,I6066)</f>
        <v>112.153356</v>
      </c>
      <c r="O6066" s="16" t="str">
        <f>IF(N6066&lt;I6066,$U$1," ")</f>
        <v xml:space="preserve"> </v>
      </c>
      <c r="P6066" s="16" t="str">
        <f>IFERROR((O6066+30)," ")</f>
        <v xml:space="preserve"> </v>
      </c>
      <c r="Q6066" s="2">
        <f ca="1">IF(O6066=$U$1,N6066,"0")*1.22</f>
        <v>0</v>
      </c>
    </row>
    <row r="6067" spans="1:17" x14ac:dyDescent="0.25">
      <c r="A6067" t="s">
        <v>14222</v>
      </c>
      <c r="B6067" t="s">
        <v>14221</v>
      </c>
      <c r="C6067">
        <v>17367</v>
      </c>
      <c r="D6067">
        <v>34.869</v>
      </c>
      <c r="E6067">
        <f>IFERROR(VLOOKUP(Table_ExternalData_15[[#This Row],[Id]],Rabati!B:C,2,0),0)</f>
        <v>20</v>
      </c>
      <c r="F6067">
        <v>6</v>
      </c>
      <c r="G6067" t="str">
        <f>VLOOKUP(Table_ExternalData_15[[#This Row],[Id]],'Blagovna izdelek'!A:C,3,0)</f>
        <v>Bachmann</v>
      </c>
      <c r="H6067">
        <f>Table_ExternalData_15[[#This Row],[Rabat]]*0.2</f>
        <v>4</v>
      </c>
      <c r="I6067" s="2">
        <f>Table_ExternalData_15[[#This Row],[Price]]-(Table_ExternalData_15[[#This Row],[Price]]*Table_ExternalData_15[[#This Row],[BB rabat]])/100</f>
        <v>33.474240000000002</v>
      </c>
      <c r="J6067" s="2">
        <f>Table_ExternalData_15[[#This Row],[BB cena]]*Table_ExternalData_15[[#Headers],[1,22]]</f>
        <v>40.838572800000001</v>
      </c>
      <c r="K6067">
        <f>Table_ExternalData_15[[#This Row],[Price]]*Table_ExternalData_15[[#Headers],[1,22]]</f>
        <v>42.540179999999999</v>
      </c>
      <c r="L6067" s="7">
        <f>IF(G6067="White Shark",E6067*0.5,IF(G6067="Sbox",E6067*0.5,IF(G6067="Tenda",E6067*0.5,E6067*0.2)))/100</f>
        <v>0.04</v>
      </c>
      <c r="M6067" s="2">
        <f>Table_ExternalData_15[[#This Row],[Price]]-Table_ExternalData_15[[#This Row],[Price]]*Table_ExternalData_15[[#This Row],[extra popust]]</f>
        <v>33.474240000000002</v>
      </c>
      <c r="N6067" s="2">
        <f>IF(M6067&lt;I6067,M6067,I6067)</f>
        <v>33.474240000000002</v>
      </c>
      <c r="O6067" s="16" t="str">
        <f>IF(N6067&lt;I6067,$U$1," ")</f>
        <v xml:space="preserve"> </v>
      </c>
      <c r="P6067" s="16" t="str">
        <f>IFERROR((O6067+30)," ")</f>
        <v xml:space="preserve"> </v>
      </c>
      <c r="Q6067" s="2">
        <f ca="1">IF(O6067=$U$1,N6067,"0")*1.22</f>
        <v>0</v>
      </c>
    </row>
    <row r="6068" spans="1:17" x14ac:dyDescent="0.25">
      <c r="A6068" t="s">
        <v>14247</v>
      </c>
      <c r="B6068" t="s">
        <v>14246</v>
      </c>
      <c r="C6068">
        <v>17385</v>
      </c>
      <c r="D6068">
        <v>33.765900000000002</v>
      </c>
      <c r="E6068">
        <f>IFERROR(VLOOKUP(Table_ExternalData_15[[#This Row],[Id]],Rabati!B:C,2,0),0)</f>
        <v>10</v>
      </c>
      <c r="F6068">
        <v>3</v>
      </c>
      <c r="G6068" t="str">
        <f>VLOOKUP(Table_ExternalData_15[[#This Row],[Id]],'Blagovna izdelek'!A:C,3,0)</f>
        <v>Bachmann</v>
      </c>
      <c r="H6068">
        <f>Table_ExternalData_15[[#This Row],[Rabat]]*0.2</f>
        <v>2</v>
      </c>
      <c r="I6068" s="2">
        <f>Table_ExternalData_15[[#This Row],[Price]]-(Table_ExternalData_15[[#This Row],[Price]]*Table_ExternalData_15[[#This Row],[BB rabat]])/100</f>
        <v>33.090582000000005</v>
      </c>
      <c r="J6068" s="2">
        <f>Table_ExternalData_15[[#This Row],[BB cena]]*Table_ExternalData_15[[#Headers],[1,22]]</f>
        <v>40.370510040000006</v>
      </c>
      <c r="K6068">
        <f>Table_ExternalData_15[[#This Row],[Price]]*Table_ExternalData_15[[#Headers],[1,22]]</f>
        <v>41.194398</v>
      </c>
      <c r="L6068" s="7">
        <f>IF(G6068="White Shark",E6068*0.5,IF(G6068="Sbox",E6068*0.5,IF(G6068="Tenda",E6068*0.5,E6068*0.2)))/100</f>
        <v>0.02</v>
      </c>
      <c r="M6068" s="2">
        <f>Table_ExternalData_15[[#This Row],[Price]]-Table_ExternalData_15[[#This Row],[Price]]*Table_ExternalData_15[[#This Row],[extra popust]]</f>
        <v>33.090582000000005</v>
      </c>
      <c r="N6068" s="2">
        <f>IF(M6068&lt;I6068,M6068,I6068)</f>
        <v>33.090582000000005</v>
      </c>
      <c r="O6068" s="16" t="str">
        <f>IF(N6068&lt;I6068,$U$1," ")</f>
        <v xml:space="preserve"> </v>
      </c>
      <c r="P6068" s="16" t="str">
        <f>IFERROR((O6068+30)," ")</f>
        <v xml:space="preserve"> </v>
      </c>
      <c r="Q6068" s="2">
        <f ca="1">IF(O6068=$U$1,N6068,"0")*1.22</f>
        <v>0</v>
      </c>
    </row>
    <row r="6069" spans="1:17" x14ac:dyDescent="0.25">
      <c r="A6069" t="s">
        <v>14289</v>
      </c>
      <c r="B6069" t="s">
        <v>14288</v>
      </c>
      <c r="C6069">
        <v>17396</v>
      </c>
      <c r="D6069">
        <v>271.30279999999999</v>
      </c>
      <c r="E6069">
        <f>IFERROR(VLOOKUP(Table_ExternalData_15[[#This Row],[Id]],Rabati!B:C,2,0),0)</f>
        <v>10</v>
      </c>
      <c r="F6069">
        <v>0</v>
      </c>
      <c r="G6069" t="str">
        <f>VLOOKUP(Table_ExternalData_15[[#This Row],[Id]],'Blagovna izdelek'!A:C,3,0)</f>
        <v>Bachmann</v>
      </c>
      <c r="H6069">
        <f>Table_ExternalData_15[[#This Row],[Rabat]]*0.2</f>
        <v>2</v>
      </c>
      <c r="I6069" s="2">
        <f>Table_ExternalData_15[[#This Row],[Price]]-(Table_ExternalData_15[[#This Row],[Price]]*Table_ExternalData_15[[#This Row],[BB rabat]])/100</f>
        <v>265.87674399999997</v>
      </c>
      <c r="J6069" s="2">
        <f>Table_ExternalData_15[[#This Row],[BB cena]]*Table_ExternalData_15[[#Headers],[1,22]]</f>
        <v>324.36962767999995</v>
      </c>
      <c r="K6069">
        <f>Table_ExternalData_15[[#This Row],[Price]]*Table_ExternalData_15[[#Headers],[1,22]]</f>
        <v>330.98941600000001</v>
      </c>
      <c r="L6069" s="7">
        <f>IF(G6069="White Shark",E6069*0.5,IF(G6069="Sbox",E6069*0.5,IF(G6069="Tenda",E6069*0.5,E6069*0.2)))/100</f>
        <v>0.02</v>
      </c>
      <c r="M6069" s="2">
        <f>Table_ExternalData_15[[#This Row],[Price]]-Table_ExternalData_15[[#This Row],[Price]]*Table_ExternalData_15[[#This Row],[extra popust]]</f>
        <v>265.87674399999997</v>
      </c>
      <c r="N6069" s="2">
        <f>IF(M6069&lt;I6069,M6069,I6069)</f>
        <v>265.87674399999997</v>
      </c>
      <c r="O6069" s="16" t="str">
        <f>IF(N6069&lt;I6069,$U$1," ")</f>
        <v xml:space="preserve"> </v>
      </c>
      <c r="P6069" s="16" t="str">
        <f>IFERROR((O6069+30)," ")</f>
        <v xml:space="preserve"> </v>
      </c>
      <c r="Q6069" s="2">
        <f ca="1">IF(O6069=$U$1,N6069,"0")*1.22</f>
        <v>0</v>
      </c>
    </row>
    <row r="6070" spans="1:17" x14ac:dyDescent="0.25">
      <c r="A6070" t="s">
        <v>14291</v>
      </c>
      <c r="B6070" t="s">
        <v>14290</v>
      </c>
      <c r="C6070">
        <v>17397</v>
      </c>
      <c r="D6070">
        <v>49.7896</v>
      </c>
      <c r="E6070">
        <f>IFERROR(VLOOKUP(Table_ExternalData_15[[#This Row],[Id]],Rabati!B:C,2,0),0)</f>
        <v>10</v>
      </c>
      <c r="F6070">
        <v>0</v>
      </c>
      <c r="G6070" t="str">
        <f>VLOOKUP(Table_ExternalData_15[[#This Row],[Id]],'Blagovna izdelek'!A:C,3,0)</f>
        <v>Bachmann</v>
      </c>
      <c r="H6070">
        <f>Table_ExternalData_15[[#This Row],[Rabat]]*0.2</f>
        <v>2</v>
      </c>
      <c r="I6070" s="2">
        <f>Table_ExternalData_15[[#This Row],[Price]]-(Table_ExternalData_15[[#This Row],[Price]]*Table_ExternalData_15[[#This Row],[BB rabat]])/100</f>
        <v>48.793807999999999</v>
      </c>
      <c r="J6070" s="2">
        <f>Table_ExternalData_15[[#This Row],[BB cena]]*Table_ExternalData_15[[#Headers],[1,22]]</f>
        <v>59.528445759999997</v>
      </c>
      <c r="K6070">
        <f>Table_ExternalData_15[[#This Row],[Price]]*Table_ExternalData_15[[#Headers],[1,22]]</f>
        <v>60.743311999999996</v>
      </c>
      <c r="L6070" s="7">
        <f>IF(G6070="White Shark",E6070*0.5,IF(G6070="Sbox",E6070*0.5,IF(G6070="Tenda",E6070*0.5,E6070*0.2)))/100</f>
        <v>0.02</v>
      </c>
      <c r="M6070" s="2">
        <f>Table_ExternalData_15[[#This Row],[Price]]-Table_ExternalData_15[[#This Row],[Price]]*Table_ExternalData_15[[#This Row],[extra popust]]</f>
        <v>48.793807999999999</v>
      </c>
      <c r="N6070" s="2">
        <f>IF(M6070&lt;I6070,M6070,I6070)</f>
        <v>48.793807999999999</v>
      </c>
      <c r="O6070" s="16" t="str">
        <f>IF(N6070&lt;I6070,$U$1," ")</f>
        <v xml:space="preserve"> </v>
      </c>
      <c r="P6070" s="16" t="str">
        <f>IFERROR((O6070+30)," ")</f>
        <v xml:space="preserve"> </v>
      </c>
      <c r="Q6070" s="2">
        <f ca="1">IF(O6070=$U$1,N6070,"0")*1.22</f>
        <v>0</v>
      </c>
    </row>
    <row r="6071" spans="1:17" x14ac:dyDescent="0.25">
      <c r="A6071" t="s">
        <v>14373</v>
      </c>
      <c r="B6071" t="s">
        <v>14372</v>
      </c>
      <c r="C6071">
        <v>17438</v>
      </c>
      <c r="D6071">
        <v>62.331200000000003</v>
      </c>
      <c r="E6071">
        <f>IFERROR(VLOOKUP(Table_ExternalData_15[[#This Row],[Id]],Rabati!B:C,2,0),0)</f>
        <v>10</v>
      </c>
      <c r="F6071">
        <v>0</v>
      </c>
      <c r="G6071" t="str">
        <f>VLOOKUP(Table_ExternalData_15[[#This Row],[Id]],'Blagovna izdelek'!A:C,3,0)</f>
        <v>Bachmann</v>
      </c>
      <c r="H6071">
        <f>Table_ExternalData_15[[#This Row],[Rabat]]*0.2</f>
        <v>2</v>
      </c>
      <c r="I6071" s="2">
        <f>Table_ExternalData_15[[#This Row],[Price]]-(Table_ExternalData_15[[#This Row],[Price]]*Table_ExternalData_15[[#This Row],[BB rabat]])/100</f>
        <v>61.084576000000006</v>
      </c>
      <c r="J6071" s="2">
        <f>Table_ExternalData_15[[#This Row],[BB cena]]*Table_ExternalData_15[[#Headers],[1,22]]</f>
        <v>74.523182720000008</v>
      </c>
      <c r="K6071">
        <f>Table_ExternalData_15[[#This Row],[Price]]*Table_ExternalData_15[[#Headers],[1,22]]</f>
        <v>76.044064000000006</v>
      </c>
      <c r="L6071" s="7">
        <f>IF(G6071="White Shark",E6071*0.5,IF(G6071="Sbox",E6071*0.5,IF(G6071="Tenda",E6071*0.5,E6071*0.2)))/100</f>
        <v>0.02</v>
      </c>
      <c r="M6071" s="2">
        <f>Table_ExternalData_15[[#This Row],[Price]]-Table_ExternalData_15[[#This Row],[Price]]*Table_ExternalData_15[[#This Row],[extra popust]]</f>
        <v>61.084576000000006</v>
      </c>
      <c r="N6071" s="2">
        <f>IF(M6071&lt;I6071,M6071,I6071)</f>
        <v>61.084576000000006</v>
      </c>
      <c r="O6071" s="16" t="str">
        <f>IF(N6071&lt;I6071,$U$1," ")</f>
        <v xml:space="preserve"> </v>
      </c>
      <c r="P6071" s="16" t="str">
        <f>IFERROR((O6071+30)," ")</f>
        <v xml:space="preserve"> </v>
      </c>
      <c r="Q6071" s="2">
        <f ca="1">IF(O6071=$U$1,N6071,"0")*1.22</f>
        <v>0</v>
      </c>
    </row>
    <row r="6072" spans="1:17" x14ac:dyDescent="0.25">
      <c r="A6072" t="s">
        <v>14375</v>
      </c>
      <c r="B6072" t="s">
        <v>14374</v>
      </c>
      <c r="C6072">
        <v>17439</v>
      </c>
      <c r="D6072">
        <v>180.40620000000001</v>
      </c>
      <c r="E6072">
        <f>IFERROR(VLOOKUP(Table_ExternalData_15[[#This Row],[Id]],Rabati!B:C,2,0),0)</f>
        <v>10</v>
      </c>
      <c r="F6072">
        <v>0</v>
      </c>
      <c r="G6072" t="str">
        <f>VLOOKUP(Table_ExternalData_15[[#This Row],[Id]],'Blagovna izdelek'!A:C,3,0)</f>
        <v>Bachmann</v>
      </c>
      <c r="H6072">
        <f>Table_ExternalData_15[[#This Row],[Rabat]]*0.2</f>
        <v>2</v>
      </c>
      <c r="I6072" s="2">
        <f>Table_ExternalData_15[[#This Row],[Price]]-(Table_ExternalData_15[[#This Row],[Price]]*Table_ExternalData_15[[#This Row],[BB rabat]])/100</f>
        <v>176.79807600000001</v>
      </c>
      <c r="J6072" s="2">
        <f>Table_ExternalData_15[[#This Row],[BB cena]]*Table_ExternalData_15[[#Headers],[1,22]]</f>
        <v>215.69365272000002</v>
      </c>
      <c r="K6072">
        <f>Table_ExternalData_15[[#This Row],[Price]]*Table_ExternalData_15[[#Headers],[1,22]]</f>
        <v>220.09556400000002</v>
      </c>
      <c r="L6072" s="7">
        <f>IF(G6072="White Shark",E6072*0.5,IF(G6072="Sbox",E6072*0.5,IF(G6072="Tenda",E6072*0.5,E6072*0.2)))/100</f>
        <v>0.02</v>
      </c>
      <c r="M6072" s="2">
        <f>Table_ExternalData_15[[#This Row],[Price]]-Table_ExternalData_15[[#This Row],[Price]]*Table_ExternalData_15[[#This Row],[extra popust]]</f>
        <v>176.79807600000001</v>
      </c>
      <c r="N6072" s="2">
        <f>IF(M6072&lt;I6072,M6072,I6072)</f>
        <v>176.79807600000001</v>
      </c>
      <c r="O6072" s="16" t="str">
        <f>IF(N6072&lt;I6072,$U$1," ")</f>
        <v xml:space="preserve"> </v>
      </c>
      <c r="P6072" s="16" t="str">
        <f>IFERROR((O6072+30)," ")</f>
        <v xml:space="preserve"> </v>
      </c>
      <c r="Q6072" s="2">
        <f ca="1">IF(O6072=$U$1,N6072,"0")*1.22</f>
        <v>0</v>
      </c>
    </row>
    <row r="6073" spans="1:17" x14ac:dyDescent="0.25">
      <c r="A6073" t="s">
        <v>14389</v>
      </c>
      <c r="B6073" t="s">
        <v>14388</v>
      </c>
      <c r="C6073">
        <v>17446</v>
      </c>
      <c r="D6073">
        <v>21.699200000000001</v>
      </c>
      <c r="E6073">
        <f>IFERROR(VLOOKUP(Table_ExternalData_15[[#This Row],[Id]],Rabati!B:C,2,0),0)</f>
        <v>20</v>
      </c>
      <c r="F6073">
        <v>10</v>
      </c>
      <c r="G6073" t="str">
        <f>VLOOKUP(Table_ExternalData_15[[#This Row],[Id]],'Blagovna izdelek'!A:C,3,0)</f>
        <v>Bachmann</v>
      </c>
      <c r="H6073">
        <f>Table_ExternalData_15[[#This Row],[Rabat]]*0.2</f>
        <v>4</v>
      </c>
      <c r="I6073" s="2">
        <f>Table_ExternalData_15[[#This Row],[Price]]-(Table_ExternalData_15[[#This Row],[Price]]*Table_ExternalData_15[[#This Row],[BB rabat]])/100</f>
        <v>20.831232</v>
      </c>
      <c r="J6073" s="2">
        <f>Table_ExternalData_15[[#This Row],[BB cena]]*Table_ExternalData_15[[#Headers],[1,22]]</f>
        <v>25.414103040000001</v>
      </c>
      <c r="K6073">
        <f>Table_ExternalData_15[[#This Row],[Price]]*Table_ExternalData_15[[#Headers],[1,22]]</f>
        <v>26.473024000000002</v>
      </c>
      <c r="L6073" s="7">
        <f>IF(G6073="White Shark",E6073*0.5,IF(G6073="Sbox",E6073*0.5,IF(G6073="Tenda",E6073*0.5,E6073*0.2)))/100</f>
        <v>0.04</v>
      </c>
      <c r="M6073" s="2">
        <f>Table_ExternalData_15[[#This Row],[Price]]-Table_ExternalData_15[[#This Row],[Price]]*Table_ExternalData_15[[#This Row],[extra popust]]</f>
        <v>20.831232</v>
      </c>
      <c r="N6073" s="2">
        <f>IF(M6073&lt;I6073,M6073,I6073)</f>
        <v>20.831232</v>
      </c>
      <c r="O6073" s="16" t="str">
        <f>IF(N6073&lt;I6073,$U$1," ")</f>
        <v xml:space="preserve"> </v>
      </c>
      <c r="P6073" s="16" t="str">
        <f>IFERROR((O6073+30)," ")</f>
        <v xml:space="preserve"> </v>
      </c>
      <c r="Q6073" s="2">
        <f ca="1">IF(O6073=$U$1,N6073,"0")*1.22</f>
        <v>0</v>
      </c>
    </row>
    <row r="6074" spans="1:17" x14ac:dyDescent="0.25">
      <c r="A6074" t="s">
        <v>14839</v>
      </c>
      <c r="B6074" t="s">
        <v>14838</v>
      </c>
      <c r="C6074">
        <v>17625</v>
      </c>
      <c r="D6074">
        <v>59.95</v>
      </c>
      <c r="E6074">
        <f>IFERROR(VLOOKUP(Table_ExternalData_15[[#This Row],[Id]],Rabati!B:C,2,0),0)</f>
        <v>10</v>
      </c>
      <c r="F6074">
        <v>0</v>
      </c>
      <c r="G6074" t="str">
        <f>VLOOKUP(Table_ExternalData_15[[#This Row],[Id]],'Blagovna izdelek'!A:C,3,0)</f>
        <v>Bachmann</v>
      </c>
      <c r="H6074">
        <f>Table_ExternalData_15[[#This Row],[Rabat]]*0.2</f>
        <v>2</v>
      </c>
      <c r="I6074" s="2">
        <f>Table_ExternalData_15[[#This Row],[Price]]-(Table_ExternalData_15[[#This Row],[Price]]*Table_ExternalData_15[[#This Row],[BB rabat]])/100</f>
        <v>58.751000000000005</v>
      </c>
      <c r="J6074" s="2">
        <f>Table_ExternalData_15[[#This Row],[BB cena]]*Table_ExternalData_15[[#Headers],[1,22]]</f>
        <v>71.676220000000001</v>
      </c>
      <c r="K6074">
        <f>Table_ExternalData_15[[#This Row],[Price]]*Table_ExternalData_15[[#Headers],[1,22]]</f>
        <v>73.138999999999996</v>
      </c>
      <c r="L6074" s="7">
        <f>IF(G6074="White Shark",E6074*0.5,IF(G6074="Sbox",E6074*0.5,IF(G6074="Tenda",E6074*0.5,E6074*0.2)))/100</f>
        <v>0.02</v>
      </c>
      <c r="M6074" s="2">
        <f>Table_ExternalData_15[[#This Row],[Price]]-Table_ExternalData_15[[#This Row],[Price]]*Table_ExternalData_15[[#This Row],[extra popust]]</f>
        <v>58.751000000000005</v>
      </c>
      <c r="N6074" s="2">
        <f>IF(M6074&lt;I6074,M6074,I6074)</f>
        <v>58.751000000000005</v>
      </c>
      <c r="O6074" s="16" t="str">
        <f>IF(N6074&lt;I6074,$U$1," ")</f>
        <v xml:space="preserve"> </v>
      </c>
      <c r="P6074" s="16" t="str">
        <f>IFERROR((O6074+30)," ")</f>
        <v xml:space="preserve"> </v>
      </c>
      <c r="Q6074" s="2">
        <f ca="1">IF(O6074=$U$1,N6074,"0")*1.22</f>
        <v>0</v>
      </c>
    </row>
    <row r="6075" spans="1:17" x14ac:dyDescent="0.25">
      <c r="A6075" t="s">
        <v>14841</v>
      </c>
      <c r="B6075" t="s">
        <v>14840</v>
      </c>
      <c r="C6075">
        <v>17626</v>
      </c>
      <c r="D6075">
        <v>9.9499999999999993</v>
      </c>
      <c r="E6075">
        <f>IFERROR(VLOOKUP(Table_ExternalData_15[[#This Row],[Id]],Rabati!B:C,2,0),0)</f>
        <v>10</v>
      </c>
      <c r="F6075">
        <v>0</v>
      </c>
      <c r="G6075" t="str">
        <f>VLOOKUP(Table_ExternalData_15[[#This Row],[Id]],'Blagovna izdelek'!A:C,3,0)</f>
        <v>Bachmann</v>
      </c>
      <c r="H6075">
        <f>Table_ExternalData_15[[#This Row],[Rabat]]*0.2</f>
        <v>2</v>
      </c>
      <c r="I6075" s="2">
        <f>Table_ExternalData_15[[#This Row],[Price]]-(Table_ExternalData_15[[#This Row],[Price]]*Table_ExternalData_15[[#This Row],[BB rabat]])/100</f>
        <v>9.7509999999999994</v>
      </c>
      <c r="J6075" s="2">
        <f>Table_ExternalData_15[[#This Row],[BB cena]]*Table_ExternalData_15[[#Headers],[1,22]]</f>
        <v>11.89622</v>
      </c>
      <c r="K6075">
        <f>Table_ExternalData_15[[#This Row],[Price]]*Table_ExternalData_15[[#Headers],[1,22]]</f>
        <v>12.138999999999999</v>
      </c>
      <c r="L6075" s="7">
        <f>IF(G6075="White Shark",E6075*0.5,IF(G6075="Sbox",E6075*0.5,IF(G6075="Tenda",E6075*0.5,E6075*0.2)))/100</f>
        <v>0.02</v>
      </c>
      <c r="M6075" s="2">
        <f>Table_ExternalData_15[[#This Row],[Price]]-Table_ExternalData_15[[#This Row],[Price]]*Table_ExternalData_15[[#This Row],[extra popust]]</f>
        <v>9.7509999999999994</v>
      </c>
      <c r="N6075" s="2">
        <f>IF(M6075&lt;I6075,M6075,I6075)</f>
        <v>9.7509999999999994</v>
      </c>
      <c r="O6075" s="16" t="str">
        <f>IF(N6075&lt;I6075,$U$1," ")</f>
        <v xml:space="preserve"> </v>
      </c>
      <c r="P6075" s="16" t="str">
        <f>IFERROR((O6075+30)," ")</f>
        <v xml:space="preserve"> </v>
      </c>
      <c r="Q6075" s="2">
        <f ca="1">IF(O6075=$U$1,N6075,"0")*1.22</f>
        <v>0</v>
      </c>
    </row>
    <row r="6076" spans="1:17" x14ac:dyDescent="0.25">
      <c r="A6076" t="s">
        <v>15091</v>
      </c>
      <c r="B6076" t="s">
        <v>15090</v>
      </c>
      <c r="C6076">
        <v>17683</v>
      </c>
      <c r="D6076">
        <v>1.4844999999999999</v>
      </c>
      <c r="E6076">
        <f>IFERROR(VLOOKUP(Table_ExternalData_15[[#This Row],[Id]],Rabati!B:C,2,0),0)</f>
        <v>20</v>
      </c>
      <c r="F6076">
        <v>3</v>
      </c>
      <c r="G6076" t="str">
        <f>VLOOKUP(Table_ExternalData_15[[#This Row],[Id]],'Blagovna izdelek'!A:C,3,0)</f>
        <v>Bachmann</v>
      </c>
      <c r="H6076">
        <f>Table_ExternalData_15[[#This Row],[Rabat]]*0.2</f>
        <v>4</v>
      </c>
      <c r="I6076" s="2">
        <f>Table_ExternalData_15[[#This Row],[Price]]-(Table_ExternalData_15[[#This Row],[Price]]*Table_ExternalData_15[[#This Row],[BB rabat]])/100</f>
        <v>1.4251199999999999</v>
      </c>
      <c r="J6076" s="2">
        <f>Table_ExternalData_15[[#This Row],[BB cena]]*Table_ExternalData_15[[#Headers],[1,22]]</f>
        <v>1.7386463999999999</v>
      </c>
      <c r="K6076">
        <f>Table_ExternalData_15[[#This Row],[Price]]*Table_ExternalData_15[[#Headers],[1,22]]</f>
        <v>1.8110899999999999</v>
      </c>
      <c r="L6076" s="7">
        <f>IF(G6076="White Shark",E6076*0.5,IF(G6076="Sbox",E6076*0.5,IF(G6076="Tenda",E6076*0.5,E6076*0.2)))/100</f>
        <v>0.04</v>
      </c>
      <c r="M6076" s="2">
        <f>Table_ExternalData_15[[#This Row],[Price]]-Table_ExternalData_15[[#This Row],[Price]]*Table_ExternalData_15[[#This Row],[extra popust]]</f>
        <v>1.4251199999999999</v>
      </c>
      <c r="N6076" s="2">
        <f>IF(M6076&lt;I6076,M6076,I6076)</f>
        <v>1.4251199999999999</v>
      </c>
      <c r="O6076" s="16" t="str">
        <f>IF(N6076&lt;I6076,$U$1," ")</f>
        <v xml:space="preserve"> </v>
      </c>
      <c r="P6076" s="16" t="str">
        <f>IFERROR((O6076+30)," ")</f>
        <v xml:space="preserve"> </v>
      </c>
      <c r="Q6076" s="2">
        <f ca="1">IF(O6076=$U$1,N6076,"0")*1.22</f>
        <v>0</v>
      </c>
    </row>
    <row r="6077" spans="1:17" x14ac:dyDescent="0.25">
      <c r="A6077" t="s">
        <v>15268</v>
      </c>
      <c r="B6077" t="s">
        <v>15267</v>
      </c>
      <c r="C6077">
        <v>17731</v>
      </c>
      <c r="D6077">
        <v>79.95</v>
      </c>
      <c r="E6077">
        <f>IFERROR(VLOOKUP(Table_ExternalData_15[[#This Row],[Id]],Rabati!B:C,2,0),0)</f>
        <v>10</v>
      </c>
      <c r="F6077">
        <v>0</v>
      </c>
      <c r="G6077" t="str">
        <f>VLOOKUP(Table_ExternalData_15[[#This Row],[Id]],'Blagovna izdelek'!A:C,3,0)</f>
        <v>Bachmann</v>
      </c>
      <c r="H6077">
        <f>Table_ExternalData_15[[#This Row],[Rabat]]*0.2</f>
        <v>2</v>
      </c>
      <c r="I6077" s="2">
        <f>Table_ExternalData_15[[#This Row],[Price]]-(Table_ExternalData_15[[#This Row],[Price]]*Table_ExternalData_15[[#This Row],[BB rabat]])/100</f>
        <v>78.350999999999999</v>
      </c>
      <c r="J6077" s="2">
        <f>Table_ExternalData_15[[#This Row],[BB cena]]*Table_ExternalData_15[[#Headers],[1,22]]</f>
        <v>95.588219999999993</v>
      </c>
      <c r="K6077">
        <f>Table_ExternalData_15[[#This Row],[Price]]*Table_ExternalData_15[[#Headers],[1,22]]</f>
        <v>97.539000000000001</v>
      </c>
      <c r="L6077" s="7">
        <f>IF(G6077="White Shark",E6077*0.5,IF(G6077="Sbox",E6077*0.5,IF(G6077="Tenda",E6077*0.5,E6077*0.2)))/100</f>
        <v>0.02</v>
      </c>
      <c r="M6077" s="2">
        <f>Table_ExternalData_15[[#This Row],[Price]]-Table_ExternalData_15[[#This Row],[Price]]*Table_ExternalData_15[[#This Row],[extra popust]]</f>
        <v>78.350999999999999</v>
      </c>
      <c r="N6077" s="2">
        <f>IF(M6077&lt;I6077,M6077,I6077)</f>
        <v>78.350999999999999</v>
      </c>
      <c r="O6077" s="16" t="str">
        <f>IF(N6077&lt;I6077,$U$1," ")</f>
        <v xml:space="preserve"> </v>
      </c>
      <c r="P6077" s="16" t="str">
        <f>IFERROR((O6077+30)," ")</f>
        <v xml:space="preserve"> </v>
      </c>
      <c r="Q6077" s="2">
        <f ca="1">IF(O6077=$U$1,N6077,"0")*1.22</f>
        <v>0</v>
      </c>
    </row>
    <row r="6078" spans="1:17" x14ac:dyDescent="0.25">
      <c r="A6078" t="s">
        <v>15441</v>
      </c>
      <c r="B6078" t="s">
        <v>15440</v>
      </c>
      <c r="C6078">
        <v>17816</v>
      </c>
      <c r="D6078">
        <v>39.1</v>
      </c>
      <c r="E6078">
        <f>IFERROR(VLOOKUP(Table_ExternalData_15[[#This Row],[Id]],Rabati!B:C,2,0),0)</f>
        <v>20</v>
      </c>
      <c r="F6078">
        <v>5</v>
      </c>
      <c r="G6078" t="str">
        <f>VLOOKUP(Table_ExternalData_15[[#This Row],[Id]],'Blagovna izdelek'!A:C,3,0)</f>
        <v>Bachmann</v>
      </c>
      <c r="H6078">
        <f>Table_ExternalData_15[[#This Row],[Rabat]]*0.2</f>
        <v>4</v>
      </c>
      <c r="I6078" s="2">
        <f>Table_ExternalData_15[[#This Row],[Price]]-(Table_ExternalData_15[[#This Row],[Price]]*Table_ExternalData_15[[#This Row],[BB rabat]])/100</f>
        <v>37.536000000000001</v>
      </c>
      <c r="J6078" s="2">
        <f>Table_ExternalData_15[[#This Row],[BB cena]]*Table_ExternalData_15[[#Headers],[1,22]]</f>
        <v>45.79392</v>
      </c>
      <c r="K6078">
        <f>Table_ExternalData_15[[#This Row],[Price]]*Table_ExternalData_15[[#Headers],[1,22]]</f>
        <v>47.701999999999998</v>
      </c>
      <c r="L6078" s="7">
        <f>IF(G6078="White Shark",E6078*0.5,IF(G6078="Sbox",E6078*0.5,IF(G6078="Tenda",E6078*0.5,E6078*0.2)))/100</f>
        <v>0.04</v>
      </c>
      <c r="M6078" s="2">
        <f>Table_ExternalData_15[[#This Row],[Price]]-Table_ExternalData_15[[#This Row],[Price]]*Table_ExternalData_15[[#This Row],[extra popust]]</f>
        <v>37.536000000000001</v>
      </c>
      <c r="N6078" s="2">
        <f>IF(M6078&lt;I6078,M6078,I6078)</f>
        <v>37.536000000000001</v>
      </c>
      <c r="O6078" s="16" t="str">
        <f>IF(N6078&lt;I6078,$U$1," ")</f>
        <v xml:space="preserve"> </v>
      </c>
      <c r="P6078" s="16" t="str">
        <f>IFERROR((O6078+30)," ")</f>
        <v xml:space="preserve"> </v>
      </c>
      <c r="Q6078" s="2">
        <f ca="1">IF(O6078=$U$1,N6078,"0")*1.22</f>
        <v>0</v>
      </c>
    </row>
    <row r="6079" spans="1:17" x14ac:dyDescent="0.25">
      <c r="A6079" t="s">
        <v>15631</v>
      </c>
      <c r="B6079" t="s">
        <v>15630</v>
      </c>
      <c r="C6079">
        <v>17865</v>
      </c>
      <c r="D6079">
        <v>43.8</v>
      </c>
      <c r="E6079">
        <f>IFERROR(VLOOKUP(Table_ExternalData_15[[#This Row],[Id]],Rabati!B:C,2,0),0)</f>
        <v>10</v>
      </c>
      <c r="F6079">
        <v>2</v>
      </c>
      <c r="G6079" t="str">
        <f>VLOOKUP(Table_ExternalData_15[[#This Row],[Id]],'Blagovna izdelek'!A:C,3,0)</f>
        <v>AZDOME</v>
      </c>
      <c r="H6079">
        <f>Table_ExternalData_15[[#This Row],[Rabat]]*0.2</f>
        <v>2</v>
      </c>
      <c r="I6079" s="2">
        <f>Table_ExternalData_15[[#This Row],[Price]]-(Table_ExternalData_15[[#This Row],[Price]]*Table_ExternalData_15[[#This Row],[BB rabat]])/100</f>
        <v>42.923999999999999</v>
      </c>
      <c r="J6079" s="2">
        <f>Table_ExternalData_15[[#This Row],[BB cena]]*Table_ExternalData_15[[#Headers],[1,22]]</f>
        <v>52.367280000000001</v>
      </c>
      <c r="K6079">
        <f>Table_ExternalData_15[[#This Row],[Price]]*Table_ExternalData_15[[#Headers],[1,22]]</f>
        <v>53.435999999999993</v>
      </c>
      <c r="L6079" s="7">
        <f>IF(G6079="White Shark",E6079*0.5,IF(G6079="Sbox",E6079*0.5,IF(G6079="Tenda",E6079*0.5,E6079*0.2)))/100</f>
        <v>0.02</v>
      </c>
      <c r="M6079" s="2">
        <f>Table_ExternalData_15[[#This Row],[Price]]-Table_ExternalData_15[[#This Row],[Price]]*Table_ExternalData_15[[#This Row],[extra popust]]</f>
        <v>42.923999999999999</v>
      </c>
      <c r="N6079" s="2">
        <f>IF(M6079&lt;I6079,M6079,I6079)</f>
        <v>42.923999999999999</v>
      </c>
      <c r="O6079" s="16" t="str">
        <f>IF(N6079&lt;I6079,$U$1," ")</f>
        <v xml:space="preserve"> </v>
      </c>
      <c r="P6079" s="16" t="str">
        <f>IFERROR((O6079+30)," ")</f>
        <v xml:space="preserve"> </v>
      </c>
      <c r="Q6079" s="2">
        <f ca="1">IF(O6079=$U$1,N6079,"0")*1.22</f>
        <v>0</v>
      </c>
    </row>
    <row r="6080" spans="1:17" x14ac:dyDescent="0.25">
      <c r="A6080" t="s">
        <v>688</v>
      </c>
      <c r="B6080" t="s">
        <v>687</v>
      </c>
      <c r="C6080">
        <v>6572</v>
      </c>
      <c r="D6080">
        <v>45.6</v>
      </c>
      <c r="E6080">
        <f>IFERROR(VLOOKUP(Table_ExternalData_15[[#This Row],[Id]],Rabati!B:C,2,0),0)</f>
        <v>15</v>
      </c>
      <c r="F6080">
        <v>20</v>
      </c>
      <c r="G6080" t="str">
        <f>VLOOKUP(Table_ExternalData_15[[#This Row],[Id]],'Blagovna izdelek'!A:C,3,0)</f>
        <v>Aten</v>
      </c>
      <c r="H6080">
        <f>Table_ExternalData_15[[#This Row],[Rabat]]*0.2</f>
        <v>3</v>
      </c>
      <c r="I6080" s="2">
        <f>Table_ExternalData_15[[#This Row],[Price]]-(Table_ExternalData_15[[#This Row],[Price]]*Table_ExternalData_15[[#This Row],[BB rabat]])/100</f>
        <v>44.231999999999999</v>
      </c>
      <c r="J6080" s="2">
        <f>Table_ExternalData_15[[#This Row],[BB cena]]*Table_ExternalData_15[[#Headers],[1,22]]</f>
        <v>53.963039999999999</v>
      </c>
      <c r="K6080">
        <f>Table_ExternalData_15[[#This Row],[Price]]*Table_ExternalData_15[[#Headers],[1,22]]</f>
        <v>55.631999999999998</v>
      </c>
      <c r="L6080" s="7">
        <f>IF(G6080="White Shark",E6080*0.5,IF(G6080="Sbox",E6080*0.5,IF(G6080="Tenda",E6080*0.5,E6080*0.2)))/100</f>
        <v>0.03</v>
      </c>
      <c r="M6080" s="2">
        <f>Table_ExternalData_15[[#This Row],[Price]]-Table_ExternalData_15[[#This Row],[Price]]*Table_ExternalData_15[[#This Row],[extra popust]]</f>
        <v>44.231999999999999</v>
      </c>
      <c r="N6080" s="2">
        <f>IF(M6080&lt;I6080,M6080,I6080)</f>
        <v>44.231999999999999</v>
      </c>
      <c r="O6080" s="16" t="str">
        <f>IF(N6080&lt;I6080,$U$1," ")</f>
        <v xml:space="preserve"> </v>
      </c>
      <c r="P6080" s="16" t="str">
        <f>IFERROR((O6080+30)," ")</f>
        <v xml:space="preserve"> </v>
      </c>
      <c r="Q6080" s="2">
        <f ca="1">IF(O6080=$U$1,N6080,"0")*1.22</f>
        <v>0</v>
      </c>
    </row>
    <row r="6081" spans="1:17" x14ac:dyDescent="0.25">
      <c r="A6081" t="s">
        <v>690</v>
      </c>
      <c r="B6081" t="s">
        <v>689</v>
      </c>
      <c r="C6081">
        <v>6573</v>
      </c>
      <c r="D6081">
        <v>320.45</v>
      </c>
      <c r="E6081">
        <f>IFERROR(VLOOKUP(Table_ExternalData_15[[#This Row],[Id]],Rabati!B:C,2,0),0)</f>
        <v>10</v>
      </c>
      <c r="F6081">
        <v>0</v>
      </c>
      <c r="G6081" t="str">
        <f>VLOOKUP(Table_ExternalData_15[[#This Row],[Id]],'Blagovna izdelek'!A:C,3,0)</f>
        <v>Aten</v>
      </c>
      <c r="H6081">
        <f>Table_ExternalData_15[[#This Row],[Rabat]]*0.2</f>
        <v>2</v>
      </c>
      <c r="I6081" s="2">
        <f>Table_ExternalData_15[[#This Row],[Price]]-(Table_ExternalData_15[[#This Row],[Price]]*Table_ExternalData_15[[#This Row],[BB rabat]])/100</f>
        <v>314.041</v>
      </c>
      <c r="J6081" s="2">
        <f>Table_ExternalData_15[[#This Row],[BB cena]]*Table_ExternalData_15[[#Headers],[1,22]]</f>
        <v>383.13002</v>
      </c>
      <c r="K6081">
        <f>Table_ExternalData_15[[#This Row],[Price]]*Table_ExternalData_15[[#Headers],[1,22]]</f>
        <v>390.94899999999996</v>
      </c>
      <c r="L6081" s="7">
        <f>IF(G6081="White Shark",E6081*0.5,IF(G6081="Sbox",E6081*0.5,IF(G6081="Tenda",E6081*0.5,E6081*0.2)))/100</f>
        <v>0.02</v>
      </c>
      <c r="M6081" s="2">
        <f>Table_ExternalData_15[[#This Row],[Price]]-Table_ExternalData_15[[#This Row],[Price]]*Table_ExternalData_15[[#This Row],[extra popust]]</f>
        <v>314.041</v>
      </c>
      <c r="N6081" s="2">
        <f>IF(M6081&lt;I6081,M6081,I6081)</f>
        <v>314.041</v>
      </c>
      <c r="O6081" s="16" t="str">
        <f>IF(N6081&lt;I6081,$U$1," ")</f>
        <v xml:space="preserve"> </v>
      </c>
      <c r="P6081" s="16" t="str">
        <f>IFERROR((O6081+30)," ")</f>
        <v xml:space="preserve"> </v>
      </c>
      <c r="Q6081" s="2">
        <f ca="1">IF(O6081=$U$1,N6081,"0")*1.22</f>
        <v>0</v>
      </c>
    </row>
    <row r="6082" spans="1:17" x14ac:dyDescent="0.25">
      <c r="A6082" t="s">
        <v>693</v>
      </c>
      <c r="B6082" t="s">
        <v>15361</v>
      </c>
      <c r="C6082">
        <v>6578</v>
      </c>
      <c r="D6082">
        <v>182.6</v>
      </c>
      <c r="E6082">
        <f>IFERROR(VLOOKUP(Table_ExternalData_15[[#This Row],[Id]],Rabati!B:C,2,0),0)</f>
        <v>10</v>
      </c>
      <c r="F6082">
        <v>0</v>
      </c>
      <c r="G6082" t="str">
        <f>VLOOKUP(Table_ExternalData_15[[#This Row],[Id]],'Blagovna izdelek'!A:C,3,0)</f>
        <v>Aten</v>
      </c>
      <c r="H6082">
        <f>Table_ExternalData_15[[#This Row],[Rabat]]*0.2</f>
        <v>2</v>
      </c>
      <c r="I6082" s="2">
        <f>Table_ExternalData_15[[#This Row],[Price]]-(Table_ExternalData_15[[#This Row],[Price]]*Table_ExternalData_15[[#This Row],[BB rabat]])/100</f>
        <v>178.94800000000001</v>
      </c>
      <c r="J6082" s="2">
        <f>Table_ExternalData_15[[#This Row],[BB cena]]*Table_ExternalData_15[[#Headers],[1,22]]</f>
        <v>218.31656000000001</v>
      </c>
      <c r="K6082">
        <f>Table_ExternalData_15[[#This Row],[Price]]*Table_ExternalData_15[[#Headers],[1,22]]</f>
        <v>222.77199999999999</v>
      </c>
      <c r="L6082" s="7">
        <f>IF(G6082="White Shark",E6082*0.5,IF(G6082="Sbox",E6082*0.5,IF(G6082="Tenda",E6082*0.5,E6082*0.2)))/100</f>
        <v>0.02</v>
      </c>
      <c r="M6082" s="2">
        <f>Table_ExternalData_15[[#This Row],[Price]]-Table_ExternalData_15[[#This Row],[Price]]*Table_ExternalData_15[[#This Row],[extra popust]]</f>
        <v>178.94800000000001</v>
      </c>
      <c r="N6082" s="2">
        <f>IF(M6082&lt;I6082,M6082,I6082)</f>
        <v>178.94800000000001</v>
      </c>
      <c r="O6082" s="16" t="str">
        <f>IF(N6082&lt;I6082,$U$1," ")</f>
        <v xml:space="preserve"> </v>
      </c>
      <c r="P6082" s="16" t="str">
        <f>IFERROR((O6082+30)," ")</f>
        <v xml:space="preserve"> </v>
      </c>
      <c r="Q6082" s="2">
        <f ca="1">IF(O6082=$U$1,N6082,"0")*1.22</f>
        <v>0</v>
      </c>
    </row>
    <row r="6083" spans="1:17" x14ac:dyDescent="0.25">
      <c r="A6083" t="s">
        <v>695</v>
      </c>
      <c r="B6083" t="s">
        <v>694</v>
      </c>
      <c r="C6083">
        <v>6580</v>
      </c>
      <c r="D6083">
        <v>2301.86</v>
      </c>
      <c r="E6083">
        <f>IFERROR(VLOOKUP(Table_ExternalData_15[[#This Row],[Id]],Rabati!B:C,2,0),0)</f>
        <v>10</v>
      </c>
      <c r="F6083">
        <v>0</v>
      </c>
      <c r="G6083" t="str">
        <f>VLOOKUP(Table_ExternalData_15[[#This Row],[Id]],'Blagovna izdelek'!A:C,3,0)</f>
        <v>Aten</v>
      </c>
      <c r="H6083">
        <f>Table_ExternalData_15[[#This Row],[Rabat]]*0.2</f>
        <v>2</v>
      </c>
      <c r="I6083" s="2">
        <f>Table_ExternalData_15[[#This Row],[Price]]-(Table_ExternalData_15[[#This Row],[Price]]*Table_ExternalData_15[[#This Row],[BB rabat]])/100</f>
        <v>2255.8227999999999</v>
      </c>
      <c r="J6083" s="2">
        <f>Table_ExternalData_15[[#This Row],[BB cena]]*Table_ExternalData_15[[#Headers],[1,22]]</f>
        <v>2752.1038159999998</v>
      </c>
      <c r="K6083">
        <f>Table_ExternalData_15[[#This Row],[Price]]*Table_ExternalData_15[[#Headers],[1,22]]</f>
        <v>2808.2692000000002</v>
      </c>
      <c r="L6083" s="7">
        <f>IF(G6083="White Shark",E6083*0.5,IF(G6083="Sbox",E6083*0.5,IF(G6083="Tenda",E6083*0.5,E6083*0.2)))/100</f>
        <v>0.02</v>
      </c>
      <c r="M6083" s="2">
        <f>Table_ExternalData_15[[#This Row],[Price]]-Table_ExternalData_15[[#This Row],[Price]]*Table_ExternalData_15[[#This Row],[extra popust]]</f>
        <v>2255.8227999999999</v>
      </c>
      <c r="N6083" s="2">
        <f>IF(M6083&lt;I6083,M6083,I6083)</f>
        <v>2255.8227999999999</v>
      </c>
      <c r="O6083" s="16" t="str">
        <f>IF(N6083&lt;I6083,$U$1," ")</f>
        <v xml:space="preserve"> </v>
      </c>
      <c r="P6083" s="16" t="str">
        <f>IFERROR((O6083+30)," ")</f>
        <v xml:space="preserve"> </v>
      </c>
      <c r="Q6083" s="2">
        <f ca="1">IF(O6083=$U$1,N6083,"0")*1.22</f>
        <v>0</v>
      </c>
    </row>
    <row r="6084" spans="1:17" x14ac:dyDescent="0.25">
      <c r="A6084" t="s">
        <v>713</v>
      </c>
      <c r="B6084" t="s">
        <v>12158</v>
      </c>
      <c r="C6084">
        <v>6958</v>
      </c>
      <c r="D6084">
        <v>15.65</v>
      </c>
      <c r="E6084">
        <f>IFERROR(VLOOKUP(Table_ExternalData_15[[#This Row],[Id]],Rabati!B:C,2,0),0)</f>
        <v>20</v>
      </c>
      <c r="F6084">
        <v>10</v>
      </c>
      <c r="G6084" t="str">
        <f>VLOOKUP(Table_ExternalData_15[[#This Row],[Id]],'Blagovna izdelek'!A:C,3,0)</f>
        <v>Aten</v>
      </c>
      <c r="H6084">
        <f>Table_ExternalData_15[[#This Row],[Rabat]]*0.2</f>
        <v>4</v>
      </c>
      <c r="I6084" s="2">
        <f>Table_ExternalData_15[[#This Row],[Price]]-(Table_ExternalData_15[[#This Row],[Price]]*Table_ExternalData_15[[#This Row],[BB rabat]])/100</f>
        <v>15.024000000000001</v>
      </c>
      <c r="J6084" s="2">
        <f>Table_ExternalData_15[[#This Row],[BB cena]]*Table_ExternalData_15[[#Headers],[1,22]]</f>
        <v>18.329280000000001</v>
      </c>
      <c r="K6084">
        <f>Table_ExternalData_15[[#This Row],[Price]]*Table_ExternalData_15[[#Headers],[1,22]]</f>
        <v>19.093</v>
      </c>
      <c r="L6084" s="7">
        <f>IF(G6084="White Shark",E6084*0.5,IF(G6084="Sbox",E6084*0.5,IF(G6084="Tenda",E6084*0.5,E6084*0.2)))/100</f>
        <v>0.04</v>
      </c>
      <c r="M6084" s="2">
        <f>Table_ExternalData_15[[#This Row],[Price]]-Table_ExternalData_15[[#This Row],[Price]]*Table_ExternalData_15[[#This Row],[extra popust]]</f>
        <v>15.024000000000001</v>
      </c>
      <c r="N6084" s="2">
        <f>IF(M6084&lt;I6084,M6084,I6084)</f>
        <v>15.024000000000001</v>
      </c>
      <c r="O6084" s="16" t="str">
        <f>IF(N6084&lt;I6084,$U$1," ")</f>
        <v xml:space="preserve"> </v>
      </c>
      <c r="P6084" s="16" t="str">
        <f>IFERROR((O6084+30)," ")</f>
        <v xml:space="preserve"> </v>
      </c>
      <c r="Q6084" s="2">
        <f ca="1">IF(O6084=$U$1,N6084,"0")*1.22</f>
        <v>0</v>
      </c>
    </row>
    <row r="6085" spans="1:17" x14ac:dyDescent="0.25">
      <c r="A6085" t="s">
        <v>719</v>
      </c>
      <c r="B6085" t="s">
        <v>12159</v>
      </c>
      <c r="C6085">
        <v>6962</v>
      </c>
      <c r="D6085">
        <v>11.1</v>
      </c>
      <c r="E6085">
        <f>IFERROR(VLOOKUP(Table_ExternalData_15[[#This Row],[Id]],Rabati!B:C,2,0),0)</f>
        <v>20</v>
      </c>
      <c r="F6085">
        <v>9</v>
      </c>
      <c r="G6085" t="str">
        <f>VLOOKUP(Table_ExternalData_15[[#This Row],[Id]],'Blagovna izdelek'!A:C,3,0)</f>
        <v>Aten</v>
      </c>
      <c r="H6085">
        <f>Table_ExternalData_15[[#This Row],[Rabat]]*0.2</f>
        <v>4</v>
      </c>
      <c r="I6085" s="2">
        <f>Table_ExternalData_15[[#This Row],[Price]]-(Table_ExternalData_15[[#This Row],[Price]]*Table_ExternalData_15[[#This Row],[BB rabat]])/100</f>
        <v>10.655999999999999</v>
      </c>
      <c r="J6085" s="2">
        <f>Table_ExternalData_15[[#This Row],[BB cena]]*Table_ExternalData_15[[#Headers],[1,22]]</f>
        <v>13.000319999999999</v>
      </c>
      <c r="K6085">
        <f>Table_ExternalData_15[[#This Row],[Price]]*Table_ExternalData_15[[#Headers],[1,22]]</f>
        <v>13.542</v>
      </c>
      <c r="L6085" s="7">
        <f>IF(G6085="White Shark",E6085*0.5,IF(G6085="Sbox",E6085*0.5,IF(G6085="Tenda",E6085*0.5,E6085*0.2)))/100</f>
        <v>0.04</v>
      </c>
      <c r="M6085" s="2">
        <f>Table_ExternalData_15[[#This Row],[Price]]-Table_ExternalData_15[[#This Row],[Price]]*Table_ExternalData_15[[#This Row],[extra popust]]</f>
        <v>10.655999999999999</v>
      </c>
      <c r="N6085" s="2">
        <f>IF(M6085&lt;I6085,M6085,I6085)</f>
        <v>10.655999999999999</v>
      </c>
      <c r="O6085" s="16" t="str">
        <f>IF(N6085&lt;I6085,$U$1," ")</f>
        <v xml:space="preserve"> </v>
      </c>
      <c r="P6085" s="16" t="str">
        <f>IFERROR((O6085+30)," ")</f>
        <v xml:space="preserve"> </v>
      </c>
      <c r="Q6085" s="2">
        <f ca="1">IF(O6085=$U$1,N6085,"0")*1.22</f>
        <v>0</v>
      </c>
    </row>
    <row r="6086" spans="1:17" x14ac:dyDescent="0.25">
      <c r="A6086" t="s">
        <v>1131</v>
      </c>
      <c r="B6086" t="s">
        <v>1130</v>
      </c>
      <c r="C6086">
        <v>7428</v>
      </c>
      <c r="D6086">
        <v>47.3</v>
      </c>
      <c r="E6086">
        <f>IFERROR(VLOOKUP(Table_ExternalData_15[[#This Row],[Id]],Rabati!B:C,2,0),0)</f>
        <v>20</v>
      </c>
      <c r="F6086">
        <v>0</v>
      </c>
      <c r="G6086" t="str">
        <f>VLOOKUP(Table_ExternalData_15[[#This Row],[Id]],'Blagovna izdelek'!A:C,3,0)</f>
        <v>Aten</v>
      </c>
      <c r="H6086">
        <f>Table_ExternalData_15[[#This Row],[Rabat]]*0.2</f>
        <v>4</v>
      </c>
      <c r="I6086" s="2">
        <f>Table_ExternalData_15[[#This Row],[Price]]-(Table_ExternalData_15[[#This Row],[Price]]*Table_ExternalData_15[[#This Row],[BB rabat]])/100</f>
        <v>45.407999999999994</v>
      </c>
      <c r="J6086" s="2">
        <f>Table_ExternalData_15[[#This Row],[BB cena]]*Table_ExternalData_15[[#Headers],[1,22]]</f>
        <v>55.397759999999991</v>
      </c>
      <c r="K6086">
        <f>Table_ExternalData_15[[#This Row],[Price]]*Table_ExternalData_15[[#Headers],[1,22]]</f>
        <v>57.705999999999996</v>
      </c>
      <c r="L6086" s="7">
        <f>IF(G6086="White Shark",E6086*0.5,IF(G6086="Sbox",E6086*0.5,IF(G6086="Tenda",E6086*0.5,E6086*0.2)))/100</f>
        <v>0.04</v>
      </c>
      <c r="M6086" s="2">
        <f>Table_ExternalData_15[[#This Row],[Price]]-Table_ExternalData_15[[#This Row],[Price]]*Table_ExternalData_15[[#This Row],[extra popust]]</f>
        <v>45.407999999999994</v>
      </c>
      <c r="N6086" s="2">
        <f>IF(M6086&lt;I6086,M6086,I6086)</f>
        <v>45.407999999999994</v>
      </c>
      <c r="O6086" s="16" t="str">
        <f>IF(N6086&lt;I6086,$U$1," ")</f>
        <v xml:space="preserve"> </v>
      </c>
      <c r="P6086" s="16" t="str">
        <f>IFERROR((O6086+30)," ")</f>
        <v xml:space="preserve"> </v>
      </c>
      <c r="Q6086" s="2">
        <f ca="1">IF(O6086=$U$1,N6086,"0")*1.22</f>
        <v>0</v>
      </c>
    </row>
    <row r="6087" spans="1:17" x14ac:dyDescent="0.25">
      <c r="A6087" t="s">
        <v>1300</v>
      </c>
      <c r="B6087" t="s">
        <v>1299</v>
      </c>
      <c r="C6087">
        <v>7570</v>
      </c>
      <c r="D6087">
        <v>129.75</v>
      </c>
      <c r="E6087">
        <f>IFERROR(VLOOKUP(Table_ExternalData_15[[#This Row],[Id]],Rabati!B:C,2,0),0)</f>
        <v>10</v>
      </c>
      <c r="F6087">
        <v>0</v>
      </c>
      <c r="G6087" t="str">
        <f>VLOOKUP(Table_ExternalData_15[[#This Row],[Id]],'Blagovna izdelek'!A:C,3,0)</f>
        <v>Aten</v>
      </c>
      <c r="H6087">
        <f>Table_ExternalData_15[[#This Row],[Rabat]]*0.2</f>
        <v>2</v>
      </c>
      <c r="I6087" s="2">
        <f>Table_ExternalData_15[[#This Row],[Price]]-(Table_ExternalData_15[[#This Row],[Price]]*Table_ExternalData_15[[#This Row],[BB rabat]])/100</f>
        <v>127.155</v>
      </c>
      <c r="J6087" s="2">
        <f>Table_ExternalData_15[[#This Row],[BB cena]]*Table_ExternalData_15[[#Headers],[1,22]]</f>
        <v>155.12909999999999</v>
      </c>
      <c r="K6087">
        <f>Table_ExternalData_15[[#This Row],[Price]]*Table_ExternalData_15[[#Headers],[1,22]]</f>
        <v>158.29499999999999</v>
      </c>
      <c r="L6087" s="7">
        <f>IF(G6087="White Shark",E6087*0.5,IF(G6087="Sbox",E6087*0.5,IF(G6087="Tenda",E6087*0.5,E6087*0.2)))/100</f>
        <v>0.02</v>
      </c>
      <c r="M6087" s="2">
        <f>Table_ExternalData_15[[#This Row],[Price]]-Table_ExternalData_15[[#This Row],[Price]]*Table_ExternalData_15[[#This Row],[extra popust]]</f>
        <v>127.155</v>
      </c>
      <c r="N6087" s="2">
        <f>IF(M6087&lt;I6087,M6087,I6087)</f>
        <v>127.155</v>
      </c>
      <c r="O6087" s="16" t="str">
        <f>IF(N6087&lt;I6087,$U$1," ")</f>
        <v xml:space="preserve"> </v>
      </c>
      <c r="P6087" s="16" t="str">
        <f>IFERROR((O6087+30)," ")</f>
        <v xml:space="preserve"> </v>
      </c>
      <c r="Q6087" s="2">
        <f ca="1">IF(O6087=$U$1,N6087,"0")*1.22</f>
        <v>0</v>
      </c>
    </row>
    <row r="6088" spans="1:17" x14ac:dyDescent="0.25">
      <c r="A6088" t="s">
        <v>1302</v>
      </c>
      <c r="B6088" t="s">
        <v>1301</v>
      </c>
      <c r="C6088">
        <v>7573</v>
      </c>
      <c r="D6088">
        <v>70.971900000000005</v>
      </c>
      <c r="E6088">
        <f>IFERROR(VLOOKUP(Table_ExternalData_15[[#This Row],[Id]],Rabati!B:C,2,0),0)</f>
        <v>20</v>
      </c>
      <c r="F6088">
        <v>0</v>
      </c>
      <c r="G6088" t="str">
        <f>VLOOKUP(Table_ExternalData_15[[#This Row],[Id]],'Blagovna izdelek'!A:C,3,0)</f>
        <v>Aten</v>
      </c>
      <c r="H6088">
        <f>Table_ExternalData_15[[#This Row],[Rabat]]*0.2</f>
        <v>4</v>
      </c>
      <c r="I6088" s="2">
        <f>Table_ExternalData_15[[#This Row],[Price]]-(Table_ExternalData_15[[#This Row],[Price]]*Table_ExternalData_15[[#This Row],[BB rabat]])/100</f>
        <v>68.133024000000006</v>
      </c>
      <c r="J6088" s="2">
        <f>Table_ExternalData_15[[#This Row],[BB cena]]*Table_ExternalData_15[[#Headers],[1,22]]</f>
        <v>83.122289280000004</v>
      </c>
      <c r="K6088">
        <f>Table_ExternalData_15[[#This Row],[Price]]*Table_ExternalData_15[[#Headers],[1,22]]</f>
        <v>86.585718</v>
      </c>
      <c r="L6088" s="7">
        <f>IF(G6088="White Shark",E6088*0.5,IF(G6088="Sbox",E6088*0.5,IF(G6088="Tenda",E6088*0.5,E6088*0.2)))/100</f>
        <v>0.04</v>
      </c>
      <c r="M6088" s="2">
        <f>Table_ExternalData_15[[#This Row],[Price]]-Table_ExternalData_15[[#This Row],[Price]]*Table_ExternalData_15[[#This Row],[extra popust]]</f>
        <v>68.133024000000006</v>
      </c>
      <c r="N6088" s="2">
        <f>IF(M6088&lt;I6088,M6088,I6088)</f>
        <v>68.133024000000006</v>
      </c>
      <c r="O6088" s="16" t="str">
        <f>IF(N6088&lt;I6088,$U$1," ")</f>
        <v xml:space="preserve"> </v>
      </c>
      <c r="P6088" s="16" t="str">
        <f>IFERROR((O6088+30)," ")</f>
        <v xml:space="preserve"> </v>
      </c>
      <c r="Q6088" s="2">
        <f ca="1">IF(O6088=$U$1,N6088,"0")*1.22</f>
        <v>0</v>
      </c>
    </row>
    <row r="6089" spans="1:17" x14ac:dyDescent="0.25">
      <c r="A6089" t="s">
        <v>1304</v>
      </c>
      <c r="B6089" t="s">
        <v>1303</v>
      </c>
      <c r="C6089">
        <v>7574</v>
      </c>
      <c r="D6089">
        <v>99.95</v>
      </c>
      <c r="E6089">
        <f>IFERROR(VLOOKUP(Table_ExternalData_15[[#This Row],[Id]],Rabati!B:C,2,0),0)</f>
        <v>10</v>
      </c>
      <c r="F6089">
        <v>1</v>
      </c>
      <c r="G6089" t="str">
        <f>VLOOKUP(Table_ExternalData_15[[#This Row],[Id]],'Blagovna izdelek'!A:C,3,0)</f>
        <v>Aten</v>
      </c>
      <c r="H6089">
        <f>Table_ExternalData_15[[#This Row],[Rabat]]*0.2</f>
        <v>2</v>
      </c>
      <c r="I6089" s="2">
        <f>Table_ExternalData_15[[#This Row],[Price]]-(Table_ExternalData_15[[#This Row],[Price]]*Table_ExternalData_15[[#This Row],[BB rabat]])/100</f>
        <v>97.951000000000008</v>
      </c>
      <c r="J6089" s="2">
        <f>Table_ExternalData_15[[#This Row],[BB cena]]*Table_ExternalData_15[[#Headers],[1,22]]</f>
        <v>119.50022000000001</v>
      </c>
      <c r="K6089">
        <f>Table_ExternalData_15[[#This Row],[Price]]*Table_ExternalData_15[[#Headers],[1,22]]</f>
        <v>121.93900000000001</v>
      </c>
      <c r="L6089" s="7">
        <f>IF(G6089="White Shark",E6089*0.5,IF(G6089="Sbox",E6089*0.5,IF(G6089="Tenda",E6089*0.5,E6089*0.2)))/100</f>
        <v>0.02</v>
      </c>
      <c r="M6089" s="2">
        <f>Table_ExternalData_15[[#This Row],[Price]]-Table_ExternalData_15[[#This Row],[Price]]*Table_ExternalData_15[[#This Row],[extra popust]]</f>
        <v>97.951000000000008</v>
      </c>
      <c r="N6089" s="2">
        <f>IF(M6089&lt;I6089,M6089,I6089)</f>
        <v>97.951000000000008</v>
      </c>
      <c r="O6089" s="16" t="str">
        <f>IF(N6089&lt;I6089,$U$1," ")</f>
        <v xml:space="preserve"> </v>
      </c>
      <c r="P6089" s="16" t="str">
        <f>IFERROR((O6089+30)," ")</f>
        <v xml:space="preserve"> </v>
      </c>
      <c r="Q6089" s="2">
        <f ca="1">IF(O6089=$U$1,N6089,"0")*1.22</f>
        <v>0</v>
      </c>
    </row>
    <row r="6090" spans="1:17" x14ac:dyDescent="0.25">
      <c r="A6090" t="s">
        <v>1306</v>
      </c>
      <c r="B6090" t="s">
        <v>1305</v>
      </c>
      <c r="C6090">
        <v>7575</v>
      </c>
      <c r="D6090">
        <v>489.32639999999998</v>
      </c>
      <c r="E6090">
        <f>IFERROR(VLOOKUP(Table_ExternalData_15[[#This Row],[Id]],Rabati!B:C,2,0),0)</f>
        <v>20</v>
      </c>
      <c r="F6090">
        <v>0</v>
      </c>
      <c r="G6090" t="str">
        <f>VLOOKUP(Table_ExternalData_15[[#This Row],[Id]],'Blagovna izdelek'!A:C,3,0)</f>
        <v>Aten</v>
      </c>
      <c r="H6090">
        <f>Table_ExternalData_15[[#This Row],[Rabat]]*0.2</f>
        <v>4</v>
      </c>
      <c r="I6090" s="2">
        <f>Table_ExternalData_15[[#This Row],[Price]]-(Table_ExternalData_15[[#This Row],[Price]]*Table_ExternalData_15[[#This Row],[BB rabat]])/100</f>
        <v>469.75334399999997</v>
      </c>
      <c r="J6090" s="2">
        <f>Table_ExternalData_15[[#This Row],[BB cena]]*Table_ExternalData_15[[#Headers],[1,22]]</f>
        <v>573.09907967999993</v>
      </c>
      <c r="K6090">
        <f>Table_ExternalData_15[[#This Row],[Price]]*Table_ExternalData_15[[#Headers],[1,22]]</f>
        <v>596.978208</v>
      </c>
      <c r="L6090" s="7">
        <f>IF(G6090="White Shark",E6090*0.5,IF(G6090="Sbox",E6090*0.5,IF(G6090="Tenda",E6090*0.5,E6090*0.2)))/100</f>
        <v>0.04</v>
      </c>
      <c r="M6090" s="2">
        <f>Table_ExternalData_15[[#This Row],[Price]]-Table_ExternalData_15[[#This Row],[Price]]*Table_ExternalData_15[[#This Row],[extra popust]]</f>
        <v>469.75334399999997</v>
      </c>
      <c r="N6090" s="2">
        <f>IF(M6090&lt;I6090,M6090,I6090)</f>
        <v>469.75334399999997</v>
      </c>
      <c r="O6090" s="16" t="str">
        <f>IF(N6090&lt;I6090,$U$1," ")</f>
        <v xml:space="preserve"> </v>
      </c>
      <c r="P6090" s="16" t="str">
        <f>IFERROR((O6090+30)," ")</f>
        <v xml:space="preserve"> </v>
      </c>
      <c r="Q6090" s="2">
        <f ca="1">IF(O6090=$U$1,N6090,"0")*1.22</f>
        <v>0</v>
      </c>
    </row>
    <row r="6091" spans="1:17" x14ac:dyDescent="0.25">
      <c r="A6091" t="s">
        <v>1308</v>
      </c>
      <c r="B6091" t="s">
        <v>1307</v>
      </c>
      <c r="C6091">
        <v>7576</v>
      </c>
      <c r="D6091">
        <v>167.05</v>
      </c>
      <c r="E6091">
        <f>IFERROR(VLOOKUP(Table_ExternalData_15[[#This Row],[Id]],Rabati!B:C,2,0),0)</f>
        <v>20</v>
      </c>
      <c r="F6091">
        <v>0</v>
      </c>
      <c r="G6091" t="str">
        <f>VLOOKUP(Table_ExternalData_15[[#This Row],[Id]],'Blagovna izdelek'!A:C,3,0)</f>
        <v>Aten</v>
      </c>
      <c r="H6091">
        <f>Table_ExternalData_15[[#This Row],[Rabat]]*0.2</f>
        <v>4</v>
      </c>
      <c r="I6091" s="2">
        <f>Table_ExternalData_15[[#This Row],[Price]]-(Table_ExternalData_15[[#This Row],[Price]]*Table_ExternalData_15[[#This Row],[BB rabat]])/100</f>
        <v>160.36800000000002</v>
      </c>
      <c r="J6091" s="2">
        <f>Table_ExternalData_15[[#This Row],[BB cena]]*Table_ExternalData_15[[#Headers],[1,22]]</f>
        <v>195.64896000000002</v>
      </c>
      <c r="K6091">
        <f>Table_ExternalData_15[[#This Row],[Price]]*Table_ExternalData_15[[#Headers],[1,22]]</f>
        <v>203.80100000000002</v>
      </c>
      <c r="L6091" s="7">
        <f>IF(G6091="White Shark",E6091*0.5,IF(G6091="Sbox",E6091*0.5,IF(G6091="Tenda",E6091*0.5,E6091*0.2)))/100</f>
        <v>0.04</v>
      </c>
      <c r="M6091" s="2">
        <f>Table_ExternalData_15[[#This Row],[Price]]-Table_ExternalData_15[[#This Row],[Price]]*Table_ExternalData_15[[#This Row],[extra popust]]</f>
        <v>160.36800000000002</v>
      </c>
      <c r="N6091" s="2">
        <f>IF(M6091&lt;I6091,M6091,I6091)</f>
        <v>160.36800000000002</v>
      </c>
      <c r="O6091" s="16" t="str">
        <f>IF(N6091&lt;I6091,$U$1," ")</f>
        <v xml:space="preserve"> </v>
      </c>
      <c r="P6091" s="16" t="str">
        <f>IFERROR((O6091+30)," ")</f>
        <v xml:space="preserve"> </v>
      </c>
      <c r="Q6091" s="2">
        <f ca="1">IF(O6091=$U$1,N6091,"0")*1.22</f>
        <v>0</v>
      </c>
    </row>
    <row r="6092" spans="1:17" x14ac:dyDescent="0.25">
      <c r="A6092" t="s">
        <v>1310</v>
      </c>
      <c r="B6092" t="s">
        <v>1309</v>
      </c>
      <c r="C6092">
        <v>7577</v>
      </c>
      <c r="D6092">
        <v>224.87440000000001</v>
      </c>
      <c r="E6092">
        <f>IFERROR(VLOOKUP(Table_ExternalData_15[[#This Row],[Id]],Rabati!B:C,2,0),0)</f>
        <v>20</v>
      </c>
      <c r="F6092">
        <v>0</v>
      </c>
      <c r="G6092" t="str">
        <f>VLOOKUP(Table_ExternalData_15[[#This Row],[Id]],'Blagovna izdelek'!A:C,3,0)</f>
        <v>Aten</v>
      </c>
      <c r="H6092">
        <f>Table_ExternalData_15[[#This Row],[Rabat]]*0.2</f>
        <v>4</v>
      </c>
      <c r="I6092" s="2">
        <f>Table_ExternalData_15[[#This Row],[Price]]-(Table_ExternalData_15[[#This Row],[Price]]*Table_ExternalData_15[[#This Row],[BB rabat]])/100</f>
        <v>215.879424</v>
      </c>
      <c r="J6092" s="2">
        <f>Table_ExternalData_15[[#This Row],[BB cena]]*Table_ExternalData_15[[#Headers],[1,22]]</f>
        <v>263.37289728000002</v>
      </c>
      <c r="K6092">
        <f>Table_ExternalData_15[[#This Row],[Price]]*Table_ExternalData_15[[#Headers],[1,22]]</f>
        <v>274.346768</v>
      </c>
      <c r="L6092" s="7">
        <f>IF(G6092="White Shark",E6092*0.5,IF(G6092="Sbox",E6092*0.5,IF(G6092="Tenda",E6092*0.5,E6092*0.2)))/100</f>
        <v>0.04</v>
      </c>
      <c r="M6092" s="2">
        <f>Table_ExternalData_15[[#This Row],[Price]]-Table_ExternalData_15[[#This Row],[Price]]*Table_ExternalData_15[[#This Row],[extra popust]]</f>
        <v>215.879424</v>
      </c>
      <c r="N6092" s="2">
        <f>IF(M6092&lt;I6092,M6092,I6092)</f>
        <v>215.879424</v>
      </c>
      <c r="O6092" s="16" t="str">
        <f>IF(N6092&lt;I6092,$U$1," ")</f>
        <v xml:space="preserve"> </v>
      </c>
      <c r="P6092" s="16" t="str">
        <f>IFERROR((O6092+30)," ")</f>
        <v xml:space="preserve"> </v>
      </c>
      <c r="Q6092" s="2">
        <f ca="1">IF(O6092=$U$1,N6092,"0")*1.22</f>
        <v>0</v>
      </c>
    </row>
    <row r="6093" spans="1:17" x14ac:dyDescent="0.25">
      <c r="A6093" t="s">
        <v>1312</v>
      </c>
      <c r="B6093" t="s">
        <v>1311</v>
      </c>
      <c r="C6093">
        <v>7578</v>
      </c>
      <c r="D6093">
        <v>314.89999999999998</v>
      </c>
      <c r="E6093">
        <f>IFERROR(VLOOKUP(Table_ExternalData_15[[#This Row],[Id]],Rabati!B:C,2,0),0)</f>
        <v>10</v>
      </c>
      <c r="F6093">
        <v>0</v>
      </c>
      <c r="G6093" t="str">
        <f>VLOOKUP(Table_ExternalData_15[[#This Row],[Id]],'Blagovna izdelek'!A:C,3,0)</f>
        <v>Aten</v>
      </c>
      <c r="H6093">
        <f>Table_ExternalData_15[[#This Row],[Rabat]]*0.2</f>
        <v>2</v>
      </c>
      <c r="I6093" s="2">
        <f>Table_ExternalData_15[[#This Row],[Price]]-(Table_ExternalData_15[[#This Row],[Price]]*Table_ExternalData_15[[#This Row],[BB rabat]])/100</f>
        <v>308.60199999999998</v>
      </c>
      <c r="J6093" s="2">
        <f>Table_ExternalData_15[[#This Row],[BB cena]]*Table_ExternalData_15[[#Headers],[1,22]]</f>
        <v>376.49443999999994</v>
      </c>
      <c r="K6093">
        <f>Table_ExternalData_15[[#This Row],[Price]]*Table_ExternalData_15[[#Headers],[1,22]]</f>
        <v>384.17799999999994</v>
      </c>
      <c r="L6093" s="7">
        <f>IF(G6093="White Shark",E6093*0.5,IF(G6093="Sbox",E6093*0.5,IF(G6093="Tenda",E6093*0.5,E6093*0.2)))/100</f>
        <v>0.02</v>
      </c>
      <c r="M6093" s="2">
        <f>Table_ExternalData_15[[#This Row],[Price]]-Table_ExternalData_15[[#This Row],[Price]]*Table_ExternalData_15[[#This Row],[extra popust]]</f>
        <v>308.60199999999998</v>
      </c>
      <c r="N6093" s="2">
        <f>IF(M6093&lt;I6093,M6093,I6093)</f>
        <v>308.60199999999998</v>
      </c>
      <c r="O6093" s="16" t="str">
        <f>IF(N6093&lt;I6093,$U$1," ")</f>
        <v xml:space="preserve"> </v>
      </c>
      <c r="P6093" s="16" t="str">
        <f>IFERROR((O6093+30)," ")</f>
        <v xml:space="preserve"> </v>
      </c>
      <c r="Q6093" s="2">
        <f ca="1">IF(O6093=$U$1,N6093,"0")*1.22</f>
        <v>0</v>
      </c>
    </row>
    <row r="6094" spans="1:17" x14ac:dyDescent="0.25">
      <c r="A6094" t="s">
        <v>1314</v>
      </c>
      <c r="B6094" t="s">
        <v>1313</v>
      </c>
      <c r="C6094">
        <v>7582</v>
      </c>
      <c r="D6094">
        <v>48.1</v>
      </c>
      <c r="E6094">
        <f>IFERROR(VLOOKUP(Table_ExternalData_15[[#This Row],[Id]],Rabati!B:C,2,0),0)</f>
        <v>10</v>
      </c>
      <c r="F6094">
        <v>4</v>
      </c>
      <c r="G6094" t="str">
        <f>VLOOKUP(Table_ExternalData_15[[#This Row],[Id]],'Blagovna izdelek'!A:C,3,0)</f>
        <v>Aten</v>
      </c>
      <c r="H6094">
        <f>Table_ExternalData_15[[#This Row],[Rabat]]*0.2</f>
        <v>2</v>
      </c>
      <c r="I6094" s="2">
        <f>Table_ExternalData_15[[#This Row],[Price]]-(Table_ExternalData_15[[#This Row],[Price]]*Table_ExternalData_15[[#This Row],[BB rabat]])/100</f>
        <v>47.137999999999998</v>
      </c>
      <c r="J6094" s="2">
        <f>Table_ExternalData_15[[#This Row],[BB cena]]*Table_ExternalData_15[[#Headers],[1,22]]</f>
        <v>57.508359999999996</v>
      </c>
      <c r="K6094">
        <f>Table_ExternalData_15[[#This Row],[Price]]*Table_ExternalData_15[[#Headers],[1,22]]</f>
        <v>58.682000000000002</v>
      </c>
      <c r="L6094" s="7">
        <f>IF(G6094="White Shark",E6094*0.5,IF(G6094="Sbox",E6094*0.5,IF(G6094="Tenda",E6094*0.5,E6094*0.2)))/100</f>
        <v>0.02</v>
      </c>
      <c r="M6094" s="2">
        <f>Table_ExternalData_15[[#This Row],[Price]]-Table_ExternalData_15[[#This Row],[Price]]*Table_ExternalData_15[[#This Row],[extra popust]]</f>
        <v>47.137999999999998</v>
      </c>
      <c r="N6094" s="2">
        <f>IF(M6094&lt;I6094,M6094,I6094)</f>
        <v>47.137999999999998</v>
      </c>
      <c r="O6094" s="16" t="str">
        <f>IF(N6094&lt;I6094,$U$1," ")</f>
        <v xml:space="preserve"> </v>
      </c>
      <c r="P6094" s="16" t="str">
        <f>IFERROR((O6094+30)," ")</f>
        <v xml:space="preserve"> </v>
      </c>
      <c r="Q6094" s="2">
        <f ca="1">IF(O6094=$U$1,N6094,"0")*1.22</f>
        <v>0</v>
      </c>
    </row>
    <row r="6095" spans="1:17" x14ac:dyDescent="0.25">
      <c r="A6095" t="s">
        <v>1316</v>
      </c>
      <c r="B6095" t="s">
        <v>1315</v>
      </c>
      <c r="C6095">
        <v>7584</v>
      </c>
      <c r="D6095">
        <v>432.6</v>
      </c>
      <c r="E6095">
        <f>IFERROR(VLOOKUP(Table_ExternalData_15[[#This Row],[Id]],Rabati!B:C,2,0),0)</f>
        <v>10</v>
      </c>
      <c r="F6095">
        <v>0</v>
      </c>
      <c r="G6095" t="str">
        <f>VLOOKUP(Table_ExternalData_15[[#This Row],[Id]],'Blagovna izdelek'!A:C,3,0)</f>
        <v>Aten</v>
      </c>
      <c r="H6095">
        <f>Table_ExternalData_15[[#This Row],[Rabat]]*0.2</f>
        <v>2</v>
      </c>
      <c r="I6095" s="2">
        <f>Table_ExternalData_15[[#This Row],[Price]]-(Table_ExternalData_15[[#This Row],[Price]]*Table_ExternalData_15[[#This Row],[BB rabat]])/100</f>
        <v>423.94800000000004</v>
      </c>
      <c r="J6095" s="2">
        <f>Table_ExternalData_15[[#This Row],[BB cena]]*Table_ExternalData_15[[#Headers],[1,22]]</f>
        <v>517.21656000000007</v>
      </c>
      <c r="K6095">
        <f>Table_ExternalData_15[[#This Row],[Price]]*Table_ExternalData_15[[#Headers],[1,22]]</f>
        <v>527.77200000000005</v>
      </c>
      <c r="L6095" s="7">
        <f>IF(G6095="White Shark",E6095*0.5,IF(G6095="Sbox",E6095*0.5,IF(G6095="Tenda",E6095*0.5,E6095*0.2)))/100</f>
        <v>0.02</v>
      </c>
      <c r="M6095" s="2">
        <f>Table_ExternalData_15[[#This Row],[Price]]-Table_ExternalData_15[[#This Row],[Price]]*Table_ExternalData_15[[#This Row],[extra popust]]</f>
        <v>423.94800000000004</v>
      </c>
      <c r="N6095" s="2">
        <f>IF(M6095&lt;I6095,M6095,I6095)</f>
        <v>423.94800000000004</v>
      </c>
      <c r="O6095" s="16" t="str">
        <f>IF(N6095&lt;I6095,$U$1," ")</f>
        <v xml:space="preserve"> </v>
      </c>
      <c r="P6095" s="16" t="str">
        <f>IFERROR((O6095+30)," ")</f>
        <v xml:space="preserve"> </v>
      </c>
      <c r="Q6095" s="2">
        <f ca="1">IF(O6095=$U$1,N6095,"0")*1.22</f>
        <v>0</v>
      </c>
    </row>
    <row r="6096" spans="1:17" x14ac:dyDescent="0.25">
      <c r="A6096" t="s">
        <v>1318</v>
      </c>
      <c r="B6096" t="s">
        <v>1317</v>
      </c>
      <c r="C6096">
        <v>7585</v>
      </c>
      <c r="D6096">
        <v>1422.59</v>
      </c>
      <c r="E6096">
        <f>IFERROR(VLOOKUP(Table_ExternalData_15[[#This Row],[Id]],Rabati!B:C,2,0),0)</f>
        <v>10</v>
      </c>
      <c r="F6096">
        <v>1</v>
      </c>
      <c r="G6096" t="str">
        <f>VLOOKUP(Table_ExternalData_15[[#This Row],[Id]],'Blagovna izdelek'!A:C,3,0)</f>
        <v>Aten</v>
      </c>
      <c r="H6096">
        <f>Table_ExternalData_15[[#This Row],[Rabat]]*0.2</f>
        <v>2</v>
      </c>
      <c r="I6096" s="2">
        <f>Table_ExternalData_15[[#This Row],[Price]]-(Table_ExternalData_15[[#This Row],[Price]]*Table_ExternalData_15[[#This Row],[BB rabat]])/100</f>
        <v>1394.1381999999999</v>
      </c>
      <c r="J6096" s="2">
        <f>Table_ExternalData_15[[#This Row],[BB cena]]*Table_ExternalData_15[[#Headers],[1,22]]</f>
        <v>1700.8486039999998</v>
      </c>
      <c r="K6096">
        <f>Table_ExternalData_15[[#This Row],[Price]]*Table_ExternalData_15[[#Headers],[1,22]]</f>
        <v>1735.5597999999998</v>
      </c>
      <c r="L6096" s="7">
        <f>IF(G6096="White Shark",E6096*0.5,IF(G6096="Sbox",E6096*0.5,IF(G6096="Tenda",E6096*0.5,E6096*0.2)))/100</f>
        <v>0.02</v>
      </c>
      <c r="M6096" s="2">
        <f>Table_ExternalData_15[[#This Row],[Price]]-Table_ExternalData_15[[#This Row],[Price]]*Table_ExternalData_15[[#This Row],[extra popust]]</f>
        <v>1394.1381999999999</v>
      </c>
      <c r="N6096" s="2">
        <f>IF(M6096&lt;I6096,M6096,I6096)</f>
        <v>1394.1381999999999</v>
      </c>
      <c r="O6096" s="16" t="str">
        <f>IF(N6096&lt;I6096,$U$1," ")</f>
        <v xml:space="preserve"> </v>
      </c>
      <c r="P6096" s="16" t="str">
        <f>IFERROR((O6096+30)," ")</f>
        <v xml:space="preserve"> </v>
      </c>
      <c r="Q6096" s="2">
        <f ca="1">IF(O6096=$U$1,N6096,"0")*1.22</f>
        <v>0</v>
      </c>
    </row>
    <row r="6097" spans="1:17" x14ac:dyDescent="0.25">
      <c r="A6097" t="s">
        <v>1320</v>
      </c>
      <c r="B6097" t="s">
        <v>1319</v>
      </c>
      <c r="C6097">
        <v>7587</v>
      </c>
      <c r="D6097">
        <v>48.79</v>
      </c>
      <c r="E6097">
        <f>IFERROR(VLOOKUP(Table_ExternalData_15[[#This Row],[Id]],Rabati!B:C,2,0),0)</f>
        <v>10</v>
      </c>
      <c r="F6097">
        <v>0</v>
      </c>
      <c r="G6097" t="str">
        <f>VLOOKUP(Table_ExternalData_15[[#This Row],[Id]],'Blagovna izdelek'!A:C,3,0)</f>
        <v>Aten</v>
      </c>
      <c r="H6097">
        <f>Table_ExternalData_15[[#This Row],[Rabat]]*0.2</f>
        <v>2</v>
      </c>
      <c r="I6097" s="2">
        <f>Table_ExternalData_15[[#This Row],[Price]]-(Table_ExternalData_15[[#This Row],[Price]]*Table_ExternalData_15[[#This Row],[BB rabat]])/100</f>
        <v>47.8142</v>
      </c>
      <c r="J6097" s="2">
        <f>Table_ExternalData_15[[#This Row],[BB cena]]*Table_ExternalData_15[[#Headers],[1,22]]</f>
        <v>58.333323999999998</v>
      </c>
      <c r="K6097">
        <f>Table_ExternalData_15[[#This Row],[Price]]*Table_ExternalData_15[[#Headers],[1,22]]</f>
        <v>59.523799999999994</v>
      </c>
      <c r="L6097" s="7">
        <f>IF(G6097="White Shark",E6097*0.5,IF(G6097="Sbox",E6097*0.5,IF(G6097="Tenda",E6097*0.5,E6097*0.2)))/100</f>
        <v>0.02</v>
      </c>
      <c r="M6097" s="2">
        <f>Table_ExternalData_15[[#This Row],[Price]]-Table_ExternalData_15[[#This Row],[Price]]*Table_ExternalData_15[[#This Row],[extra popust]]</f>
        <v>47.8142</v>
      </c>
      <c r="N6097" s="2">
        <f>IF(M6097&lt;I6097,M6097,I6097)</f>
        <v>47.8142</v>
      </c>
      <c r="O6097" s="16" t="str">
        <f>IF(N6097&lt;I6097,$U$1," ")</f>
        <v xml:space="preserve"> </v>
      </c>
      <c r="P6097" s="16" t="str">
        <f>IFERROR((O6097+30)," ")</f>
        <v xml:space="preserve"> </v>
      </c>
      <c r="Q6097" s="2">
        <f ca="1">IF(O6097=$U$1,N6097,"0")*1.22</f>
        <v>0</v>
      </c>
    </row>
    <row r="6098" spans="1:17" x14ac:dyDescent="0.25">
      <c r="A6098" t="s">
        <v>1324</v>
      </c>
      <c r="B6098" t="s">
        <v>1323</v>
      </c>
      <c r="C6098">
        <v>7595</v>
      </c>
      <c r="D6098">
        <v>40.811700000000002</v>
      </c>
      <c r="E6098">
        <f>IFERROR(VLOOKUP(Table_ExternalData_15[[#This Row],[Id]],Rabati!B:C,2,0),0)</f>
        <v>20</v>
      </c>
      <c r="F6098">
        <v>0</v>
      </c>
      <c r="G6098" t="str">
        <f>VLOOKUP(Table_ExternalData_15[[#This Row],[Id]],'Blagovna izdelek'!A:C,3,0)</f>
        <v>Aten</v>
      </c>
      <c r="H6098">
        <f>Table_ExternalData_15[[#This Row],[Rabat]]*0.2</f>
        <v>4</v>
      </c>
      <c r="I6098" s="2">
        <f>Table_ExternalData_15[[#This Row],[Price]]-(Table_ExternalData_15[[#This Row],[Price]]*Table_ExternalData_15[[#This Row],[BB rabat]])/100</f>
        <v>39.179231999999999</v>
      </c>
      <c r="J6098" s="2">
        <f>Table_ExternalData_15[[#This Row],[BB cena]]*Table_ExternalData_15[[#Headers],[1,22]]</f>
        <v>47.798663040000001</v>
      </c>
      <c r="K6098">
        <f>Table_ExternalData_15[[#This Row],[Price]]*Table_ExternalData_15[[#Headers],[1,22]]</f>
        <v>49.790274000000004</v>
      </c>
      <c r="L6098" s="7">
        <f>IF(G6098="White Shark",E6098*0.5,IF(G6098="Sbox",E6098*0.5,IF(G6098="Tenda",E6098*0.5,E6098*0.2)))/100</f>
        <v>0.04</v>
      </c>
      <c r="M6098" s="2">
        <f>Table_ExternalData_15[[#This Row],[Price]]-Table_ExternalData_15[[#This Row],[Price]]*Table_ExternalData_15[[#This Row],[extra popust]]</f>
        <v>39.179231999999999</v>
      </c>
      <c r="N6098" s="2">
        <f>IF(M6098&lt;I6098,M6098,I6098)</f>
        <v>39.179231999999999</v>
      </c>
      <c r="O6098" s="16" t="str">
        <f>IF(N6098&lt;I6098,$U$1," ")</f>
        <v xml:space="preserve"> </v>
      </c>
      <c r="P6098" s="16" t="str">
        <f>IFERROR((O6098+30)," ")</f>
        <v xml:space="preserve"> </v>
      </c>
      <c r="Q6098" s="2">
        <f ca="1">IF(O6098=$U$1,N6098,"0")*1.22</f>
        <v>0</v>
      </c>
    </row>
    <row r="6099" spans="1:17" x14ac:dyDescent="0.25">
      <c r="A6099" t="s">
        <v>1326</v>
      </c>
      <c r="B6099" t="s">
        <v>1325</v>
      </c>
      <c r="C6099">
        <v>7596</v>
      </c>
      <c r="D6099">
        <v>22.3</v>
      </c>
      <c r="E6099">
        <f>IFERROR(VLOOKUP(Table_ExternalData_15[[#This Row],[Id]],Rabati!B:C,2,0),0)</f>
        <v>20</v>
      </c>
      <c r="F6099">
        <v>11</v>
      </c>
      <c r="G6099" t="str">
        <f>VLOOKUP(Table_ExternalData_15[[#This Row],[Id]],'Blagovna izdelek'!A:C,3,0)</f>
        <v>Aten</v>
      </c>
      <c r="H6099">
        <f>Table_ExternalData_15[[#This Row],[Rabat]]*0.2</f>
        <v>4</v>
      </c>
      <c r="I6099" s="2">
        <f>Table_ExternalData_15[[#This Row],[Price]]-(Table_ExternalData_15[[#This Row],[Price]]*Table_ExternalData_15[[#This Row],[BB rabat]])/100</f>
        <v>21.408000000000001</v>
      </c>
      <c r="J6099" s="2">
        <f>Table_ExternalData_15[[#This Row],[BB cena]]*Table_ExternalData_15[[#Headers],[1,22]]</f>
        <v>26.117760000000001</v>
      </c>
      <c r="K6099">
        <f>Table_ExternalData_15[[#This Row],[Price]]*Table_ExternalData_15[[#Headers],[1,22]]</f>
        <v>27.206</v>
      </c>
      <c r="L6099" s="7">
        <f>IF(G6099="White Shark",E6099*0.5,IF(G6099="Sbox",E6099*0.5,IF(G6099="Tenda",E6099*0.5,E6099*0.2)))/100</f>
        <v>0.04</v>
      </c>
      <c r="M6099" s="2">
        <f>Table_ExternalData_15[[#This Row],[Price]]-Table_ExternalData_15[[#This Row],[Price]]*Table_ExternalData_15[[#This Row],[extra popust]]</f>
        <v>21.408000000000001</v>
      </c>
      <c r="N6099" s="2">
        <f>IF(M6099&lt;I6099,M6099,I6099)</f>
        <v>21.408000000000001</v>
      </c>
      <c r="O6099" s="16" t="str">
        <f>IF(N6099&lt;I6099,$U$1," ")</f>
        <v xml:space="preserve"> </v>
      </c>
      <c r="P6099" s="16" t="str">
        <f>IFERROR((O6099+30)," ")</f>
        <v xml:space="preserve"> </v>
      </c>
      <c r="Q6099" s="2">
        <f ca="1">IF(O6099=$U$1,N6099,"0")*1.22</f>
        <v>0</v>
      </c>
    </row>
    <row r="6100" spans="1:17" x14ac:dyDescent="0.25">
      <c r="A6100" t="s">
        <v>1328</v>
      </c>
      <c r="B6100" t="s">
        <v>1327</v>
      </c>
      <c r="C6100">
        <v>7599</v>
      </c>
      <c r="D6100">
        <v>81.95</v>
      </c>
      <c r="E6100">
        <f>IFERROR(VLOOKUP(Table_ExternalData_15[[#This Row],[Id]],Rabati!B:C,2,0),0)</f>
        <v>20</v>
      </c>
      <c r="F6100">
        <v>0</v>
      </c>
      <c r="G6100" t="str">
        <f>VLOOKUP(Table_ExternalData_15[[#This Row],[Id]],'Blagovna izdelek'!A:C,3,0)</f>
        <v>Aten</v>
      </c>
      <c r="H6100">
        <f>Table_ExternalData_15[[#This Row],[Rabat]]*0.2</f>
        <v>4</v>
      </c>
      <c r="I6100" s="2">
        <f>Table_ExternalData_15[[#This Row],[Price]]-(Table_ExternalData_15[[#This Row],[Price]]*Table_ExternalData_15[[#This Row],[BB rabat]])/100</f>
        <v>78.671999999999997</v>
      </c>
      <c r="J6100" s="2">
        <f>Table_ExternalData_15[[#This Row],[BB cena]]*Table_ExternalData_15[[#Headers],[1,22]]</f>
        <v>95.979839999999996</v>
      </c>
      <c r="K6100">
        <f>Table_ExternalData_15[[#This Row],[Price]]*Table_ExternalData_15[[#Headers],[1,22]]</f>
        <v>99.978999999999999</v>
      </c>
      <c r="L6100" s="7">
        <f>IF(G6100="White Shark",E6100*0.5,IF(G6100="Sbox",E6100*0.5,IF(G6100="Tenda",E6100*0.5,E6100*0.2)))/100</f>
        <v>0.04</v>
      </c>
      <c r="M6100" s="2">
        <f>Table_ExternalData_15[[#This Row],[Price]]-Table_ExternalData_15[[#This Row],[Price]]*Table_ExternalData_15[[#This Row],[extra popust]]</f>
        <v>78.671999999999997</v>
      </c>
      <c r="N6100" s="2">
        <f>IF(M6100&lt;I6100,M6100,I6100)</f>
        <v>78.671999999999997</v>
      </c>
      <c r="O6100" s="16" t="str">
        <f>IF(N6100&lt;I6100,$U$1," ")</f>
        <v xml:space="preserve"> </v>
      </c>
      <c r="P6100" s="16" t="str">
        <f>IFERROR((O6100+30)," ")</f>
        <v xml:space="preserve"> </v>
      </c>
      <c r="Q6100" s="2">
        <f ca="1">IF(O6100=$U$1,N6100,"0")*1.22</f>
        <v>0</v>
      </c>
    </row>
    <row r="6101" spans="1:17" x14ac:dyDescent="0.25">
      <c r="A6101" t="s">
        <v>1330</v>
      </c>
      <c r="B6101" t="s">
        <v>1329</v>
      </c>
      <c r="C6101">
        <v>7600</v>
      </c>
      <c r="D6101">
        <v>203.84</v>
      </c>
      <c r="E6101">
        <f>IFERROR(VLOOKUP(Table_ExternalData_15[[#This Row],[Id]],Rabati!B:C,2,0),0)</f>
        <v>20</v>
      </c>
      <c r="F6101">
        <v>0</v>
      </c>
      <c r="G6101" t="str">
        <f>VLOOKUP(Table_ExternalData_15[[#This Row],[Id]],'Blagovna izdelek'!A:C,3,0)</f>
        <v>Aten</v>
      </c>
      <c r="H6101">
        <f>Table_ExternalData_15[[#This Row],[Rabat]]*0.2</f>
        <v>4</v>
      </c>
      <c r="I6101" s="2">
        <f>Table_ExternalData_15[[#This Row],[Price]]-(Table_ExternalData_15[[#This Row],[Price]]*Table_ExternalData_15[[#This Row],[BB rabat]])/100</f>
        <v>195.68639999999999</v>
      </c>
      <c r="J6101" s="2">
        <f>Table_ExternalData_15[[#This Row],[BB cena]]*Table_ExternalData_15[[#Headers],[1,22]]</f>
        <v>238.73740799999999</v>
      </c>
      <c r="K6101">
        <f>Table_ExternalData_15[[#This Row],[Price]]*Table_ExternalData_15[[#Headers],[1,22]]</f>
        <v>248.6848</v>
      </c>
      <c r="L6101" s="7">
        <f>IF(G6101="White Shark",E6101*0.5,IF(G6101="Sbox",E6101*0.5,IF(G6101="Tenda",E6101*0.5,E6101*0.2)))/100</f>
        <v>0.04</v>
      </c>
      <c r="M6101" s="2">
        <f>Table_ExternalData_15[[#This Row],[Price]]-Table_ExternalData_15[[#This Row],[Price]]*Table_ExternalData_15[[#This Row],[extra popust]]</f>
        <v>195.68639999999999</v>
      </c>
      <c r="N6101" s="2">
        <f>IF(M6101&lt;I6101,M6101,I6101)</f>
        <v>195.68639999999999</v>
      </c>
      <c r="O6101" s="16" t="str">
        <f>IF(N6101&lt;I6101,$U$1," ")</f>
        <v xml:space="preserve"> </v>
      </c>
      <c r="P6101" s="16" t="str">
        <f>IFERROR((O6101+30)," ")</f>
        <v xml:space="preserve"> </v>
      </c>
      <c r="Q6101" s="2">
        <f ca="1">IF(O6101=$U$1,N6101,"0")*1.22</f>
        <v>0</v>
      </c>
    </row>
    <row r="6102" spans="1:17" x14ac:dyDescent="0.25">
      <c r="A6102" t="s">
        <v>1332</v>
      </c>
      <c r="B6102" t="s">
        <v>1331</v>
      </c>
      <c r="C6102">
        <v>7602</v>
      </c>
      <c r="D6102">
        <v>63.95</v>
      </c>
      <c r="E6102">
        <f>IFERROR(VLOOKUP(Table_ExternalData_15[[#This Row],[Id]],Rabati!B:C,2,0),0)</f>
        <v>20</v>
      </c>
      <c r="F6102">
        <v>0</v>
      </c>
      <c r="G6102" t="str">
        <f>VLOOKUP(Table_ExternalData_15[[#This Row],[Id]],'Blagovna izdelek'!A:C,3,0)</f>
        <v>Aten</v>
      </c>
      <c r="H6102">
        <f>Table_ExternalData_15[[#This Row],[Rabat]]*0.2</f>
        <v>4</v>
      </c>
      <c r="I6102" s="2">
        <f>Table_ExternalData_15[[#This Row],[Price]]-(Table_ExternalData_15[[#This Row],[Price]]*Table_ExternalData_15[[#This Row],[BB rabat]])/100</f>
        <v>61.392000000000003</v>
      </c>
      <c r="J6102" s="2">
        <f>Table_ExternalData_15[[#This Row],[BB cena]]*Table_ExternalData_15[[#Headers],[1,22]]</f>
        <v>74.898240000000001</v>
      </c>
      <c r="K6102">
        <f>Table_ExternalData_15[[#This Row],[Price]]*Table_ExternalData_15[[#Headers],[1,22]]</f>
        <v>78.019000000000005</v>
      </c>
      <c r="L6102" s="7">
        <f>IF(G6102="White Shark",E6102*0.5,IF(G6102="Sbox",E6102*0.5,IF(G6102="Tenda",E6102*0.5,E6102*0.2)))/100</f>
        <v>0.04</v>
      </c>
      <c r="M6102" s="2">
        <f>Table_ExternalData_15[[#This Row],[Price]]-Table_ExternalData_15[[#This Row],[Price]]*Table_ExternalData_15[[#This Row],[extra popust]]</f>
        <v>61.392000000000003</v>
      </c>
      <c r="N6102" s="2">
        <f>IF(M6102&lt;I6102,M6102,I6102)</f>
        <v>61.392000000000003</v>
      </c>
      <c r="O6102" s="16" t="str">
        <f>IF(N6102&lt;I6102,$U$1," ")</f>
        <v xml:space="preserve"> </v>
      </c>
      <c r="P6102" s="16" t="str">
        <f>IFERROR((O6102+30)," ")</f>
        <v xml:space="preserve"> </v>
      </c>
      <c r="Q6102" s="2">
        <f ca="1">IF(O6102=$U$1,N6102,"0")*1.22</f>
        <v>0</v>
      </c>
    </row>
    <row r="6103" spans="1:17" x14ac:dyDescent="0.25">
      <c r="A6103" t="s">
        <v>1334</v>
      </c>
      <c r="B6103" t="s">
        <v>1333</v>
      </c>
      <c r="C6103">
        <v>7605</v>
      </c>
      <c r="D6103">
        <v>27.3</v>
      </c>
      <c r="E6103">
        <f>IFERROR(VLOOKUP(Table_ExternalData_15[[#This Row],[Id]],Rabati!B:C,2,0),0)</f>
        <v>0</v>
      </c>
      <c r="F6103">
        <v>1</v>
      </c>
      <c r="G6103" t="str">
        <f>VLOOKUP(Table_ExternalData_15[[#This Row],[Id]],'Blagovna izdelek'!A:C,3,0)</f>
        <v>Aten</v>
      </c>
      <c r="H6103">
        <f>Table_ExternalData_15[[#This Row],[Rabat]]*0.2</f>
        <v>0</v>
      </c>
      <c r="I6103" s="2">
        <f>Table_ExternalData_15[[#This Row],[Price]]-(Table_ExternalData_15[[#This Row],[Price]]*Table_ExternalData_15[[#This Row],[BB rabat]])/100</f>
        <v>27.3</v>
      </c>
      <c r="J6103" s="2">
        <f>Table_ExternalData_15[[#This Row],[BB cena]]*Table_ExternalData_15[[#Headers],[1,22]]</f>
        <v>33.305999999999997</v>
      </c>
      <c r="K6103">
        <f>Table_ExternalData_15[[#This Row],[Price]]*Table_ExternalData_15[[#Headers],[1,22]]</f>
        <v>33.305999999999997</v>
      </c>
      <c r="L6103" s="7">
        <f>IF(G6103="White Shark",E6103*0.5,IF(G6103="Sbox",E6103*0.5,IF(G6103="Tenda",E6103*0.5,E6103*0.2)))/100</f>
        <v>0</v>
      </c>
      <c r="M6103" s="2">
        <f>Table_ExternalData_15[[#This Row],[Price]]-Table_ExternalData_15[[#This Row],[Price]]*Table_ExternalData_15[[#This Row],[extra popust]]</f>
        <v>27.3</v>
      </c>
      <c r="N6103" s="2">
        <f>IF(M6103&lt;I6103,M6103,I6103)</f>
        <v>27.3</v>
      </c>
      <c r="O6103" s="16" t="str">
        <f>IF(N6103&lt;I6103,$U$1," ")</f>
        <v xml:space="preserve"> </v>
      </c>
      <c r="P6103" s="16" t="str">
        <f>IFERROR((O6103+30)," ")</f>
        <v xml:space="preserve"> </v>
      </c>
      <c r="Q6103" s="2">
        <f ca="1">IF(O6103=$U$1,N6103,"0")*1.22</f>
        <v>0</v>
      </c>
    </row>
    <row r="6104" spans="1:17" x14ac:dyDescent="0.25">
      <c r="A6104" t="s">
        <v>1336</v>
      </c>
      <c r="B6104" t="s">
        <v>1335</v>
      </c>
      <c r="C6104">
        <v>7607</v>
      </c>
      <c r="D6104">
        <v>65.849999999999994</v>
      </c>
      <c r="E6104">
        <f>IFERROR(VLOOKUP(Table_ExternalData_15[[#This Row],[Id]],Rabati!B:C,2,0),0)</f>
        <v>20</v>
      </c>
      <c r="F6104">
        <v>2</v>
      </c>
      <c r="G6104" t="str">
        <f>VLOOKUP(Table_ExternalData_15[[#This Row],[Id]],'Blagovna izdelek'!A:C,3,0)</f>
        <v>Aten</v>
      </c>
      <c r="H6104">
        <f>Table_ExternalData_15[[#This Row],[Rabat]]*0.2</f>
        <v>4</v>
      </c>
      <c r="I6104" s="2">
        <f>Table_ExternalData_15[[#This Row],[Price]]-(Table_ExternalData_15[[#This Row],[Price]]*Table_ExternalData_15[[#This Row],[BB rabat]])/100</f>
        <v>63.215999999999994</v>
      </c>
      <c r="J6104" s="2">
        <f>Table_ExternalData_15[[#This Row],[BB cena]]*Table_ExternalData_15[[#Headers],[1,22]]</f>
        <v>77.123519999999985</v>
      </c>
      <c r="K6104">
        <f>Table_ExternalData_15[[#This Row],[Price]]*Table_ExternalData_15[[#Headers],[1,22]]</f>
        <v>80.336999999999989</v>
      </c>
      <c r="L6104" s="7">
        <f>IF(G6104="White Shark",E6104*0.5,IF(G6104="Sbox",E6104*0.5,IF(G6104="Tenda",E6104*0.5,E6104*0.2)))/100</f>
        <v>0.04</v>
      </c>
      <c r="M6104" s="2">
        <f>Table_ExternalData_15[[#This Row],[Price]]-Table_ExternalData_15[[#This Row],[Price]]*Table_ExternalData_15[[#This Row],[extra popust]]</f>
        <v>63.215999999999994</v>
      </c>
      <c r="N6104" s="2">
        <f>IF(M6104&lt;I6104,M6104,I6104)</f>
        <v>63.215999999999994</v>
      </c>
      <c r="O6104" s="16" t="str">
        <f>IF(N6104&lt;I6104,$U$1," ")</f>
        <v xml:space="preserve"> </v>
      </c>
      <c r="P6104" s="16" t="str">
        <f>IFERROR((O6104+30)," ")</f>
        <v xml:space="preserve"> </v>
      </c>
      <c r="Q6104" s="2">
        <f ca="1">IF(O6104=$U$1,N6104,"0")*1.22</f>
        <v>0</v>
      </c>
    </row>
    <row r="6105" spans="1:17" x14ac:dyDescent="0.25">
      <c r="A6105" t="s">
        <v>1338</v>
      </c>
      <c r="B6105" t="s">
        <v>1337</v>
      </c>
      <c r="C6105">
        <v>7608</v>
      </c>
      <c r="D6105">
        <v>142.5771</v>
      </c>
      <c r="E6105">
        <f>IFERROR(VLOOKUP(Table_ExternalData_15[[#This Row],[Id]],Rabati!B:C,2,0),0)</f>
        <v>20</v>
      </c>
      <c r="F6105">
        <v>0</v>
      </c>
      <c r="G6105" t="str">
        <f>VLOOKUP(Table_ExternalData_15[[#This Row],[Id]],'Blagovna izdelek'!A:C,3,0)</f>
        <v>Aten</v>
      </c>
      <c r="H6105">
        <f>Table_ExternalData_15[[#This Row],[Rabat]]*0.2</f>
        <v>4</v>
      </c>
      <c r="I6105" s="2">
        <f>Table_ExternalData_15[[#This Row],[Price]]-(Table_ExternalData_15[[#This Row],[Price]]*Table_ExternalData_15[[#This Row],[BB rabat]])/100</f>
        <v>136.87401600000001</v>
      </c>
      <c r="J6105" s="2">
        <f>Table_ExternalData_15[[#This Row],[BB cena]]*Table_ExternalData_15[[#Headers],[1,22]]</f>
        <v>166.98629952000002</v>
      </c>
      <c r="K6105">
        <f>Table_ExternalData_15[[#This Row],[Price]]*Table_ExternalData_15[[#Headers],[1,22]]</f>
        <v>173.944062</v>
      </c>
      <c r="L6105" s="7">
        <f>IF(G6105="White Shark",E6105*0.5,IF(G6105="Sbox",E6105*0.5,IF(G6105="Tenda",E6105*0.5,E6105*0.2)))/100</f>
        <v>0.04</v>
      </c>
      <c r="M6105" s="2">
        <f>Table_ExternalData_15[[#This Row],[Price]]-Table_ExternalData_15[[#This Row],[Price]]*Table_ExternalData_15[[#This Row],[extra popust]]</f>
        <v>136.87401600000001</v>
      </c>
      <c r="N6105" s="2">
        <f>IF(M6105&lt;I6105,M6105,I6105)</f>
        <v>136.87401600000001</v>
      </c>
      <c r="O6105" s="16" t="str">
        <f>IF(N6105&lt;I6105,$U$1," ")</f>
        <v xml:space="preserve"> </v>
      </c>
      <c r="P6105" s="16" t="str">
        <f>IFERROR((O6105+30)," ")</f>
        <v xml:space="preserve"> </v>
      </c>
      <c r="Q6105" s="2">
        <f ca="1">IF(O6105=$U$1,N6105,"0")*1.22</f>
        <v>0</v>
      </c>
    </row>
    <row r="6106" spans="1:17" x14ac:dyDescent="0.25">
      <c r="A6106" t="s">
        <v>1340</v>
      </c>
      <c r="B6106" t="s">
        <v>1339</v>
      </c>
      <c r="C6106">
        <v>7610</v>
      </c>
      <c r="D6106">
        <v>99.95</v>
      </c>
      <c r="E6106">
        <f>IFERROR(VLOOKUP(Table_ExternalData_15[[#This Row],[Id]],Rabati!B:C,2,0),0)</f>
        <v>10</v>
      </c>
      <c r="F6106">
        <v>0</v>
      </c>
      <c r="G6106" t="str">
        <f>VLOOKUP(Table_ExternalData_15[[#This Row],[Id]],'Blagovna izdelek'!A:C,3,0)</f>
        <v>Aten</v>
      </c>
      <c r="H6106">
        <f>Table_ExternalData_15[[#This Row],[Rabat]]*0.2</f>
        <v>2</v>
      </c>
      <c r="I6106" s="2">
        <f>Table_ExternalData_15[[#This Row],[Price]]-(Table_ExternalData_15[[#This Row],[Price]]*Table_ExternalData_15[[#This Row],[BB rabat]])/100</f>
        <v>97.951000000000008</v>
      </c>
      <c r="J6106" s="2">
        <f>Table_ExternalData_15[[#This Row],[BB cena]]*Table_ExternalData_15[[#Headers],[1,22]]</f>
        <v>119.50022000000001</v>
      </c>
      <c r="K6106">
        <f>Table_ExternalData_15[[#This Row],[Price]]*Table_ExternalData_15[[#Headers],[1,22]]</f>
        <v>121.93900000000001</v>
      </c>
      <c r="L6106" s="7">
        <f>IF(G6106="White Shark",E6106*0.5,IF(G6106="Sbox",E6106*0.5,IF(G6106="Tenda",E6106*0.5,E6106*0.2)))/100</f>
        <v>0.02</v>
      </c>
      <c r="M6106" s="2">
        <f>Table_ExternalData_15[[#This Row],[Price]]-Table_ExternalData_15[[#This Row],[Price]]*Table_ExternalData_15[[#This Row],[extra popust]]</f>
        <v>97.951000000000008</v>
      </c>
      <c r="N6106" s="2">
        <f>IF(M6106&lt;I6106,M6106,I6106)</f>
        <v>97.951000000000008</v>
      </c>
      <c r="O6106" s="16" t="str">
        <f>IF(N6106&lt;I6106,$U$1," ")</f>
        <v xml:space="preserve"> </v>
      </c>
      <c r="P6106" s="16" t="str">
        <f>IFERROR((O6106+30)," ")</f>
        <v xml:space="preserve"> </v>
      </c>
      <c r="Q6106" s="2">
        <f ca="1">IF(O6106=$U$1,N6106,"0")*1.22</f>
        <v>0</v>
      </c>
    </row>
    <row r="6107" spans="1:17" x14ac:dyDescent="0.25">
      <c r="A6107" t="s">
        <v>1344</v>
      </c>
      <c r="B6107" t="s">
        <v>1343</v>
      </c>
      <c r="C6107">
        <v>7614</v>
      </c>
      <c r="D6107">
        <v>209.51830000000001</v>
      </c>
      <c r="E6107">
        <f>IFERROR(VLOOKUP(Table_ExternalData_15[[#This Row],[Id]],Rabati!B:C,2,0),0)</f>
        <v>10</v>
      </c>
      <c r="F6107">
        <v>0</v>
      </c>
      <c r="G6107" t="str">
        <f>VLOOKUP(Table_ExternalData_15[[#This Row],[Id]],'Blagovna izdelek'!A:C,3,0)</f>
        <v>Aten</v>
      </c>
      <c r="H6107">
        <f>Table_ExternalData_15[[#This Row],[Rabat]]*0.2</f>
        <v>2</v>
      </c>
      <c r="I6107" s="2">
        <f>Table_ExternalData_15[[#This Row],[Price]]-(Table_ExternalData_15[[#This Row],[Price]]*Table_ExternalData_15[[#This Row],[BB rabat]])/100</f>
        <v>205.327934</v>
      </c>
      <c r="J6107" s="2">
        <f>Table_ExternalData_15[[#This Row],[BB cena]]*Table_ExternalData_15[[#Headers],[1,22]]</f>
        <v>250.50007947999998</v>
      </c>
      <c r="K6107">
        <f>Table_ExternalData_15[[#This Row],[Price]]*Table_ExternalData_15[[#Headers],[1,22]]</f>
        <v>255.612326</v>
      </c>
      <c r="L6107" s="7">
        <f>IF(G6107="White Shark",E6107*0.5,IF(G6107="Sbox",E6107*0.5,IF(G6107="Tenda",E6107*0.5,E6107*0.2)))/100</f>
        <v>0.02</v>
      </c>
      <c r="M6107" s="2">
        <f>Table_ExternalData_15[[#This Row],[Price]]-Table_ExternalData_15[[#This Row],[Price]]*Table_ExternalData_15[[#This Row],[extra popust]]</f>
        <v>205.327934</v>
      </c>
      <c r="N6107" s="2">
        <f>IF(M6107&lt;I6107,M6107,I6107)</f>
        <v>205.327934</v>
      </c>
      <c r="O6107" s="16" t="str">
        <f>IF(N6107&lt;I6107,$U$1," ")</f>
        <v xml:space="preserve"> </v>
      </c>
      <c r="P6107" s="16" t="str">
        <f>IFERROR((O6107+30)," ")</f>
        <v xml:space="preserve"> </v>
      </c>
      <c r="Q6107" s="2">
        <f ca="1">IF(O6107=$U$1,N6107,"0")*1.22</f>
        <v>0</v>
      </c>
    </row>
    <row r="6108" spans="1:17" x14ac:dyDescent="0.25">
      <c r="A6108" t="s">
        <v>1346</v>
      </c>
      <c r="B6108" t="s">
        <v>1345</v>
      </c>
      <c r="C6108">
        <v>7615</v>
      </c>
      <c r="D6108">
        <v>412.28890000000001</v>
      </c>
      <c r="E6108">
        <f>IFERROR(VLOOKUP(Table_ExternalData_15[[#This Row],[Id]],Rabati!B:C,2,0),0)</f>
        <v>10</v>
      </c>
      <c r="F6108">
        <v>0</v>
      </c>
      <c r="G6108" t="str">
        <f>VLOOKUP(Table_ExternalData_15[[#This Row],[Id]],'Blagovna izdelek'!A:C,3,0)</f>
        <v>Aten</v>
      </c>
      <c r="H6108">
        <f>Table_ExternalData_15[[#This Row],[Rabat]]*0.2</f>
        <v>2</v>
      </c>
      <c r="I6108" s="2">
        <f>Table_ExternalData_15[[#This Row],[Price]]-(Table_ExternalData_15[[#This Row],[Price]]*Table_ExternalData_15[[#This Row],[BB rabat]])/100</f>
        <v>404.04312200000004</v>
      </c>
      <c r="J6108" s="2">
        <f>Table_ExternalData_15[[#This Row],[BB cena]]*Table_ExternalData_15[[#Headers],[1,22]]</f>
        <v>492.93260884000006</v>
      </c>
      <c r="K6108">
        <f>Table_ExternalData_15[[#This Row],[Price]]*Table_ExternalData_15[[#Headers],[1,22]]</f>
        <v>502.992458</v>
      </c>
      <c r="L6108" s="7">
        <f>IF(G6108="White Shark",E6108*0.5,IF(G6108="Sbox",E6108*0.5,IF(G6108="Tenda",E6108*0.5,E6108*0.2)))/100</f>
        <v>0.02</v>
      </c>
      <c r="M6108" s="2">
        <f>Table_ExternalData_15[[#This Row],[Price]]-Table_ExternalData_15[[#This Row],[Price]]*Table_ExternalData_15[[#This Row],[extra popust]]</f>
        <v>404.04312200000004</v>
      </c>
      <c r="N6108" s="2">
        <f>IF(M6108&lt;I6108,M6108,I6108)</f>
        <v>404.04312200000004</v>
      </c>
      <c r="O6108" s="16" t="str">
        <f>IF(N6108&lt;I6108,$U$1," ")</f>
        <v xml:space="preserve"> </v>
      </c>
      <c r="P6108" s="16" t="str">
        <f>IFERROR((O6108+30)," ")</f>
        <v xml:space="preserve"> </v>
      </c>
      <c r="Q6108" s="2">
        <f ca="1">IF(O6108=$U$1,N6108,"0")*1.22</f>
        <v>0</v>
      </c>
    </row>
    <row r="6109" spans="1:17" x14ac:dyDescent="0.25">
      <c r="A6109" t="s">
        <v>1348</v>
      </c>
      <c r="B6109" t="s">
        <v>1347</v>
      </c>
      <c r="C6109">
        <v>7616</v>
      </c>
      <c r="D6109">
        <v>702.47</v>
      </c>
      <c r="E6109">
        <f>IFERROR(VLOOKUP(Table_ExternalData_15[[#This Row],[Id]],Rabati!B:C,2,0),0)</f>
        <v>10</v>
      </c>
      <c r="F6109">
        <v>0</v>
      </c>
      <c r="G6109" t="str">
        <f>VLOOKUP(Table_ExternalData_15[[#This Row],[Id]],'Blagovna izdelek'!A:C,3,0)</f>
        <v>Aten</v>
      </c>
      <c r="H6109">
        <f>Table_ExternalData_15[[#This Row],[Rabat]]*0.2</f>
        <v>2</v>
      </c>
      <c r="I6109" s="2">
        <f>Table_ExternalData_15[[#This Row],[Price]]-(Table_ExternalData_15[[#This Row],[Price]]*Table_ExternalData_15[[#This Row],[BB rabat]])/100</f>
        <v>688.42060000000004</v>
      </c>
      <c r="J6109" s="2">
        <f>Table_ExternalData_15[[#This Row],[BB cena]]*Table_ExternalData_15[[#Headers],[1,22]]</f>
        <v>839.87313200000006</v>
      </c>
      <c r="K6109">
        <f>Table_ExternalData_15[[#This Row],[Price]]*Table_ExternalData_15[[#Headers],[1,22]]</f>
        <v>857.01340000000005</v>
      </c>
      <c r="L6109" s="7">
        <f>IF(G6109="White Shark",E6109*0.5,IF(G6109="Sbox",E6109*0.5,IF(G6109="Tenda",E6109*0.5,E6109*0.2)))/100</f>
        <v>0.02</v>
      </c>
      <c r="M6109" s="2">
        <f>Table_ExternalData_15[[#This Row],[Price]]-Table_ExternalData_15[[#This Row],[Price]]*Table_ExternalData_15[[#This Row],[extra popust]]</f>
        <v>688.42060000000004</v>
      </c>
      <c r="N6109" s="2">
        <f>IF(M6109&lt;I6109,M6109,I6109)</f>
        <v>688.42060000000004</v>
      </c>
      <c r="O6109" s="16" t="str">
        <f>IF(N6109&lt;I6109,$U$1," ")</f>
        <v xml:space="preserve"> </v>
      </c>
      <c r="P6109" s="16" t="str">
        <f>IFERROR((O6109+30)," ")</f>
        <v xml:space="preserve"> </v>
      </c>
      <c r="Q6109" s="2">
        <f ca="1">IF(O6109=$U$1,N6109,"0")*1.22</f>
        <v>0</v>
      </c>
    </row>
    <row r="6110" spans="1:17" x14ac:dyDescent="0.25">
      <c r="A6110" t="s">
        <v>1352</v>
      </c>
      <c r="B6110" t="s">
        <v>1351</v>
      </c>
      <c r="C6110">
        <v>7621</v>
      </c>
      <c r="D6110">
        <v>303.97000000000003</v>
      </c>
      <c r="E6110">
        <f>IFERROR(VLOOKUP(Table_ExternalData_15[[#This Row],[Id]],Rabati!B:C,2,0),0)</f>
        <v>10</v>
      </c>
      <c r="F6110">
        <v>0</v>
      </c>
      <c r="G6110" t="str">
        <f>VLOOKUP(Table_ExternalData_15[[#This Row],[Id]],'Blagovna izdelek'!A:C,3,0)</f>
        <v>Aten</v>
      </c>
      <c r="H6110">
        <f>Table_ExternalData_15[[#This Row],[Rabat]]*0.2</f>
        <v>2</v>
      </c>
      <c r="I6110" s="2">
        <f>Table_ExternalData_15[[#This Row],[Price]]-(Table_ExternalData_15[[#This Row],[Price]]*Table_ExternalData_15[[#This Row],[BB rabat]])/100</f>
        <v>297.89060000000001</v>
      </c>
      <c r="J6110" s="2">
        <f>Table_ExternalData_15[[#This Row],[BB cena]]*Table_ExternalData_15[[#Headers],[1,22]]</f>
        <v>363.42653200000001</v>
      </c>
      <c r="K6110">
        <f>Table_ExternalData_15[[#This Row],[Price]]*Table_ExternalData_15[[#Headers],[1,22]]</f>
        <v>370.84340000000003</v>
      </c>
      <c r="L6110" s="7">
        <f>IF(G6110="White Shark",E6110*0.5,IF(G6110="Sbox",E6110*0.5,IF(G6110="Tenda",E6110*0.5,E6110*0.2)))/100</f>
        <v>0.02</v>
      </c>
      <c r="M6110" s="2">
        <f>Table_ExternalData_15[[#This Row],[Price]]-Table_ExternalData_15[[#This Row],[Price]]*Table_ExternalData_15[[#This Row],[extra popust]]</f>
        <v>297.89060000000001</v>
      </c>
      <c r="N6110" s="2">
        <f>IF(M6110&lt;I6110,M6110,I6110)</f>
        <v>297.89060000000001</v>
      </c>
      <c r="O6110" s="16" t="str">
        <f>IF(N6110&lt;I6110,$U$1," ")</f>
        <v xml:space="preserve"> </v>
      </c>
      <c r="P6110" s="16" t="str">
        <f>IFERROR((O6110+30)," ")</f>
        <v xml:space="preserve"> </v>
      </c>
      <c r="Q6110" s="2">
        <f ca="1">IF(O6110=$U$1,N6110,"0")*1.22</f>
        <v>0</v>
      </c>
    </row>
    <row r="6111" spans="1:17" x14ac:dyDescent="0.25">
      <c r="A6111" t="s">
        <v>1354</v>
      </c>
      <c r="B6111" t="s">
        <v>1353</v>
      </c>
      <c r="C6111">
        <v>7622</v>
      </c>
      <c r="D6111">
        <v>505.74</v>
      </c>
      <c r="E6111">
        <f>IFERROR(VLOOKUP(Table_ExternalData_15[[#This Row],[Id]],Rabati!B:C,2,0),0)</f>
        <v>10</v>
      </c>
      <c r="F6111">
        <v>0</v>
      </c>
      <c r="G6111" t="str">
        <f>VLOOKUP(Table_ExternalData_15[[#This Row],[Id]],'Blagovna izdelek'!A:C,3,0)</f>
        <v>Aten</v>
      </c>
      <c r="H6111">
        <f>Table_ExternalData_15[[#This Row],[Rabat]]*0.2</f>
        <v>2</v>
      </c>
      <c r="I6111" s="2">
        <f>Table_ExternalData_15[[#This Row],[Price]]-(Table_ExternalData_15[[#This Row],[Price]]*Table_ExternalData_15[[#This Row],[BB rabat]])/100</f>
        <v>495.62520000000001</v>
      </c>
      <c r="J6111" s="2">
        <f>Table_ExternalData_15[[#This Row],[BB cena]]*Table_ExternalData_15[[#Headers],[1,22]]</f>
        <v>604.66274399999998</v>
      </c>
      <c r="K6111">
        <f>Table_ExternalData_15[[#This Row],[Price]]*Table_ExternalData_15[[#Headers],[1,22]]</f>
        <v>617.00279999999998</v>
      </c>
      <c r="L6111" s="7">
        <f>IF(G6111="White Shark",E6111*0.5,IF(G6111="Sbox",E6111*0.5,IF(G6111="Tenda",E6111*0.5,E6111*0.2)))/100</f>
        <v>0.02</v>
      </c>
      <c r="M6111" s="2">
        <f>Table_ExternalData_15[[#This Row],[Price]]-Table_ExternalData_15[[#This Row],[Price]]*Table_ExternalData_15[[#This Row],[extra popust]]</f>
        <v>495.62520000000001</v>
      </c>
      <c r="N6111" s="2">
        <f>IF(M6111&lt;I6111,M6111,I6111)</f>
        <v>495.62520000000001</v>
      </c>
      <c r="O6111" s="16" t="str">
        <f>IF(N6111&lt;I6111,$U$1," ")</f>
        <v xml:space="preserve"> </v>
      </c>
      <c r="P6111" s="16" t="str">
        <f>IFERROR((O6111+30)," ")</f>
        <v xml:space="preserve"> </v>
      </c>
      <c r="Q6111" s="2">
        <f ca="1">IF(O6111=$U$1,N6111,"0")*1.22</f>
        <v>0</v>
      </c>
    </row>
    <row r="6112" spans="1:17" x14ac:dyDescent="0.25">
      <c r="A6112" t="s">
        <v>1358</v>
      </c>
      <c r="B6112" t="s">
        <v>1357</v>
      </c>
      <c r="C6112">
        <v>7628</v>
      </c>
      <c r="D6112">
        <v>1946.87</v>
      </c>
      <c r="E6112">
        <f>IFERROR(VLOOKUP(Table_ExternalData_15[[#This Row],[Id]],Rabati!B:C,2,0),0)</f>
        <v>10</v>
      </c>
      <c r="F6112">
        <v>0</v>
      </c>
      <c r="G6112" t="str">
        <f>VLOOKUP(Table_ExternalData_15[[#This Row],[Id]],'Blagovna izdelek'!A:C,3,0)</f>
        <v>Aten</v>
      </c>
      <c r="H6112">
        <f>Table_ExternalData_15[[#This Row],[Rabat]]*0.2</f>
        <v>2</v>
      </c>
      <c r="I6112" s="2">
        <f>Table_ExternalData_15[[#This Row],[Price]]-(Table_ExternalData_15[[#This Row],[Price]]*Table_ExternalData_15[[#This Row],[BB rabat]])/100</f>
        <v>1907.9325999999999</v>
      </c>
      <c r="J6112" s="2">
        <f>Table_ExternalData_15[[#This Row],[BB cena]]*Table_ExternalData_15[[#Headers],[1,22]]</f>
        <v>2327.677772</v>
      </c>
      <c r="K6112">
        <f>Table_ExternalData_15[[#This Row],[Price]]*Table_ExternalData_15[[#Headers],[1,22]]</f>
        <v>2375.1813999999999</v>
      </c>
      <c r="L6112" s="7">
        <f>IF(G6112="White Shark",E6112*0.5,IF(G6112="Sbox",E6112*0.5,IF(G6112="Tenda",E6112*0.5,E6112*0.2)))/100</f>
        <v>0.02</v>
      </c>
      <c r="M6112" s="2">
        <f>Table_ExternalData_15[[#This Row],[Price]]-Table_ExternalData_15[[#This Row],[Price]]*Table_ExternalData_15[[#This Row],[extra popust]]</f>
        <v>1907.9325999999999</v>
      </c>
      <c r="N6112" s="2">
        <f>IF(M6112&lt;I6112,M6112,I6112)</f>
        <v>1907.9325999999999</v>
      </c>
      <c r="O6112" s="16" t="str">
        <f>IF(N6112&lt;I6112,$U$1," ")</f>
        <v xml:space="preserve"> </v>
      </c>
      <c r="P6112" s="16" t="str">
        <f>IFERROR((O6112+30)," ")</f>
        <v xml:space="preserve"> </v>
      </c>
      <c r="Q6112" s="2">
        <f ca="1">IF(O6112=$U$1,N6112,"0")*1.22</f>
        <v>0</v>
      </c>
    </row>
    <row r="6113" spans="1:17" x14ac:dyDescent="0.25">
      <c r="A6113" t="s">
        <v>1366</v>
      </c>
      <c r="B6113" t="s">
        <v>1365</v>
      </c>
      <c r="C6113">
        <v>7635</v>
      </c>
      <c r="D6113">
        <v>45.85</v>
      </c>
      <c r="E6113">
        <f>IFERROR(VLOOKUP(Table_ExternalData_15[[#This Row],[Id]],Rabati!B:C,2,0),0)</f>
        <v>20</v>
      </c>
      <c r="F6113">
        <v>26</v>
      </c>
      <c r="G6113" t="str">
        <f>VLOOKUP(Table_ExternalData_15[[#This Row],[Id]],'Blagovna izdelek'!A:C,3,0)</f>
        <v>Aten</v>
      </c>
      <c r="H6113">
        <f>Table_ExternalData_15[[#This Row],[Rabat]]*0.2</f>
        <v>4</v>
      </c>
      <c r="I6113" s="2">
        <f>Table_ExternalData_15[[#This Row],[Price]]-(Table_ExternalData_15[[#This Row],[Price]]*Table_ExternalData_15[[#This Row],[BB rabat]])/100</f>
        <v>44.015999999999998</v>
      </c>
      <c r="J6113" s="2">
        <f>Table_ExternalData_15[[#This Row],[BB cena]]*Table_ExternalData_15[[#Headers],[1,22]]</f>
        <v>53.69952</v>
      </c>
      <c r="K6113">
        <f>Table_ExternalData_15[[#This Row],[Price]]*Table_ExternalData_15[[#Headers],[1,22]]</f>
        <v>55.936999999999998</v>
      </c>
      <c r="L6113" s="7">
        <f>IF(G6113="White Shark",E6113*0.5,IF(G6113="Sbox",E6113*0.5,IF(G6113="Tenda",E6113*0.5,E6113*0.2)))/100</f>
        <v>0.04</v>
      </c>
      <c r="M6113" s="2">
        <f>Table_ExternalData_15[[#This Row],[Price]]-Table_ExternalData_15[[#This Row],[Price]]*Table_ExternalData_15[[#This Row],[extra popust]]</f>
        <v>44.015999999999998</v>
      </c>
      <c r="N6113" s="2">
        <f>IF(M6113&lt;I6113,M6113,I6113)</f>
        <v>44.015999999999998</v>
      </c>
      <c r="O6113" s="16" t="str">
        <f>IF(N6113&lt;I6113,$U$1," ")</f>
        <v xml:space="preserve"> </v>
      </c>
      <c r="P6113" s="16" t="str">
        <f>IFERROR((O6113+30)," ")</f>
        <v xml:space="preserve"> </v>
      </c>
      <c r="Q6113" s="2">
        <f ca="1">IF(O6113=$U$1,N6113,"0")*1.22</f>
        <v>0</v>
      </c>
    </row>
    <row r="6114" spans="1:17" x14ac:dyDescent="0.25">
      <c r="A6114" t="s">
        <v>1368</v>
      </c>
      <c r="B6114" t="s">
        <v>1367</v>
      </c>
      <c r="C6114">
        <v>7636</v>
      </c>
      <c r="D6114">
        <v>88.95</v>
      </c>
      <c r="E6114">
        <f>IFERROR(VLOOKUP(Table_ExternalData_15[[#This Row],[Id]],Rabati!B:C,2,0),0)</f>
        <v>20</v>
      </c>
      <c r="F6114">
        <v>22</v>
      </c>
      <c r="G6114" t="str">
        <f>VLOOKUP(Table_ExternalData_15[[#This Row],[Id]],'Blagovna izdelek'!A:C,3,0)</f>
        <v>Aten</v>
      </c>
      <c r="H6114">
        <f>Table_ExternalData_15[[#This Row],[Rabat]]*0.2</f>
        <v>4</v>
      </c>
      <c r="I6114" s="2">
        <f>Table_ExternalData_15[[#This Row],[Price]]-(Table_ExternalData_15[[#This Row],[Price]]*Table_ExternalData_15[[#This Row],[BB rabat]])/100</f>
        <v>85.391999999999996</v>
      </c>
      <c r="J6114" s="2">
        <f>Table_ExternalData_15[[#This Row],[BB cena]]*Table_ExternalData_15[[#Headers],[1,22]]</f>
        <v>104.17823999999999</v>
      </c>
      <c r="K6114">
        <f>Table_ExternalData_15[[#This Row],[Price]]*Table_ExternalData_15[[#Headers],[1,22]]</f>
        <v>108.51900000000001</v>
      </c>
      <c r="L6114" s="7">
        <f>IF(G6114="White Shark",E6114*0.5,IF(G6114="Sbox",E6114*0.5,IF(G6114="Tenda",E6114*0.5,E6114*0.2)))/100</f>
        <v>0.04</v>
      </c>
      <c r="M6114" s="2">
        <f>Table_ExternalData_15[[#This Row],[Price]]-Table_ExternalData_15[[#This Row],[Price]]*Table_ExternalData_15[[#This Row],[extra popust]]</f>
        <v>85.391999999999996</v>
      </c>
      <c r="N6114" s="2">
        <f>IF(M6114&lt;I6114,M6114,I6114)</f>
        <v>85.391999999999996</v>
      </c>
      <c r="O6114" s="16" t="str">
        <f>IF(N6114&lt;I6114,$U$1," ")</f>
        <v xml:space="preserve"> </v>
      </c>
      <c r="P6114" s="16" t="str">
        <f>IFERROR((O6114+30)," ")</f>
        <v xml:space="preserve"> </v>
      </c>
      <c r="Q6114" s="2">
        <f ca="1">IF(O6114=$U$1,N6114,"0")*1.22</f>
        <v>0</v>
      </c>
    </row>
    <row r="6115" spans="1:17" x14ac:dyDescent="0.25">
      <c r="A6115" t="s">
        <v>1370</v>
      </c>
      <c r="B6115" t="s">
        <v>1369</v>
      </c>
      <c r="C6115">
        <v>7638</v>
      </c>
      <c r="D6115">
        <v>32.75</v>
      </c>
      <c r="E6115">
        <f>IFERROR(VLOOKUP(Table_ExternalData_15[[#This Row],[Id]],Rabati!B:C,2,0),0)</f>
        <v>20</v>
      </c>
      <c r="F6115">
        <v>5</v>
      </c>
      <c r="G6115" t="str">
        <f>VLOOKUP(Table_ExternalData_15[[#This Row],[Id]],'Blagovna izdelek'!A:C,3,0)</f>
        <v>Aten</v>
      </c>
      <c r="H6115">
        <f>Table_ExternalData_15[[#This Row],[Rabat]]*0.2</f>
        <v>4</v>
      </c>
      <c r="I6115" s="2">
        <f>Table_ExternalData_15[[#This Row],[Price]]-(Table_ExternalData_15[[#This Row],[Price]]*Table_ExternalData_15[[#This Row],[BB rabat]])/100</f>
        <v>31.44</v>
      </c>
      <c r="J6115" s="2">
        <f>Table_ExternalData_15[[#This Row],[BB cena]]*Table_ExternalData_15[[#Headers],[1,22]]</f>
        <v>38.3568</v>
      </c>
      <c r="K6115">
        <f>Table_ExternalData_15[[#This Row],[Price]]*Table_ExternalData_15[[#Headers],[1,22]]</f>
        <v>39.954999999999998</v>
      </c>
      <c r="L6115" s="7">
        <f>IF(G6115="White Shark",E6115*0.5,IF(G6115="Sbox",E6115*0.5,IF(G6115="Tenda",E6115*0.5,E6115*0.2)))/100</f>
        <v>0.04</v>
      </c>
      <c r="M6115" s="2">
        <f>Table_ExternalData_15[[#This Row],[Price]]-Table_ExternalData_15[[#This Row],[Price]]*Table_ExternalData_15[[#This Row],[extra popust]]</f>
        <v>31.44</v>
      </c>
      <c r="N6115" s="2">
        <f>IF(M6115&lt;I6115,M6115,I6115)</f>
        <v>31.44</v>
      </c>
      <c r="O6115" s="16" t="str">
        <f>IF(N6115&lt;I6115,$U$1," ")</f>
        <v xml:space="preserve"> </v>
      </c>
      <c r="P6115" s="16" t="str">
        <f>IFERROR((O6115+30)," ")</f>
        <v xml:space="preserve"> </v>
      </c>
      <c r="Q6115" s="2">
        <f ca="1">IF(O6115=$U$1,N6115,"0")*1.22</f>
        <v>0</v>
      </c>
    </row>
    <row r="6116" spans="1:17" x14ac:dyDescent="0.25">
      <c r="A6116" t="s">
        <v>1372</v>
      </c>
      <c r="B6116" t="s">
        <v>1371</v>
      </c>
      <c r="C6116">
        <v>7639</v>
      </c>
      <c r="D6116">
        <v>55.15</v>
      </c>
      <c r="E6116">
        <f>IFERROR(VLOOKUP(Table_ExternalData_15[[#This Row],[Id]],Rabati!B:C,2,0),0)</f>
        <v>20</v>
      </c>
      <c r="F6116">
        <v>2</v>
      </c>
      <c r="G6116" t="str">
        <f>VLOOKUP(Table_ExternalData_15[[#This Row],[Id]],'Blagovna izdelek'!A:C,3,0)</f>
        <v>Aten</v>
      </c>
      <c r="H6116">
        <f>Table_ExternalData_15[[#This Row],[Rabat]]*0.2</f>
        <v>4</v>
      </c>
      <c r="I6116" s="2">
        <f>Table_ExternalData_15[[#This Row],[Price]]-(Table_ExternalData_15[[#This Row],[Price]]*Table_ExternalData_15[[#This Row],[BB rabat]])/100</f>
        <v>52.943999999999996</v>
      </c>
      <c r="J6116" s="2">
        <f>Table_ExternalData_15[[#This Row],[BB cena]]*Table_ExternalData_15[[#Headers],[1,22]]</f>
        <v>64.591679999999997</v>
      </c>
      <c r="K6116">
        <f>Table_ExternalData_15[[#This Row],[Price]]*Table_ExternalData_15[[#Headers],[1,22]]</f>
        <v>67.283000000000001</v>
      </c>
      <c r="L6116" s="7">
        <f>IF(G6116="White Shark",E6116*0.5,IF(G6116="Sbox",E6116*0.5,IF(G6116="Tenda",E6116*0.5,E6116*0.2)))/100</f>
        <v>0.04</v>
      </c>
      <c r="M6116" s="2">
        <f>Table_ExternalData_15[[#This Row],[Price]]-Table_ExternalData_15[[#This Row],[Price]]*Table_ExternalData_15[[#This Row],[extra popust]]</f>
        <v>52.943999999999996</v>
      </c>
      <c r="N6116" s="2">
        <f>IF(M6116&lt;I6116,M6116,I6116)</f>
        <v>52.943999999999996</v>
      </c>
      <c r="O6116" s="16" t="str">
        <f>IF(N6116&lt;I6116,$U$1," ")</f>
        <v xml:space="preserve"> </v>
      </c>
      <c r="P6116" s="16" t="str">
        <f>IFERROR((O6116+30)," ")</f>
        <v xml:space="preserve"> </v>
      </c>
      <c r="Q6116" s="2">
        <f ca="1">IF(O6116=$U$1,N6116,"0")*1.22</f>
        <v>0</v>
      </c>
    </row>
    <row r="6117" spans="1:17" x14ac:dyDescent="0.25">
      <c r="A6117" t="s">
        <v>1568</v>
      </c>
      <c r="B6117" t="s">
        <v>1567</v>
      </c>
      <c r="C6117">
        <v>7807</v>
      </c>
      <c r="D6117">
        <v>239.8</v>
      </c>
      <c r="E6117">
        <f>IFERROR(VLOOKUP(Table_ExternalData_15[[#This Row],[Id]],Rabati!B:C,2,0),0)</f>
        <v>10</v>
      </c>
      <c r="F6117">
        <v>0</v>
      </c>
      <c r="G6117" t="str">
        <f>VLOOKUP(Table_ExternalData_15[[#This Row],[Id]],'Blagovna izdelek'!A:C,3,0)</f>
        <v>Aten</v>
      </c>
      <c r="H6117">
        <f>Table_ExternalData_15[[#This Row],[Rabat]]*0.2</f>
        <v>2</v>
      </c>
      <c r="I6117" s="2">
        <f>Table_ExternalData_15[[#This Row],[Price]]-(Table_ExternalData_15[[#This Row],[Price]]*Table_ExternalData_15[[#This Row],[BB rabat]])/100</f>
        <v>235.00400000000002</v>
      </c>
      <c r="J6117" s="2">
        <f>Table_ExternalData_15[[#This Row],[BB cena]]*Table_ExternalData_15[[#Headers],[1,22]]</f>
        <v>286.70488</v>
      </c>
      <c r="K6117">
        <f>Table_ExternalData_15[[#This Row],[Price]]*Table_ExternalData_15[[#Headers],[1,22]]</f>
        <v>292.55599999999998</v>
      </c>
      <c r="L6117" s="7">
        <f>IF(G6117="White Shark",E6117*0.5,IF(G6117="Sbox",E6117*0.5,IF(G6117="Tenda",E6117*0.5,E6117*0.2)))/100</f>
        <v>0.02</v>
      </c>
      <c r="M6117" s="2">
        <f>Table_ExternalData_15[[#This Row],[Price]]-Table_ExternalData_15[[#This Row],[Price]]*Table_ExternalData_15[[#This Row],[extra popust]]</f>
        <v>235.00400000000002</v>
      </c>
      <c r="N6117" s="2">
        <f>IF(M6117&lt;I6117,M6117,I6117)</f>
        <v>235.00400000000002</v>
      </c>
      <c r="O6117" s="16" t="str">
        <f>IF(N6117&lt;I6117,$U$1," ")</f>
        <v xml:space="preserve"> </v>
      </c>
      <c r="P6117" s="16" t="str">
        <f>IFERROR((O6117+30)," ")</f>
        <v xml:space="preserve"> </v>
      </c>
      <c r="Q6117" s="2">
        <f ca="1">IF(O6117=$U$1,N6117,"0")*1.22</f>
        <v>0</v>
      </c>
    </row>
    <row r="6118" spans="1:17" x14ac:dyDescent="0.25">
      <c r="A6118" t="s">
        <v>1754</v>
      </c>
      <c r="B6118" t="s">
        <v>1753</v>
      </c>
      <c r="C6118">
        <v>8024</v>
      </c>
      <c r="D6118">
        <v>89.54</v>
      </c>
      <c r="E6118">
        <f>IFERROR(VLOOKUP(Table_ExternalData_15[[#This Row],[Id]],Rabati!B:C,2,0),0)</f>
        <v>20</v>
      </c>
      <c r="F6118">
        <v>3</v>
      </c>
      <c r="G6118" t="str">
        <f>VLOOKUP(Table_ExternalData_15[[#This Row],[Id]],'Blagovna izdelek'!A:C,3,0)</f>
        <v>Aten</v>
      </c>
      <c r="H6118">
        <f>Table_ExternalData_15[[#This Row],[Rabat]]*0.2</f>
        <v>4</v>
      </c>
      <c r="I6118" s="2">
        <f>Table_ExternalData_15[[#This Row],[Price]]-(Table_ExternalData_15[[#This Row],[Price]]*Table_ExternalData_15[[#This Row],[BB rabat]])/100</f>
        <v>85.958400000000012</v>
      </c>
      <c r="J6118" s="2">
        <f>Table_ExternalData_15[[#This Row],[BB cena]]*Table_ExternalData_15[[#Headers],[1,22]]</f>
        <v>104.86924800000001</v>
      </c>
      <c r="K6118">
        <f>Table_ExternalData_15[[#This Row],[Price]]*Table_ExternalData_15[[#Headers],[1,22]]</f>
        <v>109.23880000000001</v>
      </c>
      <c r="L6118" s="7">
        <f>IF(G6118="White Shark",E6118*0.5,IF(G6118="Sbox",E6118*0.5,IF(G6118="Tenda",E6118*0.5,E6118*0.2)))/100</f>
        <v>0.04</v>
      </c>
      <c r="M6118" s="2">
        <f>Table_ExternalData_15[[#This Row],[Price]]-Table_ExternalData_15[[#This Row],[Price]]*Table_ExternalData_15[[#This Row],[extra popust]]</f>
        <v>85.958400000000012</v>
      </c>
      <c r="N6118" s="2">
        <f>IF(M6118&lt;I6118,M6118,I6118)</f>
        <v>85.958400000000012</v>
      </c>
      <c r="O6118" s="16" t="str">
        <f>IF(N6118&lt;I6118,$U$1," ")</f>
        <v xml:space="preserve"> </v>
      </c>
      <c r="P6118" s="16" t="str">
        <f>IFERROR((O6118+30)," ")</f>
        <v xml:space="preserve"> </v>
      </c>
      <c r="Q6118" s="2">
        <f ca="1">IF(O6118=$U$1,N6118,"0")*1.22</f>
        <v>0</v>
      </c>
    </row>
    <row r="6119" spans="1:17" x14ac:dyDescent="0.25">
      <c r="A6119" t="s">
        <v>1756</v>
      </c>
      <c r="B6119" t="s">
        <v>1755</v>
      </c>
      <c r="C6119">
        <v>8025</v>
      </c>
      <c r="D6119">
        <v>57.25</v>
      </c>
      <c r="E6119">
        <f>IFERROR(VLOOKUP(Table_ExternalData_15[[#This Row],[Id]],Rabati!B:C,2,0),0)</f>
        <v>20</v>
      </c>
      <c r="F6119">
        <v>3</v>
      </c>
      <c r="G6119" t="str">
        <f>VLOOKUP(Table_ExternalData_15[[#This Row],[Id]],'Blagovna izdelek'!A:C,3,0)</f>
        <v>Aten</v>
      </c>
      <c r="H6119">
        <f>Table_ExternalData_15[[#This Row],[Rabat]]*0.2</f>
        <v>4</v>
      </c>
      <c r="I6119" s="2">
        <f>Table_ExternalData_15[[#This Row],[Price]]-(Table_ExternalData_15[[#This Row],[Price]]*Table_ExternalData_15[[#This Row],[BB rabat]])/100</f>
        <v>54.96</v>
      </c>
      <c r="J6119" s="2">
        <f>Table_ExternalData_15[[#This Row],[BB cena]]*Table_ExternalData_15[[#Headers],[1,22]]</f>
        <v>67.051199999999994</v>
      </c>
      <c r="K6119">
        <f>Table_ExternalData_15[[#This Row],[Price]]*Table_ExternalData_15[[#Headers],[1,22]]</f>
        <v>69.844999999999999</v>
      </c>
      <c r="L6119" s="7">
        <f>IF(G6119="White Shark",E6119*0.5,IF(G6119="Sbox",E6119*0.5,IF(G6119="Tenda",E6119*0.5,E6119*0.2)))/100</f>
        <v>0.04</v>
      </c>
      <c r="M6119" s="2">
        <f>Table_ExternalData_15[[#This Row],[Price]]-Table_ExternalData_15[[#This Row],[Price]]*Table_ExternalData_15[[#This Row],[extra popust]]</f>
        <v>54.96</v>
      </c>
      <c r="N6119" s="2">
        <f>IF(M6119&lt;I6119,M6119,I6119)</f>
        <v>54.96</v>
      </c>
      <c r="O6119" s="16" t="str">
        <f>IF(N6119&lt;I6119,$U$1," ")</f>
        <v xml:space="preserve"> </v>
      </c>
      <c r="P6119" s="16" t="str">
        <f>IFERROR((O6119+30)," ")</f>
        <v xml:space="preserve"> </v>
      </c>
      <c r="Q6119" s="2">
        <f ca="1">IF(O6119=$U$1,N6119,"0")*1.22</f>
        <v>0</v>
      </c>
    </row>
    <row r="6120" spans="1:17" x14ac:dyDescent="0.25">
      <c r="A6120" t="s">
        <v>1759</v>
      </c>
      <c r="B6120" t="s">
        <v>10177</v>
      </c>
      <c r="C6120">
        <v>8027</v>
      </c>
      <c r="D6120">
        <v>21.55</v>
      </c>
      <c r="E6120">
        <f>IFERROR(VLOOKUP(Table_ExternalData_15[[#This Row],[Id]],Rabati!B:C,2,0),0)</f>
        <v>20</v>
      </c>
      <c r="F6120">
        <v>2</v>
      </c>
      <c r="G6120" t="str">
        <f>VLOOKUP(Table_ExternalData_15[[#This Row],[Id]],'Blagovna izdelek'!A:C,3,0)</f>
        <v>Aten</v>
      </c>
      <c r="H6120">
        <f>Table_ExternalData_15[[#This Row],[Rabat]]*0.2</f>
        <v>4</v>
      </c>
      <c r="I6120" s="2">
        <f>Table_ExternalData_15[[#This Row],[Price]]-(Table_ExternalData_15[[#This Row],[Price]]*Table_ExternalData_15[[#This Row],[BB rabat]])/100</f>
        <v>20.688000000000002</v>
      </c>
      <c r="J6120" s="2">
        <f>Table_ExternalData_15[[#This Row],[BB cena]]*Table_ExternalData_15[[#Headers],[1,22]]</f>
        <v>25.239360000000001</v>
      </c>
      <c r="K6120">
        <f>Table_ExternalData_15[[#This Row],[Price]]*Table_ExternalData_15[[#Headers],[1,22]]</f>
        <v>26.291</v>
      </c>
      <c r="L6120" s="7">
        <f>IF(G6120="White Shark",E6120*0.5,IF(G6120="Sbox",E6120*0.5,IF(G6120="Tenda",E6120*0.5,E6120*0.2)))/100</f>
        <v>0.04</v>
      </c>
      <c r="M6120" s="2">
        <f>Table_ExternalData_15[[#This Row],[Price]]-Table_ExternalData_15[[#This Row],[Price]]*Table_ExternalData_15[[#This Row],[extra popust]]</f>
        <v>20.688000000000002</v>
      </c>
      <c r="N6120" s="2">
        <f>IF(M6120&lt;I6120,M6120,I6120)</f>
        <v>20.688000000000002</v>
      </c>
      <c r="O6120" s="16" t="str">
        <f>IF(N6120&lt;I6120,$U$1," ")</f>
        <v xml:space="preserve"> </v>
      </c>
      <c r="P6120" s="16" t="str">
        <f>IFERROR((O6120+30)," ")</f>
        <v xml:space="preserve"> </v>
      </c>
      <c r="Q6120" s="2">
        <f ca="1">IF(O6120=$U$1,N6120,"0")*1.22</f>
        <v>0</v>
      </c>
    </row>
    <row r="6121" spans="1:17" x14ac:dyDescent="0.25">
      <c r="A6121" t="s">
        <v>1773</v>
      </c>
      <c r="B6121" t="s">
        <v>1772</v>
      </c>
      <c r="C6121">
        <v>8037</v>
      </c>
      <c r="D6121">
        <v>662.78</v>
      </c>
      <c r="E6121">
        <f>IFERROR(VLOOKUP(Table_ExternalData_15[[#This Row],[Id]],Rabati!B:C,2,0),0)</f>
        <v>10</v>
      </c>
      <c r="F6121">
        <v>1</v>
      </c>
      <c r="G6121" t="str">
        <f>VLOOKUP(Table_ExternalData_15[[#This Row],[Id]],'Blagovna izdelek'!A:C,3,0)</f>
        <v>Aten</v>
      </c>
      <c r="H6121">
        <f>Table_ExternalData_15[[#This Row],[Rabat]]*0.2</f>
        <v>2</v>
      </c>
      <c r="I6121" s="2">
        <f>Table_ExternalData_15[[#This Row],[Price]]-(Table_ExternalData_15[[#This Row],[Price]]*Table_ExternalData_15[[#This Row],[BB rabat]])/100</f>
        <v>649.52440000000001</v>
      </c>
      <c r="J6121" s="2">
        <f>Table_ExternalData_15[[#This Row],[BB cena]]*Table_ExternalData_15[[#Headers],[1,22]]</f>
        <v>792.41976799999998</v>
      </c>
      <c r="K6121">
        <f>Table_ExternalData_15[[#This Row],[Price]]*Table_ExternalData_15[[#Headers],[1,22]]</f>
        <v>808.59159999999997</v>
      </c>
      <c r="L6121" s="7">
        <f>IF(G6121="White Shark",E6121*0.5,IF(G6121="Sbox",E6121*0.5,IF(G6121="Tenda",E6121*0.5,E6121*0.2)))/100</f>
        <v>0.02</v>
      </c>
      <c r="M6121" s="2">
        <f>Table_ExternalData_15[[#This Row],[Price]]-Table_ExternalData_15[[#This Row],[Price]]*Table_ExternalData_15[[#This Row],[extra popust]]</f>
        <v>649.52440000000001</v>
      </c>
      <c r="N6121" s="2">
        <f>IF(M6121&lt;I6121,M6121,I6121)</f>
        <v>649.52440000000001</v>
      </c>
      <c r="O6121" s="16" t="str">
        <f>IF(N6121&lt;I6121,$U$1," ")</f>
        <v xml:space="preserve"> </v>
      </c>
      <c r="P6121" s="16" t="str">
        <f>IFERROR((O6121+30)," ")</f>
        <v xml:space="preserve"> </v>
      </c>
      <c r="Q6121" s="2">
        <f ca="1">IF(O6121=$U$1,N6121,"0")*1.22</f>
        <v>0</v>
      </c>
    </row>
    <row r="6122" spans="1:17" x14ac:dyDescent="0.25">
      <c r="A6122" t="s">
        <v>1775</v>
      </c>
      <c r="B6122" t="s">
        <v>1774</v>
      </c>
      <c r="C6122">
        <v>8038</v>
      </c>
      <c r="D6122">
        <v>806.60540000000003</v>
      </c>
      <c r="E6122">
        <f>IFERROR(VLOOKUP(Table_ExternalData_15[[#This Row],[Id]],Rabati!B:C,2,0),0)</f>
        <v>10</v>
      </c>
      <c r="F6122">
        <v>0</v>
      </c>
      <c r="G6122" t="str">
        <f>VLOOKUP(Table_ExternalData_15[[#This Row],[Id]],'Blagovna izdelek'!A:C,3,0)</f>
        <v>Aten</v>
      </c>
      <c r="H6122">
        <f>Table_ExternalData_15[[#This Row],[Rabat]]*0.2</f>
        <v>2</v>
      </c>
      <c r="I6122" s="2">
        <f>Table_ExternalData_15[[#This Row],[Price]]-(Table_ExternalData_15[[#This Row],[Price]]*Table_ExternalData_15[[#This Row],[BB rabat]])/100</f>
        <v>790.47329200000001</v>
      </c>
      <c r="J6122" s="2">
        <f>Table_ExternalData_15[[#This Row],[BB cena]]*Table_ExternalData_15[[#Headers],[1,22]]</f>
        <v>964.37741624</v>
      </c>
      <c r="K6122">
        <f>Table_ExternalData_15[[#This Row],[Price]]*Table_ExternalData_15[[#Headers],[1,22]]</f>
        <v>984.05858799999999</v>
      </c>
      <c r="L6122" s="7">
        <f>IF(G6122="White Shark",E6122*0.5,IF(G6122="Sbox",E6122*0.5,IF(G6122="Tenda",E6122*0.5,E6122*0.2)))/100</f>
        <v>0.02</v>
      </c>
      <c r="M6122" s="2">
        <f>Table_ExternalData_15[[#This Row],[Price]]-Table_ExternalData_15[[#This Row],[Price]]*Table_ExternalData_15[[#This Row],[extra popust]]</f>
        <v>790.47329200000001</v>
      </c>
      <c r="N6122" s="2">
        <f>IF(M6122&lt;I6122,M6122,I6122)</f>
        <v>790.47329200000001</v>
      </c>
      <c r="O6122" s="16" t="str">
        <f>IF(N6122&lt;I6122,$U$1," ")</f>
        <v xml:space="preserve"> </v>
      </c>
      <c r="P6122" s="16" t="str">
        <f>IFERROR((O6122+30)," ")</f>
        <v xml:space="preserve"> </v>
      </c>
      <c r="Q6122" s="2">
        <f ca="1">IF(O6122=$U$1,N6122,"0")*1.22</f>
        <v>0</v>
      </c>
    </row>
    <row r="6123" spans="1:17" x14ac:dyDescent="0.25">
      <c r="A6123" t="s">
        <v>1777</v>
      </c>
      <c r="B6123" t="s">
        <v>1776</v>
      </c>
      <c r="C6123">
        <v>8039</v>
      </c>
      <c r="D6123">
        <v>24.75</v>
      </c>
      <c r="E6123">
        <f>IFERROR(VLOOKUP(Table_ExternalData_15[[#This Row],[Id]],Rabati!B:C,2,0),0)</f>
        <v>10</v>
      </c>
      <c r="F6123">
        <v>0</v>
      </c>
      <c r="G6123" t="str">
        <f>VLOOKUP(Table_ExternalData_15[[#This Row],[Id]],'Blagovna izdelek'!A:C,3,0)</f>
        <v>Aten</v>
      </c>
      <c r="H6123">
        <f>Table_ExternalData_15[[#This Row],[Rabat]]*0.2</f>
        <v>2</v>
      </c>
      <c r="I6123" s="2">
        <f>Table_ExternalData_15[[#This Row],[Price]]-(Table_ExternalData_15[[#This Row],[Price]]*Table_ExternalData_15[[#This Row],[BB rabat]])/100</f>
        <v>24.254999999999999</v>
      </c>
      <c r="J6123" s="2">
        <f>Table_ExternalData_15[[#This Row],[BB cena]]*Table_ExternalData_15[[#Headers],[1,22]]</f>
        <v>29.591099999999997</v>
      </c>
      <c r="K6123">
        <f>Table_ExternalData_15[[#This Row],[Price]]*Table_ExternalData_15[[#Headers],[1,22]]</f>
        <v>30.195</v>
      </c>
      <c r="L6123" s="7">
        <f>IF(G6123="White Shark",E6123*0.5,IF(G6123="Sbox",E6123*0.5,IF(G6123="Tenda",E6123*0.5,E6123*0.2)))/100</f>
        <v>0.02</v>
      </c>
      <c r="M6123" s="2">
        <f>Table_ExternalData_15[[#This Row],[Price]]-Table_ExternalData_15[[#This Row],[Price]]*Table_ExternalData_15[[#This Row],[extra popust]]</f>
        <v>24.254999999999999</v>
      </c>
      <c r="N6123" s="2">
        <f>IF(M6123&lt;I6123,M6123,I6123)</f>
        <v>24.254999999999999</v>
      </c>
      <c r="O6123" s="16" t="str">
        <f>IF(N6123&lt;I6123,$U$1," ")</f>
        <v xml:space="preserve"> </v>
      </c>
      <c r="P6123" s="16" t="str">
        <f>IFERROR((O6123+30)," ")</f>
        <v xml:space="preserve"> </v>
      </c>
      <c r="Q6123" s="2">
        <f ca="1">IF(O6123=$U$1,N6123,"0")*1.22</f>
        <v>0</v>
      </c>
    </row>
    <row r="6124" spans="1:17" x14ac:dyDescent="0.25">
      <c r="A6124" t="s">
        <v>1779</v>
      </c>
      <c r="B6124" t="s">
        <v>1778</v>
      </c>
      <c r="C6124">
        <v>8040</v>
      </c>
      <c r="D6124">
        <v>67.22</v>
      </c>
      <c r="E6124">
        <f>IFERROR(VLOOKUP(Table_ExternalData_15[[#This Row],[Id]],Rabati!B:C,2,0),0)</f>
        <v>0</v>
      </c>
      <c r="F6124">
        <v>2</v>
      </c>
      <c r="G6124" t="str">
        <f>VLOOKUP(Table_ExternalData_15[[#This Row],[Id]],'Blagovna izdelek'!A:C,3,0)</f>
        <v>Aten</v>
      </c>
      <c r="H6124">
        <f>Table_ExternalData_15[[#This Row],[Rabat]]*0.2</f>
        <v>0</v>
      </c>
      <c r="I6124" s="2">
        <f>Table_ExternalData_15[[#This Row],[Price]]-(Table_ExternalData_15[[#This Row],[Price]]*Table_ExternalData_15[[#This Row],[BB rabat]])/100</f>
        <v>67.22</v>
      </c>
      <c r="J6124" s="2">
        <f>Table_ExternalData_15[[#This Row],[BB cena]]*Table_ExternalData_15[[#Headers],[1,22]]</f>
        <v>82.008399999999995</v>
      </c>
      <c r="K6124">
        <f>Table_ExternalData_15[[#This Row],[Price]]*Table_ExternalData_15[[#Headers],[1,22]]</f>
        <v>82.008399999999995</v>
      </c>
      <c r="L6124" s="7">
        <f>IF(G6124="White Shark",E6124*0.5,IF(G6124="Sbox",E6124*0.5,IF(G6124="Tenda",E6124*0.5,E6124*0.2)))/100</f>
        <v>0</v>
      </c>
      <c r="M6124" s="2">
        <f>Table_ExternalData_15[[#This Row],[Price]]-Table_ExternalData_15[[#This Row],[Price]]*Table_ExternalData_15[[#This Row],[extra popust]]</f>
        <v>67.22</v>
      </c>
      <c r="N6124" s="2">
        <f>IF(M6124&lt;I6124,M6124,I6124)</f>
        <v>67.22</v>
      </c>
      <c r="O6124" s="16" t="str">
        <f>IF(N6124&lt;I6124,$U$1," ")</f>
        <v xml:space="preserve"> </v>
      </c>
      <c r="P6124" s="16" t="str">
        <f>IFERROR((O6124+30)," ")</f>
        <v xml:space="preserve"> </v>
      </c>
      <c r="Q6124" s="2">
        <f ca="1">IF(O6124=$U$1,N6124,"0")*1.22</f>
        <v>0</v>
      </c>
    </row>
    <row r="6125" spans="1:17" x14ac:dyDescent="0.25">
      <c r="A6125" t="s">
        <v>1781</v>
      </c>
      <c r="B6125" t="s">
        <v>1780</v>
      </c>
      <c r="C6125">
        <v>8041</v>
      </c>
      <c r="D6125">
        <v>221.55430000000001</v>
      </c>
      <c r="E6125">
        <f>IFERROR(VLOOKUP(Table_ExternalData_15[[#This Row],[Id]],Rabati!B:C,2,0),0)</f>
        <v>10</v>
      </c>
      <c r="F6125">
        <v>0</v>
      </c>
      <c r="G6125" t="str">
        <f>VLOOKUP(Table_ExternalData_15[[#This Row],[Id]],'Blagovna izdelek'!A:C,3,0)</f>
        <v>Aten</v>
      </c>
      <c r="H6125">
        <f>Table_ExternalData_15[[#This Row],[Rabat]]*0.2</f>
        <v>2</v>
      </c>
      <c r="I6125" s="2">
        <f>Table_ExternalData_15[[#This Row],[Price]]-(Table_ExternalData_15[[#This Row],[Price]]*Table_ExternalData_15[[#This Row],[BB rabat]])/100</f>
        <v>217.12321400000002</v>
      </c>
      <c r="J6125" s="2">
        <f>Table_ExternalData_15[[#This Row],[BB cena]]*Table_ExternalData_15[[#Headers],[1,22]]</f>
        <v>264.89032108000004</v>
      </c>
      <c r="K6125">
        <f>Table_ExternalData_15[[#This Row],[Price]]*Table_ExternalData_15[[#Headers],[1,22]]</f>
        <v>270.296246</v>
      </c>
      <c r="L6125" s="7">
        <f>IF(G6125="White Shark",E6125*0.5,IF(G6125="Sbox",E6125*0.5,IF(G6125="Tenda",E6125*0.5,E6125*0.2)))/100</f>
        <v>0.02</v>
      </c>
      <c r="M6125" s="2">
        <f>Table_ExternalData_15[[#This Row],[Price]]-Table_ExternalData_15[[#This Row],[Price]]*Table_ExternalData_15[[#This Row],[extra popust]]</f>
        <v>217.12321400000002</v>
      </c>
      <c r="N6125" s="2">
        <f>IF(M6125&lt;I6125,M6125,I6125)</f>
        <v>217.12321400000002</v>
      </c>
      <c r="O6125" s="16" t="str">
        <f>IF(N6125&lt;I6125,$U$1," ")</f>
        <v xml:space="preserve"> </v>
      </c>
      <c r="P6125" s="16" t="str">
        <f>IFERROR((O6125+30)," ")</f>
        <v xml:space="preserve"> </v>
      </c>
      <c r="Q6125" s="2">
        <f ca="1">IF(O6125=$U$1,N6125,"0")*1.22</f>
        <v>0</v>
      </c>
    </row>
    <row r="6126" spans="1:17" x14ac:dyDescent="0.25">
      <c r="A6126" t="s">
        <v>1783</v>
      </c>
      <c r="B6126" t="s">
        <v>1782</v>
      </c>
      <c r="C6126">
        <v>8042</v>
      </c>
      <c r="D6126">
        <v>84.446399999999997</v>
      </c>
      <c r="E6126">
        <f>IFERROR(VLOOKUP(Table_ExternalData_15[[#This Row],[Id]],Rabati!B:C,2,0),0)</f>
        <v>10</v>
      </c>
      <c r="F6126">
        <v>0</v>
      </c>
      <c r="G6126" t="str">
        <f>VLOOKUP(Table_ExternalData_15[[#This Row],[Id]],'Blagovna izdelek'!A:C,3,0)</f>
        <v>Aten</v>
      </c>
      <c r="H6126">
        <f>Table_ExternalData_15[[#This Row],[Rabat]]*0.2</f>
        <v>2</v>
      </c>
      <c r="I6126" s="2">
        <f>Table_ExternalData_15[[#This Row],[Price]]-(Table_ExternalData_15[[#This Row],[Price]]*Table_ExternalData_15[[#This Row],[BB rabat]])/100</f>
        <v>82.757471999999993</v>
      </c>
      <c r="J6126" s="2">
        <f>Table_ExternalData_15[[#This Row],[BB cena]]*Table_ExternalData_15[[#Headers],[1,22]]</f>
        <v>100.96411583999999</v>
      </c>
      <c r="K6126">
        <f>Table_ExternalData_15[[#This Row],[Price]]*Table_ExternalData_15[[#Headers],[1,22]]</f>
        <v>103.024608</v>
      </c>
      <c r="L6126" s="7">
        <f>IF(G6126="White Shark",E6126*0.5,IF(G6126="Sbox",E6126*0.5,IF(G6126="Tenda",E6126*0.5,E6126*0.2)))/100</f>
        <v>0.02</v>
      </c>
      <c r="M6126" s="2">
        <f>Table_ExternalData_15[[#This Row],[Price]]-Table_ExternalData_15[[#This Row],[Price]]*Table_ExternalData_15[[#This Row],[extra popust]]</f>
        <v>82.757471999999993</v>
      </c>
      <c r="N6126" s="2">
        <f>IF(M6126&lt;I6126,M6126,I6126)</f>
        <v>82.757471999999993</v>
      </c>
      <c r="O6126" s="16" t="str">
        <f>IF(N6126&lt;I6126,$U$1," ")</f>
        <v xml:space="preserve"> </v>
      </c>
      <c r="P6126" s="16" t="str">
        <f>IFERROR((O6126+30)," ")</f>
        <v xml:space="preserve"> </v>
      </c>
      <c r="Q6126" s="2">
        <f ca="1">IF(O6126=$U$1,N6126,"0")*1.22</f>
        <v>0</v>
      </c>
    </row>
    <row r="6127" spans="1:17" x14ac:dyDescent="0.25">
      <c r="A6127" t="s">
        <v>1785</v>
      </c>
      <c r="B6127" t="s">
        <v>1784</v>
      </c>
      <c r="C6127">
        <v>8043</v>
      </c>
      <c r="D6127">
        <v>81.95</v>
      </c>
      <c r="E6127">
        <f>IFERROR(VLOOKUP(Table_ExternalData_15[[#This Row],[Id]],Rabati!B:C,2,0),0)</f>
        <v>10</v>
      </c>
      <c r="F6127">
        <v>3</v>
      </c>
      <c r="G6127" t="str">
        <f>VLOOKUP(Table_ExternalData_15[[#This Row],[Id]],'Blagovna izdelek'!A:C,3,0)</f>
        <v>Aten</v>
      </c>
      <c r="H6127">
        <f>Table_ExternalData_15[[#This Row],[Rabat]]*0.2</f>
        <v>2</v>
      </c>
      <c r="I6127" s="2">
        <f>Table_ExternalData_15[[#This Row],[Price]]-(Table_ExternalData_15[[#This Row],[Price]]*Table_ExternalData_15[[#This Row],[BB rabat]])/100</f>
        <v>80.311000000000007</v>
      </c>
      <c r="J6127" s="2">
        <f>Table_ExternalData_15[[#This Row],[BB cena]]*Table_ExternalData_15[[#Headers],[1,22]]</f>
        <v>97.979420000000005</v>
      </c>
      <c r="K6127">
        <f>Table_ExternalData_15[[#This Row],[Price]]*Table_ExternalData_15[[#Headers],[1,22]]</f>
        <v>99.978999999999999</v>
      </c>
      <c r="L6127" s="7">
        <f>IF(G6127="White Shark",E6127*0.5,IF(G6127="Sbox",E6127*0.5,IF(G6127="Tenda",E6127*0.5,E6127*0.2)))/100</f>
        <v>0.02</v>
      </c>
      <c r="M6127" s="2">
        <f>Table_ExternalData_15[[#This Row],[Price]]-Table_ExternalData_15[[#This Row],[Price]]*Table_ExternalData_15[[#This Row],[extra popust]]</f>
        <v>80.311000000000007</v>
      </c>
      <c r="N6127" s="2">
        <f>IF(M6127&lt;I6127,M6127,I6127)</f>
        <v>80.311000000000007</v>
      </c>
      <c r="O6127" s="16" t="str">
        <f>IF(N6127&lt;I6127,$U$1," ")</f>
        <v xml:space="preserve"> </v>
      </c>
      <c r="P6127" s="16" t="str">
        <f>IFERROR((O6127+30)," ")</f>
        <v xml:space="preserve"> </v>
      </c>
      <c r="Q6127" s="2">
        <f ca="1">IF(O6127=$U$1,N6127,"0")*1.22</f>
        <v>0</v>
      </c>
    </row>
    <row r="6128" spans="1:17" x14ac:dyDescent="0.25">
      <c r="A6128" t="s">
        <v>1787</v>
      </c>
      <c r="B6128" t="s">
        <v>1786</v>
      </c>
      <c r="C6128">
        <v>8046</v>
      </c>
      <c r="D6128">
        <v>990.63</v>
      </c>
      <c r="E6128">
        <f>IFERROR(VLOOKUP(Table_ExternalData_15[[#This Row],[Id]],Rabati!B:C,2,0),0)</f>
        <v>10</v>
      </c>
      <c r="F6128">
        <v>0</v>
      </c>
      <c r="G6128" t="str">
        <f>VLOOKUP(Table_ExternalData_15[[#This Row],[Id]],'Blagovna izdelek'!A:C,3,0)</f>
        <v>Aten</v>
      </c>
      <c r="H6128">
        <f>Table_ExternalData_15[[#This Row],[Rabat]]*0.2</f>
        <v>2</v>
      </c>
      <c r="I6128" s="2">
        <f>Table_ExternalData_15[[#This Row],[Price]]-(Table_ExternalData_15[[#This Row],[Price]]*Table_ExternalData_15[[#This Row],[BB rabat]])/100</f>
        <v>970.81740000000002</v>
      </c>
      <c r="J6128" s="2">
        <f>Table_ExternalData_15[[#This Row],[BB cena]]*Table_ExternalData_15[[#Headers],[1,22]]</f>
        <v>1184.397228</v>
      </c>
      <c r="K6128">
        <f>Table_ExternalData_15[[#This Row],[Price]]*Table_ExternalData_15[[#Headers],[1,22]]</f>
        <v>1208.5686000000001</v>
      </c>
      <c r="L6128" s="7">
        <f>IF(G6128="White Shark",E6128*0.5,IF(G6128="Sbox",E6128*0.5,IF(G6128="Tenda",E6128*0.5,E6128*0.2)))/100</f>
        <v>0.02</v>
      </c>
      <c r="M6128" s="2">
        <f>Table_ExternalData_15[[#This Row],[Price]]-Table_ExternalData_15[[#This Row],[Price]]*Table_ExternalData_15[[#This Row],[extra popust]]</f>
        <v>970.81740000000002</v>
      </c>
      <c r="N6128" s="2">
        <f>IF(M6128&lt;I6128,M6128,I6128)</f>
        <v>970.81740000000002</v>
      </c>
      <c r="O6128" s="16" t="str">
        <f>IF(N6128&lt;I6128,$U$1," ")</f>
        <v xml:space="preserve"> </v>
      </c>
      <c r="P6128" s="16" t="str">
        <f>IFERROR((O6128+30)," ")</f>
        <v xml:space="preserve"> </v>
      </c>
      <c r="Q6128" s="2">
        <f ca="1">IF(O6128=$U$1,N6128,"0")*1.22</f>
        <v>0</v>
      </c>
    </row>
    <row r="6129" spans="1:17" x14ac:dyDescent="0.25">
      <c r="A6129" t="s">
        <v>1789</v>
      </c>
      <c r="B6129" t="s">
        <v>1788</v>
      </c>
      <c r="C6129">
        <v>8047</v>
      </c>
      <c r="D6129">
        <v>195.5</v>
      </c>
      <c r="E6129">
        <f>IFERROR(VLOOKUP(Table_ExternalData_15[[#This Row],[Id]],Rabati!B:C,2,0),0)</f>
        <v>10</v>
      </c>
      <c r="F6129">
        <v>0</v>
      </c>
      <c r="G6129" t="str">
        <f>VLOOKUP(Table_ExternalData_15[[#This Row],[Id]],'Blagovna izdelek'!A:C,3,0)</f>
        <v>Aten</v>
      </c>
      <c r="H6129">
        <f>Table_ExternalData_15[[#This Row],[Rabat]]*0.2</f>
        <v>2</v>
      </c>
      <c r="I6129" s="2">
        <f>Table_ExternalData_15[[#This Row],[Price]]-(Table_ExternalData_15[[#This Row],[Price]]*Table_ExternalData_15[[#This Row],[BB rabat]])/100</f>
        <v>191.59</v>
      </c>
      <c r="J6129" s="2">
        <f>Table_ExternalData_15[[#This Row],[BB cena]]*Table_ExternalData_15[[#Headers],[1,22]]</f>
        <v>233.7398</v>
      </c>
      <c r="K6129">
        <f>Table_ExternalData_15[[#This Row],[Price]]*Table_ExternalData_15[[#Headers],[1,22]]</f>
        <v>238.51</v>
      </c>
      <c r="L6129" s="7">
        <f>IF(G6129="White Shark",E6129*0.5,IF(G6129="Sbox",E6129*0.5,IF(G6129="Tenda",E6129*0.5,E6129*0.2)))/100</f>
        <v>0.02</v>
      </c>
      <c r="M6129" s="2">
        <f>Table_ExternalData_15[[#This Row],[Price]]-Table_ExternalData_15[[#This Row],[Price]]*Table_ExternalData_15[[#This Row],[extra popust]]</f>
        <v>191.59</v>
      </c>
      <c r="N6129" s="2">
        <f>IF(M6129&lt;I6129,M6129,I6129)</f>
        <v>191.59</v>
      </c>
      <c r="O6129" s="16" t="str">
        <f>IF(N6129&lt;I6129,$U$1," ")</f>
        <v xml:space="preserve"> </v>
      </c>
      <c r="P6129" s="16" t="str">
        <f>IFERROR((O6129+30)," ")</f>
        <v xml:space="preserve"> </v>
      </c>
      <c r="Q6129" s="2">
        <f ca="1">IF(O6129=$U$1,N6129,"0")*1.22</f>
        <v>0</v>
      </c>
    </row>
    <row r="6130" spans="1:17" x14ac:dyDescent="0.25">
      <c r="A6130" t="s">
        <v>1791</v>
      </c>
      <c r="B6130" t="s">
        <v>1790</v>
      </c>
      <c r="C6130">
        <v>8048</v>
      </c>
      <c r="D6130">
        <v>51.25</v>
      </c>
      <c r="E6130">
        <f>IFERROR(VLOOKUP(Table_ExternalData_15[[#This Row],[Id]],Rabati!B:C,2,0),0)</f>
        <v>10</v>
      </c>
      <c r="F6130">
        <v>12</v>
      </c>
      <c r="G6130" t="str">
        <f>VLOOKUP(Table_ExternalData_15[[#This Row],[Id]],'Blagovna izdelek'!A:C,3,0)</f>
        <v>Aten</v>
      </c>
      <c r="H6130">
        <f>Table_ExternalData_15[[#This Row],[Rabat]]*0.2</f>
        <v>2</v>
      </c>
      <c r="I6130" s="2">
        <f>Table_ExternalData_15[[#This Row],[Price]]-(Table_ExternalData_15[[#This Row],[Price]]*Table_ExternalData_15[[#This Row],[BB rabat]])/100</f>
        <v>50.225000000000001</v>
      </c>
      <c r="J6130" s="2">
        <f>Table_ExternalData_15[[#This Row],[BB cena]]*Table_ExternalData_15[[#Headers],[1,22]]</f>
        <v>61.274500000000003</v>
      </c>
      <c r="K6130">
        <f>Table_ExternalData_15[[#This Row],[Price]]*Table_ExternalData_15[[#Headers],[1,22]]</f>
        <v>62.524999999999999</v>
      </c>
      <c r="L6130" s="7">
        <f>IF(G6130="White Shark",E6130*0.5,IF(G6130="Sbox",E6130*0.5,IF(G6130="Tenda",E6130*0.5,E6130*0.2)))/100</f>
        <v>0.02</v>
      </c>
      <c r="M6130" s="2">
        <f>Table_ExternalData_15[[#This Row],[Price]]-Table_ExternalData_15[[#This Row],[Price]]*Table_ExternalData_15[[#This Row],[extra popust]]</f>
        <v>50.225000000000001</v>
      </c>
      <c r="N6130" s="2">
        <f>IF(M6130&lt;I6130,M6130,I6130)</f>
        <v>50.225000000000001</v>
      </c>
      <c r="O6130" s="16" t="str">
        <f>IF(N6130&lt;I6130,$U$1," ")</f>
        <v xml:space="preserve"> </v>
      </c>
      <c r="P6130" s="16" t="str">
        <f>IFERROR((O6130+30)," ")</f>
        <v xml:space="preserve"> </v>
      </c>
      <c r="Q6130" s="2">
        <f ca="1">IF(O6130=$U$1,N6130,"0")*1.22</f>
        <v>0</v>
      </c>
    </row>
    <row r="6131" spans="1:17" x14ac:dyDescent="0.25">
      <c r="A6131" t="s">
        <v>1793</v>
      </c>
      <c r="B6131" t="s">
        <v>1792</v>
      </c>
      <c r="C6131">
        <v>8049</v>
      </c>
      <c r="D6131">
        <v>411.78</v>
      </c>
      <c r="E6131">
        <f>IFERROR(VLOOKUP(Table_ExternalData_15[[#This Row],[Id]],Rabati!B:C,2,0),0)</f>
        <v>10</v>
      </c>
      <c r="F6131">
        <v>1</v>
      </c>
      <c r="G6131" t="str">
        <f>VLOOKUP(Table_ExternalData_15[[#This Row],[Id]],'Blagovna izdelek'!A:C,3,0)</f>
        <v>Aten</v>
      </c>
      <c r="H6131">
        <f>Table_ExternalData_15[[#This Row],[Rabat]]*0.2</f>
        <v>2</v>
      </c>
      <c r="I6131" s="2">
        <f>Table_ExternalData_15[[#This Row],[Price]]-(Table_ExternalData_15[[#This Row],[Price]]*Table_ExternalData_15[[#This Row],[BB rabat]])/100</f>
        <v>403.5444</v>
      </c>
      <c r="J6131" s="2">
        <f>Table_ExternalData_15[[#This Row],[BB cena]]*Table_ExternalData_15[[#Headers],[1,22]]</f>
        <v>492.32416799999999</v>
      </c>
      <c r="K6131">
        <f>Table_ExternalData_15[[#This Row],[Price]]*Table_ExternalData_15[[#Headers],[1,22]]</f>
        <v>502.37159999999994</v>
      </c>
      <c r="L6131" s="7">
        <f>IF(G6131="White Shark",E6131*0.5,IF(G6131="Sbox",E6131*0.5,IF(G6131="Tenda",E6131*0.5,E6131*0.2)))/100</f>
        <v>0.02</v>
      </c>
      <c r="M6131" s="2">
        <f>Table_ExternalData_15[[#This Row],[Price]]-Table_ExternalData_15[[#This Row],[Price]]*Table_ExternalData_15[[#This Row],[extra popust]]</f>
        <v>403.5444</v>
      </c>
      <c r="N6131" s="2">
        <f>IF(M6131&lt;I6131,M6131,I6131)</f>
        <v>403.5444</v>
      </c>
      <c r="O6131" s="16" t="str">
        <f>IF(N6131&lt;I6131,$U$1," ")</f>
        <v xml:space="preserve"> </v>
      </c>
      <c r="P6131" s="16" t="str">
        <f>IFERROR((O6131+30)," ")</f>
        <v xml:space="preserve"> </v>
      </c>
      <c r="Q6131" s="2">
        <f ca="1">IF(O6131=$U$1,N6131,"0")*1.22</f>
        <v>0</v>
      </c>
    </row>
    <row r="6132" spans="1:17" x14ac:dyDescent="0.25">
      <c r="A6132" t="s">
        <v>1795</v>
      </c>
      <c r="B6132" t="s">
        <v>1794</v>
      </c>
      <c r="C6132">
        <v>8050</v>
      </c>
      <c r="D6132">
        <v>1203.48</v>
      </c>
      <c r="E6132">
        <f>IFERROR(VLOOKUP(Table_ExternalData_15[[#This Row],[Id]],Rabati!B:C,2,0),0)</f>
        <v>10</v>
      </c>
      <c r="F6132">
        <v>0</v>
      </c>
      <c r="G6132" t="str">
        <f>VLOOKUP(Table_ExternalData_15[[#This Row],[Id]],'Blagovna izdelek'!A:C,3,0)</f>
        <v>Aten</v>
      </c>
      <c r="H6132">
        <f>Table_ExternalData_15[[#This Row],[Rabat]]*0.2</f>
        <v>2</v>
      </c>
      <c r="I6132" s="2">
        <f>Table_ExternalData_15[[#This Row],[Price]]-(Table_ExternalData_15[[#This Row],[Price]]*Table_ExternalData_15[[#This Row],[BB rabat]])/100</f>
        <v>1179.4104</v>
      </c>
      <c r="J6132" s="2">
        <f>Table_ExternalData_15[[#This Row],[BB cena]]*Table_ExternalData_15[[#Headers],[1,22]]</f>
        <v>1438.880688</v>
      </c>
      <c r="K6132">
        <f>Table_ExternalData_15[[#This Row],[Price]]*Table_ExternalData_15[[#Headers],[1,22]]</f>
        <v>1468.2456</v>
      </c>
      <c r="L6132" s="7">
        <f>IF(G6132="White Shark",E6132*0.5,IF(G6132="Sbox",E6132*0.5,IF(G6132="Tenda",E6132*0.5,E6132*0.2)))/100</f>
        <v>0.02</v>
      </c>
      <c r="M6132" s="2">
        <f>Table_ExternalData_15[[#This Row],[Price]]-Table_ExternalData_15[[#This Row],[Price]]*Table_ExternalData_15[[#This Row],[extra popust]]</f>
        <v>1179.4104</v>
      </c>
      <c r="N6132" s="2">
        <f>IF(M6132&lt;I6132,M6132,I6132)</f>
        <v>1179.4104</v>
      </c>
      <c r="O6132" s="16" t="str">
        <f>IF(N6132&lt;I6132,$U$1," ")</f>
        <v xml:space="preserve"> </v>
      </c>
      <c r="P6132" s="16" t="str">
        <f>IFERROR((O6132+30)," ")</f>
        <v xml:space="preserve"> </v>
      </c>
      <c r="Q6132" s="2">
        <f ca="1">IF(O6132=$U$1,N6132,"0")*1.22</f>
        <v>0</v>
      </c>
    </row>
    <row r="6133" spans="1:17" x14ac:dyDescent="0.25">
      <c r="A6133" t="s">
        <v>1797</v>
      </c>
      <c r="B6133" t="s">
        <v>1796</v>
      </c>
      <c r="C6133">
        <v>8051</v>
      </c>
      <c r="D6133">
        <v>191.46</v>
      </c>
      <c r="E6133">
        <f>IFERROR(VLOOKUP(Table_ExternalData_15[[#This Row],[Id]],Rabati!B:C,2,0),0)</f>
        <v>10</v>
      </c>
      <c r="F6133">
        <v>0</v>
      </c>
      <c r="G6133" t="str">
        <f>VLOOKUP(Table_ExternalData_15[[#This Row],[Id]],'Blagovna izdelek'!A:C,3,0)</f>
        <v>Aten</v>
      </c>
      <c r="H6133">
        <f>Table_ExternalData_15[[#This Row],[Rabat]]*0.2</f>
        <v>2</v>
      </c>
      <c r="I6133" s="2">
        <f>Table_ExternalData_15[[#This Row],[Price]]-(Table_ExternalData_15[[#This Row],[Price]]*Table_ExternalData_15[[#This Row],[BB rabat]])/100</f>
        <v>187.63080000000002</v>
      </c>
      <c r="J6133" s="2">
        <f>Table_ExternalData_15[[#This Row],[BB cena]]*Table_ExternalData_15[[#Headers],[1,22]]</f>
        <v>228.90957600000002</v>
      </c>
      <c r="K6133">
        <f>Table_ExternalData_15[[#This Row],[Price]]*Table_ExternalData_15[[#Headers],[1,22]]</f>
        <v>233.5812</v>
      </c>
      <c r="L6133" s="7">
        <f>IF(G6133="White Shark",E6133*0.5,IF(G6133="Sbox",E6133*0.5,IF(G6133="Tenda",E6133*0.5,E6133*0.2)))/100</f>
        <v>0.02</v>
      </c>
      <c r="M6133" s="2">
        <f>Table_ExternalData_15[[#This Row],[Price]]-Table_ExternalData_15[[#This Row],[Price]]*Table_ExternalData_15[[#This Row],[extra popust]]</f>
        <v>187.63080000000002</v>
      </c>
      <c r="N6133" s="2">
        <f>IF(M6133&lt;I6133,M6133,I6133)</f>
        <v>187.63080000000002</v>
      </c>
      <c r="O6133" s="16" t="str">
        <f>IF(N6133&lt;I6133,$U$1," ")</f>
        <v xml:space="preserve"> </v>
      </c>
      <c r="P6133" s="16" t="str">
        <f>IFERROR((O6133+30)," ")</f>
        <v xml:space="preserve"> </v>
      </c>
      <c r="Q6133" s="2">
        <f ca="1">IF(O6133=$U$1,N6133,"0")*1.22</f>
        <v>0</v>
      </c>
    </row>
    <row r="6134" spans="1:17" x14ac:dyDescent="0.25">
      <c r="A6134" t="s">
        <v>1799</v>
      </c>
      <c r="B6134" t="s">
        <v>1798</v>
      </c>
      <c r="C6134">
        <v>8052</v>
      </c>
      <c r="D6134">
        <v>429.47</v>
      </c>
      <c r="E6134">
        <f>IFERROR(VLOOKUP(Table_ExternalData_15[[#This Row],[Id]],Rabati!B:C,2,0),0)</f>
        <v>10</v>
      </c>
      <c r="F6134">
        <v>0</v>
      </c>
      <c r="G6134" t="str">
        <f>VLOOKUP(Table_ExternalData_15[[#This Row],[Id]],'Blagovna izdelek'!A:C,3,0)</f>
        <v>Aten</v>
      </c>
      <c r="H6134">
        <f>Table_ExternalData_15[[#This Row],[Rabat]]*0.2</f>
        <v>2</v>
      </c>
      <c r="I6134" s="2">
        <f>Table_ExternalData_15[[#This Row],[Price]]-(Table_ExternalData_15[[#This Row],[Price]]*Table_ExternalData_15[[#This Row],[BB rabat]])/100</f>
        <v>420.88060000000002</v>
      </c>
      <c r="J6134" s="2">
        <f>Table_ExternalData_15[[#This Row],[BB cena]]*Table_ExternalData_15[[#Headers],[1,22]]</f>
        <v>513.474332</v>
      </c>
      <c r="K6134">
        <f>Table_ExternalData_15[[#This Row],[Price]]*Table_ExternalData_15[[#Headers],[1,22]]</f>
        <v>523.95339999999999</v>
      </c>
      <c r="L6134" s="7">
        <f>IF(G6134="White Shark",E6134*0.5,IF(G6134="Sbox",E6134*0.5,IF(G6134="Tenda",E6134*0.5,E6134*0.2)))/100</f>
        <v>0.02</v>
      </c>
      <c r="M6134" s="2">
        <f>Table_ExternalData_15[[#This Row],[Price]]-Table_ExternalData_15[[#This Row],[Price]]*Table_ExternalData_15[[#This Row],[extra popust]]</f>
        <v>420.88060000000002</v>
      </c>
      <c r="N6134" s="2">
        <f>IF(M6134&lt;I6134,M6134,I6134)</f>
        <v>420.88060000000002</v>
      </c>
      <c r="O6134" s="16" t="str">
        <f>IF(N6134&lt;I6134,$U$1," ")</f>
        <v xml:space="preserve"> </v>
      </c>
      <c r="P6134" s="16" t="str">
        <f>IFERROR((O6134+30)," ")</f>
        <v xml:space="preserve"> </v>
      </c>
      <c r="Q6134" s="2">
        <f ca="1">IF(O6134=$U$1,N6134,"0")*1.22</f>
        <v>0</v>
      </c>
    </row>
    <row r="6135" spans="1:17" x14ac:dyDescent="0.25">
      <c r="A6135" t="s">
        <v>1801</v>
      </c>
      <c r="B6135" t="s">
        <v>1800</v>
      </c>
      <c r="C6135">
        <v>8053</v>
      </c>
      <c r="D6135">
        <v>114.85</v>
      </c>
      <c r="E6135">
        <f>IFERROR(VLOOKUP(Table_ExternalData_15[[#This Row],[Id]],Rabati!B:C,2,0),0)</f>
        <v>10</v>
      </c>
      <c r="F6135">
        <v>5</v>
      </c>
      <c r="G6135" t="str">
        <f>VLOOKUP(Table_ExternalData_15[[#This Row],[Id]],'Blagovna izdelek'!A:C,3,0)</f>
        <v>Aten</v>
      </c>
      <c r="H6135">
        <f>Table_ExternalData_15[[#This Row],[Rabat]]*0.2</f>
        <v>2</v>
      </c>
      <c r="I6135" s="2">
        <f>Table_ExternalData_15[[#This Row],[Price]]-(Table_ExternalData_15[[#This Row],[Price]]*Table_ExternalData_15[[#This Row],[BB rabat]])/100</f>
        <v>112.553</v>
      </c>
      <c r="J6135" s="2">
        <f>Table_ExternalData_15[[#This Row],[BB cena]]*Table_ExternalData_15[[#Headers],[1,22]]</f>
        <v>137.31466</v>
      </c>
      <c r="K6135">
        <f>Table_ExternalData_15[[#This Row],[Price]]*Table_ExternalData_15[[#Headers],[1,22]]</f>
        <v>140.11699999999999</v>
      </c>
      <c r="L6135" s="7">
        <f>IF(G6135="White Shark",E6135*0.5,IF(G6135="Sbox",E6135*0.5,IF(G6135="Tenda",E6135*0.5,E6135*0.2)))/100</f>
        <v>0.02</v>
      </c>
      <c r="M6135" s="2">
        <f>Table_ExternalData_15[[#This Row],[Price]]-Table_ExternalData_15[[#This Row],[Price]]*Table_ExternalData_15[[#This Row],[extra popust]]</f>
        <v>112.553</v>
      </c>
      <c r="N6135" s="2">
        <f>IF(M6135&lt;I6135,M6135,I6135)</f>
        <v>112.553</v>
      </c>
      <c r="O6135" s="16" t="str">
        <f>IF(N6135&lt;I6135,$U$1," ")</f>
        <v xml:space="preserve"> </v>
      </c>
      <c r="P6135" s="16" t="str">
        <f>IFERROR((O6135+30)," ")</f>
        <v xml:space="preserve"> </v>
      </c>
      <c r="Q6135" s="2">
        <f ca="1">IF(O6135=$U$1,N6135,"0")*1.22</f>
        <v>0</v>
      </c>
    </row>
    <row r="6136" spans="1:17" x14ac:dyDescent="0.25">
      <c r="A6136" t="s">
        <v>1803</v>
      </c>
      <c r="B6136" t="s">
        <v>1802</v>
      </c>
      <c r="C6136">
        <v>8055</v>
      </c>
      <c r="D6136">
        <v>174.11</v>
      </c>
      <c r="E6136">
        <f>IFERROR(VLOOKUP(Table_ExternalData_15[[#This Row],[Id]],Rabati!B:C,2,0),0)</f>
        <v>10</v>
      </c>
      <c r="F6136">
        <v>3</v>
      </c>
      <c r="G6136" t="str">
        <f>VLOOKUP(Table_ExternalData_15[[#This Row],[Id]],'Blagovna izdelek'!A:C,3,0)</f>
        <v>Aten</v>
      </c>
      <c r="H6136">
        <f>Table_ExternalData_15[[#This Row],[Rabat]]*0.2</f>
        <v>2</v>
      </c>
      <c r="I6136" s="2">
        <f>Table_ExternalData_15[[#This Row],[Price]]-(Table_ExternalData_15[[#This Row],[Price]]*Table_ExternalData_15[[#This Row],[BB rabat]])/100</f>
        <v>170.62780000000001</v>
      </c>
      <c r="J6136" s="2">
        <f>Table_ExternalData_15[[#This Row],[BB cena]]*Table_ExternalData_15[[#Headers],[1,22]]</f>
        <v>208.16591600000001</v>
      </c>
      <c r="K6136">
        <f>Table_ExternalData_15[[#This Row],[Price]]*Table_ExternalData_15[[#Headers],[1,22]]</f>
        <v>212.41420000000002</v>
      </c>
      <c r="L6136" s="7">
        <f>IF(G6136="White Shark",E6136*0.5,IF(G6136="Sbox",E6136*0.5,IF(G6136="Tenda",E6136*0.5,E6136*0.2)))/100</f>
        <v>0.02</v>
      </c>
      <c r="M6136" s="2">
        <f>Table_ExternalData_15[[#This Row],[Price]]-Table_ExternalData_15[[#This Row],[Price]]*Table_ExternalData_15[[#This Row],[extra popust]]</f>
        <v>170.62780000000001</v>
      </c>
      <c r="N6136" s="2">
        <f>IF(M6136&lt;I6136,M6136,I6136)</f>
        <v>170.62780000000001</v>
      </c>
      <c r="O6136" s="16" t="str">
        <f>IF(N6136&lt;I6136,$U$1," ")</f>
        <v xml:space="preserve"> </v>
      </c>
      <c r="P6136" s="16" t="str">
        <f>IFERROR((O6136+30)," ")</f>
        <v xml:space="preserve"> </v>
      </c>
      <c r="Q6136" s="2">
        <f ca="1">IF(O6136=$U$1,N6136,"0")*1.22</f>
        <v>0</v>
      </c>
    </row>
    <row r="6137" spans="1:17" x14ac:dyDescent="0.25">
      <c r="A6137" t="s">
        <v>1805</v>
      </c>
      <c r="B6137" t="s">
        <v>1804</v>
      </c>
      <c r="C6137">
        <v>8056</v>
      </c>
      <c r="D6137">
        <v>94.3</v>
      </c>
      <c r="E6137">
        <f>IFERROR(VLOOKUP(Table_ExternalData_15[[#This Row],[Id]],Rabati!B:C,2,0),0)</f>
        <v>0</v>
      </c>
      <c r="F6137">
        <v>2</v>
      </c>
      <c r="G6137" t="str">
        <f>VLOOKUP(Table_ExternalData_15[[#This Row],[Id]],'Blagovna izdelek'!A:C,3,0)</f>
        <v>Aten</v>
      </c>
      <c r="H6137">
        <f>Table_ExternalData_15[[#This Row],[Rabat]]*0.2</f>
        <v>0</v>
      </c>
      <c r="I6137" s="2">
        <f>Table_ExternalData_15[[#This Row],[Price]]-(Table_ExternalData_15[[#This Row],[Price]]*Table_ExternalData_15[[#This Row],[BB rabat]])/100</f>
        <v>94.3</v>
      </c>
      <c r="J6137" s="2">
        <f>Table_ExternalData_15[[#This Row],[BB cena]]*Table_ExternalData_15[[#Headers],[1,22]]</f>
        <v>115.04599999999999</v>
      </c>
      <c r="K6137">
        <f>Table_ExternalData_15[[#This Row],[Price]]*Table_ExternalData_15[[#Headers],[1,22]]</f>
        <v>115.04599999999999</v>
      </c>
      <c r="L6137" s="7">
        <f>IF(G6137="White Shark",E6137*0.5,IF(G6137="Sbox",E6137*0.5,IF(G6137="Tenda",E6137*0.5,E6137*0.2)))/100</f>
        <v>0</v>
      </c>
      <c r="M6137" s="2">
        <f>Table_ExternalData_15[[#This Row],[Price]]-Table_ExternalData_15[[#This Row],[Price]]*Table_ExternalData_15[[#This Row],[extra popust]]</f>
        <v>94.3</v>
      </c>
      <c r="N6137" s="2">
        <f>IF(M6137&lt;I6137,M6137,I6137)</f>
        <v>94.3</v>
      </c>
      <c r="O6137" s="16" t="str">
        <f>IF(N6137&lt;I6137,$U$1," ")</f>
        <v xml:space="preserve"> </v>
      </c>
      <c r="P6137" s="16" t="str">
        <f>IFERROR((O6137+30)," ")</f>
        <v xml:space="preserve"> </v>
      </c>
      <c r="Q6137" s="2">
        <f ca="1">IF(O6137=$U$1,N6137,"0")*1.22</f>
        <v>0</v>
      </c>
    </row>
    <row r="6138" spans="1:17" x14ac:dyDescent="0.25">
      <c r="A6138" t="s">
        <v>1807</v>
      </c>
      <c r="B6138" t="s">
        <v>1806</v>
      </c>
      <c r="C6138">
        <v>8057</v>
      </c>
      <c r="D6138">
        <v>99.95</v>
      </c>
      <c r="E6138">
        <f>IFERROR(VLOOKUP(Table_ExternalData_15[[#This Row],[Id]],Rabati!B:C,2,0),0)</f>
        <v>10</v>
      </c>
      <c r="F6138">
        <v>2</v>
      </c>
      <c r="G6138" t="str">
        <f>VLOOKUP(Table_ExternalData_15[[#This Row],[Id]],'Blagovna izdelek'!A:C,3,0)</f>
        <v>Aten</v>
      </c>
      <c r="H6138">
        <f>Table_ExternalData_15[[#This Row],[Rabat]]*0.2</f>
        <v>2</v>
      </c>
      <c r="I6138" s="2">
        <f>Table_ExternalData_15[[#This Row],[Price]]-(Table_ExternalData_15[[#This Row],[Price]]*Table_ExternalData_15[[#This Row],[BB rabat]])/100</f>
        <v>97.951000000000008</v>
      </c>
      <c r="J6138" s="2">
        <f>Table_ExternalData_15[[#This Row],[BB cena]]*Table_ExternalData_15[[#Headers],[1,22]]</f>
        <v>119.50022000000001</v>
      </c>
      <c r="K6138">
        <f>Table_ExternalData_15[[#This Row],[Price]]*Table_ExternalData_15[[#Headers],[1,22]]</f>
        <v>121.93900000000001</v>
      </c>
      <c r="L6138" s="7">
        <f>IF(G6138="White Shark",E6138*0.5,IF(G6138="Sbox",E6138*0.5,IF(G6138="Tenda",E6138*0.5,E6138*0.2)))/100</f>
        <v>0.02</v>
      </c>
      <c r="M6138" s="2">
        <f>Table_ExternalData_15[[#This Row],[Price]]-Table_ExternalData_15[[#This Row],[Price]]*Table_ExternalData_15[[#This Row],[extra popust]]</f>
        <v>97.951000000000008</v>
      </c>
      <c r="N6138" s="2">
        <f>IF(M6138&lt;I6138,M6138,I6138)</f>
        <v>97.951000000000008</v>
      </c>
      <c r="O6138" s="16" t="str">
        <f>IF(N6138&lt;I6138,$U$1," ")</f>
        <v xml:space="preserve"> </v>
      </c>
      <c r="P6138" s="16" t="str">
        <f>IFERROR((O6138+30)," ")</f>
        <v xml:space="preserve"> </v>
      </c>
      <c r="Q6138" s="2">
        <f ca="1">IF(O6138=$U$1,N6138,"0")*1.22</f>
        <v>0</v>
      </c>
    </row>
    <row r="6139" spans="1:17" x14ac:dyDescent="0.25">
      <c r="A6139" t="s">
        <v>1811</v>
      </c>
      <c r="B6139" t="s">
        <v>1810</v>
      </c>
      <c r="C6139">
        <v>8062</v>
      </c>
      <c r="D6139">
        <v>55.86</v>
      </c>
      <c r="E6139">
        <f>IFERROR(VLOOKUP(Table_ExternalData_15[[#This Row],[Id]],Rabati!B:C,2,0),0)</f>
        <v>10</v>
      </c>
      <c r="F6139">
        <v>0</v>
      </c>
      <c r="G6139" t="str">
        <f>VLOOKUP(Table_ExternalData_15[[#This Row],[Id]],'Blagovna izdelek'!A:C,3,0)</f>
        <v>Aten</v>
      </c>
      <c r="H6139">
        <f>Table_ExternalData_15[[#This Row],[Rabat]]*0.2</f>
        <v>2</v>
      </c>
      <c r="I6139" s="2">
        <f>Table_ExternalData_15[[#This Row],[Price]]-(Table_ExternalData_15[[#This Row],[Price]]*Table_ExternalData_15[[#This Row],[BB rabat]])/100</f>
        <v>54.742800000000003</v>
      </c>
      <c r="J6139" s="2">
        <f>Table_ExternalData_15[[#This Row],[BB cena]]*Table_ExternalData_15[[#Headers],[1,22]]</f>
        <v>66.786215999999996</v>
      </c>
      <c r="K6139">
        <f>Table_ExternalData_15[[#This Row],[Price]]*Table_ExternalData_15[[#Headers],[1,22]]</f>
        <v>68.149199999999993</v>
      </c>
      <c r="L6139" s="7">
        <f>IF(G6139="White Shark",E6139*0.5,IF(G6139="Sbox",E6139*0.5,IF(G6139="Tenda",E6139*0.5,E6139*0.2)))/100</f>
        <v>0.02</v>
      </c>
      <c r="M6139" s="2">
        <f>Table_ExternalData_15[[#This Row],[Price]]-Table_ExternalData_15[[#This Row],[Price]]*Table_ExternalData_15[[#This Row],[extra popust]]</f>
        <v>54.742800000000003</v>
      </c>
      <c r="N6139" s="2">
        <f>IF(M6139&lt;I6139,M6139,I6139)</f>
        <v>54.742800000000003</v>
      </c>
      <c r="O6139" s="16" t="str">
        <f>IF(N6139&lt;I6139,$U$1," ")</f>
        <v xml:space="preserve"> </v>
      </c>
      <c r="P6139" s="16" t="str">
        <f>IFERROR((O6139+30)," ")</f>
        <v xml:space="preserve"> </v>
      </c>
      <c r="Q6139" s="2">
        <f ca="1">IF(O6139=$U$1,N6139,"0")*1.22</f>
        <v>0</v>
      </c>
    </row>
    <row r="6140" spans="1:17" x14ac:dyDescent="0.25">
      <c r="A6140" t="s">
        <v>1825</v>
      </c>
      <c r="B6140" t="s">
        <v>1824</v>
      </c>
      <c r="C6140">
        <v>8072</v>
      </c>
      <c r="D6140">
        <v>292.26</v>
      </c>
      <c r="E6140">
        <f>IFERROR(VLOOKUP(Table_ExternalData_15[[#This Row],[Id]],Rabati!B:C,2,0),0)</f>
        <v>10</v>
      </c>
      <c r="F6140">
        <v>0</v>
      </c>
      <c r="G6140" t="str">
        <f>VLOOKUP(Table_ExternalData_15[[#This Row],[Id]],'Blagovna izdelek'!A:C,3,0)</f>
        <v>Aten</v>
      </c>
      <c r="H6140">
        <f>Table_ExternalData_15[[#This Row],[Rabat]]*0.2</f>
        <v>2</v>
      </c>
      <c r="I6140" s="2">
        <f>Table_ExternalData_15[[#This Row],[Price]]-(Table_ExternalData_15[[#This Row],[Price]]*Table_ExternalData_15[[#This Row],[BB rabat]])/100</f>
        <v>286.41480000000001</v>
      </c>
      <c r="J6140" s="2">
        <f>Table_ExternalData_15[[#This Row],[BB cena]]*Table_ExternalData_15[[#Headers],[1,22]]</f>
        <v>349.42605600000002</v>
      </c>
      <c r="K6140">
        <f>Table_ExternalData_15[[#This Row],[Price]]*Table_ExternalData_15[[#Headers],[1,22]]</f>
        <v>356.55719999999997</v>
      </c>
      <c r="L6140" s="7">
        <f>IF(G6140="White Shark",E6140*0.5,IF(G6140="Sbox",E6140*0.5,IF(G6140="Tenda",E6140*0.5,E6140*0.2)))/100</f>
        <v>0.02</v>
      </c>
      <c r="M6140" s="2">
        <f>Table_ExternalData_15[[#This Row],[Price]]-Table_ExternalData_15[[#This Row],[Price]]*Table_ExternalData_15[[#This Row],[extra popust]]</f>
        <v>286.41480000000001</v>
      </c>
      <c r="N6140" s="2">
        <f>IF(M6140&lt;I6140,M6140,I6140)</f>
        <v>286.41480000000001</v>
      </c>
      <c r="O6140" s="16" t="str">
        <f>IF(N6140&lt;I6140,$U$1," ")</f>
        <v xml:space="preserve"> </v>
      </c>
      <c r="P6140" s="16" t="str">
        <f>IFERROR((O6140+30)," ")</f>
        <v xml:space="preserve"> </v>
      </c>
      <c r="Q6140" s="2">
        <f ca="1">IF(O6140=$U$1,N6140,"0")*1.22</f>
        <v>0</v>
      </c>
    </row>
    <row r="6141" spans="1:17" x14ac:dyDescent="0.25">
      <c r="A6141" t="s">
        <v>2442</v>
      </c>
      <c r="B6141" t="s">
        <v>2441</v>
      </c>
      <c r="C6141">
        <v>8571</v>
      </c>
      <c r="D6141">
        <v>8.98</v>
      </c>
      <c r="E6141">
        <f>IFERROR(VLOOKUP(Table_ExternalData_15[[#This Row],[Id]],Rabati!B:C,2,0),0)</f>
        <v>10</v>
      </c>
      <c r="F6141">
        <v>0</v>
      </c>
      <c r="G6141" t="str">
        <f>VLOOKUP(Table_ExternalData_15[[#This Row],[Id]],'Blagovna izdelek'!A:C,3,0)</f>
        <v>Aten</v>
      </c>
      <c r="H6141">
        <f>Table_ExternalData_15[[#This Row],[Rabat]]*0.2</f>
        <v>2</v>
      </c>
      <c r="I6141" s="2">
        <f>Table_ExternalData_15[[#This Row],[Price]]-(Table_ExternalData_15[[#This Row],[Price]]*Table_ExternalData_15[[#This Row],[BB rabat]])/100</f>
        <v>8.8003999999999998</v>
      </c>
      <c r="J6141" s="2">
        <f>Table_ExternalData_15[[#This Row],[BB cena]]*Table_ExternalData_15[[#Headers],[1,22]]</f>
        <v>10.736488</v>
      </c>
      <c r="K6141">
        <f>Table_ExternalData_15[[#This Row],[Price]]*Table_ExternalData_15[[#Headers],[1,22]]</f>
        <v>10.9556</v>
      </c>
      <c r="L6141" s="7">
        <f>IF(G6141="White Shark",E6141*0.5,IF(G6141="Sbox",E6141*0.5,IF(G6141="Tenda",E6141*0.5,E6141*0.2)))/100</f>
        <v>0.02</v>
      </c>
      <c r="M6141" s="2">
        <f>Table_ExternalData_15[[#This Row],[Price]]-Table_ExternalData_15[[#This Row],[Price]]*Table_ExternalData_15[[#This Row],[extra popust]]</f>
        <v>8.8003999999999998</v>
      </c>
      <c r="N6141" s="2">
        <f>IF(M6141&lt;I6141,M6141,I6141)</f>
        <v>8.8003999999999998</v>
      </c>
      <c r="O6141" s="16" t="str">
        <f>IF(N6141&lt;I6141,$U$1," ")</f>
        <v xml:space="preserve"> </v>
      </c>
      <c r="P6141" s="16" t="str">
        <f>IFERROR((O6141+30)," ")</f>
        <v xml:space="preserve"> </v>
      </c>
      <c r="Q6141" s="2">
        <f ca="1">IF(O6141=$U$1,N6141,"0")*1.22</f>
        <v>0</v>
      </c>
    </row>
    <row r="6142" spans="1:17" x14ac:dyDescent="0.25">
      <c r="A6142" t="s">
        <v>2444</v>
      </c>
      <c r="B6142" t="s">
        <v>2443</v>
      </c>
      <c r="C6142">
        <v>8572</v>
      </c>
      <c r="D6142">
        <v>11.6</v>
      </c>
      <c r="E6142">
        <f>IFERROR(VLOOKUP(Table_ExternalData_15[[#This Row],[Id]],Rabati!B:C,2,0),0)</f>
        <v>20</v>
      </c>
      <c r="F6142">
        <v>0</v>
      </c>
      <c r="G6142" t="str">
        <f>VLOOKUP(Table_ExternalData_15[[#This Row],[Id]],'Blagovna izdelek'!A:C,3,0)</f>
        <v>Aten</v>
      </c>
      <c r="H6142">
        <f>Table_ExternalData_15[[#This Row],[Rabat]]*0.2</f>
        <v>4</v>
      </c>
      <c r="I6142" s="2">
        <f>Table_ExternalData_15[[#This Row],[Price]]-(Table_ExternalData_15[[#This Row],[Price]]*Table_ExternalData_15[[#This Row],[BB rabat]])/100</f>
        <v>11.135999999999999</v>
      </c>
      <c r="J6142" s="2">
        <f>Table_ExternalData_15[[#This Row],[BB cena]]*Table_ExternalData_15[[#Headers],[1,22]]</f>
        <v>13.585919999999998</v>
      </c>
      <c r="K6142">
        <f>Table_ExternalData_15[[#This Row],[Price]]*Table_ExternalData_15[[#Headers],[1,22]]</f>
        <v>14.151999999999999</v>
      </c>
      <c r="L6142" s="7">
        <f>IF(G6142="White Shark",E6142*0.5,IF(G6142="Sbox",E6142*0.5,IF(G6142="Tenda",E6142*0.5,E6142*0.2)))/100</f>
        <v>0.04</v>
      </c>
      <c r="M6142" s="2">
        <f>Table_ExternalData_15[[#This Row],[Price]]-Table_ExternalData_15[[#This Row],[Price]]*Table_ExternalData_15[[#This Row],[extra popust]]</f>
        <v>11.135999999999999</v>
      </c>
      <c r="N6142" s="2">
        <f>IF(M6142&lt;I6142,M6142,I6142)</f>
        <v>11.135999999999999</v>
      </c>
      <c r="O6142" s="16" t="str">
        <f>IF(N6142&lt;I6142,$U$1," ")</f>
        <v xml:space="preserve"> </v>
      </c>
      <c r="P6142" s="16" t="str">
        <f>IFERROR((O6142+30)," ")</f>
        <v xml:space="preserve"> </v>
      </c>
      <c r="Q6142" s="2">
        <f ca="1">IF(O6142=$U$1,N6142,"0")*1.22</f>
        <v>0</v>
      </c>
    </row>
    <row r="6143" spans="1:17" x14ac:dyDescent="0.25">
      <c r="A6143" t="s">
        <v>2446</v>
      </c>
      <c r="B6143" t="s">
        <v>2445</v>
      </c>
      <c r="C6143">
        <v>8573</v>
      </c>
      <c r="D6143">
        <v>10.81</v>
      </c>
      <c r="E6143">
        <f>IFERROR(VLOOKUP(Table_ExternalData_15[[#This Row],[Id]],Rabati!B:C,2,0),0)</f>
        <v>10</v>
      </c>
      <c r="F6143">
        <v>4</v>
      </c>
      <c r="G6143" t="str">
        <f>VLOOKUP(Table_ExternalData_15[[#This Row],[Id]],'Blagovna izdelek'!A:C,3,0)</f>
        <v>Aten</v>
      </c>
      <c r="H6143">
        <f>Table_ExternalData_15[[#This Row],[Rabat]]*0.2</f>
        <v>2</v>
      </c>
      <c r="I6143" s="2">
        <f>Table_ExternalData_15[[#This Row],[Price]]-(Table_ExternalData_15[[#This Row],[Price]]*Table_ExternalData_15[[#This Row],[BB rabat]])/100</f>
        <v>10.5938</v>
      </c>
      <c r="J6143" s="2">
        <f>Table_ExternalData_15[[#This Row],[BB cena]]*Table_ExternalData_15[[#Headers],[1,22]]</f>
        <v>12.924436</v>
      </c>
      <c r="K6143">
        <f>Table_ExternalData_15[[#This Row],[Price]]*Table_ExternalData_15[[#Headers],[1,22]]</f>
        <v>13.1882</v>
      </c>
      <c r="L6143" s="7">
        <f>IF(G6143="White Shark",E6143*0.5,IF(G6143="Sbox",E6143*0.5,IF(G6143="Tenda",E6143*0.5,E6143*0.2)))/100</f>
        <v>0.02</v>
      </c>
      <c r="M6143" s="2">
        <f>Table_ExternalData_15[[#This Row],[Price]]-Table_ExternalData_15[[#This Row],[Price]]*Table_ExternalData_15[[#This Row],[extra popust]]</f>
        <v>10.5938</v>
      </c>
      <c r="N6143" s="2">
        <f>IF(M6143&lt;I6143,M6143,I6143)</f>
        <v>10.5938</v>
      </c>
      <c r="O6143" s="16" t="str">
        <f>IF(N6143&lt;I6143,$U$1," ")</f>
        <v xml:space="preserve"> </v>
      </c>
      <c r="P6143" s="16" t="str">
        <f>IFERROR((O6143+30)," ")</f>
        <v xml:space="preserve"> </v>
      </c>
      <c r="Q6143" s="2">
        <f ca="1">IF(O6143=$U$1,N6143,"0")*1.22</f>
        <v>0</v>
      </c>
    </row>
    <row r="6144" spans="1:17" x14ac:dyDescent="0.25">
      <c r="A6144" t="s">
        <v>2448</v>
      </c>
      <c r="B6144" t="s">
        <v>2447</v>
      </c>
      <c r="C6144">
        <v>8575</v>
      </c>
      <c r="D6144">
        <v>6.27</v>
      </c>
      <c r="E6144">
        <f>IFERROR(VLOOKUP(Table_ExternalData_15[[#This Row],[Id]],Rabati!B:C,2,0),0)</f>
        <v>10</v>
      </c>
      <c r="F6144">
        <v>2</v>
      </c>
      <c r="G6144" t="str">
        <f>VLOOKUP(Table_ExternalData_15[[#This Row],[Id]],'Blagovna izdelek'!A:C,3,0)</f>
        <v>Aten</v>
      </c>
      <c r="H6144">
        <f>Table_ExternalData_15[[#This Row],[Rabat]]*0.2</f>
        <v>2</v>
      </c>
      <c r="I6144" s="2">
        <f>Table_ExternalData_15[[#This Row],[Price]]-(Table_ExternalData_15[[#This Row],[Price]]*Table_ExternalData_15[[#This Row],[BB rabat]])/100</f>
        <v>6.1445999999999996</v>
      </c>
      <c r="J6144" s="2">
        <f>Table_ExternalData_15[[#This Row],[BB cena]]*Table_ExternalData_15[[#Headers],[1,22]]</f>
        <v>7.4964119999999994</v>
      </c>
      <c r="K6144">
        <f>Table_ExternalData_15[[#This Row],[Price]]*Table_ExternalData_15[[#Headers],[1,22]]</f>
        <v>7.6493999999999991</v>
      </c>
      <c r="L6144" s="7">
        <f>IF(G6144="White Shark",E6144*0.5,IF(G6144="Sbox",E6144*0.5,IF(G6144="Tenda",E6144*0.5,E6144*0.2)))/100</f>
        <v>0.02</v>
      </c>
      <c r="M6144" s="2">
        <f>Table_ExternalData_15[[#This Row],[Price]]-Table_ExternalData_15[[#This Row],[Price]]*Table_ExternalData_15[[#This Row],[extra popust]]</f>
        <v>6.1445999999999996</v>
      </c>
      <c r="N6144" s="2">
        <f>IF(M6144&lt;I6144,M6144,I6144)</f>
        <v>6.1445999999999996</v>
      </c>
      <c r="O6144" s="16" t="str">
        <f>IF(N6144&lt;I6144,$U$1," ")</f>
        <v xml:space="preserve"> </v>
      </c>
      <c r="P6144" s="16" t="str">
        <f>IFERROR((O6144+30)," ")</f>
        <v xml:space="preserve"> </v>
      </c>
      <c r="Q6144" s="2">
        <f ca="1">IF(O6144=$U$1,N6144,"0")*1.22</f>
        <v>0</v>
      </c>
    </row>
    <row r="6145" spans="1:17" x14ac:dyDescent="0.25">
      <c r="A6145" t="s">
        <v>2450</v>
      </c>
      <c r="B6145" t="s">
        <v>2449</v>
      </c>
      <c r="C6145">
        <v>8577</v>
      </c>
      <c r="D6145">
        <v>12.28</v>
      </c>
      <c r="E6145">
        <f>IFERROR(VLOOKUP(Table_ExternalData_15[[#This Row],[Id]],Rabati!B:C,2,0),0)</f>
        <v>10</v>
      </c>
      <c r="F6145">
        <v>8</v>
      </c>
      <c r="G6145" t="str">
        <f>VLOOKUP(Table_ExternalData_15[[#This Row],[Id]],'Blagovna izdelek'!A:C,3,0)</f>
        <v>Aten</v>
      </c>
      <c r="H6145">
        <f>Table_ExternalData_15[[#This Row],[Rabat]]*0.2</f>
        <v>2</v>
      </c>
      <c r="I6145" s="2">
        <f>Table_ExternalData_15[[#This Row],[Price]]-(Table_ExternalData_15[[#This Row],[Price]]*Table_ExternalData_15[[#This Row],[BB rabat]])/100</f>
        <v>12.0344</v>
      </c>
      <c r="J6145" s="2">
        <f>Table_ExternalData_15[[#This Row],[BB cena]]*Table_ExternalData_15[[#Headers],[1,22]]</f>
        <v>14.681967999999999</v>
      </c>
      <c r="K6145">
        <f>Table_ExternalData_15[[#This Row],[Price]]*Table_ExternalData_15[[#Headers],[1,22]]</f>
        <v>14.981599999999998</v>
      </c>
      <c r="L6145" s="7">
        <f>IF(G6145="White Shark",E6145*0.5,IF(G6145="Sbox",E6145*0.5,IF(G6145="Tenda",E6145*0.5,E6145*0.2)))/100</f>
        <v>0.02</v>
      </c>
      <c r="M6145" s="2">
        <f>Table_ExternalData_15[[#This Row],[Price]]-Table_ExternalData_15[[#This Row],[Price]]*Table_ExternalData_15[[#This Row],[extra popust]]</f>
        <v>12.0344</v>
      </c>
      <c r="N6145" s="2">
        <f>IF(M6145&lt;I6145,M6145,I6145)</f>
        <v>12.0344</v>
      </c>
      <c r="O6145" s="16" t="str">
        <f>IF(N6145&lt;I6145,$U$1," ")</f>
        <v xml:space="preserve"> </v>
      </c>
      <c r="P6145" s="16" t="str">
        <f>IFERROR((O6145+30)," ")</f>
        <v xml:space="preserve"> </v>
      </c>
      <c r="Q6145" s="2">
        <f ca="1">IF(O6145=$U$1,N6145,"0")*1.22</f>
        <v>0</v>
      </c>
    </row>
    <row r="6146" spans="1:17" x14ac:dyDescent="0.25">
      <c r="A6146" t="s">
        <v>2452</v>
      </c>
      <c r="B6146" t="s">
        <v>2451</v>
      </c>
      <c r="C6146">
        <v>8579</v>
      </c>
      <c r="D6146">
        <v>10.4</v>
      </c>
      <c r="E6146">
        <f>IFERROR(VLOOKUP(Table_ExternalData_15[[#This Row],[Id]],Rabati!B:C,2,0),0)</f>
        <v>10</v>
      </c>
      <c r="F6146">
        <v>2</v>
      </c>
      <c r="G6146" t="str">
        <f>VLOOKUP(Table_ExternalData_15[[#This Row],[Id]],'Blagovna izdelek'!A:C,3,0)</f>
        <v>Aten</v>
      </c>
      <c r="H6146">
        <f>Table_ExternalData_15[[#This Row],[Rabat]]*0.2</f>
        <v>2</v>
      </c>
      <c r="I6146" s="2">
        <f>Table_ExternalData_15[[#This Row],[Price]]-(Table_ExternalData_15[[#This Row],[Price]]*Table_ExternalData_15[[#This Row],[BB rabat]])/100</f>
        <v>10.192</v>
      </c>
      <c r="J6146" s="2">
        <f>Table_ExternalData_15[[#This Row],[BB cena]]*Table_ExternalData_15[[#Headers],[1,22]]</f>
        <v>12.434239999999999</v>
      </c>
      <c r="K6146">
        <f>Table_ExternalData_15[[#This Row],[Price]]*Table_ExternalData_15[[#Headers],[1,22]]</f>
        <v>12.688000000000001</v>
      </c>
      <c r="L6146" s="7">
        <f>IF(G6146="White Shark",E6146*0.5,IF(G6146="Sbox",E6146*0.5,IF(G6146="Tenda",E6146*0.5,E6146*0.2)))/100</f>
        <v>0.02</v>
      </c>
      <c r="M6146" s="2">
        <f>Table_ExternalData_15[[#This Row],[Price]]-Table_ExternalData_15[[#This Row],[Price]]*Table_ExternalData_15[[#This Row],[extra popust]]</f>
        <v>10.192</v>
      </c>
      <c r="N6146" s="2">
        <f>IF(M6146&lt;I6146,M6146,I6146)</f>
        <v>10.192</v>
      </c>
      <c r="O6146" s="16" t="str">
        <f>IF(N6146&lt;I6146,$U$1," ")</f>
        <v xml:space="preserve"> </v>
      </c>
      <c r="P6146" s="16" t="str">
        <f>IFERROR((O6146+30)," ")</f>
        <v xml:space="preserve"> </v>
      </c>
      <c r="Q6146" s="2">
        <f ca="1">IF(O6146=$U$1,N6146,"0")*1.22</f>
        <v>0</v>
      </c>
    </row>
    <row r="6147" spans="1:17" x14ac:dyDescent="0.25">
      <c r="A6147" t="s">
        <v>2454</v>
      </c>
      <c r="B6147" t="s">
        <v>2453</v>
      </c>
      <c r="C6147">
        <v>8580</v>
      </c>
      <c r="D6147">
        <v>14.9</v>
      </c>
      <c r="E6147">
        <f>IFERROR(VLOOKUP(Table_ExternalData_15[[#This Row],[Id]],Rabati!B:C,2,0),0)</f>
        <v>10</v>
      </c>
      <c r="F6147">
        <v>0</v>
      </c>
      <c r="G6147" t="str">
        <f>VLOOKUP(Table_ExternalData_15[[#This Row],[Id]],'Blagovna izdelek'!A:C,3,0)</f>
        <v>Aten</v>
      </c>
      <c r="H6147">
        <f>Table_ExternalData_15[[#This Row],[Rabat]]*0.2</f>
        <v>2</v>
      </c>
      <c r="I6147" s="2">
        <f>Table_ExternalData_15[[#This Row],[Price]]-(Table_ExternalData_15[[#This Row],[Price]]*Table_ExternalData_15[[#This Row],[BB rabat]])/100</f>
        <v>14.602</v>
      </c>
      <c r="J6147" s="2">
        <f>Table_ExternalData_15[[#This Row],[BB cena]]*Table_ExternalData_15[[#Headers],[1,22]]</f>
        <v>17.814440000000001</v>
      </c>
      <c r="K6147">
        <f>Table_ExternalData_15[[#This Row],[Price]]*Table_ExternalData_15[[#Headers],[1,22]]</f>
        <v>18.178000000000001</v>
      </c>
      <c r="L6147" s="7">
        <f>IF(G6147="White Shark",E6147*0.5,IF(G6147="Sbox",E6147*0.5,IF(G6147="Tenda",E6147*0.5,E6147*0.2)))/100</f>
        <v>0.02</v>
      </c>
      <c r="M6147" s="2">
        <f>Table_ExternalData_15[[#This Row],[Price]]-Table_ExternalData_15[[#This Row],[Price]]*Table_ExternalData_15[[#This Row],[extra popust]]</f>
        <v>14.602</v>
      </c>
      <c r="N6147" s="2">
        <f>IF(M6147&lt;I6147,M6147,I6147)</f>
        <v>14.602</v>
      </c>
      <c r="O6147" s="16" t="str">
        <f>IF(N6147&lt;I6147,$U$1," ")</f>
        <v xml:space="preserve"> </v>
      </c>
      <c r="P6147" s="16" t="str">
        <f>IFERROR((O6147+30)," ")</f>
        <v xml:space="preserve"> </v>
      </c>
      <c r="Q6147" s="2">
        <f ca="1">IF(O6147=$U$1,N6147,"0")*1.22</f>
        <v>0</v>
      </c>
    </row>
    <row r="6148" spans="1:17" x14ac:dyDescent="0.25">
      <c r="A6148" t="s">
        <v>2456</v>
      </c>
      <c r="B6148" t="s">
        <v>2455</v>
      </c>
      <c r="C6148">
        <v>8581</v>
      </c>
      <c r="D6148">
        <v>12.8</v>
      </c>
      <c r="E6148">
        <f>IFERROR(VLOOKUP(Table_ExternalData_15[[#This Row],[Id]],Rabati!B:C,2,0),0)</f>
        <v>10</v>
      </c>
      <c r="F6148">
        <v>7</v>
      </c>
      <c r="G6148" t="str">
        <f>VLOOKUP(Table_ExternalData_15[[#This Row],[Id]],'Blagovna izdelek'!A:C,3,0)</f>
        <v>Aten</v>
      </c>
      <c r="H6148">
        <f>Table_ExternalData_15[[#This Row],[Rabat]]*0.2</f>
        <v>2</v>
      </c>
      <c r="I6148" s="2">
        <f>Table_ExternalData_15[[#This Row],[Price]]-(Table_ExternalData_15[[#This Row],[Price]]*Table_ExternalData_15[[#This Row],[BB rabat]])/100</f>
        <v>12.544</v>
      </c>
      <c r="J6148" s="2">
        <f>Table_ExternalData_15[[#This Row],[BB cena]]*Table_ExternalData_15[[#Headers],[1,22]]</f>
        <v>15.30368</v>
      </c>
      <c r="K6148">
        <f>Table_ExternalData_15[[#This Row],[Price]]*Table_ExternalData_15[[#Headers],[1,22]]</f>
        <v>15.616</v>
      </c>
      <c r="L6148" s="7">
        <f>IF(G6148="White Shark",E6148*0.5,IF(G6148="Sbox",E6148*0.5,IF(G6148="Tenda",E6148*0.5,E6148*0.2)))/100</f>
        <v>0.02</v>
      </c>
      <c r="M6148" s="2">
        <f>Table_ExternalData_15[[#This Row],[Price]]-Table_ExternalData_15[[#This Row],[Price]]*Table_ExternalData_15[[#This Row],[extra popust]]</f>
        <v>12.544</v>
      </c>
      <c r="N6148" s="2">
        <f>IF(M6148&lt;I6148,M6148,I6148)</f>
        <v>12.544</v>
      </c>
      <c r="O6148" s="16" t="str">
        <f>IF(N6148&lt;I6148,$U$1," ")</f>
        <v xml:space="preserve"> </v>
      </c>
      <c r="P6148" s="16" t="str">
        <f>IFERROR((O6148+30)," ")</f>
        <v xml:space="preserve"> </v>
      </c>
      <c r="Q6148" s="2">
        <f ca="1">IF(O6148=$U$1,N6148,"0")*1.22</f>
        <v>0</v>
      </c>
    </row>
    <row r="6149" spans="1:17" x14ac:dyDescent="0.25">
      <c r="A6149" t="s">
        <v>2458</v>
      </c>
      <c r="B6149" t="s">
        <v>2457</v>
      </c>
      <c r="C6149">
        <v>8584</v>
      </c>
      <c r="D6149">
        <v>10.62</v>
      </c>
      <c r="E6149">
        <f>IFERROR(VLOOKUP(Table_ExternalData_15[[#This Row],[Id]],Rabati!B:C,2,0),0)</f>
        <v>10</v>
      </c>
      <c r="F6149">
        <v>3</v>
      </c>
      <c r="G6149" t="str">
        <f>VLOOKUP(Table_ExternalData_15[[#This Row],[Id]],'Blagovna izdelek'!A:C,3,0)</f>
        <v>Aten</v>
      </c>
      <c r="H6149">
        <f>Table_ExternalData_15[[#This Row],[Rabat]]*0.2</f>
        <v>2</v>
      </c>
      <c r="I6149" s="2">
        <f>Table_ExternalData_15[[#This Row],[Price]]-(Table_ExternalData_15[[#This Row],[Price]]*Table_ExternalData_15[[#This Row],[BB rabat]])/100</f>
        <v>10.407599999999999</v>
      </c>
      <c r="J6149" s="2">
        <f>Table_ExternalData_15[[#This Row],[BB cena]]*Table_ExternalData_15[[#Headers],[1,22]]</f>
        <v>12.697271999999998</v>
      </c>
      <c r="K6149">
        <f>Table_ExternalData_15[[#This Row],[Price]]*Table_ExternalData_15[[#Headers],[1,22]]</f>
        <v>12.956399999999999</v>
      </c>
      <c r="L6149" s="7">
        <f>IF(G6149="White Shark",E6149*0.5,IF(G6149="Sbox",E6149*0.5,IF(G6149="Tenda",E6149*0.5,E6149*0.2)))/100</f>
        <v>0.02</v>
      </c>
      <c r="M6149" s="2">
        <f>Table_ExternalData_15[[#This Row],[Price]]-Table_ExternalData_15[[#This Row],[Price]]*Table_ExternalData_15[[#This Row],[extra popust]]</f>
        <v>10.407599999999999</v>
      </c>
      <c r="N6149" s="2">
        <f>IF(M6149&lt;I6149,M6149,I6149)</f>
        <v>10.407599999999999</v>
      </c>
      <c r="O6149" s="16" t="str">
        <f>IF(N6149&lt;I6149,$U$1," ")</f>
        <v xml:space="preserve"> </v>
      </c>
      <c r="P6149" s="16" t="str">
        <f>IFERROR((O6149+30)," ")</f>
        <v xml:space="preserve"> </v>
      </c>
      <c r="Q6149" s="2">
        <f ca="1">IF(O6149=$U$1,N6149,"0")*1.22</f>
        <v>0</v>
      </c>
    </row>
    <row r="6150" spans="1:17" x14ac:dyDescent="0.25">
      <c r="A6150" t="s">
        <v>2460</v>
      </c>
      <c r="B6150" t="s">
        <v>2459</v>
      </c>
      <c r="C6150">
        <v>8585</v>
      </c>
      <c r="D6150">
        <v>12.11</v>
      </c>
      <c r="E6150">
        <f>IFERROR(VLOOKUP(Table_ExternalData_15[[#This Row],[Id]],Rabati!B:C,2,0),0)</f>
        <v>10</v>
      </c>
      <c r="F6150">
        <v>7</v>
      </c>
      <c r="G6150" t="str">
        <f>VLOOKUP(Table_ExternalData_15[[#This Row],[Id]],'Blagovna izdelek'!A:C,3,0)</f>
        <v>Aten</v>
      </c>
      <c r="H6150">
        <f>Table_ExternalData_15[[#This Row],[Rabat]]*0.2</f>
        <v>2</v>
      </c>
      <c r="I6150" s="2">
        <f>Table_ExternalData_15[[#This Row],[Price]]-(Table_ExternalData_15[[#This Row],[Price]]*Table_ExternalData_15[[#This Row],[BB rabat]])/100</f>
        <v>11.867799999999999</v>
      </c>
      <c r="J6150" s="2">
        <f>Table_ExternalData_15[[#This Row],[BB cena]]*Table_ExternalData_15[[#Headers],[1,22]]</f>
        <v>14.478715999999999</v>
      </c>
      <c r="K6150">
        <f>Table_ExternalData_15[[#This Row],[Price]]*Table_ExternalData_15[[#Headers],[1,22]]</f>
        <v>14.774199999999999</v>
      </c>
      <c r="L6150" s="7">
        <f>IF(G6150="White Shark",E6150*0.5,IF(G6150="Sbox",E6150*0.5,IF(G6150="Tenda",E6150*0.5,E6150*0.2)))/100</f>
        <v>0.02</v>
      </c>
      <c r="M6150" s="2">
        <f>Table_ExternalData_15[[#This Row],[Price]]-Table_ExternalData_15[[#This Row],[Price]]*Table_ExternalData_15[[#This Row],[extra popust]]</f>
        <v>11.867799999999999</v>
      </c>
      <c r="N6150" s="2">
        <f>IF(M6150&lt;I6150,M6150,I6150)</f>
        <v>11.867799999999999</v>
      </c>
      <c r="O6150" s="16" t="str">
        <f>IF(N6150&lt;I6150,$U$1," ")</f>
        <v xml:space="preserve"> </v>
      </c>
      <c r="P6150" s="16" t="str">
        <f>IFERROR((O6150+30)," ")</f>
        <v xml:space="preserve"> </v>
      </c>
      <c r="Q6150" s="2">
        <f ca="1">IF(O6150=$U$1,N6150,"0")*1.22</f>
        <v>0</v>
      </c>
    </row>
    <row r="6151" spans="1:17" x14ac:dyDescent="0.25">
      <c r="A6151" t="s">
        <v>2462</v>
      </c>
      <c r="B6151" t="s">
        <v>2461</v>
      </c>
      <c r="C6151">
        <v>8587</v>
      </c>
      <c r="D6151">
        <v>12.12</v>
      </c>
      <c r="E6151">
        <f>IFERROR(VLOOKUP(Table_ExternalData_15[[#This Row],[Id]],Rabati!B:C,2,0),0)</f>
        <v>10</v>
      </c>
      <c r="F6151">
        <v>8</v>
      </c>
      <c r="G6151" t="str">
        <f>VLOOKUP(Table_ExternalData_15[[#This Row],[Id]],'Blagovna izdelek'!A:C,3,0)</f>
        <v>Aten</v>
      </c>
      <c r="H6151">
        <f>Table_ExternalData_15[[#This Row],[Rabat]]*0.2</f>
        <v>2</v>
      </c>
      <c r="I6151" s="2">
        <f>Table_ExternalData_15[[#This Row],[Price]]-(Table_ExternalData_15[[#This Row],[Price]]*Table_ExternalData_15[[#This Row],[BB rabat]])/100</f>
        <v>11.877599999999999</v>
      </c>
      <c r="J6151" s="2">
        <f>Table_ExternalData_15[[#This Row],[BB cena]]*Table_ExternalData_15[[#Headers],[1,22]]</f>
        <v>14.490671999999998</v>
      </c>
      <c r="K6151">
        <f>Table_ExternalData_15[[#This Row],[Price]]*Table_ExternalData_15[[#Headers],[1,22]]</f>
        <v>14.786399999999999</v>
      </c>
      <c r="L6151" s="7">
        <f>IF(G6151="White Shark",E6151*0.5,IF(G6151="Sbox",E6151*0.5,IF(G6151="Tenda",E6151*0.5,E6151*0.2)))/100</f>
        <v>0.02</v>
      </c>
      <c r="M6151" s="2">
        <f>Table_ExternalData_15[[#This Row],[Price]]-Table_ExternalData_15[[#This Row],[Price]]*Table_ExternalData_15[[#This Row],[extra popust]]</f>
        <v>11.877599999999999</v>
      </c>
      <c r="N6151" s="2">
        <f>IF(M6151&lt;I6151,M6151,I6151)</f>
        <v>11.877599999999999</v>
      </c>
      <c r="O6151" s="16" t="str">
        <f>IF(N6151&lt;I6151,$U$1," ")</f>
        <v xml:space="preserve"> </v>
      </c>
      <c r="P6151" s="16" t="str">
        <f>IFERROR((O6151+30)," ")</f>
        <v xml:space="preserve"> </v>
      </c>
      <c r="Q6151" s="2">
        <f ca="1">IF(O6151=$U$1,N6151,"0")*1.22</f>
        <v>0</v>
      </c>
    </row>
    <row r="6152" spans="1:17" x14ac:dyDescent="0.25">
      <c r="A6152" t="s">
        <v>2464</v>
      </c>
      <c r="B6152" t="s">
        <v>2463</v>
      </c>
      <c r="C6152">
        <v>8588</v>
      </c>
      <c r="D6152">
        <v>13.66</v>
      </c>
      <c r="E6152">
        <f>IFERROR(VLOOKUP(Table_ExternalData_15[[#This Row],[Id]],Rabati!B:C,2,0),0)</f>
        <v>10</v>
      </c>
      <c r="F6152">
        <v>0</v>
      </c>
      <c r="G6152" t="str">
        <f>VLOOKUP(Table_ExternalData_15[[#This Row],[Id]],'Blagovna izdelek'!A:C,3,0)</f>
        <v>Aten</v>
      </c>
      <c r="H6152">
        <f>Table_ExternalData_15[[#This Row],[Rabat]]*0.2</f>
        <v>2</v>
      </c>
      <c r="I6152" s="2">
        <f>Table_ExternalData_15[[#This Row],[Price]]-(Table_ExternalData_15[[#This Row],[Price]]*Table_ExternalData_15[[#This Row],[BB rabat]])/100</f>
        <v>13.386800000000001</v>
      </c>
      <c r="J6152" s="2">
        <f>Table_ExternalData_15[[#This Row],[BB cena]]*Table_ExternalData_15[[#Headers],[1,22]]</f>
        <v>16.331896</v>
      </c>
      <c r="K6152">
        <f>Table_ExternalData_15[[#This Row],[Price]]*Table_ExternalData_15[[#Headers],[1,22]]</f>
        <v>16.665199999999999</v>
      </c>
      <c r="L6152" s="7">
        <f>IF(G6152="White Shark",E6152*0.5,IF(G6152="Sbox",E6152*0.5,IF(G6152="Tenda",E6152*0.5,E6152*0.2)))/100</f>
        <v>0.02</v>
      </c>
      <c r="M6152" s="2">
        <f>Table_ExternalData_15[[#This Row],[Price]]-Table_ExternalData_15[[#This Row],[Price]]*Table_ExternalData_15[[#This Row],[extra popust]]</f>
        <v>13.386800000000001</v>
      </c>
      <c r="N6152" s="2">
        <f>IF(M6152&lt;I6152,M6152,I6152)</f>
        <v>13.386800000000001</v>
      </c>
      <c r="O6152" s="16" t="str">
        <f>IF(N6152&lt;I6152,$U$1," ")</f>
        <v xml:space="preserve"> </v>
      </c>
      <c r="P6152" s="16" t="str">
        <f>IFERROR((O6152+30)," ")</f>
        <v xml:space="preserve"> </v>
      </c>
      <c r="Q6152" s="2">
        <f ca="1">IF(O6152=$U$1,N6152,"0")*1.22</f>
        <v>0</v>
      </c>
    </row>
    <row r="6153" spans="1:17" x14ac:dyDescent="0.25">
      <c r="A6153" t="s">
        <v>2466</v>
      </c>
      <c r="B6153" t="s">
        <v>2465</v>
      </c>
      <c r="C6153">
        <v>8589</v>
      </c>
      <c r="D6153">
        <v>19.079999999999998</v>
      </c>
      <c r="E6153">
        <f>IFERROR(VLOOKUP(Table_ExternalData_15[[#This Row],[Id]],Rabati!B:C,2,0),0)</f>
        <v>10</v>
      </c>
      <c r="F6153">
        <v>3</v>
      </c>
      <c r="G6153" t="str">
        <f>VLOOKUP(Table_ExternalData_15[[#This Row],[Id]],'Blagovna izdelek'!A:C,3,0)</f>
        <v>Aten</v>
      </c>
      <c r="H6153">
        <f>Table_ExternalData_15[[#This Row],[Rabat]]*0.2</f>
        <v>2</v>
      </c>
      <c r="I6153" s="2">
        <f>Table_ExternalData_15[[#This Row],[Price]]-(Table_ExternalData_15[[#This Row],[Price]]*Table_ExternalData_15[[#This Row],[BB rabat]])/100</f>
        <v>18.698399999999999</v>
      </c>
      <c r="J6153" s="2">
        <f>Table_ExternalData_15[[#This Row],[BB cena]]*Table_ExternalData_15[[#Headers],[1,22]]</f>
        <v>22.812047999999997</v>
      </c>
      <c r="K6153">
        <f>Table_ExternalData_15[[#This Row],[Price]]*Table_ExternalData_15[[#Headers],[1,22]]</f>
        <v>23.277599999999996</v>
      </c>
      <c r="L6153" s="7">
        <f>IF(G6153="White Shark",E6153*0.5,IF(G6153="Sbox",E6153*0.5,IF(G6153="Tenda",E6153*0.5,E6153*0.2)))/100</f>
        <v>0.02</v>
      </c>
      <c r="M6153" s="2">
        <f>Table_ExternalData_15[[#This Row],[Price]]-Table_ExternalData_15[[#This Row],[Price]]*Table_ExternalData_15[[#This Row],[extra popust]]</f>
        <v>18.698399999999999</v>
      </c>
      <c r="N6153" s="2">
        <f>IF(M6153&lt;I6153,M6153,I6153)</f>
        <v>18.698399999999999</v>
      </c>
      <c r="O6153" s="16" t="str">
        <f>IF(N6153&lt;I6153,$U$1," ")</f>
        <v xml:space="preserve"> </v>
      </c>
      <c r="P6153" s="16" t="str">
        <f>IFERROR((O6153+30)," ")</f>
        <v xml:space="preserve"> </v>
      </c>
      <c r="Q6153" s="2">
        <f ca="1">IF(O6153=$U$1,N6153,"0")*1.22</f>
        <v>0</v>
      </c>
    </row>
    <row r="6154" spans="1:17" x14ac:dyDescent="0.25">
      <c r="A6154" t="s">
        <v>2468</v>
      </c>
      <c r="B6154" t="s">
        <v>2467</v>
      </c>
      <c r="C6154">
        <v>8590</v>
      </c>
      <c r="D6154">
        <v>35.4</v>
      </c>
      <c r="E6154">
        <f>IFERROR(VLOOKUP(Table_ExternalData_15[[#This Row],[Id]],Rabati!B:C,2,0),0)</f>
        <v>10</v>
      </c>
      <c r="F6154">
        <v>0</v>
      </c>
      <c r="G6154" t="str">
        <f>VLOOKUP(Table_ExternalData_15[[#This Row],[Id]],'Blagovna izdelek'!A:C,3,0)</f>
        <v>Aten</v>
      </c>
      <c r="H6154">
        <f>Table_ExternalData_15[[#This Row],[Rabat]]*0.2</f>
        <v>2</v>
      </c>
      <c r="I6154" s="2">
        <f>Table_ExternalData_15[[#This Row],[Price]]-(Table_ExternalData_15[[#This Row],[Price]]*Table_ExternalData_15[[#This Row],[BB rabat]])/100</f>
        <v>34.692</v>
      </c>
      <c r="J6154" s="2">
        <f>Table_ExternalData_15[[#This Row],[BB cena]]*Table_ExternalData_15[[#Headers],[1,22]]</f>
        <v>42.324239999999996</v>
      </c>
      <c r="K6154">
        <f>Table_ExternalData_15[[#This Row],[Price]]*Table_ExternalData_15[[#Headers],[1,22]]</f>
        <v>43.187999999999995</v>
      </c>
      <c r="L6154" s="7">
        <f>IF(G6154="White Shark",E6154*0.5,IF(G6154="Sbox",E6154*0.5,IF(G6154="Tenda",E6154*0.5,E6154*0.2)))/100</f>
        <v>0.02</v>
      </c>
      <c r="M6154" s="2">
        <f>Table_ExternalData_15[[#This Row],[Price]]-Table_ExternalData_15[[#This Row],[Price]]*Table_ExternalData_15[[#This Row],[extra popust]]</f>
        <v>34.692</v>
      </c>
      <c r="N6154" s="2">
        <f>IF(M6154&lt;I6154,M6154,I6154)</f>
        <v>34.692</v>
      </c>
      <c r="O6154" s="16" t="str">
        <f>IF(N6154&lt;I6154,$U$1," ")</f>
        <v xml:space="preserve"> </v>
      </c>
      <c r="P6154" s="16" t="str">
        <f>IFERROR((O6154+30)," ")</f>
        <v xml:space="preserve"> </v>
      </c>
      <c r="Q6154" s="2">
        <f ca="1">IF(O6154=$U$1,N6154,"0")*1.22</f>
        <v>0</v>
      </c>
    </row>
    <row r="6155" spans="1:17" x14ac:dyDescent="0.25">
      <c r="A6155" t="s">
        <v>2474</v>
      </c>
      <c r="B6155" t="s">
        <v>2473</v>
      </c>
      <c r="C6155">
        <v>8598</v>
      </c>
      <c r="D6155">
        <v>292.26</v>
      </c>
      <c r="E6155">
        <f>IFERROR(VLOOKUP(Table_ExternalData_15[[#This Row],[Id]],Rabati!B:C,2,0),0)</f>
        <v>10</v>
      </c>
      <c r="F6155">
        <v>0</v>
      </c>
      <c r="G6155" t="str">
        <f>VLOOKUP(Table_ExternalData_15[[#This Row],[Id]],'Blagovna izdelek'!A:C,3,0)</f>
        <v>Aten</v>
      </c>
      <c r="H6155">
        <f>Table_ExternalData_15[[#This Row],[Rabat]]*0.2</f>
        <v>2</v>
      </c>
      <c r="I6155" s="2">
        <f>Table_ExternalData_15[[#This Row],[Price]]-(Table_ExternalData_15[[#This Row],[Price]]*Table_ExternalData_15[[#This Row],[BB rabat]])/100</f>
        <v>286.41480000000001</v>
      </c>
      <c r="J6155" s="2">
        <f>Table_ExternalData_15[[#This Row],[BB cena]]*Table_ExternalData_15[[#Headers],[1,22]]</f>
        <v>349.42605600000002</v>
      </c>
      <c r="K6155">
        <f>Table_ExternalData_15[[#This Row],[Price]]*Table_ExternalData_15[[#Headers],[1,22]]</f>
        <v>356.55719999999997</v>
      </c>
      <c r="L6155" s="7">
        <f>IF(G6155="White Shark",E6155*0.5,IF(G6155="Sbox",E6155*0.5,IF(G6155="Tenda",E6155*0.5,E6155*0.2)))/100</f>
        <v>0.02</v>
      </c>
      <c r="M6155" s="2">
        <f>Table_ExternalData_15[[#This Row],[Price]]-Table_ExternalData_15[[#This Row],[Price]]*Table_ExternalData_15[[#This Row],[extra popust]]</f>
        <v>286.41480000000001</v>
      </c>
      <c r="N6155" s="2">
        <f>IF(M6155&lt;I6155,M6155,I6155)</f>
        <v>286.41480000000001</v>
      </c>
      <c r="O6155" s="16" t="str">
        <f>IF(N6155&lt;I6155,$U$1," ")</f>
        <v xml:space="preserve"> </v>
      </c>
      <c r="P6155" s="16" t="str">
        <f>IFERROR((O6155+30)," ")</f>
        <v xml:space="preserve"> </v>
      </c>
      <c r="Q6155" s="2">
        <f ca="1">IF(O6155=$U$1,N6155,"0")*1.22</f>
        <v>0</v>
      </c>
    </row>
    <row r="6156" spans="1:17" x14ac:dyDescent="0.25">
      <c r="A6156" t="s">
        <v>2476</v>
      </c>
      <c r="B6156" t="s">
        <v>2475</v>
      </c>
      <c r="C6156">
        <v>8600</v>
      </c>
      <c r="D6156">
        <v>237.63</v>
      </c>
      <c r="E6156">
        <f>IFERROR(VLOOKUP(Table_ExternalData_15[[#This Row],[Id]],Rabati!B:C,2,0),0)</f>
        <v>10</v>
      </c>
      <c r="F6156">
        <v>0</v>
      </c>
      <c r="G6156" t="str">
        <f>VLOOKUP(Table_ExternalData_15[[#This Row],[Id]],'Blagovna izdelek'!A:C,3,0)</f>
        <v>Aten</v>
      </c>
      <c r="H6156">
        <f>Table_ExternalData_15[[#This Row],[Rabat]]*0.2</f>
        <v>2</v>
      </c>
      <c r="I6156" s="2">
        <f>Table_ExternalData_15[[#This Row],[Price]]-(Table_ExternalData_15[[#This Row],[Price]]*Table_ExternalData_15[[#This Row],[BB rabat]])/100</f>
        <v>232.87739999999999</v>
      </c>
      <c r="J6156" s="2">
        <f>Table_ExternalData_15[[#This Row],[BB cena]]*Table_ExternalData_15[[#Headers],[1,22]]</f>
        <v>284.11042800000001</v>
      </c>
      <c r="K6156">
        <f>Table_ExternalData_15[[#This Row],[Price]]*Table_ExternalData_15[[#Headers],[1,22]]</f>
        <v>289.90859999999998</v>
      </c>
      <c r="L6156" s="7">
        <f>IF(G6156="White Shark",E6156*0.5,IF(G6156="Sbox",E6156*0.5,IF(G6156="Tenda",E6156*0.5,E6156*0.2)))/100</f>
        <v>0.02</v>
      </c>
      <c r="M6156" s="2">
        <f>Table_ExternalData_15[[#This Row],[Price]]-Table_ExternalData_15[[#This Row],[Price]]*Table_ExternalData_15[[#This Row],[extra popust]]</f>
        <v>232.87739999999999</v>
      </c>
      <c r="N6156" s="2">
        <f>IF(M6156&lt;I6156,M6156,I6156)</f>
        <v>232.87739999999999</v>
      </c>
      <c r="O6156" s="16" t="str">
        <f>IF(N6156&lt;I6156,$U$1," ")</f>
        <v xml:space="preserve"> </v>
      </c>
      <c r="P6156" s="16" t="str">
        <f>IFERROR((O6156+30)," ")</f>
        <v xml:space="preserve"> </v>
      </c>
      <c r="Q6156" s="2">
        <f ca="1">IF(O6156=$U$1,N6156,"0")*1.22</f>
        <v>0</v>
      </c>
    </row>
    <row r="6157" spans="1:17" x14ac:dyDescent="0.25">
      <c r="A6157" t="s">
        <v>2478</v>
      </c>
      <c r="B6157" t="s">
        <v>2477</v>
      </c>
      <c r="C6157">
        <v>8603</v>
      </c>
      <c r="D6157">
        <v>155.9967</v>
      </c>
      <c r="E6157">
        <f>IFERROR(VLOOKUP(Table_ExternalData_15[[#This Row],[Id]],Rabati!B:C,2,0),0)</f>
        <v>20</v>
      </c>
      <c r="F6157">
        <v>0</v>
      </c>
      <c r="G6157" t="str">
        <f>VLOOKUP(Table_ExternalData_15[[#This Row],[Id]],'Blagovna izdelek'!A:C,3,0)</f>
        <v>Aten</v>
      </c>
      <c r="H6157">
        <f>Table_ExternalData_15[[#This Row],[Rabat]]*0.2</f>
        <v>4</v>
      </c>
      <c r="I6157" s="2">
        <f>Table_ExternalData_15[[#This Row],[Price]]-(Table_ExternalData_15[[#This Row],[Price]]*Table_ExternalData_15[[#This Row],[BB rabat]])/100</f>
        <v>149.756832</v>
      </c>
      <c r="J6157" s="2">
        <f>Table_ExternalData_15[[#This Row],[BB cena]]*Table_ExternalData_15[[#Headers],[1,22]]</f>
        <v>182.70333504000001</v>
      </c>
      <c r="K6157">
        <f>Table_ExternalData_15[[#This Row],[Price]]*Table_ExternalData_15[[#Headers],[1,22]]</f>
        <v>190.31597400000001</v>
      </c>
      <c r="L6157" s="7">
        <f>IF(G6157="White Shark",E6157*0.5,IF(G6157="Sbox",E6157*0.5,IF(G6157="Tenda",E6157*0.5,E6157*0.2)))/100</f>
        <v>0.04</v>
      </c>
      <c r="M6157" s="2">
        <f>Table_ExternalData_15[[#This Row],[Price]]-Table_ExternalData_15[[#This Row],[Price]]*Table_ExternalData_15[[#This Row],[extra popust]]</f>
        <v>149.756832</v>
      </c>
      <c r="N6157" s="2">
        <f>IF(M6157&lt;I6157,M6157,I6157)</f>
        <v>149.756832</v>
      </c>
      <c r="O6157" s="16" t="str">
        <f>IF(N6157&lt;I6157,$U$1," ")</f>
        <v xml:space="preserve"> </v>
      </c>
      <c r="P6157" s="16" t="str">
        <f>IFERROR((O6157+30)," ")</f>
        <v xml:space="preserve"> </v>
      </c>
      <c r="Q6157" s="2">
        <f ca="1">IF(O6157=$U$1,N6157,"0")*1.22</f>
        <v>0</v>
      </c>
    </row>
    <row r="6158" spans="1:17" x14ac:dyDescent="0.25">
      <c r="A6158" t="s">
        <v>2480</v>
      </c>
      <c r="B6158" t="s">
        <v>2479</v>
      </c>
      <c r="C6158">
        <v>8609</v>
      </c>
      <c r="D6158">
        <v>200</v>
      </c>
      <c r="E6158">
        <f>IFERROR(VLOOKUP(Table_ExternalData_15[[#This Row],[Id]],Rabati!B:C,2,0),0)</f>
        <v>20</v>
      </c>
      <c r="F6158">
        <v>0</v>
      </c>
      <c r="G6158" t="str">
        <f>VLOOKUP(Table_ExternalData_15[[#This Row],[Id]],'Blagovna izdelek'!A:C,3,0)</f>
        <v>Aten</v>
      </c>
      <c r="H6158">
        <f>Table_ExternalData_15[[#This Row],[Rabat]]*0.2</f>
        <v>4</v>
      </c>
      <c r="I6158" s="2">
        <f>Table_ExternalData_15[[#This Row],[Price]]-(Table_ExternalData_15[[#This Row],[Price]]*Table_ExternalData_15[[#This Row],[BB rabat]])/100</f>
        <v>192</v>
      </c>
      <c r="J6158" s="2">
        <f>Table_ExternalData_15[[#This Row],[BB cena]]*Table_ExternalData_15[[#Headers],[1,22]]</f>
        <v>234.24</v>
      </c>
      <c r="K6158">
        <f>Table_ExternalData_15[[#This Row],[Price]]*Table_ExternalData_15[[#Headers],[1,22]]</f>
        <v>244</v>
      </c>
      <c r="L6158" s="7">
        <f>IF(G6158="White Shark",E6158*0.5,IF(G6158="Sbox",E6158*0.5,IF(G6158="Tenda",E6158*0.5,E6158*0.2)))/100</f>
        <v>0.04</v>
      </c>
      <c r="M6158" s="2">
        <f>Table_ExternalData_15[[#This Row],[Price]]-Table_ExternalData_15[[#This Row],[Price]]*Table_ExternalData_15[[#This Row],[extra popust]]</f>
        <v>192</v>
      </c>
      <c r="N6158" s="2">
        <f>IF(M6158&lt;I6158,M6158,I6158)</f>
        <v>192</v>
      </c>
      <c r="O6158" s="16" t="str">
        <f>IF(N6158&lt;I6158,$U$1," ")</f>
        <v xml:space="preserve"> </v>
      </c>
      <c r="P6158" s="16" t="str">
        <f>IFERROR((O6158+30)," ")</f>
        <v xml:space="preserve"> </v>
      </c>
      <c r="Q6158" s="2">
        <f ca="1">IF(O6158=$U$1,N6158,"0")*1.22</f>
        <v>0</v>
      </c>
    </row>
    <row r="6159" spans="1:17" x14ac:dyDescent="0.25">
      <c r="A6159" t="s">
        <v>2962</v>
      </c>
      <c r="B6159" t="s">
        <v>10469</v>
      </c>
      <c r="C6159">
        <v>8982</v>
      </c>
      <c r="D6159">
        <v>211.31630000000001</v>
      </c>
      <c r="E6159">
        <f>IFERROR(VLOOKUP(Table_ExternalData_15[[#This Row],[Id]],Rabati!B:C,2,0),0)</f>
        <v>10</v>
      </c>
      <c r="F6159">
        <v>0</v>
      </c>
      <c r="G6159" t="str">
        <f>VLOOKUP(Table_ExternalData_15[[#This Row],[Id]],'Blagovna izdelek'!A:C,3,0)</f>
        <v>Aten</v>
      </c>
      <c r="H6159">
        <f>Table_ExternalData_15[[#This Row],[Rabat]]*0.2</f>
        <v>2</v>
      </c>
      <c r="I6159" s="2">
        <f>Table_ExternalData_15[[#This Row],[Price]]-(Table_ExternalData_15[[#This Row],[Price]]*Table_ExternalData_15[[#This Row],[BB rabat]])/100</f>
        <v>207.08997400000001</v>
      </c>
      <c r="J6159" s="2">
        <f>Table_ExternalData_15[[#This Row],[BB cena]]*Table_ExternalData_15[[#Headers],[1,22]]</f>
        <v>252.64976828000002</v>
      </c>
      <c r="K6159">
        <f>Table_ExternalData_15[[#This Row],[Price]]*Table_ExternalData_15[[#Headers],[1,22]]</f>
        <v>257.80588599999999</v>
      </c>
      <c r="L6159" s="7">
        <f>IF(G6159="White Shark",E6159*0.5,IF(G6159="Sbox",E6159*0.5,IF(G6159="Tenda",E6159*0.5,E6159*0.2)))/100</f>
        <v>0.02</v>
      </c>
      <c r="M6159" s="2">
        <f>Table_ExternalData_15[[#This Row],[Price]]-Table_ExternalData_15[[#This Row],[Price]]*Table_ExternalData_15[[#This Row],[extra popust]]</f>
        <v>207.08997400000001</v>
      </c>
      <c r="N6159" s="2">
        <f>IF(M6159&lt;I6159,M6159,I6159)</f>
        <v>207.08997400000001</v>
      </c>
      <c r="O6159" s="16" t="str">
        <f>IF(N6159&lt;I6159,$U$1," ")</f>
        <v xml:space="preserve"> </v>
      </c>
      <c r="P6159" s="16" t="str">
        <f>IFERROR((O6159+30)," ")</f>
        <v xml:space="preserve"> </v>
      </c>
      <c r="Q6159" s="2">
        <f ca="1">IF(O6159=$U$1,N6159,"0")*1.22</f>
        <v>0</v>
      </c>
    </row>
    <row r="6160" spans="1:17" x14ac:dyDescent="0.25">
      <c r="A6160" t="s">
        <v>2963</v>
      </c>
      <c r="B6160" t="s">
        <v>10470</v>
      </c>
      <c r="C6160">
        <v>8983</v>
      </c>
      <c r="D6160">
        <v>399.83</v>
      </c>
      <c r="E6160">
        <f>IFERROR(VLOOKUP(Table_ExternalData_15[[#This Row],[Id]],Rabati!B:C,2,0),0)</f>
        <v>10</v>
      </c>
      <c r="F6160">
        <v>0</v>
      </c>
      <c r="G6160" t="str">
        <f>VLOOKUP(Table_ExternalData_15[[#This Row],[Id]],'Blagovna izdelek'!A:C,3,0)</f>
        <v>Aten</v>
      </c>
      <c r="H6160">
        <f>Table_ExternalData_15[[#This Row],[Rabat]]*0.2</f>
        <v>2</v>
      </c>
      <c r="I6160" s="2">
        <f>Table_ExternalData_15[[#This Row],[Price]]-(Table_ExternalData_15[[#This Row],[Price]]*Table_ExternalData_15[[#This Row],[BB rabat]])/100</f>
        <v>391.83339999999998</v>
      </c>
      <c r="J6160" s="2">
        <f>Table_ExternalData_15[[#This Row],[BB cena]]*Table_ExternalData_15[[#Headers],[1,22]]</f>
        <v>478.03674799999999</v>
      </c>
      <c r="K6160">
        <f>Table_ExternalData_15[[#This Row],[Price]]*Table_ExternalData_15[[#Headers],[1,22]]</f>
        <v>487.79259999999999</v>
      </c>
      <c r="L6160" s="7">
        <f>IF(G6160="White Shark",E6160*0.5,IF(G6160="Sbox",E6160*0.5,IF(G6160="Tenda",E6160*0.5,E6160*0.2)))/100</f>
        <v>0.02</v>
      </c>
      <c r="M6160" s="2">
        <f>Table_ExternalData_15[[#This Row],[Price]]-Table_ExternalData_15[[#This Row],[Price]]*Table_ExternalData_15[[#This Row],[extra popust]]</f>
        <v>391.83339999999998</v>
      </c>
      <c r="N6160" s="2">
        <f>IF(M6160&lt;I6160,M6160,I6160)</f>
        <v>391.83339999999998</v>
      </c>
      <c r="O6160" s="16" t="str">
        <f>IF(N6160&lt;I6160,$U$1," ")</f>
        <v xml:space="preserve"> </v>
      </c>
      <c r="P6160" s="16" t="str">
        <f>IFERROR((O6160+30)," ")</f>
        <v xml:space="preserve"> </v>
      </c>
      <c r="Q6160" s="2">
        <f ca="1">IF(O6160=$U$1,N6160,"0")*1.22</f>
        <v>0</v>
      </c>
    </row>
    <row r="6161" spans="1:17" x14ac:dyDescent="0.25">
      <c r="A6161" t="s">
        <v>2971</v>
      </c>
      <c r="B6161" t="s">
        <v>2970</v>
      </c>
      <c r="C6161">
        <v>9005</v>
      </c>
      <c r="D6161">
        <v>35.24</v>
      </c>
      <c r="E6161">
        <f>IFERROR(VLOOKUP(Table_ExternalData_15[[#This Row],[Id]],Rabati!B:C,2,0),0)</f>
        <v>10</v>
      </c>
      <c r="F6161">
        <v>3</v>
      </c>
      <c r="G6161" t="str">
        <f>VLOOKUP(Table_ExternalData_15[[#This Row],[Id]],'Blagovna izdelek'!A:C,3,0)</f>
        <v>Aten</v>
      </c>
      <c r="H6161">
        <f>Table_ExternalData_15[[#This Row],[Rabat]]*0.2</f>
        <v>2</v>
      </c>
      <c r="I6161" s="2">
        <f>Table_ExternalData_15[[#This Row],[Price]]-(Table_ExternalData_15[[#This Row],[Price]]*Table_ExternalData_15[[#This Row],[BB rabat]])/100</f>
        <v>34.535200000000003</v>
      </c>
      <c r="J6161" s="2">
        <f>Table_ExternalData_15[[#This Row],[BB cena]]*Table_ExternalData_15[[#Headers],[1,22]]</f>
        <v>42.132944000000002</v>
      </c>
      <c r="K6161">
        <f>Table_ExternalData_15[[#This Row],[Price]]*Table_ExternalData_15[[#Headers],[1,22]]</f>
        <v>42.992800000000003</v>
      </c>
      <c r="L6161" s="7">
        <f>IF(G6161="White Shark",E6161*0.5,IF(G6161="Sbox",E6161*0.5,IF(G6161="Tenda",E6161*0.5,E6161*0.2)))/100</f>
        <v>0.02</v>
      </c>
      <c r="M6161" s="2">
        <f>Table_ExternalData_15[[#This Row],[Price]]-Table_ExternalData_15[[#This Row],[Price]]*Table_ExternalData_15[[#This Row],[extra popust]]</f>
        <v>34.535200000000003</v>
      </c>
      <c r="N6161" s="2">
        <f>IF(M6161&lt;I6161,M6161,I6161)</f>
        <v>34.535200000000003</v>
      </c>
      <c r="O6161" s="16" t="str">
        <f>IF(N6161&lt;I6161,$U$1," ")</f>
        <v xml:space="preserve"> </v>
      </c>
      <c r="P6161" s="16" t="str">
        <f>IFERROR((O6161+30)," ")</f>
        <v xml:space="preserve"> </v>
      </c>
      <c r="Q6161" s="2">
        <f ca="1">IF(O6161=$U$1,N6161,"0")*1.22</f>
        <v>0</v>
      </c>
    </row>
    <row r="6162" spans="1:17" x14ac:dyDescent="0.25">
      <c r="A6162" t="s">
        <v>2973</v>
      </c>
      <c r="B6162" t="s">
        <v>2972</v>
      </c>
      <c r="C6162">
        <v>9006</v>
      </c>
      <c r="D6162">
        <v>52.51</v>
      </c>
      <c r="E6162">
        <f>IFERROR(VLOOKUP(Table_ExternalData_15[[#This Row],[Id]],Rabati!B:C,2,0),0)</f>
        <v>10</v>
      </c>
      <c r="F6162">
        <v>0</v>
      </c>
      <c r="G6162" t="str">
        <f>VLOOKUP(Table_ExternalData_15[[#This Row],[Id]],'Blagovna izdelek'!A:C,3,0)</f>
        <v>Aten</v>
      </c>
      <c r="H6162">
        <f>Table_ExternalData_15[[#This Row],[Rabat]]*0.2</f>
        <v>2</v>
      </c>
      <c r="I6162" s="2">
        <f>Table_ExternalData_15[[#This Row],[Price]]-(Table_ExternalData_15[[#This Row],[Price]]*Table_ExternalData_15[[#This Row],[BB rabat]])/100</f>
        <v>51.459800000000001</v>
      </c>
      <c r="J6162" s="2">
        <f>Table_ExternalData_15[[#This Row],[BB cena]]*Table_ExternalData_15[[#Headers],[1,22]]</f>
        <v>62.780956000000003</v>
      </c>
      <c r="K6162">
        <f>Table_ExternalData_15[[#This Row],[Price]]*Table_ExternalData_15[[#Headers],[1,22]]</f>
        <v>64.06219999999999</v>
      </c>
      <c r="L6162" s="7">
        <f>IF(G6162="White Shark",E6162*0.5,IF(G6162="Sbox",E6162*0.5,IF(G6162="Tenda",E6162*0.5,E6162*0.2)))/100</f>
        <v>0.02</v>
      </c>
      <c r="M6162" s="2">
        <f>Table_ExternalData_15[[#This Row],[Price]]-Table_ExternalData_15[[#This Row],[Price]]*Table_ExternalData_15[[#This Row],[extra popust]]</f>
        <v>51.459800000000001</v>
      </c>
      <c r="N6162" s="2">
        <f>IF(M6162&lt;I6162,M6162,I6162)</f>
        <v>51.459800000000001</v>
      </c>
      <c r="O6162" s="16" t="str">
        <f>IF(N6162&lt;I6162,$U$1," ")</f>
        <v xml:space="preserve"> </v>
      </c>
      <c r="P6162" s="16" t="str">
        <f>IFERROR((O6162+30)," ")</f>
        <v xml:space="preserve"> </v>
      </c>
      <c r="Q6162" s="2">
        <f ca="1">IF(O6162=$U$1,N6162,"0")*1.22</f>
        <v>0</v>
      </c>
    </row>
    <row r="6163" spans="1:17" x14ac:dyDescent="0.25">
      <c r="A6163" t="s">
        <v>2986</v>
      </c>
      <c r="B6163" t="s">
        <v>10180</v>
      </c>
      <c r="C6163">
        <v>9028</v>
      </c>
      <c r="D6163">
        <v>19.95</v>
      </c>
      <c r="E6163">
        <f>IFERROR(VLOOKUP(Table_ExternalData_15[[#This Row],[Id]],Rabati!B:C,2,0),0)</f>
        <v>20</v>
      </c>
      <c r="F6163">
        <v>5</v>
      </c>
      <c r="G6163" t="str">
        <f>VLOOKUP(Table_ExternalData_15[[#This Row],[Id]],'Blagovna izdelek'!A:C,3,0)</f>
        <v>Aten</v>
      </c>
      <c r="H6163">
        <f>Table_ExternalData_15[[#This Row],[Rabat]]*0.2</f>
        <v>4</v>
      </c>
      <c r="I6163" s="2">
        <f>Table_ExternalData_15[[#This Row],[Price]]-(Table_ExternalData_15[[#This Row],[Price]]*Table_ExternalData_15[[#This Row],[BB rabat]])/100</f>
        <v>19.152000000000001</v>
      </c>
      <c r="J6163" s="2">
        <f>Table_ExternalData_15[[#This Row],[BB cena]]*Table_ExternalData_15[[#Headers],[1,22]]</f>
        <v>23.36544</v>
      </c>
      <c r="K6163">
        <f>Table_ExternalData_15[[#This Row],[Price]]*Table_ExternalData_15[[#Headers],[1,22]]</f>
        <v>24.338999999999999</v>
      </c>
      <c r="L6163" s="7">
        <f>IF(G6163="White Shark",E6163*0.5,IF(G6163="Sbox",E6163*0.5,IF(G6163="Tenda",E6163*0.5,E6163*0.2)))/100</f>
        <v>0.04</v>
      </c>
      <c r="M6163" s="2">
        <f>Table_ExternalData_15[[#This Row],[Price]]-Table_ExternalData_15[[#This Row],[Price]]*Table_ExternalData_15[[#This Row],[extra popust]]</f>
        <v>19.152000000000001</v>
      </c>
      <c r="N6163" s="2">
        <f>IF(M6163&lt;I6163,M6163,I6163)</f>
        <v>19.152000000000001</v>
      </c>
      <c r="O6163" s="16" t="str">
        <f>IF(N6163&lt;I6163,$U$1," ")</f>
        <v xml:space="preserve"> </v>
      </c>
      <c r="P6163" s="16" t="str">
        <f>IFERROR((O6163+30)," ")</f>
        <v xml:space="preserve"> </v>
      </c>
      <c r="Q6163" s="2">
        <f ca="1">IF(O6163=$U$1,N6163,"0")*1.22</f>
        <v>0</v>
      </c>
    </row>
    <row r="6164" spans="1:17" x14ac:dyDescent="0.25">
      <c r="A6164" t="s">
        <v>2991</v>
      </c>
      <c r="B6164" t="s">
        <v>10181</v>
      </c>
      <c r="C6164">
        <v>9034</v>
      </c>
      <c r="D6164">
        <v>7.9943</v>
      </c>
      <c r="E6164">
        <f>IFERROR(VLOOKUP(Table_ExternalData_15[[#This Row],[Id]],Rabati!B:C,2,0),0)</f>
        <v>20</v>
      </c>
      <c r="F6164">
        <v>0</v>
      </c>
      <c r="G6164" t="str">
        <f>VLOOKUP(Table_ExternalData_15[[#This Row],[Id]],'Blagovna izdelek'!A:C,3,0)</f>
        <v>Aten</v>
      </c>
      <c r="H6164">
        <f>Table_ExternalData_15[[#This Row],[Rabat]]*0.2</f>
        <v>4</v>
      </c>
      <c r="I6164" s="2">
        <f>Table_ExternalData_15[[#This Row],[Price]]-(Table_ExternalData_15[[#This Row],[Price]]*Table_ExternalData_15[[#This Row],[BB rabat]])/100</f>
        <v>7.6745279999999996</v>
      </c>
      <c r="J6164" s="2">
        <f>Table_ExternalData_15[[#This Row],[BB cena]]*Table_ExternalData_15[[#Headers],[1,22]]</f>
        <v>9.3629241599999986</v>
      </c>
      <c r="K6164">
        <f>Table_ExternalData_15[[#This Row],[Price]]*Table_ExternalData_15[[#Headers],[1,22]]</f>
        <v>9.7530459999999994</v>
      </c>
      <c r="L6164" s="7">
        <f>IF(G6164="White Shark",E6164*0.5,IF(G6164="Sbox",E6164*0.5,IF(G6164="Tenda",E6164*0.5,E6164*0.2)))/100</f>
        <v>0.04</v>
      </c>
      <c r="M6164" s="2">
        <f>Table_ExternalData_15[[#This Row],[Price]]-Table_ExternalData_15[[#This Row],[Price]]*Table_ExternalData_15[[#This Row],[extra popust]]</f>
        <v>7.6745279999999996</v>
      </c>
      <c r="N6164" s="2">
        <f>IF(M6164&lt;I6164,M6164,I6164)</f>
        <v>7.6745279999999996</v>
      </c>
      <c r="O6164" s="16" t="str">
        <f>IF(N6164&lt;I6164,$U$1," ")</f>
        <v xml:space="preserve"> </v>
      </c>
      <c r="P6164" s="16" t="str">
        <f>IFERROR((O6164+30)," ")</f>
        <v xml:space="preserve"> </v>
      </c>
      <c r="Q6164" s="2">
        <f ca="1">IF(O6164=$U$1,N6164,"0")*1.22</f>
        <v>0</v>
      </c>
    </row>
    <row r="6165" spans="1:17" x14ac:dyDescent="0.25">
      <c r="A6165" t="s">
        <v>3147</v>
      </c>
      <c r="B6165" t="s">
        <v>3146</v>
      </c>
      <c r="C6165">
        <v>9196</v>
      </c>
      <c r="D6165">
        <v>63.141100000000002</v>
      </c>
      <c r="E6165">
        <f>IFERROR(VLOOKUP(Table_ExternalData_15[[#This Row],[Id]],Rabati!B:C,2,0),0)</f>
        <v>10</v>
      </c>
      <c r="F6165">
        <v>0</v>
      </c>
      <c r="G6165" t="str">
        <f>VLOOKUP(Table_ExternalData_15[[#This Row],[Id]],'Blagovna izdelek'!A:C,3,0)</f>
        <v>Aten</v>
      </c>
      <c r="H6165">
        <f>Table_ExternalData_15[[#This Row],[Rabat]]*0.2</f>
        <v>2</v>
      </c>
      <c r="I6165" s="2">
        <f>Table_ExternalData_15[[#This Row],[Price]]-(Table_ExternalData_15[[#This Row],[Price]]*Table_ExternalData_15[[#This Row],[BB rabat]])/100</f>
        <v>61.878278000000002</v>
      </c>
      <c r="J6165" s="2">
        <f>Table_ExternalData_15[[#This Row],[BB cena]]*Table_ExternalData_15[[#Headers],[1,22]]</f>
        <v>75.491499160000004</v>
      </c>
      <c r="K6165">
        <f>Table_ExternalData_15[[#This Row],[Price]]*Table_ExternalData_15[[#Headers],[1,22]]</f>
        <v>77.032141999999993</v>
      </c>
      <c r="L6165" s="7">
        <f>IF(G6165="White Shark",E6165*0.5,IF(G6165="Sbox",E6165*0.5,IF(G6165="Tenda",E6165*0.5,E6165*0.2)))/100</f>
        <v>0.02</v>
      </c>
      <c r="M6165" s="2">
        <f>Table_ExternalData_15[[#This Row],[Price]]-Table_ExternalData_15[[#This Row],[Price]]*Table_ExternalData_15[[#This Row],[extra popust]]</f>
        <v>61.878278000000002</v>
      </c>
      <c r="N6165" s="2">
        <f>IF(M6165&lt;I6165,M6165,I6165)</f>
        <v>61.878278000000002</v>
      </c>
      <c r="O6165" s="16" t="str">
        <f>IF(N6165&lt;I6165,$U$1," ")</f>
        <v xml:space="preserve"> </v>
      </c>
      <c r="P6165" s="16" t="str">
        <f>IFERROR((O6165+30)," ")</f>
        <v xml:space="preserve"> </v>
      </c>
      <c r="Q6165" s="2">
        <f ca="1">IF(O6165=$U$1,N6165,"0")*1.22</f>
        <v>0</v>
      </c>
    </row>
    <row r="6166" spans="1:17" x14ac:dyDescent="0.25">
      <c r="A6166" t="s">
        <v>3258</v>
      </c>
      <c r="B6166" t="s">
        <v>3257</v>
      </c>
      <c r="C6166">
        <v>9776</v>
      </c>
      <c r="D6166">
        <v>28.152100000000001</v>
      </c>
      <c r="E6166">
        <f>IFERROR(VLOOKUP(Table_ExternalData_15[[#This Row],[Id]],Rabati!B:C,2,0),0)</f>
        <v>20</v>
      </c>
      <c r="F6166">
        <v>5</v>
      </c>
      <c r="G6166" t="str">
        <f>VLOOKUP(Table_ExternalData_15[[#This Row],[Id]],'Blagovna izdelek'!A:C,3,0)</f>
        <v>Aten</v>
      </c>
      <c r="H6166">
        <f>Table_ExternalData_15[[#This Row],[Rabat]]*0.2</f>
        <v>4</v>
      </c>
      <c r="I6166" s="2">
        <f>Table_ExternalData_15[[#This Row],[Price]]-(Table_ExternalData_15[[#This Row],[Price]]*Table_ExternalData_15[[#This Row],[BB rabat]])/100</f>
        <v>27.026016000000002</v>
      </c>
      <c r="J6166" s="2">
        <f>Table_ExternalData_15[[#This Row],[BB cena]]*Table_ExternalData_15[[#Headers],[1,22]]</f>
        <v>32.97173952</v>
      </c>
      <c r="K6166">
        <f>Table_ExternalData_15[[#This Row],[Price]]*Table_ExternalData_15[[#Headers],[1,22]]</f>
        <v>34.345562000000001</v>
      </c>
      <c r="L6166" s="7">
        <f>IF(G6166="White Shark",E6166*0.5,IF(G6166="Sbox",E6166*0.5,IF(G6166="Tenda",E6166*0.5,E6166*0.2)))/100</f>
        <v>0.04</v>
      </c>
      <c r="M6166" s="2">
        <f>Table_ExternalData_15[[#This Row],[Price]]-Table_ExternalData_15[[#This Row],[Price]]*Table_ExternalData_15[[#This Row],[extra popust]]</f>
        <v>27.026016000000002</v>
      </c>
      <c r="N6166" s="2">
        <f>IF(M6166&lt;I6166,M6166,I6166)</f>
        <v>27.026016000000002</v>
      </c>
      <c r="O6166" s="16" t="str">
        <f>IF(N6166&lt;I6166,$U$1," ")</f>
        <v xml:space="preserve"> </v>
      </c>
      <c r="P6166" s="16" t="str">
        <f>IFERROR((O6166+30)," ")</f>
        <v xml:space="preserve"> </v>
      </c>
      <c r="Q6166" s="2">
        <f ca="1">IF(O6166=$U$1,N6166,"0")*1.22</f>
        <v>0</v>
      </c>
    </row>
    <row r="6167" spans="1:17" x14ac:dyDescent="0.25">
      <c r="A6167" t="s">
        <v>3260</v>
      </c>
      <c r="B6167" t="s">
        <v>3259</v>
      </c>
      <c r="C6167">
        <v>9777</v>
      </c>
      <c r="D6167">
        <v>24.3</v>
      </c>
      <c r="E6167">
        <f>IFERROR(VLOOKUP(Table_ExternalData_15[[#This Row],[Id]],Rabati!B:C,2,0),0)</f>
        <v>20</v>
      </c>
      <c r="F6167">
        <v>4</v>
      </c>
      <c r="G6167" t="str">
        <f>VLOOKUP(Table_ExternalData_15[[#This Row],[Id]],'Blagovna izdelek'!A:C,3,0)</f>
        <v>Aten</v>
      </c>
      <c r="H6167">
        <f>Table_ExternalData_15[[#This Row],[Rabat]]*0.2</f>
        <v>4</v>
      </c>
      <c r="I6167" s="2">
        <f>Table_ExternalData_15[[#This Row],[Price]]-(Table_ExternalData_15[[#This Row],[Price]]*Table_ExternalData_15[[#This Row],[BB rabat]])/100</f>
        <v>23.327999999999999</v>
      </c>
      <c r="J6167" s="2">
        <f>Table_ExternalData_15[[#This Row],[BB cena]]*Table_ExternalData_15[[#Headers],[1,22]]</f>
        <v>28.460159999999998</v>
      </c>
      <c r="K6167">
        <f>Table_ExternalData_15[[#This Row],[Price]]*Table_ExternalData_15[[#Headers],[1,22]]</f>
        <v>29.646000000000001</v>
      </c>
      <c r="L6167" s="7">
        <f>IF(G6167="White Shark",E6167*0.5,IF(G6167="Sbox",E6167*0.5,IF(G6167="Tenda",E6167*0.5,E6167*0.2)))/100</f>
        <v>0.04</v>
      </c>
      <c r="M6167" s="2">
        <f>Table_ExternalData_15[[#This Row],[Price]]-Table_ExternalData_15[[#This Row],[Price]]*Table_ExternalData_15[[#This Row],[extra popust]]</f>
        <v>23.327999999999999</v>
      </c>
      <c r="N6167" s="2">
        <f>IF(M6167&lt;I6167,M6167,I6167)</f>
        <v>23.327999999999999</v>
      </c>
      <c r="O6167" s="16" t="str">
        <f>IF(N6167&lt;I6167,$U$1," ")</f>
        <v xml:space="preserve"> </v>
      </c>
      <c r="P6167" s="16" t="str">
        <f>IFERROR((O6167+30)," ")</f>
        <v xml:space="preserve"> </v>
      </c>
      <c r="Q6167" s="2">
        <f ca="1">IF(O6167=$U$1,N6167,"0")*1.22</f>
        <v>0</v>
      </c>
    </row>
    <row r="6168" spans="1:17" x14ac:dyDescent="0.25">
      <c r="A6168" t="s">
        <v>3262</v>
      </c>
      <c r="B6168" t="s">
        <v>3261</v>
      </c>
      <c r="C6168">
        <v>9778</v>
      </c>
      <c r="D6168">
        <v>51.25</v>
      </c>
      <c r="E6168">
        <f>IFERROR(VLOOKUP(Table_ExternalData_15[[#This Row],[Id]],Rabati!B:C,2,0),0)</f>
        <v>20</v>
      </c>
      <c r="F6168">
        <v>3</v>
      </c>
      <c r="G6168" t="str">
        <f>VLOOKUP(Table_ExternalData_15[[#This Row],[Id]],'Blagovna izdelek'!A:C,3,0)</f>
        <v>Aten</v>
      </c>
      <c r="H6168">
        <f>Table_ExternalData_15[[#This Row],[Rabat]]*0.2</f>
        <v>4</v>
      </c>
      <c r="I6168" s="2">
        <f>Table_ExternalData_15[[#This Row],[Price]]-(Table_ExternalData_15[[#This Row],[Price]]*Table_ExternalData_15[[#This Row],[BB rabat]])/100</f>
        <v>49.2</v>
      </c>
      <c r="J6168" s="2">
        <f>Table_ExternalData_15[[#This Row],[BB cena]]*Table_ExternalData_15[[#Headers],[1,22]]</f>
        <v>60.024000000000001</v>
      </c>
      <c r="K6168">
        <f>Table_ExternalData_15[[#This Row],[Price]]*Table_ExternalData_15[[#Headers],[1,22]]</f>
        <v>62.524999999999999</v>
      </c>
      <c r="L6168" s="7">
        <f>IF(G6168="White Shark",E6168*0.5,IF(G6168="Sbox",E6168*0.5,IF(G6168="Tenda",E6168*0.5,E6168*0.2)))/100</f>
        <v>0.04</v>
      </c>
      <c r="M6168" s="2">
        <f>Table_ExternalData_15[[#This Row],[Price]]-Table_ExternalData_15[[#This Row],[Price]]*Table_ExternalData_15[[#This Row],[extra popust]]</f>
        <v>49.2</v>
      </c>
      <c r="N6168" s="2">
        <f>IF(M6168&lt;I6168,M6168,I6168)</f>
        <v>49.2</v>
      </c>
      <c r="O6168" s="16" t="str">
        <f>IF(N6168&lt;I6168,$U$1," ")</f>
        <v xml:space="preserve"> </v>
      </c>
      <c r="P6168" s="16" t="str">
        <f>IFERROR((O6168+30)," ")</f>
        <v xml:space="preserve"> </v>
      </c>
      <c r="Q6168" s="2">
        <f ca="1">IF(O6168=$U$1,N6168,"0")*1.22</f>
        <v>0</v>
      </c>
    </row>
    <row r="6169" spans="1:17" x14ac:dyDescent="0.25">
      <c r="A6169" t="s">
        <v>3713</v>
      </c>
      <c r="B6169" t="s">
        <v>3712</v>
      </c>
      <c r="C6169">
        <v>10056</v>
      </c>
      <c r="D6169">
        <v>63.23</v>
      </c>
      <c r="E6169">
        <f>IFERROR(VLOOKUP(Table_ExternalData_15[[#This Row],[Id]],Rabati!B:C,2,0),0)</f>
        <v>20</v>
      </c>
      <c r="F6169">
        <v>0</v>
      </c>
      <c r="G6169" t="str">
        <f>VLOOKUP(Table_ExternalData_15[[#This Row],[Id]],'Blagovna izdelek'!A:C,3,0)</f>
        <v>Aten</v>
      </c>
      <c r="H6169">
        <f>Table_ExternalData_15[[#This Row],[Rabat]]*0.2</f>
        <v>4</v>
      </c>
      <c r="I6169" s="2">
        <f>Table_ExternalData_15[[#This Row],[Price]]-(Table_ExternalData_15[[#This Row],[Price]]*Table_ExternalData_15[[#This Row],[BB rabat]])/100</f>
        <v>60.700799999999994</v>
      </c>
      <c r="J6169" s="2">
        <f>Table_ExternalData_15[[#This Row],[BB cena]]*Table_ExternalData_15[[#Headers],[1,22]]</f>
        <v>74.054975999999996</v>
      </c>
      <c r="K6169">
        <f>Table_ExternalData_15[[#This Row],[Price]]*Table_ExternalData_15[[#Headers],[1,22]]</f>
        <v>77.140599999999992</v>
      </c>
      <c r="L6169" s="7">
        <f>IF(G6169="White Shark",E6169*0.5,IF(G6169="Sbox",E6169*0.5,IF(G6169="Tenda",E6169*0.5,E6169*0.2)))/100</f>
        <v>0.04</v>
      </c>
      <c r="M6169" s="2">
        <f>Table_ExternalData_15[[#This Row],[Price]]-Table_ExternalData_15[[#This Row],[Price]]*Table_ExternalData_15[[#This Row],[extra popust]]</f>
        <v>60.700799999999994</v>
      </c>
      <c r="N6169" s="2">
        <f>IF(M6169&lt;I6169,M6169,I6169)</f>
        <v>60.700799999999994</v>
      </c>
      <c r="O6169" s="16" t="str">
        <f>IF(N6169&lt;I6169,$U$1," ")</f>
        <v xml:space="preserve"> </v>
      </c>
      <c r="P6169" s="16" t="str">
        <f>IFERROR((O6169+30)," ")</f>
        <v xml:space="preserve"> </v>
      </c>
      <c r="Q6169" s="2">
        <f ca="1">IF(O6169=$U$1,N6169,"0")*1.22</f>
        <v>0</v>
      </c>
    </row>
    <row r="6170" spans="1:17" x14ac:dyDescent="0.25">
      <c r="A6170" t="s">
        <v>3715</v>
      </c>
      <c r="B6170" t="s">
        <v>3714</v>
      </c>
      <c r="C6170">
        <v>10057</v>
      </c>
      <c r="D6170">
        <v>9.98</v>
      </c>
      <c r="E6170">
        <f>IFERROR(VLOOKUP(Table_ExternalData_15[[#This Row],[Id]],Rabati!B:C,2,0),0)</f>
        <v>0</v>
      </c>
      <c r="F6170">
        <v>1</v>
      </c>
      <c r="G6170" t="str">
        <f>VLOOKUP(Table_ExternalData_15[[#This Row],[Id]],'Blagovna izdelek'!A:C,3,0)</f>
        <v>Aten</v>
      </c>
      <c r="H6170">
        <f>Table_ExternalData_15[[#This Row],[Rabat]]*0.2</f>
        <v>0</v>
      </c>
      <c r="I6170" s="2">
        <f>Table_ExternalData_15[[#This Row],[Price]]-(Table_ExternalData_15[[#This Row],[Price]]*Table_ExternalData_15[[#This Row],[BB rabat]])/100</f>
        <v>9.98</v>
      </c>
      <c r="J6170" s="2">
        <f>Table_ExternalData_15[[#This Row],[BB cena]]*Table_ExternalData_15[[#Headers],[1,22]]</f>
        <v>12.175600000000001</v>
      </c>
      <c r="K6170">
        <f>Table_ExternalData_15[[#This Row],[Price]]*Table_ExternalData_15[[#Headers],[1,22]]</f>
        <v>12.175600000000001</v>
      </c>
      <c r="L6170" s="7">
        <f>IF(G6170="White Shark",E6170*0.5,IF(G6170="Sbox",E6170*0.5,IF(G6170="Tenda",E6170*0.5,E6170*0.2)))/100</f>
        <v>0</v>
      </c>
      <c r="M6170" s="2">
        <f>Table_ExternalData_15[[#This Row],[Price]]-Table_ExternalData_15[[#This Row],[Price]]*Table_ExternalData_15[[#This Row],[extra popust]]</f>
        <v>9.98</v>
      </c>
      <c r="N6170" s="2">
        <f>IF(M6170&lt;I6170,M6170,I6170)</f>
        <v>9.98</v>
      </c>
      <c r="O6170" s="16" t="str">
        <f>IF(N6170&lt;I6170,$U$1," ")</f>
        <v xml:space="preserve"> </v>
      </c>
      <c r="P6170" s="16" t="str">
        <f>IFERROR((O6170+30)," ")</f>
        <v xml:space="preserve"> </v>
      </c>
      <c r="Q6170" s="2">
        <f ca="1">IF(O6170=$U$1,N6170,"0")*1.22</f>
        <v>0</v>
      </c>
    </row>
    <row r="6171" spans="1:17" x14ac:dyDescent="0.25">
      <c r="A6171" t="s">
        <v>3717</v>
      </c>
      <c r="B6171" t="s">
        <v>3716</v>
      </c>
      <c r="C6171">
        <v>10059</v>
      </c>
      <c r="D6171">
        <v>87.813699999999997</v>
      </c>
      <c r="E6171">
        <f>IFERROR(VLOOKUP(Table_ExternalData_15[[#This Row],[Id]],Rabati!B:C,2,0),0)</f>
        <v>20</v>
      </c>
      <c r="F6171">
        <v>0</v>
      </c>
      <c r="G6171" t="str">
        <f>VLOOKUP(Table_ExternalData_15[[#This Row],[Id]],'Blagovna izdelek'!A:C,3,0)</f>
        <v>Aten</v>
      </c>
      <c r="H6171">
        <f>Table_ExternalData_15[[#This Row],[Rabat]]*0.2</f>
        <v>4</v>
      </c>
      <c r="I6171" s="2">
        <f>Table_ExternalData_15[[#This Row],[Price]]-(Table_ExternalData_15[[#This Row],[Price]]*Table_ExternalData_15[[#This Row],[BB rabat]])/100</f>
        <v>84.301152000000002</v>
      </c>
      <c r="J6171" s="2">
        <f>Table_ExternalData_15[[#This Row],[BB cena]]*Table_ExternalData_15[[#Headers],[1,22]]</f>
        <v>102.84740544</v>
      </c>
      <c r="K6171">
        <f>Table_ExternalData_15[[#This Row],[Price]]*Table_ExternalData_15[[#Headers],[1,22]]</f>
        <v>107.13271399999999</v>
      </c>
      <c r="L6171" s="7">
        <f>IF(G6171="White Shark",E6171*0.5,IF(G6171="Sbox",E6171*0.5,IF(G6171="Tenda",E6171*0.5,E6171*0.2)))/100</f>
        <v>0.04</v>
      </c>
      <c r="M6171" s="2">
        <f>Table_ExternalData_15[[#This Row],[Price]]-Table_ExternalData_15[[#This Row],[Price]]*Table_ExternalData_15[[#This Row],[extra popust]]</f>
        <v>84.301152000000002</v>
      </c>
      <c r="N6171" s="2">
        <f>IF(M6171&lt;I6171,M6171,I6171)</f>
        <v>84.301152000000002</v>
      </c>
      <c r="O6171" s="16" t="str">
        <f>IF(N6171&lt;I6171,$U$1," ")</f>
        <v xml:space="preserve"> </v>
      </c>
      <c r="P6171" s="16" t="str">
        <f>IFERROR((O6171+30)," ")</f>
        <v xml:space="preserve"> </v>
      </c>
      <c r="Q6171" s="2">
        <f ca="1">IF(O6171=$U$1,N6171,"0")*1.22</f>
        <v>0</v>
      </c>
    </row>
    <row r="6172" spans="1:17" x14ac:dyDescent="0.25">
      <c r="A6172" t="s">
        <v>3719</v>
      </c>
      <c r="B6172" t="s">
        <v>3718</v>
      </c>
      <c r="C6172">
        <v>10060</v>
      </c>
      <c r="D6172">
        <v>57.819200000000002</v>
      </c>
      <c r="E6172">
        <f>IFERROR(VLOOKUP(Table_ExternalData_15[[#This Row],[Id]],Rabati!B:C,2,0),0)</f>
        <v>20</v>
      </c>
      <c r="F6172">
        <v>0</v>
      </c>
      <c r="G6172" t="str">
        <f>VLOOKUP(Table_ExternalData_15[[#This Row],[Id]],'Blagovna izdelek'!A:C,3,0)</f>
        <v>Aten</v>
      </c>
      <c r="H6172">
        <f>Table_ExternalData_15[[#This Row],[Rabat]]*0.2</f>
        <v>4</v>
      </c>
      <c r="I6172" s="2">
        <f>Table_ExternalData_15[[#This Row],[Price]]-(Table_ExternalData_15[[#This Row],[Price]]*Table_ExternalData_15[[#This Row],[BB rabat]])/100</f>
        <v>55.506432000000004</v>
      </c>
      <c r="J6172" s="2">
        <f>Table_ExternalData_15[[#This Row],[BB cena]]*Table_ExternalData_15[[#Headers],[1,22]]</f>
        <v>67.717847040000009</v>
      </c>
      <c r="K6172">
        <f>Table_ExternalData_15[[#This Row],[Price]]*Table_ExternalData_15[[#Headers],[1,22]]</f>
        <v>70.539423999999997</v>
      </c>
      <c r="L6172" s="7">
        <f>IF(G6172="White Shark",E6172*0.5,IF(G6172="Sbox",E6172*0.5,IF(G6172="Tenda",E6172*0.5,E6172*0.2)))/100</f>
        <v>0.04</v>
      </c>
      <c r="M6172" s="2">
        <f>Table_ExternalData_15[[#This Row],[Price]]-Table_ExternalData_15[[#This Row],[Price]]*Table_ExternalData_15[[#This Row],[extra popust]]</f>
        <v>55.506432000000004</v>
      </c>
      <c r="N6172" s="2">
        <f>IF(M6172&lt;I6172,M6172,I6172)</f>
        <v>55.506432000000004</v>
      </c>
      <c r="O6172" s="16" t="str">
        <f>IF(N6172&lt;I6172,$U$1," ")</f>
        <v xml:space="preserve"> </v>
      </c>
      <c r="P6172" s="16" t="str">
        <f>IFERROR((O6172+30)," ")</f>
        <v xml:space="preserve"> </v>
      </c>
      <c r="Q6172" s="2">
        <f ca="1">IF(O6172=$U$1,N6172,"0")*1.22</f>
        <v>0</v>
      </c>
    </row>
    <row r="6173" spans="1:17" x14ac:dyDescent="0.25">
      <c r="A6173" t="s">
        <v>3721</v>
      </c>
      <c r="B6173" t="s">
        <v>3720</v>
      </c>
      <c r="C6173">
        <v>10063</v>
      </c>
      <c r="D6173">
        <v>64.19</v>
      </c>
      <c r="E6173">
        <f>IFERROR(VLOOKUP(Table_ExternalData_15[[#This Row],[Id]],Rabati!B:C,2,0),0)</f>
        <v>0</v>
      </c>
      <c r="F6173">
        <v>0</v>
      </c>
      <c r="G6173" t="str">
        <f>VLOOKUP(Table_ExternalData_15[[#This Row],[Id]],'Blagovna izdelek'!A:C,3,0)</f>
        <v>Aten</v>
      </c>
      <c r="H6173">
        <f>Table_ExternalData_15[[#This Row],[Rabat]]*0.2</f>
        <v>0</v>
      </c>
      <c r="I6173" s="2">
        <f>Table_ExternalData_15[[#This Row],[Price]]-(Table_ExternalData_15[[#This Row],[Price]]*Table_ExternalData_15[[#This Row],[BB rabat]])/100</f>
        <v>64.19</v>
      </c>
      <c r="J6173" s="2">
        <f>Table_ExternalData_15[[#This Row],[BB cena]]*Table_ExternalData_15[[#Headers],[1,22]]</f>
        <v>78.311799999999991</v>
      </c>
      <c r="K6173">
        <f>Table_ExternalData_15[[#This Row],[Price]]*Table_ExternalData_15[[#Headers],[1,22]]</f>
        <v>78.311799999999991</v>
      </c>
      <c r="L6173" s="7">
        <f>IF(G6173="White Shark",E6173*0.5,IF(G6173="Sbox",E6173*0.5,IF(G6173="Tenda",E6173*0.5,E6173*0.2)))/100</f>
        <v>0</v>
      </c>
      <c r="M6173" s="2">
        <f>Table_ExternalData_15[[#This Row],[Price]]-Table_ExternalData_15[[#This Row],[Price]]*Table_ExternalData_15[[#This Row],[extra popust]]</f>
        <v>64.19</v>
      </c>
      <c r="N6173" s="2">
        <f>IF(M6173&lt;I6173,M6173,I6173)</f>
        <v>64.19</v>
      </c>
      <c r="O6173" s="16" t="str">
        <f>IF(N6173&lt;I6173,$U$1," ")</f>
        <v xml:space="preserve"> </v>
      </c>
      <c r="P6173" s="16" t="str">
        <f>IFERROR((O6173+30)," ")</f>
        <v xml:space="preserve"> </v>
      </c>
      <c r="Q6173" s="2">
        <f ca="1">IF(O6173=$U$1,N6173,"0")*1.22</f>
        <v>0</v>
      </c>
    </row>
    <row r="6174" spans="1:17" x14ac:dyDescent="0.25">
      <c r="A6174" t="s">
        <v>4355</v>
      </c>
      <c r="B6174" t="s">
        <v>4354</v>
      </c>
      <c r="C6174">
        <v>12386</v>
      </c>
      <c r="D6174">
        <v>35.200000000000003</v>
      </c>
      <c r="E6174">
        <f>IFERROR(VLOOKUP(Table_ExternalData_15[[#This Row],[Id]],Rabati!B:C,2,0),0)</f>
        <v>20</v>
      </c>
      <c r="F6174">
        <v>5</v>
      </c>
      <c r="G6174" t="str">
        <f>VLOOKUP(Table_ExternalData_15[[#This Row],[Id]],'Blagovna izdelek'!A:C,3,0)</f>
        <v>Aten</v>
      </c>
      <c r="H6174">
        <f>Table_ExternalData_15[[#This Row],[Rabat]]*0.2</f>
        <v>4</v>
      </c>
      <c r="I6174" s="2">
        <f>Table_ExternalData_15[[#This Row],[Price]]-(Table_ExternalData_15[[#This Row],[Price]]*Table_ExternalData_15[[#This Row],[BB rabat]])/100</f>
        <v>33.792000000000002</v>
      </c>
      <c r="J6174" s="2">
        <f>Table_ExternalData_15[[#This Row],[BB cena]]*Table_ExternalData_15[[#Headers],[1,22]]</f>
        <v>41.226240000000004</v>
      </c>
      <c r="K6174">
        <f>Table_ExternalData_15[[#This Row],[Price]]*Table_ExternalData_15[[#Headers],[1,22]]</f>
        <v>42.944000000000003</v>
      </c>
      <c r="L6174" s="7">
        <f>IF(G6174="White Shark",E6174*0.5,IF(G6174="Sbox",E6174*0.5,IF(G6174="Tenda",E6174*0.5,E6174*0.2)))/100</f>
        <v>0.04</v>
      </c>
      <c r="M6174" s="2">
        <f>Table_ExternalData_15[[#This Row],[Price]]-Table_ExternalData_15[[#This Row],[Price]]*Table_ExternalData_15[[#This Row],[extra popust]]</f>
        <v>33.792000000000002</v>
      </c>
      <c r="N6174" s="2">
        <f>IF(M6174&lt;I6174,M6174,I6174)</f>
        <v>33.792000000000002</v>
      </c>
      <c r="O6174" s="16" t="str">
        <f>IF(N6174&lt;I6174,$U$1," ")</f>
        <v xml:space="preserve"> </v>
      </c>
      <c r="P6174" s="16" t="str">
        <f>IFERROR((O6174+30)," ")</f>
        <v xml:space="preserve"> </v>
      </c>
      <c r="Q6174" s="2">
        <f ca="1">IF(O6174=$U$1,N6174,"0")*1.22</f>
        <v>0</v>
      </c>
    </row>
    <row r="6175" spans="1:17" x14ac:dyDescent="0.25">
      <c r="A6175" t="s">
        <v>4422</v>
      </c>
      <c r="B6175" t="s">
        <v>4421</v>
      </c>
      <c r="C6175">
        <v>12579</v>
      </c>
      <c r="D6175">
        <v>14.92</v>
      </c>
      <c r="E6175">
        <f>IFERROR(VLOOKUP(Table_ExternalData_15[[#This Row],[Id]],Rabati!B:C,2,0),0)</f>
        <v>10</v>
      </c>
      <c r="F6175">
        <v>2</v>
      </c>
      <c r="G6175" t="str">
        <f>VLOOKUP(Table_ExternalData_15[[#This Row],[Id]],'Blagovna izdelek'!A:C,3,0)</f>
        <v>Aten</v>
      </c>
      <c r="H6175">
        <f>Table_ExternalData_15[[#This Row],[Rabat]]*0.2</f>
        <v>2</v>
      </c>
      <c r="I6175" s="2">
        <f>Table_ExternalData_15[[#This Row],[Price]]-(Table_ExternalData_15[[#This Row],[Price]]*Table_ExternalData_15[[#This Row],[BB rabat]])/100</f>
        <v>14.621600000000001</v>
      </c>
      <c r="J6175" s="2">
        <f>Table_ExternalData_15[[#This Row],[BB cena]]*Table_ExternalData_15[[#Headers],[1,22]]</f>
        <v>17.838352</v>
      </c>
      <c r="K6175">
        <f>Table_ExternalData_15[[#This Row],[Price]]*Table_ExternalData_15[[#Headers],[1,22]]</f>
        <v>18.202400000000001</v>
      </c>
      <c r="L6175" s="7">
        <f>IF(G6175="White Shark",E6175*0.5,IF(G6175="Sbox",E6175*0.5,IF(G6175="Tenda",E6175*0.5,E6175*0.2)))/100</f>
        <v>0.02</v>
      </c>
      <c r="M6175" s="2">
        <f>Table_ExternalData_15[[#This Row],[Price]]-Table_ExternalData_15[[#This Row],[Price]]*Table_ExternalData_15[[#This Row],[extra popust]]</f>
        <v>14.621600000000001</v>
      </c>
      <c r="N6175" s="2">
        <f>IF(M6175&lt;I6175,M6175,I6175)</f>
        <v>14.621600000000001</v>
      </c>
      <c r="O6175" s="16" t="str">
        <f>IF(N6175&lt;I6175,$U$1," ")</f>
        <v xml:space="preserve"> </v>
      </c>
      <c r="P6175" s="16" t="str">
        <f>IFERROR((O6175+30)," ")</f>
        <v xml:space="preserve"> </v>
      </c>
      <c r="Q6175" s="2">
        <f ca="1">IF(O6175=$U$1,N6175,"0")*1.22</f>
        <v>0</v>
      </c>
    </row>
    <row r="6176" spans="1:17" x14ac:dyDescent="0.25">
      <c r="A6176" t="s">
        <v>4432</v>
      </c>
      <c r="B6176" t="s">
        <v>4431</v>
      </c>
      <c r="C6176">
        <v>12603</v>
      </c>
      <c r="D6176">
        <v>406.21</v>
      </c>
      <c r="E6176">
        <f>IFERROR(VLOOKUP(Table_ExternalData_15[[#This Row],[Id]],Rabati!B:C,2,0),0)</f>
        <v>10</v>
      </c>
      <c r="F6176">
        <v>0</v>
      </c>
      <c r="G6176" t="str">
        <f>VLOOKUP(Table_ExternalData_15[[#This Row],[Id]],'Blagovna izdelek'!A:C,3,0)</f>
        <v>Aten</v>
      </c>
      <c r="H6176">
        <f>Table_ExternalData_15[[#This Row],[Rabat]]*0.2</f>
        <v>2</v>
      </c>
      <c r="I6176" s="2">
        <f>Table_ExternalData_15[[#This Row],[Price]]-(Table_ExternalData_15[[#This Row],[Price]]*Table_ExternalData_15[[#This Row],[BB rabat]])/100</f>
        <v>398.08580000000001</v>
      </c>
      <c r="J6176" s="2">
        <f>Table_ExternalData_15[[#This Row],[BB cena]]*Table_ExternalData_15[[#Headers],[1,22]]</f>
        <v>485.66467599999999</v>
      </c>
      <c r="K6176">
        <f>Table_ExternalData_15[[#This Row],[Price]]*Table_ExternalData_15[[#Headers],[1,22]]</f>
        <v>495.57619999999997</v>
      </c>
      <c r="L6176" s="7">
        <f>IF(G6176="White Shark",E6176*0.5,IF(G6176="Sbox",E6176*0.5,IF(G6176="Tenda",E6176*0.5,E6176*0.2)))/100</f>
        <v>0.02</v>
      </c>
      <c r="M6176" s="2">
        <f>Table_ExternalData_15[[#This Row],[Price]]-Table_ExternalData_15[[#This Row],[Price]]*Table_ExternalData_15[[#This Row],[extra popust]]</f>
        <v>398.08580000000001</v>
      </c>
      <c r="N6176" s="2">
        <f>IF(M6176&lt;I6176,M6176,I6176)</f>
        <v>398.08580000000001</v>
      </c>
      <c r="O6176" s="16" t="str">
        <f>IF(N6176&lt;I6176,$U$1," ")</f>
        <v xml:space="preserve"> </v>
      </c>
      <c r="P6176" s="16" t="str">
        <f>IFERROR((O6176+30)," ")</f>
        <v xml:space="preserve"> </v>
      </c>
      <c r="Q6176" s="2">
        <f ca="1">IF(O6176=$U$1,N6176,"0")*1.22</f>
        <v>0</v>
      </c>
    </row>
    <row r="6177" spans="1:17" x14ac:dyDescent="0.25">
      <c r="A6177" t="s">
        <v>4447</v>
      </c>
      <c r="B6177" t="s">
        <v>10182</v>
      </c>
      <c r="C6177">
        <v>12615</v>
      </c>
      <c r="D6177">
        <v>14.95</v>
      </c>
      <c r="E6177">
        <f>IFERROR(VLOOKUP(Table_ExternalData_15[[#This Row],[Id]],Rabati!B:C,2,0),0)</f>
        <v>20</v>
      </c>
      <c r="F6177">
        <v>88</v>
      </c>
      <c r="G6177" t="str">
        <f>VLOOKUP(Table_ExternalData_15[[#This Row],[Id]],'Blagovna izdelek'!A:C,3,0)</f>
        <v>Aten</v>
      </c>
      <c r="H6177">
        <f>Table_ExternalData_15[[#This Row],[Rabat]]*0.2</f>
        <v>4</v>
      </c>
      <c r="I6177" s="2">
        <f>Table_ExternalData_15[[#This Row],[Price]]-(Table_ExternalData_15[[#This Row],[Price]]*Table_ExternalData_15[[#This Row],[BB rabat]])/100</f>
        <v>14.351999999999999</v>
      </c>
      <c r="J6177" s="2">
        <f>Table_ExternalData_15[[#This Row],[BB cena]]*Table_ExternalData_15[[#Headers],[1,22]]</f>
        <v>17.509439999999998</v>
      </c>
      <c r="K6177">
        <f>Table_ExternalData_15[[#This Row],[Price]]*Table_ExternalData_15[[#Headers],[1,22]]</f>
        <v>18.238999999999997</v>
      </c>
      <c r="L6177" s="7">
        <f>IF(G6177="White Shark",E6177*0.5,IF(G6177="Sbox",E6177*0.5,IF(G6177="Tenda",E6177*0.5,E6177*0.2)))/100</f>
        <v>0.04</v>
      </c>
      <c r="M6177" s="2">
        <f>Table_ExternalData_15[[#This Row],[Price]]-Table_ExternalData_15[[#This Row],[Price]]*Table_ExternalData_15[[#This Row],[extra popust]]</f>
        <v>14.351999999999999</v>
      </c>
      <c r="N6177" s="2">
        <f>IF(M6177&lt;I6177,M6177,I6177)</f>
        <v>14.351999999999999</v>
      </c>
      <c r="O6177" s="16" t="str">
        <f>IF(N6177&lt;I6177,$U$1," ")</f>
        <v xml:space="preserve"> </v>
      </c>
      <c r="P6177" s="16" t="str">
        <f>IFERROR((O6177+30)," ")</f>
        <v xml:space="preserve"> </v>
      </c>
      <c r="Q6177" s="2">
        <f ca="1">IF(O6177=$U$1,N6177,"0")*1.22</f>
        <v>0</v>
      </c>
    </row>
    <row r="6178" spans="1:17" x14ac:dyDescent="0.25">
      <c r="A6178" t="s">
        <v>4580</v>
      </c>
      <c r="B6178" t="s">
        <v>4579</v>
      </c>
      <c r="C6178">
        <v>12824</v>
      </c>
      <c r="D6178">
        <v>69.95</v>
      </c>
      <c r="E6178">
        <f>IFERROR(VLOOKUP(Table_ExternalData_15[[#This Row],[Id]],Rabati!B:C,2,0),0)</f>
        <v>20</v>
      </c>
      <c r="F6178">
        <v>1</v>
      </c>
      <c r="G6178" t="str">
        <f>VLOOKUP(Table_ExternalData_15[[#This Row],[Id]],'Blagovna izdelek'!A:C,3,0)</f>
        <v>Aten</v>
      </c>
      <c r="H6178">
        <f>Table_ExternalData_15[[#This Row],[Rabat]]*0.2</f>
        <v>4</v>
      </c>
      <c r="I6178" s="2">
        <f>Table_ExternalData_15[[#This Row],[Price]]-(Table_ExternalData_15[[#This Row],[Price]]*Table_ExternalData_15[[#This Row],[BB rabat]])/100</f>
        <v>67.152000000000001</v>
      </c>
      <c r="J6178" s="2">
        <f>Table_ExternalData_15[[#This Row],[BB cena]]*Table_ExternalData_15[[#Headers],[1,22]]</f>
        <v>81.925439999999995</v>
      </c>
      <c r="K6178">
        <f>Table_ExternalData_15[[#This Row],[Price]]*Table_ExternalData_15[[#Headers],[1,22]]</f>
        <v>85.338999999999999</v>
      </c>
      <c r="L6178" s="7">
        <f>IF(G6178="White Shark",E6178*0.5,IF(G6178="Sbox",E6178*0.5,IF(G6178="Tenda",E6178*0.5,E6178*0.2)))/100</f>
        <v>0.04</v>
      </c>
      <c r="M6178" s="2">
        <f>Table_ExternalData_15[[#This Row],[Price]]-Table_ExternalData_15[[#This Row],[Price]]*Table_ExternalData_15[[#This Row],[extra popust]]</f>
        <v>67.152000000000001</v>
      </c>
      <c r="N6178" s="2">
        <f>IF(M6178&lt;I6178,M6178,I6178)</f>
        <v>67.152000000000001</v>
      </c>
      <c r="O6178" s="16" t="str">
        <f>IF(N6178&lt;I6178,$U$1," ")</f>
        <v xml:space="preserve"> </v>
      </c>
      <c r="P6178" s="16" t="str">
        <f>IFERROR((O6178+30)," ")</f>
        <v xml:space="preserve"> </v>
      </c>
      <c r="Q6178" s="2">
        <f ca="1">IF(O6178=$U$1,N6178,"0")*1.22</f>
        <v>0</v>
      </c>
    </row>
    <row r="6179" spans="1:17" x14ac:dyDescent="0.25">
      <c r="A6179" t="s">
        <v>4586</v>
      </c>
      <c r="B6179" t="s">
        <v>4585</v>
      </c>
      <c r="C6179">
        <v>12829</v>
      </c>
      <c r="D6179">
        <v>787.42</v>
      </c>
      <c r="E6179">
        <f>IFERROR(VLOOKUP(Table_ExternalData_15[[#This Row],[Id]],Rabati!B:C,2,0),0)</f>
        <v>10</v>
      </c>
      <c r="F6179">
        <v>0</v>
      </c>
      <c r="G6179" t="str">
        <f>VLOOKUP(Table_ExternalData_15[[#This Row],[Id]],'Blagovna izdelek'!A:C,3,0)</f>
        <v>Aten</v>
      </c>
      <c r="H6179">
        <f>Table_ExternalData_15[[#This Row],[Rabat]]*0.2</f>
        <v>2</v>
      </c>
      <c r="I6179" s="2">
        <f>Table_ExternalData_15[[#This Row],[Price]]-(Table_ExternalData_15[[#This Row],[Price]]*Table_ExternalData_15[[#This Row],[BB rabat]])/100</f>
        <v>771.67160000000001</v>
      </c>
      <c r="J6179" s="2">
        <f>Table_ExternalData_15[[#This Row],[BB cena]]*Table_ExternalData_15[[#Headers],[1,22]]</f>
        <v>941.43935199999999</v>
      </c>
      <c r="K6179">
        <f>Table_ExternalData_15[[#This Row],[Price]]*Table_ExternalData_15[[#Headers],[1,22]]</f>
        <v>960.65239999999994</v>
      </c>
      <c r="L6179" s="7">
        <f>IF(G6179="White Shark",E6179*0.5,IF(G6179="Sbox",E6179*0.5,IF(G6179="Tenda",E6179*0.5,E6179*0.2)))/100</f>
        <v>0.02</v>
      </c>
      <c r="M6179" s="2">
        <f>Table_ExternalData_15[[#This Row],[Price]]-Table_ExternalData_15[[#This Row],[Price]]*Table_ExternalData_15[[#This Row],[extra popust]]</f>
        <v>771.67160000000001</v>
      </c>
      <c r="N6179" s="2">
        <f>IF(M6179&lt;I6179,M6179,I6179)</f>
        <v>771.67160000000001</v>
      </c>
      <c r="O6179" s="16" t="str">
        <f>IF(N6179&lt;I6179,$U$1," ")</f>
        <v xml:space="preserve"> </v>
      </c>
      <c r="P6179" s="16" t="str">
        <f>IFERROR((O6179+30)," ")</f>
        <v xml:space="preserve"> </v>
      </c>
      <c r="Q6179" s="2">
        <f ca="1">IF(O6179=$U$1,N6179,"0")*1.22</f>
        <v>0</v>
      </c>
    </row>
    <row r="6180" spans="1:17" x14ac:dyDescent="0.25">
      <c r="A6180" t="s">
        <v>4588</v>
      </c>
      <c r="B6180" t="s">
        <v>4587</v>
      </c>
      <c r="C6180">
        <v>12830</v>
      </c>
      <c r="D6180">
        <v>787.42</v>
      </c>
      <c r="E6180">
        <f>IFERROR(VLOOKUP(Table_ExternalData_15[[#This Row],[Id]],Rabati!B:C,2,0),0)</f>
        <v>10</v>
      </c>
      <c r="F6180">
        <v>0</v>
      </c>
      <c r="G6180" t="str">
        <f>VLOOKUP(Table_ExternalData_15[[#This Row],[Id]],'Blagovna izdelek'!A:C,3,0)</f>
        <v>Aten</v>
      </c>
      <c r="H6180">
        <f>Table_ExternalData_15[[#This Row],[Rabat]]*0.2</f>
        <v>2</v>
      </c>
      <c r="I6180" s="2">
        <f>Table_ExternalData_15[[#This Row],[Price]]-(Table_ExternalData_15[[#This Row],[Price]]*Table_ExternalData_15[[#This Row],[BB rabat]])/100</f>
        <v>771.67160000000001</v>
      </c>
      <c r="J6180" s="2">
        <f>Table_ExternalData_15[[#This Row],[BB cena]]*Table_ExternalData_15[[#Headers],[1,22]]</f>
        <v>941.43935199999999</v>
      </c>
      <c r="K6180">
        <f>Table_ExternalData_15[[#This Row],[Price]]*Table_ExternalData_15[[#Headers],[1,22]]</f>
        <v>960.65239999999994</v>
      </c>
      <c r="L6180" s="7">
        <f>IF(G6180="White Shark",E6180*0.5,IF(G6180="Sbox",E6180*0.5,IF(G6180="Tenda",E6180*0.5,E6180*0.2)))/100</f>
        <v>0.02</v>
      </c>
      <c r="M6180" s="2">
        <f>Table_ExternalData_15[[#This Row],[Price]]-Table_ExternalData_15[[#This Row],[Price]]*Table_ExternalData_15[[#This Row],[extra popust]]</f>
        <v>771.67160000000001</v>
      </c>
      <c r="N6180" s="2">
        <f>IF(M6180&lt;I6180,M6180,I6180)</f>
        <v>771.67160000000001</v>
      </c>
      <c r="O6180" s="16" t="str">
        <f>IF(N6180&lt;I6180,$U$1," ")</f>
        <v xml:space="preserve"> </v>
      </c>
      <c r="P6180" s="16" t="str">
        <f>IFERROR((O6180+30)," ")</f>
        <v xml:space="preserve"> </v>
      </c>
      <c r="Q6180" s="2">
        <f ca="1">IF(O6180=$U$1,N6180,"0")*1.22</f>
        <v>0</v>
      </c>
    </row>
    <row r="6181" spans="1:17" x14ac:dyDescent="0.25">
      <c r="A6181" t="s">
        <v>4590</v>
      </c>
      <c r="B6181" t="s">
        <v>4589</v>
      </c>
      <c r="C6181">
        <v>12831</v>
      </c>
      <c r="D6181">
        <v>537.57000000000005</v>
      </c>
      <c r="E6181">
        <f>IFERROR(VLOOKUP(Table_ExternalData_15[[#This Row],[Id]],Rabati!B:C,2,0),0)</f>
        <v>10</v>
      </c>
      <c r="F6181">
        <v>1</v>
      </c>
      <c r="G6181" t="str">
        <f>VLOOKUP(Table_ExternalData_15[[#This Row],[Id]],'Blagovna izdelek'!A:C,3,0)</f>
        <v>Aten</v>
      </c>
      <c r="H6181">
        <f>Table_ExternalData_15[[#This Row],[Rabat]]*0.2</f>
        <v>2</v>
      </c>
      <c r="I6181" s="2">
        <f>Table_ExternalData_15[[#This Row],[Price]]-(Table_ExternalData_15[[#This Row],[Price]]*Table_ExternalData_15[[#This Row],[BB rabat]])/100</f>
        <v>526.81860000000006</v>
      </c>
      <c r="J6181" s="2">
        <f>Table_ExternalData_15[[#This Row],[BB cena]]*Table_ExternalData_15[[#Headers],[1,22]]</f>
        <v>642.71869200000003</v>
      </c>
      <c r="K6181">
        <f>Table_ExternalData_15[[#This Row],[Price]]*Table_ExternalData_15[[#Headers],[1,22]]</f>
        <v>655.83540000000005</v>
      </c>
      <c r="L6181" s="7">
        <f>IF(G6181="White Shark",E6181*0.5,IF(G6181="Sbox",E6181*0.5,IF(G6181="Tenda",E6181*0.5,E6181*0.2)))/100</f>
        <v>0.02</v>
      </c>
      <c r="M6181" s="2">
        <f>Table_ExternalData_15[[#This Row],[Price]]-Table_ExternalData_15[[#This Row],[Price]]*Table_ExternalData_15[[#This Row],[extra popust]]</f>
        <v>526.81860000000006</v>
      </c>
      <c r="N6181" s="2">
        <f>IF(M6181&lt;I6181,M6181,I6181)</f>
        <v>526.81860000000006</v>
      </c>
      <c r="O6181" s="16" t="str">
        <f>IF(N6181&lt;I6181,$U$1," ")</f>
        <v xml:space="preserve"> </v>
      </c>
      <c r="P6181" s="16" t="str">
        <f>IFERROR((O6181+30)," ")</f>
        <v xml:space="preserve"> </v>
      </c>
      <c r="Q6181" s="2">
        <f ca="1">IF(O6181=$U$1,N6181,"0")*1.22</f>
        <v>0</v>
      </c>
    </row>
    <row r="6182" spans="1:17" x14ac:dyDescent="0.25">
      <c r="A6182" t="s">
        <v>4592</v>
      </c>
      <c r="B6182" t="s">
        <v>4591</v>
      </c>
      <c r="C6182">
        <v>12832</v>
      </c>
      <c r="D6182">
        <v>568.97</v>
      </c>
      <c r="E6182">
        <f>IFERROR(VLOOKUP(Table_ExternalData_15[[#This Row],[Id]],Rabati!B:C,2,0),0)</f>
        <v>10</v>
      </c>
      <c r="F6182">
        <v>0</v>
      </c>
      <c r="G6182" t="str">
        <f>VLOOKUP(Table_ExternalData_15[[#This Row],[Id]],'Blagovna izdelek'!A:C,3,0)</f>
        <v>Aten</v>
      </c>
      <c r="H6182">
        <f>Table_ExternalData_15[[#This Row],[Rabat]]*0.2</f>
        <v>2</v>
      </c>
      <c r="I6182" s="2">
        <f>Table_ExternalData_15[[#This Row],[Price]]-(Table_ExternalData_15[[#This Row],[Price]]*Table_ExternalData_15[[#This Row],[BB rabat]])/100</f>
        <v>557.59059999999999</v>
      </c>
      <c r="J6182" s="2">
        <f>Table_ExternalData_15[[#This Row],[BB cena]]*Table_ExternalData_15[[#Headers],[1,22]]</f>
        <v>680.26053200000001</v>
      </c>
      <c r="K6182">
        <f>Table_ExternalData_15[[#This Row],[Price]]*Table_ExternalData_15[[#Headers],[1,22]]</f>
        <v>694.14340000000004</v>
      </c>
      <c r="L6182" s="7">
        <f>IF(G6182="White Shark",E6182*0.5,IF(G6182="Sbox",E6182*0.5,IF(G6182="Tenda",E6182*0.5,E6182*0.2)))/100</f>
        <v>0.02</v>
      </c>
      <c r="M6182" s="2">
        <f>Table_ExternalData_15[[#This Row],[Price]]-Table_ExternalData_15[[#This Row],[Price]]*Table_ExternalData_15[[#This Row],[extra popust]]</f>
        <v>557.59059999999999</v>
      </c>
      <c r="N6182" s="2">
        <f>IF(M6182&lt;I6182,M6182,I6182)</f>
        <v>557.59059999999999</v>
      </c>
      <c r="O6182" s="16" t="str">
        <f>IF(N6182&lt;I6182,$U$1," ")</f>
        <v xml:space="preserve"> </v>
      </c>
      <c r="P6182" s="16" t="str">
        <f>IFERROR((O6182+30)," ")</f>
        <v xml:space="preserve"> </v>
      </c>
      <c r="Q6182" s="2">
        <f ca="1">IF(O6182=$U$1,N6182,"0")*1.22</f>
        <v>0</v>
      </c>
    </row>
    <row r="6183" spans="1:17" x14ac:dyDescent="0.25">
      <c r="A6183" t="s">
        <v>4633</v>
      </c>
      <c r="B6183" t="s">
        <v>4632</v>
      </c>
      <c r="C6183">
        <v>12869</v>
      </c>
      <c r="D6183">
        <v>84.94</v>
      </c>
      <c r="E6183">
        <f>IFERROR(VLOOKUP(Table_ExternalData_15[[#This Row],[Id]],Rabati!B:C,2,0),0)</f>
        <v>20</v>
      </c>
      <c r="F6183">
        <v>1</v>
      </c>
      <c r="G6183" t="str">
        <f>VLOOKUP(Table_ExternalData_15[[#This Row],[Id]],'Blagovna izdelek'!A:C,3,0)</f>
        <v>Aten</v>
      </c>
      <c r="H6183">
        <f>Table_ExternalData_15[[#This Row],[Rabat]]*0.2</f>
        <v>4</v>
      </c>
      <c r="I6183" s="2">
        <f>Table_ExternalData_15[[#This Row],[Price]]-(Table_ExternalData_15[[#This Row],[Price]]*Table_ExternalData_15[[#This Row],[BB rabat]])/100</f>
        <v>81.542400000000001</v>
      </c>
      <c r="J6183" s="2">
        <f>Table_ExternalData_15[[#This Row],[BB cena]]*Table_ExternalData_15[[#Headers],[1,22]]</f>
        <v>99.481728000000004</v>
      </c>
      <c r="K6183">
        <f>Table_ExternalData_15[[#This Row],[Price]]*Table_ExternalData_15[[#Headers],[1,22]]</f>
        <v>103.62679999999999</v>
      </c>
      <c r="L6183" s="7">
        <f>IF(G6183="White Shark",E6183*0.5,IF(G6183="Sbox",E6183*0.5,IF(G6183="Tenda",E6183*0.5,E6183*0.2)))/100</f>
        <v>0.04</v>
      </c>
      <c r="M6183" s="2">
        <f>Table_ExternalData_15[[#This Row],[Price]]-Table_ExternalData_15[[#This Row],[Price]]*Table_ExternalData_15[[#This Row],[extra popust]]</f>
        <v>81.542400000000001</v>
      </c>
      <c r="N6183" s="2">
        <f>IF(M6183&lt;I6183,M6183,I6183)</f>
        <v>81.542400000000001</v>
      </c>
      <c r="O6183" s="16" t="str">
        <f>IF(N6183&lt;I6183,$U$1," ")</f>
        <v xml:space="preserve"> </v>
      </c>
      <c r="P6183" s="16" t="str">
        <f>IFERROR((O6183+30)," ")</f>
        <v xml:space="preserve"> </v>
      </c>
      <c r="Q6183" s="2">
        <f ca="1">IF(O6183=$U$1,N6183,"0")*1.22</f>
        <v>0</v>
      </c>
    </row>
    <row r="6184" spans="1:17" x14ac:dyDescent="0.25">
      <c r="A6184" t="s">
        <v>4774</v>
      </c>
      <c r="B6184" t="s">
        <v>4773</v>
      </c>
      <c r="C6184">
        <v>13008</v>
      </c>
      <c r="D6184">
        <v>71.91</v>
      </c>
      <c r="E6184">
        <f>IFERROR(VLOOKUP(Table_ExternalData_15[[#This Row],[Id]],Rabati!B:C,2,0),0)</f>
        <v>20</v>
      </c>
      <c r="F6184">
        <v>0</v>
      </c>
      <c r="G6184" t="str">
        <f>VLOOKUP(Table_ExternalData_15[[#This Row],[Id]],'Blagovna izdelek'!A:C,3,0)</f>
        <v>Aten</v>
      </c>
      <c r="H6184">
        <f>Table_ExternalData_15[[#This Row],[Rabat]]*0.2</f>
        <v>4</v>
      </c>
      <c r="I6184" s="2">
        <f>Table_ExternalData_15[[#This Row],[Price]]-(Table_ExternalData_15[[#This Row],[Price]]*Table_ExternalData_15[[#This Row],[BB rabat]])/100</f>
        <v>69.033599999999993</v>
      </c>
      <c r="J6184" s="2">
        <f>Table_ExternalData_15[[#This Row],[BB cena]]*Table_ExternalData_15[[#Headers],[1,22]]</f>
        <v>84.220991999999995</v>
      </c>
      <c r="K6184">
        <f>Table_ExternalData_15[[#This Row],[Price]]*Table_ExternalData_15[[#Headers],[1,22]]</f>
        <v>87.730199999999996</v>
      </c>
      <c r="L6184" s="7">
        <f>IF(G6184="White Shark",E6184*0.5,IF(G6184="Sbox",E6184*0.5,IF(G6184="Tenda",E6184*0.5,E6184*0.2)))/100</f>
        <v>0.04</v>
      </c>
      <c r="M6184" s="2">
        <f>Table_ExternalData_15[[#This Row],[Price]]-Table_ExternalData_15[[#This Row],[Price]]*Table_ExternalData_15[[#This Row],[extra popust]]</f>
        <v>69.033599999999993</v>
      </c>
      <c r="N6184" s="2">
        <f>IF(M6184&lt;I6184,M6184,I6184)</f>
        <v>69.033599999999993</v>
      </c>
      <c r="O6184" s="16" t="str">
        <f>IF(N6184&lt;I6184,$U$1," ")</f>
        <v xml:space="preserve"> </v>
      </c>
      <c r="P6184" s="16" t="str">
        <f>IFERROR((O6184+30)," ")</f>
        <v xml:space="preserve"> </v>
      </c>
      <c r="Q6184" s="2">
        <f ca="1">IF(O6184=$U$1,N6184,"0")*1.22</f>
        <v>0</v>
      </c>
    </row>
    <row r="6185" spans="1:17" x14ac:dyDescent="0.25">
      <c r="A6185" t="s">
        <v>4776</v>
      </c>
      <c r="B6185" t="s">
        <v>4775</v>
      </c>
      <c r="C6185">
        <v>13009</v>
      </c>
      <c r="D6185">
        <v>149.03579999999999</v>
      </c>
      <c r="E6185">
        <f>IFERROR(VLOOKUP(Table_ExternalData_15[[#This Row],[Id]],Rabati!B:C,2,0),0)</f>
        <v>10</v>
      </c>
      <c r="F6185">
        <v>0</v>
      </c>
      <c r="G6185" t="str">
        <f>VLOOKUP(Table_ExternalData_15[[#This Row],[Id]],'Blagovna izdelek'!A:C,3,0)</f>
        <v>Aten</v>
      </c>
      <c r="H6185">
        <f>Table_ExternalData_15[[#This Row],[Rabat]]*0.2</f>
        <v>2</v>
      </c>
      <c r="I6185" s="2">
        <f>Table_ExternalData_15[[#This Row],[Price]]-(Table_ExternalData_15[[#This Row],[Price]]*Table_ExternalData_15[[#This Row],[BB rabat]])/100</f>
        <v>146.05508399999999</v>
      </c>
      <c r="J6185" s="2">
        <f>Table_ExternalData_15[[#This Row],[BB cena]]*Table_ExternalData_15[[#Headers],[1,22]]</f>
        <v>178.18720248</v>
      </c>
      <c r="K6185">
        <f>Table_ExternalData_15[[#This Row],[Price]]*Table_ExternalData_15[[#Headers],[1,22]]</f>
        <v>181.82367599999998</v>
      </c>
      <c r="L6185" s="7">
        <f>IF(G6185="White Shark",E6185*0.5,IF(G6185="Sbox",E6185*0.5,IF(G6185="Tenda",E6185*0.5,E6185*0.2)))/100</f>
        <v>0.02</v>
      </c>
      <c r="M6185" s="2">
        <f>Table_ExternalData_15[[#This Row],[Price]]-Table_ExternalData_15[[#This Row],[Price]]*Table_ExternalData_15[[#This Row],[extra popust]]</f>
        <v>146.05508399999999</v>
      </c>
      <c r="N6185" s="2">
        <f>IF(M6185&lt;I6185,M6185,I6185)</f>
        <v>146.05508399999999</v>
      </c>
      <c r="O6185" s="16" t="str">
        <f>IF(N6185&lt;I6185,$U$1," ")</f>
        <v xml:space="preserve"> </v>
      </c>
      <c r="P6185" s="16" t="str">
        <f>IFERROR((O6185+30)," ")</f>
        <v xml:space="preserve"> </v>
      </c>
      <c r="Q6185" s="2">
        <f ca="1">IF(O6185=$U$1,N6185,"0")*1.22</f>
        <v>0</v>
      </c>
    </row>
    <row r="6186" spans="1:17" x14ac:dyDescent="0.25">
      <c r="A6186" t="s">
        <v>4782</v>
      </c>
      <c r="B6186" t="s">
        <v>4781</v>
      </c>
      <c r="C6186">
        <v>13025</v>
      </c>
      <c r="D6186">
        <v>574.10940000000005</v>
      </c>
      <c r="E6186">
        <f>IFERROR(VLOOKUP(Table_ExternalData_15[[#This Row],[Id]],Rabati!B:C,2,0),0)</f>
        <v>10</v>
      </c>
      <c r="F6186">
        <v>0</v>
      </c>
      <c r="G6186" t="str">
        <f>VLOOKUP(Table_ExternalData_15[[#This Row],[Id]],'Blagovna izdelek'!A:C,3,0)</f>
        <v>Aten</v>
      </c>
      <c r="H6186">
        <f>Table_ExternalData_15[[#This Row],[Rabat]]*0.2</f>
        <v>2</v>
      </c>
      <c r="I6186" s="2">
        <f>Table_ExternalData_15[[#This Row],[Price]]-(Table_ExternalData_15[[#This Row],[Price]]*Table_ExternalData_15[[#This Row],[BB rabat]])/100</f>
        <v>562.6272120000001</v>
      </c>
      <c r="J6186" s="2">
        <f>Table_ExternalData_15[[#This Row],[BB cena]]*Table_ExternalData_15[[#Headers],[1,22]]</f>
        <v>686.40519864000009</v>
      </c>
      <c r="K6186">
        <f>Table_ExternalData_15[[#This Row],[Price]]*Table_ExternalData_15[[#Headers],[1,22]]</f>
        <v>700.41346800000008</v>
      </c>
      <c r="L6186" s="7">
        <f>IF(G6186="White Shark",E6186*0.5,IF(G6186="Sbox",E6186*0.5,IF(G6186="Tenda",E6186*0.5,E6186*0.2)))/100</f>
        <v>0.02</v>
      </c>
      <c r="M6186" s="2">
        <f>Table_ExternalData_15[[#This Row],[Price]]-Table_ExternalData_15[[#This Row],[Price]]*Table_ExternalData_15[[#This Row],[extra popust]]</f>
        <v>562.6272120000001</v>
      </c>
      <c r="N6186" s="2">
        <f>IF(M6186&lt;I6186,M6186,I6186)</f>
        <v>562.6272120000001</v>
      </c>
      <c r="O6186" s="16" t="str">
        <f>IF(N6186&lt;I6186,$U$1," ")</f>
        <v xml:space="preserve"> </v>
      </c>
      <c r="P6186" s="16" t="str">
        <f>IFERROR((O6186+30)," ")</f>
        <v xml:space="preserve"> </v>
      </c>
      <c r="Q6186" s="2">
        <f ca="1">IF(O6186=$U$1,N6186,"0")*1.22</f>
        <v>0</v>
      </c>
    </row>
    <row r="6187" spans="1:17" x14ac:dyDescent="0.25">
      <c r="A6187" t="s">
        <v>5082</v>
      </c>
      <c r="B6187" t="s">
        <v>5081</v>
      </c>
      <c r="C6187">
        <v>13222</v>
      </c>
      <c r="D6187">
        <v>319.83999999999997</v>
      </c>
      <c r="E6187">
        <f>IFERROR(VLOOKUP(Table_ExternalData_15[[#This Row],[Id]],Rabati!B:C,2,0),0)</f>
        <v>10</v>
      </c>
      <c r="F6187">
        <v>1</v>
      </c>
      <c r="G6187" t="str">
        <f>VLOOKUP(Table_ExternalData_15[[#This Row],[Id]],'Blagovna izdelek'!A:C,3,0)</f>
        <v>Aten</v>
      </c>
      <c r="H6187">
        <f>Table_ExternalData_15[[#This Row],[Rabat]]*0.2</f>
        <v>2</v>
      </c>
      <c r="I6187" s="2">
        <f>Table_ExternalData_15[[#This Row],[Price]]-(Table_ExternalData_15[[#This Row],[Price]]*Table_ExternalData_15[[#This Row],[BB rabat]])/100</f>
        <v>313.44319999999999</v>
      </c>
      <c r="J6187" s="2">
        <f>Table_ExternalData_15[[#This Row],[BB cena]]*Table_ExternalData_15[[#Headers],[1,22]]</f>
        <v>382.40070399999996</v>
      </c>
      <c r="K6187">
        <f>Table_ExternalData_15[[#This Row],[Price]]*Table_ExternalData_15[[#Headers],[1,22]]</f>
        <v>390.20479999999998</v>
      </c>
      <c r="L6187" s="7">
        <f>IF(G6187="White Shark",E6187*0.5,IF(G6187="Sbox",E6187*0.5,IF(G6187="Tenda",E6187*0.5,E6187*0.2)))/100</f>
        <v>0.02</v>
      </c>
      <c r="M6187" s="2">
        <f>Table_ExternalData_15[[#This Row],[Price]]-Table_ExternalData_15[[#This Row],[Price]]*Table_ExternalData_15[[#This Row],[extra popust]]</f>
        <v>313.44319999999999</v>
      </c>
      <c r="N6187" s="2">
        <f>IF(M6187&lt;I6187,M6187,I6187)</f>
        <v>313.44319999999999</v>
      </c>
      <c r="O6187" s="16" t="str">
        <f>IF(N6187&lt;I6187,$U$1," ")</f>
        <v xml:space="preserve"> </v>
      </c>
      <c r="P6187" s="16" t="str">
        <f>IFERROR((O6187+30)," ")</f>
        <v xml:space="preserve"> </v>
      </c>
      <c r="Q6187" s="2">
        <f ca="1">IF(O6187=$U$1,N6187,"0")*1.22</f>
        <v>0</v>
      </c>
    </row>
    <row r="6188" spans="1:17" x14ac:dyDescent="0.25">
      <c r="A6188" t="s">
        <v>5298</v>
      </c>
      <c r="B6188" t="s">
        <v>5297</v>
      </c>
      <c r="C6188">
        <v>13465</v>
      </c>
      <c r="D6188">
        <v>851.92</v>
      </c>
      <c r="E6188">
        <f>IFERROR(VLOOKUP(Table_ExternalData_15[[#This Row],[Id]],Rabati!B:C,2,0),0)</f>
        <v>10</v>
      </c>
      <c r="F6188">
        <v>0</v>
      </c>
      <c r="G6188" t="str">
        <f>VLOOKUP(Table_ExternalData_15[[#This Row],[Id]],'Blagovna izdelek'!A:C,3,0)</f>
        <v>Aten</v>
      </c>
      <c r="H6188">
        <f>Table_ExternalData_15[[#This Row],[Rabat]]*0.2</f>
        <v>2</v>
      </c>
      <c r="I6188" s="2">
        <f>Table_ExternalData_15[[#This Row],[Price]]-(Table_ExternalData_15[[#This Row],[Price]]*Table_ExternalData_15[[#This Row],[BB rabat]])/100</f>
        <v>834.88159999999993</v>
      </c>
      <c r="J6188" s="2">
        <f>Table_ExternalData_15[[#This Row],[BB cena]]*Table_ExternalData_15[[#Headers],[1,22]]</f>
        <v>1018.5555519999999</v>
      </c>
      <c r="K6188">
        <f>Table_ExternalData_15[[#This Row],[Price]]*Table_ExternalData_15[[#Headers],[1,22]]</f>
        <v>1039.3424</v>
      </c>
      <c r="L6188" s="7">
        <f>IF(G6188="White Shark",E6188*0.5,IF(G6188="Sbox",E6188*0.5,IF(G6188="Tenda",E6188*0.5,E6188*0.2)))/100</f>
        <v>0.02</v>
      </c>
      <c r="M6188" s="2">
        <f>Table_ExternalData_15[[#This Row],[Price]]-Table_ExternalData_15[[#This Row],[Price]]*Table_ExternalData_15[[#This Row],[extra popust]]</f>
        <v>834.88159999999993</v>
      </c>
      <c r="N6188" s="2">
        <f>IF(M6188&lt;I6188,M6188,I6188)</f>
        <v>834.88159999999993</v>
      </c>
      <c r="O6188" s="16" t="str">
        <f>IF(N6188&lt;I6188,$U$1," ")</f>
        <v xml:space="preserve"> </v>
      </c>
      <c r="P6188" s="16" t="str">
        <f>IFERROR((O6188+30)," ")</f>
        <v xml:space="preserve"> </v>
      </c>
      <c r="Q6188" s="2">
        <f ca="1">IF(O6188=$U$1,N6188,"0")*1.22</f>
        <v>0</v>
      </c>
    </row>
    <row r="6189" spans="1:17" x14ac:dyDescent="0.25">
      <c r="A6189" t="s">
        <v>5434</v>
      </c>
      <c r="B6189" t="s">
        <v>5433</v>
      </c>
      <c r="C6189">
        <v>13638</v>
      </c>
      <c r="D6189">
        <v>858</v>
      </c>
      <c r="E6189">
        <f>IFERROR(VLOOKUP(Table_ExternalData_15[[#This Row],[Id]],Rabati!B:C,2,0),0)</f>
        <v>10</v>
      </c>
      <c r="F6189">
        <v>0</v>
      </c>
      <c r="G6189" t="str">
        <f>VLOOKUP(Table_ExternalData_15[[#This Row],[Id]],'Blagovna izdelek'!A:C,3,0)</f>
        <v>Aten</v>
      </c>
      <c r="H6189">
        <f>Table_ExternalData_15[[#This Row],[Rabat]]*0.2</f>
        <v>2</v>
      </c>
      <c r="I6189" s="2">
        <f>Table_ExternalData_15[[#This Row],[Price]]-(Table_ExternalData_15[[#This Row],[Price]]*Table_ExternalData_15[[#This Row],[BB rabat]])/100</f>
        <v>840.84</v>
      </c>
      <c r="J6189" s="2">
        <f>Table_ExternalData_15[[#This Row],[BB cena]]*Table_ExternalData_15[[#Headers],[1,22]]</f>
        <v>1025.8248000000001</v>
      </c>
      <c r="K6189">
        <f>Table_ExternalData_15[[#This Row],[Price]]*Table_ExternalData_15[[#Headers],[1,22]]</f>
        <v>1046.76</v>
      </c>
      <c r="L6189" s="7">
        <f>IF(G6189="White Shark",E6189*0.5,IF(G6189="Sbox",E6189*0.5,IF(G6189="Tenda",E6189*0.5,E6189*0.2)))/100</f>
        <v>0.02</v>
      </c>
      <c r="M6189" s="2">
        <f>Table_ExternalData_15[[#This Row],[Price]]-Table_ExternalData_15[[#This Row],[Price]]*Table_ExternalData_15[[#This Row],[extra popust]]</f>
        <v>840.84</v>
      </c>
      <c r="N6189" s="2">
        <f>IF(M6189&lt;I6189,M6189,I6189)</f>
        <v>840.84</v>
      </c>
      <c r="O6189" s="16" t="str">
        <f>IF(N6189&lt;I6189,$U$1," ")</f>
        <v xml:space="preserve"> </v>
      </c>
      <c r="P6189" s="16" t="str">
        <f>IFERROR((O6189+30)," ")</f>
        <v xml:space="preserve"> </v>
      </c>
      <c r="Q6189" s="2">
        <f ca="1">IF(O6189=$U$1,N6189,"0")*1.22</f>
        <v>0</v>
      </c>
    </row>
    <row r="6190" spans="1:17" x14ac:dyDescent="0.25">
      <c r="A6190" t="s">
        <v>5439</v>
      </c>
      <c r="B6190" t="s">
        <v>5438</v>
      </c>
      <c r="C6190">
        <v>13641</v>
      </c>
      <c r="D6190">
        <v>615.16</v>
      </c>
      <c r="E6190">
        <f>IFERROR(VLOOKUP(Table_ExternalData_15[[#This Row],[Id]],Rabati!B:C,2,0),0)</f>
        <v>10</v>
      </c>
      <c r="F6190">
        <v>0</v>
      </c>
      <c r="G6190" t="str">
        <f>VLOOKUP(Table_ExternalData_15[[#This Row],[Id]],'Blagovna izdelek'!A:C,3,0)</f>
        <v>Aten</v>
      </c>
      <c r="H6190">
        <f>Table_ExternalData_15[[#This Row],[Rabat]]*0.2</f>
        <v>2</v>
      </c>
      <c r="I6190" s="2">
        <f>Table_ExternalData_15[[#This Row],[Price]]-(Table_ExternalData_15[[#This Row],[Price]]*Table_ExternalData_15[[#This Row],[BB rabat]])/100</f>
        <v>602.85680000000002</v>
      </c>
      <c r="J6190" s="2">
        <f>Table_ExternalData_15[[#This Row],[BB cena]]*Table_ExternalData_15[[#Headers],[1,22]]</f>
        <v>735.48529600000006</v>
      </c>
      <c r="K6190">
        <f>Table_ExternalData_15[[#This Row],[Price]]*Table_ExternalData_15[[#Headers],[1,22]]</f>
        <v>750.49519999999995</v>
      </c>
      <c r="L6190" s="7">
        <f>IF(G6190="White Shark",E6190*0.5,IF(G6190="Sbox",E6190*0.5,IF(G6190="Tenda",E6190*0.5,E6190*0.2)))/100</f>
        <v>0.02</v>
      </c>
      <c r="M6190" s="2">
        <f>Table_ExternalData_15[[#This Row],[Price]]-Table_ExternalData_15[[#This Row],[Price]]*Table_ExternalData_15[[#This Row],[extra popust]]</f>
        <v>602.85680000000002</v>
      </c>
      <c r="N6190" s="2">
        <f>IF(M6190&lt;I6190,M6190,I6190)</f>
        <v>602.85680000000002</v>
      </c>
      <c r="O6190" s="16" t="str">
        <f>IF(N6190&lt;I6190,$U$1," ")</f>
        <v xml:space="preserve"> </v>
      </c>
      <c r="P6190" s="16" t="str">
        <f>IFERROR((O6190+30)," ")</f>
        <v xml:space="preserve"> </v>
      </c>
      <c r="Q6190" s="2">
        <f ca="1">IF(O6190=$U$1,N6190,"0")*1.22</f>
        <v>0</v>
      </c>
    </row>
    <row r="6191" spans="1:17" x14ac:dyDescent="0.25">
      <c r="A6191" t="s">
        <v>5513</v>
      </c>
      <c r="B6191" t="s">
        <v>5512</v>
      </c>
      <c r="C6191">
        <v>13680</v>
      </c>
      <c r="D6191">
        <v>234.32</v>
      </c>
      <c r="E6191">
        <f>IFERROR(VLOOKUP(Table_ExternalData_15[[#This Row],[Id]],Rabati!B:C,2,0),0)</f>
        <v>10</v>
      </c>
      <c r="F6191">
        <v>0</v>
      </c>
      <c r="G6191" t="str">
        <f>VLOOKUP(Table_ExternalData_15[[#This Row],[Id]],'Blagovna izdelek'!A:C,3,0)</f>
        <v>Aten</v>
      </c>
      <c r="H6191">
        <f>Table_ExternalData_15[[#This Row],[Rabat]]*0.2</f>
        <v>2</v>
      </c>
      <c r="I6191" s="2">
        <f>Table_ExternalData_15[[#This Row],[Price]]-(Table_ExternalData_15[[#This Row],[Price]]*Table_ExternalData_15[[#This Row],[BB rabat]])/100</f>
        <v>229.6336</v>
      </c>
      <c r="J6191" s="2">
        <f>Table_ExternalData_15[[#This Row],[BB cena]]*Table_ExternalData_15[[#Headers],[1,22]]</f>
        <v>280.15299199999998</v>
      </c>
      <c r="K6191">
        <f>Table_ExternalData_15[[#This Row],[Price]]*Table_ExternalData_15[[#Headers],[1,22]]</f>
        <v>285.87039999999996</v>
      </c>
      <c r="L6191" s="7">
        <f>IF(G6191="White Shark",E6191*0.5,IF(G6191="Sbox",E6191*0.5,IF(G6191="Tenda",E6191*0.5,E6191*0.2)))/100</f>
        <v>0.02</v>
      </c>
      <c r="M6191" s="2">
        <f>Table_ExternalData_15[[#This Row],[Price]]-Table_ExternalData_15[[#This Row],[Price]]*Table_ExternalData_15[[#This Row],[extra popust]]</f>
        <v>229.6336</v>
      </c>
      <c r="N6191" s="2">
        <f>IF(M6191&lt;I6191,M6191,I6191)</f>
        <v>229.6336</v>
      </c>
      <c r="O6191" s="16" t="str">
        <f>IF(N6191&lt;I6191,$U$1," ")</f>
        <v xml:space="preserve"> </v>
      </c>
      <c r="P6191" s="16" t="str">
        <f>IFERROR((O6191+30)," ")</f>
        <v xml:space="preserve"> </v>
      </c>
      <c r="Q6191" s="2">
        <f ca="1">IF(O6191=$U$1,N6191,"0")*1.22</f>
        <v>0</v>
      </c>
    </row>
    <row r="6192" spans="1:17" x14ac:dyDescent="0.25">
      <c r="A6192" t="s">
        <v>5741</v>
      </c>
      <c r="B6192" t="s">
        <v>5740</v>
      </c>
      <c r="C6192">
        <v>13868</v>
      </c>
      <c r="D6192">
        <v>792.34</v>
      </c>
      <c r="E6192">
        <f>IFERROR(VLOOKUP(Table_ExternalData_15[[#This Row],[Id]],Rabati!B:C,2,0),0)</f>
        <v>10</v>
      </c>
      <c r="F6192">
        <v>0</v>
      </c>
      <c r="G6192" t="str">
        <f>VLOOKUP(Table_ExternalData_15[[#This Row],[Id]],'Blagovna izdelek'!A:C,3,0)</f>
        <v>Aten</v>
      </c>
      <c r="H6192">
        <f>Table_ExternalData_15[[#This Row],[Rabat]]*0.2</f>
        <v>2</v>
      </c>
      <c r="I6192" s="2">
        <f>Table_ExternalData_15[[#This Row],[Price]]-(Table_ExternalData_15[[#This Row],[Price]]*Table_ExternalData_15[[#This Row],[BB rabat]])/100</f>
        <v>776.4932</v>
      </c>
      <c r="J6192" s="2">
        <f>Table_ExternalData_15[[#This Row],[BB cena]]*Table_ExternalData_15[[#Headers],[1,22]]</f>
        <v>947.32170399999995</v>
      </c>
      <c r="K6192">
        <f>Table_ExternalData_15[[#This Row],[Price]]*Table_ExternalData_15[[#Headers],[1,22]]</f>
        <v>966.65480000000002</v>
      </c>
      <c r="L6192" s="7">
        <f>IF(G6192="White Shark",E6192*0.5,IF(G6192="Sbox",E6192*0.5,IF(G6192="Tenda",E6192*0.5,E6192*0.2)))/100</f>
        <v>0.02</v>
      </c>
      <c r="M6192" s="2">
        <f>Table_ExternalData_15[[#This Row],[Price]]-Table_ExternalData_15[[#This Row],[Price]]*Table_ExternalData_15[[#This Row],[extra popust]]</f>
        <v>776.4932</v>
      </c>
      <c r="N6192" s="2">
        <f>IF(M6192&lt;I6192,M6192,I6192)</f>
        <v>776.4932</v>
      </c>
      <c r="O6192" s="16" t="str">
        <f>IF(N6192&lt;I6192,$U$1," ")</f>
        <v xml:space="preserve"> </v>
      </c>
      <c r="P6192" s="16" t="str">
        <f>IFERROR((O6192+30)," ")</f>
        <v xml:space="preserve"> </v>
      </c>
      <c r="Q6192" s="2">
        <f ca="1">IF(O6192=$U$1,N6192,"0")*1.22</f>
        <v>0</v>
      </c>
    </row>
    <row r="6193" spans="1:17" x14ac:dyDescent="0.25">
      <c r="A6193" t="s">
        <v>5745</v>
      </c>
      <c r="B6193" t="s">
        <v>5744</v>
      </c>
      <c r="C6193">
        <v>13870</v>
      </c>
      <c r="D6193">
        <v>23.43</v>
      </c>
      <c r="E6193">
        <f>IFERROR(VLOOKUP(Table_ExternalData_15[[#This Row],[Id]],Rabati!B:C,2,0),0)</f>
        <v>0</v>
      </c>
      <c r="F6193">
        <v>0</v>
      </c>
      <c r="G6193" t="str">
        <f>VLOOKUP(Table_ExternalData_15[[#This Row],[Id]],'Blagovna izdelek'!A:C,3,0)</f>
        <v>Aten</v>
      </c>
      <c r="H6193">
        <f>Table_ExternalData_15[[#This Row],[Rabat]]*0.2</f>
        <v>0</v>
      </c>
      <c r="I6193" s="2">
        <f>Table_ExternalData_15[[#This Row],[Price]]-(Table_ExternalData_15[[#This Row],[Price]]*Table_ExternalData_15[[#This Row],[BB rabat]])/100</f>
        <v>23.43</v>
      </c>
      <c r="J6193" s="2">
        <f>Table_ExternalData_15[[#This Row],[BB cena]]*Table_ExternalData_15[[#Headers],[1,22]]</f>
        <v>28.584599999999998</v>
      </c>
      <c r="K6193">
        <f>Table_ExternalData_15[[#This Row],[Price]]*Table_ExternalData_15[[#Headers],[1,22]]</f>
        <v>28.584599999999998</v>
      </c>
      <c r="L6193" s="7">
        <f>IF(G6193="White Shark",E6193*0.5,IF(G6193="Sbox",E6193*0.5,IF(G6193="Tenda",E6193*0.5,E6193*0.2)))/100</f>
        <v>0</v>
      </c>
      <c r="M6193" s="2">
        <f>Table_ExternalData_15[[#This Row],[Price]]-Table_ExternalData_15[[#This Row],[Price]]*Table_ExternalData_15[[#This Row],[extra popust]]</f>
        <v>23.43</v>
      </c>
      <c r="N6193" s="2">
        <f>IF(M6193&lt;I6193,M6193,I6193)</f>
        <v>23.43</v>
      </c>
      <c r="O6193" s="16" t="str">
        <f>IF(N6193&lt;I6193,$U$1," ")</f>
        <v xml:space="preserve"> </v>
      </c>
      <c r="P6193" s="16" t="str">
        <f>IFERROR((O6193+30)," ")</f>
        <v xml:space="preserve"> </v>
      </c>
      <c r="Q6193" s="2">
        <f ca="1">IF(O6193=$U$1,N6193,"0")*1.22</f>
        <v>0</v>
      </c>
    </row>
    <row r="6194" spans="1:17" x14ac:dyDescent="0.25">
      <c r="A6194" t="s">
        <v>5747</v>
      </c>
      <c r="B6194" t="s">
        <v>5746</v>
      </c>
      <c r="C6194">
        <v>13871</v>
      </c>
      <c r="D6194">
        <v>77</v>
      </c>
      <c r="E6194">
        <f>IFERROR(VLOOKUP(Table_ExternalData_15[[#This Row],[Id]],Rabati!B:C,2,0),0)</f>
        <v>10</v>
      </c>
      <c r="F6194">
        <v>0</v>
      </c>
      <c r="G6194" t="str">
        <f>VLOOKUP(Table_ExternalData_15[[#This Row],[Id]],'Blagovna izdelek'!A:C,3,0)</f>
        <v>Aten</v>
      </c>
      <c r="H6194">
        <f>Table_ExternalData_15[[#This Row],[Rabat]]*0.2</f>
        <v>2</v>
      </c>
      <c r="I6194" s="2">
        <f>Table_ExternalData_15[[#This Row],[Price]]-(Table_ExternalData_15[[#This Row],[Price]]*Table_ExternalData_15[[#This Row],[BB rabat]])/100</f>
        <v>75.459999999999994</v>
      </c>
      <c r="J6194" s="2">
        <f>Table_ExternalData_15[[#This Row],[BB cena]]*Table_ExternalData_15[[#Headers],[1,22]]</f>
        <v>92.061199999999985</v>
      </c>
      <c r="K6194">
        <f>Table_ExternalData_15[[#This Row],[Price]]*Table_ExternalData_15[[#Headers],[1,22]]</f>
        <v>93.94</v>
      </c>
      <c r="L6194" s="7">
        <f>IF(G6194="White Shark",E6194*0.5,IF(G6194="Sbox",E6194*0.5,IF(G6194="Tenda",E6194*0.5,E6194*0.2)))/100</f>
        <v>0.02</v>
      </c>
      <c r="M6194" s="2">
        <f>Table_ExternalData_15[[#This Row],[Price]]-Table_ExternalData_15[[#This Row],[Price]]*Table_ExternalData_15[[#This Row],[extra popust]]</f>
        <v>75.459999999999994</v>
      </c>
      <c r="N6194" s="2">
        <f>IF(M6194&lt;I6194,M6194,I6194)</f>
        <v>75.459999999999994</v>
      </c>
      <c r="O6194" s="16" t="str">
        <f>IF(N6194&lt;I6194,$U$1," ")</f>
        <v xml:space="preserve"> </v>
      </c>
      <c r="P6194" s="16" t="str">
        <f>IFERROR((O6194+30)," ")</f>
        <v xml:space="preserve"> </v>
      </c>
      <c r="Q6194" s="2">
        <f ca="1">IF(O6194=$U$1,N6194,"0")*1.22</f>
        <v>0</v>
      </c>
    </row>
    <row r="6195" spans="1:17" x14ac:dyDescent="0.25">
      <c r="A6195" t="s">
        <v>5916</v>
      </c>
      <c r="B6195" t="s">
        <v>5915</v>
      </c>
      <c r="C6195">
        <v>14013</v>
      </c>
      <c r="D6195">
        <v>119.6</v>
      </c>
      <c r="E6195">
        <f>IFERROR(VLOOKUP(Table_ExternalData_15[[#This Row],[Id]],Rabati!B:C,2,0),0)</f>
        <v>0</v>
      </c>
      <c r="F6195">
        <v>2</v>
      </c>
      <c r="G6195" t="str">
        <f>VLOOKUP(Table_ExternalData_15[[#This Row],[Id]],'Blagovna izdelek'!A:C,3,0)</f>
        <v>Aten</v>
      </c>
      <c r="H6195">
        <f>Table_ExternalData_15[[#This Row],[Rabat]]*0.2</f>
        <v>0</v>
      </c>
      <c r="I6195" s="2">
        <f>Table_ExternalData_15[[#This Row],[Price]]-(Table_ExternalData_15[[#This Row],[Price]]*Table_ExternalData_15[[#This Row],[BB rabat]])/100</f>
        <v>119.6</v>
      </c>
      <c r="J6195" s="2">
        <f>Table_ExternalData_15[[#This Row],[BB cena]]*Table_ExternalData_15[[#Headers],[1,22]]</f>
        <v>145.91199999999998</v>
      </c>
      <c r="K6195">
        <f>Table_ExternalData_15[[#This Row],[Price]]*Table_ExternalData_15[[#Headers],[1,22]]</f>
        <v>145.91199999999998</v>
      </c>
      <c r="L6195" s="7">
        <f>IF(G6195="White Shark",E6195*0.5,IF(G6195="Sbox",E6195*0.5,IF(G6195="Tenda",E6195*0.5,E6195*0.2)))/100</f>
        <v>0</v>
      </c>
      <c r="M6195" s="2">
        <f>Table_ExternalData_15[[#This Row],[Price]]-Table_ExternalData_15[[#This Row],[Price]]*Table_ExternalData_15[[#This Row],[extra popust]]</f>
        <v>119.6</v>
      </c>
      <c r="N6195" s="2">
        <f>IF(M6195&lt;I6195,M6195,I6195)</f>
        <v>119.6</v>
      </c>
      <c r="O6195" s="16" t="str">
        <f>IF(N6195&lt;I6195,$U$1," ")</f>
        <v xml:space="preserve"> </v>
      </c>
      <c r="P6195" s="16" t="str">
        <f>IFERROR((O6195+30)," ")</f>
        <v xml:space="preserve"> </v>
      </c>
      <c r="Q6195" s="2">
        <f ca="1">IF(O6195=$U$1,N6195,"0")*1.22</f>
        <v>0</v>
      </c>
    </row>
    <row r="6196" spans="1:17" x14ac:dyDescent="0.25">
      <c r="A6196" t="s">
        <v>5944</v>
      </c>
      <c r="B6196" t="s">
        <v>5943</v>
      </c>
      <c r="C6196">
        <v>14066</v>
      </c>
      <c r="D6196">
        <v>623.23590000000002</v>
      </c>
      <c r="E6196">
        <f>IFERROR(VLOOKUP(Table_ExternalData_15[[#This Row],[Id]],Rabati!B:C,2,0),0)</f>
        <v>10</v>
      </c>
      <c r="F6196">
        <v>0</v>
      </c>
      <c r="G6196" t="str">
        <f>VLOOKUP(Table_ExternalData_15[[#This Row],[Id]],'Blagovna izdelek'!A:C,3,0)</f>
        <v>Aten</v>
      </c>
      <c r="H6196">
        <f>Table_ExternalData_15[[#This Row],[Rabat]]*0.2</f>
        <v>2</v>
      </c>
      <c r="I6196" s="2">
        <f>Table_ExternalData_15[[#This Row],[Price]]-(Table_ExternalData_15[[#This Row],[Price]]*Table_ExternalData_15[[#This Row],[BB rabat]])/100</f>
        <v>610.77118200000007</v>
      </c>
      <c r="J6196" s="2">
        <f>Table_ExternalData_15[[#This Row],[BB cena]]*Table_ExternalData_15[[#Headers],[1,22]]</f>
        <v>745.14084204000005</v>
      </c>
      <c r="K6196">
        <f>Table_ExternalData_15[[#This Row],[Price]]*Table_ExternalData_15[[#Headers],[1,22]]</f>
        <v>760.34779800000001</v>
      </c>
      <c r="L6196" s="7">
        <f>IF(G6196="White Shark",E6196*0.5,IF(G6196="Sbox",E6196*0.5,IF(G6196="Tenda",E6196*0.5,E6196*0.2)))/100</f>
        <v>0.02</v>
      </c>
      <c r="M6196" s="2">
        <f>Table_ExternalData_15[[#This Row],[Price]]-Table_ExternalData_15[[#This Row],[Price]]*Table_ExternalData_15[[#This Row],[extra popust]]</f>
        <v>610.77118200000007</v>
      </c>
      <c r="N6196" s="2">
        <f>IF(M6196&lt;I6196,M6196,I6196)</f>
        <v>610.77118200000007</v>
      </c>
      <c r="O6196" s="16" t="str">
        <f>IF(N6196&lt;I6196,$U$1," ")</f>
        <v xml:space="preserve"> </v>
      </c>
      <c r="P6196" s="16" t="str">
        <f>IFERROR((O6196+30)," ")</f>
        <v xml:space="preserve"> </v>
      </c>
      <c r="Q6196" s="2">
        <f ca="1">IF(O6196=$U$1,N6196,"0")*1.22</f>
        <v>0</v>
      </c>
    </row>
    <row r="6197" spans="1:17" x14ac:dyDescent="0.25">
      <c r="A6197" t="s">
        <v>5947</v>
      </c>
      <c r="B6197" t="s">
        <v>5946</v>
      </c>
      <c r="C6197">
        <v>14068</v>
      </c>
      <c r="D6197">
        <v>272.05</v>
      </c>
      <c r="E6197">
        <f>IFERROR(VLOOKUP(Table_ExternalData_15[[#This Row],[Id]],Rabati!B:C,2,0),0)</f>
        <v>10</v>
      </c>
      <c r="F6197">
        <v>0</v>
      </c>
      <c r="G6197" t="str">
        <f>VLOOKUP(Table_ExternalData_15[[#This Row],[Id]],'Blagovna izdelek'!A:C,3,0)</f>
        <v>Aten</v>
      </c>
      <c r="H6197">
        <f>Table_ExternalData_15[[#This Row],[Rabat]]*0.2</f>
        <v>2</v>
      </c>
      <c r="I6197" s="2">
        <f>Table_ExternalData_15[[#This Row],[Price]]-(Table_ExternalData_15[[#This Row],[Price]]*Table_ExternalData_15[[#This Row],[BB rabat]])/100</f>
        <v>266.60900000000004</v>
      </c>
      <c r="J6197" s="2">
        <f>Table_ExternalData_15[[#This Row],[BB cena]]*Table_ExternalData_15[[#Headers],[1,22]]</f>
        <v>325.26298000000003</v>
      </c>
      <c r="K6197">
        <f>Table_ExternalData_15[[#This Row],[Price]]*Table_ExternalData_15[[#Headers],[1,22]]</f>
        <v>331.90100000000001</v>
      </c>
      <c r="L6197" s="7">
        <f>IF(G6197="White Shark",E6197*0.5,IF(G6197="Sbox",E6197*0.5,IF(G6197="Tenda",E6197*0.5,E6197*0.2)))/100</f>
        <v>0.02</v>
      </c>
      <c r="M6197" s="2">
        <f>Table_ExternalData_15[[#This Row],[Price]]-Table_ExternalData_15[[#This Row],[Price]]*Table_ExternalData_15[[#This Row],[extra popust]]</f>
        <v>266.60900000000004</v>
      </c>
      <c r="N6197" s="2">
        <f>IF(M6197&lt;I6197,M6197,I6197)</f>
        <v>266.60900000000004</v>
      </c>
      <c r="O6197" s="16" t="str">
        <f>IF(N6197&lt;I6197,$U$1," ")</f>
        <v xml:space="preserve"> </v>
      </c>
      <c r="P6197" s="16" t="str">
        <f>IFERROR((O6197+30)," ")</f>
        <v xml:space="preserve"> </v>
      </c>
      <c r="Q6197" s="2">
        <f ca="1">IF(O6197=$U$1,N6197,"0")*1.22</f>
        <v>0</v>
      </c>
    </row>
    <row r="6198" spans="1:17" x14ac:dyDescent="0.25">
      <c r="A6198" t="s">
        <v>6102</v>
      </c>
      <c r="B6198" t="s">
        <v>6101</v>
      </c>
      <c r="C6198">
        <v>14185</v>
      </c>
      <c r="D6198">
        <v>23.45</v>
      </c>
      <c r="E6198">
        <f>IFERROR(VLOOKUP(Table_ExternalData_15[[#This Row],[Id]],Rabati!B:C,2,0),0)</f>
        <v>20</v>
      </c>
      <c r="F6198">
        <v>0</v>
      </c>
      <c r="G6198" t="str">
        <f>VLOOKUP(Table_ExternalData_15[[#This Row],[Id]],'Blagovna izdelek'!A:C,3,0)</f>
        <v>Aten</v>
      </c>
      <c r="H6198">
        <f>Table_ExternalData_15[[#This Row],[Rabat]]*0.2</f>
        <v>4</v>
      </c>
      <c r="I6198" s="2">
        <f>Table_ExternalData_15[[#This Row],[Price]]-(Table_ExternalData_15[[#This Row],[Price]]*Table_ExternalData_15[[#This Row],[BB rabat]])/100</f>
        <v>22.512</v>
      </c>
      <c r="J6198" s="2">
        <f>Table_ExternalData_15[[#This Row],[BB cena]]*Table_ExternalData_15[[#Headers],[1,22]]</f>
        <v>27.464639999999999</v>
      </c>
      <c r="K6198">
        <f>Table_ExternalData_15[[#This Row],[Price]]*Table_ExternalData_15[[#Headers],[1,22]]</f>
        <v>28.608999999999998</v>
      </c>
      <c r="L6198" s="7">
        <f>IF(G6198="White Shark",E6198*0.5,IF(G6198="Sbox",E6198*0.5,IF(G6198="Tenda",E6198*0.5,E6198*0.2)))/100</f>
        <v>0.04</v>
      </c>
      <c r="M6198" s="2">
        <f>Table_ExternalData_15[[#This Row],[Price]]-Table_ExternalData_15[[#This Row],[Price]]*Table_ExternalData_15[[#This Row],[extra popust]]</f>
        <v>22.512</v>
      </c>
      <c r="N6198" s="2">
        <f>IF(M6198&lt;I6198,M6198,I6198)</f>
        <v>22.512</v>
      </c>
      <c r="O6198" s="16" t="str">
        <f>IF(N6198&lt;I6198,$U$1," ")</f>
        <v xml:space="preserve"> </v>
      </c>
      <c r="P6198" s="16" t="str">
        <f>IFERROR((O6198+30)," ")</f>
        <v xml:space="preserve"> </v>
      </c>
      <c r="Q6198" s="2">
        <f ca="1">IF(O6198=$U$1,N6198,"0")*1.22</f>
        <v>0</v>
      </c>
    </row>
    <row r="6199" spans="1:17" x14ac:dyDescent="0.25">
      <c r="A6199" t="s">
        <v>6108</v>
      </c>
      <c r="B6199" t="s">
        <v>6107</v>
      </c>
      <c r="C6199">
        <v>14191</v>
      </c>
      <c r="D6199">
        <v>606.94470000000001</v>
      </c>
      <c r="E6199">
        <f>IFERROR(VLOOKUP(Table_ExternalData_15[[#This Row],[Id]],Rabati!B:C,2,0),0)</f>
        <v>10</v>
      </c>
      <c r="F6199">
        <v>0</v>
      </c>
      <c r="G6199" t="str">
        <f>VLOOKUP(Table_ExternalData_15[[#This Row],[Id]],'Blagovna izdelek'!A:C,3,0)</f>
        <v>Aten</v>
      </c>
      <c r="H6199">
        <f>Table_ExternalData_15[[#This Row],[Rabat]]*0.2</f>
        <v>2</v>
      </c>
      <c r="I6199" s="2">
        <f>Table_ExternalData_15[[#This Row],[Price]]-(Table_ExternalData_15[[#This Row],[Price]]*Table_ExternalData_15[[#This Row],[BB rabat]])/100</f>
        <v>594.80580599999996</v>
      </c>
      <c r="J6199" s="2">
        <f>Table_ExternalData_15[[#This Row],[BB cena]]*Table_ExternalData_15[[#Headers],[1,22]]</f>
        <v>725.66308331999994</v>
      </c>
      <c r="K6199">
        <f>Table_ExternalData_15[[#This Row],[Price]]*Table_ExternalData_15[[#Headers],[1,22]]</f>
        <v>740.472534</v>
      </c>
      <c r="L6199" s="7">
        <f>IF(G6199="White Shark",E6199*0.5,IF(G6199="Sbox",E6199*0.5,IF(G6199="Tenda",E6199*0.5,E6199*0.2)))/100</f>
        <v>0.02</v>
      </c>
      <c r="M6199" s="2">
        <f>Table_ExternalData_15[[#This Row],[Price]]-Table_ExternalData_15[[#This Row],[Price]]*Table_ExternalData_15[[#This Row],[extra popust]]</f>
        <v>594.80580599999996</v>
      </c>
      <c r="N6199" s="2">
        <f>IF(M6199&lt;I6199,M6199,I6199)</f>
        <v>594.80580599999996</v>
      </c>
      <c r="O6199" s="16" t="str">
        <f>IF(N6199&lt;I6199,$U$1," ")</f>
        <v xml:space="preserve"> </v>
      </c>
      <c r="P6199" s="16" t="str">
        <f>IFERROR((O6199+30)," ")</f>
        <v xml:space="preserve"> </v>
      </c>
      <c r="Q6199" s="2">
        <f ca="1">IF(O6199=$U$1,N6199,"0")*1.22</f>
        <v>0</v>
      </c>
    </row>
    <row r="6200" spans="1:17" x14ac:dyDescent="0.25">
      <c r="A6200" t="s">
        <v>6136</v>
      </c>
      <c r="B6200" t="s">
        <v>6135</v>
      </c>
      <c r="C6200">
        <v>14214</v>
      </c>
      <c r="D6200">
        <v>409.44</v>
      </c>
      <c r="E6200">
        <f>IFERROR(VLOOKUP(Table_ExternalData_15[[#This Row],[Id]],Rabati!B:C,2,0),0)</f>
        <v>10</v>
      </c>
      <c r="F6200">
        <v>0</v>
      </c>
      <c r="G6200" t="str">
        <f>VLOOKUP(Table_ExternalData_15[[#This Row],[Id]],'Blagovna izdelek'!A:C,3,0)</f>
        <v>Aten</v>
      </c>
      <c r="H6200">
        <f>Table_ExternalData_15[[#This Row],[Rabat]]*0.2</f>
        <v>2</v>
      </c>
      <c r="I6200" s="2">
        <f>Table_ExternalData_15[[#This Row],[Price]]-(Table_ExternalData_15[[#This Row],[Price]]*Table_ExternalData_15[[#This Row],[BB rabat]])/100</f>
        <v>401.25119999999998</v>
      </c>
      <c r="J6200" s="2">
        <f>Table_ExternalData_15[[#This Row],[BB cena]]*Table_ExternalData_15[[#Headers],[1,22]]</f>
        <v>489.52646399999998</v>
      </c>
      <c r="K6200">
        <f>Table_ExternalData_15[[#This Row],[Price]]*Table_ExternalData_15[[#Headers],[1,22]]</f>
        <v>499.51679999999999</v>
      </c>
      <c r="L6200" s="7">
        <f>IF(G6200="White Shark",E6200*0.5,IF(G6200="Sbox",E6200*0.5,IF(G6200="Tenda",E6200*0.5,E6200*0.2)))/100</f>
        <v>0.02</v>
      </c>
      <c r="M6200" s="2">
        <f>Table_ExternalData_15[[#This Row],[Price]]-Table_ExternalData_15[[#This Row],[Price]]*Table_ExternalData_15[[#This Row],[extra popust]]</f>
        <v>401.25119999999998</v>
      </c>
      <c r="N6200" s="2">
        <f>IF(M6200&lt;I6200,M6200,I6200)</f>
        <v>401.25119999999998</v>
      </c>
      <c r="O6200" s="16" t="str">
        <f>IF(N6200&lt;I6200,$U$1," ")</f>
        <v xml:space="preserve"> </v>
      </c>
      <c r="P6200" s="16" t="str">
        <f>IFERROR((O6200+30)," ")</f>
        <v xml:space="preserve"> </v>
      </c>
      <c r="Q6200" s="2">
        <f ca="1">IF(O6200=$U$1,N6200,"0")*1.22</f>
        <v>0</v>
      </c>
    </row>
    <row r="6201" spans="1:17" x14ac:dyDescent="0.25">
      <c r="A6201" t="s">
        <v>6159</v>
      </c>
      <c r="B6201" t="s">
        <v>6158</v>
      </c>
      <c r="C6201">
        <v>14237</v>
      </c>
      <c r="D6201">
        <v>837.61</v>
      </c>
      <c r="E6201">
        <f>IFERROR(VLOOKUP(Table_ExternalData_15[[#This Row],[Id]],Rabati!B:C,2,0),0)</f>
        <v>10</v>
      </c>
      <c r="F6201">
        <v>0</v>
      </c>
      <c r="G6201" t="str">
        <f>VLOOKUP(Table_ExternalData_15[[#This Row],[Id]],'Blagovna izdelek'!A:C,3,0)</f>
        <v>Aten</v>
      </c>
      <c r="H6201">
        <f>Table_ExternalData_15[[#This Row],[Rabat]]*0.2</f>
        <v>2</v>
      </c>
      <c r="I6201" s="2">
        <f>Table_ExternalData_15[[#This Row],[Price]]-(Table_ExternalData_15[[#This Row],[Price]]*Table_ExternalData_15[[#This Row],[BB rabat]])/100</f>
        <v>820.8578</v>
      </c>
      <c r="J6201" s="2">
        <f>Table_ExternalData_15[[#This Row],[BB cena]]*Table_ExternalData_15[[#Headers],[1,22]]</f>
        <v>1001.446516</v>
      </c>
      <c r="K6201">
        <f>Table_ExternalData_15[[#This Row],[Price]]*Table_ExternalData_15[[#Headers],[1,22]]</f>
        <v>1021.8842</v>
      </c>
      <c r="L6201" s="7">
        <f>IF(G6201="White Shark",E6201*0.5,IF(G6201="Sbox",E6201*0.5,IF(G6201="Tenda",E6201*0.5,E6201*0.2)))/100</f>
        <v>0.02</v>
      </c>
      <c r="M6201" s="2">
        <f>Table_ExternalData_15[[#This Row],[Price]]-Table_ExternalData_15[[#This Row],[Price]]*Table_ExternalData_15[[#This Row],[extra popust]]</f>
        <v>820.8578</v>
      </c>
      <c r="N6201" s="2">
        <f>IF(M6201&lt;I6201,M6201,I6201)</f>
        <v>820.8578</v>
      </c>
      <c r="O6201" s="16" t="str">
        <f>IF(N6201&lt;I6201,$U$1," ")</f>
        <v xml:space="preserve"> </v>
      </c>
      <c r="P6201" s="16" t="str">
        <f>IFERROR((O6201+30)," ")</f>
        <v xml:space="preserve"> </v>
      </c>
      <c r="Q6201" s="2">
        <f ca="1">IF(O6201=$U$1,N6201,"0")*1.22</f>
        <v>0</v>
      </c>
    </row>
    <row r="6202" spans="1:17" x14ac:dyDescent="0.25">
      <c r="A6202" t="s">
        <v>6194</v>
      </c>
      <c r="B6202" t="s">
        <v>6193</v>
      </c>
      <c r="C6202">
        <v>14272</v>
      </c>
      <c r="D6202">
        <v>359.47039999999998</v>
      </c>
      <c r="E6202">
        <f>IFERROR(VLOOKUP(Table_ExternalData_15[[#This Row],[Id]],Rabati!B:C,2,0),0)</f>
        <v>10</v>
      </c>
      <c r="F6202">
        <v>0</v>
      </c>
      <c r="G6202" t="str">
        <f>VLOOKUP(Table_ExternalData_15[[#This Row],[Id]],'Blagovna izdelek'!A:C,3,0)</f>
        <v>Aten</v>
      </c>
      <c r="H6202">
        <f>Table_ExternalData_15[[#This Row],[Rabat]]*0.2</f>
        <v>2</v>
      </c>
      <c r="I6202" s="2">
        <f>Table_ExternalData_15[[#This Row],[Price]]-(Table_ExternalData_15[[#This Row],[Price]]*Table_ExternalData_15[[#This Row],[BB rabat]])/100</f>
        <v>352.28099199999997</v>
      </c>
      <c r="J6202" s="2">
        <f>Table_ExternalData_15[[#This Row],[BB cena]]*Table_ExternalData_15[[#Headers],[1,22]]</f>
        <v>429.78281023999995</v>
      </c>
      <c r="K6202">
        <f>Table_ExternalData_15[[#This Row],[Price]]*Table_ExternalData_15[[#Headers],[1,22]]</f>
        <v>438.55388799999997</v>
      </c>
      <c r="L6202" s="7">
        <f>IF(G6202="White Shark",E6202*0.5,IF(G6202="Sbox",E6202*0.5,IF(G6202="Tenda",E6202*0.5,E6202*0.2)))/100</f>
        <v>0.02</v>
      </c>
      <c r="M6202" s="2">
        <f>Table_ExternalData_15[[#This Row],[Price]]-Table_ExternalData_15[[#This Row],[Price]]*Table_ExternalData_15[[#This Row],[extra popust]]</f>
        <v>352.28099199999997</v>
      </c>
      <c r="N6202" s="2">
        <f>IF(M6202&lt;I6202,M6202,I6202)</f>
        <v>352.28099199999997</v>
      </c>
      <c r="O6202" s="16" t="str">
        <f>IF(N6202&lt;I6202,$U$1," ")</f>
        <v xml:space="preserve"> </v>
      </c>
      <c r="P6202" s="16" t="str">
        <f>IFERROR((O6202+30)," ")</f>
        <v xml:space="preserve"> </v>
      </c>
      <c r="Q6202" s="2">
        <f ca="1">IF(O6202=$U$1,N6202,"0")*1.22</f>
        <v>0</v>
      </c>
    </row>
    <row r="6203" spans="1:17" x14ac:dyDescent="0.25">
      <c r="A6203" t="s">
        <v>6206</v>
      </c>
      <c r="B6203" t="s">
        <v>6205</v>
      </c>
      <c r="C6203">
        <v>14289</v>
      </c>
      <c r="D6203">
        <v>1043.53</v>
      </c>
      <c r="E6203">
        <f>IFERROR(VLOOKUP(Table_ExternalData_15[[#This Row],[Id]],Rabati!B:C,2,0),0)</f>
        <v>10</v>
      </c>
      <c r="F6203">
        <v>0</v>
      </c>
      <c r="G6203" t="str">
        <f>VLOOKUP(Table_ExternalData_15[[#This Row],[Id]],'Blagovna izdelek'!A:C,3,0)</f>
        <v>Aten</v>
      </c>
      <c r="H6203">
        <f>Table_ExternalData_15[[#This Row],[Rabat]]*0.2</f>
        <v>2</v>
      </c>
      <c r="I6203" s="2">
        <f>Table_ExternalData_15[[#This Row],[Price]]-(Table_ExternalData_15[[#This Row],[Price]]*Table_ExternalData_15[[#This Row],[BB rabat]])/100</f>
        <v>1022.6594</v>
      </c>
      <c r="J6203" s="2">
        <f>Table_ExternalData_15[[#This Row],[BB cena]]*Table_ExternalData_15[[#Headers],[1,22]]</f>
        <v>1247.644468</v>
      </c>
      <c r="K6203">
        <f>Table_ExternalData_15[[#This Row],[Price]]*Table_ExternalData_15[[#Headers],[1,22]]</f>
        <v>1273.1065999999998</v>
      </c>
      <c r="L6203" s="7">
        <f>IF(G6203="White Shark",E6203*0.5,IF(G6203="Sbox",E6203*0.5,IF(G6203="Tenda",E6203*0.5,E6203*0.2)))/100</f>
        <v>0.02</v>
      </c>
      <c r="M6203" s="2">
        <f>Table_ExternalData_15[[#This Row],[Price]]-Table_ExternalData_15[[#This Row],[Price]]*Table_ExternalData_15[[#This Row],[extra popust]]</f>
        <v>1022.6594</v>
      </c>
      <c r="N6203" s="2">
        <f>IF(M6203&lt;I6203,M6203,I6203)</f>
        <v>1022.6594</v>
      </c>
      <c r="O6203" s="16" t="str">
        <f>IF(N6203&lt;I6203,$U$1," ")</f>
        <v xml:space="preserve"> </v>
      </c>
      <c r="P6203" s="16" t="str">
        <f>IFERROR((O6203+30)," ")</f>
        <v xml:space="preserve"> </v>
      </c>
      <c r="Q6203" s="2">
        <f ca="1">IF(O6203=$U$1,N6203,"0")*1.22</f>
        <v>0</v>
      </c>
    </row>
    <row r="6204" spans="1:17" x14ac:dyDescent="0.25">
      <c r="A6204" t="s">
        <v>6548</v>
      </c>
      <c r="B6204" t="s">
        <v>6547</v>
      </c>
      <c r="C6204">
        <v>14603</v>
      </c>
      <c r="D6204">
        <v>63.3</v>
      </c>
      <c r="E6204">
        <f>IFERROR(VLOOKUP(Table_ExternalData_15[[#This Row],[Id]],Rabati!B:C,2,0),0)</f>
        <v>10</v>
      </c>
      <c r="F6204">
        <v>4</v>
      </c>
      <c r="G6204" t="str">
        <f>VLOOKUP(Table_ExternalData_15[[#This Row],[Id]],'Blagovna izdelek'!A:C,3,0)</f>
        <v>Aten</v>
      </c>
      <c r="H6204">
        <f>Table_ExternalData_15[[#This Row],[Rabat]]*0.2</f>
        <v>2</v>
      </c>
      <c r="I6204" s="2">
        <f>Table_ExternalData_15[[#This Row],[Price]]-(Table_ExternalData_15[[#This Row],[Price]]*Table_ExternalData_15[[#This Row],[BB rabat]])/100</f>
        <v>62.033999999999999</v>
      </c>
      <c r="J6204" s="2">
        <f>Table_ExternalData_15[[#This Row],[BB cena]]*Table_ExternalData_15[[#Headers],[1,22]]</f>
        <v>75.681479999999993</v>
      </c>
      <c r="K6204">
        <f>Table_ExternalData_15[[#This Row],[Price]]*Table_ExternalData_15[[#Headers],[1,22]]</f>
        <v>77.225999999999999</v>
      </c>
      <c r="L6204" s="7">
        <f>IF(G6204="White Shark",E6204*0.5,IF(G6204="Sbox",E6204*0.5,IF(G6204="Tenda",E6204*0.5,E6204*0.2)))/100</f>
        <v>0.02</v>
      </c>
      <c r="M6204" s="2">
        <f>Table_ExternalData_15[[#This Row],[Price]]-Table_ExternalData_15[[#This Row],[Price]]*Table_ExternalData_15[[#This Row],[extra popust]]</f>
        <v>62.033999999999999</v>
      </c>
      <c r="N6204" s="2">
        <f>IF(M6204&lt;I6204,M6204,I6204)</f>
        <v>62.033999999999999</v>
      </c>
      <c r="O6204" s="16" t="str">
        <f>IF(N6204&lt;I6204,$U$1," ")</f>
        <v xml:space="preserve"> </v>
      </c>
      <c r="P6204" s="16" t="str">
        <f>IFERROR((O6204+30)," ")</f>
        <v xml:space="preserve"> </v>
      </c>
      <c r="Q6204" s="2">
        <f ca="1">IF(O6204=$U$1,N6204,"0")*1.22</f>
        <v>0</v>
      </c>
    </row>
    <row r="6205" spans="1:17" x14ac:dyDescent="0.25">
      <c r="A6205" t="s">
        <v>6550</v>
      </c>
      <c r="B6205" t="s">
        <v>6549</v>
      </c>
      <c r="C6205">
        <v>14604</v>
      </c>
      <c r="D6205">
        <v>494.6388</v>
      </c>
      <c r="E6205">
        <f>IFERROR(VLOOKUP(Table_ExternalData_15[[#This Row],[Id]],Rabati!B:C,2,0),0)</f>
        <v>10</v>
      </c>
      <c r="F6205">
        <v>0</v>
      </c>
      <c r="G6205" t="str">
        <f>VLOOKUP(Table_ExternalData_15[[#This Row],[Id]],'Blagovna izdelek'!A:C,3,0)</f>
        <v>Aten</v>
      </c>
      <c r="H6205">
        <f>Table_ExternalData_15[[#This Row],[Rabat]]*0.2</f>
        <v>2</v>
      </c>
      <c r="I6205" s="2">
        <f>Table_ExternalData_15[[#This Row],[Price]]-(Table_ExternalData_15[[#This Row],[Price]]*Table_ExternalData_15[[#This Row],[BB rabat]])/100</f>
        <v>484.74602399999998</v>
      </c>
      <c r="J6205" s="2">
        <f>Table_ExternalData_15[[#This Row],[BB cena]]*Table_ExternalData_15[[#Headers],[1,22]]</f>
        <v>591.39014927999995</v>
      </c>
      <c r="K6205">
        <f>Table_ExternalData_15[[#This Row],[Price]]*Table_ExternalData_15[[#Headers],[1,22]]</f>
        <v>603.45933600000001</v>
      </c>
      <c r="L6205" s="7">
        <f>IF(G6205="White Shark",E6205*0.5,IF(G6205="Sbox",E6205*0.5,IF(G6205="Tenda",E6205*0.5,E6205*0.2)))/100</f>
        <v>0.02</v>
      </c>
      <c r="M6205" s="2">
        <f>Table_ExternalData_15[[#This Row],[Price]]-Table_ExternalData_15[[#This Row],[Price]]*Table_ExternalData_15[[#This Row],[extra popust]]</f>
        <v>484.74602399999998</v>
      </c>
      <c r="N6205" s="2">
        <f>IF(M6205&lt;I6205,M6205,I6205)</f>
        <v>484.74602399999998</v>
      </c>
      <c r="O6205" s="16" t="str">
        <f>IF(N6205&lt;I6205,$U$1," ")</f>
        <v xml:space="preserve"> </v>
      </c>
      <c r="P6205" s="16" t="str">
        <f>IFERROR((O6205+30)," ")</f>
        <v xml:space="preserve"> </v>
      </c>
      <c r="Q6205" s="2">
        <f ca="1">IF(O6205=$U$1,N6205,"0")*1.22</f>
        <v>0</v>
      </c>
    </row>
    <row r="6206" spans="1:17" x14ac:dyDescent="0.25">
      <c r="A6206" t="s">
        <v>6600</v>
      </c>
      <c r="B6206" t="s">
        <v>6599</v>
      </c>
      <c r="C6206">
        <v>14637</v>
      </c>
      <c r="D6206">
        <v>63.96</v>
      </c>
      <c r="E6206">
        <f>IFERROR(VLOOKUP(Table_ExternalData_15[[#This Row],[Id]],Rabati!B:C,2,0),0)</f>
        <v>10</v>
      </c>
      <c r="F6206">
        <v>1</v>
      </c>
      <c r="G6206" t="str">
        <f>VLOOKUP(Table_ExternalData_15[[#This Row],[Id]],'Blagovna izdelek'!A:C,3,0)</f>
        <v>Aten</v>
      </c>
      <c r="H6206">
        <f>Table_ExternalData_15[[#This Row],[Rabat]]*0.2</f>
        <v>2</v>
      </c>
      <c r="I6206" s="2">
        <f>Table_ExternalData_15[[#This Row],[Price]]-(Table_ExternalData_15[[#This Row],[Price]]*Table_ExternalData_15[[#This Row],[BB rabat]])/100</f>
        <v>62.680799999999998</v>
      </c>
      <c r="J6206" s="2">
        <f>Table_ExternalData_15[[#This Row],[BB cena]]*Table_ExternalData_15[[#Headers],[1,22]]</f>
        <v>76.470575999999994</v>
      </c>
      <c r="K6206">
        <f>Table_ExternalData_15[[#This Row],[Price]]*Table_ExternalData_15[[#Headers],[1,22]]</f>
        <v>78.031199999999998</v>
      </c>
      <c r="L6206" s="7">
        <f>IF(G6206="White Shark",E6206*0.5,IF(G6206="Sbox",E6206*0.5,IF(G6206="Tenda",E6206*0.5,E6206*0.2)))/100</f>
        <v>0.02</v>
      </c>
      <c r="M6206" s="2">
        <f>Table_ExternalData_15[[#This Row],[Price]]-Table_ExternalData_15[[#This Row],[Price]]*Table_ExternalData_15[[#This Row],[extra popust]]</f>
        <v>62.680799999999998</v>
      </c>
      <c r="N6206" s="2">
        <f>IF(M6206&lt;I6206,M6206,I6206)</f>
        <v>62.680799999999998</v>
      </c>
      <c r="O6206" s="16" t="str">
        <f>IF(N6206&lt;I6206,$U$1," ")</f>
        <v xml:space="preserve"> </v>
      </c>
      <c r="P6206" s="16" t="str">
        <f>IFERROR((O6206+30)," ")</f>
        <v xml:space="preserve"> </v>
      </c>
      <c r="Q6206" s="2">
        <f ca="1">IF(O6206=$U$1,N6206,"0")*1.22</f>
        <v>0</v>
      </c>
    </row>
    <row r="6207" spans="1:17" x14ac:dyDescent="0.25">
      <c r="A6207" t="s">
        <v>6620</v>
      </c>
      <c r="B6207" t="s">
        <v>6619</v>
      </c>
      <c r="C6207">
        <v>14660</v>
      </c>
      <c r="D6207">
        <v>99.5</v>
      </c>
      <c r="E6207">
        <f>IFERROR(VLOOKUP(Table_ExternalData_15[[#This Row],[Id]],Rabati!B:C,2,0),0)</f>
        <v>20</v>
      </c>
      <c r="F6207">
        <v>0</v>
      </c>
      <c r="G6207" t="str">
        <f>VLOOKUP(Table_ExternalData_15[[#This Row],[Id]],'Blagovna izdelek'!A:C,3,0)</f>
        <v>Aten</v>
      </c>
      <c r="H6207">
        <f>Table_ExternalData_15[[#This Row],[Rabat]]*0.2</f>
        <v>4</v>
      </c>
      <c r="I6207" s="2">
        <f>Table_ExternalData_15[[#This Row],[Price]]-(Table_ExternalData_15[[#This Row],[Price]]*Table_ExternalData_15[[#This Row],[BB rabat]])/100</f>
        <v>95.52</v>
      </c>
      <c r="J6207" s="2">
        <f>Table_ExternalData_15[[#This Row],[BB cena]]*Table_ExternalData_15[[#Headers],[1,22]]</f>
        <v>116.53439999999999</v>
      </c>
      <c r="K6207">
        <f>Table_ExternalData_15[[#This Row],[Price]]*Table_ExternalData_15[[#Headers],[1,22]]</f>
        <v>121.39</v>
      </c>
      <c r="L6207" s="7">
        <f>IF(G6207="White Shark",E6207*0.5,IF(G6207="Sbox",E6207*0.5,IF(G6207="Tenda",E6207*0.5,E6207*0.2)))/100</f>
        <v>0.04</v>
      </c>
      <c r="M6207" s="2">
        <f>Table_ExternalData_15[[#This Row],[Price]]-Table_ExternalData_15[[#This Row],[Price]]*Table_ExternalData_15[[#This Row],[extra popust]]</f>
        <v>95.52</v>
      </c>
      <c r="N6207" s="2">
        <f>IF(M6207&lt;I6207,M6207,I6207)</f>
        <v>95.52</v>
      </c>
      <c r="O6207" s="16" t="str">
        <f>IF(N6207&lt;I6207,$U$1," ")</f>
        <v xml:space="preserve"> </v>
      </c>
      <c r="P6207" s="16" t="str">
        <f>IFERROR((O6207+30)," ")</f>
        <v xml:space="preserve"> </v>
      </c>
      <c r="Q6207" s="2">
        <f ca="1">IF(O6207=$U$1,N6207,"0")*1.22</f>
        <v>0</v>
      </c>
    </row>
    <row r="6208" spans="1:17" x14ac:dyDescent="0.25">
      <c r="A6208" t="s">
        <v>6636</v>
      </c>
      <c r="B6208" t="s">
        <v>6635</v>
      </c>
      <c r="C6208">
        <v>14672</v>
      </c>
      <c r="D6208">
        <v>41.282600000000002</v>
      </c>
      <c r="E6208">
        <f>IFERROR(VLOOKUP(Table_ExternalData_15[[#This Row],[Id]],Rabati!B:C,2,0),0)</f>
        <v>20</v>
      </c>
      <c r="F6208">
        <v>0</v>
      </c>
      <c r="G6208" t="str">
        <f>VLOOKUP(Table_ExternalData_15[[#This Row],[Id]],'Blagovna izdelek'!A:C,3,0)</f>
        <v>Aten</v>
      </c>
      <c r="H6208">
        <f>Table_ExternalData_15[[#This Row],[Rabat]]*0.2</f>
        <v>4</v>
      </c>
      <c r="I6208" s="2">
        <f>Table_ExternalData_15[[#This Row],[Price]]-(Table_ExternalData_15[[#This Row],[Price]]*Table_ExternalData_15[[#This Row],[BB rabat]])/100</f>
        <v>39.631295999999999</v>
      </c>
      <c r="J6208" s="2">
        <f>Table_ExternalData_15[[#This Row],[BB cena]]*Table_ExternalData_15[[#Headers],[1,22]]</f>
        <v>48.350181119999995</v>
      </c>
      <c r="K6208">
        <f>Table_ExternalData_15[[#This Row],[Price]]*Table_ExternalData_15[[#Headers],[1,22]]</f>
        <v>50.364772000000002</v>
      </c>
      <c r="L6208" s="7">
        <f>IF(G6208="White Shark",E6208*0.5,IF(G6208="Sbox",E6208*0.5,IF(G6208="Tenda",E6208*0.5,E6208*0.2)))/100</f>
        <v>0.04</v>
      </c>
      <c r="M6208" s="2">
        <f>Table_ExternalData_15[[#This Row],[Price]]-Table_ExternalData_15[[#This Row],[Price]]*Table_ExternalData_15[[#This Row],[extra popust]]</f>
        <v>39.631295999999999</v>
      </c>
      <c r="N6208" s="2">
        <f>IF(M6208&lt;I6208,M6208,I6208)</f>
        <v>39.631295999999999</v>
      </c>
      <c r="O6208" s="16" t="str">
        <f>IF(N6208&lt;I6208,$U$1," ")</f>
        <v xml:space="preserve"> </v>
      </c>
      <c r="P6208" s="16" t="str">
        <f>IFERROR((O6208+30)," ")</f>
        <v xml:space="preserve"> </v>
      </c>
      <c r="Q6208" s="2">
        <f ca="1">IF(O6208=$U$1,N6208,"0")*1.22</f>
        <v>0</v>
      </c>
    </row>
    <row r="6209" spans="1:17" x14ac:dyDescent="0.25">
      <c r="A6209" t="s">
        <v>6638</v>
      </c>
      <c r="B6209" t="s">
        <v>6637</v>
      </c>
      <c r="C6209">
        <v>14673</v>
      </c>
      <c r="D6209">
        <v>97.006500000000003</v>
      </c>
      <c r="E6209">
        <f>IFERROR(VLOOKUP(Table_ExternalData_15[[#This Row],[Id]],Rabati!B:C,2,0),0)</f>
        <v>20</v>
      </c>
      <c r="F6209">
        <v>0</v>
      </c>
      <c r="G6209" t="str">
        <f>VLOOKUP(Table_ExternalData_15[[#This Row],[Id]],'Blagovna izdelek'!A:C,3,0)</f>
        <v>Aten</v>
      </c>
      <c r="H6209">
        <f>Table_ExternalData_15[[#This Row],[Rabat]]*0.2</f>
        <v>4</v>
      </c>
      <c r="I6209" s="2">
        <f>Table_ExternalData_15[[#This Row],[Price]]-(Table_ExternalData_15[[#This Row],[Price]]*Table_ExternalData_15[[#This Row],[BB rabat]])/100</f>
        <v>93.126239999999996</v>
      </c>
      <c r="J6209" s="2">
        <f>Table_ExternalData_15[[#This Row],[BB cena]]*Table_ExternalData_15[[#Headers],[1,22]]</f>
        <v>113.6140128</v>
      </c>
      <c r="K6209">
        <f>Table_ExternalData_15[[#This Row],[Price]]*Table_ExternalData_15[[#Headers],[1,22]]</f>
        <v>118.34793000000001</v>
      </c>
      <c r="L6209" s="7">
        <f>IF(G6209="White Shark",E6209*0.5,IF(G6209="Sbox",E6209*0.5,IF(G6209="Tenda",E6209*0.5,E6209*0.2)))/100</f>
        <v>0.04</v>
      </c>
      <c r="M6209" s="2">
        <f>Table_ExternalData_15[[#This Row],[Price]]-Table_ExternalData_15[[#This Row],[Price]]*Table_ExternalData_15[[#This Row],[extra popust]]</f>
        <v>93.126239999999996</v>
      </c>
      <c r="N6209" s="2">
        <f>IF(M6209&lt;I6209,M6209,I6209)</f>
        <v>93.126239999999996</v>
      </c>
      <c r="O6209" s="16" t="str">
        <f>IF(N6209&lt;I6209,$U$1," ")</f>
        <v xml:space="preserve"> </v>
      </c>
      <c r="P6209" s="16" t="str">
        <f>IFERROR((O6209+30)," ")</f>
        <v xml:space="preserve"> </v>
      </c>
      <c r="Q6209" s="2">
        <f ca="1">IF(O6209=$U$1,N6209,"0")*1.22</f>
        <v>0</v>
      </c>
    </row>
    <row r="6210" spans="1:17" x14ac:dyDescent="0.25">
      <c r="A6210" t="s">
        <v>6656</v>
      </c>
      <c r="B6210" t="s">
        <v>6655</v>
      </c>
      <c r="C6210">
        <v>14685</v>
      </c>
      <c r="D6210">
        <v>676.42</v>
      </c>
      <c r="E6210">
        <f>IFERROR(VLOOKUP(Table_ExternalData_15[[#This Row],[Id]],Rabati!B:C,2,0),0)</f>
        <v>10</v>
      </c>
      <c r="F6210">
        <v>0</v>
      </c>
      <c r="G6210" t="str">
        <f>VLOOKUP(Table_ExternalData_15[[#This Row],[Id]],'Blagovna izdelek'!A:C,3,0)</f>
        <v>Aten</v>
      </c>
      <c r="H6210">
        <f>Table_ExternalData_15[[#This Row],[Rabat]]*0.2</f>
        <v>2</v>
      </c>
      <c r="I6210" s="2">
        <f>Table_ExternalData_15[[#This Row],[Price]]-(Table_ExternalData_15[[#This Row],[Price]]*Table_ExternalData_15[[#This Row],[BB rabat]])/100</f>
        <v>662.89159999999993</v>
      </c>
      <c r="J6210" s="2">
        <f>Table_ExternalData_15[[#This Row],[BB cena]]*Table_ExternalData_15[[#Headers],[1,22]]</f>
        <v>808.7277519999999</v>
      </c>
      <c r="K6210">
        <f>Table_ExternalData_15[[#This Row],[Price]]*Table_ExternalData_15[[#Headers],[1,22]]</f>
        <v>825.23239999999998</v>
      </c>
      <c r="L6210" s="7">
        <f>IF(G6210="White Shark",E6210*0.5,IF(G6210="Sbox",E6210*0.5,IF(G6210="Tenda",E6210*0.5,E6210*0.2)))/100</f>
        <v>0.02</v>
      </c>
      <c r="M6210" s="2">
        <f>Table_ExternalData_15[[#This Row],[Price]]-Table_ExternalData_15[[#This Row],[Price]]*Table_ExternalData_15[[#This Row],[extra popust]]</f>
        <v>662.89159999999993</v>
      </c>
      <c r="N6210" s="2">
        <f>IF(M6210&lt;I6210,M6210,I6210)</f>
        <v>662.89159999999993</v>
      </c>
      <c r="O6210" s="16" t="str">
        <f>IF(N6210&lt;I6210,$U$1," ")</f>
        <v xml:space="preserve"> </v>
      </c>
      <c r="P6210" s="16" t="str">
        <f>IFERROR((O6210+30)," ")</f>
        <v xml:space="preserve"> </v>
      </c>
      <c r="Q6210" s="2">
        <f ca="1">IF(O6210=$U$1,N6210,"0")*1.22</f>
        <v>0</v>
      </c>
    </row>
    <row r="6211" spans="1:17" x14ac:dyDescent="0.25">
      <c r="A6211" t="s">
        <v>6725</v>
      </c>
      <c r="B6211" t="s">
        <v>6724</v>
      </c>
      <c r="C6211">
        <v>14734</v>
      </c>
      <c r="D6211">
        <v>28.8</v>
      </c>
      <c r="E6211">
        <f>IFERROR(VLOOKUP(Table_ExternalData_15[[#This Row],[Id]],Rabati!B:C,2,0),0)</f>
        <v>20</v>
      </c>
      <c r="F6211">
        <v>0</v>
      </c>
      <c r="G6211" t="str">
        <f>VLOOKUP(Table_ExternalData_15[[#This Row],[Id]],'Blagovna izdelek'!A:C,3,0)</f>
        <v>Aten</v>
      </c>
      <c r="H6211">
        <f>Table_ExternalData_15[[#This Row],[Rabat]]*0.2</f>
        <v>4</v>
      </c>
      <c r="I6211" s="2">
        <f>Table_ExternalData_15[[#This Row],[Price]]-(Table_ExternalData_15[[#This Row],[Price]]*Table_ExternalData_15[[#This Row],[BB rabat]])/100</f>
        <v>27.648</v>
      </c>
      <c r="J6211" s="2">
        <f>Table_ExternalData_15[[#This Row],[BB cena]]*Table_ExternalData_15[[#Headers],[1,22]]</f>
        <v>33.730559999999997</v>
      </c>
      <c r="K6211">
        <f>Table_ExternalData_15[[#This Row],[Price]]*Table_ExternalData_15[[#Headers],[1,22]]</f>
        <v>35.136000000000003</v>
      </c>
      <c r="L6211" s="7">
        <f>IF(G6211="White Shark",E6211*0.5,IF(G6211="Sbox",E6211*0.5,IF(G6211="Tenda",E6211*0.5,E6211*0.2)))/100</f>
        <v>0.04</v>
      </c>
      <c r="M6211" s="2">
        <f>Table_ExternalData_15[[#This Row],[Price]]-Table_ExternalData_15[[#This Row],[Price]]*Table_ExternalData_15[[#This Row],[extra popust]]</f>
        <v>27.648</v>
      </c>
      <c r="N6211" s="2">
        <f>IF(M6211&lt;I6211,M6211,I6211)</f>
        <v>27.648</v>
      </c>
      <c r="O6211" s="16" t="str">
        <f>IF(N6211&lt;I6211,$U$1," ")</f>
        <v xml:space="preserve"> </v>
      </c>
      <c r="P6211" s="16" t="str">
        <f>IFERROR((O6211+30)," ")</f>
        <v xml:space="preserve"> </v>
      </c>
      <c r="Q6211" s="2">
        <f ca="1">IF(O6211=$U$1,N6211,"0")*1.22</f>
        <v>0</v>
      </c>
    </row>
    <row r="6212" spans="1:17" x14ac:dyDescent="0.25">
      <c r="A6212" t="s">
        <v>7110</v>
      </c>
      <c r="B6212" t="s">
        <v>7109</v>
      </c>
      <c r="C6212">
        <v>15022</v>
      </c>
      <c r="D6212">
        <v>27.5</v>
      </c>
      <c r="E6212">
        <f>IFERROR(VLOOKUP(Table_ExternalData_15[[#This Row],[Id]],Rabati!B:C,2,0),0)</f>
        <v>10</v>
      </c>
      <c r="F6212">
        <v>0</v>
      </c>
      <c r="G6212" t="str">
        <f>VLOOKUP(Table_ExternalData_15[[#This Row],[Id]],'Blagovna izdelek'!A:C,3,0)</f>
        <v>Aten</v>
      </c>
      <c r="H6212">
        <f>Table_ExternalData_15[[#This Row],[Rabat]]*0.2</f>
        <v>2</v>
      </c>
      <c r="I6212" s="2">
        <f>Table_ExternalData_15[[#This Row],[Price]]-(Table_ExternalData_15[[#This Row],[Price]]*Table_ExternalData_15[[#This Row],[BB rabat]])/100</f>
        <v>26.95</v>
      </c>
      <c r="J6212" s="2">
        <f>Table_ExternalData_15[[#This Row],[BB cena]]*Table_ExternalData_15[[#Headers],[1,22]]</f>
        <v>32.878999999999998</v>
      </c>
      <c r="K6212">
        <f>Table_ExternalData_15[[#This Row],[Price]]*Table_ExternalData_15[[#Headers],[1,22]]</f>
        <v>33.549999999999997</v>
      </c>
      <c r="L6212" s="7">
        <f>IF(G6212="White Shark",E6212*0.5,IF(G6212="Sbox",E6212*0.5,IF(G6212="Tenda",E6212*0.5,E6212*0.2)))/100</f>
        <v>0.02</v>
      </c>
      <c r="M6212" s="2">
        <f>Table_ExternalData_15[[#This Row],[Price]]-Table_ExternalData_15[[#This Row],[Price]]*Table_ExternalData_15[[#This Row],[extra popust]]</f>
        <v>26.95</v>
      </c>
      <c r="N6212" s="2">
        <f>IF(M6212&lt;I6212,M6212,I6212)</f>
        <v>26.95</v>
      </c>
      <c r="O6212" s="16" t="str">
        <f>IF(N6212&lt;I6212,$U$1," ")</f>
        <v xml:space="preserve"> </v>
      </c>
      <c r="P6212" s="16" t="str">
        <f>IFERROR((O6212+30)," ")</f>
        <v xml:space="preserve"> </v>
      </c>
      <c r="Q6212" s="2">
        <f ca="1">IF(O6212=$U$1,N6212,"0")*1.22</f>
        <v>0</v>
      </c>
    </row>
    <row r="6213" spans="1:17" x14ac:dyDescent="0.25">
      <c r="A6213" t="s">
        <v>7163</v>
      </c>
      <c r="B6213" t="s">
        <v>7162</v>
      </c>
      <c r="C6213">
        <v>15062</v>
      </c>
      <c r="D6213">
        <v>51.060600000000001</v>
      </c>
      <c r="E6213">
        <f>IFERROR(VLOOKUP(Table_ExternalData_15[[#This Row],[Id]],Rabati!B:C,2,0),0)</f>
        <v>10</v>
      </c>
      <c r="F6213">
        <v>0</v>
      </c>
      <c r="G6213" t="str">
        <f>VLOOKUP(Table_ExternalData_15[[#This Row],[Id]],'Blagovna izdelek'!A:C,3,0)</f>
        <v>Aten</v>
      </c>
      <c r="H6213">
        <f>Table_ExternalData_15[[#This Row],[Rabat]]*0.2</f>
        <v>2</v>
      </c>
      <c r="I6213" s="2">
        <f>Table_ExternalData_15[[#This Row],[Price]]-(Table_ExternalData_15[[#This Row],[Price]]*Table_ExternalData_15[[#This Row],[BB rabat]])/100</f>
        <v>50.039388000000002</v>
      </c>
      <c r="J6213" s="2">
        <f>Table_ExternalData_15[[#This Row],[BB cena]]*Table_ExternalData_15[[#Headers],[1,22]]</f>
        <v>61.048053360000004</v>
      </c>
      <c r="K6213">
        <f>Table_ExternalData_15[[#This Row],[Price]]*Table_ExternalData_15[[#Headers],[1,22]]</f>
        <v>62.293931999999998</v>
      </c>
      <c r="L6213" s="7">
        <f>IF(G6213="White Shark",E6213*0.5,IF(G6213="Sbox",E6213*0.5,IF(G6213="Tenda",E6213*0.5,E6213*0.2)))/100</f>
        <v>0.02</v>
      </c>
      <c r="M6213" s="2">
        <f>Table_ExternalData_15[[#This Row],[Price]]-Table_ExternalData_15[[#This Row],[Price]]*Table_ExternalData_15[[#This Row],[extra popust]]</f>
        <v>50.039388000000002</v>
      </c>
      <c r="N6213" s="2">
        <f>IF(M6213&lt;I6213,M6213,I6213)</f>
        <v>50.039388000000002</v>
      </c>
      <c r="O6213" s="16" t="str">
        <f>IF(N6213&lt;I6213,$U$1," ")</f>
        <v xml:space="preserve"> </v>
      </c>
      <c r="P6213" s="16" t="str">
        <f>IFERROR((O6213+30)," ")</f>
        <v xml:space="preserve"> </v>
      </c>
      <c r="Q6213" s="2">
        <f ca="1">IF(O6213=$U$1,N6213,"0")*1.22</f>
        <v>0</v>
      </c>
    </row>
    <row r="6214" spans="1:17" x14ac:dyDescent="0.25">
      <c r="A6214" t="s">
        <v>7195</v>
      </c>
      <c r="B6214" t="s">
        <v>7194</v>
      </c>
      <c r="C6214">
        <v>15090</v>
      </c>
      <c r="D6214">
        <v>211.37979999999999</v>
      </c>
      <c r="E6214">
        <f>IFERROR(VLOOKUP(Table_ExternalData_15[[#This Row],[Id]],Rabati!B:C,2,0),0)</f>
        <v>10</v>
      </c>
      <c r="F6214">
        <v>0</v>
      </c>
      <c r="G6214" t="str">
        <f>VLOOKUP(Table_ExternalData_15[[#This Row],[Id]],'Blagovna izdelek'!A:C,3,0)</f>
        <v>Aten</v>
      </c>
      <c r="H6214">
        <f>Table_ExternalData_15[[#This Row],[Rabat]]*0.2</f>
        <v>2</v>
      </c>
      <c r="I6214" s="2">
        <f>Table_ExternalData_15[[#This Row],[Price]]-(Table_ExternalData_15[[#This Row],[Price]]*Table_ExternalData_15[[#This Row],[BB rabat]])/100</f>
        <v>207.15220399999998</v>
      </c>
      <c r="J6214" s="2">
        <f>Table_ExternalData_15[[#This Row],[BB cena]]*Table_ExternalData_15[[#Headers],[1,22]]</f>
        <v>252.72568887999998</v>
      </c>
      <c r="K6214">
        <f>Table_ExternalData_15[[#This Row],[Price]]*Table_ExternalData_15[[#Headers],[1,22]]</f>
        <v>257.88335599999999</v>
      </c>
      <c r="L6214" s="7">
        <f>IF(G6214="White Shark",E6214*0.5,IF(G6214="Sbox",E6214*0.5,IF(G6214="Tenda",E6214*0.5,E6214*0.2)))/100</f>
        <v>0.02</v>
      </c>
      <c r="M6214" s="2">
        <f>Table_ExternalData_15[[#This Row],[Price]]-Table_ExternalData_15[[#This Row],[Price]]*Table_ExternalData_15[[#This Row],[extra popust]]</f>
        <v>207.15220399999998</v>
      </c>
      <c r="N6214" s="2">
        <f>IF(M6214&lt;I6214,M6214,I6214)</f>
        <v>207.15220399999998</v>
      </c>
      <c r="O6214" s="16" t="str">
        <f>IF(N6214&lt;I6214,$U$1," ")</f>
        <v xml:space="preserve"> </v>
      </c>
      <c r="P6214" s="16" t="str">
        <f>IFERROR((O6214+30)," ")</f>
        <v xml:space="preserve"> </v>
      </c>
      <c r="Q6214" s="2">
        <f ca="1">IF(O6214=$U$1,N6214,"0")*1.22</f>
        <v>0</v>
      </c>
    </row>
    <row r="6215" spans="1:17" x14ac:dyDescent="0.25">
      <c r="A6215" t="s">
        <v>7202</v>
      </c>
      <c r="B6215" t="s">
        <v>7201</v>
      </c>
      <c r="C6215">
        <v>15096</v>
      </c>
      <c r="D6215">
        <v>27.45</v>
      </c>
      <c r="E6215">
        <f>IFERROR(VLOOKUP(Table_ExternalData_15[[#This Row],[Id]],Rabati!B:C,2,0),0)</f>
        <v>10</v>
      </c>
      <c r="F6215">
        <v>0</v>
      </c>
      <c r="G6215" t="str">
        <f>VLOOKUP(Table_ExternalData_15[[#This Row],[Id]],'Blagovna izdelek'!A:C,3,0)</f>
        <v>Aten</v>
      </c>
      <c r="H6215">
        <f>Table_ExternalData_15[[#This Row],[Rabat]]*0.2</f>
        <v>2</v>
      </c>
      <c r="I6215" s="2">
        <f>Table_ExternalData_15[[#This Row],[Price]]-(Table_ExternalData_15[[#This Row],[Price]]*Table_ExternalData_15[[#This Row],[BB rabat]])/100</f>
        <v>26.901</v>
      </c>
      <c r="J6215" s="2">
        <f>Table_ExternalData_15[[#This Row],[BB cena]]*Table_ExternalData_15[[#Headers],[1,22]]</f>
        <v>32.819220000000001</v>
      </c>
      <c r="K6215">
        <f>Table_ExternalData_15[[#This Row],[Price]]*Table_ExternalData_15[[#Headers],[1,22]]</f>
        <v>33.488999999999997</v>
      </c>
      <c r="L6215" s="7">
        <f>IF(G6215="White Shark",E6215*0.5,IF(G6215="Sbox",E6215*0.5,IF(G6215="Tenda",E6215*0.5,E6215*0.2)))/100</f>
        <v>0.02</v>
      </c>
      <c r="M6215" s="2">
        <f>Table_ExternalData_15[[#This Row],[Price]]-Table_ExternalData_15[[#This Row],[Price]]*Table_ExternalData_15[[#This Row],[extra popust]]</f>
        <v>26.901</v>
      </c>
      <c r="N6215" s="2">
        <f>IF(M6215&lt;I6215,M6215,I6215)</f>
        <v>26.901</v>
      </c>
      <c r="O6215" s="16" t="str">
        <f>IF(N6215&lt;I6215,$U$1," ")</f>
        <v xml:space="preserve"> </v>
      </c>
      <c r="P6215" s="16" t="str">
        <f>IFERROR((O6215+30)," ")</f>
        <v xml:space="preserve"> </v>
      </c>
      <c r="Q6215" s="2">
        <f ca="1">IF(O6215=$U$1,N6215,"0")*1.22</f>
        <v>0</v>
      </c>
    </row>
    <row r="6216" spans="1:17" x14ac:dyDescent="0.25">
      <c r="A6216" t="s">
        <v>7370</v>
      </c>
      <c r="B6216" t="s">
        <v>7369</v>
      </c>
      <c r="C6216">
        <v>15201</v>
      </c>
      <c r="D6216">
        <v>194.95</v>
      </c>
      <c r="E6216">
        <f>IFERROR(VLOOKUP(Table_ExternalData_15[[#This Row],[Id]],Rabati!B:C,2,0),0)</f>
        <v>10</v>
      </c>
      <c r="F6216">
        <v>1</v>
      </c>
      <c r="G6216" t="str">
        <f>VLOOKUP(Table_ExternalData_15[[#This Row],[Id]],'Blagovna izdelek'!A:C,3,0)</f>
        <v>Aten</v>
      </c>
      <c r="H6216">
        <f>Table_ExternalData_15[[#This Row],[Rabat]]*0.2</f>
        <v>2</v>
      </c>
      <c r="I6216" s="2">
        <f>Table_ExternalData_15[[#This Row],[Price]]-(Table_ExternalData_15[[#This Row],[Price]]*Table_ExternalData_15[[#This Row],[BB rabat]])/100</f>
        <v>191.05099999999999</v>
      </c>
      <c r="J6216" s="2">
        <f>Table_ExternalData_15[[#This Row],[BB cena]]*Table_ExternalData_15[[#Headers],[1,22]]</f>
        <v>233.08221999999998</v>
      </c>
      <c r="K6216">
        <f>Table_ExternalData_15[[#This Row],[Price]]*Table_ExternalData_15[[#Headers],[1,22]]</f>
        <v>237.83899999999997</v>
      </c>
      <c r="L6216" s="7">
        <f>IF(G6216="White Shark",E6216*0.5,IF(G6216="Sbox",E6216*0.5,IF(G6216="Tenda",E6216*0.5,E6216*0.2)))/100</f>
        <v>0.02</v>
      </c>
      <c r="M6216" s="2">
        <f>Table_ExternalData_15[[#This Row],[Price]]-Table_ExternalData_15[[#This Row],[Price]]*Table_ExternalData_15[[#This Row],[extra popust]]</f>
        <v>191.05099999999999</v>
      </c>
      <c r="N6216" s="2">
        <f>IF(M6216&lt;I6216,M6216,I6216)</f>
        <v>191.05099999999999</v>
      </c>
      <c r="O6216" s="16" t="str">
        <f>IF(N6216&lt;I6216,$U$1," ")</f>
        <v xml:space="preserve"> </v>
      </c>
      <c r="P6216" s="16" t="str">
        <f>IFERROR((O6216+30)," ")</f>
        <v xml:space="preserve"> </v>
      </c>
      <c r="Q6216" s="2">
        <f ca="1">IF(O6216=$U$1,N6216,"0")*1.22</f>
        <v>0</v>
      </c>
    </row>
    <row r="6217" spans="1:17" x14ac:dyDescent="0.25">
      <c r="A6217" t="s">
        <v>7396</v>
      </c>
      <c r="B6217" t="s">
        <v>7395</v>
      </c>
      <c r="C6217">
        <v>15218</v>
      </c>
      <c r="D6217">
        <v>445</v>
      </c>
      <c r="E6217">
        <f>IFERROR(VLOOKUP(Table_ExternalData_15[[#This Row],[Id]],Rabati!B:C,2,0),0)</f>
        <v>10</v>
      </c>
      <c r="F6217">
        <v>0</v>
      </c>
      <c r="G6217" t="str">
        <f>VLOOKUP(Table_ExternalData_15[[#This Row],[Id]],'Blagovna izdelek'!A:C,3,0)</f>
        <v>Aten</v>
      </c>
      <c r="H6217">
        <f>Table_ExternalData_15[[#This Row],[Rabat]]*0.2</f>
        <v>2</v>
      </c>
      <c r="I6217" s="2">
        <f>Table_ExternalData_15[[#This Row],[Price]]-(Table_ExternalData_15[[#This Row],[Price]]*Table_ExternalData_15[[#This Row],[BB rabat]])/100</f>
        <v>436.1</v>
      </c>
      <c r="J6217" s="2">
        <f>Table_ExternalData_15[[#This Row],[BB cena]]*Table_ExternalData_15[[#Headers],[1,22]]</f>
        <v>532.04200000000003</v>
      </c>
      <c r="K6217">
        <f>Table_ExternalData_15[[#This Row],[Price]]*Table_ExternalData_15[[#Headers],[1,22]]</f>
        <v>542.9</v>
      </c>
      <c r="L6217" s="7">
        <f>IF(G6217="White Shark",E6217*0.5,IF(G6217="Sbox",E6217*0.5,IF(G6217="Tenda",E6217*0.5,E6217*0.2)))/100</f>
        <v>0.02</v>
      </c>
      <c r="M6217" s="2">
        <f>Table_ExternalData_15[[#This Row],[Price]]-Table_ExternalData_15[[#This Row],[Price]]*Table_ExternalData_15[[#This Row],[extra popust]]</f>
        <v>436.1</v>
      </c>
      <c r="N6217" s="2">
        <f>IF(M6217&lt;I6217,M6217,I6217)</f>
        <v>436.1</v>
      </c>
      <c r="O6217" s="16" t="str">
        <f>IF(N6217&lt;I6217,$U$1," ")</f>
        <v xml:space="preserve"> </v>
      </c>
      <c r="P6217" s="16" t="str">
        <f>IFERROR((O6217+30)," ")</f>
        <v xml:space="preserve"> </v>
      </c>
      <c r="Q6217" s="2">
        <f ca="1">IF(O6217=$U$1,N6217,"0")*1.22</f>
        <v>0</v>
      </c>
    </row>
    <row r="6218" spans="1:17" x14ac:dyDescent="0.25">
      <c r="A6218" t="s">
        <v>7539</v>
      </c>
      <c r="B6218" t="s">
        <v>7538</v>
      </c>
      <c r="C6218">
        <v>15307</v>
      </c>
      <c r="D6218">
        <v>8.98</v>
      </c>
      <c r="E6218">
        <f>IFERROR(VLOOKUP(Table_ExternalData_15[[#This Row],[Id]],Rabati!B:C,2,0),0)</f>
        <v>100</v>
      </c>
      <c r="F6218">
        <v>0</v>
      </c>
      <c r="G6218" t="str">
        <f>VLOOKUP(Table_ExternalData_15[[#This Row],[Id]],'Blagovna izdelek'!A:C,3,0)</f>
        <v>Aten</v>
      </c>
      <c r="H6218">
        <f>Table_ExternalData_15[[#This Row],[Rabat]]*0.2</f>
        <v>20</v>
      </c>
      <c r="I6218" s="2">
        <f>Table_ExternalData_15[[#This Row],[Price]]-(Table_ExternalData_15[[#This Row],[Price]]*Table_ExternalData_15[[#This Row],[BB rabat]])/100</f>
        <v>7.1840000000000002</v>
      </c>
      <c r="J6218" s="2">
        <f>Table_ExternalData_15[[#This Row],[BB cena]]*Table_ExternalData_15[[#Headers],[1,22]]</f>
        <v>8.7644800000000007</v>
      </c>
      <c r="K6218">
        <f>Table_ExternalData_15[[#This Row],[Price]]*Table_ExternalData_15[[#Headers],[1,22]]</f>
        <v>10.9556</v>
      </c>
      <c r="L6218" s="7">
        <f>IF(G6218="White Shark",E6218*0.5,IF(G6218="Sbox",E6218*0.5,IF(G6218="Tenda",E6218*0.5,E6218*0.2)))/100</f>
        <v>0.2</v>
      </c>
      <c r="M6218" s="2">
        <f>Table_ExternalData_15[[#This Row],[Price]]-Table_ExternalData_15[[#This Row],[Price]]*Table_ExternalData_15[[#This Row],[extra popust]]</f>
        <v>7.1840000000000002</v>
      </c>
      <c r="N6218" s="2">
        <f>IF(M6218&lt;I6218,M6218,I6218)</f>
        <v>7.1840000000000002</v>
      </c>
      <c r="O6218" s="16" t="str">
        <f>IF(N6218&lt;I6218,$U$1," ")</f>
        <v xml:space="preserve"> </v>
      </c>
      <c r="P6218" s="16" t="str">
        <f>IFERROR((O6218+30)," ")</f>
        <v xml:space="preserve"> </v>
      </c>
      <c r="Q6218" s="2">
        <f ca="1">IF(O6218=$U$1,N6218,"0")*1.22</f>
        <v>0</v>
      </c>
    </row>
    <row r="6219" spans="1:17" x14ac:dyDescent="0.25">
      <c r="A6219" t="s">
        <v>7565</v>
      </c>
      <c r="B6219" t="s">
        <v>7564</v>
      </c>
      <c r="C6219">
        <v>15323</v>
      </c>
      <c r="D6219">
        <v>305.97500000000002</v>
      </c>
      <c r="E6219">
        <f>IFERROR(VLOOKUP(Table_ExternalData_15[[#This Row],[Id]],Rabati!B:C,2,0),0)</f>
        <v>10</v>
      </c>
      <c r="F6219">
        <v>0</v>
      </c>
      <c r="G6219" t="str">
        <f>VLOOKUP(Table_ExternalData_15[[#This Row],[Id]],'Blagovna izdelek'!A:C,3,0)</f>
        <v>Aten</v>
      </c>
      <c r="H6219">
        <f>Table_ExternalData_15[[#This Row],[Rabat]]*0.2</f>
        <v>2</v>
      </c>
      <c r="I6219" s="2">
        <f>Table_ExternalData_15[[#This Row],[Price]]-(Table_ExternalData_15[[#This Row],[Price]]*Table_ExternalData_15[[#This Row],[BB rabat]])/100</f>
        <v>299.85550000000001</v>
      </c>
      <c r="J6219" s="2">
        <f>Table_ExternalData_15[[#This Row],[BB cena]]*Table_ExternalData_15[[#Headers],[1,22]]</f>
        <v>365.82371000000001</v>
      </c>
      <c r="K6219">
        <f>Table_ExternalData_15[[#This Row],[Price]]*Table_ExternalData_15[[#Headers],[1,22]]</f>
        <v>373.28950000000003</v>
      </c>
      <c r="L6219" s="7">
        <f>IF(G6219="White Shark",E6219*0.5,IF(G6219="Sbox",E6219*0.5,IF(G6219="Tenda",E6219*0.5,E6219*0.2)))/100</f>
        <v>0.02</v>
      </c>
      <c r="M6219" s="2">
        <f>Table_ExternalData_15[[#This Row],[Price]]-Table_ExternalData_15[[#This Row],[Price]]*Table_ExternalData_15[[#This Row],[extra popust]]</f>
        <v>299.85550000000001</v>
      </c>
      <c r="N6219" s="2">
        <f>IF(M6219&lt;I6219,M6219,I6219)</f>
        <v>299.85550000000001</v>
      </c>
      <c r="O6219" s="16" t="str">
        <f>IF(N6219&lt;I6219,$U$1," ")</f>
        <v xml:space="preserve"> </v>
      </c>
      <c r="P6219" s="16" t="str">
        <f>IFERROR((O6219+30)," ")</f>
        <v xml:space="preserve"> </v>
      </c>
      <c r="Q6219" s="2">
        <f ca="1">IF(O6219=$U$1,N6219,"0")*1.22</f>
        <v>0</v>
      </c>
    </row>
    <row r="6220" spans="1:17" x14ac:dyDescent="0.25">
      <c r="A6220" t="s">
        <v>7714</v>
      </c>
      <c r="B6220" t="s">
        <v>7713</v>
      </c>
      <c r="C6220">
        <v>15408</v>
      </c>
      <c r="D6220">
        <v>13.1035</v>
      </c>
      <c r="E6220">
        <f>IFERROR(VLOOKUP(Table_ExternalData_15[[#This Row],[Id]],Rabati!B:C,2,0),0)</f>
        <v>20</v>
      </c>
      <c r="F6220">
        <v>0</v>
      </c>
      <c r="G6220" t="str">
        <f>VLOOKUP(Table_ExternalData_15[[#This Row],[Id]],'Blagovna izdelek'!A:C,3,0)</f>
        <v>Aten</v>
      </c>
      <c r="H6220">
        <f>Table_ExternalData_15[[#This Row],[Rabat]]*0.2</f>
        <v>4</v>
      </c>
      <c r="I6220" s="2">
        <f>Table_ExternalData_15[[#This Row],[Price]]-(Table_ExternalData_15[[#This Row],[Price]]*Table_ExternalData_15[[#This Row],[BB rabat]])/100</f>
        <v>12.579360000000001</v>
      </c>
      <c r="J6220" s="2">
        <f>Table_ExternalData_15[[#This Row],[BB cena]]*Table_ExternalData_15[[#Headers],[1,22]]</f>
        <v>15.346819200000001</v>
      </c>
      <c r="K6220">
        <f>Table_ExternalData_15[[#This Row],[Price]]*Table_ExternalData_15[[#Headers],[1,22]]</f>
        <v>15.986269999999999</v>
      </c>
      <c r="L6220" s="7">
        <f>IF(G6220="White Shark",E6220*0.5,IF(G6220="Sbox",E6220*0.5,IF(G6220="Tenda",E6220*0.5,E6220*0.2)))/100</f>
        <v>0.04</v>
      </c>
      <c r="M6220" s="2">
        <f>Table_ExternalData_15[[#This Row],[Price]]-Table_ExternalData_15[[#This Row],[Price]]*Table_ExternalData_15[[#This Row],[extra popust]]</f>
        <v>12.579360000000001</v>
      </c>
      <c r="N6220" s="2">
        <f>IF(M6220&lt;I6220,M6220,I6220)</f>
        <v>12.579360000000001</v>
      </c>
      <c r="O6220" s="16" t="str">
        <f>IF(N6220&lt;I6220,$U$1," ")</f>
        <v xml:space="preserve"> </v>
      </c>
      <c r="P6220" s="16" t="str">
        <f>IFERROR((O6220+30)," ")</f>
        <v xml:space="preserve"> </v>
      </c>
      <c r="Q6220" s="2">
        <f ca="1">IF(O6220=$U$1,N6220,"0")*1.22</f>
        <v>0</v>
      </c>
    </row>
    <row r="6221" spans="1:17" x14ac:dyDescent="0.25">
      <c r="A6221" t="s">
        <v>7727</v>
      </c>
      <c r="B6221" t="s">
        <v>7726</v>
      </c>
      <c r="C6221">
        <v>15415</v>
      </c>
      <c r="D6221">
        <v>112.1786</v>
      </c>
      <c r="E6221">
        <f>IFERROR(VLOOKUP(Table_ExternalData_15[[#This Row],[Id]],Rabati!B:C,2,0),0)</f>
        <v>10</v>
      </c>
      <c r="F6221">
        <v>2</v>
      </c>
      <c r="G6221" t="str">
        <f>VLOOKUP(Table_ExternalData_15[[#This Row],[Id]],'Blagovna izdelek'!A:C,3,0)</f>
        <v>Aten</v>
      </c>
      <c r="H6221">
        <f>Table_ExternalData_15[[#This Row],[Rabat]]*0.2</f>
        <v>2</v>
      </c>
      <c r="I6221" s="2">
        <f>Table_ExternalData_15[[#This Row],[Price]]-(Table_ExternalData_15[[#This Row],[Price]]*Table_ExternalData_15[[#This Row],[BB rabat]])/100</f>
        <v>109.935028</v>
      </c>
      <c r="J6221" s="2">
        <f>Table_ExternalData_15[[#This Row],[BB cena]]*Table_ExternalData_15[[#Headers],[1,22]]</f>
        <v>134.12073416000001</v>
      </c>
      <c r="K6221">
        <f>Table_ExternalData_15[[#This Row],[Price]]*Table_ExternalData_15[[#Headers],[1,22]]</f>
        <v>136.85789199999999</v>
      </c>
      <c r="L6221" s="7">
        <f>IF(G6221="White Shark",E6221*0.5,IF(G6221="Sbox",E6221*0.5,IF(G6221="Tenda",E6221*0.5,E6221*0.2)))/100</f>
        <v>0.02</v>
      </c>
      <c r="M6221" s="2">
        <f>Table_ExternalData_15[[#This Row],[Price]]-Table_ExternalData_15[[#This Row],[Price]]*Table_ExternalData_15[[#This Row],[extra popust]]</f>
        <v>109.935028</v>
      </c>
      <c r="N6221" s="2">
        <f>IF(M6221&lt;I6221,M6221,I6221)</f>
        <v>109.935028</v>
      </c>
      <c r="O6221" s="16" t="str">
        <f>IF(N6221&lt;I6221,$U$1," ")</f>
        <v xml:space="preserve"> </v>
      </c>
      <c r="P6221" s="16" t="str">
        <f>IFERROR((O6221+30)," ")</f>
        <v xml:space="preserve"> </v>
      </c>
      <c r="Q6221" s="2">
        <f ca="1">IF(O6221=$U$1,N6221,"0")*1.22</f>
        <v>0</v>
      </c>
    </row>
    <row r="6222" spans="1:17" x14ac:dyDescent="0.25">
      <c r="A6222" t="s">
        <v>7991</v>
      </c>
      <c r="B6222" t="s">
        <v>7990</v>
      </c>
      <c r="C6222">
        <v>15588</v>
      </c>
      <c r="D6222">
        <v>63.1</v>
      </c>
      <c r="E6222">
        <f>IFERROR(VLOOKUP(Table_ExternalData_15[[#This Row],[Id]],Rabati!B:C,2,0),0)</f>
        <v>20</v>
      </c>
      <c r="F6222">
        <v>0</v>
      </c>
      <c r="G6222" t="str">
        <f>VLOOKUP(Table_ExternalData_15[[#This Row],[Id]],'Blagovna izdelek'!A:C,3,0)</f>
        <v>Aten</v>
      </c>
      <c r="H6222">
        <f>Table_ExternalData_15[[#This Row],[Rabat]]*0.2</f>
        <v>4</v>
      </c>
      <c r="I6222" s="2">
        <f>Table_ExternalData_15[[#This Row],[Price]]-(Table_ExternalData_15[[#This Row],[Price]]*Table_ExternalData_15[[#This Row],[BB rabat]])/100</f>
        <v>60.576000000000001</v>
      </c>
      <c r="J6222" s="2">
        <f>Table_ExternalData_15[[#This Row],[BB cena]]*Table_ExternalData_15[[#Headers],[1,22]]</f>
        <v>73.902720000000002</v>
      </c>
      <c r="K6222">
        <f>Table_ExternalData_15[[#This Row],[Price]]*Table_ExternalData_15[[#Headers],[1,22]]</f>
        <v>76.981999999999999</v>
      </c>
      <c r="L6222" s="7">
        <f>IF(G6222="White Shark",E6222*0.5,IF(G6222="Sbox",E6222*0.5,IF(G6222="Tenda",E6222*0.5,E6222*0.2)))/100</f>
        <v>0.04</v>
      </c>
      <c r="M6222" s="2">
        <f>Table_ExternalData_15[[#This Row],[Price]]-Table_ExternalData_15[[#This Row],[Price]]*Table_ExternalData_15[[#This Row],[extra popust]]</f>
        <v>60.576000000000001</v>
      </c>
      <c r="N6222" s="2">
        <f>IF(M6222&lt;I6222,M6222,I6222)</f>
        <v>60.576000000000001</v>
      </c>
      <c r="O6222" s="16" t="str">
        <f>IF(N6222&lt;I6222,$U$1," ")</f>
        <v xml:space="preserve"> </v>
      </c>
      <c r="P6222" s="16" t="str">
        <f>IFERROR((O6222+30)," ")</f>
        <v xml:space="preserve"> </v>
      </c>
      <c r="Q6222" s="2">
        <f ca="1">IF(O6222=$U$1,N6222,"0")*1.22</f>
        <v>0</v>
      </c>
    </row>
    <row r="6223" spans="1:17" x14ac:dyDescent="0.25">
      <c r="A6223" t="s">
        <v>8034</v>
      </c>
      <c r="B6223" t="s">
        <v>8033</v>
      </c>
      <c r="C6223">
        <v>15611</v>
      </c>
      <c r="D6223">
        <v>5909.05</v>
      </c>
      <c r="E6223">
        <f>IFERROR(VLOOKUP(Table_ExternalData_15[[#This Row],[Id]],Rabati!B:C,2,0),0)</f>
        <v>10</v>
      </c>
      <c r="F6223">
        <v>0</v>
      </c>
      <c r="G6223" t="str">
        <f>VLOOKUP(Table_ExternalData_15[[#This Row],[Id]],'Blagovna izdelek'!A:C,3,0)</f>
        <v>Aten</v>
      </c>
      <c r="H6223">
        <f>Table_ExternalData_15[[#This Row],[Rabat]]*0.2</f>
        <v>2</v>
      </c>
      <c r="I6223" s="2">
        <f>Table_ExternalData_15[[#This Row],[Price]]-(Table_ExternalData_15[[#This Row],[Price]]*Table_ExternalData_15[[#This Row],[BB rabat]])/100</f>
        <v>5790.8690000000006</v>
      </c>
      <c r="J6223" s="2">
        <f>Table_ExternalData_15[[#This Row],[BB cena]]*Table_ExternalData_15[[#Headers],[1,22]]</f>
        <v>7064.8601800000006</v>
      </c>
      <c r="K6223">
        <f>Table_ExternalData_15[[#This Row],[Price]]*Table_ExternalData_15[[#Headers],[1,22]]</f>
        <v>7209.0410000000002</v>
      </c>
      <c r="L6223" s="7">
        <f>IF(G6223="White Shark",E6223*0.5,IF(G6223="Sbox",E6223*0.5,IF(G6223="Tenda",E6223*0.5,E6223*0.2)))/100</f>
        <v>0.02</v>
      </c>
      <c r="M6223" s="2">
        <f>Table_ExternalData_15[[#This Row],[Price]]-Table_ExternalData_15[[#This Row],[Price]]*Table_ExternalData_15[[#This Row],[extra popust]]</f>
        <v>5790.8690000000006</v>
      </c>
      <c r="N6223" s="2">
        <f>IF(M6223&lt;I6223,M6223,I6223)</f>
        <v>5790.8690000000006</v>
      </c>
      <c r="O6223" s="16" t="str">
        <f>IF(N6223&lt;I6223,$U$1," ")</f>
        <v xml:space="preserve"> </v>
      </c>
      <c r="P6223" s="16" t="str">
        <f>IFERROR((O6223+30)," ")</f>
        <v xml:space="preserve"> </v>
      </c>
      <c r="Q6223" s="2">
        <f ca="1">IF(O6223=$U$1,N6223,"0")*1.22</f>
        <v>0</v>
      </c>
    </row>
    <row r="6224" spans="1:17" x14ac:dyDescent="0.25">
      <c r="A6224" t="s">
        <v>8042</v>
      </c>
      <c r="B6224" t="s">
        <v>8041</v>
      </c>
      <c r="C6224">
        <v>15615</v>
      </c>
      <c r="D6224">
        <v>111.9842</v>
      </c>
      <c r="E6224">
        <f>IFERROR(VLOOKUP(Table_ExternalData_15[[#This Row],[Id]],Rabati!B:C,2,0),0)</f>
        <v>10</v>
      </c>
      <c r="F6224">
        <v>0</v>
      </c>
      <c r="G6224" t="str">
        <f>VLOOKUP(Table_ExternalData_15[[#This Row],[Id]],'Blagovna izdelek'!A:C,3,0)</f>
        <v>Aten</v>
      </c>
      <c r="H6224">
        <f>Table_ExternalData_15[[#This Row],[Rabat]]*0.2</f>
        <v>2</v>
      </c>
      <c r="I6224" s="2">
        <f>Table_ExternalData_15[[#This Row],[Price]]-(Table_ExternalData_15[[#This Row],[Price]]*Table_ExternalData_15[[#This Row],[BB rabat]])/100</f>
        <v>109.744516</v>
      </c>
      <c r="J6224" s="2">
        <f>Table_ExternalData_15[[#This Row],[BB cena]]*Table_ExternalData_15[[#Headers],[1,22]]</f>
        <v>133.88830952000001</v>
      </c>
      <c r="K6224">
        <f>Table_ExternalData_15[[#This Row],[Price]]*Table_ExternalData_15[[#Headers],[1,22]]</f>
        <v>136.620724</v>
      </c>
      <c r="L6224" s="7">
        <f>IF(G6224="White Shark",E6224*0.5,IF(G6224="Sbox",E6224*0.5,IF(G6224="Tenda",E6224*0.5,E6224*0.2)))/100</f>
        <v>0.02</v>
      </c>
      <c r="M6224" s="2">
        <f>Table_ExternalData_15[[#This Row],[Price]]-Table_ExternalData_15[[#This Row],[Price]]*Table_ExternalData_15[[#This Row],[extra popust]]</f>
        <v>109.744516</v>
      </c>
      <c r="N6224" s="2">
        <f>IF(M6224&lt;I6224,M6224,I6224)</f>
        <v>109.744516</v>
      </c>
      <c r="O6224" s="16" t="str">
        <f>IF(N6224&lt;I6224,$U$1," ")</f>
        <v xml:space="preserve"> </v>
      </c>
      <c r="P6224" s="16" t="str">
        <f>IFERROR((O6224+30)," ")</f>
        <v xml:space="preserve"> </v>
      </c>
      <c r="Q6224" s="2">
        <f ca="1">IF(O6224=$U$1,N6224,"0")*1.22</f>
        <v>0</v>
      </c>
    </row>
    <row r="6225" spans="1:17" x14ac:dyDescent="0.25">
      <c r="A6225" t="s">
        <v>8056</v>
      </c>
      <c r="B6225" t="s">
        <v>15362</v>
      </c>
      <c r="C6225">
        <v>15624</v>
      </c>
      <c r="D6225">
        <v>241</v>
      </c>
      <c r="E6225">
        <f>IFERROR(VLOOKUP(Table_ExternalData_15[[#This Row],[Id]],Rabati!B:C,2,0),0)</f>
        <v>10</v>
      </c>
      <c r="F6225">
        <v>0</v>
      </c>
      <c r="G6225" t="str">
        <f>VLOOKUP(Table_ExternalData_15[[#This Row],[Id]],'Blagovna izdelek'!A:C,3,0)</f>
        <v>Aten</v>
      </c>
      <c r="H6225">
        <f>Table_ExternalData_15[[#This Row],[Rabat]]*0.2</f>
        <v>2</v>
      </c>
      <c r="I6225" s="2">
        <f>Table_ExternalData_15[[#This Row],[Price]]-(Table_ExternalData_15[[#This Row],[Price]]*Table_ExternalData_15[[#This Row],[BB rabat]])/100</f>
        <v>236.18</v>
      </c>
      <c r="J6225" s="2">
        <f>Table_ExternalData_15[[#This Row],[BB cena]]*Table_ExternalData_15[[#Headers],[1,22]]</f>
        <v>288.13960000000003</v>
      </c>
      <c r="K6225">
        <f>Table_ExternalData_15[[#This Row],[Price]]*Table_ExternalData_15[[#Headers],[1,22]]</f>
        <v>294.02</v>
      </c>
      <c r="L6225" s="7">
        <f>IF(G6225="White Shark",E6225*0.5,IF(G6225="Sbox",E6225*0.5,IF(G6225="Tenda",E6225*0.5,E6225*0.2)))/100</f>
        <v>0.02</v>
      </c>
      <c r="M6225" s="2">
        <f>Table_ExternalData_15[[#This Row],[Price]]-Table_ExternalData_15[[#This Row],[Price]]*Table_ExternalData_15[[#This Row],[extra popust]]</f>
        <v>236.18</v>
      </c>
      <c r="N6225" s="2">
        <f>IF(M6225&lt;I6225,M6225,I6225)</f>
        <v>236.18</v>
      </c>
      <c r="O6225" s="16" t="str">
        <f>IF(N6225&lt;I6225,$U$1," ")</f>
        <v xml:space="preserve"> </v>
      </c>
      <c r="P6225" s="16" t="str">
        <f>IFERROR((O6225+30)," ")</f>
        <v xml:space="preserve"> </v>
      </c>
      <c r="Q6225" s="2">
        <f ca="1">IF(O6225=$U$1,N6225,"0")*1.22</f>
        <v>0</v>
      </c>
    </row>
    <row r="6226" spans="1:17" x14ac:dyDescent="0.25">
      <c r="A6226" t="s">
        <v>8086</v>
      </c>
      <c r="B6226" t="s">
        <v>8085</v>
      </c>
      <c r="C6226">
        <v>15641</v>
      </c>
      <c r="D6226">
        <v>1086.3648000000001</v>
      </c>
      <c r="E6226">
        <f>IFERROR(VLOOKUP(Table_ExternalData_15[[#This Row],[Id]],Rabati!B:C,2,0),0)</f>
        <v>10</v>
      </c>
      <c r="F6226">
        <v>0</v>
      </c>
      <c r="G6226" t="str">
        <f>VLOOKUP(Table_ExternalData_15[[#This Row],[Id]],'Blagovna izdelek'!A:C,3,0)</f>
        <v>Aten</v>
      </c>
      <c r="H6226">
        <f>Table_ExternalData_15[[#This Row],[Rabat]]*0.2</f>
        <v>2</v>
      </c>
      <c r="I6226" s="2">
        <f>Table_ExternalData_15[[#This Row],[Price]]-(Table_ExternalData_15[[#This Row],[Price]]*Table_ExternalData_15[[#This Row],[BB rabat]])/100</f>
        <v>1064.637504</v>
      </c>
      <c r="J6226" s="2">
        <f>Table_ExternalData_15[[#This Row],[BB cena]]*Table_ExternalData_15[[#Headers],[1,22]]</f>
        <v>1298.8577548799999</v>
      </c>
      <c r="K6226">
        <f>Table_ExternalData_15[[#This Row],[Price]]*Table_ExternalData_15[[#Headers],[1,22]]</f>
        <v>1325.3650560000001</v>
      </c>
      <c r="L6226" s="7">
        <f>IF(G6226="White Shark",E6226*0.5,IF(G6226="Sbox",E6226*0.5,IF(G6226="Tenda",E6226*0.5,E6226*0.2)))/100</f>
        <v>0.02</v>
      </c>
      <c r="M6226" s="2">
        <f>Table_ExternalData_15[[#This Row],[Price]]-Table_ExternalData_15[[#This Row],[Price]]*Table_ExternalData_15[[#This Row],[extra popust]]</f>
        <v>1064.637504</v>
      </c>
      <c r="N6226" s="2">
        <f>IF(M6226&lt;I6226,M6226,I6226)</f>
        <v>1064.637504</v>
      </c>
      <c r="O6226" s="16" t="str">
        <f>IF(N6226&lt;I6226,$U$1," ")</f>
        <v xml:space="preserve"> </v>
      </c>
      <c r="P6226" s="16" t="str">
        <f>IFERROR((O6226+30)," ")</f>
        <v xml:space="preserve"> </v>
      </c>
      <c r="Q6226" s="2">
        <f ca="1">IF(O6226=$U$1,N6226,"0")*1.22</f>
        <v>0</v>
      </c>
    </row>
    <row r="6227" spans="1:17" x14ac:dyDescent="0.25">
      <c r="A6227" t="s">
        <v>8090</v>
      </c>
      <c r="B6227" t="s">
        <v>8089</v>
      </c>
      <c r="C6227">
        <v>15644</v>
      </c>
      <c r="D6227">
        <v>189.0001</v>
      </c>
      <c r="E6227">
        <f>IFERROR(VLOOKUP(Table_ExternalData_15[[#This Row],[Id]],Rabati!B:C,2,0),0)</f>
        <v>10</v>
      </c>
      <c r="F6227">
        <v>0</v>
      </c>
      <c r="G6227" t="str">
        <f>VLOOKUP(Table_ExternalData_15[[#This Row],[Id]],'Blagovna izdelek'!A:C,3,0)</f>
        <v>Aten</v>
      </c>
      <c r="H6227">
        <f>Table_ExternalData_15[[#This Row],[Rabat]]*0.2</f>
        <v>2</v>
      </c>
      <c r="I6227" s="2">
        <f>Table_ExternalData_15[[#This Row],[Price]]-(Table_ExternalData_15[[#This Row],[Price]]*Table_ExternalData_15[[#This Row],[BB rabat]])/100</f>
        <v>185.22009800000001</v>
      </c>
      <c r="J6227" s="2">
        <f>Table_ExternalData_15[[#This Row],[BB cena]]*Table_ExternalData_15[[#Headers],[1,22]]</f>
        <v>225.96851956</v>
      </c>
      <c r="K6227">
        <f>Table_ExternalData_15[[#This Row],[Price]]*Table_ExternalData_15[[#Headers],[1,22]]</f>
        <v>230.58012199999999</v>
      </c>
      <c r="L6227" s="7">
        <f>IF(G6227="White Shark",E6227*0.5,IF(G6227="Sbox",E6227*0.5,IF(G6227="Tenda",E6227*0.5,E6227*0.2)))/100</f>
        <v>0.02</v>
      </c>
      <c r="M6227" s="2">
        <f>Table_ExternalData_15[[#This Row],[Price]]-Table_ExternalData_15[[#This Row],[Price]]*Table_ExternalData_15[[#This Row],[extra popust]]</f>
        <v>185.22009800000001</v>
      </c>
      <c r="N6227" s="2">
        <f>IF(M6227&lt;I6227,M6227,I6227)</f>
        <v>185.22009800000001</v>
      </c>
      <c r="O6227" s="16" t="str">
        <f>IF(N6227&lt;I6227,$U$1," ")</f>
        <v xml:space="preserve"> </v>
      </c>
      <c r="P6227" s="16" t="str">
        <f>IFERROR((O6227+30)," ")</f>
        <v xml:space="preserve"> </v>
      </c>
      <c r="Q6227" s="2">
        <f ca="1">IF(O6227=$U$1,N6227,"0")*1.22</f>
        <v>0</v>
      </c>
    </row>
    <row r="6228" spans="1:17" x14ac:dyDescent="0.25">
      <c r="A6228" t="s">
        <v>8092</v>
      </c>
      <c r="B6228" t="s">
        <v>8091</v>
      </c>
      <c r="C6228">
        <v>15645</v>
      </c>
      <c r="D6228">
        <v>189.0001</v>
      </c>
      <c r="E6228">
        <f>IFERROR(VLOOKUP(Table_ExternalData_15[[#This Row],[Id]],Rabati!B:C,2,0),0)</f>
        <v>10</v>
      </c>
      <c r="F6228">
        <v>0</v>
      </c>
      <c r="G6228" t="str">
        <f>VLOOKUP(Table_ExternalData_15[[#This Row],[Id]],'Blagovna izdelek'!A:C,3,0)</f>
        <v>Aten</v>
      </c>
      <c r="H6228">
        <f>Table_ExternalData_15[[#This Row],[Rabat]]*0.2</f>
        <v>2</v>
      </c>
      <c r="I6228" s="2">
        <f>Table_ExternalData_15[[#This Row],[Price]]-(Table_ExternalData_15[[#This Row],[Price]]*Table_ExternalData_15[[#This Row],[BB rabat]])/100</f>
        <v>185.22009800000001</v>
      </c>
      <c r="J6228" s="2">
        <f>Table_ExternalData_15[[#This Row],[BB cena]]*Table_ExternalData_15[[#Headers],[1,22]]</f>
        <v>225.96851956</v>
      </c>
      <c r="K6228">
        <f>Table_ExternalData_15[[#This Row],[Price]]*Table_ExternalData_15[[#Headers],[1,22]]</f>
        <v>230.58012199999999</v>
      </c>
      <c r="L6228" s="7">
        <f>IF(G6228="White Shark",E6228*0.5,IF(G6228="Sbox",E6228*0.5,IF(G6228="Tenda",E6228*0.5,E6228*0.2)))/100</f>
        <v>0.02</v>
      </c>
      <c r="M6228" s="2">
        <f>Table_ExternalData_15[[#This Row],[Price]]-Table_ExternalData_15[[#This Row],[Price]]*Table_ExternalData_15[[#This Row],[extra popust]]</f>
        <v>185.22009800000001</v>
      </c>
      <c r="N6228" s="2">
        <f>IF(M6228&lt;I6228,M6228,I6228)</f>
        <v>185.22009800000001</v>
      </c>
      <c r="O6228" s="16" t="str">
        <f>IF(N6228&lt;I6228,$U$1," ")</f>
        <v xml:space="preserve"> </v>
      </c>
      <c r="P6228" s="16" t="str">
        <f>IFERROR((O6228+30)," ")</f>
        <v xml:space="preserve"> </v>
      </c>
      <c r="Q6228" s="2">
        <f ca="1">IF(O6228=$U$1,N6228,"0")*1.22</f>
        <v>0</v>
      </c>
    </row>
    <row r="6229" spans="1:17" x14ac:dyDescent="0.25">
      <c r="A6229" t="s">
        <v>8184</v>
      </c>
      <c r="B6229" t="s">
        <v>8183</v>
      </c>
      <c r="C6229">
        <v>15695</v>
      </c>
      <c r="D6229">
        <v>2458.89</v>
      </c>
      <c r="E6229">
        <f>IFERROR(VLOOKUP(Table_ExternalData_15[[#This Row],[Id]],Rabati!B:C,2,0),0)</f>
        <v>10</v>
      </c>
      <c r="F6229">
        <v>0</v>
      </c>
      <c r="G6229" t="str">
        <f>VLOOKUP(Table_ExternalData_15[[#This Row],[Id]],'Blagovna izdelek'!A:C,3,0)</f>
        <v>Aten</v>
      </c>
      <c r="H6229">
        <f>Table_ExternalData_15[[#This Row],[Rabat]]*0.2</f>
        <v>2</v>
      </c>
      <c r="I6229" s="2">
        <f>Table_ExternalData_15[[#This Row],[Price]]-(Table_ExternalData_15[[#This Row],[Price]]*Table_ExternalData_15[[#This Row],[BB rabat]])/100</f>
        <v>2409.7121999999999</v>
      </c>
      <c r="J6229" s="2">
        <f>Table_ExternalData_15[[#This Row],[BB cena]]*Table_ExternalData_15[[#Headers],[1,22]]</f>
        <v>2939.848884</v>
      </c>
      <c r="K6229">
        <f>Table_ExternalData_15[[#This Row],[Price]]*Table_ExternalData_15[[#Headers],[1,22]]</f>
        <v>2999.8457999999996</v>
      </c>
      <c r="L6229" s="7">
        <f>IF(G6229="White Shark",E6229*0.5,IF(G6229="Sbox",E6229*0.5,IF(G6229="Tenda",E6229*0.5,E6229*0.2)))/100</f>
        <v>0.02</v>
      </c>
      <c r="M6229" s="2">
        <f>Table_ExternalData_15[[#This Row],[Price]]-Table_ExternalData_15[[#This Row],[Price]]*Table_ExternalData_15[[#This Row],[extra popust]]</f>
        <v>2409.7121999999999</v>
      </c>
      <c r="N6229" s="2">
        <f>IF(M6229&lt;I6229,M6229,I6229)</f>
        <v>2409.7121999999999</v>
      </c>
      <c r="O6229" s="16" t="str">
        <f>IF(N6229&lt;I6229,$U$1," ")</f>
        <v xml:space="preserve"> </v>
      </c>
      <c r="P6229" s="16" t="str">
        <f>IFERROR((O6229+30)," ")</f>
        <v xml:space="preserve"> </v>
      </c>
      <c r="Q6229" s="2">
        <f ca="1">IF(O6229=$U$1,N6229,"0")*1.22</f>
        <v>0</v>
      </c>
    </row>
    <row r="6230" spans="1:17" x14ac:dyDescent="0.25">
      <c r="A6230" t="s">
        <v>8186</v>
      </c>
      <c r="B6230" t="s">
        <v>8185</v>
      </c>
      <c r="C6230">
        <v>15696</v>
      </c>
      <c r="D6230">
        <v>2576.21</v>
      </c>
      <c r="E6230">
        <f>IFERROR(VLOOKUP(Table_ExternalData_15[[#This Row],[Id]],Rabati!B:C,2,0),0)</f>
        <v>10</v>
      </c>
      <c r="F6230">
        <v>0</v>
      </c>
      <c r="G6230" t="str">
        <f>VLOOKUP(Table_ExternalData_15[[#This Row],[Id]],'Blagovna izdelek'!A:C,3,0)</f>
        <v>Aten</v>
      </c>
      <c r="H6230">
        <f>Table_ExternalData_15[[#This Row],[Rabat]]*0.2</f>
        <v>2</v>
      </c>
      <c r="I6230" s="2">
        <f>Table_ExternalData_15[[#This Row],[Price]]-(Table_ExternalData_15[[#This Row],[Price]]*Table_ExternalData_15[[#This Row],[BB rabat]])/100</f>
        <v>2524.6858000000002</v>
      </c>
      <c r="J6230" s="2">
        <f>Table_ExternalData_15[[#This Row],[BB cena]]*Table_ExternalData_15[[#Headers],[1,22]]</f>
        <v>3080.1166760000001</v>
      </c>
      <c r="K6230">
        <f>Table_ExternalData_15[[#This Row],[Price]]*Table_ExternalData_15[[#Headers],[1,22]]</f>
        <v>3142.9762000000001</v>
      </c>
      <c r="L6230" s="7">
        <f>IF(G6230="White Shark",E6230*0.5,IF(G6230="Sbox",E6230*0.5,IF(G6230="Tenda",E6230*0.5,E6230*0.2)))/100</f>
        <v>0.02</v>
      </c>
      <c r="M6230" s="2">
        <f>Table_ExternalData_15[[#This Row],[Price]]-Table_ExternalData_15[[#This Row],[Price]]*Table_ExternalData_15[[#This Row],[extra popust]]</f>
        <v>2524.6858000000002</v>
      </c>
      <c r="N6230" s="2">
        <f>IF(M6230&lt;I6230,M6230,I6230)</f>
        <v>2524.6858000000002</v>
      </c>
      <c r="O6230" s="16" t="str">
        <f>IF(N6230&lt;I6230,$U$1," ")</f>
        <v xml:space="preserve"> </v>
      </c>
      <c r="P6230" s="16" t="str">
        <f>IFERROR((O6230+30)," ")</f>
        <v xml:space="preserve"> </v>
      </c>
      <c r="Q6230" s="2">
        <f ca="1">IF(O6230=$U$1,N6230,"0")*1.22</f>
        <v>0</v>
      </c>
    </row>
    <row r="6231" spans="1:17" x14ac:dyDescent="0.25">
      <c r="A6231" t="s">
        <v>8188</v>
      </c>
      <c r="B6231" t="s">
        <v>8187</v>
      </c>
      <c r="C6231">
        <v>15697</v>
      </c>
      <c r="D6231">
        <v>2918.37</v>
      </c>
      <c r="E6231">
        <f>IFERROR(VLOOKUP(Table_ExternalData_15[[#This Row],[Id]],Rabati!B:C,2,0),0)</f>
        <v>10</v>
      </c>
      <c r="F6231">
        <v>0</v>
      </c>
      <c r="G6231" t="str">
        <f>VLOOKUP(Table_ExternalData_15[[#This Row],[Id]],'Blagovna izdelek'!A:C,3,0)</f>
        <v>Aten</v>
      </c>
      <c r="H6231">
        <f>Table_ExternalData_15[[#This Row],[Rabat]]*0.2</f>
        <v>2</v>
      </c>
      <c r="I6231" s="2">
        <f>Table_ExternalData_15[[#This Row],[Price]]-(Table_ExternalData_15[[#This Row],[Price]]*Table_ExternalData_15[[#This Row],[BB rabat]])/100</f>
        <v>2860.0025999999998</v>
      </c>
      <c r="J6231" s="2">
        <f>Table_ExternalData_15[[#This Row],[BB cena]]*Table_ExternalData_15[[#Headers],[1,22]]</f>
        <v>3489.2031719999995</v>
      </c>
      <c r="K6231">
        <f>Table_ExternalData_15[[#This Row],[Price]]*Table_ExternalData_15[[#Headers],[1,22]]</f>
        <v>3560.4114</v>
      </c>
      <c r="L6231" s="7">
        <f>IF(G6231="White Shark",E6231*0.5,IF(G6231="Sbox",E6231*0.5,IF(G6231="Tenda",E6231*0.5,E6231*0.2)))/100</f>
        <v>0.02</v>
      </c>
      <c r="M6231" s="2">
        <f>Table_ExternalData_15[[#This Row],[Price]]-Table_ExternalData_15[[#This Row],[Price]]*Table_ExternalData_15[[#This Row],[extra popust]]</f>
        <v>2860.0025999999998</v>
      </c>
      <c r="N6231" s="2">
        <f>IF(M6231&lt;I6231,M6231,I6231)</f>
        <v>2860.0025999999998</v>
      </c>
      <c r="O6231" s="16" t="str">
        <f>IF(N6231&lt;I6231,$U$1," ")</f>
        <v xml:space="preserve"> </v>
      </c>
      <c r="P6231" s="16" t="str">
        <f>IFERROR((O6231+30)," ")</f>
        <v xml:space="preserve"> </v>
      </c>
      <c r="Q6231" s="2">
        <f ca="1">IF(O6231=$U$1,N6231,"0")*1.22</f>
        <v>0</v>
      </c>
    </row>
    <row r="6232" spans="1:17" x14ac:dyDescent="0.25">
      <c r="A6232" t="s">
        <v>8190</v>
      </c>
      <c r="B6232" t="s">
        <v>8189</v>
      </c>
      <c r="C6232">
        <v>15698</v>
      </c>
      <c r="D6232">
        <v>3045.47</v>
      </c>
      <c r="E6232">
        <f>IFERROR(VLOOKUP(Table_ExternalData_15[[#This Row],[Id]],Rabati!B:C,2,0),0)</f>
        <v>10</v>
      </c>
      <c r="F6232">
        <v>0</v>
      </c>
      <c r="G6232" t="str">
        <f>VLOOKUP(Table_ExternalData_15[[#This Row],[Id]],'Blagovna izdelek'!A:C,3,0)</f>
        <v>Aten</v>
      </c>
      <c r="H6232">
        <f>Table_ExternalData_15[[#This Row],[Rabat]]*0.2</f>
        <v>2</v>
      </c>
      <c r="I6232" s="2">
        <f>Table_ExternalData_15[[#This Row],[Price]]-(Table_ExternalData_15[[#This Row],[Price]]*Table_ExternalData_15[[#This Row],[BB rabat]])/100</f>
        <v>2984.5605999999998</v>
      </c>
      <c r="J6232" s="2">
        <f>Table_ExternalData_15[[#This Row],[BB cena]]*Table_ExternalData_15[[#Headers],[1,22]]</f>
        <v>3641.1639319999995</v>
      </c>
      <c r="K6232">
        <f>Table_ExternalData_15[[#This Row],[Price]]*Table_ExternalData_15[[#Headers],[1,22]]</f>
        <v>3715.4733999999999</v>
      </c>
      <c r="L6232" s="7">
        <f>IF(G6232="White Shark",E6232*0.5,IF(G6232="Sbox",E6232*0.5,IF(G6232="Tenda",E6232*0.5,E6232*0.2)))/100</f>
        <v>0.02</v>
      </c>
      <c r="M6232" s="2">
        <f>Table_ExternalData_15[[#This Row],[Price]]-Table_ExternalData_15[[#This Row],[Price]]*Table_ExternalData_15[[#This Row],[extra popust]]</f>
        <v>2984.5605999999998</v>
      </c>
      <c r="N6232" s="2">
        <f>IF(M6232&lt;I6232,M6232,I6232)</f>
        <v>2984.5605999999998</v>
      </c>
      <c r="O6232" s="16" t="str">
        <f>IF(N6232&lt;I6232,$U$1," ")</f>
        <v xml:space="preserve"> </v>
      </c>
      <c r="P6232" s="16" t="str">
        <f>IFERROR((O6232+30)," ")</f>
        <v xml:space="preserve"> </v>
      </c>
      <c r="Q6232" s="2">
        <f ca="1">IF(O6232=$U$1,N6232,"0")*1.22</f>
        <v>0</v>
      </c>
    </row>
    <row r="6233" spans="1:17" x14ac:dyDescent="0.25">
      <c r="A6233" t="s">
        <v>8473</v>
      </c>
      <c r="B6233" t="s">
        <v>9763</v>
      </c>
      <c r="C6233">
        <v>15888</v>
      </c>
      <c r="D6233">
        <v>295.60000000000002</v>
      </c>
      <c r="E6233">
        <f>IFERROR(VLOOKUP(Table_ExternalData_15[[#This Row],[Id]],Rabati!B:C,2,0),0)</f>
        <v>5</v>
      </c>
      <c r="F6233">
        <v>0</v>
      </c>
      <c r="G6233" t="str">
        <f>VLOOKUP(Table_ExternalData_15[[#This Row],[Id]],'Blagovna izdelek'!A:C,3,0)</f>
        <v>Aten</v>
      </c>
      <c r="H6233">
        <f>Table_ExternalData_15[[#This Row],[Rabat]]*0.2</f>
        <v>1</v>
      </c>
      <c r="I6233" s="2">
        <f>Table_ExternalData_15[[#This Row],[Price]]-(Table_ExternalData_15[[#This Row],[Price]]*Table_ExternalData_15[[#This Row],[BB rabat]])/100</f>
        <v>292.64400000000001</v>
      </c>
      <c r="J6233" s="2">
        <f>Table_ExternalData_15[[#This Row],[BB cena]]*Table_ExternalData_15[[#Headers],[1,22]]</f>
        <v>357.02568000000002</v>
      </c>
      <c r="K6233">
        <f>Table_ExternalData_15[[#This Row],[Price]]*Table_ExternalData_15[[#Headers],[1,22]]</f>
        <v>360.63200000000001</v>
      </c>
      <c r="L6233" s="7">
        <f>IF(G6233="White Shark",E6233*0.5,IF(G6233="Sbox",E6233*0.5,IF(G6233="Tenda",E6233*0.5,E6233*0.2)))/100</f>
        <v>0.01</v>
      </c>
      <c r="M6233" s="2">
        <f>Table_ExternalData_15[[#This Row],[Price]]-Table_ExternalData_15[[#This Row],[Price]]*Table_ExternalData_15[[#This Row],[extra popust]]</f>
        <v>292.64400000000001</v>
      </c>
      <c r="N6233" s="2">
        <f>IF(M6233&lt;I6233,M6233,I6233)</f>
        <v>292.64400000000001</v>
      </c>
      <c r="O6233" s="16" t="str">
        <f>IF(N6233&lt;I6233,$U$1," ")</f>
        <v xml:space="preserve"> </v>
      </c>
      <c r="P6233" s="16" t="str">
        <f>IFERROR((O6233+30)," ")</f>
        <v xml:space="preserve"> </v>
      </c>
      <c r="Q6233" s="2">
        <f ca="1">IF(O6233=$U$1,N6233,"0")*1.22</f>
        <v>0</v>
      </c>
    </row>
    <row r="6234" spans="1:17" x14ac:dyDescent="0.25">
      <c r="A6234" t="s">
        <v>8501</v>
      </c>
      <c r="B6234" t="s">
        <v>8500</v>
      </c>
      <c r="C6234">
        <v>15903</v>
      </c>
      <c r="D6234">
        <v>161.68</v>
      </c>
      <c r="E6234">
        <f>IFERROR(VLOOKUP(Table_ExternalData_15[[#This Row],[Id]],Rabati!B:C,2,0),0)</f>
        <v>10</v>
      </c>
      <c r="F6234">
        <v>0</v>
      </c>
      <c r="G6234" t="str">
        <f>VLOOKUP(Table_ExternalData_15[[#This Row],[Id]],'Blagovna izdelek'!A:C,3,0)</f>
        <v>Aten</v>
      </c>
      <c r="H6234">
        <f>Table_ExternalData_15[[#This Row],[Rabat]]*0.2</f>
        <v>2</v>
      </c>
      <c r="I6234" s="2">
        <f>Table_ExternalData_15[[#This Row],[Price]]-(Table_ExternalData_15[[#This Row],[Price]]*Table_ExternalData_15[[#This Row],[BB rabat]])/100</f>
        <v>158.44640000000001</v>
      </c>
      <c r="J6234" s="2">
        <f>Table_ExternalData_15[[#This Row],[BB cena]]*Table_ExternalData_15[[#Headers],[1,22]]</f>
        <v>193.304608</v>
      </c>
      <c r="K6234">
        <f>Table_ExternalData_15[[#This Row],[Price]]*Table_ExternalData_15[[#Headers],[1,22]]</f>
        <v>197.24960000000002</v>
      </c>
      <c r="L6234" s="7">
        <f>IF(G6234="White Shark",E6234*0.5,IF(G6234="Sbox",E6234*0.5,IF(G6234="Tenda",E6234*0.5,E6234*0.2)))/100</f>
        <v>0.02</v>
      </c>
      <c r="M6234" s="2">
        <f>Table_ExternalData_15[[#This Row],[Price]]-Table_ExternalData_15[[#This Row],[Price]]*Table_ExternalData_15[[#This Row],[extra popust]]</f>
        <v>158.44640000000001</v>
      </c>
      <c r="N6234" s="2">
        <f>IF(M6234&lt;I6234,M6234,I6234)</f>
        <v>158.44640000000001</v>
      </c>
      <c r="O6234" s="16" t="str">
        <f>IF(N6234&lt;I6234,$U$1," ")</f>
        <v xml:space="preserve"> </v>
      </c>
      <c r="P6234" s="16" t="str">
        <f>IFERROR((O6234+30)," ")</f>
        <v xml:space="preserve"> </v>
      </c>
      <c r="Q6234" s="2">
        <f ca="1">IF(O6234=$U$1,N6234,"0")*1.22</f>
        <v>0</v>
      </c>
    </row>
    <row r="6235" spans="1:17" x14ac:dyDescent="0.25">
      <c r="A6235" t="s">
        <v>8503</v>
      </c>
      <c r="B6235" t="s">
        <v>8502</v>
      </c>
      <c r="C6235">
        <v>15904</v>
      </c>
      <c r="D6235">
        <v>4748.05</v>
      </c>
      <c r="E6235">
        <f>IFERROR(VLOOKUP(Table_ExternalData_15[[#This Row],[Id]],Rabati!B:C,2,0),0)</f>
        <v>10</v>
      </c>
      <c r="F6235">
        <v>0</v>
      </c>
      <c r="G6235" t="str">
        <f>VLOOKUP(Table_ExternalData_15[[#This Row],[Id]],'Blagovna izdelek'!A:C,3,0)</f>
        <v>Aten</v>
      </c>
      <c r="H6235">
        <f>Table_ExternalData_15[[#This Row],[Rabat]]*0.2</f>
        <v>2</v>
      </c>
      <c r="I6235" s="2">
        <f>Table_ExternalData_15[[#This Row],[Price]]-(Table_ExternalData_15[[#This Row],[Price]]*Table_ExternalData_15[[#This Row],[BB rabat]])/100</f>
        <v>4653.0889999999999</v>
      </c>
      <c r="J6235" s="2">
        <f>Table_ExternalData_15[[#This Row],[BB cena]]*Table_ExternalData_15[[#Headers],[1,22]]</f>
        <v>5676.7685799999999</v>
      </c>
      <c r="K6235">
        <f>Table_ExternalData_15[[#This Row],[Price]]*Table_ExternalData_15[[#Headers],[1,22]]</f>
        <v>5792.6210000000001</v>
      </c>
      <c r="L6235" s="7">
        <f>IF(G6235="White Shark",E6235*0.5,IF(G6235="Sbox",E6235*0.5,IF(G6235="Tenda",E6235*0.5,E6235*0.2)))/100</f>
        <v>0.02</v>
      </c>
      <c r="M6235" s="2">
        <f>Table_ExternalData_15[[#This Row],[Price]]-Table_ExternalData_15[[#This Row],[Price]]*Table_ExternalData_15[[#This Row],[extra popust]]</f>
        <v>4653.0889999999999</v>
      </c>
      <c r="N6235" s="2">
        <f>IF(M6235&lt;I6235,M6235,I6235)</f>
        <v>4653.0889999999999</v>
      </c>
      <c r="O6235" s="16" t="str">
        <f>IF(N6235&lt;I6235,$U$1," ")</f>
        <v xml:space="preserve"> </v>
      </c>
      <c r="P6235" s="16" t="str">
        <f>IFERROR((O6235+30)," ")</f>
        <v xml:space="preserve"> </v>
      </c>
      <c r="Q6235" s="2">
        <f ca="1">IF(O6235=$U$1,N6235,"0")*1.22</f>
        <v>0</v>
      </c>
    </row>
    <row r="6236" spans="1:17" x14ac:dyDescent="0.25">
      <c r="A6236" t="s">
        <v>8505</v>
      </c>
      <c r="B6236" t="s">
        <v>8504</v>
      </c>
      <c r="C6236">
        <v>15905</v>
      </c>
      <c r="D6236">
        <v>1292.8399999999999</v>
      </c>
      <c r="E6236">
        <f>IFERROR(VLOOKUP(Table_ExternalData_15[[#This Row],[Id]],Rabati!B:C,2,0),0)</f>
        <v>10</v>
      </c>
      <c r="F6236">
        <v>0</v>
      </c>
      <c r="G6236" t="str">
        <f>VLOOKUP(Table_ExternalData_15[[#This Row],[Id]],'Blagovna izdelek'!A:C,3,0)</f>
        <v>Aten</v>
      </c>
      <c r="H6236">
        <f>Table_ExternalData_15[[#This Row],[Rabat]]*0.2</f>
        <v>2</v>
      </c>
      <c r="I6236" s="2">
        <f>Table_ExternalData_15[[#This Row],[Price]]-(Table_ExternalData_15[[#This Row],[Price]]*Table_ExternalData_15[[#This Row],[BB rabat]])/100</f>
        <v>1266.9831999999999</v>
      </c>
      <c r="J6236" s="2">
        <f>Table_ExternalData_15[[#This Row],[BB cena]]*Table_ExternalData_15[[#Headers],[1,22]]</f>
        <v>1545.7195039999999</v>
      </c>
      <c r="K6236">
        <f>Table_ExternalData_15[[#This Row],[Price]]*Table_ExternalData_15[[#Headers],[1,22]]</f>
        <v>1577.2647999999999</v>
      </c>
      <c r="L6236" s="7">
        <f>IF(G6236="White Shark",E6236*0.5,IF(G6236="Sbox",E6236*0.5,IF(G6236="Tenda",E6236*0.5,E6236*0.2)))/100</f>
        <v>0.02</v>
      </c>
      <c r="M6236" s="2">
        <f>Table_ExternalData_15[[#This Row],[Price]]-Table_ExternalData_15[[#This Row],[Price]]*Table_ExternalData_15[[#This Row],[extra popust]]</f>
        <v>1266.9831999999999</v>
      </c>
      <c r="N6236" s="2">
        <f>IF(M6236&lt;I6236,M6236,I6236)</f>
        <v>1266.9831999999999</v>
      </c>
      <c r="O6236" s="16" t="str">
        <f>IF(N6236&lt;I6236,$U$1," ")</f>
        <v xml:space="preserve"> </v>
      </c>
      <c r="P6236" s="16" t="str">
        <f>IFERROR((O6236+30)," ")</f>
        <v xml:space="preserve"> </v>
      </c>
      <c r="Q6236" s="2">
        <f ca="1">IF(O6236=$U$1,N6236,"0")*1.22</f>
        <v>0</v>
      </c>
    </row>
    <row r="6237" spans="1:17" x14ac:dyDescent="0.25">
      <c r="A6237" t="s">
        <v>8506</v>
      </c>
      <c r="B6237" t="s">
        <v>9764</v>
      </c>
      <c r="C6237">
        <v>15906</v>
      </c>
      <c r="D6237">
        <v>45.75</v>
      </c>
      <c r="E6237">
        <f>IFERROR(VLOOKUP(Table_ExternalData_15[[#This Row],[Id]],Rabati!B:C,2,0),0)</f>
        <v>10</v>
      </c>
      <c r="F6237">
        <v>6</v>
      </c>
      <c r="G6237" t="str">
        <f>VLOOKUP(Table_ExternalData_15[[#This Row],[Id]],'Blagovna izdelek'!A:C,3,0)</f>
        <v>Aten</v>
      </c>
      <c r="H6237">
        <f>Table_ExternalData_15[[#This Row],[Rabat]]*0.2</f>
        <v>2</v>
      </c>
      <c r="I6237" s="2">
        <f>Table_ExternalData_15[[#This Row],[Price]]-(Table_ExternalData_15[[#This Row],[Price]]*Table_ExternalData_15[[#This Row],[BB rabat]])/100</f>
        <v>44.835000000000001</v>
      </c>
      <c r="J6237" s="2">
        <f>Table_ExternalData_15[[#This Row],[BB cena]]*Table_ExternalData_15[[#Headers],[1,22]]</f>
        <v>54.698700000000002</v>
      </c>
      <c r="K6237">
        <f>Table_ExternalData_15[[#This Row],[Price]]*Table_ExternalData_15[[#Headers],[1,22]]</f>
        <v>55.814999999999998</v>
      </c>
      <c r="L6237" s="7">
        <f>IF(G6237="White Shark",E6237*0.5,IF(G6237="Sbox",E6237*0.5,IF(G6237="Tenda",E6237*0.5,E6237*0.2)))/100</f>
        <v>0.02</v>
      </c>
      <c r="M6237" s="2">
        <f>Table_ExternalData_15[[#This Row],[Price]]-Table_ExternalData_15[[#This Row],[Price]]*Table_ExternalData_15[[#This Row],[extra popust]]</f>
        <v>44.835000000000001</v>
      </c>
      <c r="N6237" s="2">
        <f>IF(M6237&lt;I6237,M6237,I6237)</f>
        <v>44.835000000000001</v>
      </c>
      <c r="O6237" s="16" t="str">
        <f>IF(N6237&lt;I6237,$U$1," ")</f>
        <v xml:space="preserve"> </v>
      </c>
      <c r="P6237" s="16" t="str">
        <f>IFERROR((O6237+30)," ")</f>
        <v xml:space="preserve"> </v>
      </c>
      <c r="Q6237" s="2">
        <f ca="1">IF(O6237=$U$1,N6237,"0")*1.22</f>
        <v>0</v>
      </c>
    </row>
    <row r="6238" spans="1:17" x14ac:dyDescent="0.25">
      <c r="A6238" t="s">
        <v>8508</v>
      </c>
      <c r="B6238" t="s">
        <v>8507</v>
      </c>
      <c r="C6238">
        <v>15907</v>
      </c>
      <c r="D6238">
        <v>370.89</v>
      </c>
      <c r="E6238">
        <f>IFERROR(VLOOKUP(Table_ExternalData_15[[#This Row],[Id]],Rabati!B:C,2,0),0)</f>
        <v>10</v>
      </c>
      <c r="F6238">
        <v>0</v>
      </c>
      <c r="G6238" t="str">
        <f>VLOOKUP(Table_ExternalData_15[[#This Row],[Id]],'Blagovna izdelek'!A:C,3,0)</f>
        <v>Aten</v>
      </c>
      <c r="H6238">
        <f>Table_ExternalData_15[[#This Row],[Rabat]]*0.2</f>
        <v>2</v>
      </c>
      <c r="I6238" s="2">
        <f>Table_ExternalData_15[[#This Row],[Price]]-(Table_ExternalData_15[[#This Row],[Price]]*Table_ExternalData_15[[#This Row],[BB rabat]])/100</f>
        <v>363.47219999999999</v>
      </c>
      <c r="J6238" s="2">
        <f>Table_ExternalData_15[[#This Row],[BB cena]]*Table_ExternalData_15[[#Headers],[1,22]]</f>
        <v>443.43608399999999</v>
      </c>
      <c r="K6238">
        <f>Table_ExternalData_15[[#This Row],[Price]]*Table_ExternalData_15[[#Headers],[1,22]]</f>
        <v>452.48579999999998</v>
      </c>
      <c r="L6238" s="7">
        <f>IF(G6238="White Shark",E6238*0.5,IF(G6238="Sbox",E6238*0.5,IF(G6238="Tenda",E6238*0.5,E6238*0.2)))/100</f>
        <v>0.02</v>
      </c>
      <c r="M6238" s="2">
        <f>Table_ExternalData_15[[#This Row],[Price]]-Table_ExternalData_15[[#This Row],[Price]]*Table_ExternalData_15[[#This Row],[extra popust]]</f>
        <v>363.47219999999999</v>
      </c>
      <c r="N6238" s="2">
        <f>IF(M6238&lt;I6238,M6238,I6238)</f>
        <v>363.47219999999999</v>
      </c>
      <c r="O6238" s="16" t="str">
        <f>IF(N6238&lt;I6238,$U$1," ")</f>
        <v xml:space="preserve"> </v>
      </c>
      <c r="P6238" s="16" t="str">
        <f>IFERROR((O6238+30)," ")</f>
        <v xml:space="preserve"> </v>
      </c>
      <c r="Q6238" s="2">
        <f ca="1">IF(O6238=$U$1,N6238,"0")*1.22</f>
        <v>0</v>
      </c>
    </row>
    <row r="6239" spans="1:17" x14ac:dyDescent="0.25">
      <c r="A6239" t="s">
        <v>8510</v>
      </c>
      <c r="B6239" t="s">
        <v>8509</v>
      </c>
      <c r="C6239">
        <v>15908</v>
      </c>
      <c r="D6239">
        <v>1272.95</v>
      </c>
      <c r="E6239">
        <f>IFERROR(VLOOKUP(Table_ExternalData_15[[#This Row],[Id]],Rabati!B:C,2,0),0)</f>
        <v>10</v>
      </c>
      <c r="F6239">
        <v>0</v>
      </c>
      <c r="G6239" t="str">
        <f>VLOOKUP(Table_ExternalData_15[[#This Row],[Id]],'Blagovna izdelek'!A:C,3,0)</f>
        <v>Aten</v>
      </c>
      <c r="H6239">
        <f>Table_ExternalData_15[[#This Row],[Rabat]]*0.2</f>
        <v>2</v>
      </c>
      <c r="I6239" s="2">
        <f>Table_ExternalData_15[[#This Row],[Price]]-(Table_ExternalData_15[[#This Row],[Price]]*Table_ExternalData_15[[#This Row],[BB rabat]])/100</f>
        <v>1247.491</v>
      </c>
      <c r="J6239" s="2">
        <f>Table_ExternalData_15[[#This Row],[BB cena]]*Table_ExternalData_15[[#Headers],[1,22]]</f>
        <v>1521.93902</v>
      </c>
      <c r="K6239">
        <f>Table_ExternalData_15[[#This Row],[Price]]*Table_ExternalData_15[[#Headers],[1,22]]</f>
        <v>1552.999</v>
      </c>
      <c r="L6239" s="7">
        <f>IF(G6239="White Shark",E6239*0.5,IF(G6239="Sbox",E6239*0.5,IF(G6239="Tenda",E6239*0.5,E6239*0.2)))/100</f>
        <v>0.02</v>
      </c>
      <c r="M6239" s="2">
        <f>Table_ExternalData_15[[#This Row],[Price]]-Table_ExternalData_15[[#This Row],[Price]]*Table_ExternalData_15[[#This Row],[extra popust]]</f>
        <v>1247.491</v>
      </c>
      <c r="N6239" s="2">
        <f>IF(M6239&lt;I6239,M6239,I6239)</f>
        <v>1247.491</v>
      </c>
      <c r="O6239" s="16" t="str">
        <f>IF(N6239&lt;I6239,$U$1," ")</f>
        <v xml:space="preserve"> </v>
      </c>
      <c r="P6239" s="16" t="str">
        <f>IFERROR((O6239+30)," ")</f>
        <v xml:space="preserve"> </v>
      </c>
      <c r="Q6239" s="2">
        <f ca="1">IF(O6239=$U$1,N6239,"0")*1.22</f>
        <v>0</v>
      </c>
    </row>
    <row r="6240" spans="1:17" x14ac:dyDescent="0.25">
      <c r="A6240" t="s">
        <v>8512</v>
      </c>
      <c r="B6240" t="s">
        <v>8511</v>
      </c>
      <c r="C6240">
        <v>15909</v>
      </c>
      <c r="D6240">
        <v>1272.95</v>
      </c>
      <c r="E6240">
        <f>IFERROR(VLOOKUP(Table_ExternalData_15[[#This Row],[Id]],Rabati!B:C,2,0),0)</f>
        <v>10</v>
      </c>
      <c r="F6240">
        <v>0</v>
      </c>
      <c r="G6240" t="str">
        <f>VLOOKUP(Table_ExternalData_15[[#This Row],[Id]],'Blagovna izdelek'!A:C,3,0)</f>
        <v>Aten</v>
      </c>
      <c r="H6240">
        <f>Table_ExternalData_15[[#This Row],[Rabat]]*0.2</f>
        <v>2</v>
      </c>
      <c r="I6240" s="2">
        <f>Table_ExternalData_15[[#This Row],[Price]]-(Table_ExternalData_15[[#This Row],[Price]]*Table_ExternalData_15[[#This Row],[BB rabat]])/100</f>
        <v>1247.491</v>
      </c>
      <c r="J6240" s="2">
        <f>Table_ExternalData_15[[#This Row],[BB cena]]*Table_ExternalData_15[[#Headers],[1,22]]</f>
        <v>1521.93902</v>
      </c>
      <c r="K6240">
        <f>Table_ExternalData_15[[#This Row],[Price]]*Table_ExternalData_15[[#Headers],[1,22]]</f>
        <v>1552.999</v>
      </c>
      <c r="L6240" s="7">
        <f>IF(G6240="White Shark",E6240*0.5,IF(G6240="Sbox",E6240*0.5,IF(G6240="Tenda",E6240*0.5,E6240*0.2)))/100</f>
        <v>0.02</v>
      </c>
      <c r="M6240" s="2">
        <f>Table_ExternalData_15[[#This Row],[Price]]-Table_ExternalData_15[[#This Row],[Price]]*Table_ExternalData_15[[#This Row],[extra popust]]</f>
        <v>1247.491</v>
      </c>
      <c r="N6240" s="2">
        <f>IF(M6240&lt;I6240,M6240,I6240)</f>
        <v>1247.491</v>
      </c>
      <c r="O6240" s="16" t="str">
        <f>IF(N6240&lt;I6240,$U$1," ")</f>
        <v xml:space="preserve"> </v>
      </c>
      <c r="P6240" s="16" t="str">
        <f>IFERROR((O6240+30)," ")</f>
        <v xml:space="preserve"> </v>
      </c>
      <c r="Q6240" s="2">
        <f ca="1">IF(O6240=$U$1,N6240,"0")*1.22</f>
        <v>0</v>
      </c>
    </row>
    <row r="6241" spans="1:17" x14ac:dyDescent="0.25">
      <c r="A6241" t="s">
        <v>8514</v>
      </c>
      <c r="B6241" t="s">
        <v>8513</v>
      </c>
      <c r="C6241">
        <v>15910</v>
      </c>
      <c r="D6241">
        <v>1084.58</v>
      </c>
      <c r="E6241">
        <f>IFERROR(VLOOKUP(Table_ExternalData_15[[#This Row],[Id]],Rabati!B:C,2,0),0)</f>
        <v>10</v>
      </c>
      <c r="F6241">
        <v>0</v>
      </c>
      <c r="G6241" t="str">
        <f>VLOOKUP(Table_ExternalData_15[[#This Row],[Id]],'Blagovna izdelek'!A:C,3,0)</f>
        <v>Aten</v>
      </c>
      <c r="H6241">
        <f>Table_ExternalData_15[[#This Row],[Rabat]]*0.2</f>
        <v>2</v>
      </c>
      <c r="I6241" s="2">
        <f>Table_ExternalData_15[[#This Row],[Price]]-(Table_ExternalData_15[[#This Row],[Price]]*Table_ExternalData_15[[#This Row],[BB rabat]])/100</f>
        <v>1062.8883999999998</v>
      </c>
      <c r="J6241" s="2">
        <f>Table_ExternalData_15[[#This Row],[BB cena]]*Table_ExternalData_15[[#Headers],[1,22]]</f>
        <v>1296.7238479999999</v>
      </c>
      <c r="K6241">
        <f>Table_ExternalData_15[[#This Row],[Price]]*Table_ExternalData_15[[#Headers],[1,22]]</f>
        <v>1323.1876</v>
      </c>
      <c r="L6241" s="7">
        <f>IF(G6241="White Shark",E6241*0.5,IF(G6241="Sbox",E6241*0.5,IF(G6241="Tenda",E6241*0.5,E6241*0.2)))/100</f>
        <v>0.02</v>
      </c>
      <c r="M6241" s="2">
        <f>Table_ExternalData_15[[#This Row],[Price]]-Table_ExternalData_15[[#This Row],[Price]]*Table_ExternalData_15[[#This Row],[extra popust]]</f>
        <v>1062.8883999999998</v>
      </c>
      <c r="N6241" s="2">
        <f>IF(M6241&lt;I6241,M6241,I6241)</f>
        <v>1062.8883999999998</v>
      </c>
      <c r="O6241" s="16" t="str">
        <f>IF(N6241&lt;I6241,$U$1," ")</f>
        <v xml:space="preserve"> </v>
      </c>
      <c r="P6241" s="16" t="str">
        <f>IFERROR((O6241+30)," ")</f>
        <v xml:space="preserve"> </v>
      </c>
      <c r="Q6241" s="2">
        <f ca="1">IF(O6241=$U$1,N6241,"0")*1.22</f>
        <v>0</v>
      </c>
    </row>
    <row r="6242" spans="1:17" x14ac:dyDescent="0.25">
      <c r="A6242" t="s">
        <v>8516</v>
      </c>
      <c r="B6242" t="s">
        <v>8515</v>
      </c>
      <c r="C6242">
        <v>15911</v>
      </c>
      <c r="D6242">
        <v>615.79</v>
      </c>
      <c r="E6242">
        <f>IFERROR(VLOOKUP(Table_ExternalData_15[[#This Row],[Id]],Rabati!B:C,2,0),0)</f>
        <v>10</v>
      </c>
      <c r="F6242">
        <v>0</v>
      </c>
      <c r="G6242" t="str">
        <f>VLOOKUP(Table_ExternalData_15[[#This Row],[Id]],'Blagovna izdelek'!A:C,3,0)</f>
        <v>Aten</v>
      </c>
      <c r="H6242">
        <f>Table_ExternalData_15[[#This Row],[Rabat]]*0.2</f>
        <v>2</v>
      </c>
      <c r="I6242" s="2">
        <f>Table_ExternalData_15[[#This Row],[Price]]-(Table_ExternalData_15[[#This Row],[Price]]*Table_ExternalData_15[[#This Row],[BB rabat]])/100</f>
        <v>603.4742</v>
      </c>
      <c r="J6242" s="2">
        <f>Table_ExternalData_15[[#This Row],[BB cena]]*Table_ExternalData_15[[#Headers],[1,22]]</f>
        <v>736.23852399999998</v>
      </c>
      <c r="K6242">
        <f>Table_ExternalData_15[[#This Row],[Price]]*Table_ExternalData_15[[#Headers],[1,22]]</f>
        <v>751.26379999999995</v>
      </c>
      <c r="L6242" s="7">
        <f>IF(G6242="White Shark",E6242*0.5,IF(G6242="Sbox",E6242*0.5,IF(G6242="Tenda",E6242*0.5,E6242*0.2)))/100</f>
        <v>0.02</v>
      </c>
      <c r="M6242" s="2">
        <f>Table_ExternalData_15[[#This Row],[Price]]-Table_ExternalData_15[[#This Row],[Price]]*Table_ExternalData_15[[#This Row],[extra popust]]</f>
        <v>603.4742</v>
      </c>
      <c r="N6242" s="2">
        <f>IF(M6242&lt;I6242,M6242,I6242)</f>
        <v>603.4742</v>
      </c>
      <c r="O6242" s="16" t="str">
        <f>IF(N6242&lt;I6242,$U$1," ")</f>
        <v xml:space="preserve"> </v>
      </c>
      <c r="P6242" s="16" t="str">
        <f>IFERROR((O6242+30)," ")</f>
        <v xml:space="preserve"> </v>
      </c>
      <c r="Q6242" s="2">
        <f ca="1">IF(O6242=$U$1,N6242,"0")*1.22</f>
        <v>0</v>
      </c>
    </row>
    <row r="6243" spans="1:17" x14ac:dyDescent="0.25">
      <c r="A6243" t="s">
        <v>8518</v>
      </c>
      <c r="B6243" t="s">
        <v>8517</v>
      </c>
      <c r="C6243">
        <v>15912</v>
      </c>
      <c r="D6243">
        <v>1159.26</v>
      </c>
      <c r="E6243">
        <f>IFERROR(VLOOKUP(Table_ExternalData_15[[#This Row],[Id]],Rabati!B:C,2,0),0)</f>
        <v>10</v>
      </c>
      <c r="F6243">
        <v>0</v>
      </c>
      <c r="G6243" t="str">
        <f>VLOOKUP(Table_ExternalData_15[[#This Row],[Id]],'Blagovna izdelek'!A:C,3,0)</f>
        <v>Aten</v>
      </c>
      <c r="H6243">
        <f>Table_ExternalData_15[[#This Row],[Rabat]]*0.2</f>
        <v>2</v>
      </c>
      <c r="I6243" s="2">
        <f>Table_ExternalData_15[[#This Row],[Price]]-(Table_ExternalData_15[[#This Row],[Price]]*Table_ExternalData_15[[#This Row],[BB rabat]])/100</f>
        <v>1136.0748000000001</v>
      </c>
      <c r="J6243" s="2">
        <f>Table_ExternalData_15[[#This Row],[BB cena]]*Table_ExternalData_15[[#Headers],[1,22]]</f>
        <v>1386.011256</v>
      </c>
      <c r="K6243">
        <f>Table_ExternalData_15[[#This Row],[Price]]*Table_ExternalData_15[[#Headers],[1,22]]</f>
        <v>1414.2972</v>
      </c>
      <c r="L6243" s="7">
        <f>IF(G6243="White Shark",E6243*0.5,IF(G6243="Sbox",E6243*0.5,IF(G6243="Tenda",E6243*0.5,E6243*0.2)))/100</f>
        <v>0.02</v>
      </c>
      <c r="M6243" s="2">
        <f>Table_ExternalData_15[[#This Row],[Price]]-Table_ExternalData_15[[#This Row],[Price]]*Table_ExternalData_15[[#This Row],[extra popust]]</f>
        <v>1136.0748000000001</v>
      </c>
      <c r="N6243" s="2">
        <f>IF(M6243&lt;I6243,M6243,I6243)</f>
        <v>1136.0748000000001</v>
      </c>
      <c r="O6243" s="16" t="str">
        <f>IF(N6243&lt;I6243,$U$1," ")</f>
        <v xml:space="preserve"> </v>
      </c>
      <c r="P6243" s="16" t="str">
        <f>IFERROR((O6243+30)," ")</f>
        <v xml:space="preserve"> </v>
      </c>
      <c r="Q6243" s="2">
        <f ca="1">IF(O6243=$U$1,N6243,"0")*1.22</f>
        <v>0</v>
      </c>
    </row>
    <row r="6244" spans="1:17" x14ac:dyDescent="0.25">
      <c r="A6244" t="s">
        <v>8520</v>
      </c>
      <c r="B6244" t="s">
        <v>8519</v>
      </c>
      <c r="C6244">
        <v>15913</v>
      </c>
      <c r="D6244">
        <v>725.05</v>
      </c>
      <c r="E6244">
        <f>IFERROR(VLOOKUP(Table_ExternalData_15[[#This Row],[Id]],Rabati!B:C,2,0),0)</f>
        <v>10</v>
      </c>
      <c r="F6244">
        <v>0</v>
      </c>
      <c r="G6244" t="str">
        <f>VLOOKUP(Table_ExternalData_15[[#This Row],[Id]],'Blagovna izdelek'!A:C,3,0)</f>
        <v>Aten</v>
      </c>
      <c r="H6244">
        <f>Table_ExternalData_15[[#This Row],[Rabat]]*0.2</f>
        <v>2</v>
      </c>
      <c r="I6244" s="2">
        <f>Table_ExternalData_15[[#This Row],[Price]]-(Table_ExternalData_15[[#This Row],[Price]]*Table_ExternalData_15[[#This Row],[BB rabat]])/100</f>
        <v>710.54899999999998</v>
      </c>
      <c r="J6244" s="2">
        <f>Table_ExternalData_15[[#This Row],[BB cena]]*Table_ExternalData_15[[#Headers],[1,22]]</f>
        <v>866.86977999999999</v>
      </c>
      <c r="K6244">
        <f>Table_ExternalData_15[[#This Row],[Price]]*Table_ExternalData_15[[#Headers],[1,22]]</f>
        <v>884.56099999999992</v>
      </c>
      <c r="L6244" s="7">
        <f>IF(G6244="White Shark",E6244*0.5,IF(G6244="Sbox",E6244*0.5,IF(G6244="Tenda",E6244*0.5,E6244*0.2)))/100</f>
        <v>0.02</v>
      </c>
      <c r="M6244" s="2">
        <f>Table_ExternalData_15[[#This Row],[Price]]-Table_ExternalData_15[[#This Row],[Price]]*Table_ExternalData_15[[#This Row],[extra popust]]</f>
        <v>710.54899999999998</v>
      </c>
      <c r="N6244" s="2">
        <f>IF(M6244&lt;I6244,M6244,I6244)</f>
        <v>710.54899999999998</v>
      </c>
      <c r="O6244" s="16" t="str">
        <f>IF(N6244&lt;I6244,$U$1," ")</f>
        <v xml:space="preserve"> </v>
      </c>
      <c r="P6244" s="16" t="str">
        <f>IFERROR((O6244+30)," ")</f>
        <v xml:space="preserve"> </v>
      </c>
      <c r="Q6244" s="2">
        <f ca="1">IF(O6244=$U$1,N6244,"0")*1.22</f>
        <v>0</v>
      </c>
    </row>
    <row r="6245" spans="1:17" x14ac:dyDescent="0.25">
      <c r="A6245" t="s">
        <v>8522</v>
      </c>
      <c r="B6245" t="s">
        <v>8521</v>
      </c>
      <c r="C6245">
        <v>15914</v>
      </c>
      <c r="D6245">
        <v>362</v>
      </c>
      <c r="E6245">
        <f>IFERROR(VLOOKUP(Table_ExternalData_15[[#This Row],[Id]],Rabati!B:C,2,0),0)</f>
        <v>10</v>
      </c>
      <c r="F6245">
        <v>0</v>
      </c>
      <c r="G6245" t="str">
        <f>VLOOKUP(Table_ExternalData_15[[#This Row],[Id]],'Blagovna izdelek'!A:C,3,0)</f>
        <v>Aten</v>
      </c>
      <c r="H6245">
        <f>Table_ExternalData_15[[#This Row],[Rabat]]*0.2</f>
        <v>2</v>
      </c>
      <c r="I6245" s="2">
        <f>Table_ExternalData_15[[#This Row],[Price]]-(Table_ExternalData_15[[#This Row],[Price]]*Table_ExternalData_15[[#This Row],[BB rabat]])/100</f>
        <v>354.76</v>
      </c>
      <c r="J6245" s="2">
        <f>Table_ExternalData_15[[#This Row],[BB cena]]*Table_ExternalData_15[[#Headers],[1,22]]</f>
        <v>432.80719999999997</v>
      </c>
      <c r="K6245">
        <f>Table_ExternalData_15[[#This Row],[Price]]*Table_ExternalData_15[[#Headers],[1,22]]</f>
        <v>441.64</v>
      </c>
      <c r="L6245" s="7">
        <f>IF(G6245="White Shark",E6245*0.5,IF(G6245="Sbox",E6245*0.5,IF(G6245="Tenda",E6245*0.5,E6245*0.2)))/100</f>
        <v>0.02</v>
      </c>
      <c r="M6245" s="2">
        <f>Table_ExternalData_15[[#This Row],[Price]]-Table_ExternalData_15[[#This Row],[Price]]*Table_ExternalData_15[[#This Row],[extra popust]]</f>
        <v>354.76</v>
      </c>
      <c r="N6245" s="2">
        <f>IF(M6245&lt;I6245,M6245,I6245)</f>
        <v>354.76</v>
      </c>
      <c r="O6245" s="16" t="str">
        <f>IF(N6245&lt;I6245,$U$1," ")</f>
        <v xml:space="preserve"> </v>
      </c>
      <c r="P6245" s="16" t="str">
        <f>IFERROR((O6245+30)," ")</f>
        <v xml:space="preserve"> </v>
      </c>
      <c r="Q6245" s="2">
        <f ca="1">IF(O6245=$U$1,N6245,"0")*1.22</f>
        <v>0</v>
      </c>
    </row>
    <row r="6246" spans="1:17" x14ac:dyDescent="0.25">
      <c r="A6246" t="s">
        <v>8524</v>
      </c>
      <c r="B6246" t="s">
        <v>8523</v>
      </c>
      <c r="C6246">
        <v>15915</v>
      </c>
      <c r="D6246">
        <v>513.32000000000005</v>
      </c>
      <c r="E6246">
        <f>IFERROR(VLOOKUP(Table_ExternalData_15[[#This Row],[Id]],Rabati!B:C,2,0),0)</f>
        <v>10</v>
      </c>
      <c r="F6246">
        <v>0</v>
      </c>
      <c r="G6246" t="str">
        <f>VLOOKUP(Table_ExternalData_15[[#This Row],[Id]],'Blagovna izdelek'!A:C,3,0)</f>
        <v>Aten</v>
      </c>
      <c r="H6246">
        <f>Table_ExternalData_15[[#This Row],[Rabat]]*0.2</f>
        <v>2</v>
      </c>
      <c r="I6246" s="2">
        <f>Table_ExternalData_15[[#This Row],[Price]]-(Table_ExternalData_15[[#This Row],[Price]]*Table_ExternalData_15[[#This Row],[BB rabat]])/100</f>
        <v>503.05360000000007</v>
      </c>
      <c r="J6246" s="2">
        <f>Table_ExternalData_15[[#This Row],[BB cena]]*Table_ExternalData_15[[#Headers],[1,22]]</f>
        <v>613.72539200000006</v>
      </c>
      <c r="K6246">
        <f>Table_ExternalData_15[[#This Row],[Price]]*Table_ExternalData_15[[#Headers],[1,22]]</f>
        <v>626.25040000000001</v>
      </c>
      <c r="L6246" s="7">
        <f>IF(G6246="White Shark",E6246*0.5,IF(G6246="Sbox",E6246*0.5,IF(G6246="Tenda",E6246*0.5,E6246*0.2)))/100</f>
        <v>0.02</v>
      </c>
      <c r="M6246" s="2">
        <f>Table_ExternalData_15[[#This Row],[Price]]-Table_ExternalData_15[[#This Row],[Price]]*Table_ExternalData_15[[#This Row],[extra popust]]</f>
        <v>503.05360000000007</v>
      </c>
      <c r="N6246" s="2">
        <f>IF(M6246&lt;I6246,M6246,I6246)</f>
        <v>503.05360000000007</v>
      </c>
      <c r="O6246" s="16" t="str">
        <f>IF(N6246&lt;I6246,$U$1," ")</f>
        <v xml:space="preserve"> </v>
      </c>
      <c r="P6246" s="16" t="str">
        <f>IFERROR((O6246+30)," ")</f>
        <v xml:space="preserve"> </v>
      </c>
      <c r="Q6246" s="2">
        <f ca="1">IF(O6246=$U$1,N6246,"0")*1.22</f>
        <v>0</v>
      </c>
    </row>
    <row r="6247" spans="1:17" x14ac:dyDescent="0.25">
      <c r="A6247" t="s">
        <v>8525</v>
      </c>
      <c r="B6247" t="s">
        <v>10348</v>
      </c>
      <c r="C6247">
        <v>15916</v>
      </c>
      <c r="D6247">
        <v>247.74</v>
      </c>
      <c r="E6247">
        <f>IFERROR(VLOOKUP(Table_ExternalData_15[[#This Row],[Id]],Rabati!B:C,2,0),0)</f>
        <v>10</v>
      </c>
      <c r="F6247">
        <v>0</v>
      </c>
      <c r="G6247" t="str">
        <f>VLOOKUP(Table_ExternalData_15[[#This Row],[Id]],'Blagovna izdelek'!A:C,3,0)</f>
        <v>Aten</v>
      </c>
      <c r="H6247">
        <f>Table_ExternalData_15[[#This Row],[Rabat]]*0.2</f>
        <v>2</v>
      </c>
      <c r="I6247" s="2">
        <f>Table_ExternalData_15[[#This Row],[Price]]-(Table_ExternalData_15[[#This Row],[Price]]*Table_ExternalData_15[[#This Row],[BB rabat]])/100</f>
        <v>242.7852</v>
      </c>
      <c r="J6247" s="2">
        <f>Table_ExternalData_15[[#This Row],[BB cena]]*Table_ExternalData_15[[#Headers],[1,22]]</f>
        <v>296.19794400000001</v>
      </c>
      <c r="K6247">
        <f>Table_ExternalData_15[[#This Row],[Price]]*Table_ExternalData_15[[#Headers],[1,22]]</f>
        <v>302.24279999999999</v>
      </c>
      <c r="L6247" s="7">
        <f>IF(G6247="White Shark",E6247*0.5,IF(G6247="Sbox",E6247*0.5,IF(G6247="Tenda",E6247*0.5,E6247*0.2)))/100</f>
        <v>0.02</v>
      </c>
      <c r="M6247" s="2">
        <f>Table_ExternalData_15[[#This Row],[Price]]-Table_ExternalData_15[[#This Row],[Price]]*Table_ExternalData_15[[#This Row],[extra popust]]</f>
        <v>242.7852</v>
      </c>
      <c r="N6247" s="2">
        <f>IF(M6247&lt;I6247,M6247,I6247)</f>
        <v>242.7852</v>
      </c>
      <c r="O6247" s="16" t="str">
        <f>IF(N6247&lt;I6247,$U$1," ")</f>
        <v xml:space="preserve"> </v>
      </c>
      <c r="P6247" s="16" t="str">
        <f>IFERROR((O6247+30)," ")</f>
        <v xml:space="preserve"> </v>
      </c>
      <c r="Q6247" s="2">
        <f ca="1">IF(O6247=$U$1,N6247,"0")*1.22</f>
        <v>0</v>
      </c>
    </row>
    <row r="6248" spans="1:17" x14ac:dyDescent="0.25">
      <c r="A6248" t="s">
        <v>8527</v>
      </c>
      <c r="B6248" t="s">
        <v>8526</v>
      </c>
      <c r="C6248">
        <v>15917</v>
      </c>
      <c r="D6248">
        <v>1266.1600000000001</v>
      </c>
      <c r="E6248">
        <f>IFERROR(VLOOKUP(Table_ExternalData_15[[#This Row],[Id]],Rabati!B:C,2,0),0)</f>
        <v>10</v>
      </c>
      <c r="F6248">
        <v>0</v>
      </c>
      <c r="G6248" t="str">
        <f>VLOOKUP(Table_ExternalData_15[[#This Row],[Id]],'Blagovna izdelek'!A:C,3,0)</f>
        <v>Aten</v>
      </c>
      <c r="H6248">
        <f>Table_ExternalData_15[[#This Row],[Rabat]]*0.2</f>
        <v>2</v>
      </c>
      <c r="I6248" s="2">
        <f>Table_ExternalData_15[[#This Row],[Price]]-(Table_ExternalData_15[[#This Row],[Price]]*Table_ExternalData_15[[#This Row],[BB rabat]])/100</f>
        <v>1240.8368</v>
      </c>
      <c r="J6248" s="2">
        <f>Table_ExternalData_15[[#This Row],[BB cena]]*Table_ExternalData_15[[#Headers],[1,22]]</f>
        <v>1513.8208959999999</v>
      </c>
      <c r="K6248">
        <f>Table_ExternalData_15[[#This Row],[Price]]*Table_ExternalData_15[[#Headers],[1,22]]</f>
        <v>1544.7152000000001</v>
      </c>
      <c r="L6248" s="7">
        <f>IF(G6248="White Shark",E6248*0.5,IF(G6248="Sbox",E6248*0.5,IF(G6248="Tenda",E6248*0.5,E6248*0.2)))/100</f>
        <v>0.02</v>
      </c>
      <c r="M6248" s="2">
        <f>Table_ExternalData_15[[#This Row],[Price]]-Table_ExternalData_15[[#This Row],[Price]]*Table_ExternalData_15[[#This Row],[extra popust]]</f>
        <v>1240.8368</v>
      </c>
      <c r="N6248" s="2">
        <f>IF(M6248&lt;I6248,M6248,I6248)</f>
        <v>1240.8368</v>
      </c>
      <c r="O6248" s="16" t="str">
        <f>IF(N6248&lt;I6248,$U$1," ")</f>
        <v xml:space="preserve"> </v>
      </c>
      <c r="P6248" s="16" t="str">
        <f>IFERROR((O6248+30)," ")</f>
        <v xml:space="preserve"> </v>
      </c>
      <c r="Q6248" s="2">
        <f ca="1">IF(O6248=$U$1,N6248,"0")*1.22</f>
        <v>0</v>
      </c>
    </row>
    <row r="6249" spans="1:17" x14ac:dyDescent="0.25">
      <c r="A6249" t="s">
        <v>8529</v>
      </c>
      <c r="B6249" t="s">
        <v>8528</v>
      </c>
      <c r="C6249">
        <v>15918</v>
      </c>
      <c r="D6249">
        <v>6455.05</v>
      </c>
      <c r="E6249">
        <f>IFERROR(VLOOKUP(Table_ExternalData_15[[#This Row],[Id]],Rabati!B:C,2,0),0)</f>
        <v>10</v>
      </c>
      <c r="F6249">
        <v>0</v>
      </c>
      <c r="G6249" t="str">
        <f>VLOOKUP(Table_ExternalData_15[[#This Row],[Id]],'Blagovna izdelek'!A:C,3,0)</f>
        <v>Aten</v>
      </c>
      <c r="H6249">
        <f>Table_ExternalData_15[[#This Row],[Rabat]]*0.2</f>
        <v>2</v>
      </c>
      <c r="I6249" s="2">
        <f>Table_ExternalData_15[[#This Row],[Price]]-(Table_ExternalData_15[[#This Row],[Price]]*Table_ExternalData_15[[#This Row],[BB rabat]])/100</f>
        <v>6325.9490000000005</v>
      </c>
      <c r="J6249" s="2">
        <f>Table_ExternalData_15[[#This Row],[BB cena]]*Table_ExternalData_15[[#Headers],[1,22]]</f>
        <v>7717.6577800000005</v>
      </c>
      <c r="K6249">
        <f>Table_ExternalData_15[[#This Row],[Price]]*Table_ExternalData_15[[#Headers],[1,22]]</f>
        <v>7875.1610000000001</v>
      </c>
      <c r="L6249" s="7">
        <f>IF(G6249="White Shark",E6249*0.5,IF(G6249="Sbox",E6249*0.5,IF(G6249="Tenda",E6249*0.5,E6249*0.2)))/100</f>
        <v>0.02</v>
      </c>
      <c r="M6249" s="2">
        <f>Table_ExternalData_15[[#This Row],[Price]]-Table_ExternalData_15[[#This Row],[Price]]*Table_ExternalData_15[[#This Row],[extra popust]]</f>
        <v>6325.9490000000005</v>
      </c>
      <c r="N6249" s="2">
        <f>IF(M6249&lt;I6249,M6249,I6249)</f>
        <v>6325.9490000000005</v>
      </c>
      <c r="O6249" s="16" t="str">
        <f>IF(N6249&lt;I6249,$U$1," ")</f>
        <v xml:space="preserve"> </v>
      </c>
      <c r="P6249" s="16" t="str">
        <f>IFERROR((O6249+30)," ")</f>
        <v xml:space="preserve"> </v>
      </c>
      <c r="Q6249" s="2">
        <f ca="1">IF(O6249=$U$1,N6249,"0")*1.22</f>
        <v>0</v>
      </c>
    </row>
    <row r="6250" spans="1:17" x14ac:dyDescent="0.25">
      <c r="A6250" t="s">
        <v>8531</v>
      </c>
      <c r="B6250" t="s">
        <v>8530</v>
      </c>
      <c r="C6250">
        <v>15919</v>
      </c>
      <c r="D6250">
        <v>4215.63</v>
      </c>
      <c r="E6250">
        <f>IFERROR(VLOOKUP(Table_ExternalData_15[[#This Row],[Id]],Rabati!B:C,2,0),0)</f>
        <v>10</v>
      </c>
      <c r="F6250">
        <v>0</v>
      </c>
      <c r="G6250" t="str">
        <f>VLOOKUP(Table_ExternalData_15[[#This Row],[Id]],'Blagovna izdelek'!A:C,3,0)</f>
        <v>Aten</v>
      </c>
      <c r="H6250">
        <f>Table_ExternalData_15[[#This Row],[Rabat]]*0.2</f>
        <v>2</v>
      </c>
      <c r="I6250" s="2">
        <f>Table_ExternalData_15[[#This Row],[Price]]-(Table_ExternalData_15[[#This Row],[Price]]*Table_ExternalData_15[[#This Row],[BB rabat]])/100</f>
        <v>4131.3173999999999</v>
      </c>
      <c r="J6250" s="2">
        <f>Table_ExternalData_15[[#This Row],[BB cena]]*Table_ExternalData_15[[#Headers],[1,22]]</f>
        <v>5040.2072280000002</v>
      </c>
      <c r="K6250">
        <f>Table_ExternalData_15[[#This Row],[Price]]*Table_ExternalData_15[[#Headers],[1,22]]</f>
        <v>5143.0685999999996</v>
      </c>
      <c r="L6250" s="7">
        <f>IF(G6250="White Shark",E6250*0.5,IF(G6250="Sbox",E6250*0.5,IF(G6250="Tenda",E6250*0.5,E6250*0.2)))/100</f>
        <v>0.02</v>
      </c>
      <c r="M6250" s="2">
        <f>Table_ExternalData_15[[#This Row],[Price]]-Table_ExternalData_15[[#This Row],[Price]]*Table_ExternalData_15[[#This Row],[extra popust]]</f>
        <v>4131.3173999999999</v>
      </c>
      <c r="N6250" s="2">
        <f>IF(M6250&lt;I6250,M6250,I6250)</f>
        <v>4131.3173999999999</v>
      </c>
      <c r="O6250" s="16" t="str">
        <f>IF(N6250&lt;I6250,$U$1," ")</f>
        <v xml:space="preserve"> </v>
      </c>
      <c r="P6250" s="16" t="str">
        <f>IFERROR((O6250+30)," ")</f>
        <v xml:space="preserve"> </v>
      </c>
      <c r="Q6250" s="2">
        <f ca="1">IF(O6250=$U$1,N6250,"0")*1.22</f>
        <v>0</v>
      </c>
    </row>
    <row r="6251" spans="1:17" x14ac:dyDescent="0.25">
      <c r="A6251" t="s">
        <v>8533</v>
      </c>
      <c r="B6251" t="s">
        <v>8532</v>
      </c>
      <c r="C6251">
        <v>15920</v>
      </c>
      <c r="D6251">
        <v>13142.68</v>
      </c>
      <c r="E6251">
        <f>IFERROR(VLOOKUP(Table_ExternalData_15[[#This Row],[Id]],Rabati!B:C,2,0),0)</f>
        <v>10</v>
      </c>
      <c r="F6251">
        <v>0</v>
      </c>
      <c r="G6251" t="str">
        <f>VLOOKUP(Table_ExternalData_15[[#This Row],[Id]],'Blagovna izdelek'!A:C,3,0)</f>
        <v>Aten</v>
      </c>
      <c r="H6251">
        <f>Table_ExternalData_15[[#This Row],[Rabat]]*0.2</f>
        <v>2</v>
      </c>
      <c r="I6251" s="2">
        <f>Table_ExternalData_15[[#This Row],[Price]]-(Table_ExternalData_15[[#This Row],[Price]]*Table_ExternalData_15[[#This Row],[BB rabat]])/100</f>
        <v>12879.8264</v>
      </c>
      <c r="J6251" s="2">
        <f>Table_ExternalData_15[[#This Row],[BB cena]]*Table_ExternalData_15[[#Headers],[1,22]]</f>
        <v>15713.388208</v>
      </c>
      <c r="K6251">
        <f>Table_ExternalData_15[[#This Row],[Price]]*Table_ExternalData_15[[#Headers],[1,22]]</f>
        <v>16034.069600000001</v>
      </c>
      <c r="L6251" s="7">
        <f>IF(G6251="White Shark",E6251*0.5,IF(G6251="Sbox",E6251*0.5,IF(G6251="Tenda",E6251*0.5,E6251*0.2)))/100</f>
        <v>0.02</v>
      </c>
      <c r="M6251" s="2">
        <f>Table_ExternalData_15[[#This Row],[Price]]-Table_ExternalData_15[[#This Row],[Price]]*Table_ExternalData_15[[#This Row],[extra popust]]</f>
        <v>12879.8264</v>
      </c>
      <c r="N6251" s="2">
        <f>IF(M6251&lt;I6251,M6251,I6251)</f>
        <v>12879.8264</v>
      </c>
      <c r="O6251" s="16" t="str">
        <f>IF(N6251&lt;I6251,$U$1," ")</f>
        <v xml:space="preserve"> </v>
      </c>
      <c r="P6251" s="16" t="str">
        <f>IFERROR((O6251+30)," ")</f>
        <v xml:space="preserve"> </v>
      </c>
      <c r="Q6251" s="2">
        <f ca="1">IF(O6251=$U$1,N6251,"0")*1.22</f>
        <v>0</v>
      </c>
    </row>
    <row r="6252" spans="1:17" x14ac:dyDescent="0.25">
      <c r="A6252" t="s">
        <v>8535</v>
      </c>
      <c r="B6252" t="s">
        <v>8534</v>
      </c>
      <c r="C6252">
        <v>15921</v>
      </c>
      <c r="D6252">
        <v>19451.21</v>
      </c>
      <c r="E6252">
        <f>IFERROR(VLOOKUP(Table_ExternalData_15[[#This Row],[Id]],Rabati!B:C,2,0),0)</f>
        <v>10</v>
      </c>
      <c r="F6252">
        <v>0</v>
      </c>
      <c r="G6252" t="str">
        <f>VLOOKUP(Table_ExternalData_15[[#This Row],[Id]],'Blagovna izdelek'!A:C,3,0)</f>
        <v>Aten</v>
      </c>
      <c r="H6252">
        <f>Table_ExternalData_15[[#This Row],[Rabat]]*0.2</f>
        <v>2</v>
      </c>
      <c r="I6252" s="2">
        <f>Table_ExternalData_15[[#This Row],[Price]]-(Table_ExternalData_15[[#This Row],[Price]]*Table_ExternalData_15[[#This Row],[BB rabat]])/100</f>
        <v>19062.185799999999</v>
      </c>
      <c r="J6252" s="2">
        <f>Table_ExternalData_15[[#This Row],[BB cena]]*Table_ExternalData_15[[#Headers],[1,22]]</f>
        <v>23255.866675999998</v>
      </c>
      <c r="K6252">
        <f>Table_ExternalData_15[[#This Row],[Price]]*Table_ExternalData_15[[#Headers],[1,22]]</f>
        <v>23730.476199999997</v>
      </c>
      <c r="L6252" s="7">
        <f>IF(G6252="White Shark",E6252*0.5,IF(G6252="Sbox",E6252*0.5,IF(G6252="Tenda",E6252*0.5,E6252*0.2)))/100</f>
        <v>0.02</v>
      </c>
      <c r="M6252" s="2">
        <f>Table_ExternalData_15[[#This Row],[Price]]-Table_ExternalData_15[[#This Row],[Price]]*Table_ExternalData_15[[#This Row],[extra popust]]</f>
        <v>19062.185799999999</v>
      </c>
      <c r="N6252" s="2">
        <f>IF(M6252&lt;I6252,M6252,I6252)</f>
        <v>19062.185799999999</v>
      </c>
      <c r="O6252" s="16" t="str">
        <f>IF(N6252&lt;I6252,$U$1," ")</f>
        <v xml:space="preserve"> </v>
      </c>
      <c r="P6252" s="16" t="str">
        <f>IFERROR((O6252+30)," ")</f>
        <v xml:space="preserve"> </v>
      </c>
      <c r="Q6252" s="2">
        <f ca="1">IF(O6252=$U$1,N6252,"0")*1.22</f>
        <v>0</v>
      </c>
    </row>
    <row r="6253" spans="1:17" x14ac:dyDescent="0.25">
      <c r="A6253" t="s">
        <v>8662</v>
      </c>
      <c r="B6253" t="s">
        <v>8661</v>
      </c>
      <c r="C6253">
        <v>16225</v>
      </c>
      <c r="D6253">
        <v>15.62</v>
      </c>
      <c r="E6253">
        <f>IFERROR(VLOOKUP(Table_ExternalData_15[[#This Row],[Id]],Rabati!B:C,2,0),0)</f>
        <v>20</v>
      </c>
      <c r="F6253">
        <v>0</v>
      </c>
      <c r="G6253" t="str">
        <f>VLOOKUP(Table_ExternalData_15[[#This Row],[Id]],'Blagovna izdelek'!A:C,3,0)</f>
        <v>Aten</v>
      </c>
      <c r="H6253">
        <f>Table_ExternalData_15[[#This Row],[Rabat]]*0.2</f>
        <v>4</v>
      </c>
      <c r="I6253" s="2">
        <f>Table_ExternalData_15[[#This Row],[Price]]-(Table_ExternalData_15[[#This Row],[Price]]*Table_ExternalData_15[[#This Row],[BB rabat]])/100</f>
        <v>14.995199999999999</v>
      </c>
      <c r="J6253" s="2">
        <f>Table_ExternalData_15[[#This Row],[BB cena]]*Table_ExternalData_15[[#Headers],[1,22]]</f>
        <v>18.294143999999999</v>
      </c>
      <c r="K6253">
        <f>Table_ExternalData_15[[#This Row],[Price]]*Table_ExternalData_15[[#Headers],[1,22]]</f>
        <v>19.0564</v>
      </c>
      <c r="L6253" s="7">
        <f>IF(G6253="White Shark",E6253*0.5,IF(G6253="Sbox",E6253*0.5,IF(G6253="Tenda",E6253*0.5,E6253*0.2)))/100</f>
        <v>0.04</v>
      </c>
      <c r="M6253" s="2">
        <f>Table_ExternalData_15[[#This Row],[Price]]-Table_ExternalData_15[[#This Row],[Price]]*Table_ExternalData_15[[#This Row],[extra popust]]</f>
        <v>14.995199999999999</v>
      </c>
      <c r="N6253" s="2">
        <f>IF(M6253&lt;I6253,M6253,I6253)</f>
        <v>14.995199999999999</v>
      </c>
      <c r="O6253" s="16" t="str">
        <f>IF(N6253&lt;I6253,$U$1," ")</f>
        <v xml:space="preserve"> </v>
      </c>
      <c r="P6253" s="16" t="str">
        <f>IFERROR((O6253+30)," ")</f>
        <v xml:space="preserve"> </v>
      </c>
      <c r="Q6253" s="2">
        <f ca="1">IF(O6253=$U$1,N6253,"0")*1.22</f>
        <v>0</v>
      </c>
    </row>
    <row r="6254" spans="1:17" x14ac:dyDescent="0.25">
      <c r="A6254" t="s">
        <v>8666</v>
      </c>
      <c r="B6254" t="s">
        <v>10188</v>
      </c>
      <c r="C6254">
        <v>16228</v>
      </c>
      <c r="D6254">
        <v>47.05</v>
      </c>
      <c r="E6254">
        <f>IFERROR(VLOOKUP(Table_ExternalData_15[[#This Row],[Id]],Rabati!B:C,2,0),0)</f>
        <v>20</v>
      </c>
      <c r="F6254">
        <v>3</v>
      </c>
      <c r="G6254" t="str">
        <f>VLOOKUP(Table_ExternalData_15[[#This Row],[Id]],'Blagovna izdelek'!A:C,3,0)</f>
        <v>Aten</v>
      </c>
      <c r="H6254">
        <f>Table_ExternalData_15[[#This Row],[Rabat]]*0.2</f>
        <v>4</v>
      </c>
      <c r="I6254" s="2">
        <f>Table_ExternalData_15[[#This Row],[Price]]-(Table_ExternalData_15[[#This Row],[Price]]*Table_ExternalData_15[[#This Row],[BB rabat]])/100</f>
        <v>45.167999999999999</v>
      </c>
      <c r="J6254" s="2">
        <f>Table_ExternalData_15[[#This Row],[BB cena]]*Table_ExternalData_15[[#Headers],[1,22]]</f>
        <v>55.104959999999998</v>
      </c>
      <c r="K6254">
        <f>Table_ExternalData_15[[#This Row],[Price]]*Table_ExternalData_15[[#Headers],[1,22]]</f>
        <v>57.400999999999996</v>
      </c>
      <c r="L6254" s="7">
        <f>IF(G6254="White Shark",E6254*0.5,IF(G6254="Sbox",E6254*0.5,IF(G6254="Tenda",E6254*0.5,E6254*0.2)))/100</f>
        <v>0.04</v>
      </c>
      <c r="M6254" s="2">
        <f>Table_ExternalData_15[[#This Row],[Price]]-Table_ExternalData_15[[#This Row],[Price]]*Table_ExternalData_15[[#This Row],[extra popust]]</f>
        <v>45.167999999999999</v>
      </c>
      <c r="N6254" s="2">
        <f>IF(M6254&lt;I6254,M6254,I6254)</f>
        <v>45.167999999999999</v>
      </c>
      <c r="O6254" s="16" t="str">
        <f>IF(N6254&lt;I6254,$U$1," ")</f>
        <v xml:space="preserve"> </v>
      </c>
      <c r="P6254" s="16" t="str">
        <f>IFERROR((O6254+30)," ")</f>
        <v xml:space="preserve"> </v>
      </c>
      <c r="Q6254" s="2">
        <f ca="1">IF(O6254=$U$1,N6254,"0")*1.22</f>
        <v>0</v>
      </c>
    </row>
    <row r="6255" spans="1:17" x14ac:dyDescent="0.25">
      <c r="A6255" t="s">
        <v>9794</v>
      </c>
      <c r="B6255" t="s">
        <v>9793</v>
      </c>
      <c r="C6255">
        <v>16263</v>
      </c>
      <c r="D6255">
        <v>785.37</v>
      </c>
      <c r="E6255">
        <f>IFERROR(VLOOKUP(Table_ExternalData_15[[#This Row],[Id]],Rabati!B:C,2,0),0)</f>
        <v>10</v>
      </c>
      <c r="F6255">
        <v>0</v>
      </c>
      <c r="G6255" t="str">
        <f>VLOOKUP(Table_ExternalData_15[[#This Row],[Id]],'Blagovna izdelek'!A:C,3,0)</f>
        <v>Aten</v>
      </c>
      <c r="H6255">
        <f>Table_ExternalData_15[[#This Row],[Rabat]]*0.2</f>
        <v>2</v>
      </c>
      <c r="I6255" s="2">
        <f>Table_ExternalData_15[[#This Row],[Price]]-(Table_ExternalData_15[[#This Row],[Price]]*Table_ExternalData_15[[#This Row],[BB rabat]])/100</f>
        <v>769.6626</v>
      </c>
      <c r="J6255" s="2">
        <f>Table_ExternalData_15[[#This Row],[BB cena]]*Table_ExternalData_15[[#Headers],[1,22]]</f>
        <v>938.98837200000003</v>
      </c>
      <c r="K6255">
        <f>Table_ExternalData_15[[#This Row],[Price]]*Table_ExternalData_15[[#Headers],[1,22]]</f>
        <v>958.15139999999997</v>
      </c>
      <c r="L6255" s="7">
        <f>IF(G6255="White Shark",E6255*0.5,IF(G6255="Sbox",E6255*0.5,IF(G6255="Tenda",E6255*0.5,E6255*0.2)))/100</f>
        <v>0.02</v>
      </c>
      <c r="M6255" s="2">
        <f>Table_ExternalData_15[[#This Row],[Price]]-Table_ExternalData_15[[#This Row],[Price]]*Table_ExternalData_15[[#This Row],[extra popust]]</f>
        <v>769.6626</v>
      </c>
      <c r="N6255" s="2">
        <f>IF(M6255&lt;I6255,M6255,I6255)</f>
        <v>769.6626</v>
      </c>
      <c r="O6255" s="16" t="str">
        <f>IF(N6255&lt;I6255,$U$1," ")</f>
        <v xml:space="preserve"> </v>
      </c>
      <c r="P6255" s="16" t="str">
        <f>IFERROR((O6255+30)," ")</f>
        <v xml:space="preserve"> </v>
      </c>
      <c r="Q6255" s="2">
        <f ca="1">IF(O6255=$U$1,N6255,"0")*1.22</f>
        <v>0</v>
      </c>
    </row>
    <row r="6256" spans="1:17" x14ac:dyDescent="0.25">
      <c r="A6256" t="s">
        <v>9946</v>
      </c>
      <c r="B6256" t="s">
        <v>9945</v>
      </c>
      <c r="C6256">
        <v>16295</v>
      </c>
      <c r="D6256">
        <v>182.37</v>
      </c>
      <c r="E6256">
        <f>IFERROR(VLOOKUP(Table_ExternalData_15[[#This Row],[Id]],Rabati!B:C,2,0),0)</f>
        <v>10</v>
      </c>
      <c r="F6256">
        <v>0</v>
      </c>
      <c r="G6256" t="str">
        <f>VLOOKUP(Table_ExternalData_15[[#This Row],[Id]],'Blagovna izdelek'!A:C,3,0)</f>
        <v>Aten</v>
      </c>
      <c r="H6256">
        <f>Table_ExternalData_15[[#This Row],[Rabat]]*0.2</f>
        <v>2</v>
      </c>
      <c r="I6256" s="2">
        <f>Table_ExternalData_15[[#This Row],[Price]]-(Table_ExternalData_15[[#This Row],[Price]]*Table_ExternalData_15[[#This Row],[BB rabat]])/100</f>
        <v>178.7226</v>
      </c>
      <c r="J6256" s="2">
        <f>Table_ExternalData_15[[#This Row],[BB cena]]*Table_ExternalData_15[[#Headers],[1,22]]</f>
        <v>218.041572</v>
      </c>
      <c r="K6256">
        <f>Table_ExternalData_15[[#This Row],[Price]]*Table_ExternalData_15[[#Headers],[1,22]]</f>
        <v>222.4914</v>
      </c>
      <c r="L6256" s="7">
        <f>IF(G6256="White Shark",E6256*0.5,IF(G6256="Sbox",E6256*0.5,IF(G6256="Tenda",E6256*0.5,E6256*0.2)))/100</f>
        <v>0.02</v>
      </c>
      <c r="M6256" s="2">
        <f>Table_ExternalData_15[[#This Row],[Price]]-Table_ExternalData_15[[#This Row],[Price]]*Table_ExternalData_15[[#This Row],[extra popust]]</f>
        <v>178.7226</v>
      </c>
      <c r="N6256" s="2">
        <f>IF(M6256&lt;I6256,M6256,I6256)</f>
        <v>178.7226</v>
      </c>
      <c r="O6256" s="16" t="str">
        <f>IF(N6256&lt;I6256,$U$1," ")</f>
        <v xml:space="preserve"> </v>
      </c>
      <c r="P6256" s="16" t="str">
        <f>IFERROR((O6256+30)," ")</f>
        <v xml:space="preserve"> </v>
      </c>
      <c r="Q6256" s="2">
        <f ca="1">IF(O6256=$U$1,N6256,"0")*1.22</f>
        <v>0</v>
      </c>
    </row>
    <row r="6257" spans="1:17" x14ac:dyDescent="0.25">
      <c r="A6257" t="s">
        <v>10127</v>
      </c>
      <c r="B6257" t="s">
        <v>10126</v>
      </c>
      <c r="C6257">
        <v>16330</v>
      </c>
      <c r="D6257">
        <v>224.66</v>
      </c>
      <c r="E6257">
        <f>IFERROR(VLOOKUP(Table_ExternalData_15[[#This Row],[Id]],Rabati!B:C,2,0),0)</f>
        <v>10</v>
      </c>
      <c r="F6257">
        <v>0</v>
      </c>
      <c r="G6257" t="str">
        <f>VLOOKUP(Table_ExternalData_15[[#This Row],[Id]],'Blagovna izdelek'!A:C,3,0)</f>
        <v>Aten</v>
      </c>
      <c r="H6257">
        <f>Table_ExternalData_15[[#This Row],[Rabat]]*0.2</f>
        <v>2</v>
      </c>
      <c r="I6257" s="2">
        <f>Table_ExternalData_15[[#This Row],[Price]]-(Table_ExternalData_15[[#This Row],[Price]]*Table_ExternalData_15[[#This Row],[BB rabat]])/100</f>
        <v>220.16679999999999</v>
      </c>
      <c r="J6257" s="2">
        <f>Table_ExternalData_15[[#This Row],[BB cena]]*Table_ExternalData_15[[#Headers],[1,22]]</f>
        <v>268.60349600000001</v>
      </c>
      <c r="K6257">
        <f>Table_ExternalData_15[[#This Row],[Price]]*Table_ExternalData_15[[#Headers],[1,22]]</f>
        <v>274.08519999999999</v>
      </c>
      <c r="L6257" s="7">
        <f>IF(G6257="White Shark",E6257*0.5,IF(G6257="Sbox",E6257*0.5,IF(G6257="Tenda",E6257*0.5,E6257*0.2)))/100</f>
        <v>0.02</v>
      </c>
      <c r="M6257" s="2">
        <f>Table_ExternalData_15[[#This Row],[Price]]-Table_ExternalData_15[[#This Row],[Price]]*Table_ExternalData_15[[#This Row],[extra popust]]</f>
        <v>220.16679999999999</v>
      </c>
      <c r="N6257" s="2">
        <f>IF(M6257&lt;I6257,M6257,I6257)</f>
        <v>220.16679999999999</v>
      </c>
      <c r="O6257" s="16" t="str">
        <f>IF(N6257&lt;I6257,$U$1," ")</f>
        <v xml:space="preserve"> </v>
      </c>
      <c r="P6257" s="16" t="str">
        <f>IFERROR((O6257+30)," ")</f>
        <v xml:space="preserve"> </v>
      </c>
      <c r="Q6257" s="2">
        <f ca="1">IF(O6257=$U$1,N6257,"0")*1.22</f>
        <v>0</v>
      </c>
    </row>
    <row r="6258" spans="1:17" x14ac:dyDescent="0.25">
      <c r="A6258" t="s">
        <v>10351</v>
      </c>
      <c r="B6258" t="s">
        <v>10350</v>
      </c>
      <c r="C6258">
        <v>16420</v>
      </c>
      <c r="D6258">
        <v>193.2</v>
      </c>
      <c r="E6258">
        <f>IFERROR(VLOOKUP(Table_ExternalData_15[[#This Row],[Id]],Rabati!B:C,2,0),0)</f>
        <v>10</v>
      </c>
      <c r="F6258">
        <v>1</v>
      </c>
      <c r="G6258" t="str">
        <f>VLOOKUP(Table_ExternalData_15[[#This Row],[Id]],'Blagovna izdelek'!A:C,3,0)</f>
        <v>Aten</v>
      </c>
      <c r="H6258">
        <f>Table_ExternalData_15[[#This Row],[Rabat]]*0.2</f>
        <v>2</v>
      </c>
      <c r="I6258" s="2">
        <f>Table_ExternalData_15[[#This Row],[Price]]-(Table_ExternalData_15[[#This Row],[Price]]*Table_ExternalData_15[[#This Row],[BB rabat]])/100</f>
        <v>189.33599999999998</v>
      </c>
      <c r="J6258" s="2">
        <f>Table_ExternalData_15[[#This Row],[BB cena]]*Table_ExternalData_15[[#Headers],[1,22]]</f>
        <v>230.98991999999998</v>
      </c>
      <c r="K6258">
        <f>Table_ExternalData_15[[#This Row],[Price]]*Table_ExternalData_15[[#Headers],[1,22]]</f>
        <v>235.70399999999998</v>
      </c>
      <c r="L6258" s="7">
        <f>IF(G6258="White Shark",E6258*0.5,IF(G6258="Sbox",E6258*0.5,IF(G6258="Tenda",E6258*0.5,E6258*0.2)))/100</f>
        <v>0.02</v>
      </c>
      <c r="M6258" s="2">
        <f>Table_ExternalData_15[[#This Row],[Price]]-Table_ExternalData_15[[#This Row],[Price]]*Table_ExternalData_15[[#This Row],[extra popust]]</f>
        <v>189.33599999999998</v>
      </c>
      <c r="N6258" s="2">
        <f>IF(M6258&lt;I6258,M6258,I6258)</f>
        <v>189.33599999999998</v>
      </c>
      <c r="O6258" s="16" t="str">
        <f>IF(N6258&lt;I6258,$U$1," ")</f>
        <v xml:space="preserve"> </v>
      </c>
      <c r="P6258" s="16" t="str">
        <f>IFERROR((O6258+30)," ")</f>
        <v xml:space="preserve"> </v>
      </c>
      <c r="Q6258" s="2">
        <f ca="1">IF(O6258=$U$1,N6258,"0")*1.22</f>
        <v>0</v>
      </c>
    </row>
    <row r="6259" spans="1:17" x14ac:dyDescent="0.25">
      <c r="A6259" t="s">
        <v>10514</v>
      </c>
      <c r="B6259" t="s">
        <v>10584</v>
      </c>
      <c r="C6259">
        <v>16449</v>
      </c>
      <c r="D6259">
        <v>1171.4000000000001</v>
      </c>
      <c r="E6259">
        <f>IFERROR(VLOOKUP(Table_ExternalData_15[[#This Row],[Id]],Rabati!B:C,2,0),0)</f>
        <v>10</v>
      </c>
      <c r="F6259">
        <v>0</v>
      </c>
      <c r="G6259" t="str">
        <f>VLOOKUP(Table_ExternalData_15[[#This Row],[Id]],'Blagovna izdelek'!A:C,3,0)</f>
        <v>Aten</v>
      </c>
      <c r="H6259">
        <f>Table_ExternalData_15[[#This Row],[Rabat]]*0.2</f>
        <v>2</v>
      </c>
      <c r="I6259" s="2">
        <f>Table_ExternalData_15[[#This Row],[Price]]-(Table_ExternalData_15[[#This Row],[Price]]*Table_ExternalData_15[[#This Row],[BB rabat]])/100</f>
        <v>1147.972</v>
      </c>
      <c r="J6259" s="2">
        <f>Table_ExternalData_15[[#This Row],[BB cena]]*Table_ExternalData_15[[#Headers],[1,22]]</f>
        <v>1400.52584</v>
      </c>
      <c r="K6259">
        <f>Table_ExternalData_15[[#This Row],[Price]]*Table_ExternalData_15[[#Headers],[1,22]]</f>
        <v>1429.1080000000002</v>
      </c>
      <c r="L6259" s="7">
        <f>IF(G6259="White Shark",E6259*0.5,IF(G6259="Sbox",E6259*0.5,IF(G6259="Tenda",E6259*0.5,E6259*0.2)))/100</f>
        <v>0.02</v>
      </c>
      <c r="M6259" s="2">
        <f>Table_ExternalData_15[[#This Row],[Price]]-Table_ExternalData_15[[#This Row],[Price]]*Table_ExternalData_15[[#This Row],[extra popust]]</f>
        <v>1147.972</v>
      </c>
      <c r="N6259" s="2">
        <f>IF(M6259&lt;I6259,M6259,I6259)</f>
        <v>1147.972</v>
      </c>
      <c r="O6259" s="16" t="str">
        <f>IF(N6259&lt;I6259,$U$1," ")</f>
        <v xml:space="preserve"> </v>
      </c>
      <c r="P6259" s="16" t="str">
        <f>IFERROR((O6259+30)," ")</f>
        <v xml:space="preserve"> </v>
      </c>
      <c r="Q6259" s="2">
        <f ca="1">IF(O6259=$U$1,N6259,"0")*1.22</f>
        <v>0</v>
      </c>
    </row>
    <row r="6260" spans="1:17" x14ac:dyDescent="0.25">
      <c r="A6260" t="s">
        <v>10217</v>
      </c>
      <c r="B6260" t="s">
        <v>10218</v>
      </c>
      <c r="C6260">
        <v>16576</v>
      </c>
      <c r="D6260">
        <v>144</v>
      </c>
      <c r="E6260">
        <f>IFERROR(VLOOKUP(Table_ExternalData_15[[#This Row],[Id]],Rabati!B:C,2,0),0)</f>
        <v>20</v>
      </c>
      <c r="F6260">
        <v>0</v>
      </c>
      <c r="G6260" t="str">
        <f>VLOOKUP(Table_ExternalData_15[[#This Row],[Id]],'Blagovna izdelek'!A:C,3,0)</f>
        <v>Aten</v>
      </c>
      <c r="H6260">
        <f>Table_ExternalData_15[[#This Row],[Rabat]]*0.2</f>
        <v>4</v>
      </c>
      <c r="I6260" s="2">
        <f>Table_ExternalData_15[[#This Row],[Price]]-(Table_ExternalData_15[[#This Row],[Price]]*Table_ExternalData_15[[#This Row],[BB rabat]])/100</f>
        <v>138.24</v>
      </c>
      <c r="J6260" s="2">
        <f>Table_ExternalData_15[[#This Row],[BB cena]]*Table_ExternalData_15[[#Headers],[1,22]]</f>
        <v>168.65280000000001</v>
      </c>
      <c r="K6260">
        <f>Table_ExternalData_15[[#This Row],[Price]]*Table_ExternalData_15[[#Headers],[1,22]]</f>
        <v>175.68</v>
      </c>
      <c r="L6260" s="7">
        <f>IF(G6260="White Shark",E6260*0.5,IF(G6260="Sbox",E6260*0.5,IF(G6260="Tenda",E6260*0.5,E6260*0.2)))/100</f>
        <v>0.04</v>
      </c>
      <c r="M6260" s="2">
        <f>Table_ExternalData_15[[#This Row],[Price]]-Table_ExternalData_15[[#This Row],[Price]]*Table_ExternalData_15[[#This Row],[extra popust]]</f>
        <v>138.24</v>
      </c>
      <c r="N6260" s="2">
        <f>IF(M6260&lt;I6260,M6260,I6260)</f>
        <v>138.24</v>
      </c>
      <c r="O6260" s="16" t="str">
        <f>IF(N6260&lt;I6260,$U$1," ")</f>
        <v xml:space="preserve"> </v>
      </c>
      <c r="P6260" s="16" t="str">
        <f>IFERROR((O6260+30)," ")</f>
        <v xml:space="preserve"> </v>
      </c>
      <c r="Q6260" s="2">
        <f ca="1">IF(O6260=$U$1,N6260,"0")*1.22</f>
        <v>0</v>
      </c>
    </row>
    <row r="6261" spans="1:17" x14ac:dyDescent="0.25">
      <c r="A6261" t="s">
        <v>10219</v>
      </c>
      <c r="B6261" t="s">
        <v>10220</v>
      </c>
      <c r="C6261">
        <v>16577</v>
      </c>
      <c r="D6261">
        <v>38</v>
      </c>
      <c r="E6261">
        <f>IFERROR(VLOOKUP(Table_ExternalData_15[[#This Row],[Id]],Rabati!B:C,2,0),0)</f>
        <v>20</v>
      </c>
      <c r="F6261">
        <v>0</v>
      </c>
      <c r="G6261" t="str">
        <f>VLOOKUP(Table_ExternalData_15[[#This Row],[Id]],'Blagovna izdelek'!A:C,3,0)</f>
        <v>Aten</v>
      </c>
      <c r="H6261">
        <f>Table_ExternalData_15[[#This Row],[Rabat]]*0.2</f>
        <v>4</v>
      </c>
      <c r="I6261" s="2">
        <f>Table_ExternalData_15[[#This Row],[Price]]-(Table_ExternalData_15[[#This Row],[Price]]*Table_ExternalData_15[[#This Row],[BB rabat]])/100</f>
        <v>36.479999999999997</v>
      </c>
      <c r="J6261" s="2">
        <f>Table_ExternalData_15[[#This Row],[BB cena]]*Table_ExternalData_15[[#Headers],[1,22]]</f>
        <v>44.505599999999994</v>
      </c>
      <c r="K6261">
        <f>Table_ExternalData_15[[#This Row],[Price]]*Table_ExternalData_15[[#Headers],[1,22]]</f>
        <v>46.36</v>
      </c>
      <c r="L6261" s="7">
        <f>IF(G6261="White Shark",E6261*0.5,IF(G6261="Sbox",E6261*0.5,IF(G6261="Tenda",E6261*0.5,E6261*0.2)))/100</f>
        <v>0.04</v>
      </c>
      <c r="M6261" s="2">
        <f>Table_ExternalData_15[[#This Row],[Price]]-Table_ExternalData_15[[#This Row],[Price]]*Table_ExternalData_15[[#This Row],[extra popust]]</f>
        <v>36.479999999999997</v>
      </c>
      <c r="N6261" s="2">
        <f>IF(M6261&lt;I6261,M6261,I6261)</f>
        <v>36.479999999999997</v>
      </c>
      <c r="O6261" s="16" t="str">
        <f>IF(N6261&lt;I6261,$U$1," ")</f>
        <v xml:space="preserve"> </v>
      </c>
      <c r="P6261" s="16" t="str">
        <f>IFERROR((O6261+30)," ")</f>
        <v xml:space="preserve"> </v>
      </c>
      <c r="Q6261" s="2">
        <f ca="1">IF(O6261=$U$1,N6261,"0")*1.22</f>
        <v>0</v>
      </c>
    </row>
    <row r="6262" spans="1:17" x14ac:dyDescent="0.25">
      <c r="A6262" t="s">
        <v>12391</v>
      </c>
      <c r="B6262" t="s">
        <v>13262</v>
      </c>
      <c r="C6262">
        <v>17167</v>
      </c>
      <c r="D6262">
        <v>477.47</v>
      </c>
      <c r="E6262">
        <f>IFERROR(VLOOKUP(Table_ExternalData_15[[#This Row],[Id]],Rabati!B:C,2,0),0)</f>
        <v>10</v>
      </c>
      <c r="F6262">
        <v>0</v>
      </c>
      <c r="G6262" t="str">
        <f>VLOOKUP(Table_ExternalData_15[[#This Row],[Id]],'Blagovna izdelek'!A:C,3,0)</f>
        <v>Aten</v>
      </c>
      <c r="H6262">
        <f>Table_ExternalData_15[[#This Row],[Rabat]]*0.2</f>
        <v>2</v>
      </c>
      <c r="I6262" s="2">
        <f>Table_ExternalData_15[[#This Row],[Price]]-(Table_ExternalData_15[[#This Row],[Price]]*Table_ExternalData_15[[#This Row],[BB rabat]])/100</f>
        <v>467.92060000000004</v>
      </c>
      <c r="J6262" s="2">
        <f>Table_ExternalData_15[[#This Row],[BB cena]]*Table_ExternalData_15[[#Headers],[1,22]]</f>
        <v>570.86313200000006</v>
      </c>
      <c r="K6262">
        <f>Table_ExternalData_15[[#This Row],[Price]]*Table_ExternalData_15[[#Headers],[1,22]]</f>
        <v>582.51340000000005</v>
      </c>
      <c r="L6262" s="7">
        <f>IF(G6262="White Shark",E6262*0.5,IF(G6262="Sbox",E6262*0.5,IF(G6262="Tenda",E6262*0.5,E6262*0.2)))/100</f>
        <v>0.02</v>
      </c>
      <c r="M6262" s="2">
        <f>Table_ExternalData_15[[#This Row],[Price]]-Table_ExternalData_15[[#This Row],[Price]]*Table_ExternalData_15[[#This Row],[extra popust]]</f>
        <v>467.92060000000004</v>
      </c>
      <c r="N6262" s="2">
        <f>IF(M6262&lt;I6262,M6262,I6262)</f>
        <v>467.92060000000004</v>
      </c>
      <c r="O6262" s="16" t="str">
        <f>IF(N6262&lt;I6262,$U$1," ")</f>
        <v xml:space="preserve"> </v>
      </c>
      <c r="P6262" s="16" t="str">
        <f>IFERROR((O6262+30)," ")</f>
        <v xml:space="preserve"> </v>
      </c>
      <c r="Q6262" s="2">
        <f ca="1">IF(O6262=$U$1,N6262,"0")*1.22</f>
        <v>0</v>
      </c>
    </row>
    <row r="6263" spans="1:17" x14ac:dyDescent="0.25">
      <c r="A6263" t="s">
        <v>13507</v>
      </c>
      <c r="B6263" t="s">
        <v>13506</v>
      </c>
      <c r="C6263">
        <v>17269</v>
      </c>
      <c r="D6263">
        <v>243.6</v>
      </c>
      <c r="E6263">
        <f>IFERROR(VLOOKUP(Table_ExternalData_15[[#This Row],[Id]],Rabati!B:C,2,0),0)</f>
        <v>10</v>
      </c>
      <c r="F6263">
        <v>0</v>
      </c>
      <c r="G6263" t="str">
        <f>VLOOKUP(Table_ExternalData_15[[#This Row],[Id]],'Blagovna izdelek'!A:C,3,0)</f>
        <v>Aten</v>
      </c>
      <c r="H6263">
        <f>Table_ExternalData_15[[#This Row],[Rabat]]*0.2</f>
        <v>2</v>
      </c>
      <c r="I6263" s="2">
        <f>Table_ExternalData_15[[#This Row],[Price]]-(Table_ExternalData_15[[#This Row],[Price]]*Table_ExternalData_15[[#This Row],[BB rabat]])/100</f>
        <v>238.72800000000001</v>
      </c>
      <c r="J6263" s="2">
        <f>Table_ExternalData_15[[#This Row],[BB cena]]*Table_ExternalData_15[[#Headers],[1,22]]</f>
        <v>291.24815999999998</v>
      </c>
      <c r="K6263">
        <f>Table_ExternalData_15[[#This Row],[Price]]*Table_ExternalData_15[[#Headers],[1,22]]</f>
        <v>297.19200000000001</v>
      </c>
      <c r="L6263" s="7">
        <f>IF(G6263="White Shark",E6263*0.5,IF(G6263="Sbox",E6263*0.5,IF(G6263="Tenda",E6263*0.5,E6263*0.2)))/100</f>
        <v>0.02</v>
      </c>
      <c r="M6263" s="2">
        <f>Table_ExternalData_15[[#This Row],[Price]]-Table_ExternalData_15[[#This Row],[Price]]*Table_ExternalData_15[[#This Row],[extra popust]]</f>
        <v>238.72800000000001</v>
      </c>
      <c r="N6263" s="2">
        <f>IF(M6263&lt;I6263,M6263,I6263)</f>
        <v>238.72800000000001</v>
      </c>
      <c r="O6263" s="16" t="str">
        <f>IF(N6263&lt;I6263,$U$1," ")</f>
        <v xml:space="preserve"> </v>
      </c>
      <c r="P6263" s="16" t="str">
        <f>IFERROR((O6263+30)," ")</f>
        <v xml:space="preserve"> </v>
      </c>
      <c r="Q6263" s="2">
        <f ca="1">IF(O6263=$U$1,N6263,"0")*1.22</f>
        <v>0</v>
      </c>
    </row>
    <row r="6264" spans="1:17" x14ac:dyDescent="0.25">
      <c r="A6264" t="s">
        <v>13973</v>
      </c>
      <c r="B6264" t="s">
        <v>6158</v>
      </c>
      <c r="C6264">
        <v>17323</v>
      </c>
      <c r="D6264">
        <v>847.67</v>
      </c>
      <c r="E6264">
        <f>IFERROR(VLOOKUP(Table_ExternalData_15[[#This Row],[Id]],Rabati!B:C,2,0),0)</f>
        <v>10</v>
      </c>
      <c r="F6264">
        <v>0</v>
      </c>
      <c r="G6264" t="str">
        <f>VLOOKUP(Table_ExternalData_15[[#This Row],[Id]],'Blagovna izdelek'!A:C,3,0)</f>
        <v>Aten</v>
      </c>
      <c r="H6264">
        <f>Table_ExternalData_15[[#This Row],[Rabat]]*0.2</f>
        <v>2</v>
      </c>
      <c r="I6264" s="2">
        <f>Table_ExternalData_15[[#This Row],[Price]]-(Table_ExternalData_15[[#This Row],[Price]]*Table_ExternalData_15[[#This Row],[BB rabat]])/100</f>
        <v>830.71659999999997</v>
      </c>
      <c r="J6264" s="2">
        <f>Table_ExternalData_15[[#This Row],[BB cena]]*Table_ExternalData_15[[#Headers],[1,22]]</f>
        <v>1013.474252</v>
      </c>
      <c r="K6264">
        <f>Table_ExternalData_15[[#This Row],[Price]]*Table_ExternalData_15[[#Headers],[1,22]]</f>
        <v>1034.1573999999998</v>
      </c>
      <c r="L6264" s="7">
        <f>IF(G6264="White Shark",E6264*0.5,IF(G6264="Sbox",E6264*0.5,IF(G6264="Tenda",E6264*0.5,E6264*0.2)))/100</f>
        <v>0.02</v>
      </c>
      <c r="M6264" s="2">
        <f>Table_ExternalData_15[[#This Row],[Price]]-Table_ExternalData_15[[#This Row],[Price]]*Table_ExternalData_15[[#This Row],[extra popust]]</f>
        <v>830.71659999999997</v>
      </c>
      <c r="N6264" s="2">
        <f>IF(M6264&lt;I6264,M6264,I6264)</f>
        <v>830.71659999999997</v>
      </c>
      <c r="O6264" s="16" t="str">
        <f>IF(N6264&lt;I6264,$U$1," ")</f>
        <v xml:space="preserve"> </v>
      </c>
      <c r="P6264" s="16" t="str">
        <f>IFERROR((O6264+30)," ")</f>
        <v xml:space="preserve"> </v>
      </c>
      <c r="Q6264" s="2">
        <f ca="1">IF(O6264=$U$1,N6264,"0")*1.22</f>
        <v>0</v>
      </c>
    </row>
    <row r="6265" spans="1:17" x14ac:dyDescent="0.25">
      <c r="A6265" t="s">
        <v>13975</v>
      </c>
      <c r="B6265" t="s">
        <v>13974</v>
      </c>
      <c r="C6265">
        <v>17324</v>
      </c>
      <c r="D6265">
        <v>79.5</v>
      </c>
      <c r="E6265">
        <f>IFERROR(VLOOKUP(Table_ExternalData_15[[#This Row],[Id]],Rabati!B:C,2,0),0)</f>
        <v>10</v>
      </c>
      <c r="F6265">
        <v>2</v>
      </c>
      <c r="G6265" t="str">
        <f>VLOOKUP(Table_ExternalData_15[[#This Row],[Id]],'Blagovna izdelek'!A:C,3,0)</f>
        <v>Aten</v>
      </c>
      <c r="H6265">
        <f>Table_ExternalData_15[[#This Row],[Rabat]]*0.2</f>
        <v>2</v>
      </c>
      <c r="I6265" s="2">
        <f>Table_ExternalData_15[[#This Row],[Price]]-(Table_ExternalData_15[[#This Row],[Price]]*Table_ExternalData_15[[#This Row],[BB rabat]])/100</f>
        <v>77.91</v>
      </c>
      <c r="J6265" s="2">
        <f>Table_ExternalData_15[[#This Row],[BB cena]]*Table_ExternalData_15[[#Headers],[1,22]]</f>
        <v>95.05019999999999</v>
      </c>
      <c r="K6265">
        <f>Table_ExternalData_15[[#This Row],[Price]]*Table_ExternalData_15[[#Headers],[1,22]]</f>
        <v>96.99</v>
      </c>
      <c r="L6265" s="7">
        <f>IF(G6265="White Shark",E6265*0.5,IF(G6265="Sbox",E6265*0.5,IF(G6265="Tenda",E6265*0.5,E6265*0.2)))/100</f>
        <v>0.02</v>
      </c>
      <c r="M6265" s="2">
        <f>Table_ExternalData_15[[#This Row],[Price]]-Table_ExternalData_15[[#This Row],[Price]]*Table_ExternalData_15[[#This Row],[extra popust]]</f>
        <v>77.91</v>
      </c>
      <c r="N6265" s="2">
        <f>IF(M6265&lt;I6265,M6265,I6265)</f>
        <v>77.91</v>
      </c>
      <c r="O6265" s="16" t="str">
        <f>IF(N6265&lt;I6265,$U$1," ")</f>
        <v xml:space="preserve"> </v>
      </c>
      <c r="P6265" s="16" t="str">
        <f>IFERROR((O6265+30)," ")</f>
        <v xml:space="preserve"> </v>
      </c>
      <c r="Q6265" s="2">
        <f ca="1">IF(O6265=$U$1,N6265,"0")*1.22</f>
        <v>0</v>
      </c>
    </row>
    <row r="6266" spans="1:17" x14ac:dyDescent="0.25">
      <c r="A6266" t="s">
        <v>14371</v>
      </c>
      <c r="B6266" t="s">
        <v>14370</v>
      </c>
      <c r="C6266">
        <v>17437</v>
      </c>
      <c r="D6266">
        <v>114.95</v>
      </c>
      <c r="E6266">
        <f>IFERROR(VLOOKUP(Table_ExternalData_15[[#This Row],[Id]],Rabati!B:C,2,0),0)</f>
        <v>30</v>
      </c>
      <c r="F6266">
        <v>0</v>
      </c>
      <c r="G6266" t="str">
        <f>VLOOKUP(Table_ExternalData_15[[#This Row],[Id]],'Blagovna izdelek'!A:C,3,0)</f>
        <v>Aten</v>
      </c>
      <c r="H6266">
        <f>Table_ExternalData_15[[#This Row],[Rabat]]*0.2</f>
        <v>6</v>
      </c>
      <c r="I6266" s="2">
        <f>Table_ExternalData_15[[#This Row],[Price]]-(Table_ExternalData_15[[#This Row],[Price]]*Table_ExternalData_15[[#This Row],[BB rabat]])/100</f>
        <v>108.053</v>
      </c>
      <c r="J6266" s="2">
        <f>Table_ExternalData_15[[#This Row],[BB cena]]*Table_ExternalData_15[[#Headers],[1,22]]</f>
        <v>131.82465999999999</v>
      </c>
      <c r="K6266">
        <f>Table_ExternalData_15[[#This Row],[Price]]*Table_ExternalData_15[[#Headers],[1,22]]</f>
        <v>140.239</v>
      </c>
      <c r="L6266" s="7">
        <f>IF(G6266="White Shark",E6266*0.5,IF(G6266="Sbox",E6266*0.5,IF(G6266="Tenda",E6266*0.5,E6266*0.2)))/100</f>
        <v>0.06</v>
      </c>
      <c r="M6266" s="2">
        <f>Table_ExternalData_15[[#This Row],[Price]]-Table_ExternalData_15[[#This Row],[Price]]*Table_ExternalData_15[[#This Row],[extra popust]]</f>
        <v>108.053</v>
      </c>
      <c r="N6266" s="2">
        <f>IF(M6266&lt;I6266,M6266,I6266)</f>
        <v>108.053</v>
      </c>
      <c r="O6266" s="16" t="str">
        <f>IF(N6266&lt;I6266,$U$1," ")</f>
        <v xml:space="preserve"> </v>
      </c>
      <c r="P6266" s="16" t="str">
        <f>IFERROR((O6266+30)," ")</f>
        <v xml:space="preserve"> </v>
      </c>
      <c r="Q6266" s="2">
        <f ca="1">IF(O6266=$U$1,N6266,"0")*1.22</f>
        <v>0</v>
      </c>
    </row>
    <row r="6267" spans="1:17" x14ac:dyDescent="0.25">
      <c r="A6267" t="s">
        <v>14465</v>
      </c>
      <c r="B6267" t="s">
        <v>14464</v>
      </c>
      <c r="C6267">
        <v>17480</v>
      </c>
      <c r="D6267">
        <v>658.5</v>
      </c>
      <c r="E6267">
        <f>IFERROR(VLOOKUP(Table_ExternalData_15[[#This Row],[Id]],Rabati!B:C,2,0),0)</f>
        <v>10</v>
      </c>
      <c r="F6267">
        <v>0</v>
      </c>
      <c r="G6267" t="str">
        <f>VLOOKUP(Table_ExternalData_15[[#This Row],[Id]],'Blagovna izdelek'!A:C,3,0)</f>
        <v>Aten</v>
      </c>
      <c r="H6267">
        <f>Table_ExternalData_15[[#This Row],[Rabat]]*0.2</f>
        <v>2</v>
      </c>
      <c r="I6267" s="2">
        <f>Table_ExternalData_15[[#This Row],[Price]]-(Table_ExternalData_15[[#This Row],[Price]]*Table_ExternalData_15[[#This Row],[BB rabat]])/100</f>
        <v>645.33000000000004</v>
      </c>
      <c r="J6267" s="2">
        <f>Table_ExternalData_15[[#This Row],[BB cena]]*Table_ExternalData_15[[#Headers],[1,22]]</f>
        <v>787.30259999999998</v>
      </c>
      <c r="K6267">
        <f>Table_ExternalData_15[[#This Row],[Price]]*Table_ExternalData_15[[#Headers],[1,22]]</f>
        <v>803.37</v>
      </c>
      <c r="L6267" s="7">
        <f>IF(G6267="White Shark",E6267*0.5,IF(G6267="Sbox",E6267*0.5,IF(G6267="Tenda",E6267*0.5,E6267*0.2)))/100</f>
        <v>0.02</v>
      </c>
      <c r="M6267" s="2">
        <f>Table_ExternalData_15[[#This Row],[Price]]-Table_ExternalData_15[[#This Row],[Price]]*Table_ExternalData_15[[#This Row],[extra popust]]</f>
        <v>645.33000000000004</v>
      </c>
      <c r="N6267" s="2">
        <f>IF(M6267&lt;I6267,M6267,I6267)</f>
        <v>645.33000000000004</v>
      </c>
      <c r="O6267" s="16" t="str">
        <f>IF(N6267&lt;I6267,$U$1," ")</f>
        <v xml:space="preserve"> </v>
      </c>
      <c r="P6267" s="16" t="str">
        <f>IFERROR((O6267+30)," ")</f>
        <v xml:space="preserve"> </v>
      </c>
      <c r="Q6267" s="2">
        <f ca="1">IF(O6267=$U$1,N6267,"0")*1.22</f>
        <v>0</v>
      </c>
    </row>
    <row r="6268" spans="1:17" x14ac:dyDescent="0.25">
      <c r="A6268" t="s">
        <v>14467</v>
      </c>
      <c r="B6268" t="s">
        <v>14466</v>
      </c>
      <c r="C6268">
        <v>17481</v>
      </c>
      <c r="D6268">
        <v>577.5</v>
      </c>
      <c r="E6268">
        <f>IFERROR(VLOOKUP(Table_ExternalData_15[[#This Row],[Id]],Rabati!B:C,2,0),0)</f>
        <v>10</v>
      </c>
      <c r="F6268">
        <v>0</v>
      </c>
      <c r="G6268" t="str">
        <f>VLOOKUP(Table_ExternalData_15[[#This Row],[Id]],'Blagovna izdelek'!A:C,3,0)</f>
        <v>Aten</v>
      </c>
      <c r="H6268">
        <f>Table_ExternalData_15[[#This Row],[Rabat]]*0.2</f>
        <v>2</v>
      </c>
      <c r="I6268" s="2">
        <f>Table_ExternalData_15[[#This Row],[Price]]-(Table_ExternalData_15[[#This Row],[Price]]*Table_ExternalData_15[[#This Row],[BB rabat]])/100</f>
        <v>565.95000000000005</v>
      </c>
      <c r="J6268" s="2">
        <f>Table_ExternalData_15[[#This Row],[BB cena]]*Table_ExternalData_15[[#Headers],[1,22]]</f>
        <v>690.45900000000006</v>
      </c>
      <c r="K6268">
        <f>Table_ExternalData_15[[#This Row],[Price]]*Table_ExternalData_15[[#Headers],[1,22]]</f>
        <v>704.55</v>
      </c>
      <c r="L6268" s="7">
        <f>IF(G6268="White Shark",E6268*0.5,IF(G6268="Sbox",E6268*0.5,IF(G6268="Tenda",E6268*0.5,E6268*0.2)))/100</f>
        <v>0.02</v>
      </c>
      <c r="M6268" s="2">
        <f>Table_ExternalData_15[[#This Row],[Price]]-Table_ExternalData_15[[#This Row],[Price]]*Table_ExternalData_15[[#This Row],[extra popust]]</f>
        <v>565.95000000000005</v>
      </c>
      <c r="N6268" s="2">
        <f>IF(M6268&lt;I6268,M6268,I6268)</f>
        <v>565.95000000000005</v>
      </c>
      <c r="O6268" s="16" t="str">
        <f>IF(N6268&lt;I6268,$U$1," ")</f>
        <v xml:space="preserve"> </v>
      </c>
      <c r="P6268" s="16" t="str">
        <f>IFERROR((O6268+30)," ")</f>
        <v xml:space="preserve"> </v>
      </c>
      <c r="Q6268" s="2">
        <f ca="1">IF(O6268=$U$1,N6268,"0")*1.22</f>
        <v>0</v>
      </c>
    </row>
    <row r="6269" spans="1:17" x14ac:dyDescent="0.25">
      <c r="A6269" t="s">
        <v>15679</v>
      </c>
      <c r="B6269" t="s">
        <v>15678</v>
      </c>
      <c r="C6269">
        <v>17885</v>
      </c>
      <c r="D6269">
        <v>22.45</v>
      </c>
      <c r="E6269">
        <f>IFERROR(VLOOKUP(Table_ExternalData_15[[#This Row],[Id]],Rabati!B:C,2,0),0)</f>
        <v>20</v>
      </c>
      <c r="F6269">
        <v>10</v>
      </c>
      <c r="G6269" t="str">
        <f>VLOOKUP(Table_ExternalData_15[[#This Row],[Id]],'Blagovna izdelek'!A:C,3,0)</f>
        <v>Aten</v>
      </c>
      <c r="H6269">
        <f>Table_ExternalData_15[[#This Row],[Rabat]]*0.2</f>
        <v>4</v>
      </c>
      <c r="I6269" s="2">
        <f>Table_ExternalData_15[[#This Row],[Price]]-(Table_ExternalData_15[[#This Row],[Price]]*Table_ExternalData_15[[#This Row],[BB rabat]])/100</f>
        <v>21.552</v>
      </c>
      <c r="J6269" s="2">
        <f>Table_ExternalData_15[[#This Row],[BB cena]]*Table_ExternalData_15[[#Headers],[1,22]]</f>
        <v>26.29344</v>
      </c>
      <c r="K6269">
        <f>Table_ExternalData_15[[#This Row],[Price]]*Table_ExternalData_15[[#Headers],[1,22]]</f>
        <v>27.388999999999999</v>
      </c>
      <c r="L6269" s="7">
        <f>IF(G6269="White Shark",E6269*0.5,IF(G6269="Sbox",E6269*0.5,IF(G6269="Tenda",E6269*0.5,E6269*0.2)))/100</f>
        <v>0.04</v>
      </c>
      <c r="M6269" s="2">
        <f>Table_ExternalData_15[[#This Row],[Price]]-Table_ExternalData_15[[#This Row],[Price]]*Table_ExternalData_15[[#This Row],[extra popust]]</f>
        <v>21.552</v>
      </c>
      <c r="N6269" s="2">
        <f>IF(M6269&lt;I6269,M6269,I6269)</f>
        <v>21.552</v>
      </c>
      <c r="O6269" s="16" t="str">
        <f>IF(N6269&lt;I6269,$U$1," ")</f>
        <v xml:space="preserve"> </v>
      </c>
      <c r="P6269" s="16" t="str">
        <f>IFERROR((O6269+30)," ")</f>
        <v xml:space="preserve"> </v>
      </c>
      <c r="Q6269" s="2">
        <f ca="1">IF(O6269=$U$1,N6269,"0")*1.22</f>
        <v>0</v>
      </c>
    </row>
    <row r="6270" spans="1:17" x14ac:dyDescent="0.25">
      <c r="A6270" t="s">
        <v>6802</v>
      </c>
      <c r="B6270" t="s">
        <v>6801</v>
      </c>
      <c r="C6270">
        <v>14790</v>
      </c>
      <c r="D6270">
        <v>37.6</v>
      </c>
      <c r="E6270">
        <f>IFERROR(VLOOKUP(Table_ExternalData_15[[#This Row],[Id]],Rabati!B:C,2,0),0)</f>
        <v>5</v>
      </c>
      <c r="F6270">
        <v>3</v>
      </c>
      <c r="G6270" t="str">
        <f>VLOOKUP(Table_ExternalData_15[[#This Row],[Id]],'Blagovna izdelek'!A:C,3,0)</f>
        <v>Asus</v>
      </c>
      <c r="H6270">
        <f>Table_ExternalData_15[[#This Row],[Rabat]]*0.2</f>
        <v>1</v>
      </c>
      <c r="I6270" s="2">
        <f>Table_ExternalData_15[[#This Row],[Price]]-(Table_ExternalData_15[[#This Row],[Price]]*Table_ExternalData_15[[#This Row],[BB rabat]])/100</f>
        <v>37.224000000000004</v>
      </c>
      <c r="J6270" s="2">
        <f>Table_ExternalData_15[[#This Row],[BB cena]]*Table_ExternalData_15[[#Headers],[1,22]]</f>
        <v>45.41328</v>
      </c>
      <c r="K6270">
        <f>Table_ExternalData_15[[#This Row],[Price]]*Table_ExternalData_15[[#Headers],[1,22]]</f>
        <v>45.872</v>
      </c>
      <c r="L6270" s="7">
        <f>IF(G6270="White Shark",E6270*0.5,IF(G6270="Sbox",E6270*0.5,IF(G6270="Tenda",E6270*0.5,E6270*0.2)))/100</f>
        <v>0.01</v>
      </c>
      <c r="M6270" s="2">
        <f>Table_ExternalData_15[[#This Row],[Price]]-Table_ExternalData_15[[#This Row],[Price]]*Table_ExternalData_15[[#This Row],[extra popust]]</f>
        <v>37.224000000000004</v>
      </c>
      <c r="N6270" s="2">
        <f>IF(M6270&lt;I6270,M6270,I6270)</f>
        <v>37.224000000000004</v>
      </c>
      <c r="O6270" s="16" t="str">
        <f>IF(N6270&lt;I6270,$U$1," ")</f>
        <v xml:space="preserve"> </v>
      </c>
      <c r="P6270" s="16" t="str">
        <f>IFERROR((O6270+30)," ")</f>
        <v xml:space="preserve"> </v>
      </c>
      <c r="Q6270" s="2">
        <f ca="1">IF(O6270=$U$1,N6270,"0")*1.22</f>
        <v>0</v>
      </c>
    </row>
    <row r="6271" spans="1:17" x14ac:dyDescent="0.25">
      <c r="A6271" t="s">
        <v>8105</v>
      </c>
      <c r="B6271" t="s">
        <v>8104</v>
      </c>
      <c r="C6271">
        <v>15653</v>
      </c>
      <c r="D6271">
        <v>34.4</v>
      </c>
      <c r="E6271">
        <f>IFERROR(VLOOKUP(Table_ExternalData_15[[#This Row],[Id]],Rabati!B:C,2,0),0)</f>
        <v>5</v>
      </c>
      <c r="F6271">
        <v>5</v>
      </c>
      <c r="G6271" t="str">
        <f>VLOOKUP(Table_ExternalData_15[[#This Row],[Id]],'Blagovna izdelek'!A:C,3,0)</f>
        <v>Asus</v>
      </c>
      <c r="H6271">
        <f>Table_ExternalData_15[[#This Row],[Rabat]]*0.2</f>
        <v>1</v>
      </c>
      <c r="I6271" s="2">
        <f>Table_ExternalData_15[[#This Row],[Price]]-(Table_ExternalData_15[[#This Row],[Price]]*Table_ExternalData_15[[#This Row],[BB rabat]])/100</f>
        <v>34.055999999999997</v>
      </c>
      <c r="J6271" s="2">
        <f>Table_ExternalData_15[[#This Row],[BB cena]]*Table_ExternalData_15[[#Headers],[1,22]]</f>
        <v>41.548319999999997</v>
      </c>
      <c r="K6271">
        <f>Table_ExternalData_15[[#This Row],[Price]]*Table_ExternalData_15[[#Headers],[1,22]]</f>
        <v>41.967999999999996</v>
      </c>
      <c r="L6271" s="7">
        <f>IF(G6271="White Shark",E6271*0.5,IF(G6271="Sbox",E6271*0.5,IF(G6271="Tenda",E6271*0.5,E6271*0.2)))/100</f>
        <v>0.01</v>
      </c>
      <c r="M6271" s="2">
        <f>Table_ExternalData_15[[#This Row],[Price]]-Table_ExternalData_15[[#This Row],[Price]]*Table_ExternalData_15[[#This Row],[extra popust]]</f>
        <v>34.055999999999997</v>
      </c>
      <c r="N6271" s="2">
        <f>IF(M6271&lt;I6271,M6271,I6271)</f>
        <v>34.055999999999997</v>
      </c>
      <c r="O6271" s="16" t="str">
        <f>IF(N6271&lt;I6271,$U$1," ")</f>
        <v xml:space="preserve"> </v>
      </c>
      <c r="P6271" s="16" t="str">
        <f>IFERROR((O6271+30)," ")</f>
        <v xml:space="preserve"> </v>
      </c>
      <c r="Q6271" s="2">
        <f ca="1">IF(O6271=$U$1,N6271,"0")*1.22</f>
        <v>0</v>
      </c>
    </row>
    <row r="6272" spans="1:17" x14ac:dyDescent="0.25">
      <c r="A6272" t="s">
        <v>8353</v>
      </c>
      <c r="B6272" t="s">
        <v>10666</v>
      </c>
      <c r="C6272">
        <v>15791</v>
      </c>
      <c r="D6272">
        <v>669</v>
      </c>
      <c r="E6272">
        <f>IFERROR(VLOOKUP(Table_ExternalData_15[[#This Row],[Id]],Rabati!B:C,2,0),0)</f>
        <v>2</v>
      </c>
      <c r="F6272">
        <v>0</v>
      </c>
      <c r="G6272" t="str">
        <f>VLOOKUP(Table_ExternalData_15[[#This Row],[Id]],'Blagovna izdelek'!A:C,3,0)</f>
        <v>Asus</v>
      </c>
      <c r="H6272">
        <f>Table_ExternalData_15[[#This Row],[Rabat]]*0.2</f>
        <v>0.4</v>
      </c>
      <c r="I6272" s="2">
        <f>Table_ExternalData_15[[#This Row],[Price]]-(Table_ExternalData_15[[#This Row],[Price]]*Table_ExternalData_15[[#This Row],[BB rabat]])/100</f>
        <v>666.32399999999996</v>
      </c>
      <c r="J6272" s="2">
        <f>Table_ExternalData_15[[#This Row],[BB cena]]*Table_ExternalData_15[[#Headers],[1,22]]</f>
        <v>812.91527999999994</v>
      </c>
      <c r="K6272">
        <f>Table_ExternalData_15[[#This Row],[Price]]*Table_ExternalData_15[[#Headers],[1,22]]</f>
        <v>816.18</v>
      </c>
      <c r="L6272" s="7">
        <f>IF(G6272="White Shark",E6272*0.5,IF(G6272="Sbox",E6272*0.5,IF(G6272="Tenda",E6272*0.5,E6272*0.2)))/100</f>
        <v>4.0000000000000001E-3</v>
      </c>
      <c r="M6272" s="2">
        <f>Table_ExternalData_15[[#This Row],[Price]]-Table_ExternalData_15[[#This Row],[Price]]*Table_ExternalData_15[[#This Row],[extra popust]]</f>
        <v>666.32399999999996</v>
      </c>
      <c r="N6272" s="2">
        <f>IF(M6272&lt;I6272,M6272,I6272)</f>
        <v>666.32399999999996</v>
      </c>
      <c r="O6272" s="16" t="str">
        <f>IF(N6272&lt;I6272,$U$1," ")</f>
        <v xml:space="preserve"> </v>
      </c>
      <c r="P6272" s="16" t="str">
        <f>IFERROR((O6272+30)," ")</f>
        <v xml:space="preserve"> </v>
      </c>
      <c r="Q6272" s="2">
        <f ca="1">IF(O6272=$U$1,N6272,"0")*1.22</f>
        <v>0</v>
      </c>
    </row>
    <row r="6273" spans="1:17" x14ac:dyDescent="0.25">
      <c r="A6273" t="s">
        <v>8354</v>
      </c>
      <c r="B6273" t="s">
        <v>10667</v>
      </c>
      <c r="C6273">
        <v>15792</v>
      </c>
      <c r="D6273">
        <v>759.5</v>
      </c>
      <c r="E6273">
        <f>IFERROR(VLOOKUP(Table_ExternalData_15[[#This Row],[Id]],Rabati!B:C,2,0),0)</f>
        <v>2</v>
      </c>
      <c r="F6273">
        <v>0</v>
      </c>
      <c r="G6273" t="str">
        <f>VLOOKUP(Table_ExternalData_15[[#This Row],[Id]],'Blagovna izdelek'!A:C,3,0)</f>
        <v>Asus</v>
      </c>
      <c r="H6273">
        <f>Table_ExternalData_15[[#This Row],[Rabat]]*0.2</f>
        <v>0.4</v>
      </c>
      <c r="I6273" s="2">
        <f>Table_ExternalData_15[[#This Row],[Price]]-(Table_ExternalData_15[[#This Row],[Price]]*Table_ExternalData_15[[#This Row],[BB rabat]])/100</f>
        <v>756.46199999999999</v>
      </c>
      <c r="J6273" s="2">
        <f>Table_ExternalData_15[[#This Row],[BB cena]]*Table_ExternalData_15[[#Headers],[1,22]]</f>
        <v>922.88364000000001</v>
      </c>
      <c r="K6273">
        <f>Table_ExternalData_15[[#This Row],[Price]]*Table_ExternalData_15[[#Headers],[1,22]]</f>
        <v>926.59</v>
      </c>
      <c r="L6273" s="7">
        <f>IF(G6273="White Shark",E6273*0.5,IF(G6273="Sbox",E6273*0.5,IF(G6273="Tenda",E6273*0.5,E6273*0.2)))/100</f>
        <v>4.0000000000000001E-3</v>
      </c>
      <c r="M6273" s="2">
        <f>Table_ExternalData_15[[#This Row],[Price]]-Table_ExternalData_15[[#This Row],[Price]]*Table_ExternalData_15[[#This Row],[extra popust]]</f>
        <v>756.46199999999999</v>
      </c>
      <c r="N6273" s="2">
        <f>IF(M6273&lt;I6273,M6273,I6273)</f>
        <v>756.46199999999999</v>
      </c>
      <c r="O6273" s="16" t="str">
        <f>IF(N6273&lt;I6273,$U$1," ")</f>
        <v xml:space="preserve"> </v>
      </c>
      <c r="P6273" s="16" t="str">
        <f>IFERROR((O6273+30)," ")</f>
        <v xml:space="preserve"> </v>
      </c>
      <c r="Q6273" s="2">
        <f ca="1">IF(O6273=$U$1,N6273,"0")*1.22</f>
        <v>0</v>
      </c>
    </row>
    <row r="6274" spans="1:17" x14ac:dyDescent="0.25">
      <c r="A6274" t="s">
        <v>8356</v>
      </c>
      <c r="B6274" t="s">
        <v>8355</v>
      </c>
      <c r="C6274">
        <v>15793</v>
      </c>
      <c r="D6274">
        <v>389</v>
      </c>
      <c r="E6274">
        <f>IFERROR(VLOOKUP(Table_ExternalData_15[[#This Row],[Id]],Rabati!B:C,2,0),0)</f>
        <v>0</v>
      </c>
      <c r="F6274">
        <v>0</v>
      </c>
      <c r="G6274" t="str">
        <f>VLOOKUP(Table_ExternalData_15[[#This Row],[Id]],'Blagovna izdelek'!A:C,3,0)</f>
        <v>Asus</v>
      </c>
      <c r="H6274">
        <f>Table_ExternalData_15[[#This Row],[Rabat]]*0.2</f>
        <v>0</v>
      </c>
      <c r="I6274" s="2">
        <f>Table_ExternalData_15[[#This Row],[Price]]-(Table_ExternalData_15[[#This Row],[Price]]*Table_ExternalData_15[[#This Row],[BB rabat]])/100</f>
        <v>389</v>
      </c>
      <c r="J6274" s="2">
        <f>Table_ExternalData_15[[#This Row],[BB cena]]*Table_ExternalData_15[[#Headers],[1,22]]</f>
        <v>474.58</v>
      </c>
      <c r="K6274">
        <f>Table_ExternalData_15[[#This Row],[Price]]*Table_ExternalData_15[[#Headers],[1,22]]</f>
        <v>474.58</v>
      </c>
      <c r="L6274" s="7">
        <f>IF(G6274="White Shark",E6274*0.5,IF(G6274="Sbox",E6274*0.5,IF(G6274="Tenda",E6274*0.5,E6274*0.2)))/100</f>
        <v>0</v>
      </c>
      <c r="M6274" s="2">
        <f>Table_ExternalData_15[[#This Row],[Price]]-Table_ExternalData_15[[#This Row],[Price]]*Table_ExternalData_15[[#This Row],[extra popust]]</f>
        <v>389</v>
      </c>
      <c r="N6274" s="2">
        <f>IF(M6274&lt;I6274,M6274,I6274)</f>
        <v>389</v>
      </c>
      <c r="O6274" s="16" t="str">
        <f>IF(N6274&lt;I6274,$U$1," ")</f>
        <v xml:space="preserve"> </v>
      </c>
      <c r="P6274" s="16" t="str">
        <f>IFERROR((O6274+30)," ")</f>
        <v xml:space="preserve"> </v>
      </c>
      <c r="Q6274" s="2">
        <f ca="1">IF(O6274=$U$1,N6274,"0")*1.22</f>
        <v>0</v>
      </c>
    </row>
    <row r="6275" spans="1:17" x14ac:dyDescent="0.25">
      <c r="A6275" t="s">
        <v>8357</v>
      </c>
      <c r="B6275" t="s">
        <v>10668</v>
      </c>
      <c r="C6275">
        <v>15794</v>
      </c>
      <c r="D6275">
        <v>579.9</v>
      </c>
      <c r="E6275">
        <f>IFERROR(VLOOKUP(Table_ExternalData_15[[#This Row],[Id]],Rabati!B:C,2,0),0)</f>
        <v>0</v>
      </c>
      <c r="F6275">
        <v>0</v>
      </c>
      <c r="G6275" t="str">
        <f>VLOOKUP(Table_ExternalData_15[[#This Row],[Id]],'Blagovna izdelek'!A:C,3,0)</f>
        <v>Asus</v>
      </c>
      <c r="H6275">
        <f>Table_ExternalData_15[[#This Row],[Rabat]]*0.2</f>
        <v>0</v>
      </c>
      <c r="I6275" s="2">
        <f>Table_ExternalData_15[[#This Row],[Price]]-(Table_ExternalData_15[[#This Row],[Price]]*Table_ExternalData_15[[#This Row],[BB rabat]])/100</f>
        <v>579.9</v>
      </c>
      <c r="J6275" s="2">
        <f>Table_ExternalData_15[[#This Row],[BB cena]]*Table_ExternalData_15[[#Headers],[1,22]]</f>
        <v>707.47799999999995</v>
      </c>
      <c r="K6275">
        <f>Table_ExternalData_15[[#This Row],[Price]]*Table_ExternalData_15[[#Headers],[1,22]]</f>
        <v>707.47799999999995</v>
      </c>
      <c r="L6275" s="7">
        <f>IF(G6275="White Shark",E6275*0.5,IF(G6275="Sbox",E6275*0.5,IF(G6275="Tenda",E6275*0.5,E6275*0.2)))/100</f>
        <v>0</v>
      </c>
      <c r="M6275" s="2">
        <f>Table_ExternalData_15[[#This Row],[Price]]-Table_ExternalData_15[[#This Row],[Price]]*Table_ExternalData_15[[#This Row],[extra popust]]</f>
        <v>579.9</v>
      </c>
      <c r="N6275" s="2">
        <f>IF(M6275&lt;I6275,M6275,I6275)</f>
        <v>579.9</v>
      </c>
      <c r="O6275" s="16" t="str">
        <f>IF(N6275&lt;I6275,$U$1," ")</f>
        <v xml:space="preserve"> </v>
      </c>
      <c r="P6275" s="16" t="str">
        <f>IFERROR((O6275+30)," ")</f>
        <v xml:space="preserve"> </v>
      </c>
      <c r="Q6275" s="2">
        <f ca="1">IF(O6275=$U$1,N6275,"0")*1.22</f>
        <v>0</v>
      </c>
    </row>
    <row r="6276" spans="1:17" x14ac:dyDescent="0.25">
      <c r="A6276" t="s">
        <v>9992</v>
      </c>
      <c r="B6276" t="s">
        <v>10670</v>
      </c>
      <c r="C6276">
        <v>16313</v>
      </c>
      <c r="D6276">
        <v>428.5</v>
      </c>
      <c r="E6276">
        <f>IFERROR(VLOOKUP(Table_ExternalData_15[[#This Row],[Id]],Rabati!B:C,2,0),0)</f>
        <v>2</v>
      </c>
      <c r="F6276">
        <v>0</v>
      </c>
      <c r="G6276" t="str">
        <f>VLOOKUP(Table_ExternalData_15[[#This Row],[Id]],'Blagovna izdelek'!A:C,3,0)</f>
        <v>Asus</v>
      </c>
      <c r="H6276">
        <f>Table_ExternalData_15[[#This Row],[Rabat]]*0.2</f>
        <v>0.4</v>
      </c>
      <c r="I6276" s="2">
        <f>Table_ExternalData_15[[#This Row],[Price]]-(Table_ExternalData_15[[#This Row],[Price]]*Table_ExternalData_15[[#This Row],[BB rabat]])/100</f>
        <v>426.786</v>
      </c>
      <c r="J6276" s="2">
        <f>Table_ExternalData_15[[#This Row],[BB cena]]*Table_ExternalData_15[[#Headers],[1,22]]</f>
        <v>520.67891999999995</v>
      </c>
      <c r="K6276">
        <f>Table_ExternalData_15[[#This Row],[Price]]*Table_ExternalData_15[[#Headers],[1,22]]</f>
        <v>522.77</v>
      </c>
      <c r="L6276" s="7">
        <f>IF(G6276="White Shark",E6276*0.5,IF(G6276="Sbox",E6276*0.5,IF(G6276="Tenda",E6276*0.5,E6276*0.2)))/100</f>
        <v>4.0000000000000001E-3</v>
      </c>
      <c r="M6276" s="2">
        <f>Table_ExternalData_15[[#This Row],[Price]]-Table_ExternalData_15[[#This Row],[Price]]*Table_ExternalData_15[[#This Row],[extra popust]]</f>
        <v>426.786</v>
      </c>
      <c r="N6276" s="2">
        <f>IF(M6276&lt;I6276,M6276,I6276)</f>
        <v>426.786</v>
      </c>
      <c r="O6276" s="16" t="str">
        <f>IF(N6276&lt;I6276,$U$1," ")</f>
        <v xml:space="preserve"> </v>
      </c>
      <c r="P6276" s="16" t="str">
        <f>IFERROR((O6276+30)," ")</f>
        <v xml:space="preserve"> </v>
      </c>
      <c r="Q6276" s="2">
        <f ca="1">IF(O6276=$U$1,N6276,"0")*1.22</f>
        <v>0</v>
      </c>
    </row>
    <row r="6277" spans="1:17" x14ac:dyDescent="0.25">
      <c r="A6277" t="s">
        <v>10114</v>
      </c>
      <c r="B6277" t="s">
        <v>10673</v>
      </c>
      <c r="C6277">
        <v>16323</v>
      </c>
      <c r="D6277">
        <v>672</v>
      </c>
      <c r="E6277">
        <f>IFERROR(VLOOKUP(Table_ExternalData_15[[#This Row],[Id]],Rabati!B:C,2,0),0)</f>
        <v>2</v>
      </c>
      <c r="F6277">
        <v>0</v>
      </c>
      <c r="G6277" t="str">
        <f>VLOOKUP(Table_ExternalData_15[[#This Row],[Id]],'Blagovna izdelek'!A:C,3,0)</f>
        <v>Asus</v>
      </c>
      <c r="H6277">
        <f>Table_ExternalData_15[[#This Row],[Rabat]]*0.2</f>
        <v>0.4</v>
      </c>
      <c r="I6277" s="2">
        <f>Table_ExternalData_15[[#This Row],[Price]]-(Table_ExternalData_15[[#This Row],[Price]]*Table_ExternalData_15[[#This Row],[BB rabat]])/100</f>
        <v>669.31200000000001</v>
      </c>
      <c r="J6277" s="2">
        <f>Table_ExternalData_15[[#This Row],[BB cena]]*Table_ExternalData_15[[#Headers],[1,22]]</f>
        <v>816.56064000000003</v>
      </c>
      <c r="K6277">
        <f>Table_ExternalData_15[[#This Row],[Price]]*Table_ExternalData_15[[#Headers],[1,22]]</f>
        <v>819.84</v>
      </c>
      <c r="L6277" s="7">
        <f>IF(G6277="White Shark",E6277*0.5,IF(G6277="Sbox",E6277*0.5,IF(G6277="Tenda",E6277*0.5,E6277*0.2)))/100</f>
        <v>4.0000000000000001E-3</v>
      </c>
      <c r="M6277" s="2">
        <f>Table_ExternalData_15[[#This Row],[Price]]-Table_ExternalData_15[[#This Row],[Price]]*Table_ExternalData_15[[#This Row],[extra popust]]</f>
        <v>669.31200000000001</v>
      </c>
      <c r="N6277" s="2">
        <f>IF(M6277&lt;I6277,M6277,I6277)</f>
        <v>669.31200000000001</v>
      </c>
      <c r="O6277" s="16" t="str">
        <f>IF(N6277&lt;I6277,$U$1," ")</f>
        <v xml:space="preserve"> </v>
      </c>
      <c r="P6277" s="16" t="str">
        <f>IFERROR((O6277+30)," ")</f>
        <v xml:space="preserve"> </v>
      </c>
      <c r="Q6277" s="2">
        <f ca="1">IF(O6277=$U$1,N6277,"0")*1.22</f>
        <v>0</v>
      </c>
    </row>
    <row r="6278" spans="1:17" x14ac:dyDescent="0.25">
      <c r="A6278" t="s">
        <v>11243</v>
      </c>
      <c r="B6278" t="s">
        <v>11242</v>
      </c>
      <c r="C6278">
        <v>16674</v>
      </c>
      <c r="D6278">
        <v>1170</v>
      </c>
      <c r="E6278">
        <f>IFERROR(VLOOKUP(Table_ExternalData_15[[#This Row],[Id]],Rabati!B:C,2,0),0)</f>
        <v>0</v>
      </c>
      <c r="F6278">
        <v>0</v>
      </c>
      <c r="G6278" t="str">
        <f>VLOOKUP(Table_ExternalData_15[[#This Row],[Id]],'Blagovna izdelek'!A:C,3,0)</f>
        <v>Asus</v>
      </c>
      <c r="H6278">
        <f>Table_ExternalData_15[[#This Row],[Rabat]]*0.2</f>
        <v>0</v>
      </c>
      <c r="I6278" s="2">
        <f>Table_ExternalData_15[[#This Row],[Price]]-(Table_ExternalData_15[[#This Row],[Price]]*Table_ExternalData_15[[#This Row],[BB rabat]])/100</f>
        <v>1170</v>
      </c>
      <c r="J6278" s="2">
        <f>Table_ExternalData_15[[#This Row],[BB cena]]*Table_ExternalData_15[[#Headers],[1,22]]</f>
        <v>1427.3999999999999</v>
      </c>
      <c r="K6278">
        <f>Table_ExternalData_15[[#This Row],[Price]]*Table_ExternalData_15[[#Headers],[1,22]]</f>
        <v>1427.3999999999999</v>
      </c>
      <c r="L6278" s="7">
        <f>IF(G6278="White Shark",E6278*0.5,IF(G6278="Sbox",E6278*0.5,IF(G6278="Tenda",E6278*0.5,E6278*0.2)))/100</f>
        <v>0</v>
      </c>
      <c r="M6278" s="2">
        <f>Table_ExternalData_15[[#This Row],[Price]]-Table_ExternalData_15[[#This Row],[Price]]*Table_ExternalData_15[[#This Row],[extra popust]]</f>
        <v>1170</v>
      </c>
      <c r="N6278" s="2">
        <f>IF(M6278&lt;I6278,M6278,I6278)</f>
        <v>1170</v>
      </c>
      <c r="O6278" s="16" t="str">
        <f>IF(N6278&lt;I6278,$U$1," ")</f>
        <v xml:space="preserve"> </v>
      </c>
      <c r="P6278" s="16" t="str">
        <f>IFERROR((O6278+30)," ")</f>
        <v xml:space="preserve"> </v>
      </c>
      <c r="Q6278" s="2">
        <f ca="1">IF(O6278=$U$1,N6278,"0")*1.22</f>
        <v>0</v>
      </c>
    </row>
    <row r="6279" spans="1:17" x14ac:dyDescent="0.25">
      <c r="A6279" t="s">
        <v>11245</v>
      </c>
      <c r="B6279" t="s">
        <v>11244</v>
      </c>
      <c r="C6279">
        <v>16675</v>
      </c>
      <c r="D6279">
        <v>1130</v>
      </c>
      <c r="E6279">
        <f>IFERROR(VLOOKUP(Table_ExternalData_15[[#This Row],[Id]],Rabati!B:C,2,0),0)</f>
        <v>0</v>
      </c>
      <c r="F6279">
        <v>0</v>
      </c>
      <c r="G6279" t="str">
        <f>VLOOKUP(Table_ExternalData_15[[#This Row],[Id]],'Blagovna izdelek'!A:C,3,0)</f>
        <v>Asus</v>
      </c>
      <c r="H6279">
        <f>Table_ExternalData_15[[#This Row],[Rabat]]*0.2</f>
        <v>0</v>
      </c>
      <c r="I6279" s="2">
        <f>Table_ExternalData_15[[#This Row],[Price]]-(Table_ExternalData_15[[#This Row],[Price]]*Table_ExternalData_15[[#This Row],[BB rabat]])/100</f>
        <v>1130</v>
      </c>
      <c r="J6279" s="2">
        <f>Table_ExternalData_15[[#This Row],[BB cena]]*Table_ExternalData_15[[#Headers],[1,22]]</f>
        <v>1378.6</v>
      </c>
      <c r="K6279">
        <f>Table_ExternalData_15[[#This Row],[Price]]*Table_ExternalData_15[[#Headers],[1,22]]</f>
        <v>1378.6</v>
      </c>
      <c r="L6279" s="7">
        <f>IF(G6279="White Shark",E6279*0.5,IF(G6279="Sbox",E6279*0.5,IF(G6279="Tenda",E6279*0.5,E6279*0.2)))/100</f>
        <v>0</v>
      </c>
      <c r="M6279" s="2">
        <f>Table_ExternalData_15[[#This Row],[Price]]-Table_ExternalData_15[[#This Row],[Price]]*Table_ExternalData_15[[#This Row],[extra popust]]</f>
        <v>1130</v>
      </c>
      <c r="N6279" s="2">
        <f>IF(M6279&lt;I6279,M6279,I6279)</f>
        <v>1130</v>
      </c>
      <c r="O6279" s="16" t="str">
        <f>IF(N6279&lt;I6279,$U$1," ")</f>
        <v xml:space="preserve"> </v>
      </c>
      <c r="P6279" s="16" t="str">
        <f>IFERROR((O6279+30)," ")</f>
        <v xml:space="preserve"> </v>
      </c>
      <c r="Q6279" s="2">
        <f ca="1">IF(O6279=$U$1,N6279,"0")*1.22</f>
        <v>0</v>
      </c>
    </row>
    <row r="6280" spans="1:17" x14ac:dyDescent="0.25">
      <c r="A6280" t="s">
        <v>14426</v>
      </c>
      <c r="B6280" t="s">
        <v>14425</v>
      </c>
      <c r="C6280">
        <v>17460</v>
      </c>
      <c r="D6280">
        <v>714.5</v>
      </c>
      <c r="E6280">
        <f>IFERROR(VLOOKUP(Table_ExternalData_15[[#This Row],[Id]],Rabati!B:C,2,0),0)</f>
        <v>2</v>
      </c>
      <c r="F6280">
        <v>0</v>
      </c>
      <c r="G6280" t="str">
        <f>VLOOKUP(Table_ExternalData_15[[#This Row],[Id]],'Blagovna izdelek'!A:C,3,0)</f>
        <v>Asus</v>
      </c>
      <c r="H6280">
        <f>Table_ExternalData_15[[#This Row],[Rabat]]*0.2</f>
        <v>0.4</v>
      </c>
      <c r="I6280" s="2">
        <f>Table_ExternalData_15[[#This Row],[Price]]-(Table_ExternalData_15[[#This Row],[Price]]*Table_ExternalData_15[[#This Row],[BB rabat]])/100</f>
        <v>711.64200000000005</v>
      </c>
      <c r="J6280" s="2">
        <f>Table_ExternalData_15[[#This Row],[BB cena]]*Table_ExternalData_15[[#Headers],[1,22]]</f>
        <v>868.20324000000005</v>
      </c>
      <c r="K6280">
        <f>Table_ExternalData_15[[#This Row],[Price]]*Table_ExternalData_15[[#Headers],[1,22]]</f>
        <v>871.68999999999994</v>
      </c>
      <c r="L6280" s="7">
        <f>IF(G6280="White Shark",E6280*0.5,IF(G6280="Sbox",E6280*0.5,IF(G6280="Tenda",E6280*0.5,E6280*0.2)))/100</f>
        <v>4.0000000000000001E-3</v>
      </c>
      <c r="M6280" s="2">
        <f>Table_ExternalData_15[[#This Row],[Price]]-Table_ExternalData_15[[#This Row],[Price]]*Table_ExternalData_15[[#This Row],[extra popust]]</f>
        <v>711.64200000000005</v>
      </c>
      <c r="N6280" s="2">
        <f>IF(M6280&lt;I6280,M6280,I6280)</f>
        <v>711.64200000000005</v>
      </c>
      <c r="O6280" s="16" t="str">
        <f>IF(N6280&lt;I6280,$U$1," ")</f>
        <v xml:space="preserve"> </v>
      </c>
      <c r="P6280" s="16" t="str">
        <f>IFERROR((O6280+30)," ")</f>
        <v xml:space="preserve"> </v>
      </c>
      <c r="Q6280" s="2">
        <f ca="1">IF(O6280=$U$1,N6280,"0")*1.22</f>
        <v>0</v>
      </c>
    </row>
    <row r="6281" spans="1:17" x14ac:dyDescent="0.25">
      <c r="A6281" t="s">
        <v>2353</v>
      </c>
      <c r="B6281" t="s">
        <v>2352</v>
      </c>
      <c r="C6281">
        <v>8477</v>
      </c>
      <c r="D6281">
        <v>11.6</v>
      </c>
      <c r="E6281">
        <f>IFERROR(VLOOKUP(Table_ExternalData_15[[#This Row],[Id]],Rabati!B:C,2,0),0)</f>
        <v>10</v>
      </c>
      <c r="F6281">
        <v>17</v>
      </c>
      <c r="G6281" t="str">
        <f>VLOOKUP(Table_ExternalData_15[[#This Row],[Id]],'Blagovna izdelek'!A:C,3,0)</f>
        <v>Apacer</v>
      </c>
      <c r="H6281">
        <f>Table_ExternalData_15[[#This Row],[Rabat]]*0.2</f>
        <v>2</v>
      </c>
      <c r="I6281" s="2">
        <f>Table_ExternalData_15[[#This Row],[Price]]-(Table_ExternalData_15[[#This Row],[Price]]*Table_ExternalData_15[[#This Row],[BB rabat]])/100</f>
        <v>11.368</v>
      </c>
      <c r="J6281" s="2">
        <f>Table_ExternalData_15[[#This Row],[BB cena]]*Table_ExternalData_15[[#Headers],[1,22]]</f>
        <v>13.86896</v>
      </c>
      <c r="K6281">
        <f>Table_ExternalData_15[[#This Row],[Price]]*Table_ExternalData_15[[#Headers],[1,22]]</f>
        <v>14.151999999999999</v>
      </c>
      <c r="L6281" s="7">
        <f>IF(G6281="White Shark",E6281*0.5,IF(G6281="Sbox",E6281*0.5,IF(G6281="Tenda",E6281*0.5,E6281*0.2)))/100</f>
        <v>0.02</v>
      </c>
      <c r="M6281" s="2">
        <f>Table_ExternalData_15[[#This Row],[Price]]-Table_ExternalData_15[[#This Row],[Price]]*Table_ExternalData_15[[#This Row],[extra popust]]</f>
        <v>11.368</v>
      </c>
      <c r="N6281" s="2">
        <f>IF(M6281&lt;I6281,M6281,I6281)</f>
        <v>11.368</v>
      </c>
      <c r="O6281" s="16" t="str">
        <f>IF(N6281&lt;I6281,$U$1," ")</f>
        <v xml:space="preserve"> </v>
      </c>
      <c r="P6281" s="16" t="str">
        <f>IFERROR((O6281+30)," ")</f>
        <v xml:space="preserve"> </v>
      </c>
      <c r="Q6281" s="2">
        <f ca="1">IF(O6281=$U$1,N6281,"0")*1.22</f>
        <v>0</v>
      </c>
    </row>
    <row r="6282" spans="1:17" x14ac:dyDescent="0.25">
      <c r="A6282" t="s">
        <v>2355</v>
      </c>
      <c r="B6282" t="s">
        <v>2354</v>
      </c>
      <c r="C6282">
        <v>8478</v>
      </c>
      <c r="D6282">
        <v>10.8</v>
      </c>
      <c r="E6282">
        <f>IFERROR(VLOOKUP(Table_ExternalData_15[[#This Row],[Id]],Rabati!B:C,2,0),0)</f>
        <v>10</v>
      </c>
      <c r="F6282">
        <v>0</v>
      </c>
      <c r="G6282" t="str">
        <f>VLOOKUP(Table_ExternalData_15[[#This Row],[Id]],'Blagovna izdelek'!A:C,3,0)</f>
        <v>Apacer</v>
      </c>
      <c r="H6282">
        <f>Table_ExternalData_15[[#This Row],[Rabat]]*0.2</f>
        <v>2</v>
      </c>
      <c r="I6282" s="2">
        <f>Table_ExternalData_15[[#This Row],[Price]]-(Table_ExternalData_15[[#This Row],[Price]]*Table_ExternalData_15[[#This Row],[BB rabat]])/100</f>
        <v>10.584000000000001</v>
      </c>
      <c r="J6282" s="2">
        <f>Table_ExternalData_15[[#This Row],[BB cena]]*Table_ExternalData_15[[#Headers],[1,22]]</f>
        <v>12.912480000000002</v>
      </c>
      <c r="K6282">
        <f>Table_ExternalData_15[[#This Row],[Price]]*Table_ExternalData_15[[#Headers],[1,22]]</f>
        <v>13.176</v>
      </c>
      <c r="L6282" s="7">
        <f>IF(G6282="White Shark",E6282*0.5,IF(G6282="Sbox",E6282*0.5,IF(G6282="Tenda",E6282*0.5,E6282*0.2)))/100</f>
        <v>0.02</v>
      </c>
      <c r="M6282" s="2">
        <f>Table_ExternalData_15[[#This Row],[Price]]-Table_ExternalData_15[[#This Row],[Price]]*Table_ExternalData_15[[#This Row],[extra popust]]</f>
        <v>10.584000000000001</v>
      </c>
      <c r="N6282" s="2">
        <f>IF(M6282&lt;I6282,M6282,I6282)</f>
        <v>10.584000000000001</v>
      </c>
      <c r="O6282" s="16" t="str">
        <f>IF(N6282&lt;I6282,$U$1," ")</f>
        <v xml:space="preserve"> </v>
      </c>
      <c r="P6282" s="16" t="str">
        <f>IFERROR((O6282+30)," ")</f>
        <v xml:space="preserve"> </v>
      </c>
      <c r="Q6282" s="2">
        <f ca="1">IF(O6282=$U$1,N6282,"0")*1.22</f>
        <v>0</v>
      </c>
    </row>
    <row r="6283" spans="1:17" x14ac:dyDescent="0.25">
      <c r="A6283" t="s">
        <v>2357</v>
      </c>
      <c r="B6283" t="s">
        <v>2356</v>
      </c>
      <c r="C6283">
        <v>8479</v>
      </c>
      <c r="D6283">
        <v>27.82</v>
      </c>
      <c r="E6283">
        <f>IFERROR(VLOOKUP(Table_ExternalData_15[[#This Row],[Id]],Rabati!B:C,2,0),0)</f>
        <v>10</v>
      </c>
      <c r="F6283">
        <v>0</v>
      </c>
      <c r="G6283" t="str">
        <f>VLOOKUP(Table_ExternalData_15[[#This Row],[Id]],'Blagovna izdelek'!A:C,3,0)</f>
        <v>Apacer</v>
      </c>
      <c r="H6283">
        <f>Table_ExternalData_15[[#This Row],[Rabat]]*0.2</f>
        <v>2</v>
      </c>
      <c r="I6283" s="2">
        <f>Table_ExternalData_15[[#This Row],[Price]]-(Table_ExternalData_15[[#This Row],[Price]]*Table_ExternalData_15[[#This Row],[BB rabat]])/100</f>
        <v>27.2636</v>
      </c>
      <c r="J6283" s="2">
        <f>Table_ExternalData_15[[#This Row],[BB cena]]*Table_ExternalData_15[[#Headers],[1,22]]</f>
        <v>33.261592</v>
      </c>
      <c r="K6283">
        <f>Table_ExternalData_15[[#This Row],[Price]]*Table_ExternalData_15[[#Headers],[1,22]]</f>
        <v>33.940399999999997</v>
      </c>
      <c r="L6283" s="7">
        <f>IF(G6283="White Shark",E6283*0.5,IF(G6283="Sbox",E6283*0.5,IF(G6283="Tenda",E6283*0.5,E6283*0.2)))/100</f>
        <v>0.02</v>
      </c>
      <c r="M6283" s="2">
        <f>Table_ExternalData_15[[#This Row],[Price]]-Table_ExternalData_15[[#This Row],[Price]]*Table_ExternalData_15[[#This Row],[extra popust]]</f>
        <v>27.2636</v>
      </c>
      <c r="N6283" s="2">
        <f>IF(M6283&lt;I6283,M6283,I6283)</f>
        <v>27.2636</v>
      </c>
      <c r="O6283" s="16" t="str">
        <f>IF(N6283&lt;I6283,$U$1," ")</f>
        <v xml:space="preserve"> </v>
      </c>
      <c r="P6283" s="16" t="str">
        <f>IFERROR((O6283+30)," ")</f>
        <v xml:space="preserve"> </v>
      </c>
      <c r="Q6283" s="2">
        <f ca="1">IF(O6283=$U$1,N6283,"0")*1.22</f>
        <v>0</v>
      </c>
    </row>
    <row r="6284" spans="1:17" x14ac:dyDescent="0.25">
      <c r="A6284" t="s">
        <v>2359</v>
      </c>
      <c r="B6284" t="s">
        <v>2358</v>
      </c>
      <c r="C6284">
        <v>8483</v>
      </c>
      <c r="D6284">
        <v>2.02</v>
      </c>
      <c r="E6284">
        <f>IFERROR(VLOOKUP(Table_ExternalData_15[[#This Row],[Id]],Rabati!B:C,2,0),0)</f>
        <v>10</v>
      </c>
      <c r="F6284">
        <v>0</v>
      </c>
      <c r="G6284" t="str">
        <f>VLOOKUP(Table_ExternalData_15[[#This Row],[Id]],'Blagovna izdelek'!A:C,3,0)</f>
        <v>Apacer</v>
      </c>
      <c r="H6284">
        <f>Table_ExternalData_15[[#This Row],[Rabat]]*0.2</f>
        <v>2</v>
      </c>
      <c r="I6284" s="2">
        <f>Table_ExternalData_15[[#This Row],[Price]]-(Table_ExternalData_15[[#This Row],[Price]]*Table_ExternalData_15[[#This Row],[BB rabat]])/100</f>
        <v>1.9796</v>
      </c>
      <c r="J6284" s="2">
        <f>Table_ExternalData_15[[#This Row],[BB cena]]*Table_ExternalData_15[[#Headers],[1,22]]</f>
        <v>2.4151120000000001</v>
      </c>
      <c r="K6284">
        <f>Table_ExternalData_15[[#This Row],[Price]]*Table_ExternalData_15[[#Headers],[1,22]]</f>
        <v>2.4643999999999999</v>
      </c>
      <c r="L6284" s="7">
        <f>IF(G6284="White Shark",E6284*0.5,IF(G6284="Sbox",E6284*0.5,IF(G6284="Tenda",E6284*0.5,E6284*0.2)))/100</f>
        <v>0.02</v>
      </c>
      <c r="M6284" s="2">
        <f>Table_ExternalData_15[[#This Row],[Price]]-Table_ExternalData_15[[#This Row],[Price]]*Table_ExternalData_15[[#This Row],[extra popust]]</f>
        <v>1.9796</v>
      </c>
      <c r="N6284" s="2">
        <f>IF(M6284&lt;I6284,M6284,I6284)</f>
        <v>1.9796</v>
      </c>
      <c r="O6284" s="16" t="str">
        <f>IF(N6284&lt;I6284,$U$1," ")</f>
        <v xml:space="preserve"> </v>
      </c>
      <c r="P6284" s="16" t="str">
        <f>IFERROR((O6284+30)," ")</f>
        <v xml:space="preserve"> </v>
      </c>
      <c r="Q6284" s="2">
        <f ca="1">IF(O6284=$U$1,N6284,"0")*1.22</f>
        <v>0</v>
      </c>
    </row>
    <row r="6285" spans="1:17" x14ac:dyDescent="0.25">
      <c r="A6285" t="s">
        <v>2361</v>
      </c>
      <c r="B6285" t="s">
        <v>2360</v>
      </c>
      <c r="C6285">
        <v>8486</v>
      </c>
      <c r="D6285">
        <v>3.7</v>
      </c>
      <c r="E6285">
        <f>IFERROR(VLOOKUP(Table_ExternalData_15[[#This Row],[Id]],Rabati!B:C,2,0),0)</f>
        <v>10</v>
      </c>
      <c r="F6285">
        <v>0</v>
      </c>
      <c r="G6285" t="str">
        <f>VLOOKUP(Table_ExternalData_15[[#This Row],[Id]],'Blagovna izdelek'!A:C,3,0)</f>
        <v>Apacer</v>
      </c>
      <c r="H6285">
        <f>Table_ExternalData_15[[#This Row],[Rabat]]*0.2</f>
        <v>2</v>
      </c>
      <c r="I6285" s="2">
        <f>Table_ExternalData_15[[#This Row],[Price]]-(Table_ExternalData_15[[#This Row],[Price]]*Table_ExternalData_15[[#This Row],[BB rabat]])/100</f>
        <v>3.6260000000000003</v>
      </c>
      <c r="J6285" s="2">
        <f>Table_ExternalData_15[[#This Row],[BB cena]]*Table_ExternalData_15[[#Headers],[1,22]]</f>
        <v>4.4237200000000003</v>
      </c>
      <c r="K6285">
        <f>Table_ExternalData_15[[#This Row],[Price]]*Table_ExternalData_15[[#Headers],[1,22]]</f>
        <v>4.5140000000000002</v>
      </c>
      <c r="L6285" s="7">
        <f>IF(G6285="White Shark",E6285*0.5,IF(G6285="Sbox",E6285*0.5,IF(G6285="Tenda",E6285*0.5,E6285*0.2)))/100</f>
        <v>0.02</v>
      </c>
      <c r="M6285" s="2">
        <f>Table_ExternalData_15[[#This Row],[Price]]-Table_ExternalData_15[[#This Row],[Price]]*Table_ExternalData_15[[#This Row],[extra popust]]</f>
        <v>3.6260000000000003</v>
      </c>
      <c r="N6285" s="2">
        <f>IF(M6285&lt;I6285,M6285,I6285)</f>
        <v>3.6260000000000003</v>
      </c>
      <c r="O6285" s="16" t="str">
        <f>IF(N6285&lt;I6285,$U$1," ")</f>
        <v xml:space="preserve"> </v>
      </c>
      <c r="P6285" s="16" t="str">
        <f>IFERROR((O6285+30)," ")</f>
        <v xml:space="preserve"> </v>
      </c>
      <c r="Q6285" s="2">
        <f ca="1">IF(O6285=$U$1,N6285,"0")*1.22</f>
        <v>0</v>
      </c>
    </row>
    <row r="6286" spans="1:17" x14ac:dyDescent="0.25">
      <c r="A6286" t="s">
        <v>2363</v>
      </c>
      <c r="B6286" t="s">
        <v>2362</v>
      </c>
      <c r="C6286">
        <v>8488</v>
      </c>
      <c r="D6286">
        <v>4.54</v>
      </c>
      <c r="E6286">
        <f>IFERROR(VLOOKUP(Table_ExternalData_15[[#This Row],[Id]],Rabati!B:C,2,0),0)</f>
        <v>10</v>
      </c>
      <c r="F6286">
        <v>0</v>
      </c>
      <c r="G6286" t="str">
        <f>VLOOKUP(Table_ExternalData_15[[#This Row],[Id]],'Blagovna izdelek'!A:C,3,0)</f>
        <v>Apacer</v>
      </c>
      <c r="H6286">
        <f>Table_ExternalData_15[[#This Row],[Rabat]]*0.2</f>
        <v>2</v>
      </c>
      <c r="I6286" s="2">
        <f>Table_ExternalData_15[[#This Row],[Price]]-(Table_ExternalData_15[[#This Row],[Price]]*Table_ExternalData_15[[#This Row],[BB rabat]])/100</f>
        <v>4.4492000000000003</v>
      </c>
      <c r="J6286" s="2">
        <f>Table_ExternalData_15[[#This Row],[BB cena]]*Table_ExternalData_15[[#Headers],[1,22]]</f>
        <v>5.4280240000000006</v>
      </c>
      <c r="K6286">
        <f>Table_ExternalData_15[[#This Row],[Price]]*Table_ExternalData_15[[#Headers],[1,22]]</f>
        <v>5.5388000000000002</v>
      </c>
      <c r="L6286" s="7">
        <f>IF(G6286="White Shark",E6286*0.5,IF(G6286="Sbox",E6286*0.5,IF(G6286="Tenda",E6286*0.5,E6286*0.2)))/100</f>
        <v>0.02</v>
      </c>
      <c r="M6286" s="2">
        <f>Table_ExternalData_15[[#This Row],[Price]]-Table_ExternalData_15[[#This Row],[Price]]*Table_ExternalData_15[[#This Row],[extra popust]]</f>
        <v>4.4492000000000003</v>
      </c>
      <c r="N6286" s="2">
        <f>IF(M6286&lt;I6286,M6286,I6286)</f>
        <v>4.4492000000000003</v>
      </c>
      <c r="O6286" s="16" t="str">
        <f>IF(N6286&lt;I6286,$U$1," ")</f>
        <v xml:space="preserve"> </v>
      </c>
      <c r="P6286" s="16" t="str">
        <f>IFERROR((O6286+30)," ")</f>
        <v xml:space="preserve"> </v>
      </c>
      <c r="Q6286" s="2">
        <f ca="1">IF(O6286=$U$1,N6286,"0")*1.22</f>
        <v>0</v>
      </c>
    </row>
    <row r="6287" spans="1:17" x14ac:dyDescent="0.25">
      <c r="A6287" t="s">
        <v>2364</v>
      </c>
      <c r="B6287" t="s">
        <v>14405</v>
      </c>
      <c r="C6287">
        <v>8490</v>
      </c>
      <c r="D6287">
        <v>8.39</v>
      </c>
      <c r="E6287">
        <f>IFERROR(VLOOKUP(Table_ExternalData_15[[#This Row],[Id]],Rabati!B:C,2,0),0)</f>
        <v>10</v>
      </c>
      <c r="F6287">
        <v>0</v>
      </c>
      <c r="G6287" t="str">
        <f>VLOOKUP(Table_ExternalData_15[[#This Row],[Id]],'Blagovna izdelek'!A:C,3,0)</f>
        <v>Apacer</v>
      </c>
      <c r="H6287">
        <f>Table_ExternalData_15[[#This Row],[Rabat]]*0.2</f>
        <v>2</v>
      </c>
      <c r="I6287" s="2">
        <f>Table_ExternalData_15[[#This Row],[Price]]-(Table_ExternalData_15[[#This Row],[Price]]*Table_ExternalData_15[[#This Row],[BB rabat]])/100</f>
        <v>8.2222000000000008</v>
      </c>
      <c r="J6287" s="2">
        <f>Table_ExternalData_15[[#This Row],[BB cena]]*Table_ExternalData_15[[#Headers],[1,22]]</f>
        <v>10.031084000000002</v>
      </c>
      <c r="K6287">
        <f>Table_ExternalData_15[[#This Row],[Price]]*Table_ExternalData_15[[#Headers],[1,22]]</f>
        <v>10.235800000000001</v>
      </c>
      <c r="L6287" s="7">
        <f>IF(G6287="White Shark",E6287*0.5,IF(G6287="Sbox",E6287*0.5,IF(G6287="Tenda",E6287*0.5,E6287*0.2)))/100</f>
        <v>0.02</v>
      </c>
      <c r="M6287" s="2">
        <f>Table_ExternalData_15[[#This Row],[Price]]-Table_ExternalData_15[[#This Row],[Price]]*Table_ExternalData_15[[#This Row],[extra popust]]</f>
        <v>8.2222000000000008</v>
      </c>
      <c r="N6287" s="2">
        <f>IF(M6287&lt;I6287,M6287,I6287)</f>
        <v>8.2222000000000008</v>
      </c>
      <c r="O6287" s="16" t="str">
        <f>IF(N6287&lt;I6287,$U$1," ")</f>
        <v xml:space="preserve"> </v>
      </c>
      <c r="P6287" s="16" t="str">
        <f>IFERROR((O6287+30)," ")</f>
        <v xml:space="preserve"> </v>
      </c>
      <c r="Q6287" s="2">
        <f ca="1">IF(O6287=$U$1,N6287,"0")*1.22</f>
        <v>0</v>
      </c>
    </row>
    <row r="6288" spans="1:17" x14ac:dyDescent="0.25">
      <c r="A6288" t="s">
        <v>2366</v>
      </c>
      <c r="B6288" t="s">
        <v>2365</v>
      </c>
      <c r="C6288">
        <v>8493</v>
      </c>
      <c r="D6288">
        <v>6.39</v>
      </c>
      <c r="E6288">
        <f>IFERROR(VLOOKUP(Table_ExternalData_15[[#This Row],[Id]],Rabati!B:C,2,0),0)</f>
        <v>10</v>
      </c>
      <c r="F6288">
        <v>0</v>
      </c>
      <c r="G6288" t="str">
        <f>VLOOKUP(Table_ExternalData_15[[#This Row],[Id]],'Blagovna izdelek'!A:C,3,0)</f>
        <v>Apacer</v>
      </c>
      <c r="H6288">
        <f>Table_ExternalData_15[[#This Row],[Rabat]]*0.2</f>
        <v>2</v>
      </c>
      <c r="I6288" s="2">
        <f>Table_ExternalData_15[[#This Row],[Price]]-(Table_ExternalData_15[[#This Row],[Price]]*Table_ExternalData_15[[#This Row],[BB rabat]])/100</f>
        <v>6.2622</v>
      </c>
      <c r="J6288" s="2">
        <f>Table_ExternalData_15[[#This Row],[BB cena]]*Table_ExternalData_15[[#Headers],[1,22]]</f>
        <v>7.6398839999999995</v>
      </c>
      <c r="K6288">
        <f>Table_ExternalData_15[[#This Row],[Price]]*Table_ExternalData_15[[#Headers],[1,22]]</f>
        <v>7.7957999999999998</v>
      </c>
      <c r="L6288" s="7">
        <f>IF(G6288="White Shark",E6288*0.5,IF(G6288="Sbox",E6288*0.5,IF(G6288="Tenda",E6288*0.5,E6288*0.2)))/100</f>
        <v>0.02</v>
      </c>
      <c r="M6288" s="2">
        <f>Table_ExternalData_15[[#This Row],[Price]]-Table_ExternalData_15[[#This Row],[Price]]*Table_ExternalData_15[[#This Row],[extra popust]]</f>
        <v>6.2622</v>
      </c>
      <c r="N6288" s="2">
        <f>IF(M6288&lt;I6288,M6288,I6288)</f>
        <v>6.2622</v>
      </c>
      <c r="O6288" s="16" t="str">
        <f>IF(N6288&lt;I6288,$U$1," ")</f>
        <v xml:space="preserve"> </v>
      </c>
      <c r="P6288" s="16" t="str">
        <f>IFERROR((O6288+30)," ")</f>
        <v xml:space="preserve"> </v>
      </c>
      <c r="Q6288" s="2">
        <f ca="1">IF(O6288=$U$1,N6288,"0")*1.22</f>
        <v>0</v>
      </c>
    </row>
    <row r="6289" spans="1:17" x14ac:dyDescent="0.25">
      <c r="A6289" t="s">
        <v>2368</v>
      </c>
      <c r="B6289" t="s">
        <v>2367</v>
      </c>
      <c r="C6289">
        <v>8495</v>
      </c>
      <c r="D6289">
        <v>6.74</v>
      </c>
      <c r="E6289">
        <f>IFERROR(VLOOKUP(Table_ExternalData_15[[#This Row],[Id]],Rabati!B:C,2,0),0)</f>
        <v>10</v>
      </c>
      <c r="F6289">
        <v>104</v>
      </c>
      <c r="G6289" t="str">
        <f>VLOOKUP(Table_ExternalData_15[[#This Row],[Id]],'Blagovna izdelek'!A:C,3,0)</f>
        <v>Apacer</v>
      </c>
      <c r="H6289">
        <f>Table_ExternalData_15[[#This Row],[Rabat]]*0.2</f>
        <v>2</v>
      </c>
      <c r="I6289" s="2">
        <f>Table_ExternalData_15[[#This Row],[Price]]-(Table_ExternalData_15[[#This Row],[Price]]*Table_ExternalData_15[[#This Row],[BB rabat]])/100</f>
        <v>6.6052</v>
      </c>
      <c r="J6289" s="2">
        <f>Table_ExternalData_15[[#This Row],[BB cena]]*Table_ExternalData_15[[#Headers],[1,22]]</f>
        <v>8.058344</v>
      </c>
      <c r="K6289">
        <f>Table_ExternalData_15[[#This Row],[Price]]*Table_ExternalData_15[[#Headers],[1,22]]</f>
        <v>8.2227999999999994</v>
      </c>
      <c r="L6289" s="7">
        <f>IF(G6289="White Shark",E6289*0.5,IF(G6289="Sbox",E6289*0.5,IF(G6289="Tenda",E6289*0.5,E6289*0.2)))/100</f>
        <v>0.02</v>
      </c>
      <c r="M6289" s="2">
        <f>Table_ExternalData_15[[#This Row],[Price]]-Table_ExternalData_15[[#This Row],[Price]]*Table_ExternalData_15[[#This Row],[extra popust]]</f>
        <v>6.6052</v>
      </c>
      <c r="N6289" s="2">
        <f>IF(M6289&lt;I6289,M6289,I6289)</f>
        <v>6.6052</v>
      </c>
      <c r="O6289" s="16" t="str">
        <f>IF(N6289&lt;I6289,$U$1," ")</f>
        <v xml:space="preserve"> </v>
      </c>
      <c r="P6289" s="16" t="str">
        <f>IFERROR((O6289+30)," ")</f>
        <v xml:space="preserve"> </v>
      </c>
      <c r="Q6289" s="2">
        <f ca="1">IF(O6289=$U$1,N6289,"0")*1.22</f>
        <v>0</v>
      </c>
    </row>
    <row r="6290" spans="1:17" x14ac:dyDescent="0.25">
      <c r="A6290" t="s">
        <v>2370</v>
      </c>
      <c r="B6290" t="s">
        <v>2369</v>
      </c>
      <c r="C6290">
        <v>8497</v>
      </c>
      <c r="D6290">
        <v>10.71</v>
      </c>
      <c r="E6290">
        <f>IFERROR(VLOOKUP(Table_ExternalData_15[[#This Row],[Id]],Rabati!B:C,2,0),0)</f>
        <v>10</v>
      </c>
      <c r="F6290">
        <v>9</v>
      </c>
      <c r="G6290" t="str">
        <f>VLOOKUP(Table_ExternalData_15[[#This Row],[Id]],'Blagovna izdelek'!A:C,3,0)</f>
        <v>Apacer</v>
      </c>
      <c r="H6290">
        <f>Table_ExternalData_15[[#This Row],[Rabat]]*0.2</f>
        <v>2</v>
      </c>
      <c r="I6290" s="2">
        <f>Table_ExternalData_15[[#This Row],[Price]]-(Table_ExternalData_15[[#This Row],[Price]]*Table_ExternalData_15[[#This Row],[BB rabat]])/100</f>
        <v>10.495800000000001</v>
      </c>
      <c r="J6290" s="2">
        <f>Table_ExternalData_15[[#This Row],[BB cena]]*Table_ExternalData_15[[#Headers],[1,22]]</f>
        <v>12.804876</v>
      </c>
      <c r="K6290">
        <f>Table_ExternalData_15[[#This Row],[Price]]*Table_ExternalData_15[[#Headers],[1,22]]</f>
        <v>13.0662</v>
      </c>
      <c r="L6290" s="7">
        <f>IF(G6290="White Shark",E6290*0.5,IF(G6290="Sbox",E6290*0.5,IF(G6290="Tenda",E6290*0.5,E6290*0.2)))/100</f>
        <v>0.02</v>
      </c>
      <c r="M6290" s="2">
        <f>Table_ExternalData_15[[#This Row],[Price]]-Table_ExternalData_15[[#This Row],[Price]]*Table_ExternalData_15[[#This Row],[extra popust]]</f>
        <v>10.495800000000001</v>
      </c>
      <c r="N6290" s="2">
        <f>IF(M6290&lt;I6290,M6290,I6290)</f>
        <v>10.495800000000001</v>
      </c>
      <c r="O6290" s="16" t="str">
        <f>IF(N6290&lt;I6290,$U$1," ")</f>
        <v xml:space="preserve"> </v>
      </c>
      <c r="P6290" s="16" t="str">
        <f>IFERROR((O6290+30)," ")</f>
        <v xml:space="preserve"> </v>
      </c>
      <c r="Q6290" s="2">
        <f ca="1">IF(O6290=$U$1,N6290,"0")*1.22</f>
        <v>0</v>
      </c>
    </row>
    <row r="6291" spans="1:17" x14ac:dyDescent="0.25">
      <c r="A6291" t="s">
        <v>3210</v>
      </c>
      <c r="B6291" t="s">
        <v>3209</v>
      </c>
      <c r="C6291">
        <v>9684</v>
      </c>
      <c r="D6291">
        <v>6.48</v>
      </c>
      <c r="E6291">
        <f>IFERROR(VLOOKUP(Table_ExternalData_15[[#This Row],[Id]],Rabati!B:C,2,0),0)</f>
        <v>10</v>
      </c>
      <c r="F6291">
        <v>0</v>
      </c>
      <c r="G6291" t="str">
        <f>VLOOKUP(Table_ExternalData_15[[#This Row],[Id]],'Blagovna izdelek'!A:C,3,0)</f>
        <v>Apacer</v>
      </c>
      <c r="H6291">
        <f>Table_ExternalData_15[[#This Row],[Rabat]]*0.2</f>
        <v>2</v>
      </c>
      <c r="I6291" s="2">
        <f>Table_ExternalData_15[[#This Row],[Price]]-(Table_ExternalData_15[[#This Row],[Price]]*Table_ExternalData_15[[#This Row],[BB rabat]])/100</f>
        <v>6.3504000000000005</v>
      </c>
      <c r="J6291" s="2">
        <f>Table_ExternalData_15[[#This Row],[BB cena]]*Table_ExternalData_15[[#Headers],[1,22]]</f>
        <v>7.7474880000000006</v>
      </c>
      <c r="K6291">
        <f>Table_ExternalData_15[[#This Row],[Price]]*Table_ExternalData_15[[#Headers],[1,22]]</f>
        <v>7.9056000000000006</v>
      </c>
      <c r="L6291" s="7">
        <f>IF(G6291="White Shark",E6291*0.5,IF(G6291="Sbox",E6291*0.5,IF(G6291="Tenda",E6291*0.5,E6291*0.2)))/100</f>
        <v>0.02</v>
      </c>
      <c r="M6291" s="2">
        <f>Table_ExternalData_15[[#This Row],[Price]]-Table_ExternalData_15[[#This Row],[Price]]*Table_ExternalData_15[[#This Row],[extra popust]]</f>
        <v>6.3504000000000005</v>
      </c>
      <c r="N6291" s="2">
        <f>IF(M6291&lt;I6291,M6291,I6291)</f>
        <v>6.3504000000000005</v>
      </c>
      <c r="O6291" s="16" t="str">
        <f>IF(N6291&lt;I6291,$U$1," ")</f>
        <v xml:space="preserve"> </v>
      </c>
      <c r="P6291" s="16" t="str">
        <f>IFERROR((O6291+30)," ")</f>
        <v xml:space="preserve"> </v>
      </c>
      <c r="Q6291" s="2">
        <f ca="1">IF(O6291=$U$1,N6291,"0")*1.22</f>
        <v>0</v>
      </c>
    </row>
    <row r="6292" spans="1:17" x14ac:dyDescent="0.25">
      <c r="A6292" t="s">
        <v>3212</v>
      </c>
      <c r="B6292" t="s">
        <v>3211</v>
      </c>
      <c r="C6292">
        <v>9688</v>
      </c>
      <c r="D6292">
        <v>3.32</v>
      </c>
      <c r="E6292">
        <f>IFERROR(VLOOKUP(Table_ExternalData_15[[#This Row],[Id]],Rabati!B:C,2,0),0)</f>
        <v>10</v>
      </c>
      <c r="F6292">
        <v>0</v>
      </c>
      <c r="G6292" t="str">
        <f>VLOOKUP(Table_ExternalData_15[[#This Row],[Id]],'Blagovna izdelek'!A:C,3,0)</f>
        <v>Apacer</v>
      </c>
      <c r="H6292">
        <f>Table_ExternalData_15[[#This Row],[Rabat]]*0.2</f>
        <v>2</v>
      </c>
      <c r="I6292" s="2">
        <f>Table_ExternalData_15[[#This Row],[Price]]-(Table_ExternalData_15[[#This Row],[Price]]*Table_ExternalData_15[[#This Row],[BB rabat]])/100</f>
        <v>3.2536</v>
      </c>
      <c r="J6292" s="2">
        <f>Table_ExternalData_15[[#This Row],[BB cena]]*Table_ExternalData_15[[#Headers],[1,22]]</f>
        <v>3.969392</v>
      </c>
      <c r="K6292">
        <f>Table_ExternalData_15[[#This Row],[Price]]*Table_ExternalData_15[[#Headers],[1,22]]</f>
        <v>4.0503999999999998</v>
      </c>
      <c r="L6292" s="7">
        <f>IF(G6292="White Shark",E6292*0.5,IF(G6292="Sbox",E6292*0.5,IF(G6292="Tenda",E6292*0.5,E6292*0.2)))/100</f>
        <v>0.02</v>
      </c>
      <c r="M6292" s="2">
        <f>Table_ExternalData_15[[#This Row],[Price]]-Table_ExternalData_15[[#This Row],[Price]]*Table_ExternalData_15[[#This Row],[extra popust]]</f>
        <v>3.2536</v>
      </c>
      <c r="N6292" s="2">
        <f>IF(M6292&lt;I6292,M6292,I6292)</f>
        <v>3.2536</v>
      </c>
      <c r="O6292" s="16" t="str">
        <f>IF(N6292&lt;I6292,$U$1," ")</f>
        <v xml:space="preserve"> </v>
      </c>
      <c r="P6292" s="16" t="str">
        <f>IFERROR((O6292+30)," ")</f>
        <v xml:space="preserve"> </v>
      </c>
      <c r="Q6292" s="2">
        <f ca="1">IF(O6292=$U$1,N6292,"0")*1.22</f>
        <v>0</v>
      </c>
    </row>
    <row r="6293" spans="1:17" x14ac:dyDescent="0.25">
      <c r="A6293" t="s">
        <v>3214</v>
      </c>
      <c r="B6293" t="s">
        <v>3213</v>
      </c>
      <c r="C6293">
        <v>9691</v>
      </c>
      <c r="D6293">
        <v>3.49</v>
      </c>
      <c r="E6293">
        <f>IFERROR(VLOOKUP(Table_ExternalData_15[[#This Row],[Id]],Rabati!B:C,2,0),0)</f>
        <v>10</v>
      </c>
      <c r="F6293">
        <v>0</v>
      </c>
      <c r="G6293" t="str">
        <f>VLOOKUP(Table_ExternalData_15[[#This Row],[Id]],'Blagovna izdelek'!A:C,3,0)</f>
        <v>Apacer</v>
      </c>
      <c r="H6293">
        <f>Table_ExternalData_15[[#This Row],[Rabat]]*0.2</f>
        <v>2</v>
      </c>
      <c r="I6293" s="2">
        <f>Table_ExternalData_15[[#This Row],[Price]]-(Table_ExternalData_15[[#This Row],[Price]]*Table_ExternalData_15[[#This Row],[BB rabat]])/100</f>
        <v>3.4202000000000004</v>
      </c>
      <c r="J6293" s="2">
        <f>Table_ExternalData_15[[#This Row],[BB cena]]*Table_ExternalData_15[[#Headers],[1,22]]</f>
        <v>4.172644</v>
      </c>
      <c r="K6293">
        <f>Table_ExternalData_15[[#This Row],[Price]]*Table_ExternalData_15[[#Headers],[1,22]]</f>
        <v>4.2578000000000005</v>
      </c>
      <c r="L6293" s="7">
        <f>IF(G6293="White Shark",E6293*0.5,IF(G6293="Sbox",E6293*0.5,IF(G6293="Tenda",E6293*0.5,E6293*0.2)))/100</f>
        <v>0.02</v>
      </c>
      <c r="M6293" s="2">
        <f>Table_ExternalData_15[[#This Row],[Price]]-Table_ExternalData_15[[#This Row],[Price]]*Table_ExternalData_15[[#This Row],[extra popust]]</f>
        <v>3.4202000000000004</v>
      </c>
      <c r="N6293" s="2">
        <f>IF(M6293&lt;I6293,M6293,I6293)</f>
        <v>3.4202000000000004</v>
      </c>
      <c r="O6293" s="16" t="str">
        <f>IF(N6293&lt;I6293,$U$1," ")</f>
        <v xml:space="preserve"> </v>
      </c>
      <c r="P6293" s="16" t="str">
        <f>IFERROR((O6293+30)," ")</f>
        <v xml:space="preserve"> </v>
      </c>
      <c r="Q6293" s="2">
        <f ca="1">IF(O6293=$U$1,N6293,"0")*1.22</f>
        <v>0</v>
      </c>
    </row>
    <row r="6294" spans="1:17" x14ac:dyDescent="0.25">
      <c r="A6294" t="s">
        <v>3216</v>
      </c>
      <c r="B6294" t="s">
        <v>3215</v>
      </c>
      <c r="C6294">
        <v>9694</v>
      </c>
      <c r="D6294">
        <v>4.45</v>
      </c>
      <c r="E6294">
        <f>IFERROR(VLOOKUP(Table_ExternalData_15[[#This Row],[Id]],Rabati!B:C,2,0),0)</f>
        <v>10</v>
      </c>
      <c r="F6294">
        <v>74</v>
      </c>
      <c r="G6294" t="str">
        <f>VLOOKUP(Table_ExternalData_15[[#This Row],[Id]],'Blagovna izdelek'!A:C,3,0)</f>
        <v>Apacer</v>
      </c>
      <c r="H6294">
        <f>Table_ExternalData_15[[#This Row],[Rabat]]*0.2</f>
        <v>2</v>
      </c>
      <c r="I6294" s="2">
        <f>Table_ExternalData_15[[#This Row],[Price]]-(Table_ExternalData_15[[#This Row],[Price]]*Table_ExternalData_15[[#This Row],[BB rabat]])/100</f>
        <v>4.3609999999999998</v>
      </c>
      <c r="J6294" s="2">
        <f>Table_ExternalData_15[[#This Row],[BB cena]]*Table_ExternalData_15[[#Headers],[1,22]]</f>
        <v>5.3204199999999995</v>
      </c>
      <c r="K6294">
        <f>Table_ExternalData_15[[#This Row],[Price]]*Table_ExternalData_15[[#Headers],[1,22]]</f>
        <v>5.4290000000000003</v>
      </c>
      <c r="L6294" s="7">
        <f>IF(G6294="White Shark",E6294*0.5,IF(G6294="Sbox",E6294*0.5,IF(G6294="Tenda",E6294*0.5,E6294*0.2)))/100</f>
        <v>0.02</v>
      </c>
      <c r="M6294" s="2">
        <f>Table_ExternalData_15[[#This Row],[Price]]-Table_ExternalData_15[[#This Row],[Price]]*Table_ExternalData_15[[#This Row],[extra popust]]</f>
        <v>4.3609999999999998</v>
      </c>
      <c r="N6294" s="2">
        <f>IF(M6294&lt;I6294,M6294,I6294)</f>
        <v>4.3609999999999998</v>
      </c>
      <c r="O6294" s="16" t="str">
        <f>IF(N6294&lt;I6294,$U$1," ")</f>
        <v xml:space="preserve"> </v>
      </c>
      <c r="P6294" s="16" t="str">
        <f>IFERROR((O6294+30)," ")</f>
        <v xml:space="preserve"> </v>
      </c>
      <c r="Q6294" s="2">
        <f ca="1">IF(O6294=$U$1,N6294,"0")*1.22</f>
        <v>0</v>
      </c>
    </row>
    <row r="6295" spans="1:17" x14ac:dyDescent="0.25">
      <c r="A6295" t="s">
        <v>3218</v>
      </c>
      <c r="B6295" t="s">
        <v>3217</v>
      </c>
      <c r="C6295">
        <v>9696</v>
      </c>
      <c r="D6295">
        <v>4.95</v>
      </c>
      <c r="E6295">
        <f>IFERROR(VLOOKUP(Table_ExternalData_15[[#This Row],[Id]],Rabati!B:C,2,0),0)</f>
        <v>10</v>
      </c>
      <c r="F6295">
        <v>89</v>
      </c>
      <c r="G6295" t="str">
        <f>VLOOKUP(Table_ExternalData_15[[#This Row],[Id]],'Blagovna izdelek'!A:C,3,0)</f>
        <v>Apacer</v>
      </c>
      <c r="H6295">
        <f>Table_ExternalData_15[[#This Row],[Rabat]]*0.2</f>
        <v>2</v>
      </c>
      <c r="I6295" s="2">
        <f>Table_ExternalData_15[[#This Row],[Price]]-(Table_ExternalData_15[[#This Row],[Price]]*Table_ExternalData_15[[#This Row],[BB rabat]])/100</f>
        <v>4.851</v>
      </c>
      <c r="J6295" s="2">
        <f>Table_ExternalData_15[[#This Row],[BB cena]]*Table_ExternalData_15[[#Headers],[1,22]]</f>
        <v>5.9182199999999998</v>
      </c>
      <c r="K6295">
        <f>Table_ExternalData_15[[#This Row],[Price]]*Table_ExternalData_15[[#Headers],[1,22]]</f>
        <v>6.0389999999999997</v>
      </c>
      <c r="L6295" s="7">
        <f>IF(G6295="White Shark",E6295*0.5,IF(G6295="Sbox",E6295*0.5,IF(G6295="Tenda",E6295*0.5,E6295*0.2)))/100</f>
        <v>0.02</v>
      </c>
      <c r="M6295" s="2">
        <f>Table_ExternalData_15[[#This Row],[Price]]-Table_ExternalData_15[[#This Row],[Price]]*Table_ExternalData_15[[#This Row],[extra popust]]</f>
        <v>4.851</v>
      </c>
      <c r="N6295" s="2">
        <f>IF(M6295&lt;I6295,M6295,I6295)</f>
        <v>4.851</v>
      </c>
      <c r="O6295" s="16" t="str">
        <f>IF(N6295&lt;I6295,$U$1," ")</f>
        <v xml:space="preserve"> </v>
      </c>
      <c r="P6295" s="16" t="str">
        <f>IFERROR((O6295+30)," ")</f>
        <v xml:space="preserve"> </v>
      </c>
      <c r="Q6295" s="2">
        <f ca="1">IF(O6295=$U$1,N6295,"0")*1.22</f>
        <v>0</v>
      </c>
    </row>
    <row r="6296" spans="1:17" x14ac:dyDescent="0.25">
      <c r="A6296" t="s">
        <v>3220</v>
      </c>
      <c r="B6296" t="s">
        <v>3219</v>
      </c>
      <c r="C6296">
        <v>9700</v>
      </c>
      <c r="D6296">
        <v>6.1</v>
      </c>
      <c r="E6296">
        <f>IFERROR(VLOOKUP(Table_ExternalData_15[[#This Row],[Id]],Rabati!B:C,2,0),0)</f>
        <v>10</v>
      </c>
      <c r="F6296">
        <v>30</v>
      </c>
      <c r="G6296" t="str">
        <f>VLOOKUP(Table_ExternalData_15[[#This Row],[Id]],'Blagovna izdelek'!A:C,3,0)</f>
        <v>Apacer</v>
      </c>
      <c r="H6296">
        <f>Table_ExternalData_15[[#This Row],[Rabat]]*0.2</f>
        <v>2</v>
      </c>
      <c r="I6296" s="2">
        <f>Table_ExternalData_15[[#This Row],[Price]]-(Table_ExternalData_15[[#This Row],[Price]]*Table_ExternalData_15[[#This Row],[BB rabat]])/100</f>
        <v>5.9779999999999998</v>
      </c>
      <c r="J6296" s="2">
        <f>Table_ExternalData_15[[#This Row],[BB cena]]*Table_ExternalData_15[[#Headers],[1,22]]</f>
        <v>7.2931599999999994</v>
      </c>
      <c r="K6296">
        <f>Table_ExternalData_15[[#This Row],[Price]]*Table_ExternalData_15[[#Headers],[1,22]]</f>
        <v>7.4419999999999993</v>
      </c>
      <c r="L6296" s="7">
        <f>IF(G6296="White Shark",E6296*0.5,IF(G6296="Sbox",E6296*0.5,IF(G6296="Tenda",E6296*0.5,E6296*0.2)))/100</f>
        <v>0.02</v>
      </c>
      <c r="M6296" s="2">
        <f>Table_ExternalData_15[[#This Row],[Price]]-Table_ExternalData_15[[#This Row],[Price]]*Table_ExternalData_15[[#This Row],[extra popust]]</f>
        <v>5.9779999999999998</v>
      </c>
      <c r="N6296" s="2">
        <f>IF(M6296&lt;I6296,M6296,I6296)</f>
        <v>5.9779999999999998</v>
      </c>
      <c r="O6296" s="16" t="str">
        <f>IF(N6296&lt;I6296,$U$1," ")</f>
        <v xml:space="preserve"> </v>
      </c>
      <c r="P6296" s="16" t="str">
        <f>IFERROR((O6296+30)," ")</f>
        <v xml:space="preserve"> </v>
      </c>
      <c r="Q6296" s="2">
        <f ca="1">IF(O6296=$U$1,N6296,"0")*1.22</f>
        <v>0</v>
      </c>
    </row>
    <row r="6297" spans="1:17" x14ac:dyDescent="0.25">
      <c r="A6297" t="s">
        <v>3222</v>
      </c>
      <c r="B6297" t="s">
        <v>3221</v>
      </c>
      <c r="C6297">
        <v>9704</v>
      </c>
      <c r="D6297">
        <v>9.5500000000000007</v>
      </c>
      <c r="E6297">
        <f>IFERROR(VLOOKUP(Table_ExternalData_15[[#This Row],[Id]],Rabati!B:C,2,0),0)</f>
        <v>10</v>
      </c>
      <c r="F6297">
        <v>39</v>
      </c>
      <c r="G6297" t="str">
        <f>VLOOKUP(Table_ExternalData_15[[#This Row],[Id]],'Blagovna izdelek'!A:C,3,0)</f>
        <v>Apacer</v>
      </c>
      <c r="H6297">
        <f>Table_ExternalData_15[[#This Row],[Rabat]]*0.2</f>
        <v>2</v>
      </c>
      <c r="I6297" s="2">
        <f>Table_ExternalData_15[[#This Row],[Price]]-(Table_ExternalData_15[[#This Row],[Price]]*Table_ExternalData_15[[#This Row],[BB rabat]])/100</f>
        <v>9.359</v>
      </c>
      <c r="J6297" s="2">
        <f>Table_ExternalData_15[[#This Row],[BB cena]]*Table_ExternalData_15[[#Headers],[1,22]]</f>
        <v>11.41798</v>
      </c>
      <c r="K6297">
        <f>Table_ExternalData_15[[#This Row],[Price]]*Table_ExternalData_15[[#Headers],[1,22]]</f>
        <v>11.651</v>
      </c>
      <c r="L6297" s="7">
        <f>IF(G6297="White Shark",E6297*0.5,IF(G6297="Sbox",E6297*0.5,IF(G6297="Tenda",E6297*0.5,E6297*0.2)))/100</f>
        <v>0.02</v>
      </c>
      <c r="M6297" s="2">
        <f>Table_ExternalData_15[[#This Row],[Price]]-Table_ExternalData_15[[#This Row],[Price]]*Table_ExternalData_15[[#This Row],[extra popust]]</f>
        <v>9.359</v>
      </c>
      <c r="N6297" s="2">
        <f>IF(M6297&lt;I6297,M6297,I6297)</f>
        <v>9.359</v>
      </c>
      <c r="O6297" s="16" t="str">
        <f>IF(N6297&lt;I6297,$U$1," ")</f>
        <v xml:space="preserve"> </v>
      </c>
      <c r="P6297" s="16" t="str">
        <f>IFERROR((O6297+30)," ")</f>
        <v xml:space="preserve"> </v>
      </c>
      <c r="Q6297" s="2">
        <f ca="1">IF(O6297=$U$1,N6297,"0")*1.22</f>
        <v>0</v>
      </c>
    </row>
    <row r="6298" spans="1:17" x14ac:dyDescent="0.25">
      <c r="A6298" t="s">
        <v>3224</v>
      </c>
      <c r="B6298" t="s">
        <v>3223</v>
      </c>
      <c r="C6298">
        <v>9718</v>
      </c>
      <c r="D6298">
        <v>8.8800000000000008</v>
      </c>
      <c r="E6298">
        <f>IFERROR(VLOOKUP(Table_ExternalData_15[[#This Row],[Id]],Rabati!B:C,2,0),0)</f>
        <v>10</v>
      </c>
      <c r="F6298">
        <v>66</v>
      </c>
      <c r="G6298" t="str">
        <f>VLOOKUP(Table_ExternalData_15[[#This Row],[Id]],'Blagovna izdelek'!A:C,3,0)</f>
        <v>Apacer</v>
      </c>
      <c r="H6298">
        <f>Table_ExternalData_15[[#This Row],[Rabat]]*0.2</f>
        <v>2</v>
      </c>
      <c r="I6298" s="2">
        <f>Table_ExternalData_15[[#This Row],[Price]]-(Table_ExternalData_15[[#This Row],[Price]]*Table_ExternalData_15[[#This Row],[BB rabat]])/100</f>
        <v>8.7024000000000008</v>
      </c>
      <c r="J6298" s="2">
        <f>Table_ExternalData_15[[#This Row],[BB cena]]*Table_ExternalData_15[[#Headers],[1,22]]</f>
        <v>10.616928000000001</v>
      </c>
      <c r="K6298">
        <f>Table_ExternalData_15[[#This Row],[Price]]*Table_ExternalData_15[[#Headers],[1,22]]</f>
        <v>10.833600000000001</v>
      </c>
      <c r="L6298" s="7">
        <f>IF(G6298="White Shark",E6298*0.5,IF(G6298="Sbox",E6298*0.5,IF(G6298="Tenda",E6298*0.5,E6298*0.2)))/100</f>
        <v>0.02</v>
      </c>
      <c r="M6298" s="2">
        <f>Table_ExternalData_15[[#This Row],[Price]]-Table_ExternalData_15[[#This Row],[Price]]*Table_ExternalData_15[[#This Row],[extra popust]]</f>
        <v>8.7024000000000008</v>
      </c>
      <c r="N6298" s="2">
        <f>IF(M6298&lt;I6298,M6298,I6298)</f>
        <v>8.7024000000000008</v>
      </c>
      <c r="O6298" s="16" t="str">
        <f>IF(N6298&lt;I6298,$U$1," ")</f>
        <v xml:space="preserve"> </v>
      </c>
      <c r="P6298" s="16" t="str">
        <f>IFERROR((O6298+30)," ")</f>
        <v xml:space="preserve"> </v>
      </c>
      <c r="Q6298" s="2">
        <f ca="1">IF(O6298=$U$1,N6298,"0")*1.22</f>
        <v>0</v>
      </c>
    </row>
    <row r="6299" spans="1:17" x14ac:dyDescent="0.25">
      <c r="A6299" t="s">
        <v>3226</v>
      </c>
      <c r="B6299" t="s">
        <v>3225</v>
      </c>
      <c r="C6299">
        <v>9719</v>
      </c>
      <c r="D6299">
        <v>10.35</v>
      </c>
      <c r="E6299">
        <f>IFERROR(VLOOKUP(Table_ExternalData_15[[#This Row],[Id]],Rabati!B:C,2,0),0)</f>
        <v>10</v>
      </c>
      <c r="F6299">
        <v>36</v>
      </c>
      <c r="G6299" t="str">
        <f>VLOOKUP(Table_ExternalData_15[[#This Row],[Id]],'Blagovna izdelek'!A:C,3,0)</f>
        <v>Apacer</v>
      </c>
      <c r="H6299">
        <f>Table_ExternalData_15[[#This Row],[Rabat]]*0.2</f>
        <v>2</v>
      </c>
      <c r="I6299" s="2">
        <f>Table_ExternalData_15[[#This Row],[Price]]-(Table_ExternalData_15[[#This Row],[Price]]*Table_ExternalData_15[[#This Row],[BB rabat]])/100</f>
        <v>10.142999999999999</v>
      </c>
      <c r="J6299" s="2">
        <f>Table_ExternalData_15[[#This Row],[BB cena]]*Table_ExternalData_15[[#Headers],[1,22]]</f>
        <v>12.374459999999999</v>
      </c>
      <c r="K6299">
        <f>Table_ExternalData_15[[#This Row],[Price]]*Table_ExternalData_15[[#Headers],[1,22]]</f>
        <v>12.626999999999999</v>
      </c>
      <c r="L6299" s="7">
        <f>IF(G6299="White Shark",E6299*0.5,IF(G6299="Sbox",E6299*0.5,IF(G6299="Tenda",E6299*0.5,E6299*0.2)))/100</f>
        <v>0.02</v>
      </c>
      <c r="M6299" s="2">
        <f>Table_ExternalData_15[[#This Row],[Price]]-Table_ExternalData_15[[#This Row],[Price]]*Table_ExternalData_15[[#This Row],[extra popust]]</f>
        <v>10.142999999999999</v>
      </c>
      <c r="N6299" s="2">
        <f>IF(M6299&lt;I6299,M6299,I6299)</f>
        <v>10.142999999999999</v>
      </c>
      <c r="O6299" s="16" t="str">
        <f>IF(N6299&lt;I6299,$U$1," ")</f>
        <v xml:space="preserve"> </v>
      </c>
      <c r="P6299" s="16" t="str">
        <f>IFERROR((O6299+30)," ")</f>
        <v xml:space="preserve"> </v>
      </c>
      <c r="Q6299" s="2">
        <f ca="1">IF(O6299=$U$1,N6299,"0")*1.22</f>
        <v>0</v>
      </c>
    </row>
    <row r="6300" spans="1:17" x14ac:dyDescent="0.25">
      <c r="A6300" t="s">
        <v>3228</v>
      </c>
      <c r="B6300" t="s">
        <v>3227</v>
      </c>
      <c r="C6300">
        <v>9739</v>
      </c>
      <c r="D6300">
        <v>3.75</v>
      </c>
      <c r="E6300">
        <f>IFERROR(VLOOKUP(Table_ExternalData_15[[#This Row],[Id]],Rabati!B:C,2,0),0)</f>
        <v>10</v>
      </c>
      <c r="F6300">
        <v>0</v>
      </c>
      <c r="G6300" t="str">
        <f>VLOOKUP(Table_ExternalData_15[[#This Row],[Id]],'Blagovna izdelek'!A:C,3,0)</f>
        <v>Apacer</v>
      </c>
      <c r="H6300">
        <f>Table_ExternalData_15[[#This Row],[Rabat]]*0.2</f>
        <v>2</v>
      </c>
      <c r="I6300" s="2">
        <f>Table_ExternalData_15[[#This Row],[Price]]-(Table_ExternalData_15[[#This Row],[Price]]*Table_ExternalData_15[[#This Row],[BB rabat]])/100</f>
        <v>3.6749999999999998</v>
      </c>
      <c r="J6300" s="2">
        <f>Table_ExternalData_15[[#This Row],[BB cena]]*Table_ExternalData_15[[#Headers],[1,22]]</f>
        <v>4.4834999999999994</v>
      </c>
      <c r="K6300">
        <f>Table_ExternalData_15[[#This Row],[Price]]*Table_ExternalData_15[[#Headers],[1,22]]</f>
        <v>4.5750000000000002</v>
      </c>
      <c r="L6300" s="7">
        <f>IF(G6300="White Shark",E6300*0.5,IF(G6300="Sbox",E6300*0.5,IF(G6300="Tenda",E6300*0.5,E6300*0.2)))/100</f>
        <v>0.02</v>
      </c>
      <c r="M6300" s="2">
        <f>Table_ExternalData_15[[#This Row],[Price]]-Table_ExternalData_15[[#This Row],[Price]]*Table_ExternalData_15[[#This Row],[extra popust]]</f>
        <v>3.6749999999999998</v>
      </c>
      <c r="N6300" s="2">
        <f>IF(M6300&lt;I6300,M6300,I6300)</f>
        <v>3.6749999999999998</v>
      </c>
      <c r="O6300" s="16" t="str">
        <f>IF(N6300&lt;I6300,$U$1," ")</f>
        <v xml:space="preserve"> </v>
      </c>
      <c r="P6300" s="16" t="str">
        <f>IFERROR((O6300+30)," ")</f>
        <v xml:space="preserve"> </v>
      </c>
      <c r="Q6300" s="2">
        <f ca="1">IF(O6300=$U$1,N6300,"0")*1.22</f>
        <v>0</v>
      </c>
    </row>
    <row r="6301" spans="1:17" x14ac:dyDescent="0.25">
      <c r="A6301" t="s">
        <v>3230</v>
      </c>
      <c r="B6301" t="s">
        <v>3229</v>
      </c>
      <c r="C6301">
        <v>9740</v>
      </c>
      <c r="D6301">
        <v>3.75</v>
      </c>
      <c r="E6301">
        <f>IFERROR(VLOOKUP(Table_ExternalData_15[[#This Row],[Id]],Rabati!B:C,2,0),0)</f>
        <v>10</v>
      </c>
      <c r="F6301">
        <v>0</v>
      </c>
      <c r="G6301" t="str">
        <f>VLOOKUP(Table_ExternalData_15[[#This Row],[Id]],'Blagovna izdelek'!A:C,3,0)</f>
        <v>Apacer</v>
      </c>
      <c r="H6301">
        <f>Table_ExternalData_15[[#This Row],[Rabat]]*0.2</f>
        <v>2</v>
      </c>
      <c r="I6301" s="2">
        <f>Table_ExternalData_15[[#This Row],[Price]]-(Table_ExternalData_15[[#This Row],[Price]]*Table_ExternalData_15[[#This Row],[BB rabat]])/100</f>
        <v>3.6749999999999998</v>
      </c>
      <c r="J6301" s="2">
        <f>Table_ExternalData_15[[#This Row],[BB cena]]*Table_ExternalData_15[[#Headers],[1,22]]</f>
        <v>4.4834999999999994</v>
      </c>
      <c r="K6301">
        <f>Table_ExternalData_15[[#This Row],[Price]]*Table_ExternalData_15[[#Headers],[1,22]]</f>
        <v>4.5750000000000002</v>
      </c>
      <c r="L6301" s="7">
        <f>IF(G6301="White Shark",E6301*0.5,IF(G6301="Sbox",E6301*0.5,IF(G6301="Tenda",E6301*0.5,E6301*0.2)))/100</f>
        <v>0.02</v>
      </c>
      <c r="M6301" s="2">
        <f>Table_ExternalData_15[[#This Row],[Price]]-Table_ExternalData_15[[#This Row],[Price]]*Table_ExternalData_15[[#This Row],[extra popust]]</f>
        <v>3.6749999999999998</v>
      </c>
      <c r="N6301" s="2">
        <f>IF(M6301&lt;I6301,M6301,I6301)</f>
        <v>3.6749999999999998</v>
      </c>
      <c r="O6301" s="16" t="str">
        <f>IF(N6301&lt;I6301,$U$1," ")</f>
        <v xml:space="preserve"> </v>
      </c>
      <c r="P6301" s="16" t="str">
        <f>IFERROR((O6301+30)," ")</f>
        <v xml:space="preserve"> </v>
      </c>
      <c r="Q6301" s="2">
        <f ca="1">IF(O6301=$U$1,N6301,"0")*1.22</f>
        <v>0</v>
      </c>
    </row>
    <row r="6302" spans="1:17" x14ac:dyDescent="0.25">
      <c r="A6302" t="s">
        <v>3232</v>
      </c>
      <c r="B6302" t="s">
        <v>3231</v>
      </c>
      <c r="C6302">
        <v>9741</v>
      </c>
      <c r="D6302">
        <v>3.75</v>
      </c>
      <c r="E6302">
        <f>IFERROR(VLOOKUP(Table_ExternalData_15[[#This Row],[Id]],Rabati!B:C,2,0),0)</f>
        <v>10</v>
      </c>
      <c r="F6302">
        <v>0</v>
      </c>
      <c r="G6302" t="str">
        <f>VLOOKUP(Table_ExternalData_15[[#This Row],[Id]],'Blagovna izdelek'!A:C,3,0)</f>
        <v>Apacer</v>
      </c>
      <c r="H6302">
        <f>Table_ExternalData_15[[#This Row],[Rabat]]*0.2</f>
        <v>2</v>
      </c>
      <c r="I6302" s="2">
        <f>Table_ExternalData_15[[#This Row],[Price]]-(Table_ExternalData_15[[#This Row],[Price]]*Table_ExternalData_15[[#This Row],[BB rabat]])/100</f>
        <v>3.6749999999999998</v>
      </c>
      <c r="J6302" s="2">
        <f>Table_ExternalData_15[[#This Row],[BB cena]]*Table_ExternalData_15[[#Headers],[1,22]]</f>
        <v>4.4834999999999994</v>
      </c>
      <c r="K6302">
        <f>Table_ExternalData_15[[#This Row],[Price]]*Table_ExternalData_15[[#Headers],[1,22]]</f>
        <v>4.5750000000000002</v>
      </c>
      <c r="L6302" s="7">
        <f>IF(G6302="White Shark",E6302*0.5,IF(G6302="Sbox",E6302*0.5,IF(G6302="Tenda",E6302*0.5,E6302*0.2)))/100</f>
        <v>0.02</v>
      </c>
      <c r="M6302" s="2">
        <f>Table_ExternalData_15[[#This Row],[Price]]-Table_ExternalData_15[[#This Row],[Price]]*Table_ExternalData_15[[#This Row],[extra popust]]</f>
        <v>3.6749999999999998</v>
      </c>
      <c r="N6302" s="2">
        <f>IF(M6302&lt;I6302,M6302,I6302)</f>
        <v>3.6749999999999998</v>
      </c>
      <c r="O6302" s="16" t="str">
        <f>IF(N6302&lt;I6302,$U$1," ")</f>
        <v xml:space="preserve"> </v>
      </c>
      <c r="P6302" s="16" t="str">
        <f>IFERROR((O6302+30)," ")</f>
        <v xml:space="preserve"> </v>
      </c>
      <c r="Q6302" s="2">
        <f ca="1">IF(O6302=$U$1,N6302,"0")*1.22</f>
        <v>0</v>
      </c>
    </row>
    <row r="6303" spans="1:17" x14ac:dyDescent="0.25">
      <c r="A6303" t="s">
        <v>3234</v>
      </c>
      <c r="B6303" t="s">
        <v>3233</v>
      </c>
      <c r="C6303">
        <v>9751</v>
      </c>
      <c r="D6303">
        <v>3.75</v>
      </c>
      <c r="E6303">
        <f>IFERROR(VLOOKUP(Table_ExternalData_15[[#This Row],[Id]],Rabati!B:C,2,0),0)</f>
        <v>10</v>
      </c>
      <c r="F6303">
        <v>0</v>
      </c>
      <c r="G6303" t="str">
        <f>VLOOKUP(Table_ExternalData_15[[#This Row],[Id]],'Blagovna izdelek'!A:C,3,0)</f>
        <v>Apacer</v>
      </c>
      <c r="H6303">
        <f>Table_ExternalData_15[[#This Row],[Rabat]]*0.2</f>
        <v>2</v>
      </c>
      <c r="I6303" s="2">
        <f>Table_ExternalData_15[[#This Row],[Price]]-(Table_ExternalData_15[[#This Row],[Price]]*Table_ExternalData_15[[#This Row],[BB rabat]])/100</f>
        <v>3.6749999999999998</v>
      </c>
      <c r="J6303" s="2">
        <f>Table_ExternalData_15[[#This Row],[BB cena]]*Table_ExternalData_15[[#Headers],[1,22]]</f>
        <v>4.4834999999999994</v>
      </c>
      <c r="K6303">
        <f>Table_ExternalData_15[[#This Row],[Price]]*Table_ExternalData_15[[#Headers],[1,22]]</f>
        <v>4.5750000000000002</v>
      </c>
      <c r="L6303" s="7">
        <f>IF(G6303="White Shark",E6303*0.5,IF(G6303="Sbox",E6303*0.5,IF(G6303="Tenda",E6303*0.5,E6303*0.2)))/100</f>
        <v>0.02</v>
      </c>
      <c r="M6303" s="2">
        <f>Table_ExternalData_15[[#This Row],[Price]]-Table_ExternalData_15[[#This Row],[Price]]*Table_ExternalData_15[[#This Row],[extra popust]]</f>
        <v>3.6749999999999998</v>
      </c>
      <c r="N6303" s="2">
        <f>IF(M6303&lt;I6303,M6303,I6303)</f>
        <v>3.6749999999999998</v>
      </c>
      <c r="O6303" s="16" t="str">
        <f>IF(N6303&lt;I6303,$U$1," ")</f>
        <v xml:space="preserve"> </v>
      </c>
      <c r="P6303" s="16" t="str">
        <f>IFERROR((O6303+30)," ")</f>
        <v xml:space="preserve"> </v>
      </c>
      <c r="Q6303" s="2">
        <f ca="1">IF(O6303=$U$1,N6303,"0")*1.22</f>
        <v>0</v>
      </c>
    </row>
    <row r="6304" spans="1:17" x14ac:dyDescent="0.25">
      <c r="A6304" t="s">
        <v>3236</v>
      </c>
      <c r="B6304" t="s">
        <v>3235</v>
      </c>
      <c r="C6304">
        <v>9752</v>
      </c>
      <c r="D6304">
        <v>3.75</v>
      </c>
      <c r="E6304">
        <f>IFERROR(VLOOKUP(Table_ExternalData_15[[#This Row],[Id]],Rabati!B:C,2,0),0)</f>
        <v>10</v>
      </c>
      <c r="F6304">
        <v>0</v>
      </c>
      <c r="G6304" t="str">
        <f>VLOOKUP(Table_ExternalData_15[[#This Row],[Id]],'Blagovna izdelek'!A:C,3,0)</f>
        <v>Apacer</v>
      </c>
      <c r="H6304">
        <f>Table_ExternalData_15[[#This Row],[Rabat]]*0.2</f>
        <v>2</v>
      </c>
      <c r="I6304" s="2">
        <f>Table_ExternalData_15[[#This Row],[Price]]-(Table_ExternalData_15[[#This Row],[Price]]*Table_ExternalData_15[[#This Row],[BB rabat]])/100</f>
        <v>3.6749999999999998</v>
      </c>
      <c r="J6304" s="2">
        <f>Table_ExternalData_15[[#This Row],[BB cena]]*Table_ExternalData_15[[#Headers],[1,22]]</f>
        <v>4.4834999999999994</v>
      </c>
      <c r="K6304">
        <f>Table_ExternalData_15[[#This Row],[Price]]*Table_ExternalData_15[[#Headers],[1,22]]</f>
        <v>4.5750000000000002</v>
      </c>
      <c r="L6304" s="7">
        <f>IF(G6304="White Shark",E6304*0.5,IF(G6304="Sbox",E6304*0.5,IF(G6304="Tenda",E6304*0.5,E6304*0.2)))/100</f>
        <v>0.02</v>
      </c>
      <c r="M6304" s="2">
        <f>Table_ExternalData_15[[#This Row],[Price]]-Table_ExternalData_15[[#This Row],[Price]]*Table_ExternalData_15[[#This Row],[extra popust]]</f>
        <v>3.6749999999999998</v>
      </c>
      <c r="N6304" s="2">
        <f>IF(M6304&lt;I6304,M6304,I6304)</f>
        <v>3.6749999999999998</v>
      </c>
      <c r="O6304" s="16" t="str">
        <f>IF(N6304&lt;I6304,$U$1," ")</f>
        <v xml:space="preserve"> </v>
      </c>
      <c r="P6304" s="16" t="str">
        <f>IFERROR((O6304+30)," ")</f>
        <v xml:space="preserve"> </v>
      </c>
      <c r="Q6304" s="2">
        <f ca="1">IF(O6304=$U$1,N6304,"0")*1.22</f>
        <v>0</v>
      </c>
    </row>
    <row r="6305" spans="1:17" x14ac:dyDescent="0.25">
      <c r="A6305" t="s">
        <v>3238</v>
      </c>
      <c r="B6305" t="s">
        <v>3237</v>
      </c>
      <c r="C6305">
        <v>9753</v>
      </c>
      <c r="D6305">
        <v>3.75</v>
      </c>
      <c r="E6305">
        <f>IFERROR(VLOOKUP(Table_ExternalData_15[[#This Row],[Id]],Rabati!B:C,2,0),0)</f>
        <v>10</v>
      </c>
      <c r="F6305">
        <v>0</v>
      </c>
      <c r="G6305" t="str">
        <f>VLOOKUP(Table_ExternalData_15[[#This Row],[Id]],'Blagovna izdelek'!A:C,3,0)</f>
        <v>Apacer</v>
      </c>
      <c r="H6305">
        <f>Table_ExternalData_15[[#This Row],[Rabat]]*0.2</f>
        <v>2</v>
      </c>
      <c r="I6305" s="2">
        <f>Table_ExternalData_15[[#This Row],[Price]]-(Table_ExternalData_15[[#This Row],[Price]]*Table_ExternalData_15[[#This Row],[BB rabat]])/100</f>
        <v>3.6749999999999998</v>
      </c>
      <c r="J6305" s="2">
        <f>Table_ExternalData_15[[#This Row],[BB cena]]*Table_ExternalData_15[[#Headers],[1,22]]</f>
        <v>4.4834999999999994</v>
      </c>
      <c r="K6305">
        <f>Table_ExternalData_15[[#This Row],[Price]]*Table_ExternalData_15[[#Headers],[1,22]]</f>
        <v>4.5750000000000002</v>
      </c>
      <c r="L6305" s="7">
        <f>IF(G6305="White Shark",E6305*0.5,IF(G6305="Sbox",E6305*0.5,IF(G6305="Tenda",E6305*0.5,E6305*0.2)))/100</f>
        <v>0.02</v>
      </c>
      <c r="M6305" s="2">
        <f>Table_ExternalData_15[[#This Row],[Price]]-Table_ExternalData_15[[#This Row],[Price]]*Table_ExternalData_15[[#This Row],[extra popust]]</f>
        <v>3.6749999999999998</v>
      </c>
      <c r="N6305" s="2">
        <f>IF(M6305&lt;I6305,M6305,I6305)</f>
        <v>3.6749999999999998</v>
      </c>
      <c r="O6305" s="16" t="str">
        <f>IF(N6305&lt;I6305,$U$1," ")</f>
        <v xml:space="preserve"> </v>
      </c>
      <c r="P6305" s="16" t="str">
        <f>IFERROR((O6305+30)," ")</f>
        <v xml:space="preserve"> </v>
      </c>
      <c r="Q6305" s="2">
        <f ca="1">IF(O6305=$U$1,N6305,"0")*1.22</f>
        <v>0</v>
      </c>
    </row>
    <row r="6306" spans="1:17" x14ac:dyDescent="0.25">
      <c r="A6306" t="s">
        <v>3240</v>
      </c>
      <c r="B6306" t="s">
        <v>3239</v>
      </c>
      <c r="C6306">
        <v>9755</v>
      </c>
      <c r="D6306">
        <v>3.95</v>
      </c>
      <c r="E6306">
        <f>IFERROR(VLOOKUP(Table_ExternalData_15[[#This Row],[Id]],Rabati!B:C,2,0),0)</f>
        <v>10</v>
      </c>
      <c r="F6306">
        <v>134</v>
      </c>
      <c r="G6306" t="str">
        <f>VLOOKUP(Table_ExternalData_15[[#This Row],[Id]],'Blagovna izdelek'!A:C,3,0)</f>
        <v>Apacer</v>
      </c>
      <c r="H6306">
        <f>Table_ExternalData_15[[#This Row],[Rabat]]*0.2</f>
        <v>2</v>
      </c>
      <c r="I6306" s="2">
        <f>Table_ExternalData_15[[#This Row],[Price]]-(Table_ExternalData_15[[#This Row],[Price]]*Table_ExternalData_15[[#This Row],[BB rabat]])/100</f>
        <v>3.871</v>
      </c>
      <c r="J6306" s="2">
        <f>Table_ExternalData_15[[#This Row],[BB cena]]*Table_ExternalData_15[[#Headers],[1,22]]</f>
        <v>4.72262</v>
      </c>
      <c r="K6306">
        <f>Table_ExternalData_15[[#This Row],[Price]]*Table_ExternalData_15[[#Headers],[1,22]]</f>
        <v>4.819</v>
      </c>
      <c r="L6306" s="7">
        <f>IF(G6306="White Shark",E6306*0.5,IF(G6306="Sbox",E6306*0.5,IF(G6306="Tenda",E6306*0.5,E6306*0.2)))/100</f>
        <v>0.02</v>
      </c>
      <c r="M6306" s="2">
        <f>Table_ExternalData_15[[#This Row],[Price]]-Table_ExternalData_15[[#This Row],[Price]]*Table_ExternalData_15[[#This Row],[extra popust]]</f>
        <v>3.871</v>
      </c>
      <c r="N6306" s="2">
        <f>IF(M6306&lt;I6306,M6306,I6306)</f>
        <v>3.871</v>
      </c>
      <c r="O6306" s="16" t="str">
        <f>IF(N6306&lt;I6306,$U$1," ")</f>
        <v xml:space="preserve"> </v>
      </c>
      <c r="P6306" s="16" t="str">
        <f>IFERROR((O6306+30)," ")</f>
        <v xml:space="preserve"> </v>
      </c>
      <c r="Q6306" s="2">
        <f ca="1">IF(O6306=$U$1,N6306,"0")*1.22</f>
        <v>0</v>
      </c>
    </row>
    <row r="6307" spans="1:17" x14ac:dyDescent="0.25">
      <c r="A6307" t="s">
        <v>3242</v>
      </c>
      <c r="B6307" t="s">
        <v>3241</v>
      </c>
      <c r="C6307">
        <v>9757</v>
      </c>
      <c r="D6307">
        <v>4.4000000000000004</v>
      </c>
      <c r="E6307">
        <f>IFERROR(VLOOKUP(Table_ExternalData_15[[#This Row],[Id]],Rabati!B:C,2,0),0)</f>
        <v>10</v>
      </c>
      <c r="F6307">
        <v>0</v>
      </c>
      <c r="G6307" t="str">
        <f>VLOOKUP(Table_ExternalData_15[[#This Row],[Id]],'Blagovna izdelek'!A:C,3,0)</f>
        <v>Apacer</v>
      </c>
      <c r="H6307">
        <f>Table_ExternalData_15[[#This Row],[Rabat]]*0.2</f>
        <v>2</v>
      </c>
      <c r="I6307" s="2">
        <f>Table_ExternalData_15[[#This Row],[Price]]-(Table_ExternalData_15[[#This Row],[Price]]*Table_ExternalData_15[[#This Row],[BB rabat]])/100</f>
        <v>4.3120000000000003</v>
      </c>
      <c r="J6307" s="2">
        <f>Table_ExternalData_15[[#This Row],[BB cena]]*Table_ExternalData_15[[#Headers],[1,22]]</f>
        <v>5.2606400000000004</v>
      </c>
      <c r="K6307">
        <f>Table_ExternalData_15[[#This Row],[Price]]*Table_ExternalData_15[[#Headers],[1,22]]</f>
        <v>5.3680000000000003</v>
      </c>
      <c r="L6307" s="7">
        <f>IF(G6307="White Shark",E6307*0.5,IF(G6307="Sbox",E6307*0.5,IF(G6307="Tenda",E6307*0.5,E6307*0.2)))/100</f>
        <v>0.02</v>
      </c>
      <c r="M6307" s="2">
        <f>Table_ExternalData_15[[#This Row],[Price]]-Table_ExternalData_15[[#This Row],[Price]]*Table_ExternalData_15[[#This Row],[extra popust]]</f>
        <v>4.3120000000000003</v>
      </c>
      <c r="N6307" s="2">
        <f>IF(M6307&lt;I6307,M6307,I6307)</f>
        <v>4.3120000000000003</v>
      </c>
      <c r="O6307" s="16" t="str">
        <f>IF(N6307&lt;I6307,$U$1," ")</f>
        <v xml:space="preserve"> </v>
      </c>
      <c r="P6307" s="16" t="str">
        <f>IFERROR((O6307+30)," ")</f>
        <v xml:space="preserve"> </v>
      </c>
      <c r="Q6307" s="2">
        <f ca="1">IF(O6307=$U$1,N6307,"0")*1.22</f>
        <v>0</v>
      </c>
    </row>
    <row r="6308" spans="1:17" x14ac:dyDescent="0.25">
      <c r="A6308" t="s">
        <v>3244</v>
      </c>
      <c r="B6308" t="s">
        <v>3243</v>
      </c>
      <c r="C6308">
        <v>9759</v>
      </c>
      <c r="D6308">
        <v>4.4000000000000004</v>
      </c>
      <c r="E6308">
        <f>IFERROR(VLOOKUP(Table_ExternalData_15[[#This Row],[Id]],Rabati!B:C,2,0),0)</f>
        <v>10</v>
      </c>
      <c r="F6308">
        <v>0</v>
      </c>
      <c r="G6308" t="str">
        <f>VLOOKUP(Table_ExternalData_15[[#This Row],[Id]],'Blagovna izdelek'!A:C,3,0)</f>
        <v>Apacer</v>
      </c>
      <c r="H6308">
        <f>Table_ExternalData_15[[#This Row],[Rabat]]*0.2</f>
        <v>2</v>
      </c>
      <c r="I6308" s="2">
        <f>Table_ExternalData_15[[#This Row],[Price]]-(Table_ExternalData_15[[#This Row],[Price]]*Table_ExternalData_15[[#This Row],[BB rabat]])/100</f>
        <v>4.3120000000000003</v>
      </c>
      <c r="J6308" s="2">
        <f>Table_ExternalData_15[[#This Row],[BB cena]]*Table_ExternalData_15[[#Headers],[1,22]]</f>
        <v>5.2606400000000004</v>
      </c>
      <c r="K6308">
        <f>Table_ExternalData_15[[#This Row],[Price]]*Table_ExternalData_15[[#Headers],[1,22]]</f>
        <v>5.3680000000000003</v>
      </c>
      <c r="L6308" s="7">
        <f>IF(G6308="White Shark",E6308*0.5,IF(G6308="Sbox",E6308*0.5,IF(G6308="Tenda",E6308*0.5,E6308*0.2)))/100</f>
        <v>0.02</v>
      </c>
      <c r="M6308" s="2">
        <f>Table_ExternalData_15[[#This Row],[Price]]-Table_ExternalData_15[[#This Row],[Price]]*Table_ExternalData_15[[#This Row],[extra popust]]</f>
        <v>4.3120000000000003</v>
      </c>
      <c r="N6308" s="2">
        <f>IF(M6308&lt;I6308,M6308,I6308)</f>
        <v>4.3120000000000003</v>
      </c>
      <c r="O6308" s="16" t="str">
        <f>IF(N6308&lt;I6308,$U$1," ")</f>
        <v xml:space="preserve"> </v>
      </c>
      <c r="P6308" s="16" t="str">
        <f>IFERROR((O6308+30)," ")</f>
        <v xml:space="preserve"> </v>
      </c>
      <c r="Q6308" s="2">
        <f ca="1">IF(O6308=$U$1,N6308,"0")*1.22</f>
        <v>0</v>
      </c>
    </row>
    <row r="6309" spans="1:17" x14ac:dyDescent="0.25">
      <c r="A6309" t="s">
        <v>3246</v>
      </c>
      <c r="B6309" t="s">
        <v>3245</v>
      </c>
      <c r="C6309">
        <v>9763</v>
      </c>
      <c r="D6309">
        <v>3.95</v>
      </c>
      <c r="E6309">
        <f>IFERROR(VLOOKUP(Table_ExternalData_15[[#This Row],[Id]],Rabati!B:C,2,0),0)</f>
        <v>10</v>
      </c>
      <c r="F6309">
        <v>63</v>
      </c>
      <c r="G6309" t="str">
        <f>VLOOKUP(Table_ExternalData_15[[#This Row],[Id]],'Blagovna izdelek'!A:C,3,0)</f>
        <v>Apacer</v>
      </c>
      <c r="H6309">
        <f>Table_ExternalData_15[[#This Row],[Rabat]]*0.2</f>
        <v>2</v>
      </c>
      <c r="I6309" s="2">
        <f>Table_ExternalData_15[[#This Row],[Price]]-(Table_ExternalData_15[[#This Row],[Price]]*Table_ExternalData_15[[#This Row],[BB rabat]])/100</f>
        <v>3.871</v>
      </c>
      <c r="J6309" s="2">
        <f>Table_ExternalData_15[[#This Row],[BB cena]]*Table_ExternalData_15[[#Headers],[1,22]]</f>
        <v>4.72262</v>
      </c>
      <c r="K6309">
        <f>Table_ExternalData_15[[#This Row],[Price]]*Table_ExternalData_15[[#Headers],[1,22]]</f>
        <v>4.819</v>
      </c>
      <c r="L6309" s="7">
        <f>IF(G6309="White Shark",E6309*0.5,IF(G6309="Sbox",E6309*0.5,IF(G6309="Tenda",E6309*0.5,E6309*0.2)))/100</f>
        <v>0.02</v>
      </c>
      <c r="M6309" s="2">
        <f>Table_ExternalData_15[[#This Row],[Price]]-Table_ExternalData_15[[#This Row],[Price]]*Table_ExternalData_15[[#This Row],[extra popust]]</f>
        <v>3.871</v>
      </c>
      <c r="N6309" s="2">
        <f>IF(M6309&lt;I6309,M6309,I6309)</f>
        <v>3.871</v>
      </c>
      <c r="O6309" s="16" t="str">
        <f>IF(N6309&lt;I6309,$U$1," ")</f>
        <v xml:space="preserve"> </v>
      </c>
      <c r="P6309" s="16" t="str">
        <f>IFERROR((O6309+30)," ")</f>
        <v xml:space="preserve"> </v>
      </c>
      <c r="Q6309" s="2">
        <f ca="1">IF(O6309=$U$1,N6309,"0")*1.22</f>
        <v>0</v>
      </c>
    </row>
    <row r="6310" spans="1:17" x14ac:dyDescent="0.25">
      <c r="A6310" t="s">
        <v>3248</v>
      </c>
      <c r="B6310" t="s">
        <v>3247</v>
      </c>
      <c r="C6310">
        <v>9764</v>
      </c>
      <c r="D6310">
        <v>3.95</v>
      </c>
      <c r="E6310">
        <f>IFERROR(VLOOKUP(Table_ExternalData_15[[#This Row],[Id]],Rabati!B:C,2,0),0)</f>
        <v>10</v>
      </c>
      <c r="F6310">
        <v>120</v>
      </c>
      <c r="G6310" t="str">
        <f>VLOOKUP(Table_ExternalData_15[[#This Row],[Id]],'Blagovna izdelek'!A:C,3,0)</f>
        <v>Apacer</v>
      </c>
      <c r="H6310">
        <f>Table_ExternalData_15[[#This Row],[Rabat]]*0.2</f>
        <v>2</v>
      </c>
      <c r="I6310" s="2">
        <f>Table_ExternalData_15[[#This Row],[Price]]-(Table_ExternalData_15[[#This Row],[Price]]*Table_ExternalData_15[[#This Row],[BB rabat]])/100</f>
        <v>3.871</v>
      </c>
      <c r="J6310" s="2">
        <f>Table_ExternalData_15[[#This Row],[BB cena]]*Table_ExternalData_15[[#Headers],[1,22]]</f>
        <v>4.72262</v>
      </c>
      <c r="K6310">
        <f>Table_ExternalData_15[[#This Row],[Price]]*Table_ExternalData_15[[#Headers],[1,22]]</f>
        <v>4.819</v>
      </c>
      <c r="L6310" s="7">
        <f>IF(G6310="White Shark",E6310*0.5,IF(G6310="Sbox",E6310*0.5,IF(G6310="Tenda",E6310*0.5,E6310*0.2)))/100</f>
        <v>0.02</v>
      </c>
      <c r="M6310" s="2">
        <f>Table_ExternalData_15[[#This Row],[Price]]-Table_ExternalData_15[[#This Row],[Price]]*Table_ExternalData_15[[#This Row],[extra popust]]</f>
        <v>3.871</v>
      </c>
      <c r="N6310" s="2">
        <f>IF(M6310&lt;I6310,M6310,I6310)</f>
        <v>3.871</v>
      </c>
      <c r="O6310" s="16" t="str">
        <f>IF(N6310&lt;I6310,$U$1," ")</f>
        <v xml:space="preserve"> </v>
      </c>
      <c r="P6310" s="16" t="str">
        <f>IFERROR((O6310+30)," ")</f>
        <v xml:space="preserve"> </v>
      </c>
      <c r="Q6310" s="2">
        <f ca="1">IF(O6310=$U$1,N6310,"0")*1.22</f>
        <v>0</v>
      </c>
    </row>
    <row r="6311" spans="1:17" x14ac:dyDescent="0.25">
      <c r="A6311" t="s">
        <v>3250</v>
      </c>
      <c r="B6311" t="s">
        <v>3249</v>
      </c>
      <c r="C6311">
        <v>9765</v>
      </c>
      <c r="D6311">
        <v>3.95</v>
      </c>
      <c r="E6311">
        <f>IFERROR(VLOOKUP(Table_ExternalData_15[[#This Row],[Id]],Rabati!B:C,2,0),0)</f>
        <v>10</v>
      </c>
      <c r="F6311">
        <v>30</v>
      </c>
      <c r="G6311" t="str">
        <f>VLOOKUP(Table_ExternalData_15[[#This Row],[Id]],'Blagovna izdelek'!A:C,3,0)</f>
        <v>Apacer</v>
      </c>
      <c r="H6311">
        <f>Table_ExternalData_15[[#This Row],[Rabat]]*0.2</f>
        <v>2</v>
      </c>
      <c r="I6311" s="2">
        <f>Table_ExternalData_15[[#This Row],[Price]]-(Table_ExternalData_15[[#This Row],[Price]]*Table_ExternalData_15[[#This Row],[BB rabat]])/100</f>
        <v>3.871</v>
      </c>
      <c r="J6311" s="2">
        <f>Table_ExternalData_15[[#This Row],[BB cena]]*Table_ExternalData_15[[#Headers],[1,22]]</f>
        <v>4.72262</v>
      </c>
      <c r="K6311">
        <f>Table_ExternalData_15[[#This Row],[Price]]*Table_ExternalData_15[[#Headers],[1,22]]</f>
        <v>4.819</v>
      </c>
      <c r="L6311" s="7">
        <f>IF(G6311="White Shark",E6311*0.5,IF(G6311="Sbox",E6311*0.5,IF(G6311="Tenda",E6311*0.5,E6311*0.2)))/100</f>
        <v>0.02</v>
      </c>
      <c r="M6311" s="2">
        <f>Table_ExternalData_15[[#This Row],[Price]]-Table_ExternalData_15[[#This Row],[Price]]*Table_ExternalData_15[[#This Row],[extra popust]]</f>
        <v>3.871</v>
      </c>
      <c r="N6311" s="2">
        <f>IF(M6311&lt;I6311,M6311,I6311)</f>
        <v>3.871</v>
      </c>
      <c r="O6311" s="16" t="str">
        <f>IF(N6311&lt;I6311,$U$1," ")</f>
        <v xml:space="preserve"> </v>
      </c>
      <c r="P6311" s="16" t="str">
        <f>IFERROR((O6311+30)," ")</f>
        <v xml:space="preserve"> </v>
      </c>
      <c r="Q6311" s="2">
        <f ca="1">IF(O6311=$U$1,N6311,"0")*1.22</f>
        <v>0</v>
      </c>
    </row>
    <row r="6312" spans="1:17" x14ac:dyDescent="0.25">
      <c r="A6312" t="s">
        <v>3252</v>
      </c>
      <c r="B6312" t="s">
        <v>3251</v>
      </c>
      <c r="C6312">
        <v>9769</v>
      </c>
      <c r="D6312">
        <v>5.0999999999999996</v>
      </c>
      <c r="E6312">
        <f>IFERROR(VLOOKUP(Table_ExternalData_15[[#This Row],[Id]],Rabati!B:C,2,0),0)</f>
        <v>10</v>
      </c>
      <c r="F6312">
        <v>30</v>
      </c>
      <c r="G6312" t="str">
        <f>VLOOKUP(Table_ExternalData_15[[#This Row],[Id]],'Blagovna izdelek'!A:C,3,0)</f>
        <v>Apacer</v>
      </c>
      <c r="H6312">
        <f>Table_ExternalData_15[[#This Row],[Rabat]]*0.2</f>
        <v>2</v>
      </c>
      <c r="I6312" s="2">
        <f>Table_ExternalData_15[[#This Row],[Price]]-(Table_ExternalData_15[[#This Row],[Price]]*Table_ExternalData_15[[#This Row],[BB rabat]])/100</f>
        <v>4.9979999999999993</v>
      </c>
      <c r="J6312" s="2">
        <f>Table_ExternalData_15[[#This Row],[BB cena]]*Table_ExternalData_15[[#Headers],[1,22]]</f>
        <v>6.0975599999999988</v>
      </c>
      <c r="K6312">
        <f>Table_ExternalData_15[[#This Row],[Price]]*Table_ExternalData_15[[#Headers],[1,22]]</f>
        <v>6.2219999999999995</v>
      </c>
      <c r="L6312" s="7">
        <f>IF(G6312="White Shark",E6312*0.5,IF(G6312="Sbox",E6312*0.5,IF(G6312="Tenda",E6312*0.5,E6312*0.2)))/100</f>
        <v>0.02</v>
      </c>
      <c r="M6312" s="2">
        <f>Table_ExternalData_15[[#This Row],[Price]]-Table_ExternalData_15[[#This Row],[Price]]*Table_ExternalData_15[[#This Row],[extra popust]]</f>
        <v>4.9979999999999993</v>
      </c>
      <c r="N6312" s="2">
        <f>IF(M6312&lt;I6312,M6312,I6312)</f>
        <v>4.9979999999999993</v>
      </c>
      <c r="O6312" s="16" t="str">
        <f>IF(N6312&lt;I6312,$U$1," ")</f>
        <v xml:space="preserve"> </v>
      </c>
      <c r="P6312" s="16" t="str">
        <f>IFERROR((O6312+30)," ")</f>
        <v xml:space="preserve"> </v>
      </c>
      <c r="Q6312" s="2">
        <f ca="1">IF(O6312=$U$1,N6312,"0")*1.22</f>
        <v>0</v>
      </c>
    </row>
    <row r="6313" spans="1:17" x14ac:dyDescent="0.25">
      <c r="A6313" t="s">
        <v>3254</v>
      </c>
      <c r="B6313" t="s">
        <v>3253</v>
      </c>
      <c r="C6313">
        <v>9770</v>
      </c>
      <c r="D6313">
        <v>4.45</v>
      </c>
      <c r="E6313">
        <f>IFERROR(VLOOKUP(Table_ExternalData_15[[#This Row],[Id]],Rabati!B:C,2,0),0)</f>
        <v>10</v>
      </c>
      <c r="F6313">
        <v>42</v>
      </c>
      <c r="G6313" t="str">
        <f>VLOOKUP(Table_ExternalData_15[[#This Row],[Id]],'Blagovna izdelek'!A:C,3,0)</f>
        <v>Apacer</v>
      </c>
      <c r="H6313">
        <f>Table_ExternalData_15[[#This Row],[Rabat]]*0.2</f>
        <v>2</v>
      </c>
      <c r="I6313" s="2">
        <f>Table_ExternalData_15[[#This Row],[Price]]-(Table_ExternalData_15[[#This Row],[Price]]*Table_ExternalData_15[[#This Row],[BB rabat]])/100</f>
        <v>4.3609999999999998</v>
      </c>
      <c r="J6313" s="2">
        <f>Table_ExternalData_15[[#This Row],[BB cena]]*Table_ExternalData_15[[#Headers],[1,22]]</f>
        <v>5.3204199999999995</v>
      </c>
      <c r="K6313">
        <f>Table_ExternalData_15[[#This Row],[Price]]*Table_ExternalData_15[[#Headers],[1,22]]</f>
        <v>5.4290000000000003</v>
      </c>
      <c r="L6313" s="7">
        <f>IF(G6313="White Shark",E6313*0.5,IF(G6313="Sbox",E6313*0.5,IF(G6313="Tenda",E6313*0.5,E6313*0.2)))/100</f>
        <v>0.02</v>
      </c>
      <c r="M6313" s="2">
        <f>Table_ExternalData_15[[#This Row],[Price]]-Table_ExternalData_15[[#This Row],[Price]]*Table_ExternalData_15[[#This Row],[extra popust]]</f>
        <v>4.3609999999999998</v>
      </c>
      <c r="N6313" s="2">
        <f>IF(M6313&lt;I6313,M6313,I6313)</f>
        <v>4.3609999999999998</v>
      </c>
      <c r="O6313" s="16" t="str">
        <f>IF(N6313&lt;I6313,$U$1," ")</f>
        <v xml:space="preserve"> </v>
      </c>
      <c r="P6313" s="16" t="str">
        <f>IFERROR((O6313+30)," ")</f>
        <v xml:space="preserve"> </v>
      </c>
      <c r="Q6313" s="2">
        <f ca="1">IF(O6313=$U$1,N6313,"0")*1.22</f>
        <v>0</v>
      </c>
    </row>
    <row r="6314" spans="1:17" x14ac:dyDescent="0.25">
      <c r="A6314" t="s">
        <v>3256</v>
      </c>
      <c r="B6314" t="s">
        <v>3255</v>
      </c>
      <c r="C6314">
        <v>9771</v>
      </c>
      <c r="D6314">
        <v>5.0999999999999996</v>
      </c>
      <c r="E6314">
        <f>IFERROR(VLOOKUP(Table_ExternalData_15[[#This Row],[Id]],Rabati!B:C,2,0),0)</f>
        <v>10</v>
      </c>
      <c r="F6314">
        <v>26</v>
      </c>
      <c r="G6314" t="str">
        <f>VLOOKUP(Table_ExternalData_15[[#This Row],[Id]],'Blagovna izdelek'!A:C,3,0)</f>
        <v>Apacer</v>
      </c>
      <c r="H6314">
        <f>Table_ExternalData_15[[#This Row],[Rabat]]*0.2</f>
        <v>2</v>
      </c>
      <c r="I6314" s="2">
        <f>Table_ExternalData_15[[#This Row],[Price]]-(Table_ExternalData_15[[#This Row],[Price]]*Table_ExternalData_15[[#This Row],[BB rabat]])/100</f>
        <v>4.9979999999999993</v>
      </c>
      <c r="J6314" s="2">
        <f>Table_ExternalData_15[[#This Row],[BB cena]]*Table_ExternalData_15[[#Headers],[1,22]]</f>
        <v>6.0975599999999988</v>
      </c>
      <c r="K6314">
        <f>Table_ExternalData_15[[#This Row],[Price]]*Table_ExternalData_15[[#Headers],[1,22]]</f>
        <v>6.2219999999999995</v>
      </c>
      <c r="L6314" s="7">
        <f>IF(G6314="White Shark",E6314*0.5,IF(G6314="Sbox",E6314*0.5,IF(G6314="Tenda",E6314*0.5,E6314*0.2)))/100</f>
        <v>0.02</v>
      </c>
      <c r="M6314" s="2">
        <f>Table_ExternalData_15[[#This Row],[Price]]-Table_ExternalData_15[[#This Row],[Price]]*Table_ExternalData_15[[#This Row],[extra popust]]</f>
        <v>4.9979999999999993</v>
      </c>
      <c r="N6314" s="2">
        <f>IF(M6314&lt;I6314,M6314,I6314)</f>
        <v>4.9979999999999993</v>
      </c>
      <c r="O6314" s="16" t="str">
        <f>IF(N6314&lt;I6314,$U$1," ")</f>
        <v xml:space="preserve"> </v>
      </c>
      <c r="P6314" s="16" t="str">
        <f>IFERROR((O6314+30)," ")</f>
        <v xml:space="preserve"> </v>
      </c>
      <c r="Q6314" s="2">
        <f ca="1">IF(O6314=$U$1,N6314,"0")*1.22</f>
        <v>0</v>
      </c>
    </row>
    <row r="6315" spans="1:17" x14ac:dyDescent="0.25">
      <c r="A6315" t="s">
        <v>4675</v>
      </c>
      <c r="B6315" t="s">
        <v>4674</v>
      </c>
      <c r="C6315">
        <v>12916</v>
      </c>
      <c r="D6315">
        <v>3.37</v>
      </c>
      <c r="E6315">
        <f>IFERROR(VLOOKUP(Table_ExternalData_15[[#This Row],[Id]],Rabati!B:C,2,0),0)</f>
        <v>10</v>
      </c>
      <c r="F6315">
        <v>0</v>
      </c>
      <c r="G6315" t="str">
        <f>VLOOKUP(Table_ExternalData_15[[#This Row],[Id]],'Blagovna izdelek'!A:C,3,0)</f>
        <v>Apacer</v>
      </c>
      <c r="H6315">
        <f>Table_ExternalData_15[[#This Row],[Rabat]]*0.2</f>
        <v>2</v>
      </c>
      <c r="I6315" s="2">
        <f>Table_ExternalData_15[[#This Row],[Price]]-(Table_ExternalData_15[[#This Row],[Price]]*Table_ExternalData_15[[#This Row],[BB rabat]])/100</f>
        <v>3.3026</v>
      </c>
      <c r="J6315" s="2">
        <f>Table_ExternalData_15[[#This Row],[BB cena]]*Table_ExternalData_15[[#Headers],[1,22]]</f>
        <v>4.029172</v>
      </c>
      <c r="K6315">
        <f>Table_ExternalData_15[[#This Row],[Price]]*Table_ExternalData_15[[#Headers],[1,22]]</f>
        <v>4.1113999999999997</v>
      </c>
      <c r="L6315" s="7">
        <f>IF(G6315="White Shark",E6315*0.5,IF(G6315="Sbox",E6315*0.5,IF(G6315="Tenda",E6315*0.5,E6315*0.2)))/100</f>
        <v>0.02</v>
      </c>
      <c r="M6315" s="2">
        <f>Table_ExternalData_15[[#This Row],[Price]]-Table_ExternalData_15[[#This Row],[Price]]*Table_ExternalData_15[[#This Row],[extra popust]]</f>
        <v>3.3026</v>
      </c>
      <c r="N6315" s="2">
        <f>IF(M6315&lt;I6315,M6315,I6315)</f>
        <v>3.3026</v>
      </c>
      <c r="O6315" s="16" t="str">
        <f>IF(N6315&lt;I6315,$U$1," ")</f>
        <v xml:space="preserve"> </v>
      </c>
      <c r="P6315" s="16" t="str">
        <f>IFERROR((O6315+30)," ")</f>
        <v xml:space="preserve"> </v>
      </c>
      <c r="Q6315" s="2">
        <f ca="1">IF(O6315=$U$1,N6315,"0")*1.22</f>
        <v>0</v>
      </c>
    </row>
    <row r="6316" spans="1:17" x14ac:dyDescent="0.25">
      <c r="A6316" t="s">
        <v>4677</v>
      </c>
      <c r="B6316" t="s">
        <v>4676</v>
      </c>
      <c r="C6316">
        <v>12917</v>
      </c>
      <c r="D6316">
        <v>4.45</v>
      </c>
      <c r="E6316">
        <f>IFERROR(VLOOKUP(Table_ExternalData_15[[#This Row],[Id]],Rabati!B:C,2,0),0)</f>
        <v>10</v>
      </c>
      <c r="F6316">
        <v>77</v>
      </c>
      <c r="G6316" t="str">
        <f>VLOOKUP(Table_ExternalData_15[[#This Row],[Id]],'Blagovna izdelek'!A:C,3,0)</f>
        <v>Apacer</v>
      </c>
      <c r="H6316">
        <f>Table_ExternalData_15[[#This Row],[Rabat]]*0.2</f>
        <v>2</v>
      </c>
      <c r="I6316" s="2">
        <f>Table_ExternalData_15[[#This Row],[Price]]-(Table_ExternalData_15[[#This Row],[Price]]*Table_ExternalData_15[[#This Row],[BB rabat]])/100</f>
        <v>4.3609999999999998</v>
      </c>
      <c r="J6316" s="2">
        <f>Table_ExternalData_15[[#This Row],[BB cena]]*Table_ExternalData_15[[#Headers],[1,22]]</f>
        <v>5.3204199999999995</v>
      </c>
      <c r="K6316">
        <f>Table_ExternalData_15[[#This Row],[Price]]*Table_ExternalData_15[[#Headers],[1,22]]</f>
        <v>5.4290000000000003</v>
      </c>
      <c r="L6316" s="7">
        <f>IF(G6316="White Shark",E6316*0.5,IF(G6316="Sbox",E6316*0.5,IF(G6316="Tenda",E6316*0.5,E6316*0.2)))/100</f>
        <v>0.02</v>
      </c>
      <c r="M6316" s="2">
        <f>Table_ExternalData_15[[#This Row],[Price]]-Table_ExternalData_15[[#This Row],[Price]]*Table_ExternalData_15[[#This Row],[extra popust]]</f>
        <v>4.3609999999999998</v>
      </c>
      <c r="N6316" s="2">
        <f>IF(M6316&lt;I6316,M6316,I6316)</f>
        <v>4.3609999999999998</v>
      </c>
      <c r="O6316" s="16" t="str">
        <f>IF(N6316&lt;I6316,$U$1," ")</f>
        <v xml:space="preserve"> </v>
      </c>
      <c r="P6316" s="16" t="str">
        <f>IFERROR((O6316+30)," ")</f>
        <v xml:space="preserve"> </v>
      </c>
      <c r="Q6316" s="2">
        <f ca="1">IF(O6316=$U$1,N6316,"0")*1.22</f>
        <v>0</v>
      </c>
    </row>
    <row r="6317" spans="1:17" x14ac:dyDescent="0.25">
      <c r="A6317" t="s">
        <v>4679</v>
      </c>
      <c r="B6317" t="s">
        <v>4678</v>
      </c>
      <c r="C6317">
        <v>12918</v>
      </c>
      <c r="D6317">
        <v>6.1</v>
      </c>
      <c r="E6317">
        <f>IFERROR(VLOOKUP(Table_ExternalData_15[[#This Row],[Id]],Rabati!B:C,2,0),0)</f>
        <v>10</v>
      </c>
      <c r="F6317">
        <v>80</v>
      </c>
      <c r="G6317" t="str">
        <f>VLOOKUP(Table_ExternalData_15[[#This Row],[Id]],'Blagovna izdelek'!A:C,3,0)</f>
        <v>Apacer</v>
      </c>
      <c r="H6317">
        <f>Table_ExternalData_15[[#This Row],[Rabat]]*0.2</f>
        <v>2</v>
      </c>
      <c r="I6317" s="2">
        <f>Table_ExternalData_15[[#This Row],[Price]]-(Table_ExternalData_15[[#This Row],[Price]]*Table_ExternalData_15[[#This Row],[BB rabat]])/100</f>
        <v>5.9779999999999998</v>
      </c>
      <c r="J6317" s="2">
        <f>Table_ExternalData_15[[#This Row],[BB cena]]*Table_ExternalData_15[[#Headers],[1,22]]</f>
        <v>7.2931599999999994</v>
      </c>
      <c r="K6317">
        <f>Table_ExternalData_15[[#This Row],[Price]]*Table_ExternalData_15[[#Headers],[1,22]]</f>
        <v>7.4419999999999993</v>
      </c>
      <c r="L6317" s="7">
        <f>IF(G6317="White Shark",E6317*0.5,IF(G6317="Sbox",E6317*0.5,IF(G6317="Tenda",E6317*0.5,E6317*0.2)))/100</f>
        <v>0.02</v>
      </c>
      <c r="M6317" s="2">
        <f>Table_ExternalData_15[[#This Row],[Price]]-Table_ExternalData_15[[#This Row],[Price]]*Table_ExternalData_15[[#This Row],[extra popust]]</f>
        <v>5.9779999999999998</v>
      </c>
      <c r="N6317" s="2">
        <f>IF(M6317&lt;I6317,M6317,I6317)</f>
        <v>5.9779999999999998</v>
      </c>
      <c r="O6317" s="16" t="str">
        <f>IF(N6317&lt;I6317,$U$1," ")</f>
        <v xml:space="preserve"> </v>
      </c>
      <c r="P6317" s="16" t="str">
        <f>IFERROR((O6317+30)," ")</f>
        <v xml:space="preserve"> </v>
      </c>
      <c r="Q6317" s="2">
        <f ca="1">IF(O6317=$U$1,N6317,"0")*1.22</f>
        <v>0</v>
      </c>
    </row>
    <row r="6318" spans="1:17" x14ac:dyDescent="0.25">
      <c r="A6318" t="s">
        <v>4681</v>
      </c>
      <c r="B6318" t="s">
        <v>4680</v>
      </c>
      <c r="C6318">
        <v>12919</v>
      </c>
      <c r="D6318">
        <v>3.31</v>
      </c>
      <c r="E6318">
        <f>IFERROR(VLOOKUP(Table_ExternalData_15[[#This Row],[Id]],Rabati!B:C,2,0),0)</f>
        <v>10</v>
      </c>
      <c r="F6318">
        <v>0</v>
      </c>
      <c r="G6318" t="str">
        <f>VLOOKUP(Table_ExternalData_15[[#This Row],[Id]],'Blagovna izdelek'!A:C,3,0)</f>
        <v>Apacer</v>
      </c>
      <c r="H6318">
        <f>Table_ExternalData_15[[#This Row],[Rabat]]*0.2</f>
        <v>2</v>
      </c>
      <c r="I6318" s="2">
        <f>Table_ExternalData_15[[#This Row],[Price]]-(Table_ExternalData_15[[#This Row],[Price]]*Table_ExternalData_15[[#This Row],[BB rabat]])/100</f>
        <v>3.2438000000000002</v>
      </c>
      <c r="J6318" s="2">
        <f>Table_ExternalData_15[[#This Row],[BB cena]]*Table_ExternalData_15[[#Headers],[1,22]]</f>
        <v>3.9574360000000004</v>
      </c>
      <c r="K6318">
        <f>Table_ExternalData_15[[#This Row],[Price]]*Table_ExternalData_15[[#Headers],[1,22]]</f>
        <v>4.0381999999999998</v>
      </c>
      <c r="L6318" s="7">
        <f>IF(G6318="White Shark",E6318*0.5,IF(G6318="Sbox",E6318*0.5,IF(G6318="Tenda",E6318*0.5,E6318*0.2)))/100</f>
        <v>0.02</v>
      </c>
      <c r="M6318" s="2">
        <f>Table_ExternalData_15[[#This Row],[Price]]-Table_ExternalData_15[[#This Row],[Price]]*Table_ExternalData_15[[#This Row],[extra popust]]</f>
        <v>3.2438000000000002</v>
      </c>
      <c r="N6318" s="2">
        <f>IF(M6318&lt;I6318,M6318,I6318)</f>
        <v>3.2438000000000002</v>
      </c>
      <c r="O6318" s="16" t="str">
        <f>IF(N6318&lt;I6318,$U$1," ")</f>
        <v xml:space="preserve"> </v>
      </c>
      <c r="P6318" s="16" t="str">
        <f>IFERROR((O6318+30)," ")</f>
        <v xml:space="preserve"> </v>
      </c>
      <c r="Q6318" s="2">
        <f ca="1">IF(O6318=$U$1,N6318,"0")*1.22</f>
        <v>0</v>
      </c>
    </row>
    <row r="6319" spans="1:17" x14ac:dyDescent="0.25">
      <c r="A6319" t="s">
        <v>4683</v>
      </c>
      <c r="B6319" t="s">
        <v>4682</v>
      </c>
      <c r="C6319">
        <v>12920</v>
      </c>
      <c r="D6319">
        <v>3.9</v>
      </c>
      <c r="E6319">
        <f>IFERROR(VLOOKUP(Table_ExternalData_15[[#This Row],[Id]],Rabati!B:C,2,0),0)</f>
        <v>10</v>
      </c>
      <c r="F6319">
        <v>38</v>
      </c>
      <c r="G6319" t="str">
        <f>VLOOKUP(Table_ExternalData_15[[#This Row],[Id]],'Blagovna izdelek'!A:C,3,0)</f>
        <v>Apacer</v>
      </c>
      <c r="H6319">
        <f>Table_ExternalData_15[[#This Row],[Rabat]]*0.2</f>
        <v>2</v>
      </c>
      <c r="I6319" s="2">
        <f>Table_ExternalData_15[[#This Row],[Price]]-(Table_ExternalData_15[[#This Row],[Price]]*Table_ExternalData_15[[#This Row],[BB rabat]])/100</f>
        <v>3.8220000000000001</v>
      </c>
      <c r="J6319" s="2">
        <f>Table_ExternalData_15[[#This Row],[BB cena]]*Table_ExternalData_15[[#Headers],[1,22]]</f>
        <v>4.6628400000000001</v>
      </c>
      <c r="K6319">
        <f>Table_ExternalData_15[[#This Row],[Price]]*Table_ExternalData_15[[#Headers],[1,22]]</f>
        <v>4.758</v>
      </c>
      <c r="L6319" s="7">
        <f>IF(G6319="White Shark",E6319*0.5,IF(G6319="Sbox",E6319*0.5,IF(G6319="Tenda",E6319*0.5,E6319*0.2)))/100</f>
        <v>0.02</v>
      </c>
      <c r="M6319" s="2">
        <f>Table_ExternalData_15[[#This Row],[Price]]-Table_ExternalData_15[[#This Row],[Price]]*Table_ExternalData_15[[#This Row],[extra popust]]</f>
        <v>3.8220000000000001</v>
      </c>
      <c r="N6319" s="2">
        <f>IF(M6319&lt;I6319,M6319,I6319)</f>
        <v>3.8220000000000001</v>
      </c>
      <c r="O6319" s="16" t="str">
        <f>IF(N6319&lt;I6319,$U$1," ")</f>
        <v xml:space="preserve"> </v>
      </c>
      <c r="P6319" s="16" t="str">
        <f>IFERROR((O6319+30)," ")</f>
        <v xml:space="preserve"> </v>
      </c>
      <c r="Q6319" s="2">
        <f ca="1">IF(O6319=$U$1,N6319,"0")*1.22</f>
        <v>0</v>
      </c>
    </row>
    <row r="6320" spans="1:17" x14ac:dyDescent="0.25">
      <c r="A6320" t="s">
        <v>4685</v>
      </c>
      <c r="B6320" t="s">
        <v>4684</v>
      </c>
      <c r="C6320">
        <v>12921</v>
      </c>
      <c r="D6320">
        <v>6.1</v>
      </c>
      <c r="E6320">
        <f>IFERROR(VLOOKUP(Table_ExternalData_15[[#This Row],[Id]],Rabati!B:C,2,0),0)</f>
        <v>10</v>
      </c>
      <c r="F6320">
        <v>46</v>
      </c>
      <c r="G6320" t="str">
        <f>VLOOKUP(Table_ExternalData_15[[#This Row],[Id]],'Blagovna izdelek'!A:C,3,0)</f>
        <v>Apacer</v>
      </c>
      <c r="H6320">
        <f>Table_ExternalData_15[[#This Row],[Rabat]]*0.2</f>
        <v>2</v>
      </c>
      <c r="I6320" s="2">
        <f>Table_ExternalData_15[[#This Row],[Price]]-(Table_ExternalData_15[[#This Row],[Price]]*Table_ExternalData_15[[#This Row],[BB rabat]])/100</f>
        <v>5.9779999999999998</v>
      </c>
      <c r="J6320" s="2">
        <f>Table_ExternalData_15[[#This Row],[BB cena]]*Table_ExternalData_15[[#Headers],[1,22]]</f>
        <v>7.2931599999999994</v>
      </c>
      <c r="K6320">
        <f>Table_ExternalData_15[[#This Row],[Price]]*Table_ExternalData_15[[#Headers],[1,22]]</f>
        <v>7.4419999999999993</v>
      </c>
      <c r="L6320" s="7">
        <f>IF(G6320="White Shark",E6320*0.5,IF(G6320="Sbox",E6320*0.5,IF(G6320="Tenda",E6320*0.5,E6320*0.2)))/100</f>
        <v>0.02</v>
      </c>
      <c r="M6320" s="2">
        <f>Table_ExternalData_15[[#This Row],[Price]]-Table_ExternalData_15[[#This Row],[Price]]*Table_ExternalData_15[[#This Row],[extra popust]]</f>
        <v>5.9779999999999998</v>
      </c>
      <c r="N6320" s="2">
        <f>IF(M6320&lt;I6320,M6320,I6320)</f>
        <v>5.9779999999999998</v>
      </c>
      <c r="O6320" s="16" t="str">
        <f>IF(N6320&lt;I6320,$U$1," ")</f>
        <v xml:space="preserve"> </v>
      </c>
      <c r="P6320" s="16" t="str">
        <f>IFERROR((O6320+30)," ")</f>
        <v xml:space="preserve"> </v>
      </c>
      <c r="Q6320" s="2">
        <f ca="1">IF(O6320=$U$1,N6320,"0")*1.22</f>
        <v>0</v>
      </c>
    </row>
    <row r="6321" spans="1:17" x14ac:dyDescent="0.25">
      <c r="A6321" t="s">
        <v>4687</v>
      </c>
      <c r="B6321" t="s">
        <v>4686</v>
      </c>
      <c r="C6321">
        <v>12926</v>
      </c>
      <c r="D6321">
        <v>4.95</v>
      </c>
      <c r="E6321">
        <f>IFERROR(VLOOKUP(Table_ExternalData_15[[#This Row],[Id]],Rabati!B:C,2,0),0)</f>
        <v>10</v>
      </c>
      <c r="F6321">
        <v>0</v>
      </c>
      <c r="G6321" t="str">
        <f>VLOOKUP(Table_ExternalData_15[[#This Row],[Id]],'Blagovna izdelek'!A:C,3,0)</f>
        <v>Apacer</v>
      </c>
      <c r="H6321">
        <f>Table_ExternalData_15[[#This Row],[Rabat]]*0.2</f>
        <v>2</v>
      </c>
      <c r="I6321" s="2">
        <f>Table_ExternalData_15[[#This Row],[Price]]-(Table_ExternalData_15[[#This Row],[Price]]*Table_ExternalData_15[[#This Row],[BB rabat]])/100</f>
        <v>4.851</v>
      </c>
      <c r="J6321" s="2">
        <f>Table_ExternalData_15[[#This Row],[BB cena]]*Table_ExternalData_15[[#Headers],[1,22]]</f>
        <v>5.9182199999999998</v>
      </c>
      <c r="K6321">
        <f>Table_ExternalData_15[[#This Row],[Price]]*Table_ExternalData_15[[#Headers],[1,22]]</f>
        <v>6.0389999999999997</v>
      </c>
      <c r="L6321" s="7">
        <f>IF(G6321="White Shark",E6321*0.5,IF(G6321="Sbox",E6321*0.5,IF(G6321="Tenda",E6321*0.5,E6321*0.2)))/100</f>
        <v>0.02</v>
      </c>
      <c r="M6321" s="2">
        <f>Table_ExternalData_15[[#This Row],[Price]]-Table_ExternalData_15[[#This Row],[Price]]*Table_ExternalData_15[[#This Row],[extra popust]]</f>
        <v>4.851</v>
      </c>
      <c r="N6321" s="2">
        <f>IF(M6321&lt;I6321,M6321,I6321)</f>
        <v>4.851</v>
      </c>
      <c r="O6321" s="16" t="str">
        <f>IF(N6321&lt;I6321,$U$1," ")</f>
        <v xml:space="preserve"> </v>
      </c>
      <c r="P6321" s="16" t="str">
        <f>IFERROR((O6321+30)," ")</f>
        <v xml:space="preserve"> </v>
      </c>
      <c r="Q6321" s="2">
        <f ca="1">IF(O6321=$U$1,N6321,"0")*1.22</f>
        <v>0</v>
      </c>
    </row>
    <row r="6322" spans="1:17" x14ac:dyDescent="0.25">
      <c r="A6322" t="s">
        <v>4689</v>
      </c>
      <c r="B6322" t="s">
        <v>4688</v>
      </c>
      <c r="C6322">
        <v>12927</v>
      </c>
      <c r="D6322">
        <v>6.1</v>
      </c>
      <c r="E6322">
        <f>IFERROR(VLOOKUP(Table_ExternalData_15[[#This Row],[Id]],Rabati!B:C,2,0),0)</f>
        <v>10</v>
      </c>
      <c r="F6322">
        <v>0</v>
      </c>
      <c r="G6322" t="str">
        <f>VLOOKUP(Table_ExternalData_15[[#This Row],[Id]],'Blagovna izdelek'!A:C,3,0)</f>
        <v>Apacer</v>
      </c>
      <c r="H6322">
        <f>Table_ExternalData_15[[#This Row],[Rabat]]*0.2</f>
        <v>2</v>
      </c>
      <c r="I6322" s="2">
        <f>Table_ExternalData_15[[#This Row],[Price]]-(Table_ExternalData_15[[#This Row],[Price]]*Table_ExternalData_15[[#This Row],[BB rabat]])/100</f>
        <v>5.9779999999999998</v>
      </c>
      <c r="J6322" s="2">
        <f>Table_ExternalData_15[[#This Row],[BB cena]]*Table_ExternalData_15[[#Headers],[1,22]]</f>
        <v>7.2931599999999994</v>
      </c>
      <c r="K6322">
        <f>Table_ExternalData_15[[#This Row],[Price]]*Table_ExternalData_15[[#Headers],[1,22]]</f>
        <v>7.4419999999999993</v>
      </c>
      <c r="L6322" s="7">
        <f>IF(G6322="White Shark",E6322*0.5,IF(G6322="Sbox",E6322*0.5,IF(G6322="Tenda",E6322*0.5,E6322*0.2)))/100</f>
        <v>0.02</v>
      </c>
      <c r="M6322" s="2">
        <f>Table_ExternalData_15[[#This Row],[Price]]-Table_ExternalData_15[[#This Row],[Price]]*Table_ExternalData_15[[#This Row],[extra popust]]</f>
        <v>5.9779999999999998</v>
      </c>
      <c r="N6322" s="2">
        <f>IF(M6322&lt;I6322,M6322,I6322)</f>
        <v>5.9779999999999998</v>
      </c>
      <c r="O6322" s="16" t="str">
        <f>IF(N6322&lt;I6322,$U$1," ")</f>
        <v xml:space="preserve"> </v>
      </c>
      <c r="P6322" s="16" t="str">
        <f>IFERROR((O6322+30)," ")</f>
        <v xml:space="preserve"> </v>
      </c>
      <c r="Q6322" s="2">
        <f ca="1">IF(O6322=$U$1,N6322,"0")*1.22</f>
        <v>0</v>
      </c>
    </row>
    <row r="6323" spans="1:17" x14ac:dyDescent="0.25">
      <c r="A6323" t="s">
        <v>4691</v>
      </c>
      <c r="B6323" t="s">
        <v>4690</v>
      </c>
      <c r="C6323">
        <v>12931</v>
      </c>
      <c r="D6323">
        <v>3.51</v>
      </c>
      <c r="E6323">
        <f>IFERROR(VLOOKUP(Table_ExternalData_15[[#This Row],[Id]],Rabati!B:C,2,0),0)</f>
        <v>10</v>
      </c>
      <c r="F6323">
        <v>0</v>
      </c>
      <c r="G6323" t="str">
        <f>VLOOKUP(Table_ExternalData_15[[#This Row],[Id]],'Blagovna izdelek'!A:C,3,0)</f>
        <v>Apacer</v>
      </c>
      <c r="H6323">
        <f>Table_ExternalData_15[[#This Row],[Rabat]]*0.2</f>
        <v>2</v>
      </c>
      <c r="I6323" s="2">
        <f>Table_ExternalData_15[[#This Row],[Price]]-(Table_ExternalData_15[[#This Row],[Price]]*Table_ExternalData_15[[#This Row],[BB rabat]])/100</f>
        <v>3.4398</v>
      </c>
      <c r="J6323" s="2">
        <f>Table_ExternalData_15[[#This Row],[BB cena]]*Table_ExternalData_15[[#Headers],[1,22]]</f>
        <v>4.1965560000000002</v>
      </c>
      <c r="K6323">
        <f>Table_ExternalData_15[[#This Row],[Price]]*Table_ExternalData_15[[#Headers],[1,22]]</f>
        <v>4.2821999999999996</v>
      </c>
      <c r="L6323" s="7">
        <f>IF(G6323="White Shark",E6323*0.5,IF(G6323="Sbox",E6323*0.5,IF(G6323="Tenda",E6323*0.5,E6323*0.2)))/100</f>
        <v>0.02</v>
      </c>
      <c r="M6323" s="2">
        <f>Table_ExternalData_15[[#This Row],[Price]]-Table_ExternalData_15[[#This Row],[Price]]*Table_ExternalData_15[[#This Row],[extra popust]]</f>
        <v>3.4398</v>
      </c>
      <c r="N6323" s="2">
        <f>IF(M6323&lt;I6323,M6323,I6323)</f>
        <v>3.4398</v>
      </c>
      <c r="O6323" s="16" t="str">
        <f>IF(N6323&lt;I6323,$U$1," ")</f>
        <v xml:space="preserve"> </v>
      </c>
      <c r="P6323" s="16" t="str">
        <f>IFERROR((O6323+30)," ")</f>
        <v xml:space="preserve"> </v>
      </c>
      <c r="Q6323" s="2">
        <f ca="1">IF(O6323=$U$1,N6323,"0")*1.22</f>
        <v>0</v>
      </c>
    </row>
    <row r="6324" spans="1:17" x14ac:dyDescent="0.25">
      <c r="A6324" t="s">
        <v>4693</v>
      </c>
      <c r="B6324" t="s">
        <v>4692</v>
      </c>
      <c r="C6324">
        <v>12932</v>
      </c>
      <c r="D6324">
        <v>4.45</v>
      </c>
      <c r="E6324">
        <f>IFERROR(VLOOKUP(Table_ExternalData_15[[#This Row],[Id]],Rabati!B:C,2,0),0)</f>
        <v>10</v>
      </c>
      <c r="F6324">
        <v>49</v>
      </c>
      <c r="G6324" t="str">
        <f>VLOOKUP(Table_ExternalData_15[[#This Row],[Id]],'Blagovna izdelek'!A:C,3,0)</f>
        <v>Apacer</v>
      </c>
      <c r="H6324">
        <f>Table_ExternalData_15[[#This Row],[Rabat]]*0.2</f>
        <v>2</v>
      </c>
      <c r="I6324" s="2">
        <f>Table_ExternalData_15[[#This Row],[Price]]-(Table_ExternalData_15[[#This Row],[Price]]*Table_ExternalData_15[[#This Row],[BB rabat]])/100</f>
        <v>4.3609999999999998</v>
      </c>
      <c r="J6324" s="2">
        <f>Table_ExternalData_15[[#This Row],[BB cena]]*Table_ExternalData_15[[#Headers],[1,22]]</f>
        <v>5.3204199999999995</v>
      </c>
      <c r="K6324">
        <f>Table_ExternalData_15[[#This Row],[Price]]*Table_ExternalData_15[[#Headers],[1,22]]</f>
        <v>5.4290000000000003</v>
      </c>
      <c r="L6324" s="7">
        <f>IF(G6324="White Shark",E6324*0.5,IF(G6324="Sbox",E6324*0.5,IF(G6324="Tenda",E6324*0.5,E6324*0.2)))/100</f>
        <v>0.02</v>
      </c>
      <c r="M6324" s="2">
        <f>Table_ExternalData_15[[#This Row],[Price]]-Table_ExternalData_15[[#This Row],[Price]]*Table_ExternalData_15[[#This Row],[extra popust]]</f>
        <v>4.3609999999999998</v>
      </c>
      <c r="N6324" s="2">
        <f>IF(M6324&lt;I6324,M6324,I6324)</f>
        <v>4.3609999999999998</v>
      </c>
      <c r="O6324" s="16" t="str">
        <f>IF(N6324&lt;I6324,$U$1," ")</f>
        <v xml:space="preserve"> </v>
      </c>
      <c r="P6324" s="16" t="str">
        <f>IFERROR((O6324+30)," ")</f>
        <v xml:space="preserve"> </v>
      </c>
      <c r="Q6324" s="2">
        <f ca="1">IF(O6324=$U$1,N6324,"0")*1.22</f>
        <v>0</v>
      </c>
    </row>
    <row r="6325" spans="1:17" x14ac:dyDescent="0.25">
      <c r="A6325" t="s">
        <v>4695</v>
      </c>
      <c r="B6325" t="s">
        <v>4694</v>
      </c>
      <c r="C6325">
        <v>12933</v>
      </c>
      <c r="D6325">
        <v>6.1</v>
      </c>
      <c r="E6325">
        <f>IFERROR(VLOOKUP(Table_ExternalData_15[[#This Row],[Id]],Rabati!B:C,2,0),0)</f>
        <v>10</v>
      </c>
      <c r="F6325">
        <v>74</v>
      </c>
      <c r="G6325" t="str">
        <f>VLOOKUP(Table_ExternalData_15[[#This Row],[Id]],'Blagovna izdelek'!A:C,3,0)</f>
        <v>Apacer</v>
      </c>
      <c r="H6325">
        <f>Table_ExternalData_15[[#This Row],[Rabat]]*0.2</f>
        <v>2</v>
      </c>
      <c r="I6325" s="2">
        <f>Table_ExternalData_15[[#This Row],[Price]]-(Table_ExternalData_15[[#This Row],[Price]]*Table_ExternalData_15[[#This Row],[BB rabat]])/100</f>
        <v>5.9779999999999998</v>
      </c>
      <c r="J6325" s="2">
        <f>Table_ExternalData_15[[#This Row],[BB cena]]*Table_ExternalData_15[[#Headers],[1,22]]</f>
        <v>7.2931599999999994</v>
      </c>
      <c r="K6325">
        <f>Table_ExternalData_15[[#This Row],[Price]]*Table_ExternalData_15[[#Headers],[1,22]]</f>
        <v>7.4419999999999993</v>
      </c>
      <c r="L6325" s="7">
        <f>IF(G6325="White Shark",E6325*0.5,IF(G6325="Sbox",E6325*0.5,IF(G6325="Tenda",E6325*0.5,E6325*0.2)))/100</f>
        <v>0.02</v>
      </c>
      <c r="M6325" s="2">
        <f>Table_ExternalData_15[[#This Row],[Price]]-Table_ExternalData_15[[#This Row],[Price]]*Table_ExternalData_15[[#This Row],[extra popust]]</f>
        <v>5.9779999999999998</v>
      </c>
      <c r="N6325" s="2">
        <f>IF(M6325&lt;I6325,M6325,I6325)</f>
        <v>5.9779999999999998</v>
      </c>
      <c r="O6325" s="16" t="str">
        <f>IF(N6325&lt;I6325,$U$1," ")</f>
        <v xml:space="preserve"> </v>
      </c>
      <c r="P6325" s="16" t="str">
        <f>IFERROR((O6325+30)," ")</f>
        <v xml:space="preserve"> </v>
      </c>
      <c r="Q6325" s="2">
        <f ca="1">IF(O6325=$U$1,N6325,"0")*1.22</f>
        <v>0</v>
      </c>
    </row>
    <row r="6326" spans="1:17" x14ac:dyDescent="0.25">
      <c r="A6326" t="s">
        <v>4697</v>
      </c>
      <c r="B6326" t="s">
        <v>4696</v>
      </c>
      <c r="C6326">
        <v>12934</v>
      </c>
      <c r="D6326">
        <v>9.5500000000000007</v>
      </c>
      <c r="E6326">
        <f>IFERROR(VLOOKUP(Table_ExternalData_15[[#This Row],[Id]],Rabati!B:C,2,0),0)</f>
        <v>10</v>
      </c>
      <c r="F6326">
        <v>65</v>
      </c>
      <c r="G6326" t="str">
        <f>VLOOKUP(Table_ExternalData_15[[#This Row],[Id]],'Blagovna izdelek'!A:C,3,0)</f>
        <v>Apacer</v>
      </c>
      <c r="H6326">
        <f>Table_ExternalData_15[[#This Row],[Rabat]]*0.2</f>
        <v>2</v>
      </c>
      <c r="I6326" s="2">
        <f>Table_ExternalData_15[[#This Row],[Price]]-(Table_ExternalData_15[[#This Row],[Price]]*Table_ExternalData_15[[#This Row],[BB rabat]])/100</f>
        <v>9.359</v>
      </c>
      <c r="J6326" s="2">
        <f>Table_ExternalData_15[[#This Row],[BB cena]]*Table_ExternalData_15[[#Headers],[1,22]]</f>
        <v>11.41798</v>
      </c>
      <c r="K6326">
        <f>Table_ExternalData_15[[#This Row],[Price]]*Table_ExternalData_15[[#Headers],[1,22]]</f>
        <v>11.651</v>
      </c>
      <c r="L6326" s="7">
        <f>IF(G6326="White Shark",E6326*0.5,IF(G6326="Sbox",E6326*0.5,IF(G6326="Tenda",E6326*0.5,E6326*0.2)))/100</f>
        <v>0.02</v>
      </c>
      <c r="M6326" s="2">
        <f>Table_ExternalData_15[[#This Row],[Price]]-Table_ExternalData_15[[#This Row],[Price]]*Table_ExternalData_15[[#This Row],[extra popust]]</f>
        <v>9.359</v>
      </c>
      <c r="N6326" s="2">
        <f>IF(M6326&lt;I6326,M6326,I6326)</f>
        <v>9.359</v>
      </c>
      <c r="O6326" s="16" t="str">
        <f>IF(N6326&lt;I6326,$U$1," ")</f>
        <v xml:space="preserve"> </v>
      </c>
      <c r="P6326" s="16" t="str">
        <f>IFERROR((O6326+30)," ")</f>
        <v xml:space="preserve"> </v>
      </c>
      <c r="Q6326" s="2">
        <f ca="1">IF(O6326=$U$1,N6326,"0")*1.22</f>
        <v>0</v>
      </c>
    </row>
    <row r="6327" spans="1:17" x14ac:dyDescent="0.25">
      <c r="A6327" t="s">
        <v>4703</v>
      </c>
      <c r="B6327" t="s">
        <v>4702</v>
      </c>
      <c r="C6327">
        <v>12937</v>
      </c>
      <c r="D6327">
        <v>59.95</v>
      </c>
      <c r="E6327">
        <f>IFERROR(VLOOKUP(Table_ExternalData_15[[#This Row],[Id]],Rabati!B:C,2,0),0)</f>
        <v>4</v>
      </c>
      <c r="F6327">
        <v>7</v>
      </c>
      <c r="G6327" t="str">
        <f>VLOOKUP(Table_ExternalData_15[[#This Row],[Id]],'Blagovna izdelek'!A:C,3,0)</f>
        <v>Apacer</v>
      </c>
      <c r="H6327">
        <f>Table_ExternalData_15[[#This Row],[Rabat]]*0.2</f>
        <v>0.8</v>
      </c>
      <c r="I6327" s="2">
        <f>Table_ExternalData_15[[#This Row],[Price]]-(Table_ExternalData_15[[#This Row],[Price]]*Table_ExternalData_15[[#This Row],[BB rabat]])/100</f>
        <v>59.470400000000005</v>
      </c>
      <c r="J6327" s="2">
        <f>Table_ExternalData_15[[#This Row],[BB cena]]*Table_ExternalData_15[[#Headers],[1,22]]</f>
        <v>72.553888000000001</v>
      </c>
      <c r="K6327">
        <f>Table_ExternalData_15[[#This Row],[Price]]*Table_ExternalData_15[[#Headers],[1,22]]</f>
        <v>73.138999999999996</v>
      </c>
      <c r="L6327" s="7">
        <f>IF(G6327="White Shark",E6327*0.5,IF(G6327="Sbox",E6327*0.5,IF(G6327="Tenda",E6327*0.5,E6327*0.2)))/100</f>
        <v>8.0000000000000002E-3</v>
      </c>
      <c r="M6327" s="2">
        <f>Table_ExternalData_15[[#This Row],[Price]]-Table_ExternalData_15[[#This Row],[Price]]*Table_ExternalData_15[[#This Row],[extra popust]]</f>
        <v>59.470400000000005</v>
      </c>
      <c r="N6327" s="2">
        <f>IF(M6327&lt;I6327,M6327,I6327)</f>
        <v>59.470400000000005</v>
      </c>
      <c r="O6327" s="16" t="str">
        <f>IF(N6327&lt;I6327,$U$1," ")</f>
        <v xml:space="preserve"> </v>
      </c>
      <c r="P6327" s="16" t="str">
        <f>IFERROR((O6327+30)," ")</f>
        <v xml:space="preserve"> </v>
      </c>
      <c r="Q6327" s="2">
        <f ca="1">IF(O6327=$U$1,N6327,"0")*1.22</f>
        <v>0</v>
      </c>
    </row>
    <row r="6328" spans="1:17" x14ac:dyDescent="0.25">
      <c r="A6328" t="s">
        <v>4705</v>
      </c>
      <c r="B6328" t="s">
        <v>4704</v>
      </c>
      <c r="C6328">
        <v>12938</v>
      </c>
      <c r="D6328">
        <v>78.2</v>
      </c>
      <c r="E6328">
        <f>IFERROR(VLOOKUP(Table_ExternalData_15[[#This Row],[Id]],Rabati!B:C,2,0),0)</f>
        <v>4</v>
      </c>
      <c r="F6328">
        <v>6</v>
      </c>
      <c r="G6328" t="str">
        <f>VLOOKUP(Table_ExternalData_15[[#This Row],[Id]],'Blagovna izdelek'!A:C,3,0)</f>
        <v>Apacer</v>
      </c>
      <c r="H6328">
        <f>Table_ExternalData_15[[#This Row],[Rabat]]*0.2</f>
        <v>0.8</v>
      </c>
      <c r="I6328" s="2">
        <f>Table_ExternalData_15[[#This Row],[Price]]-(Table_ExternalData_15[[#This Row],[Price]]*Table_ExternalData_15[[#This Row],[BB rabat]])/100</f>
        <v>77.574399999999997</v>
      </c>
      <c r="J6328" s="2">
        <f>Table_ExternalData_15[[#This Row],[BB cena]]*Table_ExternalData_15[[#Headers],[1,22]]</f>
        <v>94.640767999999994</v>
      </c>
      <c r="K6328">
        <f>Table_ExternalData_15[[#This Row],[Price]]*Table_ExternalData_15[[#Headers],[1,22]]</f>
        <v>95.403999999999996</v>
      </c>
      <c r="L6328" s="7">
        <f>IF(G6328="White Shark",E6328*0.5,IF(G6328="Sbox",E6328*0.5,IF(G6328="Tenda",E6328*0.5,E6328*0.2)))/100</f>
        <v>8.0000000000000002E-3</v>
      </c>
      <c r="M6328" s="2">
        <f>Table_ExternalData_15[[#This Row],[Price]]-Table_ExternalData_15[[#This Row],[Price]]*Table_ExternalData_15[[#This Row],[extra popust]]</f>
        <v>77.574399999999997</v>
      </c>
      <c r="N6328" s="2">
        <f>IF(M6328&lt;I6328,M6328,I6328)</f>
        <v>77.574399999999997</v>
      </c>
      <c r="O6328" s="16" t="str">
        <f>IF(N6328&lt;I6328,$U$1," ")</f>
        <v xml:space="preserve"> </v>
      </c>
      <c r="P6328" s="16" t="str">
        <f>IFERROR((O6328+30)," ")</f>
        <v xml:space="preserve"> </v>
      </c>
      <c r="Q6328" s="2">
        <f ca="1">IF(O6328=$U$1,N6328,"0")*1.22</f>
        <v>0</v>
      </c>
    </row>
    <row r="6329" spans="1:17" x14ac:dyDescent="0.25">
      <c r="A6329" t="s">
        <v>4706</v>
      </c>
      <c r="B6329" t="s">
        <v>14406</v>
      </c>
      <c r="C6329">
        <v>12943</v>
      </c>
      <c r="D6329">
        <v>3.98</v>
      </c>
      <c r="E6329">
        <f>IFERROR(VLOOKUP(Table_ExternalData_15[[#This Row],[Id]],Rabati!B:C,2,0),0)</f>
        <v>10</v>
      </c>
      <c r="F6329">
        <v>0</v>
      </c>
      <c r="G6329" t="str">
        <f>VLOOKUP(Table_ExternalData_15[[#This Row],[Id]],'Blagovna izdelek'!A:C,3,0)</f>
        <v>Apacer</v>
      </c>
      <c r="H6329">
        <f>Table_ExternalData_15[[#This Row],[Rabat]]*0.2</f>
        <v>2</v>
      </c>
      <c r="I6329" s="2">
        <f>Table_ExternalData_15[[#This Row],[Price]]-(Table_ExternalData_15[[#This Row],[Price]]*Table_ExternalData_15[[#This Row],[BB rabat]])/100</f>
        <v>3.9003999999999999</v>
      </c>
      <c r="J6329" s="2">
        <f>Table_ExternalData_15[[#This Row],[BB cena]]*Table_ExternalData_15[[#Headers],[1,22]]</f>
        <v>4.7584879999999998</v>
      </c>
      <c r="K6329">
        <f>Table_ExternalData_15[[#This Row],[Price]]*Table_ExternalData_15[[#Headers],[1,22]]</f>
        <v>4.8555999999999999</v>
      </c>
      <c r="L6329" s="7">
        <f>IF(G6329="White Shark",E6329*0.5,IF(G6329="Sbox",E6329*0.5,IF(G6329="Tenda",E6329*0.5,E6329*0.2)))/100</f>
        <v>0.02</v>
      </c>
      <c r="M6329" s="2">
        <f>Table_ExternalData_15[[#This Row],[Price]]-Table_ExternalData_15[[#This Row],[Price]]*Table_ExternalData_15[[#This Row],[extra popust]]</f>
        <v>3.9003999999999999</v>
      </c>
      <c r="N6329" s="2">
        <f>IF(M6329&lt;I6329,M6329,I6329)</f>
        <v>3.9003999999999999</v>
      </c>
      <c r="O6329" s="16" t="str">
        <f>IF(N6329&lt;I6329,$U$1," ")</f>
        <v xml:space="preserve"> </v>
      </c>
      <c r="P6329" s="16" t="str">
        <f>IFERROR((O6329+30)," ")</f>
        <v xml:space="preserve"> </v>
      </c>
      <c r="Q6329" s="2">
        <f ca="1">IF(O6329=$U$1,N6329,"0")*1.22</f>
        <v>0</v>
      </c>
    </row>
    <row r="6330" spans="1:17" x14ac:dyDescent="0.25">
      <c r="A6330" t="s">
        <v>4707</v>
      </c>
      <c r="B6330" t="s">
        <v>14407</v>
      </c>
      <c r="C6330">
        <v>12944</v>
      </c>
      <c r="D6330">
        <v>5.4</v>
      </c>
      <c r="E6330">
        <f>IFERROR(VLOOKUP(Table_ExternalData_15[[#This Row],[Id]],Rabati!B:C,2,0),0)</f>
        <v>10</v>
      </c>
      <c r="F6330">
        <v>107</v>
      </c>
      <c r="G6330" t="str">
        <f>VLOOKUP(Table_ExternalData_15[[#This Row],[Id]],'Blagovna izdelek'!A:C,3,0)</f>
        <v>Apacer</v>
      </c>
      <c r="H6330">
        <f>Table_ExternalData_15[[#This Row],[Rabat]]*0.2</f>
        <v>2</v>
      </c>
      <c r="I6330" s="2">
        <f>Table_ExternalData_15[[#This Row],[Price]]-(Table_ExternalData_15[[#This Row],[Price]]*Table_ExternalData_15[[#This Row],[BB rabat]])/100</f>
        <v>5.2920000000000007</v>
      </c>
      <c r="J6330" s="2">
        <f>Table_ExternalData_15[[#This Row],[BB cena]]*Table_ExternalData_15[[#Headers],[1,22]]</f>
        <v>6.4562400000000011</v>
      </c>
      <c r="K6330">
        <f>Table_ExternalData_15[[#This Row],[Price]]*Table_ExternalData_15[[#Headers],[1,22]]</f>
        <v>6.5880000000000001</v>
      </c>
      <c r="L6330" s="7">
        <f>IF(G6330="White Shark",E6330*0.5,IF(G6330="Sbox",E6330*0.5,IF(G6330="Tenda",E6330*0.5,E6330*0.2)))/100</f>
        <v>0.02</v>
      </c>
      <c r="M6330" s="2">
        <f>Table_ExternalData_15[[#This Row],[Price]]-Table_ExternalData_15[[#This Row],[Price]]*Table_ExternalData_15[[#This Row],[extra popust]]</f>
        <v>5.2920000000000007</v>
      </c>
      <c r="N6330" s="2">
        <f>IF(M6330&lt;I6330,M6330,I6330)</f>
        <v>5.2920000000000007</v>
      </c>
      <c r="O6330" s="16" t="str">
        <f>IF(N6330&lt;I6330,$U$1," ")</f>
        <v xml:space="preserve"> </v>
      </c>
      <c r="P6330" s="16" t="str">
        <f>IFERROR((O6330+30)," ")</f>
        <v xml:space="preserve"> </v>
      </c>
      <c r="Q6330" s="2">
        <f ca="1">IF(O6330=$U$1,N6330,"0")*1.22</f>
        <v>0</v>
      </c>
    </row>
    <row r="6331" spans="1:17" x14ac:dyDescent="0.25">
      <c r="A6331" t="s">
        <v>4708</v>
      </c>
      <c r="B6331" t="s">
        <v>14408</v>
      </c>
      <c r="C6331">
        <v>12945</v>
      </c>
      <c r="D6331">
        <v>9.9499999999999993</v>
      </c>
      <c r="E6331">
        <f>IFERROR(VLOOKUP(Table_ExternalData_15[[#This Row],[Id]],Rabati!B:C,2,0),0)</f>
        <v>10</v>
      </c>
      <c r="F6331">
        <v>50</v>
      </c>
      <c r="G6331" t="str">
        <f>VLOOKUP(Table_ExternalData_15[[#This Row],[Id]],'Blagovna izdelek'!A:C,3,0)</f>
        <v>Apacer</v>
      </c>
      <c r="H6331">
        <f>Table_ExternalData_15[[#This Row],[Rabat]]*0.2</f>
        <v>2</v>
      </c>
      <c r="I6331" s="2">
        <f>Table_ExternalData_15[[#This Row],[Price]]-(Table_ExternalData_15[[#This Row],[Price]]*Table_ExternalData_15[[#This Row],[BB rabat]])/100</f>
        <v>9.7509999999999994</v>
      </c>
      <c r="J6331" s="2">
        <f>Table_ExternalData_15[[#This Row],[BB cena]]*Table_ExternalData_15[[#Headers],[1,22]]</f>
        <v>11.89622</v>
      </c>
      <c r="K6331">
        <f>Table_ExternalData_15[[#This Row],[Price]]*Table_ExternalData_15[[#Headers],[1,22]]</f>
        <v>12.138999999999999</v>
      </c>
      <c r="L6331" s="7">
        <f>IF(G6331="White Shark",E6331*0.5,IF(G6331="Sbox",E6331*0.5,IF(G6331="Tenda",E6331*0.5,E6331*0.2)))/100</f>
        <v>0.02</v>
      </c>
      <c r="M6331" s="2">
        <f>Table_ExternalData_15[[#This Row],[Price]]-Table_ExternalData_15[[#This Row],[Price]]*Table_ExternalData_15[[#This Row],[extra popust]]</f>
        <v>9.7509999999999994</v>
      </c>
      <c r="N6331" s="2">
        <f>IF(M6331&lt;I6331,M6331,I6331)</f>
        <v>9.7509999999999994</v>
      </c>
      <c r="O6331" s="16" t="str">
        <f>IF(N6331&lt;I6331,$U$1," ")</f>
        <v xml:space="preserve"> </v>
      </c>
      <c r="P6331" s="16" t="str">
        <f>IFERROR((O6331+30)," ")</f>
        <v xml:space="preserve"> </v>
      </c>
      <c r="Q6331" s="2">
        <f ca="1">IF(O6331=$U$1,N6331,"0")*1.22</f>
        <v>0</v>
      </c>
    </row>
    <row r="6332" spans="1:17" x14ac:dyDescent="0.25">
      <c r="A6332" t="s">
        <v>4710</v>
      </c>
      <c r="B6332" t="s">
        <v>4709</v>
      </c>
      <c r="C6332">
        <v>12946</v>
      </c>
      <c r="D6332">
        <v>6.24</v>
      </c>
      <c r="E6332">
        <f>IFERROR(VLOOKUP(Table_ExternalData_15[[#This Row],[Id]],Rabati!B:C,2,0),0)</f>
        <v>10</v>
      </c>
      <c r="F6332">
        <v>0</v>
      </c>
      <c r="G6332" t="str">
        <f>VLOOKUP(Table_ExternalData_15[[#This Row],[Id]],'Blagovna izdelek'!A:C,3,0)</f>
        <v>Apacer</v>
      </c>
      <c r="H6332">
        <f>Table_ExternalData_15[[#This Row],[Rabat]]*0.2</f>
        <v>2</v>
      </c>
      <c r="I6332" s="2">
        <f>Table_ExternalData_15[[#This Row],[Price]]-(Table_ExternalData_15[[#This Row],[Price]]*Table_ExternalData_15[[#This Row],[BB rabat]])/100</f>
        <v>6.1152000000000006</v>
      </c>
      <c r="J6332" s="2">
        <f>Table_ExternalData_15[[#This Row],[BB cena]]*Table_ExternalData_15[[#Headers],[1,22]]</f>
        <v>7.4605440000000005</v>
      </c>
      <c r="K6332">
        <f>Table_ExternalData_15[[#This Row],[Price]]*Table_ExternalData_15[[#Headers],[1,22]]</f>
        <v>7.6128</v>
      </c>
      <c r="L6332" s="7">
        <f>IF(G6332="White Shark",E6332*0.5,IF(G6332="Sbox",E6332*0.5,IF(G6332="Tenda",E6332*0.5,E6332*0.2)))/100</f>
        <v>0.02</v>
      </c>
      <c r="M6332" s="2">
        <f>Table_ExternalData_15[[#This Row],[Price]]-Table_ExternalData_15[[#This Row],[Price]]*Table_ExternalData_15[[#This Row],[extra popust]]</f>
        <v>6.1152000000000006</v>
      </c>
      <c r="N6332" s="2">
        <f>IF(M6332&lt;I6332,M6332,I6332)</f>
        <v>6.1152000000000006</v>
      </c>
      <c r="O6332" s="16" t="str">
        <f>IF(N6332&lt;I6332,$U$1," ")</f>
        <v xml:space="preserve"> </v>
      </c>
      <c r="P6332" s="16" t="str">
        <f>IFERROR((O6332+30)," ")</f>
        <v xml:space="preserve"> </v>
      </c>
      <c r="Q6332" s="2">
        <f ca="1">IF(O6332=$U$1,N6332,"0")*1.22</f>
        <v>0</v>
      </c>
    </row>
    <row r="6333" spans="1:17" x14ac:dyDescent="0.25">
      <c r="A6333" t="s">
        <v>4712</v>
      </c>
      <c r="B6333" t="s">
        <v>4711</v>
      </c>
      <c r="C6333">
        <v>12947</v>
      </c>
      <c r="D6333">
        <v>11.97</v>
      </c>
      <c r="E6333">
        <f>IFERROR(VLOOKUP(Table_ExternalData_15[[#This Row],[Id]],Rabati!B:C,2,0),0)</f>
        <v>10</v>
      </c>
      <c r="F6333">
        <v>0</v>
      </c>
      <c r="G6333" t="str">
        <f>VLOOKUP(Table_ExternalData_15[[#This Row],[Id]],'Blagovna izdelek'!A:C,3,0)</f>
        <v>Apacer</v>
      </c>
      <c r="H6333">
        <f>Table_ExternalData_15[[#This Row],[Rabat]]*0.2</f>
        <v>2</v>
      </c>
      <c r="I6333" s="2">
        <f>Table_ExternalData_15[[#This Row],[Price]]-(Table_ExternalData_15[[#This Row],[Price]]*Table_ExternalData_15[[#This Row],[BB rabat]])/100</f>
        <v>11.730600000000001</v>
      </c>
      <c r="J6333" s="2">
        <f>Table_ExternalData_15[[#This Row],[BB cena]]*Table_ExternalData_15[[#Headers],[1,22]]</f>
        <v>14.311332</v>
      </c>
      <c r="K6333">
        <f>Table_ExternalData_15[[#This Row],[Price]]*Table_ExternalData_15[[#Headers],[1,22]]</f>
        <v>14.603400000000001</v>
      </c>
      <c r="L6333" s="7">
        <f>IF(G6333="White Shark",E6333*0.5,IF(G6333="Sbox",E6333*0.5,IF(G6333="Tenda",E6333*0.5,E6333*0.2)))/100</f>
        <v>0.02</v>
      </c>
      <c r="M6333" s="2">
        <f>Table_ExternalData_15[[#This Row],[Price]]-Table_ExternalData_15[[#This Row],[Price]]*Table_ExternalData_15[[#This Row],[extra popust]]</f>
        <v>11.730600000000001</v>
      </c>
      <c r="N6333" s="2">
        <f>IF(M6333&lt;I6333,M6333,I6333)</f>
        <v>11.730600000000001</v>
      </c>
      <c r="O6333" s="16" t="str">
        <f>IF(N6333&lt;I6333,$U$1," ")</f>
        <v xml:space="preserve"> </v>
      </c>
      <c r="P6333" s="16" t="str">
        <f>IFERROR((O6333+30)," ")</f>
        <v xml:space="preserve"> </v>
      </c>
      <c r="Q6333" s="2">
        <f ca="1">IF(O6333=$U$1,N6333,"0")*1.22</f>
        <v>0</v>
      </c>
    </row>
    <row r="6334" spans="1:17" x14ac:dyDescent="0.25">
      <c r="A6334" t="s">
        <v>4714</v>
      </c>
      <c r="B6334" t="s">
        <v>4713</v>
      </c>
      <c r="C6334">
        <v>12948</v>
      </c>
      <c r="D6334">
        <v>3.95</v>
      </c>
      <c r="E6334">
        <f>IFERROR(VLOOKUP(Table_ExternalData_15[[#This Row],[Id]],Rabati!B:C,2,0),0)</f>
        <v>10</v>
      </c>
      <c r="F6334">
        <v>55</v>
      </c>
      <c r="G6334" t="str">
        <f>VLOOKUP(Table_ExternalData_15[[#This Row],[Id]],'Blagovna izdelek'!A:C,3,0)</f>
        <v>Apacer</v>
      </c>
      <c r="H6334">
        <f>Table_ExternalData_15[[#This Row],[Rabat]]*0.2</f>
        <v>2</v>
      </c>
      <c r="I6334" s="2">
        <f>Table_ExternalData_15[[#This Row],[Price]]-(Table_ExternalData_15[[#This Row],[Price]]*Table_ExternalData_15[[#This Row],[BB rabat]])/100</f>
        <v>3.871</v>
      </c>
      <c r="J6334" s="2">
        <f>Table_ExternalData_15[[#This Row],[BB cena]]*Table_ExternalData_15[[#Headers],[1,22]]</f>
        <v>4.72262</v>
      </c>
      <c r="K6334">
        <f>Table_ExternalData_15[[#This Row],[Price]]*Table_ExternalData_15[[#Headers],[1,22]]</f>
        <v>4.819</v>
      </c>
      <c r="L6334" s="7">
        <f>IF(G6334="White Shark",E6334*0.5,IF(G6334="Sbox",E6334*0.5,IF(G6334="Tenda",E6334*0.5,E6334*0.2)))/100</f>
        <v>0.02</v>
      </c>
      <c r="M6334" s="2">
        <f>Table_ExternalData_15[[#This Row],[Price]]-Table_ExternalData_15[[#This Row],[Price]]*Table_ExternalData_15[[#This Row],[extra popust]]</f>
        <v>3.871</v>
      </c>
      <c r="N6334" s="2">
        <f>IF(M6334&lt;I6334,M6334,I6334)</f>
        <v>3.871</v>
      </c>
      <c r="O6334" s="16" t="str">
        <f>IF(N6334&lt;I6334,$U$1," ")</f>
        <v xml:space="preserve"> </v>
      </c>
      <c r="P6334" s="16" t="str">
        <f>IFERROR((O6334+30)," ")</f>
        <v xml:space="preserve"> </v>
      </c>
      <c r="Q6334" s="2">
        <f ca="1">IF(O6334=$U$1,N6334,"0")*1.22</f>
        <v>0</v>
      </c>
    </row>
    <row r="6335" spans="1:17" x14ac:dyDescent="0.25">
      <c r="A6335" t="s">
        <v>4716</v>
      </c>
      <c r="B6335" t="s">
        <v>4715</v>
      </c>
      <c r="C6335">
        <v>12949</v>
      </c>
      <c r="D6335">
        <v>5.0999999999999996</v>
      </c>
      <c r="E6335">
        <f>IFERROR(VLOOKUP(Table_ExternalData_15[[#This Row],[Id]],Rabati!B:C,2,0),0)</f>
        <v>10</v>
      </c>
      <c r="F6335">
        <v>0</v>
      </c>
      <c r="G6335" t="str">
        <f>VLOOKUP(Table_ExternalData_15[[#This Row],[Id]],'Blagovna izdelek'!A:C,3,0)</f>
        <v>Apacer</v>
      </c>
      <c r="H6335">
        <f>Table_ExternalData_15[[#This Row],[Rabat]]*0.2</f>
        <v>2</v>
      </c>
      <c r="I6335" s="2">
        <f>Table_ExternalData_15[[#This Row],[Price]]-(Table_ExternalData_15[[#This Row],[Price]]*Table_ExternalData_15[[#This Row],[BB rabat]])/100</f>
        <v>4.9979999999999993</v>
      </c>
      <c r="J6335" s="2">
        <f>Table_ExternalData_15[[#This Row],[BB cena]]*Table_ExternalData_15[[#Headers],[1,22]]</f>
        <v>6.0975599999999988</v>
      </c>
      <c r="K6335">
        <f>Table_ExternalData_15[[#This Row],[Price]]*Table_ExternalData_15[[#Headers],[1,22]]</f>
        <v>6.2219999999999995</v>
      </c>
      <c r="L6335" s="7">
        <f>IF(G6335="White Shark",E6335*0.5,IF(G6335="Sbox",E6335*0.5,IF(G6335="Tenda",E6335*0.5,E6335*0.2)))/100</f>
        <v>0.02</v>
      </c>
      <c r="M6335" s="2">
        <f>Table_ExternalData_15[[#This Row],[Price]]-Table_ExternalData_15[[#This Row],[Price]]*Table_ExternalData_15[[#This Row],[extra popust]]</f>
        <v>4.9979999999999993</v>
      </c>
      <c r="N6335" s="2">
        <f>IF(M6335&lt;I6335,M6335,I6335)</f>
        <v>4.9979999999999993</v>
      </c>
      <c r="O6335" s="16" t="str">
        <f>IF(N6335&lt;I6335,$U$1," ")</f>
        <v xml:space="preserve"> </v>
      </c>
      <c r="P6335" s="16" t="str">
        <f>IFERROR((O6335+30)," ")</f>
        <v xml:space="preserve"> </v>
      </c>
      <c r="Q6335" s="2">
        <f ca="1">IF(O6335=$U$1,N6335,"0")*1.22</f>
        <v>0</v>
      </c>
    </row>
    <row r="6336" spans="1:17" x14ac:dyDescent="0.25">
      <c r="A6336" t="s">
        <v>4718</v>
      </c>
      <c r="B6336" t="s">
        <v>4717</v>
      </c>
      <c r="C6336">
        <v>12950</v>
      </c>
      <c r="D6336">
        <v>3.95</v>
      </c>
      <c r="E6336">
        <f>IFERROR(VLOOKUP(Table_ExternalData_15[[#This Row],[Id]],Rabati!B:C,2,0),0)</f>
        <v>10</v>
      </c>
      <c r="F6336">
        <v>64</v>
      </c>
      <c r="G6336" t="str">
        <f>VLOOKUP(Table_ExternalData_15[[#This Row],[Id]],'Blagovna izdelek'!A:C,3,0)</f>
        <v>Apacer</v>
      </c>
      <c r="H6336">
        <f>Table_ExternalData_15[[#This Row],[Rabat]]*0.2</f>
        <v>2</v>
      </c>
      <c r="I6336" s="2">
        <f>Table_ExternalData_15[[#This Row],[Price]]-(Table_ExternalData_15[[#This Row],[Price]]*Table_ExternalData_15[[#This Row],[BB rabat]])/100</f>
        <v>3.871</v>
      </c>
      <c r="J6336" s="2">
        <f>Table_ExternalData_15[[#This Row],[BB cena]]*Table_ExternalData_15[[#Headers],[1,22]]</f>
        <v>4.72262</v>
      </c>
      <c r="K6336">
        <f>Table_ExternalData_15[[#This Row],[Price]]*Table_ExternalData_15[[#Headers],[1,22]]</f>
        <v>4.819</v>
      </c>
      <c r="L6336" s="7">
        <f>IF(G6336="White Shark",E6336*0.5,IF(G6336="Sbox",E6336*0.5,IF(G6336="Tenda",E6336*0.5,E6336*0.2)))/100</f>
        <v>0.02</v>
      </c>
      <c r="M6336" s="2">
        <f>Table_ExternalData_15[[#This Row],[Price]]-Table_ExternalData_15[[#This Row],[Price]]*Table_ExternalData_15[[#This Row],[extra popust]]</f>
        <v>3.871</v>
      </c>
      <c r="N6336" s="2">
        <f>IF(M6336&lt;I6336,M6336,I6336)</f>
        <v>3.871</v>
      </c>
      <c r="O6336" s="16" t="str">
        <f>IF(N6336&lt;I6336,$U$1," ")</f>
        <v xml:space="preserve"> </v>
      </c>
      <c r="P6336" s="16" t="str">
        <f>IFERROR((O6336+30)," ")</f>
        <v xml:space="preserve"> </v>
      </c>
      <c r="Q6336" s="2">
        <f ca="1">IF(O6336=$U$1,N6336,"0")*1.22</f>
        <v>0</v>
      </c>
    </row>
    <row r="6337" spans="1:17" x14ac:dyDescent="0.25">
      <c r="A6337" t="s">
        <v>4720</v>
      </c>
      <c r="B6337" t="s">
        <v>4719</v>
      </c>
      <c r="C6337">
        <v>12951</v>
      </c>
      <c r="D6337">
        <v>4.45</v>
      </c>
      <c r="E6337">
        <f>IFERROR(VLOOKUP(Table_ExternalData_15[[#This Row],[Id]],Rabati!B:C,2,0),0)</f>
        <v>10</v>
      </c>
      <c r="F6337">
        <v>39</v>
      </c>
      <c r="G6337" t="str">
        <f>VLOOKUP(Table_ExternalData_15[[#This Row],[Id]],'Blagovna izdelek'!A:C,3,0)</f>
        <v>Apacer</v>
      </c>
      <c r="H6337">
        <f>Table_ExternalData_15[[#This Row],[Rabat]]*0.2</f>
        <v>2</v>
      </c>
      <c r="I6337" s="2">
        <f>Table_ExternalData_15[[#This Row],[Price]]-(Table_ExternalData_15[[#This Row],[Price]]*Table_ExternalData_15[[#This Row],[BB rabat]])/100</f>
        <v>4.3609999999999998</v>
      </c>
      <c r="J6337" s="2">
        <f>Table_ExternalData_15[[#This Row],[BB cena]]*Table_ExternalData_15[[#Headers],[1,22]]</f>
        <v>5.3204199999999995</v>
      </c>
      <c r="K6337">
        <f>Table_ExternalData_15[[#This Row],[Price]]*Table_ExternalData_15[[#Headers],[1,22]]</f>
        <v>5.4290000000000003</v>
      </c>
      <c r="L6337" s="7">
        <f>IF(G6337="White Shark",E6337*0.5,IF(G6337="Sbox",E6337*0.5,IF(G6337="Tenda",E6337*0.5,E6337*0.2)))/100</f>
        <v>0.02</v>
      </c>
      <c r="M6337" s="2">
        <f>Table_ExternalData_15[[#This Row],[Price]]-Table_ExternalData_15[[#This Row],[Price]]*Table_ExternalData_15[[#This Row],[extra popust]]</f>
        <v>4.3609999999999998</v>
      </c>
      <c r="N6337" s="2">
        <f>IF(M6337&lt;I6337,M6337,I6337)</f>
        <v>4.3609999999999998</v>
      </c>
      <c r="O6337" s="16" t="str">
        <f>IF(N6337&lt;I6337,$U$1," ")</f>
        <v xml:space="preserve"> </v>
      </c>
      <c r="P6337" s="16" t="str">
        <f>IFERROR((O6337+30)," ")</f>
        <v xml:space="preserve"> </v>
      </c>
      <c r="Q6337" s="2">
        <f ca="1">IF(O6337=$U$1,N6337,"0")*1.22</f>
        <v>0</v>
      </c>
    </row>
    <row r="6338" spans="1:17" x14ac:dyDescent="0.25">
      <c r="A6338" t="s">
        <v>4722</v>
      </c>
      <c r="B6338" t="s">
        <v>4721</v>
      </c>
      <c r="C6338">
        <v>12952</v>
      </c>
      <c r="D6338">
        <v>3.95</v>
      </c>
      <c r="E6338">
        <f>IFERROR(VLOOKUP(Table_ExternalData_15[[#This Row],[Id]],Rabati!B:C,2,0),0)</f>
        <v>10</v>
      </c>
      <c r="F6338">
        <v>63</v>
      </c>
      <c r="G6338" t="str">
        <f>VLOOKUP(Table_ExternalData_15[[#This Row],[Id]],'Blagovna izdelek'!A:C,3,0)</f>
        <v>Apacer</v>
      </c>
      <c r="H6338">
        <f>Table_ExternalData_15[[#This Row],[Rabat]]*0.2</f>
        <v>2</v>
      </c>
      <c r="I6338" s="2">
        <f>Table_ExternalData_15[[#This Row],[Price]]-(Table_ExternalData_15[[#This Row],[Price]]*Table_ExternalData_15[[#This Row],[BB rabat]])/100</f>
        <v>3.871</v>
      </c>
      <c r="J6338" s="2">
        <f>Table_ExternalData_15[[#This Row],[BB cena]]*Table_ExternalData_15[[#Headers],[1,22]]</f>
        <v>4.72262</v>
      </c>
      <c r="K6338">
        <f>Table_ExternalData_15[[#This Row],[Price]]*Table_ExternalData_15[[#Headers],[1,22]]</f>
        <v>4.819</v>
      </c>
      <c r="L6338" s="7">
        <f>IF(G6338="White Shark",E6338*0.5,IF(G6338="Sbox",E6338*0.5,IF(G6338="Tenda",E6338*0.5,E6338*0.2)))/100</f>
        <v>0.02</v>
      </c>
      <c r="M6338" s="2">
        <f>Table_ExternalData_15[[#This Row],[Price]]-Table_ExternalData_15[[#This Row],[Price]]*Table_ExternalData_15[[#This Row],[extra popust]]</f>
        <v>3.871</v>
      </c>
      <c r="N6338" s="2">
        <f>IF(M6338&lt;I6338,M6338,I6338)</f>
        <v>3.871</v>
      </c>
      <c r="O6338" s="16" t="str">
        <f>IF(N6338&lt;I6338,$U$1," ")</f>
        <v xml:space="preserve"> </v>
      </c>
      <c r="P6338" s="16" t="str">
        <f>IFERROR((O6338+30)," ")</f>
        <v xml:space="preserve"> </v>
      </c>
      <c r="Q6338" s="2">
        <f ca="1">IF(O6338=$U$1,N6338,"0")*1.22</f>
        <v>0</v>
      </c>
    </row>
    <row r="6339" spans="1:17" x14ac:dyDescent="0.25">
      <c r="A6339" t="s">
        <v>4724</v>
      </c>
      <c r="B6339" t="s">
        <v>4723</v>
      </c>
      <c r="C6339">
        <v>12953</v>
      </c>
      <c r="D6339">
        <v>5.0999999999999996</v>
      </c>
      <c r="E6339">
        <f>IFERROR(VLOOKUP(Table_ExternalData_15[[#This Row],[Id]],Rabati!B:C,2,0),0)</f>
        <v>10</v>
      </c>
      <c r="F6339">
        <v>49</v>
      </c>
      <c r="G6339" t="str">
        <f>VLOOKUP(Table_ExternalData_15[[#This Row],[Id]],'Blagovna izdelek'!A:C,3,0)</f>
        <v>Apacer</v>
      </c>
      <c r="H6339">
        <f>Table_ExternalData_15[[#This Row],[Rabat]]*0.2</f>
        <v>2</v>
      </c>
      <c r="I6339" s="2">
        <f>Table_ExternalData_15[[#This Row],[Price]]-(Table_ExternalData_15[[#This Row],[Price]]*Table_ExternalData_15[[#This Row],[BB rabat]])/100</f>
        <v>4.9979999999999993</v>
      </c>
      <c r="J6339" s="2">
        <f>Table_ExternalData_15[[#This Row],[BB cena]]*Table_ExternalData_15[[#Headers],[1,22]]</f>
        <v>6.0975599999999988</v>
      </c>
      <c r="K6339">
        <f>Table_ExternalData_15[[#This Row],[Price]]*Table_ExternalData_15[[#Headers],[1,22]]</f>
        <v>6.2219999999999995</v>
      </c>
      <c r="L6339" s="7">
        <f>IF(G6339="White Shark",E6339*0.5,IF(G6339="Sbox",E6339*0.5,IF(G6339="Tenda",E6339*0.5,E6339*0.2)))/100</f>
        <v>0.02</v>
      </c>
      <c r="M6339" s="2">
        <f>Table_ExternalData_15[[#This Row],[Price]]-Table_ExternalData_15[[#This Row],[Price]]*Table_ExternalData_15[[#This Row],[extra popust]]</f>
        <v>4.9979999999999993</v>
      </c>
      <c r="N6339" s="2">
        <f>IF(M6339&lt;I6339,M6339,I6339)</f>
        <v>4.9979999999999993</v>
      </c>
      <c r="O6339" s="16" t="str">
        <f>IF(N6339&lt;I6339,$U$1," ")</f>
        <v xml:space="preserve"> </v>
      </c>
      <c r="P6339" s="16" t="str">
        <f>IFERROR((O6339+30)," ")</f>
        <v xml:space="preserve"> </v>
      </c>
      <c r="Q6339" s="2">
        <f ca="1">IF(O6339=$U$1,N6339,"0")*1.22</f>
        <v>0</v>
      </c>
    </row>
    <row r="6340" spans="1:17" x14ac:dyDescent="0.25">
      <c r="A6340" t="s">
        <v>5990</v>
      </c>
      <c r="B6340" t="s">
        <v>5989</v>
      </c>
      <c r="C6340">
        <v>14108</v>
      </c>
      <c r="D6340">
        <v>25.49</v>
      </c>
      <c r="E6340">
        <f>IFERROR(VLOOKUP(Table_ExternalData_15[[#This Row],[Id]],Rabati!B:C,2,0),0)</f>
        <v>10</v>
      </c>
      <c r="F6340">
        <v>0</v>
      </c>
      <c r="G6340" t="str">
        <f>VLOOKUP(Table_ExternalData_15[[#This Row],[Id]],'Blagovna izdelek'!A:C,3,0)</f>
        <v>Apacer</v>
      </c>
      <c r="H6340">
        <f>Table_ExternalData_15[[#This Row],[Rabat]]*0.2</f>
        <v>2</v>
      </c>
      <c r="I6340" s="2">
        <f>Table_ExternalData_15[[#This Row],[Price]]-(Table_ExternalData_15[[#This Row],[Price]]*Table_ExternalData_15[[#This Row],[BB rabat]])/100</f>
        <v>24.9802</v>
      </c>
      <c r="J6340" s="2">
        <f>Table_ExternalData_15[[#This Row],[BB cena]]*Table_ExternalData_15[[#Headers],[1,22]]</f>
        <v>30.475843999999999</v>
      </c>
      <c r="K6340">
        <f>Table_ExternalData_15[[#This Row],[Price]]*Table_ExternalData_15[[#Headers],[1,22]]</f>
        <v>31.097799999999996</v>
      </c>
      <c r="L6340" s="7">
        <f>IF(G6340="White Shark",E6340*0.5,IF(G6340="Sbox",E6340*0.5,IF(G6340="Tenda",E6340*0.5,E6340*0.2)))/100</f>
        <v>0.02</v>
      </c>
      <c r="M6340" s="2">
        <f>Table_ExternalData_15[[#This Row],[Price]]-Table_ExternalData_15[[#This Row],[Price]]*Table_ExternalData_15[[#This Row],[extra popust]]</f>
        <v>24.9802</v>
      </c>
      <c r="N6340" s="2">
        <f>IF(M6340&lt;I6340,M6340,I6340)</f>
        <v>24.9802</v>
      </c>
      <c r="O6340" s="16" t="str">
        <f>IF(N6340&lt;I6340,$U$1," ")</f>
        <v xml:space="preserve"> </v>
      </c>
      <c r="P6340" s="16" t="str">
        <f>IFERROR((O6340+30)," ")</f>
        <v xml:space="preserve"> </v>
      </c>
      <c r="Q6340" s="2">
        <f ca="1">IF(O6340=$U$1,N6340,"0")*1.22</f>
        <v>0</v>
      </c>
    </row>
    <row r="6341" spans="1:17" x14ac:dyDescent="0.25">
      <c r="A6341" t="s">
        <v>6563</v>
      </c>
      <c r="B6341" t="s">
        <v>6562</v>
      </c>
      <c r="C6341">
        <v>14614</v>
      </c>
      <c r="D6341">
        <v>18.95</v>
      </c>
      <c r="E6341">
        <f>IFERROR(VLOOKUP(Table_ExternalData_15[[#This Row],[Id]],Rabati!B:C,2,0),0)</f>
        <v>5</v>
      </c>
      <c r="F6341">
        <v>10</v>
      </c>
      <c r="G6341" t="str">
        <f>VLOOKUP(Table_ExternalData_15[[#This Row],[Id]],'Blagovna izdelek'!A:C,3,0)</f>
        <v>Apacer</v>
      </c>
      <c r="H6341">
        <f>Table_ExternalData_15[[#This Row],[Rabat]]*0.2</f>
        <v>1</v>
      </c>
      <c r="I6341" s="2">
        <f>Table_ExternalData_15[[#This Row],[Price]]-(Table_ExternalData_15[[#This Row],[Price]]*Table_ExternalData_15[[#This Row],[BB rabat]])/100</f>
        <v>18.7605</v>
      </c>
      <c r="J6341" s="2">
        <f>Table_ExternalData_15[[#This Row],[BB cena]]*Table_ExternalData_15[[#Headers],[1,22]]</f>
        <v>22.887809999999998</v>
      </c>
      <c r="K6341">
        <f>Table_ExternalData_15[[#This Row],[Price]]*Table_ExternalData_15[[#Headers],[1,22]]</f>
        <v>23.119</v>
      </c>
      <c r="L6341" s="7">
        <f>IF(G6341="White Shark",E6341*0.5,IF(G6341="Sbox",E6341*0.5,IF(G6341="Tenda",E6341*0.5,E6341*0.2)))/100</f>
        <v>0.01</v>
      </c>
      <c r="M6341" s="2">
        <f>Table_ExternalData_15[[#This Row],[Price]]-Table_ExternalData_15[[#This Row],[Price]]*Table_ExternalData_15[[#This Row],[extra popust]]</f>
        <v>18.7605</v>
      </c>
      <c r="N6341" s="2">
        <f>IF(M6341&lt;I6341,M6341,I6341)</f>
        <v>18.7605</v>
      </c>
      <c r="O6341" s="16" t="str">
        <f>IF(N6341&lt;I6341,$U$1," ")</f>
        <v xml:space="preserve"> </v>
      </c>
      <c r="P6341" s="16" t="str">
        <f>IFERROR((O6341+30)," ")</f>
        <v xml:space="preserve"> </v>
      </c>
      <c r="Q6341" s="2">
        <f ca="1">IF(O6341=$U$1,N6341,"0")*1.22</f>
        <v>0</v>
      </c>
    </row>
    <row r="6342" spans="1:17" x14ac:dyDescent="0.25">
      <c r="A6342" t="s">
        <v>6565</v>
      </c>
      <c r="B6342" t="s">
        <v>6564</v>
      </c>
      <c r="C6342">
        <v>14615</v>
      </c>
      <c r="D6342">
        <v>29.95</v>
      </c>
      <c r="E6342">
        <f>IFERROR(VLOOKUP(Table_ExternalData_15[[#This Row],[Id]],Rabati!B:C,2,0),0)</f>
        <v>5</v>
      </c>
      <c r="F6342">
        <v>4</v>
      </c>
      <c r="G6342" t="str">
        <f>VLOOKUP(Table_ExternalData_15[[#This Row],[Id]],'Blagovna izdelek'!A:C,3,0)</f>
        <v>Apacer</v>
      </c>
      <c r="H6342">
        <f>Table_ExternalData_15[[#This Row],[Rabat]]*0.2</f>
        <v>1</v>
      </c>
      <c r="I6342" s="2">
        <f>Table_ExternalData_15[[#This Row],[Price]]-(Table_ExternalData_15[[#This Row],[Price]]*Table_ExternalData_15[[#This Row],[BB rabat]])/100</f>
        <v>29.650500000000001</v>
      </c>
      <c r="J6342" s="2">
        <f>Table_ExternalData_15[[#This Row],[BB cena]]*Table_ExternalData_15[[#Headers],[1,22]]</f>
        <v>36.173610000000004</v>
      </c>
      <c r="K6342">
        <f>Table_ExternalData_15[[#This Row],[Price]]*Table_ExternalData_15[[#Headers],[1,22]]</f>
        <v>36.539000000000001</v>
      </c>
      <c r="L6342" s="7">
        <f>IF(G6342="White Shark",E6342*0.5,IF(G6342="Sbox",E6342*0.5,IF(G6342="Tenda",E6342*0.5,E6342*0.2)))/100</f>
        <v>0.01</v>
      </c>
      <c r="M6342" s="2">
        <f>Table_ExternalData_15[[#This Row],[Price]]-Table_ExternalData_15[[#This Row],[Price]]*Table_ExternalData_15[[#This Row],[extra popust]]</f>
        <v>29.650500000000001</v>
      </c>
      <c r="N6342" s="2">
        <f>IF(M6342&lt;I6342,M6342,I6342)</f>
        <v>29.650500000000001</v>
      </c>
      <c r="O6342" s="16" t="str">
        <f>IF(N6342&lt;I6342,$U$1," ")</f>
        <v xml:space="preserve"> </v>
      </c>
      <c r="P6342" s="16" t="str">
        <f>IFERROR((O6342+30)," ")</f>
        <v xml:space="preserve"> </v>
      </c>
      <c r="Q6342" s="2">
        <f ca="1">IF(O6342=$U$1,N6342,"0")*1.22</f>
        <v>0</v>
      </c>
    </row>
    <row r="6343" spans="1:17" x14ac:dyDescent="0.25">
      <c r="A6343" t="s">
        <v>7238</v>
      </c>
      <c r="B6343" t="s">
        <v>14409</v>
      </c>
      <c r="C6343">
        <v>15123</v>
      </c>
      <c r="D6343">
        <v>7.25</v>
      </c>
      <c r="E6343">
        <f>IFERROR(VLOOKUP(Table_ExternalData_15[[#This Row],[Id]],Rabati!B:C,2,0),0)</f>
        <v>10</v>
      </c>
      <c r="F6343">
        <v>61</v>
      </c>
      <c r="G6343" t="str">
        <f>VLOOKUP(Table_ExternalData_15[[#This Row],[Id]],'Blagovna izdelek'!A:C,3,0)</f>
        <v>Apacer</v>
      </c>
      <c r="H6343">
        <f>Table_ExternalData_15[[#This Row],[Rabat]]*0.2</f>
        <v>2</v>
      </c>
      <c r="I6343" s="2">
        <f>Table_ExternalData_15[[#This Row],[Price]]-(Table_ExternalData_15[[#This Row],[Price]]*Table_ExternalData_15[[#This Row],[BB rabat]])/100</f>
        <v>7.1050000000000004</v>
      </c>
      <c r="J6343" s="2">
        <f>Table_ExternalData_15[[#This Row],[BB cena]]*Table_ExternalData_15[[#Headers],[1,22]]</f>
        <v>8.6681000000000008</v>
      </c>
      <c r="K6343">
        <f>Table_ExternalData_15[[#This Row],[Price]]*Table_ExternalData_15[[#Headers],[1,22]]</f>
        <v>8.8450000000000006</v>
      </c>
      <c r="L6343" s="7">
        <f>IF(G6343="White Shark",E6343*0.5,IF(G6343="Sbox",E6343*0.5,IF(G6343="Tenda",E6343*0.5,E6343*0.2)))/100</f>
        <v>0.02</v>
      </c>
      <c r="M6343" s="2">
        <f>Table_ExternalData_15[[#This Row],[Price]]-Table_ExternalData_15[[#This Row],[Price]]*Table_ExternalData_15[[#This Row],[extra popust]]</f>
        <v>7.1050000000000004</v>
      </c>
      <c r="N6343" s="2">
        <f>IF(M6343&lt;I6343,M6343,I6343)</f>
        <v>7.1050000000000004</v>
      </c>
      <c r="O6343" s="16" t="str">
        <f>IF(N6343&lt;I6343,$U$1," ")</f>
        <v xml:space="preserve"> </v>
      </c>
      <c r="P6343" s="16" t="str">
        <f>IFERROR((O6343+30)," ")</f>
        <v xml:space="preserve"> </v>
      </c>
      <c r="Q6343" s="2">
        <f ca="1">IF(O6343=$U$1,N6343,"0")*1.22</f>
        <v>0</v>
      </c>
    </row>
    <row r="6344" spans="1:17" x14ac:dyDescent="0.25">
      <c r="A6344" t="s">
        <v>7239</v>
      </c>
      <c r="B6344" t="s">
        <v>14410</v>
      </c>
      <c r="C6344">
        <v>15124</v>
      </c>
      <c r="D6344">
        <v>12.05</v>
      </c>
      <c r="E6344">
        <f>IFERROR(VLOOKUP(Table_ExternalData_15[[#This Row],[Id]],Rabati!B:C,2,0),0)</f>
        <v>10</v>
      </c>
      <c r="F6344">
        <v>68</v>
      </c>
      <c r="G6344" t="str">
        <f>VLOOKUP(Table_ExternalData_15[[#This Row],[Id]],'Blagovna izdelek'!A:C,3,0)</f>
        <v>Apacer</v>
      </c>
      <c r="H6344">
        <f>Table_ExternalData_15[[#This Row],[Rabat]]*0.2</f>
        <v>2</v>
      </c>
      <c r="I6344" s="2">
        <f>Table_ExternalData_15[[#This Row],[Price]]-(Table_ExternalData_15[[#This Row],[Price]]*Table_ExternalData_15[[#This Row],[BB rabat]])/100</f>
        <v>11.809000000000001</v>
      </c>
      <c r="J6344" s="2">
        <f>Table_ExternalData_15[[#This Row],[BB cena]]*Table_ExternalData_15[[#Headers],[1,22]]</f>
        <v>14.406980000000001</v>
      </c>
      <c r="K6344">
        <f>Table_ExternalData_15[[#This Row],[Price]]*Table_ExternalData_15[[#Headers],[1,22]]</f>
        <v>14.701000000000001</v>
      </c>
      <c r="L6344" s="7">
        <f>IF(G6344="White Shark",E6344*0.5,IF(G6344="Sbox",E6344*0.5,IF(G6344="Tenda",E6344*0.5,E6344*0.2)))/100</f>
        <v>0.02</v>
      </c>
      <c r="M6344" s="2">
        <f>Table_ExternalData_15[[#This Row],[Price]]-Table_ExternalData_15[[#This Row],[Price]]*Table_ExternalData_15[[#This Row],[extra popust]]</f>
        <v>11.809000000000001</v>
      </c>
      <c r="N6344" s="2">
        <f>IF(M6344&lt;I6344,M6344,I6344)</f>
        <v>11.809000000000001</v>
      </c>
      <c r="O6344" s="16" t="str">
        <f>IF(N6344&lt;I6344,$U$1," ")</f>
        <v xml:space="preserve"> </v>
      </c>
      <c r="P6344" s="16" t="str">
        <f>IFERROR((O6344+30)," ")</f>
        <v xml:space="preserve"> </v>
      </c>
      <c r="Q6344" s="2">
        <f ca="1">IF(O6344=$U$1,N6344,"0")*1.22</f>
        <v>0</v>
      </c>
    </row>
    <row r="6345" spans="1:17" x14ac:dyDescent="0.25">
      <c r="A6345" t="s">
        <v>7241</v>
      </c>
      <c r="B6345" t="s">
        <v>7240</v>
      </c>
      <c r="C6345">
        <v>15125</v>
      </c>
      <c r="D6345">
        <v>4.28</v>
      </c>
      <c r="E6345">
        <f>IFERROR(VLOOKUP(Table_ExternalData_15[[#This Row],[Id]],Rabati!B:C,2,0),0)</f>
        <v>10</v>
      </c>
      <c r="F6345">
        <v>0</v>
      </c>
      <c r="G6345" t="str">
        <f>VLOOKUP(Table_ExternalData_15[[#This Row],[Id]],'Blagovna izdelek'!A:C,3,0)</f>
        <v>Apacer</v>
      </c>
      <c r="H6345">
        <f>Table_ExternalData_15[[#This Row],[Rabat]]*0.2</f>
        <v>2</v>
      </c>
      <c r="I6345" s="2">
        <f>Table_ExternalData_15[[#This Row],[Price]]-(Table_ExternalData_15[[#This Row],[Price]]*Table_ExternalData_15[[#This Row],[BB rabat]])/100</f>
        <v>4.1943999999999999</v>
      </c>
      <c r="J6345" s="2">
        <f>Table_ExternalData_15[[#This Row],[BB cena]]*Table_ExternalData_15[[#Headers],[1,22]]</f>
        <v>5.1171679999999995</v>
      </c>
      <c r="K6345">
        <f>Table_ExternalData_15[[#This Row],[Price]]*Table_ExternalData_15[[#Headers],[1,22]]</f>
        <v>5.2216000000000005</v>
      </c>
      <c r="L6345" s="7">
        <f>IF(G6345="White Shark",E6345*0.5,IF(G6345="Sbox",E6345*0.5,IF(G6345="Tenda",E6345*0.5,E6345*0.2)))/100</f>
        <v>0.02</v>
      </c>
      <c r="M6345" s="2">
        <f>Table_ExternalData_15[[#This Row],[Price]]-Table_ExternalData_15[[#This Row],[Price]]*Table_ExternalData_15[[#This Row],[extra popust]]</f>
        <v>4.1943999999999999</v>
      </c>
      <c r="N6345" s="2">
        <f>IF(M6345&lt;I6345,M6345,I6345)</f>
        <v>4.1943999999999999</v>
      </c>
      <c r="O6345" s="16" t="str">
        <f>IF(N6345&lt;I6345,$U$1," ")</f>
        <v xml:space="preserve"> </v>
      </c>
      <c r="P6345" s="16" t="str">
        <f>IFERROR((O6345+30)," ")</f>
        <v xml:space="preserve"> </v>
      </c>
      <c r="Q6345" s="2">
        <f ca="1">IF(O6345=$U$1,N6345,"0")*1.22</f>
        <v>0</v>
      </c>
    </row>
    <row r="6346" spans="1:17" x14ac:dyDescent="0.25">
      <c r="A6346" t="s">
        <v>7243</v>
      </c>
      <c r="B6346" t="s">
        <v>7242</v>
      </c>
      <c r="C6346">
        <v>15126</v>
      </c>
      <c r="D6346">
        <v>5.0999999999999996</v>
      </c>
      <c r="E6346">
        <f>IFERROR(VLOOKUP(Table_ExternalData_15[[#This Row],[Id]],Rabati!B:C,2,0),0)</f>
        <v>10</v>
      </c>
      <c r="F6346">
        <v>30</v>
      </c>
      <c r="G6346" t="str">
        <f>VLOOKUP(Table_ExternalData_15[[#This Row],[Id]],'Blagovna izdelek'!A:C,3,0)</f>
        <v>Apacer</v>
      </c>
      <c r="H6346">
        <f>Table_ExternalData_15[[#This Row],[Rabat]]*0.2</f>
        <v>2</v>
      </c>
      <c r="I6346" s="2">
        <f>Table_ExternalData_15[[#This Row],[Price]]-(Table_ExternalData_15[[#This Row],[Price]]*Table_ExternalData_15[[#This Row],[BB rabat]])/100</f>
        <v>4.9979999999999993</v>
      </c>
      <c r="J6346" s="2">
        <f>Table_ExternalData_15[[#This Row],[BB cena]]*Table_ExternalData_15[[#Headers],[1,22]]</f>
        <v>6.0975599999999988</v>
      </c>
      <c r="K6346">
        <f>Table_ExternalData_15[[#This Row],[Price]]*Table_ExternalData_15[[#Headers],[1,22]]</f>
        <v>6.2219999999999995</v>
      </c>
      <c r="L6346" s="7">
        <f>IF(G6346="White Shark",E6346*0.5,IF(G6346="Sbox",E6346*0.5,IF(G6346="Tenda",E6346*0.5,E6346*0.2)))/100</f>
        <v>0.02</v>
      </c>
      <c r="M6346" s="2">
        <f>Table_ExternalData_15[[#This Row],[Price]]-Table_ExternalData_15[[#This Row],[Price]]*Table_ExternalData_15[[#This Row],[extra popust]]</f>
        <v>4.9979999999999993</v>
      </c>
      <c r="N6346" s="2">
        <f>IF(M6346&lt;I6346,M6346,I6346)</f>
        <v>4.9979999999999993</v>
      </c>
      <c r="O6346" s="16" t="str">
        <f>IF(N6346&lt;I6346,$U$1," ")</f>
        <v xml:space="preserve"> </v>
      </c>
      <c r="P6346" s="16" t="str">
        <f>IFERROR((O6346+30)," ")</f>
        <v xml:space="preserve"> </v>
      </c>
      <c r="Q6346" s="2">
        <f ca="1">IF(O6346=$U$1,N6346,"0")*1.22</f>
        <v>0</v>
      </c>
    </row>
    <row r="6347" spans="1:17" x14ac:dyDescent="0.25">
      <c r="A6347" t="s">
        <v>7245</v>
      </c>
      <c r="B6347" t="s">
        <v>7244</v>
      </c>
      <c r="C6347">
        <v>15127</v>
      </c>
      <c r="D6347">
        <v>3.95</v>
      </c>
      <c r="E6347">
        <f>IFERROR(VLOOKUP(Table_ExternalData_15[[#This Row],[Id]],Rabati!B:C,2,0),0)</f>
        <v>10</v>
      </c>
      <c r="F6347">
        <v>45</v>
      </c>
      <c r="G6347" t="str">
        <f>VLOOKUP(Table_ExternalData_15[[#This Row],[Id]],'Blagovna izdelek'!A:C,3,0)</f>
        <v>Apacer</v>
      </c>
      <c r="H6347">
        <f>Table_ExternalData_15[[#This Row],[Rabat]]*0.2</f>
        <v>2</v>
      </c>
      <c r="I6347" s="2">
        <f>Table_ExternalData_15[[#This Row],[Price]]-(Table_ExternalData_15[[#This Row],[Price]]*Table_ExternalData_15[[#This Row],[BB rabat]])/100</f>
        <v>3.871</v>
      </c>
      <c r="J6347" s="2">
        <f>Table_ExternalData_15[[#This Row],[BB cena]]*Table_ExternalData_15[[#Headers],[1,22]]</f>
        <v>4.72262</v>
      </c>
      <c r="K6347">
        <f>Table_ExternalData_15[[#This Row],[Price]]*Table_ExternalData_15[[#Headers],[1,22]]</f>
        <v>4.819</v>
      </c>
      <c r="L6347" s="7">
        <f>IF(G6347="White Shark",E6347*0.5,IF(G6347="Sbox",E6347*0.5,IF(G6347="Tenda",E6347*0.5,E6347*0.2)))/100</f>
        <v>0.02</v>
      </c>
      <c r="M6347" s="2">
        <f>Table_ExternalData_15[[#This Row],[Price]]-Table_ExternalData_15[[#This Row],[Price]]*Table_ExternalData_15[[#This Row],[extra popust]]</f>
        <v>3.871</v>
      </c>
      <c r="N6347" s="2">
        <f>IF(M6347&lt;I6347,M6347,I6347)</f>
        <v>3.871</v>
      </c>
      <c r="O6347" s="16" t="str">
        <f>IF(N6347&lt;I6347,$U$1," ")</f>
        <v xml:space="preserve"> </v>
      </c>
      <c r="P6347" s="16" t="str">
        <f>IFERROR((O6347+30)," ")</f>
        <v xml:space="preserve"> </v>
      </c>
      <c r="Q6347" s="2">
        <f ca="1">IF(O6347=$U$1,N6347,"0")*1.22</f>
        <v>0</v>
      </c>
    </row>
    <row r="6348" spans="1:17" x14ac:dyDescent="0.25">
      <c r="A6348" t="s">
        <v>7247</v>
      </c>
      <c r="B6348" t="s">
        <v>7246</v>
      </c>
      <c r="C6348">
        <v>15128</v>
      </c>
      <c r="D6348">
        <v>4.4000000000000004</v>
      </c>
      <c r="E6348">
        <f>IFERROR(VLOOKUP(Table_ExternalData_15[[#This Row],[Id]],Rabati!B:C,2,0),0)</f>
        <v>10</v>
      </c>
      <c r="F6348">
        <v>0</v>
      </c>
      <c r="G6348" t="str">
        <f>VLOOKUP(Table_ExternalData_15[[#This Row],[Id]],'Blagovna izdelek'!A:C,3,0)</f>
        <v>Apacer</v>
      </c>
      <c r="H6348">
        <f>Table_ExternalData_15[[#This Row],[Rabat]]*0.2</f>
        <v>2</v>
      </c>
      <c r="I6348" s="2">
        <f>Table_ExternalData_15[[#This Row],[Price]]-(Table_ExternalData_15[[#This Row],[Price]]*Table_ExternalData_15[[#This Row],[BB rabat]])/100</f>
        <v>4.3120000000000003</v>
      </c>
      <c r="J6348" s="2">
        <f>Table_ExternalData_15[[#This Row],[BB cena]]*Table_ExternalData_15[[#Headers],[1,22]]</f>
        <v>5.2606400000000004</v>
      </c>
      <c r="K6348">
        <f>Table_ExternalData_15[[#This Row],[Price]]*Table_ExternalData_15[[#Headers],[1,22]]</f>
        <v>5.3680000000000003</v>
      </c>
      <c r="L6348" s="7">
        <f>IF(G6348="White Shark",E6348*0.5,IF(G6348="Sbox",E6348*0.5,IF(G6348="Tenda",E6348*0.5,E6348*0.2)))/100</f>
        <v>0.02</v>
      </c>
      <c r="M6348" s="2">
        <f>Table_ExternalData_15[[#This Row],[Price]]-Table_ExternalData_15[[#This Row],[Price]]*Table_ExternalData_15[[#This Row],[extra popust]]</f>
        <v>4.3120000000000003</v>
      </c>
      <c r="N6348" s="2">
        <f>IF(M6348&lt;I6348,M6348,I6348)</f>
        <v>4.3120000000000003</v>
      </c>
      <c r="O6348" s="16" t="str">
        <f>IF(N6348&lt;I6348,$U$1," ")</f>
        <v xml:space="preserve"> </v>
      </c>
      <c r="P6348" s="16" t="str">
        <f>IFERROR((O6348+30)," ")</f>
        <v xml:space="preserve"> </v>
      </c>
      <c r="Q6348" s="2">
        <f ca="1">IF(O6348=$U$1,N6348,"0")*1.22</f>
        <v>0</v>
      </c>
    </row>
    <row r="6349" spans="1:17" x14ac:dyDescent="0.25">
      <c r="A6349" t="s">
        <v>7249</v>
      </c>
      <c r="B6349" t="s">
        <v>7248</v>
      </c>
      <c r="C6349">
        <v>15129</v>
      </c>
      <c r="D6349">
        <v>8.14</v>
      </c>
      <c r="E6349">
        <f>IFERROR(VLOOKUP(Table_ExternalData_15[[#This Row],[Id]],Rabati!B:C,2,0),0)</f>
        <v>10</v>
      </c>
      <c r="F6349">
        <v>56</v>
      </c>
      <c r="G6349" t="str">
        <f>VLOOKUP(Table_ExternalData_15[[#This Row],[Id]],'Blagovna izdelek'!A:C,3,0)</f>
        <v>Apacer</v>
      </c>
      <c r="H6349">
        <f>Table_ExternalData_15[[#This Row],[Rabat]]*0.2</f>
        <v>2</v>
      </c>
      <c r="I6349" s="2">
        <f>Table_ExternalData_15[[#This Row],[Price]]-(Table_ExternalData_15[[#This Row],[Price]]*Table_ExternalData_15[[#This Row],[BB rabat]])/100</f>
        <v>7.9772000000000007</v>
      </c>
      <c r="J6349" s="2">
        <f>Table_ExternalData_15[[#This Row],[BB cena]]*Table_ExternalData_15[[#Headers],[1,22]]</f>
        <v>9.7321840000000002</v>
      </c>
      <c r="K6349">
        <f>Table_ExternalData_15[[#This Row],[Price]]*Table_ExternalData_15[[#Headers],[1,22]]</f>
        <v>9.9307999999999996</v>
      </c>
      <c r="L6349" s="7">
        <f>IF(G6349="White Shark",E6349*0.5,IF(G6349="Sbox",E6349*0.5,IF(G6349="Tenda",E6349*0.5,E6349*0.2)))/100</f>
        <v>0.02</v>
      </c>
      <c r="M6349" s="2">
        <f>Table_ExternalData_15[[#This Row],[Price]]-Table_ExternalData_15[[#This Row],[Price]]*Table_ExternalData_15[[#This Row],[extra popust]]</f>
        <v>7.9772000000000007</v>
      </c>
      <c r="N6349" s="2">
        <f>IF(M6349&lt;I6349,M6349,I6349)</f>
        <v>7.9772000000000007</v>
      </c>
      <c r="O6349" s="16" t="str">
        <f>IF(N6349&lt;I6349,$U$1," ")</f>
        <v xml:space="preserve"> </v>
      </c>
      <c r="P6349" s="16" t="str">
        <f>IFERROR((O6349+30)," ")</f>
        <v xml:space="preserve"> </v>
      </c>
      <c r="Q6349" s="2">
        <f ca="1">IF(O6349=$U$1,N6349,"0")*1.22</f>
        <v>0</v>
      </c>
    </row>
    <row r="6350" spans="1:17" x14ac:dyDescent="0.25">
      <c r="A6350" t="s">
        <v>7251</v>
      </c>
      <c r="B6350" t="s">
        <v>7250</v>
      </c>
      <c r="C6350">
        <v>15130</v>
      </c>
      <c r="D6350">
        <v>15.55</v>
      </c>
      <c r="E6350">
        <f>IFERROR(VLOOKUP(Table_ExternalData_15[[#This Row],[Id]],Rabati!B:C,2,0),0)</f>
        <v>10</v>
      </c>
      <c r="F6350">
        <v>21</v>
      </c>
      <c r="G6350" t="str">
        <f>VLOOKUP(Table_ExternalData_15[[#This Row],[Id]],'Blagovna izdelek'!A:C,3,0)</f>
        <v>Apacer</v>
      </c>
      <c r="H6350">
        <f>Table_ExternalData_15[[#This Row],[Rabat]]*0.2</f>
        <v>2</v>
      </c>
      <c r="I6350" s="2">
        <f>Table_ExternalData_15[[#This Row],[Price]]-(Table_ExternalData_15[[#This Row],[Price]]*Table_ExternalData_15[[#This Row],[BB rabat]])/100</f>
        <v>15.239000000000001</v>
      </c>
      <c r="J6350" s="2">
        <f>Table_ExternalData_15[[#This Row],[BB cena]]*Table_ExternalData_15[[#Headers],[1,22]]</f>
        <v>18.59158</v>
      </c>
      <c r="K6350">
        <f>Table_ExternalData_15[[#This Row],[Price]]*Table_ExternalData_15[[#Headers],[1,22]]</f>
        <v>18.971</v>
      </c>
      <c r="L6350" s="7">
        <f>IF(G6350="White Shark",E6350*0.5,IF(G6350="Sbox",E6350*0.5,IF(G6350="Tenda",E6350*0.5,E6350*0.2)))/100</f>
        <v>0.02</v>
      </c>
      <c r="M6350" s="2">
        <f>Table_ExternalData_15[[#This Row],[Price]]-Table_ExternalData_15[[#This Row],[Price]]*Table_ExternalData_15[[#This Row],[extra popust]]</f>
        <v>15.239000000000001</v>
      </c>
      <c r="N6350" s="2">
        <f>IF(M6350&lt;I6350,M6350,I6350)</f>
        <v>15.239000000000001</v>
      </c>
      <c r="O6350" s="16" t="str">
        <f>IF(N6350&lt;I6350,$U$1," ")</f>
        <v xml:space="preserve"> </v>
      </c>
      <c r="P6350" s="16" t="str">
        <f>IFERROR((O6350+30)," ")</f>
        <v xml:space="preserve"> </v>
      </c>
      <c r="Q6350" s="2">
        <f ca="1">IF(O6350=$U$1,N6350,"0")*1.22</f>
        <v>0</v>
      </c>
    </row>
    <row r="6351" spans="1:17" x14ac:dyDescent="0.25">
      <c r="A6351" t="s">
        <v>7253</v>
      </c>
      <c r="B6351" t="s">
        <v>7252</v>
      </c>
      <c r="C6351">
        <v>15131</v>
      </c>
      <c r="D6351">
        <v>7.15</v>
      </c>
      <c r="E6351">
        <f>IFERROR(VLOOKUP(Table_ExternalData_15[[#This Row],[Id]],Rabati!B:C,2,0),0)</f>
        <v>10</v>
      </c>
      <c r="F6351">
        <v>54</v>
      </c>
      <c r="G6351" t="str">
        <f>VLOOKUP(Table_ExternalData_15[[#This Row],[Id]],'Blagovna izdelek'!A:C,3,0)</f>
        <v>Apacer</v>
      </c>
      <c r="H6351">
        <f>Table_ExternalData_15[[#This Row],[Rabat]]*0.2</f>
        <v>2</v>
      </c>
      <c r="I6351" s="2">
        <f>Table_ExternalData_15[[#This Row],[Price]]-(Table_ExternalData_15[[#This Row],[Price]]*Table_ExternalData_15[[#This Row],[BB rabat]])/100</f>
        <v>7.0070000000000006</v>
      </c>
      <c r="J6351" s="2">
        <f>Table_ExternalData_15[[#This Row],[BB cena]]*Table_ExternalData_15[[#Headers],[1,22]]</f>
        <v>8.5485400000000009</v>
      </c>
      <c r="K6351">
        <f>Table_ExternalData_15[[#This Row],[Price]]*Table_ExternalData_15[[#Headers],[1,22]]</f>
        <v>8.7230000000000008</v>
      </c>
      <c r="L6351" s="7">
        <f>IF(G6351="White Shark",E6351*0.5,IF(G6351="Sbox",E6351*0.5,IF(G6351="Tenda",E6351*0.5,E6351*0.2)))/100</f>
        <v>0.02</v>
      </c>
      <c r="M6351" s="2">
        <f>Table_ExternalData_15[[#This Row],[Price]]-Table_ExternalData_15[[#This Row],[Price]]*Table_ExternalData_15[[#This Row],[extra popust]]</f>
        <v>7.0070000000000006</v>
      </c>
      <c r="N6351" s="2">
        <f>IF(M6351&lt;I6351,M6351,I6351)</f>
        <v>7.0070000000000006</v>
      </c>
      <c r="O6351" s="16" t="str">
        <f>IF(N6351&lt;I6351,$U$1," ")</f>
        <v xml:space="preserve"> </v>
      </c>
      <c r="P6351" s="16" t="str">
        <f>IFERROR((O6351+30)," ")</f>
        <v xml:space="preserve"> </v>
      </c>
      <c r="Q6351" s="2">
        <f ca="1">IF(O6351=$U$1,N6351,"0")*1.22</f>
        <v>0</v>
      </c>
    </row>
    <row r="6352" spans="1:17" x14ac:dyDescent="0.25">
      <c r="A6352" t="s">
        <v>7255</v>
      </c>
      <c r="B6352" t="s">
        <v>7254</v>
      </c>
      <c r="C6352">
        <v>15132</v>
      </c>
      <c r="D6352">
        <v>7.27</v>
      </c>
      <c r="E6352">
        <f>IFERROR(VLOOKUP(Table_ExternalData_15[[#This Row],[Id]],Rabati!B:C,2,0),0)</f>
        <v>10</v>
      </c>
      <c r="F6352">
        <v>0</v>
      </c>
      <c r="G6352" t="str">
        <f>VLOOKUP(Table_ExternalData_15[[#This Row],[Id]],'Blagovna izdelek'!A:C,3,0)</f>
        <v>Apacer</v>
      </c>
      <c r="H6352">
        <f>Table_ExternalData_15[[#This Row],[Rabat]]*0.2</f>
        <v>2</v>
      </c>
      <c r="I6352" s="2">
        <f>Table_ExternalData_15[[#This Row],[Price]]-(Table_ExternalData_15[[#This Row],[Price]]*Table_ExternalData_15[[#This Row],[BB rabat]])/100</f>
        <v>7.1245999999999992</v>
      </c>
      <c r="J6352" s="2">
        <f>Table_ExternalData_15[[#This Row],[BB cena]]*Table_ExternalData_15[[#Headers],[1,22]]</f>
        <v>8.6920119999999983</v>
      </c>
      <c r="K6352">
        <f>Table_ExternalData_15[[#This Row],[Price]]*Table_ExternalData_15[[#Headers],[1,22]]</f>
        <v>8.8693999999999988</v>
      </c>
      <c r="L6352" s="7">
        <f>IF(G6352="White Shark",E6352*0.5,IF(G6352="Sbox",E6352*0.5,IF(G6352="Tenda",E6352*0.5,E6352*0.2)))/100</f>
        <v>0.02</v>
      </c>
      <c r="M6352" s="2">
        <f>Table_ExternalData_15[[#This Row],[Price]]-Table_ExternalData_15[[#This Row],[Price]]*Table_ExternalData_15[[#This Row],[extra popust]]</f>
        <v>7.1245999999999992</v>
      </c>
      <c r="N6352" s="2">
        <f>IF(M6352&lt;I6352,M6352,I6352)</f>
        <v>7.1245999999999992</v>
      </c>
      <c r="O6352" s="16" t="str">
        <f>IF(N6352&lt;I6352,$U$1," ")</f>
        <v xml:space="preserve"> </v>
      </c>
      <c r="P6352" s="16" t="str">
        <f>IFERROR((O6352+30)," ")</f>
        <v xml:space="preserve"> </v>
      </c>
      <c r="Q6352" s="2">
        <f ca="1">IF(O6352=$U$1,N6352,"0")*1.22</f>
        <v>0</v>
      </c>
    </row>
    <row r="6353" spans="1:17" x14ac:dyDescent="0.25">
      <c r="A6353" t="s">
        <v>7257</v>
      </c>
      <c r="B6353" t="s">
        <v>7256</v>
      </c>
      <c r="C6353">
        <v>15133</v>
      </c>
      <c r="D6353">
        <v>7.56</v>
      </c>
      <c r="E6353">
        <f>IFERROR(VLOOKUP(Table_ExternalData_15[[#This Row],[Id]],Rabati!B:C,2,0),0)</f>
        <v>10</v>
      </c>
      <c r="F6353">
        <v>0</v>
      </c>
      <c r="G6353" t="str">
        <f>VLOOKUP(Table_ExternalData_15[[#This Row],[Id]],'Blagovna izdelek'!A:C,3,0)</f>
        <v>Apacer</v>
      </c>
      <c r="H6353">
        <f>Table_ExternalData_15[[#This Row],[Rabat]]*0.2</f>
        <v>2</v>
      </c>
      <c r="I6353" s="2">
        <f>Table_ExternalData_15[[#This Row],[Price]]-(Table_ExternalData_15[[#This Row],[Price]]*Table_ExternalData_15[[#This Row],[BB rabat]])/100</f>
        <v>7.4087999999999994</v>
      </c>
      <c r="J6353" s="2">
        <f>Table_ExternalData_15[[#This Row],[BB cena]]*Table_ExternalData_15[[#Headers],[1,22]]</f>
        <v>9.0387359999999983</v>
      </c>
      <c r="K6353">
        <f>Table_ExternalData_15[[#This Row],[Price]]*Table_ExternalData_15[[#Headers],[1,22]]</f>
        <v>9.2231999999999985</v>
      </c>
      <c r="L6353" s="7">
        <f>IF(G6353="White Shark",E6353*0.5,IF(G6353="Sbox",E6353*0.5,IF(G6353="Tenda",E6353*0.5,E6353*0.2)))/100</f>
        <v>0.02</v>
      </c>
      <c r="M6353" s="2">
        <f>Table_ExternalData_15[[#This Row],[Price]]-Table_ExternalData_15[[#This Row],[Price]]*Table_ExternalData_15[[#This Row],[extra popust]]</f>
        <v>7.4087999999999994</v>
      </c>
      <c r="N6353" s="2">
        <f>IF(M6353&lt;I6353,M6353,I6353)</f>
        <v>7.4087999999999994</v>
      </c>
      <c r="O6353" s="16" t="str">
        <f>IF(N6353&lt;I6353,$U$1," ")</f>
        <v xml:space="preserve"> </v>
      </c>
      <c r="P6353" s="16" t="str">
        <f>IFERROR((O6353+30)," ")</f>
        <v xml:space="preserve"> </v>
      </c>
      <c r="Q6353" s="2">
        <f ca="1">IF(O6353=$U$1,N6353,"0")*1.22</f>
        <v>0</v>
      </c>
    </row>
    <row r="6354" spans="1:17" x14ac:dyDescent="0.25">
      <c r="A6354" t="s">
        <v>7259</v>
      </c>
      <c r="B6354" t="s">
        <v>7258</v>
      </c>
      <c r="C6354">
        <v>15134</v>
      </c>
      <c r="D6354">
        <v>4.8499999999999996</v>
      </c>
      <c r="E6354">
        <f>IFERROR(VLOOKUP(Table_ExternalData_15[[#This Row],[Id]],Rabati!B:C,2,0),0)</f>
        <v>10</v>
      </c>
      <c r="F6354">
        <v>61</v>
      </c>
      <c r="G6354" t="str">
        <f>VLOOKUP(Table_ExternalData_15[[#This Row],[Id]],'Blagovna izdelek'!A:C,3,0)</f>
        <v>Apacer</v>
      </c>
      <c r="H6354">
        <f>Table_ExternalData_15[[#This Row],[Rabat]]*0.2</f>
        <v>2</v>
      </c>
      <c r="I6354" s="2">
        <f>Table_ExternalData_15[[#This Row],[Price]]-(Table_ExternalData_15[[#This Row],[Price]]*Table_ExternalData_15[[#This Row],[BB rabat]])/100</f>
        <v>4.7529999999999992</v>
      </c>
      <c r="J6354" s="2">
        <f>Table_ExternalData_15[[#This Row],[BB cena]]*Table_ExternalData_15[[#Headers],[1,22]]</f>
        <v>5.798659999999999</v>
      </c>
      <c r="K6354">
        <f>Table_ExternalData_15[[#This Row],[Price]]*Table_ExternalData_15[[#Headers],[1,22]]</f>
        <v>5.9169999999999998</v>
      </c>
      <c r="L6354" s="7">
        <f>IF(G6354="White Shark",E6354*0.5,IF(G6354="Sbox",E6354*0.5,IF(G6354="Tenda",E6354*0.5,E6354*0.2)))/100</f>
        <v>0.02</v>
      </c>
      <c r="M6354" s="2">
        <f>Table_ExternalData_15[[#This Row],[Price]]-Table_ExternalData_15[[#This Row],[Price]]*Table_ExternalData_15[[#This Row],[extra popust]]</f>
        <v>4.7529999999999992</v>
      </c>
      <c r="N6354" s="2">
        <f>IF(M6354&lt;I6354,M6354,I6354)</f>
        <v>4.7529999999999992</v>
      </c>
      <c r="O6354" s="16" t="str">
        <f>IF(N6354&lt;I6354,$U$1," ")</f>
        <v xml:space="preserve"> </v>
      </c>
      <c r="P6354" s="16" t="str">
        <f>IFERROR((O6354+30)," ")</f>
        <v xml:space="preserve"> </v>
      </c>
      <c r="Q6354" s="2">
        <f ca="1">IF(O6354=$U$1,N6354,"0")*1.22</f>
        <v>0</v>
      </c>
    </row>
    <row r="6355" spans="1:17" x14ac:dyDescent="0.25">
      <c r="A6355" t="s">
        <v>7261</v>
      </c>
      <c r="B6355" t="s">
        <v>7260</v>
      </c>
      <c r="C6355">
        <v>15135</v>
      </c>
      <c r="D6355">
        <v>4.95</v>
      </c>
      <c r="E6355">
        <f>IFERROR(VLOOKUP(Table_ExternalData_15[[#This Row],[Id]],Rabati!B:C,2,0),0)</f>
        <v>10</v>
      </c>
      <c r="F6355">
        <v>45</v>
      </c>
      <c r="G6355" t="str">
        <f>VLOOKUP(Table_ExternalData_15[[#This Row],[Id]],'Blagovna izdelek'!A:C,3,0)</f>
        <v>Apacer</v>
      </c>
      <c r="H6355">
        <f>Table_ExternalData_15[[#This Row],[Rabat]]*0.2</f>
        <v>2</v>
      </c>
      <c r="I6355" s="2">
        <f>Table_ExternalData_15[[#This Row],[Price]]-(Table_ExternalData_15[[#This Row],[Price]]*Table_ExternalData_15[[#This Row],[BB rabat]])/100</f>
        <v>4.851</v>
      </c>
      <c r="J6355" s="2">
        <f>Table_ExternalData_15[[#This Row],[BB cena]]*Table_ExternalData_15[[#Headers],[1,22]]</f>
        <v>5.9182199999999998</v>
      </c>
      <c r="K6355">
        <f>Table_ExternalData_15[[#This Row],[Price]]*Table_ExternalData_15[[#Headers],[1,22]]</f>
        <v>6.0389999999999997</v>
      </c>
      <c r="L6355" s="7">
        <f>IF(G6355="White Shark",E6355*0.5,IF(G6355="Sbox",E6355*0.5,IF(G6355="Tenda",E6355*0.5,E6355*0.2)))/100</f>
        <v>0.02</v>
      </c>
      <c r="M6355" s="2">
        <f>Table_ExternalData_15[[#This Row],[Price]]-Table_ExternalData_15[[#This Row],[Price]]*Table_ExternalData_15[[#This Row],[extra popust]]</f>
        <v>4.851</v>
      </c>
      <c r="N6355" s="2">
        <f>IF(M6355&lt;I6355,M6355,I6355)</f>
        <v>4.851</v>
      </c>
      <c r="O6355" s="16" t="str">
        <f>IF(N6355&lt;I6355,$U$1," ")</f>
        <v xml:space="preserve"> </v>
      </c>
      <c r="P6355" s="16" t="str">
        <f>IFERROR((O6355+30)," ")</f>
        <v xml:space="preserve"> </v>
      </c>
      <c r="Q6355" s="2">
        <f ca="1">IF(O6355=$U$1,N6355,"0")*1.22</f>
        <v>0</v>
      </c>
    </row>
    <row r="6356" spans="1:17" x14ac:dyDescent="0.25">
      <c r="A6356" t="s">
        <v>7263</v>
      </c>
      <c r="B6356" t="s">
        <v>7262</v>
      </c>
      <c r="C6356">
        <v>15136</v>
      </c>
      <c r="D6356">
        <v>7.65</v>
      </c>
      <c r="E6356">
        <f>IFERROR(VLOOKUP(Table_ExternalData_15[[#This Row],[Id]],Rabati!B:C,2,0),0)</f>
        <v>10</v>
      </c>
      <c r="F6356">
        <v>59</v>
      </c>
      <c r="G6356" t="str">
        <f>VLOOKUP(Table_ExternalData_15[[#This Row],[Id]],'Blagovna izdelek'!A:C,3,0)</f>
        <v>Apacer</v>
      </c>
      <c r="H6356">
        <f>Table_ExternalData_15[[#This Row],[Rabat]]*0.2</f>
        <v>2</v>
      </c>
      <c r="I6356" s="2">
        <f>Table_ExternalData_15[[#This Row],[Price]]-(Table_ExternalData_15[[#This Row],[Price]]*Table_ExternalData_15[[#This Row],[BB rabat]])/100</f>
        <v>7.4970000000000008</v>
      </c>
      <c r="J6356" s="2">
        <f>Table_ExternalData_15[[#This Row],[BB cena]]*Table_ExternalData_15[[#Headers],[1,22]]</f>
        <v>9.1463400000000004</v>
      </c>
      <c r="K6356">
        <f>Table_ExternalData_15[[#This Row],[Price]]*Table_ExternalData_15[[#Headers],[1,22]]</f>
        <v>9.3330000000000002</v>
      </c>
      <c r="L6356" s="7">
        <f>IF(G6356="White Shark",E6356*0.5,IF(G6356="Sbox",E6356*0.5,IF(G6356="Tenda",E6356*0.5,E6356*0.2)))/100</f>
        <v>0.02</v>
      </c>
      <c r="M6356" s="2">
        <f>Table_ExternalData_15[[#This Row],[Price]]-Table_ExternalData_15[[#This Row],[Price]]*Table_ExternalData_15[[#This Row],[extra popust]]</f>
        <v>7.4970000000000008</v>
      </c>
      <c r="N6356" s="2">
        <f>IF(M6356&lt;I6356,M6356,I6356)</f>
        <v>7.4970000000000008</v>
      </c>
      <c r="O6356" s="16" t="str">
        <f>IF(N6356&lt;I6356,$U$1," ")</f>
        <v xml:space="preserve"> </v>
      </c>
      <c r="P6356" s="16" t="str">
        <f>IFERROR((O6356+30)," ")</f>
        <v xml:space="preserve"> </v>
      </c>
      <c r="Q6356" s="2">
        <f ca="1">IF(O6356=$U$1,N6356,"0")*1.22</f>
        <v>0</v>
      </c>
    </row>
    <row r="6357" spans="1:17" x14ac:dyDescent="0.25">
      <c r="A6357" t="s">
        <v>10744</v>
      </c>
      <c r="B6357" t="s">
        <v>10743</v>
      </c>
      <c r="C6357">
        <v>16525</v>
      </c>
      <c r="D6357">
        <v>5.0999999999999996</v>
      </c>
      <c r="E6357">
        <f>IFERROR(VLOOKUP(Table_ExternalData_15[[#This Row],[Id]],Rabati!B:C,2,0),0)</f>
        <v>10</v>
      </c>
      <c r="F6357">
        <v>13</v>
      </c>
      <c r="G6357" t="str">
        <f>VLOOKUP(Table_ExternalData_15[[#This Row],[Id]],'Blagovna izdelek'!A:C,3,0)</f>
        <v>Apacer</v>
      </c>
      <c r="H6357">
        <f>Table_ExternalData_15[[#This Row],[Rabat]]*0.2</f>
        <v>2</v>
      </c>
      <c r="I6357" s="2">
        <f>Table_ExternalData_15[[#This Row],[Price]]-(Table_ExternalData_15[[#This Row],[Price]]*Table_ExternalData_15[[#This Row],[BB rabat]])/100</f>
        <v>4.9979999999999993</v>
      </c>
      <c r="J6357" s="2">
        <f>Table_ExternalData_15[[#This Row],[BB cena]]*Table_ExternalData_15[[#Headers],[1,22]]</f>
        <v>6.0975599999999988</v>
      </c>
      <c r="K6357">
        <f>Table_ExternalData_15[[#This Row],[Price]]*Table_ExternalData_15[[#Headers],[1,22]]</f>
        <v>6.2219999999999995</v>
      </c>
      <c r="L6357" s="7">
        <f>IF(G6357="White Shark",E6357*0.5,IF(G6357="Sbox",E6357*0.5,IF(G6357="Tenda",E6357*0.5,E6357*0.2)))/100</f>
        <v>0.02</v>
      </c>
      <c r="M6357" s="2">
        <f>Table_ExternalData_15[[#This Row],[Price]]-Table_ExternalData_15[[#This Row],[Price]]*Table_ExternalData_15[[#This Row],[extra popust]]</f>
        <v>4.9979999999999993</v>
      </c>
      <c r="N6357" s="2">
        <f>IF(M6357&lt;I6357,M6357,I6357)</f>
        <v>4.9979999999999993</v>
      </c>
      <c r="O6357" s="16" t="str">
        <f>IF(N6357&lt;I6357,$U$1," ")</f>
        <v xml:space="preserve"> </v>
      </c>
      <c r="P6357" s="16" t="str">
        <f>IFERROR((O6357+30)," ")</f>
        <v xml:space="preserve"> </v>
      </c>
      <c r="Q6357" s="2">
        <f ca="1">IF(O6357=$U$1,N6357,"0")*1.22</f>
        <v>0</v>
      </c>
    </row>
    <row r="6358" spans="1:17" x14ac:dyDescent="0.25">
      <c r="A6358" t="s">
        <v>10746</v>
      </c>
      <c r="B6358" t="s">
        <v>10745</v>
      </c>
      <c r="C6358">
        <v>16526</v>
      </c>
      <c r="D6358">
        <v>5.0999999999999996</v>
      </c>
      <c r="E6358">
        <f>IFERROR(VLOOKUP(Table_ExternalData_15[[#This Row],[Id]],Rabati!B:C,2,0),0)</f>
        <v>10</v>
      </c>
      <c r="F6358">
        <v>0</v>
      </c>
      <c r="G6358" t="str">
        <f>VLOOKUP(Table_ExternalData_15[[#This Row],[Id]],'Blagovna izdelek'!A:C,3,0)</f>
        <v>Apacer</v>
      </c>
      <c r="H6358">
        <f>Table_ExternalData_15[[#This Row],[Rabat]]*0.2</f>
        <v>2</v>
      </c>
      <c r="I6358" s="2">
        <f>Table_ExternalData_15[[#This Row],[Price]]-(Table_ExternalData_15[[#This Row],[Price]]*Table_ExternalData_15[[#This Row],[BB rabat]])/100</f>
        <v>4.9979999999999993</v>
      </c>
      <c r="J6358" s="2">
        <f>Table_ExternalData_15[[#This Row],[BB cena]]*Table_ExternalData_15[[#Headers],[1,22]]</f>
        <v>6.0975599999999988</v>
      </c>
      <c r="K6358">
        <f>Table_ExternalData_15[[#This Row],[Price]]*Table_ExternalData_15[[#Headers],[1,22]]</f>
        <v>6.2219999999999995</v>
      </c>
      <c r="L6358" s="7">
        <f>IF(G6358="White Shark",E6358*0.5,IF(G6358="Sbox",E6358*0.5,IF(G6358="Tenda",E6358*0.5,E6358*0.2)))/100</f>
        <v>0.02</v>
      </c>
      <c r="M6358" s="2">
        <f>Table_ExternalData_15[[#This Row],[Price]]-Table_ExternalData_15[[#This Row],[Price]]*Table_ExternalData_15[[#This Row],[extra popust]]</f>
        <v>4.9979999999999993</v>
      </c>
      <c r="N6358" s="2">
        <f>IF(M6358&lt;I6358,M6358,I6358)</f>
        <v>4.9979999999999993</v>
      </c>
      <c r="O6358" s="16" t="str">
        <f>IF(N6358&lt;I6358,$U$1," ")</f>
        <v xml:space="preserve"> </v>
      </c>
      <c r="P6358" s="16" t="str">
        <f>IFERROR((O6358+30)," ")</f>
        <v xml:space="preserve"> </v>
      </c>
      <c r="Q6358" s="2">
        <f ca="1">IF(O6358=$U$1,N6358,"0")*1.22</f>
        <v>0</v>
      </c>
    </row>
    <row r="6359" spans="1:17" x14ac:dyDescent="0.25">
      <c r="A6359" t="s">
        <v>10748</v>
      </c>
      <c r="B6359" t="s">
        <v>10747</v>
      </c>
      <c r="C6359">
        <v>16528</v>
      </c>
      <c r="D6359">
        <v>4.45</v>
      </c>
      <c r="E6359">
        <f>IFERROR(VLOOKUP(Table_ExternalData_15[[#This Row],[Id]],Rabati!B:C,2,0),0)</f>
        <v>10</v>
      </c>
      <c r="F6359">
        <v>60</v>
      </c>
      <c r="G6359" t="str">
        <f>VLOOKUP(Table_ExternalData_15[[#This Row],[Id]],'Blagovna izdelek'!A:C,3,0)</f>
        <v>Apacer</v>
      </c>
      <c r="H6359">
        <f>Table_ExternalData_15[[#This Row],[Rabat]]*0.2</f>
        <v>2</v>
      </c>
      <c r="I6359" s="2">
        <f>Table_ExternalData_15[[#This Row],[Price]]-(Table_ExternalData_15[[#This Row],[Price]]*Table_ExternalData_15[[#This Row],[BB rabat]])/100</f>
        <v>4.3609999999999998</v>
      </c>
      <c r="J6359" s="2">
        <f>Table_ExternalData_15[[#This Row],[BB cena]]*Table_ExternalData_15[[#Headers],[1,22]]</f>
        <v>5.3204199999999995</v>
      </c>
      <c r="K6359">
        <f>Table_ExternalData_15[[#This Row],[Price]]*Table_ExternalData_15[[#Headers],[1,22]]</f>
        <v>5.4290000000000003</v>
      </c>
      <c r="L6359" s="7">
        <f>IF(G6359="White Shark",E6359*0.5,IF(G6359="Sbox",E6359*0.5,IF(G6359="Tenda",E6359*0.5,E6359*0.2)))/100</f>
        <v>0.02</v>
      </c>
      <c r="M6359" s="2">
        <f>Table_ExternalData_15[[#This Row],[Price]]-Table_ExternalData_15[[#This Row],[Price]]*Table_ExternalData_15[[#This Row],[extra popust]]</f>
        <v>4.3609999999999998</v>
      </c>
      <c r="N6359" s="2">
        <f>IF(M6359&lt;I6359,M6359,I6359)</f>
        <v>4.3609999999999998</v>
      </c>
      <c r="O6359" s="16" t="str">
        <f>IF(N6359&lt;I6359,$U$1," ")</f>
        <v xml:space="preserve"> </v>
      </c>
      <c r="P6359" s="16" t="str">
        <f>IFERROR((O6359+30)," ")</f>
        <v xml:space="preserve"> </v>
      </c>
      <c r="Q6359" s="2">
        <f ca="1">IF(O6359=$U$1,N6359,"0")*1.22</f>
        <v>0</v>
      </c>
    </row>
    <row r="6360" spans="1:17" x14ac:dyDescent="0.25">
      <c r="A6360" t="s">
        <v>10750</v>
      </c>
      <c r="B6360" t="s">
        <v>10749</v>
      </c>
      <c r="C6360">
        <v>16529</v>
      </c>
      <c r="D6360">
        <v>18.899999999999999</v>
      </c>
      <c r="E6360">
        <f>IFERROR(VLOOKUP(Table_ExternalData_15[[#This Row],[Id]],Rabati!B:C,2,0),0)</f>
        <v>10</v>
      </c>
      <c r="F6360">
        <v>39</v>
      </c>
      <c r="G6360" t="str">
        <f>VLOOKUP(Table_ExternalData_15[[#This Row],[Id]],'Blagovna izdelek'!A:C,3,0)</f>
        <v>Apacer</v>
      </c>
      <c r="H6360">
        <f>Table_ExternalData_15[[#This Row],[Rabat]]*0.2</f>
        <v>2</v>
      </c>
      <c r="I6360" s="2">
        <f>Table_ExternalData_15[[#This Row],[Price]]-(Table_ExternalData_15[[#This Row],[Price]]*Table_ExternalData_15[[#This Row],[BB rabat]])/100</f>
        <v>18.521999999999998</v>
      </c>
      <c r="J6360" s="2">
        <f>Table_ExternalData_15[[#This Row],[BB cena]]*Table_ExternalData_15[[#Headers],[1,22]]</f>
        <v>22.596839999999997</v>
      </c>
      <c r="K6360">
        <f>Table_ExternalData_15[[#This Row],[Price]]*Table_ExternalData_15[[#Headers],[1,22]]</f>
        <v>23.057999999999996</v>
      </c>
      <c r="L6360" s="7">
        <f>IF(G6360="White Shark",E6360*0.5,IF(G6360="Sbox",E6360*0.5,IF(G6360="Tenda",E6360*0.5,E6360*0.2)))/100</f>
        <v>0.02</v>
      </c>
      <c r="M6360" s="2">
        <f>Table_ExternalData_15[[#This Row],[Price]]-Table_ExternalData_15[[#This Row],[Price]]*Table_ExternalData_15[[#This Row],[extra popust]]</f>
        <v>18.521999999999998</v>
      </c>
      <c r="N6360" s="2">
        <f>IF(M6360&lt;I6360,M6360,I6360)</f>
        <v>18.521999999999998</v>
      </c>
      <c r="O6360" s="16" t="str">
        <f>IF(N6360&lt;I6360,$U$1," ")</f>
        <v xml:space="preserve"> </v>
      </c>
      <c r="P6360" s="16" t="str">
        <f>IFERROR((O6360+30)," ")</f>
        <v xml:space="preserve"> </v>
      </c>
      <c r="Q6360" s="2">
        <f ca="1">IF(O6360=$U$1,N6360,"0")*1.22</f>
        <v>0</v>
      </c>
    </row>
    <row r="6361" spans="1:17" x14ac:dyDescent="0.25">
      <c r="A6361" t="s">
        <v>10754</v>
      </c>
      <c r="B6361" t="s">
        <v>10753</v>
      </c>
      <c r="C6361">
        <v>16531</v>
      </c>
      <c r="D6361">
        <v>81.95</v>
      </c>
      <c r="E6361">
        <f>IFERROR(VLOOKUP(Table_ExternalData_15[[#This Row],[Id]],Rabati!B:C,2,0),0)</f>
        <v>5</v>
      </c>
      <c r="F6361">
        <v>3</v>
      </c>
      <c r="G6361" t="str">
        <f>VLOOKUP(Table_ExternalData_15[[#This Row],[Id]],'Blagovna izdelek'!A:C,3,0)</f>
        <v>Apacer</v>
      </c>
      <c r="H6361">
        <f>Table_ExternalData_15[[#This Row],[Rabat]]*0.2</f>
        <v>1</v>
      </c>
      <c r="I6361" s="2">
        <f>Table_ExternalData_15[[#This Row],[Price]]-(Table_ExternalData_15[[#This Row],[Price]]*Table_ExternalData_15[[#This Row],[BB rabat]])/100</f>
        <v>81.130499999999998</v>
      </c>
      <c r="J6361" s="2">
        <f>Table_ExternalData_15[[#This Row],[BB cena]]*Table_ExternalData_15[[#Headers],[1,22]]</f>
        <v>98.979209999999995</v>
      </c>
      <c r="K6361">
        <f>Table_ExternalData_15[[#This Row],[Price]]*Table_ExternalData_15[[#Headers],[1,22]]</f>
        <v>99.978999999999999</v>
      </c>
      <c r="L6361" s="7">
        <f>IF(G6361="White Shark",E6361*0.5,IF(G6361="Sbox",E6361*0.5,IF(G6361="Tenda",E6361*0.5,E6361*0.2)))/100</f>
        <v>0.01</v>
      </c>
      <c r="M6361" s="2">
        <f>Table_ExternalData_15[[#This Row],[Price]]-Table_ExternalData_15[[#This Row],[Price]]*Table_ExternalData_15[[#This Row],[extra popust]]</f>
        <v>81.130499999999998</v>
      </c>
      <c r="N6361" s="2">
        <f>IF(M6361&lt;I6361,M6361,I6361)</f>
        <v>81.130499999999998</v>
      </c>
      <c r="O6361" s="16" t="str">
        <f>IF(N6361&lt;I6361,$U$1," ")</f>
        <v xml:space="preserve"> </v>
      </c>
      <c r="P6361" s="16" t="str">
        <f>IFERROR((O6361+30)," ")</f>
        <v xml:space="preserve"> </v>
      </c>
      <c r="Q6361" s="2">
        <f ca="1">IF(O6361=$U$1,N6361,"0")*1.22</f>
        <v>0</v>
      </c>
    </row>
    <row r="6362" spans="1:17" x14ac:dyDescent="0.25">
      <c r="A6362" t="s">
        <v>10756</v>
      </c>
      <c r="B6362" t="s">
        <v>10755</v>
      </c>
      <c r="C6362">
        <v>16532</v>
      </c>
      <c r="D6362">
        <v>109.93</v>
      </c>
      <c r="E6362">
        <f>IFERROR(VLOOKUP(Table_ExternalData_15[[#This Row],[Id]],Rabati!B:C,2,0),0)</f>
        <v>5</v>
      </c>
      <c r="F6362">
        <v>2</v>
      </c>
      <c r="G6362" t="str">
        <f>VLOOKUP(Table_ExternalData_15[[#This Row],[Id]],'Blagovna izdelek'!A:C,3,0)</f>
        <v>Apacer</v>
      </c>
      <c r="H6362">
        <f>Table_ExternalData_15[[#This Row],[Rabat]]*0.2</f>
        <v>1</v>
      </c>
      <c r="I6362" s="2">
        <f>Table_ExternalData_15[[#This Row],[Price]]-(Table_ExternalData_15[[#This Row],[Price]]*Table_ExternalData_15[[#This Row],[BB rabat]])/100</f>
        <v>108.83070000000001</v>
      </c>
      <c r="J6362" s="2">
        <f>Table_ExternalData_15[[#This Row],[BB cena]]*Table_ExternalData_15[[#Headers],[1,22]]</f>
        <v>132.77345400000002</v>
      </c>
      <c r="K6362">
        <f>Table_ExternalData_15[[#This Row],[Price]]*Table_ExternalData_15[[#Headers],[1,22]]</f>
        <v>134.1146</v>
      </c>
      <c r="L6362" s="7">
        <f>IF(G6362="White Shark",E6362*0.5,IF(G6362="Sbox",E6362*0.5,IF(G6362="Tenda",E6362*0.5,E6362*0.2)))/100</f>
        <v>0.01</v>
      </c>
      <c r="M6362" s="2">
        <f>Table_ExternalData_15[[#This Row],[Price]]-Table_ExternalData_15[[#This Row],[Price]]*Table_ExternalData_15[[#This Row],[extra popust]]</f>
        <v>108.83070000000001</v>
      </c>
      <c r="N6362" s="2">
        <f>IF(M6362&lt;I6362,M6362,I6362)</f>
        <v>108.83070000000001</v>
      </c>
      <c r="O6362" s="16" t="str">
        <f>IF(N6362&lt;I6362,$U$1," ")</f>
        <v xml:space="preserve"> </v>
      </c>
      <c r="P6362" s="16" t="str">
        <f>IFERROR((O6362+30)," ")</f>
        <v xml:space="preserve"> </v>
      </c>
      <c r="Q6362" s="2">
        <f ca="1">IF(O6362=$U$1,N6362,"0")*1.22</f>
        <v>0</v>
      </c>
    </row>
    <row r="6363" spans="1:17" x14ac:dyDescent="0.25">
      <c r="A6363" t="s">
        <v>10758</v>
      </c>
      <c r="B6363" t="s">
        <v>10757</v>
      </c>
      <c r="C6363">
        <v>16533</v>
      </c>
      <c r="D6363">
        <v>8.49</v>
      </c>
      <c r="E6363">
        <f>IFERROR(VLOOKUP(Table_ExternalData_15[[#This Row],[Id]],Rabati!B:C,2,0),0)</f>
        <v>10</v>
      </c>
      <c r="F6363">
        <v>27</v>
      </c>
      <c r="G6363" t="str">
        <f>VLOOKUP(Table_ExternalData_15[[#This Row],[Id]],'Blagovna izdelek'!A:C,3,0)</f>
        <v>Apacer</v>
      </c>
      <c r="H6363">
        <f>Table_ExternalData_15[[#This Row],[Rabat]]*0.2</f>
        <v>2</v>
      </c>
      <c r="I6363" s="2">
        <f>Table_ExternalData_15[[#This Row],[Price]]-(Table_ExternalData_15[[#This Row],[Price]]*Table_ExternalData_15[[#This Row],[BB rabat]])/100</f>
        <v>8.3201999999999998</v>
      </c>
      <c r="J6363" s="2">
        <f>Table_ExternalData_15[[#This Row],[BB cena]]*Table_ExternalData_15[[#Headers],[1,22]]</f>
        <v>10.150644</v>
      </c>
      <c r="K6363">
        <f>Table_ExternalData_15[[#This Row],[Price]]*Table_ExternalData_15[[#Headers],[1,22]]</f>
        <v>10.357799999999999</v>
      </c>
      <c r="L6363" s="7">
        <f>IF(G6363="White Shark",E6363*0.5,IF(G6363="Sbox",E6363*0.5,IF(G6363="Tenda",E6363*0.5,E6363*0.2)))/100</f>
        <v>0.02</v>
      </c>
      <c r="M6363" s="2">
        <f>Table_ExternalData_15[[#This Row],[Price]]-Table_ExternalData_15[[#This Row],[Price]]*Table_ExternalData_15[[#This Row],[extra popust]]</f>
        <v>8.3201999999999998</v>
      </c>
      <c r="N6363" s="2">
        <f>IF(M6363&lt;I6363,M6363,I6363)</f>
        <v>8.3201999999999998</v>
      </c>
      <c r="O6363" s="16" t="str">
        <f>IF(N6363&lt;I6363,$U$1," ")</f>
        <v xml:space="preserve"> </v>
      </c>
      <c r="P6363" s="16" t="str">
        <f>IFERROR((O6363+30)," ")</f>
        <v xml:space="preserve"> </v>
      </c>
      <c r="Q6363" s="2">
        <f ca="1">IF(O6363=$U$1,N6363,"0")*1.22</f>
        <v>0</v>
      </c>
    </row>
    <row r="6364" spans="1:17" x14ac:dyDescent="0.25">
      <c r="A6364" t="s">
        <v>10760</v>
      </c>
      <c r="B6364" t="s">
        <v>10759</v>
      </c>
      <c r="C6364">
        <v>16534</v>
      </c>
      <c r="D6364">
        <v>18.350000000000001</v>
      </c>
      <c r="E6364">
        <f>IFERROR(VLOOKUP(Table_ExternalData_15[[#This Row],[Id]],Rabati!B:C,2,0),0)</f>
        <v>10</v>
      </c>
      <c r="F6364">
        <v>34</v>
      </c>
      <c r="G6364" t="str">
        <f>VLOOKUP(Table_ExternalData_15[[#This Row],[Id]],'Blagovna izdelek'!A:C,3,0)</f>
        <v>Apacer</v>
      </c>
      <c r="H6364">
        <f>Table_ExternalData_15[[#This Row],[Rabat]]*0.2</f>
        <v>2</v>
      </c>
      <c r="I6364" s="2">
        <f>Table_ExternalData_15[[#This Row],[Price]]-(Table_ExternalData_15[[#This Row],[Price]]*Table_ExternalData_15[[#This Row],[BB rabat]])/100</f>
        <v>17.983000000000001</v>
      </c>
      <c r="J6364" s="2">
        <f>Table_ExternalData_15[[#This Row],[BB cena]]*Table_ExternalData_15[[#Headers],[1,22]]</f>
        <v>21.939260000000001</v>
      </c>
      <c r="K6364">
        <f>Table_ExternalData_15[[#This Row],[Price]]*Table_ExternalData_15[[#Headers],[1,22]]</f>
        <v>22.387</v>
      </c>
      <c r="L6364" s="7">
        <f>IF(G6364="White Shark",E6364*0.5,IF(G6364="Sbox",E6364*0.5,IF(G6364="Tenda",E6364*0.5,E6364*0.2)))/100</f>
        <v>0.02</v>
      </c>
      <c r="M6364" s="2">
        <f>Table_ExternalData_15[[#This Row],[Price]]-Table_ExternalData_15[[#This Row],[Price]]*Table_ExternalData_15[[#This Row],[extra popust]]</f>
        <v>17.983000000000001</v>
      </c>
      <c r="N6364" s="2">
        <f>IF(M6364&lt;I6364,M6364,I6364)</f>
        <v>17.983000000000001</v>
      </c>
      <c r="O6364" s="16" t="str">
        <f>IF(N6364&lt;I6364,$U$1," ")</f>
        <v xml:space="preserve"> </v>
      </c>
      <c r="P6364" s="16" t="str">
        <f>IFERROR((O6364+30)," ")</f>
        <v xml:space="preserve"> </v>
      </c>
      <c r="Q6364" s="2">
        <f ca="1">IF(O6364=$U$1,N6364,"0")*1.22</f>
        <v>0</v>
      </c>
    </row>
    <row r="6365" spans="1:17" x14ac:dyDescent="0.25">
      <c r="A6365" t="s">
        <v>10762</v>
      </c>
      <c r="B6365" t="s">
        <v>10761</v>
      </c>
      <c r="C6365">
        <v>16535</v>
      </c>
      <c r="D6365">
        <v>15.52</v>
      </c>
      <c r="E6365">
        <f>IFERROR(VLOOKUP(Table_ExternalData_15[[#This Row],[Id]],Rabati!B:C,2,0),0)</f>
        <v>10</v>
      </c>
      <c r="F6365">
        <v>4</v>
      </c>
      <c r="G6365" t="str">
        <f>VLOOKUP(Table_ExternalData_15[[#This Row],[Id]],'Blagovna izdelek'!A:C,3,0)</f>
        <v>Apacer</v>
      </c>
      <c r="H6365">
        <f>Table_ExternalData_15[[#This Row],[Rabat]]*0.2</f>
        <v>2</v>
      </c>
      <c r="I6365" s="2">
        <f>Table_ExternalData_15[[#This Row],[Price]]-(Table_ExternalData_15[[#This Row],[Price]]*Table_ExternalData_15[[#This Row],[BB rabat]])/100</f>
        <v>15.2096</v>
      </c>
      <c r="J6365" s="2">
        <f>Table_ExternalData_15[[#This Row],[BB cena]]*Table_ExternalData_15[[#Headers],[1,22]]</f>
        <v>18.555712</v>
      </c>
      <c r="K6365">
        <f>Table_ExternalData_15[[#This Row],[Price]]*Table_ExternalData_15[[#Headers],[1,22]]</f>
        <v>18.9344</v>
      </c>
      <c r="L6365" s="7">
        <f>IF(G6365="White Shark",E6365*0.5,IF(G6365="Sbox",E6365*0.5,IF(G6365="Tenda",E6365*0.5,E6365*0.2)))/100</f>
        <v>0.02</v>
      </c>
      <c r="M6365" s="2">
        <f>Table_ExternalData_15[[#This Row],[Price]]-Table_ExternalData_15[[#This Row],[Price]]*Table_ExternalData_15[[#This Row],[extra popust]]</f>
        <v>15.2096</v>
      </c>
      <c r="N6365" s="2">
        <f>IF(M6365&lt;I6365,M6365,I6365)</f>
        <v>15.2096</v>
      </c>
      <c r="O6365" s="16" t="str">
        <f>IF(N6365&lt;I6365,$U$1," ")</f>
        <v xml:space="preserve"> </v>
      </c>
      <c r="P6365" s="16" t="str">
        <f>IFERROR((O6365+30)," ")</f>
        <v xml:space="preserve"> </v>
      </c>
      <c r="Q6365" s="2">
        <f ca="1">IF(O6365=$U$1,N6365,"0")*1.22</f>
        <v>0</v>
      </c>
    </row>
    <row r="6366" spans="1:17" x14ac:dyDescent="0.25">
      <c r="A6366" t="s">
        <v>10763</v>
      </c>
      <c r="B6366" t="s">
        <v>14411</v>
      </c>
      <c r="C6366">
        <v>16536</v>
      </c>
      <c r="D6366">
        <v>6.25</v>
      </c>
      <c r="E6366">
        <f>IFERROR(VLOOKUP(Table_ExternalData_15[[#This Row],[Id]],Rabati!B:C,2,0),0)</f>
        <v>10</v>
      </c>
      <c r="F6366">
        <v>22</v>
      </c>
      <c r="G6366" t="str">
        <f>VLOOKUP(Table_ExternalData_15[[#This Row],[Id]],'Blagovna izdelek'!A:C,3,0)</f>
        <v>Apacer</v>
      </c>
      <c r="H6366">
        <f>Table_ExternalData_15[[#This Row],[Rabat]]*0.2</f>
        <v>2</v>
      </c>
      <c r="I6366" s="2">
        <f>Table_ExternalData_15[[#This Row],[Price]]-(Table_ExternalData_15[[#This Row],[Price]]*Table_ExternalData_15[[#This Row],[BB rabat]])/100</f>
        <v>6.125</v>
      </c>
      <c r="J6366" s="2">
        <f>Table_ExternalData_15[[#This Row],[BB cena]]*Table_ExternalData_15[[#Headers],[1,22]]</f>
        <v>7.4725000000000001</v>
      </c>
      <c r="K6366">
        <f>Table_ExternalData_15[[#This Row],[Price]]*Table_ExternalData_15[[#Headers],[1,22]]</f>
        <v>7.625</v>
      </c>
      <c r="L6366" s="7">
        <f>IF(G6366="White Shark",E6366*0.5,IF(G6366="Sbox",E6366*0.5,IF(G6366="Tenda",E6366*0.5,E6366*0.2)))/100</f>
        <v>0.02</v>
      </c>
      <c r="M6366" s="2">
        <f>Table_ExternalData_15[[#This Row],[Price]]-Table_ExternalData_15[[#This Row],[Price]]*Table_ExternalData_15[[#This Row],[extra popust]]</f>
        <v>6.125</v>
      </c>
      <c r="N6366" s="2">
        <f>IF(M6366&lt;I6366,M6366,I6366)</f>
        <v>6.125</v>
      </c>
      <c r="O6366" s="16" t="str">
        <f>IF(N6366&lt;I6366,$U$1," ")</f>
        <v xml:space="preserve"> </v>
      </c>
      <c r="P6366" s="16" t="str">
        <f>IFERROR((O6366+30)," ")</f>
        <v xml:space="preserve"> </v>
      </c>
      <c r="Q6366" s="2">
        <f ca="1">IF(O6366=$U$1,N6366,"0")*1.22</f>
        <v>0</v>
      </c>
    </row>
    <row r="6367" spans="1:17" x14ac:dyDescent="0.25">
      <c r="A6367" t="s">
        <v>10764</v>
      </c>
      <c r="B6367" t="s">
        <v>14412</v>
      </c>
      <c r="C6367">
        <v>16537</v>
      </c>
      <c r="D6367">
        <v>11.35</v>
      </c>
      <c r="E6367">
        <f>IFERROR(VLOOKUP(Table_ExternalData_15[[#This Row],[Id]],Rabati!B:C,2,0),0)</f>
        <v>10</v>
      </c>
      <c r="F6367">
        <v>33</v>
      </c>
      <c r="G6367" t="str">
        <f>VLOOKUP(Table_ExternalData_15[[#This Row],[Id]],'Blagovna izdelek'!A:C,3,0)</f>
        <v>Apacer</v>
      </c>
      <c r="H6367">
        <f>Table_ExternalData_15[[#This Row],[Rabat]]*0.2</f>
        <v>2</v>
      </c>
      <c r="I6367" s="2">
        <f>Table_ExternalData_15[[#This Row],[Price]]-(Table_ExternalData_15[[#This Row],[Price]]*Table_ExternalData_15[[#This Row],[BB rabat]])/100</f>
        <v>11.122999999999999</v>
      </c>
      <c r="J6367" s="2">
        <f>Table_ExternalData_15[[#This Row],[BB cena]]*Table_ExternalData_15[[#Headers],[1,22]]</f>
        <v>13.570059999999998</v>
      </c>
      <c r="K6367">
        <f>Table_ExternalData_15[[#This Row],[Price]]*Table_ExternalData_15[[#Headers],[1,22]]</f>
        <v>13.847</v>
      </c>
      <c r="L6367" s="7">
        <f>IF(G6367="White Shark",E6367*0.5,IF(G6367="Sbox",E6367*0.5,IF(G6367="Tenda",E6367*0.5,E6367*0.2)))/100</f>
        <v>0.02</v>
      </c>
      <c r="M6367" s="2">
        <f>Table_ExternalData_15[[#This Row],[Price]]-Table_ExternalData_15[[#This Row],[Price]]*Table_ExternalData_15[[#This Row],[extra popust]]</f>
        <v>11.122999999999999</v>
      </c>
      <c r="N6367" s="2">
        <f>IF(M6367&lt;I6367,M6367,I6367)</f>
        <v>11.122999999999999</v>
      </c>
      <c r="O6367" s="16" t="str">
        <f>IF(N6367&lt;I6367,$U$1," ")</f>
        <v xml:space="preserve"> </v>
      </c>
      <c r="P6367" s="16" t="str">
        <f>IFERROR((O6367+30)," ")</f>
        <v xml:space="preserve"> </v>
      </c>
      <c r="Q6367" s="2">
        <f ca="1">IF(O6367=$U$1,N6367,"0")*1.22</f>
        <v>0</v>
      </c>
    </row>
    <row r="6368" spans="1:17" x14ac:dyDescent="0.25">
      <c r="A6368" t="s">
        <v>10765</v>
      </c>
      <c r="B6368" t="s">
        <v>14413</v>
      </c>
      <c r="C6368">
        <v>16538</v>
      </c>
      <c r="D6368">
        <v>26.1</v>
      </c>
      <c r="E6368">
        <f>IFERROR(VLOOKUP(Table_ExternalData_15[[#This Row],[Id]],Rabati!B:C,2,0),0)</f>
        <v>10</v>
      </c>
      <c r="F6368">
        <v>35</v>
      </c>
      <c r="G6368" t="str">
        <f>VLOOKUP(Table_ExternalData_15[[#This Row],[Id]],'Blagovna izdelek'!A:C,3,0)</f>
        <v>Apacer</v>
      </c>
      <c r="H6368">
        <f>Table_ExternalData_15[[#This Row],[Rabat]]*0.2</f>
        <v>2</v>
      </c>
      <c r="I6368" s="2">
        <f>Table_ExternalData_15[[#This Row],[Price]]-(Table_ExternalData_15[[#This Row],[Price]]*Table_ExternalData_15[[#This Row],[BB rabat]])/100</f>
        <v>25.578000000000003</v>
      </c>
      <c r="J6368" s="2">
        <f>Table_ExternalData_15[[#This Row],[BB cena]]*Table_ExternalData_15[[#Headers],[1,22]]</f>
        <v>31.205160000000003</v>
      </c>
      <c r="K6368">
        <f>Table_ExternalData_15[[#This Row],[Price]]*Table_ExternalData_15[[#Headers],[1,22]]</f>
        <v>31.842000000000002</v>
      </c>
      <c r="L6368" s="7">
        <f>IF(G6368="White Shark",E6368*0.5,IF(G6368="Sbox",E6368*0.5,IF(G6368="Tenda",E6368*0.5,E6368*0.2)))/100</f>
        <v>0.02</v>
      </c>
      <c r="M6368" s="2">
        <f>Table_ExternalData_15[[#This Row],[Price]]-Table_ExternalData_15[[#This Row],[Price]]*Table_ExternalData_15[[#This Row],[extra popust]]</f>
        <v>25.578000000000003</v>
      </c>
      <c r="N6368" s="2">
        <f>IF(M6368&lt;I6368,M6368,I6368)</f>
        <v>25.578000000000003</v>
      </c>
      <c r="O6368" s="16" t="str">
        <f>IF(N6368&lt;I6368,$U$1," ")</f>
        <v xml:space="preserve"> </v>
      </c>
      <c r="P6368" s="16" t="str">
        <f>IFERROR((O6368+30)," ")</f>
        <v xml:space="preserve"> </v>
      </c>
      <c r="Q6368" s="2">
        <f ca="1">IF(O6368=$U$1,N6368,"0")*1.22</f>
        <v>0</v>
      </c>
    </row>
    <row r="6369" spans="1:17" x14ac:dyDescent="0.25">
      <c r="A6369" t="s">
        <v>10766</v>
      </c>
      <c r="B6369" t="s">
        <v>14414</v>
      </c>
      <c r="C6369">
        <v>16539</v>
      </c>
      <c r="D6369">
        <v>44.05</v>
      </c>
      <c r="E6369">
        <f>IFERROR(VLOOKUP(Table_ExternalData_15[[#This Row],[Id]],Rabati!B:C,2,0),0)</f>
        <v>10</v>
      </c>
      <c r="F6369">
        <v>19</v>
      </c>
      <c r="G6369" t="str">
        <f>VLOOKUP(Table_ExternalData_15[[#This Row],[Id]],'Blagovna izdelek'!A:C,3,0)</f>
        <v>Apacer</v>
      </c>
      <c r="H6369">
        <f>Table_ExternalData_15[[#This Row],[Rabat]]*0.2</f>
        <v>2</v>
      </c>
      <c r="I6369" s="2">
        <f>Table_ExternalData_15[[#This Row],[Price]]-(Table_ExternalData_15[[#This Row],[Price]]*Table_ExternalData_15[[#This Row],[BB rabat]])/100</f>
        <v>43.168999999999997</v>
      </c>
      <c r="J6369" s="2">
        <f>Table_ExternalData_15[[#This Row],[BB cena]]*Table_ExternalData_15[[#Headers],[1,22]]</f>
        <v>52.666179999999997</v>
      </c>
      <c r="K6369">
        <f>Table_ExternalData_15[[#This Row],[Price]]*Table_ExternalData_15[[#Headers],[1,22]]</f>
        <v>53.740999999999993</v>
      </c>
      <c r="L6369" s="7">
        <f>IF(G6369="White Shark",E6369*0.5,IF(G6369="Sbox",E6369*0.5,IF(G6369="Tenda",E6369*0.5,E6369*0.2)))/100</f>
        <v>0.02</v>
      </c>
      <c r="M6369" s="2">
        <f>Table_ExternalData_15[[#This Row],[Price]]-Table_ExternalData_15[[#This Row],[Price]]*Table_ExternalData_15[[#This Row],[extra popust]]</f>
        <v>43.168999999999997</v>
      </c>
      <c r="N6369" s="2">
        <f>IF(M6369&lt;I6369,M6369,I6369)</f>
        <v>43.168999999999997</v>
      </c>
      <c r="O6369" s="16" t="str">
        <f>IF(N6369&lt;I6369,$U$1," ")</f>
        <v xml:space="preserve"> </v>
      </c>
      <c r="P6369" s="16" t="str">
        <f>IFERROR((O6369+30)," ")</f>
        <v xml:space="preserve"> </v>
      </c>
      <c r="Q6369" s="2">
        <f ca="1">IF(O6369=$U$1,N6369,"0")*1.22</f>
        <v>0</v>
      </c>
    </row>
    <row r="6370" spans="1:17" x14ac:dyDescent="0.25">
      <c r="A6370" t="s">
        <v>10767</v>
      </c>
      <c r="B6370" t="s">
        <v>14415</v>
      </c>
      <c r="C6370">
        <v>16540</v>
      </c>
      <c r="D6370">
        <v>23.68</v>
      </c>
      <c r="E6370">
        <f>IFERROR(VLOOKUP(Table_ExternalData_15[[#This Row],[Id]],Rabati!B:C,2,0),0)</f>
        <v>10</v>
      </c>
      <c r="F6370">
        <v>59</v>
      </c>
      <c r="G6370" t="str">
        <f>VLOOKUP(Table_ExternalData_15[[#This Row],[Id]],'Blagovna izdelek'!A:C,3,0)</f>
        <v>Apacer</v>
      </c>
      <c r="H6370">
        <f>Table_ExternalData_15[[#This Row],[Rabat]]*0.2</f>
        <v>2</v>
      </c>
      <c r="I6370" s="2">
        <f>Table_ExternalData_15[[#This Row],[Price]]-(Table_ExternalData_15[[#This Row],[Price]]*Table_ExternalData_15[[#This Row],[BB rabat]])/100</f>
        <v>23.206399999999999</v>
      </c>
      <c r="J6370" s="2">
        <f>Table_ExternalData_15[[#This Row],[BB cena]]*Table_ExternalData_15[[#Headers],[1,22]]</f>
        <v>28.311807999999999</v>
      </c>
      <c r="K6370">
        <f>Table_ExternalData_15[[#This Row],[Price]]*Table_ExternalData_15[[#Headers],[1,22]]</f>
        <v>28.889599999999998</v>
      </c>
      <c r="L6370" s="7">
        <f>IF(G6370="White Shark",E6370*0.5,IF(G6370="Sbox",E6370*0.5,IF(G6370="Tenda",E6370*0.5,E6370*0.2)))/100</f>
        <v>0.02</v>
      </c>
      <c r="M6370" s="2">
        <f>Table_ExternalData_15[[#This Row],[Price]]-Table_ExternalData_15[[#This Row],[Price]]*Table_ExternalData_15[[#This Row],[extra popust]]</f>
        <v>23.206399999999999</v>
      </c>
      <c r="N6370" s="2">
        <f>IF(M6370&lt;I6370,M6370,I6370)</f>
        <v>23.206399999999999</v>
      </c>
      <c r="O6370" s="16" t="str">
        <f>IF(N6370&lt;I6370,$U$1," ")</f>
        <v xml:space="preserve"> </v>
      </c>
      <c r="P6370" s="16" t="str">
        <f>IFERROR((O6370+30)," ")</f>
        <v xml:space="preserve"> </v>
      </c>
      <c r="Q6370" s="2">
        <f ca="1">IF(O6370=$U$1,N6370,"0")*1.22</f>
        <v>0</v>
      </c>
    </row>
    <row r="6371" spans="1:17" x14ac:dyDescent="0.25">
      <c r="A6371" t="s">
        <v>10768</v>
      </c>
      <c r="B6371" t="s">
        <v>14416</v>
      </c>
      <c r="C6371">
        <v>16541</v>
      </c>
      <c r="D6371">
        <v>43.2</v>
      </c>
      <c r="E6371">
        <f>IFERROR(VLOOKUP(Table_ExternalData_15[[#This Row],[Id]],Rabati!B:C,2,0),0)</f>
        <v>10</v>
      </c>
      <c r="F6371">
        <v>17</v>
      </c>
      <c r="G6371" t="str">
        <f>VLOOKUP(Table_ExternalData_15[[#This Row],[Id]],'Blagovna izdelek'!A:C,3,0)</f>
        <v>Apacer</v>
      </c>
      <c r="H6371">
        <f>Table_ExternalData_15[[#This Row],[Rabat]]*0.2</f>
        <v>2</v>
      </c>
      <c r="I6371" s="2">
        <f>Table_ExternalData_15[[#This Row],[Price]]-(Table_ExternalData_15[[#This Row],[Price]]*Table_ExternalData_15[[#This Row],[BB rabat]])/100</f>
        <v>42.336000000000006</v>
      </c>
      <c r="J6371" s="2">
        <f>Table_ExternalData_15[[#This Row],[BB cena]]*Table_ExternalData_15[[#Headers],[1,22]]</f>
        <v>51.649920000000009</v>
      </c>
      <c r="K6371">
        <f>Table_ExternalData_15[[#This Row],[Price]]*Table_ExternalData_15[[#Headers],[1,22]]</f>
        <v>52.704000000000001</v>
      </c>
      <c r="L6371" s="7">
        <f>IF(G6371="White Shark",E6371*0.5,IF(G6371="Sbox",E6371*0.5,IF(G6371="Tenda",E6371*0.5,E6371*0.2)))/100</f>
        <v>0.02</v>
      </c>
      <c r="M6371" s="2">
        <f>Table_ExternalData_15[[#This Row],[Price]]-Table_ExternalData_15[[#This Row],[Price]]*Table_ExternalData_15[[#This Row],[extra popust]]</f>
        <v>42.336000000000006</v>
      </c>
      <c r="N6371" s="2">
        <f>IF(M6371&lt;I6371,M6371,I6371)</f>
        <v>42.336000000000006</v>
      </c>
      <c r="O6371" s="16" t="str">
        <f>IF(N6371&lt;I6371,$U$1," ")</f>
        <v xml:space="preserve"> </v>
      </c>
      <c r="P6371" s="16" t="str">
        <f>IFERROR((O6371+30)," ")</f>
        <v xml:space="preserve"> </v>
      </c>
      <c r="Q6371" s="2">
        <f ca="1">IF(O6371=$U$1,N6371,"0")*1.22</f>
        <v>0</v>
      </c>
    </row>
    <row r="6372" spans="1:17" x14ac:dyDescent="0.25">
      <c r="A6372" t="s">
        <v>10770</v>
      </c>
      <c r="B6372" t="s">
        <v>10769</v>
      </c>
      <c r="C6372">
        <v>16542</v>
      </c>
      <c r="D6372">
        <v>5.0999999999999996</v>
      </c>
      <c r="E6372">
        <f>IFERROR(VLOOKUP(Table_ExternalData_15[[#This Row],[Id]],Rabati!B:C,2,0),0)</f>
        <v>10</v>
      </c>
      <c r="F6372">
        <v>0</v>
      </c>
      <c r="G6372" t="str">
        <f>VLOOKUP(Table_ExternalData_15[[#This Row],[Id]],'Blagovna izdelek'!A:C,3,0)</f>
        <v>Apacer</v>
      </c>
      <c r="H6372">
        <f>Table_ExternalData_15[[#This Row],[Rabat]]*0.2</f>
        <v>2</v>
      </c>
      <c r="I6372" s="2">
        <f>Table_ExternalData_15[[#This Row],[Price]]-(Table_ExternalData_15[[#This Row],[Price]]*Table_ExternalData_15[[#This Row],[BB rabat]])/100</f>
        <v>4.9979999999999993</v>
      </c>
      <c r="J6372" s="2">
        <f>Table_ExternalData_15[[#This Row],[BB cena]]*Table_ExternalData_15[[#Headers],[1,22]]</f>
        <v>6.0975599999999988</v>
      </c>
      <c r="K6372">
        <f>Table_ExternalData_15[[#This Row],[Price]]*Table_ExternalData_15[[#Headers],[1,22]]</f>
        <v>6.2219999999999995</v>
      </c>
      <c r="L6372" s="7">
        <f>IF(G6372="White Shark",E6372*0.5,IF(G6372="Sbox",E6372*0.5,IF(G6372="Tenda",E6372*0.5,E6372*0.2)))/100</f>
        <v>0.02</v>
      </c>
      <c r="M6372" s="2">
        <f>Table_ExternalData_15[[#This Row],[Price]]-Table_ExternalData_15[[#This Row],[Price]]*Table_ExternalData_15[[#This Row],[extra popust]]</f>
        <v>4.9979999999999993</v>
      </c>
      <c r="N6372" s="2">
        <f>IF(M6372&lt;I6372,M6372,I6372)</f>
        <v>4.9979999999999993</v>
      </c>
      <c r="O6372" s="16" t="str">
        <f>IF(N6372&lt;I6372,$U$1," ")</f>
        <v xml:space="preserve"> </v>
      </c>
      <c r="P6372" s="16" t="str">
        <f>IFERROR((O6372+30)," ")</f>
        <v xml:space="preserve"> </v>
      </c>
      <c r="Q6372" s="2">
        <f ca="1">IF(O6372=$U$1,N6372,"0")*1.22</f>
        <v>0</v>
      </c>
    </row>
    <row r="6373" spans="1:17" x14ac:dyDescent="0.25">
      <c r="A6373" t="s">
        <v>13256</v>
      </c>
      <c r="B6373" t="s">
        <v>13255</v>
      </c>
      <c r="C6373">
        <v>17188</v>
      </c>
      <c r="D6373">
        <v>8.15</v>
      </c>
      <c r="E6373">
        <f>IFERROR(VLOOKUP(Table_ExternalData_15[[#This Row],[Id]],Rabati!B:C,2,0),0)</f>
        <v>10</v>
      </c>
      <c r="F6373">
        <v>20</v>
      </c>
      <c r="G6373" t="str">
        <f>VLOOKUP(Table_ExternalData_15[[#This Row],[Id]],'Blagovna izdelek'!A:C,3,0)</f>
        <v>Apacer</v>
      </c>
      <c r="H6373">
        <f>Table_ExternalData_15[[#This Row],[Rabat]]*0.2</f>
        <v>2</v>
      </c>
      <c r="I6373" s="2">
        <f>Table_ExternalData_15[[#This Row],[Price]]-(Table_ExternalData_15[[#This Row],[Price]]*Table_ExternalData_15[[#This Row],[BB rabat]])/100</f>
        <v>7.9870000000000001</v>
      </c>
      <c r="J6373" s="2">
        <f>Table_ExternalData_15[[#This Row],[BB cena]]*Table_ExternalData_15[[#Headers],[1,22]]</f>
        <v>9.7441399999999998</v>
      </c>
      <c r="K6373">
        <f>Table_ExternalData_15[[#This Row],[Price]]*Table_ExternalData_15[[#Headers],[1,22]]</f>
        <v>9.9429999999999996</v>
      </c>
      <c r="L6373" s="7">
        <f>IF(G6373="White Shark",E6373*0.5,IF(G6373="Sbox",E6373*0.5,IF(G6373="Tenda",E6373*0.5,E6373*0.2)))/100</f>
        <v>0.02</v>
      </c>
      <c r="M6373" s="2">
        <f>Table_ExternalData_15[[#This Row],[Price]]-Table_ExternalData_15[[#This Row],[Price]]*Table_ExternalData_15[[#This Row],[extra popust]]</f>
        <v>7.9870000000000001</v>
      </c>
      <c r="N6373" s="2">
        <f>IF(M6373&lt;I6373,M6373,I6373)</f>
        <v>7.9870000000000001</v>
      </c>
      <c r="O6373" s="16" t="str">
        <f>IF(N6373&lt;I6373,$U$1," ")</f>
        <v xml:space="preserve"> </v>
      </c>
      <c r="P6373" s="16" t="str">
        <f>IFERROR((O6373+30)," ")</f>
        <v xml:space="preserve"> </v>
      </c>
      <c r="Q6373" s="2">
        <f ca="1">IF(O6373=$U$1,N6373,"0")*1.22</f>
        <v>0</v>
      </c>
    </row>
    <row r="6374" spans="1:17" x14ac:dyDescent="0.25">
      <c r="A6374" t="s">
        <v>13258</v>
      </c>
      <c r="B6374" t="s">
        <v>13257</v>
      </c>
      <c r="C6374">
        <v>17189</v>
      </c>
      <c r="D6374">
        <v>7.65</v>
      </c>
      <c r="E6374">
        <f>IFERROR(VLOOKUP(Table_ExternalData_15[[#This Row],[Id]],Rabati!B:C,2,0),0)</f>
        <v>10</v>
      </c>
      <c r="F6374">
        <v>30</v>
      </c>
      <c r="G6374" t="str">
        <f>VLOOKUP(Table_ExternalData_15[[#This Row],[Id]],'Blagovna izdelek'!A:C,3,0)</f>
        <v>Apacer</v>
      </c>
      <c r="H6374">
        <f>Table_ExternalData_15[[#This Row],[Rabat]]*0.2</f>
        <v>2</v>
      </c>
      <c r="I6374" s="2">
        <f>Table_ExternalData_15[[#This Row],[Price]]-(Table_ExternalData_15[[#This Row],[Price]]*Table_ExternalData_15[[#This Row],[BB rabat]])/100</f>
        <v>7.4970000000000008</v>
      </c>
      <c r="J6374" s="2">
        <f>Table_ExternalData_15[[#This Row],[BB cena]]*Table_ExternalData_15[[#Headers],[1,22]]</f>
        <v>9.1463400000000004</v>
      </c>
      <c r="K6374">
        <f>Table_ExternalData_15[[#This Row],[Price]]*Table_ExternalData_15[[#Headers],[1,22]]</f>
        <v>9.3330000000000002</v>
      </c>
      <c r="L6374" s="7">
        <f>IF(G6374="White Shark",E6374*0.5,IF(G6374="Sbox",E6374*0.5,IF(G6374="Tenda",E6374*0.5,E6374*0.2)))/100</f>
        <v>0.02</v>
      </c>
      <c r="M6374" s="2">
        <f>Table_ExternalData_15[[#This Row],[Price]]-Table_ExternalData_15[[#This Row],[Price]]*Table_ExternalData_15[[#This Row],[extra popust]]</f>
        <v>7.4970000000000008</v>
      </c>
      <c r="N6374" s="2">
        <f>IF(M6374&lt;I6374,M6374,I6374)</f>
        <v>7.4970000000000008</v>
      </c>
      <c r="O6374" s="16" t="str">
        <f>IF(N6374&lt;I6374,$U$1," ")</f>
        <v xml:space="preserve"> </v>
      </c>
      <c r="P6374" s="16" t="str">
        <f>IFERROR((O6374+30)," ")</f>
        <v xml:space="preserve"> </v>
      </c>
      <c r="Q6374" s="2">
        <f ca="1">IF(O6374=$U$1,N6374,"0")*1.22</f>
        <v>0</v>
      </c>
    </row>
    <row r="6375" spans="1:17" x14ac:dyDescent="0.25">
      <c r="A6375" t="s">
        <v>14418</v>
      </c>
      <c r="B6375" t="s">
        <v>14417</v>
      </c>
      <c r="C6375">
        <v>17456</v>
      </c>
      <c r="D6375">
        <v>96.4</v>
      </c>
      <c r="E6375">
        <f>IFERROR(VLOOKUP(Table_ExternalData_15[[#This Row],[Id]],Rabati!B:C,2,0),0)</f>
        <v>10</v>
      </c>
      <c r="F6375">
        <v>2</v>
      </c>
      <c r="G6375" t="str">
        <f>VLOOKUP(Table_ExternalData_15[[#This Row],[Id]],'Blagovna izdelek'!A:C,3,0)</f>
        <v>Apacer</v>
      </c>
      <c r="H6375">
        <f>Table_ExternalData_15[[#This Row],[Rabat]]*0.2</f>
        <v>2</v>
      </c>
      <c r="I6375" s="2">
        <f>Table_ExternalData_15[[#This Row],[Price]]-(Table_ExternalData_15[[#This Row],[Price]]*Table_ExternalData_15[[#This Row],[BB rabat]])/100</f>
        <v>94.472000000000008</v>
      </c>
      <c r="J6375" s="2">
        <f>Table_ExternalData_15[[#This Row],[BB cena]]*Table_ExternalData_15[[#Headers],[1,22]]</f>
        <v>115.25584000000001</v>
      </c>
      <c r="K6375">
        <f>Table_ExternalData_15[[#This Row],[Price]]*Table_ExternalData_15[[#Headers],[1,22]]</f>
        <v>117.608</v>
      </c>
      <c r="L6375" s="7">
        <f>IF(G6375="White Shark",E6375*0.5,IF(G6375="Sbox",E6375*0.5,IF(G6375="Tenda",E6375*0.5,E6375*0.2)))/100</f>
        <v>0.02</v>
      </c>
      <c r="M6375" s="2">
        <f>Table_ExternalData_15[[#This Row],[Price]]-Table_ExternalData_15[[#This Row],[Price]]*Table_ExternalData_15[[#This Row],[extra popust]]</f>
        <v>94.472000000000008</v>
      </c>
      <c r="N6375" s="2">
        <f>IF(M6375&lt;I6375,M6375,I6375)</f>
        <v>94.472000000000008</v>
      </c>
      <c r="O6375" s="16" t="str">
        <f>IF(N6375&lt;I6375,$U$1," ")</f>
        <v xml:space="preserve"> </v>
      </c>
      <c r="P6375" s="16" t="str">
        <f>IFERROR((O6375+30)," ")</f>
        <v xml:space="preserve"> </v>
      </c>
      <c r="Q6375" s="2">
        <f ca="1">IF(O6375=$U$1,N6375,"0")*1.22</f>
        <v>0</v>
      </c>
    </row>
    <row r="6376" spans="1:17" x14ac:dyDescent="0.25">
      <c r="A6376" t="s">
        <v>14420</v>
      </c>
      <c r="B6376" t="s">
        <v>14419</v>
      </c>
      <c r="C6376">
        <v>17457</v>
      </c>
      <c r="D6376">
        <v>209.95</v>
      </c>
      <c r="E6376">
        <f>IFERROR(VLOOKUP(Table_ExternalData_15[[#This Row],[Id]],Rabati!B:C,2,0),0)</f>
        <v>10</v>
      </c>
      <c r="F6376">
        <v>1</v>
      </c>
      <c r="G6376" t="str">
        <f>VLOOKUP(Table_ExternalData_15[[#This Row],[Id]],'Blagovna izdelek'!A:C,3,0)</f>
        <v>Apacer</v>
      </c>
      <c r="H6376">
        <f>Table_ExternalData_15[[#This Row],[Rabat]]*0.2</f>
        <v>2</v>
      </c>
      <c r="I6376" s="2">
        <f>Table_ExternalData_15[[#This Row],[Price]]-(Table_ExternalData_15[[#This Row],[Price]]*Table_ExternalData_15[[#This Row],[BB rabat]])/100</f>
        <v>205.75099999999998</v>
      </c>
      <c r="J6376" s="2">
        <f>Table_ExternalData_15[[#This Row],[BB cena]]*Table_ExternalData_15[[#Headers],[1,22]]</f>
        <v>251.01621999999998</v>
      </c>
      <c r="K6376">
        <f>Table_ExternalData_15[[#This Row],[Price]]*Table_ExternalData_15[[#Headers],[1,22]]</f>
        <v>256.13899999999995</v>
      </c>
      <c r="L6376" s="7">
        <f>IF(G6376="White Shark",E6376*0.5,IF(G6376="Sbox",E6376*0.5,IF(G6376="Tenda",E6376*0.5,E6376*0.2)))/100</f>
        <v>0.02</v>
      </c>
      <c r="M6376" s="2">
        <f>Table_ExternalData_15[[#This Row],[Price]]-Table_ExternalData_15[[#This Row],[Price]]*Table_ExternalData_15[[#This Row],[extra popust]]</f>
        <v>205.75099999999998</v>
      </c>
      <c r="N6376" s="2">
        <f>IF(M6376&lt;I6376,M6376,I6376)</f>
        <v>205.75099999999998</v>
      </c>
      <c r="O6376" s="16" t="str">
        <f>IF(N6376&lt;I6376,$U$1," ")</f>
        <v xml:space="preserve"> </v>
      </c>
      <c r="P6376" s="16" t="str">
        <f>IFERROR((O6376+30)," ")</f>
        <v xml:space="preserve"> </v>
      </c>
      <c r="Q6376" s="2">
        <f ca="1">IF(O6376=$U$1,N6376,"0")*1.22</f>
        <v>0</v>
      </c>
    </row>
    <row r="6377" spans="1:17" x14ac:dyDescent="0.25">
      <c r="A6377" t="s">
        <v>7607</v>
      </c>
      <c r="B6377" t="s">
        <v>7606</v>
      </c>
      <c r="C6377">
        <v>15346</v>
      </c>
      <c r="D6377">
        <v>107.9</v>
      </c>
      <c r="E6377">
        <f>IFERROR(VLOOKUP(Table_ExternalData_15[[#This Row],[Id]],Rabati!B:C,2,0),0)</f>
        <v>5</v>
      </c>
      <c r="F6377">
        <v>0</v>
      </c>
      <c r="G6377" t="str">
        <f>VLOOKUP(Table_ExternalData_15[[#This Row],[Id]],'Blagovna izdelek'!A:C,3,0)</f>
        <v>AOC</v>
      </c>
      <c r="H6377">
        <f>Table_ExternalData_15[[#This Row],[Rabat]]*0.2</f>
        <v>1</v>
      </c>
      <c r="I6377" s="2">
        <f>Table_ExternalData_15[[#This Row],[Price]]-(Table_ExternalData_15[[#This Row],[Price]]*Table_ExternalData_15[[#This Row],[BB rabat]])/100</f>
        <v>106.82100000000001</v>
      </c>
      <c r="J6377" s="2">
        <f>Table_ExternalData_15[[#This Row],[BB cena]]*Table_ExternalData_15[[#Headers],[1,22]]</f>
        <v>130.32162000000002</v>
      </c>
      <c r="K6377">
        <f>Table_ExternalData_15[[#This Row],[Price]]*Table_ExternalData_15[[#Headers],[1,22]]</f>
        <v>131.63800000000001</v>
      </c>
      <c r="L6377" s="7">
        <f>IF(G6377="White Shark",E6377*0.5,IF(G6377="Sbox",E6377*0.5,IF(G6377="Tenda",E6377*0.5,E6377*0.2)))/100</f>
        <v>0.01</v>
      </c>
      <c r="M6377" s="2">
        <f>Table_ExternalData_15[[#This Row],[Price]]-Table_ExternalData_15[[#This Row],[Price]]*Table_ExternalData_15[[#This Row],[extra popust]]</f>
        <v>106.82100000000001</v>
      </c>
      <c r="N6377" s="2">
        <f>IF(M6377&lt;I6377,M6377,I6377)</f>
        <v>106.82100000000001</v>
      </c>
      <c r="O6377" s="16" t="str">
        <f>IF(N6377&lt;I6377,$U$1," ")</f>
        <v xml:space="preserve"> </v>
      </c>
      <c r="P6377" s="16" t="str">
        <f>IFERROR((O6377+30)," ")</f>
        <v xml:space="preserve"> </v>
      </c>
      <c r="Q6377" s="2">
        <f ca="1">IF(O6377=$U$1,N6377,"0")*1.22</f>
        <v>0</v>
      </c>
    </row>
    <row r="6378" spans="1:17" x14ac:dyDescent="0.25">
      <c r="A6378" t="s">
        <v>11144</v>
      </c>
      <c r="B6378" t="s">
        <v>11143</v>
      </c>
      <c r="C6378">
        <v>16625</v>
      </c>
      <c r="D6378">
        <v>91.2</v>
      </c>
      <c r="E6378">
        <f>IFERROR(VLOOKUP(Table_ExternalData_15[[#This Row],[Id]],Rabati!B:C,2,0),0)</f>
        <v>5</v>
      </c>
      <c r="F6378">
        <v>5</v>
      </c>
      <c r="G6378" t="str">
        <f>VLOOKUP(Table_ExternalData_15[[#This Row],[Id]],'Blagovna izdelek'!A:C,3,0)</f>
        <v>AOC</v>
      </c>
      <c r="H6378">
        <f>Table_ExternalData_15[[#This Row],[Rabat]]*0.2</f>
        <v>1</v>
      </c>
      <c r="I6378" s="2">
        <f>Table_ExternalData_15[[#This Row],[Price]]-(Table_ExternalData_15[[#This Row],[Price]]*Table_ExternalData_15[[#This Row],[BB rabat]])/100</f>
        <v>90.287999999999997</v>
      </c>
      <c r="J6378" s="2">
        <f>Table_ExternalData_15[[#This Row],[BB cena]]*Table_ExternalData_15[[#Headers],[1,22]]</f>
        <v>110.15136</v>
      </c>
      <c r="K6378">
        <f>Table_ExternalData_15[[#This Row],[Price]]*Table_ExternalData_15[[#Headers],[1,22]]</f>
        <v>111.264</v>
      </c>
      <c r="L6378" s="7">
        <f>IF(G6378="White Shark",E6378*0.5,IF(G6378="Sbox",E6378*0.5,IF(G6378="Tenda",E6378*0.5,E6378*0.2)))/100</f>
        <v>0.01</v>
      </c>
      <c r="M6378" s="2">
        <f>Table_ExternalData_15[[#This Row],[Price]]-Table_ExternalData_15[[#This Row],[Price]]*Table_ExternalData_15[[#This Row],[extra popust]]</f>
        <v>90.287999999999997</v>
      </c>
      <c r="N6378" s="2">
        <f>IF(M6378&lt;I6378,M6378,I6378)</f>
        <v>90.287999999999997</v>
      </c>
      <c r="O6378" s="16" t="str">
        <f>IF(N6378&lt;I6378,$U$1," ")</f>
        <v xml:space="preserve"> </v>
      </c>
      <c r="P6378" s="16" t="str">
        <f>IFERROR((O6378+30)," ")</f>
        <v xml:space="preserve"> </v>
      </c>
      <c r="Q6378" s="2">
        <f ca="1">IF(O6378=$U$1,N6378,"0")*1.22</f>
        <v>0</v>
      </c>
    </row>
    <row r="6379" spans="1:17" x14ac:dyDescent="0.25">
      <c r="A6379" t="s">
        <v>14134</v>
      </c>
      <c r="B6379" t="s">
        <v>14133</v>
      </c>
      <c r="C6379">
        <v>17326</v>
      </c>
      <c r="D6379">
        <v>89.84</v>
      </c>
      <c r="E6379">
        <f>IFERROR(VLOOKUP(Table_ExternalData_15[[#This Row],[Id]],Rabati!B:C,2,0),0)</f>
        <v>5</v>
      </c>
      <c r="F6379">
        <v>0</v>
      </c>
      <c r="G6379" t="str">
        <f>VLOOKUP(Table_ExternalData_15[[#This Row],[Id]],'Blagovna izdelek'!A:C,3,0)</f>
        <v>AOC</v>
      </c>
      <c r="H6379">
        <f>Table_ExternalData_15[[#This Row],[Rabat]]*0.2</f>
        <v>1</v>
      </c>
      <c r="I6379" s="2">
        <f>Table_ExternalData_15[[#This Row],[Price]]-(Table_ExternalData_15[[#This Row],[Price]]*Table_ExternalData_15[[#This Row],[BB rabat]])/100</f>
        <v>88.941600000000008</v>
      </c>
      <c r="J6379" s="2">
        <f>Table_ExternalData_15[[#This Row],[BB cena]]*Table_ExternalData_15[[#Headers],[1,22]]</f>
        <v>108.508752</v>
      </c>
      <c r="K6379">
        <f>Table_ExternalData_15[[#This Row],[Price]]*Table_ExternalData_15[[#Headers],[1,22]]</f>
        <v>109.6048</v>
      </c>
      <c r="L6379" s="7">
        <f>IF(G6379="White Shark",E6379*0.5,IF(G6379="Sbox",E6379*0.5,IF(G6379="Tenda",E6379*0.5,E6379*0.2)))/100</f>
        <v>0.01</v>
      </c>
      <c r="M6379" s="2">
        <f>Table_ExternalData_15[[#This Row],[Price]]-Table_ExternalData_15[[#This Row],[Price]]*Table_ExternalData_15[[#This Row],[extra popust]]</f>
        <v>88.941600000000008</v>
      </c>
      <c r="N6379" s="2">
        <f>IF(M6379&lt;I6379,M6379,I6379)</f>
        <v>88.941600000000008</v>
      </c>
      <c r="O6379" s="16" t="str">
        <f>IF(N6379&lt;I6379,$U$1," ")</f>
        <v xml:space="preserve"> </v>
      </c>
      <c r="P6379" s="16" t="str">
        <f>IFERROR((O6379+30)," ")</f>
        <v xml:space="preserve"> </v>
      </c>
      <c r="Q6379" s="2">
        <f ca="1">IF(O6379=$U$1,N6379,"0")*1.22</f>
        <v>0</v>
      </c>
    </row>
    <row r="6380" spans="1:17" x14ac:dyDescent="0.25">
      <c r="A6380" t="s">
        <v>1342</v>
      </c>
      <c r="B6380" t="s">
        <v>1341</v>
      </c>
      <c r="C6380">
        <v>7612</v>
      </c>
      <c r="D6380">
        <v>773.92</v>
      </c>
      <c r="E6380">
        <f>IFERROR(VLOOKUP(Table_ExternalData_15[[#This Row],[Id]],Rabati!B:C,2,0),0)</f>
        <v>10</v>
      </c>
      <c r="F6380">
        <v>0</v>
      </c>
      <c r="G6380" t="str">
        <f>VLOOKUP(Table_ExternalData_15[[#This Row],[Id]],'Blagovna izdelek'!A:C,3,0)</f>
        <v>Altusen</v>
      </c>
      <c r="H6380">
        <f>Table_ExternalData_15[[#This Row],[Rabat]]*0.2</f>
        <v>2</v>
      </c>
      <c r="I6380" s="2">
        <f>Table_ExternalData_15[[#This Row],[Price]]-(Table_ExternalData_15[[#This Row],[Price]]*Table_ExternalData_15[[#This Row],[BB rabat]])/100</f>
        <v>758.44159999999999</v>
      </c>
      <c r="J6380" s="2">
        <f>Table_ExternalData_15[[#This Row],[BB cena]]*Table_ExternalData_15[[#Headers],[1,22]]</f>
        <v>925.29875199999992</v>
      </c>
      <c r="K6380">
        <f>Table_ExternalData_15[[#This Row],[Price]]*Table_ExternalData_15[[#Headers],[1,22]]</f>
        <v>944.18239999999992</v>
      </c>
      <c r="L6380" s="7">
        <f>IF(G6380="White Shark",E6380*0.5,IF(G6380="Sbox",E6380*0.5,IF(G6380="Tenda",E6380*0.5,E6380*0.2)))/100</f>
        <v>0.02</v>
      </c>
      <c r="M6380" s="2">
        <f>Table_ExternalData_15[[#This Row],[Price]]-Table_ExternalData_15[[#This Row],[Price]]*Table_ExternalData_15[[#This Row],[extra popust]]</f>
        <v>758.44159999999999</v>
      </c>
      <c r="N6380" s="2">
        <f>IF(M6380&lt;I6380,M6380,I6380)</f>
        <v>758.44159999999999</v>
      </c>
      <c r="O6380" s="16" t="str">
        <f>IF(N6380&lt;I6380,$U$1," ")</f>
        <v xml:space="preserve"> </v>
      </c>
      <c r="P6380" s="16" t="str">
        <f>IFERROR((O6380+30)," ")</f>
        <v xml:space="preserve"> </v>
      </c>
      <c r="Q6380" s="2">
        <f ca="1">IF(O6380=$U$1,N6380,"0")*1.22</f>
        <v>0</v>
      </c>
    </row>
    <row r="6381" spans="1:17" x14ac:dyDescent="0.25">
      <c r="A6381" t="s">
        <v>1350</v>
      </c>
      <c r="B6381" t="s">
        <v>1349</v>
      </c>
      <c r="C6381">
        <v>7619</v>
      </c>
      <c r="D6381">
        <v>783</v>
      </c>
      <c r="E6381">
        <f>IFERROR(VLOOKUP(Table_ExternalData_15[[#This Row],[Id]],Rabati!B:C,2,0),0)</f>
        <v>10</v>
      </c>
      <c r="F6381">
        <v>0</v>
      </c>
      <c r="G6381" t="str">
        <f>VLOOKUP(Table_ExternalData_15[[#This Row],[Id]],'Blagovna izdelek'!A:C,3,0)</f>
        <v>Altusen</v>
      </c>
      <c r="H6381">
        <f>Table_ExternalData_15[[#This Row],[Rabat]]*0.2</f>
        <v>2</v>
      </c>
      <c r="I6381" s="2">
        <f>Table_ExternalData_15[[#This Row],[Price]]-(Table_ExternalData_15[[#This Row],[Price]]*Table_ExternalData_15[[#This Row],[BB rabat]])/100</f>
        <v>767.34</v>
      </c>
      <c r="J6381" s="2">
        <f>Table_ExternalData_15[[#This Row],[BB cena]]*Table_ExternalData_15[[#Headers],[1,22]]</f>
        <v>936.15480000000002</v>
      </c>
      <c r="K6381">
        <f>Table_ExternalData_15[[#This Row],[Price]]*Table_ExternalData_15[[#Headers],[1,22]]</f>
        <v>955.26</v>
      </c>
      <c r="L6381" s="7">
        <f>IF(G6381="White Shark",E6381*0.5,IF(G6381="Sbox",E6381*0.5,IF(G6381="Tenda",E6381*0.5,E6381*0.2)))/100</f>
        <v>0.02</v>
      </c>
      <c r="M6381" s="2">
        <f>Table_ExternalData_15[[#This Row],[Price]]-Table_ExternalData_15[[#This Row],[Price]]*Table_ExternalData_15[[#This Row],[extra popust]]</f>
        <v>767.34</v>
      </c>
      <c r="N6381" s="2">
        <f>IF(M6381&lt;I6381,M6381,I6381)</f>
        <v>767.34</v>
      </c>
      <c r="O6381" s="16" t="str">
        <f>IF(N6381&lt;I6381,$U$1," ")</f>
        <v xml:space="preserve"> </v>
      </c>
      <c r="P6381" s="16" t="str">
        <f>IFERROR((O6381+30)," ")</f>
        <v xml:space="preserve"> </v>
      </c>
      <c r="Q6381" s="2">
        <f ca="1">IF(O6381=$U$1,N6381,"0")*1.22</f>
        <v>0</v>
      </c>
    </row>
    <row r="6382" spans="1:17" x14ac:dyDescent="0.25">
      <c r="A6382" t="s">
        <v>1356</v>
      </c>
      <c r="B6382" t="s">
        <v>1355</v>
      </c>
      <c r="C6382">
        <v>7624</v>
      </c>
      <c r="D6382">
        <v>299</v>
      </c>
      <c r="E6382">
        <f>IFERROR(VLOOKUP(Table_ExternalData_15[[#This Row],[Id]],Rabati!B:C,2,0),0)</f>
        <v>0</v>
      </c>
      <c r="F6382">
        <v>1</v>
      </c>
      <c r="G6382" t="str">
        <f>VLOOKUP(Table_ExternalData_15[[#This Row],[Id]],'Blagovna izdelek'!A:C,3,0)</f>
        <v>Altusen</v>
      </c>
      <c r="H6382">
        <f>Table_ExternalData_15[[#This Row],[Rabat]]*0.2</f>
        <v>0</v>
      </c>
      <c r="I6382" s="2">
        <f>Table_ExternalData_15[[#This Row],[Price]]-(Table_ExternalData_15[[#This Row],[Price]]*Table_ExternalData_15[[#This Row],[BB rabat]])/100</f>
        <v>299</v>
      </c>
      <c r="J6382" s="2">
        <f>Table_ExternalData_15[[#This Row],[BB cena]]*Table_ExternalData_15[[#Headers],[1,22]]</f>
        <v>364.78</v>
      </c>
      <c r="K6382">
        <f>Table_ExternalData_15[[#This Row],[Price]]*Table_ExternalData_15[[#Headers],[1,22]]</f>
        <v>364.78</v>
      </c>
      <c r="L6382" s="7">
        <f>IF(G6382="White Shark",E6382*0.5,IF(G6382="Sbox",E6382*0.5,IF(G6382="Tenda",E6382*0.5,E6382*0.2)))/100</f>
        <v>0</v>
      </c>
      <c r="M6382" s="2">
        <f>Table_ExternalData_15[[#This Row],[Price]]-Table_ExternalData_15[[#This Row],[Price]]*Table_ExternalData_15[[#This Row],[extra popust]]</f>
        <v>299</v>
      </c>
      <c r="N6382" s="2">
        <f>IF(M6382&lt;I6382,M6382,I6382)</f>
        <v>299</v>
      </c>
      <c r="O6382" s="16" t="str">
        <f>IF(N6382&lt;I6382,$U$1," ")</f>
        <v xml:space="preserve"> </v>
      </c>
      <c r="P6382" s="16" t="str">
        <f>IFERROR((O6382+30)," ")</f>
        <v xml:space="preserve"> </v>
      </c>
      <c r="Q6382" s="2">
        <f ca="1">IF(O6382=$U$1,N6382,"0")*1.22</f>
        <v>0</v>
      </c>
    </row>
    <row r="6383" spans="1:17" x14ac:dyDescent="0.25">
      <c r="A6383" t="s">
        <v>1360</v>
      </c>
      <c r="B6383" t="s">
        <v>1359</v>
      </c>
      <c r="C6383">
        <v>7630</v>
      </c>
      <c r="D6383">
        <v>2227.06</v>
      </c>
      <c r="E6383">
        <f>IFERROR(VLOOKUP(Table_ExternalData_15[[#This Row],[Id]],Rabati!B:C,2,0),0)</f>
        <v>10</v>
      </c>
      <c r="F6383">
        <v>0</v>
      </c>
      <c r="G6383" t="str">
        <f>VLOOKUP(Table_ExternalData_15[[#This Row],[Id]],'Blagovna izdelek'!A:C,3,0)</f>
        <v>Altusen</v>
      </c>
      <c r="H6383">
        <f>Table_ExternalData_15[[#This Row],[Rabat]]*0.2</f>
        <v>2</v>
      </c>
      <c r="I6383" s="2">
        <f>Table_ExternalData_15[[#This Row],[Price]]-(Table_ExternalData_15[[#This Row],[Price]]*Table_ExternalData_15[[#This Row],[BB rabat]])/100</f>
        <v>2182.5187999999998</v>
      </c>
      <c r="J6383" s="2">
        <f>Table_ExternalData_15[[#This Row],[BB cena]]*Table_ExternalData_15[[#Headers],[1,22]]</f>
        <v>2662.6729359999999</v>
      </c>
      <c r="K6383">
        <f>Table_ExternalData_15[[#This Row],[Price]]*Table_ExternalData_15[[#Headers],[1,22]]</f>
        <v>2717.0131999999999</v>
      </c>
      <c r="L6383" s="7">
        <f>IF(G6383="White Shark",E6383*0.5,IF(G6383="Sbox",E6383*0.5,IF(G6383="Tenda",E6383*0.5,E6383*0.2)))/100</f>
        <v>0.02</v>
      </c>
      <c r="M6383" s="2">
        <f>Table_ExternalData_15[[#This Row],[Price]]-Table_ExternalData_15[[#This Row],[Price]]*Table_ExternalData_15[[#This Row],[extra popust]]</f>
        <v>2182.5187999999998</v>
      </c>
      <c r="N6383" s="2">
        <f>IF(M6383&lt;I6383,M6383,I6383)</f>
        <v>2182.5187999999998</v>
      </c>
      <c r="O6383" s="16" t="str">
        <f>IF(N6383&lt;I6383,$U$1," ")</f>
        <v xml:space="preserve"> </v>
      </c>
      <c r="P6383" s="16" t="str">
        <f>IFERROR((O6383+30)," ")</f>
        <v xml:space="preserve"> </v>
      </c>
      <c r="Q6383" s="2">
        <f ca="1">IF(O6383=$U$1,N6383,"0")*1.22</f>
        <v>0</v>
      </c>
    </row>
    <row r="6384" spans="1:17" x14ac:dyDescent="0.25">
      <c r="F6384">
        <f>SUBTOTAL(109,Table_ExternalData_15[StockQuantity])</f>
        <v>179388</v>
      </c>
      <c r="I6384" s="2"/>
      <c r="J6384" s="2"/>
      <c r="L6384" s="17"/>
      <c r="M6384" s="2"/>
      <c r="N6384" s="2"/>
      <c r="O6384" s="16"/>
      <c r="P6384" s="16"/>
      <c r="Q6384" s="2"/>
    </row>
  </sheetData>
  <phoneticPr fontId="8" type="noConversion"/>
  <conditionalFormatting sqref="T1">
    <cfRule type="cellIs" dxfId="16" priority="1" operator="equal">
      <formula>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6087-447F-4931-93F7-8B8F6EA4467C}">
  <dimension ref="A1:C6194"/>
  <sheetViews>
    <sheetView topLeftCell="A4174" workbookViewId="0">
      <selection activeCell="B4201" sqref="B4201"/>
    </sheetView>
  </sheetViews>
  <sheetFormatPr defaultRowHeight="15.75" x14ac:dyDescent="0.25"/>
  <cols>
    <col min="1" max="1" width="13" bestFit="1" customWidth="1"/>
    <col min="2" max="2" width="12.375" bestFit="1" customWidth="1"/>
    <col min="3" max="3" width="10.375" bestFit="1" customWidth="1"/>
    <col min="4" max="4" width="22.625" bestFit="1" customWidth="1"/>
    <col min="5" max="5" width="81" bestFit="1" customWidth="1"/>
    <col min="6" max="6" width="24.75" bestFit="1" customWidth="1"/>
    <col min="7" max="8" width="81" bestFit="1" customWidth="1"/>
    <col min="9" max="9" width="42.875" bestFit="1" customWidth="1"/>
    <col min="10" max="10" width="10.625" bestFit="1" customWidth="1"/>
    <col min="11" max="11" width="10.25" bestFit="1" customWidth="1"/>
    <col min="12" max="12" width="31.875" bestFit="1" customWidth="1"/>
    <col min="13" max="13" width="17.125" bestFit="1" customWidth="1"/>
    <col min="14" max="14" width="13.125" bestFit="1" customWidth="1"/>
    <col min="15" max="15" width="14" bestFit="1" customWidth="1"/>
    <col min="16" max="16" width="16.875" bestFit="1" customWidth="1"/>
    <col min="17" max="17" width="11.25" bestFit="1" customWidth="1"/>
    <col min="18" max="18" width="9.5" bestFit="1" customWidth="1"/>
    <col min="19" max="19" width="14" bestFit="1" customWidth="1"/>
    <col min="20" max="20" width="15" bestFit="1" customWidth="1"/>
    <col min="21" max="21" width="15.75" bestFit="1" customWidth="1"/>
    <col min="22" max="22" width="10.375" bestFit="1" customWidth="1"/>
    <col min="23" max="23" width="12.375" bestFit="1" customWidth="1"/>
    <col min="24" max="24" width="5.875" bestFit="1" customWidth="1"/>
    <col min="25" max="25" width="15.625" bestFit="1" customWidth="1"/>
    <col min="26" max="26" width="25" bestFit="1" customWidth="1"/>
    <col min="27" max="27" width="18.5" bestFit="1" customWidth="1"/>
    <col min="28" max="28" width="76.125" bestFit="1" customWidth="1"/>
    <col min="29" max="30" width="81" bestFit="1" customWidth="1"/>
    <col min="31" max="31" width="16.875" bestFit="1" customWidth="1"/>
    <col min="32" max="32" width="19.625" bestFit="1" customWidth="1"/>
    <col min="33" max="33" width="10.75" bestFit="1" customWidth="1"/>
    <col min="34" max="34" width="19.5" bestFit="1" customWidth="1"/>
    <col min="35" max="37" width="81" bestFit="1" customWidth="1"/>
    <col min="38" max="38" width="23" bestFit="1" customWidth="1"/>
    <col min="39" max="39" width="20.875" bestFit="1" customWidth="1"/>
    <col min="40" max="40" width="24.25" bestFit="1" customWidth="1"/>
    <col min="41" max="41" width="22.875" bestFit="1" customWidth="1"/>
    <col min="42" max="42" width="26.25" bestFit="1" customWidth="1"/>
    <col min="43" max="43" width="14" bestFit="1" customWidth="1"/>
    <col min="44" max="44" width="16.875" bestFit="1" customWidth="1"/>
    <col min="45" max="45" width="7.875" bestFit="1" customWidth="1"/>
    <col min="46" max="46" width="38.75" bestFit="1" customWidth="1"/>
    <col min="47" max="47" width="16" bestFit="1" customWidth="1"/>
    <col min="48" max="48" width="11.125" bestFit="1" customWidth="1"/>
    <col min="49" max="49" width="15.75" bestFit="1" customWidth="1"/>
    <col min="50" max="50" width="27" bestFit="1" customWidth="1"/>
    <col min="51" max="51" width="22.375" bestFit="1" customWidth="1"/>
    <col min="52" max="52" width="30.5" bestFit="1" customWidth="1"/>
    <col min="53" max="53" width="34.375" bestFit="1" customWidth="1"/>
    <col min="54" max="54" width="12.875" bestFit="1" customWidth="1"/>
    <col min="55" max="55" width="13.25" bestFit="1" customWidth="1"/>
    <col min="56" max="56" width="21" bestFit="1" customWidth="1"/>
    <col min="57" max="57" width="25.375" bestFit="1" customWidth="1"/>
    <col min="58" max="58" width="24.75" bestFit="1" customWidth="1"/>
    <col min="59" max="59" width="26.625" bestFit="1" customWidth="1"/>
    <col min="60" max="60" width="21.125" bestFit="1" customWidth="1"/>
    <col min="61" max="61" width="19.75" bestFit="1" customWidth="1"/>
    <col min="62" max="62" width="19.375" bestFit="1" customWidth="1"/>
    <col min="63" max="63" width="20" bestFit="1" customWidth="1"/>
    <col min="64" max="64" width="12.375" bestFit="1" customWidth="1"/>
    <col min="65" max="65" width="21.625" bestFit="1" customWidth="1"/>
    <col min="66" max="66" width="23" bestFit="1" customWidth="1"/>
    <col min="67" max="67" width="20.875" bestFit="1" customWidth="1"/>
    <col min="68" max="68" width="9.625" bestFit="1" customWidth="1"/>
    <col min="69" max="69" width="18.625" bestFit="1" customWidth="1"/>
    <col min="70" max="70" width="20.125" bestFit="1" customWidth="1"/>
    <col min="71" max="71" width="14.75" bestFit="1" customWidth="1"/>
    <col min="72" max="72" width="15.375" bestFit="1" customWidth="1"/>
    <col min="73" max="73" width="15.875" bestFit="1" customWidth="1"/>
    <col min="74" max="74" width="25.625" bestFit="1" customWidth="1"/>
    <col min="75" max="75" width="15.625" bestFit="1" customWidth="1"/>
    <col min="76" max="76" width="13.375" bestFit="1" customWidth="1"/>
    <col min="77" max="77" width="15.125" bestFit="1" customWidth="1"/>
    <col min="78" max="78" width="53.75" bestFit="1" customWidth="1"/>
    <col min="79" max="79" width="27" bestFit="1" customWidth="1"/>
    <col min="80" max="80" width="26.625" bestFit="1" customWidth="1"/>
    <col min="81" max="81" width="24" bestFit="1" customWidth="1"/>
    <col min="82" max="82" width="14.25" bestFit="1" customWidth="1"/>
    <col min="83" max="83" width="15.375" bestFit="1" customWidth="1"/>
    <col min="84" max="84" width="23.75" bestFit="1" customWidth="1"/>
    <col min="85" max="85" width="21.625" bestFit="1" customWidth="1"/>
    <col min="86" max="86" width="18.75" bestFit="1" customWidth="1"/>
    <col min="87" max="87" width="19.625" bestFit="1" customWidth="1"/>
    <col min="88" max="88" width="30" bestFit="1" customWidth="1"/>
    <col min="89" max="89" width="18.375" bestFit="1" customWidth="1"/>
    <col min="90" max="90" width="30.125" bestFit="1" customWidth="1"/>
    <col min="91" max="91" width="24.125" bestFit="1" customWidth="1"/>
    <col min="92" max="92" width="24.375" bestFit="1" customWidth="1"/>
    <col min="93" max="93" width="18.875" bestFit="1" customWidth="1"/>
    <col min="94" max="94" width="45.125" bestFit="1" customWidth="1"/>
    <col min="95" max="95" width="15.75" bestFit="1" customWidth="1"/>
    <col min="96" max="96" width="18.375" bestFit="1" customWidth="1"/>
    <col min="97" max="97" width="22" bestFit="1" customWidth="1"/>
    <col min="98" max="98" width="21.625" bestFit="1" customWidth="1"/>
    <col min="99" max="99" width="36.375" bestFit="1" customWidth="1"/>
    <col min="100" max="100" width="12.875" bestFit="1" customWidth="1"/>
    <col min="101" max="101" width="9.875" bestFit="1" customWidth="1"/>
    <col min="102" max="102" width="10.125" bestFit="1" customWidth="1"/>
    <col min="103" max="103" width="13.375" bestFit="1" customWidth="1"/>
    <col min="104" max="104" width="20.875" bestFit="1" customWidth="1"/>
    <col min="105" max="105" width="30.75" bestFit="1" customWidth="1"/>
    <col min="106" max="106" width="31" bestFit="1" customWidth="1"/>
    <col min="107" max="107" width="18" bestFit="1" customWidth="1"/>
    <col min="108" max="108" width="18.125" bestFit="1" customWidth="1"/>
    <col min="109" max="109" width="16.375" bestFit="1" customWidth="1"/>
    <col min="110" max="110" width="22.125" bestFit="1" customWidth="1"/>
    <col min="111" max="111" width="20.375" bestFit="1" customWidth="1"/>
    <col min="112" max="112" width="13.25" bestFit="1" customWidth="1"/>
    <col min="113" max="113" width="29" bestFit="1" customWidth="1"/>
    <col min="114" max="114" width="28" bestFit="1" customWidth="1"/>
    <col min="115" max="115" width="14.125" bestFit="1" customWidth="1"/>
    <col min="116" max="116" width="21" bestFit="1" customWidth="1"/>
    <col min="117" max="117" width="9.125" bestFit="1" customWidth="1"/>
    <col min="118" max="118" width="8.75" bestFit="1" customWidth="1"/>
    <col min="119" max="119" width="8.25" bestFit="1" customWidth="1"/>
    <col min="120" max="120" width="8.5" bestFit="1" customWidth="1"/>
    <col min="121" max="121" width="26.375" bestFit="1" customWidth="1"/>
    <col min="122" max="122" width="25.375" bestFit="1" customWidth="1"/>
    <col min="123" max="123" width="14" bestFit="1" customWidth="1"/>
    <col min="124" max="124" width="11.25" bestFit="1" customWidth="1"/>
    <col min="125" max="125" width="9.5" bestFit="1" customWidth="1"/>
    <col min="126" max="126" width="15" bestFit="1" customWidth="1"/>
    <col min="127" max="127" width="15.75" bestFit="1" customWidth="1"/>
  </cols>
  <sheetData>
    <row r="1" spans="1:3" x14ac:dyDescent="0.25">
      <c r="A1" t="s">
        <v>13844</v>
      </c>
      <c r="B1" t="s">
        <v>13845</v>
      </c>
      <c r="C1" t="s">
        <v>13846</v>
      </c>
    </row>
    <row r="2" spans="1:3" x14ac:dyDescent="0.25">
      <c r="A2">
        <v>16</v>
      </c>
      <c r="B2">
        <v>5602</v>
      </c>
      <c r="C2">
        <f>VLOOKUP(Table_ExternalData_1[[#This Row],[Discount_Id]],Popusti!A:C,3,0)</f>
        <v>10</v>
      </c>
    </row>
    <row r="3" spans="1:3" x14ac:dyDescent="0.25">
      <c r="A3">
        <v>16</v>
      </c>
      <c r="B3">
        <v>5611</v>
      </c>
      <c r="C3">
        <f>VLOOKUP(Table_ExternalData_1[[#This Row],[Discount_Id]],Popusti!A:C,3,0)</f>
        <v>10</v>
      </c>
    </row>
    <row r="4" spans="1:3" x14ac:dyDescent="0.25">
      <c r="A4">
        <v>16</v>
      </c>
      <c r="B4">
        <v>5613</v>
      </c>
      <c r="C4">
        <f>VLOOKUP(Table_ExternalData_1[[#This Row],[Discount_Id]],Popusti!A:C,3,0)</f>
        <v>10</v>
      </c>
    </row>
    <row r="5" spans="1:3" x14ac:dyDescent="0.25">
      <c r="A5">
        <v>16</v>
      </c>
      <c r="B5">
        <v>5614</v>
      </c>
      <c r="C5">
        <f>VLOOKUP(Table_ExternalData_1[[#This Row],[Discount_Id]],Popusti!A:C,3,0)</f>
        <v>10</v>
      </c>
    </row>
    <row r="6" spans="1:3" x14ac:dyDescent="0.25">
      <c r="A6">
        <v>16</v>
      </c>
      <c r="B6">
        <v>5621</v>
      </c>
      <c r="C6">
        <f>VLOOKUP(Table_ExternalData_1[[#This Row],[Discount_Id]],Popusti!A:C,3,0)</f>
        <v>10</v>
      </c>
    </row>
    <row r="7" spans="1:3" x14ac:dyDescent="0.25">
      <c r="A7">
        <v>16</v>
      </c>
      <c r="B7">
        <v>5626</v>
      </c>
      <c r="C7">
        <f>VLOOKUP(Table_ExternalData_1[[#This Row],[Discount_Id]],Popusti!A:C,3,0)</f>
        <v>10</v>
      </c>
    </row>
    <row r="8" spans="1:3" x14ac:dyDescent="0.25">
      <c r="A8">
        <v>16</v>
      </c>
      <c r="B8">
        <v>5681</v>
      </c>
      <c r="C8">
        <f>VLOOKUP(Table_ExternalData_1[[#This Row],[Discount_Id]],Popusti!A:C,3,0)</f>
        <v>10</v>
      </c>
    </row>
    <row r="9" spans="1:3" x14ac:dyDescent="0.25">
      <c r="A9">
        <v>16</v>
      </c>
      <c r="B9">
        <v>5682</v>
      </c>
      <c r="C9">
        <f>VLOOKUP(Table_ExternalData_1[[#This Row],[Discount_Id]],Popusti!A:C,3,0)</f>
        <v>10</v>
      </c>
    </row>
    <row r="10" spans="1:3" x14ac:dyDescent="0.25">
      <c r="A10">
        <v>16</v>
      </c>
      <c r="B10">
        <v>5683</v>
      </c>
      <c r="C10">
        <f>VLOOKUP(Table_ExternalData_1[[#This Row],[Discount_Id]],Popusti!A:C,3,0)</f>
        <v>10</v>
      </c>
    </row>
    <row r="11" spans="1:3" x14ac:dyDescent="0.25">
      <c r="A11">
        <v>16</v>
      </c>
      <c r="B11">
        <v>5684</v>
      </c>
      <c r="C11">
        <f>VLOOKUP(Table_ExternalData_1[[#This Row],[Discount_Id]],Popusti!A:C,3,0)</f>
        <v>10</v>
      </c>
    </row>
    <row r="12" spans="1:3" x14ac:dyDescent="0.25">
      <c r="A12">
        <v>16</v>
      </c>
      <c r="B12">
        <v>5685</v>
      </c>
      <c r="C12">
        <f>VLOOKUP(Table_ExternalData_1[[#This Row],[Discount_Id]],Popusti!A:C,3,0)</f>
        <v>10</v>
      </c>
    </row>
    <row r="13" spans="1:3" x14ac:dyDescent="0.25">
      <c r="A13">
        <v>16</v>
      </c>
      <c r="B13">
        <v>5686</v>
      </c>
      <c r="C13">
        <f>VLOOKUP(Table_ExternalData_1[[#This Row],[Discount_Id]],Popusti!A:C,3,0)</f>
        <v>10</v>
      </c>
    </row>
    <row r="14" spans="1:3" x14ac:dyDescent="0.25">
      <c r="A14">
        <v>16</v>
      </c>
      <c r="B14">
        <v>5687</v>
      </c>
      <c r="C14">
        <f>VLOOKUP(Table_ExternalData_1[[#This Row],[Discount_Id]],Popusti!A:C,3,0)</f>
        <v>10</v>
      </c>
    </row>
    <row r="15" spans="1:3" x14ac:dyDescent="0.25">
      <c r="A15">
        <v>16</v>
      </c>
      <c r="B15">
        <v>5688</v>
      </c>
      <c r="C15">
        <f>VLOOKUP(Table_ExternalData_1[[#This Row],[Discount_Id]],Popusti!A:C,3,0)</f>
        <v>10</v>
      </c>
    </row>
    <row r="16" spans="1:3" x14ac:dyDescent="0.25">
      <c r="A16">
        <v>16</v>
      </c>
      <c r="B16">
        <v>5689</v>
      </c>
      <c r="C16">
        <f>VLOOKUP(Table_ExternalData_1[[#This Row],[Discount_Id]],Popusti!A:C,3,0)</f>
        <v>10</v>
      </c>
    </row>
    <row r="17" spans="1:3" x14ac:dyDescent="0.25">
      <c r="A17">
        <v>16</v>
      </c>
      <c r="B17">
        <v>5690</v>
      </c>
      <c r="C17">
        <f>VLOOKUP(Table_ExternalData_1[[#This Row],[Discount_Id]],Popusti!A:C,3,0)</f>
        <v>10</v>
      </c>
    </row>
    <row r="18" spans="1:3" x14ac:dyDescent="0.25">
      <c r="A18">
        <v>16</v>
      </c>
      <c r="B18">
        <v>5692</v>
      </c>
      <c r="C18">
        <f>VLOOKUP(Table_ExternalData_1[[#This Row],[Discount_Id]],Popusti!A:C,3,0)</f>
        <v>10</v>
      </c>
    </row>
    <row r="19" spans="1:3" x14ac:dyDescent="0.25">
      <c r="A19">
        <v>16</v>
      </c>
      <c r="B19">
        <v>5693</v>
      </c>
      <c r="C19">
        <f>VLOOKUP(Table_ExternalData_1[[#This Row],[Discount_Id]],Popusti!A:C,3,0)</f>
        <v>10</v>
      </c>
    </row>
    <row r="20" spans="1:3" x14ac:dyDescent="0.25">
      <c r="A20">
        <v>16</v>
      </c>
      <c r="B20">
        <v>5694</v>
      </c>
      <c r="C20">
        <f>VLOOKUP(Table_ExternalData_1[[#This Row],[Discount_Id]],Popusti!A:C,3,0)</f>
        <v>10</v>
      </c>
    </row>
    <row r="21" spans="1:3" x14ac:dyDescent="0.25">
      <c r="A21">
        <v>16</v>
      </c>
      <c r="B21">
        <v>5695</v>
      </c>
      <c r="C21">
        <f>VLOOKUP(Table_ExternalData_1[[#This Row],[Discount_Id]],Popusti!A:C,3,0)</f>
        <v>10</v>
      </c>
    </row>
    <row r="22" spans="1:3" x14ac:dyDescent="0.25">
      <c r="A22">
        <v>16</v>
      </c>
      <c r="B22">
        <v>5696</v>
      </c>
      <c r="C22">
        <f>VLOOKUP(Table_ExternalData_1[[#This Row],[Discount_Id]],Popusti!A:C,3,0)</f>
        <v>10</v>
      </c>
    </row>
    <row r="23" spans="1:3" x14ac:dyDescent="0.25">
      <c r="A23">
        <v>16</v>
      </c>
      <c r="B23">
        <v>5697</v>
      </c>
      <c r="C23">
        <f>VLOOKUP(Table_ExternalData_1[[#This Row],[Discount_Id]],Popusti!A:C,3,0)</f>
        <v>10</v>
      </c>
    </row>
    <row r="24" spans="1:3" x14ac:dyDescent="0.25">
      <c r="A24">
        <v>16</v>
      </c>
      <c r="B24">
        <v>5698</v>
      </c>
      <c r="C24">
        <f>VLOOKUP(Table_ExternalData_1[[#This Row],[Discount_Id]],Popusti!A:C,3,0)</f>
        <v>10</v>
      </c>
    </row>
    <row r="25" spans="1:3" x14ac:dyDescent="0.25">
      <c r="A25">
        <v>16</v>
      </c>
      <c r="B25">
        <v>5699</v>
      </c>
      <c r="C25">
        <f>VLOOKUP(Table_ExternalData_1[[#This Row],[Discount_Id]],Popusti!A:C,3,0)</f>
        <v>10</v>
      </c>
    </row>
    <row r="26" spans="1:3" x14ac:dyDescent="0.25">
      <c r="A26">
        <v>16</v>
      </c>
      <c r="B26">
        <v>5700</v>
      </c>
      <c r="C26">
        <f>VLOOKUP(Table_ExternalData_1[[#This Row],[Discount_Id]],Popusti!A:C,3,0)</f>
        <v>10</v>
      </c>
    </row>
    <row r="27" spans="1:3" x14ac:dyDescent="0.25">
      <c r="A27">
        <v>16</v>
      </c>
      <c r="B27">
        <v>5701</v>
      </c>
      <c r="C27">
        <f>VLOOKUP(Table_ExternalData_1[[#This Row],[Discount_Id]],Popusti!A:C,3,0)</f>
        <v>10</v>
      </c>
    </row>
    <row r="28" spans="1:3" x14ac:dyDescent="0.25">
      <c r="A28">
        <v>16</v>
      </c>
      <c r="B28">
        <v>5702</v>
      </c>
      <c r="C28">
        <f>VLOOKUP(Table_ExternalData_1[[#This Row],[Discount_Id]],Popusti!A:C,3,0)</f>
        <v>10</v>
      </c>
    </row>
    <row r="29" spans="1:3" x14ac:dyDescent="0.25">
      <c r="A29">
        <v>16</v>
      </c>
      <c r="B29">
        <v>5703</v>
      </c>
      <c r="C29">
        <f>VLOOKUP(Table_ExternalData_1[[#This Row],[Discount_Id]],Popusti!A:C,3,0)</f>
        <v>10</v>
      </c>
    </row>
    <row r="30" spans="1:3" x14ac:dyDescent="0.25">
      <c r="A30">
        <v>16</v>
      </c>
      <c r="B30">
        <v>5704</v>
      </c>
      <c r="C30">
        <f>VLOOKUP(Table_ExternalData_1[[#This Row],[Discount_Id]],Popusti!A:C,3,0)</f>
        <v>10</v>
      </c>
    </row>
    <row r="31" spans="1:3" x14ac:dyDescent="0.25">
      <c r="A31">
        <v>16</v>
      </c>
      <c r="B31">
        <v>5705</v>
      </c>
      <c r="C31">
        <f>VLOOKUP(Table_ExternalData_1[[#This Row],[Discount_Id]],Popusti!A:C,3,0)</f>
        <v>10</v>
      </c>
    </row>
    <row r="32" spans="1:3" x14ac:dyDescent="0.25">
      <c r="A32">
        <v>16</v>
      </c>
      <c r="B32">
        <v>5710</v>
      </c>
      <c r="C32">
        <f>VLOOKUP(Table_ExternalData_1[[#This Row],[Discount_Id]],Popusti!A:C,3,0)</f>
        <v>10</v>
      </c>
    </row>
    <row r="33" spans="1:3" x14ac:dyDescent="0.25">
      <c r="A33">
        <v>16</v>
      </c>
      <c r="B33">
        <v>5711</v>
      </c>
      <c r="C33">
        <f>VLOOKUP(Table_ExternalData_1[[#This Row],[Discount_Id]],Popusti!A:C,3,0)</f>
        <v>10</v>
      </c>
    </row>
    <row r="34" spans="1:3" x14ac:dyDescent="0.25">
      <c r="A34">
        <v>16</v>
      </c>
      <c r="B34">
        <v>5719</v>
      </c>
      <c r="C34">
        <f>VLOOKUP(Table_ExternalData_1[[#This Row],[Discount_Id]],Popusti!A:C,3,0)</f>
        <v>10</v>
      </c>
    </row>
    <row r="35" spans="1:3" x14ac:dyDescent="0.25">
      <c r="A35">
        <v>16</v>
      </c>
      <c r="B35">
        <v>5720</v>
      </c>
      <c r="C35">
        <f>VLOOKUP(Table_ExternalData_1[[#This Row],[Discount_Id]],Popusti!A:C,3,0)</f>
        <v>10</v>
      </c>
    </row>
    <row r="36" spans="1:3" x14ac:dyDescent="0.25">
      <c r="A36">
        <v>16</v>
      </c>
      <c r="B36">
        <v>5721</v>
      </c>
      <c r="C36">
        <f>VLOOKUP(Table_ExternalData_1[[#This Row],[Discount_Id]],Popusti!A:C,3,0)</f>
        <v>10</v>
      </c>
    </row>
    <row r="37" spans="1:3" x14ac:dyDescent="0.25">
      <c r="A37">
        <v>16</v>
      </c>
      <c r="B37">
        <v>5722</v>
      </c>
      <c r="C37">
        <f>VLOOKUP(Table_ExternalData_1[[#This Row],[Discount_Id]],Popusti!A:C,3,0)</f>
        <v>10</v>
      </c>
    </row>
    <row r="38" spans="1:3" x14ac:dyDescent="0.25">
      <c r="A38">
        <v>16</v>
      </c>
      <c r="B38">
        <v>5727</v>
      </c>
      <c r="C38">
        <f>VLOOKUP(Table_ExternalData_1[[#This Row],[Discount_Id]],Popusti!A:C,3,0)</f>
        <v>10</v>
      </c>
    </row>
    <row r="39" spans="1:3" x14ac:dyDescent="0.25">
      <c r="A39">
        <v>16</v>
      </c>
      <c r="B39">
        <v>5728</v>
      </c>
      <c r="C39">
        <f>VLOOKUP(Table_ExternalData_1[[#This Row],[Discount_Id]],Popusti!A:C,3,0)</f>
        <v>10</v>
      </c>
    </row>
    <row r="40" spans="1:3" x14ac:dyDescent="0.25">
      <c r="A40">
        <v>16</v>
      </c>
      <c r="B40">
        <v>5733</v>
      </c>
      <c r="C40">
        <f>VLOOKUP(Table_ExternalData_1[[#This Row],[Discount_Id]],Popusti!A:C,3,0)</f>
        <v>10</v>
      </c>
    </row>
    <row r="41" spans="1:3" x14ac:dyDescent="0.25">
      <c r="A41">
        <v>16</v>
      </c>
      <c r="B41">
        <v>5734</v>
      </c>
      <c r="C41">
        <f>VLOOKUP(Table_ExternalData_1[[#This Row],[Discount_Id]],Popusti!A:C,3,0)</f>
        <v>10</v>
      </c>
    </row>
    <row r="42" spans="1:3" x14ac:dyDescent="0.25">
      <c r="A42">
        <v>16</v>
      </c>
      <c r="B42">
        <v>5740</v>
      </c>
      <c r="C42">
        <f>VLOOKUP(Table_ExternalData_1[[#This Row],[Discount_Id]],Popusti!A:C,3,0)</f>
        <v>10</v>
      </c>
    </row>
    <row r="43" spans="1:3" x14ac:dyDescent="0.25">
      <c r="A43">
        <v>16</v>
      </c>
      <c r="B43">
        <v>5749</v>
      </c>
      <c r="C43">
        <f>VLOOKUP(Table_ExternalData_1[[#This Row],[Discount_Id]],Popusti!A:C,3,0)</f>
        <v>10</v>
      </c>
    </row>
    <row r="44" spans="1:3" x14ac:dyDescent="0.25">
      <c r="A44">
        <v>16</v>
      </c>
      <c r="B44">
        <v>5750</v>
      </c>
      <c r="C44">
        <f>VLOOKUP(Table_ExternalData_1[[#This Row],[Discount_Id]],Popusti!A:C,3,0)</f>
        <v>10</v>
      </c>
    </row>
    <row r="45" spans="1:3" x14ac:dyDescent="0.25">
      <c r="A45">
        <v>16</v>
      </c>
      <c r="B45">
        <v>5751</v>
      </c>
      <c r="C45">
        <f>VLOOKUP(Table_ExternalData_1[[#This Row],[Discount_Id]],Popusti!A:C,3,0)</f>
        <v>10</v>
      </c>
    </row>
    <row r="46" spans="1:3" x14ac:dyDescent="0.25">
      <c r="A46">
        <v>16</v>
      </c>
      <c r="B46">
        <v>5753</v>
      </c>
      <c r="C46">
        <f>VLOOKUP(Table_ExternalData_1[[#This Row],[Discount_Id]],Popusti!A:C,3,0)</f>
        <v>10</v>
      </c>
    </row>
    <row r="47" spans="1:3" x14ac:dyDescent="0.25">
      <c r="A47">
        <v>16</v>
      </c>
      <c r="B47">
        <v>5754</v>
      </c>
      <c r="C47">
        <f>VLOOKUP(Table_ExternalData_1[[#This Row],[Discount_Id]],Popusti!A:C,3,0)</f>
        <v>10</v>
      </c>
    </row>
    <row r="48" spans="1:3" x14ac:dyDescent="0.25">
      <c r="A48">
        <v>16</v>
      </c>
      <c r="B48">
        <v>5756</v>
      </c>
      <c r="C48">
        <f>VLOOKUP(Table_ExternalData_1[[#This Row],[Discount_Id]],Popusti!A:C,3,0)</f>
        <v>10</v>
      </c>
    </row>
    <row r="49" spans="1:3" x14ac:dyDescent="0.25">
      <c r="A49">
        <v>16</v>
      </c>
      <c r="B49">
        <v>5757</v>
      </c>
      <c r="C49">
        <f>VLOOKUP(Table_ExternalData_1[[#This Row],[Discount_Id]],Popusti!A:C,3,0)</f>
        <v>10</v>
      </c>
    </row>
    <row r="50" spans="1:3" x14ac:dyDescent="0.25">
      <c r="A50">
        <v>16</v>
      </c>
      <c r="B50">
        <v>5758</v>
      </c>
      <c r="C50">
        <f>VLOOKUP(Table_ExternalData_1[[#This Row],[Discount_Id]],Popusti!A:C,3,0)</f>
        <v>10</v>
      </c>
    </row>
    <row r="51" spans="1:3" x14ac:dyDescent="0.25">
      <c r="A51">
        <v>16</v>
      </c>
      <c r="B51">
        <v>5759</v>
      </c>
      <c r="C51">
        <f>VLOOKUP(Table_ExternalData_1[[#This Row],[Discount_Id]],Popusti!A:C,3,0)</f>
        <v>10</v>
      </c>
    </row>
    <row r="52" spans="1:3" x14ac:dyDescent="0.25">
      <c r="A52">
        <v>16</v>
      </c>
      <c r="B52">
        <v>5760</v>
      </c>
      <c r="C52">
        <f>VLOOKUP(Table_ExternalData_1[[#This Row],[Discount_Id]],Popusti!A:C,3,0)</f>
        <v>10</v>
      </c>
    </row>
    <row r="53" spans="1:3" x14ac:dyDescent="0.25">
      <c r="A53">
        <v>16</v>
      </c>
      <c r="B53">
        <v>5762</v>
      </c>
      <c r="C53">
        <f>VLOOKUP(Table_ExternalData_1[[#This Row],[Discount_Id]],Popusti!A:C,3,0)</f>
        <v>10</v>
      </c>
    </row>
    <row r="54" spans="1:3" x14ac:dyDescent="0.25">
      <c r="A54">
        <v>16</v>
      </c>
      <c r="B54">
        <v>5763</v>
      </c>
      <c r="C54">
        <f>VLOOKUP(Table_ExternalData_1[[#This Row],[Discount_Id]],Popusti!A:C,3,0)</f>
        <v>10</v>
      </c>
    </row>
    <row r="55" spans="1:3" x14ac:dyDescent="0.25">
      <c r="A55">
        <v>16</v>
      </c>
      <c r="B55">
        <v>5764</v>
      </c>
      <c r="C55">
        <f>VLOOKUP(Table_ExternalData_1[[#This Row],[Discount_Id]],Popusti!A:C,3,0)</f>
        <v>10</v>
      </c>
    </row>
    <row r="56" spans="1:3" x14ac:dyDescent="0.25">
      <c r="A56">
        <v>16</v>
      </c>
      <c r="B56">
        <v>5765</v>
      </c>
      <c r="C56">
        <f>VLOOKUP(Table_ExternalData_1[[#This Row],[Discount_Id]],Popusti!A:C,3,0)</f>
        <v>10</v>
      </c>
    </row>
    <row r="57" spans="1:3" x14ac:dyDescent="0.25">
      <c r="A57">
        <v>16</v>
      </c>
      <c r="B57">
        <v>5766</v>
      </c>
      <c r="C57">
        <f>VLOOKUP(Table_ExternalData_1[[#This Row],[Discount_Id]],Popusti!A:C,3,0)</f>
        <v>10</v>
      </c>
    </row>
    <row r="58" spans="1:3" x14ac:dyDescent="0.25">
      <c r="A58">
        <v>16</v>
      </c>
      <c r="B58">
        <v>5773</v>
      </c>
      <c r="C58">
        <f>VLOOKUP(Table_ExternalData_1[[#This Row],[Discount_Id]],Popusti!A:C,3,0)</f>
        <v>10</v>
      </c>
    </row>
    <row r="59" spans="1:3" x14ac:dyDescent="0.25">
      <c r="A59">
        <v>16</v>
      </c>
      <c r="B59">
        <v>5774</v>
      </c>
      <c r="C59">
        <f>VLOOKUP(Table_ExternalData_1[[#This Row],[Discount_Id]],Popusti!A:C,3,0)</f>
        <v>10</v>
      </c>
    </row>
    <row r="60" spans="1:3" x14ac:dyDescent="0.25">
      <c r="A60">
        <v>16</v>
      </c>
      <c r="B60">
        <v>5775</v>
      </c>
      <c r="C60">
        <f>VLOOKUP(Table_ExternalData_1[[#This Row],[Discount_Id]],Popusti!A:C,3,0)</f>
        <v>10</v>
      </c>
    </row>
    <row r="61" spans="1:3" x14ac:dyDescent="0.25">
      <c r="A61">
        <v>16</v>
      </c>
      <c r="B61">
        <v>5776</v>
      </c>
      <c r="C61">
        <f>VLOOKUP(Table_ExternalData_1[[#This Row],[Discount_Id]],Popusti!A:C,3,0)</f>
        <v>10</v>
      </c>
    </row>
    <row r="62" spans="1:3" x14ac:dyDescent="0.25">
      <c r="A62">
        <v>16</v>
      </c>
      <c r="B62">
        <v>5792</v>
      </c>
      <c r="C62">
        <f>VLOOKUP(Table_ExternalData_1[[#This Row],[Discount_Id]],Popusti!A:C,3,0)</f>
        <v>10</v>
      </c>
    </row>
    <row r="63" spans="1:3" x14ac:dyDescent="0.25">
      <c r="A63">
        <v>16</v>
      </c>
      <c r="B63">
        <v>5793</v>
      </c>
      <c r="C63">
        <f>VLOOKUP(Table_ExternalData_1[[#This Row],[Discount_Id]],Popusti!A:C,3,0)</f>
        <v>10</v>
      </c>
    </row>
    <row r="64" spans="1:3" x14ac:dyDescent="0.25">
      <c r="A64">
        <v>16</v>
      </c>
      <c r="B64">
        <v>5794</v>
      </c>
      <c r="C64">
        <f>VLOOKUP(Table_ExternalData_1[[#This Row],[Discount_Id]],Popusti!A:C,3,0)</f>
        <v>10</v>
      </c>
    </row>
    <row r="65" spans="1:3" x14ac:dyDescent="0.25">
      <c r="A65">
        <v>16</v>
      </c>
      <c r="B65">
        <v>5795</v>
      </c>
      <c r="C65">
        <f>VLOOKUP(Table_ExternalData_1[[#This Row],[Discount_Id]],Popusti!A:C,3,0)</f>
        <v>10</v>
      </c>
    </row>
    <row r="66" spans="1:3" x14ac:dyDescent="0.25">
      <c r="A66">
        <v>16</v>
      </c>
      <c r="B66">
        <v>5832</v>
      </c>
      <c r="C66">
        <f>VLOOKUP(Table_ExternalData_1[[#This Row],[Discount_Id]],Popusti!A:C,3,0)</f>
        <v>10</v>
      </c>
    </row>
    <row r="67" spans="1:3" x14ac:dyDescent="0.25">
      <c r="A67">
        <v>16</v>
      </c>
      <c r="B67">
        <v>5834</v>
      </c>
      <c r="C67">
        <f>VLOOKUP(Table_ExternalData_1[[#This Row],[Discount_Id]],Popusti!A:C,3,0)</f>
        <v>10</v>
      </c>
    </row>
    <row r="68" spans="1:3" x14ac:dyDescent="0.25">
      <c r="A68">
        <v>16</v>
      </c>
      <c r="B68">
        <v>5836</v>
      </c>
      <c r="C68">
        <f>VLOOKUP(Table_ExternalData_1[[#This Row],[Discount_Id]],Popusti!A:C,3,0)</f>
        <v>10</v>
      </c>
    </row>
    <row r="69" spans="1:3" x14ac:dyDescent="0.25">
      <c r="A69">
        <v>16</v>
      </c>
      <c r="B69">
        <v>5837</v>
      </c>
      <c r="C69">
        <f>VLOOKUP(Table_ExternalData_1[[#This Row],[Discount_Id]],Popusti!A:C,3,0)</f>
        <v>10</v>
      </c>
    </row>
    <row r="70" spans="1:3" x14ac:dyDescent="0.25">
      <c r="A70">
        <v>16</v>
      </c>
      <c r="B70">
        <v>5840</v>
      </c>
      <c r="C70">
        <f>VLOOKUP(Table_ExternalData_1[[#This Row],[Discount_Id]],Popusti!A:C,3,0)</f>
        <v>10</v>
      </c>
    </row>
    <row r="71" spans="1:3" x14ac:dyDescent="0.25">
      <c r="A71">
        <v>16</v>
      </c>
      <c r="B71">
        <v>5841</v>
      </c>
      <c r="C71">
        <f>VLOOKUP(Table_ExternalData_1[[#This Row],[Discount_Id]],Popusti!A:C,3,0)</f>
        <v>10</v>
      </c>
    </row>
    <row r="72" spans="1:3" x14ac:dyDescent="0.25">
      <c r="A72">
        <v>16</v>
      </c>
      <c r="B72">
        <v>5842</v>
      </c>
      <c r="C72">
        <f>VLOOKUP(Table_ExternalData_1[[#This Row],[Discount_Id]],Popusti!A:C,3,0)</f>
        <v>10</v>
      </c>
    </row>
    <row r="73" spans="1:3" x14ac:dyDescent="0.25">
      <c r="A73">
        <v>16</v>
      </c>
      <c r="B73">
        <v>5843</v>
      </c>
      <c r="C73">
        <f>VLOOKUP(Table_ExternalData_1[[#This Row],[Discount_Id]],Popusti!A:C,3,0)</f>
        <v>10</v>
      </c>
    </row>
    <row r="74" spans="1:3" x14ac:dyDescent="0.25">
      <c r="A74">
        <v>16</v>
      </c>
      <c r="B74">
        <v>5844</v>
      </c>
      <c r="C74">
        <f>VLOOKUP(Table_ExternalData_1[[#This Row],[Discount_Id]],Popusti!A:C,3,0)</f>
        <v>10</v>
      </c>
    </row>
    <row r="75" spans="1:3" x14ac:dyDescent="0.25">
      <c r="A75">
        <v>16</v>
      </c>
      <c r="B75">
        <v>5845</v>
      </c>
      <c r="C75">
        <f>VLOOKUP(Table_ExternalData_1[[#This Row],[Discount_Id]],Popusti!A:C,3,0)</f>
        <v>10</v>
      </c>
    </row>
    <row r="76" spans="1:3" x14ac:dyDescent="0.25">
      <c r="A76">
        <v>16</v>
      </c>
      <c r="B76">
        <v>5846</v>
      </c>
      <c r="C76">
        <f>VLOOKUP(Table_ExternalData_1[[#This Row],[Discount_Id]],Popusti!A:C,3,0)</f>
        <v>10</v>
      </c>
    </row>
    <row r="77" spans="1:3" x14ac:dyDescent="0.25">
      <c r="A77">
        <v>16</v>
      </c>
      <c r="B77">
        <v>5847</v>
      </c>
      <c r="C77">
        <f>VLOOKUP(Table_ExternalData_1[[#This Row],[Discount_Id]],Popusti!A:C,3,0)</f>
        <v>10</v>
      </c>
    </row>
    <row r="78" spans="1:3" x14ac:dyDescent="0.25">
      <c r="A78">
        <v>16</v>
      </c>
      <c r="B78">
        <v>5848</v>
      </c>
      <c r="C78">
        <f>VLOOKUP(Table_ExternalData_1[[#This Row],[Discount_Id]],Popusti!A:C,3,0)</f>
        <v>10</v>
      </c>
    </row>
    <row r="79" spans="1:3" x14ac:dyDescent="0.25">
      <c r="A79">
        <v>16</v>
      </c>
      <c r="B79">
        <v>5849</v>
      </c>
      <c r="C79">
        <f>VLOOKUP(Table_ExternalData_1[[#This Row],[Discount_Id]],Popusti!A:C,3,0)</f>
        <v>10</v>
      </c>
    </row>
    <row r="80" spans="1:3" x14ac:dyDescent="0.25">
      <c r="A80">
        <v>16</v>
      </c>
      <c r="B80">
        <v>5850</v>
      </c>
      <c r="C80">
        <f>VLOOKUP(Table_ExternalData_1[[#This Row],[Discount_Id]],Popusti!A:C,3,0)</f>
        <v>10</v>
      </c>
    </row>
    <row r="81" spans="1:3" x14ac:dyDescent="0.25">
      <c r="A81">
        <v>16</v>
      </c>
      <c r="B81">
        <v>5870</v>
      </c>
      <c r="C81">
        <f>VLOOKUP(Table_ExternalData_1[[#This Row],[Discount_Id]],Popusti!A:C,3,0)</f>
        <v>10</v>
      </c>
    </row>
    <row r="82" spans="1:3" x14ac:dyDescent="0.25">
      <c r="A82">
        <v>16</v>
      </c>
      <c r="B82">
        <v>5871</v>
      </c>
      <c r="C82">
        <f>VLOOKUP(Table_ExternalData_1[[#This Row],[Discount_Id]],Popusti!A:C,3,0)</f>
        <v>10</v>
      </c>
    </row>
    <row r="83" spans="1:3" x14ac:dyDescent="0.25">
      <c r="A83">
        <v>16</v>
      </c>
      <c r="B83">
        <v>5876</v>
      </c>
      <c r="C83">
        <f>VLOOKUP(Table_ExternalData_1[[#This Row],[Discount_Id]],Popusti!A:C,3,0)</f>
        <v>10</v>
      </c>
    </row>
    <row r="84" spans="1:3" x14ac:dyDescent="0.25">
      <c r="A84">
        <v>16</v>
      </c>
      <c r="B84">
        <v>5877</v>
      </c>
      <c r="C84">
        <f>VLOOKUP(Table_ExternalData_1[[#This Row],[Discount_Id]],Popusti!A:C,3,0)</f>
        <v>10</v>
      </c>
    </row>
    <row r="85" spans="1:3" x14ac:dyDescent="0.25">
      <c r="A85">
        <v>16</v>
      </c>
      <c r="B85">
        <v>5879</v>
      </c>
      <c r="C85">
        <f>VLOOKUP(Table_ExternalData_1[[#This Row],[Discount_Id]],Popusti!A:C,3,0)</f>
        <v>10</v>
      </c>
    </row>
    <row r="86" spans="1:3" x14ac:dyDescent="0.25">
      <c r="A86">
        <v>16</v>
      </c>
      <c r="B86">
        <v>5882</v>
      </c>
      <c r="C86">
        <f>VLOOKUP(Table_ExternalData_1[[#This Row],[Discount_Id]],Popusti!A:C,3,0)</f>
        <v>10</v>
      </c>
    </row>
    <row r="87" spans="1:3" x14ac:dyDescent="0.25">
      <c r="A87">
        <v>16</v>
      </c>
      <c r="B87">
        <v>5884</v>
      </c>
      <c r="C87">
        <f>VLOOKUP(Table_ExternalData_1[[#This Row],[Discount_Id]],Popusti!A:C,3,0)</f>
        <v>10</v>
      </c>
    </row>
    <row r="88" spans="1:3" x14ac:dyDescent="0.25">
      <c r="A88">
        <v>16</v>
      </c>
      <c r="B88">
        <v>5886</v>
      </c>
      <c r="C88">
        <f>VLOOKUP(Table_ExternalData_1[[#This Row],[Discount_Id]],Popusti!A:C,3,0)</f>
        <v>10</v>
      </c>
    </row>
    <row r="89" spans="1:3" x14ac:dyDescent="0.25">
      <c r="A89">
        <v>16</v>
      </c>
      <c r="B89">
        <v>5887</v>
      </c>
      <c r="C89">
        <f>VLOOKUP(Table_ExternalData_1[[#This Row],[Discount_Id]],Popusti!A:C,3,0)</f>
        <v>10</v>
      </c>
    </row>
    <row r="90" spans="1:3" x14ac:dyDescent="0.25">
      <c r="A90">
        <v>16</v>
      </c>
      <c r="B90">
        <v>5889</v>
      </c>
      <c r="C90">
        <f>VLOOKUP(Table_ExternalData_1[[#This Row],[Discount_Id]],Popusti!A:C,3,0)</f>
        <v>10</v>
      </c>
    </row>
    <row r="91" spans="1:3" x14ac:dyDescent="0.25">
      <c r="A91">
        <v>16</v>
      </c>
      <c r="B91">
        <v>5890</v>
      </c>
      <c r="C91">
        <f>VLOOKUP(Table_ExternalData_1[[#This Row],[Discount_Id]],Popusti!A:C,3,0)</f>
        <v>10</v>
      </c>
    </row>
    <row r="92" spans="1:3" x14ac:dyDescent="0.25">
      <c r="A92">
        <v>16</v>
      </c>
      <c r="B92">
        <v>5891</v>
      </c>
      <c r="C92">
        <f>VLOOKUP(Table_ExternalData_1[[#This Row],[Discount_Id]],Popusti!A:C,3,0)</f>
        <v>10</v>
      </c>
    </row>
    <row r="93" spans="1:3" x14ac:dyDescent="0.25">
      <c r="A93">
        <v>16</v>
      </c>
      <c r="B93">
        <v>5892</v>
      </c>
      <c r="C93">
        <f>VLOOKUP(Table_ExternalData_1[[#This Row],[Discount_Id]],Popusti!A:C,3,0)</f>
        <v>10</v>
      </c>
    </row>
    <row r="94" spans="1:3" x14ac:dyDescent="0.25">
      <c r="A94">
        <v>16</v>
      </c>
      <c r="B94">
        <v>5893</v>
      </c>
      <c r="C94">
        <f>VLOOKUP(Table_ExternalData_1[[#This Row],[Discount_Id]],Popusti!A:C,3,0)</f>
        <v>10</v>
      </c>
    </row>
    <row r="95" spans="1:3" x14ac:dyDescent="0.25">
      <c r="A95">
        <v>16</v>
      </c>
      <c r="B95">
        <v>5894</v>
      </c>
      <c r="C95">
        <f>VLOOKUP(Table_ExternalData_1[[#This Row],[Discount_Id]],Popusti!A:C,3,0)</f>
        <v>10</v>
      </c>
    </row>
    <row r="96" spans="1:3" x14ac:dyDescent="0.25">
      <c r="A96">
        <v>16</v>
      </c>
      <c r="B96">
        <v>5895</v>
      </c>
      <c r="C96">
        <f>VLOOKUP(Table_ExternalData_1[[#This Row],[Discount_Id]],Popusti!A:C,3,0)</f>
        <v>10</v>
      </c>
    </row>
    <row r="97" spans="1:3" x14ac:dyDescent="0.25">
      <c r="A97">
        <v>16</v>
      </c>
      <c r="B97">
        <v>5896</v>
      </c>
      <c r="C97">
        <f>VLOOKUP(Table_ExternalData_1[[#This Row],[Discount_Id]],Popusti!A:C,3,0)</f>
        <v>10</v>
      </c>
    </row>
    <row r="98" spans="1:3" x14ac:dyDescent="0.25">
      <c r="A98">
        <v>16</v>
      </c>
      <c r="B98">
        <v>5897</v>
      </c>
      <c r="C98">
        <f>VLOOKUP(Table_ExternalData_1[[#This Row],[Discount_Id]],Popusti!A:C,3,0)</f>
        <v>10</v>
      </c>
    </row>
    <row r="99" spans="1:3" x14ac:dyDescent="0.25">
      <c r="A99">
        <v>16</v>
      </c>
      <c r="B99">
        <v>5898</v>
      </c>
      <c r="C99">
        <f>VLOOKUP(Table_ExternalData_1[[#This Row],[Discount_Id]],Popusti!A:C,3,0)</f>
        <v>10</v>
      </c>
    </row>
    <row r="100" spans="1:3" x14ac:dyDescent="0.25">
      <c r="A100">
        <v>16</v>
      </c>
      <c r="B100">
        <v>5899</v>
      </c>
      <c r="C100">
        <f>VLOOKUP(Table_ExternalData_1[[#This Row],[Discount_Id]],Popusti!A:C,3,0)</f>
        <v>10</v>
      </c>
    </row>
    <row r="101" spans="1:3" x14ac:dyDescent="0.25">
      <c r="A101">
        <v>16</v>
      </c>
      <c r="B101">
        <v>5900</v>
      </c>
      <c r="C101">
        <f>VLOOKUP(Table_ExternalData_1[[#This Row],[Discount_Id]],Popusti!A:C,3,0)</f>
        <v>10</v>
      </c>
    </row>
    <row r="102" spans="1:3" x14ac:dyDescent="0.25">
      <c r="A102">
        <v>16</v>
      </c>
      <c r="B102">
        <v>5901</v>
      </c>
      <c r="C102">
        <f>VLOOKUP(Table_ExternalData_1[[#This Row],[Discount_Id]],Popusti!A:C,3,0)</f>
        <v>10</v>
      </c>
    </row>
    <row r="103" spans="1:3" x14ac:dyDescent="0.25">
      <c r="A103">
        <v>16</v>
      </c>
      <c r="B103">
        <v>5902</v>
      </c>
      <c r="C103">
        <f>VLOOKUP(Table_ExternalData_1[[#This Row],[Discount_Id]],Popusti!A:C,3,0)</f>
        <v>10</v>
      </c>
    </row>
    <row r="104" spans="1:3" x14ac:dyDescent="0.25">
      <c r="A104">
        <v>16</v>
      </c>
      <c r="B104">
        <v>5903</v>
      </c>
      <c r="C104">
        <f>VLOOKUP(Table_ExternalData_1[[#This Row],[Discount_Id]],Popusti!A:C,3,0)</f>
        <v>10</v>
      </c>
    </row>
    <row r="105" spans="1:3" x14ac:dyDescent="0.25">
      <c r="A105">
        <v>16</v>
      </c>
      <c r="B105">
        <v>5904</v>
      </c>
      <c r="C105">
        <f>VLOOKUP(Table_ExternalData_1[[#This Row],[Discount_Id]],Popusti!A:C,3,0)</f>
        <v>10</v>
      </c>
    </row>
    <row r="106" spans="1:3" x14ac:dyDescent="0.25">
      <c r="A106">
        <v>16</v>
      </c>
      <c r="B106">
        <v>5905</v>
      </c>
      <c r="C106">
        <f>VLOOKUP(Table_ExternalData_1[[#This Row],[Discount_Id]],Popusti!A:C,3,0)</f>
        <v>10</v>
      </c>
    </row>
    <row r="107" spans="1:3" x14ac:dyDescent="0.25">
      <c r="A107">
        <v>16</v>
      </c>
      <c r="B107">
        <v>5906</v>
      </c>
      <c r="C107">
        <f>VLOOKUP(Table_ExternalData_1[[#This Row],[Discount_Id]],Popusti!A:C,3,0)</f>
        <v>10</v>
      </c>
    </row>
    <row r="108" spans="1:3" x14ac:dyDescent="0.25">
      <c r="A108">
        <v>16</v>
      </c>
      <c r="B108">
        <v>5907</v>
      </c>
      <c r="C108">
        <f>VLOOKUP(Table_ExternalData_1[[#This Row],[Discount_Id]],Popusti!A:C,3,0)</f>
        <v>10</v>
      </c>
    </row>
    <row r="109" spans="1:3" x14ac:dyDescent="0.25">
      <c r="A109">
        <v>16</v>
      </c>
      <c r="B109">
        <v>5908</v>
      </c>
      <c r="C109">
        <f>VLOOKUP(Table_ExternalData_1[[#This Row],[Discount_Id]],Popusti!A:C,3,0)</f>
        <v>10</v>
      </c>
    </row>
    <row r="110" spans="1:3" x14ac:dyDescent="0.25">
      <c r="A110">
        <v>16</v>
      </c>
      <c r="B110">
        <v>5909</v>
      </c>
      <c r="C110">
        <f>VLOOKUP(Table_ExternalData_1[[#This Row],[Discount_Id]],Popusti!A:C,3,0)</f>
        <v>10</v>
      </c>
    </row>
    <row r="111" spans="1:3" x14ac:dyDescent="0.25">
      <c r="A111">
        <v>16</v>
      </c>
      <c r="B111">
        <v>5910</v>
      </c>
      <c r="C111">
        <f>VLOOKUP(Table_ExternalData_1[[#This Row],[Discount_Id]],Popusti!A:C,3,0)</f>
        <v>10</v>
      </c>
    </row>
    <row r="112" spans="1:3" x14ac:dyDescent="0.25">
      <c r="A112">
        <v>16</v>
      </c>
      <c r="B112">
        <v>5911</v>
      </c>
      <c r="C112">
        <f>VLOOKUP(Table_ExternalData_1[[#This Row],[Discount_Id]],Popusti!A:C,3,0)</f>
        <v>10</v>
      </c>
    </row>
    <row r="113" spans="1:3" x14ac:dyDescent="0.25">
      <c r="A113">
        <v>16</v>
      </c>
      <c r="B113">
        <v>5912</v>
      </c>
      <c r="C113">
        <f>VLOOKUP(Table_ExternalData_1[[#This Row],[Discount_Id]],Popusti!A:C,3,0)</f>
        <v>10</v>
      </c>
    </row>
    <row r="114" spans="1:3" x14ac:dyDescent="0.25">
      <c r="A114">
        <v>16</v>
      </c>
      <c r="B114">
        <v>5913</v>
      </c>
      <c r="C114">
        <f>VLOOKUP(Table_ExternalData_1[[#This Row],[Discount_Id]],Popusti!A:C,3,0)</f>
        <v>10</v>
      </c>
    </row>
    <row r="115" spans="1:3" x14ac:dyDescent="0.25">
      <c r="A115">
        <v>16</v>
      </c>
      <c r="B115">
        <v>5914</v>
      </c>
      <c r="C115">
        <f>VLOOKUP(Table_ExternalData_1[[#This Row],[Discount_Id]],Popusti!A:C,3,0)</f>
        <v>10</v>
      </c>
    </row>
    <row r="116" spans="1:3" x14ac:dyDescent="0.25">
      <c r="A116">
        <v>16</v>
      </c>
      <c r="B116">
        <v>5915</v>
      </c>
      <c r="C116">
        <f>VLOOKUP(Table_ExternalData_1[[#This Row],[Discount_Id]],Popusti!A:C,3,0)</f>
        <v>10</v>
      </c>
    </row>
    <row r="117" spans="1:3" x14ac:dyDescent="0.25">
      <c r="A117">
        <v>16</v>
      </c>
      <c r="B117">
        <v>5916</v>
      </c>
      <c r="C117">
        <f>VLOOKUP(Table_ExternalData_1[[#This Row],[Discount_Id]],Popusti!A:C,3,0)</f>
        <v>10</v>
      </c>
    </row>
    <row r="118" spans="1:3" x14ac:dyDescent="0.25">
      <c r="A118">
        <v>16</v>
      </c>
      <c r="B118">
        <v>5917</v>
      </c>
      <c r="C118">
        <f>VLOOKUP(Table_ExternalData_1[[#This Row],[Discount_Id]],Popusti!A:C,3,0)</f>
        <v>10</v>
      </c>
    </row>
    <row r="119" spans="1:3" x14ac:dyDescent="0.25">
      <c r="A119">
        <v>16</v>
      </c>
      <c r="B119">
        <v>5918</v>
      </c>
      <c r="C119">
        <f>VLOOKUP(Table_ExternalData_1[[#This Row],[Discount_Id]],Popusti!A:C,3,0)</f>
        <v>10</v>
      </c>
    </row>
    <row r="120" spans="1:3" x14ac:dyDescent="0.25">
      <c r="A120">
        <v>16</v>
      </c>
      <c r="B120">
        <v>5919</v>
      </c>
      <c r="C120">
        <f>VLOOKUP(Table_ExternalData_1[[#This Row],[Discount_Id]],Popusti!A:C,3,0)</f>
        <v>10</v>
      </c>
    </row>
    <row r="121" spans="1:3" x14ac:dyDescent="0.25">
      <c r="A121">
        <v>16</v>
      </c>
      <c r="B121">
        <v>5920</v>
      </c>
      <c r="C121">
        <f>VLOOKUP(Table_ExternalData_1[[#This Row],[Discount_Id]],Popusti!A:C,3,0)</f>
        <v>10</v>
      </c>
    </row>
    <row r="122" spans="1:3" x14ac:dyDescent="0.25">
      <c r="A122">
        <v>16</v>
      </c>
      <c r="B122">
        <v>5921</v>
      </c>
      <c r="C122">
        <f>VLOOKUP(Table_ExternalData_1[[#This Row],[Discount_Id]],Popusti!A:C,3,0)</f>
        <v>10</v>
      </c>
    </row>
    <row r="123" spans="1:3" x14ac:dyDescent="0.25">
      <c r="A123">
        <v>16</v>
      </c>
      <c r="B123">
        <v>5922</v>
      </c>
      <c r="C123">
        <f>VLOOKUP(Table_ExternalData_1[[#This Row],[Discount_Id]],Popusti!A:C,3,0)</f>
        <v>10</v>
      </c>
    </row>
    <row r="124" spans="1:3" x14ac:dyDescent="0.25">
      <c r="A124">
        <v>16</v>
      </c>
      <c r="B124">
        <v>5923</v>
      </c>
      <c r="C124">
        <f>VLOOKUP(Table_ExternalData_1[[#This Row],[Discount_Id]],Popusti!A:C,3,0)</f>
        <v>10</v>
      </c>
    </row>
    <row r="125" spans="1:3" x14ac:dyDescent="0.25">
      <c r="A125">
        <v>16</v>
      </c>
      <c r="B125">
        <v>5924</v>
      </c>
      <c r="C125">
        <f>VLOOKUP(Table_ExternalData_1[[#This Row],[Discount_Id]],Popusti!A:C,3,0)</f>
        <v>10</v>
      </c>
    </row>
    <row r="126" spans="1:3" x14ac:dyDescent="0.25">
      <c r="A126">
        <v>16</v>
      </c>
      <c r="B126">
        <v>5925</v>
      </c>
      <c r="C126">
        <f>VLOOKUP(Table_ExternalData_1[[#This Row],[Discount_Id]],Popusti!A:C,3,0)</f>
        <v>10</v>
      </c>
    </row>
    <row r="127" spans="1:3" x14ac:dyDescent="0.25">
      <c r="A127">
        <v>16</v>
      </c>
      <c r="B127">
        <v>5926</v>
      </c>
      <c r="C127">
        <f>VLOOKUP(Table_ExternalData_1[[#This Row],[Discount_Id]],Popusti!A:C,3,0)</f>
        <v>10</v>
      </c>
    </row>
    <row r="128" spans="1:3" x14ac:dyDescent="0.25">
      <c r="A128">
        <v>16</v>
      </c>
      <c r="B128">
        <v>5927</v>
      </c>
      <c r="C128">
        <f>VLOOKUP(Table_ExternalData_1[[#This Row],[Discount_Id]],Popusti!A:C,3,0)</f>
        <v>10</v>
      </c>
    </row>
    <row r="129" spans="1:3" x14ac:dyDescent="0.25">
      <c r="A129">
        <v>16</v>
      </c>
      <c r="B129">
        <v>5928</v>
      </c>
      <c r="C129">
        <f>VLOOKUP(Table_ExternalData_1[[#This Row],[Discount_Id]],Popusti!A:C,3,0)</f>
        <v>10</v>
      </c>
    </row>
    <row r="130" spans="1:3" x14ac:dyDescent="0.25">
      <c r="A130">
        <v>16</v>
      </c>
      <c r="B130">
        <v>5929</v>
      </c>
      <c r="C130">
        <f>VLOOKUP(Table_ExternalData_1[[#This Row],[Discount_Id]],Popusti!A:C,3,0)</f>
        <v>10</v>
      </c>
    </row>
    <row r="131" spans="1:3" x14ac:dyDescent="0.25">
      <c r="A131">
        <v>16</v>
      </c>
      <c r="B131">
        <v>5930</v>
      </c>
      <c r="C131">
        <f>VLOOKUP(Table_ExternalData_1[[#This Row],[Discount_Id]],Popusti!A:C,3,0)</f>
        <v>10</v>
      </c>
    </row>
    <row r="132" spans="1:3" x14ac:dyDescent="0.25">
      <c r="A132">
        <v>16</v>
      </c>
      <c r="B132">
        <v>5931</v>
      </c>
      <c r="C132">
        <f>VLOOKUP(Table_ExternalData_1[[#This Row],[Discount_Id]],Popusti!A:C,3,0)</f>
        <v>10</v>
      </c>
    </row>
    <row r="133" spans="1:3" x14ac:dyDescent="0.25">
      <c r="A133">
        <v>16</v>
      </c>
      <c r="B133">
        <v>5932</v>
      </c>
      <c r="C133">
        <f>VLOOKUP(Table_ExternalData_1[[#This Row],[Discount_Id]],Popusti!A:C,3,0)</f>
        <v>10</v>
      </c>
    </row>
    <row r="134" spans="1:3" x14ac:dyDescent="0.25">
      <c r="A134">
        <v>16</v>
      </c>
      <c r="B134">
        <v>5933</v>
      </c>
      <c r="C134">
        <f>VLOOKUP(Table_ExternalData_1[[#This Row],[Discount_Id]],Popusti!A:C,3,0)</f>
        <v>10</v>
      </c>
    </row>
    <row r="135" spans="1:3" x14ac:dyDescent="0.25">
      <c r="A135">
        <v>16</v>
      </c>
      <c r="B135">
        <v>5935</v>
      </c>
      <c r="C135">
        <f>VLOOKUP(Table_ExternalData_1[[#This Row],[Discount_Id]],Popusti!A:C,3,0)</f>
        <v>10</v>
      </c>
    </row>
    <row r="136" spans="1:3" x14ac:dyDescent="0.25">
      <c r="A136">
        <v>16</v>
      </c>
      <c r="B136">
        <v>5937</v>
      </c>
      <c r="C136">
        <f>VLOOKUP(Table_ExternalData_1[[#This Row],[Discount_Id]],Popusti!A:C,3,0)</f>
        <v>10</v>
      </c>
    </row>
    <row r="137" spans="1:3" x14ac:dyDescent="0.25">
      <c r="A137">
        <v>16</v>
      </c>
      <c r="B137">
        <v>5938</v>
      </c>
      <c r="C137">
        <f>VLOOKUP(Table_ExternalData_1[[#This Row],[Discount_Id]],Popusti!A:C,3,0)</f>
        <v>10</v>
      </c>
    </row>
    <row r="138" spans="1:3" x14ac:dyDescent="0.25">
      <c r="A138">
        <v>16</v>
      </c>
      <c r="B138">
        <v>5939</v>
      </c>
      <c r="C138">
        <f>VLOOKUP(Table_ExternalData_1[[#This Row],[Discount_Id]],Popusti!A:C,3,0)</f>
        <v>10</v>
      </c>
    </row>
    <row r="139" spans="1:3" x14ac:dyDescent="0.25">
      <c r="A139">
        <v>16</v>
      </c>
      <c r="B139">
        <v>5940</v>
      </c>
      <c r="C139">
        <f>VLOOKUP(Table_ExternalData_1[[#This Row],[Discount_Id]],Popusti!A:C,3,0)</f>
        <v>10</v>
      </c>
    </row>
    <row r="140" spans="1:3" x14ac:dyDescent="0.25">
      <c r="A140">
        <v>16</v>
      </c>
      <c r="B140">
        <v>5941</v>
      </c>
      <c r="C140">
        <f>VLOOKUP(Table_ExternalData_1[[#This Row],[Discount_Id]],Popusti!A:C,3,0)</f>
        <v>10</v>
      </c>
    </row>
    <row r="141" spans="1:3" x14ac:dyDescent="0.25">
      <c r="A141">
        <v>16</v>
      </c>
      <c r="B141">
        <v>5942</v>
      </c>
      <c r="C141">
        <f>VLOOKUP(Table_ExternalData_1[[#This Row],[Discount_Id]],Popusti!A:C,3,0)</f>
        <v>10</v>
      </c>
    </row>
    <row r="142" spans="1:3" x14ac:dyDescent="0.25">
      <c r="A142">
        <v>16</v>
      </c>
      <c r="B142">
        <v>5943</v>
      </c>
      <c r="C142">
        <f>VLOOKUP(Table_ExternalData_1[[#This Row],[Discount_Id]],Popusti!A:C,3,0)</f>
        <v>10</v>
      </c>
    </row>
    <row r="143" spans="1:3" x14ac:dyDescent="0.25">
      <c r="A143">
        <v>16</v>
      </c>
      <c r="B143">
        <v>5944</v>
      </c>
      <c r="C143">
        <f>VLOOKUP(Table_ExternalData_1[[#This Row],[Discount_Id]],Popusti!A:C,3,0)</f>
        <v>10</v>
      </c>
    </row>
    <row r="144" spans="1:3" x14ac:dyDescent="0.25">
      <c r="A144">
        <v>16</v>
      </c>
      <c r="B144">
        <v>5945</v>
      </c>
      <c r="C144">
        <f>VLOOKUP(Table_ExternalData_1[[#This Row],[Discount_Id]],Popusti!A:C,3,0)</f>
        <v>10</v>
      </c>
    </row>
    <row r="145" spans="1:3" x14ac:dyDescent="0.25">
      <c r="A145">
        <v>16</v>
      </c>
      <c r="B145">
        <v>5946</v>
      </c>
      <c r="C145">
        <f>VLOOKUP(Table_ExternalData_1[[#This Row],[Discount_Id]],Popusti!A:C,3,0)</f>
        <v>10</v>
      </c>
    </row>
    <row r="146" spans="1:3" x14ac:dyDescent="0.25">
      <c r="A146">
        <v>16</v>
      </c>
      <c r="B146">
        <v>5947</v>
      </c>
      <c r="C146">
        <f>VLOOKUP(Table_ExternalData_1[[#This Row],[Discount_Id]],Popusti!A:C,3,0)</f>
        <v>10</v>
      </c>
    </row>
    <row r="147" spans="1:3" x14ac:dyDescent="0.25">
      <c r="A147">
        <v>16</v>
      </c>
      <c r="B147">
        <v>5948</v>
      </c>
      <c r="C147">
        <f>VLOOKUP(Table_ExternalData_1[[#This Row],[Discount_Id]],Popusti!A:C,3,0)</f>
        <v>10</v>
      </c>
    </row>
    <row r="148" spans="1:3" x14ac:dyDescent="0.25">
      <c r="A148">
        <v>16</v>
      </c>
      <c r="B148">
        <v>6128</v>
      </c>
      <c r="C148">
        <f>VLOOKUP(Table_ExternalData_1[[#This Row],[Discount_Id]],Popusti!A:C,3,0)</f>
        <v>10</v>
      </c>
    </row>
    <row r="149" spans="1:3" x14ac:dyDescent="0.25">
      <c r="A149">
        <v>16</v>
      </c>
      <c r="B149">
        <v>6573</v>
      </c>
      <c r="C149">
        <f>VLOOKUP(Table_ExternalData_1[[#This Row],[Discount_Id]],Popusti!A:C,3,0)</f>
        <v>10</v>
      </c>
    </row>
    <row r="150" spans="1:3" x14ac:dyDescent="0.25">
      <c r="A150">
        <v>16</v>
      </c>
      <c r="B150">
        <v>6578</v>
      </c>
      <c r="C150">
        <f>VLOOKUP(Table_ExternalData_1[[#This Row],[Discount_Id]],Popusti!A:C,3,0)</f>
        <v>10</v>
      </c>
    </row>
    <row r="151" spans="1:3" x14ac:dyDescent="0.25">
      <c r="A151">
        <v>16</v>
      </c>
      <c r="B151">
        <v>6580</v>
      </c>
      <c r="C151">
        <f>VLOOKUP(Table_ExternalData_1[[#This Row],[Discount_Id]],Popusti!A:C,3,0)</f>
        <v>10</v>
      </c>
    </row>
    <row r="152" spans="1:3" x14ac:dyDescent="0.25">
      <c r="A152">
        <v>16</v>
      </c>
      <c r="B152">
        <v>7190</v>
      </c>
      <c r="C152">
        <f>VLOOKUP(Table_ExternalData_1[[#This Row],[Discount_Id]],Popusti!A:C,3,0)</f>
        <v>10</v>
      </c>
    </row>
    <row r="153" spans="1:3" x14ac:dyDescent="0.25">
      <c r="A153">
        <v>16</v>
      </c>
      <c r="B153">
        <v>7191</v>
      </c>
      <c r="C153">
        <f>VLOOKUP(Table_ExternalData_1[[#This Row],[Discount_Id]],Popusti!A:C,3,0)</f>
        <v>10</v>
      </c>
    </row>
    <row r="154" spans="1:3" x14ac:dyDescent="0.25">
      <c r="A154">
        <v>16</v>
      </c>
      <c r="B154">
        <v>7192</v>
      </c>
      <c r="C154">
        <f>VLOOKUP(Table_ExternalData_1[[#This Row],[Discount_Id]],Popusti!A:C,3,0)</f>
        <v>10</v>
      </c>
    </row>
    <row r="155" spans="1:3" x14ac:dyDescent="0.25">
      <c r="A155">
        <v>16</v>
      </c>
      <c r="B155">
        <v>7193</v>
      </c>
      <c r="C155">
        <f>VLOOKUP(Table_ExternalData_1[[#This Row],[Discount_Id]],Popusti!A:C,3,0)</f>
        <v>10</v>
      </c>
    </row>
    <row r="156" spans="1:3" x14ac:dyDescent="0.25">
      <c r="A156">
        <v>16</v>
      </c>
      <c r="B156">
        <v>7194</v>
      </c>
      <c r="C156">
        <f>VLOOKUP(Table_ExternalData_1[[#This Row],[Discount_Id]],Popusti!A:C,3,0)</f>
        <v>10</v>
      </c>
    </row>
    <row r="157" spans="1:3" x14ac:dyDescent="0.25">
      <c r="A157">
        <v>16</v>
      </c>
      <c r="B157">
        <v>7195</v>
      </c>
      <c r="C157">
        <f>VLOOKUP(Table_ExternalData_1[[#This Row],[Discount_Id]],Popusti!A:C,3,0)</f>
        <v>10</v>
      </c>
    </row>
    <row r="158" spans="1:3" x14ac:dyDescent="0.25">
      <c r="A158">
        <v>16</v>
      </c>
      <c r="B158">
        <v>7196</v>
      </c>
      <c r="C158">
        <f>VLOOKUP(Table_ExternalData_1[[#This Row],[Discount_Id]],Popusti!A:C,3,0)</f>
        <v>10</v>
      </c>
    </row>
    <row r="159" spans="1:3" x14ac:dyDescent="0.25">
      <c r="A159">
        <v>16</v>
      </c>
      <c r="B159">
        <v>7197</v>
      </c>
      <c r="C159">
        <f>VLOOKUP(Table_ExternalData_1[[#This Row],[Discount_Id]],Popusti!A:C,3,0)</f>
        <v>10</v>
      </c>
    </row>
    <row r="160" spans="1:3" x14ac:dyDescent="0.25">
      <c r="A160">
        <v>16</v>
      </c>
      <c r="B160">
        <v>7198</v>
      </c>
      <c r="C160">
        <f>VLOOKUP(Table_ExternalData_1[[#This Row],[Discount_Id]],Popusti!A:C,3,0)</f>
        <v>10</v>
      </c>
    </row>
    <row r="161" spans="1:3" x14ac:dyDescent="0.25">
      <c r="A161">
        <v>16</v>
      </c>
      <c r="B161">
        <v>7199</v>
      </c>
      <c r="C161">
        <f>VLOOKUP(Table_ExternalData_1[[#This Row],[Discount_Id]],Popusti!A:C,3,0)</f>
        <v>10</v>
      </c>
    </row>
    <row r="162" spans="1:3" x14ac:dyDescent="0.25">
      <c r="A162">
        <v>16</v>
      </c>
      <c r="B162">
        <v>7200</v>
      </c>
      <c r="C162">
        <f>VLOOKUP(Table_ExternalData_1[[#This Row],[Discount_Id]],Popusti!A:C,3,0)</f>
        <v>10</v>
      </c>
    </row>
    <row r="163" spans="1:3" x14ac:dyDescent="0.25">
      <c r="A163">
        <v>16</v>
      </c>
      <c r="B163">
        <v>7370</v>
      </c>
      <c r="C163">
        <f>VLOOKUP(Table_ExternalData_1[[#This Row],[Discount_Id]],Popusti!A:C,3,0)</f>
        <v>10</v>
      </c>
    </row>
    <row r="164" spans="1:3" x14ac:dyDescent="0.25">
      <c r="A164">
        <v>16</v>
      </c>
      <c r="B164">
        <v>7372</v>
      </c>
      <c r="C164">
        <f>VLOOKUP(Table_ExternalData_1[[#This Row],[Discount_Id]],Popusti!A:C,3,0)</f>
        <v>10</v>
      </c>
    </row>
    <row r="165" spans="1:3" x14ac:dyDescent="0.25">
      <c r="A165">
        <v>16</v>
      </c>
      <c r="B165">
        <v>7373</v>
      </c>
      <c r="C165">
        <f>VLOOKUP(Table_ExternalData_1[[#This Row],[Discount_Id]],Popusti!A:C,3,0)</f>
        <v>10</v>
      </c>
    </row>
    <row r="166" spans="1:3" x14ac:dyDescent="0.25">
      <c r="A166">
        <v>16</v>
      </c>
      <c r="B166">
        <v>7374</v>
      </c>
      <c r="C166">
        <f>VLOOKUP(Table_ExternalData_1[[#This Row],[Discount_Id]],Popusti!A:C,3,0)</f>
        <v>10</v>
      </c>
    </row>
    <row r="167" spans="1:3" x14ac:dyDescent="0.25">
      <c r="A167">
        <v>16</v>
      </c>
      <c r="B167">
        <v>7570</v>
      </c>
      <c r="C167">
        <f>VLOOKUP(Table_ExternalData_1[[#This Row],[Discount_Id]],Popusti!A:C,3,0)</f>
        <v>10</v>
      </c>
    </row>
    <row r="168" spans="1:3" x14ac:dyDescent="0.25">
      <c r="A168">
        <v>16</v>
      </c>
      <c r="B168">
        <v>7574</v>
      </c>
      <c r="C168">
        <f>VLOOKUP(Table_ExternalData_1[[#This Row],[Discount_Id]],Popusti!A:C,3,0)</f>
        <v>10</v>
      </c>
    </row>
    <row r="169" spans="1:3" x14ac:dyDescent="0.25">
      <c r="A169">
        <v>16</v>
      </c>
      <c r="B169">
        <v>7578</v>
      </c>
      <c r="C169">
        <f>VLOOKUP(Table_ExternalData_1[[#This Row],[Discount_Id]],Popusti!A:C,3,0)</f>
        <v>10</v>
      </c>
    </row>
    <row r="170" spans="1:3" x14ac:dyDescent="0.25">
      <c r="A170">
        <v>16</v>
      </c>
      <c r="B170">
        <v>7582</v>
      </c>
      <c r="C170">
        <f>VLOOKUP(Table_ExternalData_1[[#This Row],[Discount_Id]],Popusti!A:C,3,0)</f>
        <v>10</v>
      </c>
    </row>
    <row r="171" spans="1:3" x14ac:dyDescent="0.25">
      <c r="A171">
        <v>16</v>
      </c>
      <c r="B171">
        <v>7584</v>
      </c>
      <c r="C171">
        <f>VLOOKUP(Table_ExternalData_1[[#This Row],[Discount_Id]],Popusti!A:C,3,0)</f>
        <v>10</v>
      </c>
    </row>
    <row r="172" spans="1:3" x14ac:dyDescent="0.25">
      <c r="A172">
        <v>16</v>
      </c>
      <c r="B172">
        <v>7585</v>
      </c>
      <c r="C172">
        <f>VLOOKUP(Table_ExternalData_1[[#This Row],[Discount_Id]],Popusti!A:C,3,0)</f>
        <v>10</v>
      </c>
    </row>
    <row r="173" spans="1:3" x14ac:dyDescent="0.25">
      <c r="A173">
        <v>16</v>
      </c>
      <c r="B173">
        <v>7587</v>
      </c>
      <c r="C173">
        <f>VLOOKUP(Table_ExternalData_1[[#This Row],[Discount_Id]],Popusti!A:C,3,0)</f>
        <v>10</v>
      </c>
    </row>
    <row r="174" spans="1:3" x14ac:dyDescent="0.25">
      <c r="A174">
        <v>16</v>
      </c>
      <c r="B174">
        <v>7610</v>
      </c>
      <c r="C174">
        <f>VLOOKUP(Table_ExternalData_1[[#This Row],[Discount_Id]],Popusti!A:C,3,0)</f>
        <v>10</v>
      </c>
    </row>
    <row r="175" spans="1:3" x14ac:dyDescent="0.25">
      <c r="A175">
        <v>16</v>
      </c>
      <c r="B175">
        <v>7612</v>
      </c>
      <c r="C175">
        <f>VLOOKUP(Table_ExternalData_1[[#This Row],[Discount_Id]],Popusti!A:C,3,0)</f>
        <v>10</v>
      </c>
    </row>
    <row r="176" spans="1:3" x14ac:dyDescent="0.25">
      <c r="A176">
        <v>16</v>
      </c>
      <c r="B176">
        <v>7614</v>
      </c>
      <c r="C176">
        <f>VLOOKUP(Table_ExternalData_1[[#This Row],[Discount_Id]],Popusti!A:C,3,0)</f>
        <v>10</v>
      </c>
    </row>
    <row r="177" spans="1:3" x14ac:dyDescent="0.25">
      <c r="A177">
        <v>16</v>
      </c>
      <c r="B177">
        <v>7615</v>
      </c>
      <c r="C177">
        <f>VLOOKUP(Table_ExternalData_1[[#This Row],[Discount_Id]],Popusti!A:C,3,0)</f>
        <v>10</v>
      </c>
    </row>
    <row r="178" spans="1:3" x14ac:dyDescent="0.25">
      <c r="A178">
        <v>16</v>
      </c>
      <c r="B178">
        <v>7616</v>
      </c>
      <c r="C178">
        <f>VLOOKUP(Table_ExternalData_1[[#This Row],[Discount_Id]],Popusti!A:C,3,0)</f>
        <v>10</v>
      </c>
    </row>
    <row r="179" spans="1:3" x14ac:dyDescent="0.25">
      <c r="A179">
        <v>16</v>
      </c>
      <c r="B179">
        <v>7619</v>
      </c>
      <c r="C179">
        <f>VLOOKUP(Table_ExternalData_1[[#This Row],[Discount_Id]],Popusti!A:C,3,0)</f>
        <v>10</v>
      </c>
    </row>
    <row r="180" spans="1:3" x14ac:dyDescent="0.25">
      <c r="A180">
        <v>16</v>
      </c>
      <c r="B180">
        <v>7621</v>
      </c>
      <c r="C180">
        <f>VLOOKUP(Table_ExternalData_1[[#This Row],[Discount_Id]],Popusti!A:C,3,0)</f>
        <v>10</v>
      </c>
    </row>
    <row r="181" spans="1:3" x14ac:dyDescent="0.25">
      <c r="A181">
        <v>16</v>
      </c>
      <c r="B181">
        <v>7622</v>
      </c>
      <c r="C181">
        <f>VLOOKUP(Table_ExternalData_1[[#This Row],[Discount_Id]],Popusti!A:C,3,0)</f>
        <v>10</v>
      </c>
    </row>
    <row r="182" spans="1:3" x14ac:dyDescent="0.25">
      <c r="A182">
        <v>16</v>
      </c>
      <c r="B182">
        <v>7628</v>
      </c>
      <c r="C182">
        <f>VLOOKUP(Table_ExternalData_1[[#This Row],[Discount_Id]],Popusti!A:C,3,0)</f>
        <v>10</v>
      </c>
    </row>
    <row r="183" spans="1:3" x14ac:dyDescent="0.25">
      <c r="A183">
        <v>16</v>
      </c>
      <c r="B183">
        <v>7630</v>
      </c>
      <c r="C183">
        <f>VLOOKUP(Table_ExternalData_1[[#This Row],[Discount_Id]],Popusti!A:C,3,0)</f>
        <v>10</v>
      </c>
    </row>
    <row r="184" spans="1:3" x14ac:dyDescent="0.25">
      <c r="A184">
        <v>16</v>
      </c>
      <c r="B184">
        <v>7661</v>
      </c>
      <c r="C184">
        <f>VLOOKUP(Table_ExternalData_1[[#This Row],[Discount_Id]],Popusti!A:C,3,0)</f>
        <v>10</v>
      </c>
    </row>
    <row r="185" spans="1:3" x14ac:dyDescent="0.25">
      <c r="A185">
        <v>16</v>
      </c>
      <c r="B185">
        <v>7710</v>
      </c>
      <c r="C185">
        <f>VLOOKUP(Table_ExternalData_1[[#This Row],[Discount_Id]],Popusti!A:C,3,0)</f>
        <v>10</v>
      </c>
    </row>
    <row r="186" spans="1:3" x14ac:dyDescent="0.25">
      <c r="A186">
        <v>16</v>
      </c>
      <c r="B186">
        <v>7714</v>
      </c>
      <c r="C186">
        <f>VLOOKUP(Table_ExternalData_1[[#This Row],[Discount_Id]],Popusti!A:C,3,0)</f>
        <v>10</v>
      </c>
    </row>
    <row r="187" spans="1:3" x14ac:dyDescent="0.25">
      <c r="A187">
        <v>16</v>
      </c>
      <c r="B187">
        <v>7796</v>
      </c>
      <c r="C187">
        <f>VLOOKUP(Table_ExternalData_1[[#This Row],[Discount_Id]],Popusti!A:C,3,0)</f>
        <v>10</v>
      </c>
    </row>
    <row r="188" spans="1:3" x14ac:dyDescent="0.25">
      <c r="A188">
        <v>16</v>
      </c>
      <c r="B188">
        <v>7807</v>
      </c>
      <c r="C188">
        <f>VLOOKUP(Table_ExternalData_1[[#This Row],[Discount_Id]],Popusti!A:C,3,0)</f>
        <v>10</v>
      </c>
    </row>
    <row r="189" spans="1:3" x14ac:dyDescent="0.25">
      <c r="A189">
        <v>16</v>
      </c>
      <c r="B189">
        <v>7863</v>
      </c>
      <c r="C189">
        <f>VLOOKUP(Table_ExternalData_1[[#This Row],[Discount_Id]],Popusti!A:C,3,0)</f>
        <v>10</v>
      </c>
    </row>
    <row r="190" spans="1:3" x14ac:dyDescent="0.25">
      <c r="A190">
        <v>16</v>
      </c>
      <c r="B190">
        <v>7868</v>
      </c>
      <c r="C190">
        <f>VLOOKUP(Table_ExternalData_1[[#This Row],[Discount_Id]],Popusti!A:C,3,0)</f>
        <v>10</v>
      </c>
    </row>
    <row r="191" spans="1:3" x14ac:dyDescent="0.25">
      <c r="A191">
        <v>16</v>
      </c>
      <c r="B191">
        <v>7982</v>
      </c>
      <c r="C191">
        <f>VLOOKUP(Table_ExternalData_1[[#This Row],[Discount_Id]],Popusti!A:C,3,0)</f>
        <v>10</v>
      </c>
    </row>
    <row r="192" spans="1:3" x14ac:dyDescent="0.25">
      <c r="A192">
        <v>16</v>
      </c>
      <c r="B192">
        <v>7989</v>
      </c>
      <c r="C192">
        <f>VLOOKUP(Table_ExternalData_1[[#This Row],[Discount_Id]],Popusti!A:C,3,0)</f>
        <v>10</v>
      </c>
    </row>
    <row r="193" spans="1:3" x14ac:dyDescent="0.25">
      <c r="A193">
        <v>16</v>
      </c>
      <c r="B193">
        <v>8026</v>
      </c>
      <c r="C193">
        <f>VLOOKUP(Table_ExternalData_1[[#This Row],[Discount_Id]],Popusti!A:C,3,0)</f>
        <v>10</v>
      </c>
    </row>
    <row r="194" spans="1:3" x14ac:dyDescent="0.25">
      <c r="A194">
        <v>16</v>
      </c>
      <c r="B194">
        <v>8037</v>
      </c>
      <c r="C194">
        <f>VLOOKUP(Table_ExternalData_1[[#This Row],[Discount_Id]],Popusti!A:C,3,0)</f>
        <v>10</v>
      </c>
    </row>
    <row r="195" spans="1:3" x14ac:dyDescent="0.25">
      <c r="A195">
        <v>16</v>
      </c>
      <c r="B195">
        <v>8038</v>
      </c>
      <c r="C195">
        <f>VLOOKUP(Table_ExternalData_1[[#This Row],[Discount_Id]],Popusti!A:C,3,0)</f>
        <v>10</v>
      </c>
    </row>
    <row r="196" spans="1:3" x14ac:dyDescent="0.25">
      <c r="A196">
        <v>16</v>
      </c>
      <c r="B196">
        <v>8039</v>
      </c>
      <c r="C196">
        <f>VLOOKUP(Table_ExternalData_1[[#This Row],[Discount_Id]],Popusti!A:C,3,0)</f>
        <v>10</v>
      </c>
    </row>
    <row r="197" spans="1:3" x14ac:dyDescent="0.25">
      <c r="A197">
        <v>16</v>
      </c>
      <c r="B197">
        <v>8041</v>
      </c>
      <c r="C197">
        <f>VLOOKUP(Table_ExternalData_1[[#This Row],[Discount_Id]],Popusti!A:C,3,0)</f>
        <v>10</v>
      </c>
    </row>
    <row r="198" spans="1:3" x14ac:dyDescent="0.25">
      <c r="A198">
        <v>16</v>
      </c>
      <c r="B198">
        <v>8042</v>
      </c>
      <c r="C198">
        <f>VLOOKUP(Table_ExternalData_1[[#This Row],[Discount_Id]],Popusti!A:C,3,0)</f>
        <v>10</v>
      </c>
    </row>
    <row r="199" spans="1:3" x14ac:dyDescent="0.25">
      <c r="A199">
        <v>16</v>
      </c>
      <c r="B199">
        <v>8043</v>
      </c>
      <c r="C199">
        <f>VLOOKUP(Table_ExternalData_1[[#This Row],[Discount_Id]],Popusti!A:C,3,0)</f>
        <v>10</v>
      </c>
    </row>
    <row r="200" spans="1:3" x14ac:dyDescent="0.25">
      <c r="A200">
        <v>16</v>
      </c>
      <c r="B200">
        <v>8046</v>
      </c>
      <c r="C200">
        <f>VLOOKUP(Table_ExternalData_1[[#This Row],[Discount_Id]],Popusti!A:C,3,0)</f>
        <v>10</v>
      </c>
    </row>
    <row r="201" spans="1:3" x14ac:dyDescent="0.25">
      <c r="A201">
        <v>16</v>
      </c>
      <c r="B201">
        <v>8047</v>
      </c>
      <c r="C201">
        <f>VLOOKUP(Table_ExternalData_1[[#This Row],[Discount_Id]],Popusti!A:C,3,0)</f>
        <v>10</v>
      </c>
    </row>
    <row r="202" spans="1:3" x14ac:dyDescent="0.25">
      <c r="A202">
        <v>16</v>
      </c>
      <c r="B202">
        <v>8048</v>
      </c>
      <c r="C202">
        <f>VLOOKUP(Table_ExternalData_1[[#This Row],[Discount_Id]],Popusti!A:C,3,0)</f>
        <v>10</v>
      </c>
    </row>
    <row r="203" spans="1:3" x14ac:dyDescent="0.25">
      <c r="A203">
        <v>16</v>
      </c>
      <c r="B203">
        <v>8049</v>
      </c>
      <c r="C203">
        <f>VLOOKUP(Table_ExternalData_1[[#This Row],[Discount_Id]],Popusti!A:C,3,0)</f>
        <v>10</v>
      </c>
    </row>
    <row r="204" spans="1:3" x14ac:dyDescent="0.25">
      <c r="A204">
        <v>16</v>
      </c>
      <c r="B204">
        <v>8050</v>
      </c>
      <c r="C204">
        <f>VLOOKUP(Table_ExternalData_1[[#This Row],[Discount_Id]],Popusti!A:C,3,0)</f>
        <v>10</v>
      </c>
    </row>
    <row r="205" spans="1:3" x14ac:dyDescent="0.25">
      <c r="A205">
        <v>16</v>
      </c>
      <c r="B205">
        <v>8051</v>
      </c>
      <c r="C205">
        <f>VLOOKUP(Table_ExternalData_1[[#This Row],[Discount_Id]],Popusti!A:C,3,0)</f>
        <v>10</v>
      </c>
    </row>
    <row r="206" spans="1:3" x14ac:dyDescent="0.25">
      <c r="A206">
        <v>16</v>
      </c>
      <c r="B206">
        <v>8052</v>
      </c>
      <c r="C206">
        <f>VLOOKUP(Table_ExternalData_1[[#This Row],[Discount_Id]],Popusti!A:C,3,0)</f>
        <v>10</v>
      </c>
    </row>
    <row r="207" spans="1:3" x14ac:dyDescent="0.25">
      <c r="A207">
        <v>16</v>
      </c>
      <c r="B207">
        <v>8053</v>
      </c>
      <c r="C207">
        <f>VLOOKUP(Table_ExternalData_1[[#This Row],[Discount_Id]],Popusti!A:C,3,0)</f>
        <v>10</v>
      </c>
    </row>
    <row r="208" spans="1:3" x14ac:dyDescent="0.25">
      <c r="A208">
        <v>16</v>
      </c>
      <c r="B208">
        <v>8055</v>
      </c>
      <c r="C208">
        <f>VLOOKUP(Table_ExternalData_1[[#This Row],[Discount_Id]],Popusti!A:C,3,0)</f>
        <v>10</v>
      </c>
    </row>
    <row r="209" spans="1:3" x14ac:dyDescent="0.25">
      <c r="A209">
        <v>16</v>
      </c>
      <c r="B209">
        <v>8057</v>
      </c>
      <c r="C209">
        <f>VLOOKUP(Table_ExternalData_1[[#This Row],[Discount_Id]],Popusti!A:C,3,0)</f>
        <v>10</v>
      </c>
    </row>
    <row r="210" spans="1:3" x14ac:dyDescent="0.25">
      <c r="A210">
        <v>16</v>
      </c>
      <c r="B210">
        <v>8062</v>
      </c>
      <c r="C210">
        <f>VLOOKUP(Table_ExternalData_1[[#This Row],[Discount_Id]],Popusti!A:C,3,0)</f>
        <v>10</v>
      </c>
    </row>
    <row r="211" spans="1:3" x14ac:dyDescent="0.25">
      <c r="A211">
        <v>16</v>
      </c>
      <c r="B211">
        <v>8072</v>
      </c>
      <c r="C211">
        <f>VLOOKUP(Table_ExternalData_1[[#This Row],[Discount_Id]],Popusti!A:C,3,0)</f>
        <v>10</v>
      </c>
    </row>
    <row r="212" spans="1:3" x14ac:dyDescent="0.25">
      <c r="A212">
        <v>16</v>
      </c>
      <c r="B212">
        <v>8073</v>
      </c>
      <c r="C212">
        <f>VLOOKUP(Table_ExternalData_1[[#This Row],[Discount_Id]],Popusti!A:C,3,0)</f>
        <v>10</v>
      </c>
    </row>
    <row r="213" spans="1:3" x14ac:dyDescent="0.25">
      <c r="A213">
        <v>16</v>
      </c>
      <c r="B213">
        <v>8074</v>
      </c>
      <c r="C213">
        <f>VLOOKUP(Table_ExternalData_1[[#This Row],[Discount_Id]],Popusti!A:C,3,0)</f>
        <v>10</v>
      </c>
    </row>
    <row r="214" spans="1:3" x14ac:dyDescent="0.25">
      <c r="A214">
        <v>16</v>
      </c>
      <c r="B214">
        <v>8075</v>
      </c>
      <c r="C214">
        <f>VLOOKUP(Table_ExternalData_1[[#This Row],[Discount_Id]],Popusti!A:C,3,0)</f>
        <v>10</v>
      </c>
    </row>
    <row r="215" spans="1:3" x14ac:dyDescent="0.25">
      <c r="A215">
        <v>16</v>
      </c>
      <c r="B215">
        <v>8079</v>
      </c>
      <c r="C215">
        <f>VLOOKUP(Table_ExternalData_1[[#This Row],[Discount_Id]],Popusti!A:C,3,0)</f>
        <v>10</v>
      </c>
    </row>
    <row r="216" spans="1:3" x14ac:dyDescent="0.25">
      <c r="A216">
        <v>16</v>
      </c>
      <c r="B216">
        <v>8423</v>
      </c>
      <c r="C216">
        <f>VLOOKUP(Table_ExternalData_1[[#This Row],[Discount_Id]],Popusti!A:C,3,0)</f>
        <v>10</v>
      </c>
    </row>
    <row r="217" spans="1:3" x14ac:dyDescent="0.25">
      <c r="A217">
        <v>16</v>
      </c>
      <c r="B217">
        <v>8471</v>
      </c>
      <c r="C217">
        <f>VLOOKUP(Table_ExternalData_1[[#This Row],[Discount_Id]],Popusti!A:C,3,0)</f>
        <v>10</v>
      </c>
    </row>
    <row r="218" spans="1:3" x14ac:dyDescent="0.25">
      <c r="A218">
        <v>16</v>
      </c>
      <c r="B218">
        <v>8473</v>
      </c>
      <c r="C218">
        <f>VLOOKUP(Table_ExternalData_1[[#This Row],[Discount_Id]],Popusti!A:C,3,0)</f>
        <v>10</v>
      </c>
    </row>
    <row r="219" spans="1:3" x14ac:dyDescent="0.25">
      <c r="A219">
        <v>16</v>
      </c>
      <c r="B219">
        <v>8477</v>
      </c>
      <c r="C219">
        <f>VLOOKUP(Table_ExternalData_1[[#This Row],[Discount_Id]],Popusti!A:C,3,0)</f>
        <v>10</v>
      </c>
    </row>
    <row r="220" spans="1:3" x14ac:dyDescent="0.25">
      <c r="A220">
        <v>16</v>
      </c>
      <c r="B220">
        <v>8478</v>
      </c>
      <c r="C220">
        <f>VLOOKUP(Table_ExternalData_1[[#This Row],[Discount_Id]],Popusti!A:C,3,0)</f>
        <v>10</v>
      </c>
    </row>
    <row r="221" spans="1:3" x14ac:dyDescent="0.25">
      <c r="A221">
        <v>16</v>
      </c>
      <c r="B221">
        <v>8479</v>
      </c>
      <c r="C221">
        <f>VLOOKUP(Table_ExternalData_1[[#This Row],[Discount_Id]],Popusti!A:C,3,0)</f>
        <v>10</v>
      </c>
    </row>
    <row r="222" spans="1:3" x14ac:dyDescent="0.25">
      <c r="A222">
        <v>16</v>
      </c>
      <c r="B222">
        <v>8483</v>
      </c>
      <c r="C222">
        <f>VLOOKUP(Table_ExternalData_1[[#This Row],[Discount_Id]],Popusti!A:C,3,0)</f>
        <v>10</v>
      </c>
    </row>
    <row r="223" spans="1:3" x14ac:dyDescent="0.25">
      <c r="A223">
        <v>16</v>
      </c>
      <c r="B223">
        <v>8486</v>
      </c>
      <c r="C223">
        <f>VLOOKUP(Table_ExternalData_1[[#This Row],[Discount_Id]],Popusti!A:C,3,0)</f>
        <v>10</v>
      </c>
    </row>
    <row r="224" spans="1:3" x14ac:dyDescent="0.25">
      <c r="A224">
        <v>16</v>
      </c>
      <c r="B224">
        <v>8488</v>
      </c>
      <c r="C224">
        <f>VLOOKUP(Table_ExternalData_1[[#This Row],[Discount_Id]],Popusti!A:C,3,0)</f>
        <v>10</v>
      </c>
    </row>
    <row r="225" spans="1:3" x14ac:dyDescent="0.25">
      <c r="A225">
        <v>16</v>
      </c>
      <c r="B225">
        <v>8490</v>
      </c>
      <c r="C225">
        <f>VLOOKUP(Table_ExternalData_1[[#This Row],[Discount_Id]],Popusti!A:C,3,0)</f>
        <v>10</v>
      </c>
    </row>
    <row r="226" spans="1:3" x14ac:dyDescent="0.25">
      <c r="A226">
        <v>16</v>
      </c>
      <c r="B226">
        <v>8493</v>
      </c>
      <c r="C226">
        <f>VLOOKUP(Table_ExternalData_1[[#This Row],[Discount_Id]],Popusti!A:C,3,0)</f>
        <v>10</v>
      </c>
    </row>
    <row r="227" spans="1:3" x14ac:dyDescent="0.25">
      <c r="A227">
        <v>16</v>
      </c>
      <c r="B227">
        <v>8495</v>
      </c>
      <c r="C227">
        <f>VLOOKUP(Table_ExternalData_1[[#This Row],[Discount_Id]],Popusti!A:C,3,0)</f>
        <v>10</v>
      </c>
    </row>
    <row r="228" spans="1:3" x14ac:dyDescent="0.25">
      <c r="A228">
        <v>16</v>
      </c>
      <c r="B228">
        <v>8497</v>
      </c>
      <c r="C228">
        <f>VLOOKUP(Table_ExternalData_1[[#This Row],[Discount_Id]],Popusti!A:C,3,0)</f>
        <v>10</v>
      </c>
    </row>
    <row r="229" spans="1:3" x14ac:dyDescent="0.25">
      <c r="A229">
        <v>16</v>
      </c>
      <c r="B229">
        <v>8498</v>
      </c>
      <c r="C229">
        <f>VLOOKUP(Table_ExternalData_1[[#This Row],[Discount_Id]],Popusti!A:C,3,0)</f>
        <v>10</v>
      </c>
    </row>
    <row r="230" spans="1:3" x14ac:dyDescent="0.25">
      <c r="A230">
        <v>16</v>
      </c>
      <c r="B230">
        <v>8499</v>
      </c>
      <c r="C230">
        <f>VLOOKUP(Table_ExternalData_1[[#This Row],[Discount_Id]],Popusti!A:C,3,0)</f>
        <v>10</v>
      </c>
    </row>
    <row r="231" spans="1:3" x14ac:dyDescent="0.25">
      <c r="A231">
        <v>16</v>
      </c>
      <c r="B231">
        <v>8571</v>
      </c>
      <c r="C231">
        <f>VLOOKUP(Table_ExternalData_1[[#This Row],[Discount_Id]],Popusti!A:C,3,0)</f>
        <v>10</v>
      </c>
    </row>
    <row r="232" spans="1:3" x14ac:dyDescent="0.25">
      <c r="A232">
        <v>16</v>
      </c>
      <c r="B232">
        <v>8573</v>
      </c>
      <c r="C232">
        <f>VLOOKUP(Table_ExternalData_1[[#This Row],[Discount_Id]],Popusti!A:C,3,0)</f>
        <v>10</v>
      </c>
    </row>
    <row r="233" spans="1:3" x14ac:dyDescent="0.25">
      <c r="A233">
        <v>16</v>
      </c>
      <c r="B233">
        <v>8575</v>
      </c>
      <c r="C233">
        <f>VLOOKUP(Table_ExternalData_1[[#This Row],[Discount_Id]],Popusti!A:C,3,0)</f>
        <v>10</v>
      </c>
    </row>
    <row r="234" spans="1:3" x14ac:dyDescent="0.25">
      <c r="A234">
        <v>16</v>
      </c>
      <c r="B234">
        <v>8577</v>
      </c>
      <c r="C234">
        <f>VLOOKUP(Table_ExternalData_1[[#This Row],[Discount_Id]],Popusti!A:C,3,0)</f>
        <v>10</v>
      </c>
    </row>
    <row r="235" spans="1:3" x14ac:dyDescent="0.25">
      <c r="A235">
        <v>16</v>
      </c>
      <c r="B235">
        <v>8579</v>
      </c>
      <c r="C235">
        <f>VLOOKUP(Table_ExternalData_1[[#This Row],[Discount_Id]],Popusti!A:C,3,0)</f>
        <v>10</v>
      </c>
    </row>
    <row r="236" spans="1:3" x14ac:dyDescent="0.25">
      <c r="A236">
        <v>16</v>
      </c>
      <c r="B236">
        <v>8580</v>
      </c>
      <c r="C236">
        <f>VLOOKUP(Table_ExternalData_1[[#This Row],[Discount_Id]],Popusti!A:C,3,0)</f>
        <v>10</v>
      </c>
    </row>
    <row r="237" spans="1:3" x14ac:dyDescent="0.25">
      <c r="A237">
        <v>16</v>
      </c>
      <c r="B237">
        <v>8581</v>
      </c>
      <c r="C237">
        <f>VLOOKUP(Table_ExternalData_1[[#This Row],[Discount_Id]],Popusti!A:C,3,0)</f>
        <v>10</v>
      </c>
    </row>
    <row r="238" spans="1:3" x14ac:dyDescent="0.25">
      <c r="A238">
        <v>16</v>
      </c>
      <c r="B238">
        <v>8584</v>
      </c>
      <c r="C238">
        <f>VLOOKUP(Table_ExternalData_1[[#This Row],[Discount_Id]],Popusti!A:C,3,0)</f>
        <v>10</v>
      </c>
    </row>
    <row r="239" spans="1:3" x14ac:dyDescent="0.25">
      <c r="A239">
        <v>16</v>
      </c>
      <c r="B239">
        <v>8585</v>
      </c>
      <c r="C239">
        <f>VLOOKUP(Table_ExternalData_1[[#This Row],[Discount_Id]],Popusti!A:C,3,0)</f>
        <v>10</v>
      </c>
    </row>
    <row r="240" spans="1:3" x14ac:dyDescent="0.25">
      <c r="A240">
        <v>16</v>
      </c>
      <c r="B240">
        <v>8587</v>
      </c>
      <c r="C240">
        <f>VLOOKUP(Table_ExternalData_1[[#This Row],[Discount_Id]],Popusti!A:C,3,0)</f>
        <v>10</v>
      </c>
    </row>
    <row r="241" spans="1:3" x14ac:dyDescent="0.25">
      <c r="A241">
        <v>16</v>
      </c>
      <c r="B241">
        <v>8588</v>
      </c>
      <c r="C241">
        <f>VLOOKUP(Table_ExternalData_1[[#This Row],[Discount_Id]],Popusti!A:C,3,0)</f>
        <v>10</v>
      </c>
    </row>
    <row r="242" spans="1:3" x14ac:dyDescent="0.25">
      <c r="A242">
        <v>16</v>
      </c>
      <c r="B242">
        <v>8589</v>
      </c>
      <c r="C242">
        <f>VLOOKUP(Table_ExternalData_1[[#This Row],[Discount_Id]],Popusti!A:C,3,0)</f>
        <v>10</v>
      </c>
    </row>
    <row r="243" spans="1:3" x14ac:dyDescent="0.25">
      <c r="A243">
        <v>16</v>
      </c>
      <c r="B243">
        <v>8590</v>
      </c>
      <c r="C243">
        <f>VLOOKUP(Table_ExternalData_1[[#This Row],[Discount_Id]],Popusti!A:C,3,0)</f>
        <v>10</v>
      </c>
    </row>
    <row r="244" spans="1:3" x14ac:dyDescent="0.25">
      <c r="A244">
        <v>16</v>
      </c>
      <c r="B244">
        <v>8598</v>
      </c>
      <c r="C244">
        <f>VLOOKUP(Table_ExternalData_1[[#This Row],[Discount_Id]],Popusti!A:C,3,0)</f>
        <v>10</v>
      </c>
    </row>
    <row r="245" spans="1:3" x14ac:dyDescent="0.25">
      <c r="A245">
        <v>16</v>
      </c>
      <c r="B245">
        <v>8600</v>
      </c>
      <c r="C245">
        <f>VLOOKUP(Table_ExternalData_1[[#This Row],[Discount_Id]],Popusti!A:C,3,0)</f>
        <v>10</v>
      </c>
    </row>
    <row r="246" spans="1:3" x14ac:dyDescent="0.25">
      <c r="A246">
        <v>16</v>
      </c>
      <c r="B246">
        <v>8639</v>
      </c>
      <c r="C246">
        <f>VLOOKUP(Table_ExternalData_1[[#This Row],[Discount_Id]],Popusti!A:C,3,0)</f>
        <v>10</v>
      </c>
    </row>
    <row r="247" spans="1:3" x14ac:dyDescent="0.25">
      <c r="A247">
        <v>16</v>
      </c>
      <c r="B247">
        <v>8640</v>
      </c>
      <c r="C247">
        <f>VLOOKUP(Table_ExternalData_1[[#This Row],[Discount_Id]],Popusti!A:C,3,0)</f>
        <v>10</v>
      </c>
    </row>
    <row r="248" spans="1:3" x14ac:dyDescent="0.25">
      <c r="A248">
        <v>16</v>
      </c>
      <c r="B248">
        <v>8806</v>
      </c>
      <c r="C248">
        <f>VLOOKUP(Table_ExternalData_1[[#This Row],[Discount_Id]],Popusti!A:C,3,0)</f>
        <v>10</v>
      </c>
    </row>
    <row r="249" spans="1:3" x14ac:dyDescent="0.25">
      <c r="A249">
        <v>16</v>
      </c>
      <c r="B249">
        <v>8807</v>
      </c>
      <c r="C249">
        <f>VLOOKUP(Table_ExternalData_1[[#This Row],[Discount_Id]],Popusti!A:C,3,0)</f>
        <v>10</v>
      </c>
    </row>
    <row r="250" spans="1:3" x14ac:dyDescent="0.25">
      <c r="A250">
        <v>16</v>
      </c>
      <c r="B250">
        <v>8808</v>
      </c>
      <c r="C250">
        <f>VLOOKUP(Table_ExternalData_1[[#This Row],[Discount_Id]],Popusti!A:C,3,0)</f>
        <v>10</v>
      </c>
    </row>
    <row r="251" spans="1:3" x14ac:dyDescent="0.25">
      <c r="A251">
        <v>16</v>
      </c>
      <c r="B251">
        <v>8810</v>
      </c>
      <c r="C251">
        <f>VLOOKUP(Table_ExternalData_1[[#This Row],[Discount_Id]],Popusti!A:C,3,0)</f>
        <v>10</v>
      </c>
    </row>
    <row r="252" spans="1:3" x14ac:dyDescent="0.25">
      <c r="A252">
        <v>16</v>
      </c>
      <c r="B252">
        <v>8811</v>
      </c>
      <c r="C252">
        <f>VLOOKUP(Table_ExternalData_1[[#This Row],[Discount_Id]],Popusti!A:C,3,0)</f>
        <v>10</v>
      </c>
    </row>
    <row r="253" spans="1:3" x14ac:dyDescent="0.25">
      <c r="A253">
        <v>16</v>
      </c>
      <c r="B253">
        <v>8814</v>
      </c>
      <c r="C253">
        <f>VLOOKUP(Table_ExternalData_1[[#This Row],[Discount_Id]],Popusti!A:C,3,0)</f>
        <v>10</v>
      </c>
    </row>
    <row r="254" spans="1:3" x14ac:dyDescent="0.25">
      <c r="A254">
        <v>16</v>
      </c>
      <c r="B254">
        <v>8818</v>
      </c>
      <c r="C254">
        <f>VLOOKUP(Table_ExternalData_1[[#This Row],[Discount_Id]],Popusti!A:C,3,0)</f>
        <v>10</v>
      </c>
    </row>
    <row r="255" spans="1:3" x14ac:dyDescent="0.25">
      <c r="A255">
        <v>16</v>
      </c>
      <c r="B255">
        <v>8819</v>
      </c>
      <c r="C255">
        <f>VLOOKUP(Table_ExternalData_1[[#This Row],[Discount_Id]],Popusti!A:C,3,0)</f>
        <v>10</v>
      </c>
    </row>
    <row r="256" spans="1:3" x14ac:dyDescent="0.25">
      <c r="A256">
        <v>16</v>
      </c>
      <c r="B256">
        <v>8822</v>
      </c>
      <c r="C256">
        <f>VLOOKUP(Table_ExternalData_1[[#This Row],[Discount_Id]],Popusti!A:C,3,0)</f>
        <v>10</v>
      </c>
    </row>
    <row r="257" spans="1:3" x14ac:dyDescent="0.25">
      <c r="A257">
        <v>16</v>
      </c>
      <c r="B257">
        <v>8830</v>
      </c>
      <c r="C257">
        <f>VLOOKUP(Table_ExternalData_1[[#This Row],[Discount_Id]],Popusti!A:C,3,0)</f>
        <v>10</v>
      </c>
    </row>
    <row r="258" spans="1:3" x14ac:dyDescent="0.25">
      <c r="A258">
        <v>16</v>
      </c>
      <c r="B258">
        <v>8831</v>
      </c>
      <c r="C258">
        <f>VLOOKUP(Table_ExternalData_1[[#This Row],[Discount_Id]],Popusti!A:C,3,0)</f>
        <v>10</v>
      </c>
    </row>
    <row r="259" spans="1:3" x14ac:dyDescent="0.25">
      <c r="A259">
        <v>16</v>
      </c>
      <c r="B259">
        <v>8840</v>
      </c>
      <c r="C259">
        <f>VLOOKUP(Table_ExternalData_1[[#This Row],[Discount_Id]],Popusti!A:C,3,0)</f>
        <v>10</v>
      </c>
    </row>
    <row r="260" spans="1:3" x14ac:dyDescent="0.25">
      <c r="A260">
        <v>16</v>
      </c>
      <c r="B260">
        <v>8841</v>
      </c>
      <c r="C260">
        <f>VLOOKUP(Table_ExternalData_1[[#This Row],[Discount_Id]],Popusti!A:C,3,0)</f>
        <v>10</v>
      </c>
    </row>
    <row r="261" spans="1:3" x14ac:dyDescent="0.25">
      <c r="A261">
        <v>16</v>
      </c>
      <c r="B261">
        <v>8842</v>
      </c>
      <c r="C261">
        <f>VLOOKUP(Table_ExternalData_1[[#This Row],[Discount_Id]],Popusti!A:C,3,0)</f>
        <v>10</v>
      </c>
    </row>
    <row r="262" spans="1:3" x14ac:dyDescent="0.25">
      <c r="A262">
        <v>16</v>
      </c>
      <c r="B262">
        <v>8848</v>
      </c>
      <c r="C262">
        <f>VLOOKUP(Table_ExternalData_1[[#This Row],[Discount_Id]],Popusti!A:C,3,0)</f>
        <v>10</v>
      </c>
    </row>
    <row r="263" spans="1:3" x14ac:dyDescent="0.25">
      <c r="A263">
        <v>16</v>
      </c>
      <c r="B263">
        <v>8856</v>
      </c>
      <c r="C263">
        <f>VLOOKUP(Table_ExternalData_1[[#This Row],[Discount_Id]],Popusti!A:C,3,0)</f>
        <v>10</v>
      </c>
    </row>
    <row r="264" spans="1:3" x14ac:dyDescent="0.25">
      <c r="A264">
        <v>16</v>
      </c>
      <c r="B264">
        <v>8861</v>
      </c>
      <c r="C264">
        <f>VLOOKUP(Table_ExternalData_1[[#This Row],[Discount_Id]],Popusti!A:C,3,0)</f>
        <v>10</v>
      </c>
    </row>
    <row r="265" spans="1:3" x14ac:dyDescent="0.25">
      <c r="A265">
        <v>16</v>
      </c>
      <c r="B265">
        <v>8865</v>
      </c>
      <c r="C265">
        <f>VLOOKUP(Table_ExternalData_1[[#This Row],[Discount_Id]],Popusti!A:C,3,0)</f>
        <v>10</v>
      </c>
    </row>
    <row r="266" spans="1:3" x14ac:dyDescent="0.25">
      <c r="A266">
        <v>16</v>
      </c>
      <c r="B266">
        <v>8869</v>
      </c>
      <c r="C266">
        <f>VLOOKUP(Table_ExternalData_1[[#This Row],[Discount_Id]],Popusti!A:C,3,0)</f>
        <v>10</v>
      </c>
    </row>
    <row r="267" spans="1:3" x14ac:dyDescent="0.25">
      <c r="A267">
        <v>16</v>
      </c>
      <c r="B267">
        <v>8886</v>
      </c>
      <c r="C267">
        <f>VLOOKUP(Table_ExternalData_1[[#This Row],[Discount_Id]],Popusti!A:C,3,0)</f>
        <v>10</v>
      </c>
    </row>
    <row r="268" spans="1:3" x14ac:dyDescent="0.25">
      <c r="A268">
        <v>16</v>
      </c>
      <c r="B268">
        <v>8899</v>
      </c>
      <c r="C268">
        <f>VLOOKUP(Table_ExternalData_1[[#This Row],[Discount_Id]],Popusti!A:C,3,0)</f>
        <v>10</v>
      </c>
    </row>
    <row r="269" spans="1:3" x14ac:dyDescent="0.25">
      <c r="A269">
        <v>16</v>
      </c>
      <c r="B269">
        <v>8901</v>
      </c>
      <c r="C269">
        <f>VLOOKUP(Table_ExternalData_1[[#This Row],[Discount_Id]],Popusti!A:C,3,0)</f>
        <v>10</v>
      </c>
    </row>
    <row r="270" spans="1:3" x14ac:dyDescent="0.25">
      <c r="A270">
        <v>16</v>
      </c>
      <c r="B270">
        <v>8902</v>
      </c>
      <c r="C270">
        <f>VLOOKUP(Table_ExternalData_1[[#This Row],[Discount_Id]],Popusti!A:C,3,0)</f>
        <v>10</v>
      </c>
    </row>
    <row r="271" spans="1:3" x14ac:dyDescent="0.25">
      <c r="A271">
        <v>16</v>
      </c>
      <c r="B271">
        <v>8908</v>
      </c>
      <c r="C271">
        <f>VLOOKUP(Table_ExternalData_1[[#This Row],[Discount_Id]],Popusti!A:C,3,0)</f>
        <v>10</v>
      </c>
    </row>
    <row r="272" spans="1:3" x14ac:dyDescent="0.25">
      <c r="A272">
        <v>16</v>
      </c>
      <c r="B272">
        <v>8909</v>
      </c>
      <c r="C272">
        <f>VLOOKUP(Table_ExternalData_1[[#This Row],[Discount_Id]],Popusti!A:C,3,0)</f>
        <v>10</v>
      </c>
    </row>
    <row r="273" spans="1:3" x14ac:dyDescent="0.25">
      <c r="A273">
        <v>16</v>
      </c>
      <c r="B273">
        <v>8910</v>
      </c>
      <c r="C273">
        <f>VLOOKUP(Table_ExternalData_1[[#This Row],[Discount_Id]],Popusti!A:C,3,0)</f>
        <v>10</v>
      </c>
    </row>
    <row r="274" spans="1:3" x14ac:dyDescent="0.25">
      <c r="A274">
        <v>16</v>
      </c>
      <c r="B274">
        <v>8918</v>
      </c>
      <c r="C274">
        <f>VLOOKUP(Table_ExternalData_1[[#This Row],[Discount_Id]],Popusti!A:C,3,0)</f>
        <v>10</v>
      </c>
    </row>
    <row r="275" spans="1:3" x14ac:dyDescent="0.25">
      <c r="A275">
        <v>16</v>
      </c>
      <c r="B275">
        <v>8922</v>
      </c>
      <c r="C275">
        <f>VLOOKUP(Table_ExternalData_1[[#This Row],[Discount_Id]],Popusti!A:C,3,0)</f>
        <v>10</v>
      </c>
    </row>
    <row r="276" spans="1:3" x14ac:dyDescent="0.25">
      <c r="A276">
        <v>16</v>
      </c>
      <c r="B276">
        <v>8982</v>
      </c>
      <c r="C276">
        <f>VLOOKUP(Table_ExternalData_1[[#This Row],[Discount_Id]],Popusti!A:C,3,0)</f>
        <v>10</v>
      </c>
    </row>
    <row r="277" spans="1:3" x14ac:dyDescent="0.25">
      <c r="A277">
        <v>16</v>
      </c>
      <c r="B277">
        <v>8983</v>
      </c>
      <c r="C277">
        <f>VLOOKUP(Table_ExternalData_1[[#This Row],[Discount_Id]],Popusti!A:C,3,0)</f>
        <v>10</v>
      </c>
    </row>
    <row r="278" spans="1:3" x14ac:dyDescent="0.25">
      <c r="A278">
        <v>16</v>
      </c>
      <c r="B278">
        <v>8991</v>
      </c>
      <c r="C278">
        <f>VLOOKUP(Table_ExternalData_1[[#This Row],[Discount_Id]],Popusti!A:C,3,0)</f>
        <v>10</v>
      </c>
    </row>
    <row r="279" spans="1:3" x14ac:dyDescent="0.25">
      <c r="A279">
        <v>16</v>
      </c>
      <c r="B279">
        <v>9005</v>
      </c>
      <c r="C279">
        <f>VLOOKUP(Table_ExternalData_1[[#This Row],[Discount_Id]],Popusti!A:C,3,0)</f>
        <v>10</v>
      </c>
    </row>
    <row r="280" spans="1:3" x14ac:dyDescent="0.25">
      <c r="A280">
        <v>16</v>
      </c>
      <c r="B280">
        <v>9006</v>
      </c>
      <c r="C280">
        <f>VLOOKUP(Table_ExternalData_1[[#This Row],[Discount_Id]],Popusti!A:C,3,0)</f>
        <v>10</v>
      </c>
    </row>
    <row r="281" spans="1:3" x14ac:dyDescent="0.25">
      <c r="A281">
        <v>16</v>
      </c>
      <c r="B281">
        <v>9069</v>
      </c>
      <c r="C281">
        <f>VLOOKUP(Table_ExternalData_1[[#This Row],[Discount_Id]],Popusti!A:C,3,0)</f>
        <v>10</v>
      </c>
    </row>
    <row r="282" spans="1:3" x14ac:dyDescent="0.25">
      <c r="A282">
        <v>16</v>
      </c>
      <c r="B282">
        <v>9070</v>
      </c>
      <c r="C282">
        <f>VLOOKUP(Table_ExternalData_1[[#This Row],[Discount_Id]],Popusti!A:C,3,0)</f>
        <v>10</v>
      </c>
    </row>
    <row r="283" spans="1:3" x14ac:dyDescent="0.25">
      <c r="A283">
        <v>16</v>
      </c>
      <c r="B283">
        <v>9071</v>
      </c>
      <c r="C283">
        <f>VLOOKUP(Table_ExternalData_1[[#This Row],[Discount_Id]],Popusti!A:C,3,0)</f>
        <v>10</v>
      </c>
    </row>
    <row r="284" spans="1:3" x14ac:dyDescent="0.25">
      <c r="A284">
        <v>16</v>
      </c>
      <c r="B284">
        <v>9088</v>
      </c>
      <c r="C284">
        <f>VLOOKUP(Table_ExternalData_1[[#This Row],[Discount_Id]],Popusti!A:C,3,0)</f>
        <v>10</v>
      </c>
    </row>
    <row r="285" spans="1:3" x14ac:dyDescent="0.25">
      <c r="A285">
        <v>16</v>
      </c>
      <c r="B285">
        <v>9092</v>
      </c>
      <c r="C285">
        <f>VLOOKUP(Table_ExternalData_1[[#This Row],[Discount_Id]],Popusti!A:C,3,0)</f>
        <v>10</v>
      </c>
    </row>
    <row r="286" spans="1:3" x14ac:dyDescent="0.25">
      <c r="A286">
        <v>16</v>
      </c>
      <c r="B286">
        <v>9157</v>
      </c>
      <c r="C286">
        <f>VLOOKUP(Table_ExternalData_1[[#This Row],[Discount_Id]],Popusti!A:C,3,0)</f>
        <v>10</v>
      </c>
    </row>
    <row r="287" spans="1:3" x14ac:dyDescent="0.25">
      <c r="A287">
        <v>16</v>
      </c>
      <c r="B287">
        <v>9196</v>
      </c>
      <c r="C287">
        <f>VLOOKUP(Table_ExternalData_1[[#This Row],[Discount_Id]],Popusti!A:C,3,0)</f>
        <v>10</v>
      </c>
    </row>
    <row r="288" spans="1:3" x14ac:dyDescent="0.25">
      <c r="A288">
        <v>16</v>
      </c>
      <c r="B288">
        <v>9203</v>
      </c>
      <c r="C288">
        <f>VLOOKUP(Table_ExternalData_1[[#This Row],[Discount_Id]],Popusti!A:C,3,0)</f>
        <v>10</v>
      </c>
    </row>
    <row r="289" spans="1:3" x14ac:dyDescent="0.25">
      <c r="A289">
        <v>16</v>
      </c>
      <c r="B289">
        <v>9204</v>
      </c>
      <c r="C289">
        <f>VLOOKUP(Table_ExternalData_1[[#This Row],[Discount_Id]],Popusti!A:C,3,0)</f>
        <v>10</v>
      </c>
    </row>
    <row r="290" spans="1:3" x14ac:dyDescent="0.25">
      <c r="A290">
        <v>16</v>
      </c>
      <c r="B290">
        <v>9205</v>
      </c>
      <c r="C290">
        <f>VLOOKUP(Table_ExternalData_1[[#This Row],[Discount_Id]],Popusti!A:C,3,0)</f>
        <v>10</v>
      </c>
    </row>
    <row r="291" spans="1:3" x14ac:dyDescent="0.25">
      <c r="A291">
        <v>16</v>
      </c>
      <c r="B291">
        <v>9209</v>
      </c>
      <c r="C291">
        <f>VLOOKUP(Table_ExternalData_1[[#This Row],[Discount_Id]],Popusti!A:C,3,0)</f>
        <v>10</v>
      </c>
    </row>
    <row r="292" spans="1:3" x14ac:dyDescent="0.25">
      <c r="A292">
        <v>16</v>
      </c>
      <c r="B292">
        <v>9684</v>
      </c>
      <c r="C292">
        <f>VLOOKUP(Table_ExternalData_1[[#This Row],[Discount_Id]],Popusti!A:C,3,0)</f>
        <v>10</v>
      </c>
    </row>
    <row r="293" spans="1:3" x14ac:dyDescent="0.25">
      <c r="A293">
        <v>16</v>
      </c>
      <c r="B293">
        <v>9688</v>
      </c>
      <c r="C293">
        <f>VLOOKUP(Table_ExternalData_1[[#This Row],[Discount_Id]],Popusti!A:C,3,0)</f>
        <v>10</v>
      </c>
    </row>
    <row r="294" spans="1:3" x14ac:dyDescent="0.25">
      <c r="A294">
        <v>16</v>
      </c>
      <c r="B294">
        <v>9691</v>
      </c>
      <c r="C294">
        <f>VLOOKUP(Table_ExternalData_1[[#This Row],[Discount_Id]],Popusti!A:C,3,0)</f>
        <v>10</v>
      </c>
    </row>
    <row r="295" spans="1:3" x14ac:dyDescent="0.25">
      <c r="A295">
        <v>16</v>
      </c>
      <c r="B295">
        <v>9694</v>
      </c>
      <c r="C295">
        <f>VLOOKUP(Table_ExternalData_1[[#This Row],[Discount_Id]],Popusti!A:C,3,0)</f>
        <v>10</v>
      </c>
    </row>
    <row r="296" spans="1:3" x14ac:dyDescent="0.25">
      <c r="A296">
        <v>16</v>
      </c>
      <c r="B296">
        <v>9696</v>
      </c>
      <c r="C296">
        <f>VLOOKUP(Table_ExternalData_1[[#This Row],[Discount_Id]],Popusti!A:C,3,0)</f>
        <v>10</v>
      </c>
    </row>
    <row r="297" spans="1:3" x14ac:dyDescent="0.25">
      <c r="A297">
        <v>16</v>
      </c>
      <c r="B297">
        <v>9700</v>
      </c>
      <c r="C297">
        <f>VLOOKUP(Table_ExternalData_1[[#This Row],[Discount_Id]],Popusti!A:C,3,0)</f>
        <v>10</v>
      </c>
    </row>
    <row r="298" spans="1:3" x14ac:dyDescent="0.25">
      <c r="A298">
        <v>16</v>
      </c>
      <c r="B298">
        <v>9704</v>
      </c>
      <c r="C298">
        <f>VLOOKUP(Table_ExternalData_1[[#This Row],[Discount_Id]],Popusti!A:C,3,0)</f>
        <v>10</v>
      </c>
    </row>
    <row r="299" spans="1:3" x14ac:dyDescent="0.25">
      <c r="A299">
        <v>16</v>
      </c>
      <c r="B299">
        <v>9718</v>
      </c>
      <c r="C299">
        <f>VLOOKUP(Table_ExternalData_1[[#This Row],[Discount_Id]],Popusti!A:C,3,0)</f>
        <v>10</v>
      </c>
    </row>
    <row r="300" spans="1:3" x14ac:dyDescent="0.25">
      <c r="A300">
        <v>16</v>
      </c>
      <c r="B300">
        <v>9719</v>
      </c>
      <c r="C300">
        <f>VLOOKUP(Table_ExternalData_1[[#This Row],[Discount_Id]],Popusti!A:C,3,0)</f>
        <v>10</v>
      </c>
    </row>
    <row r="301" spans="1:3" x14ac:dyDescent="0.25">
      <c r="A301">
        <v>16</v>
      </c>
      <c r="B301">
        <v>9739</v>
      </c>
      <c r="C301">
        <f>VLOOKUP(Table_ExternalData_1[[#This Row],[Discount_Id]],Popusti!A:C,3,0)</f>
        <v>10</v>
      </c>
    </row>
    <row r="302" spans="1:3" x14ac:dyDescent="0.25">
      <c r="A302">
        <v>16</v>
      </c>
      <c r="B302">
        <v>9740</v>
      </c>
      <c r="C302">
        <f>VLOOKUP(Table_ExternalData_1[[#This Row],[Discount_Id]],Popusti!A:C,3,0)</f>
        <v>10</v>
      </c>
    </row>
    <row r="303" spans="1:3" x14ac:dyDescent="0.25">
      <c r="A303">
        <v>16</v>
      </c>
      <c r="B303">
        <v>9741</v>
      </c>
      <c r="C303">
        <f>VLOOKUP(Table_ExternalData_1[[#This Row],[Discount_Id]],Popusti!A:C,3,0)</f>
        <v>10</v>
      </c>
    </row>
    <row r="304" spans="1:3" x14ac:dyDescent="0.25">
      <c r="A304">
        <v>16</v>
      </c>
      <c r="B304">
        <v>9751</v>
      </c>
      <c r="C304">
        <f>VLOOKUP(Table_ExternalData_1[[#This Row],[Discount_Id]],Popusti!A:C,3,0)</f>
        <v>10</v>
      </c>
    </row>
    <row r="305" spans="1:3" x14ac:dyDescent="0.25">
      <c r="A305">
        <v>16</v>
      </c>
      <c r="B305">
        <v>9752</v>
      </c>
      <c r="C305">
        <f>VLOOKUP(Table_ExternalData_1[[#This Row],[Discount_Id]],Popusti!A:C,3,0)</f>
        <v>10</v>
      </c>
    </row>
    <row r="306" spans="1:3" x14ac:dyDescent="0.25">
      <c r="A306">
        <v>16</v>
      </c>
      <c r="B306">
        <v>9753</v>
      </c>
      <c r="C306">
        <f>VLOOKUP(Table_ExternalData_1[[#This Row],[Discount_Id]],Popusti!A:C,3,0)</f>
        <v>10</v>
      </c>
    </row>
    <row r="307" spans="1:3" x14ac:dyDescent="0.25">
      <c r="A307">
        <v>16</v>
      </c>
      <c r="B307">
        <v>9755</v>
      </c>
      <c r="C307">
        <f>VLOOKUP(Table_ExternalData_1[[#This Row],[Discount_Id]],Popusti!A:C,3,0)</f>
        <v>10</v>
      </c>
    </row>
    <row r="308" spans="1:3" x14ac:dyDescent="0.25">
      <c r="A308">
        <v>16</v>
      </c>
      <c r="B308">
        <v>9757</v>
      </c>
      <c r="C308">
        <f>VLOOKUP(Table_ExternalData_1[[#This Row],[Discount_Id]],Popusti!A:C,3,0)</f>
        <v>10</v>
      </c>
    </row>
    <row r="309" spans="1:3" x14ac:dyDescent="0.25">
      <c r="A309">
        <v>16</v>
      </c>
      <c r="B309">
        <v>9759</v>
      </c>
      <c r="C309">
        <f>VLOOKUP(Table_ExternalData_1[[#This Row],[Discount_Id]],Popusti!A:C,3,0)</f>
        <v>10</v>
      </c>
    </row>
    <row r="310" spans="1:3" x14ac:dyDescent="0.25">
      <c r="A310">
        <v>16</v>
      </c>
      <c r="B310">
        <v>9763</v>
      </c>
      <c r="C310">
        <f>VLOOKUP(Table_ExternalData_1[[#This Row],[Discount_Id]],Popusti!A:C,3,0)</f>
        <v>10</v>
      </c>
    </row>
    <row r="311" spans="1:3" x14ac:dyDescent="0.25">
      <c r="A311">
        <v>16</v>
      </c>
      <c r="B311">
        <v>9764</v>
      </c>
      <c r="C311">
        <f>VLOOKUP(Table_ExternalData_1[[#This Row],[Discount_Id]],Popusti!A:C,3,0)</f>
        <v>10</v>
      </c>
    </row>
    <row r="312" spans="1:3" x14ac:dyDescent="0.25">
      <c r="A312">
        <v>16</v>
      </c>
      <c r="B312">
        <v>9765</v>
      </c>
      <c r="C312">
        <f>VLOOKUP(Table_ExternalData_1[[#This Row],[Discount_Id]],Popusti!A:C,3,0)</f>
        <v>10</v>
      </c>
    </row>
    <row r="313" spans="1:3" x14ac:dyDescent="0.25">
      <c r="A313">
        <v>16</v>
      </c>
      <c r="B313">
        <v>9769</v>
      </c>
      <c r="C313">
        <f>VLOOKUP(Table_ExternalData_1[[#This Row],[Discount_Id]],Popusti!A:C,3,0)</f>
        <v>10</v>
      </c>
    </row>
    <row r="314" spans="1:3" x14ac:dyDescent="0.25">
      <c r="A314">
        <v>16</v>
      </c>
      <c r="B314">
        <v>9770</v>
      </c>
      <c r="C314">
        <f>VLOOKUP(Table_ExternalData_1[[#This Row],[Discount_Id]],Popusti!A:C,3,0)</f>
        <v>10</v>
      </c>
    </row>
    <row r="315" spans="1:3" x14ac:dyDescent="0.25">
      <c r="A315">
        <v>16</v>
      </c>
      <c r="B315">
        <v>9771</v>
      </c>
      <c r="C315">
        <f>VLOOKUP(Table_ExternalData_1[[#This Row],[Discount_Id]],Popusti!A:C,3,0)</f>
        <v>10</v>
      </c>
    </row>
    <row r="316" spans="1:3" x14ac:dyDescent="0.25">
      <c r="A316">
        <v>16</v>
      </c>
      <c r="B316">
        <v>9781</v>
      </c>
      <c r="C316">
        <f>VLOOKUP(Table_ExternalData_1[[#This Row],[Discount_Id]],Popusti!A:C,3,0)</f>
        <v>10</v>
      </c>
    </row>
    <row r="317" spans="1:3" x14ac:dyDescent="0.25">
      <c r="A317">
        <v>16</v>
      </c>
      <c r="B317">
        <v>9782</v>
      </c>
      <c r="C317">
        <f>VLOOKUP(Table_ExternalData_1[[#This Row],[Discount_Id]],Popusti!A:C,3,0)</f>
        <v>10</v>
      </c>
    </row>
    <row r="318" spans="1:3" x14ac:dyDescent="0.25">
      <c r="A318">
        <v>16</v>
      </c>
      <c r="B318">
        <v>9785</v>
      </c>
      <c r="C318">
        <f>VLOOKUP(Table_ExternalData_1[[#This Row],[Discount_Id]],Popusti!A:C,3,0)</f>
        <v>10</v>
      </c>
    </row>
    <row r="319" spans="1:3" x14ac:dyDescent="0.25">
      <c r="A319">
        <v>16</v>
      </c>
      <c r="B319">
        <v>9786</v>
      </c>
      <c r="C319">
        <f>VLOOKUP(Table_ExternalData_1[[#This Row],[Discount_Id]],Popusti!A:C,3,0)</f>
        <v>10</v>
      </c>
    </row>
    <row r="320" spans="1:3" x14ac:dyDescent="0.25">
      <c r="A320">
        <v>16</v>
      </c>
      <c r="B320">
        <v>9787</v>
      </c>
      <c r="C320">
        <f>VLOOKUP(Table_ExternalData_1[[#This Row],[Discount_Id]],Popusti!A:C,3,0)</f>
        <v>10</v>
      </c>
    </row>
    <row r="321" spans="1:3" x14ac:dyDescent="0.25">
      <c r="A321">
        <v>16</v>
      </c>
      <c r="B321">
        <v>10124</v>
      </c>
      <c r="C321">
        <f>VLOOKUP(Table_ExternalData_1[[#This Row],[Discount_Id]],Popusti!A:C,3,0)</f>
        <v>10</v>
      </c>
    </row>
    <row r="322" spans="1:3" x14ac:dyDescent="0.25">
      <c r="A322">
        <v>16</v>
      </c>
      <c r="B322">
        <v>10125</v>
      </c>
      <c r="C322">
        <f>VLOOKUP(Table_ExternalData_1[[#This Row],[Discount_Id]],Popusti!A:C,3,0)</f>
        <v>10</v>
      </c>
    </row>
    <row r="323" spans="1:3" x14ac:dyDescent="0.25">
      <c r="A323">
        <v>16</v>
      </c>
      <c r="B323">
        <v>10175</v>
      </c>
      <c r="C323">
        <f>VLOOKUP(Table_ExternalData_1[[#This Row],[Discount_Id]],Popusti!A:C,3,0)</f>
        <v>10</v>
      </c>
    </row>
    <row r="324" spans="1:3" x14ac:dyDescent="0.25">
      <c r="A324">
        <v>16</v>
      </c>
      <c r="B324">
        <v>10176</v>
      </c>
      <c r="C324">
        <f>VLOOKUP(Table_ExternalData_1[[#This Row],[Discount_Id]],Popusti!A:C,3,0)</f>
        <v>10</v>
      </c>
    </row>
    <row r="325" spans="1:3" x14ac:dyDescent="0.25">
      <c r="A325">
        <v>16</v>
      </c>
      <c r="B325">
        <v>10178</v>
      </c>
      <c r="C325">
        <f>VLOOKUP(Table_ExternalData_1[[#This Row],[Discount_Id]],Popusti!A:C,3,0)</f>
        <v>10</v>
      </c>
    </row>
    <row r="326" spans="1:3" x14ac:dyDescent="0.25">
      <c r="A326">
        <v>16</v>
      </c>
      <c r="B326">
        <v>10278</v>
      </c>
      <c r="C326">
        <f>VLOOKUP(Table_ExternalData_1[[#This Row],[Discount_Id]],Popusti!A:C,3,0)</f>
        <v>10</v>
      </c>
    </row>
    <row r="327" spans="1:3" x14ac:dyDescent="0.25">
      <c r="A327">
        <v>16</v>
      </c>
      <c r="B327">
        <v>10288</v>
      </c>
      <c r="C327">
        <f>VLOOKUP(Table_ExternalData_1[[#This Row],[Discount_Id]],Popusti!A:C,3,0)</f>
        <v>10</v>
      </c>
    </row>
    <row r="328" spans="1:3" x14ac:dyDescent="0.25">
      <c r="A328">
        <v>16</v>
      </c>
      <c r="B328">
        <v>10301</v>
      </c>
      <c r="C328">
        <f>VLOOKUP(Table_ExternalData_1[[#This Row],[Discount_Id]],Popusti!A:C,3,0)</f>
        <v>10</v>
      </c>
    </row>
    <row r="329" spans="1:3" x14ac:dyDescent="0.25">
      <c r="A329">
        <v>16</v>
      </c>
      <c r="B329">
        <v>10304</v>
      </c>
      <c r="C329">
        <f>VLOOKUP(Table_ExternalData_1[[#This Row],[Discount_Id]],Popusti!A:C,3,0)</f>
        <v>10</v>
      </c>
    </row>
    <row r="330" spans="1:3" x14ac:dyDescent="0.25">
      <c r="A330">
        <v>16</v>
      </c>
      <c r="B330">
        <v>10842</v>
      </c>
      <c r="C330">
        <f>VLOOKUP(Table_ExternalData_1[[#This Row],[Discount_Id]],Popusti!A:C,3,0)</f>
        <v>10</v>
      </c>
    </row>
    <row r="331" spans="1:3" x14ac:dyDescent="0.25">
      <c r="A331">
        <v>16</v>
      </c>
      <c r="B331">
        <v>10916</v>
      </c>
      <c r="C331">
        <f>VLOOKUP(Table_ExternalData_1[[#This Row],[Discount_Id]],Popusti!A:C,3,0)</f>
        <v>10</v>
      </c>
    </row>
    <row r="332" spans="1:3" x14ac:dyDescent="0.25">
      <c r="A332">
        <v>16</v>
      </c>
      <c r="B332">
        <v>10935</v>
      </c>
      <c r="C332">
        <f>VLOOKUP(Table_ExternalData_1[[#This Row],[Discount_Id]],Popusti!A:C,3,0)</f>
        <v>10</v>
      </c>
    </row>
    <row r="333" spans="1:3" x14ac:dyDescent="0.25">
      <c r="A333">
        <v>16</v>
      </c>
      <c r="B333">
        <v>10936</v>
      </c>
      <c r="C333">
        <f>VLOOKUP(Table_ExternalData_1[[#This Row],[Discount_Id]],Popusti!A:C,3,0)</f>
        <v>10</v>
      </c>
    </row>
    <row r="334" spans="1:3" x14ac:dyDescent="0.25">
      <c r="A334">
        <v>16</v>
      </c>
      <c r="B334">
        <v>10937</v>
      </c>
      <c r="C334">
        <f>VLOOKUP(Table_ExternalData_1[[#This Row],[Discount_Id]],Popusti!A:C,3,0)</f>
        <v>10</v>
      </c>
    </row>
    <row r="335" spans="1:3" x14ac:dyDescent="0.25">
      <c r="A335">
        <v>16</v>
      </c>
      <c r="B335">
        <v>10940</v>
      </c>
      <c r="C335">
        <f>VLOOKUP(Table_ExternalData_1[[#This Row],[Discount_Id]],Popusti!A:C,3,0)</f>
        <v>10</v>
      </c>
    </row>
    <row r="336" spans="1:3" x14ac:dyDescent="0.25">
      <c r="A336">
        <v>16</v>
      </c>
      <c r="B336">
        <v>10943</v>
      </c>
      <c r="C336">
        <f>VLOOKUP(Table_ExternalData_1[[#This Row],[Discount_Id]],Popusti!A:C,3,0)</f>
        <v>10</v>
      </c>
    </row>
    <row r="337" spans="1:3" x14ac:dyDescent="0.25">
      <c r="A337">
        <v>16</v>
      </c>
      <c r="B337">
        <v>10944</v>
      </c>
      <c r="C337">
        <f>VLOOKUP(Table_ExternalData_1[[#This Row],[Discount_Id]],Popusti!A:C,3,0)</f>
        <v>10</v>
      </c>
    </row>
    <row r="338" spans="1:3" x14ac:dyDescent="0.25">
      <c r="A338">
        <v>16</v>
      </c>
      <c r="B338">
        <v>10946</v>
      </c>
      <c r="C338">
        <f>VLOOKUP(Table_ExternalData_1[[#This Row],[Discount_Id]],Popusti!A:C,3,0)</f>
        <v>10</v>
      </c>
    </row>
    <row r="339" spans="1:3" x14ac:dyDescent="0.25">
      <c r="A339">
        <v>16</v>
      </c>
      <c r="B339">
        <v>10948</v>
      </c>
      <c r="C339">
        <f>VLOOKUP(Table_ExternalData_1[[#This Row],[Discount_Id]],Popusti!A:C,3,0)</f>
        <v>10</v>
      </c>
    </row>
    <row r="340" spans="1:3" x14ac:dyDescent="0.25">
      <c r="A340">
        <v>16</v>
      </c>
      <c r="B340">
        <v>10949</v>
      </c>
      <c r="C340">
        <f>VLOOKUP(Table_ExternalData_1[[#This Row],[Discount_Id]],Popusti!A:C,3,0)</f>
        <v>10</v>
      </c>
    </row>
    <row r="341" spans="1:3" x14ac:dyDescent="0.25">
      <c r="A341">
        <v>16</v>
      </c>
      <c r="B341">
        <v>10952</v>
      </c>
      <c r="C341">
        <f>VLOOKUP(Table_ExternalData_1[[#This Row],[Discount_Id]],Popusti!A:C,3,0)</f>
        <v>10</v>
      </c>
    </row>
    <row r="342" spans="1:3" x14ac:dyDescent="0.25">
      <c r="A342">
        <v>16</v>
      </c>
      <c r="B342">
        <v>10953</v>
      </c>
      <c r="C342">
        <f>VLOOKUP(Table_ExternalData_1[[#This Row],[Discount_Id]],Popusti!A:C,3,0)</f>
        <v>10</v>
      </c>
    </row>
    <row r="343" spans="1:3" x14ac:dyDescent="0.25">
      <c r="A343">
        <v>16</v>
      </c>
      <c r="B343">
        <v>10954</v>
      </c>
      <c r="C343">
        <f>VLOOKUP(Table_ExternalData_1[[#This Row],[Discount_Id]],Popusti!A:C,3,0)</f>
        <v>10</v>
      </c>
    </row>
    <row r="344" spans="1:3" x14ac:dyDescent="0.25">
      <c r="A344">
        <v>16</v>
      </c>
      <c r="B344">
        <v>11021</v>
      </c>
      <c r="C344">
        <f>VLOOKUP(Table_ExternalData_1[[#This Row],[Discount_Id]],Popusti!A:C,3,0)</f>
        <v>10</v>
      </c>
    </row>
    <row r="345" spans="1:3" x14ac:dyDescent="0.25">
      <c r="A345">
        <v>16</v>
      </c>
      <c r="B345">
        <v>11023</v>
      </c>
      <c r="C345">
        <f>VLOOKUP(Table_ExternalData_1[[#This Row],[Discount_Id]],Popusti!A:C,3,0)</f>
        <v>10</v>
      </c>
    </row>
    <row r="346" spans="1:3" x14ac:dyDescent="0.25">
      <c r="A346">
        <v>16</v>
      </c>
      <c r="B346">
        <v>11035</v>
      </c>
      <c r="C346">
        <f>VLOOKUP(Table_ExternalData_1[[#This Row],[Discount_Id]],Popusti!A:C,3,0)</f>
        <v>10</v>
      </c>
    </row>
    <row r="347" spans="1:3" x14ac:dyDescent="0.25">
      <c r="A347">
        <v>16</v>
      </c>
      <c r="B347">
        <v>11046</v>
      </c>
      <c r="C347">
        <f>VLOOKUP(Table_ExternalData_1[[#This Row],[Discount_Id]],Popusti!A:C,3,0)</f>
        <v>10</v>
      </c>
    </row>
    <row r="348" spans="1:3" x14ac:dyDescent="0.25">
      <c r="A348">
        <v>16</v>
      </c>
      <c r="B348">
        <v>11050</v>
      </c>
      <c r="C348">
        <f>VLOOKUP(Table_ExternalData_1[[#This Row],[Discount_Id]],Popusti!A:C,3,0)</f>
        <v>10</v>
      </c>
    </row>
    <row r="349" spans="1:3" x14ac:dyDescent="0.25">
      <c r="A349">
        <v>16</v>
      </c>
      <c r="B349">
        <v>11058</v>
      </c>
      <c r="C349">
        <f>VLOOKUP(Table_ExternalData_1[[#This Row],[Discount_Id]],Popusti!A:C,3,0)</f>
        <v>10</v>
      </c>
    </row>
    <row r="350" spans="1:3" x14ac:dyDescent="0.25">
      <c r="A350">
        <v>16</v>
      </c>
      <c r="B350">
        <v>11080</v>
      </c>
      <c r="C350">
        <f>VLOOKUP(Table_ExternalData_1[[#This Row],[Discount_Id]],Popusti!A:C,3,0)</f>
        <v>10</v>
      </c>
    </row>
    <row r="351" spans="1:3" x14ac:dyDescent="0.25">
      <c r="A351">
        <v>16</v>
      </c>
      <c r="B351">
        <v>11081</v>
      </c>
      <c r="C351">
        <f>VLOOKUP(Table_ExternalData_1[[#This Row],[Discount_Id]],Popusti!A:C,3,0)</f>
        <v>10</v>
      </c>
    </row>
    <row r="352" spans="1:3" x14ac:dyDescent="0.25">
      <c r="A352">
        <v>16</v>
      </c>
      <c r="B352">
        <v>11119</v>
      </c>
      <c r="C352">
        <f>VLOOKUP(Table_ExternalData_1[[#This Row],[Discount_Id]],Popusti!A:C,3,0)</f>
        <v>10</v>
      </c>
    </row>
    <row r="353" spans="1:3" x14ac:dyDescent="0.25">
      <c r="A353">
        <v>16</v>
      </c>
      <c r="B353">
        <v>12164</v>
      </c>
      <c r="C353">
        <f>VLOOKUP(Table_ExternalData_1[[#This Row],[Discount_Id]],Popusti!A:C,3,0)</f>
        <v>10</v>
      </c>
    </row>
    <row r="354" spans="1:3" x14ac:dyDescent="0.25">
      <c r="A354">
        <v>16</v>
      </c>
      <c r="B354">
        <v>12281</v>
      </c>
      <c r="C354">
        <f>VLOOKUP(Table_ExternalData_1[[#This Row],[Discount_Id]],Popusti!A:C,3,0)</f>
        <v>10</v>
      </c>
    </row>
    <row r="355" spans="1:3" x14ac:dyDescent="0.25">
      <c r="A355">
        <v>16</v>
      </c>
      <c r="B355">
        <v>12304</v>
      </c>
      <c r="C355">
        <f>VLOOKUP(Table_ExternalData_1[[#This Row],[Discount_Id]],Popusti!A:C,3,0)</f>
        <v>10</v>
      </c>
    </row>
    <row r="356" spans="1:3" x14ac:dyDescent="0.25">
      <c r="A356">
        <v>16</v>
      </c>
      <c r="B356">
        <v>12363</v>
      </c>
      <c r="C356">
        <f>VLOOKUP(Table_ExternalData_1[[#This Row],[Discount_Id]],Popusti!A:C,3,0)</f>
        <v>10</v>
      </c>
    </row>
    <row r="357" spans="1:3" x14ac:dyDescent="0.25">
      <c r="A357">
        <v>16</v>
      </c>
      <c r="B357">
        <v>12371</v>
      </c>
      <c r="C357">
        <f>VLOOKUP(Table_ExternalData_1[[#This Row],[Discount_Id]],Popusti!A:C,3,0)</f>
        <v>10</v>
      </c>
    </row>
    <row r="358" spans="1:3" x14ac:dyDescent="0.25">
      <c r="A358">
        <v>16</v>
      </c>
      <c r="B358">
        <v>12384</v>
      </c>
      <c r="C358">
        <f>VLOOKUP(Table_ExternalData_1[[#This Row],[Discount_Id]],Popusti!A:C,3,0)</f>
        <v>10</v>
      </c>
    </row>
    <row r="359" spans="1:3" x14ac:dyDescent="0.25">
      <c r="A359">
        <v>16</v>
      </c>
      <c r="B359">
        <v>12563</v>
      </c>
      <c r="C359">
        <f>VLOOKUP(Table_ExternalData_1[[#This Row],[Discount_Id]],Popusti!A:C,3,0)</f>
        <v>10</v>
      </c>
    </row>
    <row r="360" spans="1:3" x14ac:dyDescent="0.25">
      <c r="A360">
        <v>16</v>
      </c>
      <c r="B360">
        <v>12579</v>
      </c>
      <c r="C360">
        <f>VLOOKUP(Table_ExternalData_1[[#This Row],[Discount_Id]],Popusti!A:C,3,0)</f>
        <v>10</v>
      </c>
    </row>
    <row r="361" spans="1:3" x14ac:dyDescent="0.25">
      <c r="A361">
        <v>16</v>
      </c>
      <c r="B361">
        <v>12580</v>
      </c>
      <c r="C361">
        <f>VLOOKUP(Table_ExternalData_1[[#This Row],[Discount_Id]],Popusti!A:C,3,0)</f>
        <v>10</v>
      </c>
    </row>
    <row r="362" spans="1:3" x14ac:dyDescent="0.25">
      <c r="A362">
        <v>16</v>
      </c>
      <c r="B362">
        <v>12603</v>
      </c>
      <c r="C362">
        <f>VLOOKUP(Table_ExternalData_1[[#This Row],[Discount_Id]],Popusti!A:C,3,0)</f>
        <v>10</v>
      </c>
    </row>
    <row r="363" spans="1:3" x14ac:dyDescent="0.25">
      <c r="A363">
        <v>16</v>
      </c>
      <c r="B363">
        <v>12614</v>
      </c>
      <c r="C363">
        <f>VLOOKUP(Table_ExternalData_1[[#This Row],[Discount_Id]],Popusti!A:C,3,0)</f>
        <v>10</v>
      </c>
    </row>
    <row r="364" spans="1:3" x14ac:dyDescent="0.25">
      <c r="A364">
        <v>16</v>
      </c>
      <c r="B364">
        <v>12698</v>
      </c>
      <c r="C364">
        <f>VLOOKUP(Table_ExternalData_1[[#This Row],[Discount_Id]],Popusti!A:C,3,0)</f>
        <v>10</v>
      </c>
    </row>
    <row r="365" spans="1:3" x14ac:dyDescent="0.25">
      <c r="A365">
        <v>16</v>
      </c>
      <c r="B365">
        <v>12702</v>
      </c>
      <c r="C365">
        <f>VLOOKUP(Table_ExternalData_1[[#This Row],[Discount_Id]],Popusti!A:C,3,0)</f>
        <v>10</v>
      </c>
    </row>
    <row r="366" spans="1:3" x14ac:dyDescent="0.25">
      <c r="A366">
        <v>16</v>
      </c>
      <c r="B366">
        <v>12731</v>
      </c>
      <c r="C366">
        <f>VLOOKUP(Table_ExternalData_1[[#This Row],[Discount_Id]],Popusti!A:C,3,0)</f>
        <v>10</v>
      </c>
    </row>
    <row r="367" spans="1:3" x14ac:dyDescent="0.25">
      <c r="A367">
        <v>16</v>
      </c>
      <c r="B367">
        <v>12818</v>
      </c>
      <c r="C367">
        <f>VLOOKUP(Table_ExternalData_1[[#This Row],[Discount_Id]],Popusti!A:C,3,0)</f>
        <v>10</v>
      </c>
    </row>
    <row r="368" spans="1:3" x14ac:dyDescent="0.25">
      <c r="A368">
        <v>16</v>
      </c>
      <c r="B368">
        <v>12819</v>
      </c>
      <c r="C368">
        <f>VLOOKUP(Table_ExternalData_1[[#This Row],[Discount_Id]],Popusti!A:C,3,0)</f>
        <v>10</v>
      </c>
    </row>
    <row r="369" spans="1:3" x14ac:dyDescent="0.25">
      <c r="A369">
        <v>16</v>
      </c>
      <c r="B369">
        <v>12821</v>
      </c>
      <c r="C369">
        <f>VLOOKUP(Table_ExternalData_1[[#This Row],[Discount_Id]],Popusti!A:C,3,0)</f>
        <v>10</v>
      </c>
    </row>
    <row r="370" spans="1:3" x14ac:dyDescent="0.25">
      <c r="A370">
        <v>16</v>
      </c>
      <c r="B370">
        <v>12825</v>
      </c>
      <c r="C370">
        <f>VLOOKUP(Table_ExternalData_1[[#This Row],[Discount_Id]],Popusti!A:C,3,0)</f>
        <v>10</v>
      </c>
    </row>
    <row r="371" spans="1:3" x14ac:dyDescent="0.25">
      <c r="A371">
        <v>16</v>
      </c>
      <c r="B371">
        <v>12829</v>
      </c>
      <c r="C371">
        <f>VLOOKUP(Table_ExternalData_1[[#This Row],[Discount_Id]],Popusti!A:C,3,0)</f>
        <v>10</v>
      </c>
    </row>
    <row r="372" spans="1:3" x14ac:dyDescent="0.25">
      <c r="A372">
        <v>16</v>
      </c>
      <c r="B372">
        <v>12830</v>
      </c>
      <c r="C372">
        <f>VLOOKUP(Table_ExternalData_1[[#This Row],[Discount_Id]],Popusti!A:C,3,0)</f>
        <v>10</v>
      </c>
    </row>
    <row r="373" spans="1:3" x14ac:dyDescent="0.25">
      <c r="A373">
        <v>16</v>
      </c>
      <c r="B373">
        <v>12831</v>
      </c>
      <c r="C373">
        <f>VLOOKUP(Table_ExternalData_1[[#This Row],[Discount_Id]],Popusti!A:C,3,0)</f>
        <v>10</v>
      </c>
    </row>
    <row r="374" spans="1:3" x14ac:dyDescent="0.25">
      <c r="A374">
        <v>16</v>
      </c>
      <c r="B374">
        <v>12832</v>
      </c>
      <c r="C374">
        <f>VLOOKUP(Table_ExternalData_1[[#This Row],[Discount_Id]],Popusti!A:C,3,0)</f>
        <v>10</v>
      </c>
    </row>
    <row r="375" spans="1:3" x14ac:dyDescent="0.25">
      <c r="A375">
        <v>16</v>
      </c>
      <c r="B375">
        <v>12845</v>
      </c>
      <c r="C375">
        <f>VLOOKUP(Table_ExternalData_1[[#This Row],[Discount_Id]],Popusti!A:C,3,0)</f>
        <v>10</v>
      </c>
    </row>
    <row r="376" spans="1:3" x14ac:dyDescent="0.25">
      <c r="A376">
        <v>16</v>
      </c>
      <c r="B376">
        <v>12870</v>
      </c>
      <c r="C376">
        <f>VLOOKUP(Table_ExternalData_1[[#This Row],[Discount_Id]],Popusti!A:C,3,0)</f>
        <v>10</v>
      </c>
    </row>
    <row r="377" spans="1:3" x14ac:dyDescent="0.25">
      <c r="A377">
        <v>16</v>
      </c>
      <c r="B377">
        <v>12874</v>
      </c>
      <c r="C377">
        <f>VLOOKUP(Table_ExternalData_1[[#This Row],[Discount_Id]],Popusti!A:C,3,0)</f>
        <v>10</v>
      </c>
    </row>
    <row r="378" spans="1:3" x14ac:dyDescent="0.25">
      <c r="A378">
        <v>16</v>
      </c>
      <c r="B378">
        <v>12900</v>
      </c>
      <c r="C378">
        <f>VLOOKUP(Table_ExternalData_1[[#This Row],[Discount_Id]],Popusti!A:C,3,0)</f>
        <v>10</v>
      </c>
    </row>
    <row r="379" spans="1:3" x14ac:dyDescent="0.25">
      <c r="A379">
        <v>16</v>
      </c>
      <c r="B379">
        <v>12916</v>
      </c>
      <c r="C379">
        <f>VLOOKUP(Table_ExternalData_1[[#This Row],[Discount_Id]],Popusti!A:C,3,0)</f>
        <v>10</v>
      </c>
    </row>
    <row r="380" spans="1:3" x14ac:dyDescent="0.25">
      <c r="A380">
        <v>16</v>
      </c>
      <c r="B380">
        <v>12917</v>
      </c>
      <c r="C380">
        <f>VLOOKUP(Table_ExternalData_1[[#This Row],[Discount_Id]],Popusti!A:C,3,0)</f>
        <v>10</v>
      </c>
    </row>
    <row r="381" spans="1:3" x14ac:dyDescent="0.25">
      <c r="A381">
        <v>16</v>
      </c>
      <c r="B381">
        <v>12918</v>
      </c>
      <c r="C381">
        <f>VLOOKUP(Table_ExternalData_1[[#This Row],[Discount_Id]],Popusti!A:C,3,0)</f>
        <v>10</v>
      </c>
    </row>
    <row r="382" spans="1:3" x14ac:dyDescent="0.25">
      <c r="A382">
        <v>16</v>
      </c>
      <c r="B382">
        <v>12919</v>
      </c>
      <c r="C382">
        <f>VLOOKUP(Table_ExternalData_1[[#This Row],[Discount_Id]],Popusti!A:C,3,0)</f>
        <v>10</v>
      </c>
    </row>
    <row r="383" spans="1:3" x14ac:dyDescent="0.25">
      <c r="A383">
        <v>16</v>
      </c>
      <c r="B383">
        <v>12920</v>
      </c>
      <c r="C383">
        <f>VLOOKUP(Table_ExternalData_1[[#This Row],[Discount_Id]],Popusti!A:C,3,0)</f>
        <v>10</v>
      </c>
    </row>
    <row r="384" spans="1:3" x14ac:dyDescent="0.25">
      <c r="A384">
        <v>16</v>
      </c>
      <c r="B384">
        <v>12921</v>
      </c>
      <c r="C384">
        <f>VLOOKUP(Table_ExternalData_1[[#This Row],[Discount_Id]],Popusti!A:C,3,0)</f>
        <v>10</v>
      </c>
    </row>
    <row r="385" spans="1:3" x14ac:dyDescent="0.25">
      <c r="A385">
        <v>16</v>
      </c>
      <c r="B385">
        <v>12926</v>
      </c>
      <c r="C385">
        <f>VLOOKUP(Table_ExternalData_1[[#This Row],[Discount_Id]],Popusti!A:C,3,0)</f>
        <v>10</v>
      </c>
    </row>
    <row r="386" spans="1:3" x14ac:dyDescent="0.25">
      <c r="A386">
        <v>16</v>
      </c>
      <c r="B386">
        <v>12927</v>
      </c>
      <c r="C386">
        <f>VLOOKUP(Table_ExternalData_1[[#This Row],[Discount_Id]],Popusti!A:C,3,0)</f>
        <v>10</v>
      </c>
    </row>
    <row r="387" spans="1:3" x14ac:dyDescent="0.25">
      <c r="A387">
        <v>16</v>
      </c>
      <c r="B387">
        <v>12931</v>
      </c>
      <c r="C387">
        <f>VLOOKUP(Table_ExternalData_1[[#This Row],[Discount_Id]],Popusti!A:C,3,0)</f>
        <v>10</v>
      </c>
    </row>
    <row r="388" spans="1:3" x14ac:dyDescent="0.25">
      <c r="A388">
        <v>16</v>
      </c>
      <c r="B388">
        <v>12932</v>
      </c>
      <c r="C388">
        <f>VLOOKUP(Table_ExternalData_1[[#This Row],[Discount_Id]],Popusti!A:C,3,0)</f>
        <v>10</v>
      </c>
    </row>
    <row r="389" spans="1:3" x14ac:dyDescent="0.25">
      <c r="A389">
        <v>16</v>
      </c>
      <c r="B389">
        <v>12933</v>
      </c>
      <c r="C389">
        <f>VLOOKUP(Table_ExternalData_1[[#This Row],[Discount_Id]],Popusti!A:C,3,0)</f>
        <v>10</v>
      </c>
    </row>
    <row r="390" spans="1:3" x14ac:dyDescent="0.25">
      <c r="A390">
        <v>16</v>
      </c>
      <c r="B390">
        <v>12934</v>
      </c>
      <c r="C390">
        <f>VLOOKUP(Table_ExternalData_1[[#This Row],[Discount_Id]],Popusti!A:C,3,0)</f>
        <v>10</v>
      </c>
    </row>
    <row r="391" spans="1:3" x14ac:dyDescent="0.25">
      <c r="A391">
        <v>16</v>
      </c>
      <c r="B391">
        <v>12943</v>
      </c>
      <c r="C391">
        <f>VLOOKUP(Table_ExternalData_1[[#This Row],[Discount_Id]],Popusti!A:C,3,0)</f>
        <v>10</v>
      </c>
    </row>
    <row r="392" spans="1:3" x14ac:dyDescent="0.25">
      <c r="A392">
        <v>16</v>
      </c>
      <c r="B392">
        <v>12944</v>
      </c>
      <c r="C392">
        <f>VLOOKUP(Table_ExternalData_1[[#This Row],[Discount_Id]],Popusti!A:C,3,0)</f>
        <v>10</v>
      </c>
    </row>
    <row r="393" spans="1:3" x14ac:dyDescent="0.25">
      <c r="A393">
        <v>16</v>
      </c>
      <c r="B393">
        <v>12945</v>
      </c>
      <c r="C393">
        <f>VLOOKUP(Table_ExternalData_1[[#This Row],[Discount_Id]],Popusti!A:C,3,0)</f>
        <v>10</v>
      </c>
    </row>
    <row r="394" spans="1:3" x14ac:dyDescent="0.25">
      <c r="A394">
        <v>16</v>
      </c>
      <c r="B394">
        <v>12946</v>
      </c>
      <c r="C394">
        <f>VLOOKUP(Table_ExternalData_1[[#This Row],[Discount_Id]],Popusti!A:C,3,0)</f>
        <v>10</v>
      </c>
    </row>
    <row r="395" spans="1:3" x14ac:dyDescent="0.25">
      <c r="A395">
        <v>16</v>
      </c>
      <c r="B395">
        <v>12947</v>
      </c>
      <c r="C395">
        <f>VLOOKUP(Table_ExternalData_1[[#This Row],[Discount_Id]],Popusti!A:C,3,0)</f>
        <v>10</v>
      </c>
    </row>
    <row r="396" spans="1:3" x14ac:dyDescent="0.25">
      <c r="A396">
        <v>16</v>
      </c>
      <c r="B396">
        <v>12948</v>
      </c>
      <c r="C396">
        <f>VLOOKUP(Table_ExternalData_1[[#This Row],[Discount_Id]],Popusti!A:C,3,0)</f>
        <v>10</v>
      </c>
    </row>
    <row r="397" spans="1:3" x14ac:dyDescent="0.25">
      <c r="A397">
        <v>16</v>
      </c>
      <c r="B397">
        <v>12949</v>
      </c>
      <c r="C397">
        <f>VLOOKUP(Table_ExternalData_1[[#This Row],[Discount_Id]],Popusti!A:C,3,0)</f>
        <v>10</v>
      </c>
    </row>
    <row r="398" spans="1:3" x14ac:dyDescent="0.25">
      <c r="A398">
        <v>16</v>
      </c>
      <c r="B398">
        <v>12950</v>
      </c>
      <c r="C398">
        <f>VLOOKUP(Table_ExternalData_1[[#This Row],[Discount_Id]],Popusti!A:C,3,0)</f>
        <v>10</v>
      </c>
    </row>
    <row r="399" spans="1:3" x14ac:dyDescent="0.25">
      <c r="A399">
        <v>16</v>
      </c>
      <c r="B399">
        <v>12951</v>
      </c>
      <c r="C399">
        <f>VLOOKUP(Table_ExternalData_1[[#This Row],[Discount_Id]],Popusti!A:C,3,0)</f>
        <v>10</v>
      </c>
    </row>
    <row r="400" spans="1:3" x14ac:dyDescent="0.25">
      <c r="A400">
        <v>16</v>
      </c>
      <c r="B400">
        <v>12952</v>
      </c>
      <c r="C400">
        <f>VLOOKUP(Table_ExternalData_1[[#This Row],[Discount_Id]],Popusti!A:C,3,0)</f>
        <v>10</v>
      </c>
    </row>
    <row r="401" spans="1:3" x14ac:dyDescent="0.25">
      <c r="A401">
        <v>16</v>
      </c>
      <c r="B401">
        <v>12953</v>
      </c>
      <c r="C401">
        <f>VLOOKUP(Table_ExternalData_1[[#This Row],[Discount_Id]],Popusti!A:C,3,0)</f>
        <v>10</v>
      </c>
    </row>
    <row r="402" spans="1:3" x14ac:dyDescent="0.25">
      <c r="A402">
        <v>16</v>
      </c>
      <c r="B402">
        <v>12969</v>
      </c>
      <c r="C402">
        <f>VLOOKUP(Table_ExternalData_1[[#This Row],[Discount_Id]],Popusti!A:C,3,0)</f>
        <v>10</v>
      </c>
    </row>
    <row r="403" spans="1:3" x14ac:dyDescent="0.25">
      <c r="A403">
        <v>16</v>
      </c>
      <c r="B403">
        <v>12970</v>
      </c>
      <c r="C403">
        <f>VLOOKUP(Table_ExternalData_1[[#This Row],[Discount_Id]],Popusti!A:C,3,0)</f>
        <v>10</v>
      </c>
    </row>
    <row r="404" spans="1:3" x14ac:dyDescent="0.25">
      <c r="A404">
        <v>16</v>
      </c>
      <c r="B404">
        <v>12971</v>
      </c>
      <c r="C404">
        <f>VLOOKUP(Table_ExternalData_1[[#This Row],[Discount_Id]],Popusti!A:C,3,0)</f>
        <v>10</v>
      </c>
    </row>
    <row r="405" spans="1:3" x14ac:dyDescent="0.25">
      <c r="A405">
        <v>16</v>
      </c>
      <c r="B405">
        <v>12977</v>
      </c>
      <c r="C405">
        <f>VLOOKUP(Table_ExternalData_1[[#This Row],[Discount_Id]],Popusti!A:C,3,0)</f>
        <v>10</v>
      </c>
    </row>
    <row r="406" spans="1:3" x14ac:dyDescent="0.25">
      <c r="A406">
        <v>16</v>
      </c>
      <c r="B406">
        <v>12978</v>
      </c>
      <c r="C406">
        <f>VLOOKUP(Table_ExternalData_1[[#This Row],[Discount_Id]],Popusti!A:C,3,0)</f>
        <v>10</v>
      </c>
    </row>
    <row r="407" spans="1:3" x14ac:dyDescent="0.25">
      <c r="A407">
        <v>16</v>
      </c>
      <c r="B407">
        <v>12979</v>
      </c>
      <c r="C407">
        <f>VLOOKUP(Table_ExternalData_1[[#This Row],[Discount_Id]],Popusti!A:C,3,0)</f>
        <v>10</v>
      </c>
    </row>
    <row r="408" spans="1:3" x14ac:dyDescent="0.25">
      <c r="A408">
        <v>16</v>
      </c>
      <c r="B408">
        <v>12980</v>
      </c>
      <c r="C408">
        <f>VLOOKUP(Table_ExternalData_1[[#This Row],[Discount_Id]],Popusti!A:C,3,0)</f>
        <v>10</v>
      </c>
    </row>
    <row r="409" spans="1:3" x14ac:dyDescent="0.25">
      <c r="A409">
        <v>16</v>
      </c>
      <c r="B409">
        <v>12981</v>
      </c>
      <c r="C409">
        <f>VLOOKUP(Table_ExternalData_1[[#This Row],[Discount_Id]],Popusti!A:C,3,0)</f>
        <v>10</v>
      </c>
    </row>
    <row r="410" spans="1:3" x14ac:dyDescent="0.25">
      <c r="A410">
        <v>16</v>
      </c>
      <c r="B410">
        <v>13009</v>
      </c>
      <c r="C410">
        <f>VLOOKUP(Table_ExternalData_1[[#This Row],[Discount_Id]],Popusti!A:C,3,0)</f>
        <v>10</v>
      </c>
    </row>
    <row r="411" spans="1:3" x14ac:dyDescent="0.25">
      <c r="A411">
        <v>16</v>
      </c>
      <c r="B411">
        <v>13025</v>
      </c>
      <c r="C411">
        <f>VLOOKUP(Table_ExternalData_1[[#This Row],[Discount_Id]],Popusti!A:C,3,0)</f>
        <v>10</v>
      </c>
    </row>
    <row r="412" spans="1:3" x14ac:dyDescent="0.25">
      <c r="A412">
        <v>16</v>
      </c>
      <c r="B412">
        <v>13035</v>
      </c>
      <c r="C412">
        <f>VLOOKUP(Table_ExternalData_1[[#This Row],[Discount_Id]],Popusti!A:C,3,0)</f>
        <v>10</v>
      </c>
    </row>
    <row r="413" spans="1:3" x14ac:dyDescent="0.25">
      <c r="A413">
        <v>16</v>
      </c>
      <c r="B413">
        <v>13156</v>
      </c>
      <c r="C413">
        <f>VLOOKUP(Table_ExternalData_1[[#This Row],[Discount_Id]],Popusti!A:C,3,0)</f>
        <v>10</v>
      </c>
    </row>
    <row r="414" spans="1:3" x14ac:dyDescent="0.25">
      <c r="A414">
        <v>16</v>
      </c>
      <c r="B414">
        <v>13163</v>
      </c>
      <c r="C414">
        <f>VLOOKUP(Table_ExternalData_1[[#This Row],[Discount_Id]],Popusti!A:C,3,0)</f>
        <v>10</v>
      </c>
    </row>
    <row r="415" spans="1:3" x14ac:dyDescent="0.25">
      <c r="A415">
        <v>16</v>
      </c>
      <c r="B415">
        <v>13195</v>
      </c>
      <c r="C415">
        <f>VLOOKUP(Table_ExternalData_1[[#This Row],[Discount_Id]],Popusti!A:C,3,0)</f>
        <v>10</v>
      </c>
    </row>
    <row r="416" spans="1:3" x14ac:dyDescent="0.25">
      <c r="A416">
        <v>16</v>
      </c>
      <c r="B416">
        <v>13206</v>
      </c>
      <c r="C416">
        <f>VLOOKUP(Table_ExternalData_1[[#This Row],[Discount_Id]],Popusti!A:C,3,0)</f>
        <v>10</v>
      </c>
    </row>
    <row r="417" spans="1:3" x14ac:dyDescent="0.25">
      <c r="A417">
        <v>16</v>
      </c>
      <c r="B417">
        <v>13207</v>
      </c>
      <c r="C417">
        <f>VLOOKUP(Table_ExternalData_1[[#This Row],[Discount_Id]],Popusti!A:C,3,0)</f>
        <v>10</v>
      </c>
    </row>
    <row r="418" spans="1:3" x14ac:dyDescent="0.25">
      <c r="A418">
        <v>16</v>
      </c>
      <c r="B418">
        <v>13210</v>
      </c>
      <c r="C418">
        <f>VLOOKUP(Table_ExternalData_1[[#This Row],[Discount_Id]],Popusti!A:C,3,0)</f>
        <v>10</v>
      </c>
    </row>
    <row r="419" spans="1:3" x14ac:dyDescent="0.25">
      <c r="A419">
        <v>16</v>
      </c>
      <c r="B419">
        <v>13222</v>
      </c>
      <c r="C419">
        <f>VLOOKUP(Table_ExternalData_1[[#This Row],[Discount_Id]],Popusti!A:C,3,0)</f>
        <v>10</v>
      </c>
    </row>
    <row r="420" spans="1:3" x14ac:dyDescent="0.25">
      <c r="A420">
        <v>16</v>
      </c>
      <c r="B420">
        <v>13229</v>
      </c>
      <c r="C420">
        <f>VLOOKUP(Table_ExternalData_1[[#This Row],[Discount_Id]],Popusti!A:C,3,0)</f>
        <v>10</v>
      </c>
    </row>
    <row r="421" spans="1:3" x14ac:dyDescent="0.25">
      <c r="A421">
        <v>16</v>
      </c>
      <c r="B421">
        <v>13230</v>
      </c>
      <c r="C421">
        <f>VLOOKUP(Table_ExternalData_1[[#This Row],[Discount_Id]],Popusti!A:C,3,0)</f>
        <v>10</v>
      </c>
    </row>
    <row r="422" spans="1:3" x14ac:dyDescent="0.25">
      <c r="A422">
        <v>16</v>
      </c>
      <c r="B422">
        <v>13231</v>
      </c>
      <c r="C422">
        <f>VLOOKUP(Table_ExternalData_1[[#This Row],[Discount_Id]],Popusti!A:C,3,0)</f>
        <v>10</v>
      </c>
    </row>
    <row r="423" spans="1:3" x14ac:dyDescent="0.25">
      <c r="A423">
        <v>16</v>
      </c>
      <c r="B423">
        <v>13269</v>
      </c>
      <c r="C423">
        <f>VLOOKUP(Table_ExternalData_1[[#This Row],[Discount_Id]],Popusti!A:C,3,0)</f>
        <v>10</v>
      </c>
    </row>
    <row r="424" spans="1:3" x14ac:dyDescent="0.25">
      <c r="A424">
        <v>16</v>
      </c>
      <c r="B424">
        <v>13270</v>
      </c>
      <c r="C424">
        <f>VLOOKUP(Table_ExternalData_1[[#This Row],[Discount_Id]],Popusti!A:C,3,0)</f>
        <v>10</v>
      </c>
    </row>
    <row r="425" spans="1:3" x14ac:dyDescent="0.25">
      <c r="A425">
        <v>16</v>
      </c>
      <c r="B425">
        <v>13287</v>
      </c>
      <c r="C425">
        <f>VLOOKUP(Table_ExternalData_1[[#This Row],[Discount_Id]],Popusti!A:C,3,0)</f>
        <v>10</v>
      </c>
    </row>
    <row r="426" spans="1:3" x14ac:dyDescent="0.25">
      <c r="A426">
        <v>16</v>
      </c>
      <c r="B426">
        <v>13290</v>
      </c>
      <c r="C426">
        <f>VLOOKUP(Table_ExternalData_1[[#This Row],[Discount_Id]],Popusti!A:C,3,0)</f>
        <v>10</v>
      </c>
    </row>
    <row r="427" spans="1:3" x14ac:dyDescent="0.25">
      <c r="A427">
        <v>16</v>
      </c>
      <c r="B427">
        <v>13293</v>
      </c>
      <c r="C427">
        <f>VLOOKUP(Table_ExternalData_1[[#This Row],[Discount_Id]],Popusti!A:C,3,0)</f>
        <v>10</v>
      </c>
    </row>
    <row r="428" spans="1:3" x14ac:dyDescent="0.25">
      <c r="A428">
        <v>16</v>
      </c>
      <c r="B428">
        <v>13314</v>
      </c>
      <c r="C428">
        <f>VLOOKUP(Table_ExternalData_1[[#This Row],[Discount_Id]],Popusti!A:C,3,0)</f>
        <v>10</v>
      </c>
    </row>
    <row r="429" spans="1:3" x14ac:dyDescent="0.25">
      <c r="A429">
        <v>16</v>
      </c>
      <c r="B429">
        <v>13342</v>
      </c>
      <c r="C429">
        <f>VLOOKUP(Table_ExternalData_1[[#This Row],[Discount_Id]],Popusti!A:C,3,0)</f>
        <v>10</v>
      </c>
    </row>
    <row r="430" spans="1:3" x14ac:dyDescent="0.25">
      <c r="A430">
        <v>16</v>
      </c>
      <c r="B430">
        <v>13349</v>
      </c>
      <c r="C430">
        <f>VLOOKUP(Table_ExternalData_1[[#This Row],[Discount_Id]],Popusti!A:C,3,0)</f>
        <v>10</v>
      </c>
    </row>
    <row r="431" spans="1:3" x14ac:dyDescent="0.25">
      <c r="A431">
        <v>16</v>
      </c>
      <c r="B431">
        <v>13356</v>
      </c>
      <c r="C431">
        <f>VLOOKUP(Table_ExternalData_1[[#This Row],[Discount_Id]],Popusti!A:C,3,0)</f>
        <v>10</v>
      </c>
    </row>
    <row r="432" spans="1:3" x14ac:dyDescent="0.25">
      <c r="A432">
        <v>16</v>
      </c>
      <c r="B432">
        <v>13465</v>
      </c>
      <c r="C432">
        <f>VLOOKUP(Table_ExternalData_1[[#This Row],[Discount_Id]],Popusti!A:C,3,0)</f>
        <v>10</v>
      </c>
    </row>
    <row r="433" spans="1:3" x14ac:dyDescent="0.25">
      <c r="A433">
        <v>16</v>
      </c>
      <c r="B433">
        <v>13475</v>
      </c>
      <c r="C433">
        <f>VLOOKUP(Table_ExternalData_1[[#This Row],[Discount_Id]],Popusti!A:C,3,0)</f>
        <v>10</v>
      </c>
    </row>
    <row r="434" spans="1:3" x14ac:dyDescent="0.25">
      <c r="A434">
        <v>16</v>
      </c>
      <c r="B434">
        <v>13527</v>
      </c>
      <c r="C434">
        <f>VLOOKUP(Table_ExternalData_1[[#This Row],[Discount_Id]],Popusti!A:C,3,0)</f>
        <v>10</v>
      </c>
    </row>
    <row r="435" spans="1:3" x14ac:dyDescent="0.25">
      <c r="A435">
        <v>16</v>
      </c>
      <c r="B435">
        <v>13528</v>
      </c>
      <c r="C435">
        <f>VLOOKUP(Table_ExternalData_1[[#This Row],[Discount_Id]],Popusti!A:C,3,0)</f>
        <v>10</v>
      </c>
    </row>
    <row r="436" spans="1:3" x14ac:dyDescent="0.25">
      <c r="A436">
        <v>16</v>
      </c>
      <c r="B436">
        <v>13589</v>
      </c>
      <c r="C436">
        <f>VLOOKUP(Table_ExternalData_1[[#This Row],[Discount_Id]],Popusti!A:C,3,0)</f>
        <v>10</v>
      </c>
    </row>
    <row r="437" spans="1:3" x14ac:dyDescent="0.25">
      <c r="A437">
        <v>16</v>
      </c>
      <c r="B437">
        <v>13638</v>
      </c>
      <c r="C437">
        <f>VLOOKUP(Table_ExternalData_1[[#This Row],[Discount_Id]],Popusti!A:C,3,0)</f>
        <v>10</v>
      </c>
    </row>
    <row r="438" spans="1:3" x14ac:dyDescent="0.25">
      <c r="A438">
        <v>16</v>
      </c>
      <c r="B438">
        <v>13639</v>
      </c>
      <c r="C438">
        <f>VLOOKUP(Table_ExternalData_1[[#This Row],[Discount_Id]],Popusti!A:C,3,0)</f>
        <v>10</v>
      </c>
    </row>
    <row r="439" spans="1:3" x14ac:dyDescent="0.25">
      <c r="A439">
        <v>16</v>
      </c>
      <c r="B439">
        <v>13641</v>
      </c>
      <c r="C439">
        <f>VLOOKUP(Table_ExternalData_1[[#This Row],[Discount_Id]],Popusti!A:C,3,0)</f>
        <v>10</v>
      </c>
    </row>
    <row r="440" spans="1:3" x14ac:dyDescent="0.25">
      <c r="A440">
        <v>16</v>
      </c>
      <c r="B440">
        <v>13645</v>
      </c>
      <c r="C440">
        <f>VLOOKUP(Table_ExternalData_1[[#This Row],[Discount_Id]],Popusti!A:C,3,0)</f>
        <v>10</v>
      </c>
    </row>
    <row r="441" spans="1:3" x14ac:dyDescent="0.25">
      <c r="A441">
        <v>16</v>
      </c>
      <c r="B441">
        <v>13680</v>
      </c>
      <c r="C441">
        <f>VLOOKUP(Table_ExternalData_1[[#This Row],[Discount_Id]],Popusti!A:C,3,0)</f>
        <v>10</v>
      </c>
    </row>
    <row r="442" spans="1:3" x14ac:dyDescent="0.25">
      <c r="A442">
        <v>16</v>
      </c>
      <c r="B442">
        <v>13700</v>
      </c>
      <c r="C442">
        <f>VLOOKUP(Table_ExternalData_1[[#This Row],[Discount_Id]],Popusti!A:C,3,0)</f>
        <v>10</v>
      </c>
    </row>
    <row r="443" spans="1:3" x14ac:dyDescent="0.25">
      <c r="A443">
        <v>16</v>
      </c>
      <c r="B443">
        <v>13702</v>
      </c>
      <c r="C443">
        <f>VLOOKUP(Table_ExternalData_1[[#This Row],[Discount_Id]],Popusti!A:C,3,0)</f>
        <v>10</v>
      </c>
    </row>
    <row r="444" spans="1:3" x14ac:dyDescent="0.25">
      <c r="A444">
        <v>16</v>
      </c>
      <c r="B444">
        <v>13727</v>
      </c>
      <c r="C444">
        <f>VLOOKUP(Table_ExternalData_1[[#This Row],[Discount_Id]],Popusti!A:C,3,0)</f>
        <v>10</v>
      </c>
    </row>
    <row r="445" spans="1:3" x14ac:dyDescent="0.25">
      <c r="A445">
        <v>16</v>
      </c>
      <c r="B445">
        <v>13783</v>
      </c>
      <c r="C445">
        <f>VLOOKUP(Table_ExternalData_1[[#This Row],[Discount_Id]],Popusti!A:C,3,0)</f>
        <v>10</v>
      </c>
    </row>
    <row r="446" spans="1:3" x14ac:dyDescent="0.25">
      <c r="A446">
        <v>16</v>
      </c>
      <c r="B446">
        <v>13784</v>
      </c>
      <c r="C446">
        <f>VLOOKUP(Table_ExternalData_1[[#This Row],[Discount_Id]],Popusti!A:C,3,0)</f>
        <v>10</v>
      </c>
    </row>
    <row r="447" spans="1:3" x14ac:dyDescent="0.25">
      <c r="A447">
        <v>16</v>
      </c>
      <c r="B447">
        <v>13833</v>
      </c>
      <c r="C447">
        <f>VLOOKUP(Table_ExternalData_1[[#This Row],[Discount_Id]],Popusti!A:C,3,0)</f>
        <v>10</v>
      </c>
    </row>
    <row r="448" spans="1:3" x14ac:dyDescent="0.25">
      <c r="A448">
        <v>16</v>
      </c>
      <c r="B448">
        <v>13850</v>
      </c>
      <c r="C448">
        <f>VLOOKUP(Table_ExternalData_1[[#This Row],[Discount_Id]],Popusti!A:C,3,0)</f>
        <v>10</v>
      </c>
    </row>
    <row r="449" spans="1:3" x14ac:dyDescent="0.25">
      <c r="A449">
        <v>16</v>
      </c>
      <c r="B449">
        <v>13854</v>
      </c>
      <c r="C449">
        <f>VLOOKUP(Table_ExternalData_1[[#This Row],[Discount_Id]],Popusti!A:C,3,0)</f>
        <v>10</v>
      </c>
    </row>
    <row r="450" spans="1:3" x14ac:dyDescent="0.25">
      <c r="A450">
        <v>16</v>
      </c>
      <c r="B450">
        <v>13855</v>
      </c>
      <c r="C450">
        <f>VLOOKUP(Table_ExternalData_1[[#This Row],[Discount_Id]],Popusti!A:C,3,0)</f>
        <v>10</v>
      </c>
    </row>
    <row r="451" spans="1:3" x14ac:dyDescent="0.25">
      <c r="A451">
        <v>16</v>
      </c>
      <c r="B451">
        <v>13868</v>
      </c>
      <c r="C451">
        <f>VLOOKUP(Table_ExternalData_1[[#This Row],[Discount_Id]],Popusti!A:C,3,0)</f>
        <v>10</v>
      </c>
    </row>
    <row r="452" spans="1:3" x14ac:dyDescent="0.25">
      <c r="A452">
        <v>16</v>
      </c>
      <c r="B452">
        <v>13871</v>
      </c>
      <c r="C452">
        <f>VLOOKUP(Table_ExternalData_1[[#This Row],[Discount_Id]],Popusti!A:C,3,0)</f>
        <v>10</v>
      </c>
    </row>
    <row r="453" spans="1:3" x14ac:dyDescent="0.25">
      <c r="A453">
        <v>16</v>
      </c>
      <c r="B453">
        <v>13913</v>
      </c>
      <c r="C453">
        <f>VLOOKUP(Table_ExternalData_1[[#This Row],[Discount_Id]],Popusti!A:C,3,0)</f>
        <v>10</v>
      </c>
    </row>
    <row r="454" spans="1:3" x14ac:dyDescent="0.25">
      <c r="A454">
        <v>16</v>
      </c>
      <c r="B454">
        <v>13919</v>
      </c>
      <c r="C454">
        <f>VLOOKUP(Table_ExternalData_1[[#This Row],[Discount_Id]],Popusti!A:C,3,0)</f>
        <v>10</v>
      </c>
    </row>
    <row r="455" spans="1:3" x14ac:dyDescent="0.25">
      <c r="A455">
        <v>16</v>
      </c>
      <c r="B455">
        <v>13930</v>
      </c>
      <c r="C455">
        <f>VLOOKUP(Table_ExternalData_1[[#This Row],[Discount_Id]],Popusti!A:C,3,0)</f>
        <v>10</v>
      </c>
    </row>
    <row r="456" spans="1:3" x14ac:dyDescent="0.25">
      <c r="A456">
        <v>16</v>
      </c>
      <c r="B456">
        <v>13931</v>
      </c>
      <c r="C456">
        <f>VLOOKUP(Table_ExternalData_1[[#This Row],[Discount_Id]],Popusti!A:C,3,0)</f>
        <v>10</v>
      </c>
    </row>
    <row r="457" spans="1:3" x14ac:dyDescent="0.25">
      <c r="A457">
        <v>16</v>
      </c>
      <c r="B457">
        <v>13932</v>
      </c>
      <c r="C457">
        <f>VLOOKUP(Table_ExternalData_1[[#This Row],[Discount_Id]],Popusti!A:C,3,0)</f>
        <v>10</v>
      </c>
    </row>
    <row r="458" spans="1:3" x14ac:dyDescent="0.25">
      <c r="A458">
        <v>16</v>
      </c>
      <c r="B458">
        <v>13941</v>
      </c>
      <c r="C458">
        <f>VLOOKUP(Table_ExternalData_1[[#This Row],[Discount_Id]],Popusti!A:C,3,0)</f>
        <v>10</v>
      </c>
    </row>
    <row r="459" spans="1:3" x14ac:dyDescent="0.25">
      <c r="A459">
        <v>16</v>
      </c>
      <c r="B459">
        <v>13942</v>
      </c>
      <c r="C459">
        <f>VLOOKUP(Table_ExternalData_1[[#This Row],[Discount_Id]],Popusti!A:C,3,0)</f>
        <v>10</v>
      </c>
    </row>
    <row r="460" spans="1:3" x14ac:dyDescent="0.25">
      <c r="A460">
        <v>16</v>
      </c>
      <c r="B460">
        <v>13944</v>
      </c>
      <c r="C460">
        <f>VLOOKUP(Table_ExternalData_1[[#This Row],[Discount_Id]],Popusti!A:C,3,0)</f>
        <v>10</v>
      </c>
    </row>
    <row r="461" spans="1:3" x14ac:dyDescent="0.25">
      <c r="A461">
        <v>16</v>
      </c>
      <c r="B461">
        <v>13945</v>
      </c>
      <c r="C461">
        <f>VLOOKUP(Table_ExternalData_1[[#This Row],[Discount_Id]],Popusti!A:C,3,0)</f>
        <v>10</v>
      </c>
    </row>
    <row r="462" spans="1:3" x14ac:dyDescent="0.25">
      <c r="A462">
        <v>16</v>
      </c>
      <c r="B462">
        <v>13946</v>
      </c>
      <c r="C462">
        <f>VLOOKUP(Table_ExternalData_1[[#This Row],[Discount_Id]],Popusti!A:C,3,0)</f>
        <v>10</v>
      </c>
    </row>
    <row r="463" spans="1:3" x14ac:dyDescent="0.25">
      <c r="A463">
        <v>16</v>
      </c>
      <c r="B463">
        <v>13947</v>
      </c>
      <c r="C463">
        <f>VLOOKUP(Table_ExternalData_1[[#This Row],[Discount_Id]],Popusti!A:C,3,0)</f>
        <v>10</v>
      </c>
    </row>
    <row r="464" spans="1:3" x14ac:dyDescent="0.25">
      <c r="A464">
        <v>16</v>
      </c>
      <c r="B464">
        <v>13948</v>
      </c>
      <c r="C464">
        <f>VLOOKUP(Table_ExternalData_1[[#This Row],[Discount_Id]],Popusti!A:C,3,0)</f>
        <v>10</v>
      </c>
    </row>
    <row r="465" spans="1:3" x14ac:dyDescent="0.25">
      <c r="A465">
        <v>16</v>
      </c>
      <c r="B465">
        <v>13953</v>
      </c>
      <c r="C465">
        <f>VLOOKUP(Table_ExternalData_1[[#This Row],[Discount_Id]],Popusti!A:C,3,0)</f>
        <v>10</v>
      </c>
    </row>
    <row r="466" spans="1:3" x14ac:dyDescent="0.25">
      <c r="A466">
        <v>16</v>
      </c>
      <c r="B466">
        <v>13954</v>
      </c>
      <c r="C466">
        <f>VLOOKUP(Table_ExternalData_1[[#This Row],[Discount_Id]],Popusti!A:C,3,0)</f>
        <v>10</v>
      </c>
    </row>
    <row r="467" spans="1:3" x14ac:dyDescent="0.25">
      <c r="A467">
        <v>16</v>
      </c>
      <c r="B467">
        <v>13955</v>
      </c>
      <c r="C467">
        <f>VLOOKUP(Table_ExternalData_1[[#This Row],[Discount_Id]],Popusti!A:C,3,0)</f>
        <v>10</v>
      </c>
    </row>
    <row r="468" spans="1:3" x14ac:dyDescent="0.25">
      <c r="A468">
        <v>16</v>
      </c>
      <c r="B468">
        <v>13964</v>
      </c>
      <c r="C468">
        <f>VLOOKUP(Table_ExternalData_1[[#This Row],[Discount_Id]],Popusti!A:C,3,0)</f>
        <v>10</v>
      </c>
    </row>
    <row r="469" spans="1:3" x14ac:dyDescent="0.25">
      <c r="A469">
        <v>16</v>
      </c>
      <c r="B469">
        <v>13968</v>
      </c>
      <c r="C469">
        <f>VLOOKUP(Table_ExternalData_1[[#This Row],[Discount_Id]],Popusti!A:C,3,0)</f>
        <v>10</v>
      </c>
    </row>
    <row r="470" spans="1:3" x14ac:dyDescent="0.25">
      <c r="A470">
        <v>16</v>
      </c>
      <c r="B470">
        <v>13976</v>
      </c>
      <c r="C470">
        <f>VLOOKUP(Table_ExternalData_1[[#This Row],[Discount_Id]],Popusti!A:C,3,0)</f>
        <v>10</v>
      </c>
    </row>
    <row r="471" spans="1:3" x14ac:dyDescent="0.25">
      <c r="A471">
        <v>16</v>
      </c>
      <c r="B471">
        <v>13984</v>
      </c>
      <c r="C471">
        <f>VLOOKUP(Table_ExternalData_1[[#This Row],[Discount_Id]],Popusti!A:C,3,0)</f>
        <v>10</v>
      </c>
    </row>
    <row r="472" spans="1:3" x14ac:dyDescent="0.25">
      <c r="A472">
        <v>16</v>
      </c>
      <c r="B472">
        <v>13989</v>
      </c>
      <c r="C472">
        <f>VLOOKUP(Table_ExternalData_1[[#This Row],[Discount_Id]],Popusti!A:C,3,0)</f>
        <v>10</v>
      </c>
    </row>
    <row r="473" spans="1:3" x14ac:dyDescent="0.25">
      <c r="A473">
        <v>16</v>
      </c>
      <c r="B473">
        <v>13990</v>
      </c>
      <c r="C473">
        <f>VLOOKUP(Table_ExternalData_1[[#This Row],[Discount_Id]],Popusti!A:C,3,0)</f>
        <v>10</v>
      </c>
    </row>
    <row r="474" spans="1:3" x14ac:dyDescent="0.25">
      <c r="A474">
        <v>16</v>
      </c>
      <c r="B474">
        <v>13995</v>
      </c>
      <c r="C474">
        <f>VLOOKUP(Table_ExternalData_1[[#This Row],[Discount_Id]],Popusti!A:C,3,0)</f>
        <v>10</v>
      </c>
    </row>
    <row r="475" spans="1:3" x14ac:dyDescent="0.25">
      <c r="A475">
        <v>16</v>
      </c>
      <c r="B475">
        <v>14035</v>
      </c>
      <c r="C475">
        <f>VLOOKUP(Table_ExternalData_1[[#This Row],[Discount_Id]],Popusti!A:C,3,0)</f>
        <v>10</v>
      </c>
    </row>
    <row r="476" spans="1:3" x14ac:dyDescent="0.25">
      <c r="A476">
        <v>16</v>
      </c>
      <c r="B476">
        <v>14036</v>
      </c>
      <c r="C476">
        <f>VLOOKUP(Table_ExternalData_1[[#This Row],[Discount_Id]],Popusti!A:C,3,0)</f>
        <v>10</v>
      </c>
    </row>
    <row r="477" spans="1:3" x14ac:dyDescent="0.25">
      <c r="A477">
        <v>16</v>
      </c>
      <c r="B477">
        <v>14058</v>
      </c>
      <c r="C477">
        <f>VLOOKUP(Table_ExternalData_1[[#This Row],[Discount_Id]],Popusti!A:C,3,0)</f>
        <v>10</v>
      </c>
    </row>
    <row r="478" spans="1:3" x14ac:dyDescent="0.25">
      <c r="A478">
        <v>16</v>
      </c>
      <c r="B478">
        <v>14060</v>
      </c>
      <c r="C478">
        <f>VLOOKUP(Table_ExternalData_1[[#This Row],[Discount_Id]],Popusti!A:C,3,0)</f>
        <v>10</v>
      </c>
    </row>
    <row r="479" spans="1:3" x14ac:dyDescent="0.25">
      <c r="A479">
        <v>16</v>
      </c>
      <c r="B479">
        <v>14066</v>
      </c>
      <c r="C479">
        <f>VLOOKUP(Table_ExternalData_1[[#This Row],[Discount_Id]],Popusti!A:C,3,0)</f>
        <v>10</v>
      </c>
    </row>
    <row r="480" spans="1:3" x14ac:dyDescent="0.25">
      <c r="A480">
        <v>16</v>
      </c>
      <c r="B480">
        <v>14068</v>
      </c>
      <c r="C480">
        <f>VLOOKUP(Table_ExternalData_1[[#This Row],[Discount_Id]],Popusti!A:C,3,0)</f>
        <v>10</v>
      </c>
    </row>
    <row r="481" spans="1:3" x14ac:dyDescent="0.25">
      <c r="A481">
        <v>16</v>
      </c>
      <c r="B481">
        <v>14096</v>
      </c>
      <c r="C481">
        <f>VLOOKUP(Table_ExternalData_1[[#This Row],[Discount_Id]],Popusti!A:C,3,0)</f>
        <v>10</v>
      </c>
    </row>
    <row r="482" spans="1:3" x14ac:dyDescent="0.25">
      <c r="A482">
        <v>16</v>
      </c>
      <c r="B482">
        <v>14103</v>
      </c>
      <c r="C482">
        <f>VLOOKUP(Table_ExternalData_1[[#This Row],[Discount_Id]],Popusti!A:C,3,0)</f>
        <v>10</v>
      </c>
    </row>
    <row r="483" spans="1:3" x14ac:dyDescent="0.25">
      <c r="A483">
        <v>16</v>
      </c>
      <c r="B483">
        <v>14108</v>
      </c>
      <c r="C483">
        <f>VLOOKUP(Table_ExternalData_1[[#This Row],[Discount_Id]],Popusti!A:C,3,0)</f>
        <v>10</v>
      </c>
    </row>
    <row r="484" spans="1:3" x14ac:dyDescent="0.25">
      <c r="A484">
        <v>16</v>
      </c>
      <c r="B484">
        <v>14124</v>
      </c>
      <c r="C484">
        <f>VLOOKUP(Table_ExternalData_1[[#This Row],[Discount_Id]],Popusti!A:C,3,0)</f>
        <v>10</v>
      </c>
    </row>
    <row r="485" spans="1:3" x14ac:dyDescent="0.25">
      <c r="A485">
        <v>16</v>
      </c>
      <c r="B485">
        <v>14125</v>
      </c>
      <c r="C485">
        <f>VLOOKUP(Table_ExternalData_1[[#This Row],[Discount_Id]],Popusti!A:C,3,0)</f>
        <v>10</v>
      </c>
    </row>
    <row r="486" spans="1:3" x14ac:dyDescent="0.25">
      <c r="A486">
        <v>16</v>
      </c>
      <c r="B486">
        <v>14131</v>
      </c>
      <c r="C486">
        <f>VLOOKUP(Table_ExternalData_1[[#This Row],[Discount_Id]],Popusti!A:C,3,0)</f>
        <v>10</v>
      </c>
    </row>
    <row r="487" spans="1:3" x14ac:dyDescent="0.25">
      <c r="A487">
        <v>16</v>
      </c>
      <c r="B487">
        <v>14133</v>
      </c>
      <c r="C487">
        <f>VLOOKUP(Table_ExternalData_1[[#This Row],[Discount_Id]],Popusti!A:C,3,0)</f>
        <v>10</v>
      </c>
    </row>
    <row r="488" spans="1:3" x14ac:dyDescent="0.25">
      <c r="A488">
        <v>16</v>
      </c>
      <c r="B488">
        <v>14136</v>
      </c>
      <c r="C488">
        <f>VLOOKUP(Table_ExternalData_1[[#This Row],[Discount_Id]],Popusti!A:C,3,0)</f>
        <v>10</v>
      </c>
    </row>
    <row r="489" spans="1:3" x14ac:dyDescent="0.25">
      <c r="A489">
        <v>16</v>
      </c>
      <c r="B489">
        <v>14165</v>
      </c>
      <c r="C489">
        <f>VLOOKUP(Table_ExternalData_1[[#This Row],[Discount_Id]],Popusti!A:C,3,0)</f>
        <v>10</v>
      </c>
    </row>
    <row r="490" spans="1:3" x14ac:dyDescent="0.25">
      <c r="A490">
        <v>16</v>
      </c>
      <c r="B490">
        <v>14166</v>
      </c>
      <c r="C490">
        <f>VLOOKUP(Table_ExternalData_1[[#This Row],[Discount_Id]],Popusti!A:C,3,0)</f>
        <v>10</v>
      </c>
    </row>
    <row r="491" spans="1:3" x14ac:dyDescent="0.25">
      <c r="A491">
        <v>16</v>
      </c>
      <c r="B491">
        <v>14170</v>
      </c>
      <c r="C491">
        <f>VLOOKUP(Table_ExternalData_1[[#This Row],[Discount_Id]],Popusti!A:C,3,0)</f>
        <v>10</v>
      </c>
    </row>
    <row r="492" spans="1:3" x14ac:dyDescent="0.25">
      <c r="A492">
        <v>16</v>
      </c>
      <c r="B492">
        <v>14191</v>
      </c>
      <c r="C492">
        <f>VLOOKUP(Table_ExternalData_1[[#This Row],[Discount_Id]],Popusti!A:C,3,0)</f>
        <v>10</v>
      </c>
    </row>
    <row r="493" spans="1:3" x14ac:dyDescent="0.25">
      <c r="A493">
        <v>16</v>
      </c>
      <c r="B493">
        <v>14214</v>
      </c>
      <c r="C493">
        <f>VLOOKUP(Table_ExternalData_1[[#This Row],[Discount_Id]],Popusti!A:C,3,0)</f>
        <v>10</v>
      </c>
    </row>
    <row r="494" spans="1:3" x14ac:dyDescent="0.25">
      <c r="A494">
        <v>16</v>
      </c>
      <c r="B494">
        <v>14220</v>
      </c>
      <c r="C494">
        <f>VLOOKUP(Table_ExternalData_1[[#This Row],[Discount_Id]],Popusti!A:C,3,0)</f>
        <v>10</v>
      </c>
    </row>
    <row r="495" spans="1:3" x14ac:dyDescent="0.25">
      <c r="A495">
        <v>16</v>
      </c>
      <c r="B495">
        <v>14234</v>
      </c>
      <c r="C495">
        <f>VLOOKUP(Table_ExternalData_1[[#This Row],[Discount_Id]],Popusti!A:C,3,0)</f>
        <v>10</v>
      </c>
    </row>
    <row r="496" spans="1:3" x14ac:dyDescent="0.25">
      <c r="A496">
        <v>16</v>
      </c>
      <c r="B496">
        <v>14237</v>
      </c>
      <c r="C496">
        <f>VLOOKUP(Table_ExternalData_1[[#This Row],[Discount_Id]],Popusti!A:C,3,0)</f>
        <v>10</v>
      </c>
    </row>
    <row r="497" spans="1:3" x14ac:dyDescent="0.25">
      <c r="A497">
        <v>16</v>
      </c>
      <c r="B497">
        <v>14255</v>
      </c>
      <c r="C497">
        <f>VLOOKUP(Table_ExternalData_1[[#This Row],[Discount_Id]],Popusti!A:C,3,0)</f>
        <v>10</v>
      </c>
    </row>
    <row r="498" spans="1:3" x14ac:dyDescent="0.25">
      <c r="A498">
        <v>16</v>
      </c>
      <c r="B498">
        <v>14267</v>
      </c>
      <c r="C498">
        <f>VLOOKUP(Table_ExternalData_1[[#This Row],[Discount_Id]],Popusti!A:C,3,0)</f>
        <v>10</v>
      </c>
    </row>
    <row r="499" spans="1:3" x14ac:dyDescent="0.25">
      <c r="A499">
        <v>16</v>
      </c>
      <c r="B499">
        <v>14272</v>
      </c>
      <c r="C499">
        <f>VLOOKUP(Table_ExternalData_1[[#This Row],[Discount_Id]],Popusti!A:C,3,0)</f>
        <v>10</v>
      </c>
    </row>
    <row r="500" spans="1:3" x14ac:dyDescent="0.25">
      <c r="A500">
        <v>16</v>
      </c>
      <c r="B500">
        <v>14289</v>
      </c>
      <c r="C500">
        <f>VLOOKUP(Table_ExternalData_1[[#This Row],[Discount_Id]],Popusti!A:C,3,0)</f>
        <v>10</v>
      </c>
    </row>
    <row r="501" spans="1:3" x14ac:dyDescent="0.25">
      <c r="A501">
        <v>16</v>
      </c>
      <c r="B501">
        <v>14327</v>
      </c>
      <c r="C501">
        <f>VLOOKUP(Table_ExternalData_1[[#This Row],[Discount_Id]],Popusti!A:C,3,0)</f>
        <v>10</v>
      </c>
    </row>
    <row r="502" spans="1:3" x14ac:dyDescent="0.25">
      <c r="A502">
        <v>16</v>
      </c>
      <c r="B502">
        <v>14328</v>
      </c>
      <c r="C502">
        <f>VLOOKUP(Table_ExternalData_1[[#This Row],[Discount_Id]],Popusti!A:C,3,0)</f>
        <v>10</v>
      </c>
    </row>
    <row r="503" spans="1:3" x14ac:dyDescent="0.25">
      <c r="A503">
        <v>16</v>
      </c>
      <c r="B503">
        <v>14333</v>
      </c>
      <c r="C503">
        <f>VLOOKUP(Table_ExternalData_1[[#This Row],[Discount_Id]],Popusti!A:C,3,0)</f>
        <v>10</v>
      </c>
    </row>
    <row r="504" spans="1:3" x14ac:dyDescent="0.25">
      <c r="A504">
        <v>16</v>
      </c>
      <c r="B504">
        <v>14354</v>
      </c>
      <c r="C504">
        <f>VLOOKUP(Table_ExternalData_1[[#This Row],[Discount_Id]],Popusti!A:C,3,0)</f>
        <v>10</v>
      </c>
    </row>
    <row r="505" spans="1:3" x14ac:dyDescent="0.25">
      <c r="A505">
        <v>16</v>
      </c>
      <c r="B505">
        <v>14355</v>
      </c>
      <c r="C505">
        <f>VLOOKUP(Table_ExternalData_1[[#This Row],[Discount_Id]],Popusti!A:C,3,0)</f>
        <v>10</v>
      </c>
    </row>
    <row r="506" spans="1:3" x14ac:dyDescent="0.25">
      <c r="A506">
        <v>16</v>
      </c>
      <c r="B506">
        <v>14356</v>
      </c>
      <c r="C506">
        <f>VLOOKUP(Table_ExternalData_1[[#This Row],[Discount_Id]],Popusti!A:C,3,0)</f>
        <v>10</v>
      </c>
    </row>
    <row r="507" spans="1:3" x14ac:dyDescent="0.25">
      <c r="A507">
        <v>16</v>
      </c>
      <c r="B507">
        <v>14363</v>
      </c>
      <c r="C507">
        <f>VLOOKUP(Table_ExternalData_1[[#This Row],[Discount_Id]],Popusti!A:C,3,0)</f>
        <v>10</v>
      </c>
    </row>
    <row r="508" spans="1:3" x14ac:dyDescent="0.25">
      <c r="A508">
        <v>16</v>
      </c>
      <c r="B508">
        <v>14370</v>
      </c>
      <c r="C508">
        <f>VLOOKUP(Table_ExternalData_1[[#This Row],[Discount_Id]],Popusti!A:C,3,0)</f>
        <v>10</v>
      </c>
    </row>
    <row r="509" spans="1:3" x14ac:dyDescent="0.25">
      <c r="A509">
        <v>16</v>
      </c>
      <c r="B509">
        <v>14371</v>
      </c>
      <c r="C509">
        <f>VLOOKUP(Table_ExternalData_1[[#This Row],[Discount_Id]],Popusti!A:C,3,0)</f>
        <v>10</v>
      </c>
    </row>
    <row r="510" spans="1:3" x14ac:dyDescent="0.25">
      <c r="A510">
        <v>16</v>
      </c>
      <c r="B510">
        <v>14377</v>
      </c>
      <c r="C510">
        <f>VLOOKUP(Table_ExternalData_1[[#This Row],[Discount_Id]],Popusti!A:C,3,0)</f>
        <v>10</v>
      </c>
    </row>
    <row r="511" spans="1:3" x14ac:dyDescent="0.25">
      <c r="A511">
        <v>16</v>
      </c>
      <c r="B511">
        <v>14378</v>
      </c>
      <c r="C511">
        <f>VLOOKUP(Table_ExternalData_1[[#This Row],[Discount_Id]],Popusti!A:C,3,0)</f>
        <v>10</v>
      </c>
    </row>
    <row r="512" spans="1:3" x14ac:dyDescent="0.25">
      <c r="A512">
        <v>16</v>
      </c>
      <c r="B512">
        <v>14394</v>
      </c>
      <c r="C512">
        <f>VLOOKUP(Table_ExternalData_1[[#This Row],[Discount_Id]],Popusti!A:C,3,0)</f>
        <v>10</v>
      </c>
    </row>
    <row r="513" spans="1:3" x14ac:dyDescent="0.25">
      <c r="A513">
        <v>16</v>
      </c>
      <c r="B513">
        <v>14473</v>
      </c>
      <c r="C513">
        <f>VLOOKUP(Table_ExternalData_1[[#This Row],[Discount_Id]],Popusti!A:C,3,0)</f>
        <v>10</v>
      </c>
    </row>
    <row r="514" spans="1:3" x14ac:dyDescent="0.25">
      <c r="A514">
        <v>16</v>
      </c>
      <c r="B514">
        <v>14477</v>
      </c>
      <c r="C514">
        <f>VLOOKUP(Table_ExternalData_1[[#This Row],[Discount_Id]],Popusti!A:C,3,0)</f>
        <v>10</v>
      </c>
    </row>
    <row r="515" spans="1:3" x14ac:dyDescent="0.25">
      <c r="A515">
        <v>16</v>
      </c>
      <c r="B515">
        <v>14478</v>
      </c>
      <c r="C515">
        <f>VLOOKUP(Table_ExternalData_1[[#This Row],[Discount_Id]],Popusti!A:C,3,0)</f>
        <v>10</v>
      </c>
    </row>
    <row r="516" spans="1:3" x14ac:dyDescent="0.25">
      <c r="A516">
        <v>16</v>
      </c>
      <c r="B516">
        <v>14479</v>
      </c>
      <c r="C516">
        <f>VLOOKUP(Table_ExternalData_1[[#This Row],[Discount_Id]],Popusti!A:C,3,0)</f>
        <v>10</v>
      </c>
    </row>
    <row r="517" spans="1:3" x14ac:dyDescent="0.25">
      <c r="A517">
        <v>16</v>
      </c>
      <c r="B517">
        <v>14482</v>
      </c>
      <c r="C517">
        <f>VLOOKUP(Table_ExternalData_1[[#This Row],[Discount_Id]],Popusti!A:C,3,0)</f>
        <v>10</v>
      </c>
    </row>
    <row r="518" spans="1:3" x14ac:dyDescent="0.25">
      <c r="A518">
        <v>16</v>
      </c>
      <c r="B518">
        <v>14537</v>
      </c>
      <c r="C518">
        <f>VLOOKUP(Table_ExternalData_1[[#This Row],[Discount_Id]],Popusti!A:C,3,0)</f>
        <v>10</v>
      </c>
    </row>
    <row r="519" spans="1:3" x14ac:dyDescent="0.25">
      <c r="A519">
        <v>16</v>
      </c>
      <c r="B519">
        <v>14595</v>
      </c>
      <c r="C519">
        <f>VLOOKUP(Table_ExternalData_1[[#This Row],[Discount_Id]],Popusti!A:C,3,0)</f>
        <v>10</v>
      </c>
    </row>
    <row r="520" spans="1:3" x14ac:dyDescent="0.25">
      <c r="A520">
        <v>16</v>
      </c>
      <c r="B520">
        <v>14596</v>
      </c>
      <c r="C520">
        <f>VLOOKUP(Table_ExternalData_1[[#This Row],[Discount_Id]],Popusti!A:C,3,0)</f>
        <v>10</v>
      </c>
    </row>
    <row r="521" spans="1:3" x14ac:dyDescent="0.25">
      <c r="A521">
        <v>16</v>
      </c>
      <c r="B521">
        <v>14597</v>
      </c>
      <c r="C521">
        <f>VLOOKUP(Table_ExternalData_1[[#This Row],[Discount_Id]],Popusti!A:C,3,0)</f>
        <v>10</v>
      </c>
    </row>
    <row r="522" spans="1:3" x14ac:dyDescent="0.25">
      <c r="A522">
        <v>16</v>
      </c>
      <c r="B522">
        <v>14598</v>
      </c>
      <c r="C522">
        <f>VLOOKUP(Table_ExternalData_1[[#This Row],[Discount_Id]],Popusti!A:C,3,0)</f>
        <v>10</v>
      </c>
    </row>
    <row r="523" spans="1:3" x14ac:dyDescent="0.25">
      <c r="A523">
        <v>16</v>
      </c>
      <c r="B523">
        <v>14603</v>
      </c>
      <c r="C523">
        <f>VLOOKUP(Table_ExternalData_1[[#This Row],[Discount_Id]],Popusti!A:C,3,0)</f>
        <v>10</v>
      </c>
    </row>
    <row r="524" spans="1:3" x14ac:dyDescent="0.25">
      <c r="A524">
        <v>16</v>
      </c>
      <c r="B524">
        <v>14604</v>
      </c>
      <c r="C524">
        <f>VLOOKUP(Table_ExternalData_1[[#This Row],[Discount_Id]],Popusti!A:C,3,0)</f>
        <v>10</v>
      </c>
    </row>
    <row r="525" spans="1:3" x14ac:dyDescent="0.25">
      <c r="A525">
        <v>16</v>
      </c>
      <c r="B525">
        <v>14635</v>
      </c>
      <c r="C525">
        <f>VLOOKUP(Table_ExternalData_1[[#This Row],[Discount_Id]],Popusti!A:C,3,0)</f>
        <v>10</v>
      </c>
    </row>
    <row r="526" spans="1:3" x14ac:dyDescent="0.25">
      <c r="A526">
        <v>16</v>
      </c>
      <c r="B526">
        <v>14637</v>
      </c>
      <c r="C526">
        <f>VLOOKUP(Table_ExternalData_1[[#This Row],[Discount_Id]],Popusti!A:C,3,0)</f>
        <v>10</v>
      </c>
    </row>
    <row r="527" spans="1:3" x14ac:dyDescent="0.25">
      <c r="A527">
        <v>16</v>
      </c>
      <c r="B527">
        <v>14662</v>
      </c>
      <c r="C527">
        <f>VLOOKUP(Table_ExternalData_1[[#This Row],[Discount_Id]],Popusti!A:C,3,0)</f>
        <v>10</v>
      </c>
    </row>
    <row r="528" spans="1:3" x14ac:dyDescent="0.25">
      <c r="A528">
        <v>16</v>
      </c>
      <c r="B528">
        <v>14671</v>
      </c>
      <c r="C528">
        <f>VLOOKUP(Table_ExternalData_1[[#This Row],[Discount_Id]],Popusti!A:C,3,0)</f>
        <v>10</v>
      </c>
    </row>
    <row r="529" spans="1:3" x14ac:dyDescent="0.25">
      <c r="A529">
        <v>16</v>
      </c>
      <c r="B529">
        <v>14685</v>
      </c>
      <c r="C529">
        <f>VLOOKUP(Table_ExternalData_1[[#This Row],[Discount_Id]],Popusti!A:C,3,0)</f>
        <v>10</v>
      </c>
    </row>
    <row r="530" spans="1:3" x14ac:dyDescent="0.25">
      <c r="A530">
        <v>16</v>
      </c>
      <c r="B530">
        <v>14703</v>
      </c>
      <c r="C530">
        <f>VLOOKUP(Table_ExternalData_1[[#This Row],[Discount_Id]],Popusti!A:C,3,0)</f>
        <v>10</v>
      </c>
    </row>
    <row r="531" spans="1:3" x14ac:dyDescent="0.25">
      <c r="A531">
        <v>16</v>
      </c>
      <c r="B531">
        <v>14704</v>
      </c>
      <c r="C531">
        <f>VLOOKUP(Table_ExternalData_1[[#This Row],[Discount_Id]],Popusti!A:C,3,0)</f>
        <v>10</v>
      </c>
    </row>
    <row r="532" spans="1:3" x14ac:dyDescent="0.25">
      <c r="A532">
        <v>16</v>
      </c>
      <c r="B532">
        <v>14719</v>
      </c>
      <c r="C532">
        <f>VLOOKUP(Table_ExternalData_1[[#This Row],[Discount_Id]],Popusti!A:C,3,0)</f>
        <v>10</v>
      </c>
    </row>
    <row r="533" spans="1:3" x14ac:dyDescent="0.25">
      <c r="A533">
        <v>16</v>
      </c>
      <c r="B533">
        <v>14720</v>
      </c>
      <c r="C533">
        <f>VLOOKUP(Table_ExternalData_1[[#This Row],[Discount_Id]],Popusti!A:C,3,0)</f>
        <v>10</v>
      </c>
    </row>
    <row r="534" spans="1:3" x14ac:dyDescent="0.25">
      <c r="A534">
        <v>16</v>
      </c>
      <c r="B534">
        <v>14735</v>
      </c>
      <c r="C534">
        <f>VLOOKUP(Table_ExternalData_1[[#This Row],[Discount_Id]],Popusti!A:C,3,0)</f>
        <v>10</v>
      </c>
    </row>
    <row r="535" spans="1:3" x14ac:dyDescent="0.25">
      <c r="A535">
        <v>16</v>
      </c>
      <c r="B535">
        <v>14744</v>
      </c>
      <c r="C535">
        <f>VLOOKUP(Table_ExternalData_1[[#This Row],[Discount_Id]],Popusti!A:C,3,0)</f>
        <v>10</v>
      </c>
    </row>
    <row r="536" spans="1:3" x14ac:dyDescent="0.25">
      <c r="A536">
        <v>16</v>
      </c>
      <c r="B536">
        <v>14749</v>
      </c>
      <c r="C536">
        <f>VLOOKUP(Table_ExternalData_1[[#This Row],[Discount_Id]],Popusti!A:C,3,0)</f>
        <v>10</v>
      </c>
    </row>
    <row r="537" spans="1:3" x14ac:dyDescent="0.25">
      <c r="A537">
        <v>16</v>
      </c>
      <c r="B537">
        <v>14763</v>
      </c>
      <c r="C537">
        <f>VLOOKUP(Table_ExternalData_1[[#This Row],[Discount_Id]],Popusti!A:C,3,0)</f>
        <v>10</v>
      </c>
    </row>
    <row r="538" spans="1:3" x14ac:dyDescent="0.25">
      <c r="A538">
        <v>16</v>
      </c>
      <c r="B538">
        <v>14764</v>
      </c>
      <c r="C538">
        <f>VLOOKUP(Table_ExternalData_1[[#This Row],[Discount_Id]],Popusti!A:C,3,0)</f>
        <v>10</v>
      </c>
    </row>
    <row r="539" spans="1:3" x14ac:dyDescent="0.25">
      <c r="A539">
        <v>16</v>
      </c>
      <c r="B539">
        <v>14803</v>
      </c>
      <c r="C539">
        <f>VLOOKUP(Table_ExternalData_1[[#This Row],[Discount_Id]],Popusti!A:C,3,0)</f>
        <v>10</v>
      </c>
    </row>
    <row r="540" spans="1:3" x14ac:dyDescent="0.25">
      <c r="A540">
        <v>16</v>
      </c>
      <c r="B540">
        <v>14805</v>
      </c>
      <c r="C540">
        <f>VLOOKUP(Table_ExternalData_1[[#This Row],[Discount_Id]],Popusti!A:C,3,0)</f>
        <v>10</v>
      </c>
    </row>
    <row r="541" spans="1:3" x14ac:dyDescent="0.25">
      <c r="A541">
        <v>16</v>
      </c>
      <c r="B541">
        <v>14806</v>
      </c>
      <c r="C541">
        <f>VLOOKUP(Table_ExternalData_1[[#This Row],[Discount_Id]],Popusti!A:C,3,0)</f>
        <v>10</v>
      </c>
    </row>
    <row r="542" spans="1:3" x14ac:dyDescent="0.25">
      <c r="A542">
        <v>16</v>
      </c>
      <c r="B542">
        <v>14820</v>
      </c>
      <c r="C542">
        <f>VLOOKUP(Table_ExternalData_1[[#This Row],[Discount_Id]],Popusti!A:C,3,0)</f>
        <v>10</v>
      </c>
    </row>
    <row r="543" spans="1:3" x14ac:dyDescent="0.25">
      <c r="A543">
        <v>16</v>
      </c>
      <c r="B543">
        <v>14839</v>
      </c>
      <c r="C543">
        <f>VLOOKUP(Table_ExternalData_1[[#This Row],[Discount_Id]],Popusti!A:C,3,0)</f>
        <v>10</v>
      </c>
    </row>
    <row r="544" spans="1:3" x14ac:dyDescent="0.25">
      <c r="A544">
        <v>16</v>
      </c>
      <c r="B544">
        <v>14914</v>
      </c>
      <c r="C544">
        <f>VLOOKUP(Table_ExternalData_1[[#This Row],[Discount_Id]],Popusti!A:C,3,0)</f>
        <v>10</v>
      </c>
    </row>
    <row r="545" spans="1:3" x14ac:dyDescent="0.25">
      <c r="A545">
        <v>16</v>
      </c>
      <c r="B545">
        <v>14943</v>
      </c>
      <c r="C545">
        <f>VLOOKUP(Table_ExternalData_1[[#This Row],[Discount_Id]],Popusti!A:C,3,0)</f>
        <v>10</v>
      </c>
    </row>
    <row r="546" spans="1:3" x14ac:dyDescent="0.25">
      <c r="A546">
        <v>16</v>
      </c>
      <c r="B546">
        <v>14944</v>
      </c>
      <c r="C546">
        <f>VLOOKUP(Table_ExternalData_1[[#This Row],[Discount_Id]],Popusti!A:C,3,0)</f>
        <v>10</v>
      </c>
    </row>
    <row r="547" spans="1:3" x14ac:dyDescent="0.25">
      <c r="A547">
        <v>16</v>
      </c>
      <c r="B547">
        <v>15000</v>
      </c>
      <c r="C547">
        <f>VLOOKUP(Table_ExternalData_1[[#This Row],[Discount_Id]],Popusti!A:C,3,0)</f>
        <v>10</v>
      </c>
    </row>
    <row r="548" spans="1:3" x14ac:dyDescent="0.25">
      <c r="A548">
        <v>16</v>
      </c>
      <c r="B548">
        <v>15017</v>
      </c>
      <c r="C548">
        <f>VLOOKUP(Table_ExternalData_1[[#This Row],[Discount_Id]],Popusti!A:C,3,0)</f>
        <v>10</v>
      </c>
    </row>
    <row r="549" spans="1:3" x14ac:dyDescent="0.25">
      <c r="A549">
        <v>16</v>
      </c>
      <c r="B549">
        <v>15020</v>
      </c>
      <c r="C549">
        <f>VLOOKUP(Table_ExternalData_1[[#This Row],[Discount_Id]],Popusti!A:C,3,0)</f>
        <v>10</v>
      </c>
    </row>
    <row r="550" spans="1:3" x14ac:dyDescent="0.25">
      <c r="A550">
        <v>16</v>
      </c>
      <c r="B550">
        <v>15022</v>
      </c>
      <c r="C550">
        <f>VLOOKUP(Table_ExternalData_1[[#This Row],[Discount_Id]],Popusti!A:C,3,0)</f>
        <v>10</v>
      </c>
    </row>
    <row r="551" spans="1:3" x14ac:dyDescent="0.25">
      <c r="A551">
        <v>16</v>
      </c>
      <c r="B551">
        <v>15045</v>
      </c>
      <c r="C551">
        <f>VLOOKUP(Table_ExternalData_1[[#This Row],[Discount_Id]],Popusti!A:C,3,0)</f>
        <v>10</v>
      </c>
    </row>
    <row r="552" spans="1:3" x14ac:dyDescent="0.25">
      <c r="A552">
        <v>16</v>
      </c>
      <c r="B552">
        <v>15061</v>
      </c>
      <c r="C552">
        <f>VLOOKUP(Table_ExternalData_1[[#This Row],[Discount_Id]],Popusti!A:C,3,0)</f>
        <v>10</v>
      </c>
    </row>
    <row r="553" spans="1:3" x14ac:dyDescent="0.25">
      <c r="A553">
        <v>16</v>
      </c>
      <c r="B553">
        <v>15062</v>
      </c>
      <c r="C553">
        <f>VLOOKUP(Table_ExternalData_1[[#This Row],[Discount_Id]],Popusti!A:C,3,0)</f>
        <v>10</v>
      </c>
    </row>
    <row r="554" spans="1:3" x14ac:dyDescent="0.25">
      <c r="A554">
        <v>16</v>
      </c>
      <c r="B554">
        <v>15070</v>
      </c>
      <c r="C554">
        <f>VLOOKUP(Table_ExternalData_1[[#This Row],[Discount_Id]],Popusti!A:C,3,0)</f>
        <v>10</v>
      </c>
    </row>
    <row r="555" spans="1:3" x14ac:dyDescent="0.25">
      <c r="A555">
        <v>16</v>
      </c>
      <c r="B555">
        <v>15071</v>
      </c>
      <c r="C555">
        <f>VLOOKUP(Table_ExternalData_1[[#This Row],[Discount_Id]],Popusti!A:C,3,0)</f>
        <v>10</v>
      </c>
    </row>
    <row r="556" spans="1:3" x14ac:dyDescent="0.25">
      <c r="A556">
        <v>16</v>
      </c>
      <c r="B556">
        <v>15090</v>
      </c>
      <c r="C556">
        <f>VLOOKUP(Table_ExternalData_1[[#This Row],[Discount_Id]],Popusti!A:C,3,0)</f>
        <v>10</v>
      </c>
    </row>
    <row r="557" spans="1:3" x14ac:dyDescent="0.25">
      <c r="A557">
        <v>16</v>
      </c>
      <c r="B557">
        <v>15096</v>
      </c>
      <c r="C557">
        <f>VLOOKUP(Table_ExternalData_1[[#This Row],[Discount_Id]],Popusti!A:C,3,0)</f>
        <v>10</v>
      </c>
    </row>
    <row r="558" spans="1:3" x14ac:dyDescent="0.25">
      <c r="A558">
        <v>16</v>
      </c>
      <c r="B558">
        <v>15122</v>
      </c>
      <c r="C558">
        <f>VLOOKUP(Table_ExternalData_1[[#This Row],[Discount_Id]],Popusti!A:C,3,0)</f>
        <v>10</v>
      </c>
    </row>
    <row r="559" spans="1:3" x14ac:dyDescent="0.25">
      <c r="A559">
        <v>16</v>
      </c>
      <c r="B559">
        <v>15123</v>
      </c>
      <c r="C559">
        <f>VLOOKUP(Table_ExternalData_1[[#This Row],[Discount_Id]],Popusti!A:C,3,0)</f>
        <v>10</v>
      </c>
    </row>
    <row r="560" spans="1:3" x14ac:dyDescent="0.25">
      <c r="A560">
        <v>16</v>
      </c>
      <c r="B560">
        <v>15124</v>
      </c>
      <c r="C560">
        <f>VLOOKUP(Table_ExternalData_1[[#This Row],[Discount_Id]],Popusti!A:C,3,0)</f>
        <v>10</v>
      </c>
    </row>
    <row r="561" spans="1:3" x14ac:dyDescent="0.25">
      <c r="A561">
        <v>16</v>
      </c>
      <c r="B561">
        <v>15125</v>
      </c>
      <c r="C561">
        <f>VLOOKUP(Table_ExternalData_1[[#This Row],[Discount_Id]],Popusti!A:C,3,0)</f>
        <v>10</v>
      </c>
    </row>
    <row r="562" spans="1:3" x14ac:dyDescent="0.25">
      <c r="A562">
        <v>16</v>
      </c>
      <c r="B562">
        <v>15126</v>
      </c>
      <c r="C562">
        <f>VLOOKUP(Table_ExternalData_1[[#This Row],[Discount_Id]],Popusti!A:C,3,0)</f>
        <v>10</v>
      </c>
    </row>
    <row r="563" spans="1:3" x14ac:dyDescent="0.25">
      <c r="A563">
        <v>16</v>
      </c>
      <c r="B563">
        <v>15127</v>
      </c>
      <c r="C563">
        <f>VLOOKUP(Table_ExternalData_1[[#This Row],[Discount_Id]],Popusti!A:C,3,0)</f>
        <v>10</v>
      </c>
    </row>
    <row r="564" spans="1:3" x14ac:dyDescent="0.25">
      <c r="A564">
        <v>16</v>
      </c>
      <c r="B564">
        <v>15128</v>
      </c>
      <c r="C564">
        <f>VLOOKUP(Table_ExternalData_1[[#This Row],[Discount_Id]],Popusti!A:C,3,0)</f>
        <v>10</v>
      </c>
    </row>
    <row r="565" spans="1:3" x14ac:dyDescent="0.25">
      <c r="A565">
        <v>16</v>
      </c>
      <c r="B565">
        <v>15129</v>
      </c>
      <c r="C565">
        <f>VLOOKUP(Table_ExternalData_1[[#This Row],[Discount_Id]],Popusti!A:C,3,0)</f>
        <v>10</v>
      </c>
    </row>
    <row r="566" spans="1:3" x14ac:dyDescent="0.25">
      <c r="A566">
        <v>16</v>
      </c>
      <c r="B566">
        <v>15130</v>
      </c>
      <c r="C566">
        <f>VLOOKUP(Table_ExternalData_1[[#This Row],[Discount_Id]],Popusti!A:C,3,0)</f>
        <v>10</v>
      </c>
    </row>
    <row r="567" spans="1:3" x14ac:dyDescent="0.25">
      <c r="A567">
        <v>16</v>
      </c>
      <c r="B567">
        <v>15131</v>
      </c>
      <c r="C567">
        <f>VLOOKUP(Table_ExternalData_1[[#This Row],[Discount_Id]],Popusti!A:C,3,0)</f>
        <v>10</v>
      </c>
    </row>
    <row r="568" spans="1:3" x14ac:dyDescent="0.25">
      <c r="A568">
        <v>16</v>
      </c>
      <c r="B568">
        <v>15132</v>
      </c>
      <c r="C568">
        <f>VLOOKUP(Table_ExternalData_1[[#This Row],[Discount_Id]],Popusti!A:C,3,0)</f>
        <v>10</v>
      </c>
    </row>
    <row r="569" spans="1:3" x14ac:dyDescent="0.25">
      <c r="A569">
        <v>16</v>
      </c>
      <c r="B569">
        <v>15133</v>
      </c>
      <c r="C569">
        <f>VLOOKUP(Table_ExternalData_1[[#This Row],[Discount_Id]],Popusti!A:C,3,0)</f>
        <v>10</v>
      </c>
    </row>
    <row r="570" spans="1:3" x14ac:dyDescent="0.25">
      <c r="A570">
        <v>16</v>
      </c>
      <c r="B570">
        <v>15134</v>
      </c>
      <c r="C570">
        <f>VLOOKUP(Table_ExternalData_1[[#This Row],[Discount_Id]],Popusti!A:C,3,0)</f>
        <v>10</v>
      </c>
    </row>
    <row r="571" spans="1:3" x14ac:dyDescent="0.25">
      <c r="A571">
        <v>16</v>
      </c>
      <c r="B571">
        <v>15135</v>
      </c>
      <c r="C571">
        <f>VLOOKUP(Table_ExternalData_1[[#This Row],[Discount_Id]],Popusti!A:C,3,0)</f>
        <v>10</v>
      </c>
    </row>
    <row r="572" spans="1:3" x14ac:dyDescent="0.25">
      <c r="A572">
        <v>16</v>
      </c>
      <c r="B572">
        <v>15136</v>
      </c>
      <c r="C572">
        <f>VLOOKUP(Table_ExternalData_1[[#This Row],[Discount_Id]],Popusti!A:C,3,0)</f>
        <v>10</v>
      </c>
    </row>
    <row r="573" spans="1:3" x14ac:dyDescent="0.25">
      <c r="A573">
        <v>16</v>
      </c>
      <c r="B573">
        <v>15142</v>
      </c>
      <c r="C573">
        <f>VLOOKUP(Table_ExternalData_1[[#This Row],[Discount_Id]],Popusti!A:C,3,0)</f>
        <v>10</v>
      </c>
    </row>
    <row r="574" spans="1:3" x14ac:dyDescent="0.25">
      <c r="A574">
        <v>16</v>
      </c>
      <c r="B574">
        <v>15143</v>
      </c>
      <c r="C574">
        <f>VLOOKUP(Table_ExternalData_1[[#This Row],[Discount_Id]],Popusti!A:C,3,0)</f>
        <v>10</v>
      </c>
    </row>
    <row r="575" spans="1:3" x14ac:dyDescent="0.25">
      <c r="A575">
        <v>16</v>
      </c>
      <c r="B575">
        <v>15144</v>
      </c>
      <c r="C575">
        <f>VLOOKUP(Table_ExternalData_1[[#This Row],[Discount_Id]],Popusti!A:C,3,0)</f>
        <v>10</v>
      </c>
    </row>
    <row r="576" spans="1:3" x14ac:dyDescent="0.25">
      <c r="A576">
        <v>16</v>
      </c>
      <c r="B576">
        <v>15145</v>
      </c>
      <c r="C576">
        <f>VLOOKUP(Table_ExternalData_1[[#This Row],[Discount_Id]],Popusti!A:C,3,0)</f>
        <v>10</v>
      </c>
    </row>
    <row r="577" spans="1:3" x14ac:dyDescent="0.25">
      <c r="A577">
        <v>16</v>
      </c>
      <c r="B577">
        <v>15148</v>
      </c>
      <c r="C577">
        <f>VLOOKUP(Table_ExternalData_1[[#This Row],[Discount_Id]],Popusti!A:C,3,0)</f>
        <v>10</v>
      </c>
    </row>
    <row r="578" spans="1:3" x14ac:dyDescent="0.25">
      <c r="A578">
        <v>16</v>
      </c>
      <c r="B578">
        <v>15200</v>
      </c>
      <c r="C578">
        <f>VLOOKUP(Table_ExternalData_1[[#This Row],[Discount_Id]],Popusti!A:C,3,0)</f>
        <v>10</v>
      </c>
    </row>
    <row r="579" spans="1:3" x14ac:dyDescent="0.25">
      <c r="A579">
        <v>16</v>
      </c>
      <c r="B579">
        <v>15201</v>
      </c>
      <c r="C579">
        <f>VLOOKUP(Table_ExternalData_1[[#This Row],[Discount_Id]],Popusti!A:C,3,0)</f>
        <v>10</v>
      </c>
    </row>
    <row r="580" spans="1:3" x14ac:dyDescent="0.25">
      <c r="A580">
        <v>16</v>
      </c>
      <c r="B580">
        <v>15209</v>
      </c>
      <c r="C580">
        <f>VLOOKUP(Table_ExternalData_1[[#This Row],[Discount_Id]],Popusti!A:C,3,0)</f>
        <v>10</v>
      </c>
    </row>
    <row r="581" spans="1:3" x14ac:dyDescent="0.25">
      <c r="A581">
        <v>16</v>
      </c>
      <c r="B581">
        <v>15216</v>
      </c>
      <c r="C581">
        <f>VLOOKUP(Table_ExternalData_1[[#This Row],[Discount_Id]],Popusti!A:C,3,0)</f>
        <v>10</v>
      </c>
    </row>
    <row r="582" spans="1:3" x14ac:dyDescent="0.25">
      <c r="A582">
        <v>16</v>
      </c>
      <c r="B582">
        <v>15217</v>
      </c>
      <c r="C582">
        <f>VLOOKUP(Table_ExternalData_1[[#This Row],[Discount_Id]],Popusti!A:C,3,0)</f>
        <v>10</v>
      </c>
    </row>
    <row r="583" spans="1:3" x14ac:dyDescent="0.25">
      <c r="A583">
        <v>16</v>
      </c>
      <c r="B583">
        <v>15218</v>
      </c>
      <c r="C583">
        <f>VLOOKUP(Table_ExternalData_1[[#This Row],[Discount_Id]],Popusti!A:C,3,0)</f>
        <v>10</v>
      </c>
    </row>
    <row r="584" spans="1:3" x14ac:dyDescent="0.25">
      <c r="A584">
        <v>16</v>
      </c>
      <c r="B584">
        <v>15219</v>
      </c>
      <c r="C584">
        <f>VLOOKUP(Table_ExternalData_1[[#This Row],[Discount_Id]],Popusti!A:C,3,0)</f>
        <v>10</v>
      </c>
    </row>
    <row r="585" spans="1:3" x14ac:dyDescent="0.25">
      <c r="A585">
        <v>16</v>
      </c>
      <c r="B585">
        <v>15220</v>
      </c>
      <c r="C585">
        <f>VLOOKUP(Table_ExternalData_1[[#This Row],[Discount_Id]],Popusti!A:C,3,0)</f>
        <v>10</v>
      </c>
    </row>
    <row r="586" spans="1:3" x14ac:dyDescent="0.25">
      <c r="A586">
        <v>16</v>
      </c>
      <c r="B586">
        <v>15225</v>
      </c>
      <c r="C586">
        <f>VLOOKUP(Table_ExternalData_1[[#This Row],[Discount_Id]],Popusti!A:C,3,0)</f>
        <v>10</v>
      </c>
    </row>
    <row r="587" spans="1:3" x14ac:dyDescent="0.25">
      <c r="A587">
        <v>16</v>
      </c>
      <c r="B587">
        <v>15226</v>
      </c>
      <c r="C587">
        <f>VLOOKUP(Table_ExternalData_1[[#This Row],[Discount_Id]],Popusti!A:C,3,0)</f>
        <v>10</v>
      </c>
    </row>
    <row r="588" spans="1:3" x14ac:dyDescent="0.25">
      <c r="A588">
        <v>16</v>
      </c>
      <c r="B588">
        <v>15227</v>
      </c>
      <c r="C588">
        <f>VLOOKUP(Table_ExternalData_1[[#This Row],[Discount_Id]],Popusti!A:C,3,0)</f>
        <v>10</v>
      </c>
    </row>
    <row r="589" spans="1:3" x14ac:dyDescent="0.25">
      <c r="A589">
        <v>16</v>
      </c>
      <c r="B589">
        <v>15228</v>
      </c>
      <c r="C589">
        <f>VLOOKUP(Table_ExternalData_1[[#This Row],[Discount_Id]],Popusti!A:C,3,0)</f>
        <v>10</v>
      </c>
    </row>
    <row r="590" spans="1:3" x14ac:dyDescent="0.25">
      <c r="A590">
        <v>16</v>
      </c>
      <c r="B590">
        <v>15229</v>
      </c>
      <c r="C590">
        <f>VLOOKUP(Table_ExternalData_1[[#This Row],[Discount_Id]],Popusti!A:C,3,0)</f>
        <v>10</v>
      </c>
    </row>
    <row r="591" spans="1:3" x14ac:dyDescent="0.25">
      <c r="A591">
        <v>16</v>
      </c>
      <c r="B591">
        <v>15230</v>
      </c>
      <c r="C591">
        <f>VLOOKUP(Table_ExternalData_1[[#This Row],[Discount_Id]],Popusti!A:C,3,0)</f>
        <v>10</v>
      </c>
    </row>
    <row r="592" spans="1:3" x14ac:dyDescent="0.25">
      <c r="A592">
        <v>16</v>
      </c>
      <c r="B592">
        <v>15231</v>
      </c>
      <c r="C592">
        <f>VLOOKUP(Table_ExternalData_1[[#This Row],[Discount_Id]],Popusti!A:C,3,0)</f>
        <v>10</v>
      </c>
    </row>
    <row r="593" spans="1:3" x14ac:dyDescent="0.25">
      <c r="A593">
        <v>16</v>
      </c>
      <c r="B593">
        <v>15246</v>
      </c>
      <c r="C593">
        <f>VLOOKUP(Table_ExternalData_1[[#This Row],[Discount_Id]],Popusti!A:C,3,0)</f>
        <v>10</v>
      </c>
    </row>
    <row r="594" spans="1:3" x14ac:dyDescent="0.25">
      <c r="A594">
        <v>16</v>
      </c>
      <c r="B594">
        <v>15250</v>
      </c>
      <c r="C594">
        <f>VLOOKUP(Table_ExternalData_1[[#This Row],[Discount_Id]],Popusti!A:C,3,0)</f>
        <v>10</v>
      </c>
    </row>
    <row r="595" spans="1:3" x14ac:dyDescent="0.25">
      <c r="A595">
        <v>16</v>
      </c>
      <c r="B595">
        <v>15255</v>
      </c>
      <c r="C595">
        <f>VLOOKUP(Table_ExternalData_1[[#This Row],[Discount_Id]],Popusti!A:C,3,0)</f>
        <v>10</v>
      </c>
    </row>
    <row r="596" spans="1:3" x14ac:dyDescent="0.25">
      <c r="A596">
        <v>16</v>
      </c>
      <c r="B596">
        <v>15257</v>
      </c>
      <c r="C596">
        <f>VLOOKUP(Table_ExternalData_1[[#This Row],[Discount_Id]],Popusti!A:C,3,0)</f>
        <v>10</v>
      </c>
    </row>
    <row r="597" spans="1:3" x14ac:dyDescent="0.25">
      <c r="A597">
        <v>16</v>
      </c>
      <c r="B597">
        <v>15259</v>
      </c>
      <c r="C597">
        <f>VLOOKUP(Table_ExternalData_1[[#This Row],[Discount_Id]],Popusti!A:C,3,0)</f>
        <v>10</v>
      </c>
    </row>
    <row r="598" spans="1:3" x14ac:dyDescent="0.25">
      <c r="A598">
        <v>16</v>
      </c>
      <c r="B598">
        <v>15269</v>
      </c>
      <c r="C598">
        <f>VLOOKUP(Table_ExternalData_1[[#This Row],[Discount_Id]],Popusti!A:C,3,0)</f>
        <v>10</v>
      </c>
    </row>
    <row r="599" spans="1:3" x14ac:dyDescent="0.25">
      <c r="A599">
        <v>16</v>
      </c>
      <c r="B599">
        <v>15270</v>
      </c>
      <c r="C599">
        <f>VLOOKUP(Table_ExternalData_1[[#This Row],[Discount_Id]],Popusti!A:C,3,0)</f>
        <v>10</v>
      </c>
    </row>
    <row r="600" spans="1:3" x14ac:dyDescent="0.25">
      <c r="A600">
        <v>16</v>
      </c>
      <c r="B600">
        <v>15277</v>
      </c>
      <c r="C600">
        <f>VLOOKUP(Table_ExternalData_1[[#This Row],[Discount_Id]],Popusti!A:C,3,0)</f>
        <v>10</v>
      </c>
    </row>
    <row r="601" spans="1:3" x14ac:dyDescent="0.25">
      <c r="A601">
        <v>16</v>
      </c>
      <c r="B601">
        <v>15281</v>
      </c>
      <c r="C601">
        <f>VLOOKUP(Table_ExternalData_1[[#This Row],[Discount_Id]],Popusti!A:C,3,0)</f>
        <v>10</v>
      </c>
    </row>
    <row r="602" spans="1:3" x14ac:dyDescent="0.25">
      <c r="A602">
        <v>16</v>
      </c>
      <c r="B602">
        <v>15297</v>
      </c>
      <c r="C602">
        <f>VLOOKUP(Table_ExternalData_1[[#This Row],[Discount_Id]],Popusti!A:C,3,0)</f>
        <v>10</v>
      </c>
    </row>
    <row r="603" spans="1:3" x14ac:dyDescent="0.25">
      <c r="A603">
        <v>16</v>
      </c>
      <c r="B603">
        <v>15303</v>
      </c>
      <c r="C603">
        <f>VLOOKUP(Table_ExternalData_1[[#This Row],[Discount_Id]],Popusti!A:C,3,0)</f>
        <v>10</v>
      </c>
    </row>
    <row r="604" spans="1:3" x14ac:dyDescent="0.25">
      <c r="A604">
        <v>16</v>
      </c>
      <c r="B604">
        <v>15304</v>
      </c>
      <c r="C604">
        <f>VLOOKUP(Table_ExternalData_1[[#This Row],[Discount_Id]],Popusti!A:C,3,0)</f>
        <v>10</v>
      </c>
    </row>
    <row r="605" spans="1:3" x14ac:dyDescent="0.25">
      <c r="A605">
        <v>16</v>
      </c>
      <c r="B605">
        <v>15305</v>
      </c>
      <c r="C605">
        <f>VLOOKUP(Table_ExternalData_1[[#This Row],[Discount_Id]],Popusti!A:C,3,0)</f>
        <v>10</v>
      </c>
    </row>
    <row r="606" spans="1:3" x14ac:dyDescent="0.25">
      <c r="A606">
        <v>16</v>
      </c>
      <c r="B606">
        <v>15323</v>
      </c>
      <c r="C606">
        <f>VLOOKUP(Table_ExternalData_1[[#This Row],[Discount_Id]],Popusti!A:C,3,0)</f>
        <v>10</v>
      </c>
    </row>
    <row r="607" spans="1:3" x14ac:dyDescent="0.25">
      <c r="A607">
        <v>16</v>
      </c>
      <c r="B607">
        <v>15328</v>
      </c>
      <c r="C607">
        <f>VLOOKUP(Table_ExternalData_1[[#This Row],[Discount_Id]],Popusti!A:C,3,0)</f>
        <v>10</v>
      </c>
    </row>
    <row r="608" spans="1:3" x14ac:dyDescent="0.25">
      <c r="A608">
        <v>16</v>
      </c>
      <c r="B608">
        <v>15332</v>
      </c>
      <c r="C608">
        <f>VLOOKUP(Table_ExternalData_1[[#This Row],[Discount_Id]],Popusti!A:C,3,0)</f>
        <v>10</v>
      </c>
    </row>
    <row r="609" spans="1:3" x14ac:dyDescent="0.25">
      <c r="A609">
        <v>16</v>
      </c>
      <c r="B609">
        <v>15333</v>
      </c>
      <c r="C609">
        <f>VLOOKUP(Table_ExternalData_1[[#This Row],[Discount_Id]],Popusti!A:C,3,0)</f>
        <v>10</v>
      </c>
    </row>
    <row r="610" spans="1:3" x14ac:dyDescent="0.25">
      <c r="A610">
        <v>16</v>
      </c>
      <c r="B610">
        <v>15335</v>
      </c>
      <c r="C610">
        <f>VLOOKUP(Table_ExternalData_1[[#This Row],[Discount_Id]],Popusti!A:C,3,0)</f>
        <v>10</v>
      </c>
    </row>
    <row r="611" spans="1:3" x14ac:dyDescent="0.25">
      <c r="A611">
        <v>16</v>
      </c>
      <c r="B611">
        <v>15367</v>
      </c>
      <c r="C611">
        <f>VLOOKUP(Table_ExternalData_1[[#This Row],[Discount_Id]],Popusti!A:C,3,0)</f>
        <v>10</v>
      </c>
    </row>
    <row r="612" spans="1:3" x14ac:dyDescent="0.25">
      <c r="A612">
        <v>16</v>
      </c>
      <c r="B612">
        <v>15368</v>
      </c>
      <c r="C612">
        <f>VLOOKUP(Table_ExternalData_1[[#This Row],[Discount_Id]],Popusti!A:C,3,0)</f>
        <v>10</v>
      </c>
    </row>
    <row r="613" spans="1:3" x14ac:dyDescent="0.25">
      <c r="A613">
        <v>16</v>
      </c>
      <c r="B613">
        <v>15395</v>
      </c>
      <c r="C613">
        <f>VLOOKUP(Table_ExternalData_1[[#This Row],[Discount_Id]],Popusti!A:C,3,0)</f>
        <v>10</v>
      </c>
    </row>
    <row r="614" spans="1:3" x14ac:dyDescent="0.25">
      <c r="A614">
        <v>16</v>
      </c>
      <c r="B614">
        <v>15396</v>
      </c>
      <c r="C614">
        <f>VLOOKUP(Table_ExternalData_1[[#This Row],[Discount_Id]],Popusti!A:C,3,0)</f>
        <v>10</v>
      </c>
    </row>
    <row r="615" spans="1:3" x14ac:dyDescent="0.25">
      <c r="A615">
        <v>16</v>
      </c>
      <c r="B615">
        <v>15405</v>
      </c>
      <c r="C615">
        <f>VLOOKUP(Table_ExternalData_1[[#This Row],[Discount_Id]],Popusti!A:C,3,0)</f>
        <v>10</v>
      </c>
    </row>
    <row r="616" spans="1:3" x14ac:dyDescent="0.25">
      <c r="A616">
        <v>16</v>
      </c>
      <c r="B616">
        <v>15411</v>
      </c>
      <c r="C616">
        <f>VLOOKUP(Table_ExternalData_1[[#This Row],[Discount_Id]],Popusti!A:C,3,0)</f>
        <v>10</v>
      </c>
    </row>
    <row r="617" spans="1:3" x14ac:dyDescent="0.25">
      <c r="A617">
        <v>16</v>
      </c>
      <c r="B617">
        <v>15415</v>
      </c>
      <c r="C617">
        <f>VLOOKUP(Table_ExternalData_1[[#This Row],[Discount_Id]],Popusti!A:C,3,0)</f>
        <v>10</v>
      </c>
    </row>
    <row r="618" spans="1:3" x14ac:dyDescent="0.25">
      <c r="A618">
        <v>16</v>
      </c>
      <c r="B618">
        <v>15417</v>
      </c>
      <c r="C618">
        <f>VLOOKUP(Table_ExternalData_1[[#This Row],[Discount_Id]],Popusti!A:C,3,0)</f>
        <v>10</v>
      </c>
    </row>
    <row r="619" spans="1:3" x14ac:dyDescent="0.25">
      <c r="A619">
        <v>16</v>
      </c>
      <c r="B619">
        <v>15424</v>
      </c>
      <c r="C619">
        <f>VLOOKUP(Table_ExternalData_1[[#This Row],[Discount_Id]],Popusti!A:C,3,0)</f>
        <v>10</v>
      </c>
    </row>
    <row r="620" spans="1:3" x14ac:dyDescent="0.25">
      <c r="A620">
        <v>16</v>
      </c>
      <c r="B620">
        <v>15438</v>
      </c>
      <c r="C620">
        <f>VLOOKUP(Table_ExternalData_1[[#This Row],[Discount_Id]],Popusti!A:C,3,0)</f>
        <v>10</v>
      </c>
    </row>
    <row r="621" spans="1:3" x14ac:dyDescent="0.25">
      <c r="A621">
        <v>16</v>
      </c>
      <c r="B621">
        <v>15439</v>
      </c>
      <c r="C621">
        <f>VLOOKUP(Table_ExternalData_1[[#This Row],[Discount_Id]],Popusti!A:C,3,0)</f>
        <v>10</v>
      </c>
    </row>
    <row r="622" spans="1:3" x14ac:dyDescent="0.25">
      <c r="A622">
        <v>16</v>
      </c>
      <c r="B622">
        <v>15449</v>
      </c>
      <c r="C622">
        <f>VLOOKUP(Table_ExternalData_1[[#This Row],[Discount_Id]],Popusti!A:C,3,0)</f>
        <v>10</v>
      </c>
    </row>
    <row r="623" spans="1:3" x14ac:dyDescent="0.25">
      <c r="A623">
        <v>16</v>
      </c>
      <c r="B623">
        <v>15450</v>
      </c>
      <c r="C623">
        <f>VLOOKUP(Table_ExternalData_1[[#This Row],[Discount_Id]],Popusti!A:C,3,0)</f>
        <v>10</v>
      </c>
    </row>
    <row r="624" spans="1:3" x14ac:dyDescent="0.25">
      <c r="A624">
        <v>16</v>
      </c>
      <c r="B624">
        <v>15536</v>
      </c>
      <c r="C624">
        <f>VLOOKUP(Table_ExternalData_1[[#This Row],[Discount_Id]],Popusti!A:C,3,0)</f>
        <v>10</v>
      </c>
    </row>
    <row r="625" spans="1:3" x14ac:dyDescent="0.25">
      <c r="A625">
        <v>16</v>
      </c>
      <c r="B625">
        <v>15537</v>
      </c>
      <c r="C625">
        <f>VLOOKUP(Table_ExternalData_1[[#This Row],[Discount_Id]],Popusti!A:C,3,0)</f>
        <v>10</v>
      </c>
    </row>
    <row r="626" spans="1:3" x14ac:dyDescent="0.25">
      <c r="A626">
        <v>16</v>
      </c>
      <c r="B626">
        <v>15541</v>
      </c>
      <c r="C626">
        <f>VLOOKUP(Table_ExternalData_1[[#This Row],[Discount_Id]],Popusti!A:C,3,0)</f>
        <v>10</v>
      </c>
    </row>
    <row r="627" spans="1:3" x14ac:dyDescent="0.25">
      <c r="A627">
        <v>16</v>
      </c>
      <c r="B627">
        <v>15546</v>
      </c>
      <c r="C627">
        <f>VLOOKUP(Table_ExternalData_1[[#This Row],[Discount_Id]],Popusti!A:C,3,0)</f>
        <v>10</v>
      </c>
    </row>
    <row r="628" spans="1:3" x14ac:dyDescent="0.25">
      <c r="A628">
        <v>16</v>
      </c>
      <c r="B628">
        <v>15562</v>
      </c>
      <c r="C628">
        <f>VLOOKUP(Table_ExternalData_1[[#This Row],[Discount_Id]],Popusti!A:C,3,0)</f>
        <v>10</v>
      </c>
    </row>
    <row r="629" spans="1:3" x14ac:dyDescent="0.25">
      <c r="A629">
        <v>16</v>
      </c>
      <c r="B629">
        <v>15571</v>
      </c>
      <c r="C629">
        <f>VLOOKUP(Table_ExternalData_1[[#This Row],[Discount_Id]],Popusti!A:C,3,0)</f>
        <v>10</v>
      </c>
    </row>
    <row r="630" spans="1:3" x14ac:dyDescent="0.25">
      <c r="A630">
        <v>16</v>
      </c>
      <c r="B630">
        <v>15601</v>
      </c>
      <c r="C630">
        <f>VLOOKUP(Table_ExternalData_1[[#This Row],[Discount_Id]],Popusti!A:C,3,0)</f>
        <v>10</v>
      </c>
    </row>
    <row r="631" spans="1:3" x14ac:dyDescent="0.25">
      <c r="A631">
        <v>16</v>
      </c>
      <c r="B631">
        <v>15611</v>
      </c>
      <c r="C631">
        <f>VLOOKUP(Table_ExternalData_1[[#This Row],[Discount_Id]],Popusti!A:C,3,0)</f>
        <v>10</v>
      </c>
    </row>
    <row r="632" spans="1:3" x14ac:dyDescent="0.25">
      <c r="A632">
        <v>16</v>
      </c>
      <c r="B632">
        <v>15615</v>
      </c>
      <c r="C632">
        <f>VLOOKUP(Table_ExternalData_1[[#This Row],[Discount_Id]],Popusti!A:C,3,0)</f>
        <v>10</v>
      </c>
    </row>
    <row r="633" spans="1:3" x14ac:dyDescent="0.25">
      <c r="A633">
        <v>16</v>
      </c>
      <c r="B633">
        <v>15616</v>
      </c>
      <c r="C633">
        <f>VLOOKUP(Table_ExternalData_1[[#This Row],[Discount_Id]],Popusti!A:C,3,0)</f>
        <v>10</v>
      </c>
    </row>
    <row r="634" spans="1:3" x14ac:dyDescent="0.25">
      <c r="A634">
        <v>16</v>
      </c>
      <c r="B634">
        <v>15622</v>
      </c>
      <c r="C634">
        <f>VLOOKUP(Table_ExternalData_1[[#This Row],[Discount_Id]],Popusti!A:C,3,0)</f>
        <v>10</v>
      </c>
    </row>
    <row r="635" spans="1:3" x14ac:dyDescent="0.25">
      <c r="A635">
        <v>16</v>
      </c>
      <c r="B635">
        <v>15624</v>
      </c>
      <c r="C635">
        <f>VLOOKUP(Table_ExternalData_1[[#This Row],[Discount_Id]],Popusti!A:C,3,0)</f>
        <v>10</v>
      </c>
    </row>
    <row r="636" spans="1:3" x14ac:dyDescent="0.25">
      <c r="A636">
        <v>16</v>
      </c>
      <c r="B636">
        <v>15631</v>
      </c>
      <c r="C636">
        <f>VLOOKUP(Table_ExternalData_1[[#This Row],[Discount_Id]],Popusti!A:C,3,0)</f>
        <v>10</v>
      </c>
    </row>
    <row r="637" spans="1:3" x14ac:dyDescent="0.25">
      <c r="A637">
        <v>16</v>
      </c>
      <c r="B637">
        <v>15632</v>
      </c>
      <c r="C637">
        <f>VLOOKUP(Table_ExternalData_1[[#This Row],[Discount_Id]],Popusti!A:C,3,0)</f>
        <v>10</v>
      </c>
    </row>
    <row r="638" spans="1:3" x14ac:dyDescent="0.25">
      <c r="A638">
        <v>16</v>
      </c>
      <c r="B638">
        <v>15633</v>
      </c>
      <c r="C638">
        <f>VLOOKUP(Table_ExternalData_1[[#This Row],[Discount_Id]],Popusti!A:C,3,0)</f>
        <v>10</v>
      </c>
    </row>
    <row r="639" spans="1:3" x14ac:dyDescent="0.25">
      <c r="A639">
        <v>16</v>
      </c>
      <c r="B639">
        <v>15640</v>
      </c>
      <c r="C639">
        <f>VLOOKUP(Table_ExternalData_1[[#This Row],[Discount_Id]],Popusti!A:C,3,0)</f>
        <v>10</v>
      </c>
    </row>
    <row r="640" spans="1:3" x14ac:dyDescent="0.25">
      <c r="A640">
        <v>16</v>
      </c>
      <c r="B640">
        <v>15641</v>
      </c>
      <c r="C640">
        <f>VLOOKUP(Table_ExternalData_1[[#This Row],[Discount_Id]],Popusti!A:C,3,0)</f>
        <v>10</v>
      </c>
    </row>
    <row r="641" spans="1:3" x14ac:dyDescent="0.25">
      <c r="A641">
        <v>16</v>
      </c>
      <c r="B641">
        <v>15644</v>
      </c>
      <c r="C641">
        <f>VLOOKUP(Table_ExternalData_1[[#This Row],[Discount_Id]],Popusti!A:C,3,0)</f>
        <v>10</v>
      </c>
    </row>
    <row r="642" spans="1:3" x14ac:dyDescent="0.25">
      <c r="A642">
        <v>16</v>
      </c>
      <c r="B642">
        <v>15645</v>
      </c>
      <c r="C642">
        <f>VLOOKUP(Table_ExternalData_1[[#This Row],[Discount_Id]],Popusti!A:C,3,0)</f>
        <v>10</v>
      </c>
    </row>
    <row r="643" spans="1:3" x14ac:dyDescent="0.25">
      <c r="A643">
        <v>16</v>
      </c>
      <c r="B643">
        <v>15655</v>
      </c>
      <c r="C643">
        <f>VLOOKUP(Table_ExternalData_1[[#This Row],[Discount_Id]],Popusti!A:C,3,0)</f>
        <v>10</v>
      </c>
    </row>
    <row r="644" spans="1:3" x14ac:dyDescent="0.25">
      <c r="A644">
        <v>16</v>
      </c>
      <c r="B644">
        <v>15662</v>
      </c>
      <c r="C644">
        <f>VLOOKUP(Table_ExternalData_1[[#This Row],[Discount_Id]],Popusti!A:C,3,0)</f>
        <v>10</v>
      </c>
    </row>
    <row r="645" spans="1:3" x14ac:dyDescent="0.25">
      <c r="A645">
        <v>16</v>
      </c>
      <c r="B645">
        <v>15663</v>
      </c>
      <c r="C645">
        <f>VLOOKUP(Table_ExternalData_1[[#This Row],[Discount_Id]],Popusti!A:C,3,0)</f>
        <v>10</v>
      </c>
    </row>
    <row r="646" spans="1:3" x14ac:dyDescent="0.25">
      <c r="A646">
        <v>16</v>
      </c>
      <c r="B646">
        <v>15666</v>
      </c>
      <c r="C646">
        <f>VLOOKUP(Table_ExternalData_1[[#This Row],[Discount_Id]],Popusti!A:C,3,0)</f>
        <v>10</v>
      </c>
    </row>
    <row r="647" spans="1:3" x14ac:dyDescent="0.25">
      <c r="A647">
        <v>16</v>
      </c>
      <c r="B647">
        <v>15686</v>
      </c>
      <c r="C647">
        <f>VLOOKUP(Table_ExternalData_1[[#This Row],[Discount_Id]],Popusti!A:C,3,0)</f>
        <v>10</v>
      </c>
    </row>
    <row r="648" spans="1:3" x14ac:dyDescent="0.25">
      <c r="A648">
        <v>16</v>
      </c>
      <c r="B648">
        <v>15687</v>
      </c>
      <c r="C648">
        <f>VLOOKUP(Table_ExternalData_1[[#This Row],[Discount_Id]],Popusti!A:C,3,0)</f>
        <v>10</v>
      </c>
    </row>
    <row r="649" spans="1:3" x14ac:dyDescent="0.25">
      <c r="A649">
        <v>16</v>
      </c>
      <c r="B649">
        <v>15688</v>
      </c>
      <c r="C649">
        <f>VLOOKUP(Table_ExternalData_1[[#This Row],[Discount_Id]],Popusti!A:C,3,0)</f>
        <v>10</v>
      </c>
    </row>
    <row r="650" spans="1:3" x14ac:dyDescent="0.25">
      <c r="A650">
        <v>16</v>
      </c>
      <c r="B650">
        <v>15691</v>
      </c>
      <c r="C650">
        <f>VLOOKUP(Table_ExternalData_1[[#This Row],[Discount_Id]],Popusti!A:C,3,0)</f>
        <v>10</v>
      </c>
    </row>
    <row r="651" spans="1:3" x14ac:dyDescent="0.25">
      <c r="A651">
        <v>16</v>
      </c>
      <c r="B651">
        <v>15694</v>
      </c>
      <c r="C651">
        <f>VLOOKUP(Table_ExternalData_1[[#This Row],[Discount_Id]],Popusti!A:C,3,0)</f>
        <v>10</v>
      </c>
    </row>
    <row r="652" spans="1:3" x14ac:dyDescent="0.25">
      <c r="A652">
        <v>16</v>
      </c>
      <c r="B652">
        <v>15695</v>
      </c>
      <c r="C652">
        <f>VLOOKUP(Table_ExternalData_1[[#This Row],[Discount_Id]],Popusti!A:C,3,0)</f>
        <v>10</v>
      </c>
    </row>
    <row r="653" spans="1:3" x14ac:dyDescent="0.25">
      <c r="A653">
        <v>16</v>
      </c>
      <c r="B653">
        <v>15696</v>
      </c>
      <c r="C653">
        <f>VLOOKUP(Table_ExternalData_1[[#This Row],[Discount_Id]],Popusti!A:C,3,0)</f>
        <v>10</v>
      </c>
    </row>
    <row r="654" spans="1:3" x14ac:dyDescent="0.25">
      <c r="A654">
        <v>16</v>
      </c>
      <c r="B654">
        <v>15697</v>
      </c>
      <c r="C654">
        <f>VLOOKUP(Table_ExternalData_1[[#This Row],[Discount_Id]],Popusti!A:C,3,0)</f>
        <v>10</v>
      </c>
    </row>
    <row r="655" spans="1:3" x14ac:dyDescent="0.25">
      <c r="A655">
        <v>16</v>
      </c>
      <c r="B655">
        <v>15698</v>
      </c>
      <c r="C655">
        <f>VLOOKUP(Table_ExternalData_1[[#This Row],[Discount_Id]],Popusti!A:C,3,0)</f>
        <v>10</v>
      </c>
    </row>
    <row r="656" spans="1:3" x14ac:dyDescent="0.25">
      <c r="A656">
        <v>16</v>
      </c>
      <c r="B656">
        <v>15699</v>
      </c>
      <c r="C656">
        <f>VLOOKUP(Table_ExternalData_1[[#This Row],[Discount_Id]],Popusti!A:C,3,0)</f>
        <v>10</v>
      </c>
    </row>
    <row r="657" spans="1:3" x14ac:dyDescent="0.25">
      <c r="A657">
        <v>16</v>
      </c>
      <c r="B657">
        <v>15700</v>
      </c>
      <c r="C657">
        <f>VLOOKUP(Table_ExternalData_1[[#This Row],[Discount_Id]],Popusti!A:C,3,0)</f>
        <v>10</v>
      </c>
    </row>
    <row r="658" spans="1:3" x14ac:dyDescent="0.25">
      <c r="A658">
        <v>16</v>
      </c>
      <c r="B658">
        <v>15701</v>
      </c>
      <c r="C658">
        <f>VLOOKUP(Table_ExternalData_1[[#This Row],[Discount_Id]],Popusti!A:C,3,0)</f>
        <v>10</v>
      </c>
    </row>
    <row r="659" spans="1:3" x14ac:dyDescent="0.25">
      <c r="A659">
        <v>16</v>
      </c>
      <c r="B659">
        <v>15702</v>
      </c>
      <c r="C659">
        <f>VLOOKUP(Table_ExternalData_1[[#This Row],[Discount_Id]],Popusti!A:C,3,0)</f>
        <v>10</v>
      </c>
    </row>
    <row r="660" spans="1:3" x14ac:dyDescent="0.25">
      <c r="A660">
        <v>16</v>
      </c>
      <c r="B660">
        <v>15704</v>
      </c>
      <c r="C660">
        <f>VLOOKUP(Table_ExternalData_1[[#This Row],[Discount_Id]],Popusti!A:C,3,0)</f>
        <v>10</v>
      </c>
    </row>
    <row r="661" spans="1:3" x14ac:dyDescent="0.25">
      <c r="A661">
        <v>16</v>
      </c>
      <c r="B661">
        <v>15707</v>
      </c>
      <c r="C661">
        <f>VLOOKUP(Table_ExternalData_1[[#This Row],[Discount_Id]],Popusti!A:C,3,0)</f>
        <v>10</v>
      </c>
    </row>
    <row r="662" spans="1:3" x14ac:dyDescent="0.25">
      <c r="A662">
        <v>16</v>
      </c>
      <c r="B662">
        <v>15711</v>
      </c>
      <c r="C662">
        <f>VLOOKUP(Table_ExternalData_1[[#This Row],[Discount_Id]],Popusti!A:C,3,0)</f>
        <v>10</v>
      </c>
    </row>
    <row r="663" spans="1:3" x14ac:dyDescent="0.25">
      <c r="A663">
        <v>16</v>
      </c>
      <c r="B663">
        <v>15712</v>
      </c>
      <c r="C663">
        <f>VLOOKUP(Table_ExternalData_1[[#This Row],[Discount_Id]],Popusti!A:C,3,0)</f>
        <v>10</v>
      </c>
    </row>
    <row r="664" spans="1:3" x14ac:dyDescent="0.25">
      <c r="A664">
        <v>16</v>
      </c>
      <c r="B664">
        <v>15726</v>
      </c>
      <c r="C664">
        <f>VLOOKUP(Table_ExternalData_1[[#This Row],[Discount_Id]],Popusti!A:C,3,0)</f>
        <v>10</v>
      </c>
    </row>
    <row r="665" spans="1:3" x14ac:dyDescent="0.25">
      <c r="A665">
        <v>16</v>
      </c>
      <c r="B665">
        <v>15733</v>
      </c>
      <c r="C665">
        <f>VLOOKUP(Table_ExternalData_1[[#This Row],[Discount_Id]],Popusti!A:C,3,0)</f>
        <v>10</v>
      </c>
    </row>
    <row r="666" spans="1:3" x14ac:dyDescent="0.25">
      <c r="A666">
        <v>16</v>
      </c>
      <c r="B666">
        <v>15734</v>
      </c>
      <c r="C666">
        <f>VLOOKUP(Table_ExternalData_1[[#This Row],[Discount_Id]],Popusti!A:C,3,0)</f>
        <v>10</v>
      </c>
    </row>
    <row r="667" spans="1:3" x14ac:dyDescent="0.25">
      <c r="A667">
        <v>16</v>
      </c>
      <c r="B667">
        <v>15771</v>
      </c>
      <c r="C667">
        <f>VLOOKUP(Table_ExternalData_1[[#This Row],[Discount_Id]],Popusti!A:C,3,0)</f>
        <v>10</v>
      </c>
    </row>
    <row r="668" spans="1:3" x14ac:dyDescent="0.25">
      <c r="A668">
        <v>16</v>
      </c>
      <c r="B668">
        <v>15772</v>
      </c>
      <c r="C668">
        <f>VLOOKUP(Table_ExternalData_1[[#This Row],[Discount_Id]],Popusti!A:C,3,0)</f>
        <v>10</v>
      </c>
    </row>
    <row r="669" spans="1:3" x14ac:dyDescent="0.25">
      <c r="A669">
        <v>16</v>
      </c>
      <c r="B669">
        <v>15776</v>
      </c>
      <c r="C669">
        <f>VLOOKUP(Table_ExternalData_1[[#This Row],[Discount_Id]],Popusti!A:C,3,0)</f>
        <v>10</v>
      </c>
    </row>
    <row r="670" spans="1:3" x14ac:dyDescent="0.25">
      <c r="A670">
        <v>16</v>
      </c>
      <c r="B670">
        <v>15777</v>
      </c>
      <c r="C670">
        <f>VLOOKUP(Table_ExternalData_1[[#This Row],[Discount_Id]],Popusti!A:C,3,0)</f>
        <v>10</v>
      </c>
    </row>
    <row r="671" spans="1:3" x14ac:dyDescent="0.25">
      <c r="A671">
        <v>16</v>
      </c>
      <c r="B671">
        <v>15778</v>
      </c>
      <c r="C671">
        <f>VLOOKUP(Table_ExternalData_1[[#This Row],[Discount_Id]],Popusti!A:C,3,0)</f>
        <v>10</v>
      </c>
    </row>
    <row r="672" spans="1:3" x14ac:dyDescent="0.25">
      <c r="A672">
        <v>16</v>
      </c>
      <c r="B672">
        <v>15806</v>
      </c>
      <c r="C672">
        <f>VLOOKUP(Table_ExternalData_1[[#This Row],[Discount_Id]],Popusti!A:C,3,0)</f>
        <v>10</v>
      </c>
    </row>
    <row r="673" spans="1:3" x14ac:dyDescent="0.25">
      <c r="A673">
        <v>16</v>
      </c>
      <c r="B673">
        <v>15809</v>
      </c>
      <c r="C673">
        <f>VLOOKUP(Table_ExternalData_1[[#This Row],[Discount_Id]],Popusti!A:C,3,0)</f>
        <v>10</v>
      </c>
    </row>
    <row r="674" spans="1:3" x14ac:dyDescent="0.25">
      <c r="A674">
        <v>16</v>
      </c>
      <c r="B674">
        <v>15839</v>
      </c>
      <c r="C674">
        <f>VLOOKUP(Table_ExternalData_1[[#This Row],[Discount_Id]],Popusti!A:C,3,0)</f>
        <v>10</v>
      </c>
    </row>
    <row r="675" spans="1:3" x14ac:dyDescent="0.25">
      <c r="A675">
        <v>16</v>
      </c>
      <c r="B675">
        <v>15844</v>
      </c>
      <c r="C675">
        <f>VLOOKUP(Table_ExternalData_1[[#This Row],[Discount_Id]],Popusti!A:C,3,0)</f>
        <v>10</v>
      </c>
    </row>
    <row r="676" spans="1:3" x14ac:dyDescent="0.25">
      <c r="A676">
        <v>16</v>
      </c>
      <c r="B676">
        <v>15846</v>
      </c>
      <c r="C676">
        <f>VLOOKUP(Table_ExternalData_1[[#This Row],[Discount_Id]],Popusti!A:C,3,0)</f>
        <v>10</v>
      </c>
    </row>
    <row r="677" spans="1:3" x14ac:dyDescent="0.25">
      <c r="A677">
        <v>16</v>
      </c>
      <c r="B677">
        <v>15874</v>
      </c>
      <c r="C677">
        <f>VLOOKUP(Table_ExternalData_1[[#This Row],[Discount_Id]],Popusti!A:C,3,0)</f>
        <v>10</v>
      </c>
    </row>
    <row r="678" spans="1:3" x14ac:dyDescent="0.25">
      <c r="A678">
        <v>16</v>
      </c>
      <c r="B678">
        <v>15877</v>
      </c>
      <c r="C678">
        <f>VLOOKUP(Table_ExternalData_1[[#This Row],[Discount_Id]],Popusti!A:C,3,0)</f>
        <v>10</v>
      </c>
    </row>
    <row r="679" spans="1:3" x14ac:dyDescent="0.25">
      <c r="A679">
        <v>16</v>
      </c>
      <c r="B679">
        <v>15878</v>
      </c>
      <c r="C679">
        <f>VLOOKUP(Table_ExternalData_1[[#This Row],[Discount_Id]],Popusti!A:C,3,0)</f>
        <v>10</v>
      </c>
    </row>
    <row r="680" spans="1:3" x14ac:dyDescent="0.25">
      <c r="A680">
        <v>16</v>
      </c>
      <c r="B680">
        <v>15879</v>
      </c>
      <c r="C680">
        <f>VLOOKUP(Table_ExternalData_1[[#This Row],[Discount_Id]],Popusti!A:C,3,0)</f>
        <v>10</v>
      </c>
    </row>
    <row r="681" spans="1:3" x14ac:dyDescent="0.25">
      <c r="A681">
        <v>16</v>
      </c>
      <c r="B681">
        <v>15881</v>
      </c>
      <c r="C681">
        <f>VLOOKUP(Table_ExternalData_1[[#This Row],[Discount_Id]],Popusti!A:C,3,0)</f>
        <v>10</v>
      </c>
    </row>
    <row r="682" spans="1:3" x14ac:dyDescent="0.25">
      <c r="A682">
        <v>16</v>
      </c>
      <c r="B682">
        <v>15891</v>
      </c>
      <c r="C682">
        <f>VLOOKUP(Table_ExternalData_1[[#This Row],[Discount_Id]],Popusti!A:C,3,0)</f>
        <v>10</v>
      </c>
    </row>
    <row r="683" spans="1:3" x14ac:dyDescent="0.25">
      <c r="A683">
        <v>16</v>
      </c>
      <c r="B683">
        <v>15892</v>
      </c>
      <c r="C683">
        <f>VLOOKUP(Table_ExternalData_1[[#This Row],[Discount_Id]],Popusti!A:C,3,0)</f>
        <v>10</v>
      </c>
    </row>
    <row r="684" spans="1:3" x14ac:dyDescent="0.25">
      <c r="A684">
        <v>16</v>
      </c>
      <c r="B684">
        <v>15895</v>
      </c>
      <c r="C684">
        <f>VLOOKUP(Table_ExternalData_1[[#This Row],[Discount_Id]],Popusti!A:C,3,0)</f>
        <v>10</v>
      </c>
    </row>
    <row r="685" spans="1:3" x14ac:dyDescent="0.25">
      <c r="A685">
        <v>16</v>
      </c>
      <c r="B685">
        <v>15896</v>
      </c>
      <c r="C685">
        <f>VLOOKUP(Table_ExternalData_1[[#This Row],[Discount_Id]],Popusti!A:C,3,0)</f>
        <v>10</v>
      </c>
    </row>
    <row r="686" spans="1:3" x14ac:dyDescent="0.25">
      <c r="A686">
        <v>16</v>
      </c>
      <c r="B686">
        <v>15900</v>
      </c>
      <c r="C686">
        <f>VLOOKUP(Table_ExternalData_1[[#This Row],[Discount_Id]],Popusti!A:C,3,0)</f>
        <v>10</v>
      </c>
    </row>
    <row r="687" spans="1:3" x14ac:dyDescent="0.25">
      <c r="A687">
        <v>16</v>
      </c>
      <c r="B687">
        <v>15901</v>
      </c>
      <c r="C687">
        <f>VLOOKUP(Table_ExternalData_1[[#This Row],[Discount_Id]],Popusti!A:C,3,0)</f>
        <v>10</v>
      </c>
    </row>
    <row r="688" spans="1:3" x14ac:dyDescent="0.25">
      <c r="A688">
        <v>16</v>
      </c>
      <c r="B688">
        <v>15903</v>
      </c>
      <c r="C688">
        <f>VLOOKUP(Table_ExternalData_1[[#This Row],[Discount_Id]],Popusti!A:C,3,0)</f>
        <v>10</v>
      </c>
    </row>
    <row r="689" spans="1:3" x14ac:dyDescent="0.25">
      <c r="A689">
        <v>16</v>
      </c>
      <c r="B689">
        <v>15904</v>
      </c>
      <c r="C689">
        <f>VLOOKUP(Table_ExternalData_1[[#This Row],[Discount_Id]],Popusti!A:C,3,0)</f>
        <v>10</v>
      </c>
    </row>
    <row r="690" spans="1:3" x14ac:dyDescent="0.25">
      <c r="A690">
        <v>16</v>
      </c>
      <c r="B690">
        <v>15905</v>
      </c>
      <c r="C690">
        <f>VLOOKUP(Table_ExternalData_1[[#This Row],[Discount_Id]],Popusti!A:C,3,0)</f>
        <v>10</v>
      </c>
    </row>
    <row r="691" spans="1:3" x14ac:dyDescent="0.25">
      <c r="A691">
        <v>16</v>
      </c>
      <c r="B691">
        <v>15906</v>
      </c>
      <c r="C691">
        <f>VLOOKUP(Table_ExternalData_1[[#This Row],[Discount_Id]],Popusti!A:C,3,0)</f>
        <v>10</v>
      </c>
    </row>
    <row r="692" spans="1:3" x14ac:dyDescent="0.25">
      <c r="A692">
        <v>16</v>
      </c>
      <c r="B692">
        <v>15907</v>
      </c>
      <c r="C692">
        <f>VLOOKUP(Table_ExternalData_1[[#This Row],[Discount_Id]],Popusti!A:C,3,0)</f>
        <v>10</v>
      </c>
    </row>
    <row r="693" spans="1:3" x14ac:dyDescent="0.25">
      <c r="A693">
        <v>16</v>
      </c>
      <c r="B693">
        <v>15908</v>
      </c>
      <c r="C693">
        <f>VLOOKUP(Table_ExternalData_1[[#This Row],[Discount_Id]],Popusti!A:C,3,0)</f>
        <v>10</v>
      </c>
    </row>
    <row r="694" spans="1:3" x14ac:dyDescent="0.25">
      <c r="A694">
        <v>16</v>
      </c>
      <c r="B694">
        <v>15909</v>
      </c>
      <c r="C694">
        <f>VLOOKUP(Table_ExternalData_1[[#This Row],[Discount_Id]],Popusti!A:C,3,0)</f>
        <v>10</v>
      </c>
    </row>
    <row r="695" spans="1:3" x14ac:dyDescent="0.25">
      <c r="A695">
        <v>16</v>
      </c>
      <c r="B695">
        <v>15910</v>
      </c>
      <c r="C695">
        <f>VLOOKUP(Table_ExternalData_1[[#This Row],[Discount_Id]],Popusti!A:C,3,0)</f>
        <v>10</v>
      </c>
    </row>
    <row r="696" spans="1:3" x14ac:dyDescent="0.25">
      <c r="A696">
        <v>16</v>
      </c>
      <c r="B696">
        <v>15911</v>
      </c>
      <c r="C696">
        <f>VLOOKUP(Table_ExternalData_1[[#This Row],[Discount_Id]],Popusti!A:C,3,0)</f>
        <v>10</v>
      </c>
    </row>
    <row r="697" spans="1:3" x14ac:dyDescent="0.25">
      <c r="A697">
        <v>16</v>
      </c>
      <c r="B697">
        <v>15912</v>
      </c>
      <c r="C697">
        <f>VLOOKUP(Table_ExternalData_1[[#This Row],[Discount_Id]],Popusti!A:C,3,0)</f>
        <v>10</v>
      </c>
    </row>
    <row r="698" spans="1:3" x14ac:dyDescent="0.25">
      <c r="A698">
        <v>16</v>
      </c>
      <c r="B698">
        <v>15913</v>
      </c>
      <c r="C698">
        <f>VLOOKUP(Table_ExternalData_1[[#This Row],[Discount_Id]],Popusti!A:C,3,0)</f>
        <v>10</v>
      </c>
    </row>
    <row r="699" spans="1:3" x14ac:dyDescent="0.25">
      <c r="A699">
        <v>16</v>
      </c>
      <c r="B699">
        <v>15914</v>
      </c>
      <c r="C699">
        <f>VLOOKUP(Table_ExternalData_1[[#This Row],[Discount_Id]],Popusti!A:C,3,0)</f>
        <v>10</v>
      </c>
    </row>
    <row r="700" spans="1:3" x14ac:dyDescent="0.25">
      <c r="A700">
        <v>16</v>
      </c>
      <c r="B700">
        <v>15915</v>
      </c>
      <c r="C700">
        <f>VLOOKUP(Table_ExternalData_1[[#This Row],[Discount_Id]],Popusti!A:C,3,0)</f>
        <v>10</v>
      </c>
    </row>
    <row r="701" spans="1:3" x14ac:dyDescent="0.25">
      <c r="A701">
        <v>16</v>
      </c>
      <c r="B701">
        <v>15916</v>
      </c>
      <c r="C701">
        <f>VLOOKUP(Table_ExternalData_1[[#This Row],[Discount_Id]],Popusti!A:C,3,0)</f>
        <v>10</v>
      </c>
    </row>
    <row r="702" spans="1:3" x14ac:dyDescent="0.25">
      <c r="A702">
        <v>16</v>
      </c>
      <c r="B702">
        <v>15917</v>
      </c>
      <c r="C702">
        <f>VLOOKUP(Table_ExternalData_1[[#This Row],[Discount_Id]],Popusti!A:C,3,0)</f>
        <v>10</v>
      </c>
    </row>
    <row r="703" spans="1:3" x14ac:dyDescent="0.25">
      <c r="A703">
        <v>16</v>
      </c>
      <c r="B703">
        <v>15918</v>
      </c>
      <c r="C703">
        <f>VLOOKUP(Table_ExternalData_1[[#This Row],[Discount_Id]],Popusti!A:C,3,0)</f>
        <v>10</v>
      </c>
    </row>
    <row r="704" spans="1:3" x14ac:dyDescent="0.25">
      <c r="A704">
        <v>16</v>
      </c>
      <c r="B704">
        <v>15919</v>
      </c>
      <c r="C704">
        <f>VLOOKUP(Table_ExternalData_1[[#This Row],[Discount_Id]],Popusti!A:C,3,0)</f>
        <v>10</v>
      </c>
    </row>
    <row r="705" spans="1:3" x14ac:dyDescent="0.25">
      <c r="A705">
        <v>16</v>
      </c>
      <c r="B705">
        <v>15920</v>
      </c>
      <c r="C705">
        <f>VLOOKUP(Table_ExternalData_1[[#This Row],[Discount_Id]],Popusti!A:C,3,0)</f>
        <v>10</v>
      </c>
    </row>
    <row r="706" spans="1:3" x14ac:dyDescent="0.25">
      <c r="A706">
        <v>16</v>
      </c>
      <c r="B706">
        <v>15921</v>
      </c>
      <c r="C706">
        <f>VLOOKUP(Table_ExternalData_1[[#This Row],[Discount_Id]],Popusti!A:C,3,0)</f>
        <v>10</v>
      </c>
    </row>
    <row r="707" spans="1:3" x14ac:dyDescent="0.25">
      <c r="A707">
        <v>16</v>
      </c>
      <c r="B707">
        <v>15926</v>
      </c>
      <c r="C707">
        <f>VLOOKUP(Table_ExternalData_1[[#This Row],[Discount_Id]],Popusti!A:C,3,0)</f>
        <v>10</v>
      </c>
    </row>
    <row r="708" spans="1:3" x14ac:dyDescent="0.25">
      <c r="A708">
        <v>16</v>
      </c>
      <c r="B708">
        <v>15930</v>
      </c>
      <c r="C708">
        <f>VLOOKUP(Table_ExternalData_1[[#This Row],[Discount_Id]],Popusti!A:C,3,0)</f>
        <v>10</v>
      </c>
    </row>
    <row r="709" spans="1:3" x14ac:dyDescent="0.25">
      <c r="A709">
        <v>16</v>
      </c>
      <c r="B709">
        <v>15938</v>
      </c>
      <c r="C709">
        <f>VLOOKUP(Table_ExternalData_1[[#This Row],[Discount_Id]],Popusti!A:C,3,0)</f>
        <v>10</v>
      </c>
    </row>
    <row r="710" spans="1:3" x14ac:dyDescent="0.25">
      <c r="A710">
        <v>16</v>
      </c>
      <c r="B710">
        <v>15953</v>
      </c>
      <c r="C710">
        <f>VLOOKUP(Table_ExternalData_1[[#This Row],[Discount_Id]],Popusti!A:C,3,0)</f>
        <v>10</v>
      </c>
    </row>
    <row r="711" spans="1:3" x14ac:dyDescent="0.25">
      <c r="A711">
        <v>16</v>
      </c>
      <c r="B711">
        <v>15954</v>
      </c>
      <c r="C711">
        <f>VLOOKUP(Table_ExternalData_1[[#This Row],[Discount_Id]],Popusti!A:C,3,0)</f>
        <v>10</v>
      </c>
    </row>
    <row r="712" spans="1:3" x14ac:dyDescent="0.25">
      <c r="A712">
        <v>16</v>
      </c>
      <c r="B712">
        <v>15956</v>
      </c>
      <c r="C712">
        <f>VLOOKUP(Table_ExternalData_1[[#This Row],[Discount_Id]],Popusti!A:C,3,0)</f>
        <v>10</v>
      </c>
    </row>
    <row r="713" spans="1:3" x14ac:dyDescent="0.25">
      <c r="A713">
        <v>16</v>
      </c>
      <c r="B713">
        <v>15969</v>
      </c>
      <c r="C713">
        <f>VLOOKUP(Table_ExternalData_1[[#This Row],[Discount_Id]],Popusti!A:C,3,0)</f>
        <v>10</v>
      </c>
    </row>
    <row r="714" spans="1:3" x14ac:dyDescent="0.25">
      <c r="A714">
        <v>16</v>
      </c>
      <c r="B714">
        <v>16224</v>
      </c>
      <c r="C714">
        <f>VLOOKUP(Table_ExternalData_1[[#This Row],[Discount_Id]],Popusti!A:C,3,0)</f>
        <v>10</v>
      </c>
    </row>
    <row r="715" spans="1:3" x14ac:dyDescent="0.25">
      <c r="A715">
        <v>16</v>
      </c>
      <c r="B715">
        <v>16235</v>
      </c>
      <c r="C715">
        <f>VLOOKUP(Table_ExternalData_1[[#This Row],[Discount_Id]],Popusti!A:C,3,0)</f>
        <v>10</v>
      </c>
    </row>
    <row r="716" spans="1:3" x14ac:dyDescent="0.25">
      <c r="A716">
        <v>16</v>
      </c>
      <c r="B716">
        <v>16237</v>
      </c>
      <c r="C716">
        <f>VLOOKUP(Table_ExternalData_1[[#This Row],[Discount_Id]],Popusti!A:C,3,0)</f>
        <v>10</v>
      </c>
    </row>
    <row r="717" spans="1:3" x14ac:dyDescent="0.25">
      <c r="A717">
        <v>16</v>
      </c>
      <c r="B717">
        <v>16238</v>
      </c>
      <c r="C717">
        <f>VLOOKUP(Table_ExternalData_1[[#This Row],[Discount_Id]],Popusti!A:C,3,0)</f>
        <v>10</v>
      </c>
    </row>
    <row r="718" spans="1:3" x14ac:dyDescent="0.25">
      <c r="A718">
        <v>16</v>
      </c>
      <c r="B718">
        <v>16240</v>
      </c>
      <c r="C718">
        <f>VLOOKUP(Table_ExternalData_1[[#This Row],[Discount_Id]],Popusti!A:C,3,0)</f>
        <v>10</v>
      </c>
    </row>
    <row r="719" spans="1:3" x14ac:dyDescent="0.25">
      <c r="A719">
        <v>16</v>
      </c>
      <c r="B719">
        <v>16249</v>
      </c>
      <c r="C719">
        <f>VLOOKUP(Table_ExternalData_1[[#This Row],[Discount_Id]],Popusti!A:C,3,0)</f>
        <v>10</v>
      </c>
    </row>
    <row r="720" spans="1:3" x14ac:dyDescent="0.25">
      <c r="A720">
        <v>16</v>
      </c>
      <c r="B720">
        <v>16251</v>
      </c>
      <c r="C720">
        <f>VLOOKUP(Table_ExternalData_1[[#This Row],[Discount_Id]],Popusti!A:C,3,0)</f>
        <v>10</v>
      </c>
    </row>
    <row r="721" spans="1:3" x14ac:dyDescent="0.25">
      <c r="A721">
        <v>16</v>
      </c>
      <c r="B721">
        <v>16252</v>
      </c>
      <c r="C721">
        <f>VLOOKUP(Table_ExternalData_1[[#This Row],[Discount_Id]],Popusti!A:C,3,0)</f>
        <v>10</v>
      </c>
    </row>
    <row r="722" spans="1:3" x14ac:dyDescent="0.25">
      <c r="A722">
        <v>16</v>
      </c>
      <c r="B722">
        <v>16263</v>
      </c>
      <c r="C722">
        <f>VLOOKUP(Table_ExternalData_1[[#This Row],[Discount_Id]],Popusti!A:C,3,0)</f>
        <v>10</v>
      </c>
    </row>
    <row r="723" spans="1:3" x14ac:dyDescent="0.25">
      <c r="A723">
        <v>16</v>
      </c>
      <c r="B723">
        <v>16264</v>
      </c>
      <c r="C723">
        <f>VLOOKUP(Table_ExternalData_1[[#This Row],[Discount_Id]],Popusti!A:C,3,0)</f>
        <v>10</v>
      </c>
    </row>
    <row r="724" spans="1:3" x14ac:dyDescent="0.25">
      <c r="A724">
        <v>16</v>
      </c>
      <c r="B724">
        <v>16277</v>
      </c>
      <c r="C724">
        <f>VLOOKUP(Table_ExternalData_1[[#This Row],[Discount_Id]],Popusti!A:C,3,0)</f>
        <v>10</v>
      </c>
    </row>
    <row r="725" spans="1:3" x14ac:dyDescent="0.25">
      <c r="A725">
        <v>16</v>
      </c>
      <c r="B725">
        <v>16294</v>
      </c>
      <c r="C725">
        <f>VLOOKUP(Table_ExternalData_1[[#This Row],[Discount_Id]],Popusti!A:C,3,0)</f>
        <v>10</v>
      </c>
    </row>
    <row r="726" spans="1:3" x14ac:dyDescent="0.25">
      <c r="A726">
        <v>16</v>
      </c>
      <c r="B726">
        <v>16295</v>
      </c>
      <c r="C726">
        <f>VLOOKUP(Table_ExternalData_1[[#This Row],[Discount_Id]],Popusti!A:C,3,0)</f>
        <v>10</v>
      </c>
    </row>
    <row r="727" spans="1:3" x14ac:dyDescent="0.25">
      <c r="A727">
        <v>16</v>
      </c>
      <c r="B727">
        <v>16304</v>
      </c>
      <c r="C727">
        <f>VLOOKUP(Table_ExternalData_1[[#This Row],[Discount_Id]],Popusti!A:C,3,0)</f>
        <v>10</v>
      </c>
    </row>
    <row r="728" spans="1:3" x14ac:dyDescent="0.25">
      <c r="A728">
        <v>16</v>
      </c>
      <c r="B728">
        <v>16330</v>
      </c>
      <c r="C728">
        <f>VLOOKUP(Table_ExternalData_1[[#This Row],[Discount_Id]],Popusti!A:C,3,0)</f>
        <v>10</v>
      </c>
    </row>
    <row r="729" spans="1:3" x14ac:dyDescent="0.25">
      <c r="A729">
        <v>16</v>
      </c>
      <c r="B729">
        <v>16409</v>
      </c>
      <c r="C729">
        <f>VLOOKUP(Table_ExternalData_1[[#This Row],[Discount_Id]],Popusti!A:C,3,0)</f>
        <v>10</v>
      </c>
    </row>
    <row r="730" spans="1:3" x14ac:dyDescent="0.25">
      <c r="A730">
        <v>16</v>
      </c>
      <c r="B730">
        <v>16420</v>
      </c>
      <c r="C730">
        <f>VLOOKUP(Table_ExternalData_1[[#This Row],[Discount_Id]],Popusti!A:C,3,0)</f>
        <v>10</v>
      </c>
    </row>
    <row r="731" spans="1:3" x14ac:dyDescent="0.25">
      <c r="A731">
        <v>16</v>
      </c>
      <c r="B731">
        <v>16424</v>
      </c>
      <c r="C731">
        <f>VLOOKUP(Table_ExternalData_1[[#This Row],[Discount_Id]],Popusti!A:C,3,0)</f>
        <v>10</v>
      </c>
    </row>
    <row r="732" spans="1:3" x14ac:dyDescent="0.25">
      <c r="A732">
        <v>16</v>
      </c>
      <c r="B732">
        <v>16449</v>
      </c>
      <c r="C732">
        <f>VLOOKUP(Table_ExternalData_1[[#This Row],[Discount_Id]],Popusti!A:C,3,0)</f>
        <v>10</v>
      </c>
    </row>
    <row r="733" spans="1:3" x14ac:dyDescent="0.25">
      <c r="A733">
        <v>16</v>
      </c>
      <c r="B733">
        <v>16451</v>
      </c>
      <c r="C733">
        <f>VLOOKUP(Table_ExternalData_1[[#This Row],[Discount_Id]],Popusti!A:C,3,0)</f>
        <v>10</v>
      </c>
    </row>
    <row r="734" spans="1:3" x14ac:dyDescent="0.25">
      <c r="A734">
        <v>16</v>
      </c>
      <c r="B734">
        <v>16452</v>
      </c>
      <c r="C734">
        <f>VLOOKUP(Table_ExternalData_1[[#This Row],[Discount_Id]],Popusti!A:C,3,0)</f>
        <v>10</v>
      </c>
    </row>
    <row r="735" spans="1:3" x14ac:dyDescent="0.25">
      <c r="A735">
        <v>16</v>
      </c>
      <c r="B735">
        <v>16461</v>
      </c>
      <c r="C735">
        <f>VLOOKUP(Table_ExternalData_1[[#This Row],[Discount_Id]],Popusti!A:C,3,0)</f>
        <v>10</v>
      </c>
    </row>
    <row r="736" spans="1:3" x14ac:dyDescent="0.25">
      <c r="A736">
        <v>16</v>
      </c>
      <c r="B736">
        <v>16462</v>
      </c>
      <c r="C736">
        <f>VLOOKUP(Table_ExternalData_1[[#This Row],[Discount_Id]],Popusti!A:C,3,0)</f>
        <v>10</v>
      </c>
    </row>
    <row r="737" spans="1:3" x14ac:dyDescent="0.25">
      <c r="A737">
        <v>16</v>
      </c>
      <c r="B737">
        <v>16467</v>
      </c>
      <c r="C737">
        <f>VLOOKUP(Table_ExternalData_1[[#This Row],[Discount_Id]],Popusti!A:C,3,0)</f>
        <v>10</v>
      </c>
    </row>
    <row r="738" spans="1:3" x14ac:dyDescent="0.25">
      <c r="A738">
        <v>16</v>
      </c>
      <c r="B738">
        <v>16473</v>
      </c>
      <c r="C738">
        <f>VLOOKUP(Table_ExternalData_1[[#This Row],[Discount_Id]],Popusti!A:C,3,0)</f>
        <v>10</v>
      </c>
    </row>
    <row r="739" spans="1:3" x14ac:dyDescent="0.25">
      <c r="A739">
        <v>16</v>
      </c>
      <c r="B739">
        <v>16500</v>
      </c>
      <c r="C739">
        <f>VLOOKUP(Table_ExternalData_1[[#This Row],[Discount_Id]],Popusti!A:C,3,0)</f>
        <v>10</v>
      </c>
    </row>
    <row r="740" spans="1:3" x14ac:dyDescent="0.25">
      <c r="A740">
        <v>16</v>
      </c>
      <c r="B740">
        <v>16513</v>
      </c>
      <c r="C740">
        <f>VLOOKUP(Table_ExternalData_1[[#This Row],[Discount_Id]],Popusti!A:C,3,0)</f>
        <v>10</v>
      </c>
    </row>
    <row r="741" spans="1:3" x14ac:dyDescent="0.25">
      <c r="A741">
        <v>16</v>
      </c>
      <c r="B741">
        <v>16521</v>
      </c>
      <c r="C741">
        <f>VLOOKUP(Table_ExternalData_1[[#This Row],[Discount_Id]],Popusti!A:C,3,0)</f>
        <v>10</v>
      </c>
    </row>
    <row r="742" spans="1:3" x14ac:dyDescent="0.25">
      <c r="A742">
        <v>16</v>
      </c>
      <c r="B742">
        <v>16524</v>
      </c>
      <c r="C742">
        <f>VLOOKUP(Table_ExternalData_1[[#This Row],[Discount_Id]],Popusti!A:C,3,0)</f>
        <v>10</v>
      </c>
    </row>
    <row r="743" spans="1:3" x14ac:dyDescent="0.25">
      <c r="A743">
        <v>16</v>
      </c>
      <c r="B743">
        <v>16525</v>
      </c>
      <c r="C743">
        <f>VLOOKUP(Table_ExternalData_1[[#This Row],[Discount_Id]],Popusti!A:C,3,0)</f>
        <v>10</v>
      </c>
    </row>
    <row r="744" spans="1:3" x14ac:dyDescent="0.25">
      <c r="A744">
        <v>16</v>
      </c>
      <c r="B744">
        <v>16526</v>
      </c>
      <c r="C744">
        <f>VLOOKUP(Table_ExternalData_1[[#This Row],[Discount_Id]],Popusti!A:C,3,0)</f>
        <v>10</v>
      </c>
    </row>
    <row r="745" spans="1:3" x14ac:dyDescent="0.25">
      <c r="A745">
        <v>16</v>
      </c>
      <c r="B745">
        <v>16528</v>
      </c>
      <c r="C745">
        <f>VLOOKUP(Table_ExternalData_1[[#This Row],[Discount_Id]],Popusti!A:C,3,0)</f>
        <v>10</v>
      </c>
    </row>
    <row r="746" spans="1:3" x14ac:dyDescent="0.25">
      <c r="A746">
        <v>16</v>
      </c>
      <c r="B746">
        <v>16529</v>
      </c>
      <c r="C746">
        <f>VLOOKUP(Table_ExternalData_1[[#This Row],[Discount_Id]],Popusti!A:C,3,0)</f>
        <v>10</v>
      </c>
    </row>
    <row r="747" spans="1:3" x14ac:dyDescent="0.25">
      <c r="A747">
        <v>16</v>
      </c>
      <c r="B747">
        <v>16530</v>
      </c>
      <c r="C747">
        <f>VLOOKUP(Table_ExternalData_1[[#This Row],[Discount_Id]],Popusti!A:C,3,0)</f>
        <v>10</v>
      </c>
    </row>
    <row r="748" spans="1:3" x14ac:dyDescent="0.25">
      <c r="A748">
        <v>16</v>
      </c>
      <c r="B748">
        <v>16533</v>
      </c>
      <c r="C748">
        <f>VLOOKUP(Table_ExternalData_1[[#This Row],[Discount_Id]],Popusti!A:C,3,0)</f>
        <v>10</v>
      </c>
    </row>
    <row r="749" spans="1:3" x14ac:dyDescent="0.25">
      <c r="A749">
        <v>16</v>
      </c>
      <c r="B749">
        <v>16534</v>
      </c>
      <c r="C749">
        <f>VLOOKUP(Table_ExternalData_1[[#This Row],[Discount_Id]],Popusti!A:C,3,0)</f>
        <v>10</v>
      </c>
    </row>
    <row r="750" spans="1:3" x14ac:dyDescent="0.25">
      <c r="A750">
        <v>16</v>
      </c>
      <c r="B750">
        <v>16535</v>
      </c>
      <c r="C750">
        <f>VLOOKUP(Table_ExternalData_1[[#This Row],[Discount_Id]],Popusti!A:C,3,0)</f>
        <v>10</v>
      </c>
    </row>
    <row r="751" spans="1:3" x14ac:dyDescent="0.25">
      <c r="A751">
        <v>16</v>
      </c>
      <c r="B751">
        <v>16536</v>
      </c>
      <c r="C751">
        <f>VLOOKUP(Table_ExternalData_1[[#This Row],[Discount_Id]],Popusti!A:C,3,0)</f>
        <v>10</v>
      </c>
    </row>
    <row r="752" spans="1:3" x14ac:dyDescent="0.25">
      <c r="A752">
        <v>16</v>
      </c>
      <c r="B752">
        <v>16537</v>
      </c>
      <c r="C752">
        <f>VLOOKUP(Table_ExternalData_1[[#This Row],[Discount_Id]],Popusti!A:C,3,0)</f>
        <v>10</v>
      </c>
    </row>
    <row r="753" spans="1:3" x14ac:dyDescent="0.25">
      <c r="A753">
        <v>16</v>
      </c>
      <c r="B753">
        <v>16538</v>
      </c>
      <c r="C753">
        <f>VLOOKUP(Table_ExternalData_1[[#This Row],[Discount_Id]],Popusti!A:C,3,0)</f>
        <v>10</v>
      </c>
    </row>
    <row r="754" spans="1:3" x14ac:dyDescent="0.25">
      <c r="A754">
        <v>16</v>
      </c>
      <c r="B754">
        <v>16539</v>
      </c>
      <c r="C754">
        <f>VLOOKUP(Table_ExternalData_1[[#This Row],[Discount_Id]],Popusti!A:C,3,0)</f>
        <v>10</v>
      </c>
    </row>
    <row r="755" spans="1:3" x14ac:dyDescent="0.25">
      <c r="A755">
        <v>16</v>
      </c>
      <c r="B755">
        <v>16540</v>
      </c>
      <c r="C755">
        <f>VLOOKUP(Table_ExternalData_1[[#This Row],[Discount_Id]],Popusti!A:C,3,0)</f>
        <v>10</v>
      </c>
    </row>
    <row r="756" spans="1:3" x14ac:dyDescent="0.25">
      <c r="A756">
        <v>16</v>
      </c>
      <c r="B756">
        <v>16541</v>
      </c>
      <c r="C756">
        <f>VLOOKUP(Table_ExternalData_1[[#This Row],[Discount_Id]],Popusti!A:C,3,0)</f>
        <v>10</v>
      </c>
    </row>
    <row r="757" spans="1:3" x14ac:dyDescent="0.25">
      <c r="A757">
        <v>16</v>
      </c>
      <c r="B757">
        <v>16542</v>
      </c>
      <c r="C757">
        <f>VLOOKUP(Table_ExternalData_1[[#This Row],[Discount_Id]],Popusti!A:C,3,0)</f>
        <v>10</v>
      </c>
    </row>
    <row r="758" spans="1:3" x14ac:dyDescent="0.25">
      <c r="A758">
        <v>16</v>
      </c>
      <c r="B758">
        <v>16545</v>
      </c>
      <c r="C758">
        <f>VLOOKUP(Table_ExternalData_1[[#This Row],[Discount_Id]],Popusti!A:C,3,0)</f>
        <v>10</v>
      </c>
    </row>
    <row r="759" spans="1:3" x14ac:dyDescent="0.25">
      <c r="A759">
        <v>16</v>
      </c>
      <c r="B759">
        <v>16546</v>
      </c>
      <c r="C759">
        <f>VLOOKUP(Table_ExternalData_1[[#This Row],[Discount_Id]],Popusti!A:C,3,0)</f>
        <v>10</v>
      </c>
    </row>
    <row r="760" spans="1:3" x14ac:dyDescent="0.25">
      <c r="A760">
        <v>16</v>
      </c>
      <c r="B760">
        <v>16548</v>
      </c>
      <c r="C760">
        <f>VLOOKUP(Table_ExternalData_1[[#This Row],[Discount_Id]],Popusti!A:C,3,0)</f>
        <v>10</v>
      </c>
    </row>
    <row r="761" spans="1:3" x14ac:dyDescent="0.25">
      <c r="A761">
        <v>16</v>
      </c>
      <c r="B761">
        <v>16549</v>
      </c>
      <c r="C761">
        <f>VLOOKUP(Table_ExternalData_1[[#This Row],[Discount_Id]],Popusti!A:C,3,0)</f>
        <v>10</v>
      </c>
    </row>
    <row r="762" spans="1:3" x14ac:dyDescent="0.25">
      <c r="A762">
        <v>16</v>
      </c>
      <c r="B762">
        <v>16550</v>
      </c>
      <c r="C762">
        <f>VLOOKUP(Table_ExternalData_1[[#This Row],[Discount_Id]],Popusti!A:C,3,0)</f>
        <v>10</v>
      </c>
    </row>
    <row r="763" spans="1:3" x14ac:dyDescent="0.25">
      <c r="A763">
        <v>16</v>
      </c>
      <c r="B763">
        <v>16551</v>
      </c>
      <c r="C763">
        <f>VLOOKUP(Table_ExternalData_1[[#This Row],[Discount_Id]],Popusti!A:C,3,0)</f>
        <v>10</v>
      </c>
    </row>
    <row r="764" spans="1:3" x14ac:dyDescent="0.25">
      <c r="A764">
        <v>16</v>
      </c>
      <c r="B764">
        <v>16555</v>
      </c>
      <c r="C764">
        <f>VLOOKUP(Table_ExternalData_1[[#This Row],[Discount_Id]],Popusti!A:C,3,0)</f>
        <v>10</v>
      </c>
    </row>
    <row r="765" spans="1:3" x14ac:dyDescent="0.25">
      <c r="A765">
        <v>16</v>
      </c>
      <c r="B765">
        <v>16566</v>
      </c>
      <c r="C765">
        <f>VLOOKUP(Table_ExternalData_1[[#This Row],[Discount_Id]],Popusti!A:C,3,0)</f>
        <v>10</v>
      </c>
    </row>
    <row r="766" spans="1:3" x14ac:dyDescent="0.25">
      <c r="A766">
        <v>16</v>
      </c>
      <c r="B766">
        <v>16580</v>
      </c>
      <c r="C766">
        <f>VLOOKUP(Table_ExternalData_1[[#This Row],[Discount_Id]],Popusti!A:C,3,0)</f>
        <v>10</v>
      </c>
    </row>
    <row r="767" spans="1:3" x14ac:dyDescent="0.25">
      <c r="A767">
        <v>16</v>
      </c>
      <c r="B767">
        <v>16581</v>
      </c>
      <c r="C767">
        <f>VLOOKUP(Table_ExternalData_1[[#This Row],[Discount_Id]],Popusti!A:C,3,0)</f>
        <v>10</v>
      </c>
    </row>
    <row r="768" spans="1:3" x14ac:dyDescent="0.25">
      <c r="A768">
        <v>16</v>
      </c>
      <c r="B768">
        <v>16582</v>
      </c>
      <c r="C768">
        <f>VLOOKUP(Table_ExternalData_1[[#This Row],[Discount_Id]],Popusti!A:C,3,0)</f>
        <v>10</v>
      </c>
    </row>
    <row r="769" spans="1:3" x14ac:dyDescent="0.25">
      <c r="A769">
        <v>16</v>
      </c>
      <c r="B769">
        <v>16583</v>
      </c>
      <c r="C769">
        <f>VLOOKUP(Table_ExternalData_1[[#This Row],[Discount_Id]],Popusti!A:C,3,0)</f>
        <v>10</v>
      </c>
    </row>
    <row r="770" spans="1:3" x14ac:dyDescent="0.25">
      <c r="A770">
        <v>16</v>
      </c>
      <c r="B770">
        <v>16588</v>
      </c>
      <c r="C770">
        <f>VLOOKUP(Table_ExternalData_1[[#This Row],[Discount_Id]],Popusti!A:C,3,0)</f>
        <v>10</v>
      </c>
    </row>
    <row r="771" spans="1:3" x14ac:dyDescent="0.25">
      <c r="A771">
        <v>16</v>
      </c>
      <c r="B771">
        <v>16603</v>
      </c>
      <c r="C771">
        <f>VLOOKUP(Table_ExternalData_1[[#This Row],[Discount_Id]],Popusti!A:C,3,0)</f>
        <v>10</v>
      </c>
    </row>
    <row r="772" spans="1:3" x14ac:dyDescent="0.25">
      <c r="A772">
        <v>16</v>
      </c>
      <c r="B772">
        <v>16604</v>
      </c>
      <c r="C772">
        <f>VLOOKUP(Table_ExternalData_1[[#This Row],[Discount_Id]],Popusti!A:C,3,0)</f>
        <v>10</v>
      </c>
    </row>
    <row r="773" spans="1:3" x14ac:dyDescent="0.25">
      <c r="A773">
        <v>16</v>
      </c>
      <c r="B773">
        <v>16608</v>
      </c>
      <c r="C773">
        <f>VLOOKUP(Table_ExternalData_1[[#This Row],[Discount_Id]],Popusti!A:C,3,0)</f>
        <v>10</v>
      </c>
    </row>
    <row r="774" spans="1:3" x14ac:dyDescent="0.25">
      <c r="A774">
        <v>16</v>
      </c>
      <c r="B774">
        <v>16615</v>
      </c>
      <c r="C774">
        <f>VLOOKUP(Table_ExternalData_1[[#This Row],[Discount_Id]],Popusti!A:C,3,0)</f>
        <v>10</v>
      </c>
    </row>
    <row r="775" spans="1:3" x14ac:dyDescent="0.25">
      <c r="A775">
        <v>16</v>
      </c>
      <c r="B775">
        <v>16624</v>
      </c>
      <c r="C775">
        <f>VLOOKUP(Table_ExternalData_1[[#This Row],[Discount_Id]],Popusti!A:C,3,0)</f>
        <v>10</v>
      </c>
    </row>
    <row r="776" spans="1:3" x14ac:dyDescent="0.25">
      <c r="A776">
        <v>16</v>
      </c>
      <c r="B776">
        <v>16667</v>
      </c>
      <c r="C776">
        <f>VLOOKUP(Table_ExternalData_1[[#This Row],[Discount_Id]],Popusti!A:C,3,0)</f>
        <v>10</v>
      </c>
    </row>
    <row r="777" spans="1:3" x14ac:dyDescent="0.25">
      <c r="A777">
        <v>16</v>
      </c>
      <c r="B777">
        <v>16684</v>
      </c>
      <c r="C777">
        <f>VLOOKUP(Table_ExternalData_1[[#This Row],[Discount_Id]],Popusti!A:C,3,0)</f>
        <v>10</v>
      </c>
    </row>
    <row r="778" spans="1:3" x14ac:dyDescent="0.25">
      <c r="A778">
        <v>16</v>
      </c>
      <c r="B778">
        <v>16697</v>
      </c>
      <c r="C778">
        <f>VLOOKUP(Table_ExternalData_1[[#This Row],[Discount_Id]],Popusti!A:C,3,0)</f>
        <v>10</v>
      </c>
    </row>
    <row r="779" spans="1:3" x14ac:dyDescent="0.25">
      <c r="A779">
        <v>16</v>
      </c>
      <c r="B779">
        <v>16698</v>
      </c>
      <c r="C779">
        <f>VLOOKUP(Table_ExternalData_1[[#This Row],[Discount_Id]],Popusti!A:C,3,0)</f>
        <v>10</v>
      </c>
    </row>
    <row r="780" spans="1:3" x14ac:dyDescent="0.25">
      <c r="A780">
        <v>16</v>
      </c>
      <c r="B780">
        <v>16699</v>
      </c>
      <c r="C780">
        <f>VLOOKUP(Table_ExternalData_1[[#This Row],[Discount_Id]],Popusti!A:C,3,0)</f>
        <v>10</v>
      </c>
    </row>
    <row r="781" spans="1:3" x14ac:dyDescent="0.25">
      <c r="A781">
        <v>16</v>
      </c>
      <c r="B781">
        <v>16700</v>
      </c>
      <c r="C781">
        <f>VLOOKUP(Table_ExternalData_1[[#This Row],[Discount_Id]],Popusti!A:C,3,0)</f>
        <v>10</v>
      </c>
    </row>
    <row r="782" spans="1:3" x14ac:dyDescent="0.25">
      <c r="A782">
        <v>16</v>
      </c>
      <c r="B782">
        <v>16766</v>
      </c>
      <c r="C782">
        <f>VLOOKUP(Table_ExternalData_1[[#This Row],[Discount_Id]],Popusti!A:C,3,0)</f>
        <v>10</v>
      </c>
    </row>
    <row r="783" spans="1:3" x14ac:dyDescent="0.25">
      <c r="A783">
        <v>16</v>
      </c>
      <c r="B783">
        <v>16774</v>
      </c>
      <c r="C783">
        <f>VLOOKUP(Table_ExternalData_1[[#This Row],[Discount_Id]],Popusti!A:C,3,0)</f>
        <v>10</v>
      </c>
    </row>
    <row r="784" spans="1:3" x14ac:dyDescent="0.25">
      <c r="A784">
        <v>16</v>
      </c>
      <c r="B784">
        <v>16779</v>
      </c>
      <c r="C784">
        <f>VLOOKUP(Table_ExternalData_1[[#This Row],[Discount_Id]],Popusti!A:C,3,0)</f>
        <v>10</v>
      </c>
    </row>
    <row r="785" spans="1:3" x14ac:dyDescent="0.25">
      <c r="A785">
        <v>16</v>
      </c>
      <c r="B785">
        <v>16933</v>
      </c>
      <c r="C785">
        <f>VLOOKUP(Table_ExternalData_1[[#This Row],[Discount_Id]],Popusti!A:C,3,0)</f>
        <v>10</v>
      </c>
    </row>
    <row r="786" spans="1:3" x14ac:dyDescent="0.25">
      <c r="A786">
        <v>16</v>
      </c>
      <c r="B786">
        <v>16935</v>
      </c>
      <c r="C786">
        <f>VLOOKUP(Table_ExternalData_1[[#This Row],[Discount_Id]],Popusti!A:C,3,0)</f>
        <v>10</v>
      </c>
    </row>
    <row r="787" spans="1:3" x14ac:dyDescent="0.25">
      <c r="A787">
        <v>16</v>
      </c>
      <c r="B787">
        <v>16936</v>
      </c>
      <c r="C787">
        <f>VLOOKUP(Table_ExternalData_1[[#This Row],[Discount_Id]],Popusti!A:C,3,0)</f>
        <v>10</v>
      </c>
    </row>
    <row r="788" spans="1:3" x14ac:dyDescent="0.25">
      <c r="A788">
        <v>16</v>
      </c>
      <c r="B788">
        <v>16937</v>
      </c>
      <c r="C788">
        <f>VLOOKUP(Table_ExternalData_1[[#This Row],[Discount_Id]],Popusti!A:C,3,0)</f>
        <v>10</v>
      </c>
    </row>
    <row r="789" spans="1:3" x14ac:dyDescent="0.25">
      <c r="A789">
        <v>16</v>
      </c>
      <c r="B789">
        <v>16938</v>
      </c>
      <c r="C789">
        <f>VLOOKUP(Table_ExternalData_1[[#This Row],[Discount_Id]],Popusti!A:C,3,0)</f>
        <v>10</v>
      </c>
    </row>
    <row r="790" spans="1:3" x14ac:dyDescent="0.25">
      <c r="A790">
        <v>16</v>
      </c>
      <c r="B790">
        <v>16955</v>
      </c>
      <c r="C790">
        <f>VLOOKUP(Table_ExternalData_1[[#This Row],[Discount_Id]],Popusti!A:C,3,0)</f>
        <v>10</v>
      </c>
    </row>
    <row r="791" spans="1:3" x14ac:dyDescent="0.25">
      <c r="A791">
        <v>16</v>
      </c>
      <c r="B791">
        <v>16957</v>
      </c>
      <c r="C791">
        <f>VLOOKUP(Table_ExternalData_1[[#This Row],[Discount_Id]],Popusti!A:C,3,0)</f>
        <v>10</v>
      </c>
    </row>
    <row r="792" spans="1:3" x14ac:dyDescent="0.25">
      <c r="A792">
        <v>16</v>
      </c>
      <c r="B792">
        <v>16958</v>
      </c>
      <c r="C792">
        <f>VLOOKUP(Table_ExternalData_1[[#This Row],[Discount_Id]],Popusti!A:C,3,0)</f>
        <v>10</v>
      </c>
    </row>
    <row r="793" spans="1:3" x14ac:dyDescent="0.25">
      <c r="A793">
        <v>16</v>
      </c>
      <c r="B793">
        <v>16985</v>
      </c>
      <c r="C793">
        <f>VLOOKUP(Table_ExternalData_1[[#This Row],[Discount_Id]],Popusti!A:C,3,0)</f>
        <v>10</v>
      </c>
    </row>
    <row r="794" spans="1:3" x14ac:dyDescent="0.25">
      <c r="A794">
        <v>16</v>
      </c>
      <c r="B794">
        <v>16986</v>
      </c>
      <c r="C794">
        <f>VLOOKUP(Table_ExternalData_1[[#This Row],[Discount_Id]],Popusti!A:C,3,0)</f>
        <v>10</v>
      </c>
    </row>
    <row r="795" spans="1:3" x14ac:dyDescent="0.25">
      <c r="A795">
        <v>16</v>
      </c>
      <c r="B795">
        <v>16998</v>
      </c>
      <c r="C795">
        <f>VLOOKUP(Table_ExternalData_1[[#This Row],[Discount_Id]],Popusti!A:C,3,0)</f>
        <v>10</v>
      </c>
    </row>
    <row r="796" spans="1:3" x14ac:dyDescent="0.25">
      <c r="A796">
        <v>16</v>
      </c>
      <c r="B796">
        <v>17027</v>
      </c>
      <c r="C796">
        <f>VLOOKUP(Table_ExternalData_1[[#This Row],[Discount_Id]],Popusti!A:C,3,0)</f>
        <v>10</v>
      </c>
    </row>
    <row r="797" spans="1:3" x14ac:dyDescent="0.25">
      <c r="A797">
        <v>16</v>
      </c>
      <c r="B797">
        <v>17031</v>
      </c>
      <c r="C797">
        <f>VLOOKUP(Table_ExternalData_1[[#This Row],[Discount_Id]],Popusti!A:C,3,0)</f>
        <v>10</v>
      </c>
    </row>
    <row r="798" spans="1:3" x14ac:dyDescent="0.25">
      <c r="A798">
        <v>16</v>
      </c>
      <c r="B798">
        <v>17041</v>
      </c>
      <c r="C798">
        <f>VLOOKUP(Table_ExternalData_1[[#This Row],[Discount_Id]],Popusti!A:C,3,0)</f>
        <v>10</v>
      </c>
    </row>
    <row r="799" spans="1:3" x14ac:dyDescent="0.25">
      <c r="A799">
        <v>16</v>
      </c>
      <c r="B799">
        <v>17054</v>
      </c>
      <c r="C799">
        <f>VLOOKUP(Table_ExternalData_1[[#This Row],[Discount_Id]],Popusti!A:C,3,0)</f>
        <v>10</v>
      </c>
    </row>
    <row r="800" spans="1:3" x14ac:dyDescent="0.25">
      <c r="A800">
        <v>16</v>
      </c>
      <c r="B800">
        <v>17064</v>
      </c>
      <c r="C800">
        <f>VLOOKUP(Table_ExternalData_1[[#This Row],[Discount_Id]],Popusti!A:C,3,0)</f>
        <v>10</v>
      </c>
    </row>
    <row r="801" spans="1:3" x14ac:dyDescent="0.25">
      <c r="A801">
        <v>16</v>
      </c>
      <c r="B801">
        <v>17065</v>
      </c>
      <c r="C801">
        <f>VLOOKUP(Table_ExternalData_1[[#This Row],[Discount_Id]],Popusti!A:C,3,0)</f>
        <v>10</v>
      </c>
    </row>
    <row r="802" spans="1:3" x14ac:dyDescent="0.25">
      <c r="A802">
        <v>16</v>
      </c>
      <c r="B802">
        <v>17066</v>
      </c>
      <c r="C802">
        <f>VLOOKUP(Table_ExternalData_1[[#This Row],[Discount_Id]],Popusti!A:C,3,0)</f>
        <v>10</v>
      </c>
    </row>
    <row r="803" spans="1:3" x14ac:dyDescent="0.25">
      <c r="A803">
        <v>16</v>
      </c>
      <c r="B803">
        <v>17067</v>
      </c>
      <c r="C803">
        <f>VLOOKUP(Table_ExternalData_1[[#This Row],[Discount_Id]],Popusti!A:C,3,0)</f>
        <v>10</v>
      </c>
    </row>
    <row r="804" spans="1:3" x14ac:dyDescent="0.25">
      <c r="A804">
        <v>16</v>
      </c>
      <c r="B804">
        <v>17167</v>
      </c>
      <c r="C804">
        <f>VLOOKUP(Table_ExternalData_1[[#This Row],[Discount_Id]],Popusti!A:C,3,0)</f>
        <v>10</v>
      </c>
    </row>
    <row r="805" spans="1:3" x14ac:dyDescent="0.25">
      <c r="A805">
        <v>16</v>
      </c>
      <c r="B805">
        <v>17168</v>
      </c>
      <c r="C805">
        <f>VLOOKUP(Table_ExternalData_1[[#This Row],[Discount_Id]],Popusti!A:C,3,0)</f>
        <v>10</v>
      </c>
    </row>
    <row r="806" spans="1:3" x14ac:dyDescent="0.25">
      <c r="A806">
        <v>16</v>
      </c>
      <c r="B806">
        <v>17173</v>
      </c>
      <c r="C806">
        <f>VLOOKUP(Table_ExternalData_1[[#This Row],[Discount_Id]],Popusti!A:C,3,0)</f>
        <v>10</v>
      </c>
    </row>
    <row r="807" spans="1:3" x14ac:dyDescent="0.25">
      <c r="A807">
        <v>16</v>
      </c>
      <c r="B807">
        <v>17188</v>
      </c>
      <c r="C807">
        <f>VLOOKUP(Table_ExternalData_1[[#This Row],[Discount_Id]],Popusti!A:C,3,0)</f>
        <v>10</v>
      </c>
    </row>
    <row r="808" spans="1:3" x14ac:dyDescent="0.25">
      <c r="A808">
        <v>16</v>
      </c>
      <c r="B808">
        <v>17189</v>
      </c>
      <c r="C808">
        <f>VLOOKUP(Table_ExternalData_1[[#This Row],[Discount_Id]],Popusti!A:C,3,0)</f>
        <v>10</v>
      </c>
    </row>
    <row r="809" spans="1:3" x14ac:dyDescent="0.25">
      <c r="A809">
        <v>16</v>
      </c>
      <c r="B809">
        <v>17201</v>
      </c>
      <c r="C809">
        <f>VLOOKUP(Table_ExternalData_1[[#This Row],[Discount_Id]],Popusti!A:C,3,0)</f>
        <v>10</v>
      </c>
    </row>
    <row r="810" spans="1:3" x14ac:dyDescent="0.25">
      <c r="A810">
        <v>16</v>
      </c>
      <c r="B810">
        <v>17202</v>
      </c>
      <c r="C810">
        <f>VLOOKUP(Table_ExternalData_1[[#This Row],[Discount_Id]],Popusti!A:C,3,0)</f>
        <v>10</v>
      </c>
    </row>
    <row r="811" spans="1:3" x14ac:dyDescent="0.25">
      <c r="A811">
        <v>16</v>
      </c>
      <c r="B811">
        <v>17203</v>
      </c>
      <c r="C811">
        <f>VLOOKUP(Table_ExternalData_1[[#This Row],[Discount_Id]],Popusti!A:C,3,0)</f>
        <v>10</v>
      </c>
    </row>
    <row r="812" spans="1:3" x14ac:dyDescent="0.25">
      <c r="A812">
        <v>16</v>
      </c>
      <c r="B812">
        <v>17204</v>
      </c>
      <c r="C812">
        <f>VLOOKUP(Table_ExternalData_1[[#This Row],[Discount_Id]],Popusti!A:C,3,0)</f>
        <v>10</v>
      </c>
    </row>
    <row r="813" spans="1:3" x14ac:dyDescent="0.25">
      <c r="A813">
        <v>16</v>
      </c>
      <c r="B813">
        <v>17205</v>
      </c>
      <c r="C813">
        <f>VLOOKUP(Table_ExternalData_1[[#This Row],[Discount_Id]],Popusti!A:C,3,0)</f>
        <v>10</v>
      </c>
    </row>
    <row r="814" spans="1:3" x14ac:dyDescent="0.25">
      <c r="A814">
        <v>16</v>
      </c>
      <c r="B814">
        <v>17206</v>
      </c>
      <c r="C814">
        <f>VLOOKUP(Table_ExternalData_1[[#This Row],[Discount_Id]],Popusti!A:C,3,0)</f>
        <v>10</v>
      </c>
    </row>
    <row r="815" spans="1:3" x14ac:dyDescent="0.25">
      <c r="A815">
        <v>16</v>
      </c>
      <c r="B815">
        <v>17207</v>
      </c>
      <c r="C815">
        <f>VLOOKUP(Table_ExternalData_1[[#This Row],[Discount_Id]],Popusti!A:C,3,0)</f>
        <v>10</v>
      </c>
    </row>
    <row r="816" spans="1:3" x14ac:dyDescent="0.25">
      <c r="A816">
        <v>16</v>
      </c>
      <c r="B816">
        <v>17208</v>
      </c>
      <c r="C816">
        <f>VLOOKUP(Table_ExternalData_1[[#This Row],[Discount_Id]],Popusti!A:C,3,0)</f>
        <v>10</v>
      </c>
    </row>
    <row r="817" spans="1:3" x14ac:dyDescent="0.25">
      <c r="A817">
        <v>16</v>
      </c>
      <c r="B817">
        <v>17209</v>
      </c>
      <c r="C817">
        <f>VLOOKUP(Table_ExternalData_1[[#This Row],[Discount_Id]],Popusti!A:C,3,0)</f>
        <v>10</v>
      </c>
    </row>
    <row r="818" spans="1:3" x14ac:dyDescent="0.25">
      <c r="A818">
        <v>16</v>
      </c>
      <c r="B818">
        <v>17211</v>
      </c>
      <c r="C818">
        <f>VLOOKUP(Table_ExternalData_1[[#This Row],[Discount_Id]],Popusti!A:C,3,0)</f>
        <v>10</v>
      </c>
    </row>
    <row r="819" spans="1:3" x14ac:dyDescent="0.25">
      <c r="A819">
        <v>16</v>
      </c>
      <c r="B819">
        <v>17212</v>
      </c>
      <c r="C819">
        <f>VLOOKUP(Table_ExternalData_1[[#This Row],[Discount_Id]],Popusti!A:C,3,0)</f>
        <v>10</v>
      </c>
    </row>
    <row r="820" spans="1:3" x14ac:dyDescent="0.25">
      <c r="A820">
        <v>16</v>
      </c>
      <c r="B820">
        <v>17213</v>
      </c>
      <c r="C820">
        <f>VLOOKUP(Table_ExternalData_1[[#This Row],[Discount_Id]],Popusti!A:C,3,0)</f>
        <v>10</v>
      </c>
    </row>
    <row r="821" spans="1:3" x14ac:dyDescent="0.25">
      <c r="A821">
        <v>16</v>
      </c>
      <c r="B821">
        <v>17214</v>
      </c>
      <c r="C821">
        <f>VLOOKUP(Table_ExternalData_1[[#This Row],[Discount_Id]],Popusti!A:C,3,0)</f>
        <v>10</v>
      </c>
    </row>
    <row r="822" spans="1:3" x14ac:dyDescent="0.25">
      <c r="A822">
        <v>16</v>
      </c>
      <c r="B822">
        <v>17216</v>
      </c>
      <c r="C822">
        <f>VLOOKUP(Table_ExternalData_1[[#This Row],[Discount_Id]],Popusti!A:C,3,0)</f>
        <v>10</v>
      </c>
    </row>
    <row r="823" spans="1:3" x14ac:dyDescent="0.25">
      <c r="A823">
        <v>16</v>
      </c>
      <c r="B823">
        <v>17226</v>
      </c>
      <c r="C823">
        <f>VLOOKUP(Table_ExternalData_1[[#This Row],[Discount_Id]],Popusti!A:C,3,0)</f>
        <v>10</v>
      </c>
    </row>
    <row r="824" spans="1:3" x14ac:dyDescent="0.25">
      <c r="A824">
        <v>16</v>
      </c>
      <c r="B824">
        <v>17232</v>
      </c>
      <c r="C824">
        <f>VLOOKUP(Table_ExternalData_1[[#This Row],[Discount_Id]],Popusti!A:C,3,0)</f>
        <v>10</v>
      </c>
    </row>
    <row r="825" spans="1:3" x14ac:dyDescent="0.25">
      <c r="A825">
        <v>16</v>
      </c>
      <c r="B825">
        <v>17233</v>
      </c>
      <c r="C825">
        <f>VLOOKUP(Table_ExternalData_1[[#This Row],[Discount_Id]],Popusti!A:C,3,0)</f>
        <v>10</v>
      </c>
    </row>
    <row r="826" spans="1:3" x14ac:dyDescent="0.25">
      <c r="A826">
        <v>16</v>
      </c>
      <c r="B826">
        <v>17234</v>
      </c>
      <c r="C826">
        <f>VLOOKUP(Table_ExternalData_1[[#This Row],[Discount_Id]],Popusti!A:C,3,0)</f>
        <v>10</v>
      </c>
    </row>
    <row r="827" spans="1:3" x14ac:dyDescent="0.25">
      <c r="A827">
        <v>16</v>
      </c>
      <c r="B827">
        <v>17242</v>
      </c>
      <c r="C827">
        <f>VLOOKUP(Table_ExternalData_1[[#This Row],[Discount_Id]],Popusti!A:C,3,0)</f>
        <v>10</v>
      </c>
    </row>
    <row r="828" spans="1:3" x14ac:dyDescent="0.25">
      <c r="A828">
        <v>16</v>
      </c>
      <c r="B828">
        <v>17249</v>
      </c>
      <c r="C828">
        <f>VLOOKUP(Table_ExternalData_1[[#This Row],[Discount_Id]],Popusti!A:C,3,0)</f>
        <v>10</v>
      </c>
    </row>
    <row r="829" spans="1:3" x14ac:dyDescent="0.25">
      <c r="A829">
        <v>16</v>
      </c>
      <c r="B829">
        <v>17250</v>
      </c>
      <c r="C829">
        <f>VLOOKUP(Table_ExternalData_1[[#This Row],[Discount_Id]],Popusti!A:C,3,0)</f>
        <v>10</v>
      </c>
    </row>
    <row r="830" spans="1:3" x14ac:dyDescent="0.25">
      <c r="A830">
        <v>16</v>
      </c>
      <c r="B830">
        <v>17251</v>
      </c>
      <c r="C830">
        <f>VLOOKUP(Table_ExternalData_1[[#This Row],[Discount_Id]],Popusti!A:C,3,0)</f>
        <v>10</v>
      </c>
    </row>
    <row r="831" spans="1:3" x14ac:dyDescent="0.25">
      <c r="A831">
        <v>16</v>
      </c>
      <c r="B831">
        <v>17252</v>
      </c>
      <c r="C831">
        <f>VLOOKUP(Table_ExternalData_1[[#This Row],[Discount_Id]],Popusti!A:C,3,0)</f>
        <v>10</v>
      </c>
    </row>
    <row r="832" spans="1:3" x14ac:dyDescent="0.25">
      <c r="A832">
        <v>16</v>
      </c>
      <c r="B832">
        <v>17253</v>
      </c>
      <c r="C832">
        <f>VLOOKUP(Table_ExternalData_1[[#This Row],[Discount_Id]],Popusti!A:C,3,0)</f>
        <v>10</v>
      </c>
    </row>
    <row r="833" spans="1:3" x14ac:dyDescent="0.25">
      <c r="A833">
        <v>16</v>
      </c>
      <c r="B833">
        <v>17254</v>
      </c>
      <c r="C833">
        <f>VLOOKUP(Table_ExternalData_1[[#This Row],[Discount_Id]],Popusti!A:C,3,0)</f>
        <v>10</v>
      </c>
    </row>
    <row r="834" spans="1:3" x14ac:dyDescent="0.25">
      <c r="A834">
        <v>16</v>
      </c>
      <c r="B834">
        <v>17260</v>
      </c>
      <c r="C834">
        <f>VLOOKUP(Table_ExternalData_1[[#This Row],[Discount_Id]],Popusti!A:C,3,0)</f>
        <v>10</v>
      </c>
    </row>
    <row r="835" spans="1:3" x14ac:dyDescent="0.25">
      <c r="A835">
        <v>16</v>
      </c>
      <c r="B835">
        <v>17269</v>
      </c>
      <c r="C835">
        <f>VLOOKUP(Table_ExternalData_1[[#This Row],[Discount_Id]],Popusti!A:C,3,0)</f>
        <v>10</v>
      </c>
    </row>
    <row r="836" spans="1:3" x14ac:dyDescent="0.25">
      <c r="A836">
        <v>16</v>
      </c>
      <c r="B836">
        <v>17270</v>
      </c>
      <c r="C836">
        <f>VLOOKUP(Table_ExternalData_1[[#This Row],[Discount_Id]],Popusti!A:C,3,0)</f>
        <v>10</v>
      </c>
    </row>
    <row r="837" spans="1:3" x14ac:dyDescent="0.25">
      <c r="A837">
        <v>16</v>
      </c>
      <c r="B837">
        <v>17298</v>
      </c>
      <c r="C837">
        <f>VLOOKUP(Table_ExternalData_1[[#This Row],[Discount_Id]],Popusti!A:C,3,0)</f>
        <v>10</v>
      </c>
    </row>
    <row r="838" spans="1:3" x14ac:dyDescent="0.25">
      <c r="A838">
        <v>16</v>
      </c>
      <c r="B838">
        <v>17299</v>
      </c>
      <c r="C838">
        <f>VLOOKUP(Table_ExternalData_1[[#This Row],[Discount_Id]],Popusti!A:C,3,0)</f>
        <v>10</v>
      </c>
    </row>
    <row r="839" spans="1:3" x14ac:dyDescent="0.25">
      <c r="A839">
        <v>16</v>
      </c>
      <c r="B839">
        <v>17304</v>
      </c>
      <c r="C839">
        <f>VLOOKUP(Table_ExternalData_1[[#This Row],[Discount_Id]],Popusti!A:C,3,0)</f>
        <v>10</v>
      </c>
    </row>
    <row r="840" spans="1:3" x14ac:dyDescent="0.25">
      <c r="A840">
        <v>16</v>
      </c>
      <c r="B840">
        <v>17305</v>
      </c>
      <c r="C840">
        <f>VLOOKUP(Table_ExternalData_1[[#This Row],[Discount_Id]],Popusti!A:C,3,0)</f>
        <v>10</v>
      </c>
    </row>
    <row r="841" spans="1:3" x14ac:dyDescent="0.25">
      <c r="A841">
        <v>16</v>
      </c>
      <c r="B841">
        <v>17306</v>
      </c>
      <c r="C841">
        <f>VLOOKUP(Table_ExternalData_1[[#This Row],[Discount_Id]],Popusti!A:C,3,0)</f>
        <v>10</v>
      </c>
    </row>
    <row r="842" spans="1:3" x14ac:dyDescent="0.25">
      <c r="A842">
        <v>16</v>
      </c>
      <c r="B842">
        <v>17310</v>
      </c>
      <c r="C842">
        <f>VLOOKUP(Table_ExternalData_1[[#This Row],[Discount_Id]],Popusti!A:C,3,0)</f>
        <v>10</v>
      </c>
    </row>
    <row r="843" spans="1:3" x14ac:dyDescent="0.25">
      <c r="A843">
        <v>16</v>
      </c>
      <c r="B843">
        <v>17313</v>
      </c>
      <c r="C843">
        <f>VLOOKUP(Table_ExternalData_1[[#This Row],[Discount_Id]],Popusti!A:C,3,0)</f>
        <v>10</v>
      </c>
    </row>
    <row r="844" spans="1:3" x14ac:dyDescent="0.25">
      <c r="A844">
        <v>16</v>
      </c>
      <c r="B844">
        <v>17323</v>
      </c>
      <c r="C844">
        <f>VLOOKUP(Table_ExternalData_1[[#This Row],[Discount_Id]],Popusti!A:C,3,0)</f>
        <v>10</v>
      </c>
    </row>
    <row r="845" spans="1:3" x14ac:dyDescent="0.25">
      <c r="A845">
        <v>16</v>
      </c>
      <c r="B845">
        <v>17324</v>
      </c>
      <c r="C845">
        <f>VLOOKUP(Table_ExternalData_1[[#This Row],[Discount_Id]],Popusti!A:C,3,0)</f>
        <v>10</v>
      </c>
    </row>
    <row r="846" spans="1:3" x14ac:dyDescent="0.25">
      <c r="A846">
        <v>16</v>
      </c>
      <c r="B846">
        <v>17331</v>
      </c>
      <c r="C846">
        <f>VLOOKUP(Table_ExternalData_1[[#This Row],[Discount_Id]],Popusti!A:C,3,0)</f>
        <v>10</v>
      </c>
    </row>
    <row r="847" spans="1:3" x14ac:dyDescent="0.25">
      <c r="A847">
        <v>16</v>
      </c>
      <c r="B847">
        <v>17334</v>
      </c>
      <c r="C847">
        <f>VLOOKUP(Table_ExternalData_1[[#This Row],[Discount_Id]],Popusti!A:C,3,0)</f>
        <v>10</v>
      </c>
    </row>
    <row r="848" spans="1:3" x14ac:dyDescent="0.25">
      <c r="A848">
        <v>16</v>
      </c>
      <c r="B848">
        <v>17343</v>
      </c>
      <c r="C848">
        <f>VLOOKUP(Table_ExternalData_1[[#This Row],[Discount_Id]],Popusti!A:C,3,0)</f>
        <v>10</v>
      </c>
    </row>
    <row r="849" spans="1:3" x14ac:dyDescent="0.25">
      <c r="A849">
        <v>16</v>
      </c>
      <c r="B849">
        <v>17344</v>
      </c>
      <c r="C849">
        <f>VLOOKUP(Table_ExternalData_1[[#This Row],[Discount_Id]],Popusti!A:C,3,0)</f>
        <v>10</v>
      </c>
    </row>
    <row r="850" spans="1:3" x14ac:dyDescent="0.25">
      <c r="A850">
        <v>16</v>
      </c>
      <c r="B850">
        <v>17383</v>
      </c>
      <c r="C850">
        <f>VLOOKUP(Table_ExternalData_1[[#This Row],[Discount_Id]],Popusti!A:C,3,0)</f>
        <v>10</v>
      </c>
    </row>
    <row r="851" spans="1:3" x14ac:dyDescent="0.25">
      <c r="A851">
        <v>16</v>
      </c>
      <c r="B851">
        <v>17385</v>
      </c>
      <c r="C851">
        <f>VLOOKUP(Table_ExternalData_1[[#This Row],[Discount_Id]],Popusti!A:C,3,0)</f>
        <v>10</v>
      </c>
    </row>
    <row r="852" spans="1:3" x14ac:dyDescent="0.25">
      <c r="A852">
        <v>16</v>
      </c>
      <c r="B852">
        <v>17394</v>
      </c>
      <c r="C852">
        <f>VLOOKUP(Table_ExternalData_1[[#This Row],[Discount_Id]],Popusti!A:C,3,0)</f>
        <v>10</v>
      </c>
    </row>
    <row r="853" spans="1:3" x14ac:dyDescent="0.25">
      <c r="A853">
        <v>16</v>
      </c>
      <c r="B853">
        <v>17396</v>
      </c>
      <c r="C853">
        <f>VLOOKUP(Table_ExternalData_1[[#This Row],[Discount_Id]],Popusti!A:C,3,0)</f>
        <v>10</v>
      </c>
    </row>
    <row r="854" spans="1:3" x14ac:dyDescent="0.25">
      <c r="A854">
        <v>16</v>
      </c>
      <c r="B854">
        <v>17397</v>
      </c>
      <c r="C854">
        <f>VLOOKUP(Table_ExternalData_1[[#This Row],[Discount_Id]],Popusti!A:C,3,0)</f>
        <v>10</v>
      </c>
    </row>
    <row r="855" spans="1:3" x14ac:dyDescent="0.25">
      <c r="A855">
        <v>16</v>
      </c>
      <c r="B855">
        <v>17398</v>
      </c>
      <c r="C855">
        <f>VLOOKUP(Table_ExternalData_1[[#This Row],[Discount_Id]],Popusti!A:C,3,0)</f>
        <v>10</v>
      </c>
    </row>
    <row r="856" spans="1:3" x14ac:dyDescent="0.25">
      <c r="A856">
        <v>16</v>
      </c>
      <c r="B856">
        <v>17399</v>
      </c>
      <c r="C856">
        <f>VLOOKUP(Table_ExternalData_1[[#This Row],[Discount_Id]],Popusti!A:C,3,0)</f>
        <v>10</v>
      </c>
    </row>
    <row r="857" spans="1:3" x14ac:dyDescent="0.25">
      <c r="A857">
        <v>16</v>
      </c>
      <c r="B857">
        <v>17413</v>
      </c>
      <c r="C857">
        <f>VLOOKUP(Table_ExternalData_1[[#This Row],[Discount_Id]],Popusti!A:C,3,0)</f>
        <v>10</v>
      </c>
    </row>
    <row r="858" spans="1:3" x14ac:dyDescent="0.25">
      <c r="A858">
        <v>16</v>
      </c>
      <c r="B858">
        <v>17414</v>
      </c>
      <c r="C858">
        <f>VLOOKUP(Table_ExternalData_1[[#This Row],[Discount_Id]],Popusti!A:C,3,0)</f>
        <v>10</v>
      </c>
    </row>
    <row r="859" spans="1:3" x14ac:dyDescent="0.25">
      <c r="A859">
        <v>16</v>
      </c>
      <c r="B859">
        <v>17416</v>
      </c>
      <c r="C859">
        <f>VLOOKUP(Table_ExternalData_1[[#This Row],[Discount_Id]],Popusti!A:C,3,0)</f>
        <v>10</v>
      </c>
    </row>
    <row r="860" spans="1:3" x14ac:dyDescent="0.25">
      <c r="A860">
        <v>16</v>
      </c>
      <c r="B860">
        <v>17438</v>
      </c>
      <c r="C860">
        <f>VLOOKUP(Table_ExternalData_1[[#This Row],[Discount_Id]],Popusti!A:C,3,0)</f>
        <v>10</v>
      </c>
    </row>
    <row r="861" spans="1:3" x14ac:dyDescent="0.25">
      <c r="A861">
        <v>16</v>
      </c>
      <c r="B861">
        <v>17439</v>
      </c>
      <c r="C861">
        <f>VLOOKUP(Table_ExternalData_1[[#This Row],[Discount_Id]],Popusti!A:C,3,0)</f>
        <v>10</v>
      </c>
    </row>
    <row r="862" spans="1:3" x14ac:dyDescent="0.25">
      <c r="A862">
        <v>16</v>
      </c>
      <c r="B862">
        <v>17448</v>
      </c>
      <c r="C862">
        <f>VLOOKUP(Table_ExternalData_1[[#This Row],[Discount_Id]],Popusti!A:C,3,0)</f>
        <v>10</v>
      </c>
    </row>
    <row r="863" spans="1:3" x14ac:dyDescent="0.25">
      <c r="A863">
        <v>16</v>
      </c>
      <c r="B863">
        <v>17449</v>
      </c>
      <c r="C863">
        <f>VLOOKUP(Table_ExternalData_1[[#This Row],[Discount_Id]],Popusti!A:C,3,0)</f>
        <v>10</v>
      </c>
    </row>
    <row r="864" spans="1:3" x14ac:dyDescent="0.25">
      <c r="A864">
        <v>16</v>
      </c>
      <c r="B864">
        <v>17453</v>
      </c>
      <c r="C864">
        <f>VLOOKUP(Table_ExternalData_1[[#This Row],[Discount_Id]],Popusti!A:C,3,0)</f>
        <v>10</v>
      </c>
    </row>
    <row r="865" spans="1:3" x14ac:dyDescent="0.25">
      <c r="A865">
        <v>16</v>
      </c>
      <c r="B865">
        <v>17455</v>
      </c>
      <c r="C865">
        <f>VLOOKUP(Table_ExternalData_1[[#This Row],[Discount_Id]],Popusti!A:C,3,0)</f>
        <v>10</v>
      </c>
    </row>
    <row r="866" spans="1:3" x14ac:dyDescent="0.25">
      <c r="A866">
        <v>16</v>
      </c>
      <c r="B866">
        <v>17456</v>
      </c>
      <c r="C866">
        <f>VLOOKUP(Table_ExternalData_1[[#This Row],[Discount_Id]],Popusti!A:C,3,0)</f>
        <v>10</v>
      </c>
    </row>
    <row r="867" spans="1:3" x14ac:dyDescent="0.25">
      <c r="A867">
        <v>16</v>
      </c>
      <c r="B867">
        <v>17457</v>
      </c>
      <c r="C867">
        <f>VLOOKUP(Table_ExternalData_1[[#This Row],[Discount_Id]],Popusti!A:C,3,0)</f>
        <v>10</v>
      </c>
    </row>
    <row r="868" spans="1:3" x14ac:dyDescent="0.25">
      <c r="A868">
        <v>16</v>
      </c>
      <c r="B868">
        <v>17470</v>
      </c>
      <c r="C868">
        <f>VLOOKUP(Table_ExternalData_1[[#This Row],[Discount_Id]],Popusti!A:C,3,0)</f>
        <v>10</v>
      </c>
    </row>
    <row r="869" spans="1:3" x14ac:dyDescent="0.25">
      <c r="A869">
        <v>16</v>
      </c>
      <c r="B869">
        <v>17480</v>
      </c>
      <c r="C869">
        <f>VLOOKUP(Table_ExternalData_1[[#This Row],[Discount_Id]],Popusti!A:C,3,0)</f>
        <v>10</v>
      </c>
    </row>
    <row r="870" spans="1:3" x14ac:dyDescent="0.25">
      <c r="A870">
        <v>16</v>
      </c>
      <c r="B870">
        <v>17481</v>
      </c>
      <c r="C870">
        <f>VLOOKUP(Table_ExternalData_1[[#This Row],[Discount_Id]],Popusti!A:C,3,0)</f>
        <v>10</v>
      </c>
    </row>
    <row r="871" spans="1:3" x14ac:dyDescent="0.25">
      <c r="A871">
        <v>16</v>
      </c>
      <c r="B871">
        <v>17505</v>
      </c>
      <c r="C871">
        <f>VLOOKUP(Table_ExternalData_1[[#This Row],[Discount_Id]],Popusti!A:C,3,0)</f>
        <v>10</v>
      </c>
    </row>
    <row r="872" spans="1:3" x14ac:dyDescent="0.25">
      <c r="A872">
        <v>16</v>
      </c>
      <c r="B872">
        <v>17546</v>
      </c>
      <c r="C872">
        <f>VLOOKUP(Table_ExternalData_1[[#This Row],[Discount_Id]],Popusti!A:C,3,0)</f>
        <v>10</v>
      </c>
    </row>
    <row r="873" spans="1:3" x14ac:dyDescent="0.25">
      <c r="A873">
        <v>16</v>
      </c>
      <c r="B873">
        <v>17547</v>
      </c>
      <c r="C873">
        <f>VLOOKUP(Table_ExternalData_1[[#This Row],[Discount_Id]],Popusti!A:C,3,0)</f>
        <v>10</v>
      </c>
    </row>
    <row r="874" spans="1:3" x14ac:dyDescent="0.25">
      <c r="A874">
        <v>16</v>
      </c>
      <c r="B874">
        <v>17548</v>
      </c>
      <c r="C874">
        <f>VLOOKUP(Table_ExternalData_1[[#This Row],[Discount_Id]],Popusti!A:C,3,0)</f>
        <v>10</v>
      </c>
    </row>
    <row r="875" spans="1:3" x14ac:dyDescent="0.25">
      <c r="A875">
        <v>16</v>
      </c>
      <c r="B875">
        <v>17549</v>
      </c>
      <c r="C875">
        <f>VLOOKUP(Table_ExternalData_1[[#This Row],[Discount_Id]],Popusti!A:C,3,0)</f>
        <v>10</v>
      </c>
    </row>
    <row r="876" spans="1:3" x14ac:dyDescent="0.25">
      <c r="A876">
        <v>16</v>
      </c>
      <c r="B876">
        <v>17564</v>
      </c>
      <c r="C876">
        <f>VLOOKUP(Table_ExternalData_1[[#This Row],[Discount_Id]],Popusti!A:C,3,0)</f>
        <v>10</v>
      </c>
    </row>
    <row r="877" spans="1:3" x14ac:dyDescent="0.25">
      <c r="A877">
        <v>16</v>
      </c>
      <c r="B877">
        <v>17565</v>
      </c>
      <c r="C877">
        <f>VLOOKUP(Table_ExternalData_1[[#This Row],[Discount_Id]],Popusti!A:C,3,0)</f>
        <v>10</v>
      </c>
    </row>
    <row r="878" spans="1:3" x14ac:dyDescent="0.25">
      <c r="A878">
        <v>16</v>
      </c>
      <c r="B878">
        <v>17566</v>
      </c>
      <c r="C878">
        <f>VLOOKUP(Table_ExternalData_1[[#This Row],[Discount_Id]],Popusti!A:C,3,0)</f>
        <v>10</v>
      </c>
    </row>
    <row r="879" spans="1:3" x14ac:dyDescent="0.25">
      <c r="A879">
        <v>16</v>
      </c>
      <c r="B879">
        <v>17575</v>
      </c>
      <c r="C879">
        <f>VLOOKUP(Table_ExternalData_1[[#This Row],[Discount_Id]],Popusti!A:C,3,0)</f>
        <v>10</v>
      </c>
    </row>
    <row r="880" spans="1:3" x14ac:dyDescent="0.25">
      <c r="A880">
        <v>16</v>
      </c>
      <c r="B880">
        <v>17597</v>
      </c>
      <c r="C880">
        <f>VLOOKUP(Table_ExternalData_1[[#This Row],[Discount_Id]],Popusti!A:C,3,0)</f>
        <v>10</v>
      </c>
    </row>
    <row r="881" spans="1:3" x14ac:dyDescent="0.25">
      <c r="A881">
        <v>16</v>
      </c>
      <c r="B881">
        <v>17618</v>
      </c>
      <c r="C881">
        <f>VLOOKUP(Table_ExternalData_1[[#This Row],[Discount_Id]],Popusti!A:C,3,0)</f>
        <v>10</v>
      </c>
    </row>
    <row r="882" spans="1:3" x14ac:dyDescent="0.25">
      <c r="A882">
        <v>16</v>
      </c>
      <c r="B882">
        <v>17619</v>
      </c>
      <c r="C882">
        <f>VLOOKUP(Table_ExternalData_1[[#This Row],[Discount_Id]],Popusti!A:C,3,0)</f>
        <v>10</v>
      </c>
    </row>
    <row r="883" spans="1:3" x14ac:dyDescent="0.25">
      <c r="A883">
        <v>16</v>
      </c>
      <c r="B883">
        <v>17625</v>
      </c>
      <c r="C883">
        <f>VLOOKUP(Table_ExternalData_1[[#This Row],[Discount_Id]],Popusti!A:C,3,0)</f>
        <v>10</v>
      </c>
    </row>
    <row r="884" spans="1:3" x14ac:dyDescent="0.25">
      <c r="A884">
        <v>16</v>
      </c>
      <c r="B884">
        <v>17626</v>
      </c>
      <c r="C884">
        <f>VLOOKUP(Table_ExternalData_1[[#This Row],[Discount_Id]],Popusti!A:C,3,0)</f>
        <v>10</v>
      </c>
    </row>
    <row r="885" spans="1:3" x14ac:dyDescent="0.25">
      <c r="A885">
        <v>16</v>
      </c>
      <c r="B885">
        <v>17630</v>
      </c>
      <c r="C885">
        <f>VLOOKUP(Table_ExternalData_1[[#This Row],[Discount_Id]],Popusti!A:C,3,0)</f>
        <v>10</v>
      </c>
    </row>
    <row r="886" spans="1:3" x14ac:dyDescent="0.25">
      <c r="A886">
        <v>16</v>
      </c>
      <c r="B886">
        <v>17633</v>
      </c>
      <c r="C886">
        <f>VLOOKUP(Table_ExternalData_1[[#This Row],[Discount_Id]],Popusti!A:C,3,0)</f>
        <v>10</v>
      </c>
    </row>
    <row r="887" spans="1:3" x14ac:dyDescent="0.25">
      <c r="A887">
        <v>16</v>
      </c>
      <c r="B887">
        <v>17634</v>
      </c>
      <c r="C887">
        <f>VLOOKUP(Table_ExternalData_1[[#This Row],[Discount_Id]],Popusti!A:C,3,0)</f>
        <v>10</v>
      </c>
    </row>
    <row r="888" spans="1:3" x14ac:dyDescent="0.25">
      <c r="A888">
        <v>16</v>
      </c>
      <c r="B888">
        <v>17635</v>
      </c>
      <c r="C888">
        <f>VLOOKUP(Table_ExternalData_1[[#This Row],[Discount_Id]],Popusti!A:C,3,0)</f>
        <v>10</v>
      </c>
    </row>
    <row r="889" spans="1:3" x14ac:dyDescent="0.25">
      <c r="A889">
        <v>16</v>
      </c>
      <c r="B889">
        <v>17636</v>
      </c>
      <c r="C889">
        <f>VLOOKUP(Table_ExternalData_1[[#This Row],[Discount_Id]],Popusti!A:C,3,0)</f>
        <v>10</v>
      </c>
    </row>
    <row r="890" spans="1:3" x14ac:dyDescent="0.25">
      <c r="A890">
        <v>16</v>
      </c>
      <c r="B890">
        <v>17637</v>
      </c>
      <c r="C890">
        <f>VLOOKUP(Table_ExternalData_1[[#This Row],[Discount_Id]],Popusti!A:C,3,0)</f>
        <v>10</v>
      </c>
    </row>
    <row r="891" spans="1:3" x14ac:dyDescent="0.25">
      <c r="A891">
        <v>16</v>
      </c>
      <c r="B891">
        <v>17639</v>
      </c>
      <c r="C891">
        <f>VLOOKUP(Table_ExternalData_1[[#This Row],[Discount_Id]],Popusti!A:C,3,0)</f>
        <v>10</v>
      </c>
    </row>
    <row r="892" spans="1:3" x14ac:dyDescent="0.25">
      <c r="A892">
        <v>16</v>
      </c>
      <c r="B892">
        <v>17640</v>
      </c>
      <c r="C892">
        <f>VLOOKUP(Table_ExternalData_1[[#This Row],[Discount_Id]],Popusti!A:C,3,0)</f>
        <v>10</v>
      </c>
    </row>
    <row r="893" spans="1:3" x14ac:dyDescent="0.25">
      <c r="A893">
        <v>16</v>
      </c>
      <c r="B893">
        <v>17641</v>
      </c>
      <c r="C893">
        <f>VLOOKUP(Table_ExternalData_1[[#This Row],[Discount_Id]],Popusti!A:C,3,0)</f>
        <v>10</v>
      </c>
    </row>
    <row r="894" spans="1:3" x14ac:dyDescent="0.25">
      <c r="A894">
        <v>16</v>
      </c>
      <c r="B894">
        <v>17642</v>
      </c>
      <c r="C894">
        <f>VLOOKUP(Table_ExternalData_1[[#This Row],[Discount_Id]],Popusti!A:C,3,0)</f>
        <v>10</v>
      </c>
    </row>
    <row r="895" spans="1:3" x14ac:dyDescent="0.25">
      <c r="A895">
        <v>16</v>
      </c>
      <c r="B895">
        <v>17643</v>
      </c>
      <c r="C895">
        <f>VLOOKUP(Table_ExternalData_1[[#This Row],[Discount_Id]],Popusti!A:C,3,0)</f>
        <v>10</v>
      </c>
    </row>
    <row r="896" spans="1:3" x14ac:dyDescent="0.25">
      <c r="A896">
        <v>16</v>
      </c>
      <c r="B896">
        <v>17644</v>
      </c>
      <c r="C896">
        <f>VLOOKUP(Table_ExternalData_1[[#This Row],[Discount_Id]],Popusti!A:C,3,0)</f>
        <v>10</v>
      </c>
    </row>
    <row r="897" spans="1:3" x14ac:dyDescent="0.25">
      <c r="A897">
        <v>16</v>
      </c>
      <c r="B897">
        <v>17645</v>
      </c>
      <c r="C897">
        <f>VLOOKUP(Table_ExternalData_1[[#This Row],[Discount_Id]],Popusti!A:C,3,0)</f>
        <v>10</v>
      </c>
    </row>
    <row r="898" spans="1:3" x14ac:dyDescent="0.25">
      <c r="A898">
        <v>16</v>
      </c>
      <c r="B898">
        <v>17646</v>
      </c>
      <c r="C898">
        <f>VLOOKUP(Table_ExternalData_1[[#This Row],[Discount_Id]],Popusti!A:C,3,0)</f>
        <v>10</v>
      </c>
    </row>
    <row r="899" spans="1:3" x14ac:dyDescent="0.25">
      <c r="A899">
        <v>16</v>
      </c>
      <c r="B899">
        <v>17647</v>
      </c>
      <c r="C899">
        <f>VLOOKUP(Table_ExternalData_1[[#This Row],[Discount_Id]],Popusti!A:C,3,0)</f>
        <v>10</v>
      </c>
    </row>
    <row r="900" spans="1:3" x14ac:dyDescent="0.25">
      <c r="A900">
        <v>16</v>
      </c>
      <c r="B900">
        <v>17648</v>
      </c>
      <c r="C900">
        <f>VLOOKUP(Table_ExternalData_1[[#This Row],[Discount_Id]],Popusti!A:C,3,0)</f>
        <v>10</v>
      </c>
    </row>
    <row r="901" spans="1:3" x14ac:dyDescent="0.25">
      <c r="A901">
        <v>16</v>
      </c>
      <c r="B901">
        <v>17649</v>
      </c>
      <c r="C901">
        <f>VLOOKUP(Table_ExternalData_1[[#This Row],[Discount_Id]],Popusti!A:C,3,0)</f>
        <v>10</v>
      </c>
    </row>
    <row r="902" spans="1:3" x14ac:dyDescent="0.25">
      <c r="A902">
        <v>16</v>
      </c>
      <c r="B902">
        <v>17650</v>
      </c>
      <c r="C902">
        <f>VLOOKUP(Table_ExternalData_1[[#This Row],[Discount_Id]],Popusti!A:C,3,0)</f>
        <v>10</v>
      </c>
    </row>
    <row r="903" spans="1:3" x14ac:dyDescent="0.25">
      <c r="A903">
        <v>16</v>
      </c>
      <c r="B903">
        <v>17651</v>
      </c>
      <c r="C903">
        <f>VLOOKUP(Table_ExternalData_1[[#This Row],[Discount_Id]],Popusti!A:C,3,0)</f>
        <v>10</v>
      </c>
    </row>
    <row r="904" spans="1:3" x14ac:dyDescent="0.25">
      <c r="A904">
        <v>16</v>
      </c>
      <c r="B904">
        <v>17652</v>
      </c>
      <c r="C904">
        <f>VLOOKUP(Table_ExternalData_1[[#This Row],[Discount_Id]],Popusti!A:C,3,0)</f>
        <v>10</v>
      </c>
    </row>
    <row r="905" spans="1:3" x14ac:dyDescent="0.25">
      <c r="A905">
        <v>16</v>
      </c>
      <c r="B905">
        <v>17653</v>
      </c>
      <c r="C905">
        <f>VLOOKUP(Table_ExternalData_1[[#This Row],[Discount_Id]],Popusti!A:C,3,0)</f>
        <v>10</v>
      </c>
    </row>
    <row r="906" spans="1:3" x14ac:dyDescent="0.25">
      <c r="A906">
        <v>16</v>
      </c>
      <c r="B906">
        <v>17654</v>
      </c>
      <c r="C906">
        <f>VLOOKUP(Table_ExternalData_1[[#This Row],[Discount_Id]],Popusti!A:C,3,0)</f>
        <v>10</v>
      </c>
    </row>
    <row r="907" spans="1:3" x14ac:dyDescent="0.25">
      <c r="A907">
        <v>16</v>
      </c>
      <c r="B907">
        <v>17655</v>
      </c>
      <c r="C907">
        <f>VLOOKUP(Table_ExternalData_1[[#This Row],[Discount_Id]],Popusti!A:C,3,0)</f>
        <v>10</v>
      </c>
    </row>
    <row r="908" spans="1:3" x14ac:dyDescent="0.25">
      <c r="A908">
        <v>16</v>
      </c>
      <c r="B908">
        <v>17656</v>
      </c>
      <c r="C908">
        <f>VLOOKUP(Table_ExternalData_1[[#This Row],[Discount_Id]],Popusti!A:C,3,0)</f>
        <v>10</v>
      </c>
    </row>
    <row r="909" spans="1:3" x14ac:dyDescent="0.25">
      <c r="A909">
        <v>16</v>
      </c>
      <c r="B909">
        <v>17660</v>
      </c>
      <c r="C909">
        <f>VLOOKUP(Table_ExternalData_1[[#This Row],[Discount_Id]],Popusti!A:C,3,0)</f>
        <v>10</v>
      </c>
    </row>
    <row r="910" spans="1:3" x14ac:dyDescent="0.25">
      <c r="A910">
        <v>16</v>
      </c>
      <c r="B910">
        <v>17661</v>
      </c>
      <c r="C910">
        <f>VLOOKUP(Table_ExternalData_1[[#This Row],[Discount_Id]],Popusti!A:C,3,0)</f>
        <v>10</v>
      </c>
    </row>
    <row r="911" spans="1:3" x14ac:dyDescent="0.25">
      <c r="A911">
        <v>16</v>
      </c>
      <c r="B911">
        <v>17662</v>
      </c>
      <c r="C911">
        <f>VLOOKUP(Table_ExternalData_1[[#This Row],[Discount_Id]],Popusti!A:C,3,0)</f>
        <v>10</v>
      </c>
    </row>
    <row r="912" spans="1:3" x14ac:dyDescent="0.25">
      <c r="A912">
        <v>16</v>
      </c>
      <c r="B912">
        <v>17663</v>
      </c>
      <c r="C912">
        <f>VLOOKUP(Table_ExternalData_1[[#This Row],[Discount_Id]],Popusti!A:C,3,0)</f>
        <v>10</v>
      </c>
    </row>
    <row r="913" spans="1:3" x14ac:dyDescent="0.25">
      <c r="A913">
        <v>16</v>
      </c>
      <c r="B913">
        <v>17664</v>
      </c>
      <c r="C913">
        <f>VLOOKUP(Table_ExternalData_1[[#This Row],[Discount_Id]],Popusti!A:C,3,0)</f>
        <v>10</v>
      </c>
    </row>
    <row r="914" spans="1:3" x14ac:dyDescent="0.25">
      <c r="A914">
        <v>16</v>
      </c>
      <c r="B914">
        <v>17665</v>
      </c>
      <c r="C914">
        <f>VLOOKUP(Table_ExternalData_1[[#This Row],[Discount_Id]],Popusti!A:C,3,0)</f>
        <v>10</v>
      </c>
    </row>
    <row r="915" spans="1:3" x14ac:dyDescent="0.25">
      <c r="A915">
        <v>16</v>
      </c>
      <c r="B915">
        <v>17666</v>
      </c>
      <c r="C915">
        <f>VLOOKUP(Table_ExternalData_1[[#This Row],[Discount_Id]],Popusti!A:C,3,0)</f>
        <v>10</v>
      </c>
    </row>
    <row r="916" spans="1:3" x14ac:dyDescent="0.25">
      <c r="A916">
        <v>16</v>
      </c>
      <c r="B916">
        <v>17667</v>
      </c>
      <c r="C916">
        <f>VLOOKUP(Table_ExternalData_1[[#This Row],[Discount_Id]],Popusti!A:C,3,0)</f>
        <v>10</v>
      </c>
    </row>
    <row r="917" spans="1:3" x14ac:dyDescent="0.25">
      <c r="A917">
        <v>16</v>
      </c>
      <c r="B917">
        <v>17668</v>
      </c>
      <c r="C917">
        <f>VLOOKUP(Table_ExternalData_1[[#This Row],[Discount_Id]],Popusti!A:C,3,0)</f>
        <v>10</v>
      </c>
    </row>
    <row r="918" spans="1:3" x14ac:dyDescent="0.25">
      <c r="A918">
        <v>16</v>
      </c>
      <c r="B918">
        <v>17669</v>
      </c>
      <c r="C918">
        <f>VLOOKUP(Table_ExternalData_1[[#This Row],[Discount_Id]],Popusti!A:C,3,0)</f>
        <v>10</v>
      </c>
    </row>
    <row r="919" spans="1:3" x14ac:dyDescent="0.25">
      <c r="A919">
        <v>16</v>
      </c>
      <c r="B919">
        <v>17670</v>
      </c>
      <c r="C919">
        <f>VLOOKUP(Table_ExternalData_1[[#This Row],[Discount_Id]],Popusti!A:C,3,0)</f>
        <v>10</v>
      </c>
    </row>
    <row r="920" spans="1:3" x14ac:dyDescent="0.25">
      <c r="A920">
        <v>16</v>
      </c>
      <c r="B920">
        <v>17671</v>
      </c>
      <c r="C920">
        <f>VLOOKUP(Table_ExternalData_1[[#This Row],[Discount_Id]],Popusti!A:C,3,0)</f>
        <v>10</v>
      </c>
    </row>
    <row r="921" spans="1:3" x14ac:dyDescent="0.25">
      <c r="A921">
        <v>16</v>
      </c>
      <c r="B921">
        <v>17672</v>
      </c>
      <c r="C921">
        <f>VLOOKUP(Table_ExternalData_1[[#This Row],[Discount_Id]],Popusti!A:C,3,0)</f>
        <v>10</v>
      </c>
    </row>
    <row r="922" spans="1:3" x14ac:dyDescent="0.25">
      <c r="A922">
        <v>16</v>
      </c>
      <c r="B922">
        <v>17673</v>
      </c>
      <c r="C922">
        <f>VLOOKUP(Table_ExternalData_1[[#This Row],[Discount_Id]],Popusti!A:C,3,0)</f>
        <v>10</v>
      </c>
    </row>
    <row r="923" spans="1:3" x14ac:dyDescent="0.25">
      <c r="A923">
        <v>16</v>
      </c>
      <c r="B923">
        <v>17697</v>
      </c>
      <c r="C923">
        <f>VLOOKUP(Table_ExternalData_1[[#This Row],[Discount_Id]],Popusti!A:C,3,0)</f>
        <v>10</v>
      </c>
    </row>
    <row r="924" spans="1:3" x14ac:dyDescent="0.25">
      <c r="A924">
        <v>16</v>
      </c>
      <c r="B924">
        <v>17716</v>
      </c>
      <c r="C924">
        <f>VLOOKUP(Table_ExternalData_1[[#This Row],[Discount_Id]],Popusti!A:C,3,0)</f>
        <v>10</v>
      </c>
    </row>
    <row r="925" spans="1:3" x14ac:dyDescent="0.25">
      <c r="A925">
        <v>16</v>
      </c>
      <c r="B925">
        <v>17731</v>
      </c>
      <c r="C925">
        <f>VLOOKUP(Table_ExternalData_1[[#This Row],[Discount_Id]],Popusti!A:C,3,0)</f>
        <v>10</v>
      </c>
    </row>
    <row r="926" spans="1:3" x14ac:dyDescent="0.25">
      <c r="A926">
        <v>16</v>
      </c>
      <c r="B926">
        <v>17760</v>
      </c>
      <c r="C926">
        <f>VLOOKUP(Table_ExternalData_1[[#This Row],[Discount_Id]],Popusti!A:C,3,0)</f>
        <v>10</v>
      </c>
    </row>
    <row r="927" spans="1:3" x14ac:dyDescent="0.25">
      <c r="A927">
        <v>16</v>
      </c>
      <c r="B927">
        <v>17779</v>
      </c>
      <c r="C927">
        <f>VLOOKUP(Table_ExternalData_1[[#This Row],[Discount_Id]],Popusti!A:C,3,0)</f>
        <v>10</v>
      </c>
    </row>
    <row r="928" spans="1:3" x14ac:dyDescent="0.25">
      <c r="A928">
        <v>16</v>
      </c>
      <c r="B928">
        <v>17780</v>
      </c>
      <c r="C928">
        <f>VLOOKUP(Table_ExternalData_1[[#This Row],[Discount_Id]],Popusti!A:C,3,0)</f>
        <v>10</v>
      </c>
    </row>
    <row r="929" spans="1:3" x14ac:dyDescent="0.25">
      <c r="A929">
        <v>16</v>
      </c>
      <c r="B929">
        <v>17781</v>
      </c>
      <c r="C929">
        <f>VLOOKUP(Table_ExternalData_1[[#This Row],[Discount_Id]],Popusti!A:C,3,0)</f>
        <v>10</v>
      </c>
    </row>
    <row r="930" spans="1:3" x14ac:dyDescent="0.25">
      <c r="A930">
        <v>16</v>
      </c>
      <c r="B930">
        <v>17791</v>
      </c>
      <c r="C930">
        <f>VLOOKUP(Table_ExternalData_1[[#This Row],[Discount_Id]],Popusti!A:C,3,0)</f>
        <v>10</v>
      </c>
    </row>
    <row r="931" spans="1:3" x14ac:dyDescent="0.25">
      <c r="A931">
        <v>16</v>
      </c>
      <c r="B931">
        <v>17792</v>
      </c>
      <c r="C931">
        <f>VLOOKUP(Table_ExternalData_1[[#This Row],[Discount_Id]],Popusti!A:C,3,0)</f>
        <v>10</v>
      </c>
    </row>
    <row r="932" spans="1:3" x14ac:dyDescent="0.25">
      <c r="A932">
        <v>16</v>
      </c>
      <c r="B932">
        <v>17800</v>
      </c>
      <c r="C932">
        <f>VLOOKUP(Table_ExternalData_1[[#This Row],[Discount_Id]],Popusti!A:C,3,0)</f>
        <v>10</v>
      </c>
    </row>
    <row r="933" spans="1:3" x14ac:dyDescent="0.25">
      <c r="A933">
        <v>16</v>
      </c>
      <c r="B933">
        <v>17811</v>
      </c>
      <c r="C933">
        <f>VLOOKUP(Table_ExternalData_1[[#This Row],[Discount_Id]],Popusti!A:C,3,0)</f>
        <v>10</v>
      </c>
    </row>
    <row r="934" spans="1:3" x14ac:dyDescent="0.25">
      <c r="A934">
        <v>16</v>
      </c>
      <c r="B934">
        <v>17819</v>
      </c>
      <c r="C934">
        <f>VLOOKUP(Table_ExternalData_1[[#This Row],[Discount_Id]],Popusti!A:C,3,0)</f>
        <v>10</v>
      </c>
    </row>
    <row r="935" spans="1:3" x14ac:dyDescent="0.25">
      <c r="A935">
        <v>16</v>
      </c>
      <c r="B935">
        <v>17836</v>
      </c>
      <c r="C935">
        <f>VLOOKUP(Table_ExternalData_1[[#This Row],[Discount_Id]],Popusti!A:C,3,0)</f>
        <v>10</v>
      </c>
    </row>
    <row r="936" spans="1:3" x14ac:dyDescent="0.25">
      <c r="A936">
        <v>16</v>
      </c>
      <c r="B936">
        <v>17859</v>
      </c>
      <c r="C936">
        <f>VLOOKUP(Table_ExternalData_1[[#This Row],[Discount_Id]],Popusti!A:C,3,0)</f>
        <v>10</v>
      </c>
    </row>
    <row r="937" spans="1:3" x14ac:dyDescent="0.25">
      <c r="A937">
        <v>16</v>
      </c>
      <c r="B937">
        <v>17865</v>
      </c>
      <c r="C937">
        <f>VLOOKUP(Table_ExternalData_1[[#This Row],[Discount_Id]],Popusti!A:C,3,0)</f>
        <v>10</v>
      </c>
    </row>
    <row r="938" spans="1:3" x14ac:dyDescent="0.25">
      <c r="A938">
        <v>16</v>
      </c>
      <c r="B938">
        <v>17870</v>
      </c>
      <c r="C938">
        <f>VLOOKUP(Table_ExternalData_1[[#This Row],[Discount_Id]],Popusti!A:C,3,0)</f>
        <v>10</v>
      </c>
    </row>
    <row r="939" spans="1:3" x14ac:dyDescent="0.25">
      <c r="A939">
        <v>16</v>
      </c>
      <c r="B939">
        <v>17871</v>
      </c>
      <c r="C939">
        <f>VLOOKUP(Table_ExternalData_1[[#This Row],[Discount_Id]],Popusti!A:C,3,0)</f>
        <v>10</v>
      </c>
    </row>
    <row r="940" spans="1:3" x14ac:dyDescent="0.25">
      <c r="A940">
        <v>16</v>
      </c>
      <c r="B940">
        <v>17872</v>
      </c>
      <c r="C940">
        <f>VLOOKUP(Table_ExternalData_1[[#This Row],[Discount_Id]],Popusti!A:C,3,0)</f>
        <v>10</v>
      </c>
    </row>
    <row r="941" spans="1:3" x14ac:dyDescent="0.25">
      <c r="A941">
        <v>16</v>
      </c>
      <c r="B941">
        <v>17874</v>
      </c>
      <c r="C941">
        <f>VLOOKUP(Table_ExternalData_1[[#This Row],[Discount_Id]],Popusti!A:C,3,0)</f>
        <v>10</v>
      </c>
    </row>
    <row r="942" spans="1:3" x14ac:dyDescent="0.25">
      <c r="A942">
        <v>16</v>
      </c>
      <c r="B942">
        <v>17884</v>
      </c>
      <c r="C942">
        <f>VLOOKUP(Table_ExternalData_1[[#This Row],[Discount_Id]],Popusti!A:C,3,0)</f>
        <v>10</v>
      </c>
    </row>
    <row r="943" spans="1:3" x14ac:dyDescent="0.25">
      <c r="A943">
        <v>17</v>
      </c>
      <c r="B943">
        <v>7706</v>
      </c>
      <c r="C943">
        <f>VLOOKUP(Table_ExternalData_1[[#This Row],[Discount_Id]],Popusti!A:C,3,0)</f>
        <v>4</v>
      </c>
    </row>
    <row r="944" spans="1:3" x14ac:dyDescent="0.25">
      <c r="A944">
        <v>17</v>
      </c>
      <c r="B944">
        <v>7707</v>
      </c>
      <c r="C944">
        <f>VLOOKUP(Table_ExternalData_1[[#This Row],[Discount_Id]],Popusti!A:C,3,0)</f>
        <v>4</v>
      </c>
    </row>
    <row r="945" spans="1:3" x14ac:dyDescent="0.25">
      <c r="A945">
        <v>17</v>
      </c>
      <c r="B945">
        <v>7708</v>
      </c>
      <c r="C945">
        <f>VLOOKUP(Table_ExternalData_1[[#This Row],[Discount_Id]],Popusti!A:C,3,0)</f>
        <v>4</v>
      </c>
    </row>
    <row r="946" spans="1:3" x14ac:dyDescent="0.25">
      <c r="A946">
        <v>17</v>
      </c>
      <c r="B946">
        <v>12937</v>
      </c>
      <c r="C946">
        <f>VLOOKUP(Table_ExternalData_1[[#This Row],[Discount_Id]],Popusti!A:C,3,0)</f>
        <v>4</v>
      </c>
    </row>
    <row r="947" spans="1:3" x14ac:dyDescent="0.25">
      <c r="A947">
        <v>17</v>
      </c>
      <c r="B947">
        <v>12938</v>
      </c>
      <c r="C947">
        <f>VLOOKUP(Table_ExternalData_1[[#This Row],[Discount_Id]],Popusti!A:C,3,0)</f>
        <v>4</v>
      </c>
    </row>
    <row r="948" spans="1:3" x14ac:dyDescent="0.25">
      <c r="A948">
        <v>17</v>
      </c>
      <c r="B948">
        <v>13027</v>
      </c>
      <c r="C948">
        <f>VLOOKUP(Table_ExternalData_1[[#This Row],[Discount_Id]],Popusti!A:C,3,0)</f>
        <v>4</v>
      </c>
    </row>
    <row r="949" spans="1:3" x14ac:dyDescent="0.25">
      <c r="A949">
        <v>17</v>
      </c>
      <c r="B949">
        <v>13028</v>
      </c>
      <c r="C949">
        <f>VLOOKUP(Table_ExternalData_1[[#This Row],[Discount_Id]],Popusti!A:C,3,0)</f>
        <v>4</v>
      </c>
    </row>
    <row r="950" spans="1:3" x14ac:dyDescent="0.25">
      <c r="A950">
        <v>17</v>
      </c>
      <c r="B950">
        <v>13029</v>
      </c>
      <c r="C950">
        <f>VLOOKUP(Table_ExternalData_1[[#This Row],[Discount_Id]],Popusti!A:C,3,0)</f>
        <v>4</v>
      </c>
    </row>
    <row r="951" spans="1:3" x14ac:dyDescent="0.25">
      <c r="A951">
        <v>17</v>
      </c>
      <c r="B951">
        <v>13441</v>
      </c>
      <c r="C951">
        <f>VLOOKUP(Table_ExternalData_1[[#This Row],[Discount_Id]],Popusti!A:C,3,0)</f>
        <v>4</v>
      </c>
    </row>
    <row r="952" spans="1:3" x14ac:dyDescent="0.25">
      <c r="A952">
        <v>17</v>
      </c>
      <c r="B952">
        <v>13444</v>
      </c>
      <c r="C952">
        <f>VLOOKUP(Table_ExternalData_1[[#This Row],[Discount_Id]],Popusti!A:C,3,0)</f>
        <v>4</v>
      </c>
    </row>
    <row r="953" spans="1:3" x14ac:dyDescent="0.25">
      <c r="A953">
        <v>17</v>
      </c>
      <c r="B953">
        <v>15292</v>
      </c>
      <c r="C953">
        <f>VLOOKUP(Table_ExternalData_1[[#This Row],[Discount_Id]],Popusti!A:C,3,0)</f>
        <v>4</v>
      </c>
    </row>
    <row r="954" spans="1:3" x14ac:dyDescent="0.25">
      <c r="A954">
        <v>17</v>
      </c>
      <c r="B954">
        <v>15293</v>
      </c>
      <c r="C954">
        <f>VLOOKUP(Table_ExternalData_1[[#This Row],[Discount_Id]],Popusti!A:C,3,0)</f>
        <v>4</v>
      </c>
    </row>
    <row r="955" spans="1:3" x14ac:dyDescent="0.25">
      <c r="A955">
        <v>17</v>
      </c>
      <c r="B955">
        <v>15572</v>
      </c>
      <c r="C955">
        <f>VLOOKUP(Table_ExternalData_1[[#This Row],[Discount_Id]],Popusti!A:C,3,0)</f>
        <v>4</v>
      </c>
    </row>
    <row r="956" spans="1:3" x14ac:dyDescent="0.25">
      <c r="A956">
        <v>17</v>
      </c>
      <c r="B956">
        <v>15715</v>
      </c>
      <c r="C956">
        <f>VLOOKUP(Table_ExternalData_1[[#This Row],[Discount_Id]],Popusti!A:C,3,0)</f>
        <v>4</v>
      </c>
    </row>
    <row r="957" spans="1:3" x14ac:dyDescent="0.25">
      <c r="A957">
        <v>17</v>
      </c>
      <c r="B957">
        <v>15802</v>
      </c>
      <c r="C957">
        <f>VLOOKUP(Table_ExternalData_1[[#This Row],[Discount_Id]],Popusti!A:C,3,0)</f>
        <v>4</v>
      </c>
    </row>
    <row r="958" spans="1:3" x14ac:dyDescent="0.25">
      <c r="A958">
        <v>17</v>
      </c>
      <c r="B958">
        <v>15803</v>
      </c>
      <c r="C958">
        <f>VLOOKUP(Table_ExternalData_1[[#This Row],[Discount_Id]],Popusti!A:C,3,0)</f>
        <v>4</v>
      </c>
    </row>
    <row r="959" spans="1:3" x14ac:dyDescent="0.25">
      <c r="A959">
        <v>17</v>
      </c>
      <c r="B959">
        <v>15952</v>
      </c>
      <c r="C959">
        <f>VLOOKUP(Table_ExternalData_1[[#This Row],[Discount_Id]],Popusti!A:C,3,0)</f>
        <v>4</v>
      </c>
    </row>
    <row r="960" spans="1:3" x14ac:dyDescent="0.25">
      <c r="A960">
        <v>17</v>
      </c>
      <c r="B960">
        <v>16242</v>
      </c>
      <c r="C960">
        <f>VLOOKUP(Table_ExternalData_1[[#This Row],[Discount_Id]],Popusti!A:C,3,0)</f>
        <v>4</v>
      </c>
    </row>
    <row r="961" spans="1:3" x14ac:dyDescent="0.25">
      <c r="A961">
        <v>17</v>
      </c>
      <c r="B961">
        <v>16976</v>
      </c>
      <c r="C961">
        <f>VLOOKUP(Table_ExternalData_1[[#This Row],[Discount_Id]],Popusti!A:C,3,0)</f>
        <v>4</v>
      </c>
    </row>
    <row r="962" spans="1:3" x14ac:dyDescent="0.25">
      <c r="A962">
        <v>17</v>
      </c>
      <c r="B962">
        <v>17081</v>
      </c>
      <c r="C962">
        <f>VLOOKUP(Table_ExternalData_1[[#This Row],[Discount_Id]],Popusti!A:C,3,0)</f>
        <v>4</v>
      </c>
    </row>
    <row r="963" spans="1:3" x14ac:dyDescent="0.25">
      <c r="A963">
        <v>17</v>
      </c>
      <c r="B963">
        <v>17550</v>
      </c>
      <c r="C963">
        <f>VLOOKUP(Table_ExternalData_1[[#This Row],[Discount_Id]],Popusti!A:C,3,0)</f>
        <v>4</v>
      </c>
    </row>
    <row r="964" spans="1:3" x14ac:dyDescent="0.25">
      <c r="A964">
        <v>17</v>
      </c>
      <c r="B964">
        <v>17710</v>
      </c>
      <c r="C964">
        <f>VLOOKUP(Table_ExternalData_1[[#This Row],[Discount_Id]],Popusti!A:C,3,0)</f>
        <v>4</v>
      </c>
    </row>
    <row r="965" spans="1:3" x14ac:dyDescent="0.25">
      <c r="A965">
        <v>17</v>
      </c>
      <c r="B965">
        <v>17815</v>
      </c>
      <c r="C965">
        <f>VLOOKUP(Table_ExternalData_1[[#This Row],[Discount_Id]],Popusti!A:C,3,0)</f>
        <v>4</v>
      </c>
    </row>
    <row r="966" spans="1:3" x14ac:dyDescent="0.25">
      <c r="A966">
        <v>18</v>
      </c>
      <c r="B966">
        <v>5615</v>
      </c>
      <c r="C966">
        <f>VLOOKUP(Table_ExternalData_1[[#This Row],[Discount_Id]],Popusti!A:C,3,0)</f>
        <v>5</v>
      </c>
    </row>
    <row r="967" spans="1:3" x14ac:dyDescent="0.25">
      <c r="A967">
        <v>18</v>
      </c>
      <c r="B967">
        <v>6062</v>
      </c>
      <c r="C967">
        <f>VLOOKUP(Table_ExternalData_1[[#This Row],[Discount_Id]],Popusti!A:C,3,0)</f>
        <v>5</v>
      </c>
    </row>
    <row r="968" spans="1:3" x14ac:dyDescent="0.25">
      <c r="A968">
        <v>18</v>
      </c>
      <c r="B968">
        <v>6115</v>
      </c>
      <c r="C968">
        <f>VLOOKUP(Table_ExternalData_1[[#This Row],[Discount_Id]],Popusti!A:C,3,0)</f>
        <v>5</v>
      </c>
    </row>
    <row r="969" spans="1:3" x14ac:dyDescent="0.25">
      <c r="A969">
        <v>18</v>
      </c>
      <c r="B969">
        <v>7156</v>
      </c>
      <c r="C969">
        <f>VLOOKUP(Table_ExternalData_1[[#This Row],[Discount_Id]],Popusti!A:C,3,0)</f>
        <v>5</v>
      </c>
    </row>
    <row r="970" spans="1:3" x14ac:dyDescent="0.25">
      <c r="A970">
        <v>18</v>
      </c>
      <c r="B970">
        <v>7922</v>
      </c>
      <c r="C970">
        <f>VLOOKUP(Table_ExternalData_1[[#This Row],[Discount_Id]],Popusti!A:C,3,0)</f>
        <v>5</v>
      </c>
    </row>
    <row r="971" spans="1:3" x14ac:dyDescent="0.25">
      <c r="A971">
        <v>18</v>
      </c>
      <c r="B971">
        <v>7923</v>
      </c>
      <c r="C971">
        <f>VLOOKUP(Table_ExternalData_1[[#This Row],[Discount_Id]],Popusti!A:C,3,0)</f>
        <v>5</v>
      </c>
    </row>
    <row r="972" spans="1:3" x14ac:dyDescent="0.25">
      <c r="A972">
        <v>18</v>
      </c>
      <c r="B972">
        <v>7925</v>
      </c>
      <c r="C972">
        <f>VLOOKUP(Table_ExternalData_1[[#This Row],[Discount_Id]],Popusti!A:C,3,0)</f>
        <v>5</v>
      </c>
    </row>
    <row r="973" spans="1:3" x14ac:dyDescent="0.25">
      <c r="A973">
        <v>18</v>
      </c>
      <c r="B973">
        <v>7926</v>
      </c>
      <c r="C973">
        <f>VLOOKUP(Table_ExternalData_1[[#This Row],[Discount_Id]],Popusti!A:C,3,0)</f>
        <v>5</v>
      </c>
    </row>
    <row r="974" spans="1:3" x14ac:dyDescent="0.25">
      <c r="A974">
        <v>18</v>
      </c>
      <c r="B974">
        <v>7927</v>
      </c>
      <c r="C974">
        <f>VLOOKUP(Table_ExternalData_1[[#This Row],[Discount_Id]],Popusti!A:C,3,0)</f>
        <v>5</v>
      </c>
    </row>
    <row r="975" spans="1:3" x14ac:dyDescent="0.25">
      <c r="A975">
        <v>18</v>
      </c>
      <c r="B975">
        <v>7928</v>
      </c>
      <c r="C975">
        <f>VLOOKUP(Table_ExternalData_1[[#This Row],[Discount_Id]],Popusti!A:C,3,0)</f>
        <v>5</v>
      </c>
    </row>
    <row r="976" spans="1:3" x14ac:dyDescent="0.25">
      <c r="A976">
        <v>18</v>
      </c>
      <c r="B976">
        <v>7929</v>
      </c>
      <c r="C976">
        <f>VLOOKUP(Table_ExternalData_1[[#This Row],[Discount_Id]],Popusti!A:C,3,0)</f>
        <v>5</v>
      </c>
    </row>
    <row r="977" spans="1:3" x14ac:dyDescent="0.25">
      <c r="A977">
        <v>18</v>
      </c>
      <c r="B977">
        <v>7930</v>
      </c>
      <c r="C977">
        <f>VLOOKUP(Table_ExternalData_1[[#This Row],[Discount_Id]],Popusti!A:C,3,0)</f>
        <v>5</v>
      </c>
    </row>
    <row r="978" spans="1:3" x14ac:dyDescent="0.25">
      <c r="A978">
        <v>18</v>
      </c>
      <c r="B978">
        <v>7932</v>
      </c>
      <c r="C978">
        <f>VLOOKUP(Table_ExternalData_1[[#This Row],[Discount_Id]],Popusti!A:C,3,0)</f>
        <v>5</v>
      </c>
    </row>
    <row r="979" spans="1:3" x14ac:dyDescent="0.25">
      <c r="A979">
        <v>18</v>
      </c>
      <c r="B979">
        <v>7934</v>
      </c>
      <c r="C979">
        <f>VLOOKUP(Table_ExternalData_1[[#This Row],[Discount_Id]],Popusti!A:C,3,0)</f>
        <v>5</v>
      </c>
    </row>
    <row r="980" spans="1:3" x14ac:dyDescent="0.25">
      <c r="A980">
        <v>18</v>
      </c>
      <c r="B980">
        <v>7935</v>
      </c>
      <c r="C980">
        <f>VLOOKUP(Table_ExternalData_1[[#This Row],[Discount_Id]],Popusti!A:C,3,0)</f>
        <v>5</v>
      </c>
    </row>
    <row r="981" spans="1:3" x14ac:dyDescent="0.25">
      <c r="A981">
        <v>18</v>
      </c>
      <c r="B981">
        <v>7939</v>
      </c>
      <c r="C981">
        <f>VLOOKUP(Table_ExternalData_1[[#This Row],[Discount_Id]],Popusti!A:C,3,0)</f>
        <v>5</v>
      </c>
    </row>
    <row r="982" spans="1:3" x14ac:dyDescent="0.25">
      <c r="A982">
        <v>18</v>
      </c>
      <c r="B982">
        <v>7940</v>
      </c>
      <c r="C982">
        <f>VLOOKUP(Table_ExternalData_1[[#This Row],[Discount_Id]],Popusti!A:C,3,0)</f>
        <v>5</v>
      </c>
    </row>
    <row r="983" spans="1:3" x14ac:dyDescent="0.25">
      <c r="A983">
        <v>18</v>
      </c>
      <c r="B983">
        <v>7941</v>
      </c>
      <c r="C983">
        <f>VLOOKUP(Table_ExternalData_1[[#This Row],[Discount_Id]],Popusti!A:C,3,0)</f>
        <v>5</v>
      </c>
    </row>
    <row r="984" spans="1:3" x14ac:dyDescent="0.25">
      <c r="A984">
        <v>18</v>
      </c>
      <c r="B984">
        <v>7981</v>
      </c>
      <c r="C984">
        <f>VLOOKUP(Table_ExternalData_1[[#This Row],[Discount_Id]],Popusti!A:C,3,0)</f>
        <v>5</v>
      </c>
    </row>
    <row r="985" spans="1:3" x14ac:dyDescent="0.25">
      <c r="A985">
        <v>18</v>
      </c>
      <c r="B985">
        <v>7983</v>
      </c>
      <c r="C985">
        <f>VLOOKUP(Table_ExternalData_1[[#This Row],[Discount_Id]],Popusti!A:C,3,0)</f>
        <v>5</v>
      </c>
    </row>
    <row r="986" spans="1:3" x14ac:dyDescent="0.25">
      <c r="A986">
        <v>18</v>
      </c>
      <c r="B986">
        <v>8511</v>
      </c>
      <c r="C986">
        <f>VLOOKUP(Table_ExternalData_1[[#This Row],[Discount_Id]],Popusti!A:C,3,0)</f>
        <v>5</v>
      </c>
    </row>
    <row r="987" spans="1:3" x14ac:dyDescent="0.25">
      <c r="A987">
        <v>18</v>
      </c>
      <c r="B987">
        <v>8809</v>
      </c>
      <c r="C987">
        <f>VLOOKUP(Table_ExternalData_1[[#This Row],[Discount_Id]],Popusti!A:C,3,0)</f>
        <v>5</v>
      </c>
    </row>
    <row r="988" spans="1:3" x14ac:dyDescent="0.25">
      <c r="A988">
        <v>18</v>
      </c>
      <c r="B988">
        <v>9079</v>
      </c>
      <c r="C988">
        <f>VLOOKUP(Table_ExternalData_1[[#This Row],[Discount_Id]],Popusti!A:C,3,0)</f>
        <v>5</v>
      </c>
    </row>
    <row r="989" spans="1:3" x14ac:dyDescent="0.25">
      <c r="A989">
        <v>18</v>
      </c>
      <c r="B989">
        <v>9080</v>
      </c>
      <c r="C989">
        <f>VLOOKUP(Table_ExternalData_1[[#This Row],[Discount_Id]],Popusti!A:C,3,0)</f>
        <v>5</v>
      </c>
    </row>
    <row r="990" spans="1:3" x14ac:dyDescent="0.25">
      <c r="A990">
        <v>18</v>
      </c>
      <c r="B990">
        <v>9108</v>
      </c>
      <c r="C990">
        <f>VLOOKUP(Table_ExternalData_1[[#This Row],[Discount_Id]],Popusti!A:C,3,0)</f>
        <v>5</v>
      </c>
    </row>
    <row r="991" spans="1:3" x14ac:dyDescent="0.25">
      <c r="A991">
        <v>18</v>
      </c>
      <c r="B991">
        <v>9110</v>
      </c>
      <c r="C991">
        <f>VLOOKUP(Table_ExternalData_1[[#This Row],[Discount_Id]],Popusti!A:C,3,0)</f>
        <v>5</v>
      </c>
    </row>
    <row r="992" spans="1:3" x14ac:dyDescent="0.25">
      <c r="A992">
        <v>18</v>
      </c>
      <c r="B992">
        <v>9111</v>
      </c>
      <c r="C992">
        <f>VLOOKUP(Table_ExternalData_1[[#This Row],[Discount_Id]],Popusti!A:C,3,0)</f>
        <v>5</v>
      </c>
    </row>
    <row r="993" spans="1:3" x14ac:dyDescent="0.25">
      <c r="A993">
        <v>18</v>
      </c>
      <c r="B993">
        <v>9141</v>
      </c>
      <c r="C993">
        <f>VLOOKUP(Table_ExternalData_1[[#This Row],[Discount_Id]],Popusti!A:C,3,0)</f>
        <v>5</v>
      </c>
    </row>
    <row r="994" spans="1:3" x14ac:dyDescent="0.25">
      <c r="A994">
        <v>18</v>
      </c>
      <c r="B994">
        <v>9156</v>
      </c>
      <c r="C994">
        <f>VLOOKUP(Table_ExternalData_1[[#This Row],[Discount_Id]],Popusti!A:C,3,0)</f>
        <v>5</v>
      </c>
    </row>
    <row r="995" spans="1:3" x14ac:dyDescent="0.25">
      <c r="A995">
        <v>18</v>
      </c>
      <c r="B995">
        <v>9163</v>
      </c>
      <c r="C995">
        <f>VLOOKUP(Table_ExternalData_1[[#This Row],[Discount_Id]],Popusti!A:C,3,0)</f>
        <v>5</v>
      </c>
    </row>
    <row r="996" spans="1:3" x14ac:dyDescent="0.25">
      <c r="A996">
        <v>18</v>
      </c>
      <c r="B996">
        <v>9164</v>
      </c>
      <c r="C996">
        <f>VLOOKUP(Table_ExternalData_1[[#This Row],[Discount_Id]],Popusti!A:C,3,0)</f>
        <v>5</v>
      </c>
    </row>
    <row r="997" spans="1:3" x14ac:dyDescent="0.25">
      <c r="A997">
        <v>18</v>
      </c>
      <c r="B997">
        <v>9168</v>
      </c>
      <c r="C997">
        <f>VLOOKUP(Table_ExternalData_1[[#This Row],[Discount_Id]],Popusti!A:C,3,0)</f>
        <v>5</v>
      </c>
    </row>
    <row r="998" spans="1:3" x14ac:dyDescent="0.25">
      <c r="A998">
        <v>18</v>
      </c>
      <c r="B998">
        <v>9169</v>
      </c>
      <c r="C998">
        <f>VLOOKUP(Table_ExternalData_1[[#This Row],[Discount_Id]],Popusti!A:C,3,0)</f>
        <v>5</v>
      </c>
    </row>
    <row r="999" spans="1:3" x14ac:dyDescent="0.25">
      <c r="A999">
        <v>18</v>
      </c>
      <c r="B999">
        <v>9172</v>
      </c>
      <c r="C999">
        <f>VLOOKUP(Table_ExternalData_1[[#This Row],[Discount_Id]],Popusti!A:C,3,0)</f>
        <v>5</v>
      </c>
    </row>
    <row r="1000" spans="1:3" x14ac:dyDescent="0.25">
      <c r="A1000">
        <v>18</v>
      </c>
      <c r="B1000">
        <v>9177</v>
      </c>
      <c r="C1000">
        <f>VLOOKUP(Table_ExternalData_1[[#This Row],[Discount_Id]],Popusti!A:C,3,0)</f>
        <v>5</v>
      </c>
    </row>
    <row r="1001" spans="1:3" x14ac:dyDescent="0.25">
      <c r="A1001">
        <v>18</v>
      </c>
      <c r="B1001">
        <v>9180</v>
      </c>
      <c r="C1001">
        <f>VLOOKUP(Table_ExternalData_1[[#This Row],[Discount_Id]],Popusti!A:C,3,0)</f>
        <v>5</v>
      </c>
    </row>
    <row r="1002" spans="1:3" x14ac:dyDescent="0.25">
      <c r="A1002">
        <v>18</v>
      </c>
      <c r="B1002">
        <v>9192</v>
      </c>
      <c r="C1002">
        <f>VLOOKUP(Table_ExternalData_1[[#This Row],[Discount_Id]],Popusti!A:C,3,0)</f>
        <v>5</v>
      </c>
    </row>
    <row r="1003" spans="1:3" x14ac:dyDescent="0.25">
      <c r="A1003">
        <v>18</v>
      </c>
      <c r="B1003">
        <v>9193</v>
      </c>
      <c r="C1003">
        <f>VLOOKUP(Table_ExternalData_1[[#This Row],[Discount_Id]],Popusti!A:C,3,0)</f>
        <v>5</v>
      </c>
    </row>
    <row r="1004" spans="1:3" x14ac:dyDescent="0.25">
      <c r="A1004">
        <v>18</v>
      </c>
      <c r="B1004">
        <v>9194</v>
      </c>
      <c r="C1004">
        <f>VLOOKUP(Table_ExternalData_1[[#This Row],[Discount_Id]],Popusti!A:C,3,0)</f>
        <v>5</v>
      </c>
    </row>
    <row r="1005" spans="1:3" x14ac:dyDescent="0.25">
      <c r="A1005">
        <v>18</v>
      </c>
      <c r="B1005">
        <v>9195</v>
      </c>
      <c r="C1005">
        <f>VLOOKUP(Table_ExternalData_1[[#This Row],[Discount_Id]],Popusti!A:C,3,0)</f>
        <v>5</v>
      </c>
    </row>
    <row r="1006" spans="1:3" x14ac:dyDescent="0.25">
      <c r="A1006">
        <v>18</v>
      </c>
      <c r="B1006">
        <v>9197</v>
      </c>
      <c r="C1006">
        <f>VLOOKUP(Table_ExternalData_1[[#This Row],[Discount_Id]],Popusti!A:C,3,0)</f>
        <v>5</v>
      </c>
    </row>
    <row r="1007" spans="1:3" x14ac:dyDescent="0.25">
      <c r="A1007">
        <v>18</v>
      </c>
      <c r="B1007">
        <v>9198</v>
      </c>
      <c r="C1007">
        <f>VLOOKUP(Table_ExternalData_1[[#This Row],[Discount_Id]],Popusti!A:C,3,0)</f>
        <v>5</v>
      </c>
    </row>
    <row r="1008" spans="1:3" x14ac:dyDescent="0.25">
      <c r="A1008">
        <v>18</v>
      </c>
      <c r="B1008">
        <v>9212</v>
      </c>
      <c r="C1008">
        <f>VLOOKUP(Table_ExternalData_1[[#This Row],[Discount_Id]],Popusti!A:C,3,0)</f>
        <v>5</v>
      </c>
    </row>
    <row r="1009" spans="1:3" x14ac:dyDescent="0.25">
      <c r="A1009">
        <v>18</v>
      </c>
      <c r="B1009">
        <v>9213</v>
      </c>
      <c r="C1009">
        <f>VLOOKUP(Table_ExternalData_1[[#This Row],[Discount_Id]],Popusti!A:C,3,0)</f>
        <v>5</v>
      </c>
    </row>
    <row r="1010" spans="1:3" x14ac:dyDescent="0.25">
      <c r="A1010">
        <v>18</v>
      </c>
      <c r="B1010">
        <v>9214</v>
      </c>
      <c r="C1010">
        <f>VLOOKUP(Table_ExternalData_1[[#This Row],[Discount_Id]],Popusti!A:C,3,0)</f>
        <v>5</v>
      </c>
    </row>
    <row r="1011" spans="1:3" x14ac:dyDescent="0.25">
      <c r="A1011">
        <v>18</v>
      </c>
      <c r="B1011">
        <v>9215</v>
      </c>
      <c r="C1011">
        <f>VLOOKUP(Table_ExternalData_1[[#This Row],[Discount_Id]],Popusti!A:C,3,0)</f>
        <v>5</v>
      </c>
    </row>
    <row r="1012" spans="1:3" x14ac:dyDescent="0.25">
      <c r="A1012">
        <v>18</v>
      </c>
      <c r="B1012">
        <v>9218</v>
      </c>
      <c r="C1012">
        <f>VLOOKUP(Table_ExternalData_1[[#This Row],[Discount_Id]],Popusti!A:C,3,0)</f>
        <v>5</v>
      </c>
    </row>
    <row r="1013" spans="1:3" x14ac:dyDescent="0.25">
      <c r="A1013">
        <v>18</v>
      </c>
      <c r="B1013">
        <v>9220</v>
      </c>
      <c r="C1013">
        <f>VLOOKUP(Table_ExternalData_1[[#This Row],[Discount_Id]],Popusti!A:C,3,0)</f>
        <v>5</v>
      </c>
    </row>
    <row r="1014" spans="1:3" x14ac:dyDescent="0.25">
      <c r="A1014">
        <v>18</v>
      </c>
      <c r="B1014">
        <v>9222</v>
      </c>
      <c r="C1014">
        <f>VLOOKUP(Table_ExternalData_1[[#This Row],[Discount_Id]],Popusti!A:C,3,0)</f>
        <v>5</v>
      </c>
    </row>
    <row r="1015" spans="1:3" x14ac:dyDescent="0.25">
      <c r="A1015">
        <v>18</v>
      </c>
      <c r="B1015">
        <v>9223</v>
      </c>
      <c r="C1015">
        <f>VLOOKUP(Table_ExternalData_1[[#This Row],[Discount_Id]],Popusti!A:C,3,0)</f>
        <v>5</v>
      </c>
    </row>
    <row r="1016" spans="1:3" x14ac:dyDescent="0.25">
      <c r="A1016">
        <v>18</v>
      </c>
      <c r="B1016">
        <v>9627</v>
      </c>
      <c r="C1016">
        <f>VLOOKUP(Table_ExternalData_1[[#This Row],[Discount_Id]],Popusti!A:C,3,0)</f>
        <v>5</v>
      </c>
    </row>
    <row r="1017" spans="1:3" x14ac:dyDescent="0.25">
      <c r="A1017">
        <v>18</v>
      </c>
      <c r="B1017">
        <v>9631</v>
      </c>
      <c r="C1017">
        <f>VLOOKUP(Table_ExternalData_1[[#This Row],[Discount_Id]],Popusti!A:C,3,0)</f>
        <v>5</v>
      </c>
    </row>
    <row r="1018" spans="1:3" x14ac:dyDescent="0.25">
      <c r="A1018">
        <v>18</v>
      </c>
      <c r="B1018">
        <v>9635</v>
      </c>
      <c r="C1018">
        <f>VLOOKUP(Table_ExternalData_1[[#This Row],[Discount_Id]],Popusti!A:C,3,0)</f>
        <v>5</v>
      </c>
    </row>
    <row r="1019" spans="1:3" x14ac:dyDescent="0.25">
      <c r="A1019">
        <v>18</v>
      </c>
      <c r="B1019">
        <v>9636</v>
      </c>
      <c r="C1019">
        <f>VLOOKUP(Table_ExternalData_1[[#This Row],[Discount_Id]],Popusti!A:C,3,0)</f>
        <v>5</v>
      </c>
    </row>
    <row r="1020" spans="1:3" x14ac:dyDescent="0.25">
      <c r="A1020">
        <v>18</v>
      </c>
      <c r="B1020">
        <v>9637</v>
      </c>
      <c r="C1020">
        <f>VLOOKUP(Table_ExternalData_1[[#This Row],[Discount_Id]],Popusti!A:C,3,0)</f>
        <v>5</v>
      </c>
    </row>
    <row r="1021" spans="1:3" x14ac:dyDescent="0.25">
      <c r="A1021">
        <v>18</v>
      </c>
      <c r="B1021">
        <v>10142</v>
      </c>
      <c r="C1021">
        <f>VLOOKUP(Table_ExternalData_1[[#This Row],[Discount_Id]],Popusti!A:C,3,0)</f>
        <v>5</v>
      </c>
    </row>
    <row r="1022" spans="1:3" x14ac:dyDescent="0.25">
      <c r="A1022">
        <v>18</v>
      </c>
      <c r="B1022">
        <v>10145</v>
      </c>
      <c r="C1022">
        <f>VLOOKUP(Table_ExternalData_1[[#This Row],[Discount_Id]],Popusti!A:C,3,0)</f>
        <v>5</v>
      </c>
    </row>
    <row r="1023" spans="1:3" x14ac:dyDescent="0.25">
      <c r="A1023">
        <v>18</v>
      </c>
      <c r="B1023">
        <v>10155</v>
      </c>
      <c r="C1023">
        <f>VLOOKUP(Table_ExternalData_1[[#This Row],[Discount_Id]],Popusti!A:C,3,0)</f>
        <v>5</v>
      </c>
    </row>
    <row r="1024" spans="1:3" x14ac:dyDescent="0.25">
      <c r="A1024">
        <v>18</v>
      </c>
      <c r="B1024">
        <v>10156</v>
      </c>
      <c r="C1024">
        <f>VLOOKUP(Table_ExternalData_1[[#This Row],[Discount_Id]],Popusti!A:C,3,0)</f>
        <v>5</v>
      </c>
    </row>
    <row r="1025" spans="1:3" x14ac:dyDescent="0.25">
      <c r="A1025">
        <v>18</v>
      </c>
      <c r="B1025">
        <v>10157</v>
      </c>
      <c r="C1025">
        <f>VLOOKUP(Table_ExternalData_1[[#This Row],[Discount_Id]],Popusti!A:C,3,0)</f>
        <v>5</v>
      </c>
    </row>
    <row r="1026" spans="1:3" x14ac:dyDescent="0.25">
      <c r="A1026">
        <v>18</v>
      </c>
      <c r="B1026">
        <v>10158</v>
      </c>
      <c r="C1026">
        <f>VLOOKUP(Table_ExternalData_1[[#This Row],[Discount_Id]],Popusti!A:C,3,0)</f>
        <v>5</v>
      </c>
    </row>
    <row r="1027" spans="1:3" x14ac:dyDescent="0.25">
      <c r="A1027">
        <v>18</v>
      </c>
      <c r="B1027">
        <v>10159</v>
      </c>
      <c r="C1027">
        <f>VLOOKUP(Table_ExternalData_1[[#This Row],[Discount_Id]],Popusti!A:C,3,0)</f>
        <v>5</v>
      </c>
    </row>
    <row r="1028" spans="1:3" x14ac:dyDescent="0.25">
      <c r="A1028">
        <v>18</v>
      </c>
      <c r="B1028">
        <v>10177</v>
      </c>
      <c r="C1028">
        <f>VLOOKUP(Table_ExternalData_1[[#This Row],[Discount_Id]],Popusti!A:C,3,0)</f>
        <v>5</v>
      </c>
    </row>
    <row r="1029" spans="1:3" x14ac:dyDescent="0.25">
      <c r="A1029">
        <v>18</v>
      </c>
      <c r="B1029">
        <v>10815</v>
      </c>
      <c r="C1029">
        <f>VLOOKUP(Table_ExternalData_1[[#This Row],[Discount_Id]],Popusti!A:C,3,0)</f>
        <v>5</v>
      </c>
    </row>
    <row r="1030" spans="1:3" x14ac:dyDescent="0.25">
      <c r="A1030">
        <v>18</v>
      </c>
      <c r="B1030">
        <v>11041</v>
      </c>
      <c r="C1030">
        <f>VLOOKUP(Table_ExternalData_1[[#This Row],[Discount_Id]],Popusti!A:C,3,0)</f>
        <v>5</v>
      </c>
    </row>
    <row r="1031" spans="1:3" x14ac:dyDescent="0.25">
      <c r="A1031">
        <v>18</v>
      </c>
      <c r="B1031">
        <v>11049</v>
      </c>
      <c r="C1031">
        <f>VLOOKUP(Table_ExternalData_1[[#This Row],[Discount_Id]],Popusti!A:C,3,0)</f>
        <v>5</v>
      </c>
    </row>
    <row r="1032" spans="1:3" x14ac:dyDescent="0.25">
      <c r="A1032">
        <v>18</v>
      </c>
      <c r="B1032">
        <v>11070</v>
      </c>
      <c r="C1032">
        <f>VLOOKUP(Table_ExternalData_1[[#This Row],[Discount_Id]],Popusti!A:C,3,0)</f>
        <v>5</v>
      </c>
    </row>
    <row r="1033" spans="1:3" x14ac:dyDescent="0.25">
      <c r="A1033">
        <v>18</v>
      </c>
      <c r="B1033">
        <v>11073</v>
      </c>
      <c r="C1033">
        <f>VLOOKUP(Table_ExternalData_1[[#This Row],[Discount_Id]],Popusti!A:C,3,0)</f>
        <v>5</v>
      </c>
    </row>
    <row r="1034" spans="1:3" x14ac:dyDescent="0.25">
      <c r="A1034">
        <v>18</v>
      </c>
      <c r="B1034">
        <v>12138</v>
      </c>
      <c r="C1034">
        <f>VLOOKUP(Table_ExternalData_1[[#This Row],[Discount_Id]],Popusti!A:C,3,0)</f>
        <v>5</v>
      </c>
    </row>
    <row r="1035" spans="1:3" x14ac:dyDescent="0.25">
      <c r="A1035">
        <v>18</v>
      </c>
      <c r="B1035">
        <v>12139</v>
      </c>
      <c r="C1035">
        <f>VLOOKUP(Table_ExternalData_1[[#This Row],[Discount_Id]],Popusti!A:C,3,0)</f>
        <v>5</v>
      </c>
    </row>
    <row r="1036" spans="1:3" x14ac:dyDescent="0.25">
      <c r="A1036">
        <v>18</v>
      </c>
      <c r="B1036">
        <v>12140</v>
      </c>
      <c r="C1036">
        <f>VLOOKUP(Table_ExternalData_1[[#This Row],[Discount_Id]],Popusti!A:C,3,0)</f>
        <v>5</v>
      </c>
    </row>
    <row r="1037" spans="1:3" x14ac:dyDescent="0.25">
      <c r="A1037">
        <v>18</v>
      </c>
      <c r="B1037">
        <v>12142</v>
      </c>
      <c r="C1037">
        <f>VLOOKUP(Table_ExternalData_1[[#This Row],[Discount_Id]],Popusti!A:C,3,0)</f>
        <v>5</v>
      </c>
    </row>
    <row r="1038" spans="1:3" x14ac:dyDescent="0.25">
      <c r="A1038">
        <v>18</v>
      </c>
      <c r="B1038">
        <v>12145</v>
      </c>
      <c r="C1038">
        <f>VLOOKUP(Table_ExternalData_1[[#This Row],[Discount_Id]],Popusti!A:C,3,0)</f>
        <v>5</v>
      </c>
    </row>
    <row r="1039" spans="1:3" x14ac:dyDescent="0.25">
      <c r="A1039">
        <v>18</v>
      </c>
      <c r="B1039">
        <v>12146</v>
      </c>
      <c r="C1039">
        <f>VLOOKUP(Table_ExternalData_1[[#This Row],[Discount_Id]],Popusti!A:C,3,0)</f>
        <v>5</v>
      </c>
    </row>
    <row r="1040" spans="1:3" x14ac:dyDescent="0.25">
      <c r="A1040">
        <v>18</v>
      </c>
      <c r="B1040">
        <v>12147</v>
      </c>
      <c r="C1040">
        <f>VLOOKUP(Table_ExternalData_1[[#This Row],[Discount_Id]],Popusti!A:C,3,0)</f>
        <v>5</v>
      </c>
    </row>
    <row r="1041" spans="1:3" x14ac:dyDescent="0.25">
      <c r="A1041">
        <v>18</v>
      </c>
      <c r="B1041">
        <v>12148</v>
      </c>
      <c r="C1041">
        <f>VLOOKUP(Table_ExternalData_1[[#This Row],[Discount_Id]],Popusti!A:C,3,0)</f>
        <v>5</v>
      </c>
    </row>
    <row r="1042" spans="1:3" x14ac:dyDescent="0.25">
      <c r="A1042">
        <v>18</v>
      </c>
      <c r="B1042">
        <v>12149</v>
      </c>
      <c r="C1042">
        <f>VLOOKUP(Table_ExternalData_1[[#This Row],[Discount_Id]],Popusti!A:C,3,0)</f>
        <v>5</v>
      </c>
    </row>
    <row r="1043" spans="1:3" x14ac:dyDescent="0.25">
      <c r="A1043">
        <v>18</v>
      </c>
      <c r="B1043">
        <v>12150</v>
      </c>
      <c r="C1043">
        <f>VLOOKUP(Table_ExternalData_1[[#This Row],[Discount_Id]],Popusti!A:C,3,0)</f>
        <v>5</v>
      </c>
    </row>
    <row r="1044" spans="1:3" x14ac:dyDescent="0.25">
      <c r="A1044">
        <v>18</v>
      </c>
      <c r="B1044">
        <v>12172</v>
      </c>
      <c r="C1044">
        <f>VLOOKUP(Table_ExternalData_1[[#This Row],[Discount_Id]],Popusti!A:C,3,0)</f>
        <v>5</v>
      </c>
    </row>
    <row r="1045" spans="1:3" x14ac:dyDescent="0.25">
      <c r="A1045">
        <v>18</v>
      </c>
      <c r="B1045">
        <v>12253</v>
      </c>
      <c r="C1045">
        <f>VLOOKUP(Table_ExternalData_1[[#This Row],[Discount_Id]],Popusti!A:C,3,0)</f>
        <v>5</v>
      </c>
    </row>
    <row r="1046" spans="1:3" x14ac:dyDescent="0.25">
      <c r="A1046">
        <v>18</v>
      </c>
      <c r="B1046">
        <v>12282</v>
      </c>
      <c r="C1046">
        <f>VLOOKUP(Table_ExternalData_1[[#This Row],[Discount_Id]],Popusti!A:C,3,0)</f>
        <v>5</v>
      </c>
    </row>
    <row r="1047" spans="1:3" x14ac:dyDescent="0.25">
      <c r="A1047">
        <v>18</v>
      </c>
      <c r="B1047">
        <v>12380</v>
      </c>
      <c r="C1047">
        <f>VLOOKUP(Table_ExternalData_1[[#This Row],[Discount_Id]],Popusti!A:C,3,0)</f>
        <v>5</v>
      </c>
    </row>
    <row r="1048" spans="1:3" x14ac:dyDescent="0.25">
      <c r="A1048">
        <v>18</v>
      </c>
      <c r="B1048">
        <v>12381</v>
      </c>
      <c r="C1048">
        <f>VLOOKUP(Table_ExternalData_1[[#This Row],[Discount_Id]],Popusti!A:C,3,0)</f>
        <v>5</v>
      </c>
    </row>
    <row r="1049" spans="1:3" x14ac:dyDescent="0.25">
      <c r="A1049">
        <v>18</v>
      </c>
      <c r="B1049">
        <v>12382</v>
      </c>
      <c r="C1049">
        <f>VLOOKUP(Table_ExternalData_1[[#This Row],[Discount_Id]],Popusti!A:C,3,0)</f>
        <v>5</v>
      </c>
    </row>
    <row r="1050" spans="1:3" x14ac:dyDescent="0.25">
      <c r="A1050">
        <v>18</v>
      </c>
      <c r="B1050">
        <v>12666</v>
      </c>
      <c r="C1050">
        <f>VLOOKUP(Table_ExternalData_1[[#This Row],[Discount_Id]],Popusti!A:C,3,0)</f>
        <v>5</v>
      </c>
    </row>
    <row r="1051" spans="1:3" x14ac:dyDescent="0.25">
      <c r="A1051">
        <v>18</v>
      </c>
      <c r="B1051">
        <v>12667</v>
      </c>
      <c r="C1051">
        <f>VLOOKUP(Table_ExternalData_1[[#This Row],[Discount_Id]],Popusti!A:C,3,0)</f>
        <v>5</v>
      </c>
    </row>
    <row r="1052" spans="1:3" x14ac:dyDescent="0.25">
      <c r="A1052">
        <v>18</v>
      </c>
      <c r="B1052">
        <v>12669</v>
      </c>
      <c r="C1052">
        <f>VLOOKUP(Table_ExternalData_1[[#This Row],[Discount_Id]],Popusti!A:C,3,0)</f>
        <v>5</v>
      </c>
    </row>
    <row r="1053" spans="1:3" x14ac:dyDescent="0.25">
      <c r="A1053">
        <v>18</v>
      </c>
      <c r="B1053">
        <v>12673</v>
      </c>
      <c r="C1053">
        <f>VLOOKUP(Table_ExternalData_1[[#This Row],[Discount_Id]],Popusti!A:C,3,0)</f>
        <v>5</v>
      </c>
    </row>
    <row r="1054" spans="1:3" x14ac:dyDescent="0.25">
      <c r="A1054">
        <v>18</v>
      </c>
      <c r="B1054">
        <v>12678</v>
      </c>
      <c r="C1054">
        <f>VLOOKUP(Table_ExternalData_1[[#This Row],[Discount_Id]],Popusti!A:C,3,0)</f>
        <v>5</v>
      </c>
    </row>
    <row r="1055" spans="1:3" x14ac:dyDescent="0.25">
      <c r="A1055">
        <v>18</v>
      </c>
      <c r="B1055">
        <v>12700</v>
      </c>
      <c r="C1055">
        <f>VLOOKUP(Table_ExternalData_1[[#This Row],[Discount_Id]],Popusti!A:C,3,0)</f>
        <v>5</v>
      </c>
    </row>
    <row r="1056" spans="1:3" x14ac:dyDescent="0.25">
      <c r="A1056">
        <v>18</v>
      </c>
      <c r="B1056">
        <v>12733</v>
      </c>
      <c r="C1056">
        <f>VLOOKUP(Table_ExternalData_1[[#This Row],[Discount_Id]],Popusti!A:C,3,0)</f>
        <v>5</v>
      </c>
    </row>
    <row r="1057" spans="1:3" x14ac:dyDescent="0.25">
      <c r="A1057">
        <v>18</v>
      </c>
      <c r="B1057">
        <v>12837</v>
      </c>
      <c r="C1057">
        <f>VLOOKUP(Table_ExternalData_1[[#This Row],[Discount_Id]],Popusti!A:C,3,0)</f>
        <v>5</v>
      </c>
    </row>
    <row r="1058" spans="1:3" x14ac:dyDescent="0.25">
      <c r="A1058">
        <v>18</v>
      </c>
      <c r="B1058">
        <v>12848</v>
      </c>
      <c r="C1058">
        <f>VLOOKUP(Table_ExternalData_1[[#This Row],[Discount_Id]],Popusti!A:C,3,0)</f>
        <v>5</v>
      </c>
    </row>
    <row r="1059" spans="1:3" x14ac:dyDescent="0.25">
      <c r="A1059">
        <v>18</v>
      </c>
      <c r="B1059">
        <v>12849</v>
      </c>
      <c r="C1059">
        <f>VLOOKUP(Table_ExternalData_1[[#This Row],[Discount_Id]],Popusti!A:C,3,0)</f>
        <v>5</v>
      </c>
    </row>
    <row r="1060" spans="1:3" x14ac:dyDescent="0.25">
      <c r="A1060">
        <v>18</v>
      </c>
      <c r="B1060">
        <v>12966</v>
      </c>
      <c r="C1060">
        <f>VLOOKUP(Table_ExternalData_1[[#This Row],[Discount_Id]],Popusti!A:C,3,0)</f>
        <v>5</v>
      </c>
    </row>
    <row r="1061" spans="1:3" x14ac:dyDescent="0.25">
      <c r="A1061">
        <v>18</v>
      </c>
      <c r="B1061">
        <v>13026</v>
      </c>
      <c r="C1061">
        <f>VLOOKUP(Table_ExternalData_1[[#This Row],[Discount_Id]],Popusti!A:C,3,0)</f>
        <v>5</v>
      </c>
    </row>
    <row r="1062" spans="1:3" x14ac:dyDescent="0.25">
      <c r="A1062">
        <v>18</v>
      </c>
      <c r="B1062">
        <v>13159</v>
      </c>
      <c r="C1062">
        <f>VLOOKUP(Table_ExternalData_1[[#This Row],[Discount_Id]],Popusti!A:C,3,0)</f>
        <v>5</v>
      </c>
    </row>
    <row r="1063" spans="1:3" x14ac:dyDescent="0.25">
      <c r="A1063">
        <v>18</v>
      </c>
      <c r="B1063">
        <v>13171</v>
      </c>
      <c r="C1063">
        <f>VLOOKUP(Table_ExternalData_1[[#This Row],[Discount_Id]],Popusti!A:C,3,0)</f>
        <v>5</v>
      </c>
    </row>
    <row r="1064" spans="1:3" x14ac:dyDescent="0.25">
      <c r="A1064">
        <v>18</v>
      </c>
      <c r="B1064">
        <v>13186</v>
      </c>
      <c r="C1064">
        <f>VLOOKUP(Table_ExternalData_1[[#This Row],[Discount_Id]],Popusti!A:C,3,0)</f>
        <v>5</v>
      </c>
    </row>
    <row r="1065" spans="1:3" x14ac:dyDescent="0.25">
      <c r="A1065">
        <v>18</v>
      </c>
      <c r="B1065">
        <v>13202</v>
      </c>
      <c r="C1065">
        <f>VLOOKUP(Table_ExternalData_1[[#This Row],[Discount_Id]],Popusti!A:C,3,0)</f>
        <v>5</v>
      </c>
    </row>
    <row r="1066" spans="1:3" x14ac:dyDescent="0.25">
      <c r="A1066">
        <v>18</v>
      </c>
      <c r="B1066">
        <v>13285</v>
      </c>
      <c r="C1066">
        <f>VLOOKUP(Table_ExternalData_1[[#This Row],[Discount_Id]],Popusti!A:C,3,0)</f>
        <v>5</v>
      </c>
    </row>
    <row r="1067" spans="1:3" x14ac:dyDescent="0.25">
      <c r="A1067">
        <v>18</v>
      </c>
      <c r="B1067">
        <v>13426</v>
      </c>
      <c r="C1067">
        <f>VLOOKUP(Table_ExternalData_1[[#This Row],[Discount_Id]],Popusti!A:C,3,0)</f>
        <v>5</v>
      </c>
    </row>
    <row r="1068" spans="1:3" x14ac:dyDescent="0.25">
      <c r="A1068">
        <v>18</v>
      </c>
      <c r="B1068">
        <v>13427</v>
      </c>
      <c r="C1068">
        <f>VLOOKUP(Table_ExternalData_1[[#This Row],[Discount_Id]],Popusti!A:C,3,0)</f>
        <v>5</v>
      </c>
    </row>
    <row r="1069" spans="1:3" x14ac:dyDescent="0.25">
      <c r="A1069">
        <v>18</v>
      </c>
      <c r="B1069">
        <v>13428</v>
      </c>
      <c r="C1069">
        <f>VLOOKUP(Table_ExternalData_1[[#This Row],[Discount_Id]],Popusti!A:C,3,0)</f>
        <v>5</v>
      </c>
    </row>
    <row r="1070" spans="1:3" x14ac:dyDescent="0.25">
      <c r="A1070">
        <v>18</v>
      </c>
      <c r="B1070">
        <v>13429</v>
      </c>
      <c r="C1070">
        <f>VLOOKUP(Table_ExternalData_1[[#This Row],[Discount_Id]],Popusti!A:C,3,0)</f>
        <v>5</v>
      </c>
    </row>
    <row r="1071" spans="1:3" x14ac:dyDescent="0.25">
      <c r="A1071">
        <v>18</v>
      </c>
      <c r="B1071">
        <v>13438</v>
      </c>
      <c r="C1071">
        <f>VLOOKUP(Table_ExternalData_1[[#This Row],[Discount_Id]],Popusti!A:C,3,0)</f>
        <v>5</v>
      </c>
    </row>
    <row r="1072" spans="1:3" x14ac:dyDescent="0.25">
      <c r="A1072">
        <v>18</v>
      </c>
      <c r="B1072">
        <v>13442</v>
      </c>
      <c r="C1072">
        <f>VLOOKUP(Table_ExternalData_1[[#This Row],[Discount_Id]],Popusti!A:C,3,0)</f>
        <v>5</v>
      </c>
    </row>
    <row r="1073" spans="1:3" x14ac:dyDescent="0.25">
      <c r="A1073">
        <v>18</v>
      </c>
      <c r="B1073">
        <v>13443</v>
      </c>
      <c r="C1073">
        <f>VLOOKUP(Table_ExternalData_1[[#This Row],[Discount_Id]],Popusti!A:C,3,0)</f>
        <v>5</v>
      </c>
    </row>
    <row r="1074" spans="1:3" x14ac:dyDescent="0.25">
      <c r="A1074">
        <v>18</v>
      </c>
      <c r="B1074">
        <v>13604</v>
      </c>
      <c r="C1074">
        <f>VLOOKUP(Table_ExternalData_1[[#This Row],[Discount_Id]],Popusti!A:C,3,0)</f>
        <v>5</v>
      </c>
    </row>
    <row r="1075" spans="1:3" x14ac:dyDescent="0.25">
      <c r="A1075">
        <v>18</v>
      </c>
      <c r="B1075">
        <v>13606</v>
      </c>
      <c r="C1075">
        <f>VLOOKUP(Table_ExternalData_1[[#This Row],[Discount_Id]],Popusti!A:C,3,0)</f>
        <v>5</v>
      </c>
    </row>
    <row r="1076" spans="1:3" x14ac:dyDescent="0.25">
      <c r="A1076">
        <v>18</v>
      </c>
      <c r="B1076">
        <v>13683</v>
      </c>
      <c r="C1076">
        <f>VLOOKUP(Table_ExternalData_1[[#This Row],[Discount_Id]],Popusti!A:C,3,0)</f>
        <v>5</v>
      </c>
    </row>
    <row r="1077" spans="1:3" x14ac:dyDescent="0.25">
      <c r="A1077">
        <v>18</v>
      </c>
      <c r="B1077">
        <v>13684</v>
      </c>
      <c r="C1077">
        <f>VLOOKUP(Table_ExternalData_1[[#This Row],[Discount_Id]],Popusti!A:C,3,0)</f>
        <v>5</v>
      </c>
    </row>
    <row r="1078" spans="1:3" x14ac:dyDescent="0.25">
      <c r="A1078">
        <v>18</v>
      </c>
      <c r="B1078">
        <v>13692</v>
      </c>
      <c r="C1078">
        <f>VLOOKUP(Table_ExternalData_1[[#This Row],[Discount_Id]],Popusti!A:C,3,0)</f>
        <v>5</v>
      </c>
    </row>
    <row r="1079" spans="1:3" x14ac:dyDescent="0.25">
      <c r="A1079">
        <v>18</v>
      </c>
      <c r="B1079">
        <v>13707</v>
      </c>
      <c r="C1079">
        <f>VLOOKUP(Table_ExternalData_1[[#This Row],[Discount_Id]],Popusti!A:C,3,0)</f>
        <v>5</v>
      </c>
    </row>
    <row r="1080" spans="1:3" x14ac:dyDescent="0.25">
      <c r="A1080">
        <v>18</v>
      </c>
      <c r="B1080">
        <v>13708</v>
      </c>
      <c r="C1080">
        <f>VLOOKUP(Table_ExternalData_1[[#This Row],[Discount_Id]],Popusti!A:C,3,0)</f>
        <v>5</v>
      </c>
    </row>
    <row r="1081" spans="1:3" x14ac:dyDescent="0.25">
      <c r="A1081">
        <v>18</v>
      </c>
      <c r="B1081">
        <v>13710</v>
      </c>
      <c r="C1081">
        <f>VLOOKUP(Table_ExternalData_1[[#This Row],[Discount_Id]],Popusti!A:C,3,0)</f>
        <v>5</v>
      </c>
    </row>
    <row r="1082" spans="1:3" x14ac:dyDescent="0.25">
      <c r="A1082">
        <v>18</v>
      </c>
      <c r="B1082">
        <v>13838</v>
      </c>
      <c r="C1082">
        <f>VLOOKUP(Table_ExternalData_1[[#This Row],[Discount_Id]],Popusti!A:C,3,0)</f>
        <v>5</v>
      </c>
    </row>
    <row r="1083" spans="1:3" x14ac:dyDescent="0.25">
      <c r="A1083">
        <v>18</v>
      </c>
      <c r="B1083">
        <v>13845</v>
      </c>
      <c r="C1083">
        <f>VLOOKUP(Table_ExternalData_1[[#This Row],[Discount_Id]],Popusti!A:C,3,0)</f>
        <v>5</v>
      </c>
    </row>
    <row r="1084" spans="1:3" x14ac:dyDescent="0.25">
      <c r="A1084">
        <v>18</v>
      </c>
      <c r="B1084">
        <v>13867</v>
      </c>
      <c r="C1084">
        <f>VLOOKUP(Table_ExternalData_1[[#This Row],[Discount_Id]],Popusti!A:C,3,0)</f>
        <v>5</v>
      </c>
    </row>
    <row r="1085" spans="1:3" x14ac:dyDescent="0.25">
      <c r="A1085">
        <v>18</v>
      </c>
      <c r="B1085">
        <v>13912</v>
      </c>
      <c r="C1085">
        <f>VLOOKUP(Table_ExternalData_1[[#This Row],[Discount_Id]],Popusti!A:C,3,0)</f>
        <v>5</v>
      </c>
    </row>
    <row r="1086" spans="1:3" x14ac:dyDescent="0.25">
      <c r="A1086">
        <v>18</v>
      </c>
      <c r="B1086">
        <v>13917</v>
      </c>
      <c r="C1086">
        <f>VLOOKUP(Table_ExternalData_1[[#This Row],[Discount_Id]],Popusti!A:C,3,0)</f>
        <v>5</v>
      </c>
    </row>
    <row r="1087" spans="1:3" x14ac:dyDescent="0.25">
      <c r="A1087">
        <v>18</v>
      </c>
      <c r="B1087">
        <v>13920</v>
      </c>
      <c r="C1087">
        <f>VLOOKUP(Table_ExternalData_1[[#This Row],[Discount_Id]],Popusti!A:C,3,0)</f>
        <v>5</v>
      </c>
    </row>
    <row r="1088" spans="1:3" x14ac:dyDescent="0.25">
      <c r="A1088">
        <v>18</v>
      </c>
      <c r="B1088">
        <v>13962</v>
      </c>
      <c r="C1088">
        <f>VLOOKUP(Table_ExternalData_1[[#This Row],[Discount_Id]],Popusti!A:C,3,0)</f>
        <v>5</v>
      </c>
    </row>
    <row r="1089" spans="1:3" x14ac:dyDescent="0.25">
      <c r="A1089">
        <v>18</v>
      </c>
      <c r="B1089">
        <v>13972</v>
      </c>
      <c r="C1089">
        <f>VLOOKUP(Table_ExternalData_1[[#This Row],[Discount_Id]],Popusti!A:C,3,0)</f>
        <v>5</v>
      </c>
    </row>
    <row r="1090" spans="1:3" x14ac:dyDescent="0.25">
      <c r="A1090">
        <v>18</v>
      </c>
      <c r="B1090">
        <v>13977</v>
      </c>
      <c r="C1090">
        <f>VLOOKUP(Table_ExternalData_1[[#This Row],[Discount_Id]],Popusti!A:C,3,0)</f>
        <v>5</v>
      </c>
    </row>
    <row r="1091" spans="1:3" x14ac:dyDescent="0.25">
      <c r="A1091">
        <v>18</v>
      </c>
      <c r="B1091">
        <v>13978</v>
      </c>
      <c r="C1091">
        <f>VLOOKUP(Table_ExternalData_1[[#This Row],[Discount_Id]],Popusti!A:C,3,0)</f>
        <v>5</v>
      </c>
    </row>
    <row r="1092" spans="1:3" x14ac:dyDescent="0.25">
      <c r="A1092">
        <v>18</v>
      </c>
      <c r="B1092">
        <v>13983</v>
      </c>
      <c r="C1092">
        <f>VLOOKUP(Table_ExternalData_1[[#This Row],[Discount_Id]],Popusti!A:C,3,0)</f>
        <v>5</v>
      </c>
    </row>
    <row r="1093" spans="1:3" x14ac:dyDescent="0.25">
      <c r="A1093">
        <v>18</v>
      </c>
      <c r="B1093">
        <v>13988</v>
      </c>
      <c r="C1093">
        <f>VLOOKUP(Table_ExternalData_1[[#This Row],[Discount_Id]],Popusti!A:C,3,0)</f>
        <v>5</v>
      </c>
    </row>
    <row r="1094" spans="1:3" x14ac:dyDescent="0.25">
      <c r="A1094">
        <v>18</v>
      </c>
      <c r="B1094">
        <v>13991</v>
      </c>
      <c r="C1094">
        <f>VLOOKUP(Table_ExternalData_1[[#This Row],[Discount_Id]],Popusti!A:C,3,0)</f>
        <v>5</v>
      </c>
    </row>
    <row r="1095" spans="1:3" x14ac:dyDescent="0.25">
      <c r="A1095">
        <v>18</v>
      </c>
      <c r="B1095">
        <v>13992</v>
      </c>
      <c r="C1095">
        <f>VLOOKUP(Table_ExternalData_1[[#This Row],[Discount_Id]],Popusti!A:C,3,0)</f>
        <v>5</v>
      </c>
    </row>
    <row r="1096" spans="1:3" x14ac:dyDescent="0.25">
      <c r="A1096">
        <v>18</v>
      </c>
      <c r="B1096">
        <v>13993</v>
      </c>
      <c r="C1096">
        <f>VLOOKUP(Table_ExternalData_1[[#This Row],[Discount_Id]],Popusti!A:C,3,0)</f>
        <v>5</v>
      </c>
    </row>
    <row r="1097" spans="1:3" x14ac:dyDescent="0.25">
      <c r="A1097">
        <v>18</v>
      </c>
      <c r="B1097">
        <v>13994</v>
      </c>
      <c r="C1097">
        <f>VLOOKUP(Table_ExternalData_1[[#This Row],[Discount_Id]],Popusti!A:C,3,0)</f>
        <v>5</v>
      </c>
    </row>
    <row r="1098" spans="1:3" x14ac:dyDescent="0.25">
      <c r="A1098">
        <v>18</v>
      </c>
      <c r="B1098">
        <v>14098</v>
      </c>
      <c r="C1098">
        <f>VLOOKUP(Table_ExternalData_1[[#This Row],[Discount_Id]],Popusti!A:C,3,0)</f>
        <v>5</v>
      </c>
    </row>
    <row r="1099" spans="1:3" x14ac:dyDescent="0.25">
      <c r="A1099">
        <v>18</v>
      </c>
      <c r="B1099">
        <v>14105</v>
      </c>
      <c r="C1099">
        <f>VLOOKUP(Table_ExternalData_1[[#This Row],[Discount_Id]],Popusti!A:C,3,0)</f>
        <v>5</v>
      </c>
    </row>
    <row r="1100" spans="1:3" x14ac:dyDescent="0.25">
      <c r="A1100">
        <v>18</v>
      </c>
      <c r="B1100">
        <v>14107</v>
      </c>
      <c r="C1100">
        <f>VLOOKUP(Table_ExternalData_1[[#This Row],[Discount_Id]],Popusti!A:C,3,0)</f>
        <v>5</v>
      </c>
    </row>
    <row r="1101" spans="1:3" x14ac:dyDescent="0.25">
      <c r="A1101">
        <v>18</v>
      </c>
      <c r="B1101">
        <v>14111</v>
      </c>
      <c r="C1101">
        <f>VLOOKUP(Table_ExternalData_1[[#This Row],[Discount_Id]],Popusti!A:C,3,0)</f>
        <v>5</v>
      </c>
    </row>
    <row r="1102" spans="1:3" x14ac:dyDescent="0.25">
      <c r="A1102">
        <v>18</v>
      </c>
      <c r="B1102">
        <v>14127</v>
      </c>
      <c r="C1102">
        <f>VLOOKUP(Table_ExternalData_1[[#This Row],[Discount_Id]],Popusti!A:C,3,0)</f>
        <v>5</v>
      </c>
    </row>
    <row r="1103" spans="1:3" x14ac:dyDescent="0.25">
      <c r="A1103">
        <v>18</v>
      </c>
      <c r="B1103">
        <v>14137</v>
      </c>
      <c r="C1103">
        <f>VLOOKUP(Table_ExternalData_1[[#This Row],[Discount_Id]],Popusti!A:C,3,0)</f>
        <v>5</v>
      </c>
    </row>
    <row r="1104" spans="1:3" x14ac:dyDescent="0.25">
      <c r="A1104">
        <v>18</v>
      </c>
      <c r="B1104">
        <v>14138</v>
      </c>
      <c r="C1104">
        <f>VLOOKUP(Table_ExternalData_1[[#This Row],[Discount_Id]],Popusti!A:C,3,0)</f>
        <v>5</v>
      </c>
    </row>
    <row r="1105" spans="1:3" x14ac:dyDescent="0.25">
      <c r="A1105">
        <v>18</v>
      </c>
      <c r="B1105">
        <v>14168</v>
      </c>
      <c r="C1105">
        <f>VLOOKUP(Table_ExternalData_1[[#This Row],[Discount_Id]],Popusti!A:C,3,0)</f>
        <v>5</v>
      </c>
    </row>
    <row r="1106" spans="1:3" x14ac:dyDescent="0.25">
      <c r="A1106">
        <v>18</v>
      </c>
      <c r="B1106">
        <v>14169</v>
      </c>
      <c r="C1106">
        <f>VLOOKUP(Table_ExternalData_1[[#This Row],[Discount_Id]],Popusti!A:C,3,0)</f>
        <v>5</v>
      </c>
    </row>
    <row r="1107" spans="1:3" x14ac:dyDescent="0.25">
      <c r="A1107">
        <v>18</v>
      </c>
      <c r="B1107">
        <v>14223</v>
      </c>
      <c r="C1107">
        <f>VLOOKUP(Table_ExternalData_1[[#This Row],[Discount_Id]],Popusti!A:C,3,0)</f>
        <v>5</v>
      </c>
    </row>
    <row r="1108" spans="1:3" x14ac:dyDescent="0.25">
      <c r="A1108">
        <v>18</v>
      </c>
      <c r="B1108">
        <v>14283</v>
      </c>
      <c r="C1108">
        <f>VLOOKUP(Table_ExternalData_1[[#This Row],[Discount_Id]],Popusti!A:C,3,0)</f>
        <v>5</v>
      </c>
    </row>
    <row r="1109" spans="1:3" x14ac:dyDescent="0.25">
      <c r="A1109">
        <v>18</v>
      </c>
      <c r="B1109">
        <v>14338</v>
      </c>
      <c r="C1109">
        <f>VLOOKUP(Table_ExternalData_1[[#This Row],[Discount_Id]],Popusti!A:C,3,0)</f>
        <v>5</v>
      </c>
    </row>
    <row r="1110" spans="1:3" x14ac:dyDescent="0.25">
      <c r="A1110">
        <v>18</v>
      </c>
      <c r="B1110">
        <v>14353</v>
      </c>
      <c r="C1110">
        <f>VLOOKUP(Table_ExternalData_1[[#This Row],[Discount_Id]],Popusti!A:C,3,0)</f>
        <v>5</v>
      </c>
    </row>
    <row r="1111" spans="1:3" x14ac:dyDescent="0.25">
      <c r="A1111">
        <v>18</v>
      </c>
      <c r="B1111">
        <v>14365</v>
      </c>
      <c r="C1111">
        <f>VLOOKUP(Table_ExternalData_1[[#This Row],[Discount_Id]],Popusti!A:C,3,0)</f>
        <v>5</v>
      </c>
    </row>
    <row r="1112" spans="1:3" x14ac:dyDescent="0.25">
      <c r="A1112">
        <v>18</v>
      </c>
      <c r="B1112">
        <v>14400</v>
      </c>
      <c r="C1112">
        <f>VLOOKUP(Table_ExternalData_1[[#This Row],[Discount_Id]],Popusti!A:C,3,0)</f>
        <v>5</v>
      </c>
    </row>
    <row r="1113" spans="1:3" x14ac:dyDescent="0.25">
      <c r="A1113">
        <v>18</v>
      </c>
      <c r="B1113">
        <v>14401</v>
      </c>
      <c r="C1113">
        <f>VLOOKUP(Table_ExternalData_1[[#This Row],[Discount_Id]],Popusti!A:C,3,0)</f>
        <v>5</v>
      </c>
    </row>
    <row r="1114" spans="1:3" x14ac:dyDescent="0.25">
      <c r="A1114">
        <v>18</v>
      </c>
      <c r="B1114">
        <v>14402</v>
      </c>
      <c r="C1114">
        <f>VLOOKUP(Table_ExternalData_1[[#This Row],[Discount_Id]],Popusti!A:C,3,0)</f>
        <v>5</v>
      </c>
    </row>
    <row r="1115" spans="1:3" x14ac:dyDescent="0.25">
      <c r="A1115">
        <v>18</v>
      </c>
      <c r="B1115">
        <v>14403</v>
      </c>
      <c r="C1115">
        <f>VLOOKUP(Table_ExternalData_1[[#This Row],[Discount_Id]],Popusti!A:C,3,0)</f>
        <v>5</v>
      </c>
    </row>
    <row r="1116" spans="1:3" x14ac:dyDescent="0.25">
      <c r="A1116">
        <v>18</v>
      </c>
      <c r="B1116">
        <v>14475</v>
      </c>
      <c r="C1116">
        <f>VLOOKUP(Table_ExternalData_1[[#This Row],[Discount_Id]],Popusti!A:C,3,0)</f>
        <v>5</v>
      </c>
    </row>
    <row r="1117" spans="1:3" x14ac:dyDescent="0.25">
      <c r="A1117">
        <v>18</v>
      </c>
      <c r="B1117">
        <v>14487</v>
      </c>
      <c r="C1117">
        <f>VLOOKUP(Table_ExternalData_1[[#This Row],[Discount_Id]],Popusti!A:C,3,0)</f>
        <v>5</v>
      </c>
    </row>
    <row r="1118" spans="1:3" x14ac:dyDescent="0.25">
      <c r="A1118">
        <v>18</v>
      </c>
      <c r="B1118">
        <v>14488</v>
      </c>
      <c r="C1118">
        <f>VLOOKUP(Table_ExternalData_1[[#This Row],[Discount_Id]],Popusti!A:C,3,0)</f>
        <v>5</v>
      </c>
    </row>
    <row r="1119" spans="1:3" x14ac:dyDescent="0.25">
      <c r="A1119">
        <v>18</v>
      </c>
      <c r="B1119">
        <v>14490</v>
      </c>
      <c r="C1119">
        <f>VLOOKUP(Table_ExternalData_1[[#This Row],[Discount_Id]],Popusti!A:C,3,0)</f>
        <v>5</v>
      </c>
    </row>
    <row r="1120" spans="1:3" x14ac:dyDescent="0.25">
      <c r="A1120">
        <v>18</v>
      </c>
      <c r="B1120">
        <v>14509</v>
      </c>
      <c r="C1120">
        <f>VLOOKUP(Table_ExternalData_1[[#This Row],[Discount_Id]],Popusti!A:C,3,0)</f>
        <v>5</v>
      </c>
    </row>
    <row r="1121" spans="1:3" x14ac:dyDescent="0.25">
      <c r="A1121">
        <v>18</v>
      </c>
      <c r="B1121">
        <v>14510</v>
      </c>
      <c r="C1121">
        <f>VLOOKUP(Table_ExternalData_1[[#This Row],[Discount_Id]],Popusti!A:C,3,0)</f>
        <v>5</v>
      </c>
    </row>
    <row r="1122" spans="1:3" x14ac:dyDescent="0.25">
      <c r="A1122">
        <v>18</v>
      </c>
      <c r="B1122">
        <v>14514</v>
      </c>
      <c r="C1122">
        <f>VLOOKUP(Table_ExternalData_1[[#This Row],[Discount_Id]],Popusti!A:C,3,0)</f>
        <v>5</v>
      </c>
    </row>
    <row r="1123" spans="1:3" x14ac:dyDescent="0.25">
      <c r="A1123">
        <v>18</v>
      </c>
      <c r="B1123">
        <v>14551</v>
      </c>
      <c r="C1123">
        <f>VLOOKUP(Table_ExternalData_1[[#This Row],[Discount_Id]],Popusti!A:C,3,0)</f>
        <v>5</v>
      </c>
    </row>
    <row r="1124" spans="1:3" x14ac:dyDescent="0.25">
      <c r="A1124">
        <v>18</v>
      </c>
      <c r="B1124">
        <v>14555</v>
      </c>
      <c r="C1124">
        <f>VLOOKUP(Table_ExternalData_1[[#This Row],[Discount_Id]],Popusti!A:C,3,0)</f>
        <v>5</v>
      </c>
    </row>
    <row r="1125" spans="1:3" x14ac:dyDescent="0.25">
      <c r="A1125">
        <v>18</v>
      </c>
      <c r="B1125">
        <v>14560</v>
      </c>
      <c r="C1125">
        <f>VLOOKUP(Table_ExternalData_1[[#This Row],[Discount_Id]],Popusti!A:C,3,0)</f>
        <v>5</v>
      </c>
    </row>
    <row r="1126" spans="1:3" x14ac:dyDescent="0.25">
      <c r="A1126">
        <v>18</v>
      </c>
      <c r="B1126">
        <v>14602</v>
      </c>
      <c r="C1126">
        <f>VLOOKUP(Table_ExternalData_1[[#This Row],[Discount_Id]],Popusti!A:C,3,0)</f>
        <v>5</v>
      </c>
    </row>
    <row r="1127" spans="1:3" x14ac:dyDescent="0.25">
      <c r="A1127">
        <v>18</v>
      </c>
      <c r="B1127">
        <v>14613</v>
      </c>
      <c r="C1127">
        <f>VLOOKUP(Table_ExternalData_1[[#This Row],[Discount_Id]],Popusti!A:C,3,0)</f>
        <v>5</v>
      </c>
    </row>
    <row r="1128" spans="1:3" x14ac:dyDescent="0.25">
      <c r="A1128">
        <v>18</v>
      </c>
      <c r="B1128">
        <v>14614</v>
      </c>
      <c r="C1128">
        <f>VLOOKUP(Table_ExternalData_1[[#This Row],[Discount_Id]],Popusti!A:C,3,0)</f>
        <v>5</v>
      </c>
    </row>
    <row r="1129" spans="1:3" x14ac:dyDescent="0.25">
      <c r="A1129">
        <v>18</v>
      </c>
      <c r="B1129">
        <v>14615</v>
      </c>
      <c r="C1129">
        <f>VLOOKUP(Table_ExternalData_1[[#This Row],[Discount_Id]],Popusti!A:C,3,0)</f>
        <v>5</v>
      </c>
    </row>
    <row r="1130" spans="1:3" x14ac:dyDescent="0.25">
      <c r="A1130">
        <v>18</v>
      </c>
      <c r="B1130">
        <v>14619</v>
      </c>
      <c r="C1130">
        <f>VLOOKUP(Table_ExternalData_1[[#This Row],[Discount_Id]],Popusti!A:C,3,0)</f>
        <v>5</v>
      </c>
    </row>
    <row r="1131" spans="1:3" x14ac:dyDescent="0.25">
      <c r="A1131">
        <v>18</v>
      </c>
      <c r="B1131">
        <v>14621</v>
      </c>
      <c r="C1131">
        <f>VLOOKUP(Table_ExternalData_1[[#This Row],[Discount_Id]],Popusti!A:C,3,0)</f>
        <v>5</v>
      </c>
    </row>
    <row r="1132" spans="1:3" x14ac:dyDescent="0.25">
      <c r="A1132">
        <v>18</v>
      </c>
      <c r="B1132">
        <v>14622</v>
      </c>
      <c r="C1132">
        <f>VLOOKUP(Table_ExternalData_1[[#This Row],[Discount_Id]],Popusti!A:C,3,0)</f>
        <v>5</v>
      </c>
    </row>
    <row r="1133" spans="1:3" x14ac:dyDescent="0.25">
      <c r="A1133">
        <v>18</v>
      </c>
      <c r="B1133">
        <v>14623</v>
      </c>
      <c r="C1133">
        <f>VLOOKUP(Table_ExternalData_1[[#This Row],[Discount_Id]],Popusti!A:C,3,0)</f>
        <v>5</v>
      </c>
    </row>
    <row r="1134" spans="1:3" x14ac:dyDescent="0.25">
      <c r="A1134">
        <v>18</v>
      </c>
      <c r="B1134">
        <v>14624</v>
      </c>
      <c r="C1134">
        <f>VLOOKUP(Table_ExternalData_1[[#This Row],[Discount_Id]],Popusti!A:C,3,0)</f>
        <v>5</v>
      </c>
    </row>
    <row r="1135" spans="1:3" x14ac:dyDescent="0.25">
      <c r="A1135">
        <v>18</v>
      </c>
      <c r="B1135">
        <v>14625</v>
      </c>
      <c r="C1135">
        <f>VLOOKUP(Table_ExternalData_1[[#This Row],[Discount_Id]],Popusti!A:C,3,0)</f>
        <v>5</v>
      </c>
    </row>
    <row r="1136" spans="1:3" x14ac:dyDescent="0.25">
      <c r="A1136">
        <v>18</v>
      </c>
      <c r="B1136">
        <v>14626</v>
      </c>
      <c r="C1136">
        <f>VLOOKUP(Table_ExternalData_1[[#This Row],[Discount_Id]],Popusti!A:C,3,0)</f>
        <v>5</v>
      </c>
    </row>
    <row r="1137" spans="1:3" x14ac:dyDescent="0.25">
      <c r="A1137">
        <v>18</v>
      </c>
      <c r="B1137">
        <v>14627</v>
      </c>
      <c r="C1137">
        <f>VLOOKUP(Table_ExternalData_1[[#This Row],[Discount_Id]],Popusti!A:C,3,0)</f>
        <v>5</v>
      </c>
    </row>
    <row r="1138" spans="1:3" x14ac:dyDescent="0.25">
      <c r="A1138">
        <v>18</v>
      </c>
      <c r="B1138">
        <v>14628</v>
      </c>
      <c r="C1138">
        <f>VLOOKUP(Table_ExternalData_1[[#This Row],[Discount_Id]],Popusti!A:C,3,0)</f>
        <v>5</v>
      </c>
    </row>
    <row r="1139" spans="1:3" x14ac:dyDescent="0.25">
      <c r="A1139">
        <v>18</v>
      </c>
      <c r="B1139">
        <v>14629</v>
      </c>
      <c r="C1139">
        <f>VLOOKUP(Table_ExternalData_1[[#This Row],[Discount_Id]],Popusti!A:C,3,0)</f>
        <v>5</v>
      </c>
    </row>
    <row r="1140" spans="1:3" x14ac:dyDescent="0.25">
      <c r="A1140">
        <v>18</v>
      </c>
      <c r="B1140">
        <v>14630</v>
      </c>
      <c r="C1140">
        <f>VLOOKUP(Table_ExternalData_1[[#This Row],[Discount_Id]],Popusti!A:C,3,0)</f>
        <v>5</v>
      </c>
    </row>
    <row r="1141" spans="1:3" x14ac:dyDescent="0.25">
      <c r="A1141">
        <v>18</v>
      </c>
      <c r="B1141">
        <v>14640</v>
      </c>
      <c r="C1141">
        <f>VLOOKUP(Table_ExternalData_1[[#This Row],[Discount_Id]],Popusti!A:C,3,0)</f>
        <v>5</v>
      </c>
    </row>
    <row r="1142" spans="1:3" x14ac:dyDescent="0.25">
      <c r="A1142">
        <v>18</v>
      </c>
      <c r="B1142">
        <v>14664</v>
      </c>
      <c r="C1142">
        <f>VLOOKUP(Table_ExternalData_1[[#This Row],[Discount_Id]],Popusti!A:C,3,0)</f>
        <v>5</v>
      </c>
    </row>
    <row r="1143" spans="1:3" x14ac:dyDescent="0.25">
      <c r="A1143">
        <v>18</v>
      </c>
      <c r="B1143">
        <v>14675</v>
      </c>
      <c r="C1143">
        <f>VLOOKUP(Table_ExternalData_1[[#This Row],[Discount_Id]],Popusti!A:C,3,0)</f>
        <v>5</v>
      </c>
    </row>
    <row r="1144" spans="1:3" x14ac:dyDescent="0.25">
      <c r="A1144">
        <v>18</v>
      </c>
      <c r="B1144">
        <v>14695</v>
      </c>
      <c r="C1144">
        <f>VLOOKUP(Table_ExternalData_1[[#This Row],[Discount_Id]],Popusti!A:C,3,0)</f>
        <v>5</v>
      </c>
    </row>
    <row r="1145" spans="1:3" x14ac:dyDescent="0.25">
      <c r="A1145">
        <v>18</v>
      </c>
      <c r="B1145">
        <v>14696</v>
      </c>
      <c r="C1145">
        <f>VLOOKUP(Table_ExternalData_1[[#This Row],[Discount_Id]],Popusti!A:C,3,0)</f>
        <v>5</v>
      </c>
    </row>
    <row r="1146" spans="1:3" x14ac:dyDescent="0.25">
      <c r="A1146">
        <v>18</v>
      </c>
      <c r="B1146">
        <v>14697</v>
      </c>
      <c r="C1146">
        <f>VLOOKUP(Table_ExternalData_1[[#This Row],[Discount_Id]],Popusti!A:C,3,0)</f>
        <v>5</v>
      </c>
    </row>
    <row r="1147" spans="1:3" x14ac:dyDescent="0.25">
      <c r="A1147">
        <v>18</v>
      </c>
      <c r="B1147">
        <v>14698</v>
      </c>
      <c r="C1147">
        <f>VLOOKUP(Table_ExternalData_1[[#This Row],[Discount_Id]],Popusti!A:C,3,0)</f>
        <v>5</v>
      </c>
    </row>
    <row r="1148" spans="1:3" x14ac:dyDescent="0.25">
      <c r="A1148">
        <v>18</v>
      </c>
      <c r="B1148">
        <v>14699</v>
      </c>
      <c r="C1148">
        <f>VLOOKUP(Table_ExternalData_1[[#This Row],[Discount_Id]],Popusti!A:C,3,0)</f>
        <v>5</v>
      </c>
    </row>
    <row r="1149" spans="1:3" x14ac:dyDescent="0.25">
      <c r="A1149">
        <v>18</v>
      </c>
      <c r="B1149">
        <v>14700</v>
      </c>
      <c r="C1149">
        <f>VLOOKUP(Table_ExternalData_1[[#This Row],[Discount_Id]],Popusti!A:C,3,0)</f>
        <v>5</v>
      </c>
    </row>
    <row r="1150" spans="1:3" x14ac:dyDescent="0.25">
      <c r="A1150">
        <v>18</v>
      </c>
      <c r="B1150">
        <v>14738</v>
      </c>
      <c r="C1150">
        <f>VLOOKUP(Table_ExternalData_1[[#This Row],[Discount_Id]],Popusti!A:C,3,0)</f>
        <v>5</v>
      </c>
    </row>
    <row r="1151" spans="1:3" x14ac:dyDescent="0.25">
      <c r="A1151">
        <v>18</v>
      </c>
      <c r="B1151">
        <v>14742</v>
      </c>
      <c r="C1151">
        <f>VLOOKUP(Table_ExternalData_1[[#This Row],[Discount_Id]],Popusti!A:C,3,0)</f>
        <v>5</v>
      </c>
    </row>
    <row r="1152" spans="1:3" x14ac:dyDescent="0.25">
      <c r="A1152">
        <v>18</v>
      </c>
      <c r="B1152">
        <v>14743</v>
      </c>
      <c r="C1152">
        <f>VLOOKUP(Table_ExternalData_1[[#This Row],[Discount_Id]],Popusti!A:C,3,0)</f>
        <v>5</v>
      </c>
    </row>
    <row r="1153" spans="1:3" x14ac:dyDescent="0.25">
      <c r="A1153">
        <v>18</v>
      </c>
      <c r="B1153">
        <v>14753</v>
      </c>
      <c r="C1153">
        <f>VLOOKUP(Table_ExternalData_1[[#This Row],[Discount_Id]],Popusti!A:C,3,0)</f>
        <v>5</v>
      </c>
    </row>
    <row r="1154" spans="1:3" x14ac:dyDescent="0.25">
      <c r="A1154">
        <v>18</v>
      </c>
      <c r="B1154">
        <v>14790</v>
      </c>
      <c r="C1154">
        <f>VLOOKUP(Table_ExternalData_1[[#This Row],[Discount_Id]],Popusti!A:C,3,0)</f>
        <v>5</v>
      </c>
    </row>
    <row r="1155" spans="1:3" x14ac:dyDescent="0.25">
      <c r="A1155">
        <v>18</v>
      </c>
      <c r="B1155">
        <v>14791</v>
      </c>
      <c r="C1155">
        <f>VLOOKUP(Table_ExternalData_1[[#This Row],[Discount_Id]],Popusti!A:C,3,0)</f>
        <v>5</v>
      </c>
    </row>
    <row r="1156" spans="1:3" x14ac:dyDescent="0.25">
      <c r="A1156">
        <v>18</v>
      </c>
      <c r="B1156">
        <v>14794</v>
      </c>
      <c r="C1156">
        <f>VLOOKUP(Table_ExternalData_1[[#This Row],[Discount_Id]],Popusti!A:C,3,0)</f>
        <v>5</v>
      </c>
    </row>
    <row r="1157" spans="1:3" x14ac:dyDescent="0.25">
      <c r="A1157">
        <v>18</v>
      </c>
      <c r="B1157">
        <v>14885</v>
      </c>
      <c r="C1157">
        <f>VLOOKUP(Table_ExternalData_1[[#This Row],[Discount_Id]],Popusti!A:C,3,0)</f>
        <v>5</v>
      </c>
    </row>
    <row r="1158" spans="1:3" x14ac:dyDescent="0.25">
      <c r="A1158">
        <v>18</v>
      </c>
      <c r="B1158">
        <v>14886</v>
      </c>
      <c r="C1158">
        <f>VLOOKUP(Table_ExternalData_1[[#This Row],[Discount_Id]],Popusti!A:C,3,0)</f>
        <v>5</v>
      </c>
    </row>
    <row r="1159" spans="1:3" x14ac:dyDescent="0.25">
      <c r="A1159">
        <v>18</v>
      </c>
      <c r="B1159">
        <v>14898</v>
      </c>
      <c r="C1159">
        <f>VLOOKUP(Table_ExternalData_1[[#This Row],[Discount_Id]],Popusti!A:C,3,0)</f>
        <v>5</v>
      </c>
    </row>
    <row r="1160" spans="1:3" x14ac:dyDescent="0.25">
      <c r="A1160">
        <v>18</v>
      </c>
      <c r="B1160">
        <v>14903</v>
      </c>
      <c r="C1160">
        <f>VLOOKUP(Table_ExternalData_1[[#This Row],[Discount_Id]],Popusti!A:C,3,0)</f>
        <v>5</v>
      </c>
    </row>
    <row r="1161" spans="1:3" x14ac:dyDescent="0.25">
      <c r="A1161">
        <v>18</v>
      </c>
      <c r="B1161">
        <v>14904</v>
      </c>
      <c r="C1161">
        <f>VLOOKUP(Table_ExternalData_1[[#This Row],[Discount_Id]],Popusti!A:C,3,0)</f>
        <v>5</v>
      </c>
    </row>
    <row r="1162" spans="1:3" x14ac:dyDescent="0.25">
      <c r="A1162">
        <v>18</v>
      </c>
      <c r="B1162">
        <v>14910</v>
      </c>
      <c r="C1162">
        <f>VLOOKUP(Table_ExternalData_1[[#This Row],[Discount_Id]],Popusti!A:C,3,0)</f>
        <v>5</v>
      </c>
    </row>
    <row r="1163" spans="1:3" x14ac:dyDescent="0.25">
      <c r="A1163">
        <v>18</v>
      </c>
      <c r="B1163">
        <v>14940</v>
      </c>
      <c r="C1163">
        <f>VLOOKUP(Table_ExternalData_1[[#This Row],[Discount_Id]],Popusti!A:C,3,0)</f>
        <v>5</v>
      </c>
    </row>
    <row r="1164" spans="1:3" x14ac:dyDescent="0.25">
      <c r="A1164">
        <v>18</v>
      </c>
      <c r="B1164">
        <v>14947</v>
      </c>
      <c r="C1164">
        <f>VLOOKUP(Table_ExternalData_1[[#This Row],[Discount_Id]],Popusti!A:C,3,0)</f>
        <v>5</v>
      </c>
    </row>
    <row r="1165" spans="1:3" x14ac:dyDescent="0.25">
      <c r="A1165">
        <v>18</v>
      </c>
      <c r="B1165">
        <v>14948</v>
      </c>
      <c r="C1165">
        <f>VLOOKUP(Table_ExternalData_1[[#This Row],[Discount_Id]],Popusti!A:C,3,0)</f>
        <v>5</v>
      </c>
    </row>
    <row r="1166" spans="1:3" x14ac:dyDescent="0.25">
      <c r="A1166">
        <v>18</v>
      </c>
      <c r="B1166">
        <v>14949</v>
      </c>
      <c r="C1166">
        <f>VLOOKUP(Table_ExternalData_1[[#This Row],[Discount_Id]],Popusti!A:C,3,0)</f>
        <v>5</v>
      </c>
    </row>
    <row r="1167" spans="1:3" x14ac:dyDescent="0.25">
      <c r="A1167">
        <v>18</v>
      </c>
      <c r="B1167">
        <v>14950</v>
      </c>
      <c r="C1167">
        <f>VLOOKUP(Table_ExternalData_1[[#This Row],[Discount_Id]],Popusti!A:C,3,0)</f>
        <v>5</v>
      </c>
    </row>
    <row r="1168" spans="1:3" x14ac:dyDescent="0.25">
      <c r="A1168">
        <v>18</v>
      </c>
      <c r="B1168">
        <v>14951</v>
      </c>
      <c r="C1168">
        <f>VLOOKUP(Table_ExternalData_1[[#This Row],[Discount_Id]],Popusti!A:C,3,0)</f>
        <v>5</v>
      </c>
    </row>
    <row r="1169" spans="1:3" x14ac:dyDescent="0.25">
      <c r="A1169">
        <v>18</v>
      </c>
      <c r="B1169">
        <v>14952</v>
      </c>
      <c r="C1169">
        <f>VLOOKUP(Table_ExternalData_1[[#This Row],[Discount_Id]],Popusti!A:C,3,0)</f>
        <v>5</v>
      </c>
    </row>
    <row r="1170" spans="1:3" x14ac:dyDescent="0.25">
      <c r="A1170">
        <v>18</v>
      </c>
      <c r="B1170">
        <v>14953</v>
      </c>
      <c r="C1170">
        <f>VLOOKUP(Table_ExternalData_1[[#This Row],[Discount_Id]],Popusti!A:C,3,0)</f>
        <v>5</v>
      </c>
    </row>
    <row r="1171" spans="1:3" x14ac:dyDescent="0.25">
      <c r="A1171">
        <v>18</v>
      </c>
      <c r="B1171">
        <v>14955</v>
      </c>
      <c r="C1171">
        <f>VLOOKUP(Table_ExternalData_1[[#This Row],[Discount_Id]],Popusti!A:C,3,0)</f>
        <v>5</v>
      </c>
    </row>
    <row r="1172" spans="1:3" x14ac:dyDescent="0.25">
      <c r="A1172">
        <v>18</v>
      </c>
      <c r="B1172">
        <v>14956</v>
      </c>
      <c r="C1172">
        <f>VLOOKUP(Table_ExternalData_1[[#This Row],[Discount_Id]],Popusti!A:C,3,0)</f>
        <v>5</v>
      </c>
    </row>
    <row r="1173" spans="1:3" x14ac:dyDescent="0.25">
      <c r="A1173">
        <v>18</v>
      </c>
      <c r="B1173">
        <v>14957</v>
      </c>
      <c r="C1173">
        <f>VLOOKUP(Table_ExternalData_1[[#This Row],[Discount_Id]],Popusti!A:C,3,0)</f>
        <v>5</v>
      </c>
    </row>
    <row r="1174" spans="1:3" x14ac:dyDescent="0.25">
      <c r="A1174">
        <v>18</v>
      </c>
      <c r="B1174">
        <v>14958</v>
      </c>
      <c r="C1174">
        <f>VLOOKUP(Table_ExternalData_1[[#This Row],[Discount_Id]],Popusti!A:C,3,0)</f>
        <v>5</v>
      </c>
    </row>
    <row r="1175" spans="1:3" x14ac:dyDescent="0.25">
      <c r="A1175">
        <v>18</v>
      </c>
      <c r="B1175">
        <v>14959</v>
      </c>
      <c r="C1175">
        <f>VLOOKUP(Table_ExternalData_1[[#This Row],[Discount_Id]],Popusti!A:C,3,0)</f>
        <v>5</v>
      </c>
    </row>
    <row r="1176" spans="1:3" x14ac:dyDescent="0.25">
      <c r="A1176">
        <v>18</v>
      </c>
      <c r="B1176">
        <v>14960</v>
      </c>
      <c r="C1176">
        <f>VLOOKUP(Table_ExternalData_1[[#This Row],[Discount_Id]],Popusti!A:C,3,0)</f>
        <v>5</v>
      </c>
    </row>
    <row r="1177" spans="1:3" x14ac:dyDescent="0.25">
      <c r="A1177">
        <v>18</v>
      </c>
      <c r="B1177">
        <v>15003</v>
      </c>
      <c r="C1177">
        <f>VLOOKUP(Table_ExternalData_1[[#This Row],[Discount_Id]],Popusti!A:C,3,0)</f>
        <v>5</v>
      </c>
    </row>
    <row r="1178" spans="1:3" x14ac:dyDescent="0.25">
      <c r="A1178">
        <v>18</v>
      </c>
      <c r="B1178">
        <v>15004</v>
      </c>
      <c r="C1178">
        <f>VLOOKUP(Table_ExternalData_1[[#This Row],[Discount_Id]],Popusti!A:C,3,0)</f>
        <v>5</v>
      </c>
    </row>
    <row r="1179" spans="1:3" x14ac:dyDescent="0.25">
      <c r="A1179">
        <v>18</v>
      </c>
      <c r="B1179">
        <v>15005</v>
      </c>
      <c r="C1179">
        <f>VLOOKUP(Table_ExternalData_1[[#This Row],[Discount_Id]],Popusti!A:C,3,0)</f>
        <v>5</v>
      </c>
    </row>
    <row r="1180" spans="1:3" x14ac:dyDescent="0.25">
      <c r="A1180">
        <v>18</v>
      </c>
      <c r="B1180">
        <v>15006</v>
      </c>
      <c r="C1180">
        <f>VLOOKUP(Table_ExternalData_1[[#This Row],[Discount_Id]],Popusti!A:C,3,0)</f>
        <v>5</v>
      </c>
    </row>
    <row r="1181" spans="1:3" x14ac:dyDescent="0.25">
      <c r="A1181">
        <v>18</v>
      </c>
      <c r="B1181">
        <v>15013</v>
      </c>
      <c r="C1181">
        <f>VLOOKUP(Table_ExternalData_1[[#This Row],[Discount_Id]],Popusti!A:C,3,0)</f>
        <v>5</v>
      </c>
    </row>
    <row r="1182" spans="1:3" x14ac:dyDescent="0.25">
      <c r="A1182">
        <v>18</v>
      </c>
      <c r="B1182">
        <v>15015</v>
      </c>
      <c r="C1182">
        <f>VLOOKUP(Table_ExternalData_1[[#This Row],[Discount_Id]],Popusti!A:C,3,0)</f>
        <v>5</v>
      </c>
    </row>
    <row r="1183" spans="1:3" x14ac:dyDescent="0.25">
      <c r="A1183">
        <v>18</v>
      </c>
      <c r="B1183">
        <v>15021</v>
      </c>
      <c r="C1183">
        <f>VLOOKUP(Table_ExternalData_1[[#This Row],[Discount_Id]],Popusti!A:C,3,0)</f>
        <v>5</v>
      </c>
    </row>
    <row r="1184" spans="1:3" x14ac:dyDescent="0.25">
      <c r="A1184">
        <v>18</v>
      </c>
      <c r="B1184">
        <v>15023</v>
      </c>
      <c r="C1184">
        <f>VLOOKUP(Table_ExternalData_1[[#This Row],[Discount_Id]],Popusti!A:C,3,0)</f>
        <v>5</v>
      </c>
    </row>
    <row r="1185" spans="1:3" x14ac:dyDescent="0.25">
      <c r="A1185">
        <v>18</v>
      </c>
      <c r="B1185">
        <v>15028</v>
      </c>
      <c r="C1185">
        <f>VLOOKUP(Table_ExternalData_1[[#This Row],[Discount_Id]],Popusti!A:C,3,0)</f>
        <v>5</v>
      </c>
    </row>
    <row r="1186" spans="1:3" x14ac:dyDescent="0.25">
      <c r="A1186">
        <v>18</v>
      </c>
      <c r="B1186">
        <v>15072</v>
      </c>
      <c r="C1186">
        <f>VLOOKUP(Table_ExternalData_1[[#This Row],[Discount_Id]],Popusti!A:C,3,0)</f>
        <v>5</v>
      </c>
    </row>
    <row r="1187" spans="1:3" x14ac:dyDescent="0.25">
      <c r="A1187">
        <v>18</v>
      </c>
      <c r="B1187">
        <v>15079</v>
      </c>
      <c r="C1187">
        <f>VLOOKUP(Table_ExternalData_1[[#This Row],[Discount_Id]],Popusti!A:C,3,0)</f>
        <v>5</v>
      </c>
    </row>
    <row r="1188" spans="1:3" x14ac:dyDescent="0.25">
      <c r="A1188">
        <v>18</v>
      </c>
      <c r="B1188">
        <v>15080</v>
      </c>
      <c r="C1188">
        <f>VLOOKUP(Table_ExternalData_1[[#This Row],[Discount_Id]],Popusti!A:C,3,0)</f>
        <v>5</v>
      </c>
    </row>
    <row r="1189" spans="1:3" x14ac:dyDescent="0.25">
      <c r="A1189">
        <v>18</v>
      </c>
      <c r="B1189">
        <v>15086</v>
      </c>
      <c r="C1189">
        <f>VLOOKUP(Table_ExternalData_1[[#This Row],[Discount_Id]],Popusti!A:C,3,0)</f>
        <v>5</v>
      </c>
    </row>
    <row r="1190" spans="1:3" x14ac:dyDescent="0.25">
      <c r="A1190">
        <v>18</v>
      </c>
      <c r="B1190">
        <v>15089</v>
      </c>
      <c r="C1190">
        <f>VLOOKUP(Table_ExternalData_1[[#This Row],[Discount_Id]],Popusti!A:C,3,0)</f>
        <v>5</v>
      </c>
    </row>
    <row r="1191" spans="1:3" x14ac:dyDescent="0.25">
      <c r="A1191">
        <v>18</v>
      </c>
      <c r="B1191">
        <v>15091</v>
      </c>
      <c r="C1191">
        <f>VLOOKUP(Table_ExternalData_1[[#This Row],[Discount_Id]],Popusti!A:C,3,0)</f>
        <v>5</v>
      </c>
    </row>
    <row r="1192" spans="1:3" x14ac:dyDescent="0.25">
      <c r="A1192">
        <v>18</v>
      </c>
      <c r="B1192">
        <v>15101</v>
      </c>
      <c r="C1192">
        <f>VLOOKUP(Table_ExternalData_1[[#This Row],[Discount_Id]],Popusti!A:C,3,0)</f>
        <v>5</v>
      </c>
    </row>
    <row r="1193" spans="1:3" x14ac:dyDescent="0.25">
      <c r="A1193">
        <v>18</v>
      </c>
      <c r="B1193">
        <v>15102</v>
      </c>
      <c r="C1193">
        <f>VLOOKUP(Table_ExternalData_1[[#This Row],[Discount_Id]],Popusti!A:C,3,0)</f>
        <v>5</v>
      </c>
    </row>
    <row r="1194" spans="1:3" x14ac:dyDescent="0.25">
      <c r="A1194">
        <v>18</v>
      </c>
      <c r="B1194">
        <v>15104</v>
      </c>
      <c r="C1194">
        <f>VLOOKUP(Table_ExternalData_1[[#This Row],[Discount_Id]],Popusti!A:C,3,0)</f>
        <v>5</v>
      </c>
    </row>
    <row r="1195" spans="1:3" x14ac:dyDescent="0.25">
      <c r="A1195">
        <v>18</v>
      </c>
      <c r="B1195">
        <v>15105</v>
      </c>
      <c r="C1195">
        <f>VLOOKUP(Table_ExternalData_1[[#This Row],[Discount_Id]],Popusti!A:C,3,0)</f>
        <v>5</v>
      </c>
    </row>
    <row r="1196" spans="1:3" x14ac:dyDescent="0.25">
      <c r="A1196">
        <v>18</v>
      </c>
      <c r="B1196">
        <v>15106</v>
      </c>
      <c r="C1196">
        <f>VLOOKUP(Table_ExternalData_1[[#This Row],[Discount_Id]],Popusti!A:C,3,0)</f>
        <v>5</v>
      </c>
    </row>
    <row r="1197" spans="1:3" x14ac:dyDescent="0.25">
      <c r="A1197">
        <v>18</v>
      </c>
      <c r="B1197">
        <v>15114</v>
      </c>
      <c r="C1197">
        <f>VLOOKUP(Table_ExternalData_1[[#This Row],[Discount_Id]],Popusti!A:C,3,0)</f>
        <v>5</v>
      </c>
    </row>
    <row r="1198" spans="1:3" x14ac:dyDescent="0.25">
      <c r="A1198">
        <v>18</v>
      </c>
      <c r="B1198">
        <v>15115</v>
      </c>
      <c r="C1198">
        <f>VLOOKUP(Table_ExternalData_1[[#This Row],[Discount_Id]],Popusti!A:C,3,0)</f>
        <v>5</v>
      </c>
    </row>
    <row r="1199" spans="1:3" x14ac:dyDescent="0.25">
      <c r="A1199">
        <v>18</v>
      </c>
      <c r="B1199">
        <v>15137</v>
      </c>
      <c r="C1199">
        <f>VLOOKUP(Table_ExternalData_1[[#This Row],[Discount_Id]],Popusti!A:C,3,0)</f>
        <v>5</v>
      </c>
    </row>
    <row r="1200" spans="1:3" x14ac:dyDescent="0.25">
      <c r="A1200">
        <v>18</v>
      </c>
      <c r="B1200">
        <v>15149</v>
      </c>
      <c r="C1200">
        <f>VLOOKUP(Table_ExternalData_1[[#This Row],[Discount_Id]],Popusti!A:C,3,0)</f>
        <v>5</v>
      </c>
    </row>
    <row r="1201" spans="1:3" x14ac:dyDescent="0.25">
      <c r="A1201">
        <v>18</v>
      </c>
      <c r="B1201">
        <v>15150</v>
      </c>
      <c r="C1201">
        <f>VLOOKUP(Table_ExternalData_1[[#This Row],[Discount_Id]],Popusti!A:C,3,0)</f>
        <v>5</v>
      </c>
    </row>
    <row r="1202" spans="1:3" x14ac:dyDescent="0.25">
      <c r="A1202">
        <v>18</v>
      </c>
      <c r="B1202">
        <v>15151</v>
      </c>
      <c r="C1202">
        <f>VLOOKUP(Table_ExternalData_1[[#This Row],[Discount_Id]],Popusti!A:C,3,0)</f>
        <v>5</v>
      </c>
    </row>
    <row r="1203" spans="1:3" x14ac:dyDescent="0.25">
      <c r="A1203">
        <v>18</v>
      </c>
      <c r="B1203">
        <v>15152</v>
      </c>
      <c r="C1203">
        <f>VLOOKUP(Table_ExternalData_1[[#This Row],[Discount_Id]],Popusti!A:C,3,0)</f>
        <v>5</v>
      </c>
    </row>
    <row r="1204" spans="1:3" x14ac:dyDescent="0.25">
      <c r="A1204">
        <v>18</v>
      </c>
      <c r="B1204">
        <v>15153</v>
      </c>
      <c r="C1204">
        <f>VLOOKUP(Table_ExternalData_1[[#This Row],[Discount_Id]],Popusti!A:C,3,0)</f>
        <v>5</v>
      </c>
    </row>
    <row r="1205" spans="1:3" x14ac:dyDescent="0.25">
      <c r="A1205">
        <v>18</v>
      </c>
      <c r="B1205">
        <v>15154</v>
      </c>
      <c r="C1205">
        <f>VLOOKUP(Table_ExternalData_1[[#This Row],[Discount_Id]],Popusti!A:C,3,0)</f>
        <v>5</v>
      </c>
    </row>
    <row r="1206" spans="1:3" x14ac:dyDescent="0.25">
      <c r="A1206">
        <v>18</v>
      </c>
      <c r="B1206">
        <v>15202</v>
      </c>
      <c r="C1206">
        <f>VLOOKUP(Table_ExternalData_1[[#This Row],[Discount_Id]],Popusti!A:C,3,0)</f>
        <v>5</v>
      </c>
    </row>
    <row r="1207" spans="1:3" x14ac:dyDescent="0.25">
      <c r="A1207">
        <v>18</v>
      </c>
      <c r="B1207">
        <v>15234</v>
      </c>
      <c r="C1207">
        <f>VLOOKUP(Table_ExternalData_1[[#This Row],[Discount_Id]],Popusti!A:C,3,0)</f>
        <v>5</v>
      </c>
    </row>
    <row r="1208" spans="1:3" x14ac:dyDescent="0.25">
      <c r="A1208">
        <v>18</v>
      </c>
      <c r="B1208">
        <v>15243</v>
      </c>
      <c r="C1208">
        <f>VLOOKUP(Table_ExternalData_1[[#This Row],[Discount_Id]],Popusti!A:C,3,0)</f>
        <v>5</v>
      </c>
    </row>
    <row r="1209" spans="1:3" x14ac:dyDescent="0.25">
      <c r="A1209">
        <v>18</v>
      </c>
      <c r="B1209">
        <v>15271</v>
      </c>
      <c r="C1209">
        <f>VLOOKUP(Table_ExternalData_1[[#This Row],[Discount_Id]],Popusti!A:C,3,0)</f>
        <v>5</v>
      </c>
    </row>
    <row r="1210" spans="1:3" x14ac:dyDescent="0.25">
      <c r="A1210">
        <v>18</v>
      </c>
      <c r="B1210">
        <v>15272</v>
      </c>
      <c r="C1210">
        <f>VLOOKUP(Table_ExternalData_1[[#This Row],[Discount_Id]],Popusti!A:C,3,0)</f>
        <v>5</v>
      </c>
    </row>
    <row r="1211" spans="1:3" x14ac:dyDescent="0.25">
      <c r="A1211">
        <v>18</v>
      </c>
      <c r="B1211">
        <v>15273</v>
      </c>
      <c r="C1211">
        <f>VLOOKUP(Table_ExternalData_1[[#This Row],[Discount_Id]],Popusti!A:C,3,0)</f>
        <v>5</v>
      </c>
    </row>
    <row r="1212" spans="1:3" x14ac:dyDescent="0.25">
      <c r="A1212">
        <v>18</v>
      </c>
      <c r="B1212">
        <v>15302</v>
      </c>
      <c r="C1212">
        <f>VLOOKUP(Table_ExternalData_1[[#This Row],[Discount_Id]],Popusti!A:C,3,0)</f>
        <v>5</v>
      </c>
    </row>
    <row r="1213" spans="1:3" x14ac:dyDescent="0.25">
      <c r="A1213">
        <v>18</v>
      </c>
      <c r="B1213">
        <v>15316</v>
      </c>
      <c r="C1213">
        <f>VLOOKUP(Table_ExternalData_1[[#This Row],[Discount_Id]],Popusti!A:C,3,0)</f>
        <v>5</v>
      </c>
    </row>
    <row r="1214" spans="1:3" x14ac:dyDescent="0.25">
      <c r="A1214">
        <v>18</v>
      </c>
      <c r="B1214">
        <v>15331</v>
      </c>
      <c r="C1214">
        <f>VLOOKUP(Table_ExternalData_1[[#This Row],[Discount_Id]],Popusti!A:C,3,0)</f>
        <v>5</v>
      </c>
    </row>
    <row r="1215" spans="1:3" x14ac:dyDescent="0.25">
      <c r="A1215">
        <v>18</v>
      </c>
      <c r="B1215">
        <v>15334</v>
      </c>
      <c r="C1215">
        <f>VLOOKUP(Table_ExternalData_1[[#This Row],[Discount_Id]],Popusti!A:C,3,0)</f>
        <v>5</v>
      </c>
    </row>
    <row r="1216" spans="1:3" x14ac:dyDescent="0.25">
      <c r="A1216">
        <v>18</v>
      </c>
      <c r="B1216">
        <v>15336</v>
      </c>
      <c r="C1216">
        <f>VLOOKUP(Table_ExternalData_1[[#This Row],[Discount_Id]],Popusti!A:C,3,0)</f>
        <v>5</v>
      </c>
    </row>
    <row r="1217" spans="1:3" x14ac:dyDescent="0.25">
      <c r="A1217">
        <v>18</v>
      </c>
      <c r="B1217">
        <v>15345</v>
      </c>
      <c r="C1217">
        <f>VLOOKUP(Table_ExternalData_1[[#This Row],[Discount_Id]],Popusti!A:C,3,0)</f>
        <v>5</v>
      </c>
    </row>
    <row r="1218" spans="1:3" x14ac:dyDescent="0.25">
      <c r="A1218">
        <v>18</v>
      </c>
      <c r="B1218">
        <v>15346</v>
      </c>
      <c r="C1218">
        <f>VLOOKUP(Table_ExternalData_1[[#This Row],[Discount_Id]],Popusti!A:C,3,0)</f>
        <v>5</v>
      </c>
    </row>
    <row r="1219" spans="1:3" x14ac:dyDescent="0.25">
      <c r="A1219">
        <v>18</v>
      </c>
      <c r="B1219">
        <v>15348</v>
      </c>
      <c r="C1219">
        <f>VLOOKUP(Table_ExternalData_1[[#This Row],[Discount_Id]],Popusti!A:C,3,0)</f>
        <v>5</v>
      </c>
    </row>
    <row r="1220" spans="1:3" x14ac:dyDescent="0.25">
      <c r="A1220">
        <v>18</v>
      </c>
      <c r="B1220">
        <v>15351</v>
      </c>
      <c r="C1220">
        <f>VLOOKUP(Table_ExternalData_1[[#This Row],[Discount_Id]],Popusti!A:C,3,0)</f>
        <v>5</v>
      </c>
    </row>
    <row r="1221" spans="1:3" x14ac:dyDescent="0.25">
      <c r="A1221">
        <v>18</v>
      </c>
      <c r="B1221">
        <v>15356</v>
      </c>
      <c r="C1221">
        <f>VLOOKUP(Table_ExternalData_1[[#This Row],[Discount_Id]],Popusti!A:C,3,0)</f>
        <v>5</v>
      </c>
    </row>
    <row r="1222" spans="1:3" x14ac:dyDescent="0.25">
      <c r="A1222">
        <v>18</v>
      </c>
      <c r="B1222">
        <v>15362</v>
      </c>
      <c r="C1222">
        <f>VLOOKUP(Table_ExternalData_1[[#This Row],[Discount_Id]],Popusti!A:C,3,0)</f>
        <v>5</v>
      </c>
    </row>
    <row r="1223" spans="1:3" x14ac:dyDescent="0.25">
      <c r="A1223">
        <v>18</v>
      </c>
      <c r="B1223">
        <v>15364</v>
      </c>
      <c r="C1223">
        <f>VLOOKUP(Table_ExternalData_1[[#This Row],[Discount_Id]],Popusti!A:C,3,0)</f>
        <v>5</v>
      </c>
    </row>
    <row r="1224" spans="1:3" x14ac:dyDescent="0.25">
      <c r="A1224">
        <v>18</v>
      </c>
      <c r="B1224">
        <v>15366</v>
      </c>
      <c r="C1224">
        <f>VLOOKUP(Table_ExternalData_1[[#This Row],[Discount_Id]],Popusti!A:C,3,0)</f>
        <v>5</v>
      </c>
    </row>
    <row r="1225" spans="1:3" x14ac:dyDescent="0.25">
      <c r="A1225">
        <v>18</v>
      </c>
      <c r="B1225">
        <v>15383</v>
      </c>
      <c r="C1225">
        <f>VLOOKUP(Table_ExternalData_1[[#This Row],[Discount_Id]],Popusti!A:C,3,0)</f>
        <v>5</v>
      </c>
    </row>
    <row r="1226" spans="1:3" x14ac:dyDescent="0.25">
      <c r="A1226">
        <v>18</v>
      </c>
      <c r="B1226">
        <v>15384</v>
      </c>
      <c r="C1226">
        <f>VLOOKUP(Table_ExternalData_1[[#This Row],[Discount_Id]],Popusti!A:C,3,0)</f>
        <v>5</v>
      </c>
    </row>
    <row r="1227" spans="1:3" x14ac:dyDescent="0.25">
      <c r="A1227">
        <v>18</v>
      </c>
      <c r="B1227">
        <v>15390</v>
      </c>
      <c r="C1227">
        <f>VLOOKUP(Table_ExternalData_1[[#This Row],[Discount_Id]],Popusti!A:C,3,0)</f>
        <v>5</v>
      </c>
    </row>
    <row r="1228" spans="1:3" x14ac:dyDescent="0.25">
      <c r="A1228">
        <v>18</v>
      </c>
      <c r="B1228">
        <v>15401</v>
      </c>
      <c r="C1228">
        <f>VLOOKUP(Table_ExternalData_1[[#This Row],[Discount_Id]],Popusti!A:C,3,0)</f>
        <v>5</v>
      </c>
    </row>
    <row r="1229" spans="1:3" x14ac:dyDescent="0.25">
      <c r="A1229">
        <v>18</v>
      </c>
      <c r="B1229">
        <v>15402</v>
      </c>
      <c r="C1229">
        <f>VLOOKUP(Table_ExternalData_1[[#This Row],[Discount_Id]],Popusti!A:C,3,0)</f>
        <v>5</v>
      </c>
    </row>
    <row r="1230" spans="1:3" x14ac:dyDescent="0.25">
      <c r="A1230">
        <v>18</v>
      </c>
      <c r="B1230">
        <v>15409</v>
      </c>
      <c r="C1230">
        <f>VLOOKUP(Table_ExternalData_1[[#This Row],[Discount_Id]],Popusti!A:C,3,0)</f>
        <v>5</v>
      </c>
    </row>
    <row r="1231" spans="1:3" x14ac:dyDescent="0.25">
      <c r="A1231">
        <v>18</v>
      </c>
      <c r="B1231">
        <v>15412</v>
      </c>
      <c r="C1231">
        <f>VLOOKUP(Table_ExternalData_1[[#This Row],[Discount_Id]],Popusti!A:C,3,0)</f>
        <v>5</v>
      </c>
    </row>
    <row r="1232" spans="1:3" x14ac:dyDescent="0.25">
      <c r="A1232">
        <v>18</v>
      </c>
      <c r="B1232">
        <v>15413</v>
      </c>
      <c r="C1232">
        <f>VLOOKUP(Table_ExternalData_1[[#This Row],[Discount_Id]],Popusti!A:C,3,0)</f>
        <v>5</v>
      </c>
    </row>
    <row r="1233" spans="1:3" x14ac:dyDescent="0.25">
      <c r="A1233">
        <v>18</v>
      </c>
      <c r="B1233">
        <v>15416</v>
      </c>
      <c r="C1233">
        <f>VLOOKUP(Table_ExternalData_1[[#This Row],[Discount_Id]],Popusti!A:C,3,0)</f>
        <v>5</v>
      </c>
    </row>
    <row r="1234" spans="1:3" x14ac:dyDescent="0.25">
      <c r="A1234">
        <v>18</v>
      </c>
      <c r="B1234">
        <v>15427</v>
      </c>
      <c r="C1234">
        <f>VLOOKUP(Table_ExternalData_1[[#This Row],[Discount_Id]],Popusti!A:C,3,0)</f>
        <v>5</v>
      </c>
    </row>
    <row r="1235" spans="1:3" x14ac:dyDescent="0.25">
      <c r="A1235">
        <v>18</v>
      </c>
      <c r="B1235">
        <v>15428</v>
      </c>
      <c r="C1235">
        <f>VLOOKUP(Table_ExternalData_1[[#This Row],[Discount_Id]],Popusti!A:C,3,0)</f>
        <v>5</v>
      </c>
    </row>
    <row r="1236" spans="1:3" x14ac:dyDescent="0.25">
      <c r="A1236">
        <v>18</v>
      </c>
      <c r="B1236">
        <v>15429</v>
      </c>
      <c r="C1236">
        <f>VLOOKUP(Table_ExternalData_1[[#This Row],[Discount_Id]],Popusti!A:C,3,0)</f>
        <v>5</v>
      </c>
    </row>
    <row r="1237" spans="1:3" x14ac:dyDescent="0.25">
      <c r="A1237">
        <v>18</v>
      </c>
      <c r="B1237">
        <v>15430</v>
      </c>
      <c r="C1237">
        <f>VLOOKUP(Table_ExternalData_1[[#This Row],[Discount_Id]],Popusti!A:C,3,0)</f>
        <v>5</v>
      </c>
    </row>
    <row r="1238" spans="1:3" x14ac:dyDescent="0.25">
      <c r="A1238">
        <v>18</v>
      </c>
      <c r="B1238">
        <v>15452</v>
      </c>
      <c r="C1238">
        <f>VLOOKUP(Table_ExternalData_1[[#This Row],[Discount_Id]],Popusti!A:C,3,0)</f>
        <v>5</v>
      </c>
    </row>
    <row r="1239" spans="1:3" x14ac:dyDescent="0.25">
      <c r="A1239">
        <v>18</v>
      </c>
      <c r="B1239">
        <v>15524</v>
      </c>
      <c r="C1239">
        <f>VLOOKUP(Table_ExternalData_1[[#This Row],[Discount_Id]],Popusti!A:C,3,0)</f>
        <v>5</v>
      </c>
    </row>
    <row r="1240" spans="1:3" x14ac:dyDescent="0.25">
      <c r="A1240">
        <v>18</v>
      </c>
      <c r="B1240">
        <v>15565</v>
      </c>
      <c r="C1240">
        <f>VLOOKUP(Table_ExternalData_1[[#This Row],[Discount_Id]],Popusti!A:C,3,0)</f>
        <v>5</v>
      </c>
    </row>
    <row r="1241" spans="1:3" x14ac:dyDescent="0.25">
      <c r="A1241">
        <v>18</v>
      </c>
      <c r="B1241">
        <v>15567</v>
      </c>
      <c r="C1241">
        <f>VLOOKUP(Table_ExternalData_1[[#This Row],[Discount_Id]],Popusti!A:C,3,0)</f>
        <v>5</v>
      </c>
    </row>
    <row r="1242" spans="1:3" x14ac:dyDescent="0.25">
      <c r="A1242">
        <v>18</v>
      </c>
      <c r="B1242">
        <v>15568</v>
      </c>
      <c r="C1242">
        <f>VLOOKUP(Table_ExternalData_1[[#This Row],[Discount_Id]],Popusti!A:C,3,0)</f>
        <v>5</v>
      </c>
    </row>
    <row r="1243" spans="1:3" x14ac:dyDescent="0.25">
      <c r="A1243">
        <v>18</v>
      </c>
      <c r="B1243">
        <v>15569</v>
      </c>
      <c r="C1243">
        <f>VLOOKUP(Table_ExternalData_1[[#This Row],[Discount_Id]],Popusti!A:C,3,0)</f>
        <v>5</v>
      </c>
    </row>
    <row r="1244" spans="1:3" x14ac:dyDescent="0.25">
      <c r="A1244">
        <v>18</v>
      </c>
      <c r="B1244">
        <v>15591</v>
      </c>
      <c r="C1244">
        <f>VLOOKUP(Table_ExternalData_1[[#This Row],[Discount_Id]],Popusti!A:C,3,0)</f>
        <v>5</v>
      </c>
    </row>
    <row r="1245" spans="1:3" x14ac:dyDescent="0.25">
      <c r="A1245">
        <v>18</v>
      </c>
      <c r="B1245">
        <v>15608</v>
      </c>
      <c r="C1245">
        <f>VLOOKUP(Table_ExternalData_1[[#This Row],[Discount_Id]],Popusti!A:C,3,0)</f>
        <v>5</v>
      </c>
    </row>
    <row r="1246" spans="1:3" x14ac:dyDescent="0.25">
      <c r="A1246">
        <v>18</v>
      </c>
      <c r="B1246">
        <v>15610</v>
      </c>
      <c r="C1246">
        <f>VLOOKUP(Table_ExternalData_1[[#This Row],[Discount_Id]],Popusti!A:C,3,0)</f>
        <v>5</v>
      </c>
    </row>
    <row r="1247" spans="1:3" x14ac:dyDescent="0.25">
      <c r="A1247">
        <v>18</v>
      </c>
      <c r="B1247">
        <v>15647</v>
      </c>
      <c r="C1247">
        <f>VLOOKUP(Table_ExternalData_1[[#This Row],[Discount_Id]],Popusti!A:C,3,0)</f>
        <v>5</v>
      </c>
    </row>
    <row r="1248" spans="1:3" x14ac:dyDescent="0.25">
      <c r="A1248">
        <v>18</v>
      </c>
      <c r="B1248">
        <v>15648</v>
      </c>
      <c r="C1248">
        <f>VLOOKUP(Table_ExternalData_1[[#This Row],[Discount_Id]],Popusti!A:C,3,0)</f>
        <v>5</v>
      </c>
    </row>
    <row r="1249" spans="1:3" x14ac:dyDescent="0.25">
      <c r="A1249">
        <v>18</v>
      </c>
      <c r="B1249">
        <v>15651</v>
      </c>
      <c r="C1249">
        <f>VLOOKUP(Table_ExternalData_1[[#This Row],[Discount_Id]],Popusti!A:C,3,0)</f>
        <v>5</v>
      </c>
    </row>
    <row r="1250" spans="1:3" x14ac:dyDescent="0.25">
      <c r="A1250">
        <v>18</v>
      </c>
      <c r="B1250">
        <v>15652</v>
      </c>
      <c r="C1250">
        <f>VLOOKUP(Table_ExternalData_1[[#This Row],[Discount_Id]],Popusti!A:C,3,0)</f>
        <v>5</v>
      </c>
    </row>
    <row r="1251" spans="1:3" x14ac:dyDescent="0.25">
      <c r="A1251">
        <v>18</v>
      </c>
      <c r="B1251">
        <v>15653</v>
      </c>
      <c r="C1251">
        <f>VLOOKUP(Table_ExternalData_1[[#This Row],[Discount_Id]],Popusti!A:C,3,0)</f>
        <v>5</v>
      </c>
    </row>
    <row r="1252" spans="1:3" x14ac:dyDescent="0.25">
      <c r="A1252">
        <v>18</v>
      </c>
      <c r="B1252">
        <v>15668</v>
      </c>
      <c r="C1252">
        <f>VLOOKUP(Table_ExternalData_1[[#This Row],[Discount_Id]],Popusti!A:C,3,0)</f>
        <v>5</v>
      </c>
    </row>
    <row r="1253" spans="1:3" x14ac:dyDescent="0.25">
      <c r="A1253">
        <v>18</v>
      </c>
      <c r="B1253">
        <v>15716</v>
      </c>
      <c r="C1253">
        <f>VLOOKUP(Table_ExternalData_1[[#This Row],[Discount_Id]],Popusti!A:C,3,0)</f>
        <v>5</v>
      </c>
    </row>
    <row r="1254" spans="1:3" x14ac:dyDescent="0.25">
      <c r="A1254">
        <v>18</v>
      </c>
      <c r="B1254">
        <v>15719</v>
      </c>
      <c r="C1254">
        <f>VLOOKUP(Table_ExternalData_1[[#This Row],[Discount_Id]],Popusti!A:C,3,0)</f>
        <v>5</v>
      </c>
    </row>
    <row r="1255" spans="1:3" x14ac:dyDescent="0.25">
      <c r="A1255">
        <v>18</v>
      </c>
      <c r="B1255">
        <v>15763</v>
      </c>
      <c r="C1255">
        <f>VLOOKUP(Table_ExternalData_1[[#This Row],[Discount_Id]],Popusti!A:C,3,0)</f>
        <v>5</v>
      </c>
    </row>
    <row r="1256" spans="1:3" x14ac:dyDescent="0.25">
      <c r="A1256">
        <v>18</v>
      </c>
      <c r="B1256">
        <v>15836</v>
      </c>
      <c r="C1256">
        <f>VLOOKUP(Table_ExternalData_1[[#This Row],[Discount_Id]],Popusti!A:C,3,0)</f>
        <v>5</v>
      </c>
    </row>
    <row r="1257" spans="1:3" x14ac:dyDescent="0.25">
      <c r="A1257">
        <v>18</v>
      </c>
      <c r="B1257">
        <v>15837</v>
      </c>
      <c r="C1257">
        <f>VLOOKUP(Table_ExternalData_1[[#This Row],[Discount_Id]],Popusti!A:C,3,0)</f>
        <v>5</v>
      </c>
    </row>
    <row r="1258" spans="1:3" x14ac:dyDescent="0.25">
      <c r="A1258">
        <v>18</v>
      </c>
      <c r="B1258">
        <v>15838</v>
      </c>
      <c r="C1258">
        <f>VLOOKUP(Table_ExternalData_1[[#This Row],[Discount_Id]],Popusti!A:C,3,0)</f>
        <v>5</v>
      </c>
    </row>
    <row r="1259" spans="1:3" x14ac:dyDescent="0.25">
      <c r="A1259">
        <v>18</v>
      </c>
      <c r="B1259">
        <v>15841</v>
      </c>
      <c r="C1259">
        <f>VLOOKUP(Table_ExternalData_1[[#This Row],[Discount_Id]],Popusti!A:C,3,0)</f>
        <v>5</v>
      </c>
    </row>
    <row r="1260" spans="1:3" x14ac:dyDescent="0.25">
      <c r="A1260">
        <v>18</v>
      </c>
      <c r="B1260">
        <v>15851</v>
      </c>
      <c r="C1260">
        <f>VLOOKUP(Table_ExternalData_1[[#This Row],[Discount_Id]],Popusti!A:C,3,0)</f>
        <v>5</v>
      </c>
    </row>
    <row r="1261" spans="1:3" x14ac:dyDescent="0.25">
      <c r="A1261">
        <v>18</v>
      </c>
      <c r="B1261">
        <v>15888</v>
      </c>
      <c r="C1261">
        <f>VLOOKUP(Table_ExternalData_1[[#This Row],[Discount_Id]],Popusti!A:C,3,0)</f>
        <v>5</v>
      </c>
    </row>
    <row r="1262" spans="1:3" x14ac:dyDescent="0.25">
      <c r="A1262">
        <v>18</v>
      </c>
      <c r="B1262">
        <v>15893</v>
      </c>
      <c r="C1262">
        <f>VLOOKUP(Table_ExternalData_1[[#This Row],[Discount_Id]],Popusti!A:C,3,0)</f>
        <v>5</v>
      </c>
    </row>
    <row r="1263" spans="1:3" x14ac:dyDescent="0.25">
      <c r="A1263">
        <v>18</v>
      </c>
      <c r="B1263">
        <v>15899</v>
      </c>
      <c r="C1263">
        <f>VLOOKUP(Table_ExternalData_1[[#This Row],[Discount_Id]],Popusti!A:C,3,0)</f>
        <v>5</v>
      </c>
    </row>
    <row r="1264" spans="1:3" x14ac:dyDescent="0.25">
      <c r="A1264">
        <v>18</v>
      </c>
      <c r="B1264">
        <v>15922</v>
      </c>
      <c r="C1264">
        <f>VLOOKUP(Table_ExternalData_1[[#This Row],[Discount_Id]],Popusti!A:C,3,0)</f>
        <v>5</v>
      </c>
    </row>
    <row r="1265" spans="1:3" x14ac:dyDescent="0.25">
      <c r="A1265">
        <v>18</v>
      </c>
      <c r="B1265">
        <v>15924</v>
      </c>
      <c r="C1265">
        <f>VLOOKUP(Table_ExternalData_1[[#This Row],[Discount_Id]],Popusti!A:C,3,0)</f>
        <v>5</v>
      </c>
    </row>
    <row r="1266" spans="1:3" x14ac:dyDescent="0.25">
      <c r="A1266">
        <v>18</v>
      </c>
      <c r="B1266">
        <v>16254</v>
      </c>
      <c r="C1266">
        <f>VLOOKUP(Table_ExternalData_1[[#This Row],[Discount_Id]],Popusti!A:C,3,0)</f>
        <v>5</v>
      </c>
    </row>
    <row r="1267" spans="1:3" x14ac:dyDescent="0.25">
      <c r="A1267">
        <v>18</v>
      </c>
      <c r="B1267">
        <v>16255</v>
      </c>
      <c r="C1267">
        <f>VLOOKUP(Table_ExternalData_1[[#This Row],[Discount_Id]],Popusti!A:C,3,0)</f>
        <v>5</v>
      </c>
    </row>
    <row r="1268" spans="1:3" x14ac:dyDescent="0.25">
      <c r="A1268">
        <v>18</v>
      </c>
      <c r="B1268">
        <v>16265</v>
      </c>
      <c r="C1268">
        <f>VLOOKUP(Table_ExternalData_1[[#This Row],[Discount_Id]],Popusti!A:C,3,0)</f>
        <v>5</v>
      </c>
    </row>
    <row r="1269" spans="1:3" x14ac:dyDescent="0.25">
      <c r="A1269">
        <v>18</v>
      </c>
      <c r="B1269">
        <v>16269</v>
      </c>
      <c r="C1269">
        <f>VLOOKUP(Table_ExternalData_1[[#This Row],[Discount_Id]],Popusti!A:C,3,0)</f>
        <v>5</v>
      </c>
    </row>
    <row r="1270" spans="1:3" x14ac:dyDescent="0.25">
      <c r="A1270">
        <v>18</v>
      </c>
      <c r="B1270">
        <v>16276</v>
      </c>
      <c r="C1270">
        <f>VLOOKUP(Table_ExternalData_1[[#This Row],[Discount_Id]],Popusti!A:C,3,0)</f>
        <v>5</v>
      </c>
    </row>
    <row r="1271" spans="1:3" x14ac:dyDescent="0.25">
      <c r="A1271">
        <v>18</v>
      </c>
      <c r="B1271">
        <v>16282</v>
      </c>
      <c r="C1271">
        <f>VLOOKUP(Table_ExternalData_1[[#This Row],[Discount_Id]],Popusti!A:C,3,0)</f>
        <v>5</v>
      </c>
    </row>
    <row r="1272" spans="1:3" x14ac:dyDescent="0.25">
      <c r="A1272">
        <v>18</v>
      </c>
      <c r="B1272">
        <v>16283</v>
      </c>
      <c r="C1272">
        <f>VLOOKUP(Table_ExternalData_1[[#This Row],[Discount_Id]],Popusti!A:C,3,0)</f>
        <v>5</v>
      </c>
    </row>
    <row r="1273" spans="1:3" x14ac:dyDescent="0.25">
      <c r="A1273">
        <v>18</v>
      </c>
      <c r="B1273">
        <v>16284</v>
      </c>
      <c r="C1273">
        <f>VLOOKUP(Table_ExternalData_1[[#This Row],[Discount_Id]],Popusti!A:C,3,0)</f>
        <v>5</v>
      </c>
    </row>
    <row r="1274" spans="1:3" x14ac:dyDescent="0.25">
      <c r="A1274">
        <v>18</v>
      </c>
      <c r="B1274">
        <v>16296</v>
      </c>
      <c r="C1274">
        <f>VLOOKUP(Table_ExternalData_1[[#This Row],[Discount_Id]],Popusti!A:C,3,0)</f>
        <v>5</v>
      </c>
    </row>
    <row r="1275" spans="1:3" x14ac:dyDescent="0.25">
      <c r="A1275">
        <v>18</v>
      </c>
      <c r="B1275">
        <v>16307</v>
      </c>
      <c r="C1275">
        <f>VLOOKUP(Table_ExternalData_1[[#This Row],[Discount_Id]],Popusti!A:C,3,0)</f>
        <v>5</v>
      </c>
    </row>
    <row r="1276" spans="1:3" x14ac:dyDescent="0.25">
      <c r="A1276">
        <v>18</v>
      </c>
      <c r="B1276">
        <v>16308</v>
      </c>
      <c r="C1276">
        <f>VLOOKUP(Table_ExternalData_1[[#This Row],[Discount_Id]],Popusti!A:C,3,0)</f>
        <v>5</v>
      </c>
    </row>
    <row r="1277" spans="1:3" x14ac:dyDescent="0.25">
      <c r="A1277">
        <v>18</v>
      </c>
      <c r="B1277">
        <v>16310</v>
      </c>
      <c r="C1277">
        <f>VLOOKUP(Table_ExternalData_1[[#This Row],[Discount_Id]],Popusti!A:C,3,0)</f>
        <v>5</v>
      </c>
    </row>
    <row r="1278" spans="1:3" x14ac:dyDescent="0.25">
      <c r="A1278">
        <v>18</v>
      </c>
      <c r="B1278">
        <v>16317</v>
      </c>
      <c r="C1278">
        <f>VLOOKUP(Table_ExternalData_1[[#This Row],[Discount_Id]],Popusti!A:C,3,0)</f>
        <v>5</v>
      </c>
    </row>
    <row r="1279" spans="1:3" x14ac:dyDescent="0.25">
      <c r="A1279">
        <v>18</v>
      </c>
      <c r="B1279">
        <v>16325</v>
      </c>
      <c r="C1279">
        <f>VLOOKUP(Table_ExternalData_1[[#This Row],[Discount_Id]],Popusti!A:C,3,0)</f>
        <v>5</v>
      </c>
    </row>
    <row r="1280" spans="1:3" x14ac:dyDescent="0.25">
      <c r="A1280">
        <v>18</v>
      </c>
      <c r="B1280">
        <v>16342</v>
      </c>
      <c r="C1280">
        <f>VLOOKUP(Table_ExternalData_1[[#This Row],[Discount_Id]],Popusti!A:C,3,0)</f>
        <v>5</v>
      </c>
    </row>
    <row r="1281" spans="1:3" x14ac:dyDescent="0.25">
      <c r="A1281">
        <v>18</v>
      </c>
      <c r="B1281">
        <v>16416</v>
      </c>
      <c r="C1281">
        <f>VLOOKUP(Table_ExternalData_1[[#This Row],[Discount_Id]],Popusti!A:C,3,0)</f>
        <v>5</v>
      </c>
    </row>
    <row r="1282" spans="1:3" x14ac:dyDescent="0.25">
      <c r="A1282">
        <v>18</v>
      </c>
      <c r="B1282">
        <v>16417</v>
      </c>
      <c r="C1282">
        <f>VLOOKUP(Table_ExternalData_1[[#This Row],[Discount_Id]],Popusti!A:C,3,0)</f>
        <v>5</v>
      </c>
    </row>
    <row r="1283" spans="1:3" x14ac:dyDescent="0.25">
      <c r="A1283">
        <v>18</v>
      </c>
      <c r="B1283">
        <v>16422</v>
      </c>
      <c r="C1283">
        <f>VLOOKUP(Table_ExternalData_1[[#This Row],[Discount_Id]],Popusti!A:C,3,0)</f>
        <v>5</v>
      </c>
    </row>
    <row r="1284" spans="1:3" x14ac:dyDescent="0.25">
      <c r="A1284">
        <v>18</v>
      </c>
      <c r="B1284">
        <v>16425</v>
      </c>
      <c r="C1284">
        <f>VLOOKUP(Table_ExternalData_1[[#This Row],[Discount_Id]],Popusti!A:C,3,0)</f>
        <v>5</v>
      </c>
    </row>
    <row r="1285" spans="1:3" x14ac:dyDescent="0.25">
      <c r="A1285">
        <v>18</v>
      </c>
      <c r="B1285">
        <v>16428</v>
      </c>
      <c r="C1285">
        <f>VLOOKUP(Table_ExternalData_1[[#This Row],[Discount_Id]],Popusti!A:C,3,0)</f>
        <v>5</v>
      </c>
    </row>
    <row r="1286" spans="1:3" x14ac:dyDescent="0.25">
      <c r="A1286">
        <v>18</v>
      </c>
      <c r="B1286">
        <v>16432</v>
      </c>
      <c r="C1286">
        <f>VLOOKUP(Table_ExternalData_1[[#This Row],[Discount_Id]],Popusti!A:C,3,0)</f>
        <v>5</v>
      </c>
    </row>
    <row r="1287" spans="1:3" x14ac:dyDescent="0.25">
      <c r="A1287">
        <v>18</v>
      </c>
      <c r="B1287">
        <v>16450</v>
      </c>
      <c r="C1287">
        <f>VLOOKUP(Table_ExternalData_1[[#This Row],[Discount_Id]],Popusti!A:C,3,0)</f>
        <v>5</v>
      </c>
    </row>
    <row r="1288" spans="1:3" x14ac:dyDescent="0.25">
      <c r="A1288">
        <v>18</v>
      </c>
      <c r="B1288">
        <v>16501</v>
      </c>
      <c r="C1288">
        <f>VLOOKUP(Table_ExternalData_1[[#This Row],[Discount_Id]],Popusti!A:C,3,0)</f>
        <v>5</v>
      </c>
    </row>
    <row r="1289" spans="1:3" x14ac:dyDescent="0.25">
      <c r="A1289">
        <v>18</v>
      </c>
      <c r="B1289">
        <v>16502</v>
      </c>
      <c r="C1289">
        <f>VLOOKUP(Table_ExternalData_1[[#This Row],[Discount_Id]],Popusti!A:C,3,0)</f>
        <v>5</v>
      </c>
    </row>
    <row r="1290" spans="1:3" x14ac:dyDescent="0.25">
      <c r="A1290">
        <v>18</v>
      </c>
      <c r="B1290">
        <v>16504</v>
      </c>
      <c r="C1290">
        <f>VLOOKUP(Table_ExternalData_1[[#This Row],[Discount_Id]],Popusti!A:C,3,0)</f>
        <v>5</v>
      </c>
    </row>
    <row r="1291" spans="1:3" x14ac:dyDescent="0.25">
      <c r="A1291">
        <v>18</v>
      </c>
      <c r="B1291">
        <v>16505</v>
      </c>
      <c r="C1291">
        <f>VLOOKUP(Table_ExternalData_1[[#This Row],[Discount_Id]],Popusti!A:C,3,0)</f>
        <v>5</v>
      </c>
    </row>
    <row r="1292" spans="1:3" x14ac:dyDescent="0.25">
      <c r="A1292">
        <v>18</v>
      </c>
      <c r="B1292">
        <v>16507</v>
      </c>
      <c r="C1292">
        <f>VLOOKUP(Table_ExternalData_1[[#This Row],[Discount_Id]],Popusti!A:C,3,0)</f>
        <v>5</v>
      </c>
    </row>
    <row r="1293" spans="1:3" x14ac:dyDescent="0.25">
      <c r="A1293">
        <v>18</v>
      </c>
      <c r="B1293">
        <v>16508</v>
      </c>
      <c r="C1293">
        <f>VLOOKUP(Table_ExternalData_1[[#This Row],[Discount_Id]],Popusti!A:C,3,0)</f>
        <v>5</v>
      </c>
    </row>
    <row r="1294" spans="1:3" x14ac:dyDescent="0.25">
      <c r="A1294">
        <v>18</v>
      </c>
      <c r="B1294">
        <v>16509</v>
      </c>
      <c r="C1294">
        <f>VLOOKUP(Table_ExternalData_1[[#This Row],[Discount_Id]],Popusti!A:C,3,0)</f>
        <v>5</v>
      </c>
    </row>
    <row r="1295" spans="1:3" x14ac:dyDescent="0.25">
      <c r="A1295">
        <v>18</v>
      </c>
      <c r="B1295">
        <v>16523</v>
      </c>
      <c r="C1295">
        <f>VLOOKUP(Table_ExternalData_1[[#This Row],[Discount_Id]],Popusti!A:C,3,0)</f>
        <v>5</v>
      </c>
    </row>
    <row r="1296" spans="1:3" x14ac:dyDescent="0.25">
      <c r="A1296">
        <v>18</v>
      </c>
      <c r="B1296">
        <v>16531</v>
      </c>
      <c r="C1296">
        <f>VLOOKUP(Table_ExternalData_1[[#This Row],[Discount_Id]],Popusti!A:C,3,0)</f>
        <v>5</v>
      </c>
    </row>
    <row r="1297" spans="1:3" x14ac:dyDescent="0.25">
      <c r="A1297">
        <v>18</v>
      </c>
      <c r="B1297">
        <v>16532</v>
      </c>
      <c r="C1297">
        <f>VLOOKUP(Table_ExternalData_1[[#This Row],[Discount_Id]],Popusti!A:C,3,0)</f>
        <v>5</v>
      </c>
    </row>
    <row r="1298" spans="1:3" x14ac:dyDescent="0.25">
      <c r="A1298">
        <v>18</v>
      </c>
      <c r="B1298">
        <v>16563</v>
      </c>
      <c r="C1298">
        <f>VLOOKUP(Table_ExternalData_1[[#This Row],[Discount_Id]],Popusti!A:C,3,0)</f>
        <v>5</v>
      </c>
    </row>
    <row r="1299" spans="1:3" x14ac:dyDescent="0.25">
      <c r="A1299">
        <v>18</v>
      </c>
      <c r="B1299">
        <v>16607</v>
      </c>
      <c r="C1299">
        <f>VLOOKUP(Table_ExternalData_1[[#This Row],[Discount_Id]],Popusti!A:C,3,0)</f>
        <v>5</v>
      </c>
    </row>
    <row r="1300" spans="1:3" x14ac:dyDescent="0.25">
      <c r="A1300">
        <v>18</v>
      </c>
      <c r="B1300">
        <v>16612</v>
      </c>
      <c r="C1300">
        <f>VLOOKUP(Table_ExternalData_1[[#This Row],[Discount_Id]],Popusti!A:C,3,0)</f>
        <v>5</v>
      </c>
    </row>
    <row r="1301" spans="1:3" x14ac:dyDescent="0.25">
      <c r="A1301">
        <v>18</v>
      </c>
      <c r="B1301">
        <v>16616</v>
      </c>
      <c r="C1301">
        <f>VLOOKUP(Table_ExternalData_1[[#This Row],[Discount_Id]],Popusti!A:C,3,0)</f>
        <v>5</v>
      </c>
    </row>
    <row r="1302" spans="1:3" x14ac:dyDescent="0.25">
      <c r="A1302">
        <v>18</v>
      </c>
      <c r="B1302">
        <v>16625</v>
      </c>
      <c r="C1302">
        <f>VLOOKUP(Table_ExternalData_1[[#This Row],[Discount_Id]],Popusti!A:C,3,0)</f>
        <v>5</v>
      </c>
    </row>
    <row r="1303" spans="1:3" x14ac:dyDescent="0.25">
      <c r="A1303">
        <v>18</v>
      </c>
      <c r="B1303">
        <v>16658</v>
      </c>
      <c r="C1303">
        <f>VLOOKUP(Table_ExternalData_1[[#This Row],[Discount_Id]],Popusti!A:C,3,0)</f>
        <v>5</v>
      </c>
    </row>
    <row r="1304" spans="1:3" x14ac:dyDescent="0.25">
      <c r="A1304">
        <v>18</v>
      </c>
      <c r="B1304">
        <v>16659</v>
      </c>
      <c r="C1304">
        <f>VLOOKUP(Table_ExternalData_1[[#This Row],[Discount_Id]],Popusti!A:C,3,0)</f>
        <v>5</v>
      </c>
    </row>
    <row r="1305" spans="1:3" x14ac:dyDescent="0.25">
      <c r="A1305">
        <v>18</v>
      </c>
      <c r="B1305">
        <v>16683</v>
      </c>
      <c r="C1305">
        <f>VLOOKUP(Table_ExternalData_1[[#This Row],[Discount_Id]],Popusti!A:C,3,0)</f>
        <v>5</v>
      </c>
    </row>
    <row r="1306" spans="1:3" x14ac:dyDescent="0.25">
      <c r="A1306">
        <v>18</v>
      </c>
      <c r="B1306">
        <v>16689</v>
      </c>
      <c r="C1306">
        <f>VLOOKUP(Table_ExternalData_1[[#This Row],[Discount_Id]],Popusti!A:C,3,0)</f>
        <v>5</v>
      </c>
    </row>
    <row r="1307" spans="1:3" x14ac:dyDescent="0.25">
      <c r="A1307">
        <v>18</v>
      </c>
      <c r="B1307">
        <v>16707</v>
      </c>
      <c r="C1307">
        <f>VLOOKUP(Table_ExternalData_1[[#This Row],[Discount_Id]],Popusti!A:C,3,0)</f>
        <v>5</v>
      </c>
    </row>
    <row r="1308" spans="1:3" x14ac:dyDescent="0.25">
      <c r="A1308">
        <v>18</v>
      </c>
      <c r="B1308">
        <v>16710</v>
      </c>
      <c r="C1308">
        <f>VLOOKUP(Table_ExternalData_1[[#This Row],[Discount_Id]],Popusti!A:C,3,0)</f>
        <v>5</v>
      </c>
    </row>
    <row r="1309" spans="1:3" x14ac:dyDescent="0.25">
      <c r="A1309">
        <v>18</v>
      </c>
      <c r="B1309">
        <v>16713</v>
      </c>
      <c r="C1309">
        <f>VLOOKUP(Table_ExternalData_1[[#This Row],[Discount_Id]],Popusti!A:C,3,0)</f>
        <v>5</v>
      </c>
    </row>
    <row r="1310" spans="1:3" x14ac:dyDescent="0.25">
      <c r="A1310">
        <v>18</v>
      </c>
      <c r="B1310">
        <v>16715</v>
      </c>
      <c r="C1310">
        <f>VLOOKUP(Table_ExternalData_1[[#This Row],[Discount_Id]],Popusti!A:C,3,0)</f>
        <v>5</v>
      </c>
    </row>
    <row r="1311" spans="1:3" x14ac:dyDescent="0.25">
      <c r="A1311">
        <v>18</v>
      </c>
      <c r="B1311">
        <v>16717</v>
      </c>
      <c r="C1311">
        <f>VLOOKUP(Table_ExternalData_1[[#This Row],[Discount_Id]],Popusti!A:C,3,0)</f>
        <v>5</v>
      </c>
    </row>
    <row r="1312" spans="1:3" x14ac:dyDescent="0.25">
      <c r="A1312">
        <v>18</v>
      </c>
      <c r="B1312">
        <v>16728</v>
      </c>
      <c r="C1312">
        <f>VLOOKUP(Table_ExternalData_1[[#This Row],[Discount_Id]],Popusti!A:C,3,0)</f>
        <v>5</v>
      </c>
    </row>
    <row r="1313" spans="1:3" x14ac:dyDescent="0.25">
      <c r="A1313">
        <v>18</v>
      </c>
      <c r="B1313">
        <v>16729</v>
      </c>
      <c r="C1313">
        <f>VLOOKUP(Table_ExternalData_1[[#This Row],[Discount_Id]],Popusti!A:C,3,0)</f>
        <v>5</v>
      </c>
    </row>
    <row r="1314" spans="1:3" x14ac:dyDescent="0.25">
      <c r="A1314">
        <v>18</v>
      </c>
      <c r="B1314">
        <v>16749</v>
      </c>
      <c r="C1314">
        <f>VLOOKUP(Table_ExternalData_1[[#This Row],[Discount_Id]],Popusti!A:C,3,0)</f>
        <v>5</v>
      </c>
    </row>
    <row r="1315" spans="1:3" x14ac:dyDescent="0.25">
      <c r="A1315">
        <v>18</v>
      </c>
      <c r="B1315">
        <v>16760</v>
      </c>
      <c r="C1315">
        <f>VLOOKUP(Table_ExternalData_1[[#This Row],[Discount_Id]],Popusti!A:C,3,0)</f>
        <v>5</v>
      </c>
    </row>
    <row r="1316" spans="1:3" x14ac:dyDescent="0.25">
      <c r="A1316">
        <v>18</v>
      </c>
      <c r="B1316">
        <v>16767</v>
      </c>
      <c r="C1316">
        <f>VLOOKUP(Table_ExternalData_1[[#This Row],[Discount_Id]],Popusti!A:C,3,0)</f>
        <v>5</v>
      </c>
    </row>
    <row r="1317" spans="1:3" x14ac:dyDescent="0.25">
      <c r="A1317">
        <v>18</v>
      </c>
      <c r="B1317">
        <v>16768</v>
      </c>
      <c r="C1317">
        <f>VLOOKUP(Table_ExternalData_1[[#This Row],[Discount_Id]],Popusti!A:C,3,0)</f>
        <v>5</v>
      </c>
    </row>
    <row r="1318" spans="1:3" x14ac:dyDescent="0.25">
      <c r="A1318">
        <v>18</v>
      </c>
      <c r="B1318">
        <v>16769</v>
      </c>
      <c r="C1318">
        <f>VLOOKUP(Table_ExternalData_1[[#This Row],[Discount_Id]],Popusti!A:C,3,0)</f>
        <v>5</v>
      </c>
    </row>
    <row r="1319" spans="1:3" x14ac:dyDescent="0.25">
      <c r="A1319">
        <v>18</v>
      </c>
      <c r="B1319">
        <v>16782</v>
      </c>
      <c r="C1319">
        <f>VLOOKUP(Table_ExternalData_1[[#This Row],[Discount_Id]],Popusti!A:C,3,0)</f>
        <v>5</v>
      </c>
    </row>
    <row r="1320" spans="1:3" x14ac:dyDescent="0.25">
      <c r="A1320">
        <v>18</v>
      </c>
      <c r="B1320">
        <v>16794</v>
      </c>
      <c r="C1320">
        <f>VLOOKUP(Table_ExternalData_1[[#This Row],[Discount_Id]],Popusti!A:C,3,0)</f>
        <v>5</v>
      </c>
    </row>
    <row r="1321" spans="1:3" x14ac:dyDescent="0.25">
      <c r="A1321">
        <v>18</v>
      </c>
      <c r="B1321">
        <v>16808</v>
      </c>
      <c r="C1321">
        <f>VLOOKUP(Table_ExternalData_1[[#This Row],[Discount_Id]],Popusti!A:C,3,0)</f>
        <v>5</v>
      </c>
    </row>
    <row r="1322" spans="1:3" x14ac:dyDescent="0.25">
      <c r="A1322">
        <v>18</v>
      </c>
      <c r="B1322">
        <v>16809</v>
      </c>
      <c r="C1322">
        <f>VLOOKUP(Table_ExternalData_1[[#This Row],[Discount_Id]],Popusti!A:C,3,0)</f>
        <v>5</v>
      </c>
    </row>
    <row r="1323" spans="1:3" x14ac:dyDescent="0.25">
      <c r="A1323">
        <v>18</v>
      </c>
      <c r="B1323">
        <v>16810</v>
      </c>
      <c r="C1323">
        <f>VLOOKUP(Table_ExternalData_1[[#This Row],[Discount_Id]],Popusti!A:C,3,0)</f>
        <v>5</v>
      </c>
    </row>
    <row r="1324" spans="1:3" x14ac:dyDescent="0.25">
      <c r="A1324">
        <v>18</v>
      </c>
      <c r="B1324">
        <v>16874</v>
      </c>
      <c r="C1324">
        <f>VLOOKUP(Table_ExternalData_1[[#This Row],[Discount_Id]],Popusti!A:C,3,0)</f>
        <v>5</v>
      </c>
    </row>
    <row r="1325" spans="1:3" x14ac:dyDescent="0.25">
      <c r="A1325">
        <v>18</v>
      </c>
      <c r="B1325">
        <v>16876</v>
      </c>
      <c r="C1325">
        <f>VLOOKUP(Table_ExternalData_1[[#This Row],[Discount_Id]],Popusti!A:C,3,0)</f>
        <v>5</v>
      </c>
    </row>
    <row r="1326" spans="1:3" x14ac:dyDescent="0.25">
      <c r="A1326">
        <v>18</v>
      </c>
      <c r="B1326">
        <v>16881</v>
      </c>
      <c r="C1326">
        <f>VLOOKUP(Table_ExternalData_1[[#This Row],[Discount_Id]],Popusti!A:C,3,0)</f>
        <v>5</v>
      </c>
    </row>
    <row r="1327" spans="1:3" x14ac:dyDescent="0.25">
      <c r="A1327">
        <v>18</v>
      </c>
      <c r="B1327">
        <v>16918</v>
      </c>
      <c r="C1327">
        <f>VLOOKUP(Table_ExternalData_1[[#This Row],[Discount_Id]],Popusti!A:C,3,0)</f>
        <v>5</v>
      </c>
    </row>
    <row r="1328" spans="1:3" x14ac:dyDescent="0.25">
      <c r="A1328">
        <v>18</v>
      </c>
      <c r="B1328">
        <v>16919</v>
      </c>
      <c r="C1328">
        <f>VLOOKUP(Table_ExternalData_1[[#This Row],[Discount_Id]],Popusti!A:C,3,0)</f>
        <v>5</v>
      </c>
    </row>
    <row r="1329" spans="1:3" x14ac:dyDescent="0.25">
      <c r="A1329">
        <v>18</v>
      </c>
      <c r="B1329">
        <v>16929</v>
      </c>
      <c r="C1329">
        <f>VLOOKUP(Table_ExternalData_1[[#This Row],[Discount_Id]],Popusti!A:C,3,0)</f>
        <v>5</v>
      </c>
    </row>
    <row r="1330" spans="1:3" x14ac:dyDescent="0.25">
      <c r="A1330">
        <v>18</v>
      </c>
      <c r="B1330">
        <v>16930</v>
      </c>
      <c r="C1330">
        <f>VLOOKUP(Table_ExternalData_1[[#This Row],[Discount_Id]],Popusti!A:C,3,0)</f>
        <v>5</v>
      </c>
    </row>
    <row r="1331" spans="1:3" x14ac:dyDescent="0.25">
      <c r="A1331">
        <v>18</v>
      </c>
      <c r="B1331">
        <v>16931</v>
      </c>
      <c r="C1331">
        <f>VLOOKUP(Table_ExternalData_1[[#This Row],[Discount_Id]],Popusti!A:C,3,0)</f>
        <v>5</v>
      </c>
    </row>
    <row r="1332" spans="1:3" x14ac:dyDescent="0.25">
      <c r="A1332">
        <v>18</v>
      </c>
      <c r="B1332">
        <v>16934</v>
      </c>
      <c r="C1332">
        <f>VLOOKUP(Table_ExternalData_1[[#This Row],[Discount_Id]],Popusti!A:C,3,0)</f>
        <v>5</v>
      </c>
    </row>
    <row r="1333" spans="1:3" x14ac:dyDescent="0.25">
      <c r="A1333">
        <v>18</v>
      </c>
      <c r="B1333">
        <v>16992</v>
      </c>
      <c r="C1333">
        <f>VLOOKUP(Table_ExternalData_1[[#This Row],[Discount_Id]],Popusti!A:C,3,0)</f>
        <v>5</v>
      </c>
    </row>
    <row r="1334" spans="1:3" x14ac:dyDescent="0.25">
      <c r="A1334">
        <v>18</v>
      </c>
      <c r="B1334">
        <v>16994</v>
      </c>
      <c r="C1334">
        <f>VLOOKUP(Table_ExternalData_1[[#This Row],[Discount_Id]],Popusti!A:C,3,0)</f>
        <v>5</v>
      </c>
    </row>
    <row r="1335" spans="1:3" x14ac:dyDescent="0.25">
      <c r="A1335">
        <v>18</v>
      </c>
      <c r="B1335">
        <v>16995</v>
      </c>
      <c r="C1335">
        <f>VLOOKUP(Table_ExternalData_1[[#This Row],[Discount_Id]],Popusti!A:C,3,0)</f>
        <v>5</v>
      </c>
    </row>
    <row r="1336" spans="1:3" x14ac:dyDescent="0.25">
      <c r="A1336">
        <v>18</v>
      </c>
      <c r="B1336">
        <v>16996</v>
      </c>
      <c r="C1336">
        <f>VLOOKUP(Table_ExternalData_1[[#This Row],[Discount_Id]],Popusti!A:C,3,0)</f>
        <v>5</v>
      </c>
    </row>
    <row r="1337" spans="1:3" x14ac:dyDescent="0.25">
      <c r="A1337">
        <v>18</v>
      </c>
      <c r="B1337">
        <v>16997</v>
      </c>
      <c r="C1337">
        <f>VLOOKUP(Table_ExternalData_1[[#This Row],[Discount_Id]],Popusti!A:C,3,0)</f>
        <v>5</v>
      </c>
    </row>
    <row r="1338" spans="1:3" x14ac:dyDescent="0.25">
      <c r="A1338">
        <v>18</v>
      </c>
      <c r="B1338">
        <v>17003</v>
      </c>
      <c r="C1338">
        <f>VLOOKUP(Table_ExternalData_1[[#This Row],[Discount_Id]],Popusti!A:C,3,0)</f>
        <v>5</v>
      </c>
    </row>
    <row r="1339" spans="1:3" x14ac:dyDescent="0.25">
      <c r="A1339">
        <v>18</v>
      </c>
      <c r="B1339">
        <v>17004</v>
      </c>
      <c r="C1339">
        <f>VLOOKUP(Table_ExternalData_1[[#This Row],[Discount_Id]],Popusti!A:C,3,0)</f>
        <v>5</v>
      </c>
    </row>
    <row r="1340" spans="1:3" x14ac:dyDescent="0.25">
      <c r="A1340">
        <v>18</v>
      </c>
      <c r="B1340">
        <v>17020</v>
      </c>
      <c r="C1340">
        <f>VLOOKUP(Table_ExternalData_1[[#This Row],[Discount_Id]],Popusti!A:C,3,0)</f>
        <v>5</v>
      </c>
    </row>
    <row r="1341" spans="1:3" x14ac:dyDescent="0.25">
      <c r="A1341">
        <v>18</v>
      </c>
      <c r="B1341">
        <v>17021</v>
      </c>
      <c r="C1341">
        <f>VLOOKUP(Table_ExternalData_1[[#This Row],[Discount_Id]],Popusti!A:C,3,0)</f>
        <v>5</v>
      </c>
    </row>
    <row r="1342" spans="1:3" x14ac:dyDescent="0.25">
      <c r="A1342">
        <v>18</v>
      </c>
      <c r="B1342">
        <v>17022</v>
      </c>
      <c r="C1342">
        <f>VLOOKUP(Table_ExternalData_1[[#This Row],[Discount_Id]],Popusti!A:C,3,0)</f>
        <v>5</v>
      </c>
    </row>
    <row r="1343" spans="1:3" x14ac:dyDescent="0.25">
      <c r="A1343">
        <v>18</v>
      </c>
      <c r="B1343">
        <v>17024</v>
      </c>
      <c r="C1343">
        <f>VLOOKUP(Table_ExternalData_1[[#This Row],[Discount_Id]],Popusti!A:C,3,0)</f>
        <v>5</v>
      </c>
    </row>
    <row r="1344" spans="1:3" x14ac:dyDescent="0.25">
      <c r="A1344">
        <v>18</v>
      </c>
      <c r="B1344">
        <v>17025</v>
      </c>
      <c r="C1344">
        <f>VLOOKUP(Table_ExternalData_1[[#This Row],[Discount_Id]],Popusti!A:C,3,0)</f>
        <v>5</v>
      </c>
    </row>
    <row r="1345" spans="1:3" x14ac:dyDescent="0.25">
      <c r="A1345">
        <v>18</v>
      </c>
      <c r="B1345">
        <v>17026</v>
      </c>
      <c r="C1345">
        <f>VLOOKUP(Table_ExternalData_1[[#This Row],[Discount_Id]],Popusti!A:C,3,0)</f>
        <v>5</v>
      </c>
    </row>
    <row r="1346" spans="1:3" x14ac:dyDescent="0.25">
      <c r="A1346">
        <v>18</v>
      </c>
      <c r="B1346">
        <v>17029</v>
      </c>
      <c r="C1346">
        <f>VLOOKUP(Table_ExternalData_1[[#This Row],[Discount_Id]],Popusti!A:C,3,0)</f>
        <v>5</v>
      </c>
    </row>
    <row r="1347" spans="1:3" x14ac:dyDescent="0.25">
      <c r="A1347">
        <v>18</v>
      </c>
      <c r="B1347">
        <v>17030</v>
      </c>
      <c r="C1347">
        <f>VLOOKUP(Table_ExternalData_1[[#This Row],[Discount_Id]],Popusti!A:C,3,0)</f>
        <v>5</v>
      </c>
    </row>
    <row r="1348" spans="1:3" x14ac:dyDescent="0.25">
      <c r="A1348">
        <v>18</v>
      </c>
      <c r="B1348">
        <v>17032</v>
      </c>
      <c r="C1348">
        <f>VLOOKUP(Table_ExternalData_1[[#This Row],[Discount_Id]],Popusti!A:C,3,0)</f>
        <v>5</v>
      </c>
    </row>
    <row r="1349" spans="1:3" x14ac:dyDescent="0.25">
      <c r="A1349">
        <v>18</v>
      </c>
      <c r="B1349">
        <v>17036</v>
      </c>
      <c r="C1349">
        <f>VLOOKUP(Table_ExternalData_1[[#This Row],[Discount_Id]],Popusti!A:C,3,0)</f>
        <v>5</v>
      </c>
    </row>
    <row r="1350" spans="1:3" x14ac:dyDescent="0.25">
      <c r="A1350">
        <v>18</v>
      </c>
      <c r="B1350">
        <v>17037</v>
      </c>
      <c r="C1350">
        <f>VLOOKUP(Table_ExternalData_1[[#This Row],[Discount_Id]],Popusti!A:C,3,0)</f>
        <v>5</v>
      </c>
    </row>
    <row r="1351" spans="1:3" x14ac:dyDescent="0.25">
      <c r="A1351">
        <v>18</v>
      </c>
      <c r="B1351">
        <v>17038</v>
      </c>
      <c r="C1351">
        <f>VLOOKUP(Table_ExternalData_1[[#This Row],[Discount_Id]],Popusti!A:C,3,0)</f>
        <v>5</v>
      </c>
    </row>
    <row r="1352" spans="1:3" x14ac:dyDescent="0.25">
      <c r="A1352">
        <v>18</v>
      </c>
      <c r="B1352">
        <v>17039</v>
      </c>
      <c r="C1352">
        <f>VLOOKUP(Table_ExternalData_1[[#This Row],[Discount_Id]],Popusti!A:C,3,0)</f>
        <v>5</v>
      </c>
    </row>
    <row r="1353" spans="1:3" x14ac:dyDescent="0.25">
      <c r="A1353">
        <v>18</v>
      </c>
      <c r="B1353">
        <v>17040</v>
      </c>
      <c r="C1353">
        <f>VLOOKUP(Table_ExternalData_1[[#This Row],[Discount_Id]],Popusti!A:C,3,0)</f>
        <v>5</v>
      </c>
    </row>
    <row r="1354" spans="1:3" x14ac:dyDescent="0.25">
      <c r="A1354">
        <v>18</v>
      </c>
      <c r="B1354">
        <v>17046</v>
      </c>
      <c r="C1354">
        <f>VLOOKUP(Table_ExternalData_1[[#This Row],[Discount_Id]],Popusti!A:C,3,0)</f>
        <v>5</v>
      </c>
    </row>
    <row r="1355" spans="1:3" x14ac:dyDescent="0.25">
      <c r="A1355">
        <v>18</v>
      </c>
      <c r="B1355">
        <v>17047</v>
      </c>
      <c r="C1355">
        <f>VLOOKUP(Table_ExternalData_1[[#This Row],[Discount_Id]],Popusti!A:C,3,0)</f>
        <v>5</v>
      </c>
    </row>
    <row r="1356" spans="1:3" x14ac:dyDescent="0.25">
      <c r="A1356">
        <v>18</v>
      </c>
      <c r="B1356">
        <v>17048</v>
      </c>
      <c r="C1356">
        <f>VLOOKUP(Table_ExternalData_1[[#This Row],[Discount_Id]],Popusti!A:C,3,0)</f>
        <v>5</v>
      </c>
    </row>
    <row r="1357" spans="1:3" x14ac:dyDescent="0.25">
      <c r="A1357">
        <v>18</v>
      </c>
      <c r="B1357">
        <v>17049</v>
      </c>
      <c r="C1357">
        <f>VLOOKUP(Table_ExternalData_1[[#This Row],[Discount_Id]],Popusti!A:C,3,0)</f>
        <v>5</v>
      </c>
    </row>
    <row r="1358" spans="1:3" x14ac:dyDescent="0.25">
      <c r="A1358">
        <v>18</v>
      </c>
      <c r="B1358">
        <v>17050</v>
      </c>
      <c r="C1358">
        <f>VLOOKUP(Table_ExternalData_1[[#This Row],[Discount_Id]],Popusti!A:C,3,0)</f>
        <v>5</v>
      </c>
    </row>
    <row r="1359" spans="1:3" x14ac:dyDescent="0.25">
      <c r="A1359">
        <v>18</v>
      </c>
      <c r="B1359">
        <v>17051</v>
      </c>
      <c r="C1359">
        <f>VLOOKUP(Table_ExternalData_1[[#This Row],[Discount_Id]],Popusti!A:C,3,0)</f>
        <v>5</v>
      </c>
    </row>
    <row r="1360" spans="1:3" x14ac:dyDescent="0.25">
      <c r="A1360">
        <v>18</v>
      </c>
      <c r="B1360">
        <v>17052</v>
      </c>
      <c r="C1360">
        <f>VLOOKUP(Table_ExternalData_1[[#This Row],[Discount_Id]],Popusti!A:C,3,0)</f>
        <v>5</v>
      </c>
    </row>
    <row r="1361" spans="1:3" x14ac:dyDescent="0.25">
      <c r="A1361">
        <v>18</v>
      </c>
      <c r="B1361">
        <v>17053</v>
      </c>
      <c r="C1361">
        <f>VLOOKUP(Table_ExternalData_1[[#This Row],[Discount_Id]],Popusti!A:C,3,0)</f>
        <v>5</v>
      </c>
    </row>
    <row r="1362" spans="1:3" x14ac:dyDescent="0.25">
      <c r="A1362">
        <v>18</v>
      </c>
      <c r="B1362">
        <v>17055</v>
      </c>
      <c r="C1362">
        <f>VLOOKUP(Table_ExternalData_1[[#This Row],[Discount_Id]],Popusti!A:C,3,0)</f>
        <v>5</v>
      </c>
    </row>
    <row r="1363" spans="1:3" x14ac:dyDescent="0.25">
      <c r="A1363">
        <v>18</v>
      </c>
      <c r="B1363">
        <v>17056</v>
      </c>
      <c r="C1363">
        <f>VLOOKUP(Table_ExternalData_1[[#This Row],[Discount_Id]],Popusti!A:C,3,0)</f>
        <v>5</v>
      </c>
    </row>
    <row r="1364" spans="1:3" x14ac:dyDescent="0.25">
      <c r="A1364">
        <v>18</v>
      </c>
      <c r="B1364">
        <v>17057</v>
      </c>
      <c r="C1364">
        <f>VLOOKUP(Table_ExternalData_1[[#This Row],[Discount_Id]],Popusti!A:C,3,0)</f>
        <v>5</v>
      </c>
    </row>
    <row r="1365" spans="1:3" x14ac:dyDescent="0.25">
      <c r="A1365">
        <v>18</v>
      </c>
      <c r="B1365">
        <v>17058</v>
      </c>
      <c r="C1365">
        <f>VLOOKUP(Table_ExternalData_1[[#This Row],[Discount_Id]],Popusti!A:C,3,0)</f>
        <v>5</v>
      </c>
    </row>
    <row r="1366" spans="1:3" x14ac:dyDescent="0.25">
      <c r="A1366">
        <v>18</v>
      </c>
      <c r="B1366">
        <v>17059</v>
      </c>
      <c r="C1366">
        <f>VLOOKUP(Table_ExternalData_1[[#This Row],[Discount_Id]],Popusti!A:C,3,0)</f>
        <v>5</v>
      </c>
    </row>
    <row r="1367" spans="1:3" x14ac:dyDescent="0.25">
      <c r="A1367">
        <v>18</v>
      </c>
      <c r="B1367">
        <v>17060</v>
      </c>
      <c r="C1367">
        <f>VLOOKUP(Table_ExternalData_1[[#This Row],[Discount_Id]],Popusti!A:C,3,0)</f>
        <v>5</v>
      </c>
    </row>
    <row r="1368" spans="1:3" x14ac:dyDescent="0.25">
      <c r="A1368">
        <v>18</v>
      </c>
      <c r="B1368">
        <v>17061</v>
      </c>
      <c r="C1368">
        <f>VLOOKUP(Table_ExternalData_1[[#This Row],[Discount_Id]],Popusti!A:C,3,0)</f>
        <v>5</v>
      </c>
    </row>
    <row r="1369" spans="1:3" x14ac:dyDescent="0.25">
      <c r="A1369">
        <v>18</v>
      </c>
      <c r="B1369">
        <v>17062</v>
      </c>
      <c r="C1369">
        <f>VLOOKUP(Table_ExternalData_1[[#This Row],[Discount_Id]],Popusti!A:C,3,0)</f>
        <v>5</v>
      </c>
    </row>
    <row r="1370" spans="1:3" x14ac:dyDescent="0.25">
      <c r="A1370">
        <v>18</v>
      </c>
      <c r="B1370">
        <v>17063</v>
      </c>
      <c r="C1370">
        <f>VLOOKUP(Table_ExternalData_1[[#This Row],[Discount_Id]],Popusti!A:C,3,0)</f>
        <v>5</v>
      </c>
    </row>
    <row r="1371" spans="1:3" x14ac:dyDescent="0.25">
      <c r="A1371">
        <v>18</v>
      </c>
      <c r="B1371">
        <v>17210</v>
      </c>
      <c r="C1371">
        <f>VLOOKUP(Table_ExternalData_1[[#This Row],[Discount_Id]],Popusti!A:C,3,0)</f>
        <v>5</v>
      </c>
    </row>
    <row r="1372" spans="1:3" x14ac:dyDescent="0.25">
      <c r="A1372">
        <v>18</v>
      </c>
      <c r="B1372">
        <v>17215</v>
      </c>
      <c r="C1372">
        <f>VLOOKUP(Table_ExternalData_1[[#This Row],[Discount_Id]],Popusti!A:C,3,0)</f>
        <v>5</v>
      </c>
    </row>
    <row r="1373" spans="1:3" x14ac:dyDescent="0.25">
      <c r="A1373">
        <v>18</v>
      </c>
      <c r="B1373">
        <v>17224</v>
      </c>
      <c r="C1373">
        <f>VLOOKUP(Table_ExternalData_1[[#This Row],[Discount_Id]],Popusti!A:C,3,0)</f>
        <v>5</v>
      </c>
    </row>
    <row r="1374" spans="1:3" x14ac:dyDescent="0.25">
      <c r="A1374">
        <v>18</v>
      </c>
      <c r="B1374">
        <v>17225</v>
      </c>
      <c r="C1374">
        <f>VLOOKUP(Table_ExternalData_1[[#This Row],[Discount_Id]],Popusti!A:C,3,0)</f>
        <v>5</v>
      </c>
    </row>
    <row r="1375" spans="1:3" x14ac:dyDescent="0.25">
      <c r="A1375">
        <v>18</v>
      </c>
      <c r="B1375">
        <v>17231</v>
      </c>
      <c r="C1375">
        <f>VLOOKUP(Table_ExternalData_1[[#This Row],[Discount_Id]],Popusti!A:C,3,0)</f>
        <v>5</v>
      </c>
    </row>
    <row r="1376" spans="1:3" x14ac:dyDescent="0.25">
      <c r="A1376">
        <v>18</v>
      </c>
      <c r="B1376">
        <v>17237</v>
      </c>
      <c r="C1376">
        <f>VLOOKUP(Table_ExternalData_1[[#This Row],[Discount_Id]],Popusti!A:C,3,0)</f>
        <v>5</v>
      </c>
    </row>
    <row r="1377" spans="1:3" x14ac:dyDescent="0.25">
      <c r="A1377">
        <v>18</v>
      </c>
      <c r="B1377">
        <v>17245</v>
      </c>
      <c r="C1377">
        <f>VLOOKUP(Table_ExternalData_1[[#This Row],[Discount_Id]],Popusti!A:C,3,0)</f>
        <v>5</v>
      </c>
    </row>
    <row r="1378" spans="1:3" x14ac:dyDescent="0.25">
      <c r="A1378">
        <v>18</v>
      </c>
      <c r="B1378">
        <v>17246</v>
      </c>
      <c r="C1378">
        <f>VLOOKUP(Table_ExternalData_1[[#This Row],[Discount_Id]],Popusti!A:C,3,0)</f>
        <v>5</v>
      </c>
    </row>
    <row r="1379" spans="1:3" x14ac:dyDescent="0.25">
      <c r="A1379">
        <v>18</v>
      </c>
      <c r="B1379">
        <v>17247</v>
      </c>
      <c r="C1379">
        <f>VLOOKUP(Table_ExternalData_1[[#This Row],[Discount_Id]],Popusti!A:C,3,0)</f>
        <v>5</v>
      </c>
    </row>
    <row r="1380" spans="1:3" x14ac:dyDescent="0.25">
      <c r="A1380">
        <v>18</v>
      </c>
      <c r="B1380">
        <v>17248</v>
      </c>
      <c r="C1380">
        <f>VLOOKUP(Table_ExternalData_1[[#This Row],[Discount_Id]],Popusti!A:C,3,0)</f>
        <v>5</v>
      </c>
    </row>
    <row r="1381" spans="1:3" x14ac:dyDescent="0.25">
      <c r="A1381">
        <v>18</v>
      </c>
      <c r="B1381">
        <v>17255</v>
      </c>
      <c r="C1381">
        <f>VLOOKUP(Table_ExternalData_1[[#This Row],[Discount_Id]],Popusti!A:C,3,0)</f>
        <v>5</v>
      </c>
    </row>
    <row r="1382" spans="1:3" x14ac:dyDescent="0.25">
      <c r="A1382">
        <v>18</v>
      </c>
      <c r="B1382">
        <v>17256</v>
      </c>
      <c r="C1382">
        <f>VLOOKUP(Table_ExternalData_1[[#This Row],[Discount_Id]],Popusti!A:C,3,0)</f>
        <v>5</v>
      </c>
    </row>
    <row r="1383" spans="1:3" x14ac:dyDescent="0.25">
      <c r="A1383">
        <v>18</v>
      </c>
      <c r="B1383">
        <v>17257</v>
      </c>
      <c r="C1383">
        <f>VLOOKUP(Table_ExternalData_1[[#This Row],[Discount_Id]],Popusti!A:C,3,0)</f>
        <v>5</v>
      </c>
    </row>
    <row r="1384" spans="1:3" x14ac:dyDescent="0.25">
      <c r="A1384">
        <v>18</v>
      </c>
      <c r="B1384">
        <v>17284</v>
      </c>
      <c r="C1384">
        <f>VLOOKUP(Table_ExternalData_1[[#This Row],[Discount_Id]],Popusti!A:C,3,0)</f>
        <v>5</v>
      </c>
    </row>
    <row r="1385" spans="1:3" x14ac:dyDescent="0.25">
      <c r="A1385">
        <v>18</v>
      </c>
      <c r="B1385">
        <v>17285</v>
      </c>
      <c r="C1385">
        <f>VLOOKUP(Table_ExternalData_1[[#This Row],[Discount_Id]],Popusti!A:C,3,0)</f>
        <v>5</v>
      </c>
    </row>
    <row r="1386" spans="1:3" x14ac:dyDescent="0.25">
      <c r="A1386">
        <v>18</v>
      </c>
      <c r="B1386">
        <v>17300</v>
      </c>
      <c r="C1386">
        <f>VLOOKUP(Table_ExternalData_1[[#This Row],[Discount_Id]],Popusti!A:C,3,0)</f>
        <v>5</v>
      </c>
    </row>
    <row r="1387" spans="1:3" x14ac:dyDescent="0.25">
      <c r="A1387">
        <v>18</v>
      </c>
      <c r="B1387">
        <v>17301</v>
      </c>
      <c r="C1387">
        <f>VLOOKUP(Table_ExternalData_1[[#This Row],[Discount_Id]],Popusti!A:C,3,0)</f>
        <v>5</v>
      </c>
    </row>
    <row r="1388" spans="1:3" x14ac:dyDescent="0.25">
      <c r="A1388">
        <v>18</v>
      </c>
      <c r="B1388">
        <v>17302</v>
      </c>
      <c r="C1388">
        <f>VLOOKUP(Table_ExternalData_1[[#This Row],[Discount_Id]],Popusti!A:C,3,0)</f>
        <v>5</v>
      </c>
    </row>
    <row r="1389" spans="1:3" x14ac:dyDescent="0.25">
      <c r="A1389">
        <v>18</v>
      </c>
      <c r="B1389">
        <v>17303</v>
      </c>
      <c r="C1389">
        <f>VLOOKUP(Table_ExternalData_1[[#This Row],[Discount_Id]],Popusti!A:C,3,0)</f>
        <v>5</v>
      </c>
    </row>
    <row r="1390" spans="1:3" x14ac:dyDescent="0.25">
      <c r="A1390">
        <v>18</v>
      </c>
      <c r="B1390">
        <v>17307</v>
      </c>
      <c r="C1390">
        <f>VLOOKUP(Table_ExternalData_1[[#This Row],[Discount_Id]],Popusti!A:C,3,0)</f>
        <v>5</v>
      </c>
    </row>
    <row r="1391" spans="1:3" x14ac:dyDescent="0.25">
      <c r="A1391">
        <v>18</v>
      </c>
      <c r="B1391">
        <v>17311</v>
      </c>
      <c r="C1391">
        <f>VLOOKUP(Table_ExternalData_1[[#This Row],[Discount_Id]],Popusti!A:C,3,0)</f>
        <v>5</v>
      </c>
    </row>
    <row r="1392" spans="1:3" x14ac:dyDescent="0.25">
      <c r="A1392">
        <v>18</v>
      </c>
      <c r="B1392">
        <v>17326</v>
      </c>
      <c r="C1392">
        <f>VLOOKUP(Table_ExternalData_1[[#This Row],[Discount_Id]],Popusti!A:C,3,0)</f>
        <v>5</v>
      </c>
    </row>
    <row r="1393" spans="1:3" x14ac:dyDescent="0.25">
      <c r="A1393">
        <v>18</v>
      </c>
      <c r="B1393">
        <v>17327</v>
      </c>
      <c r="C1393">
        <f>VLOOKUP(Table_ExternalData_1[[#This Row],[Discount_Id]],Popusti!A:C,3,0)</f>
        <v>5</v>
      </c>
    </row>
    <row r="1394" spans="1:3" x14ac:dyDescent="0.25">
      <c r="A1394">
        <v>18</v>
      </c>
      <c r="B1394">
        <v>17329</v>
      </c>
      <c r="C1394">
        <f>VLOOKUP(Table_ExternalData_1[[#This Row],[Discount_Id]],Popusti!A:C,3,0)</f>
        <v>5</v>
      </c>
    </row>
    <row r="1395" spans="1:3" x14ac:dyDescent="0.25">
      <c r="A1395">
        <v>18</v>
      </c>
      <c r="B1395">
        <v>17330</v>
      </c>
      <c r="C1395">
        <f>VLOOKUP(Table_ExternalData_1[[#This Row],[Discount_Id]],Popusti!A:C,3,0)</f>
        <v>5</v>
      </c>
    </row>
    <row r="1396" spans="1:3" x14ac:dyDescent="0.25">
      <c r="A1396">
        <v>18</v>
      </c>
      <c r="B1396">
        <v>17404</v>
      </c>
      <c r="C1396">
        <f>VLOOKUP(Table_ExternalData_1[[#This Row],[Discount_Id]],Popusti!A:C,3,0)</f>
        <v>5</v>
      </c>
    </row>
    <row r="1397" spans="1:3" x14ac:dyDescent="0.25">
      <c r="A1397">
        <v>18</v>
      </c>
      <c r="B1397">
        <v>17405</v>
      </c>
      <c r="C1397">
        <f>VLOOKUP(Table_ExternalData_1[[#This Row],[Discount_Id]],Popusti!A:C,3,0)</f>
        <v>5</v>
      </c>
    </row>
    <row r="1398" spans="1:3" x14ac:dyDescent="0.25">
      <c r="A1398">
        <v>18</v>
      </c>
      <c r="B1398">
        <v>17409</v>
      </c>
      <c r="C1398">
        <f>VLOOKUP(Table_ExternalData_1[[#This Row],[Discount_Id]],Popusti!A:C,3,0)</f>
        <v>5</v>
      </c>
    </row>
    <row r="1399" spans="1:3" x14ac:dyDescent="0.25">
      <c r="A1399">
        <v>18</v>
      </c>
      <c r="B1399">
        <v>17410</v>
      </c>
      <c r="C1399">
        <f>VLOOKUP(Table_ExternalData_1[[#This Row],[Discount_Id]],Popusti!A:C,3,0)</f>
        <v>5</v>
      </c>
    </row>
    <row r="1400" spans="1:3" x14ac:dyDescent="0.25">
      <c r="A1400">
        <v>18</v>
      </c>
      <c r="B1400">
        <v>17411</v>
      </c>
      <c r="C1400">
        <f>VLOOKUP(Table_ExternalData_1[[#This Row],[Discount_Id]],Popusti!A:C,3,0)</f>
        <v>5</v>
      </c>
    </row>
    <row r="1401" spans="1:3" x14ac:dyDescent="0.25">
      <c r="A1401">
        <v>18</v>
      </c>
      <c r="B1401">
        <v>17412</v>
      </c>
      <c r="C1401">
        <f>VLOOKUP(Table_ExternalData_1[[#This Row],[Discount_Id]],Popusti!A:C,3,0)</f>
        <v>5</v>
      </c>
    </row>
    <row r="1402" spans="1:3" x14ac:dyDescent="0.25">
      <c r="A1402">
        <v>18</v>
      </c>
      <c r="B1402">
        <v>17421</v>
      </c>
      <c r="C1402">
        <f>VLOOKUP(Table_ExternalData_1[[#This Row],[Discount_Id]],Popusti!A:C,3,0)</f>
        <v>5</v>
      </c>
    </row>
    <row r="1403" spans="1:3" x14ac:dyDescent="0.25">
      <c r="A1403">
        <v>18</v>
      </c>
      <c r="B1403">
        <v>17423</v>
      </c>
      <c r="C1403">
        <f>VLOOKUP(Table_ExternalData_1[[#This Row],[Discount_Id]],Popusti!A:C,3,0)</f>
        <v>5</v>
      </c>
    </row>
    <row r="1404" spans="1:3" x14ac:dyDescent="0.25">
      <c r="A1404">
        <v>18</v>
      </c>
      <c r="B1404">
        <v>17462</v>
      </c>
      <c r="C1404">
        <f>VLOOKUP(Table_ExternalData_1[[#This Row],[Discount_Id]],Popusti!A:C,3,0)</f>
        <v>5</v>
      </c>
    </row>
    <row r="1405" spans="1:3" x14ac:dyDescent="0.25">
      <c r="A1405">
        <v>18</v>
      </c>
      <c r="B1405">
        <v>17463</v>
      </c>
      <c r="C1405">
        <f>VLOOKUP(Table_ExternalData_1[[#This Row],[Discount_Id]],Popusti!A:C,3,0)</f>
        <v>5</v>
      </c>
    </row>
    <row r="1406" spans="1:3" x14ac:dyDescent="0.25">
      <c r="A1406">
        <v>18</v>
      </c>
      <c r="B1406">
        <v>17476</v>
      </c>
      <c r="C1406">
        <f>VLOOKUP(Table_ExternalData_1[[#This Row],[Discount_Id]],Popusti!A:C,3,0)</f>
        <v>5</v>
      </c>
    </row>
    <row r="1407" spans="1:3" x14ac:dyDescent="0.25">
      <c r="A1407">
        <v>18</v>
      </c>
      <c r="B1407">
        <v>17477</v>
      </c>
      <c r="C1407">
        <f>VLOOKUP(Table_ExternalData_1[[#This Row],[Discount_Id]],Popusti!A:C,3,0)</f>
        <v>5</v>
      </c>
    </row>
    <row r="1408" spans="1:3" x14ac:dyDescent="0.25">
      <c r="A1408">
        <v>18</v>
      </c>
      <c r="B1408">
        <v>17507</v>
      </c>
      <c r="C1408">
        <f>VLOOKUP(Table_ExternalData_1[[#This Row],[Discount_Id]],Popusti!A:C,3,0)</f>
        <v>5</v>
      </c>
    </row>
    <row r="1409" spans="1:3" x14ac:dyDescent="0.25">
      <c r="A1409">
        <v>18</v>
      </c>
      <c r="B1409">
        <v>17508</v>
      </c>
      <c r="C1409">
        <f>VLOOKUP(Table_ExternalData_1[[#This Row],[Discount_Id]],Popusti!A:C,3,0)</f>
        <v>5</v>
      </c>
    </row>
    <row r="1410" spans="1:3" x14ac:dyDescent="0.25">
      <c r="A1410">
        <v>18</v>
      </c>
      <c r="B1410">
        <v>17509</v>
      </c>
      <c r="C1410">
        <f>VLOOKUP(Table_ExternalData_1[[#This Row],[Discount_Id]],Popusti!A:C,3,0)</f>
        <v>5</v>
      </c>
    </row>
    <row r="1411" spans="1:3" x14ac:dyDescent="0.25">
      <c r="A1411">
        <v>18</v>
      </c>
      <c r="B1411">
        <v>17531</v>
      </c>
      <c r="C1411">
        <f>VLOOKUP(Table_ExternalData_1[[#This Row],[Discount_Id]],Popusti!A:C,3,0)</f>
        <v>5</v>
      </c>
    </row>
    <row r="1412" spans="1:3" x14ac:dyDescent="0.25">
      <c r="A1412">
        <v>18</v>
      </c>
      <c r="B1412">
        <v>17535</v>
      </c>
      <c r="C1412">
        <f>VLOOKUP(Table_ExternalData_1[[#This Row],[Discount_Id]],Popusti!A:C,3,0)</f>
        <v>5</v>
      </c>
    </row>
    <row r="1413" spans="1:3" x14ac:dyDescent="0.25">
      <c r="A1413">
        <v>18</v>
      </c>
      <c r="B1413">
        <v>17551</v>
      </c>
      <c r="C1413">
        <f>VLOOKUP(Table_ExternalData_1[[#This Row],[Discount_Id]],Popusti!A:C,3,0)</f>
        <v>5</v>
      </c>
    </row>
    <row r="1414" spans="1:3" x14ac:dyDescent="0.25">
      <c r="A1414">
        <v>18</v>
      </c>
      <c r="B1414">
        <v>17569</v>
      </c>
      <c r="C1414">
        <f>VLOOKUP(Table_ExternalData_1[[#This Row],[Discount_Id]],Popusti!A:C,3,0)</f>
        <v>5</v>
      </c>
    </row>
    <row r="1415" spans="1:3" x14ac:dyDescent="0.25">
      <c r="A1415">
        <v>18</v>
      </c>
      <c r="B1415">
        <v>17583</v>
      </c>
      <c r="C1415">
        <f>VLOOKUP(Table_ExternalData_1[[#This Row],[Discount_Id]],Popusti!A:C,3,0)</f>
        <v>5</v>
      </c>
    </row>
    <row r="1416" spans="1:3" x14ac:dyDescent="0.25">
      <c r="A1416">
        <v>18</v>
      </c>
      <c r="B1416">
        <v>17584</v>
      </c>
      <c r="C1416">
        <f>VLOOKUP(Table_ExternalData_1[[#This Row],[Discount_Id]],Popusti!A:C,3,0)</f>
        <v>5</v>
      </c>
    </row>
    <row r="1417" spans="1:3" x14ac:dyDescent="0.25">
      <c r="A1417">
        <v>18</v>
      </c>
      <c r="B1417">
        <v>17585</v>
      </c>
      <c r="C1417">
        <f>VLOOKUP(Table_ExternalData_1[[#This Row],[Discount_Id]],Popusti!A:C,3,0)</f>
        <v>5</v>
      </c>
    </row>
    <row r="1418" spans="1:3" x14ac:dyDescent="0.25">
      <c r="A1418">
        <v>18</v>
      </c>
      <c r="B1418">
        <v>17604</v>
      </c>
      <c r="C1418">
        <f>VLOOKUP(Table_ExternalData_1[[#This Row],[Discount_Id]],Popusti!A:C,3,0)</f>
        <v>5</v>
      </c>
    </row>
    <row r="1419" spans="1:3" x14ac:dyDescent="0.25">
      <c r="A1419">
        <v>18</v>
      </c>
      <c r="B1419">
        <v>17613</v>
      </c>
      <c r="C1419">
        <f>VLOOKUP(Table_ExternalData_1[[#This Row],[Discount_Id]],Popusti!A:C,3,0)</f>
        <v>5</v>
      </c>
    </row>
    <row r="1420" spans="1:3" x14ac:dyDescent="0.25">
      <c r="A1420">
        <v>18</v>
      </c>
      <c r="B1420">
        <v>17620</v>
      </c>
      <c r="C1420">
        <f>VLOOKUP(Table_ExternalData_1[[#This Row],[Discount_Id]],Popusti!A:C,3,0)</f>
        <v>5</v>
      </c>
    </row>
    <row r="1421" spans="1:3" x14ac:dyDescent="0.25">
      <c r="A1421">
        <v>18</v>
      </c>
      <c r="B1421">
        <v>17621</v>
      </c>
      <c r="C1421">
        <f>VLOOKUP(Table_ExternalData_1[[#This Row],[Discount_Id]],Popusti!A:C,3,0)</f>
        <v>5</v>
      </c>
    </row>
    <row r="1422" spans="1:3" x14ac:dyDescent="0.25">
      <c r="A1422">
        <v>18</v>
      </c>
      <c r="B1422">
        <v>17622</v>
      </c>
      <c r="C1422">
        <f>VLOOKUP(Table_ExternalData_1[[#This Row],[Discount_Id]],Popusti!A:C,3,0)</f>
        <v>5</v>
      </c>
    </row>
    <row r="1423" spans="1:3" x14ac:dyDescent="0.25">
      <c r="A1423">
        <v>18</v>
      </c>
      <c r="B1423">
        <v>17623</v>
      </c>
      <c r="C1423">
        <f>VLOOKUP(Table_ExternalData_1[[#This Row],[Discount_Id]],Popusti!A:C,3,0)</f>
        <v>5</v>
      </c>
    </row>
    <row r="1424" spans="1:3" x14ac:dyDescent="0.25">
      <c r="A1424">
        <v>18</v>
      </c>
      <c r="B1424">
        <v>17624</v>
      </c>
      <c r="C1424">
        <f>VLOOKUP(Table_ExternalData_1[[#This Row],[Discount_Id]],Popusti!A:C,3,0)</f>
        <v>5</v>
      </c>
    </row>
    <row r="1425" spans="1:3" x14ac:dyDescent="0.25">
      <c r="A1425">
        <v>18</v>
      </c>
      <c r="B1425">
        <v>17629</v>
      </c>
      <c r="C1425">
        <f>VLOOKUP(Table_ExternalData_1[[#This Row],[Discount_Id]],Popusti!A:C,3,0)</f>
        <v>5</v>
      </c>
    </row>
    <row r="1426" spans="1:3" x14ac:dyDescent="0.25">
      <c r="A1426">
        <v>18</v>
      </c>
      <c r="B1426">
        <v>17631</v>
      </c>
      <c r="C1426">
        <f>VLOOKUP(Table_ExternalData_1[[#This Row],[Discount_Id]],Popusti!A:C,3,0)</f>
        <v>5</v>
      </c>
    </row>
    <row r="1427" spans="1:3" x14ac:dyDescent="0.25">
      <c r="A1427">
        <v>18</v>
      </c>
      <c r="B1427">
        <v>17632</v>
      </c>
      <c r="C1427">
        <f>VLOOKUP(Table_ExternalData_1[[#This Row],[Discount_Id]],Popusti!A:C,3,0)</f>
        <v>5</v>
      </c>
    </row>
    <row r="1428" spans="1:3" x14ac:dyDescent="0.25">
      <c r="A1428">
        <v>18</v>
      </c>
      <c r="B1428">
        <v>17638</v>
      </c>
      <c r="C1428">
        <f>VLOOKUP(Table_ExternalData_1[[#This Row],[Discount_Id]],Popusti!A:C,3,0)</f>
        <v>5</v>
      </c>
    </row>
    <row r="1429" spans="1:3" x14ac:dyDescent="0.25">
      <c r="A1429">
        <v>18</v>
      </c>
      <c r="B1429">
        <v>17657</v>
      </c>
      <c r="C1429">
        <f>VLOOKUP(Table_ExternalData_1[[#This Row],[Discount_Id]],Popusti!A:C,3,0)</f>
        <v>5</v>
      </c>
    </row>
    <row r="1430" spans="1:3" x14ac:dyDescent="0.25">
      <c r="A1430">
        <v>18</v>
      </c>
      <c r="B1430">
        <v>17658</v>
      </c>
      <c r="C1430">
        <f>VLOOKUP(Table_ExternalData_1[[#This Row],[Discount_Id]],Popusti!A:C,3,0)</f>
        <v>5</v>
      </c>
    </row>
    <row r="1431" spans="1:3" x14ac:dyDescent="0.25">
      <c r="A1431">
        <v>18</v>
      </c>
      <c r="B1431">
        <v>17677</v>
      </c>
      <c r="C1431">
        <f>VLOOKUP(Table_ExternalData_1[[#This Row],[Discount_Id]],Popusti!A:C,3,0)</f>
        <v>5</v>
      </c>
    </row>
    <row r="1432" spans="1:3" x14ac:dyDescent="0.25">
      <c r="A1432">
        <v>18</v>
      </c>
      <c r="B1432">
        <v>17678</v>
      </c>
      <c r="C1432">
        <f>VLOOKUP(Table_ExternalData_1[[#This Row],[Discount_Id]],Popusti!A:C,3,0)</f>
        <v>5</v>
      </c>
    </row>
    <row r="1433" spans="1:3" x14ac:dyDescent="0.25">
      <c r="A1433">
        <v>18</v>
      </c>
      <c r="B1433">
        <v>17692</v>
      </c>
      <c r="C1433">
        <f>VLOOKUP(Table_ExternalData_1[[#This Row],[Discount_Id]],Popusti!A:C,3,0)</f>
        <v>5</v>
      </c>
    </row>
    <row r="1434" spans="1:3" x14ac:dyDescent="0.25">
      <c r="A1434">
        <v>18</v>
      </c>
      <c r="B1434">
        <v>17693</v>
      </c>
      <c r="C1434">
        <f>VLOOKUP(Table_ExternalData_1[[#This Row],[Discount_Id]],Popusti!A:C,3,0)</f>
        <v>5</v>
      </c>
    </row>
    <row r="1435" spans="1:3" x14ac:dyDescent="0.25">
      <c r="A1435">
        <v>18</v>
      </c>
      <c r="B1435">
        <v>17704</v>
      </c>
      <c r="C1435">
        <f>VLOOKUP(Table_ExternalData_1[[#This Row],[Discount_Id]],Popusti!A:C,3,0)</f>
        <v>5</v>
      </c>
    </row>
    <row r="1436" spans="1:3" x14ac:dyDescent="0.25">
      <c r="A1436">
        <v>18</v>
      </c>
      <c r="B1436">
        <v>17705</v>
      </c>
      <c r="C1436">
        <f>VLOOKUP(Table_ExternalData_1[[#This Row],[Discount_Id]],Popusti!A:C,3,0)</f>
        <v>5</v>
      </c>
    </row>
    <row r="1437" spans="1:3" x14ac:dyDescent="0.25">
      <c r="A1437">
        <v>18</v>
      </c>
      <c r="B1437">
        <v>17707</v>
      </c>
      <c r="C1437">
        <f>VLOOKUP(Table_ExternalData_1[[#This Row],[Discount_Id]],Popusti!A:C,3,0)</f>
        <v>5</v>
      </c>
    </row>
    <row r="1438" spans="1:3" x14ac:dyDescent="0.25">
      <c r="A1438">
        <v>18</v>
      </c>
      <c r="B1438">
        <v>17708</v>
      </c>
      <c r="C1438">
        <f>VLOOKUP(Table_ExternalData_1[[#This Row],[Discount_Id]],Popusti!A:C,3,0)</f>
        <v>5</v>
      </c>
    </row>
    <row r="1439" spans="1:3" x14ac:dyDescent="0.25">
      <c r="A1439">
        <v>18</v>
      </c>
      <c r="B1439">
        <v>17709</v>
      </c>
      <c r="C1439">
        <f>VLOOKUP(Table_ExternalData_1[[#This Row],[Discount_Id]],Popusti!A:C,3,0)</f>
        <v>5</v>
      </c>
    </row>
    <row r="1440" spans="1:3" x14ac:dyDescent="0.25">
      <c r="A1440">
        <v>18</v>
      </c>
      <c r="B1440">
        <v>17717</v>
      </c>
      <c r="C1440">
        <f>VLOOKUP(Table_ExternalData_1[[#This Row],[Discount_Id]],Popusti!A:C,3,0)</f>
        <v>5</v>
      </c>
    </row>
    <row r="1441" spans="1:3" x14ac:dyDescent="0.25">
      <c r="A1441">
        <v>18</v>
      </c>
      <c r="B1441">
        <v>17718</v>
      </c>
      <c r="C1441">
        <f>VLOOKUP(Table_ExternalData_1[[#This Row],[Discount_Id]],Popusti!A:C,3,0)</f>
        <v>5</v>
      </c>
    </row>
    <row r="1442" spans="1:3" x14ac:dyDescent="0.25">
      <c r="A1442">
        <v>18</v>
      </c>
      <c r="B1442">
        <v>17719</v>
      </c>
      <c r="C1442">
        <f>VLOOKUP(Table_ExternalData_1[[#This Row],[Discount_Id]],Popusti!A:C,3,0)</f>
        <v>5</v>
      </c>
    </row>
    <row r="1443" spans="1:3" x14ac:dyDescent="0.25">
      <c r="A1443">
        <v>18</v>
      </c>
      <c r="B1443">
        <v>17787</v>
      </c>
      <c r="C1443">
        <f>VLOOKUP(Table_ExternalData_1[[#This Row],[Discount_Id]],Popusti!A:C,3,0)</f>
        <v>5</v>
      </c>
    </row>
    <row r="1444" spans="1:3" x14ac:dyDescent="0.25">
      <c r="A1444">
        <v>18</v>
      </c>
      <c r="B1444">
        <v>17824</v>
      </c>
      <c r="C1444">
        <f>VLOOKUP(Table_ExternalData_1[[#This Row],[Discount_Id]],Popusti!A:C,3,0)</f>
        <v>5</v>
      </c>
    </row>
    <row r="1445" spans="1:3" x14ac:dyDescent="0.25">
      <c r="A1445">
        <v>18</v>
      </c>
      <c r="B1445">
        <v>17843</v>
      </c>
      <c r="C1445">
        <f>VLOOKUP(Table_ExternalData_1[[#This Row],[Discount_Id]],Popusti!A:C,3,0)</f>
        <v>5</v>
      </c>
    </row>
    <row r="1446" spans="1:3" x14ac:dyDescent="0.25">
      <c r="A1446">
        <v>18</v>
      </c>
      <c r="B1446">
        <v>17844</v>
      </c>
      <c r="C1446">
        <f>VLOOKUP(Table_ExternalData_1[[#This Row],[Discount_Id]],Popusti!A:C,3,0)</f>
        <v>5</v>
      </c>
    </row>
    <row r="1447" spans="1:3" x14ac:dyDescent="0.25">
      <c r="A1447">
        <v>18</v>
      </c>
      <c r="B1447">
        <v>17845</v>
      </c>
      <c r="C1447">
        <f>VLOOKUP(Table_ExternalData_1[[#This Row],[Discount_Id]],Popusti!A:C,3,0)</f>
        <v>5</v>
      </c>
    </row>
    <row r="1448" spans="1:3" x14ac:dyDescent="0.25">
      <c r="A1448">
        <v>18</v>
      </c>
      <c r="B1448">
        <v>17851</v>
      </c>
      <c r="C1448">
        <f>VLOOKUP(Table_ExternalData_1[[#This Row],[Discount_Id]],Popusti!A:C,3,0)</f>
        <v>5</v>
      </c>
    </row>
    <row r="1449" spans="1:3" x14ac:dyDescent="0.25">
      <c r="A1449">
        <v>18</v>
      </c>
      <c r="B1449">
        <v>17852</v>
      </c>
      <c r="C1449">
        <f>VLOOKUP(Table_ExternalData_1[[#This Row],[Discount_Id]],Popusti!A:C,3,0)</f>
        <v>5</v>
      </c>
    </row>
    <row r="1450" spans="1:3" x14ac:dyDescent="0.25">
      <c r="A1450">
        <v>18</v>
      </c>
      <c r="B1450">
        <v>17856</v>
      </c>
      <c r="C1450">
        <f>VLOOKUP(Table_ExternalData_1[[#This Row],[Discount_Id]],Popusti!A:C,3,0)</f>
        <v>5</v>
      </c>
    </row>
    <row r="1451" spans="1:3" x14ac:dyDescent="0.25">
      <c r="A1451">
        <v>18</v>
      </c>
      <c r="B1451">
        <v>17860</v>
      </c>
      <c r="C1451">
        <f>VLOOKUP(Table_ExternalData_1[[#This Row],[Discount_Id]],Popusti!A:C,3,0)</f>
        <v>5</v>
      </c>
    </row>
    <row r="1452" spans="1:3" x14ac:dyDescent="0.25">
      <c r="A1452">
        <v>18</v>
      </c>
      <c r="B1452">
        <v>17866</v>
      </c>
      <c r="C1452">
        <f>VLOOKUP(Table_ExternalData_1[[#This Row],[Discount_Id]],Popusti!A:C,3,0)</f>
        <v>5</v>
      </c>
    </row>
    <row r="1453" spans="1:3" x14ac:dyDescent="0.25">
      <c r="A1453">
        <v>18</v>
      </c>
      <c r="B1453">
        <v>17878</v>
      </c>
      <c r="C1453">
        <f>VLOOKUP(Table_ExternalData_1[[#This Row],[Discount_Id]],Popusti!A:C,3,0)</f>
        <v>5</v>
      </c>
    </row>
    <row r="1454" spans="1:3" x14ac:dyDescent="0.25">
      <c r="A1454">
        <v>19</v>
      </c>
      <c r="B1454">
        <v>5593</v>
      </c>
      <c r="C1454">
        <f>VLOOKUP(Table_ExternalData_1[[#This Row],[Discount_Id]],Popusti!A:C,3,0)</f>
        <v>8</v>
      </c>
    </row>
    <row r="1455" spans="1:3" x14ac:dyDescent="0.25">
      <c r="A1455">
        <v>19</v>
      </c>
      <c r="B1455">
        <v>5608</v>
      </c>
      <c r="C1455">
        <f>VLOOKUP(Table_ExternalData_1[[#This Row],[Discount_Id]],Popusti!A:C,3,0)</f>
        <v>8</v>
      </c>
    </row>
    <row r="1456" spans="1:3" x14ac:dyDescent="0.25">
      <c r="A1456">
        <v>19</v>
      </c>
      <c r="B1456">
        <v>5609</v>
      </c>
      <c r="C1456">
        <f>VLOOKUP(Table_ExternalData_1[[#This Row],[Discount_Id]],Popusti!A:C,3,0)</f>
        <v>8</v>
      </c>
    </row>
    <row r="1457" spans="1:3" x14ac:dyDescent="0.25">
      <c r="A1457">
        <v>19</v>
      </c>
      <c r="B1457">
        <v>5620</v>
      </c>
      <c r="C1457">
        <f>VLOOKUP(Table_ExternalData_1[[#This Row],[Discount_Id]],Popusti!A:C,3,0)</f>
        <v>8</v>
      </c>
    </row>
    <row r="1458" spans="1:3" x14ac:dyDescent="0.25">
      <c r="A1458">
        <v>19</v>
      </c>
      <c r="B1458">
        <v>5625</v>
      </c>
      <c r="C1458">
        <f>VLOOKUP(Table_ExternalData_1[[#This Row],[Discount_Id]],Popusti!A:C,3,0)</f>
        <v>8</v>
      </c>
    </row>
    <row r="1459" spans="1:3" x14ac:dyDescent="0.25">
      <c r="A1459">
        <v>19</v>
      </c>
      <c r="B1459">
        <v>5628</v>
      </c>
      <c r="C1459">
        <f>VLOOKUP(Table_ExternalData_1[[#This Row],[Discount_Id]],Popusti!A:C,3,0)</f>
        <v>8</v>
      </c>
    </row>
    <row r="1460" spans="1:3" x14ac:dyDescent="0.25">
      <c r="A1460">
        <v>19</v>
      </c>
      <c r="B1460">
        <v>5629</v>
      </c>
      <c r="C1460">
        <f>VLOOKUP(Table_ExternalData_1[[#This Row],[Discount_Id]],Popusti!A:C,3,0)</f>
        <v>8</v>
      </c>
    </row>
    <row r="1461" spans="1:3" x14ac:dyDescent="0.25">
      <c r="A1461">
        <v>19</v>
      </c>
      <c r="B1461">
        <v>5632</v>
      </c>
      <c r="C1461">
        <f>VLOOKUP(Table_ExternalData_1[[#This Row],[Discount_Id]],Popusti!A:C,3,0)</f>
        <v>8</v>
      </c>
    </row>
    <row r="1462" spans="1:3" x14ac:dyDescent="0.25">
      <c r="A1462">
        <v>19</v>
      </c>
      <c r="B1462">
        <v>5636</v>
      </c>
      <c r="C1462">
        <f>VLOOKUP(Table_ExternalData_1[[#This Row],[Discount_Id]],Popusti!A:C,3,0)</f>
        <v>8</v>
      </c>
    </row>
    <row r="1463" spans="1:3" x14ac:dyDescent="0.25">
      <c r="A1463">
        <v>19</v>
      </c>
      <c r="B1463">
        <v>5650</v>
      </c>
      <c r="C1463">
        <f>VLOOKUP(Table_ExternalData_1[[#This Row],[Discount_Id]],Popusti!A:C,3,0)</f>
        <v>8</v>
      </c>
    </row>
    <row r="1464" spans="1:3" x14ac:dyDescent="0.25">
      <c r="A1464">
        <v>19</v>
      </c>
      <c r="B1464">
        <v>5651</v>
      </c>
      <c r="C1464">
        <f>VLOOKUP(Table_ExternalData_1[[#This Row],[Discount_Id]],Popusti!A:C,3,0)</f>
        <v>8</v>
      </c>
    </row>
    <row r="1465" spans="1:3" x14ac:dyDescent="0.25">
      <c r="A1465">
        <v>19</v>
      </c>
      <c r="B1465">
        <v>5652</v>
      </c>
      <c r="C1465">
        <f>VLOOKUP(Table_ExternalData_1[[#This Row],[Discount_Id]],Popusti!A:C,3,0)</f>
        <v>8</v>
      </c>
    </row>
    <row r="1466" spans="1:3" x14ac:dyDescent="0.25">
      <c r="A1466">
        <v>19</v>
      </c>
      <c r="B1466">
        <v>5653</v>
      </c>
      <c r="C1466">
        <f>VLOOKUP(Table_ExternalData_1[[#This Row],[Discount_Id]],Popusti!A:C,3,0)</f>
        <v>8</v>
      </c>
    </row>
    <row r="1467" spans="1:3" x14ac:dyDescent="0.25">
      <c r="A1467">
        <v>19</v>
      </c>
      <c r="B1467">
        <v>5654</v>
      </c>
      <c r="C1467">
        <f>VLOOKUP(Table_ExternalData_1[[#This Row],[Discount_Id]],Popusti!A:C,3,0)</f>
        <v>8</v>
      </c>
    </row>
    <row r="1468" spans="1:3" x14ac:dyDescent="0.25">
      <c r="A1468">
        <v>19</v>
      </c>
      <c r="B1468">
        <v>5655</v>
      </c>
      <c r="C1468">
        <f>VLOOKUP(Table_ExternalData_1[[#This Row],[Discount_Id]],Popusti!A:C,3,0)</f>
        <v>8</v>
      </c>
    </row>
    <row r="1469" spans="1:3" x14ac:dyDescent="0.25">
      <c r="A1469">
        <v>19</v>
      </c>
      <c r="B1469">
        <v>5662</v>
      </c>
      <c r="C1469">
        <f>VLOOKUP(Table_ExternalData_1[[#This Row],[Discount_Id]],Popusti!A:C,3,0)</f>
        <v>8</v>
      </c>
    </row>
    <row r="1470" spans="1:3" x14ac:dyDescent="0.25">
      <c r="A1470">
        <v>19</v>
      </c>
      <c r="B1470">
        <v>5663</v>
      </c>
      <c r="C1470">
        <f>VLOOKUP(Table_ExternalData_1[[#This Row],[Discount_Id]],Popusti!A:C,3,0)</f>
        <v>8</v>
      </c>
    </row>
    <row r="1471" spans="1:3" x14ac:dyDescent="0.25">
      <c r="A1471">
        <v>19</v>
      </c>
      <c r="B1471">
        <v>5664</v>
      </c>
      <c r="C1471">
        <f>VLOOKUP(Table_ExternalData_1[[#This Row],[Discount_Id]],Popusti!A:C,3,0)</f>
        <v>8</v>
      </c>
    </row>
    <row r="1472" spans="1:3" x14ac:dyDescent="0.25">
      <c r="A1472">
        <v>19</v>
      </c>
      <c r="B1472">
        <v>7588</v>
      </c>
      <c r="C1472">
        <f>VLOOKUP(Table_ExternalData_1[[#This Row],[Discount_Id]],Popusti!A:C,3,0)</f>
        <v>8</v>
      </c>
    </row>
    <row r="1473" spans="1:3" x14ac:dyDescent="0.25">
      <c r="A1473">
        <v>19</v>
      </c>
      <c r="B1473">
        <v>7711</v>
      </c>
      <c r="C1473">
        <f>VLOOKUP(Table_ExternalData_1[[#This Row],[Discount_Id]],Popusti!A:C,3,0)</f>
        <v>8</v>
      </c>
    </row>
    <row r="1474" spans="1:3" x14ac:dyDescent="0.25">
      <c r="A1474">
        <v>19</v>
      </c>
      <c r="B1474">
        <v>7712</v>
      </c>
      <c r="C1474">
        <f>VLOOKUP(Table_ExternalData_1[[#This Row],[Discount_Id]],Popusti!A:C,3,0)</f>
        <v>8</v>
      </c>
    </row>
    <row r="1475" spans="1:3" x14ac:dyDescent="0.25">
      <c r="A1475">
        <v>19</v>
      </c>
      <c r="B1475">
        <v>8086</v>
      </c>
      <c r="C1475">
        <f>VLOOKUP(Table_ExternalData_1[[#This Row],[Discount_Id]],Popusti!A:C,3,0)</f>
        <v>8</v>
      </c>
    </row>
    <row r="1476" spans="1:3" x14ac:dyDescent="0.25">
      <c r="A1476">
        <v>19</v>
      </c>
      <c r="B1476">
        <v>8914</v>
      </c>
      <c r="C1476">
        <f>VLOOKUP(Table_ExternalData_1[[#This Row],[Discount_Id]],Popusti!A:C,3,0)</f>
        <v>8</v>
      </c>
    </row>
    <row r="1477" spans="1:3" x14ac:dyDescent="0.25">
      <c r="A1477">
        <v>19</v>
      </c>
      <c r="B1477">
        <v>8917</v>
      </c>
      <c r="C1477">
        <f>VLOOKUP(Table_ExternalData_1[[#This Row],[Discount_Id]],Popusti!A:C,3,0)</f>
        <v>8</v>
      </c>
    </row>
    <row r="1478" spans="1:3" x14ac:dyDescent="0.25">
      <c r="A1478">
        <v>19</v>
      </c>
      <c r="B1478">
        <v>8920</v>
      </c>
      <c r="C1478">
        <f>VLOOKUP(Table_ExternalData_1[[#This Row],[Discount_Id]],Popusti!A:C,3,0)</f>
        <v>8</v>
      </c>
    </row>
    <row r="1479" spans="1:3" x14ac:dyDescent="0.25">
      <c r="A1479">
        <v>19</v>
      </c>
      <c r="B1479">
        <v>8921</v>
      </c>
      <c r="C1479">
        <f>VLOOKUP(Table_ExternalData_1[[#This Row],[Discount_Id]],Popusti!A:C,3,0)</f>
        <v>8</v>
      </c>
    </row>
    <row r="1480" spans="1:3" x14ac:dyDescent="0.25">
      <c r="A1480">
        <v>19</v>
      </c>
      <c r="B1480">
        <v>8929</v>
      </c>
      <c r="C1480">
        <f>VLOOKUP(Table_ExternalData_1[[#This Row],[Discount_Id]],Popusti!A:C,3,0)</f>
        <v>8</v>
      </c>
    </row>
    <row r="1481" spans="1:3" x14ac:dyDescent="0.25">
      <c r="A1481">
        <v>19</v>
      </c>
      <c r="B1481">
        <v>9128</v>
      </c>
      <c r="C1481">
        <f>VLOOKUP(Table_ExternalData_1[[#This Row],[Discount_Id]],Popusti!A:C,3,0)</f>
        <v>8</v>
      </c>
    </row>
    <row r="1482" spans="1:3" x14ac:dyDescent="0.25">
      <c r="A1482">
        <v>19</v>
      </c>
      <c r="B1482">
        <v>9129</v>
      </c>
      <c r="C1482">
        <f>VLOOKUP(Table_ExternalData_1[[#This Row],[Discount_Id]],Popusti!A:C,3,0)</f>
        <v>8</v>
      </c>
    </row>
    <row r="1483" spans="1:3" x14ac:dyDescent="0.25">
      <c r="A1483">
        <v>19</v>
      </c>
      <c r="B1483">
        <v>9146</v>
      </c>
      <c r="C1483">
        <f>VLOOKUP(Table_ExternalData_1[[#This Row],[Discount_Id]],Popusti!A:C,3,0)</f>
        <v>8</v>
      </c>
    </row>
    <row r="1484" spans="1:3" x14ac:dyDescent="0.25">
      <c r="A1484">
        <v>19</v>
      </c>
      <c r="B1484">
        <v>9147</v>
      </c>
      <c r="C1484">
        <f>VLOOKUP(Table_ExternalData_1[[#This Row],[Discount_Id]],Popusti!A:C,3,0)</f>
        <v>8</v>
      </c>
    </row>
    <row r="1485" spans="1:3" x14ac:dyDescent="0.25">
      <c r="A1485">
        <v>19</v>
      </c>
      <c r="B1485">
        <v>9153</v>
      </c>
      <c r="C1485">
        <f>VLOOKUP(Table_ExternalData_1[[#This Row],[Discount_Id]],Popusti!A:C,3,0)</f>
        <v>8</v>
      </c>
    </row>
    <row r="1486" spans="1:3" x14ac:dyDescent="0.25">
      <c r="A1486">
        <v>19</v>
      </c>
      <c r="B1486">
        <v>9165</v>
      </c>
      <c r="C1486">
        <f>VLOOKUP(Table_ExternalData_1[[#This Row],[Discount_Id]],Popusti!A:C,3,0)</f>
        <v>8</v>
      </c>
    </row>
    <row r="1487" spans="1:3" x14ac:dyDescent="0.25">
      <c r="A1487">
        <v>19</v>
      </c>
      <c r="B1487">
        <v>9166</v>
      </c>
      <c r="C1487">
        <f>VLOOKUP(Table_ExternalData_1[[#This Row],[Discount_Id]],Popusti!A:C,3,0)</f>
        <v>8</v>
      </c>
    </row>
    <row r="1488" spans="1:3" x14ac:dyDescent="0.25">
      <c r="A1488">
        <v>19</v>
      </c>
      <c r="B1488">
        <v>9783</v>
      </c>
      <c r="C1488">
        <f>VLOOKUP(Table_ExternalData_1[[#This Row],[Discount_Id]],Popusti!A:C,3,0)</f>
        <v>8</v>
      </c>
    </row>
    <row r="1489" spans="1:3" x14ac:dyDescent="0.25">
      <c r="A1489">
        <v>19</v>
      </c>
      <c r="B1489">
        <v>9788</v>
      </c>
      <c r="C1489">
        <f>VLOOKUP(Table_ExternalData_1[[#This Row],[Discount_Id]],Popusti!A:C,3,0)</f>
        <v>8</v>
      </c>
    </row>
    <row r="1490" spans="1:3" x14ac:dyDescent="0.25">
      <c r="A1490">
        <v>19</v>
      </c>
      <c r="B1490">
        <v>9789</v>
      </c>
      <c r="C1490">
        <f>VLOOKUP(Table_ExternalData_1[[#This Row],[Discount_Id]],Popusti!A:C,3,0)</f>
        <v>8</v>
      </c>
    </row>
    <row r="1491" spans="1:3" x14ac:dyDescent="0.25">
      <c r="A1491">
        <v>19</v>
      </c>
      <c r="B1491">
        <v>9801</v>
      </c>
      <c r="C1491">
        <f>VLOOKUP(Table_ExternalData_1[[#This Row],[Discount_Id]],Popusti!A:C,3,0)</f>
        <v>8</v>
      </c>
    </row>
    <row r="1492" spans="1:3" x14ac:dyDescent="0.25">
      <c r="A1492">
        <v>19</v>
      </c>
      <c r="B1492">
        <v>9802</v>
      </c>
      <c r="C1492">
        <f>VLOOKUP(Table_ExternalData_1[[#This Row],[Discount_Id]],Popusti!A:C,3,0)</f>
        <v>8</v>
      </c>
    </row>
    <row r="1493" spans="1:3" x14ac:dyDescent="0.25">
      <c r="A1493">
        <v>19</v>
      </c>
      <c r="B1493">
        <v>10209</v>
      </c>
      <c r="C1493">
        <f>VLOOKUP(Table_ExternalData_1[[#This Row],[Discount_Id]],Popusti!A:C,3,0)</f>
        <v>8</v>
      </c>
    </row>
    <row r="1494" spans="1:3" x14ac:dyDescent="0.25">
      <c r="A1494">
        <v>19</v>
      </c>
      <c r="B1494">
        <v>10210</v>
      </c>
      <c r="C1494">
        <f>VLOOKUP(Table_ExternalData_1[[#This Row],[Discount_Id]],Popusti!A:C,3,0)</f>
        <v>8</v>
      </c>
    </row>
    <row r="1495" spans="1:3" x14ac:dyDescent="0.25">
      <c r="A1495">
        <v>19</v>
      </c>
      <c r="B1495">
        <v>10814</v>
      </c>
      <c r="C1495">
        <f>VLOOKUP(Table_ExternalData_1[[#This Row],[Discount_Id]],Popusti!A:C,3,0)</f>
        <v>8</v>
      </c>
    </row>
    <row r="1496" spans="1:3" x14ac:dyDescent="0.25">
      <c r="A1496">
        <v>19</v>
      </c>
      <c r="B1496">
        <v>10821</v>
      </c>
      <c r="C1496">
        <f>VLOOKUP(Table_ExternalData_1[[#This Row],[Discount_Id]],Popusti!A:C,3,0)</f>
        <v>8</v>
      </c>
    </row>
    <row r="1497" spans="1:3" x14ac:dyDescent="0.25">
      <c r="A1497">
        <v>19</v>
      </c>
      <c r="B1497">
        <v>10822</v>
      </c>
      <c r="C1497">
        <f>VLOOKUP(Table_ExternalData_1[[#This Row],[Discount_Id]],Popusti!A:C,3,0)</f>
        <v>8</v>
      </c>
    </row>
    <row r="1498" spans="1:3" x14ac:dyDescent="0.25">
      <c r="A1498">
        <v>19</v>
      </c>
      <c r="B1498">
        <v>10861</v>
      </c>
      <c r="C1498">
        <f>VLOOKUP(Table_ExternalData_1[[#This Row],[Discount_Id]],Popusti!A:C,3,0)</f>
        <v>8</v>
      </c>
    </row>
    <row r="1499" spans="1:3" x14ac:dyDescent="0.25">
      <c r="A1499">
        <v>19</v>
      </c>
      <c r="B1499">
        <v>10929</v>
      </c>
      <c r="C1499">
        <f>VLOOKUP(Table_ExternalData_1[[#This Row],[Discount_Id]],Popusti!A:C,3,0)</f>
        <v>8</v>
      </c>
    </row>
    <row r="1500" spans="1:3" x14ac:dyDescent="0.25">
      <c r="A1500">
        <v>19</v>
      </c>
      <c r="B1500">
        <v>10962</v>
      </c>
      <c r="C1500">
        <f>VLOOKUP(Table_ExternalData_1[[#This Row],[Discount_Id]],Popusti!A:C,3,0)</f>
        <v>8</v>
      </c>
    </row>
    <row r="1501" spans="1:3" x14ac:dyDescent="0.25">
      <c r="A1501">
        <v>19</v>
      </c>
      <c r="B1501">
        <v>10988</v>
      </c>
      <c r="C1501">
        <f>VLOOKUP(Table_ExternalData_1[[#This Row],[Discount_Id]],Popusti!A:C,3,0)</f>
        <v>8</v>
      </c>
    </row>
    <row r="1502" spans="1:3" x14ac:dyDescent="0.25">
      <c r="A1502">
        <v>19</v>
      </c>
      <c r="B1502">
        <v>11004</v>
      </c>
      <c r="C1502">
        <f>VLOOKUP(Table_ExternalData_1[[#This Row],[Discount_Id]],Popusti!A:C,3,0)</f>
        <v>8</v>
      </c>
    </row>
    <row r="1503" spans="1:3" x14ac:dyDescent="0.25">
      <c r="A1503">
        <v>19</v>
      </c>
      <c r="B1503">
        <v>11005</v>
      </c>
      <c r="C1503">
        <f>VLOOKUP(Table_ExternalData_1[[#This Row],[Discount_Id]],Popusti!A:C,3,0)</f>
        <v>8</v>
      </c>
    </row>
    <row r="1504" spans="1:3" x14ac:dyDescent="0.25">
      <c r="A1504">
        <v>19</v>
      </c>
      <c r="B1504">
        <v>11043</v>
      </c>
      <c r="C1504">
        <f>VLOOKUP(Table_ExternalData_1[[#This Row],[Discount_Id]],Popusti!A:C,3,0)</f>
        <v>8</v>
      </c>
    </row>
    <row r="1505" spans="1:3" x14ac:dyDescent="0.25">
      <c r="A1505">
        <v>19</v>
      </c>
      <c r="B1505">
        <v>11044</v>
      </c>
      <c r="C1505">
        <f>VLOOKUP(Table_ExternalData_1[[#This Row],[Discount_Id]],Popusti!A:C,3,0)</f>
        <v>8</v>
      </c>
    </row>
    <row r="1506" spans="1:3" x14ac:dyDescent="0.25">
      <c r="A1506">
        <v>19</v>
      </c>
      <c r="B1506">
        <v>12251</v>
      </c>
      <c r="C1506">
        <f>VLOOKUP(Table_ExternalData_1[[#This Row],[Discount_Id]],Popusti!A:C,3,0)</f>
        <v>8</v>
      </c>
    </row>
    <row r="1507" spans="1:3" x14ac:dyDescent="0.25">
      <c r="A1507">
        <v>19</v>
      </c>
      <c r="B1507">
        <v>12318</v>
      </c>
      <c r="C1507">
        <f>VLOOKUP(Table_ExternalData_1[[#This Row],[Discount_Id]],Popusti!A:C,3,0)</f>
        <v>8</v>
      </c>
    </row>
    <row r="1508" spans="1:3" x14ac:dyDescent="0.25">
      <c r="A1508">
        <v>19</v>
      </c>
      <c r="B1508">
        <v>12597</v>
      </c>
      <c r="C1508">
        <f>VLOOKUP(Table_ExternalData_1[[#This Row],[Discount_Id]],Popusti!A:C,3,0)</f>
        <v>8</v>
      </c>
    </row>
    <row r="1509" spans="1:3" x14ac:dyDescent="0.25">
      <c r="A1509">
        <v>19</v>
      </c>
      <c r="B1509">
        <v>12679</v>
      </c>
      <c r="C1509">
        <f>VLOOKUP(Table_ExternalData_1[[#This Row],[Discount_Id]],Popusti!A:C,3,0)</f>
        <v>8</v>
      </c>
    </row>
    <row r="1510" spans="1:3" x14ac:dyDescent="0.25">
      <c r="A1510">
        <v>19</v>
      </c>
      <c r="B1510">
        <v>12681</v>
      </c>
      <c r="C1510">
        <f>VLOOKUP(Table_ExternalData_1[[#This Row],[Discount_Id]],Popusti!A:C,3,0)</f>
        <v>8</v>
      </c>
    </row>
    <row r="1511" spans="1:3" x14ac:dyDescent="0.25">
      <c r="A1511">
        <v>19</v>
      </c>
      <c r="B1511">
        <v>12688</v>
      </c>
      <c r="C1511">
        <f>VLOOKUP(Table_ExternalData_1[[#This Row],[Discount_Id]],Popusti!A:C,3,0)</f>
        <v>8</v>
      </c>
    </row>
    <row r="1512" spans="1:3" x14ac:dyDescent="0.25">
      <c r="A1512">
        <v>19</v>
      </c>
      <c r="B1512">
        <v>12690</v>
      </c>
      <c r="C1512">
        <f>VLOOKUP(Table_ExternalData_1[[#This Row],[Discount_Id]],Popusti!A:C,3,0)</f>
        <v>8</v>
      </c>
    </row>
    <row r="1513" spans="1:3" x14ac:dyDescent="0.25">
      <c r="A1513">
        <v>19</v>
      </c>
      <c r="B1513">
        <v>12692</v>
      </c>
      <c r="C1513">
        <f>VLOOKUP(Table_ExternalData_1[[#This Row],[Discount_Id]],Popusti!A:C,3,0)</f>
        <v>8</v>
      </c>
    </row>
    <row r="1514" spans="1:3" x14ac:dyDescent="0.25">
      <c r="A1514">
        <v>19</v>
      </c>
      <c r="B1514">
        <v>12695</v>
      </c>
      <c r="C1514">
        <f>VLOOKUP(Table_ExternalData_1[[#This Row],[Discount_Id]],Popusti!A:C,3,0)</f>
        <v>8</v>
      </c>
    </row>
    <row r="1515" spans="1:3" x14ac:dyDescent="0.25">
      <c r="A1515">
        <v>19</v>
      </c>
      <c r="B1515">
        <v>12850</v>
      </c>
      <c r="C1515">
        <f>VLOOKUP(Table_ExternalData_1[[#This Row],[Discount_Id]],Popusti!A:C,3,0)</f>
        <v>8</v>
      </c>
    </row>
    <row r="1516" spans="1:3" x14ac:dyDescent="0.25">
      <c r="A1516">
        <v>19</v>
      </c>
      <c r="B1516">
        <v>12851</v>
      </c>
      <c r="C1516">
        <f>VLOOKUP(Table_ExternalData_1[[#This Row],[Discount_Id]],Popusti!A:C,3,0)</f>
        <v>8</v>
      </c>
    </row>
    <row r="1517" spans="1:3" x14ac:dyDescent="0.25">
      <c r="A1517">
        <v>19</v>
      </c>
      <c r="B1517">
        <v>13157</v>
      </c>
      <c r="C1517">
        <f>VLOOKUP(Table_ExternalData_1[[#This Row],[Discount_Id]],Popusti!A:C,3,0)</f>
        <v>8</v>
      </c>
    </row>
    <row r="1518" spans="1:3" x14ac:dyDescent="0.25">
      <c r="A1518">
        <v>19</v>
      </c>
      <c r="B1518">
        <v>13179</v>
      </c>
      <c r="C1518">
        <f>VLOOKUP(Table_ExternalData_1[[#This Row],[Discount_Id]],Popusti!A:C,3,0)</f>
        <v>8</v>
      </c>
    </row>
    <row r="1519" spans="1:3" x14ac:dyDescent="0.25">
      <c r="A1519">
        <v>19</v>
      </c>
      <c r="B1519">
        <v>13278</v>
      </c>
      <c r="C1519">
        <f>VLOOKUP(Table_ExternalData_1[[#This Row],[Discount_Id]],Popusti!A:C,3,0)</f>
        <v>8</v>
      </c>
    </row>
    <row r="1520" spans="1:3" x14ac:dyDescent="0.25">
      <c r="A1520">
        <v>19</v>
      </c>
      <c r="B1520">
        <v>13279</v>
      </c>
      <c r="C1520">
        <f>VLOOKUP(Table_ExternalData_1[[#This Row],[Discount_Id]],Popusti!A:C,3,0)</f>
        <v>8</v>
      </c>
    </row>
    <row r="1521" spans="1:3" x14ac:dyDescent="0.25">
      <c r="A1521">
        <v>19</v>
      </c>
      <c r="B1521">
        <v>13280</v>
      </c>
      <c r="C1521">
        <f>VLOOKUP(Table_ExternalData_1[[#This Row],[Discount_Id]],Popusti!A:C,3,0)</f>
        <v>8</v>
      </c>
    </row>
    <row r="1522" spans="1:3" x14ac:dyDescent="0.25">
      <c r="A1522">
        <v>19</v>
      </c>
      <c r="B1522">
        <v>13307</v>
      </c>
      <c r="C1522">
        <f>VLOOKUP(Table_ExternalData_1[[#This Row],[Discount_Id]],Popusti!A:C,3,0)</f>
        <v>8</v>
      </c>
    </row>
    <row r="1523" spans="1:3" x14ac:dyDescent="0.25">
      <c r="A1523">
        <v>19</v>
      </c>
      <c r="B1523">
        <v>13308</v>
      </c>
      <c r="C1523">
        <f>VLOOKUP(Table_ExternalData_1[[#This Row],[Discount_Id]],Popusti!A:C,3,0)</f>
        <v>8</v>
      </c>
    </row>
    <row r="1524" spans="1:3" x14ac:dyDescent="0.25">
      <c r="A1524">
        <v>19</v>
      </c>
      <c r="B1524">
        <v>13311</v>
      </c>
      <c r="C1524">
        <f>VLOOKUP(Table_ExternalData_1[[#This Row],[Discount_Id]],Popusti!A:C,3,0)</f>
        <v>8</v>
      </c>
    </row>
    <row r="1525" spans="1:3" x14ac:dyDescent="0.25">
      <c r="A1525">
        <v>19</v>
      </c>
      <c r="B1525">
        <v>13312</v>
      </c>
      <c r="C1525">
        <f>VLOOKUP(Table_ExternalData_1[[#This Row],[Discount_Id]],Popusti!A:C,3,0)</f>
        <v>8</v>
      </c>
    </row>
    <row r="1526" spans="1:3" x14ac:dyDescent="0.25">
      <c r="A1526">
        <v>19</v>
      </c>
      <c r="B1526">
        <v>13354</v>
      </c>
      <c r="C1526">
        <f>VLOOKUP(Table_ExternalData_1[[#This Row],[Discount_Id]],Popusti!A:C,3,0)</f>
        <v>8</v>
      </c>
    </row>
    <row r="1527" spans="1:3" x14ac:dyDescent="0.25">
      <c r="A1527">
        <v>19</v>
      </c>
      <c r="B1527">
        <v>13482</v>
      </c>
      <c r="C1527">
        <f>VLOOKUP(Table_ExternalData_1[[#This Row],[Discount_Id]],Popusti!A:C,3,0)</f>
        <v>8</v>
      </c>
    </row>
    <row r="1528" spans="1:3" x14ac:dyDescent="0.25">
      <c r="A1528">
        <v>19</v>
      </c>
      <c r="B1528">
        <v>13594</v>
      </c>
      <c r="C1528">
        <f>VLOOKUP(Table_ExternalData_1[[#This Row],[Discount_Id]],Popusti!A:C,3,0)</f>
        <v>8</v>
      </c>
    </row>
    <row r="1529" spans="1:3" x14ac:dyDescent="0.25">
      <c r="A1529">
        <v>19</v>
      </c>
      <c r="B1529">
        <v>13612</v>
      </c>
      <c r="C1529">
        <f>VLOOKUP(Table_ExternalData_1[[#This Row],[Discount_Id]],Popusti!A:C,3,0)</f>
        <v>8</v>
      </c>
    </row>
    <row r="1530" spans="1:3" x14ac:dyDescent="0.25">
      <c r="A1530">
        <v>19</v>
      </c>
      <c r="B1530">
        <v>13830</v>
      </c>
      <c r="C1530">
        <f>VLOOKUP(Table_ExternalData_1[[#This Row],[Discount_Id]],Popusti!A:C,3,0)</f>
        <v>8</v>
      </c>
    </row>
    <row r="1531" spans="1:3" x14ac:dyDescent="0.25">
      <c r="A1531">
        <v>19</v>
      </c>
      <c r="B1531">
        <v>13831</v>
      </c>
      <c r="C1531">
        <f>VLOOKUP(Table_ExternalData_1[[#This Row],[Discount_Id]],Popusti!A:C,3,0)</f>
        <v>8</v>
      </c>
    </row>
    <row r="1532" spans="1:3" x14ac:dyDescent="0.25">
      <c r="A1532">
        <v>19</v>
      </c>
      <c r="B1532">
        <v>13935</v>
      </c>
      <c r="C1532">
        <f>VLOOKUP(Table_ExternalData_1[[#This Row],[Discount_Id]],Popusti!A:C,3,0)</f>
        <v>8</v>
      </c>
    </row>
    <row r="1533" spans="1:3" x14ac:dyDescent="0.25">
      <c r="A1533">
        <v>19</v>
      </c>
      <c r="B1533">
        <v>13937</v>
      </c>
      <c r="C1533">
        <f>VLOOKUP(Table_ExternalData_1[[#This Row],[Discount_Id]],Popusti!A:C,3,0)</f>
        <v>8</v>
      </c>
    </row>
    <row r="1534" spans="1:3" x14ac:dyDescent="0.25">
      <c r="A1534">
        <v>19</v>
      </c>
      <c r="B1534">
        <v>14017</v>
      </c>
      <c r="C1534">
        <f>VLOOKUP(Table_ExternalData_1[[#This Row],[Discount_Id]],Popusti!A:C,3,0)</f>
        <v>8</v>
      </c>
    </row>
    <row r="1535" spans="1:3" x14ac:dyDescent="0.25">
      <c r="A1535">
        <v>19</v>
      </c>
      <c r="B1535">
        <v>14061</v>
      </c>
      <c r="C1535">
        <f>VLOOKUP(Table_ExternalData_1[[#This Row],[Discount_Id]],Popusti!A:C,3,0)</f>
        <v>8</v>
      </c>
    </row>
    <row r="1536" spans="1:3" x14ac:dyDescent="0.25">
      <c r="A1536">
        <v>19</v>
      </c>
      <c r="B1536">
        <v>14178</v>
      </c>
      <c r="C1536">
        <f>VLOOKUP(Table_ExternalData_1[[#This Row],[Discount_Id]],Popusti!A:C,3,0)</f>
        <v>8</v>
      </c>
    </row>
    <row r="1537" spans="1:3" x14ac:dyDescent="0.25">
      <c r="A1537">
        <v>19</v>
      </c>
      <c r="B1537">
        <v>14268</v>
      </c>
      <c r="C1537">
        <f>VLOOKUP(Table_ExternalData_1[[#This Row],[Discount_Id]],Popusti!A:C,3,0)</f>
        <v>8</v>
      </c>
    </row>
    <row r="1538" spans="1:3" x14ac:dyDescent="0.25">
      <c r="A1538">
        <v>19</v>
      </c>
      <c r="B1538">
        <v>14270</v>
      </c>
      <c r="C1538">
        <f>VLOOKUP(Table_ExternalData_1[[#This Row],[Discount_Id]],Popusti!A:C,3,0)</f>
        <v>8</v>
      </c>
    </row>
    <row r="1539" spans="1:3" x14ac:dyDescent="0.25">
      <c r="A1539">
        <v>19</v>
      </c>
      <c r="B1539">
        <v>14284</v>
      </c>
      <c r="C1539">
        <f>VLOOKUP(Table_ExternalData_1[[#This Row],[Discount_Id]],Popusti!A:C,3,0)</f>
        <v>8</v>
      </c>
    </row>
    <row r="1540" spans="1:3" x14ac:dyDescent="0.25">
      <c r="A1540">
        <v>19</v>
      </c>
      <c r="B1540">
        <v>14285</v>
      </c>
      <c r="C1540">
        <f>VLOOKUP(Table_ExternalData_1[[#This Row],[Discount_Id]],Popusti!A:C,3,0)</f>
        <v>8</v>
      </c>
    </row>
    <row r="1541" spans="1:3" x14ac:dyDescent="0.25">
      <c r="A1541">
        <v>19</v>
      </c>
      <c r="B1541">
        <v>14286</v>
      </c>
      <c r="C1541">
        <f>VLOOKUP(Table_ExternalData_1[[#This Row],[Discount_Id]],Popusti!A:C,3,0)</f>
        <v>8</v>
      </c>
    </row>
    <row r="1542" spans="1:3" x14ac:dyDescent="0.25">
      <c r="A1542">
        <v>19</v>
      </c>
      <c r="B1542">
        <v>14287</v>
      </c>
      <c r="C1542">
        <f>VLOOKUP(Table_ExternalData_1[[#This Row],[Discount_Id]],Popusti!A:C,3,0)</f>
        <v>8</v>
      </c>
    </row>
    <row r="1543" spans="1:3" x14ac:dyDescent="0.25">
      <c r="A1543">
        <v>19</v>
      </c>
      <c r="B1543">
        <v>14288</v>
      </c>
      <c r="C1543">
        <f>VLOOKUP(Table_ExternalData_1[[#This Row],[Discount_Id]],Popusti!A:C,3,0)</f>
        <v>8</v>
      </c>
    </row>
    <row r="1544" spans="1:3" x14ac:dyDescent="0.25">
      <c r="A1544">
        <v>19</v>
      </c>
      <c r="B1544">
        <v>14299</v>
      </c>
      <c r="C1544">
        <f>VLOOKUP(Table_ExternalData_1[[#This Row],[Discount_Id]],Popusti!A:C,3,0)</f>
        <v>8</v>
      </c>
    </row>
    <row r="1545" spans="1:3" x14ac:dyDescent="0.25">
      <c r="A1545">
        <v>19</v>
      </c>
      <c r="B1545">
        <v>14358</v>
      </c>
      <c r="C1545">
        <f>VLOOKUP(Table_ExternalData_1[[#This Row],[Discount_Id]],Popusti!A:C,3,0)</f>
        <v>8</v>
      </c>
    </row>
    <row r="1546" spans="1:3" x14ac:dyDescent="0.25">
      <c r="A1546">
        <v>19</v>
      </c>
      <c r="B1546">
        <v>14396</v>
      </c>
      <c r="C1546">
        <f>VLOOKUP(Table_ExternalData_1[[#This Row],[Discount_Id]],Popusti!A:C,3,0)</f>
        <v>8</v>
      </c>
    </row>
    <row r="1547" spans="1:3" x14ac:dyDescent="0.25">
      <c r="A1547">
        <v>19</v>
      </c>
      <c r="B1547">
        <v>14480</v>
      </c>
      <c r="C1547">
        <f>VLOOKUP(Table_ExternalData_1[[#This Row],[Discount_Id]],Popusti!A:C,3,0)</f>
        <v>8</v>
      </c>
    </row>
    <row r="1548" spans="1:3" x14ac:dyDescent="0.25">
      <c r="A1548">
        <v>19</v>
      </c>
      <c r="B1548">
        <v>14585</v>
      </c>
      <c r="C1548">
        <f>VLOOKUP(Table_ExternalData_1[[#This Row],[Discount_Id]],Popusti!A:C,3,0)</f>
        <v>8</v>
      </c>
    </row>
    <row r="1549" spans="1:3" x14ac:dyDescent="0.25">
      <c r="A1549">
        <v>19</v>
      </c>
      <c r="B1549">
        <v>14639</v>
      </c>
      <c r="C1549">
        <f>VLOOKUP(Table_ExternalData_1[[#This Row],[Discount_Id]],Popusti!A:C,3,0)</f>
        <v>8</v>
      </c>
    </row>
    <row r="1550" spans="1:3" x14ac:dyDescent="0.25">
      <c r="A1550">
        <v>19</v>
      </c>
      <c r="B1550">
        <v>14688</v>
      </c>
      <c r="C1550">
        <f>VLOOKUP(Table_ExternalData_1[[#This Row],[Discount_Id]],Popusti!A:C,3,0)</f>
        <v>8</v>
      </c>
    </row>
    <row r="1551" spans="1:3" x14ac:dyDescent="0.25">
      <c r="A1551">
        <v>19</v>
      </c>
      <c r="B1551">
        <v>14706</v>
      </c>
      <c r="C1551">
        <f>VLOOKUP(Table_ExternalData_1[[#This Row],[Discount_Id]],Popusti!A:C,3,0)</f>
        <v>8</v>
      </c>
    </row>
    <row r="1552" spans="1:3" x14ac:dyDescent="0.25">
      <c r="A1552">
        <v>19</v>
      </c>
      <c r="B1552">
        <v>14710</v>
      </c>
      <c r="C1552">
        <f>VLOOKUP(Table_ExternalData_1[[#This Row],[Discount_Id]],Popusti!A:C,3,0)</f>
        <v>8</v>
      </c>
    </row>
    <row r="1553" spans="1:3" x14ac:dyDescent="0.25">
      <c r="A1553">
        <v>19</v>
      </c>
      <c r="B1553">
        <v>14711</v>
      </c>
      <c r="C1553">
        <f>VLOOKUP(Table_ExternalData_1[[#This Row],[Discount_Id]],Popusti!A:C,3,0)</f>
        <v>8</v>
      </c>
    </row>
    <row r="1554" spans="1:3" x14ac:dyDescent="0.25">
      <c r="A1554">
        <v>19</v>
      </c>
      <c r="B1554">
        <v>14712</v>
      </c>
      <c r="C1554">
        <f>VLOOKUP(Table_ExternalData_1[[#This Row],[Discount_Id]],Popusti!A:C,3,0)</f>
        <v>8</v>
      </c>
    </row>
    <row r="1555" spans="1:3" x14ac:dyDescent="0.25">
      <c r="A1555">
        <v>19</v>
      </c>
      <c r="B1555">
        <v>14713</v>
      </c>
      <c r="C1555">
        <f>VLOOKUP(Table_ExternalData_1[[#This Row],[Discount_Id]],Popusti!A:C,3,0)</f>
        <v>8</v>
      </c>
    </row>
    <row r="1556" spans="1:3" x14ac:dyDescent="0.25">
      <c r="A1556">
        <v>19</v>
      </c>
      <c r="B1556">
        <v>14714</v>
      </c>
      <c r="C1556">
        <f>VLOOKUP(Table_ExternalData_1[[#This Row],[Discount_Id]],Popusti!A:C,3,0)</f>
        <v>8</v>
      </c>
    </row>
    <row r="1557" spans="1:3" x14ac:dyDescent="0.25">
      <c r="A1557">
        <v>19</v>
      </c>
      <c r="B1557">
        <v>14715</v>
      </c>
      <c r="C1557">
        <f>VLOOKUP(Table_ExternalData_1[[#This Row],[Discount_Id]],Popusti!A:C,3,0)</f>
        <v>8</v>
      </c>
    </row>
    <row r="1558" spans="1:3" x14ac:dyDescent="0.25">
      <c r="A1558">
        <v>19</v>
      </c>
      <c r="B1558">
        <v>14716</v>
      </c>
      <c r="C1558">
        <f>VLOOKUP(Table_ExternalData_1[[#This Row],[Discount_Id]],Popusti!A:C,3,0)</f>
        <v>8</v>
      </c>
    </row>
    <row r="1559" spans="1:3" x14ac:dyDescent="0.25">
      <c r="A1559">
        <v>19</v>
      </c>
      <c r="B1559">
        <v>14767</v>
      </c>
      <c r="C1559">
        <f>VLOOKUP(Table_ExternalData_1[[#This Row],[Discount_Id]],Popusti!A:C,3,0)</f>
        <v>8</v>
      </c>
    </row>
    <row r="1560" spans="1:3" x14ac:dyDescent="0.25">
      <c r="A1560">
        <v>19</v>
      </c>
      <c r="B1560">
        <v>14779</v>
      </c>
      <c r="C1560">
        <f>VLOOKUP(Table_ExternalData_1[[#This Row],[Discount_Id]],Popusti!A:C,3,0)</f>
        <v>8</v>
      </c>
    </row>
    <row r="1561" spans="1:3" x14ac:dyDescent="0.25">
      <c r="A1561">
        <v>19</v>
      </c>
      <c r="B1561">
        <v>14780</v>
      </c>
      <c r="C1561">
        <f>VLOOKUP(Table_ExternalData_1[[#This Row],[Discount_Id]],Popusti!A:C,3,0)</f>
        <v>8</v>
      </c>
    </row>
    <row r="1562" spans="1:3" x14ac:dyDescent="0.25">
      <c r="A1562">
        <v>19</v>
      </c>
      <c r="B1562">
        <v>14781</v>
      </c>
      <c r="C1562">
        <f>VLOOKUP(Table_ExternalData_1[[#This Row],[Discount_Id]],Popusti!A:C,3,0)</f>
        <v>8</v>
      </c>
    </row>
    <row r="1563" spans="1:3" x14ac:dyDescent="0.25">
      <c r="A1563">
        <v>19</v>
      </c>
      <c r="B1563">
        <v>14782</v>
      </c>
      <c r="C1563">
        <f>VLOOKUP(Table_ExternalData_1[[#This Row],[Discount_Id]],Popusti!A:C,3,0)</f>
        <v>8</v>
      </c>
    </row>
    <row r="1564" spans="1:3" x14ac:dyDescent="0.25">
      <c r="A1564">
        <v>19</v>
      </c>
      <c r="B1564">
        <v>14783</v>
      </c>
      <c r="C1564">
        <f>VLOOKUP(Table_ExternalData_1[[#This Row],[Discount_Id]],Popusti!A:C,3,0)</f>
        <v>8</v>
      </c>
    </row>
    <row r="1565" spans="1:3" x14ac:dyDescent="0.25">
      <c r="A1565">
        <v>19</v>
      </c>
      <c r="B1565">
        <v>14784</v>
      </c>
      <c r="C1565">
        <f>VLOOKUP(Table_ExternalData_1[[#This Row],[Discount_Id]],Popusti!A:C,3,0)</f>
        <v>8</v>
      </c>
    </row>
    <row r="1566" spans="1:3" x14ac:dyDescent="0.25">
      <c r="A1566">
        <v>19</v>
      </c>
      <c r="B1566">
        <v>14785</v>
      </c>
      <c r="C1566">
        <f>VLOOKUP(Table_ExternalData_1[[#This Row],[Discount_Id]],Popusti!A:C,3,0)</f>
        <v>8</v>
      </c>
    </row>
    <row r="1567" spans="1:3" x14ac:dyDescent="0.25">
      <c r="A1567">
        <v>19</v>
      </c>
      <c r="B1567">
        <v>14786</v>
      </c>
      <c r="C1567">
        <f>VLOOKUP(Table_ExternalData_1[[#This Row],[Discount_Id]],Popusti!A:C,3,0)</f>
        <v>8</v>
      </c>
    </row>
    <row r="1568" spans="1:3" x14ac:dyDescent="0.25">
      <c r="A1568">
        <v>19</v>
      </c>
      <c r="B1568">
        <v>14787</v>
      </c>
      <c r="C1568">
        <f>VLOOKUP(Table_ExternalData_1[[#This Row],[Discount_Id]],Popusti!A:C,3,0)</f>
        <v>8</v>
      </c>
    </row>
    <row r="1569" spans="1:3" x14ac:dyDescent="0.25">
      <c r="A1569">
        <v>19</v>
      </c>
      <c r="B1569">
        <v>14788</v>
      </c>
      <c r="C1569">
        <f>VLOOKUP(Table_ExternalData_1[[#This Row],[Discount_Id]],Popusti!A:C,3,0)</f>
        <v>8</v>
      </c>
    </row>
    <row r="1570" spans="1:3" x14ac:dyDescent="0.25">
      <c r="A1570">
        <v>19</v>
      </c>
      <c r="B1570">
        <v>14789</v>
      </c>
      <c r="C1570">
        <f>VLOOKUP(Table_ExternalData_1[[#This Row],[Discount_Id]],Popusti!A:C,3,0)</f>
        <v>8</v>
      </c>
    </row>
    <row r="1571" spans="1:3" x14ac:dyDescent="0.25">
      <c r="A1571">
        <v>19</v>
      </c>
      <c r="B1571">
        <v>14892</v>
      </c>
      <c r="C1571">
        <f>VLOOKUP(Table_ExternalData_1[[#This Row],[Discount_Id]],Popusti!A:C,3,0)</f>
        <v>8</v>
      </c>
    </row>
    <row r="1572" spans="1:3" x14ac:dyDescent="0.25">
      <c r="A1572">
        <v>19</v>
      </c>
      <c r="B1572">
        <v>14893</v>
      </c>
      <c r="C1572">
        <f>VLOOKUP(Table_ExternalData_1[[#This Row],[Discount_Id]],Popusti!A:C,3,0)</f>
        <v>8</v>
      </c>
    </row>
    <row r="1573" spans="1:3" x14ac:dyDescent="0.25">
      <c r="A1573">
        <v>19</v>
      </c>
      <c r="B1573">
        <v>14894</v>
      </c>
      <c r="C1573">
        <f>VLOOKUP(Table_ExternalData_1[[#This Row],[Discount_Id]],Popusti!A:C,3,0)</f>
        <v>8</v>
      </c>
    </row>
    <row r="1574" spans="1:3" x14ac:dyDescent="0.25">
      <c r="A1574">
        <v>19</v>
      </c>
      <c r="B1574">
        <v>14895</v>
      </c>
      <c r="C1574">
        <f>VLOOKUP(Table_ExternalData_1[[#This Row],[Discount_Id]],Popusti!A:C,3,0)</f>
        <v>8</v>
      </c>
    </row>
    <row r="1575" spans="1:3" x14ac:dyDescent="0.25">
      <c r="A1575">
        <v>19</v>
      </c>
      <c r="B1575">
        <v>14897</v>
      </c>
      <c r="C1575">
        <f>VLOOKUP(Table_ExternalData_1[[#This Row],[Discount_Id]],Popusti!A:C,3,0)</f>
        <v>8</v>
      </c>
    </row>
    <row r="1576" spans="1:3" x14ac:dyDescent="0.25">
      <c r="A1576">
        <v>19</v>
      </c>
      <c r="B1576">
        <v>14899</v>
      </c>
      <c r="C1576">
        <f>VLOOKUP(Table_ExternalData_1[[#This Row],[Discount_Id]],Popusti!A:C,3,0)</f>
        <v>8</v>
      </c>
    </row>
    <row r="1577" spans="1:3" x14ac:dyDescent="0.25">
      <c r="A1577">
        <v>19</v>
      </c>
      <c r="B1577">
        <v>14901</v>
      </c>
      <c r="C1577">
        <f>VLOOKUP(Table_ExternalData_1[[#This Row],[Discount_Id]],Popusti!A:C,3,0)</f>
        <v>8</v>
      </c>
    </row>
    <row r="1578" spans="1:3" x14ac:dyDescent="0.25">
      <c r="A1578">
        <v>19</v>
      </c>
      <c r="B1578">
        <v>14926</v>
      </c>
      <c r="C1578">
        <f>VLOOKUP(Table_ExternalData_1[[#This Row],[Discount_Id]],Popusti!A:C,3,0)</f>
        <v>8</v>
      </c>
    </row>
    <row r="1579" spans="1:3" x14ac:dyDescent="0.25">
      <c r="A1579">
        <v>19</v>
      </c>
      <c r="B1579">
        <v>14945</v>
      </c>
      <c r="C1579">
        <f>VLOOKUP(Table_ExternalData_1[[#This Row],[Discount_Id]],Popusti!A:C,3,0)</f>
        <v>8</v>
      </c>
    </row>
    <row r="1580" spans="1:3" x14ac:dyDescent="0.25">
      <c r="A1580">
        <v>19</v>
      </c>
      <c r="B1580">
        <v>15019</v>
      </c>
      <c r="C1580">
        <f>VLOOKUP(Table_ExternalData_1[[#This Row],[Discount_Id]],Popusti!A:C,3,0)</f>
        <v>8</v>
      </c>
    </row>
    <row r="1581" spans="1:3" x14ac:dyDescent="0.25">
      <c r="A1581">
        <v>19</v>
      </c>
      <c r="B1581">
        <v>15042</v>
      </c>
      <c r="C1581">
        <f>VLOOKUP(Table_ExternalData_1[[#This Row],[Discount_Id]],Popusti!A:C,3,0)</f>
        <v>8</v>
      </c>
    </row>
    <row r="1582" spans="1:3" x14ac:dyDescent="0.25">
      <c r="A1582">
        <v>19</v>
      </c>
      <c r="B1582">
        <v>15043</v>
      </c>
      <c r="C1582">
        <f>VLOOKUP(Table_ExternalData_1[[#This Row],[Discount_Id]],Popusti!A:C,3,0)</f>
        <v>8</v>
      </c>
    </row>
    <row r="1583" spans="1:3" x14ac:dyDescent="0.25">
      <c r="A1583">
        <v>19</v>
      </c>
      <c r="B1583">
        <v>15158</v>
      </c>
      <c r="C1583">
        <f>VLOOKUP(Table_ExternalData_1[[#This Row],[Discount_Id]],Popusti!A:C,3,0)</f>
        <v>8</v>
      </c>
    </row>
    <row r="1584" spans="1:3" x14ac:dyDescent="0.25">
      <c r="A1584">
        <v>19</v>
      </c>
      <c r="B1584">
        <v>15160</v>
      </c>
      <c r="C1584">
        <f>VLOOKUP(Table_ExternalData_1[[#This Row],[Discount_Id]],Popusti!A:C,3,0)</f>
        <v>8</v>
      </c>
    </row>
    <row r="1585" spans="1:3" x14ac:dyDescent="0.25">
      <c r="A1585">
        <v>19</v>
      </c>
      <c r="B1585">
        <v>15172</v>
      </c>
      <c r="C1585">
        <f>VLOOKUP(Table_ExternalData_1[[#This Row],[Discount_Id]],Popusti!A:C,3,0)</f>
        <v>8</v>
      </c>
    </row>
    <row r="1586" spans="1:3" x14ac:dyDescent="0.25">
      <c r="A1586">
        <v>19</v>
      </c>
      <c r="B1586">
        <v>15173</v>
      </c>
      <c r="C1586">
        <f>VLOOKUP(Table_ExternalData_1[[#This Row],[Discount_Id]],Popusti!A:C,3,0)</f>
        <v>8</v>
      </c>
    </row>
    <row r="1587" spans="1:3" x14ac:dyDescent="0.25">
      <c r="A1587">
        <v>19</v>
      </c>
      <c r="B1587">
        <v>15174</v>
      </c>
      <c r="C1587">
        <f>VLOOKUP(Table_ExternalData_1[[#This Row],[Discount_Id]],Popusti!A:C,3,0)</f>
        <v>8</v>
      </c>
    </row>
    <row r="1588" spans="1:3" x14ac:dyDescent="0.25">
      <c r="A1588">
        <v>19</v>
      </c>
      <c r="B1588">
        <v>15176</v>
      </c>
      <c r="C1588">
        <f>VLOOKUP(Table_ExternalData_1[[#This Row],[Discount_Id]],Popusti!A:C,3,0)</f>
        <v>8</v>
      </c>
    </row>
    <row r="1589" spans="1:3" x14ac:dyDescent="0.25">
      <c r="A1589">
        <v>19</v>
      </c>
      <c r="B1589">
        <v>15177</v>
      </c>
      <c r="C1589">
        <f>VLOOKUP(Table_ExternalData_1[[#This Row],[Discount_Id]],Popusti!A:C,3,0)</f>
        <v>8</v>
      </c>
    </row>
    <row r="1590" spans="1:3" x14ac:dyDescent="0.25">
      <c r="A1590">
        <v>19</v>
      </c>
      <c r="B1590">
        <v>15178</v>
      </c>
      <c r="C1590">
        <f>VLOOKUP(Table_ExternalData_1[[#This Row],[Discount_Id]],Popusti!A:C,3,0)</f>
        <v>8</v>
      </c>
    </row>
    <row r="1591" spans="1:3" x14ac:dyDescent="0.25">
      <c r="A1591">
        <v>19</v>
      </c>
      <c r="B1591">
        <v>15179</v>
      </c>
      <c r="C1591">
        <f>VLOOKUP(Table_ExternalData_1[[#This Row],[Discount_Id]],Popusti!A:C,3,0)</f>
        <v>8</v>
      </c>
    </row>
    <row r="1592" spans="1:3" x14ac:dyDescent="0.25">
      <c r="A1592">
        <v>19</v>
      </c>
      <c r="B1592">
        <v>15203</v>
      </c>
      <c r="C1592">
        <f>VLOOKUP(Table_ExternalData_1[[#This Row],[Discount_Id]],Popusti!A:C,3,0)</f>
        <v>8</v>
      </c>
    </row>
    <row r="1593" spans="1:3" x14ac:dyDescent="0.25">
      <c r="A1593">
        <v>19</v>
      </c>
      <c r="B1593">
        <v>15210</v>
      </c>
      <c r="C1593">
        <f>VLOOKUP(Table_ExternalData_1[[#This Row],[Discount_Id]],Popusti!A:C,3,0)</f>
        <v>8</v>
      </c>
    </row>
    <row r="1594" spans="1:3" x14ac:dyDescent="0.25">
      <c r="A1594">
        <v>19</v>
      </c>
      <c r="B1594">
        <v>15260</v>
      </c>
      <c r="C1594">
        <f>VLOOKUP(Table_ExternalData_1[[#This Row],[Discount_Id]],Popusti!A:C,3,0)</f>
        <v>8</v>
      </c>
    </row>
    <row r="1595" spans="1:3" x14ac:dyDescent="0.25">
      <c r="A1595">
        <v>19</v>
      </c>
      <c r="B1595">
        <v>15261</v>
      </c>
      <c r="C1595">
        <f>VLOOKUP(Table_ExternalData_1[[#This Row],[Discount_Id]],Popusti!A:C,3,0)</f>
        <v>8</v>
      </c>
    </row>
    <row r="1596" spans="1:3" x14ac:dyDescent="0.25">
      <c r="A1596">
        <v>19</v>
      </c>
      <c r="B1596">
        <v>15282</v>
      </c>
      <c r="C1596">
        <f>VLOOKUP(Table_ExternalData_1[[#This Row],[Discount_Id]],Popusti!A:C,3,0)</f>
        <v>8</v>
      </c>
    </row>
    <row r="1597" spans="1:3" x14ac:dyDescent="0.25">
      <c r="A1597">
        <v>19</v>
      </c>
      <c r="B1597">
        <v>15283</v>
      </c>
      <c r="C1597">
        <f>VLOOKUP(Table_ExternalData_1[[#This Row],[Discount_Id]],Popusti!A:C,3,0)</f>
        <v>8</v>
      </c>
    </row>
    <row r="1598" spans="1:3" x14ac:dyDescent="0.25">
      <c r="A1598">
        <v>19</v>
      </c>
      <c r="B1598">
        <v>15301</v>
      </c>
      <c r="C1598">
        <f>VLOOKUP(Table_ExternalData_1[[#This Row],[Discount_Id]],Popusti!A:C,3,0)</f>
        <v>8</v>
      </c>
    </row>
    <row r="1599" spans="1:3" x14ac:dyDescent="0.25">
      <c r="A1599">
        <v>19</v>
      </c>
      <c r="B1599">
        <v>15399</v>
      </c>
      <c r="C1599">
        <f>VLOOKUP(Table_ExternalData_1[[#This Row],[Discount_Id]],Popusti!A:C,3,0)</f>
        <v>8</v>
      </c>
    </row>
    <row r="1600" spans="1:3" x14ac:dyDescent="0.25">
      <c r="A1600">
        <v>19</v>
      </c>
      <c r="B1600">
        <v>15400</v>
      </c>
      <c r="C1600">
        <f>VLOOKUP(Table_ExternalData_1[[#This Row],[Discount_Id]],Popusti!A:C,3,0)</f>
        <v>8</v>
      </c>
    </row>
    <row r="1601" spans="1:3" x14ac:dyDescent="0.25">
      <c r="A1601">
        <v>19</v>
      </c>
      <c r="B1601">
        <v>15425</v>
      </c>
      <c r="C1601">
        <f>VLOOKUP(Table_ExternalData_1[[#This Row],[Discount_Id]],Popusti!A:C,3,0)</f>
        <v>8</v>
      </c>
    </row>
    <row r="1602" spans="1:3" x14ac:dyDescent="0.25">
      <c r="A1602">
        <v>19</v>
      </c>
      <c r="B1602">
        <v>15436</v>
      </c>
      <c r="C1602">
        <f>VLOOKUP(Table_ExternalData_1[[#This Row],[Discount_Id]],Popusti!A:C,3,0)</f>
        <v>8</v>
      </c>
    </row>
    <row r="1603" spans="1:3" x14ac:dyDescent="0.25">
      <c r="A1603">
        <v>19</v>
      </c>
      <c r="B1603">
        <v>15540</v>
      </c>
      <c r="C1603">
        <f>VLOOKUP(Table_ExternalData_1[[#This Row],[Discount_Id]],Popusti!A:C,3,0)</f>
        <v>8</v>
      </c>
    </row>
    <row r="1604" spans="1:3" x14ac:dyDescent="0.25">
      <c r="A1604">
        <v>19</v>
      </c>
      <c r="B1604">
        <v>15547</v>
      </c>
      <c r="C1604">
        <f>VLOOKUP(Table_ExternalData_1[[#This Row],[Discount_Id]],Popusti!A:C,3,0)</f>
        <v>8</v>
      </c>
    </row>
    <row r="1605" spans="1:3" x14ac:dyDescent="0.25">
      <c r="A1605">
        <v>19</v>
      </c>
      <c r="B1605">
        <v>15578</v>
      </c>
      <c r="C1605">
        <f>VLOOKUP(Table_ExternalData_1[[#This Row],[Discount_Id]],Popusti!A:C,3,0)</f>
        <v>8</v>
      </c>
    </row>
    <row r="1606" spans="1:3" x14ac:dyDescent="0.25">
      <c r="A1606">
        <v>19</v>
      </c>
      <c r="B1606">
        <v>15579</v>
      </c>
      <c r="C1606">
        <f>VLOOKUP(Table_ExternalData_1[[#This Row],[Discount_Id]],Popusti!A:C,3,0)</f>
        <v>8</v>
      </c>
    </row>
    <row r="1607" spans="1:3" x14ac:dyDescent="0.25">
      <c r="A1607">
        <v>19</v>
      </c>
      <c r="B1607">
        <v>15589</v>
      </c>
      <c r="C1607">
        <f>VLOOKUP(Table_ExternalData_1[[#This Row],[Discount_Id]],Popusti!A:C,3,0)</f>
        <v>8</v>
      </c>
    </row>
    <row r="1608" spans="1:3" x14ac:dyDescent="0.25">
      <c r="A1608">
        <v>19</v>
      </c>
      <c r="B1608">
        <v>15685</v>
      </c>
      <c r="C1608">
        <f>VLOOKUP(Table_ExternalData_1[[#This Row],[Discount_Id]],Popusti!A:C,3,0)</f>
        <v>8</v>
      </c>
    </row>
    <row r="1609" spans="1:3" x14ac:dyDescent="0.25">
      <c r="A1609">
        <v>19</v>
      </c>
      <c r="B1609">
        <v>15790</v>
      </c>
      <c r="C1609">
        <f>VLOOKUP(Table_ExternalData_1[[#This Row],[Discount_Id]],Popusti!A:C,3,0)</f>
        <v>8</v>
      </c>
    </row>
    <row r="1610" spans="1:3" x14ac:dyDescent="0.25">
      <c r="A1610">
        <v>19</v>
      </c>
      <c r="B1610">
        <v>15849</v>
      </c>
      <c r="C1610">
        <f>VLOOKUP(Table_ExternalData_1[[#This Row],[Discount_Id]],Popusti!A:C,3,0)</f>
        <v>8</v>
      </c>
    </row>
    <row r="1611" spans="1:3" x14ac:dyDescent="0.25">
      <c r="A1611">
        <v>19</v>
      </c>
      <c r="B1611">
        <v>15850</v>
      </c>
      <c r="C1611">
        <f>VLOOKUP(Table_ExternalData_1[[#This Row],[Discount_Id]],Popusti!A:C,3,0)</f>
        <v>8</v>
      </c>
    </row>
    <row r="1612" spans="1:3" x14ac:dyDescent="0.25">
      <c r="A1612">
        <v>19</v>
      </c>
      <c r="B1612">
        <v>15876</v>
      </c>
      <c r="C1612">
        <f>VLOOKUP(Table_ExternalData_1[[#This Row],[Discount_Id]],Popusti!A:C,3,0)</f>
        <v>8</v>
      </c>
    </row>
    <row r="1613" spans="1:3" x14ac:dyDescent="0.25">
      <c r="A1613">
        <v>19</v>
      </c>
      <c r="B1613">
        <v>16231</v>
      </c>
      <c r="C1613">
        <f>VLOOKUP(Table_ExternalData_1[[#This Row],[Discount_Id]],Popusti!A:C,3,0)</f>
        <v>8</v>
      </c>
    </row>
    <row r="1614" spans="1:3" x14ac:dyDescent="0.25">
      <c r="A1614">
        <v>19</v>
      </c>
      <c r="B1614">
        <v>16233</v>
      </c>
      <c r="C1614">
        <f>VLOOKUP(Table_ExternalData_1[[#This Row],[Discount_Id]],Popusti!A:C,3,0)</f>
        <v>8</v>
      </c>
    </row>
    <row r="1615" spans="1:3" x14ac:dyDescent="0.25">
      <c r="A1615">
        <v>19</v>
      </c>
      <c r="B1615">
        <v>16246</v>
      </c>
      <c r="C1615">
        <f>VLOOKUP(Table_ExternalData_1[[#This Row],[Discount_Id]],Popusti!A:C,3,0)</f>
        <v>8</v>
      </c>
    </row>
    <row r="1616" spans="1:3" x14ac:dyDescent="0.25">
      <c r="A1616">
        <v>19</v>
      </c>
      <c r="B1616">
        <v>16273</v>
      </c>
      <c r="C1616">
        <f>VLOOKUP(Table_ExternalData_1[[#This Row],[Discount_Id]],Popusti!A:C,3,0)</f>
        <v>8</v>
      </c>
    </row>
    <row r="1617" spans="1:3" x14ac:dyDescent="0.25">
      <c r="A1617">
        <v>19</v>
      </c>
      <c r="B1617">
        <v>16274</v>
      </c>
      <c r="C1617">
        <f>VLOOKUP(Table_ExternalData_1[[#This Row],[Discount_Id]],Popusti!A:C,3,0)</f>
        <v>8</v>
      </c>
    </row>
    <row r="1618" spans="1:3" x14ac:dyDescent="0.25">
      <c r="A1618">
        <v>19</v>
      </c>
      <c r="B1618">
        <v>16293</v>
      </c>
      <c r="C1618">
        <f>VLOOKUP(Table_ExternalData_1[[#This Row],[Discount_Id]],Popusti!A:C,3,0)</f>
        <v>8</v>
      </c>
    </row>
    <row r="1619" spans="1:3" x14ac:dyDescent="0.25">
      <c r="A1619">
        <v>19</v>
      </c>
      <c r="B1619">
        <v>16298</v>
      </c>
      <c r="C1619">
        <f>VLOOKUP(Table_ExternalData_1[[#This Row],[Discount_Id]],Popusti!A:C,3,0)</f>
        <v>8</v>
      </c>
    </row>
    <row r="1620" spans="1:3" x14ac:dyDescent="0.25">
      <c r="A1620">
        <v>19</v>
      </c>
      <c r="B1620">
        <v>16311</v>
      </c>
      <c r="C1620">
        <f>VLOOKUP(Table_ExternalData_1[[#This Row],[Discount_Id]],Popusti!A:C,3,0)</f>
        <v>8</v>
      </c>
    </row>
    <row r="1621" spans="1:3" x14ac:dyDescent="0.25">
      <c r="A1621">
        <v>19</v>
      </c>
      <c r="B1621">
        <v>16354</v>
      </c>
      <c r="C1621">
        <f>VLOOKUP(Table_ExternalData_1[[#This Row],[Discount_Id]],Popusti!A:C,3,0)</f>
        <v>8</v>
      </c>
    </row>
    <row r="1622" spans="1:3" x14ac:dyDescent="0.25">
      <c r="A1622">
        <v>19</v>
      </c>
      <c r="B1622">
        <v>16355</v>
      </c>
      <c r="C1622">
        <f>VLOOKUP(Table_ExternalData_1[[#This Row],[Discount_Id]],Popusti!A:C,3,0)</f>
        <v>8</v>
      </c>
    </row>
    <row r="1623" spans="1:3" x14ac:dyDescent="0.25">
      <c r="A1623">
        <v>19</v>
      </c>
      <c r="B1623">
        <v>16453</v>
      </c>
      <c r="C1623">
        <f>VLOOKUP(Table_ExternalData_1[[#This Row],[Discount_Id]],Popusti!A:C,3,0)</f>
        <v>8</v>
      </c>
    </row>
    <row r="1624" spans="1:3" x14ac:dyDescent="0.25">
      <c r="A1624">
        <v>19</v>
      </c>
      <c r="B1624">
        <v>16518</v>
      </c>
      <c r="C1624">
        <f>VLOOKUP(Table_ExternalData_1[[#This Row],[Discount_Id]],Popusti!A:C,3,0)</f>
        <v>8</v>
      </c>
    </row>
    <row r="1625" spans="1:3" x14ac:dyDescent="0.25">
      <c r="A1625">
        <v>19</v>
      </c>
      <c r="B1625">
        <v>16519</v>
      </c>
      <c r="C1625">
        <f>VLOOKUP(Table_ExternalData_1[[#This Row],[Discount_Id]],Popusti!A:C,3,0)</f>
        <v>8</v>
      </c>
    </row>
    <row r="1626" spans="1:3" x14ac:dyDescent="0.25">
      <c r="A1626">
        <v>19</v>
      </c>
      <c r="B1626">
        <v>16520</v>
      </c>
      <c r="C1626">
        <f>VLOOKUP(Table_ExternalData_1[[#This Row],[Discount_Id]],Popusti!A:C,3,0)</f>
        <v>8</v>
      </c>
    </row>
    <row r="1627" spans="1:3" x14ac:dyDescent="0.25">
      <c r="A1627">
        <v>19</v>
      </c>
      <c r="B1627">
        <v>16598</v>
      </c>
      <c r="C1627">
        <f>VLOOKUP(Table_ExternalData_1[[#This Row],[Discount_Id]],Popusti!A:C,3,0)</f>
        <v>8</v>
      </c>
    </row>
    <row r="1628" spans="1:3" x14ac:dyDescent="0.25">
      <c r="A1628">
        <v>19</v>
      </c>
      <c r="B1628">
        <v>16606</v>
      </c>
      <c r="C1628">
        <f>VLOOKUP(Table_ExternalData_1[[#This Row],[Discount_Id]],Popusti!A:C,3,0)</f>
        <v>8</v>
      </c>
    </row>
    <row r="1629" spans="1:3" x14ac:dyDescent="0.25">
      <c r="A1629">
        <v>19</v>
      </c>
      <c r="B1629">
        <v>16613</v>
      </c>
      <c r="C1629">
        <f>VLOOKUP(Table_ExternalData_1[[#This Row],[Discount_Id]],Popusti!A:C,3,0)</f>
        <v>8</v>
      </c>
    </row>
    <row r="1630" spans="1:3" x14ac:dyDescent="0.25">
      <c r="A1630">
        <v>19</v>
      </c>
      <c r="B1630">
        <v>16614</v>
      </c>
      <c r="C1630">
        <f>VLOOKUP(Table_ExternalData_1[[#This Row],[Discount_Id]],Popusti!A:C,3,0)</f>
        <v>8</v>
      </c>
    </row>
    <row r="1631" spans="1:3" x14ac:dyDescent="0.25">
      <c r="A1631">
        <v>19</v>
      </c>
      <c r="B1631">
        <v>16626</v>
      </c>
      <c r="C1631">
        <f>VLOOKUP(Table_ExternalData_1[[#This Row],[Discount_Id]],Popusti!A:C,3,0)</f>
        <v>8</v>
      </c>
    </row>
    <row r="1632" spans="1:3" x14ac:dyDescent="0.25">
      <c r="A1632">
        <v>19</v>
      </c>
      <c r="B1632">
        <v>16673</v>
      </c>
      <c r="C1632">
        <f>VLOOKUP(Table_ExternalData_1[[#This Row],[Discount_Id]],Popusti!A:C,3,0)</f>
        <v>8</v>
      </c>
    </row>
    <row r="1633" spans="1:3" x14ac:dyDescent="0.25">
      <c r="A1633">
        <v>19</v>
      </c>
      <c r="B1633">
        <v>16685</v>
      </c>
      <c r="C1633">
        <f>VLOOKUP(Table_ExternalData_1[[#This Row],[Discount_Id]],Popusti!A:C,3,0)</f>
        <v>8</v>
      </c>
    </row>
    <row r="1634" spans="1:3" x14ac:dyDescent="0.25">
      <c r="A1634">
        <v>19</v>
      </c>
      <c r="B1634">
        <v>16758</v>
      </c>
      <c r="C1634">
        <f>VLOOKUP(Table_ExternalData_1[[#This Row],[Discount_Id]],Popusti!A:C,3,0)</f>
        <v>8</v>
      </c>
    </row>
    <row r="1635" spans="1:3" x14ac:dyDescent="0.25">
      <c r="A1635">
        <v>19</v>
      </c>
      <c r="B1635">
        <v>16908</v>
      </c>
      <c r="C1635">
        <f>VLOOKUP(Table_ExternalData_1[[#This Row],[Discount_Id]],Popusti!A:C,3,0)</f>
        <v>8</v>
      </c>
    </row>
    <row r="1636" spans="1:3" x14ac:dyDescent="0.25">
      <c r="A1636">
        <v>19</v>
      </c>
      <c r="B1636">
        <v>16909</v>
      </c>
      <c r="C1636">
        <f>VLOOKUP(Table_ExternalData_1[[#This Row],[Discount_Id]],Popusti!A:C,3,0)</f>
        <v>8</v>
      </c>
    </row>
    <row r="1637" spans="1:3" x14ac:dyDescent="0.25">
      <c r="A1637">
        <v>19</v>
      </c>
      <c r="B1637">
        <v>16911</v>
      </c>
      <c r="C1637">
        <f>VLOOKUP(Table_ExternalData_1[[#This Row],[Discount_Id]],Popusti!A:C,3,0)</f>
        <v>8</v>
      </c>
    </row>
    <row r="1638" spans="1:3" x14ac:dyDescent="0.25">
      <c r="A1638">
        <v>19</v>
      </c>
      <c r="B1638">
        <v>17005</v>
      </c>
      <c r="C1638">
        <f>VLOOKUP(Table_ExternalData_1[[#This Row],[Discount_Id]],Popusti!A:C,3,0)</f>
        <v>8</v>
      </c>
    </row>
    <row r="1639" spans="1:3" x14ac:dyDescent="0.25">
      <c r="A1639">
        <v>19</v>
      </c>
      <c r="B1639">
        <v>17006</v>
      </c>
      <c r="C1639">
        <f>VLOOKUP(Table_ExternalData_1[[#This Row],[Discount_Id]],Popusti!A:C,3,0)</f>
        <v>8</v>
      </c>
    </row>
    <row r="1640" spans="1:3" x14ac:dyDescent="0.25">
      <c r="A1640">
        <v>19</v>
      </c>
      <c r="B1640">
        <v>17178</v>
      </c>
      <c r="C1640">
        <f>VLOOKUP(Table_ExternalData_1[[#This Row],[Discount_Id]],Popusti!A:C,3,0)</f>
        <v>8</v>
      </c>
    </row>
    <row r="1641" spans="1:3" x14ac:dyDescent="0.25">
      <c r="A1641">
        <v>19</v>
      </c>
      <c r="B1641">
        <v>17186</v>
      </c>
      <c r="C1641">
        <f>VLOOKUP(Table_ExternalData_1[[#This Row],[Discount_Id]],Popusti!A:C,3,0)</f>
        <v>8</v>
      </c>
    </row>
    <row r="1642" spans="1:3" x14ac:dyDescent="0.25">
      <c r="A1642">
        <v>19</v>
      </c>
      <c r="B1642">
        <v>17243</v>
      </c>
      <c r="C1642">
        <f>VLOOKUP(Table_ExternalData_1[[#This Row],[Discount_Id]],Popusti!A:C,3,0)</f>
        <v>8</v>
      </c>
    </row>
    <row r="1643" spans="1:3" x14ac:dyDescent="0.25">
      <c r="A1643">
        <v>19</v>
      </c>
      <c r="B1643">
        <v>17272</v>
      </c>
      <c r="C1643">
        <f>VLOOKUP(Table_ExternalData_1[[#This Row],[Discount_Id]],Popusti!A:C,3,0)</f>
        <v>8</v>
      </c>
    </row>
    <row r="1644" spans="1:3" x14ac:dyDescent="0.25">
      <c r="A1644">
        <v>19</v>
      </c>
      <c r="B1644">
        <v>17273</v>
      </c>
      <c r="C1644">
        <f>VLOOKUP(Table_ExternalData_1[[#This Row],[Discount_Id]],Popusti!A:C,3,0)</f>
        <v>8</v>
      </c>
    </row>
    <row r="1645" spans="1:3" x14ac:dyDescent="0.25">
      <c r="A1645">
        <v>19</v>
      </c>
      <c r="B1645">
        <v>17277</v>
      </c>
      <c r="C1645">
        <f>VLOOKUP(Table_ExternalData_1[[#This Row],[Discount_Id]],Popusti!A:C,3,0)</f>
        <v>8</v>
      </c>
    </row>
    <row r="1646" spans="1:3" x14ac:dyDescent="0.25">
      <c r="A1646">
        <v>19</v>
      </c>
      <c r="B1646">
        <v>17319</v>
      </c>
      <c r="C1646">
        <f>VLOOKUP(Table_ExternalData_1[[#This Row],[Discount_Id]],Popusti!A:C,3,0)</f>
        <v>8</v>
      </c>
    </row>
    <row r="1647" spans="1:3" x14ac:dyDescent="0.25">
      <c r="A1647">
        <v>19</v>
      </c>
      <c r="B1647">
        <v>17320</v>
      </c>
      <c r="C1647">
        <f>VLOOKUP(Table_ExternalData_1[[#This Row],[Discount_Id]],Popusti!A:C,3,0)</f>
        <v>8</v>
      </c>
    </row>
    <row r="1648" spans="1:3" x14ac:dyDescent="0.25">
      <c r="A1648">
        <v>19</v>
      </c>
      <c r="B1648">
        <v>17321</v>
      </c>
      <c r="C1648">
        <f>VLOOKUP(Table_ExternalData_1[[#This Row],[Discount_Id]],Popusti!A:C,3,0)</f>
        <v>8</v>
      </c>
    </row>
    <row r="1649" spans="1:3" x14ac:dyDescent="0.25">
      <c r="A1649">
        <v>19</v>
      </c>
      <c r="B1649">
        <v>17322</v>
      </c>
      <c r="C1649">
        <f>VLOOKUP(Table_ExternalData_1[[#This Row],[Discount_Id]],Popusti!A:C,3,0)</f>
        <v>8</v>
      </c>
    </row>
    <row r="1650" spans="1:3" x14ac:dyDescent="0.25">
      <c r="A1650">
        <v>19</v>
      </c>
      <c r="B1650">
        <v>17395</v>
      </c>
      <c r="C1650">
        <f>VLOOKUP(Table_ExternalData_1[[#This Row],[Discount_Id]],Popusti!A:C,3,0)</f>
        <v>8</v>
      </c>
    </row>
    <row r="1651" spans="1:3" x14ac:dyDescent="0.25">
      <c r="A1651">
        <v>19</v>
      </c>
      <c r="B1651">
        <v>17464</v>
      </c>
      <c r="C1651">
        <f>VLOOKUP(Table_ExternalData_1[[#This Row],[Discount_Id]],Popusti!A:C,3,0)</f>
        <v>8</v>
      </c>
    </row>
    <row r="1652" spans="1:3" x14ac:dyDescent="0.25">
      <c r="A1652">
        <v>19</v>
      </c>
      <c r="B1652">
        <v>17555</v>
      </c>
      <c r="C1652">
        <f>VLOOKUP(Table_ExternalData_1[[#This Row],[Discount_Id]],Popusti!A:C,3,0)</f>
        <v>8</v>
      </c>
    </row>
    <row r="1653" spans="1:3" x14ac:dyDescent="0.25">
      <c r="A1653">
        <v>19</v>
      </c>
      <c r="B1653">
        <v>17556</v>
      </c>
      <c r="C1653">
        <f>VLOOKUP(Table_ExternalData_1[[#This Row],[Discount_Id]],Popusti!A:C,3,0)</f>
        <v>8</v>
      </c>
    </row>
    <row r="1654" spans="1:3" x14ac:dyDescent="0.25">
      <c r="A1654">
        <v>19</v>
      </c>
      <c r="B1654">
        <v>17557</v>
      </c>
      <c r="C1654">
        <f>VLOOKUP(Table_ExternalData_1[[#This Row],[Discount_Id]],Popusti!A:C,3,0)</f>
        <v>8</v>
      </c>
    </row>
    <row r="1655" spans="1:3" x14ac:dyDescent="0.25">
      <c r="A1655">
        <v>19</v>
      </c>
      <c r="B1655">
        <v>17558</v>
      </c>
      <c r="C1655">
        <f>VLOOKUP(Table_ExternalData_1[[#This Row],[Discount_Id]],Popusti!A:C,3,0)</f>
        <v>8</v>
      </c>
    </row>
    <row r="1656" spans="1:3" x14ac:dyDescent="0.25">
      <c r="A1656">
        <v>19</v>
      </c>
      <c r="B1656">
        <v>17559</v>
      </c>
      <c r="C1656">
        <f>VLOOKUP(Table_ExternalData_1[[#This Row],[Discount_Id]],Popusti!A:C,3,0)</f>
        <v>8</v>
      </c>
    </row>
    <row r="1657" spans="1:3" x14ac:dyDescent="0.25">
      <c r="A1657">
        <v>19</v>
      </c>
      <c r="B1657">
        <v>17702</v>
      </c>
      <c r="C1657">
        <f>VLOOKUP(Table_ExternalData_1[[#This Row],[Discount_Id]],Popusti!A:C,3,0)</f>
        <v>8</v>
      </c>
    </row>
    <row r="1658" spans="1:3" x14ac:dyDescent="0.25">
      <c r="A1658">
        <v>19</v>
      </c>
      <c r="B1658">
        <v>17782</v>
      </c>
      <c r="C1658">
        <f>VLOOKUP(Table_ExternalData_1[[#This Row],[Discount_Id]],Popusti!A:C,3,0)</f>
        <v>8</v>
      </c>
    </row>
    <row r="1659" spans="1:3" x14ac:dyDescent="0.25">
      <c r="A1659">
        <v>19</v>
      </c>
      <c r="B1659">
        <v>17858</v>
      </c>
      <c r="C1659">
        <f>VLOOKUP(Table_ExternalData_1[[#This Row],[Discount_Id]],Popusti!A:C,3,0)</f>
        <v>8</v>
      </c>
    </row>
    <row r="1660" spans="1:3" x14ac:dyDescent="0.25">
      <c r="A1660">
        <v>21</v>
      </c>
      <c r="B1660">
        <v>6572</v>
      </c>
      <c r="C1660">
        <f>VLOOKUP(Table_ExternalData_1[[#This Row],[Discount_Id]],Popusti!A:C,3,0)</f>
        <v>15</v>
      </c>
    </row>
    <row r="1661" spans="1:3" x14ac:dyDescent="0.25">
      <c r="A1661">
        <v>21</v>
      </c>
      <c r="B1661">
        <v>10891</v>
      </c>
      <c r="C1661">
        <f>VLOOKUP(Table_ExternalData_1[[#This Row],[Discount_Id]],Popusti!A:C,3,0)</f>
        <v>15</v>
      </c>
    </row>
    <row r="1662" spans="1:3" x14ac:dyDescent="0.25">
      <c r="A1662">
        <v>21</v>
      </c>
      <c r="B1662">
        <v>14040</v>
      </c>
      <c r="C1662">
        <f>VLOOKUP(Table_ExternalData_1[[#This Row],[Discount_Id]],Popusti!A:C,3,0)</f>
        <v>15</v>
      </c>
    </row>
    <row r="1663" spans="1:3" x14ac:dyDescent="0.25">
      <c r="A1663">
        <v>21</v>
      </c>
      <c r="B1663">
        <v>14042</v>
      </c>
      <c r="C1663">
        <f>VLOOKUP(Table_ExternalData_1[[#This Row],[Discount_Id]],Popusti!A:C,3,0)</f>
        <v>15</v>
      </c>
    </row>
    <row r="1664" spans="1:3" x14ac:dyDescent="0.25">
      <c r="A1664">
        <v>21</v>
      </c>
      <c r="B1664">
        <v>14649</v>
      </c>
      <c r="C1664">
        <f>VLOOKUP(Table_ExternalData_1[[#This Row],[Discount_Id]],Popusti!A:C,3,0)</f>
        <v>15</v>
      </c>
    </row>
    <row r="1665" spans="1:3" x14ac:dyDescent="0.25">
      <c r="A1665">
        <v>21</v>
      </c>
      <c r="B1665">
        <v>14653</v>
      </c>
      <c r="C1665">
        <f>VLOOKUP(Table_ExternalData_1[[#This Row],[Discount_Id]],Popusti!A:C,3,0)</f>
        <v>15</v>
      </c>
    </row>
    <row r="1666" spans="1:3" x14ac:dyDescent="0.25">
      <c r="A1666">
        <v>21</v>
      </c>
      <c r="B1666">
        <v>14654</v>
      </c>
      <c r="C1666">
        <f>VLOOKUP(Table_ExternalData_1[[#This Row],[Discount_Id]],Popusti!A:C,3,0)</f>
        <v>15</v>
      </c>
    </row>
    <row r="1667" spans="1:3" x14ac:dyDescent="0.25">
      <c r="A1667">
        <v>21</v>
      </c>
      <c r="B1667">
        <v>14655</v>
      </c>
      <c r="C1667">
        <f>VLOOKUP(Table_ExternalData_1[[#This Row],[Discount_Id]],Popusti!A:C,3,0)</f>
        <v>15</v>
      </c>
    </row>
    <row r="1668" spans="1:3" x14ac:dyDescent="0.25">
      <c r="A1668">
        <v>21</v>
      </c>
      <c r="B1668">
        <v>14656</v>
      </c>
      <c r="C1668">
        <f>VLOOKUP(Table_ExternalData_1[[#This Row],[Discount_Id]],Popusti!A:C,3,0)</f>
        <v>15</v>
      </c>
    </row>
    <row r="1669" spans="1:3" x14ac:dyDescent="0.25">
      <c r="A1669">
        <v>21</v>
      </c>
      <c r="B1669">
        <v>14657</v>
      </c>
      <c r="C1669">
        <f>VLOOKUP(Table_ExternalData_1[[#This Row],[Discount_Id]],Popusti!A:C,3,0)</f>
        <v>15</v>
      </c>
    </row>
    <row r="1670" spans="1:3" x14ac:dyDescent="0.25">
      <c r="A1670">
        <v>21</v>
      </c>
      <c r="B1670">
        <v>14658</v>
      </c>
      <c r="C1670">
        <f>VLOOKUP(Table_ExternalData_1[[#This Row],[Discount_Id]],Popusti!A:C,3,0)</f>
        <v>15</v>
      </c>
    </row>
    <row r="1671" spans="1:3" x14ac:dyDescent="0.25">
      <c r="A1671">
        <v>21</v>
      </c>
      <c r="B1671">
        <v>15032</v>
      </c>
      <c r="C1671">
        <f>VLOOKUP(Table_ExternalData_1[[#This Row],[Discount_Id]],Popusti!A:C,3,0)</f>
        <v>15</v>
      </c>
    </row>
    <row r="1672" spans="1:3" x14ac:dyDescent="0.25">
      <c r="A1672">
        <v>21</v>
      </c>
      <c r="B1672">
        <v>15035</v>
      </c>
      <c r="C1672">
        <f>VLOOKUP(Table_ExternalData_1[[#This Row],[Discount_Id]],Popusti!A:C,3,0)</f>
        <v>15</v>
      </c>
    </row>
    <row r="1673" spans="1:3" x14ac:dyDescent="0.25">
      <c r="A1673">
        <v>21</v>
      </c>
      <c r="B1673">
        <v>15212</v>
      </c>
      <c r="C1673">
        <f>VLOOKUP(Table_ExternalData_1[[#This Row],[Discount_Id]],Popusti!A:C,3,0)</f>
        <v>15</v>
      </c>
    </row>
    <row r="1674" spans="1:3" x14ac:dyDescent="0.25">
      <c r="A1674">
        <v>21</v>
      </c>
      <c r="B1674">
        <v>15263</v>
      </c>
      <c r="C1674">
        <f>VLOOKUP(Table_ExternalData_1[[#This Row],[Discount_Id]],Popusti!A:C,3,0)</f>
        <v>15</v>
      </c>
    </row>
    <row r="1675" spans="1:3" x14ac:dyDescent="0.25">
      <c r="A1675">
        <v>21</v>
      </c>
      <c r="B1675">
        <v>15264</v>
      </c>
      <c r="C1675">
        <f>VLOOKUP(Table_ExternalData_1[[#This Row],[Discount_Id]],Popusti!A:C,3,0)</f>
        <v>15</v>
      </c>
    </row>
    <row r="1676" spans="1:3" x14ac:dyDescent="0.25">
      <c r="A1676">
        <v>21</v>
      </c>
      <c r="B1676">
        <v>15265</v>
      </c>
      <c r="C1676">
        <f>VLOOKUP(Table_ExternalData_1[[#This Row],[Discount_Id]],Popusti!A:C,3,0)</f>
        <v>15</v>
      </c>
    </row>
    <row r="1677" spans="1:3" x14ac:dyDescent="0.25">
      <c r="A1677">
        <v>21</v>
      </c>
      <c r="B1677">
        <v>15266</v>
      </c>
      <c r="C1677">
        <f>VLOOKUP(Table_ExternalData_1[[#This Row],[Discount_Id]],Popusti!A:C,3,0)</f>
        <v>15</v>
      </c>
    </row>
    <row r="1678" spans="1:3" x14ac:dyDescent="0.25">
      <c r="A1678">
        <v>21</v>
      </c>
      <c r="B1678">
        <v>15267</v>
      </c>
      <c r="C1678">
        <f>VLOOKUP(Table_ExternalData_1[[#This Row],[Discount_Id]],Popusti!A:C,3,0)</f>
        <v>15</v>
      </c>
    </row>
    <row r="1679" spans="1:3" x14ac:dyDescent="0.25">
      <c r="A1679">
        <v>21</v>
      </c>
      <c r="B1679">
        <v>15268</v>
      </c>
      <c r="C1679">
        <f>VLOOKUP(Table_ExternalData_1[[#This Row],[Discount_Id]],Popusti!A:C,3,0)</f>
        <v>15</v>
      </c>
    </row>
    <row r="1680" spans="1:3" x14ac:dyDescent="0.25">
      <c r="A1680">
        <v>21</v>
      </c>
      <c r="B1680">
        <v>15284</v>
      </c>
      <c r="C1680">
        <f>VLOOKUP(Table_ExternalData_1[[#This Row],[Discount_Id]],Popusti!A:C,3,0)</f>
        <v>15</v>
      </c>
    </row>
    <row r="1681" spans="1:3" x14ac:dyDescent="0.25">
      <c r="A1681">
        <v>21</v>
      </c>
      <c r="B1681">
        <v>15285</v>
      </c>
      <c r="C1681">
        <f>VLOOKUP(Table_ExternalData_1[[#This Row],[Discount_Id]],Popusti!A:C,3,0)</f>
        <v>15</v>
      </c>
    </row>
    <row r="1682" spans="1:3" x14ac:dyDescent="0.25">
      <c r="A1682">
        <v>21</v>
      </c>
      <c r="B1682">
        <v>15286</v>
      </c>
      <c r="C1682">
        <f>VLOOKUP(Table_ExternalData_1[[#This Row],[Discount_Id]],Popusti!A:C,3,0)</f>
        <v>15</v>
      </c>
    </row>
    <row r="1683" spans="1:3" x14ac:dyDescent="0.25">
      <c r="A1683">
        <v>21</v>
      </c>
      <c r="B1683">
        <v>15288</v>
      </c>
      <c r="C1683">
        <f>VLOOKUP(Table_ExternalData_1[[#This Row],[Discount_Id]],Popusti!A:C,3,0)</f>
        <v>15</v>
      </c>
    </row>
    <row r="1684" spans="1:3" x14ac:dyDescent="0.25">
      <c r="A1684">
        <v>21</v>
      </c>
      <c r="B1684">
        <v>15315</v>
      </c>
      <c r="C1684">
        <f>VLOOKUP(Table_ExternalData_1[[#This Row],[Discount_Id]],Popusti!A:C,3,0)</f>
        <v>15</v>
      </c>
    </row>
    <row r="1685" spans="1:3" x14ac:dyDescent="0.25">
      <c r="A1685">
        <v>21</v>
      </c>
      <c r="B1685">
        <v>15319</v>
      </c>
      <c r="C1685">
        <f>VLOOKUP(Table_ExternalData_1[[#This Row],[Discount_Id]],Popusti!A:C,3,0)</f>
        <v>15</v>
      </c>
    </row>
    <row r="1686" spans="1:3" x14ac:dyDescent="0.25">
      <c r="A1686">
        <v>21</v>
      </c>
      <c r="B1686">
        <v>15320</v>
      </c>
      <c r="C1686">
        <f>VLOOKUP(Table_ExternalData_1[[#This Row],[Discount_Id]],Popusti!A:C,3,0)</f>
        <v>15</v>
      </c>
    </row>
    <row r="1687" spans="1:3" x14ac:dyDescent="0.25">
      <c r="A1687">
        <v>21</v>
      </c>
      <c r="B1687">
        <v>15321</v>
      </c>
      <c r="C1687">
        <f>VLOOKUP(Table_ExternalData_1[[#This Row],[Discount_Id]],Popusti!A:C,3,0)</f>
        <v>15</v>
      </c>
    </row>
    <row r="1688" spans="1:3" x14ac:dyDescent="0.25">
      <c r="A1688">
        <v>21</v>
      </c>
      <c r="B1688">
        <v>15322</v>
      </c>
      <c r="C1688">
        <f>VLOOKUP(Table_ExternalData_1[[#This Row],[Discount_Id]],Popusti!A:C,3,0)</f>
        <v>15</v>
      </c>
    </row>
    <row r="1689" spans="1:3" x14ac:dyDescent="0.25">
      <c r="A1689">
        <v>21</v>
      </c>
      <c r="B1689">
        <v>15440</v>
      </c>
      <c r="C1689">
        <f>VLOOKUP(Table_ExternalData_1[[#This Row],[Discount_Id]],Popusti!A:C,3,0)</f>
        <v>15</v>
      </c>
    </row>
    <row r="1690" spans="1:3" x14ac:dyDescent="0.25">
      <c r="A1690">
        <v>21</v>
      </c>
      <c r="B1690">
        <v>15441</v>
      </c>
      <c r="C1690">
        <f>VLOOKUP(Table_ExternalData_1[[#This Row],[Discount_Id]],Popusti!A:C,3,0)</f>
        <v>15</v>
      </c>
    </row>
    <row r="1691" spans="1:3" x14ac:dyDescent="0.25">
      <c r="A1691">
        <v>21</v>
      </c>
      <c r="B1691">
        <v>15442</v>
      </c>
      <c r="C1691">
        <f>VLOOKUP(Table_ExternalData_1[[#This Row],[Discount_Id]],Popusti!A:C,3,0)</f>
        <v>15</v>
      </c>
    </row>
    <row r="1692" spans="1:3" x14ac:dyDescent="0.25">
      <c r="A1692">
        <v>21</v>
      </c>
      <c r="B1692">
        <v>15443</v>
      </c>
      <c r="C1692">
        <f>VLOOKUP(Table_ExternalData_1[[#This Row],[Discount_Id]],Popusti!A:C,3,0)</f>
        <v>15</v>
      </c>
    </row>
    <row r="1693" spans="1:3" x14ac:dyDescent="0.25">
      <c r="A1693">
        <v>21</v>
      </c>
      <c r="B1693">
        <v>15444</v>
      </c>
      <c r="C1693">
        <f>VLOOKUP(Table_ExternalData_1[[#This Row],[Discount_Id]],Popusti!A:C,3,0)</f>
        <v>15</v>
      </c>
    </row>
    <row r="1694" spans="1:3" x14ac:dyDescent="0.25">
      <c r="A1694">
        <v>21</v>
      </c>
      <c r="B1694">
        <v>15445</v>
      </c>
      <c r="C1694">
        <f>VLOOKUP(Table_ExternalData_1[[#This Row],[Discount_Id]],Popusti!A:C,3,0)</f>
        <v>15</v>
      </c>
    </row>
    <row r="1695" spans="1:3" x14ac:dyDescent="0.25">
      <c r="A1695">
        <v>21</v>
      </c>
      <c r="B1695">
        <v>15448</v>
      </c>
      <c r="C1695">
        <f>VLOOKUP(Table_ExternalData_1[[#This Row],[Discount_Id]],Popusti!A:C,3,0)</f>
        <v>15</v>
      </c>
    </row>
    <row r="1696" spans="1:3" x14ac:dyDescent="0.25">
      <c r="A1696">
        <v>21</v>
      </c>
      <c r="B1696">
        <v>15613</v>
      </c>
      <c r="C1696">
        <f>VLOOKUP(Table_ExternalData_1[[#This Row],[Discount_Id]],Popusti!A:C,3,0)</f>
        <v>15</v>
      </c>
    </row>
    <row r="1697" spans="1:3" x14ac:dyDescent="0.25">
      <c r="A1697">
        <v>21</v>
      </c>
      <c r="B1697">
        <v>15689</v>
      </c>
      <c r="C1697">
        <f>VLOOKUP(Table_ExternalData_1[[#This Row],[Discount_Id]],Popusti!A:C,3,0)</f>
        <v>15</v>
      </c>
    </row>
    <row r="1698" spans="1:3" x14ac:dyDescent="0.25">
      <c r="A1698">
        <v>21</v>
      </c>
      <c r="B1698">
        <v>15690</v>
      </c>
      <c r="C1698">
        <f>VLOOKUP(Table_ExternalData_1[[#This Row],[Discount_Id]],Popusti!A:C,3,0)</f>
        <v>15</v>
      </c>
    </row>
    <row r="1699" spans="1:3" x14ac:dyDescent="0.25">
      <c r="A1699">
        <v>21</v>
      </c>
      <c r="B1699">
        <v>15720</v>
      </c>
      <c r="C1699">
        <f>VLOOKUP(Table_ExternalData_1[[#This Row],[Discount_Id]],Popusti!A:C,3,0)</f>
        <v>15</v>
      </c>
    </row>
    <row r="1700" spans="1:3" x14ac:dyDescent="0.25">
      <c r="A1700">
        <v>21</v>
      </c>
      <c r="B1700">
        <v>16345</v>
      </c>
      <c r="C1700">
        <f>VLOOKUP(Table_ExternalData_1[[#This Row],[Discount_Id]],Popusti!A:C,3,0)</f>
        <v>15</v>
      </c>
    </row>
    <row r="1701" spans="1:3" x14ac:dyDescent="0.25">
      <c r="A1701">
        <v>21</v>
      </c>
      <c r="B1701">
        <v>16346</v>
      </c>
      <c r="C1701">
        <f>VLOOKUP(Table_ExternalData_1[[#This Row],[Discount_Id]],Popusti!A:C,3,0)</f>
        <v>15</v>
      </c>
    </row>
    <row r="1702" spans="1:3" x14ac:dyDescent="0.25">
      <c r="A1702">
        <v>21</v>
      </c>
      <c r="B1702">
        <v>16347</v>
      </c>
      <c r="C1702">
        <f>VLOOKUP(Table_ExternalData_1[[#This Row],[Discount_Id]],Popusti!A:C,3,0)</f>
        <v>15</v>
      </c>
    </row>
    <row r="1703" spans="1:3" x14ac:dyDescent="0.25">
      <c r="A1703">
        <v>21</v>
      </c>
      <c r="B1703">
        <v>16487</v>
      </c>
      <c r="C1703">
        <f>VLOOKUP(Table_ExternalData_1[[#This Row],[Discount_Id]],Popusti!A:C,3,0)</f>
        <v>15</v>
      </c>
    </row>
    <row r="1704" spans="1:3" x14ac:dyDescent="0.25">
      <c r="A1704">
        <v>21</v>
      </c>
      <c r="B1704">
        <v>16488</v>
      </c>
      <c r="C1704">
        <f>VLOOKUP(Table_ExternalData_1[[#This Row],[Discount_Id]],Popusti!A:C,3,0)</f>
        <v>15</v>
      </c>
    </row>
    <row r="1705" spans="1:3" x14ac:dyDescent="0.25">
      <c r="A1705">
        <v>21</v>
      </c>
      <c r="B1705">
        <v>16489</v>
      </c>
      <c r="C1705">
        <f>VLOOKUP(Table_ExternalData_1[[#This Row],[Discount_Id]],Popusti!A:C,3,0)</f>
        <v>15</v>
      </c>
    </row>
    <row r="1706" spans="1:3" x14ac:dyDescent="0.25">
      <c r="A1706">
        <v>21</v>
      </c>
      <c r="B1706">
        <v>16490</v>
      </c>
      <c r="C1706">
        <f>VLOOKUP(Table_ExternalData_1[[#This Row],[Discount_Id]],Popusti!A:C,3,0)</f>
        <v>15</v>
      </c>
    </row>
    <row r="1707" spans="1:3" x14ac:dyDescent="0.25">
      <c r="A1707">
        <v>21</v>
      </c>
      <c r="B1707">
        <v>16491</v>
      </c>
      <c r="C1707">
        <f>VLOOKUP(Table_ExternalData_1[[#This Row],[Discount_Id]],Popusti!A:C,3,0)</f>
        <v>15</v>
      </c>
    </row>
    <row r="1708" spans="1:3" x14ac:dyDescent="0.25">
      <c r="A1708">
        <v>21</v>
      </c>
      <c r="B1708">
        <v>16492</v>
      </c>
      <c r="C1708">
        <f>VLOOKUP(Table_ExternalData_1[[#This Row],[Discount_Id]],Popusti!A:C,3,0)</f>
        <v>15</v>
      </c>
    </row>
    <row r="1709" spans="1:3" x14ac:dyDescent="0.25">
      <c r="A1709">
        <v>21</v>
      </c>
      <c r="B1709">
        <v>16517</v>
      </c>
      <c r="C1709">
        <f>VLOOKUP(Table_ExternalData_1[[#This Row],[Discount_Id]],Popusti!A:C,3,0)</f>
        <v>15</v>
      </c>
    </row>
    <row r="1710" spans="1:3" x14ac:dyDescent="0.25">
      <c r="A1710">
        <v>21</v>
      </c>
      <c r="B1710">
        <v>16781</v>
      </c>
      <c r="C1710">
        <f>VLOOKUP(Table_ExternalData_1[[#This Row],[Discount_Id]],Popusti!A:C,3,0)</f>
        <v>15</v>
      </c>
    </row>
    <row r="1711" spans="1:3" x14ac:dyDescent="0.25">
      <c r="A1711">
        <v>21</v>
      </c>
      <c r="B1711">
        <v>16862</v>
      </c>
      <c r="C1711">
        <f>VLOOKUP(Table_ExternalData_1[[#This Row],[Discount_Id]],Popusti!A:C,3,0)</f>
        <v>15</v>
      </c>
    </row>
    <row r="1712" spans="1:3" x14ac:dyDescent="0.25">
      <c r="A1712">
        <v>21</v>
      </c>
      <c r="B1712">
        <v>16863</v>
      </c>
      <c r="C1712">
        <f>VLOOKUP(Table_ExternalData_1[[#This Row],[Discount_Id]],Popusti!A:C,3,0)</f>
        <v>15</v>
      </c>
    </row>
    <row r="1713" spans="1:3" x14ac:dyDescent="0.25">
      <c r="A1713">
        <v>21</v>
      </c>
      <c r="B1713">
        <v>16864</v>
      </c>
      <c r="C1713">
        <f>VLOOKUP(Table_ExternalData_1[[#This Row],[Discount_Id]],Popusti!A:C,3,0)</f>
        <v>15</v>
      </c>
    </row>
    <row r="1714" spans="1:3" x14ac:dyDescent="0.25">
      <c r="A1714">
        <v>21</v>
      </c>
      <c r="B1714">
        <v>16873</v>
      </c>
      <c r="C1714">
        <f>VLOOKUP(Table_ExternalData_1[[#This Row],[Discount_Id]],Popusti!A:C,3,0)</f>
        <v>15</v>
      </c>
    </row>
    <row r="1715" spans="1:3" x14ac:dyDescent="0.25">
      <c r="A1715">
        <v>21</v>
      </c>
      <c r="B1715">
        <v>16920</v>
      </c>
      <c r="C1715">
        <f>VLOOKUP(Table_ExternalData_1[[#This Row],[Discount_Id]],Popusti!A:C,3,0)</f>
        <v>15</v>
      </c>
    </row>
    <row r="1716" spans="1:3" x14ac:dyDescent="0.25">
      <c r="A1716">
        <v>21</v>
      </c>
      <c r="B1716">
        <v>16921</v>
      </c>
      <c r="C1716">
        <f>VLOOKUP(Table_ExternalData_1[[#This Row],[Discount_Id]],Popusti!A:C,3,0)</f>
        <v>15</v>
      </c>
    </row>
    <row r="1717" spans="1:3" x14ac:dyDescent="0.25">
      <c r="A1717">
        <v>21</v>
      </c>
      <c r="B1717">
        <v>17408</v>
      </c>
      <c r="C1717">
        <f>VLOOKUP(Table_ExternalData_1[[#This Row],[Discount_Id]],Popusti!A:C,3,0)</f>
        <v>15</v>
      </c>
    </row>
    <row r="1718" spans="1:3" x14ac:dyDescent="0.25">
      <c r="A1718">
        <v>21</v>
      </c>
      <c r="B1718">
        <v>17567</v>
      </c>
      <c r="C1718">
        <f>VLOOKUP(Table_ExternalData_1[[#This Row],[Discount_Id]],Popusti!A:C,3,0)</f>
        <v>15</v>
      </c>
    </row>
    <row r="1719" spans="1:3" x14ac:dyDescent="0.25">
      <c r="A1719">
        <v>21</v>
      </c>
      <c r="B1719">
        <v>17568</v>
      </c>
      <c r="C1719">
        <f>VLOOKUP(Table_ExternalData_1[[#This Row],[Discount_Id]],Popusti!A:C,3,0)</f>
        <v>15</v>
      </c>
    </row>
    <row r="1720" spans="1:3" x14ac:dyDescent="0.25">
      <c r="A1720">
        <v>21</v>
      </c>
      <c r="B1720">
        <v>17586</v>
      </c>
      <c r="C1720">
        <f>VLOOKUP(Table_ExternalData_1[[#This Row],[Discount_Id]],Popusti!A:C,3,0)</f>
        <v>15</v>
      </c>
    </row>
    <row r="1721" spans="1:3" x14ac:dyDescent="0.25">
      <c r="A1721">
        <v>21</v>
      </c>
      <c r="B1721">
        <v>17587</v>
      </c>
      <c r="C1721">
        <f>VLOOKUP(Table_ExternalData_1[[#This Row],[Discount_Id]],Popusti!A:C,3,0)</f>
        <v>15</v>
      </c>
    </row>
    <row r="1722" spans="1:3" x14ac:dyDescent="0.25">
      <c r="A1722">
        <v>21</v>
      </c>
      <c r="B1722">
        <v>17588</v>
      </c>
      <c r="C1722">
        <f>VLOOKUP(Table_ExternalData_1[[#This Row],[Discount_Id]],Popusti!A:C,3,0)</f>
        <v>15</v>
      </c>
    </row>
    <row r="1723" spans="1:3" x14ac:dyDescent="0.25">
      <c r="A1723">
        <v>21</v>
      </c>
      <c r="B1723">
        <v>17589</v>
      </c>
      <c r="C1723">
        <f>VLOOKUP(Table_ExternalData_1[[#This Row],[Discount_Id]],Popusti!A:C,3,0)</f>
        <v>15</v>
      </c>
    </row>
    <row r="1724" spans="1:3" x14ac:dyDescent="0.25">
      <c r="A1724">
        <v>21</v>
      </c>
      <c r="B1724">
        <v>17590</v>
      </c>
      <c r="C1724">
        <f>VLOOKUP(Table_ExternalData_1[[#This Row],[Discount_Id]],Popusti!A:C,3,0)</f>
        <v>15</v>
      </c>
    </row>
    <row r="1725" spans="1:3" x14ac:dyDescent="0.25">
      <c r="A1725">
        <v>21</v>
      </c>
      <c r="B1725">
        <v>17591</v>
      </c>
      <c r="C1725">
        <f>VLOOKUP(Table_ExternalData_1[[#This Row],[Discount_Id]],Popusti!A:C,3,0)</f>
        <v>15</v>
      </c>
    </row>
    <row r="1726" spans="1:3" x14ac:dyDescent="0.25">
      <c r="A1726">
        <v>21</v>
      </c>
      <c r="B1726">
        <v>17607</v>
      </c>
      <c r="C1726">
        <f>VLOOKUP(Table_ExternalData_1[[#This Row],[Discount_Id]],Popusti!A:C,3,0)</f>
        <v>15</v>
      </c>
    </row>
    <row r="1727" spans="1:3" x14ac:dyDescent="0.25">
      <c r="A1727">
        <v>22</v>
      </c>
      <c r="B1727">
        <v>5570</v>
      </c>
      <c r="C1727">
        <f>VLOOKUP(Table_ExternalData_1[[#This Row],[Discount_Id]],Popusti!A:C,3,0)</f>
        <v>20</v>
      </c>
    </row>
    <row r="1728" spans="1:3" x14ac:dyDescent="0.25">
      <c r="A1728">
        <v>22</v>
      </c>
      <c r="B1728">
        <v>5587</v>
      </c>
      <c r="C1728">
        <f>VLOOKUP(Table_ExternalData_1[[#This Row],[Discount_Id]],Popusti!A:C,3,0)</f>
        <v>20</v>
      </c>
    </row>
    <row r="1729" spans="1:3" x14ac:dyDescent="0.25">
      <c r="A1729">
        <v>22</v>
      </c>
      <c r="B1729">
        <v>5588</v>
      </c>
      <c r="C1729">
        <f>VLOOKUP(Table_ExternalData_1[[#This Row],[Discount_Id]],Popusti!A:C,3,0)</f>
        <v>20</v>
      </c>
    </row>
    <row r="1730" spans="1:3" x14ac:dyDescent="0.25">
      <c r="A1730">
        <v>22</v>
      </c>
      <c r="B1730">
        <v>5589</v>
      </c>
      <c r="C1730">
        <f>VLOOKUP(Table_ExternalData_1[[#This Row],[Discount_Id]],Popusti!A:C,3,0)</f>
        <v>20</v>
      </c>
    </row>
    <row r="1731" spans="1:3" x14ac:dyDescent="0.25">
      <c r="A1731">
        <v>22</v>
      </c>
      <c r="B1731">
        <v>5594</v>
      </c>
      <c r="C1731">
        <f>VLOOKUP(Table_ExternalData_1[[#This Row],[Discount_Id]],Popusti!A:C,3,0)</f>
        <v>20</v>
      </c>
    </row>
    <row r="1732" spans="1:3" x14ac:dyDescent="0.25">
      <c r="A1732">
        <v>22</v>
      </c>
      <c r="B1732">
        <v>5595</v>
      </c>
      <c r="C1732">
        <f>VLOOKUP(Table_ExternalData_1[[#This Row],[Discount_Id]],Popusti!A:C,3,0)</f>
        <v>20</v>
      </c>
    </row>
    <row r="1733" spans="1:3" x14ac:dyDescent="0.25">
      <c r="A1733">
        <v>22</v>
      </c>
      <c r="B1733">
        <v>5598</v>
      </c>
      <c r="C1733">
        <f>VLOOKUP(Table_ExternalData_1[[#This Row],[Discount_Id]],Popusti!A:C,3,0)</f>
        <v>20</v>
      </c>
    </row>
    <row r="1734" spans="1:3" x14ac:dyDescent="0.25">
      <c r="A1734">
        <v>22</v>
      </c>
      <c r="B1734">
        <v>5599</v>
      </c>
      <c r="C1734">
        <f>VLOOKUP(Table_ExternalData_1[[#This Row],[Discount_Id]],Popusti!A:C,3,0)</f>
        <v>20</v>
      </c>
    </row>
    <row r="1735" spans="1:3" x14ac:dyDescent="0.25">
      <c r="A1735">
        <v>22</v>
      </c>
      <c r="B1735">
        <v>5603</v>
      </c>
      <c r="C1735">
        <f>VLOOKUP(Table_ExternalData_1[[#This Row],[Discount_Id]],Popusti!A:C,3,0)</f>
        <v>20</v>
      </c>
    </row>
    <row r="1736" spans="1:3" x14ac:dyDescent="0.25">
      <c r="A1736">
        <v>22</v>
      </c>
      <c r="B1736">
        <v>5605</v>
      </c>
      <c r="C1736">
        <f>VLOOKUP(Table_ExternalData_1[[#This Row],[Discount_Id]],Popusti!A:C,3,0)</f>
        <v>20</v>
      </c>
    </row>
    <row r="1737" spans="1:3" x14ac:dyDescent="0.25">
      <c r="A1737">
        <v>22</v>
      </c>
      <c r="B1737">
        <v>5606</v>
      </c>
      <c r="C1737">
        <f>VLOOKUP(Table_ExternalData_1[[#This Row],[Discount_Id]],Popusti!A:C,3,0)</f>
        <v>20</v>
      </c>
    </row>
    <row r="1738" spans="1:3" x14ac:dyDescent="0.25">
      <c r="A1738">
        <v>22</v>
      </c>
      <c r="B1738">
        <v>5617</v>
      </c>
      <c r="C1738">
        <f>VLOOKUP(Table_ExternalData_1[[#This Row],[Discount_Id]],Popusti!A:C,3,0)</f>
        <v>20</v>
      </c>
    </row>
    <row r="1739" spans="1:3" x14ac:dyDescent="0.25">
      <c r="A1739">
        <v>22</v>
      </c>
      <c r="B1739">
        <v>5638</v>
      </c>
      <c r="C1739">
        <f>VLOOKUP(Table_ExternalData_1[[#This Row],[Discount_Id]],Popusti!A:C,3,0)</f>
        <v>20</v>
      </c>
    </row>
    <row r="1740" spans="1:3" x14ac:dyDescent="0.25">
      <c r="A1740">
        <v>22</v>
      </c>
      <c r="B1740">
        <v>5641</v>
      </c>
      <c r="C1740">
        <f>VLOOKUP(Table_ExternalData_1[[#This Row],[Discount_Id]],Popusti!A:C,3,0)</f>
        <v>20</v>
      </c>
    </row>
    <row r="1741" spans="1:3" x14ac:dyDescent="0.25">
      <c r="A1741">
        <v>22</v>
      </c>
      <c r="B1741">
        <v>5642</v>
      </c>
      <c r="C1741">
        <f>VLOOKUP(Table_ExternalData_1[[#This Row],[Discount_Id]],Popusti!A:C,3,0)</f>
        <v>20</v>
      </c>
    </row>
    <row r="1742" spans="1:3" x14ac:dyDescent="0.25">
      <c r="A1742">
        <v>22</v>
      </c>
      <c r="B1742">
        <v>5643</v>
      </c>
      <c r="C1742">
        <f>VLOOKUP(Table_ExternalData_1[[#This Row],[Discount_Id]],Popusti!A:C,3,0)</f>
        <v>20</v>
      </c>
    </row>
    <row r="1743" spans="1:3" x14ac:dyDescent="0.25">
      <c r="A1743">
        <v>22</v>
      </c>
      <c r="B1743">
        <v>5644</v>
      </c>
      <c r="C1743">
        <f>VLOOKUP(Table_ExternalData_1[[#This Row],[Discount_Id]],Popusti!A:C,3,0)</f>
        <v>20</v>
      </c>
    </row>
    <row r="1744" spans="1:3" x14ac:dyDescent="0.25">
      <c r="A1744">
        <v>22</v>
      </c>
      <c r="B1744">
        <v>5649</v>
      </c>
      <c r="C1744">
        <f>VLOOKUP(Table_ExternalData_1[[#This Row],[Discount_Id]],Popusti!A:C,3,0)</f>
        <v>20</v>
      </c>
    </row>
    <row r="1745" spans="1:3" x14ac:dyDescent="0.25">
      <c r="A1745">
        <v>22</v>
      </c>
      <c r="B1745">
        <v>5656</v>
      </c>
      <c r="C1745">
        <f>VLOOKUP(Table_ExternalData_1[[#This Row],[Discount_Id]],Popusti!A:C,3,0)</f>
        <v>20</v>
      </c>
    </row>
    <row r="1746" spans="1:3" x14ac:dyDescent="0.25">
      <c r="A1746">
        <v>22</v>
      </c>
      <c r="B1746">
        <v>5659</v>
      </c>
      <c r="C1746">
        <f>VLOOKUP(Table_ExternalData_1[[#This Row],[Discount_Id]],Popusti!A:C,3,0)</f>
        <v>20</v>
      </c>
    </row>
    <row r="1747" spans="1:3" x14ac:dyDescent="0.25">
      <c r="A1747">
        <v>22</v>
      </c>
      <c r="B1747">
        <v>5675</v>
      </c>
      <c r="C1747">
        <f>VLOOKUP(Table_ExternalData_1[[#This Row],[Discount_Id]],Popusti!A:C,3,0)</f>
        <v>20</v>
      </c>
    </row>
    <row r="1748" spans="1:3" x14ac:dyDescent="0.25">
      <c r="A1748">
        <v>22</v>
      </c>
      <c r="B1748">
        <v>5676</v>
      </c>
      <c r="C1748">
        <f>VLOOKUP(Table_ExternalData_1[[#This Row],[Discount_Id]],Popusti!A:C,3,0)</f>
        <v>20</v>
      </c>
    </row>
    <row r="1749" spans="1:3" x14ac:dyDescent="0.25">
      <c r="A1749">
        <v>22</v>
      </c>
      <c r="B1749">
        <v>5678</v>
      </c>
      <c r="C1749">
        <f>VLOOKUP(Table_ExternalData_1[[#This Row],[Discount_Id]],Popusti!A:C,3,0)</f>
        <v>20</v>
      </c>
    </row>
    <row r="1750" spans="1:3" x14ac:dyDescent="0.25">
      <c r="A1750">
        <v>22</v>
      </c>
      <c r="B1750">
        <v>5679</v>
      </c>
      <c r="C1750">
        <f>VLOOKUP(Table_ExternalData_1[[#This Row],[Discount_Id]],Popusti!A:C,3,0)</f>
        <v>20</v>
      </c>
    </row>
    <row r="1751" spans="1:3" x14ac:dyDescent="0.25">
      <c r="A1751">
        <v>22</v>
      </c>
      <c r="B1751">
        <v>5680</v>
      </c>
      <c r="C1751">
        <f>VLOOKUP(Table_ExternalData_1[[#This Row],[Discount_Id]],Popusti!A:C,3,0)</f>
        <v>20</v>
      </c>
    </row>
    <row r="1752" spans="1:3" x14ac:dyDescent="0.25">
      <c r="A1752">
        <v>22</v>
      </c>
      <c r="B1752">
        <v>5706</v>
      </c>
      <c r="C1752">
        <f>VLOOKUP(Table_ExternalData_1[[#This Row],[Discount_Id]],Popusti!A:C,3,0)</f>
        <v>20</v>
      </c>
    </row>
    <row r="1753" spans="1:3" x14ac:dyDescent="0.25">
      <c r="A1753">
        <v>22</v>
      </c>
      <c r="B1753">
        <v>5731</v>
      </c>
      <c r="C1753">
        <f>VLOOKUP(Table_ExternalData_1[[#This Row],[Discount_Id]],Popusti!A:C,3,0)</f>
        <v>20</v>
      </c>
    </row>
    <row r="1754" spans="1:3" x14ac:dyDescent="0.25">
      <c r="A1754">
        <v>22</v>
      </c>
      <c r="B1754">
        <v>5732</v>
      </c>
      <c r="C1754">
        <f>VLOOKUP(Table_ExternalData_1[[#This Row],[Discount_Id]],Popusti!A:C,3,0)</f>
        <v>20</v>
      </c>
    </row>
    <row r="1755" spans="1:3" x14ac:dyDescent="0.25">
      <c r="A1755">
        <v>22</v>
      </c>
      <c r="B1755">
        <v>5735</v>
      </c>
      <c r="C1755">
        <f>VLOOKUP(Table_ExternalData_1[[#This Row],[Discount_Id]],Popusti!A:C,3,0)</f>
        <v>20</v>
      </c>
    </row>
    <row r="1756" spans="1:3" x14ac:dyDescent="0.25">
      <c r="A1756">
        <v>22</v>
      </c>
      <c r="B1756">
        <v>5736</v>
      </c>
      <c r="C1756">
        <f>VLOOKUP(Table_ExternalData_1[[#This Row],[Discount_Id]],Popusti!A:C,3,0)</f>
        <v>20</v>
      </c>
    </row>
    <row r="1757" spans="1:3" x14ac:dyDescent="0.25">
      <c r="A1757">
        <v>22</v>
      </c>
      <c r="B1757">
        <v>5737</v>
      </c>
      <c r="C1757">
        <f>VLOOKUP(Table_ExternalData_1[[#This Row],[Discount_Id]],Popusti!A:C,3,0)</f>
        <v>20</v>
      </c>
    </row>
    <row r="1758" spans="1:3" x14ac:dyDescent="0.25">
      <c r="A1758">
        <v>22</v>
      </c>
      <c r="B1758">
        <v>5738</v>
      </c>
      <c r="C1758">
        <f>VLOOKUP(Table_ExternalData_1[[#This Row],[Discount_Id]],Popusti!A:C,3,0)</f>
        <v>20</v>
      </c>
    </row>
    <row r="1759" spans="1:3" x14ac:dyDescent="0.25">
      <c r="A1759">
        <v>22</v>
      </c>
      <c r="B1759">
        <v>5739</v>
      </c>
      <c r="C1759">
        <f>VLOOKUP(Table_ExternalData_1[[#This Row],[Discount_Id]],Popusti!A:C,3,0)</f>
        <v>20</v>
      </c>
    </row>
    <row r="1760" spans="1:3" x14ac:dyDescent="0.25">
      <c r="A1760">
        <v>22</v>
      </c>
      <c r="B1760">
        <v>5741</v>
      </c>
      <c r="C1760">
        <f>VLOOKUP(Table_ExternalData_1[[#This Row],[Discount_Id]],Popusti!A:C,3,0)</f>
        <v>20</v>
      </c>
    </row>
    <row r="1761" spans="1:3" x14ac:dyDescent="0.25">
      <c r="A1761">
        <v>22</v>
      </c>
      <c r="B1761">
        <v>5743</v>
      </c>
      <c r="C1761">
        <f>VLOOKUP(Table_ExternalData_1[[#This Row],[Discount_Id]],Popusti!A:C,3,0)</f>
        <v>20</v>
      </c>
    </row>
    <row r="1762" spans="1:3" x14ac:dyDescent="0.25">
      <c r="A1762">
        <v>22</v>
      </c>
      <c r="B1762">
        <v>5744</v>
      </c>
      <c r="C1762">
        <f>VLOOKUP(Table_ExternalData_1[[#This Row],[Discount_Id]],Popusti!A:C,3,0)</f>
        <v>20</v>
      </c>
    </row>
    <row r="1763" spans="1:3" x14ac:dyDescent="0.25">
      <c r="A1763">
        <v>22</v>
      </c>
      <c r="B1763">
        <v>5745</v>
      </c>
      <c r="C1763">
        <f>VLOOKUP(Table_ExternalData_1[[#This Row],[Discount_Id]],Popusti!A:C,3,0)</f>
        <v>20</v>
      </c>
    </row>
    <row r="1764" spans="1:3" x14ac:dyDescent="0.25">
      <c r="A1764">
        <v>22</v>
      </c>
      <c r="B1764">
        <v>5746</v>
      </c>
      <c r="C1764">
        <f>VLOOKUP(Table_ExternalData_1[[#This Row],[Discount_Id]],Popusti!A:C,3,0)</f>
        <v>20</v>
      </c>
    </row>
    <row r="1765" spans="1:3" x14ac:dyDescent="0.25">
      <c r="A1765">
        <v>22</v>
      </c>
      <c r="B1765">
        <v>5747</v>
      </c>
      <c r="C1765">
        <f>VLOOKUP(Table_ExternalData_1[[#This Row],[Discount_Id]],Popusti!A:C,3,0)</f>
        <v>20</v>
      </c>
    </row>
    <row r="1766" spans="1:3" x14ac:dyDescent="0.25">
      <c r="A1766">
        <v>22</v>
      </c>
      <c r="B1766">
        <v>5752</v>
      </c>
      <c r="C1766">
        <f>VLOOKUP(Table_ExternalData_1[[#This Row],[Discount_Id]],Popusti!A:C,3,0)</f>
        <v>20</v>
      </c>
    </row>
    <row r="1767" spans="1:3" x14ac:dyDescent="0.25">
      <c r="A1767">
        <v>22</v>
      </c>
      <c r="B1767">
        <v>5755</v>
      </c>
      <c r="C1767">
        <f>VLOOKUP(Table_ExternalData_1[[#This Row],[Discount_Id]],Popusti!A:C,3,0)</f>
        <v>20</v>
      </c>
    </row>
    <row r="1768" spans="1:3" x14ac:dyDescent="0.25">
      <c r="A1768">
        <v>22</v>
      </c>
      <c r="B1768">
        <v>5767</v>
      </c>
      <c r="C1768">
        <f>VLOOKUP(Table_ExternalData_1[[#This Row],[Discount_Id]],Popusti!A:C,3,0)</f>
        <v>20</v>
      </c>
    </row>
    <row r="1769" spans="1:3" x14ac:dyDescent="0.25">
      <c r="A1769">
        <v>22</v>
      </c>
      <c r="B1769">
        <v>5768</v>
      </c>
      <c r="C1769">
        <f>VLOOKUP(Table_ExternalData_1[[#This Row],[Discount_Id]],Popusti!A:C,3,0)</f>
        <v>20</v>
      </c>
    </row>
    <row r="1770" spans="1:3" x14ac:dyDescent="0.25">
      <c r="A1770">
        <v>22</v>
      </c>
      <c r="B1770">
        <v>5769</v>
      </c>
      <c r="C1770">
        <f>VLOOKUP(Table_ExternalData_1[[#This Row],[Discount_Id]],Popusti!A:C,3,0)</f>
        <v>20</v>
      </c>
    </row>
    <row r="1771" spans="1:3" x14ac:dyDescent="0.25">
      <c r="A1771">
        <v>22</v>
      </c>
      <c r="B1771">
        <v>5770</v>
      </c>
      <c r="C1771">
        <f>VLOOKUP(Table_ExternalData_1[[#This Row],[Discount_Id]],Popusti!A:C,3,0)</f>
        <v>20</v>
      </c>
    </row>
    <row r="1772" spans="1:3" x14ac:dyDescent="0.25">
      <c r="A1772">
        <v>22</v>
      </c>
      <c r="B1772">
        <v>5777</v>
      </c>
      <c r="C1772">
        <f>VLOOKUP(Table_ExternalData_1[[#This Row],[Discount_Id]],Popusti!A:C,3,0)</f>
        <v>20</v>
      </c>
    </row>
    <row r="1773" spans="1:3" x14ac:dyDescent="0.25">
      <c r="A1773">
        <v>22</v>
      </c>
      <c r="B1773">
        <v>5797</v>
      </c>
      <c r="C1773">
        <f>VLOOKUP(Table_ExternalData_1[[#This Row],[Discount_Id]],Popusti!A:C,3,0)</f>
        <v>20</v>
      </c>
    </row>
    <row r="1774" spans="1:3" x14ac:dyDescent="0.25">
      <c r="A1774">
        <v>22</v>
      </c>
      <c r="B1774">
        <v>5799</v>
      </c>
      <c r="C1774">
        <f>VLOOKUP(Table_ExternalData_1[[#This Row],[Discount_Id]],Popusti!A:C,3,0)</f>
        <v>20</v>
      </c>
    </row>
    <row r="1775" spans="1:3" x14ac:dyDescent="0.25">
      <c r="A1775">
        <v>22</v>
      </c>
      <c r="B1775">
        <v>5800</v>
      </c>
      <c r="C1775">
        <f>VLOOKUP(Table_ExternalData_1[[#This Row],[Discount_Id]],Popusti!A:C,3,0)</f>
        <v>20</v>
      </c>
    </row>
    <row r="1776" spans="1:3" x14ac:dyDescent="0.25">
      <c r="A1776">
        <v>22</v>
      </c>
      <c r="B1776">
        <v>5801</v>
      </c>
      <c r="C1776">
        <f>VLOOKUP(Table_ExternalData_1[[#This Row],[Discount_Id]],Popusti!A:C,3,0)</f>
        <v>20</v>
      </c>
    </row>
    <row r="1777" spans="1:3" x14ac:dyDescent="0.25">
      <c r="A1777">
        <v>22</v>
      </c>
      <c r="B1777">
        <v>5803</v>
      </c>
      <c r="C1777">
        <f>VLOOKUP(Table_ExternalData_1[[#This Row],[Discount_Id]],Popusti!A:C,3,0)</f>
        <v>20</v>
      </c>
    </row>
    <row r="1778" spans="1:3" x14ac:dyDescent="0.25">
      <c r="A1778">
        <v>22</v>
      </c>
      <c r="B1778">
        <v>5804</v>
      </c>
      <c r="C1778">
        <f>VLOOKUP(Table_ExternalData_1[[#This Row],[Discount_Id]],Popusti!A:C,3,0)</f>
        <v>20</v>
      </c>
    </row>
    <row r="1779" spans="1:3" x14ac:dyDescent="0.25">
      <c r="A1779">
        <v>22</v>
      </c>
      <c r="B1779">
        <v>5806</v>
      </c>
      <c r="C1779">
        <f>VLOOKUP(Table_ExternalData_1[[#This Row],[Discount_Id]],Popusti!A:C,3,0)</f>
        <v>20</v>
      </c>
    </row>
    <row r="1780" spans="1:3" x14ac:dyDescent="0.25">
      <c r="A1780">
        <v>22</v>
      </c>
      <c r="B1780">
        <v>5808</v>
      </c>
      <c r="C1780">
        <f>VLOOKUP(Table_ExternalData_1[[#This Row],[Discount_Id]],Popusti!A:C,3,0)</f>
        <v>20</v>
      </c>
    </row>
    <row r="1781" spans="1:3" x14ac:dyDescent="0.25">
      <c r="A1781">
        <v>22</v>
      </c>
      <c r="B1781">
        <v>5809</v>
      </c>
      <c r="C1781">
        <f>VLOOKUP(Table_ExternalData_1[[#This Row],[Discount_Id]],Popusti!A:C,3,0)</f>
        <v>20</v>
      </c>
    </row>
    <row r="1782" spans="1:3" x14ac:dyDescent="0.25">
      <c r="A1782">
        <v>22</v>
      </c>
      <c r="B1782">
        <v>5810</v>
      </c>
      <c r="C1782">
        <f>VLOOKUP(Table_ExternalData_1[[#This Row],[Discount_Id]],Popusti!A:C,3,0)</f>
        <v>20</v>
      </c>
    </row>
    <row r="1783" spans="1:3" x14ac:dyDescent="0.25">
      <c r="A1783">
        <v>22</v>
      </c>
      <c r="B1783">
        <v>5811</v>
      </c>
      <c r="C1783">
        <f>VLOOKUP(Table_ExternalData_1[[#This Row],[Discount_Id]],Popusti!A:C,3,0)</f>
        <v>20</v>
      </c>
    </row>
    <row r="1784" spans="1:3" x14ac:dyDescent="0.25">
      <c r="A1784">
        <v>22</v>
      </c>
      <c r="B1784">
        <v>5812</v>
      </c>
      <c r="C1784">
        <f>VLOOKUP(Table_ExternalData_1[[#This Row],[Discount_Id]],Popusti!A:C,3,0)</f>
        <v>20</v>
      </c>
    </row>
    <row r="1785" spans="1:3" x14ac:dyDescent="0.25">
      <c r="A1785">
        <v>22</v>
      </c>
      <c r="B1785">
        <v>5813</v>
      </c>
      <c r="C1785">
        <f>VLOOKUP(Table_ExternalData_1[[#This Row],[Discount_Id]],Popusti!A:C,3,0)</f>
        <v>20</v>
      </c>
    </row>
    <row r="1786" spans="1:3" x14ac:dyDescent="0.25">
      <c r="A1786">
        <v>22</v>
      </c>
      <c r="B1786">
        <v>5814</v>
      </c>
      <c r="C1786">
        <f>VLOOKUP(Table_ExternalData_1[[#This Row],[Discount_Id]],Popusti!A:C,3,0)</f>
        <v>20</v>
      </c>
    </row>
    <row r="1787" spans="1:3" x14ac:dyDescent="0.25">
      <c r="A1787">
        <v>22</v>
      </c>
      <c r="B1787">
        <v>5815</v>
      </c>
      <c r="C1787">
        <f>VLOOKUP(Table_ExternalData_1[[#This Row],[Discount_Id]],Popusti!A:C,3,0)</f>
        <v>20</v>
      </c>
    </row>
    <row r="1788" spans="1:3" x14ac:dyDescent="0.25">
      <c r="A1788">
        <v>22</v>
      </c>
      <c r="B1788">
        <v>5817</v>
      </c>
      <c r="C1788">
        <f>VLOOKUP(Table_ExternalData_1[[#This Row],[Discount_Id]],Popusti!A:C,3,0)</f>
        <v>20</v>
      </c>
    </row>
    <row r="1789" spans="1:3" x14ac:dyDescent="0.25">
      <c r="A1789">
        <v>22</v>
      </c>
      <c r="B1789">
        <v>5818</v>
      </c>
      <c r="C1789">
        <f>VLOOKUP(Table_ExternalData_1[[#This Row],[Discount_Id]],Popusti!A:C,3,0)</f>
        <v>20</v>
      </c>
    </row>
    <row r="1790" spans="1:3" x14ac:dyDescent="0.25">
      <c r="A1790">
        <v>22</v>
      </c>
      <c r="B1790">
        <v>5819</v>
      </c>
      <c r="C1790">
        <f>VLOOKUP(Table_ExternalData_1[[#This Row],[Discount_Id]],Popusti!A:C,3,0)</f>
        <v>20</v>
      </c>
    </row>
    <row r="1791" spans="1:3" x14ac:dyDescent="0.25">
      <c r="A1791">
        <v>22</v>
      </c>
      <c r="B1791">
        <v>5820</v>
      </c>
      <c r="C1791">
        <f>VLOOKUP(Table_ExternalData_1[[#This Row],[Discount_Id]],Popusti!A:C,3,0)</f>
        <v>20</v>
      </c>
    </row>
    <row r="1792" spans="1:3" x14ac:dyDescent="0.25">
      <c r="A1792">
        <v>22</v>
      </c>
      <c r="B1792">
        <v>5821</v>
      </c>
      <c r="C1792">
        <f>VLOOKUP(Table_ExternalData_1[[#This Row],[Discount_Id]],Popusti!A:C,3,0)</f>
        <v>20</v>
      </c>
    </row>
    <row r="1793" spans="1:3" x14ac:dyDescent="0.25">
      <c r="A1793">
        <v>22</v>
      </c>
      <c r="B1793">
        <v>5822</v>
      </c>
      <c r="C1793">
        <f>VLOOKUP(Table_ExternalData_1[[#This Row],[Discount_Id]],Popusti!A:C,3,0)</f>
        <v>20</v>
      </c>
    </row>
    <row r="1794" spans="1:3" x14ac:dyDescent="0.25">
      <c r="A1794">
        <v>22</v>
      </c>
      <c r="B1794">
        <v>5823</v>
      </c>
      <c r="C1794">
        <f>VLOOKUP(Table_ExternalData_1[[#This Row],[Discount_Id]],Popusti!A:C,3,0)</f>
        <v>20</v>
      </c>
    </row>
    <row r="1795" spans="1:3" x14ac:dyDescent="0.25">
      <c r="A1795">
        <v>22</v>
      </c>
      <c r="B1795">
        <v>5824</v>
      </c>
      <c r="C1795">
        <f>VLOOKUP(Table_ExternalData_1[[#This Row],[Discount_Id]],Popusti!A:C,3,0)</f>
        <v>20</v>
      </c>
    </row>
    <row r="1796" spans="1:3" x14ac:dyDescent="0.25">
      <c r="A1796">
        <v>22</v>
      </c>
      <c r="B1796">
        <v>5825</v>
      </c>
      <c r="C1796">
        <f>VLOOKUP(Table_ExternalData_1[[#This Row],[Discount_Id]],Popusti!A:C,3,0)</f>
        <v>20</v>
      </c>
    </row>
    <row r="1797" spans="1:3" x14ac:dyDescent="0.25">
      <c r="A1797">
        <v>22</v>
      </c>
      <c r="B1797">
        <v>5827</v>
      </c>
      <c r="C1797">
        <f>VLOOKUP(Table_ExternalData_1[[#This Row],[Discount_Id]],Popusti!A:C,3,0)</f>
        <v>20</v>
      </c>
    </row>
    <row r="1798" spans="1:3" x14ac:dyDescent="0.25">
      <c r="A1798">
        <v>22</v>
      </c>
      <c r="B1798">
        <v>5829</v>
      </c>
      <c r="C1798">
        <f>VLOOKUP(Table_ExternalData_1[[#This Row],[Discount_Id]],Popusti!A:C,3,0)</f>
        <v>20</v>
      </c>
    </row>
    <row r="1799" spans="1:3" x14ac:dyDescent="0.25">
      <c r="A1799">
        <v>22</v>
      </c>
      <c r="B1799">
        <v>5831</v>
      </c>
      <c r="C1799">
        <f>VLOOKUP(Table_ExternalData_1[[#This Row],[Discount_Id]],Popusti!A:C,3,0)</f>
        <v>20</v>
      </c>
    </row>
    <row r="1800" spans="1:3" x14ac:dyDescent="0.25">
      <c r="A1800">
        <v>22</v>
      </c>
      <c r="B1800">
        <v>5983</v>
      </c>
      <c r="C1800">
        <f>VLOOKUP(Table_ExternalData_1[[#This Row],[Discount_Id]],Popusti!A:C,3,0)</f>
        <v>20</v>
      </c>
    </row>
    <row r="1801" spans="1:3" x14ac:dyDescent="0.25">
      <c r="A1801">
        <v>22</v>
      </c>
      <c r="B1801">
        <v>6006</v>
      </c>
      <c r="C1801">
        <f>VLOOKUP(Table_ExternalData_1[[#This Row],[Discount_Id]],Popusti!A:C,3,0)</f>
        <v>20</v>
      </c>
    </row>
    <row r="1802" spans="1:3" x14ac:dyDescent="0.25">
      <c r="A1802">
        <v>22</v>
      </c>
      <c r="B1802">
        <v>6008</v>
      </c>
      <c r="C1802">
        <f>VLOOKUP(Table_ExternalData_1[[#This Row],[Discount_Id]],Popusti!A:C,3,0)</f>
        <v>20</v>
      </c>
    </row>
    <row r="1803" spans="1:3" x14ac:dyDescent="0.25">
      <c r="A1803">
        <v>22</v>
      </c>
      <c r="B1803">
        <v>6009</v>
      </c>
      <c r="C1803">
        <f>VLOOKUP(Table_ExternalData_1[[#This Row],[Discount_Id]],Popusti!A:C,3,0)</f>
        <v>20</v>
      </c>
    </row>
    <row r="1804" spans="1:3" x14ac:dyDescent="0.25">
      <c r="A1804">
        <v>22</v>
      </c>
      <c r="B1804">
        <v>6010</v>
      </c>
      <c r="C1804">
        <f>VLOOKUP(Table_ExternalData_1[[#This Row],[Discount_Id]],Popusti!A:C,3,0)</f>
        <v>20</v>
      </c>
    </row>
    <row r="1805" spans="1:3" x14ac:dyDescent="0.25">
      <c r="A1805">
        <v>22</v>
      </c>
      <c r="B1805">
        <v>6061</v>
      </c>
      <c r="C1805">
        <f>VLOOKUP(Table_ExternalData_1[[#This Row],[Discount_Id]],Popusti!A:C,3,0)</f>
        <v>20</v>
      </c>
    </row>
    <row r="1806" spans="1:3" x14ac:dyDescent="0.25">
      <c r="A1806">
        <v>22</v>
      </c>
      <c r="B1806">
        <v>6090</v>
      </c>
      <c r="C1806">
        <f>VLOOKUP(Table_ExternalData_1[[#This Row],[Discount_Id]],Popusti!A:C,3,0)</f>
        <v>20</v>
      </c>
    </row>
    <row r="1807" spans="1:3" x14ac:dyDescent="0.25">
      <c r="A1807">
        <v>22</v>
      </c>
      <c r="B1807">
        <v>6093</v>
      </c>
      <c r="C1807">
        <f>VLOOKUP(Table_ExternalData_1[[#This Row],[Discount_Id]],Popusti!A:C,3,0)</f>
        <v>20</v>
      </c>
    </row>
    <row r="1808" spans="1:3" x14ac:dyDescent="0.25">
      <c r="A1808">
        <v>22</v>
      </c>
      <c r="B1808">
        <v>6103</v>
      </c>
      <c r="C1808">
        <f>VLOOKUP(Table_ExternalData_1[[#This Row],[Discount_Id]],Popusti!A:C,3,0)</f>
        <v>20</v>
      </c>
    </row>
    <row r="1809" spans="1:3" x14ac:dyDescent="0.25">
      <c r="A1809">
        <v>22</v>
      </c>
      <c r="B1809">
        <v>6105</v>
      </c>
      <c r="C1809">
        <f>VLOOKUP(Table_ExternalData_1[[#This Row],[Discount_Id]],Popusti!A:C,3,0)</f>
        <v>20</v>
      </c>
    </row>
    <row r="1810" spans="1:3" x14ac:dyDescent="0.25">
      <c r="A1810">
        <v>22</v>
      </c>
      <c r="B1810">
        <v>6108</v>
      </c>
      <c r="C1810">
        <f>VLOOKUP(Table_ExternalData_1[[#This Row],[Discount_Id]],Popusti!A:C,3,0)</f>
        <v>20</v>
      </c>
    </row>
    <row r="1811" spans="1:3" x14ac:dyDescent="0.25">
      <c r="A1811">
        <v>22</v>
      </c>
      <c r="B1811">
        <v>6110</v>
      </c>
      <c r="C1811">
        <f>VLOOKUP(Table_ExternalData_1[[#This Row],[Discount_Id]],Popusti!A:C,3,0)</f>
        <v>20</v>
      </c>
    </row>
    <row r="1812" spans="1:3" x14ac:dyDescent="0.25">
      <c r="A1812">
        <v>22</v>
      </c>
      <c r="B1812">
        <v>6116</v>
      </c>
      <c r="C1812">
        <f>VLOOKUP(Table_ExternalData_1[[#This Row],[Discount_Id]],Popusti!A:C,3,0)</f>
        <v>20</v>
      </c>
    </row>
    <row r="1813" spans="1:3" x14ac:dyDescent="0.25">
      <c r="A1813">
        <v>22</v>
      </c>
      <c r="B1813">
        <v>6118</v>
      </c>
      <c r="C1813">
        <f>VLOOKUP(Table_ExternalData_1[[#This Row],[Discount_Id]],Popusti!A:C,3,0)</f>
        <v>20</v>
      </c>
    </row>
    <row r="1814" spans="1:3" x14ac:dyDescent="0.25">
      <c r="A1814">
        <v>22</v>
      </c>
      <c r="B1814">
        <v>6126</v>
      </c>
      <c r="C1814">
        <f>VLOOKUP(Table_ExternalData_1[[#This Row],[Discount_Id]],Popusti!A:C,3,0)</f>
        <v>20</v>
      </c>
    </row>
    <row r="1815" spans="1:3" x14ac:dyDescent="0.25">
      <c r="A1815">
        <v>22</v>
      </c>
      <c r="B1815">
        <v>6577</v>
      </c>
      <c r="C1815">
        <f>VLOOKUP(Table_ExternalData_1[[#This Row],[Discount_Id]],Popusti!A:C,3,0)</f>
        <v>20</v>
      </c>
    </row>
    <row r="1816" spans="1:3" x14ac:dyDescent="0.25">
      <c r="A1816">
        <v>22</v>
      </c>
      <c r="B1816">
        <v>6585</v>
      </c>
      <c r="C1816">
        <f>VLOOKUP(Table_ExternalData_1[[#This Row],[Discount_Id]],Popusti!A:C,3,0)</f>
        <v>20</v>
      </c>
    </row>
    <row r="1817" spans="1:3" x14ac:dyDescent="0.25">
      <c r="A1817">
        <v>22</v>
      </c>
      <c r="B1817">
        <v>6958</v>
      </c>
      <c r="C1817">
        <f>VLOOKUP(Table_ExternalData_1[[#This Row],[Discount_Id]],Popusti!A:C,3,0)</f>
        <v>20</v>
      </c>
    </row>
    <row r="1818" spans="1:3" x14ac:dyDescent="0.25">
      <c r="A1818">
        <v>22</v>
      </c>
      <c r="B1818">
        <v>6962</v>
      </c>
      <c r="C1818">
        <f>VLOOKUP(Table_ExternalData_1[[#This Row],[Discount_Id]],Popusti!A:C,3,0)</f>
        <v>20</v>
      </c>
    </row>
    <row r="1819" spans="1:3" x14ac:dyDescent="0.25">
      <c r="A1819">
        <v>22</v>
      </c>
      <c r="B1819">
        <v>7121</v>
      </c>
      <c r="C1819">
        <f>VLOOKUP(Table_ExternalData_1[[#This Row],[Discount_Id]],Popusti!A:C,3,0)</f>
        <v>20</v>
      </c>
    </row>
    <row r="1820" spans="1:3" x14ac:dyDescent="0.25">
      <c r="A1820">
        <v>22</v>
      </c>
      <c r="B1820">
        <v>7122</v>
      </c>
      <c r="C1820">
        <f>VLOOKUP(Table_ExternalData_1[[#This Row],[Discount_Id]],Popusti!A:C,3,0)</f>
        <v>20</v>
      </c>
    </row>
    <row r="1821" spans="1:3" x14ac:dyDescent="0.25">
      <c r="A1821">
        <v>22</v>
      </c>
      <c r="B1821">
        <v>7141</v>
      </c>
      <c r="C1821">
        <f>VLOOKUP(Table_ExternalData_1[[#This Row],[Discount_Id]],Popusti!A:C,3,0)</f>
        <v>20</v>
      </c>
    </row>
    <row r="1822" spans="1:3" x14ac:dyDescent="0.25">
      <c r="A1822">
        <v>22</v>
      </c>
      <c r="B1822">
        <v>7142</v>
      </c>
      <c r="C1822">
        <f>VLOOKUP(Table_ExternalData_1[[#This Row],[Discount_Id]],Popusti!A:C,3,0)</f>
        <v>20</v>
      </c>
    </row>
    <row r="1823" spans="1:3" x14ac:dyDescent="0.25">
      <c r="A1823">
        <v>22</v>
      </c>
      <c r="B1823">
        <v>7150</v>
      </c>
      <c r="C1823">
        <f>VLOOKUP(Table_ExternalData_1[[#This Row],[Discount_Id]],Popusti!A:C,3,0)</f>
        <v>20</v>
      </c>
    </row>
    <row r="1824" spans="1:3" x14ac:dyDescent="0.25">
      <c r="A1824">
        <v>22</v>
      </c>
      <c r="B1824">
        <v>7157</v>
      </c>
      <c r="C1824">
        <f>VLOOKUP(Table_ExternalData_1[[#This Row],[Discount_Id]],Popusti!A:C,3,0)</f>
        <v>20</v>
      </c>
    </row>
    <row r="1825" spans="1:3" x14ac:dyDescent="0.25">
      <c r="A1825">
        <v>22</v>
      </c>
      <c r="B1825">
        <v>7158</v>
      </c>
      <c r="C1825">
        <f>VLOOKUP(Table_ExternalData_1[[#This Row],[Discount_Id]],Popusti!A:C,3,0)</f>
        <v>20</v>
      </c>
    </row>
    <row r="1826" spans="1:3" x14ac:dyDescent="0.25">
      <c r="A1826">
        <v>22</v>
      </c>
      <c r="B1826">
        <v>7159</v>
      </c>
      <c r="C1826">
        <f>VLOOKUP(Table_ExternalData_1[[#This Row],[Discount_Id]],Popusti!A:C,3,0)</f>
        <v>20</v>
      </c>
    </row>
    <row r="1827" spans="1:3" x14ac:dyDescent="0.25">
      <c r="A1827">
        <v>22</v>
      </c>
      <c r="B1827">
        <v>7160</v>
      </c>
      <c r="C1827">
        <f>VLOOKUP(Table_ExternalData_1[[#This Row],[Discount_Id]],Popusti!A:C,3,0)</f>
        <v>20</v>
      </c>
    </row>
    <row r="1828" spans="1:3" x14ac:dyDescent="0.25">
      <c r="A1828">
        <v>22</v>
      </c>
      <c r="B1828">
        <v>7162</v>
      </c>
      <c r="C1828">
        <f>VLOOKUP(Table_ExternalData_1[[#This Row],[Discount_Id]],Popusti!A:C,3,0)</f>
        <v>20</v>
      </c>
    </row>
    <row r="1829" spans="1:3" x14ac:dyDescent="0.25">
      <c r="A1829">
        <v>22</v>
      </c>
      <c r="B1829">
        <v>7165</v>
      </c>
      <c r="C1829">
        <f>VLOOKUP(Table_ExternalData_1[[#This Row],[Discount_Id]],Popusti!A:C,3,0)</f>
        <v>20</v>
      </c>
    </row>
    <row r="1830" spans="1:3" x14ac:dyDescent="0.25">
      <c r="A1830">
        <v>22</v>
      </c>
      <c r="B1830">
        <v>7169</v>
      </c>
      <c r="C1830">
        <f>VLOOKUP(Table_ExternalData_1[[#This Row],[Discount_Id]],Popusti!A:C,3,0)</f>
        <v>20</v>
      </c>
    </row>
    <row r="1831" spans="1:3" x14ac:dyDescent="0.25">
      <c r="A1831">
        <v>22</v>
      </c>
      <c r="B1831">
        <v>7170</v>
      </c>
      <c r="C1831">
        <f>VLOOKUP(Table_ExternalData_1[[#This Row],[Discount_Id]],Popusti!A:C,3,0)</f>
        <v>20</v>
      </c>
    </row>
    <row r="1832" spans="1:3" x14ac:dyDescent="0.25">
      <c r="A1832">
        <v>22</v>
      </c>
      <c r="B1832">
        <v>7171</v>
      </c>
      <c r="C1832">
        <f>VLOOKUP(Table_ExternalData_1[[#This Row],[Discount_Id]],Popusti!A:C,3,0)</f>
        <v>20</v>
      </c>
    </row>
    <row r="1833" spans="1:3" x14ac:dyDescent="0.25">
      <c r="A1833">
        <v>22</v>
      </c>
      <c r="B1833">
        <v>7173</v>
      </c>
      <c r="C1833">
        <f>VLOOKUP(Table_ExternalData_1[[#This Row],[Discount_Id]],Popusti!A:C,3,0)</f>
        <v>20</v>
      </c>
    </row>
    <row r="1834" spans="1:3" x14ac:dyDescent="0.25">
      <c r="A1834">
        <v>22</v>
      </c>
      <c r="B1834">
        <v>7174</v>
      </c>
      <c r="C1834">
        <f>VLOOKUP(Table_ExternalData_1[[#This Row],[Discount_Id]],Popusti!A:C,3,0)</f>
        <v>20</v>
      </c>
    </row>
    <row r="1835" spans="1:3" x14ac:dyDescent="0.25">
      <c r="A1835">
        <v>22</v>
      </c>
      <c r="B1835">
        <v>7175</v>
      </c>
      <c r="C1835">
        <f>VLOOKUP(Table_ExternalData_1[[#This Row],[Discount_Id]],Popusti!A:C,3,0)</f>
        <v>20</v>
      </c>
    </row>
    <row r="1836" spans="1:3" x14ac:dyDescent="0.25">
      <c r="A1836">
        <v>22</v>
      </c>
      <c r="B1836">
        <v>7176</v>
      </c>
      <c r="C1836">
        <f>VLOOKUP(Table_ExternalData_1[[#This Row],[Discount_Id]],Popusti!A:C,3,0)</f>
        <v>20</v>
      </c>
    </row>
    <row r="1837" spans="1:3" x14ac:dyDescent="0.25">
      <c r="A1837">
        <v>22</v>
      </c>
      <c r="B1837">
        <v>7177</v>
      </c>
      <c r="C1837">
        <f>VLOOKUP(Table_ExternalData_1[[#This Row],[Discount_Id]],Popusti!A:C,3,0)</f>
        <v>20</v>
      </c>
    </row>
    <row r="1838" spans="1:3" x14ac:dyDescent="0.25">
      <c r="A1838">
        <v>22</v>
      </c>
      <c r="B1838">
        <v>7179</v>
      </c>
      <c r="C1838">
        <f>VLOOKUP(Table_ExternalData_1[[#This Row],[Discount_Id]],Popusti!A:C,3,0)</f>
        <v>20</v>
      </c>
    </row>
    <row r="1839" spans="1:3" x14ac:dyDescent="0.25">
      <c r="A1839">
        <v>22</v>
      </c>
      <c r="B1839">
        <v>7181</v>
      </c>
      <c r="C1839">
        <f>VLOOKUP(Table_ExternalData_1[[#This Row],[Discount_Id]],Popusti!A:C,3,0)</f>
        <v>20</v>
      </c>
    </row>
    <row r="1840" spans="1:3" x14ac:dyDescent="0.25">
      <c r="A1840">
        <v>22</v>
      </c>
      <c r="B1840">
        <v>7182</v>
      </c>
      <c r="C1840">
        <f>VLOOKUP(Table_ExternalData_1[[#This Row],[Discount_Id]],Popusti!A:C,3,0)</f>
        <v>20</v>
      </c>
    </row>
    <row r="1841" spans="1:3" x14ac:dyDescent="0.25">
      <c r="A1841">
        <v>22</v>
      </c>
      <c r="B1841">
        <v>7183</v>
      </c>
      <c r="C1841">
        <f>VLOOKUP(Table_ExternalData_1[[#This Row],[Discount_Id]],Popusti!A:C,3,0)</f>
        <v>20</v>
      </c>
    </row>
    <row r="1842" spans="1:3" x14ac:dyDescent="0.25">
      <c r="A1842">
        <v>22</v>
      </c>
      <c r="B1842">
        <v>7185</v>
      </c>
      <c r="C1842">
        <f>VLOOKUP(Table_ExternalData_1[[#This Row],[Discount_Id]],Popusti!A:C,3,0)</f>
        <v>20</v>
      </c>
    </row>
    <row r="1843" spans="1:3" x14ac:dyDescent="0.25">
      <c r="A1843">
        <v>22</v>
      </c>
      <c r="B1843">
        <v>7186</v>
      </c>
      <c r="C1843">
        <f>VLOOKUP(Table_ExternalData_1[[#This Row],[Discount_Id]],Popusti!A:C,3,0)</f>
        <v>20</v>
      </c>
    </row>
    <row r="1844" spans="1:3" x14ac:dyDescent="0.25">
      <c r="A1844">
        <v>22</v>
      </c>
      <c r="B1844">
        <v>7188</v>
      </c>
      <c r="C1844">
        <f>VLOOKUP(Table_ExternalData_1[[#This Row],[Discount_Id]],Popusti!A:C,3,0)</f>
        <v>20</v>
      </c>
    </row>
    <row r="1845" spans="1:3" x14ac:dyDescent="0.25">
      <c r="A1845">
        <v>22</v>
      </c>
      <c r="B1845">
        <v>7189</v>
      </c>
      <c r="C1845">
        <f>VLOOKUP(Table_ExternalData_1[[#This Row],[Discount_Id]],Popusti!A:C,3,0)</f>
        <v>20</v>
      </c>
    </row>
    <row r="1846" spans="1:3" x14ac:dyDescent="0.25">
      <c r="A1846">
        <v>22</v>
      </c>
      <c r="B1846">
        <v>7292</v>
      </c>
      <c r="C1846">
        <f>VLOOKUP(Table_ExternalData_1[[#This Row],[Discount_Id]],Popusti!A:C,3,0)</f>
        <v>20</v>
      </c>
    </row>
    <row r="1847" spans="1:3" x14ac:dyDescent="0.25">
      <c r="A1847">
        <v>22</v>
      </c>
      <c r="B1847">
        <v>7345</v>
      </c>
      <c r="C1847">
        <f>VLOOKUP(Table_ExternalData_1[[#This Row],[Discount_Id]],Popusti!A:C,3,0)</f>
        <v>20</v>
      </c>
    </row>
    <row r="1848" spans="1:3" x14ac:dyDescent="0.25">
      <c r="A1848">
        <v>22</v>
      </c>
      <c r="B1848">
        <v>7347</v>
      </c>
      <c r="C1848">
        <f>VLOOKUP(Table_ExternalData_1[[#This Row],[Discount_Id]],Popusti!A:C,3,0)</f>
        <v>20</v>
      </c>
    </row>
    <row r="1849" spans="1:3" x14ac:dyDescent="0.25">
      <c r="A1849">
        <v>22</v>
      </c>
      <c r="B1849">
        <v>7350</v>
      </c>
      <c r="C1849">
        <f>VLOOKUP(Table_ExternalData_1[[#This Row],[Discount_Id]],Popusti!A:C,3,0)</f>
        <v>20</v>
      </c>
    </row>
    <row r="1850" spans="1:3" x14ac:dyDescent="0.25">
      <c r="A1850">
        <v>22</v>
      </c>
      <c r="B1850">
        <v>7351</v>
      </c>
      <c r="C1850">
        <f>VLOOKUP(Table_ExternalData_1[[#This Row],[Discount_Id]],Popusti!A:C,3,0)</f>
        <v>20</v>
      </c>
    </row>
    <row r="1851" spans="1:3" x14ac:dyDescent="0.25">
      <c r="A1851">
        <v>22</v>
      </c>
      <c r="B1851">
        <v>7352</v>
      </c>
      <c r="C1851">
        <f>VLOOKUP(Table_ExternalData_1[[#This Row],[Discount_Id]],Popusti!A:C,3,0)</f>
        <v>20</v>
      </c>
    </row>
    <row r="1852" spans="1:3" x14ac:dyDescent="0.25">
      <c r="A1852">
        <v>22</v>
      </c>
      <c r="B1852">
        <v>7353</v>
      </c>
      <c r="C1852">
        <f>VLOOKUP(Table_ExternalData_1[[#This Row],[Discount_Id]],Popusti!A:C,3,0)</f>
        <v>20</v>
      </c>
    </row>
    <row r="1853" spans="1:3" x14ac:dyDescent="0.25">
      <c r="A1853">
        <v>22</v>
      </c>
      <c r="B1853">
        <v>7354</v>
      </c>
      <c r="C1853">
        <f>VLOOKUP(Table_ExternalData_1[[#This Row],[Discount_Id]],Popusti!A:C,3,0)</f>
        <v>20</v>
      </c>
    </row>
    <row r="1854" spans="1:3" x14ac:dyDescent="0.25">
      <c r="A1854">
        <v>22</v>
      </c>
      <c r="B1854">
        <v>7356</v>
      </c>
      <c r="C1854">
        <f>VLOOKUP(Table_ExternalData_1[[#This Row],[Discount_Id]],Popusti!A:C,3,0)</f>
        <v>20</v>
      </c>
    </row>
    <row r="1855" spans="1:3" x14ac:dyDescent="0.25">
      <c r="A1855">
        <v>22</v>
      </c>
      <c r="B1855">
        <v>7357</v>
      </c>
      <c r="C1855">
        <f>VLOOKUP(Table_ExternalData_1[[#This Row],[Discount_Id]],Popusti!A:C,3,0)</f>
        <v>20</v>
      </c>
    </row>
    <row r="1856" spans="1:3" x14ac:dyDescent="0.25">
      <c r="A1856">
        <v>22</v>
      </c>
      <c r="B1856">
        <v>7358</v>
      </c>
      <c r="C1856">
        <f>VLOOKUP(Table_ExternalData_1[[#This Row],[Discount_Id]],Popusti!A:C,3,0)</f>
        <v>20</v>
      </c>
    </row>
    <row r="1857" spans="1:3" x14ac:dyDescent="0.25">
      <c r="A1857">
        <v>22</v>
      </c>
      <c r="B1857">
        <v>7359</v>
      </c>
      <c r="C1857">
        <f>VLOOKUP(Table_ExternalData_1[[#This Row],[Discount_Id]],Popusti!A:C,3,0)</f>
        <v>20</v>
      </c>
    </row>
    <row r="1858" spans="1:3" x14ac:dyDescent="0.25">
      <c r="A1858">
        <v>22</v>
      </c>
      <c r="B1858">
        <v>7360</v>
      </c>
      <c r="C1858">
        <f>VLOOKUP(Table_ExternalData_1[[#This Row],[Discount_Id]],Popusti!A:C,3,0)</f>
        <v>20</v>
      </c>
    </row>
    <row r="1859" spans="1:3" x14ac:dyDescent="0.25">
      <c r="A1859">
        <v>22</v>
      </c>
      <c r="B1859">
        <v>7361</v>
      </c>
      <c r="C1859">
        <f>VLOOKUP(Table_ExternalData_1[[#This Row],[Discount_Id]],Popusti!A:C,3,0)</f>
        <v>20</v>
      </c>
    </row>
    <row r="1860" spans="1:3" x14ac:dyDescent="0.25">
      <c r="A1860">
        <v>22</v>
      </c>
      <c r="B1860">
        <v>7362</v>
      </c>
      <c r="C1860">
        <f>VLOOKUP(Table_ExternalData_1[[#This Row],[Discount_Id]],Popusti!A:C,3,0)</f>
        <v>20</v>
      </c>
    </row>
    <row r="1861" spans="1:3" x14ac:dyDescent="0.25">
      <c r="A1861">
        <v>22</v>
      </c>
      <c r="B1861">
        <v>7375</v>
      </c>
      <c r="C1861">
        <f>VLOOKUP(Table_ExternalData_1[[#This Row],[Discount_Id]],Popusti!A:C,3,0)</f>
        <v>20</v>
      </c>
    </row>
    <row r="1862" spans="1:3" x14ac:dyDescent="0.25">
      <c r="A1862">
        <v>22</v>
      </c>
      <c r="B1862">
        <v>7376</v>
      </c>
      <c r="C1862">
        <f>VLOOKUP(Table_ExternalData_1[[#This Row],[Discount_Id]],Popusti!A:C,3,0)</f>
        <v>20</v>
      </c>
    </row>
    <row r="1863" spans="1:3" x14ac:dyDescent="0.25">
      <c r="A1863">
        <v>22</v>
      </c>
      <c r="B1863">
        <v>7380</v>
      </c>
      <c r="C1863">
        <f>VLOOKUP(Table_ExternalData_1[[#This Row],[Discount_Id]],Popusti!A:C,3,0)</f>
        <v>20</v>
      </c>
    </row>
    <row r="1864" spans="1:3" x14ac:dyDescent="0.25">
      <c r="A1864">
        <v>22</v>
      </c>
      <c r="B1864">
        <v>7382</v>
      </c>
      <c r="C1864">
        <f>VLOOKUP(Table_ExternalData_1[[#This Row],[Discount_Id]],Popusti!A:C,3,0)</f>
        <v>20</v>
      </c>
    </row>
    <row r="1865" spans="1:3" x14ac:dyDescent="0.25">
      <c r="A1865">
        <v>22</v>
      </c>
      <c r="B1865">
        <v>7383</v>
      </c>
      <c r="C1865">
        <f>VLOOKUP(Table_ExternalData_1[[#This Row],[Discount_Id]],Popusti!A:C,3,0)</f>
        <v>20</v>
      </c>
    </row>
    <row r="1866" spans="1:3" x14ac:dyDescent="0.25">
      <c r="A1866">
        <v>22</v>
      </c>
      <c r="B1866">
        <v>7386</v>
      </c>
      <c r="C1866">
        <f>VLOOKUP(Table_ExternalData_1[[#This Row],[Discount_Id]],Popusti!A:C,3,0)</f>
        <v>20</v>
      </c>
    </row>
    <row r="1867" spans="1:3" x14ac:dyDescent="0.25">
      <c r="A1867">
        <v>22</v>
      </c>
      <c r="B1867">
        <v>7388</v>
      </c>
      <c r="C1867">
        <f>VLOOKUP(Table_ExternalData_1[[#This Row],[Discount_Id]],Popusti!A:C,3,0)</f>
        <v>20</v>
      </c>
    </row>
    <row r="1868" spans="1:3" x14ac:dyDescent="0.25">
      <c r="A1868">
        <v>22</v>
      </c>
      <c r="B1868">
        <v>7391</v>
      </c>
      <c r="C1868">
        <f>VLOOKUP(Table_ExternalData_1[[#This Row],[Discount_Id]],Popusti!A:C,3,0)</f>
        <v>20</v>
      </c>
    </row>
    <row r="1869" spans="1:3" x14ac:dyDescent="0.25">
      <c r="A1869">
        <v>22</v>
      </c>
      <c r="B1869">
        <v>7393</v>
      </c>
      <c r="C1869">
        <f>VLOOKUP(Table_ExternalData_1[[#This Row],[Discount_Id]],Popusti!A:C,3,0)</f>
        <v>20</v>
      </c>
    </row>
    <row r="1870" spans="1:3" x14ac:dyDescent="0.25">
      <c r="A1870">
        <v>22</v>
      </c>
      <c r="B1870">
        <v>7394</v>
      </c>
      <c r="C1870">
        <f>VLOOKUP(Table_ExternalData_1[[#This Row],[Discount_Id]],Popusti!A:C,3,0)</f>
        <v>20</v>
      </c>
    </row>
    <row r="1871" spans="1:3" x14ac:dyDescent="0.25">
      <c r="A1871">
        <v>22</v>
      </c>
      <c r="B1871">
        <v>7395</v>
      </c>
      <c r="C1871">
        <f>VLOOKUP(Table_ExternalData_1[[#This Row],[Discount_Id]],Popusti!A:C,3,0)</f>
        <v>20</v>
      </c>
    </row>
    <row r="1872" spans="1:3" x14ac:dyDescent="0.25">
      <c r="A1872">
        <v>22</v>
      </c>
      <c r="B1872">
        <v>7398</v>
      </c>
      <c r="C1872">
        <f>VLOOKUP(Table_ExternalData_1[[#This Row],[Discount_Id]],Popusti!A:C,3,0)</f>
        <v>20</v>
      </c>
    </row>
    <row r="1873" spans="1:3" x14ac:dyDescent="0.25">
      <c r="A1873">
        <v>22</v>
      </c>
      <c r="B1873">
        <v>7400</v>
      </c>
      <c r="C1873">
        <f>VLOOKUP(Table_ExternalData_1[[#This Row],[Discount_Id]],Popusti!A:C,3,0)</f>
        <v>20</v>
      </c>
    </row>
    <row r="1874" spans="1:3" x14ac:dyDescent="0.25">
      <c r="A1874">
        <v>22</v>
      </c>
      <c r="B1874">
        <v>7428</v>
      </c>
      <c r="C1874">
        <f>VLOOKUP(Table_ExternalData_1[[#This Row],[Discount_Id]],Popusti!A:C,3,0)</f>
        <v>20</v>
      </c>
    </row>
    <row r="1875" spans="1:3" x14ac:dyDescent="0.25">
      <c r="A1875">
        <v>22</v>
      </c>
      <c r="B1875">
        <v>7430</v>
      </c>
      <c r="C1875">
        <f>VLOOKUP(Table_ExternalData_1[[#This Row],[Discount_Id]],Popusti!A:C,3,0)</f>
        <v>20</v>
      </c>
    </row>
    <row r="1876" spans="1:3" x14ac:dyDescent="0.25">
      <c r="A1876">
        <v>22</v>
      </c>
      <c r="B1876">
        <v>7431</v>
      </c>
      <c r="C1876">
        <f>VLOOKUP(Table_ExternalData_1[[#This Row],[Discount_Id]],Popusti!A:C,3,0)</f>
        <v>20</v>
      </c>
    </row>
    <row r="1877" spans="1:3" x14ac:dyDescent="0.25">
      <c r="A1877">
        <v>22</v>
      </c>
      <c r="B1877">
        <v>7432</v>
      </c>
      <c r="C1877">
        <f>VLOOKUP(Table_ExternalData_1[[#This Row],[Discount_Id]],Popusti!A:C,3,0)</f>
        <v>20</v>
      </c>
    </row>
    <row r="1878" spans="1:3" x14ac:dyDescent="0.25">
      <c r="A1878">
        <v>22</v>
      </c>
      <c r="B1878">
        <v>7433</v>
      </c>
      <c r="C1878">
        <f>VLOOKUP(Table_ExternalData_1[[#This Row],[Discount_Id]],Popusti!A:C,3,0)</f>
        <v>20</v>
      </c>
    </row>
    <row r="1879" spans="1:3" x14ac:dyDescent="0.25">
      <c r="A1879">
        <v>22</v>
      </c>
      <c r="B1879">
        <v>7434</v>
      </c>
      <c r="C1879">
        <f>VLOOKUP(Table_ExternalData_1[[#This Row],[Discount_Id]],Popusti!A:C,3,0)</f>
        <v>20</v>
      </c>
    </row>
    <row r="1880" spans="1:3" x14ac:dyDescent="0.25">
      <c r="A1880">
        <v>22</v>
      </c>
      <c r="B1880">
        <v>7435</v>
      </c>
      <c r="C1880">
        <f>VLOOKUP(Table_ExternalData_1[[#This Row],[Discount_Id]],Popusti!A:C,3,0)</f>
        <v>20</v>
      </c>
    </row>
    <row r="1881" spans="1:3" x14ac:dyDescent="0.25">
      <c r="A1881">
        <v>22</v>
      </c>
      <c r="B1881">
        <v>7437</v>
      </c>
      <c r="C1881">
        <f>VLOOKUP(Table_ExternalData_1[[#This Row],[Discount_Id]],Popusti!A:C,3,0)</f>
        <v>20</v>
      </c>
    </row>
    <row r="1882" spans="1:3" x14ac:dyDescent="0.25">
      <c r="A1882">
        <v>22</v>
      </c>
      <c r="B1882">
        <v>7438</v>
      </c>
      <c r="C1882">
        <f>VLOOKUP(Table_ExternalData_1[[#This Row],[Discount_Id]],Popusti!A:C,3,0)</f>
        <v>20</v>
      </c>
    </row>
    <row r="1883" spans="1:3" x14ac:dyDescent="0.25">
      <c r="A1883">
        <v>22</v>
      </c>
      <c r="B1883">
        <v>7441</v>
      </c>
      <c r="C1883">
        <f>VLOOKUP(Table_ExternalData_1[[#This Row],[Discount_Id]],Popusti!A:C,3,0)</f>
        <v>20</v>
      </c>
    </row>
    <row r="1884" spans="1:3" x14ac:dyDescent="0.25">
      <c r="A1884">
        <v>22</v>
      </c>
      <c r="B1884">
        <v>7447</v>
      </c>
      <c r="C1884">
        <f>VLOOKUP(Table_ExternalData_1[[#This Row],[Discount_Id]],Popusti!A:C,3,0)</f>
        <v>20</v>
      </c>
    </row>
    <row r="1885" spans="1:3" x14ac:dyDescent="0.25">
      <c r="A1885">
        <v>22</v>
      </c>
      <c r="B1885">
        <v>7573</v>
      </c>
      <c r="C1885">
        <f>VLOOKUP(Table_ExternalData_1[[#This Row],[Discount_Id]],Popusti!A:C,3,0)</f>
        <v>20</v>
      </c>
    </row>
    <row r="1886" spans="1:3" x14ac:dyDescent="0.25">
      <c r="A1886">
        <v>22</v>
      </c>
      <c r="B1886">
        <v>7575</v>
      </c>
      <c r="C1886">
        <f>VLOOKUP(Table_ExternalData_1[[#This Row],[Discount_Id]],Popusti!A:C,3,0)</f>
        <v>20</v>
      </c>
    </row>
    <row r="1887" spans="1:3" x14ac:dyDescent="0.25">
      <c r="A1887">
        <v>22</v>
      </c>
      <c r="B1887">
        <v>7576</v>
      </c>
      <c r="C1887">
        <f>VLOOKUP(Table_ExternalData_1[[#This Row],[Discount_Id]],Popusti!A:C,3,0)</f>
        <v>20</v>
      </c>
    </row>
    <row r="1888" spans="1:3" x14ac:dyDescent="0.25">
      <c r="A1888">
        <v>22</v>
      </c>
      <c r="B1888">
        <v>7577</v>
      </c>
      <c r="C1888">
        <f>VLOOKUP(Table_ExternalData_1[[#This Row],[Discount_Id]],Popusti!A:C,3,0)</f>
        <v>20</v>
      </c>
    </row>
    <row r="1889" spans="1:3" x14ac:dyDescent="0.25">
      <c r="A1889">
        <v>22</v>
      </c>
      <c r="B1889">
        <v>7595</v>
      </c>
      <c r="C1889">
        <f>VLOOKUP(Table_ExternalData_1[[#This Row],[Discount_Id]],Popusti!A:C,3,0)</f>
        <v>20</v>
      </c>
    </row>
    <row r="1890" spans="1:3" x14ac:dyDescent="0.25">
      <c r="A1890">
        <v>22</v>
      </c>
      <c r="B1890">
        <v>7596</v>
      </c>
      <c r="C1890">
        <f>VLOOKUP(Table_ExternalData_1[[#This Row],[Discount_Id]],Popusti!A:C,3,0)</f>
        <v>20</v>
      </c>
    </row>
    <row r="1891" spans="1:3" x14ac:dyDescent="0.25">
      <c r="A1891">
        <v>22</v>
      </c>
      <c r="B1891">
        <v>7599</v>
      </c>
      <c r="C1891">
        <f>VLOOKUP(Table_ExternalData_1[[#This Row],[Discount_Id]],Popusti!A:C,3,0)</f>
        <v>20</v>
      </c>
    </row>
    <row r="1892" spans="1:3" x14ac:dyDescent="0.25">
      <c r="A1892">
        <v>22</v>
      </c>
      <c r="B1892">
        <v>7600</v>
      </c>
      <c r="C1892">
        <f>VLOOKUP(Table_ExternalData_1[[#This Row],[Discount_Id]],Popusti!A:C,3,0)</f>
        <v>20</v>
      </c>
    </row>
    <row r="1893" spans="1:3" x14ac:dyDescent="0.25">
      <c r="A1893">
        <v>22</v>
      </c>
      <c r="B1893">
        <v>7602</v>
      </c>
      <c r="C1893">
        <f>VLOOKUP(Table_ExternalData_1[[#This Row],[Discount_Id]],Popusti!A:C,3,0)</f>
        <v>20</v>
      </c>
    </row>
    <row r="1894" spans="1:3" x14ac:dyDescent="0.25">
      <c r="A1894">
        <v>22</v>
      </c>
      <c r="B1894">
        <v>7607</v>
      </c>
      <c r="C1894">
        <f>VLOOKUP(Table_ExternalData_1[[#This Row],[Discount_Id]],Popusti!A:C,3,0)</f>
        <v>20</v>
      </c>
    </row>
    <row r="1895" spans="1:3" x14ac:dyDescent="0.25">
      <c r="A1895">
        <v>22</v>
      </c>
      <c r="B1895">
        <v>7608</v>
      </c>
      <c r="C1895">
        <f>VLOOKUP(Table_ExternalData_1[[#This Row],[Discount_Id]],Popusti!A:C,3,0)</f>
        <v>20</v>
      </c>
    </row>
    <row r="1896" spans="1:3" x14ac:dyDescent="0.25">
      <c r="A1896">
        <v>22</v>
      </c>
      <c r="B1896">
        <v>7631</v>
      </c>
      <c r="C1896">
        <f>VLOOKUP(Table_ExternalData_1[[#This Row],[Discount_Id]],Popusti!A:C,3,0)</f>
        <v>20</v>
      </c>
    </row>
    <row r="1897" spans="1:3" x14ac:dyDescent="0.25">
      <c r="A1897">
        <v>22</v>
      </c>
      <c r="B1897">
        <v>7632</v>
      </c>
      <c r="C1897">
        <f>VLOOKUP(Table_ExternalData_1[[#This Row],[Discount_Id]],Popusti!A:C,3,0)</f>
        <v>20</v>
      </c>
    </row>
    <row r="1898" spans="1:3" x14ac:dyDescent="0.25">
      <c r="A1898">
        <v>22</v>
      </c>
      <c r="B1898">
        <v>7635</v>
      </c>
      <c r="C1898">
        <f>VLOOKUP(Table_ExternalData_1[[#This Row],[Discount_Id]],Popusti!A:C,3,0)</f>
        <v>20</v>
      </c>
    </row>
    <row r="1899" spans="1:3" x14ac:dyDescent="0.25">
      <c r="A1899">
        <v>22</v>
      </c>
      <c r="B1899">
        <v>7636</v>
      </c>
      <c r="C1899">
        <f>VLOOKUP(Table_ExternalData_1[[#This Row],[Discount_Id]],Popusti!A:C,3,0)</f>
        <v>20</v>
      </c>
    </row>
    <row r="1900" spans="1:3" x14ac:dyDescent="0.25">
      <c r="A1900">
        <v>22</v>
      </c>
      <c r="B1900">
        <v>7638</v>
      </c>
      <c r="C1900">
        <f>VLOOKUP(Table_ExternalData_1[[#This Row],[Discount_Id]],Popusti!A:C,3,0)</f>
        <v>20</v>
      </c>
    </row>
    <row r="1901" spans="1:3" x14ac:dyDescent="0.25">
      <c r="A1901">
        <v>22</v>
      </c>
      <c r="B1901">
        <v>7639</v>
      </c>
      <c r="C1901">
        <f>VLOOKUP(Table_ExternalData_1[[#This Row],[Discount_Id]],Popusti!A:C,3,0)</f>
        <v>20</v>
      </c>
    </row>
    <row r="1902" spans="1:3" x14ac:dyDescent="0.25">
      <c r="A1902">
        <v>22</v>
      </c>
      <c r="B1902">
        <v>7643</v>
      </c>
      <c r="C1902">
        <f>VLOOKUP(Table_ExternalData_1[[#This Row],[Discount_Id]],Popusti!A:C,3,0)</f>
        <v>20</v>
      </c>
    </row>
    <row r="1903" spans="1:3" x14ac:dyDescent="0.25">
      <c r="A1903">
        <v>22</v>
      </c>
      <c r="B1903">
        <v>7645</v>
      </c>
      <c r="C1903">
        <f>VLOOKUP(Table_ExternalData_1[[#This Row],[Discount_Id]],Popusti!A:C,3,0)</f>
        <v>20</v>
      </c>
    </row>
    <row r="1904" spans="1:3" x14ac:dyDescent="0.25">
      <c r="A1904">
        <v>22</v>
      </c>
      <c r="B1904">
        <v>7649</v>
      </c>
      <c r="C1904">
        <f>VLOOKUP(Table_ExternalData_1[[#This Row],[Discount_Id]],Popusti!A:C,3,0)</f>
        <v>20</v>
      </c>
    </row>
    <row r="1905" spans="1:3" x14ac:dyDescent="0.25">
      <c r="A1905">
        <v>22</v>
      </c>
      <c r="B1905">
        <v>7654</v>
      </c>
      <c r="C1905">
        <f>VLOOKUP(Table_ExternalData_1[[#This Row],[Discount_Id]],Popusti!A:C,3,0)</f>
        <v>20</v>
      </c>
    </row>
    <row r="1906" spans="1:3" x14ac:dyDescent="0.25">
      <c r="A1906">
        <v>22</v>
      </c>
      <c r="B1906">
        <v>7655</v>
      </c>
      <c r="C1906">
        <f>VLOOKUP(Table_ExternalData_1[[#This Row],[Discount_Id]],Popusti!A:C,3,0)</f>
        <v>20</v>
      </c>
    </row>
    <row r="1907" spans="1:3" x14ac:dyDescent="0.25">
      <c r="A1907">
        <v>22</v>
      </c>
      <c r="B1907">
        <v>7656</v>
      </c>
      <c r="C1907">
        <f>VLOOKUP(Table_ExternalData_1[[#This Row],[Discount_Id]],Popusti!A:C,3,0)</f>
        <v>20</v>
      </c>
    </row>
    <row r="1908" spans="1:3" x14ac:dyDescent="0.25">
      <c r="A1908">
        <v>22</v>
      </c>
      <c r="B1908">
        <v>7657</v>
      </c>
      <c r="C1908">
        <f>VLOOKUP(Table_ExternalData_1[[#This Row],[Discount_Id]],Popusti!A:C,3,0)</f>
        <v>20</v>
      </c>
    </row>
    <row r="1909" spans="1:3" x14ac:dyDescent="0.25">
      <c r="A1909">
        <v>22</v>
      </c>
      <c r="B1909">
        <v>7660</v>
      </c>
      <c r="C1909">
        <f>VLOOKUP(Table_ExternalData_1[[#This Row],[Discount_Id]],Popusti!A:C,3,0)</f>
        <v>20</v>
      </c>
    </row>
    <row r="1910" spans="1:3" x14ac:dyDescent="0.25">
      <c r="A1910">
        <v>22</v>
      </c>
      <c r="B1910">
        <v>7664</v>
      </c>
      <c r="C1910">
        <f>VLOOKUP(Table_ExternalData_1[[#This Row],[Discount_Id]],Popusti!A:C,3,0)</f>
        <v>20</v>
      </c>
    </row>
    <row r="1911" spans="1:3" x14ac:dyDescent="0.25">
      <c r="A1911">
        <v>22</v>
      </c>
      <c r="B1911">
        <v>7668</v>
      </c>
      <c r="C1911">
        <f>VLOOKUP(Table_ExternalData_1[[#This Row],[Discount_Id]],Popusti!A:C,3,0)</f>
        <v>20</v>
      </c>
    </row>
    <row r="1912" spans="1:3" x14ac:dyDescent="0.25">
      <c r="A1912">
        <v>22</v>
      </c>
      <c r="B1912">
        <v>7669</v>
      </c>
      <c r="C1912">
        <f>VLOOKUP(Table_ExternalData_1[[#This Row],[Discount_Id]],Popusti!A:C,3,0)</f>
        <v>20</v>
      </c>
    </row>
    <row r="1913" spans="1:3" x14ac:dyDescent="0.25">
      <c r="A1913">
        <v>22</v>
      </c>
      <c r="B1913">
        <v>7670</v>
      </c>
      <c r="C1913">
        <f>VLOOKUP(Table_ExternalData_1[[#This Row],[Discount_Id]],Popusti!A:C,3,0)</f>
        <v>20</v>
      </c>
    </row>
    <row r="1914" spans="1:3" x14ac:dyDescent="0.25">
      <c r="A1914">
        <v>22</v>
      </c>
      <c r="B1914">
        <v>7671</v>
      </c>
      <c r="C1914">
        <f>VLOOKUP(Table_ExternalData_1[[#This Row],[Discount_Id]],Popusti!A:C,3,0)</f>
        <v>20</v>
      </c>
    </row>
    <row r="1915" spans="1:3" x14ac:dyDescent="0.25">
      <c r="A1915">
        <v>22</v>
      </c>
      <c r="B1915">
        <v>7672</v>
      </c>
      <c r="C1915">
        <f>VLOOKUP(Table_ExternalData_1[[#This Row],[Discount_Id]],Popusti!A:C,3,0)</f>
        <v>20</v>
      </c>
    </row>
    <row r="1916" spans="1:3" x14ac:dyDescent="0.25">
      <c r="A1916">
        <v>22</v>
      </c>
      <c r="B1916">
        <v>7673</v>
      </c>
      <c r="C1916">
        <f>VLOOKUP(Table_ExternalData_1[[#This Row],[Discount_Id]],Popusti!A:C,3,0)</f>
        <v>20</v>
      </c>
    </row>
    <row r="1917" spans="1:3" x14ac:dyDescent="0.25">
      <c r="A1917">
        <v>22</v>
      </c>
      <c r="B1917">
        <v>7680</v>
      </c>
      <c r="C1917">
        <f>VLOOKUP(Table_ExternalData_1[[#This Row],[Discount_Id]],Popusti!A:C,3,0)</f>
        <v>20</v>
      </c>
    </row>
    <row r="1918" spans="1:3" x14ac:dyDescent="0.25">
      <c r="A1918">
        <v>22</v>
      </c>
      <c r="B1918">
        <v>7681</v>
      </c>
      <c r="C1918">
        <f>VLOOKUP(Table_ExternalData_1[[#This Row],[Discount_Id]],Popusti!A:C,3,0)</f>
        <v>20</v>
      </c>
    </row>
    <row r="1919" spans="1:3" x14ac:dyDescent="0.25">
      <c r="A1919">
        <v>22</v>
      </c>
      <c r="B1919">
        <v>7683</v>
      </c>
      <c r="C1919">
        <f>VLOOKUP(Table_ExternalData_1[[#This Row],[Discount_Id]],Popusti!A:C,3,0)</f>
        <v>20</v>
      </c>
    </row>
    <row r="1920" spans="1:3" x14ac:dyDescent="0.25">
      <c r="A1920">
        <v>22</v>
      </c>
      <c r="B1920">
        <v>7684</v>
      </c>
      <c r="C1920">
        <f>VLOOKUP(Table_ExternalData_1[[#This Row],[Discount_Id]],Popusti!A:C,3,0)</f>
        <v>20</v>
      </c>
    </row>
    <row r="1921" spans="1:3" x14ac:dyDescent="0.25">
      <c r="A1921">
        <v>22</v>
      </c>
      <c r="B1921">
        <v>7689</v>
      </c>
      <c r="C1921">
        <f>VLOOKUP(Table_ExternalData_1[[#This Row],[Discount_Id]],Popusti!A:C,3,0)</f>
        <v>20</v>
      </c>
    </row>
    <row r="1922" spans="1:3" x14ac:dyDescent="0.25">
      <c r="A1922">
        <v>22</v>
      </c>
      <c r="B1922">
        <v>7693</v>
      </c>
      <c r="C1922">
        <f>VLOOKUP(Table_ExternalData_1[[#This Row],[Discount_Id]],Popusti!A:C,3,0)</f>
        <v>20</v>
      </c>
    </row>
    <row r="1923" spans="1:3" x14ac:dyDescent="0.25">
      <c r="A1923">
        <v>22</v>
      </c>
      <c r="B1923">
        <v>7694</v>
      </c>
      <c r="C1923">
        <f>VLOOKUP(Table_ExternalData_1[[#This Row],[Discount_Id]],Popusti!A:C,3,0)</f>
        <v>20</v>
      </c>
    </row>
    <row r="1924" spans="1:3" x14ac:dyDescent="0.25">
      <c r="A1924">
        <v>22</v>
      </c>
      <c r="B1924">
        <v>7695</v>
      </c>
      <c r="C1924">
        <f>VLOOKUP(Table_ExternalData_1[[#This Row],[Discount_Id]],Popusti!A:C,3,0)</f>
        <v>20</v>
      </c>
    </row>
    <row r="1925" spans="1:3" x14ac:dyDescent="0.25">
      <c r="A1925">
        <v>22</v>
      </c>
      <c r="B1925">
        <v>7715</v>
      </c>
      <c r="C1925">
        <f>VLOOKUP(Table_ExternalData_1[[#This Row],[Discount_Id]],Popusti!A:C,3,0)</f>
        <v>20</v>
      </c>
    </row>
    <row r="1926" spans="1:3" x14ac:dyDescent="0.25">
      <c r="A1926">
        <v>22</v>
      </c>
      <c r="B1926">
        <v>7722</v>
      </c>
      <c r="C1926">
        <f>VLOOKUP(Table_ExternalData_1[[#This Row],[Discount_Id]],Popusti!A:C,3,0)</f>
        <v>20</v>
      </c>
    </row>
    <row r="1927" spans="1:3" x14ac:dyDescent="0.25">
      <c r="A1927">
        <v>22</v>
      </c>
      <c r="B1927">
        <v>7723</v>
      </c>
      <c r="C1927">
        <f>VLOOKUP(Table_ExternalData_1[[#This Row],[Discount_Id]],Popusti!A:C,3,0)</f>
        <v>20</v>
      </c>
    </row>
    <row r="1928" spans="1:3" x14ac:dyDescent="0.25">
      <c r="A1928">
        <v>22</v>
      </c>
      <c r="B1928">
        <v>7725</v>
      </c>
      <c r="C1928">
        <f>VLOOKUP(Table_ExternalData_1[[#This Row],[Discount_Id]],Popusti!A:C,3,0)</f>
        <v>20</v>
      </c>
    </row>
    <row r="1929" spans="1:3" x14ac:dyDescent="0.25">
      <c r="A1929">
        <v>22</v>
      </c>
      <c r="B1929">
        <v>7734</v>
      </c>
      <c r="C1929">
        <f>VLOOKUP(Table_ExternalData_1[[#This Row],[Discount_Id]],Popusti!A:C,3,0)</f>
        <v>20</v>
      </c>
    </row>
    <row r="1930" spans="1:3" x14ac:dyDescent="0.25">
      <c r="A1930">
        <v>22</v>
      </c>
      <c r="B1930">
        <v>7735</v>
      </c>
      <c r="C1930">
        <f>VLOOKUP(Table_ExternalData_1[[#This Row],[Discount_Id]],Popusti!A:C,3,0)</f>
        <v>20</v>
      </c>
    </row>
    <row r="1931" spans="1:3" x14ac:dyDescent="0.25">
      <c r="A1931">
        <v>22</v>
      </c>
      <c r="B1931">
        <v>7736</v>
      </c>
      <c r="C1931">
        <f>VLOOKUP(Table_ExternalData_1[[#This Row],[Discount_Id]],Popusti!A:C,3,0)</f>
        <v>20</v>
      </c>
    </row>
    <row r="1932" spans="1:3" x14ac:dyDescent="0.25">
      <c r="A1932">
        <v>22</v>
      </c>
      <c r="B1932">
        <v>7747</v>
      </c>
      <c r="C1932">
        <f>VLOOKUP(Table_ExternalData_1[[#This Row],[Discount_Id]],Popusti!A:C,3,0)</f>
        <v>20</v>
      </c>
    </row>
    <row r="1933" spans="1:3" x14ac:dyDescent="0.25">
      <c r="A1933">
        <v>22</v>
      </c>
      <c r="B1933">
        <v>7748</v>
      </c>
      <c r="C1933">
        <f>VLOOKUP(Table_ExternalData_1[[#This Row],[Discount_Id]],Popusti!A:C,3,0)</f>
        <v>20</v>
      </c>
    </row>
    <row r="1934" spans="1:3" x14ac:dyDescent="0.25">
      <c r="A1934">
        <v>22</v>
      </c>
      <c r="B1934">
        <v>7749</v>
      </c>
      <c r="C1934">
        <f>VLOOKUP(Table_ExternalData_1[[#This Row],[Discount_Id]],Popusti!A:C,3,0)</f>
        <v>20</v>
      </c>
    </row>
    <row r="1935" spans="1:3" x14ac:dyDescent="0.25">
      <c r="A1935">
        <v>22</v>
      </c>
      <c r="B1935">
        <v>7750</v>
      </c>
      <c r="C1935">
        <f>VLOOKUP(Table_ExternalData_1[[#This Row],[Discount_Id]],Popusti!A:C,3,0)</f>
        <v>20</v>
      </c>
    </row>
    <row r="1936" spans="1:3" x14ac:dyDescent="0.25">
      <c r="A1936">
        <v>22</v>
      </c>
      <c r="B1936">
        <v>7755</v>
      </c>
      <c r="C1936">
        <f>VLOOKUP(Table_ExternalData_1[[#This Row],[Discount_Id]],Popusti!A:C,3,0)</f>
        <v>20</v>
      </c>
    </row>
    <row r="1937" spans="1:3" x14ac:dyDescent="0.25">
      <c r="A1937">
        <v>22</v>
      </c>
      <c r="B1937">
        <v>7756</v>
      </c>
      <c r="C1937">
        <f>VLOOKUP(Table_ExternalData_1[[#This Row],[Discount_Id]],Popusti!A:C,3,0)</f>
        <v>20</v>
      </c>
    </row>
    <row r="1938" spans="1:3" x14ac:dyDescent="0.25">
      <c r="A1938">
        <v>22</v>
      </c>
      <c r="B1938">
        <v>7757</v>
      </c>
      <c r="C1938">
        <f>VLOOKUP(Table_ExternalData_1[[#This Row],[Discount_Id]],Popusti!A:C,3,0)</f>
        <v>20</v>
      </c>
    </row>
    <row r="1939" spans="1:3" x14ac:dyDescent="0.25">
      <c r="A1939">
        <v>22</v>
      </c>
      <c r="B1939">
        <v>7758</v>
      </c>
      <c r="C1939">
        <f>VLOOKUP(Table_ExternalData_1[[#This Row],[Discount_Id]],Popusti!A:C,3,0)</f>
        <v>20</v>
      </c>
    </row>
    <row r="1940" spans="1:3" x14ac:dyDescent="0.25">
      <c r="A1940">
        <v>22</v>
      </c>
      <c r="B1940">
        <v>7761</v>
      </c>
      <c r="C1940">
        <f>VLOOKUP(Table_ExternalData_1[[#This Row],[Discount_Id]],Popusti!A:C,3,0)</f>
        <v>20</v>
      </c>
    </row>
    <row r="1941" spans="1:3" x14ac:dyDescent="0.25">
      <c r="A1941">
        <v>22</v>
      </c>
      <c r="B1941">
        <v>7763</v>
      </c>
      <c r="C1941">
        <f>VLOOKUP(Table_ExternalData_1[[#This Row],[Discount_Id]],Popusti!A:C,3,0)</f>
        <v>20</v>
      </c>
    </row>
    <row r="1942" spans="1:3" x14ac:dyDescent="0.25">
      <c r="A1942">
        <v>22</v>
      </c>
      <c r="B1942">
        <v>7764</v>
      </c>
      <c r="C1942">
        <f>VLOOKUP(Table_ExternalData_1[[#This Row],[Discount_Id]],Popusti!A:C,3,0)</f>
        <v>20</v>
      </c>
    </row>
    <row r="1943" spans="1:3" x14ac:dyDescent="0.25">
      <c r="A1943">
        <v>22</v>
      </c>
      <c r="B1943">
        <v>7766</v>
      </c>
      <c r="C1943">
        <f>VLOOKUP(Table_ExternalData_1[[#This Row],[Discount_Id]],Popusti!A:C,3,0)</f>
        <v>20</v>
      </c>
    </row>
    <row r="1944" spans="1:3" x14ac:dyDescent="0.25">
      <c r="A1944">
        <v>22</v>
      </c>
      <c r="B1944">
        <v>7768</v>
      </c>
      <c r="C1944">
        <f>VLOOKUP(Table_ExternalData_1[[#This Row],[Discount_Id]],Popusti!A:C,3,0)</f>
        <v>20</v>
      </c>
    </row>
    <row r="1945" spans="1:3" x14ac:dyDescent="0.25">
      <c r="A1945">
        <v>22</v>
      </c>
      <c r="B1945">
        <v>7773</v>
      </c>
      <c r="C1945">
        <f>VLOOKUP(Table_ExternalData_1[[#This Row],[Discount_Id]],Popusti!A:C,3,0)</f>
        <v>20</v>
      </c>
    </row>
    <row r="1946" spans="1:3" x14ac:dyDescent="0.25">
      <c r="A1946">
        <v>22</v>
      </c>
      <c r="B1946">
        <v>7774</v>
      </c>
      <c r="C1946">
        <f>VLOOKUP(Table_ExternalData_1[[#This Row],[Discount_Id]],Popusti!A:C,3,0)</f>
        <v>20</v>
      </c>
    </row>
    <row r="1947" spans="1:3" x14ac:dyDescent="0.25">
      <c r="A1947">
        <v>22</v>
      </c>
      <c r="B1947">
        <v>7775</v>
      </c>
      <c r="C1947">
        <f>VLOOKUP(Table_ExternalData_1[[#This Row],[Discount_Id]],Popusti!A:C,3,0)</f>
        <v>20</v>
      </c>
    </row>
    <row r="1948" spans="1:3" x14ac:dyDescent="0.25">
      <c r="A1948">
        <v>22</v>
      </c>
      <c r="B1948">
        <v>7777</v>
      </c>
      <c r="C1948">
        <f>VLOOKUP(Table_ExternalData_1[[#This Row],[Discount_Id]],Popusti!A:C,3,0)</f>
        <v>20</v>
      </c>
    </row>
    <row r="1949" spans="1:3" x14ac:dyDescent="0.25">
      <c r="A1949">
        <v>22</v>
      </c>
      <c r="B1949">
        <v>7778</v>
      </c>
      <c r="C1949">
        <f>VLOOKUP(Table_ExternalData_1[[#This Row],[Discount_Id]],Popusti!A:C,3,0)</f>
        <v>20</v>
      </c>
    </row>
    <row r="1950" spans="1:3" x14ac:dyDescent="0.25">
      <c r="A1950">
        <v>22</v>
      </c>
      <c r="B1950">
        <v>7779</v>
      </c>
      <c r="C1950">
        <f>VLOOKUP(Table_ExternalData_1[[#This Row],[Discount_Id]],Popusti!A:C,3,0)</f>
        <v>20</v>
      </c>
    </row>
    <row r="1951" spans="1:3" x14ac:dyDescent="0.25">
      <c r="A1951">
        <v>22</v>
      </c>
      <c r="B1951">
        <v>7782</v>
      </c>
      <c r="C1951">
        <f>VLOOKUP(Table_ExternalData_1[[#This Row],[Discount_Id]],Popusti!A:C,3,0)</f>
        <v>20</v>
      </c>
    </row>
    <row r="1952" spans="1:3" x14ac:dyDescent="0.25">
      <c r="A1952">
        <v>22</v>
      </c>
      <c r="B1952">
        <v>7784</v>
      </c>
      <c r="C1952">
        <f>VLOOKUP(Table_ExternalData_1[[#This Row],[Discount_Id]],Popusti!A:C,3,0)</f>
        <v>20</v>
      </c>
    </row>
    <row r="1953" spans="1:3" x14ac:dyDescent="0.25">
      <c r="A1953">
        <v>22</v>
      </c>
      <c r="B1953">
        <v>7785</v>
      </c>
      <c r="C1953">
        <f>VLOOKUP(Table_ExternalData_1[[#This Row],[Discount_Id]],Popusti!A:C,3,0)</f>
        <v>20</v>
      </c>
    </row>
    <row r="1954" spans="1:3" x14ac:dyDescent="0.25">
      <c r="A1954">
        <v>22</v>
      </c>
      <c r="B1954">
        <v>7786</v>
      </c>
      <c r="C1954">
        <f>VLOOKUP(Table_ExternalData_1[[#This Row],[Discount_Id]],Popusti!A:C,3,0)</f>
        <v>20</v>
      </c>
    </row>
    <row r="1955" spans="1:3" x14ac:dyDescent="0.25">
      <c r="A1955">
        <v>22</v>
      </c>
      <c r="B1955">
        <v>7791</v>
      </c>
      <c r="C1955">
        <f>VLOOKUP(Table_ExternalData_1[[#This Row],[Discount_Id]],Popusti!A:C,3,0)</f>
        <v>20</v>
      </c>
    </row>
    <row r="1956" spans="1:3" x14ac:dyDescent="0.25">
      <c r="A1956">
        <v>22</v>
      </c>
      <c r="B1956">
        <v>7792</v>
      </c>
      <c r="C1956">
        <f>VLOOKUP(Table_ExternalData_1[[#This Row],[Discount_Id]],Popusti!A:C,3,0)</f>
        <v>20</v>
      </c>
    </row>
    <row r="1957" spans="1:3" x14ac:dyDescent="0.25">
      <c r="A1957">
        <v>22</v>
      </c>
      <c r="B1957">
        <v>7793</v>
      </c>
      <c r="C1957">
        <f>VLOOKUP(Table_ExternalData_1[[#This Row],[Discount_Id]],Popusti!A:C,3,0)</f>
        <v>20</v>
      </c>
    </row>
    <row r="1958" spans="1:3" x14ac:dyDescent="0.25">
      <c r="A1958">
        <v>22</v>
      </c>
      <c r="B1958">
        <v>7794</v>
      </c>
      <c r="C1958">
        <f>VLOOKUP(Table_ExternalData_1[[#This Row],[Discount_Id]],Popusti!A:C,3,0)</f>
        <v>20</v>
      </c>
    </row>
    <row r="1959" spans="1:3" x14ac:dyDescent="0.25">
      <c r="A1959">
        <v>22</v>
      </c>
      <c r="B1959">
        <v>7795</v>
      </c>
      <c r="C1959">
        <f>VLOOKUP(Table_ExternalData_1[[#This Row],[Discount_Id]],Popusti!A:C,3,0)</f>
        <v>20</v>
      </c>
    </row>
    <row r="1960" spans="1:3" x14ac:dyDescent="0.25">
      <c r="A1960">
        <v>22</v>
      </c>
      <c r="B1960">
        <v>7797</v>
      </c>
      <c r="C1960">
        <f>VLOOKUP(Table_ExternalData_1[[#This Row],[Discount_Id]],Popusti!A:C,3,0)</f>
        <v>20</v>
      </c>
    </row>
    <row r="1961" spans="1:3" x14ac:dyDescent="0.25">
      <c r="A1961">
        <v>22</v>
      </c>
      <c r="B1961">
        <v>7798</v>
      </c>
      <c r="C1961">
        <f>VLOOKUP(Table_ExternalData_1[[#This Row],[Discount_Id]],Popusti!A:C,3,0)</f>
        <v>20</v>
      </c>
    </row>
    <row r="1962" spans="1:3" x14ac:dyDescent="0.25">
      <c r="A1962">
        <v>22</v>
      </c>
      <c r="B1962">
        <v>7799</v>
      </c>
      <c r="C1962">
        <f>VLOOKUP(Table_ExternalData_1[[#This Row],[Discount_Id]],Popusti!A:C,3,0)</f>
        <v>20</v>
      </c>
    </row>
    <row r="1963" spans="1:3" x14ac:dyDescent="0.25">
      <c r="A1963">
        <v>22</v>
      </c>
      <c r="B1963">
        <v>7800</v>
      </c>
      <c r="C1963">
        <f>VLOOKUP(Table_ExternalData_1[[#This Row],[Discount_Id]],Popusti!A:C,3,0)</f>
        <v>20</v>
      </c>
    </row>
    <row r="1964" spans="1:3" x14ac:dyDescent="0.25">
      <c r="A1964">
        <v>22</v>
      </c>
      <c r="B1964">
        <v>7801</v>
      </c>
      <c r="C1964">
        <f>VLOOKUP(Table_ExternalData_1[[#This Row],[Discount_Id]],Popusti!A:C,3,0)</f>
        <v>20</v>
      </c>
    </row>
    <row r="1965" spans="1:3" x14ac:dyDescent="0.25">
      <c r="A1965">
        <v>22</v>
      </c>
      <c r="B1965">
        <v>7802</v>
      </c>
      <c r="C1965">
        <f>VLOOKUP(Table_ExternalData_1[[#This Row],[Discount_Id]],Popusti!A:C,3,0)</f>
        <v>20</v>
      </c>
    </row>
    <row r="1966" spans="1:3" x14ac:dyDescent="0.25">
      <c r="A1966">
        <v>22</v>
      </c>
      <c r="B1966">
        <v>7810</v>
      </c>
      <c r="C1966">
        <f>VLOOKUP(Table_ExternalData_1[[#This Row],[Discount_Id]],Popusti!A:C,3,0)</f>
        <v>20</v>
      </c>
    </row>
    <row r="1967" spans="1:3" x14ac:dyDescent="0.25">
      <c r="A1967">
        <v>22</v>
      </c>
      <c r="B1967">
        <v>7815</v>
      </c>
      <c r="C1967">
        <f>VLOOKUP(Table_ExternalData_1[[#This Row],[Discount_Id]],Popusti!A:C,3,0)</f>
        <v>20</v>
      </c>
    </row>
    <row r="1968" spans="1:3" x14ac:dyDescent="0.25">
      <c r="A1968">
        <v>22</v>
      </c>
      <c r="B1968">
        <v>7816</v>
      </c>
      <c r="C1968">
        <f>VLOOKUP(Table_ExternalData_1[[#This Row],[Discount_Id]],Popusti!A:C,3,0)</f>
        <v>20</v>
      </c>
    </row>
    <row r="1969" spans="1:3" x14ac:dyDescent="0.25">
      <c r="A1969">
        <v>22</v>
      </c>
      <c r="B1969">
        <v>7819</v>
      </c>
      <c r="C1969">
        <f>VLOOKUP(Table_ExternalData_1[[#This Row],[Discount_Id]],Popusti!A:C,3,0)</f>
        <v>20</v>
      </c>
    </row>
    <row r="1970" spans="1:3" x14ac:dyDescent="0.25">
      <c r="A1970">
        <v>22</v>
      </c>
      <c r="B1970">
        <v>7820</v>
      </c>
      <c r="C1970">
        <f>VLOOKUP(Table_ExternalData_1[[#This Row],[Discount_Id]],Popusti!A:C,3,0)</f>
        <v>20</v>
      </c>
    </row>
    <row r="1971" spans="1:3" x14ac:dyDescent="0.25">
      <c r="A1971">
        <v>22</v>
      </c>
      <c r="B1971">
        <v>7821</v>
      </c>
      <c r="C1971">
        <f>VLOOKUP(Table_ExternalData_1[[#This Row],[Discount_Id]],Popusti!A:C,3,0)</f>
        <v>20</v>
      </c>
    </row>
    <row r="1972" spans="1:3" x14ac:dyDescent="0.25">
      <c r="A1972">
        <v>22</v>
      </c>
      <c r="B1972">
        <v>7822</v>
      </c>
      <c r="C1972">
        <f>VLOOKUP(Table_ExternalData_1[[#This Row],[Discount_Id]],Popusti!A:C,3,0)</f>
        <v>20</v>
      </c>
    </row>
    <row r="1973" spans="1:3" x14ac:dyDescent="0.25">
      <c r="A1973">
        <v>22</v>
      </c>
      <c r="B1973">
        <v>7824</v>
      </c>
      <c r="C1973">
        <f>VLOOKUP(Table_ExternalData_1[[#This Row],[Discount_Id]],Popusti!A:C,3,0)</f>
        <v>20</v>
      </c>
    </row>
    <row r="1974" spans="1:3" x14ac:dyDescent="0.25">
      <c r="A1974">
        <v>22</v>
      </c>
      <c r="B1974">
        <v>7825</v>
      </c>
      <c r="C1974">
        <f>VLOOKUP(Table_ExternalData_1[[#This Row],[Discount_Id]],Popusti!A:C,3,0)</f>
        <v>20</v>
      </c>
    </row>
    <row r="1975" spans="1:3" x14ac:dyDescent="0.25">
      <c r="A1975">
        <v>22</v>
      </c>
      <c r="B1975">
        <v>7837</v>
      </c>
      <c r="C1975">
        <f>VLOOKUP(Table_ExternalData_1[[#This Row],[Discount_Id]],Popusti!A:C,3,0)</f>
        <v>20</v>
      </c>
    </row>
    <row r="1976" spans="1:3" x14ac:dyDescent="0.25">
      <c r="A1976">
        <v>22</v>
      </c>
      <c r="B1976">
        <v>7858</v>
      </c>
      <c r="C1976">
        <f>VLOOKUP(Table_ExternalData_1[[#This Row],[Discount_Id]],Popusti!A:C,3,0)</f>
        <v>20</v>
      </c>
    </row>
    <row r="1977" spans="1:3" x14ac:dyDescent="0.25">
      <c r="A1977">
        <v>22</v>
      </c>
      <c r="B1977">
        <v>7860</v>
      </c>
      <c r="C1977">
        <f>VLOOKUP(Table_ExternalData_1[[#This Row],[Discount_Id]],Popusti!A:C,3,0)</f>
        <v>20</v>
      </c>
    </row>
    <row r="1978" spans="1:3" x14ac:dyDescent="0.25">
      <c r="A1978">
        <v>22</v>
      </c>
      <c r="B1978">
        <v>7862</v>
      </c>
      <c r="C1978">
        <f>VLOOKUP(Table_ExternalData_1[[#This Row],[Discount_Id]],Popusti!A:C,3,0)</f>
        <v>20</v>
      </c>
    </row>
    <row r="1979" spans="1:3" x14ac:dyDescent="0.25">
      <c r="A1979">
        <v>22</v>
      </c>
      <c r="B1979">
        <v>7894</v>
      </c>
      <c r="C1979">
        <f>VLOOKUP(Table_ExternalData_1[[#This Row],[Discount_Id]],Popusti!A:C,3,0)</f>
        <v>20</v>
      </c>
    </row>
    <row r="1980" spans="1:3" x14ac:dyDescent="0.25">
      <c r="A1980">
        <v>22</v>
      </c>
      <c r="B1980">
        <v>7895</v>
      </c>
      <c r="C1980">
        <f>VLOOKUP(Table_ExternalData_1[[#This Row],[Discount_Id]],Popusti!A:C,3,0)</f>
        <v>20</v>
      </c>
    </row>
    <row r="1981" spans="1:3" x14ac:dyDescent="0.25">
      <c r="A1981">
        <v>22</v>
      </c>
      <c r="B1981">
        <v>7898</v>
      </c>
      <c r="C1981">
        <f>VLOOKUP(Table_ExternalData_1[[#This Row],[Discount_Id]],Popusti!A:C,3,0)</f>
        <v>20</v>
      </c>
    </row>
    <row r="1982" spans="1:3" x14ac:dyDescent="0.25">
      <c r="A1982">
        <v>22</v>
      </c>
      <c r="B1982">
        <v>7899</v>
      </c>
      <c r="C1982">
        <f>VLOOKUP(Table_ExternalData_1[[#This Row],[Discount_Id]],Popusti!A:C,3,0)</f>
        <v>20</v>
      </c>
    </row>
    <row r="1983" spans="1:3" x14ac:dyDescent="0.25">
      <c r="A1983">
        <v>22</v>
      </c>
      <c r="B1983">
        <v>7900</v>
      </c>
      <c r="C1983">
        <f>VLOOKUP(Table_ExternalData_1[[#This Row],[Discount_Id]],Popusti!A:C,3,0)</f>
        <v>20</v>
      </c>
    </row>
    <row r="1984" spans="1:3" x14ac:dyDescent="0.25">
      <c r="A1984">
        <v>22</v>
      </c>
      <c r="B1984">
        <v>7903</v>
      </c>
      <c r="C1984">
        <f>VLOOKUP(Table_ExternalData_1[[#This Row],[Discount_Id]],Popusti!A:C,3,0)</f>
        <v>20</v>
      </c>
    </row>
    <row r="1985" spans="1:3" x14ac:dyDescent="0.25">
      <c r="A1985">
        <v>22</v>
      </c>
      <c r="B1985">
        <v>7904</v>
      </c>
      <c r="C1985">
        <f>VLOOKUP(Table_ExternalData_1[[#This Row],[Discount_Id]],Popusti!A:C,3,0)</f>
        <v>20</v>
      </c>
    </row>
    <row r="1986" spans="1:3" x14ac:dyDescent="0.25">
      <c r="A1986">
        <v>22</v>
      </c>
      <c r="B1986">
        <v>7908</v>
      </c>
      <c r="C1986">
        <f>VLOOKUP(Table_ExternalData_1[[#This Row],[Discount_Id]],Popusti!A:C,3,0)</f>
        <v>20</v>
      </c>
    </row>
    <row r="1987" spans="1:3" x14ac:dyDescent="0.25">
      <c r="A1987">
        <v>22</v>
      </c>
      <c r="B1987">
        <v>7909</v>
      </c>
      <c r="C1987">
        <f>VLOOKUP(Table_ExternalData_1[[#This Row],[Discount_Id]],Popusti!A:C,3,0)</f>
        <v>20</v>
      </c>
    </row>
    <row r="1988" spans="1:3" x14ac:dyDescent="0.25">
      <c r="A1988">
        <v>22</v>
      </c>
      <c r="B1988">
        <v>7911</v>
      </c>
      <c r="C1988">
        <f>VLOOKUP(Table_ExternalData_1[[#This Row],[Discount_Id]],Popusti!A:C,3,0)</f>
        <v>20</v>
      </c>
    </row>
    <row r="1989" spans="1:3" x14ac:dyDescent="0.25">
      <c r="A1989">
        <v>22</v>
      </c>
      <c r="B1989">
        <v>7912</v>
      </c>
      <c r="C1989">
        <f>VLOOKUP(Table_ExternalData_1[[#This Row],[Discount_Id]],Popusti!A:C,3,0)</f>
        <v>20</v>
      </c>
    </row>
    <row r="1990" spans="1:3" x14ac:dyDescent="0.25">
      <c r="A1990">
        <v>22</v>
      </c>
      <c r="B1990">
        <v>7914</v>
      </c>
      <c r="C1990">
        <f>VLOOKUP(Table_ExternalData_1[[#This Row],[Discount_Id]],Popusti!A:C,3,0)</f>
        <v>20</v>
      </c>
    </row>
    <row r="1991" spans="1:3" x14ac:dyDescent="0.25">
      <c r="A1991">
        <v>22</v>
      </c>
      <c r="B1991">
        <v>7918</v>
      </c>
      <c r="C1991">
        <f>VLOOKUP(Table_ExternalData_1[[#This Row],[Discount_Id]],Popusti!A:C,3,0)</f>
        <v>20</v>
      </c>
    </row>
    <row r="1992" spans="1:3" x14ac:dyDescent="0.25">
      <c r="A1992">
        <v>22</v>
      </c>
      <c r="B1992">
        <v>7970</v>
      </c>
      <c r="C1992">
        <f>VLOOKUP(Table_ExternalData_1[[#This Row],[Discount_Id]],Popusti!A:C,3,0)</f>
        <v>20</v>
      </c>
    </row>
    <row r="1993" spans="1:3" x14ac:dyDescent="0.25">
      <c r="A1993">
        <v>22</v>
      </c>
      <c r="B1993">
        <v>7971</v>
      </c>
      <c r="C1993">
        <f>VLOOKUP(Table_ExternalData_1[[#This Row],[Discount_Id]],Popusti!A:C,3,0)</f>
        <v>20</v>
      </c>
    </row>
    <row r="1994" spans="1:3" x14ac:dyDescent="0.25">
      <c r="A1994">
        <v>22</v>
      </c>
      <c r="B1994">
        <v>7974</v>
      </c>
      <c r="C1994">
        <f>VLOOKUP(Table_ExternalData_1[[#This Row],[Discount_Id]],Popusti!A:C,3,0)</f>
        <v>20</v>
      </c>
    </row>
    <row r="1995" spans="1:3" x14ac:dyDescent="0.25">
      <c r="A1995">
        <v>22</v>
      </c>
      <c r="B1995">
        <v>7975</v>
      </c>
      <c r="C1995">
        <f>VLOOKUP(Table_ExternalData_1[[#This Row],[Discount_Id]],Popusti!A:C,3,0)</f>
        <v>20</v>
      </c>
    </row>
    <row r="1996" spans="1:3" x14ac:dyDescent="0.25">
      <c r="A1996">
        <v>22</v>
      </c>
      <c r="B1996">
        <v>8022</v>
      </c>
      <c r="C1996">
        <f>VLOOKUP(Table_ExternalData_1[[#This Row],[Discount_Id]],Popusti!A:C,3,0)</f>
        <v>20</v>
      </c>
    </row>
    <row r="1997" spans="1:3" x14ac:dyDescent="0.25">
      <c r="A1997">
        <v>22</v>
      </c>
      <c r="B1997">
        <v>8023</v>
      </c>
      <c r="C1997">
        <f>VLOOKUP(Table_ExternalData_1[[#This Row],[Discount_Id]],Popusti!A:C,3,0)</f>
        <v>20</v>
      </c>
    </row>
    <row r="1998" spans="1:3" x14ac:dyDescent="0.25">
      <c r="A1998">
        <v>22</v>
      </c>
      <c r="B1998">
        <v>8024</v>
      </c>
      <c r="C1998">
        <f>VLOOKUP(Table_ExternalData_1[[#This Row],[Discount_Id]],Popusti!A:C,3,0)</f>
        <v>20</v>
      </c>
    </row>
    <row r="1999" spans="1:3" x14ac:dyDescent="0.25">
      <c r="A1999">
        <v>22</v>
      </c>
      <c r="B1999">
        <v>8025</v>
      </c>
      <c r="C1999">
        <f>VLOOKUP(Table_ExternalData_1[[#This Row],[Discount_Id]],Popusti!A:C,3,0)</f>
        <v>20</v>
      </c>
    </row>
    <row r="2000" spans="1:3" x14ac:dyDescent="0.25">
      <c r="A2000">
        <v>22</v>
      </c>
      <c r="B2000">
        <v>8027</v>
      </c>
      <c r="C2000">
        <f>VLOOKUP(Table_ExternalData_1[[#This Row],[Discount_Id]],Popusti!A:C,3,0)</f>
        <v>20</v>
      </c>
    </row>
    <row r="2001" spans="1:3" x14ac:dyDescent="0.25">
      <c r="A2001">
        <v>22</v>
      </c>
      <c r="B2001">
        <v>8028</v>
      </c>
      <c r="C2001">
        <f>VLOOKUP(Table_ExternalData_1[[#This Row],[Discount_Id]],Popusti!A:C,3,0)</f>
        <v>20</v>
      </c>
    </row>
    <row r="2002" spans="1:3" x14ac:dyDescent="0.25">
      <c r="A2002">
        <v>22</v>
      </c>
      <c r="B2002">
        <v>8029</v>
      </c>
      <c r="C2002">
        <f>VLOOKUP(Table_ExternalData_1[[#This Row],[Discount_Id]],Popusti!A:C,3,0)</f>
        <v>20</v>
      </c>
    </row>
    <row r="2003" spans="1:3" x14ac:dyDescent="0.25">
      <c r="A2003">
        <v>22</v>
      </c>
      <c r="B2003">
        <v>8030</v>
      </c>
      <c r="C2003">
        <f>VLOOKUP(Table_ExternalData_1[[#This Row],[Discount_Id]],Popusti!A:C,3,0)</f>
        <v>20</v>
      </c>
    </row>
    <row r="2004" spans="1:3" x14ac:dyDescent="0.25">
      <c r="A2004">
        <v>22</v>
      </c>
      <c r="B2004">
        <v>8033</v>
      </c>
      <c r="C2004">
        <f>VLOOKUP(Table_ExternalData_1[[#This Row],[Discount_Id]],Popusti!A:C,3,0)</f>
        <v>20</v>
      </c>
    </row>
    <row r="2005" spans="1:3" x14ac:dyDescent="0.25">
      <c r="A2005">
        <v>22</v>
      </c>
      <c r="B2005">
        <v>8034</v>
      </c>
      <c r="C2005">
        <f>VLOOKUP(Table_ExternalData_1[[#This Row],[Discount_Id]],Popusti!A:C,3,0)</f>
        <v>20</v>
      </c>
    </row>
    <row r="2006" spans="1:3" x14ac:dyDescent="0.25">
      <c r="A2006">
        <v>22</v>
      </c>
      <c r="B2006">
        <v>8035</v>
      </c>
      <c r="C2006">
        <f>VLOOKUP(Table_ExternalData_1[[#This Row],[Discount_Id]],Popusti!A:C,3,0)</f>
        <v>20</v>
      </c>
    </row>
    <row r="2007" spans="1:3" x14ac:dyDescent="0.25">
      <c r="A2007">
        <v>22</v>
      </c>
      <c r="B2007">
        <v>8059</v>
      </c>
      <c r="C2007">
        <f>VLOOKUP(Table_ExternalData_1[[#This Row],[Discount_Id]],Popusti!A:C,3,0)</f>
        <v>20</v>
      </c>
    </row>
    <row r="2008" spans="1:3" x14ac:dyDescent="0.25">
      <c r="A2008">
        <v>22</v>
      </c>
      <c r="B2008">
        <v>8069</v>
      </c>
      <c r="C2008">
        <f>VLOOKUP(Table_ExternalData_1[[#This Row],[Discount_Id]],Popusti!A:C,3,0)</f>
        <v>20</v>
      </c>
    </row>
    <row r="2009" spans="1:3" x14ac:dyDescent="0.25">
      <c r="A2009">
        <v>22</v>
      </c>
      <c r="B2009">
        <v>8077</v>
      </c>
      <c r="C2009">
        <f>VLOOKUP(Table_ExternalData_1[[#This Row],[Discount_Id]],Popusti!A:C,3,0)</f>
        <v>20</v>
      </c>
    </row>
    <row r="2010" spans="1:3" x14ac:dyDescent="0.25">
      <c r="A2010">
        <v>22</v>
      </c>
      <c r="B2010">
        <v>8078</v>
      </c>
      <c r="C2010">
        <f>VLOOKUP(Table_ExternalData_1[[#This Row],[Discount_Id]],Popusti!A:C,3,0)</f>
        <v>20</v>
      </c>
    </row>
    <row r="2011" spans="1:3" x14ac:dyDescent="0.25">
      <c r="A2011">
        <v>22</v>
      </c>
      <c r="B2011">
        <v>8081</v>
      </c>
      <c r="C2011">
        <f>VLOOKUP(Table_ExternalData_1[[#This Row],[Discount_Id]],Popusti!A:C,3,0)</f>
        <v>20</v>
      </c>
    </row>
    <row r="2012" spans="1:3" x14ac:dyDescent="0.25">
      <c r="A2012">
        <v>22</v>
      </c>
      <c r="B2012">
        <v>8082</v>
      </c>
      <c r="C2012">
        <f>VLOOKUP(Table_ExternalData_1[[#This Row],[Discount_Id]],Popusti!A:C,3,0)</f>
        <v>20</v>
      </c>
    </row>
    <row r="2013" spans="1:3" x14ac:dyDescent="0.25">
      <c r="A2013">
        <v>22</v>
      </c>
      <c r="B2013">
        <v>8083</v>
      </c>
      <c r="C2013">
        <f>VLOOKUP(Table_ExternalData_1[[#This Row],[Discount_Id]],Popusti!A:C,3,0)</f>
        <v>20</v>
      </c>
    </row>
    <row r="2014" spans="1:3" x14ac:dyDescent="0.25">
      <c r="A2014">
        <v>22</v>
      </c>
      <c r="B2014">
        <v>8084</v>
      </c>
      <c r="C2014">
        <f>VLOOKUP(Table_ExternalData_1[[#This Row],[Discount_Id]],Popusti!A:C,3,0)</f>
        <v>20</v>
      </c>
    </row>
    <row r="2015" spans="1:3" x14ac:dyDescent="0.25">
      <c r="A2015">
        <v>22</v>
      </c>
      <c r="B2015">
        <v>8087</v>
      </c>
      <c r="C2015">
        <f>VLOOKUP(Table_ExternalData_1[[#This Row],[Discount_Id]],Popusti!A:C,3,0)</f>
        <v>20</v>
      </c>
    </row>
    <row r="2016" spans="1:3" x14ac:dyDescent="0.25">
      <c r="A2016">
        <v>22</v>
      </c>
      <c r="B2016">
        <v>8088</v>
      </c>
      <c r="C2016">
        <f>VLOOKUP(Table_ExternalData_1[[#This Row],[Discount_Id]],Popusti!A:C,3,0)</f>
        <v>20</v>
      </c>
    </row>
    <row r="2017" spans="1:3" x14ac:dyDescent="0.25">
      <c r="A2017">
        <v>22</v>
      </c>
      <c r="B2017">
        <v>8089</v>
      </c>
      <c r="C2017">
        <f>VLOOKUP(Table_ExternalData_1[[#This Row],[Discount_Id]],Popusti!A:C,3,0)</f>
        <v>20</v>
      </c>
    </row>
    <row r="2018" spans="1:3" x14ac:dyDescent="0.25">
      <c r="A2018">
        <v>22</v>
      </c>
      <c r="B2018">
        <v>8090</v>
      </c>
      <c r="C2018">
        <f>VLOOKUP(Table_ExternalData_1[[#This Row],[Discount_Id]],Popusti!A:C,3,0)</f>
        <v>20</v>
      </c>
    </row>
    <row r="2019" spans="1:3" x14ac:dyDescent="0.25">
      <c r="A2019">
        <v>22</v>
      </c>
      <c r="B2019">
        <v>8092</v>
      </c>
      <c r="C2019">
        <f>VLOOKUP(Table_ExternalData_1[[#This Row],[Discount_Id]],Popusti!A:C,3,0)</f>
        <v>20</v>
      </c>
    </row>
    <row r="2020" spans="1:3" x14ac:dyDescent="0.25">
      <c r="A2020">
        <v>22</v>
      </c>
      <c r="B2020">
        <v>8093</v>
      </c>
      <c r="C2020">
        <f>VLOOKUP(Table_ExternalData_1[[#This Row],[Discount_Id]],Popusti!A:C,3,0)</f>
        <v>20</v>
      </c>
    </row>
    <row r="2021" spans="1:3" x14ac:dyDescent="0.25">
      <c r="A2021">
        <v>22</v>
      </c>
      <c r="B2021">
        <v>8094</v>
      </c>
      <c r="C2021">
        <f>VLOOKUP(Table_ExternalData_1[[#This Row],[Discount_Id]],Popusti!A:C,3,0)</f>
        <v>20</v>
      </c>
    </row>
    <row r="2022" spans="1:3" x14ac:dyDescent="0.25">
      <c r="A2022">
        <v>22</v>
      </c>
      <c r="B2022">
        <v>8095</v>
      </c>
      <c r="C2022">
        <f>VLOOKUP(Table_ExternalData_1[[#This Row],[Discount_Id]],Popusti!A:C,3,0)</f>
        <v>20</v>
      </c>
    </row>
    <row r="2023" spans="1:3" x14ac:dyDescent="0.25">
      <c r="A2023">
        <v>22</v>
      </c>
      <c r="B2023">
        <v>8098</v>
      </c>
      <c r="C2023">
        <f>VLOOKUP(Table_ExternalData_1[[#This Row],[Discount_Id]],Popusti!A:C,3,0)</f>
        <v>20</v>
      </c>
    </row>
    <row r="2024" spans="1:3" x14ac:dyDescent="0.25">
      <c r="A2024">
        <v>22</v>
      </c>
      <c r="B2024">
        <v>8099</v>
      </c>
      <c r="C2024">
        <f>VLOOKUP(Table_ExternalData_1[[#This Row],[Discount_Id]],Popusti!A:C,3,0)</f>
        <v>20</v>
      </c>
    </row>
    <row r="2025" spans="1:3" x14ac:dyDescent="0.25">
      <c r="A2025">
        <v>22</v>
      </c>
      <c r="B2025">
        <v>8100</v>
      </c>
      <c r="C2025">
        <f>VLOOKUP(Table_ExternalData_1[[#This Row],[Discount_Id]],Popusti!A:C,3,0)</f>
        <v>20</v>
      </c>
    </row>
    <row r="2026" spans="1:3" x14ac:dyDescent="0.25">
      <c r="A2026">
        <v>22</v>
      </c>
      <c r="B2026">
        <v>8101</v>
      </c>
      <c r="C2026">
        <f>VLOOKUP(Table_ExternalData_1[[#This Row],[Discount_Id]],Popusti!A:C,3,0)</f>
        <v>20</v>
      </c>
    </row>
    <row r="2027" spans="1:3" x14ac:dyDescent="0.25">
      <c r="A2027">
        <v>22</v>
      </c>
      <c r="B2027">
        <v>8102</v>
      </c>
      <c r="C2027">
        <f>VLOOKUP(Table_ExternalData_1[[#This Row],[Discount_Id]],Popusti!A:C,3,0)</f>
        <v>20</v>
      </c>
    </row>
    <row r="2028" spans="1:3" x14ac:dyDescent="0.25">
      <c r="A2028">
        <v>22</v>
      </c>
      <c r="B2028">
        <v>8103</v>
      </c>
      <c r="C2028">
        <f>VLOOKUP(Table_ExternalData_1[[#This Row],[Discount_Id]],Popusti!A:C,3,0)</f>
        <v>20</v>
      </c>
    </row>
    <row r="2029" spans="1:3" x14ac:dyDescent="0.25">
      <c r="A2029">
        <v>22</v>
      </c>
      <c r="B2029">
        <v>8104</v>
      </c>
      <c r="C2029">
        <f>VLOOKUP(Table_ExternalData_1[[#This Row],[Discount_Id]],Popusti!A:C,3,0)</f>
        <v>20</v>
      </c>
    </row>
    <row r="2030" spans="1:3" x14ac:dyDescent="0.25">
      <c r="A2030">
        <v>22</v>
      </c>
      <c r="B2030">
        <v>8105</v>
      </c>
      <c r="C2030">
        <f>VLOOKUP(Table_ExternalData_1[[#This Row],[Discount_Id]],Popusti!A:C,3,0)</f>
        <v>20</v>
      </c>
    </row>
    <row r="2031" spans="1:3" x14ac:dyDescent="0.25">
      <c r="A2031">
        <v>22</v>
      </c>
      <c r="B2031">
        <v>8106</v>
      </c>
      <c r="C2031">
        <f>VLOOKUP(Table_ExternalData_1[[#This Row],[Discount_Id]],Popusti!A:C,3,0)</f>
        <v>20</v>
      </c>
    </row>
    <row r="2032" spans="1:3" x14ac:dyDescent="0.25">
      <c r="A2032">
        <v>22</v>
      </c>
      <c r="B2032">
        <v>8107</v>
      </c>
      <c r="C2032">
        <f>VLOOKUP(Table_ExternalData_1[[#This Row],[Discount_Id]],Popusti!A:C,3,0)</f>
        <v>20</v>
      </c>
    </row>
    <row r="2033" spans="1:3" x14ac:dyDescent="0.25">
      <c r="A2033">
        <v>22</v>
      </c>
      <c r="B2033">
        <v>8108</v>
      </c>
      <c r="C2033">
        <f>VLOOKUP(Table_ExternalData_1[[#This Row],[Discount_Id]],Popusti!A:C,3,0)</f>
        <v>20</v>
      </c>
    </row>
    <row r="2034" spans="1:3" x14ac:dyDescent="0.25">
      <c r="A2034">
        <v>22</v>
      </c>
      <c r="B2034">
        <v>8109</v>
      </c>
      <c r="C2034">
        <f>VLOOKUP(Table_ExternalData_1[[#This Row],[Discount_Id]],Popusti!A:C,3,0)</f>
        <v>20</v>
      </c>
    </row>
    <row r="2035" spans="1:3" x14ac:dyDescent="0.25">
      <c r="A2035">
        <v>22</v>
      </c>
      <c r="B2035">
        <v>8111</v>
      </c>
      <c r="C2035">
        <f>VLOOKUP(Table_ExternalData_1[[#This Row],[Discount_Id]],Popusti!A:C,3,0)</f>
        <v>20</v>
      </c>
    </row>
    <row r="2036" spans="1:3" x14ac:dyDescent="0.25">
      <c r="A2036">
        <v>22</v>
      </c>
      <c r="B2036">
        <v>8113</v>
      </c>
      <c r="C2036">
        <f>VLOOKUP(Table_ExternalData_1[[#This Row],[Discount_Id]],Popusti!A:C,3,0)</f>
        <v>20</v>
      </c>
    </row>
    <row r="2037" spans="1:3" x14ac:dyDescent="0.25">
      <c r="A2037">
        <v>22</v>
      </c>
      <c r="B2037">
        <v>8115</v>
      </c>
      <c r="C2037">
        <f>VLOOKUP(Table_ExternalData_1[[#This Row],[Discount_Id]],Popusti!A:C,3,0)</f>
        <v>20</v>
      </c>
    </row>
    <row r="2038" spans="1:3" x14ac:dyDescent="0.25">
      <c r="A2038">
        <v>22</v>
      </c>
      <c r="B2038">
        <v>8116</v>
      </c>
      <c r="C2038">
        <f>VLOOKUP(Table_ExternalData_1[[#This Row],[Discount_Id]],Popusti!A:C,3,0)</f>
        <v>20</v>
      </c>
    </row>
    <row r="2039" spans="1:3" x14ac:dyDescent="0.25">
      <c r="A2039">
        <v>22</v>
      </c>
      <c r="B2039">
        <v>8117</v>
      </c>
      <c r="C2039">
        <f>VLOOKUP(Table_ExternalData_1[[#This Row],[Discount_Id]],Popusti!A:C,3,0)</f>
        <v>20</v>
      </c>
    </row>
    <row r="2040" spans="1:3" x14ac:dyDescent="0.25">
      <c r="A2040">
        <v>22</v>
      </c>
      <c r="B2040">
        <v>8118</v>
      </c>
      <c r="C2040">
        <f>VLOOKUP(Table_ExternalData_1[[#This Row],[Discount_Id]],Popusti!A:C,3,0)</f>
        <v>20</v>
      </c>
    </row>
    <row r="2041" spans="1:3" x14ac:dyDescent="0.25">
      <c r="A2041">
        <v>22</v>
      </c>
      <c r="B2041">
        <v>8119</v>
      </c>
      <c r="C2041">
        <f>VLOOKUP(Table_ExternalData_1[[#This Row],[Discount_Id]],Popusti!A:C,3,0)</f>
        <v>20</v>
      </c>
    </row>
    <row r="2042" spans="1:3" x14ac:dyDescent="0.25">
      <c r="A2042">
        <v>22</v>
      </c>
      <c r="B2042">
        <v>8120</v>
      </c>
      <c r="C2042">
        <f>VLOOKUP(Table_ExternalData_1[[#This Row],[Discount_Id]],Popusti!A:C,3,0)</f>
        <v>20</v>
      </c>
    </row>
    <row r="2043" spans="1:3" x14ac:dyDescent="0.25">
      <c r="A2043">
        <v>22</v>
      </c>
      <c r="B2043">
        <v>8134</v>
      </c>
      <c r="C2043">
        <f>VLOOKUP(Table_ExternalData_1[[#This Row],[Discount_Id]],Popusti!A:C,3,0)</f>
        <v>20</v>
      </c>
    </row>
    <row r="2044" spans="1:3" x14ac:dyDescent="0.25">
      <c r="A2044">
        <v>22</v>
      </c>
      <c r="B2044">
        <v>8138</v>
      </c>
      <c r="C2044">
        <f>VLOOKUP(Table_ExternalData_1[[#This Row],[Discount_Id]],Popusti!A:C,3,0)</f>
        <v>20</v>
      </c>
    </row>
    <row r="2045" spans="1:3" x14ac:dyDescent="0.25">
      <c r="A2045">
        <v>22</v>
      </c>
      <c r="B2045">
        <v>8188</v>
      </c>
      <c r="C2045">
        <f>VLOOKUP(Table_ExternalData_1[[#This Row],[Discount_Id]],Popusti!A:C,3,0)</f>
        <v>20</v>
      </c>
    </row>
    <row r="2046" spans="1:3" x14ac:dyDescent="0.25">
      <c r="A2046">
        <v>22</v>
      </c>
      <c r="B2046">
        <v>8189</v>
      </c>
      <c r="C2046">
        <f>VLOOKUP(Table_ExternalData_1[[#This Row],[Discount_Id]],Popusti!A:C,3,0)</f>
        <v>20</v>
      </c>
    </row>
    <row r="2047" spans="1:3" x14ac:dyDescent="0.25">
      <c r="A2047">
        <v>22</v>
      </c>
      <c r="B2047">
        <v>8190</v>
      </c>
      <c r="C2047">
        <f>VLOOKUP(Table_ExternalData_1[[#This Row],[Discount_Id]],Popusti!A:C,3,0)</f>
        <v>20</v>
      </c>
    </row>
    <row r="2048" spans="1:3" x14ac:dyDescent="0.25">
      <c r="A2048">
        <v>22</v>
      </c>
      <c r="B2048">
        <v>8191</v>
      </c>
      <c r="C2048">
        <f>VLOOKUP(Table_ExternalData_1[[#This Row],[Discount_Id]],Popusti!A:C,3,0)</f>
        <v>20</v>
      </c>
    </row>
    <row r="2049" spans="1:3" x14ac:dyDescent="0.25">
      <c r="A2049">
        <v>22</v>
      </c>
      <c r="B2049">
        <v>8192</v>
      </c>
      <c r="C2049">
        <f>VLOOKUP(Table_ExternalData_1[[#This Row],[Discount_Id]],Popusti!A:C,3,0)</f>
        <v>20</v>
      </c>
    </row>
    <row r="2050" spans="1:3" x14ac:dyDescent="0.25">
      <c r="A2050">
        <v>22</v>
      </c>
      <c r="B2050">
        <v>8193</v>
      </c>
      <c r="C2050">
        <f>VLOOKUP(Table_ExternalData_1[[#This Row],[Discount_Id]],Popusti!A:C,3,0)</f>
        <v>20</v>
      </c>
    </row>
    <row r="2051" spans="1:3" x14ac:dyDescent="0.25">
      <c r="A2051">
        <v>22</v>
      </c>
      <c r="B2051">
        <v>8194</v>
      </c>
      <c r="C2051">
        <f>VLOOKUP(Table_ExternalData_1[[#This Row],[Discount_Id]],Popusti!A:C,3,0)</f>
        <v>20</v>
      </c>
    </row>
    <row r="2052" spans="1:3" x14ac:dyDescent="0.25">
      <c r="A2052">
        <v>22</v>
      </c>
      <c r="B2052">
        <v>8195</v>
      </c>
      <c r="C2052">
        <f>VLOOKUP(Table_ExternalData_1[[#This Row],[Discount_Id]],Popusti!A:C,3,0)</f>
        <v>20</v>
      </c>
    </row>
    <row r="2053" spans="1:3" x14ac:dyDescent="0.25">
      <c r="A2053">
        <v>22</v>
      </c>
      <c r="B2053">
        <v>8196</v>
      </c>
      <c r="C2053">
        <f>VLOOKUP(Table_ExternalData_1[[#This Row],[Discount_Id]],Popusti!A:C,3,0)</f>
        <v>20</v>
      </c>
    </row>
    <row r="2054" spans="1:3" x14ac:dyDescent="0.25">
      <c r="A2054">
        <v>22</v>
      </c>
      <c r="B2054">
        <v>8197</v>
      </c>
      <c r="C2054">
        <f>VLOOKUP(Table_ExternalData_1[[#This Row],[Discount_Id]],Popusti!A:C,3,0)</f>
        <v>20</v>
      </c>
    </row>
    <row r="2055" spans="1:3" x14ac:dyDescent="0.25">
      <c r="A2055">
        <v>22</v>
      </c>
      <c r="B2055">
        <v>8198</v>
      </c>
      <c r="C2055">
        <f>VLOOKUP(Table_ExternalData_1[[#This Row],[Discount_Id]],Popusti!A:C,3,0)</f>
        <v>20</v>
      </c>
    </row>
    <row r="2056" spans="1:3" x14ac:dyDescent="0.25">
      <c r="A2056">
        <v>22</v>
      </c>
      <c r="B2056">
        <v>8199</v>
      </c>
      <c r="C2056">
        <f>VLOOKUP(Table_ExternalData_1[[#This Row],[Discount_Id]],Popusti!A:C,3,0)</f>
        <v>20</v>
      </c>
    </row>
    <row r="2057" spans="1:3" x14ac:dyDescent="0.25">
      <c r="A2057">
        <v>22</v>
      </c>
      <c r="B2057">
        <v>8202</v>
      </c>
      <c r="C2057">
        <f>VLOOKUP(Table_ExternalData_1[[#This Row],[Discount_Id]],Popusti!A:C,3,0)</f>
        <v>20</v>
      </c>
    </row>
    <row r="2058" spans="1:3" x14ac:dyDescent="0.25">
      <c r="A2058">
        <v>22</v>
      </c>
      <c r="B2058">
        <v>8204</v>
      </c>
      <c r="C2058">
        <f>VLOOKUP(Table_ExternalData_1[[#This Row],[Discount_Id]],Popusti!A:C,3,0)</f>
        <v>20</v>
      </c>
    </row>
    <row r="2059" spans="1:3" x14ac:dyDescent="0.25">
      <c r="A2059">
        <v>22</v>
      </c>
      <c r="B2059">
        <v>8214</v>
      </c>
      <c r="C2059">
        <f>VLOOKUP(Table_ExternalData_1[[#This Row],[Discount_Id]],Popusti!A:C,3,0)</f>
        <v>20</v>
      </c>
    </row>
    <row r="2060" spans="1:3" x14ac:dyDescent="0.25">
      <c r="A2060">
        <v>22</v>
      </c>
      <c r="B2060">
        <v>8216</v>
      </c>
      <c r="C2060">
        <f>VLOOKUP(Table_ExternalData_1[[#This Row],[Discount_Id]],Popusti!A:C,3,0)</f>
        <v>20</v>
      </c>
    </row>
    <row r="2061" spans="1:3" x14ac:dyDescent="0.25">
      <c r="A2061">
        <v>22</v>
      </c>
      <c r="B2061">
        <v>8217</v>
      </c>
      <c r="C2061">
        <f>VLOOKUP(Table_ExternalData_1[[#This Row],[Discount_Id]],Popusti!A:C,3,0)</f>
        <v>20</v>
      </c>
    </row>
    <row r="2062" spans="1:3" x14ac:dyDescent="0.25">
      <c r="A2062">
        <v>22</v>
      </c>
      <c r="B2062">
        <v>8219</v>
      </c>
      <c r="C2062">
        <f>VLOOKUP(Table_ExternalData_1[[#This Row],[Discount_Id]],Popusti!A:C,3,0)</f>
        <v>20</v>
      </c>
    </row>
    <row r="2063" spans="1:3" x14ac:dyDescent="0.25">
      <c r="A2063">
        <v>22</v>
      </c>
      <c r="B2063">
        <v>8220</v>
      </c>
      <c r="C2063">
        <f>VLOOKUP(Table_ExternalData_1[[#This Row],[Discount_Id]],Popusti!A:C,3,0)</f>
        <v>20</v>
      </c>
    </row>
    <row r="2064" spans="1:3" x14ac:dyDescent="0.25">
      <c r="A2064">
        <v>22</v>
      </c>
      <c r="B2064">
        <v>8221</v>
      </c>
      <c r="C2064">
        <f>VLOOKUP(Table_ExternalData_1[[#This Row],[Discount_Id]],Popusti!A:C,3,0)</f>
        <v>20</v>
      </c>
    </row>
    <row r="2065" spans="1:3" x14ac:dyDescent="0.25">
      <c r="A2065">
        <v>22</v>
      </c>
      <c r="B2065">
        <v>8222</v>
      </c>
      <c r="C2065">
        <f>VLOOKUP(Table_ExternalData_1[[#This Row],[Discount_Id]],Popusti!A:C,3,0)</f>
        <v>20</v>
      </c>
    </row>
    <row r="2066" spans="1:3" x14ac:dyDescent="0.25">
      <c r="A2066">
        <v>22</v>
      </c>
      <c r="B2066">
        <v>8223</v>
      </c>
      <c r="C2066">
        <f>VLOOKUP(Table_ExternalData_1[[#This Row],[Discount_Id]],Popusti!A:C,3,0)</f>
        <v>20</v>
      </c>
    </row>
    <row r="2067" spans="1:3" x14ac:dyDescent="0.25">
      <c r="A2067">
        <v>22</v>
      </c>
      <c r="B2067">
        <v>8224</v>
      </c>
      <c r="C2067">
        <f>VLOOKUP(Table_ExternalData_1[[#This Row],[Discount_Id]],Popusti!A:C,3,0)</f>
        <v>20</v>
      </c>
    </row>
    <row r="2068" spans="1:3" x14ac:dyDescent="0.25">
      <c r="A2068">
        <v>22</v>
      </c>
      <c r="B2068">
        <v>8225</v>
      </c>
      <c r="C2068">
        <f>VLOOKUP(Table_ExternalData_1[[#This Row],[Discount_Id]],Popusti!A:C,3,0)</f>
        <v>20</v>
      </c>
    </row>
    <row r="2069" spans="1:3" x14ac:dyDescent="0.25">
      <c r="A2069">
        <v>22</v>
      </c>
      <c r="B2069">
        <v>8226</v>
      </c>
      <c r="C2069">
        <f>VLOOKUP(Table_ExternalData_1[[#This Row],[Discount_Id]],Popusti!A:C,3,0)</f>
        <v>20</v>
      </c>
    </row>
    <row r="2070" spans="1:3" x14ac:dyDescent="0.25">
      <c r="A2070">
        <v>22</v>
      </c>
      <c r="B2070">
        <v>8227</v>
      </c>
      <c r="C2070">
        <f>VLOOKUP(Table_ExternalData_1[[#This Row],[Discount_Id]],Popusti!A:C,3,0)</f>
        <v>20</v>
      </c>
    </row>
    <row r="2071" spans="1:3" x14ac:dyDescent="0.25">
      <c r="A2071">
        <v>22</v>
      </c>
      <c r="B2071">
        <v>8228</v>
      </c>
      <c r="C2071">
        <f>VLOOKUP(Table_ExternalData_1[[#This Row],[Discount_Id]],Popusti!A:C,3,0)</f>
        <v>20</v>
      </c>
    </row>
    <row r="2072" spans="1:3" x14ac:dyDescent="0.25">
      <c r="A2072">
        <v>22</v>
      </c>
      <c r="B2072">
        <v>8229</v>
      </c>
      <c r="C2072">
        <f>VLOOKUP(Table_ExternalData_1[[#This Row],[Discount_Id]],Popusti!A:C,3,0)</f>
        <v>20</v>
      </c>
    </row>
    <row r="2073" spans="1:3" x14ac:dyDescent="0.25">
      <c r="A2073">
        <v>22</v>
      </c>
      <c r="B2073">
        <v>8230</v>
      </c>
      <c r="C2073">
        <f>VLOOKUP(Table_ExternalData_1[[#This Row],[Discount_Id]],Popusti!A:C,3,0)</f>
        <v>20</v>
      </c>
    </row>
    <row r="2074" spans="1:3" x14ac:dyDescent="0.25">
      <c r="A2074">
        <v>22</v>
      </c>
      <c r="B2074">
        <v>8231</v>
      </c>
      <c r="C2074">
        <f>VLOOKUP(Table_ExternalData_1[[#This Row],[Discount_Id]],Popusti!A:C,3,0)</f>
        <v>20</v>
      </c>
    </row>
    <row r="2075" spans="1:3" x14ac:dyDescent="0.25">
      <c r="A2075">
        <v>22</v>
      </c>
      <c r="B2075">
        <v>8232</v>
      </c>
      <c r="C2075">
        <f>VLOOKUP(Table_ExternalData_1[[#This Row],[Discount_Id]],Popusti!A:C,3,0)</f>
        <v>20</v>
      </c>
    </row>
    <row r="2076" spans="1:3" x14ac:dyDescent="0.25">
      <c r="A2076">
        <v>22</v>
      </c>
      <c r="B2076">
        <v>8235</v>
      </c>
      <c r="C2076">
        <f>VLOOKUP(Table_ExternalData_1[[#This Row],[Discount_Id]],Popusti!A:C,3,0)</f>
        <v>20</v>
      </c>
    </row>
    <row r="2077" spans="1:3" x14ac:dyDescent="0.25">
      <c r="A2077">
        <v>22</v>
      </c>
      <c r="B2077">
        <v>8237</v>
      </c>
      <c r="C2077">
        <f>VLOOKUP(Table_ExternalData_1[[#This Row],[Discount_Id]],Popusti!A:C,3,0)</f>
        <v>20</v>
      </c>
    </row>
    <row r="2078" spans="1:3" x14ac:dyDescent="0.25">
      <c r="A2078">
        <v>22</v>
      </c>
      <c r="B2078">
        <v>8238</v>
      </c>
      <c r="C2078">
        <f>VLOOKUP(Table_ExternalData_1[[#This Row],[Discount_Id]],Popusti!A:C,3,0)</f>
        <v>20</v>
      </c>
    </row>
    <row r="2079" spans="1:3" x14ac:dyDescent="0.25">
      <c r="A2079">
        <v>22</v>
      </c>
      <c r="B2079">
        <v>8242</v>
      </c>
      <c r="C2079">
        <f>VLOOKUP(Table_ExternalData_1[[#This Row],[Discount_Id]],Popusti!A:C,3,0)</f>
        <v>20</v>
      </c>
    </row>
    <row r="2080" spans="1:3" x14ac:dyDescent="0.25">
      <c r="A2080">
        <v>22</v>
      </c>
      <c r="B2080">
        <v>8243</v>
      </c>
      <c r="C2080">
        <f>VLOOKUP(Table_ExternalData_1[[#This Row],[Discount_Id]],Popusti!A:C,3,0)</f>
        <v>20</v>
      </c>
    </row>
    <row r="2081" spans="1:3" x14ac:dyDescent="0.25">
      <c r="A2081">
        <v>22</v>
      </c>
      <c r="B2081">
        <v>8244</v>
      </c>
      <c r="C2081">
        <f>VLOOKUP(Table_ExternalData_1[[#This Row],[Discount_Id]],Popusti!A:C,3,0)</f>
        <v>20</v>
      </c>
    </row>
    <row r="2082" spans="1:3" x14ac:dyDescent="0.25">
      <c r="A2082">
        <v>22</v>
      </c>
      <c r="B2082">
        <v>8245</v>
      </c>
      <c r="C2082">
        <f>VLOOKUP(Table_ExternalData_1[[#This Row],[Discount_Id]],Popusti!A:C,3,0)</f>
        <v>20</v>
      </c>
    </row>
    <row r="2083" spans="1:3" x14ac:dyDescent="0.25">
      <c r="A2083">
        <v>22</v>
      </c>
      <c r="B2083">
        <v>8246</v>
      </c>
      <c r="C2083">
        <f>VLOOKUP(Table_ExternalData_1[[#This Row],[Discount_Id]],Popusti!A:C,3,0)</f>
        <v>20</v>
      </c>
    </row>
    <row r="2084" spans="1:3" x14ac:dyDescent="0.25">
      <c r="A2084">
        <v>22</v>
      </c>
      <c r="B2084">
        <v>8247</v>
      </c>
      <c r="C2084">
        <f>VLOOKUP(Table_ExternalData_1[[#This Row],[Discount_Id]],Popusti!A:C,3,0)</f>
        <v>20</v>
      </c>
    </row>
    <row r="2085" spans="1:3" x14ac:dyDescent="0.25">
      <c r="A2085">
        <v>22</v>
      </c>
      <c r="B2085">
        <v>8248</v>
      </c>
      <c r="C2085">
        <f>VLOOKUP(Table_ExternalData_1[[#This Row],[Discount_Id]],Popusti!A:C,3,0)</f>
        <v>20</v>
      </c>
    </row>
    <row r="2086" spans="1:3" x14ac:dyDescent="0.25">
      <c r="A2086">
        <v>22</v>
      </c>
      <c r="B2086">
        <v>8249</v>
      </c>
      <c r="C2086">
        <f>VLOOKUP(Table_ExternalData_1[[#This Row],[Discount_Id]],Popusti!A:C,3,0)</f>
        <v>20</v>
      </c>
    </row>
    <row r="2087" spans="1:3" x14ac:dyDescent="0.25">
      <c r="A2087">
        <v>22</v>
      </c>
      <c r="B2087">
        <v>8250</v>
      </c>
      <c r="C2087">
        <f>VLOOKUP(Table_ExternalData_1[[#This Row],[Discount_Id]],Popusti!A:C,3,0)</f>
        <v>20</v>
      </c>
    </row>
    <row r="2088" spans="1:3" x14ac:dyDescent="0.25">
      <c r="A2088">
        <v>22</v>
      </c>
      <c r="B2088">
        <v>8251</v>
      </c>
      <c r="C2088">
        <f>VLOOKUP(Table_ExternalData_1[[#This Row],[Discount_Id]],Popusti!A:C,3,0)</f>
        <v>20</v>
      </c>
    </row>
    <row r="2089" spans="1:3" x14ac:dyDescent="0.25">
      <c r="A2089">
        <v>22</v>
      </c>
      <c r="B2089">
        <v>8252</v>
      </c>
      <c r="C2089">
        <f>VLOOKUP(Table_ExternalData_1[[#This Row],[Discount_Id]],Popusti!A:C,3,0)</f>
        <v>20</v>
      </c>
    </row>
    <row r="2090" spans="1:3" x14ac:dyDescent="0.25">
      <c r="A2090">
        <v>22</v>
      </c>
      <c r="B2090">
        <v>8253</v>
      </c>
      <c r="C2090">
        <f>VLOOKUP(Table_ExternalData_1[[#This Row],[Discount_Id]],Popusti!A:C,3,0)</f>
        <v>20</v>
      </c>
    </row>
    <row r="2091" spans="1:3" x14ac:dyDescent="0.25">
      <c r="A2091">
        <v>22</v>
      </c>
      <c r="B2091">
        <v>8254</v>
      </c>
      <c r="C2091">
        <f>VLOOKUP(Table_ExternalData_1[[#This Row],[Discount_Id]],Popusti!A:C,3,0)</f>
        <v>20</v>
      </c>
    </row>
    <row r="2092" spans="1:3" x14ac:dyDescent="0.25">
      <c r="A2092">
        <v>22</v>
      </c>
      <c r="B2092">
        <v>8256</v>
      </c>
      <c r="C2092">
        <f>VLOOKUP(Table_ExternalData_1[[#This Row],[Discount_Id]],Popusti!A:C,3,0)</f>
        <v>20</v>
      </c>
    </row>
    <row r="2093" spans="1:3" x14ac:dyDescent="0.25">
      <c r="A2093">
        <v>22</v>
      </c>
      <c r="B2093">
        <v>8257</v>
      </c>
      <c r="C2093">
        <f>VLOOKUP(Table_ExternalData_1[[#This Row],[Discount_Id]],Popusti!A:C,3,0)</f>
        <v>20</v>
      </c>
    </row>
    <row r="2094" spans="1:3" x14ac:dyDescent="0.25">
      <c r="A2094">
        <v>22</v>
      </c>
      <c r="B2094">
        <v>8258</v>
      </c>
      <c r="C2094">
        <f>VLOOKUP(Table_ExternalData_1[[#This Row],[Discount_Id]],Popusti!A:C,3,0)</f>
        <v>20</v>
      </c>
    </row>
    <row r="2095" spans="1:3" x14ac:dyDescent="0.25">
      <c r="A2095">
        <v>22</v>
      </c>
      <c r="B2095">
        <v>8259</v>
      </c>
      <c r="C2095">
        <f>VLOOKUP(Table_ExternalData_1[[#This Row],[Discount_Id]],Popusti!A:C,3,0)</f>
        <v>20</v>
      </c>
    </row>
    <row r="2096" spans="1:3" x14ac:dyDescent="0.25">
      <c r="A2096">
        <v>22</v>
      </c>
      <c r="B2096">
        <v>8260</v>
      </c>
      <c r="C2096">
        <f>VLOOKUP(Table_ExternalData_1[[#This Row],[Discount_Id]],Popusti!A:C,3,0)</f>
        <v>20</v>
      </c>
    </row>
    <row r="2097" spans="1:3" x14ac:dyDescent="0.25">
      <c r="A2097">
        <v>22</v>
      </c>
      <c r="B2097">
        <v>8261</v>
      </c>
      <c r="C2097">
        <f>VLOOKUP(Table_ExternalData_1[[#This Row],[Discount_Id]],Popusti!A:C,3,0)</f>
        <v>20</v>
      </c>
    </row>
    <row r="2098" spans="1:3" x14ac:dyDescent="0.25">
      <c r="A2098">
        <v>22</v>
      </c>
      <c r="B2098">
        <v>8262</v>
      </c>
      <c r="C2098">
        <f>VLOOKUP(Table_ExternalData_1[[#This Row],[Discount_Id]],Popusti!A:C,3,0)</f>
        <v>20</v>
      </c>
    </row>
    <row r="2099" spans="1:3" x14ac:dyDescent="0.25">
      <c r="A2099">
        <v>22</v>
      </c>
      <c r="B2099">
        <v>8263</v>
      </c>
      <c r="C2099">
        <f>VLOOKUP(Table_ExternalData_1[[#This Row],[Discount_Id]],Popusti!A:C,3,0)</f>
        <v>20</v>
      </c>
    </row>
    <row r="2100" spans="1:3" x14ac:dyDescent="0.25">
      <c r="A2100">
        <v>22</v>
      </c>
      <c r="B2100">
        <v>8264</v>
      </c>
      <c r="C2100">
        <f>VLOOKUP(Table_ExternalData_1[[#This Row],[Discount_Id]],Popusti!A:C,3,0)</f>
        <v>20</v>
      </c>
    </row>
    <row r="2101" spans="1:3" x14ac:dyDescent="0.25">
      <c r="A2101">
        <v>22</v>
      </c>
      <c r="B2101">
        <v>8265</v>
      </c>
      <c r="C2101">
        <f>VLOOKUP(Table_ExternalData_1[[#This Row],[Discount_Id]],Popusti!A:C,3,0)</f>
        <v>20</v>
      </c>
    </row>
    <row r="2102" spans="1:3" x14ac:dyDescent="0.25">
      <c r="A2102">
        <v>22</v>
      </c>
      <c r="B2102">
        <v>8266</v>
      </c>
      <c r="C2102">
        <f>VLOOKUP(Table_ExternalData_1[[#This Row],[Discount_Id]],Popusti!A:C,3,0)</f>
        <v>20</v>
      </c>
    </row>
    <row r="2103" spans="1:3" x14ac:dyDescent="0.25">
      <c r="A2103">
        <v>22</v>
      </c>
      <c r="B2103">
        <v>8267</v>
      </c>
      <c r="C2103">
        <f>VLOOKUP(Table_ExternalData_1[[#This Row],[Discount_Id]],Popusti!A:C,3,0)</f>
        <v>20</v>
      </c>
    </row>
    <row r="2104" spans="1:3" x14ac:dyDescent="0.25">
      <c r="A2104">
        <v>22</v>
      </c>
      <c r="B2104">
        <v>8268</v>
      </c>
      <c r="C2104">
        <f>VLOOKUP(Table_ExternalData_1[[#This Row],[Discount_Id]],Popusti!A:C,3,0)</f>
        <v>20</v>
      </c>
    </row>
    <row r="2105" spans="1:3" x14ac:dyDescent="0.25">
      <c r="A2105">
        <v>22</v>
      </c>
      <c r="B2105">
        <v>8269</v>
      </c>
      <c r="C2105">
        <f>VLOOKUP(Table_ExternalData_1[[#This Row],[Discount_Id]],Popusti!A:C,3,0)</f>
        <v>20</v>
      </c>
    </row>
    <row r="2106" spans="1:3" x14ac:dyDescent="0.25">
      <c r="A2106">
        <v>22</v>
      </c>
      <c r="B2106">
        <v>8270</v>
      </c>
      <c r="C2106">
        <f>VLOOKUP(Table_ExternalData_1[[#This Row],[Discount_Id]],Popusti!A:C,3,0)</f>
        <v>20</v>
      </c>
    </row>
    <row r="2107" spans="1:3" x14ac:dyDescent="0.25">
      <c r="A2107">
        <v>22</v>
      </c>
      <c r="B2107">
        <v>8271</v>
      </c>
      <c r="C2107">
        <f>VLOOKUP(Table_ExternalData_1[[#This Row],[Discount_Id]],Popusti!A:C,3,0)</f>
        <v>20</v>
      </c>
    </row>
    <row r="2108" spans="1:3" x14ac:dyDescent="0.25">
      <c r="A2108">
        <v>22</v>
      </c>
      <c r="B2108">
        <v>8272</v>
      </c>
      <c r="C2108">
        <f>VLOOKUP(Table_ExternalData_1[[#This Row],[Discount_Id]],Popusti!A:C,3,0)</f>
        <v>20</v>
      </c>
    </row>
    <row r="2109" spans="1:3" x14ac:dyDescent="0.25">
      <c r="A2109">
        <v>22</v>
      </c>
      <c r="B2109">
        <v>8273</v>
      </c>
      <c r="C2109">
        <f>VLOOKUP(Table_ExternalData_1[[#This Row],[Discount_Id]],Popusti!A:C,3,0)</f>
        <v>20</v>
      </c>
    </row>
    <row r="2110" spans="1:3" x14ac:dyDescent="0.25">
      <c r="A2110">
        <v>22</v>
      </c>
      <c r="B2110">
        <v>8274</v>
      </c>
      <c r="C2110">
        <f>VLOOKUP(Table_ExternalData_1[[#This Row],[Discount_Id]],Popusti!A:C,3,0)</f>
        <v>20</v>
      </c>
    </row>
    <row r="2111" spans="1:3" x14ac:dyDescent="0.25">
      <c r="A2111">
        <v>22</v>
      </c>
      <c r="B2111">
        <v>8275</v>
      </c>
      <c r="C2111">
        <f>VLOOKUP(Table_ExternalData_1[[#This Row],[Discount_Id]],Popusti!A:C,3,0)</f>
        <v>20</v>
      </c>
    </row>
    <row r="2112" spans="1:3" x14ac:dyDescent="0.25">
      <c r="A2112">
        <v>22</v>
      </c>
      <c r="B2112">
        <v>8276</v>
      </c>
      <c r="C2112">
        <f>VLOOKUP(Table_ExternalData_1[[#This Row],[Discount_Id]],Popusti!A:C,3,0)</f>
        <v>20</v>
      </c>
    </row>
    <row r="2113" spans="1:3" x14ac:dyDescent="0.25">
      <c r="A2113">
        <v>22</v>
      </c>
      <c r="B2113">
        <v>8277</v>
      </c>
      <c r="C2113">
        <f>VLOOKUP(Table_ExternalData_1[[#This Row],[Discount_Id]],Popusti!A:C,3,0)</f>
        <v>20</v>
      </c>
    </row>
    <row r="2114" spans="1:3" x14ac:dyDescent="0.25">
      <c r="A2114">
        <v>22</v>
      </c>
      <c r="B2114">
        <v>8278</v>
      </c>
      <c r="C2114">
        <f>VLOOKUP(Table_ExternalData_1[[#This Row],[Discount_Id]],Popusti!A:C,3,0)</f>
        <v>20</v>
      </c>
    </row>
    <row r="2115" spans="1:3" x14ac:dyDescent="0.25">
      <c r="A2115">
        <v>22</v>
      </c>
      <c r="B2115">
        <v>8279</v>
      </c>
      <c r="C2115">
        <f>VLOOKUP(Table_ExternalData_1[[#This Row],[Discount_Id]],Popusti!A:C,3,0)</f>
        <v>20</v>
      </c>
    </row>
    <row r="2116" spans="1:3" x14ac:dyDescent="0.25">
      <c r="A2116">
        <v>22</v>
      </c>
      <c r="B2116">
        <v>8280</v>
      </c>
      <c r="C2116">
        <f>VLOOKUP(Table_ExternalData_1[[#This Row],[Discount_Id]],Popusti!A:C,3,0)</f>
        <v>20</v>
      </c>
    </row>
    <row r="2117" spans="1:3" x14ac:dyDescent="0.25">
      <c r="A2117">
        <v>22</v>
      </c>
      <c r="B2117">
        <v>8281</v>
      </c>
      <c r="C2117">
        <f>VLOOKUP(Table_ExternalData_1[[#This Row],[Discount_Id]],Popusti!A:C,3,0)</f>
        <v>20</v>
      </c>
    </row>
    <row r="2118" spans="1:3" x14ac:dyDescent="0.25">
      <c r="A2118">
        <v>22</v>
      </c>
      <c r="B2118">
        <v>8282</v>
      </c>
      <c r="C2118">
        <f>VLOOKUP(Table_ExternalData_1[[#This Row],[Discount_Id]],Popusti!A:C,3,0)</f>
        <v>20</v>
      </c>
    </row>
    <row r="2119" spans="1:3" x14ac:dyDescent="0.25">
      <c r="A2119">
        <v>22</v>
      </c>
      <c r="B2119">
        <v>8288</v>
      </c>
      <c r="C2119">
        <f>VLOOKUP(Table_ExternalData_1[[#This Row],[Discount_Id]],Popusti!A:C,3,0)</f>
        <v>20</v>
      </c>
    </row>
    <row r="2120" spans="1:3" x14ac:dyDescent="0.25">
      <c r="A2120">
        <v>22</v>
      </c>
      <c r="B2120">
        <v>8289</v>
      </c>
      <c r="C2120">
        <f>VLOOKUP(Table_ExternalData_1[[#This Row],[Discount_Id]],Popusti!A:C,3,0)</f>
        <v>20</v>
      </c>
    </row>
    <row r="2121" spans="1:3" x14ac:dyDescent="0.25">
      <c r="A2121">
        <v>22</v>
      </c>
      <c r="B2121">
        <v>8290</v>
      </c>
      <c r="C2121">
        <f>VLOOKUP(Table_ExternalData_1[[#This Row],[Discount_Id]],Popusti!A:C,3,0)</f>
        <v>20</v>
      </c>
    </row>
    <row r="2122" spans="1:3" x14ac:dyDescent="0.25">
      <c r="A2122">
        <v>22</v>
      </c>
      <c r="B2122">
        <v>8291</v>
      </c>
      <c r="C2122">
        <f>VLOOKUP(Table_ExternalData_1[[#This Row],[Discount_Id]],Popusti!A:C,3,0)</f>
        <v>20</v>
      </c>
    </row>
    <row r="2123" spans="1:3" x14ac:dyDescent="0.25">
      <c r="A2123">
        <v>22</v>
      </c>
      <c r="B2123">
        <v>8292</v>
      </c>
      <c r="C2123">
        <f>VLOOKUP(Table_ExternalData_1[[#This Row],[Discount_Id]],Popusti!A:C,3,0)</f>
        <v>20</v>
      </c>
    </row>
    <row r="2124" spans="1:3" x14ac:dyDescent="0.25">
      <c r="A2124">
        <v>22</v>
      </c>
      <c r="B2124">
        <v>8293</v>
      </c>
      <c r="C2124">
        <f>VLOOKUP(Table_ExternalData_1[[#This Row],[Discount_Id]],Popusti!A:C,3,0)</f>
        <v>20</v>
      </c>
    </row>
    <row r="2125" spans="1:3" x14ac:dyDescent="0.25">
      <c r="A2125">
        <v>22</v>
      </c>
      <c r="B2125">
        <v>8296</v>
      </c>
      <c r="C2125">
        <f>VLOOKUP(Table_ExternalData_1[[#This Row],[Discount_Id]],Popusti!A:C,3,0)</f>
        <v>20</v>
      </c>
    </row>
    <row r="2126" spans="1:3" x14ac:dyDescent="0.25">
      <c r="A2126">
        <v>22</v>
      </c>
      <c r="B2126">
        <v>8298</v>
      </c>
      <c r="C2126">
        <f>VLOOKUP(Table_ExternalData_1[[#This Row],[Discount_Id]],Popusti!A:C,3,0)</f>
        <v>20</v>
      </c>
    </row>
    <row r="2127" spans="1:3" x14ac:dyDescent="0.25">
      <c r="A2127">
        <v>22</v>
      </c>
      <c r="B2127">
        <v>8299</v>
      </c>
      <c r="C2127">
        <f>VLOOKUP(Table_ExternalData_1[[#This Row],[Discount_Id]],Popusti!A:C,3,0)</f>
        <v>20</v>
      </c>
    </row>
    <row r="2128" spans="1:3" x14ac:dyDescent="0.25">
      <c r="A2128">
        <v>22</v>
      </c>
      <c r="B2128">
        <v>8308</v>
      </c>
      <c r="C2128">
        <f>VLOOKUP(Table_ExternalData_1[[#This Row],[Discount_Id]],Popusti!A:C,3,0)</f>
        <v>20</v>
      </c>
    </row>
    <row r="2129" spans="1:3" x14ac:dyDescent="0.25">
      <c r="A2129">
        <v>22</v>
      </c>
      <c r="B2129">
        <v>8309</v>
      </c>
      <c r="C2129">
        <f>VLOOKUP(Table_ExternalData_1[[#This Row],[Discount_Id]],Popusti!A:C,3,0)</f>
        <v>20</v>
      </c>
    </row>
    <row r="2130" spans="1:3" x14ac:dyDescent="0.25">
      <c r="A2130">
        <v>22</v>
      </c>
      <c r="B2130">
        <v>8311</v>
      </c>
      <c r="C2130">
        <f>VLOOKUP(Table_ExternalData_1[[#This Row],[Discount_Id]],Popusti!A:C,3,0)</f>
        <v>20</v>
      </c>
    </row>
    <row r="2131" spans="1:3" x14ac:dyDescent="0.25">
      <c r="A2131">
        <v>22</v>
      </c>
      <c r="B2131">
        <v>8313</v>
      </c>
      <c r="C2131">
        <f>VLOOKUP(Table_ExternalData_1[[#This Row],[Discount_Id]],Popusti!A:C,3,0)</f>
        <v>20</v>
      </c>
    </row>
    <row r="2132" spans="1:3" x14ac:dyDescent="0.25">
      <c r="A2132">
        <v>22</v>
      </c>
      <c r="B2132">
        <v>8314</v>
      </c>
      <c r="C2132">
        <f>VLOOKUP(Table_ExternalData_1[[#This Row],[Discount_Id]],Popusti!A:C,3,0)</f>
        <v>20</v>
      </c>
    </row>
    <row r="2133" spans="1:3" x14ac:dyDescent="0.25">
      <c r="A2133">
        <v>22</v>
      </c>
      <c r="B2133">
        <v>8315</v>
      </c>
      <c r="C2133">
        <f>VLOOKUP(Table_ExternalData_1[[#This Row],[Discount_Id]],Popusti!A:C,3,0)</f>
        <v>20</v>
      </c>
    </row>
    <row r="2134" spans="1:3" x14ac:dyDescent="0.25">
      <c r="A2134">
        <v>22</v>
      </c>
      <c r="B2134">
        <v>8321</v>
      </c>
      <c r="C2134">
        <f>VLOOKUP(Table_ExternalData_1[[#This Row],[Discount_Id]],Popusti!A:C,3,0)</f>
        <v>20</v>
      </c>
    </row>
    <row r="2135" spans="1:3" x14ac:dyDescent="0.25">
      <c r="A2135">
        <v>22</v>
      </c>
      <c r="B2135">
        <v>8322</v>
      </c>
      <c r="C2135">
        <f>VLOOKUP(Table_ExternalData_1[[#This Row],[Discount_Id]],Popusti!A:C,3,0)</f>
        <v>20</v>
      </c>
    </row>
    <row r="2136" spans="1:3" x14ac:dyDescent="0.25">
      <c r="A2136">
        <v>22</v>
      </c>
      <c r="B2136">
        <v>8323</v>
      </c>
      <c r="C2136">
        <f>VLOOKUP(Table_ExternalData_1[[#This Row],[Discount_Id]],Popusti!A:C,3,0)</f>
        <v>20</v>
      </c>
    </row>
    <row r="2137" spans="1:3" x14ac:dyDescent="0.25">
      <c r="A2137">
        <v>22</v>
      </c>
      <c r="B2137">
        <v>8325</v>
      </c>
      <c r="C2137">
        <f>VLOOKUP(Table_ExternalData_1[[#This Row],[Discount_Id]],Popusti!A:C,3,0)</f>
        <v>20</v>
      </c>
    </row>
    <row r="2138" spans="1:3" x14ac:dyDescent="0.25">
      <c r="A2138">
        <v>22</v>
      </c>
      <c r="B2138">
        <v>8326</v>
      </c>
      <c r="C2138">
        <f>VLOOKUP(Table_ExternalData_1[[#This Row],[Discount_Id]],Popusti!A:C,3,0)</f>
        <v>20</v>
      </c>
    </row>
    <row r="2139" spans="1:3" x14ac:dyDescent="0.25">
      <c r="A2139">
        <v>22</v>
      </c>
      <c r="B2139">
        <v>8329</v>
      </c>
      <c r="C2139">
        <f>VLOOKUP(Table_ExternalData_1[[#This Row],[Discount_Id]],Popusti!A:C,3,0)</f>
        <v>20</v>
      </c>
    </row>
    <row r="2140" spans="1:3" x14ac:dyDescent="0.25">
      <c r="A2140">
        <v>22</v>
      </c>
      <c r="B2140">
        <v>8330</v>
      </c>
      <c r="C2140">
        <f>VLOOKUP(Table_ExternalData_1[[#This Row],[Discount_Id]],Popusti!A:C,3,0)</f>
        <v>20</v>
      </c>
    </row>
    <row r="2141" spans="1:3" x14ac:dyDescent="0.25">
      <c r="A2141">
        <v>22</v>
      </c>
      <c r="B2141">
        <v>8331</v>
      </c>
      <c r="C2141">
        <f>VLOOKUP(Table_ExternalData_1[[#This Row],[Discount_Id]],Popusti!A:C,3,0)</f>
        <v>20</v>
      </c>
    </row>
    <row r="2142" spans="1:3" x14ac:dyDescent="0.25">
      <c r="A2142">
        <v>22</v>
      </c>
      <c r="B2142">
        <v>8333</v>
      </c>
      <c r="C2142">
        <f>VLOOKUP(Table_ExternalData_1[[#This Row],[Discount_Id]],Popusti!A:C,3,0)</f>
        <v>20</v>
      </c>
    </row>
    <row r="2143" spans="1:3" x14ac:dyDescent="0.25">
      <c r="A2143">
        <v>22</v>
      </c>
      <c r="B2143">
        <v>8334</v>
      </c>
      <c r="C2143">
        <f>VLOOKUP(Table_ExternalData_1[[#This Row],[Discount_Id]],Popusti!A:C,3,0)</f>
        <v>20</v>
      </c>
    </row>
    <row r="2144" spans="1:3" x14ac:dyDescent="0.25">
      <c r="A2144">
        <v>22</v>
      </c>
      <c r="B2144">
        <v>8348</v>
      </c>
      <c r="C2144">
        <f>VLOOKUP(Table_ExternalData_1[[#This Row],[Discount_Id]],Popusti!A:C,3,0)</f>
        <v>20</v>
      </c>
    </row>
    <row r="2145" spans="1:3" x14ac:dyDescent="0.25">
      <c r="A2145">
        <v>22</v>
      </c>
      <c r="B2145">
        <v>8349</v>
      </c>
      <c r="C2145">
        <f>VLOOKUP(Table_ExternalData_1[[#This Row],[Discount_Id]],Popusti!A:C,3,0)</f>
        <v>20</v>
      </c>
    </row>
    <row r="2146" spans="1:3" x14ac:dyDescent="0.25">
      <c r="A2146">
        <v>22</v>
      </c>
      <c r="B2146">
        <v>8350</v>
      </c>
      <c r="C2146">
        <f>VLOOKUP(Table_ExternalData_1[[#This Row],[Discount_Id]],Popusti!A:C,3,0)</f>
        <v>20</v>
      </c>
    </row>
    <row r="2147" spans="1:3" x14ac:dyDescent="0.25">
      <c r="A2147">
        <v>22</v>
      </c>
      <c r="B2147">
        <v>8351</v>
      </c>
      <c r="C2147">
        <f>VLOOKUP(Table_ExternalData_1[[#This Row],[Discount_Id]],Popusti!A:C,3,0)</f>
        <v>20</v>
      </c>
    </row>
    <row r="2148" spans="1:3" x14ac:dyDescent="0.25">
      <c r="A2148">
        <v>22</v>
      </c>
      <c r="B2148">
        <v>8352</v>
      </c>
      <c r="C2148">
        <f>VLOOKUP(Table_ExternalData_1[[#This Row],[Discount_Id]],Popusti!A:C,3,0)</f>
        <v>20</v>
      </c>
    </row>
    <row r="2149" spans="1:3" x14ac:dyDescent="0.25">
      <c r="A2149">
        <v>22</v>
      </c>
      <c r="B2149">
        <v>8353</v>
      </c>
      <c r="C2149">
        <f>VLOOKUP(Table_ExternalData_1[[#This Row],[Discount_Id]],Popusti!A:C,3,0)</f>
        <v>20</v>
      </c>
    </row>
    <row r="2150" spans="1:3" x14ac:dyDescent="0.25">
      <c r="A2150">
        <v>22</v>
      </c>
      <c r="B2150">
        <v>8354</v>
      </c>
      <c r="C2150">
        <f>VLOOKUP(Table_ExternalData_1[[#This Row],[Discount_Id]],Popusti!A:C,3,0)</f>
        <v>20</v>
      </c>
    </row>
    <row r="2151" spans="1:3" x14ac:dyDescent="0.25">
      <c r="A2151">
        <v>22</v>
      </c>
      <c r="B2151">
        <v>8355</v>
      </c>
      <c r="C2151">
        <f>VLOOKUP(Table_ExternalData_1[[#This Row],[Discount_Id]],Popusti!A:C,3,0)</f>
        <v>20</v>
      </c>
    </row>
    <row r="2152" spans="1:3" x14ac:dyDescent="0.25">
      <c r="A2152">
        <v>22</v>
      </c>
      <c r="B2152">
        <v>8356</v>
      </c>
      <c r="C2152">
        <f>VLOOKUP(Table_ExternalData_1[[#This Row],[Discount_Id]],Popusti!A:C,3,0)</f>
        <v>20</v>
      </c>
    </row>
    <row r="2153" spans="1:3" x14ac:dyDescent="0.25">
      <c r="A2153">
        <v>22</v>
      </c>
      <c r="B2153">
        <v>8357</v>
      </c>
      <c r="C2153">
        <f>VLOOKUP(Table_ExternalData_1[[#This Row],[Discount_Id]],Popusti!A:C,3,0)</f>
        <v>20</v>
      </c>
    </row>
    <row r="2154" spans="1:3" x14ac:dyDescent="0.25">
      <c r="A2154">
        <v>22</v>
      </c>
      <c r="B2154">
        <v>8358</v>
      </c>
      <c r="C2154">
        <f>VLOOKUP(Table_ExternalData_1[[#This Row],[Discount_Id]],Popusti!A:C,3,0)</f>
        <v>20</v>
      </c>
    </row>
    <row r="2155" spans="1:3" x14ac:dyDescent="0.25">
      <c r="A2155">
        <v>22</v>
      </c>
      <c r="B2155">
        <v>8359</v>
      </c>
      <c r="C2155">
        <f>VLOOKUP(Table_ExternalData_1[[#This Row],[Discount_Id]],Popusti!A:C,3,0)</f>
        <v>20</v>
      </c>
    </row>
    <row r="2156" spans="1:3" x14ac:dyDescent="0.25">
      <c r="A2156">
        <v>22</v>
      </c>
      <c r="B2156">
        <v>8360</v>
      </c>
      <c r="C2156">
        <f>VLOOKUP(Table_ExternalData_1[[#This Row],[Discount_Id]],Popusti!A:C,3,0)</f>
        <v>20</v>
      </c>
    </row>
    <row r="2157" spans="1:3" x14ac:dyDescent="0.25">
      <c r="A2157">
        <v>22</v>
      </c>
      <c r="B2157">
        <v>8361</v>
      </c>
      <c r="C2157">
        <f>VLOOKUP(Table_ExternalData_1[[#This Row],[Discount_Id]],Popusti!A:C,3,0)</f>
        <v>20</v>
      </c>
    </row>
    <row r="2158" spans="1:3" x14ac:dyDescent="0.25">
      <c r="A2158">
        <v>22</v>
      </c>
      <c r="B2158">
        <v>8362</v>
      </c>
      <c r="C2158">
        <f>VLOOKUP(Table_ExternalData_1[[#This Row],[Discount_Id]],Popusti!A:C,3,0)</f>
        <v>20</v>
      </c>
    </row>
    <row r="2159" spans="1:3" x14ac:dyDescent="0.25">
      <c r="A2159">
        <v>22</v>
      </c>
      <c r="B2159">
        <v>8363</v>
      </c>
      <c r="C2159">
        <f>VLOOKUP(Table_ExternalData_1[[#This Row],[Discount_Id]],Popusti!A:C,3,0)</f>
        <v>20</v>
      </c>
    </row>
    <row r="2160" spans="1:3" x14ac:dyDescent="0.25">
      <c r="A2160">
        <v>22</v>
      </c>
      <c r="B2160">
        <v>8364</v>
      </c>
      <c r="C2160">
        <f>VLOOKUP(Table_ExternalData_1[[#This Row],[Discount_Id]],Popusti!A:C,3,0)</f>
        <v>20</v>
      </c>
    </row>
    <row r="2161" spans="1:3" x14ac:dyDescent="0.25">
      <c r="A2161">
        <v>22</v>
      </c>
      <c r="B2161">
        <v>8366</v>
      </c>
      <c r="C2161">
        <f>VLOOKUP(Table_ExternalData_1[[#This Row],[Discount_Id]],Popusti!A:C,3,0)</f>
        <v>20</v>
      </c>
    </row>
    <row r="2162" spans="1:3" x14ac:dyDescent="0.25">
      <c r="A2162">
        <v>22</v>
      </c>
      <c r="B2162">
        <v>8367</v>
      </c>
      <c r="C2162">
        <f>VLOOKUP(Table_ExternalData_1[[#This Row],[Discount_Id]],Popusti!A:C,3,0)</f>
        <v>20</v>
      </c>
    </row>
    <row r="2163" spans="1:3" x14ac:dyDescent="0.25">
      <c r="A2163">
        <v>22</v>
      </c>
      <c r="B2163">
        <v>8368</v>
      </c>
      <c r="C2163">
        <f>VLOOKUP(Table_ExternalData_1[[#This Row],[Discount_Id]],Popusti!A:C,3,0)</f>
        <v>20</v>
      </c>
    </row>
    <row r="2164" spans="1:3" x14ac:dyDescent="0.25">
      <c r="A2164">
        <v>22</v>
      </c>
      <c r="B2164">
        <v>8369</v>
      </c>
      <c r="C2164">
        <f>VLOOKUP(Table_ExternalData_1[[#This Row],[Discount_Id]],Popusti!A:C,3,0)</f>
        <v>20</v>
      </c>
    </row>
    <row r="2165" spans="1:3" x14ac:dyDescent="0.25">
      <c r="A2165">
        <v>22</v>
      </c>
      <c r="B2165">
        <v>8370</v>
      </c>
      <c r="C2165">
        <f>VLOOKUP(Table_ExternalData_1[[#This Row],[Discount_Id]],Popusti!A:C,3,0)</f>
        <v>20</v>
      </c>
    </row>
    <row r="2166" spans="1:3" x14ac:dyDescent="0.25">
      <c r="A2166">
        <v>22</v>
      </c>
      <c r="B2166">
        <v>8371</v>
      </c>
      <c r="C2166">
        <f>VLOOKUP(Table_ExternalData_1[[#This Row],[Discount_Id]],Popusti!A:C,3,0)</f>
        <v>20</v>
      </c>
    </row>
    <row r="2167" spans="1:3" x14ac:dyDescent="0.25">
      <c r="A2167">
        <v>22</v>
      </c>
      <c r="B2167">
        <v>8372</v>
      </c>
      <c r="C2167">
        <f>VLOOKUP(Table_ExternalData_1[[#This Row],[Discount_Id]],Popusti!A:C,3,0)</f>
        <v>20</v>
      </c>
    </row>
    <row r="2168" spans="1:3" x14ac:dyDescent="0.25">
      <c r="A2168">
        <v>22</v>
      </c>
      <c r="B2168">
        <v>8373</v>
      </c>
      <c r="C2168">
        <f>VLOOKUP(Table_ExternalData_1[[#This Row],[Discount_Id]],Popusti!A:C,3,0)</f>
        <v>20</v>
      </c>
    </row>
    <row r="2169" spans="1:3" x14ac:dyDescent="0.25">
      <c r="A2169">
        <v>22</v>
      </c>
      <c r="B2169">
        <v>8375</v>
      </c>
      <c r="C2169">
        <f>VLOOKUP(Table_ExternalData_1[[#This Row],[Discount_Id]],Popusti!A:C,3,0)</f>
        <v>20</v>
      </c>
    </row>
    <row r="2170" spans="1:3" x14ac:dyDescent="0.25">
      <c r="A2170">
        <v>22</v>
      </c>
      <c r="B2170">
        <v>8376</v>
      </c>
      <c r="C2170">
        <f>VLOOKUP(Table_ExternalData_1[[#This Row],[Discount_Id]],Popusti!A:C,3,0)</f>
        <v>20</v>
      </c>
    </row>
    <row r="2171" spans="1:3" x14ac:dyDescent="0.25">
      <c r="A2171">
        <v>22</v>
      </c>
      <c r="B2171">
        <v>8377</v>
      </c>
      <c r="C2171">
        <f>VLOOKUP(Table_ExternalData_1[[#This Row],[Discount_Id]],Popusti!A:C,3,0)</f>
        <v>20</v>
      </c>
    </row>
    <row r="2172" spans="1:3" x14ac:dyDescent="0.25">
      <c r="A2172">
        <v>22</v>
      </c>
      <c r="B2172">
        <v>8378</v>
      </c>
      <c r="C2172">
        <f>VLOOKUP(Table_ExternalData_1[[#This Row],[Discount_Id]],Popusti!A:C,3,0)</f>
        <v>20</v>
      </c>
    </row>
    <row r="2173" spans="1:3" x14ac:dyDescent="0.25">
      <c r="A2173">
        <v>22</v>
      </c>
      <c r="B2173">
        <v>8379</v>
      </c>
      <c r="C2173">
        <f>VLOOKUP(Table_ExternalData_1[[#This Row],[Discount_Id]],Popusti!A:C,3,0)</f>
        <v>20</v>
      </c>
    </row>
    <row r="2174" spans="1:3" x14ac:dyDescent="0.25">
      <c r="A2174">
        <v>22</v>
      </c>
      <c r="B2174">
        <v>8380</v>
      </c>
      <c r="C2174">
        <f>VLOOKUP(Table_ExternalData_1[[#This Row],[Discount_Id]],Popusti!A:C,3,0)</f>
        <v>20</v>
      </c>
    </row>
    <row r="2175" spans="1:3" x14ac:dyDescent="0.25">
      <c r="A2175">
        <v>22</v>
      </c>
      <c r="B2175">
        <v>8381</v>
      </c>
      <c r="C2175">
        <f>VLOOKUP(Table_ExternalData_1[[#This Row],[Discount_Id]],Popusti!A:C,3,0)</f>
        <v>20</v>
      </c>
    </row>
    <row r="2176" spans="1:3" x14ac:dyDescent="0.25">
      <c r="A2176">
        <v>22</v>
      </c>
      <c r="B2176">
        <v>8382</v>
      </c>
      <c r="C2176">
        <f>VLOOKUP(Table_ExternalData_1[[#This Row],[Discount_Id]],Popusti!A:C,3,0)</f>
        <v>20</v>
      </c>
    </row>
    <row r="2177" spans="1:3" x14ac:dyDescent="0.25">
      <c r="A2177">
        <v>22</v>
      </c>
      <c r="B2177">
        <v>8384</v>
      </c>
      <c r="C2177">
        <f>VLOOKUP(Table_ExternalData_1[[#This Row],[Discount_Id]],Popusti!A:C,3,0)</f>
        <v>20</v>
      </c>
    </row>
    <row r="2178" spans="1:3" x14ac:dyDescent="0.25">
      <c r="A2178">
        <v>22</v>
      </c>
      <c r="B2178">
        <v>8385</v>
      </c>
      <c r="C2178">
        <f>VLOOKUP(Table_ExternalData_1[[#This Row],[Discount_Id]],Popusti!A:C,3,0)</f>
        <v>20</v>
      </c>
    </row>
    <row r="2179" spans="1:3" x14ac:dyDescent="0.25">
      <c r="A2179">
        <v>22</v>
      </c>
      <c r="B2179">
        <v>8386</v>
      </c>
      <c r="C2179">
        <f>VLOOKUP(Table_ExternalData_1[[#This Row],[Discount_Id]],Popusti!A:C,3,0)</f>
        <v>20</v>
      </c>
    </row>
    <row r="2180" spans="1:3" x14ac:dyDescent="0.25">
      <c r="A2180">
        <v>22</v>
      </c>
      <c r="B2180">
        <v>8387</v>
      </c>
      <c r="C2180">
        <f>VLOOKUP(Table_ExternalData_1[[#This Row],[Discount_Id]],Popusti!A:C,3,0)</f>
        <v>20</v>
      </c>
    </row>
    <row r="2181" spans="1:3" x14ac:dyDescent="0.25">
      <c r="A2181">
        <v>22</v>
      </c>
      <c r="B2181">
        <v>8388</v>
      </c>
      <c r="C2181">
        <f>VLOOKUP(Table_ExternalData_1[[#This Row],[Discount_Id]],Popusti!A:C,3,0)</f>
        <v>20</v>
      </c>
    </row>
    <row r="2182" spans="1:3" x14ac:dyDescent="0.25">
      <c r="A2182">
        <v>22</v>
      </c>
      <c r="B2182">
        <v>8389</v>
      </c>
      <c r="C2182">
        <f>VLOOKUP(Table_ExternalData_1[[#This Row],[Discount_Id]],Popusti!A:C,3,0)</f>
        <v>20</v>
      </c>
    </row>
    <row r="2183" spans="1:3" x14ac:dyDescent="0.25">
      <c r="A2183">
        <v>22</v>
      </c>
      <c r="B2183">
        <v>8390</v>
      </c>
      <c r="C2183">
        <f>VLOOKUP(Table_ExternalData_1[[#This Row],[Discount_Id]],Popusti!A:C,3,0)</f>
        <v>20</v>
      </c>
    </row>
    <row r="2184" spans="1:3" x14ac:dyDescent="0.25">
      <c r="A2184">
        <v>22</v>
      </c>
      <c r="B2184">
        <v>8391</v>
      </c>
      <c r="C2184">
        <f>VLOOKUP(Table_ExternalData_1[[#This Row],[Discount_Id]],Popusti!A:C,3,0)</f>
        <v>20</v>
      </c>
    </row>
    <row r="2185" spans="1:3" x14ac:dyDescent="0.25">
      <c r="A2185">
        <v>22</v>
      </c>
      <c r="B2185">
        <v>8392</v>
      </c>
      <c r="C2185">
        <f>VLOOKUP(Table_ExternalData_1[[#This Row],[Discount_Id]],Popusti!A:C,3,0)</f>
        <v>20</v>
      </c>
    </row>
    <row r="2186" spans="1:3" x14ac:dyDescent="0.25">
      <c r="A2186">
        <v>22</v>
      </c>
      <c r="B2186">
        <v>8394</v>
      </c>
      <c r="C2186">
        <f>VLOOKUP(Table_ExternalData_1[[#This Row],[Discount_Id]],Popusti!A:C,3,0)</f>
        <v>20</v>
      </c>
    </row>
    <row r="2187" spans="1:3" x14ac:dyDescent="0.25">
      <c r="A2187">
        <v>22</v>
      </c>
      <c r="B2187">
        <v>8395</v>
      </c>
      <c r="C2187">
        <f>VLOOKUP(Table_ExternalData_1[[#This Row],[Discount_Id]],Popusti!A:C,3,0)</f>
        <v>20</v>
      </c>
    </row>
    <row r="2188" spans="1:3" x14ac:dyDescent="0.25">
      <c r="A2188">
        <v>22</v>
      </c>
      <c r="B2188">
        <v>8397</v>
      </c>
      <c r="C2188">
        <f>VLOOKUP(Table_ExternalData_1[[#This Row],[Discount_Id]],Popusti!A:C,3,0)</f>
        <v>20</v>
      </c>
    </row>
    <row r="2189" spans="1:3" x14ac:dyDescent="0.25">
      <c r="A2189">
        <v>22</v>
      </c>
      <c r="B2189">
        <v>8399</v>
      </c>
      <c r="C2189">
        <f>VLOOKUP(Table_ExternalData_1[[#This Row],[Discount_Id]],Popusti!A:C,3,0)</f>
        <v>20</v>
      </c>
    </row>
    <row r="2190" spans="1:3" x14ac:dyDescent="0.25">
      <c r="A2190">
        <v>22</v>
      </c>
      <c r="B2190">
        <v>8400</v>
      </c>
      <c r="C2190">
        <f>VLOOKUP(Table_ExternalData_1[[#This Row],[Discount_Id]],Popusti!A:C,3,0)</f>
        <v>20</v>
      </c>
    </row>
    <row r="2191" spans="1:3" x14ac:dyDescent="0.25">
      <c r="A2191">
        <v>22</v>
      </c>
      <c r="B2191">
        <v>8401</v>
      </c>
      <c r="C2191">
        <f>VLOOKUP(Table_ExternalData_1[[#This Row],[Discount_Id]],Popusti!A:C,3,0)</f>
        <v>20</v>
      </c>
    </row>
    <row r="2192" spans="1:3" x14ac:dyDescent="0.25">
      <c r="A2192">
        <v>22</v>
      </c>
      <c r="B2192">
        <v>8403</v>
      </c>
      <c r="C2192">
        <f>VLOOKUP(Table_ExternalData_1[[#This Row],[Discount_Id]],Popusti!A:C,3,0)</f>
        <v>20</v>
      </c>
    </row>
    <row r="2193" spans="1:3" x14ac:dyDescent="0.25">
      <c r="A2193">
        <v>22</v>
      </c>
      <c r="B2193">
        <v>8405</v>
      </c>
      <c r="C2193">
        <f>VLOOKUP(Table_ExternalData_1[[#This Row],[Discount_Id]],Popusti!A:C,3,0)</f>
        <v>20</v>
      </c>
    </row>
    <row r="2194" spans="1:3" x14ac:dyDescent="0.25">
      <c r="A2194">
        <v>22</v>
      </c>
      <c r="B2194">
        <v>8410</v>
      </c>
      <c r="C2194">
        <f>VLOOKUP(Table_ExternalData_1[[#This Row],[Discount_Id]],Popusti!A:C,3,0)</f>
        <v>20</v>
      </c>
    </row>
    <row r="2195" spans="1:3" x14ac:dyDescent="0.25">
      <c r="A2195">
        <v>22</v>
      </c>
      <c r="B2195">
        <v>8411</v>
      </c>
      <c r="C2195">
        <f>VLOOKUP(Table_ExternalData_1[[#This Row],[Discount_Id]],Popusti!A:C,3,0)</f>
        <v>20</v>
      </c>
    </row>
    <row r="2196" spans="1:3" x14ac:dyDescent="0.25">
      <c r="A2196">
        <v>22</v>
      </c>
      <c r="B2196">
        <v>8413</v>
      </c>
      <c r="C2196">
        <f>VLOOKUP(Table_ExternalData_1[[#This Row],[Discount_Id]],Popusti!A:C,3,0)</f>
        <v>20</v>
      </c>
    </row>
    <row r="2197" spans="1:3" x14ac:dyDescent="0.25">
      <c r="A2197">
        <v>22</v>
      </c>
      <c r="B2197">
        <v>8415</v>
      </c>
      <c r="C2197">
        <f>VLOOKUP(Table_ExternalData_1[[#This Row],[Discount_Id]],Popusti!A:C,3,0)</f>
        <v>20</v>
      </c>
    </row>
    <row r="2198" spans="1:3" x14ac:dyDescent="0.25">
      <c r="A2198">
        <v>22</v>
      </c>
      <c r="B2198">
        <v>8416</v>
      </c>
      <c r="C2198">
        <f>VLOOKUP(Table_ExternalData_1[[#This Row],[Discount_Id]],Popusti!A:C,3,0)</f>
        <v>20</v>
      </c>
    </row>
    <row r="2199" spans="1:3" x14ac:dyDescent="0.25">
      <c r="A2199">
        <v>22</v>
      </c>
      <c r="B2199">
        <v>8417</v>
      </c>
      <c r="C2199">
        <f>VLOOKUP(Table_ExternalData_1[[#This Row],[Discount_Id]],Popusti!A:C,3,0)</f>
        <v>20</v>
      </c>
    </row>
    <row r="2200" spans="1:3" x14ac:dyDescent="0.25">
      <c r="A2200">
        <v>22</v>
      </c>
      <c r="B2200">
        <v>8420</v>
      </c>
      <c r="C2200">
        <f>VLOOKUP(Table_ExternalData_1[[#This Row],[Discount_Id]],Popusti!A:C,3,0)</f>
        <v>20</v>
      </c>
    </row>
    <row r="2201" spans="1:3" x14ac:dyDescent="0.25">
      <c r="A2201">
        <v>22</v>
      </c>
      <c r="B2201">
        <v>8421</v>
      </c>
      <c r="C2201">
        <f>VLOOKUP(Table_ExternalData_1[[#This Row],[Discount_Id]],Popusti!A:C,3,0)</f>
        <v>20</v>
      </c>
    </row>
    <row r="2202" spans="1:3" x14ac:dyDescent="0.25">
      <c r="A2202">
        <v>22</v>
      </c>
      <c r="B2202">
        <v>8424</v>
      </c>
      <c r="C2202">
        <f>VLOOKUP(Table_ExternalData_1[[#This Row],[Discount_Id]],Popusti!A:C,3,0)</f>
        <v>20</v>
      </c>
    </row>
    <row r="2203" spans="1:3" x14ac:dyDescent="0.25">
      <c r="A2203">
        <v>22</v>
      </c>
      <c r="B2203">
        <v>8432</v>
      </c>
      <c r="C2203">
        <f>VLOOKUP(Table_ExternalData_1[[#This Row],[Discount_Id]],Popusti!A:C,3,0)</f>
        <v>20</v>
      </c>
    </row>
    <row r="2204" spans="1:3" x14ac:dyDescent="0.25">
      <c r="A2204">
        <v>22</v>
      </c>
      <c r="B2204">
        <v>8433</v>
      </c>
      <c r="C2204">
        <f>VLOOKUP(Table_ExternalData_1[[#This Row],[Discount_Id]],Popusti!A:C,3,0)</f>
        <v>20</v>
      </c>
    </row>
    <row r="2205" spans="1:3" x14ac:dyDescent="0.25">
      <c r="A2205">
        <v>22</v>
      </c>
      <c r="B2205">
        <v>8434</v>
      </c>
      <c r="C2205">
        <f>VLOOKUP(Table_ExternalData_1[[#This Row],[Discount_Id]],Popusti!A:C,3,0)</f>
        <v>20</v>
      </c>
    </row>
    <row r="2206" spans="1:3" x14ac:dyDescent="0.25">
      <c r="A2206">
        <v>22</v>
      </c>
      <c r="B2206">
        <v>8435</v>
      </c>
      <c r="C2206">
        <f>VLOOKUP(Table_ExternalData_1[[#This Row],[Discount_Id]],Popusti!A:C,3,0)</f>
        <v>20</v>
      </c>
    </row>
    <row r="2207" spans="1:3" x14ac:dyDescent="0.25">
      <c r="A2207">
        <v>22</v>
      </c>
      <c r="B2207">
        <v>8436</v>
      </c>
      <c r="C2207">
        <f>VLOOKUP(Table_ExternalData_1[[#This Row],[Discount_Id]],Popusti!A:C,3,0)</f>
        <v>20</v>
      </c>
    </row>
    <row r="2208" spans="1:3" x14ac:dyDescent="0.25">
      <c r="A2208">
        <v>22</v>
      </c>
      <c r="B2208">
        <v>8437</v>
      </c>
      <c r="C2208">
        <f>VLOOKUP(Table_ExternalData_1[[#This Row],[Discount_Id]],Popusti!A:C,3,0)</f>
        <v>20</v>
      </c>
    </row>
    <row r="2209" spans="1:3" x14ac:dyDescent="0.25">
      <c r="A2209">
        <v>22</v>
      </c>
      <c r="B2209">
        <v>8438</v>
      </c>
      <c r="C2209">
        <f>VLOOKUP(Table_ExternalData_1[[#This Row],[Discount_Id]],Popusti!A:C,3,0)</f>
        <v>20</v>
      </c>
    </row>
    <row r="2210" spans="1:3" x14ac:dyDescent="0.25">
      <c r="A2210">
        <v>22</v>
      </c>
      <c r="B2210">
        <v>8439</v>
      </c>
      <c r="C2210">
        <f>VLOOKUP(Table_ExternalData_1[[#This Row],[Discount_Id]],Popusti!A:C,3,0)</f>
        <v>20</v>
      </c>
    </row>
    <row r="2211" spans="1:3" x14ac:dyDescent="0.25">
      <c r="A2211">
        <v>22</v>
      </c>
      <c r="B2211">
        <v>8440</v>
      </c>
      <c r="C2211">
        <f>VLOOKUP(Table_ExternalData_1[[#This Row],[Discount_Id]],Popusti!A:C,3,0)</f>
        <v>20</v>
      </c>
    </row>
    <row r="2212" spans="1:3" x14ac:dyDescent="0.25">
      <c r="A2212">
        <v>22</v>
      </c>
      <c r="B2212">
        <v>8441</v>
      </c>
      <c r="C2212">
        <f>VLOOKUP(Table_ExternalData_1[[#This Row],[Discount_Id]],Popusti!A:C,3,0)</f>
        <v>20</v>
      </c>
    </row>
    <row r="2213" spans="1:3" x14ac:dyDescent="0.25">
      <c r="A2213">
        <v>22</v>
      </c>
      <c r="B2213">
        <v>8442</v>
      </c>
      <c r="C2213">
        <f>VLOOKUP(Table_ExternalData_1[[#This Row],[Discount_Id]],Popusti!A:C,3,0)</f>
        <v>20</v>
      </c>
    </row>
    <row r="2214" spans="1:3" x14ac:dyDescent="0.25">
      <c r="A2214">
        <v>22</v>
      </c>
      <c r="B2214">
        <v>8443</v>
      </c>
      <c r="C2214">
        <f>VLOOKUP(Table_ExternalData_1[[#This Row],[Discount_Id]],Popusti!A:C,3,0)</f>
        <v>20</v>
      </c>
    </row>
    <row r="2215" spans="1:3" x14ac:dyDescent="0.25">
      <c r="A2215">
        <v>22</v>
      </c>
      <c r="B2215">
        <v>8444</v>
      </c>
      <c r="C2215">
        <f>VLOOKUP(Table_ExternalData_1[[#This Row],[Discount_Id]],Popusti!A:C,3,0)</f>
        <v>20</v>
      </c>
    </row>
    <row r="2216" spans="1:3" x14ac:dyDescent="0.25">
      <c r="A2216">
        <v>22</v>
      </c>
      <c r="B2216">
        <v>8445</v>
      </c>
      <c r="C2216">
        <f>VLOOKUP(Table_ExternalData_1[[#This Row],[Discount_Id]],Popusti!A:C,3,0)</f>
        <v>20</v>
      </c>
    </row>
    <row r="2217" spans="1:3" x14ac:dyDescent="0.25">
      <c r="A2217">
        <v>22</v>
      </c>
      <c r="B2217">
        <v>8446</v>
      </c>
      <c r="C2217">
        <f>VLOOKUP(Table_ExternalData_1[[#This Row],[Discount_Id]],Popusti!A:C,3,0)</f>
        <v>20</v>
      </c>
    </row>
    <row r="2218" spans="1:3" x14ac:dyDescent="0.25">
      <c r="A2218">
        <v>22</v>
      </c>
      <c r="B2218">
        <v>8447</v>
      </c>
      <c r="C2218">
        <f>VLOOKUP(Table_ExternalData_1[[#This Row],[Discount_Id]],Popusti!A:C,3,0)</f>
        <v>20</v>
      </c>
    </row>
    <row r="2219" spans="1:3" x14ac:dyDescent="0.25">
      <c r="A2219">
        <v>22</v>
      </c>
      <c r="B2219">
        <v>8448</v>
      </c>
      <c r="C2219">
        <f>VLOOKUP(Table_ExternalData_1[[#This Row],[Discount_Id]],Popusti!A:C,3,0)</f>
        <v>20</v>
      </c>
    </row>
    <row r="2220" spans="1:3" x14ac:dyDescent="0.25">
      <c r="A2220">
        <v>22</v>
      </c>
      <c r="B2220">
        <v>8449</v>
      </c>
      <c r="C2220">
        <f>VLOOKUP(Table_ExternalData_1[[#This Row],[Discount_Id]],Popusti!A:C,3,0)</f>
        <v>20</v>
      </c>
    </row>
    <row r="2221" spans="1:3" x14ac:dyDescent="0.25">
      <c r="A2221">
        <v>22</v>
      </c>
      <c r="B2221">
        <v>8452</v>
      </c>
      <c r="C2221">
        <f>VLOOKUP(Table_ExternalData_1[[#This Row],[Discount_Id]],Popusti!A:C,3,0)</f>
        <v>20</v>
      </c>
    </row>
    <row r="2222" spans="1:3" x14ac:dyDescent="0.25">
      <c r="A2222">
        <v>22</v>
      </c>
      <c r="B2222">
        <v>8453</v>
      </c>
      <c r="C2222">
        <f>VLOOKUP(Table_ExternalData_1[[#This Row],[Discount_Id]],Popusti!A:C,3,0)</f>
        <v>20</v>
      </c>
    </row>
    <row r="2223" spans="1:3" x14ac:dyDescent="0.25">
      <c r="A2223">
        <v>22</v>
      </c>
      <c r="B2223">
        <v>8456</v>
      </c>
      <c r="C2223">
        <f>VLOOKUP(Table_ExternalData_1[[#This Row],[Discount_Id]],Popusti!A:C,3,0)</f>
        <v>20</v>
      </c>
    </row>
    <row r="2224" spans="1:3" x14ac:dyDescent="0.25">
      <c r="A2224">
        <v>22</v>
      </c>
      <c r="B2224">
        <v>8467</v>
      </c>
      <c r="C2224">
        <f>VLOOKUP(Table_ExternalData_1[[#This Row],[Discount_Id]],Popusti!A:C,3,0)</f>
        <v>20</v>
      </c>
    </row>
    <row r="2225" spans="1:3" x14ac:dyDescent="0.25">
      <c r="A2225">
        <v>22</v>
      </c>
      <c r="B2225">
        <v>8469</v>
      </c>
      <c r="C2225">
        <f>VLOOKUP(Table_ExternalData_1[[#This Row],[Discount_Id]],Popusti!A:C,3,0)</f>
        <v>20</v>
      </c>
    </row>
    <row r="2226" spans="1:3" x14ac:dyDescent="0.25">
      <c r="A2226">
        <v>22</v>
      </c>
      <c r="B2226">
        <v>8470</v>
      </c>
      <c r="C2226">
        <f>VLOOKUP(Table_ExternalData_1[[#This Row],[Discount_Id]],Popusti!A:C,3,0)</f>
        <v>20</v>
      </c>
    </row>
    <row r="2227" spans="1:3" x14ac:dyDescent="0.25">
      <c r="A2227">
        <v>22</v>
      </c>
      <c r="B2227">
        <v>8534</v>
      </c>
      <c r="C2227">
        <f>VLOOKUP(Table_ExternalData_1[[#This Row],[Discount_Id]],Popusti!A:C,3,0)</f>
        <v>20</v>
      </c>
    </row>
    <row r="2228" spans="1:3" x14ac:dyDescent="0.25">
      <c r="A2228">
        <v>22</v>
      </c>
      <c r="B2228">
        <v>8572</v>
      </c>
      <c r="C2228">
        <f>VLOOKUP(Table_ExternalData_1[[#This Row],[Discount_Id]],Popusti!A:C,3,0)</f>
        <v>20</v>
      </c>
    </row>
    <row r="2229" spans="1:3" x14ac:dyDescent="0.25">
      <c r="A2229">
        <v>22</v>
      </c>
      <c r="B2229">
        <v>8595</v>
      </c>
      <c r="C2229">
        <f>VLOOKUP(Table_ExternalData_1[[#This Row],[Discount_Id]],Popusti!A:C,3,0)</f>
        <v>20</v>
      </c>
    </row>
    <row r="2230" spans="1:3" x14ac:dyDescent="0.25">
      <c r="A2230">
        <v>22</v>
      </c>
      <c r="B2230">
        <v>8597</v>
      </c>
      <c r="C2230">
        <f>VLOOKUP(Table_ExternalData_1[[#This Row],[Discount_Id]],Popusti!A:C,3,0)</f>
        <v>20</v>
      </c>
    </row>
    <row r="2231" spans="1:3" x14ac:dyDescent="0.25">
      <c r="A2231">
        <v>22</v>
      </c>
      <c r="B2231">
        <v>8603</v>
      </c>
      <c r="C2231">
        <f>VLOOKUP(Table_ExternalData_1[[#This Row],[Discount_Id]],Popusti!A:C,3,0)</f>
        <v>20</v>
      </c>
    </row>
    <row r="2232" spans="1:3" x14ac:dyDescent="0.25">
      <c r="A2232">
        <v>22</v>
      </c>
      <c r="B2232">
        <v>8609</v>
      </c>
      <c r="C2232">
        <f>VLOOKUP(Table_ExternalData_1[[#This Row],[Discount_Id]],Popusti!A:C,3,0)</f>
        <v>20</v>
      </c>
    </row>
    <row r="2233" spans="1:3" x14ac:dyDescent="0.25">
      <c r="A2233">
        <v>22</v>
      </c>
      <c r="B2233">
        <v>8715</v>
      </c>
      <c r="C2233">
        <f>VLOOKUP(Table_ExternalData_1[[#This Row],[Discount_Id]],Popusti!A:C,3,0)</f>
        <v>20</v>
      </c>
    </row>
    <row r="2234" spans="1:3" x14ac:dyDescent="0.25">
      <c r="A2234">
        <v>22</v>
      </c>
      <c r="B2234">
        <v>8723</v>
      </c>
      <c r="C2234">
        <f>VLOOKUP(Table_ExternalData_1[[#This Row],[Discount_Id]],Popusti!A:C,3,0)</f>
        <v>20</v>
      </c>
    </row>
    <row r="2235" spans="1:3" x14ac:dyDescent="0.25">
      <c r="A2235">
        <v>22</v>
      </c>
      <c r="B2235">
        <v>8732</v>
      </c>
      <c r="C2235">
        <f>VLOOKUP(Table_ExternalData_1[[#This Row],[Discount_Id]],Popusti!A:C,3,0)</f>
        <v>20</v>
      </c>
    </row>
    <row r="2236" spans="1:3" x14ac:dyDescent="0.25">
      <c r="A2236">
        <v>22</v>
      </c>
      <c r="B2236">
        <v>8740</v>
      </c>
      <c r="C2236">
        <f>VLOOKUP(Table_ExternalData_1[[#This Row],[Discount_Id]],Popusti!A:C,3,0)</f>
        <v>20</v>
      </c>
    </row>
    <row r="2237" spans="1:3" x14ac:dyDescent="0.25">
      <c r="A2237">
        <v>22</v>
      </c>
      <c r="B2237">
        <v>8768</v>
      </c>
      <c r="C2237">
        <f>VLOOKUP(Table_ExternalData_1[[#This Row],[Discount_Id]],Popusti!A:C,3,0)</f>
        <v>20</v>
      </c>
    </row>
    <row r="2238" spans="1:3" x14ac:dyDescent="0.25">
      <c r="A2238">
        <v>22</v>
      </c>
      <c r="B2238">
        <v>8769</v>
      </c>
      <c r="C2238">
        <f>VLOOKUP(Table_ExternalData_1[[#This Row],[Discount_Id]],Popusti!A:C,3,0)</f>
        <v>20</v>
      </c>
    </row>
    <row r="2239" spans="1:3" x14ac:dyDescent="0.25">
      <c r="A2239">
        <v>22</v>
      </c>
      <c r="B2239">
        <v>8770</v>
      </c>
      <c r="C2239">
        <f>VLOOKUP(Table_ExternalData_1[[#This Row],[Discount_Id]],Popusti!A:C,3,0)</f>
        <v>20</v>
      </c>
    </row>
    <row r="2240" spans="1:3" x14ac:dyDescent="0.25">
      <c r="A2240">
        <v>22</v>
      </c>
      <c r="B2240">
        <v>8771</v>
      </c>
      <c r="C2240">
        <f>VLOOKUP(Table_ExternalData_1[[#This Row],[Discount_Id]],Popusti!A:C,3,0)</f>
        <v>20</v>
      </c>
    </row>
    <row r="2241" spans="1:3" x14ac:dyDescent="0.25">
      <c r="A2241">
        <v>22</v>
      </c>
      <c r="B2241">
        <v>8772</v>
      </c>
      <c r="C2241">
        <f>VLOOKUP(Table_ExternalData_1[[#This Row],[Discount_Id]],Popusti!A:C,3,0)</f>
        <v>20</v>
      </c>
    </row>
    <row r="2242" spans="1:3" x14ac:dyDescent="0.25">
      <c r="A2242">
        <v>22</v>
      </c>
      <c r="B2242">
        <v>8773</v>
      </c>
      <c r="C2242">
        <f>VLOOKUP(Table_ExternalData_1[[#This Row],[Discount_Id]],Popusti!A:C,3,0)</f>
        <v>20</v>
      </c>
    </row>
    <row r="2243" spans="1:3" x14ac:dyDescent="0.25">
      <c r="A2243">
        <v>22</v>
      </c>
      <c r="B2243">
        <v>8774</v>
      </c>
      <c r="C2243">
        <f>VLOOKUP(Table_ExternalData_1[[#This Row],[Discount_Id]],Popusti!A:C,3,0)</f>
        <v>20</v>
      </c>
    </row>
    <row r="2244" spans="1:3" x14ac:dyDescent="0.25">
      <c r="A2244">
        <v>22</v>
      </c>
      <c r="B2244">
        <v>8775</v>
      </c>
      <c r="C2244">
        <f>VLOOKUP(Table_ExternalData_1[[#This Row],[Discount_Id]],Popusti!A:C,3,0)</f>
        <v>20</v>
      </c>
    </row>
    <row r="2245" spans="1:3" x14ac:dyDescent="0.25">
      <c r="A2245">
        <v>22</v>
      </c>
      <c r="B2245">
        <v>8851</v>
      </c>
      <c r="C2245">
        <f>VLOOKUP(Table_ExternalData_1[[#This Row],[Discount_Id]],Popusti!A:C,3,0)</f>
        <v>20</v>
      </c>
    </row>
    <row r="2246" spans="1:3" x14ac:dyDescent="0.25">
      <c r="A2246">
        <v>22</v>
      </c>
      <c r="B2246">
        <v>8912</v>
      </c>
      <c r="C2246">
        <f>VLOOKUP(Table_ExternalData_1[[#This Row],[Discount_Id]],Popusti!A:C,3,0)</f>
        <v>20</v>
      </c>
    </row>
    <row r="2247" spans="1:3" x14ac:dyDescent="0.25">
      <c r="A2247">
        <v>22</v>
      </c>
      <c r="B2247">
        <v>8916</v>
      </c>
      <c r="C2247">
        <f>VLOOKUP(Table_ExternalData_1[[#This Row],[Discount_Id]],Popusti!A:C,3,0)</f>
        <v>20</v>
      </c>
    </row>
    <row r="2248" spans="1:3" x14ac:dyDescent="0.25">
      <c r="A2248">
        <v>22</v>
      </c>
      <c r="B2248">
        <v>8925</v>
      </c>
      <c r="C2248">
        <f>VLOOKUP(Table_ExternalData_1[[#This Row],[Discount_Id]],Popusti!A:C,3,0)</f>
        <v>20</v>
      </c>
    </row>
    <row r="2249" spans="1:3" x14ac:dyDescent="0.25">
      <c r="A2249">
        <v>22</v>
      </c>
      <c r="B2249">
        <v>8926</v>
      </c>
      <c r="C2249">
        <f>VLOOKUP(Table_ExternalData_1[[#This Row],[Discount_Id]],Popusti!A:C,3,0)</f>
        <v>20</v>
      </c>
    </row>
    <row r="2250" spans="1:3" x14ac:dyDescent="0.25">
      <c r="A2250">
        <v>22</v>
      </c>
      <c r="B2250">
        <v>8927</v>
      </c>
      <c r="C2250">
        <f>VLOOKUP(Table_ExternalData_1[[#This Row],[Discount_Id]],Popusti!A:C,3,0)</f>
        <v>20</v>
      </c>
    </row>
    <row r="2251" spans="1:3" x14ac:dyDescent="0.25">
      <c r="A2251">
        <v>22</v>
      </c>
      <c r="B2251">
        <v>8928</v>
      </c>
      <c r="C2251">
        <f>VLOOKUP(Table_ExternalData_1[[#This Row],[Discount_Id]],Popusti!A:C,3,0)</f>
        <v>20</v>
      </c>
    </row>
    <row r="2252" spans="1:3" x14ac:dyDescent="0.25">
      <c r="A2252">
        <v>22</v>
      </c>
      <c r="B2252">
        <v>8930</v>
      </c>
      <c r="C2252">
        <f>VLOOKUP(Table_ExternalData_1[[#This Row],[Discount_Id]],Popusti!A:C,3,0)</f>
        <v>20</v>
      </c>
    </row>
    <row r="2253" spans="1:3" x14ac:dyDescent="0.25">
      <c r="A2253">
        <v>22</v>
      </c>
      <c r="B2253">
        <v>8931</v>
      </c>
      <c r="C2253">
        <f>VLOOKUP(Table_ExternalData_1[[#This Row],[Discount_Id]],Popusti!A:C,3,0)</f>
        <v>20</v>
      </c>
    </row>
    <row r="2254" spans="1:3" x14ac:dyDescent="0.25">
      <c r="A2254">
        <v>22</v>
      </c>
      <c r="B2254">
        <v>8943</v>
      </c>
      <c r="C2254">
        <f>VLOOKUP(Table_ExternalData_1[[#This Row],[Discount_Id]],Popusti!A:C,3,0)</f>
        <v>20</v>
      </c>
    </row>
    <row r="2255" spans="1:3" x14ac:dyDescent="0.25">
      <c r="A2255">
        <v>22</v>
      </c>
      <c r="B2255">
        <v>8947</v>
      </c>
      <c r="C2255">
        <f>VLOOKUP(Table_ExternalData_1[[#This Row],[Discount_Id]],Popusti!A:C,3,0)</f>
        <v>20</v>
      </c>
    </row>
    <row r="2256" spans="1:3" x14ac:dyDescent="0.25">
      <c r="A2256">
        <v>22</v>
      </c>
      <c r="B2256">
        <v>8950</v>
      </c>
      <c r="C2256">
        <f>VLOOKUP(Table_ExternalData_1[[#This Row],[Discount_Id]],Popusti!A:C,3,0)</f>
        <v>20</v>
      </c>
    </row>
    <row r="2257" spans="1:3" x14ac:dyDescent="0.25">
      <c r="A2257">
        <v>22</v>
      </c>
      <c r="B2257">
        <v>8951</v>
      </c>
      <c r="C2257">
        <f>VLOOKUP(Table_ExternalData_1[[#This Row],[Discount_Id]],Popusti!A:C,3,0)</f>
        <v>20</v>
      </c>
    </row>
    <row r="2258" spans="1:3" x14ac:dyDescent="0.25">
      <c r="A2258">
        <v>22</v>
      </c>
      <c r="B2258">
        <v>8952</v>
      </c>
      <c r="C2258">
        <f>VLOOKUP(Table_ExternalData_1[[#This Row],[Discount_Id]],Popusti!A:C,3,0)</f>
        <v>20</v>
      </c>
    </row>
    <row r="2259" spans="1:3" x14ac:dyDescent="0.25">
      <c r="A2259">
        <v>22</v>
      </c>
      <c r="B2259">
        <v>8954</v>
      </c>
      <c r="C2259">
        <f>VLOOKUP(Table_ExternalData_1[[#This Row],[Discount_Id]],Popusti!A:C,3,0)</f>
        <v>20</v>
      </c>
    </row>
    <row r="2260" spans="1:3" x14ac:dyDescent="0.25">
      <c r="A2260">
        <v>22</v>
      </c>
      <c r="B2260">
        <v>8957</v>
      </c>
      <c r="C2260">
        <f>VLOOKUP(Table_ExternalData_1[[#This Row],[Discount_Id]],Popusti!A:C,3,0)</f>
        <v>20</v>
      </c>
    </row>
    <row r="2261" spans="1:3" x14ac:dyDescent="0.25">
      <c r="A2261">
        <v>22</v>
      </c>
      <c r="B2261">
        <v>8958</v>
      </c>
      <c r="C2261">
        <f>VLOOKUP(Table_ExternalData_1[[#This Row],[Discount_Id]],Popusti!A:C,3,0)</f>
        <v>20</v>
      </c>
    </row>
    <row r="2262" spans="1:3" x14ac:dyDescent="0.25">
      <c r="A2262">
        <v>22</v>
      </c>
      <c r="B2262">
        <v>8959</v>
      </c>
      <c r="C2262">
        <f>VLOOKUP(Table_ExternalData_1[[#This Row],[Discount_Id]],Popusti!A:C,3,0)</f>
        <v>20</v>
      </c>
    </row>
    <row r="2263" spans="1:3" x14ac:dyDescent="0.25">
      <c r="A2263">
        <v>22</v>
      </c>
      <c r="B2263">
        <v>8961</v>
      </c>
      <c r="C2263">
        <f>VLOOKUP(Table_ExternalData_1[[#This Row],[Discount_Id]],Popusti!A:C,3,0)</f>
        <v>20</v>
      </c>
    </row>
    <row r="2264" spans="1:3" x14ac:dyDescent="0.25">
      <c r="A2264">
        <v>22</v>
      </c>
      <c r="B2264">
        <v>8964</v>
      </c>
      <c r="C2264">
        <f>VLOOKUP(Table_ExternalData_1[[#This Row],[Discount_Id]],Popusti!A:C,3,0)</f>
        <v>20</v>
      </c>
    </row>
    <row r="2265" spans="1:3" x14ac:dyDescent="0.25">
      <c r="A2265">
        <v>22</v>
      </c>
      <c r="B2265">
        <v>8967</v>
      </c>
      <c r="C2265">
        <f>VLOOKUP(Table_ExternalData_1[[#This Row],[Discount_Id]],Popusti!A:C,3,0)</f>
        <v>20</v>
      </c>
    </row>
    <row r="2266" spans="1:3" x14ac:dyDescent="0.25">
      <c r="A2266">
        <v>22</v>
      </c>
      <c r="B2266">
        <v>8968</v>
      </c>
      <c r="C2266">
        <f>VLOOKUP(Table_ExternalData_1[[#This Row],[Discount_Id]],Popusti!A:C,3,0)</f>
        <v>20</v>
      </c>
    </row>
    <row r="2267" spans="1:3" x14ac:dyDescent="0.25">
      <c r="A2267">
        <v>22</v>
      </c>
      <c r="B2267">
        <v>8970</v>
      </c>
      <c r="C2267">
        <f>VLOOKUP(Table_ExternalData_1[[#This Row],[Discount_Id]],Popusti!A:C,3,0)</f>
        <v>20</v>
      </c>
    </row>
    <row r="2268" spans="1:3" x14ac:dyDescent="0.25">
      <c r="A2268">
        <v>22</v>
      </c>
      <c r="B2268">
        <v>8971</v>
      </c>
      <c r="C2268">
        <f>VLOOKUP(Table_ExternalData_1[[#This Row],[Discount_Id]],Popusti!A:C,3,0)</f>
        <v>20</v>
      </c>
    </row>
    <row r="2269" spans="1:3" x14ac:dyDescent="0.25">
      <c r="A2269">
        <v>22</v>
      </c>
      <c r="B2269">
        <v>8972</v>
      </c>
      <c r="C2269">
        <f>VLOOKUP(Table_ExternalData_1[[#This Row],[Discount_Id]],Popusti!A:C,3,0)</f>
        <v>20</v>
      </c>
    </row>
    <row r="2270" spans="1:3" x14ac:dyDescent="0.25">
      <c r="A2270">
        <v>22</v>
      </c>
      <c r="B2270">
        <v>8973</v>
      </c>
      <c r="C2270">
        <f>VLOOKUP(Table_ExternalData_1[[#This Row],[Discount_Id]],Popusti!A:C,3,0)</f>
        <v>20</v>
      </c>
    </row>
    <row r="2271" spans="1:3" x14ac:dyDescent="0.25">
      <c r="A2271">
        <v>22</v>
      </c>
      <c r="B2271">
        <v>8975</v>
      </c>
      <c r="C2271">
        <f>VLOOKUP(Table_ExternalData_1[[#This Row],[Discount_Id]],Popusti!A:C,3,0)</f>
        <v>20</v>
      </c>
    </row>
    <row r="2272" spans="1:3" x14ac:dyDescent="0.25">
      <c r="A2272">
        <v>22</v>
      </c>
      <c r="B2272">
        <v>8977</v>
      </c>
      <c r="C2272">
        <f>VLOOKUP(Table_ExternalData_1[[#This Row],[Discount_Id]],Popusti!A:C,3,0)</f>
        <v>20</v>
      </c>
    </row>
    <row r="2273" spans="1:3" x14ac:dyDescent="0.25">
      <c r="A2273">
        <v>22</v>
      </c>
      <c r="B2273">
        <v>8978</v>
      </c>
      <c r="C2273">
        <f>VLOOKUP(Table_ExternalData_1[[#This Row],[Discount_Id]],Popusti!A:C,3,0)</f>
        <v>20</v>
      </c>
    </row>
    <row r="2274" spans="1:3" x14ac:dyDescent="0.25">
      <c r="A2274">
        <v>22</v>
      </c>
      <c r="B2274">
        <v>8980</v>
      </c>
      <c r="C2274">
        <f>VLOOKUP(Table_ExternalData_1[[#This Row],[Discount_Id]],Popusti!A:C,3,0)</f>
        <v>20</v>
      </c>
    </row>
    <row r="2275" spans="1:3" x14ac:dyDescent="0.25">
      <c r="A2275">
        <v>22</v>
      </c>
      <c r="B2275">
        <v>8981</v>
      </c>
      <c r="C2275">
        <f>VLOOKUP(Table_ExternalData_1[[#This Row],[Discount_Id]],Popusti!A:C,3,0)</f>
        <v>20</v>
      </c>
    </row>
    <row r="2276" spans="1:3" x14ac:dyDescent="0.25">
      <c r="A2276">
        <v>22</v>
      </c>
      <c r="B2276">
        <v>8990</v>
      </c>
      <c r="C2276">
        <f>VLOOKUP(Table_ExternalData_1[[#This Row],[Discount_Id]],Popusti!A:C,3,0)</f>
        <v>20</v>
      </c>
    </row>
    <row r="2277" spans="1:3" x14ac:dyDescent="0.25">
      <c r="A2277">
        <v>22</v>
      </c>
      <c r="B2277">
        <v>9011</v>
      </c>
      <c r="C2277">
        <f>VLOOKUP(Table_ExternalData_1[[#This Row],[Discount_Id]],Popusti!A:C,3,0)</f>
        <v>20</v>
      </c>
    </row>
    <row r="2278" spans="1:3" x14ac:dyDescent="0.25">
      <c r="A2278">
        <v>22</v>
      </c>
      <c r="B2278">
        <v>9013</v>
      </c>
      <c r="C2278">
        <f>VLOOKUP(Table_ExternalData_1[[#This Row],[Discount_Id]],Popusti!A:C,3,0)</f>
        <v>20</v>
      </c>
    </row>
    <row r="2279" spans="1:3" x14ac:dyDescent="0.25">
      <c r="A2279">
        <v>22</v>
      </c>
      <c r="B2279">
        <v>9015</v>
      </c>
      <c r="C2279">
        <f>VLOOKUP(Table_ExternalData_1[[#This Row],[Discount_Id]],Popusti!A:C,3,0)</f>
        <v>20</v>
      </c>
    </row>
    <row r="2280" spans="1:3" x14ac:dyDescent="0.25">
      <c r="A2280">
        <v>22</v>
      </c>
      <c r="B2280">
        <v>9018</v>
      </c>
      <c r="C2280">
        <f>VLOOKUP(Table_ExternalData_1[[#This Row],[Discount_Id]],Popusti!A:C,3,0)</f>
        <v>20</v>
      </c>
    </row>
    <row r="2281" spans="1:3" x14ac:dyDescent="0.25">
      <c r="A2281">
        <v>22</v>
      </c>
      <c r="B2281">
        <v>9019</v>
      </c>
      <c r="C2281">
        <f>VLOOKUP(Table_ExternalData_1[[#This Row],[Discount_Id]],Popusti!A:C,3,0)</f>
        <v>20</v>
      </c>
    </row>
    <row r="2282" spans="1:3" x14ac:dyDescent="0.25">
      <c r="A2282">
        <v>22</v>
      </c>
      <c r="B2282">
        <v>9027</v>
      </c>
      <c r="C2282">
        <f>VLOOKUP(Table_ExternalData_1[[#This Row],[Discount_Id]],Popusti!A:C,3,0)</f>
        <v>20</v>
      </c>
    </row>
    <row r="2283" spans="1:3" x14ac:dyDescent="0.25">
      <c r="A2283">
        <v>22</v>
      </c>
      <c r="B2283">
        <v>9028</v>
      </c>
      <c r="C2283">
        <f>VLOOKUP(Table_ExternalData_1[[#This Row],[Discount_Id]],Popusti!A:C,3,0)</f>
        <v>20</v>
      </c>
    </row>
    <row r="2284" spans="1:3" x14ac:dyDescent="0.25">
      <c r="A2284">
        <v>22</v>
      </c>
      <c r="B2284">
        <v>9031</v>
      </c>
      <c r="C2284">
        <f>VLOOKUP(Table_ExternalData_1[[#This Row],[Discount_Id]],Popusti!A:C,3,0)</f>
        <v>20</v>
      </c>
    </row>
    <row r="2285" spans="1:3" x14ac:dyDescent="0.25">
      <c r="A2285">
        <v>22</v>
      </c>
      <c r="B2285">
        <v>9034</v>
      </c>
      <c r="C2285">
        <f>VLOOKUP(Table_ExternalData_1[[#This Row],[Discount_Id]],Popusti!A:C,3,0)</f>
        <v>20</v>
      </c>
    </row>
    <row r="2286" spans="1:3" x14ac:dyDescent="0.25">
      <c r="A2286">
        <v>22</v>
      </c>
      <c r="B2286">
        <v>9042</v>
      </c>
      <c r="C2286">
        <f>VLOOKUP(Table_ExternalData_1[[#This Row],[Discount_Id]],Popusti!A:C,3,0)</f>
        <v>20</v>
      </c>
    </row>
    <row r="2287" spans="1:3" x14ac:dyDescent="0.25">
      <c r="A2287">
        <v>22</v>
      </c>
      <c r="B2287">
        <v>9044</v>
      </c>
      <c r="C2287">
        <f>VLOOKUP(Table_ExternalData_1[[#This Row],[Discount_Id]],Popusti!A:C,3,0)</f>
        <v>20</v>
      </c>
    </row>
    <row r="2288" spans="1:3" x14ac:dyDescent="0.25">
      <c r="A2288">
        <v>22</v>
      </c>
      <c r="B2288">
        <v>9047</v>
      </c>
      <c r="C2288">
        <f>VLOOKUP(Table_ExternalData_1[[#This Row],[Discount_Id]],Popusti!A:C,3,0)</f>
        <v>20</v>
      </c>
    </row>
    <row r="2289" spans="1:3" x14ac:dyDescent="0.25">
      <c r="A2289">
        <v>22</v>
      </c>
      <c r="B2289">
        <v>9048</v>
      </c>
      <c r="C2289">
        <f>VLOOKUP(Table_ExternalData_1[[#This Row],[Discount_Id]],Popusti!A:C,3,0)</f>
        <v>20</v>
      </c>
    </row>
    <row r="2290" spans="1:3" x14ac:dyDescent="0.25">
      <c r="A2290">
        <v>22</v>
      </c>
      <c r="B2290">
        <v>9050</v>
      </c>
      <c r="C2290">
        <f>VLOOKUP(Table_ExternalData_1[[#This Row],[Discount_Id]],Popusti!A:C,3,0)</f>
        <v>20</v>
      </c>
    </row>
    <row r="2291" spans="1:3" x14ac:dyDescent="0.25">
      <c r="A2291">
        <v>22</v>
      </c>
      <c r="B2291">
        <v>9052</v>
      </c>
      <c r="C2291">
        <f>VLOOKUP(Table_ExternalData_1[[#This Row],[Discount_Id]],Popusti!A:C,3,0)</f>
        <v>20</v>
      </c>
    </row>
    <row r="2292" spans="1:3" x14ac:dyDescent="0.25">
      <c r="A2292">
        <v>22</v>
      </c>
      <c r="B2292">
        <v>9053</v>
      </c>
      <c r="C2292">
        <f>VLOOKUP(Table_ExternalData_1[[#This Row],[Discount_Id]],Popusti!A:C,3,0)</f>
        <v>20</v>
      </c>
    </row>
    <row r="2293" spans="1:3" x14ac:dyDescent="0.25">
      <c r="A2293">
        <v>22</v>
      </c>
      <c r="B2293">
        <v>9054</v>
      </c>
      <c r="C2293">
        <f>VLOOKUP(Table_ExternalData_1[[#This Row],[Discount_Id]],Popusti!A:C,3,0)</f>
        <v>20</v>
      </c>
    </row>
    <row r="2294" spans="1:3" x14ac:dyDescent="0.25">
      <c r="A2294">
        <v>22</v>
      </c>
      <c r="B2294">
        <v>9055</v>
      </c>
      <c r="C2294">
        <f>VLOOKUP(Table_ExternalData_1[[#This Row],[Discount_Id]],Popusti!A:C,3,0)</f>
        <v>20</v>
      </c>
    </row>
    <row r="2295" spans="1:3" x14ac:dyDescent="0.25">
      <c r="A2295">
        <v>22</v>
      </c>
      <c r="B2295">
        <v>9056</v>
      </c>
      <c r="C2295">
        <f>VLOOKUP(Table_ExternalData_1[[#This Row],[Discount_Id]],Popusti!A:C,3,0)</f>
        <v>20</v>
      </c>
    </row>
    <row r="2296" spans="1:3" x14ac:dyDescent="0.25">
      <c r="A2296">
        <v>22</v>
      </c>
      <c r="B2296">
        <v>9057</v>
      </c>
      <c r="C2296">
        <f>VLOOKUP(Table_ExternalData_1[[#This Row],[Discount_Id]],Popusti!A:C,3,0)</f>
        <v>20</v>
      </c>
    </row>
    <row r="2297" spans="1:3" x14ac:dyDescent="0.25">
      <c r="A2297">
        <v>22</v>
      </c>
      <c r="B2297">
        <v>9104</v>
      </c>
      <c r="C2297">
        <f>VLOOKUP(Table_ExternalData_1[[#This Row],[Discount_Id]],Popusti!A:C,3,0)</f>
        <v>20</v>
      </c>
    </row>
    <row r="2298" spans="1:3" x14ac:dyDescent="0.25">
      <c r="A2298">
        <v>22</v>
      </c>
      <c r="B2298">
        <v>9123</v>
      </c>
      <c r="C2298">
        <f>VLOOKUP(Table_ExternalData_1[[#This Row],[Discount_Id]],Popusti!A:C,3,0)</f>
        <v>20</v>
      </c>
    </row>
    <row r="2299" spans="1:3" x14ac:dyDescent="0.25">
      <c r="A2299">
        <v>22</v>
      </c>
      <c r="B2299">
        <v>9125</v>
      </c>
      <c r="C2299">
        <f>VLOOKUP(Table_ExternalData_1[[#This Row],[Discount_Id]],Popusti!A:C,3,0)</f>
        <v>20</v>
      </c>
    </row>
    <row r="2300" spans="1:3" x14ac:dyDescent="0.25">
      <c r="A2300">
        <v>22</v>
      </c>
      <c r="B2300">
        <v>9126</v>
      </c>
      <c r="C2300">
        <f>VLOOKUP(Table_ExternalData_1[[#This Row],[Discount_Id]],Popusti!A:C,3,0)</f>
        <v>20</v>
      </c>
    </row>
    <row r="2301" spans="1:3" x14ac:dyDescent="0.25">
      <c r="A2301">
        <v>22</v>
      </c>
      <c r="B2301">
        <v>9132</v>
      </c>
      <c r="C2301">
        <f>VLOOKUP(Table_ExternalData_1[[#This Row],[Discount_Id]],Popusti!A:C,3,0)</f>
        <v>20</v>
      </c>
    </row>
    <row r="2302" spans="1:3" x14ac:dyDescent="0.25">
      <c r="A2302">
        <v>22</v>
      </c>
      <c r="B2302">
        <v>9133</v>
      </c>
      <c r="C2302">
        <f>VLOOKUP(Table_ExternalData_1[[#This Row],[Discount_Id]],Popusti!A:C,3,0)</f>
        <v>20</v>
      </c>
    </row>
    <row r="2303" spans="1:3" x14ac:dyDescent="0.25">
      <c r="A2303">
        <v>22</v>
      </c>
      <c r="B2303">
        <v>9137</v>
      </c>
      <c r="C2303">
        <f>VLOOKUP(Table_ExternalData_1[[#This Row],[Discount_Id]],Popusti!A:C,3,0)</f>
        <v>20</v>
      </c>
    </row>
    <row r="2304" spans="1:3" x14ac:dyDescent="0.25">
      <c r="A2304">
        <v>22</v>
      </c>
      <c r="B2304">
        <v>9138</v>
      </c>
      <c r="C2304">
        <f>VLOOKUP(Table_ExternalData_1[[#This Row],[Discount_Id]],Popusti!A:C,3,0)</f>
        <v>20</v>
      </c>
    </row>
    <row r="2305" spans="1:3" x14ac:dyDescent="0.25">
      <c r="A2305">
        <v>22</v>
      </c>
      <c r="B2305">
        <v>9142</v>
      </c>
      <c r="C2305">
        <f>VLOOKUP(Table_ExternalData_1[[#This Row],[Discount_Id]],Popusti!A:C,3,0)</f>
        <v>20</v>
      </c>
    </row>
    <row r="2306" spans="1:3" x14ac:dyDescent="0.25">
      <c r="A2306">
        <v>22</v>
      </c>
      <c r="B2306">
        <v>9145</v>
      </c>
      <c r="C2306">
        <f>VLOOKUP(Table_ExternalData_1[[#This Row],[Discount_Id]],Popusti!A:C,3,0)</f>
        <v>20</v>
      </c>
    </row>
    <row r="2307" spans="1:3" x14ac:dyDescent="0.25">
      <c r="A2307">
        <v>22</v>
      </c>
      <c r="B2307">
        <v>9148</v>
      </c>
      <c r="C2307">
        <f>VLOOKUP(Table_ExternalData_1[[#This Row],[Discount_Id]],Popusti!A:C,3,0)</f>
        <v>20</v>
      </c>
    </row>
    <row r="2308" spans="1:3" x14ac:dyDescent="0.25">
      <c r="A2308">
        <v>22</v>
      </c>
      <c r="B2308">
        <v>9149</v>
      </c>
      <c r="C2308">
        <f>VLOOKUP(Table_ExternalData_1[[#This Row],[Discount_Id]],Popusti!A:C,3,0)</f>
        <v>20</v>
      </c>
    </row>
    <row r="2309" spans="1:3" x14ac:dyDescent="0.25">
      <c r="A2309">
        <v>22</v>
      </c>
      <c r="B2309">
        <v>9154</v>
      </c>
      <c r="C2309">
        <f>VLOOKUP(Table_ExternalData_1[[#This Row],[Discount_Id]],Popusti!A:C,3,0)</f>
        <v>20</v>
      </c>
    </row>
    <row r="2310" spans="1:3" x14ac:dyDescent="0.25">
      <c r="A2310">
        <v>22</v>
      </c>
      <c r="B2310">
        <v>9155</v>
      </c>
      <c r="C2310">
        <f>VLOOKUP(Table_ExternalData_1[[#This Row],[Discount_Id]],Popusti!A:C,3,0)</f>
        <v>20</v>
      </c>
    </row>
    <row r="2311" spans="1:3" x14ac:dyDescent="0.25">
      <c r="A2311">
        <v>22</v>
      </c>
      <c r="B2311">
        <v>9159</v>
      </c>
      <c r="C2311">
        <f>VLOOKUP(Table_ExternalData_1[[#This Row],[Discount_Id]],Popusti!A:C,3,0)</f>
        <v>20</v>
      </c>
    </row>
    <row r="2312" spans="1:3" x14ac:dyDescent="0.25">
      <c r="A2312">
        <v>22</v>
      </c>
      <c r="B2312">
        <v>9171</v>
      </c>
      <c r="C2312">
        <f>VLOOKUP(Table_ExternalData_1[[#This Row],[Discount_Id]],Popusti!A:C,3,0)</f>
        <v>20</v>
      </c>
    </row>
    <row r="2313" spans="1:3" x14ac:dyDescent="0.25">
      <c r="A2313">
        <v>22</v>
      </c>
      <c r="B2313">
        <v>9173</v>
      </c>
      <c r="C2313">
        <f>VLOOKUP(Table_ExternalData_1[[#This Row],[Discount_Id]],Popusti!A:C,3,0)</f>
        <v>20</v>
      </c>
    </row>
    <row r="2314" spans="1:3" x14ac:dyDescent="0.25">
      <c r="A2314">
        <v>22</v>
      </c>
      <c r="B2314">
        <v>9174</v>
      </c>
      <c r="C2314">
        <f>VLOOKUP(Table_ExternalData_1[[#This Row],[Discount_Id]],Popusti!A:C,3,0)</f>
        <v>20</v>
      </c>
    </row>
    <row r="2315" spans="1:3" x14ac:dyDescent="0.25">
      <c r="A2315">
        <v>22</v>
      </c>
      <c r="B2315">
        <v>9175</v>
      </c>
      <c r="C2315">
        <f>VLOOKUP(Table_ExternalData_1[[#This Row],[Discount_Id]],Popusti!A:C,3,0)</f>
        <v>20</v>
      </c>
    </row>
    <row r="2316" spans="1:3" x14ac:dyDescent="0.25">
      <c r="A2316">
        <v>22</v>
      </c>
      <c r="B2316">
        <v>9211</v>
      </c>
      <c r="C2316">
        <f>VLOOKUP(Table_ExternalData_1[[#This Row],[Discount_Id]],Popusti!A:C,3,0)</f>
        <v>20</v>
      </c>
    </row>
    <row r="2317" spans="1:3" x14ac:dyDescent="0.25">
      <c r="A2317">
        <v>22</v>
      </c>
      <c r="B2317">
        <v>9776</v>
      </c>
      <c r="C2317">
        <f>VLOOKUP(Table_ExternalData_1[[#This Row],[Discount_Id]],Popusti!A:C,3,0)</f>
        <v>20</v>
      </c>
    </row>
    <row r="2318" spans="1:3" x14ac:dyDescent="0.25">
      <c r="A2318">
        <v>22</v>
      </c>
      <c r="B2318">
        <v>9777</v>
      </c>
      <c r="C2318">
        <f>VLOOKUP(Table_ExternalData_1[[#This Row],[Discount_Id]],Popusti!A:C,3,0)</f>
        <v>20</v>
      </c>
    </row>
    <row r="2319" spans="1:3" x14ac:dyDescent="0.25">
      <c r="A2319">
        <v>22</v>
      </c>
      <c r="B2319">
        <v>9778</v>
      </c>
      <c r="C2319">
        <f>VLOOKUP(Table_ExternalData_1[[#This Row],[Discount_Id]],Popusti!A:C,3,0)</f>
        <v>20</v>
      </c>
    </row>
    <row r="2320" spans="1:3" x14ac:dyDescent="0.25">
      <c r="A2320">
        <v>22</v>
      </c>
      <c r="B2320">
        <v>9806</v>
      </c>
      <c r="C2320">
        <f>VLOOKUP(Table_ExternalData_1[[#This Row],[Discount_Id]],Popusti!A:C,3,0)</f>
        <v>20</v>
      </c>
    </row>
    <row r="2321" spans="1:3" x14ac:dyDescent="0.25">
      <c r="A2321">
        <v>22</v>
      </c>
      <c r="B2321">
        <v>9813</v>
      </c>
      <c r="C2321">
        <f>VLOOKUP(Table_ExternalData_1[[#This Row],[Discount_Id]],Popusti!A:C,3,0)</f>
        <v>20</v>
      </c>
    </row>
    <row r="2322" spans="1:3" x14ac:dyDescent="0.25">
      <c r="A2322">
        <v>22</v>
      </c>
      <c r="B2322">
        <v>9814</v>
      </c>
      <c r="C2322">
        <f>VLOOKUP(Table_ExternalData_1[[#This Row],[Discount_Id]],Popusti!A:C,3,0)</f>
        <v>20</v>
      </c>
    </row>
    <row r="2323" spans="1:3" x14ac:dyDescent="0.25">
      <c r="A2323">
        <v>22</v>
      </c>
      <c r="B2323">
        <v>9815</v>
      </c>
      <c r="C2323">
        <f>VLOOKUP(Table_ExternalData_1[[#This Row],[Discount_Id]],Popusti!A:C,3,0)</f>
        <v>20</v>
      </c>
    </row>
    <row r="2324" spans="1:3" x14ac:dyDescent="0.25">
      <c r="A2324">
        <v>22</v>
      </c>
      <c r="B2324">
        <v>9816</v>
      </c>
      <c r="C2324">
        <f>VLOOKUP(Table_ExternalData_1[[#This Row],[Discount_Id]],Popusti!A:C,3,0)</f>
        <v>20</v>
      </c>
    </row>
    <row r="2325" spans="1:3" x14ac:dyDescent="0.25">
      <c r="A2325">
        <v>22</v>
      </c>
      <c r="B2325">
        <v>9817</v>
      </c>
      <c r="C2325">
        <f>VLOOKUP(Table_ExternalData_1[[#This Row],[Discount_Id]],Popusti!A:C,3,0)</f>
        <v>20</v>
      </c>
    </row>
    <row r="2326" spans="1:3" x14ac:dyDescent="0.25">
      <c r="A2326">
        <v>22</v>
      </c>
      <c r="B2326">
        <v>9818</v>
      </c>
      <c r="C2326">
        <f>VLOOKUP(Table_ExternalData_1[[#This Row],[Discount_Id]],Popusti!A:C,3,0)</f>
        <v>20</v>
      </c>
    </row>
    <row r="2327" spans="1:3" x14ac:dyDescent="0.25">
      <c r="A2327">
        <v>22</v>
      </c>
      <c r="B2327">
        <v>9819</v>
      </c>
      <c r="C2327">
        <f>VLOOKUP(Table_ExternalData_1[[#This Row],[Discount_Id]],Popusti!A:C,3,0)</f>
        <v>20</v>
      </c>
    </row>
    <row r="2328" spans="1:3" x14ac:dyDescent="0.25">
      <c r="A2328">
        <v>22</v>
      </c>
      <c r="B2328">
        <v>9820</v>
      </c>
      <c r="C2328">
        <f>VLOOKUP(Table_ExternalData_1[[#This Row],[Discount_Id]],Popusti!A:C,3,0)</f>
        <v>20</v>
      </c>
    </row>
    <row r="2329" spans="1:3" x14ac:dyDescent="0.25">
      <c r="A2329">
        <v>22</v>
      </c>
      <c r="B2329">
        <v>9821</v>
      </c>
      <c r="C2329">
        <f>VLOOKUP(Table_ExternalData_1[[#This Row],[Discount_Id]],Popusti!A:C,3,0)</f>
        <v>20</v>
      </c>
    </row>
    <row r="2330" spans="1:3" x14ac:dyDescent="0.25">
      <c r="A2330">
        <v>22</v>
      </c>
      <c r="B2330">
        <v>9822</v>
      </c>
      <c r="C2330">
        <f>VLOOKUP(Table_ExternalData_1[[#This Row],[Discount_Id]],Popusti!A:C,3,0)</f>
        <v>20</v>
      </c>
    </row>
    <row r="2331" spans="1:3" x14ac:dyDescent="0.25">
      <c r="A2331">
        <v>22</v>
      </c>
      <c r="B2331">
        <v>9832</v>
      </c>
      <c r="C2331">
        <f>VLOOKUP(Table_ExternalData_1[[#This Row],[Discount_Id]],Popusti!A:C,3,0)</f>
        <v>20</v>
      </c>
    </row>
    <row r="2332" spans="1:3" x14ac:dyDescent="0.25">
      <c r="A2332">
        <v>22</v>
      </c>
      <c r="B2332">
        <v>9833</v>
      </c>
      <c r="C2332">
        <f>VLOOKUP(Table_ExternalData_1[[#This Row],[Discount_Id]],Popusti!A:C,3,0)</f>
        <v>20</v>
      </c>
    </row>
    <row r="2333" spans="1:3" x14ac:dyDescent="0.25">
      <c r="A2333">
        <v>22</v>
      </c>
      <c r="B2333">
        <v>9834</v>
      </c>
      <c r="C2333">
        <f>VLOOKUP(Table_ExternalData_1[[#This Row],[Discount_Id]],Popusti!A:C,3,0)</f>
        <v>20</v>
      </c>
    </row>
    <row r="2334" spans="1:3" x14ac:dyDescent="0.25">
      <c r="A2334">
        <v>22</v>
      </c>
      <c r="B2334">
        <v>9835</v>
      </c>
      <c r="C2334">
        <f>VLOOKUP(Table_ExternalData_1[[#This Row],[Discount_Id]],Popusti!A:C,3,0)</f>
        <v>20</v>
      </c>
    </row>
    <row r="2335" spans="1:3" x14ac:dyDescent="0.25">
      <c r="A2335">
        <v>22</v>
      </c>
      <c r="B2335">
        <v>9844</v>
      </c>
      <c r="C2335">
        <f>VLOOKUP(Table_ExternalData_1[[#This Row],[Discount_Id]],Popusti!A:C,3,0)</f>
        <v>20</v>
      </c>
    </row>
    <row r="2336" spans="1:3" x14ac:dyDescent="0.25">
      <c r="A2336">
        <v>22</v>
      </c>
      <c r="B2336">
        <v>9845</v>
      </c>
      <c r="C2336">
        <f>VLOOKUP(Table_ExternalData_1[[#This Row],[Discount_Id]],Popusti!A:C,3,0)</f>
        <v>20</v>
      </c>
    </row>
    <row r="2337" spans="1:3" x14ac:dyDescent="0.25">
      <c r="A2337">
        <v>22</v>
      </c>
      <c r="B2337">
        <v>9846</v>
      </c>
      <c r="C2337">
        <f>VLOOKUP(Table_ExternalData_1[[#This Row],[Discount_Id]],Popusti!A:C,3,0)</f>
        <v>20</v>
      </c>
    </row>
    <row r="2338" spans="1:3" x14ac:dyDescent="0.25">
      <c r="A2338">
        <v>22</v>
      </c>
      <c r="B2338">
        <v>9847</v>
      </c>
      <c r="C2338">
        <f>VLOOKUP(Table_ExternalData_1[[#This Row],[Discount_Id]],Popusti!A:C,3,0)</f>
        <v>20</v>
      </c>
    </row>
    <row r="2339" spans="1:3" x14ac:dyDescent="0.25">
      <c r="A2339">
        <v>22</v>
      </c>
      <c r="B2339">
        <v>9848</v>
      </c>
      <c r="C2339">
        <f>VLOOKUP(Table_ExternalData_1[[#This Row],[Discount_Id]],Popusti!A:C,3,0)</f>
        <v>20</v>
      </c>
    </row>
    <row r="2340" spans="1:3" x14ac:dyDescent="0.25">
      <c r="A2340">
        <v>22</v>
      </c>
      <c r="B2340">
        <v>9857</v>
      </c>
      <c r="C2340">
        <f>VLOOKUP(Table_ExternalData_1[[#This Row],[Discount_Id]],Popusti!A:C,3,0)</f>
        <v>20</v>
      </c>
    </row>
    <row r="2341" spans="1:3" x14ac:dyDescent="0.25">
      <c r="A2341">
        <v>22</v>
      </c>
      <c r="B2341">
        <v>9858</v>
      </c>
      <c r="C2341">
        <f>VLOOKUP(Table_ExternalData_1[[#This Row],[Discount_Id]],Popusti!A:C,3,0)</f>
        <v>20</v>
      </c>
    </row>
    <row r="2342" spans="1:3" x14ac:dyDescent="0.25">
      <c r="A2342">
        <v>22</v>
      </c>
      <c r="B2342">
        <v>9859</v>
      </c>
      <c r="C2342">
        <f>VLOOKUP(Table_ExternalData_1[[#This Row],[Discount_Id]],Popusti!A:C,3,0)</f>
        <v>20</v>
      </c>
    </row>
    <row r="2343" spans="1:3" x14ac:dyDescent="0.25">
      <c r="A2343">
        <v>22</v>
      </c>
      <c r="B2343">
        <v>9860</v>
      </c>
      <c r="C2343">
        <f>VLOOKUP(Table_ExternalData_1[[#This Row],[Discount_Id]],Popusti!A:C,3,0)</f>
        <v>20</v>
      </c>
    </row>
    <row r="2344" spans="1:3" x14ac:dyDescent="0.25">
      <c r="A2344">
        <v>22</v>
      </c>
      <c r="B2344">
        <v>9872</v>
      </c>
      <c r="C2344">
        <f>VLOOKUP(Table_ExternalData_1[[#This Row],[Discount_Id]],Popusti!A:C,3,0)</f>
        <v>20</v>
      </c>
    </row>
    <row r="2345" spans="1:3" x14ac:dyDescent="0.25">
      <c r="A2345">
        <v>22</v>
      </c>
      <c r="B2345">
        <v>9873</v>
      </c>
      <c r="C2345">
        <f>VLOOKUP(Table_ExternalData_1[[#This Row],[Discount_Id]],Popusti!A:C,3,0)</f>
        <v>20</v>
      </c>
    </row>
    <row r="2346" spans="1:3" x14ac:dyDescent="0.25">
      <c r="A2346">
        <v>22</v>
      </c>
      <c r="B2346">
        <v>9874</v>
      </c>
      <c r="C2346">
        <f>VLOOKUP(Table_ExternalData_1[[#This Row],[Discount_Id]],Popusti!A:C,3,0)</f>
        <v>20</v>
      </c>
    </row>
    <row r="2347" spans="1:3" x14ac:dyDescent="0.25">
      <c r="A2347">
        <v>22</v>
      </c>
      <c r="B2347">
        <v>9875</v>
      </c>
      <c r="C2347">
        <f>VLOOKUP(Table_ExternalData_1[[#This Row],[Discount_Id]],Popusti!A:C,3,0)</f>
        <v>20</v>
      </c>
    </row>
    <row r="2348" spans="1:3" x14ac:dyDescent="0.25">
      <c r="A2348">
        <v>22</v>
      </c>
      <c r="B2348">
        <v>9877</v>
      </c>
      <c r="C2348">
        <f>VLOOKUP(Table_ExternalData_1[[#This Row],[Discount_Id]],Popusti!A:C,3,0)</f>
        <v>20</v>
      </c>
    </row>
    <row r="2349" spans="1:3" x14ac:dyDescent="0.25">
      <c r="A2349">
        <v>22</v>
      </c>
      <c r="B2349">
        <v>9878</v>
      </c>
      <c r="C2349">
        <f>VLOOKUP(Table_ExternalData_1[[#This Row],[Discount_Id]],Popusti!A:C,3,0)</f>
        <v>20</v>
      </c>
    </row>
    <row r="2350" spans="1:3" x14ac:dyDescent="0.25">
      <c r="A2350">
        <v>22</v>
      </c>
      <c r="B2350">
        <v>9879</v>
      </c>
      <c r="C2350">
        <f>VLOOKUP(Table_ExternalData_1[[#This Row],[Discount_Id]],Popusti!A:C,3,0)</f>
        <v>20</v>
      </c>
    </row>
    <row r="2351" spans="1:3" x14ac:dyDescent="0.25">
      <c r="A2351">
        <v>22</v>
      </c>
      <c r="B2351">
        <v>9880</v>
      </c>
      <c r="C2351">
        <f>VLOOKUP(Table_ExternalData_1[[#This Row],[Discount_Id]],Popusti!A:C,3,0)</f>
        <v>20</v>
      </c>
    </row>
    <row r="2352" spans="1:3" x14ac:dyDescent="0.25">
      <c r="A2352">
        <v>22</v>
      </c>
      <c r="B2352">
        <v>9893</v>
      </c>
      <c r="C2352">
        <f>VLOOKUP(Table_ExternalData_1[[#This Row],[Discount_Id]],Popusti!A:C,3,0)</f>
        <v>20</v>
      </c>
    </row>
    <row r="2353" spans="1:3" x14ac:dyDescent="0.25">
      <c r="A2353">
        <v>22</v>
      </c>
      <c r="B2353">
        <v>9906</v>
      </c>
      <c r="C2353">
        <f>VLOOKUP(Table_ExternalData_1[[#This Row],[Discount_Id]],Popusti!A:C,3,0)</f>
        <v>20</v>
      </c>
    </row>
    <row r="2354" spans="1:3" x14ac:dyDescent="0.25">
      <c r="A2354">
        <v>22</v>
      </c>
      <c r="B2354">
        <v>9915</v>
      </c>
      <c r="C2354">
        <f>VLOOKUP(Table_ExternalData_1[[#This Row],[Discount_Id]],Popusti!A:C,3,0)</f>
        <v>20</v>
      </c>
    </row>
    <row r="2355" spans="1:3" x14ac:dyDescent="0.25">
      <c r="A2355">
        <v>22</v>
      </c>
      <c r="B2355">
        <v>9916</v>
      </c>
      <c r="C2355">
        <f>VLOOKUP(Table_ExternalData_1[[#This Row],[Discount_Id]],Popusti!A:C,3,0)</f>
        <v>20</v>
      </c>
    </row>
    <row r="2356" spans="1:3" x14ac:dyDescent="0.25">
      <c r="A2356">
        <v>22</v>
      </c>
      <c r="B2356">
        <v>9917</v>
      </c>
      <c r="C2356">
        <f>VLOOKUP(Table_ExternalData_1[[#This Row],[Discount_Id]],Popusti!A:C,3,0)</f>
        <v>20</v>
      </c>
    </row>
    <row r="2357" spans="1:3" x14ac:dyDescent="0.25">
      <c r="A2357">
        <v>22</v>
      </c>
      <c r="B2357">
        <v>9918</v>
      </c>
      <c r="C2357">
        <f>VLOOKUP(Table_ExternalData_1[[#This Row],[Discount_Id]],Popusti!A:C,3,0)</f>
        <v>20</v>
      </c>
    </row>
    <row r="2358" spans="1:3" x14ac:dyDescent="0.25">
      <c r="A2358">
        <v>22</v>
      </c>
      <c r="B2358">
        <v>9919</v>
      </c>
      <c r="C2358">
        <f>VLOOKUP(Table_ExternalData_1[[#This Row],[Discount_Id]],Popusti!A:C,3,0)</f>
        <v>20</v>
      </c>
    </row>
    <row r="2359" spans="1:3" x14ac:dyDescent="0.25">
      <c r="A2359">
        <v>22</v>
      </c>
      <c r="B2359">
        <v>9927</v>
      </c>
      <c r="C2359">
        <f>VLOOKUP(Table_ExternalData_1[[#This Row],[Discount_Id]],Popusti!A:C,3,0)</f>
        <v>20</v>
      </c>
    </row>
    <row r="2360" spans="1:3" x14ac:dyDescent="0.25">
      <c r="A2360">
        <v>22</v>
      </c>
      <c r="B2360">
        <v>9930</v>
      </c>
      <c r="C2360">
        <f>VLOOKUP(Table_ExternalData_1[[#This Row],[Discount_Id]],Popusti!A:C,3,0)</f>
        <v>20</v>
      </c>
    </row>
    <row r="2361" spans="1:3" x14ac:dyDescent="0.25">
      <c r="A2361">
        <v>22</v>
      </c>
      <c r="B2361">
        <v>9931</v>
      </c>
      <c r="C2361">
        <f>VLOOKUP(Table_ExternalData_1[[#This Row],[Discount_Id]],Popusti!A:C,3,0)</f>
        <v>20</v>
      </c>
    </row>
    <row r="2362" spans="1:3" x14ac:dyDescent="0.25">
      <c r="A2362">
        <v>22</v>
      </c>
      <c r="B2362">
        <v>9932</v>
      </c>
      <c r="C2362">
        <f>VLOOKUP(Table_ExternalData_1[[#This Row],[Discount_Id]],Popusti!A:C,3,0)</f>
        <v>20</v>
      </c>
    </row>
    <row r="2363" spans="1:3" x14ac:dyDescent="0.25">
      <c r="A2363">
        <v>22</v>
      </c>
      <c r="B2363">
        <v>9933</v>
      </c>
      <c r="C2363">
        <f>VLOOKUP(Table_ExternalData_1[[#This Row],[Discount_Id]],Popusti!A:C,3,0)</f>
        <v>20</v>
      </c>
    </row>
    <row r="2364" spans="1:3" x14ac:dyDescent="0.25">
      <c r="A2364">
        <v>22</v>
      </c>
      <c r="B2364">
        <v>9934</v>
      </c>
      <c r="C2364">
        <f>VLOOKUP(Table_ExternalData_1[[#This Row],[Discount_Id]],Popusti!A:C,3,0)</f>
        <v>20</v>
      </c>
    </row>
    <row r="2365" spans="1:3" x14ac:dyDescent="0.25">
      <c r="A2365">
        <v>22</v>
      </c>
      <c r="B2365">
        <v>9942</v>
      </c>
      <c r="C2365">
        <f>VLOOKUP(Table_ExternalData_1[[#This Row],[Discount_Id]],Popusti!A:C,3,0)</f>
        <v>20</v>
      </c>
    </row>
    <row r="2366" spans="1:3" x14ac:dyDescent="0.25">
      <c r="A2366">
        <v>22</v>
      </c>
      <c r="B2366">
        <v>9943</v>
      </c>
      <c r="C2366">
        <f>VLOOKUP(Table_ExternalData_1[[#This Row],[Discount_Id]],Popusti!A:C,3,0)</f>
        <v>20</v>
      </c>
    </row>
    <row r="2367" spans="1:3" x14ac:dyDescent="0.25">
      <c r="A2367">
        <v>22</v>
      </c>
      <c r="B2367">
        <v>9944</v>
      </c>
      <c r="C2367">
        <f>VLOOKUP(Table_ExternalData_1[[#This Row],[Discount_Id]],Popusti!A:C,3,0)</f>
        <v>20</v>
      </c>
    </row>
    <row r="2368" spans="1:3" x14ac:dyDescent="0.25">
      <c r="A2368">
        <v>22</v>
      </c>
      <c r="B2368">
        <v>9945</v>
      </c>
      <c r="C2368">
        <f>VLOOKUP(Table_ExternalData_1[[#This Row],[Discount_Id]],Popusti!A:C,3,0)</f>
        <v>20</v>
      </c>
    </row>
    <row r="2369" spans="1:3" x14ac:dyDescent="0.25">
      <c r="A2369">
        <v>22</v>
      </c>
      <c r="B2369">
        <v>9946</v>
      </c>
      <c r="C2369">
        <f>VLOOKUP(Table_ExternalData_1[[#This Row],[Discount_Id]],Popusti!A:C,3,0)</f>
        <v>20</v>
      </c>
    </row>
    <row r="2370" spans="1:3" x14ac:dyDescent="0.25">
      <c r="A2370">
        <v>22</v>
      </c>
      <c r="B2370">
        <v>9955</v>
      </c>
      <c r="C2370">
        <f>VLOOKUP(Table_ExternalData_1[[#This Row],[Discount_Id]],Popusti!A:C,3,0)</f>
        <v>20</v>
      </c>
    </row>
    <row r="2371" spans="1:3" x14ac:dyDescent="0.25">
      <c r="A2371">
        <v>22</v>
      </c>
      <c r="B2371">
        <v>9956</v>
      </c>
      <c r="C2371">
        <f>VLOOKUP(Table_ExternalData_1[[#This Row],[Discount_Id]],Popusti!A:C,3,0)</f>
        <v>20</v>
      </c>
    </row>
    <row r="2372" spans="1:3" x14ac:dyDescent="0.25">
      <c r="A2372">
        <v>22</v>
      </c>
      <c r="B2372">
        <v>9957</v>
      </c>
      <c r="C2372">
        <f>VLOOKUP(Table_ExternalData_1[[#This Row],[Discount_Id]],Popusti!A:C,3,0)</f>
        <v>20</v>
      </c>
    </row>
    <row r="2373" spans="1:3" x14ac:dyDescent="0.25">
      <c r="A2373">
        <v>22</v>
      </c>
      <c r="B2373">
        <v>9958</v>
      </c>
      <c r="C2373">
        <f>VLOOKUP(Table_ExternalData_1[[#This Row],[Discount_Id]],Popusti!A:C,3,0)</f>
        <v>20</v>
      </c>
    </row>
    <row r="2374" spans="1:3" x14ac:dyDescent="0.25">
      <c r="A2374">
        <v>22</v>
      </c>
      <c r="B2374">
        <v>9959</v>
      </c>
      <c r="C2374">
        <f>VLOOKUP(Table_ExternalData_1[[#This Row],[Discount_Id]],Popusti!A:C,3,0)</f>
        <v>20</v>
      </c>
    </row>
    <row r="2375" spans="1:3" x14ac:dyDescent="0.25">
      <c r="A2375">
        <v>22</v>
      </c>
      <c r="B2375">
        <v>9975</v>
      </c>
      <c r="C2375">
        <f>VLOOKUP(Table_ExternalData_1[[#This Row],[Discount_Id]],Popusti!A:C,3,0)</f>
        <v>20</v>
      </c>
    </row>
    <row r="2376" spans="1:3" x14ac:dyDescent="0.25">
      <c r="A2376">
        <v>22</v>
      </c>
      <c r="B2376">
        <v>9976</v>
      </c>
      <c r="C2376">
        <f>VLOOKUP(Table_ExternalData_1[[#This Row],[Discount_Id]],Popusti!A:C,3,0)</f>
        <v>20</v>
      </c>
    </row>
    <row r="2377" spans="1:3" x14ac:dyDescent="0.25">
      <c r="A2377">
        <v>22</v>
      </c>
      <c r="B2377">
        <v>9985</v>
      </c>
      <c r="C2377">
        <f>VLOOKUP(Table_ExternalData_1[[#This Row],[Discount_Id]],Popusti!A:C,3,0)</f>
        <v>20</v>
      </c>
    </row>
    <row r="2378" spans="1:3" x14ac:dyDescent="0.25">
      <c r="A2378">
        <v>22</v>
      </c>
      <c r="B2378">
        <v>9986</v>
      </c>
      <c r="C2378">
        <f>VLOOKUP(Table_ExternalData_1[[#This Row],[Discount_Id]],Popusti!A:C,3,0)</f>
        <v>20</v>
      </c>
    </row>
    <row r="2379" spans="1:3" x14ac:dyDescent="0.25">
      <c r="A2379">
        <v>22</v>
      </c>
      <c r="B2379">
        <v>9987</v>
      </c>
      <c r="C2379">
        <f>VLOOKUP(Table_ExternalData_1[[#This Row],[Discount_Id]],Popusti!A:C,3,0)</f>
        <v>20</v>
      </c>
    </row>
    <row r="2380" spans="1:3" x14ac:dyDescent="0.25">
      <c r="A2380">
        <v>22</v>
      </c>
      <c r="B2380">
        <v>9996</v>
      </c>
      <c r="C2380">
        <f>VLOOKUP(Table_ExternalData_1[[#This Row],[Discount_Id]],Popusti!A:C,3,0)</f>
        <v>20</v>
      </c>
    </row>
    <row r="2381" spans="1:3" x14ac:dyDescent="0.25">
      <c r="A2381">
        <v>22</v>
      </c>
      <c r="B2381">
        <v>9997</v>
      </c>
      <c r="C2381">
        <f>VLOOKUP(Table_ExternalData_1[[#This Row],[Discount_Id]],Popusti!A:C,3,0)</f>
        <v>20</v>
      </c>
    </row>
    <row r="2382" spans="1:3" x14ac:dyDescent="0.25">
      <c r="A2382">
        <v>22</v>
      </c>
      <c r="B2382">
        <v>9998</v>
      </c>
      <c r="C2382">
        <f>VLOOKUP(Table_ExternalData_1[[#This Row],[Discount_Id]],Popusti!A:C,3,0)</f>
        <v>20</v>
      </c>
    </row>
    <row r="2383" spans="1:3" x14ac:dyDescent="0.25">
      <c r="A2383">
        <v>22</v>
      </c>
      <c r="B2383">
        <v>10000</v>
      </c>
      <c r="C2383">
        <f>VLOOKUP(Table_ExternalData_1[[#This Row],[Discount_Id]],Popusti!A:C,3,0)</f>
        <v>20</v>
      </c>
    </row>
    <row r="2384" spans="1:3" x14ac:dyDescent="0.25">
      <c r="A2384">
        <v>22</v>
      </c>
      <c r="B2384">
        <v>10001</v>
      </c>
      <c r="C2384">
        <f>VLOOKUP(Table_ExternalData_1[[#This Row],[Discount_Id]],Popusti!A:C,3,0)</f>
        <v>20</v>
      </c>
    </row>
    <row r="2385" spans="1:3" x14ac:dyDescent="0.25">
      <c r="A2385">
        <v>22</v>
      </c>
      <c r="B2385">
        <v>10002</v>
      </c>
      <c r="C2385">
        <f>VLOOKUP(Table_ExternalData_1[[#This Row],[Discount_Id]],Popusti!A:C,3,0)</f>
        <v>20</v>
      </c>
    </row>
    <row r="2386" spans="1:3" x14ac:dyDescent="0.25">
      <c r="A2386">
        <v>22</v>
      </c>
      <c r="B2386">
        <v>10003</v>
      </c>
      <c r="C2386">
        <f>VLOOKUP(Table_ExternalData_1[[#This Row],[Discount_Id]],Popusti!A:C,3,0)</f>
        <v>20</v>
      </c>
    </row>
    <row r="2387" spans="1:3" x14ac:dyDescent="0.25">
      <c r="A2387">
        <v>22</v>
      </c>
      <c r="B2387">
        <v>10005</v>
      </c>
      <c r="C2387">
        <f>VLOOKUP(Table_ExternalData_1[[#This Row],[Discount_Id]],Popusti!A:C,3,0)</f>
        <v>20</v>
      </c>
    </row>
    <row r="2388" spans="1:3" x14ac:dyDescent="0.25">
      <c r="A2388">
        <v>22</v>
      </c>
      <c r="B2388">
        <v>10006</v>
      </c>
      <c r="C2388">
        <f>VLOOKUP(Table_ExternalData_1[[#This Row],[Discount_Id]],Popusti!A:C,3,0)</f>
        <v>20</v>
      </c>
    </row>
    <row r="2389" spans="1:3" x14ac:dyDescent="0.25">
      <c r="A2389">
        <v>22</v>
      </c>
      <c r="B2389">
        <v>10007</v>
      </c>
      <c r="C2389">
        <f>VLOOKUP(Table_ExternalData_1[[#This Row],[Discount_Id]],Popusti!A:C,3,0)</f>
        <v>20</v>
      </c>
    </row>
    <row r="2390" spans="1:3" x14ac:dyDescent="0.25">
      <c r="A2390">
        <v>22</v>
      </c>
      <c r="B2390">
        <v>10008</v>
      </c>
      <c r="C2390">
        <f>VLOOKUP(Table_ExternalData_1[[#This Row],[Discount_Id]],Popusti!A:C,3,0)</f>
        <v>20</v>
      </c>
    </row>
    <row r="2391" spans="1:3" x14ac:dyDescent="0.25">
      <c r="A2391">
        <v>22</v>
      </c>
      <c r="B2391">
        <v>10039</v>
      </c>
      <c r="C2391">
        <f>VLOOKUP(Table_ExternalData_1[[#This Row],[Discount_Id]],Popusti!A:C,3,0)</f>
        <v>20</v>
      </c>
    </row>
    <row r="2392" spans="1:3" x14ac:dyDescent="0.25">
      <c r="A2392">
        <v>22</v>
      </c>
      <c r="B2392">
        <v>10040</v>
      </c>
      <c r="C2392">
        <f>VLOOKUP(Table_ExternalData_1[[#This Row],[Discount_Id]],Popusti!A:C,3,0)</f>
        <v>20</v>
      </c>
    </row>
    <row r="2393" spans="1:3" x14ac:dyDescent="0.25">
      <c r="A2393">
        <v>22</v>
      </c>
      <c r="B2393">
        <v>10041</v>
      </c>
      <c r="C2393">
        <f>VLOOKUP(Table_ExternalData_1[[#This Row],[Discount_Id]],Popusti!A:C,3,0)</f>
        <v>20</v>
      </c>
    </row>
    <row r="2394" spans="1:3" x14ac:dyDescent="0.25">
      <c r="A2394">
        <v>22</v>
      </c>
      <c r="B2394">
        <v>10042</v>
      </c>
      <c r="C2394">
        <f>VLOOKUP(Table_ExternalData_1[[#This Row],[Discount_Id]],Popusti!A:C,3,0)</f>
        <v>20</v>
      </c>
    </row>
    <row r="2395" spans="1:3" x14ac:dyDescent="0.25">
      <c r="A2395">
        <v>22</v>
      </c>
      <c r="B2395">
        <v>10043</v>
      </c>
      <c r="C2395">
        <f>VLOOKUP(Table_ExternalData_1[[#This Row],[Discount_Id]],Popusti!A:C,3,0)</f>
        <v>20</v>
      </c>
    </row>
    <row r="2396" spans="1:3" x14ac:dyDescent="0.25">
      <c r="A2396">
        <v>22</v>
      </c>
      <c r="B2396">
        <v>10044</v>
      </c>
      <c r="C2396">
        <f>VLOOKUP(Table_ExternalData_1[[#This Row],[Discount_Id]],Popusti!A:C,3,0)</f>
        <v>20</v>
      </c>
    </row>
    <row r="2397" spans="1:3" x14ac:dyDescent="0.25">
      <c r="A2397">
        <v>22</v>
      </c>
      <c r="B2397">
        <v>10045</v>
      </c>
      <c r="C2397">
        <f>VLOOKUP(Table_ExternalData_1[[#This Row],[Discount_Id]],Popusti!A:C,3,0)</f>
        <v>20</v>
      </c>
    </row>
    <row r="2398" spans="1:3" x14ac:dyDescent="0.25">
      <c r="A2398">
        <v>22</v>
      </c>
      <c r="B2398">
        <v>10046</v>
      </c>
      <c r="C2398">
        <f>VLOOKUP(Table_ExternalData_1[[#This Row],[Discount_Id]],Popusti!A:C,3,0)</f>
        <v>20</v>
      </c>
    </row>
    <row r="2399" spans="1:3" x14ac:dyDescent="0.25">
      <c r="A2399">
        <v>22</v>
      </c>
      <c r="B2399">
        <v>10047</v>
      </c>
      <c r="C2399">
        <f>VLOOKUP(Table_ExternalData_1[[#This Row],[Discount_Id]],Popusti!A:C,3,0)</f>
        <v>20</v>
      </c>
    </row>
    <row r="2400" spans="1:3" x14ac:dyDescent="0.25">
      <c r="A2400">
        <v>22</v>
      </c>
      <c r="B2400">
        <v>10052</v>
      </c>
      <c r="C2400">
        <f>VLOOKUP(Table_ExternalData_1[[#This Row],[Discount_Id]],Popusti!A:C,3,0)</f>
        <v>20</v>
      </c>
    </row>
    <row r="2401" spans="1:3" x14ac:dyDescent="0.25">
      <c r="A2401">
        <v>22</v>
      </c>
      <c r="B2401">
        <v>10056</v>
      </c>
      <c r="C2401">
        <f>VLOOKUP(Table_ExternalData_1[[#This Row],[Discount_Id]],Popusti!A:C,3,0)</f>
        <v>20</v>
      </c>
    </row>
    <row r="2402" spans="1:3" x14ac:dyDescent="0.25">
      <c r="A2402">
        <v>22</v>
      </c>
      <c r="B2402">
        <v>10059</v>
      </c>
      <c r="C2402">
        <f>VLOOKUP(Table_ExternalData_1[[#This Row],[Discount_Id]],Popusti!A:C,3,0)</f>
        <v>20</v>
      </c>
    </row>
    <row r="2403" spans="1:3" x14ac:dyDescent="0.25">
      <c r="A2403">
        <v>22</v>
      </c>
      <c r="B2403">
        <v>10060</v>
      </c>
      <c r="C2403">
        <f>VLOOKUP(Table_ExternalData_1[[#This Row],[Discount_Id]],Popusti!A:C,3,0)</f>
        <v>20</v>
      </c>
    </row>
    <row r="2404" spans="1:3" x14ac:dyDescent="0.25">
      <c r="A2404">
        <v>22</v>
      </c>
      <c r="B2404">
        <v>10069</v>
      </c>
      <c r="C2404">
        <f>VLOOKUP(Table_ExternalData_1[[#This Row],[Discount_Id]],Popusti!A:C,3,0)</f>
        <v>20</v>
      </c>
    </row>
    <row r="2405" spans="1:3" x14ac:dyDescent="0.25">
      <c r="A2405">
        <v>22</v>
      </c>
      <c r="B2405">
        <v>10070</v>
      </c>
      <c r="C2405">
        <f>VLOOKUP(Table_ExternalData_1[[#This Row],[Discount_Id]],Popusti!A:C,3,0)</f>
        <v>20</v>
      </c>
    </row>
    <row r="2406" spans="1:3" x14ac:dyDescent="0.25">
      <c r="A2406">
        <v>22</v>
      </c>
      <c r="B2406">
        <v>10071</v>
      </c>
      <c r="C2406">
        <f>VLOOKUP(Table_ExternalData_1[[#This Row],[Discount_Id]],Popusti!A:C,3,0)</f>
        <v>20</v>
      </c>
    </row>
    <row r="2407" spans="1:3" x14ac:dyDescent="0.25">
      <c r="A2407">
        <v>22</v>
      </c>
      <c r="B2407">
        <v>10108</v>
      </c>
      <c r="C2407">
        <f>VLOOKUP(Table_ExternalData_1[[#This Row],[Discount_Id]],Popusti!A:C,3,0)</f>
        <v>20</v>
      </c>
    </row>
    <row r="2408" spans="1:3" x14ac:dyDescent="0.25">
      <c r="A2408">
        <v>22</v>
      </c>
      <c r="B2408">
        <v>10110</v>
      </c>
      <c r="C2408">
        <f>VLOOKUP(Table_ExternalData_1[[#This Row],[Discount_Id]],Popusti!A:C,3,0)</f>
        <v>20</v>
      </c>
    </row>
    <row r="2409" spans="1:3" x14ac:dyDescent="0.25">
      <c r="A2409">
        <v>22</v>
      </c>
      <c r="B2409">
        <v>10111</v>
      </c>
      <c r="C2409">
        <f>VLOOKUP(Table_ExternalData_1[[#This Row],[Discount_Id]],Popusti!A:C,3,0)</f>
        <v>20</v>
      </c>
    </row>
    <row r="2410" spans="1:3" x14ac:dyDescent="0.25">
      <c r="A2410">
        <v>22</v>
      </c>
      <c r="B2410">
        <v>10112</v>
      </c>
      <c r="C2410">
        <f>VLOOKUP(Table_ExternalData_1[[#This Row],[Discount_Id]],Popusti!A:C,3,0)</f>
        <v>20</v>
      </c>
    </row>
    <row r="2411" spans="1:3" x14ac:dyDescent="0.25">
      <c r="A2411">
        <v>22</v>
      </c>
      <c r="B2411">
        <v>10113</v>
      </c>
      <c r="C2411">
        <f>VLOOKUP(Table_ExternalData_1[[#This Row],[Discount_Id]],Popusti!A:C,3,0)</f>
        <v>20</v>
      </c>
    </row>
    <row r="2412" spans="1:3" x14ac:dyDescent="0.25">
      <c r="A2412">
        <v>22</v>
      </c>
      <c r="B2412">
        <v>10114</v>
      </c>
      <c r="C2412">
        <f>VLOOKUP(Table_ExternalData_1[[#This Row],[Discount_Id]],Popusti!A:C,3,0)</f>
        <v>20</v>
      </c>
    </row>
    <row r="2413" spans="1:3" x14ac:dyDescent="0.25">
      <c r="A2413">
        <v>22</v>
      </c>
      <c r="B2413">
        <v>10115</v>
      </c>
      <c r="C2413">
        <f>VLOOKUP(Table_ExternalData_1[[#This Row],[Discount_Id]],Popusti!A:C,3,0)</f>
        <v>20</v>
      </c>
    </row>
    <row r="2414" spans="1:3" x14ac:dyDescent="0.25">
      <c r="A2414">
        <v>22</v>
      </c>
      <c r="B2414">
        <v>10116</v>
      </c>
      <c r="C2414">
        <f>VLOOKUP(Table_ExternalData_1[[#This Row],[Discount_Id]],Popusti!A:C,3,0)</f>
        <v>20</v>
      </c>
    </row>
    <row r="2415" spans="1:3" x14ac:dyDescent="0.25">
      <c r="A2415">
        <v>22</v>
      </c>
      <c r="B2415">
        <v>10117</v>
      </c>
      <c r="C2415">
        <f>VLOOKUP(Table_ExternalData_1[[#This Row],[Discount_Id]],Popusti!A:C,3,0)</f>
        <v>20</v>
      </c>
    </row>
    <row r="2416" spans="1:3" x14ac:dyDescent="0.25">
      <c r="A2416">
        <v>22</v>
      </c>
      <c r="B2416">
        <v>10118</v>
      </c>
      <c r="C2416">
        <f>VLOOKUP(Table_ExternalData_1[[#This Row],[Discount_Id]],Popusti!A:C,3,0)</f>
        <v>20</v>
      </c>
    </row>
    <row r="2417" spans="1:3" x14ac:dyDescent="0.25">
      <c r="A2417">
        <v>22</v>
      </c>
      <c r="B2417">
        <v>10171</v>
      </c>
      <c r="C2417">
        <f>VLOOKUP(Table_ExternalData_1[[#This Row],[Discount_Id]],Popusti!A:C,3,0)</f>
        <v>20</v>
      </c>
    </row>
    <row r="2418" spans="1:3" x14ac:dyDescent="0.25">
      <c r="A2418">
        <v>22</v>
      </c>
      <c r="B2418">
        <v>10172</v>
      </c>
      <c r="C2418">
        <f>VLOOKUP(Table_ExternalData_1[[#This Row],[Discount_Id]],Popusti!A:C,3,0)</f>
        <v>20</v>
      </c>
    </row>
    <row r="2419" spans="1:3" x14ac:dyDescent="0.25">
      <c r="A2419">
        <v>22</v>
      </c>
      <c r="B2419">
        <v>10200</v>
      </c>
      <c r="C2419">
        <f>VLOOKUP(Table_ExternalData_1[[#This Row],[Discount_Id]],Popusti!A:C,3,0)</f>
        <v>20</v>
      </c>
    </row>
    <row r="2420" spans="1:3" x14ac:dyDescent="0.25">
      <c r="A2420">
        <v>22</v>
      </c>
      <c r="B2420">
        <v>10207</v>
      </c>
      <c r="C2420">
        <f>VLOOKUP(Table_ExternalData_1[[#This Row],[Discount_Id]],Popusti!A:C,3,0)</f>
        <v>20</v>
      </c>
    </row>
    <row r="2421" spans="1:3" x14ac:dyDescent="0.25">
      <c r="A2421">
        <v>22</v>
      </c>
      <c r="B2421">
        <v>10277</v>
      </c>
      <c r="C2421">
        <f>VLOOKUP(Table_ExternalData_1[[#This Row],[Discount_Id]],Popusti!A:C,3,0)</f>
        <v>20</v>
      </c>
    </row>
    <row r="2422" spans="1:3" x14ac:dyDescent="0.25">
      <c r="A2422">
        <v>22</v>
      </c>
      <c r="B2422">
        <v>10295</v>
      </c>
      <c r="C2422">
        <f>VLOOKUP(Table_ExternalData_1[[#This Row],[Discount_Id]],Popusti!A:C,3,0)</f>
        <v>20</v>
      </c>
    </row>
    <row r="2423" spans="1:3" x14ac:dyDescent="0.25">
      <c r="A2423">
        <v>22</v>
      </c>
      <c r="B2423">
        <v>10297</v>
      </c>
      <c r="C2423">
        <f>VLOOKUP(Table_ExternalData_1[[#This Row],[Discount_Id]],Popusti!A:C,3,0)</f>
        <v>20</v>
      </c>
    </row>
    <row r="2424" spans="1:3" x14ac:dyDescent="0.25">
      <c r="A2424">
        <v>22</v>
      </c>
      <c r="B2424">
        <v>10811</v>
      </c>
      <c r="C2424">
        <f>VLOOKUP(Table_ExternalData_1[[#This Row],[Discount_Id]],Popusti!A:C,3,0)</f>
        <v>20</v>
      </c>
    </row>
    <row r="2425" spans="1:3" x14ac:dyDescent="0.25">
      <c r="A2425">
        <v>22</v>
      </c>
      <c r="B2425">
        <v>10833</v>
      </c>
      <c r="C2425">
        <f>VLOOKUP(Table_ExternalData_1[[#This Row],[Discount_Id]],Popusti!A:C,3,0)</f>
        <v>20</v>
      </c>
    </row>
    <row r="2426" spans="1:3" x14ac:dyDescent="0.25">
      <c r="A2426">
        <v>22</v>
      </c>
      <c r="B2426">
        <v>10847</v>
      </c>
      <c r="C2426">
        <f>VLOOKUP(Table_ExternalData_1[[#This Row],[Discount_Id]],Popusti!A:C,3,0)</f>
        <v>20</v>
      </c>
    </row>
    <row r="2427" spans="1:3" x14ac:dyDescent="0.25">
      <c r="A2427">
        <v>22</v>
      </c>
      <c r="B2427">
        <v>10853</v>
      </c>
      <c r="C2427">
        <f>VLOOKUP(Table_ExternalData_1[[#This Row],[Discount_Id]],Popusti!A:C,3,0)</f>
        <v>20</v>
      </c>
    </row>
    <row r="2428" spans="1:3" x14ac:dyDescent="0.25">
      <c r="A2428">
        <v>22</v>
      </c>
      <c r="B2428">
        <v>10854</v>
      </c>
      <c r="C2428">
        <f>VLOOKUP(Table_ExternalData_1[[#This Row],[Discount_Id]],Popusti!A:C,3,0)</f>
        <v>20</v>
      </c>
    </row>
    <row r="2429" spans="1:3" x14ac:dyDescent="0.25">
      <c r="A2429">
        <v>22</v>
      </c>
      <c r="B2429">
        <v>10855</v>
      </c>
      <c r="C2429">
        <f>VLOOKUP(Table_ExternalData_1[[#This Row],[Discount_Id]],Popusti!A:C,3,0)</f>
        <v>20</v>
      </c>
    </row>
    <row r="2430" spans="1:3" x14ac:dyDescent="0.25">
      <c r="A2430">
        <v>22</v>
      </c>
      <c r="B2430">
        <v>10863</v>
      </c>
      <c r="C2430">
        <f>VLOOKUP(Table_ExternalData_1[[#This Row],[Discount_Id]],Popusti!A:C,3,0)</f>
        <v>20</v>
      </c>
    </row>
    <row r="2431" spans="1:3" x14ac:dyDescent="0.25">
      <c r="A2431">
        <v>22</v>
      </c>
      <c r="B2431">
        <v>10865</v>
      </c>
      <c r="C2431">
        <f>VLOOKUP(Table_ExternalData_1[[#This Row],[Discount_Id]],Popusti!A:C,3,0)</f>
        <v>20</v>
      </c>
    </row>
    <row r="2432" spans="1:3" x14ac:dyDescent="0.25">
      <c r="A2432">
        <v>22</v>
      </c>
      <c r="B2432">
        <v>10897</v>
      </c>
      <c r="C2432">
        <f>VLOOKUP(Table_ExternalData_1[[#This Row],[Discount_Id]],Popusti!A:C,3,0)</f>
        <v>20</v>
      </c>
    </row>
    <row r="2433" spans="1:3" x14ac:dyDescent="0.25">
      <c r="A2433">
        <v>22</v>
      </c>
      <c r="B2433">
        <v>10898</v>
      </c>
      <c r="C2433">
        <f>VLOOKUP(Table_ExternalData_1[[#This Row],[Discount_Id]],Popusti!A:C,3,0)</f>
        <v>20</v>
      </c>
    </row>
    <row r="2434" spans="1:3" x14ac:dyDescent="0.25">
      <c r="A2434">
        <v>22</v>
      </c>
      <c r="B2434">
        <v>10899</v>
      </c>
      <c r="C2434">
        <f>VLOOKUP(Table_ExternalData_1[[#This Row],[Discount_Id]],Popusti!A:C,3,0)</f>
        <v>20</v>
      </c>
    </row>
    <row r="2435" spans="1:3" x14ac:dyDescent="0.25">
      <c r="A2435">
        <v>22</v>
      </c>
      <c r="B2435">
        <v>10906</v>
      </c>
      <c r="C2435">
        <f>VLOOKUP(Table_ExternalData_1[[#This Row],[Discount_Id]],Popusti!A:C,3,0)</f>
        <v>20</v>
      </c>
    </row>
    <row r="2436" spans="1:3" x14ac:dyDescent="0.25">
      <c r="A2436">
        <v>22</v>
      </c>
      <c r="B2436">
        <v>10924</v>
      </c>
      <c r="C2436">
        <f>VLOOKUP(Table_ExternalData_1[[#This Row],[Discount_Id]],Popusti!A:C,3,0)</f>
        <v>20</v>
      </c>
    </row>
    <row r="2437" spans="1:3" x14ac:dyDescent="0.25">
      <c r="A2437">
        <v>22</v>
      </c>
      <c r="B2437">
        <v>10925</v>
      </c>
      <c r="C2437">
        <f>VLOOKUP(Table_ExternalData_1[[#This Row],[Discount_Id]],Popusti!A:C,3,0)</f>
        <v>20</v>
      </c>
    </row>
    <row r="2438" spans="1:3" x14ac:dyDescent="0.25">
      <c r="A2438">
        <v>22</v>
      </c>
      <c r="B2438">
        <v>10926</v>
      </c>
      <c r="C2438">
        <f>VLOOKUP(Table_ExternalData_1[[#This Row],[Discount_Id]],Popusti!A:C,3,0)</f>
        <v>20</v>
      </c>
    </row>
    <row r="2439" spans="1:3" x14ac:dyDescent="0.25">
      <c r="A2439">
        <v>22</v>
      </c>
      <c r="B2439">
        <v>10927</v>
      </c>
      <c r="C2439">
        <f>VLOOKUP(Table_ExternalData_1[[#This Row],[Discount_Id]],Popusti!A:C,3,0)</f>
        <v>20</v>
      </c>
    </row>
    <row r="2440" spans="1:3" x14ac:dyDescent="0.25">
      <c r="A2440">
        <v>22</v>
      </c>
      <c r="B2440">
        <v>10928</v>
      </c>
      <c r="C2440">
        <f>VLOOKUP(Table_ExternalData_1[[#This Row],[Discount_Id]],Popusti!A:C,3,0)</f>
        <v>20</v>
      </c>
    </row>
    <row r="2441" spans="1:3" x14ac:dyDescent="0.25">
      <c r="A2441">
        <v>22</v>
      </c>
      <c r="B2441">
        <v>10963</v>
      </c>
      <c r="C2441">
        <f>VLOOKUP(Table_ExternalData_1[[#This Row],[Discount_Id]],Popusti!A:C,3,0)</f>
        <v>20</v>
      </c>
    </row>
    <row r="2442" spans="1:3" x14ac:dyDescent="0.25">
      <c r="A2442">
        <v>22</v>
      </c>
      <c r="B2442">
        <v>10968</v>
      </c>
      <c r="C2442">
        <f>VLOOKUP(Table_ExternalData_1[[#This Row],[Discount_Id]],Popusti!A:C,3,0)</f>
        <v>20</v>
      </c>
    </row>
    <row r="2443" spans="1:3" x14ac:dyDescent="0.25">
      <c r="A2443">
        <v>22</v>
      </c>
      <c r="B2443">
        <v>10982</v>
      </c>
      <c r="C2443">
        <f>VLOOKUP(Table_ExternalData_1[[#This Row],[Discount_Id]],Popusti!A:C,3,0)</f>
        <v>20</v>
      </c>
    </row>
    <row r="2444" spans="1:3" x14ac:dyDescent="0.25">
      <c r="A2444">
        <v>22</v>
      </c>
      <c r="B2444">
        <v>10986</v>
      </c>
      <c r="C2444">
        <f>VLOOKUP(Table_ExternalData_1[[#This Row],[Discount_Id]],Popusti!A:C,3,0)</f>
        <v>20</v>
      </c>
    </row>
    <row r="2445" spans="1:3" x14ac:dyDescent="0.25">
      <c r="A2445">
        <v>22</v>
      </c>
      <c r="B2445">
        <v>10990</v>
      </c>
      <c r="C2445">
        <f>VLOOKUP(Table_ExternalData_1[[#This Row],[Discount_Id]],Popusti!A:C,3,0)</f>
        <v>20</v>
      </c>
    </row>
    <row r="2446" spans="1:3" x14ac:dyDescent="0.25">
      <c r="A2446">
        <v>22</v>
      </c>
      <c r="B2446">
        <v>11013</v>
      </c>
      <c r="C2446">
        <f>VLOOKUP(Table_ExternalData_1[[#This Row],[Discount_Id]],Popusti!A:C,3,0)</f>
        <v>20</v>
      </c>
    </row>
    <row r="2447" spans="1:3" x14ac:dyDescent="0.25">
      <c r="A2447">
        <v>22</v>
      </c>
      <c r="B2447">
        <v>11014</v>
      </c>
      <c r="C2447">
        <f>VLOOKUP(Table_ExternalData_1[[#This Row],[Discount_Id]],Popusti!A:C,3,0)</f>
        <v>20</v>
      </c>
    </row>
    <row r="2448" spans="1:3" x14ac:dyDescent="0.25">
      <c r="A2448">
        <v>22</v>
      </c>
      <c r="B2448">
        <v>11015</v>
      </c>
      <c r="C2448">
        <f>VLOOKUP(Table_ExternalData_1[[#This Row],[Discount_Id]],Popusti!A:C,3,0)</f>
        <v>20</v>
      </c>
    </row>
    <row r="2449" spans="1:3" x14ac:dyDescent="0.25">
      <c r="A2449">
        <v>22</v>
      </c>
      <c r="B2449">
        <v>11016</v>
      </c>
      <c r="C2449">
        <f>VLOOKUP(Table_ExternalData_1[[#This Row],[Discount_Id]],Popusti!A:C,3,0)</f>
        <v>20</v>
      </c>
    </row>
    <row r="2450" spans="1:3" x14ac:dyDescent="0.25">
      <c r="A2450">
        <v>22</v>
      </c>
      <c r="B2450">
        <v>11017</v>
      </c>
      <c r="C2450">
        <f>VLOOKUP(Table_ExternalData_1[[#This Row],[Discount_Id]],Popusti!A:C,3,0)</f>
        <v>20</v>
      </c>
    </row>
    <row r="2451" spans="1:3" x14ac:dyDescent="0.25">
      <c r="A2451">
        <v>22</v>
      </c>
      <c r="B2451">
        <v>11027</v>
      </c>
      <c r="C2451">
        <f>VLOOKUP(Table_ExternalData_1[[#This Row],[Discount_Id]],Popusti!A:C,3,0)</f>
        <v>20</v>
      </c>
    </row>
    <row r="2452" spans="1:3" x14ac:dyDescent="0.25">
      <c r="A2452">
        <v>22</v>
      </c>
      <c r="B2452">
        <v>11047</v>
      </c>
      <c r="C2452">
        <f>VLOOKUP(Table_ExternalData_1[[#This Row],[Discount_Id]],Popusti!A:C,3,0)</f>
        <v>20</v>
      </c>
    </row>
    <row r="2453" spans="1:3" x14ac:dyDescent="0.25">
      <c r="A2453">
        <v>22</v>
      </c>
      <c r="B2453">
        <v>11051</v>
      </c>
      <c r="C2453">
        <f>VLOOKUP(Table_ExternalData_1[[#This Row],[Discount_Id]],Popusti!A:C,3,0)</f>
        <v>20</v>
      </c>
    </row>
    <row r="2454" spans="1:3" x14ac:dyDescent="0.25">
      <c r="A2454">
        <v>22</v>
      </c>
      <c r="B2454">
        <v>11053</v>
      </c>
      <c r="C2454">
        <f>VLOOKUP(Table_ExternalData_1[[#This Row],[Discount_Id]],Popusti!A:C,3,0)</f>
        <v>20</v>
      </c>
    </row>
    <row r="2455" spans="1:3" x14ac:dyDescent="0.25">
      <c r="A2455">
        <v>22</v>
      </c>
      <c r="B2455">
        <v>11056</v>
      </c>
      <c r="C2455">
        <f>VLOOKUP(Table_ExternalData_1[[#This Row],[Discount_Id]],Popusti!A:C,3,0)</f>
        <v>20</v>
      </c>
    </row>
    <row r="2456" spans="1:3" x14ac:dyDescent="0.25">
      <c r="A2456">
        <v>22</v>
      </c>
      <c r="B2456">
        <v>11063</v>
      </c>
      <c r="C2456">
        <f>VLOOKUP(Table_ExternalData_1[[#This Row],[Discount_Id]],Popusti!A:C,3,0)</f>
        <v>20</v>
      </c>
    </row>
    <row r="2457" spans="1:3" x14ac:dyDescent="0.25">
      <c r="A2457">
        <v>22</v>
      </c>
      <c r="B2457">
        <v>11099</v>
      </c>
      <c r="C2457">
        <f>VLOOKUP(Table_ExternalData_1[[#This Row],[Discount_Id]],Popusti!A:C,3,0)</f>
        <v>20</v>
      </c>
    </row>
    <row r="2458" spans="1:3" x14ac:dyDescent="0.25">
      <c r="A2458">
        <v>22</v>
      </c>
      <c r="B2458">
        <v>11102</v>
      </c>
      <c r="C2458">
        <f>VLOOKUP(Table_ExternalData_1[[#This Row],[Discount_Id]],Popusti!A:C,3,0)</f>
        <v>20</v>
      </c>
    </row>
    <row r="2459" spans="1:3" x14ac:dyDescent="0.25">
      <c r="A2459">
        <v>22</v>
      </c>
      <c r="B2459">
        <v>11105</v>
      </c>
      <c r="C2459">
        <f>VLOOKUP(Table_ExternalData_1[[#This Row],[Discount_Id]],Popusti!A:C,3,0)</f>
        <v>20</v>
      </c>
    </row>
    <row r="2460" spans="1:3" x14ac:dyDescent="0.25">
      <c r="A2460">
        <v>22</v>
      </c>
      <c r="B2460">
        <v>11115</v>
      </c>
      <c r="C2460">
        <f>VLOOKUP(Table_ExternalData_1[[#This Row],[Discount_Id]],Popusti!A:C,3,0)</f>
        <v>20</v>
      </c>
    </row>
    <row r="2461" spans="1:3" x14ac:dyDescent="0.25">
      <c r="A2461">
        <v>22</v>
      </c>
      <c r="B2461">
        <v>11132</v>
      </c>
      <c r="C2461">
        <f>VLOOKUP(Table_ExternalData_1[[#This Row],[Discount_Id]],Popusti!A:C,3,0)</f>
        <v>20</v>
      </c>
    </row>
    <row r="2462" spans="1:3" x14ac:dyDescent="0.25">
      <c r="A2462">
        <v>22</v>
      </c>
      <c r="B2462">
        <v>11135</v>
      </c>
      <c r="C2462">
        <f>VLOOKUP(Table_ExternalData_1[[#This Row],[Discount_Id]],Popusti!A:C,3,0)</f>
        <v>20</v>
      </c>
    </row>
    <row r="2463" spans="1:3" x14ac:dyDescent="0.25">
      <c r="A2463">
        <v>22</v>
      </c>
      <c r="B2463">
        <v>12156</v>
      </c>
      <c r="C2463">
        <f>VLOOKUP(Table_ExternalData_1[[#This Row],[Discount_Id]],Popusti!A:C,3,0)</f>
        <v>20</v>
      </c>
    </row>
    <row r="2464" spans="1:3" x14ac:dyDescent="0.25">
      <c r="A2464">
        <v>22</v>
      </c>
      <c r="B2464">
        <v>12168</v>
      </c>
      <c r="C2464">
        <f>VLOOKUP(Table_ExternalData_1[[#This Row],[Discount_Id]],Popusti!A:C,3,0)</f>
        <v>20</v>
      </c>
    </row>
    <row r="2465" spans="1:3" x14ac:dyDescent="0.25">
      <c r="A2465">
        <v>22</v>
      </c>
      <c r="B2465">
        <v>12203</v>
      </c>
      <c r="C2465">
        <f>VLOOKUP(Table_ExternalData_1[[#This Row],[Discount_Id]],Popusti!A:C,3,0)</f>
        <v>20</v>
      </c>
    </row>
    <row r="2466" spans="1:3" x14ac:dyDescent="0.25">
      <c r="A2466">
        <v>22</v>
      </c>
      <c r="B2466">
        <v>12204</v>
      </c>
      <c r="C2466">
        <f>VLOOKUP(Table_ExternalData_1[[#This Row],[Discount_Id]],Popusti!A:C,3,0)</f>
        <v>20</v>
      </c>
    </row>
    <row r="2467" spans="1:3" x14ac:dyDescent="0.25">
      <c r="A2467">
        <v>22</v>
      </c>
      <c r="B2467">
        <v>12205</v>
      </c>
      <c r="C2467">
        <f>VLOOKUP(Table_ExternalData_1[[#This Row],[Discount_Id]],Popusti!A:C,3,0)</f>
        <v>20</v>
      </c>
    </row>
    <row r="2468" spans="1:3" x14ac:dyDescent="0.25">
      <c r="A2468">
        <v>22</v>
      </c>
      <c r="B2468">
        <v>12206</v>
      </c>
      <c r="C2468">
        <f>VLOOKUP(Table_ExternalData_1[[#This Row],[Discount_Id]],Popusti!A:C,3,0)</f>
        <v>20</v>
      </c>
    </row>
    <row r="2469" spans="1:3" x14ac:dyDescent="0.25">
      <c r="A2469">
        <v>22</v>
      </c>
      <c r="B2469">
        <v>12208</v>
      </c>
      <c r="C2469">
        <f>VLOOKUP(Table_ExternalData_1[[#This Row],[Discount_Id]],Popusti!A:C,3,0)</f>
        <v>20</v>
      </c>
    </row>
    <row r="2470" spans="1:3" x14ac:dyDescent="0.25">
      <c r="A2470">
        <v>22</v>
      </c>
      <c r="B2470">
        <v>12209</v>
      </c>
      <c r="C2470">
        <f>VLOOKUP(Table_ExternalData_1[[#This Row],[Discount_Id]],Popusti!A:C,3,0)</f>
        <v>20</v>
      </c>
    </row>
    <row r="2471" spans="1:3" x14ac:dyDescent="0.25">
      <c r="A2471">
        <v>22</v>
      </c>
      <c r="B2471">
        <v>12212</v>
      </c>
      <c r="C2471">
        <f>VLOOKUP(Table_ExternalData_1[[#This Row],[Discount_Id]],Popusti!A:C,3,0)</f>
        <v>20</v>
      </c>
    </row>
    <row r="2472" spans="1:3" x14ac:dyDescent="0.25">
      <c r="A2472">
        <v>22</v>
      </c>
      <c r="B2472">
        <v>12213</v>
      </c>
      <c r="C2472">
        <f>VLOOKUP(Table_ExternalData_1[[#This Row],[Discount_Id]],Popusti!A:C,3,0)</f>
        <v>20</v>
      </c>
    </row>
    <row r="2473" spans="1:3" x14ac:dyDescent="0.25">
      <c r="A2473">
        <v>22</v>
      </c>
      <c r="B2473">
        <v>12214</v>
      </c>
      <c r="C2473">
        <f>VLOOKUP(Table_ExternalData_1[[#This Row],[Discount_Id]],Popusti!A:C,3,0)</f>
        <v>20</v>
      </c>
    </row>
    <row r="2474" spans="1:3" x14ac:dyDescent="0.25">
      <c r="A2474">
        <v>22</v>
      </c>
      <c r="B2474">
        <v>12215</v>
      </c>
      <c r="C2474">
        <f>VLOOKUP(Table_ExternalData_1[[#This Row],[Discount_Id]],Popusti!A:C,3,0)</f>
        <v>20</v>
      </c>
    </row>
    <row r="2475" spans="1:3" x14ac:dyDescent="0.25">
      <c r="A2475">
        <v>22</v>
      </c>
      <c r="B2475">
        <v>12216</v>
      </c>
      <c r="C2475">
        <f>VLOOKUP(Table_ExternalData_1[[#This Row],[Discount_Id]],Popusti!A:C,3,0)</f>
        <v>20</v>
      </c>
    </row>
    <row r="2476" spans="1:3" x14ac:dyDescent="0.25">
      <c r="A2476">
        <v>22</v>
      </c>
      <c r="B2476">
        <v>12219</v>
      </c>
      <c r="C2476">
        <f>VLOOKUP(Table_ExternalData_1[[#This Row],[Discount_Id]],Popusti!A:C,3,0)</f>
        <v>20</v>
      </c>
    </row>
    <row r="2477" spans="1:3" x14ac:dyDescent="0.25">
      <c r="A2477">
        <v>22</v>
      </c>
      <c r="B2477">
        <v>12220</v>
      </c>
      <c r="C2477">
        <f>VLOOKUP(Table_ExternalData_1[[#This Row],[Discount_Id]],Popusti!A:C,3,0)</f>
        <v>20</v>
      </c>
    </row>
    <row r="2478" spans="1:3" x14ac:dyDescent="0.25">
      <c r="A2478">
        <v>22</v>
      </c>
      <c r="B2478">
        <v>12221</v>
      </c>
      <c r="C2478">
        <f>VLOOKUP(Table_ExternalData_1[[#This Row],[Discount_Id]],Popusti!A:C,3,0)</f>
        <v>20</v>
      </c>
    </row>
    <row r="2479" spans="1:3" x14ac:dyDescent="0.25">
      <c r="A2479">
        <v>22</v>
      </c>
      <c r="B2479">
        <v>12222</v>
      </c>
      <c r="C2479">
        <f>VLOOKUP(Table_ExternalData_1[[#This Row],[Discount_Id]],Popusti!A:C,3,0)</f>
        <v>20</v>
      </c>
    </row>
    <row r="2480" spans="1:3" x14ac:dyDescent="0.25">
      <c r="A2480">
        <v>22</v>
      </c>
      <c r="B2480">
        <v>12223</v>
      </c>
      <c r="C2480">
        <f>VLOOKUP(Table_ExternalData_1[[#This Row],[Discount_Id]],Popusti!A:C,3,0)</f>
        <v>20</v>
      </c>
    </row>
    <row r="2481" spans="1:3" x14ac:dyDescent="0.25">
      <c r="A2481">
        <v>22</v>
      </c>
      <c r="B2481">
        <v>12224</v>
      </c>
      <c r="C2481">
        <f>VLOOKUP(Table_ExternalData_1[[#This Row],[Discount_Id]],Popusti!A:C,3,0)</f>
        <v>20</v>
      </c>
    </row>
    <row r="2482" spans="1:3" x14ac:dyDescent="0.25">
      <c r="A2482">
        <v>22</v>
      </c>
      <c r="B2482">
        <v>12225</v>
      </c>
      <c r="C2482">
        <f>VLOOKUP(Table_ExternalData_1[[#This Row],[Discount_Id]],Popusti!A:C,3,0)</f>
        <v>20</v>
      </c>
    </row>
    <row r="2483" spans="1:3" x14ac:dyDescent="0.25">
      <c r="A2483">
        <v>22</v>
      </c>
      <c r="B2483">
        <v>12226</v>
      </c>
      <c r="C2483">
        <f>VLOOKUP(Table_ExternalData_1[[#This Row],[Discount_Id]],Popusti!A:C,3,0)</f>
        <v>20</v>
      </c>
    </row>
    <row r="2484" spans="1:3" x14ac:dyDescent="0.25">
      <c r="A2484">
        <v>22</v>
      </c>
      <c r="B2484">
        <v>12227</v>
      </c>
      <c r="C2484">
        <f>VLOOKUP(Table_ExternalData_1[[#This Row],[Discount_Id]],Popusti!A:C,3,0)</f>
        <v>20</v>
      </c>
    </row>
    <row r="2485" spans="1:3" x14ac:dyDescent="0.25">
      <c r="A2485">
        <v>22</v>
      </c>
      <c r="B2485">
        <v>12228</v>
      </c>
      <c r="C2485">
        <f>VLOOKUP(Table_ExternalData_1[[#This Row],[Discount_Id]],Popusti!A:C,3,0)</f>
        <v>20</v>
      </c>
    </row>
    <row r="2486" spans="1:3" x14ac:dyDescent="0.25">
      <c r="A2486">
        <v>22</v>
      </c>
      <c r="B2486">
        <v>12229</v>
      </c>
      <c r="C2486">
        <f>VLOOKUP(Table_ExternalData_1[[#This Row],[Discount_Id]],Popusti!A:C,3,0)</f>
        <v>20</v>
      </c>
    </row>
    <row r="2487" spans="1:3" x14ac:dyDescent="0.25">
      <c r="A2487">
        <v>22</v>
      </c>
      <c r="B2487">
        <v>12231</v>
      </c>
      <c r="C2487">
        <f>VLOOKUP(Table_ExternalData_1[[#This Row],[Discount_Id]],Popusti!A:C,3,0)</f>
        <v>20</v>
      </c>
    </row>
    <row r="2488" spans="1:3" x14ac:dyDescent="0.25">
      <c r="A2488">
        <v>22</v>
      </c>
      <c r="B2488">
        <v>12234</v>
      </c>
      <c r="C2488">
        <f>VLOOKUP(Table_ExternalData_1[[#This Row],[Discount_Id]],Popusti!A:C,3,0)</f>
        <v>20</v>
      </c>
    </row>
    <row r="2489" spans="1:3" x14ac:dyDescent="0.25">
      <c r="A2489">
        <v>22</v>
      </c>
      <c r="B2489">
        <v>12243</v>
      </c>
      <c r="C2489">
        <f>VLOOKUP(Table_ExternalData_1[[#This Row],[Discount_Id]],Popusti!A:C,3,0)</f>
        <v>20</v>
      </c>
    </row>
    <row r="2490" spans="1:3" x14ac:dyDescent="0.25">
      <c r="A2490">
        <v>22</v>
      </c>
      <c r="B2490">
        <v>12291</v>
      </c>
      <c r="C2490">
        <f>VLOOKUP(Table_ExternalData_1[[#This Row],[Discount_Id]],Popusti!A:C,3,0)</f>
        <v>20</v>
      </c>
    </row>
    <row r="2491" spans="1:3" x14ac:dyDescent="0.25">
      <c r="A2491">
        <v>22</v>
      </c>
      <c r="B2491">
        <v>12313</v>
      </c>
      <c r="C2491">
        <f>VLOOKUP(Table_ExternalData_1[[#This Row],[Discount_Id]],Popusti!A:C,3,0)</f>
        <v>20</v>
      </c>
    </row>
    <row r="2492" spans="1:3" x14ac:dyDescent="0.25">
      <c r="A2492">
        <v>22</v>
      </c>
      <c r="B2492">
        <v>12314</v>
      </c>
      <c r="C2492">
        <f>VLOOKUP(Table_ExternalData_1[[#This Row],[Discount_Id]],Popusti!A:C,3,0)</f>
        <v>20</v>
      </c>
    </row>
    <row r="2493" spans="1:3" x14ac:dyDescent="0.25">
      <c r="A2493">
        <v>22</v>
      </c>
      <c r="B2493">
        <v>12315</v>
      </c>
      <c r="C2493">
        <f>VLOOKUP(Table_ExternalData_1[[#This Row],[Discount_Id]],Popusti!A:C,3,0)</f>
        <v>20</v>
      </c>
    </row>
    <row r="2494" spans="1:3" x14ac:dyDescent="0.25">
      <c r="A2494">
        <v>22</v>
      </c>
      <c r="B2494">
        <v>12316</v>
      </c>
      <c r="C2494">
        <f>VLOOKUP(Table_ExternalData_1[[#This Row],[Discount_Id]],Popusti!A:C,3,0)</f>
        <v>20</v>
      </c>
    </row>
    <row r="2495" spans="1:3" x14ac:dyDescent="0.25">
      <c r="A2495">
        <v>22</v>
      </c>
      <c r="B2495">
        <v>12321</v>
      </c>
      <c r="C2495">
        <f>VLOOKUP(Table_ExternalData_1[[#This Row],[Discount_Id]],Popusti!A:C,3,0)</f>
        <v>20</v>
      </c>
    </row>
    <row r="2496" spans="1:3" x14ac:dyDescent="0.25">
      <c r="A2496">
        <v>22</v>
      </c>
      <c r="B2496">
        <v>12326</v>
      </c>
      <c r="C2496">
        <f>VLOOKUP(Table_ExternalData_1[[#This Row],[Discount_Id]],Popusti!A:C,3,0)</f>
        <v>20</v>
      </c>
    </row>
    <row r="2497" spans="1:3" x14ac:dyDescent="0.25">
      <c r="A2497">
        <v>22</v>
      </c>
      <c r="B2497">
        <v>12331</v>
      </c>
      <c r="C2497">
        <f>VLOOKUP(Table_ExternalData_1[[#This Row],[Discount_Id]],Popusti!A:C,3,0)</f>
        <v>20</v>
      </c>
    </row>
    <row r="2498" spans="1:3" x14ac:dyDescent="0.25">
      <c r="A2498">
        <v>22</v>
      </c>
      <c r="B2498">
        <v>12344</v>
      </c>
      <c r="C2498">
        <f>VLOOKUP(Table_ExternalData_1[[#This Row],[Discount_Id]],Popusti!A:C,3,0)</f>
        <v>20</v>
      </c>
    </row>
    <row r="2499" spans="1:3" x14ac:dyDescent="0.25">
      <c r="A2499">
        <v>22</v>
      </c>
      <c r="B2499">
        <v>12345</v>
      </c>
      <c r="C2499">
        <f>VLOOKUP(Table_ExternalData_1[[#This Row],[Discount_Id]],Popusti!A:C,3,0)</f>
        <v>20</v>
      </c>
    </row>
    <row r="2500" spans="1:3" x14ac:dyDescent="0.25">
      <c r="A2500">
        <v>22</v>
      </c>
      <c r="B2500">
        <v>12386</v>
      </c>
      <c r="C2500">
        <f>VLOOKUP(Table_ExternalData_1[[#This Row],[Discount_Id]],Popusti!A:C,3,0)</f>
        <v>20</v>
      </c>
    </row>
    <row r="2501" spans="1:3" x14ac:dyDescent="0.25">
      <c r="A2501">
        <v>22</v>
      </c>
      <c r="B2501">
        <v>12391</v>
      </c>
      <c r="C2501">
        <f>VLOOKUP(Table_ExternalData_1[[#This Row],[Discount_Id]],Popusti!A:C,3,0)</f>
        <v>20</v>
      </c>
    </row>
    <row r="2502" spans="1:3" x14ac:dyDescent="0.25">
      <c r="A2502">
        <v>22</v>
      </c>
      <c r="B2502">
        <v>12399</v>
      </c>
      <c r="C2502">
        <f>VLOOKUP(Table_ExternalData_1[[#This Row],[Discount_Id]],Popusti!A:C,3,0)</f>
        <v>20</v>
      </c>
    </row>
    <row r="2503" spans="1:3" x14ac:dyDescent="0.25">
      <c r="A2503">
        <v>22</v>
      </c>
      <c r="B2503">
        <v>12408</v>
      </c>
      <c r="C2503">
        <f>VLOOKUP(Table_ExternalData_1[[#This Row],[Discount_Id]],Popusti!A:C,3,0)</f>
        <v>20</v>
      </c>
    </row>
    <row r="2504" spans="1:3" x14ac:dyDescent="0.25">
      <c r="A2504">
        <v>22</v>
      </c>
      <c r="B2504">
        <v>12409</v>
      </c>
      <c r="C2504">
        <f>VLOOKUP(Table_ExternalData_1[[#This Row],[Discount_Id]],Popusti!A:C,3,0)</f>
        <v>20</v>
      </c>
    </row>
    <row r="2505" spans="1:3" x14ac:dyDescent="0.25">
      <c r="A2505">
        <v>22</v>
      </c>
      <c r="B2505">
        <v>12412</v>
      </c>
      <c r="C2505">
        <f>VLOOKUP(Table_ExternalData_1[[#This Row],[Discount_Id]],Popusti!A:C,3,0)</f>
        <v>20</v>
      </c>
    </row>
    <row r="2506" spans="1:3" x14ac:dyDescent="0.25">
      <c r="A2506">
        <v>22</v>
      </c>
      <c r="B2506">
        <v>12416</v>
      </c>
      <c r="C2506">
        <f>VLOOKUP(Table_ExternalData_1[[#This Row],[Discount_Id]],Popusti!A:C,3,0)</f>
        <v>20</v>
      </c>
    </row>
    <row r="2507" spans="1:3" x14ac:dyDescent="0.25">
      <c r="A2507">
        <v>22</v>
      </c>
      <c r="B2507">
        <v>12424</v>
      </c>
      <c r="C2507">
        <f>VLOOKUP(Table_ExternalData_1[[#This Row],[Discount_Id]],Popusti!A:C,3,0)</f>
        <v>20</v>
      </c>
    </row>
    <row r="2508" spans="1:3" x14ac:dyDescent="0.25">
      <c r="A2508">
        <v>22</v>
      </c>
      <c r="B2508">
        <v>12432</v>
      </c>
      <c r="C2508">
        <f>VLOOKUP(Table_ExternalData_1[[#This Row],[Discount_Id]],Popusti!A:C,3,0)</f>
        <v>20</v>
      </c>
    </row>
    <row r="2509" spans="1:3" x14ac:dyDescent="0.25">
      <c r="A2509">
        <v>22</v>
      </c>
      <c r="B2509">
        <v>12439</v>
      </c>
      <c r="C2509">
        <f>VLOOKUP(Table_ExternalData_1[[#This Row],[Discount_Id]],Popusti!A:C,3,0)</f>
        <v>20</v>
      </c>
    </row>
    <row r="2510" spans="1:3" x14ac:dyDescent="0.25">
      <c r="A2510">
        <v>22</v>
      </c>
      <c r="B2510">
        <v>12440</v>
      </c>
      <c r="C2510">
        <f>VLOOKUP(Table_ExternalData_1[[#This Row],[Discount_Id]],Popusti!A:C,3,0)</f>
        <v>20</v>
      </c>
    </row>
    <row r="2511" spans="1:3" x14ac:dyDescent="0.25">
      <c r="A2511">
        <v>22</v>
      </c>
      <c r="B2511">
        <v>12441</v>
      </c>
      <c r="C2511">
        <f>VLOOKUP(Table_ExternalData_1[[#This Row],[Discount_Id]],Popusti!A:C,3,0)</f>
        <v>20</v>
      </c>
    </row>
    <row r="2512" spans="1:3" x14ac:dyDescent="0.25">
      <c r="A2512">
        <v>22</v>
      </c>
      <c r="B2512">
        <v>12442</v>
      </c>
      <c r="C2512">
        <f>VLOOKUP(Table_ExternalData_1[[#This Row],[Discount_Id]],Popusti!A:C,3,0)</f>
        <v>20</v>
      </c>
    </row>
    <row r="2513" spans="1:3" x14ac:dyDescent="0.25">
      <c r="A2513">
        <v>22</v>
      </c>
      <c r="B2513">
        <v>12444</v>
      </c>
      <c r="C2513">
        <f>VLOOKUP(Table_ExternalData_1[[#This Row],[Discount_Id]],Popusti!A:C,3,0)</f>
        <v>20</v>
      </c>
    </row>
    <row r="2514" spans="1:3" x14ac:dyDescent="0.25">
      <c r="A2514">
        <v>22</v>
      </c>
      <c r="B2514">
        <v>12600</v>
      </c>
      <c r="C2514">
        <f>VLOOKUP(Table_ExternalData_1[[#This Row],[Discount_Id]],Popusti!A:C,3,0)</f>
        <v>20</v>
      </c>
    </row>
    <row r="2515" spans="1:3" x14ac:dyDescent="0.25">
      <c r="A2515">
        <v>22</v>
      </c>
      <c r="B2515">
        <v>12606</v>
      </c>
      <c r="C2515">
        <f>VLOOKUP(Table_ExternalData_1[[#This Row],[Discount_Id]],Popusti!A:C,3,0)</f>
        <v>20</v>
      </c>
    </row>
    <row r="2516" spans="1:3" x14ac:dyDescent="0.25">
      <c r="A2516">
        <v>22</v>
      </c>
      <c r="B2516">
        <v>12608</v>
      </c>
      <c r="C2516">
        <f>VLOOKUP(Table_ExternalData_1[[#This Row],[Discount_Id]],Popusti!A:C,3,0)</f>
        <v>20</v>
      </c>
    </row>
    <row r="2517" spans="1:3" x14ac:dyDescent="0.25">
      <c r="A2517">
        <v>22</v>
      </c>
      <c r="B2517">
        <v>12610</v>
      </c>
      <c r="C2517">
        <f>VLOOKUP(Table_ExternalData_1[[#This Row],[Discount_Id]],Popusti!A:C,3,0)</f>
        <v>20</v>
      </c>
    </row>
    <row r="2518" spans="1:3" x14ac:dyDescent="0.25">
      <c r="A2518">
        <v>22</v>
      </c>
      <c r="B2518">
        <v>12611</v>
      </c>
      <c r="C2518">
        <f>VLOOKUP(Table_ExternalData_1[[#This Row],[Discount_Id]],Popusti!A:C,3,0)</f>
        <v>20</v>
      </c>
    </row>
    <row r="2519" spans="1:3" x14ac:dyDescent="0.25">
      <c r="A2519">
        <v>22</v>
      </c>
      <c r="B2519">
        <v>12615</v>
      </c>
      <c r="C2519">
        <f>VLOOKUP(Table_ExternalData_1[[#This Row],[Discount_Id]],Popusti!A:C,3,0)</f>
        <v>20</v>
      </c>
    </row>
    <row r="2520" spans="1:3" x14ac:dyDescent="0.25">
      <c r="A2520">
        <v>22</v>
      </c>
      <c r="B2520">
        <v>12616</v>
      </c>
      <c r="C2520">
        <f>VLOOKUP(Table_ExternalData_1[[#This Row],[Discount_Id]],Popusti!A:C,3,0)</f>
        <v>20</v>
      </c>
    </row>
    <row r="2521" spans="1:3" x14ac:dyDescent="0.25">
      <c r="A2521">
        <v>22</v>
      </c>
      <c r="B2521">
        <v>12632</v>
      </c>
      <c r="C2521">
        <f>VLOOKUP(Table_ExternalData_1[[#This Row],[Discount_Id]],Popusti!A:C,3,0)</f>
        <v>20</v>
      </c>
    </row>
    <row r="2522" spans="1:3" x14ac:dyDescent="0.25">
      <c r="A2522">
        <v>22</v>
      </c>
      <c r="B2522">
        <v>12643</v>
      </c>
      <c r="C2522">
        <f>VLOOKUP(Table_ExternalData_1[[#This Row],[Discount_Id]],Popusti!A:C,3,0)</f>
        <v>20</v>
      </c>
    </row>
    <row r="2523" spans="1:3" x14ac:dyDescent="0.25">
      <c r="A2523">
        <v>22</v>
      </c>
      <c r="B2523">
        <v>12644</v>
      </c>
      <c r="C2523">
        <f>VLOOKUP(Table_ExternalData_1[[#This Row],[Discount_Id]],Popusti!A:C,3,0)</f>
        <v>20</v>
      </c>
    </row>
    <row r="2524" spans="1:3" x14ac:dyDescent="0.25">
      <c r="A2524">
        <v>22</v>
      </c>
      <c r="B2524">
        <v>12645</v>
      </c>
      <c r="C2524">
        <f>VLOOKUP(Table_ExternalData_1[[#This Row],[Discount_Id]],Popusti!A:C,3,0)</f>
        <v>20</v>
      </c>
    </row>
    <row r="2525" spans="1:3" x14ac:dyDescent="0.25">
      <c r="A2525">
        <v>22</v>
      </c>
      <c r="B2525">
        <v>12684</v>
      </c>
      <c r="C2525">
        <f>VLOOKUP(Table_ExternalData_1[[#This Row],[Discount_Id]],Popusti!A:C,3,0)</f>
        <v>20</v>
      </c>
    </row>
    <row r="2526" spans="1:3" x14ac:dyDescent="0.25">
      <c r="A2526">
        <v>22</v>
      </c>
      <c r="B2526">
        <v>12686</v>
      </c>
      <c r="C2526">
        <f>VLOOKUP(Table_ExternalData_1[[#This Row],[Discount_Id]],Popusti!A:C,3,0)</f>
        <v>20</v>
      </c>
    </row>
    <row r="2527" spans="1:3" x14ac:dyDescent="0.25">
      <c r="A2527">
        <v>22</v>
      </c>
      <c r="B2527">
        <v>12687</v>
      </c>
      <c r="C2527">
        <f>VLOOKUP(Table_ExternalData_1[[#This Row],[Discount_Id]],Popusti!A:C,3,0)</f>
        <v>20</v>
      </c>
    </row>
    <row r="2528" spans="1:3" x14ac:dyDescent="0.25">
      <c r="A2528">
        <v>22</v>
      </c>
      <c r="B2528">
        <v>12689</v>
      </c>
      <c r="C2528">
        <f>VLOOKUP(Table_ExternalData_1[[#This Row],[Discount_Id]],Popusti!A:C,3,0)</f>
        <v>20</v>
      </c>
    </row>
    <row r="2529" spans="1:3" x14ac:dyDescent="0.25">
      <c r="A2529">
        <v>22</v>
      </c>
      <c r="B2529">
        <v>12691</v>
      </c>
      <c r="C2529">
        <f>VLOOKUP(Table_ExternalData_1[[#This Row],[Discount_Id]],Popusti!A:C,3,0)</f>
        <v>20</v>
      </c>
    </row>
    <row r="2530" spans="1:3" x14ac:dyDescent="0.25">
      <c r="A2530">
        <v>22</v>
      </c>
      <c r="B2530">
        <v>12693</v>
      </c>
      <c r="C2530">
        <f>VLOOKUP(Table_ExternalData_1[[#This Row],[Discount_Id]],Popusti!A:C,3,0)</f>
        <v>20</v>
      </c>
    </row>
    <row r="2531" spans="1:3" x14ac:dyDescent="0.25">
      <c r="A2531">
        <v>22</v>
      </c>
      <c r="B2531">
        <v>12694</v>
      </c>
      <c r="C2531">
        <f>VLOOKUP(Table_ExternalData_1[[#This Row],[Discount_Id]],Popusti!A:C,3,0)</f>
        <v>20</v>
      </c>
    </row>
    <row r="2532" spans="1:3" x14ac:dyDescent="0.25">
      <c r="A2532">
        <v>22</v>
      </c>
      <c r="B2532">
        <v>12725</v>
      </c>
      <c r="C2532">
        <f>VLOOKUP(Table_ExternalData_1[[#This Row],[Discount_Id]],Popusti!A:C,3,0)</f>
        <v>20</v>
      </c>
    </row>
    <row r="2533" spans="1:3" x14ac:dyDescent="0.25">
      <c r="A2533">
        <v>22</v>
      </c>
      <c r="B2533">
        <v>12738</v>
      </c>
      <c r="C2533">
        <f>VLOOKUP(Table_ExternalData_1[[#This Row],[Discount_Id]],Popusti!A:C,3,0)</f>
        <v>20</v>
      </c>
    </row>
    <row r="2534" spans="1:3" x14ac:dyDescent="0.25">
      <c r="A2534">
        <v>22</v>
      </c>
      <c r="B2534">
        <v>12739</v>
      </c>
      <c r="C2534">
        <f>VLOOKUP(Table_ExternalData_1[[#This Row],[Discount_Id]],Popusti!A:C,3,0)</f>
        <v>20</v>
      </c>
    </row>
    <row r="2535" spans="1:3" x14ac:dyDescent="0.25">
      <c r="A2535">
        <v>22</v>
      </c>
      <c r="B2535">
        <v>12740</v>
      </c>
      <c r="C2535">
        <f>VLOOKUP(Table_ExternalData_1[[#This Row],[Discount_Id]],Popusti!A:C,3,0)</f>
        <v>20</v>
      </c>
    </row>
    <row r="2536" spans="1:3" x14ac:dyDescent="0.25">
      <c r="A2536">
        <v>22</v>
      </c>
      <c r="B2536">
        <v>12816</v>
      </c>
      <c r="C2536">
        <f>VLOOKUP(Table_ExternalData_1[[#This Row],[Discount_Id]],Popusti!A:C,3,0)</f>
        <v>20</v>
      </c>
    </row>
    <row r="2537" spans="1:3" x14ac:dyDescent="0.25">
      <c r="A2537">
        <v>22</v>
      </c>
      <c r="B2537">
        <v>12817</v>
      </c>
      <c r="C2537">
        <f>VLOOKUP(Table_ExternalData_1[[#This Row],[Discount_Id]],Popusti!A:C,3,0)</f>
        <v>20</v>
      </c>
    </row>
    <row r="2538" spans="1:3" x14ac:dyDescent="0.25">
      <c r="A2538">
        <v>22</v>
      </c>
      <c r="B2538">
        <v>12824</v>
      </c>
      <c r="C2538">
        <f>VLOOKUP(Table_ExternalData_1[[#This Row],[Discount_Id]],Popusti!A:C,3,0)</f>
        <v>20</v>
      </c>
    </row>
    <row r="2539" spans="1:3" x14ac:dyDescent="0.25">
      <c r="A2539">
        <v>22</v>
      </c>
      <c r="B2539">
        <v>12828</v>
      </c>
      <c r="C2539">
        <f>VLOOKUP(Table_ExternalData_1[[#This Row],[Discount_Id]],Popusti!A:C,3,0)</f>
        <v>20</v>
      </c>
    </row>
    <row r="2540" spans="1:3" x14ac:dyDescent="0.25">
      <c r="A2540">
        <v>22</v>
      </c>
      <c r="B2540">
        <v>12841</v>
      </c>
      <c r="C2540">
        <f>VLOOKUP(Table_ExternalData_1[[#This Row],[Discount_Id]],Popusti!A:C,3,0)</f>
        <v>20</v>
      </c>
    </row>
    <row r="2541" spans="1:3" x14ac:dyDescent="0.25">
      <c r="A2541">
        <v>22</v>
      </c>
      <c r="B2541">
        <v>12842</v>
      </c>
      <c r="C2541">
        <f>VLOOKUP(Table_ExternalData_1[[#This Row],[Discount_Id]],Popusti!A:C,3,0)</f>
        <v>20</v>
      </c>
    </row>
    <row r="2542" spans="1:3" x14ac:dyDescent="0.25">
      <c r="A2542">
        <v>22</v>
      </c>
      <c r="B2542">
        <v>12843</v>
      </c>
      <c r="C2542">
        <f>VLOOKUP(Table_ExternalData_1[[#This Row],[Discount_Id]],Popusti!A:C,3,0)</f>
        <v>20</v>
      </c>
    </row>
    <row r="2543" spans="1:3" x14ac:dyDescent="0.25">
      <c r="A2543">
        <v>22</v>
      </c>
      <c r="B2543">
        <v>12844</v>
      </c>
      <c r="C2543">
        <f>VLOOKUP(Table_ExternalData_1[[#This Row],[Discount_Id]],Popusti!A:C,3,0)</f>
        <v>20</v>
      </c>
    </row>
    <row r="2544" spans="1:3" x14ac:dyDescent="0.25">
      <c r="A2544">
        <v>22</v>
      </c>
      <c r="B2544">
        <v>12846</v>
      </c>
      <c r="C2544">
        <f>VLOOKUP(Table_ExternalData_1[[#This Row],[Discount_Id]],Popusti!A:C,3,0)</f>
        <v>20</v>
      </c>
    </row>
    <row r="2545" spans="1:3" x14ac:dyDescent="0.25">
      <c r="A2545">
        <v>22</v>
      </c>
      <c r="B2545">
        <v>12855</v>
      </c>
      <c r="C2545">
        <f>VLOOKUP(Table_ExternalData_1[[#This Row],[Discount_Id]],Popusti!A:C,3,0)</f>
        <v>20</v>
      </c>
    </row>
    <row r="2546" spans="1:3" x14ac:dyDescent="0.25">
      <c r="A2546">
        <v>22</v>
      </c>
      <c r="B2546">
        <v>12856</v>
      </c>
      <c r="C2546">
        <f>VLOOKUP(Table_ExternalData_1[[#This Row],[Discount_Id]],Popusti!A:C,3,0)</f>
        <v>20</v>
      </c>
    </row>
    <row r="2547" spans="1:3" x14ac:dyDescent="0.25">
      <c r="A2547">
        <v>22</v>
      </c>
      <c r="B2547">
        <v>12862</v>
      </c>
      <c r="C2547">
        <f>VLOOKUP(Table_ExternalData_1[[#This Row],[Discount_Id]],Popusti!A:C,3,0)</f>
        <v>20</v>
      </c>
    </row>
    <row r="2548" spans="1:3" x14ac:dyDescent="0.25">
      <c r="A2548">
        <v>22</v>
      </c>
      <c r="B2548">
        <v>12869</v>
      </c>
      <c r="C2548">
        <f>VLOOKUP(Table_ExternalData_1[[#This Row],[Discount_Id]],Popusti!A:C,3,0)</f>
        <v>20</v>
      </c>
    </row>
    <row r="2549" spans="1:3" x14ac:dyDescent="0.25">
      <c r="A2549">
        <v>22</v>
      </c>
      <c r="B2549">
        <v>12872</v>
      </c>
      <c r="C2549">
        <f>VLOOKUP(Table_ExternalData_1[[#This Row],[Discount_Id]],Popusti!A:C,3,0)</f>
        <v>20</v>
      </c>
    </row>
    <row r="2550" spans="1:3" x14ac:dyDescent="0.25">
      <c r="A2550">
        <v>22</v>
      </c>
      <c r="B2550">
        <v>12895</v>
      </c>
      <c r="C2550">
        <f>VLOOKUP(Table_ExternalData_1[[#This Row],[Discount_Id]],Popusti!A:C,3,0)</f>
        <v>20</v>
      </c>
    </row>
    <row r="2551" spans="1:3" x14ac:dyDescent="0.25">
      <c r="A2551">
        <v>22</v>
      </c>
      <c r="B2551">
        <v>12901</v>
      </c>
      <c r="C2551">
        <f>VLOOKUP(Table_ExternalData_1[[#This Row],[Discount_Id]],Popusti!A:C,3,0)</f>
        <v>20</v>
      </c>
    </row>
    <row r="2552" spans="1:3" x14ac:dyDescent="0.25">
      <c r="A2552">
        <v>22</v>
      </c>
      <c r="B2552">
        <v>12905</v>
      </c>
      <c r="C2552">
        <f>VLOOKUP(Table_ExternalData_1[[#This Row],[Discount_Id]],Popusti!A:C,3,0)</f>
        <v>20</v>
      </c>
    </row>
    <row r="2553" spans="1:3" x14ac:dyDescent="0.25">
      <c r="A2553">
        <v>22</v>
      </c>
      <c r="B2553">
        <v>12906</v>
      </c>
      <c r="C2553">
        <f>VLOOKUP(Table_ExternalData_1[[#This Row],[Discount_Id]],Popusti!A:C,3,0)</f>
        <v>20</v>
      </c>
    </row>
    <row r="2554" spans="1:3" x14ac:dyDescent="0.25">
      <c r="A2554">
        <v>22</v>
      </c>
      <c r="B2554">
        <v>12907</v>
      </c>
      <c r="C2554">
        <f>VLOOKUP(Table_ExternalData_1[[#This Row],[Discount_Id]],Popusti!A:C,3,0)</f>
        <v>20</v>
      </c>
    </row>
    <row r="2555" spans="1:3" x14ac:dyDescent="0.25">
      <c r="A2555">
        <v>22</v>
      </c>
      <c r="B2555">
        <v>12908</v>
      </c>
      <c r="C2555">
        <f>VLOOKUP(Table_ExternalData_1[[#This Row],[Discount_Id]],Popusti!A:C,3,0)</f>
        <v>20</v>
      </c>
    </row>
    <row r="2556" spans="1:3" x14ac:dyDescent="0.25">
      <c r="A2556">
        <v>22</v>
      </c>
      <c r="B2556">
        <v>12975</v>
      </c>
      <c r="C2556">
        <f>VLOOKUP(Table_ExternalData_1[[#This Row],[Discount_Id]],Popusti!A:C,3,0)</f>
        <v>20</v>
      </c>
    </row>
    <row r="2557" spans="1:3" x14ac:dyDescent="0.25">
      <c r="A2557">
        <v>22</v>
      </c>
      <c r="B2557">
        <v>13008</v>
      </c>
      <c r="C2557">
        <f>VLOOKUP(Table_ExternalData_1[[#This Row],[Discount_Id]],Popusti!A:C,3,0)</f>
        <v>20</v>
      </c>
    </row>
    <row r="2558" spans="1:3" x14ac:dyDescent="0.25">
      <c r="A2558">
        <v>22</v>
      </c>
      <c r="B2558">
        <v>13017</v>
      </c>
      <c r="C2558">
        <f>VLOOKUP(Table_ExternalData_1[[#This Row],[Discount_Id]],Popusti!A:C,3,0)</f>
        <v>20</v>
      </c>
    </row>
    <row r="2559" spans="1:3" x14ac:dyDescent="0.25">
      <c r="A2559">
        <v>22</v>
      </c>
      <c r="B2559">
        <v>13018</v>
      </c>
      <c r="C2559">
        <f>VLOOKUP(Table_ExternalData_1[[#This Row],[Discount_Id]],Popusti!A:C,3,0)</f>
        <v>20</v>
      </c>
    </row>
    <row r="2560" spans="1:3" x14ac:dyDescent="0.25">
      <c r="A2560">
        <v>22</v>
      </c>
      <c r="B2560">
        <v>13019</v>
      </c>
      <c r="C2560">
        <f>VLOOKUP(Table_ExternalData_1[[#This Row],[Discount_Id]],Popusti!A:C,3,0)</f>
        <v>20</v>
      </c>
    </row>
    <row r="2561" spans="1:3" x14ac:dyDescent="0.25">
      <c r="A2561">
        <v>22</v>
      </c>
      <c r="B2561">
        <v>13020</v>
      </c>
      <c r="C2561">
        <f>VLOOKUP(Table_ExternalData_1[[#This Row],[Discount_Id]],Popusti!A:C,3,0)</f>
        <v>20</v>
      </c>
    </row>
    <row r="2562" spans="1:3" x14ac:dyDescent="0.25">
      <c r="A2562">
        <v>22</v>
      </c>
      <c r="B2562">
        <v>13050</v>
      </c>
      <c r="C2562">
        <f>VLOOKUP(Table_ExternalData_1[[#This Row],[Discount_Id]],Popusti!A:C,3,0)</f>
        <v>20</v>
      </c>
    </row>
    <row r="2563" spans="1:3" x14ac:dyDescent="0.25">
      <c r="A2563">
        <v>22</v>
      </c>
      <c r="B2563">
        <v>13054</v>
      </c>
      <c r="C2563">
        <f>VLOOKUP(Table_ExternalData_1[[#This Row],[Discount_Id]],Popusti!A:C,3,0)</f>
        <v>20</v>
      </c>
    </row>
    <row r="2564" spans="1:3" x14ac:dyDescent="0.25">
      <c r="A2564">
        <v>22</v>
      </c>
      <c r="B2564">
        <v>13055</v>
      </c>
      <c r="C2564">
        <f>VLOOKUP(Table_ExternalData_1[[#This Row],[Discount_Id]],Popusti!A:C,3,0)</f>
        <v>20</v>
      </c>
    </row>
    <row r="2565" spans="1:3" x14ac:dyDescent="0.25">
      <c r="A2565">
        <v>22</v>
      </c>
      <c r="B2565">
        <v>13056</v>
      </c>
      <c r="C2565">
        <f>VLOOKUP(Table_ExternalData_1[[#This Row],[Discount_Id]],Popusti!A:C,3,0)</f>
        <v>20</v>
      </c>
    </row>
    <row r="2566" spans="1:3" x14ac:dyDescent="0.25">
      <c r="A2566">
        <v>22</v>
      </c>
      <c r="B2566">
        <v>13058</v>
      </c>
      <c r="C2566">
        <f>VLOOKUP(Table_ExternalData_1[[#This Row],[Discount_Id]],Popusti!A:C,3,0)</f>
        <v>20</v>
      </c>
    </row>
    <row r="2567" spans="1:3" x14ac:dyDescent="0.25">
      <c r="A2567">
        <v>22</v>
      </c>
      <c r="B2567">
        <v>13165</v>
      </c>
      <c r="C2567">
        <f>VLOOKUP(Table_ExternalData_1[[#This Row],[Discount_Id]],Popusti!A:C,3,0)</f>
        <v>20</v>
      </c>
    </row>
    <row r="2568" spans="1:3" x14ac:dyDescent="0.25">
      <c r="A2568">
        <v>22</v>
      </c>
      <c r="B2568">
        <v>13177</v>
      </c>
      <c r="C2568">
        <f>VLOOKUP(Table_ExternalData_1[[#This Row],[Discount_Id]],Popusti!A:C,3,0)</f>
        <v>20</v>
      </c>
    </row>
    <row r="2569" spans="1:3" x14ac:dyDescent="0.25">
      <c r="A2569">
        <v>22</v>
      </c>
      <c r="B2569">
        <v>13178</v>
      </c>
      <c r="C2569">
        <f>VLOOKUP(Table_ExternalData_1[[#This Row],[Discount_Id]],Popusti!A:C,3,0)</f>
        <v>20</v>
      </c>
    </row>
    <row r="2570" spans="1:3" x14ac:dyDescent="0.25">
      <c r="A2570">
        <v>22</v>
      </c>
      <c r="B2570">
        <v>13189</v>
      </c>
      <c r="C2570">
        <f>VLOOKUP(Table_ExternalData_1[[#This Row],[Discount_Id]],Popusti!A:C,3,0)</f>
        <v>20</v>
      </c>
    </row>
    <row r="2571" spans="1:3" x14ac:dyDescent="0.25">
      <c r="A2571">
        <v>22</v>
      </c>
      <c r="B2571">
        <v>13232</v>
      </c>
      <c r="C2571">
        <f>VLOOKUP(Table_ExternalData_1[[#This Row],[Discount_Id]],Popusti!A:C,3,0)</f>
        <v>20</v>
      </c>
    </row>
    <row r="2572" spans="1:3" x14ac:dyDescent="0.25">
      <c r="A2572">
        <v>22</v>
      </c>
      <c r="B2572">
        <v>13233</v>
      </c>
      <c r="C2572">
        <f>VLOOKUP(Table_ExternalData_1[[#This Row],[Discount_Id]],Popusti!A:C,3,0)</f>
        <v>20</v>
      </c>
    </row>
    <row r="2573" spans="1:3" x14ac:dyDescent="0.25">
      <c r="A2573">
        <v>22</v>
      </c>
      <c r="B2573">
        <v>13291</v>
      </c>
      <c r="C2573">
        <f>VLOOKUP(Table_ExternalData_1[[#This Row],[Discount_Id]],Popusti!A:C,3,0)</f>
        <v>20</v>
      </c>
    </row>
    <row r="2574" spans="1:3" x14ac:dyDescent="0.25">
      <c r="A2574">
        <v>22</v>
      </c>
      <c r="B2574">
        <v>13301</v>
      </c>
      <c r="C2574">
        <f>VLOOKUP(Table_ExternalData_1[[#This Row],[Discount_Id]],Popusti!A:C,3,0)</f>
        <v>20</v>
      </c>
    </row>
    <row r="2575" spans="1:3" x14ac:dyDescent="0.25">
      <c r="A2575">
        <v>22</v>
      </c>
      <c r="B2575">
        <v>13318</v>
      </c>
      <c r="C2575">
        <f>VLOOKUP(Table_ExternalData_1[[#This Row],[Discount_Id]],Popusti!A:C,3,0)</f>
        <v>20</v>
      </c>
    </row>
    <row r="2576" spans="1:3" x14ac:dyDescent="0.25">
      <c r="A2576">
        <v>22</v>
      </c>
      <c r="B2576">
        <v>13334</v>
      </c>
      <c r="C2576">
        <f>VLOOKUP(Table_ExternalData_1[[#This Row],[Discount_Id]],Popusti!A:C,3,0)</f>
        <v>20</v>
      </c>
    </row>
    <row r="2577" spans="1:3" x14ac:dyDescent="0.25">
      <c r="A2577">
        <v>22</v>
      </c>
      <c r="B2577">
        <v>13336</v>
      </c>
      <c r="C2577">
        <f>VLOOKUP(Table_ExternalData_1[[#This Row],[Discount_Id]],Popusti!A:C,3,0)</f>
        <v>20</v>
      </c>
    </row>
    <row r="2578" spans="1:3" x14ac:dyDescent="0.25">
      <c r="A2578">
        <v>22</v>
      </c>
      <c r="B2578">
        <v>13341</v>
      </c>
      <c r="C2578">
        <f>VLOOKUP(Table_ExternalData_1[[#This Row],[Discount_Id]],Popusti!A:C,3,0)</f>
        <v>20</v>
      </c>
    </row>
    <row r="2579" spans="1:3" x14ac:dyDescent="0.25">
      <c r="A2579">
        <v>22</v>
      </c>
      <c r="B2579">
        <v>13343</v>
      </c>
      <c r="C2579">
        <f>VLOOKUP(Table_ExternalData_1[[#This Row],[Discount_Id]],Popusti!A:C,3,0)</f>
        <v>20</v>
      </c>
    </row>
    <row r="2580" spans="1:3" x14ac:dyDescent="0.25">
      <c r="A2580">
        <v>22</v>
      </c>
      <c r="B2580">
        <v>13346</v>
      </c>
      <c r="C2580">
        <f>VLOOKUP(Table_ExternalData_1[[#This Row],[Discount_Id]],Popusti!A:C,3,0)</f>
        <v>20</v>
      </c>
    </row>
    <row r="2581" spans="1:3" x14ac:dyDescent="0.25">
      <c r="A2581">
        <v>22</v>
      </c>
      <c r="B2581">
        <v>13350</v>
      </c>
      <c r="C2581">
        <f>VLOOKUP(Table_ExternalData_1[[#This Row],[Discount_Id]],Popusti!A:C,3,0)</f>
        <v>20</v>
      </c>
    </row>
    <row r="2582" spans="1:3" x14ac:dyDescent="0.25">
      <c r="A2582">
        <v>22</v>
      </c>
      <c r="B2582">
        <v>13353</v>
      </c>
      <c r="C2582">
        <f>VLOOKUP(Table_ExternalData_1[[#This Row],[Discount_Id]],Popusti!A:C,3,0)</f>
        <v>20</v>
      </c>
    </row>
    <row r="2583" spans="1:3" x14ac:dyDescent="0.25">
      <c r="A2583">
        <v>22</v>
      </c>
      <c r="B2583">
        <v>13358</v>
      </c>
      <c r="C2583">
        <f>VLOOKUP(Table_ExternalData_1[[#This Row],[Discount_Id]],Popusti!A:C,3,0)</f>
        <v>20</v>
      </c>
    </row>
    <row r="2584" spans="1:3" x14ac:dyDescent="0.25">
      <c r="A2584">
        <v>22</v>
      </c>
      <c r="B2584">
        <v>13359</v>
      </c>
      <c r="C2584">
        <f>VLOOKUP(Table_ExternalData_1[[#This Row],[Discount_Id]],Popusti!A:C,3,0)</f>
        <v>20</v>
      </c>
    </row>
    <row r="2585" spans="1:3" x14ac:dyDescent="0.25">
      <c r="A2585">
        <v>22</v>
      </c>
      <c r="B2585">
        <v>13360</v>
      </c>
      <c r="C2585">
        <f>VLOOKUP(Table_ExternalData_1[[#This Row],[Discount_Id]],Popusti!A:C,3,0)</f>
        <v>20</v>
      </c>
    </row>
    <row r="2586" spans="1:3" x14ac:dyDescent="0.25">
      <c r="A2586">
        <v>22</v>
      </c>
      <c r="B2586">
        <v>13365</v>
      </c>
      <c r="C2586">
        <f>VLOOKUP(Table_ExternalData_1[[#This Row],[Discount_Id]],Popusti!A:C,3,0)</f>
        <v>20</v>
      </c>
    </row>
    <row r="2587" spans="1:3" x14ac:dyDescent="0.25">
      <c r="A2587">
        <v>22</v>
      </c>
      <c r="B2587">
        <v>13379</v>
      </c>
      <c r="C2587">
        <f>VLOOKUP(Table_ExternalData_1[[#This Row],[Discount_Id]],Popusti!A:C,3,0)</f>
        <v>20</v>
      </c>
    </row>
    <row r="2588" spans="1:3" x14ac:dyDescent="0.25">
      <c r="A2588">
        <v>22</v>
      </c>
      <c r="B2588">
        <v>13390</v>
      </c>
      <c r="C2588">
        <f>VLOOKUP(Table_ExternalData_1[[#This Row],[Discount_Id]],Popusti!A:C,3,0)</f>
        <v>20</v>
      </c>
    </row>
    <row r="2589" spans="1:3" x14ac:dyDescent="0.25">
      <c r="A2589">
        <v>22</v>
      </c>
      <c r="B2589">
        <v>13394</v>
      </c>
      <c r="C2589">
        <f>VLOOKUP(Table_ExternalData_1[[#This Row],[Discount_Id]],Popusti!A:C,3,0)</f>
        <v>20</v>
      </c>
    </row>
    <row r="2590" spans="1:3" x14ac:dyDescent="0.25">
      <c r="A2590">
        <v>22</v>
      </c>
      <c r="B2590">
        <v>13396</v>
      </c>
      <c r="C2590">
        <f>VLOOKUP(Table_ExternalData_1[[#This Row],[Discount_Id]],Popusti!A:C,3,0)</f>
        <v>20</v>
      </c>
    </row>
    <row r="2591" spans="1:3" x14ac:dyDescent="0.25">
      <c r="A2591">
        <v>22</v>
      </c>
      <c r="B2591">
        <v>13397</v>
      </c>
      <c r="C2591">
        <f>VLOOKUP(Table_ExternalData_1[[#This Row],[Discount_Id]],Popusti!A:C,3,0)</f>
        <v>20</v>
      </c>
    </row>
    <row r="2592" spans="1:3" x14ac:dyDescent="0.25">
      <c r="A2592">
        <v>22</v>
      </c>
      <c r="B2592">
        <v>13398</v>
      </c>
      <c r="C2592">
        <f>VLOOKUP(Table_ExternalData_1[[#This Row],[Discount_Id]],Popusti!A:C,3,0)</f>
        <v>20</v>
      </c>
    </row>
    <row r="2593" spans="1:3" x14ac:dyDescent="0.25">
      <c r="A2593">
        <v>22</v>
      </c>
      <c r="B2593">
        <v>13404</v>
      </c>
      <c r="C2593">
        <f>VLOOKUP(Table_ExternalData_1[[#This Row],[Discount_Id]],Popusti!A:C,3,0)</f>
        <v>20</v>
      </c>
    </row>
    <row r="2594" spans="1:3" x14ac:dyDescent="0.25">
      <c r="A2594">
        <v>22</v>
      </c>
      <c r="B2594">
        <v>13406</v>
      </c>
      <c r="C2594">
        <f>VLOOKUP(Table_ExternalData_1[[#This Row],[Discount_Id]],Popusti!A:C,3,0)</f>
        <v>20</v>
      </c>
    </row>
    <row r="2595" spans="1:3" x14ac:dyDescent="0.25">
      <c r="A2595">
        <v>22</v>
      </c>
      <c r="B2595">
        <v>13407</v>
      </c>
      <c r="C2595">
        <f>VLOOKUP(Table_ExternalData_1[[#This Row],[Discount_Id]],Popusti!A:C,3,0)</f>
        <v>20</v>
      </c>
    </row>
    <row r="2596" spans="1:3" x14ac:dyDescent="0.25">
      <c r="A2596">
        <v>22</v>
      </c>
      <c r="B2596">
        <v>13408</v>
      </c>
      <c r="C2596">
        <f>VLOOKUP(Table_ExternalData_1[[#This Row],[Discount_Id]],Popusti!A:C,3,0)</f>
        <v>20</v>
      </c>
    </row>
    <row r="2597" spans="1:3" x14ac:dyDescent="0.25">
      <c r="A2597">
        <v>22</v>
      </c>
      <c r="B2597">
        <v>13410</v>
      </c>
      <c r="C2597">
        <f>VLOOKUP(Table_ExternalData_1[[#This Row],[Discount_Id]],Popusti!A:C,3,0)</f>
        <v>20</v>
      </c>
    </row>
    <row r="2598" spans="1:3" x14ac:dyDescent="0.25">
      <c r="A2598">
        <v>22</v>
      </c>
      <c r="B2598">
        <v>13411</v>
      </c>
      <c r="C2598">
        <f>VLOOKUP(Table_ExternalData_1[[#This Row],[Discount_Id]],Popusti!A:C,3,0)</f>
        <v>20</v>
      </c>
    </row>
    <row r="2599" spans="1:3" x14ac:dyDescent="0.25">
      <c r="A2599">
        <v>22</v>
      </c>
      <c r="B2599">
        <v>13412</v>
      </c>
      <c r="C2599">
        <f>VLOOKUP(Table_ExternalData_1[[#This Row],[Discount_Id]],Popusti!A:C,3,0)</f>
        <v>20</v>
      </c>
    </row>
    <row r="2600" spans="1:3" x14ac:dyDescent="0.25">
      <c r="A2600">
        <v>22</v>
      </c>
      <c r="B2600">
        <v>13413</v>
      </c>
      <c r="C2600">
        <f>VLOOKUP(Table_ExternalData_1[[#This Row],[Discount_Id]],Popusti!A:C,3,0)</f>
        <v>20</v>
      </c>
    </row>
    <row r="2601" spans="1:3" x14ac:dyDescent="0.25">
      <c r="A2601">
        <v>22</v>
      </c>
      <c r="B2601">
        <v>13414</v>
      </c>
      <c r="C2601">
        <f>VLOOKUP(Table_ExternalData_1[[#This Row],[Discount_Id]],Popusti!A:C,3,0)</f>
        <v>20</v>
      </c>
    </row>
    <row r="2602" spans="1:3" x14ac:dyDescent="0.25">
      <c r="A2602">
        <v>22</v>
      </c>
      <c r="B2602">
        <v>13415</v>
      </c>
      <c r="C2602">
        <f>VLOOKUP(Table_ExternalData_1[[#This Row],[Discount_Id]],Popusti!A:C,3,0)</f>
        <v>20</v>
      </c>
    </row>
    <row r="2603" spans="1:3" x14ac:dyDescent="0.25">
      <c r="A2603">
        <v>22</v>
      </c>
      <c r="B2603">
        <v>13417</v>
      </c>
      <c r="C2603">
        <f>VLOOKUP(Table_ExternalData_1[[#This Row],[Discount_Id]],Popusti!A:C,3,0)</f>
        <v>20</v>
      </c>
    </row>
    <row r="2604" spans="1:3" x14ac:dyDescent="0.25">
      <c r="A2604">
        <v>22</v>
      </c>
      <c r="B2604">
        <v>13418</v>
      </c>
      <c r="C2604">
        <f>VLOOKUP(Table_ExternalData_1[[#This Row],[Discount_Id]],Popusti!A:C,3,0)</f>
        <v>20</v>
      </c>
    </row>
    <row r="2605" spans="1:3" x14ac:dyDescent="0.25">
      <c r="A2605">
        <v>22</v>
      </c>
      <c r="B2605">
        <v>13419</v>
      </c>
      <c r="C2605">
        <f>VLOOKUP(Table_ExternalData_1[[#This Row],[Discount_Id]],Popusti!A:C,3,0)</f>
        <v>20</v>
      </c>
    </row>
    <row r="2606" spans="1:3" x14ac:dyDescent="0.25">
      <c r="A2606">
        <v>22</v>
      </c>
      <c r="B2606">
        <v>13421</v>
      </c>
      <c r="C2606">
        <f>VLOOKUP(Table_ExternalData_1[[#This Row],[Discount_Id]],Popusti!A:C,3,0)</f>
        <v>20</v>
      </c>
    </row>
    <row r="2607" spans="1:3" x14ac:dyDescent="0.25">
      <c r="A2607">
        <v>22</v>
      </c>
      <c r="B2607">
        <v>13422</v>
      </c>
      <c r="C2607">
        <f>VLOOKUP(Table_ExternalData_1[[#This Row],[Discount_Id]],Popusti!A:C,3,0)</f>
        <v>20</v>
      </c>
    </row>
    <row r="2608" spans="1:3" x14ac:dyDescent="0.25">
      <c r="A2608">
        <v>22</v>
      </c>
      <c r="B2608">
        <v>13452</v>
      </c>
      <c r="C2608">
        <f>VLOOKUP(Table_ExternalData_1[[#This Row],[Discount_Id]],Popusti!A:C,3,0)</f>
        <v>20</v>
      </c>
    </row>
    <row r="2609" spans="1:3" x14ac:dyDescent="0.25">
      <c r="A2609">
        <v>22</v>
      </c>
      <c r="B2609">
        <v>13458</v>
      </c>
      <c r="C2609">
        <f>VLOOKUP(Table_ExternalData_1[[#This Row],[Discount_Id]],Popusti!A:C,3,0)</f>
        <v>20</v>
      </c>
    </row>
    <row r="2610" spans="1:3" x14ac:dyDescent="0.25">
      <c r="A2610">
        <v>22</v>
      </c>
      <c r="B2610">
        <v>13460</v>
      </c>
      <c r="C2610">
        <f>VLOOKUP(Table_ExternalData_1[[#This Row],[Discount_Id]],Popusti!A:C,3,0)</f>
        <v>20</v>
      </c>
    </row>
    <row r="2611" spans="1:3" x14ac:dyDescent="0.25">
      <c r="A2611">
        <v>22</v>
      </c>
      <c r="B2611">
        <v>13461</v>
      </c>
      <c r="C2611">
        <f>VLOOKUP(Table_ExternalData_1[[#This Row],[Discount_Id]],Popusti!A:C,3,0)</f>
        <v>20</v>
      </c>
    </row>
    <row r="2612" spans="1:3" x14ac:dyDescent="0.25">
      <c r="A2612">
        <v>22</v>
      </c>
      <c r="B2612">
        <v>13462</v>
      </c>
      <c r="C2612">
        <f>VLOOKUP(Table_ExternalData_1[[#This Row],[Discount_Id]],Popusti!A:C,3,0)</f>
        <v>20</v>
      </c>
    </row>
    <row r="2613" spans="1:3" x14ac:dyDescent="0.25">
      <c r="A2613">
        <v>22</v>
      </c>
      <c r="B2613">
        <v>13467</v>
      </c>
      <c r="C2613">
        <f>VLOOKUP(Table_ExternalData_1[[#This Row],[Discount_Id]],Popusti!A:C,3,0)</f>
        <v>20</v>
      </c>
    </row>
    <row r="2614" spans="1:3" x14ac:dyDescent="0.25">
      <c r="A2614">
        <v>22</v>
      </c>
      <c r="B2614">
        <v>13469</v>
      </c>
      <c r="C2614">
        <f>VLOOKUP(Table_ExternalData_1[[#This Row],[Discount_Id]],Popusti!A:C,3,0)</f>
        <v>20</v>
      </c>
    </row>
    <row r="2615" spans="1:3" x14ac:dyDescent="0.25">
      <c r="A2615">
        <v>22</v>
      </c>
      <c r="B2615">
        <v>13474</v>
      </c>
      <c r="C2615">
        <f>VLOOKUP(Table_ExternalData_1[[#This Row],[Discount_Id]],Popusti!A:C,3,0)</f>
        <v>20</v>
      </c>
    </row>
    <row r="2616" spans="1:3" x14ac:dyDescent="0.25">
      <c r="A2616">
        <v>22</v>
      </c>
      <c r="B2616">
        <v>13489</v>
      </c>
      <c r="C2616">
        <f>VLOOKUP(Table_ExternalData_1[[#This Row],[Discount_Id]],Popusti!A:C,3,0)</f>
        <v>20</v>
      </c>
    </row>
    <row r="2617" spans="1:3" x14ac:dyDescent="0.25">
      <c r="A2617">
        <v>22</v>
      </c>
      <c r="B2617">
        <v>13490</v>
      </c>
      <c r="C2617">
        <f>VLOOKUP(Table_ExternalData_1[[#This Row],[Discount_Id]],Popusti!A:C,3,0)</f>
        <v>20</v>
      </c>
    </row>
    <row r="2618" spans="1:3" x14ac:dyDescent="0.25">
      <c r="A2618">
        <v>22</v>
      </c>
      <c r="B2618">
        <v>13491</v>
      </c>
      <c r="C2618">
        <f>VLOOKUP(Table_ExternalData_1[[#This Row],[Discount_Id]],Popusti!A:C,3,0)</f>
        <v>20</v>
      </c>
    </row>
    <row r="2619" spans="1:3" x14ac:dyDescent="0.25">
      <c r="A2619">
        <v>22</v>
      </c>
      <c r="B2619">
        <v>13492</v>
      </c>
      <c r="C2619">
        <f>VLOOKUP(Table_ExternalData_1[[#This Row],[Discount_Id]],Popusti!A:C,3,0)</f>
        <v>20</v>
      </c>
    </row>
    <row r="2620" spans="1:3" x14ac:dyDescent="0.25">
      <c r="A2620">
        <v>22</v>
      </c>
      <c r="B2620">
        <v>13493</v>
      </c>
      <c r="C2620">
        <f>VLOOKUP(Table_ExternalData_1[[#This Row],[Discount_Id]],Popusti!A:C,3,0)</f>
        <v>20</v>
      </c>
    </row>
    <row r="2621" spans="1:3" x14ac:dyDescent="0.25">
      <c r="A2621">
        <v>22</v>
      </c>
      <c r="B2621">
        <v>13506</v>
      </c>
      <c r="C2621">
        <f>VLOOKUP(Table_ExternalData_1[[#This Row],[Discount_Id]],Popusti!A:C,3,0)</f>
        <v>20</v>
      </c>
    </row>
    <row r="2622" spans="1:3" x14ac:dyDescent="0.25">
      <c r="A2622">
        <v>22</v>
      </c>
      <c r="B2622">
        <v>13523</v>
      </c>
      <c r="C2622">
        <f>VLOOKUP(Table_ExternalData_1[[#This Row],[Discount_Id]],Popusti!A:C,3,0)</f>
        <v>20</v>
      </c>
    </row>
    <row r="2623" spans="1:3" x14ac:dyDescent="0.25">
      <c r="A2623">
        <v>22</v>
      </c>
      <c r="B2623">
        <v>13526</v>
      </c>
      <c r="C2623">
        <f>VLOOKUP(Table_ExternalData_1[[#This Row],[Discount_Id]],Popusti!A:C,3,0)</f>
        <v>20</v>
      </c>
    </row>
    <row r="2624" spans="1:3" x14ac:dyDescent="0.25">
      <c r="A2624">
        <v>22</v>
      </c>
      <c r="B2624">
        <v>13530</v>
      </c>
      <c r="C2624">
        <f>VLOOKUP(Table_ExternalData_1[[#This Row],[Discount_Id]],Popusti!A:C,3,0)</f>
        <v>20</v>
      </c>
    </row>
    <row r="2625" spans="1:3" x14ac:dyDescent="0.25">
      <c r="A2625">
        <v>22</v>
      </c>
      <c r="B2625">
        <v>13531</v>
      </c>
      <c r="C2625">
        <f>VLOOKUP(Table_ExternalData_1[[#This Row],[Discount_Id]],Popusti!A:C,3,0)</f>
        <v>20</v>
      </c>
    </row>
    <row r="2626" spans="1:3" x14ac:dyDescent="0.25">
      <c r="A2626">
        <v>22</v>
      </c>
      <c r="B2626">
        <v>13550</v>
      </c>
      <c r="C2626">
        <f>VLOOKUP(Table_ExternalData_1[[#This Row],[Discount_Id]],Popusti!A:C,3,0)</f>
        <v>20</v>
      </c>
    </row>
    <row r="2627" spans="1:3" x14ac:dyDescent="0.25">
      <c r="A2627">
        <v>22</v>
      </c>
      <c r="B2627">
        <v>13572</v>
      </c>
      <c r="C2627">
        <f>VLOOKUP(Table_ExternalData_1[[#This Row],[Discount_Id]],Popusti!A:C,3,0)</f>
        <v>20</v>
      </c>
    </row>
    <row r="2628" spans="1:3" x14ac:dyDescent="0.25">
      <c r="A2628">
        <v>22</v>
      </c>
      <c r="B2628">
        <v>13573</v>
      </c>
      <c r="C2628">
        <f>VLOOKUP(Table_ExternalData_1[[#This Row],[Discount_Id]],Popusti!A:C,3,0)</f>
        <v>20</v>
      </c>
    </row>
    <row r="2629" spans="1:3" x14ac:dyDescent="0.25">
      <c r="A2629">
        <v>22</v>
      </c>
      <c r="B2629">
        <v>13574</v>
      </c>
      <c r="C2629">
        <f>VLOOKUP(Table_ExternalData_1[[#This Row],[Discount_Id]],Popusti!A:C,3,0)</f>
        <v>20</v>
      </c>
    </row>
    <row r="2630" spans="1:3" x14ac:dyDescent="0.25">
      <c r="A2630">
        <v>22</v>
      </c>
      <c r="B2630">
        <v>13575</v>
      </c>
      <c r="C2630">
        <f>VLOOKUP(Table_ExternalData_1[[#This Row],[Discount_Id]],Popusti!A:C,3,0)</f>
        <v>20</v>
      </c>
    </row>
    <row r="2631" spans="1:3" x14ac:dyDescent="0.25">
      <c r="A2631">
        <v>22</v>
      </c>
      <c r="B2631">
        <v>13576</v>
      </c>
      <c r="C2631">
        <f>VLOOKUP(Table_ExternalData_1[[#This Row],[Discount_Id]],Popusti!A:C,3,0)</f>
        <v>20</v>
      </c>
    </row>
    <row r="2632" spans="1:3" x14ac:dyDescent="0.25">
      <c r="A2632">
        <v>22</v>
      </c>
      <c r="B2632">
        <v>13577</v>
      </c>
      <c r="C2632">
        <f>VLOOKUP(Table_ExternalData_1[[#This Row],[Discount_Id]],Popusti!A:C,3,0)</f>
        <v>20</v>
      </c>
    </row>
    <row r="2633" spans="1:3" x14ac:dyDescent="0.25">
      <c r="A2633">
        <v>22</v>
      </c>
      <c r="B2633">
        <v>13578</v>
      </c>
      <c r="C2633">
        <f>VLOOKUP(Table_ExternalData_1[[#This Row],[Discount_Id]],Popusti!A:C,3,0)</f>
        <v>20</v>
      </c>
    </row>
    <row r="2634" spans="1:3" x14ac:dyDescent="0.25">
      <c r="A2634">
        <v>22</v>
      </c>
      <c r="B2634">
        <v>13579</v>
      </c>
      <c r="C2634">
        <f>VLOOKUP(Table_ExternalData_1[[#This Row],[Discount_Id]],Popusti!A:C,3,0)</f>
        <v>20</v>
      </c>
    </row>
    <row r="2635" spans="1:3" x14ac:dyDescent="0.25">
      <c r="A2635">
        <v>22</v>
      </c>
      <c r="B2635">
        <v>13580</v>
      </c>
      <c r="C2635">
        <f>VLOOKUP(Table_ExternalData_1[[#This Row],[Discount_Id]],Popusti!A:C,3,0)</f>
        <v>20</v>
      </c>
    </row>
    <row r="2636" spans="1:3" x14ac:dyDescent="0.25">
      <c r="A2636">
        <v>22</v>
      </c>
      <c r="B2636">
        <v>13581</v>
      </c>
      <c r="C2636">
        <f>VLOOKUP(Table_ExternalData_1[[#This Row],[Discount_Id]],Popusti!A:C,3,0)</f>
        <v>20</v>
      </c>
    </row>
    <row r="2637" spans="1:3" x14ac:dyDescent="0.25">
      <c r="A2637">
        <v>22</v>
      </c>
      <c r="B2637">
        <v>13582</v>
      </c>
      <c r="C2637">
        <f>VLOOKUP(Table_ExternalData_1[[#This Row],[Discount_Id]],Popusti!A:C,3,0)</f>
        <v>20</v>
      </c>
    </row>
    <row r="2638" spans="1:3" x14ac:dyDescent="0.25">
      <c r="A2638">
        <v>22</v>
      </c>
      <c r="B2638">
        <v>13583</v>
      </c>
      <c r="C2638">
        <f>VLOOKUP(Table_ExternalData_1[[#This Row],[Discount_Id]],Popusti!A:C,3,0)</f>
        <v>20</v>
      </c>
    </row>
    <row r="2639" spans="1:3" x14ac:dyDescent="0.25">
      <c r="A2639">
        <v>22</v>
      </c>
      <c r="B2639">
        <v>13584</v>
      </c>
      <c r="C2639">
        <f>VLOOKUP(Table_ExternalData_1[[#This Row],[Discount_Id]],Popusti!A:C,3,0)</f>
        <v>20</v>
      </c>
    </row>
    <row r="2640" spans="1:3" x14ac:dyDescent="0.25">
      <c r="A2640">
        <v>22</v>
      </c>
      <c r="B2640">
        <v>13585</v>
      </c>
      <c r="C2640">
        <f>VLOOKUP(Table_ExternalData_1[[#This Row],[Discount_Id]],Popusti!A:C,3,0)</f>
        <v>20</v>
      </c>
    </row>
    <row r="2641" spans="1:3" x14ac:dyDescent="0.25">
      <c r="A2641">
        <v>22</v>
      </c>
      <c r="B2641">
        <v>13586</v>
      </c>
      <c r="C2641">
        <f>VLOOKUP(Table_ExternalData_1[[#This Row],[Discount_Id]],Popusti!A:C,3,0)</f>
        <v>20</v>
      </c>
    </row>
    <row r="2642" spans="1:3" x14ac:dyDescent="0.25">
      <c r="A2642">
        <v>22</v>
      </c>
      <c r="B2642">
        <v>13590</v>
      </c>
      <c r="C2642">
        <f>VLOOKUP(Table_ExternalData_1[[#This Row],[Discount_Id]],Popusti!A:C,3,0)</f>
        <v>20</v>
      </c>
    </row>
    <row r="2643" spans="1:3" x14ac:dyDescent="0.25">
      <c r="A2643">
        <v>22</v>
      </c>
      <c r="B2643">
        <v>13591</v>
      </c>
      <c r="C2643">
        <f>VLOOKUP(Table_ExternalData_1[[#This Row],[Discount_Id]],Popusti!A:C,3,0)</f>
        <v>20</v>
      </c>
    </row>
    <row r="2644" spans="1:3" x14ac:dyDescent="0.25">
      <c r="A2644">
        <v>22</v>
      </c>
      <c r="B2644">
        <v>13593</v>
      </c>
      <c r="C2644">
        <f>VLOOKUP(Table_ExternalData_1[[#This Row],[Discount_Id]],Popusti!A:C,3,0)</f>
        <v>20</v>
      </c>
    </row>
    <row r="2645" spans="1:3" x14ac:dyDescent="0.25">
      <c r="A2645">
        <v>22</v>
      </c>
      <c r="B2645">
        <v>13607</v>
      </c>
      <c r="C2645">
        <f>VLOOKUP(Table_ExternalData_1[[#This Row],[Discount_Id]],Popusti!A:C,3,0)</f>
        <v>20</v>
      </c>
    </row>
    <row r="2646" spans="1:3" x14ac:dyDescent="0.25">
      <c r="A2646">
        <v>22</v>
      </c>
      <c r="B2646">
        <v>13608</v>
      </c>
      <c r="C2646">
        <f>VLOOKUP(Table_ExternalData_1[[#This Row],[Discount_Id]],Popusti!A:C,3,0)</f>
        <v>20</v>
      </c>
    </row>
    <row r="2647" spans="1:3" x14ac:dyDescent="0.25">
      <c r="A2647">
        <v>22</v>
      </c>
      <c r="B2647">
        <v>13609</v>
      </c>
      <c r="C2647">
        <f>VLOOKUP(Table_ExternalData_1[[#This Row],[Discount_Id]],Popusti!A:C,3,0)</f>
        <v>20</v>
      </c>
    </row>
    <row r="2648" spans="1:3" x14ac:dyDescent="0.25">
      <c r="A2648">
        <v>22</v>
      </c>
      <c r="B2648">
        <v>13622</v>
      </c>
      <c r="C2648">
        <f>VLOOKUP(Table_ExternalData_1[[#This Row],[Discount_Id]],Popusti!A:C,3,0)</f>
        <v>20</v>
      </c>
    </row>
    <row r="2649" spans="1:3" x14ac:dyDescent="0.25">
      <c r="A2649">
        <v>22</v>
      </c>
      <c r="B2649">
        <v>13623</v>
      </c>
      <c r="C2649">
        <f>VLOOKUP(Table_ExternalData_1[[#This Row],[Discount_Id]],Popusti!A:C,3,0)</f>
        <v>20</v>
      </c>
    </row>
    <row r="2650" spans="1:3" x14ac:dyDescent="0.25">
      <c r="A2650">
        <v>22</v>
      </c>
      <c r="B2650">
        <v>13630</v>
      </c>
      <c r="C2650">
        <f>VLOOKUP(Table_ExternalData_1[[#This Row],[Discount_Id]],Popusti!A:C,3,0)</f>
        <v>20</v>
      </c>
    </row>
    <row r="2651" spans="1:3" x14ac:dyDescent="0.25">
      <c r="A2651">
        <v>22</v>
      </c>
      <c r="B2651">
        <v>13646</v>
      </c>
      <c r="C2651">
        <f>VLOOKUP(Table_ExternalData_1[[#This Row],[Discount_Id]],Popusti!A:C,3,0)</f>
        <v>20</v>
      </c>
    </row>
    <row r="2652" spans="1:3" x14ac:dyDescent="0.25">
      <c r="A2652">
        <v>22</v>
      </c>
      <c r="B2652">
        <v>13647</v>
      </c>
      <c r="C2652">
        <f>VLOOKUP(Table_ExternalData_1[[#This Row],[Discount_Id]],Popusti!A:C,3,0)</f>
        <v>20</v>
      </c>
    </row>
    <row r="2653" spans="1:3" x14ac:dyDescent="0.25">
      <c r="A2653">
        <v>22</v>
      </c>
      <c r="B2653">
        <v>13648</v>
      </c>
      <c r="C2653">
        <f>VLOOKUP(Table_ExternalData_1[[#This Row],[Discount_Id]],Popusti!A:C,3,0)</f>
        <v>20</v>
      </c>
    </row>
    <row r="2654" spans="1:3" x14ac:dyDescent="0.25">
      <c r="A2654">
        <v>22</v>
      </c>
      <c r="B2654">
        <v>13649</v>
      </c>
      <c r="C2654">
        <f>VLOOKUP(Table_ExternalData_1[[#This Row],[Discount_Id]],Popusti!A:C,3,0)</f>
        <v>20</v>
      </c>
    </row>
    <row r="2655" spans="1:3" x14ac:dyDescent="0.25">
      <c r="A2655">
        <v>22</v>
      </c>
      <c r="B2655">
        <v>13650</v>
      </c>
      <c r="C2655">
        <f>VLOOKUP(Table_ExternalData_1[[#This Row],[Discount_Id]],Popusti!A:C,3,0)</f>
        <v>20</v>
      </c>
    </row>
    <row r="2656" spans="1:3" x14ac:dyDescent="0.25">
      <c r="A2656">
        <v>22</v>
      </c>
      <c r="B2656">
        <v>13651</v>
      </c>
      <c r="C2656">
        <f>VLOOKUP(Table_ExternalData_1[[#This Row],[Discount_Id]],Popusti!A:C,3,0)</f>
        <v>20</v>
      </c>
    </row>
    <row r="2657" spans="1:3" x14ac:dyDescent="0.25">
      <c r="A2657">
        <v>22</v>
      </c>
      <c r="B2657">
        <v>13652</v>
      </c>
      <c r="C2657">
        <f>VLOOKUP(Table_ExternalData_1[[#This Row],[Discount_Id]],Popusti!A:C,3,0)</f>
        <v>20</v>
      </c>
    </row>
    <row r="2658" spans="1:3" x14ac:dyDescent="0.25">
      <c r="A2658">
        <v>22</v>
      </c>
      <c r="B2658">
        <v>13653</v>
      </c>
      <c r="C2658">
        <f>VLOOKUP(Table_ExternalData_1[[#This Row],[Discount_Id]],Popusti!A:C,3,0)</f>
        <v>20</v>
      </c>
    </row>
    <row r="2659" spans="1:3" x14ac:dyDescent="0.25">
      <c r="A2659">
        <v>22</v>
      </c>
      <c r="B2659">
        <v>13654</v>
      </c>
      <c r="C2659">
        <f>VLOOKUP(Table_ExternalData_1[[#This Row],[Discount_Id]],Popusti!A:C,3,0)</f>
        <v>20</v>
      </c>
    </row>
    <row r="2660" spans="1:3" x14ac:dyDescent="0.25">
      <c r="A2660">
        <v>22</v>
      </c>
      <c r="B2660">
        <v>13655</v>
      </c>
      <c r="C2660">
        <f>VLOOKUP(Table_ExternalData_1[[#This Row],[Discount_Id]],Popusti!A:C,3,0)</f>
        <v>20</v>
      </c>
    </row>
    <row r="2661" spans="1:3" x14ac:dyDescent="0.25">
      <c r="A2661">
        <v>22</v>
      </c>
      <c r="B2661">
        <v>13656</v>
      </c>
      <c r="C2661">
        <f>VLOOKUP(Table_ExternalData_1[[#This Row],[Discount_Id]],Popusti!A:C,3,0)</f>
        <v>20</v>
      </c>
    </row>
    <row r="2662" spans="1:3" x14ac:dyDescent="0.25">
      <c r="A2662">
        <v>22</v>
      </c>
      <c r="B2662">
        <v>13657</v>
      </c>
      <c r="C2662">
        <f>VLOOKUP(Table_ExternalData_1[[#This Row],[Discount_Id]],Popusti!A:C,3,0)</f>
        <v>20</v>
      </c>
    </row>
    <row r="2663" spans="1:3" x14ac:dyDescent="0.25">
      <c r="A2663">
        <v>22</v>
      </c>
      <c r="B2663">
        <v>13658</v>
      </c>
      <c r="C2663">
        <f>VLOOKUP(Table_ExternalData_1[[#This Row],[Discount_Id]],Popusti!A:C,3,0)</f>
        <v>20</v>
      </c>
    </row>
    <row r="2664" spans="1:3" x14ac:dyDescent="0.25">
      <c r="A2664">
        <v>22</v>
      </c>
      <c r="B2664">
        <v>13659</v>
      </c>
      <c r="C2664">
        <f>VLOOKUP(Table_ExternalData_1[[#This Row],[Discount_Id]],Popusti!A:C,3,0)</f>
        <v>20</v>
      </c>
    </row>
    <row r="2665" spans="1:3" x14ac:dyDescent="0.25">
      <c r="A2665">
        <v>22</v>
      </c>
      <c r="B2665">
        <v>13660</v>
      </c>
      <c r="C2665">
        <f>VLOOKUP(Table_ExternalData_1[[#This Row],[Discount_Id]],Popusti!A:C,3,0)</f>
        <v>20</v>
      </c>
    </row>
    <row r="2666" spans="1:3" x14ac:dyDescent="0.25">
      <c r="A2666">
        <v>22</v>
      </c>
      <c r="B2666">
        <v>13661</v>
      </c>
      <c r="C2666">
        <f>VLOOKUP(Table_ExternalData_1[[#This Row],[Discount_Id]],Popusti!A:C,3,0)</f>
        <v>20</v>
      </c>
    </row>
    <row r="2667" spans="1:3" x14ac:dyDescent="0.25">
      <c r="A2667">
        <v>22</v>
      </c>
      <c r="B2667">
        <v>13662</v>
      </c>
      <c r="C2667">
        <f>VLOOKUP(Table_ExternalData_1[[#This Row],[Discount_Id]],Popusti!A:C,3,0)</f>
        <v>20</v>
      </c>
    </row>
    <row r="2668" spans="1:3" x14ac:dyDescent="0.25">
      <c r="A2668">
        <v>22</v>
      </c>
      <c r="B2668">
        <v>13663</v>
      </c>
      <c r="C2668">
        <f>VLOOKUP(Table_ExternalData_1[[#This Row],[Discount_Id]],Popusti!A:C,3,0)</f>
        <v>20</v>
      </c>
    </row>
    <row r="2669" spans="1:3" x14ac:dyDescent="0.25">
      <c r="A2669">
        <v>22</v>
      </c>
      <c r="B2669">
        <v>13664</v>
      </c>
      <c r="C2669">
        <f>VLOOKUP(Table_ExternalData_1[[#This Row],[Discount_Id]],Popusti!A:C,3,0)</f>
        <v>20</v>
      </c>
    </row>
    <row r="2670" spans="1:3" x14ac:dyDescent="0.25">
      <c r="A2670">
        <v>22</v>
      </c>
      <c r="B2670">
        <v>13665</v>
      </c>
      <c r="C2670">
        <f>VLOOKUP(Table_ExternalData_1[[#This Row],[Discount_Id]],Popusti!A:C,3,0)</f>
        <v>20</v>
      </c>
    </row>
    <row r="2671" spans="1:3" x14ac:dyDescent="0.25">
      <c r="A2671">
        <v>22</v>
      </c>
      <c r="B2671">
        <v>13666</v>
      </c>
      <c r="C2671">
        <f>VLOOKUP(Table_ExternalData_1[[#This Row],[Discount_Id]],Popusti!A:C,3,0)</f>
        <v>20</v>
      </c>
    </row>
    <row r="2672" spans="1:3" x14ac:dyDescent="0.25">
      <c r="A2672">
        <v>22</v>
      </c>
      <c r="B2672">
        <v>13667</v>
      </c>
      <c r="C2672">
        <f>VLOOKUP(Table_ExternalData_1[[#This Row],[Discount_Id]],Popusti!A:C,3,0)</f>
        <v>20</v>
      </c>
    </row>
    <row r="2673" spans="1:3" x14ac:dyDescent="0.25">
      <c r="A2673">
        <v>22</v>
      </c>
      <c r="B2673">
        <v>13668</v>
      </c>
      <c r="C2673">
        <f>VLOOKUP(Table_ExternalData_1[[#This Row],[Discount_Id]],Popusti!A:C,3,0)</f>
        <v>20</v>
      </c>
    </row>
    <row r="2674" spans="1:3" x14ac:dyDescent="0.25">
      <c r="A2674">
        <v>22</v>
      </c>
      <c r="B2674">
        <v>13669</v>
      </c>
      <c r="C2674">
        <f>VLOOKUP(Table_ExternalData_1[[#This Row],[Discount_Id]],Popusti!A:C,3,0)</f>
        <v>20</v>
      </c>
    </row>
    <row r="2675" spans="1:3" x14ac:dyDescent="0.25">
      <c r="A2675">
        <v>22</v>
      </c>
      <c r="B2675">
        <v>13670</v>
      </c>
      <c r="C2675">
        <f>VLOOKUP(Table_ExternalData_1[[#This Row],[Discount_Id]],Popusti!A:C,3,0)</f>
        <v>20</v>
      </c>
    </row>
    <row r="2676" spans="1:3" x14ac:dyDescent="0.25">
      <c r="A2676">
        <v>22</v>
      </c>
      <c r="B2676">
        <v>13671</v>
      </c>
      <c r="C2676">
        <f>VLOOKUP(Table_ExternalData_1[[#This Row],[Discount_Id]],Popusti!A:C,3,0)</f>
        <v>20</v>
      </c>
    </row>
    <row r="2677" spans="1:3" x14ac:dyDescent="0.25">
      <c r="A2677">
        <v>22</v>
      </c>
      <c r="B2677">
        <v>13672</v>
      </c>
      <c r="C2677">
        <f>VLOOKUP(Table_ExternalData_1[[#This Row],[Discount_Id]],Popusti!A:C,3,0)</f>
        <v>20</v>
      </c>
    </row>
    <row r="2678" spans="1:3" x14ac:dyDescent="0.25">
      <c r="A2678">
        <v>22</v>
      </c>
      <c r="B2678">
        <v>13673</v>
      </c>
      <c r="C2678">
        <f>VLOOKUP(Table_ExternalData_1[[#This Row],[Discount_Id]],Popusti!A:C,3,0)</f>
        <v>20</v>
      </c>
    </row>
    <row r="2679" spans="1:3" x14ac:dyDescent="0.25">
      <c r="A2679">
        <v>22</v>
      </c>
      <c r="B2679">
        <v>13674</v>
      </c>
      <c r="C2679">
        <f>VLOOKUP(Table_ExternalData_1[[#This Row],[Discount_Id]],Popusti!A:C,3,0)</f>
        <v>20</v>
      </c>
    </row>
    <row r="2680" spans="1:3" x14ac:dyDescent="0.25">
      <c r="A2680">
        <v>22</v>
      </c>
      <c r="B2680">
        <v>13675</v>
      </c>
      <c r="C2680">
        <f>VLOOKUP(Table_ExternalData_1[[#This Row],[Discount_Id]],Popusti!A:C,3,0)</f>
        <v>20</v>
      </c>
    </row>
    <row r="2681" spans="1:3" x14ac:dyDescent="0.25">
      <c r="A2681">
        <v>22</v>
      </c>
      <c r="B2681">
        <v>13676</v>
      </c>
      <c r="C2681">
        <f>VLOOKUP(Table_ExternalData_1[[#This Row],[Discount_Id]],Popusti!A:C,3,0)</f>
        <v>20</v>
      </c>
    </row>
    <row r="2682" spans="1:3" x14ac:dyDescent="0.25">
      <c r="A2682">
        <v>22</v>
      </c>
      <c r="B2682">
        <v>13677</v>
      </c>
      <c r="C2682">
        <f>VLOOKUP(Table_ExternalData_1[[#This Row],[Discount_Id]],Popusti!A:C,3,0)</f>
        <v>20</v>
      </c>
    </row>
    <row r="2683" spans="1:3" x14ac:dyDescent="0.25">
      <c r="A2683">
        <v>22</v>
      </c>
      <c r="B2683">
        <v>13685</v>
      </c>
      <c r="C2683">
        <f>VLOOKUP(Table_ExternalData_1[[#This Row],[Discount_Id]],Popusti!A:C,3,0)</f>
        <v>20</v>
      </c>
    </row>
    <row r="2684" spans="1:3" x14ac:dyDescent="0.25">
      <c r="A2684">
        <v>22</v>
      </c>
      <c r="B2684">
        <v>13686</v>
      </c>
      <c r="C2684">
        <f>VLOOKUP(Table_ExternalData_1[[#This Row],[Discount_Id]],Popusti!A:C,3,0)</f>
        <v>20</v>
      </c>
    </row>
    <row r="2685" spans="1:3" x14ac:dyDescent="0.25">
      <c r="A2685">
        <v>22</v>
      </c>
      <c r="B2685">
        <v>13709</v>
      </c>
      <c r="C2685">
        <f>VLOOKUP(Table_ExternalData_1[[#This Row],[Discount_Id]],Popusti!A:C,3,0)</f>
        <v>20</v>
      </c>
    </row>
    <row r="2686" spans="1:3" x14ac:dyDescent="0.25">
      <c r="A2686">
        <v>22</v>
      </c>
      <c r="B2686">
        <v>13715</v>
      </c>
      <c r="C2686">
        <f>VLOOKUP(Table_ExternalData_1[[#This Row],[Discount_Id]],Popusti!A:C,3,0)</f>
        <v>20</v>
      </c>
    </row>
    <row r="2687" spans="1:3" x14ac:dyDescent="0.25">
      <c r="A2687">
        <v>22</v>
      </c>
      <c r="B2687">
        <v>13716</v>
      </c>
      <c r="C2687">
        <f>VLOOKUP(Table_ExternalData_1[[#This Row],[Discount_Id]],Popusti!A:C,3,0)</f>
        <v>20</v>
      </c>
    </row>
    <row r="2688" spans="1:3" x14ac:dyDescent="0.25">
      <c r="A2688">
        <v>22</v>
      </c>
      <c r="B2688">
        <v>13717</v>
      </c>
      <c r="C2688">
        <f>VLOOKUP(Table_ExternalData_1[[#This Row],[Discount_Id]],Popusti!A:C,3,0)</f>
        <v>20</v>
      </c>
    </row>
    <row r="2689" spans="1:3" x14ac:dyDescent="0.25">
      <c r="A2689">
        <v>22</v>
      </c>
      <c r="B2689">
        <v>13721</v>
      </c>
      <c r="C2689">
        <f>VLOOKUP(Table_ExternalData_1[[#This Row],[Discount_Id]],Popusti!A:C,3,0)</f>
        <v>20</v>
      </c>
    </row>
    <row r="2690" spans="1:3" x14ac:dyDescent="0.25">
      <c r="A2690">
        <v>22</v>
      </c>
      <c r="B2690">
        <v>13722</v>
      </c>
      <c r="C2690">
        <f>VLOOKUP(Table_ExternalData_1[[#This Row],[Discount_Id]],Popusti!A:C,3,0)</f>
        <v>20</v>
      </c>
    </row>
    <row r="2691" spans="1:3" x14ac:dyDescent="0.25">
      <c r="A2691">
        <v>22</v>
      </c>
      <c r="B2691">
        <v>13726</v>
      </c>
      <c r="C2691">
        <f>VLOOKUP(Table_ExternalData_1[[#This Row],[Discount_Id]],Popusti!A:C,3,0)</f>
        <v>20</v>
      </c>
    </row>
    <row r="2692" spans="1:3" x14ac:dyDescent="0.25">
      <c r="A2692">
        <v>22</v>
      </c>
      <c r="B2692">
        <v>13728</v>
      </c>
      <c r="C2692">
        <f>VLOOKUP(Table_ExternalData_1[[#This Row],[Discount_Id]],Popusti!A:C,3,0)</f>
        <v>20</v>
      </c>
    </row>
    <row r="2693" spans="1:3" x14ac:dyDescent="0.25">
      <c r="A2693">
        <v>22</v>
      </c>
      <c r="B2693">
        <v>13738</v>
      </c>
      <c r="C2693">
        <f>VLOOKUP(Table_ExternalData_1[[#This Row],[Discount_Id]],Popusti!A:C,3,0)</f>
        <v>20</v>
      </c>
    </row>
    <row r="2694" spans="1:3" x14ac:dyDescent="0.25">
      <c r="A2694">
        <v>22</v>
      </c>
      <c r="B2694">
        <v>13739</v>
      </c>
      <c r="C2694">
        <f>VLOOKUP(Table_ExternalData_1[[#This Row],[Discount_Id]],Popusti!A:C,3,0)</f>
        <v>20</v>
      </c>
    </row>
    <row r="2695" spans="1:3" x14ac:dyDescent="0.25">
      <c r="A2695">
        <v>22</v>
      </c>
      <c r="B2695">
        <v>13740</v>
      </c>
      <c r="C2695">
        <f>VLOOKUP(Table_ExternalData_1[[#This Row],[Discount_Id]],Popusti!A:C,3,0)</f>
        <v>20</v>
      </c>
    </row>
    <row r="2696" spans="1:3" x14ac:dyDescent="0.25">
      <c r="A2696">
        <v>22</v>
      </c>
      <c r="B2696">
        <v>13744</v>
      </c>
      <c r="C2696">
        <f>VLOOKUP(Table_ExternalData_1[[#This Row],[Discount_Id]],Popusti!A:C,3,0)</f>
        <v>20</v>
      </c>
    </row>
    <row r="2697" spans="1:3" x14ac:dyDescent="0.25">
      <c r="A2697">
        <v>22</v>
      </c>
      <c r="B2697">
        <v>13754</v>
      </c>
      <c r="C2697">
        <f>VLOOKUP(Table_ExternalData_1[[#This Row],[Discount_Id]],Popusti!A:C,3,0)</f>
        <v>20</v>
      </c>
    </row>
    <row r="2698" spans="1:3" x14ac:dyDescent="0.25">
      <c r="A2698">
        <v>22</v>
      </c>
      <c r="B2698">
        <v>13760</v>
      </c>
      <c r="C2698">
        <f>VLOOKUP(Table_ExternalData_1[[#This Row],[Discount_Id]],Popusti!A:C,3,0)</f>
        <v>20</v>
      </c>
    </row>
    <row r="2699" spans="1:3" x14ac:dyDescent="0.25">
      <c r="A2699">
        <v>22</v>
      </c>
      <c r="B2699">
        <v>13772</v>
      </c>
      <c r="C2699">
        <f>VLOOKUP(Table_ExternalData_1[[#This Row],[Discount_Id]],Popusti!A:C,3,0)</f>
        <v>20</v>
      </c>
    </row>
    <row r="2700" spans="1:3" x14ac:dyDescent="0.25">
      <c r="A2700">
        <v>22</v>
      </c>
      <c r="B2700">
        <v>13773</v>
      </c>
      <c r="C2700">
        <f>VLOOKUP(Table_ExternalData_1[[#This Row],[Discount_Id]],Popusti!A:C,3,0)</f>
        <v>20</v>
      </c>
    </row>
    <row r="2701" spans="1:3" x14ac:dyDescent="0.25">
      <c r="A2701">
        <v>22</v>
      </c>
      <c r="B2701">
        <v>13777</v>
      </c>
      <c r="C2701">
        <f>VLOOKUP(Table_ExternalData_1[[#This Row],[Discount_Id]],Popusti!A:C,3,0)</f>
        <v>20</v>
      </c>
    </row>
    <row r="2702" spans="1:3" x14ac:dyDescent="0.25">
      <c r="A2702">
        <v>22</v>
      </c>
      <c r="B2702">
        <v>13782</v>
      </c>
      <c r="C2702">
        <f>VLOOKUP(Table_ExternalData_1[[#This Row],[Discount_Id]],Popusti!A:C,3,0)</f>
        <v>20</v>
      </c>
    </row>
    <row r="2703" spans="1:3" x14ac:dyDescent="0.25">
      <c r="A2703">
        <v>22</v>
      </c>
      <c r="B2703">
        <v>13786</v>
      </c>
      <c r="C2703">
        <f>VLOOKUP(Table_ExternalData_1[[#This Row],[Discount_Id]],Popusti!A:C,3,0)</f>
        <v>20</v>
      </c>
    </row>
    <row r="2704" spans="1:3" x14ac:dyDescent="0.25">
      <c r="A2704">
        <v>22</v>
      </c>
      <c r="B2704">
        <v>13787</v>
      </c>
      <c r="C2704">
        <f>VLOOKUP(Table_ExternalData_1[[#This Row],[Discount_Id]],Popusti!A:C,3,0)</f>
        <v>20</v>
      </c>
    </row>
    <row r="2705" spans="1:3" x14ac:dyDescent="0.25">
      <c r="A2705">
        <v>22</v>
      </c>
      <c r="B2705">
        <v>13789</v>
      </c>
      <c r="C2705">
        <f>VLOOKUP(Table_ExternalData_1[[#This Row],[Discount_Id]],Popusti!A:C,3,0)</f>
        <v>20</v>
      </c>
    </row>
    <row r="2706" spans="1:3" x14ac:dyDescent="0.25">
      <c r="A2706">
        <v>22</v>
      </c>
      <c r="B2706">
        <v>13790</v>
      </c>
      <c r="C2706">
        <f>VLOOKUP(Table_ExternalData_1[[#This Row],[Discount_Id]],Popusti!A:C,3,0)</f>
        <v>20</v>
      </c>
    </row>
    <row r="2707" spans="1:3" x14ac:dyDescent="0.25">
      <c r="A2707">
        <v>22</v>
      </c>
      <c r="B2707">
        <v>13791</v>
      </c>
      <c r="C2707">
        <f>VLOOKUP(Table_ExternalData_1[[#This Row],[Discount_Id]],Popusti!A:C,3,0)</f>
        <v>20</v>
      </c>
    </row>
    <row r="2708" spans="1:3" x14ac:dyDescent="0.25">
      <c r="A2708">
        <v>22</v>
      </c>
      <c r="B2708">
        <v>13816</v>
      </c>
      <c r="C2708">
        <f>VLOOKUP(Table_ExternalData_1[[#This Row],[Discount_Id]],Popusti!A:C,3,0)</f>
        <v>20</v>
      </c>
    </row>
    <row r="2709" spans="1:3" x14ac:dyDescent="0.25">
      <c r="A2709">
        <v>22</v>
      </c>
      <c r="B2709">
        <v>13820</v>
      </c>
      <c r="C2709">
        <f>VLOOKUP(Table_ExternalData_1[[#This Row],[Discount_Id]],Popusti!A:C,3,0)</f>
        <v>20</v>
      </c>
    </row>
    <row r="2710" spans="1:3" x14ac:dyDescent="0.25">
      <c r="A2710">
        <v>22</v>
      </c>
      <c r="B2710">
        <v>13821</v>
      </c>
      <c r="C2710">
        <f>VLOOKUP(Table_ExternalData_1[[#This Row],[Discount_Id]],Popusti!A:C,3,0)</f>
        <v>20</v>
      </c>
    </row>
    <row r="2711" spans="1:3" x14ac:dyDescent="0.25">
      <c r="A2711">
        <v>22</v>
      </c>
      <c r="B2711">
        <v>13822</v>
      </c>
      <c r="C2711">
        <f>VLOOKUP(Table_ExternalData_1[[#This Row],[Discount_Id]],Popusti!A:C,3,0)</f>
        <v>20</v>
      </c>
    </row>
    <row r="2712" spans="1:3" x14ac:dyDescent="0.25">
      <c r="A2712">
        <v>22</v>
      </c>
      <c r="B2712">
        <v>13823</v>
      </c>
      <c r="C2712">
        <f>VLOOKUP(Table_ExternalData_1[[#This Row],[Discount_Id]],Popusti!A:C,3,0)</f>
        <v>20</v>
      </c>
    </row>
    <row r="2713" spans="1:3" x14ac:dyDescent="0.25">
      <c r="A2713">
        <v>22</v>
      </c>
      <c r="B2713">
        <v>13827</v>
      </c>
      <c r="C2713">
        <f>VLOOKUP(Table_ExternalData_1[[#This Row],[Discount_Id]],Popusti!A:C,3,0)</f>
        <v>20</v>
      </c>
    </row>
    <row r="2714" spans="1:3" x14ac:dyDescent="0.25">
      <c r="A2714">
        <v>22</v>
      </c>
      <c r="B2714">
        <v>13828</v>
      </c>
      <c r="C2714">
        <f>VLOOKUP(Table_ExternalData_1[[#This Row],[Discount_Id]],Popusti!A:C,3,0)</f>
        <v>20</v>
      </c>
    </row>
    <row r="2715" spans="1:3" x14ac:dyDescent="0.25">
      <c r="A2715">
        <v>22</v>
      </c>
      <c r="B2715">
        <v>13829</v>
      </c>
      <c r="C2715">
        <f>VLOOKUP(Table_ExternalData_1[[#This Row],[Discount_Id]],Popusti!A:C,3,0)</f>
        <v>20</v>
      </c>
    </row>
    <row r="2716" spans="1:3" x14ac:dyDescent="0.25">
      <c r="A2716">
        <v>22</v>
      </c>
      <c r="B2716">
        <v>13836</v>
      </c>
      <c r="C2716">
        <f>VLOOKUP(Table_ExternalData_1[[#This Row],[Discount_Id]],Popusti!A:C,3,0)</f>
        <v>20</v>
      </c>
    </row>
    <row r="2717" spans="1:3" x14ac:dyDescent="0.25">
      <c r="A2717">
        <v>22</v>
      </c>
      <c r="B2717">
        <v>13849</v>
      </c>
      <c r="C2717">
        <f>VLOOKUP(Table_ExternalData_1[[#This Row],[Discount_Id]],Popusti!A:C,3,0)</f>
        <v>20</v>
      </c>
    </row>
    <row r="2718" spans="1:3" x14ac:dyDescent="0.25">
      <c r="A2718">
        <v>22</v>
      </c>
      <c r="B2718">
        <v>13851</v>
      </c>
      <c r="C2718">
        <f>VLOOKUP(Table_ExternalData_1[[#This Row],[Discount_Id]],Popusti!A:C,3,0)</f>
        <v>20</v>
      </c>
    </row>
    <row r="2719" spans="1:3" x14ac:dyDescent="0.25">
      <c r="A2719">
        <v>22</v>
      </c>
      <c r="B2719">
        <v>13852</v>
      </c>
      <c r="C2719">
        <f>VLOOKUP(Table_ExternalData_1[[#This Row],[Discount_Id]],Popusti!A:C,3,0)</f>
        <v>20</v>
      </c>
    </row>
    <row r="2720" spans="1:3" x14ac:dyDescent="0.25">
      <c r="A2720">
        <v>22</v>
      </c>
      <c r="B2720">
        <v>13858</v>
      </c>
      <c r="C2720">
        <f>VLOOKUP(Table_ExternalData_1[[#This Row],[Discount_Id]],Popusti!A:C,3,0)</f>
        <v>20</v>
      </c>
    </row>
    <row r="2721" spans="1:3" x14ac:dyDescent="0.25">
      <c r="A2721">
        <v>22</v>
      </c>
      <c r="B2721">
        <v>13864</v>
      </c>
      <c r="C2721">
        <f>VLOOKUP(Table_ExternalData_1[[#This Row],[Discount_Id]],Popusti!A:C,3,0)</f>
        <v>20</v>
      </c>
    </row>
    <row r="2722" spans="1:3" x14ac:dyDescent="0.25">
      <c r="A2722">
        <v>22</v>
      </c>
      <c r="B2722">
        <v>13865</v>
      </c>
      <c r="C2722">
        <f>VLOOKUP(Table_ExternalData_1[[#This Row],[Discount_Id]],Popusti!A:C,3,0)</f>
        <v>20</v>
      </c>
    </row>
    <row r="2723" spans="1:3" x14ac:dyDescent="0.25">
      <c r="A2723">
        <v>22</v>
      </c>
      <c r="B2723">
        <v>13866</v>
      </c>
      <c r="C2723">
        <f>VLOOKUP(Table_ExternalData_1[[#This Row],[Discount_Id]],Popusti!A:C,3,0)</f>
        <v>20</v>
      </c>
    </row>
    <row r="2724" spans="1:3" x14ac:dyDescent="0.25">
      <c r="A2724">
        <v>22</v>
      </c>
      <c r="B2724">
        <v>13873</v>
      </c>
      <c r="C2724">
        <f>VLOOKUP(Table_ExternalData_1[[#This Row],[Discount_Id]],Popusti!A:C,3,0)</f>
        <v>20</v>
      </c>
    </row>
    <row r="2725" spans="1:3" x14ac:dyDescent="0.25">
      <c r="A2725">
        <v>22</v>
      </c>
      <c r="B2725">
        <v>13877</v>
      </c>
      <c r="C2725">
        <f>VLOOKUP(Table_ExternalData_1[[#This Row],[Discount_Id]],Popusti!A:C,3,0)</f>
        <v>20</v>
      </c>
    </row>
    <row r="2726" spans="1:3" x14ac:dyDescent="0.25">
      <c r="A2726">
        <v>22</v>
      </c>
      <c r="B2726">
        <v>13879</v>
      </c>
      <c r="C2726">
        <f>VLOOKUP(Table_ExternalData_1[[#This Row],[Discount_Id]],Popusti!A:C,3,0)</f>
        <v>20</v>
      </c>
    </row>
    <row r="2727" spans="1:3" x14ac:dyDescent="0.25">
      <c r="A2727">
        <v>22</v>
      </c>
      <c r="B2727">
        <v>13880</v>
      </c>
      <c r="C2727">
        <f>VLOOKUP(Table_ExternalData_1[[#This Row],[Discount_Id]],Popusti!A:C,3,0)</f>
        <v>20</v>
      </c>
    </row>
    <row r="2728" spans="1:3" x14ac:dyDescent="0.25">
      <c r="A2728">
        <v>22</v>
      </c>
      <c r="B2728">
        <v>13883</v>
      </c>
      <c r="C2728">
        <f>VLOOKUP(Table_ExternalData_1[[#This Row],[Discount_Id]],Popusti!A:C,3,0)</f>
        <v>20</v>
      </c>
    </row>
    <row r="2729" spans="1:3" x14ac:dyDescent="0.25">
      <c r="A2729">
        <v>22</v>
      </c>
      <c r="B2729">
        <v>13889</v>
      </c>
      <c r="C2729">
        <f>VLOOKUP(Table_ExternalData_1[[#This Row],[Discount_Id]],Popusti!A:C,3,0)</f>
        <v>20</v>
      </c>
    </row>
    <row r="2730" spans="1:3" x14ac:dyDescent="0.25">
      <c r="A2730">
        <v>22</v>
      </c>
      <c r="B2730">
        <v>13890</v>
      </c>
      <c r="C2730">
        <f>VLOOKUP(Table_ExternalData_1[[#This Row],[Discount_Id]],Popusti!A:C,3,0)</f>
        <v>20</v>
      </c>
    </row>
    <row r="2731" spans="1:3" x14ac:dyDescent="0.25">
      <c r="A2731">
        <v>22</v>
      </c>
      <c r="B2731">
        <v>13895</v>
      </c>
      <c r="C2731">
        <f>VLOOKUP(Table_ExternalData_1[[#This Row],[Discount_Id]],Popusti!A:C,3,0)</f>
        <v>20</v>
      </c>
    </row>
    <row r="2732" spans="1:3" x14ac:dyDescent="0.25">
      <c r="A2732">
        <v>22</v>
      </c>
      <c r="B2732">
        <v>13896</v>
      </c>
      <c r="C2732">
        <f>VLOOKUP(Table_ExternalData_1[[#This Row],[Discount_Id]],Popusti!A:C,3,0)</f>
        <v>20</v>
      </c>
    </row>
    <row r="2733" spans="1:3" x14ac:dyDescent="0.25">
      <c r="A2733">
        <v>22</v>
      </c>
      <c r="B2733">
        <v>13897</v>
      </c>
      <c r="C2733">
        <f>VLOOKUP(Table_ExternalData_1[[#This Row],[Discount_Id]],Popusti!A:C,3,0)</f>
        <v>20</v>
      </c>
    </row>
    <row r="2734" spans="1:3" x14ac:dyDescent="0.25">
      <c r="A2734">
        <v>22</v>
      </c>
      <c r="B2734">
        <v>13898</v>
      </c>
      <c r="C2734">
        <f>VLOOKUP(Table_ExternalData_1[[#This Row],[Discount_Id]],Popusti!A:C,3,0)</f>
        <v>20</v>
      </c>
    </row>
    <row r="2735" spans="1:3" x14ac:dyDescent="0.25">
      <c r="A2735">
        <v>22</v>
      </c>
      <c r="B2735">
        <v>13903</v>
      </c>
      <c r="C2735">
        <f>VLOOKUP(Table_ExternalData_1[[#This Row],[Discount_Id]],Popusti!A:C,3,0)</f>
        <v>20</v>
      </c>
    </row>
    <row r="2736" spans="1:3" x14ac:dyDescent="0.25">
      <c r="A2736">
        <v>22</v>
      </c>
      <c r="B2736">
        <v>13904</v>
      </c>
      <c r="C2736">
        <f>VLOOKUP(Table_ExternalData_1[[#This Row],[Discount_Id]],Popusti!A:C,3,0)</f>
        <v>20</v>
      </c>
    </row>
    <row r="2737" spans="1:3" x14ac:dyDescent="0.25">
      <c r="A2737">
        <v>22</v>
      </c>
      <c r="B2737">
        <v>13921</v>
      </c>
      <c r="C2737">
        <f>VLOOKUP(Table_ExternalData_1[[#This Row],[Discount_Id]],Popusti!A:C,3,0)</f>
        <v>20</v>
      </c>
    </row>
    <row r="2738" spans="1:3" x14ac:dyDescent="0.25">
      <c r="A2738">
        <v>22</v>
      </c>
      <c r="B2738">
        <v>13922</v>
      </c>
      <c r="C2738">
        <f>VLOOKUP(Table_ExternalData_1[[#This Row],[Discount_Id]],Popusti!A:C,3,0)</f>
        <v>20</v>
      </c>
    </row>
    <row r="2739" spans="1:3" x14ac:dyDescent="0.25">
      <c r="A2739">
        <v>22</v>
      </c>
      <c r="B2739">
        <v>13924</v>
      </c>
      <c r="C2739">
        <f>VLOOKUP(Table_ExternalData_1[[#This Row],[Discount_Id]],Popusti!A:C,3,0)</f>
        <v>20</v>
      </c>
    </row>
    <row r="2740" spans="1:3" x14ac:dyDescent="0.25">
      <c r="A2740">
        <v>22</v>
      </c>
      <c r="B2740">
        <v>13925</v>
      </c>
      <c r="C2740">
        <f>VLOOKUP(Table_ExternalData_1[[#This Row],[Discount_Id]],Popusti!A:C,3,0)</f>
        <v>20</v>
      </c>
    </row>
    <row r="2741" spans="1:3" x14ac:dyDescent="0.25">
      <c r="A2741">
        <v>22</v>
      </c>
      <c r="B2741">
        <v>13928</v>
      </c>
      <c r="C2741">
        <f>VLOOKUP(Table_ExternalData_1[[#This Row],[Discount_Id]],Popusti!A:C,3,0)</f>
        <v>20</v>
      </c>
    </row>
    <row r="2742" spans="1:3" x14ac:dyDescent="0.25">
      <c r="A2742">
        <v>22</v>
      </c>
      <c r="B2742">
        <v>13929</v>
      </c>
      <c r="C2742">
        <f>VLOOKUP(Table_ExternalData_1[[#This Row],[Discount_Id]],Popusti!A:C,3,0)</f>
        <v>20</v>
      </c>
    </row>
    <row r="2743" spans="1:3" x14ac:dyDescent="0.25">
      <c r="A2743">
        <v>22</v>
      </c>
      <c r="B2743">
        <v>13933</v>
      </c>
      <c r="C2743">
        <f>VLOOKUP(Table_ExternalData_1[[#This Row],[Discount_Id]],Popusti!A:C,3,0)</f>
        <v>20</v>
      </c>
    </row>
    <row r="2744" spans="1:3" x14ac:dyDescent="0.25">
      <c r="A2744">
        <v>22</v>
      </c>
      <c r="B2744">
        <v>13960</v>
      </c>
      <c r="C2744">
        <f>VLOOKUP(Table_ExternalData_1[[#This Row],[Discount_Id]],Popusti!A:C,3,0)</f>
        <v>20</v>
      </c>
    </row>
    <row r="2745" spans="1:3" x14ac:dyDescent="0.25">
      <c r="A2745">
        <v>22</v>
      </c>
      <c r="B2745">
        <v>13965</v>
      </c>
      <c r="C2745">
        <f>VLOOKUP(Table_ExternalData_1[[#This Row],[Discount_Id]],Popusti!A:C,3,0)</f>
        <v>20</v>
      </c>
    </row>
    <row r="2746" spans="1:3" x14ac:dyDescent="0.25">
      <c r="A2746">
        <v>22</v>
      </c>
      <c r="B2746">
        <v>13969</v>
      </c>
      <c r="C2746">
        <f>VLOOKUP(Table_ExternalData_1[[#This Row],[Discount_Id]],Popusti!A:C,3,0)</f>
        <v>20</v>
      </c>
    </row>
    <row r="2747" spans="1:3" x14ac:dyDescent="0.25">
      <c r="A2747">
        <v>22</v>
      </c>
      <c r="B2747">
        <v>14019</v>
      </c>
      <c r="C2747">
        <f>VLOOKUP(Table_ExternalData_1[[#This Row],[Discount_Id]],Popusti!A:C,3,0)</f>
        <v>20</v>
      </c>
    </row>
    <row r="2748" spans="1:3" x14ac:dyDescent="0.25">
      <c r="A2748">
        <v>22</v>
      </c>
      <c r="B2748">
        <v>14038</v>
      </c>
      <c r="C2748">
        <f>VLOOKUP(Table_ExternalData_1[[#This Row],[Discount_Id]],Popusti!A:C,3,0)</f>
        <v>20</v>
      </c>
    </row>
    <row r="2749" spans="1:3" x14ac:dyDescent="0.25">
      <c r="A2749">
        <v>22</v>
      </c>
      <c r="B2749">
        <v>14055</v>
      </c>
      <c r="C2749">
        <f>VLOOKUP(Table_ExternalData_1[[#This Row],[Discount_Id]],Popusti!A:C,3,0)</f>
        <v>20</v>
      </c>
    </row>
    <row r="2750" spans="1:3" x14ac:dyDescent="0.25">
      <c r="A2750">
        <v>22</v>
      </c>
      <c r="B2750">
        <v>14064</v>
      </c>
      <c r="C2750">
        <f>VLOOKUP(Table_ExternalData_1[[#This Row],[Discount_Id]],Popusti!A:C,3,0)</f>
        <v>20</v>
      </c>
    </row>
    <row r="2751" spans="1:3" x14ac:dyDescent="0.25">
      <c r="A2751">
        <v>22</v>
      </c>
      <c r="B2751">
        <v>14067</v>
      </c>
      <c r="C2751">
        <f>VLOOKUP(Table_ExternalData_1[[#This Row],[Discount_Id]],Popusti!A:C,3,0)</f>
        <v>20</v>
      </c>
    </row>
    <row r="2752" spans="1:3" x14ac:dyDescent="0.25">
      <c r="A2752">
        <v>22</v>
      </c>
      <c r="B2752">
        <v>14070</v>
      </c>
      <c r="C2752">
        <f>VLOOKUP(Table_ExternalData_1[[#This Row],[Discount_Id]],Popusti!A:C,3,0)</f>
        <v>20</v>
      </c>
    </row>
    <row r="2753" spans="1:3" x14ac:dyDescent="0.25">
      <c r="A2753">
        <v>22</v>
      </c>
      <c r="B2753">
        <v>14071</v>
      </c>
      <c r="C2753">
        <f>VLOOKUP(Table_ExternalData_1[[#This Row],[Discount_Id]],Popusti!A:C,3,0)</f>
        <v>20</v>
      </c>
    </row>
    <row r="2754" spans="1:3" x14ac:dyDescent="0.25">
      <c r="A2754">
        <v>22</v>
      </c>
      <c r="B2754">
        <v>14072</v>
      </c>
      <c r="C2754">
        <f>VLOOKUP(Table_ExternalData_1[[#This Row],[Discount_Id]],Popusti!A:C,3,0)</f>
        <v>20</v>
      </c>
    </row>
    <row r="2755" spans="1:3" x14ac:dyDescent="0.25">
      <c r="A2755">
        <v>22</v>
      </c>
      <c r="B2755">
        <v>14083</v>
      </c>
      <c r="C2755">
        <f>VLOOKUP(Table_ExternalData_1[[#This Row],[Discount_Id]],Popusti!A:C,3,0)</f>
        <v>20</v>
      </c>
    </row>
    <row r="2756" spans="1:3" x14ac:dyDescent="0.25">
      <c r="A2756">
        <v>22</v>
      </c>
      <c r="B2756">
        <v>14084</v>
      </c>
      <c r="C2756">
        <f>VLOOKUP(Table_ExternalData_1[[#This Row],[Discount_Id]],Popusti!A:C,3,0)</f>
        <v>20</v>
      </c>
    </row>
    <row r="2757" spans="1:3" x14ac:dyDescent="0.25">
      <c r="A2757">
        <v>22</v>
      </c>
      <c r="B2757">
        <v>14085</v>
      </c>
      <c r="C2757">
        <f>VLOOKUP(Table_ExternalData_1[[#This Row],[Discount_Id]],Popusti!A:C,3,0)</f>
        <v>20</v>
      </c>
    </row>
    <row r="2758" spans="1:3" x14ac:dyDescent="0.25">
      <c r="A2758">
        <v>22</v>
      </c>
      <c r="B2758">
        <v>14086</v>
      </c>
      <c r="C2758">
        <f>VLOOKUP(Table_ExternalData_1[[#This Row],[Discount_Id]],Popusti!A:C,3,0)</f>
        <v>20</v>
      </c>
    </row>
    <row r="2759" spans="1:3" x14ac:dyDescent="0.25">
      <c r="A2759">
        <v>22</v>
      </c>
      <c r="B2759">
        <v>14088</v>
      </c>
      <c r="C2759">
        <f>VLOOKUP(Table_ExternalData_1[[#This Row],[Discount_Id]],Popusti!A:C,3,0)</f>
        <v>20</v>
      </c>
    </row>
    <row r="2760" spans="1:3" x14ac:dyDescent="0.25">
      <c r="A2760">
        <v>22</v>
      </c>
      <c r="B2760">
        <v>14089</v>
      </c>
      <c r="C2760">
        <f>VLOOKUP(Table_ExternalData_1[[#This Row],[Discount_Id]],Popusti!A:C,3,0)</f>
        <v>20</v>
      </c>
    </row>
    <row r="2761" spans="1:3" x14ac:dyDescent="0.25">
      <c r="A2761">
        <v>22</v>
      </c>
      <c r="B2761">
        <v>14110</v>
      </c>
      <c r="C2761">
        <f>VLOOKUP(Table_ExternalData_1[[#This Row],[Discount_Id]],Popusti!A:C,3,0)</f>
        <v>20</v>
      </c>
    </row>
    <row r="2762" spans="1:3" x14ac:dyDescent="0.25">
      <c r="A2762">
        <v>22</v>
      </c>
      <c r="B2762">
        <v>14128</v>
      </c>
      <c r="C2762">
        <f>VLOOKUP(Table_ExternalData_1[[#This Row],[Discount_Id]],Popusti!A:C,3,0)</f>
        <v>20</v>
      </c>
    </row>
    <row r="2763" spans="1:3" x14ac:dyDescent="0.25">
      <c r="A2763">
        <v>22</v>
      </c>
      <c r="B2763">
        <v>14129</v>
      </c>
      <c r="C2763">
        <f>VLOOKUP(Table_ExternalData_1[[#This Row],[Discount_Id]],Popusti!A:C,3,0)</f>
        <v>20</v>
      </c>
    </row>
    <row r="2764" spans="1:3" x14ac:dyDescent="0.25">
      <c r="A2764">
        <v>22</v>
      </c>
      <c r="B2764">
        <v>14135</v>
      </c>
      <c r="C2764">
        <f>VLOOKUP(Table_ExternalData_1[[#This Row],[Discount_Id]],Popusti!A:C,3,0)</f>
        <v>20</v>
      </c>
    </row>
    <row r="2765" spans="1:3" x14ac:dyDescent="0.25">
      <c r="A2765">
        <v>22</v>
      </c>
      <c r="B2765">
        <v>14139</v>
      </c>
      <c r="C2765">
        <f>VLOOKUP(Table_ExternalData_1[[#This Row],[Discount_Id]],Popusti!A:C,3,0)</f>
        <v>20</v>
      </c>
    </row>
    <row r="2766" spans="1:3" x14ac:dyDescent="0.25">
      <c r="A2766">
        <v>22</v>
      </c>
      <c r="B2766">
        <v>14140</v>
      </c>
      <c r="C2766">
        <f>VLOOKUP(Table_ExternalData_1[[#This Row],[Discount_Id]],Popusti!A:C,3,0)</f>
        <v>20</v>
      </c>
    </row>
    <row r="2767" spans="1:3" x14ac:dyDescent="0.25">
      <c r="A2767">
        <v>22</v>
      </c>
      <c r="B2767">
        <v>14141</v>
      </c>
      <c r="C2767">
        <f>VLOOKUP(Table_ExternalData_1[[#This Row],[Discount_Id]],Popusti!A:C,3,0)</f>
        <v>20</v>
      </c>
    </row>
    <row r="2768" spans="1:3" x14ac:dyDescent="0.25">
      <c r="A2768">
        <v>22</v>
      </c>
      <c r="B2768">
        <v>14143</v>
      </c>
      <c r="C2768">
        <f>VLOOKUP(Table_ExternalData_1[[#This Row],[Discount_Id]],Popusti!A:C,3,0)</f>
        <v>20</v>
      </c>
    </row>
    <row r="2769" spans="1:3" x14ac:dyDescent="0.25">
      <c r="A2769">
        <v>22</v>
      </c>
      <c r="B2769">
        <v>14144</v>
      </c>
      <c r="C2769">
        <f>VLOOKUP(Table_ExternalData_1[[#This Row],[Discount_Id]],Popusti!A:C,3,0)</f>
        <v>20</v>
      </c>
    </row>
    <row r="2770" spans="1:3" x14ac:dyDescent="0.25">
      <c r="A2770">
        <v>22</v>
      </c>
      <c r="B2770">
        <v>14145</v>
      </c>
      <c r="C2770">
        <f>VLOOKUP(Table_ExternalData_1[[#This Row],[Discount_Id]],Popusti!A:C,3,0)</f>
        <v>20</v>
      </c>
    </row>
    <row r="2771" spans="1:3" x14ac:dyDescent="0.25">
      <c r="A2771">
        <v>22</v>
      </c>
      <c r="B2771">
        <v>14146</v>
      </c>
      <c r="C2771">
        <f>VLOOKUP(Table_ExternalData_1[[#This Row],[Discount_Id]],Popusti!A:C,3,0)</f>
        <v>20</v>
      </c>
    </row>
    <row r="2772" spans="1:3" x14ac:dyDescent="0.25">
      <c r="A2772">
        <v>22</v>
      </c>
      <c r="B2772">
        <v>14147</v>
      </c>
      <c r="C2772">
        <f>VLOOKUP(Table_ExternalData_1[[#This Row],[Discount_Id]],Popusti!A:C,3,0)</f>
        <v>20</v>
      </c>
    </row>
    <row r="2773" spans="1:3" x14ac:dyDescent="0.25">
      <c r="A2773">
        <v>22</v>
      </c>
      <c r="B2773">
        <v>14150</v>
      </c>
      <c r="C2773">
        <f>VLOOKUP(Table_ExternalData_1[[#This Row],[Discount_Id]],Popusti!A:C,3,0)</f>
        <v>20</v>
      </c>
    </row>
    <row r="2774" spans="1:3" x14ac:dyDescent="0.25">
      <c r="A2774">
        <v>22</v>
      </c>
      <c r="B2774">
        <v>14162</v>
      </c>
      <c r="C2774">
        <f>VLOOKUP(Table_ExternalData_1[[#This Row],[Discount_Id]],Popusti!A:C,3,0)</f>
        <v>20</v>
      </c>
    </row>
    <row r="2775" spans="1:3" x14ac:dyDescent="0.25">
      <c r="A2775">
        <v>22</v>
      </c>
      <c r="B2775">
        <v>14164</v>
      </c>
      <c r="C2775">
        <f>VLOOKUP(Table_ExternalData_1[[#This Row],[Discount_Id]],Popusti!A:C,3,0)</f>
        <v>20</v>
      </c>
    </row>
    <row r="2776" spans="1:3" x14ac:dyDescent="0.25">
      <c r="A2776">
        <v>22</v>
      </c>
      <c r="B2776">
        <v>14167</v>
      </c>
      <c r="C2776">
        <f>VLOOKUP(Table_ExternalData_1[[#This Row],[Discount_Id]],Popusti!A:C,3,0)</f>
        <v>20</v>
      </c>
    </row>
    <row r="2777" spans="1:3" x14ac:dyDescent="0.25">
      <c r="A2777">
        <v>22</v>
      </c>
      <c r="B2777">
        <v>14183</v>
      </c>
      <c r="C2777">
        <f>VLOOKUP(Table_ExternalData_1[[#This Row],[Discount_Id]],Popusti!A:C,3,0)</f>
        <v>20</v>
      </c>
    </row>
    <row r="2778" spans="1:3" x14ac:dyDescent="0.25">
      <c r="A2778">
        <v>22</v>
      </c>
      <c r="B2778">
        <v>14185</v>
      </c>
      <c r="C2778">
        <f>VLOOKUP(Table_ExternalData_1[[#This Row],[Discount_Id]],Popusti!A:C,3,0)</f>
        <v>20</v>
      </c>
    </row>
    <row r="2779" spans="1:3" x14ac:dyDescent="0.25">
      <c r="A2779">
        <v>22</v>
      </c>
      <c r="B2779">
        <v>14190</v>
      </c>
      <c r="C2779">
        <f>VLOOKUP(Table_ExternalData_1[[#This Row],[Discount_Id]],Popusti!A:C,3,0)</f>
        <v>20</v>
      </c>
    </row>
    <row r="2780" spans="1:3" x14ac:dyDescent="0.25">
      <c r="A2780">
        <v>22</v>
      </c>
      <c r="B2780">
        <v>14192</v>
      </c>
      <c r="C2780">
        <f>VLOOKUP(Table_ExternalData_1[[#This Row],[Discount_Id]],Popusti!A:C,3,0)</f>
        <v>20</v>
      </c>
    </row>
    <row r="2781" spans="1:3" x14ac:dyDescent="0.25">
      <c r="A2781">
        <v>22</v>
      </c>
      <c r="B2781">
        <v>14193</v>
      </c>
      <c r="C2781">
        <f>VLOOKUP(Table_ExternalData_1[[#This Row],[Discount_Id]],Popusti!A:C,3,0)</f>
        <v>20</v>
      </c>
    </row>
    <row r="2782" spans="1:3" x14ac:dyDescent="0.25">
      <c r="A2782">
        <v>22</v>
      </c>
      <c r="B2782">
        <v>14194</v>
      </c>
      <c r="C2782">
        <f>VLOOKUP(Table_ExternalData_1[[#This Row],[Discount_Id]],Popusti!A:C,3,0)</f>
        <v>20</v>
      </c>
    </row>
    <row r="2783" spans="1:3" x14ac:dyDescent="0.25">
      <c r="A2783">
        <v>22</v>
      </c>
      <c r="B2783">
        <v>14195</v>
      </c>
      <c r="C2783">
        <f>VLOOKUP(Table_ExternalData_1[[#This Row],[Discount_Id]],Popusti!A:C,3,0)</f>
        <v>20</v>
      </c>
    </row>
    <row r="2784" spans="1:3" x14ac:dyDescent="0.25">
      <c r="A2784">
        <v>22</v>
      </c>
      <c r="B2784">
        <v>14196</v>
      </c>
      <c r="C2784">
        <f>VLOOKUP(Table_ExternalData_1[[#This Row],[Discount_Id]],Popusti!A:C,3,0)</f>
        <v>20</v>
      </c>
    </row>
    <row r="2785" spans="1:3" x14ac:dyDescent="0.25">
      <c r="A2785">
        <v>22</v>
      </c>
      <c r="B2785">
        <v>14199</v>
      </c>
      <c r="C2785">
        <f>VLOOKUP(Table_ExternalData_1[[#This Row],[Discount_Id]],Popusti!A:C,3,0)</f>
        <v>20</v>
      </c>
    </row>
    <row r="2786" spans="1:3" x14ac:dyDescent="0.25">
      <c r="A2786">
        <v>22</v>
      </c>
      <c r="B2786">
        <v>14200</v>
      </c>
      <c r="C2786">
        <f>VLOOKUP(Table_ExternalData_1[[#This Row],[Discount_Id]],Popusti!A:C,3,0)</f>
        <v>20</v>
      </c>
    </row>
    <row r="2787" spans="1:3" x14ac:dyDescent="0.25">
      <c r="A2787">
        <v>22</v>
      </c>
      <c r="B2787">
        <v>14201</v>
      </c>
      <c r="C2787">
        <f>VLOOKUP(Table_ExternalData_1[[#This Row],[Discount_Id]],Popusti!A:C,3,0)</f>
        <v>20</v>
      </c>
    </row>
    <row r="2788" spans="1:3" x14ac:dyDescent="0.25">
      <c r="A2788">
        <v>22</v>
      </c>
      <c r="B2788">
        <v>14202</v>
      </c>
      <c r="C2788">
        <f>VLOOKUP(Table_ExternalData_1[[#This Row],[Discount_Id]],Popusti!A:C,3,0)</f>
        <v>20</v>
      </c>
    </row>
    <row r="2789" spans="1:3" x14ac:dyDescent="0.25">
      <c r="A2789">
        <v>22</v>
      </c>
      <c r="B2789">
        <v>14203</v>
      </c>
      <c r="C2789">
        <f>VLOOKUP(Table_ExternalData_1[[#This Row],[Discount_Id]],Popusti!A:C,3,0)</f>
        <v>20</v>
      </c>
    </row>
    <row r="2790" spans="1:3" x14ac:dyDescent="0.25">
      <c r="A2790">
        <v>22</v>
      </c>
      <c r="B2790">
        <v>14204</v>
      </c>
      <c r="C2790">
        <f>VLOOKUP(Table_ExternalData_1[[#This Row],[Discount_Id]],Popusti!A:C,3,0)</f>
        <v>20</v>
      </c>
    </row>
    <row r="2791" spans="1:3" x14ac:dyDescent="0.25">
      <c r="A2791">
        <v>22</v>
      </c>
      <c r="B2791">
        <v>14208</v>
      </c>
      <c r="C2791">
        <f>VLOOKUP(Table_ExternalData_1[[#This Row],[Discount_Id]],Popusti!A:C,3,0)</f>
        <v>20</v>
      </c>
    </row>
    <row r="2792" spans="1:3" x14ac:dyDescent="0.25">
      <c r="A2792">
        <v>22</v>
      </c>
      <c r="B2792">
        <v>14211</v>
      </c>
      <c r="C2792">
        <f>VLOOKUP(Table_ExternalData_1[[#This Row],[Discount_Id]],Popusti!A:C,3,0)</f>
        <v>20</v>
      </c>
    </row>
    <row r="2793" spans="1:3" x14ac:dyDescent="0.25">
      <c r="A2793">
        <v>22</v>
      </c>
      <c r="B2793">
        <v>14212</v>
      </c>
      <c r="C2793">
        <f>VLOOKUP(Table_ExternalData_1[[#This Row],[Discount_Id]],Popusti!A:C,3,0)</f>
        <v>20</v>
      </c>
    </row>
    <row r="2794" spans="1:3" x14ac:dyDescent="0.25">
      <c r="A2794">
        <v>22</v>
      </c>
      <c r="B2794">
        <v>14213</v>
      </c>
      <c r="C2794">
        <f>VLOOKUP(Table_ExternalData_1[[#This Row],[Discount_Id]],Popusti!A:C,3,0)</f>
        <v>20</v>
      </c>
    </row>
    <row r="2795" spans="1:3" x14ac:dyDescent="0.25">
      <c r="A2795">
        <v>22</v>
      </c>
      <c r="B2795">
        <v>14226</v>
      </c>
      <c r="C2795">
        <f>VLOOKUP(Table_ExternalData_1[[#This Row],[Discount_Id]],Popusti!A:C,3,0)</f>
        <v>20</v>
      </c>
    </row>
    <row r="2796" spans="1:3" x14ac:dyDescent="0.25">
      <c r="A2796">
        <v>22</v>
      </c>
      <c r="B2796">
        <v>14228</v>
      </c>
      <c r="C2796">
        <f>VLOOKUP(Table_ExternalData_1[[#This Row],[Discount_Id]],Popusti!A:C,3,0)</f>
        <v>20</v>
      </c>
    </row>
    <row r="2797" spans="1:3" x14ac:dyDescent="0.25">
      <c r="A2797">
        <v>22</v>
      </c>
      <c r="B2797">
        <v>14229</v>
      </c>
      <c r="C2797">
        <f>VLOOKUP(Table_ExternalData_1[[#This Row],[Discount_Id]],Popusti!A:C,3,0)</f>
        <v>20</v>
      </c>
    </row>
    <row r="2798" spans="1:3" x14ac:dyDescent="0.25">
      <c r="A2798">
        <v>22</v>
      </c>
      <c r="B2798">
        <v>14230</v>
      </c>
      <c r="C2798">
        <f>VLOOKUP(Table_ExternalData_1[[#This Row],[Discount_Id]],Popusti!A:C,3,0)</f>
        <v>20</v>
      </c>
    </row>
    <row r="2799" spans="1:3" x14ac:dyDescent="0.25">
      <c r="A2799">
        <v>22</v>
      </c>
      <c r="B2799">
        <v>14231</v>
      </c>
      <c r="C2799">
        <f>VLOOKUP(Table_ExternalData_1[[#This Row],[Discount_Id]],Popusti!A:C,3,0)</f>
        <v>20</v>
      </c>
    </row>
    <row r="2800" spans="1:3" x14ac:dyDescent="0.25">
      <c r="A2800">
        <v>22</v>
      </c>
      <c r="B2800">
        <v>14235</v>
      </c>
      <c r="C2800">
        <f>VLOOKUP(Table_ExternalData_1[[#This Row],[Discount_Id]],Popusti!A:C,3,0)</f>
        <v>20</v>
      </c>
    </row>
    <row r="2801" spans="1:3" x14ac:dyDescent="0.25">
      <c r="A2801">
        <v>22</v>
      </c>
      <c r="B2801">
        <v>14239</v>
      </c>
      <c r="C2801">
        <f>VLOOKUP(Table_ExternalData_1[[#This Row],[Discount_Id]],Popusti!A:C,3,0)</f>
        <v>20</v>
      </c>
    </row>
    <row r="2802" spans="1:3" x14ac:dyDescent="0.25">
      <c r="A2802">
        <v>22</v>
      </c>
      <c r="B2802">
        <v>14256</v>
      </c>
      <c r="C2802">
        <f>VLOOKUP(Table_ExternalData_1[[#This Row],[Discount_Id]],Popusti!A:C,3,0)</f>
        <v>20</v>
      </c>
    </row>
    <row r="2803" spans="1:3" x14ac:dyDescent="0.25">
      <c r="A2803">
        <v>22</v>
      </c>
      <c r="B2803">
        <v>14265</v>
      </c>
      <c r="C2803">
        <f>VLOOKUP(Table_ExternalData_1[[#This Row],[Discount_Id]],Popusti!A:C,3,0)</f>
        <v>20</v>
      </c>
    </row>
    <row r="2804" spans="1:3" x14ac:dyDescent="0.25">
      <c r="A2804">
        <v>22</v>
      </c>
      <c r="B2804">
        <v>14271</v>
      </c>
      <c r="C2804">
        <f>VLOOKUP(Table_ExternalData_1[[#This Row],[Discount_Id]],Popusti!A:C,3,0)</f>
        <v>20</v>
      </c>
    </row>
    <row r="2805" spans="1:3" x14ac:dyDescent="0.25">
      <c r="A2805">
        <v>22</v>
      </c>
      <c r="B2805">
        <v>14290</v>
      </c>
      <c r="C2805">
        <f>VLOOKUP(Table_ExternalData_1[[#This Row],[Discount_Id]],Popusti!A:C,3,0)</f>
        <v>20</v>
      </c>
    </row>
    <row r="2806" spans="1:3" x14ac:dyDescent="0.25">
      <c r="A2806">
        <v>22</v>
      </c>
      <c r="B2806">
        <v>14296</v>
      </c>
      <c r="C2806">
        <f>VLOOKUP(Table_ExternalData_1[[#This Row],[Discount_Id]],Popusti!A:C,3,0)</f>
        <v>20</v>
      </c>
    </row>
    <row r="2807" spans="1:3" x14ac:dyDescent="0.25">
      <c r="A2807">
        <v>22</v>
      </c>
      <c r="B2807">
        <v>14297</v>
      </c>
      <c r="C2807">
        <f>VLOOKUP(Table_ExternalData_1[[#This Row],[Discount_Id]],Popusti!A:C,3,0)</f>
        <v>20</v>
      </c>
    </row>
    <row r="2808" spans="1:3" x14ac:dyDescent="0.25">
      <c r="A2808">
        <v>22</v>
      </c>
      <c r="B2808">
        <v>14302</v>
      </c>
      <c r="C2808">
        <f>VLOOKUP(Table_ExternalData_1[[#This Row],[Discount_Id]],Popusti!A:C,3,0)</f>
        <v>20</v>
      </c>
    </row>
    <row r="2809" spans="1:3" x14ac:dyDescent="0.25">
      <c r="A2809">
        <v>22</v>
      </c>
      <c r="B2809">
        <v>14312</v>
      </c>
      <c r="C2809">
        <f>VLOOKUP(Table_ExternalData_1[[#This Row],[Discount_Id]],Popusti!A:C,3,0)</f>
        <v>20</v>
      </c>
    </row>
    <row r="2810" spans="1:3" x14ac:dyDescent="0.25">
      <c r="A2810">
        <v>22</v>
      </c>
      <c r="B2810">
        <v>14343</v>
      </c>
      <c r="C2810">
        <f>VLOOKUP(Table_ExternalData_1[[#This Row],[Discount_Id]],Popusti!A:C,3,0)</f>
        <v>20</v>
      </c>
    </row>
    <row r="2811" spans="1:3" x14ac:dyDescent="0.25">
      <c r="A2811">
        <v>22</v>
      </c>
      <c r="B2811">
        <v>14349</v>
      </c>
      <c r="C2811">
        <f>VLOOKUP(Table_ExternalData_1[[#This Row],[Discount_Id]],Popusti!A:C,3,0)</f>
        <v>20</v>
      </c>
    </row>
    <row r="2812" spans="1:3" x14ac:dyDescent="0.25">
      <c r="A2812">
        <v>22</v>
      </c>
      <c r="B2812">
        <v>14352</v>
      </c>
      <c r="C2812">
        <f>VLOOKUP(Table_ExternalData_1[[#This Row],[Discount_Id]],Popusti!A:C,3,0)</f>
        <v>20</v>
      </c>
    </row>
    <row r="2813" spans="1:3" x14ac:dyDescent="0.25">
      <c r="A2813">
        <v>22</v>
      </c>
      <c r="B2813">
        <v>14360</v>
      </c>
      <c r="C2813">
        <f>VLOOKUP(Table_ExternalData_1[[#This Row],[Discount_Id]],Popusti!A:C,3,0)</f>
        <v>20</v>
      </c>
    </row>
    <row r="2814" spans="1:3" x14ac:dyDescent="0.25">
      <c r="A2814">
        <v>22</v>
      </c>
      <c r="B2814">
        <v>14361</v>
      </c>
      <c r="C2814">
        <f>VLOOKUP(Table_ExternalData_1[[#This Row],[Discount_Id]],Popusti!A:C,3,0)</f>
        <v>20</v>
      </c>
    </row>
    <row r="2815" spans="1:3" x14ac:dyDescent="0.25">
      <c r="A2815">
        <v>22</v>
      </c>
      <c r="B2815">
        <v>14362</v>
      </c>
      <c r="C2815">
        <f>VLOOKUP(Table_ExternalData_1[[#This Row],[Discount_Id]],Popusti!A:C,3,0)</f>
        <v>20</v>
      </c>
    </row>
    <row r="2816" spans="1:3" x14ac:dyDescent="0.25">
      <c r="A2816">
        <v>22</v>
      </c>
      <c r="B2816">
        <v>14368</v>
      </c>
      <c r="C2816">
        <f>VLOOKUP(Table_ExternalData_1[[#This Row],[Discount_Id]],Popusti!A:C,3,0)</f>
        <v>20</v>
      </c>
    </row>
    <row r="2817" spans="1:3" x14ac:dyDescent="0.25">
      <c r="A2817">
        <v>22</v>
      </c>
      <c r="B2817">
        <v>14372</v>
      </c>
      <c r="C2817">
        <f>VLOOKUP(Table_ExternalData_1[[#This Row],[Discount_Id]],Popusti!A:C,3,0)</f>
        <v>20</v>
      </c>
    </row>
    <row r="2818" spans="1:3" x14ac:dyDescent="0.25">
      <c r="A2818">
        <v>22</v>
      </c>
      <c r="B2818">
        <v>14393</v>
      </c>
      <c r="C2818">
        <f>VLOOKUP(Table_ExternalData_1[[#This Row],[Discount_Id]],Popusti!A:C,3,0)</f>
        <v>20</v>
      </c>
    </row>
    <row r="2819" spans="1:3" x14ac:dyDescent="0.25">
      <c r="A2819">
        <v>22</v>
      </c>
      <c r="B2819">
        <v>14427</v>
      </c>
      <c r="C2819">
        <f>VLOOKUP(Table_ExternalData_1[[#This Row],[Discount_Id]],Popusti!A:C,3,0)</f>
        <v>20</v>
      </c>
    </row>
    <row r="2820" spans="1:3" x14ac:dyDescent="0.25">
      <c r="A2820">
        <v>22</v>
      </c>
      <c r="B2820">
        <v>14437</v>
      </c>
      <c r="C2820">
        <f>VLOOKUP(Table_ExternalData_1[[#This Row],[Discount_Id]],Popusti!A:C,3,0)</f>
        <v>20</v>
      </c>
    </row>
    <row r="2821" spans="1:3" x14ac:dyDescent="0.25">
      <c r="A2821">
        <v>22</v>
      </c>
      <c r="B2821">
        <v>14438</v>
      </c>
      <c r="C2821">
        <f>VLOOKUP(Table_ExternalData_1[[#This Row],[Discount_Id]],Popusti!A:C,3,0)</f>
        <v>20</v>
      </c>
    </row>
    <row r="2822" spans="1:3" x14ac:dyDescent="0.25">
      <c r="A2822">
        <v>22</v>
      </c>
      <c r="B2822">
        <v>14439</v>
      </c>
      <c r="C2822">
        <f>VLOOKUP(Table_ExternalData_1[[#This Row],[Discount_Id]],Popusti!A:C,3,0)</f>
        <v>20</v>
      </c>
    </row>
    <row r="2823" spans="1:3" x14ac:dyDescent="0.25">
      <c r="A2823">
        <v>22</v>
      </c>
      <c r="B2823">
        <v>14442</v>
      </c>
      <c r="C2823">
        <f>VLOOKUP(Table_ExternalData_1[[#This Row],[Discount_Id]],Popusti!A:C,3,0)</f>
        <v>20</v>
      </c>
    </row>
    <row r="2824" spans="1:3" x14ac:dyDescent="0.25">
      <c r="A2824">
        <v>22</v>
      </c>
      <c r="B2824">
        <v>14445</v>
      </c>
      <c r="C2824">
        <f>VLOOKUP(Table_ExternalData_1[[#This Row],[Discount_Id]],Popusti!A:C,3,0)</f>
        <v>20</v>
      </c>
    </row>
    <row r="2825" spans="1:3" x14ac:dyDescent="0.25">
      <c r="A2825">
        <v>22</v>
      </c>
      <c r="B2825">
        <v>14448</v>
      </c>
      <c r="C2825">
        <f>VLOOKUP(Table_ExternalData_1[[#This Row],[Discount_Id]],Popusti!A:C,3,0)</f>
        <v>20</v>
      </c>
    </row>
    <row r="2826" spans="1:3" x14ac:dyDescent="0.25">
      <c r="A2826">
        <v>22</v>
      </c>
      <c r="B2826">
        <v>14449</v>
      </c>
      <c r="C2826">
        <f>VLOOKUP(Table_ExternalData_1[[#This Row],[Discount_Id]],Popusti!A:C,3,0)</f>
        <v>20</v>
      </c>
    </row>
    <row r="2827" spans="1:3" x14ac:dyDescent="0.25">
      <c r="A2827">
        <v>22</v>
      </c>
      <c r="B2827">
        <v>14452</v>
      </c>
      <c r="C2827">
        <f>VLOOKUP(Table_ExternalData_1[[#This Row],[Discount_Id]],Popusti!A:C,3,0)</f>
        <v>20</v>
      </c>
    </row>
    <row r="2828" spans="1:3" x14ac:dyDescent="0.25">
      <c r="A2828">
        <v>22</v>
      </c>
      <c r="B2828">
        <v>14455</v>
      </c>
      <c r="C2828">
        <f>VLOOKUP(Table_ExternalData_1[[#This Row],[Discount_Id]],Popusti!A:C,3,0)</f>
        <v>20</v>
      </c>
    </row>
    <row r="2829" spans="1:3" x14ac:dyDescent="0.25">
      <c r="A2829">
        <v>22</v>
      </c>
      <c r="B2829">
        <v>14463</v>
      </c>
      <c r="C2829">
        <f>VLOOKUP(Table_ExternalData_1[[#This Row],[Discount_Id]],Popusti!A:C,3,0)</f>
        <v>20</v>
      </c>
    </row>
    <row r="2830" spans="1:3" x14ac:dyDescent="0.25">
      <c r="A2830">
        <v>22</v>
      </c>
      <c r="B2830">
        <v>14470</v>
      </c>
      <c r="C2830">
        <f>VLOOKUP(Table_ExternalData_1[[#This Row],[Discount_Id]],Popusti!A:C,3,0)</f>
        <v>20</v>
      </c>
    </row>
    <row r="2831" spans="1:3" x14ac:dyDescent="0.25">
      <c r="A2831">
        <v>22</v>
      </c>
      <c r="B2831">
        <v>14471</v>
      </c>
      <c r="C2831">
        <f>VLOOKUP(Table_ExternalData_1[[#This Row],[Discount_Id]],Popusti!A:C,3,0)</f>
        <v>20</v>
      </c>
    </row>
    <row r="2832" spans="1:3" x14ac:dyDescent="0.25">
      <c r="A2832">
        <v>22</v>
      </c>
      <c r="B2832">
        <v>14500</v>
      </c>
      <c r="C2832">
        <f>VLOOKUP(Table_ExternalData_1[[#This Row],[Discount_Id]],Popusti!A:C,3,0)</f>
        <v>20</v>
      </c>
    </row>
    <row r="2833" spans="1:3" x14ac:dyDescent="0.25">
      <c r="A2833">
        <v>22</v>
      </c>
      <c r="B2833">
        <v>14501</v>
      </c>
      <c r="C2833">
        <f>VLOOKUP(Table_ExternalData_1[[#This Row],[Discount_Id]],Popusti!A:C,3,0)</f>
        <v>20</v>
      </c>
    </row>
    <row r="2834" spans="1:3" x14ac:dyDescent="0.25">
      <c r="A2834">
        <v>22</v>
      </c>
      <c r="B2834">
        <v>14502</v>
      </c>
      <c r="C2834">
        <f>VLOOKUP(Table_ExternalData_1[[#This Row],[Discount_Id]],Popusti!A:C,3,0)</f>
        <v>20</v>
      </c>
    </row>
    <row r="2835" spans="1:3" x14ac:dyDescent="0.25">
      <c r="A2835">
        <v>22</v>
      </c>
      <c r="B2835">
        <v>14503</v>
      </c>
      <c r="C2835">
        <f>VLOOKUP(Table_ExternalData_1[[#This Row],[Discount_Id]],Popusti!A:C,3,0)</f>
        <v>20</v>
      </c>
    </row>
    <row r="2836" spans="1:3" x14ac:dyDescent="0.25">
      <c r="A2836">
        <v>22</v>
      </c>
      <c r="B2836">
        <v>14504</v>
      </c>
      <c r="C2836">
        <f>VLOOKUP(Table_ExternalData_1[[#This Row],[Discount_Id]],Popusti!A:C,3,0)</f>
        <v>20</v>
      </c>
    </row>
    <row r="2837" spans="1:3" x14ac:dyDescent="0.25">
      <c r="A2837">
        <v>22</v>
      </c>
      <c r="B2837">
        <v>14505</v>
      </c>
      <c r="C2837">
        <f>VLOOKUP(Table_ExternalData_1[[#This Row],[Discount_Id]],Popusti!A:C,3,0)</f>
        <v>20</v>
      </c>
    </row>
    <row r="2838" spans="1:3" x14ac:dyDescent="0.25">
      <c r="A2838">
        <v>22</v>
      </c>
      <c r="B2838">
        <v>14522</v>
      </c>
      <c r="C2838">
        <f>VLOOKUP(Table_ExternalData_1[[#This Row],[Discount_Id]],Popusti!A:C,3,0)</f>
        <v>20</v>
      </c>
    </row>
    <row r="2839" spans="1:3" x14ac:dyDescent="0.25">
      <c r="A2839">
        <v>22</v>
      </c>
      <c r="B2839">
        <v>14524</v>
      </c>
      <c r="C2839">
        <f>VLOOKUP(Table_ExternalData_1[[#This Row],[Discount_Id]],Popusti!A:C,3,0)</f>
        <v>20</v>
      </c>
    </row>
    <row r="2840" spans="1:3" x14ac:dyDescent="0.25">
      <c r="A2840">
        <v>22</v>
      </c>
      <c r="B2840">
        <v>14525</v>
      </c>
      <c r="C2840">
        <f>VLOOKUP(Table_ExternalData_1[[#This Row],[Discount_Id]],Popusti!A:C,3,0)</f>
        <v>20</v>
      </c>
    </row>
    <row r="2841" spans="1:3" x14ac:dyDescent="0.25">
      <c r="A2841">
        <v>22</v>
      </c>
      <c r="B2841">
        <v>14526</v>
      </c>
      <c r="C2841">
        <f>VLOOKUP(Table_ExternalData_1[[#This Row],[Discount_Id]],Popusti!A:C,3,0)</f>
        <v>20</v>
      </c>
    </row>
    <row r="2842" spans="1:3" x14ac:dyDescent="0.25">
      <c r="A2842">
        <v>22</v>
      </c>
      <c r="B2842">
        <v>14533</v>
      </c>
      <c r="C2842">
        <f>VLOOKUP(Table_ExternalData_1[[#This Row],[Discount_Id]],Popusti!A:C,3,0)</f>
        <v>20</v>
      </c>
    </row>
    <row r="2843" spans="1:3" x14ac:dyDescent="0.25">
      <c r="A2843">
        <v>22</v>
      </c>
      <c r="B2843">
        <v>14534</v>
      </c>
      <c r="C2843">
        <f>VLOOKUP(Table_ExternalData_1[[#This Row],[Discount_Id]],Popusti!A:C,3,0)</f>
        <v>20</v>
      </c>
    </row>
    <row r="2844" spans="1:3" x14ac:dyDescent="0.25">
      <c r="A2844">
        <v>22</v>
      </c>
      <c r="B2844">
        <v>14535</v>
      </c>
      <c r="C2844">
        <f>VLOOKUP(Table_ExternalData_1[[#This Row],[Discount_Id]],Popusti!A:C,3,0)</f>
        <v>20</v>
      </c>
    </row>
    <row r="2845" spans="1:3" x14ac:dyDescent="0.25">
      <c r="A2845">
        <v>22</v>
      </c>
      <c r="B2845">
        <v>14541</v>
      </c>
      <c r="C2845">
        <f>VLOOKUP(Table_ExternalData_1[[#This Row],[Discount_Id]],Popusti!A:C,3,0)</f>
        <v>20</v>
      </c>
    </row>
    <row r="2846" spans="1:3" x14ac:dyDescent="0.25">
      <c r="A2846">
        <v>22</v>
      </c>
      <c r="B2846">
        <v>14558</v>
      </c>
      <c r="C2846">
        <f>VLOOKUP(Table_ExternalData_1[[#This Row],[Discount_Id]],Popusti!A:C,3,0)</f>
        <v>20</v>
      </c>
    </row>
    <row r="2847" spans="1:3" x14ac:dyDescent="0.25">
      <c r="A2847">
        <v>22</v>
      </c>
      <c r="B2847">
        <v>14559</v>
      </c>
      <c r="C2847">
        <f>VLOOKUP(Table_ExternalData_1[[#This Row],[Discount_Id]],Popusti!A:C,3,0)</f>
        <v>20</v>
      </c>
    </row>
    <row r="2848" spans="1:3" x14ac:dyDescent="0.25">
      <c r="A2848">
        <v>22</v>
      </c>
      <c r="B2848">
        <v>14561</v>
      </c>
      <c r="C2848">
        <f>VLOOKUP(Table_ExternalData_1[[#This Row],[Discount_Id]],Popusti!A:C,3,0)</f>
        <v>20</v>
      </c>
    </row>
    <row r="2849" spans="1:3" x14ac:dyDescent="0.25">
      <c r="A2849">
        <v>22</v>
      </c>
      <c r="B2849">
        <v>14562</v>
      </c>
      <c r="C2849">
        <f>VLOOKUP(Table_ExternalData_1[[#This Row],[Discount_Id]],Popusti!A:C,3,0)</f>
        <v>20</v>
      </c>
    </row>
    <row r="2850" spans="1:3" x14ac:dyDescent="0.25">
      <c r="A2850">
        <v>22</v>
      </c>
      <c r="B2850">
        <v>14564</v>
      </c>
      <c r="C2850">
        <f>VLOOKUP(Table_ExternalData_1[[#This Row],[Discount_Id]],Popusti!A:C,3,0)</f>
        <v>20</v>
      </c>
    </row>
    <row r="2851" spans="1:3" x14ac:dyDescent="0.25">
      <c r="A2851">
        <v>22</v>
      </c>
      <c r="B2851">
        <v>14583</v>
      </c>
      <c r="C2851">
        <f>VLOOKUP(Table_ExternalData_1[[#This Row],[Discount_Id]],Popusti!A:C,3,0)</f>
        <v>20</v>
      </c>
    </row>
    <row r="2852" spans="1:3" x14ac:dyDescent="0.25">
      <c r="A2852">
        <v>22</v>
      </c>
      <c r="B2852">
        <v>14612</v>
      </c>
      <c r="C2852">
        <f>VLOOKUP(Table_ExternalData_1[[#This Row],[Discount_Id]],Popusti!A:C,3,0)</f>
        <v>20</v>
      </c>
    </row>
    <row r="2853" spans="1:3" x14ac:dyDescent="0.25">
      <c r="A2853">
        <v>22</v>
      </c>
      <c r="B2853">
        <v>14617</v>
      </c>
      <c r="C2853">
        <f>VLOOKUP(Table_ExternalData_1[[#This Row],[Discount_Id]],Popusti!A:C,3,0)</f>
        <v>20</v>
      </c>
    </row>
    <row r="2854" spans="1:3" x14ac:dyDescent="0.25">
      <c r="A2854">
        <v>22</v>
      </c>
      <c r="B2854">
        <v>14632</v>
      </c>
      <c r="C2854">
        <f>VLOOKUP(Table_ExternalData_1[[#This Row],[Discount_Id]],Popusti!A:C,3,0)</f>
        <v>20</v>
      </c>
    </row>
    <row r="2855" spans="1:3" x14ac:dyDescent="0.25">
      <c r="A2855">
        <v>22</v>
      </c>
      <c r="B2855">
        <v>14634</v>
      </c>
      <c r="C2855">
        <f>VLOOKUP(Table_ExternalData_1[[#This Row],[Discount_Id]],Popusti!A:C,3,0)</f>
        <v>20</v>
      </c>
    </row>
    <row r="2856" spans="1:3" x14ac:dyDescent="0.25">
      <c r="A2856">
        <v>22</v>
      </c>
      <c r="B2856">
        <v>14660</v>
      </c>
      <c r="C2856">
        <f>VLOOKUP(Table_ExternalData_1[[#This Row],[Discount_Id]],Popusti!A:C,3,0)</f>
        <v>20</v>
      </c>
    </row>
    <row r="2857" spans="1:3" x14ac:dyDescent="0.25">
      <c r="A2857">
        <v>22</v>
      </c>
      <c r="B2857">
        <v>14661</v>
      </c>
      <c r="C2857">
        <f>VLOOKUP(Table_ExternalData_1[[#This Row],[Discount_Id]],Popusti!A:C,3,0)</f>
        <v>20</v>
      </c>
    </row>
    <row r="2858" spans="1:3" x14ac:dyDescent="0.25">
      <c r="A2858">
        <v>22</v>
      </c>
      <c r="B2858">
        <v>14672</v>
      </c>
      <c r="C2858">
        <f>VLOOKUP(Table_ExternalData_1[[#This Row],[Discount_Id]],Popusti!A:C,3,0)</f>
        <v>20</v>
      </c>
    </row>
    <row r="2859" spans="1:3" x14ac:dyDescent="0.25">
      <c r="A2859">
        <v>22</v>
      </c>
      <c r="B2859">
        <v>14673</v>
      </c>
      <c r="C2859">
        <f>VLOOKUP(Table_ExternalData_1[[#This Row],[Discount_Id]],Popusti!A:C,3,0)</f>
        <v>20</v>
      </c>
    </row>
    <row r="2860" spans="1:3" x14ac:dyDescent="0.25">
      <c r="A2860">
        <v>22</v>
      </c>
      <c r="B2860">
        <v>14676</v>
      </c>
      <c r="C2860">
        <f>VLOOKUP(Table_ExternalData_1[[#This Row],[Discount_Id]],Popusti!A:C,3,0)</f>
        <v>20</v>
      </c>
    </row>
    <row r="2861" spans="1:3" x14ac:dyDescent="0.25">
      <c r="A2861">
        <v>22</v>
      </c>
      <c r="B2861">
        <v>14677</v>
      </c>
      <c r="C2861">
        <f>VLOOKUP(Table_ExternalData_1[[#This Row],[Discount_Id]],Popusti!A:C,3,0)</f>
        <v>20</v>
      </c>
    </row>
    <row r="2862" spans="1:3" x14ac:dyDescent="0.25">
      <c r="A2862">
        <v>22</v>
      </c>
      <c r="B2862">
        <v>14678</v>
      </c>
      <c r="C2862">
        <f>VLOOKUP(Table_ExternalData_1[[#This Row],[Discount_Id]],Popusti!A:C,3,0)</f>
        <v>20</v>
      </c>
    </row>
    <row r="2863" spans="1:3" x14ac:dyDescent="0.25">
      <c r="A2863">
        <v>22</v>
      </c>
      <c r="B2863">
        <v>14680</v>
      </c>
      <c r="C2863">
        <f>VLOOKUP(Table_ExternalData_1[[#This Row],[Discount_Id]],Popusti!A:C,3,0)</f>
        <v>20</v>
      </c>
    </row>
    <row r="2864" spans="1:3" x14ac:dyDescent="0.25">
      <c r="A2864">
        <v>22</v>
      </c>
      <c r="B2864">
        <v>14683</v>
      </c>
      <c r="C2864">
        <f>VLOOKUP(Table_ExternalData_1[[#This Row],[Discount_Id]],Popusti!A:C,3,0)</f>
        <v>20</v>
      </c>
    </row>
    <row r="2865" spans="1:3" x14ac:dyDescent="0.25">
      <c r="A2865">
        <v>22</v>
      </c>
      <c r="B2865">
        <v>14684</v>
      </c>
      <c r="C2865">
        <f>VLOOKUP(Table_ExternalData_1[[#This Row],[Discount_Id]],Popusti!A:C,3,0)</f>
        <v>20</v>
      </c>
    </row>
    <row r="2866" spans="1:3" x14ac:dyDescent="0.25">
      <c r="A2866">
        <v>22</v>
      </c>
      <c r="B2866">
        <v>14692</v>
      </c>
      <c r="C2866">
        <f>VLOOKUP(Table_ExternalData_1[[#This Row],[Discount_Id]],Popusti!A:C,3,0)</f>
        <v>20</v>
      </c>
    </row>
    <row r="2867" spans="1:3" x14ac:dyDescent="0.25">
      <c r="A2867">
        <v>22</v>
      </c>
      <c r="B2867">
        <v>14693</v>
      </c>
      <c r="C2867">
        <f>VLOOKUP(Table_ExternalData_1[[#This Row],[Discount_Id]],Popusti!A:C,3,0)</f>
        <v>20</v>
      </c>
    </row>
    <row r="2868" spans="1:3" x14ac:dyDescent="0.25">
      <c r="A2868">
        <v>22</v>
      </c>
      <c r="B2868">
        <v>14694</v>
      </c>
      <c r="C2868">
        <f>VLOOKUP(Table_ExternalData_1[[#This Row],[Discount_Id]],Popusti!A:C,3,0)</f>
        <v>20</v>
      </c>
    </row>
    <row r="2869" spans="1:3" x14ac:dyDescent="0.25">
      <c r="A2869">
        <v>22</v>
      </c>
      <c r="B2869">
        <v>14718</v>
      </c>
      <c r="C2869">
        <f>VLOOKUP(Table_ExternalData_1[[#This Row],[Discount_Id]],Popusti!A:C,3,0)</f>
        <v>20</v>
      </c>
    </row>
    <row r="2870" spans="1:3" x14ac:dyDescent="0.25">
      <c r="A2870">
        <v>22</v>
      </c>
      <c r="B2870">
        <v>14728</v>
      </c>
      <c r="C2870">
        <f>VLOOKUP(Table_ExternalData_1[[#This Row],[Discount_Id]],Popusti!A:C,3,0)</f>
        <v>20</v>
      </c>
    </row>
    <row r="2871" spans="1:3" x14ac:dyDescent="0.25">
      <c r="A2871">
        <v>22</v>
      </c>
      <c r="B2871">
        <v>14729</v>
      </c>
      <c r="C2871">
        <f>VLOOKUP(Table_ExternalData_1[[#This Row],[Discount_Id]],Popusti!A:C,3,0)</f>
        <v>20</v>
      </c>
    </row>
    <row r="2872" spans="1:3" x14ac:dyDescent="0.25">
      <c r="A2872">
        <v>22</v>
      </c>
      <c r="B2872">
        <v>14734</v>
      </c>
      <c r="C2872">
        <f>VLOOKUP(Table_ExternalData_1[[#This Row],[Discount_Id]],Popusti!A:C,3,0)</f>
        <v>20</v>
      </c>
    </row>
    <row r="2873" spans="1:3" x14ac:dyDescent="0.25">
      <c r="A2873">
        <v>22</v>
      </c>
      <c r="B2873">
        <v>14741</v>
      </c>
      <c r="C2873">
        <f>VLOOKUP(Table_ExternalData_1[[#This Row],[Discount_Id]],Popusti!A:C,3,0)</f>
        <v>20</v>
      </c>
    </row>
    <row r="2874" spans="1:3" x14ac:dyDescent="0.25">
      <c r="A2874">
        <v>22</v>
      </c>
      <c r="B2874">
        <v>14747</v>
      </c>
      <c r="C2874">
        <f>VLOOKUP(Table_ExternalData_1[[#This Row],[Discount_Id]],Popusti!A:C,3,0)</f>
        <v>20</v>
      </c>
    </row>
    <row r="2875" spans="1:3" x14ac:dyDescent="0.25">
      <c r="A2875">
        <v>22</v>
      </c>
      <c r="B2875">
        <v>14756</v>
      </c>
      <c r="C2875">
        <f>VLOOKUP(Table_ExternalData_1[[#This Row],[Discount_Id]],Popusti!A:C,3,0)</f>
        <v>20</v>
      </c>
    </row>
    <row r="2876" spans="1:3" x14ac:dyDescent="0.25">
      <c r="A2876">
        <v>22</v>
      </c>
      <c r="B2876">
        <v>14757</v>
      </c>
      <c r="C2876">
        <f>VLOOKUP(Table_ExternalData_1[[#This Row],[Discount_Id]],Popusti!A:C,3,0)</f>
        <v>20</v>
      </c>
    </row>
    <row r="2877" spans="1:3" x14ac:dyDescent="0.25">
      <c r="A2877">
        <v>22</v>
      </c>
      <c r="B2877">
        <v>14795</v>
      </c>
      <c r="C2877">
        <f>VLOOKUP(Table_ExternalData_1[[#This Row],[Discount_Id]],Popusti!A:C,3,0)</f>
        <v>20</v>
      </c>
    </row>
    <row r="2878" spans="1:3" x14ac:dyDescent="0.25">
      <c r="A2878">
        <v>22</v>
      </c>
      <c r="B2878">
        <v>14800</v>
      </c>
      <c r="C2878">
        <f>VLOOKUP(Table_ExternalData_1[[#This Row],[Discount_Id]],Popusti!A:C,3,0)</f>
        <v>20</v>
      </c>
    </row>
    <row r="2879" spans="1:3" x14ac:dyDescent="0.25">
      <c r="A2879">
        <v>22</v>
      </c>
      <c r="B2879">
        <v>14801</v>
      </c>
      <c r="C2879">
        <f>VLOOKUP(Table_ExternalData_1[[#This Row],[Discount_Id]],Popusti!A:C,3,0)</f>
        <v>20</v>
      </c>
    </row>
    <row r="2880" spans="1:3" x14ac:dyDescent="0.25">
      <c r="A2880">
        <v>22</v>
      </c>
      <c r="B2880">
        <v>14802</v>
      </c>
      <c r="C2880">
        <f>VLOOKUP(Table_ExternalData_1[[#This Row],[Discount_Id]],Popusti!A:C,3,0)</f>
        <v>20</v>
      </c>
    </row>
    <row r="2881" spans="1:3" x14ac:dyDescent="0.25">
      <c r="A2881">
        <v>22</v>
      </c>
      <c r="B2881">
        <v>14808</v>
      </c>
      <c r="C2881">
        <f>VLOOKUP(Table_ExternalData_1[[#This Row],[Discount_Id]],Popusti!A:C,3,0)</f>
        <v>20</v>
      </c>
    </row>
    <row r="2882" spans="1:3" x14ac:dyDescent="0.25">
      <c r="A2882">
        <v>22</v>
      </c>
      <c r="B2882">
        <v>14813</v>
      </c>
      <c r="C2882">
        <f>VLOOKUP(Table_ExternalData_1[[#This Row],[Discount_Id]],Popusti!A:C,3,0)</f>
        <v>20</v>
      </c>
    </row>
    <row r="2883" spans="1:3" x14ac:dyDescent="0.25">
      <c r="A2883">
        <v>22</v>
      </c>
      <c r="B2883">
        <v>14814</v>
      </c>
      <c r="C2883">
        <f>VLOOKUP(Table_ExternalData_1[[#This Row],[Discount_Id]],Popusti!A:C,3,0)</f>
        <v>20</v>
      </c>
    </row>
    <row r="2884" spans="1:3" x14ac:dyDescent="0.25">
      <c r="A2884">
        <v>22</v>
      </c>
      <c r="B2884">
        <v>14817</v>
      </c>
      <c r="C2884">
        <f>VLOOKUP(Table_ExternalData_1[[#This Row],[Discount_Id]],Popusti!A:C,3,0)</f>
        <v>20</v>
      </c>
    </row>
    <row r="2885" spans="1:3" x14ac:dyDescent="0.25">
      <c r="A2885">
        <v>22</v>
      </c>
      <c r="B2885">
        <v>14889</v>
      </c>
      <c r="C2885">
        <f>VLOOKUP(Table_ExternalData_1[[#This Row],[Discount_Id]],Popusti!A:C,3,0)</f>
        <v>20</v>
      </c>
    </row>
    <row r="2886" spans="1:3" x14ac:dyDescent="0.25">
      <c r="A2886">
        <v>22</v>
      </c>
      <c r="B2886">
        <v>14905</v>
      </c>
      <c r="C2886">
        <f>VLOOKUP(Table_ExternalData_1[[#This Row],[Discount_Id]],Popusti!A:C,3,0)</f>
        <v>20</v>
      </c>
    </row>
    <row r="2887" spans="1:3" x14ac:dyDescent="0.25">
      <c r="A2887">
        <v>22</v>
      </c>
      <c r="B2887">
        <v>14906</v>
      </c>
      <c r="C2887">
        <f>VLOOKUP(Table_ExternalData_1[[#This Row],[Discount_Id]],Popusti!A:C,3,0)</f>
        <v>20</v>
      </c>
    </row>
    <row r="2888" spans="1:3" x14ac:dyDescent="0.25">
      <c r="A2888">
        <v>22</v>
      </c>
      <c r="B2888">
        <v>14907</v>
      </c>
      <c r="C2888">
        <f>VLOOKUP(Table_ExternalData_1[[#This Row],[Discount_Id]],Popusti!A:C,3,0)</f>
        <v>20</v>
      </c>
    </row>
    <row r="2889" spans="1:3" x14ac:dyDescent="0.25">
      <c r="A2889">
        <v>22</v>
      </c>
      <c r="B2889">
        <v>14908</v>
      </c>
      <c r="C2889">
        <f>VLOOKUP(Table_ExternalData_1[[#This Row],[Discount_Id]],Popusti!A:C,3,0)</f>
        <v>20</v>
      </c>
    </row>
    <row r="2890" spans="1:3" x14ac:dyDescent="0.25">
      <c r="A2890">
        <v>22</v>
      </c>
      <c r="B2890">
        <v>14909</v>
      </c>
      <c r="C2890">
        <f>VLOOKUP(Table_ExternalData_1[[#This Row],[Discount_Id]],Popusti!A:C,3,0)</f>
        <v>20</v>
      </c>
    </row>
    <row r="2891" spans="1:3" x14ac:dyDescent="0.25">
      <c r="A2891">
        <v>22</v>
      </c>
      <c r="B2891">
        <v>14911</v>
      </c>
      <c r="C2891">
        <f>VLOOKUP(Table_ExternalData_1[[#This Row],[Discount_Id]],Popusti!A:C,3,0)</f>
        <v>20</v>
      </c>
    </row>
    <row r="2892" spans="1:3" x14ac:dyDescent="0.25">
      <c r="A2892">
        <v>22</v>
      </c>
      <c r="B2892">
        <v>14912</v>
      </c>
      <c r="C2892">
        <f>VLOOKUP(Table_ExternalData_1[[#This Row],[Discount_Id]],Popusti!A:C,3,0)</f>
        <v>20</v>
      </c>
    </row>
    <row r="2893" spans="1:3" x14ac:dyDescent="0.25">
      <c r="A2893">
        <v>22</v>
      </c>
      <c r="B2893">
        <v>14913</v>
      </c>
      <c r="C2893">
        <f>VLOOKUP(Table_ExternalData_1[[#This Row],[Discount_Id]],Popusti!A:C,3,0)</f>
        <v>20</v>
      </c>
    </row>
    <row r="2894" spans="1:3" x14ac:dyDescent="0.25">
      <c r="A2894">
        <v>22</v>
      </c>
      <c r="B2894">
        <v>14917</v>
      </c>
      <c r="C2894">
        <f>VLOOKUP(Table_ExternalData_1[[#This Row],[Discount_Id]],Popusti!A:C,3,0)</f>
        <v>20</v>
      </c>
    </row>
    <row r="2895" spans="1:3" x14ac:dyDescent="0.25">
      <c r="A2895">
        <v>22</v>
      </c>
      <c r="B2895">
        <v>14918</v>
      </c>
      <c r="C2895">
        <f>VLOOKUP(Table_ExternalData_1[[#This Row],[Discount_Id]],Popusti!A:C,3,0)</f>
        <v>20</v>
      </c>
    </row>
    <row r="2896" spans="1:3" x14ac:dyDescent="0.25">
      <c r="A2896">
        <v>22</v>
      </c>
      <c r="B2896">
        <v>14919</v>
      </c>
      <c r="C2896">
        <f>VLOOKUP(Table_ExternalData_1[[#This Row],[Discount_Id]],Popusti!A:C,3,0)</f>
        <v>20</v>
      </c>
    </row>
    <row r="2897" spans="1:3" x14ac:dyDescent="0.25">
      <c r="A2897">
        <v>22</v>
      </c>
      <c r="B2897">
        <v>14920</v>
      </c>
      <c r="C2897">
        <f>VLOOKUP(Table_ExternalData_1[[#This Row],[Discount_Id]],Popusti!A:C,3,0)</f>
        <v>20</v>
      </c>
    </row>
    <row r="2898" spans="1:3" x14ac:dyDescent="0.25">
      <c r="A2898">
        <v>22</v>
      </c>
      <c r="B2898">
        <v>14921</v>
      </c>
      <c r="C2898">
        <f>VLOOKUP(Table_ExternalData_1[[#This Row],[Discount_Id]],Popusti!A:C,3,0)</f>
        <v>20</v>
      </c>
    </row>
    <row r="2899" spans="1:3" x14ac:dyDescent="0.25">
      <c r="A2899">
        <v>22</v>
      </c>
      <c r="B2899">
        <v>14922</v>
      </c>
      <c r="C2899">
        <f>VLOOKUP(Table_ExternalData_1[[#This Row],[Discount_Id]],Popusti!A:C,3,0)</f>
        <v>20</v>
      </c>
    </row>
    <row r="2900" spans="1:3" x14ac:dyDescent="0.25">
      <c r="A2900">
        <v>22</v>
      </c>
      <c r="B2900">
        <v>14923</v>
      </c>
      <c r="C2900">
        <f>VLOOKUP(Table_ExternalData_1[[#This Row],[Discount_Id]],Popusti!A:C,3,0)</f>
        <v>20</v>
      </c>
    </row>
    <row r="2901" spans="1:3" x14ac:dyDescent="0.25">
      <c r="A2901">
        <v>22</v>
      </c>
      <c r="B2901">
        <v>14924</v>
      </c>
      <c r="C2901">
        <f>VLOOKUP(Table_ExternalData_1[[#This Row],[Discount_Id]],Popusti!A:C,3,0)</f>
        <v>20</v>
      </c>
    </row>
    <row r="2902" spans="1:3" x14ac:dyDescent="0.25">
      <c r="A2902">
        <v>22</v>
      </c>
      <c r="B2902">
        <v>14925</v>
      </c>
      <c r="C2902">
        <f>VLOOKUP(Table_ExternalData_1[[#This Row],[Discount_Id]],Popusti!A:C,3,0)</f>
        <v>20</v>
      </c>
    </row>
    <row r="2903" spans="1:3" x14ac:dyDescent="0.25">
      <c r="A2903">
        <v>22</v>
      </c>
      <c r="B2903">
        <v>14927</v>
      </c>
      <c r="C2903">
        <f>VLOOKUP(Table_ExternalData_1[[#This Row],[Discount_Id]],Popusti!A:C,3,0)</f>
        <v>20</v>
      </c>
    </row>
    <row r="2904" spans="1:3" x14ac:dyDescent="0.25">
      <c r="A2904">
        <v>22</v>
      </c>
      <c r="B2904">
        <v>14937</v>
      </c>
      <c r="C2904">
        <f>VLOOKUP(Table_ExternalData_1[[#This Row],[Discount_Id]],Popusti!A:C,3,0)</f>
        <v>20</v>
      </c>
    </row>
    <row r="2905" spans="1:3" x14ac:dyDescent="0.25">
      <c r="A2905">
        <v>22</v>
      </c>
      <c r="B2905">
        <v>14942</v>
      </c>
      <c r="C2905">
        <f>VLOOKUP(Table_ExternalData_1[[#This Row],[Discount_Id]],Popusti!A:C,3,0)</f>
        <v>20</v>
      </c>
    </row>
    <row r="2906" spans="1:3" x14ac:dyDescent="0.25">
      <c r="A2906">
        <v>22</v>
      </c>
      <c r="B2906">
        <v>14991</v>
      </c>
      <c r="C2906">
        <f>VLOOKUP(Table_ExternalData_1[[#This Row],[Discount_Id]],Popusti!A:C,3,0)</f>
        <v>20</v>
      </c>
    </row>
    <row r="2907" spans="1:3" x14ac:dyDescent="0.25">
      <c r="A2907">
        <v>22</v>
      </c>
      <c r="B2907">
        <v>14998</v>
      </c>
      <c r="C2907">
        <f>VLOOKUP(Table_ExternalData_1[[#This Row],[Discount_Id]],Popusti!A:C,3,0)</f>
        <v>20</v>
      </c>
    </row>
    <row r="2908" spans="1:3" x14ac:dyDescent="0.25">
      <c r="A2908">
        <v>22</v>
      </c>
      <c r="B2908">
        <v>15002</v>
      </c>
      <c r="C2908">
        <f>VLOOKUP(Table_ExternalData_1[[#This Row],[Discount_Id]],Popusti!A:C,3,0)</f>
        <v>20</v>
      </c>
    </row>
    <row r="2909" spans="1:3" x14ac:dyDescent="0.25">
      <c r="A2909">
        <v>22</v>
      </c>
      <c r="B2909">
        <v>15018</v>
      </c>
      <c r="C2909">
        <f>VLOOKUP(Table_ExternalData_1[[#This Row],[Discount_Id]],Popusti!A:C,3,0)</f>
        <v>20</v>
      </c>
    </row>
    <row r="2910" spans="1:3" x14ac:dyDescent="0.25">
      <c r="A2910">
        <v>22</v>
      </c>
      <c r="B2910">
        <v>15026</v>
      </c>
      <c r="C2910">
        <f>VLOOKUP(Table_ExternalData_1[[#This Row],[Discount_Id]],Popusti!A:C,3,0)</f>
        <v>20</v>
      </c>
    </row>
    <row r="2911" spans="1:3" x14ac:dyDescent="0.25">
      <c r="A2911">
        <v>22</v>
      </c>
      <c r="B2911">
        <v>15037</v>
      </c>
      <c r="C2911">
        <f>VLOOKUP(Table_ExternalData_1[[#This Row],[Discount_Id]],Popusti!A:C,3,0)</f>
        <v>20</v>
      </c>
    </row>
    <row r="2912" spans="1:3" x14ac:dyDescent="0.25">
      <c r="A2912">
        <v>22</v>
      </c>
      <c r="B2912">
        <v>15038</v>
      </c>
      <c r="C2912">
        <f>VLOOKUP(Table_ExternalData_1[[#This Row],[Discount_Id]],Popusti!A:C,3,0)</f>
        <v>20</v>
      </c>
    </row>
    <row r="2913" spans="1:3" x14ac:dyDescent="0.25">
      <c r="A2913">
        <v>22</v>
      </c>
      <c r="B2913">
        <v>15049</v>
      </c>
      <c r="C2913">
        <f>VLOOKUP(Table_ExternalData_1[[#This Row],[Discount_Id]],Popusti!A:C,3,0)</f>
        <v>20</v>
      </c>
    </row>
    <row r="2914" spans="1:3" x14ac:dyDescent="0.25">
      <c r="A2914">
        <v>22</v>
      </c>
      <c r="B2914">
        <v>15050</v>
      </c>
      <c r="C2914">
        <f>VLOOKUP(Table_ExternalData_1[[#This Row],[Discount_Id]],Popusti!A:C,3,0)</f>
        <v>20</v>
      </c>
    </row>
    <row r="2915" spans="1:3" x14ac:dyDescent="0.25">
      <c r="A2915">
        <v>22</v>
      </c>
      <c r="B2915">
        <v>15051</v>
      </c>
      <c r="C2915">
        <f>VLOOKUP(Table_ExternalData_1[[#This Row],[Discount_Id]],Popusti!A:C,3,0)</f>
        <v>20</v>
      </c>
    </row>
    <row r="2916" spans="1:3" x14ac:dyDescent="0.25">
      <c r="A2916">
        <v>22</v>
      </c>
      <c r="B2916">
        <v>15052</v>
      </c>
      <c r="C2916">
        <f>VLOOKUP(Table_ExternalData_1[[#This Row],[Discount_Id]],Popusti!A:C,3,0)</f>
        <v>20</v>
      </c>
    </row>
    <row r="2917" spans="1:3" x14ac:dyDescent="0.25">
      <c r="A2917">
        <v>22</v>
      </c>
      <c r="B2917">
        <v>15053</v>
      </c>
      <c r="C2917">
        <f>VLOOKUP(Table_ExternalData_1[[#This Row],[Discount_Id]],Popusti!A:C,3,0)</f>
        <v>20</v>
      </c>
    </row>
    <row r="2918" spans="1:3" x14ac:dyDescent="0.25">
      <c r="A2918">
        <v>22</v>
      </c>
      <c r="B2918">
        <v>15054</v>
      </c>
      <c r="C2918">
        <f>VLOOKUP(Table_ExternalData_1[[#This Row],[Discount_Id]],Popusti!A:C,3,0)</f>
        <v>20</v>
      </c>
    </row>
    <row r="2919" spans="1:3" x14ac:dyDescent="0.25">
      <c r="A2919">
        <v>22</v>
      </c>
      <c r="B2919">
        <v>15055</v>
      </c>
      <c r="C2919">
        <f>VLOOKUP(Table_ExternalData_1[[#This Row],[Discount_Id]],Popusti!A:C,3,0)</f>
        <v>20</v>
      </c>
    </row>
    <row r="2920" spans="1:3" x14ac:dyDescent="0.25">
      <c r="A2920">
        <v>22</v>
      </c>
      <c r="B2920">
        <v>15060</v>
      </c>
      <c r="C2920">
        <f>VLOOKUP(Table_ExternalData_1[[#This Row],[Discount_Id]],Popusti!A:C,3,0)</f>
        <v>20</v>
      </c>
    </row>
    <row r="2921" spans="1:3" x14ac:dyDescent="0.25">
      <c r="A2921">
        <v>22</v>
      </c>
      <c r="B2921">
        <v>15064</v>
      </c>
      <c r="C2921">
        <f>VLOOKUP(Table_ExternalData_1[[#This Row],[Discount_Id]],Popusti!A:C,3,0)</f>
        <v>20</v>
      </c>
    </row>
    <row r="2922" spans="1:3" x14ac:dyDescent="0.25">
      <c r="A2922">
        <v>22</v>
      </c>
      <c r="B2922">
        <v>15065</v>
      </c>
      <c r="C2922">
        <f>VLOOKUP(Table_ExternalData_1[[#This Row],[Discount_Id]],Popusti!A:C,3,0)</f>
        <v>20</v>
      </c>
    </row>
    <row r="2923" spans="1:3" x14ac:dyDescent="0.25">
      <c r="A2923">
        <v>22</v>
      </c>
      <c r="B2923">
        <v>15066</v>
      </c>
      <c r="C2923">
        <f>VLOOKUP(Table_ExternalData_1[[#This Row],[Discount_Id]],Popusti!A:C,3,0)</f>
        <v>20</v>
      </c>
    </row>
    <row r="2924" spans="1:3" x14ac:dyDescent="0.25">
      <c r="A2924">
        <v>22</v>
      </c>
      <c r="B2924">
        <v>15073</v>
      </c>
      <c r="C2924">
        <f>VLOOKUP(Table_ExternalData_1[[#This Row],[Discount_Id]],Popusti!A:C,3,0)</f>
        <v>20</v>
      </c>
    </row>
    <row r="2925" spans="1:3" x14ac:dyDescent="0.25">
      <c r="A2925">
        <v>22</v>
      </c>
      <c r="B2925">
        <v>15074</v>
      </c>
      <c r="C2925">
        <f>VLOOKUP(Table_ExternalData_1[[#This Row],[Discount_Id]],Popusti!A:C,3,0)</f>
        <v>20</v>
      </c>
    </row>
    <row r="2926" spans="1:3" x14ac:dyDescent="0.25">
      <c r="A2926">
        <v>22</v>
      </c>
      <c r="B2926">
        <v>15093</v>
      </c>
      <c r="C2926">
        <f>VLOOKUP(Table_ExternalData_1[[#This Row],[Discount_Id]],Popusti!A:C,3,0)</f>
        <v>20</v>
      </c>
    </row>
    <row r="2927" spans="1:3" x14ac:dyDescent="0.25">
      <c r="A2927">
        <v>22</v>
      </c>
      <c r="B2927">
        <v>15097</v>
      </c>
      <c r="C2927">
        <f>VLOOKUP(Table_ExternalData_1[[#This Row],[Discount_Id]],Popusti!A:C,3,0)</f>
        <v>20</v>
      </c>
    </row>
    <row r="2928" spans="1:3" x14ac:dyDescent="0.25">
      <c r="A2928">
        <v>22</v>
      </c>
      <c r="B2928">
        <v>15100</v>
      </c>
      <c r="C2928">
        <f>VLOOKUP(Table_ExternalData_1[[#This Row],[Discount_Id]],Popusti!A:C,3,0)</f>
        <v>20</v>
      </c>
    </row>
    <row r="2929" spans="1:3" x14ac:dyDescent="0.25">
      <c r="A2929">
        <v>22</v>
      </c>
      <c r="B2929">
        <v>15107</v>
      </c>
      <c r="C2929">
        <f>VLOOKUP(Table_ExternalData_1[[#This Row],[Discount_Id]],Popusti!A:C,3,0)</f>
        <v>20</v>
      </c>
    </row>
    <row r="2930" spans="1:3" x14ac:dyDescent="0.25">
      <c r="A2930">
        <v>22</v>
      </c>
      <c r="B2930">
        <v>15108</v>
      </c>
      <c r="C2930">
        <f>VLOOKUP(Table_ExternalData_1[[#This Row],[Discount_Id]],Popusti!A:C,3,0)</f>
        <v>20</v>
      </c>
    </row>
    <row r="2931" spans="1:3" x14ac:dyDescent="0.25">
      <c r="A2931">
        <v>22</v>
      </c>
      <c r="B2931">
        <v>15116</v>
      </c>
      <c r="C2931">
        <f>VLOOKUP(Table_ExternalData_1[[#This Row],[Discount_Id]],Popusti!A:C,3,0)</f>
        <v>20</v>
      </c>
    </row>
    <row r="2932" spans="1:3" x14ac:dyDescent="0.25">
      <c r="A2932">
        <v>22</v>
      </c>
      <c r="B2932">
        <v>15117</v>
      </c>
      <c r="C2932">
        <f>VLOOKUP(Table_ExternalData_1[[#This Row],[Discount_Id]],Popusti!A:C,3,0)</f>
        <v>20</v>
      </c>
    </row>
    <row r="2933" spans="1:3" x14ac:dyDescent="0.25">
      <c r="A2933">
        <v>22</v>
      </c>
      <c r="B2933">
        <v>15119</v>
      </c>
      <c r="C2933">
        <f>VLOOKUP(Table_ExternalData_1[[#This Row],[Discount_Id]],Popusti!A:C,3,0)</f>
        <v>20</v>
      </c>
    </row>
    <row r="2934" spans="1:3" x14ac:dyDescent="0.25">
      <c r="A2934">
        <v>22</v>
      </c>
      <c r="B2934">
        <v>15120</v>
      </c>
      <c r="C2934">
        <f>VLOOKUP(Table_ExternalData_1[[#This Row],[Discount_Id]],Popusti!A:C,3,0)</f>
        <v>20</v>
      </c>
    </row>
    <row r="2935" spans="1:3" x14ac:dyDescent="0.25">
      <c r="A2935">
        <v>22</v>
      </c>
      <c r="B2935">
        <v>15121</v>
      </c>
      <c r="C2935">
        <f>VLOOKUP(Table_ExternalData_1[[#This Row],[Discount_Id]],Popusti!A:C,3,0)</f>
        <v>20</v>
      </c>
    </row>
    <row r="2936" spans="1:3" x14ac:dyDescent="0.25">
      <c r="A2936">
        <v>22</v>
      </c>
      <c r="B2936">
        <v>15139</v>
      </c>
      <c r="C2936">
        <f>VLOOKUP(Table_ExternalData_1[[#This Row],[Discount_Id]],Popusti!A:C,3,0)</f>
        <v>20</v>
      </c>
    </row>
    <row r="2937" spans="1:3" x14ac:dyDescent="0.25">
      <c r="A2937">
        <v>22</v>
      </c>
      <c r="B2937">
        <v>15140</v>
      </c>
      <c r="C2937">
        <f>VLOOKUP(Table_ExternalData_1[[#This Row],[Discount_Id]],Popusti!A:C,3,0)</f>
        <v>20</v>
      </c>
    </row>
    <row r="2938" spans="1:3" x14ac:dyDescent="0.25">
      <c r="A2938">
        <v>22</v>
      </c>
      <c r="B2938">
        <v>15155</v>
      </c>
      <c r="C2938">
        <f>VLOOKUP(Table_ExternalData_1[[#This Row],[Discount_Id]],Popusti!A:C,3,0)</f>
        <v>20</v>
      </c>
    </row>
    <row r="2939" spans="1:3" x14ac:dyDescent="0.25">
      <c r="A2939">
        <v>22</v>
      </c>
      <c r="B2939">
        <v>15168</v>
      </c>
      <c r="C2939">
        <f>VLOOKUP(Table_ExternalData_1[[#This Row],[Discount_Id]],Popusti!A:C,3,0)</f>
        <v>20</v>
      </c>
    </row>
    <row r="2940" spans="1:3" x14ac:dyDescent="0.25">
      <c r="A2940">
        <v>22</v>
      </c>
      <c r="B2940">
        <v>15169</v>
      </c>
      <c r="C2940">
        <f>VLOOKUP(Table_ExternalData_1[[#This Row],[Discount_Id]],Popusti!A:C,3,0)</f>
        <v>20</v>
      </c>
    </row>
    <row r="2941" spans="1:3" x14ac:dyDescent="0.25">
      <c r="A2941">
        <v>22</v>
      </c>
      <c r="B2941">
        <v>15187</v>
      </c>
      <c r="C2941">
        <f>VLOOKUP(Table_ExternalData_1[[#This Row],[Discount_Id]],Popusti!A:C,3,0)</f>
        <v>20</v>
      </c>
    </row>
    <row r="2942" spans="1:3" x14ac:dyDescent="0.25">
      <c r="A2942">
        <v>22</v>
      </c>
      <c r="B2942">
        <v>15188</v>
      </c>
      <c r="C2942">
        <f>VLOOKUP(Table_ExternalData_1[[#This Row],[Discount_Id]],Popusti!A:C,3,0)</f>
        <v>20</v>
      </c>
    </row>
    <row r="2943" spans="1:3" x14ac:dyDescent="0.25">
      <c r="A2943">
        <v>22</v>
      </c>
      <c r="B2943">
        <v>15189</v>
      </c>
      <c r="C2943">
        <f>VLOOKUP(Table_ExternalData_1[[#This Row],[Discount_Id]],Popusti!A:C,3,0)</f>
        <v>20</v>
      </c>
    </row>
    <row r="2944" spans="1:3" x14ac:dyDescent="0.25">
      <c r="A2944">
        <v>22</v>
      </c>
      <c r="B2944">
        <v>15190</v>
      </c>
      <c r="C2944">
        <f>VLOOKUP(Table_ExternalData_1[[#This Row],[Discount_Id]],Popusti!A:C,3,0)</f>
        <v>20</v>
      </c>
    </row>
    <row r="2945" spans="1:3" x14ac:dyDescent="0.25">
      <c r="A2945">
        <v>22</v>
      </c>
      <c r="B2945">
        <v>15191</v>
      </c>
      <c r="C2945">
        <f>VLOOKUP(Table_ExternalData_1[[#This Row],[Discount_Id]],Popusti!A:C,3,0)</f>
        <v>20</v>
      </c>
    </row>
    <row r="2946" spans="1:3" x14ac:dyDescent="0.25">
      <c r="A2946">
        <v>22</v>
      </c>
      <c r="B2946">
        <v>15192</v>
      </c>
      <c r="C2946">
        <f>VLOOKUP(Table_ExternalData_1[[#This Row],[Discount_Id]],Popusti!A:C,3,0)</f>
        <v>20</v>
      </c>
    </row>
    <row r="2947" spans="1:3" x14ac:dyDescent="0.25">
      <c r="A2947">
        <v>22</v>
      </c>
      <c r="B2947">
        <v>15193</v>
      </c>
      <c r="C2947">
        <f>VLOOKUP(Table_ExternalData_1[[#This Row],[Discount_Id]],Popusti!A:C,3,0)</f>
        <v>20</v>
      </c>
    </row>
    <row r="2948" spans="1:3" x14ac:dyDescent="0.25">
      <c r="A2948">
        <v>22</v>
      </c>
      <c r="B2948">
        <v>15196</v>
      </c>
      <c r="C2948">
        <f>VLOOKUP(Table_ExternalData_1[[#This Row],[Discount_Id]],Popusti!A:C,3,0)</f>
        <v>20</v>
      </c>
    </row>
    <row r="2949" spans="1:3" x14ac:dyDescent="0.25">
      <c r="A2949">
        <v>22</v>
      </c>
      <c r="B2949">
        <v>15198</v>
      </c>
      <c r="C2949">
        <f>VLOOKUP(Table_ExternalData_1[[#This Row],[Discount_Id]],Popusti!A:C,3,0)</f>
        <v>20</v>
      </c>
    </row>
    <row r="2950" spans="1:3" x14ac:dyDescent="0.25">
      <c r="A2950">
        <v>22</v>
      </c>
      <c r="B2950">
        <v>15199</v>
      </c>
      <c r="C2950">
        <f>VLOOKUP(Table_ExternalData_1[[#This Row],[Discount_Id]],Popusti!A:C,3,0)</f>
        <v>20</v>
      </c>
    </row>
    <row r="2951" spans="1:3" x14ac:dyDescent="0.25">
      <c r="A2951">
        <v>22</v>
      </c>
      <c r="B2951">
        <v>15213</v>
      </c>
      <c r="C2951">
        <f>VLOOKUP(Table_ExternalData_1[[#This Row],[Discount_Id]],Popusti!A:C,3,0)</f>
        <v>20</v>
      </c>
    </row>
    <row r="2952" spans="1:3" x14ac:dyDescent="0.25">
      <c r="A2952">
        <v>22</v>
      </c>
      <c r="B2952">
        <v>15214</v>
      </c>
      <c r="C2952">
        <f>VLOOKUP(Table_ExternalData_1[[#This Row],[Discount_Id]],Popusti!A:C,3,0)</f>
        <v>20</v>
      </c>
    </row>
    <row r="2953" spans="1:3" x14ac:dyDescent="0.25">
      <c r="A2953">
        <v>22</v>
      </c>
      <c r="B2953">
        <v>15215</v>
      </c>
      <c r="C2953">
        <f>VLOOKUP(Table_ExternalData_1[[#This Row],[Discount_Id]],Popusti!A:C,3,0)</f>
        <v>20</v>
      </c>
    </row>
    <row r="2954" spans="1:3" x14ac:dyDescent="0.25">
      <c r="A2954">
        <v>22</v>
      </c>
      <c r="B2954">
        <v>15238</v>
      </c>
      <c r="C2954">
        <f>VLOOKUP(Table_ExternalData_1[[#This Row],[Discount_Id]],Popusti!A:C,3,0)</f>
        <v>20</v>
      </c>
    </row>
    <row r="2955" spans="1:3" x14ac:dyDescent="0.25">
      <c r="A2955">
        <v>22</v>
      </c>
      <c r="B2955">
        <v>15239</v>
      </c>
      <c r="C2955">
        <f>VLOOKUP(Table_ExternalData_1[[#This Row],[Discount_Id]],Popusti!A:C,3,0)</f>
        <v>20</v>
      </c>
    </row>
    <row r="2956" spans="1:3" x14ac:dyDescent="0.25">
      <c r="A2956">
        <v>22</v>
      </c>
      <c r="B2956">
        <v>15240</v>
      </c>
      <c r="C2956">
        <f>VLOOKUP(Table_ExternalData_1[[#This Row],[Discount_Id]],Popusti!A:C,3,0)</f>
        <v>20</v>
      </c>
    </row>
    <row r="2957" spans="1:3" x14ac:dyDescent="0.25">
      <c r="A2957">
        <v>22</v>
      </c>
      <c r="B2957">
        <v>15241</v>
      </c>
      <c r="C2957">
        <f>VLOOKUP(Table_ExternalData_1[[#This Row],[Discount_Id]],Popusti!A:C,3,0)</f>
        <v>20</v>
      </c>
    </row>
    <row r="2958" spans="1:3" x14ac:dyDescent="0.25">
      <c r="A2958">
        <v>22</v>
      </c>
      <c r="B2958">
        <v>15242</v>
      </c>
      <c r="C2958">
        <f>VLOOKUP(Table_ExternalData_1[[#This Row],[Discount_Id]],Popusti!A:C,3,0)</f>
        <v>20</v>
      </c>
    </row>
    <row r="2959" spans="1:3" x14ac:dyDescent="0.25">
      <c r="A2959">
        <v>22</v>
      </c>
      <c r="B2959">
        <v>15244</v>
      </c>
      <c r="C2959">
        <f>VLOOKUP(Table_ExternalData_1[[#This Row],[Discount_Id]],Popusti!A:C,3,0)</f>
        <v>20</v>
      </c>
    </row>
    <row r="2960" spans="1:3" x14ac:dyDescent="0.25">
      <c r="A2960">
        <v>22</v>
      </c>
      <c r="B2960">
        <v>15251</v>
      </c>
      <c r="C2960">
        <f>VLOOKUP(Table_ExternalData_1[[#This Row],[Discount_Id]],Popusti!A:C,3,0)</f>
        <v>20</v>
      </c>
    </row>
    <row r="2961" spans="1:3" x14ac:dyDescent="0.25">
      <c r="A2961">
        <v>22</v>
      </c>
      <c r="B2961">
        <v>15253</v>
      </c>
      <c r="C2961">
        <f>VLOOKUP(Table_ExternalData_1[[#This Row],[Discount_Id]],Popusti!A:C,3,0)</f>
        <v>20</v>
      </c>
    </row>
    <row r="2962" spans="1:3" x14ac:dyDescent="0.25">
      <c r="A2962">
        <v>22</v>
      </c>
      <c r="B2962">
        <v>15254</v>
      </c>
      <c r="C2962">
        <f>VLOOKUP(Table_ExternalData_1[[#This Row],[Discount_Id]],Popusti!A:C,3,0)</f>
        <v>20</v>
      </c>
    </row>
    <row r="2963" spans="1:3" x14ac:dyDescent="0.25">
      <c r="A2963">
        <v>22</v>
      </c>
      <c r="B2963">
        <v>15262</v>
      </c>
      <c r="C2963">
        <f>VLOOKUP(Table_ExternalData_1[[#This Row],[Discount_Id]],Popusti!A:C,3,0)</f>
        <v>20</v>
      </c>
    </row>
    <row r="2964" spans="1:3" x14ac:dyDescent="0.25">
      <c r="A2964">
        <v>22</v>
      </c>
      <c r="B2964">
        <v>15278</v>
      </c>
      <c r="C2964">
        <f>VLOOKUP(Table_ExternalData_1[[#This Row],[Discount_Id]],Popusti!A:C,3,0)</f>
        <v>20</v>
      </c>
    </row>
    <row r="2965" spans="1:3" x14ac:dyDescent="0.25">
      <c r="A2965">
        <v>22</v>
      </c>
      <c r="B2965">
        <v>15279</v>
      </c>
      <c r="C2965">
        <f>VLOOKUP(Table_ExternalData_1[[#This Row],[Discount_Id]],Popusti!A:C,3,0)</f>
        <v>20</v>
      </c>
    </row>
    <row r="2966" spans="1:3" x14ac:dyDescent="0.25">
      <c r="A2966">
        <v>22</v>
      </c>
      <c r="B2966">
        <v>15280</v>
      </c>
      <c r="C2966">
        <f>VLOOKUP(Table_ExternalData_1[[#This Row],[Discount_Id]],Popusti!A:C,3,0)</f>
        <v>20</v>
      </c>
    </row>
    <row r="2967" spans="1:3" x14ac:dyDescent="0.25">
      <c r="A2967">
        <v>22</v>
      </c>
      <c r="B2967">
        <v>15287</v>
      </c>
      <c r="C2967">
        <f>VLOOKUP(Table_ExternalData_1[[#This Row],[Discount_Id]],Popusti!A:C,3,0)</f>
        <v>20</v>
      </c>
    </row>
    <row r="2968" spans="1:3" x14ac:dyDescent="0.25">
      <c r="A2968">
        <v>22</v>
      </c>
      <c r="B2968">
        <v>15300</v>
      </c>
      <c r="C2968">
        <f>VLOOKUP(Table_ExternalData_1[[#This Row],[Discount_Id]],Popusti!A:C,3,0)</f>
        <v>20</v>
      </c>
    </row>
    <row r="2969" spans="1:3" x14ac:dyDescent="0.25">
      <c r="A2969">
        <v>22</v>
      </c>
      <c r="B2969">
        <v>15306</v>
      </c>
      <c r="C2969">
        <f>VLOOKUP(Table_ExternalData_1[[#This Row],[Discount_Id]],Popusti!A:C,3,0)</f>
        <v>20</v>
      </c>
    </row>
    <row r="2970" spans="1:3" x14ac:dyDescent="0.25">
      <c r="A2970">
        <v>22</v>
      </c>
      <c r="B2970">
        <v>15312</v>
      </c>
      <c r="C2970">
        <f>VLOOKUP(Table_ExternalData_1[[#This Row],[Discount_Id]],Popusti!A:C,3,0)</f>
        <v>20</v>
      </c>
    </row>
    <row r="2971" spans="1:3" x14ac:dyDescent="0.25">
      <c r="A2971">
        <v>22</v>
      </c>
      <c r="B2971">
        <v>15314</v>
      </c>
      <c r="C2971">
        <f>VLOOKUP(Table_ExternalData_1[[#This Row],[Discount_Id]],Popusti!A:C,3,0)</f>
        <v>20</v>
      </c>
    </row>
    <row r="2972" spans="1:3" x14ac:dyDescent="0.25">
      <c r="A2972">
        <v>22</v>
      </c>
      <c r="B2972">
        <v>15357</v>
      </c>
      <c r="C2972">
        <f>VLOOKUP(Table_ExternalData_1[[#This Row],[Discount_Id]],Popusti!A:C,3,0)</f>
        <v>20</v>
      </c>
    </row>
    <row r="2973" spans="1:3" x14ac:dyDescent="0.25">
      <c r="A2973">
        <v>22</v>
      </c>
      <c r="B2973">
        <v>15358</v>
      </c>
      <c r="C2973">
        <f>VLOOKUP(Table_ExternalData_1[[#This Row],[Discount_Id]],Popusti!A:C,3,0)</f>
        <v>20</v>
      </c>
    </row>
    <row r="2974" spans="1:3" x14ac:dyDescent="0.25">
      <c r="A2974">
        <v>22</v>
      </c>
      <c r="B2974">
        <v>15359</v>
      </c>
      <c r="C2974">
        <f>VLOOKUP(Table_ExternalData_1[[#This Row],[Discount_Id]],Popusti!A:C,3,0)</f>
        <v>20</v>
      </c>
    </row>
    <row r="2975" spans="1:3" x14ac:dyDescent="0.25">
      <c r="A2975">
        <v>22</v>
      </c>
      <c r="B2975">
        <v>15393</v>
      </c>
      <c r="C2975">
        <f>VLOOKUP(Table_ExternalData_1[[#This Row],[Discount_Id]],Popusti!A:C,3,0)</f>
        <v>20</v>
      </c>
    </row>
    <row r="2976" spans="1:3" x14ac:dyDescent="0.25">
      <c r="A2976">
        <v>22</v>
      </c>
      <c r="B2976">
        <v>15403</v>
      </c>
      <c r="C2976">
        <f>VLOOKUP(Table_ExternalData_1[[#This Row],[Discount_Id]],Popusti!A:C,3,0)</f>
        <v>20</v>
      </c>
    </row>
    <row r="2977" spans="1:3" x14ac:dyDescent="0.25">
      <c r="A2977">
        <v>22</v>
      </c>
      <c r="B2977">
        <v>15404</v>
      </c>
      <c r="C2977">
        <f>VLOOKUP(Table_ExternalData_1[[#This Row],[Discount_Id]],Popusti!A:C,3,0)</f>
        <v>20</v>
      </c>
    </row>
    <row r="2978" spans="1:3" x14ac:dyDescent="0.25">
      <c r="A2978">
        <v>22</v>
      </c>
      <c r="B2978">
        <v>15406</v>
      </c>
      <c r="C2978">
        <f>VLOOKUP(Table_ExternalData_1[[#This Row],[Discount_Id]],Popusti!A:C,3,0)</f>
        <v>20</v>
      </c>
    </row>
    <row r="2979" spans="1:3" x14ac:dyDescent="0.25">
      <c r="A2979">
        <v>22</v>
      </c>
      <c r="B2979">
        <v>15407</v>
      </c>
      <c r="C2979">
        <f>VLOOKUP(Table_ExternalData_1[[#This Row],[Discount_Id]],Popusti!A:C,3,0)</f>
        <v>20</v>
      </c>
    </row>
    <row r="2980" spans="1:3" x14ac:dyDescent="0.25">
      <c r="A2980">
        <v>22</v>
      </c>
      <c r="B2980">
        <v>15408</v>
      </c>
      <c r="C2980">
        <f>VLOOKUP(Table_ExternalData_1[[#This Row],[Discount_Id]],Popusti!A:C,3,0)</f>
        <v>20</v>
      </c>
    </row>
    <row r="2981" spans="1:3" x14ac:dyDescent="0.25">
      <c r="A2981">
        <v>22</v>
      </c>
      <c r="B2981">
        <v>15410</v>
      </c>
      <c r="C2981">
        <f>VLOOKUP(Table_ExternalData_1[[#This Row],[Discount_Id]],Popusti!A:C,3,0)</f>
        <v>20</v>
      </c>
    </row>
    <row r="2982" spans="1:3" x14ac:dyDescent="0.25">
      <c r="A2982">
        <v>22</v>
      </c>
      <c r="B2982">
        <v>15414</v>
      </c>
      <c r="C2982">
        <f>VLOOKUP(Table_ExternalData_1[[#This Row],[Discount_Id]],Popusti!A:C,3,0)</f>
        <v>20</v>
      </c>
    </row>
    <row r="2983" spans="1:3" x14ac:dyDescent="0.25">
      <c r="A2983">
        <v>22</v>
      </c>
      <c r="B2983">
        <v>15418</v>
      </c>
      <c r="C2983">
        <f>VLOOKUP(Table_ExternalData_1[[#This Row],[Discount_Id]],Popusti!A:C,3,0)</f>
        <v>20</v>
      </c>
    </row>
    <row r="2984" spans="1:3" x14ac:dyDescent="0.25">
      <c r="A2984">
        <v>22</v>
      </c>
      <c r="B2984">
        <v>15419</v>
      </c>
      <c r="C2984">
        <f>VLOOKUP(Table_ExternalData_1[[#This Row],[Discount_Id]],Popusti!A:C,3,0)</f>
        <v>20</v>
      </c>
    </row>
    <row r="2985" spans="1:3" x14ac:dyDescent="0.25">
      <c r="A2985">
        <v>22</v>
      </c>
      <c r="B2985">
        <v>15421</v>
      </c>
      <c r="C2985">
        <f>VLOOKUP(Table_ExternalData_1[[#This Row],[Discount_Id]],Popusti!A:C,3,0)</f>
        <v>20</v>
      </c>
    </row>
    <row r="2986" spans="1:3" x14ac:dyDescent="0.25">
      <c r="A2986">
        <v>22</v>
      </c>
      <c r="B2986">
        <v>15422</v>
      </c>
      <c r="C2986">
        <f>VLOOKUP(Table_ExternalData_1[[#This Row],[Discount_Id]],Popusti!A:C,3,0)</f>
        <v>20</v>
      </c>
    </row>
    <row r="2987" spans="1:3" x14ac:dyDescent="0.25">
      <c r="A2987">
        <v>22</v>
      </c>
      <c r="B2987">
        <v>15423</v>
      </c>
      <c r="C2987">
        <f>VLOOKUP(Table_ExternalData_1[[#This Row],[Discount_Id]],Popusti!A:C,3,0)</f>
        <v>20</v>
      </c>
    </row>
    <row r="2988" spans="1:3" x14ac:dyDescent="0.25">
      <c r="A2988">
        <v>22</v>
      </c>
      <c r="B2988">
        <v>15426</v>
      </c>
      <c r="C2988">
        <f>VLOOKUP(Table_ExternalData_1[[#This Row],[Discount_Id]],Popusti!A:C,3,0)</f>
        <v>20</v>
      </c>
    </row>
    <row r="2989" spans="1:3" x14ac:dyDescent="0.25">
      <c r="A2989">
        <v>22</v>
      </c>
      <c r="B2989">
        <v>15431</v>
      </c>
      <c r="C2989">
        <f>VLOOKUP(Table_ExternalData_1[[#This Row],[Discount_Id]],Popusti!A:C,3,0)</f>
        <v>20</v>
      </c>
    </row>
    <row r="2990" spans="1:3" x14ac:dyDescent="0.25">
      <c r="A2990">
        <v>22</v>
      </c>
      <c r="B2990">
        <v>15432</v>
      </c>
      <c r="C2990">
        <f>VLOOKUP(Table_ExternalData_1[[#This Row],[Discount_Id]],Popusti!A:C,3,0)</f>
        <v>20</v>
      </c>
    </row>
    <row r="2991" spans="1:3" x14ac:dyDescent="0.25">
      <c r="A2991">
        <v>22</v>
      </c>
      <c r="B2991">
        <v>15433</v>
      </c>
      <c r="C2991">
        <f>VLOOKUP(Table_ExternalData_1[[#This Row],[Discount_Id]],Popusti!A:C,3,0)</f>
        <v>20</v>
      </c>
    </row>
    <row r="2992" spans="1:3" x14ac:dyDescent="0.25">
      <c r="A2992">
        <v>22</v>
      </c>
      <c r="B2992">
        <v>15446</v>
      </c>
      <c r="C2992">
        <f>VLOOKUP(Table_ExternalData_1[[#This Row],[Discount_Id]],Popusti!A:C,3,0)</f>
        <v>20</v>
      </c>
    </row>
    <row r="2993" spans="1:3" x14ac:dyDescent="0.25">
      <c r="A2993">
        <v>22</v>
      </c>
      <c r="B2993">
        <v>15447</v>
      </c>
      <c r="C2993">
        <f>VLOOKUP(Table_ExternalData_1[[#This Row],[Discount_Id]],Popusti!A:C,3,0)</f>
        <v>20</v>
      </c>
    </row>
    <row r="2994" spans="1:3" x14ac:dyDescent="0.25">
      <c r="A2994">
        <v>22</v>
      </c>
      <c r="B2994">
        <v>15453</v>
      </c>
      <c r="C2994">
        <f>VLOOKUP(Table_ExternalData_1[[#This Row],[Discount_Id]],Popusti!A:C,3,0)</f>
        <v>20</v>
      </c>
    </row>
    <row r="2995" spans="1:3" x14ac:dyDescent="0.25">
      <c r="A2995">
        <v>22</v>
      </c>
      <c r="B2995">
        <v>15454</v>
      </c>
      <c r="C2995">
        <f>VLOOKUP(Table_ExternalData_1[[#This Row],[Discount_Id]],Popusti!A:C,3,0)</f>
        <v>20</v>
      </c>
    </row>
    <row r="2996" spans="1:3" x14ac:dyDescent="0.25">
      <c r="A2996">
        <v>22</v>
      </c>
      <c r="B2996">
        <v>15455</v>
      </c>
      <c r="C2996">
        <f>VLOOKUP(Table_ExternalData_1[[#This Row],[Discount_Id]],Popusti!A:C,3,0)</f>
        <v>20</v>
      </c>
    </row>
    <row r="2997" spans="1:3" x14ac:dyDescent="0.25">
      <c r="A2997">
        <v>22</v>
      </c>
      <c r="B2997">
        <v>15456</v>
      </c>
      <c r="C2997">
        <f>VLOOKUP(Table_ExternalData_1[[#This Row],[Discount_Id]],Popusti!A:C,3,0)</f>
        <v>20</v>
      </c>
    </row>
    <row r="2998" spans="1:3" x14ac:dyDescent="0.25">
      <c r="A2998">
        <v>22</v>
      </c>
      <c r="B2998">
        <v>15457</v>
      </c>
      <c r="C2998">
        <f>VLOOKUP(Table_ExternalData_1[[#This Row],[Discount_Id]],Popusti!A:C,3,0)</f>
        <v>20</v>
      </c>
    </row>
    <row r="2999" spans="1:3" x14ac:dyDescent="0.25">
      <c r="A2999">
        <v>22</v>
      </c>
      <c r="B2999">
        <v>15458</v>
      </c>
      <c r="C2999">
        <f>VLOOKUP(Table_ExternalData_1[[#This Row],[Discount_Id]],Popusti!A:C,3,0)</f>
        <v>20</v>
      </c>
    </row>
    <row r="3000" spans="1:3" x14ac:dyDescent="0.25">
      <c r="A3000">
        <v>22</v>
      </c>
      <c r="B3000">
        <v>15459</v>
      </c>
      <c r="C3000">
        <f>VLOOKUP(Table_ExternalData_1[[#This Row],[Discount_Id]],Popusti!A:C,3,0)</f>
        <v>20</v>
      </c>
    </row>
    <row r="3001" spans="1:3" x14ac:dyDescent="0.25">
      <c r="A3001">
        <v>22</v>
      </c>
      <c r="B3001">
        <v>15460</v>
      </c>
      <c r="C3001">
        <f>VLOOKUP(Table_ExternalData_1[[#This Row],[Discount_Id]],Popusti!A:C,3,0)</f>
        <v>20</v>
      </c>
    </row>
    <row r="3002" spans="1:3" x14ac:dyDescent="0.25">
      <c r="A3002">
        <v>22</v>
      </c>
      <c r="B3002">
        <v>15461</v>
      </c>
      <c r="C3002">
        <f>VLOOKUP(Table_ExternalData_1[[#This Row],[Discount_Id]],Popusti!A:C,3,0)</f>
        <v>20</v>
      </c>
    </row>
    <row r="3003" spans="1:3" x14ac:dyDescent="0.25">
      <c r="A3003">
        <v>22</v>
      </c>
      <c r="B3003">
        <v>15462</v>
      </c>
      <c r="C3003">
        <f>VLOOKUP(Table_ExternalData_1[[#This Row],[Discount_Id]],Popusti!A:C,3,0)</f>
        <v>20</v>
      </c>
    </row>
    <row r="3004" spans="1:3" x14ac:dyDescent="0.25">
      <c r="A3004">
        <v>22</v>
      </c>
      <c r="B3004">
        <v>15463</v>
      </c>
      <c r="C3004">
        <f>VLOOKUP(Table_ExternalData_1[[#This Row],[Discount_Id]],Popusti!A:C,3,0)</f>
        <v>20</v>
      </c>
    </row>
    <row r="3005" spans="1:3" x14ac:dyDescent="0.25">
      <c r="A3005">
        <v>22</v>
      </c>
      <c r="B3005">
        <v>15464</v>
      </c>
      <c r="C3005">
        <f>VLOOKUP(Table_ExternalData_1[[#This Row],[Discount_Id]],Popusti!A:C,3,0)</f>
        <v>20</v>
      </c>
    </row>
    <row r="3006" spans="1:3" x14ac:dyDescent="0.25">
      <c r="A3006">
        <v>22</v>
      </c>
      <c r="B3006">
        <v>15465</v>
      </c>
      <c r="C3006">
        <f>VLOOKUP(Table_ExternalData_1[[#This Row],[Discount_Id]],Popusti!A:C,3,0)</f>
        <v>20</v>
      </c>
    </row>
    <row r="3007" spans="1:3" x14ac:dyDescent="0.25">
      <c r="A3007">
        <v>22</v>
      </c>
      <c r="B3007">
        <v>15469</v>
      </c>
      <c r="C3007">
        <f>VLOOKUP(Table_ExternalData_1[[#This Row],[Discount_Id]],Popusti!A:C,3,0)</f>
        <v>20</v>
      </c>
    </row>
    <row r="3008" spans="1:3" x14ac:dyDescent="0.25">
      <c r="A3008">
        <v>22</v>
      </c>
      <c r="B3008">
        <v>15523</v>
      </c>
      <c r="C3008">
        <f>VLOOKUP(Table_ExternalData_1[[#This Row],[Discount_Id]],Popusti!A:C,3,0)</f>
        <v>20</v>
      </c>
    </row>
    <row r="3009" spans="1:3" x14ac:dyDescent="0.25">
      <c r="A3009">
        <v>22</v>
      </c>
      <c r="B3009">
        <v>15528</v>
      </c>
      <c r="C3009">
        <f>VLOOKUP(Table_ExternalData_1[[#This Row],[Discount_Id]],Popusti!A:C,3,0)</f>
        <v>20</v>
      </c>
    </row>
    <row r="3010" spans="1:3" x14ac:dyDescent="0.25">
      <c r="A3010">
        <v>22</v>
      </c>
      <c r="B3010">
        <v>15530</v>
      </c>
      <c r="C3010">
        <f>VLOOKUP(Table_ExternalData_1[[#This Row],[Discount_Id]],Popusti!A:C,3,0)</f>
        <v>20</v>
      </c>
    </row>
    <row r="3011" spans="1:3" x14ac:dyDescent="0.25">
      <c r="A3011">
        <v>22</v>
      </c>
      <c r="B3011">
        <v>15531</v>
      </c>
      <c r="C3011">
        <f>VLOOKUP(Table_ExternalData_1[[#This Row],[Discount_Id]],Popusti!A:C,3,0)</f>
        <v>20</v>
      </c>
    </row>
    <row r="3012" spans="1:3" x14ac:dyDescent="0.25">
      <c r="A3012">
        <v>22</v>
      </c>
      <c r="B3012">
        <v>15532</v>
      </c>
      <c r="C3012">
        <f>VLOOKUP(Table_ExternalData_1[[#This Row],[Discount_Id]],Popusti!A:C,3,0)</f>
        <v>20</v>
      </c>
    </row>
    <row r="3013" spans="1:3" x14ac:dyDescent="0.25">
      <c r="A3013">
        <v>22</v>
      </c>
      <c r="B3013">
        <v>15533</v>
      </c>
      <c r="C3013">
        <f>VLOOKUP(Table_ExternalData_1[[#This Row],[Discount_Id]],Popusti!A:C,3,0)</f>
        <v>20</v>
      </c>
    </row>
    <row r="3014" spans="1:3" x14ac:dyDescent="0.25">
      <c r="A3014">
        <v>22</v>
      </c>
      <c r="B3014">
        <v>15535</v>
      </c>
      <c r="C3014">
        <f>VLOOKUP(Table_ExternalData_1[[#This Row],[Discount_Id]],Popusti!A:C,3,0)</f>
        <v>20</v>
      </c>
    </row>
    <row r="3015" spans="1:3" x14ac:dyDescent="0.25">
      <c r="A3015">
        <v>22</v>
      </c>
      <c r="B3015">
        <v>15542</v>
      </c>
      <c r="C3015">
        <f>VLOOKUP(Table_ExternalData_1[[#This Row],[Discount_Id]],Popusti!A:C,3,0)</f>
        <v>20</v>
      </c>
    </row>
    <row r="3016" spans="1:3" x14ac:dyDescent="0.25">
      <c r="A3016">
        <v>22</v>
      </c>
      <c r="B3016">
        <v>15543</v>
      </c>
      <c r="C3016">
        <f>VLOOKUP(Table_ExternalData_1[[#This Row],[Discount_Id]],Popusti!A:C,3,0)</f>
        <v>20</v>
      </c>
    </row>
    <row r="3017" spans="1:3" x14ac:dyDescent="0.25">
      <c r="A3017">
        <v>22</v>
      </c>
      <c r="B3017">
        <v>15544</v>
      </c>
      <c r="C3017">
        <f>VLOOKUP(Table_ExternalData_1[[#This Row],[Discount_Id]],Popusti!A:C,3,0)</f>
        <v>20</v>
      </c>
    </row>
    <row r="3018" spans="1:3" x14ac:dyDescent="0.25">
      <c r="A3018">
        <v>22</v>
      </c>
      <c r="B3018">
        <v>15552</v>
      </c>
      <c r="C3018">
        <f>VLOOKUP(Table_ExternalData_1[[#This Row],[Discount_Id]],Popusti!A:C,3,0)</f>
        <v>20</v>
      </c>
    </row>
    <row r="3019" spans="1:3" x14ac:dyDescent="0.25">
      <c r="A3019">
        <v>22</v>
      </c>
      <c r="B3019">
        <v>15553</v>
      </c>
      <c r="C3019">
        <f>VLOOKUP(Table_ExternalData_1[[#This Row],[Discount_Id]],Popusti!A:C,3,0)</f>
        <v>20</v>
      </c>
    </row>
    <row r="3020" spans="1:3" x14ac:dyDescent="0.25">
      <c r="A3020">
        <v>22</v>
      </c>
      <c r="B3020">
        <v>15554</v>
      </c>
      <c r="C3020">
        <f>VLOOKUP(Table_ExternalData_1[[#This Row],[Discount_Id]],Popusti!A:C,3,0)</f>
        <v>20</v>
      </c>
    </row>
    <row r="3021" spans="1:3" x14ac:dyDescent="0.25">
      <c r="A3021">
        <v>22</v>
      </c>
      <c r="B3021">
        <v>15555</v>
      </c>
      <c r="C3021">
        <f>VLOOKUP(Table_ExternalData_1[[#This Row],[Discount_Id]],Popusti!A:C,3,0)</f>
        <v>20</v>
      </c>
    </row>
    <row r="3022" spans="1:3" x14ac:dyDescent="0.25">
      <c r="A3022">
        <v>22</v>
      </c>
      <c r="B3022">
        <v>15556</v>
      </c>
      <c r="C3022">
        <f>VLOOKUP(Table_ExternalData_1[[#This Row],[Discount_Id]],Popusti!A:C,3,0)</f>
        <v>20</v>
      </c>
    </row>
    <row r="3023" spans="1:3" x14ac:dyDescent="0.25">
      <c r="A3023">
        <v>22</v>
      </c>
      <c r="B3023">
        <v>15557</v>
      </c>
      <c r="C3023">
        <f>VLOOKUP(Table_ExternalData_1[[#This Row],[Discount_Id]],Popusti!A:C,3,0)</f>
        <v>20</v>
      </c>
    </row>
    <row r="3024" spans="1:3" x14ac:dyDescent="0.25">
      <c r="A3024">
        <v>22</v>
      </c>
      <c r="B3024">
        <v>15561</v>
      </c>
      <c r="C3024">
        <f>VLOOKUP(Table_ExternalData_1[[#This Row],[Discount_Id]],Popusti!A:C,3,0)</f>
        <v>20</v>
      </c>
    </row>
    <row r="3025" spans="1:3" x14ac:dyDescent="0.25">
      <c r="A3025">
        <v>22</v>
      </c>
      <c r="B3025">
        <v>15585</v>
      </c>
      <c r="C3025">
        <f>VLOOKUP(Table_ExternalData_1[[#This Row],[Discount_Id]],Popusti!A:C,3,0)</f>
        <v>20</v>
      </c>
    </row>
    <row r="3026" spans="1:3" x14ac:dyDescent="0.25">
      <c r="A3026">
        <v>22</v>
      </c>
      <c r="B3026">
        <v>15586</v>
      </c>
      <c r="C3026">
        <f>VLOOKUP(Table_ExternalData_1[[#This Row],[Discount_Id]],Popusti!A:C,3,0)</f>
        <v>20</v>
      </c>
    </row>
    <row r="3027" spans="1:3" x14ac:dyDescent="0.25">
      <c r="A3027">
        <v>22</v>
      </c>
      <c r="B3027">
        <v>15587</v>
      </c>
      <c r="C3027">
        <f>VLOOKUP(Table_ExternalData_1[[#This Row],[Discount_Id]],Popusti!A:C,3,0)</f>
        <v>20</v>
      </c>
    </row>
    <row r="3028" spans="1:3" x14ac:dyDescent="0.25">
      <c r="A3028">
        <v>22</v>
      </c>
      <c r="B3028">
        <v>15588</v>
      </c>
      <c r="C3028">
        <f>VLOOKUP(Table_ExternalData_1[[#This Row],[Discount_Id]],Popusti!A:C,3,0)</f>
        <v>20</v>
      </c>
    </row>
    <row r="3029" spans="1:3" x14ac:dyDescent="0.25">
      <c r="A3029">
        <v>22</v>
      </c>
      <c r="B3029">
        <v>15590</v>
      </c>
      <c r="C3029">
        <f>VLOOKUP(Table_ExternalData_1[[#This Row],[Discount_Id]],Popusti!A:C,3,0)</f>
        <v>20</v>
      </c>
    </row>
    <row r="3030" spans="1:3" x14ac:dyDescent="0.25">
      <c r="A3030">
        <v>22</v>
      </c>
      <c r="B3030">
        <v>15603</v>
      </c>
      <c r="C3030">
        <f>VLOOKUP(Table_ExternalData_1[[#This Row],[Discount_Id]],Popusti!A:C,3,0)</f>
        <v>20</v>
      </c>
    </row>
    <row r="3031" spans="1:3" x14ac:dyDescent="0.25">
      <c r="A3031">
        <v>22</v>
      </c>
      <c r="B3031">
        <v>15604</v>
      </c>
      <c r="C3031">
        <f>VLOOKUP(Table_ExternalData_1[[#This Row],[Discount_Id]],Popusti!A:C,3,0)</f>
        <v>20</v>
      </c>
    </row>
    <row r="3032" spans="1:3" x14ac:dyDescent="0.25">
      <c r="A3032">
        <v>22</v>
      </c>
      <c r="B3032">
        <v>15605</v>
      </c>
      <c r="C3032">
        <f>VLOOKUP(Table_ExternalData_1[[#This Row],[Discount_Id]],Popusti!A:C,3,0)</f>
        <v>20</v>
      </c>
    </row>
    <row r="3033" spans="1:3" x14ac:dyDescent="0.25">
      <c r="A3033">
        <v>22</v>
      </c>
      <c r="B3033">
        <v>15612</v>
      </c>
      <c r="C3033">
        <f>VLOOKUP(Table_ExternalData_1[[#This Row],[Discount_Id]],Popusti!A:C,3,0)</f>
        <v>20</v>
      </c>
    </row>
    <row r="3034" spans="1:3" x14ac:dyDescent="0.25">
      <c r="A3034">
        <v>22</v>
      </c>
      <c r="B3034">
        <v>15614</v>
      </c>
      <c r="C3034">
        <f>VLOOKUP(Table_ExternalData_1[[#This Row],[Discount_Id]],Popusti!A:C,3,0)</f>
        <v>20</v>
      </c>
    </row>
    <row r="3035" spans="1:3" x14ac:dyDescent="0.25">
      <c r="A3035">
        <v>22</v>
      </c>
      <c r="B3035">
        <v>15620</v>
      </c>
      <c r="C3035">
        <f>VLOOKUP(Table_ExternalData_1[[#This Row],[Discount_Id]],Popusti!A:C,3,0)</f>
        <v>20</v>
      </c>
    </row>
    <row r="3036" spans="1:3" x14ac:dyDescent="0.25">
      <c r="A3036">
        <v>22</v>
      </c>
      <c r="B3036">
        <v>15621</v>
      </c>
      <c r="C3036">
        <f>VLOOKUP(Table_ExternalData_1[[#This Row],[Discount_Id]],Popusti!A:C,3,0)</f>
        <v>20</v>
      </c>
    </row>
    <row r="3037" spans="1:3" x14ac:dyDescent="0.25">
      <c r="A3037">
        <v>22</v>
      </c>
      <c r="B3037">
        <v>15623</v>
      </c>
      <c r="C3037">
        <f>VLOOKUP(Table_ExternalData_1[[#This Row],[Discount_Id]],Popusti!A:C,3,0)</f>
        <v>20</v>
      </c>
    </row>
    <row r="3038" spans="1:3" x14ac:dyDescent="0.25">
      <c r="A3038">
        <v>22</v>
      </c>
      <c r="B3038">
        <v>15626</v>
      </c>
      <c r="C3038">
        <f>VLOOKUP(Table_ExternalData_1[[#This Row],[Discount_Id]],Popusti!A:C,3,0)</f>
        <v>20</v>
      </c>
    </row>
    <row r="3039" spans="1:3" x14ac:dyDescent="0.25">
      <c r="A3039">
        <v>22</v>
      </c>
      <c r="B3039">
        <v>15628</v>
      </c>
      <c r="C3039">
        <f>VLOOKUP(Table_ExternalData_1[[#This Row],[Discount_Id]],Popusti!A:C,3,0)</f>
        <v>20</v>
      </c>
    </row>
    <row r="3040" spans="1:3" x14ac:dyDescent="0.25">
      <c r="A3040">
        <v>22</v>
      </c>
      <c r="B3040">
        <v>15629</v>
      </c>
      <c r="C3040">
        <f>VLOOKUP(Table_ExternalData_1[[#This Row],[Discount_Id]],Popusti!A:C,3,0)</f>
        <v>20</v>
      </c>
    </row>
    <row r="3041" spans="1:3" x14ac:dyDescent="0.25">
      <c r="A3041">
        <v>22</v>
      </c>
      <c r="B3041">
        <v>15635</v>
      </c>
      <c r="C3041">
        <f>VLOOKUP(Table_ExternalData_1[[#This Row],[Discount_Id]],Popusti!A:C,3,0)</f>
        <v>20</v>
      </c>
    </row>
    <row r="3042" spans="1:3" x14ac:dyDescent="0.25">
      <c r="A3042">
        <v>22</v>
      </c>
      <c r="B3042">
        <v>15636</v>
      </c>
      <c r="C3042">
        <f>VLOOKUP(Table_ExternalData_1[[#This Row],[Discount_Id]],Popusti!A:C,3,0)</f>
        <v>20</v>
      </c>
    </row>
    <row r="3043" spans="1:3" x14ac:dyDescent="0.25">
      <c r="A3043">
        <v>22</v>
      </c>
      <c r="B3043">
        <v>15639</v>
      </c>
      <c r="C3043">
        <f>VLOOKUP(Table_ExternalData_1[[#This Row],[Discount_Id]],Popusti!A:C,3,0)</f>
        <v>20</v>
      </c>
    </row>
    <row r="3044" spans="1:3" x14ac:dyDescent="0.25">
      <c r="A3044">
        <v>22</v>
      </c>
      <c r="B3044">
        <v>15654</v>
      </c>
      <c r="C3044">
        <f>VLOOKUP(Table_ExternalData_1[[#This Row],[Discount_Id]],Popusti!A:C,3,0)</f>
        <v>20</v>
      </c>
    </row>
    <row r="3045" spans="1:3" x14ac:dyDescent="0.25">
      <c r="A3045">
        <v>22</v>
      </c>
      <c r="B3045">
        <v>15661</v>
      </c>
      <c r="C3045">
        <f>VLOOKUP(Table_ExternalData_1[[#This Row],[Discount_Id]],Popusti!A:C,3,0)</f>
        <v>20</v>
      </c>
    </row>
    <row r="3046" spans="1:3" x14ac:dyDescent="0.25">
      <c r="A3046">
        <v>22</v>
      </c>
      <c r="B3046">
        <v>15667</v>
      </c>
      <c r="C3046">
        <f>VLOOKUP(Table_ExternalData_1[[#This Row],[Discount_Id]],Popusti!A:C,3,0)</f>
        <v>20</v>
      </c>
    </row>
    <row r="3047" spans="1:3" x14ac:dyDescent="0.25">
      <c r="A3047">
        <v>22</v>
      </c>
      <c r="B3047">
        <v>15669</v>
      </c>
      <c r="C3047">
        <f>VLOOKUP(Table_ExternalData_1[[#This Row],[Discount_Id]],Popusti!A:C,3,0)</f>
        <v>20</v>
      </c>
    </row>
    <row r="3048" spans="1:3" x14ac:dyDescent="0.25">
      <c r="A3048">
        <v>22</v>
      </c>
      <c r="B3048">
        <v>15670</v>
      </c>
      <c r="C3048">
        <f>VLOOKUP(Table_ExternalData_1[[#This Row],[Discount_Id]],Popusti!A:C,3,0)</f>
        <v>20</v>
      </c>
    </row>
    <row r="3049" spans="1:3" x14ac:dyDescent="0.25">
      <c r="A3049">
        <v>22</v>
      </c>
      <c r="B3049">
        <v>15671</v>
      </c>
      <c r="C3049">
        <f>VLOOKUP(Table_ExternalData_1[[#This Row],[Discount_Id]],Popusti!A:C,3,0)</f>
        <v>20</v>
      </c>
    </row>
    <row r="3050" spans="1:3" x14ac:dyDescent="0.25">
      <c r="A3050">
        <v>22</v>
      </c>
      <c r="B3050">
        <v>15672</v>
      </c>
      <c r="C3050">
        <f>VLOOKUP(Table_ExternalData_1[[#This Row],[Discount_Id]],Popusti!A:C,3,0)</f>
        <v>20</v>
      </c>
    </row>
    <row r="3051" spans="1:3" x14ac:dyDescent="0.25">
      <c r="A3051">
        <v>22</v>
      </c>
      <c r="B3051">
        <v>15673</v>
      </c>
      <c r="C3051">
        <f>VLOOKUP(Table_ExternalData_1[[#This Row],[Discount_Id]],Popusti!A:C,3,0)</f>
        <v>20</v>
      </c>
    </row>
    <row r="3052" spans="1:3" x14ac:dyDescent="0.25">
      <c r="A3052">
        <v>22</v>
      </c>
      <c r="B3052">
        <v>15674</v>
      </c>
      <c r="C3052">
        <f>VLOOKUP(Table_ExternalData_1[[#This Row],[Discount_Id]],Popusti!A:C,3,0)</f>
        <v>20</v>
      </c>
    </row>
    <row r="3053" spans="1:3" x14ac:dyDescent="0.25">
      <c r="A3053">
        <v>22</v>
      </c>
      <c r="B3053">
        <v>15675</v>
      </c>
      <c r="C3053">
        <f>VLOOKUP(Table_ExternalData_1[[#This Row],[Discount_Id]],Popusti!A:C,3,0)</f>
        <v>20</v>
      </c>
    </row>
    <row r="3054" spans="1:3" x14ac:dyDescent="0.25">
      <c r="A3054">
        <v>22</v>
      </c>
      <c r="B3054">
        <v>15677</v>
      </c>
      <c r="C3054">
        <f>VLOOKUP(Table_ExternalData_1[[#This Row],[Discount_Id]],Popusti!A:C,3,0)</f>
        <v>20</v>
      </c>
    </row>
    <row r="3055" spans="1:3" x14ac:dyDescent="0.25">
      <c r="A3055">
        <v>22</v>
      </c>
      <c r="B3055">
        <v>15678</v>
      </c>
      <c r="C3055">
        <f>VLOOKUP(Table_ExternalData_1[[#This Row],[Discount_Id]],Popusti!A:C,3,0)</f>
        <v>20</v>
      </c>
    </row>
    <row r="3056" spans="1:3" x14ac:dyDescent="0.25">
      <c r="A3056">
        <v>22</v>
      </c>
      <c r="B3056">
        <v>15679</v>
      </c>
      <c r="C3056">
        <f>VLOOKUP(Table_ExternalData_1[[#This Row],[Discount_Id]],Popusti!A:C,3,0)</f>
        <v>20</v>
      </c>
    </row>
    <row r="3057" spans="1:3" x14ac:dyDescent="0.25">
      <c r="A3057">
        <v>22</v>
      </c>
      <c r="B3057">
        <v>15680</v>
      </c>
      <c r="C3057">
        <f>VLOOKUP(Table_ExternalData_1[[#This Row],[Discount_Id]],Popusti!A:C,3,0)</f>
        <v>20</v>
      </c>
    </row>
    <row r="3058" spans="1:3" x14ac:dyDescent="0.25">
      <c r="A3058">
        <v>22</v>
      </c>
      <c r="B3058">
        <v>15681</v>
      </c>
      <c r="C3058">
        <f>VLOOKUP(Table_ExternalData_1[[#This Row],[Discount_Id]],Popusti!A:C,3,0)</f>
        <v>20</v>
      </c>
    </row>
    <row r="3059" spans="1:3" x14ac:dyDescent="0.25">
      <c r="A3059">
        <v>22</v>
      </c>
      <c r="B3059">
        <v>15682</v>
      </c>
      <c r="C3059">
        <f>VLOOKUP(Table_ExternalData_1[[#This Row],[Discount_Id]],Popusti!A:C,3,0)</f>
        <v>20</v>
      </c>
    </row>
    <row r="3060" spans="1:3" x14ac:dyDescent="0.25">
      <c r="A3060">
        <v>22</v>
      </c>
      <c r="B3060">
        <v>15683</v>
      </c>
      <c r="C3060">
        <f>VLOOKUP(Table_ExternalData_1[[#This Row],[Discount_Id]],Popusti!A:C,3,0)</f>
        <v>20</v>
      </c>
    </row>
    <row r="3061" spans="1:3" x14ac:dyDescent="0.25">
      <c r="A3061">
        <v>22</v>
      </c>
      <c r="B3061">
        <v>15684</v>
      </c>
      <c r="C3061">
        <f>VLOOKUP(Table_ExternalData_1[[#This Row],[Discount_Id]],Popusti!A:C,3,0)</f>
        <v>20</v>
      </c>
    </row>
    <row r="3062" spans="1:3" x14ac:dyDescent="0.25">
      <c r="A3062">
        <v>22</v>
      </c>
      <c r="B3062">
        <v>15703</v>
      </c>
      <c r="C3062">
        <f>VLOOKUP(Table_ExternalData_1[[#This Row],[Discount_Id]],Popusti!A:C,3,0)</f>
        <v>20</v>
      </c>
    </row>
    <row r="3063" spans="1:3" x14ac:dyDescent="0.25">
      <c r="A3063">
        <v>22</v>
      </c>
      <c r="B3063">
        <v>15705</v>
      </c>
      <c r="C3063">
        <f>VLOOKUP(Table_ExternalData_1[[#This Row],[Discount_Id]],Popusti!A:C,3,0)</f>
        <v>20</v>
      </c>
    </row>
    <row r="3064" spans="1:3" x14ac:dyDescent="0.25">
      <c r="A3064">
        <v>22</v>
      </c>
      <c r="B3064">
        <v>15706</v>
      </c>
      <c r="C3064">
        <f>VLOOKUP(Table_ExternalData_1[[#This Row],[Discount_Id]],Popusti!A:C,3,0)</f>
        <v>20</v>
      </c>
    </row>
    <row r="3065" spans="1:3" x14ac:dyDescent="0.25">
      <c r="A3065">
        <v>22</v>
      </c>
      <c r="B3065">
        <v>15708</v>
      </c>
      <c r="C3065">
        <f>VLOOKUP(Table_ExternalData_1[[#This Row],[Discount_Id]],Popusti!A:C,3,0)</f>
        <v>20</v>
      </c>
    </row>
    <row r="3066" spans="1:3" x14ac:dyDescent="0.25">
      <c r="A3066">
        <v>22</v>
      </c>
      <c r="B3066">
        <v>15709</v>
      </c>
      <c r="C3066">
        <f>VLOOKUP(Table_ExternalData_1[[#This Row],[Discount_Id]],Popusti!A:C,3,0)</f>
        <v>20</v>
      </c>
    </row>
    <row r="3067" spans="1:3" x14ac:dyDescent="0.25">
      <c r="A3067">
        <v>22</v>
      </c>
      <c r="B3067">
        <v>15710</v>
      </c>
      <c r="C3067">
        <f>VLOOKUP(Table_ExternalData_1[[#This Row],[Discount_Id]],Popusti!A:C,3,0)</f>
        <v>20</v>
      </c>
    </row>
    <row r="3068" spans="1:3" x14ac:dyDescent="0.25">
      <c r="A3068">
        <v>22</v>
      </c>
      <c r="B3068">
        <v>15713</v>
      </c>
      <c r="C3068">
        <f>VLOOKUP(Table_ExternalData_1[[#This Row],[Discount_Id]],Popusti!A:C,3,0)</f>
        <v>20</v>
      </c>
    </row>
    <row r="3069" spans="1:3" x14ac:dyDescent="0.25">
      <c r="A3069">
        <v>22</v>
      </c>
      <c r="B3069">
        <v>15717</v>
      </c>
      <c r="C3069">
        <f>VLOOKUP(Table_ExternalData_1[[#This Row],[Discount_Id]],Popusti!A:C,3,0)</f>
        <v>20</v>
      </c>
    </row>
    <row r="3070" spans="1:3" x14ac:dyDescent="0.25">
      <c r="A3070">
        <v>22</v>
      </c>
      <c r="B3070">
        <v>15721</v>
      </c>
      <c r="C3070">
        <f>VLOOKUP(Table_ExternalData_1[[#This Row],[Discount_Id]],Popusti!A:C,3,0)</f>
        <v>20</v>
      </c>
    </row>
    <row r="3071" spans="1:3" x14ac:dyDescent="0.25">
      <c r="A3071">
        <v>22</v>
      </c>
      <c r="B3071">
        <v>15722</v>
      </c>
      <c r="C3071">
        <f>VLOOKUP(Table_ExternalData_1[[#This Row],[Discount_Id]],Popusti!A:C,3,0)</f>
        <v>20</v>
      </c>
    </row>
    <row r="3072" spans="1:3" x14ac:dyDescent="0.25">
      <c r="A3072">
        <v>22</v>
      </c>
      <c r="B3072">
        <v>15727</v>
      </c>
      <c r="C3072">
        <f>VLOOKUP(Table_ExternalData_1[[#This Row],[Discount_Id]],Popusti!A:C,3,0)</f>
        <v>20</v>
      </c>
    </row>
    <row r="3073" spans="1:3" x14ac:dyDescent="0.25">
      <c r="A3073">
        <v>22</v>
      </c>
      <c r="B3073">
        <v>15728</v>
      </c>
      <c r="C3073">
        <f>VLOOKUP(Table_ExternalData_1[[#This Row],[Discount_Id]],Popusti!A:C,3,0)</f>
        <v>20</v>
      </c>
    </row>
    <row r="3074" spans="1:3" x14ac:dyDescent="0.25">
      <c r="A3074">
        <v>22</v>
      </c>
      <c r="B3074">
        <v>15729</v>
      </c>
      <c r="C3074">
        <f>VLOOKUP(Table_ExternalData_1[[#This Row],[Discount_Id]],Popusti!A:C,3,0)</f>
        <v>20</v>
      </c>
    </row>
    <row r="3075" spans="1:3" x14ac:dyDescent="0.25">
      <c r="A3075">
        <v>22</v>
      </c>
      <c r="B3075">
        <v>15730</v>
      </c>
      <c r="C3075">
        <f>VLOOKUP(Table_ExternalData_1[[#This Row],[Discount_Id]],Popusti!A:C,3,0)</f>
        <v>20</v>
      </c>
    </row>
    <row r="3076" spans="1:3" x14ac:dyDescent="0.25">
      <c r="A3076">
        <v>22</v>
      </c>
      <c r="B3076">
        <v>15731</v>
      </c>
      <c r="C3076">
        <f>VLOOKUP(Table_ExternalData_1[[#This Row],[Discount_Id]],Popusti!A:C,3,0)</f>
        <v>20</v>
      </c>
    </row>
    <row r="3077" spans="1:3" x14ac:dyDescent="0.25">
      <c r="A3077">
        <v>22</v>
      </c>
      <c r="B3077">
        <v>15732</v>
      </c>
      <c r="C3077">
        <f>VLOOKUP(Table_ExternalData_1[[#This Row],[Discount_Id]],Popusti!A:C,3,0)</f>
        <v>20</v>
      </c>
    </row>
    <row r="3078" spans="1:3" x14ac:dyDescent="0.25">
      <c r="A3078">
        <v>22</v>
      </c>
      <c r="B3078">
        <v>15750</v>
      </c>
      <c r="C3078">
        <f>VLOOKUP(Table_ExternalData_1[[#This Row],[Discount_Id]],Popusti!A:C,3,0)</f>
        <v>20</v>
      </c>
    </row>
    <row r="3079" spans="1:3" x14ac:dyDescent="0.25">
      <c r="A3079">
        <v>22</v>
      </c>
      <c r="B3079">
        <v>15751</v>
      </c>
      <c r="C3079">
        <f>VLOOKUP(Table_ExternalData_1[[#This Row],[Discount_Id]],Popusti!A:C,3,0)</f>
        <v>20</v>
      </c>
    </row>
    <row r="3080" spans="1:3" x14ac:dyDescent="0.25">
      <c r="A3080">
        <v>22</v>
      </c>
      <c r="B3080">
        <v>15754</v>
      </c>
      <c r="C3080">
        <f>VLOOKUP(Table_ExternalData_1[[#This Row],[Discount_Id]],Popusti!A:C,3,0)</f>
        <v>20</v>
      </c>
    </row>
    <row r="3081" spans="1:3" x14ac:dyDescent="0.25">
      <c r="A3081">
        <v>22</v>
      </c>
      <c r="B3081">
        <v>15757</v>
      </c>
      <c r="C3081">
        <f>VLOOKUP(Table_ExternalData_1[[#This Row],[Discount_Id]],Popusti!A:C,3,0)</f>
        <v>20</v>
      </c>
    </row>
    <row r="3082" spans="1:3" x14ac:dyDescent="0.25">
      <c r="A3082">
        <v>22</v>
      </c>
      <c r="B3082">
        <v>15758</v>
      </c>
      <c r="C3082">
        <f>VLOOKUP(Table_ExternalData_1[[#This Row],[Discount_Id]],Popusti!A:C,3,0)</f>
        <v>20</v>
      </c>
    </row>
    <row r="3083" spans="1:3" x14ac:dyDescent="0.25">
      <c r="A3083">
        <v>22</v>
      </c>
      <c r="B3083">
        <v>15759</v>
      </c>
      <c r="C3083">
        <f>VLOOKUP(Table_ExternalData_1[[#This Row],[Discount_Id]],Popusti!A:C,3,0)</f>
        <v>20</v>
      </c>
    </row>
    <row r="3084" spans="1:3" x14ac:dyDescent="0.25">
      <c r="A3084">
        <v>22</v>
      </c>
      <c r="B3084">
        <v>15761</v>
      </c>
      <c r="C3084">
        <f>VLOOKUP(Table_ExternalData_1[[#This Row],[Discount_Id]],Popusti!A:C,3,0)</f>
        <v>20</v>
      </c>
    </row>
    <row r="3085" spans="1:3" x14ac:dyDescent="0.25">
      <c r="A3085">
        <v>22</v>
      </c>
      <c r="B3085">
        <v>15770</v>
      </c>
      <c r="C3085">
        <f>VLOOKUP(Table_ExternalData_1[[#This Row],[Discount_Id]],Popusti!A:C,3,0)</f>
        <v>20</v>
      </c>
    </row>
    <row r="3086" spans="1:3" x14ac:dyDescent="0.25">
      <c r="A3086">
        <v>22</v>
      </c>
      <c r="B3086">
        <v>15773</v>
      </c>
      <c r="C3086">
        <f>VLOOKUP(Table_ExternalData_1[[#This Row],[Discount_Id]],Popusti!A:C,3,0)</f>
        <v>20</v>
      </c>
    </row>
    <row r="3087" spans="1:3" x14ac:dyDescent="0.25">
      <c r="A3087">
        <v>22</v>
      </c>
      <c r="B3087">
        <v>15774</v>
      </c>
      <c r="C3087">
        <f>VLOOKUP(Table_ExternalData_1[[#This Row],[Discount_Id]],Popusti!A:C,3,0)</f>
        <v>20</v>
      </c>
    </row>
    <row r="3088" spans="1:3" x14ac:dyDescent="0.25">
      <c r="A3088">
        <v>22</v>
      </c>
      <c r="B3088">
        <v>15775</v>
      </c>
      <c r="C3088">
        <f>VLOOKUP(Table_ExternalData_1[[#This Row],[Discount_Id]],Popusti!A:C,3,0)</f>
        <v>20</v>
      </c>
    </row>
    <row r="3089" spans="1:3" x14ac:dyDescent="0.25">
      <c r="A3089">
        <v>22</v>
      </c>
      <c r="B3089">
        <v>15786</v>
      </c>
      <c r="C3089">
        <f>VLOOKUP(Table_ExternalData_1[[#This Row],[Discount_Id]],Popusti!A:C,3,0)</f>
        <v>20</v>
      </c>
    </row>
    <row r="3090" spans="1:3" x14ac:dyDescent="0.25">
      <c r="A3090">
        <v>22</v>
      </c>
      <c r="B3090">
        <v>15787</v>
      </c>
      <c r="C3090">
        <f>VLOOKUP(Table_ExternalData_1[[#This Row],[Discount_Id]],Popusti!A:C,3,0)</f>
        <v>20</v>
      </c>
    </row>
    <row r="3091" spans="1:3" x14ac:dyDescent="0.25">
      <c r="A3091">
        <v>22</v>
      </c>
      <c r="B3091">
        <v>15788</v>
      </c>
      <c r="C3091">
        <f>VLOOKUP(Table_ExternalData_1[[#This Row],[Discount_Id]],Popusti!A:C,3,0)</f>
        <v>20</v>
      </c>
    </row>
    <row r="3092" spans="1:3" x14ac:dyDescent="0.25">
      <c r="A3092">
        <v>22</v>
      </c>
      <c r="B3092">
        <v>15789</v>
      </c>
      <c r="C3092">
        <f>VLOOKUP(Table_ExternalData_1[[#This Row],[Discount_Id]],Popusti!A:C,3,0)</f>
        <v>20</v>
      </c>
    </row>
    <row r="3093" spans="1:3" x14ac:dyDescent="0.25">
      <c r="A3093">
        <v>22</v>
      </c>
      <c r="B3093">
        <v>15799</v>
      </c>
      <c r="C3093">
        <f>VLOOKUP(Table_ExternalData_1[[#This Row],[Discount_Id]],Popusti!A:C,3,0)</f>
        <v>20</v>
      </c>
    </row>
    <row r="3094" spans="1:3" x14ac:dyDescent="0.25">
      <c r="A3094">
        <v>22</v>
      </c>
      <c r="B3094">
        <v>15800</v>
      </c>
      <c r="C3094">
        <f>VLOOKUP(Table_ExternalData_1[[#This Row],[Discount_Id]],Popusti!A:C,3,0)</f>
        <v>20</v>
      </c>
    </row>
    <row r="3095" spans="1:3" x14ac:dyDescent="0.25">
      <c r="A3095">
        <v>22</v>
      </c>
      <c r="B3095">
        <v>15805</v>
      </c>
      <c r="C3095">
        <f>VLOOKUP(Table_ExternalData_1[[#This Row],[Discount_Id]],Popusti!A:C,3,0)</f>
        <v>20</v>
      </c>
    </row>
    <row r="3096" spans="1:3" x14ac:dyDescent="0.25">
      <c r="A3096">
        <v>22</v>
      </c>
      <c r="B3096">
        <v>15808</v>
      </c>
      <c r="C3096">
        <f>VLOOKUP(Table_ExternalData_1[[#This Row],[Discount_Id]],Popusti!A:C,3,0)</f>
        <v>20</v>
      </c>
    </row>
    <row r="3097" spans="1:3" x14ac:dyDescent="0.25">
      <c r="A3097">
        <v>22</v>
      </c>
      <c r="B3097">
        <v>15810</v>
      </c>
      <c r="C3097">
        <f>VLOOKUP(Table_ExternalData_1[[#This Row],[Discount_Id]],Popusti!A:C,3,0)</f>
        <v>20</v>
      </c>
    </row>
    <row r="3098" spans="1:3" x14ac:dyDescent="0.25">
      <c r="A3098">
        <v>22</v>
      </c>
      <c r="B3098">
        <v>15811</v>
      </c>
      <c r="C3098">
        <f>VLOOKUP(Table_ExternalData_1[[#This Row],[Discount_Id]],Popusti!A:C,3,0)</f>
        <v>20</v>
      </c>
    </row>
    <row r="3099" spans="1:3" x14ac:dyDescent="0.25">
      <c r="A3099">
        <v>22</v>
      </c>
      <c r="B3099">
        <v>15812</v>
      </c>
      <c r="C3099">
        <f>VLOOKUP(Table_ExternalData_1[[#This Row],[Discount_Id]],Popusti!A:C,3,0)</f>
        <v>20</v>
      </c>
    </row>
    <row r="3100" spans="1:3" x14ac:dyDescent="0.25">
      <c r="A3100">
        <v>22</v>
      </c>
      <c r="B3100">
        <v>15813</v>
      </c>
      <c r="C3100">
        <f>VLOOKUP(Table_ExternalData_1[[#This Row],[Discount_Id]],Popusti!A:C,3,0)</f>
        <v>20</v>
      </c>
    </row>
    <row r="3101" spans="1:3" x14ac:dyDescent="0.25">
      <c r="A3101">
        <v>22</v>
      </c>
      <c r="B3101">
        <v>15814</v>
      </c>
      <c r="C3101">
        <f>VLOOKUP(Table_ExternalData_1[[#This Row],[Discount_Id]],Popusti!A:C,3,0)</f>
        <v>20</v>
      </c>
    </row>
    <row r="3102" spans="1:3" x14ac:dyDescent="0.25">
      <c r="A3102">
        <v>22</v>
      </c>
      <c r="B3102">
        <v>15815</v>
      </c>
      <c r="C3102">
        <f>VLOOKUP(Table_ExternalData_1[[#This Row],[Discount_Id]],Popusti!A:C,3,0)</f>
        <v>20</v>
      </c>
    </row>
    <row r="3103" spans="1:3" x14ac:dyDescent="0.25">
      <c r="A3103">
        <v>22</v>
      </c>
      <c r="B3103">
        <v>15817</v>
      </c>
      <c r="C3103">
        <f>VLOOKUP(Table_ExternalData_1[[#This Row],[Discount_Id]],Popusti!A:C,3,0)</f>
        <v>20</v>
      </c>
    </row>
    <row r="3104" spans="1:3" x14ac:dyDescent="0.25">
      <c r="A3104">
        <v>22</v>
      </c>
      <c r="B3104">
        <v>15818</v>
      </c>
      <c r="C3104">
        <f>VLOOKUP(Table_ExternalData_1[[#This Row],[Discount_Id]],Popusti!A:C,3,0)</f>
        <v>20</v>
      </c>
    </row>
    <row r="3105" spans="1:3" x14ac:dyDescent="0.25">
      <c r="A3105">
        <v>22</v>
      </c>
      <c r="B3105">
        <v>15819</v>
      </c>
      <c r="C3105">
        <f>VLOOKUP(Table_ExternalData_1[[#This Row],[Discount_Id]],Popusti!A:C,3,0)</f>
        <v>20</v>
      </c>
    </row>
    <row r="3106" spans="1:3" x14ac:dyDescent="0.25">
      <c r="A3106">
        <v>22</v>
      </c>
      <c r="B3106">
        <v>15820</v>
      </c>
      <c r="C3106">
        <f>VLOOKUP(Table_ExternalData_1[[#This Row],[Discount_Id]],Popusti!A:C,3,0)</f>
        <v>20</v>
      </c>
    </row>
    <row r="3107" spans="1:3" x14ac:dyDescent="0.25">
      <c r="A3107">
        <v>22</v>
      </c>
      <c r="B3107">
        <v>15823</v>
      </c>
      <c r="C3107">
        <f>VLOOKUP(Table_ExternalData_1[[#This Row],[Discount_Id]],Popusti!A:C,3,0)</f>
        <v>20</v>
      </c>
    </row>
    <row r="3108" spans="1:3" x14ac:dyDescent="0.25">
      <c r="A3108">
        <v>22</v>
      </c>
      <c r="B3108">
        <v>15824</v>
      </c>
      <c r="C3108">
        <f>VLOOKUP(Table_ExternalData_1[[#This Row],[Discount_Id]],Popusti!A:C,3,0)</f>
        <v>20</v>
      </c>
    </row>
    <row r="3109" spans="1:3" x14ac:dyDescent="0.25">
      <c r="A3109">
        <v>22</v>
      </c>
      <c r="B3109">
        <v>15825</v>
      </c>
      <c r="C3109">
        <f>VLOOKUP(Table_ExternalData_1[[#This Row],[Discount_Id]],Popusti!A:C,3,0)</f>
        <v>20</v>
      </c>
    </row>
    <row r="3110" spans="1:3" x14ac:dyDescent="0.25">
      <c r="A3110">
        <v>22</v>
      </c>
      <c r="B3110">
        <v>15842</v>
      </c>
      <c r="C3110">
        <f>VLOOKUP(Table_ExternalData_1[[#This Row],[Discount_Id]],Popusti!A:C,3,0)</f>
        <v>20</v>
      </c>
    </row>
    <row r="3111" spans="1:3" x14ac:dyDescent="0.25">
      <c r="A3111">
        <v>22</v>
      </c>
      <c r="B3111">
        <v>15843</v>
      </c>
      <c r="C3111">
        <f>VLOOKUP(Table_ExternalData_1[[#This Row],[Discount_Id]],Popusti!A:C,3,0)</f>
        <v>20</v>
      </c>
    </row>
    <row r="3112" spans="1:3" x14ac:dyDescent="0.25">
      <c r="A3112">
        <v>22</v>
      </c>
      <c r="B3112">
        <v>15845</v>
      </c>
      <c r="C3112">
        <f>VLOOKUP(Table_ExternalData_1[[#This Row],[Discount_Id]],Popusti!A:C,3,0)</f>
        <v>20</v>
      </c>
    </row>
    <row r="3113" spans="1:3" x14ac:dyDescent="0.25">
      <c r="A3113">
        <v>22</v>
      </c>
      <c r="B3113">
        <v>15848</v>
      </c>
      <c r="C3113">
        <f>VLOOKUP(Table_ExternalData_1[[#This Row],[Discount_Id]],Popusti!A:C,3,0)</f>
        <v>20</v>
      </c>
    </row>
    <row r="3114" spans="1:3" x14ac:dyDescent="0.25">
      <c r="A3114">
        <v>22</v>
      </c>
      <c r="B3114">
        <v>15852</v>
      </c>
      <c r="C3114">
        <f>VLOOKUP(Table_ExternalData_1[[#This Row],[Discount_Id]],Popusti!A:C,3,0)</f>
        <v>20</v>
      </c>
    </row>
    <row r="3115" spans="1:3" x14ac:dyDescent="0.25">
      <c r="A3115">
        <v>22</v>
      </c>
      <c r="B3115">
        <v>15884</v>
      </c>
      <c r="C3115">
        <f>VLOOKUP(Table_ExternalData_1[[#This Row],[Discount_Id]],Popusti!A:C,3,0)</f>
        <v>20</v>
      </c>
    </row>
    <row r="3116" spans="1:3" x14ac:dyDescent="0.25">
      <c r="A3116">
        <v>22</v>
      </c>
      <c r="B3116">
        <v>15887</v>
      </c>
      <c r="C3116">
        <f>VLOOKUP(Table_ExternalData_1[[#This Row],[Discount_Id]],Popusti!A:C,3,0)</f>
        <v>20</v>
      </c>
    </row>
    <row r="3117" spans="1:3" x14ac:dyDescent="0.25">
      <c r="A3117">
        <v>22</v>
      </c>
      <c r="B3117">
        <v>15894</v>
      </c>
      <c r="C3117">
        <f>VLOOKUP(Table_ExternalData_1[[#This Row],[Discount_Id]],Popusti!A:C,3,0)</f>
        <v>20</v>
      </c>
    </row>
    <row r="3118" spans="1:3" x14ac:dyDescent="0.25">
      <c r="A3118">
        <v>22</v>
      </c>
      <c r="B3118">
        <v>15898</v>
      </c>
      <c r="C3118">
        <f>VLOOKUP(Table_ExternalData_1[[#This Row],[Discount_Id]],Popusti!A:C,3,0)</f>
        <v>20</v>
      </c>
    </row>
    <row r="3119" spans="1:3" x14ac:dyDescent="0.25">
      <c r="A3119">
        <v>22</v>
      </c>
      <c r="B3119">
        <v>15925</v>
      </c>
      <c r="C3119">
        <f>VLOOKUP(Table_ExternalData_1[[#This Row],[Discount_Id]],Popusti!A:C,3,0)</f>
        <v>20</v>
      </c>
    </row>
    <row r="3120" spans="1:3" x14ac:dyDescent="0.25">
      <c r="A3120">
        <v>22</v>
      </c>
      <c r="B3120">
        <v>15928</v>
      </c>
      <c r="C3120">
        <f>VLOOKUP(Table_ExternalData_1[[#This Row],[Discount_Id]],Popusti!A:C,3,0)</f>
        <v>20</v>
      </c>
    </row>
    <row r="3121" spans="1:3" x14ac:dyDescent="0.25">
      <c r="A3121">
        <v>22</v>
      </c>
      <c r="B3121">
        <v>15929</v>
      </c>
      <c r="C3121">
        <f>VLOOKUP(Table_ExternalData_1[[#This Row],[Discount_Id]],Popusti!A:C,3,0)</f>
        <v>20</v>
      </c>
    </row>
    <row r="3122" spans="1:3" x14ac:dyDescent="0.25">
      <c r="A3122">
        <v>22</v>
      </c>
      <c r="B3122">
        <v>15932</v>
      </c>
      <c r="C3122">
        <f>VLOOKUP(Table_ExternalData_1[[#This Row],[Discount_Id]],Popusti!A:C,3,0)</f>
        <v>20</v>
      </c>
    </row>
    <row r="3123" spans="1:3" x14ac:dyDescent="0.25">
      <c r="A3123">
        <v>22</v>
      </c>
      <c r="B3123">
        <v>15933</v>
      </c>
      <c r="C3123">
        <f>VLOOKUP(Table_ExternalData_1[[#This Row],[Discount_Id]],Popusti!A:C,3,0)</f>
        <v>20</v>
      </c>
    </row>
    <row r="3124" spans="1:3" x14ac:dyDescent="0.25">
      <c r="A3124">
        <v>22</v>
      </c>
      <c r="B3124">
        <v>15934</v>
      </c>
      <c r="C3124">
        <f>VLOOKUP(Table_ExternalData_1[[#This Row],[Discount_Id]],Popusti!A:C,3,0)</f>
        <v>20</v>
      </c>
    </row>
    <row r="3125" spans="1:3" x14ac:dyDescent="0.25">
      <c r="A3125">
        <v>22</v>
      </c>
      <c r="B3125">
        <v>15935</v>
      </c>
      <c r="C3125">
        <f>VLOOKUP(Table_ExternalData_1[[#This Row],[Discount_Id]],Popusti!A:C,3,0)</f>
        <v>20</v>
      </c>
    </row>
    <row r="3126" spans="1:3" x14ac:dyDescent="0.25">
      <c r="A3126">
        <v>22</v>
      </c>
      <c r="B3126">
        <v>15936</v>
      </c>
      <c r="C3126">
        <f>VLOOKUP(Table_ExternalData_1[[#This Row],[Discount_Id]],Popusti!A:C,3,0)</f>
        <v>20</v>
      </c>
    </row>
    <row r="3127" spans="1:3" x14ac:dyDescent="0.25">
      <c r="A3127">
        <v>22</v>
      </c>
      <c r="B3127">
        <v>15937</v>
      </c>
      <c r="C3127">
        <f>VLOOKUP(Table_ExternalData_1[[#This Row],[Discount_Id]],Popusti!A:C,3,0)</f>
        <v>20</v>
      </c>
    </row>
    <row r="3128" spans="1:3" x14ac:dyDescent="0.25">
      <c r="A3128">
        <v>22</v>
      </c>
      <c r="B3128">
        <v>15941</v>
      </c>
      <c r="C3128">
        <f>VLOOKUP(Table_ExternalData_1[[#This Row],[Discount_Id]],Popusti!A:C,3,0)</f>
        <v>20</v>
      </c>
    </row>
    <row r="3129" spans="1:3" x14ac:dyDescent="0.25">
      <c r="A3129">
        <v>22</v>
      </c>
      <c r="B3129">
        <v>15942</v>
      </c>
      <c r="C3129">
        <f>VLOOKUP(Table_ExternalData_1[[#This Row],[Discount_Id]],Popusti!A:C,3,0)</f>
        <v>20</v>
      </c>
    </row>
    <row r="3130" spans="1:3" x14ac:dyDescent="0.25">
      <c r="A3130">
        <v>22</v>
      </c>
      <c r="B3130">
        <v>15946</v>
      </c>
      <c r="C3130">
        <f>VLOOKUP(Table_ExternalData_1[[#This Row],[Discount_Id]],Popusti!A:C,3,0)</f>
        <v>20</v>
      </c>
    </row>
    <row r="3131" spans="1:3" x14ac:dyDescent="0.25">
      <c r="A3131">
        <v>22</v>
      </c>
      <c r="B3131">
        <v>15947</v>
      </c>
      <c r="C3131">
        <f>VLOOKUP(Table_ExternalData_1[[#This Row],[Discount_Id]],Popusti!A:C,3,0)</f>
        <v>20</v>
      </c>
    </row>
    <row r="3132" spans="1:3" x14ac:dyDescent="0.25">
      <c r="A3132">
        <v>22</v>
      </c>
      <c r="B3132">
        <v>15949</v>
      </c>
      <c r="C3132">
        <f>VLOOKUP(Table_ExternalData_1[[#This Row],[Discount_Id]],Popusti!A:C,3,0)</f>
        <v>20</v>
      </c>
    </row>
    <row r="3133" spans="1:3" x14ac:dyDescent="0.25">
      <c r="A3133">
        <v>22</v>
      </c>
      <c r="B3133">
        <v>16206</v>
      </c>
      <c r="C3133">
        <f>VLOOKUP(Table_ExternalData_1[[#This Row],[Discount_Id]],Popusti!A:C,3,0)</f>
        <v>20</v>
      </c>
    </row>
    <row r="3134" spans="1:3" x14ac:dyDescent="0.25">
      <c r="A3134">
        <v>22</v>
      </c>
      <c r="B3134">
        <v>16207</v>
      </c>
      <c r="C3134">
        <f>VLOOKUP(Table_ExternalData_1[[#This Row],[Discount_Id]],Popusti!A:C,3,0)</f>
        <v>20</v>
      </c>
    </row>
    <row r="3135" spans="1:3" x14ac:dyDescent="0.25">
      <c r="A3135">
        <v>22</v>
      </c>
      <c r="B3135">
        <v>16208</v>
      </c>
      <c r="C3135">
        <f>VLOOKUP(Table_ExternalData_1[[#This Row],[Discount_Id]],Popusti!A:C,3,0)</f>
        <v>20</v>
      </c>
    </row>
    <row r="3136" spans="1:3" x14ac:dyDescent="0.25">
      <c r="A3136">
        <v>22</v>
      </c>
      <c r="B3136">
        <v>16209</v>
      </c>
      <c r="C3136">
        <f>VLOOKUP(Table_ExternalData_1[[#This Row],[Discount_Id]],Popusti!A:C,3,0)</f>
        <v>20</v>
      </c>
    </row>
    <row r="3137" spans="1:3" x14ac:dyDescent="0.25">
      <c r="A3137">
        <v>22</v>
      </c>
      <c r="B3137">
        <v>16213</v>
      </c>
      <c r="C3137">
        <f>VLOOKUP(Table_ExternalData_1[[#This Row],[Discount_Id]],Popusti!A:C,3,0)</f>
        <v>20</v>
      </c>
    </row>
    <row r="3138" spans="1:3" x14ac:dyDescent="0.25">
      <c r="A3138">
        <v>22</v>
      </c>
      <c r="B3138">
        <v>16216</v>
      </c>
      <c r="C3138">
        <f>VLOOKUP(Table_ExternalData_1[[#This Row],[Discount_Id]],Popusti!A:C,3,0)</f>
        <v>20</v>
      </c>
    </row>
    <row r="3139" spans="1:3" x14ac:dyDescent="0.25">
      <c r="A3139">
        <v>22</v>
      </c>
      <c r="B3139">
        <v>16217</v>
      </c>
      <c r="C3139">
        <f>VLOOKUP(Table_ExternalData_1[[#This Row],[Discount_Id]],Popusti!A:C,3,0)</f>
        <v>20</v>
      </c>
    </row>
    <row r="3140" spans="1:3" x14ac:dyDescent="0.25">
      <c r="A3140">
        <v>22</v>
      </c>
      <c r="B3140">
        <v>16218</v>
      </c>
      <c r="C3140">
        <f>VLOOKUP(Table_ExternalData_1[[#This Row],[Discount_Id]],Popusti!A:C,3,0)</f>
        <v>20</v>
      </c>
    </row>
    <row r="3141" spans="1:3" x14ac:dyDescent="0.25">
      <c r="A3141">
        <v>22</v>
      </c>
      <c r="B3141">
        <v>16219</v>
      </c>
      <c r="C3141">
        <f>VLOOKUP(Table_ExternalData_1[[#This Row],[Discount_Id]],Popusti!A:C,3,0)</f>
        <v>20</v>
      </c>
    </row>
    <row r="3142" spans="1:3" x14ac:dyDescent="0.25">
      <c r="A3142">
        <v>22</v>
      </c>
      <c r="B3142">
        <v>16220</v>
      </c>
      <c r="C3142">
        <f>VLOOKUP(Table_ExternalData_1[[#This Row],[Discount_Id]],Popusti!A:C,3,0)</f>
        <v>20</v>
      </c>
    </row>
    <row r="3143" spans="1:3" x14ac:dyDescent="0.25">
      <c r="A3143">
        <v>22</v>
      </c>
      <c r="B3143">
        <v>16221</v>
      </c>
      <c r="C3143">
        <f>VLOOKUP(Table_ExternalData_1[[#This Row],[Discount_Id]],Popusti!A:C,3,0)</f>
        <v>20</v>
      </c>
    </row>
    <row r="3144" spans="1:3" x14ac:dyDescent="0.25">
      <c r="A3144">
        <v>22</v>
      </c>
      <c r="B3144">
        <v>16222</v>
      </c>
      <c r="C3144">
        <f>VLOOKUP(Table_ExternalData_1[[#This Row],[Discount_Id]],Popusti!A:C,3,0)</f>
        <v>20</v>
      </c>
    </row>
    <row r="3145" spans="1:3" x14ac:dyDescent="0.25">
      <c r="A3145">
        <v>22</v>
      </c>
      <c r="B3145">
        <v>16223</v>
      </c>
      <c r="C3145">
        <f>VLOOKUP(Table_ExternalData_1[[#This Row],[Discount_Id]],Popusti!A:C,3,0)</f>
        <v>20</v>
      </c>
    </row>
    <row r="3146" spans="1:3" x14ac:dyDescent="0.25">
      <c r="A3146">
        <v>22</v>
      </c>
      <c r="B3146">
        <v>16225</v>
      </c>
      <c r="C3146">
        <f>VLOOKUP(Table_ExternalData_1[[#This Row],[Discount_Id]],Popusti!A:C,3,0)</f>
        <v>20</v>
      </c>
    </row>
    <row r="3147" spans="1:3" x14ac:dyDescent="0.25">
      <c r="A3147">
        <v>22</v>
      </c>
      <c r="B3147">
        <v>16227</v>
      </c>
      <c r="C3147">
        <f>VLOOKUP(Table_ExternalData_1[[#This Row],[Discount_Id]],Popusti!A:C,3,0)</f>
        <v>20</v>
      </c>
    </row>
    <row r="3148" spans="1:3" x14ac:dyDescent="0.25">
      <c r="A3148">
        <v>22</v>
      </c>
      <c r="B3148">
        <v>16228</v>
      </c>
      <c r="C3148">
        <f>VLOOKUP(Table_ExternalData_1[[#This Row],[Discount_Id]],Popusti!A:C,3,0)</f>
        <v>20</v>
      </c>
    </row>
    <row r="3149" spans="1:3" x14ac:dyDescent="0.25">
      <c r="A3149">
        <v>22</v>
      </c>
      <c r="B3149">
        <v>16229</v>
      </c>
      <c r="C3149">
        <f>VLOOKUP(Table_ExternalData_1[[#This Row],[Discount_Id]],Popusti!A:C,3,0)</f>
        <v>20</v>
      </c>
    </row>
    <row r="3150" spans="1:3" x14ac:dyDescent="0.25">
      <c r="A3150">
        <v>22</v>
      </c>
      <c r="B3150">
        <v>16230</v>
      </c>
      <c r="C3150">
        <f>VLOOKUP(Table_ExternalData_1[[#This Row],[Discount_Id]],Popusti!A:C,3,0)</f>
        <v>20</v>
      </c>
    </row>
    <row r="3151" spans="1:3" x14ac:dyDescent="0.25">
      <c r="A3151">
        <v>22</v>
      </c>
      <c r="B3151">
        <v>16243</v>
      </c>
      <c r="C3151">
        <f>VLOOKUP(Table_ExternalData_1[[#This Row],[Discount_Id]],Popusti!A:C,3,0)</f>
        <v>20</v>
      </c>
    </row>
    <row r="3152" spans="1:3" x14ac:dyDescent="0.25">
      <c r="A3152">
        <v>22</v>
      </c>
      <c r="B3152">
        <v>16245</v>
      </c>
      <c r="C3152">
        <f>VLOOKUP(Table_ExternalData_1[[#This Row],[Discount_Id]],Popusti!A:C,3,0)</f>
        <v>20</v>
      </c>
    </row>
    <row r="3153" spans="1:3" x14ac:dyDescent="0.25">
      <c r="A3153">
        <v>22</v>
      </c>
      <c r="B3153">
        <v>16247</v>
      </c>
      <c r="C3153">
        <f>VLOOKUP(Table_ExternalData_1[[#This Row],[Discount_Id]],Popusti!A:C,3,0)</f>
        <v>20</v>
      </c>
    </row>
    <row r="3154" spans="1:3" x14ac:dyDescent="0.25">
      <c r="A3154">
        <v>22</v>
      </c>
      <c r="B3154">
        <v>16248</v>
      </c>
      <c r="C3154">
        <f>VLOOKUP(Table_ExternalData_1[[#This Row],[Discount_Id]],Popusti!A:C,3,0)</f>
        <v>20</v>
      </c>
    </row>
    <row r="3155" spans="1:3" x14ac:dyDescent="0.25">
      <c r="A3155">
        <v>22</v>
      </c>
      <c r="B3155">
        <v>16250</v>
      </c>
      <c r="C3155">
        <f>VLOOKUP(Table_ExternalData_1[[#This Row],[Discount_Id]],Popusti!A:C,3,0)</f>
        <v>20</v>
      </c>
    </row>
    <row r="3156" spans="1:3" x14ac:dyDescent="0.25">
      <c r="A3156">
        <v>22</v>
      </c>
      <c r="B3156">
        <v>16253</v>
      </c>
      <c r="C3156">
        <f>VLOOKUP(Table_ExternalData_1[[#This Row],[Discount_Id]],Popusti!A:C,3,0)</f>
        <v>20</v>
      </c>
    </row>
    <row r="3157" spans="1:3" x14ac:dyDescent="0.25">
      <c r="A3157">
        <v>22</v>
      </c>
      <c r="B3157">
        <v>16259</v>
      </c>
      <c r="C3157">
        <f>VLOOKUP(Table_ExternalData_1[[#This Row],[Discount_Id]],Popusti!A:C,3,0)</f>
        <v>20</v>
      </c>
    </row>
    <row r="3158" spans="1:3" x14ac:dyDescent="0.25">
      <c r="A3158">
        <v>22</v>
      </c>
      <c r="B3158">
        <v>16267</v>
      </c>
      <c r="C3158">
        <f>VLOOKUP(Table_ExternalData_1[[#This Row],[Discount_Id]],Popusti!A:C,3,0)</f>
        <v>20</v>
      </c>
    </row>
    <row r="3159" spans="1:3" x14ac:dyDescent="0.25">
      <c r="A3159">
        <v>22</v>
      </c>
      <c r="B3159">
        <v>16270</v>
      </c>
      <c r="C3159">
        <f>VLOOKUP(Table_ExternalData_1[[#This Row],[Discount_Id]],Popusti!A:C,3,0)</f>
        <v>20</v>
      </c>
    </row>
    <row r="3160" spans="1:3" x14ac:dyDescent="0.25">
      <c r="A3160">
        <v>22</v>
      </c>
      <c r="B3160">
        <v>16275</v>
      </c>
      <c r="C3160">
        <f>VLOOKUP(Table_ExternalData_1[[#This Row],[Discount_Id]],Popusti!A:C,3,0)</f>
        <v>20</v>
      </c>
    </row>
    <row r="3161" spans="1:3" x14ac:dyDescent="0.25">
      <c r="A3161">
        <v>22</v>
      </c>
      <c r="B3161">
        <v>16278</v>
      </c>
      <c r="C3161">
        <f>VLOOKUP(Table_ExternalData_1[[#This Row],[Discount_Id]],Popusti!A:C,3,0)</f>
        <v>20</v>
      </c>
    </row>
    <row r="3162" spans="1:3" x14ac:dyDescent="0.25">
      <c r="A3162">
        <v>22</v>
      </c>
      <c r="B3162">
        <v>16279</v>
      </c>
      <c r="C3162">
        <f>VLOOKUP(Table_ExternalData_1[[#This Row],[Discount_Id]],Popusti!A:C,3,0)</f>
        <v>20</v>
      </c>
    </row>
    <row r="3163" spans="1:3" x14ac:dyDescent="0.25">
      <c r="A3163">
        <v>22</v>
      </c>
      <c r="B3163">
        <v>16280</v>
      </c>
      <c r="C3163">
        <f>VLOOKUP(Table_ExternalData_1[[#This Row],[Discount_Id]],Popusti!A:C,3,0)</f>
        <v>20</v>
      </c>
    </row>
    <row r="3164" spans="1:3" x14ac:dyDescent="0.25">
      <c r="A3164">
        <v>22</v>
      </c>
      <c r="B3164">
        <v>16281</v>
      </c>
      <c r="C3164">
        <f>VLOOKUP(Table_ExternalData_1[[#This Row],[Discount_Id]],Popusti!A:C,3,0)</f>
        <v>20</v>
      </c>
    </row>
    <row r="3165" spans="1:3" x14ac:dyDescent="0.25">
      <c r="A3165">
        <v>22</v>
      </c>
      <c r="B3165">
        <v>16287</v>
      </c>
      <c r="C3165">
        <f>VLOOKUP(Table_ExternalData_1[[#This Row],[Discount_Id]],Popusti!A:C,3,0)</f>
        <v>20</v>
      </c>
    </row>
    <row r="3166" spans="1:3" x14ac:dyDescent="0.25">
      <c r="A3166">
        <v>22</v>
      </c>
      <c r="B3166">
        <v>16299</v>
      </c>
      <c r="C3166">
        <f>VLOOKUP(Table_ExternalData_1[[#This Row],[Discount_Id]],Popusti!A:C,3,0)</f>
        <v>20</v>
      </c>
    </row>
    <row r="3167" spans="1:3" x14ac:dyDescent="0.25">
      <c r="A3167">
        <v>22</v>
      </c>
      <c r="B3167">
        <v>16305</v>
      </c>
      <c r="C3167">
        <f>VLOOKUP(Table_ExternalData_1[[#This Row],[Discount_Id]],Popusti!A:C,3,0)</f>
        <v>20</v>
      </c>
    </row>
    <row r="3168" spans="1:3" x14ac:dyDescent="0.25">
      <c r="A3168">
        <v>22</v>
      </c>
      <c r="B3168">
        <v>16306</v>
      </c>
      <c r="C3168">
        <f>VLOOKUP(Table_ExternalData_1[[#This Row],[Discount_Id]],Popusti!A:C,3,0)</f>
        <v>20</v>
      </c>
    </row>
    <row r="3169" spans="1:3" x14ac:dyDescent="0.25">
      <c r="A3169">
        <v>22</v>
      </c>
      <c r="B3169">
        <v>16312</v>
      </c>
      <c r="C3169">
        <f>VLOOKUP(Table_ExternalData_1[[#This Row],[Discount_Id]],Popusti!A:C,3,0)</f>
        <v>20</v>
      </c>
    </row>
    <row r="3170" spans="1:3" x14ac:dyDescent="0.25">
      <c r="A3170">
        <v>22</v>
      </c>
      <c r="B3170">
        <v>16318</v>
      </c>
      <c r="C3170">
        <f>VLOOKUP(Table_ExternalData_1[[#This Row],[Discount_Id]],Popusti!A:C,3,0)</f>
        <v>20</v>
      </c>
    </row>
    <row r="3171" spans="1:3" x14ac:dyDescent="0.25">
      <c r="A3171">
        <v>22</v>
      </c>
      <c r="B3171">
        <v>16321</v>
      </c>
      <c r="C3171">
        <f>VLOOKUP(Table_ExternalData_1[[#This Row],[Discount_Id]],Popusti!A:C,3,0)</f>
        <v>20</v>
      </c>
    </row>
    <row r="3172" spans="1:3" x14ac:dyDescent="0.25">
      <c r="A3172">
        <v>22</v>
      </c>
      <c r="B3172">
        <v>16322</v>
      </c>
      <c r="C3172">
        <f>VLOOKUP(Table_ExternalData_1[[#This Row],[Discount_Id]],Popusti!A:C,3,0)</f>
        <v>20</v>
      </c>
    </row>
    <row r="3173" spans="1:3" x14ac:dyDescent="0.25">
      <c r="A3173">
        <v>22</v>
      </c>
      <c r="B3173">
        <v>16324</v>
      </c>
      <c r="C3173">
        <f>VLOOKUP(Table_ExternalData_1[[#This Row],[Discount_Id]],Popusti!A:C,3,0)</f>
        <v>20</v>
      </c>
    </row>
    <row r="3174" spans="1:3" x14ac:dyDescent="0.25">
      <c r="A3174">
        <v>22</v>
      </c>
      <c r="B3174">
        <v>16331</v>
      </c>
      <c r="C3174">
        <f>VLOOKUP(Table_ExternalData_1[[#This Row],[Discount_Id]],Popusti!A:C,3,0)</f>
        <v>20</v>
      </c>
    </row>
    <row r="3175" spans="1:3" x14ac:dyDescent="0.25">
      <c r="A3175">
        <v>22</v>
      </c>
      <c r="B3175">
        <v>16332</v>
      </c>
      <c r="C3175">
        <f>VLOOKUP(Table_ExternalData_1[[#This Row],[Discount_Id]],Popusti!A:C,3,0)</f>
        <v>20</v>
      </c>
    </row>
    <row r="3176" spans="1:3" x14ac:dyDescent="0.25">
      <c r="A3176">
        <v>22</v>
      </c>
      <c r="B3176">
        <v>16333</v>
      </c>
      <c r="C3176">
        <f>VLOOKUP(Table_ExternalData_1[[#This Row],[Discount_Id]],Popusti!A:C,3,0)</f>
        <v>20</v>
      </c>
    </row>
    <row r="3177" spans="1:3" x14ac:dyDescent="0.25">
      <c r="A3177">
        <v>22</v>
      </c>
      <c r="B3177">
        <v>16335</v>
      </c>
      <c r="C3177">
        <f>VLOOKUP(Table_ExternalData_1[[#This Row],[Discount_Id]],Popusti!A:C,3,0)</f>
        <v>20</v>
      </c>
    </row>
    <row r="3178" spans="1:3" x14ac:dyDescent="0.25">
      <c r="A3178">
        <v>22</v>
      </c>
      <c r="B3178">
        <v>16336</v>
      </c>
      <c r="C3178">
        <f>VLOOKUP(Table_ExternalData_1[[#This Row],[Discount_Id]],Popusti!A:C,3,0)</f>
        <v>20</v>
      </c>
    </row>
    <row r="3179" spans="1:3" x14ac:dyDescent="0.25">
      <c r="A3179">
        <v>22</v>
      </c>
      <c r="B3179">
        <v>16338</v>
      </c>
      <c r="C3179">
        <f>VLOOKUP(Table_ExternalData_1[[#This Row],[Discount_Id]],Popusti!A:C,3,0)</f>
        <v>20</v>
      </c>
    </row>
    <row r="3180" spans="1:3" x14ac:dyDescent="0.25">
      <c r="A3180">
        <v>22</v>
      </c>
      <c r="B3180">
        <v>16339</v>
      </c>
      <c r="C3180">
        <f>VLOOKUP(Table_ExternalData_1[[#This Row],[Discount_Id]],Popusti!A:C,3,0)</f>
        <v>20</v>
      </c>
    </row>
    <row r="3181" spans="1:3" x14ac:dyDescent="0.25">
      <c r="A3181">
        <v>22</v>
      </c>
      <c r="B3181">
        <v>16340</v>
      </c>
      <c r="C3181">
        <f>VLOOKUP(Table_ExternalData_1[[#This Row],[Discount_Id]],Popusti!A:C,3,0)</f>
        <v>20</v>
      </c>
    </row>
    <row r="3182" spans="1:3" x14ac:dyDescent="0.25">
      <c r="A3182">
        <v>22</v>
      </c>
      <c r="B3182">
        <v>16341</v>
      </c>
      <c r="C3182">
        <f>VLOOKUP(Table_ExternalData_1[[#This Row],[Discount_Id]],Popusti!A:C,3,0)</f>
        <v>20</v>
      </c>
    </row>
    <row r="3183" spans="1:3" x14ac:dyDescent="0.25">
      <c r="A3183">
        <v>22</v>
      </c>
      <c r="B3183">
        <v>16348</v>
      </c>
      <c r="C3183">
        <f>VLOOKUP(Table_ExternalData_1[[#This Row],[Discount_Id]],Popusti!A:C,3,0)</f>
        <v>20</v>
      </c>
    </row>
    <row r="3184" spans="1:3" x14ac:dyDescent="0.25">
      <c r="A3184">
        <v>22</v>
      </c>
      <c r="B3184">
        <v>16353</v>
      </c>
      <c r="C3184">
        <f>VLOOKUP(Table_ExternalData_1[[#This Row],[Discount_Id]],Popusti!A:C,3,0)</f>
        <v>20</v>
      </c>
    </row>
    <row r="3185" spans="1:3" x14ac:dyDescent="0.25">
      <c r="A3185">
        <v>22</v>
      </c>
      <c r="B3185">
        <v>16359</v>
      </c>
      <c r="C3185">
        <f>VLOOKUP(Table_ExternalData_1[[#This Row],[Discount_Id]],Popusti!A:C,3,0)</f>
        <v>20</v>
      </c>
    </row>
    <row r="3186" spans="1:3" x14ac:dyDescent="0.25">
      <c r="A3186">
        <v>22</v>
      </c>
      <c r="B3186">
        <v>16362</v>
      </c>
      <c r="C3186">
        <f>VLOOKUP(Table_ExternalData_1[[#This Row],[Discount_Id]],Popusti!A:C,3,0)</f>
        <v>20</v>
      </c>
    </row>
    <row r="3187" spans="1:3" x14ac:dyDescent="0.25">
      <c r="A3187">
        <v>22</v>
      </c>
      <c r="B3187">
        <v>16363</v>
      </c>
      <c r="C3187">
        <f>VLOOKUP(Table_ExternalData_1[[#This Row],[Discount_Id]],Popusti!A:C,3,0)</f>
        <v>20</v>
      </c>
    </row>
    <row r="3188" spans="1:3" x14ac:dyDescent="0.25">
      <c r="A3188">
        <v>22</v>
      </c>
      <c r="B3188">
        <v>16364</v>
      </c>
      <c r="C3188">
        <f>VLOOKUP(Table_ExternalData_1[[#This Row],[Discount_Id]],Popusti!A:C,3,0)</f>
        <v>20</v>
      </c>
    </row>
    <row r="3189" spans="1:3" x14ac:dyDescent="0.25">
      <c r="A3189">
        <v>22</v>
      </c>
      <c r="B3189">
        <v>16372</v>
      </c>
      <c r="C3189">
        <f>VLOOKUP(Table_ExternalData_1[[#This Row],[Discount_Id]],Popusti!A:C,3,0)</f>
        <v>20</v>
      </c>
    </row>
    <row r="3190" spans="1:3" x14ac:dyDescent="0.25">
      <c r="A3190">
        <v>22</v>
      </c>
      <c r="B3190">
        <v>16373</v>
      </c>
      <c r="C3190">
        <f>VLOOKUP(Table_ExternalData_1[[#This Row],[Discount_Id]],Popusti!A:C,3,0)</f>
        <v>20</v>
      </c>
    </row>
    <row r="3191" spans="1:3" x14ac:dyDescent="0.25">
      <c r="A3191">
        <v>22</v>
      </c>
      <c r="B3191">
        <v>16379</v>
      </c>
      <c r="C3191">
        <f>VLOOKUP(Table_ExternalData_1[[#This Row],[Discount_Id]],Popusti!A:C,3,0)</f>
        <v>20</v>
      </c>
    </row>
    <row r="3192" spans="1:3" x14ac:dyDescent="0.25">
      <c r="A3192">
        <v>22</v>
      </c>
      <c r="B3192">
        <v>16380</v>
      </c>
      <c r="C3192">
        <f>VLOOKUP(Table_ExternalData_1[[#This Row],[Discount_Id]],Popusti!A:C,3,0)</f>
        <v>20</v>
      </c>
    </row>
    <row r="3193" spans="1:3" x14ac:dyDescent="0.25">
      <c r="A3193">
        <v>22</v>
      </c>
      <c r="B3193">
        <v>16381</v>
      </c>
      <c r="C3193">
        <f>VLOOKUP(Table_ExternalData_1[[#This Row],[Discount_Id]],Popusti!A:C,3,0)</f>
        <v>20</v>
      </c>
    </row>
    <row r="3194" spans="1:3" x14ac:dyDescent="0.25">
      <c r="A3194">
        <v>22</v>
      </c>
      <c r="B3194">
        <v>16382</v>
      </c>
      <c r="C3194">
        <f>VLOOKUP(Table_ExternalData_1[[#This Row],[Discount_Id]],Popusti!A:C,3,0)</f>
        <v>20</v>
      </c>
    </row>
    <row r="3195" spans="1:3" x14ac:dyDescent="0.25">
      <c r="A3195">
        <v>22</v>
      </c>
      <c r="B3195">
        <v>16383</v>
      </c>
      <c r="C3195">
        <f>VLOOKUP(Table_ExternalData_1[[#This Row],[Discount_Id]],Popusti!A:C,3,0)</f>
        <v>20</v>
      </c>
    </row>
    <row r="3196" spans="1:3" x14ac:dyDescent="0.25">
      <c r="A3196">
        <v>22</v>
      </c>
      <c r="B3196">
        <v>16384</v>
      </c>
      <c r="C3196">
        <f>VLOOKUP(Table_ExternalData_1[[#This Row],[Discount_Id]],Popusti!A:C,3,0)</f>
        <v>20</v>
      </c>
    </row>
    <row r="3197" spans="1:3" x14ac:dyDescent="0.25">
      <c r="A3197">
        <v>22</v>
      </c>
      <c r="B3197">
        <v>16389</v>
      </c>
      <c r="C3197">
        <f>VLOOKUP(Table_ExternalData_1[[#This Row],[Discount_Id]],Popusti!A:C,3,0)</f>
        <v>20</v>
      </c>
    </row>
    <row r="3198" spans="1:3" x14ac:dyDescent="0.25">
      <c r="A3198">
        <v>22</v>
      </c>
      <c r="B3198">
        <v>16391</v>
      </c>
      <c r="C3198">
        <f>VLOOKUP(Table_ExternalData_1[[#This Row],[Discount_Id]],Popusti!A:C,3,0)</f>
        <v>20</v>
      </c>
    </row>
    <row r="3199" spans="1:3" x14ac:dyDescent="0.25">
      <c r="A3199">
        <v>22</v>
      </c>
      <c r="B3199">
        <v>16394</v>
      </c>
      <c r="C3199">
        <f>VLOOKUP(Table_ExternalData_1[[#This Row],[Discount_Id]],Popusti!A:C,3,0)</f>
        <v>20</v>
      </c>
    </row>
    <row r="3200" spans="1:3" x14ac:dyDescent="0.25">
      <c r="A3200">
        <v>22</v>
      </c>
      <c r="B3200">
        <v>16398</v>
      </c>
      <c r="C3200">
        <f>VLOOKUP(Table_ExternalData_1[[#This Row],[Discount_Id]],Popusti!A:C,3,0)</f>
        <v>20</v>
      </c>
    </row>
    <row r="3201" spans="1:3" x14ac:dyDescent="0.25">
      <c r="A3201">
        <v>22</v>
      </c>
      <c r="B3201">
        <v>16399</v>
      </c>
      <c r="C3201">
        <f>VLOOKUP(Table_ExternalData_1[[#This Row],[Discount_Id]],Popusti!A:C,3,0)</f>
        <v>20</v>
      </c>
    </row>
    <row r="3202" spans="1:3" x14ac:dyDescent="0.25">
      <c r="A3202">
        <v>22</v>
      </c>
      <c r="B3202">
        <v>16403</v>
      </c>
      <c r="C3202">
        <f>VLOOKUP(Table_ExternalData_1[[#This Row],[Discount_Id]],Popusti!A:C,3,0)</f>
        <v>20</v>
      </c>
    </row>
    <row r="3203" spans="1:3" x14ac:dyDescent="0.25">
      <c r="A3203">
        <v>22</v>
      </c>
      <c r="B3203">
        <v>16405</v>
      </c>
      <c r="C3203">
        <f>VLOOKUP(Table_ExternalData_1[[#This Row],[Discount_Id]],Popusti!A:C,3,0)</f>
        <v>20</v>
      </c>
    </row>
    <row r="3204" spans="1:3" x14ac:dyDescent="0.25">
      <c r="A3204">
        <v>22</v>
      </c>
      <c r="B3204">
        <v>16410</v>
      </c>
      <c r="C3204">
        <f>VLOOKUP(Table_ExternalData_1[[#This Row],[Discount_Id]],Popusti!A:C,3,0)</f>
        <v>20</v>
      </c>
    </row>
    <row r="3205" spans="1:3" x14ac:dyDescent="0.25">
      <c r="A3205">
        <v>22</v>
      </c>
      <c r="B3205">
        <v>16411</v>
      </c>
      <c r="C3205">
        <f>VLOOKUP(Table_ExternalData_1[[#This Row],[Discount_Id]],Popusti!A:C,3,0)</f>
        <v>20</v>
      </c>
    </row>
    <row r="3206" spans="1:3" x14ac:dyDescent="0.25">
      <c r="A3206">
        <v>22</v>
      </c>
      <c r="B3206">
        <v>16412</v>
      </c>
      <c r="C3206">
        <f>VLOOKUP(Table_ExternalData_1[[#This Row],[Discount_Id]],Popusti!A:C,3,0)</f>
        <v>20</v>
      </c>
    </row>
    <row r="3207" spans="1:3" x14ac:dyDescent="0.25">
      <c r="A3207">
        <v>22</v>
      </c>
      <c r="B3207">
        <v>16413</v>
      </c>
      <c r="C3207">
        <f>VLOOKUP(Table_ExternalData_1[[#This Row],[Discount_Id]],Popusti!A:C,3,0)</f>
        <v>20</v>
      </c>
    </row>
    <row r="3208" spans="1:3" x14ac:dyDescent="0.25">
      <c r="A3208">
        <v>22</v>
      </c>
      <c r="B3208">
        <v>16414</v>
      </c>
      <c r="C3208">
        <f>VLOOKUP(Table_ExternalData_1[[#This Row],[Discount_Id]],Popusti!A:C,3,0)</f>
        <v>20</v>
      </c>
    </row>
    <row r="3209" spans="1:3" x14ac:dyDescent="0.25">
      <c r="A3209">
        <v>22</v>
      </c>
      <c r="B3209">
        <v>16415</v>
      </c>
      <c r="C3209">
        <f>VLOOKUP(Table_ExternalData_1[[#This Row],[Discount_Id]],Popusti!A:C,3,0)</f>
        <v>20</v>
      </c>
    </row>
    <row r="3210" spans="1:3" x14ac:dyDescent="0.25">
      <c r="A3210">
        <v>22</v>
      </c>
      <c r="B3210">
        <v>16418</v>
      </c>
      <c r="C3210">
        <f>VLOOKUP(Table_ExternalData_1[[#This Row],[Discount_Id]],Popusti!A:C,3,0)</f>
        <v>20</v>
      </c>
    </row>
    <row r="3211" spans="1:3" x14ac:dyDescent="0.25">
      <c r="A3211">
        <v>22</v>
      </c>
      <c r="B3211">
        <v>16421</v>
      </c>
      <c r="C3211">
        <f>VLOOKUP(Table_ExternalData_1[[#This Row],[Discount_Id]],Popusti!A:C,3,0)</f>
        <v>20</v>
      </c>
    </row>
    <row r="3212" spans="1:3" x14ac:dyDescent="0.25">
      <c r="A3212">
        <v>22</v>
      </c>
      <c r="B3212">
        <v>16429</v>
      </c>
      <c r="C3212">
        <f>VLOOKUP(Table_ExternalData_1[[#This Row],[Discount_Id]],Popusti!A:C,3,0)</f>
        <v>20</v>
      </c>
    </row>
    <row r="3213" spans="1:3" x14ac:dyDescent="0.25">
      <c r="A3213">
        <v>22</v>
      </c>
      <c r="B3213">
        <v>16430</v>
      </c>
      <c r="C3213">
        <f>VLOOKUP(Table_ExternalData_1[[#This Row],[Discount_Id]],Popusti!A:C,3,0)</f>
        <v>20</v>
      </c>
    </row>
    <row r="3214" spans="1:3" x14ac:dyDescent="0.25">
      <c r="A3214">
        <v>22</v>
      </c>
      <c r="B3214">
        <v>16431</v>
      </c>
      <c r="C3214">
        <f>VLOOKUP(Table_ExternalData_1[[#This Row],[Discount_Id]],Popusti!A:C,3,0)</f>
        <v>20</v>
      </c>
    </row>
    <row r="3215" spans="1:3" x14ac:dyDescent="0.25">
      <c r="A3215">
        <v>22</v>
      </c>
      <c r="B3215">
        <v>16433</v>
      </c>
      <c r="C3215">
        <f>VLOOKUP(Table_ExternalData_1[[#This Row],[Discount_Id]],Popusti!A:C,3,0)</f>
        <v>20</v>
      </c>
    </row>
    <row r="3216" spans="1:3" x14ac:dyDescent="0.25">
      <c r="A3216">
        <v>22</v>
      </c>
      <c r="B3216">
        <v>16435</v>
      </c>
      <c r="C3216">
        <f>VLOOKUP(Table_ExternalData_1[[#This Row],[Discount_Id]],Popusti!A:C,3,0)</f>
        <v>20</v>
      </c>
    </row>
    <row r="3217" spans="1:3" x14ac:dyDescent="0.25">
      <c r="A3217">
        <v>22</v>
      </c>
      <c r="B3217">
        <v>16436</v>
      </c>
      <c r="C3217">
        <f>VLOOKUP(Table_ExternalData_1[[#This Row],[Discount_Id]],Popusti!A:C,3,0)</f>
        <v>20</v>
      </c>
    </row>
    <row r="3218" spans="1:3" x14ac:dyDescent="0.25">
      <c r="A3218">
        <v>22</v>
      </c>
      <c r="B3218">
        <v>16437</v>
      </c>
      <c r="C3218">
        <f>VLOOKUP(Table_ExternalData_1[[#This Row],[Discount_Id]],Popusti!A:C,3,0)</f>
        <v>20</v>
      </c>
    </row>
    <row r="3219" spans="1:3" x14ac:dyDescent="0.25">
      <c r="A3219">
        <v>22</v>
      </c>
      <c r="B3219">
        <v>16438</v>
      </c>
      <c r="C3219">
        <f>VLOOKUP(Table_ExternalData_1[[#This Row],[Discount_Id]],Popusti!A:C,3,0)</f>
        <v>20</v>
      </c>
    </row>
    <row r="3220" spans="1:3" x14ac:dyDescent="0.25">
      <c r="A3220">
        <v>22</v>
      </c>
      <c r="B3220">
        <v>16439</v>
      </c>
      <c r="C3220">
        <f>VLOOKUP(Table_ExternalData_1[[#This Row],[Discount_Id]],Popusti!A:C,3,0)</f>
        <v>20</v>
      </c>
    </row>
    <row r="3221" spans="1:3" x14ac:dyDescent="0.25">
      <c r="A3221">
        <v>22</v>
      </c>
      <c r="B3221">
        <v>16440</v>
      </c>
      <c r="C3221">
        <f>VLOOKUP(Table_ExternalData_1[[#This Row],[Discount_Id]],Popusti!A:C,3,0)</f>
        <v>20</v>
      </c>
    </row>
    <row r="3222" spans="1:3" x14ac:dyDescent="0.25">
      <c r="A3222">
        <v>22</v>
      </c>
      <c r="B3222">
        <v>16441</v>
      </c>
      <c r="C3222">
        <f>VLOOKUP(Table_ExternalData_1[[#This Row],[Discount_Id]],Popusti!A:C,3,0)</f>
        <v>20</v>
      </c>
    </row>
    <row r="3223" spans="1:3" x14ac:dyDescent="0.25">
      <c r="A3223">
        <v>22</v>
      </c>
      <c r="B3223">
        <v>16442</v>
      </c>
      <c r="C3223">
        <f>VLOOKUP(Table_ExternalData_1[[#This Row],[Discount_Id]],Popusti!A:C,3,0)</f>
        <v>20</v>
      </c>
    </row>
    <row r="3224" spans="1:3" x14ac:dyDescent="0.25">
      <c r="A3224">
        <v>22</v>
      </c>
      <c r="B3224">
        <v>16443</v>
      </c>
      <c r="C3224">
        <f>VLOOKUP(Table_ExternalData_1[[#This Row],[Discount_Id]],Popusti!A:C,3,0)</f>
        <v>20</v>
      </c>
    </row>
    <row r="3225" spans="1:3" x14ac:dyDescent="0.25">
      <c r="A3225">
        <v>22</v>
      </c>
      <c r="B3225">
        <v>16446</v>
      </c>
      <c r="C3225">
        <f>VLOOKUP(Table_ExternalData_1[[#This Row],[Discount_Id]],Popusti!A:C,3,0)</f>
        <v>20</v>
      </c>
    </row>
    <row r="3226" spans="1:3" x14ac:dyDescent="0.25">
      <c r="A3226">
        <v>22</v>
      </c>
      <c r="B3226">
        <v>16447</v>
      </c>
      <c r="C3226">
        <f>VLOOKUP(Table_ExternalData_1[[#This Row],[Discount_Id]],Popusti!A:C,3,0)</f>
        <v>20</v>
      </c>
    </row>
    <row r="3227" spans="1:3" x14ac:dyDescent="0.25">
      <c r="A3227">
        <v>22</v>
      </c>
      <c r="B3227">
        <v>16448</v>
      </c>
      <c r="C3227">
        <f>VLOOKUP(Table_ExternalData_1[[#This Row],[Discount_Id]],Popusti!A:C,3,0)</f>
        <v>20</v>
      </c>
    </row>
    <row r="3228" spans="1:3" x14ac:dyDescent="0.25">
      <c r="A3228">
        <v>22</v>
      </c>
      <c r="B3228">
        <v>16460</v>
      </c>
      <c r="C3228">
        <f>VLOOKUP(Table_ExternalData_1[[#This Row],[Discount_Id]],Popusti!A:C,3,0)</f>
        <v>20</v>
      </c>
    </row>
    <row r="3229" spans="1:3" x14ac:dyDescent="0.25">
      <c r="A3229">
        <v>22</v>
      </c>
      <c r="B3229">
        <v>16463</v>
      </c>
      <c r="C3229">
        <f>VLOOKUP(Table_ExternalData_1[[#This Row],[Discount_Id]],Popusti!A:C,3,0)</f>
        <v>20</v>
      </c>
    </row>
    <row r="3230" spans="1:3" x14ac:dyDescent="0.25">
      <c r="A3230">
        <v>22</v>
      </c>
      <c r="B3230">
        <v>16465</v>
      </c>
      <c r="C3230">
        <f>VLOOKUP(Table_ExternalData_1[[#This Row],[Discount_Id]],Popusti!A:C,3,0)</f>
        <v>20</v>
      </c>
    </row>
    <row r="3231" spans="1:3" x14ac:dyDescent="0.25">
      <c r="A3231">
        <v>22</v>
      </c>
      <c r="B3231">
        <v>16466</v>
      </c>
      <c r="C3231">
        <f>VLOOKUP(Table_ExternalData_1[[#This Row],[Discount_Id]],Popusti!A:C,3,0)</f>
        <v>20</v>
      </c>
    </row>
    <row r="3232" spans="1:3" x14ac:dyDescent="0.25">
      <c r="A3232">
        <v>22</v>
      </c>
      <c r="B3232">
        <v>16472</v>
      </c>
      <c r="C3232">
        <f>VLOOKUP(Table_ExternalData_1[[#This Row],[Discount_Id]],Popusti!A:C,3,0)</f>
        <v>20</v>
      </c>
    </row>
    <row r="3233" spans="1:3" x14ac:dyDescent="0.25">
      <c r="A3233">
        <v>22</v>
      </c>
      <c r="B3233">
        <v>16474</v>
      </c>
      <c r="C3233">
        <f>VLOOKUP(Table_ExternalData_1[[#This Row],[Discount_Id]],Popusti!A:C,3,0)</f>
        <v>20</v>
      </c>
    </row>
    <row r="3234" spans="1:3" x14ac:dyDescent="0.25">
      <c r="A3234">
        <v>22</v>
      </c>
      <c r="B3234">
        <v>16475</v>
      </c>
      <c r="C3234">
        <f>VLOOKUP(Table_ExternalData_1[[#This Row],[Discount_Id]],Popusti!A:C,3,0)</f>
        <v>20</v>
      </c>
    </row>
    <row r="3235" spans="1:3" x14ac:dyDescent="0.25">
      <c r="A3235">
        <v>22</v>
      </c>
      <c r="B3235">
        <v>16476</v>
      </c>
      <c r="C3235">
        <f>VLOOKUP(Table_ExternalData_1[[#This Row],[Discount_Id]],Popusti!A:C,3,0)</f>
        <v>20</v>
      </c>
    </row>
    <row r="3236" spans="1:3" x14ac:dyDescent="0.25">
      <c r="A3236">
        <v>22</v>
      </c>
      <c r="B3236">
        <v>16477</v>
      </c>
      <c r="C3236">
        <f>VLOOKUP(Table_ExternalData_1[[#This Row],[Discount_Id]],Popusti!A:C,3,0)</f>
        <v>20</v>
      </c>
    </row>
    <row r="3237" spans="1:3" x14ac:dyDescent="0.25">
      <c r="A3237">
        <v>22</v>
      </c>
      <c r="B3237">
        <v>16478</v>
      </c>
      <c r="C3237">
        <f>VLOOKUP(Table_ExternalData_1[[#This Row],[Discount_Id]],Popusti!A:C,3,0)</f>
        <v>20</v>
      </c>
    </row>
    <row r="3238" spans="1:3" x14ac:dyDescent="0.25">
      <c r="A3238">
        <v>22</v>
      </c>
      <c r="B3238">
        <v>16479</v>
      </c>
      <c r="C3238">
        <f>VLOOKUP(Table_ExternalData_1[[#This Row],[Discount_Id]],Popusti!A:C,3,0)</f>
        <v>20</v>
      </c>
    </row>
    <row r="3239" spans="1:3" x14ac:dyDescent="0.25">
      <c r="A3239">
        <v>22</v>
      </c>
      <c r="B3239">
        <v>16480</v>
      </c>
      <c r="C3239">
        <f>VLOOKUP(Table_ExternalData_1[[#This Row],[Discount_Id]],Popusti!A:C,3,0)</f>
        <v>20</v>
      </c>
    </row>
    <row r="3240" spans="1:3" x14ac:dyDescent="0.25">
      <c r="A3240">
        <v>22</v>
      </c>
      <c r="B3240">
        <v>16481</v>
      </c>
      <c r="C3240">
        <f>VLOOKUP(Table_ExternalData_1[[#This Row],[Discount_Id]],Popusti!A:C,3,0)</f>
        <v>20</v>
      </c>
    </row>
    <row r="3241" spans="1:3" x14ac:dyDescent="0.25">
      <c r="A3241">
        <v>22</v>
      </c>
      <c r="B3241">
        <v>16482</v>
      </c>
      <c r="C3241">
        <f>VLOOKUP(Table_ExternalData_1[[#This Row],[Discount_Id]],Popusti!A:C,3,0)</f>
        <v>20</v>
      </c>
    </row>
    <row r="3242" spans="1:3" x14ac:dyDescent="0.25">
      <c r="A3242">
        <v>22</v>
      </c>
      <c r="B3242">
        <v>16483</v>
      </c>
      <c r="C3242">
        <f>VLOOKUP(Table_ExternalData_1[[#This Row],[Discount_Id]],Popusti!A:C,3,0)</f>
        <v>20</v>
      </c>
    </row>
    <row r="3243" spans="1:3" x14ac:dyDescent="0.25">
      <c r="A3243">
        <v>22</v>
      </c>
      <c r="B3243">
        <v>16486</v>
      </c>
      <c r="C3243">
        <f>VLOOKUP(Table_ExternalData_1[[#This Row],[Discount_Id]],Popusti!A:C,3,0)</f>
        <v>20</v>
      </c>
    </row>
    <row r="3244" spans="1:3" x14ac:dyDescent="0.25">
      <c r="A3244">
        <v>22</v>
      </c>
      <c r="B3244">
        <v>16493</v>
      </c>
      <c r="C3244">
        <f>VLOOKUP(Table_ExternalData_1[[#This Row],[Discount_Id]],Popusti!A:C,3,0)</f>
        <v>20</v>
      </c>
    </row>
    <row r="3245" spans="1:3" x14ac:dyDescent="0.25">
      <c r="A3245">
        <v>22</v>
      </c>
      <c r="B3245">
        <v>16494</v>
      </c>
      <c r="C3245">
        <f>VLOOKUP(Table_ExternalData_1[[#This Row],[Discount_Id]],Popusti!A:C,3,0)</f>
        <v>20</v>
      </c>
    </row>
    <row r="3246" spans="1:3" x14ac:dyDescent="0.25">
      <c r="A3246">
        <v>22</v>
      </c>
      <c r="B3246">
        <v>16495</v>
      </c>
      <c r="C3246">
        <f>VLOOKUP(Table_ExternalData_1[[#This Row],[Discount_Id]],Popusti!A:C,3,0)</f>
        <v>20</v>
      </c>
    </row>
    <row r="3247" spans="1:3" x14ac:dyDescent="0.25">
      <c r="A3247">
        <v>22</v>
      </c>
      <c r="B3247">
        <v>16497</v>
      </c>
      <c r="C3247">
        <f>VLOOKUP(Table_ExternalData_1[[#This Row],[Discount_Id]],Popusti!A:C,3,0)</f>
        <v>20</v>
      </c>
    </row>
    <row r="3248" spans="1:3" x14ac:dyDescent="0.25">
      <c r="A3248">
        <v>22</v>
      </c>
      <c r="B3248">
        <v>16498</v>
      </c>
      <c r="C3248">
        <f>VLOOKUP(Table_ExternalData_1[[#This Row],[Discount_Id]],Popusti!A:C,3,0)</f>
        <v>20</v>
      </c>
    </row>
    <row r="3249" spans="1:3" x14ac:dyDescent="0.25">
      <c r="A3249">
        <v>22</v>
      </c>
      <c r="B3249">
        <v>16499</v>
      </c>
      <c r="C3249">
        <f>VLOOKUP(Table_ExternalData_1[[#This Row],[Discount_Id]],Popusti!A:C,3,0)</f>
        <v>20</v>
      </c>
    </row>
    <row r="3250" spans="1:3" x14ac:dyDescent="0.25">
      <c r="A3250">
        <v>22</v>
      </c>
      <c r="B3250">
        <v>16503</v>
      </c>
      <c r="C3250">
        <f>VLOOKUP(Table_ExternalData_1[[#This Row],[Discount_Id]],Popusti!A:C,3,0)</f>
        <v>20</v>
      </c>
    </row>
    <row r="3251" spans="1:3" x14ac:dyDescent="0.25">
      <c r="A3251">
        <v>22</v>
      </c>
      <c r="B3251">
        <v>16512</v>
      </c>
      <c r="C3251">
        <f>VLOOKUP(Table_ExternalData_1[[#This Row],[Discount_Id]],Popusti!A:C,3,0)</f>
        <v>20</v>
      </c>
    </row>
    <row r="3252" spans="1:3" x14ac:dyDescent="0.25">
      <c r="A3252">
        <v>22</v>
      </c>
      <c r="B3252">
        <v>16514</v>
      </c>
      <c r="C3252">
        <f>VLOOKUP(Table_ExternalData_1[[#This Row],[Discount_Id]],Popusti!A:C,3,0)</f>
        <v>20</v>
      </c>
    </row>
    <row r="3253" spans="1:3" x14ac:dyDescent="0.25">
      <c r="A3253">
        <v>22</v>
      </c>
      <c r="B3253">
        <v>16515</v>
      </c>
      <c r="C3253">
        <f>VLOOKUP(Table_ExternalData_1[[#This Row],[Discount_Id]],Popusti!A:C,3,0)</f>
        <v>20</v>
      </c>
    </row>
    <row r="3254" spans="1:3" x14ac:dyDescent="0.25">
      <c r="A3254">
        <v>22</v>
      </c>
      <c r="B3254">
        <v>16516</v>
      </c>
      <c r="C3254">
        <f>VLOOKUP(Table_ExternalData_1[[#This Row],[Discount_Id]],Popusti!A:C,3,0)</f>
        <v>20</v>
      </c>
    </row>
    <row r="3255" spans="1:3" x14ac:dyDescent="0.25">
      <c r="A3255">
        <v>22</v>
      </c>
      <c r="B3255">
        <v>16544</v>
      </c>
      <c r="C3255">
        <f>VLOOKUP(Table_ExternalData_1[[#This Row],[Discount_Id]],Popusti!A:C,3,0)</f>
        <v>20</v>
      </c>
    </row>
    <row r="3256" spans="1:3" x14ac:dyDescent="0.25">
      <c r="A3256">
        <v>22</v>
      </c>
      <c r="B3256">
        <v>16552</v>
      </c>
      <c r="C3256">
        <f>VLOOKUP(Table_ExternalData_1[[#This Row],[Discount_Id]],Popusti!A:C,3,0)</f>
        <v>20</v>
      </c>
    </row>
    <row r="3257" spans="1:3" x14ac:dyDescent="0.25">
      <c r="A3257">
        <v>22</v>
      </c>
      <c r="B3257">
        <v>16557</v>
      </c>
      <c r="C3257">
        <f>VLOOKUP(Table_ExternalData_1[[#This Row],[Discount_Id]],Popusti!A:C,3,0)</f>
        <v>20</v>
      </c>
    </row>
    <row r="3258" spans="1:3" x14ac:dyDescent="0.25">
      <c r="A3258">
        <v>22</v>
      </c>
      <c r="B3258">
        <v>16564</v>
      </c>
      <c r="C3258">
        <f>VLOOKUP(Table_ExternalData_1[[#This Row],[Discount_Id]],Popusti!A:C,3,0)</f>
        <v>20</v>
      </c>
    </row>
    <row r="3259" spans="1:3" x14ac:dyDescent="0.25">
      <c r="A3259">
        <v>22</v>
      </c>
      <c r="B3259">
        <v>16565</v>
      </c>
      <c r="C3259">
        <f>VLOOKUP(Table_ExternalData_1[[#This Row],[Discount_Id]],Popusti!A:C,3,0)</f>
        <v>20</v>
      </c>
    </row>
    <row r="3260" spans="1:3" x14ac:dyDescent="0.25">
      <c r="A3260">
        <v>22</v>
      </c>
      <c r="B3260">
        <v>16576</v>
      </c>
      <c r="C3260">
        <f>VLOOKUP(Table_ExternalData_1[[#This Row],[Discount_Id]],Popusti!A:C,3,0)</f>
        <v>20</v>
      </c>
    </row>
    <row r="3261" spans="1:3" x14ac:dyDescent="0.25">
      <c r="A3261">
        <v>22</v>
      </c>
      <c r="B3261">
        <v>16577</v>
      </c>
      <c r="C3261">
        <f>VLOOKUP(Table_ExternalData_1[[#This Row],[Discount_Id]],Popusti!A:C,3,0)</f>
        <v>20</v>
      </c>
    </row>
    <row r="3262" spans="1:3" x14ac:dyDescent="0.25">
      <c r="A3262">
        <v>22</v>
      </c>
      <c r="B3262">
        <v>16578</v>
      </c>
      <c r="C3262">
        <f>VLOOKUP(Table_ExternalData_1[[#This Row],[Discount_Id]],Popusti!A:C,3,0)</f>
        <v>20</v>
      </c>
    </row>
    <row r="3263" spans="1:3" x14ac:dyDescent="0.25">
      <c r="A3263">
        <v>22</v>
      </c>
      <c r="B3263">
        <v>16579</v>
      </c>
      <c r="C3263">
        <f>VLOOKUP(Table_ExternalData_1[[#This Row],[Discount_Id]],Popusti!A:C,3,0)</f>
        <v>20</v>
      </c>
    </row>
    <row r="3264" spans="1:3" x14ac:dyDescent="0.25">
      <c r="A3264">
        <v>22</v>
      </c>
      <c r="B3264">
        <v>16584</v>
      </c>
      <c r="C3264">
        <f>VLOOKUP(Table_ExternalData_1[[#This Row],[Discount_Id]],Popusti!A:C,3,0)</f>
        <v>20</v>
      </c>
    </row>
    <row r="3265" spans="1:3" x14ac:dyDescent="0.25">
      <c r="A3265">
        <v>22</v>
      </c>
      <c r="B3265">
        <v>16585</v>
      </c>
      <c r="C3265">
        <f>VLOOKUP(Table_ExternalData_1[[#This Row],[Discount_Id]],Popusti!A:C,3,0)</f>
        <v>20</v>
      </c>
    </row>
    <row r="3266" spans="1:3" x14ac:dyDescent="0.25">
      <c r="A3266">
        <v>22</v>
      </c>
      <c r="B3266">
        <v>16586</v>
      </c>
      <c r="C3266">
        <f>VLOOKUP(Table_ExternalData_1[[#This Row],[Discount_Id]],Popusti!A:C,3,0)</f>
        <v>20</v>
      </c>
    </row>
    <row r="3267" spans="1:3" x14ac:dyDescent="0.25">
      <c r="A3267">
        <v>22</v>
      </c>
      <c r="B3267">
        <v>16590</v>
      </c>
      <c r="C3267">
        <f>VLOOKUP(Table_ExternalData_1[[#This Row],[Discount_Id]],Popusti!A:C,3,0)</f>
        <v>20</v>
      </c>
    </row>
    <row r="3268" spans="1:3" x14ac:dyDescent="0.25">
      <c r="A3268">
        <v>22</v>
      </c>
      <c r="B3268">
        <v>16591</v>
      </c>
      <c r="C3268">
        <f>VLOOKUP(Table_ExternalData_1[[#This Row],[Discount_Id]],Popusti!A:C,3,0)</f>
        <v>20</v>
      </c>
    </row>
    <row r="3269" spans="1:3" x14ac:dyDescent="0.25">
      <c r="A3269">
        <v>22</v>
      </c>
      <c r="B3269">
        <v>16597</v>
      </c>
      <c r="C3269">
        <f>VLOOKUP(Table_ExternalData_1[[#This Row],[Discount_Id]],Popusti!A:C,3,0)</f>
        <v>20</v>
      </c>
    </row>
    <row r="3270" spans="1:3" x14ac:dyDescent="0.25">
      <c r="A3270">
        <v>22</v>
      </c>
      <c r="B3270">
        <v>16599</v>
      </c>
      <c r="C3270">
        <f>VLOOKUP(Table_ExternalData_1[[#This Row],[Discount_Id]],Popusti!A:C,3,0)</f>
        <v>20</v>
      </c>
    </row>
    <row r="3271" spans="1:3" x14ac:dyDescent="0.25">
      <c r="A3271">
        <v>22</v>
      </c>
      <c r="B3271">
        <v>16600</v>
      </c>
      <c r="C3271">
        <f>VLOOKUP(Table_ExternalData_1[[#This Row],[Discount_Id]],Popusti!A:C,3,0)</f>
        <v>20</v>
      </c>
    </row>
    <row r="3272" spans="1:3" x14ac:dyDescent="0.25">
      <c r="A3272">
        <v>22</v>
      </c>
      <c r="B3272">
        <v>16601</v>
      </c>
      <c r="C3272">
        <f>VLOOKUP(Table_ExternalData_1[[#This Row],[Discount_Id]],Popusti!A:C,3,0)</f>
        <v>20</v>
      </c>
    </row>
    <row r="3273" spans="1:3" x14ac:dyDescent="0.25">
      <c r="A3273">
        <v>22</v>
      </c>
      <c r="B3273">
        <v>16602</v>
      </c>
      <c r="C3273">
        <f>VLOOKUP(Table_ExternalData_1[[#This Row],[Discount_Id]],Popusti!A:C,3,0)</f>
        <v>20</v>
      </c>
    </row>
    <row r="3274" spans="1:3" x14ac:dyDescent="0.25">
      <c r="A3274">
        <v>22</v>
      </c>
      <c r="B3274">
        <v>16605</v>
      </c>
      <c r="C3274">
        <f>VLOOKUP(Table_ExternalData_1[[#This Row],[Discount_Id]],Popusti!A:C,3,0)</f>
        <v>20</v>
      </c>
    </row>
    <row r="3275" spans="1:3" x14ac:dyDescent="0.25">
      <c r="A3275">
        <v>22</v>
      </c>
      <c r="B3275">
        <v>16609</v>
      </c>
      <c r="C3275">
        <f>VLOOKUP(Table_ExternalData_1[[#This Row],[Discount_Id]],Popusti!A:C,3,0)</f>
        <v>20</v>
      </c>
    </row>
    <row r="3276" spans="1:3" x14ac:dyDescent="0.25">
      <c r="A3276">
        <v>22</v>
      </c>
      <c r="B3276">
        <v>16610</v>
      </c>
      <c r="C3276">
        <f>VLOOKUP(Table_ExternalData_1[[#This Row],[Discount_Id]],Popusti!A:C,3,0)</f>
        <v>20</v>
      </c>
    </row>
    <row r="3277" spans="1:3" x14ac:dyDescent="0.25">
      <c r="A3277">
        <v>22</v>
      </c>
      <c r="B3277">
        <v>16611</v>
      </c>
      <c r="C3277">
        <f>VLOOKUP(Table_ExternalData_1[[#This Row],[Discount_Id]],Popusti!A:C,3,0)</f>
        <v>20</v>
      </c>
    </row>
    <row r="3278" spans="1:3" x14ac:dyDescent="0.25">
      <c r="A3278">
        <v>22</v>
      </c>
      <c r="B3278">
        <v>16617</v>
      </c>
      <c r="C3278">
        <f>VLOOKUP(Table_ExternalData_1[[#This Row],[Discount_Id]],Popusti!A:C,3,0)</f>
        <v>20</v>
      </c>
    </row>
    <row r="3279" spans="1:3" x14ac:dyDescent="0.25">
      <c r="A3279">
        <v>22</v>
      </c>
      <c r="B3279">
        <v>16618</v>
      </c>
      <c r="C3279">
        <f>VLOOKUP(Table_ExternalData_1[[#This Row],[Discount_Id]],Popusti!A:C,3,0)</f>
        <v>20</v>
      </c>
    </row>
    <row r="3280" spans="1:3" x14ac:dyDescent="0.25">
      <c r="A3280">
        <v>22</v>
      </c>
      <c r="B3280">
        <v>16619</v>
      </c>
      <c r="C3280">
        <f>VLOOKUP(Table_ExternalData_1[[#This Row],[Discount_Id]],Popusti!A:C,3,0)</f>
        <v>20</v>
      </c>
    </row>
    <row r="3281" spans="1:3" x14ac:dyDescent="0.25">
      <c r="A3281">
        <v>22</v>
      </c>
      <c r="B3281">
        <v>16620</v>
      </c>
      <c r="C3281">
        <f>VLOOKUP(Table_ExternalData_1[[#This Row],[Discount_Id]],Popusti!A:C,3,0)</f>
        <v>20</v>
      </c>
    </row>
    <row r="3282" spans="1:3" x14ac:dyDescent="0.25">
      <c r="A3282">
        <v>22</v>
      </c>
      <c r="B3282">
        <v>16629</v>
      </c>
      <c r="C3282">
        <f>VLOOKUP(Table_ExternalData_1[[#This Row],[Discount_Id]],Popusti!A:C,3,0)</f>
        <v>20</v>
      </c>
    </row>
    <row r="3283" spans="1:3" x14ac:dyDescent="0.25">
      <c r="A3283">
        <v>22</v>
      </c>
      <c r="B3283">
        <v>16642</v>
      </c>
      <c r="C3283">
        <f>VLOOKUP(Table_ExternalData_1[[#This Row],[Discount_Id]],Popusti!A:C,3,0)</f>
        <v>20</v>
      </c>
    </row>
    <row r="3284" spans="1:3" x14ac:dyDescent="0.25">
      <c r="A3284">
        <v>22</v>
      </c>
      <c r="B3284">
        <v>16643</v>
      </c>
      <c r="C3284">
        <f>VLOOKUP(Table_ExternalData_1[[#This Row],[Discount_Id]],Popusti!A:C,3,0)</f>
        <v>20</v>
      </c>
    </row>
    <row r="3285" spans="1:3" x14ac:dyDescent="0.25">
      <c r="A3285">
        <v>22</v>
      </c>
      <c r="B3285">
        <v>16649</v>
      </c>
      <c r="C3285">
        <f>VLOOKUP(Table_ExternalData_1[[#This Row],[Discount_Id]],Popusti!A:C,3,0)</f>
        <v>20</v>
      </c>
    </row>
    <row r="3286" spans="1:3" x14ac:dyDescent="0.25">
      <c r="A3286">
        <v>22</v>
      </c>
      <c r="B3286">
        <v>16650</v>
      </c>
      <c r="C3286">
        <f>VLOOKUP(Table_ExternalData_1[[#This Row],[Discount_Id]],Popusti!A:C,3,0)</f>
        <v>20</v>
      </c>
    </row>
    <row r="3287" spans="1:3" x14ac:dyDescent="0.25">
      <c r="A3287">
        <v>22</v>
      </c>
      <c r="B3287">
        <v>16665</v>
      </c>
      <c r="C3287">
        <f>VLOOKUP(Table_ExternalData_1[[#This Row],[Discount_Id]],Popusti!A:C,3,0)</f>
        <v>20</v>
      </c>
    </row>
    <row r="3288" spans="1:3" x14ac:dyDescent="0.25">
      <c r="A3288">
        <v>22</v>
      </c>
      <c r="B3288">
        <v>16670</v>
      </c>
      <c r="C3288">
        <f>VLOOKUP(Table_ExternalData_1[[#This Row],[Discount_Id]],Popusti!A:C,3,0)</f>
        <v>20</v>
      </c>
    </row>
    <row r="3289" spans="1:3" x14ac:dyDescent="0.25">
      <c r="A3289">
        <v>22</v>
      </c>
      <c r="B3289">
        <v>16671</v>
      </c>
      <c r="C3289">
        <f>VLOOKUP(Table_ExternalData_1[[#This Row],[Discount_Id]],Popusti!A:C,3,0)</f>
        <v>20</v>
      </c>
    </row>
    <row r="3290" spans="1:3" x14ac:dyDescent="0.25">
      <c r="A3290">
        <v>22</v>
      </c>
      <c r="B3290">
        <v>16672</v>
      </c>
      <c r="C3290">
        <f>VLOOKUP(Table_ExternalData_1[[#This Row],[Discount_Id]],Popusti!A:C,3,0)</f>
        <v>20</v>
      </c>
    </row>
    <row r="3291" spans="1:3" x14ac:dyDescent="0.25">
      <c r="A3291">
        <v>22</v>
      </c>
      <c r="B3291">
        <v>16678</v>
      </c>
      <c r="C3291">
        <f>VLOOKUP(Table_ExternalData_1[[#This Row],[Discount_Id]],Popusti!A:C,3,0)</f>
        <v>20</v>
      </c>
    </row>
    <row r="3292" spans="1:3" x14ac:dyDescent="0.25">
      <c r="A3292">
        <v>22</v>
      </c>
      <c r="B3292">
        <v>16679</v>
      </c>
      <c r="C3292">
        <f>VLOOKUP(Table_ExternalData_1[[#This Row],[Discount_Id]],Popusti!A:C,3,0)</f>
        <v>20</v>
      </c>
    </row>
    <row r="3293" spans="1:3" x14ac:dyDescent="0.25">
      <c r="A3293">
        <v>22</v>
      </c>
      <c r="B3293">
        <v>16680</v>
      </c>
      <c r="C3293">
        <f>VLOOKUP(Table_ExternalData_1[[#This Row],[Discount_Id]],Popusti!A:C,3,0)</f>
        <v>20</v>
      </c>
    </row>
    <row r="3294" spans="1:3" x14ac:dyDescent="0.25">
      <c r="A3294">
        <v>22</v>
      </c>
      <c r="B3294">
        <v>16681</v>
      </c>
      <c r="C3294">
        <f>VLOOKUP(Table_ExternalData_1[[#This Row],[Discount_Id]],Popusti!A:C,3,0)</f>
        <v>20</v>
      </c>
    </row>
    <row r="3295" spans="1:3" x14ac:dyDescent="0.25">
      <c r="A3295">
        <v>22</v>
      </c>
      <c r="B3295">
        <v>16682</v>
      </c>
      <c r="C3295">
        <f>VLOOKUP(Table_ExternalData_1[[#This Row],[Discount_Id]],Popusti!A:C,3,0)</f>
        <v>20</v>
      </c>
    </row>
    <row r="3296" spans="1:3" x14ac:dyDescent="0.25">
      <c r="A3296">
        <v>22</v>
      </c>
      <c r="B3296">
        <v>16688</v>
      </c>
      <c r="C3296">
        <f>VLOOKUP(Table_ExternalData_1[[#This Row],[Discount_Id]],Popusti!A:C,3,0)</f>
        <v>20</v>
      </c>
    </row>
    <row r="3297" spans="1:3" x14ac:dyDescent="0.25">
      <c r="A3297">
        <v>22</v>
      </c>
      <c r="B3297">
        <v>16705</v>
      </c>
      <c r="C3297">
        <f>VLOOKUP(Table_ExternalData_1[[#This Row],[Discount_Id]],Popusti!A:C,3,0)</f>
        <v>20</v>
      </c>
    </row>
    <row r="3298" spans="1:3" x14ac:dyDescent="0.25">
      <c r="A3298">
        <v>22</v>
      </c>
      <c r="B3298">
        <v>16706</v>
      </c>
      <c r="C3298">
        <f>VLOOKUP(Table_ExternalData_1[[#This Row],[Discount_Id]],Popusti!A:C,3,0)</f>
        <v>20</v>
      </c>
    </row>
    <row r="3299" spans="1:3" x14ac:dyDescent="0.25">
      <c r="A3299">
        <v>22</v>
      </c>
      <c r="B3299">
        <v>16711</v>
      </c>
      <c r="C3299">
        <f>VLOOKUP(Table_ExternalData_1[[#This Row],[Discount_Id]],Popusti!A:C,3,0)</f>
        <v>20</v>
      </c>
    </row>
    <row r="3300" spans="1:3" x14ac:dyDescent="0.25">
      <c r="A3300">
        <v>22</v>
      </c>
      <c r="B3300">
        <v>16712</v>
      </c>
      <c r="C3300">
        <f>VLOOKUP(Table_ExternalData_1[[#This Row],[Discount_Id]],Popusti!A:C,3,0)</f>
        <v>20</v>
      </c>
    </row>
    <row r="3301" spans="1:3" x14ac:dyDescent="0.25">
      <c r="A3301">
        <v>22</v>
      </c>
      <c r="B3301">
        <v>16714</v>
      </c>
      <c r="C3301">
        <f>VLOOKUP(Table_ExternalData_1[[#This Row],[Discount_Id]],Popusti!A:C,3,0)</f>
        <v>20</v>
      </c>
    </row>
    <row r="3302" spans="1:3" x14ac:dyDescent="0.25">
      <c r="A3302">
        <v>22</v>
      </c>
      <c r="B3302">
        <v>16716</v>
      </c>
      <c r="C3302">
        <f>VLOOKUP(Table_ExternalData_1[[#This Row],[Discount_Id]],Popusti!A:C,3,0)</f>
        <v>20</v>
      </c>
    </row>
    <row r="3303" spans="1:3" x14ac:dyDescent="0.25">
      <c r="A3303">
        <v>22</v>
      </c>
      <c r="B3303">
        <v>16730</v>
      </c>
      <c r="C3303">
        <f>VLOOKUP(Table_ExternalData_1[[#This Row],[Discount_Id]],Popusti!A:C,3,0)</f>
        <v>20</v>
      </c>
    </row>
    <row r="3304" spans="1:3" x14ac:dyDescent="0.25">
      <c r="A3304">
        <v>22</v>
      </c>
      <c r="B3304">
        <v>16738</v>
      </c>
      <c r="C3304">
        <f>VLOOKUP(Table_ExternalData_1[[#This Row],[Discount_Id]],Popusti!A:C,3,0)</f>
        <v>20</v>
      </c>
    </row>
    <row r="3305" spans="1:3" x14ac:dyDescent="0.25">
      <c r="A3305">
        <v>22</v>
      </c>
      <c r="B3305">
        <v>16740</v>
      </c>
      <c r="C3305">
        <f>VLOOKUP(Table_ExternalData_1[[#This Row],[Discount_Id]],Popusti!A:C,3,0)</f>
        <v>20</v>
      </c>
    </row>
    <row r="3306" spans="1:3" x14ac:dyDescent="0.25">
      <c r="A3306">
        <v>22</v>
      </c>
      <c r="B3306">
        <v>16741</v>
      </c>
      <c r="C3306">
        <f>VLOOKUP(Table_ExternalData_1[[#This Row],[Discount_Id]],Popusti!A:C,3,0)</f>
        <v>20</v>
      </c>
    </row>
    <row r="3307" spans="1:3" x14ac:dyDescent="0.25">
      <c r="A3307">
        <v>22</v>
      </c>
      <c r="B3307">
        <v>16747</v>
      </c>
      <c r="C3307">
        <f>VLOOKUP(Table_ExternalData_1[[#This Row],[Discount_Id]],Popusti!A:C,3,0)</f>
        <v>20</v>
      </c>
    </row>
    <row r="3308" spans="1:3" x14ac:dyDescent="0.25">
      <c r="A3308">
        <v>22</v>
      </c>
      <c r="B3308">
        <v>16748</v>
      </c>
      <c r="C3308">
        <f>VLOOKUP(Table_ExternalData_1[[#This Row],[Discount_Id]],Popusti!A:C,3,0)</f>
        <v>20</v>
      </c>
    </row>
    <row r="3309" spans="1:3" x14ac:dyDescent="0.25">
      <c r="A3309">
        <v>22</v>
      </c>
      <c r="B3309">
        <v>16752</v>
      </c>
      <c r="C3309">
        <f>VLOOKUP(Table_ExternalData_1[[#This Row],[Discount_Id]],Popusti!A:C,3,0)</f>
        <v>20</v>
      </c>
    </row>
    <row r="3310" spans="1:3" x14ac:dyDescent="0.25">
      <c r="A3310">
        <v>22</v>
      </c>
      <c r="B3310">
        <v>16753</v>
      </c>
      <c r="C3310">
        <f>VLOOKUP(Table_ExternalData_1[[#This Row],[Discount_Id]],Popusti!A:C,3,0)</f>
        <v>20</v>
      </c>
    </row>
    <row r="3311" spans="1:3" x14ac:dyDescent="0.25">
      <c r="A3311">
        <v>22</v>
      </c>
      <c r="B3311">
        <v>16770</v>
      </c>
      <c r="C3311">
        <f>VLOOKUP(Table_ExternalData_1[[#This Row],[Discount_Id]],Popusti!A:C,3,0)</f>
        <v>20</v>
      </c>
    </row>
    <row r="3312" spans="1:3" x14ac:dyDescent="0.25">
      <c r="A3312">
        <v>22</v>
      </c>
      <c r="B3312">
        <v>16772</v>
      </c>
      <c r="C3312">
        <f>VLOOKUP(Table_ExternalData_1[[#This Row],[Discount_Id]],Popusti!A:C,3,0)</f>
        <v>20</v>
      </c>
    </row>
    <row r="3313" spans="1:3" x14ac:dyDescent="0.25">
      <c r="A3313">
        <v>22</v>
      </c>
      <c r="B3313">
        <v>16773</v>
      </c>
      <c r="C3313">
        <f>VLOOKUP(Table_ExternalData_1[[#This Row],[Discount_Id]],Popusti!A:C,3,0)</f>
        <v>20</v>
      </c>
    </row>
    <row r="3314" spans="1:3" x14ac:dyDescent="0.25">
      <c r="A3314">
        <v>22</v>
      </c>
      <c r="B3314">
        <v>16776</v>
      </c>
      <c r="C3314">
        <f>VLOOKUP(Table_ExternalData_1[[#This Row],[Discount_Id]],Popusti!A:C,3,0)</f>
        <v>20</v>
      </c>
    </row>
    <row r="3315" spans="1:3" x14ac:dyDescent="0.25">
      <c r="A3315">
        <v>22</v>
      </c>
      <c r="B3315">
        <v>16777</v>
      </c>
      <c r="C3315">
        <f>VLOOKUP(Table_ExternalData_1[[#This Row],[Discount_Id]],Popusti!A:C,3,0)</f>
        <v>20</v>
      </c>
    </row>
    <row r="3316" spans="1:3" x14ac:dyDescent="0.25">
      <c r="A3316">
        <v>22</v>
      </c>
      <c r="B3316">
        <v>16783</v>
      </c>
      <c r="C3316">
        <f>VLOOKUP(Table_ExternalData_1[[#This Row],[Discount_Id]],Popusti!A:C,3,0)</f>
        <v>20</v>
      </c>
    </row>
    <row r="3317" spans="1:3" x14ac:dyDescent="0.25">
      <c r="A3317">
        <v>22</v>
      </c>
      <c r="B3317">
        <v>16784</v>
      </c>
      <c r="C3317">
        <f>VLOOKUP(Table_ExternalData_1[[#This Row],[Discount_Id]],Popusti!A:C,3,0)</f>
        <v>20</v>
      </c>
    </row>
    <row r="3318" spans="1:3" x14ac:dyDescent="0.25">
      <c r="A3318">
        <v>22</v>
      </c>
      <c r="B3318">
        <v>16785</v>
      </c>
      <c r="C3318">
        <f>VLOOKUP(Table_ExternalData_1[[#This Row],[Discount_Id]],Popusti!A:C,3,0)</f>
        <v>20</v>
      </c>
    </row>
    <row r="3319" spans="1:3" x14ac:dyDescent="0.25">
      <c r="A3319">
        <v>22</v>
      </c>
      <c r="B3319">
        <v>16787</v>
      </c>
      <c r="C3319">
        <f>VLOOKUP(Table_ExternalData_1[[#This Row],[Discount_Id]],Popusti!A:C,3,0)</f>
        <v>20</v>
      </c>
    </row>
    <row r="3320" spans="1:3" x14ac:dyDescent="0.25">
      <c r="A3320">
        <v>22</v>
      </c>
      <c r="B3320">
        <v>16788</v>
      </c>
      <c r="C3320">
        <f>VLOOKUP(Table_ExternalData_1[[#This Row],[Discount_Id]],Popusti!A:C,3,0)</f>
        <v>20</v>
      </c>
    </row>
    <row r="3321" spans="1:3" x14ac:dyDescent="0.25">
      <c r="A3321">
        <v>22</v>
      </c>
      <c r="B3321">
        <v>16789</v>
      </c>
      <c r="C3321">
        <f>VLOOKUP(Table_ExternalData_1[[#This Row],[Discount_Id]],Popusti!A:C,3,0)</f>
        <v>20</v>
      </c>
    </row>
    <row r="3322" spans="1:3" x14ac:dyDescent="0.25">
      <c r="A3322">
        <v>22</v>
      </c>
      <c r="B3322">
        <v>16792</v>
      </c>
      <c r="C3322">
        <f>VLOOKUP(Table_ExternalData_1[[#This Row],[Discount_Id]],Popusti!A:C,3,0)</f>
        <v>20</v>
      </c>
    </row>
    <row r="3323" spans="1:3" x14ac:dyDescent="0.25">
      <c r="A3323">
        <v>22</v>
      </c>
      <c r="B3323">
        <v>16796</v>
      </c>
      <c r="C3323">
        <f>VLOOKUP(Table_ExternalData_1[[#This Row],[Discount_Id]],Popusti!A:C,3,0)</f>
        <v>20</v>
      </c>
    </row>
    <row r="3324" spans="1:3" x14ac:dyDescent="0.25">
      <c r="A3324">
        <v>22</v>
      </c>
      <c r="B3324">
        <v>16802</v>
      </c>
      <c r="C3324">
        <f>VLOOKUP(Table_ExternalData_1[[#This Row],[Discount_Id]],Popusti!A:C,3,0)</f>
        <v>20</v>
      </c>
    </row>
    <row r="3325" spans="1:3" x14ac:dyDescent="0.25">
      <c r="A3325">
        <v>22</v>
      </c>
      <c r="B3325">
        <v>16803</v>
      </c>
      <c r="C3325">
        <f>VLOOKUP(Table_ExternalData_1[[#This Row],[Discount_Id]],Popusti!A:C,3,0)</f>
        <v>20</v>
      </c>
    </row>
    <row r="3326" spans="1:3" x14ac:dyDescent="0.25">
      <c r="A3326">
        <v>22</v>
      </c>
      <c r="B3326">
        <v>16812</v>
      </c>
      <c r="C3326">
        <f>VLOOKUP(Table_ExternalData_1[[#This Row],[Discount_Id]],Popusti!A:C,3,0)</f>
        <v>20</v>
      </c>
    </row>
    <row r="3327" spans="1:3" x14ac:dyDescent="0.25">
      <c r="A3327">
        <v>22</v>
      </c>
      <c r="B3327">
        <v>16813</v>
      </c>
      <c r="C3327">
        <f>VLOOKUP(Table_ExternalData_1[[#This Row],[Discount_Id]],Popusti!A:C,3,0)</f>
        <v>20</v>
      </c>
    </row>
    <row r="3328" spans="1:3" x14ac:dyDescent="0.25">
      <c r="A3328">
        <v>22</v>
      </c>
      <c r="B3328">
        <v>16835</v>
      </c>
      <c r="C3328">
        <f>VLOOKUP(Table_ExternalData_1[[#This Row],[Discount_Id]],Popusti!A:C,3,0)</f>
        <v>20</v>
      </c>
    </row>
    <row r="3329" spans="1:3" x14ac:dyDescent="0.25">
      <c r="A3329">
        <v>22</v>
      </c>
      <c r="B3329">
        <v>16836</v>
      </c>
      <c r="C3329">
        <f>VLOOKUP(Table_ExternalData_1[[#This Row],[Discount_Id]],Popusti!A:C,3,0)</f>
        <v>20</v>
      </c>
    </row>
    <row r="3330" spans="1:3" x14ac:dyDescent="0.25">
      <c r="A3330">
        <v>22</v>
      </c>
      <c r="B3330">
        <v>16837</v>
      </c>
      <c r="C3330">
        <f>VLOOKUP(Table_ExternalData_1[[#This Row],[Discount_Id]],Popusti!A:C,3,0)</f>
        <v>20</v>
      </c>
    </row>
    <row r="3331" spans="1:3" x14ac:dyDescent="0.25">
      <c r="A3331">
        <v>22</v>
      </c>
      <c r="B3331">
        <v>16838</v>
      </c>
      <c r="C3331">
        <f>VLOOKUP(Table_ExternalData_1[[#This Row],[Discount_Id]],Popusti!A:C,3,0)</f>
        <v>20</v>
      </c>
    </row>
    <row r="3332" spans="1:3" x14ac:dyDescent="0.25">
      <c r="A3332">
        <v>22</v>
      </c>
      <c r="B3332">
        <v>16840</v>
      </c>
      <c r="C3332">
        <f>VLOOKUP(Table_ExternalData_1[[#This Row],[Discount_Id]],Popusti!A:C,3,0)</f>
        <v>20</v>
      </c>
    </row>
    <row r="3333" spans="1:3" x14ac:dyDescent="0.25">
      <c r="A3333">
        <v>22</v>
      </c>
      <c r="B3333">
        <v>16841</v>
      </c>
      <c r="C3333">
        <f>VLOOKUP(Table_ExternalData_1[[#This Row],[Discount_Id]],Popusti!A:C,3,0)</f>
        <v>20</v>
      </c>
    </row>
    <row r="3334" spans="1:3" x14ac:dyDescent="0.25">
      <c r="A3334">
        <v>22</v>
      </c>
      <c r="B3334">
        <v>16842</v>
      </c>
      <c r="C3334">
        <f>VLOOKUP(Table_ExternalData_1[[#This Row],[Discount_Id]],Popusti!A:C,3,0)</f>
        <v>20</v>
      </c>
    </row>
    <row r="3335" spans="1:3" x14ac:dyDescent="0.25">
      <c r="A3335">
        <v>22</v>
      </c>
      <c r="B3335">
        <v>16843</v>
      </c>
      <c r="C3335">
        <f>VLOOKUP(Table_ExternalData_1[[#This Row],[Discount_Id]],Popusti!A:C,3,0)</f>
        <v>20</v>
      </c>
    </row>
    <row r="3336" spans="1:3" x14ac:dyDescent="0.25">
      <c r="A3336">
        <v>22</v>
      </c>
      <c r="B3336">
        <v>16844</v>
      </c>
      <c r="C3336">
        <f>VLOOKUP(Table_ExternalData_1[[#This Row],[Discount_Id]],Popusti!A:C,3,0)</f>
        <v>20</v>
      </c>
    </row>
    <row r="3337" spans="1:3" x14ac:dyDescent="0.25">
      <c r="A3337">
        <v>22</v>
      </c>
      <c r="B3337">
        <v>16845</v>
      </c>
      <c r="C3337">
        <f>VLOOKUP(Table_ExternalData_1[[#This Row],[Discount_Id]],Popusti!A:C,3,0)</f>
        <v>20</v>
      </c>
    </row>
    <row r="3338" spans="1:3" x14ac:dyDescent="0.25">
      <c r="A3338">
        <v>22</v>
      </c>
      <c r="B3338">
        <v>16860</v>
      </c>
      <c r="C3338">
        <f>VLOOKUP(Table_ExternalData_1[[#This Row],[Discount_Id]],Popusti!A:C,3,0)</f>
        <v>20</v>
      </c>
    </row>
    <row r="3339" spans="1:3" x14ac:dyDescent="0.25">
      <c r="A3339">
        <v>22</v>
      </c>
      <c r="B3339">
        <v>16861</v>
      </c>
      <c r="C3339">
        <f>VLOOKUP(Table_ExternalData_1[[#This Row],[Discount_Id]],Popusti!A:C,3,0)</f>
        <v>20</v>
      </c>
    </row>
    <row r="3340" spans="1:3" x14ac:dyDescent="0.25">
      <c r="A3340">
        <v>22</v>
      </c>
      <c r="B3340">
        <v>16869</v>
      </c>
      <c r="C3340">
        <f>VLOOKUP(Table_ExternalData_1[[#This Row],[Discount_Id]],Popusti!A:C,3,0)</f>
        <v>20</v>
      </c>
    </row>
    <row r="3341" spans="1:3" x14ac:dyDescent="0.25">
      <c r="A3341">
        <v>22</v>
      </c>
      <c r="B3341">
        <v>16870</v>
      </c>
      <c r="C3341">
        <f>VLOOKUP(Table_ExternalData_1[[#This Row],[Discount_Id]],Popusti!A:C,3,0)</f>
        <v>20</v>
      </c>
    </row>
    <row r="3342" spans="1:3" x14ac:dyDescent="0.25">
      <c r="A3342">
        <v>22</v>
      </c>
      <c r="B3342">
        <v>16871</v>
      </c>
      <c r="C3342">
        <f>VLOOKUP(Table_ExternalData_1[[#This Row],[Discount_Id]],Popusti!A:C,3,0)</f>
        <v>20</v>
      </c>
    </row>
    <row r="3343" spans="1:3" x14ac:dyDescent="0.25">
      <c r="A3343">
        <v>22</v>
      </c>
      <c r="B3343">
        <v>16877</v>
      </c>
      <c r="C3343">
        <f>VLOOKUP(Table_ExternalData_1[[#This Row],[Discount_Id]],Popusti!A:C,3,0)</f>
        <v>20</v>
      </c>
    </row>
    <row r="3344" spans="1:3" x14ac:dyDescent="0.25">
      <c r="A3344">
        <v>22</v>
      </c>
      <c r="B3344">
        <v>16883</v>
      </c>
      <c r="C3344">
        <f>VLOOKUP(Table_ExternalData_1[[#This Row],[Discount_Id]],Popusti!A:C,3,0)</f>
        <v>20</v>
      </c>
    </row>
    <row r="3345" spans="1:3" x14ac:dyDescent="0.25">
      <c r="A3345">
        <v>22</v>
      </c>
      <c r="B3345">
        <v>16884</v>
      </c>
      <c r="C3345">
        <f>VLOOKUP(Table_ExternalData_1[[#This Row],[Discount_Id]],Popusti!A:C,3,0)</f>
        <v>20</v>
      </c>
    </row>
    <row r="3346" spans="1:3" x14ac:dyDescent="0.25">
      <c r="A3346">
        <v>22</v>
      </c>
      <c r="B3346">
        <v>16885</v>
      </c>
      <c r="C3346">
        <f>VLOOKUP(Table_ExternalData_1[[#This Row],[Discount_Id]],Popusti!A:C,3,0)</f>
        <v>20</v>
      </c>
    </row>
    <row r="3347" spans="1:3" x14ac:dyDescent="0.25">
      <c r="A3347">
        <v>22</v>
      </c>
      <c r="B3347">
        <v>16889</v>
      </c>
      <c r="C3347">
        <f>VLOOKUP(Table_ExternalData_1[[#This Row],[Discount_Id]],Popusti!A:C,3,0)</f>
        <v>20</v>
      </c>
    </row>
    <row r="3348" spans="1:3" x14ac:dyDescent="0.25">
      <c r="A3348">
        <v>22</v>
      </c>
      <c r="B3348">
        <v>16890</v>
      </c>
      <c r="C3348">
        <f>VLOOKUP(Table_ExternalData_1[[#This Row],[Discount_Id]],Popusti!A:C,3,0)</f>
        <v>20</v>
      </c>
    </row>
    <row r="3349" spans="1:3" x14ac:dyDescent="0.25">
      <c r="A3349">
        <v>22</v>
      </c>
      <c r="B3349">
        <v>16891</v>
      </c>
      <c r="C3349">
        <f>VLOOKUP(Table_ExternalData_1[[#This Row],[Discount_Id]],Popusti!A:C,3,0)</f>
        <v>20</v>
      </c>
    </row>
    <row r="3350" spans="1:3" x14ac:dyDescent="0.25">
      <c r="A3350">
        <v>22</v>
      </c>
      <c r="B3350">
        <v>16892</v>
      </c>
      <c r="C3350">
        <f>VLOOKUP(Table_ExternalData_1[[#This Row],[Discount_Id]],Popusti!A:C,3,0)</f>
        <v>20</v>
      </c>
    </row>
    <row r="3351" spans="1:3" x14ac:dyDescent="0.25">
      <c r="A3351">
        <v>22</v>
      </c>
      <c r="B3351">
        <v>16893</v>
      </c>
      <c r="C3351">
        <f>VLOOKUP(Table_ExternalData_1[[#This Row],[Discount_Id]],Popusti!A:C,3,0)</f>
        <v>20</v>
      </c>
    </row>
    <row r="3352" spans="1:3" x14ac:dyDescent="0.25">
      <c r="A3352">
        <v>22</v>
      </c>
      <c r="B3352">
        <v>16896</v>
      </c>
      <c r="C3352">
        <f>VLOOKUP(Table_ExternalData_1[[#This Row],[Discount_Id]],Popusti!A:C,3,0)</f>
        <v>20</v>
      </c>
    </row>
    <row r="3353" spans="1:3" x14ac:dyDescent="0.25">
      <c r="A3353">
        <v>22</v>
      </c>
      <c r="B3353">
        <v>16901</v>
      </c>
      <c r="C3353">
        <f>VLOOKUP(Table_ExternalData_1[[#This Row],[Discount_Id]],Popusti!A:C,3,0)</f>
        <v>20</v>
      </c>
    </row>
    <row r="3354" spans="1:3" x14ac:dyDescent="0.25">
      <c r="A3354">
        <v>22</v>
      </c>
      <c r="B3354">
        <v>16902</v>
      </c>
      <c r="C3354">
        <f>VLOOKUP(Table_ExternalData_1[[#This Row],[Discount_Id]],Popusti!A:C,3,0)</f>
        <v>20</v>
      </c>
    </row>
    <row r="3355" spans="1:3" x14ac:dyDescent="0.25">
      <c r="A3355">
        <v>22</v>
      </c>
      <c r="B3355">
        <v>16903</v>
      </c>
      <c r="C3355">
        <f>VLOOKUP(Table_ExternalData_1[[#This Row],[Discount_Id]],Popusti!A:C,3,0)</f>
        <v>20</v>
      </c>
    </row>
    <row r="3356" spans="1:3" x14ac:dyDescent="0.25">
      <c r="A3356">
        <v>22</v>
      </c>
      <c r="B3356">
        <v>16904</v>
      </c>
      <c r="C3356">
        <f>VLOOKUP(Table_ExternalData_1[[#This Row],[Discount_Id]],Popusti!A:C,3,0)</f>
        <v>20</v>
      </c>
    </row>
    <row r="3357" spans="1:3" x14ac:dyDescent="0.25">
      <c r="A3357">
        <v>22</v>
      </c>
      <c r="B3357">
        <v>16910</v>
      </c>
      <c r="C3357">
        <f>VLOOKUP(Table_ExternalData_1[[#This Row],[Discount_Id]],Popusti!A:C,3,0)</f>
        <v>20</v>
      </c>
    </row>
    <row r="3358" spans="1:3" x14ac:dyDescent="0.25">
      <c r="A3358">
        <v>22</v>
      </c>
      <c r="B3358">
        <v>16922</v>
      </c>
      <c r="C3358">
        <f>VLOOKUP(Table_ExternalData_1[[#This Row],[Discount_Id]],Popusti!A:C,3,0)</f>
        <v>20</v>
      </c>
    </row>
    <row r="3359" spans="1:3" x14ac:dyDescent="0.25">
      <c r="A3359">
        <v>22</v>
      </c>
      <c r="B3359">
        <v>16924</v>
      </c>
      <c r="C3359">
        <f>VLOOKUP(Table_ExternalData_1[[#This Row],[Discount_Id]],Popusti!A:C,3,0)</f>
        <v>20</v>
      </c>
    </row>
    <row r="3360" spans="1:3" x14ac:dyDescent="0.25">
      <c r="A3360">
        <v>22</v>
      </c>
      <c r="B3360">
        <v>16925</v>
      </c>
      <c r="C3360">
        <f>VLOOKUP(Table_ExternalData_1[[#This Row],[Discount_Id]],Popusti!A:C,3,0)</f>
        <v>20</v>
      </c>
    </row>
    <row r="3361" spans="1:3" x14ac:dyDescent="0.25">
      <c r="A3361">
        <v>22</v>
      </c>
      <c r="B3361">
        <v>16926</v>
      </c>
      <c r="C3361">
        <f>VLOOKUP(Table_ExternalData_1[[#This Row],[Discount_Id]],Popusti!A:C,3,0)</f>
        <v>20</v>
      </c>
    </row>
    <row r="3362" spans="1:3" x14ac:dyDescent="0.25">
      <c r="A3362">
        <v>22</v>
      </c>
      <c r="B3362">
        <v>16927</v>
      </c>
      <c r="C3362">
        <f>VLOOKUP(Table_ExternalData_1[[#This Row],[Discount_Id]],Popusti!A:C,3,0)</f>
        <v>20</v>
      </c>
    </row>
    <row r="3363" spans="1:3" x14ac:dyDescent="0.25">
      <c r="A3363">
        <v>22</v>
      </c>
      <c r="B3363">
        <v>16928</v>
      </c>
      <c r="C3363">
        <f>VLOOKUP(Table_ExternalData_1[[#This Row],[Discount_Id]],Popusti!A:C,3,0)</f>
        <v>20</v>
      </c>
    </row>
    <row r="3364" spans="1:3" x14ac:dyDescent="0.25">
      <c r="A3364">
        <v>22</v>
      </c>
      <c r="B3364">
        <v>16939</v>
      </c>
      <c r="C3364">
        <f>VLOOKUP(Table_ExternalData_1[[#This Row],[Discount_Id]],Popusti!A:C,3,0)</f>
        <v>20</v>
      </c>
    </row>
    <row r="3365" spans="1:3" x14ac:dyDescent="0.25">
      <c r="A3365">
        <v>22</v>
      </c>
      <c r="B3365">
        <v>16940</v>
      </c>
      <c r="C3365">
        <f>VLOOKUP(Table_ExternalData_1[[#This Row],[Discount_Id]],Popusti!A:C,3,0)</f>
        <v>20</v>
      </c>
    </row>
    <row r="3366" spans="1:3" x14ac:dyDescent="0.25">
      <c r="A3366">
        <v>22</v>
      </c>
      <c r="B3366">
        <v>16941</v>
      </c>
      <c r="C3366">
        <f>VLOOKUP(Table_ExternalData_1[[#This Row],[Discount_Id]],Popusti!A:C,3,0)</f>
        <v>20</v>
      </c>
    </row>
    <row r="3367" spans="1:3" x14ac:dyDescent="0.25">
      <c r="A3367">
        <v>22</v>
      </c>
      <c r="B3367">
        <v>16942</v>
      </c>
      <c r="C3367">
        <f>VLOOKUP(Table_ExternalData_1[[#This Row],[Discount_Id]],Popusti!A:C,3,0)</f>
        <v>20</v>
      </c>
    </row>
    <row r="3368" spans="1:3" x14ac:dyDescent="0.25">
      <c r="A3368">
        <v>22</v>
      </c>
      <c r="B3368">
        <v>16943</v>
      </c>
      <c r="C3368">
        <f>VLOOKUP(Table_ExternalData_1[[#This Row],[Discount_Id]],Popusti!A:C,3,0)</f>
        <v>20</v>
      </c>
    </row>
    <row r="3369" spans="1:3" x14ac:dyDescent="0.25">
      <c r="A3369">
        <v>22</v>
      </c>
      <c r="B3369">
        <v>16944</v>
      </c>
      <c r="C3369">
        <f>VLOOKUP(Table_ExternalData_1[[#This Row],[Discount_Id]],Popusti!A:C,3,0)</f>
        <v>20</v>
      </c>
    </row>
    <row r="3370" spans="1:3" x14ac:dyDescent="0.25">
      <c r="A3370">
        <v>22</v>
      </c>
      <c r="B3370">
        <v>16947</v>
      </c>
      <c r="C3370">
        <f>VLOOKUP(Table_ExternalData_1[[#This Row],[Discount_Id]],Popusti!A:C,3,0)</f>
        <v>20</v>
      </c>
    </row>
    <row r="3371" spans="1:3" x14ac:dyDescent="0.25">
      <c r="A3371">
        <v>22</v>
      </c>
      <c r="B3371">
        <v>16948</v>
      </c>
      <c r="C3371">
        <f>VLOOKUP(Table_ExternalData_1[[#This Row],[Discount_Id]],Popusti!A:C,3,0)</f>
        <v>20</v>
      </c>
    </row>
    <row r="3372" spans="1:3" x14ac:dyDescent="0.25">
      <c r="A3372">
        <v>22</v>
      </c>
      <c r="B3372">
        <v>16952</v>
      </c>
      <c r="C3372">
        <f>VLOOKUP(Table_ExternalData_1[[#This Row],[Discount_Id]],Popusti!A:C,3,0)</f>
        <v>20</v>
      </c>
    </row>
    <row r="3373" spans="1:3" x14ac:dyDescent="0.25">
      <c r="A3373">
        <v>22</v>
      </c>
      <c r="B3373">
        <v>16953</v>
      </c>
      <c r="C3373">
        <f>VLOOKUP(Table_ExternalData_1[[#This Row],[Discount_Id]],Popusti!A:C,3,0)</f>
        <v>20</v>
      </c>
    </row>
    <row r="3374" spans="1:3" x14ac:dyDescent="0.25">
      <c r="A3374">
        <v>22</v>
      </c>
      <c r="B3374">
        <v>16954</v>
      </c>
      <c r="C3374">
        <f>VLOOKUP(Table_ExternalData_1[[#This Row],[Discount_Id]],Popusti!A:C,3,0)</f>
        <v>20</v>
      </c>
    </row>
    <row r="3375" spans="1:3" x14ac:dyDescent="0.25">
      <c r="A3375">
        <v>22</v>
      </c>
      <c r="B3375">
        <v>16959</v>
      </c>
      <c r="C3375">
        <f>VLOOKUP(Table_ExternalData_1[[#This Row],[Discount_Id]],Popusti!A:C,3,0)</f>
        <v>20</v>
      </c>
    </row>
    <row r="3376" spans="1:3" x14ac:dyDescent="0.25">
      <c r="A3376">
        <v>22</v>
      </c>
      <c r="B3376">
        <v>16961</v>
      </c>
      <c r="C3376">
        <f>VLOOKUP(Table_ExternalData_1[[#This Row],[Discount_Id]],Popusti!A:C,3,0)</f>
        <v>20</v>
      </c>
    </row>
    <row r="3377" spans="1:3" x14ac:dyDescent="0.25">
      <c r="A3377">
        <v>22</v>
      </c>
      <c r="B3377">
        <v>16968</v>
      </c>
      <c r="C3377">
        <f>VLOOKUP(Table_ExternalData_1[[#This Row],[Discount_Id]],Popusti!A:C,3,0)</f>
        <v>20</v>
      </c>
    </row>
    <row r="3378" spans="1:3" x14ac:dyDescent="0.25">
      <c r="A3378">
        <v>22</v>
      </c>
      <c r="B3378">
        <v>16970</v>
      </c>
      <c r="C3378">
        <f>VLOOKUP(Table_ExternalData_1[[#This Row],[Discount_Id]],Popusti!A:C,3,0)</f>
        <v>20</v>
      </c>
    </row>
    <row r="3379" spans="1:3" x14ac:dyDescent="0.25">
      <c r="A3379">
        <v>22</v>
      </c>
      <c r="B3379">
        <v>16971</v>
      </c>
      <c r="C3379">
        <f>VLOOKUP(Table_ExternalData_1[[#This Row],[Discount_Id]],Popusti!A:C,3,0)</f>
        <v>20</v>
      </c>
    </row>
    <row r="3380" spans="1:3" x14ac:dyDescent="0.25">
      <c r="A3380">
        <v>22</v>
      </c>
      <c r="B3380">
        <v>16973</v>
      </c>
      <c r="C3380">
        <f>VLOOKUP(Table_ExternalData_1[[#This Row],[Discount_Id]],Popusti!A:C,3,0)</f>
        <v>20</v>
      </c>
    </row>
    <row r="3381" spans="1:3" x14ac:dyDescent="0.25">
      <c r="A3381">
        <v>22</v>
      </c>
      <c r="B3381">
        <v>16974</v>
      </c>
      <c r="C3381">
        <f>VLOOKUP(Table_ExternalData_1[[#This Row],[Discount_Id]],Popusti!A:C,3,0)</f>
        <v>20</v>
      </c>
    </row>
    <row r="3382" spans="1:3" x14ac:dyDescent="0.25">
      <c r="A3382">
        <v>22</v>
      </c>
      <c r="B3382">
        <v>16975</v>
      </c>
      <c r="C3382">
        <f>VLOOKUP(Table_ExternalData_1[[#This Row],[Discount_Id]],Popusti!A:C,3,0)</f>
        <v>20</v>
      </c>
    </row>
    <row r="3383" spans="1:3" x14ac:dyDescent="0.25">
      <c r="A3383">
        <v>22</v>
      </c>
      <c r="B3383">
        <v>16977</v>
      </c>
      <c r="C3383">
        <f>VLOOKUP(Table_ExternalData_1[[#This Row],[Discount_Id]],Popusti!A:C,3,0)</f>
        <v>20</v>
      </c>
    </row>
    <row r="3384" spans="1:3" x14ac:dyDescent="0.25">
      <c r="A3384">
        <v>22</v>
      </c>
      <c r="B3384">
        <v>16978</v>
      </c>
      <c r="C3384">
        <f>VLOOKUP(Table_ExternalData_1[[#This Row],[Discount_Id]],Popusti!A:C,3,0)</f>
        <v>20</v>
      </c>
    </row>
    <row r="3385" spans="1:3" x14ac:dyDescent="0.25">
      <c r="A3385">
        <v>22</v>
      </c>
      <c r="B3385">
        <v>16979</v>
      </c>
      <c r="C3385">
        <f>VLOOKUP(Table_ExternalData_1[[#This Row],[Discount_Id]],Popusti!A:C,3,0)</f>
        <v>20</v>
      </c>
    </row>
    <row r="3386" spans="1:3" x14ac:dyDescent="0.25">
      <c r="A3386">
        <v>22</v>
      </c>
      <c r="B3386">
        <v>16980</v>
      </c>
      <c r="C3386">
        <f>VLOOKUP(Table_ExternalData_1[[#This Row],[Discount_Id]],Popusti!A:C,3,0)</f>
        <v>20</v>
      </c>
    </row>
    <row r="3387" spans="1:3" x14ac:dyDescent="0.25">
      <c r="A3387">
        <v>22</v>
      </c>
      <c r="B3387">
        <v>16984</v>
      </c>
      <c r="C3387">
        <f>VLOOKUP(Table_ExternalData_1[[#This Row],[Discount_Id]],Popusti!A:C,3,0)</f>
        <v>20</v>
      </c>
    </row>
    <row r="3388" spans="1:3" x14ac:dyDescent="0.25">
      <c r="A3388">
        <v>22</v>
      </c>
      <c r="B3388">
        <v>16991</v>
      </c>
      <c r="C3388">
        <f>VLOOKUP(Table_ExternalData_1[[#This Row],[Discount_Id]],Popusti!A:C,3,0)</f>
        <v>20</v>
      </c>
    </row>
    <row r="3389" spans="1:3" x14ac:dyDescent="0.25">
      <c r="A3389">
        <v>22</v>
      </c>
      <c r="B3389">
        <v>16993</v>
      </c>
      <c r="C3389">
        <f>VLOOKUP(Table_ExternalData_1[[#This Row],[Discount_Id]],Popusti!A:C,3,0)</f>
        <v>20</v>
      </c>
    </row>
    <row r="3390" spans="1:3" x14ac:dyDescent="0.25">
      <c r="A3390">
        <v>22</v>
      </c>
      <c r="B3390">
        <v>17009</v>
      </c>
      <c r="C3390">
        <f>VLOOKUP(Table_ExternalData_1[[#This Row],[Discount_Id]],Popusti!A:C,3,0)</f>
        <v>20</v>
      </c>
    </row>
    <row r="3391" spans="1:3" x14ac:dyDescent="0.25">
      <c r="A3391">
        <v>22</v>
      </c>
      <c r="B3391">
        <v>17017</v>
      </c>
      <c r="C3391">
        <f>VLOOKUP(Table_ExternalData_1[[#This Row],[Discount_Id]],Popusti!A:C,3,0)</f>
        <v>20</v>
      </c>
    </row>
    <row r="3392" spans="1:3" x14ac:dyDescent="0.25">
      <c r="A3392">
        <v>22</v>
      </c>
      <c r="B3392">
        <v>17018</v>
      </c>
      <c r="C3392">
        <f>VLOOKUP(Table_ExternalData_1[[#This Row],[Discount_Id]],Popusti!A:C,3,0)</f>
        <v>20</v>
      </c>
    </row>
    <row r="3393" spans="1:3" x14ac:dyDescent="0.25">
      <c r="A3393">
        <v>22</v>
      </c>
      <c r="B3393">
        <v>17019</v>
      </c>
      <c r="C3393">
        <f>VLOOKUP(Table_ExternalData_1[[#This Row],[Discount_Id]],Popusti!A:C,3,0)</f>
        <v>20</v>
      </c>
    </row>
    <row r="3394" spans="1:3" x14ac:dyDescent="0.25">
      <c r="A3394">
        <v>22</v>
      </c>
      <c r="B3394">
        <v>17023</v>
      </c>
      <c r="C3394">
        <f>VLOOKUP(Table_ExternalData_1[[#This Row],[Discount_Id]],Popusti!A:C,3,0)</f>
        <v>20</v>
      </c>
    </row>
    <row r="3395" spans="1:3" x14ac:dyDescent="0.25">
      <c r="A3395">
        <v>22</v>
      </c>
      <c r="B3395">
        <v>17033</v>
      </c>
      <c r="C3395">
        <f>VLOOKUP(Table_ExternalData_1[[#This Row],[Discount_Id]],Popusti!A:C,3,0)</f>
        <v>20</v>
      </c>
    </row>
    <row r="3396" spans="1:3" x14ac:dyDescent="0.25">
      <c r="A3396">
        <v>22</v>
      </c>
      <c r="B3396">
        <v>17068</v>
      </c>
      <c r="C3396">
        <f>VLOOKUP(Table_ExternalData_1[[#This Row],[Discount_Id]],Popusti!A:C,3,0)</f>
        <v>20</v>
      </c>
    </row>
    <row r="3397" spans="1:3" x14ac:dyDescent="0.25">
      <c r="A3397">
        <v>22</v>
      </c>
      <c r="B3397">
        <v>17069</v>
      </c>
      <c r="C3397">
        <f>VLOOKUP(Table_ExternalData_1[[#This Row],[Discount_Id]],Popusti!A:C,3,0)</f>
        <v>20</v>
      </c>
    </row>
    <row r="3398" spans="1:3" x14ac:dyDescent="0.25">
      <c r="A3398">
        <v>22</v>
      </c>
      <c r="B3398">
        <v>17071</v>
      </c>
      <c r="C3398">
        <f>VLOOKUP(Table_ExternalData_1[[#This Row],[Discount_Id]],Popusti!A:C,3,0)</f>
        <v>20</v>
      </c>
    </row>
    <row r="3399" spans="1:3" x14ac:dyDescent="0.25">
      <c r="A3399">
        <v>22</v>
      </c>
      <c r="B3399">
        <v>17072</v>
      </c>
      <c r="C3399">
        <f>VLOOKUP(Table_ExternalData_1[[#This Row],[Discount_Id]],Popusti!A:C,3,0)</f>
        <v>20</v>
      </c>
    </row>
    <row r="3400" spans="1:3" x14ac:dyDescent="0.25">
      <c r="A3400">
        <v>22</v>
      </c>
      <c r="B3400">
        <v>17073</v>
      </c>
      <c r="C3400">
        <f>VLOOKUP(Table_ExternalData_1[[#This Row],[Discount_Id]],Popusti!A:C,3,0)</f>
        <v>20</v>
      </c>
    </row>
    <row r="3401" spans="1:3" x14ac:dyDescent="0.25">
      <c r="A3401">
        <v>22</v>
      </c>
      <c r="B3401">
        <v>17076</v>
      </c>
      <c r="C3401">
        <f>VLOOKUP(Table_ExternalData_1[[#This Row],[Discount_Id]],Popusti!A:C,3,0)</f>
        <v>20</v>
      </c>
    </row>
    <row r="3402" spans="1:3" x14ac:dyDescent="0.25">
      <c r="A3402">
        <v>22</v>
      </c>
      <c r="B3402">
        <v>17170</v>
      </c>
      <c r="C3402">
        <f>VLOOKUP(Table_ExternalData_1[[#This Row],[Discount_Id]],Popusti!A:C,3,0)</f>
        <v>20</v>
      </c>
    </row>
    <row r="3403" spans="1:3" x14ac:dyDescent="0.25">
      <c r="A3403">
        <v>22</v>
      </c>
      <c r="B3403">
        <v>17172</v>
      </c>
      <c r="C3403">
        <f>VLOOKUP(Table_ExternalData_1[[#This Row],[Discount_Id]],Popusti!A:C,3,0)</f>
        <v>20</v>
      </c>
    </row>
    <row r="3404" spans="1:3" x14ac:dyDescent="0.25">
      <c r="A3404">
        <v>22</v>
      </c>
      <c r="B3404">
        <v>17176</v>
      </c>
      <c r="C3404">
        <f>VLOOKUP(Table_ExternalData_1[[#This Row],[Discount_Id]],Popusti!A:C,3,0)</f>
        <v>20</v>
      </c>
    </row>
    <row r="3405" spans="1:3" x14ac:dyDescent="0.25">
      <c r="A3405">
        <v>22</v>
      </c>
      <c r="B3405">
        <v>17179</v>
      </c>
      <c r="C3405">
        <f>VLOOKUP(Table_ExternalData_1[[#This Row],[Discount_Id]],Popusti!A:C,3,0)</f>
        <v>20</v>
      </c>
    </row>
    <row r="3406" spans="1:3" x14ac:dyDescent="0.25">
      <c r="A3406">
        <v>22</v>
      </c>
      <c r="B3406">
        <v>17180</v>
      </c>
      <c r="C3406">
        <f>VLOOKUP(Table_ExternalData_1[[#This Row],[Discount_Id]],Popusti!A:C,3,0)</f>
        <v>20</v>
      </c>
    </row>
    <row r="3407" spans="1:3" x14ac:dyDescent="0.25">
      <c r="A3407">
        <v>22</v>
      </c>
      <c r="B3407">
        <v>17187</v>
      </c>
      <c r="C3407">
        <f>VLOOKUP(Table_ExternalData_1[[#This Row],[Discount_Id]],Popusti!A:C,3,0)</f>
        <v>20</v>
      </c>
    </row>
    <row r="3408" spans="1:3" x14ac:dyDescent="0.25">
      <c r="A3408">
        <v>22</v>
      </c>
      <c r="B3408">
        <v>17192</v>
      </c>
      <c r="C3408">
        <f>VLOOKUP(Table_ExternalData_1[[#This Row],[Discount_Id]],Popusti!A:C,3,0)</f>
        <v>20</v>
      </c>
    </row>
    <row r="3409" spans="1:3" x14ac:dyDescent="0.25">
      <c r="A3409">
        <v>22</v>
      </c>
      <c r="B3409">
        <v>17193</v>
      </c>
      <c r="C3409">
        <f>VLOOKUP(Table_ExternalData_1[[#This Row],[Discount_Id]],Popusti!A:C,3,0)</f>
        <v>20</v>
      </c>
    </row>
    <row r="3410" spans="1:3" x14ac:dyDescent="0.25">
      <c r="A3410">
        <v>22</v>
      </c>
      <c r="B3410">
        <v>17194</v>
      </c>
      <c r="C3410">
        <f>VLOOKUP(Table_ExternalData_1[[#This Row],[Discount_Id]],Popusti!A:C,3,0)</f>
        <v>20</v>
      </c>
    </row>
    <row r="3411" spans="1:3" x14ac:dyDescent="0.25">
      <c r="A3411">
        <v>22</v>
      </c>
      <c r="B3411">
        <v>17197</v>
      </c>
      <c r="C3411">
        <f>VLOOKUP(Table_ExternalData_1[[#This Row],[Discount_Id]],Popusti!A:C,3,0)</f>
        <v>20</v>
      </c>
    </row>
    <row r="3412" spans="1:3" x14ac:dyDescent="0.25">
      <c r="A3412">
        <v>22</v>
      </c>
      <c r="B3412">
        <v>17198</v>
      </c>
      <c r="C3412">
        <f>VLOOKUP(Table_ExternalData_1[[#This Row],[Discount_Id]],Popusti!A:C,3,0)</f>
        <v>20</v>
      </c>
    </row>
    <row r="3413" spans="1:3" x14ac:dyDescent="0.25">
      <c r="A3413">
        <v>22</v>
      </c>
      <c r="B3413">
        <v>17217</v>
      </c>
      <c r="C3413">
        <f>VLOOKUP(Table_ExternalData_1[[#This Row],[Discount_Id]],Popusti!A:C,3,0)</f>
        <v>20</v>
      </c>
    </row>
    <row r="3414" spans="1:3" x14ac:dyDescent="0.25">
      <c r="A3414">
        <v>22</v>
      </c>
      <c r="B3414">
        <v>17218</v>
      </c>
      <c r="C3414">
        <f>VLOOKUP(Table_ExternalData_1[[#This Row],[Discount_Id]],Popusti!A:C,3,0)</f>
        <v>20</v>
      </c>
    </row>
    <row r="3415" spans="1:3" x14ac:dyDescent="0.25">
      <c r="A3415">
        <v>22</v>
      </c>
      <c r="B3415">
        <v>17219</v>
      </c>
      <c r="C3415">
        <f>VLOOKUP(Table_ExternalData_1[[#This Row],[Discount_Id]],Popusti!A:C,3,0)</f>
        <v>20</v>
      </c>
    </row>
    <row r="3416" spans="1:3" x14ac:dyDescent="0.25">
      <c r="A3416">
        <v>22</v>
      </c>
      <c r="B3416">
        <v>17220</v>
      </c>
      <c r="C3416">
        <f>VLOOKUP(Table_ExternalData_1[[#This Row],[Discount_Id]],Popusti!A:C,3,0)</f>
        <v>20</v>
      </c>
    </row>
    <row r="3417" spans="1:3" x14ac:dyDescent="0.25">
      <c r="A3417">
        <v>22</v>
      </c>
      <c r="B3417">
        <v>17221</v>
      </c>
      <c r="C3417">
        <f>VLOOKUP(Table_ExternalData_1[[#This Row],[Discount_Id]],Popusti!A:C,3,0)</f>
        <v>20</v>
      </c>
    </row>
    <row r="3418" spans="1:3" x14ac:dyDescent="0.25">
      <c r="A3418">
        <v>22</v>
      </c>
      <c r="B3418">
        <v>17222</v>
      </c>
      <c r="C3418">
        <f>VLOOKUP(Table_ExternalData_1[[#This Row],[Discount_Id]],Popusti!A:C,3,0)</f>
        <v>20</v>
      </c>
    </row>
    <row r="3419" spans="1:3" x14ac:dyDescent="0.25">
      <c r="A3419">
        <v>22</v>
      </c>
      <c r="B3419">
        <v>17228</v>
      </c>
      <c r="C3419">
        <f>VLOOKUP(Table_ExternalData_1[[#This Row],[Discount_Id]],Popusti!A:C,3,0)</f>
        <v>20</v>
      </c>
    </row>
    <row r="3420" spans="1:3" x14ac:dyDescent="0.25">
      <c r="A3420">
        <v>22</v>
      </c>
      <c r="B3420">
        <v>17229</v>
      </c>
      <c r="C3420">
        <f>VLOOKUP(Table_ExternalData_1[[#This Row],[Discount_Id]],Popusti!A:C,3,0)</f>
        <v>20</v>
      </c>
    </row>
    <row r="3421" spans="1:3" x14ac:dyDescent="0.25">
      <c r="A3421">
        <v>22</v>
      </c>
      <c r="B3421">
        <v>17230</v>
      </c>
      <c r="C3421">
        <f>VLOOKUP(Table_ExternalData_1[[#This Row],[Discount_Id]],Popusti!A:C,3,0)</f>
        <v>20</v>
      </c>
    </row>
    <row r="3422" spans="1:3" x14ac:dyDescent="0.25">
      <c r="A3422">
        <v>22</v>
      </c>
      <c r="B3422">
        <v>17235</v>
      </c>
      <c r="C3422">
        <f>VLOOKUP(Table_ExternalData_1[[#This Row],[Discount_Id]],Popusti!A:C,3,0)</f>
        <v>20</v>
      </c>
    </row>
    <row r="3423" spans="1:3" x14ac:dyDescent="0.25">
      <c r="A3423">
        <v>22</v>
      </c>
      <c r="B3423">
        <v>17240</v>
      </c>
      <c r="C3423">
        <f>VLOOKUP(Table_ExternalData_1[[#This Row],[Discount_Id]],Popusti!A:C,3,0)</f>
        <v>20</v>
      </c>
    </row>
    <row r="3424" spans="1:3" x14ac:dyDescent="0.25">
      <c r="A3424">
        <v>22</v>
      </c>
      <c r="B3424">
        <v>17244</v>
      </c>
      <c r="C3424">
        <f>VLOOKUP(Table_ExternalData_1[[#This Row],[Discount_Id]],Popusti!A:C,3,0)</f>
        <v>20</v>
      </c>
    </row>
    <row r="3425" spans="1:3" x14ac:dyDescent="0.25">
      <c r="A3425">
        <v>22</v>
      </c>
      <c r="B3425">
        <v>17268</v>
      </c>
      <c r="C3425">
        <f>VLOOKUP(Table_ExternalData_1[[#This Row],[Discount_Id]],Popusti!A:C,3,0)</f>
        <v>20</v>
      </c>
    </row>
    <row r="3426" spans="1:3" x14ac:dyDescent="0.25">
      <c r="A3426">
        <v>22</v>
      </c>
      <c r="B3426">
        <v>17271</v>
      </c>
      <c r="C3426">
        <f>VLOOKUP(Table_ExternalData_1[[#This Row],[Discount_Id]],Popusti!A:C,3,0)</f>
        <v>20</v>
      </c>
    </row>
    <row r="3427" spans="1:3" x14ac:dyDescent="0.25">
      <c r="A3427">
        <v>22</v>
      </c>
      <c r="B3427">
        <v>17276</v>
      </c>
      <c r="C3427">
        <f>VLOOKUP(Table_ExternalData_1[[#This Row],[Discount_Id]],Popusti!A:C,3,0)</f>
        <v>20</v>
      </c>
    </row>
    <row r="3428" spans="1:3" x14ac:dyDescent="0.25">
      <c r="A3428">
        <v>22</v>
      </c>
      <c r="B3428">
        <v>17278</v>
      </c>
      <c r="C3428">
        <f>VLOOKUP(Table_ExternalData_1[[#This Row],[Discount_Id]],Popusti!A:C,3,0)</f>
        <v>20</v>
      </c>
    </row>
    <row r="3429" spans="1:3" x14ac:dyDescent="0.25">
      <c r="A3429">
        <v>22</v>
      </c>
      <c r="B3429">
        <v>17279</v>
      </c>
      <c r="C3429">
        <f>VLOOKUP(Table_ExternalData_1[[#This Row],[Discount_Id]],Popusti!A:C,3,0)</f>
        <v>20</v>
      </c>
    </row>
    <row r="3430" spans="1:3" x14ac:dyDescent="0.25">
      <c r="A3430">
        <v>22</v>
      </c>
      <c r="B3430">
        <v>17280</v>
      </c>
      <c r="C3430">
        <f>VLOOKUP(Table_ExternalData_1[[#This Row],[Discount_Id]],Popusti!A:C,3,0)</f>
        <v>20</v>
      </c>
    </row>
    <row r="3431" spans="1:3" x14ac:dyDescent="0.25">
      <c r="A3431">
        <v>22</v>
      </c>
      <c r="B3431">
        <v>17281</v>
      </c>
      <c r="C3431">
        <f>VLOOKUP(Table_ExternalData_1[[#This Row],[Discount_Id]],Popusti!A:C,3,0)</f>
        <v>20</v>
      </c>
    </row>
    <row r="3432" spans="1:3" x14ac:dyDescent="0.25">
      <c r="A3432">
        <v>22</v>
      </c>
      <c r="B3432">
        <v>17282</v>
      </c>
      <c r="C3432">
        <f>VLOOKUP(Table_ExternalData_1[[#This Row],[Discount_Id]],Popusti!A:C,3,0)</f>
        <v>20</v>
      </c>
    </row>
    <row r="3433" spans="1:3" x14ac:dyDescent="0.25">
      <c r="A3433">
        <v>22</v>
      </c>
      <c r="B3433">
        <v>17283</v>
      </c>
      <c r="C3433">
        <f>VLOOKUP(Table_ExternalData_1[[#This Row],[Discount_Id]],Popusti!A:C,3,0)</f>
        <v>20</v>
      </c>
    </row>
    <row r="3434" spans="1:3" x14ac:dyDescent="0.25">
      <c r="A3434">
        <v>22</v>
      </c>
      <c r="B3434">
        <v>17296</v>
      </c>
      <c r="C3434">
        <f>VLOOKUP(Table_ExternalData_1[[#This Row],[Discount_Id]],Popusti!A:C,3,0)</f>
        <v>20</v>
      </c>
    </row>
    <row r="3435" spans="1:3" x14ac:dyDescent="0.25">
      <c r="A3435">
        <v>22</v>
      </c>
      <c r="B3435">
        <v>17308</v>
      </c>
      <c r="C3435">
        <f>VLOOKUP(Table_ExternalData_1[[#This Row],[Discount_Id]],Popusti!A:C,3,0)</f>
        <v>20</v>
      </c>
    </row>
    <row r="3436" spans="1:3" x14ac:dyDescent="0.25">
      <c r="A3436">
        <v>22</v>
      </c>
      <c r="B3436">
        <v>17309</v>
      </c>
      <c r="C3436">
        <f>VLOOKUP(Table_ExternalData_1[[#This Row],[Discount_Id]],Popusti!A:C,3,0)</f>
        <v>20</v>
      </c>
    </row>
    <row r="3437" spans="1:3" x14ac:dyDescent="0.25">
      <c r="A3437">
        <v>22</v>
      </c>
      <c r="B3437">
        <v>17314</v>
      </c>
      <c r="C3437">
        <f>VLOOKUP(Table_ExternalData_1[[#This Row],[Discount_Id]],Popusti!A:C,3,0)</f>
        <v>20</v>
      </c>
    </row>
    <row r="3438" spans="1:3" x14ac:dyDescent="0.25">
      <c r="A3438">
        <v>22</v>
      </c>
      <c r="B3438">
        <v>17315</v>
      </c>
      <c r="C3438">
        <f>VLOOKUP(Table_ExternalData_1[[#This Row],[Discount_Id]],Popusti!A:C,3,0)</f>
        <v>20</v>
      </c>
    </row>
    <row r="3439" spans="1:3" x14ac:dyDescent="0.25">
      <c r="A3439">
        <v>22</v>
      </c>
      <c r="B3439">
        <v>17316</v>
      </c>
      <c r="C3439">
        <f>VLOOKUP(Table_ExternalData_1[[#This Row],[Discount_Id]],Popusti!A:C,3,0)</f>
        <v>20</v>
      </c>
    </row>
    <row r="3440" spans="1:3" x14ac:dyDescent="0.25">
      <c r="A3440">
        <v>22</v>
      </c>
      <c r="B3440">
        <v>17317</v>
      </c>
      <c r="C3440">
        <f>VLOOKUP(Table_ExternalData_1[[#This Row],[Discount_Id]],Popusti!A:C,3,0)</f>
        <v>20</v>
      </c>
    </row>
    <row r="3441" spans="1:3" x14ac:dyDescent="0.25">
      <c r="A3441">
        <v>22</v>
      </c>
      <c r="B3441">
        <v>17318</v>
      </c>
      <c r="C3441">
        <f>VLOOKUP(Table_ExternalData_1[[#This Row],[Discount_Id]],Popusti!A:C,3,0)</f>
        <v>20</v>
      </c>
    </row>
    <row r="3442" spans="1:3" x14ac:dyDescent="0.25">
      <c r="A3442">
        <v>22</v>
      </c>
      <c r="B3442">
        <v>17325</v>
      </c>
      <c r="C3442">
        <f>VLOOKUP(Table_ExternalData_1[[#This Row],[Discount_Id]],Popusti!A:C,3,0)</f>
        <v>20</v>
      </c>
    </row>
    <row r="3443" spans="1:3" x14ac:dyDescent="0.25">
      <c r="A3443">
        <v>22</v>
      </c>
      <c r="B3443">
        <v>17328</v>
      </c>
      <c r="C3443">
        <f>VLOOKUP(Table_ExternalData_1[[#This Row],[Discount_Id]],Popusti!A:C,3,0)</f>
        <v>20</v>
      </c>
    </row>
    <row r="3444" spans="1:3" x14ac:dyDescent="0.25">
      <c r="A3444">
        <v>22</v>
      </c>
      <c r="B3444">
        <v>17333</v>
      </c>
      <c r="C3444">
        <f>VLOOKUP(Table_ExternalData_1[[#This Row],[Discount_Id]],Popusti!A:C,3,0)</f>
        <v>20</v>
      </c>
    </row>
    <row r="3445" spans="1:3" x14ac:dyDescent="0.25">
      <c r="A3445">
        <v>22</v>
      </c>
      <c r="B3445">
        <v>17335</v>
      </c>
      <c r="C3445">
        <f>VLOOKUP(Table_ExternalData_1[[#This Row],[Discount_Id]],Popusti!A:C,3,0)</f>
        <v>20</v>
      </c>
    </row>
    <row r="3446" spans="1:3" x14ac:dyDescent="0.25">
      <c r="A3446">
        <v>22</v>
      </c>
      <c r="B3446">
        <v>17336</v>
      </c>
      <c r="C3446">
        <f>VLOOKUP(Table_ExternalData_1[[#This Row],[Discount_Id]],Popusti!A:C,3,0)</f>
        <v>20</v>
      </c>
    </row>
    <row r="3447" spans="1:3" x14ac:dyDescent="0.25">
      <c r="A3447">
        <v>22</v>
      </c>
      <c r="B3447">
        <v>17337</v>
      </c>
      <c r="C3447">
        <f>VLOOKUP(Table_ExternalData_1[[#This Row],[Discount_Id]],Popusti!A:C,3,0)</f>
        <v>20</v>
      </c>
    </row>
    <row r="3448" spans="1:3" x14ac:dyDescent="0.25">
      <c r="A3448">
        <v>22</v>
      </c>
      <c r="B3448">
        <v>17338</v>
      </c>
      <c r="C3448">
        <f>VLOOKUP(Table_ExternalData_1[[#This Row],[Discount_Id]],Popusti!A:C,3,0)</f>
        <v>20</v>
      </c>
    </row>
    <row r="3449" spans="1:3" x14ac:dyDescent="0.25">
      <c r="A3449">
        <v>22</v>
      </c>
      <c r="B3449">
        <v>17348</v>
      </c>
      <c r="C3449">
        <f>VLOOKUP(Table_ExternalData_1[[#This Row],[Discount_Id]],Popusti!A:C,3,0)</f>
        <v>20</v>
      </c>
    </row>
    <row r="3450" spans="1:3" x14ac:dyDescent="0.25">
      <c r="A3450">
        <v>22</v>
      </c>
      <c r="B3450">
        <v>17349</v>
      </c>
      <c r="C3450">
        <f>VLOOKUP(Table_ExternalData_1[[#This Row],[Discount_Id]],Popusti!A:C,3,0)</f>
        <v>20</v>
      </c>
    </row>
    <row r="3451" spans="1:3" x14ac:dyDescent="0.25">
      <c r="A3451">
        <v>22</v>
      </c>
      <c r="B3451">
        <v>17350</v>
      </c>
      <c r="C3451">
        <f>VLOOKUP(Table_ExternalData_1[[#This Row],[Discount_Id]],Popusti!A:C,3,0)</f>
        <v>20</v>
      </c>
    </row>
    <row r="3452" spans="1:3" x14ac:dyDescent="0.25">
      <c r="A3452">
        <v>22</v>
      </c>
      <c r="B3452">
        <v>17351</v>
      </c>
      <c r="C3452">
        <f>VLOOKUP(Table_ExternalData_1[[#This Row],[Discount_Id]],Popusti!A:C,3,0)</f>
        <v>20</v>
      </c>
    </row>
    <row r="3453" spans="1:3" x14ac:dyDescent="0.25">
      <c r="A3453">
        <v>22</v>
      </c>
      <c r="B3453">
        <v>17352</v>
      </c>
      <c r="C3453">
        <f>VLOOKUP(Table_ExternalData_1[[#This Row],[Discount_Id]],Popusti!A:C,3,0)</f>
        <v>20</v>
      </c>
    </row>
    <row r="3454" spans="1:3" x14ac:dyDescent="0.25">
      <c r="A3454">
        <v>22</v>
      </c>
      <c r="B3454">
        <v>17353</v>
      </c>
      <c r="C3454">
        <f>VLOOKUP(Table_ExternalData_1[[#This Row],[Discount_Id]],Popusti!A:C,3,0)</f>
        <v>20</v>
      </c>
    </row>
    <row r="3455" spans="1:3" x14ac:dyDescent="0.25">
      <c r="A3455">
        <v>22</v>
      </c>
      <c r="B3455">
        <v>17355</v>
      </c>
      <c r="C3455">
        <f>VLOOKUP(Table_ExternalData_1[[#This Row],[Discount_Id]],Popusti!A:C,3,0)</f>
        <v>20</v>
      </c>
    </row>
    <row r="3456" spans="1:3" x14ac:dyDescent="0.25">
      <c r="A3456">
        <v>22</v>
      </c>
      <c r="B3456">
        <v>17356</v>
      </c>
      <c r="C3456">
        <f>VLOOKUP(Table_ExternalData_1[[#This Row],[Discount_Id]],Popusti!A:C,3,0)</f>
        <v>20</v>
      </c>
    </row>
    <row r="3457" spans="1:3" x14ac:dyDescent="0.25">
      <c r="A3457">
        <v>22</v>
      </c>
      <c r="B3457">
        <v>17360</v>
      </c>
      <c r="C3457">
        <f>VLOOKUP(Table_ExternalData_1[[#This Row],[Discount_Id]],Popusti!A:C,3,0)</f>
        <v>20</v>
      </c>
    </row>
    <row r="3458" spans="1:3" x14ac:dyDescent="0.25">
      <c r="A3458">
        <v>22</v>
      </c>
      <c r="B3458">
        <v>17366</v>
      </c>
      <c r="C3458">
        <f>VLOOKUP(Table_ExternalData_1[[#This Row],[Discount_Id]],Popusti!A:C,3,0)</f>
        <v>20</v>
      </c>
    </row>
    <row r="3459" spans="1:3" x14ac:dyDescent="0.25">
      <c r="A3459">
        <v>22</v>
      </c>
      <c r="B3459">
        <v>17367</v>
      </c>
      <c r="C3459">
        <f>VLOOKUP(Table_ExternalData_1[[#This Row],[Discount_Id]],Popusti!A:C,3,0)</f>
        <v>20</v>
      </c>
    </row>
    <row r="3460" spans="1:3" x14ac:dyDescent="0.25">
      <c r="A3460">
        <v>22</v>
      </c>
      <c r="B3460">
        <v>17368</v>
      </c>
      <c r="C3460">
        <f>VLOOKUP(Table_ExternalData_1[[#This Row],[Discount_Id]],Popusti!A:C,3,0)</f>
        <v>20</v>
      </c>
    </row>
    <row r="3461" spans="1:3" x14ac:dyDescent="0.25">
      <c r="A3461">
        <v>22</v>
      </c>
      <c r="B3461">
        <v>17369</v>
      </c>
      <c r="C3461">
        <f>VLOOKUP(Table_ExternalData_1[[#This Row],[Discount_Id]],Popusti!A:C,3,0)</f>
        <v>20</v>
      </c>
    </row>
    <row r="3462" spans="1:3" x14ac:dyDescent="0.25">
      <c r="A3462">
        <v>22</v>
      </c>
      <c r="B3462">
        <v>17370</v>
      </c>
      <c r="C3462">
        <f>VLOOKUP(Table_ExternalData_1[[#This Row],[Discount_Id]],Popusti!A:C,3,0)</f>
        <v>20</v>
      </c>
    </row>
    <row r="3463" spans="1:3" x14ac:dyDescent="0.25">
      <c r="A3463">
        <v>22</v>
      </c>
      <c r="B3463">
        <v>17382</v>
      </c>
      <c r="C3463">
        <f>VLOOKUP(Table_ExternalData_1[[#This Row],[Discount_Id]],Popusti!A:C,3,0)</f>
        <v>20</v>
      </c>
    </row>
    <row r="3464" spans="1:3" x14ac:dyDescent="0.25">
      <c r="A3464">
        <v>22</v>
      </c>
      <c r="B3464">
        <v>17386</v>
      </c>
      <c r="C3464">
        <f>VLOOKUP(Table_ExternalData_1[[#This Row],[Discount_Id]],Popusti!A:C,3,0)</f>
        <v>20</v>
      </c>
    </row>
    <row r="3465" spans="1:3" x14ac:dyDescent="0.25">
      <c r="A3465">
        <v>22</v>
      </c>
      <c r="B3465">
        <v>17387</v>
      </c>
      <c r="C3465">
        <f>VLOOKUP(Table_ExternalData_1[[#This Row],[Discount_Id]],Popusti!A:C,3,0)</f>
        <v>20</v>
      </c>
    </row>
    <row r="3466" spans="1:3" x14ac:dyDescent="0.25">
      <c r="A3466">
        <v>22</v>
      </c>
      <c r="B3466">
        <v>17388</v>
      </c>
      <c r="C3466">
        <f>VLOOKUP(Table_ExternalData_1[[#This Row],[Discount_Id]],Popusti!A:C,3,0)</f>
        <v>20</v>
      </c>
    </row>
    <row r="3467" spans="1:3" x14ac:dyDescent="0.25">
      <c r="A3467">
        <v>22</v>
      </c>
      <c r="B3467">
        <v>17389</v>
      </c>
      <c r="C3467">
        <f>VLOOKUP(Table_ExternalData_1[[#This Row],[Discount_Id]],Popusti!A:C,3,0)</f>
        <v>20</v>
      </c>
    </row>
    <row r="3468" spans="1:3" x14ac:dyDescent="0.25">
      <c r="A3468">
        <v>22</v>
      </c>
      <c r="B3468">
        <v>17400</v>
      </c>
      <c r="C3468">
        <f>VLOOKUP(Table_ExternalData_1[[#This Row],[Discount_Id]],Popusti!A:C,3,0)</f>
        <v>20</v>
      </c>
    </row>
    <row r="3469" spans="1:3" x14ac:dyDescent="0.25">
      <c r="A3469">
        <v>22</v>
      </c>
      <c r="B3469">
        <v>17403</v>
      </c>
      <c r="C3469">
        <f>VLOOKUP(Table_ExternalData_1[[#This Row],[Discount_Id]],Popusti!A:C,3,0)</f>
        <v>20</v>
      </c>
    </row>
    <row r="3470" spans="1:3" x14ac:dyDescent="0.25">
      <c r="A3470">
        <v>22</v>
      </c>
      <c r="B3470">
        <v>17415</v>
      </c>
      <c r="C3470">
        <f>VLOOKUP(Table_ExternalData_1[[#This Row],[Discount_Id]],Popusti!A:C,3,0)</f>
        <v>20</v>
      </c>
    </row>
    <row r="3471" spans="1:3" x14ac:dyDescent="0.25">
      <c r="A3471">
        <v>22</v>
      </c>
      <c r="B3471">
        <v>17417</v>
      </c>
      <c r="C3471">
        <f>VLOOKUP(Table_ExternalData_1[[#This Row],[Discount_Id]],Popusti!A:C,3,0)</f>
        <v>20</v>
      </c>
    </row>
    <row r="3472" spans="1:3" x14ac:dyDescent="0.25">
      <c r="A3472">
        <v>22</v>
      </c>
      <c r="B3472">
        <v>17418</v>
      </c>
      <c r="C3472">
        <f>VLOOKUP(Table_ExternalData_1[[#This Row],[Discount_Id]],Popusti!A:C,3,0)</f>
        <v>20</v>
      </c>
    </row>
    <row r="3473" spans="1:3" x14ac:dyDescent="0.25">
      <c r="A3473">
        <v>22</v>
      </c>
      <c r="B3473">
        <v>17419</v>
      </c>
      <c r="C3473">
        <f>VLOOKUP(Table_ExternalData_1[[#This Row],[Discount_Id]],Popusti!A:C,3,0)</f>
        <v>20</v>
      </c>
    </row>
    <row r="3474" spans="1:3" x14ac:dyDescent="0.25">
      <c r="A3474">
        <v>22</v>
      </c>
      <c r="B3474">
        <v>17420</v>
      </c>
      <c r="C3474">
        <f>VLOOKUP(Table_ExternalData_1[[#This Row],[Discount_Id]],Popusti!A:C,3,0)</f>
        <v>20</v>
      </c>
    </row>
    <row r="3475" spans="1:3" x14ac:dyDescent="0.25">
      <c r="A3475">
        <v>22</v>
      </c>
      <c r="B3475">
        <v>17424</v>
      </c>
      <c r="C3475">
        <f>VLOOKUP(Table_ExternalData_1[[#This Row],[Discount_Id]],Popusti!A:C,3,0)</f>
        <v>20</v>
      </c>
    </row>
    <row r="3476" spans="1:3" x14ac:dyDescent="0.25">
      <c r="A3476">
        <v>22</v>
      </c>
      <c r="B3476">
        <v>17431</v>
      </c>
      <c r="C3476">
        <f>VLOOKUP(Table_ExternalData_1[[#This Row],[Discount_Id]],Popusti!A:C,3,0)</f>
        <v>20</v>
      </c>
    </row>
    <row r="3477" spans="1:3" x14ac:dyDescent="0.25">
      <c r="A3477">
        <v>22</v>
      </c>
      <c r="B3477">
        <v>17433</v>
      </c>
      <c r="C3477">
        <f>VLOOKUP(Table_ExternalData_1[[#This Row],[Discount_Id]],Popusti!A:C,3,0)</f>
        <v>20</v>
      </c>
    </row>
    <row r="3478" spans="1:3" x14ac:dyDescent="0.25">
      <c r="A3478">
        <v>22</v>
      </c>
      <c r="B3478">
        <v>17434</v>
      </c>
      <c r="C3478">
        <f>VLOOKUP(Table_ExternalData_1[[#This Row],[Discount_Id]],Popusti!A:C,3,0)</f>
        <v>20</v>
      </c>
    </row>
    <row r="3479" spans="1:3" x14ac:dyDescent="0.25">
      <c r="A3479">
        <v>22</v>
      </c>
      <c r="B3479">
        <v>17435</v>
      </c>
      <c r="C3479">
        <f>VLOOKUP(Table_ExternalData_1[[#This Row],[Discount_Id]],Popusti!A:C,3,0)</f>
        <v>20</v>
      </c>
    </row>
    <row r="3480" spans="1:3" x14ac:dyDescent="0.25">
      <c r="A3480">
        <v>22</v>
      </c>
      <c r="B3480">
        <v>17436</v>
      </c>
      <c r="C3480">
        <f>VLOOKUP(Table_ExternalData_1[[#This Row],[Discount_Id]],Popusti!A:C,3,0)</f>
        <v>20</v>
      </c>
    </row>
    <row r="3481" spans="1:3" x14ac:dyDescent="0.25">
      <c r="A3481">
        <v>22</v>
      </c>
      <c r="B3481">
        <v>17446</v>
      </c>
      <c r="C3481">
        <f>VLOOKUP(Table_ExternalData_1[[#This Row],[Discount_Id]],Popusti!A:C,3,0)</f>
        <v>20</v>
      </c>
    </row>
    <row r="3482" spans="1:3" x14ac:dyDescent="0.25">
      <c r="A3482">
        <v>22</v>
      </c>
      <c r="B3482">
        <v>17447</v>
      </c>
      <c r="C3482">
        <f>VLOOKUP(Table_ExternalData_1[[#This Row],[Discount_Id]],Popusti!A:C,3,0)</f>
        <v>20</v>
      </c>
    </row>
    <row r="3483" spans="1:3" x14ac:dyDescent="0.25">
      <c r="A3483">
        <v>22</v>
      </c>
      <c r="B3483">
        <v>17450</v>
      </c>
      <c r="C3483">
        <f>VLOOKUP(Table_ExternalData_1[[#This Row],[Discount_Id]],Popusti!A:C,3,0)</f>
        <v>20</v>
      </c>
    </row>
    <row r="3484" spans="1:3" x14ac:dyDescent="0.25">
      <c r="A3484">
        <v>22</v>
      </c>
      <c r="B3484">
        <v>17452</v>
      </c>
      <c r="C3484">
        <f>VLOOKUP(Table_ExternalData_1[[#This Row],[Discount_Id]],Popusti!A:C,3,0)</f>
        <v>20</v>
      </c>
    </row>
    <row r="3485" spans="1:3" x14ac:dyDescent="0.25">
      <c r="A3485">
        <v>22</v>
      </c>
      <c r="B3485">
        <v>17454</v>
      </c>
      <c r="C3485">
        <f>VLOOKUP(Table_ExternalData_1[[#This Row],[Discount_Id]],Popusti!A:C,3,0)</f>
        <v>20</v>
      </c>
    </row>
    <row r="3486" spans="1:3" x14ac:dyDescent="0.25">
      <c r="A3486">
        <v>22</v>
      </c>
      <c r="B3486">
        <v>17465</v>
      </c>
      <c r="C3486">
        <f>VLOOKUP(Table_ExternalData_1[[#This Row],[Discount_Id]],Popusti!A:C,3,0)</f>
        <v>20</v>
      </c>
    </row>
    <row r="3487" spans="1:3" x14ac:dyDescent="0.25">
      <c r="A3487">
        <v>22</v>
      </c>
      <c r="B3487">
        <v>17467</v>
      </c>
      <c r="C3487">
        <f>VLOOKUP(Table_ExternalData_1[[#This Row],[Discount_Id]],Popusti!A:C,3,0)</f>
        <v>20</v>
      </c>
    </row>
    <row r="3488" spans="1:3" x14ac:dyDescent="0.25">
      <c r="A3488">
        <v>22</v>
      </c>
      <c r="B3488">
        <v>17468</v>
      </c>
      <c r="C3488">
        <f>VLOOKUP(Table_ExternalData_1[[#This Row],[Discount_Id]],Popusti!A:C,3,0)</f>
        <v>20</v>
      </c>
    </row>
    <row r="3489" spans="1:3" x14ac:dyDescent="0.25">
      <c r="A3489">
        <v>22</v>
      </c>
      <c r="B3489">
        <v>17469</v>
      </c>
      <c r="C3489">
        <f>VLOOKUP(Table_ExternalData_1[[#This Row],[Discount_Id]],Popusti!A:C,3,0)</f>
        <v>20</v>
      </c>
    </row>
    <row r="3490" spans="1:3" x14ac:dyDescent="0.25">
      <c r="A3490">
        <v>22</v>
      </c>
      <c r="B3490">
        <v>17472</v>
      </c>
      <c r="C3490">
        <f>VLOOKUP(Table_ExternalData_1[[#This Row],[Discount_Id]],Popusti!A:C,3,0)</f>
        <v>20</v>
      </c>
    </row>
    <row r="3491" spans="1:3" x14ac:dyDescent="0.25">
      <c r="A3491">
        <v>22</v>
      </c>
      <c r="B3491">
        <v>17478</v>
      </c>
      <c r="C3491">
        <f>VLOOKUP(Table_ExternalData_1[[#This Row],[Discount_Id]],Popusti!A:C,3,0)</f>
        <v>20</v>
      </c>
    </row>
    <row r="3492" spans="1:3" x14ac:dyDescent="0.25">
      <c r="A3492">
        <v>22</v>
      </c>
      <c r="B3492">
        <v>17479</v>
      </c>
      <c r="C3492">
        <f>VLOOKUP(Table_ExternalData_1[[#This Row],[Discount_Id]],Popusti!A:C,3,0)</f>
        <v>20</v>
      </c>
    </row>
    <row r="3493" spans="1:3" x14ac:dyDescent="0.25">
      <c r="A3493">
        <v>22</v>
      </c>
      <c r="B3493">
        <v>17483</v>
      </c>
      <c r="C3493">
        <f>VLOOKUP(Table_ExternalData_1[[#This Row],[Discount_Id]],Popusti!A:C,3,0)</f>
        <v>20</v>
      </c>
    </row>
    <row r="3494" spans="1:3" x14ac:dyDescent="0.25">
      <c r="A3494">
        <v>22</v>
      </c>
      <c r="B3494">
        <v>17484</v>
      </c>
      <c r="C3494">
        <f>VLOOKUP(Table_ExternalData_1[[#This Row],[Discount_Id]],Popusti!A:C,3,0)</f>
        <v>20</v>
      </c>
    </row>
    <row r="3495" spans="1:3" x14ac:dyDescent="0.25">
      <c r="A3495">
        <v>22</v>
      </c>
      <c r="B3495">
        <v>17485</v>
      </c>
      <c r="C3495">
        <f>VLOOKUP(Table_ExternalData_1[[#This Row],[Discount_Id]],Popusti!A:C,3,0)</f>
        <v>20</v>
      </c>
    </row>
    <row r="3496" spans="1:3" x14ac:dyDescent="0.25">
      <c r="A3496">
        <v>22</v>
      </c>
      <c r="B3496">
        <v>17532</v>
      </c>
      <c r="C3496">
        <f>VLOOKUP(Table_ExternalData_1[[#This Row],[Discount_Id]],Popusti!A:C,3,0)</f>
        <v>20</v>
      </c>
    </row>
    <row r="3497" spans="1:3" x14ac:dyDescent="0.25">
      <c r="A3497">
        <v>22</v>
      </c>
      <c r="B3497">
        <v>17533</v>
      </c>
      <c r="C3497">
        <f>VLOOKUP(Table_ExternalData_1[[#This Row],[Discount_Id]],Popusti!A:C,3,0)</f>
        <v>20</v>
      </c>
    </row>
    <row r="3498" spans="1:3" x14ac:dyDescent="0.25">
      <c r="A3498">
        <v>22</v>
      </c>
      <c r="B3498">
        <v>17534</v>
      </c>
      <c r="C3498">
        <f>VLOOKUP(Table_ExternalData_1[[#This Row],[Discount_Id]],Popusti!A:C,3,0)</f>
        <v>20</v>
      </c>
    </row>
    <row r="3499" spans="1:3" x14ac:dyDescent="0.25">
      <c r="A3499">
        <v>22</v>
      </c>
      <c r="B3499">
        <v>17536</v>
      </c>
      <c r="C3499">
        <f>VLOOKUP(Table_ExternalData_1[[#This Row],[Discount_Id]],Popusti!A:C,3,0)</f>
        <v>20</v>
      </c>
    </row>
    <row r="3500" spans="1:3" x14ac:dyDescent="0.25">
      <c r="A3500">
        <v>22</v>
      </c>
      <c r="B3500">
        <v>17537</v>
      </c>
      <c r="C3500">
        <f>VLOOKUP(Table_ExternalData_1[[#This Row],[Discount_Id]],Popusti!A:C,3,0)</f>
        <v>20</v>
      </c>
    </row>
    <row r="3501" spans="1:3" x14ac:dyDescent="0.25">
      <c r="A3501">
        <v>22</v>
      </c>
      <c r="B3501">
        <v>17538</v>
      </c>
      <c r="C3501">
        <f>VLOOKUP(Table_ExternalData_1[[#This Row],[Discount_Id]],Popusti!A:C,3,0)</f>
        <v>20</v>
      </c>
    </row>
    <row r="3502" spans="1:3" x14ac:dyDescent="0.25">
      <c r="A3502">
        <v>22</v>
      </c>
      <c r="B3502">
        <v>17539</v>
      </c>
      <c r="C3502">
        <f>VLOOKUP(Table_ExternalData_1[[#This Row],[Discount_Id]],Popusti!A:C,3,0)</f>
        <v>20</v>
      </c>
    </row>
    <row r="3503" spans="1:3" x14ac:dyDescent="0.25">
      <c r="A3503">
        <v>22</v>
      </c>
      <c r="B3503">
        <v>17541</v>
      </c>
      <c r="C3503">
        <f>VLOOKUP(Table_ExternalData_1[[#This Row],[Discount_Id]],Popusti!A:C,3,0)</f>
        <v>20</v>
      </c>
    </row>
    <row r="3504" spans="1:3" x14ac:dyDescent="0.25">
      <c r="A3504">
        <v>22</v>
      </c>
      <c r="B3504">
        <v>17544</v>
      </c>
      <c r="C3504">
        <f>VLOOKUP(Table_ExternalData_1[[#This Row],[Discount_Id]],Popusti!A:C,3,0)</f>
        <v>20</v>
      </c>
    </row>
    <row r="3505" spans="1:3" x14ac:dyDescent="0.25">
      <c r="A3505">
        <v>22</v>
      </c>
      <c r="B3505">
        <v>17552</v>
      </c>
      <c r="C3505">
        <f>VLOOKUP(Table_ExternalData_1[[#This Row],[Discount_Id]],Popusti!A:C,3,0)</f>
        <v>20</v>
      </c>
    </row>
    <row r="3506" spans="1:3" x14ac:dyDescent="0.25">
      <c r="A3506">
        <v>22</v>
      </c>
      <c r="B3506">
        <v>17553</v>
      </c>
      <c r="C3506">
        <f>VLOOKUP(Table_ExternalData_1[[#This Row],[Discount_Id]],Popusti!A:C,3,0)</f>
        <v>20</v>
      </c>
    </row>
    <row r="3507" spans="1:3" x14ac:dyDescent="0.25">
      <c r="A3507">
        <v>22</v>
      </c>
      <c r="B3507">
        <v>17554</v>
      </c>
      <c r="C3507">
        <f>VLOOKUP(Table_ExternalData_1[[#This Row],[Discount_Id]],Popusti!A:C,3,0)</f>
        <v>20</v>
      </c>
    </row>
    <row r="3508" spans="1:3" x14ac:dyDescent="0.25">
      <c r="A3508">
        <v>22</v>
      </c>
      <c r="B3508">
        <v>17560</v>
      </c>
      <c r="C3508">
        <f>VLOOKUP(Table_ExternalData_1[[#This Row],[Discount_Id]],Popusti!A:C,3,0)</f>
        <v>20</v>
      </c>
    </row>
    <row r="3509" spans="1:3" x14ac:dyDescent="0.25">
      <c r="A3509">
        <v>22</v>
      </c>
      <c r="B3509">
        <v>17561</v>
      </c>
      <c r="C3509">
        <f>VLOOKUP(Table_ExternalData_1[[#This Row],[Discount_Id]],Popusti!A:C,3,0)</f>
        <v>20</v>
      </c>
    </row>
    <row r="3510" spans="1:3" x14ac:dyDescent="0.25">
      <c r="A3510">
        <v>22</v>
      </c>
      <c r="B3510">
        <v>17562</v>
      </c>
      <c r="C3510">
        <f>VLOOKUP(Table_ExternalData_1[[#This Row],[Discount_Id]],Popusti!A:C,3,0)</f>
        <v>20</v>
      </c>
    </row>
    <row r="3511" spans="1:3" x14ac:dyDescent="0.25">
      <c r="A3511">
        <v>22</v>
      </c>
      <c r="B3511">
        <v>17563</v>
      </c>
      <c r="C3511">
        <f>VLOOKUP(Table_ExternalData_1[[#This Row],[Discount_Id]],Popusti!A:C,3,0)</f>
        <v>20</v>
      </c>
    </row>
    <row r="3512" spans="1:3" x14ac:dyDescent="0.25">
      <c r="A3512">
        <v>22</v>
      </c>
      <c r="B3512">
        <v>17577</v>
      </c>
      <c r="C3512">
        <f>VLOOKUP(Table_ExternalData_1[[#This Row],[Discount_Id]],Popusti!A:C,3,0)</f>
        <v>20</v>
      </c>
    </row>
    <row r="3513" spans="1:3" x14ac:dyDescent="0.25">
      <c r="A3513">
        <v>22</v>
      </c>
      <c r="B3513">
        <v>17579</v>
      </c>
      <c r="C3513">
        <f>VLOOKUP(Table_ExternalData_1[[#This Row],[Discount_Id]],Popusti!A:C,3,0)</f>
        <v>20</v>
      </c>
    </row>
    <row r="3514" spans="1:3" x14ac:dyDescent="0.25">
      <c r="A3514">
        <v>22</v>
      </c>
      <c r="B3514">
        <v>17581</v>
      </c>
      <c r="C3514">
        <f>VLOOKUP(Table_ExternalData_1[[#This Row],[Discount_Id]],Popusti!A:C,3,0)</f>
        <v>20</v>
      </c>
    </row>
    <row r="3515" spans="1:3" x14ac:dyDescent="0.25">
      <c r="A3515">
        <v>22</v>
      </c>
      <c r="B3515">
        <v>17593</v>
      </c>
      <c r="C3515">
        <f>VLOOKUP(Table_ExternalData_1[[#This Row],[Discount_Id]],Popusti!A:C,3,0)</f>
        <v>20</v>
      </c>
    </row>
    <row r="3516" spans="1:3" x14ac:dyDescent="0.25">
      <c r="A3516">
        <v>22</v>
      </c>
      <c r="B3516">
        <v>17594</v>
      </c>
      <c r="C3516">
        <f>VLOOKUP(Table_ExternalData_1[[#This Row],[Discount_Id]],Popusti!A:C,3,0)</f>
        <v>20</v>
      </c>
    </row>
    <row r="3517" spans="1:3" x14ac:dyDescent="0.25">
      <c r="A3517">
        <v>22</v>
      </c>
      <c r="B3517">
        <v>17595</v>
      </c>
      <c r="C3517">
        <f>VLOOKUP(Table_ExternalData_1[[#This Row],[Discount_Id]],Popusti!A:C,3,0)</f>
        <v>20</v>
      </c>
    </row>
    <row r="3518" spans="1:3" x14ac:dyDescent="0.25">
      <c r="A3518">
        <v>22</v>
      </c>
      <c r="B3518">
        <v>17596</v>
      </c>
      <c r="C3518">
        <f>VLOOKUP(Table_ExternalData_1[[#This Row],[Discount_Id]],Popusti!A:C,3,0)</f>
        <v>20</v>
      </c>
    </row>
    <row r="3519" spans="1:3" x14ac:dyDescent="0.25">
      <c r="A3519">
        <v>22</v>
      </c>
      <c r="B3519">
        <v>17598</v>
      </c>
      <c r="C3519">
        <f>VLOOKUP(Table_ExternalData_1[[#This Row],[Discount_Id]],Popusti!A:C,3,0)</f>
        <v>20</v>
      </c>
    </row>
    <row r="3520" spans="1:3" x14ac:dyDescent="0.25">
      <c r="A3520">
        <v>22</v>
      </c>
      <c r="B3520">
        <v>17599</v>
      </c>
      <c r="C3520">
        <f>VLOOKUP(Table_ExternalData_1[[#This Row],[Discount_Id]],Popusti!A:C,3,0)</f>
        <v>20</v>
      </c>
    </row>
    <row r="3521" spans="1:3" x14ac:dyDescent="0.25">
      <c r="A3521">
        <v>22</v>
      </c>
      <c r="B3521">
        <v>17600</v>
      </c>
      <c r="C3521">
        <f>VLOOKUP(Table_ExternalData_1[[#This Row],[Discount_Id]],Popusti!A:C,3,0)</f>
        <v>20</v>
      </c>
    </row>
    <row r="3522" spans="1:3" x14ac:dyDescent="0.25">
      <c r="A3522">
        <v>22</v>
      </c>
      <c r="B3522">
        <v>17601</v>
      </c>
      <c r="C3522">
        <f>VLOOKUP(Table_ExternalData_1[[#This Row],[Discount_Id]],Popusti!A:C,3,0)</f>
        <v>20</v>
      </c>
    </row>
    <row r="3523" spans="1:3" x14ac:dyDescent="0.25">
      <c r="A3523">
        <v>22</v>
      </c>
      <c r="B3523">
        <v>17602</v>
      </c>
      <c r="C3523">
        <f>VLOOKUP(Table_ExternalData_1[[#This Row],[Discount_Id]],Popusti!A:C,3,0)</f>
        <v>20</v>
      </c>
    </row>
    <row r="3524" spans="1:3" x14ac:dyDescent="0.25">
      <c r="A3524">
        <v>22</v>
      </c>
      <c r="B3524">
        <v>17603</v>
      </c>
      <c r="C3524">
        <f>VLOOKUP(Table_ExternalData_1[[#This Row],[Discount_Id]],Popusti!A:C,3,0)</f>
        <v>20</v>
      </c>
    </row>
    <row r="3525" spans="1:3" x14ac:dyDescent="0.25">
      <c r="A3525">
        <v>22</v>
      </c>
      <c r="B3525">
        <v>17605</v>
      </c>
      <c r="C3525">
        <f>VLOOKUP(Table_ExternalData_1[[#This Row],[Discount_Id]],Popusti!A:C,3,0)</f>
        <v>20</v>
      </c>
    </row>
    <row r="3526" spans="1:3" x14ac:dyDescent="0.25">
      <c r="A3526">
        <v>22</v>
      </c>
      <c r="B3526">
        <v>17606</v>
      </c>
      <c r="C3526">
        <f>VLOOKUP(Table_ExternalData_1[[#This Row],[Discount_Id]],Popusti!A:C,3,0)</f>
        <v>20</v>
      </c>
    </row>
    <row r="3527" spans="1:3" x14ac:dyDescent="0.25">
      <c r="A3527">
        <v>22</v>
      </c>
      <c r="B3527">
        <v>17617</v>
      </c>
      <c r="C3527">
        <f>VLOOKUP(Table_ExternalData_1[[#This Row],[Discount_Id]],Popusti!A:C,3,0)</f>
        <v>20</v>
      </c>
    </row>
    <row r="3528" spans="1:3" x14ac:dyDescent="0.25">
      <c r="A3528">
        <v>22</v>
      </c>
      <c r="B3528">
        <v>17627</v>
      </c>
      <c r="C3528">
        <f>VLOOKUP(Table_ExternalData_1[[#This Row],[Discount_Id]],Popusti!A:C,3,0)</f>
        <v>20</v>
      </c>
    </row>
    <row r="3529" spans="1:3" x14ac:dyDescent="0.25">
      <c r="A3529">
        <v>22</v>
      </c>
      <c r="B3529">
        <v>17659</v>
      </c>
      <c r="C3529">
        <f>VLOOKUP(Table_ExternalData_1[[#This Row],[Discount_Id]],Popusti!A:C,3,0)</f>
        <v>20</v>
      </c>
    </row>
    <row r="3530" spans="1:3" x14ac:dyDescent="0.25">
      <c r="A3530">
        <v>22</v>
      </c>
      <c r="B3530">
        <v>17679</v>
      </c>
      <c r="C3530">
        <f>VLOOKUP(Table_ExternalData_1[[#This Row],[Discount_Id]],Popusti!A:C,3,0)</f>
        <v>20</v>
      </c>
    </row>
    <row r="3531" spans="1:3" x14ac:dyDescent="0.25">
      <c r="A3531">
        <v>22</v>
      </c>
      <c r="B3531">
        <v>17680</v>
      </c>
      <c r="C3531">
        <f>VLOOKUP(Table_ExternalData_1[[#This Row],[Discount_Id]],Popusti!A:C,3,0)</f>
        <v>20</v>
      </c>
    </row>
    <row r="3532" spans="1:3" x14ac:dyDescent="0.25">
      <c r="A3532">
        <v>22</v>
      </c>
      <c r="B3532">
        <v>17683</v>
      </c>
      <c r="C3532">
        <f>VLOOKUP(Table_ExternalData_1[[#This Row],[Discount_Id]],Popusti!A:C,3,0)</f>
        <v>20</v>
      </c>
    </row>
    <row r="3533" spans="1:3" x14ac:dyDescent="0.25">
      <c r="A3533">
        <v>22</v>
      </c>
      <c r="B3533">
        <v>17684</v>
      </c>
      <c r="C3533">
        <f>VLOOKUP(Table_ExternalData_1[[#This Row],[Discount_Id]],Popusti!A:C,3,0)</f>
        <v>20</v>
      </c>
    </row>
    <row r="3534" spans="1:3" x14ac:dyDescent="0.25">
      <c r="A3534">
        <v>22</v>
      </c>
      <c r="B3534">
        <v>17685</v>
      </c>
      <c r="C3534">
        <f>VLOOKUP(Table_ExternalData_1[[#This Row],[Discount_Id]],Popusti!A:C,3,0)</f>
        <v>20</v>
      </c>
    </row>
    <row r="3535" spans="1:3" x14ac:dyDescent="0.25">
      <c r="A3535">
        <v>22</v>
      </c>
      <c r="B3535">
        <v>17686</v>
      </c>
      <c r="C3535">
        <f>VLOOKUP(Table_ExternalData_1[[#This Row],[Discount_Id]],Popusti!A:C,3,0)</f>
        <v>20</v>
      </c>
    </row>
    <row r="3536" spans="1:3" x14ac:dyDescent="0.25">
      <c r="A3536">
        <v>22</v>
      </c>
      <c r="B3536">
        <v>17687</v>
      </c>
      <c r="C3536">
        <f>VLOOKUP(Table_ExternalData_1[[#This Row],[Discount_Id]],Popusti!A:C,3,0)</f>
        <v>20</v>
      </c>
    </row>
    <row r="3537" spans="1:3" x14ac:dyDescent="0.25">
      <c r="A3537">
        <v>22</v>
      </c>
      <c r="B3537">
        <v>17688</v>
      </c>
      <c r="C3537">
        <f>VLOOKUP(Table_ExternalData_1[[#This Row],[Discount_Id]],Popusti!A:C,3,0)</f>
        <v>20</v>
      </c>
    </row>
    <row r="3538" spans="1:3" x14ac:dyDescent="0.25">
      <c r="A3538">
        <v>22</v>
      </c>
      <c r="B3538">
        <v>17698</v>
      </c>
      <c r="C3538">
        <f>VLOOKUP(Table_ExternalData_1[[#This Row],[Discount_Id]],Popusti!A:C,3,0)</f>
        <v>20</v>
      </c>
    </row>
    <row r="3539" spans="1:3" x14ac:dyDescent="0.25">
      <c r="A3539">
        <v>22</v>
      </c>
      <c r="B3539">
        <v>17703</v>
      </c>
      <c r="C3539">
        <f>VLOOKUP(Table_ExternalData_1[[#This Row],[Discount_Id]],Popusti!A:C,3,0)</f>
        <v>20</v>
      </c>
    </row>
    <row r="3540" spans="1:3" x14ac:dyDescent="0.25">
      <c r="A3540">
        <v>22</v>
      </c>
      <c r="B3540">
        <v>17712</v>
      </c>
      <c r="C3540">
        <f>VLOOKUP(Table_ExternalData_1[[#This Row],[Discount_Id]],Popusti!A:C,3,0)</f>
        <v>20</v>
      </c>
    </row>
    <row r="3541" spans="1:3" x14ac:dyDescent="0.25">
      <c r="A3541">
        <v>22</v>
      </c>
      <c r="B3541">
        <v>17713</v>
      </c>
      <c r="C3541">
        <f>VLOOKUP(Table_ExternalData_1[[#This Row],[Discount_Id]],Popusti!A:C,3,0)</f>
        <v>20</v>
      </c>
    </row>
    <row r="3542" spans="1:3" x14ac:dyDescent="0.25">
      <c r="A3542">
        <v>22</v>
      </c>
      <c r="B3542">
        <v>17714</v>
      </c>
      <c r="C3542">
        <f>VLOOKUP(Table_ExternalData_1[[#This Row],[Discount_Id]],Popusti!A:C,3,0)</f>
        <v>20</v>
      </c>
    </row>
    <row r="3543" spans="1:3" x14ac:dyDescent="0.25">
      <c r="A3543">
        <v>22</v>
      </c>
      <c r="B3543">
        <v>17720</v>
      </c>
      <c r="C3543">
        <f>VLOOKUP(Table_ExternalData_1[[#This Row],[Discount_Id]],Popusti!A:C,3,0)</f>
        <v>20</v>
      </c>
    </row>
    <row r="3544" spans="1:3" x14ac:dyDescent="0.25">
      <c r="A3544">
        <v>22</v>
      </c>
      <c r="B3544">
        <v>17726</v>
      </c>
      <c r="C3544">
        <f>VLOOKUP(Table_ExternalData_1[[#This Row],[Discount_Id]],Popusti!A:C,3,0)</f>
        <v>20</v>
      </c>
    </row>
    <row r="3545" spans="1:3" x14ac:dyDescent="0.25">
      <c r="A3545">
        <v>22</v>
      </c>
      <c r="B3545">
        <v>17727</v>
      </c>
      <c r="C3545">
        <f>VLOOKUP(Table_ExternalData_1[[#This Row],[Discount_Id]],Popusti!A:C,3,0)</f>
        <v>20</v>
      </c>
    </row>
    <row r="3546" spans="1:3" x14ac:dyDescent="0.25">
      <c r="A3546">
        <v>22</v>
      </c>
      <c r="B3546">
        <v>17728</v>
      </c>
      <c r="C3546">
        <f>VLOOKUP(Table_ExternalData_1[[#This Row],[Discount_Id]],Popusti!A:C,3,0)</f>
        <v>20</v>
      </c>
    </row>
    <row r="3547" spans="1:3" x14ac:dyDescent="0.25">
      <c r="A3547">
        <v>22</v>
      </c>
      <c r="B3547">
        <v>17729</v>
      </c>
      <c r="C3547">
        <f>VLOOKUP(Table_ExternalData_1[[#This Row],[Discount_Id]],Popusti!A:C,3,0)</f>
        <v>20</v>
      </c>
    </row>
    <row r="3548" spans="1:3" x14ac:dyDescent="0.25">
      <c r="A3548">
        <v>22</v>
      </c>
      <c r="B3548">
        <v>17762</v>
      </c>
      <c r="C3548">
        <f>VLOOKUP(Table_ExternalData_1[[#This Row],[Discount_Id]],Popusti!A:C,3,0)</f>
        <v>20</v>
      </c>
    </row>
    <row r="3549" spans="1:3" x14ac:dyDescent="0.25">
      <c r="A3549">
        <v>22</v>
      </c>
      <c r="B3549">
        <v>17763</v>
      </c>
      <c r="C3549">
        <f>VLOOKUP(Table_ExternalData_1[[#This Row],[Discount_Id]],Popusti!A:C,3,0)</f>
        <v>20</v>
      </c>
    </row>
    <row r="3550" spans="1:3" x14ac:dyDescent="0.25">
      <c r="A3550">
        <v>22</v>
      </c>
      <c r="B3550">
        <v>17764</v>
      </c>
      <c r="C3550">
        <f>VLOOKUP(Table_ExternalData_1[[#This Row],[Discount_Id]],Popusti!A:C,3,0)</f>
        <v>20</v>
      </c>
    </row>
    <row r="3551" spans="1:3" x14ac:dyDescent="0.25">
      <c r="A3551">
        <v>22</v>
      </c>
      <c r="B3551">
        <v>17765</v>
      </c>
      <c r="C3551">
        <f>VLOOKUP(Table_ExternalData_1[[#This Row],[Discount_Id]],Popusti!A:C,3,0)</f>
        <v>20</v>
      </c>
    </row>
    <row r="3552" spans="1:3" x14ac:dyDescent="0.25">
      <c r="A3552">
        <v>22</v>
      </c>
      <c r="B3552">
        <v>17766</v>
      </c>
      <c r="C3552">
        <f>VLOOKUP(Table_ExternalData_1[[#This Row],[Discount_Id]],Popusti!A:C,3,0)</f>
        <v>20</v>
      </c>
    </row>
    <row r="3553" spans="1:3" x14ac:dyDescent="0.25">
      <c r="A3553">
        <v>22</v>
      </c>
      <c r="B3553">
        <v>17767</v>
      </c>
      <c r="C3553">
        <f>VLOOKUP(Table_ExternalData_1[[#This Row],[Discount_Id]],Popusti!A:C,3,0)</f>
        <v>20</v>
      </c>
    </row>
    <row r="3554" spans="1:3" x14ac:dyDescent="0.25">
      <c r="A3554">
        <v>22</v>
      </c>
      <c r="B3554">
        <v>17772</v>
      </c>
      <c r="C3554">
        <f>VLOOKUP(Table_ExternalData_1[[#This Row],[Discount_Id]],Popusti!A:C,3,0)</f>
        <v>20</v>
      </c>
    </row>
    <row r="3555" spans="1:3" x14ac:dyDescent="0.25">
      <c r="A3555">
        <v>22</v>
      </c>
      <c r="B3555">
        <v>17773</v>
      </c>
      <c r="C3555">
        <f>VLOOKUP(Table_ExternalData_1[[#This Row],[Discount_Id]],Popusti!A:C,3,0)</f>
        <v>20</v>
      </c>
    </row>
    <row r="3556" spans="1:3" x14ac:dyDescent="0.25">
      <c r="A3556">
        <v>22</v>
      </c>
      <c r="B3556">
        <v>17775</v>
      </c>
      <c r="C3556">
        <f>VLOOKUP(Table_ExternalData_1[[#This Row],[Discount_Id]],Popusti!A:C,3,0)</f>
        <v>20</v>
      </c>
    </row>
    <row r="3557" spans="1:3" x14ac:dyDescent="0.25">
      <c r="A3557">
        <v>22</v>
      </c>
      <c r="B3557">
        <v>17776</v>
      </c>
      <c r="C3557">
        <f>VLOOKUP(Table_ExternalData_1[[#This Row],[Discount_Id]],Popusti!A:C,3,0)</f>
        <v>20</v>
      </c>
    </row>
    <row r="3558" spans="1:3" x14ac:dyDescent="0.25">
      <c r="A3558">
        <v>22</v>
      </c>
      <c r="B3558">
        <v>17778</v>
      </c>
      <c r="C3558">
        <f>VLOOKUP(Table_ExternalData_1[[#This Row],[Discount_Id]],Popusti!A:C,3,0)</f>
        <v>20</v>
      </c>
    </row>
    <row r="3559" spans="1:3" x14ac:dyDescent="0.25">
      <c r="A3559">
        <v>22</v>
      </c>
      <c r="B3559">
        <v>17788</v>
      </c>
      <c r="C3559">
        <f>VLOOKUP(Table_ExternalData_1[[#This Row],[Discount_Id]],Popusti!A:C,3,0)</f>
        <v>20</v>
      </c>
    </row>
    <row r="3560" spans="1:3" x14ac:dyDescent="0.25">
      <c r="A3560">
        <v>22</v>
      </c>
      <c r="B3560">
        <v>17798</v>
      </c>
      <c r="C3560">
        <f>VLOOKUP(Table_ExternalData_1[[#This Row],[Discount_Id]],Popusti!A:C,3,0)</f>
        <v>20</v>
      </c>
    </row>
    <row r="3561" spans="1:3" x14ac:dyDescent="0.25">
      <c r="A3561">
        <v>22</v>
      </c>
      <c r="B3561">
        <v>17799</v>
      </c>
      <c r="C3561">
        <f>VLOOKUP(Table_ExternalData_1[[#This Row],[Discount_Id]],Popusti!A:C,3,0)</f>
        <v>20</v>
      </c>
    </row>
    <row r="3562" spans="1:3" x14ac:dyDescent="0.25">
      <c r="A3562">
        <v>22</v>
      </c>
      <c r="B3562">
        <v>17803</v>
      </c>
      <c r="C3562">
        <f>VLOOKUP(Table_ExternalData_1[[#This Row],[Discount_Id]],Popusti!A:C,3,0)</f>
        <v>20</v>
      </c>
    </row>
    <row r="3563" spans="1:3" x14ac:dyDescent="0.25">
      <c r="A3563">
        <v>22</v>
      </c>
      <c r="B3563">
        <v>17804</v>
      </c>
      <c r="C3563">
        <f>VLOOKUP(Table_ExternalData_1[[#This Row],[Discount_Id]],Popusti!A:C,3,0)</f>
        <v>20</v>
      </c>
    </row>
    <row r="3564" spans="1:3" x14ac:dyDescent="0.25">
      <c r="A3564">
        <v>22</v>
      </c>
      <c r="B3564">
        <v>17812</v>
      </c>
      <c r="C3564">
        <f>VLOOKUP(Table_ExternalData_1[[#This Row],[Discount_Id]],Popusti!A:C,3,0)</f>
        <v>20</v>
      </c>
    </row>
    <row r="3565" spans="1:3" x14ac:dyDescent="0.25">
      <c r="A3565">
        <v>22</v>
      </c>
      <c r="B3565">
        <v>17816</v>
      </c>
      <c r="C3565">
        <f>VLOOKUP(Table_ExternalData_1[[#This Row],[Discount_Id]],Popusti!A:C,3,0)</f>
        <v>20</v>
      </c>
    </row>
    <row r="3566" spans="1:3" x14ac:dyDescent="0.25">
      <c r="A3566">
        <v>22</v>
      </c>
      <c r="B3566">
        <v>17817</v>
      </c>
      <c r="C3566">
        <f>VLOOKUP(Table_ExternalData_1[[#This Row],[Discount_Id]],Popusti!A:C,3,0)</f>
        <v>20</v>
      </c>
    </row>
    <row r="3567" spans="1:3" x14ac:dyDescent="0.25">
      <c r="A3567">
        <v>22</v>
      </c>
      <c r="B3567">
        <v>17818</v>
      </c>
      <c r="C3567">
        <f>VLOOKUP(Table_ExternalData_1[[#This Row],[Discount_Id]],Popusti!A:C,3,0)</f>
        <v>20</v>
      </c>
    </row>
    <row r="3568" spans="1:3" x14ac:dyDescent="0.25">
      <c r="A3568">
        <v>22</v>
      </c>
      <c r="B3568">
        <v>17820</v>
      </c>
      <c r="C3568">
        <f>VLOOKUP(Table_ExternalData_1[[#This Row],[Discount_Id]],Popusti!A:C,3,0)</f>
        <v>20</v>
      </c>
    </row>
    <row r="3569" spans="1:3" x14ac:dyDescent="0.25">
      <c r="A3569">
        <v>22</v>
      </c>
      <c r="B3569">
        <v>17821</v>
      </c>
      <c r="C3569">
        <f>VLOOKUP(Table_ExternalData_1[[#This Row],[Discount_Id]],Popusti!A:C,3,0)</f>
        <v>20</v>
      </c>
    </row>
    <row r="3570" spans="1:3" x14ac:dyDescent="0.25">
      <c r="A3570">
        <v>22</v>
      </c>
      <c r="B3570">
        <v>17822</v>
      </c>
      <c r="C3570">
        <f>VLOOKUP(Table_ExternalData_1[[#This Row],[Discount_Id]],Popusti!A:C,3,0)</f>
        <v>20</v>
      </c>
    </row>
    <row r="3571" spans="1:3" x14ac:dyDescent="0.25">
      <c r="A3571">
        <v>22</v>
      </c>
      <c r="B3571">
        <v>17823</v>
      </c>
      <c r="C3571">
        <f>VLOOKUP(Table_ExternalData_1[[#This Row],[Discount_Id]],Popusti!A:C,3,0)</f>
        <v>20</v>
      </c>
    </row>
    <row r="3572" spans="1:3" x14ac:dyDescent="0.25">
      <c r="A3572">
        <v>22</v>
      </c>
      <c r="B3572">
        <v>17825</v>
      </c>
      <c r="C3572">
        <f>VLOOKUP(Table_ExternalData_1[[#This Row],[Discount_Id]],Popusti!A:C,3,0)</f>
        <v>20</v>
      </c>
    </row>
    <row r="3573" spans="1:3" x14ac:dyDescent="0.25">
      <c r="A3573">
        <v>22</v>
      </c>
      <c r="B3573">
        <v>17826</v>
      </c>
      <c r="C3573">
        <f>VLOOKUP(Table_ExternalData_1[[#This Row],[Discount_Id]],Popusti!A:C,3,0)</f>
        <v>20</v>
      </c>
    </row>
    <row r="3574" spans="1:3" x14ac:dyDescent="0.25">
      <c r="A3574">
        <v>22</v>
      </c>
      <c r="B3574">
        <v>17837</v>
      </c>
      <c r="C3574">
        <f>VLOOKUP(Table_ExternalData_1[[#This Row],[Discount_Id]],Popusti!A:C,3,0)</f>
        <v>20</v>
      </c>
    </row>
    <row r="3575" spans="1:3" x14ac:dyDescent="0.25">
      <c r="A3575">
        <v>22</v>
      </c>
      <c r="B3575">
        <v>17838</v>
      </c>
      <c r="C3575">
        <f>VLOOKUP(Table_ExternalData_1[[#This Row],[Discount_Id]],Popusti!A:C,3,0)</f>
        <v>20</v>
      </c>
    </row>
    <row r="3576" spans="1:3" x14ac:dyDescent="0.25">
      <c r="A3576">
        <v>22</v>
      </c>
      <c r="B3576">
        <v>17839</v>
      </c>
      <c r="C3576">
        <f>VLOOKUP(Table_ExternalData_1[[#This Row],[Discount_Id]],Popusti!A:C,3,0)</f>
        <v>20</v>
      </c>
    </row>
    <row r="3577" spans="1:3" x14ac:dyDescent="0.25">
      <c r="A3577">
        <v>22</v>
      </c>
      <c r="B3577">
        <v>17840</v>
      </c>
      <c r="C3577">
        <f>VLOOKUP(Table_ExternalData_1[[#This Row],[Discount_Id]],Popusti!A:C,3,0)</f>
        <v>20</v>
      </c>
    </row>
    <row r="3578" spans="1:3" x14ac:dyDescent="0.25">
      <c r="A3578">
        <v>22</v>
      </c>
      <c r="B3578">
        <v>17841</v>
      </c>
      <c r="C3578">
        <f>VLOOKUP(Table_ExternalData_1[[#This Row],[Discount_Id]],Popusti!A:C,3,0)</f>
        <v>20</v>
      </c>
    </row>
    <row r="3579" spans="1:3" x14ac:dyDescent="0.25">
      <c r="A3579">
        <v>22</v>
      </c>
      <c r="B3579">
        <v>17842</v>
      </c>
      <c r="C3579">
        <f>VLOOKUP(Table_ExternalData_1[[#This Row],[Discount_Id]],Popusti!A:C,3,0)</f>
        <v>20</v>
      </c>
    </row>
    <row r="3580" spans="1:3" x14ac:dyDescent="0.25">
      <c r="A3580">
        <v>22</v>
      </c>
      <c r="B3580">
        <v>17847</v>
      </c>
      <c r="C3580">
        <f>VLOOKUP(Table_ExternalData_1[[#This Row],[Discount_Id]],Popusti!A:C,3,0)</f>
        <v>20</v>
      </c>
    </row>
    <row r="3581" spans="1:3" x14ac:dyDescent="0.25">
      <c r="A3581">
        <v>22</v>
      </c>
      <c r="B3581">
        <v>17850</v>
      </c>
      <c r="C3581">
        <f>VLOOKUP(Table_ExternalData_1[[#This Row],[Discount_Id]],Popusti!A:C,3,0)</f>
        <v>20</v>
      </c>
    </row>
    <row r="3582" spans="1:3" x14ac:dyDescent="0.25">
      <c r="A3582">
        <v>22</v>
      </c>
      <c r="B3582">
        <v>17853</v>
      </c>
      <c r="C3582">
        <f>VLOOKUP(Table_ExternalData_1[[#This Row],[Discount_Id]],Popusti!A:C,3,0)</f>
        <v>20</v>
      </c>
    </row>
    <row r="3583" spans="1:3" x14ac:dyDescent="0.25">
      <c r="A3583">
        <v>22</v>
      </c>
      <c r="B3583">
        <v>17854</v>
      </c>
      <c r="C3583">
        <f>VLOOKUP(Table_ExternalData_1[[#This Row],[Discount_Id]],Popusti!A:C,3,0)</f>
        <v>20</v>
      </c>
    </row>
    <row r="3584" spans="1:3" x14ac:dyDescent="0.25">
      <c r="A3584">
        <v>22</v>
      </c>
      <c r="B3584">
        <v>17855</v>
      </c>
      <c r="C3584">
        <f>VLOOKUP(Table_ExternalData_1[[#This Row],[Discount_Id]],Popusti!A:C,3,0)</f>
        <v>20</v>
      </c>
    </row>
    <row r="3585" spans="1:3" x14ac:dyDescent="0.25">
      <c r="A3585">
        <v>22</v>
      </c>
      <c r="B3585">
        <v>17863</v>
      </c>
      <c r="C3585">
        <f>VLOOKUP(Table_ExternalData_1[[#This Row],[Discount_Id]],Popusti!A:C,3,0)</f>
        <v>20</v>
      </c>
    </row>
    <row r="3586" spans="1:3" x14ac:dyDescent="0.25">
      <c r="A3586">
        <v>22</v>
      </c>
      <c r="B3586">
        <v>17864</v>
      </c>
      <c r="C3586">
        <f>VLOOKUP(Table_ExternalData_1[[#This Row],[Discount_Id]],Popusti!A:C,3,0)</f>
        <v>20</v>
      </c>
    </row>
    <row r="3587" spans="1:3" x14ac:dyDescent="0.25">
      <c r="A3587">
        <v>22</v>
      </c>
      <c r="B3587">
        <v>17873</v>
      </c>
      <c r="C3587">
        <f>VLOOKUP(Table_ExternalData_1[[#This Row],[Discount_Id]],Popusti!A:C,3,0)</f>
        <v>20</v>
      </c>
    </row>
    <row r="3588" spans="1:3" x14ac:dyDescent="0.25">
      <c r="A3588">
        <v>22</v>
      </c>
      <c r="B3588">
        <v>17875</v>
      </c>
      <c r="C3588">
        <f>VLOOKUP(Table_ExternalData_1[[#This Row],[Discount_Id]],Popusti!A:C,3,0)</f>
        <v>20</v>
      </c>
    </row>
    <row r="3589" spans="1:3" x14ac:dyDescent="0.25">
      <c r="A3589">
        <v>22</v>
      </c>
      <c r="B3589">
        <v>17885</v>
      </c>
      <c r="C3589">
        <f>VLOOKUP(Table_ExternalData_1[[#This Row],[Discount_Id]],Popusti!A:C,3,0)</f>
        <v>20</v>
      </c>
    </row>
    <row r="3590" spans="1:3" x14ac:dyDescent="0.25">
      <c r="A3590">
        <v>23</v>
      </c>
      <c r="B3590">
        <v>5646</v>
      </c>
      <c r="C3590">
        <f>VLOOKUP(Table_ExternalData_1[[#This Row],[Discount_Id]],Popusti!A:C,3,0)</f>
        <v>25</v>
      </c>
    </row>
    <row r="3591" spans="1:3" x14ac:dyDescent="0.25">
      <c r="A3591">
        <v>23</v>
      </c>
      <c r="B3591">
        <v>5665</v>
      </c>
      <c r="C3591">
        <f>VLOOKUP(Table_ExternalData_1[[#This Row],[Discount_Id]],Popusti!A:C,3,0)</f>
        <v>25</v>
      </c>
    </row>
    <row r="3592" spans="1:3" x14ac:dyDescent="0.25">
      <c r="A3592">
        <v>23</v>
      </c>
      <c r="B3592">
        <v>5668</v>
      </c>
      <c r="C3592">
        <f>VLOOKUP(Table_ExternalData_1[[#This Row],[Discount_Id]],Popusti!A:C,3,0)</f>
        <v>25</v>
      </c>
    </row>
    <row r="3593" spans="1:3" x14ac:dyDescent="0.25">
      <c r="A3593">
        <v>23</v>
      </c>
      <c r="B3593">
        <v>5669</v>
      </c>
      <c r="C3593">
        <f>VLOOKUP(Table_ExternalData_1[[#This Row],[Discount_Id]],Popusti!A:C,3,0)</f>
        <v>25</v>
      </c>
    </row>
    <row r="3594" spans="1:3" x14ac:dyDescent="0.25">
      <c r="A3594">
        <v>23</v>
      </c>
      <c r="B3594">
        <v>5779</v>
      </c>
      <c r="C3594">
        <f>VLOOKUP(Table_ExternalData_1[[#This Row],[Discount_Id]],Popusti!A:C,3,0)</f>
        <v>25</v>
      </c>
    </row>
    <row r="3595" spans="1:3" x14ac:dyDescent="0.25">
      <c r="A3595">
        <v>23</v>
      </c>
      <c r="B3595">
        <v>5782</v>
      </c>
      <c r="C3595">
        <f>VLOOKUP(Table_ExternalData_1[[#This Row],[Discount_Id]],Popusti!A:C,3,0)</f>
        <v>25</v>
      </c>
    </row>
    <row r="3596" spans="1:3" x14ac:dyDescent="0.25">
      <c r="A3596">
        <v>23</v>
      </c>
      <c r="B3596">
        <v>5783</v>
      </c>
      <c r="C3596">
        <f>VLOOKUP(Table_ExternalData_1[[#This Row],[Discount_Id]],Popusti!A:C,3,0)</f>
        <v>25</v>
      </c>
    </row>
    <row r="3597" spans="1:3" x14ac:dyDescent="0.25">
      <c r="A3597">
        <v>23</v>
      </c>
      <c r="B3597">
        <v>5787</v>
      </c>
      <c r="C3597">
        <f>VLOOKUP(Table_ExternalData_1[[#This Row],[Discount_Id]],Popusti!A:C,3,0)</f>
        <v>25</v>
      </c>
    </row>
    <row r="3598" spans="1:3" x14ac:dyDescent="0.25">
      <c r="A3598">
        <v>23</v>
      </c>
      <c r="B3598">
        <v>5788</v>
      </c>
      <c r="C3598">
        <f>VLOOKUP(Table_ExternalData_1[[#This Row],[Discount_Id]],Popusti!A:C,3,0)</f>
        <v>25</v>
      </c>
    </row>
    <row r="3599" spans="1:3" x14ac:dyDescent="0.25">
      <c r="A3599">
        <v>23</v>
      </c>
      <c r="B3599">
        <v>5789</v>
      </c>
      <c r="C3599">
        <f>VLOOKUP(Table_ExternalData_1[[#This Row],[Discount_Id]],Popusti!A:C,3,0)</f>
        <v>25</v>
      </c>
    </row>
    <row r="3600" spans="1:3" x14ac:dyDescent="0.25">
      <c r="A3600">
        <v>23</v>
      </c>
      <c r="B3600">
        <v>5790</v>
      </c>
      <c r="C3600">
        <f>VLOOKUP(Table_ExternalData_1[[#This Row],[Discount_Id]],Popusti!A:C,3,0)</f>
        <v>25</v>
      </c>
    </row>
    <row r="3601" spans="1:3" x14ac:dyDescent="0.25">
      <c r="A3601">
        <v>23</v>
      </c>
      <c r="B3601">
        <v>5791</v>
      </c>
      <c r="C3601">
        <f>VLOOKUP(Table_ExternalData_1[[#This Row],[Discount_Id]],Popusti!A:C,3,0)</f>
        <v>25</v>
      </c>
    </row>
    <row r="3602" spans="1:3" x14ac:dyDescent="0.25">
      <c r="A3602">
        <v>23</v>
      </c>
      <c r="B3602">
        <v>6069</v>
      </c>
      <c r="C3602">
        <f>VLOOKUP(Table_ExternalData_1[[#This Row],[Discount_Id]],Popusti!A:C,3,0)</f>
        <v>25</v>
      </c>
    </row>
    <row r="3603" spans="1:3" x14ac:dyDescent="0.25">
      <c r="A3603">
        <v>23</v>
      </c>
      <c r="B3603">
        <v>6073</v>
      </c>
      <c r="C3603">
        <f>VLOOKUP(Table_ExternalData_1[[#This Row],[Discount_Id]],Popusti!A:C,3,0)</f>
        <v>25</v>
      </c>
    </row>
    <row r="3604" spans="1:3" x14ac:dyDescent="0.25">
      <c r="A3604">
        <v>23</v>
      </c>
      <c r="B3604">
        <v>6082</v>
      </c>
      <c r="C3604">
        <f>VLOOKUP(Table_ExternalData_1[[#This Row],[Discount_Id]],Popusti!A:C,3,0)</f>
        <v>25</v>
      </c>
    </row>
    <row r="3605" spans="1:3" x14ac:dyDescent="0.25">
      <c r="A3605">
        <v>23</v>
      </c>
      <c r="B3605">
        <v>6083</v>
      </c>
      <c r="C3605">
        <f>VLOOKUP(Table_ExternalData_1[[#This Row],[Discount_Id]],Popusti!A:C,3,0)</f>
        <v>25</v>
      </c>
    </row>
    <row r="3606" spans="1:3" x14ac:dyDescent="0.25">
      <c r="A3606">
        <v>23</v>
      </c>
      <c r="B3606">
        <v>6084</v>
      </c>
      <c r="C3606">
        <f>VLOOKUP(Table_ExternalData_1[[#This Row],[Discount_Id]],Popusti!A:C,3,0)</f>
        <v>25</v>
      </c>
    </row>
    <row r="3607" spans="1:3" x14ac:dyDescent="0.25">
      <c r="A3607">
        <v>23</v>
      </c>
      <c r="B3607">
        <v>6085</v>
      </c>
      <c r="C3607">
        <f>VLOOKUP(Table_ExternalData_1[[#This Row],[Discount_Id]],Popusti!A:C,3,0)</f>
        <v>25</v>
      </c>
    </row>
    <row r="3608" spans="1:3" x14ac:dyDescent="0.25">
      <c r="A3608">
        <v>23</v>
      </c>
      <c r="B3608">
        <v>6086</v>
      </c>
      <c r="C3608">
        <f>VLOOKUP(Table_ExternalData_1[[#This Row],[Discount_Id]],Popusti!A:C,3,0)</f>
        <v>25</v>
      </c>
    </row>
    <row r="3609" spans="1:3" x14ac:dyDescent="0.25">
      <c r="A3609">
        <v>23</v>
      </c>
      <c r="B3609">
        <v>6087</v>
      </c>
      <c r="C3609">
        <f>VLOOKUP(Table_ExternalData_1[[#This Row],[Discount_Id]],Popusti!A:C,3,0)</f>
        <v>25</v>
      </c>
    </row>
    <row r="3610" spans="1:3" x14ac:dyDescent="0.25">
      <c r="A3610">
        <v>23</v>
      </c>
      <c r="B3610">
        <v>6088</v>
      </c>
      <c r="C3610">
        <f>VLOOKUP(Table_ExternalData_1[[#This Row],[Discount_Id]],Popusti!A:C,3,0)</f>
        <v>25</v>
      </c>
    </row>
    <row r="3611" spans="1:3" x14ac:dyDescent="0.25">
      <c r="A3611">
        <v>23</v>
      </c>
      <c r="B3611">
        <v>6590</v>
      </c>
      <c r="C3611">
        <f>VLOOKUP(Table_ExternalData_1[[#This Row],[Discount_Id]],Popusti!A:C,3,0)</f>
        <v>25</v>
      </c>
    </row>
    <row r="3612" spans="1:3" x14ac:dyDescent="0.25">
      <c r="A3612">
        <v>23</v>
      </c>
      <c r="B3612">
        <v>6591</v>
      </c>
      <c r="C3612">
        <f>VLOOKUP(Table_ExternalData_1[[#This Row],[Discount_Id]],Popusti!A:C,3,0)</f>
        <v>25</v>
      </c>
    </row>
    <row r="3613" spans="1:3" x14ac:dyDescent="0.25">
      <c r="A3613">
        <v>23</v>
      </c>
      <c r="B3613">
        <v>7037</v>
      </c>
      <c r="C3613">
        <f>VLOOKUP(Table_ExternalData_1[[#This Row],[Discount_Id]],Popusti!A:C,3,0)</f>
        <v>25</v>
      </c>
    </row>
    <row r="3614" spans="1:3" x14ac:dyDescent="0.25">
      <c r="A3614">
        <v>23</v>
      </c>
      <c r="B3614">
        <v>7038</v>
      </c>
      <c r="C3614">
        <f>VLOOKUP(Table_ExternalData_1[[#This Row],[Discount_Id]],Popusti!A:C,3,0)</f>
        <v>25</v>
      </c>
    </row>
    <row r="3615" spans="1:3" x14ac:dyDescent="0.25">
      <c r="A3615">
        <v>23</v>
      </c>
      <c r="B3615">
        <v>7039</v>
      </c>
      <c r="C3615">
        <f>VLOOKUP(Table_ExternalData_1[[#This Row],[Discount_Id]],Popusti!A:C,3,0)</f>
        <v>25</v>
      </c>
    </row>
    <row r="3616" spans="1:3" x14ac:dyDescent="0.25">
      <c r="A3616">
        <v>23</v>
      </c>
      <c r="B3616">
        <v>7040</v>
      </c>
      <c r="C3616">
        <f>VLOOKUP(Table_ExternalData_1[[#This Row],[Discount_Id]],Popusti!A:C,3,0)</f>
        <v>25</v>
      </c>
    </row>
    <row r="3617" spans="1:3" x14ac:dyDescent="0.25">
      <c r="A3617">
        <v>23</v>
      </c>
      <c r="B3617">
        <v>7041</v>
      </c>
      <c r="C3617">
        <f>VLOOKUP(Table_ExternalData_1[[#This Row],[Discount_Id]],Popusti!A:C,3,0)</f>
        <v>25</v>
      </c>
    </row>
    <row r="3618" spans="1:3" x14ac:dyDescent="0.25">
      <c r="A3618">
        <v>23</v>
      </c>
      <c r="B3618">
        <v>7042</v>
      </c>
      <c r="C3618">
        <f>VLOOKUP(Table_ExternalData_1[[#This Row],[Discount_Id]],Popusti!A:C,3,0)</f>
        <v>25</v>
      </c>
    </row>
    <row r="3619" spans="1:3" x14ac:dyDescent="0.25">
      <c r="A3619">
        <v>23</v>
      </c>
      <c r="B3619">
        <v>7043</v>
      </c>
      <c r="C3619">
        <f>VLOOKUP(Table_ExternalData_1[[#This Row],[Discount_Id]],Popusti!A:C,3,0)</f>
        <v>25</v>
      </c>
    </row>
    <row r="3620" spans="1:3" x14ac:dyDescent="0.25">
      <c r="A3620">
        <v>23</v>
      </c>
      <c r="B3620">
        <v>7044</v>
      </c>
      <c r="C3620">
        <f>VLOOKUP(Table_ExternalData_1[[#This Row],[Discount_Id]],Popusti!A:C,3,0)</f>
        <v>25</v>
      </c>
    </row>
    <row r="3621" spans="1:3" x14ac:dyDescent="0.25">
      <c r="A3621">
        <v>23</v>
      </c>
      <c r="B3621">
        <v>7045</v>
      </c>
      <c r="C3621">
        <f>VLOOKUP(Table_ExternalData_1[[#This Row],[Discount_Id]],Popusti!A:C,3,0)</f>
        <v>25</v>
      </c>
    </row>
    <row r="3622" spans="1:3" x14ac:dyDescent="0.25">
      <c r="A3622">
        <v>23</v>
      </c>
      <c r="B3622">
        <v>7208</v>
      </c>
      <c r="C3622">
        <f>VLOOKUP(Table_ExternalData_1[[#This Row],[Discount_Id]],Popusti!A:C,3,0)</f>
        <v>25</v>
      </c>
    </row>
    <row r="3623" spans="1:3" x14ac:dyDescent="0.25">
      <c r="A3623">
        <v>23</v>
      </c>
      <c r="B3623">
        <v>7209</v>
      </c>
      <c r="C3623">
        <f>VLOOKUP(Table_ExternalData_1[[#This Row],[Discount_Id]],Popusti!A:C,3,0)</f>
        <v>25</v>
      </c>
    </row>
    <row r="3624" spans="1:3" x14ac:dyDescent="0.25">
      <c r="A3624">
        <v>23</v>
      </c>
      <c r="B3624">
        <v>7212</v>
      </c>
      <c r="C3624">
        <f>VLOOKUP(Table_ExternalData_1[[#This Row],[Discount_Id]],Popusti!A:C,3,0)</f>
        <v>25</v>
      </c>
    </row>
    <row r="3625" spans="1:3" x14ac:dyDescent="0.25">
      <c r="A3625">
        <v>23</v>
      </c>
      <c r="B3625">
        <v>7221</v>
      </c>
      <c r="C3625">
        <f>VLOOKUP(Table_ExternalData_1[[#This Row],[Discount_Id]],Popusti!A:C,3,0)</f>
        <v>25</v>
      </c>
    </row>
    <row r="3626" spans="1:3" x14ac:dyDescent="0.25">
      <c r="A3626">
        <v>23</v>
      </c>
      <c r="B3626">
        <v>7222</v>
      </c>
      <c r="C3626">
        <f>VLOOKUP(Table_ExternalData_1[[#This Row],[Discount_Id]],Popusti!A:C,3,0)</f>
        <v>25</v>
      </c>
    </row>
    <row r="3627" spans="1:3" x14ac:dyDescent="0.25">
      <c r="A3627">
        <v>23</v>
      </c>
      <c r="B3627">
        <v>7223</v>
      </c>
      <c r="C3627">
        <f>VLOOKUP(Table_ExternalData_1[[#This Row],[Discount_Id]],Popusti!A:C,3,0)</f>
        <v>25</v>
      </c>
    </row>
    <row r="3628" spans="1:3" x14ac:dyDescent="0.25">
      <c r="A3628">
        <v>23</v>
      </c>
      <c r="B3628">
        <v>7224</v>
      </c>
      <c r="C3628">
        <f>VLOOKUP(Table_ExternalData_1[[#This Row],[Discount_Id]],Popusti!A:C,3,0)</f>
        <v>25</v>
      </c>
    </row>
    <row r="3629" spans="1:3" x14ac:dyDescent="0.25">
      <c r="A3629">
        <v>23</v>
      </c>
      <c r="B3629">
        <v>7225</v>
      </c>
      <c r="C3629">
        <f>VLOOKUP(Table_ExternalData_1[[#This Row],[Discount_Id]],Popusti!A:C,3,0)</f>
        <v>25</v>
      </c>
    </row>
    <row r="3630" spans="1:3" x14ac:dyDescent="0.25">
      <c r="A3630">
        <v>23</v>
      </c>
      <c r="B3630">
        <v>7226</v>
      </c>
      <c r="C3630">
        <f>VLOOKUP(Table_ExternalData_1[[#This Row],[Discount_Id]],Popusti!A:C,3,0)</f>
        <v>25</v>
      </c>
    </row>
    <row r="3631" spans="1:3" x14ac:dyDescent="0.25">
      <c r="A3631">
        <v>23</v>
      </c>
      <c r="B3631">
        <v>7230</v>
      </c>
      <c r="C3631">
        <f>VLOOKUP(Table_ExternalData_1[[#This Row],[Discount_Id]],Popusti!A:C,3,0)</f>
        <v>25</v>
      </c>
    </row>
    <row r="3632" spans="1:3" x14ac:dyDescent="0.25">
      <c r="A3632">
        <v>23</v>
      </c>
      <c r="B3632">
        <v>7231</v>
      </c>
      <c r="C3632">
        <f>VLOOKUP(Table_ExternalData_1[[#This Row],[Discount_Id]],Popusti!A:C,3,0)</f>
        <v>25</v>
      </c>
    </row>
    <row r="3633" spans="1:3" x14ac:dyDescent="0.25">
      <c r="A3633">
        <v>23</v>
      </c>
      <c r="B3633">
        <v>7233</v>
      </c>
      <c r="C3633">
        <f>VLOOKUP(Table_ExternalData_1[[#This Row],[Discount_Id]],Popusti!A:C,3,0)</f>
        <v>25</v>
      </c>
    </row>
    <row r="3634" spans="1:3" x14ac:dyDescent="0.25">
      <c r="A3634">
        <v>23</v>
      </c>
      <c r="B3634">
        <v>7240</v>
      </c>
      <c r="C3634">
        <f>VLOOKUP(Table_ExternalData_1[[#This Row],[Discount_Id]],Popusti!A:C,3,0)</f>
        <v>25</v>
      </c>
    </row>
    <row r="3635" spans="1:3" x14ac:dyDescent="0.25">
      <c r="A3635">
        <v>23</v>
      </c>
      <c r="B3635">
        <v>7245</v>
      </c>
      <c r="C3635">
        <f>VLOOKUP(Table_ExternalData_1[[#This Row],[Discount_Id]],Popusti!A:C,3,0)</f>
        <v>25</v>
      </c>
    </row>
    <row r="3636" spans="1:3" x14ac:dyDescent="0.25">
      <c r="A3636">
        <v>23</v>
      </c>
      <c r="B3636">
        <v>7249</v>
      </c>
      <c r="C3636">
        <f>VLOOKUP(Table_ExternalData_1[[#This Row],[Discount_Id]],Popusti!A:C,3,0)</f>
        <v>25</v>
      </c>
    </row>
    <row r="3637" spans="1:3" x14ac:dyDescent="0.25">
      <c r="A3637">
        <v>23</v>
      </c>
      <c r="B3637">
        <v>7252</v>
      </c>
      <c r="C3637">
        <f>VLOOKUP(Table_ExternalData_1[[#This Row],[Discount_Id]],Popusti!A:C,3,0)</f>
        <v>25</v>
      </c>
    </row>
    <row r="3638" spans="1:3" x14ac:dyDescent="0.25">
      <c r="A3638">
        <v>23</v>
      </c>
      <c r="B3638">
        <v>7253</v>
      </c>
      <c r="C3638">
        <f>VLOOKUP(Table_ExternalData_1[[#This Row],[Discount_Id]],Popusti!A:C,3,0)</f>
        <v>25</v>
      </c>
    </row>
    <row r="3639" spans="1:3" x14ac:dyDescent="0.25">
      <c r="A3639">
        <v>23</v>
      </c>
      <c r="B3639">
        <v>7256</v>
      </c>
      <c r="C3639">
        <f>VLOOKUP(Table_ExternalData_1[[#This Row],[Discount_Id]],Popusti!A:C,3,0)</f>
        <v>25</v>
      </c>
    </row>
    <row r="3640" spans="1:3" x14ac:dyDescent="0.25">
      <c r="A3640">
        <v>23</v>
      </c>
      <c r="B3640">
        <v>7257</v>
      </c>
      <c r="C3640">
        <f>VLOOKUP(Table_ExternalData_1[[#This Row],[Discount_Id]],Popusti!A:C,3,0)</f>
        <v>25</v>
      </c>
    </row>
    <row r="3641" spans="1:3" x14ac:dyDescent="0.25">
      <c r="A3641">
        <v>23</v>
      </c>
      <c r="B3641">
        <v>7258</v>
      </c>
      <c r="C3641">
        <f>VLOOKUP(Table_ExternalData_1[[#This Row],[Discount_Id]],Popusti!A:C,3,0)</f>
        <v>25</v>
      </c>
    </row>
    <row r="3642" spans="1:3" x14ac:dyDescent="0.25">
      <c r="A3642">
        <v>23</v>
      </c>
      <c r="B3642">
        <v>7269</v>
      </c>
      <c r="C3642">
        <f>VLOOKUP(Table_ExternalData_1[[#This Row],[Discount_Id]],Popusti!A:C,3,0)</f>
        <v>25</v>
      </c>
    </row>
    <row r="3643" spans="1:3" x14ac:dyDescent="0.25">
      <c r="A3643">
        <v>23</v>
      </c>
      <c r="B3643">
        <v>7275</v>
      </c>
      <c r="C3643">
        <f>VLOOKUP(Table_ExternalData_1[[#This Row],[Discount_Id]],Popusti!A:C,3,0)</f>
        <v>25</v>
      </c>
    </row>
    <row r="3644" spans="1:3" x14ac:dyDescent="0.25">
      <c r="A3644">
        <v>23</v>
      </c>
      <c r="B3644">
        <v>7279</v>
      </c>
      <c r="C3644">
        <f>VLOOKUP(Table_ExternalData_1[[#This Row],[Discount_Id]],Popusti!A:C,3,0)</f>
        <v>25</v>
      </c>
    </row>
    <row r="3645" spans="1:3" x14ac:dyDescent="0.25">
      <c r="A3645">
        <v>23</v>
      </c>
      <c r="B3645">
        <v>7288</v>
      </c>
      <c r="C3645">
        <f>VLOOKUP(Table_ExternalData_1[[#This Row],[Discount_Id]],Popusti!A:C,3,0)</f>
        <v>25</v>
      </c>
    </row>
    <row r="3646" spans="1:3" x14ac:dyDescent="0.25">
      <c r="A3646">
        <v>23</v>
      </c>
      <c r="B3646">
        <v>7296</v>
      </c>
      <c r="C3646">
        <f>VLOOKUP(Table_ExternalData_1[[#This Row],[Discount_Id]],Popusti!A:C,3,0)</f>
        <v>25</v>
      </c>
    </row>
    <row r="3647" spans="1:3" x14ac:dyDescent="0.25">
      <c r="A3647">
        <v>23</v>
      </c>
      <c r="B3647">
        <v>7297</v>
      </c>
      <c r="C3647">
        <f>VLOOKUP(Table_ExternalData_1[[#This Row],[Discount_Id]],Popusti!A:C,3,0)</f>
        <v>25</v>
      </c>
    </row>
    <row r="3648" spans="1:3" x14ac:dyDescent="0.25">
      <c r="A3648">
        <v>23</v>
      </c>
      <c r="B3648">
        <v>7305</v>
      </c>
      <c r="C3648">
        <f>VLOOKUP(Table_ExternalData_1[[#This Row],[Discount_Id]],Popusti!A:C,3,0)</f>
        <v>25</v>
      </c>
    </row>
    <row r="3649" spans="1:3" x14ac:dyDescent="0.25">
      <c r="A3649">
        <v>23</v>
      </c>
      <c r="B3649">
        <v>7306</v>
      </c>
      <c r="C3649">
        <f>VLOOKUP(Table_ExternalData_1[[#This Row],[Discount_Id]],Popusti!A:C,3,0)</f>
        <v>25</v>
      </c>
    </row>
    <row r="3650" spans="1:3" x14ac:dyDescent="0.25">
      <c r="A3650">
        <v>23</v>
      </c>
      <c r="B3650">
        <v>7307</v>
      </c>
      <c r="C3650">
        <f>VLOOKUP(Table_ExternalData_1[[#This Row],[Discount_Id]],Popusti!A:C,3,0)</f>
        <v>25</v>
      </c>
    </row>
    <row r="3651" spans="1:3" x14ac:dyDescent="0.25">
      <c r="A3651">
        <v>23</v>
      </c>
      <c r="B3651">
        <v>7311</v>
      </c>
      <c r="C3651">
        <f>VLOOKUP(Table_ExternalData_1[[#This Row],[Discount_Id]],Popusti!A:C,3,0)</f>
        <v>25</v>
      </c>
    </row>
    <row r="3652" spans="1:3" x14ac:dyDescent="0.25">
      <c r="A3652">
        <v>23</v>
      </c>
      <c r="B3652">
        <v>7312</v>
      </c>
      <c r="C3652">
        <f>VLOOKUP(Table_ExternalData_1[[#This Row],[Discount_Id]],Popusti!A:C,3,0)</f>
        <v>25</v>
      </c>
    </row>
    <row r="3653" spans="1:3" x14ac:dyDescent="0.25">
      <c r="A3653">
        <v>23</v>
      </c>
      <c r="B3653">
        <v>7313</v>
      </c>
      <c r="C3653">
        <f>VLOOKUP(Table_ExternalData_1[[#This Row],[Discount_Id]],Popusti!A:C,3,0)</f>
        <v>25</v>
      </c>
    </row>
    <row r="3654" spans="1:3" x14ac:dyDescent="0.25">
      <c r="A3654">
        <v>23</v>
      </c>
      <c r="B3654">
        <v>7317</v>
      </c>
      <c r="C3654">
        <f>VLOOKUP(Table_ExternalData_1[[#This Row],[Discount_Id]],Popusti!A:C,3,0)</f>
        <v>25</v>
      </c>
    </row>
    <row r="3655" spans="1:3" x14ac:dyDescent="0.25">
      <c r="A3655">
        <v>23</v>
      </c>
      <c r="B3655">
        <v>7318</v>
      </c>
      <c r="C3655">
        <f>VLOOKUP(Table_ExternalData_1[[#This Row],[Discount_Id]],Popusti!A:C,3,0)</f>
        <v>25</v>
      </c>
    </row>
    <row r="3656" spans="1:3" x14ac:dyDescent="0.25">
      <c r="A3656">
        <v>23</v>
      </c>
      <c r="B3656">
        <v>7320</v>
      </c>
      <c r="C3656">
        <f>VLOOKUP(Table_ExternalData_1[[#This Row],[Discount_Id]],Popusti!A:C,3,0)</f>
        <v>25</v>
      </c>
    </row>
    <row r="3657" spans="1:3" x14ac:dyDescent="0.25">
      <c r="A3657">
        <v>23</v>
      </c>
      <c r="B3657">
        <v>7322</v>
      </c>
      <c r="C3657">
        <f>VLOOKUP(Table_ExternalData_1[[#This Row],[Discount_Id]],Popusti!A:C,3,0)</f>
        <v>25</v>
      </c>
    </row>
    <row r="3658" spans="1:3" x14ac:dyDescent="0.25">
      <c r="A3658">
        <v>23</v>
      </c>
      <c r="B3658">
        <v>7323</v>
      </c>
      <c r="C3658">
        <f>VLOOKUP(Table_ExternalData_1[[#This Row],[Discount_Id]],Popusti!A:C,3,0)</f>
        <v>25</v>
      </c>
    </row>
    <row r="3659" spans="1:3" x14ac:dyDescent="0.25">
      <c r="A3659">
        <v>23</v>
      </c>
      <c r="B3659">
        <v>7327</v>
      </c>
      <c r="C3659">
        <f>VLOOKUP(Table_ExternalData_1[[#This Row],[Discount_Id]],Popusti!A:C,3,0)</f>
        <v>25</v>
      </c>
    </row>
    <row r="3660" spans="1:3" x14ac:dyDescent="0.25">
      <c r="A3660">
        <v>23</v>
      </c>
      <c r="B3660">
        <v>7328</v>
      </c>
      <c r="C3660">
        <f>VLOOKUP(Table_ExternalData_1[[#This Row],[Discount_Id]],Popusti!A:C,3,0)</f>
        <v>25</v>
      </c>
    </row>
    <row r="3661" spans="1:3" x14ac:dyDescent="0.25">
      <c r="A3661">
        <v>23</v>
      </c>
      <c r="B3661">
        <v>7334</v>
      </c>
      <c r="C3661">
        <f>VLOOKUP(Table_ExternalData_1[[#This Row],[Discount_Id]],Popusti!A:C,3,0)</f>
        <v>25</v>
      </c>
    </row>
    <row r="3662" spans="1:3" x14ac:dyDescent="0.25">
      <c r="A3662">
        <v>23</v>
      </c>
      <c r="B3662">
        <v>7336</v>
      </c>
      <c r="C3662">
        <f>VLOOKUP(Table_ExternalData_1[[#This Row],[Discount_Id]],Popusti!A:C,3,0)</f>
        <v>25</v>
      </c>
    </row>
    <row r="3663" spans="1:3" x14ac:dyDescent="0.25">
      <c r="A3663">
        <v>23</v>
      </c>
      <c r="B3663">
        <v>7337</v>
      </c>
      <c r="C3663">
        <f>VLOOKUP(Table_ExternalData_1[[#This Row],[Discount_Id]],Popusti!A:C,3,0)</f>
        <v>25</v>
      </c>
    </row>
    <row r="3664" spans="1:3" x14ac:dyDescent="0.25">
      <c r="A3664">
        <v>23</v>
      </c>
      <c r="B3664">
        <v>7338</v>
      </c>
      <c r="C3664">
        <f>VLOOKUP(Table_ExternalData_1[[#This Row],[Discount_Id]],Popusti!A:C,3,0)</f>
        <v>25</v>
      </c>
    </row>
    <row r="3665" spans="1:3" x14ac:dyDescent="0.25">
      <c r="A3665">
        <v>23</v>
      </c>
      <c r="B3665">
        <v>7339</v>
      </c>
      <c r="C3665">
        <f>VLOOKUP(Table_ExternalData_1[[#This Row],[Discount_Id]],Popusti!A:C,3,0)</f>
        <v>25</v>
      </c>
    </row>
    <row r="3666" spans="1:3" x14ac:dyDescent="0.25">
      <c r="A3666">
        <v>23</v>
      </c>
      <c r="B3666">
        <v>7340</v>
      </c>
      <c r="C3666">
        <f>VLOOKUP(Table_ExternalData_1[[#This Row],[Discount_Id]],Popusti!A:C,3,0)</f>
        <v>25</v>
      </c>
    </row>
    <row r="3667" spans="1:3" x14ac:dyDescent="0.25">
      <c r="A3667">
        <v>23</v>
      </c>
      <c r="B3667">
        <v>7366</v>
      </c>
      <c r="C3667">
        <f>VLOOKUP(Table_ExternalData_1[[#This Row],[Discount_Id]],Popusti!A:C,3,0)</f>
        <v>25</v>
      </c>
    </row>
    <row r="3668" spans="1:3" x14ac:dyDescent="0.25">
      <c r="A3668">
        <v>23</v>
      </c>
      <c r="B3668">
        <v>7367</v>
      </c>
      <c r="C3668">
        <f>VLOOKUP(Table_ExternalData_1[[#This Row],[Discount_Id]],Popusti!A:C,3,0)</f>
        <v>25</v>
      </c>
    </row>
    <row r="3669" spans="1:3" x14ac:dyDescent="0.25">
      <c r="A3669">
        <v>23</v>
      </c>
      <c r="B3669">
        <v>7368</v>
      </c>
      <c r="C3669">
        <f>VLOOKUP(Table_ExternalData_1[[#This Row],[Discount_Id]],Popusti!A:C,3,0)</f>
        <v>25</v>
      </c>
    </row>
    <row r="3670" spans="1:3" x14ac:dyDescent="0.25">
      <c r="A3670">
        <v>23</v>
      </c>
      <c r="B3670">
        <v>7369</v>
      </c>
      <c r="C3670">
        <f>VLOOKUP(Table_ExternalData_1[[#This Row],[Discount_Id]],Popusti!A:C,3,0)</f>
        <v>25</v>
      </c>
    </row>
    <row r="3671" spans="1:3" x14ac:dyDescent="0.25">
      <c r="A3671">
        <v>23</v>
      </c>
      <c r="B3671">
        <v>7371</v>
      </c>
      <c r="C3671">
        <f>VLOOKUP(Table_ExternalData_1[[#This Row],[Discount_Id]],Popusti!A:C,3,0)</f>
        <v>25</v>
      </c>
    </row>
    <row r="3672" spans="1:3" x14ac:dyDescent="0.25">
      <c r="A3672">
        <v>23</v>
      </c>
      <c r="B3672">
        <v>7727</v>
      </c>
      <c r="C3672">
        <f>VLOOKUP(Table_ExternalData_1[[#This Row],[Discount_Id]],Popusti!A:C,3,0)</f>
        <v>25</v>
      </c>
    </row>
    <row r="3673" spans="1:3" x14ac:dyDescent="0.25">
      <c r="A3673">
        <v>23</v>
      </c>
      <c r="B3673">
        <v>7728</v>
      </c>
      <c r="C3673">
        <f>VLOOKUP(Table_ExternalData_1[[#This Row],[Discount_Id]],Popusti!A:C,3,0)</f>
        <v>25</v>
      </c>
    </row>
    <row r="3674" spans="1:3" x14ac:dyDescent="0.25">
      <c r="A3674">
        <v>23</v>
      </c>
      <c r="B3674">
        <v>7729</v>
      </c>
      <c r="C3674">
        <f>VLOOKUP(Table_ExternalData_1[[#This Row],[Discount_Id]],Popusti!A:C,3,0)</f>
        <v>25</v>
      </c>
    </row>
    <row r="3675" spans="1:3" x14ac:dyDescent="0.25">
      <c r="A3675">
        <v>23</v>
      </c>
      <c r="B3675">
        <v>7730</v>
      </c>
      <c r="C3675">
        <f>VLOOKUP(Table_ExternalData_1[[#This Row],[Discount_Id]],Popusti!A:C,3,0)</f>
        <v>25</v>
      </c>
    </row>
    <row r="3676" spans="1:3" x14ac:dyDescent="0.25">
      <c r="A3676">
        <v>23</v>
      </c>
      <c r="B3676">
        <v>7731</v>
      </c>
      <c r="C3676">
        <f>VLOOKUP(Table_ExternalData_1[[#This Row],[Discount_Id]],Popusti!A:C,3,0)</f>
        <v>25</v>
      </c>
    </row>
    <row r="3677" spans="1:3" x14ac:dyDescent="0.25">
      <c r="A3677">
        <v>23</v>
      </c>
      <c r="B3677">
        <v>7732</v>
      </c>
      <c r="C3677">
        <f>VLOOKUP(Table_ExternalData_1[[#This Row],[Discount_Id]],Popusti!A:C,3,0)</f>
        <v>25</v>
      </c>
    </row>
    <row r="3678" spans="1:3" x14ac:dyDescent="0.25">
      <c r="A3678">
        <v>23</v>
      </c>
      <c r="B3678">
        <v>7733</v>
      </c>
      <c r="C3678">
        <f>VLOOKUP(Table_ExternalData_1[[#This Row],[Discount_Id]],Popusti!A:C,3,0)</f>
        <v>25</v>
      </c>
    </row>
    <row r="3679" spans="1:3" x14ac:dyDescent="0.25">
      <c r="A3679">
        <v>23</v>
      </c>
      <c r="B3679">
        <v>7737</v>
      </c>
      <c r="C3679">
        <f>VLOOKUP(Table_ExternalData_1[[#This Row],[Discount_Id]],Popusti!A:C,3,0)</f>
        <v>25</v>
      </c>
    </row>
    <row r="3680" spans="1:3" x14ac:dyDescent="0.25">
      <c r="A3680">
        <v>23</v>
      </c>
      <c r="B3680">
        <v>7738</v>
      </c>
      <c r="C3680">
        <f>VLOOKUP(Table_ExternalData_1[[#This Row],[Discount_Id]],Popusti!A:C,3,0)</f>
        <v>25</v>
      </c>
    </row>
    <row r="3681" spans="1:3" x14ac:dyDescent="0.25">
      <c r="A3681">
        <v>23</v>
      </c>
      <c r="B3681">
        <v>7739</v>
      </c>
      <c r="C3681">
        <f>VLOOKUP(Table_ExternalData_1[[#This Row],[Discount_Id]],Popusti!A:C,3,0)</f>
        <v>25</v>
      </c>
    </row>
    <row r="3682" spans="1:3" x14ac:dyDescent="0.25">
      <c r="A3682">
        <v>23</v>
      </c>
      <c r="B3682">
        <v>7740</v>
      </c>
      <c r="C3682">
        <f>VLOOKUP(Table_ExternalData_1[[#This Row],[Discount_Id]],Popusti!A:C,3,0)</f>
        <v>25</v>
      </c>
    </row>
    <row r="3683" spans="1:3" x14ac:dyDescent="0.25">
      <c r="A3683">
        <v>23</v>
      </c>
      <c r="B3683">
        <v>7741</v>
      </c>
      <c r="C3683">
        <f>VLOOKUP(Table_ExternalData_1[[#This Row],[Discount_Id]],Popusti!A:C,3,0)</f>
        <v>25</v>
      </c>
    </row>
    <row r="3684" spans="1:3" x14ac:dyDescent="0.25">
      <c r="A3684">
        <v>23</v>
      </c>
      <c r="B3684">
        <v>7742</v>
      </c>
      <c r="C3684">
        <f>VLOOKUP(Table_ExternalData_1[[#This Row],[Discount_Id]],Popusti!A:C,3,0)</f>
        <v>25</v>
      </c>
    </row>
    <row r="3685" spans="1:3" x14ac:dyDescent="0.25">
      <c r="A3685">
        <v>23</v>
      </c>
      <c r="B3685">
        <v>7781</v>
      </c>
      <c r="C3685">
        <f>VLOOKUP(Table_ExternalData_1[[#This Row],[Discount_Id]],Popusti!A:C,3,0)</f>
        <v>25</v>
      </c>
    </row>
    <row r="3686" spans="1:3" x14ac:dyDescent="0.25">
      <c r="A3686">
        <v>23</v>
      </c>
      <c r="B3686">
        <v>7803</v>
      </c>
      <c r="C3686">
        <f>VLOOKUP(Table_ExternalData_1[[#This Row],[Discount_Id]],Popusti!A:C,3,0)</f>
        <v>25</v>
      </c>
    </row>
    <row r="3687" spans="1:3" x14ac:dyDescent="0.25">
      <c r="A3687">
        <v>23</v>
      </c>
      <c r="B3687">
        <v>7806</v>
      </c>
      <c r="C3687">
        <f>VLOOKUP(Table_ExternalData_1[[#This Row],[Discount_Id]],Popusti!A:C,3,0)</f>
        <v>25</v>
      </c>
    </row>
    <row r="3688" spans="1:3" x14ac:dyDescent="0.25">
      <c r="A3688">
        <v>23</v>
      </c>
      <c r="B3688">
        <v>7808</v>
      </c>
      <c r="C3688">
        <f>VLOOKUP(Table_ExternalData_1[[#This Row],[Discount_Id]],Popusti!A:C,3,0)</f>
        <v>25</v>
      </c>
    </row>
    <row r="3689" spans="1:3" x14ac:dyDescent="0.25">
      <c r="A3689">
        <v>23</v>
      </c>
      <c r="B3689">
        <v>7817</v>
      </c>
      <c r="C3689">
        <f>VLOOKUP(Table_ExternalData_1[[#This Row],[Discount_Id]],Popusti!A:C,3,0)</f>
        <v>25</v>
      </c>
    </row>
    <row r="3690" spans="1:3" x14ac:dyDescent="0.25">
      <c r="A3690">
        <v>23</v>
      </c>
      <c r="B3690">
        <v>7828</v>
      </c>
      <c r="C3690">
        <f>VLOOKUP(Table_ExternalData_1[[#This Row],[Discount_Id]],Popusti!A:C,3,0)</f>
        <v>25</v>
      </c>
    </row>
    <row r="3691" spans="1:3" x14ac:dyDescent="0.25">
      <c r="A3691">
        <v>23</v>
      </c>
      <c r="B3691">
        <v>7829</v>
      </c>
      <c r="C3691">
        <f>VLOOKUP(Table_ExternalData_1[[#This Row],[Discount_Id]],Popusti!A:C,3,0)</f>
        <v>25</v>
      </c>
    </row>
    <row r="3692" spans="1:3" x14ac:dyDescent="0.25">
      <c r="A3692">
        <v>23</v>
      </c>
      <c r="B3692">
        <v>7870</v>
      </c>
      <c r="C3692">
        <f>VLOOKUP(Table_ExternalData_1[[#This Row],[Discount_Id]],Popusti!A:C,3,0)</f>
        <v>25</v>
      </c>
    </row>
    <row r="3693" spans="1:3" x14ac:dyDescent="0.25">
      <c r="A3693">
        <v>23</v>
      </c>
      <c r="B3693">
        <v>7871</v>
      </c>
      <c r="C3693">
        <f>VLOOKUP(Table_ExternalData_1[[#This Row],[Discount_Id]],Popusti!A:C,3,0)</f>
        <v>25</v>
      </c>
    </row>
    <row r="3694" spans="1:3" x14ac:dyDescent="0.25">
      <c r="A3694">
        <v>23</v>
      </c>
      <c r="B3694">
        <v>7876</v>
      </c>
      <c r="C3694">
        <f>VLOOKUP(Table_ExternalData_1[[#This Row],[Discount_Id]],Popusti!A:C,3,0)</f>
        <v>25</v>
      </c>
    </row>
    <row r="3695" spans="1:3" x14ac:dyDescent="0.25">
      <c r="A3695">
        <v>23</v>
      </c>
      <c r="B3695">
        <v>7878</v>
      </c>
      <c r="C3695">
        <f>VLOOKUP(Table_ExternalData_1[[#This Row],[Discount_Id]],Popusti!A:C,3,0)</f>
        <v>25</v>
      </c>
    </row>
    <row r="3696" spans="1:3" x14ac:dyDescent="0.25">
      <c r="A3696">
        <v>23</v>
      </c>
      <c r="B3696">
        <v>7891</v>
      </c>
      <c r="C3696">
        <f>VLOOKUP(Table_ExternalData_1[[#This Row],[Discount_Id]],Popusti!A:C,3,0)</f>
        <v>25</v>
      </c>
    </row>
    <row r="3697" spans="1:3" x14ac:dyDescent="0.25">
      <c r="A3697">
        <v>23</v>
      </c>
      <c r="B3697">
        <v>7892</v>
      </c>
      <c r="C3697">
        <f>VLOOKUP(Table_ExternalData_1[[#This Row],[Discount_Id]],Popusti!A:C,3,0)</f>
        <v>25</v>
      </c>
    </row>
    <row r="3698" spans="1:3" x14ac:dyDescent="0.25">
      <c r="A3698">
        <v>23</v>
      </c>
      <c r="B3698">
        <v>7893</v>
      </c>
      <c r="C3698">
        <f>VLOOKUP(Table_ExternalData_1[[#This Row],[Discount_Id]],Popusti!A:C,3,0)</f>
        <v>25</v>
      </c>
    </row>
    <row r="3699" spans="1:3" x14ac:dyDescent="0.25">
      <c r="A3699">
        <v>23</v>
      </c>
      <c r="B3699">
        <v>7896</v>
      </c>
      <c r="C3699">
        <f>VLOOKUP(Table_ExternalData_1[[#This Row],[Discount_Id]],Popusti!A:C,3,0)</f>
        <v>25</v>
      </c>
    </row>
    <row r="3700" spans="1:3" x14ac:dyDescent="0.25">
      <c r="A3700">
        <v>23</v>
      </c>
      <c r="B3700">
        <v>7943</v>
      </c>
      <c r="C3700">
        <f>VLOOKUP(Table_ExternalData_1[[#This Row],[Discount_Id]],Popusti!A:C,3,0)</f>
        <v>25</v>
      </c>
    </row>
    <row r="3701" spans="1:3" x14ac:dyDescent="0.25">
      <c r="A3701">
        <v>23</v>
      </c>
      <c r="B3701">
        <v>7944</v>
      </c>
      <c r="C3701">
        <f>VLOOKUP(Table_ExternalData_1[[#This Row],[Discount_Id]],Popusti!A:C,3,0)</f>
        <v>25</v>
      </c>
    </row>
    <row r="3702" spans="1:3" x14ac:dyDescent="0.25">
      <c r="A3702">
        <v>23</v>
      </c>
      <c r="B3702">
        <v>7945</v>
      </c>
      <c r="C3702">
        <f>VLOOKUP(Table_ExternalData_1[[#This Row],[Discount_Id]],Popusti!A:C,3,0)</f>
        <v>25</v>
      </c>
    </row>
    <row r="3703" spans="1:3" x14ac:dyDescent="0.25">
      <c r="A3703">
        <v>23</v>
      </c>
      <c r="B3703">
        <v>7954</v>
      </c>
      <c r="C3703">
        <f>VLOOKUP(Table_ExternalData_1[[#This Row],[Discount_Id]],Popusti!A:C,3,0)</f>
        <v>25</v>
      </c>
    </row>
    <row r="3704" spans="1:3" x14ac:dyDescent="0.25">
      <c r="A3704">
        <v>23</v>
      </c>
      <c r="B3704">
        <v>7988</v>
      </c>
      <c r="C3704">
        <f>VLOOKUP(Table_ExternalData_1[[#This Row],[Discount_Id]],Popusti!A:C,3,0)</f>
        <v>25</v>
      </c>
    </row>
    <row r="3705" spans="1:3" x14ac:dyDescent="0.25">
      <c r="A3705">
        <v>23</v>
      </c>
      <c r="B3705">
        <v>8091</v>
      </c>
      <c r="C3705">
        <f>VLOOKUP(Table_ExternalData_1[[#This Row],[Discount_Id]],Popusti!A:C,3,0)</f>
        <v>25</v>
      </c>
    </row>
    <row r="3706" spans="1:3" x14ac:dyDescent="0.25">
      <c r="A3706">
        <v>23</v>
      </c>
      <c r="B3706">
        <v>8121</v>
      </c>
      <c r="C3706">
        <f>VLOOKUP(Table_ExternalData_1[[#This Row],[Discount_Id]],Popusti!A:C,3,0)</f>
        <v>25</v>
      </c>
    </row>
    <row r="3707" spans="1:3" x14ac:dyDescent="0.25">
      <c r="A3707">
        <v>23</v>
      </c>
      <c r="B3707">
        <v>8125</v>
      </c>
      <c r="C3707">
        <f>VLOOKUP(Table_ExternalData_1[[#This Row],[Discount_Id]],Popusti!A:C,3,0)</f>
        <v>25</v>
      </c>
    </row>
    <row r="3708" spans="1:3" x14ac:dyDescent="0.25">
      <c r="A3708">
        <v>23</v>
      </c>
      <c r="B3708">
        <v>8126</v>
      </c>
      <c r="C3708">
        <f>VLOOKUP(Table_ExternalData_1[[#This Row],[Discount_Id]],Popusti!A:C,3,0)</f>
        <v>25</v>
      </c>
    </row>
    <row r="3709" spans="1:3" x14ac:dyDescent="0.25">
      <c r="A3709">
        <v>23</v>
      </c>
      <c r="B3709">
        <v>8127</v>
      </c>
      <c r="C3709">
        <f>VLOOKUP(Table_ExternalData_1[[#This Row],[Discount_Id]],Popusti!A:C,3,0)</f>
        <v>25</v>
      </c>
    </row>
    <row r="3710" spans="1:3" x14ac:dyDescent="0.25">
      <c r="A3710">
        <v>23</v>
      </c>
      <c r="B3710">
        <v>8128</v>
      </c>
      <c r="C3710">
        <f>VLOOKUP(Table_ExternalData_1[[#This Row],[Discount_Id]],Popusti!A:C,3,0)</f>
        <v>25</v>
      </c>
    </row>
    <row r="3711" spans="1:3" x14ac:dyDescent="0.25">
      <c r="A3711">
        <v>23</v>
      </c>
      <c r="B3711">
        <v>8129</v>
      </c>
      <c r="C3711">
        <f>VLOOKUP(Table_ExternalData_1[[#This Row],[Discount_Id]],Popusti!A:C,3,0)</f>
        <v>25</v>
      </c>
    </row>
    <row r="3712" spans="1:3" x14ac:dyDescent="0.25">
      <c r="A3712">
        <v>23</v>
      </c>
      <c r="B3712">
        <v>8130</v>
      </c>
      <c r="C3712">
        <f>VLOOKUP(Table_ExternalData_1[[#This Row],[Discount_Id]],Popusti!A:C,3,0)</f>
        <v>25</v>
      </c>
    </row>
    <row r="3713" spans="1:3" x14ac:dyDescent="0.25">
      <c r="A3713">
        <v>23</v>
      </c>
      <c r="B3713">
        <v>8131</v>
      </c>
      <c r="C3713">
        <f>VLOOKUP(Table_ExternalData_1[[#This Row],[Discount_Id]],Popusti!A:C,3,0)</f>
        <v>25</v>
      </c>
    </row>
    <row r="3714" spans="1:3" x14ac:dyDescent="0.25">
      <c r="A3714">
        <v>23</v>
      </c>
      <c r="B3714">
        <v>8132</v>
      </c>
      <c r="C3714">
        <f>VLOOKUP(Table_ExternalData_1[[#This Row],[Discount_Id]],Popusti!A:C,3,0)</f>
        <v>25</v>
      </c>
    </row>
    <row r="3715" spans="1:3" x14ac:dyDescent="0.25">
      <c r="A3715">
        <v>23</v>
      </c>
      <c r="B3715">
        <v>8133</v>
      </c>
      <c r="C3715">
        <f>VLOOKUP(Table_ExternalData_1[[#This Row],[Discount_Id]],Popusti!A:C,3,0)</f>
        <v>25</v>
      </c>
    </row>
    <row r="3716" spans="1:3" x14ac:dyDescent="0.25">
      <c r="A3716">
        <v>23</v>
      </c>
      <c r="B3716">
        <v>8136</v>
      </c>
      <c r="C3716">
        <f>VLOOKUP(Table_ExternalData_1[[#This Row],[Discount_Id]],Popusti!A:C,3,0)</f>
        <v>25</v>
      </c>
    </row>
    <row r="3717" spans="1:3" x14ac:dyDescent="0.25">
      <c r="A3717">
        <v>23</v>
      </c>
      <c r="B3717">
        <v>8139</v>
      </c>
      <c r="C3717">
        <f>VLOOKUP(Table_ExternalData_1[[#This Row],[Discount_Id]],Popusti!A:C,3,0)</f>
        <v>25</v>
      </c>
    </row>
    <row r="3718" spans="1:3" x14ac:dyDescent="0.25">
      <c r="A3718">
        <v>23</v>
      </c>
      <c r="B3718">
        <v>8140</v>
      </c>
      <c r="C3718">
        <f>VLOOKUP(Table_ExternalData_1[[#This Row],[Discount_Id]],Popusti!A:C,3,0)</f>
        <v>25</v>
      </c>
    </row>
    <row r="3719" spans="1:3" x14ac:dyDescent="0.25">
      <c r="A3719">
        <v>23</v>
      </c>
      <c r="B3719">
        <v>8142</v>
      </c>
      <c r="C3719">
        <f>VLOOKUP(Table_ExternalData_1[[#This Row],[Discount_Id]],Popusti!A:C,3,0)</f>
        <v>25</v>
      </c>
    </row>
    <row r="3720" spans="1:3" x14ac:dyDescent="0.25">
      <c r="A3720">
        <v>23</v>
      </c>
      <c r="B3720">
        <v>8143</v>
      </c>
      <c r="C3720">
        <f>VLOOKUP(Table_ExternalData_1[[#This Row],[Discount_Id]],Popusti!A:C,3,0)</f>
        <v>25</v>
      </c>
    </row>
    <row r="3721" spans="1:3" x14ac:dyDescent="0.25">
      <c r="A3721">
        <v>23</v>
      </c>
      <c r="B3721">
        <v>8144</v>
      </c>
      <c r="C3721">
        <f>VLOOKUP(Table_ExternalData_1[[#This Row],[Discount_Id]],Popusti!A:C,3,0)</f>
        <v>25</v>
      </c>
    </row>
    <row r="3722" spans="1:3" x14ac:dyDescent="0.25">
      <c r="A3722">
        <v>23</v>
      </c>
      <c r="B3722">
        <v>8145</v>
      </c>
      <c r="C3722">
        <f>VLOOKUP(Table_ExternalData_1[[#This Row],[Discount_Id]],Popusti!A:C,3,0)</f>
        <v>25</v>
      </c>
    </row>
    <row r="3723" spans="1:3" x14ac:dyDescent="0.25">
      <c r="A3723">
        <v>23</v>
      </c>
      <c r="B3723">
        <v>8146</v>
      </c>
      <c r="C3723">
        <f>VLOOKUP(Table_ExternalData_1[[#This Row],[Discount_Id]],Popusti!A:C,3,0)</f>
        <v>25</v>
      </c>
    </row>
    <row r="3724" spans="1:3" x14ac:dyDescent="0.25">
      <c r="A3724">
        <v>23</v>
      </c>
      <c r="B3724">
        <v>8147</v>
      </c>
      <c r="C3724">
        <f>VLOOKUP(Table_ExternalData_1[[#This Row],[Discount_Id]],Popusti!A:C,3,0)</f>
        <v>25</v>
      </c>
    </row>
    <row r="3725" spans="1:3" x14ac:dyDescent="0.25">
      <c r="A3725">
        <v>23</v>
      </c>
      <c r="B3725">
        <v>8148</v>
      </c>
      <c r="C3725">
        <f>VLOOKUP(Table_ExternalData_1[[#This Row],[Discount_Id]],Popusti!A:C,3,0)</f>
        <v>25</v>
      </c>
    </row>
    <row r="3726" spans="1:3" x14ac:dyDescent="0.25">
      <c r="A3726">
        <v>23</v>
      </c>
      <c r="B3726">
        <v>8149</v>
      </c>
      <c r="C3726">
        <f>VLOOKUP(Table_ExternalData_1[[#This Row],[Discount_Id]],Popusti!A:C,3,0)</f>
        <v>25</v>
      </c>
    </row>
    <row r="3727" spans="1:3" x14ac:dyDescent="0.25">
      <c r="A3727">
        <v>23</v>
      </c>
      <c r="B3727">
        <v>8150</v>
      </c>
      <c r="C3727">
        <f>VLOOKUP(Table_ExternalData_1[[#This Row],[Discount_Id]],Popusti!A:C,3,0)</f>
        <v>25</v>
      </c>
    </row>
    <row r="3728" spans="1:3" x14ac:dyDescent="0.25">
      <c r="A3728">
        <v>23</v>
      </c>
      <c r="B3728">
        <v>8153</v>
      </c>
      <c r="C3728">
        <f>VLOOKUP(Table_ExternalData_1[[#This Row],[Discount_Id]],Popusti!A:C,3,0)</f>
        <v>25</v>
      </c>
    </row>
    <row r="3729" spans="1:3" x14ac:dyDescent="0.25">
      <c r="A3729">
        <v>23</v>
      </c>
      <c r="B3729">
        <v>8154</v>
      </c>
      <c r="C3729">
        <f>VLOOKUP(Table_ExternalData_1[[#This Row],[Discount_Id]],Popusti!A:C,3,0)</f>
        <v>25</v>
      </c>
    </row>
    <row r="3730" spans="1:3" x14ac:dyDescent="0.25">
      <c r="A3730">
        <v>23</v>
      </c>
      <c r="B3730">
        <v>8155</v>
      </c>
      <c r="C3730">
        <f>VLOOKUP(Table_ExternalData_1[[#This Row],[Discount_Id]],Popusti!A:C,3,0)</f>
        <v>25</v>
      </c>
    </row>
    <row r="3731" spans="1:3" x14ac:dyDescent="0.25">
      <c r="A3731">
        <v>23</v>
      </c>
      <c r="B3731">
        <v>8156</v>
      </c>
      <c r="C3731">
        <f>VLOOKUP(Table_ExternalData_1[[#This Row],[Discount_Id]],Popusti!A:C,3,0)</f>
        <v>25</v>
      </c>
    </row>
    <row r="3732" spans="1:3" x14ac:dyDescent="0.25">
      <c r="A3732">
        <v>23</v>
      </c>
      <c r="B3732">
        <v>8159</v>
      </c>
      <c r="C3732">
        <f>VLOOKUP(Table_ExternalData_1[[#This Row],[Discount_Id]],Popusti!A:C,3,0)</f>
        <v>25</v>
      </c>
    </row>
    <row r="3733" spans="1:3" x14ac:dyDescent="0.25">
      <c r="A3733">
        <v>23</v>
      </c>
      <c r="B3733">
        <v>8161</v>
      </c>
      <c r="C3733">
        <f>VLOOKUP(Table_ExternalData_1[[#This Row],[Discount_Id]],Popusti!A:C,3,0)</f>
        <v>25</v>
      </c>
    </row>
    <row r="3734" spans="1:3" x14ac:dyDescent="0.25">
      <c r="A3734">
        <v>23</v>
      </c>
      <c r="B3734">
        <v>8166</v>
      </c>
      <c r="C3734">
        <f>VLOOKUP(Table_ExternalData_1[[#This Row],[Discount_Id]],Popusti!A:C,3,0)</f>
        <v>25</v>
      </c>
    </row>
    <row r="3735" spans="1:3" x14ac:dyDescent="0.25">
      <c r="A3735">
        <v>23</v>
      </c>
      <c r="B3735">
        <v>8167</v>
      </c>
      <c r="C3735">
        <f>VLOOKUP(Table_ExternalData_1[[#This Row],[Discount_Id]],Popusti!A:C,3,0)</f>
        <v>25</v>
      </c>
    </row>
    <row r="3736" spans="1:3" x14ac:dyDescent="0.25">
      <c r="A3736">
        <v>23</v>
      </c>
      <c r="B3736">
        <v>8168</v>
      </c>
      <c r="C3736">
        <f>VLOOKUP(Table_ExternalData_1[[#This Row],[Discount_Id]],Popusti!A:C,3,0)</f>
        <v>25</v>
      </c>
    </row>
    <row r="3737" spans="1:3" x14ac:dyDescent="0.25">
      <c r="A3737">
        <v>23</v>
      </c>
      <c r="B3737">
        <v>8169</v>
      </c>
      <c r="C3737">
        <f>VLOOKUP(Table_ExternalData_1[[#This Row],[Discount_Id]],Popusti!A:C,3,0)</f>
        <v>25</v>
      </c>
    </row>
    <row r="3738" spans="1:3" x14ac:dyDescent="0.25">
      <c r="A3738">
        <v>23</v>
      </c>
      <c r="B3738">
        <v>8171</v>
      </c>
      <c r="C3738">
        <f>VLOOKUP(Table_ExternalData_1[[#This Row],[Discount_Id]],Popusti!A:C,3,0)</f>
        <v>25</v>
      </c>
    </row>
    <row r="3739" spans="1:3" x14ac:dyDescent="0.25">
      <c r="A3739">
        <v>23</v>
      </c>
      <c r="B3739">
        <v>8172</v>
      </c>
      <c r="C3739">
        <f>VLOOKUP(Table_ExternalData_1[[#This Row],[Discount_Id]],Popusti!A:C,3,0)</f>
        <v>25</v>
      </c>
    </row>
    <row r="3740" spans="1:3" x14ac:dyDescent="0.25">
      <c r="A3740">
        <v>23</v>
      </c>
      <c r="B3740">
        <v>8174</v>
      </c>
      <c r="C3740">
        <f>VLOOKUP(Table_ExternalData_1[[#This Row],[Discount_Id]],Popusti!A:C,3,0)</f>
        <v>25</v>
      </c>
    </row>
    <row r="3741" spans="1:3" x14ac:dyDescent="0.25">
      <c r="A3741">
        <v>23</v>
      </c>
      <c r="B3741">
        <v>8175</v>
      </c>
      <c r="C3741">
        <f>VLOOKUP(Table_ExternalData_1[[#This Row],[Discount_Id]],Popusti!A:C,3,0)</f>
        <v>25</v>
      </c>
    </row>
    <row r="3742" spans="1:3" x14ac:dyDescent="0.25">
      <c r="A3742">
        <v>23</v>
      </c>
      <c r="B3742">
        <v>8176</v>
      </c>
      <c r="C3742">
        <f>VLOOKUP(Table_ExternalData_1[[#This Row],[Discount_Id]],Popusti!A:C,3,0)</f>
        <v>25</v>
      </c>
    </row>
    <row r="3743" spans="1:3" x14ac:dyDescent="0.25">
      <c r="A3743">
        <v>23</v>
      </c>
      <c r="B3743">
        <v>8177</v>
      </c>
      <c r="C3743">
        <f>VLOOKUP(Table_ExternalData_1[[#This Row],[Discount_Id]],Popusti!A:C,3,0)</f>
        <v>25</v>
      </c>
    </row>
    <row r="3744" spans="1:3" x14ac:dyDescent="0.25">
      <c r="A3744">
        <v>23</v>
      </c>
      <c r="B3744">
        <v>8178</v>
      </c>
      <c r="C3744">
        <f>VLOOKUP(Table_ExternalData_1[[#This Row],[Discount_Id]],Popusti!A:C,3,0)</f>
        <v>25</v>
      </c>
    </row>
    <row r="3745" spans="1:3" x14ac:dyDescent="0.25">
      <c r="A3745">
        <v>23</v>
      </c>
      <c r="B3745">
        <v>8179</v>
      </c>
      <c r="C3745">
        <f>VLOOKUP(Table_ExternalData_1[[#This Row],[Discount_Id]],Popusti!A:C,3,0)</f>
        <v>25</v>
      </c>
    </row>
    <row r="3746" spans="1:3" x14ac:dyDescent="0.25">
      <c r="A3746">
        <v>23</v>
      </c>
      <c r="B3746">
        <v>8182</v>
      </c>
      <c r="C3746">
        <f>VLOOKUP(Table_ExternalData_1[[#This Row],[Discount_Id]],Popusti!A:C,3,0)</f>
        <v>25</v>
      </c>
    </row>
    <row r="3747" spans="1:3" x14ac:dyDescent="0.25">
      <c r="A3747">
        <v>23</v>
      </c>
      <c r="B3747">
        <v>8187</v>
      </c>
      <c r="C3747">
        <f>VLOOKUP(Table_ExternalData_1[[#This Row],[Discount_Id]],Popusti!A:C,3,0)</f>
        <v>25</v>
      </c>
    </row>
    <row r="3748" spans="1:3" x14ac:dyDescent="0.25">
      <c r="A3748">
        <v>23</v>
      </c>
      <c r="B3748">
        <v>8505</v>
      </c>
      <c r="C3748">
        <f>VLOOKUP(Table_ExternalData_1[[#This Row],[Discount_Id]],Popusti!A:C,3,0)</f>
        <v>25</v>
      </c>
    </row>
    <row r="3749" spans="1:3" x14ac:dyDescent="0.25">
      <c r="A3749">
        <v>23</v>
      </c>
      <c r="B3749">
        <v>8506</v>
      </c>
      <c r="C3749">
        <f>VLOOKUP(Table_ExternalData_1[[#This Row],[Discount_Id]],Popusti!A:C,3,0)</f>
        <v>25</v>
      </c>
    </row>
    <row r="3750" spans="1:3" x14ac:dyDescent="0.25">
      <c r="A3750">
        <v>23</v>
      </c>
      <c r="B3750">
        <v>8512</v>
      </c>
      <c r="C3750">
        <f>VLOOKUP(Table_ExternalData_1[[#This Row],[Discount_Id]],Popusti!A:C,3,0)</f>
        <v>25</v>
      </c>
    </row>
    <row r="3751" spans="1:3" x14ac:dyDescent="0.25">
      <c r="A3751">
        <v>23</v>
      </c>
      <c r="B3751">
        <v>8515</v>
      </c>
      <c r="C3751">
        <f>VLOOKUP(Table_ExternalData_1[[#This Row],[Discount_Id]],Popusti!A:C,3,0)</f>
        <v>25</v>
      </c>
    </row>
    <row r="3752" spans="1:3" x14ac:dyDescent="0.25">
      <c r="A3752">
        <v>23</v>
      </c>
      <c r="B3752">
        <v>8516</v>
      </c>
      <c r="C3752">
        <f>VLOOKUP(Table_ExternalData_1[[#This Row],[Discount_Id]],Popusti!A:C,3,0)</f>
        <v>25</v>
      </c>
    </row>
    <row r="3753" spans="1:3" x14ac:dyDescent="0.25">
      <c r="A3753">
        <v>23</v>
      </c>
      <c r="B3753">
        <v>8517</v>
      </c>
      <c r="C3753">
        <f>VLOOKUP(Table_ExternalData_1[[#This Row],[Discount_Id]],Popusti!A:C,3,0)</f>
        <v>25</v>
      </c>
    </row>
    <row r="3754" spans="1:3" x14ac:dyDescent="0.25">
      <c r="A3754">
        <v>23</v>
      </c>
      <c r="B3754">
        <v>8518</v>
      </c>
      <c r="C3754">
        <f>VLOOKUP(Table_ExternalData_1[[#This Row],[Discount_Id]],Popusti!A:C,3,0)</f>
        <v>25</v>
      </c>
    </row>
    <row r="3755" spans="1:3" x14ac:dyDescent="0.25">
      <c r="A3755">
        <v>23</v>
      </c>
      <c r="B3755">
        <v>8610</v>
      </c>
      <c r="C3755">
        <f>VLOOKUP(Table_ExternalData_1[[#This Row],[Discount_Id]],Popusti!A:C,3,0)</f>
        <v>25</v>
      </c>
    </row>
    <row r="3756" spans="1:3" x14ac:dyDescent="0.25">
      <c r="A3756">
        <v>23</v>
      </c>
      <c r="B3756">
        <v>8611</v>
      </c>
      <c r="C3756">
        <f>VLOOKUP(Table_ExternalData_1[[#This Row],[Discount_Id]],Popusti!A:C,3,0)</f>
        <v>25</v>
      </c>
    </row>
    <row r="3757" spans="1:3" x14ac:dyDescent="0.25">
      <c r="A3757">
        <v>23</v>
      </c>
      <c r="B3757">
        <v>8612</v>
      </c>
      <c r="C3757">
        <f>VLOOKUP(Table_ExternalData_1[[#This Row],[Discount_Id]],Popusti!A:C,3,0)</f>
        <v>25</v>
      </c>
    </row>
    <row r="3758" spans="1:3" x14ac:dyDescent="0.25">
      <c r="A3758">
        <v>23</v>
      </c>
      <c r="B3758">
        <v>8614</v>
      </c>
      <c r="C3758">
        <f>VLOOKUP(Table_ExternalData_1[[#This Row],[Discount_Id]],Popusti!A:C,3,0)</f>
        <v>25</v>
      </c>
    </row>
    <row r="3759" spans="1:3" x14ac:dyDescent="0.25">
      <c r="A3759">
        <v>23</v>
      </c>
      <c r="B3759">
        <v>8615</v>
      </c>
      <c r="C3759">
        <f>VLOOKUP(Table_ExternalData_1[[#This Row],[Discount_Id]],Popusti!A:C,3,0)</f>
        <v>25</v>
      </c>
    </row>
    <row r="3760" spans="1:3" x14ac:dyDescent="0.25">
      <c r="A3760">
        <v>23</v>
      </c>
      <c r="B3760">
        <v>8616</v>
      </c>
      <c r="C3760">
        <f>VLOOKUP(Table_ExternalData_1[[#This Row],[Discount_Id]],Popusti!A:C,3,0)</f>
        <v>25</v>
      </c>
    </row>
    <row r="3761" spans="1:3" x14ac:dyDescent="0.25">
      <c r="A3761">
        <v>23</v>
      </c>
      <c r="B3761">
        <v>8617</v>
      </c>
      <c r="C3761">
        <f>VLOOKUP(Table_ExternalData_1[[#This Row],[Discount_Id]],Popusti!A:C,3,0)</f>
        <v>25</v>
      </c>
    </row>
    <row r="3762" spans="1:3" x14ac:dyDescent="0.25">
      <c r="A3762">
        <v>23</v>
      </c>
      <c r="B3762">
        <v>8618</v>
      </c>
      <c r="C3762">
        <f>VLOOKUP(Table_ExternalData_1[[#This Row],[Discount_Id]],Popusti!A:C,3,0)</f>
        <v>25</v>
      </c>
    </row>
    <row r="3763" spans="1:3" x14ac:dyDescent="0.25">
      <c r="A3763">
        <v>23</v>
      </c>
      <c r="B3763">
        <v>8619</v>
      </c>
      <c r="C3763">
        <f>VLOOKUP(Table_ExternalData_1[[#This Row],[Discount_Id]],Popusti!A:C,3,0)</f>
        <v>25</v>
      </c>
    </row>
    <row r="3764" spans="1:3" x14ac:dyDescent="0.25">
      <c r="A3764">
        <v>23</v>
      </c>
      <c r="B3764">
        <v>8620</v>
      </c>
      <c r="C3764">
        <f>VLOOKUP(Table_ExternalData_1[[#This Row],[Discount_Id]],Popusti!A:C,3,0)</f>
        <v>25</v>
      </c>
    </row>
    <row r="3765" spans="1:3" x14ac:dyDescent="0.25">
      <c r="A3765">
        <v>23</v>
      </c>
      <c r="B3765">
        <v>8621</v>
      </c>
      <c r="C3765">
        <f>VLOOKUP(Table_ExternalData_1[[#This Row],[Discount_Id]],Popusti!A:C,3,0)</f>
        <v>25</v>
      </c>
    </row>
    <row r="3766" spans="1:3" x14ac:dyDescent="0.25">
      <c r="A3766">
        <v>23</v>
      </c>
      <c r="B3766">
        <v>8623</v>
      </c>
      <c r="C3766">
        <f>VLOOKUP(Table_ExternalData_1[[#This Row],[Discount_Id]],Popusti!A:C,3,0)</f>
        <v>25</v>
      </c>
    </row>
    <row r="3767" spans="1:3" x14ac:dyDescent="0.25">
      <c r="A3767">
        <v>23</v>
      </c>
      <c r="B3767">
        <v>8624</v>
      </c>
      <c r="C3767">
        <f>VLOOKUP(Table_ExternalData_1[[#This Row],[Discount_Id]],Popusti!A:C,3,0)</f>
        <v>25</v>
      </c>
    </row>
    <row r="3768" spans="1:3" x14ac:dyDescent="0.25">
      <c r="A3768">
        <v>23</v>
      </c>
      <c r="B3768">
        <v>8625</v>
      </c>
      <c r="C3768">
        <f>VLOOKUP(Table_ExternalData_1[[#This Row],[Discount_Id]],Popusti!A:C,3,0)</f>
        <v>25</v>
      </c>
    </row>
    <row r="3769" spans="1:3" x14ac:dyDescent="0.25">
      <c r="A3769">
        <v>23</v>
      </c>
      <c r="B3769">
        <v>8626</v>
      </c>
      <c r="C3769">
        <f>VLOOKUP(Table_ExternalData_1[[#This Row],[Discount_Id]],Popusti!A:C,3,0)</f>
        <v>25</v>
      </c>
    </row>
    <row r="3770" spans="1:3" x14ac:dyDescent="0.25">
      <c r="A3770">
        <v>23</v>
      </c>
      <c r="B3770">
        <v>8627</v>
      </c>
      <c r="C3770">
        <f>VLOOKUP(Table_ExternalData_1[[#This Row],[Discount_Id]],Popusti!A:C,3,0)</f>
        <v>25</v>
      </c>
    </row>
    <row r="3771" spans="1:3" x14ac:dyDescent="0.25">
      <c r="A3771">
        <v>23</v>
      </c>
      <c r="B3771">
        <v>8628</v>
      </c>
      <c r="C3771">
        <f>VLOOKUP(Table_ExternalData_1[[#This Row],[Discount_Id]],Popusti!A:C,3,0)</f>
        <v>25</v>
      </c>
    </row>
    <row r="3772" spans="1:3" x14ac:dyDescent="0.25">
      <c r="A3772">
        <v>23</v>
      </c>
      <c r="B3772">
        <v>8630</v>
      </c>
      <c r="C3772">
        <f>VLOOKUP(Table_ExternalData_1[[#This Row],[Discount_Id]],Popusti!A:C,3,0)</f>
        <v>25</v>
      </c>
    </row>
    <row r="3773" spans="1:3" x14ac:dyDescent="0.25">
      <c r="A3773">
        <v>23</v>
      </c>
      <c r="B3773">
        <v>8632</v>
      </c>
      <c r="C3773">
        <f>VLOOKUP(Table_ExternalData_1[[#This Row],[Discount_Id]],Popusti!A:C,3,0)</f>
        <v>25</v>
      </c>
    </row>
    <row r="3774" spans="1:3" x14ac:dyDescent="0.25">
      <c r="A3774">
        <v>23</v>
      </c>
      <c r="B3774">
        <v>8633</v>
      </c>
      <c r="C3774">
        <f>VLOOKUP(Table_ExternalData_1[[#This Row],[Discount_Id]],Popusti!A:C,3,0)</f>
        <v>25</v>
      </c>
    </row>
    <row r="3775" spans="1:3" x14ac:dyDescent="0.25">
      <c r="A3775">
        <v>23</v>
      </c>
      <c r="B3775">
        <v>8634</v>
      </c>
      <c r="C3775">
        <f>VLOOKUP(Table_ExternalData_1[[#This Row],[Discount_Id]],Popusti!A:C,3,0)</f>
        <v>25</v>
      </c>
    </row>
    <row r="3776" spans="1:3" x14ac:dyDescent="0.25">
      <c r="A3776">
        <v>23</v>
      </c>
      <c r="B3776">
        <v>8635</v>
      </c>
      <c r="C3776">
        <f>VLOOKUP(Table_ExternalData_1[[#This Row],[Discount_Id]],Popusti!A:C,3,0)</f>
        <v>25</v>
      </c>
    </row>
    <row r="3777" spans="1:3" x14ac:dyDescent="0.25">
      <c r="A3777">
        <v>23</v>
      </c>
      <c r="B3777">
        <v>8641</v>
      </c>
      <c r="C3777">
        <f>VLOOKUP(Table_ExternalData_1[[#This Row],[Discount_Id]],Popusti!A:C,3,0)</f>
        <v>25</v>
      </c>
    </row>
    <row r="3778" spans="1:3" x14ac:dyDescent="0.25">
      <c r="A3778">
        <v>23</v>
      </c>
      <c r="B3778">
        <v>8642</v>
      </c>
      <c r="C3778">
        <f>VLOOKUP(Table_ExternalData_1[[#This Row],[Discount_Id]],Popusti!A:C,3,0)</f>
        <v>25</v>
      </c>
    </row>
    <row r="3779" spans="1:3" x14ac:dyDescent="0.25">
      <c r="A3779">
        <v>23</v>
      </c>
      <c r="B3779">
        <v>8645</v>
      </c>
      <c r="C3779">
        <f>VLOOKUP(Table_ExternalData_1[[#This Row],[Discount_Id]],Popusti!A:C,3,0)</f>
        <v>25</v>
      </c>
    </row>
    <row r="3780" spans="1:3" x14ac:dyDescent="0.25">
      <c r="A3780">
        <v>23</v>
      </c>
      <c r="B3780">
        <v>8911</v>
      </c>
      <c r="C3780">
        <f>VLOOKUP(Table_ExternalData_1[[#This Row],[Discount_Id]],Popusti!A:C,3,0)</f>
        <v>25</v>
      </c>
    </row>
    <row r="3781" spans="1:3" x14ac:dyDescent="0.25">
      <c r="A3781">
        <v>23</v>
      </c>
      <c r="B3781">
        <v>8935</v>
      </c>
      <c r="C3781">
        <f>VLOOKUP(Table_ExternalData_1[[#This Row],[Discount_Id]],Popusti!A:C,3,0)</f>
        <v>25</v>
      </c>
    </row>
    <row r="3782" spans="1:3" x14ac:dyDescent="0.25">
      <c r="A3782">
        <v>23</v>
      </c>
      <c r="B3782">
        <v>8953</v>
      </c>
      <c r="C3782">
        <f>VLOOKUP(Table_ExternalData_1[[#This Row],[Discount_Id]],Popusti!A:C,3,0)</f>
        <v>25</v>
      </c>
    </row>
    <row r="3783" spans="1:3" x14ac:dyDescent="0.25">
      <c r="A3783">
        <v>23</v>
      </c>
      <c r="B3783">
        <v>8956</v>
      </c>
      <c r="C3783">
        <f>VLOOKUP(Table_ExternalData_1[[#This Row],[Discount_Id]],Popusti!A:C,3,0)</f>
        <v>25</v>
      </c>
    </row>
    <row r="3784" spans="1:3" x14ac:dyDescent="0.25">
      <c r="A3784">
        <v>23</v>
      </c>
      <c r="B3784">
        <v>8960</v>
      </c>
      <c r="C3784">
        <f>VLOOKUP(Table_ExternalData_1[[#This Row],[Discount_Id]],Popusti!A:C,3,0)</f>
        <v>25</v>
      </c>
    </row>
    <row r="3785" spans="1:3" x14ac:dyDescent="0.25">
      <c r="A3785">
        <v>23</v>
      </c>
      <c r="B3785">
        <v>8962</v>
      </c>
      <c r="C3785">
        <f>VLOOKUP(Table_ExternalData_1[[#This Row],[Discount_Id]],Popusti!A:C,3,0)</f>
        <v>25</v>
      </c>
    </row>
    <row r="3786" spans="1:3" x14ac:dyDescent="0.25">
      <c r="A3786">
        <v>23</v>
      </c>
      <c r="B3786">
        <v>8965</v>
      </c>
      <c r="C3786">
        <f>VLOOKUP(Table_ExternalData_1[[#This Row],[Discount_Id]],Popusti!A:C,3,0)</f>
        <v>25</v>
      </c>
    </row>
    <row r="3787" spans="1:3" x14ac:dyDescent="0.25">
      <c r="A3787">
        <v>23</v>
      </c>
      <c r="B3787">
        <v>8966</v>
      </c>
      <c r="C3787">
        <f>VLOOKUP(Table_ExternalData_1[[#This Row],[Discount_Id]],Popusti!A:C,3,0)</f>
        <v>25</v>
      </c>
    </row>
    <row r="3788" spans="1:3" x14ac:dyDescent="0.25">
      <c r="A3788">
        <v>23</v>
      </c>
      <c r="B3788">
        <v>8969</v>
      </c>
      <c r="C3788">
        <f>VLOOKUP(Table_ExternalData_1[[#This Row],[Discount_Id]],Popusti!A:C,3,0)</f>
        <v>25</v>
      </c>
    </row>
    <row r="3789" spans="1:3" x14ac:dyDescent="0.25">
      <c r="A3789">
        <v>23</v>
      </c>
      <c r="B3789">
        <v>8976</v>
      </c>
      <c r="C3789">
        <f>VLOOKUP(Table_ExternalData_1[[#This Row],[Discount_Id]],Popusti!A:C,3,0)</f>
        <v>25</v>
      </c>
    </row>
    <row r="3790" spans="1:3" x14ac:dyDescent="0.25">
      <c r="A3790">
        <v>23</v>
      </c>
      <c r="B3790">
        <v>8979</v>
      </c>
      <c r="C3790">
        <f>VLOOKUP(Table_ExternalData_1[[#This Row],[Discount_Id]],Popusti!A:C,3,0)</f>
        <v>25</v>
      </c>
    </row>
    <row r="3791" spans="1:3" x14ac:dyDescent="0.25">
      <c r="A3791">
        <v>23</v>
      </c>
      <c r="B3791">
        <v>9073</v>
      </c>
      <c r="C3791">
        <f>VLOOKUP(Table_ExternalData_1[[#This Row],[Discount_Id]],Popusti!A:C,3,0)</f>
        <v>25</v>
      </c>
    </row>
    <row r="3792" spans="1:3" x14ac:dyDescent="0.25">
      <c r="A3792">
        <v>23</v>
      </c>
      <c r="B3792">
        <v>9074</v>
      </c>
      <c r="C3792">
        <f>VLOOKUP(Table_ExternalData_1[[#This Row],[Discount_Id]],Popusti!A:C,3,0)</f>
        <v>25</v>
      </c>
    </row>
    <row r="3793" spans="1:3" x14ac:dyDescent="0.25">
      <c r="A3793">
        <v>23</v>
      </c>
      <c r="B3793">
        <v>9075</v>
      </c>
      <c r="C3793">
        <f>VLOOKUP(Table_ExternalData_1[[#This Row],[Discount_Id]],Popusti!A:C,3,0)</f>
        <v>25</v>
      </c>
    </row>
    <row r="3794" spans="1:3" x14ac:dyDescent="0.25">
      <c r="A3794">
        <v>23</v>
      </c>
      <c r="B3794">
        <v>9076</v>
      </c>
      <c r="C3794">
        <f>VLOOKUP(Table_ExternalData_1[[#This Row],[Discount_Id]],Popusti!A:C,3,0)</f>
        <v>25</v>
      </c>
    </row>
    <row r="3795" spans="1:3" x14ac:dyDescent="0.25">
      <c r="A3795">
        <v>23</v>
      </c>
      <c r="B3795">
        <v>9077</v>
      </c>
      <c r="C3795">
        <f>VLOOKUP(Table_ExternalData_1[[#This Row],[Discount_Id]],Popusti!A:C,3,0)</f>
        <v>25</v>
      </c>
    </row>
    <row r="3796" spans="1:3" x14ac:dyDescent="0.25">
      <c r="A3796">
        <v>23</v>
      </c>
      <c r="B3796">
        <v>9078</v>
      </c>
      <c r="C3796">
        <f>VLOOKUP(Table_ExternalData_1[[#This Row],[Discount_Id]],Popusti!A:C,3,0)</f>
        <v>25</v>
      </c>
    </row>
    <row r="3797" spans="1:3" x14ac:dyDescent="0.25">
      <c r="A3797">
        <v>23</v>
      </c>
      <c r="B3797">
        <v>9081</v>
      </c>
      <c r="C3797">
        <f>VLOOKUP(Table_ExternalData_1[[#This Row],[Discount_Id]],Popusti!A:C,3,0)</f>
        <v>25</v>
      </c>
    </row>
    <row r="3798" spans="1:3" x14ac:dyDescent="0.25">
      <c r="A3798">
        <v>23</v>
      </c>
      <c r="B3798">
        <v>9094</v>
      </c>
      <c r="C3798">
        <f>VLOOKUP(Table_ExternalData_1[[#This Row],[Discount_Id]],Popusti!A:C,3,0)</f>
        <v>25</v>
      </c>
    </row>
    <row r="3799" spans="1:3" x14ac:dyDescent="0.25">
      <c r="A3799">
        <v>23</v>
      </c>
      <c r="B3799">
        <v>9096</v>
      </c>
      <c r="C3799">
        <f>VLOOKUP(Table_ExternalData_1[[#This Row],[Discount_Id]],Popusti!A:C,3,0)</f>
        <v>25</v>
      </c>
    </row>
    <row r="3800" spans="1:3" x14ac:dyDescent="0.25">
      <c r="A3800">
        <v>23</v>
      </c>
      <c r="B3800">
        <v>9106</v>
      </c>
      <c r="C3800">
        <f>VLOOKUP(Table_ExternalData_1[[#This Row],[Discount_Id]],Popusti!A:C,3,0)</f>
        <v>25</v>
      </c>
    </row>
    <row r="3801" spans="1:3" x14ac:dyDescent="0.25">
      <c r="A3801">
        <v>23</v>
      </c>
      <c r="B3801">
        <v>9190</v>
      </c>
      <c r="C3801">
        <f>VLOOKUP(Table_ExternalData_1[[#This Row],[Discount_Id]],Popusti!A:C,3,0)</f>
        <v>25</v>
      </c>
    </row>
    <row r="3802" spans="1:3" x14ac:dyDescent="0.25">
      <c r="A3802">
        <v>23</v>
      </c>
      <c r="B3802">
        <v>9199</v>
      </c>
      <c r="C3802">
        <f>VLOOKUP(Table_ExternalData_1[[#This Row],[Discount_Id]],Popusti!A:C,3,0)</f>
        <v>25</v>
      </c>
    </row>
    <row r="3803" spans="1:3" x14ac:dyDescent="0.25">
      <c r="A3803">
        <v>23</v>
      </c>
      <c r="B3803">
        <v>9226</v>
      </c>
      <c r="C3803">
        <f>VLOOKUP(Table_ExternalData_1[[#This Row],[Discount_Id]],Popusti!A:C,3,0)</f>
        <v>25</v>
      </c>
    </row>
    <row r="3804" spans="1:3" x14ac:dyDescent="0.25">
      <c r="A3804">
        <v>23</v>
      </c>
      <c r="B3804">
        <v>9609</v>
      </c>
      <c r="C3804">
        <f>VLOOKUP(Table_ExternalData_1[[#This Row],[Discount_Id]],Popusti!A:C,3,0)</f>
        <v>25</v>
      </c>
    </row>
    <row r="3805" spans="1:3" x14ac:dyDescent="0.25">
      <c r="A3805">
        <v>23</v>
      </c>
      <c r="B3805">
        <v>9610</v>
      </c>
      <c r="C3805">
        <f>VLOOKUP(Table_ExternalData_1[[#This Row],[Discount_Id]],Popusti!A:C,3,0)</f>
        <v>25</v>
      </c>
    </row>
    <row r="3806" spans="1:3" x14ac:dyDescent="0.25">
      <c r="A3806">
        <v>23</v>
      </c>
      <c r="B3806">
        <v>9623</v>
      </c>
      <c r="C3806">
        <f>VLOOKUP(Table_ExternalData_1[[#This Row],[Discount_Id]],Popusti!A:C,3,0)</f>
        <v>25</v>
      </c>
    </row>
    <row r="3807" spans="1:3" x14ac:dyDescent="0.25">
      <c r="A3807">
        <v>23</v>
      </c>
      <c r="B3807">
        <v>9624</v>
      </c>
      <c r="C3807">
        <f>VLOOKUP(Table_ExternalData_1[[#This Row],[Discount_Id]],Popusti!A:C,3,0)</f>
        <v>25</v>
      </c>
    </row>
    <row r="3808" spans="1:3" x14ac:dyDescent="0.25">
      <c r="A3808">
        <v>23</v>
      </c>
      <c r="B3808">
        <v>10015</v>
      </c>
      <c r="C3808">
        <f>VLOOKUP(Table_ExternalData_1[[#This Row],[Discount_Id]],Popusti!A:C,3,0)</f>
        <v>25</v>
      </c>
    </row>
    <row r="3809" spans="1:3" x14ac:dyDescent="0.25">
      <c r="A3809">
        <v>23</v>
      </c>
      <c r="B3809">
        <v>10017</v>
      </c>
      <c r="C3809">
        <f>VLOOKUP(Table_ExternalData_1[[#This Row],[Discount_Id]],Popusti!A:C,3,0)</f>
        <v>25</v>
      </c>
    </row>
    <row r="3810" spans="1:3" x14ac:dyDescent="0.25">
      <c r="A3810">
        <v>23</v>
      </c>
      <c r="B3810">
        <v>10018</v>
      </c>
      <c r="C3810">
        <f>VLOOKUP(Table_ExternalData_1[[#This Row],[Discount_Id]],Popusti!A:C,3,0)</f>
        <v>25</v>
      </c>
    </row>
    <row r="3811" spans="1:3" x14ac:dyDescent="0.25">
      <c r="A3811">
        <v>23</v>
      </c>
      <c r="B3811">
        <v>10019</v>
      </c>
      <c r="C3811">
        <f>VLOOKUP(Table_ExternalData_1[[#This Row],[Discount_Id]],Popusti!A:C,3,0)</f>
        <v>25</v>
      </c>
    </row>
    <row r="3812" spans="1:3" x14ac:dyDescent="0.25">
      <c r="A3812">
        <v>23</v>
      </c>
      <c r="B3812">
        <v>10020</v>
      </c>
      <c r="C3812">
        <f>VLOOKUP(Table_ExternalData_1[[#This Row],[Discount_Id]],Popusti!A:C,3,0)</f>
        <v>25</v>
      </c>
    </row>
    <row r="3813" spans="1:3" x14ac:dyDescent="0.25">
      <c r="A3813">
        <v>23</v>
      </c>
      <c r="B3813">
        <v>10021</v>
      </c>
      <c r="C3813">
        <f>VLOOKUP(Table_ExternalData_1[[#This Row],[Discount_Id]],Popusti!A:C,3,0)</f>
        <v>25</v>
      </c>
    </row>
    <row r="3814" spans="1:3" x14ac:dyDescent="0.25">
      <c r="A3814">
        <v>23</v>
      </c>
      <c r="B3814">
        <v>10022</v>
      </c>
      <c r="C3814">
        <f>VLOOKUP(Table_ExternalData_1[[#This Row],[Discount_Id]],Popusti!A:C,3,0)</f>
        <v>25</v>
      </c>
    </row>
    <row r="3815" spans="1:3" x14ac:dyDescent="0.25">
      <c r="A3815">
        <v>23</v>
      </c>
      <c r="B3815">
        <v>10023</v>
      </c>
      <c r="C3815">
        <f>VLOOKUP(Table_ExternalData_1[[#This Row],[Discount_Id]],Popusti!A:C,3,0)</f>
        <v>25</v>
      </c>
    </row>
    <row r="3816" spans="1:3" x14ac:dyDescent="0.25">
      <c r="A3816">
        <v>23</v>
      </c>
      <c r="B3816">
        <v>10024</v>
      </c>
      <c r="C3816">
        <f>VLOOKUP(Table_ExternalData_1[[#This Row],[Discount_Id]],Popusti!A:C,3,0)</f>
        <v>25</v>
      </c>
    </row>
    <row r="3817" spans="1:3" x14ac:dyDescent="0.25">
      <c r="A3817">
        <v>23</v>
      </c>
      <c r="B3817">
        <v>10026</v>
      </c>
      <c r="C3817">
        <f>VLOOKUP(Table_ExternalData_1[[#This Row],[Discount_Id]],Popusti!A:C,3,0)</f>
        <v>25</v>
      </c>
    </row>
    <row r="3818" spans="1:3" x14ac:dyDescent="0.25">
      <c r="A3818">
        <v>23</v>
      </c>
      <c r="B3818">
        <v>10027</v>
      </c>
      <c r="C3818">
        <f>VLOOKUP(Table_ExternalData_1[[#This Row],[Discount_Id]],Popusti!A:C,3,0)</f>
        <v>25</v>
      </c>
    </row>
    <row r="3819" spans="1:3" x14ac:dyDescent="0.25">
      <c r="A3819">
        <v>23</v>
      </c>
      <c r="B3819">
        <v>10028</v>
      </c>
      <c r="C3819">
        <f>VLOOKUP(Table_ExternalData_1[[#This Row],[Discount_Id]],Popusti!A:C,3,0)</f>
        <v>25</v>
      </c>
    </row>
    <row r="3820" spans="1:3" x14ac:dyDescent="0.25">
      <c r="A3820">
        <v>23</v>
      </c>
      <c r="B3820">
        <v>10029</v>
      </c>
      <c r="C3820">
        <f>VLOOKUP(Table_ExternalData_1[[#This Row],[Discount_Id]],Popusti!A:C,3,0)</f>
        <v>25</v>
      </c>
    </row>
    <row r="3821" spans="1:3" x14ac:dyDescent="0.25">
      <c r="A3821">
        <v>23</v>
      </c>
      <c r="B3821">
        <v>10030</v>
      </c>
      <c r="C3821">
        <f>VLOOKUP(Table_ExternalData_1[[#This Row],[Discount_Id]],Popusti!A:C,3,0)</f>
        <v>25</v>
      </c>
    </row>
    <row r="3822" spans="1:3" x14ac:dyDescent="0.25">
      <c r="A3822">
        <v>23</v>
      </c>
      <c r="B3822">
        <v>10031</v>
      </c>
      <c r="C3822">
        <f>VLOOKUP(Table_ExternalData_1[[#This Row],[Discount_Id]],Popusti!A:C,3,0)</f>
        <v>25</v>
      </c>
    </row>
    <row r="3823" spans="1:3" x14ac:dyDescent="0.25">
      <c r="A3823">
        <v>23</v>
      </c>
      <c r="B3823">
        <v>10032</v>
      </c>
      <c r="C3823">
        <f>VLOOKUP(Table_ExternalData_1[[#This Row],[Discount_Id]],Popusti!A:C,3,0)</f>
        <v>25</v>
      </c>
    </row>
    <row r="3824" spans="1:3" x14ac:dyDescent="0.25">
      <c r="A3824">
        <v>23</v>
      </c>
      <c r="B3824">
        <v>10033</v>
      </c>
      <c r="C3824">
        <f>VLOOKUP(Table_ExternalData_1[[#This Row],[Discount_Id]],Popusti!A:C,3,0)</f>
        <v>25</v>
      </c>
    </row>
    <row r="3825" spans="1:3" x14ac:dyDescent="0.25">
      <c r="A3825">
        <v>23</v>
      </c>
      <c r="B3825">
        <v>10034</v>
      </c>
      <c r="C3825">
        <f>VLOOKUP(Table_ExternalData_1[[#This Row],[Discount_Id]],Popusti!A:C,3,0)</f>
        <v>25</v>
      </c>
    </row>
    <row r="3826" spans="1:3" x14ac:dyDescent="0.25">
      <c r="A3826">
        <v>23</v>
      </c>
      <c r="B3826">
        <v>10035</v>
      </c>
      <c r="C3826">
        <f>VLOOKUP(Table_ExternalData_1[[#This Row],[Discount_Id]],Popusti!A:C,3,0)</f>
        <v>25</v>
      </c>
    </row>
    <row r="3827" spans="1:3" x14ac:dyDescent="0.25">
      <c r="A3827">
        <v>23</v>
      </c>
      <c r="B3827">
        <v>10036</v>
      </c>
      <c r="C3827">
        <f>VLOOKUP(Table_ExternalData_1[[#This Row],[Discount_Id]],Popusti!A:C,3,0)</f>
        <v>25</v>
      </c>
    </row>
    <row r="3828" spans="1:3" x14ac:dyDescent="0.25">
      <c r="A3828">
        <v>23</v>
      </c>
      <c r="B3828">
        <v>10037</v>
      </c>
      <c r="C3828">
        <f>VLOOKUP(Table_ExternalData_1[[#This Row],[Discount_Id]],Popusti!A:C,3,0)</f>
        <v>25</v>
      </c>
    </row>
    <row r="3829" spans="1:3" x14ac:dyDescent="0.25">
      <c r="A3829">
        <v>23</v>
      </c>
      <c r="B3829">
        <v>10048</v>
      </c>
      <c r="C3829">
        <f>VLOOKUP(Table_ExternalData_1[[#This Row],[Discount_Id]],Popusti!A:C,3,0)</f>
        <v>25</v>
      </c>
    </row>
    <row r="3830" spans="1:3" x14ac:dyDescent="0.25">
      <c r="A3830">
        <v>23</v>
      </c>
      <c r="B3830">
        <v>10050</v>
      </c>
      <c r="C3830">
        <f>VLOOKUP(Table_ExternalData_1[[#This Row],[Discount_Id]],Popusti!A:C,3,0)</f>
        <v>25</v>
      </c>
    </row>
    <row r="3831" spans="1:3" x14ac:dyDescent="0.25">
      <c r="A3831">
        <v>23</v>
      </c>
      <c r="B3831">
        <v>10084</v>
      </c>
      <c r="C3831">
        <f>VLOOKUP(Table_ExternalData_1[[#This Row],[Discount_Id]],Popusti!A:C,3,0)</f>
        <v>25</v>
      </c>
    </row>
    <row r="3832" spans="1:3" x14ac:dyDescent="0.25">
      <c r="A3832">
        <v>23</v>
      </c>
      <c r="B3832">
        <v>10085</v>
      </c>
      <c r="C3832">
        <f>VLOOKUP(Table_ExternalData_1[[#This Row],[Discount_Id]],Popusti!A:C,3,0)</f>
        <v>25</v>
      </c>
    </row>
    <row r="3833" spans="1:3" x14ac:dyDescent="0.25">
      <c r="A3833">
        <v>23</v>
      </c>
      <c r="B3833">
        <v>10094</v>
      </c>
      <c r="C3833">
        <f>VLOOKUP(Table_ExternalData_1[[#This Row],[Discount_Id]],Popusti!A:C,3,0)</f>
        <v>25</v>
      </c>
    </row>
    <row r="3834" spans="1:3" x14ac:dyDescent="0.25">
      <c r="A3834">
        <v>23</v>
      </c>
      <c r="B3834">
        <v>10095</v>
      </c>
      <c r="C3834">
        <f>VLOOKUP(Table_ExternalData_1[[#This Row],[Discount_Id]],Popusti!A:C,3,0)</f>
        <v>25</v>
      </c>
    </row>
    <row r="3835" spans="1:3" x14ac:dyDescent="0.25">
      <c r="A3835">
        <v>23</v>
      </c>
      <c r="B3835">
        <v>10098</v>
      </c>
      <c r="C3835">
        <f>VLOOKUP(Table_ExternalData_1[[#This Row],[Discount_Id]],Popusti!A:C,3,0)</f>
        <v>25</v>
      </c>
    </row>
    <row r="3836" spans="1:3" x14ac:dyDescent="0.25">
      <c r="A3836">
        <v>23</v>
      </c>
      <c r="B3836">
        <v>10101</v>
      </c>
      <c r="C3836">
        <f>VLOOKUP(Table_ExternalData_1[[#This Row],[Discount_Id]],Popusti!A:C,3,0)</f>
        <v>25</v>
      </c>
    </row>
    <row r="3837" spans="1:3" x14ac:dyDescent="0.25">
      <c r="A3837">
        <v>23</v>
      </c>
      <c r="B3837">
        <v>10102</v>
      </c>
      <c r="C3837">
        <f>VLOOKUP(Table_ExternalData_1[[#This Row],[Discount_Id]],Popusti!A:C,3,0)</f>
        <v>25</v>
      </c>
    </row>
    <row r="3838" spans="1:3" x14ac:dyDescent="0.25">
      <c r="A3838">
        <v>23</v>
      </c>
      <c r="B3838">
        <v>10103</v>
      </c>
      <c r="C3838">
        <f>VLOOKUP(Table_ExternalData_1[[#This Row],[Discount_Id]],Popusti!A:C,3,0)</f>
        <v>25</v>
      </c>
    </row>
    <row r="3839" spans="1:3" x14ac:dyDescent="0.25">
      <c r="A3839">
        <v>23</v>
      </c>
      <c r="B3839">
        <v>10104</v>
      </c>
      <c r="C3839">
        <f>VLOOKUP(Table_ExternalData_1[[#This Row],[Discount_Id]],Popusti!A:C,3,0)</f>
        <v>25</v>
      </c>
    </row>
    <row r="3840" spans="1:3" x14ac:dyDescent="0.25">
      <c r="A3840">
        <v>23</v>
      </c>
      <c r="B3840">
        <v>10105</v>
      </c>
      <c r="C3840">
        <f>VLOOKUP(Table_ExternalData_1[[#This Row],[Discount_Id]],Popusti!A:C,3,0)</f>
        <v>25</v>
      </c>
    </row>
    <row r="3841" spans="1:3" x14ac:dyDescent="0.25">
      <c r="A3841">
        <v>23</v>
      </c>
      <c r="B3841">
        <v>10107</v>
      </c>
      <c r="C3841">
        <f>VLOOKUP(Table_ExternalData_1[[#This Row],[Discount_Id]],Popusti!A:C,3,0)</f>
        <v>25</v>
      </c>
    </row>
    <row r="3842" spans="1:3" x14ac:dyDescent="0.25">
      <c r="A3842">
        <v>23</v>
      </c>
      <c r="B3842">
        <v>10119</v>
      </c>
      <c r="C3842">
        <f>VLOOKUP(Table_ExternalData_1[[#This Row],[Discount_Id]],Popusti!A:C,3,0)</f>
        <v>25</v>
      </c>
    </row>
    <row r="3843" spans="1:3" x14ac:dyDescent="0.25">
      <c r="A3843">
        <v>23</v>
      </c>
      <c r="B3843">
        <v>10120</v>
      </c>
      <c r="C3843">
        <f>VLOOKUP(Table_ExternalData_1[[#This Row],[Discount_Id]],Popusti!A:C,3,0)</f>
        <v>25</v>
      </c>
    </row>
    <row r="3844" spans="1:3" x14ac:dyDescent="0.25">
      <c r="A3844">
        <v>23</v>
      </c>
      <c r="B3844">
        <v>10127</v>
      </c>
      <c r="C3844">
        <f>VLOOKUP(Table_ExternalData_1[[#This Row],[Discount_Id]],Popusti!A:C,3,0)</f>
        <v>25</v>
      </c>
    </row>
    <row r="3845" spans="1:3" x14ac:dyDescent="0.25">
      <c r="A3845">
        <v>23</v>
      </c>
      <c r="B3845">
        <v>10128</v>
      </c>
      <c r="C3845">
        <f>VLOOKUP(Table_ExternalData_1[[#This Row],[Discount_Id]],Popusti!A:C,3,0)</f>
        <v>25</v>
      </c>
    </row>
    <row r="3846" spans="1:3" x14ac:dyDescent="0.25">
      <c r="A3846">
        <v>23</v>
      </c>
      <c r="B3846">
        <v>10130</v>
      </c>
      <c r="C3846">
        <f>VLOOKUP(Table_ExternalData_1[[#This Row],[Discount_Id]],Popusti!A:C,3,0)</f>
        <v>25</v>
      </c>
    </row>
    <row r="3847" spans="1:3" x14ac:dyDescent="0.25">
      <c r="A3847">
        <v>23</v>
      </c>
      <c r="B3847">
        <v>10132</v>
      </c>
      <c r="C3847">
        <f>VLOOKUP(Table_ExternalData_1[[#This Row],[Discount_Id]],Popusti!A:C,3,0)</f>
        <v>25</v>
      </c>
    </row>
    <row r="3848" spans="1:3" x14ac:dyDescent="0.25">
      <c r="A3848">
        <v>23</v>
      </c>
      <c r="B3848">
        <v>10133</v>
      </c>
      <c r="C3848">
        <f>VLOOKUP(Table_ExternalData_1[[#This Row],[Discount_Id]],Popusti!A:C,3,0)</f>
        <v>25</v>
      </c>
    </row>
    <row r="3849" spans="1:3" x14ac:dyDescent="0.25">
      <c r="A3849">
        <v>23</v>
      </c>
      <c r="B3849">
        <v>10135</v>
      </c>
      <c r="C3849">
        <f>VLOOKUP(Table_ExternalData_1[[#This Row],[Discount_Id]],Popusti!A:C,3,0)</f>
        <v>25</v>
      </c>
    </row>
    <row r="3850" spans="1:3" x14ac:dyDescent="0.25">
      <c r="A3850">
        <v>23</v>
      </c>
      <c r="B3850">
        <v>10162</v>
      </c>
      <c r="C3850">
        <f>VLOOKUP(Table_ExternalData_1[[#This Row],[Discount_Id]],Popusti!A:C,3,0)</f>
        <v>25</v>
      </c>
    </row>
    <row r="3851" spans="1:3" x14ac:dyDescent="0.25">
      <c r="A3851">
        <v>23</v>
      </c>
      <c r="B3851">
        <v>10165</v>
      </c>
      <c r="C3851">
        <f>VLOOKUP(Table_ExternalData_1[[#This Row],[Discount_Id]],Popusti!A:C,3,0)</f>
        <v>25</v>
      </c>
    </row>
    <row r="3852" spans="1:3" x14ac:dyDescent="0.25">
      <c r="A3852">
        <v>23</v>
      </c>
      <c r="B3852">
        <v>10191</v>
      </c>
      <c r="C3852">
        <f>VLOOKUP(Table_ExternalData_1[[#This Row],[Discount_Id]],Popusti!A:C,3,0)</f>
        <v>25</v>
      </c>
    </row>
    <row r="3853" spans="1:3" x14ac:dyDescent="0.25">
      <c r="A3853">
        <v>23</v>
      </c>
      <c r="B3853">
        <v>10193</v>
      </c>
      <c r="C3853">
        <f>VLOOKUP(Table_ExternalData_1[[#This Row],[Discount_Id]],Popusti!A:C,3,0)</f>
        <v>25</v>
      </c>
    </row>
    <row r="3854" spans="1:3" x14ac:dyDescent="0.25">
      <c r="A3854">
        <v>23</v>
      </c>
      <c r="B3854">
        <v>10296</v>
      </c>
      <c r="C3854">
        <f>VLOOKUP(Table_ExternalData_1[[#This Row],[Discount_Id]],Popusti!A:C,3,0)</f>
        <v>25</v>
      </c>
    </row>
    <row r="3855" spans="1:3" x14ac:dyDescent="0.25">
      <c r="A3855">
        <v>23</v>
      </c>
      <c r="B3855">
        <v>10298</v>
      </c>
      <c r="C3855">
        <f>VLOOKUP(Table_ExternalData_1[[#This Row],[Discount_Id]],Popusti!A:C,3,0)</f>
        <v>25</v>
      </c>
    </row>
    <row r="3856" spans="1:3" x14ac:dyDescent="0.25">
      <c r="A3856">
        <v>23</v>
      </c>
      <c r="B3856">
        <v>10820</v>
      </c>
      <c r="C3856">
        <f>VLOOKUP(Table_ExternalData_1[[#This Row],[Discount_Id]],Popusti!A:C,3,0)</f>
        <v>25</v>
      </c>
    </row>
    <row r="3857" spans="1:3" x14ac:dyDescent="0.25">
      <c r="A3857">
        <v>23</v>
      </c>
      <c r="B3857">
        <v>10823</v>
      </c>
      <c r="C3857">
        <f>VLOOKUP(Table_ExternalData_1[[#This Row],[Discount_Id]],Popusti!A:C,3,0)</f>
        <v>25</v>
      </c>
    </row>
    <row r="3858" spans="1:3" x14ac:dyDescent="0.25">
      <c r="A3858">
        <v>23</v>
      </c>
      <c r="B3858">
        <v>10850</v>
      </c>
      <c r="C3858">
        <f>VLOOKUP(Table_ExternalData_1[[#This Row],[Discount_Id]],Popusti!A:C,3,0)</f>
        <v>25</v>
      </c>
    </row>
    <row r="3859" spans="1:3" x14ac:dyDescent="0.25">
      <c r="A3859">
        <v>23</v>
      </c>
      <c r="B3859">
        <v>10851</v>
      </c>
      <c r="C3859">
        <f>VLOOKUP(Table_ExternalData_1[[#This Row],[Discount_Id]],Popusti!A:C,3,0)</f>
        <v>25</v>
      </c>
    </row>
    <row r="3860" spans="1:3" x14ac:dyDescent="0.25">
      <c r="A3860">
        <v>23</v>
      </c>
      <c r="B3860">
        <v>10852</v>
      </c>
      <c r="C3860">
        <f>VLOOKUP(Table_ExternalData_1[[#This Row],[Discount_Id]],Popusti!A:C,3,0)</f>
        <v>25</v>
      </c>
    </row>
    <row r="3861" spans="1:3" x14ac:dyDescent="0.25">
      <c r="A3861">
        <v>23</v>
      </c>
      <c r="B3861">
        <v>10919</v>
      </c>
      <c r="C3861">
        <f>VLOOKUP(Table_ExternalData_1[[#This Row],[Discount_Id]],Popusti!A:C,3,0)</f>
        <v>25</v>
      </c>
    </row>
    <row r="3862" spans="1:3" x14ac:dyDescent="0.25">
      <c r="A3862">
        <v>23</v>
      </c>
      <c r="B3862">
        <v>10975</v>
      </c>
      <c r="C3862">
        <f>VLOOKUP(Table_ExternalData_1[[#This Row],[Discount_Id]],Popusti!A:C,3,0)</f>
        <v>25</v>
      </c>
    </row>
    <row r="3863" spans="1:3" x14ac:dyDescent="0.25">
      <c r="A3863">
        <v>23</v>
      </c>
      <c r="B3863">
        <v>10993</v>
      </c>
      <c r="C3863">
        <f>VLOOKUP(Table_ExternalData_1[[#This Row],[Discount_Id]],Popusti!A:C,3,0)</f>
        <v>25</v>
      </c>
    </row>
    <row r="3864" spans="1:3" x14ac:dyDescent="0.25">
      <c r="A3864">
        <v>23</v>
      </c>
      <c r="B3864">
        <v>11074</v>
      </c>
      <c r="C3864">
        <f>VLOOKUP(Table_ExternalData_1[[#This Row],[Discount_Id]],Popusti!A:C,3,0)</f>
        <v>25</v>
      </c>
    </row>
    <row r="3865" spans="1:3" x14ac:dyDescent="0.25">
      <c r="A3865">
        <v>23</v>
      </c>
      <c r="B3865">
        <v>11075</v>
      </c>
      <c r="C3865">
        <f>VLOOKUP(Table_ExternalData_1[[#This Row],[Discount_Id]],Popusti!A:C,3,0)</f>
        <v>25</v>
      </c>
    </row>
    <row r="3866" spans="1:3" x14ac:dyDescent="0.25">
      <c r="A3866">
        <v>23</v>
      </c>
      <c r="B3866">
        <v>11076</v>
      </c>
      <c r="C3866">
        <f>VLOOKUP(Table_ExternalData_1[[#This Row],[Discount_Id]],Popusti!A:C,3,0)</f>
        <v>25</v>
      </c>
    </row>
    <row r="3867" spans="1:3" x14ac:dyDescent="0.25">
      <c r="A3867">
        <v>23</v>
      </c>
      <c r="B3867">
        <v>11077</v>
      </c>
      <c r="C3867">
        <f>VLOOKUP(Table_ExternalData_1[[#This Row],[Discount_Id]],Popusti!A:C,3,0)</f>
        <v>25</v>
      </c>
    </row>
    <row r="3868" spans="1:3" x14ac:dyDescent="0.25">
      <c r="A3868">
        <v>23</v>
      </c>
      <c r="B3868">
        <v>11078</v>
      </c>
      <c r="C3868">
        <f>VLOOKUP(Table_ExternalData_1[[#This Row],[Discount_Id]],Popusti!A:C,3,0)</f>
        <v>25</v>
      </c>
    </row>
    <row r="3869" spans="1:3" x14ac:dyDescent="0.25">
      <c r="A3869">
        <v>23</v>
      </c>
      <c r="B3869">
        <v>11079</v>
      </c>
      <c r="C3869">
        <f>VLOOKUP(Table_ExternalData_1[[#This Row],[Discount_Id]],Popusti!A:C,3,0)</f>
        <v>25</v>
      </c>
    </row>
    <row r="3870" spans="1:3" x14ac:dyDescent="0.25">
      <c r="A3870">
        <v>23</v>
      </c>
      <c r="B3870">
        <v>11082</v>
      </c>
      <c r="C3870">
        <f>VLOOKUP(Table_ExternalData_1[[#This Row],[Discount_Id]],Popusti!A:C,3,0)</f>
        <v>25</v>
      </c>
    </row>
    <row r="3871" spans="1:3" x14ac:dyDescent="0.25">
      <c r="A3871">
        <v>23</v>
      </c>
      <c r="B3871">
        <v>11083</v>
      </c>
      <c r="C3871">
        <f>VLOOKUP(Table_ExternalData_1[[#This Row],[Discount_Id]],Popusti!A:C,3,0)</f>
        <v>25</v>
      </c>
    </row>
    <row r="3872" spans="1:3" x14ac:dyDescent="0.25">
      <c r="A3872">
        <v>23</v>
      </c>
      <c r="B3872">
        <v>11103</v>
      </c>
      <c r="C3872">
        <f>VLOOKUP(Table_ExternalData_1[[#This Row],[Discount_Id]],Popusti!A:C,3,0)</f>
        <v>25</v>
      </c>
    </row>
    <row r="3873" spans="1:3" x14ac:dyDescent="0.25">
      <c r="A3873">
        <v>23</v>
      </c>
      <c r="B3873">
        <v>11104</v>
      </c>
      <c r="C3873">
        <f>VLOOKUP(Table_ExternalData_1[[#This Row],[Discount_Id]],Popusti!A:C,3,0)</f>
        <v>25</v>
      </c>
    </row>
    <row r="3874" spans="1:3" x14ac:dyDescent="0.25">
      <c r="A3874">
        <v>23</v>
      </c>
      <c r="B3874">
        <v>11109</v>
      </c>
      <c r="C3874">
        <f>VLOOKUP(Table_ExternalData_1[[#This Row],[Discount_Id]],Popusti!A:C,3,0)</f>
        <v>25</v>
      </c>
    </row>
    <row r="3875" spans="1:3" x14ac:dyDescent="0.25">
      <c r="A3875">
        <v>23</v>
      </c>
      <c r="B3875">
        <v>11111</v>
      </c>
      <c r="C3875">
        <f>VLOOKUP(Table_ExternalData_1[[#This Row],[Discount_Id]],Popusti!A:C,3,0)</f>
        <v>25</v>
      </c>
    </row>
    <row r="3876" spans="1:3" x14ac:dyDescent="0.25">
      <c r="A3876">
        <v>23</v>
      </c>
      <c r="B3876">
        <v>11122</v>
      </c>
      <c r="C3876">
        <f>VLOOKUP(Table_ExternalData_1[[#This Row],[Discount_Id]],Popusti!A:C,3,0)</f>
        <v>25</v>
      </c>
    </row>
    <row r="3877" spans="1:3" x14ac:dyDescent="0.25">
      <c r="A3877">
        <v>23</v>
      </c>
      <c r="B3877">
        <v>12160</v>
      </c>
      <c r="C3877">
        <f>VLOOKUP(Table_ExternalData_1[[#This Row],[Discount_Id]],Popusti!A:C,3,0)</f>
        <v>25</v>
      </c>
    </row>
    <row r="3878" spans="1:3" x14ac:dyDescent="0.25">
      <c r="A3878">
        <v>23</v>
      </c>
      <c r="B3878">
        <v>12161</v>
      </c>
      <c r="C3878">
        <f>VLOOKUP(Table_ExternalData_1[[#This Row],[Discount_Id]],Popusti!A:C,3,0)</f>
        <v>25</v>
      </c>
    </row>
    <row r="3879" spans="1:3" x14ac:dyDescent="0.25">
      <c r="A3879">
        <v>23</v>
      </c>
      <c r="B3879">
        <v>12162</v>
      </c>
      <c r="C3879">
        <f>VLOOKUP(Table_ExternalData_1[[#This Row],[Discount_Id]],Popusti!A:C,3,0)</f>
        <v>25</v>
      </c>
    </row>
    <row r="3880" spans="1:3" x14ac:dyDescent="0.25">
      <c r="A3880">
        <v>23</v>
      </c>
      <c r="B3880">
        <v>12163</v>
      </c>
      <c r="C3880">
        <f>VLOOKUP(Table_ExternalData_1[[#This Row],[Discount_Id]],Popusti!A:C,3,0)</f>
        <v>25</v>
      </c>
    </row>
    <row r="3881" spans="1:3" x14ac:dyDescent="0.25">
      <c r="A3881">
        <v>23</v>
      </c>
      <c r="B3881">
        <v>12202</v>
      </c>
      <c r="C3881">
        <f>VLOOKUP(Table_ExternalData_1[[#This Row],[Discount_Id]],Popusti!A:C,3,0)</f>
        <v>25</v>
      </c>
    </row>
    <row r="3882" spans="1:3" x14ac:dyDescent="0.25">
      <c r="A3882">
        <v>23</v>
      </c>
      <c r="B3882">
        <v>12240</v>
      </c>
      <c r="C3882">
        <f>VLOOKUP(Table_ExternalData_1[[#This Row],[Discount_Id]],Popusti!A:C,3,0)</f>
        <v>25</v>
      </c>
    </row>
    <row r="3883" spans="1:3" x14ac:dyDescent="0.25">
      <c r="A3883">
        <v>23</v>
      </c>
      <c r="B3883">
        <v>12342</v>
      </c>
      <c r="C3883">
        <f>VLOOKUP(Table_ExternalData_1[[#This Row],[Discount_Id]],Popusti!A:C,3,0)</f>
        <v>25</v>
      </c>
    </row>
    <row r="3884" spans="1:3" x14ac:dyDescent="0.25">
      <c r="A3884">
        <v>23</v>
      </c>
      <c r="B3884">
        <v>12346</v>
      </c>
      <c r="C3884">
        <f>VLOOKUP(Table_ExternalData_1[[#This Row],[Discount_Id]],Popusti!A:C,3,0)</f>
        <v>25</v>
      </c>
    </row>
    <row r="3885" spans="1:3" x14ac:dyDescent="0.25">
      <c r="A3885">
        <v>23</v>
      </c>
      <c r="B3885">
        <v>12349</v>
      </c>
      <c r="C3885">
        <f>VLOOKUP(Table_ExternalData_1[[#This Row],[Discount_Id]],Popusti!A:C,3,0)</f>
        <v>25</v>
      </c>
    </row>
    <row r="3886" spans="1:3" x14ac:dyDescent="0.25">
      <c r="A3886">
        <v>23</v>
      </c>
      <c r="B3886">
        <v>12351</v>
      </c>
      <c r="C3886">
        <f>VLOOKUP(Table_ExternalData_1[[#This Row],[Discount_Id]],Popusti!A:C,3,0)</f>
        <v>25</v>
      </c>
    </row>
    <row r="3887" spans="1:3" x14ac:dyDescent="0.25">
      <c r="A3887">
        <v>23</v>
      </c>
      <c r="B3887">
        <v>12353</v>
      </c>
      <c r="C3887">
        <f>VLOOKUP(Table_ExternalData_1[[#This Row],[Discount_Id]],Popusti!A:C,3,0)</f>
        <v>25</v>
      </c>
    </row>
    <row r="3888" spans="1:3" x14ac:dyDescent="0.25">
      <c r="A3888">
        <v>23</v>
      </c>
      <c r="B3888">
        <v>12395</v>
      </c>
      <c r="C3888">
        <f>VLOOKUP(Table_ExternalData_1[[#This Row],[Discount_Id]],Popusti!A:C,3,0)</f>
        <v>25</v>
      </c>
    </row>
    <row r="3889" spans="1:3" x14ac:dyDescent="0.25">
      <c r="A3889">
        <v>23</v>
      </c>
      <c r="B3889">
        <v>12425</v>
      </c>
      <c r="C3889">
        <f>VLOOKUP(Table_ExternalData_1[[#This Row],[Discount_Id]],Popusti!A:C,3,0)</f>
        <v>25</v>
      </c>
    </row>
    <row r="3890" spans="1:3" x14ac:dyDescent="0.25">
      <c r="A3890">
        <v>23</v>
      </c>
      <c r="B3890">
        <v>12426</v>
      </c>
      <c r="C3890">
        <f>VLOOKUP(Table_ExternalData_1[[#This Row],[Discount_Id]],Popusti!A:C,3,0)</f>
        <v>25</v>
      </c>
    </row>
    <row r="3891" spans="1:3" x14ac:dyDescent="0.25">
      <c r="A3891">
        <v>23</v>
      </c>
      <c r="B3891">
        <v>12427</v>
      </c>
      <c r="C3891">
        <f>VLOOKUP(Table_ExternalData_1[[#This Row],[Discount_Id]],Popusti!A:C,3,0)</f>
        <v>25</v>
      </c>
    </row>
    <row r="3892" spans="1:3" x14ac:dyDescent="0.25">
      <c r="A3892">
        <v>23</v>
      </c>
      <c r="B3892">
        <v>12428</v>
      </c>
      <c r="C3892">
        <f>VLOOKUP(Table_ExternalData_1[[#This Row],[Discount_Id]],Popusti!A:C,3,0)</f>
        <v>25</v>
      </c>
    </row>
    <row r="3893" spans="1:3" x14ac:dyDescent="0.25">
      <c r="A3893">
        <v>23</v>
      </c>
      <c r="B3893">
        <v>12429</v>
      </c>
      <c r="C3893">
        <f>VLOOKUP(Table_ExternalData_1[[#This Row],[Discount_Id]],Popusti!A:C,3,0)</f>
        <v>25</v>
      </c>
    </row>
    <row r="3894" spans="1:3" x14ac:dyDescent="0.25">
      <c r="A3894">
        <v>23</v>
      </c>
      <c r="B3894">
        <v>12430</v>
      </c>
      <c r="C3894">
        <f>VLOOKUP(Table_ExternalData_1[[#This Row],[Discount_Id]],Popusti!A:C,3,0)</f>
        <v>25</v>
      </c>
    </row>
    <row r="3895" spans="1:3" x14ac:dyDescent="0.25">
      <c r="A3895">
        <v>23</v>
      </c>
      <c r="B3895">
        <v>12431</v>
      </c>
      <c r="C3895">
        <f>VLOOKUP(Table_ExternalData_1[[#This Row],[Discount_Id]],Popusti!A:C,3,0)</f>
        <v>25</v>
      </c>
    </row>
    <row r="3896" spans="1:3" x14ac:dyDescent="0.25">
      <c r="A3896">
        <v>23</v>
      </c>
      <c r="B3896">
        <v>12638</v>
      </c>
      <c r="C3896">
        <f>VLOOKUP(Table_ExternalData_1[[#This Row],[Discount_Id]],Popusti!A:C,3,0)</f>
        <v>25</v>
      </c>
    </row>
    <row r="3897" spans="1:3" x14ac:dyDescent="0.25">
      <c r="A3897">
        <v>23</v>
      </c>
      <c r="B3897">
        <v>12640</v>
      </c>
      <c r="C3897">
        <f>VLOOKUP(Table_ExternalData_1[[#This Row],[Discount_Id]],Popusti!A:C,3,0)</f>
        <v>25</v>
      </c>
    </row>
    <row r="3898" spans="1:3" x14ac:dyDescent="0.25">
      <c r="A3898">
        <v>23</v>
      </c>
      <c r="B3898">
        <v>12759</v>
      </c>
      <c r="C3898">
        <f>VLOOKUP(Table_ExternalData_1[[#This Row],[Discount_Id]],Popusti!A:C,3,0)</f>
        <v>25</v>
      </c>
    </row>
    <row r="3899" spans="1:3" x14ac:dyDescent="0.25">
      <c r="A3899">
        <v>23</v>
      </c>
      <c r="B3899">
        <v>12764</v>
      </c>
      <c r="C3899">
        <f>VLOOKUP(Table_ExternalData_1[[#This Row],[Discount_Id]],Popusti!A:C,3,0)</f>
        <v>25</v>
      </c>
    </row>
    <row r="3900" spans="1:3" x14ac:dyDescent="0.25">
      <c r="A3900">
        <v>23</v>
      </c>
      <c r="B3900">
        <v>12774</v>
      </c>
      <c r="C3900">
        <f>VLOOKUP(Table_ExternalData_1[[#This Row],[Discount_Id]],Popusti!A:C,3,0)</f>
        <v>25</v>
      </c>
    </row>
    <row r="3901" spans="1:3" x14ac:dyDescent="0.25">
      <c r="A3901">
        <v>23</v>
      </c>
      <c r="B3901">
        <v>12776</v>
      </c>
      <c r="C3901">
        <f>VLOOKUP(Table_ExternalData_1[[#This Row],[Discount_Id]],Popusti!A:C,3,0)</f>
        <v>25</v>
      </c>
    </row>
    <row r="3902" spans="1:3" x14ac:dyDescent="0.25">
      <c r="A3902">
        <v>23</v>
      </c>
      <c r="B3902">
        <v>12815</v>
      </c>
      <c r="C3902">
        <f>VLOOKUP(Table_ExternalData_1[[#This Row],[Discount_Id]],Popusti!A:C,3,0)</f>
        <v>25</v>
      </c>
    </row>
    <row r="3903" spans="1:3" x14ac:dyDescent="0.25">
      <c r="A3903">
        <v>23</v>
      </c>
      <c r="B3903">
        <v>12877</v>
      </c>
      <c r="C3903">
        <f>VLOOKUP(Table_ExternalData_1[[#This Row],[Discount_Id]],Popusti!A:C,3,0)</f>
        <v>25</v>
      </c>
    </row>
    <row r="3904" spans="1:3" x14ac:dyDescent="0.25">
      <c r="A3904">
        <v>23</v>
      </c>
      <c r="B3904">
        <v>12914</v>
      </c>
      <c r="C3904">
        <f>VLOOKUP(Table_ExternalData_1[[#This Row],[Discount_Id]],Popusti!A:C,3,0)</f>
        <v>25</v>
      </c>
    </row>
    <row r="3905" spans="1:3" x14ac:dyDescent="0.25">
      <c r="A3905">
        <v>23</v>
      </c>
      <c r="B3905">
        <v>12915</v>
      </c>
      <c r="C3905">
        <f>VLOOKUP(Table_ExternalData_1[[#This Row],[Discount_Id]],Popusti!A:C,3,0)</f>
        <v>25</v>
      </c>
    </row>
    <row r="3906" spans="1:3" x14ac:dyDescent="0.25">
      <c r="A3906">
        <v>23</v>
      </c>
      <c r="B3906">
        <v>12935</v>
      </c>
      <c r="C3906">
        <f>VLOOKUP(Table_ExternalData_1[[#This Row],[Discount_Id]],Popusti!A:C,3,0)</f>
        <v>25</v>
      </c>
    </row>
    <row r="3907" spans="1:3" x14ac:dyDescent="0.25">
      <c r="A3907">
        <v>23</v>
      </c>
      <c r="B3907">
        <v>12965</v>
      </c>
      <c r="C3907">
        <f>VLOOKUP(Table_ExternalData_1[[#This Row],[Discount_Id]],Popusti!A:C,3,0)</f>
        <v>25</v>
      </c>
    </row>
    <row r="3908" spans="1:3" x14ac:dyDescent="0.25">
      <c r="A3908">
        <v>23</v>
      </c>
      <c r="B3908">
        <v>12967</v>
      </c>
      <c r="C3908">
        <f>VLOOKUP(Table_ExternalData_1[[#This Row],[Discount_Id]],Popusti!A:C,3,0)</f>
        <v>25</v>
      </c>
    </row>
    <row r="3909" spans="1:3" x14ac:dyDescent="0.25">
      <c r="A3909">
        <v>23</v>
      </c>
      <c r="B3909">
        <v>12987</v>
      </c>
      <c r="C3909">
        <f>VLOOKUP(Table_ExternalData_1[[#This Row],[Discount_Id]],Popusti!A:C,3,0)</f>
        <v>25</v>
      </c>
    </row>
    <row r="3910" spans="1:3" x14ac:dyDescent="0.25">
      <c r="A3910">
        <v>23</v>
      </c>
      <c r="B3910">
        <v>12988</v>
      </c>
      <c r="C3910">
        <f>VLOOKUP(Table_ExternalData_1[[#This Row],[Discount_Id]],Popusti!A:C,3,0)</f>
        <v>25</v>
      </c>
    </row>
    <row r="3911" spans="1:3" x14ac:dyDescent="0.25">
      <c r="A3911">
        <v>23</v>
      </c>
      <c r="B3911">
        <v>12989</v>
      </c>
      <c r="C3911">
        <f>VLOOKUP(Table_ExternalData_1[[#This Row],[Discount_Id]],Popusti!A:C,3,0)</f>
        <v>25</v>
      </c>
    </row>
    <row r="3912" spans="1:3" x14ac:dyDescent="0.25">
      <c r="A3912">
        <v>23</v>
      </c>
      <c r="B3912">
        <v>13038</v>
      </c>
      <c r="C3912">
        <f>VLOOKUP(Table_ExternalData_1[[#This Row],[Discount_Id]],Popusti!A:C,3,0)</f>
        <v>25</v>
      </c>
    </row>
    <row r="3913" spans="1:3" x14ac:dyDescent="0.25">
      <c r="A3913">
        <v>23</v>
      </c>
      <c r="B3913">
        <v>13059</v>
      </c>
      <c r="C3913">
        <f>VLOOKUP(Table_ExternalData_1[[#This Row],[Discount_Id]],Popusti!A:C,3,0)</f>
        <v>25</v>
      </c>
    </row>
    <row r="3914" spans="1:3" x14ac:dyDescent="0.25">
      <c r="A3914">
        <v>23</v>
      </c>
      <c r="B3914">
        <v>13166</v>
      </c>
      <c r="C3914">
        <f>VLOOKUP(Table_ExternalData_1[[#This Row],[Discount_Id]],Popusti!A:C,3,0)</f>
        <v>25</v>
      </c>
    </row>
    <row r="3915" spans="1:3" x14ac:dyDescent="0.25">
      <c r="A3915">
        <v>23</v>
      </c>
      <c r="B3915">
        <v>13167</v>
      </c>
      <c r="C3915">
        <f>VLOOKUP(Table_ExternalData_1[[#This Row],[Discount_Id]],Popusti!A:C,3,0)</f>
        <v>25</v>
      </c>
    </row>
    <row r="3916" spans="1:3" x14ac:dyDescent="0.25">
      <c r="A3916">
        <v>23</v>
      </c>
      <c r="B3916">
        <v>13209</v>
      </c>
      <c r="C3916">
        <f>VLOOKUP(Table_ExternalData_1[[#This Row],[Discount_Id]],Popusti!A:C,3,0)</f>
        <v>25</v>
      </c>
    </row>
    <row r="3917" spans="1:3" x14ac:dyDescent="0.25">
      <c r="A3917">
        <v>23</v>
      </c>
      <c r="B3917">
        <v>13214</v>
      </c>
      <c r="C3917">
        <f>VLOOKUP(Table_ExternalData_1[[#This Row],[Discount_Id]],Popusti!A:C,3,0)</f>
        <v>25</v>
      </c>
    </row>
    <row r="3918" spans="1:3" x14ac:dyDescent="0.25">
      <c r="A3918">
        <v>23</v>
      </c>
      <c r="B3918">
        <v>13215</v>
      </c>
      <c r="C3918">
        <f>VLOOKUP(Table_ExternalData_1[[#This Row],[Discount_Id]],Popusti!A:C,3,0)</f>
        <v>25</v>
      </c>
    </row>
    <row r="3919" spans="1:3" x14ac:dyDescent="0.25">
      <c r="A3919">
        <v>23</v>
      </c>
      <c r="B3919">
        <v>13218</v>
      </c>
      <c r="C3919">
        <f>VLOOKUP(Table_ExternalData_1[[#This Row],[Discount_Id]],Popusti!A:C,3,0)</f>
        <v>25</v>
      </c>
    </row>
    <row r="3920" spans="1:3" x14ac:dyDescent="0.25">
      <c r="A3920">
        <v>23</v>
      </c>
      <c r="B3920">
        <v>13219</v>
      </c>
      <c r="C3920">
        <f>VLOOKUP(Table_ExternalData_1[[#This Row],[Discount_Id]],Popusti!A:C,3,0)</f>
        <v>25</v>
      </c>
    </row>
    <row r="3921" spans="1:3" x14ac:dyDescent="0.25">
      <c r="A3921">
        <v>23</v>
      </c>
      <c r="B3921">
        <v>13242</v>
      </c>
      <c r="C3921">
        <f>VLOOKUP(Table_ExternalData_1[[#This Row],[Discount_Id]],Popusti!A:C,3,0)</f>
        <v>25</v>
      </c>
    </row>
    <row r="3922" spans="1:3" x14ac:dyDescent="0.25">
      <c r="A3922">
        <v>23</v>
      </c>
      <c r="B3922">
        <v>13243</v>
      </c>
      <c r="C3922">
        <f>VLOOKUP(Table_ExternalData_1[[#This Row],[Discount_Id]],Popusti!A:C,3,0)</f>
        <v>25</v>
      </c>
    </row>
    <row r="3923" spans="1:3" x14ac:dyDescent="0.25">
      <c r="A3923">
        <v>23</v>
      </c>
      <c r="B3923">
        <v>13244</v>
      </c>
      <c r="C3923">
        <f>VLOOKUP(Table_ExternalData_1[[#This Row],[Discount_Id]],Popusti!A:C,3,0)</f>
        <v>25</v>
      </c>
    </row>
    <row r="3924" spans="1:3" x14ac:dyDescent="0.25">
      <c r="A3924">
        <v>23</v>
      </c>
      <c r="B3924">
        <v>13245</v>
      </c>
      <c r="C3924">
        <f>VLOOKUP(Table_ExternalData_1[[#This Row],[Discount_Id]],Popusti!A:C,3,0)</f>
        <v>25</v>
      </c>
    </row>
    <row r="3925" spans="1:3" x14ac:dyDescent="0.25">
      <c r="A3925">
        <v>23</v>
      </c>
      <c r="B3925">
        <v>13248</v>
      </c>
      <c r="C3925">
        <f>VLOOKUP(Table_ExternalData_1[[#This Row],[Discount_Id]],Popusti!A:C,3,0)</f>
        <v>25</v>
      </c>
    </row>
    <row r="3926" spans="1:3" x14ac:dyDescent="0.25">
      <c r="A3926">
        <v>23</v>
      </c>
      <c r="B3926">
        <v>13271</v>
      </c>
      <c r="C3926">
        <f>VLOOKUP(Table_ExternalData_1[[#This Row],[Discount_Id]],Popusti!A:C,3,0)</f>
        <v>25</v>
      </c>
    </row>
    <row r="3927" spans="1:3" x14ac:dyDescent="0.25">
      <c r="A3927">
        <v>23</v>
      </c>
      <c r="B3927">
        <v>13294</v>
      </c>
      <c r="C3927">
        <f>VLOOKUP(Table_ExternalData_1[[#This Row],[Discount_Id]],Popusti!A:C,3,0)</f>
        <v>25</v>
      </c>
    </row>
    <row r="3928" spans="1:3" x14ac:dyDescent="0.25">
      <c r="A3928">
        <v>23</v>
      </c>
      <c r="B3928">
        <v>13302</v>
      </c>
      <c r="C3928">
        <f>VLOOKUP(Table_ExternalData_1[[#This Row],[Discount_Id]],Popusti!A:C,3,0)</f>
        <v>25</v>
      </c>
    </row>
    <row r="3929" spans="1:3" x14ac:dyDescent="0.25">
      <c r="A3929">
        <v>23</v>
      </c>
      <c r="B3929">
        <v>13304</v>
      </c>
      <c r="C3929">
        <f>VLOOKUP(Table_ExternalData_1[[#This Row],[Discount_Id]],Popusti!A:C,3,0)</f>
        <v>25</v>
      </c>
    </row>
    <row r="3930" spans="1:3" x14ac:dyDescent="0.25">
      <c r="A3930">
        <v>23</v>
      </c>
      <c r="B3930">
        <v>13321</v>
      </c>
      <c r="C3930">
        <f>VLOOKUP(Table_ExternalData_1[[#This Row],[Discount_Id]],Popusti!A:C,3,0)</f>
        <v>25</v>
      </c>
    </row>
    <row r="3931" spans="1:3" x14ac:dyDescent="0.25">
      <c r="A3931">
        <v>23</v>
      </c>
      <c r="B3931">
        <v>13322</v>
      </c>
      <c r="C3931">
        <f>VLOOKUP(Table_ExternalData_1[[#This Row],[Discount_Id]],Popusti!A:C,3,0)</f>
        <v>25</v>
      </c>
    </row>
    <row r="3932" spans="1:3" x14ac:dyDescent="0.25">
      <c r="A3932">
        <v>23</v>
      </c>
      <c r="B3932">
        <v>13335</v>
      </c>
      <c r="C3932">
        <f>VLOOKUP(Table_ExternalData_1[[#This Row],[Discount_Id]],Popusti!A:C,3,0)</f>
        <v>25</v>
      </c>
    </row>
    <row r="3933" spans="1:3" x14ac:dyDescent="0.25">
      <c r="A3933">
        <v>23</v>
      </c>
      <c r="B3933">
        <v>13363</v>
      </c>
      <c r="C3933">
        <f>VLOOKUP(Table_ExternalData_1[[#This Row],[Discount_Id]],Popusti!A:C,3,0)</f>
        <v>25</v>
      </c>
    </row>
    <row r="3934" spans="1:3" x14ac:dyDescent="0.25">
      <c r="A3934">
        <v>23</v>
      </c>
      <c r="B3934">
        <v>13433</v>
      </c>
      <c r="C3934">
        <f>VLOOKUP(Table_ExternalData_1[[#This Row],[Discount_Id]],Popusti!A:C,3,0)</f>
        <v>25</v>
      </c>
    </row>
    <row r="3935" spans="1:3" x14ac:dyDescent="0.25">
      <c r="A3935">
        <v>23</v>
      </c>
      <c r="B3935">
        <v>13435</v>
      </c>
      <c r="C3935">
        <f>VLOOKUP(Table_ExternalData_1[[#This Row],[Discount_Id]],Popusti!A:C,3,0)</f>
        <v>25</v>
      </c>
    </row>
    <row r="3936" spans="1:3" x14ac:dyDescent="0.25">
      <c r="A3936">
        <v>23</v>
      </c>
      <c r="B3936">
        <v>13436</v>
      </c>
      <c r="C3936">
        <f>VLOOKUP(Table_ExternalData_1[[#This Row],[Discount_Id]],Popusti!A:C,3,0)</f>
        <v>25</v>
      </c>
    </row>
    <row r="3937" spans="1:3" x14ac:dyDescent="0.25">
      <c r="A3937">
        <v>23</v>
      </c>
      <c r="B3937">
        <v>13464</v>
      </c>
      <c r="C3937">
        <f>VLOOKUP(Table_ExternalData_1[[#This Row],[Discount_Id]],Popusti!A:C,3,0)</f>
        <v>25</v>
      </c>
    </row>
    <row r="3938" spans="1:3" x14ac:dyDescent="0.25">
      <c r="A3938">
        <v>23</v>
      </c>
      <c r="B3938">
        <v>13480</v>
      </c>
      <c r="C3938">
        <f>VLOOKUP(Table_ExternalData_1[[#This Row],[Discount_Id]],Popusti!A:C,3,0)</f>
        <v>25</v>
      </c>
    </row>
    <row r="3939" spans="1:3" x14ac:dyDescent="0.25">
      <c r="A3939">
        <v>23</v>
      </c>
      <c r="B3939">
        <v>13481</v>
      </c>
      <c r="C3939">
        <f>VLOOKUP(Table_ExternalData_1[[#This Row],[Discount_Id]],Popusti!A:C,3,0)</f>
        <v>25</v>
      </c>
    </row>
    <row r="3940" spans="1:3" x14ac:dyDescent="0.25">
      <c r="A3940">
        <v>23</v>
      </c>
      <c r="B3940">
        <v>13484</v>
      </c>
      <c r="C3940">
        <f>VLOOKUP(Table_ExternalData_1[[#This Row],[Discount_Id]],Popusti!A:C,3,0)</f>
        <v>25</v>
      </c>
    </row>
    <row r="3941" spans="1:3" x14ac:dyDescent="0.25">
      <c r="A3941">
        <v>23</v>
      </c>
      <c r="B3941">
        <v>13613</v>
      </c>
      <c r="C3941">
        <f>VLOOKUP(Table_ExternalData_1[[#This Row],[Discount_Id]],Popusti!A:C,3,0)</f>
        <v>25</v>
      </c>
    </row>
    <row r="3942" spans="1:3" x14ac:dyDescent="0.25">
      <c r="A3942">
        <v>23</v>
      </c>
      <c r="B3942">
        <v>13614</v>
      </c>
      <c r="C3942">
        <f>VLOOKUP(Table_ExternalData_1[[#This Row],[Discount_Id]],Popusti!A:C,3,0)</f>
        <v>25</v>
      </c>
    </row>
    <row r="3943" spans="1:3" x14ac:dyDescent="0.25">
      <c r="A3943">
        <v>23</v>
      </c>
      <c r="B3943">
        <v>13615</v>
      </c>
      <c r="C3943">
        <f>VLOOKUP(Table_ExternalData_1[[#This Row],[Discount_Id]],Popusti!A:C,3,0)</f>
        <v>25</v>
      </c>
    </row>
    <row r="3944" spans="1:3" x14ac:dyDescent="0.25">
      <c r="A3944">
        <v>23</v>
      </c>
      <c r="B3944">
        <v>13616</v>
      </c>
      <c r="C3944">
        <f>VLOOKUP(Table_ExternalData_1[[#This Row],[Discount_Id]],Popusti!A:C,3,0)</f>
        <v>25</v>
      </c>
    </row>
    <row r="3945" spans="1:3" x14ac:dyDescent="0.25">
      <c r="A3945">
        <v>23</v>
      </c>
      <c r="B3945">
        <v>13619</v>
      </c>
      <c r="C3945">
        <f>VLOOKUP(Table_ExternalData_1[[#This Row],[Discount_Id]],Popusti!A:C,3,0)</f>
        <v>25</v>
      </c>
    </row>
    <row r="3946" spans="1:3" x14ac:dyDescent="0.25">
      <c r="A3946">
        <v>23</v>
      </c>
      <c r="B3946">
        <v>13634</v>
      </c>
      <c r="C3946">
        <f>VLOOKUP(Table_ExternalData_1[[#This Row],[Discount_Id]],Popusti!A:C,3,0)</f>
        <v>25</v>
      </c>
    </row>
    <row r="3947" spans="1:3" x14ac:dyDescent="0.25">
      <c r="A3947">
        <v>23</v>
      </c>
      <c r="B3947">
        <v>13636</v>
      </c>
      <c r="C3947">
        <f>VLOOKUP(Table_ExternalData_1[[#This Row],[Discount_Id]],Popusti!A:C,3,0)</f>
        <v>25</v>
      </c>
    </row>
    <row r="3948" spans="1:3" x14ac:dyDescent="0.25">
      <c r="A3948">
        <v>23</v>
      </c>
      <c r="B3948">
        <v>13642</v>
      </c>
      <c r="C3948">
        <f>VLOOKUP(Table_ExternalData_1[[#This Row],[Discount_Id]],Popusti!A:C,3,0)</f>
        <v>25</v>
      </c>
    </row>
    <row r="3949" spans="1:3" x14ac:dyDescent="0.25">
      <c r="A3949">
        <v>23</v>
      </c>
      <c r="B3949">
        <v>13681</v>
      </c>
      <c r="C3949">
        <f>VLOOKUP(Table_ExternalData_1[[#This Row],[Discount_Id]],Popusti!A:C,3,0)</f>
        <v>25</v>
      </c>
    </row>
    <row r="3950" spans="1:3" x14ac:dyDescent="0.25">
      <c r="A3950">
        <v>23</v>
      </c>
      <c r="B3950">
        <v>13714</v>
      </c>
      <c r="C3950">
        <f>VLOOKUP(Table_ExternalData_1[[#This Row],[Discount_Id]],Popusti!A:C,3,0)</f>
        <v>25</v>
      </c>
    </row>
    <row r="3951" spans="1:3" x14ac:dyDescent="0.25">
      <c r="A3951">
        <v>23</v>
      </c>
      <c r="B3951">
        <v>13774</v>
      </c>
      <c r="C3951">
        <f>VLOOKUP(Table_ExternalData_1[[#This Row],[Discount_Id]],Popusti!A:C,3,0)</f>
        <v>25</v>
      </c>
    </row>
    <row r="3952" spans="1:3" x14ac:dyDescent="0.25">
      <c r="A3952">
        <v>23</v>
      </c>
      <c r="B3952">
        <v>13781</v>
      </c>
      <c r="C3952">
        <f>VLOOKUP(Table_ExternalData_1[[#This Row],[Discount_Id]],Popusti!A:C,3,0)</f>
        <v>25</v>
      </c>
    </row>
    <row r="3953" spans="1:3" x14ac:dyDescent="0.25">
      <c r="A3953">
        <v>23</v>
      </c>
      <c r="B3953">
        <v>13818</v>
      </c>
      <c r="C3953">
        <f>VLOOKUP(Table_ExternalData_1[[#This Row],[Discount_Id]],Popusti!A:C,3,0)</f>
        <v>25</v>
      </c>
    </row>
    <row r="3954" spans="1:3" x14ac:dyDescent="0.25">
      <c r="A3954">
        <v>23</v>
      </c>
      <c r="B3954">
        <v>13840</v>
      </c>
      <c r="C3954">
        <f>VLOOKUP(Table_ExternalData_1[[#This Row],[Discount_Id]],Popusti!A:C,3,0)</f>
        <v>25</v>
      </c>
    </row>
    <row r="3955" spans="1:3" x14ac:dyDescent="0.25">
      <c r="A3955">
        <v>23</v>
      </c>
      <c r="B3955">
        <v>13842</v>
      </c>
      <c r="C3955">
        <f>VLOOKUP(Table_ExternalData_1[[#This Row],[Discount_Id]],Popusti!A:C,3,0)</f>
        <v>25</v>
      </c>
    </row>
    <row r="3956" spans="1:3" x14ac:dyDescent="0.25">
      <c r="A3956">
        <v>23</v>
      </c>
      <c r="B3956">
        <v>13846</v>
      </c>
      <c r="C3956">
        <f>VLOOKUP(Table_ExternalData_1[[#This Row],[Discount_Id]],Popusti!A:C,3,0)</f>
        <v>25</v>
      </c>
    </row>
    <row r="3957" spans="1:3" x14ac:dyDescent="0.25">
      <c r="A3957">
        <v>23</v>
      </c>
      <c r="B3957">
        <v>13848</v>
      </c>
      <c r="C3957">
        <f>VLOOKUP(Table_ExternalData_1[[#This Row],[Discount_Id]],Popusti!A:C,3,0)</f>
        <v>25</v>
      </c>
    </row>
    <row r="3958" spans="1:3" x14ac:dyDescent="0.25">
      <c r="A3958">
        <v>23</v>
      </c>
      <c r="B3958">
        <v>13859</v>
      </c>
      <c r="C3958">
        <f>VLOOKUP(Table_ExternalData_1[[#This Row],[Discount_Id]],Popusti!A:C,3,0)</f>
        <v>25</v>
      </c>
    </row>
    <row r="3959" spans="1:3" x14ac:dyDescent="0.25">
      <c r="A3959">
        <v>23</v>
      </c>
      <c r="B3959">
        <v>13861</v>
      </c>
      <c r="C3959">
        <f>VLOOKUP(Table_ExternalData_1[[#This Row],[Discount_Id]],Popusti!A:C,3,0)</f>
        <v>25</v>
      </c>
    </row>
    <row r="3960" spans="1:3" x14ac:dyDescent="0.25">
      <c r="A3960">
        <v>23</v>
      </c>
      <c r="B3960">
        <v>13862</v>
      </c>
      <c r="C3960">
        <f>VLOOKUP(Table_ExternalData_1[[#This Row],[Discount_Id]],Popusti!A:C,3,0)</f>
        <v>25</v>
      </c>
    </row>
    <row r="3961" spans="1:3" x14ac:dyDescent="0.25">
      <c r="A3961">
        <v>23</v>
      </c>
      <c r="B3961">
        <v>13863</v>
      </c>
      <c r="C3961">
        <f>VLOOKUP(Table_ExternalData_1[[#This Row],[Discount_Id]],Popusti!A:C,3,0)</f>
        <v>25</v>
      </c>
    </row>
    <row r="3962" spans="1:3" x14ac:dyDescent="0.25">
      <c r="A3962">
        <v>23</v>
      </c>
      <c r="B3962">
        <v>13874</v>
      </c>
      <c r="C3962">
        <f>VLOOKUP(Table_ExternalData_1[[#This Row],[Discount_Id]],Popusti!A:C,3,0)</f>
        <v>25</v>
      </c>
    </row>
    <row r="3963" spans="1:3" x14ac:dyDescent="0.25">
      <c r="A3963">
        <v>23</v>
      </c>
      <c r="B3963">
        <v>13881</v>
      </c>
      <c r="C3963">
        <f>VLOOKUP(Table_ExternalData_1[[#This Row],[Discount_Id]],Popusti!A:C,3,0)</f>
        <v>25</v>
      </c>
    </row>
    <row r="3964" spans="1:3" x14ac:dyDescent="0.25">
      <c r="A3964">
        <v>23</v>
      </c>
      <c r="B3964">
        <v>13893</v>
      </c>
      <c r="C3964">
        <f>VLOOKUP(Table_ExternalData_1[[#This Row],[Discount_Id]],Popusti!A:C,3,0)</f>
        <v>25</v>
      </c>
    </row>
    <row r="3965" spans="1:3" x14ac:dyDescent="0.25">
      <c r="A3965">
        <v>23</v>
      </c>
      <c r="B3965">
        <v>13894</v>
      </c>
      <c r="C3965">
        <f>VLOOKUP(Table_ExternalData_1[[#This Row],[Discount_Id]],Popusti!A:C,3,0)</f>
        <v>25</v>
      </c>
    </row>
    <row r="3966" spans="1:3" x14ac:dyDescent="0.25">
      <c r="A3966">
        <v>23</v>
      </c>
      <c r="B3966">
        <v>13899</v>
      </c>
      <c r="C3966">
        <f>VLOOKUP(Table_ExternalData_1[[#This Row],[Discount_Id]],Popusti!A:C,3,0)</f>
        <v>25</v>
      </c>
    </row>
    <row r="3967" spans="1:3" x14ac:dyDescent="0.25">
      <c r="A3967">
        <v>23</v>
      </c>
      <c r="B3967">
        <v>13905</v>
      </c>
      <c r="C3967">
        <f>VLOOKUP(Table_ExternalData_1[[#This Row],[Discount_Id]],Popusti!A:C,3,0)</f>
        <v>25</v>
      </c>
    </row>
    <row r="3968" spans="1:3" x14ac:dyDescent="0.25">
      <c r="A3968">
        <v>23</v>
      </c>
      <c r="B3968">
        <v>13906</v>
      </c>
      <c r="C3968">
        <f>VLOOKUP(Table_ExternalData_1[[#This Row],[Discount_Id]],Popusti!A:C,3,0)</f>
        <v>25</v>
      </c>
    </row>
    <row r="3969" spans="1:3" x14ac:dyDescent="0.25">
      <c r="A3969">
        <v>23</v>
      </c>
      <c r="B3969">
        <v>13907</v>
      </c>
      <c r="C3969">
        <f>VLOOKUP(Table_ExternalData_1[[#This Row],[Discount_Id]],Popusti!A:C,3,0)</f>
        <v>25</v>
      </c>
    </row>
    <row r="3970" spans="1:3" x14ac:dyDescent="0.25">
      <c r="A3970">
        <v>23</v>
      </c>
      <c r="B3970">
        <v>13908</v>
      </c>
      <c r="C3970">
        <f>VLOOKUP(Table_ExternalData_1[[#This Row],[Discount_Id]],Popusti!A:C,3,0)</f>
        <v>25</v>
      </c>
    </row>
    <row r="3971" spans="1:3" x14ac:dyDescent="0.25">
      <c r="A3971">
        <v>23</v>
      </c>
      <c r="B3971">
        <v>13909</v>
      </c>
      <c r="C3971">
        <f>VLOOKUP(Table_ExternalData_1[[#This Row],[Discount_Id]],Popusti!A:C,3,0)</f>
        <v>25</v>
      </c>
    </row>
    <row r="3972" spans="1:3" x14ac:dyDescent="0.25">
      <c r="A3972">
        <v>23</v>
      </c>
      <c r="B3972">
        <v>13910</v>
      </c>
      <c r="C3972">
        <f>VLOOKUP(Table_ExternalData_1[[#This Row],[Discount_Id]],Popusti!A:C,3,0)</f>
        <v>25</v>
      </c>
    </row>
    <row r="3973" spans="1:3" x14ac:dyDescent="0.25">
      <c r="A3973">
        <v>23</v>
      </c>
      <c r="B3973">
        <v>13911</v>
      </c>
      <c r="C3973">
        <f>VLOOKUP(Table_ExternalData_1[[#This Row],[Discount_Id]],Popusti!A:C,3,0)</f>
        <v>25</v>
      </c>
    </row>
    <row r="3974" spans="1:3" x14ac:dyDescent="0.25">
      <c r="A3974">
        <v>23</v>
      </c>
      <c r="B3974">
        <v>13981</v>
      </c>
      <c r="C3974">
        <f>VLOOKUP(Table_ExternalData_1[[#This Row],[Discount_Id]],Popusti!A:C,3,0)</f>
        <v>25</v>
      </c>
    </row>
    <row r="3975" spans="1:3" x14ac:dyDescent="0.25">
      <c r="A3975">
        <v>23</v>
      </c>
      <c r="B3975">
        <v>13986</v>
      </c>
      <c r="C3975">
        <f>VLOOKUP(Table_ExternalData_1[[#This Row],[Discount_Id]],Popusti!A:C,3,0)</f>
        <v>25</v>
      </c>
    </row>
    <row r="3976" spans="1:3" x14ac:dyDescent="0.25">
      <c r="A3976">
        <v>23</v>
      </c>
      <c r="B3976">
        <v>13987</v>
      </c>
      <c r="C3976">
        <f>VLOOKUP(Table_ExternalData_1[[#This Row],[Discount_Id]],Popusti!A:C,3,0)</f>
        <v>25</v>
      </c>
    </row>
    <row r="3977" spans="1:3" x14ac:dyDescent="0.25">
      <c r="A3977">
        <v>23</v>
      </c>
      <c r="B3977">
        <v>14073</v>
      </c>
      <c r="C3977">
        <f>VLOOKUP(Table_ExternalData_1[[#This Row],[Discount_Id]],Popusti!A:C,3,0)</f>
        <v>25</v>
      </c>
    </row>
    <row r="3978" spans="1:3" x14ac:dyDescent="0.25">
      <c r="A3978">
        <v>23</v>
      </c>
      <c r="B3978">
        <v>14112</v>
      </c>
      <c r="C3978">
        <f>VLOOKUP(Table_ExternalData_1[[#This Row],[Discount_Id]],Popusti!A:C,3,0)</f>
        <v>25</v>
      </c>
    </row>
    <row r="3979" spans="1:3" x14ac:dyDescent="0.25">
      <c r="A3979">
        <v>23</v>
      </c>
      <c r="B3979">
        <v>14114</v>
      </c>
      <c r="C3979">
        <f>VLOOKUP(Table_ExternalData_1[[#This Row],[Discount_Id]],Popusti!A:C,3,0)</f>
        <v>25</v>
      </c>
    </row>
    <row r="3980" spans="1:3" x14ac:dyDescent="0.25">
      <c r="A3980">
        <v>23</v>
      </c>
      <c r="B3980">
        <v>14115</v>
      </c>
      <c r="C3980">
        <f>VLOOKUP(Table_ExternalData_1[[#This Row],[Discount_Id]],Popusti!A:C,3,0)</f>
        <v>25</v>
      </c>
    </row>
    <row r="3981" spans="1:3" x14ac:dyDescent="0.25">
      <c r="A3981">
        <v>23</v>
      </c>
      <c r="B3981">
        <v>14116</v>
      </c>
      <c r="C3981">
        <f>VLOOKUP(Table_ExternalData_1[[#This Row],[Discount_Id]],Popusti!A:C,3,0)</f>
        <v>25</v>
      </c>
    </row>
    <row r="3982" spans="1:3" x14ac:dyDescent="0.25">
      <c r="A3982">
        <v>23</v>
      </c>
      <c r="B3982">
        <v>14117</v>
      </c>
      <c r="C3982">
        <f>VLOOKUP(Table_ExternalData_1[[#This Row],[Discount_Id]],Popusti!A:C,3,0)</f>
        <v>25</v>
      </c>
    </row>
    <row r="3983" spans="1:3" x14ac:dyDescent="0.25">
      <c r="A3983">
        <v>23</v>
      </c>
      <c r="B3983">
        <v>14118</v>
      </c>
      <c r="C3983">
        <f>VLOOKUP(Table_ExternalData_1[[#This Row],[Discount_Id]],Popusti!A:C,3,0)</f>
        <v>25</v>
      </c>
    </row>
    <row r="3984" spans="1:3" x14ac:dyDescent="0.25">
      <c r="A3984">
        <v>23</v>
      </c>
      <c r="B3984">
        <v>14119</v>
      </c>
      <c r="C3984">
        <f>VLOOKUP(Table_ExternalData_1[[#This Row],[Discount_Id]],Popusti!A:C,3,0)</f>
        <v>25</v>
      </c>
    </row>
    <row r="3985" spans="1:3" x14ac:dyDescent="0.25">
      <c r="A3985">
        <v>23</v>
      </c>
      <c r="B3985">
        <v>14120</v>
      </c>
      <c r="C3985">
        <f>VLOOKUP(Table_ExternalData_1[[#This Row],[Discount_Id]],Popusti!A:C,3,0)</f>
        <v>25</v>
      </c>
    </row>
    <row r="3986" spans="1:3" x14ac:dyDescent="0.25">
      <c r="A3986">
        <v>23</v>
      </c>
      <c r="B3986">
        <v>14121</v>
      </c>
      <c r="C3986">
        <f>VLOOKUP(Table_ExternalData_1[[#This Row],[Discount_Id]],Popusti!A:C,3,0)</f>
        <v>25</v>
      </c>
    </row>
    <row r="3987" spans="1:3" x14ac:dyDescent="0.25">
      <c r="A3987">
        <v>23</v>
      </c>
      <c r="B3987">
        <v>14122</v>
      </c>
      <c r="C3987">
        <f>VLOOKUP(Table_ExternalData_1[[#This Row],[Discount_Id]],Popusti!A:C,3,0)</f>
        <v>25</v>
      </c>
    </row>
    <row r="3988" spans="1:3" x14ac:dyDescent="0.25">
      <c r="A3988">
        <v>23</v>
      </c>
      <c r="B3988">
        <v>14123</v>
      </c>
      <c r="C3988">
        <f>VLOOKUP(Table_ExternalData_1[[#This Row],[Discount_Id]],Popusti!A:C,3,0)</f>
        <v>25</v>
      </c>
    </row>
    <row r="3989" spans="1:3" x14ac:dyDescent="0.25">
      <c r="A3989">
        <v>23</v>
      </c>
      <c r="B3989">
        <v>14148</v>
      </c>
      <c r="C3989">
        <f>VLOOKUP(Table_ExternalData_1[[#This Row],[Discount_Id]],Popusti!A:C,3,0)</f>
        <v>25</v>
      </c>
    </row>
    <row r="3990" spans="1:3" x14ac:dyDescent="0.25">
      <c r="A3990">
        <v>23</v>
      </c>
      <c r="B3990">
        <v>14177</v>
      </c>
      <c r="C3990">
        <f>VLOOKUP(Table_ExternalData_1[[#This Row],[Discount_Id]],Popusti!A:C,3,0)</f>
        <v>25</v>
      </c>
    </row>
    <row r="3991" spans="1:3" x14ac:dyDescent="0.25">
      <c r="A3991">
        <v>23</v>
      </c>
      <c r="B3991">
        <v>14188</v>
      </c>
      <c r="C3991">
        <f>VLOOKUP(Table_ExternalData_1[[#This Row],[Discount_Id]],Popusti!A:C,3,0)</f>
        <v>25</v>
      </c>
    </row>
    <row r="3992" spans="1:3" x14ac:dyDescent="0.25">
      <c r="A3992">
        <v>23</v>
      </c>
      <c r="B3992">
        <v>14189</v>
      </c>
      <c r="C3992">
        <f>VLOOKUP(Table_ExternalData_1[[#This Row],[Discount_Id]],Popusti!A:C,3,0)</f>
        <v>25</v>
      </c>
    </row>
    <row r="3993" spans="1:3" x14ac:dyDescent="0.25">
      <c r="A3993">
        <v>23</v>
      </c>
      <c r="B3993">
        <v>14244</v>
      </c>
      <c r="C3993">
        <f>VLOOKUP(Table_ExternalData_1[[#This Row],[Discount_Id]],Popusti!A:C,3,0)</f>
        <v>25</v>
      </c>
    </row>
    <row r="3994" spans="1:3" x14ac:dyDescent="0.25">
      <c r="A3994">
        <v>23</v>
      </c>
      <c r="B3994">
        <v>14246</v>
      </c>
      <c r="C3994">
        <f>VLOOKUP(Table_ExternalData_1[[#This Row],[Discount_Id]],Popusti!A:C,3,0)</f>
        <v>25</v>
      </c>
    </row>
    <row r="3995" spans="1:3" x14ac:dyDescent="0.25">
      <c r="A3995">
        <v>23</v>
      </c>
      <c r="B3995">
        <v>14248</v>
      </c>
      <c r="C3995">
        <f>VLOOKUP(Table_ExternalData_1[[#This Row],[Discount_Id]],Popusti!A:C,3,0)</f>
        <v>25</v>
      </c>
    </row>
    <row r="3996" spans="1:3" x14ac:dyDescent="0.25">
      <c r="A3996">
        <v>23</v>
      </c>
      <c r="B3996">
        <v>14250</v>
      </c>
      <c r="C3996">
        <f>VLOOKUP(Table_ExternalData_1[[#This Row],[Discount_Id]],Popusti!A:C,3,0)</f>
        <v>25</v>
      </c>
    </row>
    <row r="3997" spans="1:3" x14ac:dyDescent="0.25">
      <c r="A3997">
        <v>23</v>
      </c>
      <c r="B3997">
        <v>14251</v>
      </c>
      <c r="C3997">
        <f>VLOOKUP(Table_ExternalData_1[[#This Row],[Discount_Id]],Popusti!A:C,3,0)</f>
        <v>25</v>
      </c>
    </row>
    <row r="3998" spans="1:3" x14ac:dyDescent="0.25">
      <c r="A3998">
        <v>23</v>
      </c>
      <c r="B3998">
        <v>14300</v>
      </c>
      <c r="C3998">
        <f>VLOOKUP(Table_ExternalData_1[[#This Row],[Discount_Id]],Popusti!A:C,3,0)</f>
        <v>25</v>
      </c>
    </row>
    <row r="3999" spans="1:3" x14ac:dyDescent="0.25">
      <c r="A3999">
        <v>23</v>
      </c>
      <c r="B3999">
        <v>14305</v>
      </c>
      <c r="C3999">
        <f>VLOOKUP(Table_ExternalData_1[[#This Row],[Discount_Id]],Popusti!A:C,3,0)</f>
        <v>25</v>
      </c>
    </row>
    <row r="4000" spans="1:3" x14ac:dyDescent="0.25">
      <c r="A4000">
        <v>23</v>
      </c>
      <c r="B4000">
        <v>14306</v>
      </c>
      <c r="C4000">
        <f>VLOOKUP(Table_ExternalData_1[[#This Row],[Discount_Id]],Popusti!A:C,3,0)</f>
        <v>25</v>
      </c>
    </row>
    <row r="4001" spans="1:3" x14ac:dyDescent="0.25">
      <c r="A4001">
        <v>23</v>
      </c>
      <c r="B4001">
        <v>14307</v>
      </c>
      <c r="C4001">
        <f>VLOOKUP(Table_ExternalData_1[[#This Row],[Discount_Id]],Popusti!A:C,3,0)</f>
        <v>25</v>
      </c>
    </row>
    <row r="4002" spans="1:3" x14ac:dyDescent="0.25">
      <c r="A4002">
        <v>23</v>
      </c>
      <c r="B4002">
        <v>14381</v>
      </c>
      <c r="C4002">
        <f>VLOOKUP(Table_ExternalData_1[[#This Row],[Discount_Id]],Popusti!A:C,3,0)</f>
        <v>25</v>
      </c>
    </row>
    <row r="4003" spans="1:3" x14ac:dyDescent="0.25">
      <c r="A4003">
        <v>23</v>
      </c>
      <c r="B4003">
        <v>14382</v>
      </c>
      <c r="C4003">
        <f>VLOOKUP(Table_ExternalData_1[[#This Row],[Discount_Id]],Popusti!A:C,3,0)</f>
        <v>25</v>
      </c>
    </row>
    <row r="4004" spans="1:3" x14ac:dyDescent="0.25">
      <c r="A4004">
        <v>23</v>
      </c>
      <c r="B4004">
        <v>14383</v>
      </c>
      <c r="C4004">
        <f>VLOOKUP(Table_ExternalData_1[[#This Row],[Discount_Id]],Popusti!A:C,3,0)</f>
        <v>25</v>
      </c>
    </row>
    <row r="4005" spans="1:3" x14ac:dyDescent="0.25">
      <c r="A4005">
        <v>23</v>
      </c>
      <c r="B4005">
        <v>14384</v>
      </c>
      <c r="C4005">
        <f>VLOOKUP(Table_ExternalData_1[[#This Row],[Discount_Id]],Popusti!A:C,3,0)</f>
        <v>25</v>
      </c>
    </row>
    <row r="4006" spans="1:3" x14ac:dyDescent="0.25">
      <c r="A4006">
        <v>23</v>
      </c>
      <c r="B4006">
        <v>14385</v>
      </c>
      <c r="C4006">
        <f>VLOOKUP(Table_ExternalData_1[[#This Row],[Discount_Id]],Popusti!A:C,3,0)</f>
        <v>25</v>
      </c>
    </row>
    <row r="4007" spans="1:3" x14ac:dyDescent="0.25">
      <c r="A4007">
        <v>23</v>
      </c>
      <c r="B4007">
        <v>14386</v>
      </c>
      <c r="C4007">
        <f>VLOOKUP(Table_ExternalData_1[[#This Row],[Discount_Id]],Popusti!A:C,3,0)</f>
        <v>25</v>
      </c>
    </row>
    <row r="4008" spans="1:3" x14ac:dyDescent="0.25">
      <c r="A4008">
        <v>23</v>
      </c>
      <c r="B4008">
        <v>14399</v>
      </c>
      <c r="C4008">
        <f>VLOOKUP(Table_ExternalData_1[[#This Row],[Discount_Id]],Popusti!A:C,3,0)</f>
        <v>25</v>
      </c>
    </row>
    <row r="4009" spans="1:3" x14ac:dyDescent="0.25">
      <c r="A4009">
        <v>23</v>
      </c>
      <c r="B4009">
        <v>14404</v>
      </c>
      <c r="C4009">
        <f>VLOOKUP(Table_ExternalData_1[[#This Row],[Discount_Id]],Popusti!A:C,3,0)</f>
        <v>25</v>
      </c>
    </row>
    <row r="4010" spans="1:3" x14ac:dyDescent="0.25">
      <c r="A4010">
        <v>23</v>
      </c>
      <c r="B4010">
        <v>14406</v>
      </c>
      <c r="C4010">
        <f>VLOOKUP(Table_ExternalData_1[[#This Row],[Discount_Id]],Popusti!A:C,3,0)</f>
        <v>25</v>
      </c>
    </row>
    <row r="4011" spans="1:3" x14ac:dyDescent="0.25">
      <c r="A4011">
        <v>23</v>
      </c>
      <c r="B4011">
        <v>14407</v>
      </c>
      <c r="C4011">
        <f>VLOOKUP(Table_ExternalData_1[[#This Row],[Discount_Id]],Popusti!A:C,3,0)</f>
        <v>25</v>
      </c>
    </row>
    <row r="4012" spans="1:3" x14ac:dyDescent="0.25">
      <c r="A4012">
        <v>23</v>
      </c>
      <c r="B4012">
        <v>14408</v>
      </c>
      <c r="C4012">
        <f>VLOOKUP(Table_ExternalData_1[[#This Row],[Discount_Id]],Popusti!A:C,3,0)</f>
        <v>25</v>
      </c>
    </row>
    <row r="4013" spans="1:3" x14ac:dyDescent="0.25">
      <c r="A4013">
        <v>23</v>
      </c>
      <c r="B4013">
        <v>14451</v>
      </c>
      <c r="C4013">
        <f>VLOOKUP(Table_ExternalData_1[[#This Row],[Discount_Id]],Popusti!A:C,3,0)</f>
        <v>25</v>
      </c>
    </row>
    <row r="4014" spans="1:3" x14ac:dyDescent="0.25">
      <c r="A4014">
        <v>23</v>
      </c>
      <c r="B4014">
        <v>14453</v>
      </c>
      <c r="C4014">
        <f>VLOOKUP(Table_ExternalData_1[[#This Row],[Discount_Id]],Popusti!A:C,3,0)</f>
        <v>25</v>
      </c>
    </row>
    <row r="4015" spans="1:3" x14ac:dyDescent="0.25">
      <c r="A4015">
        <v>23</v>
      </c>
      <c r="B4015">
        <v>14454</v>
      </c>
      <c r="C4015">
        <f>VLOOKUP(Table_ExternalData_1[[#This Row],[Discount_Id]],Popusti!A:C,3,0)</f>
        <v>25</v>
      </c>
    </row>
    <row r="4016" spans="1:3" x14ac:dyDescent="0.25">
      <c r="A4016">
        <v>23</v>
      </c>
      <c r="B4016">
        <v>14456</v>
      </c>
      <c r="C4016">
        <f>VLOOKUP(Table_ExternalData_1[[#This Row],[Discount_Id]],Popusti!A:C,3,0)</f>
        <v>25</v>
      </c>
    </row>
    <row r="4017" spans="1:3" x14ac:dyDescent="0.25">
      <c r="A4017">
        <v>23</v>
      </c>
      <c r="B4017">
        <v>14468</v>
      </c>
      <c r="C4017">
        <f>VLOOKUP(Table_ExternalData_1[[#This Row],[Discount_Id]],Popusti!A:C,3,0)</f>
        <v>25</v>
      </c>
    </row>
    <row r="4018" spans="1:3" x14ac:dyDescent="0.25">
      <c r="A4018">
        <v>23</v>
      </c>
      <c r="B4018">
        <v>14469</v>
      </c>
      <c r="C4018">
        <f>VLOOKUP(Table_ExternalData_1[[#This Row],[Discount_Id]],Popusti!A:C,3,0)</f>
        <v>25</v>
      </c>
    </row>
    <row r="4019" spans="1:3" x14ac:dyDescent="0.25">
      <c r="A4019">
        <v>23</v>
      </c>
      <c r="B4019">
        <v>14499</v>
      </c>
      <c r="C4019">
        <f>VLOOKUP(Table_ExternalData_1[[#This Row],[Discount_Id]],Popusti!A:C,3,0)</f>
        <v>25</v>
      </c>
    </row>
    <row r="4020" spans="1:3" x14ac:dyDescent="0.25">
      <c r="A4020">
        <v>23</v>
      </c>
      <c r="B4020">
        <v>14521</v>
      </c>
      <c r="C4020">
        <f>VLOOKUP(Table_ExternalData_1[[#This Row],[Discount_Id]],Popusti!A:C,3,0)</f>
        <v>25</v>
      </c>
    </row>
    <row r="4021" spans="1:3" x14ac:dyDescent="0.25">
      <c r="A4021">
        <v>23</v>
      </c>
      <c r="B4021">
        <v>14549</v>
      </c>
      <c r="C4021">
        <f>VLOOKUP(Table_ExternalData_1[[#This Row],[Discount_Id]],Popusti!A:C,3,0)</f>
        <v>25</v>
      </c>
    </row>
    <row r="4022" spans="1:3" x14ac:dyDescent="0.25">
      <c r="A4022">
        <v>23</v>
      </c>
      <c r="B4022">
        <v>14552</v>
      </c>
      <c r="C4022">
        <f>VLOOKUP(Table_ExternalData_1[[#This Row],[Discount_Id]],Popusti!A:C,3,0)</f>
        <v>25</v>
      </c>
    </row>
    <row r="4023" spans="1:3" x14ac:dyDescent="0.25">
      <c r="A4023">
        <v>23</v>
      </c>
      <c r="B4023">
        <v>14553</v>
      </c>
      <c r="C4023">
        <f>VLOOKUP(Table_ExternalData_1[[#This Row],[Discount_Id]],Popusti!A:C,3,0)</f>
        <v>25</v>
      </c>
    </row>
    <row r="4024" spans="1:3" x14ac:dyDescent="0.25">
      <c r="A4024">
        <v>23</v>
      </c>
      <c r="B4024">
        <v>14563</v>
      </c>
      <c r="C4024">
        <f>VLOOKUP(Table_ExternalData_1[[#This Row],[Discount_Id]],Popusti!A:C,3,0)</f>
        <v>25</v>
      </c>
    </row>
    <row r="4025" spans="1:3" x14ac:dyDescent="0.25">
      <c r="A4025">
        <v>23</v>
      </c>
      <c r="B4025">
        <v>14599</v>
      </c>
      <c r="C4025">
        <f>VLOOKUP(Table_ExternalData_1[[#This Row],[Discount_Id]],Popusti!A:C,3,0)</f>
        <v>25</v>
      </c>
    </row>
    <row r="4026" spans="1:3" x14ac:dyDescent="0.25">
      <c r="A4026">
        <v>23</v>
      </c>
      <c r="B4026">
        <v>14633</v>
      </c>
      <c r="C4026">
        <f>VLOOKUP(Table_ExternalData_1[[#This Row],[Discount_Id]],Popusti!A:C,3,0)</f>
        <v>25</v>
      </c>
    </row>
    <row r="4027" spans="1:3" x14ac:dyDescent="0.25">
      <c r="A4027">
        <v>23</v>
      </c>
      <c r="B4027">
        <v>14730</v>
      </c>
      <c r="C4027">
        <f>VLOOKUP(Table_ExternalData_1[[#This Row],[Discount_Id]],Popusti!A:C,3,0)</f>
        <v>25</v>
      </c>
    </row>
    <row r="4028" spans="1:3" x14ac:dyDescent="0.25">
      <c r="A4028">
        <v>23</v>
      </c>
      <c r="B4028">
        <v>14731</v>
      </c>
      <c r="C4028">
        <f>VLOOKUP(Table_ExternalData_1[[#This Row],[Discount_Id]],Popusti!A:C,3,0)</f>
        <v>25</v>
      </c>
    </row>
    <row r="4029" spans="1:3" x14ac:dyDescent="0.25">
      <c r="A4029">
        <v>23</v>
      </c>
      <c r="B4029">
        <v>14750</v>
      </c>
      <c r="C4029">
        <f>VLOOKUP(Table_ExternalData_1[[#This Row],[Discount_Id]],Popusti!A:C,3,0)</f>
        <v>25</v>
      </c>
    </row>
    <row r="4030" spans="1:3" x14ac:dyDescent="0.25">
      <c r="A4030">
        <v>23</v>
      </c>
      <c r="B4030">
        <v>14752</v>
      </c>
      <c r="C4030">
        <f>VLOOKUP(Table_ExternalData_1[[#This Row],[Discount_Id]],Popusti!A:C,3,0)</f>
        <v>25</v>
      </c>
    </row>
    <row r="4031" spans="1:3" x14ac:dyDescent="0.25">
      <c r="A4031">
        <v>23</v>
      </c>
      <c r="B4031">
        <v>14755</v>
      </c>
      <c r="C4031">
        <f>VLOOKUP(Table_ExternalData_1[[#This Row],[Discount_Id]],Popusti!A:C,3,0)</f>
        <v>25</v>
      </c>
    </row>
    <row r="4032" spans="1:3" x14ac:dyDescent="0.25">
      <c r="A4032">
        <v>23</v>
      </c>
      <c r="B4032">
        <v>14796</v>
      </c>
      <c r="C4032">
        <f>VLOOKUP(Table_ExternalData_1[[#This Row],[Discount_Id]],Popusti!A:C,3,0)</f>
        <v>25</v>
      </c>
    </row>
    <row r="4033" spans="1:3" x14ac:dyDescent="0.25">
      <c r="A4033">
        <v>23</v>
      </c>
      <c r="B4033">
        <v>14797</v>
      </c>
      <c r="C4033">
        <f>VLOOKUP(Table_ExternalData_1[[#This Row],[Discount_Id]],Popusti!A:C,3,0)</f>
        <v>25</v>
      </c>
    </row>
    <row r="4034" spans="1:3" x14ac:dyDescent="0.25">
      <c r="A4034">
        <v>23</v>
      </c>
      <c r="B4034">
        <v>14798</v>
      </c>
      <c r="C4034">
        <f>VLOOKUP(Table_ExternalData_1[[#This Row],[Discount_Id]],Popusti!A:C,3,0)</f>
        <v>25</v>
      </c>
    </row>
    <row r="4035" spans="1:3" x14ac:dyDescent="0.25">
      <c r="A4035">
        <v>23</v>
      </c>
      <c r="B4035">
        <v>14829</v>
      </c>
      <c r="C4035">
        <f>VLOOKUP(Table_ExternalData_1[[#This Row],[Discount_Id]],Popusti!A:C,3,0)</f>
        <v>25</v>
      </c>
    </row>
    <row r="4036" spans="1:3" x14ac:dyDescent="0.25">
      <c r="A4036">
        <v>23</v>
      </c>
      <c r="B4036">
        <v>14832</v>
      </c>
      <c r="C4036">
        <f>VLOOKUP(Table_ExternalData_1[[#This Row],[Discount_Id]],Popusti!A:C,3,0)</f>
        <v>25</v>
      </c>
    </row>
    <row r="4037" spans="1:3" x14ac:dyDescent="0.25">
      <c r="A4037">
        <v>23</v>
      </c>
      <c r="B4037">
        <v>14833</v>
      </c>
      <c r="C4037">
        <f>VLOOKUP(Table_ExternalData_1[[#This Row],[Discount_Id]],Popusti!A:C,3,0)</f>
        <v>25</v>
      </c>
    </row>
    <row r="4038" spans="1:3" x14ac:dyDescent="0.25">
      <c r="A4038">
        <v>23</v>
      </c>
      <c r="B4038">
        <v>14834</v>
      </c>
      <c r="C4038">
        <f>VLOOKUP(Table_ExternalData_1[[#This Row],[Discount_Id]],Popusti!A:C,3,0)</f>
        <v>25</v>
      </c>
    </row>
    <row r="4039" spans="1:3" x14ac:dyDescent="0.25">
      <c r="A4039">
        <v>23</v>
      </c>
      <c r="B4039">
        <v>14835</v>
      </c>
      <c r="C4039">
        <f>VLOOKUP(Table_ExternalData_1[[#This Row],[Discount_Id]],Popusti!A:C,3,0)</f>
        <v>25</v>
      </c>
    </row>
    <row r="4040" spans="1:3" x14ac:dyDescent="0.25">
      <c r="A4040">
        <v>23</v>
      </c>
      <c r="B4040">
        <v>14836</v>
      </c>
      <c r="C4040">
        <f>VLOOKUP(Table_ExternalData_1[[#This Row],[Discount_Id]],Popusti!A:C,3,0)</f>
        <v>25</v>
      </c>
    </row>
    <row r="4041" spans="1:3" x14ac:dyDescent="0.25">
      <c r="A4041">
        <v>23</v>
      </c>
      <c r="B4041">
        <v>14837</v>
      </c>
      <c r="C4041">
        <f>VLOOKUP(Table_ExternalData_1[[#This Row],[Discount_Id]],Popusti!A:C,3,0)</f>
        <v>25</v>
      </c>
    </row>
    <row r="4042" spans="1:3" x14ac:dyDescent="0.25">
      <c r="A4042">
        <v>23</v>
      </c>
      <c r="B4042">
        <v>14843</v>
      </c>
      <c r="C4042">
        <f>VLOOKUP(Table_ExternalData_1[[#This Row],[Discount_Id]],Popusti!A:C,3,0)</f>
        <v>25</v>
      </c>
    </row>
    <row r="4043" spans="1:3" x14ac:dyDescent="0.25">
      <c r="A4043">
        <v>23</v>
      </c>
      <c r="B4043">
        <v>14844</v>
      </c>
      <c r="C4043">
        <f>VLOOKUP(Table_ExternalData_1[[#This Row],[Discount_Id]],Popusti!A:C,3,0)</f>
        <v>25</v>
      </c>
    </row>
    <row r="4044" spans="1:3" x14ac:dyDescent="0.25">
      <c r="A4044">
        <v>23</v>
      </c>
      <c r="B4044">
        <v>14845</v>
      </c>
      <c r="C4044">
        <f>VLOOKUP(Table_ExternalData_1[[#This Row],[Discount_Id]],Popusti!A:C,3,0)</f>
        <v>25</v>
      </c>
    </row>
    <row r="4045" spans="1:3" x14ac:dyDescent="0.25">
      <c r="A4045">
        <v>23</v>
      </c>
      <c r="B4045">
        <v>14847</v>
      </c>
      <c r="C4045">
        <f>VLOOKUP(Table_ExternalData_1[[#This Row],[Discount_Id]],Popusti!A:C,3,0)</f>
        <v>25</v>
      </c>
    </row>
    <row r="4046" spans="1:3" x14ac:dyDescent="0.25">
      <c r="A4046">
        <v>23</v>
      </c>
      <c r="B4046">
        <v>14848</v>
      </c>
      <c r="C4046">
        <f>VLOOKUP(Table_ExternalData_1[[#This Row],[Discount_Id]],Popusti!A:C,3,0)</f>
        <v>25</v>
      </c>
    </row>
    <row r="4047" spans="1:3" x14ac:dyDescent="0.25">
      <c r="A4047">
        <v>23</v>
      </c>
      <c r="B4047">
        <v>14849</v>
      </c>
      <c r="C4047">
        <f>VLOOKUP(Table_ExternalData_1[[#This Row],[Discount_Id]],Popusti!A:C,3,0)</f>
        <v>25</v>
      </c>
    </row>
    <row r="4048" spans="1:3" x14ac:dyDescent="0.25">
      <c r="A4048">
        <v>23</v>
      </c>
      <c r="B4048">
        <v>14850</v>
      </c>
      <c r="C4048">
        <f>VLOOKUP(Table_ExternalData_1[[#This Row],[Discount_Id]],Popusti!A:C,3,0)</f>
        <v>25</v>
      </c>
    </row>
    <row r="4049" spans="1:3" x14ac:dyDescent="0.25">
      <c r="A4049">
        <v>23</v>
      </c>
      <c r="B4049">
        <v>14852</v>
      </c>
      <c r="C4049">
        <f>VLOOKUP(Table_ExternalData_1[[#This Row],[Discount_Id]],Popusti!A:C,3,0)</f>
        <v>25</v>
      </c>
    </row>
    <row r="4050" spans="1:3" x14ac:dyDescent="0.25">
      <c r="A4050">
        <v>23</v>
      </c>
      <c r="B4050">
        <v>14855</v>
      </c>
      <c r="C4050">
        <f>VLOOKUP(Table_ExternalData_1[[#This Row],[Discount_Id]],Popusti!A:C,3,0)</f>
        <v>25</v>
      </c>
    </row>
    <row r="4051" spans="1:3" x14ac:dyDescent="0.25">
      <c r="A4051">
        <v>23</v>
      </c>
      <c r="B4051">
        <v>14856</v>
      </c>
      <c r="C4051">
        <f>VLOOKUP(Table_ExternalData_1[[#This Row],[Discount_Id]],Popusti!A:C,3,0)</f>
        <v>25</v>
      </c>
    </row>
    <row r="4052" spans="1:3" x14ac:dyDescent="0.25">
      <c r="A4052">
        <v>23</v>
      </c>
      <c r="B4052">
        <v>14857</v>
      </c>
      <c r="C4052">
        <f>VLOOKUP(Table_ExternalData_1[[#This Row],[Discount_Id]],Popusti!A:C,3,0)</f>
        <v>25</v>
      </c>
    </row>
    <row r="4053" spans="1:3" x14ac:dyDescent="0.25">
      <c r="A4053">
        <v>23</v>
      </c>
      <c r="B4053">
        <v>14858</v>
      </c>
      <c r="C4053">
        <f>VLOOKUP(Table_ExternalData_1[[#This Row],[Discount_Id]],Popusti!A:C,3,0)</f>
        <v>25</v>
      </c>
    </row>
    <row r="4054" spans="1:3" x14ac:dyDescent="0.25">
      <c r="A4054">
        <v>23</v>
      </c>
      <c r="B4054">
        <v>14859</v>
      </c>
      <c r="C4054">
        <f>VLOOKUP(Table_ExternalData_1[[#This Row],[Discount_Id]],Popusti!A:C,3,0)</f>
        <v>25</v>
      </c>
    </row>
    <row r="4055" spans="1:3" x14ac:dyDescent="0.25">
      <c r="A4055">
        <v>23</v>
      </c>
      <c r="B4055">
        <v>14860</v>
      </c>
      <c r="C4055">
        <f>VLOOKUP(Table_ExternalData_1[[#This Row],[Discount_Id]],Popusti!A:C,3,0)</f>
        <v>25</v>
      </c>
    </row>
    <row r="4056" spans="1:3" x14ac:dyDescent="0.25">
      <c r="A4056">
        <v>23</v>
      </c>
      <c r="B4056">
        <v>14862</v>
      </c>
      <c r="C4056">
        <f>VLOOKUP(Table_ExternalData_1[[#This Row],[Discount_Id]],Popusti!A:C,3,0)</f>
        <v>25</v>
      </c>
    </row>
    <row r="4057" spans="1:3" x14ac:dyDescent="0.25">
      <c r="A4057">
        <v>23</v>
      </c>
      <c r="B4057">
        <v>14863</v>
      </c>
      <c r="C4057">
        <f>VLOOKUP(Table_ExternalData_1[[#This Row],[Discount_Id]],Popusti!A:C,3,0)</f>
        <v>25</v>
      </c>
    </row>
    <row r="4058" spans="1:3" x14ac:dyDescent="0.25">
      <c r="A4058">
        <v>23</v>
      </c>
      <c r="B4058">
        <v>14864</v>
      </c>
      <c r="C4058">
        <f>VLOOKUP(Table_ExternalData_1[[#This Row],[Discount_Id]],Popusti!A:C,3,0)</f>
        <v>25</v>
      </c>
    </row>
    <row r="4059" spans="1:3" x14ac:dyDescent="0.25">
      <c r="A4059">
        <v>23</v>
      </c>
      <c r="B4059">
        <v>14865</v>
      </c>
      <c r="C4059">
        <f>VLOOKUP(Table_ExternalData_1[[#This Row],[Discount_Id]],Popusti!A:C,3,0)</f>
        <v>25</v>
      </c>
    </row>
    <row r="4060" spans="1:3" x14ac:dyDescent="0.25">
      <c r="A4060">
        <v>23</v>
      </c>
      <c r="B4060">
        <v>14868</v>
      </c>
      <c r="C4060">
        <f>VLOOKUP(Table_ExternalData_1[[#This Row],[Discount_Id]],Popusti!A:C,3,0)</f>
        <v>25</v>
      </c>
    </row>
    <row r="4061" spans="1:3" x14ac:dyDescent="0.25">
      <c r="A4061">
        <v>23</v>
      </c>
      <c r="B4061">
        <v>14869</v>
      </c>
      <c r="C4061">
        <f>VLOOKUP(Table_ExternalData_1[[#This Row],[Discount_Id]],Popusti!A:C,3,0)</f>
        <v>25</v>
      </c>
    </row>
    <row r="4062" spans="1:3" x14ac:dyDescent="0.25">
      <c r="A4062">
        <v>23</v>
      </c>
      <c r="B4062">
        <v>14871</v>
      </c>
      <c r="C4062">
        <f>VLOOKUP(Table_ExternalData_1[[#This Row],[Discount_Id]],Popusti!A:C,3,0)</f>
        <v>25</v>
      </c>
    </row>
    <row r="4063" spans="1:3" x14ac:dyDescent="0.25">
      <c r="A4063">
        <v>23</v>
      </c>
      <c r="B4063">
        <v>14872</v>
      </c>
      <c r="C4063">
        <f>VLOOKUP(Table_ExternalData_1[[#This Row],[Discount_Id]],Popusti!A:C,3,0)</f>
        <v>25</v>
      </c>
    </row>
    <row r="4064" spans="1:3" x14ac:dyDescent="0.25">
      <c r="A4064">
        <v>23</v>
      </c>
      <c r="B4064">
        <v>14874</v>
      </c>
      <c r="C4064">
        <f>VLOOKUP(Table_ExternalData_1[[#This Row],[Discount_Id]],Popusti!A:C,3,0)</f>
        <v>25</v>
      </c>
    </row>
    <row r="4065" spans="1:3" x14ac:dyDescent="0.25">
      <c r="A4065">
        <v>23</v>
      </c>
      <c r="B4065">
        <v>14875</v>
      </c>
      <c r="C4065">
        <f>VLOOKUP(Table_ExternalData_1[[#This Row],[Discount_Id]],Popusti!A:C,3,0)</f>
        <v>25</v>
      </c>
    </row>
    <row r="4066" spans="1:3" x14ac:dyDescent="0.25">
      <c r="A4066">
        <v>23</v>
      </c>
      <c r="B4066">
        <v>14876</v>
      </c>
      <c r="C4066">
        <f>VLOOKUP(Table_ExternalData_1[[#This Row],[Discount_Id]],Popusti!A:C,3,0)</f>
        <v>25</v>
      </c>
    </row>
    <row r="4067" spans="1:3" x14ac:dyDescent="0.25">
      <c r="A4067">
        <v>23</v>
      </c>
      <c r="B4067">
        <v>14877</v>
      </c>
      <c r="C4067">
        <f>VLOOKUP(Table_ExternalData_1[[#This Row],[Discount_Id]],Popusti!A:C,3,0)</f>
        <v>25</v>
      </c>
    </row>
    <row r="4068" spans="1:3" x14ac:dyDescent="0.25">
      <c r="A4068">
        <v>23</v>
      </c>
      <c r="B4068">
        <v>14878</v>
      </c>
      <c r="C4068">
        <f>VLOOKUP(Table_ExternalData_1[[#This Row],[Discount_Id]],Popusti!A:C,3,0)</f>
        <v>25</v>
      </c>
    </row>
    <row r="4069" spans="1:3" x14ac:dyDescent="0.25">
      <c r="A4069">
        <v>23</v>
      </c>
      <c r="B4069">
        <v>14880</v>
      </c>
      <c r="C4069">
        <f>VLOOKUP(Table_ExternalData_1[[#This Row],[Discount_Id]],Popusti!A:C,3,0)</f>
        <v>25</v>
      </c>
    </row>
    <row r="4070" spans="1:3" x14ac:dyDescent="0.25">
      <c r="A4070">
        <v>23</v>
      </c>
      <c r="B4070">
        <v>14888</v>
      </c>
      <c r="C4070">
        <f>VLOOKUP(Table_ExternalData_1[[#This Row],[Discount_Id]],Popusti!A:C,3,0)</f>
        <v>25</v>
      </c>
    </row>
    <row r="4071" spans="1:3" x14ac:dyDescent="0.25">
      <c r="A4071">
        <v>23</v>
      </c>
      <c r="B4071">
        <v>14891</v>
      </c>
      <c r="C4071">
        <f>VLOOKUP(Table_ExternalData_1[[#This Row],[Discount_Id]],Popusti!A:C,3,0)</f>
        <v>25</v>
      </c>
    </row>
    <row r="4072" spans="1:3" x14ac:dyDescent="0.25">
      <c r="A4072">
        <v>23</v>
      </c>
      <c r="B4072">
        <v>14962</v>
      </c>
      <c r="C4072">
        <f>VLOOKUP(Table_ExternalData_1[[#This Row],[Discount_Id]],Popusti!A:C,3,0)</f>
        <v>25</v>
      </c>
    </row>
    <row r="4073" spans="1:3" x14ac:dyDescent="0.25">
      <c r="A4073">
        <v>23</v>
      </c>
      <c r="B4073">
        <v>14963</v>
      </c>
      <c r="C4073">
        <f>VLOOKUP(Table_ExternalData_1[[#This Row],[Discount_Id]],Popusti!A:C,3,0)</f>
        <v>25</v>
      </c>
    </row>
    <row r="4074" spans="1:3" x14ac:dyDescent="0.25">
      <c r="A4074">
        <v>23</v>
      </c>
      <c r="B4074">
        <v>14965</v>
      </c>
      <c r="C4074">
        <f>VLOOKUP(Table_ExternalData_1[[#This Row],[Discount_Id]],Popusti!A:C,3,0)</f>
        <v>25</v>
      </c>
    </row>
    <row r="4075" spans="1:3" x14ac:dyDescent="0.25">
      <c r="A4075">
        <v>23</v>
      </c>
      <c r="B4075">
        <v>14966</v>
      </c>
      <c r="C4075">
        <f>VLOOKUP(Table_ExternalData_1[[#This Row],[Discount_Id]],Popusti!A:C,3,0)</f>
        <v>25</v>
      </c>
    </row>
    <row r="4076" spans="1:3" x14ac:dyDescent="0.25">
      <c r="A4076">
        <v>23</v>
      </c>
      <c r="B4076">
        <v>14967</v>
      </c>
      <c r="C4076">
        <f>VLOOKUP(Table_ExternalData_1[[#This Row],[Discount_Id]],Popusti!A:C,3,0)</f>
        <v>25</v>
      </c>
    </row>
    <row r="4077" spans="1:3" x14ac:dyDescent="0.25">
      <c r="A4077">
        <v>23</v>
      </c>
      <c r="B4077">
        <v>14968</v>
      </c>
      <c r="C4077">
        <f>VLOOKUP(Table_ExternalData_1[[#This Row],[Discount_Id]],Popusti!A:C,3,0)</f>
        <v>25</v>
      </c>
    </row>
    <row r="4078" spans="1:3" x14ac:dyDescent="0.25">
      <c r="A4078">
        <v>23</v>
      </c>
      <c r="B4078">
        <v>14969</v>
      </c>
      <c r="C4078">
        <f>VLOOKUP(Table_ExternalData_1[[#This Row],[Discount_Id]],Popusti!A:C,3,0)</f>
        <v>25</v>
      </c>
    </row>
    <row r="4079" spans="1:3" x14ac:dyDescent="0.25">
      <c r="A4079">
        <v>23</v>
      </c>
      <c r="B4079">
        <v>14971</v>
      </c>
      <c r="C4079">
        <f>VLOOKUP(Table_ExternalData_1[[#This Row],[Discount_Id]],Popusti!A:C,3,0)</f>
        <v>25</v>
      </c>
    </row>
    <row r="4080" spans="1:3" x14ac:dyDescent="0.25">
      <c r="A4080">
        <v>23</v>
      </c>
      <c r="B4080">
        <v>14972</v>
      </c>
      <c r="C4080">
        <f>VLOOKUP(Table_ExternalData_1[[#This Row],[Discount_Id]],Popusti!A:C,3,0)</f>
        <v>25</v>
      </c>
    </row>
    <row r="4081" spans="1:3" x14ac:dyDescent="0.25">
      <c r="A4081">
        <v>23</v>
      </c>
      <c r="B4081">
        <v>14973</v>
      </c>
      <c r="C4081">
        <f>VLOOKUP(Table_ExternalData_1[[#This Row],[Discount_Id]],Popusti!A:C,3,0)</f>
        <v>25</v>
      </c>
    </row>
    <row r="4082" spans="1:3" x14ac:dyDescent="0.25">
      <c r="A4082">
        <v>23</v>
      </c>
      <c r="B4082">
        <v>14974</v>
      </c>
      <c r="C4082">
        <f>VLOOKUP(Table_ExternalData_1[[#This Row],[Discount_Id]],Popusti!A:C,3,0)</f>
        <v>25</v>
      </c>
    </row>
    <row r="4083" spans="1:3" x14ac:dyDescent="0.25">
      <c r="A4083">
        <v>23</v>
      </c>
      <c r="B4083">
        <v>14975</v>
      </c>
      <c r="C4083">
        <f>VLOOKUP(Table_ExternalData_1[[#This Row],[Discount_Id]],Popusti!A:C,3,0)</f>
        <v>25</v>
      </c>
    </row>
    <row r="4084" spans="1:3" x14ac:dyDescent="0.25">
      <c r="A4084">
        <v>23</v>
      </c>
      <c r="B4084">
        <v>14976</v>
      </c>
      <c r="C4084">
        <f>VLOOKUP(Table_ExternalData_1[[#This Row],[Discount_Id]],Popusti!A:C,3,0)</f>
        <v>25</v>
      </c>
    </row>
    <row r="4085" spans="1:3" x14ac:dyDescent="0.25">
      <c r="A4085">
        <v>23</v>
      </c>
      <c r="B4085">
        <v>14981</v>
      </c>
      <c r="C4085">
        <f>VLOOKUP(Table_ExternalData_1[[#This Row],[Discount_Id]],Popusti!A:C,3,0)</f>
        <v>25</v>
      </c>
    </row>
    <row r="4086" spans="1:3" x14ac:dyDescent="0.25">
      <c r="A4086">
        <v>23</v>
      </c>
      <c r="B4086">
        <v>14982</v>
      </c>
      <c r="C4086">
        <f>VLOOKUP(Table_ExternalData_1[[#This Row],[Discount_Id]],Popusti!A:C,3,0)</f>
        <v>25</v>
      </c>
    </row>
    <row r="4087" spans="1:3" x14ac:dyDescent="0.25">
      <c r="A4087">
        <v>23</v>
      </c>
      <c r="B4087">
        <v>14983</v>
      </c>
      <c r="C4087">
        <f>VLOOKUP(Table_ExternalData_1[[#This Row],[Discount_Id]],Popusti!A:C,3,0)</f>
        <v>25</v>
      </c>
    </row>
    <row r="4088" spans="1:3" x14ac:dyDescent="0.25">
      <c r="A4088">
        <v>23</v>
      </c>
      <c r="B4088">
        <v>14984</v>
      </c>
      <c r="C4088">
        <f>VLOOKUP(Table_ExternalData_1[[#This Row],[Discount_Id]],Popusti!A:C,3,0)</f>
        <v>25</v>
      </c>
    </row>
    <row r="4089" spans="1:3" x14ac:dyDescent="0.25">
      <c r="A4089">
        <v>23</v>
      </c>
      <c r="B4089">
        <v>14985</v>
      </c>
      <c r="C4089">
        <f>VLOOKUP(Table_ExternalData_1[[#This Row],[Discount_Id]],Popusti!A:C,3,0)</f>
        <v>25</v>
      </c>
    </row>
    <row r="4090" spans="1:3" x14ac:dyDescent="0.25">
      <c r="A4090">
        <v>23</v>
      </c>
      <c r="B4090">
        <v>14986</v>
      </c>
      <c r="C4090">
        <f>VLOOKUP(Table_ExternalData_1[[#This Row],[Discount_Id]],Popusti!A:C,3,0)</f>
        <v>25</v>
      </c>
    </row>
    <row r="4091" spans="1:3" x14ac:dyDescent="0.25">
      <c r="A4091">
        <v>23</v>
      </c>
      <c r="B4091">
        <v>14987</v>
      </c>
      <c r="C4091">
        <f>VLOOKUP(Table_ExternalData_1[[#This Row],[Discount_Id]],Popusti!A:C,3,0)</f>
        <v>25</v>
      </c>
    </row>
    <row r="4092" spans="1:3" x14ac:dyDescent="0.25">
      <c r="A4092">
        <v>23</v>
      </c>
      <c r="B4092">
        <v>14988</v>
      </c>
      <c r="C4092">
        <f>VLOOKUP(Table_ExternalData_1[[#This Row],[Discount_Id]],Popusti!A:C,3,0)</f>
        <v>25</v>
      </c>
    </row>
    <row r="4093" spans="1:3" x14ac:dyDescent="0.25">
      <c r="A4093">
        <v>23</v>
      </c>
      <c r="B4093">
        <v>14989</v>
      </c>
      <c r="C4093">
        <f>VLOOKUP(Table_ExternalData_1[[#This Row],[Discount_Id]],Popusti!A:C,3,0)</f>
        <v>25</v>
      </c>
    </row>
    <row r="4094" spans="1:3" x14ac:dyDescent="0.25">
      <c r="A4094">
        <v>23</v>
      </c>
      <c r="B4094">
        <v>14990</v>
      </c>
      <c r="C4094">
        <f>VLOOKUP(Table_ExternalData_1[[#This Row],[Discount_Id]],Popusti!A:C,3,0)</f>
        <v>25</v>
      </c>
    </row>
    <row r="4095" spans="1:3" x14ac:dyDescent="0.25">
      <c r="A4095">
        <v>23</v>
      </c>
      <c r="B4095">
        <v>14996</v>
      </c>
      <c r="C4095">
        <f>VLOOKUP(Table_ExternalData_1[[#This Row],[Discount_Id]],Popusti!A:C,3,0)</f>
        <v>25</v>
      </c>
    </row>
    <row r="4096" spans="1:3" x14ac:dyDescent="0.25">
      <c r="A4096">
        <v>23</v>
      </c>
      <c r="B4096">
        <v>14997</v>
      </c>
      <c r="C4096">
        <f>VLOOKUP(Table_ExternalData_1[[#This Row],[Discount_Id]],Popusti!A:C,3,0)</f>
        <v>25</v>
      </c>
    </row>
    <row r="4097" spans="1:3" x14ac:dyDescent="0.25">
      <c r="A4097">
        <v>23</v>
      </c>
      <c r="B4097">
        <v>15001</v>
      </c>
      <c r="C4097">
        <f>VLOOKUP(Table_ExternalData_1[[#This Row],[Discount_Id]],Popusti!A:C,3,0)</f>
        <v>25</v>
      </c>
    </row>
    <row r="4098" spans="1:3" x14ac:dyDescent="0.25">
      <c r="A4098">
        <v>23</v>
      </c>
      <c r="B4098">
        <v>15056</v>
      </c>
      <c r="C4098">
        <f>VLOOKUP(Table_ExternalData_1[[#This Row],[Discount_Id]],Popusti!A:C,3,0)</f>
        <v>25</v>
      </c>
    </row>
    <row r="4099" spans="1:3" x14ac:dyDescent="0.25">
      <c r="A4099">
        <v>23</v>
      </c>
      <c r="B4099">
        <v>15063</v>
      </c>
      <c r="C4099">
        <f>VLOOKUP(Table_ExternalData_1[[#This Row],[Discount_Id]],Popusti!A:C,3,0)</f>
        <v>25</v>
      </c>
    </row>
    <row r="4100" spans="1:3" x14ac:dyDescent="0.25">
      <c r="A4100">
        <v>23</v>
      </c>
      <c r="B4100">
        <v>15067</v>
      </c>
      <c r="C4100">
        <f>VLOOKUP(Table_ExternalData_1[[#This Row],[Discount_Id]],Popusti!A:C,3,0)</f>
        <v>25</v>
      </c>
    </row>
    <row r="4101" spans="1:3" x14ac:dyDescent="0.25">
      <c r="A4101">
        <v>23</v>
      </c>
      <c r="B4101">
        <v>15068</v>
      </c>
      <c r="C4101">
        <f>VLOOKUP(Table_ExternalData_1[[#This Row],[Discount_Id]],Popusti!A:C,3,0)</f>
        <v>25</v>
      </c>
    </row>
    <row r="4102" spans="1:3" x14ac:dyDescent="0.25">
      <c r="A4102">
        <v>23</v>
      </c>
      <c r="B4102">
        <v>15069</v>
      </c>
      <c r="C4102">
        <f>VLOOKUP(Table_ExternalData_1[[#This Row],[Discount_Id]],Popusti!A:C,3,0)</f>
        <v>25</v>
      </c>
    </row>
    <row r="4103" spans="1:3" x14ac:dyDescent="0.25">
      <c r="A4103">
        <v>23</v>
      </c>
      <c r="B4103">
        <v>15075</v>
      </c>
      <c r="C4103">
        <f>VLOOKUP(Table_ExternalData_1[[#This Row],[Discount_Id]],Popusti!A:C,3,0)</f>
        <v>25</v>
      </c>
    </row>
    <row r="4104" spans="1:3" x14ac:dyDescent="0.25">
      <c r="A4104">
        <v>23</v>
      </c>
      <c r="B4104">
        <v>15076</v>
      </c>
      <c r="C4104">
        <f>VLOOKUP(Table_ExternalData_1[[#This Row],[Discount_Id]],Popusti!A:C,3,0)</f>
        <v>25</v>
      </c>
    </row>
    <row r="4105" spans="1:3" x14ac:dyDescent="0.25">
      <c r="A4105">
        <v>23</v>
      </c>
      <c r="B4105">
        <v>15077</v>
      </c>
      <c r="C4105">
        <f>VLOOKUP(Table_ExternalData_1[[#This Row],[Discount_Id]],Popusti!A:C,3,0)</f>
        <v>25</v>
      </c>
    </row>
    <row r="4106" spans="1:3" x14ac:dyDescent="0.25">
      <c r="A4106">
        <v>23</v>
      </c>
      <c r="B4106">
        <v>15078</v>
      </c>
      <c r="C4106">
        <f>VLOOKUP(Table_ExternalData_1[[#This Row],[Discount_Id]],Popusti!A:C,3,0)</f>
        <v>25</v>
      </c>
    </row>
    <row r="4107" spans="1:3" x14ac:dyDescent="0.25">
      <c r="A4107">
        <v>23</v>
      </c>
      <c r="B4107">
        <v>15083</v>
      </c>
      <c r="C4107">
        <f>VLOOKUP(Table_ExternalData_1[[#This Row],[Discount_Id]],Popusti!A:C,3,0)</f>
        <v>25</v>
      </c>
    </row>
    <row r="4108" spans="1:3" x14ac:dyDescent="0.25">
      <c r="A4108">
        <v>23</v>
      </c>
      <c r="B4108">
        <v>15094</v>
      </c>
      <c r="C4108">
        <f>VLOOKUP(Table_ExternalData_1[[#This Row],[Discount_Id]],Popusti!A:C,3,0)</f>
        <v>25</v>
      </c>
    </row>
    <row r="4109" spans="1:3" x14ac:dyDescent="0.25">
      <c r="A4109">
        <v>23</v>
      </c>
      <c r="B4109">
        <v>15099</v>
      </c>
      <c r="C4109">
        <f>VLOOKUP(Table_ExternalData_1[[#This Row],[Discount_Id]],Popusti!A:C,3,0)</f>
        <v>25</v>
      </c>
    </row>
    <row r="4110" spans="1:3" x14ac:dyDescent="0.25">
      <c r="A4110">
        <v>23</v>
      </c>
      <c r="B4110">
        <v>15109</v>
      </c>
      <c r="C4110">
        <f>VLOOKUP(Table_ExternalData_1[[#This Row],[Discount_Id]],Popusti!A:C,3,0)</f>
        <v>25</v>
      </c>
    </row>
    <row r="4111" spans="1:3" x14ac:dyDescent="0.25">
      <c r="A4111">
        <v>23</v>
      </c>
      <c r="B4111">
        <v>15110</v>
      </c>
      <c r="C4111">
        <f>VLOOKUP(Table_ExternalData_1[[#This Row],[Discount_Id]],Popusti!A:C,3,0)</f>
        <v>25</v>
      </c>
    </row>
    <row r="4112" spans="1:3" x14ac:dyDescent="0.25">
      <c r="A4112">
        <v>23</v>
      </c>
      <c r="B4112">
        <v>15146</v>
      </c>
      <c r="C4112">
        <f>VLOOKUP(Table_ExternalData_1[[#This Row],[Discount_Id]],Popusti!A:C,3,0)</f>
        <v>25</v>
      </c>
    </row>
    <row r="4113" spans="1:3" x14ac:dyDescent="0.25">
      <c r="A4113">
        <v>23</v>
      </c>
      <c r="B4113">
        <v>15163</v>
      </c>
      <c r="C4113">
        <f>VLOOKUP(Table_ExternalData_1[[#This Row],[Discount_Id]],Popusti!A:C,3,0)</f>
        <v>25</v>
      </c>
    </row>
    <row r="4114" spans="1:3" x14ac:dyDescent="0.25">
      <c r="A4114">
        <v>23</v>
      </c>
      <c r="B4114">
        <v>15164</v>
      </c>
      <c r="C4114">
        <f>VLOOKUP(Table_ExternalData_1[[#This Row],[Discount_Id]],Popusti!A:C,3,0)</f>
        <v>25</v>
      </c>
    </row>
    <row r="4115" spans="1:3" x14ac:dyDescent="0.25">
      <c r="A4115">
        <v>23</v>
      </c>
      <c r="B4115">
        <v>15167</v>
      </c>
      <c r="C4115">
        <f>VLOOKUP(Table_ExternalData_1[[#This Row],[Discount_Id]],Popusti!A:C,3,0)</f>
        <v>25</v>
      </c>
    </row>
    <row r="4116" spans="1:3" x14ac:dyDescent="0.25">
      <c r="A4116">
        <v>23</v>
      </c>
      <c r="B4116">
        <v>15185</v>
      </c>
      <c r="C4116">
        <f>VLOOKUP(Table_ExternalData_1[[#This Row],[Discount_Id]],Popusti!A:C,3,0)</f>
        <v>25</v>
      </c>
    </row>
    <row r="4117" spans="1:3" x14ac:dyDescent="0.25">
      <c r="A4117">
        <v>23</v>
      </c>
      <c r="B4117">
        <v>15195</v>
      </c>
      <c r="C4117">
        <f>VLOOKUP(Table_ExternalData_1[[#This Row],[Discount_Id]],Popusti!A:C,3,0)</f>
        <v>25</v>
      </c>
    </row>
    <row r="4118" spans="1:3" x14ac:dyDescent="0.25">
      <c r="A4118">
        <v>23</v>
      </c>
      <c r="B4118">
        <v>15223</v>
      </c>
      <c r="C4118">
        <f>VLOOKUP(Table_ExternalData_1[[#This Row],[Discount_Id]],Popusti!A:C,3,0)</f>
        <v>25</v>
      </c>
    </row>
    <row r="4119" spans="1:3" x14ac:dyDescent="0.25">
      <c r="A4119">
        <v>23</v>
      </c>
      <c r="B4119">
        <v>15291</v>
      </c>
      <c r="C4119">
        <f>VLOOKUP(Table_ExternalData_1[[#This Row],[Discount_Id]],Popusti!A:C,3,0)</f>
        <v>25</v>
      </c>
    </row>
    <row r="4120" spans="1:3" x14ac:dyDescent="0.25">
      <c r="A4120">
        <v>23</v>
      </c>
      <c r="B4120">
        <v>15324</v>
      </c>
      <c r="C4120">
        <f>VLOOKUP(Table_ExternalData_1[[#This Row],[Discount_Id]],Popusti!A:C,3,0)</f>
        <v>25</v>
      </c>
    </row>
    <row r="4121" spans="1:3" x14ac:dyDescent="0.25">
      <c r="A4121">
        <v>23</v>
      </c>
      <c r="B4121">
        <v>15329</v>
      </c>
      <c r="C4121">
        <f>VLOOKUP(Table_ExternalData_1[[#This Row],[Discount_Id]],Popusti!A:C,3,0)</f>
        <v>25</v>
      </c>
    </row>
    <row r="4122" spans="1:3" x14ac:dyDescent="0.25">
      <c r="A4122">
        <v>23</v>
      </c>
      <c r="B4122">
        <v>15330</v>
      </c>
      <c r="C4122">
        <f>VLOOKUP(Table_ExternalData_1[[#This Row],[Discount_Id]],Popusti!A:C,3,0)</f>
        <v>25</v>
      </c>
    </row>
    <row r="4123" spans="1:3" x14ac:dyDescent="0.25">
      <c r="A4123">
        <v>23</v>
      </c>
      <c r="B4123">
        <v>15352</v>
      </c>
      <c r="C4123">
        <f>VLOOKUP(Table_ExternalData_1[[#This Row],[Discount_Id]],Popusti!A:C,3,0)</f>
        <v>25</v>
      </c>
    </row>
    <row r="4124" spans="1:3" x14ac:dyDescent="0.25">
      <c r="A4124">
        <v>23</v>
      </c>
      <c r="B4124">
        <v>15355</v>
      </c>
      <c r="C4124">
        <f>VLOOKUP(Table_ExternalData_1[[#This Row],[Discount_Id]],Popusti!A:C,3,0)</f>
        <v>25</v>
      </c>
    </row>
    <row r="4125" spans="1:3" x14ac:dyDescent="0.25">
      <c r="A4125">
        <v>23</v>
      </c>
      <c r="B4125">
        <v>15370</v>
      </c>
      <c r="C4125">
        <f>VLOOKUP(Table_ExternalData_1[[#This Row],[Discount_Id]],Popusti!A:C,3,0)</f>
        <v>25</v>
      </c>
    </row>
    <row r="4126" spans="1:3" x14ac:dyDescent="0.25">
      <c r="A4126">
        <v>23</v>
      </c>
      <c r="B4126">
        <v>15371</v>
      </c>
      <c r="C4126">
        <f>VLOOKUP(Table_ExternalData_1[[#This Row],[Discount_Id]],Popusti!A:C,3,0)</f>
        <v>25</v>
      </c>
    </row>
    <row r="4127" spans="1:3" x14ac:dyDescent="0.25">
      <c r="A4127">
        <v>23</v>
      </c>
      <c r="B4127">
        <v>15372</v>
      </c>
      <c r="C4127">
        <f>VLOOKUP(Table_ExternalData_1[[#This Row],[Discount_Id]],Popusti!A:C,3,0)</f>
        <v>25</v>
      </c>
    </row>
    <row r="4128" spans="1:3" x14ac:dyDescent="0.25">
      <c r="A4128">
        <v>23</v>
      </c>
      <c r="B4128">
        <v>15373</v>
      </c>
      <c r="C4128">
        <f>VLOOKUP(Table_ExternalData_1[[#This Row],[Discount_Id]],Popusti!A:C,3,0)</f>
        <v>25</v>
      </c>
    </row>
    <row r="4129" spans="1:3" x14ac:dyDescent="0.25">
      <c r="A4129">
        <v>23</v>
      </c>
      <c r="B4129">
        <v>15374</v>
      </c>
      <c r="C4129">
        <f>VLOOKUP(Table_ExternalData_1[[#This Row],[Discount_Id]],Popusti!A:C,3,0)</f>
        <v>25</v>
      </c>
    </row>
    <row r="4130" spans="1:3" x14ac:dyDescent="0.25">
      <c r="A4130">
        <v>23</v>
      </c>
      <c r="B4130">
        <v>15375</v>
      </c>
      <c r="C4130">
        <f>VLOOKUP(Table_ExternalData_1[[#This Row],[Discount_Id]],Popusti!A:C,3,0)</f>
        <v>25</v>
      </c>
    </row>
    <row r="4131" spans="1:3" x14ac:dyDescent="0.25">
      <c r="A4131">
        <v>23</v>
      </c>
      <c r="B4131">
        <v>15376</v>
      </c>
      <c r="C4131">
        <f>VLOOKUP(Table_ExternalData_1[[#This Row],[Discount_Id]],Popusti!A:C,3,0)</f>
        <v>25</v>
      </c>
    </row>
    <row r="4132" spans="1:3" x14ac:dyDescent="0.25">
      <c r="A4132">
        <v>23</v>
      </c>
      <c r="B4132">
        <v>15377</v>
      </c>
      <c r="C4132">
        <f>VLOOKUP(Table_ExternalData_1[[#This Row],[Discount_Id]],Popusti!A:C,3,0)</f>
        <v>25</v>
      </c>
    </row>
    <row r="4133" spans="1:3" x14ac:dyDescent="0.25">
      <c r="A4133">
        <v>23</v>
      </c>
      <c r="B4133">
        <v>15378</v>
      </c>
      <c r="C4133">
        <f>VLOOKUP(Table_ExternalData_1[[#This Row],[Discount_Id]],Popusti!A:C,3,0)</f>
        <v>25</v>
      </c>
    </row>
    <row r="4134" spans="1:3" x14ac:dyDescent="0.25">
      <c r="A4134">
        <v>23</v>
      </c>
      <c r="B4134">
        <v>15379</v>
      </c>
      <c r="C4134">
        <f>VLOOKUP(Table_ExternalData_1[[#This Row],[Discount_Id]],Popusti!A:C,3,0)</f>
        <v>25</v>
      </c>
    </row>
    <row r="4135" spans="1:3" x14ac:dyDescent="0.25">
      <c r="A4135">
        <v>23</v>
      </c>
      <c r="B4135">
        <v>15380</v>
      </c>
      <c r="C4135">
        <f>VLOOKUP(Table_ExternalData_1[[#This Row],[Discount_Id]],Popusti!A:C,3,0)</f>
        <v>25</v>
      </c>
    </row>
    <row r="4136" spans="1:3" x14ac:dyDescent="0.25">
      <c r="A4136">
        <v>23</v>
      </c>
      <c r="B4136">
        <v>15381</v>
      </c>
      <c r="C4136">
        <f>VLOOKUP(Table_ExternalData_1[[#This Row],[Discount_Id]],Popusti!A:C,3,0)</f>
        <v>25</v>
      </c>
    </row>
    <row r="4137" spans="1:3" x14ac:dyDescent="0.25">
      <c r="A4137">
        <v>23</v>
      </c>
      <c r="B4137">
        <v>15382</v>
      </c>
      <c r="C4137">
        <f>VLOOKUP(Table_ExternalData_1[[#This Row],[Discount_Id]],Popusti!A:C,3,0)</f>
        <v>25</v>
      </c>
    </row>
    <row r="4138" spans="1:3" x14ac:dyDescent="0.25">
      <c r="A4138">
        <v>23</v>
      </c>
      <c r="B4138">
        <v>15385</v>
      </c>
      <c r="C4138">
        <f>VLOOKUP(Table_ExternalData_1[[#This Row],[Discount_Id]],Popusti!A:C,3,0)</f>
        <v>25</v>
      </c>
    </row>
    <row r="4139" spans="1:3" x14ac:dyDescent="0.25">
      <c r="A4139">
        <v>23</v>
      </c>
      <c r="B4139">
        <v>15387</v>
      </c>
      <c r="C4139">
        <f>VLOOKUP(Table_ExternalData_1[[#This Row],[Discount_Id]],Popusti!A:C,3,0)</f>
        <v>25</v>
      </c>
    </row>
    <row r="4140" spans="1:3" x14ac:dyDescent="0.25">
      <c r="A4140">
        <v>23</v>
      </c>
      <c r="B4140">
        <v>15388</v>
      </c>
      <c r="C4140">
        <f>VLOOKUP(Table_ExternalData_1[[#This Row],[Discount_Id]],Popusti!A:C,3,0)</f>
        <v>25</v>
      </c>
    </row>
    <row r="4141" spans="1:3" x14ac:dyDescent="0.25">
      <c r="A4141">
        <v>23</v>
      </c>
      <c r="B4141">
        <v>15389</v>
      </c>
      <c r="C4141">
        <f>VLOOKUP(Table_ExternalData_1[[#This Row],[Discount_Id]],Popusti!A:C,3,0)</f>
        <v>25</v>
      </c>
    </row>
    <row r="4142" spans="1:3" x14ac:dyDescent="0.25">
      <c r="A4142">
        <v>23</v>
      </c>
      <c r="B4142">
        <v>15398</v>
      </c>
      <c r="C4142">
        <f>VLOOKUP(Table_ExternalData_1[[#This Row],[Discount_Id]],Popusti!A:C,3,0)</f>
        <v>25</v>
      </c>
    </row>
    <row r="4143" spans="1:3" x14ac:dyDescent="0.25">
      <c r="A4143">
        <v>23</v>
      </c>
      <c r="B4143">
        <v>15467</v>
      </c>
      <c r="C4143">
        <f>VLOOKUP(Table_ExternalData_1[[#This Row],[Discount_Id]],Popusti!A:C,3,0)</f>
        <v>25</v>
      </c>
    </row>
    <row r="4144" spans="1:3" x14ac:dyDescent="0.25">
      <c r="A4144">
        <v>23</v>
      </c>
      <c r="B4144">
        <v>15470</v>
      </c>
      <c r="C4144">
        <f>VLOOKUP(Table_ExternalData_1[[#This Row],[Discount_Id]],Popusti!A:C,3,0)</f>
        <v>25</v>
      </c>
    </row>
    <row r="4145" spans="1:3" x14ac:dyDescent="0.25">
      <c r="A4145">
        <v>23</v>
      </c>
      <c r="B4145">
        <v>15471</v>
      </c>
      <c r="C4145">
        <f>VLOOKUP(Table_ExternalData_1[[#This Row],[Discount_Id]],Popusti!A:C,3,0)</f>
        <v>25</v>
      </c>
    </row>
    <row r="4146" spans="1:3" x14ac:dyDescent="0.25">
      <c r="A4146">
        <v>23</v>
      </c>
      <c r="B4146">
        <v>15472</v>
      </c>
      <c r="C4146">
        <f>VLOOKUP(Table_ExternalData_1[[#This Row],[Discount_Id]],Popusti!A:C,3,0)</f>
        <v>25</v>
      </c>
    </row>
    <row r="4147" spans="1:3" x14ac:dyDescent="0.25">
      <c r="A4147">
        <v>23</v>
      </c>
      <c r="B4147">
        <v>15473</v>
      </c>
      <c r="C4147">
        <f>VLOOKUP(Table_ExternalData_1[[#This Row],[Discount_Id]],Popusti!A:C,3,0)</f>
        <v>25</v>
      </c>
    </row>
    <row r="4148" spans="1:3" x14ac:dyDescent="0.25">
      <c r="A4148">
        <v>23</v>
      </c>
      <c r="B4148">
        <v>15476</v>
      </c>
      <c r="C4148">
        <f>VLOOKUP(Table_ExternalData_1[[#This Row],[Discount_Id]],Popusti!A:C,3,0)</f>
        <v>25</v>
      </c>
    </row>
    <row r="4149" spans="1:3" x14ac:dyDescent="0.25">
      <c r="A4149">
        <v>23</v>
      </c>
      <c r="B4149">
        <v>15477</v>
      </c>
      <c r="C4149">
        <f>VLOOKUP(Table_ExternalData_1[[#This Row],[Discount_Id]],Popusti!A:C,3,0)</f>
        <v>25</v>
      </c>
    </row>
    <row r="4150" spans="1:3" x14ac:dyDescent="0.25">
      <c r="A4150">
        <v>23</v>
      </c>
      <c r="B4150">
        <v>15478</v>
      </c>
      <c r="C4150">
        <f>VLOOKUP(Table_ExternalData_1[[#This Row],[Discount_Id]],Popusti!A:C,3,0)</f>
        <v>25</v>
      </c>
    </row>
    <row r="4151" spans="1:3" x14ac:dyDescent="0.25">
      <c r="A4151">
        <v>23</v>
      </c>
      <c r="B4151">
        <v>15479</v>
      </c>
      <c r="C4151">
        <f>VLOOKUP(Table_ExternalData_1[[#This Row],[Discount_Id]],Popusti!A:C,3,0)</f>
        <v>25</v>
      </c>
    </row>
    <row r="4152" spans="1:3" x14ac:dyDescent="0.25">
      <c r="A4152">
        <v>23</v>
      </c>
      <c r="B4152">
        <v>15480</v>
      </c>
      <c r="C4152">
        <f>VLOOKUP(Table_ExternalData_1[[#This Row],[Discount_Id]],Popusti!A:C,3,0)</f>
        <v>25</v>
      </c>
    </row>
    <row r="4153" spans="1:3" x14ac:dyDescent="0.25">
      <c r="A4153">
        <v>23</v>
      </c>
      <c r="B4153">
        <v>15481</v>
      </c>
      <c r="C4153">
        <f>VLOOKUP(Table_ExternalData_1[[#This Row],[Discount_Id]],Popusti!A:C,3,0)</f>
        <v>25</v>
      </c>
    </row>
    <row r="4154" spans="1:3" x14ac:dyDescent="0.25">
      <c r="A4154">
        <v>23</v>
      </c>
      <c r="B4154">
        <v>15482</v>
      </c>
      <c r="C4154">
        <f>VLOOKUP(Table_ExternalData_1[[#This Row],[Discount_Id]],Popusti!A:C,3,0)</f>
        <v>25</v>
      </c>
    </row>
    <row r="4155" spans="1:3" x14ac:dyDescent="0.25">
      <c r="A4155">
        <v>23</v>
      </c>
      <c r="B4155">
        <v>15483</v>
      </c>
      <c r="C4155">
        <f>VLOOKUP(Table_ExternalData_1[[#This Row],[Discount_Id]],Popusti!A:C,3,0)</f>
        <v>25</v>
      </c>
    </row>
    <row r="4156" spans="1:3" x14ac:dyDescent="0.25">
      <c r="A4156">
        <v>23</v>
      </c>
      <c r="B4156">
        <v>15486</v>
      </c>
      <c r="C4156">
        <f>VLOOKUP(Table_ExternalData_1[[#This Row],[Discount_Id]],Popusti!A:C,3,0)</f>
        <v>25</v>
      </c>
    </row>
    <row r="4157" spans="1:3" x14ac:dyDescent="0.25">
      <c r="A4157">
        <v>23</v>
      </c>
      <c r="B4157">
        <v>15487</v>
      </c>
      <c r="C4157">
        <f>VLOOKUP(Table_ExternalData_1[[#This Row],[Discount_Id]],Popusti!A:C,3,0)</f>
        <v>25</v>
      </c>
    </row>
    <row r="4158" spans="1:3" x14ac:dyDescent="0.25">
      <c r="A4158">
        <v>23</v>
      </c>
      <c r="B4158">
        <v>15488</v>
      </c>
      <c r="C4158">
        <f>VLOOKUP(Table_ExternalData_1[[#This Row],[Discount_Id]],Popusti!A:C,3,0)</f>
        <v>25</v>
      </c>
    </row>
    <row r="4159" spans="1:3" x14ac:dyDescent="0.25">
      <c r="A4159">
        <v>23</v>
      </c>
      <c r="B4159">
        <v>15489</v>
      </c>
      <c r="C4159">
        <f>VLOOKUP(Table_ExternalData_1[[#This Row],[Discount_Id]],Popusti!A:C,3,0)</f>
        <v>25</v>
      </c>
    </row>
    <row r="4160" spans="1:3" x14ac:dyDescent="0.25">
      <c r="A4160">
        <v>23</v>
      </c>
      <c r="B4160">
        <v>15490</v>
      </c>
      <c r="C4160">
        <f>VLOOKUP(Table_ExternalData_1[[#This Row],[Discount_Id]],Popusti!A:C,3,0)</f>
        <v>25</v>
      </c>
    </row>
    <row r="4161" spans="1:3" x14ac:dyDescent="0.25">
      <c r="A4161">
        <v>23</v>
      </c>
      <c r="B4161">
        <v>15514</v>
      </c>
      <c r="C4161">
        <f>VLOOKUP(Table_ExternalData_1[[#This Row],[Discount_Id]],Popusti!A:C,3,0)</f>
        <v>25</v>
      </c>
    </row>
    <row r="4162" spans="1:3" x14ac:dyDescent="0.25">
      <c r="A4162">
        <v>23</v>
      </c>
      <c r="B4162">
        <v>15515</v>
      </c>
      <c r="C4162">
        <f>VLOOKUP(Table_ExternalData_1[[#This Row],[Discount_Id]],Popusti!A:C,3,0)</f>
        <v>25</v>
      </c>
    </row>
    <row r="4163" spans="1:3" x14ac:dyDescent="0.25">
      <c r="A4163">
        <v>23</v>
      </c>
      <c r="B4163">
        <v>15516</v>
      </c>
      <c r="C4163">
        <f>VLOOKUP(Table_ExternalData_1[[#This Row],[Discount_Id]],Popusti!A:C,3,0)</f>
        <v>25</v>
      </c>
    </row>
    <row r="4164" spans="1:3" x14ac:dyDescent="0.25">
      <c r="A4164">
        <v>23</v>
      </c>
      <c r="B4164">
        <v>15525</v>
      </c>
      <c r="C4164">
        <f>VLOOKUP(Table_ExternalData_1[[#This Row],[Discount_Id]],Popusti!A:C,3,0)</f>
        <v>25</v>
      </c>
    </row>
    <row r="4165" spans="1:3" x14ac:dyDescent="0.25">
      <c r="A4165">
        <v>23</v>
      </c>
      <c r="B4165">
        <v>15526</v>
      </c>
      <c r="C4165">
        <f>VLOOKUP(Table_ExternalData_1[[#This Row],[Discount_Id]],Popusti!A:C,3,0)</f>
        <v>25</v>
      </c>
    </row>
    <row r="4166" spans="1:3" x14ac:dyDescent="0.25">
      <c r="A4166">
        <v>23</v>
      </c>
      <c r="B4166">
        <v>15527</v>
      </c>
      <c r="C4166">
        <f>VLOOKUP(Table_ExternalData_1[[#This Row],[Discount_Id]],Popusti!A:C,3,0)</f>
        <v>25</v>
      </c>
    </row>
    <row r="4167" spans="1:3" x14ac:dyDescent="0.25">
      <c r="A4167">
        <v>23</v>
      </c>
      <c r="B4167">
        <v>15529</v>
      </c>
      <c r="C4167">
        <f>VLOOKUP(Table_ExternalData_1[[#This Row],[Discount_Id]],Popusti!A:C,3,0)</f>
        <v>25</v>
      </c>
    </row>
    <row r="4168" spans="1:3" x14ac:dyDescent="0.25">
      <c r="A4168">
        <v>23</v>
      </c>
      <c r="B4168">
        <v>15549</v>
      </c>
      <c r="C4168">
        <f>VLOOKUP(Table_ExternalData_1[[#This Row],[Discount_Id]],Popusti!A:C,3,0)</f>
        <v>25</v>
      </c>
    </row>
    <row r="4169" spans="1:3" x14ac:dyDescent="0.25">
      <c r="A4169">
        <v>23</v>
      </c>
      <c r="B4169">
        <v>15573</v>
      </c>
      <c r="C4169">
        <f>VLOOKUP(Table_ExternalData_1[[#This Row],[Discount_Id]],Popusti!A:C,3,0)</f>
        <v>25</v>
      </c>
    </row>
    <row r="4170" spans="1:3" x14ac:dyDescent="0.25">
      <c r="A4170">
        <v>23</v>
      </c>
      <c r="B4170">
        <v>15577</v>
      </c>
      <c r="C4170">
        <f>VLOOKUP(Table_ExternalData_1[[#This Row],[Discount_Id]],Popusti!A:C,3,0)</f>
        <v>25</v>
      </c>
    </row>
    <row r="4171" spans="1:3" x14ac:dyDescent="0.25">
      <c r="A4171">
        <v>23</v>
      </c>
      <c r="B4171">
        <v>15580</v>
      </c>
      <c r="C4171">
        <f>VLOOKUP(Table_ExternalData_1[[#This Row],[Discount_Id]],Popusti!A:C,3,0)</f>
        <v>25</v>
      </c>
    </row>
    <row r="4172" spans="1:3" x14ac:dyDescent="0.25">
      <c r="A4172">
        <v>23</v>
      </c>
      <c r="B4172">
        <v>15582</v>
      </c>
      <c r="C4172">
        <f>VLOOKUP(Table_ExternalData_1[[#This Row],[Discount_Id]],Popusti!A:C,3,0)</f>
        <v>25</v>
      </c>
    </row>
    <row r="4173" spans="1:3" x14ac:dyDescent="0.25">
      <c r="A4173">
        <v>23</v>
      </c>
      <c r="B4173">
        <v>15583</v>
      </c>
      <c r="C4173">
        <f>VLOOKUP(Table_ExternalData_1[[#This Row],[Discount_Id]],Popusti!A:C,3,0)</f>
        <v>25</v>
      </c>
    </row>
    <row r="4174" spans="1:3" x14ac:dyDescent="0.25">
      <c r="A4174">
        <v>23</v>
      </c>
      <c r="B4174">
        <v>15584</v>
      </c>
      <c r="C4174">
        <f>VLOOKUP(Table_ExternalData_1[[#This Row],[Discount_Id]],Popusti!A:C,3,0)</f>
        <v>25</v>
      </c>
    </row>
    <row r="4175" spans="1:3" x14ac:dyDescent="0.25">
      <c r="A4175">
        <v>23</v>
      </c>
      <c r="B4175">
        <v>15602</v>
      </c>
      <c r="C4175">
        <f>VLOOKUP(Table_ExternalData_1[[#This Row],[Discount_Id]],Popusti!A:C,3,0)</f>
        <v>25</v>
      </c>
    </row>
    <row r="4176" spans="1:3" x14ac:dyDescent="0.25">
      <c r="A4176">
        <v>23</v>
      </c>
      <c r="B4176">
        <v>15606</v>
      </c>
      <c r="C4176">
        <f>VLOOKUP(Table_ExternalData_1[[#This Row],[Discount_Id]],Popusti!A:C,3,0)</f>
        <v>25</v>
      </c>
    </row>
    <row r="4177" spans="1:3" x14ac:dyDescent="0.25">
      <c r="A4177">
        <v>23</v>
      </c>
      <c r="B4177">
        <v>15625</v>
      </c>
      <c r="C4177">
        <f>VLOOKUP(Table_ExternalData_1[[#This Row],[Discount_Id]],Popusti!A:C,3,0)</f>
        <v>25</v>
      </c>
    </row>
    <row r="4178" spans="1:3" x14ac:dyDescent="0.25">
      <c r="A4178">
        <v>23</v>
      </c>
      <c r="B4178">
        <v>15638</v>
      </c>
      <c r="C4178">
        <f>VLOOKUP(Table_ExternalData_1[[#This Row],[Discount_Id]],Popusti!A:C,3,0)</f>
        <v>25</v>
      </c>
    </row>
    <row r="4179" spans="1:3" x14ac:dyDescent="0.25">
      <c r="A4179">
        <v>23</v>
      </c>
      <c r="B4179">
        <v>15742</v>
      </c>
      <c r="C4179">
        <f>VLOOKUP(Table_ExternalData_1[[#This Row],[Discount_Id]],Popusti!A:C,3,0)</f>
        <v>25</v>
      </c>
    </row>
    <row r="4180" spans="1:3" x14ac:dyDescent="0.25">
      <c r="A4180">
        <v>23</v>
      </c>
      <c r="B4180">
        <v>15744</v>
      </c>
      <c r="C4180">
        <f>VLOOKUP(Table_ExternalData_1[[#This Row],[Discount_Id]],Popusti!A:C,3,0)</f>
        <v>25</v>
      </c>
    </row>
    <row r="4181" spans="1:3" x14ac:dyDescent="0.25">
      <c r="A4181">
        <v>23</v>
      </c>
      <c r="B4181">
        <v>15745</v>
      </c>
      <c r="C4181">
        <f>VLOOKUP(Table_ExternalData_1[[#This Row],[Discount_Id]],Popusti!A:C,3,0)</f>
        <v>25</v>
      </c>
    </row>
    <row r="4182" spans="1:3" x14ac:dyDescent="0.25">
      <c r="A4182">
        <v>23</v>
      </c>
      <c r="B4182">
        <v>15746</v>
      </c>
      <c r="C4182">
        <f>VLOOKUP(Table_ExternalData_1[[#This Row],[Discount_Id]],Popusti!A:C,3,0)</f>
        <v>25</v>
      </c>
    </row>
    <row r="4183" spans="1:3" x14ac:dyDescent="0.25">
      <c r="A4183">
        <v>23</v>
      </c>
      <c r="B4183">
        <v>15748</v>
      </c>
      <c r="C4183">
        <f>VLOOKUP(Table_ExternalData_1[[#This Row],[Discount_Id]],Popusti!A:C,3,0)</f>
        <v>25</v>
      </c>
    </row>
    <row r="4184" spans="1:3" x14ac:dyDescent="0.25">
      <c r="A4184">
        <v>23</v>
      </c>
      <c r="B4184">
        <v>15749</v>
      </c>
      <c r="C4184">
        <f>VLOOKUP(Table_ExternalData_1[[#This Row],[Discount_Id]],Popusti!A:C,3,0)</f>
        <v>25</v>
      </c>
    </row>
    <row r="4185" spans="1:3" x14ac:dyDescent="0.25">
      <c r="A4185">
        <v>23</v>
      </c>
      <c r="B4185">
        <v>15753</v>
      </c>
      <c r="C4185">
        <f>VLOOKUP(Table_ExternalData_1[[#This Row],[Discount_Id]],Popusti!A:C,3,0)</f>
        <v>25</v>
      </c>
    </row>
    <row r="4186" spans="1:3" x14ac:dyDescent="0.25">
      <c r="A4186">
        <v>23</v>
      </c>
      <c r="B4186">
        <v>15755</v>
      </c>
      <c r="C4186">
        <f>VLOOKUP(Table_ExternalData_1[[#This Row],[Discount_Id]],Popusti!A:C,3,0)</f>
        <v>25</v>
      </c>
    </row>
    <row r="4187" spans="1:3" x14ac:dyDescent="0.25">
      <c r="A4187">
        <v>23</v>
      </c>
      <c r="B4187">
        <v>15760</v>
      </c>
      <c r="C4187">
        <f>VLOOKUP(Table_ExternalData_1[[#This Row],[Discount_Id]],Popusti!A:C,3,0)</f>
        <v>25</v>
      </c>
    </row>
    <row r="4188" spans="1:3" x14ac:dyDescent="0.25">
      <c r="A4188">
        <v>23</v>
      </c>
      <c r="B4188">
        <v>15762</v>
      </c>
      <c r="C4188">
        <f>VLOOKUP(Table_ExternalData_1[[#This Row],[Discount_Id]],Popusti!A:C,3,0)</f>
        <v>25</v>
      </c>
    </row>
    <row r="4189" spans="1:3" x14ac:dyDescent="0.25">
      <c r="A4189">
        <v>23</v>
      </c>
      <c r="B4189">
        <v>15764</v>
      </c>
      <c r="C4189">
        <f>VLOOKUP(Table_ExternalData_1[[#This Row],[Discount_Id]],Popusti!A:C,3,0)</f>
        <v>25</v>
      </c>
    </row>
    <row r="4190" spans="1:3" x14ac:dyDescent="0.25">
      <c r="A4190">
        <v>23</v>
      </c>
      <c r="B4190">
        <v>15765</v>
      </c>
      <c r="C4190">
        <f>VLOOKUP(Table_ExternalData_1[[#This Row],[Discount_Id]],Popusti!A:C,3,0)</f>
        <v>25</v>
      </c>
    </row>
    <row r="4191" spans="1:3" x14ac:dyDescent="0.25">
      <c r="A4191">
        <v>23</v>
      </c>
      <c r="B4191">
        <v>15766</v>
      </c>
      <c r="C4191">
        <f>VLOOKUP(Table_ExternalData_1[[#This Row],[Discount_Id]],Popusti!A:C,3,0)</f>
        <v>25</v>
      </c>
    </row>
    <row r="4192" spans="1:3" x14ac:dyDescent="0.25">
      <c r="A4192">
        <v>23</v>
      </c>
      <c r="B4192">
        <v>15767</v>
      </c>
      <c r="C4192">
        <f>VLOOKUP(Table_ExternalData_1[[#This Row],[Discount_Id]],Popusti!A:C,3,0)</f>
        <v>25</v>
      </c>
    </row>
    <row r="4193" spans="1:3" x14ac:dyDescent="0.25">
      <c r="A4193">
        <v>23</v>
      </c>
      <c r="B4193">
        <v>15769</v>
      </c>
      <c r="C4193">
        <f>VLOOKUP(Table_ExternalData_1[[#This Row],[Discount_Id]],Popusti!A:C,3,0)</f>
        <v>25</v>
      </c>
    </row>
    <row r="4194" spans="1:3" x14ac:dyDescent="0.25">
      <c r="A4194">
        <v>23</v>
      </c>
      <c r="B4194">
        <v>15807</v>
      </c>
      <c r="C4194">
        <f>VLOOKUP(Table_ExternalData_1[[#This Row],[Discount_Id]],Popusti!A:C,3,0)</f>
        <v>25</v>
      </c>
    </row>
    <row r="4195" spans="1:3" x14ac:dyDescent="0.25">
      <c r="A4195">
        <v>23</v>
      </c>
      <c r="B4195">
        <v>15821</v>
      </c>
      <c r="C4195">
        <f>VLOOKUP(Table_ExternalData_1[[#This Row],[Discount_Id]],Popusti!A:C,3,0)</f>
        <v>25</v>
      </c>
    </row>
    <row r="4196" spans="1:3" x14ac:dyDescent="0.25">
      <c r="A4196">
        <v>23</v>
      </c>
      <c r="B4196">
        <v>15822</v>
      </c>
      <c r="C4196">
        <f>VLOOKUP(Table_ExternalData_1[[#This Row],[Discount_Id]],Popusti!A:C,3,0)</f>
        <v>25</v>
      </c>
    </row>
    <row r="4197" spans="1:3" x14ac:dyDescent="0.25">
      <c r="A4197">
        <v>23</v>
      </c>
      <c r="B4197">
        <v>15826</v>
      </c>
      <c r="C4197">
        <f>VLOOKUP(Table_ExternalData_1[[#This Row],[Discount_Id]],Popusti!A:C,3,0)</f>
        <v>25</v>
      </c>
    </row>
    <row r="4198" spans="1:3" x14ac:dyDescent="0.25">
      <c r="A4198">
        <v>23</v>
      </c>
      <c r="B4198">
        <v>15827</v>
      </c>
      <c r="C4198">
        <f>VLOOKUP(Table_ExternalData_1[[#This Row],[Discount_Id]],Popusti!A:C,3,0)</f>
        <v>25</v>
      </c>
    </row>
    <row r="4199" spans="1:3" x14ac:dyDescent="0.25">
      <c r="A4199">
        <v>23</v>
      </c>
      <c r="B4199">
        <v>15828</v>
      </c>
      <c r="C4199">
        <f>VLOOKUP(Table_ExternalData_1[[#This Row],[Discount_Id]],Popusti!A:C,3,0)</f>
        <v>25</v>
      </c>
    </row>
    <row r="4200" spans="1:3" x14ac:dyDescent="0.25">
      <c r="A4200">
        <v>23</v>
      </c>
      <c r="B4200">
        <v>15829</v>
      </c>
      <c r="C4200">
        <f>VLOOKUP(Table_ExternalData_1[[#This Row],[Discount_Id]],Popusti!A:C,3,0)</f>
        <v>25</v>
      </c>
    </row>
    <row r="4201" spans="1:3" x14ac:dyDescent="0.25">
      <c r="A4201">
        <v>23</v>
      </c>
      <c r="B4201">
        <v>15830</v>
      </c>
      <c r="C4201">
        <f>VLOOKUP(Table_ExternalData_1[[#This Row],[Discount_Id]],Popusti!A:C,3,0)</f>
        <v>25</v>
      </c>
    </row>
    <row r="4202" spans="1:3" x14ac:dyDescent="0.25">
      <c r="A4202">
        <v>23</v>
      </c>
      <c r="B4202">
        <v>15831</v>
      </c>
      <c r="C4202">
        <f>VLOOKUP(Table_ExternalData_1[[#This Row],[Discount_Id]],Popusti!A:C,3,0)</f>
        <v>25</v>
      </c>
    </row>
    <row r="4203" spans="1:3" x14ac:dyDescent="0.25">
      <c r="A4203">
        <v>23</v>
      </c>
      <c r="B4203">
        <v>15832</v>
      </c>
      <c r="C4203">
        <f>VLOOKUP(Table_ExternalData_1[[#This Row],[Discount_Id]],Popusti!A:C,3,0)</f>
        <v>25</v>
      </c>
    </row>
    <row r="4204" spans="1:3" x14ac:dyDescent="0.25">
      <c r="A4204">
        <v>23</v>
      </c>
      <c r="B4204">
        <v>15833</v>
      </c>
      <c r="C4204">
        <f>VLOOKUP(Table_ExternalData_1[[#This Row],[Discount_Id]],Popusti!A:C,3,0)</f>
        <v>25</v>
      </c>
    </row>
    <row r="4205" spans="1:3" x14ac:dyDescent="0.25">
      <c r="A4205">
        <v>23</v>
      </c>
      <c r="B4205">
        <v>15834</v>
      </c>
      <c r="C4205">
        <f>VLOOKUP(Table_ExternalData_1[[#This Row],[Discount_Id]],Popusti!A:C,3,0)</f>
        <v>25</v>
      </c>
    </row>
    <row r="4206" spans="1:3" x14ac:dyDescent="0.25">
      <c r="A4206">
        <v>23</v>
      </c>
      <c r="B4206">
        <v>15835</v>
      </c>
      <c r="C4206">
        <f>VLOOKUP(Table_ExternalData_1[[#This Row],[Discount_Id]],Popusti!A:C,3,0)</f>
        <v>25</v>
      </c>
    </row>
    <row r="4207" spans="1:3" x14ac:dyDescent="0.25">
      <c r="A4207">
        <v>23</v>
      </c>
      <c r="B4207">
        <v>15875</v>
      </c>
      <c r="C4207">
        <f>VLOOKUP(Table_ExternalData_1[[#This Row],[Discount_Id]],Popusti!A:C,3,0)</f>
        <v>25</v>
      </c>
    </row>
    <row r="4208" spans="1:3" x14ac:dyDescent="0.25">
      <c r="A4208">
        <v>23</v>
      </c>
      <c r="B4208">
        <v>15880</v>
      </c>
      <c r="C4208">
        <f>VLOOKUP(Table_ExternalData_1[[#This Row],[Discount_Id]],Popusti!A:C,3,0)</f>
        <v>25</v>
      </c>
    </row>
    <row r="4209" spans="1:3" x14ac:dyDescent="0.25">
      <c r="A4209">
        <v>23</v>
      </c>
      <c r="B4209">
        <v>15883</v>
      </c>
      <c r="C4209">
        <f>VLOOKUP(Table_ExternalData_1[[#This Row],[Discount_Id]],Popusti!A:C,3,0)</f>
        <v>25</v>
      </c>
    </row>
    <row r="4210" spans="1:3" x14ac:dyDescent="0.25">
      <c r="A4210">
        <v>23</v>
      </c>
      <c r="B4210">
        <v>15886</v>
      </c>
      <c r="C4210">
        <f>VLOOKUP(Table_ExternalData_1[[#This Row],[Discount_Id]],Popusti!A:C,3,0)</f>
        <v>25</v>
      </c>
    </row>
    <row r="4211" spans="1:3" x14ac:dyDescent="0.25">
      <c r="A4211">
        <v>23</v>
      </c>
      <c r="B4211">
        <v>15889</v>
      </c>
      <c r="C4211">
        <f>VLOOKUP(Table_ExternalData_1[[#This Row],[Discount_Id]],Popusti!A:C,3,0)</f>
        <v>25</v>
      </c>
    </row>
    <row r="4212" spans="1:3" x14ac:dyDescent="0.25">
      <c r="A4212">
        <v>23</v>
      </c>
      <c r="B4212">
        <v>15897</v>
      </c>
      <c r="C4212">
        <f>VLOOKUP(Table_ExternalData_1[[#This Row],[Discount_Id]],Popusti!A:C,3,0)</f>
        <v>25</v>
      </c>
    </row>
    <row r="4213" spans="1:3" x14ac:dyDescent="0.25">
      <c r="A4213">
        <v>23</v>
      </c>
      <c r="B4213">
        <v>15939</v>
      </c>
      <c r="C4213">
        <f>VLOOKUP(Table_ExternalData_1[[#This Row],[Discount_Id]],Popusti!A:C,3,0)</f>
        <v>25</v>
      </c>
    </row>
    <row r="4214" spans="1:3" x14ac:dyDescent="0.25">
      <c r="A4214">
        <v>23</v>
      </c>
      <c r="B4214">
        <v>15940</v>
      </c>
      <c r="C4214">
        <f>VLOOKUP(Table_ExternalData_1[[#This Row],[Discount_Id]],Popusti!A:C,3,0)</f>
        <v>25</v>
      </c>
    </row>
    <row r="4215" spans="1:3" x14ac:dyDescent="0.25">
      <c r="A4215">
        <v>23</v>
      </c>
      <c r="B4215">
        <v>15948</v>
      </c>
      <c r="C4215">
        <f>VLOOKUP(Table_ExternalData_1[[#This Row],[Discount_Id]],Popusti!A:C,3,0)</f>
        <v>25</v>
      </c>
    </row>
    <row r="4216" spans="1:3" x14ac:dyDescent="0.25">
      <c r="A4216">
        <v>23</v>
      </c>
      <c r="B4216">
        <v>15950</v>
      </c>
      <c r="C4216">
        <f>VLOOKUP(Table_ExternalData_1[[#This Row],[Discount_Id]],Popusti!A:C,3,0)</f>
        <v>25</v>
      </c>
    </row>
    <row r="4217" spans="1:3" x14ac:dyDescent="0.25">
      <c r="A4217">
        <v>23</v>
      </c>
      <c r="B4217">
        <v>15955</v>
      </c>
      <c r="C4217">
        <f>VLOOKUP(Table_ExternalData_1[[#This Row],[Discount_Id]],Popusti!A:C,3,0)</f>
        <v>25</v>
      </c>
    </row>
    <row r="4218" spans="1:3" x14ac:dyDescent="0.25">
      <c r="A4218">
        <v>23</v>
      </c>
      <c r="B4218">
        <v>15966</v>
      </c>
      <c r="C4218">
        <f>VLOOKUP(Table_ExternalData_1[[#This Row],[Discount_Id]],Popusti!A:C,3,0)</f>
        <v>25</v>
      </c>
    </row>
    <row r="4219" spans="1:3" x14ac:dyDescent="0.25">
      <c r="A4219">
        <v>23</v>
      </c>
      <c r="B4219">
        <v>16210</v>
      </c>
      <c r="C4219">
        <f>VLOOKUP(Table_ExternalData_1[[#This Row],[Discount_Id]],Popusti!A:C,3,0)</f>
        <v>25</v>
      </c>
    </row>
    <row r="4220" spans="1:3" x14ac:dyDescent="0.25">
      <c r="A4220">
        <v>23</v>
      </c>
      <c r="B4220">
        <v>16211</v>
      </c>
      <c r="C4220">
        <f>VLOOKUP(Table_ExternalData_1[[#This Row],[Discount_Id]],Popusti!A:C,3,0)</f>
        <v>25</v>
      </c>
    </row>
    <row r="4221" spans="1:3" x14ac:dyDescent="0.25">
      <c r="A4221">
        <v>23</v>
      </c>
      <c r="B4221">
        <v>16212</v>
      </c>
      <c r="C4221">
        <f>VLOOKUP(Table_ExternalData_1[[#This Row],[Discount_Id]],Popusti!A:C,3,0)</f>
        <v>25</v>
      </c>
    </row>
    <row r="4222" spans="1:3" x14ac:dyDescent="0.25">
      <c r="A4222">
        <v>23</v>
      </c>
      <c r="B4222">
        <v>16215</v>
      </c>
      <c r="C4222">
        <f>VLOOKUP(Table_ExternalData_1[[#This Row],[Discount_Id]],Popusti!A:C,3,0)</f>
        <v>25</v>
      </c>
    </row>
    <row r="4223" spans="1:3" x14ac:dyDescent="0.25">
      <c r="A4223">
        <v>23</v>
      </c>
      <c r="B4223">
        <v>16234</v>
      </c>
      <c r="C4223">
        <f>VLOOKUP(Table_ExternalData_1[[#This Row],[Discount_Id]],Popusti!A:C,3,0)</f>
        <v>25</v>
      </c>
    </row>
    <row r="4224" spans="1:3" x14ac:dyDescent="0.25">
      <c r="A4224">
        <v>23</v>
      </c>
      <c r="B4224">
        <v>16271</v>
      </c>
      <c r="C4224">
        <f>VLOOKUP(Table_ExternalData_1[[#This Row],[Discount_Id]],Popusti!A:C,3,0)</f>
        <v>25</v>
      </c>
    </row>
    <row r="4225" spans="1:3" x14ac:dyDescent="0.25">
      <c r="A4225">
        <v>23</v>
      </c>
      <c r="B4225">
        <v>16272</v>
      </c>
      <c r="C4225">
        <f>VLOOKUP(Table_ExternalData_1[[#This Row],[Discount_Id]],Popusti!A:C,3,0)</f>
        <v>25</v>
      </c>
    </row>
    <row r="4226" spans="1:3" x14ac:dyDescent="0.25">
      <c r="A4226">
        <v>23</v>
      </c>
      <c r="B4226">
        <v>16319</v>
      </c>
      <c r="C4226">
        <f>VLOOKUP(Table_ExternalData_1[[#This Row],[Discount_Id]],Popusti!A:C,3,0)</f>
        <v>25</v>
      </c>
    </row>
    <row r="4227" spans="1:3" x14ac:dyDescent="0.25">
      <c r="A4227">
        <v>23</v>
      </c>
      <c r="B4227">
        <v>16320</v>
      </c>
      <c r="C4227">
        <f>VLOOKUP(Table_ExternalData_1[[#This Row],[Discount_Id]],Popusti!A:C,3,0)</f>
        <v>25</v>
      </c>
    </row>
    <row r="4228" spans="1:3" x14ac:dyDescent="0.25">
      <c r="A4228">
        <v>23</v>
      </c>
      <c r="B4228">
        <v>16344</v>
      </c>
      <c r="C4228">
        <f>VLOOKUP(Table_ExternalData_1[[#This Row],[Discount_Id]],Popusti!A:C,3,0)</f>
        <v>25</v>
      </c>
    </row>
    <row r="4229" spans="1:3" x14ac:dyDescent="0.25">
      <c r="A4229">
        <v>23</v>
      </c>
      <c r="B4229">
        <v>16350</v>
      </c>
      <c r="C4229">
        <f>VLOOKUP(Table_ExternalData_1[[#This Row],[Discount_Id]],Popusti!A:C,3,0)</f>
        <v>25</v>
      </c>
    </row>
    <row r="4230" spans="1:3" x14ac:dyDescent="0.25">
      <c r="A4230">
        <v>23</v>
      </c>
      <c r="B4230">
        <v>16351</v>
      </c>
      <c r="C4230">
        <f>VLOOKUP(Table_ExternalData_1[[#This Row],[Discount_Id]],Popusti!A:C,3,0)</f>
        <v>25</v>
      </c>
    </row>
    <row r="4231" spans="1:3" x14ac:dyDescent="0.25">
      <c r="A4231">
        <v>23</v>
      </c>
      <c r="B4231">
        <v>16406</v>
      </c>
      <c r="C4231">
        <f>VLOOKUP(Table_ExternalData_1[[#This Row],[Discount_Id]],Popusti!A:C,3,0)</f>
        <v>25</v>
      </c>
    </row>
    <row r="4232" spans="1:3" x14ac:dyDescent="0.25">
      <c r="A4232">
        <v>23</v>
      </c>
      <c r="B4232">
        <v>16407</v>
      </c>
      <c r="C4232">
        <f>VLOOKUP(Table_ExternalData_1[[#This Row],[Discount_Id]],Popusti!A:C,3,0)</f>
        <v>25</v>
      </c>
    </row>
    <row r="4233" spans="1:3" x14ac:dyDescent="0.25">
      <c r="A4233">
        <v>23</v>
      </c>
      <c r="B4233">
        <v>16408</v>
      </c>
      <c r="C4233">
        <f>VLOOKUP(Table_ExternalData_1[[#This Row],[Discount_Id]],Popusti!A:C,3,0)</f>
        <v>25</v>
      </c>
    </row>
    <row r="4234" spans="1:3" x14ac:dyDescent="0.25">
      <c r="A4234">
        <v>23</v>
      </c>
      <c r="B4234">
        <v>16423</v>
      </c>
      <c r="C4234">
        <f>VLOOKUP(Table_ExternalData_1[[#This Row],[Discount_Id]],Popusti!A:C,3,0)</f>
        <v>25</v>
      </c>
    </row>
    <row r="4235" spans="1:3" x14ac:dyDescent="0.25">
      <c r="A4235">
        <v>23</v>
      </c>
      <c r="B4235">
        <v>16427</v>
      </c>
      <c r="C4235">
        <f>VLOOKUP(Table_ExternalData_1[[#This Row],[Discount_Id]],Popusti!A:C,3,0)</f>
        <v>25</v>
      </c>
    </row>
    <row r="4236" spans="1:3" x14ac:dyDescent="0.25">
      <c r="A4236">
        <v>23</v>
      </c>
      <c r="B4236">
        <v>16445</v>
      </c>
      <c r="C4236">
        <f>VLOOKUP(Table_ExternalData_1[[#This Row],[Discount_Id]],Popusti!A:C,3,0)</f>
        <v>25</v>
      </c>
    </row>
    <row r="4237" spans="1:3" x14ac:dyDescent="0.25">
      <c r="A4237">
        <v>23</v>
      </c>
      <c r="B4237">
        <v>16456</v>
      </c>
      <c r="C4237">
        <f>VLOOKUP(Table_ExternalData_1[[#This Row],[Discount_Id]],Popusti!A:C,3,0)</f>
        <v>25</v>
      </c>
    </row>
    <row r="4238" spans="1:3" x14ac:dyDescent="0.25">
      <c r="A4238">
        <v>23</v>
      </c>
      <c r="B4238">
        <v>16468</v>
      </c>
      <c r="C4238">
        <f>VLOOKUP(Table_ExternalData_1[[#This Row],[Discount_Id]],Popusti!A:C,3,0)</f>
        <v>25</v>
      </c>
    </row>
    <row r="4239" spans="1:3" x14ac:dyDescent="0.25">
      <c r="A4239">
        <v>23</v>
      </c>
      <c r="B4239">
        <v>16469</v>
      </c>
      <c r="C4239">
        <f>VLOOKUP(Table_ExternalData_1[[#This Row],[Discount_Id]],Popusti!A:C,3,0)</f>
        <v>25</v>
      </c>
    </row>
    <row r="4240" spans="1:3" x14ac:dyDescent="0.25">
      <c r="A4240">
        <v>23</v>
      </c>
      <c r="B4240">
        <v>16470</v>
      </c>
      <c r="C4240">
        <f>VLOOKUP(Table_ExternalData_1[[#This Row],[Discount_Id]],Popusti!A:C,3,0)</f>
        <v>25</v>
      </c>
    </row>
    <row r="4241" spans="1:3" x14ac:dyDescent="0.25">
      <c r="A4241">
        <v>23</v>
      </c>
      <c r="B4241">
        <v>16471</v>
      </c>
      <c r="C4241">
        <f>VLOOKUP(Table_ExternalData_1[[#This Row],[Discount_Id]],Popusti!A:C,3,0)</f>
        <v>25</v>
      </c>
    </row>
    <row r="4242" spans="1:3" x14ac:dyDescent="0.25">
      <c r="A4242">
        <v>23</v>
      </c>
      <c r="B4242">
        <v>16484</v>
      </c>
      <c r="C4242">
        <f>VLOOKUP(Table_ExternalData_1[[#This Row],[Discount_Id]],Popusti!A:C,3,0)</f>
        <v>25</v>
      </c>
    </row>
    <row r="4243" spans="1:3" x14ac:dyDescent="0.25">
      <c r="A4243">
        <v>23</v>
      </c>
      <c r="B4243">
        <v>16485</v>
      </c>
      <c r="C4243">
        <f>VLOOKUP(Table_ExternalData_1[[#This Row],[Discount_Id]],Popusti!A:C,3,0)</f>
        <v>25</v>
      </c>
    </row>
    <row r="4244" spans="1:3" x14ac:dyDescent="0.25">
      <c r="A4244">
        <v>23</v>
      </c>
      <c r="B4244">
        <v>16510</v>
      </c>
      <c r="C4244">
        <f>VLOOKUP(Table_ExternalData_1[[#This Row],[Discount_Id]],Popusti!A:C,3,0)</f>
        <v>25</v>
      </c>
    </row>
    <row r="4245" spans="1:3" x14ac:dyDescent="0.25">
      <c r="A4245">
        <v>23</v>
      </c>
      <c r="B4245">
        <v>16511</v>
      </c>
      <c r="C4245">
        <f>VLOOKUP(Table_ExternalData_1[[#This Row],[Discount_Id]],Popusti!A:C,3,0)</f>
        <v>25</v>
      </c>
    </row>
    <row r="4246" spans="1:3" x14ac:dyDescent="0.25">
      <c r="A4246">
        <v>23</v>
      </c>
      <c r="B4246">
        <v>16547</v>
      </c>
      <c r="C4246">
        <f>VLOOKUP(Table_ExternalData_1[[#This Row],[Discount_Id]],Popusti!A:C,3,0)</f>
        <v>25</v>
      </c>
    </row>
    <row r="4247" spans="1:3" x14ac:dyDescent="0.25">
      <c r="A4247">
        <v>23</v>
      </c>
      <c r="B4247">
        <v>16553</v>
      </c>
      <c r="C4247">
        <f>VLOOKUP(Table_ExternalData_1[[#This Row],[Discount_Id]],Popusti!A:C,3,0)</f>
        <v>25</v>
      </c>
    </row>
    <row r="4248" spans="1:3" x14ac:dyDescent="0.25">
      <c r="A4248">
        <v>23</v>
      </c>
      <c r="B4248">
        <v>16554</v>
      </c>
      <c r="C4248">
        <f>VLOOKUP(Table_ExternalData_1[[#This Row],[Discount_Id]],Popusti!A:C,3,0)</f>
        <v>25</v>
      </c>
    </row>
    <row r="4249" spans="1:3" x14ac:dyDescent="0.25">
      <c r="A4249">
        <v>23</v>
      </c>
      <c r="B4249">
        <v>16556</v>
      </c>
      <c r="C4249">
        <f>VLOOKUP(Table_ExternalData_1[[#This Row],[Discount_Id]],Popusti!A:C,3,0)</f>
        <v>25</v>
      </c>
    </row>
    <row r="4250" spans="1:3" x14ac:dyDescent="0.25">
      <c r="A4250">
        <v>23</v>
      </c>
      <c r="B4250">
        <v>16574</v>
      </c>
      <c r="C4250">
        <f>VLOOKUP(Table_ExternalData_1[[#This Row],[Discount_Id]],Popusti!A:C,3,0)</f>
        <v>25</v>
      </c>
    </row>
    <row r="4251" spans="1:3" x14ac:dyDescent="0.25">
      <c r="A4251">
        <v>23</v>
      </c>
      <c r="B4251">
        <v>16575</v>
      </c>
      <c r="C4251">
        <f>VLOOKUP(Table_ExternalData_1[[#This Row],[Discount_Id]],Popusti!A:C,3,0)</f>
        <v>25</v>
      </c>
    </row>
    <row r="4252" spans="1:3" x14ac:dyDescent="0.25">
      <c r="A4252">
        <v>23</v>
      </c>
      <c r="B4252">
        <v>16641</v>
      </c>
      <c r="C4252">
        <f>VLOOKUP(Table_ExternalData_1[[#This Row],[Discount_Id]],Popusti!A:C,3,0)</f>
        <v>25</v>
      </c>
    </row>
    <row r="4253" spans="1:3" x14ac:dyDescent="0.25">
      <c r="A4253">
        <v>23</v>
      </c>
      <c r="B4253">
        <v>16646</v>
      </c>
      <c r="C4253">
        <f>VLOOKUP(Table_ExternalData_1[[#This Row],[Discount_Id]],Popusti!A:C,3,0)</f>
        <v>25</v>
      </c>
    </row>
    <row r="4254" spans="1:3" x14ac:dyDescent="0.25">
      <c r="A4254">
        <v>23</v>
      </c>
      <c r="B4254">
        <v>16701</v>
      </c>
      <c r="C4254">
        <f>VLOOKUP(Table_ExternalData_1[[#This Row],[Discount_Id]],Popusti!A:C,3,0)</f>
        <v>25</v>
      </c>
    </row>
    <row r="4255" spans="1:3" x14ac:dyDescent="0.25">
      <c r="A4255">
        <v>23</v>
      </c>
      <c r="B4255">
        <v>16744</v>
      </c>
      <c r="C4255">
        <f>VLOOKUP(Table_ExternalData_1[[#This Row],[Discount_Id]],Popusti!A:C,3,0)</f>
        <v>25</v>
      </c>
    </row>
    <row r="4256" spans="1:3" x14ac:dyDescent="0.25">
      <c r="A4256">
        <v>23</v>
      </c>
      <c r="B4256">
        <v>16745</v>
      </c>
      <c r="C4256">
        <f>VLOOKUP(Table_ExternalData_1[[#This Row],[Discount_Id]],Popusti!A:C,3,0)</f>
        <v>25</v>
      </c>
    </row>
    <row r="4257" spans="1:3" x14ac:dyDescent="0.25">
      <c r="A4257">
        <v>23</v>
      </c>
      <c r="B4257">
        <v>16746</v>
      </c>
      <c r="C4257">
        <f>VLOOKUP(Table_ExternalData_1[[#This Row],[Discount_Id]],Popusti!A:C,3,0)</f>
        <v>25</v>
      </c>
    </row>
    <row r="4258" spans="1:3" x14ac:dyDescent="0.25">
      <c r="A4258">
        <v>23</v>
      </c>
      <c r="B4258">
        <v>16754</v>
      </c>
      <c r="C4258">
        <f>VLOOKUP(Table_ExternalData_1[[#This Row],[Discount_Id]],Popusti!A:C,3,0)</f>
        <v>25</v>
      </c>
    </row>
    <row r="4259" spans="1:3" x14ac:dyDescent="0.25">
      <c r="A4259">
        <v>23</v>
      </c>
      <c r="B4259">
        <v>16755</v>
      </c>
      <c r="C4259">
        <f>VLOOKUP(Table_ExternalData_1[[#This Row],[Discount_Id]],Popusti!A:C,3,0)</f>
        <v>25</v>
      </c>
    </row>
    <row r="4260" spans="1:3" x14ac:dyDescent="0.25">
      <c r="A4260">
        <v>23</v>
      </c>
      <c r="B4260">
        <v>16756</v>
      </c>
      <c r="C4260">
        <f>VLOOKUP(Table_ExternalData_1[[#This Row],[Discount_Id]],Popusti!A:C,3,0)</f>
        <v>25</v>
      </c>
    </row>
    <row r="4261" spans="1:3" x14ac:dyDescent="0.25">
      <c r="A4261">
        <v>23</v>
      </c>
      <c r="B4261">
        <v>16761</v>
      </c>
      <c r="C4261">
        <f>VLOOKUP(Table_ExternalData_1[[#This Row],[Discount_Id]],Popusti!A:C,3,0)</f>
        <v>25</v>
      </c>
    </row>
    <row r="4262" spans="1:3" x14ac:dyDescent="0.25">
      <c r="A4262">
        <v>23</v>
      </c>
      <c r="B4262">
        <v>16762</v>
      </c>
      <c r="C4262">
        <f>VLOOKUP(Table_ExternalData_1[[#This Row],[Discount_Id]],Popusti!A:C,3,0)</f>
        <v>25</v>
      </c>
    </row>
    <row r="4263" spans="1:3" x14ac:dyDescent="0.25">
      <c r="A4263">
        <v>23</v>
      </c>
      <c r="B4263">
        <v>16763</v>
      </c>
      <c r="C4263">
        <f>VLOOKUP(Table_ExternalData_1[[#This Row],[Discount_Id]],Popusti!A:C,3,0)</f>
        <v>25</v>
      </c>
    </row>
    <row r="4264" spans="1:3" x14ac:dyDescent="0.25">
      <c r="A4264">
        <v>23</v>
      </c>
      <c r="B4264">
        <v>16764</v>
      </c>
      <c r="C4264">
        <f>VLOOKUP(Table_ExternalData_1[[#This Row],[Discount_Id]],Popusti!A:C,3,0)</f>
        <v>25</v>
      </c>
    </row>
    <row r="4265" spans="1:3" x14ac:dyDescent="0.25">
      <c r="A4265">
        <v>23</v>
      </c>
      <c r="B4265">
        <v>16778</v>
      </c>
      <c r="C4265">
        <f>VLOOKUP(Table_ExternalData_1[[#This Row],[Discount_Id]],Popusti!A:C,3,0)</f>
        <v>25</v>
      </c>
    </row>
    <row r="4266" spans="1:3" x14ac:dyDescent="0.25">
      <c r="A4266">
        <v>23</v>
      </c>
      <c r="B4266">
        <v>16780</v>
      </c>
      <c r="C4266">
        <f>VLOOKUP(Table_ExternalData_1[[#This Row],[Discount_Id]],Popusti!A:C,3,0)</f>
        <v>25</v>
      </c>
    </row>
    <row r="4267" spans="1:3" x14ac:dyDescent="0.25">
      <c r="A4267">
        <v>23</v>
      </c>
      <c r="B4267">
        <v>16786</v>
      </c>
      <c r="C4267">
        <f>VLOOKUP(Table_ExternalData_1[[#This Row],[Discount_Id]],Popusti!A:C,3,0)</f>
        <v>25</v>
      </c>
    </row>
    <row r="4268" spans="1:3" x14ac:dyDescent="0.25">
      <c r="A4268">
        <v>23</v>
      </c>
      <c r="B4268">
        <v>16790</v>
      </c>
      <c r="C4268">
        <f>VLOOKUP(Table_ExternalData_1[[#This Row],[Discount_Id]],Popusti!A:C,3,0)</f>
        <v>25</v>
      </c>
    </row>
    <row r="4269" spans="1:3" x14ac:dyDescent="0.25">
      <c r="A4269">
        <v>23</v>
      </c>
      <c r="B4269">
        <v>16791</v>
      </c>
      <c r="C4269">
        <f>VLOOKUP(Table_ExternalData_1[[#This Row],[Discount_Id]],Popusti!A:C,3,0)</f>
        <v>25</v>
      </c>
    </row>
    <row r="4270" spans="1:3" x14ac:dyDescent="0.25">
      <c r="A4270">
        <v>23</v>
      </c>
      <c r="B4270">
        <v>16795</v>
      </c>
      <c r="C4270">
        <f>VLOOKUP(Table_ExternalData_1[[#This Row],[Discount_Id]],Popusti!A:C,3,0)</f>
        <v>25</v>
      </c>
    </row>
    <row r="4271" spans="1:3" x14ac:dyDescent="0.25">
      <c r="A4271">
        <v>23</v>
      </c>
      <c r="B4271">
        <v>16798</v>
      </c>
      <c r="C4271">
        <f>VLOOKUP(Table_ExternalData_1[[#This Row],[Discount_Id]],Popusti!A:C,3,0)</f>
        <v>25</v>
      </c>
    </row>
    <row r="4272" spans="1:3" x14ac:dyDescent="0.25">
      <c r="A4272">
        <v>23</v>
      </c>
      <c r="B4272">
        <v>16799</v>
      </c>
      <c r="C4272">
        <f>VLOOKUP(Table_ExternalData_1[[#This Row],[Discount_Id]],Popusti!A:C,3,0)</f>
        <v>25</v>
      </c>
    </row>
    <row r="4273" spans="1:3" x14ac:dyDescent="0.25">
      <c r="A4273">
        <v>23</v>
      </c>
      <c r="B4273">
        <v>16800</v>
      </c>
      <c r="C4273">
        <f>VLOOKUP(Table_ExternalData_1[[#This Row],[Discount_Id]],Popusti!A:C,3,0)</f>
        <v>25</v>
      </c>
    </row>
    <row r="4274" spans="1:3" x14ac:dyDescent="0.25">
      <c r="A4274">
        <v>23</v>
      </c>
      <c r="B4274">
        <v>16801</v>
      </c>
      <c r="C4274">
        <f>VLOOKUP(Table_ExternalData_1[[#This Row],[Discount_Id]],Popusti!A:C,3,0)</f>
        <v>25</v>
      </c>
    </row>
    <row r="4275" spans="1:3" x14ac:dyDescent="0.25">
      <c r="A4275">
        <v>23</v>
      </c>
      <c r="B4275">
        <v>16804</v>
      </c>
      <c r="C4275">
        <f>VLOOKUP(Table_ExternalData_1[[#This Row],[Discount_Id]],Popusti!A:C,3,0)</f>
        <v>25</v>
      </c>
    </row>
    <row r="4276" spans="1:3" x14ac:dyDescent="0.25">
      <c r="A4276">
        <v>23</v>
      </c>
      <c r="B4276">
        <v>16805</v>
      </c>
      <c r="C4276">
        <f>VLOOKUP(Table_ExternalData_1[[#This Row],[Discount_Id]],Popusti!A:C,3,0)</f>
        <v>25</v>
      </c>
    </row>
    <row r="4277" spans="1:3" x14ac:dyDescent="0.25">
      <c r="A4277">
        <v>23</v>
      </c>
      <c r="B4277">
        <v>16806</v>
      </c>
      <c r="C4277">
        <f>VLOOKUP(Table_ExternalData_1[[#This Row],[Discount_Id]],Popusti!A:C,3,0)</f>
        <v>25</v>
      </c>
    </row>
    <row r="4278" spans="1:3" x14ac:dyDescent="0.25">
      <c r="A4278">
        <v>23</v>
      </c>
      <c r="B4278">
        <v>16807</v>
      </c>
      <c r="C4278">
        <f>VLOOKUP(Table_ExternalData_1[[#This Row],[Discount_Id]],Popusti!A:C,3,0)</f>
        <v>25</v>
      </c>
    </row>
    <row r="4279" spans="1:3" x14ac:dyDescent="0.25">
      <c r="A4279">
        <v>23</v>
      </c>
      <c r="B4279">
        <v>16811</v>
      </c>
      <c r="C4279">
        <f>VLOOKUP(Table_ExternalData_1[[#This Row],[Discount_Id]],Popusti!A:C,3,0)</f>
        <v>25</v>
      </c>
    </row>
    <row r="4280" spans="1:3" x14ac:dyDescent="0.25">
      <c r="A4280">
        <v>23</v>
      </c>
      <c r="B4280">
        <v>16814</v>
      </c>
      <c r="C4280">
        <f>VLOOKUP(Table_ExternalData_1[[#This Row],[Discount_Id]],Popusti!A:C,3,0)</f>
        <v>25</v>
      </c>
    </row>
    <row r="4281" spans="1:3" x14ac:dyDescent="0.25">
      <c r="A4281">
        <v>23</v>
      </c>
      <c r="B4281">
        <v>16815</v>
      </c>
      <c r="C4281">
        <f>VLOOKUP(Table_ExternalData_1[[#This Row],[Discount_Id]],Popusti!A:C,3,0)</f>
        <v>25</v>
      </c>
    </row>
    <row r="4282" spans="1:3" x14ac:dyDescent="0.25">
      <c r="A4282">
        <v>23</v>
      </c>
      <c r="B4282">
        <v>16816</v>
      </c>
      <c r="C4282">
        <f>VLOOKUP(Table_ExternalData_1[[#This Row],[Discount_Id]],Popusti!A:C,3,0)</f>
        <v>25</v>
      </c>
    </row>
    <row r="4283" spans="1:3" x14ac:dyDescent="0.25">
      <c r="A4283">
        <v>23</v>
      </c>
      <c r="B4283">
        <v>16817</v>
      </c>
      <c r="C4283">
        <f>VLOOKUP(Table_ExternalData_1[[#This Row],[Discount_Id]],Popusti!A:C,3,0)</f>
        <v>25</v>
      </c>
    </row>
    <row r="4284" spans="1:3" x14ac:dyDescent="0.25">
      <c r="A4284">
        <v>23</v>
      </c>
      <c r="B4284">
        <v>16818</v>
      </c>
      <c r="C4284">
        <f>VLOOKUP(Table_ExternalData_1[[#This Row],[Discount_Id]],Popusti!A:C,3,0)</f>
        <v>25</v>
      </c>
    </row>
    <row r="4285" spans="1:3" x14ac:dyDescent="0.25">
      <c r="A4285">
        <v>23</v>
      </c>
      <c r="B4285">
        <v>16819</v>
      </c>
      <c r="C4285">
        <f>VLOOKUP(Table_ExternalData_1[[#This Row],[Discount_Id]],Popusti!A:C,3,0)</f>
        <v>25</v>
      </c>
    </row>
    <row r="4286" spans="1:3" x14ac:dyDescent="0.25">
      <c r="A4286">
        <v>23</v>
      </c>
      <c r="B4286">
        <v>16820</v>
      </c>
      <c r="C4286">
        <f>VLOOKUP(Table_ExternalData_1[[#This Row],[Discount_Id]],Popusti!A:C,3,0)</f>
        <v>25</v>
      </c>
    </row>
    <row r="4287" spans="1:3" x14ac:dyDescent="0.25">
      <c r="A4287">
        <v>23</v>
      </c>
      <c r="B4287">
        <v>16821</v>
      </c>
      <c r="C4287">
        <f>VLOOKUP(Table_ExternalData_1[[#This Row],[Discount_Id]],Popusti!A:C,3,0)</f>
        <v>25</v>
      </c>
    </row>
    <row r="4288" spans="1:3" x14ac:dyDescent="0.25">
      <c r="A4288">
        <v>23</v>
      </c>
      <c r="B4288">
        <v>16822</v>
      </c>
      <c r="C4288">
        <f>VLOOKUP(Table_ExternalData_1[[#This Row],[Discount_Id]],Popusti!A:C,3,0)</f>
        <v>25</v>
      </c>
    </row>
    <row r="4289" spans="1:3" x14ac:dyDescent="0.25">
      <c r="A4289">
        <v>23</v>
      </c>
      <c r="B4289">
        <v>16823</v>
      </c>
      <c r="C4289">
        <f>VLOOKUP(Table_ExternalData_1[[#This Row],[Discount_Id]],Popusti!A:C,3,0)</f>
        <v>25</v>
      </c>
    </row>
    <row r="4290" spans="1:3" x14ac:dyDescent="0.25">
      <c r="A4290">
        <v>23</v>
      </c>
      <c r="B4290">
        <v>16824</v>
      </c>
      <c r="C4290">
        <f>VLOOKUP(Table_ExternalData_1[[#This Row],[Discount_Id]],Popusti!A:C,3,0)</f>
        <v>25</v>
      </c>
    </row>
    <row r="4291" spans="1:3" x14ac:dyDescent="0.25">
      <c r="A4291">
        <v>23</v>
      </c>
      <c r="B4291">
        <v>16825</v>
      </c>
      <c r="C4291">
        <f>VLOOKUP(Table_ExternalData_1[[#This Row],[Discount_Id]],Popusti!A:C,3,0)</f>
        <v>25</v>
      </c>
    </row>
    <row r="4292" spans="1:3" x14ac:dyDescent="0.25">
      <c r="A4292">
        <v>23</v>
      </c>
      <c r="B4292">
        <v>16826</v>
      </c>
      <c r="C4292">
        <f>VLOOKUP(Table_ExternalData_1[[#This Row],[Discount_Id]],Popusti!A:C,3,0)</f>
        <v>25</v>
      </c>
    </row>
    <row r="4293" spans="1:3" x14ac:dyDescent="0.25">
      <c r="A4293">
        <v>23</v>
      </c>
      <c r="B4293">
        <v>16827</v>
      </c>
      <c r="C4293">
        <f>VLOOKUP(Table_ExternalData_1[[#This Row],[Discount_Id]],Popusti!A:C,3,0)</f>
        <v>25</v>
      </c>
    </row>
    <row r="4294" spans="1:3" x14ac:dyDescent="0.25">
      <c r="A4294">
        <v>23</v>
      </c>
      <c r="B4294">
        <v>16828</v>
      </c>
      <c r="C4294">
        <f>VLOOKUP(Table_ExternalData_1[[#This Row],[Discount_Id]],Popusti!A:C,3,0)</f>
        <v>25</v>
      </c>
    </row>
    <row r="4295" spans="1:3" x14ac:dyDescent="0.25">
      <c r="A4295">
        <v>23</v>
      </c>
      <c r="B4295">
        <v>16829</v>
      </c>
      <c r="C4295">
        <f>VLOOKUP(Table_ExternalData_1[[#This Row],[Discount_Id]],Popusti!A:C,3,0)</f>
        <v>25</v>
      </c>
    </row>
    <row r="4296" spans="1:3" x14ac:dyDescent="0.25">
      <c r="A4296">
        <v>23</v>
      </c>
      <c r="B4296">
        <v>16830</v>
      </c>
      <c r="C4296">
        <f>VLOOKUP(Table_ExternalData_1[[#This Row],[Discount_Id]],Popusti!A:C,3,0)</f>
        <v>25</v>
      </c>
    </row>
    <row r="4297" spans="1:3" x14ac:dyDescent="0.25">
      <c r="A4297">
        <v>23</v>
      </c>
      <c r="B4297">
        <v>16831</v>
      </c>
      <c r="C4297">
        <f>VLOOKUP(Table_ExternalData_1[[#This Row],[Discount_Id]],Popusti!A:C,3,0)</f>
        <v>25</v>
      </c>
    </row>
    <row r="4298" spans="1:3" x14ac:dyDescent="0.25">
      <c r="A4298">
        <v>23</v>
      </c>
      <c r="B4298">
        <v>16832</v>
      </c>
      <c r="C4298">
        <f>VLOOKUP(Table_ExternalData_1[[#This Row],[Discount_Id]],Popusti!A:C,3,0)</f>
        <v>25</v>
      </c>
    </row>
    <row r="4299" spans="1:3" x14ac:dyDescent="0.25">
      <c r="A4299">
        <v>23</v>
      </c>
      <c r="B4299">
        <v>16833</v>
      </c>
      <c r="C4299">
        <f>VLOOKUP(Table_ExternalData_1[[#This Row],[Discount_Id]],Popusti!A:C,3,0)</f>
        <v>25</v>
      </c>
    </row>
    <row r="4300" spans="1:3" x14ac:dyDescent="0.25">
      <c r="A4300">
        <v>23</v>
      </c>
      <c r="B4300">
        <v>16834</v>
      </c>
      <c r="C4300">
        <f>VLOOKUP(Table_ExternalData_1[[#This Row],[Discount_Id]],Popusti!A:C,3,0)</f>
        <v>25</v>
      </c>
    </row>
    <row r="4301" spans="1:3" x14ac:dyDescent="0.25">
      <c r="A4301">
        <v>23</v>
      </c>
      <c r="B4301">
        <v>16839</v>
      </c>
      <c r="C4301">
        <f>VLOOKUP(Table_ExternalData_1[[#This Row],[Discount_Id]],Popusti!A:C,3,0)</f>
        <v>25</v>
      </c>
    </row>
    <row r="4302" spans="1:3" x14ac:dyDescent="0.25">
      <c r="A4302">
        <v>23</v>
      </c>
      <c r="B4302">
        <v>16846</v>
      </c>
      <c r="C4302">
        <f>VLOOKUP(Table_ExternalData_1[[#This Row],[Discount_Id]],Popusti!A:C,3,0)</f>
        <v>25</v>
      </c>
    </row>
    <row r="4303" spans="1:3" x14ac:dyDescent="0.25">
      <c r="A4303">
        <v>23</v>
      </c>
      <c r="B4303">
        <v>16847</v>
      </c>
      <c r="C4303">
        <f>VLOOKUP(Table_ExternalData_1[[#This Row],[Discount_Id]],Popusti!A:C,3,0)</f>
        <v>25</v>
      </c>
    </row>
    <row r="4304" spans="1:3" x14ac:dyDescent="0.25">
      <c r="A4304">
        <v>23</v>
      </c>
      <c r="B4304">
        <v>16848</v>
      </c>
      <c r="C4304">
        <f>VLOOKUP(Table_ExternalData_1[[#This Row],[Discount_Id]],Popusti!A:C,3,0)</f>
        <v>25</v>
      </c>
    </row>
    <row r="4305" spans="1:3" x14ac:dyDescent="0.25">
      <c r="A4305">
        <v>23</v>
      </c>
      <c r="B4305">
        <v>16849</v>
      </c>
      <c r="C4305">
        <f>VLOOKUP(Table_ExternalData_1[[#This Row],[Discount_Id]],Popusti!A:C,3,0)</f>
        <v>25</v>
      </c>
    </row>
    <row r="4306" spans="1:3" x14ac:dyDescent="0.25">
      <c r="A4306">
        <v>23</v>
      </c>
      <c r="B4306">
        <v>16850</v>
      </c>
      <c r="C4306">
        <f>VLOOKUP(Table_ExternalData_1[[#This Row],[Discount_Id]],Popusti!A:C,3,0)</f>
        <v>25</v>
      </c>
    </row>
    <row r="4307" spans="1:3" x14ac:dyDescent="0.25">
      <c r="A4307">
        <v>23</v>
      </c>
      <c r="B4307">
        <v>16851</v>
      </c>
      <c r="C4307">
        <f>VLOOKUP(Table_ExternalData_1[[#This Row],[Discount_Id]],Popusti!A:C,3,0)</f>
        <v>25</v>
      </c>
    </row>
    <row r="4308" spans="1:3" x14ac:dyDescent="0.25">
      <c r="A4308">
        <v>23</v>
      </c>
      <c r="B4308">
        <v>16852</v>
      </c>
      <c r="C4308">
        <f>VLOOKUP(Table_ExternalData_1[[#This Row],[Discount_Id]],Popusti!A:C,3,0)</f>
        <v>25</v>
      </c>
    </row>
    <row r="4309" spans="1:3" x14ac:dyDescent="0.25">
      <c r="A4309">
        <v>23</v>
      </c>
      <c r="B4309">
        <v>16853</v>
      </c>
      <c r="C4309">
        <f>VLOOKUP(Table_ExternalData_1[[#This Row],[Discount_Id]],Popusti!A:C,3,0)</f>
        <v>25</v>
      </c>
    </row>
    <row r="4310" spans="1:3" x14ac:dyDescent="0.25">
      <c r="A4310">
        <v>23</v>
      </c>
      <c r="B4310">
        <v>16854</v>
      </c>
      <c r="C4310">
        <f>VLOOKUP(Table_ExternalData_1[[#This Row],[Discount_Id]],Popusti!A:C,3,0)</f>
        <v>25</v>
      </c>
    </row>
    <row r="4311" spans="1:3" x14ac:dyDescent="0.25">
      <c r="A4311">
        <v>23</v>
      </c>
      <c r="B4311">
        <v>16855</v>
      </c>
      <c r="C4311">
        <f>VLOOKUP(Table_ExternalData_1[[#This Row],[Discount_Id]],Popusti!A:C,3,0)</f>
        <v>25</v>
      </c>
    </row>
    <row r="4312" spans="1:3" x14ac:dyDescent="0.25">
      <c r="A4312">
        <v>23</v>
      </c>
      <c r="B4312">
        <v>16856</v>
      </c>
      <c r="C4312">
        <f>VLOOKUP(Table_ExternalData_1[[#This Row],[Discount_Id]],Popusti!A:C,3,0)</f>
        <v>25</v>
      </c>
    </row>
    <row r="4313" spans="1:3" x14ac:dyDescent="0.25">
      <c r="A4313">
        <v>23</v>
      </c>
      <c r="B4313">
        <v>16857</v>
      </c>
      <c r="C4313">
        <f>VLOOKUP(Table_ExternalData_1[[#This Row],[Discount_Id]],Popusti!A:C,3,0)</f>
        <v>25</v>
      </c>
    </row>
    <row r="4314" spans="1:3" x14ac:dyDescent="0.25">
      <c r="A4314">
        <v>23</v>
      </c>
      <c r="B4314">
        <v>16858</v>
      </c>
      <c r="C4314">
        <f>VLOOKUP(Table_ExternalData_1[[#This Row],[Discount_Id]],Popusti!A:C,3,0)</f>
        <v>25</v>
      </c>
    </row>
    <row r="4315" spans="1:3" x14ac:dyDescent="0.25">
      <c r="A4315">
        <v>23</v>
      </c>
      <c r="B4315">
        <v>16859</v>
      </c>
      <c r="C4315">
        <f>VLOOKUP(Table_ExternalData_1[[#This Row],[Discount_Id]],Popusti!A:C,3,0)</f>
        <v>25</v>
      </c>
    </row>
    <row r="4316" spans="1:3" x14ac:dyDescent="0.25">
      <c r="A4316">
        <v>23</v>
      </c>
      <c r="B4316">
        <v>16872</v>
      </c>
      <c r="C4316">
        <f>VLOOKUP(Table_ExternalData_1[[#This Row],[Discount_Id]],Popusti!A:C,3,0)</f>
        <v>25</v>
      </c>
    </row>
    <row r="4317" spans="1:3" x14ac:dyDescent="0.25">
      <c r="A4317">
        <v>23</v>
      </c>
      <c r="B4317">
        <v>16886</v>
      </c>
      <c r="C4317">
        <f>VLOOKUP(Table_ExternalData_1[[#This Row],[Discount_Id]],Popusti!A:C,3,0)</f>
        <v>25</v>
      </c>
    </row>
    <row r="4318" spans="1:3" x14ac:dyDescent="0.25">
      <c r="A4318">
        <v>23</v>
      </c>
      <c r="B4318">
        <v>16894</v>
      </c>
      <c r="C4318">
        <f>VLOOKUP(Table_ExternalData_1[[#This Row],[Discount_Id]],Popusti!A:C,3,0)</f>
        <v>25</v>
      </c>
    </row>
    <row r="4319" spans="1:3" x14ac:dyDescent="0.25">
      <c r="A4319">
        <v>23</v>
      </c>
      <c r="B4319">
        <v>16895</v>
      </c>
      <c r="C4319">
        <f>VLOOKUP(Table_ExternalData_1[[#This Row],[Discount_Id]],Popusti!A:C,3,0)</f>
        <v>25</v>
      </c>
    </row>
    <row r="4320" spans="1:3" x14ac:dyDescent="0.25">
      <c r="A4320">
        <v>23</v>
      </c>
      <c r="B4320">
        <v>16905</v>
      </c>
      <c r="C4320">
        <f>VLOOKUP(Table_ExternalData_1[[#This Row],[Discount_Id]],Popusti!A:C,3,0)</f>
        <v>25</v>
      </c>
    </row>
    <row r="4321" spans="1:3" x14ac:dyDescent="0.25">
      <c r="A4321">
        <v>23</v>
      </c>
      <c r="B4321">
        <v>16912</v>
      </c>
      <c r="C4321">
        <f>VLOOKUP(Table_ExternalData_1[[#This Row],[Discount_Id]],Popusti!A:C,3,0)</f>
        <v>25</v>
      </c>
    </row>
    <row r="4322" spans="1:3" x14ac:dyDescent="0.25">
      <c r="A4322">
        <v>23</v>
      </c>
      <c r="B4322">
        <v>16913</v>
      </c>
      <c r="C4322">
        <f>VLOOKUP(Table_ExternalData_1[[#This Row],[Discount_Id]],Popusti!A:C,3,0)</f>
        <v>25</v>
      </c>
    </row>
    <row r="4323" spans="1:3" x14ac:dyDescent="0.25">
      <c r="A4323">
        <v>23</v>
      </c>
      <c r="B4323">
        <v>16914</v>
      </c>
      <c r="C4323">
        <f>VLOOKUP(Table_ExternalData_1[[#This Row],[Discount_Id]],Popusti!A:C,3,0)</f>
        <v>25</v>
      </c>
    </row>
    <row r="4324" spans="1:3" x14ac:dyDescent="0.25">
      <c r="A4324">
        <v>23</v>
      </c>
      <c r="B4324">
        <v>16915</v>
      </c>
      <c r="C4324">
        <f>VLOOKUP(Table_ExternalData_1[[#This Row],[Discount_Id]],Popusti!A:C,3,0)</f>
        <v>25</v>
      </c>
    </row>
    <row r="4325" spans="1:3" x14ac:dyDescent="0.25">
      <c r="A4325">
        <v>23</v>
      </c>
      <c r="B4325">
        <v>16916</v>
      </c>
      <c r="C4325">
        <f>VLOOKUP(Table_ExternalData_1[[#This Row],[Discount_Id]],Popusti!A:C,3,0)</f>
        <v>25</v>
      </c>
    </row>
    <row r="4326" spans="1:3" x14ac:dyDescent="0.25">
      <c r="A4326">
        <v>23</v>
      </c>
      <c r="B4326">
        <v>16917</v>
      </c>
      <c r="C4326">
        <f>VLOOKUP(Table_ExternalData_1[[#This Row],[Discount_Id]],Popusti!A:C,3,0)</f>
        <v>25</v>
      </c>
    </row>
    <row r="4327" spans="1:3" x14ac:dyDescent="0.25">
      <c r="A4327">
        <v>23</v>
      </c>
      <c r="B4327">
        <v>16923</v>
      </c>
      <c r="C4327">
        <f>VLOOKUP(Table_ExternalData_1[[#This Row],[Discount_Id]],Popusti!A:C,3,0)</f>
        <v>25</v>
      </c>
    </row>
    <row r="4328" spans="1:3" x14ac:dyDescent="0.25">
      <c r="A4328">
        <v>23</v>
      </c>
      <c r="B4328">
        <v>16932</v>
      </c>
      <c r="C4328">
        <f>VLOOKUP(Table_ExternalData_1[[#This Row],[Discount_Id]],Popusti!A:C,3,0)</f>
        <v>25</v>
      </c>
    </row>
    <row r="4329" spans="1:3" x14ac:dyDescent="0.25">
      <c r="A4329">
        <v>23</v>
      </c>
      <c r="B4329">
        <v>16949</v>
      </c>
      <c r="C4329">
        <f>VLOOKUP(Table_ExternalData_1[[#This Row],[Discount_Id]],Popusti!A:C,3,0)</f>
        <v>25</v>
      </c>
    </row>
    <row r="4330" spans="1:3" x14ac:dyDescent="0.25">
      <c r="A4330">
        <v>23</v>
      </c>
      <c r="B4330">
        <v>16972</v>
      </c>
      <c r="C4330">
        <f>VLOOKUP(Table_ExternalData_1[[#This Row],[Discount_Id]],Popusti!A:C,3,0)</f>
        <v>25</v>
      </c>
    </row>
    <row r="4331" spans="1:3" x14ac:dyDescent="0.25">
      <c r="A4331">
        <v>23</v>
      </c>
      <c r="B4331">
        <v>16987</v>
      </c>
      <c r="C4331">
        <f>VLOOKUP(Table_ExternalData_1[[#This Row],[Discount_Id]],Popusti!A:C,3,0)</f>
        <v>25</v>
      </c>
    </row>
    <row r="4332" spans="1:3" x14ac:dyDescent="0.25">
      <c r="A4332">
        <v>23</v>
      </c>
      <c r="B4332">
        <v>16988</v>
      </c>
      <c r="C4332">
        <f>VLOOKUP(Table_ExternalData_1[[#This Row],[Discount_Id]],Popusti!A:C,3,0)</f>
        <v>25</v>
      </c>
    </row>
    <row r="4333" spans="1:3" x14ac:dyDescent="0.25">
      <c r="A4333">
        <v>23</v>
      </c>
      <c r="B4333">
        <v>16990</v>
      </c>
      <c r="C4333">
        <f>VLOOKUP(Table_ExternalData_1[[#This Row],[Discount_Id]],Popusti!A:C,3,0)</f>
        <v>25</v>
      </c>
    </row>
    <row r="4334" spans="1:3" x14ac:dyDescent="0.25">
      <c r="A4334">
        <v>23</v>
      </c>
      <c r="B4334">
        <v>17000</v>
      </c>
      <c r="C4334">
        <f>VLOOKUP(Table_ExternalData_1[[#This Row],[Discount_Id]],Popusti!A:C,3,0)</f>
        <v>25</v>
      </c>
    </row>
    <row r="4335" spans="1:3" x14ac:dyDescent="0.25">
      <c r="A4335">
        <v>23</v>
      </c>
      <c r="B4335">
        <v>17001</v>
      </c>
      <c r="C4335">
        <f>VLOOKUP(Table_ExternalData_1[[#This Row],[Discount_Id]],Popusti!A:C,3,0)</f>
        <v>25</v>
      </c>
    </row>
    <row r="4336" spans="1:3" x14ac:dyDescent="0.25">
      <c r="A4336">
        <v>23</v>
      </c>
      <c r="B4336">
        <v>17002</v>
      </c>
      <c r="C4336">
        <f>VLOOKUP(Table_ExternalData_1[[#This Row],[Discount_Id]],Popusti!A:C,3,0)</f>
        <v>25</v>
      </c>
    </row>
    <row r="4337" spans="1:3" x14ac:dyDescent="0.25">
      <c r="A4337">
        <v>23</v>
      </c>
      <c r="B4337">
        <v>17010</v>
      </c>
      <c r="C4337">
        <f>VLOOKUP(Table_ExternalData_1[[#This Row],[Discount_Id]],Popusti!A:C,3,0)</f>
        <v>25</v>
      </c>
    </row>
    <row r="4338" spans="1:3" x14ac:dyDescent="0.25">
      <c r="A4338">
        <v>23</v>
      </c>
      <c r="B4338">
        <v>17011</v>
      </c>
      <c r="C4338">
        <f>VLOOKUP(Table_ExternalData_1[[#This Row],[Discount_Id]],Popusti!A:C,3,0)</f>
        <v>25</v>
      </c>
    </row>
    <row r="4339" spans="1:3" x14ac:dyDescent="0.25">
      <c r="A4339">
        <v>23</v>
      </c>
      <c r="B4339">
        <v>17012</v>
      </c>
      <c r="C4339">
        <f>VLOOKUP(Table_ExternalData_1[[#This Row],[Discount_Id]],Popusti!A:C,3,0)</f>
        <v>25</v>
      </c>
    </row>
    <row r="4340" spans="1:3" x14ac:dyDescent="0.25">
      <c r="A4340">
        <v>23</v>
      </c>
      <c r="B4340">
        <v>17013</v>
      </c>
      <c r="C4340">
        <f>VLOOKUP(Table_ExternalData_1[[#This Row],[Discount_Id]],Popusti!A:C,3,0)</f>
        <v>25</v>
      </c>
    </row>
    <row r="4341" spans="1:3" x14ac:dyDescent="0.25">
      <c r="A4341">
        <v>23</v>
      </c>
      <c r="B4341">
        <v>17014</v>
      </c>
      <c r="C4341">
        <f>VLOOKUP(Table_ExternalData_1[[#This Row],[Discount_Id]],Popusti!A:C,3,0)</f>
        <v>25</v>
      </c>
    </row>
    <row r="4342" spans="1:3" x14ac:dyDescent="0.25">
      <c r="A4342">
        <v>23</v>
      </c>
      <c r="B4342">
        <v>17015</v>
      </c>
      <c r="C4342">
        <f>VLOOKUP(Table_ExternalData_1[[#This Row],[Discount_Id]],Popusti!A:C,3,0)</f>
        <v>25</v>
      </c>
    </row>
    <row r="4343" spans="1:3" x14ac:dyDescent="0.25">
      <c r="A4343">
        <v>23</v>
      </c>
      <c r="B4343">
        <v>17016</v>
      </c>
      <c r="C4343">
        <f>VLOOKUP(Table_ExternalData_1[[#This Row],[Discount_Id]],Popusti!A:C,3,0)</f>
        <v>25</v>
      </c>
    </row>
    <row r="4344" spans="1:3" x14ac:dyDescent="0.25">
      <c r="A4344">
        <v>23</v>
      </c>
      <c r="B4344">
        <v>17042</v>
      </c>
      <c r="C4344">
        <f>VLOOKUP(Table_ExternalData_1[[#This Row],[Discount_Id]],Popusti!A:C,3,0)</f>
        <v>25</v>
      </c>
    </row>
    <row r="4345" spans="1:3" x14ac:dyDescent="0.25">
      <c r="A4345">
        <v>23</v>
      </c>
      <c r="B4345">
        <v>17074</v>
      </c>
      <c r="C4345">
        <f>VLOOKUP(Table_ExternalData_1[[#This Row],[Discount_Id]],Popusti!A:C,3,0)</f>
        <v>25</v>
      </c>
    </row>
    <row r="4346" spans="1:3" x14ac:dyDescent="0.25">
      <c r="A4346">
        <v>23</v>
      </c>
      <c r="B4346">
        <v>17075</v>
      </c>
      <c r="C4346">
        <f>VLOOKUP(Table_ExternalData_1[[#This Row],[Discount_Id]],Popusti!A:C,3,0)</f>
        <v>25</v>
      </c>
    </row>
    <row r="4347" spans="1:3" x14ac:dyDescent="0.25">
      <c r="A4347">
        <v>23</v>
      </c>
      <c r="B4347">
        <v>17077</v>
      </c>
      <c r="C4347">
        <f>VLOOKUP(Table_ExternalData_1[[#This Row],[Discount_Id]],Popusti!A:C,3,0)</f>
        <v>25</v>
      </c>
    </row>
    <row r="4348" spans="1:3" x14ac:dyDescent="0.25">
      <c r="A4348">
        <v>23</v>
      </c>
      <c r="B4348">
        <v>17078</v>
      </c>
      <c r="C4348">
        <f>VLOOKUP(Table_ExternalData_1[[#This Row],[Discount_Id]],Popusti!A:C,3,0)</f>
        <v>25</v>
      </c>
    </row>
    <row r="4349" spans="1:3" x14ac:dyDescent="0.25">
      <c r="A4349">
        <v>23</v>
      </c>
      <c r="B4349">
        <v>17079</v>
      </c>
      <c r="C4349">
        <f>VLOOKUP(Table_ExternalData_1[[#This Row],[Discount_Id]],Popusti!A:C,3,0)</f>
        <v>25</v>
      </c>
    </row>
    <row r="4350" spans="1:3" x14ac:dyDescent="0.25">
      <c r="A4350">
        <v>23</v>
      </c>
      <c r="B4350">
        <v>17157</v>
      </c>
      <c r="C4350">
        <f>VLOOKUP(Table_ExternalData_1[[#This Row],[Discount_Id]],Popusti!A:C,3,0)</f>
        <v>25</v>
      </c>
    </row>
    <row r="4351" spans="1:3" x14ac:dyDescent="0.25">
      <c r="A4351">
        <v>23</v>
      </c>
      <c r="B4351">
        <v>17161</v>
      </c>
      <c r="C4351">
        <f>VLOOKUP(Table_ExternalData_1[[#This Row],[Discount_Id]],Popusti!A:C,3,0)</f>
        <v>25</v>
      </c>
    </row>
    <row r="4352" spans="1:3" x14ac:dyDescent="0.25">
      <c r="A4352">
        <v>23</v>
      </c>
      <c r="B4352">
        <v>17162</v>
      </c>
      <c r="C4352">
        <f>VLOOKUP(Table_ExternalData_1[[#This Row],[Discount_Id]],Popusti!A:C,3,0)</f>
        <v>25</v>
      </c>
    </row>
    <row r="4353" spans="1:3" x14ac:dyDescent="0.25">
      <c r="A4353">
        <v>23</v>
      </c>
      <c r="B4353">
        <v>17163</v>
      </c>
      <c r="C4353">
        <f>VLOOKUP(Table_ExternalData_1[[#This Row],[Discount_Id]],Popusti!A:C,3,0)</f>
        <v>25</v>
      </c>
    </row>
    <row r="4354" spans="1:3" x14ac:dyDescent="0.25">
      <c r="A4354">
        <v>23</v>
      </c>
      <c r="B4354">
        <v>17164</v>
      </c>
      <c r="C4354">
        <f>VLOOKUP(Table_ExternalData_1[[#This Row],[Discount_Id]],Popusti!A:C,3,0)</f>
        <v>25</v>
      </c>
    </row>
    <row r="4355" spans="1:3" x14ac:dyDescent="0.25">
      <c r="A4355">
        <v>23</v>
      </c>
      <c r="B4355">
        <v>17166</v>
      </c>
      <c r="C4355">
        <f>VLOOKUP(Table_ExternalData_1[[#This Row],[Discount_Id]],Popusti!A:C,3,0)</f>
        <v>25</v>
      </c>
    </row>
    <row r="4356" spans="1:3" x14ac:dyDescent="0.25">
      <c r="A4356">
        <v>23</v>
      </c>
      <c r="B4356">
        <v>17171</v>
      </c>
      <c r="C4356">
        <f>VLOOKUP(Table_ExternalData_1[[#This Row],[Discount_Id]],Popusti!A:C,3,0)</f>
        <v>25</v>
      </c>
    </row>
    <row r="4357" spans="1:3" x14ac:dyDescent="0.25">
      <c r="A4357">
        <v>23</v>
      </c>
      <c r="B4357">
        <v>17174</v>
      </c>
      <c r="C4357">
        <f>VLOOKUP(Table_ExternalData_1[[#This Row],[Discount_Id]],Popusti!A:C,3,0)</f>
        <v>25</v>
      </c>
    </row>
    <row r="4358" spans="1:3" x14ac:dyDescent="0.25">
      <c r="A4358">
        <v>23</v>
      </c>
      <c r="B4358">
        <v>17175</v>
      </c>
      <c r="C4358">
        <f>VLOOKUP(Table_ExternalData_1[[#This Row],[Discount_Id]],Popusti!A:C,3,0)</f>
        <v>25</v>
      </c>
    </row>
    <row r="4359" spans="1:3" x14ac:dyDescent="0.25">
      <c r="A4359">
        <v>23</v>
      </c>
      <c r="B4359">
        <v>17177</v>
      </c>
      <c r="C4359">
        <f>VLOOKUP(Table_ExternalData_1[[#This Row],[Discount_Id]],Popusti!A:C,3,0)</f>
        <v>25</v>
      </c>
    </row>
    <row r="4360" spans="1:3" x14ac:dyDescent="0.25">
      <c r="A4360">
        <v>23</v>
      </c>
      <c r="B4360">
        <v>17196</v>
      </c>
      <c r="C4360">
        <f>VLOOKUP(Table_ExternalData_1[[#This Row],[Discount_Id]],Popusti!A:C,3,0)</f>
        <v>25</v>
      </c>
    </row>
    <row r="4361" spans="1:3" x14ac:dyDescent="0.25">
      <c r="A4361">
        <v>23</v>
      </c>
      <c r="B4361">
        <v>17238</v>
      </c>
      <c r="C4361">
        <f>VLOOKUP(Table_ExternalData_1[[#This Row],[Discount_Id]],Popusti!A:C,3,0)</f>
        <v>25</v>
      </c>
    </row>
    <row r="4362" spans="1:3" x14ac:dyDescent="0.25">
      <c r="A4362">
        <v>23</v>
      </c>
      <c r="B4362">
        <v>17294</v>
      </c>
      <c r="C4362">
        <f>VLOOKUP(Table_ExternalData_1[[#This Row],[Discount_Id]],Popusti!A:C,3,0)</f>
        <v>25</v>
      </c>
    </row>
    <row r="4363" spans="1:3" x14ac:dyDescent="0.25">
      <c r="A4363">
        <v>23</v>
      </c>
      <c r="B4363">
        <v>17295</v>
      </c>
      <c r="C4363">
        <f>VLOOKUP(Table_ExternalData_1[[#This Row],[Discount_Id]],Popusti!A:C,3,0)</f>
        <v>25</v>
      </c>
    </row>
    <row r="4364" spans="1:3" x14ac:dyDescent="0.25">
      <c r="A4364">
        <v>23</v>
      </c>
      <c r="B4364">
        <v>17297</v>
      </c>
      <c r="C4364">
        <f>VLOOKUP(Table_ExternalData_1[[#This Row],[Discount_Id]],Popusti!A:C,3,0)</f>
        <v>25</v>
      </c>
    </row>
    <row r="4365" spans="1:3" x14ac:dyDescent="0.25">
      <c r="A4365">
        <v>23</v>
      </c>
      <c r="B4365">
        <v>17332</v>
      </c>
      <c r="C4365">
        <f>VLOOKUP(Table_ExternalData_1[[#This Row],[Discount_Id]],Popusti!A:C,3,0)</f>
        <v>25</v>
      </c>
    </row>
    <row r="4366" spans="1:3" x14ac:dyDescent="0.25">
      <c r="A4366">
        <v>23</v>
      </c>
      <c r="B4366">
        <v>17339</v>
      </c>
      <c r="C4366">
        <f>VLOOKUP(Table_ExternalData_1[[#This Row],[Discount_Id]],Popusti!A:C,3,0)</f>
        <v>25</v>
      </c>
    </row>
    <row r="4367" spans="1:3" x14ac:dyDescent="0.25">
      <c r="A4367">
        <v>23</v>
      </c>
      <c r="B4367">
        <v>17341</v>
      </c>
      <c r="C4367">
        <f>VLOOKUP(Table_ExternalData_1[[#This Row],[Discount_Id]],Popusti!A:C,3,0)</f>
        <v>25</v>
      </c>
    </row>
    <row r="4368" spans="1:3" x14ac:dyDescent="0.25">
      <c r="A4368">
        <v>23</v>
      </c>
      <c r="B4368">
        <v>17342</v>
      </c>
      <c r="C4368">
        <f>VLOOKUP(Table_ExternalData_1[[#This Row],[Discount_Id]],Popusti!A:C,3,0)</f>
        <v>25</v>
      </c>
    </row>
    <row r="4369" spans="1:3" x14ac:dyDescent="0.25">
      <c r="A4369">
        <v>23</v>
      </c>
      <c r="B4369">
        <v>17354</v>
      </c>
      <c r="C4369">
        <f>VLOOKUP(Table_ExternalData_1[[#This Row],[Discount_Id]],Popusti!A:C,3,0)</f>
        <v>25</v>
      </c>
    </row>
    <row r="4370" spans="1:3" x14ac:dyDescent="0.25">
      <c r="A4370">
        <v>23</v>
      </c>
      <c r="B4370">
        <v>17362</v>
      </c>
      <c r="C4370">
        <f>VLOOKUP(Table_ExternalData_1[[#This Row],[Discount_Id]],Popusti!A:C,3,0)</f>
        <v>25</v>
      </c>
    </row>
    <row r="4371" spans="1:3" x14ac:dyDescent="0.25">
      <c r="A4371">
        <v>23</v>
      </c>
      <c r="B4371">
        <v>17365</v>
      </c>
      <c r="C4371">
        <f>VLOOKUP(Table_ExternalData_1[[#This Row],[Discount_Id]],Popusti!A:C,3,0)</f>
        <v>25</v>
      </c>
    </row>
    <row r="4372" spans="1:3" x14ac:dyDescent="0.25">
      <c r="A4372">
        <v>23</v>
      </c>
      <c r="B4372">
        <v>17390</v>
      </c>
      <c r="C4372">
        <f>VLOOKUP(Table_ExternalData_1[[#This Row],[Discount_Id]],Popusti!A:C,3,0)</f>
        <v>25</v>
      </c>
    </row>
    <row r="4373" spans="1:3" x14ac:dyDescent="0.25">
      <c r="A4373">
        <v>23</v>
      </c>
      <c r="B4373">
        <v>17391</v>
      </c>
      <c r="C4373">
        <f>VLOOKUP(Table_ExternalData_1[[#This Row],[Discount_Id]],Popusti!A:C,3,0)</f>
        <v>25</v>
      </c>
    </row>
    <row r="4374" spans="1:3" x14ac:dyDescent="0.25">
      <c r="A4374">
        <v>23</v>
      </c>
      <c r="B4374">
        <v>17392</v>
      </c>
      <c r="C4374">
        <f>VLOOKUP(Table_ExternalData_1[[#This Row],[Discount_Id]],Popusti!A:C,3,0)</f>
        <v>25</v>
      </c>
    </row>
    <row r="4375" spans="1:3" x14ac:dyDescent="0.25">
      <c r="A4375">
        <v>23</v>
      </c>
      <c r="B4375">
        <v>17393</v>
      </c>
      <c r="C4375">
        <f>VLOOKUP(Table_ExternalData_1[[#This Row],[Discount_Id]],Popusti!A:C,3,0)</f>
        <v>25</v>
      </c>
    </row>
    <row r="4376" spans="1:3" x14ac:dyDescent="0.25">
      <c r="A4376">
        <v>23</v>
      </c>
      <c r="B4376">
        <v>17406</v>
      </c>
      <c r="C4376">
        <f>VLOOKUP(Table_ExternalData_1[[#This Row],[Discount_Id]],Popusti!A:C,3,0)</f>
        <v>25</v>
      </c>
    </row>
    <row r="4377" spans="1:3" x14ac:dyDescent="0.25">
      <c r="A4377">
        <v>23</v>
      </c>
      <c r="B4377">
        <v>17407</v>
      </c>
      <c r="C4377">
        <f>VLOOKUP(Table_ExternalData_1[[#This Row],[Discount_Id]],Popusti!A:C,3,0)</f>
        <v>25</v>
      </c>
    </row>
    <row r="4378" spans="1:3" x14ac:dyDescent="0.25">
      <c r="A4378">
        <v>23</v>
      </c>
      <c r="B4378">
        <v>17426</v>
      </c>
      <c r="C4378">
        <f>VLOOKUP(Table_ExternalData_1[[#This Row],[Discount_Id]],Popusti!A:C,3,0)</f>
        <v>25</v>
      </c>
    </row>
    <row r="4379" spans="1:3" x14ac:dyDescent="0.25">
      <c r="A4379">
        <v>23</v>
      </c>
      <c r="B4379">
        <v>17427</v>
      </c>
      <c r="C4379">
        <f>VLOOKUP(Table_ExternalData_1[[#This Row],[Discount_Id]],Popusti!A:C,3,0)</f>
        <v>25</v>
      </c>
    </row>
    <row r="4380" spans="1:3" x14ac:dyDescent="0.25">
      <c r="A4380">
        <v>23</v>
      </c>
      <c r="B4380">
        <v>17428</v>
      </c>
      <c r="C4380">
        <f>VLOOKUP(Table_ExternalData_1[[#This Row],[Discount_Id]],Popusti!A:C,3,0)</f>
        <v>25</v>
      </c>
    </row>
    <row r="4381" spans="1:3" x14ac:dyDescent="0.25">
      <c r="A4381">
        <v>23</v>
      </c>
      <c r="B4381">
        <v>17429</v>
      </c>
      <c r="C4381">
        <f>VLOOKUP(Table_ExternalData_1[[#This Row],[Discount_Id]],Popusti!A:C,3,0)</f>
        <v>25</v>
      </c>
    </row>
    <row r="4382" spans="1:3" x14ac:dyDescent="0.25">
      <c r="A4382">
        <v>23</v>
      </c>
      <c r="B4382">
        <v>17430</v>
      </c>
      <c r="C4382">
        <f>VLOOKUP(Table_ExternalData_1[[#This Row],[Discount_Id]],Popusti!A:C,3,0)</f>
        <v>25</v>
      </c>
    </row>
    <row r="4383" spans="1:3" x14ac:dyDescent="0.25">
      <c r="A4383">
        <v>23</v>
      </c>
      <c r="B4383">
        <v>17471</v>
      </c>
      <c r="C4383">
        <f>VLOOKUP(Table_ExternalData_1[[#This Row],[Discount_Id]],Popusti!A:C,3,0)</f>
        <v>25</v>
      </c>
    </row>
    <row r="4384" spans="1:3" x14ac:dyDescent="0.25">
      <c r="A4384">
        <v>23</v>
      </c>
      <c r="B4384">
        <v>17474</v>
      </c>
      <c r="C4384">
        <f>VLOOKUP(Table_ExternalData_1[[#This Row],[Discount_Id]],Popusti!A:C,3,0)</f>
        <v>25</v>
      </c>
    </row>
    <row r="4385" spans="1:3" x14ac:dyDescent="0.25">
      <c r="A4385">
        <v>23</v>
      </c>
      <c r="B4385">
        <v>17475</v>
      </c>
      <c r="C4385">
        <f>VLOOKUP(Table_ExternalData_1[[#This Row],[Discount_Id]],Popusti!A:C,3,0)</f>
        <v>25</v>
      </c>
    </row>
    <row r="4386" spans="1:3" x14ac:dyDescent="0.25">
      <c r="A4386">
        <v>23</v>
      </c>
      <c r="B4386">
        <v>17487</v>
      </c>
      <c r="C4386">
        <f>VLOOKUP(Table_ExternalData_1[[#This Row],[Discount_Id]],Popusti!A:C,3,0)</f>
        <v>25</v>
      </c>
    </row>
    <row r="4387" spans="1:3" x14ac:dyDescent="0.25">
      <c r="A4387">
        <v>23</v>
      </c>
      <c r="B4387">
        <v>17488</v>
      </c>
      <c r="C4387">
        <f>VLOOKUP(Table_ExternalData_1[[#This Row],[Discount_Id]],Popusti!A:C,3,0)</f>
        <v>25</v>
      </c>
    </row>
    <row r="4388" spans="1:3" x14ac:dyDescent="0.25">
      <c r="A4388">
        <v>23</v>
      </c>
      <c r="B4388">
        <v>17489</v>
      </c>
      <c r="C4388">
        <f>VLOOKUP(Table_ExternalData_1[[#This Row],[Discount_Id]],Popusti!A:C,3,0)</f>
        <v>25</v>
      </c>
    </row>
    <row r="4389" spans="1:3" x14ac:dyDescent="0.25">
      <c r="A4389">
        <v>23</v>
      </c>
      <c r="B4389">
        <v>17490</v>
      </c>
      <c r="C4389">
        <f>VLOOKUP(Table_ExternalData_1[[#This Row],[Discount_Id]],Popusti!A:C,3,0)</f>
        <v>25</v>
      </c>
    </row>
    <row r="4390" spans="1:3" x14ac:dyDescent="0.25">
      <c r="A4390">
        <v>23</v>
      </c>
      <c r="B4390">
        <v>17491</v>
      </c>
      <c r="C4390">
        <f>VLOOKUP(Table_ExternalData_1[[#This Row],[Discount_Id]],Popusti!A:C,3,0)</f>
        <v>25</v>
      </c>
    </row>
    <row r="4391" spans="1:3" x14ac:dyDescent="0.25">
      <c r="A4391">
        <v>23</v>
      </c>
      <c r="B4391">
        <v>17492</v>
      </c>
      <c r="C4391">
        <f>VLOOKUP(Table_ExternalData_1[[#This Row],[Discount_Id]],Popusti!A:C,3,0)</f>
        <v>25</v>
      </c>
    </row>
    <row r="4392" spans="1:3" x14ac:dyDescent="0.25">
      <c r="A4392">
        <v>23</v>
      </c>
      <c r="B4392">
        <v>17493</v>
      </c>
      <c r="C4392">
        <f>VLOOKUP(Table_ExternalData_1[[#This Row],[Discount_Id]],Popusti!A:C,3,0)</f>
        <v>25</v>
      </c>
    </row>
    <row r="4393" spans="1:3" x14ac:dyDescent="0.25">
      <c r="A4393">
        <v>23</v>
      </c>
      <c r="B4393">
        <v>17494</v>
      </c>
      <c r="C4393">
        <f>VLOOKUP(Table_ExternalData_1[[#This Row],[Discount_Id]],Popusti!A:C,3,0)</f>
        <v>25</v>
      </c>
    </row>
    <row r="4394" spans="1:3" x14ac:dyDescent="0.25">
      <c r="A4394">
        <v>23</v>
      </c>
      <c r="B4394">
        <v>17495</v>
      </c>
      <c r="C4394">
        <f>VLOOKUP(Table_ExternalData_1[[#This Row],[Discount_Id]],Popusti!A:C,3,0)</f>
        <v>25</v>
      </c>
    </row>
    <row r="4395" spans="1:3" x14ac:dyDescent="0.25">
      <c r="A4395">
        <v>23</v>
      </c>
      <c r="B4395">
        <v>17496</v>
      </c>
      <c r="C4395">
        <f>VLOOKUP(Table_ExternalData_1[[#This Row],[Discount_Id]],Popusti!A:C,3,0)</f>
        <v>25</v>
      </c>
    </row>
    <row r="4396" spans="1:3" x14ac:dyDescent="0.25">
      <c r="A4396">
        <v>23</v>
      </c>
      <c r="B4396">
        <v>17497</v>
      </c>
      <c r="C4396">
        <f>VLOOKUP(Table_ExternalData_1[[#This Row],[Discount_Id]],Popusti!A:C,3,0)</f>
        <v>25</v>
      </c>
    </row>
    <row r="4397" spans="1:3" x14ac:dyDescent="0.25">
      <c r="A4397">
        <v>23</v>
      </c>
      <c r="B4397">
        <v>17498</v>
      </c>
      <c r="C4397">
        <f>VLOOKUP(Table_ExternalData_1[[#This Row],[Discount_Id]],Popusti!A:C,3,0)</f>
        <v>25</v>
      </c>
    </row>
    <row r="4398" spans="1:3" x14ac:dyDescent="0.25">
      <c r="A4398">
        <v>23</v>
      </c>
      <c r="B4398">
        <v>17499</v>
      </c>
      <c r="C4398">
        <f>VLOOKUP(Table_ExternalData_1[[#This Row],[Discount_Id]],Popusti!A:C,3,0)</f>
        <v>25</v>
      </c>
    </row>
    <row r="4399" spans="1:3" x14ac:dyDescent="0.25">
      <c r="A4399">
        <v>23</v>
      </c>
      <c r="B4399">
        <v>17500</v>
      </c>
      <c r="C4399">
        <f>VLOOKUP(Table_ExternalData_1[[#This Row],[Discount_Id]],Popusti!A:C,3,0)</f>
        <v>25</v>
      </c>
    </row>
    <row r="4400" spans="1:3" x14ac:dyDescent="0.25">
      <c r="A4400">
        <v>23</v>
      </c>
      <c r="B4400">
        <v>17501</v>
      </c>
      <c r="C4400">
        <f>VLOOKUP(Table_ExternalData_1[[#This Row],[Discount_Id]],Popusti!A:C,3,0)</f>
        <v>25</v>
      </c>
    </row>
    <row r="4401" spans="1:3" x14ac:dyDescent="0.25">
      <c r="A4401">
        <v>23</v>
      </c>
      <c r="B4401">
        <v>17502</v>
      </c>
      <c r="C4401">
        <f>VLOOKUP(Table_ExternalData_1[[#This Row],[Discount_Id]],Popusti!A:C,3,0)</f>
        <v>25</v>
      </c>
    </row>
    <row r="4402" spans="1:3" x14ac:dyDescent="0.25">
      <c r="A4402">
        <v>23</v>
      </c>
      <c r="B4402">
        <v>17503</v>
      </c>
      <c r="C4402">
        <f>VLOOKUP(Table_ExternalData_1[[#This Row],[Discount_Id]],Popusti!A:C,3,0)</f>
        <v>25</v>
      </c>
    </row>
    <row r="4403" spans="1:3" x14ac:dyDescent="0.25">
      <c r="A4403">
        <v>23</v>
      </c>
      <c r="B4403">
        <v>17504</v>
      </c>
      <c r="C4403">
        <f>VLOOKUP(Table_ExternalData_1[[#This Row],[Discount_Id]],Popusti!A:C,3,0)</f>
        <v>25</v>
      </c>
    </row>
    <row r="4404" spans="1:3" x14ac:dyDescent="0.25">
      <c r="A4404">
        <v>23</v>
      </c>
      <c r="B4404">
        <v>17506</v>
      </c>
      <c r="C4404">
        <f>VLOOKUP(Table_ExternalData_1[[#This Row],[Discount_Id]],Popusti!A:C,3,0)</f>
        <v>25</v>
      </c>
    </row>
    <row r="4405" spans="1:3" x14ac:dyDescent="0.25">
      <c r="A4405">
        <v>23</v>
      </c>
      <c r="B4405">
        <v>17510</v>
      </c>
      <c r="C4405">
        <f>VLOOKUP(Table_ExternalData_1[[#This Row],[Discount_Id]],Popusti!A:C,3,0)</f>
        <v>25</v>
      </c>
    </row>
    <row r="4406" spans="1:3" x14ac:dyDescent="0.25">
      <c r="A4406">
        <v>23</v>
      </c>
      <c r="B4406">
        <v>17511</v>
      </c>
      <c r="C4406">
        <f>VLOOKUP(Table_ExternalData_1[[#This Row],[Discount_Id]],Popusti!A:C,3,0)</f>
        <v>25</v>
      </c>
    </row>
    <row r="4407" spans="1:3" x14ac:dyDescent="0.25">
      <c r="A4407">
        <v>23</v>
      </c>
      <c r="B4407">
        <v>17512</v>
      </c>
      <c r="C4407">
        <f>VLOOKUP(Table_ExternalData_1[[#This Row],[Discount_Id]],Popusti!A:C,3,0)</f>
        <v>25</v>
      </c>
    </row>
    <row r="4408" spans="1:3" x14ac:dyDescent="0.25">
      <c r="A4408">
        <v>23</v>
      </c>
      <c r="B4408">
        <v>17513</v>
      </c>
      <c r="C4408">
        <f>VLOOKUP(Table_ExternalData_1[[#This Row],[Discount_Id]],Popusti!A:C,3,0)</f>
        <v>25</v>
      </c>
    </row>
    <row r="4409" spans="1:3" x14ac:dyDescent="0.25">
      <c r="A4409">
        <v>23</v>
      </c>
      <c r="B4409">
        <v>17514</v>
      </c>
      <c r="C4409">
        <f>VLOOKUP(Table_ExternalData_1[[#This Row],[Discount_Id]],Popusti!A:C,3,0)</f>
        <v>25</v>
      </c>
    </row>
    <row r="4410" spans="1:3" x14ac:dyDescent="0.25">
      <c r="A4410">
        <v>23</v>
      </c>
      <c r="B4410">
        <v>17515</v>
      </c>
      <c r="C4410">
        <f>VLOOKUP(Table_ExternalData_1[[#This Row],[Discount_Id]],Popusti!A:C,3,0)</f>
        <v>25</v>
      </c>
    </row>
    <row r="4411" spans="1:3" x14ac:dyDescent="0.25">
      <c r="A4411">
        <v>23</v>
      </c>
      <c r="B4411">
        <v>17540</v>
      </c>
      <c r="C4411">
        <f>VLOOKUP(Table_ExternalData_1[[#This Row],[Discount_Id]],Popusti!A:C,3,0)</f>
        <v>25</v>
      </c>
    </row>
    <row r="4412" spans="1:3" x14ac:dyDescent="0.25">
      <c r="A4412">
        <v>23</v>
      </c>
      <c r="B4412">
        <v>17574</v>
      </c>
      <c r="C4412">
        <f>VLOOKUP(Table_ExternalData_1[[#This Row],[Discount_Id]],Popusti!A:C,3,0)</f>
        <v>25</v>
      </c>
    </row>
    <row r="4413" spans="1:3" x14ac:dyDescent="0.25">
      <c r="A4413">
        <v>23</v>
      </c>
      <c r="B4413">
        <v>17609</v>
      </c>
      <c r="C4413">
        <f>VLOOKUP(Table_ExternalData_1[[#This Row],[Discount_Id]],Popusti!A:C,3,0)</f>
        <v>25</v>
      </c>
    </row>
    <row r="4414" spans="1:3" x14ac:dyDescent="0.25">
      <c r="A4414">
        <v>23</v>
      </c>
      <c r="B4414">
        <v>17610</v>
      </c>
      <c r="C4414">
        <f>VLOOKUP(Table_ExternalData_1[[#This Row],[Discount_Id]],Popusti!A:C,3,0)</f>
        <v>25</v>
      </c>
    </row>
    <row r="4415" spans="1:3" x14ac:dyDescent="0.25">
      <c r="A4415">
        <v>23</v>
      </c>
      <c r="B4415">
        <v>17611</v>
      </c>
      <c r="C4415">
        <f>VLOOKUP(Table_ExternalData_1[[#This Row],[Discount_Id]],Popusti!A:C,3,0)</f>
        <v>25</v>
      </c>
    </row>
    <row r="4416" spans="1:3" x14ac:dyDescent="0.25">
      <c r="A4416">
        <v>23</v>
      </c>
      <c r="B4416">
        <v>17614</v>
      </c>
      <c r="C4416">
        <f>VLOOKUP(Table_ExternalData_1[[#This Row],[Discount_Id]],Popusti!A:C,3,0)</f>
        <v>25</v>
      </c>
    </row>
    <row r="4417" spans="1:3" x14ac:dyDescent="0.25">
      <c r="A4417">
        <v>23</v>
      </c>
      <c r="B4417">
        <v>17615</v>
      </c>
      <c r="C4417">
        <f>VLOOKUP(Table_ExternalData_1[[#This Row],[Discount_Id]],Popusti!A:C,3,0)</f>
        <v>25</v>
      </c>
    </row>
    <row r="4418" spans="1:3" x14ac:dyDescent="0.25">
      <c r="A4418">
        <v>23</v>
      </c>
      <c r="B4418">
        <v>17675</v>
      </c>
      <c r="C4418">
        <f>VLOOKUP(Table_ExternalData_1[[#This Row],[Discount_Id]],Popusti!A:C,3,0)</f>
        <v>25</v>
      </c>
    </row>
    <row r="4419" spans="1:3" x14ac:dyDescent="0.25">
      <c r="A4419">
        <v>23</v>
      </c>
      <c r="B4419">
        <v>17689</v>
      </c>
      <c r="C4419">
        <f>VLOOKUP(Table_ExternalData_1[[#This Row],[Discount_Id]],Popusti!A:C,3,0)</f>
        <v>25</v>
      </c>
    </row>
    <row r="4420" spans="1:3" x14ac:dyDescent="0.25">
      <c r="A4420">
        <v>23</v>
      </c>
      <c r="B4420">
        <v>17690</v>
      </c>
      <c r="C4420">
        <f>VLOOKUP(Table_ExternalData_1[[#This Row],[Discount_Id]],Popusti!A:C,3,0)</f>
        <v>25</v>
      </c>
    </row>
    <row r="4421" spans="1:3" x14ac:dyDescent="0.25">
      <c r="A4421">
        <v>23</v>
      </c>
      <c r="B4421">
        <v>17691</v>
      </c>
      <c r="C4421">
        <f>VLOOKUP(Table_ExternalData_1[[#This Row],[Discount_Id]],Popusti!A:C,3,0)</f>
        <v>25</v>
      </c>
    </row>
    <row r="4422" spans="1:3" x14ac:dyDescent="0.25">
      <c r="A4422">
        <v>23</v>
      </c>
      <c r="B4422">
        <v>17706</v>
      </c>
      <c r="C4422">
        <f>VLOOKUP(Table_ExternalData_1[[#This Row],[Discount_Id]],Popusti!A:C,3,0)</f>
        <v>25</v>
      </c>
    </row>
    <row r="4423" spans="1:3" x14ac:dyDescent="0.25">
      <c r="A4423">
        <v>23</v>
      </c>
      <c r="B4423">
        <v>17711</v>
      </c>
      <c r="C4423">
        <f>VLOOKUP(Table_ExternalData_1[[#This Row],[Discount_Id]],Popusti!A:C,3,0)</f>
        <v>25</v>
      </c>
    </row>
    <row r="4424" spans="1:3" x14ac:dyDescent="0.25">
      <c r="A4424">
        <v>23</v>
      </c>
      <c r="B4424">
        <v>17756</v>
      </c>
      <c r="C4424">
        <f>VLOOKUP(Table_ExternalData_1[[#This Row],[Discount_Id]],Popusti!A:C,3,0)</f>
        <v>25</v>
      </c>
    </row>
    <row r="4425" spans="1:3" x14ac:dyDescent="0.25">
      <c r="A4425">
        <v>23</v>
      </c>
      <c r="B4425">
        <v>17759</v>
      </c>
      <c r="C4425">
        <f>VLOOKUP(Table_ExternalData_1[[#This Row],[Discount_Id]],Popusti!A:C,3,0)</f>
        <v>25</v>
      </c>
    </row>
    <row r="4426" spans="1:3" x14ac:dyDescent="0.25">
      <c r="A4426">
        <v>23</v>
      </c>
      <c r="B4426">
        <v>17761</v>
      </c>
      <c r="C4426">
        <f>VLOOKUP(Table_ExternalData_1[[#This Row],[Discount_Id]],Popusti!A:C,3,0)</f>
        <v>25</v>
      </c>
    </row>
    <row r="4427" spans="1:3" x14ac:dyDescent="0.25">
      <c r="A4427">
        <v>23</v>
      </c>
      <c r="B4427">
        <v>17783</v>
      </c>
      <c r="C4427">
        <f>VLOOKUP(Table_ExternalData_1[[#This Row],[Discount_Id]],Popusti!A:C,3,0)</f>
        <v>25</v>
      </c>
    </row>
    <row r="4428" spans="1:3" x14ac:dyDescent="0.25">
      <c r="A4428">
        <v>23</v>
      </c>
      <c r="B4428">
        <v>17784</v>
      </c>
      <c r="C4428">
        <f>VLOOKUP(Table_ExternalData_1[[#This Row],[Discount_Id]],Popusti!A:C,3,0)</f>
        <v>25</v>
      </c>
    </row>
    <row r="4429" spans="1:3" x14ac:dyDescent="0.25">
      <c r="A4429">
        <v>23</v>
      </c>
      <c r="B4429">
        <v>17785</v>
      </c>
      <c r="C4429">
        <f>VLOOKUP(Table_ExternalData_1[[#This Row],[Discount_Id]],Popusti!A:C,3,0)</f>
        <v>25</v>
      </c>
    </row>
    <row r="4430" spans="1:3" x14ac:dyDescent="0.25">
      <c r="A4430">
        <v>23</v>
      </c>
      <c r="B4430">
        <v>17786</v>
      </c>
      <c r="C4430">
        <f>VLOOKUP(Table_ExternalData_1[[#This Row],[Discount_Id]],Popusti!A:C,3,0)</f>
        <v>25</v>
      </c>
    </row>
    <row r="4431" spans="1:3" x14ac:dyDescent="0.25">
      <c r="A4431">
        <v>23</v>
      </c>
      <c r="B4431">
        <v>17809</v>
      </c>
      <c r="C4431">
        <f>VLOOKUP(Table_ExternalData_1[[#This Row],[Discount_Id]],Popusti!A:C,3,0)</f>
        <v>25</v>
      </c>
    </row>
    <row r="4432" spans="1:3" x14ac:dyDescent="0.25">
      <c r="A4432">
        <v>23</v>
      </c>
      <c r="B4432">
        <v>17832</v>
      </c>
      <c r="C4432">
        <f>VLOOKUP(Table_ExternalData_1[[#This Row],[Discount_Id]],Popusti!A:C,3,0)</f>
        <v>25</v>
      </c>
    </row>
    <row r="4433" spans="1:3" x14ac:dyDescent="0.25">
      <c r="A4433">
        <v>23</v>
      </c>
      <c r="B4433">
        <v>17833</v>
      </c>
      <c r="C4433">
        <f>VLOOKUP(Table_ExternalData_1[[#This Row],[Discount_Id]],Popusti!A:C,3,0)</f>
        <v>25</v>
      </c>
    </row>
    <row r="4434" spans="1:3" x14ac:dyDescent="0.25">
      <c r="A4434">
        <v>23</v>
      </c>
      <c r="B4434">
        <v>17834</v>
      </c>
      <c r="C4434">
        <f>VLOOKUP(Table_ExternalData_1[[#This Row],[Discount_Id]],Popusti!A:C,3,0)</f>
        <v>25</v>
      </c>
    </row>
    <row r="4435" spans="1:3" x14ac:dyDescent="0.25">
      <c r="A4435">
        <v>23</v>
      </c>
      <c r="B4435">
        <v>17835</v>
      </c>
      <c r="C4435">
        <f>VLOOKUP(Table_ExternalData_1[[#This Row],[Discount_Id]],Popusti!A:C,3,0)</f>
        <v>25</v>
      </c>
    </row>
    <row r="4436" spans="1:3" x14ac:dyDescent="0.25">
      <c r="A4436">
        <v>23</v>
      </c>
      <c r="B4436">
        <v>17857</v>
      </c>
      <c r="C4436">
        <f>VLOOKUP(Table_ExternalData_1[[#This Row],[Discount_Id]],Popusti!A:C,3,0)</f>
        <v>25</v>
      </c>
    </row>
    <row r="4437" spans="1:3" x14ac:dyDescent="0.25">
      <c r="A4437">
        <v>23</v>
      </c>
      <c r="B4437">
        <v>17876</v>
      </c>
      <c r="C4437">
        <f>VLOOKUP(Table_ExternalData_1[[#This Row],[Discount_Id]],Popusti!A:C,3,0)</f>
        <v>25</v>
      </c>
    </row>
    <row r="4438" spans="1:3" x14ac:dyDescent="0.25">
      <c r="A4438">
        <v>24</v>
      </c>
      <c r="B4438">
        <v>5575</v>
      </c>
      <c r="C4438">
        <f>VLOOKUP(Table_ExternalData_1[[#This Row],[Discount_Id]],Popusti!A:C,3,0)</f>
        <v>30</v>
      </c>
    </row>
    <row r="4439" spans="1:3" x14ac:dyDescent="0.25">
      <c r="A4439">
        <v>24</v>
      </c>
      <c r="B4439">
        <v>5576</v>
      </c>
      <c r="C4439">
        <f>VLOOKUP(Table_ExternalData_1[[#This Row],[Discount_Id]],Popusti!A:C,3,0)</f>
        <v>30</v>
      </c>
    </row>
    <row r="4440" spans="1:3" x14ac:dyDescent="0.25">
      <c r="A4440">
        <v>24</v>
      </c>
      <c r="B4440">
        <v>5577</v>
      </c>
      <c r="C4440">
        <f>VLOOKUP(Table_ExternalData_1[[#This Row],[Discount_Id]],Popusti!A:C,3,0)</f>
        <v>30</v>
      </c>
    </row>
    <row r="4441" spans="1:3" x14ac:dyDescent="0.25">
      <c r="A4441">
        <v>24</v>
      </c>
      <c r="B4441">
        <v>5580</v>
      </c>
      <c r="C4441">
        <f>VLOOKUP(Table_ExternalData_1[[#This Row],[Discount_Id]],Popusti!A:C,3,0)</f>
        <v>30</v>
      </c>
    </row>
    <row r="4442" spans="1:3" x14ac:dyDescent="0.25">
      <c r="A4442">
        <v>24</v>
      </c>
      <c r="B4442">
        <v>5581</v>
      </c>
      <c r="C4442">
        <f>VLOOKUP(Table_ExternalData_1[[#This Row],[Discount_Id]],Popusti!A:C,3,0)</f>
        <v>30</v>
      </c>
    </row>
    <row r="4443" spans="1:3" x14ac:dyDescent="0.25">
      <c r="A4443">
        <v>24</v>
      </c>
      <c r="B4443">
        <v>5582</v>
      </c>
      <c r="C4443">
        <f>VLOOKUP(Table_ExternalData_1[[#This Row],[Discount_Id]],Popusti!A:C,3,0)</f>
        <v>30</v>
      </c>
    </row>
    <row r="4444" spans="1:3" x14ac:dyDescent="0.25">
      <c r="A4444">
        <v>24</v>
      </c>
      <c r="B4444">
        <v>5583</v>
      </c>
      <c r="C4444">
        <f>VLOOKUP(Table_ExternalData_1[[#This Row],[Discount_Id]],Popusti!A:C,3,0)</f>
        <v>30</v>
      </c>
    </row>
    <row r="4445" spans="1:3" x14ac:dyDescent="0.25">
      <c r="A4445">
        <v>24</v>
      </c>
      <c r="B4445">
        <v>5584</v>
      </c>
      <c r="C4445">
        <f>VLOOKUP(Table_ExternalData_1[[#This Row],[Discount_Id]],Popusti!A:C,3,0)</f>
        <v>30</v>
      </c>
    </row>
    <row r="4446" spans="1:3" x14ac:dyDescent="0.25">
      <c r="A4446">
        <v>24</v>
      </c>
      <c r="B4446">
        <v>5585</v>
      </c>
      <c r="C4446">
        <f>VLOOKUP(Table_ExternalData_1[[#This Row],[Discount_Id]],Popusti!A:C,3,0)</f>
        <v>30</v>
      </c>
    </row>
    <row r="4447" spans="1:3" x14ac:dyDescent="0.25">
      <c r="A4447">
        <v>24</v>
      </c>
      <c r="B4447">
        <v>5586</v>
      </c>
      <c r="C4447">
        <f>VLOOKUP(Table_ExternalData_1[[#This Row],[Discount_Id]],Popusti!A:C,3,0)</f>
        <v>30</v>
      </c>
    </row>
    <row r="4448" spans="1:3" x14ac:dyDescent="0.25">
      <c r="A4448">
        <v>24</v>
      </c>
      <c r="B4448">
        <v>5670</v>
      </c>
      <c r="C4448">
        <f>VLOOKUP(Table_ExternalData_1[[#This Row],[Discount_Id]],Popusti!A:C,3,0)</f>
        <v>30</v>
      </c>
    </row>
    <row r="4449" spans="1:3" x14ac:dyDescent="0.25">
      <c r="A4449">
        <v>24</v>
      </c>
      <c r="B4449">
        <v>5671</v>
      </c>
      <c r="C4449">
        <f>VLOOKUP(Table_ExternalData_1[[#This Row],[Discount_Id]],Popusti!A:C,3,0)</f>
        <v>30</v>
      </c>
    </row>
    <row r="4450" spans="1:3" x14ac:dyDescent="0.25">
      <c r="A4450">
        <v>24</v>
      </c>
      <c r="B4450">
        <v>5672</v>
      </c>
      <c r="C4450">
        <f>VLOOKUP(Table_ExternalData_1[[#This Row],[Discount_Id]],Popusti!A:C,3,0)</f>
        <v>30</v>
      </c>
    </row>
    <row r="4451" spans="1:3" x14ac:dyDescent="0.25">
      <c r="A4451">
        <v>24</v>
      </c>
      <c r="B4451">
        <v>5673</v>
      </c>
      <c r="C4451">
        <f>VLOOKUP(Table_ExternalData_1[[#This Row],[Discount_Id]],Popusti!A:C,3,0)</f>
        <v>30</v>
      </c>
    </row>
    <row r="4452" spans="1:3" x14ac:dyDescent="0.25">
      <c r="A4452">
        <v>24</v>
      </c>
      <c r="B4452">
        <v>5852</v>
      </c>
      <c r="C4452">
        <f>VLOOKUP(Table_ExternalData_1[[#This Row],[Discount_Id]],Popusti!A:C,3,0)</f>
        <v>30</v>
      </c>
    </row>
    <row r="4453" spans="1:3" x14ac:dyDescent="0.25">
      <c r="A4453">
        <v>24</v>
      </c>
      <c r="B4453">
        <v>5853</v>
      </c>
      <c r="C4453">
        <f>VLOOKUP(Table_ExternalData_1[[#This Row],[Discount_Id]],Popusti!A:C,3,0)</f>
        <v>30</v>
      </c>
    </row>
    <row r="4454" spans="1:3" x14ac:dyDescent="0.25">
      <c r="A4454">
        <v>24</v>
      </c>
      <c r="B4454">
        <v>5854</v>
      </c>
      <c r="C4454">
        <f>VLOOKUP(Table_ExternalData_1[[#This Row],[Discount_Id]],Popusti!A:C,3,0)</f>
        <v>30</v>
      </c>
    </row>
    <row r="4455" spans="1:3" x14ac:dyDescent="0.25">
      <c r="A4455">
        <v>24</v>
      </c>
      <c r="B4455">
        <v>5855</v>
      </c>
      <c r="C4455">
        <f>VLOOKUP(Table_ExternalData_1[[#This Row],[Discount_Id]],Popusti!A:C,3,0)</f>
        <v>30</v>
      </c>
    </row>
    <row r="4456" spans="1:3" x14ac:dyDescent="0.25">
      <c r="A4456">
        <v>24</v>
      </c>
      <c r="B4456">
        <v>5856</v>
      </c>
      <c r="C4456">
        <f>VLOOKUP(Table_ExternalData_1[[#This Row],[Discount_Id]],Popusti!A:C,3,0)</f>
        <v>30</v>
      </c>
    </row>
    <row r="4457" spans="1:3" x14ac:dyDescent="0.25">
      <c r="A4457">
        <v>24</v>
      </c>
      <c r="B4457">
        <v>5857</v>
      </c>
      <c r="C4457">
        <f>VLOOKUP(Table_ExternalData_1[[#This Row],[Discount_Id]],Popusti!A:C,3,0)</f>
        <v>30</v>
      </c>
    </row>
    <row r="4458" spans="1:3" x14ac:dyDescent="0.25">
      <c r="A4458">
        <v>24</v>
      </c>
      <c r="B4458">
        <v>5858</v>
      </c>
      <c r="C4458">
        <f>VLOOKUP(Table_ExternalData_1[[#This Row],[Discount_Id]],Popusti!A:C,3,0)</f>
        <v>30</v>
      </c>
    </row>
    <row r="4459" spans="1:3" x14ac:dyDescent="0.25">
      <c r="A4459">
        <v>24</v>
      </c>
      <c r="B4459">
        <v>5952</v>
      </c>
      <c r="C4459">
        <f>VLOOKUP(Table_ExternalData_1[[#This Row],[Discount_Id]],Popusti!A:C,3,0)</f>
        <v>30</v>
      </c>
    </row>
    <row r="4460" spans="1:3" x14ac:dyDescent="0.25">
      <c r="A4460">
        <v>24</v>
      </c>
      <c r="B4460">
        <v>5953</v>
      </c>
      <c r="C4460">
        <f>VLOOKUP(Table_ExternalData_1[[#This Row],[Discount_Id]],Popusti!A:C,3,0)</f>
        <v>30</v>
      </c>
    </row>
    <row r="4461" spans="1:3" x14ac:dyDescent="0.25">
      <c r="A4461">
        <v>24</v>
      </c>
      <c r="B4461">
        <v>5954</v>
      </c>
      <c r="C4461">
        <f>VLOOKUP(Table_ExternalData_1[[#This Row],[Discount_Id]],Popusti!A:C,3,0)</f>
        <v>30</v>
      </c>
    </row>
    <row r="4462" spans="1:3" x14ac:dyDescent="0.25">
      <c r="A4462">
        <v>24</v>
      </c>
      <c r="B4462">
        <v>5955</v>
      </c>
      <c r="C4462">
        <f>VLOOKUP(Table_ExternalData_1[[#This Row],[Discount_Id]],Popusti!A:C,3,0)</f>
        <v>30</v>
      </c>
    </row>
    <row r="4463" spans="1:3" x14ac:dyDescent="0.25">
      <c r="A4463">
        <v>24</v>
      </c>
      <c r="B4463">
        <v>5956</v>
      </c>
      <c r="C4463">
        <f>VLOOKUP(Table_ExternalData_1[[#This Row],[Discount_Id]],Popusti!A:C,3,0)</f>
        <v>30</v>
      </c>
    </row>
    <row r="4464" spans="1:3" x14ac:dyDescent="0.25">
      <c r="A4464">
        <v>24</v>
      </c>
      <c r="B4464">
        <v>5957</v>
      </c>
      <c r="C4464">
        <f>VLOOKUP(Table_ExternalData_1[[#This Row],[Discount_Id]],Popusti!A:C,3,0)</f>
        <v>30</v>
      </c>
    </row>
    <row r="4465" spans="1:3" x14ac:dyDescent="0.25">
      <c r="A4465">
        <v>24</v>
      </c>
      <c r="B4465">
        <v>5959</v>
      </c>
      <c r="C4465">
        <f>VLOOKUP(Table_ExternalData_1[[#This Row],[Discount_Id]],Popusti!A:C,3,0)</f>
        <v>30</v>
      </c>
    </row>
    <row r="4466" spans="1:3" x14ac:dyDescent="0.25">
      <c r="A4466">
        <v>24</v>
      </c>
      <c r="B4466">
        <v>5960</v>
      </c>
      <c r="C4466">
        <f>VLOOKUP(Table_ExternalData_1[[#This Row],[Discount_Id]],Popusti!A:C,3,0)</f>
        <v>30</v>
      </c>
    </row>
    <row r="4467" spans="1:3" x14ac:dyDescent="0.25">
      <c r="A4467">
        <v>24</v>
      </c>
      <c r="B4467">
        <v>5961</v>
      </c>
      <c r="C4467">
        <f>VLOOKUP(Table_ExternalData_1[[#This Row],[Discount_Id]],Popusti!A:C,3,0)</f>
        <v>30</v>
      </c>
    </row>
    <row r="4468" spans="1:3" x14ac:dyDescent="0.25">
      <c r="A4468">
        <v>24</v>
      </c>
      <c r="B4468">
        <v>5962</v>
      </c>
      <c r="C4468">
        <f>VLOOKUP(Table_ExternalData_1[[#This Row],[Discount_Id]],Popusti!A:C,3,0)</f>
        <v>30</v>
      </c>
    </row>
    <row r="4469" spans="1:3" x14ac:dyDescent="0.25">
      <c r="A4469">
        <v>24</v>
      </c>
      <c r="B4469">
        <v>5964</v>
      </c>
      <c r="C4469">
        <f>VLOOKUP(Table_ExternalData_1[[#This Row],[Discount_Id]],Popusti!A:C,3,0)</f>
        <v>30</v>
      </c>
    </row>
    <row r="4470" spans="1:3" x14ac:dyDescent="0.25">
      <c r="A4470">
        <v>24</v>
      </c>
      <c r="B4470">
        <v>5965</v>
      </c>
      <c r="C4470">
        <f>VLOOKUP(Table_ExternalData_1[[#This Row],[Discount_Id]],Popusti!A:C,3,0)</f>
        <v>30</v>
      </c>
    </row>
    <row r="4471" spans="1:3" x14ac:dyDescent="0.25">
      <c r="A4471">
        <v>24</v>
      </c>
      <c r="B4471">
        <v>5966</v>
      </c>
      <c r="C4471">
        <f>VLOOKUP(Table_ExternalData_1[[#This Row],[Discount_Id]],Popusti!A:C,3,0)</f>
        <v>30</v>
      </c>
    </row>
    <row r="4472" spans="1:3" x14ac:dyDescent="0.25">
      <c r="A4472">
        <v>24</v>
      </c>
      <c r="B4472">
        <v>5967</v>
      </c>
      <c r="C4472">
        <f>VLOOKUP(Table_ExternalData_1[[#This Row],[Discount_Id]],Popusti!A:C,3,0)</f>
        <v>30</v>
      </c>
    </row>
    <row r="4473" spans="1:3" x14ac:dyDescent="0.25">
      <c r="A4473">
        <v>24</v>
      </c>
      <c r="B4473">
        <v>5968</v>
      </c>
      <c r="C4473">
        <f>VLOOKUP(Table_ExternalData_1[[#This Row],[Discount_Id]],Popusti!A:C,3,0)</f>
        <v>30</v>
      </c>
    </row>
    <row r="4474" spans="1:3" x14ac:dyDescent="0.25">
      <c r="A4474">
        <v>24</v>
      </c>
      <c r="B4474">
        <v>5969</v>
      </c>
      <c r="C4474">
        <f>VLOOKUP(Table_ExternalData_1[[#This Row],[Discount_Id]],Popusti!A:C,3,0)</f>
        <v>30</v>
      </c>
    </row>
    <row r="4475" spans="1:3" x14ac:dyDescent="0.25">
      <c r="A4475">
        <v>24</v>
      </c>
      <c r="B4475">
        <v>5970</v>
      </c>
      <c r="C4475">
        <f>VLOOKUP(Table_ExternalData_1[[#This Row],[Discount_Id]],Popusti!A:C,3,0)</f>
        <v>30</v>
      </c>
    </row>
    <row r="4476" spans="1:3" x14ac:dyDescent="0.25">
      <c r="A4476">
        <v>24</v>
      </c>
      <c r="B4476">
        <v>5971</v>
      </c>
      <c r="C4476">
        <f>VLOOKUP(Table_ExternalData_1[[#This Row],[Discount_Id]],Popusti!A:C,3,0)</f>
        <v>30</v>
      </c>
    </row>
    <row r="4477" spans="1:3" x14ac:dyDescent="0.25">
      <c r="A4477">
        <v>24</v>
      </c>
      <c r="B4477">
        <v>5972</v>
      </c>
      <c r="C4477">
        <f>VLOOKUP(Table_ExternalData_1[[#This Row],[Discount_Id]],Popusti!A:C,3,0)</f>
        <v>30</v>
      </c>
    </row>
    <row r="4478" spans="1:3" x14ac:dyDescent="0.25">
      <c r="A4478">
        <v>24</v>
      </c>
      <c r="B4478">
        <v>5974</v>
      </c>
      <c r="C4478">
        <f>VLOOKUP(Table_ExternalData_1[[#This Row],[Discount_Id]],Popusti!A:C,3,0)</f>
        <v>30</v>
      </c>
    </row>
    <row r="4479" spans="1:3" x14ac:dyDescent="0.25">
      <c r="A4479">
        <v>24</v>
      </c>
      <c r="B4479">
        <v>5976</v>
      </c>
      <c r="C4479">
        <f>VLOOKUP(Table_ExternalData_1[[#This Row],[Discount_Id]],Popusti!A:C,3,0)</f>
        <v>30</v>
      </c>
    </row>
    <row r="4480" spans="1:3" x14ac:dyDescent="0.25">
      <c r="A4480">
        <v>24</v>
      </c>
      <c r="B4480">
        <v>5977</v>
      </c>
      <c r="C4480">
        <f>VLOOKUP(Table_ExternalData_1[[#This Row],[Discount_Id]],Popusti!A:C,3,0)</f>
        <v>30</v>
      </c>
    </row>
    <row r="4481" spans="1:3" x14ac:dyDescent="0.25">
      <c r="A4481">
        <v>24</v>
      </c>
      <c r="B4481">
        <v>5978</v>
      </c>
      <c r="C4481">
        <f>VLOOKUP(Table_ExternalData_1[[#This Row],[Discount_Id]],Popusti!A:C,3,0)</f>
        <v>30</v>
      </c>
    </row>
    <row r="4482" spans="1:3" x14ac:dyDescent="0.25">
      <c r="A4482">
        <v>24</v>
      </c>
      <c r="B4482">
        <v>5979</v>
      </c>
      <c r="C4482">
        <f>VLOOKUP(Table_ExternalData_1[[#This Row],[Discount_Id]],Popusti!A:C,3,0)</f>
        <v>30</v>
      </c>
    </row>
    <row r="4483" spans="1:3" x14ac:dyDescent="0.25">
      <c r="A4483">
        <v>24</v>
      </c>
      <c r="B4483">
        <v>5980</v>
      </c>
      <c r="C4483">
        <f>VLOOKUP(Table_ExternalData_1[[#This Row],[Discount_Id]],Popusti!A:C,3,0)</f>
        <v>30</v>
      </c>
    </row>
    <row r="4484" spans="1:3" x14ac:dyDescent="0.25">
      <c r="A4484">
        <v>24</v>
      </c>
      <c r="B4484">
        <v>5981</v>
      </c>
      <c r="C4484">
        <f>VLOOKUP(Table_ExternalData_1[[#This Row],[Discount_Id]],Popusti!A:C,3,0)</f>
        <v>30</v>
      </c>
    </row>
    <row r="4485" spans="1:3" x14ac:dyDescent="0.25">
      <c r="A4485">
        <v>24</v>
      </c>
      <c r="B4485">
        <v>5982</v>
      </c>
      <c r="C4485">
        <f>VLOOKUP(Table_ExternalData_1[[#This Row],[Discount_Id]],Popusti!A:C,3,0)</f>
        <v>30</v>
      </c>
    </row>
    <row r="4486" spans="1:3" x14ac:dyDescent="0.25">
      <c r="A4486">
        <v>24</v>
      </c>
      <c r="B4486">
        <v>5985</v>
      </c>
      <c r="C4486">
        <f>VLOOKUP(Table_ExternalData_1[[#This Row],[Discount_Id]],Popusti!A:C,3,0)</f>
        <v>30</v>
      </c>
    </row>
    <row r="4487" spans="1:3" x14ac:dyDescent="0.25">
      <c r="A4487">
        <v>24</v>
      </c>
      <c r="B4487">
        <v>5986</v>
      </c>
      <c r="C4487">
        <f>VLOOKUP(Table_ExternalData_1[[#This Row],[Discount_Id]],Popusti!A:C,3,0)</f>
        <v>30</v>
      </c>
    </row>
    <row r="4488" spans="1:3" x14ac:dyDescent="0.25">
      <c r="A4488">
        <v>24</v>
      </c>
      <c r="B4488">
        <v>5987</v>
      </c>
      <c r="C4488">
        <f>VLOOKUP(Table_ExternalData_1[[#This Row],[Discount_Id]],Popusti!A:C,3,0)</f>
        <v>30</v>
      </c>
    </row>
    <row r="4489" spans="1:3" x14ac:dyDescent="0.25">
      <c r="A4489">
        <v>24</v>
      </c>
      <c r="B4489">
        <v>5988</v>
      </c>
      <c r="C4489">
        <f>VLOOKUP(Table_ExternalData_1[[#This Row],[Discount_Id]],Popusti!A:C,3,0)</f>
        <v>30</v>
      </c>
    </row>
    <row r="4490" spans="1:3" x14ac:dyDescent="0.25">
      <c r="A4490">
        <v>24</v>
      </c>
      <c r="B4490">
        <v>5989</v>
      </c>
      <c r="C4490">
        <f>VLOOKUP(Table_ExternalData_1[[#This Row],[Discount_Id]],Popusti!A:C,3,0)</f>
        <v>30</v>
      </c>
    </row>
    <row r="4491" spans="1:3" x14ac:dyDescent="0.25">
      <c r="A4491">
        <v>24</v>
      </c>
      <c r="B4491">
        <v>5990</v>
      </c>
      <c r="C4491">
        <f>VLOOKUP(Table_ExternalData_1[[#This Row],[Discount_Id]],Popusti!A:C,3,0)</f>
        <v>30</v>
      </c>
    </row>
    <row r="4492" spans="1:3" x14ac:dyDescent="0.25">
      <c r="A4492">
        <v>24</v>
      </c>
      <c r="B4492">
        <v>5991</v>
      </c>
      <c r="C4492">
        <f>VLOOKUP(Table_ExternalData_1[[#This Row],[Discount_Id]],Popusti!A:C,3,0)</f>
        <v>30</v>
      </c>
    </row>
    <row r="4493" spans="1:3" x14ac:dyDescent="0.25">
      <c r="A4493">
        <v>24</v>
      </c>
      <c r="B4493">
        <v>5993</v>
      </c>
      <c r="C4493">
        <f>VLOOKUP(Table_ExternalData_1[[#This Row],[Discount_Id]],Popusti!A:C,3,0)</f>
        <v>30</v>
      </c>
    </row>
    <row r="4494" spans="1:3" x14ac:dyDescent="0.25">
      <c r="A4494">
        <v>24</v>
      </c>
      <c r="B4494">
        <v>5994</v>
      </c>
      <c r="C4494">
        <f>VLOOKUP(Table_ExternalData_1[[#This Row],[Discount_Id]],Popusti!A:C,3,0)</f>
        <v>30</v>
      </c>
    </row>
    <row r="4495" spans="1:3" x14ac:dyDescent="0.25">
      <c r="A4495">
        <v>24</v>
      </c>
      <c r="B4495">
        <v>5995</v>
      </c>
      <c r="C4495">
        <f>VLOOKUP(Table_ExternalData_1[[#This Row],[Discount_Id]],Popusti!A:C,3,0)</f>
        <v>30</v>
      </c>
    </row>
    <row r="4496" spans="1:3" x14ac:dyDescent="0.25">
      <c r="A4496">
        <v>24</v>
      </c>
      <c r="B4496">
        <v>5996</v>
      </c>
      <c r="C4496">
        <f>VLOOKUP(Table_ExternalData_1[[#This Row],[Discount_Id]],Popusti!A:C,3,0)</f>
        <v>30</v>
      </c>
    </row>
    <row r="4497" spans="1:3" x14ac:dyDescent="0.25">
      <c r="A4497">
        <v>24</v>
      </c>
      <c r="B4497">
        <v>5998</v>
      </c>
      <c r="C4497">
        <f>VLOOKUP(Table_ExternalData_1[[#This Row],[Discount_Id]],Popusti!A:C,3,0)</f>
        <v>30</v>
      </c>
    </row>
    <row r="4498" spans="1:3" x14ac:dyDescent="0.25">
      <c r="A4498">
        <v>24</v>
      </c>
      <c r="B4498">
        <v>6001</v>
      </c>
      <c r="C4498">
        <f>VLOOKUP(Table_ExternalData_1[[#This Row],[Discount_Id]],Popusti!A:C,3,0)</f>
        <v>30</v>
      </c>
    </row>
    <row r="4499" spans="1:3" x14ac:dyDescent="0.25">
      <c r="A4499">
        <v>24</v>
      </c>
      <c r="B4499">
        <v>6002</v>
      </c>
      <c r="C4499">
        <f>VLOOKUP(Table_ExternalData_1[[#This Row],[Discount_Id]],Popusti!A:C,3,0)</f>
        <v>30</v>
      </c>
    </row>
    <row r="4500" spans="1:3" x14ac:dyDescent="0.25">
      <c r="A4500">
        <v>24</v>
      </c>
      <c r="B4500">
        <v>6003</v>
      </c>
      <c r="C4500">
        <f>VLOOKUP(Table_ExternalData_1[[#This Row],[Discount_Id]],Popusti!A:C,3,0)</f>
        <v>30</v>
      </c>
    </row>
    <row r="4501" spans="1:3" x14ac:dyDescent="0.25">
      <c r="A4501">
        <v>24</v>
      </c>
      <c r="B4501">
        <v>6004</v>
      </c>
      <c r="C4501">
        <f>VLOOKUP(Table_ExternalData_1[[#This Row],[Discount_Id]],Popusti!A:C,3,0)</f>
        <v>30</v>
      </c>
    </row>
    <row r="4502" spans="1:3" x14ac:dyDescent="0.25">
      <c r="A4502">
        <v>24</v>
      </c>
      <c r="B4502">
        <v>6005</v>
      </c>
      <c r="C4502">
        <f>VLOOKUP(Table_ExternalData_1[[#This Row],[Discount_Id]],Popusti!A:C,3,0)</f>
        <v>30</v>
      </c>
    </row>
    <row r="4503" spans="1:3" x14ac:dyDescent="0.25">
      <c r="A4503">
        <v>24</v>
      </c>
      <c r="B4503">
        <v>6012</v>
      </c>
      <c r="C4503">
        <f>VLOOKUP(Table_ExternalData_1[[#This Row],[Discount_Id]],Popusti!A:C,3,0)</f>
        <v>30</v>
      </c>
    </row>
    <row r="4504" spans="1:3" x14ac:dyDescent="0.25">
      <c r="A4504">
        <v>24</v>
      </c>
      <c r="B4504">
        <v>6013</v>
      </c>
      <c r="C4504">
        <f>VLOOKUP(Table_ExternalData_1[[#This Row],[Discount_Id]],Popusti!A:C,3,0)</f>
        <v>30</v>
      </c>
    </row>
    <row r="4505" spans="1:3" x14ac:dyDescent="0.25">
      <c r="A4505">
        <v>24</v>
      </c>
      <c r="B4505">
        <v>6014</v>
      </c>
      <c r="C4505">
        <f>VLOOKUP(Table_ExternalData_1[[#This Row],[Discount_Id]],Popusti!A:C,3,0)</f>
        <v>30</v>
      </c>
    </row>
    <row r="4506" spans="1:3" x14ac:dyDescent="0.25">
      <c r="A4506">
        <v>24</v>
      </c>
      <c r="B4506">
        <v>6015</v>
      </c>
      <c r="C4506">
        <f>VLOOKUP(Table_ExternalData_1[[#This Row],[Discount_Id]],Popusti!A:C,3,0)</f>
        <v>30</v>
      </c>
    </row>
    <row r="4507" spans="1:3" x14ac:dyDescent="0.25">
      <c r="A4507">
        <v>24</v>
      </c>
      <c r="B4507">
        <v>6017</v>
      </c>
      <c r="C4507">
        <f>VLOOKUP(Table_ExternalData_1[[#This Row],[Discount_Id]],Popusti!A:C,3,0)</f>
        <v>30</v>
      </c>
    </row>
    <row r="4508" spans="1:3" x14ac:dyDescent="0.25">
      <c r="A4508">
        <v>24</v>
      </c>
      <c r="B4508">
        <v>6018</v>
      </c>
      <c r="C4508">
        <f>VLOOKUP(Table_ExternalData_1[[#This Row],[Discount_Id]],Popusti!A:C,3,0)</f>
        <v>30</v>
      </c>
    </row>
    <row r="4509" spans="1:3" x14ac:dyDescent="0.25">
      <c r="A4509">
        <v>24</v>
      </c>
      <c r="B4509">
        <v>6019</v>
      </c>
      <c r="C4509">
        <f>VLOOKUP(Table_ExternalData_1[[#This Row],[Discount_Id]],Popusti!A:C,3,0)</f>
        <v>30</v>
      </c>
    </row>
    <row r="4510" spans="1:3" x14ac:dyDescent="0.25">
      <c r="A4510">
        <v>24</v>
      </c>
      <c r="B4510">
        <v>6021</v>
      </c>
      <c r="C4510">
        <f>VLOOKUP(Table_ExternalData_1[[#This Row],[Discount_Id]],Popusti!A:C,3,0)</f>
        <v>30</v>
      </c>
    </row>
    <row r="4511" spans="1:3" x14ac:dyDescent="0.25">
      <c r="A4511">
        <v>24</v>
      </c>
      <c r="B4511">
        <v>6022</v>
      </c>
      <c r="C4511">
        <f>VLOOKUP(Table_ExternalData_1[[#This Row],[Discount_Id]],Popusti!A:C,3,0)</f>
        <v>30</v>
      </c>
    </row>
    <row r="4512" spans="1:3" x14ac:dyDescent="0.25">
      <c r="A4512">
        <v>24</v>
      </c>
      <c r="B4512">
        <v>6023</v>
      </c>
      <c r="C4512">
        <f>VLOOKUP(Table_ExternalData_1[[#This Row],[Discount_Id]],Popusti!A:C,3,0)</f>
        <v>30</v>
      </c>
    </row>
    <row r="4513" spans="1:3" x14ac:dyDescent="0.25">
      <c r="A4513">
        <v>24</v>
      </c>
      <c r="B4513">
        <v>6024</v>
      </c>
      <c r="C4513">
        <f>VLOOKUP(Table_ExternalData_1[[#This Row],[Discount_Id]],Popusti!A:C,3,0)</f>
        <v>30</v>
      </c>
    </row>
    <row r="4514" spans="1:3" x14ac:dyDescent="0.25">
      <c r="A4514">
        <v>24</v>
      </c>
      <c r="B4514">
        <v>6025</v>
      </c>
      <c r="C4514">
        <f>VLOOKUP(Table_ExternalData_1[[#This Row],[Discount_Id]],Popusti!A:C,3,0)</f>
        <v>30</v>
      </c>
    </row>
    <row r="4515" spans="1:3" x14ac:dyDescent="0.25">
      <c r="A4515">
        <v>24</v>
      </c>
      <c r="B4515">
        <v>6026</v>
      </c>
      <c r="C4515">
        <f>VLOOKUP(Table_ExternalData_1[[#This Row],[Discount_Id]],Popusti!A:C,3,0)</f>
        <v>30</v>
      </c>
    </row>
    <row r="4516" spans="1:3" x14ac:dyDescent="0.25">
      <c r="A4516">
        <v>24</v>
      </c>
      <c r="B4516">
        <v>6027</v>
      </c>
      <c r="C4516">
        <f>VLOOKUP(Table_ExternalData_1[[#This Row],[Discount_Id]],Popusti!A:C,3,0)</f>
        <v>30</v>
      </c>
    </row>
    <row r="4517" spans="1:3" x14ac:dyDescent="0.25">
      <c r="A4517">
        <v>24</v>
      </c>
      <c r="B4517">
        <v>6028</v>
      </c>
      <c r="C4517">
        <f>VLOOKUP(Table_ExternalData_1[[#This Row],[Discount_Id]],Popusti!A:C,3,0)</f>
        <v>30</v>
      </c>
    </row>
    <row r="4518" spans="1:3" x14ac:dyDescent="0.25">
      <c r="A4518">
        <v>24</v>
      </c>
      <c r="B4518">
        <v>6029</v>
      </c>
      <c r="C4518">
        <f>VLOOKUP(Table_ExternalData_1[[#This Row],[Discount_Id]],Popusti!A:C,3,0)</f>
        <v>30</v>
      </c>
    </row>
    <row r="4519" spans="1:3" x14ac:dyDescent="0.25">
      <c r="A4519">
        <v>24</v>
      </c>
      <c r="B4519">
        <v>6030</v>
      </c>
      <c r="C4519">
        <f>VLOOKUP(Table_ExternalData_1[[#This Row],[Discount_Id]],Popusti!A:C,3,0)</f>
        <v>30</v>
      </c>
    </row>
    <row r="4520" spans="1:3" x14ac:dyDescent="0.25">
      <c r="A4520">
        <v>24</v>
      </c>
      <c r="B4520">
        <v>6031</v>
      </c>
      <c r="C4520">
        <f>VLOOKUP(Table_ExternalData_1[[#This Row],[Discount_Id]],Popusti!A:C,3,0)</f>
        <v>30</v>
      </c>
    </row>
    <row r="4521" spans="1:3" x14ac:dyDescent="0.25">
      <c r="A4521">
        <v>24</v>
      </c>
      <c r="B4521">
        <v>6032</v>
      </c>
      <c r="C4521">
        <f>VLOOKUP(Table_ExternalData_1[[#This Row],[Discount_Id]],Popusti!A:C,3,0)</f>
        <v>30</v>
      </c>
    </row>
    <row r="4522" spans="1:3" x14ac:dyDescent="0.25">
      <c r="A4522">
        <v>24</v>
      </c>
      <c r="B4522">
        <v>6033</v>
      </c>
      <c r="C4522">
        <f>VLOOKUP(Table_ExternalData_1[[#This Row],[Discount_Id]],Popusti!A:C,3,0)</f>
        <v>30</v>
      </c>
    </row>
    <row r="4523" spans="1:3" x14ac:dyDescent="0.25">
      <c r="A4523">
        <v>24</v>
      </c>
      <c r="B4523">
        <v>6034</v>
      </c>
      <c r="C4523">
        <f>VLOOKUP(Table_ExternalData_1[[#This Row],[Discount_Id]],Popusti!A:C,3,0)</f>
        <v>30</v>
      </c>
    </row>
    <row r="4524" spans="1:3" x14ac:dyDescent="0.25">
      <c r="A4524">
        <v>24</v>
      </c>
      <c r="B4524">
        <v>6036</v>
      </c>
      <c r="C4524">
        <f>VLOOKUP(Table_ExternalData_1[[#This Row],[Discount_Id]],Popusti!A:C,3,0)</f>
        <v>30</v>
      </c>
    </row>
    <row r="4525" spans="1:3" x14ac:dyDescent="0.25">
      <c r="A4525">
        <v>24</v>
      </c>
      <c r="B4525">
        <v>6037</v>
      </c>
      <c r="C4525">
        <f>VLOOKUP(Table_ExternalData_1[[#This Row],[Discount_Id]],Popusti!A:C,3,0)</f>
        <v>30</v>
      </c>
    </row>
    <row r="4526" spans="1:3" x14ac:dyDescent="0.25">
      <c r="A4526">
        <v>24</v>
      </c>
      <c r="B4526">
        <v>6038</v>
      </c>
      <c r="C4526">
        <f>VLOOKUP(Table_ExternalData_1[[#This Row],[Discount_Id]],Popusti!A:C,3,0)</f>
        <v>30</v>
      </c>
    </row>
    <row r="4527" spans="1:3" x14ac:dyDescent="0.25">
      <c r="A4527">
        <v>24</v>
      </c>
      <c r="B4527">
        <v>6040</v>
      </c>
      <c r="C4527">
        <f>VLOOKUP(Table_ExternalData_1[[#This Row],[Discount_Id]],Popusti!A:C,3,0)</f>
        <v>30</v>
      </c>
    </row>
    <row r="4528" spans="1:3" x14ac:dyDescent="0.25">
      <c r="A4528">
        <v>24</v>
      </c>
      <c r="B4528">
        <v>6041</v>
      </c>
      <c r="C4528">
        <f>VLOOKUP(Table_ExternalData_1[[#This Row],[Discount_Id]],Popusti!A:C,3,0)</f>
        <v>30</v>
      </c>
    </row>
    <row r="4529" spans="1:3" x14ac:dyDescent="0.25">
      <c r="A4529">
        <v>24</v>
      </c>
      <c r="B4529">
        <v>6042</v>
      </c>
      <c r="C4529">
        <f>VLOOKUP(Table_ExternalData_1[[#This Row],[Discount_Id]],Popusti!A:C,3,0)</f>
        <v>30</v>
      </c>
    </row>
    <row r="4530" spans="1:3" x14ac:dyDescent="0.25">
      <c r="A4530">
        <v>24</v>
      </c>
      <c r="B4530">
        <v>6044</v>
      </c>
      <c r="C4530">
        <f>VLOOKUP(Table_ExternalData_1[[#This Row],[Discount_Id]],Popusti!A:C,3,0)</f>
        <v>30</v>
      </c>
    </row>
    <row r="4531" spans="1:3" x14ac:dyDescent="0.25">
      <c r="A4531">
        <v>24</v>
      </c>
      <c r="B4531">
        <v>6045</v>
      </c>
      <c r="C4531">
        <f>VLOOKUP(Table_ExternalData_1[[#This Row],[Discount_Id]],Popusti!A:C,3,0)</f>
        <v>30</v>
      </c>
    </row>
    <row r="4532" spans="1:3" x14ac:dyDescent="0.25">
      <c r="A4532">
        <v>24</v>
      </c>
      <c r="B4532">
        <v>6046</v>
      </c>
      <c r="C4532">
        <f>VLOOKUP(Table_ExternalData_1[[#This Row],[Discount_Id]],Popusti!A:C,3,0)</f>
        <v>30</v>
      </c>
    </row>
    <row r="4533" spans="1:3" x14ac:dyDescent="0.25">
      <c r="A4533">
        <v>24</v>
      </c>
      <c r="B4533">
        <v>6047</v>
      </c>
      <c r="C4533">
        <f>VLOOKUP(Table_ExternalData_1[[#This Row],[Discount_Id]],Popusti!A:C,3,0)</f>
        <v>30</v>
      </c>
    </row>
    <row r="4534" spans="1:3" x14ac:dyDescent="0.25">
      <c r="A4534">
        <v>24</v>
      </c>
      <c r="B4534">
        <v>6050</v>
      </c>
      <c r="C4534">
        <f>VLOOKUP(Table_ExternalData_1[[#This Row],[Discount_Id]],Popusti!A:C,3,0)</f>
        <v>30</v>
      </c>
    </row>
    <row r="4535" spans="1:3" x14ac:dyDescent="0.25">
      <c r="A4535">
        <v>24</v>
      </c>
      <c r="B4535">
        <v>6051</v>
      </c>
      <c r="C4535">
        <f>VLOOKUP(Table_ExternalData_1[[#This Row],[Discount_Id]],Popusti!A:C,3,0)</f>
        <v>30</v>
      </c>
    </row>
    <row r="4536" spans="1:3" x14ac:dyDescent="0.25">
      <c r="A4536">
        <v>24</v>
      </c>
      <c r="B4536">
        <v>6052</v>
      </c>
      <c r="C4536">
        <f>VLOOKUP(Table_ExternalData_1[[#This Row],[Discount_Id]],Popusti!A:C,3,0)</f>
        <v>30</v>
      </c>
    </row>
    <row r="4537" spans="1:3" x14ac:dyDescent="0.25">
      <c r="A4537">
        <v>24</v>
      </c>
      <c r="B4537">
        <v>6053</v>
      </c>
      <c r="C4537">
        <f>VLOOKUP(Table_ExternalData_1[[#This Row],[Discount_Id]],Popusti!A:C,3,0)</f>
        <v>30</v>
      </c>
    </row>
    <row r="4538" spans="1:3" x14ac:dyDescent="0.25">
      <c r="A4538">
        <v>24</v>
      </c>
      <c r="B4538">
        <v>6054</v>
      </c>
      <c r="C4538">
        <f>VLOOKUP(Table_ExternalData_1[[#This Row],[Discount_Id]],Popusti!A:C,3,0)</f>
        <v>30</v>
      </c>
    </row>
    <row r="4539" spans="1:3" x14ac:dyDescent="0.25">
      <c r="A4539">
        <v>24</v>
      </c>
      <c r="B4539">
        <v>6055</v>
      </c>
      <c r="C4539">
        <f>VLOOKUP(Table_ExternalData_1[[#This Row],[Discount_Id]],Popusti!A:C,3,0)</f>
        <v>30</v>
      </c>
    </row>
    <row r="4540" spans="1:3" x14ac:dyDescent="0.25">
      <c r="A4540">
        <v>24</v>
      </c>
      <c r="B4540">
        <v>6056</v>
      </c>
      <c r="C4540">
        <f>VLOOKUP(Table_ExternalData_1[[#This Row],[Discount_Id]],Popusti!A:C,3,0)</f>
        <v>30</v>
      </c>
    </row>
    <row r="4541" spans="1:3" x14ac:dyDescent="0.25">
      <c r="A4541">
        <v>24</v>
      </c>
      <c r="B4541">
        <v>6057</v>
      </c>
      <c r="C4541">
        <f>VLOOKUP(Table_ExternalData_1[[#This Row],[Discount_Id]],Popusti!A:C,3,0)</f>
        <v>30</v>
      </c>
    </row>
    <row r="4542" spans="1:3" x14ac:dyDescent="0.25">
      <c r="A4542">
        <v>24</v>
      </c>
      <c r="B4542">
        <v>6058</v>
      </c>
      <c r="C4542">
        <f>VLOOKUP(Table_ExternalData_1[[#This Row],[Discount_Id]],Popusti!A:C,3,0)</f>
        <v>30</v>
      </c>
    </row>
    <row r="4543" spans="1:3" x14ac:dyDescent="0.25">
      <c r="A4543">
        <v>24</v>
      </c>
      <c r="B4543">
        <v>6060</v>
      </c>
      <c r="C4543">
        <f>VLOOKUP(Table_ExternalData_1[[#This Row],[Discount_Id]],Popusti!A:C,3,0)</f>
        <v>30</v>
      </c>
    </row>
    <row r="4544" spans="1:3" x14ac:dyDescent="0.25">
      <c r="A4544">
        <v>24</v>
      </c>
      <c r="B4544">
        <v>6064</v>
      </c>
      <c r="C4544">
        <f>VLOOKUP(Table_ExternalData_1[[#This Row],[Discount_Id]],Popusti!A:C,3,0)</f>
        <v>30</v>
      </c>
    </row>
    <row r="4545" spans="1:3" x14ac:dyDescent="0.25">
      <c r="A4545">
        <v>24</v>
      </c>
      <c r="B4545">
        <v>6065</v>
      </c>
      <c r="C4545">
        <f>VLOOKUP(Table_ExternalData_1[[#This Row],[Discount_Id]],Popusti!A:C,3,0)</f>
        <v>30</v>
      </c>
    </row>
    <row r="4546" spans="1:3" x14ac:dyDescent="0.25">
      <c r="A4546">
        <v>24</v>
      </c>
      <c r="B4546">
        <v>6066</v>
      </c>
      <c r="C4546">
        <f>VLOOKUP(Table_ExternalData_1[[#This Row],[Discount_Id]],Popusti!A:C,3,0)</f>
        <v>30</v>
      </c>
    </row>
    <row r="4547" spans="1:3" x14ac:dyDescent="0.25">
      <c r="A4547">
        <v>24</v>
      </c>
      <c r="B4547">
        <v>6068</v>
      </c>
      <c r="C4547">
        <f>VLOOKUP(Table_ExternalData_1[[#This Row],[Discount_Id]],Popusti!A:C,3,0)</f>
        <v>30</v>
      </c>
    </row>
    <row r="4548" spans="1:3" x14ac:dyDescent="0.25">
      <c r="A4548">
        <v>24</v>
      </c>
      <c r="B4548">
        <v>6940</v>
      </c>
      <c r="C4548">
        <f>VLOOKUP(Table_ExternalData_1[[#This Row],[Discount_Id]],Popusti!A:C,3,0)</f>
        <v>30</v>
      </c>
    </row>
    <row r="4549" spans="1:3" x14ac:dyDescent="0.25">
      <c r="A4549">
        <v>24</v>
      </c>
      <c r="B4549">
        <v>6941</v>
      </c>
      <c r="C4549">
        <f>VLOOKUP(Table_ExternalData_1[[#This Row],[Discount_Id]],Popusti!A:C,3,0)</f>
        <v>30</v>
      </c>
    </row>
    <row r="4550" spans="1:3" x14ac:dyDescent="0.25">
      <c r="A4550">
        <v>24</v>
      </c>
      <c r="B4550">
        <v>6942</v>
      </c>
      <c r="C4550">
        <f>VLOOKUP(Table_ExternalData_1[[#This Row],[Discount_Id]],Popusti!A:C,3,0)</f>
        <v>30</v>
      </c>
    </row>
    <row r="4551" spans="1:3" x14ac:dyDescent="0.25">
      <c r="A4551">
        <v>24</v>
      </c>
      <c r="B4551">
        <v>6943</v>
      </c>
      <c r="C4551">
        <f>VLOOKUP(Table_ExternalData_1[[#This Row],[Discount_Id]],Popusti!A:C,3,0)</f>
        <v>30</v>
      </c>
    </row>
    <row r="4552" spans="1:3" x14ac:dyDescent="0.25">
      <c r="A4552">
        <v>24</v>
      </c>
      <c r="B4552">
        <v>6944</v>
      </c>
      <c r="C4552">
        <f>VLOOKUP(Table_ExternalData_1[[#This Row],[Discount_Id]],Popusti!A:C,3,0)</f>
        <v>30</v>
      </c>
    </row>
    <row r="4553" spans="1:3" x14ac:dyDescent="0.25">
      <c r="A4553">
        <v>24</v>
      </c>
      <c r="B4553">
        <v>6948</v>
      </c>
      <c r="C4553">
        <f>VLOOKUP(Table_ExternalData_1[[#This Row],[Discount_Id]],Popusti!A:C,3,0)</f>
        <v>30</v>
      </c>
    </row>
    <row r="4554" spans="1:3" x14ac:dyDescent="0.25">
      <c r="A4554">
        <v>24</v>
      </c>
      <c r="B4554">
        <v>6951</v>
      </c>
      <c r="C4554">
        <f>VLOOKUP(Table_ExternalData_1[[#This Row],[Discount_Id]],Popusti!A:C,3,0)</f>
        <v>30</v>
      </c>
    </row>
    <row r="4555" spans="1:3" x14ac:dyDescent="0.25">
      <c r="A4555">
        <v>24</v>
      </c>
      <c r="B4555">
        <v>6952</v>
      </c>
      <c r="C4555">
        <f>VLOOKUP(Table_ExternalData_1[[#This Row],[Discount_Id]],Popusti!A:C,3,0)</f>
        <v>30</v>
      </c>
    </row>
    <row r="4556" spans="1:3" x14ac:dyDescent="0.25">
      <c r="A4556">
        <v>24</v>
      </c>
      <c r="B4556">
        <v>6954</v>
      </c>
      <c r="C4556">
        <f>VLOOKUP(Table_ExternalData_1[[#This Row],[Discount_Id]],Popusti!A:C,3,0)</f>
        <v>30</v>
      </c>
    </row>
    <row r="4557" spans="1:3" x14ac:dyDescent="0.25">
      <c r="A4557">
        <v>24</v>
      </c>
      <c r="B4557">
        <v>6955</v>
      </c>
      <c r="C4557">
        <f>VLOOKUP(Table_ExternalData_1[[#This Row],[Discount_Id]],Popusti!A:C,3,0)</f>
        <v>30</v>
      </c>
    </row>
    <row r="4558" spans="1:3" x14ac:dyDescent="0.25">
      <c r="A4558">
        <v>24</v>
      </c>
      <c r="B4558">
        <v>6959</v>
      </c>
      <c r="C4558">
        <f>VLOOKUP(Table_ExternalData_1[[#This Row],[Discount_Id]],Popusti!A:C,3,0)</f>
        <v>30</v>
      </c>
    </row>
    <row r="4559" spans="1:3" x14ac:dyDescent="0.25">
      <c r="A4559">
        <v>24</v>
      </c>
      <c r="B4559">
        <v>6960</v>
      </c>
      <c r="C4559">
        <f>VLOOKUP(Table_ExternalData_1[[#This Row],[Discount_Id]],Popusti!A:C,3,0)</f>
        <v>30</v>
      </c>
    </row>
    <row r="4560" spans="1:3" x14ac:dyDescent="0.25">
      <c r="A4560">
        <v>24</v>
      </c>
      <c r="B4560">
        <v>6961</v>
      </c>
      <c r="C4560">
        <f>VLOOKUP(Table_ExternalData_1[[#This Row],[Discount_Id]],Popusti!A:C,3,0)</f>
        <v>30</v>
      </c>
    </row>
    <row r="4561" spans="1:3" x14ac:dyDescent="0.25">
      <c r="A4561">
        <v>24</v>
      </c>
      <c r="B4561">
        <v>6963</v>
      </c>
      <c r="C4561">
        <f>VLOOKUP(Table_ExternalData_1[[#This Row],[Discount_Id]],Popusti!A:C,3,0)</f>
        <v>30</v>
      </c>
    </row>
    <row r="4562" spans="1:3" x14ac:dyDescent="0.25">
      <c r="A4562">
        <v>24</v>
      </c>
      <c r="B4562">
        <v>6964</v>
      </c>
      <c r="C4562">
        <f>VLOOKUP(Table_ExternalData_1[[#This Row],[Discount_Id]],Popusti!A:C,3,0)</f>
        <v>30</v>
      </c>
    </row>
    <row r="4563" spans="1:3" x14ac:dyDescent="0.25">
      <c r="A4563">
        <v>24</v>
      </c>
      <c r="B4563">
        <v>6965</v>
      </c>
      <c r="C4563">
        <f>VLOOKUP(Table_ExternalData_1[[#This Row],[Discount_Id]],Popusti!A:C,3,0)</f>
        <v>30</v>
      </c>
    </row>
    <row r="4564" spans="1:3" x14ac:dyDescent="0.25">
      <c r="A4564">
        <v>24</v>
      </c>
      <c r="B4564">
        <v>6966</v>
      </c>
      <c r="C4564">
        <f>VLOOKUP(Table_ExternalData_1[[#This Row],[Discount_Id]],Popusti!A:C,3,0)</f>
        <v>30</v>
      </c>
    </row>
    <row r="4565" spans="1:3" x14ac:dyDescent="0.25">
      <c r="A4565">
        <v>24</v>
      </c>
      <c r="B4565">
        <v>6967</v>
      </c>
      <c r="C4565">
        <f>VLOOKUP(Table_ExternalData_1[[#This Row],[Discount_Id]],Popusti!A:C,3,0)</f>
        <v>30</v>
      </c>
    </row>
    <row r="4566" spans="1:3" x14ac:dyDescent="0.25">
      <c r="A4566">
        <v>24</v>
      </c>
      <c r="B4566">
        <v>6968</v>
      </c>
      <c r="C4566">
        <f>VLOOKUP(Table_ExternalData_1[[#This Row],[Discount_Id]],Popusti!A:C,3,0)</f>
        <v>30</v>
      </c>
    </row>
    <row r="4567" spans="1:3" x14ac:dyDescent="0.25">
      <c r="A4567">
        <v>24</v>
      </c>
      <c r="B4567">
        <v>6969</v>
      </c>
      <c r="C4567">
        <f>VLOOKUP(Table_ExternalData_1[[#This Row],[Discount_Id]],Popusti!A:C,3,0)</f>
        <v>30</v>
      </c>
    </row>
    <row r="4568" spans="1:3" x14ac:dyDescent="0.25">
      <c r="A4568">
        <v>24</v>
      </c>
      <c r="B4568">
        <v>6970</v>
      </c>
      <c r="C4568">
        <f>VLOOKUP(Table_ExternalData_1[[#This Row],[Discount_Id]],Popusti!A:C,3,0)</f>
        <v>30</v>
      </c>
    </row>
    <row r="4569" spans="1:3" x14ac:dyDescent="0.25">
      <c r="A4569">
        <v>24</v>
      </c>
      <c r="B4569">
        <v>6971</v>
      </c>
      <c r="C4569">
        <f>VLOOKUP(Table_ExternalData_1[[#This Row],[Discount_Id]],Popusti!A:C,3,0)</f>
        <v>30</v>
      </c>
    </row>
    <row r="4570" spans="1:3" x14ac:dyDescent="0.25">
      <c r="A4570">
        <v>24</v>
      </c>
      <c r="B4570">
        <v>6972</v>
      </c>
      <c r="C4570">
        <f>VLOOKUP(Table_ExternalData_1[[#This Row],[Discount_Id]],Popusti!A:C,3,0)</f>
        <v>30</v>
      </c>
    </row>
    <row r="4571" spans="1:3" x14ac:dyDescent="0.25">
      <c r="A4571">
        <v>24</v>
      </c>
      <c r="B4571">
        <v>6973</v>
      </c>
      <c r="C4571">
        <f>VLOOKUP(Table_ExternalData_1[[#This Row],[Discount_Id]],Popusti!A:C,3,0)</f>
        <v>30</v>
      </c>
    </row>
    <row r="4572" spans="1:3" x14ac:dyDescent="0.25">
      <c r="A4572">
        <v>24</v>
      </c>
      <c r="B4572">
        <v>6974</v>
      </c>
      <c r="C4572">
        <f>VLOOKUP(Table_ExternalData_1[[#This Row],[Discount_Id]],Popusti!A:C,3,0)</f>
        <v>30</v>
      </c>
    </row>
    <row r="4573" spans="1:3" x14ac:dyDescent="0.25">
      <c r="A4573">
        <v>24</v>
      </c>
      <c r="B4573">
        <v>6975</v>
      </c>
      <c r="C4573">
        <f>VLOOKUP(Table_ExternalData_1[[#This Row],[Discount_Id]],Popusti!A:C,3,0)</f>
        <v>30</v>
      </c>
    </row>
    <row r="4574" spans="1:3" x14ac:dyDescent="0.25">
      <c r="A4574">
        <v>24</v>
      </c>
      <c r="B4574">
        <v>6977</v>
      </c>
      <c r="C4574">
        <f>VLOOKUP(Table_ExternalData_1[[#This Row],[Discount_Id]],Popusti!A:C,3,0)</f>
        <v>30</v>
      </c>
    </row>
    <row r="4575" spans="1:3" x14ac:dyDescent="0.25">
      <c r="A4575">
        <v>24</v>
      </c>
      <c r="B4575">
        <v>6978</v>
      </c>
      <c r="C4575">
        <f>VLOOKUP(Table_ExternalData_1[[#This Row],[Discount_Id]],Popusti!A:C,3,0)</f>
        <v>30</v>
      </c>
    </row>
    <row r="4576" spans="1:3" x14ac:dyDescent="0.25">
      <c r="A4576">
        <v>24</v>
      </c>
      <c r="B4576">
        <v>6979</v>
      </c>
      <c r="C4576">
        <f>VLOOKUP(Table_ExternalData_1[[#This Row],[Discount_Id]],Popusti!A:C,3,0)</f>
        <v>30</v>
      </c>
    </row>
    <row r="4577" spans="1:3" x14ac:dyDescent="0.25">
      <c r="A4577">
        <v>24</v>
      </c>
      <c r="B4577">
        <v>6980</v>
      </c>
      <c r="C4577">
        <f>VLOOKUP(Table_ExternalData_1[[#This Row],[Discount_Id]],Popusti!A:C,3,0)</f>
        <v>30</v>
      </c>
    </row>
    <row r="4578" spans="1:3" x14ac:dyDescent="0.25">
      <c r="A4578">
        <v>24</v>
      </c>
      <c r="B4578">
        <v>6981</v>
      </c>
      <c r="C4578">
        <f>VLOOKUP(Table_ExternalData_1[[#This Row],[Discount_Id]],Popusti!A:C,3,0)</f>
        <v>30</v>
      </c>
    </row>
    <row r="4579" spans="1:3" x14ac:dyDescent="0.25">
      <c r="A4579">
        <v>24</v>
      </c>
      <c r="B4579">
        <v>6983</v>
      </c>
      <c r="C4579">
        <f>VLOOKUP(Table_ExternalData_1[[#This Row],[Discount_Id]],Popusti!A:C,3,0)</f>
        <v>30</v>
      </c>
    </row>
    <row r="4580" spans="1:3" x14ac:dyDescent="0.25">
      <c r="A4580">
        <v>24</v>
      </c>
      <c r="B4580">
        <v>6984</v>
      </c>
      <c r="C4580">
        <f>VLOOKUP(Table_ExternalData_1[[#This Row],[Discount_Id]],Popusti!A:C,3,0)</f>
        <v>30</v>
      </c>
    </row>
    <row r="4581" spans="1:3" x14ac:dyDescent="0.25">
      <c r="A4581">
        <v>24</v>
      </c>
      <c r="B4581">
        <v>6986</v>
      </c>
      <c r="C4581">
        <f>VLOOKUP(Table_ExternalData_1[[#This Row],[Discount_Id]],Popusti!A:C,3,0)</f>
        <v>30</v>
      </c>
    </row>
    <row r="4582" spans="1:3" x14ac:dyDescent="0.25">
      <c r="A4582">
        <v>24</v>
      </c>
      <c r="B4582">
        <v>6988</v>
      </c>
      <c r="C4582">
        <f>VLOOKUP(Table_ExternalData_1[[#This Row],[Discount_Id]],Popusti!A:C,3,0)</f>
        <v>30</v>
      </c>
    </row>
    <row r="4583" spans="1:3" x14ac:dyDescent="0.25">
      <c r="A4583">
        <v>24</v>
      </c>
      <c r="B4583">
        <v>6989</v>
      </c>
      <c r="C4583">
        <f>VLOOKUP(Table_ExternalData_1[[#This Row],[Discount_Id]],Popusti!A:C,3,0)</f>
        <v>30</v>
      </c>
    </row>
    <row r="4584" spans="1:3" x14ac:dyDescent="0.25">
      <c r="A4584">
        <v>24</v>
      </c>
      <c r="B4584">
        <v>6990</v>
      </c>
      <c r="C4584">
        <f>VLOOKUP(Table_ExternalData_1[[#This Row],[Discount_Id]],Popusti!A:C,3,0)</f>
        <v>30</v>
      </c>
    </row>
    <row r="4585" spans="1:3" x14ac:dyDescent="0.25">
      <c r="A4585">
        <v>24</v>
      </c>
      <c r="B4585">
        <v>6991</v>
      </c>
      <c r="C4585">
        <f>VLOOKUP(Table_ExternalData_1[[#This Row],[Discount_Id]],Popusti!A:C,3,0)</f>
        <v>30</v>
      </c>
    </row>
    <row r="4586" spans="1:3" x14ac:dyDescent="0.25">
      <c r="A4586">
        <v>24</v>
      </c>
      <c r="B4586">
        <v>6992</v>
      </c>
      <c r="C4586">
        <f>VLOOKUP(Table_ExternalData_1[[#This Row],[Discount_Id]],Popusti!A:C,3,0)</f>
        <v>30</v>
      </c>
    </row>
    <row r="4587" spans="1:3" x14ac:dyDescent="0.25">
      <c r="A4587">
        <v>24</v>
      </c>
      <c r="B4587">
        <v>6993</v>
      </c>
      <c r="C4587">
        <f>VLOOKUP(Table_ExternalData_1[[#This Row],[Discount_Id]],Popusti!A:C,3,0)</f>
        <v>30</v>
      </c>
    </row>
    <row r="4588" spans="1:3" x14ac:dyDescent="0.25">
      <c r="A4588">
        <v>24</v>
      </c>
      <c r="B4588">
        <v>6994</v>
      </c>
      <c r="C4588">
        <f>VLOOKUP(Table_ExternalData_1[[#This Row],[Discount_Id]],Popusti!A:C,3,0)</f>
        <v>30</v>
      </c>
    </row>
    <row r="4589" spans="1:3" x14ac:dyDescent="0.25">
      <c r="A4589">
        <v>24</v>
      </c>
      <c r="B4589">
        <v>6995</v>
      </c>
      <c r="C4589">
        <f>VLOOKUP(Table_ExternalData_1[[#This Row],[Discount_Id]],Popusti!A:C,3,0)</f>
        <v>30</v>
      </c>
    </row>
    <row r="4590" spans="1:3" x14ac:dyDescent="0.25">
      <c r="A4590">
        <v>24</v>
      </c>
      <c r="B4590">
        <v>6996</v>
      </c>
      <c r="C4590">
        <f>VLOOKUP(Table_ExternalData_1[[#This Row],[Discount_Id]],Popusti!A:C,3,0)</f>
        <v>30</v>
      </c>
    </row>
    <row r="4591" spans="1:3" x14ac:dyDescent="0.25">
      <c r="A4591">
        <v>24</v>
      </c>
      <c r="B4591">
        <v>6997</v>
      </c>
      <c r="C4591">
        <f>VLOOKUP(Table_ExternalData_1[[#This Row],[Discount_Id]],Popusti!A:C,3,0)</f>
        <v>30</v>
      </c>
    </row>
    <row r="4592" spans="1:3" x14ac:dyDescent="0.25">
      <c r="A4592">
        <v>24</v>
      </c>
      <c r="B4592">
        <v>6999</v>
      </c>
      <c r="C4592">
        <f>VLOOKUP(Table_ExternalData_1[[#This Row],[Discount_Id]],Popusti!A:C,3,0)</f>
        <v>30</v>
      </c>
    </row>
    <row r="4593" spans="1:3" x14ac:dyDescent="0.25">
      <c r="A4593">
        <v>24</v>
      </c>
      <c r="B4593">
        <v>7000</v>
      </c>
      <c r="C4593">
        <f>VLOOKUP(Table_ExternalData_1[[#This Row],[Discount_Id]],Popusti!A:C,3,0)</f>
        <v>30</v>
      </c>
    </row>
    <row r="4594" spans="1:3" x14ac:dyDescent="0.25">
      <c r="A4594">
        <v>24</v>
      </c>
      <c r="B4594">
        <v>7002</v>
      </c>
      <c r="C4594">
        <f>VLOOKUP(Table_ExternalData_1[[#This Row],[Discount_Id]],Popusti!A:C,3,0)</f>
        <v>30</v>
      </c>
    </row>
    <row r="4595" spans="1:3" x14ac:dyDescent="0.25">
      <c r="A4595">
        <v>24</v>
      </c>
      <c r="B4595">
        <v>7003</v>
      </c>
      <c r="C4595">
        <f>VLOOKUP(Table_ExternalData_1[[#This Row],[Discount_Id]],Popusti!A:C,3,0)</f>
        <v>30</v>
      </c>
    </row>
    <row r="4596" spans="1:3" x14ac:dyDescent="0.25">
      <c r="A4596">
        <v>24</v>
      </c>
      <c r="B4596">
        <v>7004</v>
      </c>
      <c r="C4596">
        <f>VLOOKUP(Table_ExternalData_1[[#This Row],[Discount_Id]],Popusti!A:C,3,0)</f>
        <v>30</v>
      </c>
    </row>
    <row r="4597" spans="1:3" x14ac:dyDescent="0.25">
      <c r="A4597">
        <v>24</v>
      </c>
      <c r="B4597">
        <v>7005</v>
      </c>
      <c r="C4597">
        <f>VLOOKUP(Table_ExternalData_1[[#This Row],[Discount_Id]],Popusti!A:C,3,0)</f>
        <v>30</v>
      </c>
    </row>
    <row r="4598" spans="1:3" x14ac:dyDescent="0.25">
      <c r="A4598">
        <v>24</v>
      </c>
      <c r="B4598">
        <v>7006</v>
      </c>
      <c r="C4598">
        <f>VLOOKUP(Table_ExternalData_1[[#This Row],[Discount_Id]],Popusti!A:C,3,0)</f>
        <v>30</v>
      </c>
    </row>
    <row r="4599" spans="1:3" x14ac:dyDescent="0.25">
      <c r="A4599">
        <v>24</v>
      </c>
      <c r="B4599">
        <v>7012</v>
      </c>
      <c r="C4599">
        <f>VLOOKUP(Table_ExternalData_1[[#This Row],[Discount_Id]],Popusti!A:C,3,0)</f>
        <v>30</v>
      </c>
    </row>
    <row r="4600" spans="1:3" x14ac:dyDescent="0.25">
      <c r="A4600">
        <v>24</v>
      </c>
      <c r="B4600">
        <v>7013</v>
      </c>
      <c r="C4600">
        <f>VLOOKUP(Table_ExternalData_1[[#This Row],[Discount_Id]],Popusti!A:C,3,0)</f>
        <v>30</v>
      </c>
    </row>
    <row r="4601" spans="1:3" x14ac:dyDescent="0.25">
      <c r="A4601">
        <v>24</v>
      </c>
      <c r="B4601">
        <v>7014</v>
      </c>
      <c r="C4601">
        <f>VLOOKUP(Table_ExternalData_1[[#This Row],[Discount_Id]],Popusti!A:C,3,0)</f>
        <v>30</v>
      </c>
    </row>
    <row r="4602" spans="1:3" x14ac:dyDescent="0.25">
      <c r="A4602">
        <v>24</v>
      </c>
      <c r="B4602">
        <v>7015</v>
      </c>
      <c r="C4602">
        <f>VLOOKUP(Table_ExternalData_1[[#This Row],[Discount_Id]],Popusti!A:C,3,0)</f>
        <v>30</v>
      </c>
    </row>
    <row r="4603" spans="1:3" x14ac:dyDescent="0.25">
      <c r="A4603">
        <v>24</v>
      </c>
      <c r="B4603">
        <v>7016</v>
      </c>
      <c r="C4603">
        <f>VLOOKUP(Table_ExternalData_1[[#This Row],[Discount_Id]],Popusti!A:C,3,0)</f>
        <v>30</v>
      </c>
    </row>
    <row r="4604" spans="1:3" x14ac:dyDescent="0.25">
      <c r="A4604">
        <v>24</v>
      </c>
      <c r="B4604">
        <v>7017</v>
      </c>
      <c r="C4604">
        <f>VLOOKUP(Table_ExternalData_1[[#This Row],[Discount_Id]],Popusti!A:C,3,0)</f>
        <v>30</v>
      </c>
    </row>
    <row r="4605" spans="1:3" x14ac:dyDescent="0.25">
      <c r="A4605">
        <v>24</v>
      </c>
      <c r="B4605">
        <v>7018</v>
      </c>
      <c r="C4605">
        <f>VLOOKUP(Table_ExternalData_1[[#This Row],[Discount_Id]],Popusti!A:C,3,0)</f>
        <v>30</v>
      </c>
    </row>
    <row r="4606" spans="1:3" x14ac:dyDescent="0.25">
      <c r="A4606">
        <v>24</v>
      </c>
      <c r="B4606">
        <v>7019</v>
      </c>
      <c r="C4606">
        <f>VLOOKUP(Table_ExternalData_1[[#This Row],[Discount_Id]],Popusti!A:C,3,0)</f>
        <v>30</v>
      </c>
    </row>
    <row r="4607" spans="1:3" x14ac:dyDescent="0.25">
      <c r="A4607">
        <v>24</v>
      </c>
      <c r="B4607">
        <v>7020</v>
      </c>
      <c r="C4607">
        <f>VLOOKUP(Table_ExternalData_1[[#This Row],[Discount_Id]],Popusti!A:C,3,0)</f>
        <v>30</v>
      </c>
    </row>
    <row r="4608" spans="1:3" x14ac:dyDescent="0.25">
      <c r="A4608">
        <v>24</v>
      </c>
      <c r="B4608">
        <v>7023</v>
      </c>
      <c r="C4608">
        <f>VLOOKUP(Table_ExternalData_1[[#This Row],[Discount_Id]],Popusti!A:C,3,0)</f>
        <v>30</v>
      </c>
    </row>
    <row r="4609" spans="1:3" x14ac:dyDescent="0.25">
      <c r="A4609">
        <v>24</v>
      </c>
      <c r="B4609">
        <v>7025</v>
      </c>
      <c r="C4609">
        <f>VLOOKUP(Table_ExternalData_1[[#This Row],[Discount_Id]],Popusti!A:C,3,0)</f>
        <v>30</v>
      </c>
    </row>
    <row r="4610" spans="1:3" x14ac:dyDescent="0.25">
      <c r="A4610">
        <v>24</v>
      </c>
      <c r="B4610">
        <v>7027</v>
      </c>
      <c r="C4610">
        <f>VLOOKUP(Table_ExternalData_1[[#This Row],[Discount_Id]],Popusti!A:C,3,0)</f>
        <v>30</v>
      </c>
    </row>
    <row r="4611" spans="1:3" x14ac:dyDescent="0.25">
      <c r="A4611">
        <v>24</v>
      </c>
      <c r="B4611">
        <v>7032</v>
      </c>
      <c r="C4611">
        <f>VLOOKUP(Table_ExternalData_1[[#This Row],[Discount_Id]],Popusti!A:C,3,0)</f>
        <v>30</v>
      </c>
    </row>
    <row r="4612" spans="1:3" x14ac:dyDescent="0.25">
      <c r="A4612">
        <v>24</v>
      </c>
      <c r="B4612">
        <v>7033</v>
      </c>
      <c r="C4612">
        <f>VLOOKUP(Table_ExternalData_1[[#This Row],[Discount_Id]],Popusti!A:C,3,0)</f>
        <v>30</v>
      </c>
    </row>
    <row r="4613" spans="1:3" x14ac:dyDescent="0.25">
      <c r="A4613">
        <v>24</v>
      </c>
      <c r="B4613">
        <v>7034</v>
      </c>
      <c r="C4613">
        <f>VLOOKUP(Table_ExternalData_1[[#This Row],[Discount_Id]],Popusti!A:C,3,0)</f>
        <v>30</v>
      </c>
    </row>
    <row r="4614" spans="1:3" x14ac:dyDescent="0.25">
      <c r="A4614">
        <v>24</v>
      </c>
      <c r="B4614">
        <v>7035</v>
      </c>
      <c r="C4614">
        <f>VLOOKUP(Table_ExternalData_1[[#This Row],[Discount_Id]],Popusti!A:C,3,0)</f>
        <v>30</v>
      </c>
    </row>
    <row r="4615" spans="1:3" x14ac:dyDescent="0.25">
      <c r="A4615">
        <v>24</v>
      </c>
      <c r="B4615">
        <v>7036</v>
      </c>
      <c r="C4615">
        <f>VLOOKUP(Table_ExternalData_1[[#This Row],[Discount_Id]],Popusti!A:C,3,0)</f>
        <v>30</v>
      </c>
    </row>
    <row r="4616" spans="1:3" x14ac:dyDescent="0.25">
      <c r="A4616">
        <v>24</v>
      </c>
      <c r="B4616">
        <v>7053</v>
      </c>
      <c r="C4616">
        <f>VLOOKUP(Table_ExternalData_1[[#This Row],[Discount_Id]],Popusti!A:C,3,0)</f>
        <v>30</v>
      </c>
    </row>
    <row r="4617" spans="1:3" x14ac:dyDescent="0.25">
      <c r="A4617">
        <v>24</v>
      </c>
      <c r="B4617">
        <v>7056</v>
      </c>
      <c r="C4617">
        <f>VLOOKUP(Table_ExternalData_1[[#This Row],[Discount_Id]],Popusti!A:C,3,0)</f>
        <v>30</v>
      </c>
    </row>
    <row r="4618" spans="1:3" x14ac:dyDescent="0.25">
      <c r="A4618">
        <v>24</v>
      </c>
      <c r="B4618">
        <v>7057</v>
      </c>
      <c r="C4618">
        <f>VLOOKUP(Table_ExternalData_1[[#This Row],[Discount_Id]],Popusti!A:C,3,0)</f>
        <v>30</v>
      </c>
    </row>
    <row r="4619" spans="1:3" x14ac:dyDescent="0.25">
      <c r="A4619">
        <v>24</v>
      </c>
      <c r="B4619">
        <v>7058</v>
      </c>
      <c r="C4619">
        <f>VLOOKUP(Table_ExternalData_1[[#This Row],[Discount_Id]],Popusti!A:C,3,0)</f>
        <v>30</v>
      </c>
    </row>
    <row r="4620" spans="1:3" x14ac:dyDescent="0.25">
      <c r="A4620">
        <v>24</v>
      </c>
      <c r="B4620">
        <v>7059</v>
      </c>
      <c r="C4620">
        <f>VLOOKUP(Table_ExternalData_1[[#This Row],[Discount_Id]],Popusti!A:C,3,0)</f>
        <v>30</v>
      </c>
    </row>
    <row r="4621" spans="1:3" x14ac:dyDescent="0.25">
      <c r="A4621">
        <v>24</v>
      </c>
      <c r="B4621">
        <v>7061</v>
      </c>
      <c r="C4621">
        <f>VLOOKUP(Table_ExternalData_1[[#This Row],[Discount_Id]],Popusti!A:C,3,0)</f>
        <v>30</v>
      </c>
    </row>
    <row r="4622" spans="1:3" x14ac:dyDescent="0.25">
      <c r="A4622">
        <v>24</v>
      </c>
      <c r="B4622">
        <v>7062</v>
      </c>
      <c r="C4622">
        <f>VLOOKUP(Table_ExternalData_1[[#This Row],[Discount_Id]],Popusti!A:C,3,0)</f>
        <v>30</v>
      </c>
    </row>
    <row r="4623" spans="1:3" x14ac:dyDescent="0.25">
      <c r="A4623">
        <v>24</v>
      </c>
      <c r="B4623">
        <v>7064</v>
      </c>
      <c r="C4623">
        <f>VLOOKUP(Table_ExternalData_1[[#This Row],[Discount_Id]],Popusti!A:C,3,0)</f>
        <v>30</v>
      </c>
    </row>
    <row r="4624" spans="1:3" x14ac:dyDescent="0.25">
      <c r="A4624">
        <v>24</v>
      </c>
      <c r="B4624">
        <v>7065</v>
      </c>
      <c r="C4624">
        <f>VLOOKUP(Table_ExternalData_1[[#This Row],[Discount_Id]],Popusti!A:C,3,0)</f>
        <v>30</v>
      </c>
    </row>
    <row r="4625" spans="1:3" x14ac:dyDescent="0.25">
      <c r="A4625">
        <v>24</v>
      </c>
      <c r="B4625">
        <v>7067</v>
      </c>
      <c r="C4625">
        <f>VLOOKUP(Table_ExternalData_1[[#This Row],[Discount_Id]],Popusti!A:C,3,0)</f>
        <v>30</v>
      </c>
    </row>
    <row r="4626" spans="1:3" x14ac:dyDescent="0.25">
      <c r="A4626">
        <v>24</v>
      </c>
      <c r="B4626">
        <v>7068</v>
      </c>
      <c r="C4626">
        <f>VLOOKUP(Table_ExternalData_1[[#This Row],[Discount_Id]],Popusti!A:C,3,0)</f>
        <v>30</v>
      </c>
    </row>
    <row r="4627" spans="1:3" x14ac:dyDescent="0.25">
      <c r="A4627">
        <v>24</v>
      </c>
      <c r="B4627">
        <v>7069</v>
      </c>
      <c r="C4627">
        <f>VLOOKUP(Table_ExternalData_1[[#This Row],[Discount_Id]],Popusti!A:C,3,0)</f>
        <v>30</v>
      </c>
    </row>
    <row r="4628" spans="1:3" x14ac:dyDescent="0.25">
      <c r="A4628">
        <v>24</v>
      </c>
      <c r="B4628">
        <v>7071</v>
      </c>
      <c r="C4628">
        <f>VLOOKUP(Table_ExternalData_1[[#This Row],[Discount_Id]],Popusti!A:C,3,0)</f>
        <v>30</v>
      </c>
    </row>
    <row r="4629" spans="1:3" x14ac:dyDescent="0.25">
      <c r="A4629">
        <v>24</v>
      </c>
      <c r="B4629">
        <v>7076</v>
      </c>
      <c r="C4629">
        <f>VLOOKUP(Table_ExternalData_1[[#This Row],[Discount_Id]],Popusti!A:C,3,0)</f>
        <v>30</v>
      </c>
    </row>
    <row r="4630" spans="1:3" x14ac:dyDescent="0.25">
      <c r="A4630">
        <v>24</v>
      </c>
      <c r="B4630">
        <v>7077</v>
      </c>
      <c r="C4630">
        <f>VLOOKUP(Table_ExternalData_1[[#This Row],[Discount_Id]],Popusti!A:C,3,0)</f>
        <v>30</v>
      </c>
    </row>
    <row r="4631" spans="1:3" x14ac:dyDescent="0.25">
      <c r="A4631">
        <v>24</v>
      </c>
      <c r="B4631">
        <v>7078</v>
      </c>
      <c r="C4631">
        <f>VLOOKUP(Table_ExternalData_1[[#This Row],[Discount_Id]],Popusti!A:C,3,0)</f>
        <v>30</v>
      </c>
    </row>
    <row r="4632" spans="1:3" x14ac:dyDescent="0.25">
      <c r="A4632">
        <v>24</v>
      </c>
      <c r="B4632">
        <v>7079</v>
      </c>
      <c r="C4632">
        <f>VLOOKUP(Table_ExternalData_1[[#This Row],[Discount_Id]],Popusti!A:C,3,0)</f>
        <v>30</v>
      </c>
    </row>
    <row r="4633" spans="1:3" x14ac:dyDescent="0.25">
      <c r="A4633">
        <v>24</v>
      </c>
      <c r="B4633">
        <v>7080</v>
      </c>
      <c r="C4633">
        <f>VLOOKUP(Table_ExternalData_1[[#This Row],[Discount_Id]],Popusti!A:C,3,0)</f>
        <v>30</v>
      </c>
    </row>
    <row r="4634" spans="1:3" x14ac:dyDescent="0.25">
      <c r="A4634">
        <v>24</v>
      </c>
      <c r="B4634">
        <v>7083</v>
      </c>
      <c r="C4634">
        <f>VLOOKUP(Table_ExternalData_1[[#This Row],[Discount_Id]],Popusti!A:C,3,0)</f>
        <v>30</v>
      </c>
    </row>
    <row r="4635" spans="1:3" x14ac:dyDescent="0.25">
      <c r="A4635">
        <v>24</v>
      </c>
      <c r="B4635">
        <v>7085</v>
      </c>
      <c r="C4635">
        <f>VLOOKUP(Table_ExternalData_1[[#This Row],[Discount_Id]],Popusti!A:C,3,0)</f>
        <v>30</v>
      </c>
    </row>
    <row r="4636" spans="1:3" x14ac:dyDescent="0.25">
      <c r="A4636">
        <v>24</v>
      </c>
      <c r="B4636">
        <v>7086</v>
      </c>
      <c r="C4636">
        <f>VLOOKUP(Table_ExternalData_1[[#This Row],[Discount_Id]],Popusti!A:C,3,0)</f>
        <v>30</v>
      </c>
    </row>
    <row r="4637" spans="1:3" x14ac:dyDescent="0.25">
      <c r="A4637">
        <v>24</v>
      </c>
      <c r="B4637">
        <v>7087</v>
      </c>
      <c r="C4637">
        <f>VLOOKUP(Table_ExternalData_1[[#This Row],[Discount_Id]],Popusti!A:C,3,0)</f>
        <v>30</v>
      </c>
    </row>
    <row r="4638" spans="1:3" x14ac:dyDescent="0.25">
      <c r="A4638">
        <v>24</v>
      </c>
      <c r="B4638">
        <v>7089</v>
      </c>
      <c r="C4638">
        <f>VLOOKUP(Table_ExternalData_1[[#This Row],[Discount_Id]],Popusti!A:C,3,0)</f>
        <v>30</v>
      </c>
    </row>
    <row r="4639" spans="1:3" x14ac:dyDescent="0.25">
      <c r="A4639">
        <v>24</v>
      </c>
      <c r="B4639">
        <v>7090</v>
      </c>
      <c r="C4639">
        <f>VLOOKUP(Table_ExternalData_1[[#This Row],[Discount_Id]],Popusti!A:C,3,0)</f>
        <v>30</v>
      </c>
    </row>
    <row r="4640" spans="1:3" x14ac:dyDescent="0.25">
      <c r="A4640">
        <v>24</v>
      </c>
      <c r="B4640">
        <v>7091</v>
      </c>
      <c r="C4640">
        <f>VLOOKUP(Table_ExternalData_1[[#This Row],[Discount_Id]],Popusti!A:C,3,0)</f>
        <v>30</v>
      </c>
    </row>
    <row r="4641" spans="1:3" x14ac:dyDescent="0.25">
      <c r="A4641">
        <v>24</v>
      </c>
      <c r="B4641">
        <v>7093</v>
      </c>
      <c r="C4641">
        <f>VLOOKUP(Table_ExternalData_1[[#This Row],[Discount_Id]],Popusti!A:C,3,0)</f>
        <v>30</v>
      </c>
    </row>
    <row r="4642" spans="1:3" x14ac:dyDescent="0.25">
      <c r="A4642">
        <v>24</v>
      </c>
      <c r="B4642">
        <v>7094</v>
      </c>
      <c r="C4642">
        <f>VLOOKUP(Table_ExternalData_1[[#This Row],[Discount_Id]],Popusti!A:C,3,0)</f>
        <v>30</v>
      </c>
    </row>
    <row r="4643" spans="1:3" x14ac:dyDescent="0.25">
      <c r="A4643">
        <v>24</v>
      </c>
      <c r="B4643">
        <v>7097</v>
      </c>
      <c r="C4643">
        <f>VLOOKUP(Table_ExternalData_1[[#This Row],[Discount_Id]],Popusti!A:C,3,0)</f>
        <v>30</v>
      </c>
    </row>
    <row r="4644" spans="1:3" x14ac:dyDescent="0.25">
      <c r="A4644">
        <v>24</v>
      </c>
      <c r="B4644">
        <v>7100</v>
      </c>
      <c r="C4644">
        <f>VLOOKUP(Table_ExternalData_1[[#This Row],[Discount_Id]],Popusti!A:C,3,0)</f>
        <v>30</v>
      </c>
    </row>
    <row r="4645" spans="1:3" x14ac:dyDescent="0.25">
      <c r="A4645">
        <v>24</v>
      </c>
      <c r="B4645">
        <v>7103</v>
      </c>
      <c r="C4645">
        <f>VLOOKUP(Table_ExternalData_1[[#This Row],[Discount_Id]],Popusti!A:C,3,0)</f>
        <v>30</v>
      </c>
    </row>
    <row r="4646" spans="1:3" x14ac:dyDescent="0.25">
      <c r="A4646">
        <v>24</v>
      </c>
      <c r="B4646">
        <v>7104</v>
      </c>
      <c r="C4646">
        <f>VLOOKUP(Table_ExternalData_1[[#This Row],[Discount_Id]],Popusti!A:C,3,0)</f>
        <v>30</v>
      </c>
    </row>
    <row r="4647" spans="1:3" x14ac:dyDescent="0.25">
      <c r="A4647">
        <v>24</v>
      </c>
      <c r="B4647">
        <v>7105</v>
      </c>
      <c r="C4647">
        <f>VLOOKUP(Table_ExternalData_1[[#This Row],[Discount_Id]],Popusti!A:C,3,0)</f>
        <v>30</v>
      </c>
    </row>
    <row r="4648" spans="1:3" x14ac:dyDescent="0.25">
      <c r="A4648">
        <v>24</v>
      </c>
      <c r="B4648">
        <v>7109</v>
      </c>
      <c r="C4648">
        <f>VLOOKUP(Table_ExternalData_1[[#This Row],[Discount_Id]],Popusti!A:C,3,0)</f>
        <v>30</v>
      </c>
    </row>
    <row r="4649" spans="1:3" x14ac:dyDescent="0.25">
      <c r="A4649">
        <v>24</v>
      </c>
      <c r="B4649">
        <v>7110</v>
      </c>
      <c r="C4649">
        <f>VLOOKUP(Table_ExternalData_1[[#This Row],[Discount_Id]],Popusti!A:C,3,0)</f>
        <v>30</v>
      </c>
    </row>
    <row r="4650" spans="1:3" x14ac:dyDescent="0.25">
      <c r="A4650">
        <v>24</v>
      </c>
      <c r="B4650">
        <v>7111</v>
      </c>
      <c r="C4650">
        <f>VLOOKUP(Table_ExternalData_1[[#This Row],[Discount_Id]],Popusti!A:C,3,0)</f>
        <v>30</v>
      </c>
    </row>
    <row r="4651" spans="1:3" x14ac:dyDescent="0.25">
      <c r="A4651">
        <v>24</v>
      </c>
      <c r="B4651">
        <v>7114</v>
      </c>
      <c r="C4651">
        <f>VLOOKUP(Table_ExternalData_1[[#This Row],[Discount_Id]],Popusti!A:C,3,0)</f>
        <v>30</v>
      </c>
    </row>
    <row r="4652" spans="1:3" x14ac:dyDescent="0.25">
      <c r="A4652">
        <v>24</v>
      </c>
      <c r="B4652">
        <v>7115</v>
      </c>
      <c r="C4652">
        <f>VLOOKUP(Table_ExternalData_1[[#This Row],[Discount_Id]],Popusti!A:C,3,0)</f>
        <v>30</v>
      </c>
    </row>
    <row r="4653" spans="1:3" x14ac:dyDescent="0.25">
      <c r="A4653">
        <v>24</v>
      </c>
      <c r="B4653">
        <v>7117</v>
      </c>
      <c r="C4653">
        <f>VLOOKUP(Table_ExternalData_1[[#This Row],[Discount_Id]],Popusti!A:C,3,0)</f>
        <v>30</v>
      </c>
    </row>
    <row r="4654" spans="1:3" x14ac:dyDescent="0.25">
      <c r="A4654">
        <v>24</v>
      </c>
      <c r="B4654">
        <v>7118</v>
      </c>
      <c r="C4654">
        <f>VLOOKUP(Table_ExternalData_1[[#This Row],[Discount_Id]],Popusti!A:C,3,0)</f>
        <v>30</v>
      </c>
    </row>
    <row r="4655" spans="1:3" x14ac:dyDescent="0.25">
      <c r="A4655">
        <v>24</v>
      </c>
      <c r="B4655">
        <v>7119</v>
      </c>
      <c r="C4655">
        <f>VLOOKUP(Table_ExternalData_1[[#This Row],[Discount_Id]],Popusti!A:C,3,0)</f>
        <v>30</v>
      </c>
    </row>
    <row r="4656" spans="1:3" x14ac:dyDescent="0.25">
      <c r="A4656">
        <v>24</v>
      </c>
      <c r="B4656">
        <v>7277</v>
      </c>
      <c r="C4656">
        <f>VLOOKUP(Table_ExternalData_1[[#This Row],[Discount_Id]],Popusti!A:C,3,0)</f>
        <v>30</v>
      </c>
    </row>
    <row r="4657" spans="1:3" x14ac:dyDescent="0.25">
      <c r="A4657">
        <v>24</v>
      </c>
      <c r="B4657">
        <v>7459</v>
      </c>
      <c r="C4657">
        <f>VLOOKUP(Table_ExternalData_1[[#This Row],[Discount_Id]],Popusti!A:C,3,0)</f>
        <v>30</v>
      </c>
    </row>
    <row r="4658" spans="1:3" x14ac:dyDescent="0.25">
      <c r="A4658">
        <v>24</v>
      </c>
      <c r="B4658">
        <v>7460</v>
      </c>
      <c r="C4658">
        <f>VLOOKUP(Table_ExternalData_1[[#This Row],[Discount_Id]],Popusti!A:C,3,0)</f>
        <v>30</v>
      </c>
    </row>
    <row r="4659" spans="1:3" x14ac:dyDescent="0.25">
      <c r="A4659">
        <v>24</v>
      </c>
      <c r="B4659">
        <v>7462</v>
      </c>
      <c r="C4659">
        <f>VLOOKUP(Table_ExternalData_1[[#This Row],[Discount_Id]],Popusti!A:C,3,0)</f>
        <v>30</v>
      </c>
    </row>
    <row r="4660" spans="1:3" x14ac:dyDescent="0.25">
      <c r="A4660">
        <v>24</v>
      </c>
      <c r="B4660">
        <v>7464</v>
      </c>
      <c r="C4660">
        <f>VLOOKUP(Table_ExternalData_1[[#This Row],[Discount_Id]],Popusti!A:C,3,0)</f>
        <v>30</v>
      </c>
    </row>
    <row r="4661" spans="1:3" x14ac:dyDescent="0.25">
      <c r="A4661">
        <v>24</v>
      </c>
      <c r="B4661">
        <v>7465</v>
      </c>
      <c r="C4661">
        <f>VLOOKUP(Table_ExternalData_1[[#This Row],[Discount_Id]],Popusti!A:C,3,0)</f>
        <v>30</v>
      </c>
    </row>
    <row r="4662" spans="1:3" x14ac:dyDescent="0.25">
      <c r="A4662">
        <v>24</v>
      </c>
      <c r="B4662">
        <v>7466</v>
      </c>
      <c r="C4662">
        <f>VLOOKUP(Table_ExternalData_1[[#This Row],[Discount_Id]],Popusti!A:C,3,0)</f>
        <v>30</v>
      </c>
    </row>
    <row r="4663" spans="1:3" x14ac:dyDescent="0.25">
      <c r="A4663">
        <v>24</v>
      </c>
      <c r="B4663">
        <v>7467</v>
      </c>
      <c r="C4663">
        <f>VLOOKUP(Table_ExternalData_1[[#This Row],[Discount_Id]],Popusti!A:C,3,0)</f>
        <v>30</v>
      </c>
    </row>
    <row r="4664" spans="1:3" x14ac:dyDescent="0.25">
      <c r="A4664">
        <v>24</v>
      </c>
      <c r="B4664">
        <v>7472</v>
      </c>
      <c r="C4664">
        <f>VLOOKUP(Table_ExternalData_1[[#This Row],[Discount_Id]],Popusti!A:C,3,0)</f>
        <v>30</v>
      </c>
    </row>
    <row r="4665" spans="1:3" x14ac:dyDescent="0.25">
      <c r="A4665">
        <v>24</v>
      </c>
      <c r="B4665">
        <v>7473</v>
      </c>
      <c r="C4665">
        <f>VLOOKUP(Table_ExternalData_1[[#This Row],[Discount_Id]],Popusti!A:C,3,0)</f>
        <v>30</v>
      </c>
    </row>
    <row r="4666" spans="1:3" x14ac:dyDescent="0.25">
      <c r="A4666">
        <v>24</v>
      </c>
      <c r="B4666">
        <v>7474</v>
      </c>
      <c r="C4666">
        <f>VLOOKUP(Table_ExternalData_1[[#This Row],[Discount_Id]],Popusti!A:C,3,0)</f>
        <v>30</v>
      </c>
    </row>
    <row r="4667" spans="1:3" x14ac:dyDescent="0.25">
      <c r="A4667">
        <v>24</v>
      </c>
      <c r="B4667">
        <v>7476</v>
      </c>
      <c r="C4667">
        <f>VLOOKUP(Table_ExternalData_1[[#This Row],[Discount_Id]],Popusti!A:C,3,0)</f>
        <v>30</v>
      </c>
    </row>
    <row r="4668" spans="1:3" x14ac:dyDescent="0.25">
      <c r="A4668">
        <v>24</v>
      </c>
      <c r="B4668">
        <v>7477</v>
      </c>
      <c r="C4668">
        <f>VLOOKUP(Table_ExternalData_1[[#This Row],[Discount_Id]],Popusti!A:C,3,0)</f>
        <v>30</v>
      </c>
    </row>
    <row r="4669" spans="1:3" x14ac:dyDescent="0.25">
      <c r="A4669">
        <v>24</v>
      </c>
      <c r="B4669">
        <v>7480</v>
      </c>
      <c r="C4669">
        <f>VLOOKUP(Table_ExternalData_1[[#This Row],[Discount_Id]],Popusti!A:C,3,0)</f>
        <v>30</v>
      </c>
    </row>
    <row r="4670" spans="1:3" x14ac:dyDescent="0.25">
      <c r="A4670">
        <v>24</v>
      </c>
      <c r="B4670">
        <v>7481</v>
      </c>
      <c r="C4670">
        <f>VLOOKUP(Table_ExternalData_1[[#This Row],[Discount_Id]],Popusti!A:C,3,0)</f>
        <v>30</v>
      </c>
    </row>
    <row r="4671" spans="1:3" x14ac:dyDescent="0.25">
      <c r="A4671">
        <v>24</v>
      </c>
      <c r="B4671">
        <v>7483</v>
      </c>
      <c r="C4671">
        <f>VLOOKUP(Table_ExternalData_1[[#This Row],[Discount_Id]],Popusti!A:C,3,0)</f>
        <v>30</v>
      </c>
    </row>
    <row r="4672" spans="1:3" x14ac:dyDescent="0.25">
      <c r="A4672">
        <v>24</v>
      </c>
      <c r="B4672">
        <v>7484</v>
      </c>
      <c r="C4672">
        <f>VLOOKUP(Table_ExternalData_1[[#This Row],[Discount_Id]],Popusti!A:C,3,0)</f>
        <v>30</v>
      </c>
    </row>
    <row r="4673" spans="1:3" x14ac:dyDescent="0.25">
      <c r="A4673">
        <v>24</v>
      </c>
      <c r="B4673">
        <v>7485</v>
      </c>
      <c r="C4673">
        <f>VLOOKUP(Table_ExternalData_1[[#This Row],[Discount_Id]],Popusti!A:C,3,0)</f>
        <v>30</v>
      </c>
    </row>
    <row r="4674" spans="1:3" x14ac:dyDescent="0.25">
      <c r="A4674">
        <v>24</v>
      </c>
      <c r="B4674">
        <v>7486</v>
      </c>
      <c r="C4674">
        <f>VLOOKUP(Table_ExternalData_1[[#This Row],[Discount_Id]],Popusti!A:C,3,0)</f>
        <v>30</v>
      </c>
    </row>
    <row r="4675" spans="1:3" x14ac:dyDescent="0.25">
      <c r="A4675">
        <v>24</v>
      </c>
      <c r="B4675">
        <v>7487</v>
      </c>
      <c r="C4675">
        <f>VLOOKUP(Table_ExternalData_1[[#This Row],[Discount_Id]],Popusti!A:C,3,0)</f>
        <v>30</v>
      </c>
    </row>
    <row r="4676" spans="1:3" x14ac:dyDescent="0.25">
      <c r="A4676">
        <v>24</v>
      </c>
      <c r="B4676">
        <v>7488</v>
      </c>
      <c r="C4676">
        <f>VLOOKUP(Table_ExternalData_1[[#This Row],[Discount_Id]],Popusti!A:C,3,0)</f>
        <v>30</v>
      </c>
    </row>
    <row r="4677" spans="1:3" x14ac:dyDescent="0.25">
      <c r="A4677">
        <v>24</v>
      </c>
      <c r="B4677">
        <v>7489</v>
      </c>
      <c r="C4677">
        <f>VLOOKUP(Table_ExternalData_1[[#This Row],[Discount_Id]],Popusti!A:C,3,0)</f>
        <v>30</v>
      </c>
    </row>
    <row r="4678" spans="1:3" x14ac:dyDescent="0.25">
      <c r="A4678">
        <v>24</v>
      </c>
      <c r="B4678">
        <v>7492</v>
      </c>
      <c r="C4678">
        <f>VLOOKUP(Table_ExternalData_1[[#This Row],[Discount_Id]],Popusti!A:C,3,0)</f>
        <v>30</v>
      </c>
    </row>
    <row r="4679" spans="1:3" x14ac:dyDescent="0.25">
      <c r="A4679">
        <v>24</v>
      </c>
      <c r="B4679">
        <v>7493</v>
      </c>
      <c r="C4679">
        <f>VLOOKUP(Table_ExternalData_1[[#This Row],[Discount_Id]],Popusti!A:C,3,0)</f>
        <v>30</v>
      </c>
    </row>
    <row r="4680" spans="1:3" x14ac:dyDescent="0.25">
      <c r="A4680">
        <v>24</v>
      </c>
      <c r="B4680">
        <v>7494</v>
      </c>
      <c r="C4680">
        <f>VLOOKUP(Table_ExternalData_1[[#This Row],[Discount_Id]],Popusti!A:C,3,0)</f>
        <v>30</v>
      </c>
    </row>
    <row r="4681" spans="1:3" x14ac:dyDescent="0.25">
      <c r="A4681">
        <v>24</v>
      </c>
      <c r="B4681">
        <v>7495</v>
      </c>
      <c r="C4681">
        <f>VLOOKUP(Table_ExternalData_1[[#This Row],[Discount_Id]],Popusti!A:C,3,0)</f>
        <v>30</v>
      </c>
    </row>
    <row r="4682" spans="1:3" x14ac:dyDescent="0.25">
      <c r="A4682">
        <v>24</v>
      </c>
      <c r="B4682">
        <v>7496</v>
      </c>
      <c r="C4682">
        <f>VLOOKUP(Table_ExternalData_1[[#This Row],[Discount_Id]],Popusti!A:C,3,0)</f>
        <v>30</v>
      </c>
    </row>
    <row r="4683" spans="1:3" x14ac:dyDescent="0.25">
      <c r="A4683">
        <v>24</v>
      </c>
      <c r="B4683">
        <v>7497</v>
      </c>
      <c r="C4683">
        <f>VLOOKUP(Table_ExternalData_1[[#This Row],[Discount_Id]],Popusti!A:C,3,0)</f>
        <v>30</v>
      </c>
    </row>
    <row r="4684" spans="1:3" x14ac:dyDescent="0.25">
      <c r="A4684">
        <v>24</v>
      </c>
      <c r="B4684">
        <v>7498</v>
      </c>
      <c r="C4684">
        <f>VLOOKUP(Table_ExternalData_1[[#This Row],[Discount_Id]],Popusti!A:C,3,0)</f>
        <v>30</v>
      </c>
    </row>
    <row r="4685" spans="1:3" x14ac:dyDescent="0.25">
      <c r="A4685">
        <v>24</v>
      </c>
      <c r="B4685">
        <v>7499</v>
      </c>
      <c r="C4685">
        <f>VLOOKUP(Table_ExternalData_1[[#This Row],[Discount_Id]],Popusti!A:C,3,0)</f>
        <v>30</v>
      </c>
    </row>
    <row r="4686" spans="1:3" x14ac:dyDescent="0.25">
      <c r="A4686">
        <v>24</v>
      </c>
      <c r="B4686">
        <v>7500</v>
      </c>
      <c r="C4686">
        <f>VLOOKUP(Table_ExternalData_1[[#This Row],[Discount_Id]],Popusti!A:C,3,0)</f>
        <v>30</v>
      </c>
    </row>
    <row r="4687" spans="1:3" x14ac:dyDescent="0.25">
      <c r="A4687">
        <v>24</v>
      </c>
      <c r="B4687">
        <v>7501</v>
      </c>
      <c r="C4687">
        <f>VLOOKUP(Table_ExternalData_1[[#This Row],[Discount_Id]],Popusti!A:C,3,0)</f>
        <v>30</v>
      </c>
    </row>
    <row r="4688" spans="1:3" x14ac:dyDescent="0.25">
      <c r="A4688">
        <v>24</v>
      </c>
      <c r="B4688">
        <v>7502</v>
      </c>
      <c r="C4688">
        <f>VLOOKUP(Table_ExternalData_1[[#This Row],[Discount_Id]],Popusti!A:C,3,0)</f>
        <v>30</v>
      </c>
    </row>
    <row r="4689" spans="1:3" x14ac:dyDescent="0.25">
      <c r="A4689">
        <v>24</v>
      </c>
      <c r="B4689">
        <v>7503</v>
      </c>
      <c r="C4689">
        <f>VLOOKUP(Table_ExternalData_1[[#This Row],[Discount_Id]],Popusti!A:C,3,0)</f>
        <v>30</v>
      </c>
    </row>
    <row r="4690" spans="1:3" x14ac:dyDescent="0.25">
      <c r="A4690">
        <v>24</v>
      </c>
      <c r="B4690">
        <v>7504</v>
      </c>
      <c r="C4690">
        <f>VLOOKUP(Table_ExternalData_1[[#This Row],[Discount_Id]],Popusti!A:C,3,0)</f>
        <v>30</v>
      </c>
    </row>
    <row r="4691" spans="1:3" x14ac:dyDescent="0.25">
      <c r="A4691">
        <v>24</v>
      </c>
      <c r="B4691">
        <v>7505</v>
      </c>
      <c r="C4691">
        <f>VLOOKUP(Table_ExternalData_1[[#This Row],[Discount_Id]],Popusti!A:C,3,0)</f>
        <v>30</v>
      </c>
    </row>
    <row r="4692" spans="1:3" x14ac:dyDescent="0.25">
      <c r="A4692">
        <v>24</v>
      </c>
      <c r="B4692">
        <v>7507</v>
      </c>
      <c r="C4692">
        <f>VLOOKUP(Table_ExternalData_1[[#This Row],[Discount_Id]],Popusti!A:C,3,0)</f>
        <v>30</v>
      </c>
    </row>
    <row r="4693" spans="1:3" x14ac:dyDescent="0.25">
      <c r="A4693">
        <v>24</v>
      </c>
      <c r="B4693">
        <v>7508</v>
      </c>
      <c r="C4693">
        <f>VLOOKUP(Table_ExternalData_1[[#This Row],[Discount_Id]],Popusti!A:C,3,0)</f>
        <v>30</v>
      </c>
    </row>
    <row r="4694" spans="1:3" x14ac:dyDescent="0.25">
      <c r="A4694">
        <v>24</v>
      </c>
      <c r="B4694">
        <v>7510</v>
      </c>
      <c r="C4694">
        <f>VLOOKUP(Table_ExternalData_1[[#This Row],[Discount_Id]],Popusti!A:C,3,0)</f>
        <v>30</v>
      </c>
    </row>
    <row r="4695" spans="1:3" x14ac:dyDescent="0.25">
      <c r="A4695">
        <v>24</v>
      </c>
      <c r="B4695">
        <v>7511</v>
      </c>
      <c r="C4695">
        <f>VLOOKUP(Table_ExternalData_1[[#This Row],[Discount_Id]],Popusti!A:C,3,0)</f>
        <v>30</v>
      </c>
    </row>
    <row r="4696" spans="1:3" x14ac:dyDescent="0.25">
      <c r="A4696">
        <v>24</v>
      </c>
      <c r="B4696">
        <v>7512</v>
      </c>
      <c r="C4696">
        <f>VLOOKUP(Table_ExternalData_1[[#This Row],[Discount_Id]],Popusti!A:C,3,0)</f>
        <v>30</v>
      </c>
    </row>
    <row r="4697" spans="1:3" x14ac:dyDescent="0.25">
      <c r="A4697">
        <v>24</v>
      </c>
      <c r="B4697">
        <v>7516</v>
      </c>
      <c r="C4697">
        <f>VLOOKUP(Table_ExternalData_1[[#This Row],[Discount_Id]],Popusti!A:C,3,0)</f>
        <v>30</v>
      </c>
    </row>
    <row r="4698" spans="1:3" x14ac:dyDescent="0.25">
      <c r="A4698">
        <v>24</v>
      </c>
      <c r="B4698">
        <v>7519</v>
      </c>
      <c r="C4698">
        <f>VLOOKUP(Table_ExternalData_1[[#This Row],[Discount_Id]],Popusti!A:C,3,0)</f>
        <v>30</v>
      </c>
    </row>
    <row r="4699" spans="1:3" x14ac:dyDescent="0.25">
      <c r="A4699">
        <v>24</v>
      </c>
      <c r="B4699">
        <v>7522</v>
      </c>
      <c r="C4699">
        <f>VLOOKUP(Table_ExternalData_1[[#This Row],[Discount_Id]],Popusti!A:C,3,0)</f>
        <v>30</v>
      </c>
    </row>
    <row r="4700" spans="1:3" x14ac:dyDescent="0.25">
      <c r="A4700">
        <v>24</v>
      </c>
      <c r="B4700">
        <v>7526</v>
      </c>
      <c r="C4700">
        <f>VLOOKUP(Table_ExternalData_1[[#This Row],[Discount_Id]],Popusti!A:C,3,0)</f>
        <v>30</v>
      </c>
    </row>
    <row r="4701" spans="1:3" x14ac:dyDescent="0.25">
      <c r="A4701">
        <v>24</v>
      </c>
      <c r="B4701">
        <v>7527</v>
      </c>
      <c r="C4701">
        <f>VLOOKUP(Table_ExternalData_1[[#This Row],[Discount_Id]],Popusti!A:C,3,0)</f>
        <v>30</v>
      </c>
    </row>
    <row r="4702" spans="1:3" x14ac:dyDescent="0.25">
      <c r="A4702">
        <v>24</v>
      </c>
      <c r="B4702">
        <v>7528</v>
      </c>
      <c r="C4702">
        <f>VLOOKUP(Table_ExternalData_1[[#This Row],[Discount_Id]],Popusti!A:C,3,0)</f>
        <v>30</v>
      </c>
    </row>
    <row r="4703" spans="1:3" x14ac:dyDescent="0.25">
      <c r="A4703">
        <v>24</v>
      </c>
      <c r="B4703">
        <v>7529</v>
      </c>
      <c r="C4703">
        <f>VLOOKUP(Table_ExternalData_1[[#This Row],[Discount_Id]],Popusti!A:C,3,0)</f>
        <v>30</v>
      </c>
    </row>
    <row r="4704" spans="1:3" x14ac:dyDescent="0.25">
      <c r="A4704">
        <v>24</v>
      </c>
      <c r="B4704">
        <v>7530</v>
      </c>
      <c r="C4704">
        <f>VLOOKUP(Table_ExternalData_1[[#This Row],[Discount_Id]],Popusti!A:C,3,0)</f>
        <v>30</v>
      </c>
    </row>
    <row r="4705" spans="1:3" x14ac:dyDescent="0.25">
      <c r="A4705">
        <v>24</v>
      </c>
      <c r="B4705">
        <v>7531</v>
      </c>
      <c r="C4705">
        <f>VLOOKUP(Table_ExternalData_1[[#This Row],[Discount_Id]],Popusti!A:C,3,0)</f>
        <v>30</v>
      </c>
    </row>
    <row r="4706" spans="1:3" x14ac:dyDescent="0.25">
      <c r="A4706">
        <v>24</v>
      </c>
      <c r="B4706">
        <v>7534</v>
      </c>
      <c r="C4706">
        <f>VLOOKUP(Table_ExternalData_1[[#This Row],[Discount_Id]],Popusti!A:C,3,0)</f>
        <v>30</v>
      </c>
    </row>
    <row r="4707" spans="1:3" x14ac:dyDescent="0.25">
      <c r="A4707">
        <v>24</v>
      </c>
      <c r="B4707">
        <v>7535</v>
      </c>
      <c r="C4707">
        <f>VLOOKUP(Table_ExternalData_1[[#This Row],[Discount_Id]],Popusti!A:C,3,0)</f>
        <v>30</v>
      </c>
    </row>
    <row r="4708" spans="1:3" x14ac:dyDescent="0.25">
      <c r="A4708">
        <v>24</v>
      </c>
      <c r="B4708">
        <v>7536</v>
      </c>
      <c r="C4708">
        <f>VLOOKUP(Table_ExternalData_1[[#This Row],[Discount_Id]],Popusti!A:C,3,0)</f>
        <v>30</v>
      </c>
    </row>
    <row r="4709" spans="1:3" x14ac:dyDescent="0.25">
      <c r="A4709">
        <v>24</v>
      </c>
      <c r="B4709">
        <v>7538</v>
      </c>
      <c r="C4709">
        <f>VLOOKUP(Table_ExternalData_1[[#This Row],[Discount_Id]],Popusti!A:C,3,0)</f>
        <v>30</v>
      </c>
    </row>
    <row r="4710" spans="1:3" x14ac:dyDescent="0.25">
      <c r="A4710">
        <v>24</v>
      </c>
      <c r="B4710">
        <v>7539</v>
      </c>
      <c r="C4710">
        <f>VLOOKUP(Table_ExternalData_1[[#This Row],[Discount_Id]],Popusti!A:C,3,0)</f>
        <v>30</v>
      </c>
    </row>
    <row r="4711" spans="1:3" x14ac:dyDescent="0.25">
      <c r="A4711">
        <v>24</v>
      </c>
      <c r="B4711">
        <v>7540</v>
      </c>
      <c r="C4711">
        <f>VLOOKUP(Table_ExternalData_1[[#This Row],[Discount_Id]],Popusti!A:C,3,0)</f>
        <v>30</v>
      </c>
    </row>
    <row r="4712" spans="1:3" x14ac:dyDescent="0.25">
      <c r="A4712">
        <v>24</v>
      </c>
      <c r="B4712">
        <v>7541</v>
      </c>
      <c r="C4712">
        <f>VLOOKUP(Table_ExternalData_1[[#This Row],[Discount_Id]],Popusti!A:C,3,0)</f>
        <v>30</v>
      </c>
    </row>
    <row r="4713" spans="1:3" x14ac:dyDescent="0.25">
      <c r="A4713">
        <v>24</v>
      </c>
      <c r="B4713">
        <v>7542</v>
      </c>
      <c r="C4713">
        <f>VLOOKUP(Table_ExternalData_1[[#This Row],[Discount_Id]],Popusti!A:C,3,0)</f>
        <v>30</v>
      </c>
    </row>
    <row r="4714" spans="1:3" x14ac:dyDescent="0.25">
      <c r="A4714">
        <v>24</v>
      </c>
      <c r="B4714">
        <v>7543</v>
      </c>
      <c r="C4714">
        <f>VLOOKUP(Table_ExternalData_1[[#This Row],[Discount_Id]],Popusti!A:C,3,0)</f>
        <v>30</v>
      </c>
    </row>
    <row r="4715" spans="1:3" x14ac:dyDescent="0.25">
      <c r="A4715">
        <v>24</v>
      </c>
      <c r="B4715">
        <v>7544</v>
      </c>
      <c r="C4715">
        <f>VLOOKUP(Table_ExternalData_1[[#This Row],[Discount_Id]],Popusti!A:C,3,0)</f>
        <v>30</v>
      </c>
    </row>
    <row r="4716" spans="1:3" x14ac:dyDescent="0.25">
      <c r="A4716">
        <v>24</v>
      </c>
      <c r="B4716">
        <v>7546</v>
      </c>
      <c r="C4716">
        <f>VLOOKUP(Table_ExternalData_1[[#This Row],[Discount_Id]],Popusti!A:C,3,0)</f>
        <v>30</v>
      </c>
    </row>
    <row r="4717" spans="1:3" x14ac:dyDescent="0.25">
      <c r="A4717">
        <v>24</v>
      </c>
      <c r="B4717">
        <v>7548</v>
      </c>
      <c r="C4717">
        <f>VLOOKUP(Table_ExternalData_1[[#This Row],[Discount_Id]],Popusti!A:C,3,0)</f>
        <v>30</v>
      </c>
    </row>
    <row r="4718" spans="1:3" x14ac:dyDescent="0.25">
      <c r="A4718">
        <v>24</v>
      </c>
      <c r="B4718">
        <v>7549</v>
      </c>
      <c r="C4718">
        <f>VLOOKUP(Table_ExternalData_1[[#This Row],[Discount_Id]],Popusti!A:C,3,0)</f>
        <v>30</v>
      </c>
    </row>
    <row r="4719" spans="1:3" x14ac:dyDescent="0.25">
      <c r="A4719">
        <v>24</v>
      </c>
      <c r="B4719">
        <v>7550</v>
      </c>
      <c r="C4719">
        <f>VLOOKUP(Table_ExternalData_1[[#This Row],[Discount_Id]],Popusti!A:C,3,0)</f>
        <v>30</v>
      </c>
    </row>
    <row r="4720" spans="1:3" x14ac:dyDescent="0.25">
      <c r="A4720">
        <v>24</v>
      </c>
      <c r="B4720">
        <v>7551</v>
      </c>
      <c r="C4720">
        <f>VLOOKUP(Table_ExternalData_1[[#This Row],[Discount_Id]],Popusti!A:C,3,0)</f>
        <v>30</v>
      </c>
    </row>
    <row r="4721" spans="1:3" x14ac:dyDescent="0.25">
      <c r="A4721">
        <v>24</v>
      </c>
      <c r="B4721">
        <v>7553</v>
      </c>
      <c r="C4721">
        <f>VLOOKUP(Table_ExternalData_1[[#This Row],[Discount_Id]],Popusti!A:C,3,0)</f>
        <v>30</v>
      </c>
    </row>
    <row r="4722" spans="1:3" x14ac:dyDescent="0.25">
      <c r="A4722">
        <v>24</v>
      </c>
      <c r="B4722">
        <v>7554</v>
      </c>
      <c r="C4722">
        <f>VLOOKUP(Table_ExternalData_1[[#This Row],[Discount_Id]],Popusti!A:C,3,0)</f>
        <v>30</v>
      </c>
    </row>
    <row r="4723" spans="1:3" x14ac:dyDescent="0.25">
      <c r="A4723">
        <v>24</v>
      </c>
      <c r="B4723">
        <v>7555</v>
      </c>
      <c r="C4723">
        <f>VLOOKUP(Table_ExternalData_1[[#This Row],[Discount_Id]],Popusti!A:C,3,0)</f>
        <v>30</v>
      </c>
    </row>
    <row r="4724" spans="1:3" x14ac:dyDescent="0.25">
      <c r="A4724">
        <v>24</v>
      </c>
      <c r="B4724">
        <v>7556</v>
      </c>
      <c r="C4724">
        <f>VLOOKUP(Table_ExternalData_1[[#This Row],[Discount_Id]],Popusti!A:C,3,0)</f>
        <v>30</v>
      </c>
    </row>
    <row r="4725" spans="1:3" x14ac:dyDescent="0.25">
      <c r="A4725">
        <v>24</v>
      </c>
      <c r="B4725">
        <v>7557</v>
      </c>
      <c r="C4725">
        <f>VLOOKUP(Table_ExternalData_1[[#This Row],[Discount_Id]],Popusti!A:C,3,0)</f>
        <v>30</v>
      </c>
    </row>
    <row r="4726" spans="1:3" x14ac:dyDescent="0.25">
      <c r="A4726">
        <v>24</v>
      </c>
      <c r="B4726">
        <v>7558</v>
      </c>
      <c r="C4726">
        <f>VLOOKUP(Table_ExternalData_1[[#This Row],[Discount_Id]],Popusti!A:C,3,0)</f>
        <v>30</v>
      </c>
    </row>
    <row r="4727" spans="1:3" x14ac:dyDescent="0.25">
      <c r="A4727">
        <v>24</v>
      </c>
      <c r="B4727">
        <v>7559</v>
      </c>
      <c r="C4727">
        <f>VLOOKUP(Table_ExternalData_1[[#This Row],[Discount_Id]],Popusti!A:C,3,0)</f>
        <v>30</v>
      </c>
    </row>
    <row r="4728" spans="1:3" x14ac:dyDescent="0.25">
      <c r="A4728">
        <v>24</v>
      </c>
      <c r="B4728">
        <v>7560</v>
      </c>
      <c r="C4728">
        <f>VLOOKUP(Table_ExternalData_1[[#This Row],[Discount_Id]],Popusti!A:C,3,0)</f>
        <v>30</v>
      </c>
    </row>
    <row r="4729" spans="1:3" x14ac:dyDescent="0.25">
      <c r="A4729">
        <v>24</v>
      </c>
      <c r="B4729">
        <v>7561</v>
      </c>
      <c r="C4729">
        <f>VLOOKUP(Table_ExternalData_1[[#This Row],[Discount_Id]],Popusti!A:C,3,0)</f>
        <v>30</v>
      </c>
    </row>
    <row r="4730" spans="1:3" x14ac:dyDescent="0.25">
      <c r="A4730">
        <v>24</v>
      </c>
      <c r="B4730">
        <v>7562</v>
      </c>
      <c r="C4730">
        <f>VLOOKUP(Table_ExternalData_1[[#This Row],[Discount_Id]],Popusti!A:C,3,0)</f>
        <v>30</v>
      </c>
    </row>
    <row r="4731" spans="1:3" x14ac:dyDescent="0.25">
      <c r="A4731">
        <v>24</v>
      </c>
      <c r="B4731">
        <v>7563</v>
      </c>
      <c r="C4731">
        <f>VLOOKUP(Table_ExternalData_1[[#This Row],[Discount_Id]],Popusti!A:C,3,0)</f>
        <v>30</v>
      </c>
    </row>
    <row r="4732" spans="1:3" x14ac:dyDescent="0.25">
      <c r="A4732">
        <v>24</v>
      </c>
      <c r="B4732">
        <v>7565</v>
      </c>
      <c r="C4732">
        <f>VLOOKUP(Table_ExternalData_1[[#This Row],[Discount_Id]],Popusti!A:C,3,0)</f>
        <v>30</v>
      </c>
    </row>
    <row r="4733" spans="1:3" x14ac:dyDescent="0.25">
      <c r="A4733">
        <v>24</v>
      </c>
      <c r="B4733">
        <v>7568</v>
      </c>
      <c r="C4733">
        <f>VLOOKUP(Table_ExternalData_1[[#This Row],[Discount_Id]],Popusti!A:C,3,0)</f>
        <v>30</v>
      </c>
    </row>
    <row r="4734" spans="1:3" x14ac:dyDescent="0.25">
      <c r="A4734">
        <v>24</v>
      </c>
      <c r="B4734">
        <v>7644</v>
      </c>
      <c r="C4734">
        <f>VLOOKUP(Table_ExternalData_1[[#This Row],[Discount_Id]],Popusti!A:C,3,0)</f>
        <v>30</v>
      </c>
    </row>
    <row r="4735" spans="1:3" x14ac:dyDescent="0.25">
      <c r="A4735">
        <v>24</v>
      </c>
      <c r="B4735">
        <v>7647</v>
      </c>
      <c r="C4735">
        <f>VLOOKUP(Table_ExternalData_1[[#This Row],[Discount_Id]],Popusti!A:C,3,0)</f>
        <v>30</v>
      </c>
    </row>
    <row r="4736" spans="1:3" x14ac:dyDescent="0.25">
      <c r="A4736">
        <v>24</v>
      </c>
      <c r="B4736">
        <v>7648</v>
      </c>
      <c r="C4736">
        <f>VLOOKUP(Table_ExternalData_1[[#This Row],[Discount_Id]],Popusti!A:C,3,0)</f>
        <v>30</v>
      </c>
    </row>
    <row r="4737" spans="1:3" x14ac:dyDescent="0.25">
      <c r="A4737">
        <v>24</v>
      </c>
      <c r="B4737">
        <v>7650</v>
      </c>
      <c r="C4737">
        <f>VLOOKUP(Table_ExternalData_1[[#This Row],[Discount_Id]],Popusti!A:C,3,0)</f>
        <v>30</v>
      </c>
    </row>
    <row r="4738" spans="1:3" x14ac:dyDescent="0.25">
      <c r="A4738">
        <v>24</v>
      </c>
      <c r="B4738">
        <v>7652</v>
      </c>
      <c r="C4738">
        <f>VLOOKUP(Table_ExternalData_1[[#This Row],[Discount_Id]],Popusti!A:C,3,0)</f>
        <v>30</v>
      </c>
    </row>
    <row r="4739" spans="1:3" x14ac:dyDescent="0.25">
      <c r="A4739">
        <v>24</v>
      </c>
      <c r="B4739">
        <v>7658</v>
      </c>
      <c r="C4739">
        <f>VLOOKUP(Table_ExternalData_1[[#This Row],[Discount_Id]],Popusti!A:C,3,0)</f>
        <v>30</v>
      </c>
    </row>
    <row r="4740" spans="1:3" x14ac:dyDescent="0.25">
      <c r="A4740">
        <v>24</v>
      </c>
      <c r="B4740">
        <v>7659</v>
      </c>
      <c r="C4740">
        <f>VLOOKUP(Table_ExternalData_1[[#This Row],[Discount_Id]],Popusti!A:C,3,0)</f>
        <v>30</v>
      </c>
    </row>
    <row r="4741" spans="1:3" x14ac:dyDescent="0.25">
      <c r="A4741">
        <v>24</v>
      </c>
      <c r="B4741">
        <v>7682</v>
      </c>
      <c r="C4741">
        <f>VLOOKUP(Table_ExternalData_1[[#This Row],[Discount_Id]],Popusti!A:C,3,0)</f>
        <v>30</v>
      </c>
    </row>
    <row r="4742" spans="1:3" x14ac:dyDescent="0.25">
      <c r="A4742">
        <v>24</v>
      </c>
      <c r="B4742">
        <v>7685</v>
      </c>
      <c r="C4742">
        <f>VLOOKUP(Table_ExternalData_1[[#This Row],[Discount_Id]],Popusti!A:C,3,0)</f>
        <v>30</v>
      </c>
    </row>
    <row r="4743" spans="1:3" x14ac:dyDescent="0.25">
      <c r="A4743">
        <v>24</v>
      </c>
      <c r="B4743">
        <v>7686</v>
      </c>
      <c r="C4743">
        <f>VLOOKUP(Table_ExternalData_1[[#This Row],[Discount_Id]],Popusti!A:C,3,0)</f>
        <v>30</v>
      </c>
    </row>
    <row r="4744" spans="1:3" x14ac:dyDescent="0.25">
      <c r="A4744">
        <v>24</v>
      </c>
      <c r="B4744">
        <v>7687</v>
      </c>
      <c r="C4744">
        <f>VLOOKUP(Table_ExternalData_1[[#This Row],[Discount_Id]],Popusti!A:C,3,0)</f>
        <v>30</v>
      </c>
    </row>
    <row r="4745" spans="1:3" x14ac:dyDescent="0.25">
      <c r="A4745">
        <v>24</v>
      </c>
      <c r="B4745">
        <v>7688</v>
      </c>
      <c r="C4745">
        <f>VLOOKUP(Table_ExternalData_1[[#This Row],[Discount_Id]],Popusti!A:C,3,0)</f>
        <v>30</v>
      </c>
    </row>
    <row r="4746" spans="1:3" x14ac:dyDescent="0.25">
      <c r="A4746">
        <v>24</v>
      </c>
      <c r="B4746">
        <v>7699</v>
      </c>
      <c r="C4746">
        <f>VLOOKUP(Table_ExternalData_1[[#This Row],[Discount_Id]],Popusti!A:C,3,0)</f>
        <v>30</v>
      </c>
    </row>
    <row r="4747" spans="1:3" x14ac:dyDescent="0.25">
      <c r="A4747">
        <v>24</v>
      </c>
      <c r="B4747">
        <v>7700</v>
      </c>
      <c r="C4747">
        <f>VLOOKUP(Table_ExternalData_1[[#This Row],[Discount_Id]],Popusti!A:C,3,0)</f>
        <v>30</v>
      </c>
    </row>
    <row r="4748" spans="1:3" x14ac:dyDescent="0.25">
      <c r="A4748">
        <v>24</v>
      </c>
      <c r="B4748">
        <v>7701</v>
      </c>
      <c r="C4748">
        <f>VLOOKUP(Table_ExternalData_1[[#This Row],[Discount_Id]],Popusti!A:C,3,0)</f>
        <v>30</v>
      </c>
    </row>
    <row r="4749" spans="1:3" x14ac:dyDescent="0.25">
      <c r="A4749">
        <v>24</v>
      </c>
      <c r="B4749">
        <v>7702</v>
      </c>
      <c r="C4749">
        <f>VLOOKUP(Table_ExternalData_1[[#This Row],[Discount_Id]],Popusti!A:C,3,0)</f>
        <v>30</v>
      </c>
    </row>
    <row r="4750" spans="1:3" x14ac:dyDescent="0.25">
      <c r="A4750">
        <v>24</v>
      </c>
      <c r="B4750">
        <v>7703</v>
      </c>
      <c r="C4750">
        <f>VLOOKUP(Table_ExternalData_1[[#This Row],[Discount_Id]],Popusti!A:C,3,0)</f>
        <v>30</v>
      </c>
    </row>
    <row r="4751" spans="1:3" x14ac:dyDescent="0.25">
      <c r="A4751">
        <v>24</v>
      </c>
      <c r="B4751">
        <v>7704</v>
      </c>
      <c r="C4751">
        <f>VLOOKUP(Table_ExternalData_1[[#This Row],[Discount_Id]],Popusti!A:C,3,0)</f>
        <v>30</v>
      </c>
    </row>
    <row r="4752" spans="1:3" x14ac:dyDescent="0.25">
      <c r="A4752">
        <v>24</v>
      </c>
      <c r="B4752">
        <v>7705</v>
      </c>
      <c r="C4752">
        <f>VLOOKUP(Table_ExternalData_1[[#This Row],[Discount_Id]],Popusti!A:C,3,0)</f>
        <v>30</v>
      </c>
    </row>
    <row r="4753" spans="1:3" x14ac:dyDescent="0.25">
      <c r="A4753">
        <v>24</v>
      </c>
      <c r="B4753">
        <v>7881</v>
      </c>
      <c r="C4753">
        <f>VLOOKUP(Table_ExternalData_1[[#This Row],[Discount_Id]],Popusti!A:C,3,0)</f>
        <v>30</v>
      </c>
    </row>
    <row r="4754" spans="1:3" x14ac:dyDescent="0.25">
      <c r="A4754">
        <v>24</v>
      </c>
      <c r="B4754">
        <v>7965</v>
      </c>
      <c r="C4754">
        <f>VLOOKUP(Table_ExternalData_1[[#This Row],[Discount_Id]],Popusti!A:C,3,0)</f>
        <v>30</v>
      </c>
    </row>
    <row r="4755" spans="1:3" x14ac:dyDescent="0.25">
      <c r="A4755">
        <v>24</v>
      </c>
      <c r="B4755">
        <v>7966</v>
      </c>
      <c r="C4755">
        <f>VLOOKUP(Table_ExternalData_1[[#This Row],[Discount_Id]],Popusti!A:C,3,0)</f>
        <v>30</v>
      </c>
    </row>
    <row r="4756" spans="1:3" x14ac:dyDescent="0.25">
      <c r="A4756">
        <v>24</v>
      </c>
      <c r="B4756">
        <v>7967</v>
      </c>
      <c r="C4756">
        <f>VLOOKUP(Table_ExternalData_1[[#This Row],[Discount_Id]],Popusti!A:C,3,0)</f>
        <v>30</v>
      </c>
    </row>
    <row r="4757" spans="1:3" x14ac:dyDescent="0.25">
      <c r="A4757">
        <v>24</v>
      </c>
      <c r="B4757">
        <v>7968</v>
      </c>
      <c r="C4757">
        <f>VLOOKUP(Table_ExternalData_1[[#This Row],[Discount_Id]],Popusti!A:C,3,0)</f>
        <v>30</v>
      </c>
    </row>
    <row r="4758" spans="1:3" x14ac:dyDescent="0.25">
      <c r="A4758">
        <v>24</v>
      </c>
      <c r="B4758">
        <v>7969</v>
      </c>
      <c r="C4758">
        <f>VLOOKUP(Table_ExternalData_1[[#This Row],[Discount_Id]],Popusti!A:C,3,0)</f>
        <v>30</v>
      </c>
    </row>
    <row r="4759" spans="1:3" x14ac:dyDescent="0.25">
      <c r="A4759">
        <v>24</v>
      </c>
      <c r="B4759">
        <v>7995</v>
      </c>
      <c r="C4759">
        <f>VLOOKUP(Table_ExternalData_1[[#This Row],[Discount_Id]],Popusti!A:C,3,0)</f>
        <v>30</v>
      </c>
    </row>
    <row r="4760" spans="1:3" x14ac:dyDescent="0.25">
      <c r="A4760">
        <v>24</v>
      </c>
      <c r="B4760">
        <v>7996</v>
      </c>
      <c r="C4760">
        <f>VLOOKUP(Table_ExternalData_1[[#This Row],[Discount_Id]],Popusti!A:C,3,0)</f>
        <v>30</v>
      </c>
    </row>
    <row r="4761" spans="1:3" x14ac:dyDescent="0.25">
      <c r="A4761">
        <v>24</v>
      </c>
      <c r="B4761">
        <v>7997</v>
      </c>
      <c r="C4761">
        <f>VLOOKUP(Table_ExternalData_1[[#This Row],[Discount_Id]],Popusti!A:C,3,0)</f>
        <v>30</v>
      </c>
    </row>
    <row r="4762" spans="1:3" x14ac:dyDescent="0.25">
      <c r="A4762">
        <v>24</v>
      </c>
      <c r="B4762">
        <v>7998</v>
      </c>
      <c r="C4762">
        <f>VLOOKUP(Table_ExternalData_1[[#This Row],[Discount_Id]],Popusti!A:C,3,0)</f>
        <v>30</v>
      </c>
    </row>
    <row r="4763" spans="1:3" x14ac:dyDescent="0.25">
      <c r="A4763">
        <v>24</v>
      </c>
      <c r="B4763">
        <v>8000</v>
      </c>
      <c r="C4763">
        <f>VLOOKUP(Table_ExternalData_1[[#This Row],[Discount_Id]],Popusti!A:C,3,0)</f>
        <v>30</v>
      </c>
    </row>
    <row r="4764" spans="1:3" x14ac:dyDescent="0.25">
      <c r="A4764">
        <v>24</v>
      </c>
      <c r="B4764">
        <v>8002</v>
      </c>
      <c r="C4764">
        <f>VLOOKUP(Table_ExternalData_1[[#This Row],[Discount_Id]],Popusti!A:C,3,0)</f>
        <v>30</v>
      </c>
    </row>
    <row r="4765" spans="1:3" x14ac:dyDescent="0.25">
      <c r="A4765">
        <v>24</v>
      </c>
      <c r="B4765">
        <v>8003</v>
      </c>
      <c r="C4765">
        <f>VLOOKUP(Table_ExternalData_1[[#This Row],[Discount_Id]],Popusti!A:C,3,0)</f>
        <v>30</v>
      </c>
    </row>
    <row r="4766" spans="1:3" x14ac:dyDescent="0.25">
      <c r="A4766">
        <v>24</v>
      </c>
      <c r="B4766">
        <v>8004</v>
      </c>
      <c r="C4766">
        <f>VLOOKUP(Table_ExternalData_1[[#This Row],[Discount_Id]],Popusti!A:C,3,0)</f>
        <v>30</v>
      </c>
    </row>
    <row r="4767" spans="1:3" x14ac:dyDescent="0.25">
      <c r="A4767">
        <v>24</v>
      </c>
      <c r="B4767">
        <v>8008</v>
      </c>
      <c r="C4767">
        <f>VLOOKUP(Table_ExternalData_1[[#This Row],[Discount_Id]],Popusti!A:C,3,0)</f>
        <v>30</v>
      </c>
    </row>
    <row r="4768" spans="1:3" x14ac:dyDescent="0.25">
      <c r="A4768">
        <v>24</v>
      </c>
      <c r="B4768">
        <v>8010</v>
      </c>
      <c r="C4768">
        <f>VLOOKUP(Table_ExternalData_1[[#This Row],[Discount_Id]],Popusti!A:C,3,0)</f>
        <v>30</v>
      </c>
    </row>
    <row r="4769" spans="1:3" x14ac:dyDescent="0.25">
      <c r="A4769">
        <v>24</v>
      </c>
      <c r="B4769">
        <v>8011</v>
      </c>
      <c r="C4769">
        <f>VLOOKUP(Table_ExternalData_1[[#This Row],[Discount_Id]],Popusti!A:C,3,0)</f>
        <v>30</v>
      </c>
    </row>
    <row r="4770" spans="1:3" x14ac:dyDescent="0.25">
      <c r="A4770">
        <v>24</v>
      </c>
      <c r="B4770">
        <v>8013</v>
      </c>
      <c r="C4770">
        <f>VLOOKUP(Table_ExternalData_1[[#This Row],[Discount_Id]],Popusti!A:C,3,0)</f>
        <v>30</v>
      </c>
    </row>
    <row r="4771" spans="1:3" x14ac:dyDescent="0.25">
      <c r="A4771">
        <v>24</v>
      </c>
      <c r="B4771">
        <v>8014</v>
      </c>
      <c r="C4771">
        <f>VLOOKUP(Table_ExternalData_1[[#This Row],[Discount_Id]],Popusti!A:C,3,0)</f>
        <v>30</v>
      </c>
    </row>
    <row r="4772" spans="1:3" x14ac:dyDescent="0.25">
      <c r="A4772">
        <v>24</v>
      </c>
      <c r="B4772">
        <v>8015</v>
      </c>
      <c r="C4772">
        <f>VLOOKUP(Table_ExternalData_1[[#This Row],[Discount_Id]],Popusti!A:C,3,0)</f>
        <v>30</v>
      </c>
    </row>
    <row r="4773" spans="1:3" x14ac:dyDescent="0.25">
      <c r="A4773">
        <v>24</v>
      </c>
      <c r="B4773">
        <v>8016</v>
      </c>
      <c r="C4773">
        <f>VLOOKUP(Table_ExternalData_1[[#This Row],[Discount_Id]],Popusti!A:C,3,0)</f>
        <v>30</v>
      </c>
    </row>
    <row r="4774" spans="1:3" x14ac:dyDescent="0.25">
      <c r="A4774">
        <v>24</v>
      </c>
      <c r="B4774">
        <v>8017</v>
      </c>
      <c r="C4774">
        <f>VLOOKUP(Table_ExternalData_1[[#This Row],[Discount_Id]],Popusti!A:C,3,0)</f>
        <v>30</v>
      </c>
    </row>
    <row r="4775" spans="1:3" x14ac:dyDescent="0.25">
      <c r="A4775">
        <v>24</v>
      </c>
      <c r="B4775">
        <v>8018</v>
      </c>
      <c r="C4775">
        <f>VLOOKUP(Table_ExternalData_1[[#This Row],[Discount_Id]],Popusti!A:C,3,0)</f>
        <v>30</v>
      </c>
    </row>
    <row r="4776" spans="1:3" x14ac:dyDescent="0.25">
      <c r="A4776">
        <v>24</v>
      </c>
      <c r="B4776">
        <v>8019</v>
      </c>
      <c r="C4776">
        <f>VLOOKUP(Table_ExternalData_1[[#This Row],[Discount_Id]],Popusti!A:C,3,0)</f>
        <v>30</v>
      </c>
    </row>
    <row r="4777" spans="1:3" x14ac:dyDescent="0.25">
      <c r="A4777">
        <v>24</v>
      </c>
      <c r="B4777">
        <v>8020</v>
      </c>
      <c r="C4777">
        <f>VLOOKUP(Table_ExternalData_1[[#This Row],[Discount_Id]],Popusti!A:C,3,0)</f>
        <v>30</v>
      </c>
    </row>
    <row r="4778" spans="1:3" x14ac:dyDescent="0.25">
      <c r="A4778">
        <v>24</v>
      </c>
      <c r="B4778">
        <v>8021</v>
      </c>
      <c r="C4778">
        <f>VLOOKUP(Table_ExternalData_1[[#This Row],[Discount_Id]],Popusti!A:C,3,0)</f>
        <v>30</v>
      </c>
    </row>
    <row r="4779" spans="1:3" x14ac:dyDescent="0.25">
      <c r="A4779">
        <v>24</v>
      </c>
      <c r="B4779">
        <v>8063</v>
      </c>
      <c r="C4779">
        <f>VLOOKUP(Table_ExternalData_1[[#This Row],[Discount_Id]],Popusti!A:C,3,0)</f>
        <v>30</v>
      </c>
    </row>
    <row r="4780" spans="1:3" x14ac:dyDescent="0.25">
      <c r="A4780">
        <v>24</v>
      </c>
      <c r="B4780">
        <v>8064</v>
      </c>
      <c r="C4780">
        <f>VLOOKUP(Table_ExternalData_1[[#This Row],[Discount_Id]],Popusti!A:C,3,0)</f>
        <v>30</v>
      </c>
    </row>
    <row r="4781" spans="1:3" x14ac:dyDescent="0.25">
      <c r="A4781">
        <v>24</v>
      </c>
      <c r="B4781">
        <v>8065</v>
      </c>
      <c r="C4781">
        <f>VLOOKUP(Table_ExternalData_1[[#This Row],[Discount_Id]],Popusti!A:C,3,0)</f>
        <v>30</v>
      </c>
    </row>
    <row r="4782" spans="1:3" x14ac:dyDescent="0.25">
      <c r="A4782">
        <v>24</v>
      </c>
      <c r="B4782">
        <v>8066</v>
      </c>
      <c r="C4782">
        <f>VLOOKUP(Table_ExternalData_1[[#This Row],[Discount_Id]],Popusti!A:C,3,0)</f>
        <v>30</v>
      </c>
    </row>
    <row r="4783" spans="1:3" x14ac:dyDescent="0.25">
      <c r="A4783">
        <v>24</v>
      </c>
      <c r="B4783">
        <v>8067</v>
      </c>
      <c r="C4783">
        <f>VLOOKUP(Table_ExternalData_1[[#This Row],[Discount_Id]],Popusti!A:C,3,0)</f>
        <v>30</v>
      </c>
    </row>
    <row r="4784" spans="1:3" x14ac:dyDescent="0.25">
      <c r="A4784">
        <v>24</v>
      </c>
      <c r="B4784">
        <v>8068</v>
      </c>
      <c r="C4784">
        <f>VLOOKUP(Table_ExternalData_1[[#This Row],[Discount_Id]],Popusti!A:C,3,0)</f>
        <v>30</v>
      </c>
    </row>
    <row r="4785" spans="1:3" x14ac:dyDescent="0.25">
      <c r="A4785">
        <v>24</v>
      </c>
      <c r="B4785">
        <v>8141</v>
      </c>
      <c r="C4785">
        <f>VLOOKUP(Table_ExternalData_1[[#This Row],[Discount_Id]],Popusti!A:C,3,0)</f>
        <v>30</v>
      </c>
    </row>
    <row r="4786" spans="1:3" x14ac:dyDescent="0.25">
      <c r="A4786">
        <v>24</v>
      </c>
      <c r="B4786">
        <v>8406</v>
      </c>
      <c r="C4786">
        <f>VLOOKUP(Table_ExternalData_1[[#This Row],[Discount_Id]],Popusti!A:C,3,0)</f>
        <v>30</v>
      </c>
    </row>
    <row r="4787" spans="1:3" x14ac:dyDescent="0.25">
      <c r="A4787">
        <v>24</v>
      </c>
      <c r="B4787">
        <v>8407</v>
      </c>
      <c r="C4787">
        <f>VLOOKUP(Table_ExternalData_1[[#This Row],[Discount_Id]],Popusti!A:C,3,0)</f>
        <v>30</v>
      </c>
    </row>
    <row r="4788" spans="1:3" x14ac:dyDescent="0.25">
      <c r="A4788">
        <v>24</v>
      </c>
      <c r="B4788">
        <v>8408</v>
      </c>
      <c r="C4788">
        <f>VLOOKUP(Table_ExternalData_1[[#This Row],[Discount_Id]],Popusti!A:C,3,0)</f>
        <v>30</v>
      </c>
    </row>
    <row r="4789" spans="1:3" x14ac:dyDescent="0.25">
      <c r="A4789">
        <v>24</v>
      </c>
      <c r="B4789">
        <v>8409</v>
      </c>
      <c r="C4789">
        <f>VLOOKUP(Table_ExternalData_1[[#This Row],[Discount_Id]],Popusti!A:C,3,0)</f>
        <v>30</v>
      </c>
    </row>
    <row r="4790" spans="1:3" x14ac:dyDescent="0.25">
      <c r="A4790">
        <v>24</v>
      </c>
      <c r="B4790">
        <v>8537</v>
      </c>
      <c r="C4790">
        <f>VLOOKUP(Table_ExternalData_1[[#This Row],[Discount_Id]],Popusti!A:C,3,0)</f>
        <v>30</v>
      </c>
    </row>
    <row r="4791" spans="1:3" x14ac:dyDescent="0.25">
      <c r="A4791">
        <v>24</v>
      </c>
      <c r="B4791">
        <v>8539</v>
      </c>
      <c r="C4791">
        <f>VLOOKUP(Table_ExternalData_1[[#This Row],[Discount_Id]],Popusti!A:C,3,0)</f>
        <v>30</v>
      </c>
    </row>
    <row r="4792" spans="1:3" x14ac:dyDescent="0.25">
      <c r="A4792">
        <v>24</v>
      </c>
      <c r="B4792">
        <v>8541</v>
      </c>
      <c r="C4792">
        <f>VLOOKUP(Table_ExternalData_1[[#This Row],[Discount_Id]],Popusti!A:C,3,0)</f>
        <v>30</v>
      </c>
    </row>
    <row r="4793" spans="1:3" x14ac:dyDescent="0.25">
      <c r="A4793">
        <v>24</v>
      </c>
      <c r="B4793">
        <v>8542</v>
      </c>
      <c r="C4793">
        <f>VLOOKUP(Table_ExternalData_1[[#This Row],[Discount_Id]],Popusti!A:C,3,0)</f>
        <v>30</v>
      </c>
    </row>
    <row r="4794" spans="1:3" x14ac:dyDescent="0.25">
      <c r="A4794">
        <v>24</v>
      </c>
      <c r="B4794">
        <v>8543</v>
      </c>
      <c r="C4794">
        <f>VLOOKUP(Table_ExternalData_1[[#This Row],[Discount_Id]],Popusti!A:C,3,0)</f>
        <v>30</v>
      </c>
    </row>
    <row r="4795" spans="1:3" x14ac:dyDescent="0.25">
      <c r="A4795">
        <v>24</v>
      </c>
      <c r="B4795">
        <v>8544</v>
      </c>
      <c r="C4795">
        <f>VLOOKUP(Table_ExternalData_1[[#This Row],[Discount_Id]],Popusti!A:C,3,0)</f>
        <v>30</v>
      </c>
    </row>
    <row r="4796" spans="1:3" x14ac:dyDescent="0.25">
      <c r="A4796">
        <v>24</v>
      </c>
      <c r="B4796">
        <v>8545</v>
      </c>
      <c r="C4796">
        <f>VLOOKUP(Table_ExternalData_1[[#This Row],[Discount_Id]],Popusti!A:C,3,0)</f>
        <v>30</v>
      </c>
    </row>
    <row r="4797" spans="1:3" x14ac:dyDescent="0.25">
      <c r="A4797">
        <v>24</v>
      </c>
      <c r="B4797">
        <v>8546</v>
      </c>
      <c r="C4797">
        <f>VLOOKUP(Table_ExternalData_1[[#This Row],[Discount_Id]],Popusti!A:C,3,0)</f>
        <v>30</v>
      </c>
    </row>
    <row r="4798" spans="1:3" x14ac:dyDescent="0.25">
      <c r="A4798">
        <v>24</v>
      </c>
      <c r="B4798">
        <v>8549</v>
      </c>
      <c r="C4798">
        <f>VLOOKUP(Table_ExternalData_1[[#This Row],[Discount_Id]],Popusti!A:C,3,0)</f>
        <v>30</v>
      </c>
    </row>
    <row r="4799" spans="1:3" x14ac:dyDescent="0.25">
      <c r="A4799">
        <v>24</v>
      </c>
      <c r="B4799">
        <v>8550</v>
      </c>
      <c r="C4799">
        <f>VLOOKUP(Table_ExternalData_1[[#This Row],[Discount_Id]],Popusti!A:C,3,0)</f>
        <v>30</v>
      </c>
    </row>
    <row r="4800" spans="1:3" x14ac:dyDescent="0.25">
      <c r="A4800">
        <v>24</v>
      </c>
      <c r="B4800">
        <v>8552</v>
      </c>
      <c r="C4800">
        <f>VLOOKUP(Table_ExternalData_1[[#This Row],[Discount_Id]],Popusti!A:C,3,0)</f>
        <v>30</v>
      </c>
    </row>
    <row r="4801" spans="1:3" x14ac:dyDescent="0.25">
      <c r="A4801">
        <v>24</v>
      </c>
      <c r="B4801">
        <v>8553</v>
      </c>
      <c r="C4801">
        <f>VLOOKUP(Table_ExternalData_1[[#This Row],[Discount_Id]],Popusti!A:C,3,0)</f>
        <v>30</v>
      </c>
    </row>
    <row r="4802" spans="1:3" x14ac:dyDescent="0.25">
      <c r="A4802">
        <v>24</v>
      </c>
      <c r="B4802">
        <v>8554</v>
      </c>
      <c r="C4802">
        <f>VLOOKUP(Table_ExternalData_1[[#This Row],[Discount_Id]],Popusti!A:C,3,0)</f>
        <v>30</v>
      </c>
    </row>
    <row r="4803" spans="1:3" x14ac:dyDescent="0.25">
      <c r="A4803">
        <v>24</v>
      </c>
      <c r="B4803">
        <v>8555</v>
      </c>
      <c r="C4803">
        <f>VLOOKUP(Table_ExternalData_1[[#This Row],[Discount_Id]],Popusti!A:C,3,0)</f>
        <v>30</v>
      </c>
    </row>
    <row r="4804" spans="1:3" x14ac:dyDescent="0.25">
      <c r="A4804">
        <v>24</v>
      </c>
      <c r="B4804">
        <v>8556</v>
      </c>
      <c r="C4804">
        <f>VLOOKUP(Table_ExternalData_1[[#This Row],[Discount_Id]],Popusti!A:C,3,0)</f>
        <v>30</v>
      </c>
    </row>
    <row r="4805" spans="1:3" x14ac:dyDescent="0.25">
      <c r="A4805">
        <v>24</v>
      </c>
      <c r="B4805">
        <v>8557</v>
      </c>
      <c r="C4805">
        <f>VLOOKUP(Table_ExternalData_1[[#This Row],[Discount_Id]],Popusti!A:C,3,0)</f>
        <v>30</v>
      </c>
    </row>
    <row r="4806" spans="1:3" x14ac:dyDescent="0.25">
      <c r="A4806">
        <v>24</v>
      </c>
      <c r="B4806">
        <v>8558</v>
      </c>
      <c r="C4806">
        <f>VLOOKUP(Table_ExternalData_1[[#This Row],[Discount_Id]],Popusti!A:C,3,0)</f>
        <v>30</v>
      </c>
    </row>
    <row r="4807" spans="1:3" x14ac:dyDescent="0.25">
      <c r="A4807">
        <v>24</v>
      </c>
      <c r="B4807">
        <v>8559</v>
      </c>
      <c r="C4807">
        <f>VLOOKUP(Table_ExternalData_1[[#This Row],[Discount_Id]],Popusti!A:C,3,0)</f>
        <v>30</v>
      </c>
    </row>
    <row r="4808" spans="1:3" x14ac:dyDescent="0.25">
      <c r="A4808">
        <v>24</v>
      </c>
      <c r="B4808">
        <v>8562</v>
      </c>
      <c r="C4808">
        <f>VLOOKUP(Table_ExternalData_1[[#This Row],[Discount_Id]],Popusti!A:C,3,0)</f>
        <v>30</v>
      </c>
    </row>
    <row r="4809" spans="1:3" x14ac:dyDescent="0.25">
      <c r="A4809">
        <v>24</v>
      </c>
      <c r="B4809">
        <v>8563</v>
      </c>
      <c r="C4809">
        <f>VLOOKUP(Table_ExternalData_1[[#This Row],[Discount_Id]],Popusti!A:C,3,0)</f>
        <v>30</v>
      </c>
    </row>
    <row r="4810" spans="1:3" x14ac:dyDescent="0.25">
      <c r="A4810">
        <v>24</v>
      </c>
      <c r="B4810">
        <v>8564</v>
      </c>
      <c r="C4810">
        <f>VLOOKUP(Table_ExternalData_1[[#This Row],[Discount_Id]],Popusti!A:C,3,0)</f>
        <v>30</v>
      </c>
    </row>
    <row r="4811" spans="1:3" x14ac:dyDescent="0.25">
      <c r="A4811">
        <v>24</v>
      </c>
      <c r="B4811">
        <v>8565</v>
      </c>
      <c r="C4811">
        <f>VLOOKUP(Table_ExternalData_1[[#This Row],[Discount_Id]],Popusti!A:C,3,0)</f>
        <v>30</v>
      </c>
    </row>
    <row r="4812" spans="1:3" x14ac:dyDescent="0.25">
      <c r="A4812">
        <v>24</v>
      </c>
      <c r="B4812">
        <v>8566</v>
      </c>
      <c r="C4812">
        <f>VLOOKUP(Table_ExternalData_1[[#This Row],[Discount_Id]],Popusti!A:C,3,0)</f>
        <v>30</v>
      </c>
    </row>
    <row r="4813" spans="1:3" x14ac:dyDescent="0.25">
      <c r="A4813">
        <v>24</v>
      </c>
      <c r="B4813">
        <v>8567</v>
      </c>
      <c r="C4813">
        <f>VLOOKUP(Table_ExternalData_1[[#This Row],[Discount_Id]],Popusti!A:C,3,0)</f>
        <v>30</v>
      </c>
    </row>
    <row r="4814" spans="1:3" x14ac:dyDescent="0.25">
      <c r="A4814">
        <v>24</v>
      </c>
      <c r="B4814">
        <v>8648</v>
      </c>
      <c r="C4814">
        <f>VLOOKUP(Table_ExternalData_1[[#This Row],[Discount_Id]],Popusti!A:C,3,0)</f>
        <v>30</v>
      </c>
    </row>
    <row r="4815" spans="1:3" x14ac:dyDescent="0.25">
      <c r="A4815">
        <v>24</v>
      </c>
      <c r="B4815">
        <v>8649</v>
      </c>
      <c r="C4815">
        <f>VLOOKUP(Table_ExternalData_1[[#This Row],[Discount_Id]],Popusti!A:C,3,0)</f>
        <v>30</v>
      </c>
    </row>
    <row r="4816" spans="1:3" x14ac:dyDescent="0.25">
      <c r="A4816">
        <v>24</v>
      </c>
      <c r="B4816">
        <v>8650</v>
      </c>
      <c r="C4816">
        <f>VLOOKUP(Table_ExternalData_1[[#This Row],[Discount_Id]],Popusti!A:C,3,0)</f>
        <v>30</v>
      </c>
    </row>
    <row r="4817" spans="1:3" x14ac:dyDescent="0.25">
      <c r="A4817">
        <v>24</v>
      </c>
      <c r="B4817">
        <v>8651</v>
      </c>
      <c r="C4817">
        <f>VLOOKUP(Table_ExternalData_1[[#This Row],[Discount_Id]],Popusti!A:C,3,0)</f>
        <v>30</v>
      </c>
    </row>
    <row r="4818" spans="1:3" x14ac:dyDescent="0.25">
      <c r="A4818">
        <v>24</v>
      </c>
      <c r="B4818">
        <v>8652</v>
      </c>
      <c r="C4818">
        <f>VLOOKUP(Table_ExternalData_1[[#This Row],[Discount_Id]],Popusti!A:C,3,0)</f>
        <v>30</v>
      </c>
    </row>
    <row r="4819" spans="1:3" x14ac:dyDescent="0.25">
      <c r="A4819">
        <v>24</v>
      </c>
      <c r="B4819">
        <v>8653</v>
      </c>
      <c r="C4819">
        <f>VLOOKUP(Table_ExternalData_1[[#This Row],[Discount_Id]],Popusti!A:C,3,0)</f>
        <v>30</v>
      </c>
    </row>
    <row r="4820" spans="1:3" x14ac:dyDescent="0.25">
      <c r="A4820">
        <v>24</v>
      </c>
      <c r="B4820">
        <v>8654</v>
      </c>
      <c r="C4820">
        <f>VLOOKUP(Table_ExternalData_1[[#This Row],[Discount_Id]],Popusti!A:C,3,0)</f>
        <v>30</v>
      </c>
    </row>
    <row r="4821" spans="1:3" x14ac:dyDescent="0.25">
      <c r="A4821">
        <v>24</v>
      </c>
      <c r="B4821">
        <v>8655</v>
      </c>
      <c r="C4821">
        <f>VLOOKUP(Table_ExternalData_1[[#This Row],[Discount_Id]],Popusti!A:C,3,0)</f>
        <v>30</v>
      </c>
    </row>
    <row r="4822" spans="1:3" x14ac:dyDescent="0.25">
      <c r="A4822">
        <v>24</v>
      </c>
      <c r="B4822">
        <v>8656</v>
      </c>
      <c r="C4822">
        <f>VLOOKUP(Table_ExternalData_1[[#This Row],[Discount_Id]],Popusti!A:C,3,0)</f>
        <v>30</v>
      </c>
    </row>
    <row r="4823" spans="1:3" x14ac:dyDescent="0.25">
      <c r="A4823">
        <v>24</v>
      </c>
      <c r="B4823">
        <v>8657</v>
      </c>
      <c r="C4823">
        <f>VLOOKUP(Table_ExternalData_1[[#This Row],[Discount_Id]],Popusti!A:C,3,0)</f>
        <v>30</v>
      </c>
    </row>
    <row r="4824" spans="1:3" x14ac:dyDescent="0.25">
      <c r="A4824">
        <v>24</v>
      </c>
      <c r="B4824">
        <v>8658</v>
      </c>
      <c r="C4824">
        <f>VLOOKUP(Table_ExternalData_1[[#This Row],[Discount_Id]],Popusti!A:C,3,0)</f>
        <v>30</v>
      </c>
    </row>
    <row r="4825" spans="1:3" x14ac:dyDescent="0.25">
      <c r="A4825">
        <v>24</v>
      </c>
      <c r="B4825">
        <v>8659</v>
      </c>
      <c r="C4825">
        <f>VLOOKUP(Table_ExternalData_1[[#This Row],[Discount_Id]],Popusti!A:C,3,0)</f>
        <v>30</v>
      </c>
    </row>
    <row r="4826" spans="1:3" x14ac:dyDescent="0.25">
      <c r="A4826">
        <v>24</v>
      </c>
      <c r="B4826">
        <v>8660</v>
      </c>
      <c r="C4826">
        <f>VLOOKUP(Table_ExternalData_1[[#This Row],[Discount_Id]],Popusti!A:C,3,0)</f>
        <v>30</v>
      </c>
    </row>
    <row r="4827" spans="1:3" x14ac:dyDescent="0.25">
      <c r="A4827">
        <v>24</v>
      </c>
      <c r="B4827">
        <v>8661</v>
      </c>
      <c r="C4827">
        <f>VLOOKUP(Table_ExternalData_1[[#This Row],[Discount_Id]],Popusti!A:C,3,0)</f>
        <v>30</v>
      </c>
    </row>
    <row r="4828" spans="1:3" x14ac:dyDescent="0.25">
      <c r="A4828">
        <v>24</v>
      </c>
      <c r="B4828">
        <v>8662</v>
      </c>
      <c r="C4828">
        <f>VLOOKUP(Table_ExternalData_1[[#This Row],[Discount_Id]],Popusti!A:C,3,0)</f>
        <v>30</v>
      </c>
    </row>
    <row r="4829" spans="1:3" x14ac:dyDescent="0.25">
      <c r="A4829">
        <v>24</v>
      </c>
      <c r="B4829">
        <v>8663</v>
      </c>
      <c r="C4829">
        <f>VLOOKUP(Table_ExternalData_1[[#This Row],[Discount_Id]],Popusti!A:C,3,0)</f>
        <v>30</v>
      </c>
    </row>
    <row r="4830" spans="1:3" x14ac:dyDescent="0.25">
      <c r="A4830">
        <v>24</v>
      </c>
      <c r="B4830">
        <v>8664</v>
      </c>
      <c r="C4830">
        <f>VLOOKUP(Table_ExternalData_1[[#This Row],[Discount_Id]],Popusti!A:C,3,0)</f>
        <v>30</v>
      </c>
    </row>
    <row r="4831" spans="1:3" x14ac:dyDescent="0.25">
      <c r="A4831">
        <v>24</v>
      </c>
      <c r="B4831">
        <v>8665</v>
      </c>
      <c r="C4831">
        <f>VLOOKUP(Table_ExternalData_1[[#This Row],[Discount_Id]],Popusti!A:C,3,0)</f>
        <v>30</v>
      </c>
    </row>
    <row r="4832" spans="1:3" x14ac:dyDescent="0.25">
      <c r="A4832">
        <v>24</v>
      </c>
      <c r="B4832">
        <v>8666</v>
      </c>
      <c r="C4832">
        <f>VLOOKUP(Table_ExternalData_1[[#This Row],[Discount_Id]],Popusti!A:C,3,0)</f>
        <v>30</v>
      </c>
    </row>
    <row r="4833" spans="1:3" x14ac:dyDescent="0.25">
      <c r="A4833">
        <v>24</v>
      </c>
      <c r="B4833">
        <v>8667</v>
      </c>
      <c r="C4833">
        <f>VLOOKUP(Table_ExternalData_1[[#This Row],[Discount_Id]],Popusti!A:C,3,0)</f>
        <v>30</v>
      </c>
    </row>
    <row r="4834" spans="1:3" x14ac:dyDescent="0.25">
      <c r="A4834">
        <v>24</v>
      </c>
      <c r="B4834">
        <v>8668</v>
      </c>
      <c r="C4834">
        <f>VLOOKUP(Table_ExternalData_1[[#This Row],[Discount_Id]],Popusti!A:C,3,0)</f>
        <v>30</v>
      </c>
    </row>
    <row r="4835" spans="1:3" x14ac:dyDescent="0.25">
      <c r="A4835">
        <v>24</v>
      </c>
      <c r="B4835">
        <v>8669</v>
      </c>
      <c r="C4835">
        <f>VLOOKUP(Table_ExternalData_1[[#This Row],[Discount_Id]],Popusti!A:C,3,0)</f>
        <v>30</v>
      </c>
    </row>
    <row r="4836" spans="1:3" x14ac:dyDescent="0.25">
      <c r="A4836">
        <v>24</v>
      </c>
      <c r="B4836">
        <v>8670</v>
      </c>
      <c r="C4836">
        <f>VLOOKUP(Table_ExternalData_1[[#This Row],[Discount_Id]],Popusti!A:C,3,0)</f>
        <v>30</v>
      </c>
    </row>
    <row r="4837" spans="1:3" x14ac:dyDescent="0.25">
      <c r="A4837">
        <v>24</v>
      </c>
      <c r="B4837">
        <v>8672</v>
      </c>
      <c r="C4837">
        <f>VLOOKUP(Table_ExternalData_1[[#This Row],[Discount_Id]],Popusti!A:C,3,0)</f>
        <v>30</v>
      </c>
    </row>
    <row r="4838" spans="1:3" x14ac:dyDescent="0.25">
      <c r="A4838">
        <v>24</v>
      </c>
      <c r="B4838">
        <v>8673</v>
      </c>
      <c r="C4838">
        <f>VLOOKUP(Table_ExternalData_1[[#This Row],[Discount_Id]],Popusti!A:C,3,0)</f>
        <v>30</v>
      </c>
    </row>
    <row r="4839" spans="1:3" x14ac:dyDescent="0.25">
      <c r="A4839">
        <v>24</v>
      </c>
      <c r="B4839">
        <v>8674</v>
      </c>
      <c r="C4839">
        <f>VLOOKUP(Table_ExternalData_1[[#This Row],[Discount_Id]],Popusti!A:C,3,0)</f>
        <v>30</v>
      </c>
    </row>
    <row r="4840" spans="1:3" x14ac:dyDescent="0.25">
      <c r="A4840">
        <v>24</v>
      </c>
      <c r="B4840">
        <v>8675</v>
      </c>
      <c r="C4840">
        <f>VLOOKUP(Table_ExternalData_1[[#This Row],[Discount_Id]],Popusti!A:C,3,0)</f>
        <v>30</v>
      </c>
    </row>
    <row r="4841" spans="1:3" x14ac:dyDescent="0.25">
      <c r="A4841">
        <v>24</v>
      </c>
      <c r="B4841">
        <v>8676</v>
      </c>
      <c r="C4841">
        <f>VLOOKUP(Table_ExternalData_1[[#This Row],[Discount_Id]],Popusti!A:C,3,0)</f>
        <v>30</v>
      </c>
    </row>
    <row r="4842" spans="1:3" x14ac:dyDescent="0.25">
      <c r="A4842">
        <v>24</v>
      </c>
      <c r="B4842">
        <v>8677</v>
      </c>
      <c r="C4842">
        <f>VLOOKUP(Table_ExternalData_1[[#This Row],[Discount_Id]],Popusti!A:C,3,0)</f>
        <v>30</v>
      </c>
    </row>
    <row r="4843" spans="1:3" x14ac:dyDescent="0.25">
      <c r="A4843">
        <v>24</v>
      </c>
      <c r="B4843">
        <v>8679</v>
      </c>
      <c r="C4843">
        <f>VLOOKUP(Table_ExternalData_1[[#This Row],[Discount_Id]],Popusti!A:C,3,0)</f>
        <v>30</v>
      </c>
    </row>
    <row r="4844" spans="1:3" x14ac:dyDescent="0.25">
      <c r="A4844">
        <v>24</v>
      </c>
      <c r="B4844">
        <v>8681</v>
      </c>
      <c r="C4844">
        <f>VLOOKUP(Table_ExternalData_1[[#This Row],[Discount_Id]],Popusti!A:C,3,0)</f>
        <v>30</v>
      </c>
    </row>
    <row r="4845" spans="1:3" x14ac:dyDescent="0.25">
      <c r="A4845">
        <v>24</v>
      </c>
      <c r="B4845">
        <v>8682</v>
      </c>
      <c r="C4845">
        <f>VLOOKUP(Table_ExternalData_1[[#This Row],[Discount_Id]],Popusti!A:C,3,0)</f>
        <v>30</v>
      </c>
    </row>
    <row r="4846" spans="1:3" x14ac:dyDescent="0.25">
      <c r="A4846">
        <v>24</v>
      </c>
      <c r="B4846">
        <v>8683</v>
      </c>
      <c r="C4846">
        <f>VLOOKUP(Table_ExternalData_1[[#This Row],[Discount_Id]],Popusti!A:C,3,0)</f>
        <v>30</v>
      </c>
    </row>
    <row r="4847" spans="1:3" x14ac:dyDescent="0.25">
      <c r="A4847">
        <v>24</v>
      </c>
      <c r="B4847">
        <v>8684</v>
      </c>
      <c r="C4847">
        <f>VLOOKUP(Table_ExternalData_1[[#This Row],[Discount_Id]],Popusti!A:C,3,0)</f>
        <v>30</v>
      </c>
    </row>
    <row r="4848" spans="1:3" x14ac:dyDescent="0.25">
      <c r="A4848">
        <v>24</v>
      </c>
      <c r="B4848">
        <v>8685</v>
      </c>
      <c r="C4848">
        <f>VLOOKUP(Table_ExternalData_1[[#This Row],[Discount_Id]],Popusti!A:C,3,0)</f>
        <v>30</v>
      </c>
    </row>
    <row r="4849" spans="1:3" x14ac:dyDescent="0.25">
      <c r="A4849">
        <v>24</v>
      </c>
      <c r="B4849">
        <v>8686</v>
      </c>
      <c r="C4849">
        <f>VLOOKUP(Table_ExternalData_1[[#This Row],[Discount_Id]],Popusti!A:C,3,0)</f>
        <v>30</v>
      </c>
    </row>
    <row r="4850" spans="1:3" x14ac:dyDescent="0.25">
      <c r="A4850">
        <v>24</v>
      </c>
      <c r="B4850">
        <v>8687</v>
      </c>
      <c r="C4850">
        <f>VLOOKUP(Table_ExternalData_1[[#This Row],[Discount_Id]],Popusti!A:C,3,0)</f>
        <v>30</v>
      </c>
    </row>
    <row r="4851" spans="1:3" x14ac:dyDescent="0.25">
      <c r="A4851">
        <v>24</v>
      </c>
      <c r="B4851">
        <v>8688</v>
      </c>
      <c r="C4851">
        <f>VLOOKUP(Table_ExternalData_1[[#This Row],[Discount_Id]],Popusti!A:C,3,0)</f>
        <v>30</v>
      </c>
    </row>
    <row r="4852" spans="1:3" x14ac:dyDescent="0.25">
      <c r="A4852">
        <v>24</v>
      </c>
      <c r="B4852">
        <v>8689</v>
      </c>
      <c r="C4852">
        <f>VLOOKUP(Table_ExternalData_1[[#This Row],[Discount_Id]],Popusti!A:C,3,0)</f>
        <v>30</v>
      </c>
    </row>
    <row r="4853" spans="1:3" x14ac:dyDescent="0.25">
      <c r="A4853">
        <v>24</v>
      </c>
      <c r="B4853">
        <v>8690</v>
      </c>
      <c r="C4853">
        <f>VLOOKUP(Table_ExternalData_1[[#This Row],[Discount_Id]],Popusti!A:C,3,0)</f>
        <v>30</v>
      </c>
    </row>
    <row r="4854" spans="1:3" x14ac:dyDescent="0.25">
      <c r="A4854">
        <v>24</v>
      </c>
      <c r="B4854">
        <v>8691</v>
      </c>
      <c r="C4854">
        <f>VLOOKUP(Table_ExternalData_1[[#This Row],[Discount_Id]],Popusti!A:C,3,0)</f>
        <v>30</v>
      </c>
    </row>
    <row r="4855" spans="1:3" x14ac:dyDescent="0.25">
      <c r="A4855">
        <v>24</v>
      </c>
      <c r="B4855">
        <v>8692</v>
      </c>
      <c r="C4855">
        <f>VLOOKUP(Table_ExternalData_1[[#This Row],[Discount_Id]],Popusti!A:C,3,0)</f>
        <v>30</v>
      </c>
    </row>
    <row r="4856" spans="1:3" x14ac:dyDescent="0.25">
      <c r="A4856">
        <v>24</v>
      </c>
      <c r="B4856">
        <v>8693</v>
      </c>
      <c r="C4856">
        <f>VLOOKUP(Table_ExternalData_1[[#This Row],[Discount_Id]],Popusti!A:C,3,0)</f>
        <v>30</v>
      </c>
    </row>
    <row r="4857" spans="1:3" x14ac:dyDescent="0.25">
      <c r="A4857">
        <v>24</v>
      </c>
      <c r="B4857">
        <v>8694</v>
      </c>
      <c r="C4857">
        <f>VLOOKUP(Table_ExternalData_1[[#This Row],[Discount_Id]],Popusti!A:C,3,0)</f>
        <v>30</v>
      </c>
    </row>
    <row r="4858" spans="1:3" x14ac:dyDescent="0.25">
      <c r="A4858">
        <v>24</v>
      </c>
      <c r="B4858">
        <v>8697</v>
      </c>
      <c r="C4858">
        <f>VLOOKUP(Table_ExternalData_1[[#This Row],[Discount_Id]],Popusti!A:C,3,0)</f>
        <v>30</v>
      </c>
    </row>
    <row r="4859" spans="1:3" x14ac:dyDescent="0.25">
      <c r="A4859">
        <v>24</v>
      </c>
      <c r="B4859">
        <v>8698</v>
      </c>
      <c r="C4859">
        <f>VLOOKUP(Table_ExternalData_1[[#This Row],[Discount_Id]],Popusti!A:C,3,0)</f>
        <v>30</v>
      </c>
    </row>
    <row r="4860" spans="1:3" x14ac:dyDescent="0.25">
      <c r="A4860">
        <v>24</v>
      </c>
      <c r="B4860">
        <v>8699</v>
      </c>
      <c r="C4860">
        <f>VLOOKUP(Table_ExternalData_1[[#This Row],[Discount_Id]],Popusti!A:C,3,0)</f>
        <v>30</v>
      </c>
    </row>
    <row r="4861" spans="1:3" x14ac:dyDescent="0.25">
      <c r="A4861">
        <v>24</v>
      </c>
      <c r="B4861">
        <v>8700</v>
      </c>
      <c r="C4861">
        <f>VLOOKUP(Table_ExternalData_1[[#This Row],[Discount_Id]],Popusti!A:C,3,0)</f>
        <v>30</v>
      </c>
    </row>
    <row r="4862" spans="1:3" x14ac:dyDescent="0.25">
      <c r="A4862">
        <v>24</v>
      </c>
      <c r="B4862">
        <v>8703</v>
      </c>
      <c r="C4862">
        <f>VLOOKUP(Table_ExternalData_1[[#This Row],[Discount_Id]],Popusti!A:C,3,0)</f>
        <v>30</v>
      </c>
    </row>
    <row r="4863" spans="1:3" x14ac:dyDescent="0.25">
      <c r="A4863">
        <v>24</v>
      </c>
      <c r="B4863">
        <v>8704</v>
      </c>
      <c r="C4863">
        <f>VLOOKUP(Table_ExternalData_1[[#This Row],[Discount_Id]],Popusti!A:C,3,0)</f>
        <v>30</v>
      </c>
    </row>
    <row r="4864" spans="1:3" x14ac:dyDescent="0.25">
      <c r="A4864">
        <v>24</v>
      </c>
      <c r="B4864">
        <v>8705</v>
      </c>
      <c r="C4864">
        <f>VLOOKUP(Table_ExternalData_1[[#This Row],[Discount_Id]],Popusti!A:C,3,0)</f>
        <v>30</v>
      </c>
    </row>
    <row r="4865" spans="1:3" x14ac:dyDescent="0.25">
      <c r="A4865">
        <v>24</v>
      </c>
      <c r="B4865">
        <v>8706</v>
      </c>
      <c r="C4865">
        <f>VLOOKUP(Table_ExternalData_1[[#This Row],[Discount_Id]],Popusti!A:C,3,0)</f>
        <v>30</v>
      </c>
    </row>
    <row r="4866" spans="1:3" x14ac:dyDescent="0.25">
      <c r="A4866">
        <v>24</v>
      </c>
      <c r="B4866">
        <v>8707</v>
      </c>
      <c r="C4866">
        <f>VLOOKUP(Table_ExternalData_1[[#This Row],[Discount_Id]],Popusti!A:C,3,0)</f>
        <v>30</v>
      </c>
    </row>
    <row r="4867" spans="1:3" x14ac:dyDescent="0.25">
      <c r="A4867">
        <v>24</v>
      </c>
      <c r="B4867">
        <v>8708</v>
      </c>
      <c r="C4867">
        <f>VLOOKUP(Table_ExternalData_1[[#This Row],[Discount_Id]],Popusti!A:C,3,0)</f>
        <v>30</v>
      </c>
    </row>
    <row r="4868" spans="1:3" x14ac:dyDescent="0.25">
      <c r="A4868">
        <v>24</v>
      </c>
      <c r="B4868">
        <v>8709</v>
      </c>
      <c r="C4868">
        <f>VLOOKUP(Table_ExternalData_1[[#This Row],[Discount_Id]],Popusti!A:C,3,0)</f>
        <v>30</v>
      </c>
    </row>
    <row r="4869" spans="1:3" x14ac:dyDescent="0.25">
      <c r="A4869">
        <v>24</v>
      </c>
      <c r="B4869">
        <v>8710</v>
      </c>
      <c r="C4869">
        <f>VLOOKUP(Table_ExternalData_1[[#This Row],[Discount_Id]],Popusti!A:C,3,0)</f>
        <v>30</v>
      </c>
    </row>
    <row r="4870" spans="1:3" x14ac:dyDescent="0.25">
      <c r="A4870">
        <v>24</v>
      </c>
      <c r="B4870">
        <v>8711</v>
      </c>
      <c r="C4870">
        <f>VLOOKUP(Table_ExternalData_1[[#This Row],[Discount_Id]],Popusti!A:C,3,0)</f>
        <v>30</v>
      </c>
    </row>
    <row r="4871" spans="1:3" x14ac:dyDescent="0.25">
      <c r="A4871">
        <v>24</v>
      </c>
      <c r="B4871">
        <v>8712</v>
      </c>
      <c r="C4871">
        <f>VLOOKUP(Table_ExternalData_1[[#This Row],[Discount_Id]],Popusti!A:C,3,0)</f>
        <v>30</v>
      </c>
    </row>
    <row r="4872" spans="1:3" x14ac:dyDescent="0.25">
      <c r="A4872">
        <v>24</v>
      </c>
      <c r="B4872">
        <v>8713</v>
      </c>
      <c r="C4872">
        <f>VLOOKUP(Table_ExternalData_1[[#This Row],[Discount_Id]],Popusti!A:C,3,0)</f>
        <v>30</v>
      </c>
    </row>
    <row r="4873" spans="1:3" x14ac:dyDescent="0.25">
      <c r="A4873">
        <v>24</v>
      </c>
      <c r="B4873">
        <v>8714</v>
      </c>
      <c r="C4873">
        <f>VLOOKUP(Table_ExternalData_1[[#This Row],[Discount_Id]],Popusti!A:C,3,0)</f>
        <v>30</v>
      </c>
    </row>
    <row r="4874" spans="1:3" x14ac:dyDescent="0.25">
      <c r="A4874">
        <v>24</v>
      </c>
      <c r="B4874">
        <v>8716</v>
      </c>
      <c r="C4874">
        <f>VLOOKUP(Table_ExternalData_1[[#This Row],[Discount_Id]],Popusti!A:C,3,0)</f>
        <v>30</v>
      </c>
    </row>
    <row r="4875" spans="1:3" x14ac:dyDescent="0.25">
      <c r="A4875">
        <v>24</v>
      </c>
      <c r="B4875">
        <v>8717</v>
      </c>
      <c r="C4875">
        <f>VLOOKUP(Table_ExternalData_1[[#This Row],[Discount_Id]],Popusti!A:C,3,0)</f>
        <v>30</v>
      </c>
    </row>
    <row r="4876" spans="1:3" x14ac:dyDescent="0.25">
      <c r="A4876">
        <v>24</v>
      </c>
      <c r="B4876">
        <v>8718</v>
      </c>
      <c r="C4876">
        <f>VLOOKUP(Table_ExternalData_1[[#This Row],[Discount_Id]],Popusti!A:C,3,0)</f>
        <v>30</v>
      </c>
    </row>
    <row r="4877" spans="1:3" x14ac:dyDescent="0.25">
      <c r="A4877">
        <v>24</v>
      </c>
      <c r="B4877">
        <v>8719</v>
      </c>
      <c r="C4877">
        <f>VLOOKUP(Table_ExternalData_1[[#This Row],[Discount_Id]],Popusti!A:C,3,0)</f>
        <v>30</v>
      </c>
    </row>
    <row r="4878" spans="1:3" x14ac:dyDescent="0.25">
      <c r="A4878">
        <v>24</v>
      </c>
      <c r="B4878">
        <v>8720</v>
      </c>
      <c r="C4878">
        <f>VLOOKUP(Table_ExternalData_1[[#This Row],[Discount_Id]],Popusti!A:C,3,0)</f>
        <v>30</v>
      </c>
    </row>
    <row r="4879" spans="1:3" x14ac:dyDescent="0.25">
      <c r="A4879">
        <v>24</v>
      </c>
      <c r="B4879">
        <v>8721</v>
      </c>
      <c r="C4879">
        <f>VLOOKUP(Table_ExternalData_1[[#This Row],[Discount_Id]],Popusti!A:C,3,0)</f>
        <v>30</v>
      </c>
    </row>
    <row r="4880" spans="1:3" x14ac:dyDescent="0.25">
      <c r="A4880">
        <v>24</v>
      </c>
      <c r="B4880">
        <v>8722</v>
      </c>
      <c r="C4880">
        <f>VLOOKUP(Table_ExternalData_1[[#This Row],[Discount_Id]],Popusti!A:C,3,0)</f>
        <v>30</v>
      </c>
    </row>
    <row r="4881" spans="1:3" x14ac:dyDescent="0.25">
      <c r="A4881">
        <v>24</v>
      </c>
      <c r="B4881">
        <v>8724</v>
      </c>
      <c r="C4881">
        <f>VLOOKUP(Table_ExternalData_1[[#This Row],[Discount_Id]],Popusti!A:C,3,0)</f>
        <v>30</v>
      </c>
    </row>
    <row r="4882" spans="1:3" x14ac:dyDescent="0.25">
      <c r="A4882">
        <v>24</v>
      </c>
      <c r="B4882">
        <v>8725</v>
      </c>
      <c r="C4882">
        <f>VLOOKUP(Table_ExternalData_1[[#This Row],[Discount_Id]],Popusti!A:C,3,0)</f>
        <v>30</v>
      </c>
    </row>
    <row r="4883" spans="1:3" x14ac:dyDescent="0.25">
      <c r="A4883">
        <v>24</v>
      </c>
      <c r="B4883">
        <v>8726</v>
      </c>
      <c r="C4883">
        <f>VLOOKUP(Table_ExternalData_1[[#This Row],[Discount_Id]],Popusti!A:C,3,0)</f>
        <v>30</v>
      </c>
    </row>
    <row r="4884" spans="1:3" x14ac:dyDescent="0.25">
      <c r="A4884">
        <v>24</v>
      </c>
      <c r="B4884">
        <v>8728</v>
      </c>
      <c r="C4884">
        <f>VLOOKUP(Table_ExternalData_1[[#This Row],[Discount_Id]],Popusti!A:C,3,0)</f>
        <v>30</v>
      </c>
    </row>
    <row r="4885" spans="1:3" x14ac:dyDescent="0.25">
      <c r="A4885">
        <v>24</v>
      </c>
      <c r="B4885">
        <v>8729</v>
      </c>
      <c r="C4885">
        <f>VLOOKUP(Table_ExternalData_1[[#This Row],[Discount_Id]],Popusti!A:C,3,0)</f>
        <v>30</v>
      </c>
    </row>
    <row r="4886" spans="1:3" x14ac:dyDescent="0.25">
      <c r="A4886">
        <v>24</v>
      </c>
      <c r="B4886">
        <v>8730</v>
      </c>
      <c r="C4886">
        <f>VLOOKUP(Table_ExternalData_1[[#This Row],[Discount_Id]],Popusti!A:C,3,0)</f>
        <v>30</v>
      </c>
    </row>
    <row r="4887" spans="1:3" x14ac:dyDescent="0.25">
      <c r="A4887">
        <v>24</v>
      </c>
      <c r="B4887">
        <v>8731</v>
      </c>
      <c r="C4887">
        <f>VLOOKUP(Table_ExternalData_1[[#This Row],[Discount_Id]],Popusti!A:C,3,0)</f>
        <v>30</v>
      </c>
    </row>
    <row r="4888" spans="1:3" x14ac:dyDescent="0.25">
      <c r="A4888">
        <v>24</v>
      </c>
      <c r="B4888">
        <v>8733</v>
      </c>
      <c r="C4888">
        <f>VLOOKUP(Table_ExternalData_1[[#This Row],[Discount_Id]],Popusti!A:C,3,0)</f>
        <v>30</v>
      </c>
    </row>
    <row r="4889" spans="1:3" x14ac:dyDescent="0.25">
      <c r="A4889">
        <v>24</v>
      </c>
      <c r="B4889">
        <v>8734</v>
      </c>
      <c r="C4889">
        <f>VLOOKUP(Table_ExternalData_1[[#This Row],[Discount_Id]],Popusti!A:C,3,0)</f>
        <v>30</v>
      </c>
    </row>
    <row r="4890" spans="1:3" x14ac:dyDescent="0.25">
      <c r="A4890">
        <v>24</v>
      </c>
      <c r="B4890">
        <v>8735</v>
      </c>
      <c r="C4890">
        <f>VLOOKUP(Table_ExternalData_1[[#This Row],[Discount_Id]],Popusti!A:C,3,0)</f>
        <v>30</v>
      </c>
    </row>
    <row r="4891" spans="1:3" x14ac:dyDescent="0.25">
      <c r="A4891">
        <v>24</v>
      </c>
      <c r="B4891">
        <v>8737</v>
      </c>
      <c r="C4891">
        <f>VLOOKUP(Table_ExternalData_1[[#This Row],[Discount_Id]],Popusti!A:C,3,0)</f>
        <v>30</v>
      </c>
    </row>
    <row r="4892" spans="1:3" x14ac:dyDescent="0.25">
      <c r="A4892">
        <v>24</v>
      </c>
      <c r="B4892">
        <v>8738</v>
      </c>
      <c r="C4892">
        <f>VLOOKUP(Table_ExternalData_1[[#This Row],[Discount_Id]],Popusti!A:C,3,0)</f>
        <v>30</v>
      </c>
    </row>
    <row r="4893" spans="1:3" x14ac:dyDescent="0.25">
      <c r="A4893">
        <v>24</v>
      </c>
      <c r="B4893">
        <v>8739</v>
      </c>
      <c r="C4893">
        <f>VLOOKUP(Table_ExternalData_1[[#This Row],[Discount_Id]],Popusti!A:C,3,0)</f>
        <v>30</v>
      </c>
    </row>
    <row r="4894" spans="1:3" x14ac:dyDescent="0.25">
      <c r="A4894">
        <v>24</v>
      </c>
      <c r="B4894">
        <v>8741</v>
      </c>
      <c r="C4894">
        <f>VLOOKUP(Table_ExternalData_1[[#This Row],[Discount_Id]],Popusti!A:C,3,0)</f>
        <v>30</v>
      </c>
    </row>
    <row r="4895" spans="1:3" x14ac:dyDescent="0.25">
      <c r="A4895">
        <v>24</v>
      </c>
      <c r="B4895">
        <v>8742</v>
      </c>
      <c r="C4895">
        <f>VLOOKUP(Table_ExternalData_1[[#This Row],[Discount_Id]],Popusti!A:C,3,0)</f>
        <v>30</v>
      </c>
    </row>
    <row r="4896" spans="1:3" x14ac:dyDescent="0.25">
      <c r="A4896">
        <v>24</v>
      </c>
      <c r="B4896">
        <v>8743</v>
      </c>
      <c r="C4896">
        <f>VLOOKUP(Table_ExternalData_1[[#This Row],[Discount_Id]],Popusti!A:C,3,0)</f>
        <v>30</v>
      </c>
    </row>
    <row r="4897" spans="1:3" x14ac:dyDescent="0.25">
      <c r="A4897">
        <v>24</v>
      </c>
      <c r="B4897">
        <v>8744</v>
      </c>
      <c r="C4897">
        <f>VLOOKUP(Table_ExternalData_1[[#This Row],[Discount_Id]],Popusti!A:C,3,0)</f>
        <v>30</v>
      </c>
    </row>
    <row r="4898" spans="1:3" x14ac:dyDescent="0.25">
      <c r="A4898">
        <v>24</v>
      </c>
      <c r="B4898">
        <v>8745</v>
      </c>
      <c r="C4898">
        <f>VLOOKUP(Table_ExternalData_1[[#This Row],[Discount_Id]],Popusti!A:C,3,0)</f>
        <v>30</v>
      </c>
    </row>
    <row r="4899" spans="1:3" x14ac:dyDescent="0.25">
      <c r="A4899">
        <v>24</v>
      </c>
      <c r="B4899">
        <v>8747</v>
      </c>
      <c r="C4899">
        <f>VLOOKUP(Table_ExternalData_1[[#This Row],[Discount_Id]],Popusti!A:C,3,0)</f>
        <v>30</v>
      </c>
    </row>
    <row r="4900" spans="1:3" x14ac:dyDescent="0.25">
      <c r="A4900">
        <v>24</v>
      </c>
      <c r="B4900">
        <v>8748</v>
      </c>
      <c r="C4900">
        <f>VLOOKUP(Table_ExternalData_1[[#This Row],[Discount_Id]],Popusti!A:C,3,0)</f>
        <v>30</v>
      </c>
    </row>
    <row r="4901" spans="1:3" x14ac:dyDescent="0.25">
      <c r="A4901">
        <v>24</v>
      </c>
      <c r="B4901">
        <v>8750</v>
      </c>
      <c r="C4901">
        <f>VLOOKUP(Table_ExternalData_1[[#This Row],[Discount_Id]],Popusti!A:C,3,0)</f>
        <v>30</v>
      </c>
    </row>
    <row r="4902" spans="1:3" x14ac:dyDescent="0.25">
      <c r="A4902">
        <v>24</v>
      </c>
      <c r="B4902">
        <v>8751</v>
      </c>
      <c r="C4902">
        <f>VLOOKUP(Table_ExternalData_1[[#This Row],[Discount_Id]],Popusti!A:C,3,0)</f>
        <v>30</v>
      </c>
    </row>
    <row r="4903" spans="1:3" x14ac:dyDescent="0.25">
      <c r="A4903">
        <v>24</v>
      </c>
      <c r="B4903">
        <v>8752</v>
      </c>
      <c r="C4903">
        <f>VLOOKUP(Table_ExternalData_1[[#This Row],[Discount_Id]],Popusti!A:C,3,0)</f>
        <v>30</v>
      </c>
    </row>
    <row r="4904" spans="1:3" x14ac:dyDescent="0.25">
      <c r="A4904">
        <v>24</v>
      </c>
      <c r="B4904">
        <v>8753</v>
      </c>
      <c r="C4904">
        <f>VLOOKUP(Table_ExternalData_1[[#This Row],[Discount_Id]],Popusti!A:C,3,0)</f>
        <v>30</v>
      </c>
    </row>
    <row r="4905" spans="1:3" x14ac:dyDescent="0.25">
      <c r="A4905">
        <v>24</v>
      </c>
      <c r="B4905">
        <v>8754</v>
      </c>
      <c r="C4905">
        <f>VLOOKUP(Table_ExternalData_1[[#This Row],[Discount_Id]],Popusti!A:C,3,0)</f>
        <v>30</v>
      </c>
    </row>
    <row r="4906" spans="1:3" x14ac:dyDescent="0.25">
      <c r="A4906">
        <v>24</v>
      </c>
      <c r="B4906">
        <v>8755</v>
      </c>
      <c r="C4906">
        <f>VLOOKUP(Table_ExternalData_1[[#This Row],[Discount_Id]],Popusti!A:C,3,0)</f>
        <v>30</v>
      </c>
    </row>
    <row r="4907" spans="1:3" x14ac:dyDescent="0.25">
      <c r="A4907">
        <v>24</v>
      </c>
      <c r="B4907">
        <v>8756</v>
      </c>
      <c r="C4907">
        <f>VLOOKUP(Table_ExternalData_1[[#This Row],[Discount_Id]],Popusti!A:C,3,0)</f>
        <v>30</v>
      </c>
    </row>
    <row r="4908" spans="1:3" x14ac:dyDescent="0.25">
      <c r="A4908">
        <v>24</v>
      </c>
      <c r="B4908">
        <v>8757</v>
      </c>
      <c r="C4908">
        <f>VLOOKUP(Table_ExternalData_1[[#This Row],[Discount_Id]],Popusti!A:C,3,0)</f>
        <v>30</v>
      </c>
    </row>
    <row r="4909" spans="1:3" x14ac:dyDescent="0.25">
      <c r="A4909">
        <v>24</v>
      </c>
      <c r="B4909">
        <v>8758</v>
      </c>
      <c r="C4909">
        <f>VLOOKUP(Table_ExternalData_1[[#This Row],[Discount_Id]],Popusti!A:C,3,0)</f>
        <v>30</v>
      </c>
    </row>
    <row r="4910" spans="1:3" x14ac:dyDescent="0.25">
      <c r="A4910">
        <v>24</v>
      </c>
      <c r="B4910">
        <v>8759</v>
      </c>
      <c r="C4910">
        <f>VLOOKUP(Table_ExternalData_1[[#This Row],[Discount_Id]],Popusti!A:C,3,0)</f>
        <v>30</v>
      </c>
    </row>
    <row r="4911" spans="1:3" x14ac:dyDescent="0.25">
      <c r="A4911">
        <v>24</v>
      </c>
      <c r="B4911">
        <v>8761</v>
      </c>
      <c r="C4911">
        <f>VLOOKUP(Table_ExternalData_1[[#This Row],[Discount_Id]],Popusti!A:C,3,0)</f>
        <v>30</v>
      </c>
    </row>
    <row r="4912" spans="1:3" x14ac:dyDescent="0.25">
      <c r="A4912">
        <v>24</v>
      </c>
      <c r="B4912">
        <v>8762</v>
      </c>
      <c r="C4912">
        <f>VLOOKUP(Table_ExternalData_1[[#This Row],[Discount_Id]],Popusti!A:C,3,0)</f>
        <v>30</v>
      </c>
    </row>
    <row r="4913" spans="1:3" x14ac:dyDescent="0.25">
      <c r="A4913">
        <v>24</v>
      </c>
      <c r="B4913">
        <v>8763</v>
      </c>
      <c r="C4913">
        <f>VLOOKUP(Table_ExternalData_1[[#This Row],[Discount_Id]],Popusti!A:C,3,0)</f>
        <v>30</v>
      </c>
    </row>
    <row r="4914" spans="1:3" x14ac:dyDescent="0.25">
      <c r="A4914">
        <v>24</v>
      </c>
      <c r="B4914">
        <v>8764</v>
      </c>
      <c r="C4914">
        <f>VLOOKUP(Table_ExternalData_1[[#This Row],[Discount_Id]],Popusti!A:C,3,0)</f>
        <v>30</v>
      </c>
    </row>
    <row r="4915" spans="1:3" x14ac:dyDescent="0.25">
      <c r="A4915">
        <v>24</v>
      </c>
      <c r="B4915">
        <v>8765</v>
      </c>
      <c r="C4915">
        <f>VLOOKUP(Table_ExternalData_1[[#This Row],[Discount_Id]],Popusti!A:C,3,0)</f>
        <v>30</v>
      </c>
    </row>
    <row r="4916" spans="1:3" x14ac:dyDescent="0.25">
      <c r="A4916">
        <v>24</v>
      </c>
      <c r="B4916">
        <v>8766</v>
      </c>
      <c r="C4916">
        <f>VLOOKUP(Table_ExternalData_1[[#This Row],[Discount_Id]],Popusti!A:C,3,0)</f>
        <v>30</v>
      </c>
    </row>
    <row r="4917" spans="1:3" x14ac:dyDescent="0.25">
      <c r="A4917">
        <v>24</v>
      </c>
      <c r="B4917">
        <v>8767</v>
      </c>
      <c r="C4917">
        <f>VLOOKUP(Table_ExternalData_1[[#This Row],[Discount_Id]],Popusti!A:C,3,0)</f>
        <v>30</v>
      </c>
    </row>
    <row r="4918" spans="1:3" x14ac:dyDescent="0.25">
      <c r="A4918">
        <v>24</v>
      </c>
      <c r="B4918">
        <v>8776</v>
      </c>
      <c r="C4918">
        <f>VLOOKUP(Table_ExternalData_1[[#This Row],[Discount_Id]],Popusti!A:C,3,0)</f>
        <v>30</v>
      </c>
    </row>
    <row r="4919" spans="1:3" x14ac:dyDescent="0.25">
      <c r="A4919">
        <v>24</v>
      </c>
      <c r="B4919">
        <v>8777</v>
      </c>
      <c r="C4919">
        <f>VLOOKUP(Table_ExternalData_1[[#This Row],[Discount_Id]],Popusti!A:C,3,0)</f>
        <v>30</v>
      </c>
    </row>
    <row r="4920" spans="1:3" x14ac:dyDescent="0.25">
      <c r="A4920">
        <v>24</v>
      </c>
      <c r="B4920">
        <v>8778</v>
      </c>
      <c r="C4920">
        <f>VLOOKUP(Table_ExternalData_1[[#This Row],[Discount_Id]],Popusti!A:C,3,0)</f>
        <v>30</v>
      </c>
    </row>
    <row r="4921" spans="1:3" x14ac:dyDescent="0.25">
      <c r="A4921">
        <v>24</v>
      </c>
      <c r="B4921">
        <v>8779</v>
      </c>
      <c r="C4921">
        <f>VLOOKUP(Table_ExternalData_1[[#This Row],[Discount_Id]],Popusti!A:C,3,0)</f>
        <v>30</v>
      </c>
    </row>
    <row r="4922" spans="1:3" x14ac:dyDescent="0.25">
      <c r="A4922">
        <v>24</v>
      </c>
      <c r="B4922">
        <v>8780</v>
      </c>
      <c r="C4922">
        <f>VLOOKUP(Table_ExternalData_1[[#This Row],[Discount_Id]],Popusti!A:C,3,0)</f>
        <v>30</v>
      </c>
    </row>
    <row r="4923" spans="1:3" x14ac:dyDescent="0.25">
      <c r="A4923">
        <v>24</v>
      </c>
      <c r="B4923">
        <v>8781</v>
      </c>
      <c r="C4923">
        <f>VLOOKUP(Table_ExternalData_1[[#This Row],[Discount_Id]],Popusti!A:C,3,0)</f>
        <v>30</v>
      </c>
    </row>
    <row r="4924" spans="1:3" x14ac:dyDescent="0.25">
      <c r="A4924">
        <v>24</v>
      </c>
      <c r="B4924">
        <v>8782</v>
      </c>
      <c r="C4924">
        <f>VLOOKUP(Table_ExternalData_1[[#This Row],[Discount_Id]],Popusti!A:C,3,0)</f>
        <v>30</v>
      </c>
    </row>
    <row r="4925" spans="1:3" x14ac:dyDescent="0.25">
      <c r="A4925">
        <v>24</v>
      </c>
      <c r="B4925">
        <v>8783</v>
      </c>
      <c r="C4925">
        <f>VLOOKUP(Table_ExternalData_1[[#This Row],[Discount_Id]],Popusti!A:C,3,0)</f>
        <v>30</v>
      </c>
    </row>
    <row r="4926" spans="1:3" x14ac:dyDescent="0.25">
      <c r="A4926">
        <v>24</v>
      </c>
      <c r="B4926">
        <v>8784</v>
      </c>
      <c r="C4926">
        <f>VLOOKUP(Table_ExternalData_1[[#This Row],[Discount_Id]],Popusti!A:C,3,0)</f>
        <v>30</v>
      </c>
    </row>
    <row r="4927" spans="1:3" x14ac:dyDescent="0.25">
      <c r="A4927">
        <v>24</v>
      </c>
      <c r="B4927">
        <v>8785</v>
      </c>
      <c r="C4927">
        <f>VLOOKUP(Table_ExternalData_1[[#This Row],[Discount_Id]],Popusti!A:C,3,0)</f>
        <v>30</v>
      </c>
    </row>
    <row r="4928" spans="1:3" x14ac:dyDescent="0.25">
      <c r="A4928">
        <v>24</v>
      </c>
      <c r="B4928">
        <v>8786</v>
      </c>
      <c r="C4928">
        <f>VLOOKUP(Table_ExternalData_1[[#This Row],[Discount_Id]],Popusti!A:C,3,0)</f>
        <v>30</v>
      </c>
    </row>
    <row r="4929" spans="1:3" x14ac:dyDescent="0.25">
      <c r="A4929">
        <v>24</v>
      </c>
      <c r="B4929">
        <v>8787</v>
      </c>
      <c r="C4929">
        <f>VLOOKUP(Table_ExternalData_1[[#This Row],[Discount_Id]],Popusti!A:C,3,0)</f>
        <v>30</v>
      </c>
    </row>
    <row r="4930" spans="1:3" x14ac:dyDescent="0.25">
      <c r="A4930">
        <v>24</v>
      </c>
      <c r="B4930">
        <v>8788</v>
      </c>
      <c r="C4930">
        <f>VLOOKUP(Table_ExternalData_1[[#This Row],[Discount_Id]],Popusti!A:C,3,0)</f>
        <v>30</v>
      </c>
    </row>
    <row r="4931" spans="1:3" x14ac:dyDescent="0.25">
      <c r="A4931">
        <v>24</v>
      </c>
      <c r="B4931">
        <v>8789</v>
      </c>
      <c r="C4931">
        <f>VLOOKUP(Table_ExternalData_1[[#This Row],[Discount_Id]],Popusti!A:C,3,0)</f>
        <v>30</v>
      </c>
    </row>
    <row r="4932" spans="1:3" x14ac:dyDescent="0.25">
      <c r="A4932">
        <v>24</v>
      </c>
      <c r="B4932">
        <v>8790</v>
      </c>
      <c r="C4932">
        <f>VLOOKUP(Table_ExternalData_1[[#This Row],[Discount_Id]],Popusti!A:C,3,0)</f>
        <v>30</v>
      </c>
    </row>
    <row r="4933" spans="1:3" x14ac:dyDescent="0.25">
      <c r="A4933">
        <v>24</v>
      </c>
      <c r="B4933">
        <v>8792</v>
      </c>
      <c r="C4933">
        <f>VLOOKUP(Table_ExternalData_1[[#This Row],[Discount_Id]],Popusti!A:C,3,0)</f>
        <v>30</v>
      </c>
    </row>
    <row r="4934" spans="1:3" x14ac:dyDescent="0.25">
      <c r="A4934">
        <v>24</v>
      </c>
      <c r="B4934">
        <v>8793</v>
      </c>
      <c r="C4934">
        <f>VLOOKUP(Table_ExternalData_1[[#This Row],[Discount_Id]],Popusti!A:C,3,0)</f>
        <v>30</v>
      </c>
    </row>
    <row r="4935" spans="1:3" x14ac:dyDescent="0.25">
      <c r="A4935">
        <v>24</v>
      </c>
      <c r="B4935">
        <v>8794</v>
      </c>
      <c r="C4935">
        <f>VLOOKUP(Table_ExternalData_1[[#This Row],[Discount_Id]],Popusti!A:C,3,0)</f>
        <v>30</v>
      </c>
    </row>
    <row r="4936" spans="1:3" x14ac:dyDescent="0.25">
      <c r="A4936">
        <v>24</v>
      </c>
      <c r="B4936">
        <v>8795</v>
      </c>
      <c r="C4936">
        <f>VLOOKUP(Table_ExternalData_1[[#This Row],[Discount_Id]],Popusti!A:C,3,0)</f>
        <v>30</v>
      </c>
    </row>
    <row r="4937" spans="1:3" x14ac:dyDescent="0.25">
      <c r="A4937">
        <v>24</v>
      </c>
      <c r="B4937">
        <v>8796</v>
      </c>
      <c r="C4937">
        <f>VLOOKUP(Table_ExternalData_1[[#This Row],[Discount_Id]],Popusti!A:C,3,0)</f>
        <v>30</v>
      </c>
    </row>
    <row r="4938" spans="1:3" x14ac:dyDescent="0.25">
      <c r="A4938">
        <v>24</v>
      </c>
      <c r="B4938">
        <v>8797</v>
      </c>
      <c r="C4938">
        <f>VLOOKUP(Table_ExternalData_1[[#This Row],[Discount_Id]],Popusti!A:C,3,0)</f>
        <v>30</v>
      </c>
    </row>
    <row r="4939" spans="1:3" x14ac:dyDescent="0.25">
      <c r="A4939">
        <v>24</v>
      </c>
      <c r="B4939">
        <v>8798</v>
      </c>
      <c r="C4939">
        <f>VLOOKUP(Table_ExternalData_1[[#This Row],[Discount_Id]],Popusti!A:C,3,0)</f>
        <v>30</v>
      </c>
    </row>
    <row r="4940" spans="1:3" x14ac:dyDescent="0.25">
      <c r="A4940">
        <v>24</v>
      </c>
      <c r="B4940">
        <v>8800</v>
      </c>
      <c r="C4940">
        <f>VLOOKUP(Table_ExternalData_1[[#This Row],[Discount_Id]],Popusti!A:C,3,0)</f>
        <v>30</v>
      </c>
    </row>
    <row r="4941" spans="1:3" x14ac:dyDescent="0.25">
      <c r="A4941">
        <v>24</v>
      </c>
      <c r="B4941">
        <v>8801</v>
      </c>
      <c r="C4941">
        <f>VLOOKUP(Table_ExternalData_1[[#This Row],[Discount_Id]],Popusti!A:C,3,0)</f>
        <v>30</v>
      </c>
    </row>
    <row r="4942" spans="1:3" x14ac:dyDescent="0.25">
      <c r="A4942">
        <v>24</v>
      </c>
      <c r="B4942">
        <v>8802</v>
      </c>
      <c r="C4942">
        <f>VLOOKUP(Table_ExternalData_1[[#This Row],[Discount_Id]],Popusti!A:C,3,0)</f>
        <v>30</v>
      </c>
    </row>
    <row r="4943" spans="1:3" x14ac:dyDescent="0.25">
      <c r="A4943">
        <v>24</v>
      </c>
      <c r="B4943">
        <v>8803</v>
      </c>
      <c r="C4943">
        <f>VLOOKUP(Table_ExternalData_1[[#This Row],[Discount_Id]],Popusti!A:C,3,0)</f>
        <v>30</v>
      </c>
    </row>
    <row r="4944" spans="1:3" x14ac:dyDescent="0.25">
      <c r="A4944">
        <v>24</v>
      </c>
      <c r="B4944">
        <v>8804</v>
      </c>
      <c r="C4944">
        <f>VLOOKUP(Table_ExternalData_1[[#This Row],[Discount_Id]],Popusti!A:C,3,0)</f>
        <v>30</v>
      </c>
    </row>
    <row r="4945" spans="1:3" x14ac:dyDescent="0.25">
      <c r="A4945">
        <v>24</v>
      </c>
      <c r="B4945">
        <v>8805</v>
      </c>
      <c r="C4945">
        <f>VLOOKUP(Table_ExternalData_1[[#This Row],[Discount_Id]],Popusti!A:C,3,0)</f>
        <v>30</v>
      </c>
    </row>
    <row r="4946" spans="1:3" x14ac:dyDescent="0.25">
      <c r="A4946">
        <v>24</v>
      </c>
      <c r="B4946">
        <v>9058</v>
      </c>
      <c r="C4946">
        <f>VLOOKUP(Table_ExternalData_1[[#This Row],[Discount_Id]],Popusti!A:C,3,0)</f>
        <v>30</v>
      </c>
    </row>
    <row r="4947" spans="1:3" x14ac:dyDescent="0.25">
      <c r="A4947">
        <v>24</v>
      </c>
      <c r="B4947">
        <v>9059</v>
      </c>
      <c r="C4947">
        <f>VLOOKUP(Table_ExternalData_1[[#This Row],[Discount_Id]],Popusti!A:C,3,0)</f>
        <v>30</v>
      </c>
    </row>
    <row r="4948" spans="1:3" x14ac:dyDescent="0.25">
      <c r="A4948">
        <v>24</v>
      </c>
      <c r="B4948">
        <v>9060</v>
      </c>
      <c r="C4948">
        <f>VLOOKUP(Table_ExternalData_1[[#This Row],[Discount_Id]],Popusti!A:C,3,0)</f>
        <v>30</v>
      </c>
    </row>
    <row r="4949" spans="1:3" x14ac:dyDescent="0.25">
      <c r="A4949">
        <v>24</v>
      </c>
      <c r="B4949">
        <v>9061</v>
      </c>
      <c r="C4949">
        <f>VLOOKUP(Table_ExternalData_1[[#This Row],[Discount_Id]],Popusti!A:C,3,0)</f>
        <v>30</v>
      </c>
    </row>
    <row r="4950" spans="1:3" x14ac:dyDescent="0.25">
      <c r="A4950">
        <v>24</v>
      </c>
      <c r="B4950">
        <v>9062</v>
      </c>
      <c r="C4950">
        <f>VLOOKUP(Table_ExternalData_1[[#This Row],[Discount_Id]],Popusti!A:C,3,0)</f>
        <v>30</v>
      </c>
    </row>
    <row r="4951" spans="1:3" x14ac:dyDescent="0.25">
      <c r="A4951">
        <v>24</v>
      </c>
      <c r="B4951">
        <v>9064</v>
      </c>
      <c r="C4951">
        <f>VLOOKUP(Table_ExternalData_1[[#This Row],[Discount_Id]],Popusti!A:C,3,0)</f>
        <v>30</v>
      </c>
    </row>
    <row r="4952" spans="1:3" x14ac:dyDescent="0.25">
      <c r="A4952">
        <v>24</v>
      </c>
      <c r="B4952">
        <v>9065</v>
      </c>
      <c r="C4952">
        <f>VLOOKUP(Table_ExternalData_1[[#This Row],[Discount_Id]],Popusti!A:C,3,0)</f>
        <v>30</v>
      </c>
    </row>
    <row r="4953" spans="1:3" x14ac:dyDescent="0.25">
      <c r="A4953">
        <v>24</v>
      </c>
      <c r="B4953">
        <v>9066</v>
      </c>
      <c r="C4953">
        <f>VLOOKUP(Table_ExternalData_1[[#This Row],[Discount_Id]],Popusti!A:C,3,0)</f>
        <v>30</v>
      </c>
    </row>
    <row r="4954" spans="1:3" x14ac:dyDescent="0.25">
      <c r="A4954">
        <v>24</v>
      </c>
      <c r="B4954">
        <v>9067</v>
      </c>
      <c r="C4954">
        <f>VLOOKUP(Table_ExternalData_1[[#This Row],[Discount_Id]],Popusti!A:C,3,0)</f>
        <v>30</v>
      </c>
    </row>
    <row r="4955" spans="1:3" x14ac:dyDescent="0.25">
      <c r="A4955">
        <v>24</v>
      </c>
      <c r="B4955">
        <v>9068</v>
      </c>
      <c r="C4955">
        <f>VLOOKUP(Table_ExternalData_1[[#This Row],[Discount_Id]],Popusti!A:C,3,0)</f>
        <v>30</v>
      </c>
    </row>
    <row r="4956" spans="1:3" x14ac:dyDescent="0.25">
      <c r="A4956">
        <v>24</v>
      </c>
      <c r="B4956">
        <v>9183</v>
      </c>
      <c r="C4956">
        <f>VLOOKUP(Table_ExternalData_1[[#This Row],[Discount_Id]],Popusti!A:C,3,0)</f>
        <v>30</v>
      </c>
    </row>
    <row r="4957" spans="1:3" x14ac:dyDescent="0.25">
      <c r="A4957">
        <v>24</v>
      </c>
      <c r="B4957">
        <v>9184</v>
      </c>
      <c r="C4957">
        <f>VLOOKUP(Table_ExternalData_1[[#This Row],[Discount_Id]],Popusti!A:C,3,0)</f>
        <v>30</v>
      </c>
    </row>
    <row r="4958" spans="1:3" x14ac:dyDescent="0.25">
      <c r="A4958">
        <v>24</v>
      </c>
      <c r="B4958">
        <v>9186</v>
      </c>
      <c r="C4958">
        <f>VLOOKUP(Table_ExternalData_1[[#This Row],[Discount_Id]],Popusti!A:C,3,0)</f>
        <v>30</v>
      </c>
    </row>
    <row r="4959" spans="1:3" x14ac:dyDescent="0.25">
      <c r="A4959">
        <v>24</v>
      </c>
      <c r="B4959">
        <v>9804</v>
      </c>
      <c r="C4959">
        <f>VLOOKUP(Table_ExternalData_1[[#This Row],[Discount_Id]],Popusti!A:C,3,0)</f>
        <v>30</v>
      </c>
    </row>
    <row r="4960" spans="1:3" x14ac:dyDescent="0.25">
      <c r="A4960">
        <v>24</v>
      </c>
      <c r="B4960">
        <v>9805</v>
      </c>
      <c r="C4960">
        <f>VLOOKUP(Table_ExternalData_1[[#This Row],[Discount_Id]],Popusti!A:C,3,0)</f>
        <v>30</v>
      </c>
    </row>
    <row r="4961" spans="1:3" x14ac:dyDescent="0.25">
      <c r="A4961">
        <v>24</v>
      </c>
      <c r="B4961">
        <v>9807</v>
      </c>
      <c r="C4961">
        <f>VLOOKUP(Table_ExternalData_1[[#This Row],[Discount_Id]],Popusti!A:C,3,0)</f>
        <v>30</v>
      </c>
    </row>
    <row r="4962" spans="1:3" x14ac:dyDescent="0.25">
      <c r="A4962">
        <v>24</v>
      </c>
      <c r="B4962">
        <v>9808</v>
      </c>
      <c r="C4962">
        <f>VLOOKUP(Table_ExternalData_1[[#This Row],[Discount_Id]],Popusti!A:C,3,0)</f>
        <v>30</v>
      </c>
    </row>
    <row r="4963" spans="1:3" x14ac:dyDescent="0.25">
      <c r="A4963">
        <v>24</v>
      </c>
      <c r="B4963">
        <v>9809</v>
      </c>
      <c r="C4963">
        <f>VLOOKUP(Table_ExternalData_1[[#This Row],[Discount_Id]],Popusti!A:C,3,0)</f>
        <v>30</v>
      </c>
    </row>
    <row r="4964" spans="1:3" x14ac:dyDescent="0.25">
      <c r="A4964">
        <v>24</v>
      </c>
      <c r="B4964">
        <v>9810</v>
      </c>
      <c r="C4964">
        <f>VLOOKUP(Table_ExternalData_1[[#This Row],[Discount_Id]],Popusti!A:C,3,0)</f>
        <v>30</v>
      </c>
    </row>
    <row r="4965" spans="1:3" x14ac:dyDescent="0.25">
      <c r="A4965">
        <v>24</v>
      </c>
      <c r="B4965">
        <v>9811</v>
      </c>
      <c r="C4965">
        <f>VLOOKUP(Table_ExternalData_1[[#This Row],[Discount_Id]],Popusti!A:C,3,0)</f>
        <v>30</v>
      </c>
    </row>
    <row r="4966" spans="1:3" x14ac:dyDescent="0.25">
      <c r="A4966">
        <v>24</v>
      </c>
      <c r="B4966">
        <v>9812</v>
      </c>
      <c r="C4966">
        <f>VLOOKUP(Table_ExternalData_1[[#This Row],[Discount_Id]],Popusti!A:C,3,0)</f>
        <v>30</v>
      </c>
    </row>
    <row r="4967" spans="1:3" x14ac:dyDescent="0.25">
      <c r="A4967">
        <v>24</v>
      </c>
      <c r="B4967">
        <v>9823</v>
      </c>
      <c r="C4967">
        <f>VLOOKUP(Table_ExternalData_1[[#This Row],[Discount_Id]],Popusti!A:C,3,0)</f>
        <v>30</v>
      </c>
    </row>
    <row r="4968" spans="1:3" x14ac:dyDescent="0.25">
      <c r="A4968">
        <v>24</v>
      </c>
      <c r="B4968">
        <v>9824</v>
      </c>
      <c r="C4968">
        <f>VLOOKUP(Table_ExternalData_1[[#This Row],[Discount_Id]],Popusti!A:C,3,0)</f>
        <v>30</v>
      </c>
    </row>
    <row r="4969" spans="1:3" x14ac:dyDescent="0.25">
      <c r="A4969">
        <v>24</v>
      </c>
      <c r="B4969">
        <v>9825</v>
      </c>
      <c r="C4969">
        <f>VLOOKUP(Table_ExternalData_1[[#This Row],[Discount_Id]],Popusti!A:C,3,0)</f>
        <v>30</v>
      </c>
    </row>
    <row r="4970" spans="1:3" x14ac:dyDescent="0.25">
      <c r="A4970">
        <v>24</v>
      </c>
      <c r="B4970">
        <v>9826</v>
      </c>
      <c r="C4970">
        <f>VLOOKUP(Table_ExternalData_1[[#This Row],[Discount_Id]],Popusti!A:C,3,0)</f>
        <v>30</v>
      </c>
    </row>
    <row r="4971" spans="1:3" x14ac:dyDescent="0.25">
      <c r="A4971">
        <v>24</v>
      </c>
      <c r="B4971">
        <v>9827</v>
      </c>
      <c r="C4971">
        <f>VLOOKUP(Table_ExternalData_1[[#This Row],[Discount_Id]],Popusti!A:C,3,0)</f>
        <v>30</v>
      </c>
    </row>
    <row r="4972" spans="1:3" x14ac:dyDescent="0.25">
      <c r="A4972">
        <v>24</v>
      </c>
      <c r="B4972">
        <v>9828</v>
      </c>
      <c r="C4972">
        <f>VLOOKUP(Table_ExternalData_1[[#This Row],[Discount_Id]],Popusti!A:C,3,0)</f>
        <v>30</v>
      </c>
    </row>
    <row r="4973" spans="1:3" x14ac:dyDescent="0.25">
      <c r="A4973">
        <v>24</v>
      </c>
      <c r="B4973">
        <v>9829</v>
      </c>
      <c r="C4973">
        <f>VLOOKUP(Table_ExternalData_1[[#This Row],[Discount_Id]],Popusti!A:C,3,0)</f>
        <v>30</v>
      </c>
    </row>
    <row r="4974" spans="1:3" x14ac:dyDescent="0.25">
      <c r="A4974">
        <v>24</v>
      </c>
      <c r="B4974">
        <v>9830</v>
      </c>
      <c r="C4974">
        <f>VLOOKUP(Table_ExternalData_1[[#This Row],[Discount_Id]],Popusti!A:C,3,0)</f>
        <v>30</v>
      </c>
    </row>
    <row r="4975" spans="1:3" x14ac:dyDescent="0.25">
      <c r="A4975">
        <v>24</v>
      </c>
      <c r="B4975">
        <v>9836</v>
      </c>
      <c r="C4975">
        <f>VLOOKUP(Table_ExternalData_1[[#This Row],[Discount_Id]],Popusti!A:C,3,0)</f>
        <v>30</v>
      </c>
    </row>
    <row r="4976" spans="1:3" x14ac:dyDescent="0.25">
      <c r="A4976">
        <v>24</v>
      </c>
      <c r="B4976">
        <v>9837</v>
      </c>
      <c r="C4976">
        <f>VLOOKUP(Table_ExternalData_1[[#This Row],[Discount_Id]],Popusti!A:C,3,0)</f>
        <v>30</v>
      </c>
    </row>
    <row r="4977" spans="1:3" x14ac:dyDescent="0.25">
      <c r="A4977">
        <v>24</v>
      </c>
      <c r="B4977">
        <v>9838</v>
      </c>
      <c r="C4977">
        <f>VLOOKUP(Table_ExternalData_1[[#This Row],[Discount_Id]],Popusti!A:C,3,0)</f>
        <v>30</v>
      </c>
    </row>
    <row r="4978" spans="1:3" x14ac:dyDescent="0.25">
      <c r="A4978">
        <v>24</v>
      </c>
      <c r="B4978">
        <v>9839</v>
      </c>
      <c r="C4978">
        <f>VLOOKUP(Table_ExternalData_1[[#This Row],[Discount_Id]],Popusti!A:C,3,0)</f>
        <v>30</v>
      </c>
    </row>
    <row r="4979" spans="1:3" x14ac:dyDescent="0.25">
      <c r="A4979">
        <v>24</v>
      </c>
      <c r="B4979">
        <v>9840</v>
      </c>
      <c r="C4979">
        <f>VLOOKUP(Table_ExternalData_1[[#This Row],[Discount_Id]],Popusti!A:C,3,0)</f>
        <v>30</v>
      </c>
    </row>
    <row r="4980" spans="1:3" x14ac:dyDescent="0.25">
      <c r="A4980">
        <v>24</v>
      </c>
      <c r="B4980">
        <v>9841</v>
      </c>
      <c r="C4980">
        <f>VLOOKUP(Table_ExternalData_1[[#This Row],[Discount_Id]],Popusti!A:C,3,0)</f>
        <v>30</v>
      </c>
    </row>
    <row r="4981" spans="1:3" x14ac:dyDescent="0.25">
      <c r="A4981">
        <v>24</v>
      </c>
      <c r="B4981">
        <v>9842</v>
      </c>
      <c r="C4981">
        <f>VLOOKUP(Table_ExternalData_1[[#This Row],[Discount_Id]],Popusti!A:C,3,0)</f>
        <v>30</v>
      </c>
    </row>
    <row r="4982" spans="1:3" x14ac:dyDescent="0.25">
      <c r="A4982">
        <v>24</v>
      </c>
      <c r="B4982">
        <v>9843</v>
      </c>
      <c r="C4982">
        <f>VLOOKUP(Table_ExternalData_1[[#This Row],[Discount_Id]],Popusti!A:C,3,0)</f>
        <v>30</v>
      </c>
    </row>
    <row r="4983" spans="1:3" x14ac:dyDescent="0.25">
      <c r="A4983">
        <v>24</v>
      </c>
      <c r="B4983">
        <v>9849</v>
      </c>
      <c r="C4983">
        <f>VLOOKUP(Table_ExternalData_1[[#This Row],[Discount_Id]],Popusti!A:C,3,0)</f>
        <v>30</v>
      </c>
    </row>
    <row r="4984" spans="1:3" x14ac:dyDescent="0.25">
      <c r="A4984">
        <v>24</v>
      </c>
      <c r="B4984">
        <v>9850</v>
      </c>
      <c r="C4984">
        <f>VLOOKUP(Table_ExternalData_1[[#This Row],[Discount_Id]],Popusti!A:C,3,0)</f>
        <v>30</v>
      </c>
    </row>
    <row r="4985" spans="1:3" x14ac:dyDescent="0.25">
      <c r="A4985">
        <v>24</v>
      </c>
      <c r="B4985">
        <v>9851</v>
      </c>
      <c r="C4985">
        <f>VLOOKUP(Table_ExternalData_1[[#This Row],[Discount_Id]],Popusti!A:C,3,0)</f>
        <v>30</v>
      </c>
    </row>
    <row r="4986" spans="1:3" x14ac:dyDescent="0.25">
      <c r="A4986">
        <v>24</v>
      </c>
      <c r="B4986">
        <v>9852</v>
      </c>
      <c r="C4986">
        <f>VLOOKUP(Table_ExternalData_1[[#This Row],[Discount_Id]],Popusti!A:C,3,0)</f>
        <v>30</v>
      </c>
    </row>
    <row r="4987" spans="1:3" x14ac:dyDescent="0.25">
      <c r="A4987">
        <v>24</v>
      </c>
      <c r="B4987">
        <v>9853</v>
      </c>
      <c r="C4987">
        <f>VLOOKUP(Table_ExternalData_1[[#This Row],[Discount_Id]],Popusti!A:C,3,0)</f>
        <v>30</v>
      </c>
    </row>
    <row r="4988" spans="1:3" x14ac:dyDescent="0.25">
      <c r="A4988">
        <v>24</v>
      </c>
      <c r="B4988">
        <v>9854</v>
      </c>
      <c r="C4988">
        <f>VLOOKUP(Table_ExternalData_1[[#This Row],[Discount_Id]],Popusti!A:C,3,0)</f>
        <v>30</v>
      </c>
    </row>
    <row r="4989" spans="1:3" x14ac:dyDescent="0.25">
      <c r="A4989">
        <v>24</v>
      </c>
      <c r="B4989">
        <v>9855</v>
      </c>
      <c r="C4989">
        <f>VLOOKUP(Table_ExternalData_1[[#This Row],[Discount_Id]],Popusti!A:C,3,0)</f>
        <v>30</v>
      </c>
    </row>
    <row r="4990" spans="1:3" x14ac:dyDescent="0.25">
      <c r="A4990">
        <v>24</v>
      </c>
      <c r="B4990">
        <v>9856</v>
      </c>
      <c r="C4990">
        <f>VLOOKUP(Table_ExternalData_1[[#This Row],[Discount_Id]],Popusti!A:C,3,0)</f>
        <v>30</v>
      </c>
    </row>
    <row r="4991" spans="1:3" x14ac:dyDescent="0.25">
      <c r="A4991">
        <v>24</v>
      </c>
      <c r="B4991">
        <v>9861</v>
      </c>
      <c r="C4991">
        <f>VLOOKUP(Table_ExternalData_1[[#This Row],[Discount_Id]],Popusti!A:C,3,0)</f>
        <v>30</v>
      </c>
    </row>
    <row r="4992" spans="1:3" x14ac:dyDescent="0.25">
      <c r="A4992">
        <v>24</v>
      </c>
      <c r="B4992">
        <v>9862</v>
      </c>
      <c r="C4992">
        <f>VLOOKUP(Table_ExternalData_1[[#This Row],[Discount_Id]],Popusti!A:C,3,0)</f>
        <v>30</v>
      </c>
    </row>
    <row r="4993" spans="1:3" x14ac:dyDescent="0.25">
      <c r="A4993">
        <v>24</v>
      </c>
      <c r="B4993">
        <v>9863</v>
      </c>
      <c r="C4993">
        <f>VLOOKUP(Table_ExternalData_1[[#This Row],[Discount_Id]],Popusti!A:C,3,0)</f>
        <v>30</v>
      </c>
    </row>
    <row r="4994" spans="1:3" x14ac:dyDescent="0.25">
      <c r="A4994">
        <v>24</v>
      </c>
      <c r="B4994">
        <v>9864</v>
      </c>
      <c r="C4994">
        <f>VLOOKUP(Table_ExternalData_1[[#This Row],[Discount_Id]],Popusti!A:C,3,0)</f>
        <v>30</v>
      </c>
    </row>
    <row r="4995" spans="1:3" x14ac:dyDescent="0.25">
      <c r="A4995">
        <v>24</v>
      </c>
      <c r="B4995">
        <v>9866</v>
      </c>
      <c r="C4995">
        <f>VLOOKUP(Table_ExternalData_1[[#This Row],[Discount_Id]],Popusti!A:C,3,0)</f>
        <v>30</v>
      </c>
    </row>
    <row r="4996" spans="1:3" x14ac:dyDescent="0.25">
      <c r="A4996">
        <v>24</v>
      </c>
      <c r="B4996">
        <v>9867</v>
      </c>
      <c r="C4996">
        <f>VLOOKUP(Table_ExternalData_1[[#This Row],[Discount_Id]],Popusti!A:C,3,0)</f>
        <v>30</v>
      </c>
    </row>
    <row r="4997" spans="1:3" x14ac:dyDescent="0.25">
      <c r="A4997">
        <v>24</v>
      </c>
      <c r="B4997">
        <v>9868</v>
      </c>
      <c r="C4997">
        <f>VLOOKUP(Table_ExternalData_1[[#This Row],[Discount_Id]],Popusti!A:C,3,0)</f>
        <v>30</v>
      </c>
    </row>
    <row r="4998" spans="1:3" x14ac:dyDescent="0.25">
      <c r="A4998">
        <v>24</v>
      </c>
      <c r="B4998">
        <v>9869</v>
      </c>
      <c r="C4998">
        <f>VLOOKUP(Table_ExternalData_1[[#This Row],[Discount_Id]],Popusti!A:C,3,0)</f>
        <v>30</v>
      </c>
    </row>
    <row r="4999" spans="1:3" x14ac:dyDescent="0.25">
      <c r="A4999">
        <v>24</v>
      </c>
      <c r="B4999">
        <v>9870</v>
      </c>
      <c r="C4999">
        <f>VLOOKUP(Table_ExternalData_1[[#This Row],[Discount_Id]],Popusti!A:C,3,0)</f>
        <v>30</v>
      </c>
    </row>
    <row r="5000" spans="1:3" x14ac:dyDescent="0.25">
      <c r="A5000">
        <v>24</v>
      </c>
      <c r="B5000">
        <v>9871</v>
      </c>
      <c r="C5000">
        <f>VLOOKUP(Table_ExternalData_1[[#This Row],[Discount_Id]],Popusti!A:C,3,0)</f>
        <v>30</v>
      </c>
    </row>
    <row r="5001" spans="1:3" x14ac:dyDescent="0.25">
      <c r="A5001">
        <v>24</v>
      </c>
      <c r="B5001">
        <v>9876</v>
      </c>
      <c r="C5001">
        <f>VLOOKUP(Table_ExternalData_1[[#This Row],[Discount_Id]],Popusti!A:C,3,0)</f>
        <v>30</v>
      </c>
    </row>
    <row r="5002" spans="1:3" x14ac:dyDescent="0.25">
      <c r="A5002">
        <v>24</v>
      </c>
      <c r="B5002">
        <v>9881</v>
      </c>
      <c r="C5002">
        <f>VLOOKUP(Table_ExternalData_1[[#This Row],[Discount_Id]],Popusti!A:C,3,0)</f>
        <v>30</v>
      </c>
    </row>
    <row r="5003" spans="1:3" x14ac:dyDescent="0.25">
      <c r="A5003">
        <v>24</v>
      </c>
      <c r="B5003">
        <v>9882</v>
      </c>
      <c r="C5003">
        <f>VLOOKUP(Table_ExternalData_1[[#This Row],[Discount_Id]],Popusti!A:C,3,0)</f>
        <v>30</v>
      </c>
    </row>
    <row r="5004" spans="1:3" x14ac:dyDescent="0.25">
      <c r="A5004">
        <v>24</v>
      </c>
      <c r="B5004">
        <v>9883</v>
      </c>
      <c r="C5004">
        <f>VLOOKUP(Table_ExternalData_1[[#This Row],[Discount_Id]],Popusti!A:C,3,0)</f>
        <v>30</v>
      </c>
    </row>
    <row r="5005" spans="1:3" x14ac:dyDescent="0.25">
      <c r="A5005">
        <v>24</v>
      </c>
      <c r="B5005">
        <v>9884</v>
      </c>
      <c r="C5005">
        <f>VLOOKUP(Table_ExternalData_1[[#This Row],[Discount_Id]],Popusti!A:C,3,0)</f>
        <v>30</v>
      </c>
    </row>
    <row r="5006" spans="1:3" x14ac:dyDescent="0.25">
      <c r="A5006">
        <v>24</v>
      </c>
      <c r="B5006">
        <v>9885</v>
      </c>
      <c r="C5006">
        <f>VLOOKUP(Table_ExternalData_1[[#This Row],[Discount_Id]],Popusti!A:C,3,0)</f>
        <v>30</v>
      </c>
    </row>
    <row r="5007" spans="1:3" x14ac:dyDescent="0.25">
      <c r="A5007">
        <v>24</v>
      </c>
      <c r="B5007">
        <v>9886</v>
      </c>
      <c r="C5007">
        <f>VLOOKUP(Table_ExternalData_1[[#This Row],[Discount_Id]],Popusti!A:C,3,0)</f>
        <v>30</v>
      </c>
    </row>
    <row r="5008" spans="1:3" x14ac:dyDescent="0.25">
      <c r="A5008">
        <v>24</v>
      </c>
      <c r="B5008">
        <v>9887</v>
      </c>
      <c r="C5008">
        <f>VLOOKUP(Table_ExternalData_1[[#This Row],[Discount_Id]],Popusti!A:C,3,0)</f>
        <v>30</v>
      </c>
    </row>
    <row r="5009" spans="1:3" x14ac:dyDescent="0.25">
      <c r="A5009">
        <v>24</v>
      </c>
      <c r="B5009">
        <v>9889</v>
      </c>
      <c r="C5009">
        <f>VLOOKUP(Table_ExternalData_1[[#This Row],[Discount_Id]],Popusti!A:C,3,0)</f>
        <v>30</v>
      </c>
    </row>
    <row r="5010" spans="1:3" x14ac:dyDescent="0.25">
      <c r="A5010">
        <v>24</v>
      </c>
      <c r="B5010">
        <v>9890</v>
      </c>
      <c r="C5010">
        <f>VLOOKUP(Table_ExternalData_1[[#This Row],[Discount_Id]],Popusti!A:C,3,0)</f>
        <v>30</v>
      </c>
    </row>
    <row r="5011" spans="1:3" x14ac:dyDescent="0.25">
      <c r="A5011">
        <v>24</v>
      </c>
      <c r="B5011">
        <v>9892</v>
      </c>
      <c r="C5011">
        <f>VLOOKUP(Table_ExternalData_1[[#This Row],[Discount_Id]],Popusti!A:C,3,0)</f>
        <v>30</v>
      </c>
    </row>
    <row r="5012" spans="1:3" x14ac:dyDescent="0.25">
      <c r="A5012">
        <v>24</v>
      </c>
      <c r="B5012">
        <v>9894</v>
      </c>
      <c r="C5012">
        <f>VLOOKUP(Table_ExternalData_1[[#This Row],[Discount_Id]],Popusti!A:C,3,0)</f>
        <v>30</v>
      </c>
    </row>
    <row r="5013" spans="1:3" x14ac:dyDescent="0.25">
      <c r="A5013">
        <v>24</v>
      </c>
      <c r="B5013">
        <v>9895</v>
      </c>
      <c r="C5013">
        <f>VLOOKUP(Table_ExternalData_1[[#This Row],[Discount_Id]],Popusti!A:C,3,0)</f>
        <v>30</v>
      </c>
    </row>
    <row r="5014" spans="1:3" x14ac:dyDescent="0.25">
      <c r="A5014">
        <v>24</v>
      </c>
      <c r="B5014">
        <v>9896</v>
      </c>
      <c r="C5014">
        <f>VLOOKUP(Table_ExternalData_1[[#This Row],[Discount_Id]],Popusti!A:C,3,0)</f>
        <v>30</v>
      </c>
    </row>
    <row r="5015" spans="1:3" x14ac:dyDescent="0.25">
      <c r="A5015">
        <v>24</v>
      </c>
      <c r="B5015">
        <v>9897</v>
      </c>
      <c r="C5015">
        <f>VLOOKUP(Table_ExternalData_1[[#This Row],[Discount_Id]],Popusti!A:C,3,0)</f>
        <v>30</v>
      </c>
    </row>
    <row r="5016" spans="1:3" x14ac:dyDescent="0.25">
      <c r="A5016">
        <v>24</v>
      </c>
      <c r="B5016">
        <v>9898</v>
      </c>
      <c r="C5016">
        <f>VLOOKUP(Table_ExternalData_1[[#This Row],[Discount_Id]],Popusti!A:C,3,0)</f>
        <v>30</v>
      </c>
    </row>
    <row r="5017" spans="1:3" x14ac:dyDescent="0.25">
      <c r="A5017">
        <v>24</v>
      </c>
      <c r="B5017">
        <v>9899</v>
      </c>
      <c r="C5017">
        <f>VLOOKUP(Table_ExternalData_1[[#This Row],[Discount_Id]],Popusti!A:C,3,0)</f>
        <v>30</v>
      </c>
    </row>
    <row r="5018" spans="1:3" x14ac:dyDescent="0.25">
      <c r="A5018">
        <v>24</v>
      </c>
      <c r="B5018">
        <v>9900</v>
      </c>
      <c r="C5018">
        <f>VLOOKUP(Table_ExternalData_1[[#This Row],[Discount_Id]],Popusti!A:C,3,0)</f>
        <v>30</v>
      </c>
    </row>
    <row r="5019" spans="1:3" x14ac:dyDescent="0.25">
      <c r="A5019">
        <v>24</v>
      </c>
      <c r="B5019">
        <v>9901</v>
      </c>
      <c r="C5019">
        <f>VLOOKUP(Table_ExternalData_1[[#This Row],[Discount_Id]],Popusti!A:C,3,0)</f>
        <v>30</v>
      </c>
    </row>
    <row r="5020" spans="1:3" x14ac:dyDescent="0.25">
      <c r="A5020">
        <v>24</v>
      </c>
      <c r="B5020">
        <v>9902</v>
      </c>
      <c r="C5020">
        <f>VLOOKUP(Table_ExternalData_1[[#This Row],[Discount_Id]],Popusti!A:C,3,0)</f>
        <v>30</v>
      </c>
    </row>
    <row r="5021" spans="1:3" x14ac:dyDescent="0.25">
      <c r="A5021">
        <v>24</v>
      </c>
      <c r="B5021">
        <v>9903</v>
      </c>
      <c r="C5021">
        <f>VLOOKUP(Table_ExternalData_1[[#This Row],[Discount_Id]],Popusti!A:C,3,0)</f>
        <v>30</v>
      </c>
    </row>
    <row r="5022" spans="1:3" x14ac:dyDescent="0.25">
      <c r="A5022">
        <v>24</v>
      </c>
      <c r="B5022">
        <v>9904</v>
      </c>
      <c r="C5022">
        <f>VLOOKUP(Table_ExternalData_1[[#This Row],[Discount_Id]],Popusti!A:C,3,0)</f>
        <v>30</v>
      </c>
    </row>
    <row r="5023" spans="1:3" x14ac:dyDescent="0.25">
      <c r="A5023">
        <v>24</v>
      </c>
      <c r="B5023">
        <v>9905</v>
      </c>
      <c r="C5023">
        <f>VLOOKUP(Table_ExternalData_1[[#This Row],[Discount_Id]],Popusti!A:C,3,0)</f>
        <v>30</v>
      </c>
    </row>
    <row r="5024" spans="1:3" x14ac:dyDescent="0.25">
      <c r="A5024">
        <v>24</v>
      </c>
      <c r="B5024">
        <v>9907</v>
      </c>
      <c r="C5024">
        <f>VLOOKUP(Table_ExternalData_1[[#This Row],[Discount_Id]],Popusti!A:C,3,0)</f>
        <v>30</v>
      </c>
    </row>
    <row r="5025" spans="1:3" x14ac:dyDescent="0.25">
      <c r="A5025">
        <v>24</v>
      </c>
      <c r="B5025">
        <v>9908</v>
      </c>
      <c r="C5025">
        <f>VLOOKUP(Table_ExternalData_1[[#This Row],[Discount_Id]],Popusti!A:C,3,0)</f>
        <v>30</v>
      </c>
    </row>
    <row r="5026" spans="1:3" x14ac:dyDescent="0.25">
      <c r="A5026">
        <v>24</v>
      </c>
      <c r="B5026">
        <v>9909</v>
      </c>
      <c r="C5026">
        <f>VLOOKUP(Table_ExternalData_1[[#This Row],[Discount_Id]],Popusti!A:C,3,0)</f>
        <v>30</v>
      </c>
    </row>
    <row r="5027" spans="1:3" x14ac:dyDescent="0.25">
      <c r="A5027">
        <v>24</v>
      </c>
      <c r="B5027">
        <v>9910</v>
      </c>
      <c r="C5027">
        <f>VLOOKUP(Table_ExternalData_1[[#This Row],[Discount_Id]],Popusti!A:C,3,0)</f>
        <v>30</v>
      </c>
    </row>
    <row r="5028" spans="1:3" x14ac:dyDescent="0.25">
      <c r="A5028">
        <v>24</v>
      </c>
      <c r="B5028">
        <v>9911</v>
      </c>
      <c r="C5028">
        <f>VLOOKUP(Table_ExternalData_1[[#This Row],[Discount_Id]],Popusti!A:C,3,0)</f>
        <v>30</v>
      </c>
    </row>
    <row r="5029" spans="1:3" x14ac:dyDescent="0.25">
      <c r="A5029">
        <v>24</v>
      </c>
      <c r="B5029">
        <v>9912</v>
      </c>
      <c r="C5029">
        <f>VLOOKUP(Table_ExternalData_1[[#This Row],[Discount_Id]],Popusti!A:C,3,0)</f>
        <v>30</v>
      </c>
    </row>
    <row r="5030" spans="1:3" x14ac:dyDescent="0.25">
      <c r="A5030">
        <v>24</v>
      </c>
      <c r="B5030">
        <v>9913</v>
      </c>
      <c r="C5030">
        <f>VLOOKUP(Table_ExternalData_1[[#This Row],[Discount_Id]],Popusti!A:C,3,0)</f>
        <v>30</v>
      </c>
    </row>
    <row r="5031" spans="1:3" x14ac:dyDescent="0.25">
      <c r="A5031">
        <v>24</v>
      </c>
      <c r="B5031">
        <v>9914</v>
      </c>
      <c r="C5031">
        <f>VLOOKUP(Table_ExternalData_1[[#This Row],[Discount_Id]],Popusti!A:C,3,0)</f>
        <v>30</v>
      </c>
    </row>
    <row r="5032" spans="1:3" x14ac:dyDescent="0.25">
      <c r="A5032">
        <v>24</v>
      </c>
      <c r="B5032">
        <v>9920</v>
      </c>
      <c r="C5032">
        <f>VLOOKUP(Table_ExternalData_1[[#This Row],[Discount_Id]],Popusti!A:C,3,0)</f>
        <v>30</v>
      </c>
    </row>
    <row r="5033" spans="1:3" x14ac:dyDescent="0.25">
      <c r="A5033">
        <v>24</v>
      </c>
      <c r="B5033">
        <v>9921</v>
      </c>
      <c r="C5033">
        <f>VLOOKUP(Table_ExternalData_1[[#This Row],[Discount_Id]],Popusti!A:C,3,0)</f>
        <v>30</v>
      </c>
    </row>
    <row r="5034" spans="1:3" x14ac:dyDescent="0.25">
      <c r="A5034">
        <v>24</v>
      </c>
      <c r="B5034">
        <v>9922</v>
      </c>
      <c r="C5034">
        <f>VLOOKUP(Table_ExternalData_1[[#This Row],[Discount_Id]],Popusti!A:C,3,0)</f>
        <v>30</v>
      </c>
    </row>
    <row r="5035" spans="1:3" x14ac:dyDescent="0.25">
      <c r="A5035">
        <v>24</v>
      </c>
      <c r="B5035">
        <v>9923</v>
      </c>
      <c r="C5035">
        <f>VLOOKUP(Table_ExternalData_1[[#This Row],[Discount_Id]],Popusti!A:C,3,0)</f>
        <v>30</v>
      </c>
    </row>
    <row r="5036" spans="1:3" x14ac:dyDescent="0.25">
      <c r="A5036">
        <v>24</v>
      </c>
      <c r="B5036">
        <v>9924</v>
      </c>
      <c r="C5036">
        <f>VLOOKUP(Table_ExternalData_1[[#This Row],[Discount_Id]],Popusti!A:C,3,0)</f>
        <v>30</v>
      </c>
    </row>
    <row r="5037" spans="1:3" x14ac:dyDescent="0.25">
      <c r="A5037">
        <v>24</v>
      </c>
      <c r="B5037">
        <v>9925</v>
      </c>
      <c r="C5037">
        <f>VLOOKUP(Table_ExternalData_1[[#This Row],[Discount_Id]],Popusti!A:C,3,0)</f>
        <v>30</v>
      </c>
    </row>
    <row r="5038" spans="1:3" x14ac:dyDescent="0.25">
      <c r="A5038">
        <v>24</v>
      </c>
      <c r="B5038">
        <v>9926</v>
      </c>
      <c r="C5038">
        <f>VLOOKUP(Table_ExternalData_1[[#This Row],[Discount_Id]],Popusti!A:C,3,0)</f>
        <v>30</v>
      </c>
    </row>
    <row r="5039" spans="1:3" x14ac:dyDescent="0.25">
      <c r="A5039">
        <v>24</v>
      </c>
      <c r="B5039">
        <v>9928</v>
      </c>
      <c r="C5039">
        <f>VLOOKUP(Table_ExternalData_1[[#This Row],[Discount_Id]],Popusti!A:C,3,0)</f>
        <v>30</v>
      </c>
    </row>
    <row r="5040" spans="1:3" x14ac:dyDescent="0.25">
      <c r="A5040">
        <v>24</v>
      </c>
      <c r="B5040">
        <v>9929</v>
      </c>
      <c r="C5040">
        <f>VLOOKUP(Table_ExternalData_1[[#This Row],[Discount_Id]],Popusti!A:C,3,0)</f>
        <v>30</v>
      </c>
    </row>
    <row r="5041" spans="1:3" x14ac:dyDescent="0.25">
      <c r="A5041">
        <v>24</v>
      </c>
      <c r="B5041">
        <v>9936</v>
      </c>
      <c r="C5041">
        <f>VLOOKUP(Table_ExternalData_1[[#This Row],[Discount_Id]],Popusti!A:C,3,0)</f>
        <v>30</v>
      </c>
    </row>
    <row r="5042" spans="1:3" x14ac:dyDescent="0.25">
      <c r="A5042">
        <v>24</v>
      </c>
      <c r="B5042">
        <v>9937</v>
      </c>
      <c r="C5042">
        <f>VLOOKUP(Table_ExternalData_1[[#This Row],[Discount_Id]],Popusti!A:C,3,0)</f>
        <v>30</v>
      </c>
    </row>
    <row r="5043" spans="1:3" x14ac:dyDescent="0.25">
      <c r="A5043">
        <v>24</v>
      </c>
      <c r="B5043">
        <v>9938</v>
      </c>
      <c r="C5043">
        <f>VLOOKUP(Table_ExternalData_1[[#This Row],[Discount_Id]],Popusti!A:C,3,0)</f>
        <v>30</v>
      </c>
    </row>
    <row r="5044" spans="1:3" x14ac:dyDescent="0.25">
      <c r="A5044">
        <v>24</v>
      </c>
      <c r="B5044">
        <v>9939</v>
      </c>
      <c r="C5044">
        <f>VLOOKUP(Table_ExternalData_1[[#This Row],[Discount_Id]],Popusti!A:C,3,0)</f>
        <v>30</v>
      </c>
    </row>
    <row r="5045" spans="1:3" x14ac:dyDescent="0.25">
      <c r="A5045">
        <v>24</v>
      </c>
      <c r="B5045">
        <v>9941</v>
      </c>
      <c r="C5045">
        <f>VLOOKUP(Table_ExternalData_1[[#This Row],[Discount_Id]],Popusti!A:C,3,0)</f>
        <v>30</v>
      </c>
    </row>
    <row r="5046" spans="1:3" x14ac:dyDescent="0.25">
      <c r="A5046">
        <v>24</v>
      </c>
      <c r="B5046">
        <v>9947</v>
      </c>
      <c r="C5046">
        <f>VLOOKUP(Table_ExternalData_1[[#This Row],[Discount_Id]],Popusti!A:C,3,0)</f>
        <v>30</v>
      </c>
    </row>
    <row r="5047" spans="1:3" x14ac:dyDescent="0.25">
      <c r="A5047">
        <v>24</v>
      </c>
      <c r="B5047">
        <v>9948</v>
      </c>
      <c r="C5047">
        <f>VLOOKUP(Table_ExternalData_1[[#This Row],[Discount_Id]],Popusti!A:C,3,0)</f>
        <v>30</v>
      </c>
    </row>
    <row r="5048" spans="1:3" x14ac:dyDescent="0.25">
      <c r="A5048">
        <v>24</v>
      </c>
      <c r="B5048">
        <v>9951</v>
      </c>
      <c r="C5048">
        <f>VLOOKUP(Table_ExternalData_1[[#This Row],[Discount_Id]],Popusti!A:C,3,0)</f>
        <v>30</v>
      </c>
    </row>
    <row r="5049" spans="1:3" x14ac:dyDescent="0.25">
      <c r="A5049">
        <v>24</v>
      </c>
      <c r="B5049">
        <v>9952</v>
      </c>
      <c r="C5049">
        <f>VLOOKUP(Table_ExternalData_1[[#This Row],[Discount_Id]],Popusti!A:C,3,0)</f>
        <v>30</v>
      </c>
    </row>
    <row r="5050" spans="1:3" x14ac:dyDescent="0.25">
      <c r="A5050">
        <v>24</v>
      </c>
      <c r="B5050">
        <v>9954</v>
      </c>
      <c r="C5050">
        <f>VLOOKUP(Table_ExternalData_1[[#This Row],[Discount_Id]],Popusti!A:C,3,0)</f>
        <v>30</v>
      </c>
    </row>
    <row r="5051" spans="1:3" x14ac:dyDescent="0.25">
      <c r="A5051">
        <v>24</v>
      </c>
      <c r="B5051">
        <v>9960</v>
      </c>
      <c r="C5051">
        <f>VLOOKUP(Table_ExternalData_1[[#This Row],[Discount_Id]],Popusti!A:C,3,0)</f>
        <v>30</v>
      </c>
    </row>
    <row r="5052" spans="1:3" x14ac:dyDescent="0.25">
      <c r="A5052">
        <v>24</v>
      </c>
      <c r="B5052">
        <v>9961</v>
      </c>
      <c r="C5052">
        <f>VLOOKUP(Table_ExternalData_1[[#This Row],[Discount_Id]],Popusti!A:C,3,0)</f>
        <v>30</v>
      </c>
    </row>
    <row r="5053" spans="1:3" x14ac:dyDescent="0.25">
      <c r="A5053">
        <v>24</v>
      </c>
      <c r="B5053">
        <v>9962</v>
      </c>
      <c r="C5053">
        <f>VLOOKUP(Table_ExternalData_1[[#This Row],[Discount_Id]],Popusti!A:C,3,0)</f>
        <v>30</v>
      </c>
    </row>
    <row r="5054" spans="1:3" x14ac:dyDescent="0.25">
      <c r="A5054">
        <v>24</v>
      </c>
      <c r="B5054">
        <v>9964</v>
      </c>
      <c r="C5054">
        <f>VLOOKUP(Table_ExternalData_1[[#This Row],[Discount_Id]],Popusti!A:C,3,0)</f>
        <v>30</v>
      </c>
    </row>
    <row r="5055" spans="1:3" x14ac:dyDescent="0.25">
      <c r="A5055">
        <v>24</v>
      </c>
      <c r="B5055">
        <v>9965</v>
      </c>
      <c r="C5055">
        <f>VLOOKUP(Table_ExternalData_1[[#This Row],[Discount_Id]],Popusti!A:C,3,0)</f>
        <v>30</v>
      </c>
    </row>
    <row r="5056" spans="1:3" x14ac:dyDescent="0.25">
      <c r="A5056">
        <v>24</v>
      </c>
      <c r="B5056">
        <v>9966</v>
      </c>
      <c r="C5056">
        <f>VLOOKUP(Table_ExternalData_1[[#This Row],[Discount_Id]],Popusti!A:C,3,0)</f>
        <v>30</v>
      </c>
    </row>
    <row r="5057" spans="1:3" x14ac:dyDescent="0.25">
      <c r="A5057">
        <v>24</v>
      </c>
      <c r="B5057">
        <v>9967</v>
      </c>
      <c r="C5057">
        <f>VLOOKUP(Table_ExternalData_1[[#This Row],[Discount_Id]],Popusti!A:C,3,0)</f>
        <v>30</v>
      </c>
    </row>
    <row r="5058" spans="1:3" x14ac:dyDescent="0.25">
      <c r="A5058">
        <v>24</v>
      </c>
      <c r="B5058">
        <v>9968</v>
      </c>
      <c r="C5058">
        <f>VLOOKUP(Table_ExternalData_1[[#This Row],[Discount_Id]],Popusti!A:C,3,0)</f>
        <v>30</v>
      </c>
    </row>
    <row r="5059" spans="1:3" x14ac:dyDescent="0.25">
      <c r="A5059">
        <v>24</v>
      </c>
      <c r="B5059">
        <v>9969</v>
      </c>
      <c r="C5059">
        <f>VLOOKUP(Table_ExternalData_1[[#This Row],[Discount_Id]],Popusti!A:C,3,0)</f>
        <v>30</v>
      </c>
    </row>
    <row r="5060" spans="1:3" x14ac:dyDescent="0.25">
      <c r="A5060">
        <v>24</v>
      </c>
      <c r="B5060">
        <v>9970</v>
      </c>
      <c r="C5060">
        <f>VLOOKUP(Table_ExternalData_1[[#This Row],[Discount_Id]],Popusti!A:C,3,0)</f>
        <v>30</v>
      </c>
    </row>
    <row r="5061" spans="1:3" x14ac:dyDescent="0.25">
      <c r="A5061">
        <v>24</v>
      </c>
      <c r="B5061">
        <v>9971</v>
      </c>
      <c r="C5061">
        <f>VLOOKUP(Table_ExternalData_1[[#This Row],[Discount_Id]],Popusti!A:C,3,0)</f>
        <v>30</v>
      </c>
    </row>
    <row r="5062" spans="1:3" x14ac:dyDescent="0.25">
      <c r="A5062">
        <v>24</v>
      </c>
      <c r="B5062">
        <v>9972</v>
      </c>
      <c r="C5062">
        <f>VLOOKUP(Table_ExternalData_1[[#This Row],[Discount_Id]],Popusti!A:C,3,0)</f>
        <v>30</v>
      </c>
    </row>
    <row r="5063" spans="1:3" x14ac:dyDescent="0.25">
      <c r="A5063">
        <v>24</v>
      </c>
      <c r="B5063">
        <v>9973</v>
      </c>
      <c r="C5063">
        <f>VLOOKUP(Table_ExternalData_1[[#This Row],[Discount_Id]],Popusti!A:C,3,0)</f>
        <v>30</v>
      </c>
    </row>
    <row r="5064" spans="1:3" x14ac:dyDescent="0.25">
      <c r="A5064">
        <v>24</v>
      </c>
      <c r="B5064">
        <v>9974</v>
      </c>
      <c r="C5064">
        <f>VLOOKUP(Table_ExternalData_1[[#This Row],[Discount_Id]],Popusti!A:C,3,0)</f>
        <v>30</v>
      </c>
    </row>
    <row r="5065" spans="1:3" x14ac:dyDescent="0.25">
      <c r="A5065">
        <v>24</v>
      </c>
      <c r="B5065">
        <v>9977</v>
      </c>
      <c r="C5065">
        <f>VLOOKUP(Table_ExternalData_1[[#This Row],[Discount_Id]],Popusti!A:C,3,0)</f>
        <v>30</v>
      </c>
    </row>
    <row r="5066" spans="1:3" x14ac:dyDescent="0.25">
      <c r="A5066">
        <v>24</v>
      </c>
      <c r="B5066">
        <v>9978</v>
      </c>
      <c r="C5066">
        <f>VLOOKUP(Table_ExternalData_1[[#This Row],[Discount_Id]],Popusti!A:C,3,0)</f>
        <v>30</v>
      </c>
    </row>
    <row r="5067" spans="1:3" x14ac:dyDescent="0.25">
      <c r="A5067">
        <v>24</v>
      </c>
      <c r="B5067">
        <v>9979</v>
      </c>
      <c r="C5067">
        <f>VLOOKUP(Table_ExternalData_1[[#This Row],[Discount_Id]],Popusti!A:C,3,0)</f>
        <v>30</v>
      </c>
    </row>
    <row r="5068" spans="1:3" x14ac:dyDescent="0.25">
      <c r="A5068">
        <v>24</v>
      </c>
      <c r="B5068">
        <v>9980</v>
      </c>
      <c r="C5068">
        <f>VLOOKUP(Table_ExternalData_1[[#This Row],[Discount_Id]],Popusti!A:C,3,0)</f>
        <v>30</v>
      </c>
    </row>
    <row r="5069" spans="1:3" x14ac:dyDescent="0.25">
      <c r="A5069">
        <v>24</v>
      </c>
      <c r="B5069">
        <v>9981</v>
      </c>
      <c r="C5069">
        <f>VLOOKUP(Table_ExternalData_1[[#This Row],[Discount_Id]],Popusti!A:C,3,0)</f>
        <v>30</v>
      </c>
    </row>
    <row r="5070" spans="1:3" x14ac:dyDescent="0.25">
      <c r="A5070">
        <v>24</v>
      </c>
      <c r="B5070">
        <v>9982</v>
      </c>
      <c r="C5070">
        <f>VLOOKUP(Table_ExternalData_1[[#This Row],[Discount_Id]],Popusti!A:C,3,0)</f>
        <v>30</v>
      </c>
    </row>
    <row r="5071" spans="1:3" x14ac:dyDescent="0.25">
      <c r="A5071">
        <v>24</v>
      </c>
      <c r="B5071">
        <v>9983</v>
      </c>
      <c r="C5071">
        <f>VLOOKUP(Table_ExternalData_1[[#This Row],[Discount_Id]],Popusti!A:C,3,0)</f>
        <v>30</v>
      </c>
    </row>
    <row r="5072" spans="1:3" x14ac:dyDescent="0.25">
      <c r="A5072">
        <v>24</v>
      </c>
      <c r="B5072">
        <v>9990</v>
      </c>
      <c r="C5072">
        <f>VLOOKUP(Table_ExternalData_1[[#This Row],[Discount_Id]],Popusti!A:C,3,0)</f>
        <v>30</v>
      </c>
    </row>
    <row r="5073" spans="1:3" x14ac:dyDescent="0.25">
      <c r="A5073">
        <v>24</v>
      </c>
      <c r="B5073">
        <v>9991</v>
      </c>
      <c r="C5073">
        <f>VLOOKUP(Table_ExternalData_1[[#This Row],[Discount_Id]],Popusti!A:C,3,0)</f>
        <v>30</v>
      </c>
    </row>
    <row r="5074" spans="1:3" x14ac:dyDescent="0.25">
      <c r="A5074">
        <v>24</v>
      </c>
      <c r="B5074">
        <v>9994</v>
      </c>
      <c r="C5074">
        <f>VLOOKUP(Table_ExternalData_1[[#This Row],[Discount_Id]],Popusti!A:C,3,0)</f>
        <v>30</v>
      </c>
    </row>
    <row r="5075" spans="1:3" x14ac:dyDescent="0.25">
      <c r="A5075">
        <v>24</v>
      </c>
      <c r="B5075">
        <v>10067</v>
      </c>
      <c r="C5075">
        <f>VLOOKUP(Table_ExternalData_1[[#This Row],[Discount_Id]],Popusti!A:C,3,0)</f>
        <v>30</v>
      </c>
    </row>
    <row r="5076" spans="1:3" x14ac:dyDescent="0.25">
      <c r="A5076">
        <v>24</v>
      </c>
      <c r="B5076">
        <v>10068</v>
      </c>
      <c r="C5076">
        <f>VLOOKUP(Table_ExternalData_1[[#This Row],[Discount_Id]],Popusti!A:C,3,0)</f>
        <v>30</v>
      </c>
    </row>
    <row r="5077" spans="1:3" x14ac:dyDescent="0.25">
      <c r="A5077">
        <v>24</v>
      </c>
      <c r="B5077">
        <v>10183</v>
      </c>
      <c r="C5077">
        <f>VLOOKUP(Table_ExternalData_1[[#This Row],[Discount_Id]],Popusti!A:C,3,0)</f>
        <v>30</v>
      </c>
    </row>
    <row r="5078" spans="1:3" x14ac:dyDescent="0.25">
      <c r="A5078">
        <v>24</v>
      </c>
      <c r="B5078">
        <v>10186</v>
      </c>
      <c r="C5078">
        <f>VLOOKUP(Table_ExternalData_1[[#This Row],[Discount_Id]],Popusti!A:C,3,0)</f>
        <v>30</v>
      </c>
    </row>
    <row r="5079" spans="1:3" x14ac:dyDescent="0.25">
      <c r="A5079">
        <v>24</v>
      </c>
      <c r="B5079">
        <v>10187</v>
      </c>
      <c r="C5079">
        <f>VLOOKUP(Table_ExternalData_1[[#This Row],[Discount_Id]],Popusti!A:C,3,0)</f>
        <v>30</v>
      </c>
    </row>
    <row r="5080" spans="1:3" x14ac:dyDescent="0.25">
      <c r="A5080">
        <v>24</v>
      </c>
      <c r="B5080">
        <v>10188</v>
      </c>
      <c r="C5080">
        <f>VLOOKUP(Table_ExternalData_1[[#This Row],[Discount_Id]],Popusti!A:C,3,0)</f>
        <v>30</v>
      </c>
    </row>
    <row r="5081" spans="1:3" x14ac:dyDescent="0.25">
      <c r="A5081">
        <v>24</v>
      </c>
      <c r="B5081">
        <v>10189</v>
      </c>
      <c r="C5081">
        <f>VLOOKUP(Table_ExternalData_1[[#This Row],[Discount_Id]],Popusti!A:C,3,0)</f>
        <v>30</v>
      </c>
    </row>
    <row r="5082" spans="1:3" x14ac:dyDescent="0.25">
      <c r="A5082">
        <v>24</v>
      </c>
      <c r="B5082">
        <v>10190</v>
      </c>
      <c r="C5082">
        <f>VLOOKUP(Table_ExternalData_1[[#This Row],[Discount_Id]],Popusti!A:C,3,0)</f>
        <v>30</v>
      </c>
    </row>
    <row r="5083" spans="1:3" x14ac:dyDescent="0.25">
      <c r="A5083">
        <v>24</v>
      </c>
      <c r="B5083">
        <v>10197</v>
      </c>
      <c r="C5083">
        <f>VLOOKUP(Table_ExternalData_1[[#This Row],[Discount_Id]],Popusti!A:C,3,0)</f>
        <v>30</v>
      </c>
    </row>
    <row r="5084" spans="1:3" x14ac:dyDescent="0.25">
      <c r="A5084">
        <v>24</v>
      </c>
      <c r="B5084">
        <v>10275</v>
      </c>
      <c r="C5084">
        <f>VLOOKUP(Table_ExternalData_1[[#This Row],[Discount_Id]],Popusti!A:C,3,0)</f>
        <v>30</v>
      </c>
    </row>
    <row r="5085" spans="1:3" x14ac:dyDescent="0.25">
      <c r="A5085">
        <v>24</v>
      </c>
      <c r="B5085">
        <v>10276</v>
      </c>
      <c r="C5085">
        <f>VLOOKUP(Table_ExternalData_1[[#This Row],[Discount_Id]],Popusti!A:C,3,0)</f>
        <v>30</v>
      </c>
    </row>
    <row r="5086" spans="1:3" x14ac:dyDescent="0.25">
      <c r="A5086">
        <v>24</v>
      </c>
      <c r="B5086">
        <v>10279</v>
      </c>
      <c r="C5086">
        <f>VLOOKUP(Table_ExternalData_1[[#This Row],[Discount_Id]],Popusti!A:C,3,0)</f>
        <v>30</v>
      </c>
    </row>
    <row r="5087" spans="1:3" x14ac:dyDescent="0.25">
      <c r="A5087">
        <v>24</v>
      </c>
      <c r="B5087">
        <v>10280</v>
      </c>
      <c r="C5087">
        <f>VLOOKUP(Table_ExternalData_1[[#This Row],[Discount_Id]],Popusti!A:C,3,0)</f>
        <v>30</v>
      </c>
    </row>
    <row r="5088" spans="1:3" x14ac:dyDescent="0.25">
      <c r="A5088">
        <v>24</v>
      </c>
      <c r="B5088">
        <v>10281</v>
      </c>
      <c r="C5088">
        <f>VLOOKUP(Table_ExternalData_1[[#This Row],[Discount_Id]],Popusti!A:C,3,0)</f>
        <v>30</v>
      </c>
    </row>
    <row r="5089" spans="1:3" x14ac:dyDescent="0.25">
      <c r="A5089">
        <v>24</v>
      </c>
      <c r="B5089">
        <v>10282</v>
      </c>
      <c r="C5089">
        <f>VLOOKUP(Table_ExternalData_1[[#This Row],[Discount_Id]],Popusti!A:C,3,0)</f>
        <v>30</v>
      </c>
    </row>
    <row r="5090" spans="1:3" x14ac:dyDescent="0.25">
      <c r="A5090">
        <v>24</v>
      </c>
      <c r="B5090">
        <v>10283</v>
      </c>
      <c r="C5090">
        <f>VLOOKUP(Table_ExternalData_1[[#This Row],[Discount_Id]],Popusti!A:C,3,0)</f>
        <v>30</v>
      </c>
    </row>
    <row r="5091" spans="1:3" x14ac:dyDescent="0.25">
      <c r="A5091">
        <v>24</v>
      </c>
      <c r="B5091">
        <v>10285</v>
      </c>
      <c r="C5091">
        <f>VLOOKUP(Table_ExternalData_1[[#This Row],[Discount_Id]],Popusti!A:C,3,0)</f>
        <v>30</v>
      </c>
    </row>
    <row r="5092" spans="1:3" x14ac:dyDescent="0.25">
      <c r="A5092">
        <v>24</v>
      </c>
      <c r="B5092">
        <v>10286</v>
      </c>
      <c r="C5092">
        <f>VLOOKUP(Table_ExternalData_1[[#This Row],[Discount_Id]],Popusti!A:C,3,0)</f>
        <v>30</v>
      </c>
    </row>
    <row r="5093" spans="1:3" x14ac:dyDescent="0.25">
      <c r="A5093">
        <v>24</v>
      </c>
      <c r="B5093">
        <v>10287</v>
      </c>
      <c r="C5093">
        <f>VLOOKUP(Table_ExternalData_1[[#This Row],[Discount_Id]],Popusti!A:C,3,0)</f>
        <v>30</v>
      </c>
    </row>
    <row r="5094" spans="1:3" x14ac:dyDescent="0.25">
      <c r="A5094">
        <v>24</v>
      </c>
      <c r="B5094">
        <v>10293</v>
      </c>
      <c r="C5094">
        <f>VLOOKUP(Table_ExternalData_1[[#This Row],[Discount_Id]],Popusti!A:C,3,0)</f>
        <v>30</v>
      </c>
    </row>
    <row r="5095" spans="1:3" x14ac:dyDescent="0.25">
      <c r="A5095">
        <v>24</v>
      </c>
      <c r="B5095">
        <v>10294</v>
      </c>
      <c r="C5095">
        <f>VLOOKUP(Table_ExternalData_1[[#This Row],[Discount_Id]],Popusti!A:C,3,0)</f>
        <v>30</v>
      </c>
    </row>
    <row r="5096" spans="1:3" x14ac:dyDescent="0.25">
      <c r="A5096">
        <v>24</v>
      </c>
      <c r="B5096">
        <v>10817</v>
      </c>
      <c r="C5096">
        <f>VLOOKUP(Table_ExternalData_1[[#This Row],[Discount_Id]],Popusti!A:C,3,0)</f>
        <v>30</v>
      </c>
    </row>
    <row r="5097" spans="1:3" x14ac:dyDescent="0.25">
      <c r="A5097">
        <v>24</v>
      </c>
      <c r="B5097">
        <v>10834</v>
      </c>
      <c r="C5097">
        <f>VLOOKUP(Table_ExternalData_1[[#This Row],[Discount_Id]],Popusti!A:C,3,0)</f>
        <v>30</v>
      </c>
    </row>
    <row r="5098" spans="1:3" x14ac:dyDescent="0.25">
      <c r="A5098">
        <v>24</v>
      </c>
      <c r="B5098">
        <v>10835</v>
      </c>
      <c r="C5098">
        <f>VLOOKUP(Table_ExternalData_1[[#This Row],[Discount_Id]],Popusti!A:C,3,0)</f>
        <v>30</v>
      </c>
    </row>
    <row r="5099" spans="1:3" x14ac:dyDescent="0.25">
      <c r="A5099">
        <v>24</v>
      </c>
      <c r="B5099">
        <v>10840</v>
      </c>
      <c r="C5099">
        <f>VLOOKUP(Table_ExternalData_1[[#This Row],[Discount_Id]],Popusti!A:C,3,0)</f>
        <v>30</v>
      </c>
    </row>
    <row r="5100" spans="1:3" x14ac:dyDescent="0.25">
      <c r="A5100">
        <v>24</v>
      </c>
      <c r="B5100">
        <v>10841</v>
      </c>
      <c r="C5100">
        <f>VLOOKUP(Table_ExternalData_1[[#This Row],[Discount_Id]],Popusti!A:C,3,0)</f>
        <v>30</v>
      </c>
    </row>
    <row r="5101" spans="1:3" x14ac:dyDescent="0.25">
      <c r="A5101">
        <v>24</v>
      </c>
      <c r="B5101">
        <v>10843</v>
      </c>
      <c r="C5101">
        <f>VLOOKUP(Table_ExternalData_1[[#This Row],[Discount_Id]],Popusti!A:C,3,0)</f>
        <v>30</v>
      </c>
    </row>
    <row r="5102" spans="1:3" x14ac:dyDescent="0.25">
      <c r="A5102">
        <v>24</v>
      </c>
      <c r="B5102">
        <v>10856</v>
      </c>
      <c r="C5102">
        <f>VLOOKUP(Table_ExternalData_1[[#This Row],[Discount_Id]],Popusti!A:C,3,0)</f>
        <v>30</v>
      </c>
    </row>
    <row r="5103" spans="1:3" x14ac:dyDescent="0.25">
      <c r="A5103">
        <v>24</v>
      </c>
      <c r="B5103">
        <v>10857</v>
      </c>
      <c r="C5103">
        <f>VLOOKUP(Table_ExternalData_1[[#This Row],[Discount_Id]],Popusti!A:C,3,0)</f>
        <v>30</v>
      </c>
    </row>
    <row r="5104" spans="1:3" x14ac:dyDescent="0.25">
      <c r="A5104">
        <v>24</v>
      </c>
      <c r="B5104">
        <v>10907</v>
      </c>
      <c r="C5104">
        <f>VLOOKUP(Table_ExternalData_1[[#This Row],[Discount_Id]],Popusti!A:C,3,0)</f>
        <v>30</v>
      </c>
    </row>
    <row r="5105" spans="1:3" x14ac:dyDescent="0.25">
      <c r="A5105">
        <v>24</v>
      </c>
      <c r="B5105">
        <v>10908</v>
      </c>
      <c r="C5105">
        <f>VLOOKUP(Table_ExternalData_1[[#This Row],[Discount_Id]],Popusti!A:C,3,0)</f>
        <v>30</v>
      </c>
    </row>
    <row r="5106" spans="1:3" x14ac:dyDescent="0.25">
      <c r="A5106">
        <v>24</v>
      </c>
      <c r="B5106">
        <v>10909</v>
      </c>
      <c r="C5106">
        <f>VLOOKUP(Table_ExternalData_1[[#This Row],[Discount_Id]],Popusti!A:C,3,0)</f>
        <v>30</v>
      </c>
    </row>
    <row r="5107" spans="1:3" x14ac:dyDescent="0.25">
      <c r="A5107">
        <v>24</v>
      </c>
      <c r="B5107">
        <v>10910</v>
      </c>
      <c r="C5107">
        <f>VLOOKUP(Table_ExternalData_1[[#This Row],[Discount_Id]],Popusti!A:C,3,0)</f>
        <v>30</v>
      </c>
    </row>
    <row r="5108" spans="1:3" x14ac:dyDescent="0.25">
      <c r="A5108">
        <v>24</v>
      </c>
      <c r="B5108">
        <v>10915</v>
      </c>
      <c r="C5108">
        <f>VLOOKUP(Table_ExternalData_1[[#This Row],[Discount_Id]],Popusti!A:C,3,0)</f>
        <v>30</v>
      </c>
    </row>
    <row r="5109" spans="1:3" x14ac:dyDescent="0.25">
      <c r="A5109">
        <v>24</v>
      </c>
      <c r="B5109">
        <v>10923</v>
      </c>
      <c r="C5109">
        <f>VLOOKUP(Table_ExternalData_1[[#This Row],[Discount_Id]],Popusti!A:C,3,0)</f>
        <v>30</v>
      </c>
    </row>
    <row r="5110" spans="1:3" x14ac:dyDescent="0.25">
      <c r="A5110">
        <v>24</v>
      </c>
      <c r="B5110">
        <v>10931</v>
      </c>
      <c r="C5110">
        <f>VLOOKUP(Table_ExternalData_1[[#This Row],[Discount_Id]],Popusti!A:C,3,0)</f>
        <v>30</v>
      </c>
    </row>
    <row r="5111" spans="1:3" x14ac:dyDescent="0.25">
      <c r="A5111">
        <v>24</v>
      </c>
      <c r="B5111">
        <v>10961</v>
      </c>
      <c r="C5111">
        <f>VLOOKUP(Table_ExternalData_1[[#This Row],[Discount_Id]],Popusti!A:C,3,0)</f>
        <v>30</v>
      </c>
    </row>
    <row r="5112" spans="1:3" x14ac:dyDescent="0.25">
      <c r="A5112">
        <v>24</v>
      </c>
      <c r="B5112">
        <v>10964</v>
      </c>
      <c r="C5112">
        <f>VLOOKUP(Table_ExternalData_1[[#This Row],[Discount_Id]],Popusti!A:C,3,0)</f>
        <v>30</v>
      </c>
    </row>
    <row r="5113" spans="1:3" x14ac:dyDescent="0.25">
      <c r="A5113">
        <v>24</v>
      </c>
      <c r="B5113">
        <v>10965</v>
      </c>
      <c r="C5113">
        <f>VLOOKUP(Table_ExternalData_1[[#This Row],[Discount_Id]],Popusti!A:C,3,0)</f>
        <v>30</v>
      </c>
    </row>
    <row r="5114" spans="1:3" x14ac:dyDescent="0.25">
      <c r="A5114">
        <v>24</v>
      </c>
      <c r="B5114">
        <v>10966</v>
      </c>
      <c r="C5114">
        <f>VLOOKUP(Table_ExternalData_1[[#This Row],[Discount_Id]],Popusti!A:C,3,0)</f>
        <v>30</v>
      </c>
    </row>
    <row r="5115" spans="1:3" x14ac:dyDescent="0.25">
      <c r="A5115">
        <v>24</v>
      </c>
      <c r="B5115">
        <v>10967</v>
      </c>
      <c r="C5115">
        <f>VLOOKUP(Table_ExternalData_1[[#This Row],[Discount_Id]],Popusti!A:C,3,0)</f>
        <v>30</v>
      </c>
    </row>
    <row r="5116" spans="1:3" x14ac:dyDescent="0.25">
      <c r="A5116">
        <v>24</v>
      </c>
      <c r="B5116">
        <v>10971</v>
      </c>
      <c r="C5116">
        <f>VLOOKUP(Table_ExternalData_1[[#This Row],[Discount_Id]],Popusti!A:C,3,0)</f>
        <v>30</v>
      </c>
    </row>
    <row r="5117" spans="1:3" x14ac:dyDescent="0.25">
      <c r="A5117">
        <v>24</v>
      </c>
      <c r="B5117">
        <v>10972</v>
      </c>
      <c r="C5117">
        <f>VLOOKUP(Table_ExternalData_1[[#This Row],[Discount_Id]],Popusti!A:C,3,0)</f>
        <v>30</v>
      </c>
    </row>
    <row r="5118" spans="1:3" x14ac:dyDescent="0.25">
      <c r="A5118">
        <v>24</v>
      </c>
      <c r="B5118">
        <v>10973</v>
      </c>
      <c r="C5118">
        <f>VLOOKUP(Table_ExternalData_1[[#This Row],[Discount_Id]],Popusti!A:C,3,0)</f>
        <v>30</v>
      </c>
    </row>
    <row r="5119" spans="1:3" x14ac:dyDescent="0.25">
      <c r="A5119">
        <v>24</v>
      </c>
      <c r="B5119">
        <v>10974</v>
      </c>
      <c r="C5119">
        <f>VLOOKUP(Table_ExternalData_1[[#This Row],[Discount_Id]],Popusti!A:C,3,0)</f>
        <v>30</v>
      </c>
    </row>
    <row r="5120" spans="1:3" x14ac:dyDescent="0.25">
      <c r="A5120">
        <v>24</v>
      </c>
      <c r="B5120">
        <v>10977</v>
      </c>
      <c r="C5120">
        <f>VLOOKUP(Table_ExternalData_1[[#This Row],[Discount_Id]],Popusti!A:C,3,0)</f>
        <v>30</v>
      </c>
    </row>
    <row r="5121" spans="1:3" x14ac:dyDescent="0.25">
      <c r="A5121">
        <v>24</v>
      </c>
      <c r="B5121">
        <v>10981</v>
      </c>
      <c r="C5121">
        <f>VLOOKUP(Table_ExternalData_1[[#This Row],[Discount_Id]],Popusti!A:C,3,0)</f>
        <v>30</v>
      </c>
    </row>
    <row r="5122" spans="1:3" x14ac:dyDescent="0.25">
      <c r="A5122">
        <v>24</v>
      </c>
      <c r="B5122">
        <v>10983</v>
      </c>
      <c r="C5122">
        <f>VLOOKUP(Table_ExternalData_1[[#This Row],[Discount_Id]],Popusti!A:C,3,0)</f>
        <v>30</v>
      </c>
    </row>
    <row r="5123" spans="1:3" x14ac:dyDescent="0.25">
      <c r="A5123">
        <v>24</v>
      </c>
      <c r="B5123">
        <v>11001</v>
      </c>
      <c r="C5123">
        <f>VLOOKUP(Table_ExternalData_1[[#This Row],[Discount_Id]],Popusti!A:C,3,0)</f>
        <v>30</v>
      </c>
    </row>
    <row r="5124" spans="1:3" x14ac:dyDescent="0.25">
      <c r="A5124">
        <v>24</v>
      </c>
      <c r="B5124">
        <v>11002</v>
      </c>
      <c r="C5124">
        <f>VLOOKUP(Table_ExternalData_1[[#This Row],[Discount_Id]],Popusti!A:C,3,0)</f>
        <v>30</v>
      </c>
    </row>
    <row r="5125" spans="1:3" x14ac:dyDescent="0.25">
      <c r="A5125">
        <v>24</v>
      </c>
      <c r="B5125">
        <v>11003</v>
      </c>
      <c r="C5125">
        <f>VLOOKUP(Table_ExternalData_1[[#This Row],[Discount_Id]],Popusti!A:C,3,0)</f>
        <v>30</v>
      </c>
    </row>
    <row r="5126" spans="1:3" x14ac:dyDescent="0.25">
      <c r="A5126">
        <v>24</v>
      </c>
      <c r="B5126">
        <v>11024</v>
      </c>
      <c r="C5126">
        <f>VLOOKUP(Table_ExternalData_1[[#This Row],[Discount_Id]],Popusti!A:C,3,0)</f>
        <v>30</v>
      </c>
    </row>
    <row r="5127" spans="1:3" x14ac:dyDescent="0.25">
      <c r="A5127">
        <v>24</v>
      </c>
      <c r="B5127">
        <v>11025</v>
      </c>
      <c r="C5127">
        <f>VLOOKUP(Table_ExternalData_1[[#This Row],[Discount_Id]],Popusti!A:C,3,0)</f>
        <v>30</v>
      </c>
    </row>
    <row r="5128" spans="1:3" x14ac:dyDescent="0.25">
      <c r="A5128">
        <v>24</v>
      </c>
      <c r="B5128">
        <v>11026</v>
      </c>
      <c r="C5128">
        <f>VLOOKUP(Table_ExternalData_1[[#This Row],[Discount_Id]],Popusti!A:C,3,0)</f>
        <v>30</v>
      </c>
    </row>
    <row r="5129" spans="1:3" x14ac:dyDescent="0.25">
      <c r="A5129">
        <v>24</v>
      </c>
      <c r="B5129">
        <v>11028</v>
      </c>
      <c r="C5129">
        <f>VLOOKUP(Table_ExternalData_1[[#This Row],[Discount_Id]],Popusti!A:C,3,0)</f>
        <v>30</v>
      </c>
    </row>
    <row r="5130" spans="1:3" x14ac:dyDescent="0.25">
      <c r="A5130">
        <v>24</v>
      </c>
      <c r="B5130">
        <v>11032</v>
      </c>
      <c r="C5130">
        <f>VLOOKUP(Table_ExternalData_1[[#This Row],[Discount_Id]],Popusti!A:C,3,0)</f>
        <v>30</v>
      </c>
    </row>
    <row r="5131" spans="1:3" x14ac:dyDescent="0.25">
      <c r="A5131">
        <v>24</v>
      </c>
      <c r="B5131">
        <v>11033</v>
      </c>
      <c r="C5131">
        <f>VLOOKUP(Table_ExternalData_1[[#This Row],[Discount_Id]],Popusti!A:C,3,0)</f>
        <v>30</v>
      </c>
    </row>
    <row r="5132" spans="1:3" x14ac:dyDescent="0.25">
      <c r="A5132">
        <v>24</v>
      </c>
      <c r="B5132">
        <v>11040</v>
      </c>
      <c r="C5132">
        <f>VLOOKUP(Table_ExternalData_1[[#This Row],[Discount_Id]],Popusti!A:C,3,0)</f>
        <v>30</v>
      </c>
    </row>
    <row r="5133" spans="1:3" x14ac:dyDescent="0.25">
      <c r="A5133">
        <v>24</v>
      </c>
      <c r="B5133">
        <v>11042</v>
      </c>
      <c r="C5133">
        <f>VLOOKUP(Table_ExternalData_1[[#This Row],[Discount_Id]],Popusti!A:C,3,0)</f>
        <v>30</v>
      </c>
    </row>
    <row r="5134" spans="1:3" x14ac:dyDescent="0.25">
      <c r="A5134">
        <v>24</v>
      </c>
      <c r="B5134">
        <v>11045</v>
      </c>
      <c r="C5134">
        <f>VLOOKUP(Table_ExternalData_1[[#This Row],[Discount_Id]],Popusti!A:C,3,0)</f>
        <v>30</v>
      </c>
    </row>
    <row r="5135" spans="1:3" x14ac:dyDescent="0.25">
      <c r="A5135">
        <v>24</v>
      </c>
      <c r="B5135">
        <v>11052</v>
      </c>
      <c r="C5135">
        <f>VLOOKUP(Table_ExternalData_1[[#This Row],[Discount_Id]],Popusti!A:C,3,0)</f>
        <v>30</v>
      </c>
    </row>
    <row r="5136" spans="1:3" x14ac:dyDescent="0.25">
      <c r="A5136">
        <v>24</v>
      </c>
      <c r="B5136">
        <v>11054</v>
      </c>
      <c r="C5136">
        <f>VLOOKUP(Table_ExternalData_1[[#This Row],[Discount_Id]],Popusti!A:C,3,0)</f>
        <v>30</v>
      </c>
    </row>
    <row r="5137" spans="1:3" x14ac:dyDescent="0.25">
      <c r="A5137">
        <v>24</v>
      </c>
      <c r="B5137">
        <v>11100</v>
      </c>
      <c r="C5137">
        <f>VLOOKUP(Table_ExternalData_1[[#This Row],[Discount_Id]],Popusti!A:C,3,0)</f>
        <v>30</v>
      </c>
    </row>
    <row r="5138" spans="1:3" x14ac:dyDescent="0.25">
      <c r="A5138">
        <v>24</v>
      </c>
      <c r="B5138">
        <v>11123</v>
      </c>
      <c r="C5138">
        <f>VLOOKUP(Table_ExternalData_1[[#This Row],[Discount_Id]],Popusti!A:C,3,0)</f>
        <v>30</v>
      </c>
    </row>
    <row r="5139" spans="1:3" x14ac:dyDescent="0.25">
      <c r="A5139">
        <v>24</v>
      </c>
      <c r="B5139">
        <v>11124</v>
      </c>
      <c r="C5139">
        <f>VLOOKUP(Table_ExternalData_1[[#This Row],[Discount_Id]],Popusti!A:C,3,0)</f>
        <v>30</v>
      </c>
    </row>
    <row r="5140" spans="1:3" x14ac:dyDescent="0.25">
      <c r="A5140">
        <v>24</v>
      </c>
      <c r="B5140">
        <v>11125</v>
      </c>
      <c r="C5140">
        <f>VLOOKUP(Table_ExternalData_1[[#This Row],[Discount_Id]],Popusti!A:C,3,0)</f>
        <v>30</v>
      </c>
    </row>
    <row r="5141" spans="1:3" x14ac:dyDescent="0.25">
      <c r="A5141">
        <v>24</v>
      </c>
      <c r="B5141">
        <v>11126</v>
      </c>
      <c r="C5141">
        <f>VLOOKUP(Table_ExternalData_1[[#This Row],[Discount_Id]],Popusti!A:C,3,0)</f>
        <v>30</v>
      </c>
    </row>
    <row r="5142" spans="1:3" x14ac:dyDescent="0.25">
      <c r="A5142">
        <v>24</v>
      </c>
      <c r="B5142">
        <v>11127</v>
      </c>
      <c r="C5142">
        <f>VLOOKUP(Table_ExternalData_1[[#This Row],[Discount_Id]],Popusti!A:C,3,0)</f>
        <v>30</v>
      </c>
    </row>
    <row r="5143" spans="1:3" x14ac:dyDescent="0.25">
      <c r="A5143">
        <v>24</v>
      </c>
      <c r="B5143">
        <v>11128</v>
      </c>
      <c r="C5143">
        <f>VLOOKUP(Table_ExternalData_1[[#This Row],[Discount_Id]],Popusti!A:C,3,0)</f>
        <v>30</v>
      </c>
    </row>
    <row r="5144" spans="1:3" x14ac:dyDescent="0.25">
      <c r="A5144">
        <v>24</v>
      </c>
      <c r="B5144">
        <v>11133</v>
      </c>
      <c r="C5144">
        <f>VLOOKUP(Table_ExternalData_1[[#This Row],[Discount_Id]],Popusti!A:C,3,0)</f>
        <v>30</v>
      </c>
    </row>
    <row r="5145" spans="1:3" x14ac:dyDescent="0.25">
      <c r="A5145">
        <v>24</v>
      </c>
      <c r="B5145">
        <v>11136</v>
      </c>
      <c r="C5145">
        <f>VLOOKUP(Table_ExternalData_1[[#This Row],[Discount_Id]],Popusti!A:C,3,0)</f>
        <v>30</v>
      </c>
    </row>
    <row r="5146" spans="1:3" x14ac:dyDescent="0.25">
      <c r="A5146">
        <v>24</v>
      </c>
      <c r="B5146">
        <v>11138</v>
      </c>
      <c r="C5146">
        <f>VLOOKUP(Table_ExternalData_1[[#This Row],[Discount_Id]],Popusti!A:C,3,0)</f>
        <v>30</v>
      </c>
    </row>
    <row r="5147" spans="1:3" x14ac:dyDescent="0.25">
      <c r="A5147">
        <v>24</v>
      </c>
      <c r="B5147">
        <v>12152</v>
      </c>
      <c r="C5147">
        <f>VLOOKUP(Table_ExternalData_1[[#This Row],[Discount_Id]],Popusti!A:C,3,0)</f>
        <v>30</v>
      </c>
    </row>
    <row r="5148" spans="1:3" x14ac:dyDescent="0.25">
      <c r="A5148">
        <v>24</v>
      </c>
      <c r="B5148">
        <v>12157</v>
      </c>
      <c r="C5148">
        <f>VLOOKUP(Table_ExternalData_1[[#This Row],[Discount_Id]],Popusti!A:C,3,0)</f>
        <v>30</v>
      </c>
    </row>
    <row r="5149" spans="1:3" x14ac:dyDescent="0.25">
      <c r="A5149">
        <v>24</v>
      </c>
      <c r="B5149">
        <v>12158</v>
      </c>
      <c r="C5149">
        <f>VLOOKUP(Table_ExternalData_1[[#This Row],[Discount_Id]],Popusti!A:C,3,0)</f>
        <v>30</v>
      </c>
    </row>
    <row r="5150" spans="1:3" x14ac:dyDescent="0.25">
      <c r="A5150">
        <v>24</v>
      </c>
      <c r="B5150">
        <v>12159</v>
      </c>
      <c r="C5150">
        <f>VLOOKUP(Table_ExternalData_1[[#This Row],[Discount_Id]],Popusti!A:C,3,0)</f>
        <v>30</v>
      </c>
    </row>
    <row r="5151" spans="1:3" x14ac:dyDescent="0.25">
      <c r="A5151">
        <v>24</v>
      </c>
      <c r="B5151">
        <v>12165</v>
      </c>
      <c r="C5151">
        <f>VLOOKUP(Table_ExternalData_1[[#This Row],[Discount_Id]],Popusti!A:C,3,0)</f>
        <v>30</v>
      </c>
    </row>
    <row r="5152" spans="1:3" x14ac:dyDescent="0.25">
      <c r="A5152">
        <v>24</v>
      </c>
      <c r="B5152">
        <v>12166</v>
      </c>
      <c r="C5152">
        <f>VLOOKUP(Table_ExternalData_1[[#This Row],[Discount_Id]],Popusti!A:C,3,0)</f>
        <v>30</v>
      </c>
    </row>
    <row r="5153" spans="1:3" x14ac:dyDescent="0.25">
      <c r="A5153">
        <v>24</v>
      </c>
      <c r="B5153">
        <v>12170</v>
      </c>
      <c r="C5153">
        <f>VLOOKUP(Table_ExternalData_1[[#This Row],[Discount_Id]],Popusti!A:C,3,0)</f>
        <v>30</v>
      </c>
    </row>
    <row r="5154" spans="1:3" x14ac:dyDescent="0.25">
      <c r="A5154">
        <v>24</v>
      </c>
      <c r="B5154">
        <v>12232</v>
      </c>
      <c r="C5154">
        <f>VLOOKUP(Table_ExternalData_1[[#This Row],[Discount_Id]],Popusti!A:C,3,0)</f>
        <v>30</v>
      </c>
    </row>
    <row r="5155" spans="1:3" x14ac:dyDescent="0.25">
      <c r="A5155">
        <v>24</v>
      </c>
      <c r="B5155">
        <v>12245</v>
      </c>
      <c r="C5155">
        <f>VLOOKUP(Table_ExternalData_1[[#This Row],[Discount_Id]],Popusti!A:C,3,0)</f>
        <v>30</v>
      </c>
    </row>
    <row r="5156" spans="1:3" x14ac:dyDescent="0.25">
      <c r="A5156">
        <v>24</v>
      </c>
      <c r="B5156">
        <v>12248</v>
      </c>
      <c r="C5156">
        <f>VLOOKUP(Table_ExternalData_1[[#This Row],[Discount_Id]],Popusti!A:C,3,0)</f>
        <v>30</v>
      </c>
    </row>
    <row r="5157" spans="1:3" x14ac:dyDescent="0.25">
      <c r="A5157">
        <v>24</v>
      </c>
      <c r="B5157">
        <v>12249</v>
      </c>
      <c r="C5157">
        <f>VLOOKUP(Table_ExternalData_1[[#This Row],[Discount_Id]],Popusti!A:C,3,0)</f>
        <v>30</v>
      </c>
    </row>
    <row r="5158" spans="1:3" x14ac:dyDescent="0.25">
      <c r="A5158">
        <v>24</v>
      </c>
      <c r="B5158">
        <v>12250</v>
      </c>
      <c r="C5158">
        <f>VLOOKUP(Table_ExternalData_1[[#This Row],[Discount_Id]],Popusti!A:C,3,0)</f>
        <v>30</v>
      </c>
    </row>
    <row r="5159" spans="1:3" x14ac:dyDescent="0.25">
      <c r="A5159">
        <v>24</v>
      </c>
      <c r="B5159">
        <v>12279</v>
      </c>
      <c r="C5159">
        <f>VLOOKUP(Table_ExternalData_1[[#This Row],[Discount_Id]],Popusti!A:C,3,0)</f>
        <v>30</v>
      </c>
    </row>
    <row r="5160" spans="1:3" x14ac:dyDescent="0.25">
      <c r="A5160">
        <v>24</v>
      </c>
      <c r="B5160">
        <v>12280</v>
      </c>
      <c r="C5160">
        <f>VLOOKUP(Table_ExternalData_1[[#This Row],[Discount_Id]],Popusti!A:C,3,0)</f>
        <v>30</v>
      </c>
    </row>
    <row r="5161" spans="1:3" x14ac:dyDescent="0.25">
      <c r="A5161">
        <v>24</v>
      </c>
      <c r="B5161">
        <v>12287</v>
      </c>
      <c r="C5161">
        <f>VLOOKUP(Table_ExternalData_1[[#This Row],[Discount_Id]],Popusti!A:C,3,0)</f>
        <v>30</v>
      </c>
    </row>
    <row r="5162" spans="1:3" x14ac:dyDescent="0.25">
      <c r="A5162">
        <v>24</v>
      </c>
      <c r="B5162">
        <v>12290</v>
      </c>
      <c r="C5162">
        <f>VLOOKUP(Table_ExternalData_1[[#This Row],[Discount_Id]],Popusti!A:C,3,0)</f>
        <v>30</v>
      </c>
    </row>
    <row r="5163" spans="1:3" x14ac:dyDescent="0.25">
      <c r="A5163">
        <v>24</v>
      </c>
      <c r="B5163">
        <v>12320</v>
      </c>
      <c r="C5163">
        <f>VLOOKUP(Table_ExternalData_1[[#This Row],[Discount_Id]],Popusti!A:C,3,0)</f>
        <v>30</v>
      </c>
    </row>
    <row r="5164" spans="1:3" x14ac:dyDescent="0.25">
      <c r="A5164">
        <v>24</v>
      </c>
      <c r="B5164">
        <v>12322</v>
      </c>
      <c r="C5164">
        <f>VLOOKUP(Table_ExternalData_1[[#This Row],[Discount_Id]],Popusti!A:C,3,0)</f>
        <v>30</v>
      </c>
    </row>
    <row r="5165" spans="1:3" x14ac:dyDescent="0.25">
      <c r="A5165">
        <v>24</v>
      </c>
      <c r="B5165">
        <v>12323</v>
      </c>
      <c r="C5165">
        <f>VLOOKUP(Table_ExternalData_1[[#This Row],[Discount_Id]],Popusti!A:C,3,0)</f>
        <v>30</v>
      </c>
    </row>
    <row r="5166" spans="1:3" x14ac:dyDescent="0.25">
      <c r="A5166">
        <v>24</v>
      </c>
      <c r="B5166">
        <v>12324</v>
      </c>
      <c r="C5166">
        <f>VLOOKUP(Table_ExternalData_1[[#This Row],[Discount_Id]],Popusti!A:C,3,0)</f>
        <v>30</v>
      </c>
    </row>
    <row r="5167" spans="1:3" x14ac:dyDescent="0.25">
      <c r="A5167">
        <v>24</v>
      </c>
      <c r="B5167">
        <v>12325</v>
      </c>
      <c r="C5167">
        <f>VLOOKUP(Table_ExternalData_1[[#This Row],[Discount_Id]],Popusti!A:C,3,0)</f>
        <v>30</v>
      </c>
    </row>
    <row r="5168" spans="1:3" x14ac:dyDescent="0.25">
      <c r="A5168">
        <v>24</v>
      </c>
      <c r="B5168">
        <v>12327</v>
      </c>
      <c r="C5168">
        <f>VLOOKUP(Table_ExternalData_1[[#This Row],[Discount_Id]],Popusti!A:C,3,0)</f>
        <v>30</v>
      </c>
    </row>
    <row r="5169" spans="1:3" x14ac:dyDescent="0.25">
      <c r="A5169">
        <v>24</v>
      </c>
      <c r="B5169">
        <v>12328</v>
      </c>
      <c r="C5169">
        <f>VLOOKUP(Table_ExternalData_1[[#This Row],[Discount_Id]],Popusti!A:C,3,0)</f>
        <v>30</v>
      </c>
    </row>
    <row r="5170" spans="1:3" x14ac:dyDescent="0.25">
      <c r="A5170">
        <v>24</v>
      </c>
      <c r="B5170">
        <v>12329</v>
      </c>
      <c r="C5170">
        <f>VLOOKUP(Table_ExternalData_1[[#This Row],[Discount_Id]],Popusti!A:C,3,0)</f>
        <v>30</v>
      </c>
    </row>
    <row r="5171" spans="1:3" x14ac:dyDescent="0.25">
      <c r="A5171">
        <v>24</v>
      </c>
      <c r="B5171">
        <v>12330</v>
      </c>
      <c r="C5171">
        <f>VLOOKUP(Table_ExternalData_1[[#This Row],[Discount_Id]],Popusti!A:C,3,0)</f>
        <v>30</v>
      </c>
    </row>
    <row r="5172" spans="1:3" x14ac:dyDescent="0.25">
      <c r="A5172">
        <v>24</v>
      </c>
      <c r="B5172">
        <v>12341</v>
      </c>
      <c r="C5172">
        <f>VLOOKUP(Table_ExternalData_1[[#This Row],[Discount_Id]],Popusti!A:C,3,0)</f>
        <v>30</v>
      </c>
    </row>
    <row r="5173" spans="1:3" x14ac:dyDescent="0.25">
      <c r="A5173">
        <v>24</v>
      </c>
      <c r="B5173">
        <v>12343</v>
      </c>
      <c r="C5173">
        <f>VLOOKUP(Table_ExternalData_1[[#This Row],[Discount_Id]],Popusti!A:C,3,0)</f>
        <v>30</v>
      </c>
    </row>
    <row r="5174" spans="1:3" x14ac:dyDescent="0.25">
      <c r="A5174">
        <v>24</v>
      </c>
      <c r="B5174">
        <v>12347</v>
      </c>
      <c r="C5174">
        <f>VLOOKUP(Table_ExternalData_1[[#This Row],[Discount_Id]],Popusti!A:C,3,0)</f>
        <v>30</v>
      </c>
    </row>
    <row r="5175" spans="1:3" x14ac:dyDescent="0.25">
      <c r="A5175">
        <v>24</v>
      </c>
      <c r="B5175">
        <v>12354</v>
      </c>
      <c r="C5175">
        <f>VLOOKUP(Table_ExternalData_1[[#This Row],[Discount_Id]],Popusti!A:C,3,0)</f>
        <v>30</v>
      </c>
    </row>
    <row r="5176" spans="1:3" x14ac:dyDescent="0.25">
      <c r="A5176">
        <v>24</v>
      </c>
      <c r="B5176">
        <v>12355</v>
      </c>
      <c r="C5176">
        <f>VLOOKUP(Table_ExternalData_1[[#This Row],[Discount_Id]],Popusti!A:C,3,0)</f>
        <v>30</v>
      </c>
    </row>
    <row r="5177" spans="1:3" x14ac:dyDescent="0.25">
      <c r="A5177">
        <v>24</v>
      </c>
      <c r="B5177">
        <v>12366</v>
      </c>
      <c r="C5177">
        <f>VLOOKUP(Table_ExternalData_1[[#This Row],[Discount_Id]],Popusti!A:C,3,0)</f>
        <v>30</v>
      </c>
    </row>
    <row r="5178" spans="1:3" x14ac:dyDescent="0.25">
      <c r="A5178">
        <v>24</v>
      </c>
      <c r="B5178">
        <v>12375</v>
      </c>
      <c r="C5178">
        <f>VLOOKUP(Table_ExternalData_1[[#This Row],[Discount_Id]],Popusti!A:C,3,0)</f>
        <v>30</v>
      </c>
    </row>
    <row r="5179" spans="1:3" x14ac:dyDescent="0.25">
      <c r="A5179">
        <v>24</v>
      </c>
      <c r="B5179">
        <v>12377</v>
      </c>
      <c r="C5179">
        <f>VLOOKUP(Table_ExternalData_1[[#This Row],[Discount_Id]],Popusti!A:C,3,0)</f>
        <v>30</v>
      </c>
    </row>
    <row r="5180" spans="1:3" x14ac:dyDescent="0.25">
      <c r="A5180">
        <v>24</v>
      </c>
      <c r="B5180">
        <v>12378</v>
      </c>
      <c r="C5180">
        <f>VLOOKUP(Table_ExternalData_1[[#This Row],[Discount_Id]],Popusti!A:C,3,0)</f>
        <v>30</v>
      </c>
    </row>
    <row r="5181" spans="1:3" x14ac:dyDescent="0.25">
      <c r="A5181">
        <v>24</v>
      </c>
      <c r="B5181">
        <v>12379</v>
      </c>
      <c r="C5181">
        <f>VLOOKUP(Table_ExternalData_1[[#This Row],[Discount_Id]],Popusti!A:C,3,0)</f>
        <v>30</v>
      </c>
    </row>
    <row r="5182" spans="1:3" x14ac:dyDescent="0.25">
      <c r="A5182">
        <v>24</v>
      </c>
      <c r="B5182">
        <v>12390</v>
      </c>
      <c r="C5182">
        <f>VLOOKUP(Table_ExternalData_1[[#This Row],[Discount_Id]],Popusti!A:C,3,0)</f>
        <v>30</v>
      </c>
    </row>
    <row r="5183" spans="1:3" x14ac:dyDescent="0.25">
      <c r="A5183">
        <v>24</v>
      </c>
      <c r="B5183">
        <v>12393</v>
      </c>
      <c r="C5183">
        <f>VLOOKUP(Table_ExternalData_1[[#This Row],[Discount_Id]],Popusti!A:C,3,0)</f>
        <v>30</v>
      </c>
    </row>
    <row r="5184" spans="1:3" x14ac:dyDescent="0.25">
      <c r="A5184">
        <v>24</v>
      </c>
      <c r="B5184">
        <v>12394</v>
      </c>
      <c r="C5184">
        <f>VLOOKUP(Table_ExternalData_1[[#This Row],[Discount_Id]],Popusti!A:C,3,0)</f>
        <v>30</v>
      </c>
    </row>
    <row r="5185" spans="1:3" x14ac:dyDescent="0.25">
      <c r="A5185">
        <v>24</v>
      </c>
      <c r="B5185">
        <v>12415</v>
      </c>
      <c r="C5185">
        <f>VLOOKUP(Table_ExternalData_1[[#This Row],[Discount_Id]],Popusti!A:C,3,0)</f>
        <v>30</v>
      </c>
    </row>
    <row r="5186" spans="1:3" x14ac:dyDescent="0.25">
      <c r="A5186">
        <v>24</v>
      </c>
      <c r="B5186">
        <v>12423</v>
      </c>
      <c r="C5186">
        <f>VLOOKUP(Table_ExternalData_1[[#This Row],[Discount_Id]],Popusti!A:C,3,0)</f>
        <v>30</v>
      </c>
    </row>
    <row r="5187" spans="1:3" x14ac:dyDescent="0.25">
      <c r="A5187">
        <v>24</v>
      </c>
      <c r="B5187">
        <v>12443</v>
      </c>
      <c r="C5187">
        <f>VLOOKUP(Table_ExternalData_1[[#This Row],[Discount_Id]],Popusti!A:C,3,0)</f>
        <v>30</v>
      </c>
    </row>
    <row r="5188" spans="1:3" x14ac:dyDescent="0.25">
      <c r="A5188">
        <v>24</v>
      </c>
      <c r="B5188">
        <v>12445</v>
      </c>
      <c r="C5188">
        <f>VLOOKUP(Table_ExternalData_1[[#This Row],[Discount_Id]],Popusti!A:C,3,0)</f>
        <v>30</v>
      </c>
    </row>
    <row r="5189" spans="1:3" x14ac:dyDescent="0.25">
      <c r="A5189">
        <v>24</v>
      </c>
      <c r="B5189">
        <v>12446</v>
      </c>
      <c r="C5189">
        <f>VLOOKUP(Table_ExternalData_1[[#This Row],[Discount_Id]],Popusti!A:C,3,0)</f>
        <v>30</v>
      </c>
    </row>
    <row r="5190" spans="1:3" x14ac:dyDescent="0.25">
      <c r="A5190">
        <v>24</v>
      </c>
      <c r="B5190">
        <v>12447</v>
      </c>
      <c r="C5190">
        <f>VLOOKUP(Table_ExternalData_1[[#This Row],[Discount_Id]],Popusti!A:C,3,0)</f>
        <v>30</v>
      </c>
    </row>
    <row r="5191" spans="1:3" x14ac:dyDescent="0.25">
      <c r="A5191">
        <v>24</v>
      </c>
      <c r="B5191">
        <v>12561</v>
      </c>
      <c r="C5191">
        <f>VLOOKUP(Table_ExternalData_1[[#This Row],[Discount_Id]],Popusti!A:C,3,0)</f>
        <v>30</v>
      </c>
    </row>
    <row r="5192" spans="1:3" x14ac:dyDescent="0.25">
      <c r="A5192">
        <v>24</v>
      </c>
      <c r="B5192">
        <v>12564</v>
      </c>
      <c r="C5192">
        <f>VLOOKUP(Table_ExternalData_1[[#This Row],[Discount_Id]],Popusti!A:C,3,0)</f>
        <v>30</v>
      </c>
    </row>
    <row r="5193" spans="1:3" x14ac:dyDescent="0.25">
      <c r="A5193">
        <v>24</v>
      </c>
      <c r="B5193">
        <v>12573</v>
      </c>
      <c r="C5193">
        <f>VLOOKUP(Table_ExternalData_1[[#This Row],[Discount_Id]],Popusti!A:C,3,0)</f>
        <v>30</v>
      </c>
    </row>
    <row r="5194" spans="1:3" x14ac:dyDescent="0.25">
      <c r="A5194">
        <v>24</v>
      </c>
      <c r="B5194">
        <v>12605</v>
      </c>
      <c r="C5194">
        <f>VLOOKUP(Table_ExternalData_1[[#This Row],[Discount_Id]],Popusti!A:C,3,0)</f>
        <v>30</v>
      </c>
    </row>
    <row r="5195" spans="1:3" x14ac:dyDescent="0.25">
      <c r="A5195">
        <v>24</v>
      </c>
      <c r="B5195">
        <v>12612</v>
      </c>
      <c r="C5195">
        <f>VLOOKUP(Table_ExternalData_1[[#This Row],[Discount_Id]],Popusti!A:C,3,0)</f>
        <v>30</v>
      </c>
    </row>
    <row r="5196" spans="1:3" x14ac:dyDescent="0.25">
      <c r="A5196">
        <v>24</v>
      </c>
      <c r="B5196">
        <v>12617</v>
      </c>
      <c r="C5196">
        <f>VLOOKUP(Table_ExternalData_1[[#This Row],[Discount_Id]],Popusti!A:C,3,0)</f>
        <v>30</v>
      </c>
    </row>
    <row r="5197" spans="1:3" x14ac:dyDescent="0.25">
      <c r="A5197">
        <v>24</v>
      </c>
      <c r="B5197">
        <v>12618</v>
      </c>
      <c r="C5197">
        <f>VLOOKUP(Table_ExternalData_1[[#This Row],[Discount_Id]],Popusti!A:C,3,0)</f>
        <v>30</v>
      </c>
    </row>
    <row r="5198" spans="1:3" x14ac:dyDescent="0.25">
      <c r="A5198">
        <v>24</v>
      </c>
      <c r="B5198">
        <v>12619</v>
      </c>
      <c r="C5198">
        <f>VLOOKUP(Table_ExternalData_1[[#This Row],[Discount_Id]],Popusti!A:C,3,0)</f>
        <v>30</v>
      </c>
    </row>
    <row r="5199" spans="1:3" x14ac:dyDescent="0.25">
      <c r="A5199">
        <v>24</v>
      </c>
      <c r="B5199">
        <v>12622</v>
      </c>
      <c r="C5199">
        <f>VLOOKUP(Table_ExternalData_1[[#This Row],[Discount_Id]],Popusti!A:C,3,0)</f>
        <v>30</v>
      </c>
    </row>
    <row r="5200" spans="1:3" x14ac:dyDescent="0.25">
      <c r="A5200">
        <v>24</v>
      </c>
      <c r="B5200">
        <v>12624</v>
      </c>
      <c r="C5200">
        <f>VLOOKUP(Table_ExternalData_1[[#This Row],[Discount_Id]],Popusti!A:C,3,0)</f>
        <v>30</v>
      </c>
    </row>
    <row r="5201" spans="1:3" x14ac:dyDescent="0.25">
      <c r="A5201">
        <v>24</v>
      </c>
      <c r="B5201">
        <v>12627</v>
      </c>
      <c r="C5201">
        <f>VLOOKUP(Table_ExternalData_1[[#This Row],[Discount_Id]],Popusti!A:C,3,0)</f>
        <v>30</v>
      </c>
    </row>
    <row r="5202" spans="1:3" x14ac:dyDescent="0.25">
      <c r="A5202">
        <v>24</v>
      </c>
      <c r="B5202">
        <v>12630</v>
      </c>
      <c r="C5202">
        <f>VLOOKUP(Table_ExternalData_1[[#This Row],[Discount_Id]],Popusti!A:C,3,0)</f>
        <v>30</v>
      </c>
    </row>
    <row r="5203" spans="1:3" x14ac:dyDescent="0.25">
      <c r="A5203">
        <v>24</v>
      </c>
      <c r="B5203">
        <v>12650</v>
      </c>
      <c r="C5203">
        <f>VLOOKUP(Table_ExternalData_1[[#This Row],[Discount_Id]],Popusti!A:C,3,0)</f>
        <v>30</v>
      </c>
    </row>
    <row r="5204" spans="1:3" x14ac:dyDescent="0.25">
      <c r="A5204">
        <v>24</v>
      </c>
      <c r="B5204">
        <v>12651</v>
      </c>
      <c r="C5204">
        <f>VLOOKUP(Table_ExternalData_1[[#This Row],[Discount_Id]],Popusti!A:C,3,0)</f>
        <v>30</v>
      </c>
    </row>
    <row r="5205" spans="1:3" x14ac:dyDescent="0.25">
      <c r="A5205">
        <v>24</v>
      </c>
      <c r="B5205">
        <v>12652</v>
      </c>
      <c r="C5205">
        <f>VLOOKUP(Table_ExternalData_1[[#This Row],[Discount_Id]],Popusti!A:C,3,0)</f>
        <v>30</v>
      </c>
    </row>
    <row r="5206" spans="1:3" x14ac:dyDescent="0.25">
      <c r="A5206">
        <v>24</v>
      </c>
      <c r="B5206">
        <v>12653</v>
      </c>
      <c r="C5206">
        <f>VLOOKUP(Table_ExternalData_1[[#This Row],[Discount_Id]],Popusti!A:C,3,0)</f>
        <v>30</v>
      </c>
    </row>
    <row r="5207" spans="1:3" x14ac:dyDescent="0.25">
      <c r="A5207">
        <v>24</v>
      </c>
      <c r="B5207">
        <v>12655</v>
      </c>
      <c r="C5207">
        <f>VLOOKUP(Table_ExternalData_1[[#This Row],[Discount_Id]],Popusti!A:C,3,0)</f>
        <v>30</v>
      </c>
    </row>
    <row r="5208" spans="1:3" x14ac:dyDescent="0.25">
      <c r="A5208">
        <v>24</v>
      </c>
      <c r="B5208">
        <v>12658</v>
      </c>
      <c r="C5208">
        <f>VLOOKUP(Table_ExternalData_1[[#This Row],[Discount_Id]],Popusti!A:C,3,0)</f>
        <v>30</v>
      </c>
    </row>
    <row r="5209" spans="1:3" x14ac:dyDescent="0.25">
      <c r="A5209">
        <v>24</v>
      </c>
      <c r="B5209">
        <v>12660</v>
      </c>
      <c r="C5209">
        <f>VLOOKUP(Table_ExternalData_1[[#This Row],[Discount_Id]],Popusti!A:C,3,0)</f>
        <v>30</v>
      </c>
    </row>
    <row r="5210" spans="1:3" x14ac:dyDescent="0.25">
      <c r="A5210">
        <v>24</v>
      </c>
      <c r="B5210">
        <v>12661</v>
      </c>
      <c r="C5210">
        <f>VLOOKUP(Table_ExternalData_1[[#This Row],[Discount_Id]],Popusti!A:C,3,0)</f>
        <v>30</v>
      </c>
    </row>
    <row r="5211" spans="1:3" x14ac:dyDescent="0.25">
      <c r="A5211">
        <v>24</v>
      </c>
      <c r="B5211">
        <v>12663</v>
      </c>
      <c r="C5211">
        <f>VLOOKUP(Table_ExternalData_1[[#This Row],[Discount_Id]],Popusti!A:C,3,0)</f>
        <v>30</v>
      </c>
    </row>
    <row r="5212" spans="1:3" x14ac:dyDescent="0.25">
      <c r="A5212">
        <v>24</v>
      </c>
      <c r="B5212">
        <v>12665</v>
      </c>
      <c r="C5212">
        <f>VLOOKUP(Table_ExternalData_1[[#This Row],[Discount_Id]],Popusti!A:C,3,0)</f>
        <v>30</v>
      </c>
    </row>
    <row r="5213" spans="1:3" x14ac:dyDescent="0.25">
      <c r="A5213">
        <v>24</v>
      </c>
      <c r="B5213">
        <v>12668</v>
      </c>
      <c r="C5213">
        <f>VLOOKUP(Table_ExternalData_1[[#This Row],[Discount_Id]],Popusti!A:C,3,0)</f>
        <v>30</v>
      </c>
    </row>
    <row r="5214" spans="1:3" x14ac:dyDescent="0.25">
      <c r="A5214">
        <v>24</v>
      </c>
      <c r="B5214">
        <v>12670</v>
      </c>
      <c r="C5214">
        <f>VLOOKUP(Table_ExternalData_1[[#This Row],[Discount_Id]],Popusti!A:C,3,0)</f>
        <v>30</v>
      </c>
    </row>
    <row r="5215" spans="1:3" x14ac:dyDescent="0.25">
      <c r="A5215">
        <v>24</v>
      </c>
      <c r="B5215">
        <v>12671</v>
      </c>
      <c r="C5215">
        <f>VLOOKUP(Table_ExternalData_1[[#This Row],[Discount_Id]],Popusti!A:C,3,0)</f>
        <v>30</v>
      </c>
    </row>
    <row r="5216" spans="1:3" x14ac:dyDescent="0.25">
      <c r="A5216">
        <v>24</v>
      </c>
      <c r="B5216">
        <v>12674</v>
      </c>
      <c r="C5216">
        <f>VLOOKUP(Table_ExternalData_1[[#This Row],[Discount_Id]],Popusti!A:C,3,0)</f>
        <v>30</v>
      </c>
    </row>
    <row r="5217" spans="1:3" x14ac:dyDescent="0.25">
      <c r="A5217">
        <v>24</v>
      </c>
      <c r="B5217">
        <v>12724</v>
      </c>
      <c r="C5217">
        <f>VLOOKUP(Table_ExternalData_1[[#This Row],[Discount_Id]],Popusti!A:C,3,0)</f>
        <v>30</v>
      </c>
    </row>
    <row r="5218" spans="1:3" x14ac:dyDescent="0.25">
      <c r="A5218">
        <v>24</v>
      </c>
      <c r="B5218">
        <v>12727</v>
      </c>
      <c r="C5218">
        <f>VLOOKUP(Table_ExternalData_1[[#This Row],[Discount_Id]],Popusti!A:C,3,0)</f>
        <v>30</v>
      </c>
    </row>
    <row r="5219" spans="1:3" x14ac:dyDescent="0.25">
      <c r="A5219">
        <v>24</v>
      </c>
      <c r="B5219">
        <v>12728</v>
      </c>
      <c r="C5219">
        <f>VLOOKUP(Table_ExternalData_1[[#This Row],[Discount_Id]],Popusti!A:C,3,0)</f>
        <v>30</v>
      </c>
    </row>
    <row r="5220" spans="1:3" x14ac:dyDescent="0.25">
      <c r="A5220">
        <v>24</v>
      </c>
      <c r="B5220">
        <v>12729</v>
      </c>
      <c r="C5220">
        <f>VLOOKUP(Table_ExternalData_1[[#This Row],[Discount_Id]],Popusti!A:C,3,0)</f>
        <v>30</v>
      </c>
    </row>
    <row r="5221" spans="1:3" x14ac:dyDescent="0.25">
      <c r="A5221">
        <v>24</v>
      </c>
      <c r="B5221">
        <v>12734</v>
      </c>
      <c r="C5221">
        <f>VLOOKUP(Table_ExternalData_1[[#This Row],[Discount_Id]],Popusti!A:C,3,0)</f>
        <v>30</v>
      </c>
    </row>
    <row r="5222" spans="1:3" x14ac:dyDescent="0.25">
      <c r="A5222">
        <v>24</v>
      </c>
      <c r="B5222">
        <v>12735</v>
      </c>
      <c r="C5222">
        <f>VLOOKUP(Table_ExternalData_1[[#This Row],[Discount_Id]],Popusti!A:C,3,0)</f>
        <v>30</v>
      </c>
    </row>
    <row r="5223" spans="1:3" x14ac:dyDescent="0.25">
      <c r="A5223">
        <v>24</v>
      </c>
      <c r="B5223">
        <v>12791</v>
      </c>
      <c r="C5223">
        <f>VLOOKUP(Table_ExternalData_1[[#This Row],[Discount_Id]],Popusti!A:C,3,0)</f>
        <v>30</v>
      </c>
    </row>
    <row r="5224" spans="1:3" x14ac:dyDescent="0.25">
      <c r="A5224">
        <v>24</v>
      </c>
      <c r="B5224">
        <v>12794</v>
      </c>
      <c r="C5224">
        <f>VLOOKUP(Table_ExternalData_1[[#This Row],[Discount_Id]],Popusti!A:C,3,0)</f>
        <v>30</v>
      </c>
    </row>
    <row r="5225" spans="1:3" x14ac:dyDescent="0.25">
      <c r="A5225">
        <v>24</v>
      </c>
      <c r="B5225">
        <v>12811</v>
      </c>
      <c r="C5225">
        <f>VLOOKUP(Table_ExternalData_1[[#This Row],[Discount_Id]],Popusti!A:C,3,0)</f>
        <v>30</v>
      </c>
    </row>
    <row r="5226" spans="1:3" x14ac:dyDescent="0.25">
      <c r="A5226">
        <v>24</v>
      </c>
      <c r="B5226">
        <v>12812</v>
      </c>
      <c r="C5226">
        <f>VLOOKUP(Table_ExternalData_1[[#This Row],[Discount_Id]],Popusti!A:C,3,0)</f>
        <v>30</v>
      </c>
    </row>
    <row r="5227" spans="1:3" x14ac:dyDescent="0.25">
      <c r="A5227">
        <v>24</v>
      </c>
      <c r="B5227">
        <v>12826</v>
      </c>
      <c r="C5227">
        <f>VLOOKUP(Table_ExternalData_1[[#This Row],[Discount_Id]],Popusti!A:C,3,0)</f>
        <v>30</v>
      </c>
    </row>
    <row r="5228" spans="1:3" x14ac:dyDescent="0.25">
      <c r="A5228">
        <v>24</v>
      </c>
      <c r="B5228">
        <v>12833</v>
      </c>
      <c r="C5228">
        <f>VLOOKUP(Table_ExternalData_1[[#This Row],[Discount_Id]],Popusti!A:C,3,0)</f>
        <v>30</v>
      </c>
    </row>
    <row r="5229" spans="1:3" x14ac:dyDescent="0.25">
      <c r="A5229">
        <v>24</v>
      </c>
      <c r="B5229">
        <v>12834</v>
      </c>
      <c r="C5229">
        <f>VLOOKUP(Table_ExternalData_1[[#This Row],[Discount_Id]],Popusti!A:C,3,0)</f>
        <v>30</v>
      </c>
    </row>
    <row r="5230" spans="1:3" x14ac:dyDescent="0.25">
      <c r="A5230">
        <v>24</v>
      </c>
      <c r="B5230">
        <v>12840</v>
      </c>
      <c r="C5230">
        <f>VLOOKUP(Table_ExternalData_1[[#This Row],[Discount_Id]],Popusti!A:C,3,0)</f>
        <v>30</v>
      </c>
    </row>
    <row r="5231" spans="1:3" x14ac:dyDescent="0.25">
      <c r="A5231">
        <v>24</v>
      </c>
      <c r="B5231">
        <v>12847</v>
      </c>
      <c r="C5231">
        <f>VLOOKUP(Table_ExternalData_1[[#This Row],[Discount_Id]],Popusti!A:C,3,0)</f>
        <v>30</v>
      </c>
    </row>
    <row r="5232" spans="1:3" x14ac:dyDescent="0.25">
      <c r="A5232">
        <v>24</v>
      </c>
      <c r="B5232">
        <v>12852</v>
      </c>
      <c r="C5232">
        <f>VLOOKUP(Table_ExternalData_1[[#This Row],[Discount_Id]],Popusti!A:C,3,0)</f>
        <v>30</v>
      </c>
    </row>
    <row r="5233" spans="1:3" x14ac:dyDescent="0.25">
      <c r="A5233">
        <v>24</v>
      </c>
      <c r="B5233">
        <v>12853</v>
      </c>
      <c r="C5233">
        <f>VLOOKUP(Table_ExternalData_1[[#This Row],[Discount_Id]],Popusti!A:C,3,0)</f>
        <v>30</v>
      </c>
    </row>
    <row r="5234" spans="1:3" x14ac:dyDescent="0.25">
      <c r="A5234">
        <v>24</v>
      </c>
      <c r="B5234">
        <v>12854</v>
      </c>
      <c r="C5234">
        <f>VLOOKUP(Table_ExternalData_1[[#This Row],[Discount_Id]],Popusti!A:C,3,0)</f>
        <v>30</v>
      </c>
    </row>
    <row r="5235" spans="1:3" x14ac:dyDescent="0.25">
      <c r="A5235">
        <v>24</v>
      </c>
      <c r="B5235">
        <v>12866</v>
      </c>
      <c r="C5235">
        <f>VLOOKUP(Table_ExternalData_1[[#This Row],[Discount_Id]],Popusti!A:C,3,0)</f>
        <v>30</v>
      </c>
    </row>
    <row r="5236" spans="1:3" x14ac:dyDescent="0.25">
      <c r="A5236">
        <v>24</v>
      </c>
      <c r="B5236">
        <v>12879</v>
      </c>
      <c r="C5236">
        <f>VLOOKUP(Table_ExternalData_1[[#This Row],[Discount_Id]],Popusti!A:C,3,0)</f>
        <v>30</v>
      </c>
    </row>
    <row r="5237" spans="1:3" x14ac:dyDescent="0.25">
      <c r="A5237">
        <v>24</v>
      </c>
      <c r="B5237">
        <v>12882</v>
      </c>
      <c r="C5237">
        <f>VLOOKUP(Table_ExternalData_1[[#This Row],[Discount_Id]],Popusti!A:C,3,0)</f>
        <v>30</v>
      </c>
    </row>
    <row r="5238" spans="1:3" x14ac:dyDescent="0.25">
      <c r="A5238">
        <v>24</v>
      </c>
      <c r="B5238">
        <v>12887</v>
      </c>
      <c r="C5238">
        <f>VLOOKUP(Table_ExternalData_1[[#This Row],[Discount_Id]],Popusti!A:C,3,0)</f>
        <v>30</v>
      </c>
    </row>
    <row r="5239" spans="1:3" x14ac:dyDescent="0.25">
      <c r="A5239">
        <v>24</v>
      </c>
      <c r="B5239">
        <v>12892</v>
      </c>
      <c r="C5239">
        <f>VLOOKUP(Table_ExternalData_1[[#This Row],[Discount_Id]],Popusti!A:C,3,0)</f>
        <v>30</v>
      </c>
    </row>
    <row r="5240" spans="1:3" x14ac:dyDescent="0.25">
      <c r="A5240">
        <v>24</v>
      </c>
      <c r="B5240">
        <v>12893</v>
      </c>
      <c r="C5240">
        <f>VLOOKUP(Table_ExternalData_1[[#This Row],[Discount_Id]],Popusti!A:C,3,0)</f>
        <v>30</v>
      </c>
    </row>
    <row r="5241" spans="1:3" x14ac:dyDescent="0.25">
      <c r="A5241">
        <v>24</v>
      </c>
      <c r="B5241">
        <v>12894</v>
      </c>
      <c r="C5241">
        <f>VLOOKUP(Table_ExternalData_1[[#This Row],[Discount_Id]],Popusti!A:C,3,0)</f>
        <v>30</v>
      </c>
    </row>
    <row r="5242" spans="1:3" x14ac:dyDescent="0.25">
      <c r="A5242">
        <v>24</v>
      </c>
      <c r="B5242">
        <v>12898</v>
      </c>
      <c r="C5242">
        <f>VLOOKUP(Table_ExternalData_1[[#This Row],[Discount_Id]],Popusti!A:C,3,0)</f>
        <v>30</v>
      </c>
    </row>
    <row r="5243" spans="1:3" x14ac:dyDescent="0.25">
      <c r="A5243">
        <v>24</v>
      </c>
      <c r="B5243">
        <v>12899</v>
      </c>
      <c r="C5243">
        <f>VLOOKUP(Table_ExternalData_1[[#This Row],[Discount_Id]],Popusti!A:C,3,0)</f>
        <v>30</v>
      </c>
    </row>
    <row r="5244" spans="1:3" x14ac:dyDescent="0.25">
      <c r="A5244">
        <v>24</v>
      </c>
      <c r="B5244">
        <v>12936</v>
      </c>
      <c r="C5244">
        <f>VLOOKUP(Table_ExternalData_1[[#This Row],[Discount_Id]],Popusti!A:C,3,0)</f>
        <v>30</v>
      </c>
    </row>
    <row r="5245" spans="1:3" x14ac:dyDescent="0.25">
      <c r="A5245">
        <v>24</v>
      </c>
      <c r="B5245">
        <v>12968</v>
      </c>
      <c r="C5245">
        <f>VLOOKUP(Table_ExternalData_1[[#This Row],[Discount_Id]],Popusti!A:C,3,0)</f>
        <v>30</v>
      </c>
    </row>
    <row r="5246" spans="1:3" x14ac:dyDescent="0.25">
      <c r="A5246">
        <v>24</v>
      </c>
      <c r="B5246">
        <v>12973</v>
      </c>
      <c r="C5246">
        <f>VLOOKUP(Table_ExternalData_1[[#This Row],[Discount_Id]],Popusti!A:C,3,0)</f>
        <v>30</v>
      </c>
    </row>
    <row r="5247" spans="1:3" x14ac:dyDescent="0.25">
      <c r="A5247">
        <v>24</v>
      </c>
      <c r="B5247">
        <v>12974</v>
      </c>
      <c r="C5247">
        <f>VLOOKUP(Table_ExternalData_1[[#This Row],[Discount_Id]],Popusti!A:C,3,0)</f>
        <v>30</v>
      </c>
    </row>
    <row r="5248" spans="1:3" x14ac:dyDescent="0.25">
      <c r="A5248">
        <v>24</v>
      </c>
      <c r="B5248">
        <v>12983</v>
      </c>
      <c r="C5248">
        <f>VLOOKUP(Table_ExternalData_1[[#This Row],[Discount_Id]],Popusti!A:C,3,0)</f>
        <v>30</v>
      </c>
    </row>
    <row r="5249" spans="1:3" x14ac:dyDescent="0.25">
      <c r="A5249">
        <v>24</v>
      </c>
      <c r="B5249">
        <v>12984</v>
      </c>
      <c r="C5249">
        <f>VLOOKUP(Table_ExternalData_1[[#This Row],[Discount_Id]],Popusti!A:C,3,0)</f>
        <v>30</v>
      </c>
    </row>
    <row r="5250" spans="1:3" x14ac:dyDescent="0.25">
      <c r="A5250">
        <v>24</v>
      </c>
      <c r="B5250">
        <v>12994</v>
      </c>
      <c r="C5250">
        <f>VLOOKUP(Table_ExternalData_1[[#This Row],[Discount_Id]],Popusti!A:C,3,0)</f>
        <v>30</v>
      </c>
    </row>
    <row r="5251" spans="1:3" x14ac:dyDescent="0.25">
      <c r="A5251">
        <v>24</v>
      </c>
      <c r="B5251">
        <v>12995</v>
      </c>
      <c r="C5251">
        <f>VLOOKUP(Table_ExternalData_1[[#This Row],[Discount_Id]],Popusti!A:C,3,0)</f>
        <v>30</v>
      </c>
    </row>
    <row r="5252" spans="1:3" x14ac:dyDescent="0.25">
      <c r="A5252">
        <v>24</v>
      </c>
      <c r="B5252">
        <v>12996</v>
      </c>
      <c r="C5252">
        <f>VLOOKUP(Table_ExternalData_1[[#This Row],[Discount_Id]],Popusti!A:C,3,0)</f>
        <v>30</v>
      </c>
    </row>
    <row r="5253" spans="1:3" x14ac:dyDescent="0.25">
      <c r="A5253">
        <v>24</v>
      </c>
      <c r="B5253">
        <v>12997</v>
      </c>
      <c r="C5253">
        <f>VLOOKUP(Table_ExternalData_1[[#This Row],[Discount_Id]],Popusti!A:C,3,0)</f>
        <v>30</v>
      </c>
    </row>
    <row r="5254" spans="1:3" x14ac:dyDescent="0.25">
      <c r="A5254">
        <v>24</v>
      </c>
      <c r="B5254">
        <v>12998</v>
      </c>
      <c r="C5254">
        <f>VLOOKUP(Table_ExternalData_1[[#This Row],[Discount_Id]],Popusti!A:C,3,0)</f>
        <v>30</v>
      </c>
    </row>
    <row r="5255" spans="1:3" x14ac:dyDescent="0.25">
      <c r="A5255">
        <v>24</v>
      </c>
      <c r="B5255">
        <v>13005</v>
      </c>
      <c r="C5255">
        <f>VLOOKUP(Table_ExternalData_1[[#This Row],[Discount_Id]],Popusti!A:C,3,0)</f>
        <v>30</v>
      </c>
    </row>
    <row r="5256" spans="1:3" x14ac:dyDescent="0.25">
      <c r="A5256">
        <v>24</v>
      </c>
      <c r="B5256">
        <v>13030</v>
      </c>
      <c r="C5256">
        <f>VLOOKUP(Table_ExternalData_1[[#This Row],[Discount_Id]],Popusti!A:C,3,0)</f>
        <v>30</v>
      </c>
    </row>
    <row r="5257" spans="1:3" x14ac:dyDescent="0.25">
      <c r="A5257">
        <v>24</v>
      </c>
      <c r="B5257">
        <v>13031</v>
      </c>
      <c r="C5257">
        <f>VLOOKUP(Table_ExternalData_1[[#This Row],[Discount_Id]],Popusti!A:C,3,0)</f>
        <v>30</v>
      </c>
    </row>
    <row r="5258" spans="1:3" x14ac:dyDescent="0.25">
      <c r="A5258">
        <v>24</v>
      </c>
      <c r="B5258">
        <v>13032</v>
      </c>
      <c r="C5258">
        <f>VLOOKUP(Table_ExternalData_1[[#This Row],[Discount_Id]],Popusti!A:C,3,0)</f>
        <v>30</v>
      </c>
    </row>
    <row r="5259" spans="1:3" x14ac:dyDescent="0.25">
      <c r="A5259">
        <v>24</v>
      </c>
      <c r="B5259">
        <v>13033</v>
      </c>
      <c r="C5259">
        <f>VLOOKUP(Table_ExternalData_1[[#This Row],[Discount_Id]],Popusti!A:C,3,0)</f>
        <v>30</v>
      </c>
    </row>
    <row r="5260" spans="1:3" x14ac:dyDescent="0.25">
      <c r="A5260">
        <v>24</v>
      </c>
      <c r="B5260">
        <v>13034</v>
      </c>
      <c r="C5260">
        <f>VLOOKUP(Table_ExternalData_1[[#This Row],[Discount_Id]],Popusti!A:C,3,0)</f>
        <v>30</v>
      </c>
    </row>
    <row r="5261" spans="1:3" x14ac:dyDescent="0.25">
      <c r="A5261">
        <v>24</v>
      </c>
      <c r="B5261">
        <v>13036</v>
      </c>
      <c r="C5261">
        <f>VLOOKUP(Table_ExternalData_1[[#This Row],[Discount_Id]],Popusti!A:C,3,0)</f>
        <v>30</v>
      </c>
    </row>
    <row r="5262" spans="1:3" x14ac:dyDescent="0.25">
      <c r="A5262">
        <v>24</v>
      </c>
      <c r="B5262">
        <v>13052</v>
      </c>
      <c r="C5262">
        <f>VLOOKUP(Table_ExternalData_1[[#This Row],[Discount_Id]],Popusti!A:C,3,0)</f>
        <v>30</v>
      </c>
    </row>
    <row r="5263" spans="1:3" x14ac:dyDescent="0.25">
      <c r="A5263">
        <v>24</v>
      </c>
      <c r="B5263">
        <v>13053</v>
      </c>
      <c r="C5263">
        <f>VLOOKUP(Table_ExternalData_1[[#This Row],[Discount_Id]],Popusti!A:C,3,0)</f>
        <v>30</v>
      </c>
    </row>
    <row r="5264" spans="1:3" x14ac:dyDescent="0.25">
      <c r="A5264">
        <v>24</v>
      </c>
      <c r="B5264">
        <v>13061</v>
      </c>
      <c r="C5264">
        <f>VLOOKUP(Table_ExternalData_1[[#This Row],[Discount_Id]],Popusti!A:C,3,0)</f>
        <v>30</v>
      </c>
    </row>
    <row r="5265" spans="1:3" x14ac:dyDescent="0.25">
      <c r="A5265">
        <v>24</v>
      </c>
      <c r="B5265">
        <v>13062</v>
      </c>
      <c r="C5265">
        <f>VLOOKUP(Table_ExternalData_1[[#This Row],[Discount_Id]],Popusti!A:C,3,0)</f>
        <v>30</v>
      </c>
    </row>
    <row r="5266" spans="1:3" x14ac:dyDescent="0.25">
      <c r="A5266">
        <v>24</v>
      </c>
      <c r="B5266">
        <v>13063</v>
      </c>
      <c r="C5266">
        <f>VLOOKUP(Table_ExternalData_1[[#This Row],[Discount_Id]],Popusti!A:C,3,0)</f>
        <v>30</v>
      </c>
    </row>
    <row r="5267" spans="1:3" x14ac:dyDescent="0.25">
      <c r="A5267">
        <v>24</v>
      </c>
      <c r="B5267">
        <v>13064</v>
      </c>
      <c r="C5267">
        <f>VLOOKUP(Table_ExternalData_1[[#This Row],[Discount_Id]],Popusti!A:C,3,0)</f>
        <v>30</v>
      </c>
    </row>
    <row r="5268" spans="1:3" x14ac:dyDescent="0.25">
      <c r="A5268">
        <v>24</v>
      </c>
      <c r="B5268">
        <v>13065</v>
      </c>
      <c r="C5268">
        <f>VLOOKUP(Table_ExternalData_1[[#This Row],[Discount_Id]],Popusti!A:C,3,0)</f>
        <v>30</v>
      </c>
    </row>
    <row r="5269" spans="1:3" x14ac:dyDescent="0.25">
      <c r="A5269">
        <v>24</v>
      </c>
      <c r="B5269">
        <v>13066</v>
      </c>
      <c r="C5269">
        <f>VLOOKUP(Table_ExternalData_1[[#This Row],[Discount_Id]],Popusti!A:C,3,0)</f>
        <v>30</v>
      </c>
    </row>
    <row r="5270" spans="1:3" x14ac:dyDescent="0.25">
      <c r="A5270">
        <v>24</v>
      </c>
      <c r="B5270">
        <v>13067</v>
      </c>
      <c r="C5270">
        <f>VLOOKUP(Table_ExternalData_1[[#This Row],[Discount_Id]],Popusti!A:C,3,0)</f>
        <v>30</v>
      </c>
    </row>
    <row r="5271" spans="1:3" x14ac:dyDescent="0.25">
      <c r="A5271">
        <v>24</v>
      </c>
      <c r="B5271">
        <v>13068</v>
      </c>
      <c r="C5271">
        <f>VLOOKUP(Table_ExternalData_1[[#This Row],[Discount_Id]],Popusti!A:C,3,0)</f>
        <v>30</v>
      </c>
    </row>
    <row r="5272" spans="1:3" x14ac:dyDescent="0.25">
      <c r="A5272">
        <v>24</v>
      </c>
      <c r="B5272">
        <v>13069</v>
      </c>
      <c r="C5272">
        <f>VLOOKUP(Table_ExternalData_1[[#This Row],[Discount_Id]],Popusti!A:C,3,0)</f>
        <v>30</v>
      </c>
    </row>
    <row r="5273" spans="1:3" x14ac:dyDescent="0.25">
      <c r="A5273">
        <v>24</v>
      </c>
      <c r="B5273">
        <v>13070</v>
      </c>
      <c r="C5273">
        <f>VLOOKUP(Table_ExternalData_1[[#This Row],[Discount_Id]],Popusti!A:C,3,0)</f>
        <v>30</v>
      </c>
    </row>
    <row r="5274" spans="1:3" x14ac:dyDescent="0.25">
      <c r="A5274">
        <v>24</v>
      </c>
      <c r="B5274">
        <v>13071</v>
      </c>
      <c r="C5274">
        <f>VLOOKUP(Table_ExternalData_1[[#This Row],[Discount_Id]],Popusti!A:C,3,0)</f>
        <v>30</v>
      </c>
    </row>
    <row r="5275" spans="1:3" x14ac:dyDescent="0.25">
      <c r="A5275">
        <v>24</v>
      </c>
      <c r="B5275">
        <v>13072</v>
      </c>
      <c r="C5275">
        <f>VLOOKUP(Table_ExternalData_1[[#This Row],[Discount_Id]],Popusti!A:C,3,0)</f>
        <v>30</v>
      </c>
    </row>
    <row r="5276" spans="1:3" x14ac:dyDescent="0.25">
      <c r="A5276">
        <v>24</v>
      </c>
      <c r="B5276">
        <v>13073</v>
      </c>
      <c r="C5276">
        <f>VLOOKUP(Table_ExternalData_1[[#This Row],[Discount_Id]],Popusti!A:C,3,0)</f>
        <v>30</v>
      </c>
    </row>
    <row r="5277" spans="1:3" x14ac:dyDescent="0.25">
      <c r="A5277">
        <v>24</v>
      </c>
      <c r="B5277">
        <v>13074</v>
      </c>
      <c r="C5277">
        <f>VLOOKUP(Table_ExternalData_1[[#This Row],[Discount_Id]],Popusti!A:C,3,0)</f>
        <v>30</v>
      </c>
    </row>
    <row r="5278" spans="1:3" x14ac:dyDescent="0.25">
      <c r="A5278">
        <v>24</v>
      </c>
      <c r="B5278">
        <v>13075</v>
      </c>
      <c r="C5278">
        <f>VLOOKUP(Table_ExternalData_1[[#This Row],[Discount_Id]],Popusti!A:C,3,0)</f>
        <v>30</v>
      </c>
    </row>
    <row r="5279" spans="1:3" x14ac:dyDescent="0.25">
      <c r="A5279">
        <v>24</v>
      </c>
      <c r="B5279">
        <v>13076</v>
      </c>
      <c r="C5279">
        <f>VLOOKUP(Table_ExternalData_1[[#This Row],[Discount_Id]],Popusti!A:C,3,0)</f>
        <v>30</v>
      </c>
    </row>
    <row r="5280" spans="1:3" x14ac:dyDescent="0.25">
      <c r="A5280">
        <v>24</v>
      </c>
      <c r="B5280">
        <v>13077</v>
      </c>
      <c r="C5280">
        <f>VLOOKUP(Table_ExternalData_1[[#This Row],[Discount_Id]],Popusti!A:C,3,0)</f>
        <v>30</v>
      </c>
    </row>
    <row r="5281" spans="1:3" x14ac:dyDescent="0.25">
      <c r="A5281">
        <v>24</v>
      </c>
      <c r="B5281">
        <v>13078</v>
      </c>
      <c r="C5281">
        <f>VLOOKUP(Table_ExternalData_1[[#This Row],[Discount_Id]],Popusti!A:C,3,0)</f>
        <v>30</v>
      </c>
    </row>
    <row r="5282" spans="1:3" x14ac:dyDescent="0.25">
      <c r="A5282">
        <v>24</v>
      </c>
      <c r="B5282">
        <v>13079</v>
      </c>
      <c r="C5282">
        <f>VLOOKUP(Table_ExternalData_1[[#This Row],[Discount_Id]],Popusti!A:C,3,0)</f>
        <v>30</v>
      </c>
    </row>
    <row r="5283" spans="1:3" x14ac:dyDescent="0.25">
      <c r="A5283">
        <v>24</v>
      </c>
      <c r="B5283">
        <v>13080</v>
      </c>
      <c r="C5283">
        <f>VLOOKUP(Table_ExternalData_1[[#This Row],[Discount_Id]],Popusti!A:C,3,0)</f>
        <v>30</v>
      </c>
    </row>
    <row r="5284" spans="1:3" x14ac:dyDescent="0.25">
      <c r="A5284">
        <v>24</v>
      </c>
      <c r="B5284">
        <v>13081</v>
      </c>
      <c r="C5284">
        <f>VLOOKUP(Table_ExternalData_1[[#This Row],[Discount_Id]],Popusti!A:C,3,0)</f>
        <v>30</v>
      </c>
    </row>
    <row r="5285" spans="1:3" x14ac:dyDescent="0.25">
      <c r="A5285">
        <v>24</v>
      </c>
      <c r="B5285">
        <v>13082</v>
      </c>
      <c r="C5285">
        <f>VLOOKUP(Table_ExternalData_1[[#This Row],[Discount_Id]],Popusti!A:C,3,0)</f>
        <v>30</v>
      </c>
    </row>
    <row r="5286" spans="1:3" x14ac:dyDescent="0.25">
      <c r="A5286">
        <v>24</v>
      </c>
      <c r="B5286">
        <v>13083</v>
      </c>
      <c r="C5286">
        <f>VLOOKUP(Table_ExternalData_1[[#This Row],[Discount_Id]],Popusti!A:C,3,0)</f>
        <v>30</v>
      </c>
    </row>
    <row r="5287" spans="1:3" x14ac:dyDescent="0.25">
      <c r="A5287">
        <v>24</v>
      </c>
      <c r="B5287">
        <v>13084</v>
      </c>
      <c r="C5287">
        <f>VLOOKUP(Table_ExternalData_1[[#This Row],[Discount_Id]],Popusti!A:C,3,0)</f>
        <v>30</v>
      </c>
    </row>
    <row r="5288" spans="1:3" x14ac:dyDescent="0.25">
      <c r="A5288">
        <v>24</v>
      </c>
      <c r="B5288">
        <v>13085</v>
      </c>
      <c r="C5288">
        <f>VLOOKUP(Table_ExternalData_1[[#This Row],[Discount_Id]],Popusti!A:C,3,0)</f>
        <v>30</v>
      </c>
    </row>
    <row r="5289" spans="1:3" x14ac:dyDescent="0.25">
      <c r="A5289">
        <v>24</v>
      </c>
      <c r="B5289">
        <v>13086</v>
      </c>
      <c r="C5289">
        <f>VLOOKUP(Table_ExternalData_1[[#This Row],[Discount_Id]],Popusti!A:C,3,0)</f>
        <v>30</v>
      </c>
    </row>
    <row r="5290" spans="1:3" x14ac:dyDescent="0.25">
      <c r="A5290">
        <v>24</v>
      </c>
      <c r="B5290">
        <v>13087</v>
      </c>
      <c r="C5290">
        <f>VLOOKUP(Table_ExternalData_1[[#This Row],[Discount_Id]],Popusti!A:C,3,0)</f>
        <v>30</v>
      </c>
    </row>
    <row r="5291" spans="1:3" x14ac:dyDescent="0.25">
      <c r="A5291">
        <v>24</v>
      </c>
      <c r="B5291">
        <v>13088</v>
      </c>
      <c r="C5291">
        <f>VLOOKUP(Table_ExternalData_1[[#This Row],[Discount_Id]],Popusti!A:C,3,0)</f>
        <v>30</v>
      </c>
    </row>
    <row r="5292" spans="1:3" x14ac:dyDescent="0.25">
      <c r="A5292">
        <v>24</v>
      </c>
      <c r="B5292">
        <v>13089</v>
      </c>
      <c r="C5292">
        <f>VLOOKUP(Table_ExternalData_1[[#This Row],[Discount_Id]],Popusti!A:C,3,0)</f>
        <v>30</v>
      </c>
    </row>
    <row r="5293" spans="1:3" x14ac:dyDescent="0.25">
      <c r="A5293">
        <v>24</v>
      </c>
      <c r="B5293">
        <v>13090</v>
      </c>
      <c r="C5293">
        <f>VLOOKUP(Table_ExternalData_1[[#This Row],[Discount_Id]],Popusti!A:C,3,0)</f>
        <v>30</v>
      </c>
    </row>
    <row r="5294" spans="1:3" x14ac:dyDescent="0.25">
      <c r="A5294">
        <v>24</v>
      </c>
      <c r="B5294">
        <v>13091</v>
      </c>
      <c r="C5294">
        <f>VLOOKUP(Table_ExternalData_1[[#This Row],[Discount_Id]],Popusti!A:C,3,0)</f>
        <v>30</v>
      </c>
    </row>
    <row r="5295" spans="1:3" x14ac:dyDescent="0.25">
      <c r="A5295">
        <v>24</v>
      </c>
      <c r="B5295">
        <v>13092</v>
      </c>
      <c r="C5295">
        <f>VLOOKUP(Table_ExternalData_1[[#This Row],[Discount_Id]],Popusti!A:C,3,0)</f>
        <v>30</v>
      </c>
    </row>
    <row r="5296" spans="1:3" x14ac:dyDescent="0.25">
      <c r="A5296">
        <v>24</v>
      </c>
      <c r="B5296">
        <v>13093</v>
      </c>
      <c r="C5296">
        <f>VLOOKUP(Table_ExternalData_1[[#This Row],[Discount_Id]],Popusti!A:C,3,0)</f>
        <v>30</v>
      </c>
    </row>
    <row r="5297" spans="1:3" x14ac:dyDescent="0.25">
      <c r="A5297">
        <v>24</v>
      </c>
      <c r="B5297">
        <v>13094</v>
      </c>
      <c r="C5297">
        <f>VLOOKUP(Table_ExternalData_1[[#This Row],[Discount_Id]],Popusti!A:C,3,0)</f>
        <v>30</v>
      </c>
    </row>
    <row r="5298" spans="1:3" x14ac:dyDescent="0.25">
      <c r="A5298">
        <v>24</v>
      </c>
      <c r="B5298">
        <v>13095</v>
      </c>
      <c r="C5298">
        <f>VLOOKUP(Table_ExternalData_1[[#This Row],[Discount_Id]],Popusti!A:C,3,0)</f>
        <v>30</v>
      </c>
    </row>
    <row r="5299" spans="1:3" x14ac:dyDescent="0.25">
      <c r="A5299">
        <v>24</v>
      </c>
      <c r="B5299">
        <v>13096</v>
      </c>
      <c r="C5299">
        <f>VLOOKUP(Table_ExternalData_1[[#This Row],[Discount_Id]],Popusti!A:C,3,0)</f>
        <v>30</v>
      </c>
    </row>
    <row r="5300" spans="1:3" x14ac:dyDescent="0.25">
      <c r="A5300">
        <v>24</v>
      </c>
      <c r="B5300">
        <v>13097</v>
      </c>
      <c r="C5300">
        <f>VLOOKUP(Table_ExternalData_1[[#This Row],[Discount_Id]],Popusti!A:C,3,0)</f>
        <v>30</v>
      </c>
    </row>
    <row r="5301" spans="1:3" x14ac:dyDescent="0.25">
      <c r="A5301">
        <v>24</v>
      </c>
      <c r="B5301">
        <v>13098</v>
      </c>
      <c r="C5301">
        <f>VLOOKUP(Table_ExternalData_1[[#This Row],[Discount_Id]],Popusti!A:C,3,0)</f>
        <v>30</v>
      </c>
    </row>
    <row r="5302" spans="1:3" x14ac:dyDescent="0.25">
      <c r="A5302">
        <v>24</v>
      </c>
      <c r="B5302">
        <v>13099</v>
      </c>
      <c r="C5302">
        <f>VLOOKUP(Table_ExternalData_1[[#This Row],[Discount_Id]],Popusti!A:C,3,0)</f>
        <v>30</v>
      </c>
    </row>
    <row r="5303" spans="1:3" x14ac:dyDescent="0.25">
      <c r="A5303">
        <v>24</v>
      </c>
      <c r="B5303">
        <v>13100</v>
      </c>
      <c r="C5303">
        <f>VLOOKUP(Table_ExternalData_1[[#This Row],[Discount_Id]],Popusti!A:C,3,0)</f>
        <v>30</v>
      </c>
    </row>
    <row r="5304" spans="1:3" x14ac:dyDescent="0.25">
      <c r="A5304">
        <v>24</v>
      </c>
      <c r="B5304">
        <v>13101</v>
      </c>
      <c r="C5304">
        <f>VLOOKUP(Table_ExternalData_1[[#This Row],[Discount_Id]],Popusti!A:C,3,0)</f>
        <v>30</v>
      </c>
    </row>
    <row r="5305" spans="1:3" x14ac:dyDescent="0.25">
      <c r="A5305">
        <v>24</v>
      </c>
      <c r="B5305">
        <v>13102</v>
      </c>
      <c r="C5305">
        <f>VLOOKUP(Table_ExternalData_1[[#This Row],[Discount_Id]],Popusti!A:C,3,0)</f>
        <v>30</v>
      </c>
    </row>
    <row r="5306" spans="1:3" x14ac:dyDescent="0.25">
      <c r="A5306">
        <v>24</v>
      </c>
      <c r="B5306">
        <v>13103</v>
      </c>
      <c r="C5306">
        <f>VLOOKUP(Table_ExternalData_1[[#This Row],[Discount_Id]],Popusti!A:C,3,0)</f>
        <v>30</v>
      </c>
    </row>
    <row r="5307" spans="1:3" x14ac:dyDescent="0.25">
      <c r="A5307">
        <v>24</v>
      </c>
      <c r="B5307">
        <v>13104</v>
      </c>
      <c r="C5307">
        <f>VLOOKUP(Table_ExternalData_1[[#This Row],[Discount_Id]],Popusti!A:C,3,0)</f>
        <v>30</v>
      </c>
    </row>
    <row r="5308" spans="1:3" x14ac:dyDescent="0.25">
      <c r="A5308">
        <v>24</v>
      </c>
      <c r="B5308">
        <v>13105</v>
      </c>
      <c r="C5308">
        <f>VLOOKUP(Table_ExternalData_1[[#This Row],[Discount_Id]],Popusti!A:C,3,0)</f>
        <v>30</v>
      </c>
    </row>
    <row r="5309" spans="1:3" x14ac:dyDescent="0.25">
      <c r="A5309">
        <v>24</v>
      </c>
      <c r="B5309">
        <v>13106</v>
      </c>
      <c r="C5309">
        <f>VLOOKUP(Table_ExternalData_1[[#This Row],[Discount_Id]],Popusti!A:C,3,0)</f>
        <v>30</v>
      </c>
    </row>
    <row r="5310" spans="1:3" x14ac:dyDescent="0.25">
      <c r="A5310">
        <v>24</v>
      </c>
      <c r="B5310">
        <v>13107</v>
      </c>
      <c r="C5310">
        <f>VLOOKUP(Table_ExternalData_1[[#This Row],[Discount_Id]],Popusti!A:C,3,0)</f>
        <v>30</v>
      </c>
    </row>
    <row r="5311" spans="1:3" x14ac:dyDescent="0.25">
      <c r="A5311">
        <v>24</v>
      </c>
      <c r="B5311">
        <v>13108</v>
      </c>
      <c r="C5311">
        <f>VLOOKUP(Table_ExternalData_1[[#This Row],[Discount_Id]],Popusti!A:C,3,0)</f>
        <v>30</v>
      </c>
    </row>
    <row r="5312" spans="1:3" x14ac:dyDescent="0.25">
      <c r="A5312">
        <v>24</v>
      </c>
      <c r="B5312">
        <v>13109</v>
      </c>
      <c r="C5312">
        <f>VLOOKUP(Table_ExternalData_1[[#This Row],[Discount_Id]],Popusti!A:C,3,0)</f>
        <v>30</v>
      </c>
    </row>
    <row r="5313" spans="1:3" x14ac:dyDescent="0.25">
      <c r="A5313">
        <v>24</v>
      </c>
      <c r="B5313">
        <v>13110</v>
      </c>
      <c r="C5313">
        <f>VLOOKUP(Table_ExternalData_1[[#This Row],[Discount_Id]],Popusti!A:C,3,0)</f>
        <v>30</v>
      </c>
    </row>
    <row r="5314" spans="1:3" x14ac:dyDescent="0.25">
      <c r="A5314">
        <v>24</v>
      </c>
      <c r="B5314">
        <v>13111</v>
      </c>
      <c r="C5314">
        <f>VLOOKUP(Table_ExternalData_1[[#This Row],[Discount_Id]],Popusti!A:C,3,0)</f>
        <v>30</v>
      </c>
    </row>
    <row r="5315" spans="1:3" x14ac:dyDescent="0.25">
      <c r="A5315">
        <v>24</v>
      </c>
      <c r="B5315">
        <v>13112</v>
      </c>
      <c r="C5315">
        <f>VLOOKUP(Table_ExternalData_1[[#This Row],[Discount_Id]],Popusti!A:C,3,0)</f>
        <v>30</v>
      </c>
    </row>
    <row r="5316" spans="1:3" x14ac:dyDescent="0.25">
      <c r="A5316">
        <v>24</v>
      </c>
      <c r="B5316">
        <v>13113</v>
      </c>
      <c r="C5316">
        <f>VLOOKUP(Table_ExternalData_1[[#This Row],[Discount_Id]],Popusti!A:C,3,0)</f>
        <v>30</v>
      </c>
    </row>
    <row r="5317" spans="1:3" x14ac:dyDescent="0.25">
      <c r="A5317">
        <v>24</v>
      </c>
      <c r="B5317">
        <v>13114</v>
      </c>
      <c r="C5317">
        <f>VLOOKUP(Table_ExternalData_1[[#This Row],[Discount_Id]],Popusti!A:C,3,0)</f>
        <v>30</v>
      </c>
    </row>
    <row r="5318" spans="1:3" x14ac:dyDescent="0.25">
      <c r="A5318">
        <v>24</v>
      </c>
      <c r="B5318">
        <v>13115</v>
      </c>
      <c r="C5318">
        <f>VLOOKUP(Table_ExternalData_1[[#This Row],[Discount_Id]],Popusti!A:C,3,0)</f>
        <v>30</v>
      </c>
    </row>
    <row r="5319" spans="1:3" x14ac:dyDescent="0.25">
      <c r="A5319">
        <v>24</v>
      </c>
      <c r="B5319">
        <v>13116</v>
      </c>
      <c r="C5319">
        <f>VLOOKUP(Table_ExternalData_1[[#This Row],[Discount_Id]],Popusti!A:C,3,0)</f>
        <v>30</v>
      </c>
    </row>
    <row r="5320" spans="1:3" x14ac:dyDescent="0.25">
      <c r="A5320">
        <v>24</v>
      </c>
      <c r="B5320">
        <v>13117</v>
      </c>
      <c r="C5320">
        <f>VLOOKUP(Table_ExternalData_1[[#This Row],[Discount_Id]],Popusti!A:C,3,0)</f>
        <v>30</v>
      </c>
    </row>
    <row r="5321" spans="1:3" x14ac:dyDescent="0.25">
      <c r="A5321">
        <v>24</v>
      </c>
      <c r="B5321">
        <v>13118</v>
      </c>
      <c r="C5321">
        <f>VLOOKUP(Table_ExternalData_1[[#This Row],[Discount_Id]],Popusti!A:C,3,0)</f>
        <v>30</v>
      </c>
    </row>
    <row r="5322" spans="1:3" x14ac:dyDescent="0.25">
      <c r="A5322">
        <v>24</v>
      </c>
      <c r="B5322">
        <v>13119</v>
      </c>
      <c r="C5322">
        <f>VLOOKUP(Table_ExternalData_1[[#This Row],[Discount_Id]],Popusti!A:C,3,0)</f>
        <v>30</v>
      </c>
    </row>
    <row r="5323" spans="1:3" x14ac:dyDescent="0.25">
      <c r="A5323">
        <v>24</v>
      </c>
      <c r="B5323">
        <v>13120</v>
      </c>
      <c r="C5323">
        <f>VLOOKUP(Table_ExternalData_1[[#This Row],[Discount_Id]],Popusti!A:C,3,0)</f>
        <v>30</v>
      </c>
    </row>
    <row r="5324" spans="1:3" x14ac:dyDescent="0.25">
      <c r="A5324">
        <v>24</v>
      </c>
      <c r="B5324">
        <v>13121</v>
      </c>
      <c r="C5324">
        <f>VLOOKUP(Table_ExternalData_1[[#This Row],[Discount_Id]],Popusti!A:C,3,0)</f>
        <v>30</v>
      </c>
    </row>
    <row r="5325" spans="1:3" x14ac:dyDescent="0.25">
      <c r="A5325">
        <v>24</v>
      </c>
      <c r="B5325">
        <v>13122</v>
      </c>
      <c r="C5325">
        <f>VLOOKUP(Table_ExternalData_1[[#This Row],[Discount_Id]],Popusti!A:C,3,0)</f>
        <v>30</v>
      </c>
    </row>
    <row r="5326" spans="1:3" x14ac:dyDescent="0.25">
      <c r="A5326">
        <v>24</v>
      </c>
      <c r="B5326">
        <v>13123</v>
      </c>
      <c r="C5326">
        <f>VLOOKUP(Table_ExternalData_1[[#This Row],[Discount_Id]],Popusti!A:C,3,0)</f>
        <v>30</v>
      </c>
    </row>
    <row r="5327" spans="1:3" x14ac:dyDescent="0.25">
      <c r="A5327">
        <v>24</v>
      </c>
      <c r="B5327">
        <v>13124</v>
      </c>
      <c r="C5327">
        <f>VLOOKUP(Table_ExternalData_1[[#This Row],[Discount_Id]],Popusti!A:C,3,0)</f>
        <v>30</v>
      </c>
    </row>
    <row r="5328" spans="1:3" x14ac:dyDescent="0.25">
      <c r="A5328">
        <v>24</v>
      </c>
      <c r="B5328">
        <v>13125</v>
      </c>
      <c r="C5328">
        <f>VLOOKUP(Table_ExternalData_1[[#This Row],[Discount_Id]],Popusti!A:C,3,0)</f>
        <v>30</v>
      </c>
    </row>
    <row r="5329" spans="1:3" x14ac:dyDescent="0.25">
      <c r="A5329">
        <v>24</v>
      </c>
      <c r="B5329">
        <v>13126</v>
      </c>
      <c r="C5329">
        <f>VLOOKUP(Table_ExternalData_1[[#This Row],[Discount_Id]],Popusti!A:C,3,0)</f>
        <v>30</v>
      </c>
    </row>
    <row r="5330" spans="1:3" x14ac:dyDescent="0.25">
      <c r="A5330">
        <v>24</v>
      </c>
      <c r="B5330">
        <v>13127</v>
      </c>
      <c r="C5330">
        <f>VLOOKUP(Table_ExternalData_1[[#This Row],[Discount_Id]],Popusti!A:C,3,0)</f>
        <v>30</v>
      </c>
    </row>
    <row r="5331" spans="1:3" x14ac:dyDescent="0.25">
      <c r="A5331">
        <v>24</v>
      </c>
      <c r="B5331">
        <v>13128</v>
      </c>
      <c r="C5331">
        <f>VLOOKUP(Table_ExternalData_1[[#This Row],[Discount_Id]],Popusti!A:C,3,0)</f>
        <v>30</v>
      </c>
    </row>
    <row r="5332" spans="1:3" x14ac:dyDescent="0.25">
      <c r="A5332">
        <v>24</v>
      </c>
      <c r="B5332">
        <v>13129</v>
      </c>
      <c r="C5332">
        <f>VLOOKUP(Table_ExternalData_1[[#This Row],[Discount_Id]],Popusti!A:C,3,0)</f>
        <v>30</v>
      </c>
    </row>
    <row r="5333" spans="1:3" x14ac:dyDescent="0.25">
      <c r="A5333">
        <v>24</v>
      </c>
      <c r="B5333">
        <v>13130</v>
      </c>
      <c r="C5333">
        <f>VLOOKUP(Table_ExternalData_1[[#This Row],[Discount_Id]],Popusti!A:C,3,0)</f>
        <v>30</v>
      </c>
    </row>
    <row r="5334" spans="1:3" x14ac:dyDescent="0.25">
      <c r="A5334">
        <v>24</v>
      </c>
      <c r="B5334">
        <v>13131</v>
      </c>
      <c r="C5334">
        <f>VLOOKUP(Table_ExternalData_1[[#This Row],[Discount_Id]],Popusti!A:C,3,0)</f>
        <v>30</v>
      </c>
    </row>
    <row r="5335" spans="1:3" x14ac:dyDescent="0.25">
      <c r="A5335">
        <v>24</v>
      </c>
      <c r="B5335">
        <v>13132</v>
      </c>
      <c r="C5335">
        <f>VLOOKUP(Table_ExternalData_1[[#This Row],[Discount_Id]],Popusti!A:C,3,0)</f>
        <v>30</v>
      </c>
    </row>
    <row r="5336" spans="1:3" x14ac:dyDescent="0.25">
      <c r="A5336">
        <v>24</v>
      </c>
      <c r="B5336">
        <v>13133</v>
      </c>
      <c r="C5336">
        <f>VLOOKUP(Table_ExternalData_1[[#This Row],[Discount_Id]],Popusti!A:C,3,0)</f>
        <v>30</v>
      </c>
    </row>
    <row r="5337" spans="1:3" x14ac:dyDescent="0.25">
      <c r="A5337">
        <v>24</v>
      </c>
      <c r="B5337">
        <v>13134</v>
      </c>
      <c r="C5337">
        <f>VLOOKUP(Table_ExternalData_1[[#This Row],[Discount_Id]],Popusti!A:C,3,0)</f>
        <v>30</v>
      </c>
    </row>
    <row r="5338" spans="1:3" x14ac:dyDescent="0.25">
      <c r="A5338">
        <v>24</v>
      </c>
      <c r="B5338">
        <v>13135</v>
      </c>
      <c r="C5338">
        <f>VLOOKUP(Table_ExternalData_1[[#This Row],[Discount_Id]],Popusti!A:C,3,0)</f>
        <v>30</v>
      </c>
    </row>
    <row r="5339" spans="1:3" x14ac:dyDescent="0.25">
      <c r="A5339">
        <v>24</v>
      </c>
      <c r="B5339">
        <v>13136</v>
      </c>
      <c r="C5339">
        <f>VLOOKUP(Table_ExternalData_1[[#This Row],[Discount_Id]],Popusti!A:C,3,0)</f>
        <v>30</v>
      </c>
    </row>
    <row r="5340" spans="1:3" x14ac:dyDescent="0.25">
      <c r="A5340">
        <v>24</v>
      </c>
      <c r="B5340">
        <v>13137</v>
      </c>
      <c r="C5340">
        <f>VLOOKUP(Table_ExternalData_1[[#This Row],[Discount_Id]],Popusti!A:C,3,0)</f>
        <v>30</v>
      </c>
    </row>
    <row r="5341" spans="1:3" x14ac:dyDescent="0.25">
      <c r="A5341">
        <v>24</v>
      </c>
      <c r="B5341">
        <v>13138</v>
      </c>
      <c r="C5341">
        <f>VLOOKUP(Table_ExternalData_1[[#This Row],[Discount_Id]],Popusti!A:C,3,0)</f>
        <v>30</v>
      </c>
    </row>
    <row r="5342" spans="1:3" x14ac:dyDescent="0.25">
      <c r="A5342">
        <v>24</v>
      </c>
      <c r="B5342">
        <v>13139</v>
      </c>
      <c r="C5342">
        <f>VLOOKUP(Table_ExternalData_1[[#This Row],[Discount_Id]],Popusti!A:C,3,0)</f>
        <v>30</v>
      </c>
    </row>
    <row r="5343" spans="1:3" x14ac:dyDescent="0.25">
      <c r="A5343">
        <v>24</v>
      </c>
      <c r="B5343">
        <v>13140</v>
      </c>
      <c r="C5343">
        <f>VLOOKUP(Table_ExternalData_1[[#This Row],[Discount_Id]],Popusti!A:C,3,0)</f>
        <v>30</v>
      </c>
    </row>
    <row r="5344" spans="1:3" x14ac:dyDescent="0.25">
      <c r="A5344">
        <v>24</v>
      </c>
      <c r="B5344">
        <v>13141</v>
      </c>
      <c r="C5344">
        <f>VLOOKUP(Table_ExternalData_1[[#This Row],[Discount_Id]],Popusti!A:C,3,0)</f>
        <v>30</v>
      </c>
    </row>
    <row r="5345" spans="1:3" x14ac:dyDescent="0.25">
      <c r="A5345">
        <v>24</v>
      </c>
      <c r="B5345">
        <v>13142</v>
      </c>
      <c r="C5345">
        <f>VLOOKUP(Table_ExternalData_1[[#This Row],[Discount_Id]],Popusti!A:C,3,0)</f>
        <v>30</v>
      </c>
    </row>
    <row r="5346" spans="1:3" x14ac:dyDescent="0.25">
      <c r="A5346">
        <v>24</v>
      </c>
      <c r="B5346">
        <v>13143</v>
      </c>
      <c r="C5346">
        <f>VLOOKUP(Table_ExternalData_1[[#This Row],[Discount_Id]],Popusti!A:C,3,0)</f>
        <v>30</v>
      </c>
    </row>
    <row r="5347" spans="1:3" x14ac:dyDescent="0.25">
      <c r="A5347">
        <v>24</v>
      </c>
      <c r="B5347">
        <v>13144</v>
      </c>
      <c r="C5347">
        <f>VLOOKUP(Table_ExternalData_1[[#This Row],[Discount_Id]],Popusti!A:C,3,0)</f>
        <v>30</v>
      </c>
    </row>
    <row r="5348" spans="1:3" x14ac:dyDescent="0.25">
      <c r="A5348">
        <v>24</v>
      </c>
      <c r="B5348">
        <v>13145</v>
      </c>
      <c r="C5348">
        <f>VLOOKUP(Table_ExternalData_1[[#This Row],[Discount_Id]],Popusti!A:C,3,0)</f>
        <v>30</v>
      </c>
    </row>
    <row r="5349" spans="1:3" x14ac:dyDescent="0.25">
      <c r="A5349">
        <v>24</v>
      </c>
      <c r="B5349">
        <v>13146</v>
      </c>
      <c r="C5349">
        <f>VLOOKUP(Table_ExternalData_1[[#This Row],[Discount_Id]],Popusti!A:C,3,0)</f>
        <v>30</v>
      </c>
    </row>
    <row r="5350" spans="1:3" x14ac:dyDescent="0.25">
      <c r="A5350">
        <v>24</v>
      </c>
      <c r="B5350">
        <v>13147</v>
      </c>
      <c r="C5350">
        <f>VLOOKUP(Table_ExternalData_1[[#This Row],[Discount_Id]],Popusti!A:C,3,0)</f>
        <v>30</v>
      </c>
    </row>
    <row r="5351" spans="1:3" x14ac:dyDescent="0.25">
      <c r="A5351">
        <v>24</v>
      </c>
      <c r="B5351">
        <v>13148</v>
      </c>
      <c r="C5351">
        <f>VLOOKUP(Table_ExternalData_1[[#This Row],[Discount_Id]],Popusti!A:C,3,0)</f>
        <v>30</v>
      </c>
    </row>
    <row r="5352" spans="1:3" x14ac:dyDescent="0.25">
      <c r="A5352">
        <v>24</v>
      </c>
      <c r="B5352">
        <v>13149</v>
      </c>
      <c r="C5352">
        <f>VLOOKUP(Table_ExternalData_1[[#This Row],[Discount_Id]],Popusti!A:C,3,0)</f>
        <v>30</v>
      </c>
    </row>
    <row r="5353" spans="1:3" x14ac:dyDescent="0.25">
      <c r="A5353">
        <v>24</v>
      </c>
      <c r="B5353">
        <v>13150</v>
      </c>
      <c r="C5353">
        <f>VLOOKUP(Table_ExternalData_1[[#This Row],[Discount_Id]],Popusti!A:C,3,0)</f>
        <v>30</v>
      </c>
    </row>
    <row r="5354" spans="1:3" x14ac:dyDescent="0.25">
      <c r="A5354">
        <v>24</v>
      </c>
      <c r="B5354">
        <v>13151</v>
      </c>
      <c r="C5354">
        <f>VLOOKUP(Table_ExternalData_1[[#This Row],[Discount_Id]],Popusti!A:C,3,0)</f>
        <v>30</v>
      </c>
    </row>
    <row r="5355" spans="1:3" x14ac:dyDescent="0.25">
      <c r="A5355">
        <v>24</v>
      </c>
      <c r="B5355">
        <v>13152</v>
      </c>
      <c r="C5355">
        <f>VLOOKUP(Table_ExternalData_1[[#This Row],[Discount_Id]],Popusti!A:C,3,0)</f>
        <v>30</v>
      </c>
    </row>
    <row r="5356" spans="1:3" x14ac:dyDescent="0.25">
      <c r="A5356">
        <v>24</v>
      </c>
      <c r="B5356">
        <v>13153</v>
      </c>
      <c r="C5356">
        <f>VLOOKUP(Table_ExternalData_1[[#This Row],[Discount_Id]],Popusti!A:C,3,0)</f>
        <v>30</v>
      </c>
    </row>
    <row r="5357" spans="1:3" x14ac:dyDescent="0.25">
      <c r="A5357">
        <v>24</v>
      </c>
      <c r="B5357">
        <v>13154</v>
      </c>
      <c r="C5357">
        <f>VLOOKUP(Table_ExternalData_1[[#This Row],[Discount_Id]],Popusti!A:C,3,0)</f>
        <v>30</v>
      </c>
    </row>
    <row r="5358" spans="1:3" x14ac:dyDescent="0.25">
      <c r="A5358">
        <v>24</v>
      </c>
      <c r="B5358">
        <v>13160</v>
      </c>
      <c r="C5358">
        <f>VLOOKUP(Table_ExternalData_1[[#This Row],[Discount_Id]],Popusti!A:C,3,0)</f>
        <v>30</v>
      </c>
    </row>
    <row r="5359" spans="1:3" x14ac:dyDescent="0.25">
      <c r="A5359">
        <v>24</v>
      </c>
      <c r="B5359">
        <v>13162</v>
      </c>
      <c r="C5359">
        <f>VLOOKUP(Table_ExternalData_1[[#This Row],[Discount_Id]],Popusti!A:C,3,0)</f>
        <v>30</v>
      </c>
    </row>
    <row r="5360" spans="1:3" x14ac:dyDescent="0.25">
      <c r="A5360">
        <v>24</v>
      </c>
      <c r="B5360">
        <v>13170</v>
      </c>
      <c r="C5360">
        <f>VLOOKUP(Table_ExternalData_1[[#This Row],[Discount_Id]],Popusti!A:C,3,0)</f>
        <v>30</v>
      </c>
    </row>
    <row r="5361" spans="1:3" x14ac:dyDescent="0.25">
      <c r="A5361">
        <v>24</v>
      </c>
      <c r="B5361">
        <v>13181</v>
      </c>
      <c r="C5361">
        <f>VLOOKUP(Table_ExternalData_1[[#This Row],[Discount_Id]],Popusti!A:C,3,0)</f>
        <v>30</v>
      </c>
    </row>
    <row r="5362" spans="1:3" x14ac:dyDescent="0.25">
      <c r="A5362">
        <v>24</v>
      </c>
      <c r="B5362">
        <v>13182</v>
      </c>
      <c r="C5362">
        <f>VLOOKUP(Table_ExternalData_1[[#This Row],[Discount_Id]],Popusti!A:C,3,0)</f>
        <v>30</v>
      </c>
    </row>
    <row r="5363" spans="1:3" x14ac:dyDescent="0.25">
      <c r="A5363">
        <v>24</v>
      </c>
      <c r="B5363">
        <v>13183</v>
      </c>
      <c r="C5363">
        <f>VLOOKUP(Table_ExternalData_1[[#This Row],[Discount_Id]],Popusti!A:C,3,0)</f>
        <v>30</v>
      </c>
    </row>
    <row r="5364" spans="1:3" x14ac:dyDescent="0.25">
      <c r="A5364">
        <v>24</v>
      </c>
      <c r="B5364">
        <v>13184</v>
      </c>
      <c r="C5364">
        <f>VLOOKUP(Table_ExternalData_1[[#This Row],[Discount_Id]],Popusti!A:C,3,0)</f>
        <v>30</v>
      </c>
    </row>
    <row r="5365" spans="1:3" x14ac:dyDescent="0.25">
      <c r="A5365">
        <v>24</v>
      </c>
      <c r="B5365">
        <v>13185</v>
      </c>
      <c r="C5365">
        <f>VLOOKUP(Table_ExternalData_1[[#This Row],[Discount_Id]],Popusti!A:C,3,0)</f>
        <v>30</v>
      </c>
    </row>
    <row r="5366" spans="1:3" x14ac:dyDescent="0.25">
      <c r="A5366">
        <v>24</v>
      </c>
      <c r="B5366">
        <v>13188</v>
      </c>
      <c r="C5366">
        <f>VLOOKUP(Table_ExternalData_1[[#This Row],[Discount_Id]],Popusti!A:C,3,0)</f>
        <v>30</v>
      </c>
    </row>
    <row r="5367" spans="1:3" x14ac:dyDescent="0.25">
      <c r="A5367">
        <v>24</v>
      </c>
      <c r="B5367">
        <v>13197</v>
      </c>
      <c r="C5367">
        <f>VLOOKUP(Table_ExternalData_1[[#This Row],[Discount_Id]],Popusti!A:C,3,0)</f>
        <v>30</v>
      </c>
    </row>
    <row r="5368" spans="1:3" x14ac:dyDescent="0.25">
      <c r="A5368">
        <v>24</v>
      </c>
      <c r="B5368">
        <v>13198</v>
      </c>
      <c r="C5368">
        <f>VLOOKUP(Table_ExternalData_1[[#This Row],[Discount_Id]],Popusti!A:C,3,0)</f>
        <v>30</v>
      </c>
    </row>
    <row r="5369" spans="1:3" x14ac:dyDescent="0.25">
      <c r="A5369">
        <v>24</v>
      </c>
      <c r="B5369">
        <v>13199</v>
      </c>
      <c r="C5369">
        <f>VLOOKUP(Table_ExternalData_1[[#This Row],[Discount_Id]],Popusti!A:C,3,0)</f>
        <v>30</v>
      </c>
    </row>
    <row r="5370" spans="1:3" x14ac:dyDescent="0.25">
      <c r="A5370">
        <v>24</v>
      </c>
      <c r="B5370">
        <v>13200</v>
      </c>
      <c r="C5370">
        <f>VLOOKUP(Table_ExternalData_1[[#This Row],[Discount_Id]],Popusti!A:C,3,0)</f>
        <v>30</v>
      </c>
    </row>
    <row r="5371" spans="1:3" x14ac:dyDescent="0.25">
      <c r="A5371">
        <v>24</v>
      </c>
      <c r="B5371">
        <v>13201</v>
      </c>
      <c r="C5371">
        <f>VLOOKUP(Table_ExternalData_1[[#This Row],[Discount_Id]],Popusti!A:C,3,0)</f>
        <v>30</v>
      </c>
    </row>
    <row r="5372" spans="1:3" x14ac:dyDescent="0.25">
      <c r="A5372">
        <v>24</v>
      </c>
      <c r="B5372">
        <v>13213</v>
      </c>
      <c r="C5372">
        <f>VLOOKUP(Table_ExternalData_1[[#This Row],[Discount_Id]],Popusti!A:C,3,0)</f>
        <v>30</v>
      </c>
    </row>
    <row r="5373" spans="1:3" x14ac:dyDescent="0.25">
      <c r="A5373">
        <v>24</v>
      </c>
      <c r="B5373">
        <v>13235</v>
      </c>
      <c r="C5373">
        <f>VLOOKUP(Table_ExternalData_1[[#This Row],[Discount_Id]],Popusti!A:C,3,0)</f>
        <v>30</v>
      </c>
    </row>
    <row r="5374" spans="1:3" x14ac:dyDescent="0.25">
      <c r="A5374">
        <v>24</v>
      </c>
      <c r="B5374">
        <v>13246</v>
      </c>
      <c r="C5374">
        <f>VLOOKUP(Table_ExternalData_1[[#This Row],[Discount_Id]],Popusti!A:C,3,0)</f>
        <v>30</v>
      </c>
    </row>
    <row r="5375" spans="1:3" x14ac:dyDescent="0.25">
      <c r="A5375">
        <v>24</v>
      </c>
      <c r="B5375">
        <v>13276</v>
      </c>
      <c r="C5375">
        <f>VLOOKUP(Table_ExternalData_1[[#This Row],[Discount_Id]],Popusti!A:C,3,0)</f>
        <v>30</v>
      </c>
    </row>
    <row r="5376" spans="1:3" x14ac:dyDescent="0.25">
      <c r="A5376">
        <v>24</v>
      </c>
      <c r="B5376">
        <v>13298</v>
      </c>
      <c r="C5376">
        <f>VLOOKUP(Table_ExternalData_1[[#This Row],[Discount_Id]],Popusti!A:C,3,0)</f>
        <v>30</v>
      </c>
    </row>
    <row r="5377" spans="1:3" x14ac:dyDescent="0.25">
      <c r="A5377">
        <v>24</v>
      </c>
      <c r="B5377">
        <v>13299</v>
      </c>
      <c r="C5377">
        <f>VLOOKUP(Table_ExternalData_1[[#This Row],[Discount_Id]],Popusti!A:C,3,0)</f>
        <v>30</v>
      </c>
    </row>
    <row r="5378" spans="1:3" x14ac:dyDescent="0.25">
      <c r="A5378">
        <v>24</v>
      </c>
      <c r="B5378">
        <v>13325</v>
      </c>
      <c r="C5378">
        <f>VLOOKUP(Table_ExternalData_1[[#This Row],[Discount_Id]],Popusti!A:C,3,0)</f>
        <v>30</v>
      </c>
    </row>
    <row r="5379" spans="1:3" x14ac:dyDescent="0.25">
      <c r="A5379">
        <v>24</v>
      </c>
      <c r="B5379">
        <v>13326</v>
      </c>
      <c r="C5379">
        <f>VLOOKUP(Table_ExternalData_1[[#This Row],[Discount_Id]],Popusti!A:C,3,0)</f>
        <v>30</v>
      </c>
    </row>
    <row r="5380" spans="1:3" x14ac:dyDescent="0.25">
      <c r="A5380">
        <v>24</v>
      </c>
      <c r="B5380">
        <v>13327</v>
      </c>
      <c r="C5380">
        <f>VLOOKUP(Table_ExternalData_1[[#This Row],[Discount_Id]],Popusti!A:C,3,0)</f>
        <v>30</v>
      </c>
    </row>
    <row r="5381" spans="1:3" x14ac:dyDescent="0.25">
      <c r="A5381">
        <v>24</v>
      </c>
      <c r="B5381">
        <v>13328</v>
      </c>
      <c r="C5381">
        <f>VLOOKUP(Table_ExternalData_1[[#This Row],[Discount_Id]],Popusti!A:C,3,0)</f>
        <v>30</v>
      </c>
    </row>
    <row r="5382" spans="1:3" x14ac:dyDescent="0.25">
      <c r="A5382">
        <v>24</v>
      </c>
      <c r="B5382">
        <v>13329</v>
      </c>
      <c r="C5382">
        <f>VLOOKUP(Table_ExternalData_1[[#This Row],[Discount_Id]],Popusti!A:C,3,0)</f>
        <v>30</v>
      </c>
    </row>
    <row r="5383" spans="1:3" x14ac:dyDescent="0.25">
      <c r="A5383">
        <v>24</v>
      </c>
      <c r="B5383">
        <v>13339</v>
      </c>
      <c r="C5383">
        <f>VLOOKUP(Table_ExternalData_1[[#This Row],[Discount_Id]],Popusti!A:C,3,0)</f>
        <v>30</v>
      </c>
    </row>
    <row r="5384" spans="1:3" x14ac:dyDescent="0.25">
      <c r="A5384">
        <v>24</v>
      </c>
      <c r="B5384">
        <v>13340</v>
      </c>
      <c r="C5384">
        <f>VLOOKUP(Table_ExternalData_1[[#This Row],[Discount_Id]],Popusti!A:C,3,0)</f>
        <v>30</v>
      </c>
    </row>
    <row r="5385" spans="1:3" x14ac:dyDescent="0.25">
      <c r="A5385">
        <v>24</v>
      </c>
      <c r="B5385">
        <v>13361</v>
      </c>
      <c r="C5385">
        <f>VLOOKUP(Table_ExternalData_1[[#This Row],[Discount_Id]],Popusti!A:C,3,0)</f>
        <v>30</v>
      </c>
    </row>
    <row r="5386" spans="1:3" x14ac:dyDescent="0.25">
      <c r="A5386">
        <v>24</v>
      </c>
      <c r="B5386">
        <v>13362</v>
      </c>
      <c r="C5386">
        <f>VLOOKUP(Table_ExternalData_1[[#This Row],[Discount_Id]],Popusti!A:C,3,0)</f>
        <v>30</v>
      </c>
    </row>
    <row r="5387" spans="1:3" x14ac:dyDescent="0.25">
      <c r="A5387">
        <v>24</v>
      </c>
      <c r="B5387">
        <v>13374</v>
      </c>
      <c r="C5387">
        <f>VLOOKUP(Table_ExternalData_1[[#This Row],[Discount_Id]],Popusti!A:C,3,0)</f>
        <v>30</v>
      </c>
    </row>
    <row r="5388" spans="1:3" x14ac:dyDescent="0.25">
      <c r="A5388">
        <v>24</v>
      </c>
      <c r="B5388">
        <v>13375</v>
      </c>
      <c r="C5388">
        <f>VLOOKUP(Table_ExternalData_1[[#This Row],[Discount_Id]],Popusti!A:C,3,0)</f>
        <v>30</v>
      </c>
    </row>
    <row r="5389" spans="1:3" x14ac:dyDescent="0.25">
      <c r="A5389">
        <v>24</v>
      </c>
      <c r="B5389">
        <v>13387</v>
      </c>
      <c r="C5389">
        <f>VLOOKUP(Table_ExternalData_1[[#This Row],[Discount_Id]],Popusti!A:C,3,0)</f>
        <v>30</v>
      </c>
    </row>
    <row r="5390" spans="1:3" x14ac:dyDescent="0.25">
      <c r="A5390">
        <v>24</v>
      </c>
      <c r="B5390">
        <v>13447</v>
      </c>
      <c r="C5390">
        <f>VLOOKUP(Table_ExternalData_1[[#This Row],[Discount_Id]],Popusti!A:C,3,0)</f>
        <v>30</v>
      </c>
    </row>
    <row r="5391" spans="1:3" x14ac:dyDescent="0.25">
      <c r="A5391">
        <v>24</v>
      </c>
      <c r="B5391">
        <v>13448</v>
      </c>
      <c r="C5391">
        <f>VLOOKUP(Table_ExternalData_1[[#This Row],[Discount_Id]],Popusti!A:C,3,0)</f>
        <v>30</v>
      </c>
    </row>
    <row r="5392" spans="1:3" x14ac:dyDescent="0.25">
      <c r="A5392">
        <v>24</v>
      </c>
      <c r="B5392">
        <v>13449</v>
      </c>
      <c r="C5392">
        <f>VLOOKUP(Table_ExternalData_1[[#This Row],[Discount_Id]],Popusti!A:C,3,0)</f>
        <v>30</v>
      </c>
    </row>
    <row r="5393" spans="1:3" x14ac:dyDescent="0.25">
      <c r="A5393">
        <v>24</v>
      </c>
      <c r="B5393">
        <v>13450</v>
      </c>
      <c r="C5393">
        <f>VLOOKUP(Table_ExternalData_1[[#This Row],[Discount_Id]],Popusti!A:C,3,0)</f>
        <v>30</v>
      </c>
    </row>
    <row r="5394" spans="1:3" x14ac:dyDescent="0.25">
      <c r="A5394">
        <v>24</v>
      </c>
      <c r="B5394">
        <v>13451</v>
      </c>
      <c r="C5394">
        <f>VLOOKUP(Table_ExternalData_1[[#This Row],[Discount_Id]],Popusti!A:C,3,0)</f>
        <v>30</v>
      </c>
    </row>
    <row r="5395" spans="1:3" x14ac:dyDescent="0.25">
      <c r="A5395">
        <v>24</v>
      </c>
      <c r="B5395">
        <v>13454</v>
      </c>
      <c r="C5395">
        <f>VLOOKUP(Table_ExternalData_1[[#This Row],[Discount_Id]],Popusti!A:C,3,0)</f>
        <v>30</v>
      </c>
    </row>
    <row r="5396" spans="1:3" x14ac:dyDescent="0.25">
      <c r="A5396">
        <v>24</v>
      </c>
      <c r="B5396">
        <v>13463</v>
      </c>
      <c r="C5396">
        <f>VLOOKUP(Table_ExternalData_1[[#This Row],[Discount_Id]],Popusti!A:C,3,0)</f>
        <v>30</v>
      </c>
    </row>
    <row r="5397" spans="1:3" x14ac:dyDescent="0.25">
      <c r="A5397">
        <v>24</v>
      </c>
      <c r="B5397">
        <v>13483</v>
      </c>
      <c r="C5397">
        <f>VLOOKUP(Table_ExternalData_1[[#This Row],[Discount_Id]],Popusti!A:C,3,0)</f>
        <v>30</v>
      </c>
    </row>
    <row r="5398" spans="1:3" x14ac:dyDescent="0.25">
      <c r="A5398">
        <v>24</v>
      </c>
      <c r="B5398">
        <v>13505</v>
      </c>
      <c r="C5398">
        <f>VLOOKUP(Table_ExternalData_1[[#This Row],[Discount_Id]],Popusti!A:C,3,0)</f>
        <v>30</v>
      </c>
    </row>
    <row r="5399" spans="1:3" x14ac:dyDescent="0.25">
      <c r="A5399">
        <v>24</v>
      </c>
      <c r="B5399">
        <v>13516</v>
      </c>
      <c r="C5399">
        <f>VLOOKUP(Table_ExternalData_1[[#This Row],[Discount_Id]],Popusti!A:C,3,0)</f>
        <v>30</v>
      </c>
    </row>
    <row r="5400" spans="1:3" x14ac:dyDescent="0.25">
      <c r="A5400">
        <v>24</v>
      </c>
      <c r="B5400">
        <v>13549</v>
      </c>
      <c r="C5400">
        <f>VLOOKUP(Table_ExternalData_1[[#This Row],[Discount_Id]],Popusti!A:C,3,0)</f>
        <v>30</v>
      </c>
    </row>
    <row r="5401" spans="1:3" x14ac:dyDescent="0.25">
      <c r="A5401">
        <v>24</v>
      </c>
      <c r="B5401">
        <v>13554</v>
      </c>
      <c r="C5401">
        <f>VLOOKUP(Table_ExternalData_1[[#This Row],[Discount_Id]],Popusti!A:C,3,0)</f>
        <v>30</v>
      </c>
    </row>
    <row r="5402" spans="1:3" x14ac:dyDescent="0.25">
      <c r="A5402">
        <v>24</v>
      </c>
      <c r="B5402">
        <v>13555</v>
      </c>
      <c r="C5402">
        <f>VLOOKUP(Table_ExternalData_1[[#This Row],[Discount_Id]],Popusti!A:C,3,0)</f>
        <v>30</v>
      </c>
    </row>
    <row r="5403" spans="1:3" x14ac:dyDescent="0.25">
      <c r="A5403">
        <v>24</v>
      </c>
      <c r="B5403">
        <v>13556</v>
      </c>
      <c r="C5403">
        <f>VLOOKUP(Table_ExternalData_1[[#This Row],[Discount_Id]],Popusti!A:C,3,0)</f>
        <v>30</v>
      </c>
    </row>
    <row r="5404" spans="1:3" x14ac:dyDescent="0.25">
      <c r="A5404">
        <v>24</v>
      </c>
      <c r="B5404">
        <v>13588</v>
      </c>
      <c r="C5404">
        <f>VLOOKUP(Table_ExternalData_1[[#This Row],[Discount_Id]],Popusti!A:C,3,0)</f>
        <v>30</v>
      </c>
    </row>
    <row r="5405" spans="1:3" x14ac:dyDescent="0.25">
      <c r="A5405">
        <v>24</v>
      </c>
      <c r="B5405">
        <v>13605</v>
      </c>
      <c r="C5405">
        <f>VLOOKUP(Table_ExternalData_1[[#This Row],[Discount_Id]],Popusti!A:C,3,0)</f>
        <v>30</v>
      </c>
    </row>
    <row r="5406" spans="1:3" x14ac:dyDescent="0.25">
      <c r="A5406">
        <v>24</v>
      </c>
      <c r="B5406">
        <v>13610</v>
      </c>
      <c r="C5406">
        <f>VLOOKUP(Table_ExternalData_1[[#This Row],[Discount_Id]],Popusti!A:C,3,0)</f>
        <v>30</v>
      </c>
    </row>
    <row r="5407" spans="1:3" x14ac:dyDescent="0.25">
      <c r="A5407">
        <v>24</v>
      </c>
      <c r="B5407">
        <v>13611</v>
      </c>
      <c r="C5407">
        <f>VLOOKUP(Table_ExternalData_1[[#This Row],[Discount_Id]],Popusti!A:C,3,0)</f>
        <v>30</v>
      </c>
    </row>
    <row r="5408" spans="1:3" x14ac:dyDescent="0.25">
      <c r="A5408">
        <v>24</v>
      </c>
      <c r="B5408">
        <v>13618</v>
      </c>
      <c r="C5408">
        <f>VLOOKUP(Table_ExternalData_1[[#This Row],[Discount_Id]],Popusti!A:C,3,0)</f>
        <v>30</v>
      </c>
    </row>
    <row r="5409" spans="1:3" x14ac:dyDescent="0.25">
      <c r="A5409">
        <v>24</v>
      </c>
      <c r="B5409">
        <v>13624</v>
      </c>
      <c r="C5409">
        <f>VLOOKUP(Table_ExternalData_1[[#This Row],[Discount_Id]],Popusti!A:C,3,0)</f>
        <v>30</v>
      </c>
    </row>
    <row r="5410" spans="1:3" x14ac:dyDescent="0.25">
      <c r="A5410">
        <v>24</v>
      </c>
      <c r="B5410">
        <v>13625</v>
      </c>
      <c r="C5410">
        <f>VLOOKUP(Table_ExternalData_1[[#This Row],[Discount_Id]],Popusti!A:C,3,0)</f>
        <v>30</v>
      </c>
    </row>
    <row r="5411" spans="1:3" x14ac:dyDescent="0.25">
      <c r="A5411">
        <v>24</v>
      </c>
      <c r="B5411">
        <v>13626</v>
      </c>
      <c r="C5411">
        <f>VLOOKUP(Table_ExternalData_1[[#This Row],[Discount_Id]],Popusti!A:C,3,0)</f>
        <v>30</v>
      </c>
    </row>
    <row r="5412" spans="1:3" x14ac:dyDescent="0.25">
      <c r="A5412">
        <v>24</v>
      </c>
      <c r="B5412">
        <v>13627</v>
      </c>
      <c r="C5412">
        <f>VLOOKUP(Table_ExternalData_1[[#This Row],[Discount_Id]],Popusti!A:C,3,0)</f>
        <v>30</v>
      </c>
    </row>
    <row r="5413" spans="1:3" x14ac:dyDescent="0.25">
      <c r="A5413">
        <v>24</v>
      </c>
      <c r="B5413">
        <v>13628</v>
      </c>
      <c r="C5413">
        <f>VLOOKUP(Table_ExternalData_1[[#This Row],[Discount_Id]],Popusti!A:C,3,0)</f>
        <v>30</v>
      </c>
    </row>
    <row r="5414" spans="1:3" x14ac:dyDescent="0.25">
      <c r="A5414">
        <v>24</v>
      </c>
      <c r="B5414">
        <v>13632</v>
      </c>
      <c r="C5414">
        <f>VLOOKUP(Table_ExternalData_1[[#This Row],[Discount_Id]],Popusti!A:C,3,0)</f>
        <v>30</v>
      </c>
    </row>
    <row r="5415" spans="1:3" x14ac:dyDescent="0.25">
      <c r="A5415">
        <v>24</v>
      </c>
      <c r="B5415">
        <v>13640</v>
      </c>
      <c r="C5415">
        <f>VLOOKUP(Table_ExternalData_1[[#This Row],[Discount_Id]],Popusti!A:C,3,0)</f>
        <v>30</v>
      </c>
    </row>
    <row r="5416" spans="1:3" x14ac:dyDescent="0.25">
      <c r="A5416">
        <v>24</v>
      </c>
      <c r="B5416">
        <v>13644</v>
      </c>
      <c r="C5416">
        <f>VLOOKUP(Table_ExternalData_1[[#This Row],[Discount_Id]],Popusti!A:C,3,0)</f>
        <v>30</v>
      </c>
    </row>
    <row r="5417" spans="1:3" x14ac:dyDescent="0.25">
      <c r="A5417">
        <v>24</v>
      </c>
      <c r="B5417">
        <v>13678</v>
      </c>
      <c r="C5417">
        <f>VLOOKUP(Table_ExternalData_1[[#This Row],[Discount_Id]],Popusti!A:C,3,0)</f>
        <v>30</v>
      </c>
    </row>
    <row r="5418" spans="1:3" x14ac:dyDescent="0.25">
      <c r="A5418">
        <v>24</v>
      </c>
      <c r="B5418">
        <v>13687</v>
      </c>
      <c r="C5418">
        <f>VLOOKUP(Table_ExternalData_1[[#This Row],[Discount_Id]],Popusti!A:C,3,0)</f>
        <v>30</v>
      </c>
    </row>
    <row r="5419" spans="1:3" x14ac:dyDescent="0.25">
      <c r="A5419">
        <v>24</v>
      </c>
      <c r="B5419">
        <v>13688</v>
      </c>
      <c r="C5419">
        <f>VLOOKUP(Table_ExternalData_1[[#This Row],[Discount_Id]],Popusti!A:C,3,0)</f>
        <v>30</v>
      </c>
    </row>
    <row r="5420" spans="1:3" x14ac:dyDescent="0.25">
      <c r="A5420">
        <v>24</v>
      </c>
      <c r="B5420">
        <v>13689</v>
      </c>
      <c r="C5420">
        <f>VLOOKUP(Table_ExternalData_1[[#This Row],[Discount_Id]],Popusti!A:C,3,0)</f>
        <v>30</v>
      </c>
    </row>
    <row r="5421" spans="1:3" x14ac:dyDescent="0.25">
      <c r="A5421">
        <v>24</v>
      </c>
      <c r="B5421">
        <v>13690</v>
      </c>
      <c r="C5421">
        <f>VLOOKUP(Table_ExternalData_1[[#This Row],[Discount_Id]],Popusti!A:C,3,0)</f>
        <v>30</v>
      </c>
    </row>
    <row r="5422" spans="1:3" x14ac:dyDescent="0.25">
      <c r="A5422">
        <v>24</v>
      </c>
      <c r="B5422">
        <v>13693</v>
      </c>
      <c r="C5422">
        <f>VLOOKUP(Table_ExternalData_1[[#This Row],[Discount_Id]],Popusti!A:C,3,0)</f>
        <v>30</v>
      </c>
    </row>
    <row r="5423" spans="1:3" x14ac:dyDescent="0.25">
      <c r="A5423">
        <v>24</v>
      </c>
      <c r="B5423">
        <v>13694</v>
      </c>
      <c r="C5423">
        <f>VLOOKUP(Table_ExternalData_1[[#This Row],[Discount_Id]],Popusti!A:C,3,0)</f>
        <v>30</v>
      </c>
    </row>
    <row r="5424" spans="1:3" x14ac:dyDescent="0.25">
      <c r="A5424">
        <v>24</v>
      </c>
      <c r="B5424">
        <v>13695</v>
      </c>
      <c r="C5424">
        <f>VLOOKUP(Table_ExternalData_1[[#This Row],[Discount_Id]],Popusti!A:C,3,0)</f>
        <v>30</v>
      </c>
    </row>
    <row r="5425" spans="1:3" x14ac:dyDescent="0.25">
      <c r="A5425">
        <v>24</v>
      </c>
      <c r="B5425">
        <v>13696</v>
      </c>
      <c r="C5425">
        <f>VLOOKUP(Table_ExternalData_1[[#This Row],[Discount_Id]],Popusti!A:C,3,0)</f>
        <v>30</v>
      </c>
    </row>
    <row r="5426" spans="1:3" x14ac:dyDescent="0.25">
      <c r="A5426">
        <v>24</v>
      </c>
      <c r="B5426">
        <v>13697</v>
      </c>
      <c r="C5426">
        <f>VLOOKUP(Table_ExternalData_1[[#This Row],[Discount_Id]],Popusti!A:C,3,0)</f>
        <v>30</v>
      </c>
    </row>
    <row r="5427" spans="1:3" x14ac:dyDescent="0.25">
      <c r="A5427">
        <v>24</v>
      </c>
      <c r="B5427">
        <v>13699</v>
      </c>
      <c r="C5427">
        <f>VLOOKUP(Table_ExternalData_1[[#This Row],[Discount_Id]],Popusti!A:C,3,0)</f>
        <v>30</v>
      </c>
    </row>
    <row r="5428" spans="1:3" x14ac:dyDescent="0.25">
      <c r="A5428">
        <v>24</v>
      </c>
      <c r="B5428">
        <v>13704</v>
      </c>
      <c r="C5428">
        <f>VLOOKUP(Table_ExternalData_1[[#This Row],[Discount_Id]],Popusti!A:C,3,0)</f>
        <v>30</v>
      </c>
    </row>
    <row r="5429" spans="1:3" x14ac:dyDescent="0.25">
      <c r="A5429">
        <v>24</v>
      </c>
      <c r="B5429">
        <v>13719</v>
      </c>
      <c r="C5429">
        <f>VLOOKUP(Table_ExternalData_1[[#This Row],[Discount_Id]],Popusti!A:C,3,0)</f>
        <v>30</v>
      </c>
    </row>
    <row r="5430" spans="1:3" x14ac:dyDescent="0.25">
      <c r="A5430">
        <v>24</v>
      </c>
      <c r="B5430">
        <v>13720</v>
      </c>
      <c r="C5430">
        <f>VLOOKUP(Table_ExternalData_1[[#This Row],[Discount_Id]],Popusti!A:C,3,0)</f>
        <v>30</v>
      </c>
    </row>
    <row r="5431" spans="1:3" x14ac:dyDescent="0.25">
      <c r="A5431">
        <v>24</v>
      </c>
      <c r="B5431">
        <v>13723</v>
      </c>
      <c r="C5431">
        <f>VLOOKUP(Table_ExternalData_1[[#This Row],[Discount_Id]],Popusti!A:C,3,0)</f>
        <v>30</v>
      </c>
    </row>
    <row r="5432" spans="1:3" x14ac:dyDescent="0.25">
      <c r="A5432">
        <v>24</v>
      </c>
      <c r="B5432">
        <v>13731</v>
      </c>
      <c r="C5432">
        <f>VLOOKUP(Table_ExternalData_1[[#This Row],[Discount_Id]],Popusti!A:C,3,0)</f>
        <v>30</v>
      </c>
    </row>
    <row r="5433" spans="1:3" x14ac:dyDescent="0.25">
      <c r="A5433">
        <v>24</v>
      </c>
      <c r="B5433">
        <v>13733</v>
      </c>
      <c r="C5433">
        <f>VLOOKUP(Table_ExternalData_1[[#This Row],[Discount_Id]],Popusti!A:C,3,0)</f>
        <v>30</v>
      </c>
    </row>
    <row r="5434" spans="1:3" x14ac:dyDescent="0.25">
      <c r="A5434">
        <v>24</v>
      </c>
      <c r="B5434">
        <v>13734</v>
      </c>
      <c r="C5434">
        <f>VLOOKUP(Table_ExternalData_1[[#This Row],[Discount_Id]],Popusti!A:C,3,0)</f>
        <v>30</v>
      </c>
    </row>
    <row r="5435" spans="1:3" x14ac:dyDescent="0.25">
      <c r="A5435">
        <v>24</v>
      </c>
      <c r="B5435">
        <v>13735</v>
      </c>
      <c r="C5435">
        <f>VLOOKUP(Table_ExternalData_1[[#This Row],[Discount_Id]],Popusti!A:C,3,0)</f>
        <v>30</v>
      </c>
    </row>
    <row r="5436" spans="1:3" x14ac:dyDescent="0.25">
      <c r="A5436">
        <v>24</v>
      </c>
      <c r="B5436">
        <v>13736</v>
      </c>
      <c r="C5436">
        <f>VLOOKUP(Table_ExternalData_1[[#This Row],[Discount_Id]],Popusti!A:C,3,0)</f>
        <v>30</v>
      </c>
    </row>
    <row r="5437" spans="1:3" x14ac:dyDescent="0.25">
      <c r="A5437">
        <v>24</v>
      </c>
      <c r="B5437">
        <v>13745</v>
      </c>
      <c r="C5437">
        <f>VLOOKUP(Table_ExternalData_1[[#This Row],[Discount_Id]],Popusti!A:C,3,0)</f>
        <v>30</v>
      </c>
    </row>
    <row r="5438" spans="1:3" x14ac:dyDescent="0.25">
      <c r="A5438">
        <v>24</v>
      </c>
      <c r="B5438">
        <v>13746</v>
      </c>
      <c r="C5438">
        <f>VLOOKUP(Table_ExternalData_1[[#This Row],[Discount_Id]],Popusti!A:C,3,0)</f>
        <v>30</v>
      </c>
    </row>
    <row r="5439" spans="1:3" x14ac:dyDescent="0.25">
      <c r="A5439">
        <v>24</v>
      </c>
      <c r="B5439">
        <v>13747</v>
      </c>
      <c r="C5439">
        <f>VLOOKUP(Table_ExternalData_1[[#This Row],[Discount_Id]],Popusti!A:C,3,0)</f>
        <v>30</v>
      </c>
    </row>
    <row r="5440" spans="1:3" x14ac:dyDescent="0.25">
      <c r="A5440">
        <v>24</v>
      </c>
      <c r="B5440">
        <v>13748</v>
      </c>
      <c r="C5440">
        <f>VLOOKUP(Table_ExternalData_1[[#This Row],[Discount_Id]],Popusti!A:C,3,0)</f>
        <v>30</v>
      </c>
    </row>
    <row r="5441" spans="1:3" x14ac:dyDescent="0.25">
      <c r="A5441">
        <v>24</v>
      </c>
      <c r="B5441">
        <v>13749</v>
      </c>
      <c r="C5441">
        <f>VLOOKUP(Table_ExternalData_1[[#This Row],[Discount_Id]],Popusti!A:C,3,0)</f>
        <v>30</v>
      </c>
    </row>
    <row r="5442" spans="1:3" x14ac:dyDescent="0.25">
      <c r="A5442">
        <v>24</v>
      </c>
      <c r="B5442">
        <v>13750</v>
      </c>
      <c r="C5442">
        <f>VLOOKUP(Table_ExternalData_1[[#This Row],[Discount_Id]],Popusti!A:C,3,0)</f>
        <v>30</v>
      </c>
    </row>
    <row r="5443" spans="1:3" x14ac:dyDescent="0.25">
      <c r="A5443">
        <v>24</v>
      </c>
      <c r="B5443">
        <v>13751</v>
      </c>
      <c r="C5443">
        <f>VLOOKUP(Table_ExternalData_1[[#This Row],[Discount_Id]],Popusti!A:C,3,0)</f>
        <v>30</v>
      </c>
    </row>
    <row r="5444" spans="1:3" x14ac:dyDescent="0.25">
      <c r="A5444">
        <v>24</v>
      </c>
      <c r="B5444">
        <v>13752</v>
      </c>
      <c r="C5444">
        <f>VLOOKUP(Table_ExternalData_1[[#This Row],[Discount_Id]],Popusti!A:C,3,0)</f>
        <v>30</v>
      </c>
    </row>
    <row r="5445" spans="1:3" x14ac:dyDescent="0.25">
      <c r="A5445">
        <v>24</v>
      </c>
      <c r="B5445">
        <v>13755</v>
      </c>
      <c r="C5445">
        <f>VLOOKUP(Table_ExternalData_1[[#This Row],[Discount_Id]],Popusti!A:C,3,0)</f>
        <v>30</v>
      </c>
    </row>
    <row r="5446" spans="1:3" x14ac:dyDescent="0.25">
      <c r="A5446">
        <v>24</v>
      </c>
      <c r="B5446">
        <v>13756</v>
      </c>
      <c r="C5446">
        <f>VLOOKUP(Table_ExternalData_1[[#This Row],[Discount_Id]],Popusti!A:C,3,0)</f>
        <v>30</v>
      </c>
    </row>
    <row r="5447" spans="1:3" x14ac:dyDescent="0.25">
      <c r="A5447">
        <v>24</v>
      </c>
      <c r="B5447">
        <v>13757</v>
      </c>
      <c r="C5447">
        <f>VLOOKUP(Table_ExternalData_1[[#This Row],[Discount_Id]],Popusti!A:C,3,0)</f>
        <v>30</v>
      </c>
    </row>
    <row r="5448" spans="1:3" x14ac:dyDescent="0.25">
      <c r="A5448">
        <v>24</v>
      </c>
      <c r="B5448">
        <v>13758</v>
      </c>
      <c r="C5448">
        <f>VLOOKUP(Table_ExternalData_1[[#This Row],[Discount_Id]],Popusti!A:C,3,0)</f>
        <v>30</v>
      </c>
    </row>
    <row r="5449" spans="1:3" x14ac:dyDescent="0.25">
      <c r="A5449">
        <v>24</v>
      </c>
      <c r="B5449">
        <v>13759</v>
      </c>
      <c r="C5449">
        <f>VLOOKUP(Table_ExternalData_1[[#This Row],[Discount_Id]],Popusti!A:C,3,0)</f>
        <v>30</v>
      </c>
    </row>
    <row r="5450" spans="1:3" x14ac:dyDescent="0.25">
      <c r="A5450">
        <v>24</v>
      </c>
      <c r="B5450">
        <v>13761</v>
      </c>
      <c r="C5450">
        <f>VLOOKUP(Table_ExternalData_1[[#This Row],[Discount_Id]],Popusti!A:C,3,0)</f>
        <v>30</v>
      </c>
    </row>
    <row r="5451" spans="1:3" x14ac:dyDescent="0.25">
      <c r="A5451">
        <v>24</v>
      </c>
      <c r="B5451">
        <v>13775</v>
      </c>
      <c r="C5451">
        <f>VLOOKUP(Table_ExternalData_1[[#This Row],[Discount_Id]],Popusti!A:C,3,0)</f>
        <v>30</v>
      </c>
    </row>
    <row r="5452" spans="1:3" x14ac:dyDescent="0.25">
      <c r="A5452">
        <v>24</v>
      </c>
      <c r="B5452">
        <v>13776</v>
      </c>
      <c r="C5452">
        <f>VLOOKUP(Table_ExternalData_1[[#This Row],[Discount_Id]],Popusti!A:C,3,0)</f>
        <v>30</v>
      </c>
    </row>
    <row r="5453" spans="1:3" x14ac:dyDescent="0.25">
      <c r="A5453">
        <v>24</v>
      </c>
      <c r="B5453">
        <v>13778</v>
      </c>
      <c r="C5453">
        <f>VLOOKUP(Table_ExternalData_1[[#This Row],[Discount_Id]],Popusti!A:C,3,0)</f>
        <v>30</v>
      </c>
    </row>
    <row r="5454" spans="1:3" x14ac:dyDescent="0.25">
      <c r="A5454">
        <v>24</v>
      </c>
      <c r="B5454">
        <v>13779</v>
      </c>
      <c r="C5454">
        <f>VLOOKUP(Table_ExternalData_1[[#This Row],[Discount_Id]],Popusti!A:C,3,0)</f>
        <v>30</v>
      </c>
    </row>
    <row r="5455" spans="1:3" x14ac:dyDescent="0.25">
      <c r="A5455">
        <v>24</v>
      </c>
      <c r="B5455">
        <v>13780</v>
      </c>
      <c r="C5455">
        <f>VLOOKUP(Table_ExternalData_1[[#This Row],[Discount_Id]],Popusti!A:C,3,0)</f>
        <v>30</v>
      </c>
    </row>
    <row r="5456" spans="1:3" x14ac:dyDescent="0.25">
      <c r="A5456">
        <v>24</v>
      </c>
      <c r="B5456">
        <v>13798</v>
      </c>
      <c r="C5456">
        <f>VLOOKUP(Table_ExternalData_1[[#This Row],[Discount_Id]],Popusti!A:C,3,0)</f>
        <v>30</v>
      </c>
    </row>
    <row r="5457" spans="1:3" x14ac:dyDescent="0.25">
      <c r="A5457">
        <v>24</v>
      </c>
      <c r="B5457">
        <v>13805</v>
      </c>
      <c r="C5457">
        <f>VLOOKUP(Table_ExternalData_1[[#This Row],[Discount_Id]],Popusti!A:C,3,0)</f>
        <v>30</v>
      </c>
    </row>
    <row r="5458" spans="1:3" x14ac:dyDescent="0.25">
      <c r="A5458">
        <v>24</v>
      </c>
      <c r="B5458">
        <v>13811</v>
      </c>
      <c r="C5458">
        <f>VLOOKUP(Table_ExternalData_1[[#This Row],[Discount_Id]],Popusti!A:C,3,0)</f>
        <v>30</v>
      </c>
    </row>
    <row r="5459" spans="1:3" x14ac:dyDescent="0.25">
      <c r="A5459">
        <v>24</v>
      </c>
      <c r="B5459">
        <v>13812</v>
      </c>
      <c r="C5459">
        <f>VLOOKUP(Table_ExternalData_1[[#This Row],[Discount_Id]],Popusti!A:C,3,0)</f>
        <v>30</v>
      </c>
    </row>
    <row r="5460" spans="1:3" x14ac:dyDescent="0.25">
      <c r="A5460">
        <v>24</v>
      </c>
      <c r="B5460">
        <v>13813</v>
      </c>
      <c r="C5460">
        <f>VLOOKUP(Table_ExternalData_1[[#This Row],[Discount_Id]],Popusti!A:C,3,0)</f>
        <v>30</v>
      </c>
    </row>
    <row r="5461" spans="1:3" x14ac:dyDescent="0.25">
      <c r="A5461">
        <v>24</v>
      </c>
      <c r="B5461">
        <v>13814</v>
      </c>
      <c r="C5461">
        <f>VLOOKUP(Table_ExternalData_1[[#This Row],[Discount_Id]],Popusti!A:C,3,0)</f>
        <v>30</v>
      </c>
    </row>
    <row r="5462" spans="1:3" x14ac:dyDescent="0.25">
      <c r="A5462">
        <v>24</v>
      </c>
      <c r="B5462">
        <v>13832</v>
      </c>
      <c r="C5462">
        <f>VLOOKUP(Table_ExternalData_1[[#This Row],[Discount_Id]],Popusti!A:C,3,0)</f>
        <v>30</v>
      </c>
    </row>
    <row r="5463" spans="1:3" x14ac:dyDescent="0.25">
      <c r="A5463">
        <v>24</v>
      </c>
      <c r="B5463">
        <v>13839</v>
      </c>
      <c r="C5463">
        <f>VLOOKUP(Table_ExternalData_1[[#This Row],[Discount_Id]],Popusti!A:C,3,0)</f>
        <v>30</v>
      </c>
    </row>
    <row r="5464" spans="1:3" x14ac:dyDescent="0.25">
      <c r="A5464">
        <v>24</v>
      </c>
      <c r="B5464">
        <v>13844</v>
      </c>
      <c r="C5464">
        <f>VLOOKUP(Table_ExternalData_1[[#This Row],[Discount_Id]],Popusti!A:C,3,0)</f>
        <v>30</v>
      </c>
    </row>
    <row r="5465" spans="1:3" x14ac:dyDescent="0.25">
      <c r="A5465">
        <v>24</v>
      </c>
      <c r="B5465">
        <v>13853</v>
      </c>
      <c r="C5465">
        <f>VLOOKUP(Table_ExternalData_1[[#This Row],[Discount_Id]],Popusti!A:C,3,0)</f>
        <v>30</v>
      </c>
    </row>
    <row r="5466" spans="1:3" x14ac:dyDescent="0.25">
      <c r="A5466">
        <v>24</v>
      </c>
      <c r="B5466">
        <v>13856</v>
      </c>
      <c r="C5466">
        <f>VLOOKUP(Table_ExternalData_1[[#This Row],[Discount_Id]],Popusti!A:C,3,0)</f>
        <v>30</v>
      </c>
    </row>
    <row r="5467" spans="1:3" x14ac:dyDescent="0.25">
      <c r="A5467">
        <v>24</v>
      </c>
      <c r="B5467">
        <v>13869</v>
      </c>
      <c r="C5467">
        <f>VLOOKUP(Table_ExternalData_1[[#This Row],[Discount_Id]],Popusti!A:C,3,0)</f>
        <v>30</v>
      </c>
    </row>
    <row r="5468" spans="1:3" x14ac:dyDescent="0.25">
      <c r="A5468">
        <v>24</v>
      </c>
      <c r="B5468">
        <v>13875</v>
      </c>
      <c r="C5468">
        <f>VLOOKUP(Table_ExternalData_1[[#This Row],[Discount_Id]],Popusti!A:C,3,0)</f>
        <v>30</v>
      </c>
    </row>
    <row r="5469" spans="1:3" x14ac:dyDescent="0.25">
      <c r="A5469">
        <v>24</v>
      </c>
      <c r="B5469">
        <v>13876</v>
      </c>
      <c r="C5469">
        <f>VLOOKUP(Table_ExternalData_1[[#This Row],[Discount_Id]],Popusti!A:C,3,0)</f>
        <v>30</v>
      </c>
    </row>
    <row r="5470" spans="1:3" x14ac:dyDescent="0.25">
      <c r="A5470">
        <v>24</v>
      </c>
      <c r="B5470">
        <v>13891</v>
      </c>
      <c r="C5470">
        <f>VLOOKUP(Table_ExternalData_1[[#This Row],[Discount_Id]],Popusti!A:C,3,0)</f>
        <v>30</v>
      </c>
    </row>
    <row r="5471" spans="1:3" x14ac:dyDescent="0.25">
      <c r="A5471">
        <v>24</v>
      </c>
      <c r="B5471">
        <v>13892</v>
      </c>
      <c r="C5471">
        <f>VLOOKUP(Table_ExternalData_1[[#This Row],[Discount_Id]],Popusti!A:C,3,0)</f>
        <v>30</v>
      </c>
    </row>
    <row r="5472" spans="1:3" x14ac:dyDescent="0.25">
      <c r="A5472">
        <v>24</v>
      </c>
      <c r="B5472">
        <v>13923</v>
      </c>
      <c r="C5472">
        <f>VLOOKUP(Table_ExternalData_1[[#This Row],[Discount_Id]],Popusti!A:C,3,0)</f>
        <v>30</v>
      </c>
    </row>
    <row r="5473" spans="1:3" x14ac:dyDescent="0.25">
      <c r="A5473">
        <v>24</v>
      </c>
      <c r="B5473">
        <v>13927</v>
      </c>
      <c r="C5473">
        <f>VLOOKUP(Table_ExternalData_1[[#This Row],[Discount_Id]],Popusti!A:C,3,0)</f>
        <v>30</v>
      </c>
    </row>
    <row r="5474" spans="1:3" x14ac:dyDescent="0.25">
      <c r="A5474">
        <v>24</v>
      </c>
      <c r="B5474">
        <v>13963</v>
      </c>
      <c r="C5474">
        <f>VLOOKUP(Table_ExternalData_1[[#This Row],[Discount_Id]],Popusti!A:C,3,0)</f>
        <v>30</v>
      </c>
    </row>
    <row r="5475" spans="1:3" x14ac:dyDescent="0.25">
      <c r="A5475">
        <v>24</v>
      </c>
      <c r="B5475">
        <v>13971</v>
      </c>
      <c r="C5475">
        <f>VLOOKUP(Table_ExternalData_1[[#This Row],[Discount_Id]],Popusti!A:C,3,0)</f>
        <v>30</v>
      </c>
    </row>
    <row r="5476" spans="1:3" x14ac:dyDescent="0.25">
      <c r="A5476">
        <v>24</v>
      </c>
      <c r="B5476">
        <v>13982</v>
      </c>
      <c r="C5476">
        <f>VLOOKUP(Table_ExternalData_1[[#This Row],[Discount_Id]],Popusti!A:C,3,0)</f>
        <v>30</v>
      </c>
    </row>
    <row r="5477" spans="1:3" x14ac:dyDescent="0.25">
      <c r="A5477">
        <v>24</v>
      </c>
      <c r="B5477">
        <v>13996</v>
      </c>
      <c r="C5477">
        <f>VLOOKUP(Table_ExternalData_1[[#This Row],[Discount_Id]],Popusti!A:C,3,0)</f>
        <v>30</v>
      </c>
    </row>
    <row r="5478" spans="1:3" x14ac:dyDescent="0.25">
      <c r="A5478">
        <v>24</v>
      </c>
      <c r="B5478">
        <v>13997</v>
      </c>
      <c r="C5478">
        <f>VLOOKUP(Table_ExternalData_1[[#This Row],[Discount_Id]],Popusti!A:C,3,0)</f>
        <v>30</v>
      </c>
    </row>
    <row r="5479" spans="1:3" x14ac:dyDescent="0.25">
      <c r="A5479">
        <v>24</v>
      </c>
      <c r="B5479">
        <v>14014</v>
      </c>
      <c r="C5479">
        <f>VLOOKUP(Table_ExternalData_1[[#This Row],[Discount_Id]],Popusti!A:C,3,0)</f>
        <v>30</v>
      </c>
    </row>
    <row r="5480" spans="1:3" x14ac:dyDescent="0.25">
      <c r="A5480">
        <v>24</v>
      </c>
      <c r="B5480">
        <v>14018</v>
      </c>
      <c r="C5480">
        <f>VLOOKUP(Table_ExternalData_1[[#This Row],[Discount_Id]],Popusti!A:C,3,0)</f>
        <v>30</v>
      </c>
    </row>
    <row r="5481" spans="1:3" x14ac:dyDescent="0.25">
      <c r="A5481">
        <v>24</v>
      </c>
      <c r="B5481">
        <v>14057</v>
      </c>
      <c r="C5481">
        <f>VLOOKUP(Table_ExternalData_1[[#This Row],[Discount_Id]],Popusti!A:C,3,0)</f>
        <v>30</v>
      </c>
    </row>
    <row r="5482" spans="1:3" x14ac:dyDescent="0.25">
      <c r="A5482">
        <v>24</v>
      </c>
      <c r="B5482">
        <v>14065</v>
      </c>
      <c r="C5482">
        <f>VLOOKUP(Table_ExternalData_1[[#This Row],[Discount_Id]],Popusti!A:C,3,0)</f>
        <v>30</v>
      </c>
    </row>
    <row r="5483" spans="1:3" x14ac:dyDescent="0.25">
      <c r="A5483">
        <v>24</v>
      </c>
      <c r="B5483">
        <v>14075</v>
      </c>
      <c r="C5483">
        <f>VLOOKUP(Table_ExternalData_1[[#This Row],[Discount_Id]],Popusti!A:C,3,0)</f>
        <v>30</v>
      </c>
    </row>
    <row r="5484" spans="1:3" x14ac:dyDescent="0.25">
      <c r="A5484">
        <v>24</v>
      </c>
      <c r="B5484">
        <v>14097</v>
      </c>
      <c r="C5484">
        <f>VLOOKUP(Table_ExternalData_1[[#This Row],[Discount_Id]],Popusti!A:C,3,0)</f>
        <v>30</v>
      </c>
    </row>
    <row r="5485" spans="1:3" x14ac:dyDescent="0.25">
      <c r="A5485">
        <v>24</v>
      </c>
      <c r="B5485">
        <v>14099</v>
      </c>
      <c r="C5485">
        <f>VLOOKUP(Table_ExternalData_1[[#This Row],[Discount_Id]],Popusti!A:C,3,0)</f>
        <v>30</v>
      </c>
    </row>
    <row r="5486" spans="1:3" x14ac:dyDescent="0.25">
      <c r="A5486">
        <v>24</v>
      </c>
      <c r="B5486">
        <v>14132</v>
      </c>
      <c r="C5486">
        <f>VLOOKUP(Table_ExternalData_1[[#This Row],[Discount_Id]],Popusti!A:C,3,0)</f>
        <v>30</v>
      </c>
    </row>
    <row r="5487" spans="1:3" x14ac:dyDescent="0.25">
      <c r="A5487">
        <v>24</v>
      </c>
      <c r="B5487">
        <v>14152</v>
      </c>
      <c r="C5487">
        <f>VLOOKUP(Table_ExternalData_1[[#This Row],[Discount_Id]],Popusti!A:C,3,0)</f>
        <v>30</v>
      </c>
    </row>
    <row r="5488" spans="1:3" x14ac:dyDescent="0.25">
      <c r="A5488">
        <v>24</v>
      </c>
      <c r="B5488">
        <v>14153</v>
      </c>
      <c r="C5488">
        <f>VLOOKUP(Table_ExternalData_1[[#This Row],[Discount_Id]],Popusti!A:C,3,0)</f>
        <v>30</v>
      </c>
    </row>
    <row r="5489" spans="1:3" x14ac:dyDescent="0.25">
      <c r="A5489">
        <v>24</v>
      </c>
      <c r="B5489">
        <v>14154</v>
      </c>
      <c r="C5489">
        <f>VLOOKUP(Table_ExternalData_1[[#This Row],[Discount_Id]],Popusti!A:C,3,0)</f>
        <v>30</v>
      </c>
    </row>
    <row r="5490" spans="1:3" x14ac:dyDescent="0.25">
      <c r="A5490">
        <v>24</v>
      </c>
      <c r="B5490">
        <v>14155</v>
      </c>
      <c r="C5490">
        <f>VLOOKUP(Table_ExternalData_1[[#This Row],[Discount_Id]],Popusti!A:C,3,0)</f>
        <v>30</v>
      </c>
    </row>
    <row r="5491" spans="1:3" x14ac:dyDescent="0.25">
      <c r="A5491">
        <v>24</v>
      </c>
      <c r="B5491">
        <v>14156</v>
      </c>
      <c r="C5491">
        <f>VLOOKUP(Table_ExternalData_1[[#This Row],[Discount_Id]],Popusti!A:C,3,0)</f>
        <v>30</v>
      </c>
    </row>
    <row r="5492" spans="1:3" x14ac:dyDescent="0.25">
      <c r="A5492">
        <v>24</v>
      </c>
      <c r="B5492">
        <v>14157</v>
      </c>
      <c r="C5492">
        <f>VLOOKUP(Table_ExternalData_1[[#This Row],[Discount_Id]],Popusti!A:C,3,0)</f>
        <v>30</v>
      </c>
    </row>
    <row r="5493" spans="1:3" x14ac:dyDescent="0.25">
      <c r="A5493">
        <v>24</v>
      </c>
      <c r="B5493">
        <v>14158</v>
      </c>
      <c r="C5493">
        <f>VLOOKUP(Table_ExternalData_1[[#This Row],[Discount_Id]],Popusti!A:C,3,0)</f>
        <v>30</v>
      </c>
    </row>
    <row r="5494" spans="1:3" x14ac:dyDescent="0.25">
      <c r="A5494">
        <v>24</v>
      </c>
      <c r="B5494">
        <v>14160</v>
      </c>
      <c r="C5494">
        <f>VLOOKUP(Table_ExternalData_1[[#This Row],[Discount_Id]],Popusti!A:C,3,0)</f>
        <v>30</v>
      </c>
    </row>
    <row r="5495" spans="1:3" x14ac:dyDescent="0.25">
      <c r="A5495">
        <v>24</v>
      </c>
      <c r="B5495">
        <v>14163</v>
      </c>
      <c r="C5495">
        <f>VLOOKUP(Table_ExternalData_1[[#This Row],[Discount_Id]],Popusti!A:C,3,0)</f>
        <v>30</v>
      </c>
    </row>
    <row r="5496" spans="1:3" x14ac:dyDescent="0.25">
      <c r="A5496">
        <v>24</v>
      </c>
      <c r="B5496">
        <v>14172</v>
      </c>
      <c r="C5496">
        <f>VLOOKUP(Table_ExternalData_1[[#This Row],[Discount_Id]],Popusti!A:C,3,0)</f>
        <v>30</v>
      </c>
    </row>
    <row r="5497" spans="1:3" x14ac:dyDescent="0.25">
      <c r="A5497">
        <v>24</v>
      </c>
      <c r="B5497">
        <v>14173</v>
      </c>
      <c r="C5497">
        <f>VLOOKUP(Table_ExternalData_1[[#This Row],[Discount_Id]],Popusti!A:C,3,0)</f>
        <v>30</v>
      </c>
    </row>
    <row r="5498" spans="1:3" x14ac:dyDescent="0.25">
      <c r="A5498">
        <v>24</v>
      </c>
      <c r="B5498">
        <v>14216</v>
      </c>
      <c r="C5498">
        <f>VLOOKUP(Table_ExternalData_1[[#This Row],[Discount_Id]],Popusti!A:C,3,0)</f>
        <v>30</v>
      </c>
    </row>
    <row r="5499" spans="1:3" x14ac:dyDescent="0.25">
      <c r="A5499">
        <v>24</v>
      </c>
      <c r="B5499">
        <v>14217</v>
      </c>
      <c r="C5499">
        <f>VLOOKUP(Table_ExternalData_1[[#This Row],[Discount_Id]],Popusti!A:C,3,0)</f>
        <v>30</v>
      </c>
    </row>
    <row r="5500" spans="1:3" x14ac:dyDescent="0.25">
      <c r="A5500">
        <v>24</v>
      </c>
      <c r="B5500">
        <v>14218</v>
      </c>
      <c r="C5500">
        <f>VLOOKUP(Table_ExternalData_1[[#This Row],[Discount_Id]],Popusti!A:C,3,0)</f>
        <v>30</v>
      </c>
    </row>
    <row r="5501" spans="1:3" x14ac:dyDescent="0.25">
      <c r="A5501">
        <v>24</v>
      </c>
      <c r="B5501">
        <v>14224</v>
      </c>
      <c r="C5501">
        <f>VLOOKUP(Table_ExternalData_1[[#This Row],[Discount_Id]],Popusti!A:C,3,0)</f>
        <v>30</v>
      </c>
    </row>
    <row r="5502" spans="1:3" x14ac:dyDescent="0.25">
      <c r="A5502">
        <v>24</v>
      </c>
      <c r="B5502">
        <v>14238</v>
      </c>
      <c r="C5502">
        <f>VLOOKUP(Table_ExternalData_1[[#This Row],[Discount_Id]],Popusti!A:C,3,0)</f>
        <v>30</v>
      </c>
    </row>
    <row r="5503" spans="1:3" x14ac:dyDescent="0.25">
      <c r="A5503">
        <v>24</v>
      </c>
      <c r="B5503">
        <v>14240</v>
      </c>
      <c r="C5503">
        <f>VLOOKUP(Table_ExternalData_1[[#This Row],[Discount_Id]],Popusti!A:C,3,0)</f>
        <v>30</v>
      </c>
    </row>
    <row r="5504" spans="1:3" x14ac:dyDescent="0.25">
      <c r="A5504">
        <v>24</v>
      </c>
      <c r="B5504">
        <v>14263</v>
      </c>
      <c r="C5504">
        <f>VLOOKUP(Table_ExternalData_1[[#This Row],[Discount_Id]],Popusti!A:C,3,0)</f>
        <v>30</v>
      </c>
    </row>
    <row r="5505" spans="1:3" x14ac:dyDescent="0.25">
      <c r="A5505">
        <v>24</v>
      </c>
      <c r="B5505">
        <v>14264</v>
      </c>
      <c r="C5505">
        <f>VLOOKUP(Table_ExternalData_1[[#This Row],[Discount_Id]],Popusti!A:C,3,0)</f>
        <v>30</v>
      </c>
    </row>
    <row r="5506" spans="1:3" x14ac:dyDescent="0.25">
      <c r="A5506">
        <v>24</v>
      </c>
      <c r="B5506">
        <v>14274</v>
      </c>
      <c r="C5506">
        <f>VLOOKUP(Table_ExternalData_1[[#This Row],[Discount_Id]],Popusti!A:C,3,0)</f>
        <v>30</v>
      </c>
    </row>
    <row r="5507" spans="1:3" x14ac:dyDescent="0.25">
      <c r="A5507">
        <v>24</v>
      </c>
      <c r="B5507">
        <v>14275</v>
      </c>
      <c r="C5507">
        <f>VLOOKUP(Table_ExternalData_1[[#This Row],[Discount_Id]],Popusti!A:C,3,0)</f>
        <v>30</v>
      </c>
    </row>
    <row r="5508" spans="1:3" x14ac:dyDescent="0.25">
      <c r="A5508">
        <v>24</v>
      </c>
      <c r="B5508">
        <v>14293</v>
      </c>
      <c r="C5508">
        <f>VLOOKUP(Table_ExternalData_1[[#This Row],[Discount_Id]],Popusti!A:C,3,0)</f>
        <v>30</v>
      </c>
    </row>
    <row r="5509" spans="1:3" x14ac:dyDescent="0.25">
      <c r="A5509">
        <v>24</v>
      </c>
      <c r="B5509">
        <v>14317</v>
      </c>
      <c r="C5509">
        <f>VLOOKUP(Table_ExternalData_1[[#This Row],[Discount_Id]],Popusti!A:C,3,0)</f>
        <v>30</v>
      </c>
    </row>
    <row r="5510" spans="1:3" x14ac:dyDescent="0.25">
      <c r="A5510">
        <v>24</v>
      </c>
      <c r="B5510">
        <v>14318</v>
      </c>
      <c r="C5510">
        <f>VLOOKUP(Table_ExternalData_1[[#This Row],[Discount_Id]],Popusti!A:C,3,0)</f>
        <v>30</v>
      </c>
    </row>
    <row r="5511" spans="1:3" x14ac:dyDescent="0.25">
      <c r="A5511">
        <v>24</v>
      </c>
      <c r="B5511">
        <v>14319</v>
      </c>
      <c r="C5511">
        <f>VLOOKUP(Table_ExternalData_1[[#This Row],[Discount_Id]],Popusti!A:C,3,0)</f>
        <v>30</v>
      </c>
    </row>
    <row r="5512" spans="1:3" x14ac:dyDescent="0.25">
      <c r="A5512">
        <v>24</v>
      </c>
      <c r="B5512">
        <v>14320</v>
      </c>
      <c r="C5512">
        <f>VLOOKUP(Table_ExternalData_1[[#This Row],[Discount_Id]],Popusti!A:C,3,0)</f>
        <v>30</v>
      </c>
    </row>
    <row r="5513" spans="1:3" x14ac:dyDescent="0.25">
      <c r="A5513">
        <v>24</v>
      </c>
      <c r="B5513">
        <v>14321</v>
      </c>
      <c r="C5513">
        <f>VLOOKUP(Table_ExternalData_1[[#This Row],[Discount_Id]],Popusti!A:C,3,0)</f>
        <v>30</v>
      </c>
    </row>
    <row r="5514" spans="1:3" x14ac:dyDescent="0.25">
      <c r="A5514">
        <v>24</v>
      </c>
      <c r="B5514">
        <v>14322</v>
      </c>
      <c r="C5514">
        <f>VLOOKUP(Table_ExternalData_1[[#This Row],[Discount_Id]],Popusti!A:C,3,0)</f>
        <v>30</v>
      </c>
    </row>
    <row r="5515" spans="1:3" x14ac:dyDescent="0.25">
      <c r="A5515">
        <v>24</v>
      </c>
      <c r="B5515">
        <v>14323</v>
      </c>
      <c r="C5515">
        <f>VLOOKUP(Table_ExternalData_1[[#This Row],[Discount_Id]],Popusti!A:C,3,0)</f>
        <v>30</v>
      </c>
    </row>
    <row r="5516" spans="1:3" x14ac:dyDescent="0.25">
      <c r="A5516">
        <v>24</v>
      </c>
      <c r="B5516">
        <v>14326</v>
      </c>
      <c r="C5516">
        <f>VLOOKUP(Table_ExternalData_1[[#This Row],[Discount_Id]],Popusti!A:C,3,0)</f>
        <v>30</v>
      </c>
    </row>
    <row r="5517" spans="1:3" x14ac:dyDescent="0.25">
      <c r="A5517">
        <v>24</v>
      </c>
      <c r="B5517">
        <v>14334</v>
      </c>
      <c r="C5517">
        <f>VLOOKUP(Table_ExternalData_1[[#This Row],[Discount_Id]],Popusti!A:C,3,0)</f>
        <v>30</v>
      </c>
    </row>
    <row r="5518" spans="1:3" x14ac:dyDescent="0.25">
      <c r="A5518">
        <v>24</v>
      </c>
      <c r="B5518">
        <v>14335</v>
      </c>
      <c r="C5518">
        <f>VLOOKUP(Table_ExternalData_1[[#This Row],[Discount_Id]],Popusti!A:C,3,0)</f>
        <v>30</v>
      </c>
    </row>
    <row r="5519" spans="1:3" x14ac:dyDescent="0.25">
      <c r="A5519">
        <v>24</v>
      </c>
      <c r="B5519">
        <v>14339</v>
      </c>
      <c r="C5519">
        <f>VLOOKUP(Table_ExternalData_1[[#This Row],[Discount_Id]],Popusti!A:C,3,0)</f>
        <v>30</v>
      </c>
    </row>
    <row r="5520" spans="1:3" x14ac:dyDescent="0.25">
      <c r="A5520">
        <v>24</v>
      </c>
      <c r="B5520">
        <v>14357</v>
      </c>
      <c r="C5520">
        <f>VLOOKUP(Table_ExternalData_1[[#This Row],[Discount_Id]],Popusti!A:C,3,0)</f>
        <v>30</v>
      </c>
    </row>
    <row r="5521" spans="1:3" x14ac:dyDescent="0.25">
      <c r="A5521">
        <v>24</v>
      </c>
      <c r="B5521">
        <v>14359</v>
      </c>
      <c r="C5521">
        <f>VLOOKUP(Table_ExternalData_1[[#This Row],[Discount_Id]],Popusti!A:C,3,0)</f>
        <v>30</v>
      </c>
    </row>
    <row r="5522" spans="1:3" x14ac:dyDescent="0.25">
      <c r="A5522">
        <v>24</v>
      </c>
      <c r="B5522">
        <v>14367</v>
      </c>
      <c r="C5522">
        <f>VLOOKUP(Table_ExternalData_1[[#This Row],[Discount_Id]],Popusti!A:C,3,0)</f>
        <v>30</v>
      </c>
    </row>
    <row r="5523" spans="1:3" x14ac:dyDescent="0.25">
      <c r="A5523">
        <v>24</v>
      </c>
      <c r="B5523">
        <v>14369</v>
      </c>
      <c r="C5523">
        <f>VLOOKUP(Table_ExternalData_1[[#This Row],[Discount_Id]],Popusti!A:C,3,0)</f>
        <v>30</v>
      </c>
    </row>
    <row r="5524" spans="1:3" x14ac:dyDescent="0.25">
      <c r="A5524">
        <v>24</v>
      </c>
      <c r="B5524">
        <v>14373</v>
      </c>
      <c r="C5524">
        <f>VLOOKUP(Table_ExternalData_1[[#This Row],[Discount_Id]],Popusti!A:C,3,0)</f>
        <v>30</v>
      </c>
    </row>
    <row r="5525" spans="1:3" x14ac:dyDescent="0.25">
      <c r="A5525">
        <v>24</v>
      </c>
      <c r="B5525">
        <v>14412</v>
      </c>
      <c r="C5525">
        <f>VLOOKUP(Table_ExternalData_1[[#This Row],[Discount_Id]],Popusti!A:C,3,0)</f>
        <v>30</v>
      </c>
    </row>
    <row r="5526" spans="1:3" x14ac:dyDescent="0.25">
      <c r="A5526">
        <v>24</v>
      </c>
      <c r="B5526">
        <v>14413</v>
      </c>
      <c r="C5526">
        <f>VLOOKUP(Table_ExternalData_1[[#This Row],[Discount_Id]],Popusti!A:C,3,0)</f>
        <v>30</v>
      </c>
    </row>
    <row r="5527" spans="1:3" x14ac:dyDescent="0.25">
      <c r="A5527">
        <v>24</v>
      </c>
      <c r="B5527">
        <v>14418</v>
      </c>
      <c r="C5527">
        <f>VLOOKUP(Table_ExternalData_1[[#This Row],[Discount_Id]],Popusti!A:C,3,0)</f>
        <v>30</v>
      </c>
    </row>
    <row r="5528" spans="1:3" x14ac:dyDescent="0.25">
      <c r="A5528">
        <v>24</v>
      </c>
      <c r="B5528">
        <v>14422</v>
      </c>
      <c r="C5528">
        <f>VLOOKUP(Table_ExternalData_1[[#This Row],[Discount_Id]],Popusti!A:C,3,0)</f>
        <v>30</v>
      </c>
    </row>
    <row r="5529" spans="1:3" x14ac:dyDescent="0.25">
      <c r="A5529">
        <v>24</v>
      </c>
      <c r="B5529">
        <v>14423</v>
      </c>
      <c r="C5529">
        <f>VLOOKUP(Table_ExternalData_1[[#This Row],[Discount_Id]],Popusti!A:C,3,0)</f>
        <v>30</v>
      </c>
    </row>
    <row r="5530" spans="1:3" x14ac:dyDescent="0.25">
      <c r="A5530">
        <v>24</v>
      </c>
      <c r="B5530">
        <v>14492</v>
      </c>
      <c r="C5530">
        <f>VLOOKUP(Table_ExternalData_1[[#This Row],[Discount_Id]],Popusti!A:C,3,0)</f>
        <v>30</v>
      </c>
    </row>
    <row r="5531" spans="1:3" x14ac:dyDescent="0.25">
      <c r="A5531">
        <v>24</v>
      </c>
      <c r="B5531">
        <v>14493</v>
      </c>
      <c r="C5531">
        <f>VLOOKUP(Table_ExternalData_1[[#This Row],[Discount_Id]],Popusti!A:C,3,0)</f>
        <v>30</v>
      </c>
    </row>
    <row r="5532" spans="1:3" x14ac:dyDescent="0.25">
      <c r="A5532">
        <v>24</v>
      </c>
      <c r="B5532">
        <v>14494</v>
      </c>
      <c r="C5532">
        <f>VLOOKUP(Table_ExternalData_1[[#This Row],[Discount_Id]],Popusti!A:C,3,0)</f>
        <v>30</v>
      </c>
    </row>
    <row r="5533" spans="1:3" x14ac:dyDescent="0.25">
      <c r="A5533">
        <v>24</v>
      </c>
      <c r="B5533">
        <v>14495</v>
      </c>
      <c r="C5533">
        <f>VLOOKUP(Table_ExternalData_1[[#This Row],[Discount_Id]],Popusti!A:C,3,0)</f>
        <v>30</v>
      </c>
    </row>
    <row r="5534" spans="1:3" x14ac:dyDescent="0.25">
      <c r="A5534">
        <v>24</v>
      </c>
      <c r="B5534">
        <v>14497</v>
      </c>
      <c r="C5534">
        <f>VLOOKUP(Table_ExternalData_1[[#This Row],[Discount_Id]],Popusti!A:C,3,0)</f>
        <v>30</v>
      </c>
    </row>
    <row r="5535" spans="1:3" x14ac:dyDescent="0.25">
      <c r="A5535">
        <v>24</v>
      </c>
      <c r="B5535">
        <v>14498</v>
      </c>
      <c r="C5535">
        <f>VLOOKUP(Table_ExternalData_1[[#This Row],[Discount_Id]],Popusti!A:C,3,0)</f>
        <v>30</v>
      </c>
    </row>
    <row r="5536" spans="1:3" x14ac:dyDescent="0.25">
      <c r="A5536">
        <v>24</v>
      </c>
      <c r="B5536">
        <v>14506</v>
      </c>
      <c r="C5536">
        <f>VLOOKUP(Table_ExternalData_1[[#This Row],[Discount_Id]],Popusti!A:C,3,0)</f>
        <v>30</v>
      </c>
    </row>
    <row r="5537" spans="1:3" x14ac:dyDescent="0.25">
      <c r="A5537">
        <v>24</v>
      </c>
      <c r="B5537">
        <v>14507</v>
      </c>
      <c r="C5537">
        <f>VLOOKUP(Table_ExternalData_1[[#This Row],[Discount_Id]],Popusti!A:C,3,0)</f>
        <v>30</v>
      </c>
    </row>
    <row r="5538" spans="1:3" x14ac:dyDescent="0.25">
      <c r="A5538">
        <v>24</v>
      </c>
      <c r="B5538">
        <v>14508</v>
      </c>
      <c r="C5538">
        <f>VLOOKUP(Table_ExternalData_1[[#This Row],[Discount_Id]],Popusti!A:C,3,0)</f>
        <v>30</v>
      </c>
    </row>
    <row r="5539" spans="1:3" x14ac:dyDescent="0.25">
      <c r="A5539">
        <v>24</v>
      </c>
      <c r="B5539">
        <v>14529</v>
      </c>
      <c r="C5539">
        <f>VLOOKUP(Table_ExternalData_1[[#This Row],[Discount_Id]],Popusti!A:C,3,0)</f>
        <v>30</v>
      </c>
    </row>
    <row r="5540" spans="1:3" x14ac:dyDescent="0.25">
      <c r="A5540">
        <v>24</v>
      </c>
      <c r="B5540">
        <v>14531</v>
      </c>
      <c r="C5540">
        <f>VLOOKUP(Table_ExternalData_1[[#This Row],[Discount_Id]],Popusti!A:C,3,0)</f>
        <v>30</v>
      </c>
    </row>
    <row r="5541" spans="1:3" x14ac:dyDescent="0.25">
      <c r="A5541">
        <v>24</v>
      </c>
      <c r="B5541">
        <v>14539</v>
      </c>
      <c r="C5541">
        <f>VLOOKUP(Table_ExternalData_1[[#This Row],[Discount_Id]],Popusti!A:C,3,0)</f>
        <v>30</v>
      </c>
    </row>
    <row r="5542" spans="1:3" x14ac:dyDescent="0.25">
      <c r="A5542">
        <v>24</v>
      </c>
      <c r="B5542">
        <v>14547</v>
      </c>
      <c r="C5542">
        <f>VLOOKUP(Table_ExternalData_1[[#This Row],[Discount_Id]],Popusti!A:C,3,0)</f>
        <v>30</v>
      </c>
    </row>
    <row r="5543" spans="1:3" x14ac:dyDescent="0.25">
      <c r="A5543">
        <v>24</v>
      </c>
      <c r="B5543">
        <v>14565</v>
      </c>
      <c r="C5543">
        <f>VLOOKUP(Table_ExternalData_1[[#This Row],[Discount_Id]],Popusti!A:C,3,0)</f>
        <v>30</v>
      </c>
    </row>
    <row r="5544" spans="1:3" x14ac:dyDescent="0.25">
      <c r="A5544">
        <v>24</v>
      </c>
      <c r="B5544">
        <v>14566</v>
      </c>
      <c r="C5544">
        <f>VLOOKUP(Table_ExternalData_1[[#This Row],[Discount_Id]],Popusti!A:C,3,0)</f>
        <v>30</v>
      </c>
    </row>
    <row r="5545" spans="1:3" x14ac:dyDescent="0.25">
      <c r="A5545">
        <v>24</v>
      </c>
      <c r="B5545">
        <v>14567</v>
      </c>
      <c r="C5545">
        <f>VLOOKUP(Table_ExternalData_1[[#This Row],[Discount_Id]],Popusti!A:C,3,0)</f>
        <v>30</v>
      </c>
    </row>
    <row r="5546" spans="1:3" x14ac:dyDescent="0.25">
      <c r="A5546">
        <v>24</v>
      </c>
      <c r="B5546">
        <v>14568</v>
      </c>
      <c r="C5546">
        <f>VLOOKUP(Table_ExternalData_1[[#This Row],[Discount_Id]],Popusti!A:C,3,0)</f>
        <v>30</v>
      </c>
    </row>
    <row r="5547" spans="1:3" x14ac:dyDescent="0.25">
      <c r="A5547">
        <v>24</v>
      </c>
      <c r="B5547">
        <v>14570</v>
      </c>
      <c r="C5547">
        <f>VLOOKUP(Table_ExternalData_1[[#This Row],[Discount_Id]],Popusti!A:C,3,0)</f>
        <v>30</v>
      </c>
    </row>
    <row r="5548" spans="1:3" x14ac:dyDescent="0.25">
      <c r="A5548">
        <v>24</v>
      </c>
      <c r="B5548">
        <v>14571</v>
      </c>
      <c r="C5548">
        <f>VLOOKUP(Table_ExternalData_1[[#This Row],[Discount_Id]],Popusti!A:C,3,0)</f>
        <v>30</v>
      </c>
    </row>
    <row r="5549" spans="1:3" x14ac:dyDescent="0.25">
      <c r="A5549">
        <v>24</v>
      </c>
      <c r="B5549">
        <v>14572</v>
      </c>
      <c r="C5549">
        <f>VLOOKUP(Table_ExternalData_1[[#This Row],[Discount_Id]],Popusti!A:C,3,0)</f>
        <v>30</v>
      </c>
    </row>
    <row r="5550" spans="1:3" x14ac:dyDescent="0.25">
      <c r="A5550">
        <v>24</v>
      </c>
      <c r="B5550">
        <v>14574</v>
      </c>
      <c r="C5550">
        <f>VLOOKUP(Table_ExternalData_1[[#This Row],[Discount_Id]],Popusti!A:C,3,0)</f>
        <v>30</v>
      </c>
    </row>
    <row r="5551" spans="1:3" x14ac:dyDescent="0.25">
      <c r="A5551">
        <v>24</v>
      </c>
      <c r="B5551">
        <v>14575</v>
      </c>
      <c r="C5551">
        <f>VLOOKUP(Table_ExternalData_1[[#This Row],[Discount_Id]],Popusti!A:C,3,0)</f>
        <v>30</v>
      </c>
    </row>
    <row r="5552" spans="1:3" x14ac:dyDescent="0.25">
      <c r="A5552">
        <v>24</v>
      </c>
      <c r="B5552">
        <v>14576</v>
      </c>
      <c r="C5552">
        <f>VLOOKUP(Table_ExternalData_1[[#This Row],[Discount_Id]],Popusti!A:C,3,0)</f>
        <v>30</v>
      </c>
    </row>
    <row r="5553" spans="1:3" x14ac:dyDescent="0.25">
      <c r="A5553">
        <v>24</v>
      </c>
      <c r="B5553">
        <v>14577</v>
      </c>
      <c r="C5553">
        <f>VLOOKUP(Table_ExternalData_1[[#This Row],[Discount_Id]],Popusti!A:C,3,0)</f>
        <v>30</v>
      </c>
    </row>
    <row r="5554" spans="1:3" x14ac:dyDescent="0.25">
      <c r="A5554">
        <v>24</v>
      </c>
      <c r="B5554">
        <v>14578</v>
      </c>
      <c r="C5554">
        <f>VLOOKUP(Table_ExternalData_1[[#This Row],[Discount_Id]],Popusti!A:C,3,0)</f>
        <v>30</v>
      </c>
    </row>
    <row r="5555" spans="1:3" x14ac:dyDescent="0.25">
      <c r="A5555">
        <v>24</v>
      </c>
      <c r="B5555">
        <v>14579</v>
      </c>
      <c r="C5555">
        <f>VLOOKUP(Table_ExternalData_1[[#This Row],[Discount_Id]],Popusti!A:C,3,0)</f>
        <v>30</v>
      </c>
    </row>
    <row r="5556" spans="1:3" x14ac:dyDescent="0.25">
      <c r="A5556">
        <v>24</v>
      </c>
      <c r="B5556">
        <v>14580</v>
      </c>
      <c r="C5556">
        <f>VLOOKUP(Table_ExternalData_1[[#This Row],[Discount_Id]],Popusti!A:C,3,0)</f>
        <v>30</v>
      </c>
    </row>
    <row r="5557" spans="1:3" x14ac:dyDescent="0.25">
      <c r="A5557">
        <v>24</v>
      </c>
      <c r="B5557">
        <v>14592</v>
      </c>
      <c r="C5557">
        <f>VLOOKUP(Table_ExternalData_1[[#This Row],[Discount_Id]],Popusti!A:C,3,0)</f>
        <v>30</v>
      </c>
    </row>
    <row r="5558" spans="1:3" x14ac:dyDescent="0.25">
      <c r="A5558">
        <v>24</v>
      </c>
      <c r="B5558">
        <v>14593</v>
      </c>
      <c r="C5558">
        <f>VLOOKUP(Table_ExternalData_1[[#This Row],[Discount_Id]],Popusti!A:C,3,0)</f>
        <v>30</v>
      </c>
    </row>
    <row r="5559" spans="1:3" x14ac:dyDescent="0.25">
      <c r="A5559">
        <v>24</v>
      </c>
      <c r="B5559">
        <v>14594</v>
      </c>
      <c r="C5559">
        <f>VLOOKUP(Table_ExternalData_1[[#This Row],[Discount_Id]],Popusti!A:C,3,0)</f>
        <v>30</v>
      </c>
    </row>
    <row r="5560" spans="1:3" x14ac:dyDescent="0.25">
      <c r="A5560">
        <v>24</v>
      </c>
      <c r="B5560">
        <v>14600</v>
      </c>
      <c r="C5560">
        <f>VLOOKUP(Table_ExternalData_1[[#This Row],[Discount_Id]],Popusti!A:C,3,0)</f>
        <v>30</v>
      </c>
    </row>
    <row r="5561" spans="1:3" x14ac:dyDescent="0.25">
      <c r="A5561">
        <v>24</v>
      </c>
      <c r="B5561">
        <v>14606</v>
      </c>
      <c r="C5561">
        <f>VLOOKUP(Table_ExternalData_1[[#This Row],[Discount_Id]],Popusti!A:C,3,0)</f>
        <v>30</v>
      </c>
    </row>
    <row r="5562" spans="1:3" x14ac:dyDescent="0.25">
      <c r="A5562">
        <v>24</v>
      </c>
      <c r="B5562">
        <v>14607</v>
      </c>
      <c r="C5562">
        <f>VLOOKUP(Table_ExternalData_1[[#This Row],[Discount_Id]],Popusti!A:C,3,0)</f>
        <v>30</v>
      </c>
    </row>
    <row r="5563" spans="1:3" x14ac:dyDescent="0.25">
      <c r="A5563">
        <v>24</v>
      </c>
      <c r="B5563">
        <v>14608</v>
      </c>
      <c r="C5563">
        <f>VLOOKUP(Table_ExternalData_1[[#This Row],[Discount_Id]],Popusti!A:C,3,0)</f>
        <v>30</v>
      </c>
    </row>
    <row r="5564" spans="1:3" x14ac:dyDescent="0.25">
      <c r="A5564">
        <v>24</v>
      </c>
      <c r="B5564">
        <v>14609</v>
      </c>
      <c r="C5564">
        <f>VLOOKUP(Table_ExternalData_1[[#This Row],[Discount_Id]],Popusti!A:C,3,0)</f>
        <v>30</v>
      </c>
    </row>
    <row r="5565" spans="1:3" x14ac:dyDescent="0.25">
      <c r="A5565">
        <v>24</v>
      </c>
      <c r="B5565">
        <v>14616</v>
      </c>
      <c r="C5565">
        <f>VLOOKUP(Table_ExternalData_1[[#This Row],[Discount_Id]],Popusti!A:C,3,0)</f>
        <v>30</v>
      </c>
    </row>
    <row r="5566" spans="1:3" x14ac:dyDescent="0.25">
      <c r="A5566">
        <v>24</v>
      </c>
      <c r="B5566">
        <v>14636</v>
      </c>
      <c r="C5566">
        <f>VLOOKUP(Table_ExternalData_1[[#This Row],[Discount_Id]],Popusti!A:C,3,0)</f>
        <v>30</v>
      </c>
    </row>
    <row r="5567" spans="1:3" x14ac:dyDescent="0.25">
      <c r="A5567">
        <v>24</v>
      </c>
      <c r="B5567">
        <v>14638</v>
      </c>
      <c r="C5567">
        <f>VLOOKUP(Table_ExternalData_1[[#This Row],[Discount_Id]],Popusti!A:C,3,0)</f>
        <v>30</v>
      </c>
    </row>
    <row r="5568" spans="1:3" x14ac:dyDescent="0.25">
      <c r="A5568">
        <v>24</v>
      </c>
      <c r="B5568">
        <v>14642</v>
      </c>
      <c r="C5568">
        <f>VLOOKUP(Table_ExternalData_1[[#This Row],[Discount_Id]],Popusti!A:C,3,0)</f>
        <v>30</v>
      </c>
    </row>
    <row r="5569" spans="1:3" x14ac:dyDescent="0.25">
      <c r="A5569">
        <v>24</v>
      </c>
      <c r="B5569">
        <v>14663</v>
      </c>
      <c r="C5569">
        <f>VLOOKUP(Table_ExternalData_1[[#This Row],[Discount_Id]],Popusti!A:C,3,0)</f>
        <v>30</v>
      </c>
    </row>
    <row r="5570" spans="1:3" x14ac:dyDescent="0.25">
      <c r="A5570">
        <v>24</v>
      </c>
      <c r="B5570">
        <v>14669</v>
      </c>
      <c r="C5570">
        <f>VLOOKUP(Table_ExternalData_1[[#This Row],[Discount_Id]],Popusti!A:C,3,0)</f>
        <v>30</v>
      </c>
    </row>
    <row r="5571" spans="1:3" x14ac:dyDescent="0.25">
      <c r="A5571">
        <v>24</v>
      </c>
      <c r="B5571">
        <v>14670</v>
      </c>
      <c r="C5571">
        <f>VLOOKUP(Table_ExternalData_1[[#This Row],[Discount_Id]],Popusti!A:C,3,0)</f>
        <v>30</v>
      </c>
    </row>
    <row r="5572" spans="1:3" x14ac:dyDescent="0.25">
      <c r="A5572">
        <v>24</v>
      </c>
      <c r="B5572">
        <v>14674</v>
      </c>
      <c r="C5572">
        <f>VLOOKUP(Table_ExternalData_1[[#This Row],[Discount_Id]],Popusti!A:C,3,0)</f>
        <v>30</v>
      </c>
    </row>
    <row r="5573" spans="1:3" x14ac:dyDescent="0.25">
      <c r="A5573">
        <v>24</v>
      </c>
      <c r="B5573">
        <v>14689</v>
      </c>
      <c r="C5573">
        <f>VLOOKUP(Table_ExternalData_1[[#This Row],[Discount_Id]],Popusti!A:C,3,0)</f>
        <v>30</v>
      </c>
    </row>
    <row r="5574" spans="1:3" x14ac:dyDescent="0.25">
      <c r="A5574">
        <v>24</v>
      </c>
      <c r="B5574">
        <v>14690</v>
      </c>
      <c r="C5574">
        <f>VLOOKUP(Table_ExternalData_1[[#This Row],[Discount_Id]],Popusti!A:C,3,0)</f>
        <v>30</v>
      </c>
    </row>
    <row r="5575" spans="1:3" x14ac:dyDescent="0.25">
      <c r="A5575">
        <v>24</v>
      </c>
      <c r="B5575">
        <v>14691</v>
      </c>
      <c r="C5575">
        <f>VLOOKUP(Table_ExternalData_1[[#This Row],[Discount_Id]],Popusti!A:C,3,0)</f>
        <v>30</v>
      </c>
    </row>
    <row r="5576" spans="1:3" x14ac:dyDescent="0.25">
      <c r="A5576">
        <v>24</v>
      </c>
      <c r="B5576">
        <v>14717</v>
      </c>
      <c r="C5576">
        <f>VLOOKUP(Table_ExternalData_1[[#This Row],[Discount_Id]],Popusti!A:C,3,0)</f>
        <v>30</v>
      </c>
    </row>
    <row r="5577" spans="1:3" x14ac:dyDescent="0.25">
      <c r="A5577">
        <v>24</v>
      </c>
      <c r="B5577">
        <v>14727</v>
      </c>
      <c r="C5577">
        <f>VLOOKUP(Table_ExternalData_1[[#This Row],[Discount_Id]],Popusti!A:C,3,0)</f>
        <v>30</v>
      </c>
    </row>
    <row r="5578" spans="1:3" x14ac:dyDescent="0.25">
      <c r="A5578">
        <v>24</v>
      </c>
      <c r="B5578">
        <v>14732</v>
      </c>
      <c r="C5578">
        <f>VLOOKUP(Table_ExternalData_1[[#This Row],[Discount_Id]],Popusti!A:C,3,0)</f>
        <v>30</v>
      </c>
    </row>
    <row r="5579" spans="1:3" x14ac:dyDescent="0.25">
      <c r="A5579">
        <v>24</v>
      </c>
      <c r="B5579">
        <v>14736</v>
      </c>
      <c r="C5579">
        <f>VLOOKUP(Table_ExternalData_1[[#This Row],[Discount_Id]],Popusti!A:C,3,0)</f>
        <v>30</v>
      </c>
    </row>
    <row r="5580" spans="1:3" x14ac:dyDescent="0.25">
      <c r="A5580">
        <v>24</v>
      </c>
      <c r="B5580">
        <v>14737</v>
      </c>
      <c r="C5580">
        <f>VLOOKUP(Table_ExternalData_1[[#This Row],[Discount_Id]],Popusti!A:C,3,0)</f>
        <v>30</v>
      </c>
    </row>
    <row r="5581" spans="1:3" x14ac:dyDescent="0.25">
      <c r="A5581">
        <v>24</v>
      </c>
      <c r="B5581">
        <v>14745</v>
      </c>
      <c r="C5581">
        <f>VLOOKUP(Table_ExternalData_1[[#This Row],[Discount_Id]],Popusti!A:C,3,0)</f>
        <v>30</v>
      </c>
    </row>
    <row r="5582" spans="1:3" x14ac:dyDescent="0.25">
      <c r="A5582">
        <v>24</v>
      </c>
      <c r="B5582">
        <v>14746</v>
      </c>
      <c r="C5582">
        <f>VLOOKUP(Table_ExternalData_1[[#This Row],[Discount_Id]],Popusti!A:C,3,0)</f>
        <v>30</v>
      </c>
    </row>
    <row r="5583" spans="1:3" x14ac:dyDescent="0.25">
      <c r="A5583">
        <v>24</v>
      </c>
      <c r="B5583">
        <v>14754</v>
      </c>
      <c r="C5583">
        <f>VLOOKUP(Table_ExternalData_1[[#This Row],[Discount_Id]],Popusti!A:C,3,0)</f>
        <v>30</v>
      </c>
    </row>
    <row r="5584" spans="1:3" x14ac:dyDescent="0.25">
      <c r="A5584">
        <v>24</v>
      </c>
      <c r="B5584">
        <v>14758</v>
      </c>
      <c r="C5584">
        <f>VLOOKUP(Table_ExternalData_1[[#This Row],[Discount_Id]],Popusti!A:C,3,0)</f>
        <v>30</v>
      </c>
    </row>
    <row r="5585" spans="1:3" x14ac:dyDescent="0.25">
      <c r="A5585">
        <v>24</v>
      </c>
      <c r="B5585">
        <v>14759</v>
      </c>
      <c r="C5585">
        <f>VLOOKUP(Table_ExternalData_1[[#This Row],[Discount_Id]],Popusti!A:C,3,0)</f>
        <v>30</v>
      </c>
    </row>
    <row r="5586" spans="1:3" x14ac:dyDescent="0.25">
      <c r="A5586">
        <v>24</v>
      </c>
      <c r="B5586">
        <v>14760</v>
      </c>
      <c r="C5586">
        <f>VLOOKUP(Table_ExternalData_1[[#This Row],[Discount_Id]],Popusti!A:C,3,0)</f>
        <v>30</v>
      </c>
    </row>
    <row r="5587" spans="1:3" x14ac:dyDescent="0.25">
      <c r="A5587">
        <v>24</v>
      </c>
      <c r="B5587">
        <v>14761</v>
      </c>
      <c r="C5587">
        <f>VLOOKUP(Table_ExternalData_1[[#This Row],[Discount_Id]],Popusti!A:C,3,0)</f>
        <v>30</v>
      </c>
    </row>
    <row r="5588" spans="1:3" x14ac:dyDescent="0.25">
      <c r="A5588">
        <v>24</v>
      </c>
      <c r="B5588">
        <v>14773</v>
      </c>
      <c r="C5588">
        <f>VLOOKUP(Table_ExternalData_1[[#This Row],[Discount_Id]],Popusti!A:C,3,0)</f>
        <v>30</v>
      </c>
    </row>
    <row r="5589" spans="1:3" x14ac:dyDescent="0.25">
      <c r="A5589">
        <v>24</v>
      </c>
      <c r="B5589">
        <v>14774</v>
      </c>
      <c r="C5589">
        <f>VLOOKUP(Table_ExternalData_1[[#This Row],[Discount_Id]],Popusti!A:C,3,0)</f>
        <v>30</v>
      </c>
    </row>
    <row r="5590" spans="1:3" x14ac:dyDescent="0.25">
      <c r="A5590">
        <v>24</v>
      </c>
      <c r="B5590">
        <v>14777</v>
      </c>
      <c r="C5590">
        <f>VLOOKUP(Table_ExternalData_1[[#This Row],[Discount_Id]],Popusti!A:C,3,0)</f>
        <v>30</v>
      </c>
    </row>
    <row r="5591" spans="1:3" x14ac:dyDescent="0.25">
      <c r="A5591">
        <v>24</v>
      </c>
      <c r="B5591">
        <v>14799</v>
      </c>
      <c r="C5591">
        <f>VLOOKUP(Table_ExternalData_1[[#This Row],[Discount_Id]],Popusti!A:C,3,0)</f>
        <v>30</v>
      </c>
    </row>
    <row r="5592" spans="1:3" x14ac:dyDescent="0.25">
      <c r="A5592">
        <v>24</v>
      </c>
      <c r="B5592">
        <v>14818</v>
      </c>
      <c r="C5592">
        <f>VLOOKUP(Table_ExternalData_1[[#This Row],[Discount_Id]],Popusti!A:C,3,0)</f>
        <v>30</v>
      </c>
    </row>
    <row r="5593" spans="1:3" x14ac:dyDescent="0.25">
      <c r="A5593">
        <v>24</v>
      </c>
      <c r="B5593">
        <v>14819</v>
      </c>
      <c r="C5593">
        <f>VLOOKUP(Table_ExternalData_1[[#This Row],[Discount_Id]],Popusti!A:C,3,0)</f>
        <v>30</v>
      </c>
    </row>
    <row r="5594" spans="1:3" x14ac:dyDescent="0.25">
      <c r="A5594">
        <v>24</v>
      </c>
      <c r="B5594">
        <v>14890</v>
      </c>
      <c r="C5594">
        <f>VLOOKUP(Table_ExternalData_1[[#This Row],[Discount_Id]],Popusti!A:C,3,0)</f>
        <v>30</v>
      </c>
    </row>
    <row r="5595" spans="1:3" x14ac:dyDescent="0.25">
      <c r="A5595">
        <v>24</v>
      </c>
      <c r="B5595">
        <v>14900</v>
      </c>
      <c r="C5595">
        <f>VLOOKUP(Table_ExternalData_1[[#This Row],[Discount_Id]],Popusti!A:C,3,0)</f>
        <v>30</v>
      </c>
    </row>
    <row r="5596" spans="1:3" x14ac:dyDescent="0.25">
      <c r="A5596">
        <v>24</v>
      </c>
      <c r="B5596">
        <v>14902</v>
      </c>
      <c r="C5596">
        <f>VLOOKUP(Table_ExternalData_1[[#This Row],[Discount_Id]],Popusti!A:C,3,0)</f>
        <v>30</v>
      </c>
    </row>
    <row r="5597" spans="1:3" x14ac:dyDescent="0.25">
      <c r="A5597">
        <v>24</v>
      </c>
      <c r="B5597">
        <v>14929</v>
      </c>
      <c r="C5597">
        <f>VLOOKUP(Table_ExternalData_1[[#This Row],[Discount_Id]],Popusti!A:C,3,0)</f>
        <v>30</v>
      </c>
    </row>
    <row r="5598" spans="1:3" x14ac:dyDescent="0.25">
      <c r="A5598">
        <v>24</v>
      </c>
      <c r="B5598">
        <v>14930</v>
      </c>
      <c r="C5598">
        <f>VLOOKUP(Table_ExternalData_1[[#This Row],[Discount_Id]],Popusti!A:C,3,0)</f>
        <v>30</v>
      </c>
    </row>
    <row r="5599" spans="1:3" x14ac:dyDescent="0.25">
      <c r="A5599">
        <v>24</v>
      </c>
      <c r="B5599">
        <v>14931</v>
      </c>
      <c r="C5599">
        <f>VLOOKUP(Table_ExternalData_1[[#This Row],[Discount_Id]],Popusti!A:C,3,0)</f>
        <v>30</v>
      </c>
    </row>
    <row r="5600" spans="1:3" x14ac:dyDescent="0.25">
      <c r="A5600">
        <v>24</v>
      </c>
      <c r="B5600">
        <v>14932</v>
      </c>
      <c r="C5600">
        <f>VLOOKUP(Table_ExternalData_1[[#This Row],[Discount_Id]],Popusti!A:C,3,0)</f>
        <v>30</v>
      </c>
    </row>
    <row r="5601" spans="1:3" x14ac:dyDescent="0.25">
      <c r="A5601">
        <v>24</v>
      </c>
      <c r="B5601">
        <v>14933</v>
      </c>
      <c r="C5601">
        <f>VLOOKUP(Table_ExternalData_1[[#This Row],[Discount_Id]],Popusti!A:C,3,0)</f>
        <v>30</v>
      </c>
    </row>
    <row r="5602" spans="1:3" x14ac:dyDescent="0.25">
      <c r="A5602">
        <v>24</v>
      </c>
      <c r="B5602">
        <v>14934</v>
      </c>
      <c r="C5602">
        <f>VLOOKUP(Table_ExternalData_1[[#This Row],[Discount_Id]],Popusti!A:C,3,0)</f>
        <v>30</v>
      </c>
    </row>
    <row r="5603" spans="1:3" x14ac:dyDescent="0.25">
      <c r="A5603">
        <v>24</v>
      </c>
      <c r="B5603">
        <v>14935</v>
      </c>
      <c r="C5603">
        <f>VLOOKUP(Table_ExternalData_1[[#This Row],[Discount_Id]],Popusti!A:C,3,0)</f>
        <v>30</v>
      </c>
    </row>
    <row r="5604" spans="1:3" x14ac:dyDescent="0.25">
      <c r="A5604">
        <v>24</v>
      </c>
      <c r="B5604">
        <v>14936</v>
      </c>
      <c r="C5604">
        <f>VLOOKUP(Table_ExternalData_1[[#This Row],[Discount_Id]],Popusti!A:C,3,0)</f>
        <v>30</v>
      </c>
    </row>
    <row r="5605" spans="1:3" x14ac:dyDescent="0.25">
      <c r="A5605">
        <v>24</v>
      </c>
      <c r="B5605">
        <v>14961</v>
      </c>
      <c r="C5605">
        <f>VLOOKUP(Table_ExternalData_1[[#This Row],[Discount_Id]],Popusti!A:C,3,0)</f>
        <v>30</v>
      </c>
    </row>
    <row r="5606" spans="1:3" x14ac:dyDescent="0.25">
      <c r="A5606">
        <v>24</v>
      </c>
      <c r="B5606">
        <v>15007</v>
      </c>
      <c r="C5606">
        <f>VLOOKUP(Table_ExternalData_1[[#This Row],[Discount_Id]],Popusti!A:C,3,0)</f>
        <v>30</v>
      </c>
    </row>
    <row r="5607" spans="1:3" x14ac:dyDescent="0.25">
      <c r="A5607">
        <v>24</v>
      </c>
      <c r="B5607">
        <v>15008</v>
      </c>
      <c r="C5607">
        <f>VLOOKUP(Table_ExternalData_1[[#This Row],[Discount_Id]],Popusti!A:C,3,0)</f>
        <v>30</v>
      </c>
    </row>
    <row r="5608" spans="1:3" x14ac:dyDescent="0.25">
      <c r="A5608">
        <v>24</v>
      </c>
      <c r="B5608">
        <v>15009</v>
      </c>
      <c r="C5608">
        <f>VLOOKUP(Table_ExternalData_1[[#This Row],[Discount_Id]],Popusti!A:C,3,0)</f>
        <v>30</v>
      </c>
    </row>
    <row r="5609" spans="1:3" x14ac:dyDescent="0.25">
      <c r="A5609">
        <v>24</v>
      </c>
      <c r="B5609">
        <v>15010</v>
      </c>
      <c r="C5609">
        <f>VLOOKUP(Table_ExternalData_1[[#This Row],[Discount_Id]],Popusti!A:C,3,0)</f>
        <v>30</v>
      </c>
    </row>
    <row r="5610" spans="1:3" x14ac:dyDescent="0.25">
      <c r="A5610">
        <v>24</v>
      </c>
      <c r="B5610">
        <v>15011</v>
      </c>
      <c r="C5610">
        <f>VLOOKUP(Table_ExternalData_1[[#This Row],[Discount_Id]],Popusti!A:C,3,0)</f>
        <v>30</v>
      </c>
    </row>
    <row r="5611" spans="1:3" x14ac:dyDescent="0.25">
      <c r="A5611">
        <v>24</v>
      </c>
      <c r="B5611">
        <v>15016</v>
      </c>
      <c r="C5611">
        <f>VLOOKUP(Table_ExternalData_1[[#This Row],[Discount_Id]],Popusti!A:C,3,0)</f>
        <v>30</v>
      </c>
    </row>
    <row r="5612" spans="1:3" x14ac:dyDescent="0.25">
      <c r="A5612">
        <v>24</v>
      </c>
      <c r="B5612">
        <v>15027</v>
      </c>
      <c r="C5612">
        <f>VLOOKUP(Table_ExternalData_1[[#This Row],[Discount_Id]],Popusti!A:C,3,0)</f>
        <v>30</v>
      </c>
    </row>
    <row r="5613" spans="1:3" x14ac:dyDescent="0.25">
      <c r="A5613">
        <v>24</v>
      </c>
      <c r="B5613">
        <v>15039</v>
      </c>
      <c r="C5613">
        <f>VLOOKUP(Table_ExternalData_1[[#This Row],[Discount_Id]],Popusti!A:C,3,0)</f>
        <v>30</v>
      </c>
    </row>
    <row r="5614" spans="1:3" x14ac:dyDescent="0.25">
      <c r="A5614">
        <v>24</v>
      </c>
      <c r="B5614">
        <v>15040</v>
      </c>
      <c r="C5614">
        <f>VLOOKUP(Table_ExternalData_1[[#This Row],[Discount_Id]],Popusti!A:C,3,0)</f>
        <v>30</v>
      </c>
    </row>
    <row r="5615" spans="1:3" x14ac:dyDescent="0.25">
      <c r="A5615">
        <v>24</v>
      </c>
      <c r="B5615">
        <v>15046</v>
      </c>
      <c r="C5615">
        <f>VLOOKUP(Table_ExternalData_1[[#This Row],[Discount_Id]],Popusti!A:C,3,0)</f>
        <v>30</v>
      </c>
    </row>
    <row r="5616" spans="1:3" x14ac:dyDescent="0.25">
      <c r="A5616">
        <v>24</v>
      </c>
      <c r="B5616">
        <v>15047</v>
      </c>
      <c r="C5616">
        <f>VLOOKUP(Table_ExternalData_1[[#This Row],[Discount_Id]],Popusti!A:C,3,0)</f>
        <v>30</v>
      </c>
    </row>
    <row r="5617" spans="1:3" x14ac:dyDescent="0.25">
      <c r="A5617">
        <v>24</v>
      </c>
      <c r="B5617">
        <v>15048</v>
      </c>
      <c r="C5617">
        <f>VLOOKUP(Table_ExternalData_1[[#This Row],[Discount_Id]],Popusti!A:C,3,0)</f>
        <v>30</v>
      </c>
    </row>
    <row r="5618" spans="1:3" x14ac:dyDescent="0.25">
      <c r="A5618">
        <v>24</v>
      </c>
      <c r="B5618">
        <v>15058</v>
      </c>
      <c r="C5618">
        <f>VLOOKUP(Table_ExternalData_1[[#This Row],[Discount_Id]],Popusti!A:C,3,0)</f>
        <v>30</v>
      </c>
    </row>
    <row r="5619" spans="1:3" x14ac:dyDescent="0.25">
      <c r="A5619">
        <v>24</v>
      </c>
      <c r="B5619">
        <v>15162</v>
      </c>
      <c r="C5619">
        <f>VLOOKUP(Table_ExternalData_1[[#This Row],[Discount_Id]],Popusti!A:C,3,0)</f>
        <v>30</v>
      </c>
    </row>
    <row r="5620" spans="1:3" x14ac:dyDescent="0.25">
      <c r="A5620">
        <v>24</v>
      </c>
      <c r="B5620">
        <v>15165</v>
      </c>
      <c r="C5620">
        <f>VLOOKUP(Table_ExternalData_1[[#This Row],[Discount_Id]],Popusti!A:C,3,0)</f>
        <v>30</v>
      </c>
    </row>
    <row r="5621" spans="1:3" x14ac:dyDescent="0.25">
      <c r="A5621">
        <v>24</v>
      </c>
      <c r="B5621">
        <v>15166</v>
      </c>
      <c r="C5621">
        <f>VLOOKUP(Table_ExternalData_1[[#This Row],[Discount_Id]],Popusti!A:C,3,0)</f>
        <v>30</v>
      </c>
    </row>
    <row r="5622" spans="1:3" x14ac:dyDescent="0.25">
      <c r="A5622">
        <v>24</v>
      </c>
      <c r="B5622">
        <v>15171</v>
      </c>
      <c r="C5622">
        <f>VLOOKUP(Table_ExternalData_1[[#This Row],[Discount_Id]],Popusti!A:C,3,0)</f>
        <v>30</v>
      </c>
    </row>
    <row r="5623" spans="1:3" x14ac:dyDescent="0.25">
      <c r="A5623">
        <v>24</v>
      </c>
      <c r="B5623">
        <v>15180</v>
      </c>
      <c r="C5623">
        <f>VLOOKUP(Table_ExternalData_1[[#This Row],[Discount_Id]],Popusti!A:C,3,0)</f>
        <v>30</v>
      </c>
    </row>
    <row r="5624" spans="1:3" x14ac:dyDescent="0.25">
      <c r="A5624">
        <v>24</v>
      </c>
      <c r="B5624">
        <v>15186</v>
      </c>
      <c r="C5624">
        <f>VLOOKUP(Table_ExternalData_1[[#This Row],[Discount_Id]],Popusti!A:C,3,0)</f>
        <v>30</v>
      </c>
    </row>
    <row r="5625" spans="1:3" x14ac:dyDescent="0.25">
      <c r="A5625">
        <v>24</v>
      </c>
      <c r="B5625">
        <v>15194</v>
      </c>
      <c r="C5625">
        <f>VLOOKUP(Table_ExternalData_1[[#This Row],[Discount_Id]],Popusti!A:C,3,0)</f>
        <v>30</v>
      </c>
    </row>
    <row r="5626" spans="1:3" x14ac:dyDescent="0.25">
      <c r="A5626">
        <v>24</v>
      </c>
      <c r="B5626">
        <v>15205</v>
      </c>
      <c r="C5626">
        <f>VLOOKUP(Table_ExternalData_1[[#This Row],[Discount_Id]],Popusti!A:C,3,0)</f>
        <v>30</v>
      </c>
    </row>
    <row r="5627" spans="1:3" x14ac:dyDescent="0.25">
      <c r="A5627">
        <v>24</v>
      </c>
      <c r="B5627">
        <v>15206</v>
      </c>
      <c r="C5627">
        <f>VLOOKUP(Table_ExternalData_1[[#This Row],[Discount_Id]],Popusti!A:C,3,0)</f>
        <v>30</v>
      </c>
    </row>
    <row r="5628" spans="1:3" x14ac:dyDescent="0.25">
      <c r="A5628">
        <v>24</v>
      </c>
      <c r="B5628">
        <v>15207</v>
      </c>
      <c r="C5628">
        <f>VLOOKUP(Table_ExternalData_1[[#This Row],[Discount_Id]],Popusti!A:C,3,0)</f>
        <v>30</v>
      </c>
    </row>
    <row r="5629" spans="1:3" x14ac:dyDescent="0.25">
      <c r="A5629">
        <v>24</v>
      </c>
      <c r="B5629">
        <v>15233</v>
      </c>
      <c r="C5629">
        <f>VLOOKUP(Table_ExternalData_1[[#This Row],[Discount_Id]],Popusti!A:C,3,0)</f>
        <v>30</v>
      </c>
    </row>
    <row r="5630" spans="1:3" x14ac:dyDescent="0.25">
      <c r="A5630">
        <v>24</v>
      </c>
      <c r="B5630">
        <v>15236</v>
      </c>
      <c r="C5630">
        <f>VLOOKUP(Table_ExternalData_1[[#This Row],[Discount_Id]],Popusti!A:C,3,0)</f>
        <v>30</v>
      </c>
    </row>
    <row r="5631" spans="1:3" x14ac:dyDescent="0.25">
      <c r="A5631">
        <v>24</v>
      </c>
      <c r="B5631">
        <v>15237</v>
      </c>
      <c r="C5631">
        <f>VLOOKUP(Table_ExternalData_1[[#This Row],[Discount_Id]],Popusti!A:C,3,0)</f>
        <v>30</v>
      </c>
    </row>
    <row r="5632" spans="1:3" x14ac:dyDescent="0.25">
      <c r="A5632">
        <v>24</v>
      </c>
      <c r="B5632">
        <v>15252</v>
      </c>
      <c r="C5632">
        <f>VLOOKUP(Table_ExternalData_1[[#This Row],[Discount_Id]],Popusti!A:C,3,0)</f>
        <v>30</v>
      </c>
    </row>
    <row r="5633" spans="1:3" x14ac:dyDescent="0.25">
      <c r="A5633">
        <v>24</v>
      </c>
      <c r="B5633">
        <v>15290</v>
      </c>
      <c r="C5633">
        <f>VLOOKUP(Table_ExternalData_1[[#This Row],[Discount_Id]],Popusti!A:C,3,0)</f>
        <v>30</v>
      </c>
    </row>
    <row r="5634" spans="1:3" x14ac:dyDescent="0.25">
      <c r="A5634">
        <v>24</v>
      </c>
      <c r="B5634">
        <v>15294</v>
      </c>
      <c r="C5634">
        <f>VLOOKUP(Table_ExternalData_1[[#This Row],[Discount_Id]],Popusti!A:C,3,0)</f>
        <v>30</v>
      </c>
    </row>
    <row r="5635" spans="1:3" x14ac:dyDescent="0.25">
      <c r="A5635">
        <v>24</v>
      </c>
      <c r="B5635">
        <v>15296</v>
      </c>
      <c r="C5635">
        <f>VLOOKUP(Table_ExternalData_1[[#This Row],[Discount_Id]],Popusti!A:C,3,0)</f>
        <v>30</v>
      </c>
    </row>
    <row r="5636" spans="1:3" x14ac:dyDescent="0.25">
      <c r="A5636">
        <v>24</v>
      </c>
      <c r="B5636">
        <v>15298</v>
      </c>
      <c r="C5636">
        <f>VLOOKUP(Table_ExternalData_1[[#This Row],[Discount_Id]],Popusti!A:C,3,0)</f>
        <v>30</v>
      </c>
    </row>
    <row r="5637" spans="1:3" x14ac:dyDescent="0.25">
      <c r="A5637">
        <v>24</v>
      </c>
      <c r="B5637">
        <v>15299</v>
      </c>
      <c r="C5637">
        <f>VLOOKUP(Table_ExternalData_1[[#This Row],[Discount_Id]],Popusti!A:C,3,0)</f>
        <v>30</v>
      </c>
    </row>
    <row r="5638" spans="1:3" x14ac:dyDescent="0.25">
      <c r="A5638">
        <v>24</v>
      </c>
      <c r="B5638">
        <v>15311</v>
      </c>
      <c r="C5638">
        <f>VLOOKUP(Table_ExternalData_1[[#This Row],[Discount_Id]],Popusti!A:C,3,0)</f>
        <v>30</v>
      </c>
    </row>
    <row r="5639" spans="1:3" x14ac:dyDescent="0.25">
      <c r="A5639">
        <v>24</v>
      </c>
      <c r="B5639">
        <v>15325</v>
      </c>
      <c r="C5639">
        <f>VLOOKUP(Table_ExternalData_1[[#This Row],[Discount_Id]],Popusti!A:C,3,0)</f>
        <v>30</v>
      </c>
    </row>
    <row r="5640" spans="1:3" x14ac:dyDescent="0.25">
      <c r="A5640">
        <v>24</v>
      </c>
      <c r="B5640">
        <v>15338</v>
      </c>
      <c r="C5640">
        <f>VLOOKUP(Table_ExternalData_1[[#This Row],[Discount_Id]],Popusti!A:C,3,0)</f>
        <v>30</v>
      </c>
    </row>
    <row r="5641" spans="1:3" x14ac:dyDescent="0.25">
      <c r="A5641">
        <v>24</v>
      </c>
      <c r="B5641">
        <v>15339</v>
      </c>
      <c r="C5641">
        <f>VLOOKUP(Table_ExternalData_1[[#This Row],[Discount_Id]],Popusti!A:C,3,0)</f>
        <v>30</v>
      </c>
    </row>
    <row r="5642" spans="1:3" x14ac:dyDescent="0.25">
      <c r="A5642">
        <v>24</v>
      </c>
      <c r="B5642">
        <v>15340</v>
      </c>
      <c r="C5642">
        <f>VLOOKUP(Table_ExternalData_1[[#This Row],[Discount_Id]],Popusti!A:C,3,0)</f>
        <v>30</v>
      </c>
    </row>
    <row r="5643" spans="1:3" x14ac:dyDescent="0.25">
      <c r="A5643">
        <v>24</v>
      </c>
      <c r="B5643">
        <v>15341</v>
      </c>
      <c r="C5643">
        <f>VLOOKUP(Table_ExternalData_1[[#This Row],[Discount_Id]],Popusti!A:C,3,0)</f>
        <v>30</v>
      </c>
    </row>
    <row r="5644" spans="1:3" x14ac:dyDescent="0.25">
      <c r="A5644">
        <v>24</v>
      </c>
      <c r="B5644">
        <v>15342</v>
      </c>
      <c r="C5644">
        <f>VLOOKUP(Table_ExternalData_1[[#This Row],[Discount_Id]],Popusti!A:C,3,0)</f>
        <v>30</v>
      </c>
    </row>
    <row r="5645" spans="1:3" x14ac:dyDescent="0.25">
      <c r="A5645">
        <v>24</v>
      </c>
      <c r="B5645">
        <v>15343</v>
      </c>
      <c r="C5645">
        <f>VLOOKUP(Table_ExternalData_1[[#This Row],[Discount_Id]],Popusti!A:C,3,0)</f>
        <v>30</v>
      </c>
    </row>
    <row r="5646" spans="1:3" x14ac:dyDescent="0.25">
      <c r="A5646">
        <v>24</v>
      </c>
      <c r="B5646">
        <v>15347</v>
      </c>
      <c r="C5646">
        <f>VLOOKUP(Table_ExternalData_1[[#This Row],[Discount_Id]],Popusti!A:C,3,0)</f>
        <v>30</v>
      </c>
    </row>
    <row r="5647" spans="1:3" x14ac:dyDescent="0.25">
      <c r="A5647">
        <v>24</v>
      </c>
      <c r="B5647">
        <v>15353</v>
      </c>
      <c r="C5647">
        <f>VLOOKUP(Table_ExternalData_1[[#This Row],[Discount_Id]],Popusti!A:C,3,0)</f>
        <v>30</v>
      </c>
    </row>
    <row r="5648" spans="1:3" x14ac:dyDescent="0.25">
      <c r="A5648">
        <v>24</v>
      </c>
      <c r="B5648">
        <v>15354</v>
      </c>
      <c r="C5648">
        <f>VLOOKUP(Table_ExternalData_1[[#This Row],[Discount_Id]],Popusti!A:C,3,0)</f>
        <v>30</v>
      </c>
    </row>
    <row r="5649" spans="1:3" x14ac:dyDescent="0.25">
      <c r="A5649">
        <v>24</v>
      </c>
      <c r="B5649">
        <v>15360</v>
      </c>
      <c r="C5649">
        <f>VLOOKUP(Table_ExternalData_1[[#This Row],[Discount_Id]],Popusti!A:C,3,0)</f>
        <v>30</v>
      </c>
    </row>
    <row r="5650" spans="1:3" x14ac:dyDescent="0.25">
      <c r="A5650">
        <v>24</v>
      </c>
      <c r="B5650">
        <v>15365</v>
      </c>
      <c r="C5650">
        <f>VLOOKUP(Table_ExternalData_1[[#This Row],[Discount_Id]],Popusti!A:C,3,0)</f>
        <v>30</v>
      </c>
    </row>
    <row r="5651" spans="1:3" x14ac:dyDescent="0.25">
      <c r="A5651">
        <v>24</v>
      </c>
      <c r="B5651">
        <v>15492</v>
      </c>
      <c r="C5651">
        <f>VLOOKUP(Table_ExternalData_1[[#This Row],[Discount_Id]],Popusti!A:C,3,0)</f>
        <v>30</v>
      </c>
    </row>
    <row r="5652" spans="1:3" x14ac:dyDescent="0.25">
      <c r="A5652">
        <v>24</v>
      </c>
      <c r="B5652">
        <v>15493</v>
      </c>
      <c r="C5652">
        <f>VLOOKUP(Table_ExternalData_1[[#This Row],[Discount_Id]],Popusti!A:C,3,0)</f>
        <v>30</v>
      </c>
    </row>
    <row r="5653" spans="1:3" x14ac:dyDescent="0.25">
      <c r="A5653">
        <v>24</v>
      </c>
      <c r="B5653">
        <v>15494</v>
      </c>
      <c r="C5653">
        <f>VLOOKUP(Table_ExternalData_1[[#This Row],[Discount_Id]],Popusti!A:C,3,0)</f>
        <v>30</v>
      </c>
    </row>
    <row r="5654" spans="1:3" x14ac:dyDescent="0.25">
      <c r="A5654">
        <v>24</v>
      </c>
      <c r="B5654">
        <v>15495</v>
      </c>
      <c r="C5654">
        <f>VLOOKUP(Table_ExternalData_1[[#This Row],[Discount_Id]],Popusti!A:C,3,0)</f>
        <v>30</v>
      </c>
    </row>
    <row r="5655" spans="1:3" x14ac:dyDescent="0.25">
      <c r="A5655">
        <v>24</v>
      </c>
      <c r="B5655">
        <v>15496</v>
      </c>
      <c r="C5655">
        <f>VLOOKUP(Table_ExternalData_1[[#This Row],[Discount_Id]],Popusti!A:C,3,0)</f>
        <v>30</v>
      </c>
    </row>
    <row r="5656" spans="1:3" x14ac:dyDescent="0.25">
      <c r="A5656">
        <v>24</v>
      </c>
      <c r="B5656">
        <v>15497</v>
      </c>
      <c r="C5656">
        <f>VLOOKUP(Table_ExternalData_1[[#This Row],[Discount_Id]],Popusti!A:C,3,0)</f>
        <v>30</v>
      </c>
    </row>
    <row r="5657" spans="1:3" x14ac:dyDescent="0.25">
      <c r="A5657">
        <v>24</v>
      </c>
      <c r="B5657">
        <v>15498</v>
      </c>
      <c r="C5657">
        <f>VLOOKUP(Table_ExternalData_1[[#This Row],[Discount_Id]],Popusti!A:C,3,0)</f>
        <v>30</v>
      </c>
    </row>
    <row r="5658" spans="1:3" x14ac:dyDescent="0.25">
      <c r="A5658">
        <v>24</v>
      </c>
      <c r="B5658">
        <v>15499</v>
      </c>
      <c r="C5658">
        <f>VLOOKUP(Table_ExternalData_1[[#This Row],[Discount_Id]],Popusti!A:C,3,0)</f>
        <v>30</v>
      </c>
    </row>
    <row r="5659" spans="1:3" x14ac:dyDescent="0.25">
      <c r="A5659">
        <v>24</v>
      </c>
      <c r="B5659">
        <v>15500</v>
      </c>
      <c r="C5659">
        <f>VLOOKUP(Table_ExternalData_1[[#This Row],[Discount_Id]],Popusti!A:C,3,0)</f>
        <v>30</v>
      </c>
    </row>
    <row r="5660" spans="1:3" x14ac:dyDescent="0.25">
      <c r="A5660">
        <v>24</v>
      </c>
      <c r="B5660">
        <v>15501</v>
      </c>
      <c r="C5660">
        <f>VLOOKUP(Table_ExternalData_1[[#This Row],[Discount_Id]],Popusti!A:C,3,0)</f>
        <v>30</v>
      </c>
    </row>
    <row r="5661" spans="1:3" x14ac:dyDescent="0.25">
      <c r="A5661">
        <v>24</v>
      </c>
      <c r="B5661">
        <v>15502</v>
      </c>
      <c r="C5661">
        <f>VLOOKUP(Table_ExternalData_1[[#This Row],[Discount_Id]],Popusti!A:C,3,0)</f>
        <v>30</v>
      </c>
    </row>
    <row r="5662" spans="1:3" x14ac:dyDescent="0.25">
      <c r="A5662">
        <v>24</v>
      </c>
      <c r="B5662">
        <v>15503</v>
      </c>
      <c r="C5662">
        <f>VLOOKUP(Table_ExternalData_1[[#This Row],[Discount_Id]],Popusti!A:C,3,0)</f>
        <v>30</v>
      </c>
    </row>
    <row r="5663" spans="1:3" x14ac:dyDescent="0.25">
      <c r="A5663">
        <v>24</v>
      </c>
      <c r="B5663">
        <v>15504</v>
      </c>
      <c r="C5663">
        <f>VLOOKUP(Table_ExternalData_1[[#This Row],[Discount_Id]],Popusti!A:C,3,0)</f>
        <v>30</v>
      </c>
    </row>
    <row r="5664" spans="1:3" x14ac:dyDescent="0.25">
      <c r="A5664">
        <v>24</v>
      </c>
      <c r="B5664">
        <v>15505</v>
      </c>
      <c r="C5664">
        <f>VLOOKUP(Table_ExternalData_1[[#This Row],[Discount_Id]],Popusti!A:C,3,0)</f>
        <v>30</v>
      </c>
    </row>
    <row r="5665" spans="1:3" x14ac:dyDescent="0.25">
      <c r="A5665">
        <v>24</v>
      </c>
      <c r="B5665">
        <v>15506</v>
      </c>
      <c r="C5665">
        <f>VLOOKUP(Table_ExternalData_1[[#This Row],[Discount_Id]],Popusti!A:C,3,0)</f>
        <v>30</v>
      </c>
    </row>
    <row r="5666" spans="1:3" x14ac:dyDescent="0.25">
      <c r="A5666">
        <v>24</v>
      </c>
      <c r="B5666">
        <v>15507</v>
      </c>
      <c r="C5666">
        <f>VLOOKUP(Table_ExternalData_1[[#This Row],[Discount_Id]],Popusti!A:C,3,0)</f>
        <v>30</v>
      </c>
    </row>
    <row r="5667" spans="1:3" x14ac:dyDescent="0.25">
      <c r="A5667">
        <v>24</v>
      </c>
      <c r="B5667">
        <v>15508</v>
      </c>
      <c r="C5667">
        <f>VLOOKUP(Table_ExternalData_1[[#This Row],[Discount_Id]],Popusti!A:C,3,0)</f>
        <v>30</v>
      </c>
    </row>
    <row r="5668" spans="1:3" x14ac:dyDescent="0.25">
      <c r="A5668">
        <v>24</v>
      </c>
      <c r="B5668">
        <v>15509</v>
      </c>
      <c r="C5668">
        <f>VLOOKUP(Table_ExternalData_1[[#This Row],[Discount_Id]],Popusti!A:C,3,0)</f>
        <v>30</v>
      </c>
    </row>
    <row r="5669" spans="1:3" x14ac:dyDescent="0.25">
      <c r="A5669">
        <v>24</v>
      </c>
      <c r="B5669">
        <v>15510</v>
      </c>
      <c r="C5669">
        <f>VLOOKUP(Table_ExternalData_1[[#This Row],[Discount_Id]],Popusti!A:C,3,0)</f>
        <v>30</v>
      </c>
    </row>
    <row r="5670" spans="1:3" x14ac:dyDescent="0.25">
      <c r="A5670">
        <v>24</v>
      </c>
      <c r="B5670">
        <v>15511</v>
      </c>
      <c r="C5670">
        <f>VLOOKUP(Table_ExternalData_1[[#This Row],[Discount_Id]],Popusti!A:C,3,0)</f>
        <v>30</v>
      </c>
    </row>
    <row r="5671" spans="1:3" x14ac:dyDescent="0.25">
      <c r="A5671">
        <v>24</v>
      </c>
      <c r="B5671">
        <v>15513</v>
      </c>
      <c r="C5671">
        <f>VLOOKUP(Table_ExternalData_1[[#This Row],[Discount_Id]],Popusti!A:C,3,0)</f>
        <v>30</v>
      </c>
    </row>
    <row r="5672" spans="1:3" x14ac:dyDescent="0.25">
      <c r="A5672">
        <v>24</v>
      </c>
      <c r="B5672">
        <v>15534</v>
      </c>
      <c r="C5672">
        <f>VLOOKUP(Table_ExternalData_1[[#This Row],[Discount_Id]],Popusti!A:C,3,0)</f>
        <v>30</v>
      </c>
    </row>
    <row r="5673" spans="1:3" x14ac:dyDescent="0.25">
      <c r="A5673">
        <v>24</v>
      </c>
      <c r="B5673">
        <v>15550</v>
      </c>
      <c r="C5673">
        <f>VLOOKUP(Table_ExternalData_1[[#This Row],[Discount_Id]],Popusti!A:C,3,0)</f>
        <v>30</v>
      </c>
    </row>
    <row r="5674" spans="1:3" x14ac:dyDescent="0.25">
      <c r="A5674">
        <v>24</v>
      </c>
      <c r="B5674">
        <v>15551</v>
      </c>
      <c r="C5674">
        <f>VLOOKUP(Table_ExternalData_1[[#This Row],[Discount_Id]],Popusti!A:C,3,0)</f>
        <v>30</v>
      </c>
    </row>
    <row r="5675" spans="1:3" x14ac:dyDescent="0.25">
      <c r="A5675">
        <v>24</v>
      </c>
      <c r="B5675">
        <v>15558</v>
      </c>
      <c r="C5675">
        <f>VLOOKUP(Table_ExternalData_1[[#This Row],[Discount_Id]],Popusti!A:C,3,0)</f>
        <v>30</v>
      </c>
    </row>
    <row r="5676" spans="1:3" x14ac:dyDescent="0.25">
      <c r="A5676">
        <v>24</v>
      </c>
      <c r="B5676">
        <v>15559</v>
      </c>
      <c r="C5676">
        <f>VLOOKUP(Table_ExternalData_1[[#This Row],[Discount_Id]],Popusti!A:C,3,0)</f>
        <v>30</v>
      </c>
    </row>
    <row r="5677" spans="1:3" x14ac:dyDescent="0.25">
      <c r="A5677">
        <v>24</v>
      </c>
      <c r="B5677">
        <v>15560</v>
      </c>
      <c r="C5677">
        <f>VLOOKUP(Table_ExternalData_1[[#This Row],[Discount_Id]],Popusti!A:C,3,0)</f>
        <v>30</v>
      </c>
    </row>
    <row r="5678" spans="1:3" x14ac:dyDescent="0.25">
      <c r="A5678">
        <v>24</v>
      </c>
      <c r="B5678">
        <v>15574</v>
      </c>
      <c r="C5678">
        <f>VLOOKUP(Table_ExternalData_1[[#This Row],[Discount_Id]],Popusti!A:C,3,0)</f>
        <v>30</v>
      </c>
    </row>
    <row r="5679" spans="1:3" x14ac:dyDescent="0.25">
      <c r="A5679">
        <v>24</v>
      </c>
      <c r="B5679">
        <v>15575</v>
      </c>
      <c r="C5679">
        <f>VLOOKUP(Table_ExternalData_1[[#This Row],[Discount_Id]],Popusti!A:C,3,0)</f>
        <v>30</v>
      </c>
    </row>
    <row r="5680" spans="1:3" x14ac:dyDescent="0.25">
      <c r="A5680">
        <v>24</v>
      </c>
      <c r="B5680">
        <v>15592</v>
      </c>
      <c r="C5680">
        <f>VLOOKUP(Table_ExternalData_1[[#This Row],[Discount_Id]],Popusti!A:C,3,0)</f>
        <v>30</v>
      </c>
    </row>
    <row r="5681" spans="1:3" x14ac:dyDescent="0.25">
      <c r="A5681">
        <v>24</v>
      </c>
      <c r="B5681">
        <v>15593</v>
      </c>
      <c r="C5681">
        <f>VLOOKUP(Table_ExternalData_1[[#This Row],[Discount_Id]],Popusti!A:C,3,0)</f>
        <v>30</v>
      </c>
    </row>
    <row r="5682" spans="1:3" x14ac:dyDescent="0.25">
      <c r="A5682">
        <v>24</v>
      </c>
      <c r="B5682">
        <v>15594</v>
      </c>
      <c r="C5682">
        <f>VLOOKUP(Table_ExternalData_1[[#This Row],[Discount_Id]],Popusti!A:C,3,0)</f>
        <v>30</v>
      </c>
    </row>
    <row r="5683" spans="1:3" x14ac:dyDescent="0.25">
      <c r="A5683">
        <v>24</v>
      </c>
      <c r="B5683">
        <v>15595</v>
      </c>
      <c r="C5683">
        <f>VLOOKUP(Table_ExternalData_1[[#This Row],[Discount_Id]],Popusti!A:C,3,0)</f>
        <v>30</v>
      </c>
    </row>
    <row r="5684" spans="1:3" x14ac:dyDescent="0.25">
      <c r="A5684">
        <v>24</v>
      </c>
      <c r="B5684">
        <v>15596</v>
      </c>
      <c r="C5684">
        <f>VLOOKUP(Table_ExternalData_1[[#This Row],[Discount_Id]],Popusti!A:C,3,0)</f>
        <v>30</v>
      </c>
    </row>
    <row r="5685" spans="1:3" x14ac:dyDescent="0.25">
      <c r="A5685">
        <v>24</v>
      </c>
      <c r="B5685">
        <v>15597</v>
      </c>
      <c r="C5685">
        <f>VLOOKUP(Table_ExternalData_1[[#This Row],[Discount_Id]],Popusti!A:C,3,0)</f>
        <v>30</v>
      </c>
    </row>
    <row r="5686" spans="1:3" x14ac:dyDescent="0.25">
      <c r="A5686">
        <v>24</v>
      </c>
      <c r="B5686">
        <v>15598</v>
      </c>
      <c r="C5686">
        <f>VLOOKUP(Table_ExternalData_1[[#This Row],[Discount_Id]],Popusti!A:C,3,0)</f>
        <v>30</v>
      </c>
    </row>
    <row r="5687" spans="1:3" x14ac:dyDescent="0.25">
      <c r="A5687">
        <v>24</v>
      </c>
      <c r="B5687">
        <v>15599</v>
      </c>
      <c r="C5687">
        <f>VLOOKUP(Table_ExternalData_1[[#This Row],[Discount_Id]],Popusti!A:C,3,0)</f>
        <v>30</v>
      </c>
    </row>
    <row r="5688" spans="1:3" x14ac:dyDescent="0.25">
      <c r="A5688">
        <v>24</v>
      </c>
      <c r="B5688">
        <v>15600</v>
      </c>
      <c r="C5688">
        <f>VLOOKUP(Table_ExternalData_1[[#This Row],[Discount_Id]],Popusti!A:C,3,0)</f>
        <v>30</v>
      </c>
    </row>
    <row r="5689" spans="1:3" x14ac:dyDescent="0.25">
      <c r="A5689">
        <v>24</v>
      </c>
      <c r="B5689">
        <v>15607</v>
      </c>
      <c r="C5689">
        <f>VLOOKUP(Table_ExternalData_1[[#This Row],[Discount_Id]],Popusti!A:C,3,0)</f>
        <v>30</v>
      </c>
    </row>
    <row r="5690" spans="1:3" x14ac:dyDescent="0.25">
      <c r="A5690">
        <v>24</v>
      </c>
      <c r="B5690">
        <v>15609</v>
      </c>
      <c r="C5690">
        <f>VLOOKUP(Table_ExternalData_1[[#This Row],[Discount_Id]],Popusti!A:C,3,0)</f>
        <v>30</v>
      </c>
    </row>
    <row r="5691" spans="1:3" x14ac:dyDescent="0.25">
      <c r="A5691">
        <v>24</v>
      </c>
      <c r="B5691">
        <v>15617</v>
      </c>
      <c r="C5691">
        <f>VLOOKUP(Table_ExternalData_1[[#This Row],[Discount_Id]],Popusti!A:C,3,0)</f>
        <v>30</v>
      </c>
    </row>
    <row r="5692" spans="1:3" x14ac:dyDescent="0.25">
      <c r="A5692">
        <v>24</v>
      </c>
      <c r="B5692">
        <v>15618</v>
      </c>
      <c r="C5692">
        <f>VLOOKUP(Table_ExternalData_1[[#This Row],[Discount_Id]],Popusti!A:C,3,0)</f>
        <v>30</v>
      </c>
    </row>
    <row r="5693" spans="1:3" x14ac:dyDescent="0.25">
      <c r="A5693">
        <v>24</v>
      </c>
      <c r="B5693">
        <v>15619</v>
      </c>
      <c r="C5693">
        <f>VLOOKUP(Table_ExternalData_1[[#This Row],[Discount_Id]],Popusti!A:C,3,0)</f>
        <v>30</v>
      </c>
    </row>
    <row r="5694" spans="1:3" x14ac:dyDescent="0.25">
      <c r="A5694">
        <v>24</v>
      </c>
      <c r="B5694">
        <v>15630</v>
      </c>
      <c r="C5694">
        <f>VLOOKUP(Table_ExternalData_1[[#This Row],[Discount_Id]],Popusti!A:C,3,0)</f>
        <v>30</v>
      </c>
    </row>
    <row r="5695" spans="1:3" x14ac:dyDescent="0.25">
      <c r="A5695">
        <v>24</v>
      </c>
      <c r="B5695">
        <v>15637</v>
      </c>
      <c r="C5695">
        <f>VLOOKUP(Table_ExternalData_1[[#This Row],[Discount_Id]],Popusti!A:C,3,0)</f>
        <v>30</v>
      </c>
    </row>
    <row r="5696" spans="1:3" x14ac:dyDescent="0.25">
      <c r="A5696">
        <v>24</v>
      </c>
      <c r="B5696">
        <v>15642</v>
      </c>
      <c r="C5696">
        <f>VLOOKUP(Table_ExternalData_1[[#This Row],[Discount_Id]],Popusti!A:C,3,0)</f>
        <v>30</v>
      </c>
    </row>
    <row r="5697" spans="1:3" x14ac:dyDescent="0.25">
      <c r="A5697">
        <v>24</v>
      </c>
      <c r="B5697">
        <v>15649</v>
      </c>
      <c r="C5697">
        <f>VLOOKUP(Table_ExternalData_1[[#This Row],[Discount_Id]],Popusti!A:C,3,0)</f>
        <v>30</v>
      </c>
    </row>
    <row r="5698" spans="1:3" x14ac:dyDescent="0.25">
      <c r="A5698">
        <v>24</v>
      </c>
      <c r="B5698">
        <v>15650</v>
      </c>
      <c r="C5698">
        <f>VLOOKUP(Table_ExternalData_1[[#This Row],[Discount_Id]],Popusti!A:C,3,0)</f>
        <v>30</v>
      </c>
    </row>
    <row r="5699" spans="1:3" x14ac:dyDescent="0.25">
      <c r="A5699">
        <v>24</v>
      </c>
      <c r="B5699">
        <v>15676</v>
      </c>
      <c r="C5699">
        <f>VLOOKUP(Table_ExternalData_1[[#This Row],[Discount_Id]],Popusti!A:C,3,0)</f>
        <v>30</v>
      </c>
    </row>
    <row r="5700" spans="1:3" x14ac:dyDescent="0.25">
      <c r="A5700">
        <v>24</v>
      </c>
      <c r="B5700">
        <v>15723</v>
      </c>
      <c r="C5700">
        <f>VLOOKUP(Table_ExternalData_1[[#This Row],[Discount_Id]],Popusti!A:C,3,0)</f>
        <v>30</v>
      </c>
    </row>
    <row r="5701" spans="1:3" x14ac:dyDescent="0.25">
      <c r="A5701">
        <v>24</v>
      </c>
      <c r="B5701">
        <v>15724</v>
      </c>
      <c r="C5701">
        <f>VLOOKUP(Table_ExternalData_1[[#This Row],[Discount_Id]],Popusti!A:C,3,0)</f>
        <v>30</v>
      </c>
    </row>
    <row r="5702" spans="1:3" x14ac:dyDescent="0.25">
      <c r="A5702">
        <v>24</v>
      </c>
      <c r="B5702">
        <v>15725</v>
      </c>
      <c r="C5702">
        <f>VLOOKUP(Table_ExternalData_1[[#This Row],[Discount_Id]],Popusti!A:C,3,0)</f>
        <v>30</v>
      </c>
    </row>
    <row r="5703" spans="1:3" x14ac:dyDescent="0.25">
      <c r="A5703">
        <v>24</v>
      </c>
      <c r="B5703">
        <v>15735</v>
      </c>
      <c r="C5703">
        <f>VLOOKUP(Table_ExternalData_1[[#This Row],[Discount_Id]],Popusti!A:C,3,0)</f>
        <v>30</v>
      </c>
    </row>
    <row r="5704" spans="1:3" x14ac:dyDescent="0.25">
      <c r="A5704">
        <v>24</v>
      </c>
      <c r="B5704">
        <v>15736</v>
      </c>
      <c r="C5704">
        <f>VLOOKUP(Table_ExternalData_1[[#This Row],[Discount_Id]],Popusti!A:C,3,0)</f>
        <v>30</v>
      </c>
    </row>
    <row r="5705" spans="1:3" x14ac:dyDescent="0.25">
      <c r="A5705">
        <v>24</v>
      </c>
      <c r="B5705">
        <v>15737</v>
      </c>
      <c r="C5705">
        <f>VLOOKUP(Table_ExternalData_1[[#This Row],[Discount_Id]],Popusti!A:C,3,0)</f>
        <v>30</v>
      </c>
    </row>
    <row r="5706" spans="1:3" x14ac:dyDescent="0.25">
      <c r="A5706">
        <v>24</v>
      </c>
      <c r="B5706">
        <v>15738</v>
      </c>
      <c r="C5706">
        <f>VLOOKUP(Table_ExternalData_1[[#This Row],[Discount_Id]],Popusti!A:C,3,0)</f>
        <v>30</v>
      </c>
    </row>
    <row r="5707" spans="1:3" x14ac:dyDescent="0.25">
      <c r="A5707">
        <v>24</v>
      </c>
      <c r="B5707">
        <v>15739</v>
      </c>
      <c r="C5707">
        <f>VLOOKUP(Table_ExternalData_1[[#This Row],[Discount_Id]],Popusti!A:C,3,0)</f>
        <v>30</v>
      </c>
    </row>
    <row r="5708" spans="1:3" x14ac:dyDescent="0.25">
      <c r="A5708">
        <v>24</v>
      </c>
      <c r="B5708">
        <v>15743</v>
      </c>
      <c r="C5708">
        <f>VLOOKUP(Table_ExternalData_1[[#This Row],[Discount_Id]],Popusti!A:C,3,0)</f>
        <v>30</v>
      </c>
    </row>
    <row r="5709" spans="1:3" x14ac:dyDescent="0.25">
      <c r="A5709">
        <v>24</v>
      </c>
      <c r="B5709">
        <v>15779</v>
      </c>
      <c r="C5709">
        <f>VLOOKUP(Table_ExternalData_1[[#This Row],[Discount_Id]],Popusti!A:C,3,0)</f>
        <v>30</v>
      </c>
    </row>
    <row r="5710" spans="1:3" x14ac:dyDescent="0.25">
      <c r="A5710">
        <v>24</v>
      </c>
      <c r="B5710">
        <v>15780</v>
      </c>
      <c r="C5710">
        <f>VLOOKUP(Table_ExternalData_1[[#This Row],[Discount_Id]],Popusti!A:C,3,0)</f>
        <v>30</v>
      </c>
    </row>
    <row r="5711" spans="1:3" x14ac:dyDescent="0.25">
      <c r="A5711">
        <v>24</v>
      </c>
      <c r="B5711">
        <v>15781</v>
      </c>
      <c r="C5711">
        <f>VLOOKUP(Table_ExternalData_1[[#This Row],[Discount_Id]],Popusti!A:C,3,0)</f>
        <v>30</v>
      </c>
    </row>
    <row r="5712" spans="1:3" x14ac:dyDescent="0.25">
      <c r="A5712">
        <v>24</v>
      </c>
      <c r="B5712">
        <v>15782</v>
      </c>
      <c r="C5712">
        <f>VLOOKUP(Table_ExternalData_1[[#This Row],[Discount_Id]],Popusti!A:C,3,0)</f>
        <v>30</v>
      </c>
    </row>
    <row r="5713" spans="1:3" x14ac:dyDescent="0.25">
      <c r="A5713">
        <v>24</v>
      </c>
      <c r="B5713">
        <v>15783</v>
      </c>
      <c r="C5713">
        <f>VLOOKUP(Table_ExternalData_1[[#This Row],[Discount_Id]],Popusti!A:C,3,0)</f>
        <v>30</v>
      </c>
    </row>
    <row r="5714" spans="1:3" x14ac:dyDescent="0.25">
      <c r="A5714">
        <v>24</v>
      </c>
      <c r="B5714">
        <v>15784</v>
      </c>
      <c r="C5714">
        <f>VLOOKUP(Table_ExternalData_1[[#This Row],[Discount_Id]],Popusti!A:C,3,0)</f>
        <v>30</v>
      </c>
    </row>
    <row r="5715" spans="1:3" x14ac:dyDescent="0.25">
      <c r="A5715">
        <v>24</v>
      </c>
      <c r="B5715">
        <v>15785</v>
      </c>
      <c r="C5715">
        <f>VLOOKUP(Table_ExternalData_1[[#This Row],[Discount_Id]],Popusti!A:C,3,0)</f>
        <v>30</v>
      </c>
    </row>
    <row r="5716" spans="1:3" x14ac:dyDescent="0.25">
      <c r="A5716">
        <v>24</v>
      </c>
      <c r="B5716">
        <v>15798</v>
      </c>
      <c r="C5716">
        <f>VLOOKUP(Table_ExternalData_1[[#This Row],[Discount_Id]],Popusti!A:C,3,0)</f>
        <v>30</v>
      </c>
    </row>
    <row r="5717" spans="1:3" x14ac:dyDescent="0.25">
      <c r="A5717">
        <v>24</v>
      </c>
      <c r="B5717">
        <v>15847</v>
      </c>
      <c r="C5717">
        <f>VLOOKUP(Table_ExternalData_1[[#This Row],[Discount_Id]],Popusti!A:C,3,0)</f>
        <v>30</v>
      </c>
    </row>
    <row r="5718" spans="1:3" x14ac:dyDescent="0.25">
      <c r="A5718">
        <v>24</v>
      </c>
      <c r="B5718">
        <v>15943</v>
      </c>
      <c r="C5718">
        <f>VLOOKUP(Table_ExternalData_1[[#This Row],[Discount_Id]],Popusti!A:C,3,0)</f>
        <v>30</v>
      </c>
    </row>
    <row r="5719" spans="1:3" x14ac:dyDescent="0.25">
      <c r="A5719">
        <v>24</v>
      </c>
      <c r="B5719">
        <v>15944</v>
      </c>
      <c r="C5719">
        <f>VLOOKUP(Table_ExternalData_1[[#This Row],[Discount_Id]],Popusti!A:C,3,0)</f>
        <v>30</v>
      </c>
    </row>
    <row r="5720" spans="1:3" x14ac:dyDescent="0.25">
      <c r="A5720">
        <v>24</v>
      </c>
      <c r="B5720">
        <v>15945</v>
      </c>
      <c r="C5720">
        <f>VLOOKUP(Table_ExternalData_1[[#This Row],[Discount_Id]],Popusti!A:C,3,0)</f>
        <v>30</v>
      </c>
    </row>
    <row r="5721" spans="1:3" x14ac:dyDescent="0.25">
      <c r="A5721">
        <v>24</v>
      </c>
      <c r="B5721">
        <v>15951</v>
      </c>
      <c r="C5721">
        <f>VLOOKUP(Table_ExternalData_1[[#This Row],[Discount_Id]],Popusti!A:C,3,0)</f>
        <v>30</v>
      </c>
    </row>
    <row r="5722" spans="1:3" x14ac:dyDescent="0.25">
      <c r="A5722">
        <v>24</v>
      </c>
      <c r="B5722">
        <v>15957</v>
      </c>
      <c r="C5722">
        <f>VLOOKUP(Table_ExternalData_1[[#This Row],[Discount_Id]],Popusti!A:C,3,0)</f>
        <v>30</v>
      </c>
    </row>
    <row r="5723" spans="1:3" x14ac:dyDescent="0.25">
      <c r="A5723">
        <v>24</v>
      </c>
      <c r="B5723">
        <v>15959</v>
      </c>
      <c r="C5723">
        <f>VLOOKUP(Table_ExternalData_1[[#This Row],[Discount_Id]],Popusti!A:C,3,0)</f>
        <v>30</v>
      </c>
    </row>
    <row r="5724" spans="1:3" x14ac:dyDescent="0.25">
      <c r="A5724">
        <v>24</v>
      </c>
      <c r="B5724">
        <v>15960</v>
      </c>
      <c r="C5724">
        <f>VLOOKUP(Table_ExternalData_1[[#This Row],[Discount_Id]],Popusti!A:C,3,0)</f>
        <v>30</v>
      </c>
    </row>
    <row r="5725" spans="1:3" x14ac:dyDescent="0.25">
      <c r="A5725">
        <v>24</v>
      </c>
      <c r="B5725">
        <v>15961</v>
      </c>
      <c r="C5725">
        <f>VLOOKUP(Table_ExternalData_1[[#This Row],[Discount_Id]],Popusti!A:C,3,0)</f>
        <v>30</v>
      </c>
    </row>
    <row r="5726" spans="1:3" x14ac:dyDescent="0.25">
      <c r="A5726">
        <v>24</v>
      </c>
      <c r="B5726">
        <v>15962</v>
      </c>
      <c r="C5726">
        <f>VLOOKUP(Table_ExternalData_1[[#This Row],[Discount_Id]],Popusti!A:C,3,0)</f>
        <v>30</v>
      </c>
    </row>
    <row r="5727" spans="1:3" x14ac:dyDescent="0.25">
      <c r="A5727">
        <v>24</v>
      </c>
      <c r="B5727">
        <v>15963</v>
      </c>
      <c r="C5727">
        <f>VLOOKUP(Table_ExternalData_1[[#This Row],[Discount_Id]],Popusti!A:C,3,0)</f>
        <v>30</v>
      </c>
    </row>
    <row r="5728" spans="1:3" x14ac:dyDescent="0.25">
      <c r="A5728">
        <v>24</v>
      </c>
      <c r="B5728">
        <v>15964</v>
      </c>
      <c r="C5728">
        <f>VLOOKUP(Table_ExternalData_1[[#This Row],[Discount_Id]],Popusti!A:C,3,0)</f>
        <v>30</v>
      </c>
    </row>
    <row r="5729" spans="1:3" x14ac:dyDescent="0.25">
      <c r="A5729">
        <v>24</v>
      </c>
      <c r="B5729">
        <v>15965</v>
      </c>
      <c r="C5729">
        <f>VLOOKUP(Table_ExternalData_1[[#This Row],[Discount_Id]],Popusti!A:C,3,0)</f>
        <v>30</v>
      </c>
    </row>
    <row r="5730" spans="1:3" x14ac:dyDescent="0.25">
      <c r="A5730">
        <v>24</v>
      </c>
      <c r="B5730">
        <v>15967</v>
      </c>
      <c r="C5730">
        <f>VLOOKUP(Table_ExternalData_1[[#This Row],[Discount_Id]],Popusti!A:C,3,0)</f>
        <v>30</v>
      </c>
    </row>
    <row r="5731" spans="1:3" x14ac:dyDescent="0.25">
      <c r="A5731">
        <v>24</v>
      </c>
      <c r="B5731">
        <v>15968</v>
      </c>
      <c r="C5731">
        <f>VLOOKUP(Table_ExternalData_1[[#This Row],[Discount_Id]],Popusti!A:C,3,0)</f>
        <v>30</v>
      </c>
    </row>
    <row r="5732" spans="1:3" x14ac:dyDescent="0.25">
      <c r="A5732">
        <v>24</v>
      </c>
      <c r="B5732">
        <v>16226</v>
      </c>
      <c r="C5732">
        <f>VLOOKUP(Table_ExternalData_1[[#This Row],[Discount_Id]],Popusti!A:C,3,0)</f>
        <v>30</v>
      </c>
    </row>
    <row r="5733" spans="1:3" x14ac:dyDescent="0.25">
      <c r="A5733">
        <v>24</v>
      </c>
      <c r="B5733">
        <v>16258</v>
      </c>
      <c r="C5733">
        <f>VLOOKUP(Table_ExternalData_1[[#This Row],[Discount_Id]],Popusti!A:C,3,0)</f>
        <v>30</v>
      </c>
    </row>
    <row r="5734" spans="1:3" x14ac:dyDescent="0.25">
      <c r="A5734">
        <v>24</v>
      </c>
      <c r="B5734">
        <v>16261</v>
      </c>
      <c r="C5734">
        <f>VLOOKUP(Table_ExternalData_1[[#This Row],[Discount_Id]],Popusti!A:C,3,0)</f>
        <v>30</v>
      </c>
    </row>
    <row r="5735" spans="1:3" x14ac:dyDescent="0.25">
      <c r="A5735">
        <v>24</v>
      </c>
      <c r="B5735">
        <v>16262</v>
      </c>
      <c r="C5735">
        <f>VLOOKUP(Table_ExternalData_1[[#This Row],[Discount_Id]],Popusti!A:C,3,0)</f>
        <v>30</v>
      </c>
    </row>
    <row r="5736" spans="1:3" x14ac:dyDescent="0.25">
      <c r="A5736">
        <v>24</v>
      </c>
      <c r="B5736">
        <v>16268</v>
      </c>
      <c r="C5736">
        <f>VLOOKUP(Table_ExternalData_1[[#This Row],[Discount_Id]],Popusti!A:C,3,0)</f>
        <v>30</v>
      </c>
    </row>
    <row r="5737" spans="1:3" x14ac:dyDescent="0.25">
      <c r="A5737">
        <v>24</v>
      </c>
      <c r="B5737">
        <v>16289</v>
      </c>
      <c r="C5737">
        <f>VLOOKUP(Table_ExternalData_1[[#This Row],[Discount_Id]],Popusti!A:C,3,0)</f>
        <v>30</v>
      </c>
    </row>
    <row r="5738" spans="1:3" x14ac:dyDescent="0.25">
      <c r="A5738">
        <v>24</v>
      </c>
      <c r="B5738">
        <v>16290</v>
      </c>
      <c r="C5738">
        <f>VLOOKUP(Table_ExternalData_1[[#This Row],[Discount_Id]],Popusti!A:C,3,0)</f>
        <v>30</v>
      </c>
    </row>
    <row r="5739" spans="1:3" x14ac:dyDescent="0.25">
      <c r="A5739">
        <v>24</v>
      </c>
      <c r="B5739">
        <v>16291</v>
      </c>
      <c r="C5739">
        <f>VLOOKUP(Table_ExternalData_1[[#This Row],[Discount_Id]],Popusti!A:C,3,0)</f>
        <v>30</v>
      </c>
    </row>
    <row r="5740" spans="1:3" x14ac:dyDescent="0.25">
      <c r="A5740">
        <v>24</v>
      </c>
      <c r="B5740">
        <v>16292</v>
      </c>
      <c r="C5740">
        <f>VLOOKUP(Table_ExternalData_1[[#This Row],[Discount_Id]],Popusti!A:C,3,0)</f>
        <v>30</v>
      </c>
    </row>
    <row r="5741" spans="1:3" x14ac:dyDescent="0.25">
      <c r="A5741">
        <v>24</v>
      </c>
      <c r="B5741">
        <v>16297</v>
      </c>
      <c r="C5741">
        <f>VLOOKUP(Table_ExternalData_1[[#This Row],[Discount_Id]],Popusti!A:C,3,0)</f>
        <v>30</v>
      </c>
    </row>
    <row r="5742" spans="1:3" x14ac:dyDescent="0.25">
      <c r="A5742">
        <v>24</v>
      </c>
      <c r="B5742">
        <v>16326</v>
      </c>
      <c r="C5742">
        <f>VLOOKUP(Table_ExternalData_1[[#This Row],[Discount_Id]],Popusti!A:C,3,0)</f>
        <v>30</v>
      </c>
    </row>
    <row r="5743" spans="1:3" x14ac:dyDescent="0.25">
      <c r="A5743">
        <v>24</v>
      </c>
      <c r="B5743">
        <v>16327</v>
      </c>
      <c r="C5743">
        <f>VLOOKUP(Table_ExternalData_1[[#This Row],[Discount_Id]],Popusti!A:C,3,0)</f>
        <v>30</v>
      </c>
    </row>
    <row r="5744" spans="1:3" x14ac:dyDescent="0.25">
      <c r="A5744">
        <v>24</v>
      </c>
      <c r="B5744">
        <v>16328</v>
      </c>
      <c r="C5744">
        <f>VLOOKUP(Table_ExternalData_1[[#This Row],[Discount_Id]],Popusti!A:C,3,0)</f>
        <v>30</v>
      </c>
    </row>
    <row r="5745" spans="1:3" x14ac:dyDescent="0.25">
      <c r="A5745">
        <v>24</v>
      </c>
      <c r="B5745">
        <v>16329</v>
      </c>
      <c r="C5745">
        <f>VLOOKUP(Table_ExternalData_1[[#This Row],[Discount_Id]],Popusti!A:C,3,0)</f>
        <v>30</v>
      </c>
    </row>
    <row r="5746" spans="1:3" x14ac:dyDescent="0.25">
      <c r="A5746">
        <v>24</v>
      </c>
      <c r="B5746">
        <v>16343</v>
      </c>
      <c r="C5746">
        <f>VLOOKUP(Table_ExternalData_1[[#This Row],[Discount_Id]],Popusti!A:C,3,0)</f>
        <v>30</v>
      </c>
    </row>
    <row r="5747" spans="1:3" x14ac:dyDescent="0.25">
      <c r="A5747">
        <v>24</v>
      </c>
      <c r="B5747">
        <v>16349</v>
      </c>
      <c r="C5747">
        <f>VLOOKUP(Table_ExternalData_1[[#This Row],[Discount_Id]],Popusti!A:C,3,0)</f>
        <v>30</v>
      </c>
    </row>
    <row r="5748" spans="1:3" x14ac:dyDescent="0.25">
      <c r="A5748">
        <v>24</v>
      </c>
      <c r="B5748">
        <v>16357</v>
      </c>
      <c r="C5748">
        <f>VLOOKUP(Table_ExternalData_1[[#This Row],[Discount_Id]],Popusti!A:C,3,0)</f>
        <v>30</v>
      </c>
    </row>
    <row r="5749" spans="1:3" x14ac:dyDescent="0.25">
      <c r="A5749">
        <v>24</v>
      </c>
      <c r="B5749">
        <v>16358</v>
      </c>
      <c r="C5749">
        <f>VLOOKUP(Table_ExternalData_1[[#This Row],[Discount_Id]],Popusti!A:C,3,0)</f>
        <v>30</v>
      </c>
    </row>
    <row r="5750" spans="1:3" x14ac:dyDescent="0.25">
      <c r="A5750">
        <v>24</v>
      </c>
      <c r="B5750">
        <v>16360</v>
      </c>
      <c r="C5750">
        <f>VLOOKUP(Table_ExternalData_1[[#This Row],[Discount_Id]],Popusti!A:C,3,0)</f>
        <v>30</v>
      </c>
    </row>
    <row r="5751" spans="1:3" x14ac:dyDescent="0.25">
      <c r="A5751">
        <v>24</v>
      </c>
      <c r="B5751">
        <v>16361</v>
      </c>
      <c r="C5751">
        <f>VLOOKUP(Table_ExternalData_1[[#This Row],[Discount_Id]],Popusti!A:C,3,0)</f>
        <v>30</v>
      </c>
    </row>
    <row r="5752" spans="1:3" x14ac:dyDescent="0.25">
      <c r="A5752">
        <v>24</v>
      </c>
      <c r="B5752">
        <v>16365</v>
      </c>
      <c r="C5752">
        <f>VLOOKUP(Table_ExternalData_1[[#This Row],[Discount_Id]],Popusti!A:C,3,0)</f>
        <v>30</v>
      </c>
    </row>
    <row r="5753" spans="1:3" x14ac:dyDescent="0.25">
      <c r="A5753">
        <v>24</v>
      </c>
      <c r="B5753">
        <v>16366</v>
      </c>
      <c r="C5753">
        <f>VLOOKUP(Table_ExternalData_1[[#This Row],[Discount_Id]],Popusti!A:C,3,0)</f>
        <v>30</v>
      </c>
    </row>
    <row r="5754" spans="1:3" x14ac:dyDescent="0.25">
      <c r="A5754">
        <v>24</v>
      </c>
      <c r="B5754">
        <v>16367</v>
      </c>
      <c r="C5754">
        <f>VLOOKUP(Table_ExternalData_1[[#This Row],[Discount_Id]],Popusti!A:C,3,0)</f>
        <v>30</v>
      </c>
    </row>
    <row r="5755" spans="1:3" x14ac:dyDescent="0.25">
      <c r="A5755">
        <v>24</v>
      </c>
      <c r="B5755">
        <v>16368</v>
      </c>
      <c r="C5755">
        <f>VLOOKUP(Table_ExternalData_1[[#This Row],[Discount_Id]],Popusti!A:C,3,0)</f>
        <v>30</v>
      </c>
    </row>
    <row r="5756" spans="1:3" x14ac:dyDescent="0.25">
      <c r="A5756">
        <v>24</v>
      </c>
      <c r="B5756">
        <v>16369</v>
      </c>
      <c r="C5756">
        <f>VLOOKUP(Table_ExternalData_1[[#This Row],[Discount_Id]],Popusti!A:C,3,0)</f>
        <v>30</v>
      </c>
    </row>
    <row r="5757" spans="1:3" x14ac:dyDescent="0.25">
      <c r="A5757">
        <v>24</v>
      </c>
      <c r="B5757">
        <v>16370</v>
      </c>
      <c r="C5757">
        <f>VLOOKUP(Table_ExternalData_1[[#This Row],[Discount_Id]],Popusti!A:C,3,0)</f>
        <v>30</v>
      </c>
    </row>
    <row r="5758" spans="1:3" x14ac:dyDescent="0.25">
      <c r="A5758">
        <v>24</v>
      </c>
      <c r="B5758">
        <v>16371</v>
      </c>
      <c r="C5758">
        <f>VLOOKUP(Table_ExternalData_1[[#This Row],[Discount_Id]],Popusti!A:C,3,0)</f>
        <v>30</v>
      </c>
    </row>
    <row r="5759" spans="1:3" x14ac:dyDescent="0.25">
      <c r="A5759">
        <v>24</v>
      </c>
      <c r="B5759">
        <v>16374</v>
      </c>
      <c r="C5759">
        <f>VLOOKUP(Table_ExternalData_1[[#This Row],[Discount_Id]],Popusti!A:C,3,0)</f>
        <v>30</v>
      </c>
    </row>
    <row r="5760" spans="1:3" x14ac:dyDescent="0.25">
      <c r="A5760">
        <v>24</v>
      </c>
      <c r="B5760">
        <v>16375</v>
      </c>
      <c r="C5760">
        <f>VLOOKUP(Table_ExternalData_1[[#This Row],[Discount_Id]],Popusti!A:C,3,0)</f>
        <v>30</v>
      </c>
    </row>
    <row r="5761" spans="1:3" x14ac:dyDescent="0.25">
      <c r="A5761">
        <v>24</v>
      </c>
      <c r="B5761">
        <v>16376</v>
      </c>
      <c r="C5761">
        <f>VLOOKUP(Table_ExternalData_1[[#This Row],[Discount_Id]],Popusti!A:C,3,0)</f>
        <v>30</v>
      </c>
    </row>
    <row r="5762" spans="1:3" x14ac:dyDescent="0.25">
      <c r="A5762">
        <v>24</v>
      </c>
      <c r="B5762">
        <v>16377</v>
      </c>
      <c r="C5762">
        <f>VLOOKUP(Table_ExternalData_1[[#This Row],[Discount_Id]],Popusti!A:C,3,0)</f>
        <v>30</v>
      </c>
    </row>
    <row r="5763" spans="1:3" x14ac:dyDescent="0.25">
      <c r="A5763">
        <v>24</v>
      </c>
      <c r="B5763">
        <v>16378</v>
      </c>
      <c r="C5763">
        <f>VLOOKUP(Table_ExternalData_1[[#This Row],[Discount_Id]],Popusti!A:C,3,0)</f>
        <v>30</v>
      </c>
    </row>
    <row r="5764" spans="1:3" x14ac:dyDescent="0.25">
      <c r="A5764">
        <v>24</v>
      </c>
      <c r="B5764">
        <v>16386</v>
      </c>
      <c r="C5764">
        <f>VLOOKUP(Table_ExternalData_1[[#This Row],[Discount_Id]],Popusti!A:C,3,0)</f>
        <v>30</v>
      </c>
    </row>
    <row r="5765" spans="1:3" x14ac:dyDescent="0.25">
      <c r="A5765">
        <v>24</v>
      </c>
      <c r="B5765">
        <v>16387</v>
      </c>
      <c r="C5765">
        <f>VLOOKUP(Table_ExternalData_1[[#This Row],[Discount_Id]],Popusti!A:C,3,0)</f>
        <v>30</v>
      </c>
    </row>
    <row r="5766" spans="1:3" x14ac:dyDescent="0.25">
      <c r="A5766">
        <v>24</v>
      </c>
      <c r="B5766">
        <v>16388</v>
      </c>
      <c r="C5766">
        <f>VLOOKUP(Table_ExternalData_1[[#This Row],[Discount_Id]],Popusti!A:C,3,0)</f>
        <v>30</v>
      </c>
    </row>
    <row r="5767" spans="1:3" x14ac:dyDescent="0.25">
      <c r="A5767">
        <v>24</v>
      </c>
      <c r="B5767">
        <v>16390</v>
      </c>
      <c r="C5767">
        <f>VLOOKUP(Table_ExternalData_1[[#This Row],[Discount_Id]],Popusti!A:C,3,0)</f>
        <v>30</v>
      </c>
    </row>
    <row r="5768" spans="1:3" x14ac:dyDescent="0.25">
      <c r="A5768">
        <v>24</v>
      </c>
      <c r="B5768">
        <v>16393</v>
      </c>
      <c r="C5768">
        <f>VLOOKUP(Table_ExternalData_1[[#This Row],[Discount_Id]],Popusti!A:C,3,0)</f>
        <v>30</v>
      </c>
    </row>
    <row r="5769" spans="1:3" x14ac:dyDescent="0.25">
      <c r="A5769">
        <v>24</v>
      </c>
      <c r="B5769">
        <v>16395</v>
      </c>
      <c r="C5769">
        <f>VLOOKUP(Table_ExternalData_1[[#This Row],[Discount_Id]],Popusti!A:C,3,0)</f>
        <v>30</v>
      </c>
    </row>
    <row r="5770" spans="1:3" x14ac:dyDescent="0.25">
      <c r="A5770">
        <v>24</v>
      </c>
      <c r="B5770">
        <v>16396</v>
      </c>
      <c r="C5770">
        <f>VLOOKUP(Table_ExternalData_1[[#This Row],[Discount_Id]],Popusti!A:C,3,0)</f>
        <v>30</v>
      </c>
    </row>
    <row r="5771" spans="1:3" x14ac:dyDescent="0.25">
      <c r="A5771">
        <v>24</v>
      </c>
      <c r="B5771">
        <v>16397</v>
      </c>
      <c r="C5771">
        <f>VLOOKUP(Table_ExternalData_1[[#This Row],[Discount_Id]],Popusti!A:C,3,0)</f>
        <v>30</v>
      </c>
    </row>
    <row r="5772" spans="1:3" x14ac:dyDescent="0.25">
      <c r="A5772">
        <v>24</v>
      </c>
      <c r="B5772">
        <v>16400</v>
      </c>
      <c r="C5772">
        <f>VLOOKUP(Table_ExternalData_1[[#This Row],[Discount_Id]],Popusti!A:C,3,0)</f>
        <v>30</v>
      </c>
    </row>
    <row r="5773" spans="1:3" x14ac:dyDescent="0.25">
      <c r="A5773">
        <v>24</v>
      </c>
      <c r="B5773">
        <v>16401</v>
      </c>
      <c r="C5773">
        <f>VLOOKUP(Table_ExternalData_1[[#This Row],[Discount_Id]],Popusti!A:C,3,0)</f>
        <v>30</v>
      </c>
    </row>
    <row r="5774" spans="1:3" x14ac:dyDescent="0.25">
      <c r="A5774">
        <v>24</v>
      </c>
      <c r="B5774">
        <v>16402</v>
      </c>
      <c r="C5774">
        <f>VLOOKUP(Table_ExternalData_1[[#This Row],[Discount_Id]],Popusti!A:C,3,0)</f>
        <v>30</v>
      </c>
    </row>
    <row r="5775" spans="1:3" x14ac:dyDescent="0.25">
      <c r="A5775">
        <v>24</v>
      </c>
      <c r="B5775">
        <v>16404</v>
      </c>
      <c r="C5775">
        <f>VLOOKUP(Table_ExternalData_1[[#This Row],[Discount_Id]],Popusti!A:C,3,0)</f>
        <v>30</v>
      </c>
    </row>
    <row r="5776" spans="1:3" x14ac:dyDescent="0.25">
      <c r="A5776">
        <v>24</v>
      </c>
      <c r="B5776">
        <v>16426</v>
      </c>
      <c r="C5776">
        <f>VLOOKUP(Table_ExternalData_1[[#This Row],[Discount_Id]],Popusti!A:C,3,0)</f>
        <v>30</v>
      </c>
    </row>
    <row r="5777" spans="1:3" x14ac:dyDescent="0.25">
      <c r="A5777">
        <v>24</v>
      </c>
      <c r="B5777">
        <v>16434</v>
      </c>
      <c r="C5777">
        <f>VLOOKUP(Table_ExternalData_1[[#This Row],[Discount_Id]],Popusti!A:C,3,0)</f>
        <v>30</v>
      </c>
    </row>
    <row r="5778" spans="1:3" x14ac:dyDescent="0.25">
      <c r="A5778">
        <v>24</v>
      </c>
      <c r="B5778">
        <v>16444</v>
      </c>
      <c r="C5778">
        <f>VLOOKUP(Table_ExternalData_1[[#This Row],[Discount_Id]],Popusti!A:C,3,0)</f>
        <v>30</v>
      </c>
    </row>
    <row r="5779" spans="1:3" x14ac:dyDescent="0.25">
      <c r="A5779">
        <v>24</v>
      </c>
      <c r="B5779">
        <v>16454</v>
      </c>
      <c r="C5779">
        <f>VLOOKUP(Table_ExternalData_1[[#This Row],[Discount_Id]],Popusti!A:C,3,0)</f>
        <v>30</v>
      </c>
    </row>
    <row r="5780" spans="1:3" x14ac:dyDescent="0.25">
      <c r="A5780">
        <v>24</v>
      </c>
      <c r="B5780">
        <v>16455</v>
      </c>
      <c r="C5780">
        <f>VLOOKUP(Table_ExternalData_1[[#This Row],[Discount_Id]],Popusti!A:C,3,0)</f>
        <v>30</v>
      </c>
    </row>
    <row r="5781" spans="1:3" x14ac:dyDescent="0.25">
      <c r="A5781">
        <v>24</v>
      </c>
      <c r="B5781">
        <v>16457</v>
      </c>
      <c r="C5781">
        <f>VLOOKUP(Table_ExternalData_1[[#This Row],[Discount_Id]],Popusti!A:C,3,0)</f>
        <v>30</v>
      </c>
    </row>
    <row r="5782" spans="1:3" x14ac:dyDescent="0.25">
      <c r="A5782">
        <v>24</v>
      </c>
      <c r="B5782">
        <v>16458</v>
      </c>
      <c r="C5782">
        <f>VLOOKUP(Table_ExternalData_1[[#This Row],[Discount_Id]],Popusti!A:C,3,0)</f>
        <v>30</v>
      </c>
    </row>
    <row r="5783" spans="1:3" x14ac:dyDescent="0.25">
      <c r="A5783">
        <v>24</v>
      </c>
      <c r="B5783">
        <v>16459</v>
      </c>
      <c r="C5783">
        <f>VLOOKUP(Table_ExternalData_1[[#This Row],[Discount_Id]],Popusti!A:C,3,0)</f>
        <v>30</v>
      </c>
    </row>
    <row r="5784" spans="1:3" x14ac:dyDescent="0.25">
      <c r="A5784">
        <v>24</v>
      </c>
      <c r="B5784">
        <v>16464</v>
      </c>
      <c r="C5784">
        <f>VLOOKUP(Table_ExternalData_1[[#This Row],[Discount_Id]],Popusti!A:C,3,0)</f>
        <v>30</v>
      </c>
    </row>
    <row r="5785" spans="1:3" x14ac:dyDescent="0.25">
      <c r="A5785">
        <v>24</v>
      </c>
      <c r="B5785">
        <v>16496</v>
      </c>
      <c r="C5785">
        <f>VLOOKUP(Table_ExternalData_1[[#This Row],[Discount_Id]],Popusti!A:C,3,0)</f>
        <v>30</v>
      </c>
    </row>
    <row r="5786" spans="1:3" x14ac:dyDescent="0.25">
      <c r="A5786">
        <v>24</v>
      </c>
      <c r="B5786">
        <v>16543</v>
      </c>
      <c r="C5786">
        <f>VLOOKUP(Table_ExternalData_1[[#This Row],[Discount_Id]],Popusti!A:C,3,0)</f>
        <v>30</v>
      </c>
    </row>
    <row r="5787" spans="1:3" x14ac:dyDescent="0.25">
      <c r="A5787">
        <v>24</v>
      </c>
      <c r="B5787">
        <v>16559</v>
      </c>
      <c r="C5787">
        <f>VLOOKUP(Table_ExternalData_1[[#This Row],[Discount_Id]],Popusti!A:C,3,0)</f>
        <v>30</v>
      </c>
    </row>
    <row r="5788" spans="1:3" x14ac:dyDescent="0.25">
      <c r="A5788">
        <v>24</v>
      </c>
      <c r="B5788">
        <v>16560</v>
      </c>
      <c r="C5788">
        <f>VLOOKUP(Table_ExternalData_1[[#This Row],[Discount_Id]],Popusti!A:C,3,0)</f>
        <v>30</v>
      </c>
    </row>
    <row r="5789" spans="1:3" x14ac:dyDescent="0.25">
      <c r="A5789">
        <v>24</v>
      </c>
      <c r="B5789">
        <v>16567</v>
      </c>
      <c r="C5789">
        <f>VLOOKUP(Table_ExternalData_1[[#This Row],[Discount_Id]],Popusti!A:C,3,0)</f>
        <v>30</v>
      </c>
    </row>
    <row r="5790" spans="1:3" x14ac:dyDescent="0.25">
      <c r="A5790">
        <v>24</v>
      </c>
      <c r="B5790">
        <v>16568</v>
      </c>
      <c r="C5790">
        <f>VLOOKUP(Table_ExternalData_1[[#This Row],[Discount_Id]],Popusti!A:C,3,0)</f>
        <v>30</v>
      </c>
    </row>
    <row r="5791" spans="1:3" x14ac:dyDescent="0.25">
      <c r="A5791">
        <v>24</v>
      </c>
      <c r="B5791">
        <v>16569</v>
      </c>
      <c r="C5791">
        <f>VLOOKUP(Table_ExternalData_1[[#This Row],[Discount_Id]],Popusti!A:C,3,0)</f>
        <v>30</v>
      </c>
    </row>
    <row r="5792" spans="1:3" x14ac:dyDescent="0.25">
      <c r="A5792">
        <v>24</v>
      </c>
      <c r="B5792">
        <v>16572</v>
      </c>
      <c r="C5792">
        <f>VLOOKUP(Table_ExternalData_1[[#This Row],[Discount_Id]],Popusti!A:C,3,0)</f>
        <v>30</v>
      </c>
    </row>
    <row r="5793" spans="1:3" x14ac:dyDescent="0.25">
      <c r="A5793">
        <v>24</v>
      </c>
      <c r="B5793">
        <v>16573</v>
      </c>
      <c r="C5793">
        <f>VLOOKUP(Table_ExternalData_1[[#This Row],[Discount_Id]],Popusti!A:C,3,0)</f>
        <v>30</v>
      </c>
    </row>
    <row r="5794" spans="1:3" x14ac:dyDescent="0.25">
      <c r="A5794">
        <v>24</v>
      </c>
      <c r="B5794">
        <v>16592</v>
      </c>
      <c r="C5794">
        <f>VLOOKUP(Table_ExternalData_1[[#This Row],[Discount_Id]],Popusti!A:C,3,0)</f>
        <v>30</v>
      </c>
    </row>
    <row r="5795" spans="1:3" x14ac:dyDescent="0.25">
      <c r="A5795">
        <v>24</v>
      </c>
      <c r="B5795">
        <v>16593</v>
      </c>
      <c r="C5795">
        <f>VLOOKUP(Table_ExternalData_1[[#This Row],[Discount_Id]],Popusti!A:C,3,0)</f>
        <v>30</v>
      </c>
    </row>
    <row r="5796" spans="1:3" x14ac:dyDescent="0.25">
      <c r="A5796">
        <v>24</v>
      </c>
      <c r="B5796">
        <v>16594</v>
      </c>
      <c r="C5796">
        <f>VLOOKUP(Table_ExternalData_1[[#This Row],[Discount_Id]],Popusti!A:C,3,0)</f>
        <v>30</v>
      </c>
    </row>
    <row r="5797" spans="1:3" x14ac:dyDescent="0.25">
      <c r="A5797">
        <v>24</v>
      </c>
      <c r="B5797">
        <v>16595</v>
      </c>
      <c r="C5797">
        <f>VLOOKUP(Table_ExternalData_1[[#This Row],[Discount_Id]],Popusti!A:C,3,0)</f>
        <v>30</v>
      </c>
    </row>
    <row r="5798" spans="1:3" x14ac:dyDescent="0.25">
      <c r="A5798">
        <v>24</v>
      </c>
      <c r="B5798">
        <v>16621</v>
      </c>
      <c r="C5798">
        <f>VLOOKUP(Table_ExternalData_1[[#This Row],[Discount_Id]],Popusti!A:C,3,0)</f>
        <v>30</v>
      </c>
    </row>
    <row r="5799" spans="1:3" x14ac:dyDescent="0.25">
      <c r="A5799">
        <v>24</v>
      </c>
      <c r="B5799">
        <v>16622</v>
      </c>
      <c r="C5799">
        <f>VLOOKUP(Table_ExternalData_1[[#This Row],[Discount_Id]],Popusti!A:C,3,0)</f>
        <v>30</v>
      </c>
    </row>
    <row r="5800" spans="1:3" x14ac:dyDescent="0.25">
      <c r="A5800">
        <v>24</v>
      </c>
      <c r="B5800">
        <v>16623</v>
      </c>
      <c r="C5800">
        <f>VLOOKUP(Table_ExternalData_1[[#This Row],[Discount_Id]],Popusti!A:C,3,0)</f>
        <v>30</v>
      </c>
    </row>
    <row r="5801" spans="1:3" x14ac:dyDescent="0.25">
      <c r="A5801">
        <v>24</v>
      </c>
      <c r="B5801">
        <v>16627</v>
      </c>
      <c r="C5801">
        <f>VLOOKUP(Table_ExternalData_1[[#This Row],[Discount_Id]],Popusti!A:C,3,0)</f>
        <v>30</v>
      </c>
    </row>
    <row r="5802" spans="1:3" x14ac:dyDescent="0.25">
      <c r="A5802">
        <v>24</v>
      </c>
      <c r="B5802">
        <v>16628</v>
      </c>
      <c r="C5802">
        <f>VLOOKUP(Table_ExternalData_1[[#This Row],[Discount_Id]],Popusti!A:C,3,0)</f>
        <v>30</v>
      </c>
    </row>
    <row r="5803" spans="1:3" x14ac:dyDescent="0.25">
      <c r="A5803">
        <v>24</v>
      </c>
      <c r="B5803">
        <v>16638</v>
      </c>
      <c r="C5803">
        <f>VLOOKUP(Table_ExternalData_1[[#This Row],[Discount_Id]],Popusti!A:C,3,0)</f>
        <v>30</v>
      </c>
    </row>
    <row r="5804" spans="1:3" x14ac:dyDescent="0.25">
      <c r="A5804">
        <v>24</v>
      </c>
      <c r="B5804">
        <v>16639</v>
      </c>
      <c r="C5804">
        <f>VLOOKUP(Table_ExternalData_1[[#This Row],[Discount_Id]],Popusti!A:C,3,0)</f>
        <v>30</v>
      </c>
    </row>
    <row r="5805" spans="1:3" x14ac:dyDescent="0.25">
      <c r="A5805">
        <v>24</v>
      </c>
      <c r="B5805">
        <v>16647</v>
      </c>
      <c r="C5805">
        <f>VLOOKUP(Table_ExternalData_1[[#This Row],[Discount_Id]],Popusti!A:C,3,0)</f>
        <v>30</v>
      </c>
    </row>
    <row r="5806" spans="1:3" x14ac:dyDescent="0.25">
      <c r="A5806">
        <v>24</v>
      </c>
      <c r="B5806">
        <v>16661</v>
      </c>
      <c r="C5806">
        <f>VLOOKUP(Table_ExternalData_1[[#This Row],[Discount_Id]],Popusti!A:C,3,0)</f>
        <v>30</v>
      </c>
    </row>
    <row r="5807" spans="1:3" x14ac:dyDescent="0.25">
      <c r="A5807">
        <v>24</v>
      </c>
      <c r="B5807">
        <v>16662</v>
      </c>
      <c r="C5807">
        <f>VLOOKUP(Table_ExternalData_1[[#This Row],[Discount_Id]],Popusti!A:C,3,0)</f>
        <v>30</v>
      </c>
    </row>
    <row r="5808" spans="1:3" x14ac:dyDescent="0.25">
      <c r="A5808">
        <v>24</v>
      </c>
      <c r="B5808">
        <v>16663</v>
      </c>
      <c r="C5808">
        <f>VLOOKUP(Table_ExternalData_1[[#This Row],[Discount_Id]],Popusti!A:C,3,0)</f>
        <v>30</v>
      </c>
    </row>
    <row r="5809" spans="1:3" x14ac:dyDescent="0.25">
      <c r="A5809">
        <v>24</v>
      </c>
      <c r="B5809">
        <v>16666</v>
      </c>
      <c r="C5809">
        <f>VLOOKUP(Table_ExternalData_1[[#This Row],[Discount_Id]],Popusti!A:C,3,0)</f>
        <v>30</v>
      </c>
    </row>
    <row r="5810" spans="1:3" x14ac:dyDescent="0.25">
      <c r="A5810">
        <v>24</v>
      </c>
      <c r="B5810">
        <v>16668</v>
      </c>
      <c r="C5810">
        <f>VLOOKUP(Table_ExternalData_1[[#This Row],[Discount_Id]],Popusti!A:C,3,0)</f>
        <v>30</v>
      </c>
    </row>
    <row r="5811" spans="1:3" x14ac:dyDescent="0.25">
      <c r="A5811">
        <v>24</v>
      </c>
      <c r="B5811">
        <v>16669</v>
      </c>
      <c r="C5811">
        <f>VLOOKUP(Table_ExternalData_1[[#This Row],[Discount_Id]],Popusti!A:C,3,0)</f>
        <v>30</v>
      </c>
    </row>
    <row r="5812" spans="1:3" x14ac:dyDescent="0.25">
      <c r="A5812">
        <v>24</v>
      </c>
      <c r="B5812">
        <v>16686</v>
      </c>
      <c r="C5812">
        <f>VLOOKUP(Table_ExternalData_1[[#This Row],[Discount_Id]],Popusti!A:C,3,0)</f>
        <v>30</v>
      </c>
    </row>
    <row r="5813" spans="1:3" x14ac:dyDescent="0.25">
      <c r="A5813">
        <v>24</v>
      </c>
      <c r="B5813">
        <v>16690</v>
      </c>
      <c r="C5813">
        <f>VLOOKUP(Table_ExternalData_1[[#This Row],[Discount_Id]],Popusti!A:C,3,0)</f>
        <v>30</v>
      </c>
    </row>
    <row r="5814" spans="1:3" x14ac:dyDescent="0.25">
      <c r="A5814">
        <v>24</v>
      </c>
      <c r="B5814">
        <v>16691</v>
      </c>
      <c r="C5814">
        <f>VLOOKUP(Table_ExternalData_1[[#This Row],[Discount_Id]],Popusti!A:C,3,0)</f>
        <v>30</v>
      </c>
    </row>
    <row r="5815" spans="1:3" x14ac:dyDescent="0.25">
      <c r="A5815">
        <v>24</v>
      </c>
      <c r="B5815">
        <v>16692</v>
      </c>
      <c r="C5815">
        <f>VLOOKUP(Table_ExternalData_1[[#This Row],[Discount_Id]],Popusti!A:C,3,0)</f>
        <v>30</v>
      </c>
    </row>
    <row r="5816" spans="1:3" x14ac:dyDescent="0.25">
      <c r="A5816">
        <v>24</v>
      </c>
      <c r="B5816">
        <v>16696</v>
      </c>
      <c r="C5816">
        <f>VLOOKUP(Table_ExternalData_1[[#This Row],[Discount_Id]],Popusti!A:C,3,0)</f>
        <v>30</v>
      </c>
    </row>
    <row r="5817" spans="1:3" x14ac:dyDescent="0.25">
      <c r="A5817">
        <v>24</v>
      </c>
      <c r="B5817">
        <v>16703</v>
      </c>
      <c r="C5817">
        <f>VLOOKUP(Table_ExternalData_1[[#This Row],[Discount_Id]],Popusti!A:C,3,0)</f>
        <v>30</v>
      </c>
    </row>
    <row r="5818" spans="1:3" x14ac:dyDescent="0.25">
      <c r="A5818">
        <v>24</v>
      </c>
      <c r="B5818">
        <v>16704</v>
      </c>
      <c r="C5818">
        <f>VLOOKUP(Table_ExternalData_1[[#This Row],[Discount_Id]],Popusti!A:C,3,0)</f>
        <v>30</v>
      </c>
    </row>
    <row r="5819" spans="1:3" x14ac:dyDescent="0.25">
      <c r="A5819">
        <v>24</v>
      </c>
      <c r="B5819">
        <v>16708</v>
      </c>
      <c r="C5819">
        <f>VLOOKUP(Table_ExternalData_1[[#This Row],[Discount_Id]],Popusti!A:C,3,0)</f>
        <v>30</v>
      </c>
    </row>
    <row r="5820" spans="1:3" x14ac:dyDescent="0.25">
      <c r="A5820">
        <v>24</v>
      </c>
      <c r="B5820">
        <v>16709</v>
      </c>
      <c r="C5820">
        <f>VLOOKUP(Table_ExternalData_1[[#This Row],[Discount_Id]],Popusti!A:C,3,0)</f>
        <v>30</v>
      </c>
    </row>
    <row r="5821" spans="1:3" x14ac:dyDescent="0.25">
      <c r="A5821">
        <v>24</v>
      </c>
      <c r="B5821">
        <v>16733</v>
      </c>
      <c r="C5821">
        <f>VLOOKUP(Table_ExternalData_1[[#This Row],[Discount_Id]],Popusti!A:C,3,0)</f>
        <v>30</v>
      </c>
    </row>
    <row r="5822" spans="1:3" x14ac:dyDescent="0.25">
      <c r="A5822">
        <v>24</v>
      </c>
      <c r="B5822">
        <v>16734</v>
      </c>
      <c r="C5822">
        <f>VLOOKUP(Table_ExternalData_1[[#This Row],[Discount_Id]],Popusti!A:C,3,0)</f>
        <v>30</v>
      </c>
    </row>
    <row r="5823" spans="1:3" x14ac:dyDescent="0.25">
      <c r="A5823">
        <v>24</v>
      </c>
      <c r="B5823">
        <v>16735</v>
      </c>
      <c r="C5823">
        <f>VLOOKUP(Table_ExternalData_1[[#This Row],[Discount_Id]],Popusti!A:C,3,0)</f>
        <v>30</v>
      </c>
    </row>
    <row r="5824" spans="1:3" x14ac:dyDescent="0.25">
      <c r="A5824">
        <v>24</v>
      </c>
      <c r="B5824">
        <v>16736</v>
      </c>
      <c r="C5824">
        <f>VLOOKUP(Table_ExternalData_1[[#This Row],[Discount_Id]],Popusti!A:C,3,0)</f>
        <v>30</v>
      </c>
    </row>
    <row r="5825" spans="1:3" x14ac:dyDescent="0.25">
      <c r="A5825">
        <v>24</v>
      </c>
      <c r="B5825">
        <v>16737</v>
      </c>
      <c r="C5825">
        <f>VLOOKUP(Table_ExternalData_1[[#This Row],[Discount_Id]],Popusti!A:C,3,0)</f>
        <v>30</v>
      </c>
    </row>
    <row r="5826" spans="1:3" x14ac:dyDescent="0.25">
      <c r="A5826">
        <v>24</v>
      </c>
      <c r="B5826">
        <v>16739</v>
      </c>
      <c r="C5826">
        <f>VLOOKUP(Table_ExternalData_1[[#This Row],[Discount_Id]],Popusti!A:C,3,0)</f>
        <v>30</v>
      </c>
    </row>
    <row r="5827" spans="1:3" x14ac:dyDescent="0.25">
      <c r="A5827">
        <v>24</v>
      </c>
      <c r="B5827">
        <v>16742</v>
      </c>
      <c r="C5827">
        <f>VLOOKUP(Table_ExternalData_1[[#This Row],[Discount_Id]],Popusti!A:C,3,0)</f>
        <v>30</v>
      </c>
    </row>
    <row r="5828" spans="1:3" x14ac:dyDescent="0.25">
      <c r="A5828">
        <v>24</v>
      </c>
      <c r="B5828">
        <v>16743</v>
      </c>
      <c r="C5828">
        <f>VLOOKUP(Table_ExternalData_1[[#This Row],[Discount_Id]],Popusti!A:C,3,0)</f>
        <v>30</v>
      </c>
    </row>
    <row r="5829" spans="1:3" x14ac:dyDescent="0.25">
      <c r="A5829">
        <v>24</v>
      </c>
      <c r="B5829">
        <v>16750</v>
      </c>
      <c r="C5829">
        <f>VLOOKUP(Table_ExternalData_1[[#This Row],[Discount_Id]],Popusti!A:C,3,0)</f>
        <v>30</v>
      </c>
    </row>
    <row r="5830" spans="1:3" x14ac:dyDescent="0.25">
      <c r="A5830">
        <v>24</v>
      </c>
      <c r="B5830">
        <v>16751</v>
      </c>
      <c r="C5830">
        <f>VLOOKUP(Table_ExternalData_1[[#This Row],[Discount_Id]],Popusti!A:C,3,0)</f>
        <v>30</v>
      </c>
    </row>
    <row r="5831" spans="1:3" x14ac:dyDescent="0.25">
      <c r="A5831">
        <v>24</v>
      </c>
      <c r="B5831">
        <v>16759</v>
      </c>
      <c r="C5831">
        <f>VLOOKUP(Table_ExternalData_1[[#This Row],[Discount_Id]],Popusti!A:C,3,0)</f>
        <v>30</v>
      </c>
    </row>
    <row r="5832" spans="1:3" x14ac:dyDescent="0.25">
      <c r="A5832">
        <v>24</v>
      </c>
      <c r="B5832">
        <v>16765</v>
      </c>
      <c r="C5832">
        <f>VLOOKUP(Table_ExternalData_1[[#This Row],[Discount_Id]],Popusti!A:C,3,0)</f>
        <v>30</v>
      </c>
    </row>
    <row r="5833" spans="1:3" x14ac:dyDescent="0.25">
      <c r="A5833">
        <v>24</v>
      </c>
      <c r="B5833">
        <v>16793</v>
      </c>
      <c r="C5833">
        <f>VLOOKUP(Table_ExternalData_1[[#This Row],[Discount_Id]],Popusti!A:C,3,0)</f>
        <v>30</v>
      </c>
    </row>
    <row r="5834" spans="1:3" x14ac:dyDescent="0.25">
      <c r="A5834">
        <v>24</v>
      </c>
      <c r="B5834">
        <v>16797</v>
      </c>
      <c r="C5834">
        <f>VLOOKUP(Table_ExternalData_1[[#This Row],[Discount_Id]],Popusti!A:C,3,0)</f>
        <v>30</v>
      </c>
    </row>
    <row r="5835" spans="1:3" x14ac:dyDescent="0.25">
      <c r="A5835">
        <v>24</v>
      </c>
      <c r="B5835">
        <v>16865</v>
      </c>
      <c r="C5835">
        <f>VLOOKUP(Table_ExternalData_1[[#This Row],[Discount_Id]],Popusti!A:C,3,0)</f>
        <v>30</v>
      </c>
    </row>
    <row r="5836" spans="1:3" x14ac:dyDescent="0.25">
      <c r="A5836">
        <v>24</v>
      </c>
      <c r="B5836">
        <v>16867</v>
      </c>
      <c r="C5836">
        <f>VLOOKUP(Table_ExternalData_1[[#This Row],[Discount_Id]],Popusti!A:C,3,0)</f>
        <v>30</v>
      </c>
    </row>
    <row r="5837" spans="1:3" x14ac:dyDescent="0.25">
      <c r="A5837">
        <v>24</v>
      </c>
      <c r="B5837">
        <v>16868</v>
      </c>
      <c r="C5837">
        <f>VLOOKUP(Table_ExternalData_1[[#This Row],[Discount_Id]],Popusti!A:C,3,0)</f>
        <v>30</v>
      </c>
    </row>
    <row r="5838" spans="1:3" x14ac:dyDescent="0.25">
      <c r="A5838">
        <v>24</v>
      </c>
      <c r="B5838">
        <v>16878</v>
      </c>
      <c r="C5838">
        <f>VLOOKUP(Table_ExternalData_1[[#This Row],[Discount_Id]],Popusti!A:C,3,0)</f>
        <v>30</v>
      </c>
    </row>
    <row r="5839" spans="1:3" x14ac:dyDescent="0.25">
      <c r="A5839">
        <v>24</v>
      </c>
      <c r="B5839">
        <v>16879</v>
      </c>
      <c r="C5839">
        <f>VLOOKUP(Table_ExternalData_1[[#This Row],[Discount_Id]],Popusti!A:C,3,0)</f>
        <v>30</v>
      </c>
    </row>
    <row r="5840" spans="1:3" x14ac:dyDescent="0.25">
      <c r="A5840">
        <v>24</v>
      </c>
      <c r="B5840">
        <v>16880</v>
      </c>
      <c r="C5840">
        <f>VLOOKUP(Table_ExternalData_1[[#This Row],[Discount_Id]],Popusti!A:C,3,0)</f>
        <v>30</v>
      </c>
    </row>
    <row r="5841" spans="1:3" x14ac:dyDescent="0.25">
      <c r="A5841">
        <v>24</v>
      </c>
      <c r="B5841">
        <v>16882</v>
      </c>
      <c r="C5841">
        <f>VLOOKUP(Table_ExternalData_1[[#This Row],[Discount_Id]],Popusti!A:C,3,0)</f>
        <v>30</v>
      </c>
    </row>
    <row r="5842" spans="1:3" x14ac:dyDescent="0.25">
      <c r="A5842">
        <v>24</v>
      </c>
      <c r="B5842">
        <v>16887</v>
      </c>
      <c r="C5842">
        <f>VLOOKUP(Table_ExternalData_1[[#This Row],[Discount_Id]],Popusti!A:C,3,0)</f>
        <v>30</v>
      </c>
    </row>
    <row r="5843" spans="1:3" x14ac:dyDescent="0.25">
      <c r="A5843">
        <v>24</v>
      </c>
      <c r="B5843">
        <v>16888</v>
      </c>
      <c r="C5843">
        <f>VLOOKUP(Table_ExternalData_1[[#This Row],[Discount_Id]],Popusti!A:C,3,0)</f>
        <v>30</v>
      </c>
    </row>
    <row r="5844" spans="1:3" x14ac:dyDescent="0.25">
      <c r="A5844">
        <v>24</v>
      </c>
      <c r="B5844">
        <v>16897</v>
      </c>
      <c r="C5844">
        <f>VLOOKUP(Table_ExternalData_1[[#This Row],[Discount_Id]],Popusti!A:C,3,0)</f>
        <v>30</v>
      </c>
    </row>
    <row r="5845" spans="1:3" x14ac:dyDescent="0.25">
      <c r="A5845">
        <v>24</v>
      </c>
      <c r="B5845">
        <v>16898</v>
      </c>
      <c r="C5845">
        <f>VLOOKUP(Table_ExternalData_1[[#This Row],[Discount_Id]],Popusti!A:C,3,0)</f>
        <v>30</v>
      </c>
    </row>
    <row r="5846" spans="1:3" x14ac:dyDescent="0.25">
      <c r="A5846">
        <v>24</v>
      </c>
      <c r="B5846">
        <v>16907</v>
      </c>
      <c r="C5846">
        <f>VLOOKUP(Table_ExternalData_1[[#This Row],[Discount_Id]],Popusti!A:C,3,0)</f>
        <v>30</v>
      </c>
    </row>
    <row r="5847" spans="1:3" x14ac:dyDescent="0.25">
      <c r="A5847">
        <v>24</v>
      </c>
      <c r="B5847">
        <v>16945</v>
      </c>
      <c r="C5847">
        <f>VLOOKUP(Table_ExternalData_1[[#This Row],[Discount_Id]],Popusti!A:C,3,0)</f>
        <v>30</v>
      </c>
    </row>
    <row r="5848" spans="1:3" x14ac:dyDescent="0.25">
      <c r="A5848">
        <v>24</v>
      </c>
      <c r="B5848">
        <v>16946</v>
      </c>
      <c r="C5848">
        <f>VLOOKUP(Table_ExternalData_1[[#This Row],[Discount_Id]],Popusti!A:C,3,0)</f>
        <v>30</v>
      </c>
    </row>
    <row r="5849" spans="1:3" x14ac:dyDescent="0.25">
      <c r="A5849">
        <v>24</v>
      </c>
      <c r="B5849">
        <v>16951</v>
      </c>
      <c r="C5849">
        <f>VLOOKUP(Table_ExternalData_1[[#This Row],[Discount_Id]],Popusti!A:C,3,0)</f>
        <v>30</v>
      </c>
    </row>
    <row r="5850" spans="1:3" x14ac:dyDescent="0.25">
      <c r="A5850">
        <v>24</v>
      </c>
      <c r="B5850">
        <v>16962</v>
      </c>
      <c r="C5850">
        <f>VLOOKUP(Table_ExternalData_1[[#This Row],[Discount_Id]],Popusti!A:C,3,0)</f>
        <v>30</v>
      </c>
    </row>
    <row r="5851" spans="1:3" x14ac:dyDescent="0.25">
      <c r="A5851">
        <v>24</v>
      </c>
      <c r="B5851">
        <v>16963</v>
      </c>
      <c r="C5851">
        <f>VLOOKUP(Table_ExternalData_1[[#This Row],[Discount_Id]],Popusti!A:C,3,0)</f>
        <v>30</v>
      </c>
    </row>
    <row r="5852" spans="1:3" x14ac:dyDescent="0.25">
      <c r="A5852">
        <v>24</v>
      </c>
      <c r="B5852">
        <v>16964</v>
      </c>
      <c r="C5852">
        <f>VLOOKUP(Table_ExternalData_1[[#This Row],[Discount_Id]],Popusti!A:C,3,0)</f>
        <v>30</v>
      </c>
    </row>
    <row r="5853" spans="1:3" x14ac:dyDescent="0.25">
      <c r="A5853">
        <v>24</v>
      </c>
      <c r="B5853">
        <v>16965</v>
      </c>
      <c r="C5853">
        <f>VLOOKUP(Table_ExternalData_1[[#This Row],[Discount_Id]],Popusti!A:C,3,0)</f>
        <v>30</v>
      </c>
    </row>
    <row r="5854" spans="1:3" x14ac:dyDescent="0.25">
      <c r="A5854">
        <v>24</v>
      </c>
      <c r="B5854">
        <v>16966</v>
      </c>
      <c r="C5854">
        <f>VLOOKUP(Table_ExternalData_1[[#This Row],[Discount_Id]],Popusti!A:C,3,0)</f>
        <v>30</v>
      </c>
    </row>
    <row r="5855" spans="1:3" x14ac:dyDescent="0.25">
      <c r="A5855">
        <v>24</v>
      </c>
      <c r="B5855">
        <v>16967</v>
      </c>
      <c r="C5855">
        <f>VLOOKUP(Table_ExternalData_1[[#This Row],[Discount_Id]],Popusti!A:C,3,0)</f>
        <v>30</v>
      </c>
    </row>
    <row r="5856" spans="1:3" x14ac:dyDescent="0.25">
      <c r="A5856">
        <v>24</v>
      </c>
      <c r="B5856">
        <v>16969</v>
      </c>
      <c r="C5856">
        <f>VLOOKUP(Table_ExternalData_1[[#This Row],[Discount_Id]],Popusti!A:C,3,0)</f>
        <v>30</v>
      </c>
    </row>
    <row r="5857" spans="1:3" x14ac:dyDescent="0.25">
      <c r="A5857">
        <v>24</v>
      </c>
      <c r="B5857">
        <v>16989</v>
      </c>
      <c r="C5857">
        <f>VLOOKUP(Table_ExternalData_1[[#This Row],[Discount_Id]],Popusti!A:C,3,0)</f>
        <v>30</v>
      </c>
    </row>
    <row r="5858" spans="1:3" x14ac:dyDescent="0.25">
      <c r="A5858">
        <v>24</v>
      </c>
      <c r="B5858">
        <v>16999</v>
      </c>
      <c r="C5858">
        <f>VLOOKUP(Table_ExternalData_1[[#This Row],[Discount_Id]],Popusti!A:C,3,0)</f>
        <v>30</v>
      </c>
    </row>
    <row r="5859" spans="1:3" x14ac:dyDescent="0.25">
      <c r="A5859">
        <v>24</v>
      </c>
      <c r="B5859">
        <v>17007</v>
      </c>
      <c r="C5859">
        <f>VLOOKUP(Table_ExternalData_1[[#This Row],[Discount_Id]],Popusti!A:C,3,0)</f>
        <v>30</v>
      </c>
    </row>
    <row r="5860" spans="1:3" x14ac:dyDescent="0.25">
      <c r="A5860">
        <v>24</v>
      </c>
      <c r="B5860">
        <v>17034</v>
      </c>
      <c r="C5860">
        <f>VLOOKUP(Table_ExternalData_1[[#This Row],[Discount_Id]],Popusti!A:C,3,0)</f>
        <v>30</v>
      </c>
    </row>
    <row r="5861" spans="1:3" x14ac:dyDescent="0.25">
      <c r="A5861">
        <v>24</v>
      </c>
      <c r="B5861">
        <v>17035</v>
      </c>
      <c r="C5861">
        <f>VLOOKUP(Table_ExternalData_1[[#This Row],[Discount_Id]],Popusti!A:C,3,0)</f>
        <v>30</v>
      </c>
    </row>
    <row r="5862" spans="1:3" x14ac:dyDescent="0.25">
      <c r="A5862">
        <v>24</v>
      </c>
      <c r="B5862">
        <v>17043</v>
      </c>
      <c r="C5862">
        <f>VLOOKUP(Table_ExternalData_1[[#This Row],[Discount_Id]],Popusti!A:C,3,0)</f>
        <v>30</v>
      </c>
    </row>
    <row r="5863" spans="1:3" x14ac:dyDescent="0.25">
      <c r="A5863">
        <v>24</v>
      </c>
      <c r="B5863">
        <v>17044</v>
      </c>
      <c r="C5863">
        <f>VLOOKUP(Table_ExternalData_1[[#This Row],[Discount_Id]],Popusti!A:C,3,0)</f>
        <v>30</v>
      </c>
    </row>
    <row r="5864" spans="1:3" x14ac:dyDescent="0.25">
      <c r="A5864">
        <v>24</v>
      </c>
      <c r="B5864">
        <v>17070</v>
      </c>
      <c r="C5864">
        <f>VLOOKUP(Table_ExternalData_1[[#This Row],[Discount_Id]],Popusti!A:C,3,0)</f>
        <v>30</v>
      </c>
    </row>
    <row r="5865" spans="1:3" x14ac:dyDescent="0.25">
      <c r="A5865">
        <v>24</v>
      </c>
      <c r="B5865">
        <v>17083</v>
      </c>
      <c r="C5865">
        <f>VLOOKUP(Table_ExternalData_1[[#This Row],[Discount_Id]],Popusti!A:C,3,0)</f>
        <v>30</v>
      </c>
    </row>
    <row r="5866" spans="1:3" x14ac:dyDescent="0.25">
      <c r="A5866">
        <v>24</v>
      </c>
      <c r="B5866">
        <v>17084</v>
      </c>
      <c r="C5866">
        <f>VLOOKUP(Table_ExternalData_1[[#This Row],[Discount_Id]],Popusti!A:C,3,0)</f>
        <v>30</v>
      </c>
    </row>
    <row r="5867" spans="1:3" x14ac:dyDescent="0.25">
      <c r="A5867">
        <v>24</v>
      </c>
      <c r="B5867">
        <v>17085</v>
      </c>
      <c r="C5867">
        <f>VLOOKUP(Table_ExternalData_1[[#This Row],[Discount_Id]],Popusti!A:C,3,0)</f>
        <v>30</v>
      </c>
    </row>
    <row r="5868" spans="1:3" x14ac:dyDescent="0.25">
      <c r="A5868">
        <v>24</v>
      </c>
      <c r="B5868">
        <v>17086</v>
      </c>
      <c r="C5868">
        <f>VLOOKUP(Table_ExternalData_1[[#This Row],[Discount_Id]],Popusti!A:C,3,0)</f>
        <v>30</v>
      </c>
    </row>
    <row r="5869" spans="1:3" x14ac:dyDescent="0.25">
      <c r="A5869">
        <v>24</v>
      </c>
      <c r="B5869">
        <v>17087</v>
      </c>
      <c r="C5869">
        <f>VLOOKUP(Table_ExternalData_1[[#This Row],[Discount_Id]],Popusti!A:C,3,0)</f>
        <v>30</v>
      </c>
    </row>
    <row r="5870" spans="1:3" x14ac:dyDescent="0.25">
      <c r="A5870">
        <v>24</v>
      </c>
      <c r="B5870">
        <v>17088</v>
      </c>
      <c r="C5870">
        <f>VLOOKUP(Table_ExternalData_1[[#This Row],[Discount_Id]],Popusti!A:C,3,0)</f>
        <v>30</v>
      </c>
    </row>
    <row r="5871" spans="1:3" x14ac:dyDescent="0.25">
      <c r="A5871">
        <v>24</v>
      </c>
      <c r="B5871">
        <v>17089</v>
      </c>
      <c r="C5871">
        <f>VLOOKUP(Table_ExternalData_1[[#This Row],[Discount_Id]],Popusti!A:C,3,0)</f>
        <v>30</v>
      </c>
    </row>
    <row r="5872" spans="1:3" x14ac:dyDescent="0.25">
      <c r="A5872">
        <v>24</v>
      </c>
      <c r="B5872">
        <v>17090</v>
      </c>
      <c r="C5872">
        <f>VLOOKUP(Table_ExternalData_1[[#This Row],[Discount_Id]],Popusti!A:C,3,0)</f>
        <v>30</v>
      </c>
    </row>
    <row r="5873" spans="1:3" x14ac:dyDescent="0.25">
      <c r="A5873">
        <v>24</v>
      </c>
      <c r="B5873">
        <v>17091</v>
      </c>
      <c r="C5873">
        <f>VLOOKUP(Table_ExternalData_1[[#This Row],[Discount_Id]],Popusti!A:C,3,0)</f>
        <v>30</v>
      </c>
    </row>
    <row r="5874" spans="1:3" x14ac:dyDescent="0.25">
      <c r="A5874">
        <v>24</v>
      </c>
      <c r="B5874">
        <v>17092</v>
      </c>
      <c r="C5874">
        <f>VLOOKUP(Table_ExternalData_1[[#This Row],[Discount_Id]],Popusti!A:C,3,0)</f>
        <v>30</v>
      </c>
    </row>
    <row r="5875" spans="1:3" x14ac:dyDescent="0.25">
      <c r="A5875">
        <v>24</v>
      </c>
      <c r="B5875">
        <v>17093</v>
      </c>
      <c r="C5875">
        <f>VLOOKUP(Table_ExternalData_1[[#This Row],[Discount_Id]],Popusti!A:C,3,0)</f>
        <v>30</v>
      </c>
    </row>
    <row r="5876" spans="1:3" x14ac:dyDescent="0.25">
      <c r="A5876">
        <v>24</v>
      </c>
      <c r="B5876">
        <v>17094</v>
      </c>
      <c r="C5876">
        <f>VLOOKUP(Table_ExternalData_1[[#This Row],[Discount_Id]],Popusti!A:C,3,0)</f>
        <v>30</v>
      </c>
    </row>
    <row r="5877" spans="1:3" x14ac:dyDescent="0.25">
      <c r="A5877">
        <v>24</v>
      </c>
      <c r="B5877">
        <v>17095</v>
      </c>
      <c r="C5877">
        <f>VLOOKUP(Table_ExternalData_1[[#This Row],[Discount_Id]],Popusti!A:C,3,0)</f>
        <v>30</v>
      </c>
    </row>
    <row r="5878" spans="1:3" x14ac:dyDescent="0.25">
      <c r="A5878">
        <v>24</v>
      </c>
      <c r="B5878">
        <v>17096</v>
      </c>
      <c r="C5878">
        <f>VLOOKUP(Table_ExternalData_1[[#This Row],[Discount_Id]],Popusti!A:C,3,0)</f>
        <v>30</v>
      </c>
    </row>
    <row r="5879" spans="1:3" x14ac:dyDescent="0.25">
      <c r="A5879">
        <v>24</v>
      </c>
      <c r="B5879">
        <v>17097</v>
      </c>
      <c r="C5879">
        <f>VLOOKUP(Table_ExternalData_1[[#This Row],[Discount_Id]],Popusti!A:C,3,0)</f>
        <v>30</v>
      </c>
    </row>
    <row r="5880" spans="1:3" x14ac:dyDescent="0.25">
      <c r="A5880">
        <v>24</v>
      </c>
      <c r="B5880">
        <v>17098</v>
      </c>
      <c r="C5880">
        <f>VLOOKUP(Table_ExternalData_1[[#This Row],[Discount_Id]],Popusti!A:C,3,0)</f>
        <v>30</v>
      </c>
    </row>
    <row r="5881" spans="1:3" x14ac:dyDescent="0.25">
      <c r="A5881">
        <v>24</v>
      </c>
      <c r="B5881">
        <v>17099</v>
      </c>
      <c r="C5881">
        <f>VLOOKUP(Table_ExternalData_1[[#This Row],[Discount_Id]],Popusti!A:C,3,0)</f>
        <v>30</v>
      </c>
    </row>
    <row r="5882" spans="1:3" x14ac:dyDescent="0.25">
      <c r="A5882">
        <v>24</v>
      </c>
      <c r="B5882">
        <v>17100</v>
      </c>
      <c r="C5882">
        <f>VLOOKUP(Table_ExternalData_1[[#This Row],[Discount_Id]],Popusti!A:C,3,0)</f>
        <v>30</v>
      </c>
    </row>
    <row r="5883" spans="1:3" x14ac:dyDescent="0.25">
      <c r="A5883">
        <v>24</v>
      </c>
      <c r="B5883">
        <v>17101</v>
      </c>
      <c r="C5883">
        <f>VLOOKUP(Table_ExternalData_1[[#This Row],[Discount_Id]],Popusti!A:C,3,0)</f>
        <v>30</v>
      </c>
    </row>
    <row r="5884" spans="1:3" x14ac:dyDescent="0.25">
      <c r="A5884">
        <v>24</v>
      </c>
      <c r="B5884">
        <v>17102</v>
      </c>
      <c r="C5884">
        <f>VLOOKUP(Table_ExternalData_1[[#This Row],[Discount_Id]],Popusti!A:C,3,0)</f>
        <v>30</v>
      </c>
    </row>
    <row r="5885" spans="1:3" x14ac:dyDescent="0.25">
      <c r="A5885">
        <v>24</v>
      </c>
      <c r="B5885">
        <v>17103</v>
      </c>
      <c r="C5885">
        <f>VLOOKUP(Table_ExternalData_1[[#This Row],[Discount_Id]],Popusti!A:C,3,0)</f>
        <v>30</v>
      </c>
    </row>
    <row r="5886" spans="1:3" x14ac:dyDescent="0.25">
      <c r="A5886">
        <v>24</v>
      </c>
      <c r="B5886">
        <v>17104</v>
      </c>
      <c r="C5886">
        <f>VLOOKUP(Table_ExternalData_1[[#This Row],[Discount_Id]],Popusti!A:C,3,0)</f>
        <v>30</v>
      </c>
    </row>
    <row r="5887" spans="1:3" x14ac:dyDescent="0.25">
      <c r="A5887">
        <v>24</v>
      </c>
      <c r="B5887">
        <v>17105</v>
      </c>
      <c r="C5887">
        <f>VLOOKUP(Table_ExternalData_1[[#This Row],[Discount_Id]],Popusti!A:C,3,0)</f>
        <v>30</v>
      </c>
    </row>
    <row r="5888" spans="1:3" x14ac:dyDescent="0.25">
      <c r="A5888">
        <v>24</v>
      </c>
      <c r="B5888">
        <v>17106</v>
      </c>
      <c r="C5888">
        <f>VLOOKUP(Table_ExternalData_1[[#This Row],[Discount_Id]],Popusti!A:C,3,0)</f>
        <v>30</v>
      </c>
    </row>
    <row r="5889" spans="1:3" x14ac:dyDescent="0.25">
      <c r="A5889">
        <v>24</v>
      </c>
      <c r="B5889">
        <v>17107</v>
      </c>
      <c r="C5889">
        <f>VLOOKUP(Table_ExternalData_1[[#This Row],[Discount_Id]],Popusti!A:C,3,0)</f>
        <v>30</v>
      </c>
    </row>
    <row r="5890" spans="1:3" x14ac:dyDescent="0.25">
      <c r="A5890">
        <v>24</v>
      </c>
      <c r="B5890">
        <v>17108</v>
      </c>
      <c r="C5890">
        <f>VLOOKUP(Table_ExternalData_1[[#This Row],[Discount_Id]],Popusti!A:C,3,0)</f>
        <v>30</v>
      </c>
    </row>
    <row r="5891" spans="1:3" x14ac:dyDescent="0.25">
      <c r="A5891">
        <v>24</v>
      </c>
      <c r="B5891">
        <v>17109</v>
      </c>
      <c r="C5891">
        <f>VLOOKUP(Table_ExternalData_1[[#This Row],[Discount_Id]],Popusti!A:C,3,0)</f>
        <v>30</v>
      </c>
    </row>
    <row r="5892" spans="1:3" x14ac:dyDescent="0.25">
      <c r="A5892">
        <v>24</v>
      </c>
      <c r="B5892">
        <v>17110</v>
      </c>
      <c r="C5892">
        <f>VLOOKUP(Table_ExternalData_1[[#This Row],[Discount_Id]],Popusti!A:C,3,0)</f>
        <v>30</v>
      </c>
    </row>
    <row r="5893" spans="1:3" x14ac:dyDescent="0.25">
      <c r="A5893">
        <v>24</v>
      </c>
      <c r="B5893">
        <v>17111</v>
      </c>
      <c r="C5893">
        <f>VLOOKUP(Table_ExternalData_1[[#This Row],[Discount_Id]],Popusti!A:C,3,0)</f>
        <v>30</v>
      </c>
    </row>
    <row r="5894" spans="1:3" x14ac:dyDescent="0.25">
      <c r="A5894">
        <v>24</v>
      </c>
      <c r="B5894">
        <v>17112</v>
      </c>
      <c r="C5894">
        <f>VLOOKUP(Table_ExternalData_1[[#This Row],[Discount_Id]],Popusti!A:C,3,0)</f>
        <v>30</v>
      </c>
    </row>
    <row r="5895" spans="1:3" x14ac:dyDescent="0.25">
      <c r="A5895">
        <v>24</v>
      </c>
      <c r="B5895">
        <v>17113</v>
      </c>
      <c r="C5895">
        <f>VLOOKUP(Table_ExternalData_1[[#This Row],[Discount_Id]],Popusti!A:C,3,0)</f>
        <v>30</v>
      </c>
    </row>
    <row r="5896" spans="1:3" x14ac:dyDescent="0.25">
      <c r="A5896">
        <v>24</v>
      </c>
      <c r="B5896">
        <v>17114</v>
      </c>
      <c r="C5896">
        <f>VLOOKUP(Table_ExternalData_1[[#This Row],[Discount_Id]],Popusti!A:C,3,0)</f>
        <v>30</v>
      </c>
    </row>
    <row r="5897" spans="1:3" x14ac:dyDescent="0.25">
      <c r="A5897">
        <v>24</v>
      </c>
      <c r="B5897">
        <v>17115</v>
      </c>
      <c r="C5897">
        <f>VLOOKUP(Table_ExternalData_1[[#This Row],[Discount_Id]],Popusti!A:C,3,0)</f>
        <v>30</v>
      </c>
    </row>
    <row r="5898" spans="1:3" x14ac:dyDescent="0.25">
      <c r="A5898">
        <v>24</v>
      </c>
      <c r="B5898">
        <v>17116</v>
      </c>
      <c r="C5898">
        <f>VLOOKUP(Table_ExternalData_1[[#This Row],[Discount_Id]],Popusti!A:C,3,0)</f>
        <v>30</v>
      </c>
    </row>
    <row r="5899" spans="1:3" x14ac:dyDescent="0.25">
      <c r="A5899">
        <v>24</v>
      </c>
      <c r="B5899">
        <v>17117</v>
      </c>
      <c r="C5899">
        <f>VLOOKUP(Table_ExternalData_1[[#This Row],[Discount_Id]],Popusti!A:C,3,0)</f>
        <v>30</v>
      </c>
    </row>
    <row r="5900" spans="1:3" x14ac:dyDescent="0.25">
      <c r="A5900">
        <v>24</v>
      </c>
      <c r="B5900">
        <v>17118</v>
      </c>
      <c r="C5900">
        <f>VLOOKUP(Table_ExternalData_1[[#This Row],[Discount_Id]],Popusti!A:C,3,0)</f>
        <v>30</v>
      </c>
    </row>
    <row r="5901" spans="1:3" x14ac:dyDescent="0.25">
      <c r="A5901">
        <v>24</v>
      </c>
      <c r="B5901">
        <v>17119</v>
      </c>
      <c r="C5901">
        <f>VLOOKUP(Table_ExternalData_1[[#This Row],[Discount_Id]],Popusti!A:C,3,0)</f>
        <v>30</v>
      </c>
    </row>
    <row r="5902" spans="1:3" x14ac:dyDescent="0.25">
      <c r="A5902">
        <v>24</v>
      </c>
      <c r="B5902">
        <v>17120</v>
      </c>
      <c r="C5902">
        <f>VLOOKUP(Table_ExternalData_1[[#This Row],[Discount_Id]],Popusti!A:C,3,0)</f>
        <v>30</v>
      </c>
    </row>
    <row r="5903" spans="1:3" x14ac:dyDescent="0.25">
      <c r="A5903">
        <v>24</v>
      </c>
      <c r="B5903">
        <v>17121</v>
      </c>
      <c r="C5903">
        <f>VLOOKUP(Table_ExternalData_1[[#This Row],[Discount_Id]],Popusti!A:C,3,0)</f>
        <v>30</v>
      </c>
    </row>
    <row r="5904" spans="1:3" x14ac:dyDescent="0.25">
      <c r="A5904">
        <v>24</v>
      </c>
      <c r="B5904">
        <v>17122</v>
      </c>
      <c r="C5904">
        <f>VLOOKUP(Table_ExternalData_1[[#This Row],[Discount_Id]],Popusti!A:C,3,0)</f>
        <v>30</v>
      </c>
    </row>
    <row r="5905" spans="1:3" x14ac:dyDescent="0.25">
      <c r="A5905">
        <v>24</v>
      </c>
      <c r="B5905">
        <v>17123</v>
      </c>
      <c r="C5905">
        <f>VLOOKUP(Table_ExternalData_1[[#This Row],[Discount_Id]],Popusti!A:C,3,0)</f>
        <v>30</v>
      </c>
    </row>
    <row r="5906" spans="1:3" x14ac:dyDescent="0.25">
      <c r="A5906">
        <v>24</v>
      </c>
      <c r="B5906">
        <v>17124</v>
      </c>
      <c r="C5906">
        <f>VLOOKUP(Table_ExternalData_1[[#This Row],[Discount_Id]],Popusti!A:C,3,0)</f>
        <v>30</v>
      </c>
    </row>
    <row r="5907" spans="1:3" x14ac:dyDescent="0.25">
      <c r="A5907">
        <v>24</v>
      </c>
      <c r="B5907">
        <v>17126</v>
      </c>
      <c r="C5907">
        <f>VLOOKUP(Table_ExternalData_1[[#This Row],[Discount_Id]],Popusti!A:C,3,0)</f>
        <v>30</v>
      </c>
    </row>
    <row r="5908" spans="1:3" x14ac:dyDescent="0.25">
      <c r="A5908">
        <v>24</v>
      </c>
      <c r="B5908">
        <v>17127</v>
      </c>
      <c r="C5908">
        <f>VLOOKUP(Table_ExternalData_1[[#This Row],[Discount_Id]],Popusti!A:C,3,0)</f>
        <v>30</v>
      </c>
    </row>
    <row r="5909" spans="1:3" x14ac:dyDescent="0.25">
      <c r="A5909">
        <v>24</v>
      </c>
      <c r="B5909">
        <v>17128</v>
      </c>
      <c r="C5909">
        <f>VLOOKUP(Table_ExternalData_1[[#This Row],[Discount_Id]],Popusti!A:C,3,0)</f>
        <v>30</v>
      </c>
    </row>
    <row r="5910" spans="1:3" x14ac:dyDescent="0.25">
      <c r="A5910">
        <v>24</v>
      </c>
      <c r="B5910">
        <v>17129</v>
      </c>
      <c r="C5910">
        <f>VLOOKUP(Table_ExternalData_1[[#This Row],[Discount_Id]],Popusti!A:C,3,0)</f>
        <v>30</v>
      </c>
    </row>
    <row r="5911" spans="1:3" x14ac:dyDescent="0.25">
      <c r="A5911">
        <v>24</v>
      </c>
      <c r="B5911">
        <v>17130</v>
      </c>
      <c r="C5911">
        <f>VLOOKUP(Table_ExternalData_1[[#This Row],[Discount_Id]],Popusti!A:C,3,0)</f>
        <v>30</v>
      </c>
    </row>
    <row r="5912" spans="1:3" x14ac:dyDescent="0.25">
      <c r="A5912">
        <v>24</v>
      </c>
      <c r="B5912">
        <v>17131</v>
      </c>
      <c r="C5912">
        <f>VLOOKUP(Table_ExternalData_1[[#This Row],[Discount_Id]],Popusti!A:C,3,0)</f>
        <v>30</v>
      </c>
    </row>
    <row r="5913" spans="1:3" x14ac:dyDescent="0.25">
      <c r="A5913">
        <v>24</v>
      </c>
      <c r="B5913">
        <v>17132</v>
      </c>
      <c r="C5913">
        <f>VLOOKUP(Table_ExternalData_1[[#This Row],[Discount_Id]],Popusti!A:C,3,0)</f>
        <v>30</v>
      </c>
    </row>
    <row r="5914" spans="1:3" x14ac:dyDescent="0.25">
      <c r="A5914">
        <v>24</v>
      </c>
      <c r="B5914">
        <v>17133</v>
      </c>
      <c r="C5914">
        <f>VLOOKUP(Table_ExternalData_1[[#This Row],[Discount_Id]],Popusti!A:C,3,0)</f>
        <v>30</v>
      </c>
    </row>
    <row r="5915" spans="1:3" x14ac:dyDescent="0.25">
      <c r="A5915">
        <v>24</v>
      </c>
      <c r="B5915">
        <v>17134</v>
      </c>
      <c r="C5915">
        <f>VLOOKUP(Table_ExternalData_1[[#This Row],[Discount_Id]],Popusti!A:C,3,0)</f>
        <v>30</v>
      </c>
    </row>
    <row r="5916" spans="1:3" x14ac:dyDescent="0.25">
      <c r="A5916">
        <v>24</v>
      </c>
      <c r="B5916">
        <v>17135</v>
      </c>
      <c r="C5916">
        <f>VLOOKUP(Table_ExternalData_1[[#This Row],[Discount_Id]],Popusti!A:C,3,0)</f>
        <v>30</v>
      </c>
    </row>
    <row r="5917" spans="1:3" x14ac:dyDescent="0.25">
      <c r="A5917">
        <v>24</v>
      </c>
      <c r="B5917">
        <v>17136</v>
      </c>
      <c r="C5917">
        <f>VLOOKUP(Table_ExternalData_1[[#This Row],[Discount_Id]],Popusti!A:C,3,0)</f>
        <v>30</v>
      </c>
    </row>
    <row r="5918" spans="1:3" x14ac:dyDescent="0.25">
      <c r="A5918">
        <v>24</v>
      </c>
      <c r="B5918">
        <v>17137</v>
      </c>
      <c r="C5918">
        <f>VLOOKUP(Table_ExternalData_1[[#This Row],[Discount_Id]],Popusti!A:C,3,0)</f>
        <v>30</v>
      </c>
    </row>
    <row r="5919" spans="1:3" x14ac:dyDescent="0.25">
      <c r="A5919">
        <v>24</v>
      </c>
      <c r="B5919">
        <v>17138</v>
      </c>
      <c r="C5919">
        <f>VLOOKUP(Table_ExternalData_1[[#This Row],[Discount_Id]],Popusti!A:C,3,0)</f>
        <v>30</v>
      </c>
    </row>
    <row r="5920" spans="1:3" x14ac:dyDescent="0.25">
      <c r="A5920">
        <v>24</v>
      </c>
      <c r="B5920">
        <v>17139</v>
      </c>
      <c r="C5920">
        <f>VLOOKUP(Table_ExternalData_1[[#This Row],[Discount_Id]],Popusti!A:C,3,0)</f>
        <v>30</v>
      </c>
    </row>
    <row r="5921" spans="1:3" x14ac:dyDescent="0.25">
      <c r="A5921">
        <v>24</v>
      </c>
      <c r="B5921">
        <v>17140</v>
      </c>
      <c r="C5921">
        <f>VLOOKUP(Table_ExternalData_1[[#This Row],[Discount_Id]],Popusti!A:C,3,0)</f>
        <v>30</v>
      </c>
    </row>
    <row r="5922" spans="1:3" x14ac:dyDescent="0.25">
      <c r="A5922">
        <v>24</v>
      </c>
      <c r="B5922">
        <v>17141</v>
      </c>
      <c r="C5922">
        <f>VLOOKUP(Table_ExternalData_1[[#This Row],[Discount_Id]],Popusti!A:C,3,0)</f>
        <v>30</v>
      </c>
    </row>
    <row r="5923" spans="1:3" x14ac:dyDescent="0.25">
      <c r="A5923">
        <v>24</v>
      </c>
      <c r="B5923">
        <v>17142</v>
      </c>
      <c r="C5923">
        <f>VLOOKUP(Table_ExternalData_1[[#This Row],[Discount_Id]],Popusti!A:C,3,0)</f>
        <v>30</v>
      </c>
    </row>
    <row r="5924" spans="1:3" x14ac:dyDescent="0.25">
      <c r="A5924">
        <v>24</v>
      </c>
      <c r="B5924">
        <v>17143</v>
      </c>
      <c r="C5924">
        <f>VLOOKUP(Table_ExternalData_1[[#This Row],[Discount_Id]],Popusti!A:C,3,0)</f>
        <v>30</v>
      </c>
    </row>
    <row r="5925" spans="1:3" x14ac:dyDescent="0.25">
      <c r="A5925">
        <v>24</v>
      </c>
      <c r="B5925">
        <v>17144</v>
      </c>
      <c r="C5925">
        <f>VLOOKUP(Table_ExternalData_1[[#This Row],[Discount_Id]],Popusti!A:C,3,0)</f>
        <v>30</v>
      </c>
    </row>
    <row r="5926" spans="1:3" x14ac:dyDescent="0.25">
      <c r="A5926">
        <v>24</v>
      </c>
      <c r="B5926">
        <v>17145</v>
      </c>
      <c r="C5926">
        <f>VLOOKUP(Table_ExternalData_1[[#This Row],[Discount_Id]],Popusti!A:C,3,0)</f>
        <v>30</v>
      </c>
    </row>
    <row r="5927" spans="1:3" x14ac:dyDescent="0.25">
      <c r="A5927">
        <v>24</v>
      </c>
      <c r="B5927">
        <v>17146</v>
      </c>
      <c r="C5927">
        <f>VLOOKUP(Table_ExternalData_1[[#This Row],[Discount_Id]],Popusti!A:C,3,0)</f>
        <v>30</v>
      </c>
    </row>
    <row r="5928" spans="1:3" x14ac:dyDescent="0.25">
      <c r="A5928">
        <v>24</v>
      </c>
      <c r="B5928">
        <v>17147</v>
      </c>
      <c r="C5928">
        <f>VLOOKUP(Table_ExternalData_1[[#This Row],[Discount_Id]],Popusti!A:C,3,0)</f>
        <v>30</v>
      </c>
    </row>
    <row r="5929" spans="1:3" x14ac:dyDescent="0.25">
      <c r="A5929">
        <v>24</v>
      </c>
      <c r="B5929">
        <v>17148</v>
      </c>
      <c r="C5929">
        <f>VLOOKUP(Table_ExternalData_1[[#This Row],[Discount_Id]],Popusti!A:C,3,0)</f>
        <v>30</v>
      </c>
    </row>
    <row r="5930" spans="1:3" x14ac:dyDescent="0.25">
      <c r="A5930">
        <v>24</v>
      </c>
      <c r="B5930">
        <v>17149</v>
      </c>
      <c r="C5930">
        <f>VLOOKUP(Table_ExternalData_1[[#This Row],[Discount_Id]],Popusti!A:C,3,0)</f>
        <v>30</v>
      </c>
    </row>
    <row r="5931" spans="1:3" x14ac:dyDescent="0.25">
      <c r="A5931">
        <v>24</v>
      </c>
      <c r="B5931">
        <v>17150</v>
      </c>
      <c r="C5931">
        <f>VLOOKUP(Table_ExternalData_1[[#This Row],[Discount_Id]],Popusti!A:C,3,0)</f>
        <v>30</v>
      </c>
    </row>
    <row r="5932" spans="1:3" x14ac:dyDescent="0.25">
      <c r="A5932">
        <v>24</v>
      </c>
      <c r="B5932">
        <v>17151</v>
      </c>
      <c r="C5932">
        <f>VLOOKUP(Table_ExternalData_1[[#This Row],[Discount_Id]],Popusti!A:C,3,0)</f>
        <v>30</v>
      </c>
    </row>
    <row r="5933" spans="1:3" x14ac:dyDescent="0.25">
      <c r="A5933">
        <v>24</v>
      </c>
      <c r="B5933">
        <v>17152</v>
      </c>
      <c r="C5933">
        <f>VLOOKUP(Table_ExternalData_1[[#This Row],[Discount_Id]],Popusti!A:C,3,0)</f>
        <v>30</v>
      </c>
    </row>
    <row r="5934" spans="1:3" x14ac:dyDescent="0.25">
      <c r="A5934">
        <v>24</v>
      </c>
      <c r="B5934">
        <v>17153</v>
      </c>
      <c r="C5934">
        <f>VLOOKUP(Table_ExternalData_1[[#This Row],[Discount_Id]],Popusti!A:C,3,0)</f>
        <v>30</v>
      </c>
    </row>
    <row r="5935" spans="1:3" x14ac:dyDescent="0.25">
      <c r="A5935">
        <v>24</v>
      </c>
      <c r="B5935">
        <v>17154</v>
      </c>
      <c r="C5935">
        <f>VLOOKUP(Table_ExternalData_1[[#This Row],[Discount_Id]],Popusti!A:C,3,0)</f>
        <v>30</v>
      </c>
    </row>
    <row r="5936" spans="1:3" x14ac:dyDescent="0.25">
      <c r="A5936">
        <v>24</v>
      </c>
      <c r="B5936">
        <v>17155</v>
      </c>
      <c r="C5936">
        <f>VLOOKUP(Table_ExternalData_1[[#This Row],[Discount_Id]],Popusti!A:C,3,0)</f>
        <v>30</v>
      </c>
    </row>
    <row r="5937" spans="1:3" x14ac:dyDescent="0.25">
      <c r="A5937">
        <v>24</v>
      </c>
      <c r="B5937">
        <v>17156</v>
      </c>
      <c r="C5937">
        <f>VLOOKUP(Table_ExternalData_1[[#This Row],[Discount_Id]],Popusti!A:C,3,0)</f>
        <v>30</v>
      </c>
    </row>
    <row r="5938" spans="1:3" x14ac:dyDescent="0.25">
      <c r="A5938">
        <v>24</v>
      </c>
      <c r="B5938">
        <v>17169</v>
      </c>
      <c r="C5938">
        <f>VLOOKUP(Table_ExternalData_1[[#This Row],[Discount_Id]],Popusti!A:C,3,0)</f>
        <v>30</v>
      </c>
    </row>
    <row r="5939" spans="1:3" x14ac:dyDescent="0.25">
      <c r="A5939">
        <v>24</v>
      </c>
      <c r="B5939">
        <v>17181</v>
      </c>
      <c r="C5939">
        <f>VLOOKUP(Table_ExternalData_1[[#This Row],[Discount_Id]],Popusti!A:C,3,0)</f>
        <v>30</v>
      </c>
    </row>
    <row r="5940" spans="1:3" x14ac:dyDescent="0.25">
      <c r="A5940">
        <v>24</v>
      </c>
      <c r="B5940">
        <v>17182</v>
      </c>
      <c r="C5940">
        <f>VLOOKUP(Table_ExternalData_1[[#This Row],[Discount_Id]],Popusti!A:C,3,0)</f>
        <v>30</v>
      </c>
    </row>
    <row r="5941" spans="1:3" x14ac:dyDescent="0.25">
      <c r="A5941">
        <v>24</v>
      </c>
      <c r="B5941">
        <v>17183</v>
      </c>
      <c r="C5941">
        <f>VLOOKUP(Table_ExternalData_1[[#This Row],[Discount_Id]],Popusti!A:C,3,0)</f>
        <v>30</v>
      </c>
    </row>
    <row r="5942" spans="1:3" x14ac:dyDescent="0.25">
      <c r="A5942">
        <v>24</v>
      </c>
      <c r="B5942">
        <v>17184</v>
      </c>
      <c r="C5942">
        <f>VLOOKUP(Table_ExternalData_1[[#This Row],[Discount_Id]],Popusti!A:C,3,0)</f>
        <v>30</v>
      </c>
    </row>
    <row r="5943" spans="1:3" x14ac:dyDescent="0.25">
      <c r="A5943">
        <v>24</v>
      </c>
      <c r="B5943">
        <v>17185</v>
      </c>
      <c r="C5943">
        <f>VLOOKUP(Table_ExternalData_1[[#This Row],[Discount_Id]],Popusti!A:C,3,0)</f>
        <v>30</v>
      </c>
    </row>
    <row r="5944" spans="1:3" x14ac:dyDescent="0.25">
      <c r="A5944">
        <v>24</v>
      </c>
      <c r="B5944">
        <v>17190</v>
      </c>
      <c r="C5944">
        <f>VLOOKUP(Table_ExternalData_1[[#This Row],[Discount_Id]],Popusti!A:C,3,0)</f>
        <v>30</v>
      </c>
    </row>
    <row r="5945" spans="1:3" x14ac:dyDescent="0.25">
      <c r="A5945">
        <v>24</v>
      </c>
      <c r="B5945">
        <v>17191</v>
      </c>
      <c r="C5945">
        <f>VLOOKUP(Table_ExternalData_1[[#This Row],[Discount_Id]],Popusti!A:C,3,0)</f>
        <v>30</v>
      </c>
    </row>
    <row r="5946" spans="1:3" x14ac:dyDescent="0.25">
      <c r="A5946">
        <v>24</v>
      </c>
      <c r="B5946">
        <v>17199</v>
      </c>
      <c r="C5946">
        <f>VLOOKUP(Table_ExternalData_1[[#This Row],[Discount_Id]],Popusti!A:C,3,0)</f>
        <v>30</v>
      </c>
    </row>
    <row r="5947" spans="1:3" x14ac:dyDescent="0.25">
      <c r="A5947">
        <v>24</v>
      </c>
      <c r="B5947">
        <v>17200</v>
      </c>
      <c r="C5947">
        <f>VLOOKUP(Table_ExternalData_1[[#This Row],[Discount_Id]],Popusti!A:C,3,0)</f>
        <v>30</v>
      </c>
    </row>
    <row r="5948" spans="1:3" x14ac:dyDescent="0.25">
      <c r="A5948">
        <v>24</v>
      </c>
      <c r="B5948">
        <v>17223</v>
      </c>
      <c r="C5948">
        <f>VLOOKUP(Table_ExternalData_1[[#This Row],[Discount_Id]],Popusti!A:C,3,0)</f>
        <v>30</v>
      </c>
    </row>
    <row r="5949" spans="1:3" x14ac:dyDescent="0.25">
      <c r="A5949">
        <v>24</v>
      </c>
      <c r="B5949">
        <v>17227</v>
      </c>
      <c r="C5949">
        <f>VLOOKUP(Table_ExternalData_1[[#This Row],[Discount_Id]],Popusti!A:C,3,0)</f>
        <v>30</v>
      </c>
    </row>
    <row r="5950" spans="1:3" x14ac:dyDescent="0.25">
      <c r="A5950">
        <v>24</v>
      </c>
      <c r="B5950">
        <v>17258</v>
      </c>
      <c r="C5950">
        <f>VLOOKUP(Table_ExternalData_1[[#This Row],[Discount_Id]],Popusti!A:C,3,0)</f>
        <v>30</v>
      </c>
    </row>
    <row r="5951" spans="1:3" x14ac:dyDescent="0.25">
      <c r="A5951">
        <v>24</v>
      </c>
      <c r="B5951">
        <v>17259</v>
      </c>
      <c r="C5951">
        <f>VLOOKUP(Table_ExternalData_1[[#This Row],[Discount_Id]],Popusti!A:C,3,0)</f>
        <v>30</v>
      </c>
    </row>
    <row r="5952" spans="1:3" x14ac:dyDescent="0.25">
      <c r="A5952">
        <v>24</v>
      </c>
      <c r="B5952">
        <v>17261</v>
      </c>
      <c r="C5952">
        <f>VLOOKUP(Table_ExternalData_1[[#This Row],[Discount_Id]],Popusti!A:C,3,0)</f>
        <v>30</v>
      </c>
    </row>
    <row r="5953" spans="1:3" x14ac:dyDescent="0.25">
      <c r="A5953">
        <v>24</v>
      </c>
      <c r="B5953">
        <v>17262</v>
      </c>
      <c r="C5953">
        <f>VLOOKUP(Table_ExternalData_1[[#This Row],[Discount_Id]],Popusti!A:C,3,0)</f>
        <v>30</v>
      </c>
    </row>
    <row r="5954" spans="1:3" x14ac:dyDescent="0.25">
      <c r="A5954">
        <v>24</v>
      </c>
      <c r="B5954">
        <v>17263</v>
      </c>
      <c r="C5954">
        <f>VLOOKUP(Table_ExternalData_1[[#This Row],[Discount_Id]],Popusti!A:C,3,0)</f>
        <v>30</v>
      </c>
    </row>
    <row r="5955" spans="1:3" x14ac:dyDescent="0.25">
      <c r="A5955">
        <v>24</v>
      </c>
      <c r="B5955">
        <v>17264</v>
      </c>
      <c r="C5955">
        <f>VLOOKUP(Table_ExternalData_1[[#This Row],[Discount_Id]],Popusti!A:C,3,0)</f>
        <v>30</v>
      </c>
    </row>
    <row r="5956" spans="1:3" x14ac:dyDescent="0.25">
      <c r="A5956">
        <v>24</v>
      </c>
      <c r="B5956">
        <v>17265</v>
      </c>
      <c r="C5956">
        <f>VLOOKUP(Table_ExternalData_1[[#This Row],[Discount_Id]],Popusti!A:C,3,0)</f>
        <v>30</v>
      </c>
    </row>
    <row r="5957" spans="1:3" x14ac:dyDescent="0.25">
      <c r="A5957">
        <v>24</v>
      </c>
      <c r="B5957">
        <v>17266</v>
      </c>
      <c r="C5957">
        <f>VLOOKUP(Table_ExternalData_1[[#This Row],[Discount_Id]],Popusti!A:C,3,0)</f>
        <v>30</v>
      </c>
    </row>
    <row r="5958" spans="1:3" x14ac:dyDescent="0.25">
      <c r="A5958">
        <v>24</v>
      </c>
      <c r="B5958">
        <v>17267</v>
      </c>
      <c r="C5958">
        <f>VLOOKUP(Table_ExternalData_1[[#This Row],[Discount_Id]],Popusti!A:C,3,0)</f>
        <v>30</v>
      </c>
    </row>
    <row r="5959" spans="1:3" x14ac:dyDescent="0.25">
      <c r="A5959">
        <v>24</v>
      </c>
      <c r="B5959">
        <v>17275</v>
      </c>
      <c r="C5959">
        <f>VLOOKUP(Table_ExternalData_1[[#This Row],[Discount_Id]],Popusti!A:C,3,0)</f>
        <v>30</v>
      </c>
    </row>
    <row r="5960" spans="1:3" x14ac:dyDescent="0.25">
      <c r="A5960">
        <v>24</v>
      </c>
      <c r="B5960">
        <v>17286</v>
      </c>
      <c r="C5960">
        <f>VLOOKUP(Table_ExternalData_1[[#This Row],[Discount_Id]],Popusti!A:C,3,0)</f>
        <v>30</v>
      </c>
    </row>
    <row r="5961" spans="1:3" x14ac:dyDescent="0.25">
      <c r="A5961">
        <v>24</v>
      </c>
      <c r="B5961">
        <v>17287</v>
      </c>
      <c r="C5961">
        <f>VLOOKUP(Table_ExternalData_1[[#This Row],[Discount_Id]],Popusti!A:C,3,0)</f>
        <v>30</v>
      </c>
    </row>
    <row r="5962" spans="1:3" x14ac:dyDescent="0.25">
      <c r="A5962">
        <v>24</v>
      </c>
      <c r="B5962">
        <v>17288</v>
      </c>
      <c r="C5962">
        <f>VLOOKUP(Table_ExternalData_1[[#This Row],[Discount_Id]],Popusti!A:C,3,0)</f>
        <v>30</v>
      </c>
    </row>
    <row r="5963" spans="1:3" x14ac:dyDescent="0.25">
      <c r="A5963">
        <v>24</v>
      </c>
      <c r="B5963">
        <v>17289</v>
      </c>
      <c r="C5963">
        <f>VLOOKUP(Table_ExternalData_1[[#This Row],[Discount_Id]],Popusti!A:C,3,0)</f>
        <v>30</v>
      </c>
    </row>
    <row r="5964" spans="1:3" x14ac:dyDescent="0.25">
      <c r="A5964">
        <v>24</v>
      </c>
      <c r="B5964">
        <v>17290</v>
      </c>
      <c r="C5964">
        <f>VLOOKUP(Table_ExternalData_1[[#This Row],[Discount_Id]],Popusti!A:C,3,0)</f>
        <v>30</v>
      </c>
    </row>
    <row r="5965" spans="1:3" x14ac:dyDescent="0.25">
      <c r="A5965">
        <v>24</v>
      </c>
      <c r="B5965">
        <v>17291</v>
      </c>
      <c r="C5965">
        <f>VLOOKUP(Table_ExternalData_1[[#This Row],[Discount_Id]],Popusti!A:C,3,0)</f>
        <v>30</v>
      </c>
    </row>
    <row r="5966" spans="1:3" x14ac:dyDescent="0.25">
      <c r="A5966">
        <v>24</v>
      </c>
      <c r="B5966">
        <v>17292</v>
      </c>
      <c r="C5966">
        <f>VLOOKUP(Table_ExternalData_1[[#This Row],[Discount_Id]],Popusti!A:C,3,0)</f>
        <v>30</v>
      </c>
    </row>
    <row r="5967" spans="1:3" x14ac:dyDescent="0.25">
      <c r="A5967">
        <v>24</v>
      </c>
      <c r="B5967">
        <v>17293</v>
      </c>
      <c r="C5967">
        <f>VLOOKUP(Table_ExternalData_1[[#This Row],[Discount_Id]],Popusti!A:C,3,0)</f>
        <v>30</v>
      </c>
    </row>
    <row r="5968" spans="1:3" x14ac:dyDescent="0.25">
      <c r="A5968">
        <v>24</v>
      </c>
      <c r="B5968">
        <v>17312</v>
      </c>
      <c r="C5968">
        <f>VLOOKUP(Table_ExternalData_1[[#This Row],[Discount_Id]],Popusti!A:C,3,0)</f>
        <v>30</v>
      </c>
    </row>
    <row r="5969" spans="1:3" x14ac:dyDescent="0.25">
      <c r="A5969">
        <v>24</v>
      </c>
      <c r="B5969">
        <v>17340</v>
      </c>
      <c r="C5969">
        <f>VLOOKUP(Table_ExternalData_1[[#This Row],[Discount_Id]],Popusti!A:C,3,0)</f>
        <v>30</v>
      </c>
    </row>
    <row r="5970" spans="1:3" x14ac:dyDescent="0.25">
      <c r="A5970">
        <v>24</v>
      </c>
      <c r="B5970">
        <v>17345</v>
      </c>
      <c r="C5970">
        <f>VLOOKUP(Table_ExternalData_1[[#This Row],[Discount_Id]],Popusti!A:C,3,0)</f>
        <v>30</v>
      </c>
    </row>
    <row r="5971" spans="1:3" x14ac:dyDescent="0.25">
      <c r="A5971">
        <v>24</v>
      </c>
      <c r="B5971">
        <v>17346</v>
      </c>
      <c r="C5971">
        <f>VLOOKUP(Table_ExternalData_1[[#This Row],[Discount_Id]],Popusti!A:C,3,0)</f>
        <v>30</v>
      </c>
    </row>
    <row r="5972" spans="1:3" x14ac:dyDescent="0.25">
      <c r="A5972">
        <v>24</v>
      </c>
      <c r="B5972">
        <v>17347</v>
      </c>
      <c r="C5972">
        <f>VLOOKUP(Table_ExternalData_1[[#This Row],[Discount_Id]],Popusti!A:C,3,0)</f>
        <v>30</v>
      </c>
    </row>
    <row r="5973" spans="1:3" x14ac:dyDescent="0.25">
      <c r="A5973">
        <v>24</v>
      </c>
      <c r="B5973">
        <v>17357</v>
      </c>
      <c r="C5973">
        <f>VLOOKUP(Table_ExternalData_1[[#This Row],[Discount_Id]],Popusti!A:C,3,0)</f>
        <v>30</v>
      </c>
    </row>
    <row r="5974" spans="1:3" x14ac:dyDescent="0.25">
      <c r="A5974">
        <v>24</v>
      </c>
      <c r="B5974">
        <v>17358</v>
      </c>
      <c r="C5974">
        <f>VLOOKUP(Table_ExternalData_1[[#This Row],[Discount_Id]],Popusti!A:C,3,0)</f>
        <v>30</v>
      </c>
    </row>
    <row r="5975" spans="1:3" x14ac:dyDescent="0.25">
      <c r="A5975">
        <v>24</v>
      </c>
      <c r="B5975">
        <v>17359</v>
      </c>
      <c r="C5975">
        <f>VLOOKUP(Table_ExternalData_1[[#This Row],[Discount_Id]],Popusti!A:C,3,0)</f>
        <v>30</v>
      </c>
    </row>
    <row r="5976" spans="1:3" x14ac:dyDescent="0.25">
      <c r="A5976">
        <v>24</v>
      </c>
      <c r="B5976">
        <v>17361</v>
      </c>
      <c r="C5976">
        <f>VLOOKUP(Table_ExternalData_1[[#This Row],[Discount_Id]],Popusti!A:C,3,0)</f>
        <v>30</v>
      </c>
    </row>
    <row r="5977" spans="1:3" x14ac:dyDescent="0.25">
      <c r="A5977">
        <v>24</v>
      </c>
      <c r="B5977">
        <v>17371</v>
      </c>
      <c r="C5977">
        <f>VLOOKUP(Table_ExternalData_1[[#This Row],[Discount_Id]],Popusti!A:C,3,0)</f>
        <v>30</v>
      </c>
    </row>
    <row r="5978" spans="1:3" x14ac:dyDescent="0.25">
      <c r="A5978">
        <v>24</v>
      </c>
      <c r="B5978">
        <v>17372</v>
      </c>
      <c r="C5978">
        <f>VLOOKUP(Table_ExternalData_1[[#This Row],[Discount_Id]],Popusti!A:C,3,0)</f>
        <v>30</v>
      </c>
    </row>
    <row r="5979" spans="1:3" x14ac:dyDescent="0.25">
      <c r="A5979">
        <v>24</v>
      </c>
      <c r="B5979">
        <v>17373</v>
      </c>
      <c r="C5979">
        <f>VLOOKUP(Table_ExternalData_1[[#This Row],[Discount_Id]],Popusti!A:C,3,0)</f>
        <v>30</v>
      </c>
    </row>
    <row r="5980" spans="1:3" x14ac:dyDescent="0.25">
      <c r="A5980">
        <v>24</v>
      </c>
      <c r="B5980">
        <v>17374</v>
      </c>
      <c r="C5980">
        <f>VLOOKUP(Table_ExternalData_1[[#This Row],[Discount_Id]],Popusti!A:C,3,0)</f>
        <v>30</v>
      </c>
    </row>
    <row r="5981" spans="1:3" x14ac:dyDescent="0.25">
      <c r="A5981">
        <v>24</v>
      </c>
      <c r="B5981">
        <v>17376</v>
      </c>
      <c r="C5981">
        <f>VLOOKUP(Table_ExternalData_1[[#This Row],[Discount_Id]],Popusti!A:C,3,0)</f>
        <v>30</v>
      </c>
    </row>
    <row r="5982" spans="1:3" x14ac:dyDescent="0.25">
      <c r="A5982">
        <v>24</v>
      </c>
      <c r="B5982">
        <v>17377</v>
      </c>
      <c r="C5982">
        <f>VLOOKUP(Table_ExternalData_1[[#This Row],[Discount_Id]],Popusti!A:C,3,0)</f>
        <v>30</v>
      </c>
    </row>
    <row r="5983" spans="1:3" x14ac:dyDescent="0.25">
      <c r="A5983">
        <v>24</v>
      </c>
      <c r="B5983">
        <v>17378</v>
      </c>
      <c r="C5983">
        <f>VLOOKUP(Table_ExternalData_1[[#This Row],[Discount_Id]],Popusti!A:C,3,0)</f>
        <v>30</v>
      </c>
    </row>
    <row r="5984" spans="1:3" x14ac:dyDescent="0.25">
      <c r="A5984">
        <v>24</v>
      </c>
      <c r="B5984">
        <v>17379</v>
      </c>
      <c r="C5984">
        <f>VLOOKUP(Table_ExternalData_1[[#This Row],[Discount_Id]],Popusti!A:C,3,0)</f>
        <v>30</v>
      </c>
    </row>
    <row r="5985" spans="1:3" x14ac:dyDescent="0.25">
      <c r="A5985">
        <v>24</v>
      </c>
      <c r="B5985">
        <v>17380</v>
      </c>
      <c r="C5985">
        <f>VLOOKUP(Table_ExternalData_1[[#This Row],[Discount_Id]],Popusti!A:C,3,0)</f>
        <v>30</v>
      </c>
    </row>
    <row r="5986" spans="1:3" x14ac:dyDescent="0.25">
      <c r="A5986">
        <v>24</v>
      </c>
      <c r="B5986">
        <v>17381</v>
      </c>
      <c r="C5986">
        <f>VLOOKUP(Table_ExternalData_1[[#This Row],[Discount_Id]],Popusti!A:C,3,0)</f>
        <v>30</v>
      </c>
    </row>
    <row r="5987" spans="1:3" x14ac:dyDescent="0.25">
      <c r="A5987">
        <v>24</v>
      </c>
      <c r="B5987">
        <v>17401</v>
      </c>
      <c r="C5987">
        <f>VLOOKUP(Table_ExternalData_1[[#This Row],[Discount_Id]],Popusti!A:C,3,0)</f>
        <v>30</v>
      </c>
    </row>
    <row r="5988" spans="1:3" x14ac:dyDescent="0.25">
      <c r="A5988">
        <v>24</v>
      </c>
      <c r="B5988">
        <v>17425</v>
      </c>
      <c r="C5988">
        <f>VLOOKUP(Table_ExternalData_1[[#This Row],[Discount_Id]],Popusti!A:C,3,0)</f>
        <v>30</v>
      </c>
    </row>
    <row r="5989" spans="1:3" x14ac:dyDescent="0.25">
      <c r="A5989">
        <v>24</v>
      </c>
      <c r="B5989">
        <v>17432</v>
      </c>
      <c r="C5989">
        <f>VLOOKUP(Table_ExternalData_1[[#This Row],[Discount_Id]],Popusti!A:C,3,0)</f>
        <v>30</v>
      </c>
    </row>
    <row r="5990" spans="1:3" x14ac:dyDescent="0.25">
      <c r="A5990">
        <v>24</v>
      </c>
      <c r="B5990">
        <v>17437</v>
      </c>
      <c r="C5990">
        <f>VLOOKUP(Table_ExternalData_1[[#This Row],[Discount_Id]],Popusti!A:C,3,0)</f>
        <v>30</v>
      </c>
    </row>
    <row r="5991" spans="1:3" x14ac:dyDescent="0.25">
      <c r="A5991">
        <v>24</v>
      </c>
      <c r="B5991">
        <v>17440</v>
      </c>
      <c r="C5991">
        <f>VLOOKUP(Table_ExternalData_1[[#This Row],[Discount_Id]],Popusti!A:C,3,0)</f>
        <v>30</v>
      </c>
    </row>
    <row r="5992" spans="1:3" x14ac:dyDescent="0.25">
      <c r="A5992">
        <v>24</v>
      </c>
      <c r="B5992">
        <v>17441</v>
      </c>
      <c r="C5992">
        <f>VLOOKUP(Table_ExternalData_1[[#This Row],[Discount_Id]],Popusti!A:C,3,0)</f>
        <v>30</v>
      </c>
    </row>
    <row r="5993" spans="1:3" x14ac:dyDescent="0.25">
      <c r="A5993">
        <v>24</v>
      </c>
      <c r="B5993">
        <v>17442</v>
      </c>
      <c r="C5993">
        <f>VLOOKUP(Table_ExternalData_1[[#This Row],[Discount_Id]],Popusti!A:C,3,0)</f>
        <v>30</v>
      </c>
    </row>
    <row r="5994" spans="1:3" x14ac:dyDescent="0.25">
      <c r="A5994">
        <v>24</v>
      </c>
      <c r="B5994">
        <v>17443</v>
      </c>
      <c r="C5994">
        <f>VLOOKUP(Table_ExternalData_1[[#This Row],[Discount_Id]],Popusti!A:C,3,0)</f>
        <v>30</v>
      </c>
    </row>
    <row r="5995" spans="1:3" x14ac:dyDescent="0.25">
      <c r="A5995">
        <v>24</v>
      </c>
      <c r="B5995">
        <v>17444</v>
      </c>
      <c r="C5995">
        <f>VLOOKUP(Table_ExternalData_1[[#This Row],[Discount_Id]],Popusti!A:C,3,0)</f>
        <v>30</v>
      </c>
    </row>
    <row r="5996" spans="1:3" x14ac:dyDescent="0.25">
      <c r="A5996">
        <v>24</v>
      </c>
      <c r="B5996">
        <v>17445</v>
      </c>
      <c r="C5996">
        <f>VLOOKUP(Table_ExternalData_1[[#This Row],[Discount_Id]],Popusti!A:C,3,0)</f>
        <v>30</v>
      </c>
    </row>
    <row r="5997" spans="1:3" x14ac:dyDescent="0.25">
      <c r="A5997">
        <v>24</v>
      </c>
      <c r="B5997">
        <v>17466</v>
      </c>
      <c r="C5997">
        <f>VLOOKUP(Table_ExternalData_1[[#This Row],[Discount_Id]],Popusti!A:C,3,0)</f>
        <v>30</v>
      </c>
    </row>
    <row r="5998" spans="1:3" x14ac:dyDescent="0.25">
      <c r="A5998">
        <v>24</v>
      </c>
      <c r="B5998">
        <v>17486</v>
      </c>
      <c r="C5998">
        <f>VLOOKUP(Table_ExternalData_1[[#This Row],[Discount_Id]],Popusti!A:C,3,0)</f>
        <v>30</v>
      </c>
    </row>
    <row r="5999" spans="1:3" x14ac:dyDescent="0.25">
      <c r="A5999">
        <v>24</v>
      </c>
      <c r="B5999">
        <v>17516</v>
      </c>
      <c r="C5999">
        <f>VLOOKUP(Table_ExternalData_1[[#This Row],[Discount_Id]],Popusti!A:C,3,0)</f>
        <v>30</v>
      </c>
    </row>
    <row r="6000" spans="1:3" x14ac:dyDescent="0.25">
      <c r="A6000">
        <v>24</v>
      </c>
      <c r="B6000">
        <v>17517</v>
      </c>
      <c r="C6000">
        <f>VLOOKUP(Table_ExternalData_1[[#This Row],[Discount_Id]],Popusti!A:C,3,0)</f>
        <v>30</v>
      </c>
    </row>
    <row r="6001" spans="1:3" x14ac:dyDescent="0.25">
      <c r="A6001">
        <v>24</v>
      </c>
      <c r="B6001">
        <v>17518</v>
      </c>
      <c r="C6001">
        <f>VLOOKUP(Table_ExternalData_1[[#This Row],[Discount_Id]],Popusti!A:C,3,0)</f>
        <v>30</v>
      </c>
    </row>
    <row r="6002" spans="1:3" x14ac:dyDescent="0.25">
      <c r="A6002">
        <v>24</v>
      </c>
      <c r="B6002">
        <v>17519</v>
      </c>
      <c r="C6002">
        <f>VLOOKUP(Table_ExternalData_1[[#This Row],[Discount_Id]],Popusti!A:C,3,0)</f>
        <v>30</v>
      </c>
    </row>
    <row r="6003" spans="1:3" x14ac:dyDescent="0.25">
      <c r="A6003">
        <v>24</v>
      </c>
      <c r="B6003">
        <v>17520</v>
      </c>
      <c r="C6003">
        <f>VLOOKUP(Table_ExternalData_1[[#This Row],[Discount_Id]],Popusti!A:C,3,0)</f>
        <v>30</v>
      </c>
    </row>
    <row r="6004" spans="1:3" x14ac:dyDescent="0.25">
      <c r="A6004">
        <v>24</v>
      </c>
      <c r="B6004">
        <v>17521</v>
      </c>
      <c r="C6004">
        <f>VLOOKUP(Table_ExternalData_1[[#This Row],[Discount_Id]],Popusti!A:C,3,0)</f>
        <v>30</v>
      </c>
    </row>
    <row r="6005" spans="1:3" x14ac:dyDescent="0.25">
      <c r="A6005">
        <v>24</v>
      </c>
      <c r="B6005">
        <v>17522</v>
      </c>
      <c r="C6005">
        <f>VLOOKUP(Table_ExternalData_1[[#This Row],[Discount_Id]],Popusti!A:C,3,0)</f>
        <v>30</v>
      </c>
    </row>
    <row r="6006" spans="1:3" x14ac:dyDescent="0.25">
      <c r="A6006">
        <v>24</v>
      </c>
      <c r="B6006">
        <v>17523</v>
      </c>
      <c r="C6006">
        <f>VLOOKUP(Table_ExternalData_1[[#This Row],[Discount_Id]],Popusti!A:C,3,0)</f>
        <v>30</v>
      </c>
    </row>
    <row r="6007" spans="1:3" x14ac:dyDescent="0.25">
      <c r="A6007">
        <v>24</v>
      </c>
      <c r="B6007">
        <v>17524</v>
      </c>
      <c r="C6007">
        <f>VLOOKUP(Table_ExternalData_1[[#This Row],[Discount_Id]],Popusti!A:C,3,0)</f>
        <v>30</v>
      </c>
    </row>
    <row r="6008" spans="1:3" x14ac:dyDescent="0.25">
      <c r="A6008">
        <v>24</v>
      </c>
      <c r="B6008">
        <v>17525</v>
      </c>
      <c r="C6008">
        <f>VLOOKUP(Table_ExternalData_1[[#This Row],[Discount_Id]],Popusti!A:C,3,0)</f>
        <v>30</v>
      </c>
    </row>
    <row r="6009" spans="1:3" x14ac:dyDescent="0.25">
      <c r="A6009">
        <v>24</v>
      </c>
      <c r="B6009">
        <v>17526</v>
      </c>
      <c r="C6009">
        <f>VLOOKUP(Table_ExternalData_1[[#This Row],[Discount_Id]],Popusti!A:C,3,0)</f>
        <v>30</v>
      </c>
    </row>
    <row r="6010" spans="1:3" x14ac:dyDescent="0.25">
      <c r="A6010">
        <v>24</v>
      </c>
      <c r="B6010">
        <v>17527</v>
      </c>
      <c r="C6010">
        <f>VLOOKUP(Table_ExternalData_1[[#This Row],[Discount_Id]],Popusti!A:C,3,0)</f>
        <v>30</v>
      </c>
    </row>
    <row r="6011" spans="1:3" x14ac:dyDescent="0.25">
      <c r="A6011">
        <v>24</v>
      </c>
      <c r="B6011">
        <v>17528</v>
      </c>
      <c r="C6011">
        <f>VLOOKUP(Table_ExternalData_1[[#This Row],[Discount_Id]],Popusti!A:C,3,0)</f>
        <v>30</v>
      </c>
    </row>
    <row r="6012" spans="1:3" x14ac:dyDescent="0.25">
      <c r="A6012">
        <v>24</v>
      </c>
      <c r="B6012">
        <v>17529</v>
      </c>
      <c r="C6012">
        <f>VLOOKUP(Table_ExternalData_1[[#This Row],[Discount_Id]],Popusti!A:C,3,0)</f>
        <v>30</v>
      </c>
    </row>
    <row r="6013" spans="1:3" x14ac:dyDescent="0.25">
      <c r="A6013">
        <v>24</v>
      </c>
      <c r="B6013">
        <v>17530</v>
      </c>
      <c r="C6013">
        <f>VLOOKUP(Table_ExternalData_1[[#This Row],[Discount_Id]],Popusti!A:C,3,0)</f>
        <v>30</v>
      </c>
    </row>
    <row r="6014" spans="1:3" x14ac:dyDescent="0.25">
      <c r="A6014">
        <v>24</v>
      </c>
      <c r="B6014">
        <v>17543</v>
      </c>
      <c r="C6014">
        <f>VLOOKUP(Table_ExternalData_1[[#This Row],[Discount_Id]],Popusti!A:C,3,0)</f>
        <v>30</v>
      </c>
    </row>
    <row r="6015" spans="1:3" x14ac:dyDescent="0.25">
      <c r="A6015">
        <v>24</v>
      </c>
      <c r="B6015">
        <v>17545</v>
      </c>
      <c r="C6015">
        <f>VLOOKUP(Table_ExternalData_1[[#This Row],[Discount_Id]],Popusti!A:C,3,0)</f>
        <v>30</v>
      </c>
    </row>
    <row r="6016" spans="1:3" x14ac:dyDescent="0.25">
      <c r="A6016">
        <v>24</v>
      </c>
      <c r="B6016">
        <v>17570</v>
      </c>
      <c r="C6016">
        <f>VLOOKUP(Table_ExternalData_1[[#This Row],[Discount_Id]],Popusti!A:C,3,0)</f>
        <v>30</v>
      </c>
    </row>
    <row r="6017" spans="1:3" x14ac:dyDescent="0.25">
      <c r="A6017">
        <v>24</v>
      </c>
      <c r="B6017">
        <v>17571</v>
      </c>
      <c r="C6017">
        <f>VLOOKUP(Table_ExternalData_1[[#This Row],[Discount_Id]],Popusti!A:C,3,0)</f>
        <v>30</v>
      </c>
    </row>
    <row r="6018" spans="1:3" x14ac:dyDescent="0.25">
      <c r="A6018">
        <v>24</v>
      </c>
      <c r="B6018">
        <v>17572</v>
      </c>
      <c r="C6018">
        <f>VLOOKUP(Table_ExternalData_1[[#This Row],[Discount_Id]],Popusti!A:C,3,0)</f>
        <v>30</v>
      </c>
    </row>
    <row r="6019" spans="1:3" x14ac:dyDescent="0.25">
      <c r="A6019">
        <v>24</v>
      </c>
      <c r="B6019">
        <v>17573</v>
      </c>
      <c r="C6019">
        <f>VLOOKUP(Table_ExternalData_1[[#This Row],[Discount_Id]],Popusti!A:C,3,0)</f>
        <v>30</v>
      </c>
    </row>
    <row r="6020" spans="1:3" x14ac:dyDescent="0.25">
      <c r="A6020">
        <v>24</v>
      </c>
      <c r="B6020">
        <v>17576</v>
      </c>
      <c r="C6020">
        <f>VLOOKUP(Table_ExternalData_1[[#This Row],[Discount_Id]],Popusti!A:C,3,0)</f>
        <v>30</v>
      </c>
    </row>
    <row r="6021" spans="1:3" x14ac:dyDescent="0.25">
      <c r="A6021">
        <v>24</v>
      </c>
      <c r="B6021">
        <v>17580</v>
      </c>
      <c r="C6021">
        <f>VLOOKUP(Table_ExternalData_1[[#This Row],[Discount_Id]],Popusti!A:C,3,0)</f>
        <v>30</v>
      </c>
    </row>
    <row r="6022" spans="1:3" x14ac:dyDescent="0.25">
      <c r="A6022">
        <v>24</v>
      </c>
      <c r="B6022">
        <v>17582</v>
      </c>
      <c r="C6022">
        <f>VLOOKUP(Table_ExternalData_1[[#This Row],[Discount_Id]],Popusti!A:C,3,0)</f>
        <v>30</v>
      </c>
    </row>
    <row r="6023" spans="1:3" x14ac:dyDescent="0.25">
      <c r="A6023">
        <v>24</v>
      </c>
      <c r="B6023">
        <v>17592</v>
      </c>
      <c r="C6023">
        <f>VLOOKUP(Table_ExternalData_1[[#This Row],[Discount_Id]],Popusti!A:C,3,0)</f>
        <v>30</v>
      </c>
    </row>
    <row r="6024" spans="1:3" x14ac:dyDescent="0.25">
      <c r="A6024">
        <v>24</v>
      </c>
      <c r="B6024">
        <v>17608</v>
      </c>
      <c r="C6024">
        <f>VLOOKUP(Table_ExternalData_1[[#This Row],[Discount_Id]],Popusti!A:C,3,0)</f>
        <v>30</v>
      </c>
    </row>
    <row r="6025" spans="1:3" x14ac:dyDescent="0.25">
      <c r="A6025">
        <v>24</v>
      </c>
      <c r="B6025">
        <v>17628</v>
      </c>
      <c r="C6025">
        <f>VLOOKUP(Table_ExternalData_1[[#This Row],[Discount_Id]],Popusti!A:C,3,0)</f>
        <v>30</v>
      </c>
    </row>
    <row r="6026" spans="1:3" x14ac:dyDescent="0.25">
      <c r="A6026">
        <v>24</v>
      </c>
      <c r="B6026">
        <v>17674</v>
      </c>
      <c r="C6026">
        <f>VLOOKUP(Table_ExternalData_1[[#This Row],[Discount_Id]],Popusti!A:C,3,0)</f>
        <v>30</v>
      </c>
    </row>
    <row r="6027" spans="1:3" x14ac:dyDescent="0.25">
      <c r="A6027">
        <v>24</v>
      </c>
      <c r="B6027">
        <v>17676</v>
      </c>
      <c r="C6027">
        <f>VLOOKUP(Table_ExternalData_1[[#This Row],[Discount_Id]],Popusti!A:C,3,0)</f>
        <v>30</v>
      </c>
    </row>
    <row r="6028" spans="1:3" x14ac:dyDescent="0.25">
      <c r="A6028">
        <v>24</v>
      </c>
      <c r="B6028">
        <v>17694</v>
      </c>
      <c r="C6028">
        <f>VLOOKUP(Table_ExternalData_1[[#This Row],[Discount_Id]],Popusti!A:C,3,0)</f>
        <v>30</v>
      </c>
    </row>
    <row r="6029" spans="1:3" x14ac:dyDescent="0.25">
      <c r="A6029">
        <v>24</v>
      </c>
      <c r="B6029">
        <v>17695</v>
      </c>
      <c r="C6029">
        <f>VLOOKUP(Table_ExternalData_1[[#This Row],[Discount_Id]],Popusti!A:C,3,0)</f>
        <v>30</v>
      </c>
    </row>
    <row r="6030" spans="1:3" x14ac:dyDescent="0.25">
      <c r="A6030">
        <v>24</v>
      </c>
      <c r="B6030">
        <v>17696</v>
      </c>
      <c r="C6030">
        <f>VLOOKUP(Table_ExternalData_1[[#This Row],[Discount_Id]],Popusti!A:C,3,0)</f>
        <v>30</v>
      </c>
    </row>
    <row r="6031" spans="1:3" x14ac:dyDescent="0.25">
      <c r="A6031">
        <v>24</v>
      </c>
      <c r="B6031">
        <v>17700</v>
      </c>
      <c r="C6031">
        <f>VLOOKUP(Table_ExternalData_1[[#This Row],[Discount_Id]],Popusti!A:C,3,0)</f>
        <v>30</v>
      </c>
    </row>
    <row r="6032" spans="1:3" x14ac:dyDescent="0.25">
      <c r="A6032">
        <v>24</v>
      </c>
      <c r="B6032">
        <v>17701</v>
      </c>
      <c r="C6032">
        <f>VLOOKUP(Table_ExternalData_1[[#This Row],[Discount_Id]],Popusti!A:C,3,0)</f>
        <v>30</v>
      </c>
    </row>
    <row r="6033" spans="1:3" x14ac:dyDescent="0.25">
      <c r="A6033">
        <v>24</v>
      </c>
      <c r="B6033">
        <v>17721</v>
      </c>
      <c r="C6033">
        <f>VLOOKUP(Table_ExternalData_1[[#This Row],[Discount_Id]],Popusti!A:C,3,0)</f>
        <v>30</v>
      </c>
    </row>
    <row r="6034" spans="1:3" x14ac:dyDescent="0.25">
      <c r="A6034">
        <v>24</v>
      </c>
      <c r="B6034">
        <v>17722</v>
      </c>
      <c r="C6034">
        <f>VLOOKUP(Table_ExternalData_1[[#This Row],[Discount_Id]],Popusti!A:C,3,0)</f>
        <v>30</v>
      </c>
    </row>
    <row r="6035" spans="1:3" x14ac:dyDescent="0.25">
      <c r="A6035">
        <v>24</v>
      </c>
      <c r="B6035">
        <v>17723</v>
      </c>
      <c r="C6035">
        <f>VLOOKUP(Table_ExternalData_1[[#This Row],[Discount_Id]],Popusti!A:C,3,0)</f>
        <v>30</v>
      </c>
    </row>
    <row r="6036" spans="1:3" x14ac:dyDescent="0.25">
      <c r="A6036">
        <v>24</v>
      </c>
      <c r="B6036">
        <v>17724</v>
      </c>
      <c r="C6036">
        <f>VLOOKUP(Table_ExternalData_1[[#This Row],[Discount_Id]],Popusti!A:C,3,0)</f>
        <v>30</v>
      </c>
    </row>
    <row r="6037" spans="1:3" x14ac:dyDescent="0.25">
      <c r="A6037">
        <v>24</v>
      </c>
      <c r="B6037">
        <v>17725</v>
      </c>
      <c r="C6037">
        <f>VLOOKUP(Table_ExternalData_1[[#This Row],[Discount_Id]],Popusti!A:C,3,0)</f>
        <v>30</v>
      </c>
    </row>
    <row r="6038" spans="1:3" x14ac:dyDescent="0.25">
      <c r="A6038">
        <v>24</v>
      </c>
      <c r="B6038">
        <v>17730</v>
      </c>
      <c r="C6038">
        <f>VLOOKUP(Table_ExternalData_1[[#This Row],[Discount_Id]],Popusti!A:C,3,0)</f>
        <v>30</v>
      </c>
    </row>
    <row r="6039" spans="1:3" x14ac:dyDescent="0.25">
      <c r="A6039">
        <v>24</v>
      </c>
      <c r="B6039">
        <v>17732</v>
      </c>
      <c r="C6039">
        <f>VLOOKUP(Table_ExternalData_1[[#This Row],[Discount_Id]],Popusti!A:C,3,0)</f>
        <v>30</v>
      </c>
    </row>
    <row r="6040" spans="1:3" x14ac:dyDescent="0.25">
      <c r="A6040">
        <v>24</v>
      </c>
      <c r="B6040">
        <v>17733</v>
      </c>
      <c r="C6040">
        <f>VLOOKUP(Table_ExternalData_1[[#This Row],[Discount_Id]],Popusti!A:C,3,0)</f>
        <v>30</v>
      </c>
    </row>
    <row r="6041" spans="1:3" x14ac:dyDescent="0.25">
      <c r="A6041">
        <v>24</v>
      </c>
      <c r="B6041">
        <v>17734</v>
      </c>
      <c r="C6041">
        <f>VLOOKUP(Table_ExternalData_1[[#This Row],[Discount_Id]],Popusti!A:C,3,0)</f>
        <v>30</v>
      </c>
    </row>
    <row r="6042" spans="1:3" x14ac:dyDescent="0.25">
      <c r="A6042">
        <v>24</v>
      </c>
      <c r="B6042">
        <v>17735</v>
      </c>
      <c r="C6042">
        <f>VLOOKUP(Table_ExternalData_1[[#This Row],[Discount_Id]],Popusti!A:C,3,0)</f>
        <v>30</v>
      </c>
    </row>
    <row r="6043" spans="1:3" x14ac:dyDescent="0.25">
      <c r="A6043">
        <v>24</v>
      </c>
      <c r="B6043">
        <v>17736</v>
      </c>
      <c r="C6043">
        <f>VLOOKUP(Table_ExternalData_1[[#This Row],[Discount_Id]],Popusti!A:C,3,0)</f>
        <v>30</v>
      </c>
    </row>
    <row r="6044" spans="1:3" x14ac:dyDescent="0.25">
      <c r="A6044">
        <v>24</v>
      </c>
      <c r="B6044">
        <v>17737</v>
      </c>
      <c r="C6044">
        <f>VLOOKUP(Table_ExternalData_1[[#This Row],[Discount_Id]],Popusti!A:C,3,0)</f>
        <v>30</v>
      </c>
    </row>
    <row r="6045" spans="1:3" x14ac:dyDescent="0.25">
      <c r="A6045">
        <v>24</v>
      </c>
      <c r="B6045">
        <v>17738</v>
      </c>
      <c r="C6045">
        <f>VLOOKUP(Table_ExternalData_1[[#This Row],[Discount_Id]],Popusti!A:C,3,0)</f>
        <v>30</v>
      </c>
    </row>
    <row r="6046" spans="1:3" x14ac:dyDescent="0.25">
      <c r="A6046">
        <v>24</v>
      </c>
      <c r="B6046">
        <v>17739</v>
      </c>
      <c r="C6046">
        <f>VLOOKUP(Table_ExternalData_1[[#This Row],[Discount_Id]],Popusti!A:C,3,0)</f>
        <v>30</v>
      </c>
    </row>
    <row r="6047" spans="1:3" x14ac:dyDescent="0.25">
      <c r="A6047">
        <v>24</v>
      </c>
      <c r="B6047">
        <v>17740</v>
      </c>
      <c r="C6047">
        <f>VLOOKUP(Table_ExternalData_1[[#This Row],[Discount_Id]],Popusti!A:C,3,0)</f>
        <v>30</v>
      </c>
    </row>
    <row r="6048" spans="1:3" x14ac:dyDescent="0.25">
      <c r="A6048">
        <v>24</v>
      </c>
      <c r="B6048">
        <v>17741</v>
      </c>
      <c r="C6048">
        <f>VLOOKUP(Table_ExternalData_1[[#This Row],[Discount_Id]],Popusti!A:C,3,0)</f>
        <v>30</v>
      </c>
    </row>
    <row r="6049" spans="1:3" x14ac:dyDescent="0.25">
      <c r="A6049">
        <v>24</v>
      </c>
      <c r="B6049">
        <v>17742</v>
      </c>
      <c r="C6049">
        <f>VLOOKUP(Table_ExternalData_1[[#This Row],[Discount_Id]],Popusti!A:C,3,0)</f>
        <v>30</v>
      </c>
    </row>
    <row r="6050" spans="1:3" x14ac:dyDescent="0.25">
      <c r="A6050">
        <v>24</v>
      </c>
      <c r="B6050">
        <v>17743</v>
      </c>
      <c r="C6050">
        <f>VLOOKUP(Table_ExternalData_1[[#This Row],[Discount_Id]],Popusti!A:C,3,0)</f>
        <v>30</v>
      </c>
    </row>
    <row r="6051" spans="1:3" x14ac:dyDescent="0.25">
      <c r="A6051">
        <v>24</v>
      </c>
      <c r="B6051">
        <v>17744</v>
      </c>
      <c r="C6051">
        <f>VLOOKUP(Table_ExternalData_1[[#This Row],[Discount_Id]],Popusti!A:C,3,0)</f>
        <v>30</v>
      </c>
    </row>
    <row r="6052" spans="1:3" x14ac:dyDescent="0.25">
      <c r="A6052">
        <v>24</v>
      </c>
      <c r="B6052">
        <v>17745</v>
      </c>
      <c r="C6052">
        <f>VLOOKUP(Table_ExternalData_1[[#This Row],[Discount_Id]],Popusti!A:C,3,0)</f>
        <v>30</v>
      </c>
    </row>
    <row r="6053" spans="1:3" x14ac:dyDescent="0.25">
      <c r="A6053">
        <v>24</v>
      </c>
      <c r="B6053">
        <v>17746</v>
      </c>
      <c r="C6053">
        <f>VLOOKUP(Table_ExternalData_1[[#This Row],[Discount_Id]],Popusti!A:C,3,0)</f>
        <v>30</v>
      </c>
    </row>
    <row r="6054" spans="1:3" x14ac:dyDescent="0.25">
      <c r="A6054">
        <v>24</v>
      </c>
      <c r="B6054">
        <v>17747</v>
      </c>
      <c r="C6054">
        <f>VLOOKUP(Table_ExternalData_1[[#This Row],[Discount_Id]],Popusti!A:C,3,0)</f>
        <v>30</v>
      </c>
    </row>
    <row r="6055" spans="1:3" x14ac:dyDescent="0.25">
      <c r="A6055">
        <v>24</v>
      </c>
      <c r="B6055">
        <v>17748</v>
      </c>
      <c r="C6055">
        <f>VLOOKUP(Table_ExternalData_1[[#This Row],[Discount_Id]],Popusti!A:C,3,0)</f>
        <v>30</v>
      </c>
    </row>
    <row r="6056" spans="1:3" x14ac:dyDescent="0.25">
      <c r="A6056">
        <v>24</v>
      </c>
      <c r="B6056">
        <v>17749</v>
      </c>
      <c r="C6056">
        <f>VLOOKUP(Table_ExternalData_1[[#This Row],[Discount_Id]],Popusti!A:C,3,0)</f>
        <v>30</v>
      </c>
    </row>
    <row r="6057" spans="1:3" x14ac:dyDescent="0.25">
      <c r="A6057">
        <v>24</v>
      </c>
      <c r="B6057">
        <v>17750</v>
      </c>
      <c r="C6057">
        <f>VLOOKUP(Table_ExternalData_1[[#This Row],[Discount_Id]],Popusti!A:C,3,0)</f>
        <v>30</v>
      </c>
    </row>
    <row r="6058" spans="1:3" x14ac:dyDescent="0.25">
      <c r="A6058">
        <v>24</v>
      </c>
      <c r="B6058">
        <v>17751</v>
      </c>
      <c r="C6058">
        <f>VLOOKUP(Table_ExternalData_1[[#This Row],[Discount_Id]],Popusti!A:C,3,0)</f>
        <v>30</v>
      </c>
    </row>
    <row r="6059" spans="1:3" x14ac:dyDescent="0.25">
      <c r="A6059">
        <v>24</v>
      </c>
      <c r="B6059">
        <v>17752</v>
      </c>
      <c r="C6059">
        <f>VLOOKUP(Table_ExternalData_1[[#This Row],[Discount_Id]],Popusti!A:C,3,0)</f>
        <v>30</v>
      </c>
    </row>
    <row r="6060" spans="1:3" x14ac:dyDescent="0.25">
      <c r="A6060">
        <v>24</v>
      </c>
      <c r="B6060">
        <v>17753</v>
      </c>
      <c r="C6060">
        <f>VLOOKUP(Table_ExternalData_1[[#This Row],[Discount_Id]],Popusti!A:C,3,0)</f>
        <v>30</v>
      </c>
    </row>
    <row r="6061" spans="1:3" x14ac:dyDescent="0.25">
      <c r="A6061">
        <v>24</v>
      </c>
      <c r="B6061">
        <v>17754</v>
      </c>
      <c r="C6061">
        <f>VLOOKUP(Table_ExternalData_1[[#This Row],[Discount_Id]],Popusti!A:C,3,0)</f>
        <v>30</v>
      </c>
    </row>
    <row r="6062" spans="1:3" x14ac:dyDescent="0.25">
      <c r="A6062">
        <v>24</v>
      </c>
      <c r="B6062">
        <v>17755</v>
      </c>
      <c r="C6062">
        <f>VLOOKUP(Table_ExternalData_1[[#This Row],[Discount_Id]],Popusti!A:C,3,0)</f>
        <v>30</v>
      </c>
    </row>
    <row r="6063" spans="1:3" x14ac:dyDescent="0.25">
      <c r="A6063">
        <v>24</v>
      </c>
      <c r="B6063">
        <v>17758</v>
      </c>
      <c r="C6063">
        <f>VLOOKUP(Table_ExternalData_1[[#This Row],[Discount_Id]],Popusti!A:C,3,0)</f>
        <v>30</v>
      </c>
    </row>
    <row r="6064" spans="1:3" x14ac:dyDescent="0.25">
      <c r="A6064">
        <v>24</v>
      </c>
      <c r="B6064">
        <v>17768</v>
      </c>
      <c r="C6064">
        <f>VLOOKUP(Table_ExternalData_1[[#This Row],[Discount_Id]],Popusti!A:C,3,0)</f>
        <v>30</v>
      </c>
    </row>
    <row r="6065" spans="1:3" x14ac:dyDescent="0.25">
      <c r="A6065">
        <v>24</v>
      </c>
      <c r="B6065">
        <v>17769</v>
      </c>
      <c r="C6065">
        <f>VLOOKUP(Table_ExternalData_1[[#This Row],[Discount_Id]],Popusti!A:C,3,0)</f>
        <v>30</v>
      </c>
    </row>
    <row r="6066" spans="1:3" x14ac:dyDescent="0.25">
      <c r="A6066">
        <v>24</v>
      </c>
      <c r="B6066">
        <v>17770</v>
      </c>
      <c r="C6066">
        <f>VLOOKUP(Table_ExternalData_1[[#This Row],[Discount_Id]],Popusti!A:C,3,0)</f>
        <v>30</v>
      </c>
    </row>
    <row r="6067" spans="1:3" x14ac:dyDescent="0.25">
      <c r="A6067">
        <v>24</v>
      </c>
      <c r="B6067">
        <v>17771</v>
      </c>
      <c r="C6067">
        <f>VLOOKUP(Table_ExternalData_1[[#This Row],[Discount_Id]],Popusti!A:C,3,0)</f>
        <v>30</v>
      </c>
    </row>
    <row r="6068" spans="1:3" x14ac:dyDescent="0.25">
      <c r="A6068">
        <v>24</v>
      </c>
      <c r="B6068">
        <v>17789</v>
      </c>
      <c r="C6068">
        <f>VLOOKUP(Table_ExternalData_1[[#This Row],[Discount_Id]],Popusti!A:C,3,0)</f>
        <v>30</v>
      </c>
    </row>
    <row r="6069" spans="1:3" x14ac:dyDescent="0.25">
      <c r="A6069">
        <v>24</v>
      </c>
      <c r="B6069">
        <v>17790</v>
      </c>
      <c r="C6069">
        <f>VLOOKUP(Table_ExternalData_1[[#This Row],[Discount_Id]],Popusti!A:C,3,0)</f>
        <v>30</v>
      </c>
    </row>
    <row r="6070" spans="1:3" x14ac:dyDescent="0.25">
      <c r="A6070">
        <v>24</v>
      </c>
      <c r="B6070">
        <v>17795</v>
      </c>
      <c r="C6070">
        <f>VLOOKUP(Table_ExternalData_1[[#This Row],[Discount_Id]],Popusti!A:C,3,0)</f>
        <v>30</v>
      </c>
    </row>
    <row r="6071" spans="1:3" x14ac:dyDescent="0.25">
      <c r="A6071">
        <v>24</v>
      </c>
      <c r="B6071">
        <v>17796</v>
      </c>
      <c r="C6071">
        <f>VLOOKUP(Table_ExternalData_1[[#This Row],[Discount_Id]],Popusti!A:C,3,0)</f>
        <v>30</v>
      </c>
    </row>
    <row r="6072" spans="1:3" x14ac:dyDescent="0.25">
      <c r="A6072">
        <v>24</v>
      </c>
      <c r="B6072">
        <v>17797</v>
      </c>
      <c r="C6072">
        <f>VLOOKUP(Table_ExternalData_1[[#This Row],[Discount_Id]],Popusti!A:C,3,0)</f>
        <v>30</v>
      </c>
    </row>
    <row r="6073" spans="1:3" x14ac:dyDescent="0.25">
      <c r="A6073">
        <v>24</v>
      </c>
      <c r="B6073">
        <v>17806</v>
      </c>
      <c r="C6073">
        <f>VLOOKUP(Table_ExternalData_1[[#This Row],[Discount_Id]],Popusti!A:C,3,0)</f>
        <v>30</v>
      </c>
    </row>
    <row r="6074" spans="1:3" x14ac:dyDescent="0.25">
      <c r="A6074">
        <v>24</v>
      </c>
      <c r="B6074">
        <v>17807</v>
      </c>
      <c r="C6074">
        <f>VLOOKUP(Table_ExternalData_1[[#This Row],[Discount_Id]],Popusti!A:C,3,0)</f>
        <v>30</v>
      </c>
    </row>
    <row r="6075" spans="1:3" x14ac:dyDescent="0.25">
      <c r="A6075">
        <v>24</v>
      </c>
      <c r="B6075">
        <v>17810</v>
      </c>
      <c r="C6075">
        <f>VLOOKUP(Table_ExternalData_1[[#This Row],[Discount_Id]],Popusti!A:C,3,0)</f>
        <v>30</v>
      </c>
    </row>
    <row r="6076" spans="1:3" x14ac:dyDescent="0.25">
      <c r="A6076">
        <v>24</v>
      </c>
      <c r="B6076">
        <v>17827</v>
      </c>
      <c r="C6076">
        <f>VLOOKUP(Table_ExternalData_1[[#This Row],[Discount_Id]],Popusti!A:C,3,0)</f>
        <v>30</v>
      </c>
    </row>
    <row r="6077" spans="1:3" x14ac:dyDescent="0.25">
      <c r="A6077">
        <v>24</v>
      </c>
      <c r="B6077">
        <v>17828</v>
      </c>
      <c r="C6077">
        <f>VLOOKUP(Table_ExternalData_1[[#This Row],[Discount_Id]],Popusti!A:C,3,0)</f>
        <v>30</v>
      </c>
    </row>
    <row r="6078" spans="1:3" x14ac:dyDescent="0.25">
      <c r="A6078">
        <v>24</v>
      </c>
      <c r="B6078">
        <v>17829</v>
      </c>
      <c r="C6078">
        <f>VLOOKUP(Table_ExternalData_1[[#This Row],[Discount_Id]],Popusti!A:C,3,0)</f>
        <v>30</v>
      </c>
    </row>
    <row r="6079" spans="1:3" x14ac:dyDescent="0.25">
      <c r="A6079">
        <v>24</v>
      </c>
      <c r="B6079">
        <v>17831</v>
      </c>
      <c r="C6079">
        <f>VLOOKUP(Table_ExternalData_1[[#This Row],[Discount_Id]],Popusti!A:C,3,0)</f>
        <v>30</v>
      </c>
    </row>
    <row r="6080" spans="1:3" x14ac:dyDescent="0.25">
      <c r="A6080">
        <v>24</v>
      </c>
      <c r="B6080">
        <v>17846</v>
      </c>
      <c r="C6080">
        <f>VLOOKUP(Table_ExternalData_1[[#This Row],[Discount_Id]],Popusti!A:C,3,0)</f>
        <v>30</v>
      </c>
    </row>
    <row r="6081" spans="1:3" x14ac:dyDescent="0.25">
      <c r="A6081">
        <v>24</v>
      </c>
      <c r="B6081">
        <v>17862</v>
      </c>
      <c r="C6081">
        <f>VLOOKUP(Table_ExternalData_1[[#This Row],[Discount_Id]],Popusti!A:C,3,0)</f>
        <v>30</v>
      </c>
    </row>
    <row r="6082" spans="1:3" x14ac:dyDescent="0.25">
      <c r="A6082">
        <v>24</v>
      </c>
      <c r="B6082">
        <v>17877</v>
      </c>
      <c r="C6082">
        <f>VLOOKUP(Table_ExternalData_1[[#This Row],[Discount_Id]],Popusti!A:C,3,0)</f>
        <v>30</v>
      </c>
    </row>
    <row r="6083" spans="1:3" x14ac:dyDescent="0.25">
      <c r="A6083">
        <v>30</v>
      </c>
      <c r="B6083">
        <v>13169</v>
      </c>
      <c r="C6083">
        <f>VLOOKUP(Table_ExternalData_1[[#This Row],[Discount_Id]],Popusti!A:C,3,0)</f>
        <v>100</v>
      </c>
    </row>
    <row r="6084" spans="1:3" x14ac:dyDescent="0.25">
      <c r="A6084">
        <v>30</v>
      </c>
      <c r="B6084">
        <v>14668</v>
      </c>
      <c r="C6084">
        <f>VLOOKUP(Table_ExternalData_1[[#This Row],[Discount_Id]],Popusti!A:C,3,0)</f>
        <v>100</v>
      </c>
    </row>
    <row r="6085" spans="1:3" x14ac:dyDescent="0.25">
      <c r="A6085">
        <v>30</v>
      </c>
      <c r="B6085">
        <v>14723</v>
      </c>
      <c r="C6085">
        <f>VLOOKUP(Table_ExternalData_1[[#This Row],[Discount_Id]],Popusti!A:C,3,0)</f>
        <v>100</v>
      </c>
    </row>
    <row r="6086" spans="1:3" x14ac:dyDescent="0.25">
      <c r="A6086">
        <v>30</v>
      </c>
      <c r="B6086">
        <v>14725</v>
      </c>
      <c r="C6086">
        <f>VLOOKUP(Table_ExternalData_1[[#This Row],[Discount_Id]],Popusti!A:C,3,0)</f>
        <v>100</v>
      </c>
    </row>
    <row r="6087" spans="1:3" x14ac:dyDescent="0.25">
      <c r="A6087">
        <v>30</v>
      </c>
      <c r="B6087">
        <v>15059</v>
      </c>
      <c r="C6087">
        <f>VLOOKUP(Table_ExternalData_1[[#This Row],[Discount_Id]],Popusti!A:C,3,0)</f>
        <v>100</v>
      </c>
    </row>
    <row r="6088" spans="1:3" x14ac:dyDescent="0.25">
      <c r="A6088">
        <v>30</v>
      </c>
      <c r="B6088">
        <v>15307</v>
      </c>
      <c r="C6088">
        <f>VLOOKUP(Table_ExternalData_1[[#This Row],[Discount_Id]],Popusti!A:C,3,0)</f>
        <v>100</v>
      </c>
    </row>
    <row r="6089" spans="1:3" x14ac:dyDescent="0.25">
      <c r="A6089">
        <v>30</v>
      </c>
      <c r="B6089">
        <v>15308</v>
      </c>
      <c r="C6089">
        <f>VLOOKUP(Table_ExternalData_1[[#This Row],[Discount_Id]],Popusti!A:C,3,0)</f>
        <v>100</v>
      </c>
    </row>
    <row r="6090" spans="1:3" x14ac:dyDescent="0.25">
      <c r="A6090">
        <v>30</v>
      </c>
      <c r="B6090">
        <v>15309</v>
      </c>
      <c r="C6090">
        <f>VLOOKUP(Table_ExternalData_1[[#This Row],[Discount_Id]],Popusti!A:C,3,0)</f>
        <v>100</v>
      </c>
    </row>
    <row r="6091" spans="1:3" x14ac:dyDescent="0.25">
      <c r="A6091">
        <v>30</v>
      </c>
      <c r="B6091">
        <v>15310</v>
      </c>
      <c r="C6091">
        <f>VLOOKUP(Table_ExternalData_1[[#This Row],[Discount_Id]],Popusti!A:C,3,0)</f>
        <v>100</v>
      </c>
    </row>
    <row r="6092" spans="1:3" x14ac:dyDescent="0.25">
      <c r="A6092">
        <v>30</v>
      </c>
      <c r="B6092">
        <v>15361</v>
      </c>
      <c r="C6092">
        <f>VLOOKUP(Table_ExternalData_1[[#This Row],[Discount_Id]],Popusti!A:C,3,0)</f>
        <v>100</v>
      </c>
    </row>
    <row r="6093" spans="1:3" x14ac:dyDescent="0.25">
      <c r="A6093">
        <v>30</v>
      </c>
      <c r="B6093">
        <v>15437</v>
      </c>
      <c r="C6093">
        <f>VLOOKUP(Table_ExternalData_1[[#This Row],[Discount_Id]],Popusti!A:C,3,0)</f>
        <v>100</v>
      </c>
    </row>
    <row r="6094" spans="1:3" x14ac:dyDescent="0.25">
      <c r="A6094">
        <v>30</v>
      </c>
      <c r="B6094">
        <v>15538</v>
      </c>
      <c r="C6094">
        <f>VLOOKUP(Table_ExternalData_1[[#This Row],[Discount_Id]],Popusti!A:C,3,0)</f>
        <v>100</v>
      </c>
    </row>
    <row r="6095" spans="1:3" x14ac:dyDescent="0.25">
      <c r="A6095">
        <v>30</v>
      </c>
      <c r="B6095">
        <v>16266</v>
      </c>
      <c r="C6095">
        <f>VLOOKUP(Table_ExternalData_1[[#This Row],[Discount_Id]],Popusti!A:C,3,0)</f>
        <v>100</v>
      </c>
    </row>
    <row r="6096" spans="1:3" x14ac:dyDescent="0.25">
      <c r="A6096">
        <v>30</v>
      </c>
      <c r="B6096">
        <v>16300</v>
      </c>
      <c r="C6096">
        <f>VLOOKUP(Table_ExternalData_1[[#This Row],[Discount_Id]],Popusti!A:C,3,0)</f>
        <v>100</v>
      </c>
    </row>
    <row r="6097" spans="1:3" x14ac:dyDescent="0.25">
      <c r="A6097">
        <v>30</v>
      </c>
      <c r="B6097">
        <v>16301</v>
      </c>
      <c r="C6097">
        <f>VLOOKUP(Table_ExternalData_1[[#This Row],[Discount_Id]],Popusti!A:C,3,0)</f>
        <v>100</v>
      </c>
    </row>
    <row r="6098" spans="1:3" x14ac:dyDescent="0.25">
      <c r="A6098">
        <v>30</v>
      </c>
      <c r="B6098">
        <v>16302</v>
      </c>
      <c r="C6098">
        <f>VLOOKUP(Table_ExternalData_1[[#This Row],[Discount_Id]],Popusti!A:C,3,0)</f>
        <v>100</v>
      </c>
    </row>
    <row r="6099" spans="1:3" x14ac:dyDescent="0.25">
      <c r="A6099">
        <v>30</v>
      </c>
      <c r="B6099">
        <v>16303</v>
      </c>
      <c r="C6099">
        <f>VLOOKUP(Table_ExternalData_1[[#This Row],[Discount_Id]],Popusti!A:C,3,0)</f>
        <v>100</v>
      </c>
    </row>
    <row r="6100" spans="1:3" x14ac:dyDescent="0.25">
      <c r="A6100">
        <v>30</v>
      </c>
      <c r="B6100">
        <v>16334</v>
      </c>
      <c r="C6100">
        <f>VLOOKUP(Table_ExternalData_1[[#This Row],[Discount_Id]],Popusti!A:C,3,0)</f>
        <v>100</v>
      </c>
    </row>
    <row r="6101" spans="1:3" x14ac:dyDescent="0.25">
      <c r="A6101">
        <v>30</v>
      </c>
      <c r="B6101">
        <v>16651</v>
      </c>
      <c r="C6101">
        <f>VLOOKUP(Table_ExternalData_1[[#This Row],[Discount_Id]],Popusti!A:C,3,0)</f>
        <v>100</v>
      </c>
    </row>
    <row r="6102" spans="1:3" x14ac:dyDescent="0.25">
      <c r="A6102">
        <v>30</v>
      </c>
      <c r="B6102">
        <v>16687</v>
      </c>
      <c r="C6102">
        <f>VLOOKUP(Table_ExternalData_1[[#This Row],[Discount_Id]],Popusti!A:C,3,0)</f>
        <v>100</v>
      </c>
    </row>
    <row r="6103" spans="1:3" x14ac:dyDescent="0.25">
      <c r="A6103">
        <v>30</v>
      </c>
      <c r="B6103">
        <v>16693</v>
      </c>
      <c r="C6103">
        <f>VLOOKUP(Table_ExternalData_1[[#This Row],[Discount_Id]],Popusti!A:C,3,0)</f>
        <v>100</v>
      </c>
    </row>
    <row r="6104" spans="1:3" x14ac:dyDescent="0.25">
      <c r="A6104">
        <v>30</v>
      </c>
      <c r="B6104">
        <v>16906</v>
      </c>
      <c r="C6104">
        <f>VLOOKUP(Table_ExternalData_1[[#This Row],[Discount_Id]],Popusti!A:C,3,0)</f>
        <v>100</v>
      </c>
    </row>
    <row r="6105" spans="1:3" x14ac:dyDescent="0.25">
      <c r="A6105">
        <v>30</v>
      </c>
      <c r="B6105">
        <v>17236</v>
      </c>
      <c r="C6105">
        <f>VLOOKUP(Table_ExternalData_1[[#This Row],[Discount_Id]],Popusti!A:C,3,0)</f>
        <v>100</v>
      </c>
    </row>
    <row r="6106" spans="1:3" x14ac:dyDescent="0.25">
      <c r="A6106">
        <v>30</v>
      </c>
      <c r="B6106">
        <v>17274</v>
      </c>
      <c r="C6106">
        <f>VLOOKUP(Table_ExternalData_1[[#This Row],[Discount_Id]],Popusti!A:C,3,0)</f>
        <v>100</v>
      </c>
    </row>
    <row r="6107" spans="1:3" x14ac:dyDescent="0.25">
      <c r="A6107">
        <v>30</v>
      </c>
      <c r="B6107">
        <v>17612</v>
      </c>
      <c r="C6107">
        <f>VLOOKUP(Table_ExternalData_1[[#This Row],[Discount_Id]],Popusti!A:C,3,0)</f>
        <v>100</v>
      </c>
    </row>
    <row r="6108" spans="1:3" x14ac:dyDescent="0.25">
      <c r="A6108">
        <v>30</v>
      </c>
      <c r="B6108">
        <v>17774</v>
      </c>
      <c r="C6108">
        <f>VLOOKUP(Table_ExternalData_1[[#This Row],[Discount_Id]],Popusti!A:C,3,0)</f>
        <v>100</v>
      </c>
    </row>
    <row r="6109" spans="1:3" x14ac:dyDescent="0.25">
      <c r="A6109">
        <v>30</v>
      </c>
      <c r="B6109">
        <v>17867</v>
      </c>
      <c r="C6109">
        <f>VLOOKUP(Table_ExternalData_1[[#This Row],[Discount_Id]],Popusti!A:C,3,0)</f>
        <v>100</v>
      </c>
    </row>
    <row r="6110" spans="1:3" x14ac:dyDescent="0.25">
      <c r="A6110">
        <v>30</v>
      </c>
      <c r="B6110">
        <v>17868</v>
      </c>
      <c r="C6110">
        <f>VLOOKUP(Table_ExternalData_1[[#This Row],[Discount_Id]],Popusti!A:C,3,0)</f>
        <v>100</v>
      </c>
    </row>
    <row r="6111" spans="1:3" x14ac:dyDescent="0.25">
      <c r="A6111">
        <v>30</v>
      </c>
      <c r="B6111">
        <v>17879</v>
      </c>
      <c r="C6111">
        <f>VLOOKUP(Table_ExternalData_1[[#This Row],[Discount_Id]],Popusti!A:C,3,0)</f>
        <v>100</v>
      </c>
    </row>
    <row r="6112" spans="1:3" x14ac:dyDescent="0.25">
      <c r="A6112">
        <v>36</v>
      </c>
      <c r="B6112">
        <v>9200</v>
      </c>
      <c r="C6112">
        <f>VLOOKUP(Table_ExternalData_1[[#This Row],[Discount_Id]],Popusti!A:C,3,0)</f>
        <v>2</v>
      </c>
    </row>
    <row r="6113" spans="1:3" x14ac:dyDescent="0.25">
      <c r="A6113">
        <v>36</v>
      </c>
      <c r="B6113">
        <v>9201</v>
      </c>
      <c r="C6113">
        <f>VLOOKUP(Table_ExternalData_1[[#This Row],[Discount_Id]],Popusti!A:C,3,0)</f>
        <v>2</v>
      </c>
    </row>
    <row r="6114" spans="1:3" x14ac:dyDescent="0.25">
      <c r="A6114">
        <v>36</v>
      </c>
      <c r="B6114">
        <v>13901</v>
      </c>
      <c r="C6114">
        <f>VLOOKUP(Table_ExternalData_1[[#This Row],[Discount_Id]],Popusti!A:C,3,0)</f>
        <v>2</v>
      </c>
    </row>
    <row r="6115" spans="1:3" x14ac:dyDescent="0.25">
      <c r="A6115">
        <v>36</v>
      </c>
      <c r="B6115">
        <v>14074</v>
      </c>
      <c r="C6115">
        <f>VLOOKUP(Table_ExternalData_1[[#This Row],[Discount_Id]],Popusti!A:C,3,0)</f>
        <v>2</v>
      </c>
    </row>
    <row r="6116" spans="1:3" x14ac:dyDescent="0.25">
      <c r="A6116">
        <v>36</v>
      </c>
      <c r="B6116">
        <v>14092</v>
      </c>
      <c r="C6116">
        <f>VLOOKUP(Table_ExternalData_1[[#This Row],[Discount_Id]],Popusti!A:C,3,0)</f>
        <v>2</v>
      </c>
    </row>
    <row r="6117" spans="1:3" x14ac:dyDescent="0.25">
      <c r="A6117">
        <v>36</v>
      </c>
      <c r="B6117">
        <v>14179</v>
      </c>
      <c r="C6117">
        <f>VLOOKUP(Table_ExternalData_1[[#This Row],[Discount_Id]],Popusti!A:C,3,0)</f>
        <v>2</v>
      </c>
    </row>
    <row r="6118" spans="1:3" x14ac:dyDescent="0.25">
      <c r="A6118">
        <v>36</v>
      </c>
      <c r="B6118">
        <v>14180</v>
      </c>
      <c r="C6118">
        <f>VLOOKUP(Table_ExternalData_1[[#This Row],[Discount_Id]],Popusti!A:C,3,0)</f>
        <v>2</v>
      </c>
    </row>
    <row r="6119" spans="1:3" x14ac:dyDescent="0.25">
      <c r="A6119">
        <v>36</v>
      </c>
      <c r="B6119">
        <v>14181</v>
      </c>
      <c r="C6119">
        <f>VLOOKUP(Table_ExternalData_1[[#This Row],[Discount_Id]],Popusti!A:C,3,0)</f>
        <v>2</v>
      </c>
    </row>
    <row r="6120" spans="1:3" x14ac:dyDescent="0.25">
      <c r="A6120">
        <v>36</v>
      </c>
      <c r="B6120">
        <v>14182</v>
      </c>
      <c r="C6120">
        <f>VLOOKUP(Table_ExternalData_1[[#This Row],[Discount_Id]],Popusti!A:C,3,0)</f>
        <v>2</v>
      </c>
    </row>
    <row r="6121" spans="1:3" x14ac:dyDescent="0.25">
      <c r="A6121">
        <v>36</v>
      </c>
      <c r="B6121">
        <v>14344</v>
      </c>
      <c r="C6121">
        <f>VLOOKUP(Table_ExternalData_1[[#This Row],[Discount_Id]],Popusti!A:C,3,0)</f>
        <v>2</v>
      </c>
    </row>
    <row r="6122" spans="1:3" x14ac:dyDescent="0.25">
      <c r="A6122">
        <v>36</v>
      </c>
      <c r="B6122">
        <v>14345</v>
      </c>
      <c r="C6122">
        <f>VLOOKUP(Table_ExternalData_1[[#This Row],[Discount_Id]],Popusti!A:C,3,0)</f>
        <v>2</v>
      </c>
    </row>
    <row r="6123" spans="1:3" x14ac:dyDescent="0.25">
      <c r="A6123">
        <v>36</v>
      </c>
      <c r="B6123">
        <v>14346</v>
      </c>
      <c r="C6123">
        <f>VLOOKUP(Table_ExternalData_1[[#This Row],[Discount_Id]],Popusti!A:C,3,0)</f>
        <v>2</v>
      </c>
    </row>
    <row r="6124" spans="1:3" x14ac:dyDescent="0.25">
      <c r="A6124">
        <v>36</v>
      </c>
      <c r="B6124">
        <v>14347</v>
      </c>
      <c r="C6124">
        <f>VLOOKUP(Table_ExternalData_1[[#This Row],[Discount_Id]],Popusti!A:C,3,0)</f>
        <v>2</v>
      </c>
    </row>
    <row r="6125" spans="1:3" x14ac:dyDescent="0.25">
      <c r="A6125">
        <v>36</v>
      </c>
      <c r="B6125">
        <v>14375</v>
      </c>
      <c r="C6125">
        <f>VLOOKUP(Table_ExternalData_1[[#This Row],[Discount_Id]],Popusti!A:C,3,0)</f>
        <v>2</v>
      </c>
    </row>
    <row r="6126" spans="1:3" x14ac:dyDescent="0.25">
      <c r="A6126">
        <v>36</v>
      </c>
      <c r="B6126">
        <v>14486</v>
      </c>
      <c r="C6126">
        <f>VLOOKUP(Table_ExternalData_1[[#This Row],[Discount_Id]],Popusti!A:C,3,0)</f>
        <v>2</v>
      </c>
    </row>
    <row r="6127" spans="1:3" x14ac:dyDescent="0.25">
      <c r="A6127">
        <v>36</v>
      </c>
      <c r="B6127">
        <v>14709</v>
      </c>
      <c r="C6127">
        <f>VLOOKUP(Table_ExternalData_1[[#This Row],[Discount_Id]],Popusti!A:C,3,0)</f>
        <v>2</v>
      </c>
    </row>
    <row r="6128" spans="1:3" x14ac:dyDescent="0.25">
      <c r="A6128">
        <v>36</v>
      </c>
      <c r="B6128">
        <v>15181</v>
      </c>
      <c r="C6128">
        <f>VLOOKUP(Table_ExternalData_1[[#This Row],[Discount_Id]],Popusti!A:C,3,0)</f>
        <v>2</v>
      </c>
    </row>
    <row r="6129" spans="1:3" x14ac:dyDescent="0.25">
      <c r="A6129">
        <v>36</v>
      </c>
      <c r="B6129">
        <v>15182</v>
      </c>
      <c r="C6129">
        <f>VLOOKUP(Table_ExternalData_1[[#This Row],[Discount_Id]],Popusti!A:C,3,0)</f>
        <v>2</v>
      </c>
    </row>
    <row r="6130" spans="1:3" x14ac:dyDescent="0.25">
      <c r="A6130">
        <v>36</v>
      </c>
      <c r="B6130">
        <v>15183</v>
      </c>
      <c r="C6130">
        <f>VLOOKUP(Table_ExternalData_1[[#This Row],[Discount_Id]],Popusti!A:C,3,0)</f>
        <v>2</v>
      </c>
    </row>
    <row r="6131" spans="1:3" x14ac:dyDescent="0.25">
      <c r="A6131">
        <v>36</v>
      </c>
      <c r="B6131">
        <v>15184</v>
      </c>
      <c r="C6131">
        <f>VLOOKUP(Table_ExternalData_1[[#This Row],[Discount_Id]],Popusti!A:C,3,0)</f>
        <v>2</v>
      </c>
    </row>
    <row r="6132" spans="1:3" x14ac:dyDescent="0.25">
      <c r="A6132">
        <v>36</v>
      </c>
      <c r="B6132">
        <v>15326</v>
      </c>
      <c r="C6132">
        <f>VLOOKUP(Table_ExternalData_1[[#This Row],[Discount_Id]],Popusti!A:C,3,0)</f>
        <v>2</v>
      </c>
    </row>
    <row r="6133" spans="1:3" x14ac:dyDescent="0.25">
      <c r="A6133">
        <v>36</v>
      </c>
      <c r="B6133">
        <v>15327</v>
      </c>
      <c r="C6133">
        <f>VLOOKUP(Table_ExternalData_1[[#This Row],[Discount_Id]],Popusti!A:C,3,0)</f>
        <v>2</v>
      </c>
    </row>
    <row r="6134" spans="1:3" x14ac:dyDescent="0.25">
      <c r="A6134">
        <v>36</v>
      </c>
      <c r="B6134">
        <v>15397</v>
      </c>
      <c r="C6134">
        <f>VLOOKUP(Table_ExternalData_1[[#This Row],[Discount_Id]],Popusti!A:C,3,0)</f>
        <v>2</v>
      </c>
    </row>
    <row r="6135" spans="1:3" x14ac:dyDescent="0.25">
      <c r="A6135">
        <v>36</v>
      </c>
      <c r="B6135">
        <v>15756</v>
      </c>
      <c r="C6135">
        <f>VLOOKUP(Table_ExternalData_1[[#This Row],[Discount_Id]],Popusti!A:C,3,0)</f>
        <v>2</v>
      </c>
    </row>
    <row r="6136" spans="1:3" x14ac:dyDescent="0.25">
      <c r="A6136">
        <v>36</v>
      </c>
      <c r="B6136">
        <v>15791</v>
      </c>
      <c r="C6136">
        <f>VLOOKUP(Table_ExternalData_1[[#This Row],[Discount_Id]],Popusti!A:C,3,0)</f>
        <v>2</v>
      </c>
    </row>
    <row r="6137" spans="1:3" x14ac:dyDescent="0.25">
      <c r="A6137">
        <v>36</v>
      </c>
      <c r="B6137">
        <v>15792</v>
      </c>
      <c r="C6137">
        <f>VLOOKUP(Table_ExternalData_1[[#This Row],[Discount_Id]],Popusti!A:C,3,0)</f>
        <v>2</v>
      </c>
    </row>
    <row r="6138" spans="1:3" x14ac:dyDescent="0.25">
      <c r="A6138">
        <v>36</v>
      </c>
      <c r="B6138">
        <v>15804</v>
      </c>
      <c r="C6138">
        <f>VLOOKUP(Table_ExternalData_1[[#This Row],[Discount_Id]],Popusti!A:C,3,0)</f>
        <v>2</v>
      </c>
    </row>
    <row r="6139" spans="1:3" x14ac:dyDescent="0.25">
      <c r="A6139">
        <v>36</v>
      </c>
      <c r="B6139">
        <v>15902</v>
      </c>
      <c r="C6139">
        <f>VLOOKUP(Table_ExternalData_1[[#This Row],[Discount_Id]],Popusti!A:C,3,0)</f>
        <v>2</v>
      </c>
    </row>
    <row r="6140" spans="1:3" x14ac:dyDescent="0.25">
      <c r="A6140">
        <v>36</v>
      </c>
      <c r="B6140">
        <v>15923</v>
      </c>
      <c r="C6140">
        <f>VLOOKUP(Table_ExternalData_1[[#This Row],[Discount_Id]],Popusti!A:C,3,0)</f>
        <v>2</v>
      </c>
    </row>
    <row r="6141" spans="1:3" x14ac:dyDescent="0.25">
      <c r="A6141">
        <v>36</v>
      </c>
      <c r="B6141">
        <v>15970</v>
      </c>
      <c r="C6141">
        <f>VLOOKUP(Table_ExternalData_1[[#This Row],[Discount_Id]],Popusti!A:C,3,0)</f>
        <v>2</v>
      </c>
    </row>
    <row r="6142" spans="1:3" x14ac:dyDescent="0.25">
      <c r="A6142">
        <v>36</v>
      </c>
      <c r="B6142">
        <v>16241</v>
      </c>
      <c r="C6142">
        <f>VLOOKUP(Table_ExternalData_1[[#This Row],[Discount_Id]],Popusti!A:C,3,0)</f>
        <v>2</v>
      </c>
    </row>
    <row r="6143" spans="1:3" x14ac:dyDescent="0.25">
      <c r="A6143">
        <v>36</v>
      </c>
      <c r="B6143">
        <v>16256</v>
      </c>
      <c r="C6143">
        <f>VLOOKUP(Table_ExternalData_1[[#This Row],[Discount_Id]],Popusti!A:C,3,0)</f>
        <v>2</v>
      </c>
    </row>
    <row r="6144" spans="1:3" x14ac:dyDescent="0.25">
      <c r="A6144">
        <v>36</v>
      </c>
      <c r="B6144">
        <v>16285</v>
      </c>
      <c r="C6144">
        <f>VLOOKUP(Table_ExternalData_1[[#This Row],[Discount_Id]],Popusti!A:C,3,0)</f>
        <v>2</v>
      </c>
    </row>
    <row r="6145" spans="1:3" x14ac:dyDescent="0.25">
      <c r="A6145">
        <v>36</v>
      </c>
      <c r="B6145">
        <v>16286</v>
      </c>
      <c r="C6145">
        <f>VLOOKUP(Table_ExternalData_1[[#This Row],[Discount_Id]],Popusti!A:C,3,0)</f>
        <v>2</v>
      </c>
    </row>
    <row r="6146" spans="1:3" x14ac:dyDescent="0.25">
      <c r="A6146">
        <v>36</v>
      </c>
      <c r="B6146">
        <v>16313</v>
      </c>
      <c r="C6146">
        <f>VLOOKUP(Table_ExternalData_1[[#This Row],[Discount_Id]],Popusti!A:C,3,0)</f>
        <v>2</v>
      </c>
    </row>
    <row r="6147" spans="1:3" x14ac:dyDescent="0.25">
      <c r="A6147">
        <v>36</v>
      </c>
      <c r="B6147">
        <v>16314</v>
      </c>
      <c r="C6147">
        <f>VLOOKUP(Table_ExternalData_1[[#This Row],[Discount_Id]],Popusti!A:C,3,0)</f>
        <v>2</v>
      </c>
    </row>
    <row r="6148" spans="1:3" x14ac:dyDescent="0.25">
      <c r="A6148">
        <v>36</v>
      </c>
      <c r="B6148">
        <v>16315</v>
      </c>
      <c r="C6148">
        <f>VLOOKUP(Table_ExternalData_1[[#This Row],[Discount_Id]],Popusti!A:C,3,0)</f>
        <v>2</v>
      </c>
    </row>
    <row r="6149" spans="1:3" x14ac:dyDescent="0.25">
      <c r="A6149">
        <v>36</v>
      </c>
      <c r="B6149">
        <v>16316</v>
      </c>
      <c r="C6149">
        <f>VLOOKUP(Table_ExternalData_1[[#This Row],[Discount_Id]],Popusti!A:C,3,0)</f>
        <v>2</v>
      </c>
    </row>
    <row r="6150" spans="1:3" x14ac:dyDescent="0.25">
      <c r="A6150">
        <v>36</v>
      </c>
      <c r="B6150">
        <v>16323</v>
      </c>
      <c r="C6150">
        <f>VLOOKUP(Table_ExternalData_1[[#This Row],[Discount_Id]],Popusti!A:C,3,0)</f>
        <v>2</v>
      </c>
    </row>
    <row r="6151" spans="1:3" x14ac:dyDescent="0.25">
      <c r="A6151">
        <v>36</v>
      </c>
      <c r="B6151">
        <v>16356</v>
      </c>
      <c r="C6151">
        <f>VLOOKUP(Table_ExternalData_1[[#This Row],[Discount_Id]],Popusti!A:C,3,0)</f>
        <v>2</v>
      </c>
    </row>
    <row r="6152" spans="1:3" x14ac:dyDescent="0.25">
      <c r="A6152">
        <v>36</v>
      </c>
      <c r="B6152">
        <v>16385</v>
      </c>
      <c r="C6152">
        <f>VLOOKUP(Table_ExternalData_1[[#This Row],[Discount_Id]],Popusti!A:C,3,0)</f>
        <v>2</v>
      </c>
    </row>
    <row r="6153" spans="1:3" x14ac:dyDescent="0.25">
      <c r="A6153">
        <v>36</v>
      </c>
      <c r="B6153">
        <v>16571</v>
      </c>
      <c r="C6153">
        <f>VLOOKUP(Table_ExternalData_1[[#This Row],[Discount_Id]],Popusti!A:C,3,0)</f>
        <v>2</v>
      </c>
    </row>
    <row r="6154" spans="1:3" x14ac:dyDescent="0.25">
      <c r="A6154">
        <v>36</v>
      </c>
      <c r="B6154">
        <v>16589</v>
      </c>
      <c r="C6154">
        <f>VLOOKUP(Table_ExternalData_1[[#This Row],[Discount_Id]],Popusti!A:C,3,0)</f>
        <v>2</v>
      </c>
    </row>
    <row r="6155" spans="1:3" x14ac:dyDescent="0.25">
      <c r="A6155">
        <v>36</v>
      </c>
      <c r="B6155">
        <v>16630</v>
      </c>
      <c r="C6155">
        <f>VLOOKUP(Table_ExternalData_1[[#This Row],[Discount_Id]],Popusti!A:C,3,0)</f>
        <v>2</v>
      </c>
    </row>
    <row r="6156" spans="1:3" x14ac:dyDescent="0.25">
      <c r="A6156">
        <v>36</v>
      </c>
      <c r="B6156">
        <v>16631</v>
      </c>
      <c r="C6156">
        <f>VLOOKUP(Table_ExternalData_1[[#This Row],[Discount_Id]],Popusti!A:C,3,0)</f>
        <v>2</v>
      </c>
    </row>
    <row r="6157" spans="1:3" x14ac:dyDescent="0.25">
      <c r="A6157">
        <v>36</v>
      </c>
      <c r="B6157">
        <v>16632</v>
      </c>
      <c r="C6157">
        <f>VLOOKUP(Table_ExternalData_1[[#This Row],[Discount_Id]],Popusti!A:C,3,0)</f>
        <v>2</v>
      </c>
    </row>
    <row r="6158" spans="1:3" x14ac:dyDescent="0.25">
      <c r="A6158">
        <v>36</v>
      </c>
      <c r="B6158">
        <v>16633</v>
      </c>
      <c r="C6158">
        <f>VLOOKUP(Table_ExternalData_1[[#This Row],[Discount_Id]],Popusti!A:C,3,0)</f>
        <v>2</v>
      </c>
    </row>
    <row r="6159" spans="1:3" x14ac:dyDescent="0.25">
      <c r="A6159">
        <v>36</v>
      </c>
      <c r="B6159">
        <v>16634</v>
      </c>
      <c r="C6159">
        <f>VLOOKUP(Table_ExternalData_1[[#This Row],[Discount_Id]],Popusti!A:C,3,0)</f>
        <v>2</v>
      </c>
    </row>
    <row r="6160" spans="1:3" x14ac:dyDescent="0.25">
      <c r="A6160">
        <v>36</v>
      </c>
      <c r="B6160">
        <v>16635</v>
      </c>
      <c r="C6160">
        <f>VLOOKUP(Table_ExternalData_1[[#This Row],[Discount_Id]],Popusti!A:C,3,0)</f>
        <v>2</v>
      </c>
    </row>
    <row r="6161" spans="1:3" x14ac:dyDescent="0.25">
      <c r="A6161">
        <v>36</v>
      </c>
      <c r="B6161">
        <v>16636</v>
      </c>
      <c r="C6161">
        <f>VLOOKUP(Table_ExternalData_1[[#This Row],[Discount_Id]],Popusti!A:C,3,0)</f>
        <v>2</v>
      </c>
    </row>
    <row r="6162" spans="1:3" x14ac:dyDescent="0.25">
      <c r="A6162">
        <v>36</v>
      </c>
      <c r="B6162">
        <v>16676</v>
      </c>
      <c r="C6162">
        <f>VLOOKUP(Table_ExternalData_1[[#This Row],[Discount_Id]],Popusti!A:C,3,0)</f>
        <v>2</v>
      </c>
    </row>
    <row r="6163" spans="1:3" x14ac:dyDescent="0.25">
      <c r="A6163">
        <v>36</v>
      </c>
      <c r="B6163">
        <v>16757</v>
      </c>
      <c r="C6163">
        <f>VLOOKUP(Table_ExternalData_1[[#This Row],[Discount_Id]],Popusti!A:C,3,0)</f>
        <v>2</v>
      </c>
    </row>
    <row r="6164" spans="1:3" x14ac:dyDescent="0.25">
      <c r="A6164">
        <v>36</v>
      </c>
      <c r="B6164">
        <v>16899</v>
      </c>
      <c r="C6164">
        <f>VLOOKUP(Table_ExternalData_1[[#This Row],[Discount_Id]],Popusti!A:C,3,0)</f>
        <v>2</v>
      </c>
    </row>
    <row r="6165" spans="1:3" x14ac:dyDescent="0.25">
      <c r="A6165">
        <v>36</v>
      </c>
      <c r="B6165">
        <v>16983</v>
      </c>
      <c r="C6165">
        <f>VLOOKUP(Table_ExternalData_1[[#This Row],[Discount_Id]],Popusti!A:C,3,0)</f>
        <v>2</v>
      </c>
    </row>
    <row r="6166" spans="1:3" x14ac:dyDescent="0.25">
      <c r="A6166">
        <v>36</v>
      </c>
      <c r="B6166">
        <v>17158</v>
      </c>
      <c r="C6166">
        <f>VLOOKUP(Table_ExternalData_1[[#This Row],[Discount_Id]],Popusti!A:C,3,0)</f>
        <v>2</v>
      </c>
    </row>
    <row r="6167" spans="1:3" x14ac:dyDescent="0.25">
      <c r="A6167">
        <v>36</v>
      </c>
      <c r="B6167">
        <v>17159</v>
      </c>
      <c r="C6167">
        <f>VLOOKUP(Table_ExternalData_1[[#This Row],[Discount_Id]],Popusti!A:C,3,0)</f>
        <v>2</v>
      </c>
    </row>
    <row r="6168" spans="1:3" x14ac:dyDescent="0.25">
      <c r="A6168">
        <v>36</v>
      </c>
      <c r="B6168">
        <v>17160</v>
      </c>
      <c r="C6168">
        <f>VLOOKUP(Table_ExternalData_1[[#This Row],[Discount_Id]],Popusti!A:C,3,0)</f>
        <v>2</v>
      </c>
    </row>
    <row r="6169" spans="1:3" x14ac:dyDescent="0.25">
      <c r="A6169">
        <v>36</v>
      </c>
      <c r="B6169">
        <v>17458</v>
      </c>
      <c r="C6169">
        <f>VLOOKUP(Table_ExternalData_1[[#This Row],[Discount_Id]],Popusti!A:C,3,0)</f>
        <v>2</v>
      </c>
    </row>
    <row r="6170" spans="1:3" x14ac:dyDescent="0.25">
      <c r="A6170">
        <v>36</v>
      </c>
      <c r="B6170">
        <v>17459</v>
      </c>
      <c r="C6170">
        <f>VLOOKUP(Table_ExternalData_1[[#This Row],[Discount_Id]],Popusti!A:C,3,0)</f>
        <v>2</v>
      </c>
    </row>
    <row r="6171" spans="1:3" x14ac:dyDescent="0.25">
      <c r="A6171">
        <v>36</v>
      </c>
      <c r="B6171">
        <v>17460</v>
      </c>
      <c r="C6171">
        <f>VLOOKUP(Table_ExternalData_1[[#This Row],[Discount_Id]],Popusti!A:C,3,0)</f>
        <v>2</v>
      </c>
    </row>
    <row r="6172" spans="1:3" x14ac:dyDescent="0.25">
      <c r="A6172">
        <v>36</v>
      </c>
      <c r="B6172">
        <v>17461</v>
      </c>
      <c r="C6172">
        <f>VLOOKUP(Table_ExternalData_1[[#This Row],[Discount_Id]],Popusti!A:C,3,0)</f>
        <v>2</v>
      </c>
    </row>
    <row r="6173" spans="1:3" x14ac:dyDescent="0.25">
      <c r="A6173">
        <v>36</v>
      </c>
      <c r="B6173">
        <v>17578</v>
      </c>
      <c r="C6173">
        <f>VLOOKUP(Table_ExternalData_1[[#This Row],[Discount_Id]],Popusti!A:C,3,0)</f>
        <v>2</v>
      </c>
    </row>
    <row r="6174" spans="1:3" x14ac:dyDescent="0.25">
      <c r="A6174">
        <v>36</v>
      </c>
      <c r="B6174">
        <v>17880</v>
      </c>
      <c r="C6174">
        <f>VLOOKUP(Table_ExternalData_1[[#This Row],[Discount_Id]],Popusti!A:C,3,0)</f>
        <v>2</v>
      </c>
    </row>
    <row r="6175" spans="1:3" x14ac:dyDescent="0.25">
      <c r="A6175">
        <v>36</v>
      </c>
      <c r="B6175">
        <v>17881</v>
      </c>
      <c r="C6175">
        <f>VLOOKUP(Table_ExternalData_1[[#This Row],[Discount_Id]],Popusti!A:C,3,0)</f>
        <v>2</v>
      </c>
    </row>
    <row r="6176" spans="1:3" x14ac:dyDescent="0.25">
      <c r="A6176">
        <v>36</v>
      </c>
      <c r="B6176">
        <v>17882</v>
      </c>
      <c r="C6176">
        <f>VLOOKUP(Table_ExternalData_1[[#This Row],[Discount_Id]],Popusti!A:C,3,0)</f>
        <v>2</v>
      </c>
    </row>
    <row r="6177" spans="1:3" x14ac:dyDescent="0.25">
      <c r="A6177">
        <v>36</v>
      </c>
      <c r="B6177">
        <v>17883</v>
      </c>
      <c r="C6177">
        <f>VLOOKUP(Table_ExternalData_1[[#This Row],[Discount_Id]],Popusti!A:C,3,0)</f>
        <v>2</v>
      </c>
    </row>
    <row r="6178" spans="1:3" x14ac:dyDescent="0.25">
      <c r="A6178">
        <v>36</v>
      </c>
      <c r="B6178">
        <v>17886</v>
      </c>
      <c r="C6178">
        <f>VLOOKUP(Table_ExternalData_1[[#This Row],[Discount_Id]],Popusti!A:C,3,0)</f>
        <v>2</v>
      </c>
    </row>
    <row r="6179" spans="1:3" x14ac:dyDescent="0.25">
      <c r="A6179">
        <v>159</v>
      </c>
      <c r="B6179">
        <v>16651</v>
      </c>
      <c r="C6179">
        <f>VLOOKUP(Table_ExternalData_1[[#This Row],[Discount_Id]],Popusti!A:C,3,0)</f>
        <v>100</v>
      </c>
    </row>
    <row r="6180" spans="1:3" x14ac:dyDescent="0.25">
      <c r="A6180">
        <v>161</v>
      </c>
      <c r="B6180">
        <v>16695</v>
      </c>
      <c r="C6180">
        <f>VLOOKUP(Table_ExternalData_1[[#This Row],[Discount_Id]],Popusti!A:C,3,0)</f>
        <v>100</v>
      </c>
    </row>
    <row r="6181" spans="1:3" x14ac:dyDescent="0.25">
      <c r="A6181">
        <v>162</v>
      </c>
      <c r="B6181">
        <v>16694</v>
      </c>
      <c r="C6181">
        <f>VLOOKUP(Table_ExternalData_1[[#This Row],[Discount_Id]],Popusti!A:C,3,0)</f>
        <v>100</v>
      </c>
    </row>
    <row r="6182" spans="1:3" x14ac:dyDescent="0.25">
      <c r="A6182">
        <v>163</v>
      </c>
      <c r="B6182">
        <v>16693</v>
      </c>
      <c r="C6182">
        <f>VLOOKUP(Table_ExternalData_1[[#This Row],[Discount_Id]],Popusti!A:C,3,0)</f>
        <v>100</v>
      </c>
    </row>
    <row r="6183" spans="1:3" x14ac:dyDescent="0.25">
      <c r="A6183">
        <v>169</v>
      </c>
      <c r="B6183">
        <v>16266</v>
      </c>
      <c r="C6183">
        <f>VLOOKUP(Table_ExternalData_1[[#This Row],[Discount_Id]],Popusti!A:C,3,0)</f>
        <v>100</v>
      </c>
    </row>
    <row r="6184" spans="1:3" x14ac:dyDescent="0.25">
      <c r="A6184">
        <v>171</v>
      </c>
      <c r="B6184">
        <v>16906</v>
      </c>
      <c r="C6184">
        <f>VLOOKUP(Table_ExternalData_1[[#This Row],[Discount_Id]],Popusti!A:C,3,0)</f>
        <v>100</v>
      </c>
    </row>
    <row r="6185" spans="1:3" x14ac:dyDescent="0.25">
      <c r="A6185">
        <v>178</v>
      </c>
      <c r="B6185">
        <v>14668</v>
      </c>
      <c r="C6185">
        <f>VLOOKUP(Table_ExternalData_1[[#This Row],[Discount_Id]],Popusti!A:C,3,0)</f>
        <v>100</v>
      </c>
    </row>
    <row r="6186" spans="1:3" x14ac:dyDescent="0.25">
      <c r="A6186">
        <v>199</v>
      </c>
      <c r="B6186">
        <v>16392</v>
      </c>
      <c r="C6186">
        <f>VLOOKUP(Table_ExternalData_1[[#This Row],[Discount_Id]],Popusti!A:C,3,0)</f>
        <v>35</v>
      </c>
    </row>
    <row r="6187" spans="1:3" x14ac:dyDescent="0.25">
      <c r="A6187">
        <v>199</v>
      </c>
      <c r="B6187">
        <v>16731</v>
      </c>
      <c r="C6187">
        <f>VLOOKUP(Table_ExternalData_1[[#This Row],[Discount_Id]],Popusti!A:C,3,0)</f>
        <v>35</v>
      </c>
    </row>
    <row r="6188" spans="1:3" x14ac:dyDescent="0.25">
      <c r="A6188">
        <v>199</v>
      </c>
      <c r="B6188">
        <v>16732</v>
      </c>
      <c r="C6188">
        <f>VLOOKUP(Table_ExternalData_1[[#This Row],[Discount_Id]],Popusti!A:C,3,0)</f>
        <v>35</v>
      </c>
    </row>
    <row r="6189" spans="1:3" x14ac:dyDescent="0.25">
      <c r="A6189">
        <v>199</v>
      </c>
      <c r="B6189">
        <v>16866</v>
      </c>
      <c r="C6189">
        <f>VLOOKUP(Table_ExternalData_1[[#This Row],[Discount_Id]],Popusti!A:C,3,0)</f>
        <v>35</v>
      </c>
    </row>
    <row r="6190" spans="1:3" x14ac:dyDescent="0.25">
      <c r="A6190">
        <v>199</v>
      </c>
      <c r="B6190">
        <v>17375</v>
      </c>
      <c r="C6190">
        <f>VLOOKUP(Table_ExternalData_1[[#This Row],[Discount_Id]],Popusti!A:C,3,0)</f>
        <v>35</v>
      </c>
    </row>
    <row r="6191" spans="1:3" x14ac:dyDescent="0.25">
      <c r="A6191">
        <v>203</v>
      </c>
      <c r="B6191">
        <v>17274</v>
      </c>
      <c r="C6191">
        <f>VLOOKUP(Table_ExternalData_1[[#This Row],[Discount_Id]],Popusti!A:C,3,0)</f>
        <v>1000</v>
      </c>
    </row>
    <row r="6192" spans="1:3" x14ac:dyDescent="0.25">
      <c r="A6192">
        <v>205</v>
      </c>
      <c r="B6192">
        <v>17699</v>
      </c>
      <c r="C6192">
        <f>VLOOKUP(Table_ExternalData_1[[#This Row],[Discount_Id]],Popusti!A:C,3,0)</f>
        <v>50</v>
      </c>
    </row>
    <row r="6193" spans="1:3" x14ac:dyDescent="0.25">
      <c r="A6193">
        <v>206</v>
      </c>
      <c r="B6193">
        <v>17774</v>
      </c>
      <c r="C6193">
        <f>VLOOKUP(Table_ExternalData_1[[#This Row],[Discount_Id]],Popusti!A:C,3,0)</f>
        <v>100</v>
      </c>
    </row>
    <row r="6194" spans="1:3" x14ac:dyDescent="0.25">
      <c r="A6194">
        <v>210</v>
      </c>
      <c r="B6194">
        <v>17867</v>
      </c>
      <c r="C6194">
        <f>VLOOKUP(Table_ExternalData_1[[#This Row],[Discount_Id]],Popusti!A:C,3,0)</f>
        <v>100</v>
      </c>
    </row>
  </sheetData>
  <phoneticPr fontId="8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241B-3F72-43C0-B950-CB8EBA3D2BE8}">
  <dimension ref="A1:C6386"/>
  <sheetViews>
    <sheetView topLeftCell="A67" workbookViewId="0">
      <selection activeCell="A90" sqref="A90"/>
    </sheetView>
  </sheetViews>
  <sheetFormatPr defaultRowHeight="15.75" x14ac:dyDescent="0.25"/>
  <cols>
    <col min="1" max="1" width="11.375" bestFit="1" customWidth="1"/>
    <col min="2" max="2" width="16.5" bestFit="1" customWidth="1"/>
    <col min="3" max="3" width="21.5" bestFit="1" customWidth="1"/>
  </cols>
  <sheetData>
    <row r="1" spans="1:3" x14ac:dyDescent="0.25">
      <c r="A1" t="s">
        <v>13847</v>
      </c>
      <c r="B1" t="s">
        <v>13848</v>
      </c>
      <c r="C1" t="s">
        <v>13846</v>
      </c>
    </row>
    <row r="2" spans="1:3" x14ac:dyDescent="0.25">
      <c r="A2">
        <v>7988</v>
      </c>
      <c r="B2">
        <v>484</v>
      </c>
      <c r="C2" t="str">
        <f>VLOOKUP(Table_ExternalData_16[[#This Row],[ManufacturerId]],Blagovna!A:B,2,0)</f>
        <v>Triton</v>
      </c>
    </row>
    <row r="3" spans="1:3" x14ac:dyDescent="0.25">
      <c r="A3">
        <v>7630</v>
      </c>
      <c r="B3">
        <v>492</v>
      </c>
      <c r="C3" t="str">
        <f>VLOOKUP(Table_ExternalData_16[[#This Row],[ManufacturerId]],Blagovna!A:B,2,0)</f>
        <v>Altusen</v>
      </c>
    </row>
    <row r="4" spans="1:3" x14ac:dyDescent="0.25">
      <c r="A4">
        <v>7624</v>
      </c>
      <c r="B4">
        <v>492</v>
      </c>
      <c r="C4" t="str">
        <f>VLOOKUP(Table_ExternalData_16[[#This Row],[ManufacturerId]],Blagovna!A:B,2,0)</f>
        <v>Altusen</v>
      </c>
    </row>
    <row r="5" spans="1:3" x14ac:dyDescent="0.25">
      <c r="A5">
        <v>7619</v>
      </c>
      <c r="B5">
        <v>492</v>
      </c>
      <c r="C5" t="str">
        <f>VLOOKUP(Table_ExternalData_16[[#This Row],[ManufacturerId]],Blagovna!A:B,2,0)</f>
        <v>Altusen</v>
      </c>
    </row>
    <row r="6" spans="1:3" x14ac:dyDescent="0.25">
      <c r="A6">
        <v>7612</v>
      </c>
      <c r="B6">
        <v>492</v>
      </c>
      <c r="C6" t="str">
        <f>VLOOKUP(Table_ExternalData_16[[#This Row],[ManufacturerId]],Blagovna!A:B,2,0)</f>
        <v>Altusen</v>
      </c>
    </row>
    <row r="7" spans="1:3" x14ac:dyDescent="0.25">
      <c r="A7">
        <v>10145</v>
      </c>
      <c r="B7">
        <v>487</v>
      </c>
      <c r="C7" t="str">
        <f>VLOOKUP(Table_ExternalData_16[[#This Row],[ManufacturerId]],Blagovna!A:B,2,0)</f>
        <v>WD</v>
      </c>
    </row>
    <row r="8" spans="1:3" x14ac:dyDescent="0.25">
      <c r="A8">
        <v>10142</v>
      </c>
      <c r="B8">
        <v>487</v>
      </c>
      <c r="C8" t="str">
        <f>VLOOKUP(Table_ExternalData_16[[#This Row],[ManufacturerId]],Blagovna!A:B,2,0)</f>
        <v>WD</v>
      </c>
    </row>
    <row r="9" spans="1:3" x14ac:dyDescent="0.25">
      <c r="A9">
        <v>9637</v>
      </c>
      <c r="B9">
        <v>487</v>
      </c>
      <c r="C9" t="str">
        <f>VLOOKUP(Table_ExternalData_16[[#This Row],[ManufacturerId]],Blagovna!A:B,2,0)</f>
        <v>WD</v>
      </c>
    </row>
    <row r="10" spans="1:3" x14ac:dyDescent="0.25">
      <c r="A10">
        <v>9636</v>
      </c>
      <c r="B10">
        <v>487</v>
      </c>
      <c r="C10" t="str">
        <f>VLOOKUP(Table_ExternalData_16[[#This Row],[ManufacturerId]],Blagovna!A:B,2,0)</f>
        <v>WD</v>
      </c>
    </row>
    <row r="11" spans="1:3" x14ac:dyDescent="0.25">
      <c r="A11">
        <v>9635</v>
      </c>
      <c r="B11">
        <v>487</v>
      </c>
      <c r="C11" t="str">
        <f>VLOOKUP(Table_ExternalData_16[[#This Row],[ManufacturerId]],Blagovna!A:B,2,0)</f>
        <v>WD</v>
      </c>
    </row>
    <row r="12" spans="1:3" x14ac:dyDescent="0.25">
      <c r="A12">
        <v>12702</v>
      </c>
      <c r="B12">
        <v>485</v>
      </c>
      <c r="C12" t="str">
        <f>VLOOKUP(Table_ExternalData_16[[#This Row],[ManufacturerId]],Blagovna!A:B,2,0)</f>
        <v>UBIQUITI</v>
      </c>
    </row>
    <row r="13" spans="1:3" x14ac:dyDescent="0.25">
      <c r="A13">
        <v>12700</v>
      </c>
      <c r="B13">
        <v>485</v>
      </c>
      <c r="C13" t="str">
        <f>VLOOKUP(Table_ExternalData_16[[#This Row],[ManufacturerId]],Blagovna!A:B,2,0)</f>
        <v>UBIQUITI</v>
      </c>
    </row>
    <row r="14" spans="1:3" x14ac:dyDescent="0.25">
      <c r="A14">
        <v>12698</v>
      </c>
      <c r="B14">
        <v>485</v>
      </c>
      <c r="C14" t="str">
        <f>VLOOKUP(Table_ExternalData_16[[#This Row],[ManufacturerId]],Blagovna!A:B,2,0)</f>
        <v>UBIQUITI</v>
      </c>
    </row>
    <row r="15" spans="1:3" x14ac:dyDescent="0.25">
      <c r="A15">
        <v>12371</v>
      </c>
      <c r="B15">
        <v>485</v>
      </c>
      <c r="C15" t="str">
        <f>VLOOKUP(Table_ExternalData_16[[#This Row],[ManufacturerId]],Blagovna!A:B,2,0)</f>
        <v>UBIQUITI</v>
      </c>
    </row>
    <row r="16" spans="1:3" x14ac:dyDescent="0.25">
      <c r="A16">
        <v>12282</v>
      </c>
      <c r="B16">
        <v>485</v>
      </c>
      <c r="C16" t="str">
        <f>VLOOKUP(Table_ExternalData_16[[#This Row],[ManufacturerId]],Blagovna!A:B,2,0)</f>
        <v>UBIQUITI</v>
      </c>
    </row>
    <row r="17" spans="1:3" x14ac:dyDescent="0.25">
      <c r="A17">
        <v>12281</v>
      </c>
      <c r="B17">
        <v>485</v>
      </c>
      <c r="C17" t="str">
        <f>VLOOKUP(Table_ExternalData_16[[#This Row],[ManufacturerId]],Blagovna!A:B,2,0)</f>
        <v>UBIQUITI</v>
      </c>
    </row>
    <row r="18" spans="1:3" x14ac:dyDescent="0.25">
      <c r="A18">
        <v>11046</v>
      </c>
      <c r="B18">
        <v>485</v>
      </c>
      <c r="C18" t="str">
        <f>VLOOKUP(Table_ExternalData_16[[#This Row],[ManufacturerId]],Blagovna!A:B,2,0)</f>
        <v>UBIQUITI</v>
      </c>
    </row>
    <row r="19" spans="1:3" x14ac:dyDescent="0.25">
      <c r="A19">
        <v>11035</v>
      </c>
      <c r="B19">
        <v>485</v>
      </c>
      <c r="C19" t="str">
        <f>VLOOKUP(Table_ExternalData_16[[#This Row],[ManufacturerId]],Blagovna!A:B,2,0)</f>
        <v>UBIQUITI</v>
      </c>
    </row>
    <row r="20" spans="1:3" x14ac:dyDescent="0.25">
      <c r="A20">
        <v>10842</v>
      </c>
      <c r="B20">
        <v>485</v>
      </c>
      <c r="C20" t="str">
        <f>VLOOKUP(Table_ExternalData_16[[#This Row],[ManufacturerId]],Blagovna!A:B,2,0)</f>
        <v>UBIQUITI</v>
      </c>
    </row>
    <row r="21" spans="1:3" x14ac:dyDescent="0.25">
      <c r="A21">
        <v>10178</v>
      </c>
      <c r="B21">
        <v>485</v>
      </c>
      <c r="C21" t="str">
        <f>VLOOKUP(Table_ExternalData_16[[#This Row],[ManufacturerId]],Blagovna!A:B,2,0)</f>
        <v>UBIQUITI</v>
      </c>
    </row>
    <row r="22" spans="1:3" x14ac:dyDescent="0.25">
      <c r="A22">
        <v>10177</v>
      </c>
      <c r="B22">
        <v>485</v>
      </c>
      <c r="C22" t="str">
        <f>VLOOKUP(Table_ExternalData_16[[#This Row],[ManufacturerId]],Blagovna!A:B,2,0)</f>
        <v>UBIQUITI</v>
      </c>
    </row>
    <row r="23" spans="1:3" x14ac:dyDescent="0.25">
      <c r="A23">
        <v>10176</v>
      </c>
      <c r="B23">
        <v>485</v>
      </c>
      <c r="C23" t="str">
        <f>VLOOKUP(Table_ExternalData_16[[#This Row],[ManufacturerId]],Blagovna!A:B,2,0)</f>
        <v>UBIQUITI</v>
      </c>
    </row>
    <row r="24" spans="1:3" x14ac:dyDescent="0.25">
      <c r="A24">
        <v>10175</v>
      </c>
      <c r="B24">
        <v>485</v>
      </c>
      <c r="C24" t="str">
        <f>VLOOKUP(Table_ExternalData_16[[#This Row],[ManufacturerId]],Blagovna!A:B,2,0)</f>
        <v>UBIQUITI</v>
      </c>
    </row>
    <row r="25" spans="1:3" x14ac:dyDescent="0.25">
      <c r="A25">
        <v>9787</v>
      </c>
      <c r="B25">
        <v>485</v>
      </c>
      <c r="C25" t="str">
        <f>VLOOKUP(Table_ExternalData_16[[#This Row],[ManufacturerId]],Blagovna!A:B,2,0)</f>
        <v>UBIQUITI</v>
      </c>
    </row>
    <row r="26" spans="1:3" x14ac:dyDescent="0.25">
      <c r="A26">
        <v>9786</v>
      </c>
      <c r="B26">
        <v>485</v>
      </c>
      <c r="C26" t="str">
        <f>VLOOKUP(Table_ExternalData_16[[#This Row],[ManufacturerId]],Blagovna!A:B,2,0)</f>
        <v>UBIQUITI</v>
      </c>
    </row>
    <row r="27" spans="1:3" x14ac:dyDescent="0.25">
      <c r="A27">
        <v>9785</v>
      </c>
      <c r="B27">
        <v>485</v>
      </c>
      <c r="C27" t="str">
        <f>VLOOKUP(Table_ExternalData_16[[#This Row],[ManufacturerId]],Blagovna!A:B,2,0)</f>
        <v>UBIQUITI</v>
      </c>
    </row>
    <row r="28" spans="1:3" x14ac:dyDescent="0.25">
      <c r="A28">
        <v>9782</v>
      </c>
      <c r="B28">
        <v>485</v>
      </c>
      <c r="C28" t="str">
        <f>VLOOKUP(Table_ExternalData_16[[#This Row],[ManufacturerId]],Blagovna!A:B,2,0)</f>
        <v>UBIQUITI</v>
      </c>
    </row>
    <row r="29" spans="1:3" x14ac:dyDescent="0.25">
      <c r="A29">
        <v>9781</v>
      </c>
      <c r="B29">
        <v>485</v>
      </c>
      <c r="C29" t="str">
        <f>VLOOKUP(Table_ExternalData_16[[#This Row],[ManufacturerId]],Blagovna!A:B,2,0)</f>
        <v>UBIQUITI</v>
      </c>
    </row>
    <row r="30" spans="1:3" x14ac:dyDescent="0.25">
      <c r="A30">
        <v>9172</v>
      </c>
      <c r="B30">
        <v>485</v>
      </c>
      <c r="C30" t="str">
        <f>VLOOKUP(Table_ExternalData_16[[#This Row],[ManufacturerId]],Blagovna!A:B,2,0)</f>
        <v>UBIQUITI</v>
      </c>
    </row>
    <row r="31" spans="1:3" x14ac:dyDescent="0.25">
      <c r="A31">
        <v>9169</v>
      </c>
      <c r="B31">
        <v>485</v>
      </c>
      <c r="C31" t="str">
        <f>VLOOKUP(Table_ExternalData_16[[#This Row],[ManufacturerId]],Blagovna!A:B,2,0)</f>
        <v>UBIQUITI</v>
      </c>
    </row>
    <row r="32" spans="1:3" x14ac:dyDescent="0.25">
      <c r="A32">
        <v>9168</v>
      </c>
      <c r="B32">
        <v>485</v>
      </c>
      <c r="C32" t="str">
        <f>VLOOKUP(Table_ExternalData_16[[#This Row],[ManufacturerId]],Blagovna!A:B,2,0)</f>
        <v>UBIQUITI</v>
      </c>
    </row>
    <row r="33" spans="1:3" x14ac:dyDescent="0.25">
      <c r="A33">
        <v>9164</v>
      </c>
      <c r="B33">
        <v>485</v>
      </c>
      <c r="C33" t="str">
        <f>VLOOKUP(Table_ExternalData_16[[#This Row],[ManufacturerId]],Blagovna!A:B,2,0)</f>
        <v>UBIQUITI</v>
      </c>
    </row>
    <row r="34" spans="1:3" x14ac:dyDescent="0.25">
      <c r="A34">
        <v>9163</v>
      </c>
      <c r="B34">
        <v>485</v>
      </c>
      <c r="C34" t="str">
        <f>VLOOKUP(Table_ExternalData_16[[#This Row],[ManufacturerId]],Blagovna!A:B,2,0)</f>
        <v>UBIQUITI</v>
      </c>
    </row>
    <row r="35" spans="1:3" x14ac:dyDescent="0.25">
      <c r="A35">
        <v>9157</v>
      </c>
      <c r="B35">
        <v>485</v>
      </c>
      <c r="C35" t="str">
        <f>VLOOKUP(Table_ExternalData_16[[#This Row],[ManufacturerId]],Blagovna!A:B,2,0)</f>
        <v>UBIQUITI</v>
      </c>
    </row>
    <row r="36" spans="1:3" x14ac:dyDescent="0.25">
      <c r="A36">
        <v>9156</v>
      </c>
      <c r="B36">
        <v>485</v>
      </c>
      <c r="C36" t="str">
        <f>VLOOKUP(Table_ExternalData_16[[#This Row],[ManufacturerId]],Blagovna!A:B,2,0)</f>
        <v>UBIQUITI</v>
      </c>
    </row>
    <row r="37" spans="1:3" x14ac:dyDescent="0.25">
      <c r="A37">
        <v>9141</v>
      </c>
      <c r="B37">
        <v>485</v>
      </c>
      <c r="C37" t="str">
        <f>VLOOKUP(Table_ExternalData_16[[#This Row],[ManufacturerId]],Blagovna!A:B,2,0)</f>
        <v>UBIQUITI</v>
      </c>
    </row>
    <row r="38" spans="1:3" x14ac:dyDescent="0.25">
      <c r="A38">
        <v>8922</v>
      </c>
      <c r="B38">
        <v>485</v>
      </c>
      <c r="C38" t="str">
        <f>VLOOKUP(Table_ExternalData_16[[#This Row],[ManufacturerId]],Blagovna!A:B,2,0)</f>
        <v>UBIQUITI</v>
      </c>
    </row>
    <row r="39" spans="1:3" x14ac:dyDescent="0.25">
      <c r="A39">
        <v>8918</v>
      </c>
      <c r="B39">
        <v>485</v>
      </c>
      <c r="C39" t="str">
        <f>VLOOKUP(Table_ExternalData_16[[#This Row],[ManufacturerId]],Blagovna!A:B,2,0)</f>
        <v>UBIQUITI</v>
      </c>
    </row>
    <row r="40" spans="1:3" x14ac:dyDescent="0.25">
      <c r="A40">
        <v>8640</v>
      </c>
      <c r="B40">
        <v>485</v>
      </c>
      <c r="C40" t="str">
        <f>VLOOKUP(Table_ExternalData_16[[#This Row],[ManufacturerId]],Blagovna!A:B,2,0)</f>
        <v>UBIQUITI</v>
      </c>
    </row>
    <row r="41" spans="1:3" x14ac:dyDescent="0.25">
      <c r="A41">
        <v>8639</v>
      </c>
      <c r="B41">
        <v>485</v>
      </c>
      <c r="C41" t="str">
        <f>VLOOKUP(Table_ExternalData_16[[#This Row],[ManufacturerId]],Blagovna!A:B,2,0)</f>
        <v>UBIQUITI</v>
      </c>
    </row>
    <row r="42" spans="1:3" x14ac:dyDescent="0.25">
      <c r="A42">
        <v>8079</v>
      </c>
      <c r="B42">
        <v>485</v>
      </c>
      <c r="C42" t="str">
        <f>VLOOKUP(Table_ExternalData_16[[#This Row],[ManufacturerId]],Blagovna!A:B,2,0)</f>
        <v>UBIQUITI</v>
      </c>
    </row>
    <row r="43" spans="1:3" x14ac:dyDescent="0.25">
      <c r="A43">
        <v>8075</v>
      </c>
      <c r="B43">
        <v>485</v>
      </c>
      <c r="C43" t="str">
        <f>VLOOKUP(Table_ExternalData_16[[#This Row],[ManufacturerId]],Blagovna!A:B,2,0)</f>
        <v>UBIQUITI</v>
      </c>
    </row>
    <row r="44" spans="1:3" x14ac:dyDescent="0.25">
      <c r="A44">
        <v>8074</v>
      </c>
      <c r="B44">
        <v>485</v>
      </c>
      <c r="C44" t="str">
        <f>VLOOKUP(Table_ExternalData_16[[#This Row],[ManufacturerId]],Blagovna!A:B,2,0)</f>
        <v>UBIQUITI</v>
      </c>
    </row>
    <row r="45" spans="1:3" x14ac:dyDescent="0.25">
      <c r="A45">
        <v>7710</v>
      </c>
      <c r="B45">
        <v>485</v>
      </c>
      <c r="C45" t="str">
        <f>VLOOKUP(Table_ExternalData_16[[#This Row],[ManufacturerId]],Blagovna!A:B,2,0)</f>
        <v>UBIQUITI</v>
      </c>
    </row>
    <row r="46" spans="1:3" x14ac:dyDescent="0.25">
      <c r="A46">
        <v>7156</v>
      </c>
      <c r="B46">
        <v>485</v>
      </c>
      <c r="C46" t="str">
        <f>VLOOKUP(Table_ExternalData_16[[#This Row],[ManufacturerId]],Blagovna!A:B,2,0)</f>
        <v>UBIQUITI</v>
      </c>
    </row>
    <row r="47" spans="1:3" x14ac:dyDescent="0.25">
      <c r="A47">
        <v>5626</v>
      </c>
      <c r="B47">
        <v>485</v>
      </c>
      <c r="C47" t="str">
        <f>VLOOKUP(Table_ExternalData_16[[#This Row],[ManufacturerId]],Blagovna!A:B,2,0)</f>
        <v>UBIQUITI</v>
      </c>
    </row>
    <row r="48" spans="1:3" x14ac:dyDescent="0.25">
      <c r="A48">
        <v>5621</v>
      </c>
      <c r="B48">
        <v>485</v>
      </c>
      <c r="C48" t="str">
        <f>VLOOKUP(Table_ExternalData_16[[#This Row],[ManufacturerId]],Blagovna!A:B,2,0)</f>
        <v>UBIQUITI</v>
      </c>
    </row>
    <row r="49" spans="1:3" x14ac:dyDescent="0.25">
      <c r="A49">
        <v>5615</v>
      </c>
      <c r="B49">
        <v>485</v>
      </c>
      <c r="C49" t="str">
        <f>VLOOKUP(Table_ExternalData_16[[#This Row],[ManufacturerId]],Blagovna!A:B,2,0)</f>
        <v>UBIQUITI</v>
      </c>
    </row>
    <row r="50" spans="1:3" x14ac:dyDescent="0.25">
      <c r="A50">
        <v>5614</v>
      </c>
      <c r="B50">
        <v>485</v>
      </c>
      <c r="C50" t="str">
        <f>VLOOKUP(Table_ExternalData_16[[#This Row],[ManufacturerId]],Blagovna!A:B,2,0)</f>
        <v>UBIQUITI</v>
      </c>
    </row>
    <row r="51" spans="1:3" x14ac:dyDescent="0.25">
      <c r="A51">
        <v>5613</v>
      </c>
      <c r="B51">
        <v>485</v>
      </c>
      <c r="C51" t="str">
        <f>VLOOKUP(Table_ExternalData_16[[#This Row],[ManufacturerId]],Blagovna!A:B,2,0)</f>
        <v>UBIQUITI</v>
      </c>
    </row>
    <row r="52" spans="1:3" x14ac:dyDescent="0.25">
      <c r="A52">
        <v>5611</v>
      </c>
      <c r="B52">
        <v>485</v>
      </c>
      <c r="C52" t="str">
        <f>VLOOKUP(Table_ExternalData_16[[#This Row],[ManufacturerId]],Blagovna!A:B,2,0)</f>
        <v>UBIQUITI</v>
      </c>
    </row>
    <row r="53" spans="1:3" x14ac:dyDescent="0.25">
      <c r="A53">
        <v>5602</v>
      </c>
      <c r="B53">
        <v>485</v>
      </c>
      <c r="C53" t="str">
        <f>VLOOKUP(Table_ExternalData_16[[#This Row],[ManufacturerId]],Blagovna!A:B,2,0)</f>
        <v>UBIQUITI</v>
      </c>
    </row>
    <row r="54" spans="1:3" x14ac:dyDescent="0.25">
      <c r="A54">
        <v>10993</v>
      </c>
      <c r="B54">
        <v>484</v>
      </c>
      <c r="C54" t="str">
        <f>VLOOKUP(Table_ExternalData_16[[#This Row],[ManufacturerId]],Blagovna!A:B,2,0)</f>
        <v>Triton</v>
      </c>
    </row>
    <row r="55" spans="1:3" x14ac:dyDescent="0.25">
      <c r="A55">
        <v>10975</v>
      </c>
      <c r="B55">
        <v>484</v>
      </c>
      <c r="C55" t="str">
        <f>VLOOKUP(Table_ExternalData_16[[#This Row],[ManufacturerId]],Blagovna!A:B,2,0)</f>
        <v>Triton</v>
      </c>
    </row>
    <row r="56" spans="1:3" x14ac:dyDescent="0.25">
      <c r="A56">
        <v>10135</v>
      </c>
      <c r="B56">
        <v>484</v>
      </c>
      <c r="C56" t="str">
        <f>VLOOKUP(Table_ExternalData_16[[#This Row],[ManufacturerId]],Blagovna!A:B,2,0)</f>
        <v>Triton</v>
      </c>
    </row>
    <row r="57" spans="1:3" x14ac:dyDescent="0.25">
      <c r="A57">
        <v>10127</v>
      </c>
      <c r="B57">
        <v>484</v>
      </c>
      <c r="C57" t="str">
        <f>VLOOKUP(Table_ExternalData_16[[#This Row],[ManufacturerId]],Blagovna!A:B,2,0)</f>
        <v>Triton</v>
      </c>
    </row>
    <row r="58" spans="1:3" x14ac:dyDescent="0.25">
      <c r="A58">
        <v>10102</v>
      </c>
      <c r="B58">
        <v>484</v>
      </c>
      <c r="C58" t="str">
        <f>VLOOKUP(Table_ExternalData_16[[#This Row],[ManufacturerId]],Blagovna!A:B,2,0)</f>
        <v>Triton</v>
      </c>
    </row>
    <row r="59" spans="1:3" x14ac:dyDescent="0.25">
      <c r="A59">
        <v>10101</v>
      </c>
      <c r="B59">
        <v>484</v>
      </c>
      <c r="C59" t="str">
        <f>VLOOKUP(Table_ExternalData_16[[#This Row],[ManufacturerId]],Blagovna!A:B,2,0)</f>
        <v>Triton</v>
      </c>
    </row>
    <row r="60" spans="1:3" x14ac:dyDescent="0.25">
      <c r="A60">
        <v>10098</v>
      </c>
      <c r="B60">
        <v>484</v>
      </c>
      <c r="C60" t="str">
        <f>VLOOKUP(Table_ExternalData_16[[#This Row],[ManufacturerId]],Blagovna!A:B,2,0)</f>
        <v>Triton</v>
      </c>
    </row>
    <row r="61" spans="1:3" x14ac:dyDescent="0.25">
      <c r="A61">
        <v>10095</v>
      </c>
      <c r="B61">
        <v>484</v>
      </c>
      <c r="C61" t="str">
        <f>VLOOKUP(Table_ExternalData_16[[#This Row],[ManufacturerId]],Blagovna!A:B,2,0)</f>
        <v>Triton</v>
      </c>
    </row>
    <row r="62" spans="1:3" x14ac:dyDescent="0.25">
      <c r="A62">
        <v>10094</v>
      </c>
      <c r="B62">
        <v>484</v>
      </c>
      <c r="C62" t="str">
        <f>VLOOKUP(Table_ExternalData_16[[#This Row],[ManufacturerId]],Blagovna!A:B,2,0)</f>
        <v>Triton</v>
      </c>
    </row>
    <row r="63" spans="1:3" x14ac:dyDescent="0.25">
      <c r="A63">
        <v>10084</v>
      </c>
      <c r="B63">
        <v>484</v>
      </c>
      <c r="C63" t="str">
        <f>VLOOKUP(Table_ExternalData_16[[#This Row],[ManufacturerId]],Blagovna!A:B,2,0)</f>
        <v>Triton</v>
      </c>
    </row>
    <row r="64" spans="1:3" x14ac:dyDescent="0.25">
      <c r="A64">
        <v>9199</v>
      </c>
      <c r="B64">
        <v>484</v>
      </c>
      <c r="C64" t="str">
        <f>VLOOKUP(Table_ExternalData_16[[#This Row],[ManufacturerId]],Blagovna!A:B,2,0)</f>
        <v>Triton</v>
      </c>
    </row>
    <row r="65" spans="1:3" x14ac:dyDescent="0.25">
      <c r="A65">
        <v>9078</v>
      </c>
      <c r="B65">
        <v>484</v>
      </c>
      <c r="C65" t="str">
        <f>VLOOKUP(Table_ExternalData_16[[#This Row],[ManufacturerId]],Blagovna!A:B,2,0)</f>
        <v>Triton</v>
      </c>
    </row>
    <row r="66" spans="1:3" x14ac:dyDescent="0.25">
      <c r="A66">
        <v>9077</v>
      </c>
      <c r="B66">
        <v>484</v>
      </c>
      <c r="C66" t="str">
        <f>VLOOKUP(Table_ExternalData_16[[#This Row],[ManufacturerId]],Blagovna!A:B,2,0)</f>
        <v>Triton</v>
      </c>
    </row>
    <row r="67" spans="1:3" x14ac:dyDescent="0.25">
      <c r="A67">
        <v>9076</v>
      </c>
      <c r="B67">
        <v>484</v>
      </c>
      <c r="C67" t="str">
        <f>VLOOKUP(Table_ExternalData_16[[#This Row],[ManufacturerId]],Blagovna!A:B,2,0)</f>
        <v>Triton</v>
      </c>
    </row>
    <row r="68" spans="1:3" x14ac:dyDescent="0.25">
      <c r="A68">
        <v>9075</v>
      </c>
      <c r="B68">
        <v>484</v>
      </c>
      <c r="C68" t="str">
        <f>VLOOKUP(Table_ExternalData_16[[#This Row],[ManufacturerId]],Blagovna!A:B,2,0)</f>
        <v>Triton</v>
      </c>
    </row>
    <row r="69" spans="1:3" x14ac:dyDescent="0.25">
      <c r="A69">
        <v>9074</v>
      </c>
      <c r="B69">
        <v>484</v>
      </c>
      <c r="C69" t="str">
        <f>VLOOKUP(Table_ExternalData_16[[#This Row],[ManufacturerId]],Blagovna!A:B,2,0)</f>
        <v>Triton</v>
      </c>
    </row>
    <row r="70" spans="1:3" x14ac:dyDescent="0.25">
      <c r="A70">
        <v>9073</v>
      </c>
      <c r="B70">
        <v>484</v>
      </c>
      <c r="C70" t="str">
        <f>VLOOKUP(Table_ExternalData_16[[#This Row],[ManufacturerId]],Blagovna!A:B,2,0)</f>
        <v>Triton</v>
      </c>
    </row>
    <row r="71" spans="1:3" x14ac:dyDescent="0.25">
      <c r="A71">
        <v>8979</v>
      </c>
      <c r="B71">
        <v>484</v>
      </c>
      <c r="C71" t="str">
        <f>VLOOKUP(Table_ExternalData_16[[#This Row],[ManufacturerId]],Blagovna!A:B,2,0)</f>
        <v>Triton</v>
      </c>
    </row>
    <row r="72" spans="1:3" x14ac:dyDescent="0.25">
      <c r="A72">
        <v>8976</v>
      </c>
      <c r="B72">
        <v>484</v>
      </c>
      <c r="C72" t="str">
        <f>VLOOKUP(Table_ExternalData_16[[#This Row],[ManufacturerId]],Blagovna!A:B,2,0)</f>
        <v>Triton</v>
      </c>
    </row>
    <row r="73" spans="1:3" x14ac:dyDescent="0.25">
      <c r="A73">
        <v>8966</v>
      </c>
      <c r="B73">
        <v>484</v>
      </c>
      <c r="C73" t="str">
        <f>VLOOKUP(Table_ExternalData_16[[#This Row],[ManufacturerId]],Blagovna!A:B,2,0)</f>
        <v>Triton</v>
      </c>
    </row>
    <row r="74" spans="1:3" x14ac:dyDescent="0.25">
      <c r="A74">
        <v>8965</v>
      </c>
      <c r="B74">
        <v>484</v>
      </c>
      <c r="C74" t="str">
        <f>VLOOKUP(Table_ExternalData_16[[#This Row],[ManufacturerId]],Blagovna!A:B,2,0)</f>
        <v>Triton</v>
      </c>
    </row>
    <row r="75" spans="1:3" x14ac:dyDescent="0.25">
      <c r="A75">
        <v>8962</v>
      </c>
      <c r="B75">
        <v>484</v>
      </c>
      <c r="C75" t="str">
        <f>VLOOKUP(Table_ExternalData_16[[#This Row],[ManufacturerId]],Blagovna!A:B,2,0)</f>
        <v>Triton</v>
      </c>
    </row>
    <row r="76" spans="1:3" x14ac:dyDescent="0.25">
      <c r="A76">
        <v>8956</v>
      </c>
      <c r="B76">
        <v>484</v>
      </c>
      <c r="C76" t="str">
        <f>VLOOKUP(Table_ExternalData_16[[#This Row],[ManufacturerId]],Blagovna!A:B,2,0)</f>
        <v>Triton</v>
      </c>
    </row>
    <row r="77" spans="1:3" x14ac:dyDescent="0.25">
      <c r="A77">
        <v>8911</v>
      </c>
      <c r="B77">
        <v>484</v>
      </c>
      <c r="C77" t="str">
        <f>VLOOKUP(Table_ExternalData_16[[#This Row],[ManufacturerId]],Blagovna!A:B,2,0)</f>
        <v>Triton</v>
      </c>
    </row>
    <row r="78" spans="1:3" x14ac:dyDescent="0.25">
      <c r="A78">
        <v>8182</v>
      </c>
      <c r="B78">
        <v>484</v>
      </c>
      <c r="C78" t="str">
        <f>VLOOKUP(Table_ExternalData_16[[#This Row],[ManufacturerId]],Blagovna!A:B,2,0)</f>
        <v>Triton</v>
      </c>
    </row>
    <row r="79" spans="1:3" x14ac:dyDescent="0.25">
      <c r="A79">
        <v>8179</v>
      </c>
      <c r="B79">
        <v>484</v>
      </c>
      <c r="C79" t="str">
        <f>VLOOKUP(Table_ExternalData_16[[#This Row],[ManufacturerId]],Blagovna!A:B,2,0)</f>
        <v>Triton</v>
      </c>
    </row>
    <row r="80" spans="1:3" x14ac:dyDescent="0.25">
      <c r="A80">
        <v>8178</v>
      </c>
      <c r="B80">
        <v>484</v>
      </c>
      <c r="C80" t="str">
        <f>VLOOKUP(Table_ExternalData_16[[#This Row],[ManufacturerId]],Blagovna!A:B,2,0)</f>
        <v>Triton</v>
      </c>
    </row>
    <row r="81" spans="1:3" x14ac:dyDescent="0.25">
      <c r="A81">
        <v>8177</v>
      </c>
      <c r="B81">
        <v>484</v>
      </c>
      <c r="C81" t="str">
        <f>VLOOKUP(Table_ExternalData_16[[#This Row],[ManufacturerId]],Blagovna!A:B,2,0)</f>
        <v>Triton</v>
      </c>
    </row>
    <row r="82" spans="1:3" x14ac:dyDescent="0.25">
      <c r="A82">
        <v>8176</v>
      </c>
      <c r="B82">
        <v>484</v>
      </c>
      <c r="C82" t="str">
        <f>VLOOKUP(Table_ExternalData_16[[#This Row],[ManufacturerId]],Blagovna!A:B,2,0)</f>
        <v>Triton</v>
      </c>
    </row>
    <row r="83" spans="1:3" x14ac:dyDescent="0.25">
      <c r="A83">
        <v>8175</v>
      </c>
      <c r="B83">
        <v>484</v>
      </c>
      <c r="C83" t="str">
        <f>VLOOKUP(Table_ExternalData_16[[#This Row],[ManufacturerId]],Blagovna!A:B,2,0)</f>
        <v>Triton</v>
      </c>
    </row>
    <row r="84" spans="1:3" x14ac:dyDescent="0.25">
      <c r="A84">
        <v>8174</v>
      </c>
      <c r="B84">
        <v>484</v>
      </c>
      <c r="C84" t="str">
        <f>VLOOKUP(Table_ExternalData_16[[#This Row],[ManufacturerId]],Blagovna!A:B,2,0)</f>
        <v>Triton</v>
      </c>
    </row>
    <row r="85" spans="1:3" x14ac:dyDescent="0.25">
      <c r="A85">
        <v>8172</v>
      </c>
      <c r="B85">
        <v>484</v>
      </c>
      <c r="C85" t="str">
        <f>VLOOKUP(Table_ExternalData_16[[#This Row],[ManufacturerId]],Blagovna!A:B,2,0)</f>
        <v>Triton</v>
      </c>
    </row>
    <row r="86" spans="1:3" x14ac:dyDescent="0.25">
      <c r="A86">
        <v>8171</v>
      </c>
      <c r="B86">
        <v>484</v>
      </c>
      <c r="C86" t="str">
        <f>VLOOKUP(Table_ExternalData_16[[#This Row],[ManufacturerId]],Blagovna!A:B,2,0)</f>
        <v>Triton</v>
      </c>
    </row>
    <row r="87" spans="1:3" x14ac:dyDescent="0.25">
      <c r="A87">
        <v>8169</v>
      </c>
      <c r="B87">
        <v>484</v>
      </c>
      <c r="C87" t="str">
        <f>VLOOKUP(Table_ExternalData_16[[#This Row],[ManufacturerId]],Blagovna!A:B,2,0)</f>
        <v>Triton</v>
      </c>
    </row>
    <row r="88" spans="1:3" x14ac:dyDescent="0.25">
      <c r="A88">
        <v>8168</v>
      </c>
      <c r="B88">
        <v>484</v>
      </c>
      <c r="C88" t="str">
        <f>VLOOKUP(Table_ExternalData_16[[#This Row],[ManufacturerId]],Blagovna!A:B,2,0)</f>
        <v>Triton</v>
      </c>
    </row>
    <row r="89" spans="1:3" x14ac:dyDescent="0.25">
      <c r="A89">
        <v>8149</v>
      </c>
      <c r="B89">
        <v>484</v>
      </c>
      <c r="C89" t="str">
        <f>VLOOKUP(Table_ExternalData_16[[#This Row],[ManufacturerId]],Blagovna!A:B,2,0)</f>
        <v>Triton</v>
      </c>
    </row>
    <row r="90" spans="1:3" x14ac:dyDescent="0.25">
      <c r="A90">
        <v>8148</v>
      </c>
      <c r="B90">
        <v>484</v>
      </c>
      <c r="C90" t="str">
        <f>VLOOKUP(Table_ExternalData_16[[#This Row],[ManufacturerId]],Blagovna!A:B,2,0)</f>
        <v>Triton</v>
      </c>
    </row>
    <row r="91" spans="1:3" x14ac:dyDescent="0.25">
      <c r="A91">
        <v>8147</v>
      </c>
      <c r="B91">
        <v>484</v>
      </c>
      <c r="C91" t="str">
        <f>VLOOKUP(Table_ExternalData_16[[#This Row],[ManufacturerId]],Blagovna!A:B,2,0)</f>
        <v>Triton</v>
      </c>
    </row>
    <row r="92" spans="1:3" x14ac:dyDescent="0.25">
      <c r="A92">
        <v>8146</v>
      </c>
      <c r="B92">
        <v>484</v>
      </c>
      <c r="C92" t="str">
        <f>VLOOKUP(Table_ExternalData_16[[#This Row],[ManufacturerId]],Blagovna!A:B,2,0)</f>
        <v>Triton</v>
      </c>
    </row>
    <row r="93" spans="1:3" x14ac:dyDescent="0.25">
      <c r="A93">
        <v>8145</v>
      </c>
      <c r="B93">
        <v>484</v>
      </c>
      <c r="C93" t="str">
        <f>VLOOKUP(Table_ExternalData_16[[#This Row],[ManufacturerId]],Blagovna!A:B,2,0)</f>
        <v>Triton</v>
      </c>
    </row>
    <row r="94" spans="1:3" x14ac:dyDescent="0.25">
      <c r="A94">
        <v>8144</v>
      </c>
      <c r="B94">
        <v>484</v>
      </c>
      <c r="C94" t="str">
        <f>VLOOKUP(Table_ExternalData_16[[#This Row],[ManufacturerId]],Blagovna!A:B,2,0)</f>
        <v>Triton</v>
      </c>
    </row>
    <row r="95" spans="1:3" x14ac:dyDescent="0.25">
      <c r="A95">
        <v>8143</v>
      </c>
      <c r="B95">
        <v>484</v>
      </c>
      <c r="C95" t="str">
        <f>VLOOKUP(Table_ExternalData_16[[#This Row],[ManufacturerId]],Blagovna!A:B,2,0)</f>
        <v>Triton</v>
      </c>
    </row>
    <row r="96" spans="1:3" x14ac:dyDescent="0.25">
      <c r="A96">
        <v>8142</v>
      </c>
      <c r="B96">
        <v>484</v>
      </c>
      <c r="C96" t="str">
        <f>VLOOKUP(Table_ExternalData_16[[#This Row],[ManufacturerId]],Blagovna!A:B,2,0)</f>
        <v>Triton</v>
      </c>
    </row>
    <row r="97" spans="1:3" x14ac:dyDescent="0.25">
      <c r="A97">
        <v>8141</v>
      </c>
      <c r="B97">
        <v>484</v>
      </c>
      <c r="C97" t="str">
        <f>VLOOKUP(Table_ExternalData_16[[#This Row],[ManufacturerId]],Blagovna!A:B,2,0)</f>
        <v>Triton</v>
      </c>
    </row>
    <row r="98" spans="1:3" x14ac:dyDescent="0.25">
      <c r="A98">
        <v>8140</v>
      </c>
      <c r="B98">
        <v>484</v>
      </c>
      <c r="C98" t="str">
        <f>VLOOKUP(Table_ExternalData_16[[#This Row],[ManufacturerId]],Blagovna!A:B,2,0)</f>
        <v>Triton</v>
      </c>
    </row>
    <row r="99" spans="1:3" x14ac:dyDescent="0.25">
      <c r="A99">
        <v>8139</v>
      </c>
      <c r="B99">
        <v>484</v>
      </c>
      <c r="C99" t="str">
        <f>VLOOKUP(Table_ExternalData_16[[#This Row],[ManufacturerId]],Blagovna!A:B,2,0)</f>
        <v>Triton</v>
      </c>
    </row>
    <row r="100" spans="1:3" x14ac:dyDescent="0.25">
      <c r="A100">
        <v>8136</v>
      </c>
      <c r="B100">
        <v>484</v>
      </c>
      <c r="C100" t="str">
        <f>VLOOKUP(Table_ExternalData_16[[#This Row],[ManufacturerId]],Blagovna!A:B,2,0)</f>
        <v>Triton</v>
      </c>
    </row>
    <row r="101" spans="1:3" x14ac:dyDescent="0.25">
      <c r="A101">
        <v>8133</v>
      </c>
      <c r="B101">
        <v>484</v>
      </c>
      <c r="C101" t="str">
        <f>VLOOKUP(Table_ExternalData_16[[#This Row],[ManufacturerId]],Blagovna!A:B,2,0)</f>
        <v>Triton</v>
      </c>
    </row>
    <row r="102" spans="1:3" x14ac:dyDescent="0.25">
      <c r="A102">
        <v>8132</v>
      </c>
      <c r="B102">
        <v>484</v>
      </c>
      <c r="C102" t="str">
        <f>VLOOKUP(Table_ExternalData_16[[#This Row],[ManufacturerId]],Blagovna!A:B,2,0)</f>
        <v>Triton</v>
      </c>
    </row>
    <row r="103" spans="1:3" x14ac:dyDescent="0.25">
      <c r="A103">
        <v>8131</v>
      </c>
      <c r="B103">
        <v>484</v>
      </c>
      <c r="C103" t="str">
        <f>VLOOKUP(Table_ExternalData_16[[#This Row],[ManufacturerId]],Blagovna!A:B,2,0)</f>
        <v>Triton</v>
      </c>
    </row>
    <row r="104" spans="1:3" x14ac:dyDescent="0.25">
      <c r="A104">
        <v>8130</v>
      </c>
      <c r="B104">
        <v>484</v>
      </c>
      <c r="C104" t="str">
        <f>VLOOKUP(Table_ExternalData_16[[#This Row],[ManufacturerId]],Blagovna!A:B,2,0)</f>
        <v>Triton</v>
      </c>
    </row>
    <row r="105" spans="1:3" x14ac:dyDescent="0.25">
      <c r="A105">
        <v>8129</v>
      </c>
      <c r="B105">
        <v>484</v>
      </c>
      <c r="C105" t="str">
        <f>VLOOKUP(Table_ExternalData_16[[#This Row],[ManufacturerId]],Blagovna!A:B,2,0)</f>
        <v>Triton</v>
      </c>
    </row>
    <row r="106" spans="1:3" x14ac:dyDescent="0.25">
      <c r="A106">
        <v>8128</v>
      </c>
      <c r="B106">
        <v>484</v>
      </c>
      <c r="C106" t="str">
        <f>VLOOKUP(Table_ExternalData_16[[#This Row],[ManufacturerId]],Blagovna!A:B,2,0)</f>
        <v>Triton</v>
      </c>
    </row>
    <row r="107" spans="1:3" x14ac:dyDescent="0.25">
      <c r="A107">
        <v>8127</v>
      </c>
      <c r="B107">
        <v>484</v>
      </c>
      <c r="C107" t="str">
        <f>VLOOKUP(Table_ExternalData_16[[#This Row],[ManufacturerId]],Blagovna!A:B,2,0)</f>
        <v>Triton</v>
      </c>
    </row>
    <row r="108" spans="1:3" x14ac:dyDescent="0.25">
      <c r="A108">
        <v>8126</v>
      </c>
      <c r="B108">
        <v>484</v>
      </c>
      <c r="C108" t="str">
        <f>VLOOKUP(Table_ExternalData_16[[#This Row],[ManufacturerId]],Blagovna!A:B,2,0)</f>
        <v>Triton</v>
      </c>
    </row>
    <row r="109" spans="1:3" x14ac:dyDescent="0.25">
      <c r="A109">
        <v>8125</v>
      </c>
      <c r="B109">
        <v>484</v>
      </c>
      <c r="C109" t="str">
        <f>VLOOKUP(Table_ExternalData_16[[#This Row],[ManufacturerId]],Blagovna!A:B,2,0)</f>
        <v>Triton</v>
      </c>
    </row>
    <row r="110" spans="1:3" x14ac:dyDescent="0.25">
      <c r="A110">
        <v>7988</v>
      </c>
      <c r="B110">
        <v>484</v>
      </c>
      <c r="C110" t="str">
        <f>VLOOKUP(Table_ExternalData_16[[#This Row],[ManufacturerId]],Blagovna!A:B,2,0)</f>
        <v>Triton</v>
      </c>
    </row>
    <row r="111" spans="1:3" x14ac:dyDescent="0.25">
      <c r="A111">
        <v>7817</v>
      </c>
      <c r="B111">
        <v>484</v>
      </c>
      <c r="C111" t="str">
        <f>VLOOKUP(Table_ExternalData_16[[#This Row],[ManufacturerId]],Blagovna!A:B,2,0)</f>
        <v>Triton</v>
      </c>
    </row>
    <row r="112" spans="1:3" x14ac:dyDescent="0.25">
      <c r="A112">
        <v>7808</v>
      </c>
      <c r="B112">
        <v>484</v>
      </c>
      <c r="C112" t="str">
        <f>VLOOKUP(Table_ExternalData_16[[#This Row],[ManufacturerId]],Blagovna!A:B,2,0)</f>
        <v>Triton</v>
      </c>
    </row>
    <row r="113" spans="1:3" x14ac:dyDescent="0.25">
      <c r="A113">
        <v>7806</v>
      </c>
      <c r="B113">
        <v>484</v>
      </c>
      <c r="C113" t="str">
        <f>VLOOKUP(Table_ExternalData_16[[#This Row],[ManufacturerId]],Blagovna!A:B,2,0)</f>
        <v>Triton</v>
      </c>
    </row>
    <row r="114" spans="1:3" x14ac:dyDescent="0.25">
      <c r="A114">
        <v>7803</v>
      </c>
      <c r="B114">
        <v>484</v>
      </c>
      <c r="C114" t="str">
        <f>VLOOKUP(Table_ExternalData_16[[#This Row],[ManufacturerId]],Blagovna!A:B,2,0)</f>
        <v>Triton</v>
      </c>
    </row>
    <row r="115" spans="1:3" x14ac:dyDescent="0.25">
      <c r="A115">
        <v>7340</v>
      </c>
      <c r="B115">
        <v>484</v>
      </c>
      <c r="C115" t="str">
        <f>VLOOKUP(Table_ExternalData_16[[#This Row],[ManufacturerId]],Blagovna!A:B,2,0)</f>
        <v>Triton</v>
      </c>
    </row>
    <row r="116" spans="1:3" x14ac:dyDescent="0.25">
      <c r="A116">
        <v>7339</v>
      </c>
      <c r="B116">
        <v>484</v>
      </c>
      <c r="C116" t="str">
        <f>VLOOKUP(Table_ExternalData_16[[#This Row],[ManufacturerId]],Blagovna!A:B,2,0)</f>
        <v>Triton</v>
      </c>
    </row>
    <row r="117" spans="1:3" x14ac:dyDescent="0.25">
      <c r="A117">
        <v>7338</v>
      </c>
      <c r="B117">
        <v>484</v>
      </c>
      <c r="C117" t="str">
        <f>VLOOKUP(Table_ExternalData_16[[#This Row],[ManufacturerId]],Blagovna!A:B,2,0)</f>
        <v>Triton</v>
      </c>
    </row>
    <row r="118" spans="1:3" x14ac:dyDescent="0.25">
      <c r="A118">
        <v>7337</v>
      </c>
      <c r="B118">
        <v>484</v>
      </c>
      <c r="C118" t="str">
        <f>VLOOKUP(Table_ExternalData_16[[#This Row],[ManufacturerId]],Blagovna!A:B,2,0)</f>
        <v>Triton</v>
      </c>
    </row>
    <row r="119" spans="1:3" x14ac:dyDescent="0.25">
      <c r="A119">
        <v>7336</v>
      </c>
      <c r="B119">
        <v>484</v>
      </c>
      <c r="C119" t="str">
        <f>VLOOKUP(Table_ExternalData_16[[#This Row],[ManufacturerId]],Blagovna!A:B,2,0)</f>
        <v>Triton</v>
      </c>
    </row>
    <row r="120" spans="1:3" x14ac:dyDescent="0.25">
      <c r="A120">
        <v>7334</v>
      </c>
      <c r="B120">
        <v>484</v>
      </c>
      <c r="C120" t="str">
        <f>VLOOKUP(Table_ExternalData_16[[#This Row],[ManufacturerId]],Blagovna!A:B,2,0)</f>
        <v>Triton</v>
      </c>
    </row>
    <row r="121" spans="1:3" x14ac:dyDescent="0.25">
      <c r="A121">
        <v>7328</v>
      </c>
      <c r="B121">
        <v>484</v>
      </c>
      <c r="C121" t="str">
        <f>VLOOKUP(Table_ExternalData_16[[#This Row],[ManufacturerId]],Blagovna!A:B,2,0)</f>
        <v>Triton</v>
      </c>
    </row>
    <row r="122" spans="1:3" x14ac:dyDescent="0.25">
      <c r="A122">
        <v>7327</v>
      </c>
      <c r="B122">
        <v>484</v>
      </c>
      <c r="C122" t="str">
        <f>VLOOKUP(Table_ExternalData_16[[#This Row],[ManufacturerId]],Blagovna!A:B,2,0)</f>
        <v>Triton</v>
      </c>
    </row>
    <row r="123" spans="1:3" x14ac:dyDescent="0.25">
      <c r="A123">
        <v>7323</v>
      </c>
      <c r="B123">
        <v>484</v>
      </c>
      <c r="C123" t="str">
        <f>VLOOKUP(Table_ExternalData_16[[#This Row],[ManufacturerId]],Blagovna!A:B,2,0)</f>
        <v>Triton</v>
      </c>
    </row>
    <row r="124" spans="1:3" x14ac:dyDescent="0.25">
      <c r="A124">
        <v>7322</v>
      </c>
      <c r="B124">
        <v>484</v>
      </c>
      <c r="C124" t="str">
        <f>VLOOKUP(Table_ExternalData_16[[#This Row],[ManufacturerId]],Blagovna!A:B,2,0)</f>
        <v>Triton</v>
      </c>
    </row>
    <row r="125" spans="1:3" x14ac:dyDescent="0.25">
      <c r="A125">
        <v>7320</v>
      </c>
      <c r="B125">
        <v>484</v>
      </c>
      <c r="C125" t="str">
        <f>VLOOKUP(Table_ExternalData_16[[#This Row],[ManufacturerId]],Blagovna!A:B,2,0)</f>
        <v>Triton</v>
      </c>
    </row>
    <row r="126" spans="1:3" x14ac:dyDescent="0.25">
      <c r="A126">
        <v>7318</v>
      </c>
      <c r="B126">
        <v>484</v>
      </c>
      <c r="C126" t="str">
        <f>VLOOKUP(Table_ExternalData_16[[#This Row],[ManufacturerId]],Blagovna!A:B,2,0)</f>
        <v>Triton</v>
      </c>
    </row>
    <row r="127" spans="1:3" x14ac:dyDescent="0.25">
      <c r="A127">
        <v>7317</v>
      </c>
      <c r="B127">
        <v>484</v>
      </c>
      <c r="C127" t="str">
        <f>VLOOKUP(Table_ExternalData_16[[#This Row],[ManufacturerId]],Blagovna!A:B,2,0)</f>
        <v>Triton</v>
      </c>
    </row>
    <row r="128" spans="1:3" x14ac:dyDescent="0.25">
      <c r="A128">
        <v>7313</v>
      </c>
      <c r="B128">
        <v>484</v>
      </c>
      <c r="C128" t="str">
        <f>VLOOKUP(Table_ExternalData_16[[#This Row],[ManufacturerId]],Blagovna!A:B,2,0)</f>
        <v>Triton</v>
      </c>
    </row>
    <row r="129" spans="1:3" x14ac:dyDescent="0.25">
      <c r="A129">
        <v>7312</v>
      </c>
      <c r="B129">
        <v>484</v>
      </c>
      <c r="C129" t="str">
        <f>VLOOKUP(Table_ExternalData_16[[#This Row],[ManufacturerId]],Blagovna!A:B,2,0)</f>
        <v>Triton</v>
      </c>
    </row>
    <row r="130" spans="1:3" x14ac:dyDescent="0.25">
      <c r="A130">
        <v>7311</v>
      </c>
      <c r="B130">
        <v>484</v>
      </c>
      <c r="C130" t="str">
        <f>VLOOKUP(Table_ExternalData_16[[#This Row],[ManufacturerId]],Blagovna!A:B,2,0)</f>
        <v>Triton</v>
      </c>
    </row>
    <row r="131" spans="1:3" x14ac:dyDescent="0.25">
      <c r="A131">
        <v>7307</v>
      </c>
      <c r="B131">
        <v>484</v>
      </c>
      <c r="C131" t="str">
        <f>VLOOKUP(Table_ExternalData_16[[#This Row],[ManufacturerId]],Blagovna!A:B,2,0)</f>
        <v>Triton</v>
      </c>
    </row>
    <row r="132" spans="1:3" x14ac:dyDescent="0.25">
      <c r="A132">
        <v>7306</v>
      </c>
      <c r="B132">
        <v>484</v>
      </c>
      <c r="C132" t="str">
        <f>VLOOKUP(Table_ExternalData_16[[#This Row],[ManufacturerId]],Blagovna!A:B,2,0)</f>
        <v>Triton</v>
      </c>
    </row>
    <row r="133" spans="1:3" x14ac:dyDescent="0.25">
      <c r="A133">
        <v>7305</v>
      </c>
      <c r="B133">
        <v>484</v>
      </c>
      <c r="C133" t="str">
        <f>VLOOKUP(Table_ExternalData_16[[#This Row],[ManufacturerId]],Blagovna!A:B,2,0)</f>
        <v>Triton</v>
      </c>
    </row>
    <row r="134" spans="1:3" x14ac:dyDescent="0.25">
      <c r="A134">
        <v>7304</v>
      </c>
      <c r="B134">
        <v>484</v>
      </c>
      <c r="C134" t="str">
        <f>VLOOKUP(Table_ExternalData_16[[#This Row],[ManufacturerId]],Blagovna!A:B,2,0)</f>
        <v>Triton</v>
      </c>
    </row>
    <row r="135" spans="1:3" x14ac:dyDescent="0.25">
      <c r="A135">
        <v>7303</v>
      </c>
      <c r="B135">
        <v>484</v>
      </c>
      <c r="C135" t="str">
        <f>VLOOKUP(Table_ExternalData_16[[#This Row],[ManufacturerId]],Blagovna!A:B,2,0)</f>
        <v>Triton</v>
      </c>
    </row>
    <row r="136" spans="1:3" x14ac:dyDescent="0.25">
      <c r="A136">
        <v>7297</v>
      </c>
      <c r="B136">
        <v>484</v>
      </c>
      <c r="C136" t="str">
        <f>VLOOKUP(Table_ExternalData_16[[#This Row],[ManufacturerId]],Blagovna!A:B,2,0)</f>
        <v>Triton</v>
      </c>
    </row>
    <row r="137" spans="1:3" x14ac:dyDescent="0.25">
      <c r="A137">
        <v>7296</v>
      </c>
      <c r="B137">
        <v>484</v>
      </c>
      <c r="C137" t="str">
        <f>VLOOKUP(Table_ExternalData_16[[#This Row],[ManufacturerId]],Blagovna!A:B,2,0)</f>
        <v>Triton</v>
      </c>
    </row>
    <row r="138" spans="1:3" x14ac:dyDescent="0.25">
      <c r="A138">
        <v>7292</v>
      </c>
      <c r="B138">
        <v>484</v>
      </c>
      <c r="C138" t="str">
        <f>VLOOKUP(Table_ExternalData_16[[#This Row],[ManufacturerId]],Blagovna!A:B,2,0)</f>
        <v>Triton</v>
      </c>
    </row>
    <row r="139" spans="1:3" x14ac:dyDescent="0.25">
      <c r="A139">
        <v>7288</v>
      </c>
      <c r="B139">
        <v>484</v>
      </c>
      <c r="C139" t="str">
        <f>VLOOKUP(Table_ExternalData_16[[#This Row],[ManufacturerId]],Blagovna!A:B,2,0)</f>
        <v>Triton</v>
      </c>
    </row>
    <row r="140" spans="1:3" x14ac:dyDescent="0.25">
      <c r="A140">
        <v>7279</v>
      </c>
      <c r="B140">
        <v>484</v>
      </c>
      <c r="C140" t="str">
        <f>VLOOKUP(Table_ExternalData_16[[#This Row],[ManufacturerId]],Blagovna!A:B,2,0)</f>
        <v>Triton</v>
      </c>
    </row>
    <row r="141" spans="1:3" x14ac:dyDescent="0.25">
      <c r="A141">
        <v>7275</v>
      </c>
      <c r="B141">
        <v>484</v>
      </c>
      <c r="C141" t="str">
        <f>VLOOKUP(Table_ExternalData_16[[#This Row],[ManufacturerId]],Blagovna!A:B,2,0)</f>
        <v>Triton</v>
      </c>
    </row>
    <row r="142" spans="1:3" x14ac:dyDescent="0.25">
      <c r="A142">
        <v>7269</v>
      </c>
      <c r="B142">
        <v>484</v>
      </c>
      <c r="C142" t="str">
        <f>VLOOKUP(Table_ExternalData_16[[#This Row],[ManufacturerId]],Blagovna!A:B,2,0)</f>
        <v>Triton</v>
      </c>
    </row>
    <row r="143" spans="1:3" x14ac:dyDescent="0.25">
      <c r="A143">
        <v>7258</v>
      </c>
      <c r="B143">
        <v>484</v>
      </c>
      <c r="C143" t="str">
        <f>VLOOKUP(Table_ExternalData_16[[#This Row],[ManufacturerId]],Blagovna!A:B,2,0)</f>
        <v>Triton</v>
      </c>
    </row>
    <row r="144" spans="1:3" x14ac:dyDescent="0.25">
      <c r="A144">
        <v>7257</v>
      </c>
      <c r="B144">
        <v>484</v>
      </c>
      <c r="C144" t="str">
        <f>VLOOKUP(Table_ExternalData_16[[#This Row],[ManufacturerId]],Blagovna!A:B,2,0)</f>
        <v>Triton</v>
      </c>
    </row>
    <row r="145" spans="1:3" x14ac:dyDescent="0.25">
      <c r="A145">
        <v>7256</v>
      </c>
      <c r="B145">
        <v>484</v>
      </c>
      <c r="C145" t="str">
        <f>VLOOKUP(Table_ExternalData_16[[#This Row],[ManufacturerId]],Blagovna!A:B,2,0)</f>
        <v>Triton</v>
      </c>
    </row>
    <row r="146" spans="1:3" x14ac:dyDescent="0.25">
      <c r="A146">
        <v>7253</v>
      </c>
      <c r="B146">
        <v>484</v>
      </c>
      <c r="C146" t="str">
        <f>VLOOKUP(Table_ExternalData_16[[#This Row],[ManufacturerId]],Blagovna!A:B,2,0)</f>
        <v>Triton</v>
      </c>
    </row>
    <row r="147" spans="1:3" x14ac:dyDescent="0.25">
      <c r="A147">
        <v>7252</v>
      </c>
      <c r="B147">
        <v>484</v>
      </c>
      <c r="C147" t="str">
        <f>VLOOKUP(Table_ExternalData_16[[#This Row],[ManufacturerId]],Blagovna!A:B,2,0)</f>
        <v>Triton</v>
      </c>
    </row>
    <row r="148" spans="1:3" x14ac:dyDescent="0.25">
      <c r="A148">
        <v>7249</v>
      </c>
      <c r="B148">
        <v>484</v>
      </c>
      <c r="C148" t="str">
        <f>VLOOKUP(Table_ExternalData_16[[#This Row],[ManufacturerId]],Blagovna!A:B,2,0)</f>
        <v>Triton</v>
      </c>
    </row>
    <row r="149" spans="1:3" x14ac:dyDescent="0.25">
      <c r="A149">
        <v>7245</v>
      </c>
      <c r="B149">
        <v>484</v>
      </c>
      <c r="C149" t="str">
        <f>VLOOKUP(Table_ExternalData_16[[#This Row],[ManufacturerId]],Blagovna!A:B,2,0)</f>
        <v>Triton</v>
      </c>
    </row>
    <row r="150" spans="1:3" x14ac:dyDescent="0.25">
      <c r="A150">
        <v>7240</v>
      </c>
      <c r="B150">
        <v>484</v>
      </c>
      <c r="C150" t="str">
        <f>VLOOKUP(Table_ExternalData_16[[#This Row],[ManufacturerId]],Blagovna!A:B,2,0)</f>
        <v>Triton</v>
      </c>
    </row>
    <row r="151" spans="1:3" x14ac:dyDescent="0.25">
      <c r="A151">
        <v>7233</v>
      </c>
      <c r="B151">
        <v>484</v>
      </c>
      <c r="C151" t="str">
        <f>VLOOKUP(Table_ExternalData_16[[#This Row],[ManufacturerId]],Blagovna!A:B,2,0)</f>
        <v>Triton</v>
      </c>
    </row>
    <row r="152" spans="1:3" x14ac:dyDescent="0.25">
      <c r="A152">
        <v>7231</v>
      </c>
      <c r="B152">
        <v>484</v>
      </c>
      <c r="C152" t="str">
        <f>VLOOKUP(Table_ExternalData_16[[#This Row],[ManufacturerId]],Blagovna!A:B,2,0)</f>
        <v>Triton</v>
      </c>
    </row>
    <row r="153" spans="1:3" x14ac:dyDescent="0.25">
      <c r="A153">
        <v>7230</v>
      </c>
      <c r="B153">
        <v>484</v>
      </c>
      <c r="C153" t="str">
        <f>VLOOKUP(Table_ExternalData_16[[#This Row],[ManufacturerId]],Blagovna!A:B,2,0)</f>
        <v>Triton</v>
      </c>
    </row>
    <row r="154" spans="1:3" x14ac:dyDescent="0.25">
      <c r="A154">
        <v>7226</v>
      </c>
      <c r="B154">
        <v>484</v>
      </c>
      <c r="C154" t="str">
        <f>VLOOKUP(Table_ExternalData_16[[#This Row],[ManufacturerId]],Blagovna!A:B,2,0)</f>
        <v>Triton</v>
      </c>
    </row>
    <row r="155" spans="1:3" x14ac:dyDescent="0.25">
      <c r="A155">
        <v>7225</v>
      </c>
      <c r="B155">
        <v>484</v>
      </c>
      <c r="C155" t="str">
        <f>VLOOKUP(Table_ExternalData_16[[#This Row],[ManufacturerId]],Blagovna!A:B,2,0)</f>
        <v>Triton</v>
      </c>
    </row>
    <row r="156" spans="1:3" x14ac:dyDescent="0.25">
      <c r="A156">
        <v>7224</v>
      </c>
      <c r="B156">
        <v>484</v>
      </c>
      <c r="C156" t="str">
        <f>VLOOKUP(Table_ExternalData_16[[#This Row],[ManufacturerId]],Blagovna!A:B,2,0)</f>
        <v>Triton</v>
      </c>
    </row>
    <row r="157" spans="1:3" x14ac:dyDescent="0.25">
      <c r="A157">
        <v>7223</v>
      </c>
      <c r="B157">
        <v>484</v>
      </c>
      <c r="C157" t="str">
        <f>VLOOKUP(Table_ExternalData_16[[#This Row],[ManufacturerId]],Blagovna!A:B,2,0)</f>
        <v>Triton</v>
      </c>
    </row>
    <row r="158" spans="1:3" x14ac:dyDescent="0.25">
      <c r="A158">
        <v>7222</v>
      </c>
      <c r="B158">
        <v>484</v>
      </c>
      <c r="C158" t="str">
        <f>VLOOKUP(Table_ExternalData_16[[#This Row],[ManufacturerId]],Blagovna!A:B,2,0)</f>
        <v>Triton</v>
      </c>
    </row>
    <row r="159" spans="1:3" x14ac:dyDescent="0.25">
      <c r="A159">
        <v>7221</v>
      </c>
      <c r="B159">
        <v>484</v>
      </c>
      <c r="C159" t="str">
        <f>VLOOKUP(Table_ExternalData_16[[#This Row],[ManufacturerId]],Blagovna!A:B,2,0)</f>
        <v>Triton</v>
      </c>
    </row>
    <row r="160" spans="1:3" x14ac:dyDescent="0.25">
      <c r="A160">
        <v>7212</v>
      </c>
      <c r="B160">
        <v>484</v>
      </c>
      <c r="C160" t="str">
        <f>VLOOKUP(Table_ExternalData_16[[#This Row],[ManufacturerId]],Blagovna!A:B,2,0)</f>
        <v>Triton</v>
      </c>
    </row>
    <row r="161" spans="1:3" x14ac:dyDescent="0.25">
      <c r="A161">
        <v>7209</v>
      </c>
      <c r="B161">
        <v>484</v>
      </c>
      <c r="C161" t="str">
        <f>VLOOKUP(Table_ExternalData_16[[#This Row],[ManufacturerId]],Blagovna!A:B,2,0)</f>
        <v>Triton</v>
      </c>
    </row>
    <row r="162" spans="1:3" x14ac:dyDescent="0.25">
      <c r="A162">
        <v>7208</v>
      </c>
      <c r="B162">
        <v>484</v>
      </c>
      <c r="C162" t="str">
        <f>VLOOKUP(Table_ExternalData_16[[#This Row],[ManufacturerId]],Blagovna!A:B,2,0)</f>
        <v>Triton</v>
      </c>
    </row>
    <row r="163" spans="1:3" x14ac:dyDescent="0.25">
      <c r="A163">
        <v>6591</v>
      </c>
      <c r="B163">
        <v>484</v>
      </c>
      <c r="C163" t="str">
        <f>VLOOKUP(Table_ExternalData_16[[#This Row],[ManufacturerId]],Blagovna!A:B,2,0)</f>
        <v>Triton</v>
      </c>
    </row>
    <row r="164" spans="1:3" x14ac:dyDescent="0.25">
      <c r="A164">
        <v>6590</v>
      </c>
      <c r="B164">
        <v>484</v>
      </c>
      <c r="C164" t="str">
        <f>VLOOKUP(Table_ExternalData_16[[#This Row],[ManufacturerId]],Blagovna!A:B,2,0)</f>
        <v>Triton</v>
      </c>
    </row>
    <row r="165" spans="1:3" x14ac:dyDescent="0.25">
      <c r="A165">
        <v>5787</v>
      </c>
      <c r="B165">
        <v>484</v>
      </c>
      <c r="C165" t="str">
        <f>VLOOKUP(Table_ExternalData_16[[#This Row],[ManufacturerId]],Blagovna!A:B,2,0)</f>
        <v>Triton</v>
      </c>
    </row>
    <row r="166" spans="1:3" x14ac:dyDescent="0.25">
      <c r="A166">
        <v>5783</v>
      </c>
      <c r="B166">
        <v>484</v>
      </c>
      <c r="C166" t="str">
        <f>VLOOKUP(Table_ExternalData_16[[#This Row],[ManufacturerId]],Blagovna!A:B,2,0)</f>
        <v>Triton</v>
      </c>
    </row>
    <row r="167" spans="1:3" x14ac:dyDescent="0.25">
      <c r="A167">
        <v>5782</v>
      </c>
      <c r="B167">
        <v>484</v>
      </c>
      <c r="C167" t="str">
        <f>VLOOKUP(Table_ExternalData_16[[#This Row],[ManufacturerId]],Blagovna!A:B,2,0)</f>
        <v>Triton</v>
      </c>
    </row>
    <row r="168" spans="1:3" x14ac:dyDescent="0.25">
      <c r="A168">
        <v>5779</v>
      </c>
      <c r="B168">
        <v>484</v>
      </c>
      <c r="C168" t="str">
        <f>VLOOKUP(Table_ExternalData_16[[#This Row],[ManufacturerId]],Blagovna!A:B,2,0)</f>
        <v>Triton</v>
      </c>
    </row>
    <row r="169" spans="1:3" x14ac:dyDescent="0.25">
      <c r="A169">
        <v>10105</v>
      </c>
      <c r="B169">
        <v>482</v>
      </c>
      <c r="C169" t="str">
        <f>VLOOKUP(Table_ExternalData_16[[#This Row],[ManufacturerId]],Blagovna!A:B,2,0)</f>
        <v>Toten</v>
      </c>
    </row>
    <row r="170" spans="1:3" x14ac:dyDescent="0.25">
      <c r="A170">
        <v>10104</v>
      </c>
      <c r="B170">
        <v>482</v>
      </c>
      <c r="C170" t="str">
        <f>VLOOKUP(Table_ExternalData_16[[#This Row],[ManufacturerId]],Blagovna!A:B,2,0)</f>
        <v>Toten</v>
      </c>
    </row>
    <row r="171" spans="1:3" x14ac:dyDescent="0.25">
      <c r="A171">
        <v>10103</v>
      </c>
      <c r="B171">
        <v>482</v>
      </c>
      <c r="C171" t="str">
        <f>VLOOKUP(Table_ExternalData_16[[#This Row],[ManufacturerId]],Blagovna!A:B,2,0)</f>
        <v>Toten</v>
      </c>
    </row>
    <row r="172" spans="1:3" x14ac:dyDescent="0.25">
      <c r="A172">
        <v>10085</v>
      </c>
      <c r="B172">
        <v>482</v>
      </c>
      <c r="C172" t="str">
        <f>VLOOKUP(Table_ExternalData_16[[#This Row],[ManufacturerId]],Blagovna!A:B,2,0)</f>
        <v>Toten</v>
      </c>
    </row>
    <row r="173" spans="1:3" x14ac:dyDescent="0.25">
      <c r="A173">
        <v>7277</v>
      </c>
      <c r="B173">
        <v>482</v>
      </c>
      <c r="C173" t="str">
        <f>VLOOKUP(Table_ExternalData_16[[#This Row],[ManufacturerId]],Blagovna!A:B,2,0)</f>
        <v>Toten</v>
      </c>
    </row>
    <row r="174" spans="1:3" x14ac:dyDescent="0.25">
      <c r="A174">
        <v>9106</v>
      </c>
      <c r="B174">
        <v>480</v>
      </c>
      <c r="C174" t="str">
        <f>VLOOKUP(Table_ExternalData_16[[#This Row],[ManufacturerId]],Blagovna!A:B,2,0)</f>
        <v>Tons</v>
      </c>
    </row>
    <row r="175" spans="1:3" x14ac:dyDescent="0.25">
      <c r="A175">
        <v>12645</v>
      </c>
      <c r="B175">
        <v>478</v>
      </c>
      <c r="C175" t="str">
        <f>VLOOKUP(Table_ExternalData_16[[#This Row],[ManufacturerId]],Blagovna!A:B,2,0)</f>
        <v>Tenda</v>
      </c>
    </row>
    <row r="176" spans="1:3" x14ac:dyDescent="0.25">
      <c r="A176">
        <v>12644</v>
      </c>
      <c r="B176">
        <v>478</v>
      </c>
      <c r="C176" t="str">
        <f>VLOOKUP(Table_ExternalData_16[[#This Row],[ManufacturerId]],Blagovna!A:B,2,0)</f>
        <v>Tenda</v>
      </c>
    </row>
    <row r="177" spans="1:3" x14ac:dyDescent="0.25">
      <c r="A177">
        <v>12643</v>
      </c>
      <c r="B177">
        <v>478</v>
      </c>
      <c r="C177" t="str">
        <f>VLOOKUP(Table_ExternalData_16[[#This Row],[ManufacturerId]],Blagovna!A:B,2,0)</f>
        <v>Tenda</v>
      </c>
    </row>
    <row r="178" spans="1:3" x14ac:dyDescent="0.25">
      <c r="A178">
        <v>12221</v>
      </c>
      <c r="B178">
        <v>478</v>
      </c>
      <c r="C178" t="str">
        <f>VLOOKUP(Table_ExternalData_16[[#This Row],[ManufacturerId]],Blagovna!A:B,2,0)</f>
        <v>Tenda</v>
      </c>
    </row>
    <row r="179" spans="1:3" x14ac:dyDescent="0.25">
      <c r="A179">
        <v>12220</v>
      </c>
      <c r="B179">
        <v>478</v>
      </c>
      <c r="C179" t="str">
        <f>VLOOKUP(Table_ExternalData_16[[#This Row],[ManufacturerId]],Blagovna!A:B,2,0)</f>
        <v>Tenda</v>
      </c>
    </row>
    <row r="180" spans="1:3" x14ac:dyDescent="0.25">
      <c r="A180">
        <v>12219</v>
      </c>
      <c r="B180">
        <v>478</v>
      </c>
      <c r="C180" t="str">
        <f>VLOOKUP(Table_ExternalData_16[[#This Row],[ManufacturerId]],Blagovna!A:B,2,0)</f>
        <v>Tenda</v>
      </c>
    </row>
    <row r="181" spans="1:3" x14ac:dyDescent="0.25">
      <c r="A181">
        <v>12216</v>
      </c>
      <c r="B181">
        <v>478</v>
      </c>
      <c r="C181" t="str">
        <f>VLOOKUP(Table_ExternalData_16[[#This Row],[ManufacturerId]],Blagovna!A:B,2,0)</f>
        <v>Tenda</v>
      </c>
    </row>
    <row r="182" spans="1:3" x14ac:dyDescent="0.25">
      <c r="A182">
        <v>12215</v>
      </c>
      <c r="B182">
        <v>478</v>
      </c>
      <c r="C182" t="str">
        <f>VLOOKUP(Table_ExternalData_16[[#This Row],[ManufacturerId]],Blagovna!A:B,2,0)</f>
        <v>Tenda</v>
      </c>
    </row>
    <row r="183" spans="1:3" x14ac:dyDescent="0.25">
      <c r="A183">
        <v>12214</v>
      </c>
      <c r="B183">
        <v>478</v>
      </c>
      <c r="C183" t="str">
        <f>VLOOKUP(Table_ExternalData_16[[#This Row],[ManufacturerId]],Blagovna!A:B,2,0)</f>
        <v>Tenda</v>
      </c>
    </row>
    <row r="184" spans="1:3" x14ac:dyDescent="0.25">
      <c r="A184">
        <v>12213</v>
      </c>
      <c r="B184">
        <v>478</v>
      </c>
      <c r="C184" t="str">
        <f>VLOOKUP(Table_ExternalData_16[[#This Row],[ManufacturerId]],Blagovna!A:B,2,0)</f>
        <v>Tenda</v>
      </c>
    </row>
    <row r="185" spans="1:3" x14ac:dyDescent="0.25">
      <c r="A185">
        <v>12212</v>
      </c>
      <c r="B185">
        <v>478</v>
      </c>
      <c r="C185" t="str">
        <f>VLOOKUP(Table_ExternalData_16[[#This Row],[ManufacturerId]],Blagovna!A:B,2,0)</f>
        <v>Tenda</v>
      </c>
    </row>
    <row r="186" spans="1:3" x14ac:dyDescent="0.25">
      <c r="A186">
        <v>12209</v>
      </c>
      <c r="B186">
        <v>478</v>
      </c>
      <c r="C186" t="str">
        <f>VLOOKUP(Table_ExternalData_16[[#This Row],[ManufacturerId]],Blagovna!A:B,2,0)</f>
        <v>Tenda</v>
      </c>
    </row>
    <row r="187" spans="1:3" x14ac:dyDescent="0.25">
      <c r="A187">
        <v>11034</v>
      </c>
      <c r="B187">
        <v>478</v>
      </c>
      <c r="C187" t="str">
        <f>VLOOKUP(Table_ExternalData_16[[#This Row],[ManufacturerId]],Blagovna!A:B,2,0)</f>
        <v>Tenda</v>
      </c>
    </row>
    <row r="188" spans="1:3" x14ac:dyDescent="0.25">
      <c r="A188">
        <v>11027</v>
      </c>
      <c r="B188">
        <v>478</v>
      </c>
      <c r="C188" t="str">
        <f>VLOOKUP(Table_ExternalData_16[[#This Row],[ManufacturerId]],Blagovna!A:B,2,0)</f>
        <v>Tenda</v>
      </c>
    </row>
    <row r="189" spans="1:3" x14ac:dyDescent="0.25">
      <c r="A189">
        <v>10928</v>
      </c>
      <c r="B189">
        <v>478</v>
      </c>
      <c r="C189" t="str">
        <f>VLOOKUP(Table_ExternalData_16[[#This Row],[ManufacturerId]],Blagovna!A:B,2,0)</f>
        <v>Tenda</v>
      </c>
    </row>
    <row r="190" spans="1:3" x14ac:dyDescent="0.25">
      <c r="A190">
        <v>10927</v>
      </c>
      <c r="B190">
        <v>478</v>
      </c>
      <c r="C190" t="str">
        <f>VLOOKUP(Table_ExternalData_16[[#This Row],[ManufacturerId]],Blagovna!A:B,2,0)</f>
        <v>Tenda</v>
      </c>
    </row>
    <row r="191" spans="1:3" x14ac:dyDescent="0.25">
      <c r="A191">
        <v>10926</v>
      </c>
      <c r="B191">
        <v>478</v>
      </c>
      <c r="C191" t="str">
        <f>VLOOKUP(Table_ExternalData_16[[#This Row],[ManufacturerId]],Blagovna!A:B,2,0)</f>
        <v>Tenda</v>
      </c>
    </row>
    <row r="192" spans="1:3" x14ac:dyDescent="0.25">
      <c r="A192">
        <v>10925</v>
      </c>
      <c r="B192">
        <v>478</v>
      </c>
      <c r="C192" t="str">
        <f>VLOOKUP(Table_ExternalData_16[[#This Row],[ManufacturerId]],Blagovna!A:B,2,0)</f>
        <v>Tenda</v>
      </c>
    </row>
    <row r="193" spans="1:3" x14ac:dyDescent="0.25">
      <c r="A193">
        <v>10924</v>
      </c>
      <c r="B193">
        <v>478</v>
      </c>
      <c r="C193" t="str">
        <f>VLOOKUP(Table_ExternalData_16[[#This Row],[ManufacturerId]],Blagovna!A:B,2,0)</f>
        <v>Tenda</v>
      </c>
    </row>
    <row r="194" spans="1:3" x14ac:dyDescent="0.25">
      <c r="A194">
        <v>9171</v>
      </c>
      <c r="B194">
        <v>478</v>
      </c>
      <c r="C194" t="str">
        <f>VLOOKUP(Table_ExternalData_16[[#This Row],[ManufacturerId]],Blagovna!A:B,2,0)</f>
        <v>Tenda</v>
      </c>
    </row>
    <row r="195" spans="1:3" x14ac:dyDescent="0.25">
      <c r="A195">
        <v>9159</v>
      </c>
      <c r="B195">
        <v>478</v>
      </c>
      <c r="C195" t="str">
        <f>VLOOKUP(Table_ExternalData_16[[#This Row],[ManufacturerId]],Blagovna!A:B,2,0)</f>
        <v>Tenda</v>
      </c>
    </row>
    <row r="196" spans="1:3" x14ac:dyDescent="0.25">
      <c r="A196">
        <v>9155</v>
      </c>
      <c r="B196">
        <v>478</v>
      </c>
      <c r="C196" t="str">
        <f>VLOOKUP(Table_ExternalData_16[[#This Row],[ManufacturerId]],Blagovna!A:B,2,0)</f>
        <v>Tenda</v>
      </c>
    </row>
    <row r="197" spans="1:3" x14ac:dyDescent="0.25">
      <c r="A197">
        <v>9149</v>
      </c>
      <c r="B197">
        <v>478</v>
      </c>
      <c r="C197" t="str">
        <f>VLOOKUP(Table_ExternalData_16[[#This Row],[ManufacturerId]],Blagovna!A:B,2,0)</f>
        <v>Tenda</v>
      </c>
    </row>
    <row r="198" spans="1:3" x14ac:dyDescent="0.25">
      <c r="A198">
        <v>9145</v>
      </c>
      <c r="B198">
        <v>478</v>
      </c>
      <c r="C198" t="str">
        <f>VLOOKUP(Table_ExternalData_16[[#This Row],[ManufacturerId]],Blagovna!A:B,2,0)</f>
        <v>Tenda</v>
      </c>
    </row>
    <row r="199" spans="1:3" x14ac:dyDescent="0.25">
      <c r="A199">
        <v>9140</v>
      </c>
      <c r="B199">
        <v>478</v>
      </c>
      <c r="C199" t="str">
        <f>VLOOKUP(Table_ExternalData_16[[#This Row],[ManufacturerId]],Blagovna!A:B,2,0)</f>
        <v>Tenda</v>
      </c>
    </row>
    <row r="200" spans="1:3" x14ac:dyDescent="0.25">
      <c r="A200">
        <v>9138</v>
      </c>
      <c r="B200">
        <v>478</v>
      </c>
      <c r="C200" t="str">
        <f>VLOOKUP(Table_ExternalData_16[[#This Row],[ManufacturerId]],Blagovna!A:B,2,0)</f>
        <v>Tenda</v>
      </c>
    </row>
    <row r="201" spans="1:3" x14ac:dyDescent="0.25">
      <c r="A201">
        <v>9137</v>
      </c>
      <c r="B201">
        <v>478</v>
      </c>
      <c r="C201" t="str">
        <f>VLOOKUP(Table_ExternalData_16[[#This Row],[ManufacturerId]],Blagovna!A:B,2,0)</f>
        <v>Tenda</v>
      </c>
    </row>
    <row r="202" spans="1:3" x14ac:dyDescent="0.25">
      <c r="A202">
        <v>9133</v>
      </c>
      <c r="B202">
        <v>478</v>
      </c>
      <c r="C202" t="str">
        <f>VLOOKUP(Table_ExternalData_16[[#This Row],[ManufacturerId]],Blagovna!A:B,2,0)</f>
        <v>Tenda</v>
      </c>
    </row>
    <row r="203" spans="1:3" x14ac:dyDescent="0.25">
      <c r="A203">
        <v>9126</v>
      </c>
      <c r="B203">
        <v>478</v>
      </c>
      <c r="C203" t="str">
        <f>VLOOKUP(Table_ExternalData_16[[#This Row],[ManufacturerId]],Blagovna!A:B,2,0)</f>
        <v>Tenda</v>
      </c>
    </row>
    <row r="204" spans="1:3" x14ac:dyDescent="0.25">
      <c r="A204">
        <v>9123</v>
      </c>
      <c r="B204">
        <v>478</v>
      </c>
      <c r="C204" t="str">
        <f>VLOOKUP(Table_ExternalData_16[[#This Row],[ManufacturerId]],Blagovna!A:B,2,0)</f>
        <v>Tenda</v>
      </c>
    </row>
    <row r="205" spans="1:3" x14ac:dyDescent="0.25">
      <c r="A205">
        <v>8083</v>
      </c>
      <c r="B205">
        <v>478</v>
      </c>
      <c r="C205" t="str">
        <f>VLOOKUP(Table_ExternalData_16[[#This Row],[ManufacturerId]],Blagovna!A:B,2,0)</f>
        <v>Tenda</v>
      </c>
    </row>
    <row r="206" spans="1:3" x14ac:dyDescent="0.25">
      <c r="A206">
        <v>8081</v>
      </c>
      <c r="B206">
        <v>478</v>
      </c>
      <c r="C206" t="str">
        <f>VLOOKUP(Table_ExternalData_16[[#This Row],[ManufacturerId]],Blagovna!A:B,2,0)</f>
        <v>Tenda</v>
      </c>
    </row>
    <row r="207" spans="1:3" x14ac:dyDescent="0.25">
      <c r="A207">
        <v>6585</v>
      </c>
      <c r="B207">
        <v>478</v>
      </c>
      <c r="C207" t="str">
        <f>VLOOKUP(Table_ExternalData_16[[#This Row],[ManufacturerId]],Blagovna!A:B,2,0)</f>
        <v>Tenda</v>
      </c>
    </row>
    <row r="208" spans="1:3" x14ac:dyDescent="0.25">
      <c r="A208">
        <v>5659</v>
      </c>
      <c r="B208">
        <v>478</v>
      </c>
      <c r="C208" t="str">
        <f>VLOOKUP(Table_ExternalData_16[[#This Row],[ManufacturerId]],Blagovna!A:B,2,0)</f>
        <v>Tenda</v>
      </c>
    </row>
    <row r="209" spans="1:3" x14ac:dyDescent="0.25">
      <c r="A209">
        <v>5656</v>
      </c>
      <c r="B209">
        <v>478</v>
      </c>
      <c r="C209" t="str">
        <f>VLOOKUP(Table_ExternalData_16[[#This Row],[ManufacturerId]],Blagovna!A:B,2,0)</f>
        <v>Tenda</v>
      </c>
    </row>
    <row r="210" spans="1:3" x14ac:dyDescent="0.25">
      <c r="A210">
        <v>5649</v>
      </c>
      <c r="B210">
        <v>478</v>
      </c>
      <c r="C210" t="str">
        <f>VLOOKUP(Table_ExternalData_16[[#This Row],[ManufacturerId]],Blagovna!A:B,2,0)</f>
        <v>Tenda</v>
      </c>
    </row>
    <row r="211" spans="1:3" x14ac:dyDescent="0.25">
      <c r="A211">
        <v>5643</v>
      </c>
      <c r="B211">
        <v>478</v>
      </c>
      <c r="C211" t="str">
        <f>VLOOKUP(Table_ExternalData_16[[#This Row],[ManufacturerId]],Blagovna!A:B,2,0)</f>
        <v>Tenda</v>
      </c>
    </row>
    <row r="212" spans="1:3" x14ac:dyDescent="0.25">
      <c r="A212">
        <v>5642</v>
      </c>
      <c r="B212">
        <v>478</v>
      </c>
      <c r="C212" t="str">
        <f>VLOOKUP(Table_ExternalData_16[[#This Row],[ManufacturerId]],Blagovna!A:B,2,0)</f>
        <v>Tenda</v>
      </c>
    </row>
    <row r="213" spans="1:3" x14ac:dyDescent="0.25">
      <c r="A213">
        <v>5641</v>
      </c>
      <c r="B213">
        <v>478</v>
      </c>
      <c r="C213" t="str">
        <f>VLOOKUP(Table_ExternalData_16[[#This Row],[ManufacturerId]],Blagovna!A:B,2,0)</f>
        <v>Tenda</v>
      </c>
    </row>
    <row r="214" spans="1:3" x14ac:dyDescent="0.25">
      <c r="A214">
        <v>5638</v>
      </c>
      <c r="B214">
        <v>478</v>
      </c>
      <c r="C214" t="str">
        <f>VLOOKUP(Table_ExternalData_16[[#This Row],[ManufacturerId]],Blagovna!A:B,2,0)</f>
        <v>Tenda</v>
      </c>
    </row>
    <row r="215" spans="1:3" x14ac:dyDescent="0.25">
      <c r="A215">
        <v>5617</v>
      </c>
      <c r="B215">
        <v>478</v>
      </c>
      <c r="C215" t="str">
        <f>VLOOKUP(Table_ExternalData_16[[#This Row],[ManufacturerId]],Blagovna!A:B,2,0)</f>
        <v>Tenda</v>
      </c>
    </row>
    <row r="216" spans="1:3" x14ac:dyDescent="0.25">
      <c r="A216">
        <v>5606</v>
      </c>
      <c r="B216">
        <v>478</v>
      </c>
      <c r="C216" t="str">
        <f>VLOOKUP(Table_ExternalData_16[[#This Row],[ManufacturerId]],Blagovna!A:B,2,0)</f>
        <v>Tenda</v>
      </c>
    </row>
    <row r="217" spans="1:3" x14ac:dyDescent="0.25">
      <c r="A217">
        <v>5605</v>
      </c>
      <c r="B217">
        <v>478</v>
      </c>
      <c r="C217" t="str">
        <f>VLOOKUP(Table_ExternalData_16[[#This Row],[ManufacturerId]],Blagovna!A:B,2,0)</f>
        <v>Tenda</v>
      </c>
    </row>
    <row r="218" spans="1:3" x14ac:dyDescent="0.25">
      <c r="A218">
        <v>5603</v>
      </c>
      <c r="B218">
        <v>478</v>
      </c>
      <c r="C218" t="str">
        <f>VLOOKUP(Table_ExternalData_16[[#This Row],[ManufacturerId]],Blagovna!A:B,2,0)</f>
        <v>Tenda</v>
      </c>
    </row>
    <row r="219" spans="1:3" x14ac:dyDescent="0.25">
      <c r="A219">
        <v>7708</v>
      </c>
      <c r="B219">
        <v>476</v>
      </c>
      <c r="C219" t="str">
        <f>VLOOKUP(Table_ExternalData_16[[#This Row],[ManufacturerId]],Blagovna!A:B,2,0)</f>
        <v>Synology</v>
      </c>
    </row>
    <row r="220" spans="1:3" x14ac:dyDescent="0.25">
      <c r="A220">
        <v>7707</v>
      </c>
      <c r="B220">
        <v>476</v>
      </c>
      <c r="C220" t="str">
        <f>VLOOKUP(Table_ExternalData_16[[#This Row],[ManufacturerId]],Blagovna!A:B,2,0)</f>
        <v>Synology</v>
      </c>
    </row>
    <row r="221" spans="1:3" x14ac:dyDescent="0.25">
      <c r="A221">
        <v>7706</v>
      </c>
      <c r="B221">
        <v>476</v>
      </c>
      <c r="C221" t="str">
        <f>VLOOKUP(Table_ExternalData_16[[#This Row],[ManufacturerId]],Blagovna!A:B,2,0)</f>
        <v>Synology</v>
      </c>
    </row>
    <row r="222" spans="1:3" x14ac:dyDescent="0.25">
      <c r="A222">
        <v>12172</v>
      </c>
      <c r="B222">
        <v>474</v>
      </c>
      <c r="C222" t="str">
        <f>VLOOKUP(Table_ExternalData_16[[#This Row],[ManufacturerId]],Blagovna!A:B,2,0)</f>
        <v>Stanley</v>
      </c>
    </row>
    <row r="223" spans="1:3" x14ac:dyDescent="0.25">
      <c r="A223">
        <v>12150</v>
      </c>
      <c r="B223">
        <v>474</v>
      </c>
      <c r="C223" t="str">
        <f>VLOOKUP(Table_ExternalData_16[[#This Row],[ManufacturerId]],Blagovna!A:B,2,0)</f>
        <v>Stanley</v>
      </c>
    </row>
    <row r="224" spans="1:3" x14ac:dyDescent="0.25">
      <c r="A224">
        <v>12149</v>
      </c>
      <c r="B224">
        <v>474</v>
      </c>
      <c r="C224" t="str">
        <f>VLOOKUP(Table_ExternalData_16[[#This Row],[ManufacturerId]],Blagovna!A:B,2,0)</f>
        <v>Stanley</v>
      </c>
    </row>
    <row r="225" spans="1:3" x14ac:dyDescent="0.25">
      <c r="A225">
        <v>12148</v>
      </c>
      <c r="B225">
        <v>474</v>
      </c>
      <c r="C225" t="str">
        <f>VLOOKUP(Table_ExternalData_16[[#This Row],[ManufacturerId]],Blagovna!A:B,2,0)</f>
        <v>Stanley</v>
      </c>
    </row>
    <row r="226" spans="1:3" x14ac:dyDescent="0.25">
      <c r="A226">
        <v>12147</v>
      </c>
      <c r="B226">
        <v>474</v>
      </c>
      <c r="C226" t="str">
        <f>VLOOKUP(Table_ExternalData_16[[#This Row],[ManufacturerId]],Blagovna!A:B,2,0)</f>
        <v>Stanley</v>
      </c>
    </row>
    <row r="227" spans="1:3" x14ac:dyDescent="0.25">
      <c r="A227">
        <v>12146</v>
      </c>
      <c r="B227">
        <v>474</v>
      </c>
      <c r="C227" t="str">
        <f>VLOOKUP(Table_ExternalData_16[[#This Row],[ManufacturerId]],Blagovna!A:B,2,0)</f>
        <v>Stanley</v>
      </c>
    </row>
    <row r="228" spans="1:3" x14ac:dyDescent="0.25">
      <c r="A228">
        <v>12145</v>
      </c>
      <c r="B228">
        <v>474</v>
      </c>
      <c r="C228" t="str">
        <f>VLOOKUP(Table_ExternalData_16[[#This Row],[ManufacturerId]],Blagovna!A:B,2,0)</f>
        <v>Stanley</v>
      </c>
    </row>
    <row r="229" spans="1:3" x14ac:dyDescent="0.25">
      <c r="A229">
        <v>12142</v>
      </c>
      <c r="B229">
        <v>474</v>
      </c>
      <c r="C229" t="str">
        <f>VLOOKUP(Table_ExternalData_16[[#This Row],[ManufacturerId]],Blagovna!A:B,2,0)</f>
        <v>Stanley</v>
      </c>
    </row>
    <row r="230" spans="1:3" x14ac:dyDescent="0.25">
      <c r="A230">
        <v>12140</v>
      </c>
      <c r="B230">
        <v>474</v>
      </c>
      <c r="C230" t="str">
        <f>VLOOKUP(Table_ExternalData_16[[#This Row],[ManufacturerId]],Blagovna!A:B,2,0)</f>
        <v>Stanley</v>
      </c>
    </row>
    <row r="231" spans="1:3" x14ac:dyDescent="0.25">
      <c r="A231">
        <v>12139</v>
      </c>
      <c r="B231">
        <v>474</v>
      </c>
      <c r="C231" t="str">
        <f>VLOOKUP(Table_ExternalData_16[[#This Row],[ManufacturerId]],Blagovna!A:B,2,0)</f>
        <v>Stanley</v>
      </c>
    </row>
    <row r="232" spans="1:3" x14ac:dyDescent="0.25">
      <c r="A232">
        <v>12138</v>
      </c>
      <c r="B232">
        <v>474</v>
      </c>
      <c r="C232" t="str">
        <f>VLOOKUP(Table_ExternalData_16[[#This Row],[ManufacturerId]],Blagovna!A:B,2,0)</f>
        <v>Stanley</v>
      </c>
    </row>
    <row r="233" spans="1:3" x14ac:dyDescent="0.25">
      <c r="A233">
        <v>5858</v>
      </c>
      <c r="B233">
        <v>472</v>
      </c>
      <c r="C233" t="str">
        <f>VLOOKUP(Table_ExternalData_16[[#This Row],[ManufacturerId]],Blagovna!A:B,2,0)</f>
        <v>Sinergy</v>
      </c>
    </row>
    <row r="234" spans="1:3" x14ac:dyDescent="0.25">
      <c r="A234">
        <v>5857</v>
      </c>
      <c r="B234">
        <v>472</v>
      </c>
      <c r="C234" t="str">
        <f>VLOOKUP(Table_ExternalData_16[[#This Row],[ManufacturerId]],Blagovna!A:B,2,0)</f>
        <v>Sinergy</v>
      </c>
    </row>
    <row r="235" spans="1:3" x14ac:dyDescent="0.25">
      <c r="A235">
        <v>5856</v>
      </c>
      <c r="B235">
        <v>472</v>
      </c>
      <c r="C235" t="str">
        <f>VLOOKUP(Table_ExternalData_16[[#This Row],[ManufacturerId]],Blagovna!A:B,2,0)</f>
        <v>Sinergy</v>
      </c>
    </row>
    <row r="236" spans="1:3" x14ac:dyDescent="0.25">
      <c r="A236">
        <v>5855</v>
      </c>
      <c r="B236">
        <v>472</v>
      </c>
      <c r="C236" t="str">
        <f>VLOOKUP(Table_ExternalData_16[[#This Row],[ManufacturerId]],Blagovna!A:B,2,0)</f>
        <v>Sinergy</v>
      </c>
    </row>
    <row r="237" spans="1:3" x14ac:dyDescent="0.25">
      <c r="A237">
        <v>5854</v>
      </c>
      <c r="B237">
        <v>472</v>
      </c>
      <c r="C237" t="str">
        <f>VLOOKUP(Table_ExternalData_16[[#This Row],[ManufacturerId]],Blagovna!A:B,2,0)</f>
        <v>Sinergy</v>
      </c>
    </row>
    <row r="238" spans="1:3" x14ac:dyDescent="0.25">
      <c r="A238">
        <v>5853</v>
      </c>
      <c r="B238">
        <v>472</v>
      </c>
      <c r="C238" t="str">
        <f>VLOOKUP(Table_ExternalData_16[[#This Row],[ManufacturerId]],Blagovna!A:B,2,0)</f>
        <v>Sinergy</v>
      </c>
    </row>
    <row r="239" spans="1:3" x14ac:dyDescent="0.25">
      <c r="A239">
        <v>5852</v>
      </c>
      <c r="B239">
        <v>472</v>
      </c>
      <c r="C239" t="str">
        <f>VLOOKUP(Table_ExternalData_16[[#This Row],[ManufacturerId]],Blagovna!A:B,2,0)</f>
        <v>Sinergy</v>
      </c>
    </row>
    <row r="240" spans="1:3" x14ac:dyDescent="0.25">
      <c r="A240">
        <v>9631</v>
      </c>
      <c r="B240">
        <v>469</v>
      </c>
      <c r="C240" t="str">
        <f>VLOOKUP(Table_ExternalData_16[[#This Row],[ManufacturerId]],Blagovna!A:B,2,0)</f>
        <v>Seagate</v>
      </c>
    </row>
    <row r="241" spans="1:3" x14ac:dyDescent="0.25">
      <c r="A241">
        <v>9627</v>
      </c>
      <c r="B241">
        <v>469</v>
      </c>
      <c r="C241" t="str">
        <f>VLOOKUP(Table_ExternalData_16[[#This Row],[ManufacturerId]],Blagovna!A:B,2,0)</f>
        <v>Seagate</v>
      </c>
    </row>
    <row r="242" spans="1:3" x14ac:dyDescent="0.25">
      <c r="A242">
        <v>10961</v>
      </c>
      <c r="B242">
        <v>465</v>
      </c>
      <c r="C242" t="str">
        <f>VLOOKUP(Table_ExternalData_16[[#This Row],[ManufacturerId]],Blagovna!A:B,2,0)</f>
        <v>Roline</v>
      </c>
    </row>
    <row r="243" spans="1:3" x14ac:dyDescent="0.25">
      <c r="A243">
        <v>7071</v>
      </c>
      <c r="B243">
        <v>465</v>
      </c>
      <c r="C243" t="str">
        <f>VLOOKUP(Table_ExternalData_16[[#This Row],[ManufacturerId]],Blagovna!A:B,2,0)</f>
        <v>Roline</v>
      </c>
    </row>
    <row r="244" spans="1:3" x14ac:dyDescent="0.25">
      <c r="A244">
        <v>9198</v>
      </c>
      <c r="B244">
        <v>461</v>
      </c>
      <c r="C244" t="str">
        <f>VLOOKUP(Table_ExternalData_16[[#This Row],[ManufacturerId]],Blagovna!A:B,2,0)</f>
        <v>Papouch</v>
      </c>
    </row>
    <row r="245" spans="1:3" x14ac:dyDescent="0.25">
      <c r="A245">
        <v>9197</v>
      </c>
      <c r="B245">
        <v>461</v>
      </c>
      <c r="C245" t="str">
        <f>VLOOKUP(Table_ExternalData_16[[#This Row],[ManufacturerId]],Blagovna!A:B,2,0)</f>
        <v>Papouch</v>
      </c>
    </row>
    <row r="246" spans="1:3" x14ac:dyDescent="0.25">
      <c r="A246">
        <v>9195</v>
      </c>
      <c r="B246">
        <v>461</v>
      </c>
      <c r="C246" t="str">
        <f>VLOOKUP(Table_ExternalData_16[[#This Row],[ManufacturerId]],Blagovna!A:B,2,0)</f>
        <v>Papouch</v>
      </c>
    </row>
    <row r="247" spans="1:3" x14ac:dyDescent="0.25">
      <c r="A247">
        <v>9194</v>
      </c>
      <c r="B247">
        <v>461</v>
      </c>
      <c r="C247" t="str">
        <f>VLOOKUP(Table_ExternalData_16[[#This Row],[ManufacturerId]],Blagovna!A:B,2,0)</f>
        <v>Papouch</v>
      </c>
    </row>
    <row r="248" spans="1:3" x14ac:dyDescent="0.25">
      <c r="A248">
        <v>9193</v>
      </c>
      <c r="B248">
        <v>461</v>
      </c>
      <c r="C248" t="str">
        <f>VLOOKUP(Table_ExternalData_16[[#This Row],[ManufacturerId]],Blagovna!A:B,2,0)</f>
        <v>Papouch</v>
      </c>
    </row>
    <row r="249" spans="1:3" x14ac:dyDescent="0.25">
      <c r="A249">
        <v>9192</v>
      </c>
      <c r="B249">
        <v>461</v>
      </c>
      <c r="C249" t="str">
        <f>VLOOKUP(Table_ExternalData_16[[#This Row],[ManufacturerId]],Blagovna!A:B,2,0)</f>
        <v>Papouch</v>
      </c>
    </row>
    <row r="250" spans="1:3" x14ac:dyDescent="0.25">
      <c r="A250">
        <v>7200</v>
      </c>
      <c r="B250">
        <v>459</v>
      </c>
      <c r="C250" t="str">
        <f>VLOOKUP(Table_ExternalData_16[[#This Row],[ManufacturerId]],Blagovna!A:B,2,0)</f>
        <v>NIK</v>
      </c>
    </row>
    <row r="251" spans="1:3" x14ac:dyDescent="0.25">
      <c r="A251">
        <v>7199</v>
      </c>
      <c r="B251">
        <v>459</v>
      </c>
      <c r="C251" t="str">
        <f>VLOOKUP(Table_ExternalData_16[[#This Row],[ManufacturerId]],Blagovna!A:B,2,0)</f>
        <v>NIK</v>
      </c>
    </row>
    <row r="252" spans="1:3" x14ac:dyDescent="0.25">
      <c r="A252">
        <v>7198</v>
      </c>
      <c r="B252">
        <v>459</v>
      </c>
      <c r="C252" t="str">
        <f>VLOOKUP(Table_ExternalData_16[[#This Row],[ManufacturerId]],Blagovna!A:B,2,0)</f>
        <v>NIK</v>
      </c>
    </row>
    <row r="253" spans="1:3" x14ac:dyDescent="0.25">
      <c r="A253">
        <v>7197</v>
      </c>
      <c r="B253">
        <v>459</v>
      </c>
      <c r="C253" t="str">
        <f>VLOOKUP(Table_ExternalData_16[[#This Row],[ManufacturerId]],Blagovna!A:B,2,0)</f>
        <v>NIK</v>
      </c>
    </row>
    <row r="254" spans="1:3" x14ac:dyDescent="0.25">
      <c r="A254">
        <v>7196</v>
      </c>
      <c r="B254">
        <v>459</v>
      </c>
      <c r="C254" t="str">
        <f>VLOOKUP(Table_ExternalData_16[[#This Row],[ManufacturerId]],Blagovna!A:B,2,0)</f>
        <v>NIK</v>
      </c>
    </row>
    <row r="255" spans="1:3" x14ac:dyDescent="0.25">
      <c r="A255">
        <v>7195</v>
      </c>
      <c r="B255">
        <v>459</v>
      </c>
      <c r="C255" t="str">
        <f>VLOOKUP(Table_ExternalData_16[[#This Row],[ManufacturerId]],Blagovna!A:B,2,0)</f>
        <v>NIK</v>
      </c>
    </row>
    <row r="256" spans="1:3" x14ac:dyDescent="0.25">
      <c r="A256">
        <v>7194</v>
      </c>
      <c r="B256">
        <v>459</v>
      </c>
      <c r="C256" t="str">
        <f>VLOOKUP(Table_ExternalData_16[[#This Row],[ManufacturerId]],Blagovna!A:B,2,0)</f>
        <v>NIK</v>
      </c>
    </row>
    <row r="257" spans="1:3" x14ac:dyDescent="0.25">
      <c r="A257">
        <v>7193</v>
      </c>
      <c r="B257">
        <v>459</v>
      </c>
      <c r="C257" t="str">
        <f>VLOOKUP(Table_ExternalData_16[[#This Row],[ManufacturerId]],Blagovna!A:B,2,0)</f>
        <v>NIK</v>
      </c>
    </row>
    <row r="258" spans="1:3" x14ac:dyDescent="0.25">
      <c r="A258">
        <v>7192</v>
      </c>
      <c r="B258">
        <v>459</v>
      </c>
      <c r="C258" t="str">
        <f>VLOOKUP(Table_ExternalData_16[[#This Row],[ManufacturerId]],Blagovna!A:B,2,0)</f>
        <v>NIK</v>
      </c>
    </row>
    <row r="259" spans="1:3" x14ac:dyDescent="0.25">
      <c r="A259">
        <v>7191</v>
      </c>
      <c r="B259">
        <v>459</v>
      </c>
      <c r="C259" t="str">
        <f>VLOOKUP(Table_ExternalData_16[[#This Row],[ManufacturerId]],Blagovna!A:B,2,0)</f>
        <v>NIK</v>
      </c>
    </row>
    <row r="260" spans="1:3" x14ac:dyDescent="0.25">
      <c r="A260">
        <v>7190</v>
      </c>
      <c r="B260">
        <v>459</v>
      </c>
      <c r="C260" t="str">
        <f>VLOOKUP(Table_ExternalData_16[[#This Row],[ManufacturerId]],Blagovna!A:B,2,0)</f>
        <v>NIK</v>
      </c>
    </row>
    <row r="261" spans="1:3" x14ac:dyDescent="0.25">
      <c r="A261">
        <v>10968</v>
      </c>
      <c r="B261">
        <v>457</v>
      </c>
      <c r="C261" t="str">
        <f>VLOOKUP(Table_ExternalData_16[[#This Row],[ManufacturerId]],Blagovna!A:B,2,0)</f>
        <v>Navilock</v>
      </c>
    </row>
    <row r="262" spans="1:3" x14ac:dyDescent="0.25">
      <c r="A262">
        <v>10207</v>
      </c>
      <c r="B262">
        <v>457</v>
      </c>
      <c r="C262" t="str">
        <f>VLOOKUP(Table_ExternalData_16[[#This Row],[ManufacturerId]],Blagovna!A:B,2,0)</f>
        <v>Navilock</v>
      </c>
    </row>
    <row r="263" spans="1:3" x14ac:dyDescent="0.25">
      <c r="A263">
        <v>12695</v>
      </c>
      <c r="B263">
        <v>455</v>
      </c>
      <c r="C263" t="str">
        <f>VLOOKUP(Table_ExternalData_16[[#This Row],[ManufacturerId]],Blagovna!A:B,2,0)</f>
        <v>Mikrotik</v>
      </c>
    </row>
    <row r="264" spans="1:3" x14ac:dyDescent="0.25">
      <c r="A264">
        <v>12692</v>
      </c>
      <c r="B264">
        <v>455</v>
      </c>
      <c r="C264" t="str">
        <f>VLOOKUP(Table_ExternalData_16[[#This Row],[ManufacturerId]],Blagovna!A:B,2,0)</f>
        <v>Mikrotik</v>
      </c>
    </row>
    <row r="265" spans="1:3" x14ac:dyDescent="0.25">
      <c r="A265">
        <v>12690</v>
      </c>
      <c r="B265">
        <v>455</v>
      </c>
      <c r="C265" t="str">
        <f>VLOOKUP(Table_ExternalData_16[[#This Row],[ManufacturerId]],Blagovna!A:B,2,0)</f>
        <v>Mikrotik</v>
      </c>
    </row>
    <row r="266" spans="1:3" x14ac:dyDescent="0.25">
      <c r="A266">
        <v>12688</v>
      </c>
      <c r="B266">
        <v>455</v>
      </c>
      <c r="C266" t="str">
        <f>VLOOKUP(Table_ExternalData_16[[#This Row],[ManufacturerId]],Blagovna!A:B,2,0)</f>
        <v>Mikrotik</v>
      </c>
    </row>
    <row r="267" spans="1:3" x14ac:dyDescent="0.25">
      <c r="A267">
        <v>12681</v>
      </c>
      <c r="B267">
        <v>455</v>
      </c>
      <c r="C267" t="str">
        <f>VLOOKUP(Table_ExternalData_16[[#This Row],[ManufacturerId]],Blagovna!A:B,2,0)</f>
        <v>Mikrotik</v>
      </c>
    </row>
    <row r="268" spans="1:3" x14ac:dyDescent="0.25">
      <c r="A268">
        <v>12679</v>
      </c>
      <c r="B268">
        <v>455</v>
      </c>
      <c r="C268" t="str">
        <f>VLOOKUP(Table_ExternalData_16[[#This Row],[ManufacturerId]],Blagovna!A:B,2,0)</f>
        <v>Mikrotik</v>
      </c>
    </row>
    <row r="269" spans="1:3" x14ac:dyDescent="0.25">
      <c r="A269">
        <v>12597</v>
      </c>
      <c r="B269">
        <v>455</v>
      </c>
      <c r="C269" t="str">
        <f>VLOOKUP(Table_ExternalData_16[[#This Row],[ManufacturerId]],Blagovna!A:B,2,0)</f>
        <v>Mikrotik</v>
      </c>
    </row>
    <row r="270" spans="1:3" x14ac:dyDescent="0.25">
      <c r="A270">
        <v>12318</v>
      </c>
      <c r="B270">
        <v>455</v>
      </c>
      <c r="C270" t="str">
        <f>VLOOKUP(Table_ExternalData_16[[#This Row],[ManufacturerId]],Blagovna!A:B,2,0)</f>
        <v>Mikrotik</v>
      </c>
    </row>
    <row r="271" spans="1:3" x14ac:dyDescent="0.25">
      <c r="A271">
        <v>12251</v>
      </c>
      <c r="B271">
        <v>455</v>
      </c>
      <c r="C271" t="str">
        <f>VLOOKUP(Table_ExternalData_16[[#This Row],[ManufacturerId]],Blagovna!A:B,2,0)</f>
        <v>Mikrotik</v>
      </c>
    </row>
    <row r="272" spans="1:3" x14ac:dyDescent="0.25">
      <c r="A272">
        <v>11044</v>
      </c>
      <c r="B272">
        <v>455</v>
      </c>
      <c r="C272" t="str">
        <f>VLOOKUP(Table_ExternalData_16[[#This Row],[ManufacturerId]],Blagovna!A:B,2,0)</f>
        <v>Mikrotik</v>
      </c>
    </row>
    <row r="273" spans="1:3" x14ac:dyDescent="0.25">
      <c r="A273">
        <v>11043</v>
      </c>
      <c r="B273">
        <v>455</v>
      </c>
      <c r="C273" t="str">
        <f>VLOOKUP(Table_ExternalData_16[[#This Row],[ManufacturerId]],Blagovna!A:B,2,0)</f>
        <v>Mikrotik</v>
      </c>
    </row>
    <row r="274" spans="1:3" x14ac:dyDescent="0.25">
      <c r="A274">
        <v>11005</v>
      </c>
      <c r="B274">
        <v>455</v>
      </c>
      <c r="C274" t="str">
        <f>VLOOKUP(Table_ExternalData_16[[#This Row],[ManufacturerId]],Blagovna!A:B,2,0)</f>
        <v>Mikrotik</v>
      </c>
    </row>
    <row r="275" spans="1:3" x14ac:dyDescent="0.25">
      <c r="A275">
        <v>11004</v>
      </c>
      <c r="B275">
        <v>455</v>
      </c>
      <c r="C275" t="str">
        <f>VLOOKUP(Table_ExternalData_16[[#This Row],[ManufacturerId]],Blagovna!A:B,2,0)</f>
        <v>Mikrotik</v>
      </c>
    </row>
    <row r="276" spans="1:3" x14ac:dyDescent="0.25">
      <c r="A276">
        <v>10988</v>
      </c>
      <c r="B276">
        <v>455</v>
      </c>
      <c r="C276" t="str">
        <f>VLOOKUP(Table_ExternalData_16[[#This Row],[ManufacturerId]],Blagovna!A:B,2,0)</f>
        <v>Mikrotik</v>
      </c>
    </row>
    <row r="277" spans="1:3" x14ac:dyDescent="0.25">
      <c r="A277">
        <v>10963</v>
      </c>
      <c r="B277">
        <v>455</v>
      </c>
      <c r="C277" t="str">
        <f>VLOOKUP(Table_ExternalData_16[[#This Row],[ManufacturerId]],Blagovna!A:B,2,0)</f>
        <v>Mikrotik</v>
      </c>
    </row>
    <row r="278" spans="1:3" x14ac:dyDescent="0.25">
      <c r="A278">
        <v>10962</v>
      </c>
      <c r="B278">
        <v>455</v>
      </c>
      <c r="C278" t="str">
        <f>VLOOKUP(Table_ExternalData_16[[#This Row],[ManufacturerId]],Blagovna!A:B,2,0)</f>
        <v>Mikrotik</v>
      </c>
    </row>
    <row r="279" spans="1:3" x14ac:dyDescent="0.25">
      <c r="A279">
        <v>10929</v>
      </c>
      <c r="B279">
        <v>455</v>
      </c>
      <c r="C279" t="str">
        <f>VLOOKUP(Table_ExternalData_16[[#This Row],[ManufacturerId]],Blagovna!A:B,2,0)</f>
        <v>Mikrotik</v>
      </c>
    </row>
    <row r="280" spans="1:3" x14ac:dyDescent="0.25">
      <c r="A280">
        <v>10861</v>
      </c>
      <c r="B280">
        <v>455</v>
      </c>
      <c r="C280" t="str">
        <f>VLOOKUP(Table_ExternalData_16[[#This Row],[ManufacturerId]],Blagovna!A:B,2,0)</f>
        <v>Mikrotik</v>
      </c>
    </row>
    <row r="281" spans="1:3" x14ac:dyDescent="0.25">
      <c r="A281">
        <v>10822</v>
      </c>
      <c r="B281">
        <v>455</v>
      </c>
      <c r="C281" t="str">
        <f>VLOOKUP(Table_ExternalData_16[[#This Row],[ManufacturerId]],Blagovna!A:B,2,0)</f>
        <v>Mikrotik</v>
      </c>
    </row>
    <row r="282" spans="1:3" x14ac:dyDescent="0.25">
      <c r="A282">
        <v>10821</v>
      </c>
      <c r="B282">
        <v>455</v>
      </c>
      <c r="C282" t="str">
        <f>VLOOKUP(Table_ExternalData_16[[#This Row],[ManufacturerId]],Blagovna!A:B,2,0)</f>
        <v>Mikrotik</v>
      </c>
    </row>
    <row r="283" spans="1:3" x14ac:dyDescent="0.25">
      <c r="A283">
        <v>10814</v>
      </c>
      <c r="B283">
        <v>455</v>
      </c>
      <c r="C283" t="str">
        <f>VLOOKUP(Table_ExternalData_16[[#This Row],[ManufacturerId]],Blagovna!A:B,2,0)</f>
        <v>Mikrotik</v>
      </c>
    </row>
    <row r="284" spans="1:3" x14ac:dyDescent="0.25">
      <c r="A284">
        <v>10210</v>
      </c>
      <c r="B284">
        <v>455</v>
      </c>
      <c r="C284" t="str">
        <f>VLOOKUP(Table_ExternalData_16[[#This Row],[ManufacturerId]],Blagovna!A:B,2,0)</f>
        <v>Mikrotik</v>
      </c>
    </row>
    <row r="285" spans="1:3" x14ac:dyDescent="0.25">
      <c r="A285">
        <v>10209</v>
      </c>
      <c r="B285">
        <v>455</v>
      </c>
      <c r="C285" t="str">
        <f>VLOOKUP(Table_ExternalData_16[[#This Row],[ManufacturerId]],Blagovna!A:B,2,0)</f>
        <v>Mikrotik</v>
      </c>
    </row>
    <row r="286" spans="1:3" x14ac:dyDescent="0.25">
      <c r="A286">
        <v>10171</v>
      </c>
      <c r="B286">
        <v>455</v>
      </c>
      <c r="C286" t="str">
        <f>VLOOKUP(Table_ExternalData_16[[#This Row],[ManufacturerId]],Blagovna!A:B,2,0)</f>
        <v>Mikrotik</v>
      </c>
    </row>
    <row r="287" spans="1:3" x14ac:dyDescent="0.25">
      <c r="A287">
        <v>9802</v>
      </c>
      <c r="B287">
        <v>455</v>
      </c>
      <c r="C287" t="str">
        <f>VLOOKUP(Table_ExternalData_16[[#This Row],[ManufacturerId]],Blagovna!A:B,2,0)</f>
        <v>Mikrotik</v>
      </c>
    </row>
    <row r="288" spans="1:3" x14ac:dyDescent="0.25">
      <c r="A288">
        <v>9801</v>
      </c>
      <c r="B288">
        <v>455</v>
      </c>
      <c r="C288" t="str">
        <f>VLOOKUP(Table_ExternalData_16[[#This Row],[ManufacturerId]],Blagovna!A:B,2,0)</f>
        <v>Mikrotik</v>
      </c>
    </row>
    <row r="289" spans="1:3" x14ac:dyDescent="0.25">
      <c r="A289">
        <v>9789</v>
      </c>
      <c r="B289">
        <v>455</v>
      </c>
      <c r="C289" t="str">
        <f>VLOOKUP(Table_ExternalData_16[[#This Row],[ManufacturerId]],Blagovna!A:B,2,0)</f>
        <v>Mikrotik</v>
      </c>
    </row>
    <row r="290" spans="1:3" x14ac:dyDescent="0.25">
      <c r="A290">
        <v>9788</v>
      </c>
      <c r="B290">
        <v>455</v>
      </c>
      <c r="C290" t="str">
        <f>VLOOKUP(Table_ExternalData_16[[#This Row],[ManufacturerId]],Blagovna!A:B,2,0)</f>
        <v>Mikrotik</v>
      </c>
    </row>
    <row r="291" spans="1:3" x14ac:dyDescent="0.25">
      <c r="A291">
        <v>9783</v>
      </c>
      <c r="B291">
        <v>455</v>
      </c>
      <c r="C291" t="str">
        <f>VLOOKUP(Table_ExternalData_16[[#This Row],[ManufacturerId]],Blagovna!A:B,2,0)</f>
        <v>Mikrotik</v>
      </c>
    </row>
    <row r="292" spans="1:3" x14ac:dyDescent="0.25">
      <c r="A292">
        <v>9166</v>
      </c>
      <c r="B292">
        <v>455</v>
      </c>
      <c r="C292" t="str">
        <f>VLOOKUP(Table_ExternalData_16[[#This Row],[ManufacturerId]],Blagovna!A:B,2,0)</f>
        <v>Mikrotik</v>
      </c>
    </row>
    <row r="293" spans="1:3" x14ac:dyDescent="0.25">
      <c r="A293">
        <v>9165</v>
      </c>
      <c r="B293">
        <v>455</v>
      </c>
      <c r="C293" t="str">
        <f>VLOOKUP(Table_ExternalData_16[[#This Row],[ManufacturerId]],Blagovna!A:B,2,0)</f>
        <v>Mikrotik</v>
      </c>
    </row>
    <row r="294" spans="1:3" x14ac:dyDescent="0.25">
      <c r="A294">
        <v>9153</v>
      </c>
      <c r="B294">
        <v>455</v>
      </c>
      <c r="C294" t="str">
        <f>VLOOKUP(Table_ExternalData_16[[#This Row],[ManufacturerId]],Blagovna!A:B,2,0)</f>
        <v>Mikrotik</v>
      </c>
    </row>
    <row r="295" spans="1:3" x14ac:dyDescent="0.25">
      <c r="A295">
        <v>9147</v>
      </c>
      <c r="B295">
        <v>455</v>
      </c>
      <c r="C295" t="str">
        <f>VLOOKUP(Table_ExternalData_16[[#This Row],[ManufacturerId]],Blagovna!A:B,2,0)</f>
        <v>Mikrotik</v>
      </c>
    </row>
    <row r="296" spans="1:3" x14ac:dyDescent="0.25">
      <c r="A296">
        <v>9146</v>
      </c>
      <c r="B296">
        <v>455</v>
      </c>
      <c r="C296" t="str">
        <f>VLOOKUP(Table_ExternalData_16[[#This Row],[ManufacturerId]],Blagovna!A:B,2,0)</f>
        <v>Mikrotik</v>
      </c>
    </row>
    <row r="297" spans="1:3" x14ac:dyDescent="0.25">
      <c r="A297">
        <v>9129</v>
      </c>
      <c r="B297">
        <v>455</v>
      </c>
      <c r="C297" t="str">
        <f>VLOOKUP(Table_ExternalData_16[[#This Row],[ManufacturerId]],Blagovna!A:B,2,0)</f>
        <v>Mikrotik</v>
      </c>
    </row>
    <row r="298" spans="1:3" x14ac:dyDescent="0.25">
      <c r="A298">
        <v>9128</v>
      </c>
      <c r="B298">
        <v>455</v>
      </c>
      <c r="C298" t="str">
        <f>VLOOKUP(Table_ExternalData_16[[#This Row],[ManufacturerId]],Blagovna!A:B,2,0)</f>
        <v>Mikrotik</v>
      </c>
    </row>
    <row r="299" spans="1:3" x14ac:dyDescent="0.25">
      <c r="A299">
        <v>8929</v>
      </c>
      <c r="B299">
        <v>455</v>
      </c>
      <c r="C299" t="str">
        <f>VLOOKUP(Table_ExternalData_16[[#This Row],[ManufacturerId]],Blagovna!A:B,2,0)</f>
        <v>Mikrotik</v>
      </c>
    </row>
    <row r="300" spans="1:3" x14ac:dyDescent="0.25">
      <c r="A300">
        <v>8921</v>
      </c>
      <c r="B300">
        <v>455</v>
      </c>
      <c r="C300" t="str">
        <f>VLOOKUP(Table_ExternalData_16[[#This Row],[ManufacturerId]],Blagovna!A:B,2,0)</f>
        <v>Mikrotik</v>
      </c>
    </row>
    <row r="301" spans="1:3" x14ac:dyDescent="0.25">
      <c r="A301">
        <v>8920</v>
      </c>
      <c r="B301">
        <v>455</v>
      </c>
      <c r="C301" t="str">
        <f>VLOOKUP(Table_ExternalData_16[[#This Row],[ManufacturerId]],Blagovna!A:B,2,0)</f>
        <v>Mikrotik</v>
      </c>
    </row>
    <row r="302" spans="1:3" x14ac:dyDescent="0.25">
      <c r="A302">
        <v>8917</v>
      </c>
      <c r="B302">
        <v>455</v>
      </c>
      <c r="C302" t="str">
        <f>VLOOKUP(Table_ExternalData_16[[#This Row],[ManufacturerId]],Blagovna!A:B,2,0)</f>
        <v>Mikrotik</v>
      </c>
    </row>
    <row r="303" spans="1:3" x14ac:dyDescent="0.25">
      <c r="A303">
        <v>8914</v>
      </c>
      <c r="B303">
        <v>455</v>
      </c>
      <c r="C303" t="str">
        <f>VLOOKUP(Table_ExternalData_16[[#This Row],[ManufacturerId]],Blagovna!A:B,2,0)</f>
        <v>Mikrotik</v>
      </c>
    </row>
    <row r="304" spans="1:3" x14ac:dyDescent="0.25">
      <c r="A304">
        <v>8086</v>
      </c>
      <c r="B304">
        <v>455</v>
      </c>
      <c r="C304" t="str">
        <f>VLOOKUP(Table_ExternalData_16[[#This Row],[ManufacturerId]],Blagovna!A:B,2,0)</f>
        <v>Mikrotik</v>
      </c>
    </row>
    <row r="305" spans="1:3" x14ac:dyDescent="0.25">
      <c r="A305">
        <v>7712</v>
      </c>
      <c r="B305">
        <v>455</v>
      </c>
      <c r="C305" t="str">
        <f>VLOOKUP(Table_ExternalData_16[[#This Row],[ManufacturerId]],Blagovna!A:B,2,0)</f>
        <v>Mikrotik</v>
      </c>
    </row>
    <row r="306" spans="1:3" x14ac:dyDescent="0.25">
      <c r="A306">
        <v>7711</v>
      </c>
      <c r="B306">
        <v>455</v>
      </c>
      <c r="C306" t="str">
        <f>VLOOKUP(Table_ExternalData_16[[#This Row],[ManufacturerId]],Blagovna!A:B,2,0)</f>
        <v>Mikrotik</v>
      </c>
    </row>
    <row r="307" spans="1:3" x14ac:dyDescent="0.25">
      <c r="A307">
        <v>7588</v>
      </c>
      <c r="B307">
        <v>455</v>
      </c>
      <c r="C307" t="str">
        <f>VLOOKUP(Table_ExternalData_16[[#This Row],[ManufacturerId]],Blagovna!A:B,2,0)</f>
        <v>Mikrotik</v>
      </c>
    </row>
    <row r="308" spans="1:3" x14ac:dyDescent="0.25">
      <c r="A308">
        <v>5664</v>
      </c>
      <c r="B308">
        <v>455</v>
      </c>
      <c r="C308" t="str">
        <f>VLOOKUP(Table_ExternalData_16[[#This Row],[ManufacturerId]],Blagovna!A:B,2,0)</f>
        <v>Mikrotik</v>
      </c>
    </row>
    <row r="309" spans="1:3" x14ac:dyDescent="0.25">
      <c r="A309">
        <v>5663</v>
      </c>
      <c r="B309">
        <v>455</v>
      </c>
      <c r="C309" t="str">
        <f>VLOOKUP(Table_ExternalData_16[[#This Row],[ManufacturerId]],Blagovna!A:B,2,0)</f>
        <v>Mikrotik</v>
      </c>
    </row>
    <row r="310" spans="1:3" x14ac:dyDescent="0.25">
      <c r="A310">
        <v>5662</v>
      </c>
      <c r="B310">
        <v>455</v>
      </c>
      <c r="C310" t="str">
        <f>VLOOKUP(Table_ExternalData_16[[#This Row],[ManufacturerId]],Blagovna!A:B,2,0)</f>
        <v>Mikrotik</v>
      </c>
    </row>
    <row r="311" spans="1:3" x14ac:dyDescent="0.25">
      <c r="A311">
        <v>5655</v>
      </c>
      <c r="B311">
        <v>455</v>
      </c>
      <c r="C311" t="str">
        <f>VLOOKUP(Table_ExternalData_16[[#This Row],[ManufacturerId]],Blagovna!A:B,2,0)</f>
        <v>Mikrotik</v>
      </c>
    </row>
    <row r="312" spans="1:3" x14ac:dyDescent="0.25">
      <c r="A312">
        <v>5654</v>
      </c>
      <c r="B312">
        <v>455</v>
      </c>
      <c r="C312" t="str">
        <f>VLOOKUP(Table_ExternalData_16[[#This Row],[ManufacturerId]],Blagovna!A:B,2,0)</f>
        <v>Mikrotik</v>
      </c>
    </row>
    <row r="313" spans="1:3" x14ac:dyDescent="0.25">
      <c r="A313">
        <v>5653</v>
      </c>
      <c r="B313">
        <v>455</v>
      </c>
      <c r="C313" t="str">
        <f>VLOOKUP(Table_ExternalData_16[[#This Row],[ManufacturerId]],Blagovna!A:B,2,0)</f>
        <v>Mikrotik</v>
      </c>
    </row>
    <row r="314" spans="1:3" x14ac:dyDescent="0.25">
      <c r="A314">
        <v>5652</v>
      </c>
      <c r="B314">
        <v>455</v>
      </c>
      <c r="C314" t="str">
        <f>VLOOKUP(Table_ExternalData_16[[#This Row],[ManufacturerId]],Blagovna!A:B,2,0)</f>
        <v>Mikrotik</v>
      </c>
    </row>
    <row r="315" spans="1:3" x14ac:dyDescent="0.25">
      <c r="A315">
        <v>5651</v>
      </c>
      <c r="B315">
        <v>455</v>
      </c>
      <c r="C315" t="str">
        <f>VLOOKUP(Table_ExternalData_16[[#This Row],[ManufacturerId]],Blagovna!A:B,2,0)</f>
        <v>Mikrotik</v>
      </c>
    </row>
    <row r="316" spans="1:3" x14ac:dyDescent="0.25">
      <c r="A316">
        <v>5650</v>
      </c>
      <c r="B316">
        <v>455</v>
      </c>
      <c r="C316" t="str">
        <f>VLOOKUP(Table_ExternalData_16[[#This Row],[ManufacturerId]],Blagovna!A:B,2,0)</f>
        <v>Mikrotik</v>
      </c>
    </row>
    <row r="317" spans="1:3" x14ac:dyDescent="0.25">
      <c r="A317">
        <v>5636</v>
      </c>
      <c r="B317">
        <v>455</v>
      </c>
      <c r="C317" t="str">
        <f>VLOOKUP(Table_ExternalData_16[[#This Row],[ManufacturerId]],Blagovna!A:B,2,0)</f>
        <v>Mikrotik</v>
      </c>
    </row>
    <row r="318" spans="1:3" x14ac:dyDescent="0.25">
      <c r="A318">
        <v>5632</v>
      </c>
      <c r="B318">
        <v>455</v>
      </c>
      <c r="C318" t="str">
        <f>VLOOKUP(Table_ExternalData_16[[#This Row],[ManufacturerId]],Blagovna!A:B,2,0)</f>
        <v>Mikrotik</v>
      </c>
    </row>
    <row r="319" spans="1:3" x14ac:dyDescent="0.25">
      <c r="A319">
        <v>5629</v>
      </c>
      <c r="B319">
        <v>455</v>
      </c>
      <c r="C319" t="str">
        <f>VLOOKUP(Table_ExternalData_16[[#This Row],[ManufacturerId]],Blagovna!A:B,2,0)</f>
        <v>Mikrotik</v>
      </c>
    </row>
    <row r="320" spans="1:3" x14ac:dyDescent="0.25">
      <c r="A320">
        <v>5628</v>
      </c>
      <c r="B320">
        <v>455</v>
      </c>
      <c r="C320" t="str">
        <f>VLOOKUP(Table_ExternalData_16[[#This Row],[ManufacturerId]],Blagovna!A:B,2,0)</f>
        <v>Mikrotik</v>
      </c>
    </row>
    <row r="321" spans="1:3" x14ac:dyDescent="0.25">
      <c r="A321">
        <v>5625</v>
      </c>
      <c r="B321">
        <v>455</v>
      </c>
      <c r="C321" t="str">
        <f>VLOOKUP(Table_ExternalData_16[[#This Row],[ManufacturerId]],Blagovna!A:B,2,0)</f>
        <v>Mikrotik</v>
      </c>
    </row>
    <row r="322" spans="1:3" x14ac:dyDescent="0.25">
      <c r="A322">
        <v>5620</v>
      </c>
      <c r="B322">
        <v>455</v>
      </c>
      <c r="C322" t="str">
        <f>VLOOKUP(Table_ExternalData_16[[#This Row],[ManufacturerId]],Blagovna!A:B,2,0)</f>
        <v>Mikrotik</v>
      </c>
    </row>
    <row r="323" spans="1:3" x14ac:dyDescent="0.25">
      <c r="A323">
        <v>5609</v>
      </c>
      <c r="B323">
        <v>455</v>
      </c>
      <c r="C323" t="str">
        <f>VLOOKUP(Table_ExternalData_16[[#This Row],[ManufacturerId]],Blagovna!A:B,2,0)</f>
        <v>Mikrotik</v>
      </c>
    </row>
    <row r="324" spans="1:3" x14ac:dyDescent="0.25">
      <c r="A324">
        <v>5608</v>
      </c>
      <c r="B324">
        <v>455</v>
      </c>
      <c r="C324" t="str">
        <f>VLOOKUP(Table_ExternalData_16[[#This Row],[ManufacturerId]],Blagovna!A:B,2,0)</f>
        <v>Mikrotik</v>
      </c>
    </row>
    <row r="325" spans="1:3" x14ac:dyDescent="0.25">
      <c r="A325">
        <v>5593</v>
      </c>
      <c r="B325">
        <v>455</v>
      </c>
      <c r="C325" t="str">
        <f>VLOOKUP(Table_ExternalData_16[[#This Row],[ManufacturerId]],Blagovna!A:B,2,0)</f>
        <v>Mikrotik</v>
      </c>
    </row>
    <row r="326" spans="1:3" x14ac:dyDescent="0.25">
      <c r="A326">
        <v>5801</v>
      </c>
      <c r="B326">
        <v>452</v>
      </c>
      <c r="C326" t="str">
        <f>VLOOKUP(Table_ExternalData_16[[#This Row],[ManufacturerId]],Blagovna!A:B,2,0)</f>
        <v>Maxell</v>
      </c>
    </row>
    <row r="327" spans="1:3" x14ac:dyDescent="0.25">
      <c r="A327">
        <v>5800</v>
      </c>
      <c r="B327">
        <v>452</v>
      </c>
      <c r="C327" t="str">
        <f>VLOOKUP(Table_ExternalData_16[[#This Row],[ManufacturerId]],Blagovna!A:B,2,0)</f>
        <v>Maxell</v>
      </c>
    </row>
    <row r="328" spans="1:3" x14ac:dyDescent="0.25">
      <c r="A328">
        <v>11115</v>
      </c>
      <c r="B328">
        <v>446</v>
      </c>
      <c r="C328" t="str">
        <f>VLOOKUP(Table_ExternalData_16[[#This Row],[ManufacturerId]],Blagovna!A:B,2,0)</f>
        <v>Leviton</v>
      </c>
    </row>
    <row r="329" spans="1:3" x14ac:dyDescent="0.25">
      <c r="A329">
        <v>11017</v>
      </c>
      <c r="B329">
        <v>446</v>
      </c>
      <c r="C329" t="str">
        <f>VLOOKUP(Table_ExternalData_16[[#This Row],[ManufacturerId]],Blagovna!A:B,2,0)</f>
        <v>Leviton</v>
      </c>
    </row>
    <row r="330" spans="1:3" x14ac:dyDescent="0.25">
      <c r="A330">
        <v>9987</v>
      </c>
      <c r="B330">
        <v>446</v>
      </c>
      <c r="C330" t="str">
        <f>VLOOKUP(Table_ExternalData_16[[#This Row],[ManufacturerId]],Blagovna!A:B,2,0)</f>
        <v>Leviton</v>
      </c>
    </row>
    <row r="331" spans="1:3" x14ac:dyDescent="0.25">
      <c r="A331">
        <v>9986</v>
      </c>
      <c r="B331">
        <v>446</v>
      </c>
      <c r="C331" t="str">
        <f>VLOOKUP(Table_ExternalData_16[[#This Row],[ManufacturerId]],Blagovna!A:B,2,0)</f>
        <v>Leviton</v>
      </c>
    </row>
    <row r="332" spans="1:3" x14ac:dyDescent="0.25">
      <c r="A332">
        <v>9985</v>
      </c>
      <c r="B332">
        <v>446</v>
      </c>
      <c r="C332" t="str">
        <f>VLOOKUP(Table_ExternalData_16[[#This Row],[ManufacturerId]],Blagovna!A:B,2,0)</f>
        <v>Leviton</v>
      </c>
    </row>
    <row r="333" spans="1:3" x14ac:dyDescent="0.25">
      <c r="A333">
        <v>9976</v>
      </c>
      <c r="B333">
        <v>446</v>
      </c>
      <c r="C333" t="str">
        <f>VLOOKUP(Table_ExternalData_16[[#This Row],[ManufacturerId]],Blagovna!A:B,2,0)</f>
        <v>Leviton</v>
      </c>
    </row>
    <row r="334" spans="1:3" x14ac:dyDescent="0.25">
      <c r="A334">
        <v>9975</v>
      </c>
      <c r="B334">
        <v>446</v>
      </c>
      <c r="C334" t="str">
        <f>VLOOKUP(Table_ExternalData_16[[#This Row],[ManufacturerId]],Blagovna!A:B,2,0)</f>
        <v>Leviton</v>
      </c>
    </row>
    <row r="335" spans="1:3" x14ac:dyDescent="0.25">
      <c r="A335">
        <v>9972</v>
      </c>
      <c r="B335">
        <v>446</v>
      </c>
      <c r="C335" t="str">
        <f>VLOOKUP(Table_ExternalData_16[[#This Row],[ManufacturerId]],Blagovna!A:B,2,0)</f>
        <v>Leviton</v>
      </c>
    </row>
    <row r="336" spans="1:3" x14ac:dyDescent="0.25">
      <c r="A336">
        <v>9959</v>
      </c>
      <c r="B336">
        <v>446</v>
      </c>
      <c r="C336" t="str">
        <f>VLOOKUP(Table_ExternalData_16[[#This Row],[ManufacturerId]],Blagovna!A:B,2,0)</f>
        <v>Leviton</v>
      </c>
    </row>
    <row r="337" spans="1:3" x14ac:dyDescent="0.25">
      <c r="A337">
        <v>9958</v>
      </c>
      <c r="B337">
        <v>446</v>
      </c>
      <c r="C337" t="str">
        <f>VLOOKUP(Table_ExternalData_16[[#This Row],[ManufacturerId]],Blagovna!A:B,2,0)</f>
        <v>Leviton</v>
      </c>
    </row>
    <row r="338" spans="1:3" x14ac:dyDescent="0.25">
      <c r="A338">
        <v>9957</v>
      </c>
      <c r="B338">
        <v>446</v>
      </c>
      <c r="C338" t="str">
        <f>VLOOKUP(Table_ExternalData_16[[#This Row],[ManufacturerId]],Blagovna!A:B,2,0)</f>
        <v>Leviton</v>
      </c>
    </row>
    <row r="339" spans="1:3" x14ac:dyDescent="0.25">
      <c r="A339">
        <v>9956</v>
      </c>
      <c r="B339">
        <v>446</v>
      </c>
      <c r="C339" t="str">
        <f>VLOOKUP(Table_ExternalData_16[[#This Row],[ManufacturerId]],Blagovna!A:B,2,0)</f>
        <v>Leviton</v>
      </c>
    </row>
    <row r="340" spans="1:3" x14ac:dyDescent="0.25">
      <c r="A340">
        <v>9955</v>
      </c>
      <c r="B340">
        <v>446</v>
      </c>
      <c r="C340" t="str">
        <f>VLOOKUP(Table_ExternalData_16[[#This Row],[ManufacturerId]],Blagovna!A:B,2,0)</f>
        <v>Leviton</v>
      </c>
    </row>
    <row r="341" spans="1:3" x14ac:dyDescent="0.25">
      <c r="A341">
        <v>9946</v>
      </c>
      <c r="B341">
        <v>446</v>
      </c>
      <c r="C341" t="str">
        <f>VLOOKUP(Table_ExternalData_16[[#This Row],[ManufacturerId]],Blagovna!A:B,2,0)</f>
        <v>Leviton</v>
      </c>
    </row>
    <row r="342" spans="1:3" x14ac:dyDescent="0.25">
      <c r="A342">
        <v>9945</v>
      </c>
      <c r="B342">
        <v>446</v>
      </c>
      <c r="C342" t="str">
        <f>VLOOKUP(Table_ExternalData_16[[#This Row],[ManufacturerId]],Blagovna!A:B,2,0)</f>
        <v>Leviton</v>
      </c>
    </row>
    <row r="343" spans="1:3" x14ac:dyDescent="0.25">
      <c r="A343">
        <v>9944</v>
      </c>
      <c r="B343">
        <v>446</v>
      </c>
      <c r="C343" t="str">
        <f>VLOOKUP(Table_ExternalData_16[[#This Row],[ManufacturerId]],Blagovna!A:B,2,0)</f>
        <v>Leviton</v>
      </c>
    </row>
    <row r="344" spans="1:3" x14ac:dyDescent="0.25">
      <c r="A344">
        <v>9943</v>
      </c>
      <c r="B344">
        <v>446</v>
      </c>
      <c r="C344" t="str">
        <f>VLOOKUP(Table_ExternalData_16[[#This Row],[ManufacturerId]],Blagovna!A:B,2,0)</f>
        <v>Leviton</v>
      </c>
    </row>
    <row r="345" spans="1:3" x14ac:dyDescent="0.25">
      <c r="A345">
        <v>9942</v>
      </c>
      <c r="B345">
        <v>446</v>
      </c>
      <c r="C345" t="str">
        <f>VLOOKUP(Table_ExternalData_16[[#This Row],[ManufacturerId]],Blagovna!A:B,2,0)</f>
        <v>Leviton</v>
      </c>
    </row>
    <row r="346" spans="1:3" x14ac:dyDescent="0.25">
      <c r="A346">
        <v>9934</v>
      </c>
      <c r="B346">
        <v>446</v>
      </c>
      <c r="C346" t="str">
        <f>VLOOKUP(Table_ExternalData_16[[#This Row],[ManufacturerId]],Blagovna!A:B,2,0)</f>
        <v>Leviton</v>
      </c>
    </row>
    <row r="347" spans="1:3" x14ac:dyDescent="0.25">
      <c r="A347">
        <v>9933</v>
      </c>
      <c r="B347">
        <v>446</v>
      </c>
      <c r="C347" t="str">
        <f>VLOOKUP(Table_ExternalData_16[[#This Row],[ManufacturerId]],Blagovna!A:B,2,0)</f>
        <v>Leviton</v>
      </c>
    </row>
    <row r="348" spans="1:3" x14ac:dyDescent="0.25">
      <c r="A348">
        <v>9932</v>
      </c>
      <c r="B348">
        <v>446</v>
      </c>
      <c r="C348" t="str">
        <f>VLOOKUP(Table_ExternalData_16[[#This Row],[ManufacturerId]],Blagovna!A:B,2,0)</f>
        <v>Leviton</v>
      </c>
    </row>
    <row r="349" spans="1:3" x14ac:dyDescent="0.25">
      <c r="A349">
        <v>9931</v>
      </c>
      <c r="B349">
        <v>446</v>
      </c>
      <c r="C349" t="str">
        <f>VLOOKUP(Table_ExternalData_16[[#This Row],[ManufacturerId]],Blagovna!A:B,2,0)</f>
        <v>Leviton</v>
      </c>
    </row>
    <row r="350" spans="1:3" x14ac:dyDescent="0.25">
      <c r="A350">
        <v>9930</v>
      </c>
      <c r="B350">
        <v>446</v>
      </c>
      <c r="C350" t="str">
        <f>VLOOKUP(Table_ExternalData_16[[#This Row],[ManufacturerId]],Blagovna!A:B,2,0)</f>
        <v>Leviton</v>
      </c>
    </row>
    <row r="351" spans="1:3" x14ac:dyDescent="0.25">
      <c r="A351">
        <v>9927</v>
      </c>
      <c r="B351">
        <v>446</v>
      </c>
      <c r="C351" t="str">
        <f>VLOOKUP(Table_ExternalData_16[[#This Row],[ManufacturerId]],Blagovna!A:B,2,0)</f>
        <v>Leviton</v>
      </c>
    </row>
    <row r="352" spans="1:3" x14ac:dyDescent="0.25">
      <c r="A352">
        <v>9919</v>
      </c>
      <c r="B352">
        <v>446</v>
      </c>
      <c r="C352" t="str">
        <f>VLOOKUP(Table_ExternalData_16[[#This Row],[ManufacturerId]],Blagovna!A:B,2,0)</f>
        <v>Leviton</v>
      </c>
    </row>
    <row r="353" spans="1:3" x14ac:dyDescent="0.25">
      <c r="A353">
        <v>9918</v>
      </c>
      <c r="B353">
        <v>446</v>
      </c>
      <c r="C353" t="str">
        <f>VLOOKUP(Table_ExternalData_16[[#This Row],[ManufacturerId]],Blagovna!A:B,2,0)</f>
        <v>Leviton</v>
      </c>
    </row>
    <row r="354" spans="1:3" x14ac:dyDescent="0.25">
      <c r="A354">
        <v>9917</v>
      </c>
      <c r="B354">
        <v>446</v>
      </c>
      <c r="C354" t="str">
        <f>VLOOKUP(Table_ExternalData_16[[#This Row],[ManufacturerId]],Blagovna!A:B,2,0)</f>
        <v>Leviton</v>
      </c>
    </row>
    <row r="355" spans="1:3" x14ac:dyDescent="0.25">
      <c r="A355">
        <v>9916</v>
      </c>
      <c r="B355">
        <v>446</v>
      </c>
      <c r="C355" t="str">
        <f>VLOOKUP(Table_ExternalData_16[[#This Row],[ManufacturerId]],Blagovna!A:B,2,0)</f>
        <v>Leviton</v>
      </c>
    </row>
    <row r="356" spans="1:3" x14ac:dyDescent="0.25">
      <c r="A356">
        <v>9915</v>
      </c>
      <c r="B356">
        <v>446</v>
      </c>
      <c r="C356" t="str">
        <f>VLOOKUP(Table_ExternalData_16[[#This Row],[ManufacturerId]],Blagovna!A:B,2,0)</f>
        <v>Leviton</v>
      </c>
    </row>
    <row r="357" spans="1:3" x14ac:dyDescent="0.25">
      <c r="A357">
        <v>9906</v>
      </c>
      <c r="B357">
        <v>446</v>
      </c>
      <c r="C357" t="str">
        <f>VLOOKUP(Table_ExternalData_16[[#This Row],[ManufacturerId]],Blagovna!A:B,2,0)</f>
        <v>Leviton</v>
      </c>
    </row>
    <row r="358" spans="1:3" x14ac:dyDescent="0.25">
      <c r="A358">
        <v>9893</v>
      </c>
      <c r="B358">
        <v>446</v>
      </c>
      <c r="C358" t="str">
        <f>VLOOKUP(Table_ExternalData_16[[#This Row],[ManufacturerId]],Blagovna!A:B,2,0)</f>
        <v>Leviton</v>
      </c>
    </row>
    <row r="359" spans="1:3" x14ac:dyDescent="0.25">
      <c r="A359">
        <v>9880</v>
      </c>
      <c r="B359">
        <v>446</v>
      </c>
      <c r="C359" t="str">
        <f>VLOOKUP(Table_ExternalData_16[[#This Row],[ManufacturerId]],Blagovna!A:B,2,0)</f>
        <v>Leviton</v>
      </c>
    </row>
    <row r="360" spans="1:3" x14ac:dyDescent="0.25">
      <c r="A360">
        <v>9879</v>
      </c>
      <c r="B360">
        <v>446</v>
      </c>
      <c r="C360" t="str">
        <f>VLOOKUP(Table_ExternalData_16[[#This Row],[ManufacturerId]],Blagovna!A:B,2,0)</f>
        <v>Leviton</v>
      </c>
    </row>
    <row r="361" spans="1:3" x14ac:dyDescent="0.25">
      <c r="A361">
        <v>9878</v>
      </c>
      <c r="B361">
        <v>446</v>
      </c>
      <c r="C361" t="str">
        <f>VLOOKUP(Table_ExternalData_16[[#This Row],[ManufacturerId]],Blagovna!A:B,2,0)</f>
        <v>Leviton</v>
      </c>
    </row>
    <row r="362" spans="1:3" x14ac:dyDescent="0.25">
      <c r="A362">
        <v>9877</v>
      </c>
      <c r="B362">
        <v>446</v>
      </c>
      <c r="C362" t="str">
        <f>VLOOKUP(Table_ExternalData_16[[#This Row],[ManufacturerId]],Blagovna!A:B,2,0)</f>
        <v>Leviton</v>
      </c>
    </row>
    <row r="363" spans="1:3" x14ac:dyDescent="0.25">
      <c r="A363">
        <v>9875</v>
      </c>
      <c r="B363">
        <v>446</v>
      </c>
      <c r="C363" t="str">
        <f>VLOOKUP(Table_ExternalData_16[[#This Row],[ManufacturerId]],Blagovna!A:B,2,0)</f>
        <v>Leviton</v>
      </c>
    </row>
    <row r="364" spans="1:3" x14ac:dyDescent="0.25">
      <c r="A364">
        <v>9874</v>
      </c>
      <c r="B364">
        <v>446</v>
      </c>
      <c r="C364" t="str">
        <f>VLOOKUP(Table_ExternalData_16[[#This Row],[ManufacturerId]],Blagovna!A:B,2,0)</f>
        <v>Leviton</v>
      </c>
    </row>
    <row r="365" spans="1:3" x14ac:dyDescent="0.25">
      <c r="A365">
        <v>9873</v>
      </c>
      <c r="B365">
        <v>446</v>
      </c>
      <c r="C365" t="str">
        <f>VLOOKUP(Table_ExternalData_16[[#This Row],[ManufacturerId]],Blagovna!A:B,2,0)</f>
        <v>Leviton</v>
      </c>
    </row>
    <row r="366" spans="1:3" x14ac:dyDescent="0.25">
      <c r="A366">
        <v>9872</v>
      </c>
      <c r="B366">
        <v>446</v>
      </c>
      <c r="C366" t="str">
        <f>VLOOKUP(Table_ExternalData_16[[#This Row],[ManufacturerId]],Blagovna!A:B,2,0)</f>
        <v>Leviton</v>
      </c>
    </row>
    <row r="367" spans="1:3" x14ac:dyDescent="0.25">
      <c r="A367">
        <v>9860</v>
      </c>
      <c r="B367">
        <v>446</v>
      </c>
      <c r="C367" t="str">
        <f>VLOOKUP(Table_ExternalData_16[[#This Row],[ManufacturerId]],Blagovna!A:B,2,0)</f>
        <v>Leviton</v>
      </c>
    </row>
    <row r="368" spans="1:3" x14ac:dyDescent="0.25">
      <c r="A368">
        <v>9859</v>
      </c>
      <c r="B368">
        <v>446</v>
      </c>
      <c r="C368" t="str">
        <f>VLOOKUP(Table_ExternalData_16[[#This Row],[ManufacturerId]],Blagovna!A:B,2,0)</f>
        <v>Leviton</v>
      </c>
    </row>
    <row r="369" spans="1:3" x14ac:dyDescent="0.25">
      <c r="A369">
        <v>9858</v>
      </c>
      <c r="B369">
        <v>446</v>
      </c>
      <c r="C369" t="str">
        <f>VLOOKUP(Table_ExternalData_16[[#This Row],[ManufacturerId]],Blagovna!A:B,2,0)</f>
        <v>Leviton</v>
      </c>
    </row>
    <row r="370" spans="1:3" x14ac:dyDescent="0.25">
      <c r="A370">
        <v>9857</v>
      </c>
      <c r="B370">
        <v>446</v>
      </c>
      <c r="C370" t="str">
        <f>VLOOKUP(Table_ExternalData_16[[#This Row],[ManufacturerId]],Blagovna!A:B,2,0)</f>
        <v>Leviton</v>
      </c>
    </row>
    <row r="371" spans="1:3" x14ac:dyDescent="0.25">
      <c r="A371">
        <v>9848</v>
      </c>
      <c r="B371">
        <v>446</v>
      </c>
      <c r="C371" t="str">
        <f>VLOOKUP(Table_ExternalData_16[[#This Row],[ManufacturerId]],Blagovna!A:B,2,0)</f>
        <v>Leviton</v>
      </c>
    </row>
    <row r="372" spans="1:3" x14ac:dyDescent="0.25">
      <c r="A372">
        <v>9847</v>
      </c>
      <c r="B372">
        <v>446</v>
      </c>
      <c r="C372" t="str">
        <f>VLOOKUP(Table_ExternalData_16[[#This Row],[ManufacturerId]],Blagovna!A:B,2,0)</f>
        <v>Leviton</v>
      </c>
    </row>
    <row r="373" spans="1:3" x14ac:dyDescent="0.25">
      <c r="A373">
        <v>9846</v>
      </c>
      <c r="B373">
        <v>446</v>
      </c>
      <c r="C373" t="str">
        <f>VLOOKUP(Table_ExternalData_16[[#This Row],[ManufacturerId]],Blagovna!A:B,2,0)</f>
        <v>Leviton</v>
      </c>
    </row>
    <row r="374" spans="1:3" x14ac:dyDescent="0.25">
      <c r="A374">
        <v>9845</v>
      </c>
      <c r="B374">
        <v>446</v>
      </c>
      <c r="C374" t="str">
        <f>VLOOKUP(Table_ExternalData_16[[#This Row],[ManufacturerId]],Blagovna!A:B,2,0)</f>
        <v>Leviton</v>
      </c>
    </row>
    <row r="375" spans="1:3" x14ac:dyDescent="0.25">
      <c r="A375">
        <v>9844</v>
      </c>
      <c r="B375">
        <v>446</v>
      </c>
      <c r="C375" t="str">
        <f>VLOOKUP(Table_ExternalData_16[[#This Row],[ManufacturerId]],Blagovna!A:B,2,0)</f>
        <v>Leviton</v>
      </c>
    </row>
    <row r="376" spans="1:3" x14ac:dyDescent="0.25">
      <c r="A376">
        <v>9835</v>
      </c>
      <c r="B376">
        <v>446</v>
      </c>
      <c r="C376" t="str">
        <f>VLOOKUP(Table_ExternalData_16[[#This Row],[ManufacturerId]],Blagovna!A:B,2,0)</f>
        <v>Leviton</v>
      </c>
    </row>
    <row r="377" spans="1:3" x14ac:dyDescent="0.25">
      <c r="A377">
        <v>9834</v>
      </c>
      <c r="B377">
        <v>446</v>
      </c>
      <c r="C377" t="str">
        <f>VLOOKUP(Table_ExternalData_16[[#This Row],[ManufacturerId]],Blagovna!A:B,2,0)</f>
        <v>Leviton</v>
      </c>
    </row>
    <row r="378" spans="1:3" x14ac:dyDescent="0.25">
      <c r="A378">
        <v>9833</v>
      </c>
      <c r="B378">
        <v>446</v>
      </c>
      <c r="C378" t="str">
        <f>VLOOKUP(Table_ExternalData_16[[#This Row],[ManufacturerId]],Blagovna!A:B,2,0)</f>
        <v>Leviton</v>
      </c>
    </row>
    <row r="379" spans="1:3" x14ac:dyDescent="0.25">
      <c r="A379">
        <v>9832</v>
      </c>
      <c r="B379">
        <v>446</v>
      </c>
      <c r="C379" t="str">
        <f>VLOOKUP(Table_ExternalData_16[[#This Row],[ManufacturerId]],Blagovna!A:B,2,0)</f>
        <v>Leviton</v>
      </c>
    </row>
    <row r="380" spans="1:3" x14ac:dyDescent="0.25">
      <c r="A380">
        <v>9822</v>
      </c>
      <c r="B380">
        <v>446</v>
      </c>
      <c r="C380" t="str">
        <f>VLOOKUP(Table_ExternalData_16[[#This Row],[ManufacturerId]],Blagovna!A:B,2,0)</f>
        <v>Leviton</v>
      </c>
    </row>
    <row r="381" spans="1:3" x14ac:dyDescent="0.25">
      <c r="A381">
        <v>9821</v>
      </c>
      <c r="B381">
        <v>446</v>
      </c>
      <c r="C381" t="str">
        <f>VLOOKUP(Table_ExternalData_16[[#This Row],[ManufacturerId]],Blagovna!A:B,2,0)</f>
        <v>Leviton</v>
      </c>
    </row>
    <row r="382" spans="1:3" x14ac:dyDescent="0.25">
      <c r="A382">
        <v>9820</v>
      </c>
      <c r="B382">
        <v>446</v>
      </c>
      <c r="C382" t="str">
        <f>VLOOKUP(Table_ExternalData_16[[#This Row],[ManufacturerId]],Blagovna!A:B,2,0)</f>
        <v>Leviton</v>
      </c>
    </row>
    <row r="383" spans="1:3" x14ac:dyDescent="0.25">
      <c r="A383">
        <v>9819</v>
      </c>
      <c r="B383">
        <v>446</v>
      </c>
      <c r="C383" t="str">
        <f>VLOOKUP(Table_ExternalData_16[[#This Row],[ManufacturerId]],Blagovna!A:B,2,0)</f>
        <v>Leviton</v>
      </c>
    </row>
    <row r="384" spans="1:3" x14ac:dyDescent="0.25">
      <c r="A384">
        <v>9818</v>
      </c>
      <c r="B384">
        <v>446</v>
      </c>
      <c r="C384" t="str">
        <f>VLOOKUP(Table_ExternalData_16[[#This Row],[ManufacturerId]],Blagovna!A:B,2,0)</f>
        <v>Leviton</v>
      </c>
    </row>
    <row r="385" spans="1:3" x14ac:dyDescent="0.25">
      <c r="A385">
        <v>9817</v>
      </c>
      <c r="B385">
        <v>446</v>
      </c>
      <c r="C385" t="str">
        <f>VLOOKUP(Table_ExternalData_16[[#This Row],[ManufacturerId]],Blagovna!A:B,2,0)</f>
        <v>Leviton</v>
      </c>
    </row>
    <row r="386" spans="1:3" x14ac:dyDescent="0.25">
      <c r="A386">
        <v>9816</v>
      </c>
      <c r="B386">
        <v>446</v>
      </c>
      <c r="C386" t="str">
        <f>VLOOKUP(Table_ExternalData_16[[#This Row],[ManufacturerId]],Blagovna!A:B,2,0)</f>
        <v>Leviton</v>
      </c>
    </row>
    <row r="387" spans="1:3" x14ac:dyDescent="0.25">
      <c r="A387">
        <v>9815</v>
      </c>
      <c r="B387">
        <v>446</v>
      </c>
      <c r="C387" t="str">
        <f>VLOOKUP(Table_ExternalData_16[[#This Row],[ManufacturerId]],Blagovna!A:B,2,0)</f>
        <v>Leviton</v>
      </c>
    </row>
    <row r="388" spans="1:3" x14ac:dyDescent="0.25">
      <c r="A388">
        <v>9814</v>
      </c>
      <c r="B388">
        <v>446</v>
      </c>
      <c r="C388" t="str">
        <f>VLOOKUP(Table_ExternalData_16[[#This Row],[ManufacturerId]],Blagovna!A:B,2,0)</f>
        <v>Leviton</v>
      </c>
    </row>
    <row r="389" spans="1:3" x14ac:dyDescent="0.25">
      <c r="A389">
        <v>9813</v>
      </c>
      <c r="B389">
        <v>446</v>
      </c>
      <c r="C389" t="str">
        <f>VLOOKUP(Table_ExternalData_16[[#This Row],[ManufacturerId]],Blagovna!A:B,2,0)</f>
        <v>Leviton</v>
      </c>
    </row>
    <row r="390" spans="1:3" x14ac:dyDescent="0.25">
      <c r="A390">
        <v>9806</v>
      </c>
      <c r="B390">
        <v>446</v>
      </c>
      <c r="C390" t="str">
        <f>VLOOKUP(Table_ExternalData_16[[#This Row],[ManufacturerId]],Blagovna!A:B,2,0)</f>
        <v>Leviton</v>
      </c>
    </row>
    <row r="391" spans="1:3" x14ac:dyDescent="0.25">
      <c r="A391">
        <v>8848</v>
      </c>
      <c r="B391">
        <v>446</v>
      </c>
      <c r="C391" t="str">
        <f>VLOOKUP(Table_ExternalData_16[[#This Row],[ManufacturerId]],Blagovna!A:B,2,0)</f>
        <v>Leviton</v>
      </c>
    </row>
    <row r="392" spans="1:3" x14ac:dyDescent="0.25">
      <c r="A392">
        <v>8775</v>
      </c>
      <c r="B392">
        <v>446</v>
      </c>
      <c r="C392" t="str">
        <f>VLOOKUP(Table_ExternalData_16[[#This Row],[ManufacturerId]],Blagovna!A:B,2,0)</f>
        <v>Leviton</v>
      </c>
    </row>
    <row r="393" spans="1:3" x14ac:dyDescent="0.25">
      <c r="A393">
        <v>8774</v>
      </c>
      <c r="B393">
        <v>446</v>
      </c>
      <c r="C393" t="str">
        <f>VLOOKUP(Table_ExternalData_16[[#This Row],[ManufacturerId]],Blagovna!A:B,2,0)</f>
        <v>Leviton</v>
      </c>
    </row>
    <row r="394" spans="1:3" x14ac:dyDescent="0.25">
      <c r="A394">
        <v>8773</v>
      </c>
      <c r="B394">
        <v>446</v>
      </c>
      <c r="C394" t="str">
        <f>VLOOKUP(Table_ExternalData_16[[#This Row],[ManufacturerId]],Blagovna!A:B,2,0)</f>
        <v>Leviton</v>
      </c>
    </row>
    <row r="395" spans="1:3" x14ac:dyDescent="0.25">
      <c r="A395">
        <v>8772</v>
      </c>
      <c r="B395">
        <v>446</v>
      </c>
      <c r="C395" t="str">
        <f>VLOOKUP(Table_ExternalData_16[[#This Row],[ManufacturerId]],Blagovna!A:B,2,0)</f>
        <v>Leviton</v>
      </c>
    </row>
    <row r="396" spans="1:3" x14ac:dyDescent="0.25">
      <c r="A396">
        <v>8771</v>
      </c>
      <c r="B396">
        <v>446</v>
      </c>
      <c r="C396" t="str">
        <f>VLOOKUP(Table_ExternalData_16[[#This Row],[ManufacturerId]],Blagovna!A:B,2,0)</f>
        <v>Leviton</v>
      </c>
    </row>
    <row r="397" spans="1:3" x14ac:dyDescent="0.25">
      <c r="A397">
        <v>8770</v>
      </c>
      <c r="B397">
        <v>446</v>
      </c>
      <c r="C397" t="str">
        <f>VLOOKUP(Table_ExternalData_16[[#This Row],[ManufacturerId]],Blagovna!A:B,2,0)</f>
        <v>Leviton</v>
      </c>
    </row>
    <row r="398" spans="1:3" x14ac:dyDescent="0.25">
      <c r="A398">
        <v>8769</v>
      </c>
      <c r="B398">
        <v>446</v>
      </c>
      <c r="C398" t="str">
        <f>VLOOKUP(Table_ExternalData_16[[#This Row],[ManufacturerId]],Blagovna!A:B,2,0)</f>
        <v>Leviton</v>
      </c>
    </row>
    <row r="399" spans="1:3" x14ac:dyDescent="0.25">
      <c r="A399">
        <v>8768</v>
      </c>
      <c r="B399">
        <v>446</v>
      </c>
      <c r="C399" t="str">
        <f>VLOOKUP(Table_ExternalData_16[[#This Row],[ManufacturerId]],Blagovna!A:B,2,0)</f>
        <v>Leviton</v>
      </c>
    </row>
    <row r="400" spans="1:3" x14ac:dyDescent="0.25">
      <c r="A400">
        <v>8740</v>
      </c>
      <c r="B400">
        <v>446</v>
      </c>
      <c r="C400" t="str">
        <f>VLOOKUP(Table_ExternalData_16[[#This Row],[ManufacturerId]],Blagovna!A:B,2,0)</f>
        <v>Leviton</v>
      </c>
    </row>
    <row r="401" spans="1:3" x14ac:dyDescent="0.25">
      <c r="A401">
        <v>8732</v>
      </c>
      <c r="B401">
        <v>446</v>
      </c>
      <c r="C401" t="str">
        <f>VLOOKUP(Table_ExternalData_16[[#This Row],[ManufacturerId]],Blagovna!A:B,2,0)</f>
        <v>Leviton</v>
      </c>
    </row>
    <row r="402" spans="1:3" x14ac:dyDescent="0.25">
      <c r="A402">
        <v>8723</v>
      </c>
      <c r="B402">
        <v>446</v>
      </c>
      <c r="C402" t="str">
        <f>VLOOKUP(Table_ExternalData_16[[#This Row],[ManufacturerId]],Blagovna!A:B,2,0)</f>
        <v>Leviton</v>
      </c>
    </row>
    <row r="403" spans="1:3" x14ac:dyDescent="0.25">
      <c r="A403">
        <v>8715</v>
      </c>
      <c r="B403">
        <v>446</v>
      </c>
      <c r="C403" t="str">
        <f>VLOOKUP(Table_ExternalData_16[[#This Row],[ManufacturerId]],Blagovna!A:B,2,0)</f>
        <v>Leviton</v>
      </c>
    </row>
    <row r="404" spans="1:3" x14ac:dyDescent="0.25">
      <c r="A404">
        <v>8420</v>
      </c>
      <c r="B404">
        <v>446</v>
      </c>
      <c r="C404" t="str">
        <f>VLOOKUP(Table_ExternalData_16[[#This Row],[ManufacturerId]],Blagovna!A:B,2,0)</f>
        <v>Leviton</v>
      </c>
    </row>
    <row r="405" spans="1:3" x14ac:dyDescent="0.25">
      <c r="A405">
        <v>8414</v>
      </c>
      <c r="B405">
        <v>446</v>
      </c>
      <c r="C405" t="str">
        <f>VLOOKUP(Table_ExternalData_16[[#This Row],[ManufacturerId]],Blagovna!A:B,2,0)</f>
        <v>Leviton</v>
      </c>
    </row>
    <row r="406" spans="1:3" x14ac:dyDescent="0.25">
      <c r="A406">
        <v>8405</v>
      </c>
      <c r="B406">
        <v>446</v>
      </c>
      <c r="C406" t="str">
        <f>VLOOKUP(Table_ExternalData_16[[#This Row],[ManufacturerId]],Blagovna!A:B,2,0)</f>
        <v>Leviton</v>
      </c>
    </row>
    <row r="407" spans="1:3" x14ac:dyDescent="0.25">
      <c r="A407">
        <v>8402</v>
      </c>
      <c r="B407">
        <v>446</v>
      </c>
      <c r="C407" t="str">
        <f>VLOOKUP(Table_ExternalData_16[[#This Row],[ManufacturerId]],Blagovna!A:B,2,0)</f>
        <v>Leviton</v>
      </c>
    </row>
    <row r="408" spans="1:3" x14ac:dyDescent="0.25">
      <c r="A408">
        <v>8398</v>
      </c>
      <c r="B408">
        <v>446</v>
      </c>
      <c r="C408" t="str">
        <f>VLOOKUP(Table_ExternalData_16[[#This Row],[ManufacturerId]],Blagovna!A:B,2,0)</f>
        <v>Leviton</v>
      </c>
    </row>
    <row r="409" spans="1:3" x14ac:dyDescent="0.25">
      <c r="A409">
        <v>8391</v>
      </c>
      <c r="B409">
        <v>446</v>
      </c>
      <c r="C409" t="str">
        <f>VLOOKUP(Table_ExternalData_16[[#This Row],[ManufacturerId]],Blagovna!A:B,2,0)</f>
        <v>Leviton</v>
      </c>
    </row>
    <row r="410" spans="1:3" x14ac:dyDescent="0.25">
      <c r="A410">
        <v>8390</v>
      </c>
      <c r="B410">
        <v>446</v>
      </c>
      <c r="C410" t="str">
        <f>VLOOKUP(Table_ExternalData_16[[#This Row],[ManufacturerId]],Blagovna!A:B,2,0)</f>
        <v>Leviton</v>
      </c>
    </row>
    <row r="411" spans="1:3" x14ac:dyDescent="0.25">
      <c r="A411">
        <v>8389</v>
      </c>
      <c r="B411">
        <v>446</v>
      </c>
      <c r="C411" t="str">
        <f>VLOOKUP(Table_ExternalData_16[[#This Row],[ManufacturerId]],Blagovna!A:B,2,0)</f>
        <v>Leviton</v>
      </c>
    </row>
    <row r="412" spans="1:3" x14ac:dyDescent="0.25">
      <c r="A412">
        <v>8388</v>
      </c>
      <c r="B412">
        <v>446</v>
      </c>
      <c r="C412" t="str">
        <f>VLOOKUP(Table_ExternalData_16[[#This Row],[ManufacturerId]],Blagovna!A:B,2,0)</f>
        <v>Leviton</v>
      </c>
    </row>
    <row r="413" spans="1:3" x14ac:dyDescent="0.25">
      <c r="A413">
        <v>8387</v>
      </c>
      <c r="B413">
        <v>446</v>
      </c>
      <c r="C413" t="str">
        <f>VLOOKUP(Table_ExternalData_16[[#This Row],[ManufacturerId]],Blagovna!A:B,2,0)</f>
        <v>Leviton</v>
      </c>
    </row>
    <row r="414" spans="1:3" x14ac:dyDescent="0.25">
      <c r="A414">
        <v>8386</v>
      </c>
      <c r="B414">
        <v>446</v>
      </c>
      <c r="C414" t="str">
        <f>VLOOKUP(Table_ExternalData_16[[#This Row],[ManufacturerId]],Blagovna!A:B,2,0)</f>
        <v>Leviton</v>
      </c>
    </row>
    <row r="415" spans="1:3" x14ac:dyDescent="0.25">
      <c r="A415">
        <v>8385</v>
      </c>
      <c r="B415">
        <v>446</v>
      </c>
      <c r="C415" t="str">
        <f>VLOOKUP(Table_ExternalData_16[[#This Row],[ManufacturerId]],Blagovna!A:B,2,0)</f>
        <v>Leviton</v>
      </c>
    </row>
    <row r="416" spans="1:3" x14ac:dyDescent="0.25">
      <c r="A416">
        <v>8384</v>
      </c>
      <c r="B416">
        <v>446</v>
      </c>
      <c r="C416" t="str">
        <f>VLOOKUP(Table_ExternalData_16[[#This Row],[ManufacturerId]],Blagovna!A:B,2,0)</f>
        <v>Leviton</v>
      </c>
    </row>
    <row r="417" spans="1:3" x14ac:dyDescent="0.25">
      <c r="A417">
        <v>8381</v>
      </c>
      <c r="B417">
        <v>446</v>
      </c>
      <c r="C417" t="str">
        <f>VLOOKUP(Table_ExternalData_16[[#This Row],[ManufacturerId]],Blagovna!A:B,2,0)</f>
        <v>Leviton</v>
      </c>
    </row>
    <row r="418" spans="1:3" x14ac:dyDescent="0.25">
      <c r="A418">
        <v>8380</v>
      </c>
      <c r="B418">
        <v>446</v>
      </c>
      <c r="C418" t="str">
        <f>VLOOKUP(Table_ExternalData_16[[#This Row],[ManufacturerId]],Blagovna!A:B,2,0)</f>
        <v>Leviton</v>
      </c>
    </row>
    <row r="419" spans="1:3" x14ac:dyDescent="0.25">
      <c r="A419">
        <v>8379</v>
      </c>
      <c r="B419">
        <v>446</v>
      </c>
      <c r="C419" t="str">
        <f>VLOOKUP(Table_ExternalData_16[[#This Row],[ManufacturerId]],Blagovna!A:B,2,0)</f>
        <v>Leviton</v>
      </c>
    </row>
    <row r="420" spans="1:3" x14ac:dyDescent="0.25">
      <c r="A420">
        <v>8378</v>
      </c>
      <c r="B420">
        <v>446</v>
      </c>
      <c r="C420" t="str">
        <f>VLOOKUP(Table_ExternalData_16[[#This Row],[ManufacturerId]],Blagovna!A:B,2,0)</f>
        <v>Leviton</v>
      </c>
    </row>
    <row r="421" spans="1:3" x14ac:dyDescent="0.25">
      <c r="A421">
        <v>8377</v>
      </c>
      <c r="B421">
        <v>446</v>
      </c>
      <c r="C421" t="str">
        <f>VLOOKUP(Table_ExternalData_16[[#This Row],[ManufacturerId]],Blagovna!A:B,2,0)</f>
        <v>Leviton</v>
      </c>
    </row>
    <row r="422" spans="1:3" x14ac:dyDescent="0.25">
      <c r="A422">
        <v>8376</v>
      </c>
      <c r="B422">
        <v>446</v>
      </c>
      <c r="C422" t="str">
        <f>VLOOKUP(Table_ExternalData_16[[#This Row],[ManufacturerId]],Blagovna!A:B,2,0)</f>
        <v>Leviton</v>
      </c>
    </row>
    <row r="423" spans="1:3" x14ac:dyDescent="0.25">
      <c r="A423">
        <v>8375</v>
      </c>
      <c r="B423">
        <v>446</v>
      </c>
      <c r="C423" t="str">
        <f>VLOOKUP(Table_ExternalData_16[[#This Row],[ManufacturerId]],Blagovna!A:B,2,0)</f>
        <v>Leviton</v>
      </c>
    </row>
    <row r="424" spans="1:3" x14ac:dyDescent="0.25">
      <c r="A424">
        <v>8373</v>
      </c>
      <c r="B424">
        <v>446</v>
      </c>
      <c r="C424" t="str">
        <f>VLOOKUP(Table_ExternalData_16[[#This Row],[ManufacturerId]],Blagovna!A:B,2,0)</f>
        <v>Leviton</v>
      </c>
    </row>
    <row r="425" spans="1:3" x14ac:dyDescent="0.25">
      <c r="A425">
        <v>8372</v>
      </c>
      <c r="B425">
        <v>446</v>
      </c>
      <c r="C425" t="str">
        <f>VLOOKUP(Table_ExternalData_16[[#This Row],[ManufacturerId]],Blagovna!A:B,2,0)</f>
        <v>Leviton</v>
      </c>
    </row>
    <row r="426" spans="1:3" x14ac:dyDescent="0.25">
      <c r="A426">
        <v>8370</v>
      </c>
      <c r="B426">
        <v>446</v>
      </c>
      <c r="C426" t="str">
        <f>VLOOKUP(Table_ExternalData_16[[#This Row],[ManufacturerId]],Blagovna!A:B,2,0)</f>
        <v>Leviton</v>
      </c>
    </row>
    <row r="427" spans="1:3" x14ac:dyDescent="0.25">
      <c r="A427">
        <v>8369</v>
      </c>
      <c r="B427">
        <v>446</v>
      </c>
      <c r="C427" t="str">
        <f>VLOOKUP(Table_ExternalData_16[[#This Row],[ManufacturerId]],Blagovna!A:B,2,0)</f>
        <v>Leviton</v>
      </c>
    </row>
    <row r="428" spans="1:3" x14ac:dyDescent="0.25">
      <c r="A428">
        <v>8367</v>
      </c>
      <c r="B428">
        <v>446</v>
      </c>
      <c r="C428" t="str">
        <f>VLOOKUP(Table_ExternalData_16[[#This Row],[ManufacturerId]],Blagovna!A:B,2,0)</f>
        <v>Leviton</v>
      </c>
    </row>
    <row r="429" spans="1:3" x14ac:dyDescent="0.25">
      <c r="A429">
        <v>8336</v>
      </c>
      <c r="B429">
        <v>446</v>
      </c>
      <c r="C429" t="str">
        <f>VLOOKUP(Table_ExternalData_16[[#This Row],[ManufacturerId]],Blagovna!A:B,2,0)</f>
        <v>Leviton</v>
      </c>
    </row>
    <row r="430" spans="1:3" x14ac:dyDescent="0.25">
      <c r="A430">
        <v>8320</v>
      </c>
      <c r="B430">
        <v>446</v>
      </c>
      <c r="C430" t="str">
        <f>VLOOKUP(Table_ExternalData_16[[#This Row],[ManufacturerId]],Blagovna!A:B,2,0)</f>
        <v>Leviton</v>
      </c>
    </row>
    <row r="431" spans="1:3" x14ac:dyDescent="0.25">
      <c r="A431">
        <v>8319</v>
      </c>
      <c r="B431">
        <v>446</v>
      </c>
      <c r="C431" t="str">
        <f>VLOOKUP(Table_ExternalData_16[[#This Row],[ManufacturerId]],Blagovna!A:B,2,0)</f>
        <v>Leviton</v>
      </c>
    </row>
    <row r="432" spans="1:3" x14ac:dyDescent="0.25">
      <c r="A432">
        <v>8318</v>
      </c>
      <c r="B432">
        <v>446</v>
      </c>
      <c r="C432" t="str">
        <f>VLOOKUP(Table_ExternalData_16[[#This Row],[ManufacturerId]],Blagovna!A:B,2,0)</f>
        <v>Leviton</v>
      </c>
    </row>
    <row r="433" spans="1:3" x14ac:dyDescent="0.25">
      <c r="A433">
        <v>8302</v>
      </c>
      <c r="B433">
        <v>446</v>
      </c>
      <c r="C433" t="str">
        <f>VLOOKUP(Table_ExternalData_16[[#This Row],[ManufacturerId]],Blagovna!A:B,2,0)</f>
        <v>Leviton</v>
      </c>
    </row>
    <row r="434" spans="1:3" x14ac:dyDescent="0.25">
      <c r="A434">
        <v>8297</v>
      </c>
      <c r="B434">
        <v>446</v>
      </c>
      <c r="C434" t="str">
        <f>VLOOKUP(Table_ExternalData_16[[#This Row],[ManufacturerId]],Blagovna!A:B,2,0)</f>
        <v>Leviton</v>
      </c>
    </row>
    <row r="435" spans="1:3" x14ac:dyDescent="0.25">
      <c r="A435">
        <v>8296</v>
      </c>
      <c r="B435">
        <v>446</v>
      </c>
      <c r="C435" t="str">
        <f>VLOOKUP(Table_ExternalData_16[[#This Row],[ManufacturerId]],Blagovna!A:B,2,0)</f>
        <v>Leviton</v>
      </c>
    </row>
    <row r="436" spans="1:3" x14ac:dyDescent="0.25">
      <c r="A436">
        <v>8295</v>
      </c>
      <c r="B436">
        <v>446</v>
      </c>
      <c r="C436" t="str">
        <f>VLOOKUP(Table_ExternalData_16[[#This Row],[ManufacturerId]],Blagovna!A:B,2,0)</f>
        <v>Leviton</v>
      </c>
    </row>
    <row r="437" spans="1:3" x14ac:dyDescent="0.25">
      <c r="A437">
        <v>8294</v>
      </c>
      <c r="B437">
        <v>446</v>
      </c>
      <c r="C437" t="str">
        <f>VLOOKUP(Table_ExternalData_16[[#This Row],[ManufacturerId]],Blagovna!A:B,2,0)</f>
        <v>Leviton</v>
      </c>
    </row>
    <row r="438" spans="1:3" x14ac:dyDescent="0.25">
      <c r="A438">
        <v>8293</v>
      </c>
      <c r="B438">
        <v>446</v>
      </c>
      <c r="C438" t="str">
        <f>VLOOKUP(Table_ExternalData_16[[#This Row],[ManufacturerId]],Blagovna!A:B,2,0)</f>
        <v>Leviton</v>
      </c>
    </row>
    <row r="439" spans="1:3" x14ac:dyDescent="0.25">
      <c r="A439">
        <v>8292</v>
      </c>
      <c r="B439">
        <v>446</v>
      </c>
      <c r="C439" t="str">
        <f>VLOOKUP(Table_ExternalData_16[[#This Row],[ManufacturerId]],Blagovna!A:B,2,0)</f>
        <v>Leviton</v>
      </c>
    </row>
    <row r="440" spans="1:3" x14ac:dyDescent="0.25">
      <c r="A440">
        <v>8290</v>
      </c>
      <c r="B440">
        <v>446</v>
      </c>
      <c r="C440" t="str">
        <f>VLOOKUP(Table_ExternalData_16[[#This Row],[ManufacturerId]],Blagovna!A:B,2,0)</f>
        <v>Leviton</v>
      </c>
    </row>
    <row r="441" spans="1:3" x14ac:dyDescent="0.25">
      <c r="A441">
        <v>8289</v>
      </c>
      <c r="B441">
        <v>446</v>
      </c>
      <c r="C441" t="str">
        <f>VLOOKUP(Table_ExternalData_16[[#This Row],[ManufacturerId]],Blagovna!A:B,2,0)</f>
        <v>Leviton</v>
      </c>
    </row>
    <row r="442" spans="1:3" x14ac:dyDescent="0.25">
      <c r="A442">
        <v>8286</v>
      </c>
      <c r="B442">
        <v>446</v>
      </c>
      <c r="C442" t="str">
        <f>VLOOKUP(Table_ExternalData_16[[#This Row],[ManufacturerId]],Blagovna!A:B,2,0)</f>
        <v>Leviton</v>
      </c>
    </row>
    <row r="443" spans="1:3" x14ac:dyDescent="0.25">
      <c r="A443">
        <v>8285</v>
      </c>
      <c r="B443">
        <v>446</v>
      </c>
      <c r="C443" t="str">
        <f>VLOOKUP(Table_ExternalData_16[[#This Row],[ManufacturerId]],Blagovna!A:B,2,0)</f>
        <v>Leviton</v>
      </c>
    </row>
    <row r="444" spans="1:3" x14ac:dyDescent="0.25">
      <c r="A444">
        <v>8284</v>
      </c>
      <c r="B444">
        <v>446</v>
      </c>
      <c r="C444" t="str">
        <f>VLOOKUP(Table_ExternalData_16[[#This Row],[ManufacturerId]],Blagovna!A:B,2,0)</f>
        <v>Leviton</v>
      </c>
    </row>
    <row r="445" spans="1:3" x14ac:dyDescent="0.25">
      <c r="A445">
        <v>8232</v>
      </c>
      <c r="B445">
        <v>446</v>
      </c>
      <c r="C445" t="str">
        <f>VLOOKUP(Table_ExternalData_16[[#This Row],[ManufacturerId]],Blagovna!A:B,2,0)</f>
        <v>Leviton</v>
      </c>
    </row>
    <row r="446" spans="1:3" x14ac:dyDescent="0.25">
      <c r="A446">
        <v>8231</v>
      </c>
      <c r="B446">
        <v>446</v>
      </c>
      <c r="C446" t="str">
        <f>VLOOKUP(Table_ExternalData_16[[#This Row],[ManufacturerId]],Blagovna!A:B,2,0)</f>
        <v>Leviton</v>
      </c>
    </row>
    <row r="447" spans="1:3" x14ac:dyDescent="0.25">
      <c r="A447">
        <v>8230</v>
      </c>
      <c r="B447">
        <v>446</v>
      </c>
      <c r="C447" t="str">
        <f>VLOOKUP(Table_ExternalData_16[[#This Row],[ManufacturerId]],Blagovna!A:B,2,0)</f>
        <v>Leviton</v>
      </c>
    </row>
    <row r="448" spans="1:3" x14ac:dyDescent="0.25">
      <c r="A448">
        <v>8229</v>
      </c>
      <c r="B448">
        <v>446</v>
      </c>
      <c r="C448" t="str">
        <f>VLOOKUP(Table_ExternalData_16[[#This Row],[ManufacturerId]],Blagovna!A:B,2,0)</f>
        <v>Leviton</v>
      </c>
    </row>
    <row r="449" spans="1:3" x14ac:dyDescent="0.25">
      <c r="A449">
        <v>8228</v>
      </c>
      <c r="B449">
        <v>446</v>
      </c>
      <c r="C449" t="str">
        <f>VLOOKUP(Table_ExternalData_16[[#This Row],[ManufacturerId]],Blagovna!A:B,2,0)</f>
        <v>Leviton</v>
      </c>
    </row>
    <row r="450" spans="1:3" x14ac:dyDescent="0.25">
      <c r="A450">
        <v>8227</v>
      </c>
      <c r="B450">
        <v>446</v>
      </c>
      <c r="C450" t="str">
        <f>VLOOKUP(Table_ExternalData_16[[#This Row],[ManufacturerId]],Blagovna!A:B,2,0)</f>
        <v>Leviton</v>
      </c>
    </row>
    <row r="451" spans="1:3" x14ac:dyDescent="0.25">
      <c r="A451">
        <v>8226</v>
      </c>
      <c r="B451">
        <v>446</v>
      </c>
      <c r="C451" t="str">
        <f>VLOOKUP(Table_ExternalData_16[[#This Row],[ManufacturerId]],Blagovna!A:B,2,0)</f>
        <v>Leviton</v>
      </c>
    </row>
    <row r="452" spans="1:3" x14ac:dyDescent="0.25">
      <c r="A452">
        <v>8225</v>
      </c>
      <c r="B452">
        <v>446</v>
      </c>
      <c r="C452" t="str">
        <f>VLOOKUP(Table_ExternalData_16[[#This Row],[ManufacturerId]],Blagovna!A:B,2,0)</f>
        <v>Leviton</v>
      </c>
    </row>
    <row r="453" spans="1:3" x14ac:dyDescent="0.25">
      <c r="A453">
        <v>8224</v>
      </c>
      <c r="B453">
        <v>446</v>
      </c>
      <c r="C453" t="str">
        <f>VLOOKUP(Table_ExternalData_16[[#This Row],[ManufacturerId]],Blagovna!A:B,2,0)</f>
        <v>Leviton</v>
      </c>
    </row>
    <row r="454" spans="1:3" x14ac:dyDescent="0.25">
      <c r="A454">
        <v>8223</v>
      </c>
      <c r="B454">
        <v>446</v>
      </c>
      <c r="C454" t="str">
        <f>VLOOKUP(Table_ExternalData_16[[#This Row],[ManufacturerId]],Blagovna!A:B,2,0)</f>
        <v>Leviton</v>
      </c>
    </row>
    <row r="455" spans="1:3" x14ac:dyDescent="0.25">
      <c r="A455">
        <v>8222</v>
      </c>
      <c r="B455">
        <v>446</v>
      </c>
      <c r="C455" t="str">
        <f>VLOOKUP(Table_ExternalData_16[[#This Row],[ManufacturerId]],Blagovna!A:B,2,0)</f>
        <v>Leviton</v>
      </c>
    </row>
    <row r="456" spans="1:3" x14ac:dyDescent="0.25">
      <c r="A456">
        <v>8221</v>
      </c>
      <c r="B456">
        <v>446</v>
      </c>
      <c r="C456" t="str">
        <f>VLOOKUP(Table_ExternalData_16[[#This Row],[ManufacturerId]],Blagovna!A:B,2,0)</f>
        <v>Leviton</v>
      </c>
    </row>
    <row r="457" spans="1:3" x14ac:dyDescent="0.25">
      <c r="A457">
        <v>8220</v>
      </c>
      <c r="B457">
        <v>446</v>
      </c>
      <c r="C457" t="str">
        <f>VLOOKUP(Table_ExternalData_16[[#This Row],[ManufacturerId]],Blagovna!A:B,2,0)</f>
        <v>Leviton</v>
      </c>
    </row>
    <row r="458" spans="1:3" x14ac:dyDescent="0.25">
      <c r="A458">
        <v>8204</v>
      </c>
      <c r="B458">
        <v>446</v>
      </c>
      <c r="C458" t="str">
        <f>VLOOKUP(Table_ExternalData_16[[#This Row],[ManufacturerId]],Blagovna!A:B,2,0)</f>
        <v>Leviton</v>
      </c>
    </row>
    <row r="459" spans="1:3" x14ac:dyDescent="0.25">
      <c r="A459">
        <v>8202</v>
      </c>
      <c r="B459">
        <v>446</v>
      </c>
      <c r="C459" t="str">
        <f>VLOOKUP(Table_ExternalData_16[[#This Row],[ManufacturerId]],Blagovna!A:B,2,0)</f>
        <v>Leviton</v>
      </c>
    </row>
    <row r="460" spans="1:3" x14ac:dyDescent="0.25">
      <c r="A460">
        <v>8193</v>
      </c>
      <c r="B460">
        <v>446</v>
      </c>
      <c r="C460" t="str">
        <f>VLOOKUP(Table_ExternalData_16[[#This Row],[ManufacturerId]],Blagovna!A:B,2,0)</f>
        <v>Leviton</v>
      </c>
    </row>
    <row r="461" spans="1:3" x14ac:dyDescent="0.25">
      <c r="A461">
        <v>8192</v>
      </c>
      <c r="B461">
        <v>446</v>
      </c>
      <c r="C461" t="str">
        <f>VLOOKUP(Table_ExternalData_16[[#This Row],[ManufacturerId]],Blagovna!A:B,2,0)</f>
        <v>Leviton</v>
      </c>
    </row>
    <row r="462" spans="1:3" x14ac:dyDescent="0.25">
      <c r="A462">
        <v>8138</v>
      </c>
      <c r="B462">
        <v>446</v>
      </c>
      <c r="C462" t="str">
        <f>VLOOKUP(Table_ExternalData_16[[#This Row],[ManufacturerId]],Blagovna!A:B,2,0)</f>
        <v>Leviton</v>
      </c>
    </row>
    <row r="463" spans="1:3" x14ac:dyDescent="0.25">
      <c r="A463">
        <v>8134</v>
      </c>
      <c r="B463">
        <v>446</v>
      </c>
      <c r="C463" t="str">
        <f>VLOOKUP(Table_ExternalData_16[[#This Row],[ManufacturerId]],Blagovna!A:B,2,0)</f>
        <v>Leviton</v>
      </c>
    </row>
    <row r="464" spans="1:3" x14ac:dyDescent="0.25">
      <c r="A464">
        <v>8116</v>
      </c>
      <c r="B464">
        <v>446</v>
      </c>
      <c r="C464" t="str">
        <f>VLOOKUP(Table_ExternalData_16[[#This Row],[ManufacturerId]],Blagovna!A:B,2,0)</f>
        <v>Leviton</v>
      </c>
    </row>
    <row r="465" spans="1:3" x14ac:dyDescent="0.25">
      <c r="A465">
        <v>8113</v>
      </c>
      <c r="B465">
        <v>446</v>
      </c>
      <c r="C465" t="str">
        <f>VLOOKUP(Table_ExternalData_16[[#This Row],[ManufacturerId]],Blagovna!A:B,2,0)</f>
        <v>Leviton</v>
      </c>
    </row>
    <row r="466" spans="1:3" x14ac:dyDescent="0.25">
      <c r="A466">
        <v>8111</v>
      </c>
      <c r="B466">
        <v>446</v>
      </c>
      <c r="C466" t="str">
        <f>VLOOKUP(Table_ExternalData_16[[#This Row],[ManufacturerId]],Blagovna!A:B,2,0)</f>
        <v>Leviton</v>
      </c>
    </row>
    <row r="467" spans="1:3" x14ac:dyDescent="0.25">
      <c r="A467">
        <v>8104</v>
      </c>
      <c r="B467">
        <v>446</v>
      </c>
      <c r="C467" t="str">
        <f>VLOOKUP(Table_ExternalData_16[[#This Row],[ManufacturerId]],Blagovna!A:B,2,0)</f>
        <v>Leviton</v>
      </c>
    </row>
    <row r="468" spans="1:3" x14ac:dyDescent="0.25">
      <c r="A468">
        <v>8102</v>
      </c>
      <c r="B468">
        <v>446</v>
      </c>
      <c r="C468" t="str">
        <f>VLOOKUP(Table_ExternalData_16[[#This Row],[ManufacturerId]],Blagovna!A:B,2,0)</f>
        <v>Leviton</v>
      </c>
    </row>
    <row r="469" spans="1:3" x14ac:dyDescent="0.25">
      <c r="A469">
        <v>8101</v>
      </c>
      <c r="B469">
        <v>446</v>
      </c>
      <c r="C469" t="str">
        <f>VLOOKUP(Table_ExternalData_16[[#This Row],[ManufacturerId]],Blagovna!A:B,2,0)</f>
        <v>Leviton</v>
      </c>
    </row>
    <row r="470" spans="1:3" x14ac:dyDescent="0.25">
      <c r="A470">
        <v>8099</v>
      </c>
      <c r="B470">
        <v>446</v>
      </c>
      <c r="C470" t="str">
        <f>VLOOKUP(Table_ExternalData_16[[#This Row],[ManufacturerId]],Blagovna!A:B,2,0)</f>
        <v>Leviton</v>
      </c>
    </row>
    <row r="471" spans="1:3" x14ac:dyDescent="0.25">
      <c r="A471">
        <v>8094</v>
      </c>
      <c r="B471">
        <v>446</v>
      </c>
      <c r="C471" t="str">
        <f>VLOOKUP(Table_ExternalData_16[[#This Row],[ManufacturerId]],Blagovna!A:B,2,0)</f>
        <v>Leviton</v>
      </c>
    </row>
    <row r="472" spans="1:3" x14ac:dyDescent="0.25">
      <c r="A472">
        <v>8091</v>
      </c>
      <c r="B472">
        <v>446</v>
      </c>
      <c r="C472" t="str">
        <f>VLOOKUP(Table_ExternalData_16[[#This Row],[ManufacturerId]],Blagovna!A:B,2,0)</f>
        <v>Leviton</v>
      </c>
    </row>
    <row r="473" spans="1:3" x14ac:dyDescent="0.25">
      <c r="A473">
        <v>7829</v>
      </c>
      <c r="B473">
        <v>446</v>
      </c>
      <c r="C473" t="str">
        <f>VLOOKUP(Table_ExternalData_16[[#This Row],[ManufacturerId]],Blagovna!A:B,2,0)</f>
        <v>Leviton</v>
      </c>
    </row>
    <row r="474" spans="1:3" x14ac:dyDescent="0.25">
      <c r="A474">
        <v>7828</v>
      </c>
      <c r="B474">
        <v>446</v>
      </c>
      <c r="C474" t="str">
        <f>VLOOKUP(Table_ExternalData_16[[#This Row],[ManufacturerId]],Blagovna!A:B,2,0)</f>
        <v>Leviton</v>
      </c>
    </row>
    <row r="475" spans="1:3" x14ac:dyDescent="0.25">
      <c r="A475">
        <v>7815</v>
      </c>
      <c r="B475">
        <v>446</v>
      </c>
      <c r="C475" t="str">
        <f>VLOOKUP(Table_ExternalData_16[[#This Row],[ManufacturerId]],Blagovna!A:B,2,0)</f>
        <v>Leviton</v>
      </c>
    </row>
    <row r="476" spans="1:3" x14ac:dyDescent="0.25">
      <c r="A476">
        <v>7795</v>
      </c>
      <c r="B476">
        <v>446</v>
      </c>
      <c r="C476" t="str">
        <f>VLOOKUP(Table_ExternalData_16[[#This Row],[ManufacturerId]],Blagovna!A:B,2,0)</f>
        <v>Leviton</v>
      </c>
    </row>
    <row r="477" spans="1:3" x14ac:dyDescent="0.25">
      <c r="A477">
        <v>7794</v>
      </c>
      <c r="B477">
        <v>446</v>
      </c>
      <c r="C477" t="str">
        <f>VLOOKUP(Table_ExternalData_16[[#This Row],[ManufacturerId]],Blagovna!A:B,2,0)</f>
        <v>Leviton</v>
      </c>
    </row>
    <row r="478" spans="1:3" x14ac:dyDescent="0.25">
      <c r="A478">
        <v>7793</v>
      </c>
      <c r="B478">
        <v>446</v>
      </c>
      <c r="C478" t="str">
        <f>VLOOKUP(Table_ExternalData_16[[#This Row],[ManufacturerId]],Blagovna!A:B,2,0)</f>
        <v>Leviton</v>
      </c>
    </row>
    <row r="479" spans="1:3" x14ac:dyDescent="0.25">
      <c r="A479">
        <v>7792</v>
      </c>
      <c r="B479">
        <v>446</v>
      </c>
      <c r="C479" t="str">
        <f>VLOOKUP(Table_ExternalData_16[[#This Row],[ManufacturerId]],Blagovna!A:B,2,0)</f>
        <v>Leviton</v>
      </c>
    </row>
    <row r="480" spans="1:3" x14ac:dyDescent="0.25">
      <c r="A480">
        <v>7786</v>
      </c>
      <c r="B480">
        <v>446</v>
      </c>
      <c r="C480" t="str">
        <f>VLOOKUP(Table_ExternalData_16[[#This Row],[ManufacturerId]],Blagovna!A:B,2,0)</f>
        <v>Leviton</v>
      </c>
    </row>
    <row r="481" spans="1:3" x14ac:dyDescent="0.25">
      <c r="A481">
        <v>7785</v>
      </c>
      <c r="B481">
        <v>446</v>
      </c>
      <c r="C481" t="str">
        <f>VLOOKUP(Table_ExternalData_16[[#This Row],[ManufacturerId]],Blagovna!A:B,2,0)</f>
        <v>Leviton</v>
      </c>
    </row>
    <row r="482" spans="1:3" x14ac:dyDescent="0.25">
      <c r="A482">
        <v>7782</v>
      </c>
      <c r="B482">
        <v>446</v>
      </c>
      <c r="C482" t="str">
        <f>VLOOKUP(Table_ExternalData_16[[#This Row],[ManufacturerId]],Blagovna!A:B,2,0)</f>
        <v>Leviton</v>
      </c>
    </row>
    <row r="483" spans="1:3" x14ac:dyDescent="0.25">
      <c r="A483">
        <v>7777</v>
      </c>
      <c r="B483">
        <v>446</v>
      </c>
      <c r="C483" t="str">
        <f>VLOOKUP(Table_ExternalData_16[[#This Row],[ManufacturerId]],Blagovna!A:B,2,0)</f>
        <v>Leviton</v>
      </c>
    </row>
    <row r="484" spans="1:3" x14ac:dyDescent="0.25">
      <c r="A484">
        <v>7773</v>
      </c>
      <c r="B484">
        <v>446</v>
      </c>
      <c r="C484" t="str">
        <f>VLOOKUP(Table_ExternalData_16[[#This Row],[ManufacturerId]],Blagovna!A:B,2,0)</f>
        <v>Leviton</v>
      </c>
    </row>
    <row r="485" spans="1:3" x14ac:dyDescent="0.25">
      <c r="A485">
        <v>7768</v>
      </c>
      <c r="B485">
        <v>446</v>
      </c>
      <c r="C485" t="str">
        <f>VLOOKUP(Table_ExternalData_16[[#This Row],[ManufacturerId]],Blagovna!A:B,2,0)</f>
        <v>Leviton</v>
      </c>
    </row>
    <row r="486" spans="1:3" x14ac:dyDescent="0.25">
      <c r="A486">
        <v>7764</v>
      </c>
      <c r="B486">
        <v>446</v>
      </c>
      <c r="C486" t="str">
        <f>VLOOKUP(Table_ExternalData_16[[#This Row],[ManufacturerId]],Blagovna!A:B,2,0)</f>
        <v>Leviton</v>
      </c>
    </row>
    <row r="487" spans="1:3" x14ac:dyDescent="0.25">
      <c r="A487">
        <v>7755</v>
      </c>
      <c r="B487">
        <v>446</v>
      </c>
      <c r="C487" t="str">
        <f>VLOOKUP(Table_ExternalData_16[[#This Row],[ManufacturerId]],Blagovna!A:B,2,0)</f>
        <v>Leviton</v>
      </c>
    </row>
    <row r="488" spans="1:3" x14ac:dyDescent="0.25">
      <c r="A488">
        <v>7750</v>
      </c>
      <c r="B488">
        <v>446</v>
      </c>
      <c r="C488" t="str">
        <f>VLOOKUP(Table_ExternalData_16[[#This Row],[ManufacturerId]],Blagovna!A:B,2,0)</f>
        <v>Leviton</v>
      </c>
    </row>
    <row r="489" spans="1:3" x14ac:dyDescent="0.25">
      <c r="A489">
        <v>7362</v>
      </c>
      <c r="B489">
        <v>446</v>
      </c>
      <c r="C489" t="str">
        <f>VLOOKUP(Table_ExternalData_16[[#This Row],[ManufacturerId]],Blagovna!A:B,2,0)</f>
        <v>Leviton</v>
      </c>
    </row>
    <row r="490" spans="1:3" x14ac:dyDescent="0.25">
      <c r="A490">
        <v>7361</v>
      </c>
      <c r="B490">
        <v>446</v>
      </c>
      <c r="C490" t="str">
        <f>VLOOKUP(Table_ExternalData_16[[#This Row],[ManufacturerId]],Blagovna!A:B,2,0)</f>
        <v>Leviton</v>
      </c>
    </row>
    <row r="491" spans="1:3" x14ac:dyDescent="0.25">
      <c r="A491">
        <v>7360</v>
      </c>
      <c r="B491">
        <v>446</v>
      </c>
      <c r="C491" t="str">
        <f>VLOOKUP(Table_ExternalData_16[[#This Row],[ManufacturerId]],Blagovna!A:B,2,0)</f>
        <v>Leviton</v>
      </c>
    </row>
    <row r="492" spans="1:3" x14ac:dyDescent="0.25">
      <c r="A492">
        <v>7359</v>
      </c>
      <c r="B492">
        <v>446</v>
      </c>
      <c r="C492" t="str">
        <f>VLOOKUP(Table_ExternalData_16[[#This Row],[ManufacturerId]],Blagovna!A:B,2,0)</f>
        <v>Leviton</v>
      </c>
    </row>
    <row r="493" spans="1:3" x14ac:dyDescent="0.25">
      <c r="A493">
        <v>7358</v>
      </c>
      <c r="B493">
        <v>446</v>
      </c>
      <c r="C493" t="str">
        <f>VLOOKUP(Table_ExternalData_16[[#This Row],[ManufacturerId]],Blagovna!A:B,2,0)</f>
        <v>Leviton</v>
      </c>
    </row>
    <row r="494" spans="1:3" x14ac:dyDescent="0.25">
      <c r="A494">
        <v>7357</v>
      </c>
      <c r="B494">
        <v>446</v>
      </c>
      <c r="C494" t="str">
        <f>VLOOKUP(Table_ExternalData_16[[#This Row],[ManufacturerId]],Blagovna!A:B,2,0)</f>
        <v>Leviton</v>
      </c>
    </row>
    <row r="495" spans="1:3" x14ac:dyDescent="0.25">
      <c r="A495">
        <v>7356</v>
      </c>
      <c r="B495">
        <v>446</v>
      </c>
      <c r="C495" t="str">
        <f>VLOOKUP(Table_ExternalData_16[[#This Row],[ManufacturerId]],Blagovna!A:B,2,0)</f>
        <v>Leviton</v>
      </c>
    </row>
    <row r="496" spans="1:3" x14ac:dyDescent="0.25">
      <c r="A496">
        <v>7354</v>
      </c>
      <c r="B496">
        <v>446</v>
      </c>
      <c r="C496" t="str">
        <f>VLOOKUP(Table_ExternalData_16[[#This Row],[ManufacturerId]],Blagovna!A:B,2,0)</f>
        <v>Leviton</v>
      </c>
    </row>
    <row r="497" spans="1:3" x14ac:dyDescent="0.25">
      <c r="A497">
        <v>7353</v>
      </c>
      <c r="B497">
        <v>446</v>
      </c>
      <c r="C497" t="str">
        <f>VLOOKUP(Table_ExternalData_16[[#This Row],[ManufacturerId]],Blagovna!A:B,2,0)</f>
        <v>Leviton</v>
      </c>
    </row>
    <row r="498" spans="1:3" x14ac:dyDescent="0.25">
      <c r="A498">
        <v>7352</v>
      </c>
      <c r="B498">
        <v>446</v>
      </c>
      <c r="C498" t="str">
        <f>VLOOKUP(Table_ExternalData_16[[#This Row],[ManufacturerId]],Blagovna!A:B,2,0)</f>
        <v>Leviton</v>
      </c>
    </row>
    <row r="499" spans="1:3" x14ac:dyDescent="0.25">
      <c r="A499">
        <v>7351</v>
      </c>
      <c r="B499">
        <v>446</v>
      </c>
      <c r="C499" t="str">
        <f>VLOOKUP(Table_ExternalData_16[[#This Row],[ManufacturerId]],Blagovna!A:B,2,0)</f>
        <v>Leviton</v>
      </c>
    </row>
    <row r="500" spans="1:3" x14ac:dyDescent="0.25">
      <c r="A500">
        <v>7350</v>
      </c>
      <c r="B500">
        <v>446</v>
      </c>
      <c r="C500" t="str">
        <f>VLOOKUP(Table_ExternalData_16[[#This Row],[ManufacturerId]],Blagovna!A:B,2,0)</f>
        <v>Leviton</v>
      </c>
    </row>
    <row r="501" spans="1:3" x14ac:dyDescent="0.25">
      <c r="A501">
        <v>7347</v>
      </c>
      <c r="B501">
        <v>446</v>
      </c>
      <c r="C501" t="str">
        <f>VLOOKUP(Table_ExternalData_16[[#This Row],[ManufacturerId]],Blagovna!A:B,2,0)</f>
        <v>Leviton</v>
      </c>
    </row>
    <row r="502" spans="1:3" x14ac:dyDescent="0.25">
      <c r="A502">
        <v>7345</v>
      </c>
      <c r="B502">
        <v>446</v>
      </c>
      <c r="C502" t="str">
        <f>VLOOKUP(Table_ExternalData_16[[#This Row],[ManufacturerId]],Blagovna!A:B,2,0)</f>
        <v>Leviton</v>
      </c>
    </row>
    <row r="503" spans="1:3" x14ac:dyDescent="0.25">
      <c r="A503">
        <v>7189</v>
      </c>
      <c r="B503">
        <v>446</v>
      </c>
      <c r="C503" t="str">
        <f>VLOOKUP(Table_ExternalData_16[[#This Row],[ManufacturerId]],Blagovna!A:B,2,0)</f>
        <v>Leviton</v>
      </c>
    </row>
    <row r="504" spans="1:3" x14ac:dyDescent="0.25">
      <c r="A504">
        <v>7188</v>
      </c>
      <c r="B504">
        <v>446</v>
      </c>
      <c r="C504" t="str">
        <f>VLOOKUP(Table_ExternalData_16[[#This Row],[ManufacturerId]],Blagovna!A:B,2,0)</f>
        <v>Leviton</v>
      </c>
    </row>
    <row r="505" spans="1:3" x14ac:dyDescent="0.25">
      <c r="A505">
        <v>7186</v>
      </c>
      <c r="B505">
        <v>446</v>
      </c>
      <c r="C505" t="str">
        <f>VLOOKUP(Table_ExternalData_16[[#This Row],[ManufacturerId]],Blagovna!A:B,2,0)</f>
        <v>Leviton</v>
      </c>
    </row>
    <row r="506" spans="1:3" x14ac:dyDescent="0.25">
      <c r="A506">
        <v>7182</v>
      </c>
      <c r="B506">
        <v>446</v>
      </c>
      <c r="C506" t="str">
        <f>VLOOKUP(Table_ExternalData_16[[#This Row],[ManufacturerId]],Blagovna!A:B,2,0)</f>
        <v>Leviton</v>
      </c>
    </row>
    <row r="507" spans="1:3" x14ac:dyDescent="0.25">
      <c r="A507">
        <v>7181</v>
      </c>
      <c r="B507">
        <v>446</v>
      </c>
      <c r="C507" t="str">
        <f>VLOOKUP(Table_ExternalData_16[[#This Row],[ManufacturerId]],Blagovna!A:B,2,0)</f>
        <v>Leviton</v>
      </c>
    </row>
    <row r="508" spans="1:3" x14ac:dyDescent="0.25">
      <c r="A508">
        <v>7179</v>
      </c>
      <c r="B508">
        <v>446</v>
      </c>
      <c r="C508" t="str">
        <f>VLOOKUP(Table_ExternalData_16[[#This Row],[ManufacturerId]],Blagovna!A:B,2,0)</f>
        <v>Leviton</v>
      </c>
    </row>
    <row r="509" spans="1:3" x14ac:dyDescent="0.25">
      <c r="A509">
        <v>7177</v>
      </c>
      <c r="B509">
        <v>446</v>
      </c>
      <c r="C509" t="str">
        <f>VLOOKUP(Table_ExternalData_16[[#This Row],[ManufacturerId]],Blagovna!A:B,2,0)</f>
        <v>Leviton</v>
      </c>
    </row>
    <row r="510" spans="1:3" x14ac:dyDescent="0.25">
      <c r="A510">
        <v>7176</v>
      </c>
      <c r="B510">
        <v>446</v>
      </c>
      <c r="C510" t="str">
        <f>VLOOKUP(Table_ExternalData_16[[#This Row],[ManufacturerId]],Blagovna!A:B,2,0)</f>
        <v>Leviton</v>
      </c>
    </row>
    <row r="511" spans="1:3" x14ac:dyDescent="0.25">
      <c r="A511">
        <v>7175</v>
      </c>
      <c r="B511">
        <v>446</v>
      </c>
      <c r="C511" t="str">
        <f>VLOOKUP(Table_ExternalData_16[[#This Row],[ManufacturerId]],Blagovna!A:B,2,0)</f>
        <v>Leviton</v>
      </c>
    </row>
    <row r="512" spans="1:3" x14ac:dyDescent="0.25">
      <c r="A512">
        <v>7174</v>
      </c>
      <c r="B512">
        <v>446</v>
      </c>
      <c r="C512" t="str">
        <f>VLOOKUP(Table_ExternalData_16[[#This Row],[ManufacturerId]],Blagovna!A:B,2,0)</f>
        <v>Leviton</v>
      </c>
    </row>
    <row r="513" spans="1:3" x14ac:dyDescent="0.25">
      <c r="A513">
        <v>7165</v>
      </c>
      <c r="B513">
        <v>446</v>
      </c>
      <c r="C513" t="str">
        <f>VLOOKUP(Table_ExternalData_16[[#This Row],[ManufacturerId]],Blagovna!A:B,2,0)</f>
        <v>Leviton</v>
      </c>
    </row>
    <row r="514" spans="1:3" x14ac:dyDescent="0.25">
      <c r="A514">
        <v>10047</v>
      </c>
      <c r="B514">
        <v>443</v>
      </c>
      <c r="C514" t="str">
        <f>VLOOKUP(Table_ExternalData_16[[#This Row],[ManufacturerId]],Blagovna!A:B,2,0)</f>
        <v>Label-The-Cable</v>
      </c>
    </row>
    <row r="515" spans="1:3" x14ac:dyDescent="0.25">
      <c r="A515">
        <v>10046</v>
      </c>
      <c r="B515">
        <v>443</v>
      </c>
      <c r="C515" t="str">
        <f>VLOOKUP(Table_ExternalData_16[[#This Row],[ManufacturerId]],Blagovna!A:B,2,0)</f>
        <v>Label-The-Cable</v>
      </c>
    </row>
    <row r="516" spans="1:3" x14ac:dyDescent="0.25">
      <c r="A516">
        <v>10045</v>
      </c>
      <c r="B516">
        <v>443</v>
      </c>
      <c r="C516" t="str">
        <f>VLOOKUP(Table_ExternalData_16[[#This Row],[ManufacturerId]],Blagovna!A:B,2,0)</f>
        <v>Label-The-Cable</v>
      </c>
    </row>
    <row r="517" spans="1:3" x14ac:dyDescent="0.25">
      <c r="A517">
        <v>10044</v>
      </c>
      <c r="B517">
        <v>443</v>
      </c>
      <c r="C517" t="str">
        <f>VLOOKUP(Table_ExternalData_16[[#This Row],[ManufacturerId]],Blagovna!A:B,2,0)</f>
        <v>Label-The-Cable</v>
      </c>
    </row>
    <row r="518" spans="1:3" x14ac:dyDescent="0.25">
      <c r="A518">
        <v>10043</v>
      </c>
      <c r="B518">
        <v>443</v>
      </c>
      <c r="C518" t="str">
        <f>VLOOKUP(Table_ExternalData_16[[#This Row],[ManufacturerId]],Blagovna!A:B,2,0)</f>
        <v>Label-The-Cable</v>
      </c>
    </row>
    <row r="519" spans="1:3" x14ac:dyDescent="0.25">
      <c r="A519">
        <v>10042</v>
      </c>
      <c r="B519">
        <v>443</v>
      </c>
      <c r="C519" t="str">
        <f>VLOOKUP(Table_ExternalData_16[[#This Row],[ManufacturerId]],Blagovna!A:B,2,0)</f>
        <v>Label-The-Cable</v>
      </c>
    </row>
    <row r="520" spans="1:3" x14ac:dyDescent="0.25">
      <c r="A520">
        <v>10041</v>
      </c>
      <c r="B520">
        <v>443</v>
      </c>
      <c r="C520" t="str">
        <f>VLOOKUP(Table_ExternalData_16[[#This Row],[ManufacturerId]],Blagovna!A:B,2,0)</f>
        <v>Label-The-Cable</v>
      </c>
    </row>
    <row r="521" spans="1:3" x14ac:dyDescent="0.25">
      <c r="A521">
        <v>10040</v>
      </c>
      <c r="B521">
        <v>443</v>
      </c>
      <c r="C521" t="str">
        <f>VLOOKUP(Table_ExternalData_16[[#This Row],[ManufacturerId]],Blagovna!A:B,2,0)</f>
        <v>Label-The-Cable</v>
      </c>
    </row>
    <row r="522" spans="1:3" x14ac:dyDescent="0.25">
      <c r="A522">
        <v>10039</v>
      </c>
      <c r="B522">
        <v>443</v>
      </c>
      <c r="C522" t="str">
        <f>VLOOKUP(Table_ExternalData_16[[#This Row],[ManufacturerId]],Blagovna!A:B,2,0)</f>
        <v>Label-The-Cable</v>
      </c>
    </row>
    <row r="523" spans="1:3" x14ac:dyDescent="0.25">
      <c r="A523">
        <v>9104</v>
      </c>
      <c r="B523">
        <v>443</v>
      </c>
      <c r="C523" t="str">
        <f>VLOOKUP(Table_ExternalData_16[[#This Row],[ManufacturerId]],Blagovna!A:B,2,0)</f>
        <v>Label-The-Cable</v>
      </c>
    </row>
    <row r="524" spans="1:3" x14ac:dyDescent="0.25">
      <c r="A524">
        <v>9154</v>
      </c>
      <c r="B524">
        <v>440</v>
      </c>
      <c r="C524" t="str">
        <f>VLOOKUP(Table_ExternalData_16[[#This Row],[ManufacturerId]],Blagovna!A:B,2,0)</f>
        <v>Intellinet</v>
      </c>
    </row>
    <row r="525" spans="1:3" x14ac:dyDescent="0.25">
      <c r="A525">
        <v>9148</v>
      </c>
      <c r="B525">
        <v>440</v>
      </c>
      <c r="C525" t="str">
        <f>VLOOKUP(Table_ExternalData_16[[#This Row],[ManufacturerId]],Blagovna!A:B,2,0)</f>
        <v>Intellinet</v>
      </c>
    </row>
    <row r="526" spans="1:3" x14ac:dyDescent="0.25">
      <c r="A526">
        <v>9132</v>
      </c>
      <c r="B526">
        <v>440</v>
      </c>
      <c r="C526" t="str">
        <f>VLOOKUP(Table_ExternalData_16[[#This Row],[ManufacturerId]],Blagovna!A:B,2,0)</f>
        <v>Intellinet</v>
      </c>
    </row>
    <row r="527" spans="1:3" x14ac:dyDescent="0.25">
      <c r="A527">
        <v>9125</v>
      </c>
      <c r="B527">
        <v>440</v>
      </c>
      <c r="C527" t="str">
        <f>VLOOKUP(Table_ExternalData_16[[#This Row],[ManufacturerId]],Blagovna!A:B,2,0)</f>
        <v>Intellinet</v>
      </c>
    </row>
    <row r="528" spans="1:3" x14ac:dyDescent="0.25">
      <c r="A528">
        <v>8628</v>
      </c>
      <c r="B528">
        <v>440</v>
      </c>
      <c r="C528" t="str">
        <f>VLOOKUP(Table_ExternalData_16[[#This Row],[ManufacturerId]],Blagovna!A:B,2,0)</f>
        <v>Intellinet</v>
      </c>
    </row>
    <row r="529" spans="1:3" x14ac:dyDescent="0.25">
      <c r="A529">
        <v>7863</v>
      </c>
      <c r="B529">
        <v>439</v>
      </c>
      <c r="C529" t="str">
        <f>VLOOKUP(Table_ExternalData_16[[#This Row],[ManufacturerId]],Blagovna!A:B,2,0)</f>
        <v>HP</v>
      </c>
    </row>
    <row r="530" spans="1:3" x14ac:dyDescent="0.25">
      <c r="A530">
        <v>9209</v>
      </c>
      <c r="B530">
        <v>438</v>
      </c>
      <c r="C530" t="str">
        <f>VLOOKUP(Table_ExternalData_16[[#This Row],[ManufacturerId]],Blagovna!A:B,2,0)</f>
        <v>Hobbes</v>
      </c>
    </row>
    <row r="531" spans="1:3" x14ac:dyDescent="0.25">
      <c r="A531">
        <v>8991</v>
      </c>
      <c r="B531">
        <v>436</v>
      </c>
      <c r="C531" t="str">
        <f>VLOOKUP(Table_ExternalData_16[[#This Row],[ManufacturerId]],Blagovna!A:B,2,0)</f>
        <v>HID</v>
      </c>
    </row>
    <row r="532" spans="1:3" x14ac:dyDescent="0.25">
      <c r="A532">
        <v>8499</v>
      </c>
      <c r="B532">
        <v>436</v>
      </c>
      <c r="C532" t="str">
        <f>VLOOKUP(Table_ExternalData_16[[#This Row],[ManufacturerId]],Blagovna!A:B,2,0)</f>
        <v>HID</v>
      </c>
    </row>
    <row r="533" spans="1:3" x14ac:dyDescent="0.25">
      <c r="A533">
        <v>8498</v>
      </c>
      <c r="B533">
        <v>436</v>
      </c>
      <c r="C533" t="str">
        <f>VLOOKUP(Table_ExternalData_16[[#This Row],[ManufacturerId]],Blagovna!A:B,2,0)</f>
        <v>HID</v>
      </c>
    </row>
    <row r="534" spans="1:3" x14ac:dyDescent="0.25">
      <c r="A534">
        <v>9207</v>
      </c>
      <c r="B534">
        <v>430</v>
      </c>
      <c r="C534" t="str">
        <f>VLOOKUP(Table_ExternalData_16[[#This Row],[ManufacturerId]],Blagovna!A:B,2,0)</f>
        <v>Fluke</v>
      </c>
    </row>
    <row r="535" spans="1:3" x14ac:dyDescent="0.25">
      <c r="A535">
        <v>9206</v>
      </c>
      <c r="B535">
        <v>430</v>
      </c>
      <c r="C535" t="str">
        <f>VLOOKUP(Table_ExternalData_16[[#This Row],[ManufacturerId]],Blagovna!A:B,2,0)</f>
        <v>Fluke</v>
      </c>
    </row>
    <row r="536" spans="1:3" x14ac:dyDescent="0.25">
      <c r="A536">
        <v>9202</v>
      </c>
      <c r="B536">
        <v>430</v>
      </c>
      <c r="C536" t="str">
        <f>VLOOKUP(Table_ExternalData_16[[#This Row],[ManufacturerId]],Blagovna!A:B,2,0)</f>
        <v>Fluke</v>
      </c>
    </row>
    <row r="537" spans="1:3" x14ac:dyDescent="0.25">
      <c r="A537">
        <v>9201</v>
      </c>
      <c r="B537">
        <v>430</v>
      </c>
      <c r="C537" t="str">
        <f>VLOOKUP(Table_ExternalData_16[[#This Row],[ManufacturerId]],Blagovna!A:B,2,0)</f>
        <v>Fluke</v>
      </c>
    </row>
    <row r="538" spans="1:3" x14ac:dyDescent="0.25">
      <c r="A538">
        <v>9200</v>
      </c>
      <c r="B538">
        <v>430</v>
      </c>
      <c r="C538" t="str">
        <f>VLOOKUP(Table_ExternalData_16[[#This Row],[ManufacturerId]],Blagovna!A:B,2,0)</f>
        <v>Fluke</v>
      </c>
    </row>
    <row r="539" spans="1:3" x14ac:dyDescent="0.25">
      <c r="A539">
        <v>7374</v>
      </c>
      <c r="B539">
        <v>430</v>
      </c>
      <c r="C539" t="str">
        <f>VLOOKUP(Table_ExternalData_16[[#This Row],[ManufacturerId]],Blagovna!A:B,2,0)</f>
        <v>Fluke</v>
      </c>
    </row>
    <row r="540" spans="1:3" x14ac:dyDescent="0.25">
      <c r="A540">
        <v>5850</v>
      </c>
      <c r="B540">
        <v>429</v>
      </c>
      <c r="C540" t="str">
        <f>VLOOKUP(Table_ExternalData_16[[#This Row],[ManufacturerId]],Blagovna!A:B,2,0)</f>
        <v>Fiamm</v>
      </c>
    </row>
    <row r="541" spans="1:3" x14ac:dyDescent="0.25">
      <c r="A541">
        <v>5849</v>
      </c>
      <c r="B541">
        <v>429</v>
      </c>
      <c r="C541" t="str">
        <f>VLOOKUP(Table_ExternalData_16[[#This Row],[ManufacturerId]],Blagovna!A:B,2,0)</f>
        <v>Fiamm</v>
      </c>
    </row>
    <row r="542" spans="1:3" x14ac:dyDescent="0.25">
      <c r="A542">
        <v>5848</v>
      </c>
      <c r="B542">
        <v>429</v>
      </c>
      <c r="C542" t="str">
        <f>VLOOKUP(Table_ExternalData_16[[#This Row],[ManufacturerId]],Blagovna!A:B,2,0)</f>
        <v>Fiamm</v>
      </c>
    </row>
    <row r="543" spans="1:3" x14ac:dyDescent="0.25">
      <c r="A543">
        <v>5847</v>
      </c>
      <c r="B543">
        <v>429</v>
      </c>
      <c r="C543" t="str">
        <f>VLOOKUP(Table_ExternalData_16[[#This Row],[ManufacturerId]],Blagovna!A:B,2,0)</f>
        <v>Fiamm</v>
      </c>
    </row>
    <row r="544" spans="1:3" x14ac:dyDescent="0.25">
      <c r="A544">
        <v>5846</v>
      </c>
      <c r="B544">
        <v>429</v>
      </c>
      <c r="C544" t="str">
        <f>VLOOKUP(Table_ExternalData_16[[#This Row],[ManufacturerId]],Blagovna!A:B,2,0)</f>
        <v>Fiamm</v>
      </c>
    </row>
    <row r="545" spans="1:3" x14ac:dyDescent="0.25">
      <c r="A545">
        <v>5845</v>
      </c>
      <c r="B545">
        <v>429</v>
      </c>
      <c r="C545" t="str">
        <f>VLOOKUP(Table_ExternalData_16[[#This Row],[ManufacturerId]],Blagovna!A:B,2,0)</f>
        <v>Fiamm</v>
      </c>
    </row>
    <row r="546" spans="1:3" x14ac:dyDescent="0.25">
      <c r="A546">
        <v>5844</v>
      </c>
      <c r="B546">
        <v>429</v>
      </c>
      <c r="C546" t="str">
        <f>VLOOKUP(Table_ExternalData_16[[#This Row],[ManufacturerId]],Blagovna!A:B,2,0)</f>
        <v>Fiamm</v>
      </c>
    </row>
    <row r="547" spans="1:3" x14ac:dyDescent="0.25">
      <c r="A547">
        <v>5843</v>
      </c>
      <c r="B547">
        <v>429</v>
      </c>
      <c r="C547" t="str">
        <f>VLOOKUP(Table_ExternalData_16[[#This Row],[ManufacturerId]],Blagovna!A:B,2,0)</f>
        <v>Fiamm</v>
      </c>
    </row>
    <row r="548" spans="1:3" x14ac:dyDescent="0.25">
      <c r="A548">
        <v>5842</v>
      </c>
      <c r="B548">
        <v>429</v>
      </c>
      <c r="C548" t="str">
        <f>VLOOKUP(Table_ExternalData_16[[#This Row],[ManufacturerId]],Blagovna!A:B,2,0)</f>
        <v>Fiamm</v>
      </c>
    </row>
    <row r="549" spans="1:3" x14ac:dyDescent="0.25">
      <c r="A549">
        <v>5841</v>
      </c>
      <c r="B549">
        <v>429</v>
      </c>
      <c r="C549" t="str">
        <f>VLOOKUP(Table_ExternalData_16[[#This Row],[ManufacturerId]],Blagovna!A:B,2,0)</f>
        <v>Fiamm</v>
      </c>
    </row>
    <row r="550" spans="1:3" x14ac:dyDescent="0.25">
      <c r="A550">
        <v>5840</v>
      </c>
      <c r="B550">
        <v>429</v>
      </c>
      <c r="C550" t="str">
        <f>VLOOKUP(Table_ExternalData_16[[#This Row],[ManufacturerId]],Blagovna!A:B,2,0)</f>
        <v>Fiamm</v>
      </c>
    </row>
    <row r="551" spans="1:3" x14ac:dyDescent="0.25">
      <c r="A551">
        <v>5837</v>
      </c>
      <c r="B551">
        <v>429</v>
      </c>
      <c r="C551" t="str">
        <f>VLOOKUP(Table_ExternalData_16[[#This Row],[ManufacturerId]],Blagovna!A:B,2,0)</f>
        <v>Fiamm</v>
      </c>
    </row>
    <row r="552" spans="1:3" x14ac:dyDescent="0.25">
      <c r="A552">
        <v>10071</v>
      </c>
      <c r="B552">
        <v>423</v>
      </c>
      <c r="C552" t="str">
        <f>VLOOKUP(Table_ExternalData_16[[#This Row],[ManufacturerId]],Blagovna!A:B,2,0)</f>
        <v>DO</v>
      </c>
    </row>
    <row r="553" spans="1:3" x14ac:dyDescent="0.25">
      <c r="A553">
        <v>10070</v>
      </c>
      <c r="B553">
        <v>423</v>
      </c>
      <c r="C553" t="str">
        <f>VLOOKUP(Table_ExternalData_16[[#This Row],[ManufacturerId]],Blagovna!A:B,2,0)</f>
        <v>DO</v>
      </c>
    </row>
    <row r="554" spans="1:3" x14ac:dyDescent="0.25">
      <c r="A554">
        <v>10069</v>
      </c>
      <c r="B554">
        <v>423</v>
      </c>
      <c r="C554" t="str">
        <f>VLOOKUP(Table_ExternalData_16[[#This Row],[ManufacturerId]],Blagovna!A:B,2,0)</f>
        <v>DO</v>
      </c>
    </row>
    <row r="555" spans="1:3" x14ac:dyDescent="0.25">
      <c r="A555">
        <v>10068</v>
      </c>
      <c r="B555">
        <v>423</v>
      </c>
      <c r="C555" t="str">
        <f>VLOOKUP(Table_ExternalData_16[[#This Row],[ManufacturerId]],Blagovna!A:B,2,0)</f>
        <v>DO</v>
      </c>
    </row>
    <row r="556" spans="1:3" x14ac:dyDescent="0.25">
      <c r="A556">
        <v>10067</v>
      </c>
      <c r="B556">
        <v>423</v>
      </c>
      <c r="C556" t="str">
        <f>VLOOKUP(Table_ExternalData_16[[#This Row],[ManufacturerId]],Blagovna!A:B,2,0)</f>
        <v>DO</v>
      </c>
    </row>
    <row r="557" spans="1:3" x14ac:dyDescent="0.25">
      <c r="A557">
        <v>8470</v>
      </c>
      <c r="B557">
        <v>423</v>
      </c>
      <c r="C557" t="str">
        <f>VLOOKUP(Table_ExternalData_16[[#This Row],[ManufacturerId]],Blagovna!A:B,2,0)</f>
        <v>DO</v>
      </c>
    </row>
    <row r="558" spans="1:3" x14ac:dyDescent="0.25">
      <c r="A558">
        <v>8469</v>
      </c>
      <c r="B558">
        <v>423</v>
      </c>
      <c r="C558" t="str">
        <f>VLOOKUP(Table_ExternalData_16[[#This Row],[ManufacturerId]],Blagovna!A:B,2,0)</f>
        <v>DO</v>
      </c>
    </row>
    <row r="559" spans="1:3" x14ac:dyDescent="0.25">
      <c r="A559">
        <v>8073</v>
      </c>
      <c r="B559">
        <v>423</v>
      </c>
      <c r="C559" t="str">
        <f>VLOOKUP(Table_ExternalData_16[[#This Row],[ManufacturerId]],Blagovna!A:B,2,0)</f>
        <v>DO</v>
      </c>
    </row>
    <row r="560" spans="1:3" x14ac:dyDescent="0.25">
      <c r="A560">
        <v>7121</v>
      </c>
      <c r="B560">
        <v>423</v>
      </c>
      <c r="C560" t="str">
        <f>VLOOKUP(Table_ExternalData_16[[#This Row],[ManufacturerId]],Blagovna!A:B,2,0)</f>
        <v>DO</v>
      </c>
    </row>
    <row r="561" spans="1:3" x14ac:dyDescent="0.25">
      <c r="A561">
        <v>12253</v>
      </c>
      <c r="B561">
        <v>419</v>
      </c>
      <c r="C561" t="str">
        <f>VLOOKUP(Table_ExternalData_16[[#This Row],[ManufacturerId]],Blagovna!A:B,2,0)</f>
        <v>Crucial</v>
      </c>
    </row>
    <row r="562" spans="1:3" x14ac:dyDescent="0.25">
      <c r="A562">
        <v>11041</v>
      </c>
      <c r="B562">
        <v>416</v>
      </c>
      <c r="C562" t="str">
        <f>VLOOKUP(Table_ExternalData_16[[#This Row],[ManufacturerId]],Blagovna!A:B,2,0)</f>
        <v>Cherry</v>
      </c>
    </row>
    <row r="563" spans="1:3" x14ac:dyDescent="0.25">
      <c r="A563">
        <v>6128</v>
      </c>
      <c r="B563">
        <v>415</v>
      </c>
      <c r="C563" t="str">
        <f>VLOOKUP(Table_ExternalData_16[[#This Row],[ManufacturerId]],Blagovna!A:B,2,0)</f>
        <v>Champtek</v>
      </c>
    </row>
    <row r="564" spans="1:3" x14ac:dyDescent="0.25">
      <c r="A564">
        <v>6126</v>
      </c>
      <c r="B564">
        <v>415</v>
      </c>
      <c r="C564" t="str">
        <f>VLOOKUP(Table_ExternalData_16[[#This Row],[ManufacturerId]],Blagovna!A:B,2,0)</f>
        <v>Champtek</v>
      </c>
    </row>
    <row r="565" spans="1:3" x14ac:dyDescent="0.25">
      <c r="A565">
        <v>6118</v>
      </c>
      <c r="B565">
        <v>415</v>
      </c>
      <c r="C565" t="str">
        <f>VLOOKUP(Table_ExternalData_16[[#This Row],[ManufacturerId]],Blagovna!A:B,2,0)</f>
        <v>Champtek</v>
      </c>
    </row>
    <row r="566" spans="1:3" x14ac:dyDescent="0.25">
      <c r="A566">
        <v>6116</v>
      </c>
      <c r="B566">
        <v>415</v>
      </c>
      <c r="C566" t="str">
        <f>VLOOKUP(Table_ExternalData_16[[#This Row],[ManufacturerId]],Blagovna!A:B,2,0)</f>
        <v>Champtek</v>
      </c>
    </row>
    <row r="567" spans="1:3" x14ac:dyDescent="0.25">
      <c r="A567">
        <v>10815</v>
      </c>
      <c r="B567">
        <v>414</v>
      </c>
      <c r="C567" t="str">
        <f>VLOOKUP(Table_ExternalData_16[[#This Row],[ManufacturerId]],Blagovna!A:B,2,0)</f>
        <v>Cash Tester</v>
      </c>
    </row>
    <row r="568" spans="1:3" x14ac:dyDescent="0.25">
      <c r="A568">
        <v>9177</v>
      </c>
      <c r="B568">
        <v>414</v>
      </c>
      <c r="C568" t="str">
        <f>VLOOKUP(Table_ExternalData_16[[#This Row],[ManufacturerId]],Blagovna!A:B,2,0)</f>
        <v>Cash Tester</v>
      </c>
    </row>
    <row r="569" spans="1:3" x14ac:dyDescent="0.25">
      <c r="A569">
        <v>12600</v>
      </c>
      <c r="B569">
        <v>412</v>
      </c>
      <c r="C569" t="str">
        <f>VLOOKUP(Table_ExternalData_16[[#This Row],[ManufacturerId]],Blagovna!A:B,2,0)</f>
        <v>Cablexpert</v>
      </c>
    </row>
    <row r="570" spans="1:3" x14ac:dyDescent="0.25">
      <c r="A570">
        <v>12447</v>
      </c>
      <c r="B570">
        <v>412</v>
      </c>
      <c r="C570" t="str">
        <f>VLOOKUP(Table_ExternalData_16[[#This Row],[ManufacturerId]],Blagovna!A:B,2,0)</f>
        <v>Cablexpert</v>
      </c>
    </row>
    <row r="571" spans="1:3" x14ac:dyDescent="0.25">
      <c r="A571">
        <v>12446</v>
      </c>
      <c r="B571">
        <v>412</v>
      </c>
      <c r="C571" t="str">
        <f>VLOOKUP(Table_ExternalData_16[[#This Row],[ManufacturerId]],Blagovna!A:B,2,0)</f>
        <v>Cablexpert</v>
      </c>
    </row>
    <row r="572" spans="1:3" x14ac:dyDescent="0.25">
      <c r="A572">
        <v>12445</v>
      </c>
      <c r="B572">
        <v>412</v>
      </c>
      <c r="C572" t="str">
        <f>VLOOKUP(Table_ExternalData_16[[#This Row],[ManufacturerId]],Blagovna!A:B,2,0)</f>
        <v>Cablexpert</v>
      </c>
    </row>
    <row r="573" spans="1:3" x14ac:dyDescent="0.25">
      <c r="A573">
        <v>12444</v>
      </c>
      <c r="B573">
        <v>412</v>
      </c>
      <c r="C573" t="str">
        <f>VLOOKUP(Table_ExternalData_16[[#This Row],[ManufacturerId]],Blagovna!A:B,2,0)</f>
        <v>Cablexpert</v>
      </c>
    </row>
    <row r="574" spans="1:3" x14ac:dyDescent="0.25">
      <c r="A574">
        <v>12443</v>
      </c>
      <c r="B574">
        <v>412</v>
      </c>
      <c r="C574" t="str">
        <f>VLOOKUP(Table_ExternalData_16[[#This Row],[ManufacturerId]],Blagovna!A:B,2,0)</f>
        <v>Cablexpert</v>
      </c>
    </row>
    <row r="575" spans="1:3" x14ac:dyDescent="0.25">
      <c r="A575">
        <v>12423</v>
      </c>
      <c r="B575">
        <v>412</v>
      </c>
      <c r="C575" t="str">
        <f>VLOOKUP(Table_ExternalData_16[[#This Row],[ManufacturerId]],Blagovna!A:B,2,0)</f>
        <v>Cablexpert</v>
      </c>
    </row>
    <row r="576" spans="1:3" x14ac:dyDescent="0.25">
      <c r="A576">
        <v>12399</v>
      </c>
      <c r="B576">
        <v>412</v>
      </c>
      <c r="C576" t="str">
        <f>VLOOKUP(Table_ExternalData_16[[#This Row],[ManufacturerId]],Blagovna!A:B,2,0)</f>
        <v>Cablexpert</v>
      </c>
    </row>
    <row r="577" spans="1:3" x14ac:dyDescent="0.25">
      <c r="A577">
        <v>12614</v>
      </c>
      <c r="B577">
        <v>409</v>
      </c>
      <c r="C577" t="str">
        <f>VLOOKUP(Table_ExternalData_16[[#This Row],[ManufacturerId]],Blagovna!A:B,2,0)</f>
        <v>Bachmann</v>
      </c>
    </row>
    <row r="578" spans="1:3" x14ac:dyDescent="0.25">
      <c r="A578">
        <v>12580</v>
      </c>
      <c r="B578">
        <v>409</v>
      </c>
      <c r="C578" t="str">
        <f>VLOOKUP(Table_ExternalData_16[[#This Row],[ManufacturerId]],Blagovna!A:B,2,0)</f>
        <v>Bachmann</v>
      </c>
    </row>
    <row r="579" spans="1:3" x14ac:dyDescent="0.25">
      <c r="A579">
        <v>12363</v>
      </c>
      <c r="B579">
        <v>409</v>
      </c>
      <c r="C579" t="str">
        <f>VLOOKUP(Table_ExternalData_16[[#This Row],[ManufacturerId]],Blagovna!A:B,2,0)</f>
        <v>Bachmann</v>
      </c>
    </row>
    <row r="580" spans="1:3" x14ac:dyDescent="0.25">
      <c r="A580">
        <v>12164</v>
      </c>
      <c r="B580">
        <v>409</v>
      </c>
      <c r="C580" t="str">
        <f>VLOOKUP(Table_ExternalData_16[[#This Row],[ManufacturerId]],Blagovna!A:B,2,0)</f>
        <v>Bachmann</v>
      </c>
    </row>
    <row r="581" spans="1:3" x14ac:dyDescent="0.25">
      <c r="A581">
        <v>11119</v>
      </c>
      <c r="B581">
        <v>409</v>
      </c>
      <c r="C581" t="str">
        <f>VLOOKUP(Table_ExternalData_16[[#This Row],[ManufacturerId]],Blagovna!A:B,2,0)</f>
        <v>Bachmann</v>
      </c>
    </row>
    <row r="582" spans="1:3" x14ac:dyDescent="0.25">
      <c r="A582">
        <v>11058</v>
      </c>
      <c r="B582">
        <v>409</v>
      </c>
      <c r="C582" t="str">
        <f>VLOOKUP(Table_ExternalData_16[[#This Row],[ManufacturerId]],Blagovna!A:B,2,0)</f>
        <v>Bachmann</v>
      </c>
    </row>
    <row r="583" spans="1:3" x14ac:dyDescent="0.25">
      <c r="A583">
        <v>10986</v>
      </c>
      <c r="B583">
        <v>409</v>
      </c>
      <c r="C583" t="str">
        <f>VLOOKUP(Table_ExternalData_16[[#This Row],[ManufacturerId]],Blagovna!A:B,2,0)</f>
        <v>Bachmann</v>
      </c>
    </row>
    <row r="584" spans="1:3" x14ac:dyDescent="0.25">
      <c r="A584">
        <v>10304</v>
      </c>
      <c r="B584">
        <v>409</v>
      </c>
      <c r="C584" t="str">
        <f>VLOOKUP(Table_ExternalData_16[[#This Row],[ManufacturerId]],Blagovna!A:B,2,0)</f>
        <v>Bachmann</v>
      </c>
    </row>
    <row r="585" spans="1:3" x14ac:dyDescent="0.25">
      <c r="A585">
        <v>10118</v>
      </c>
      <c r="B585">
        <v>409</v>
      </c>
      <c r="C585" t="str">
        <f>VLOOKUP(Table_ExternalData_16[[#This Row],[ManufacturerId]],Blagovna!A:B,2,0)</f>
        <v>Bachmann</v>
      </c>
    </row>
    <row r="586" spans="1:3" x14ac:dyDescent="0.25">
      <c r="A586">
        <v>10117</v>
      </c>
      <c r="B586">
        <v>409</v>
      </c>
      <c r="C586" t="str">
        <f>VLOOKUP(Table_ExternalData_16[[#This Row],[ManufacturerId]],Blagovna!A:B,2,0)</f>
        <v>Bachmann</v>
      </c>
    </row>
    <row r="587" spans="1:3" x14ac:dyDescent="0.25">
      <c r="A587">
        <v>8981</v>
      </c>
      <c r="B587">
        <v>409</v>
      </c>
      <c r="C587" t="str">
        <f>VLOOKUP(Table_ExternalData_16[[#This Row],[ManufacturerId]],Blagovna!A:B,2,0)</f>
        <v>Bachmann</v>
      </c>
    </row>
    <row r="588" spans="1:3" x14ac:dyDescent="0.25">
      <c r="A588">
        <v>8980</v>
      </c>
      <c r="B588">
        <v>409</v>
      </c>
      <c r="C588" t="str">
        <f>VLOOKUP(Table_ExternalData_16[[#This Row],[ManufacturerId]],Blagovna!A:B,2,0)</f>
        <v>Bachmann</v>
      </c>
    </row>
    <row r="589" spans="1:3" x14ac:dyDescent="0.25">
      <c r="A589">
        <v>8978</v>
      </c>
      <c r="B589">
        <v>409</v>
      </c>
      <c r="C589" t="str">
        <f>VLOOKUP(Table_ExternalData_16[[#This Row],[ManufacturerId]],Blagovna!A:B,2,0)</f>
        <v>Bachmann</v>
      </c>
    </row>
    <row r="590" spans="1:3" x14ac:dyDescent="0.25">
      <c r="A590">
        <v>8977</v>
      </c>
      <c r="B590">
        <v>409</v>
      </c>
      <c r="C590" t="str">
        <f>VLOOKUP(Table_ExternalData_16[[#This Row],[ManufacturerId]],Blagovna!A:B,2,0)</f>
        <v>Bachmann</v>
      </c>
    </row>
    <row r="591" spans="1:3" x14ac:dyDescent="0.25">
      <c r="A591">
        <v>8975</v>
      </c>
      <c r="B591">
        <v>409</v>
      </c>
      <c r="C591" t="str">
        <f>VLOOKUP(Table_ExternalData_16[[#This Row],[ManufacturerId]],Blagovna!A:B,2,0)</f>
        <v>Bachmann</v>
      </c>
    </row>
    <row r="592" spans="1:3" x14ac:dyDescent="0.25">
      <c r="A592">
        <v>8973</v>
      </c>
      <c r="B592">
        <v>409</v>
      </c>
      <c r="C592" t="str">
        <f>VLOOKUP(Table_ExternalData_16[[#This Row],[ManufacturerId]],Blagovna!A:B,2,0)</f>
        <v>Bachmann</v>
      </c>
    </row>
    <row r="593" spans="1:3" x14ac:dyDescent="0.25">
      <c r="A593">
        <v>8972</v>
      </c>
      <c r="B593">
        <v>409</v>
      </c>
      <c r="C593" t="str">
        <f>VLOOKUP(Table_ExternalData_16[[#This Row],[ManufacturerId]],Blagovna!A:B,2,0)</f>
        <v>Bachmann</v>
      </c>
    </row>
    <row r="594" spans="1:3" x14ac:dyDescent="0.25">
      <c r="A594">
        <v>8971</v>
      </c>
      <c r="B594">
        <v>409</v>
      </c>
      <c r="C594" t="str">
        <f>VLOOKUP(Table_ExternalData_16[[#This Row],[ManufacturerId]],Blagovna!A:B,2,0)</f>
        <v>Bachmann</v>
      </c>
    </row>
    <row r="595" spans="1:3" x14ac:dyDescent="0.25">
      <c r="A595">
        <v>8970</v>
      </c>
      <c r="B595">
        <v>409</v>
      </c>
      <c r="C595" t="str">
        <f>VLOOKUP(Table_ExternalData_16[[#This Row],[ManufacturerId]],Blagovna!A:B,2,0)</f>
        <v>Bachmann</v>
      </c>
    </row>
    <row r="596" spans="1:3" x14ac:dyDescent="0.25">
      <c r="A596">
        <v>8969</v>
      </c>
      <c r="B596">
        <v>409</v>
      </c>
      <c r="C596" t="str">
        <f>VLOOKUP(Table_ExternalData_16[[#This Row],[ManufacturerId]],Blagovna!A:B,2,0)</f>
        <v>Bachmann</v>
      </c>
    </row>
    <row r="597" spans="1:3" x14ac:dyDescent="0.25">
      <c r="A597">
        <v>8968</v>
      </c>
      <c r="B597">
        <v>409</v>
      </c>
      <c r="C597" t="str">
        <f>VLOOKUP(Table_ExternalData_16[[#This Row],[ManufacturerId]],Blagovna!A:B,2,0)</f>
        <v>Bachmann</v>
      </c>
    </row>
    <row r="598" spans="1:3" x14ac:dyDescent="0.25">
      <c r="A598">
        <v>8967</v>
      </c>
      <c r="B598">
        <v>409</v>
      </c>
      <c r="C598" t="str">
        <f>VLOOKUP(Table_ExternalData_16[[#This Row],[ManufacturerId]],Blagovna!A:B,2,0)</f>
        <v>Bachmann</v>
      </c>
    </row>
    <row r="599" spans="1:3" x14ac:dyDescent="0.25">
      <c r="A599">
        <v>8964</v>
      </c>
      <c r="B599">
        <v>409</v>
      </c>
      <c r="C599" t="str">
        <f>VLOOKUP(Table_ExternalData_16[[#This Row],[ManufacturerId]],Blagovna!A:B,2,0)</f>
        <v>Bachmann</v>
      </c>
    </row>
    <row r="600" spans="1:3" x14ac:dyDescent="0.25">
      <c r="A600">
        <v>8961</v>
      </c>
      <c r="B600">
        <v>409</v>
      </c>
      <c r="C600" t="str">
        <f>VLOOKUP(Table_ExternalData_16[[#This Row],[ManufacturerId]],Blagovna!A:B,2,0)</f>
        <v>Bachmann</v>
      </c>
    </row>
    <row r="601" spans="1:3" x14ac:dyDescent="0.25">
      <c r="A601">
        <v>8959</v>
      </c>
      <c r="B601">
        <v>409</v>
      </c>
      <c r="C601" t="str">
        <f>VLOOKUP(Table_ExternalData_16[[#This Row],[ManufacturerId]],Blagovna!A:B,2,0)</f>
        <v>Bachmann</v>
      </c>
    </row>
    <row r="602" spans="1:3" x14ac:dyDescent="0.25">
      <c r="A602">
        <v>8958</v>
      </c>
      <c r="B602">
        <v>409</v>
      </c>
      <c r="C602" t="str">
        <f>VLOOKUP(Table_ExternalData_16[[#This Row],[ManufacturerId]],Blagovna!A:B,2,0)</f>
        <v>Bachmann</v>
      </c>
    </row>
    <row r="603" spans="1:3" x14ac:dyDescent="0.25">
      <c r="A603">
        <v>8957</v>
      </c>
      <c r="B603">
        <v>409</v>
      </c>
      <c r="C603" t="str">
        <f>VLOOKUP(Table_ExternalData_16[[#This Row],[ManufacturerId]],Blagovna!A:B,2,0)</f>
        <v>Bachmann</v>
      </c>
    </row>
    <row r="604" spans="1:3" x14ac:dyDescent="0.25">
      <c r="A604">
        <v>8954</v>
      </c>
      <c r="B604">
        <v>409</v>
      </c>
      <c r="C604" t="str">
        <f>VLOOKUP(Table_ExternalData_16[[#This Row],[ManufacturerId]],Blagovna!A:B,2,0)</f>
        <v>Bachmann</v>
      </c>
    </row>
    <row r="605" spans="1:3" x14ac:dyDescent="0.25">
      <c r="A605">
        <v>8953</v>
      </c>
      <c r="B605">
        <v>409</v>
      </c>
      <c r="C605" t="str">
        <f>VLOOKUP(Table_ExternalData_16[[#This Row],[ManufacturerId]],Blagovna!A:B,2,0)</f>
        <v>Bachmann</v>
      </c>
    </row>
    <row r="606" spans="1:3" x14ac:dyDescent="0.25">
      <c r="A606">
        <v>8952</v>
      </c>
      <c r="B606">
        <v>409</v>
      </c>
      <c r="C606" t="str">
        <f>VLOOKUP(Table_ExternalData_16[[#This Row],[ManufacturerId]],Blagovna!A:B,2,0)</f>
        <v>Bachmann</v>
      </c>
    </row>
    <row r="607" spans="1:3" x14ac:dyDescent="0.25">
      <c r="A607">
        <v>8951</v>
      </c>
      <c r="B607">
        <v>409</v>
      </c>
      <c r="C607" t="str">
        <f>VLOOKUP(Table_ExternalData_16[[#This Row],[ManufacturerId]],Blagovna!A:B,2,0)</f>
        <v>Bachmann</v>
      </c>
    </row>
    <row r="608" spans="1:3" x14ac:dyDescent="0.25">
      <c r="A608">
        <v>8950</v>
      </c>
      <c r="B608">
        <v>409</v>
      </c>
      <c r="C608" t="str">
        <f>VLOOKUP(Table_ExternalData_16[[#This Row],[ManufacturerId]],Blagovna!A:B,2,0)</f>
        <v>Bachmann</v>
      </c>
    </row>
    <row r="609" spans="1:3" x14ac:dyDescent="0.25">
      <c r="A609">
        <v>8912</v>
      </c>
      <c r="B609">
        <v>409</v>
      </c>
      <c r="C609" t="str">
        <f>VLOOKUP(Table_ExternalData_16[[#This Row],[ManufacturerId]],Blagovna!A:B,2,0)</f>
        <v>Bachmann</v>
      </c>
    </row>
    <row r="610" spans="1:3" x14ac:dyDescent="0.25">
      <c r="A610">
        <v>8456</v>
      </c>
      <c r="B610">
        <v>409</v>
      </c>
      <c r="C610" t="str">
        <f>VLOOKUP(Table_ExternalData_16[[#This Row],[ManufacturerId]],Blagovna!A:B,2,0)</f>
        <v>Bachmann</v>
      </c>
    </row>
    <row r="611" spans="1:3" x14ac:dyDescent="0.25">
      <c r="A611">
        <v>8453</v>
      </c>
      <c r="B611">
        <v>409</v>
      </c>
      <c r="C611" t="str">
        <f>VLOOKUP(Table_ExternalData_16[[#This Row],[ManufacturerId]],Blagovna!A:B,2,0)</f>
        <v>Bachmann</v>
      </c>
    </row>
    <row r="612" spans="1:3" x14ac:dyDescent="0.25">
      <c r="A612">
        <v>8452</v>
      </c>
      <c r="B612">
        <v>409</v>
      </c>
      <c r="C612" t="str">
        <f>VLOOKUP(Table_ExternalData_16[[#This Row],[ManufacturerId]],Blagovna!A:B,2,0)</f>
        <v>Bachmann</v>
      </c>
    </row>
    <row r="613" spans="1:3" x14ac:dyDescent="0.25">
      <c r="A613">
        <v>8449</v>
      </c>
      <c r="B613">
        <v>409</v>
      </c>
      <c r="C613" t="str">
        <f>VLOOKUP(Table_ExternalData_16[[#This Row],[ManufacturerId]],Blagovna!A:B,2,0)</f>
        <v>Bachmann</v>
      </c>
    </row>
    <row r="614" spans="1:3" x14ac:dyDescent="0.25">
      <c r="A614">
        <v>8448</v>
      </c>
      <c r="B614">
        <v>409</v>
      </c>
      <c r="C614" t="str">
        <f>VLOOKUP(Table_ExternalData_16[[#This Row],[ManufacturerId]],Blagovna!A:B,2,0)</f>
        <v>Bachmann</v>
      </c>
    </row>
    <row r="615" spans="1:3" x14ac:dyDescent="0.25">
      <c r="A615">
        <v>8447</v>
      </c>
      <c r="B615">
        <v>409</v>
      </c>
      <c r="C615" t="str">
        <f>VLOOKUP(Table_ExternalData_16[[#This Row],[ManufacturerId]],Blagovna!A:B,2,0)</f>
        <v>Bachmann</v>
      </c>
    </row>
    <row r="616" spans="1:3" x14ac:dyDescent="0.25">
      <c r="A616">
        <v>8446</v>
      </c>
      <c r="B616">
        <v>409</v>
      </c>
      <c r="C616" t="str">
        <f>VLOOKUP(Table_ExternalData_16[[#This Row],[ManufacturerId]],Blagovna!A:B,2,0)</f>
        <v>Bachmann</v>
      </c>
    </row>
    <row r="617" spans="1:3" x14ac:dyDescent="0.25">
      <c r="A617">
        <v>8445</v>
      </c>
      <c r="B617">
        <v>409</v>
      </c>
      <c r="C617" t="str">
        <f>VLOOKUP(Table_ExternalData_16[[#This Row],[ManufacturerId]],Blagovna!A:B,2,0)</f>
        <v>Bachmann</v>
      </c>
    </row>
    <row r="618" spans="1:3" x14ac:dyDescent="0.25">
      <c r="A618">
        <v>8444</v>
      </c>
      <c r="B618">
        <v>409</v>
      </c>
      <c r="C618" t="str">
        <f>VLOOKUP(Table_ExternalData_16[[#This Row],[ManufacturerId]],Blagovna!A:B,2,0)</f>
        <v>Bachmann</v>
      </c>
    </row>
    <row r="619" spans="1:3" x14ac:dyDescent="0.25">
      <c r="A619">
        <v>8443</v>
      </c>
      <c r="B619">
        <v>409</v>
      </c>
      <c r="C619" t="str">
        <f>VLOOKUP(Table_ExternalData_16[[#This Row],[ManufacturerId]],Blagovna!A:B,2,0)</f>
        <v>Bachmann</v>
      </c>
    </row>
    <row r="620" spans="1:3" x14ac:dyDescent="0.25">
      <c r="A620">
        <v>8442</v>
      </c>
      <c r="B620">
        <v>409</v>
      </c>
      <c r="C620" t="str">
        <f>VLOOKUP(Table_ExternalData_16[[#This Row],[ManufacturerId]],Blagovna!A:B,2,0)</f>
        <v>Bachmann</v>
      </c>
    </row>
    <row r="621" spans="1:3" x14ac:dyDescent="0.25">
      <c r="A621">
        <v>8441</v>
      </c>
      <c r="B621">
        <v>409</v>
      </c>
      <c r="C621" t="str">
        <f>VLOOKUP(Table_ExternalData_16[[#This Row],[ManufacturerId]],Blagovna!A:B,2,0)</f>
        <v>Bachmann</v>
      </c>
    </row>
    <row r="622" spans="1:3" x14ac:dyDescent="0.25">
      <c r="A622">
        <v>8440</v>
      </c>
      <c r="B622">
        <v>409</v>
      </c>
      <c r="C622" t="str">
        <f>VLOOKUP(Table_ExternalData_16[[#This Row],[ManufacturerId]],Blagovna!A:B,2,0)</f>
        <v>Bachmann</v>
      </c>
    </row>
    <row r="623" spans="1:3" x14ac:dyDescent="0.25">
      <c r="A623">
        <v>8439</v>
      </c>
      <c r="B623">
        <v>409</v>
      </c>
      <c r="C623" t="str">
        <f>VLOOKUP(Table_ExternalData_16[[#This Row],[ManufacturerId]],Blagovna!A:B,2,0)</f>
        <v>Bachmann</v>
      </c>
    </row>
    <row r="624" spans="1:3" x14ac:dyDescent="0.25">
      <c r="A624">
        <v>8438</v>
      </c>
      <c r="B624">
        <v>409</v>
      </c>
      <c r="C624" t="str">
        <f>VLOOKUP(Table_ExternalData_16[[#This Row],[ManufacturerId]],Blagovna!A:B,2,0)</f>
        <v>Bachmann</v>
      </c>
    </row>
    <row r="625" spans="1:3" x14ac:dyDescent="0.25">
      <c r="A625">
        <v>8437</v>
      </c>
      <c r="B625">
        <v>409</v>
      </c>
      <c r="C625" t="str">
        <f>VLOOKUP(Table_ExternalData_16[[#This Row],[ManufacturerId]],Blagovna!A:B,2,0)</f>
        <v>Bachmann</v>
      </c>
    </row>
    <row r="626" spans="1:3" x14ac:dyDescent="0.25">
      <c r="A626">
        <v>8436</v>
      </c>
      <c r="B626">
        <v>409</v>
      </c>
      <c r="C626" t="str">
        <f>VLOOKUP(Table_ExternalData_16[[#This Row],[ManufacturerId]],Blagovna!A:B,2,0)</f>
        <v>Bachmann</v>
      </c>
    </row>
    <row r="627" spans="1:3" x14ac:dyDescent="0.25">
      <c r="A627">
        <v>8435</v>
      </c>
      <c r="B627">
        <v>409</v>
      </c>
      <c r="C627" t="str">
        <f>VLOOKUP(Table_ExternalData_16[[#This Row],[ManufacturerId]],Blagovna!A:B,2,0)</f>
        <v>Bachmann</v>
      </c>
    </row>
    <row r="628" spans="1:3" x14ac:dyDescent="0.25">
      <c r="A628">
        <v>8434</v>
      </c>
      <c r="B628">
        <v>409</v>
      </c>
      <c r="C628" t="str">
        <f>VLOOKUP(Table_ExternalData_16[[#This Row],[ManufacturerId]],Blagovna!A:B,2,0)</f>
        <v>Bachmann</v>
      </c>
    </row>
    <row r="629" spans="1:3" x14ac:dyDescent="0.25">
      <c r="A629">
        <v>8433</v>
      </c>
      <c r="B629">
        <v>409</v>
      </c>
      <c r="C629" t="str">
        <f>VLOOKUP(Table_ExternalData_16[[#This Row],[ManufacturerId]],Blagovna!A:B,2,0)</f>
        <v>Bachmann</v>
      </c>
    </row>
    <row r="630" spans="1:3" x14ac:dyDescent="0.25">
      <c r="A630">
        <v>8432</v>
      </c>
      <c r="B630">
        <v>409</v>
      </c>
      <c r="C630" t="str">
        <f>VLOOKUP(Table_ExternalData_16[[#This Row],[ManufacturerId]],Blagovna!A:B,2,0)</f>
        <v>Bachmann</v>
      </c>
    </row>
    <row r="631" spans="1:3" x14ac:dyDescent="0.25">
      <c r="A631">
        <v>5777</v>
      </c>
      <c r="B631">
        <v>409</v>
      </c>
      <c r="C631" t="str">
        <f>VLOOKUP(Table_ExternalData_16[[#This Row],[ManufacturerId]],Blagovna!A:B,2,0)</f>
        <v>Bachmann</v>
      </c>
    </row>
    <row r="632" spans="1:3" x14ac:dyDescent="0.25">
      <c r="A632">
        <v>5776</v>
      </c>
      <c r="B632">
        <v>409</v>
      </c>
      <c r="C632" t="str">
        <f>VLOOKUP(Table_ExternalData_16[[#This Row],[ManufacturerId]],Blagovna!A:B,2,0)</f>
        <v>Bachmann</v>
      </c>
    </row>
    <row r="633" spans="1:3" x14ac:dyDescent="0.25">
      <c r="A633">
        <v>5775</v>
      </c>
      <c r="B633">
        <v>409</v>
      </c>
      <c r="C633" t="str">
        <f>VLOOKUP(Table_ExternalData_16[[#This Row],[ManufacturerId]],Blagovna!A:B,2,0)</f>
        <v>Bachmann</v>
      </c>
    </row>
    <row r="634" spans="1:3" x14ac:dyDescent="0.25">
      <c r="A634">
        <v>5774</v>
      </c>
      <c r="B634">
        <v>409</v>
      </c>
      <c r="C634" t="str">
        <f>VLOOKUP(Table_ExternalData_16[[#This Row],[ManufacturerId]],Blagovna!A:B,2,0)</f>
        <v>Bachmann</v>
      </c>
    </row>
    <row r="635" spans="1:3" x14ac:dyDescent="0.25">
      <c r="A635">
        <v>5773</v>
      </c>
      <c r="B635">
        <v>409</v>
      </c>
      <c r="C635" t="str">
        <f>VLOOKUP(Table_ExternalData_16[[#This Row],[ManufacturerId]],Blagovna!A:B,2,0)</f>
        <v>Bachmann</v>
      </c>
    </row>
    <row r="636" spans="1:3" x14ac:dyDescent="0.25">
      <c r="A636">
        <v>5770</v>
      </c>
      <c r="B636">
        <v>409</v>
      </c>
      <c r="C636" t="str">
        <f>VLOOKUP(Table_ExternalData_16[[#This Row],[ManufacturerId]],Blagovna!A:B,2,0)</f>
        <v>Bachmann</v>
      </c>
    </row>
    <row r="637" spans="1:3" x14ac:dyDescent="0.25">
      <c r="A637">
        <v>5769</v>
      </c>
      <c r="B637">
        <v>409</v>
      </c>
      <c r="C637" t="str">
        <f>VLOOKUP(Table_ExternalData_16[[#This Row],[ManufacturerId]],Blagovna!A:B,2,0)</f>
        <v>Bachmann</v>
      </c>
    </row>
    <row r="638" spans="1:3" x14ac:dyDescent="0.25">
      <c r="A638">
        <v>5768</v>
      </c>
      <c r="B638">
        <v>409</v>
      </c>
      <c r="C638" t="str">
        <f>VLOOKUP(Table_ExternalData_16[[#This Row],[ManufacturerId]],Blagovna!A:B,2,0)</f>
        <v>Bachmann</v>
      </c>
    </row>
    <row r="639" spans="1:3" x14ac:dyDescent="0.25">
      <c r="A639">
        <v>5767</v>
      </c>
      <c r="B639">
        <v>409</v>
      </c>
      <c r="C639" t="str">
        <f>VLOOKUP(Table_ExternalData_16[[#This Row],[ManufacturerId]],Blagovna!A:B,2,0)</f>
        <v>Bachmann</v>
      </c>
    </row>
    <row r="640" spans="1:3" x14ac:dyDescent="0.25">
      <c r="A640">
        <v>5766</v>
      </c>
      <c r="B640">
        <v>409</v>
      </c>
      <c r="C640" t="str">
        <f>VLOOKUP(Table_ExternalData_16[[#This Row],[ManufacturerId]],Blagovna!A:B,2,0)</f>
        <v>Bachmann</v>
      </c>
    </row>
    <row r="641" spans="1:3" x14ac:dyDescent="0.25">
      <c r="A641">
        <v>5765</v>
      </c>
      <c r="B641">
        <v>409</v>
      </c>
      <c r="C641" t="str">
        <f>VLOOKUP(Table_ExternalData_16[[#This Row],[ManufacturerId]],Blagovna!A:B,2,0)</f>
        <v>Bachmann</v>
      </c>
    </row>
    <row r="642" spans="1:3" x14ac:dyDescent="0.25">
      <c r="A642">
        <v>5764</v>
      </c>
      <c r="B642">
        <v>409</v>
      </c>
      <c r="C642" t="str">
        <f>VLOOKUP(Table_ExternalData_16[[#This Row],[ManufacturerId]],Blagovna!A:B,2,0)</f>
        <v>Bachmann</v>
      </c>
    </row>
    <row r="643" spans="1:3" x14ac:dyDescent="0.25">
      <c r="A643">
        <v>5763</v>
      </c>
      <c r="B643">
        <v>409</v>
      </c>
      <c r="C643" t="str">
        <f>VLOOKUP(Table_ExternalData_16[[#This Row],[ManufacturerId]],Blagovna!A:B,2,0)</f>
        <v>Bachmann</v>
      </c>
    </row>
    <row r="644" spans="1:3" x14ac:dyDescent="0.25">
      <c r="A644">
        <v>5762</v>
      </c>
      <c r="B644">
        <v>409</v>
      </c>
      <c r="C644" t="str">
        <f>VLOOKUP(Table_ExternalData_16[[#This Row],[ManufacturerId]],Blagovna!A:B,2,0)</f>
        <v>Bachmann</v>
      </c>
    </row>
    <row r="645" spans="1:3" x14ac:dyDescent="0.25">
      <c r="A645">
        <v>5760</v>
      </c>
      <c r="B645">
        <v>409</v>
      </c>
      <c r="C645" t="str">
        <f>VLOOKUP(Table_ExternalData_16[[#This Row],[ManufacturerId]],Blagovna!A:B,2,0)</f>
        <v>Bachmann</v>
      </c>
    </row>
    <row r="646" spans="1:3" x14ac:dyDescent="0.25">
      <c r="A646">
        <v>5759</v>
      </c>
      <c r="B646">
        <v>409</v>
      </c>
      <c r="C646" t="str">
        <f>VLOOKUP(Table_ExternalData_16[[#This Row],[ManufacturerId]],Blagovna!A:B,2,0)</f>
        <v>Bachmann</v>
      </c>
    </row>
    <row r="647" spans="1:3" x14ac:dyDescent="0.25">
      <c r="A647">
        <v>5758</v>
      </c>
      <c r="B647">
        <v>409</v>
      </c>
      <c r="C647" t="str">
        <f>VLOOKUP(Table_ExternalData_16[[#This Row],[ManufacturerId]],Blagovna!A:B,2,0)</f>
        <v>Bachmann</v>
      </c>
    </row>
    <row r="648" spans="1:3" x14ac:dyDescent="0.25">
      <c r="A648">
        <v>5757</v>
      </c>
      <c r="B648">
        <v>409</v>
      </c>
      <c r="C648" t="str">
        <f>VLOOKUP(Table_ExternalData_16[[#This Row],[ManufacturerId]],Blagovna!A:B,2,0)</f>
        <v>Bachmann</v>
      </c>
    </row>
    <row r="649" spans="1:3" x14ac:dyDescent="0.25">
      <c r="A649">
        <v>5756</v>
      </c>
      <c r="B649">
        <v>409</v>
      </c>
      <c r="C649" t="str">
        <f>VLOOKUP(Table_ExternalData_16[[#This Row],[ManufacturerId]],Blagovna!A:B,2,0)</f>
        <v>Bachmann</v>
      </c>
    </row>
    <row r="650" spans="1:3" x14ac:dyDescent="0.25">
      <c r="A650">
        <v>5755</v>
      </c>
      <c r="B650">
        <v>409</v>
      </c>
      <c r="C650" t="str">
        <f>VLOOKUP(Table_ExternalData_16[[#This Row],[ManufacturerId]],Blagovna!A:B,2,0)</f>
        <v>Bachmann</v>
      </c>
    </row>
    <row r="651" spans="1:3" x14ac:dyDescent="0.25">
      <c r="A651">
        <v>5754</v>
      </c>
      <c r="B651">
        <v>409</v>
      </c>
      <c r="C651" t="str">
        <f>VLOOKUP(Table_ExternalData_16[[#This Row],[ManufacturerId]],Blagovna!A:B,2,0)</f>
        <v>Bachmann</v>
      </c>
    </row>
    <row r="652" spans="1:3" x14ac:dyDescent="0.25">
      <c r="A652">
        <v>5753</v>
      </c>
      <c r="B652">
        <v>409</v>
      </c>
      <c r="C652" t="str">
        <f>VLOOKUP(Table_ExternalData_16[[#This Row],[ManufacturerId]],Blagovna!A:B,2,0)</f>
        <v>Bachmann</v>
      </c>
    </row>
    <row r="653" spans="1:3" x14ac:dyDescent="0.25">
      <c r="A653">
        <v>5752</v>
      </c>
      <c r="B653">
        <v>409</v>
      </c>
      <c r="C653" t="str">
        <f>VLOOKUP(Table_ExternalData_16[[#This Row],[ManufacturerId]],Blagovna!A:B,2,0)</f>
        <v>Bachmann</v>
      </c>
    </row>
    <row r="654" spans="1:3" x14ac:dyDescent="0.25">
      <c r="A654">
        <v>5751</v>
      </c>
      <c r="B654">
        <v>409</v>
      </c>
      <c r="C654" t="str">
        <f>VLOOKUP(Table_ExternalData_16[[#This Row],[ManufacturerId]],Blagovna!A:B,2,0)</f>
        <v>Bachmann</v>
      </c>
    </row>
    <row r="655" spans="1:3" x14ac:dyDescent="0.25">
      <c r="A655">
        <v>5750</v>
      </c>
      <c r="B655">
        <v>409</v>
      </c>
      <c r="C655" t="str">
        <f>VLOOKUP(Table_ExternalData_16[[#This Row],[ManufacturerId]],Blagovna!A:B,2,0)</f>
        <v>Bachmann</v>
      </c>
    </row>
    <row r="656" spans="1:3" x14ac:dyDescent="0.25">
      <c r="A656">
        <v>5749</v>
      </c>
      <c r="B656">
        <v>409</v>
      </c>
      <c r="C656" t="str">
        <f>VLOOKUP(Table_ExternalData_16[[#This Row],[ManufacturerId]],Blagovna!A:B,2,0)</f>
        <v>Bachmann</v>
      </c>
    </row>
    <row r="657" spans="1:3" x14ac:dyDescent="0.25">
      <c r="A657">
        <v>5747</v>
      </c>
      <c r="B657">
        <v>409</v>
      </c>
      <c r="C657" t="str">
        <f>VLOOKUP(Table_ExternalData_16[[#This Row],[ManufacturerId]],Blagovna!A:B,2,0)</f>
        <v>Bachmann</v>
      </c>
    </row>
    <row r="658" spans="1:3" x14ac:dyDescent="0.25">
      <c r="A658">
        <v>5746</v>
      </c>
      <c r="B658">
        <v>409</v>
      </c>
      <c r="C658" t="str">
        <f>VLOOKUP(Table_ExternalData_16[[#This Row],[ManufacturerId]],Blagovna!A:B,2,0)</f>
        <v>Bachmann</v>
      </c>
    </row>
    <row r="659" spans="1:3" x14ac:dyDescent="0.25">
      <c r="A659">
        <v>5745</v>
      </c>
      <c r="B659">
        <v>409</v>
      </c>
      <c r="C659" t="str">
        <f>VLOOKUP(Table_ExternalData_16[[#This Row],[ManufacturerId]],Blagovna!A:B,2,0)</f>
        <v>Bachmann</v>
      </c>
    </row>
    <row r="660" spans="1:3" x14ac:dyDescent="0.25">
      <c r="A660">
        <v>5744</v>
      </c>
      <c r="B660">
        <v>409</v>
      </c>
      <c r="C660" t="str">
        <f>VLOOKUP(Table_ExternalData_16[[#This Row],[ManufacturerId]],Blagovna!A:B,2,0)</f>
        <v>Bachmann</v>
      </c>
    </row>
    <row r="661" spans="1:3" x14ac:dyDescent="0.25">
      <c r="A661">
        <v>5743</v>
      </c>
      <c r="B661">
        <v>409</v>
      </c>
      <c r="C661" t="str">
        <f>VLOOKUP(Table_ExternalData_16[[#This Row],[ManufacturerId]],Blagovna!A:B,2,0)</f>
        <v>Bachmann</v>
      </c>
    </row>
    <row r="662" spans="1:3" x14ac:dyDescent="0.25">
      <c r="A662">
        <v>5741</v>
      </c>
      <c r="B662">
        <v>409</v>
      </c>
      <c r="C662" t="str">
        <f>VLOOKUP(Table_ExternalData_16[[#This Row],[ManufacturerId]],Blagovna!A:B,2,0)</f>
        <v>Bachmann</v>
      </c>
    </row>
    <row r="663" spans="1:3" x14ac:dyDescent="0.25">
      <c r="A663">
        <v>5740</v>
      </c>
      <c r="B663">
        <v>409</v>
      </c>
      <c r="C663" t="str">
        <f>VLOOKUP(Table_ExternalData_16[[#This Row],[ManufacturerId]],Blagovna!A:B,2,0)</f>
        <v>Bachmann</v>
      </c>
    </row>
    <row r="664" spans="1:3" x14ac:dyDescent="0.25">
      <c r="A664">
        <v>5739</v>
      </c>
      <c r="B664">
        <v>409</v>
      </c>
      <c r="C664" t="str">
        <f>VLOOKUP(Table_ExternalData_16[[#This Row],[ManufacturerId]],Blagovna!A:B,2,0)</f>
        <v>Bachmann</v>
      </c>
    </row>
    <row r="665" spans="1:3" x14ac:dyDescent="0.25">
      <c r="A665">
        <v>5738</v>
      </c>
      <c r="B665">
        <v>409</v>
      </c>
      <c r="C665" t="str">
        <f>VLOOKUP(Table_ExternalData_16[[#This Row],[ManufacturerId]],Blagovna!A:B,2,0)</f>
        <v>Bachmann</v>
      </c>
    </row>
    <row r="666" spans="1:3" x14ac:dyDescent="0.25">
      <c r="A666">
        <v>5737</v>
      </c>
      <c r="B666">
        <v>409</v>
      </c>
      <c r="C666" t="str">
        <f>VLOOKUP(Table_ExternalData_16[[#This Row],[ManufacturerId]],Blagovna!A:B,2,0)</f>
        <v>Bachmann</v>
      </c>
    </row>
    <row r="667" spans="1:3" x14ac:dyDescent="0.25">
      <c r="A667">
        <v>5736</v>
      </c>
      <c r="B667">
        <v>409</v>
      </c>
      <c r="C667" t="str">
        <f>VLOOKUP(Table_ExternalData_16[[#This Row],[ManufacturerId]],Blagovna!A:B,2,0)</f>
        <v>Bachmann</v>
      </c>
    </row>
    <row r="668" spans="1:3" x14ac:dyDescent="0.25">
      <c r="A668">
        <v>5735</v>
      </c>
      <c r="B668">
        <v>409</v>
      </c>
      <c r="C668" t="str">
        <f>VLOOKUP(Table_ExternalData_16[[#This Row],[ManufacturerId]],Blagovna!A:B,2,0)</f>
        <v>Bachmann</v>
      </c>
    </row>
    <row r="669" spans="1:3" x14ac:dyDescent="0.25">
      <c r="A669">
        <v>5734</v>
      </c>
      <c r="B669">
        <v>409</v>
      </c>
      <c r="C669" t="str">
        <f>VLOOKUP(Table_ExternalData_16[[#This Row],[ManufacturerId]],Blagovna!A:B,2,0)</f>
        <v>Bachmann</v>
      </c>
    </row>
    <row r="670" spans="1:3" x14ac:dyDescent="0.25">
      <c r="A670">
        <v>5733</v>
      </c>
      <c r="B670">
        <v>409</v>
      </c>
      <c r="C670" t="str">
        <f>VLOOKUP(Table_ExternalData_16[[#This Row],[ManufacturerId]],Blagovna!A:B,2,0)</f>
        <v>Bachmann</v>
      </c>
    </row>
    <row r="671" spans="1:3" x14ac:dyDescent="0.25">
      <c r="A671">
        <v>5732</v>
      </c>
      <c r="B671">
        <v>409</v>
      </c>
      <c r="C671" t="str">
        <f>VLOOKUP(Table_ExternalData_16[[#This Row],[ManufacturerId]],Blagovna!A:B,2,0)</f>
        <v>Bachmann</v>
      </c>
    </row>
    <row r="672" spans="1:3" x14ac:dyDescent="0.25">
      <c r="A672">
        <v>5731</v>
      </c>
      <c r="B672">
        <v>409</v>
      </c>
      <c r="C672" t="str">
        <f>VLOOKUP(Table_ExternalData_16[[#This Row],[ManufacturerId]],Blagovna!A:B,2,0)</f>
        <v>Bachmann</v>
      </c>
    </row>
    <row r="673" spans="1:3" x14ac:dyDescent="0.25">
      <c r="A673">
        <v>5728</v>
      </c>
      <c r="B673">
        <v>409</v>
      </c>
      <c r="C673" t="str">
        <f>VLOOKUP(Table_ExternalData_16[[#This Row],[ManufacturerId]],Blagovna!A:B,2,0)</f>
        <v>Bachmann</v>
      </c>
    </row>
    <row r="674" spans="1:3" x14ac:dyDescent="0.25">
      <c r="A674">
        <v>5727</v>
      </c>
      <c r="B674">
        <v>409</v>
      </c>
      <c r="C674" t="str">
        <f>VLOOKUP(Table_ExternalData_16[[#This Row],[ManufacturerId]],Blagovna!A:B,2,0)</f>
        <v>Bachmann</v>
      </c>
    </row>
    <row r="675" spans="1:3" x14ac:dyDescent="0.25">
      <c r="A675">
        <v>5722</v>
      </c>
      <c r="B675">
        <v>409</v>
      </c>
      <c r="C675" t="str">
        <f>VLOOKUP(Table_ExternalData_16[[#This Row],[ManufacturerId]],Blagovna!A:B,2,0)</f>
        <v>Bachmann</v>
      </c>
    </row>
    <row r="676" spans="1:3" x14ac:dyDescent="0.25">
      <c r="A676">
        <v>5721</v>
      </c>
      <c r="B676">
        <v>409</v>
      </c>
      <c r="C676" t="str">
        <f>VLOOKUP(Table_ExternalData_16[[#This Row],[ManufacturerId]],Blagovna!A:B,2,0)</f>
        <v>Bachmann</v>
      </c>
    </row>
    <row r="677" spans="1:3" x14ac:dyDescent="0.25">
      <c r="A677">
        <v>5720</v>
      </c>
      <c r="B677">
        <v>409</v>
      </c>
      <c r="C677" t="str">
        <f>VLOOKUP(Table_ExternalData_16[[#This Row],[ManufacturerId]],Blagovna!A:B,2,0)</f>
        <v>Bachmann</v>
      </c>
    </row>
    <row r="678" spans="1:3" x14ac:dyDescent="0.25">
      <c r="A678">
        <v>5719</v>
      </c>
      <c r="B678">
        <v>409</v>
      </c>
      <c r="C678" t="str">
        <f>VLOOKUP(Table_ExternalData_16[[#This Row],[ManufacturerId]],Blagovna!A:B,2,0)</f>
        <v>Bachmann</v>
      </c>
    </row>
    <row r="679" spans="1:3" x14ac:dyDescent="0.25">
      <c r="A679">
        <v>5711</v>
      </c>
      <c r="B679">
        <v>409</v>
      </c>
      <c r="C679" t="str">
        <f>VLOOKUP(Table_ExternalData_16[[#This Row],[ManufacturerId]],Blagovna!A:B,2,0)</f>
        <v>Bachmann</v>
      </c>
    </row>
    <row r="680" spans="1:3" x14ac:dyDescent="0.25">
      <c r="A680">
        <v>5710</v>
      </c>
      <c r="B680">
        <v>409</v>
      </c>
      <c r="C680" t="str">
        <f>VLOOKUP(Table_ExternalData_16[[#This Row],[ManufacturerId]],Blagovna!A:B,2,0)</f>
        <v>Bachmann</v>
      </c>
    </row>
    <row r="681" spans="1:3" x14ac:dyDescent="0.25">
      <c r="A681">
        <v>5706</v>
      </c>
      <c r="B681">
        <v>409</v>
      </c>
      <c r="C681" t="str">
        <f>VLOOKUP(Table_ExternalData_16[[#This Row],[ManufacturerId]],Blagovna!A:B,2,0)</f>
        <v>Bachmann</v>
      </c>
    </row>
    <row r="682" spans="1:3" x14ac:dyDescent="0.25">
      <c r="A682">
        <v>5705</v>
      </c>
      <c r="B682">
        <v>409</v>
      </c>
      <c r="C682" t="str">
        <f>VLOOKUP(Table_ExternalData_16[[#This Row],[ManufacturerId]],Blagovna!A:B,2,0)</f>
        <v>Bachmann</v>
      </c>
    </row>
    <row r="683" spans="1:3" x14ac:dyDescent="0.25">
      <c r="A683">
        <v>5704</v>
      </c>
      <c r="B683">
        <v>409</v>
      </c>
      <c r="C683" t="str">
        <f>VLOOKUP(Table_ExternalData_16[[#This Row],[ManufacturerId]],Blagovna!A:B,2,0)</f>
        <v>Bachmann</v>
      </c>
    </row>
    <row r="684" spans="1:3" x14ac:dyDescent="0.25">
      <c r="A684">
        <v>5703</v>
      </c>
      <c r="B684">
        <v>409</v>
      </c>
      <c r="C684" t="str">
        <f>VLOOKUP(Table_ExternalData_16[[#This Row],[ManufacturerId]],Blagovna!A:B,2,0)</f>
        <v>Bachmann</v>
      </c>
    </row>
    <row r="685" spans="1:3" x14ac:dyDescent="0.25">
      <c r="A685">
        <v>5702</v>
      </c>
      <c r="B685">
        <v>409</v>
      </c>
      <c r="C685" t="str">
        <f>VLOOKUP(Table_ExternalData_16[[#This Row],[ManufacturerId]],Blagovna!A:B,2,0)</f>
        <v>Bachmann</v>
      </c>
    </row>
    <row r="686" spans="1:3" x14ac:dyDescent="0.25">
      <c r="A686">
        <v>5701</v>
      </c>
      <c r="B686">
        <v>409</v>
      </c>
      <c r="C686" t="str">
        <f>VLOOKUP(Table_ExternalData_16[[#This Row],[ManufacturerId]],Blagovna!A:B,2,0)</f>
        <v>Bachmann</v>
      </c>
    </row>
    <row r="687" spans="1:3" x14ac:dyDescent="0.25">
      <c r="A687">
        <v>5700</v>
      </c>
      <c r="B687">
        <v>409</v>
      </c>
      <c r="C687" t="str">
        <f>VLOOKUP(Table_ExternalData_16[[#This Row],[ManufacturerId]],Blagovna!A:B,2,0)</f>
        <v>Bachmann</v>
      </c>
    </row>
    <row r="688" spans="1:3" x14ac:dyDescent="0.25">
      <c r="A688">
        <v>5699</v>
      </c>
      <c r="B688">
        <v>409</v>
      </c>
      <c r="C688" t="str">
        <f>VLOOKUP(Table_ExternalData_16[[#This Row],[ManufacturerId]],Blagovna!A:B,2,0)</f>
        <v>Bachmann</v>
      </c>
    </row>
    <row r="689" spans="1:3" x14ac:dyDescent="0.25">
      <c r="A689">
        <v>5698</v>
      </c>
      <c r="B689">
        <v>409</v>
      </c>
      <c r="C689" t="str">
        <f>VLOOKUP(Table_ExternalData_16[[#This Row],[ManufacturerId]],Blagovna!A:B,2,0)</f>
        <v>Bachmann</v>
      </c>
    </row>
    <row r="690" spans="1:3" x14ac:dyDescent="0.25">
      <c r="A690">
        <v>5697</v>
      </c>
      <c r="B690">
        <v>409</v>
      </c>
      <c r="C690" t="str">
        <f>VLOOKUP(Table_ExternalData_16[[#This Row],[ManufacturerId]],Blagovna!A:B,2,0)</f>
        <v>Bachmann</v>
      </c>
    </row>
    <row r="691" spans="1:3" x14ac:dyDescent="0.25">
      <c r="A691">
        <v>5696</v>
      </c>
      <c r="B691">
        <v>409</v>
      </c>
      <c r="C691" t="str">
        <f>VLOOKUP(Table_ExternalData_16[[#This Row],[ManufacturerId]],Blagovna!A:B,2,0)</f>
        <v>Bachmann</v>
      </c>
    </row>
    <row r="692" spans="1:3" x14ac:dyDescent="0.25">
      <c r="A692">
        <v>5695</v>
      </c>
      <c r="B692">
        <v>409</v>
      </c>
      <c r="C692" t="str">
        <f>VLOOKUP(Table_ExternalData_16[[#This Row],[ManufacturerId]],Blagovna!A:B,2,0)</f>
        <v>Bachmann</v>
      </c>
    </row>
    <row r="693" spans="1:3" x14ac:dyDescent="0.25">
      <c r="A693">
        <v>5694</v>
      </c>
      <c r="B693">
        <v>409</v>
      </c>
      <c r="C693" t="str">
        <f>VLOOKUP(Table_ExternalData_16[[#This Row],[ManufacturerId]],Blagovna!A:B,2,0)</f>
        <v>Bachmann</v>
      </c>
    </row>
    <row r="694" spans="1:3" x14ac:dyDescent="0.25">
      <c r="A694">
        <v>5693</v>
      </c>
      <c r="B694">
        <v>409</v>
      </c>
      <c r="C694" t="str">
        <f>VLOOKUP(Table_ExternalData_16[[#This Row],[ManufacturerId]],Blagovna!A:B,2,0)</f>
        <v>Bachmann</v>
      </c>
    </row>
    <row r="695" spans="1:3" x14ac:dyDescent="0.25">
      <c r="A695">
        <v>5692</v>
      </c>
      <c r="B695">
        <v>409</v>
      </c>
      <c r="C695" t="str">
        <f>VLOOKUP(Table_ExternalData_16[[#This Row],[ManufacturerId]],Blagovna!A:B,2,0)</f>
        <v>Bachmann</v>
      </c>
    </row>
    <row r="696" spans="1:3" x14ac:dyDescent="0.25">
      <c r="A696">
        <v>5690</v>
      </c>
      <c r="B696">
        <v>409</v>
      </c>
      <c r="C696" t="str">
        <f>VLOOKUP(Table_ExternalData_16[[#This Row],[ManufacturerId]],Blagovna!A:B,2,0)</f>
        <v>Bachmann</v>
      </c>
    </row>
    <row r="697" spans="1:3" x14ac:dyDescent="0.25">
      <c r="A697">
        <v>5689</v>
      </c>
      <c r="B697">
        <v>409</v>
      </c>
      <c r="C697" t="str">
        <f>VLOOKUP(Table_ExternalData_16[[#This Row],[ManufacturerId]],Blagovna!A:B,2,0)</f>
        <v>Bachmann</v>
      </c>
    </row>
    <row r="698" spans="1:3" x14ac:dyDescent="0.25">
      <c r="A698">
        <v>5688</v>
      </c>
      <c r="B698">
        <v>409</v>
      </c>
      <c r="C698" t="str">
        <f>VLOOKUP(Table_ExternalData_16[[#This Row],[ManufacturerId]],Blagovna!A:B,2,0)</f>
        <v>Bachmann</v>
      </c>
    </row>
    <row r="699" spans="1:3" x14ac:dyDescent="0.25">
      <c r="A699">
        <v>5687</v>
      </c>
      <c r="B699">
        <v>409</v>
      </c>
      <c r="C699" t="str">
        <f>VLOOKUP(Table_ExternalData_16[[#This Row],[ManufacturerId]],Blagovna!A:B,2,0)</f>
        <v>Bachmann</v>
      </c>
    </row>
    <row r="700" spans="1:3" x14ac:dyDescent="0.25">
      <c r="A700">
        <v>5686</v>
      </c>
      <c r="B700">
        <v>409</v>
      </c>
      <c r="C700" t="str">
        <f>VLOOKUP(Table_ExternalData_16[[#This Row],[ManufacturerId]],Blagovna!A:B,2,0)</f>
        <v>Bachmann</v>
      </c>
    </row>
    <row r="701" spans="1:3" x14ac:dyDescent="0.25">
      <c r="A701">
        <v>5685</v>
      </c>
      <c r="B701">
        <v>409</v>
      </c>
      <c r="C701" t="str">
        <f>VLOOKUP(Table_ExternalData_16[[#This Row],[ManufacturerId]],Blagovna!A:B,2,0)</f>
        <v>Bachmann</v>
      </c>
    </row>
    <row r="702" spans="1:3" x14ac:dyDescent="0.25">
      <c r="A702">
        <v>5684</v>
      </c>
      <c r="B702">
        <v>409</v>
      </c>
      <c r="C702" t="str">
        <f>VLOOKUP(Table_ExternalData_16[[#This Row],[ManufacturerId]],Blagovna!A:B,2,0)</f>
        <v>Bachmann</v>
      </c>
    </row>
    <row r="703" spans="1:3" x14ac:dyDescent="0.25">
      <c r="A703">
        <v>5683</v>
      </c>
      <c r="B703">
        <v>409</v>
      </c>
      <c r="C703" t="str">
        <f>VLOOKUP(Table_ExternalData_16[[#This Row],[ManufacturerId]],Blagovna!A:B,2,0)</f>
        <v>Bachmann</v>
      </c>
    </row>
    <row r="704" spans="1:3" x14ac:dyDescent="0.25">
      <c r="A704">
        <v>5682</v>
      </c>
      <c r="B704">
        <v>409</v>
      </c>
      <c r="C704" t="str">
        <f>VLOOKUP(Table_ExternalData_16[[#This Row],[ManufacturerId]],Blagovna!A:B,2,0)</f>
        <v>Bachmann</v>
      </c>
    </row>
    <row r="705" spans="1:3" x14ac:dyDescent="0.25">
      <c r="A705">
        <v>5681</v>
      </c>
      <c r="B705">
        <v>409</v>
      </c>
      <c r="C705" t="str">
        <f>VLOOKUP(Table_ExternalData_16[[#This Row],[ManufacturerId]],Blagovna!A:B,2,0)</f>
        <v>Bachmann</v>
      </c>
    </row>
    <row r="706" spans="1:3" x14ac:dyDescent="0.25">
      <c r="A706">
        <v>5680</v>
      </c>
      <c r="B706">
        <v>409</v>
      </c>
      <c r="C706" t="str">
        <f>VLOOKUP(Table_ExternalData_16[[#This Row],[ManufacturerId]],Blagovna!A:B,2,0)</f>
        <v>Bachmann</v>
      </c>
    </row>
    <row r="707" spans="1:3" x14ac:dyDescent="0.25">
      <c r="A707">
        <v>5679</v>
      </c>
      <c r="B707">
        <v>409</v>
      </c>
      <c r="C707" t="str">
        <f>VLOOKUP(Table_ExternalData_16[[#This Row],[ManufacturerId]],Blagovna!A:B,2,0)</f>
        <v>Bachmann</v>
      </c>
    </row>
    <row r="708" spans="1:3" x14ac:dyDescent="0.25">
      <c r="A708">
        <v>5678</v>
      </c>
      <c r="B708">
        <v>409</v>
      </c>
      <c r="C708" t="str">
        <f>VLOOKUP(Table_ExternalData_16[[#This Row],[ManufacturerId]],Blagovna!A:B,2,0)</f>
        <v>Bachmann</v>
      </c>
    </row>
    <row r="709" spans="1:3" x14ac:dyDescent="0.25">
      <c r="A709">
        <v>5676</v>
      </c>
      <c r="B709">
        <v>409</v>
      </c>
      <c r="C709" t="str">
        <f>VLOOKUP(Table_ExternalData_16[[#This Row],[ManufacturerId]],Blagovna!A:B,2,0)</f>
        <v>Bachmann</v>
      </c>
    </row>
    <row r="710" spans="1:3" x14ac:dyDescent="0.25">
      <c r="A710">
        <v>5675</v>
      </c>
      <c r="B710">
        <v>409</v>
      </c>
      <c r="C710" t="str">
        <f>VLOOKUP(Table_ExternalData_16[[#This Row],[ManufacturerId]],Blagovna!A:B,2,0)</f>
        <v>Bachmann</v>
      </c>
    </row>
    <row r="711" spans="1:3" x14ac:dyDescent="0.25">
      <c r="A711">
        <v>12615</v>
      </c>
      <c r="B711">
        <v>408</v>
      </c>
      <c r="C711" t="str">
        <f>VLOOKUP(Table_ExternalData_16[[#This Row],[ManufacturerId]],Blagovna!A:B,2,0)</f>
        <v>Aten</v>
      </c>
    </row>
    <row r="712" spans="1:3" x14ac:dyDescent="0.25">
      <c r="A712">
        <v>12603</v>
      </c>
      <c r="B712">
        <v>408</v>
      </c>
      <c r="C712" t="str">
        <f>VLOOKUP(Table_ExternalData_16[[#This Row],[ManufacturerId]],Blagovna!A:B,2,0)</f>
        <v>Aten</v>
      </c>
    </row>
    <row r="713" spans="1:3" x14ac:dyDescent="0.25">
      <c r="A713">
        <v>12579</v>
      </c>
      <c r="B713">
        <v>408</v>
      </c>
      <c r="C713" t="str">
        <f>VLOOKUP(Table_ExternalData_16[[#This Row],[ManufacturerId]],Blagovna!A:B,2,0)</f>
        <v>Aten</v>
      </c>
    </row>
    <row r="714" spans="1:3" x14ac:dyDescent="0.25">
      <c r="A714">
        <v>12386</v>
      </c>
      <c r="B714">
        <v>408</v>
      </c>
      <c r="C714" t="str">
        <f>VLOOKUP(Table_ExternalData_16[[#This Row],[ManufacturerId]],Blagovna!A:B,2,0)</f>
        <v>Aten</v>
      </c>
    </row>
    <row r="715" spans="1:3" x14ac:dyDescent="0.25">
      <c r="A715">
        <v>10063</v>
      </c>
      <c r="B715">
        <v>408</v>
      </c>
      <c r="C715" t="str">
        <f>VLOOKUP(Table_ExternalData_16[[#This Row],[ManufacturerId]],Blagovna!A:B,2,0)</f>
        <v>Aten</v>
      </c>
    </row>
    <row r="716" spans="1:3" x14ac:dyDescent="0.25">
      <c r="A716">
        <v>10060</v>
      </c>
      <c r="B716">
        <v>408</v>
      </c>
      <c r="C716" t="str">
        <f>VLOOKUP(Table_ExternalData_16[[#This Row],[ManufacturerId]],Blagovna!A:B,2,0)</f>
        <v>Aten</v>
      </c>
    </row>
    <row r="717" spans="1:3" x14ac:dyDescent="0.25">
      <c r="A717">
        <v>10059</v>
      </c>
      <c r="B717">
        <v>408</v>
      </c>
      <c r="C717" t="str">
        <f>VLOOKUP(Table_ExternalData_16[[#This Row],[ManufacturerId]],Blagovna!A:B,2,0)</f>
        <v>Aten</v>
      </c>
    </row>
    <row r="718" spans="1:3" x14ac:dyDescent="0.25">
      <c r="A718">
        <v>10057</v>
      </c>
      <c r="B718">
        <v>408</v>
      </c>
      <c r="C718" t="str">
        <f>VLOOKUP(Table_ExternalData_16[[#This Row],[ManufacturerId]],Blagovna!A:B,2,0)</f>
        <v>Aten</v>
      </c>
    </row>
    <row r="719" spans="1:3" x14ac:dyDescent="0.25">
      <c r="A719">
        <v>10056</v>
      </c>
      <c r="B719">
        <v>408</v>
      </c>
      <c r="C719" t="str">
        <f>VLOOKUP(Table_ExternalData_16[[#This Row],[ManufacturerId]],Blagovna!A:B,2,0)</f>
        <v>Aten</v>
      </c>
    </row>
    <row r="720" spans="1:3" x14ac:dyDescent="0.25">
      <c r="A720">
        <v>9778</v>
      </c>
      <c r="B720">
        <v>408</v>
      </c>
      <c r="C720" t="str">
        <f>VLOOKUP(Table_ExternalData_16[[#This Row],[ManufacturerId]],Blagovna!A:B,2,0)</f>
        <v>Aten</v>
      </c>
    </row>
    <row r="721" spans="1:3" x14ac:dyDescent="0.25">
      <c r="A721">
        <v>9777</v>
      </c>
      <c r="B721">
        <v>408</v>
      </c>
      <c r="C721" t="str">
        <f>VLOOKUP(Table_ExternalData_16[[#This Row],[ManufacturerId]],Blagovna!A:B,2,0)</f>
        <v>Aten</v>
      </c>
    </row>
    <row r="722" spans="1:3" x14ac:dyDescent="0.25">
      <c r="A722">
        <v>9776</v>
      </c>
      <c r="B722">
        <v>408</v>
      </c>
      <c r="C722" t="str">
        <f>VLOOKUP(Table_ExternalData_16[[#This Row],[ManufacturerId]],Blagovna!A:B,2,0)</f>
        <v>Aten</v>
      </c>
    </row>
    <row r="723" spans="1:3" x14ac:dyDescent="0.25">
      <c r="A723">
        <v>9196</v>
      </c>
      <c r="B723">
        <v>408</v>
      </c>
      <c r="C723" t="str">
        <f>VLOOKUP(Table_ExternalData_16[[#This Row],[ManufacturerId]],Blagovna!A:B,2,0)</f>
        <v>Aten</v>
      </c>
    </row>
    <row r="724" spans="1:3" x14ac:dyDescent="0.25">
      <c r="A724">
        <v>9034</v>
      </c>
      <c r="B724">
        <v>408</v>
      </c>
      <c r="C724" t="str">
        <f>VLOOKUP(Table_ExternalData_16[[#This Row],[ManufacturerId]],Blagovna!A:B,2,0)</f>
        <v>Aten</v>
      </c>
    </row>
    <row r="725" spans="1:3" x14ac:dyDescent="0.25">
      <c r="A725">
        <v>9028</v>
      </c>
      <c r="B725">
        <v>408</v>
      </c>
      <c r="C725" t="str">
        <f>VLOOKUP(Table_ExternalData_16[[#This Row],[ManufacturerId]],Blagovna!A:B,2,0)</f>
        <v>Aten</v>
      </c>
    </row>
    <row r="726" spans="1:3" x14ac:dyDescent="0.25">
      <c r="A726">
        <v>9006</v>
      </c>
      <c r="B726">
        <v>408</v>
      </c>
      <c r="C726" t="str">
        <f>VLOOKUP(Table_ExternalData_16[[#This Row],[ManufacturerId]],Blagovna!A:B,2,0)</f>
        <v>Aten</v>
      </c>
    </row>
    <row r="727" spans="1:3" x14ac:dyDescent="0.25">
      <c r="A727">
        <v>9005</v>
      </c>
      <c r="B727">
        <v>408</v>
      </c>
      <c r="C727" t="str">
        <f>VLOOKUP(Table_ExternalData_16[[#This Row],[ManufacturerId]],Blagovna!A:B,2,0)</f>
        <v>Aten</v>
      </c>
    </row>
    <row r="728" spans="1:3" x14ac:dyDescent="0.25">
      <c r="A728">
        <v>8983</v>
      </c>
      <c r="B728">
        <v>408</v>
      </c>
      <c r="C728" t="str">
        <f>VLOOKUP(Table_ExternalData_16[[#This Row],[ManufacturerId]],Blagovna!A:B,2,0)</f>
        <v>Aten</v>
      </c>
    </row>
    <row r="729" spans="1:3" x14ac:dyDescent="0.25">
      <c r="A729">
        <v>8982</v>
      </c>
      <c r="B729">
        <v>408</v>
      </c>
      <c r="C729" t="str">
        <f>VLOOKUP(Table_ExternalData_16[[#This Row],[ManufacturerId]],Blagovna!A:B,2,0)</f>
        <v>Aten</v>
      </c>
    </row>
    <row r="730" spans="1:3" x14ac:dyDescent="0.25">
      <c r="A730">
        <v>8609</v>
      </c>
      <c r="B730">
        <v>408</v>
      </c>
      <c r="C730" t="str">
        <f>VLOOKUP(Table_ExternalData_16[[#This Row],[ManufacturerId]],Blagovna!A:B,2,0)</f>
        <v>Aten</v>
      </c>
    </row>
    <row r="731" spans="1:3" x14ac:dyDescent="0.25">
      <c r="A731">
        <v>8603</v>
      </c>
      <c r="B731">
        <v>408</v>
      </c>
      <c r="C731" t="str">
        <f>VLOOKUP(Table_ExternalData_16[[#This Row],[ManufacturerId]],Blagovna!A:B,2,0)</f>
        <v>Aten</v>
      </c>
    </row>
    <row r="732" spans="1:3" x14ac:dyDescent="0.25">
      <c r="A732">
        <v>8600</v>
      </c>
      <c r="B732">
        <v>408</v>
      </c>
      <c r="C732" t="str">
        <f>VLOOKUP(Table_ExternalData_16[[#This Row],[ManufacturerId]],Blagovna!A:B,2,0)</f>
        <v>Aten</v>
      </c>
    </row>
    <row r="733" spans="1:3" x14ac:dyDescent="0.25">
      <c r="A733">
        <v>8598</v>
      </c>
      <c r="B733">
        <v>408</v>
      </c>
      <c r="C733" t="str">
        <f>VLOOKUP(Table_ExternalData_16[[#This Row],[ManufacturerId]],Blagovna!A:B,2,0)</f>
        <v>Aten</v>
      </c>
    </row>
    <row r="734" spans="1:3" x14ac:dyDescent="0.25">
      <c r="A734">
        <v>8590</v>
      </c>
      <c r="B734">
        <v>408</v>
      </c>
      <c r="C734" t="str">
        <f>VLOOKUP(Table_ExternalData_16[[#This Row],[ManufacturerId]],Blagovna!A:B,2,0)</f>
        <v>Aten</v>
      </c>
    </row>
    <row r="735" spans="1:3" x14ac:dyDescent="0.25">
      <c r="A735">
        <v>8589</v>
      </c>
      <c r="B735">
        <v>408</v>
      </c>
      <c r="C735" t="str">
        <f>VLOOKUP(Table_ExternalData_16[[#This Row],[ManufacturerId]],Blagovna!A:B,2,0)</f>
        <v>Aten</v>
      </c>
    </row>
    <row r="736" spans="1:3" x14ac:dyDescent="0.25">
      <c r="A736">
        <v>8588</v>
      </c>
      <c r="B736">
        <v>408</v>
      </c>
      <c r="C736" t="str">
        <f>VLOOKUP(Table_ExternalData_16[[#This Row],[ManufacturerId]],Blagovna!A:B,2,0)</f>
        <v>Aten</v>
      </c>
    </row>
    <row r="737" spans="1:3" x14ac:dyDescent="0.25">
      <c r="A737">
        <v>8587</v>
      </c>
      <c r="B737">
        <v>408</v>
      </c>
      <c r="C737" t="str">
        <f>VLOOKUP(Table_ExternalData_16[[#This Row],[ManufacturerId]],Blagovna!A:B,2,0)</f>
        <v>Aten</v>
      </c>
    </row>
    <row r="738" spans="1:3" x14ac:dyDescent="0.25">
      <c r="A738">
        <v>8585</v>
      </c>
      <c r="B738">
        <v>408</v>
      </c>
      <c r="C738" t="str">
        <f>VLOOKUP(Table_ExternalData_16[[#This Row],[ManufacturerId]],Blagovna!A:B,2,0)</f>
        <v>Aten</v>
      </c>
    </row>
    <row r="739" spans="1:3" x14ac:dyDescent="0.25">
      <c r="A739">
        <v>8584</v>
      </c>
      <c r="B739">
        <v>408</v>
      </c>
      <c r="C739" t="str">
        <f>VLOOKUP(Table_ExternalData_16[[#This Row],[ManufacturerId]],Blagovna!A:B,2,0)</f>
        <v>Aten</v>
      </c>
    </row>
    <row r="740" spans="1:3" x14ac:dyDescent="0.25">
      <c r="A740">
        <v>8581</v>
      </c>
      <c r="B740">
        <v>408</v>
      </c>
      <c r="C740" t="str">
        <f>VLOOKUP(Table_ExternalData_16[[#This Row],[ManufacturerId]],Blagovna!A:B,2,0)</f>
        <v>Aten</v>
      </c>
    </row>
    <row r="741" spans="1:3" x14ac:dyDescent="0.25">
      <c r="A741">
        <v>8580</v>
      </c>
      <c r="B741">
        <v>408</v>
      </c>
      <c r="C741" t="str">
        <f>VLOOKUP(Table_ExternalData_16[[#This Row],[ManufacturerId]],Blagovna!A:B,2,0)</f>
        <v>Aten</v>
      </c>
    </row>
    <row r="742" spans="1:3" x14ac:dyDescent="0.25">
      <c r="A742">
        <v>8579</v>
      </c>
      <c r="B742">
        <v>408</v>
      </c>
      <c r="C742" t="str">
        <f>VLOOKUP(Table_ExternalData_16[[#This Row],[ManufacturerId]],Blagovna!A:B,2,0)</f>
        <v>Aten</v>
      </c>
    </row>
    <row r="743" spans="1:3" x14ac:dyDescent="0.25">
      <c r="A743">
        <v>8577</v>
      </c>
      <c r="B743">
        <v>408</v>
      </c>
      <c r="C743" t="str">
        <f>VLOOKUP(Table_ExternalData_16[[#This Row],[ManufacturerId]],Blagovna!A:B,2,0)</f>
        <v>Aten</v>
      </c>
    </row>
    <row r="744" spans="1:3" x14ac:dyDescent="0.25">
      <c r="A744">
        <v>8575</v>
      </c>
      <c r="B744">
        <v>408</v>
      </c>
      <c r="C744" t="str">
        <f>VLOOKUP(Table_ExternalData_16[[#This Row],[ManufacturerId]],Blagovna!A:B,2,0)</f>
        <v>Aten</v>
      </c>
    </row>
    <row r="745" spans="1:3" x14ac:dyDescent="0.25">
      <c r="A745">
        <v>8573</v>
      </c>
      <c r="B745">
        <v>408</v>
      </c>
      <c r="C745" t="str">
        <f>VLOOKUP(Table_ExternalData_16[[#This Row],[ManufacturerId]],Blagovna!A:B,2,0)</f>
        <v>Aten</v>
      </c>
    </row>
    <row r="746" spans="1:3" x14ac:dyDescent="0.25">
      <c r="A746">
        <v>8572</v>
      </c>
      <c r="B746">
        <v>408</v>
      </c>
      <c r="C746" t="str">
        <f>VLOOKUP(Table_ExternalData_16[[#This Row],[ManufacturerId]],Blagovna!A:B,2,0)</f>
        <v>Aten</v>
      </c>
    </row>
    <row r="747" spans="1:3" x14ac:dyDescent="0.25">
      <c r="A747">
        <v>8571</v>
      </c>
      <c r="B747">
        <v>408</v>
      </c>
      <c r="C747" t="str">
        <f>VLOOKUP(Table_ExternalData_16[[#This Row],[ManufacturerId]],Blagovna!A:B,2,0)</f>
        <v>Aten</v>
      </c>
    </row>
    <row r="748" spans="1:3" x14ac:dyDescent="0.25">
      <c r="A748">
        <v>8072</v>
      </c>
      <c r="B748">
        <v>408</v>
      </c>
      <c r="C748" t="str">
        <f>VLOOKUP(Table_ExternalData_16[[#This Row],[ManufacturerId]],Blagovna!A:B,2,0)</f>
        <v>Aten</v>
      </c>
    </row>
    <row r="749" spans="1:3" x14ac:dyDescent="0.25">
      <c r="A749">
        <v>8062</v>
      </c>
      <c r="B749">
        <v>408</v>
      </c>
      <c r="C749" t="str">
        <f>VLOOKUP(Table_ExternalData_16[[#This Row],[ManufacturerId]],Blagovna!A:B,2,0)</f>
        <v>Aten</v>
      </c>
    </row>
    <row r="750" spans="1:3" x14ac:dyDescent="0.25">
      <c r="A750">
        <v>8057</v>
      </c>
      <c r="B750">
        <v>408</v>
      </c>
      <c r="C750" t="str">
        <f>VLOOKUP(Table_ExternalData_16[[#This Row],[ManufacturerId]],Blagovna!A:B,2,0)</f>
        <v>Aten</v>
      </c>
    </row>
    <row r="751" spans="1:3" x14ac:dyDescent="0.25">
      <c r="A751">
        <v>8056</v>
      </c>
      <c r="B751">
        <v>408</v>
      </c>
      <c r="C751" t="str">
        <f>VLOOKUP(Table_ExternalData_16[[#This Row],[ManufacturerId]],Blagovna!A:B,2,0)</f>
        <v>Aten</v>
      </c>
    </row>
    <row r="752" spans="1:3" x14ac:dyDescent="0.25">
      <c r="A752">
        <v>8055</v>
      </c>
      <c r="B752">
        <v>408</v>
      </c>
      <c r="C752" t="str">
        <f>VLOOKUP(Table_ExternalData_16[[#This Row],[ManufacturerId]],Blagovna!A:B,2,0)</f>
        <v>Aten</v>
      </c>
    </row>
    <row r="753" spans="1:3" x14ac:dyDescent="0.25">
      <c r="A753">
        <v>8053</v>
      </c>
      <c r="B753">
        <v>408</v>
      </c>
      <c r="C753" t="str">
        <f>VLOOKUP(Table_ExternalData_16[[#This Row],[ManufacturerId]],Blagovna!A:B,2,0)</f>
        <v>Aten</v>
      </c>
    </row>
    <row r="754" spans="1:3" x14ac:dyDescent="0.25">
      <c r="A754">
        <v>8052</v>
      </c>
      <c r="B754">
        <v>408</v>
      </c>
      <c r="C754" t="str">
        <f>VLOOKUP(Table_ExternalData_16[[#This Row],[ManufacturerId]],Blagovna!A:B,2,0)</f>
        <v>Aten</v>
      </c>
    </row>
    <row r="755" spans="1:3" x14ac:dyDescent="0.25">
      <c r="A755">
        <v>8051</v>
      </c>
      <c r="B755">
        <v>408</v>
      </c>
      <c r="C755" t="str">
        <f>VLOOKUP(Table_ExternalData_16[[#This Row],[ManufacturerId]],Blagovna!A:B,2,0)</f>
        <v>Aten</v>
      </c>
    </row>
    <row r="756" spans="1:3" x14ac:dyDescent="0.25">
      <c r="A756">
        <v>8050</v>
      </c>
      <c r="B756">
        <v>408</v>
      </c>
      <c r="C756" t="str">
        <f>VLOOKUP(Table_ExternalData_16[[#This Row],[ManufacturerId]],Blagovna!A:B,2,0)</f>
        <v>Aten</v>
      </c>
    </row>
    <row r="757" spans="1:3" x14ac:dyDescent="0.25">
      <c r="A757">
        <v>8049</v>
      </c>
      <c r="B757">
        <v>408</v>
      </c>
      <c r="C757" t="str">
        <f>VLOOKUP(Table_ExternalData_16[[#This Row],[ManufacturerId]],Blagovna!A:B,2,0)</f>
        <v>Aten</v>
      </c>
    </row>
    <row r="758" spans="1:3" x14ac:dyDescent="0.25">
      <c r="A758">
        <v>8048</v>
      </c>
      <c r="B758">
        <v>408</v>
      </c>
      <c r="C758" t="str">
        <f>VLOOKUP(Table_ExternalData_16[[#This Row],[ManufacturerId]],Blagovna!A:B,2,0)</f>
        <v>Aten</v>
      </c>
    </row>
    <row r="759" spans="1:3" x14ac:dyDescent="0.25">
      <c r="A759">
        <v>8047</v>
      </c>
      <c r="B759">
        <v>408</v>
      </c>
      <c r="C759" t="str">
        <f>VLOOKUP(Table_ExternalData_16[[#This Row],[ManufacturerId]],Blagovna!A:B,2,0)</f>
        <v>Aten</v>
      </c>
    </row>
    <row r="760" spans="1:3" x14ac:dyDescent="0.25">
      <c r="A760">
        <v>8046</v>
      </c>
      <c r="B760">
        <v>408</v>
      </c>
      <c r="C760" t="str">
        <f>VLOOKUP(Table_ExternalData_16[[#This Row],[ManufacturerId]],Blagovna!A:B,2,0)</f>
        <v>Aten</v>
      </c>
    </row>
    <row r="761" spans="1:3" x14ac:dyDescent="0.25">
      <c r="A761">
        <v>8043</v>
      </c>
      <c r="B761">
        <v>408</v>
      </c>
      <c r="C761" t="str">
        <f>VLOOKUP(Table_ExternalData_16[[#This Row],[ManufacturerId]],Blagovna!A:B,2,0)</f>
        <v>Aten</v>
      </c>
    </row>
    <row r="762" spans="1:3" x14ac:dyDescent="0.25">
      <c r="A762">
        <v>8042</v>
      </c>
      <c r="B762">
        <v>408</v>
      </c>
      <c r="C762" t="str">
        <f>VLOOKUP(Table_ExternalData_16[[#This Row],[ManufacturerId]],Blagovna!A:B,2,0)</f>
        <v>Aten</v>
      </c>
    </row>
    <row r="763" spans="1:3" x14ac:dyDescent="0.25">
      <c r="A763">
        <v>8041</v>
      </c>
      <c r="B763">
        <v>408</v>
      </c>
      <c r="C763" t="str">
        <f>VLOOKUP(Table_ExternalData_16[[#This Row],[ManufacturerId]],Blagovna!A:B,2,0)</f>
        <v>Aten</v>
      </c>
    </row>
    <row r="764" spans="1:3" x14ac:dyDescent="0.25">
      <c r="A764">
        <v>8040</v>
      </c>
      <c r="B764">
        <v>408</v>
      </c>
      <c r="C764" t="str">
        <f>VLOOKUP(Table_ExternalData_16[[#This Row],[ManufacturerId]],Blagovna!A:B,2,0)</f>
        <v>Aten</v>
      </c>
    </row>
    <row r="765" spans="1:3" x14ac:dyDescent="0.25">
      <c r="A765">
        <v>8039</v>
      </c>
      <c r="B765">
        <v>408</v>
      </c>
      <c r="C765" t="str">
        <f>VLOOKUP(Table_ExternalData_16[[#This Row],[ManufacturerId]],Blagovna!A:B,2,0)</f>
        <v>Aten</v>
      </c>
    </row>
    <row r="766" spans="1:3" x14ac:dyDescent="0.25">
      <c r="A766">
        <v>8038</v>
      </c>
      <c r="B766">
        <v>408</v>
      </c>
      <c r="C766" t="str">
        <f>VLOOKUP(Table_ExternalData_16[[#This Row],[ManufacturerId]],Blagovna!A:B,2,0)</f>
        <v>Aten</v>
      </c>
    </row>
    <row r="767" spans="1:3" x14ac:dyDescent="0.25">
      <c r="A767">
        <v>8037</v>
      </c>
      <c r="B767">
        <v>408</v>
      </c>
      <c r="C767" t="str">
        <f>VLOOKUP(Table_ExternalData_16[[#This Row],[ManufacturerId]],Blagovna!A:B,2,0)</f>
        <v>Aten</v>
      </c>
    </row>
    <row r="768" spans="1:3" x14ac:dyDescent="0.25">
      <c r="A768">
        <v>8027</v>
      </c>
      <c r="B768">
        <v>408</v>
      </c>
      <c r="C768" t="str">
        <f>VLOOKUP(Table_ExternalData_16[[#This Row],[ManufacturerId]],Blagovna!A:B,2,0)</f>
        <v>Aten</v>
      </c>
    </row>
    <row r="769" spans="1:3" x14ac:dyDescent="0.25">
      <c r="A769">
        <v>8025</v>
      </c>
      <c r="B769">
        <v>408</v>
      </c>
      <c r="C769" t="str">
        <f>VLOOKUP(Table_ExternalData_16[[#This Row],[ManufacturerId]],Blagovna!A:B,2,0)</f>
        <v>Aten</v>
      </c>
    </row>
    <row r="770" spans="1:3" x14ac:dyDescent="0.25">
      <c r="A770">
        <v>8024</v>
      </c>
      <c r="B770">
        <v>408</v>
      </c>
      <c r="C770" t="str">
        <f>VLOOKUP(Table_ExternalData_16[[#This Row],[ManufacturerId]],Blagovna!A:B,2,0)</f>
        <v>Aten</v>
      </c>
    </row>
    <row r="771" spans="1:3" x14ac:dyDescent="0.25">
      <c r="A771">
        <v>7807</v>
      </c>
      <c r="B771">
        <v>408</v>
      </c>
      <c r="C771" t="str">
        <f>VLOOKUP(Table_ExternalData_16[[#This Row],[ManufacturerId]],Blagovna!A:B,2,0)</f>
        <v>Aten</v>
      </c>
    </row>
    <row r="772" spans="1:3" x14ac:dyDescent="0.25">
      <c r="A772">
        <v>7639</v>
      </c>
      <c r="B772">
        <v>408</v>
      </c>
      <c r="C772" t="str">
        <f>VLOOKUP(Table_ExternalData_16[[#This Row],[ManufacturerId]],Blagovna!A:B,2,0)</f>
        <v>Aten</v>
      </c>
    </row>
    <row r="773" spans="1:3" x14ac:dyDescent="0.25">
      <c r="A773">
        <v>7638</v>
      </c>
      <c r="B773">
        <v>408</v>
      </c>
      <c r="C773" t="str">
        <f>VLOOKUP(Table_ExternalData_16[[#This Row],[ManufacturerId]],Blagovna!A:B,2,0)</f>
        <v>Aten</v>
      </c>
    </row>
    <row r="774" spans="1:3" x14ac:dyDescent="0.25">
      <c r="A774">
        <v>7636</v>
      </c>
      <c r="B774">
        <v>408</v>
      </c>
      <c r="C774" t="str">
        <f>VLOOKUP(Table_ExternalData_16[[#This Row],[ManufacturerId]],Blagovna!A:B,2,0)</f>
        <v>Aten</v>
      </c>
    </row>
    <row r="775" spans="1:3" x14ac:dyDescent="0.25">
      <c r="A775">
        <v>7635</v>
      </c>
      <c r="B775">
        <v>408</v>
      </c>
      <c r="C775" t="str">
        <f>VLOOKUP(Table_ExternalData_16[[#This Row],[ManufacturerId]],Blagovna!A:B,2,0)</f>
        <v>Aten</v>
      </c>
    </row>
    <row r="776" spans="1:3" x14ac:dyDescent="0.25">
      <c r="A776">
        <v>7628</v>
      </c>
      <c r="B776">
        <v>408</v>
      </c>
      <c r="C776" t="str">
        <f>VLOOKUP(Table_ExternalData_16[[#This Row],[ManufacturerId]],Blagovna!A:B,2,0)</f>
        <v>Aten</v>
      </c>
    </row>
    <row r="777" spans="1:3" x14ac:dyDescent="0.25">
      <c r="A777">
        <v>7622</v>
      </c>
      <c r="B777">
        <v>408</v>
      </c>
      <c r="C777" t="str">
        <f>VLOOKUP(Table_ExternalData_16[[#This Row],[ManufacturerId]],Blagovna!A:B,2,0)</f>
        <v>Aten</v>
      </c>
    </row>
    <row r="778" spans="1:3" x14ac:dyDescent="0.25">
      <c r="A778">
        <v>7621</v>
      </c>
      <c r="B778">
        <v>408</v>
      </c>
      <c r="C778" t="str">
        <f>VLOOKUP(Table_ExternalData_16[[#This Row],[ManufacturerId]],Blagovna!A:B,2,0)</f>
        <v>Aten</v>
      </c>
    </row>
    <row r="779" spans="1:3" x14ac:dyDescent="0.25">
      <c r="A779">
        <v>7616</v>
      </c>
      <c r="B779">
        <v>408</v>
      </c>
      <c r="C779" t="str">
        <f>VLOOKUP(Table_ExternalData_16[[#This Row],[ManufacturerId]],Blagovna!A:B,2,0)</f>
        <v>Aten</v>
      </c>
    </row>
    <row r="780" spans="1:3" x14ac:dyDescent="0.25">
      <c r="A780">
        <v>7615</v>
      </c>
      <c r="B780">
        <v>408</v>
      </c>
      <c r="C780" t="str">
        <f>VLOOKUP(Table_ExternalData_16[[#This Row],[ManufacturerId]],Blagovna!A:B,2,0)</f>
        <v>Aten</v>
      </c>
    </row>
    <row r="781" spans="1:3" x14ac:dyDescent="0.25">
      <c r="A781">
        <v>7614</v>
      </c>
      <c r="B781">
        <v>408</v>
      </c>
      <c r="C781" t="str">
        <f>VLOOKUP(Table_ExternalData_16[[#This Row],[ManufacturerId]],Blagovna!A:B,2,0)</f>
        <v>Aten</v>
      </c>
    </row>
    <row r="782" spans="1:3" x14ac:dyDescent="0.25">
      <c r="A782">
        <v>7610</v>
      </c>
      <c r="B782">
        <v>408</v>
      </c>
      <c r="C782" t="str">
        <f>VLOOKUP(Table_ExternalData_16[[#This Row],[ManufacturerId]],Blagovna!A:B,2,0)</f>
        <v>Aten</v>
      </c>
    </row>
    <row r="783" spans="1:3" x14ac:dyDescent="0.25">
      <c r="A783">
        <v>7608</v>
      </c>
      <c r="B783">
        <v>408</v>
      </c>
      <c r="C783" t="str">
        <f>VLOOKUP(Table_ExternalData_16[[#This Row],[ManufacturerId]],Blagovna!A:B,2,0)</f>
        <v>Aten</v>
      </c>
    </row>
    <row r="784" spans="1:3" x14ac:dyDescent="0.25">
      <c r="A784">
        <v>7607</v>
      </c>
      <c r="B784">
        <v>408</v>
      </c>
      <c r="C784" t="str">
        <f>VLOOKUP(Table_ExternalData_16[[#This Row],[ManufacturerId]],Blagovna!A:B,2,0)</f>
        <v>Aten</v>
      </c>
    </row>
    <row r="785" spans="1:3" x14ac:dyDescent="0.25">
      <c r="A785">
        <v>7605</v>
      </c>
      <c r="B785">
        <v>408</v>
      </c>
      <c r="C785" t="str">
        <f>VLOOKUP(Table_ExternalData_16[[#This Row],[ManufacturerId]],Blagovna!A:B,2,0)</f>
        <v>Aten</v>
      </c>
    </row>
    <row r="786" spans="1:3" x14ac:dyDescent="0.25">
      <c r="A786">
        <v>7602</v>
      </c>
      <c r="B786">
        <v>408</v>
      </c>
      <c r="C786" t="str">
        <f>VLOOKUP(Table_ExternalData_16[[#This Row],[ManufacturerId]],Blagovna!A:B,2,0)</f>
        <v>Aten</v>
      </c>
    </row>
    <row r="787" spans="1:3" x14ac:dyDescent="0.25">
      <c r="A787">
        <v>7600</v>
      </c>
      <c r="B787">
        <v>408</v>
      </c>
      <c r="C787" t="str">
        <f>VLOOKUP(Table_ExternalData_16[[#This Row],[ManufacturerId]],Blagovna!A:B,2,0)</f>
        <v>Aten</v>
      </c>
    </row>
    <row r="788" spans="1:3" x14ac:dyDescent="0.25">
      <c r="A788">
        <v>7599</v>
      </c>
      <c r="B788">
        <v>408</v>
      </c>
      <c r="C788" t="str">
        <f>VLOOKUP(Table_ExternalData_16[[#This Row],[ManufacturerId]],Blagovna!A:B,2,0)</f>
        <v>Aten</v>
      </c>
    </row>
    <row r="789" spans="1:3" x14ac:dyDescent="0.25">
      <c r="A789">
        <v>7596</v>
      </c>
      <c r="B789">
        <v>408</v>
      </c>
      <c r="C789" t="str">
        <f>VLOOKUP(Table_ExternalData_16[[#This Row],[ManufacturerId]],Blagovna!A:B,2,0)</f>
        <v>Aten</v>
      </c>
    </row>
    <row r="790" spans="1:3" x14ac:dyDescent="0.25">
      <c r="A790">
        <v>7595</v>
      </c>
      <c r="B790">
        <v>408</v>
      </c>
      <c r="C790" t="str">
        <f>VLOOKUP(Table_ExternalData_16[[#This Row],[ManufacturerId]],Blagovna!A:B,2,0)</f>
        <v>Aten</v>
      </c>
    </row>
    <row r="791" spans="1:3" x14ac:dyDescent="0.25">
      <c r="A791">
        <v>7585</v>
      </c>
      <c r="B791">
        <v>408</v>
      </c>
      <c r="C791" t="str">
        <f>VLOOKUP(Table_ExternalData_16[[#This Row],[ManufacturerId]],Blagovna!A:B,2,0)</f>
        <v>Aten</v>
      </c>
    </row>
    <row r="792" spans="1:3" x14ac:dyDescent="0.25">
      <c r="A792">
        <v>7584</v>
      </c>
      <c r="B792">
        <v>408</v>
      </c>
      <c r="C792" t="str">
        <f>VLOOKUP(Table_ExternalData_16[[#This Row],[ManufacturerId]],Blagovna!A:B,2,0)</f>
        <v>Aten</v>
      </c>
    </row>
    <row r="793" spans="1:3" x14ac:dyDescent="0.25">
      <c r="A793">
        <v>7582</v>
      </c>
      <c r="B793">
        <v>408</v>
      </c>
      <c r="C793" t="str">
        <f>VLOOKUP(Table_ExternalData_16[[#This Row],[ManufacturerId]],Blagovna!A:B,2,0)</f>
        <v>Aten</v>
      </c>
    </row>
    <row r="794" spans="1:3" x14ac:dyDescent="0.25">
      <c r="A794">
        <v>7578</v>
      </c>
      <c r="B794">
        <v>408</v>
      </c>
      <c r="C794" t="str">
        <f>VLOOKUP(Table_ExternalData_16[[#This Row],[ManufacturerId]],Blagovna!A:B,2,0)</f>
        <v>Aten</v>
      </c>
    </row>
    <row r="795" spans="1:3" x14ac:dyDescent="0.25">
      <c r="A795">
        <v>7577</v>
      </c>
      <c r="B795">
        <v>408</v>
      </c>
      <c r="C795" t="str">
        <f>VLOOKUP(Table_ExternalData_16[[#This Row],[ManufacturerId]],Blagovna!A:B,2,0)</f>
        <v>Aten</v>
      </c>
    </row>
    <row r="796" spans="1:3" x14ac:dyDescent="0.25">
      <c r="A796">
        <v>7576</v>
      </c>
      <c r="B796">
        <v>408</v>
      </c>
      <c r="C796" t="str">
        <f>VLOOKUP(Table_ExternalData_16[[#This Row],[ManufacturerId]],Blagovna!A:B,2,0)</f>
        <v>Aten</v>
      </c>
    </row>
    <row r="797" spans="1:3" x14ac:dyDescent="0.25">
      <c r="A797">
        <v>7575</v>
      </c>
      <c r="B797">
        <v>408</v>
      </c>
      <c r="C797" t="str">
        <f>VLOOKUP(Table_ExternalData_16[[#This Row],[ManufacturerId]],Blagovna!A:B,2,0)</f>
        <v>Aten</v>
      </c>
    </row>
    <row r="798" spans="1:3" x14ac:dyDescent="0.25">
      <c r="A798">
        <v>7574</v>
      </c>
      <c r="B798">
        <v>408</v>
      </c>
      <c r="C798" t="str">
        <f>VLOOKUP(Table_ExternalData_16[[#This Row],[ManufacturerId]],Blagovna!A:B,2,0)</f>
        <v>Aten</v>
      </c>
    </row>
    <row r="799" spans="1:3" x14ac:dyDescent="0.25">
      <c r="A799">
        <v>7573</v>
      </c>
      <c r="B799">
        <v>408</v>
      </c>
      <c r="C799" t="str">
        <f>VLOOKUP(Table_ExternalData_16[[#This Row],[ManufacturerId]],Blagovna!A:B,2,0)</f>
        <v>Aten</v>
      </c>
    </row>
    <row r="800" spans="1:3" x14ac:dyDescent="0.25">
      <c r="A800">
        <v>7570</v>
      </c>
      <c r="B800">
        <v>408</v>
      </c>
      <c r="C800" t="str">
        <f>VLOOKUP(Table_ExternalData_16[[#This Row],[ManufacturerId]],Blagovna!A:B,2,0)</f>
        <v>Aten</v>
      </c>
    </row>
    <row r="801" spans="1:3" x14ac:dyDescent="0.25">
      <c r="A801">
        <v>7428</v>
      </c>
      <c r="B801">
        <v>408</v>
      </c>
      <c r="C801" t="str">
        <f>VLOOKUP(Table_ExternalData_16[[#This Row],[ManufacturerId]],Blagovna!A:B,2,0)</f>
        <v>Aten</v>
      </c>
    </row>
    <row r="802" spans="1:3" x14ac:dyDescent="0.25">
      <c r="A802">
        <v>6962</v>
      </c>
      <c r="B802">
        <v>408</v>
      </c>
      <c r="C802" t="str">
        <f>VLOOKUP(Table_ExternalData_16[[#This Row],[ManufacturerId]],Blagovna!A:B,2,0)</f>
        <v>Aten</v>
      </c>
    </row>
    <row r="803" spans="1:3" x14ac:dyDescent="0.25">
      <c r="A803">
        <v>6958</v>
      </c>
      <c r="B803">
        <v>408</v>
      </c>
      <c r="C803" t="str">
        <f>VLOOKUP(Table_ExternalData_16[[#This Row],[ManufacturerId]],Blagovna!A:B,2,0)</f>
        <v>Aten</v>
      </c>
    </row>
    <row r="804" spans="1:3" x14ac:dyDescent="0.25">
      <c r="A804">
        <v>6580</v>
      </c>
      <c r="B804">
        <v>408</v>
      </c>
      <c r="C804" t="str">
        <f>VLOOKUP(Table_ExternalData_16[[#This Row],[ManufacturerId]],Blagovna!A:B,2,0)</f>
        <v>Aten</v>
      </c>
    </row>
    <row r="805" spans="1:3" x14ac:dyDescent="0.25">
      <c r="A805">
        <v>6578</v>
      </c>
      <c r="B805">
        <v>408</v>
      </c>
      <c r="C805" t="str">
        <f>VLOOKUP(Table_ExternalData_16[[#This Row],[ManufacturerId]],Blagovna!A:B,2,0)</f>
        <v>Aten</v>
      </c>
    </row>
    <row r="806" spans="1:3" x14ac:dyDescent="0.25">
      <c r="A806">
        <v>6573</v>
      </c>
      <c r="B806">
        <v>408</v>
      </c>
      <c r="C806" t="str">
        <f>VLOOKUP(Table_ExternalData_16[[#This Row],[ManufacturerId]],Blagovna!A:B,2,0)</f>
        <v>Aten</v>
      </c>
    </row>
    <row r="807" spans="1:3" x14ac:dyDescent="0.25">
      <c r="A807">
        <v>6572</v>
      </c>
      <c r="B807">
        <v>408</v>
      </c>
      <c r="C807" t="str">
        <f>VLOOKUP(Table_ExternalData_16[[#This Row],[ManufacturerId]],Blagovna!A:B,2,0)</f>
        <v>Aten</v>
      </c>
    </row>
    <row r="808" spans="1:3" x14ac:dyDescent="0.25">
      <c r="A808">
        <v>12731</v>
      </c>
      <c r="B808">
        <v>409</v>
      </c>
      <c r="C808" t="str">
        <f>VLOOKUP(Table_ExternalData_16[[#This Row],[ManufacturerId]],Blagovna!A:B,2,0)</f>
        <v>Bachmann</v>
      </c>
    </row>
    <row r="809" spans="1:3" x14ac:dyDescent="0.25">
      <c r="A809">
        <v>12733</v>
      </c>
      <c r="B809">
        <v>487</v>
      </c>
      <c r="C809" t="str">
        <f>VLOOKUP(Table_ExternalData_16[[#This Row],[ManufacturerId]],Blagovna!A:B,2,0)</f>
        <v>WD</v>
      </c>
    </row>
    <row r="810" spans="1:3" x14ac:dyDescent="0.25">
      <c r="A810">
        <v>10015</v>
      </c>
      <c r="B810">
        <v>711</v>
      </c>
      <c r="C810" t="str">
        <f>VLOOKUP(Table_ExternalData_16[[#This Row],[ManufacturerId]],Blagovna!A:B,2,0)</f>
        <v>GW</v>
      </c>
    </row>
    <row r="811" spans="1:3" x14ac:dyDescent="0.25">
      <c r="A811">
        <v>10017</v>
      </c>
      <c r="B811">
        <v>711</v>
      </c>
      <c r="C811" t="str">
        <f>VLOOKUP(Table_ExternalData_16[[#This Row],[ManufacturerId]],Blagovna!A:B,2,0)</f>
        <v>GW</v>
      </c>
    </row>
    <row r="812" spans="1:3" x14ac:dyDescent="0.25">
      <c r="A812">
        <v>10018</v>
      </c>
      <c r="B812">
        <v>711</v>
      </c>
      <c r="C812" t="str">
        <f>VLOOKUP(Table_ExternalData_16[[#This Row],[ManufacturerId]],Blagovna!A:B,2,0)</f>
        <v>GW</v>
      </c>
    </row>
    <row r="813" spans="1:3" x14ac:dyDescent="0.25">
      <c r="A813">
        <v>10019</v>
      </c>
      <c r="B813">
        <v>711</v>
      </c>
      <c r="C813" t="str">
        <f>VLOOKUP(Table_ExternalData_16[[#This Row],[ManufacturerId]],Blagovna!A:B,2,0)</f>
        <v>GW</v>
      </c>
    </row>
    <row r="814" spans="1:3" x14ac:dyDescent="0.25">
      <c r="A814">
        <v>10020</v>
      </c>
      <c r="B814">
        <v>711</v>
      </c>
      <c r="C814" t="str">
        <f>VLOOKUP(Table_ExternalData_16[[#This Row],[ManufacturerId]],Blagovna!A:B,2,0)</f>
        <v>GW</v>
      </c>
    </row>
    <row r="815" spans="1:3" x14ac:dyDescent="0.25">
      <c r="A815">
        <v>10021</v>
      </c>
      <c r="B815">
        <v>711</v>
      </c>
      <c r="C815" t="str">
        <f>VLOOKUP(Table_ExternalData_16[[#This Row],[ManufacturerId]],Blagovna!A:B,2,0)</f>
        <v>GW</v>
      </c>
    </row>
    <row r="816" spans="1:3" x14ac:dyDescent="0.25">
      <c r="A816">
        <v>10022</v>
      </c>
      <c r="B816">
        <v>711</v>
      </c>
      <c r="C816" t="str">
        <f>VLOOKUP(Table_ExternalData_16[[#This Row],[ManufacturerId]],Blagovna!A:B,2,0)</f>
        <v>GW</v>
      </c>
    </row>
    <row r="817" spans="1:3" x14ac:dyDescent="0.25">
      <c r="A817">
        <v>10023</v>
      </c>
      <c r="B817">
        <v>711</v>
      </c>
      <c r="C817" t="str">
        <f>VLOOKUP(Table_ExternalData_16[[#This Row],[ManufacturerId]],Blagovna!A:B,2,0)</f>
        <v>GW</v>
      </c>
    </row>
    <row r="818" spans="1:3" x14ac:dyDescent="0.25">
      <c r="A818">
        <v>10024</v>
      </c>
      <c r="B818">
        <v>711</v>
      </c>
      <c r="C818" t="str">
        <f>VLOOKUP(Table_ExternalData_16[[#This Row],[ManufacturerId]],Blagovna!A:B,2,0)</f>
        <v>GW</v>
      </c>
    </row>
    <row r="819" spans="1:3" x14ac:dyDescent="0.25">
      <c r="A819">
        <v>10026</v>
      </c>
      <c r="B819">
        <v>711</v>
      </c>
      <c r="C819" t="str">
        <f>VLOOKUP(Table_ExternalData_16[[#This Row],[ManufacturerId]],Blagovna!A:B,2,0)</f>
        <v>GW</v>
      </c>
    </row>
    <row r="820" spans="1:3" x14ac:dyDescent="0.25">
      <c r="A820">
        <v>10027</v>
      </c>
      <c r="B820">
        <v>711</v>
      </c>
      <c r="C820" t="str">
        <f>VLOOKUP(Table_ExternalData_16[[#This Row],[ManufacturerId]],Blagovna!A:B,2,0)</f>
        <v>GW</v>
      </c>
    </row>
    <row r="821" spans="1:3" x14ac:dyDescent="0.25">
      <c r="A821">
        <v>10028</v>
      </c>
      <c r="B821">
        <v>711</v>
      </c>
      <c r="C821" t="str">
        <f>VLOOKUP(Table_ExternalData_16[[#This Row],[ManufacturerId]],Blagovna!A:B,2,0)</f>
        <v>GW</v>
      </c>
    </row>
    <row r="822" spans="1:3" x14ac:dyDescent="0.25">
      <c r="A822">
        <v>10029</v>
      </c>
      <c r="B822">
        <v>711</v>
      </c>
      <c r="C822" t="str">
        <f>VLOOKUP(Table_ExternalData_16[[#This Row],[ManufacturerId]],Blagovna!A:B,2,0)</f>
        <v>GW</v>
      </c>
    </row>
    <row r="823" spans="1:3" x14ac:dyDescent="0.25">
      <c r="A823">
        <v>10030</v>
      </c>
      <c r="B823">
        <v>711</v>
      </c>
      <c r="C823" t="str">
        <f>VLOOKUP(Table_ExternalData_16[[#This Row],[ManufacturerId]],Blagovna!A:B,2,0)</f>
        <v>GW</v>
      </c>
    </row>
    <row r="824" spans="1:3" x14ac:dyDescent="0.25">
      <c r="A824">
        <v>10031</v>
      </c>
      <c r="B824">
        <v>711</v>
      </c>
      <c r="C824" t="str">
        <f>VLOOKUP(Table_ExternalData_16[[#This Row],[ManufacturerId]],Blagovna!A:B,2,0)</f>
        <v>GW</v>
      </c>
    </row>
    <row r="825" spans="1:3" x14ac:dyDescent="0.25">
      <c r="A825">
        <v>10032</v>
      </c>
      <c r="B825">
        <v>711</v>
      </c>
      <c r="C825" t="str">
        <f>VLOOKUP(Table_ExternalData_16[[#This Row],[ManufacturerId]],Blagovna!A:B,2,0)</f>
        <v>GW</v>
      </c>
    </row>
    <row r="826" spans="1:3" x14ac:dyDescent="0.25">
      <c r="A826">
        <v>10033</v>
      </c>
      <c r="B826">
        <v>711</v>
      </c>
      <c r="C826" t="str">
        <f>VLOOKUP(Table_ExternalData_16[[#This Row],[ManufacturerId]],Blagovna!A:B,2,0)</f>
        <v>GW</v>
      </c>
    </row>
    <row r="827" spans="1:3" x14ac:dyDescent="0.25">
      <c r="A827">
        <v>10034</v>
      </c>
      <c r="B827">
        <v>711</v>
      </c>
      <c r="C827" t="str">
        <f>VLOOKUP(Table_ExternalData_16[[#This Row],[ManufacturerId]],Blagovna!A:B,2,0)</f>
        <v>GW</v>
      </c>
    </row>
    <row r="828" spans="1:3" x14ac:dyDescent="0.25">
      <c r="A828">
        <v>10035</v>
      </c>
      <c r="B828">
        <v>711</v>
      </c>
      <c r="C828" t="str">
        <f>VLOOKUP(Table_ExternalData_16[[#This Row],[ManufacturerId]],Blagovna!A:B,2,0)</f>
        <v>GW</v>
      </c>
    </row>
    <row r="829" spans="1:3" x14ac:dyDescent="0.25">
      <c r="A829">
        <v>10036</v>
      </c>
      <c r="B829">
        <v>711</v>
      </c>
      <c r="C829" t="str">
        <f>VLOOKUP(Table_ExternalData_16[[#This Row],[ManufacturerId]],Blagovna!A:B,2,0)</f>
        <v>GW</v>
      </c>
    </row>
    <row r="830" spans="1:3" x14ac:dyDescent="0.25">
      <c r="A830">
        <v>10037</v>
      </c>
      <c r="B830">
        <v>711</v>
      </c>
      <c r="C830" t="str">
        <f>VLOOKUP(Table_ExternalData_16[[#This Row],[ManufacturerId]],Blagovna!A:B,2,0)</f>
        <v>GW</v>
      </c>
    </row>
    <row r="831" spans="1:3" x14ac:dyDescent="0.25">
      <c r="A831">
        <v>6115</v>
      </c>
      <c r="B831">
        <v>436</v>
      </c>
      <c r="C831" t="str">
        <f>VLOOKUP(Table_ExternalData_16[[#This Row],[ManufacturerId]],Blagovna!A:B,2,0)</f>
        <v>HID</v>
      </c>
    </row>
    <row r="832" spans="1:3" x14ac:dyDescent="0.25">
      <c r="A832">
        <v>12824</v>
      </c>
      <c r="B832">
        <v>408</v>
      </c>
      <c r="C832" t="str">
        <f>VLOOKUP(Table_ExternalData_16[[#This Row],[ManufacturerId]],Blagovna!A:B,2,0)</f>
        <v>Aten</v>
      </c>
    </row>
    <row r="833" spans="1:3" x14ac:dyDescent="0.25">
      <c r="A833">
        <v>12825</v>
      </c>
      <c r="B833">
        <v>429</v>
      </c>
      <c r="C833" t="str">
        <f>VLOOKUP(Table_ExternalData_16[[#This Row],[ManufacturerId]],Blagovna!A:B,2,0)</f>
        <v>Fiamm</v>
      </c>
    </row>
    <row r="834" spans="1:3" x14ac:dyDescent="0.25">
      <c r="A834">
        <v>12829</v>
      </c>
      <c r="B834">
        <v>408</v>
      </c>
      <c r="C834" t="str">
        <f>VLOOKUP(Table_ExternalData_16[[#This Row],[ManufacturerId]],Blagovna!A:B,2,0)</f>
        <v>Aten</v>
      </c>
    </row>
    <row r="835" spans="1:3" x14ac:dyDescent="0.25">
      <c r="A835">
        <v>12830</v>
      </c>
      <c r="B835">
        <v>408</v>
      </c>
      <c r="C835" t="str">
        <f>VLOOKUP(Table_ExternalData_16[[#This Row],[ManufacturerId]],Blagovna!A:B,2,0)</f>
        <v>Aten</v>
      </c>
    </row>
    <row r="836" spans="1:3" x14ac:dyDescent="0.25">
      <c r="A836">
        <v>12831</v>
      </c>
      <c r="B836">
        <v>408</v>
      </c>
      <c r="C836" t="str">
        <f>VLOOKUP(Table_ExternalData_16[[#This Row],[ManufacturerId]],Blagovna!A:B,2,0)</f>
        <v>Aten</v>
      </c>
    </row>
    <row r="837" spans="1:3" x14ac:dyDescent="0.25">
      <c r="A837">
        <v>12832</v>
      </c>
      <c r="B837">
        <v>408</v>
      </c>
      <c r="C837" t="str">
        <f>VLOOKUP(Table_ExternalData_16[[#This Row],[ManufacturerId]],Blagovna!A:B,2,0)</f>
        <v>Aten</v>
      </c>
    </row>
    <row r="838" spans="1:3" x14ac:dyDescent="0.25">
      <c r="A838">
        <v>6103</v>
      </c>
      <c r="B838">
        <v>428</v>
      </c>
      <c r="C838" t="str">
        <f>VLOOKUP(Table_ExternalData_16[[#This Row],[ManufacturerId]],Blagovna!A:B,2,0)</f>
        <v>Fantec</v>
      </c>
    </row>
    <row r="839" spans="1:3" x14ac:dyDescent="0.25">
      <c r="A839">
        <v>7981</v>
      </c>
      <c r="B839">
        <v>428</v>
      </c>
      <c r="C839" t="str">
        <f>VLOOKUP(Table_ExternalData_16[[#This Row],[ManufacturerId]],Blagovna!A:B,2,0)</f>
        <v>Fantec</v>
      </c>
    </row>
    <row r="840" spans="1:3" x14ac:dyDescent="0.25">
      <c r="A840">
        <v>7981</v>
      </c>
      <c r="B840">
        <v>428</v>
      </c>
      <c r="C840" t="str">
        <f>VLOOKUP(Table_ExternalData_16[[#This Row],[ManufacturerId]],Blagovna!A:B,2,0)</f>
        <v>Fantec</v>
      </c>
    </row>
    <row r="841" spans="1:3" x14ac:dyDescent="0.25">
      <c r="A841">
        <v>7911</v>
      </c>
      <c r="B841">
        <v>428</v>
      </c>
      <c r="C841" t="str">
        <f>VLOOKUP(Table_ExternalData_16[[#This Row],[ManufacturerId]],Blagovna!A:B,2,0)</f>
        <v>Fantec</v>
      </c>
    </row>
    <row r="842" spans="1:3" x14ac:dyDescent="0.25">
      <c r="A842">
        <v>7914</v>
      </c>
      <c r="B842">
        <v>428</v>
      </c>
      <c r="C842" t="str">
        <f>VLOOKUP(Table_ExternalData_16[[#This Row],[ManufacturerId]],Blagovna!A:B,2,0)</f>
        <v>Fantec</v>
      </c>
    </row>
    <row r="843" spans="1:3" x14ac:dyDescent="0.25">
      <c r="A843">
        <v>9092</v>
      </c>
      <c r="B843">
        <v>428</v>
      </c>
      <c r="C843" t="str">
        <f>VLOOKUP(Table_ExternalData_16[[#This Row],[ManufacturerId]],Blagovna!A:B,2,0)</f>
        <v>Fantec</v>
      </c>
    </row>
    <row r="844" spans="1:3" x14ac:dyDescent="0.25">
      <c r="A844">
        <v>7912</v>
      </c>
      <c r="B844">
        <v>428</v>
      </c>
      <c r="C844" t="str">
        <f>VLOOKUP(Table_ExternalData_16[[#This Row],[ManufacturerId]],Blagovna!A:B,2,0)</f>
        <v>Fantec</v>
      </c>
    </row>
    <row r="845" spans="1:3" x14ac:dyDescent="0.25">
      <c r="A845">
        <v>9088</v>
      </c>
      <c r="B845">
        <v>428</v>
      </c>
      <c r="C845" t="str">
        <f>VLOOKUP(Table_ExternalData_16[[#This Row],[ManufacturerId]],Blagovna!A:B,2,0)</f>
        <v>Fantec</v>
      </c>
    </row>
    <row r="846" spans="1:3" x14ac:dyDescent="0.25">
      <c r="A846">
        <v>7837</v>
      </c>
      <c r="B846">
        <v>428</v>
      </c>
      <c r="C846" t="str">
        <f>VLOOKUP(Table_ExternalData_16[[#This Row],[ManufacturerId]],Blagovna!A:B,2,0)</f>
        <v>Fantec</v>
      </c>
    </row>
    <row r="847" spans="1:3" x14ac:dyDescent="0.25">
      <c r="A847">
        <v>6093</v>
      </c>
      <c r="B847">
        <v>428</v>
      </c>
      <c r="C847" t="str">
        <f>VLOOKUP(Table_ExternalData_16[[#This Row],[ManufacturerId]],Blagovna!A:B,2,0)</f>
        <v>Fantec</v>
      </c>
    </row>
    <row r="848" spans="1:3" x14ac:dyDescent="0.25">
      <c r="A848">
        <v>7904</v>
      </c>
      <c r="B848">
        <v>428</v>
      </c>
      <c r="C848" t="str">
        <f>VLOOKUP(Table_ExternalData_16[[#This Row],[ManufacturerId]],Blagovna!A:B,2,0)</f>
        <v>Fantec</v>
      </c>
    </row>
    <row r="849" spans="1:3" x14ac:dyDescent="0.25">
      <c r="A849">
        <v>7918</v>
      </c>
      <c r="B849">
        <v>428</v>
      </c>
      <c r="C849" t="str">
        <f>VLOOKUP(Table_ExternalData_16[[#This Row],[ManufacturerId]],Blagovna!A:B,2,0)</f>
        <v>Fantec</v>
      </c>
    </row>
    <row r="850" spans="1:3" x14ac:dyDescent="0.25">
      <c r="A850">
        <v>8947</v>
      </c>
      <c r="B850">
        <v>428</v>
      </c>
      <c r="C850" t="str">
        <f>VLOOKUP(Table_ExternalData_16[[#This Row],[ManufacturerId]],Blagovna!A:B,2,0)</f>
        <v>Fantec</v>
      </c>
    </row>
    <row r="851" spans="1:3" x14ac:dyDescent="0.25">
      <c r="A851">
        <v>7903</v>
      </c>
      <c r="B851">
        <v>428</v>
      </c>
      <c r="C851" t="str">
        <f>VLOOKUP(Table_ExternalData_16[[#This Row],[ManufacturerId]],Blagovna!A:B,2,0)</f>
        <v>Fantec</v>
      </c>
    </row>
    <row r="852" spans="1:3" x14ac:dyDescent="0.25">
      <c r="A852">
        <v>10125</v>
      </c>
      <c r="B852">
        <v>428</v>
      </c>
      <c r="C852" t="str">
        <f>VLOOKUP(Table_ExternalData_16[[#This Row],[ManufacturerId]],Blagovna!A:B,2,0)</f>
        <v>Fantec</v>
      </c>
    </row>
    <row r="853" spans="1:3" x14ac:dyDescent="0.25">
      <c r="A853">
        <v>7909</v>
      </c>
      <c r="B853">
        <v>428</v>
      </c>
      <c r="C853" t="str">
        <f>VLOOKUP(Table_ExternalData_16[[#This Row],[ManufacturerId]],Blagovna!A:B,2,0)</f>
        <v>Fantec</v>
      </c>
    </row>
    <row r="854" spans="1:3" x14ac:dyDescent="0.25">
      <c r="A854">
        <v>10124</v>
      </c>
      <c r="B854">
        <v>428</v>
      </c>
      <c r="C854" t="str">
        <f>VLOOKUP(Table_ExternalData_16[[#This Row],[ManufacturerId]],Blagovna!A:B,2,0)</f>
        <v>Fantec</v>
      </c>
    </row>
    <row r="855" spans="1:3" x14ac:dyDescent="0.25">
      <c r="A855">
        <v>7983</v>
      </c>
      <c r="B855">
        <v>428</v>
      </c>
      <c r="C855" t="str">
        <f>VLOOKUP(Table_ExternalData_16[[#This Row],[ManufacturerId]],Blagovna!A:B,2,0)</f>
        <v>Fantec</v>
      </c>
    </row>
    <row r="856" spans="1:3" x14ac:dyDescent="0.25">
      <c r="A856">
        <v>7982</v>
      </c>
      <c r="B856">
        <v>428</v>
      </c>
      <c r="C856" t="str">
        <f>VLOOKUP(Table_ExternalData_16[[#This Row],[ManufacturerId]],Blagovna!A:B,2,0)</f>
        <v>Fantec</v>
      </c>
    </row>
    <row r="857" spans="1:3" x14ac:dyDescent="0.25">
      <c r="A857">
        <v>7982</v>
      </c>
      <c r="B857">
        <v>428</v>
      </c>
      <c r="C857" t="str">
        <f>VLOOKUP(Table_ExternalData_16[[#This Row],[ManufacturerId]],Blagovna!A:B,2,0)</f>
        <v>Fantec</v>
      </c>
    </row>
    <row r="858" spans="1:3" x14ac:dyDescent="0.25">
      <c r="A858">
        <v>7983</v>
      </c>
      <c r="B858">
        <v>428</v>
      </c>
      <c r="C858" t="str">
        <f>VLOOKUP(Table_ExternalData_16[[#This Row],[ManufacturerId]],Blagovna!A:B,2,0)</f>
        <v>Fantec</v>
      </c>
    </row>
    <row r="859" spans="1:3" x14ac:dyDescent="0.25">
      <c r="A859">
        <v>8486</v>
      </c>
      <c r="B859">
        <v>404</v>
      </c>
      <c r="C859" t="str">
        <f>VLOOKUP(Table_ExternalData_16[[#This Row],[ManufacturerId]],Blagovna!A:B,2,0)</f>
        <v>Apacer</v>
      </c>
    </row>
    <row r="860" spans="1:3" x14ac:dyDescent="0.25">
      <c r="A860">
        <v>8488</v>
      </c>
      <c r="B860">
        <v>404</v>
      </c>
      <c r="C860" t="str">
        <f>VLOOKUP(Table_ExternalData_16[[#This Row],[ManufacturerId]],Blagovna!A:B,2,0)</f>
        <v>Apacer</v>
      </c>
    </row>
    <row r="861" spans="1:3" x14ac:dyDescent="0.25">
      <c r="A861">
        <v>8477</v>
      </c>
      <c r="B861">
        <v>404</v>
      </c>
      <c r="C861" t="str">
        <f>VLOOKUP(Table_ExternalData_16[[#This Row],[ManufacturerId]],Blagovna!A:B,2,0)</f>
        <v>Apacer</v>
      </c>
    </row>
    <row r="862" spans="1:3" x14ac:dyDescent="0.25">
      <c r="A862">
        <v>8483</v>
      </c>
      <c r="B862">
        <v>404</v>
      </c>
      <c r="C862" t="str">
        <f>VLOOKUP(Table_ExternalData_16[[#This Row],[ManufacturerId]],Blagovna!A:B,2,0)</f>
        <v>Apacer</v>
      </c>
    </row>
    <row r="863" spans="1:3" x14ac:dyDescent="0.25">
      <c r="A863">
        <v>8490</v>
      </c>
      <c r="B863">
        <v>404</v>
      </c>
      <c r="C863" t="str">
        <f>VLOOKUP(Table_ExternalData_16[[#This Row],[ManufacturerId]],Blagovna!A:B,2,0)</f>
        <v>Apacer</v>
      </c>
    </row>
    <row r="864" spans="1:3" x14ac:dyDescent="0.25">
      <c r="A864">
        <v>9696</v>
      </c>
      <c r="B864">
        <v>404</v>
      </c>
      <c r="C864" t="str">
        <f>VLOOKUP(Table_ExternalData_16[[#This Row],[ManufacturerId]],Blagovna!A:B,2,0)</f>
        <v>Apacer</v>
      </c>
    </row>
    <row r="865" spans="1:3" x14ac:dyDescent="0.25">
      <c r="A865">
        <v>9688</v>
      </c>
      <c r="B865">
        <v>404</v>
      </c>
      <c r="C865" t="str">
        <f>VLOOKUP(Table_ExternalData_16[[#This Row],[ManufacturerId]],Blagovna!A:B,2,0)</f>
        <v>Apacer</v>
      </c>
    </row>
    <row r="866" spans="1:3" x14ac:dyDescent="0.25">
      <c r="A866">
        <v>9691</v>
      </c>
      <c r="B866">
        <v>404</v>
      </c>
      <c r="C866" t="str">
        <f>VLOOKUP(Table_ExternalData_16[[#This Row],[ManufacturerId]],Blagovna!A:B,2,0)</f>
        <v>Apacer</v>
      </c>
    </row>
    <row r="867" spans="1:3" x14ac:dyDescent="0.25">
      <c r="A867">
        <v>9694</v>
      </c>
      <c r="B867">
        <v>404</v>
      </c>
      <c r="C867" t="str">
        <f>VLOOKUP(Table_ExternalData_16[[#This Row],[ManufacturerId]],Blagovna!A:B,2,0)</f>
        <v>Apacer</v>
      </c>
    </row>
    <row r="868" spans="1:3" x14ac:dyDescent="0.25">
      <c r="A868">
        <v>9704</v>
      </c>
      <c r="B868">
        <v>404</v>
      </c>
      <c r="C868" t="str">
        <f>VLOOKUP(Table_ExternalData_16[[#This Row],[ManufacturerId]],Blagovna!A:B,2,0)</f>
        <v>Apacer</v>
      </c>
    </row>
    <row r="869" spans="1:3" x14ac:dyDescent="0.25">
      <c r="A869">
        <v>8479</v>
      </c>
      <c r="B869">
        <v>404</v>
      </c>
      <c r="C869" t="str">
        <f>VLOOKUP(Table_ExternalData_16[[#This Row],[ManufacturerId]],Blagovna!A:B,2,0)</f>
        <v>Apacer</v>
      </c>
    </row>
    <row r="870" spans="1:3" x14ac:dyDescent="0.25">
      <c r="A870">
        <v>9769</v>
      </c>
      <c r="B870">
        <v>404</v>
      </c>
      <c r="C870" t="str">
        <f>VLOOKUP(Table_ExternalData_16[[#This Row],[ManufacturerId]],Blagovna!A:B,2,0)</f>
        <v>Apacer</v>
      </c>
    </row>
    <row r="871" spans="1:3" x14ac:dyDescent="0.25">
      <c r="A871">
        <v>9752</v>
      </c>
      <c r="B871">
        <v>404</v>
      </c>
      <c r="C871" t="str">
        <f>VLOOKUP(Table_ExternalData_16[[#This Row],[ManufacturerId]],Blagovna!A:B,2,0)</f>
        <v>Apacer</v>
      </c>
    </row>
    <row r="872" spans="1:3" x14ac:dyDescent="0.25">
      <c r="A872">
        <v>9764</v>
      </c>
      <c r="B872">
        <v>404</v>
      </c>
      <c r="C872" t="str">
        <f>VLOOKUP(Table_ExternalData_16[[#This Row],[ManufacturerId]],Blagovna!A:B,2,0)</f>
        <v>Apacer</v>
      </c>
    </row>
    <row r="873" spans="1:3" x14ac:dyDescent="0.25">
      <c r="A873">
        <v>9700</v>
      </c>
      <c r="B873">
        <v>404</v>
      </c>
      <c r="C873" t="str">
        <f>VLOOKUP(Table_ExternalData_16[[#This Row],[ManufacturerId]],Blagovna!A:B,2,0)</f>
        <v>Apacer</v>
      </c>
    </row>
    <row r="874" spans="1:3" x14ac:dyDescent="0.25">
      <c r="A874">
        <v>8478</v>
      </c>
      <c r="B874">
        <v>404</v>
      </c>
      <c r="C874" t="str">
        <f>VLOOKUP(Table_ExternalData_16[[#This Row],[ManufacturerId]],Blagovna!A:B,2,0)</f>
        <v>Apacer</v>
      </c>
    </row>
    <row r="875" spans="1:3" x14ac:dyDescent="0.25">
      <c r="A875">
        <v>8495</v>
      </c>
      <c r="B875">
        <v>404</v>
      </c>
      <c r="C875" t="str">
        <f>VLOOKUP(Table_ExternalData_16[[#This Row],[ManufacturerId]],Blagovna!A:B,2,0)</f>
        <v>Apacer</v>
      </c>
    </row>
    <row r="876" spans="1:3" x14ac:dyDescent="0.25">
      <c r="A876">
        <v>8493</v>
      </c>
      <c r="B876">
        <v>404</v>
      </c>
      <c r="C876" t="str">
        <f>VLOOKUP(Table_ExternalData_16[[#This Row],[ManufacturerId]],Blagovna!A:B,2,0)</f>
        <v>Apacer</v>
      </c>
    </row>
    <row r="877" spans="1:3" x14ac:dyDescent="0.25">
      <c r="A877">
        <v>9763</v>
      </c>
      <c r="B877">
        <v>404</v>
      </c>
      <c r="C877" t="str">
        <f>VLOOKUP(Table_ExternalData_16[[#This Row],[ManufacturerId]],Blagovna!A:B,2,0)</f>
        <v>Apacer</v>
      </c>
    </row>
    <row r="878" spans="1:3" x14ac:dyDescent="0.25">
      <c r="A878">
        <v>9741</v>
      </c>
      <c r="B878">
        <v>404</v>
      </c>
      <c r="C878" t="str">
        <f>VLOOKUP(Table_ExternalData_16[[#This Row],[ManufacturerId]],Blagovna!A:B,2,0)</f>
        <v>Apacer</v>
      </c>
    </row>
    <row r="879" spans="1:3" x14ac:dyDescent="0.25">
      <c r="A879">
        <v>9751</v>
      </c>
      <c r="B879">
        <v>404</v>
      </c>
      <c r="C879" t="str">
        <f>VLOOKUP(Table_ExternalData_16[[#This Row],[ManufacturerId]],Blagovna!A:B,2,0)</f>
        <v>Apacer</v>
      </c>
    </row>
    <row r="880" spans="1:3" x14ac:dyDescent="0.25">
      <c r="A880">
        <v>9740</v>
      </c>
      <c r="B880">
        <v>404</v>
      </c>
      <c r="C880" t="str">
        <f>VLOOKUP(Table_ExternalData_16[[#This Row],[ManufacturerId]],Blagovna!A:B,2,0)</f>
        <v>Apacer</v>
      </c>
    </row>
    <row r="881" spans="1:3" x14ac:dyDescent="0.25">
      <c r="A881">
        <v>9684</v>
      </c>
      <c r="B881">
        <v>404</v>
      </c>
      <c r="C881" t="str">
        <f>VLOOKUP(Table_ExternalData_16[[#This Row],[ManufacturerId]],Blagovna!A:B,2,0)</f>
        <v>Apacer</v>
      </c>
    </row>
    <row r="882" spans="1:3" x14ac:dyDescent="0.25">
      <c r="A882">
        <v>8497</v>
      </c>
      <c r="B882">
        <v>404</v>
      </c>
      <c r="C882" t="str">
        <f>VLOOKUP(Table_ExternalData_16[[#This Row],[ManufacturerId]],Blagovna!A:B,2,0)</f>
        <v>Apacer</v>
      </c>
    </row>
    <row r="883" spans="1:3" x14ac:dyDescent="0.25">
      <c r="A883">
        <v>9739</v>
      </c>
      <c r="B883">
        <v>404</v>
      </c>
      <c r="C883" t="str">
        <f>VLOOKUP(Table_ExternalData_16[[#This Row],[ManufacturerId]],Blagovna!A:B,2,0)</f>
        <v>Apacer</v>
      </c>
    </row>
    <row r="884" spans="1:3" x14ac:dyDescent="0.25">
      <c r="A884">
        <v>9770</v>
      </c>
      <c r="B884">
        <v>404</v>
      </c>
      <c r="C884" t="str">
        <f>VLOOKUP(Table_ExternalData_16[[#This Row],[ManufacturerId]],Blagovna!A:B,2,0)</f>
        <v>Apacer</v>
      </c>
    </row>
    <row r="885" spans="1:3" x14ac:dyDescent="0.25">
      <c r="A885">
        <v>9757</v>
      </c>
      <c r="B885">
        <v>404</v>
      </c>
      <c r="C885" t="str">
        <f>VLOOKUP(Table_ExternalData_16[[#This Row],[ManufacturerId]],Blagovna!A:B,2,0)</f>
        <v>Apacer</v>
      </c>
    </row>
    <row r="886" spans="1:3" x14ac:dyDescent="0.25">
      <c r="A886">
        <v>9765</v>
      </c>
      <c r="B886">
        <v>404</v>
      </c>
      <c r="C886" t="str">
        <f>VLOOKUP(Table_ExternalData_16[[#This Row],[ManufacturerId]],Blagovna!A:B,2,0)</f>
        <v>Apacer</v>
      </c>
    </row>
    <row r="887" spans="1:3" x14ac:dyDescent="0.25">
      <c r="A887">
        <v>9719</v>
      </c>
      <c r="B887">
        <v>404</v>
      </c>
      <c r="C887" t="str">
        <f>VLOOKUP(Table_ExternalData_16[[#This Row],[ManufacturerId]],Blagovna!A:B,2,0)</f>
        <v>Apacer</v>
      </c>
    </row>
    <row r="888" spans="1:3" x14ac:dyDescent="0.25">
      <c r="A888">
        <v>9771</v>
      </c>
      <c r="B888">
        <v>404</v>
      </c>
      <c r="C888" t="str">
        <f>VLOOKUP(Table_ExternalData_16[[#This Row],[ManufacturerId]],Blagovna!A:B,2,0)</f>
        <v>Apacer</v>
      </c>
    </row>
    <row r="889" spans="1:3" x14ac:dyDescent="0.25">
      <c r="A889">
        <v>9753</v>
      </c>
      <c r="B889">
        <v>404</v>
      </c>
      <c r="C889" t="str">
        <f>VLOOKUP(Table_ExternalData_16[[#This Row],[ManufacturerId]],Blagovna!A:B,2,0)</f>
        <v>Apacer</v>
      </c>
    </row>
    <row r="890" spans="1:3" x14ac:dyDescent="0.25">
      <c r="A890">
        <v>9718</v>
      </c>
      <c r="B890">
        <v>404</v>
      </c>
      <c r="C890" t="str">
        <f>VLOOKUP(Table_ExternalData_16[[#This Row],[ManufacturerId]],Blagovna!A:B,2,0)</f>
        <v>Apacer</v>
      </c>
    </row>
    <row r="891" spans="1:3" x14ac:dyDescent="0.25">
      <c r="A891">
        <v>9759</v>
      </c>
      <c r="B891">
        <v>404</v>
      </c>
      <c r="C891" t="str">
        <f>VLOOKUP(Table_ExternalData_16[[#This Row],[ManufacturerId]],Blagovna!A:B,2,0)</f>
        <v>Apacer</v>
      </c>
    </row>
    <row r="892" spans="1:3" x14ac:dyDescent="0.25">
      <c r="A892">
        <v>9755</v>
      </c>
      <c r="B892">
        <v>404</v>
      </c>
      <c r="C892" t="str">
        <f>VLOOKUP(Table_ExternalData_16[[#This Row],[ManufacturerId]],Blagovna!A:B,2,0)</f>
        <v>Apacer</v>
      </c>
    </row>
    <row r="893" spans="1:3" x14ac:dyDescent="0.25">
      <c r="A893">
        <v>5895</v>
      </c>
      <c r="B893">
        <v>411</v>
      </c>
      <c r="C893" t="str">
        <f>VLOOKUP(Table_ExternalData_16[[#This Row],[ManufacturerId]],Blagovna!A:B,2,0)</f>
        <v>Brother</v>
      </c>
    </row>
    <row r="894" spans="1:3" x14ac:dyDescent="0.25">
      <c r="A894">
        <v>5897</v>
      </c>
      <c r="B894">
        <v>411</v>
      </c>
      <c r="C894" t="str">
        <f>VLOOKUP(Table_ExternalData_16[[#This Row],[ManufacturerId]],Blagovna!A:B,2,0)</f>
        <v>Brother</v>
      </c>
    </row>
    <row r="895" spans="1:3" x14ac:dyDescent="0.25">
      <c r="A895">
        <v>5898</v>
      </c>
      <c r="B895">
        <v>411</v>
      </c>
      <c r="C895" t="str">
        <f>VLOOKUP(Table_ExternalData_16[[#This Row],[ManufacturerId]],Blagovna!A:B,2,0)</f>
        <v>Brother</v>
      </c>
    </row>
    <row r="896" spans="1:3" x14ac:dyDescent="0.25">
      <c r="A896">
        <v>5899</v>
      </c>
      <c r="B896">
        <v>411</v>
      </c>
      <c r="C896" t="str">
        <f>VLOOKUP(Table_ExternalData_16[[#This Row],[ManufacturerId]],Blagovna!A:B,2,0)</f>
        <v>Brother</v>
      </c>
    </row>
    <row r="897" spans="1:3" x14ac:dyDescent="0.25">
      <c r="A897">
        <v>5900</v>
      </c>
      <c r="B897">
        <v>411</v>
      </c>
      <c r="C897" t="str">
        <f>VLOOKUP(Table_ExternalData_16[[#This Row],[ManufacturerId]],Blagovna!A:B,2,0)</f>
        <v>Brother</v>
      </c>
    </row>
    <row r="898" spans="1:3" x14ac:dyDescent="0.25">
      <c r="A898">
        <v>5902</v>
      </c>
      <c r="B898">
        <v>411</v>
      </c>
      <c r="C898" t="str">
        <f>VLOOKUP(Table_ExternalData_16[[#This Row],[ManufacturerId]],Blagovna!A:B,2,0)</f>
        <v>Brother</v>
      </c>
    </row>
    <row r="899" spans="1:3" x14ac:dyDescent="0.25">
      <c r="A899">
        <v>5903</v>
      </c>
      <c r="B899">
        <v>411</v>
      </c>
      <c r="C899" t="str">
        <f>VLOOKUP(Table_ExternalData_16[[#This Row],[ManufacturerId]],Blagovna!A:B,2,0)</f>
        <v>Brother</v>
      </c>
    </row>
    <row r="900" spans="1:3" x14ac:dyDescent="0.25">
      <c r="A900">
        <v>5904</v>
      </c>
      <c r="B900">
        <v>411</v>
      </c>
      <c r="C900" t="str">
        <f>VLOOKUP(Table_ExternalData_16[[#This Row],[ManufacturerId]],Blagovna!A:B,2,0)</f>
        <v>Brother</v>
      </c>
    </row>
    <row r="901" spans="1:3" x14ac:dyDescent="0.25">
      <c r="A901">
        <v>5905</v>
      </c>
      <c r="B901">
        <v>411</v>
      </c>
      <c r="C901" t="str">
        <f>VLOOKUP(Table_ExternalData_16[[#This Row],[ManufacturerId]],Blagovna!A:B,2,0)</f>
        <v>Brother</v>
      </c>
    </row>
    <row r="902" spans="1:3" x14ac:dyDescent="0.25">
      <c r="A902">
        <v>5906</v>
      </c>
      <c r="B902">
        <v>411</v>
      </c>
      <c r="C902" t="str">
        <f>VLOOKUP(Table_ExternalData_16[[#This Row],[ManufacturerId]],Blagovna!A:B,2,0)</f>
        <v>Brother</v>
      </c>
    </row>
    <row r="903" spans="1:3" x14ac:dyDescent="0.25">
      <c r="A903">
        <v>5907</v>
      </c>
      <c r="B903">
        <v>411</v>
      </c>
      <c r="C903" t="str">
        <f>VLOOKUP(Table_ExternalData_16[[#This Row],[ManufacturerId]],Blagovna!A:B,2,0)</f>
        <v>Brother</v>
      </c>
    </row>
    <row r="904" spans="1:3" x14ac:dyDescent="0.25">
      <c r="A904">
        <v>5909</v>
      </c>
      <c r="B904">
        <v>411</v>
      </c>
      <c r="C904" t="str">
        <f>VLOOKUP(Table_ExternalData_16[[#This Row],[ManufacturerId]],Blagovna!A:B,2,0)</f>
        <v>Brother</v>
      </c>
    </row>
    <row r="905" spans="1:3" x14ac:dyDescent="0.25">
      <c r="A905">
        <v>5910</v>
      </c>
      <c r="B905">
        <v>411</v>
      </c>
      <c r="C905" t="str">
        <f>VLOOKUP(Table_ExternalData_16[[#This Row],[ManufacturerId]],Blagovna!A:B,2,0)</f>
        <v>Brother</v>
      </c>
    </row>
    <row r="906" spans="1:3" x14ac:dyDescent="0.25">
      <c r="A906">
        <v>5911</v>
      </c>
      <c r="B906">
        <v>411</v>
      </c>
      <c r="C906" t="str">
        <f>VLOOKUP(Table_ExternalData_16[[#This Row],[ManufacturerId]],Blagovna!A:B,2,0)</f>
        <v>Brother</v>
      </c>
    </row>
    <row r="907" spans="1:3" x14ac:dyDescent="0.25">
      <c r="A907">
        <v>5912</v>
      </c>
      <c r="B907">
        <v>411</v>
      </c>
      <c r="C907" t="str">
        <f>VLOOKUP(Table_ExternalData_16[[#This Row],[ManufacturerId]],Blagovna!A:B,2,0)</f>
        <v>Brother</v>
      </c>
    </row>
    <row r="908" spans="1:3" x14ac:dyDescent="0.25">
      <c r="A908">
        <v>5913</v>
      </c>
      <c r="B908">
        <v>411</v>
      </c>
      <c r="C908" t="str">
        <f>VLOOKUP(Table_ExternalData_16[[#This Row],[ManufacturerId]],Blagovna!A:B,2,0)</f>
        <v>Brother</v>
      </c>
    </row>
    <row r="909" spans="1:3" x14ac:dyDescent="0.25">
      <c r="A909">
        <v>5914</v>
      </c>
      <c r="B909">
        <v>411</v>
      </c>
      <c r="C909" t="str">
        <f>VLOOKUP(Table_ExternalData_16[[#This Row],[ManufacturerId]],Blagovna!A:B,2,0)</f>
        <v>Brother</v>
      </c>
    </row>
    <row r="910" spans="1:3" x14ac:dyDescent="0.25">
      <c r="A910">
        <v>5915</v>
      </c>
      <c r="B910">
        <v>411</v>
      </c>
      <c r="C910" t="str">
        <f>VLOOKUP(Table_ExternalData_16[[#This Row],[ManufacturerId]],Blagovna!A:B,2,0)</f>
        <v>Brother</v>
      </c>
    </row>
    <row r="911" spans="1:3" x14ac:dyDescent="0.25">
      <c r="A911">
        <v>12304</v>
      </c>
      <c r="B911">
        <v>411</v>
      </c>
      <c r="C911" t="str">
        <f>VLOOKUP(Table_ExternalData_16[[#This Row],[ManufacturerId]],Blagovna!A:B,2,0)</f>
        <v>Brother</v>
      </c>
    </row>
    <row r="912" spans="1:3" x14ac:dyDescent="0.25">
      <c r="A912">
        <v>5916</v>
      </c>
      <c r="B912">
        <v>411</v>
      </c>
      <c r="C912" t="str">
        <f>VLOOKUP(Table_ExternalData_16[[#This Row],[ManufacturerId]],Blagovna!A:B,2,0)</f>
        <v>Brother</v>
      </c>
    </row>
    <row r="913" spans="1:3" x14ac:dyDescent="0.25">
      <c r="A913">
        <v>5917</v>
      </c>
      <c r="B913">
        <v>411</v>
      </c>
      <c r="C913" t="str">
        <f>VLOOKUP(Table_ExternalData_16[[#This Row],[ManufacturerId]],Blagovna!A:B,2,0)</f>
        <v>Brother</v>
      </c>
    </row>
    <row r="914" spans="1:3" x14ac:dyDescent="0.25">
      <c r="A914">
        <v>5918</v>
      </c>
      <c r="B914">
        <v>411</v>
      </c>
      <c r="C914" t="str">
        <f>VLOOKUP(Table_ExternalData_16[[#This Row],[ManufacturerId]],Blagovna!A:B,2,0)</f>
        <v>Brother</v>
      </c>
    </row>
    <row r="915" spans="1:3" x14ac:dyDescent="0.25">
      <c r="A915">
        <v>5919</v>
      </c>
      <c r="B915">
        <v>411</v>
      </c>
      <c r="C915" t="str">
        <f>VLOOKUP(Table_ExternalData_16[[#This Row],[ManufacturerId]],Blagovna!A:B,2,0)</f>
        <v>Brother</v>
      </c>
    </row>
    <row r="916" spans="1:3" x14ac:dyDescent="0.25">
      <c r="A916">
        <v>5922</v>
      </c>
      <c r="B916">
        <v>411</v>
      </c>
      <c r="C916" t="str">
        <f>VLOOKUP(Table_ExternalData_16[[#This Row],[ManufacturerId]],Blagovna!A:B,2,0)</f>
        <v>Brother</v>
      </c>
    </row>
    <row r="917" spans="1:3" x14ac:dyDescent="0.25">
      <c r="A917">
        <v>5923</v>
      </c>
      <c r="B917">
        <v>411</v>
      </c>
      <c r="C917" t="str">
        <f>VLOOKUP(Table_ExternalData_16[[#This Row],[ManufacturerId]],Blagovna!A:B,2,0)</f>
        <v>Brother</v>
      </c>
    </row>
    <row r="918" spans="1:3" x14ac:dyDescent="0.25">
      <c r="A918">
        <v>5924</v>
      </c>
      <c r="B918">
        <v>411</v>
      </c>
      <c r="C918" t="str">
        <f>VLOOKUP(Table_ExternalData_16[[#This Row],[ManufacturerId]],Blagovna!A:B,2,0)</f>
        <v>Brother</v>
      </c>
    </row>
    <row r="919" spans="1:3" x14ac:dyDescent="0.25">
      <c r="A919">
        <v>5925</v>
      </c>
      <c r="B919">
        <v>411</v>
      </c>
      <c r="C919" t="str">
        <f>VLOOKUP(Table_ExternalData_16[[#This Row],[ManufacturerId]],Blagovna!A:B,2,0)</f>
        <v>Brother</v>
      </c>
    </row>
    <row r="920" spans="1:3" x14ac:dyDescent="0.25">
      <c r="A920">
        <v>5926</v>
      </c>
      <c r="B920">
        <v>411</v>
      </c>
      <c r="C920" t="str">
        <f>VLOOKUP(Table_ExternalData_16[[#This Row],[ManufacturerId]],Blagovna!A:B,2,0)</f>
        <v>Brother</v>
      </c>
    </row>
    <row r="921" spans="1:3" x14ac:dyDescent="0.25">
      <c r="A921">
        <v>5927</v>
      </c>
      <c r="B921">
        <v>411</v>
      </c>
      <c r="C921" t="str">
        <f>VLOOKUP(Table_ExternalData_16[[#This Row],[ManufacturerId]],Blagovna!A:B,2,0)</f>
        <v>Brother</v>
      </c>
    </row>
    <row r="922" spans="1:3" x14ac:dyDescent="0.25">
      <c r="A922">
        <v>5928</v>
      </c>
      <c r="B922">
        <v>411</v>
      </c>
      <c r="C922" t="str">
        <f>VLOOKUP(Table_ExternalData_16[[#This Row],[ManufacturerId]],Blagovna!A:B,2,0)</f>
        <v>Brother</v>
      </c>
    </row>
    <row r="923" spans="1:3" x14ac:dyDescent="0.25">
      <c r="A923">
        <v>5929</v>
      </c>
      <c r="B923">
        <v>411</v>
      </c>
      <c r="C923" t="str">
        <f>VLOOKUP(Table_ExternalData_16[[#This Row],[ManufacturerId]],Blagovna!A:B,2,0)</f>
        <v>Brother</v>
      </c>
    </row>
    <row r="924" spans="1:3" x14ac:dyDescent="0.25">
      <c r="A924">
        <v>5931</v>
      </c>
      <c r="B924">
        <v>411</v>
      </c>
      <c r="C924" t="str">
        <f>VLOOKUP(Table_ExternalData_16[[#This Row],[ManufacturerId]],Blagovna!A:B,2,0)</f>
        <v>Brother</v>
      </c>
    </row>
    <row r="925" spans="1:3" x14ac:dyDescent="0.25">
      <c r="A925">
        <v>5932</v>
      </c>
      <c r="B925">
        <v>411</v>
      </c>
      <c r="C925" t="str">
        <f>VLOOKUP(Table_ExternalData_16[[#This Row],[ManufacturerId]],Blagovna!A:B,2,0)</f>
        <v>Brother</v>
      </c>
    </row>
    <row r="926" spans="1:3" x14ac:dyDescent="0.25">
      <c r="A926">
        <v>5933</v>
      </c>
      <c r="B926">
        <v>411</v>
      </c>
      <c r="C926" t="str">
        <f>VLOOKUP(Table_ExternalData_16[[#This Row],[ManufacturerId]],Blagovna!A:B,2,0)</f>
        <v>Brother</v>
      </c>
    </row>
    <row r="927" spans="1:3" x14ac:dyDescent="0.25">
      <c r="A927">
        <v>5935</v>
      </c>
      <c r="B927">
        <v>411</v>
      </c>
      <c r="C927" t="str">
        <f>VLOOKUP(Table_ExternalData_16[[#This Row],[ManufacturerId]],Blagovna!A:B,2,0)</f>
        <v>Brother</v>
      </c>
    </row>
    <row r="928" spans="1:3" x14ac:dyDescent="0.25">
      <c r="A928">
        <v>5937</v>
      </c>
      <c r="B928">
        <v>411</v>
      </c>
      <c r="C928" t="str">
        <f>VLOOKUP(Table_ExternalData_16[[#This Row],[ManufacturerId]],Blagovna!A:B,2,0)</f>
        <v>Brother</v>
      </c>
    </row>
    <row r="929" spans="1:3" x14ac:dyDescent="0.25">
      <c r="A929">
        <v>5938</v>
      </c>
      <c r="B929">
        <v>411</v>
      </c>
      <c r="C929" t="str">
        <f>VLOOKUP(Table_ExternalData_16[[#This Row],[ManufacturerId]],Blagovna!A:B,2,0)</f>
        <v>Brother</v>
      </c>
    </row>
    <row r="930" spans="1:3" x14ac:dyDescent="0.25">
      <c r="A930">
        <v>5939</v>
      </c>
      <c r="B930">
        <v>411</v>
      </c>
      <c r="C930" t="str">
        <f>VLOOKUP(Table_ExternalData_16[[#This Row],[ManufacturerId]],Blagovna!A:B,2,0)</f>
        <v>Brother</v>
      </c>
    </row>
    <row r="931" spans="1:3" x14ac:dyDescent="0.25">
      <c r="A931">
        <v>5942</v>
      </c>
      <c r="B931">
        <v>411</v>
      </c>
      <c r="C931" t="str">
        <f>VLOOKUP(Table_ExternalData_16[[#This Row],[ManufacturerId]],Blagovna!A:B,2,0)</f>
        <v>Brother</v>
      </c>
    </row>
    <row r="932" spans="1:3" x14ac:dyDescent="0.25">
      <c r="A932">
        <v>5943</v>
      </c>
      <c r="B932">
        <v>411</v>
      </c>
      <c r="C932" t="str">
        <f>VLOOKUP(Table_ExternalData_16[[#This Row],[ManufacturerId]],Blagovna!A:B,2,0)</f>
        <v>Brother</v>
      </c>
    </row>
    <row r="933" spans="1:3" x14ac:dyDescent="0.25">
      <c r="A933">
        <v>5944</v>
      </c>
      <c r="B933">
        <v>411</v>
      </c>
      <c r="C933" t="str">
        <f>VLOOKUP(Table_ExternalData_16[[#This Row],[ManufacturerId]],Blagovna!A:B,2,0)</f>
        <v>Brother</v>
      </c>
    </row>
    <row r="934" spans="1:3" x14ac:dyDescent="0.25">
      <c r="A934">
        <v>5945</v>
      </c>
      <c r="B934">
        <v>411</v>
      </c>
      <c r="C934" t="str">
        <f>VLOOKUP(Table_ExternalData_16[[#This Row],[ManufacturerId]],Blagovna!A:B,2,0)</f>
        <v>Brother</v>
      </c>
    </row>
    <row r="935" spans="1:3" x14ac:dyDescent="0.25">
      <c r="A935">
        <v>5946</v>
      </c>
      <c r="B935">
        <v>411</v>
      </c>
      <c r="C935" t="str">
        <f>VLOOKUP(Table_ExternalData_16[[#This Row],[ManufacturerId]],Blagovna!A:B,2,0)</f>
        <v>Brother</v>
      </c>
    </row>
    <row r="936" spans="1:3" x14ac:dyDescent="0.25">
      <c r="A936">
        <v>5947</v>
      </c>
      <c r="B936">
        <v>411</v>
      </c>
      <c r="C936" t="str">
        <f>VLOOKUP(Table_ExternalData_16[[#This Row],[ManufacturerId]],Blagovna!A:B,2,0)</f>
        <v>Brother</v>
      </c>
    </row>
    <row r="937" spans="1:3" x14ac:dyDescent="0.25">
      <c r="A937">
        <v>5948</v>
      </c>
      <c r="B937">
        <v>411</v>
      </c>
      <c r="C937" t="str">
        <f>VLOOKUP(Table_ExternalData_16[[#This Row],[ManufacturerId]],Blagovna!A:B,2,0)</f>
        <v>Brother</v>
      </c>
    </row>
    <row r="938" spans="1:3" x14ac:dyDescent="0.25">
      <c r="A938">
        <v>10301</v>
      </c>
      <c r="B938">
        <v>411</v>
      </c>
      <c r="C938" t="str">
        <f>VLOOKUP(Table_ExternalData_16[[#This Row],[ManufacturerId]],Blagovna!A:B,2,0)</f>
        <v>Brother</v>
      </c>
    </row>
    <row r="939" spans="1:3" x14ac:dyDescent="0.25">
      <c r="A939">
        <v>7868</v>
      </c>
      <c r="B939">
        <v>411</v>
      </c>
      <c r="C939" t="str">
        <f>VLOOKUP(Table_ExternalData_16[[#This Row],[ManufacturerId]],Blagovna!A:B,2,0)</f>
        <v>Brother</v>
      </c>
    </row>
    <row r="940" spans="1:3" x14ac:dyDescent="0.25">
      <c r="A940">
        <v>5941</v>
      </c>
      <c r="B940">
        <v>411</v>
      </c>
      <c r="C940" t="str">
        <f>VLOOKUP(Table_ExternalData_16[[#This Row],[ManufacturerId]],Blagovna!A:B,2,0)</f>
        <v>Brother</v>
      </c>
    </row>
    <row r="941" spans="1:3" x14ac:dyDescent="0.25">
      <c r="A941">
        <v>5940</v>
      </c>
      <c r="B941">
        <v>411</v>
      </c>
      <c r="C941" t="str">
        <f>VLOOKUP(Table_ExternalData_16[[#This Row],[ManufacturerId]],Blagovna!A:B,2,0)</f>
        <v>Brother</v>
      </c>
    </row>
    <row r="942" spans="1:3" x14ac:dyDescent="0.25">
      <c r="A942">
        <v>5930</v>
      </c>
      <c r="B942">
        <v>411</v>
      </c>
      <c r="C942" t="str">
        <f>VLOOKUP(Table_ExternalData_16[[#This Row],[ManufacturerId]],Blagovna!A:B,2,0)</f>
        <v>Brother</v>
      </c>
    </row>
    <row r="943" spans="1:3" x14ac:dyDescent="0.25">
      <c r="A943">
        <v>5921</v>
      </c>
      <c r="B943">
        <v>411</v>
      </c>
      <c r="C943" t="str">
        <f>VLOOKUP(Table_ExternalData_16[[#This Row],[ManufacturerId]],Blagovna!A:B,2,0)</f>
        <v>Brother</v>
      </c>
    </row>
    <row r="944" spans="1:3" x14ac:dyDescent="0.25">
      <c r="A944">
        <v>5920</v>
      </c>
      <c r="B944">
        <v>411</v>
      </c>
      <c r="C944" t="str">
        <f>VLOOKUP(Table_ExternalData_16[[#This Row],[ManufacturerId]],Blagovna!A:B,2,0)</f>
        <v>Brother</v>
      </c>
    </row>
    <row r="945" spans="1:3" x14ac:dyDescent="0.25">
      <c r="A945">
        <v>5908</v>
      </c>
      <c r="B945">
        <v>411</v>
      </c>
      <c r="C945" t="str">
        <f>VLOOKUP(Table_ExternalData_16[[#This Row],[ManufacturerId]],Blagovna!A:B,2,0)</f>
        <v>Brother</v>
      </c>
    </row>
    <row r="946" spans="1:3" x14ac:dyDescent="0.25">
      <c r="A946">
        <v>5901</v>
      </c>
      <c r="B946">
        <v>411</v>
      </c>
      <c r="C946" t="str">
        <f>VLOOKUP(Table_ExternalData_16[[#This Row],[ManufacturerId]],Blagovna!A:B,2,0)</f>
        <v>Brother</v>
      </c>
    </row>
    <row r="947" spans="1:3" x14ac:dyDescent="0.25">
      <c r="A947">
        <v>5896</v>
      </c>
      <c r="B947">
        <v>411</v>
      </c>
      <c r="C947" t="str">
        <f>VLOOKUP(Table_ExternalData_16[[#This Row],[ManufacturerId]],Blagovna!A:B,2,0)</f>
        <v>Brother</v>
      </c>
    </row>
    <row r="948" spans="1:3" x14ac:dyDescent="0.25">
      <c r="A948">
        <v>5889</v>
      </c>
      <c r="B948">
        <v>411</v>
      </c>
      <c r="C948" t="str">
        <f>VLOOKUP(Table_ExternalData_16[[#This Row],[ManufacturerId]],Blagovna!A:B,2,0)</f>
        <v>Brother</v>
      </c>
    </row>
    <row r="949" spans="1:3" x14ac:dyDescent="0.25">
      <c r="A949">
        <v>5871</v>
      </c>
      <c r="B949">
        <v>411</v>
      </c>
      <c r="C949" t="str">
        <f>VLOOKUP(Table_ExternalData_16[[#This Row],[ManufacturerId]],Blagovna!A:B,2,0)</f>
        <v>Brother</v>
      </c>
    </row>
    <row r="950" spans="1:3" x14ac:dyDescent="0.25">
      <c r="A950">
        <v>5870</v>
      </c>
      <c r="B950">
        <v>411</v>
      </c>
      <c r="C950" t="str">
        <f>VLOOKUP(Table_ExternalData_16[[#This Row],[ManufacturerId]],Blagovna!A:B,2,0)</f>
        <v>Brother</v>
      </c>
    </row>
    <row r="951" spans="1:3" x14ac:dyDescent="0.25">
      <c r="A951">
        <v>7549</v>
      </c>
      <c r="B951">
        <v>421</v>
      </c>
      <c r="C951" t="str">
        <f>VLOOKUP(Table_ExternalData_16[[#This Row],[ManufacturerId]],Blagovna!A:B,2,0)</f>
        <v>Delock</v>
      </c>
    </row>
    <row r="952" spans="1:3" x14ac:dyDescent="0.25">
      <c r="A952">
        <v>6973</v>
      </c>
      <c r="B952">
        <v>421</v>
      </c>
      <c r="C952" t="str">
        <f>VLOOKUP(Table_ExternalData_16[[#This Row],[ManufacturerId]],Blagovna!A:B,2,0)</f>
        <v>Delock</v>
      </c>
    </row>
    <row r="953" spans="1:3" x14ac:dyDescent="0.25">
      <c r="A953">
        <v>10981</v>
      </c>
      <c r="B953">
        <v>421</v>
      </c>
      <c r="C953" t="str">
        <f>VLOOKUP(Table_ExternalData_16[[#This Row],[ManufacturerId]],Blagovna!A:B,2,0)</f>
        <v>Delock</v>
      </c>
    </row>
    <row r="954" spans="1:3" x14ac:dyDescent="0.25">
      <c r="A954">
        <v>5982</v>
      </c>
      <c r="B954">
        <v>421</v>
      </c>
      <c r="C954" t="str">
        <f>VLOOKUP(Table_ExternalData_16[[#This Row],[ManufacturerId]],Blagovna!A:B,2,0)</f>
        <v>Delock</v>
      </c>
    </row>
    <row r="955" spans="1:3" x14ac:dyDescent="0.25">
      <c r="A955">
        <v>6005</v>
      </c>
      <c r="B955">
        <v>421</v>
      </c>
      <c r="C955" t="str">
        <f>VLOOKUP(Table_ExternalData_16[[#This Row],[ManufacturerId]],Blagovna!A:B,2,0)</f>
        <v>Delock</v>
      </c>
    </row>
    <row r="956" spans="1:3" x14ac:dyDescent="0.25">
      <c r="A956">
        <v>6972</v>
      </c>
      <c r="B956">
        <v>421</v>
      </c>
      <c r="C956" t="str">
        <f>VLOOKUP(Table_ExternalData_16[[#This Row],[ManufacturerId]],Blagovna!A:B,2,0)</f>
        <v>Delock</v>
      </c>
    </row>
    <row r="957" spans="1:3" x14ac:dyDescent="0.25">
      <c r="A957">
        <v>6970</v>
      </c>
      <c r="B957">
        <v>421</v>
      </c>
      <c r="C957" t="str">
        <f>VLOOKUP(Table_ExternalData_16[[#This Row],[ManufacturerId]],Blagovna!A:B,2,0)</f>
        <v>Delock</v>
      </c>
    </row>
    <row r="958" spans="1:3" x14ac:dyDescent="0.25">
      <c r="A958">
        <v>7488</v>
      </c>
      <c r="B958">
        <v>421</v>
      </c>
      <c r="C958" t="str">
        <f>VLOOKUP(Table_ExternalData_16[[#This Row],[ManufacturerId]],Blagovna!A:B,2,0)</f>
        <v>Delock</v>
      </c>
    </row>
    <row r="959" spans="1:3" x14ac:dyDescent="0.25">
      <c r="A959">
        <v>9052</v>
      </c>
      <c r="B959">
        <v>421</v>
      </c>
      <c r="C959" t="str">
        <f>VLOOKUP(Table_ExternalData_16[[#This Row],[ManufacturerId]],Blagovna!A:B,2,0)</f>
        <v>Delock</v>
      </c>
    </row>
    <row r="960" spans="1:3" x14ac:dyDescent="0.25">
      <c r="A960">
        <v>10909</v>
      </c>
      <c r="B960">
        <v>421</v>
      </c>
      <c r="C960" t="str">
        <f>VLOOKUP(Table_ExternalData_16[[#This Row],[ManufacturerId]],Blagovna!A:B,2,0)</f>
        <v>Delock</v>
      </c>
    </row>
    <row r="961" spans="1:3" x14ac:dyDescent="0.25">
      <c r="A961">
        <v>7798</v>
      </c>
      <c r="B961">
        <v>421</v>
      </c>
      <c r="C961" t="str">
        <f>VLOOKUP(Table_ExternalData_16[[#This Row],[ManufacturerId]],Blagovna!A:B,2,0)</f>
        <v>Delock</v>
      </c>
    </row>
    <row r="962" spans="1:3" x14ac:dyDescent="0.25">
      <c r="A962">
        <v>6954</v>
      </c>
      <c r="B962">
        <v>421</v>
      </c>
      <c r="C962" t="str">
        <f>VLOOKUP(Table_ExternalData_16[[#This Row],[ManufacturerId]],Blagovna!A:B,2,0)</f>
        <v>Delock</v>
      </c>
    </row>
    <row r="963" spans="1:3" x14ac:dyDescent="0.25">
      <c r="A963">
        <v>5970</v>
      </c>
      <c r="B963">
        <v>421</v>
      </c>
      <c r="C963" t="str">
        <f>VLOOKUP(Table_ExternalData_16[[#This Row],[ManufacturerId]],Blagovna!A:B,2,0)</f>
        <v>Delock</v>
      </c>
    </row>
    <row r="964" spans="1:3" x14ac:dyDescent="0.25">
      <c r="A964">
        <v>6969</v>
      </c>
      <c r="B964">
        <v>421</v>
      </c>
      <c r="C964" t="str">
        <f>VLOOKUP(Table_ExternalData_16[[#This Row],[ManufacturerId]],Blagovna!A:B,2,0)</f>
        <v>Delock</v>
      </c>
    </row>
    <row r="965" spans="1:3" x14ac:dyDescent="0.25">
      <c r="A965">
        <v>8621</v>
      </c>
      <c r="B965">
        <v>421</v>
      </c>
      <c r="C965" t="str">
        <f>VLOOKUP(Table_ExternalData_16[[#This Row],[ManufacturerId]],Blagovna!A:B,2,0)</f>
        <v>Delock</v>
      </c>
    </row>
    <row r="966" spans="1:3" x14ac:dyDescent="0.25">
      <c r="A966">
        <v>5986</v>
      </c>
      <c r="B966">
        <v>421</v>
      </c>
      <c r="C966" t="str">
        <f>VLOOKUP(Table_ExternalData_16[[#This Row],[ManufacturerId]],Blagovna!A:B,2,0)</f>
        <v>Delock</v>
      </c>
    </row>
    <row r="967" spans="1:3" x14ac:dyDescent="0.25">
      <c r="A967">
        <v>6024</v>
      </c>
      <c r="B967">
        <v>421</v>
      </c>
      <c r="C967" t="str">
        <f>VLOOKUP(Table_ExternalData_16[[#This Row],[ManufacturerId]],Blagovna!A:B,2,0)</f>
        <v>Delock</v>
      </c>
    </row>
    <row r="968" spans="1:3" x14ac:dyDescent="0.25">
      <c r="A968">
        <v>7017</v>
      </c>
      <c r="B968">
        <v>421</v>
      </c>
      <c r="C968" t="str">
        <f>VLOOKUP(Table_ExternalData_16[[#This Row],[ManufacturerId]],Blagovna!A:B,2,0)</f>
        <v>Delock</v>
      </c>
    </row>
    <row r="969" spans="1:3" x14ac:dyDescent="0.25">
      <c r="A969">
        <v>7012</v>
      </c>
      <c r="B969">
        <v>421</v>
      </c>
      <c r="C969" t="str">
        <f>VLOOKUP(Table_ExternalData_16[[#This Row],[ManufacturerId]],Blagovna!A:B,2,0)</f>
        <v>Delock</v>
      </c>
    </row>
    <row r="970" spans="1:3" x14ac:dyDescent="0.25">
      <c r="A970">
        <v>11127</v>
      </c>
      <c r="B970">
        <v>421</v>
      </c>
      <c r="C970" t="str">
        <f>VLOOKUP(Table_ExternalData_16[[#This Row],[ManufacturerId]],Blagovna!A:B,2,0)</f>
        <v>Delock</v>
      </c>
    </row>
    <row r="971" spans="1:3" x14ac:dyDescent="0.25">
      <c r="A971">
        <v>6008</v>
      </c>
      <c r="B971">
        <v>421</v>
      </c>
      <c r="C971" t="str">
        <f>VLOOKUP(Table_ExternalData_16[[#This Row],[ManufacturerId]],Blagovna!A:B,2,0)</f>
        <v>Delock</v>
      </c>
    </row>
    <row r="972" spans="1:3" x14ac:dyDescent="0.25">
      <c r="A972">
        <v>11033</v>
      </c>
      <c r="B972">
        <v>421</v>
      </c>
      <c r="C972" t="str">
        <f>VLOOKUP(Table_ExternalData_16[[#This Row],[ManufacturerId]],Blagovna!A:B,2,0)</f>
        <v>Delock</v>
      </c>
    </row>
    <row r="973" spans="1:3" x14ac:dyDescent="0.25">
      <c r="A973">
        <v>6979</v>
      </c>
      <c r="B973">
        <v>421</v>
      </c>
      <c r="C973" t="str">
        <f>VLOOKUP(Table_ExternalData_16[[#This Row],[ManufacturerId]],Blagovna!A:B,2,0)</f>
        <v>Delock</v>
      </c>
    </row>
    <row r="974" spans="1:3" x14ac:dyDescent="0.25">
      <c r="A974">
        <v>6961</v>
      </c>
      <c r="B974">
        <v>421</v>
      </c>
      <c r="C974" t="str">
        <f>VLOOKUP(Table_ExternalData_16[[#This Row],[ManufacturerId]],Blagovna!A:B,2,0)</f>
        <v>Delock</v>
      </c>
    </row>
    <row r="975" spans="1:3" x14ac:dyDescent="0.25">
      <c r="A975">
        <v>7486</v>
      </c>
      <c r="B975">
        <v>421</v>
      </c>
      <c r="C975" t="str">
        <f>VLOOKUP(Table_ExternalData_16[[#This Row],[ManufacturerId]],Blagovna!A:B,2,0)</f>
        <v>Delock</v>
      </c>
    </row>
    <row r="976" spans="1:3" x14ac:dyDescent="0.25">
      <c r="A976">
        <v>5976</v>
      </c>
      <c r="B976">
        <v>421</v>
      </c>
      <c r="C976" t="str">
        <f>VLOOKUP(Table_ExternalData_16[[#This Row],[ManufacturerId]],Blagovna!A:B,2,0)</f>
        <v>Delock</v>
      </c>
    </row>
    <row r="977" spans="1:3" x14ac:dyDescent="0.25">
      <c r="A977">
        <v>10908</v>
      </c>
      <c r="B977">
        <v>421</v>
      </c>
      <c r="C977" t="str">
        <f>VLOOKUP(Table_ExternalData_16[[#This Row],[ManufacturerId]],Blagovna!A:B,2,0)</f>
        <v>Delock</v>
      </c>
    </row>
    <row r="978" spans="1:3" x14ac:dyDescent="0.25">
      <c r="A978">
        <v>6977</v>
      </c>
      <c r="B978">
        <v>421</v>
      </c>
      <c r="C978" t="str">
        <f>VLOOKUP(Table_ExternalData_16[[#This Row],[ManufacturerId]],Blagovna!A:B,2,0)</f>
        <v>Delock</v>
      </c>
    </row>
    <row r="979" spans="1:3" x14ac:dyDescent="0.25">
      <c r="A979">
        <v>11026</v>
      </c>
      <c r="B979">
        <v>421</v>
      </c>
      <c r="C979" t="str">
        <f>VLOOKUP(Table_ExternalData_16[[#This Row],[ManufacturerId]],Blagovna!A:B,2,0)</f>
        <v>Delock</v>
      </c>
    </row>
    <row r="980" spans="1:3" x14ac:dyDescent="0.25">
      <c r="A980">
        <v>7391</v>
      </c>
      <c r="B980">
        <v>421</v>
      </c>
      <c r="C980" t="str">
        <f>VLOOKUP(Table_ExternalData_16[[#This Row],[ManufacturerId]],Blagovna!A:B,2,0)</f>
        <v>Delock</v>
      </c>
    </row>
    <row r="981" spans="1:3" x14ac:dyDescent="0.25">
      <c r="A981">
        <v>11125</v>
      </c>
      <c r="B981">
        <v>421</v>
      </c>
      <c r="C981" t="str">
        <f>VLOOKUP(Table_ExternalData_16[[#This Row],[ManufacturerId]],Blagovna!A:B,2,0)</f>
        <v>Delock</v>
      </c>
    </row>
    <row r="982" spans="1:3" x14ac:dyDescent="0.25">
      <c r="A982">
        <v>12166</v>
      </c>
      <c r="B982">
        <v>421</v>
      </c>
      <c r="C982" t="str">
        <f>VLOOKUP(Table_ExternalData_16[[#This Row],[ManufacturerId]],Blagovna!A:B,2,0)</f>
        <v>Delock</v>
      </c>
    </row>
    <row r="983" spans="1:3" x14ac:dyDescent="0.25">
      <c r="A983">
        <v>7393</v>
      </c>
      <c r="B983">
        <v>421</v>
      </c>
      <c r="C983" t="str">
        <f>VLOOKUP(Table_ExternalData_16[[#This Row],[ManufacturerId]],Blagovna!A:B,2,0)</f>
        <v>Delock</v>
      </c>
    </row>
    <row r="984" spans="1:3" x14ac:dyDescent="0.25">
      <c r="A984">
        <v>5977</v>
      </c>
      <c r="B984">
        <v>421</v>
      </c>
      <c r="C984" t="str">
        <f>VLOOKUP(Table_ExternalData_16[[#This Row],[ManufacturerId]],Blagovna!A:B,2,0)</f>
        <v>Delock</v>
      </c>
    </row>
    <row r="985" spans="1:3" x14ac:dyDescent="0.25">
      <c r="A985">
        <v>7015</v>
      </c>
      <c r="B985">
        <v>421</v>
      </c>
      <c r="C985" t="str">
        <f>VLOOKUP(Table_ExternalData_16[[#This Row],[ManufacturerId]],Blagovna!A:B,2,0)</f>
        <v>Delock</v>
      </c>
    </row>
    <row r="986" spans="1:3" x14ac:dyDescent="0.25">
      <c r="A986">
        <v>12321</v>
      </c>
      <c r="B986">
        <v>421</v>
      </c>
      <c r="C986" t="str">
        <f>VLOOKUP(Table_ExternalData_16[[#This Row],[ManufacturerId]],Blagovna!A:B,2,0)</f>
        <v>Delock</v>
      </c>
    </row>
    <row r="987" spans="1:3" x14ac:dyDescent="0.25">
      <c r="A987">
        <v>7477</v>
      </c>
      <c r="B987">
        <v>421</v>
      </c>
      <c r="C987" t="str">
        <f>VLOOKUP(Table_ExternalData_16[[#This Row],[ManufacturerId]],Blagovna!A:B,2,0)</f>
        <v>Delock</v>
      </c>
    </row>
    <row r="988" spans="1:3" x14ac:dyDescent="0.25">
      <c r="A988">
        <v>6965</v>
      </c>
      <c r="B988">
        <v>421</v>
      </c>
      <c r="C988" t="str">
        <f>VLOOKUP(Table_ExternalData_16[[#This Row],[ManufacturerId]],Blagovna!A:B,2,0)</f>
        <v>Delock</v>
      </c>
    </row>
    <row r="989" spans="1:3" x14ac:dyDescent="0.25">
      <c r="A989">
        <v>6021</v>
      </c>
      <c r="B989">
        <v>421</v>
      </c>
      <c r="C989" t="str">
        <f>VLOOKUP(Table_ExternalData_16[[#This Row],[ManufacturerId]],Blagovna!A:B,2,0)</f>
        <v>Delock</v>
      </c>
    </row>
    <row r="990" spans="1:3" x14ac:dyDescent="0.25">
      <c r="A990">
        <v>6960</v>
      </c>
      <c r="B990">
        <v>421</v>
      </c>
      <c r="C990" t="str">
        <f>VLOOKUP(Table_ExternalData_16[[#This Row],[ManufacturerId]],Blagovna!A:B,2,0)</f>
        <v>Delock</v>
      </c>
    </row>
    <row r="991" spans="1:3" x14ac:dyDescent="0.25">
      <c r="A991">
        <v>6015</v>
      </c>
      <c r="B991">
        <v>421</v>
      </c>
      <c r="C991" t="str">
        <f>VLOOKUP(Table_ExternalData_16[[#This Row],[ManufacturerId]],Blagovna!A:B,2,0)</f>
        <v>Delock</v>
      </c>
    </row>
    <row r="992" spans="1:3" x14ac:dyDescent="0.25">
      <c r="A992">
        <v>12605</v>
      </c>
      <c r="B992">
        <v>421</v>
      </c>
      <c r="C992" t="str">
        <f>VLOOKUP(Table_ExternalData_16[[#This Row],[ManufacturerId]],Blagovna!A:B,2,0)</f>
        <v>Delock</v>
      </c>
    </row>
    <row r="993" spans="1:3" x14ac:dyDescent="0.25">
      <c r="A993">
        <v>6991</v>
      </c>
      <c r="B993">
        <v>421</v>
      </c>
      <c r="C993" t="str">
        <f>VLOOKUP(Table_ExternalData_16[[#This Row],[ManufacturerId]],Blagovna!A:B,2,0)</f>
        <v>Delock</v>
      </c>
    </row>
    <row r="994" spans="1:3" x14ac:dyDescent="0.25">
      <c r="A994">
        <v>7394</v>
      </c>
      <c r="B994">
        <v>421</v>
      </c>
      <c r="C994" t="str">
        <f>VLOOKUP(Table_ExternalData_16[[#This Row],[ManufacturerId]],Blagovna!A:B,2,0)</f>
        <v>Delock</v>
      </c>
    </row>
    <row r="995" spans="1:3" x14ac:dyDescent="0.25">
      <c r="A995">
        <v>9015</v>
      </c>
      <c r="B995">
        <v>421</v>
      </c>
      <c r="C995" t="str">
        <f>VLOOKUP(Table_ExternalData_16[[#This Row],[ManufacturerId]],Blagovna!A:B,2,0)</f>
        <v>Delock</v>
      </c>
    </row>
    <row r="996" spans="1:3" x14ac:dyDescent="0.25">
      <c r="A996">
        <v>6031</v>
      </c>
      <c r="B996">
        <v>421</v>
      </c>
      <c r="C996" t="str">
        <f>VLOOKUP(Table_ExternalData_16[[#This Row],[ManufacturerId]],Blagovna!A:B,2,0)</f>
        <v>Delock</v>
      </c>
    </row>
    <row r="997" spans="1:3" x14ac:dyDescent="0.25">
      <c r="A997">
        <v>11136</v>
      </c>
      <c r="B997">
        <v>421</v>
      </c>
      <c r="C997" t="str">
        <f>VLOOKUP(Table_ExternalData_16[[#This Row],[ManufacturerId]],Blagovna!A:B,2,0)</f>
        <v>Delock</v>
      </c>
    </row>
    <row r="998" spans="1:3" x14ac:dyDescent="0.25">
      <c r="A998">
        <v>11126</v>
      </c>
      <c r="B998">
        <v>421</v>
      </c>
      <c r="C998" t="str">
        <f>VLOOKUP(Table_ExternalData_16[[#This Row],[ManufacturerId]],Blagovna!A:B,2,0)</f>
        <v>Delock</v>
      </c>
    </row>
    <row r="999" spans="1:3" x14ac:dyDescent="0.25">
      <c r="A999">
        <v>8029</v>
      </c>
      <c r="B999">
        <v>421</v>
      </c>
      <c r="C999" t="str">
        <f>VLOOKUP(Table_ExternalData_16[[#This Row],[ManufacturerId]],Blagovna!A:B,2,0)</f>
        <v>Delock</v>
      </c>
    </row>
    <row r="1000" spans="1:3" x14ac:dyDescent="0.25">
      <c r="A1000">
        <v>10834</v>
      </c>
      <c r="B1000">
        <v>421</v>
      </c>
      <c r="C1000" t="str">
        <f>VLOOKUP(Table_ExternalData_16[[#This Row],[ManufacturerId]],Blagovna!A:B,2,0)</f>
        <v>Delock</v>
      </c>
    </row>
    <row r="1001" spans="1:3" x14ac:dyDescent="0.25">
      <c r="A1001">
        <v>9031</v>
      </c>
      <c r="B1001">
        <v>421</v>
      </c>
      <c r="C1001" t="str">
        <f>VLOOKUP(Table_ExternalData_16[[#This Row],[ManufacturerId]],Blagovna!A:B,2,0)</f>
        <v>Delock</v>
      </c>
    </row>
    <row r="1002" spans="1:3" x14ac:dyDescent="0.25">
      <c r="A1002">
        <v>11001</v>
      </c>
      <c r="B1002">
        <v>421</v>
      </c>
      <c r="C1002" t="str">
        <f>VLOOKUP(Table_ExternalData_16[[#This Row],[ManufacturerId]],Blagovna!A:B,2,0)</f>
        <v>Delock</v>
      </c>
    </row>
    <row r="1003" spans="1:3" x14ac:dyDescent="0.25">
      <c r="A1003">
        <v>11003</v>
      </c>
      <c r="B1003">
        <v>421</v>
      </c>
      <c r="C1003" t="str">
        <f>VLOOKUP(Table_ExternalData_16[[#This Row],[ManufacturerId]],Blagovna!A:B,2,0)</f>
        <v>Delock</v>
      </c>
    </row>
    <row r="1004" spans="1:3" x14ac:dyDescent="0.25">
      <c r="A1004">
        <v>7459</v>
      </c>
      <c r="B1004">
        <v>421</v>
      </c>
      <c r="C1004" t="str">
        <f>VLOOKUP(Table_ExternalData_16[[#This Row],[ManufacturerId]],Blagovna!A:B,2,0)</f>
        <v>Delock</v>
      </c>
    </row>
    <row r="1005" spans="1:3" x14ac:dyDescent="0.25">
      <c r="A1005">
        <v>7398</v>
      </c>
      <c r="B1005">
        <v>421</v>
      </c>
      <c r="C1005" t="str">
        <f>VLOOKUP(Table_ExternalData_16[[#This Row],[ManufacturerId]],Blagovna!A:B,2,0)</f>
        <v>Delock</v>
      </c>
    </row>
    <row r="1006" spans="1:3" x14ac:dyDescent="0.25">
      <c r="A1006">
        <v>10297</v>
      </c>
      <c r="B1006">
        <v>421</v>
      </c>
      <c r="C1006" t="str">
        <f>VLOOKUP(Table_ExternalData_16[[#This Row],[ManufacturerId]],Blagovna!A:B,2,0)</f>
        <v>Delock</v>
      </c>
    </row>
    <row r="1007" spans="1:3" x14ac:dyDescent="0.25">
      <c r="A1007">
        <v>8534</v>
      </c>
      <c r="B1007">
        <v>421</v>
      </c>
      <c r="C1007" t="str">
        <f>VLOOKUP(Table_ExternalData_16[[#This Row],[ManufacturerId]],Blagovna!A:B,2,0)</f>
        <v>Delock</v>
      </c>
    </row>
    <row r="1008" spans="1:3" x14ac:dyDescent="0.25">
      <c r="A1008">
        <v>11123</v>
      </c>
      <c r="B1008">
        <v>421</v>
      </c>
      <c r="C1008" t="str">
        <f>VLOOKUP(Table_ExternalData_16[[#This Row],[ManufacturerId]],Blagovna!A:B,2,0)</f>
        <v>Delock</v>
      </c>
    </row>
    <row r="1009" spans="1:3" x14ac:dyDescent="0.25">
      <c r="A1009">
        <v>6010</v>
      </c>
      <c r="B1009">
        <v>421</v>
      </c>
      <c r="C1009" t="str">
        <f>VLOOKUP(Table_ExternalData_16[[#This Row],[ManufacturerId]],Blagovna!A:B,2,0)</f>
        <v>Delock</v>
      </c>
    </row>
    <row r="1010" spans="1:3" x14ac:dyDescent="0.25">
      <c r="A1010">
        <v>7035</v>
      </c>
      <c r="B1010">
        <v>421</v>
      </c>
      <c r="C1010" t="str">
        <f>VLOOKUP(Table_ExternalData_16[[#This Row],[ManufacturerId]],Blagovna!A:B,2,0)</f>
        <v>Delock</v>
      </c>
    </row>
    <row r="1011" spans="1:3" x14ac:dyDescent="0.25">
      <c r="A1011">
        <v>6989</v>
      </c>
      <c r="B1011">
        <v>421</v>
      </c>
      <c r="C1011" t="str">
        <f>VLOOKUP(Table_ExternalData_16[[#This Row],[ManufacturerId]],Blagovna!A:B,2,0)</f>
        <v>Delock</v>
      </c>
    </row>
    <row r="1012" spans="1:3" x14ac:dyDescent="0.25">
      <c r="A1012">
        <v>8026</v>
      </c>
      <c r="B1012">
        <v>421</v>
      </c>
      <c r="C1012" t="str">
        <f>VLOOKUP(Table_ExternalData_16[[#This Row],[ManufacturerId]],Blagovna!A:B,2,0)</f>
        <v>Delock</v>
      </c>
    </row>
    <row r="1013" spans="1:3" x14ac:dyDescent="0.25">
      <c r="A1013">
        <v>6019</v>
      </c>
      <c r="B1013">
        <v>421</v>
      </c>
      <c r="C1013" t="str">
        <f>VLOOKUP(Table_ExternalData_16[[#This Row],[ManufacturerId]],Blagovna!A:B,2,0)</f>
        <v>Delock</v>
      </c>
    </row>
    <row r="1014" spans="1:3" x14ac:dyDescent="0.25">
      <c r="A1014">
        <v>7094</v>
      </c>
      <c r="B1014">
        <v>421</v>
      </c>
      <c r="C1014" t="str">
        <f>VLOOKUP(Table_ExternalData_16[[#This Row],[ManufacturerId]],Blagovna!A:B,2,0)</f>
        <v>Delock</v>
      </c>
    </row>
    <row r="1015" spans="1:3" x14ac:dyDescent="0.25">
      <c r="A1015">
        <v>6974</v>
      </c>
      <c r="B1015">
        <v>421</v>
      </c>
      <c r="C1015" t="str">
        <f>VLOOKUP(Table_ExternalData_16[[#This Row],[ManufacturerId]],Blagovna!A:B,2,0)</f>
        <v>Delock</v>
      </c>
    </row>
    <row r="1016" spans="1:3" x14ac:dyDescent="0.25">
      <c r="A1016">
        <v>7380</v>
      </c>
      <c r="B1016">
        <v>421</v>
      </c>
      <c r="C1016" t="str">
        <f>VLOOKUP(Table_ExternalData_16[[#This Row],[ManufacturerId]],Blagovna!A:B,2,0)</f>
        <v>Delock</v>
      </c>
    </row>
    <row r="1017" spans="1:3" x14ac:dyDescent="0.25">
      <c r="A1017">
        <v>5585</v>
      </c>
      <c r="B1017">
        <v>421</v>
      </c>
      <c r="C1017" t="str">
        <f>VLOOKUP(Table_ExternalData_16[[#This Row],[ManufacturerId]],Blagovna!A:B,2,0)</f>
        <v>Delock</v>
      </c>
    </row>
    <row r="1018" spans="1:3" x14ac:dyDescent="0.25">
      <c r="A1018">
        <v>7797</v>
      </c>
      <c r="B1018">
        <v>421</v>
      </c>
      <c r="C1018" t="str">
        <f>VLOOKUP(Table_ExternalData_16[[#This Row],[ManufacturerId]],Blagovna!A:B,2,0)</f>
        <v>Delock</v>
      </c>
    </row>
    <row r="1019" spans="1:3" x14ac:dyDescent="0.25">
      <c r="A1019">
        <v>6034</v>
      </c>
      <c r="B1019">
        <v>421</v>
      </c>
      <c r="C1019" t="str">
        <f>VLOOKUP(Table_ExternalData_16[[#This Row],[ManufacturerId]],Blagovna!A:B,2,0)</f>
        <v>Delock</v>
      </c>
    </row>
    <row r="1020" spans="1:3" x14ac:dyDescent="0.25">
      <c r="A1020">
        <v>11002</v>
      </c>
      <c r="B1020">
        <v>421</v>
      </c>
      <c r="C1020" t="str">
        <f>VLOOKUP(Table_ExternalData_16[[#This Row],[ManufacturerId]],Blagovna!A:B,2,0)</f>
        <v>Delock</v>
      </c>
    </row>
    <row r="1021" spans="1:3" x14ac:dyDescent="0.25">
      <c r="A1021">
        <v>5584</v>
      </c>
      <c r="B1021">
        <v>421</v>
      </c>
      <c r="C1021" t="str">
        <f>VLOOKUP(Table_ExternalData_16[[#This Row],[ManufacturerId]],Blagovna!A:B,2,0)</f>
        <v>Delock</v>
      </c>
    </row>
    <row r="1022" spans="1:3" x14ac:dyDescent="0.25">
      <c r="A1022">
        <v>6040</v>
      </c>
      <c r="B1022">
        <v>421</v>
      </c>
      <c r="C1022" t="str">
        <f>VLOOKUP(Table_ExternalData_16[[#This Row],[ManufacturerId]],Blagovna!A:B,2,0)</f>
        <v>Delock</v>
      </c>
    </row>
    <row r="1023" spans="1:3" x14ac:dyDescent="0.25">
      <c r="A1023">
        <v>5581</v>
      </c>
      <c r="B1023">
        <v>421</v>
      </c>
      <c r="C1023" t="str">
        <f>VLOOKUP(Table_ExternalData_16[[#This Row],[ManufacturerId]],Blagovna!A:B,2,0)</f>
        <v>Delock</v>
      </c>
    </row>
    <row r="1024" spans="1:3" x14ac:dyDescent="0.25">
      <c r="A1024">
        <v>11045</v>
      </c>
      <c r="B1024">
        <v>421</v>
      </c>
      <c r="C1024" t="str">
        <f>VLOOKUP(Table_ExternalData_16[[#This Row],[ManufacturerId]],Blagovna!A:B,2,0)</f>
        <v>Delock</v>
      </c>
    </row>
    <row r="1025" spans="1:3" x14ac:dyDescent="0.25">
      <c r="A1025">
        <v>6030</v>
      </c>
      <c r="B1025">
        <v>421</v>
      </c>
      <c r="C1025" t="str">
        <f>VLOOKUP(Table_ExternalData_16[[#This Row],[ManufacturerId]],Blagovna!A:B,2,0)</f>
        <v>Delock</v>
      </c>
    </row>
    <row r="1026" spans="1:3" x14ac:dyDescent="0.25">
      <c r="A1026">
        <v>7893</v>
      </c>
      <c r="B1026">
        <v>421</v>
      </c>
      <c r="C1026" t="str">
        <f>VLOOKUP(Table_ExternalData_16[[#This Row],[ManufacturerId]],Blagovna!A:B,2,0)</f>
        <v>Delock</v>
      </c>
    </row>
    <row r="1027" spans="1:3" x14ac:dyDescent="0.25">
      <c r="A1027">
        <v>5580</v>
      </c>
      <c r="B1027">
        <v>421</v>
      </c>
      <c r="C1027" t="str">
        <f>VLOOKUP(Table_ExternalData_16[[#This Row],[ManufacturerId]],Blagovna!A:B,2,0)</f>
        <v>Delock</v>
      </c>
    </row>
    <row r="1028" spans="1:3" x14ac:dyDescent="0.25">
      <c r="A1028">
        <v>12650</v>
      </c>
      <c r="B1028">
        <v>421</v>
      </c>
      <c r="C1028" t="str">
        <f>VLOOKUP(Table_ExternalData_16[[#This Row],[ManufacturerId]],Blagovna!A:B,2,0)</f>
        <v>Delock</v>
      </c>
    </row>
    <row r="1029" spans="1:3" x14ac:dyDescent="0.25">
      <c r="A1029">
        <v>6047</v>
      </c>
      <c r="B1029">
        <v>421</v>
      </c>
      <c r="C1029" t="str">
        <f>VLOOKUP(Table_ExternalData_16[[#This Row],[ManufacturerId]],Blagovna!A:B,2,0)</f>
        <v>Delock</v>
      </c>
    </row>
    <row r="1030" spans="1:3" x14ac:dyDescent="0.25">
      <c r="A1030">
        <v>8555</v>
      </c>
      <c r="B1030">
        <v>421</v>
      </c>
      <c r="C1030" t="str">
        <f>VLOOKUP(Table_ExternalData_16[[#This Row],[ManufacturerId]],Blagovna!A:B,2,0)</f>
        <v>Delock</v>
      </c>
    </row>
    <row r="1031" spans="1:3" x14ac:dyDescent="0.25">
      <c r="A1031">
        <v>11042</v>
      </c>
      <c r="B1031">
        <v>421</v>
      </c>
      <c r="C1031" t="str">
        <f>VLOOKUP(Table_ExternalData_16[[#This Row],[ManufacturerId]],Blagovna!A:B,2,0)</f>
        <v>Delock</v>
      </c>
    </row>
    <row r="1032" spans="1:3" x14ac:dyDescent="0.25">
      <c r="A1032">
        <v>5993</v>
      </c>
      <c r="B1032">
        <v>421</v>
      </c>
      <c r="C1032" t="str">
        <f>VLOOKUP(Table_ExternalData_16[[#This Row],[ManufacturerId]],Blagovna!A:B,2,0)</f>
        <v>Delock</v>
      </c>
    </row>
    <row r="1033" spans="1:3" x14ac:dyDescent="0.25">
      <c r="A1033">
        <v>10295</v>
      </c>
      <c r="B1033">
        <v>421</v>
      </c>
      <c r="C1033" t="str">
        <f>VLOOKUP(Table_ExternalData_16[[#This Row],[ManufacturerId]],Blagovna!A:B,2,0)</f>
        <v>Delock</v>
      </c>
    </row>
    <row r="1034" spans="1:3" x14ac:dyDescent="0.25">
      <c r="A1034">
        <v>8545</v>
      </c>
      <c r="B1034">
        <v>421</v>
      </c>
      <c r="C1034" t="str">
        <f>VLOOKUP(Table_ExternalData_16[[#This Row],[ManufacturerId]],Blagovna!A:B,2,0)</f>
        <v>Delock</v>
      </c>
    </row>
    <row r="1035" spans="1:3" x14ac:dyDescent="0.25">
      <c r="A1035">
        <v>7093</v>
      </c>
      <c r="B1035">
        <v>421</v>
      </c>
      <c r="C1035" t="str">
        <f>VLOOKUP(Table_ExternalData_16[[#This Row],[ManufacturerId]],Blagovna!A:B,2,0)</f>
        <v>Delock</v>
      </c>
    </row>
    <row r="1036" spans="1:3" x14ac:dyDescent="0.25">
      <c r="A1036">
        <v>11124</v>
      </c>
      <c r="B1036">
        <v>421</v>
      </c>
      <c r="C1036" t="str">
        <f>VLOOKUP(Table_ExternalData_16[[#This Row],[ManufacturerId]],Blagovna!A:B,2,0)</f>
        <v>Delock</v>
      </c>
    </row>
    <row r="1037" spans="1:3" x14ac:dyDescent="0.25">
      <c r="A1037">
        <v>7799</v>
      </c>
      <c r="B1037">
        <v>421</v>
      </c>
      <c r="C1037" t="str">
        <f>VLOOKUP(Table_ExternalData_16[[#This Row],[ManufacturerId]],Blagovna!A:B,2,0)</f>
        <v>Delock</v>
      </c>
    </row>
    <row r="1038" spans="1:3" x14ac:dyDescent="0.25">
      <c r="A1038">
        <v>7086</v>
      </c>
      <c r="B1038">
        <v>421</v>
      </c>
      <c r="C1038" t="str">
        <f>VLOOKUP(Table_ExternalData_16[[#This Row],[ManufacturerId]],Blagovna!A:B,2,0)</f>
        <v>Delock</v>
      </c>
    </row>
    <row r="1039" spans="1:3" x14ac:dyDescent="0.25">
      <c r="A1039">
        <v>6105</v>
      </c>
      <c r="B1039">
        <v>421</v>
      </c>
      <c r="C1039" t="str">
        <f>VLOOKUP(Table_ExternalData_16[[#This Row],[ManufacturerId]],Blagovna!A:B,2,0)</f>
        <v>Delock</v>
      </c>
    </row>
    <row r="1040" spans="1:3" x14ac:dyDescent="0.25">
      <c r="A1040">
        <v>10919</v>
      </c>
      <c r="B1040">
        <v>421</v>
      </c>
      <c r="C1040" t="str">
        <f>VLOOKUP(Table_ExternalData_16[[#This Row],[ManufacturerId]],Blagovna!A:B,2,0)</f>
        <v>Delock</v>
      </c>
    </row>
    <row r="1041" spans="1:3" x14ac:dyDescent="0.25">
      <c r="A1041">
        <v>6032</v>
      </c>
      <c r="B1041">
        <v>421</v>
      </c>
      <c r="C1041" t="str">
        <f>VLOOKUP(Table_ExternalData_16[[#This Row],[ManufacturerId]],Blagovna!A:B,2,0)</f>
        <v>Delock</v>
      </c>
    </row>
    <row r="1042" spans="1:3" x14ac:dyDescent="0.25">
      <c r="A1042">
        <v>7447</v>
      </c>
      <c r="B1042">
        <v>421</v>
      </c>
      <c r="C1042" t="str">
        <f>VLOOKUP(Table_ExternalData_16[[#This Row],[ManufacturerId]],Blagovna!A:B,2,0)</f>
        <v>Delock</v>
      </c>
    </row>
    <row r="1043" spans="1:3" x14ac:dyDescent="0.25">
      <c r="A1043">
        <v>12165</v>
      </c>
      <c r="B1043">
        <v>421</v>
      </c>
      <c r="C1043" t="str">
        <f>VLOOKUP(Table_ExternalData_16[[#This Row],[ManufacturerId]],Blagovna!A:B,2,0)</f>
        <v>Delock</v>
      </c>
    </row>
    <row r="1044" spans="1:3" x14ac:dyDescent="0.25">
      <c r="A1044">
        <v>12345</v>
      </c>
      <c r="B1044">
        <v>421</v>
      </c>
      <c r="C1044" t="str">
        <f>VLOOKUP(Table_ExternalData_16[[#This Row],[ManufacturerId]],Blagovna!A:B,2,0)</f>
        <v>Delock</v>
      </c>
    </row>
    <row r="1045" spans="1:3" x14ac:dyDescent="0.25">
      <c r="A1045">
        <v>5994</v>
      </c>
      <c r="B1045">
        <v>421</v>
      </c>
      <c r="C1045" t="str">
        <f>VLOOKUP(Table_ExternalData_16[[#This Row],[ManufacturerId]],Blagovna!A:B,2,0)</f>
        <v>Delock</v>
      </c>
    </row>
    <row r="1046" spans="1:3" x14ac:dyDescent="0.25">
      <c r="A1046">
        <v>6036</v>
      </c>
      <c r="B1046">
        <v>421</v>
      </c>
      <c r="C1046" t="str">
        <f>VLOOKUP(Table_ExternalData_16[[#This Row],[ManufacturerId]],Blagovna!A:B,2,0)</f>
        <v>Delock</v>
      </c>
    </row>
    <row r="1047" spans="1:3" x14ac:dyDescent="0.25">
      <c r="A1047">
        <v>5968</v>
      </c>
      <c r="B1047">
        <v>421</v>
      </c>
      <c r="C1047" t="str">
        <f>VLOOKUP(Table_ExternalData_16[[#This Row],[ManufacturerId]],Blagovna!A:B,2,0)</f>
        <v>Delock</v>
      </c>
    </row>
    <row r="1048" spans="1:3" x14ac:dyDescent="0.25">
      <c r="A1048">
        <v>6017</v>
      </c>
      <c r="B1048">
        <v>421</v>
      </c>
      <c r="C1048" t="str">
        <f>VLOOKUP(Table_ExternalData_16[[#This Row],[ManufacturerId]],Blagovna!A:B,2,0)</f>
        <v>Delock</v>
      </c>
    </row>
    <row r="1049" spans="1:3" x14ac:dyDescent="0.25">
      <c r="A1049">
        <v>10910</v>
      </c>
      <c r="B1049">
        <v>421</v>
      </c>
      <c r="C1049" t="str">
        <f>VLOOKUP(Table_ExternalData_16[[#This Row],[ManufacturerId]],Blagovna!A:B,2,0)</f>
        <v>Delock</v>
      </c>
    </row>
    <row r="1050" spans="1:3" x14ac:dyDescent="0.25">
      <c r="A1050">
        <v>7036</v>
      </c>
      <c r="B1050">
        <v>421</v>
      </c>
      <c r="C1050" t="str">
        <f>VLOOKUP(Table_ExternalData_16[[#This Row],[ManufacturerId]],Blagovna!A:B,2,0)</f>
        <v>Delock</v>
      </c>
    </row>
    <row r="1051" spans="1:3" x14ac:dyDescent="0.25">
      <c r="A1051">
        <v>7034</v>
      </c>
      <c r="B1051">
        <v>421</v>
      </c>
      <c r="C1051" t="str">
        <f>VLOOKUP(Table_ExternalData_16[[#This Row],[ManufacturerId]],Blagovna!A:B,2,0)</f>
        <v>Delock</v>
      </c>
    </row>
    <row r="1052" spans="1:3" x14ac:dyDescent="0.25">
      <c r="A1052">
        <v>10983</v>
      </c>
      <c r="B1052">
        <v>421</v>
      </c>
      <c r="C1052" t="str">
        <f>VLOOKUP(Table_ExternalData_16[[#This Row],[ManufacturerId]],Blagovna!A:B,2,0)</f>
        <v>Delock</v>
      </c>
    </row>
    <row r="1053" spans="1:3" x14ac:dyDescent="0.25">
      <c r="A1053">
        <v>7736</v>
      </c>
      <c r="B1053">
        <v>421</v>
      </c>
      <c r="C1053" t="str">
        <f>VLOOKUP(Table_ExternalData_16[[#This Row],[ManufacturerId]],Blagovna!A:B,2,0)</f>
        <v>Delock</v>
      </c>
    </row>
    <row r="1054" spans="1:3" x14ac:dyDescent="0.25">
      <c r="A1054">
        <v>8196</v>
      </c>
      <c r="B1054">
        <v>421</v>
      </c>
      <c r="C1054" t="str">
        <f>VLOOKUP(Table_ExternalData_16[[#This Row],[ManufacturerId]],Blagovna!A:B,2,0)</f>
        <v>Delock</v>
      </c>
    </row>
    <row r="1055" spans="1:3" x14ac:dyDescent="0.25">
      <c r="A1055">
        <v>12608</v>
      </c>
      <c r="B1055">
        <v>421</v>
      </c>
      <c r="C1055" t="str">
        <f>VLOOKUP(Table_ExternalData_16[[#This Row],[ManufacturerId]],Blagovna!A:B,2,0)</f>
        <v>Delock</v>
      </c>
    </row>
    <row r="1056" spans="1:3" x14ac:dyDescent="0.25">
      <c r="A1056">
        <v>12170</v>
      </c>
      <c r="B1056">
        <v>421</v>
      </c>
      <c r="C1056" t="str">
        <f>VLOOKUP(Table_ExternalData_16[[#This Row],[ManufacturerId]],Blagovna!A:B,2,0)</f>
        <v>Delock</v>
      </c>
    </row>
    <row r="1057" spans="1:3" x14ac:dyDescent="0.25">
      <c r="A1057">
        <v>11025</v>
      </c>
      <c r="B1057">
        <v>421</v>
      </c>
      <c r="C1057" t="str">
        <f>VLOOKUP(Table_ExternalData_16[[#This Row],[ManufacturerId]],Blagovna!A:B,2,0)</f>
        <v>Delock</v>
      </c>
    </row>
    <row r="1058" spans="1:3" x14ac:dyDescent="0.25">
      <c r="A1058">
        <v>7063</v>
      </c>
      <c r="B1058">
        <v>421</v>
      </c>
      <c r="C1058" t="str">
        <f>VLOOKUP(Table_ExternalData_16[[#This Row],[ManufacturerId]],Blagovna!A:B,2,0)</f>
        <v>Delock</v>
      </c>
    </row>
    <row r="1059" spans="1:3" x14ac:dyDescent="0.25">
      <c r="A1059">
        <v>7631</v>
      </c>
      <c r="B1059">
        <v>421</v>
      </c>
      <c r="C1059" t="str">
        <f>VLOOKUP(Table_ExternalData_16[[#This Row],[ManufacturerId]],Blagovna!A:B,2,0)</f>
        <v>Delock</v>
      </c>
    </row>
    <row r="1060" spans="1:3" x14ac:dyDescent="0.25">
      <c r="A1060">
        <v>5967</v>
      </c>
      <c r="B1060">
        <v>421</v>
      </c>
      <c r="C1060" t="str">
        <f>VLOOKUP(Table_ExternalData_16[[#This Row],[ManufacturerId]],Blagovna!A:B,2,0)</f>
        <v>Delock</v>
      </c>
    </row>
    <row r="1061" spans="1:3" x14ac:dyDescent="0.25">
      <c r="A1061">
        <v>7548</v>
      </c>
      <c r="B1061">
        <v>421</v>
      </c>
      <c r="C1061" t="str">
        <f>VLOOKUP(Table_ExternalData_16[[#This Row],[ManufacturerId]],Blagovna!A:B,2,0)</f>
        <v>Delock</v>
      </c>
    </row>
    <row r="1062" spans="1:3" x14ac:dyDescent="0.25">
      <c r="A1062">
        <v>6002</v>
      </c>
      <c r="B1062">
        <v>421</v>
      </c>
      <c r="C1062" t="str">
        <f>VLOOKUP(Table_ExternalData_16[[#This Row],[ManufacturerId]],Blagovna!A:B,2,0)</f>
        <v>Delock</v>
      </c>
    </row>
    <row r="1063" spans="1:3" x14ac:dyDescent="0.25">
      <c r="A1063">
        <v>12156</v>
      </c>
      <c r="B1063">
        <v>421</v>
      </c>
      <c r="C1063" t="str">
        <f>VLOOKUP(Table_ExternalData_16[[#This Row],[ManufacturerId]],Blagovna!A:B,2,0)</f>
        <v>Delock</v>
      </c>
    </row>
    <row r="1064" spans="1:3" x14ac:dyDescent="0.25">
      <c r="A1064">
        <v>6025</v>
      </c>
      <c r="B1064">
        <v>421</v>
      </c>
      <c r="C1064" t="str">
        <f>VLOOKUP(Table_ExternalData_16[[#This Row],[ManufacturerId]],Blagovna!A:B,2,0)</f>
        <v>Delock</v>
      </c>
    </row>
    <row r="1065" spans="1:3" x14ac:dyDescent="0.25">
      <c r="A1065">
        <v>12655</v>
      </c>
      <c r="B1065">
        <v>421</v>
      </c>
      <c r="C1065" t="str">
        <f>VLOOKUP(Table_ExternalData_16[[#This Row],[ManufacturerId]],Blagovna!A:B,2,0)</f>
        <v>Delock</v>
      </c>
    </row>
    <row r="1066" spans="1:3" x14ac:dyDescent="0.25">
      <c r="A1066">
        <v>6003</v>
      </c>
      <c r="B1066">
        <v>421</v>
      </c>
      <c r="C1066" t="str">
        <f>VLOOKUP(Table_ExternalData_16[[#This Row],[ManufacturerId]],Blagovna!A:B,2,0)</f>
        <v>Delock</v>
      </c>
    </row>
    <row r="1067" spans="1:3" x14ac:dyDescent="0.25">
      <c r="A1067">
        <v>7382</v>
      </c>
      <c r="B1067">
        <v>421</v>
      </c>
      <c r="C1067" t="str">
        <f>VLOOKUP(Table_ExternalData_16[[#This Row],[ManufacturerId]],Blagovna!A:B,2,0)</f>
        <v>Delock</v>
      </c>
    </row>
    <row r="1068" spans="1:3" x14ac:dyDescent="0.25">
      <c r="A1068">
        <v>5956</v>
      </c>
      <c r="B1068">
        <v>421</v>
      </c>
      <c r="C1068" t="str">
        <f>VLOOKUP(Table_ExternalData_16[[#This Row],[ManufacturerId]],Blagovna!A:B,2,0)</f>
        <v>Delock</v>
      </c>
    </row>
    <row r="1069" spans="1:3" x14ac:dyDescent="0.25">
      <c r="A1069">
        <v>7800</v>
      </c>
      <c r="B1069">
        <v>421</v>
      </c>
      <c r="C1069" t="str">
        <f>VLOOKUP(Table_ExternalData_16[[#This Row],[ManufacturerId]],Blagovna!A:B,2,0)</f>
        <v>Delock</v>
      </c>
    </row>
    <row r="1070" spans="1:3" x14ac:dyDescent="0.25">
      <c r="A1070">
        <v>12394</v>
      </c>
      <c r="B1070">
        <v>421</v>
      </c>
      <c r="C1070" t="str">
        <f>VLOOKUP(Table_ExternalData_16[[#This Row],[ManufacturerId]],Blagovna!A:B,2,0)</f>
        <v>Delock</v>
      </c>
    </row>
    <row r="1071" spans="1:3" x14ac:dyDescent="0.25">
      <c r="A1071">
        <v>10296</v>
      </c>
      <c r="B1071">
        <v>421</v>
      </c>
      <c r="C1071" t="str">
        <f>VLOOKUP(Table_ExternalData_16[[#This Row],[ManufacturerId]],Blagovna!A:B,2,0)</f>
        <v>Delock</v>
      </c>
    </row>
    <row r="1072" spans="1:3" x14ac:dyDescent="0.25">
      <c r="A1072">
        <v>11032</v>
      </c>
      <c r="B1072">
        <v>421</v>
      </c>
      <c r="C1072" t="str">
        <f>VLOOKUP(Table_ExternalData_16[[#This Row],[ManufacturerId]],Blagovna!A:B,2,0)</f>
        <v>Delock</v>
      </c>
    </row>
    <row r="1073" spans="1:3" x14ac:dyDescent="0.25">
      <c r="A1073">
        <v>12287</v>
      </c>
      <c r="B1073">
        <v>421</v>
      </c>
      <c r="C1073" t="str">
        <f>VLOOKUP(Table_ExternalData_16[[#This Row],[ManufacturerId]],Blagovna!A:B,2,0)</f>
        <v>Delock</v>
      </c>
    </row>
    <row r="1074" spans="1:3" x14ac:dyDescent="0.25">
      <c r="A1074">
        <v>5969</v>
      </c>
      <c r="B1074">
        <v>421</v>
      </c>
      <c r="C1074" t="str">
        <f>VLOOKUP(Table_ExternalData_16[[#This Row],[ManufacturerId]],Blagovna!A:B,2,0)</f>
        <v>Delock</v>
      </c>
    </row>
    <row r="1075" spans="1:3" x14ac:dyDescent="0.25">
      <c r="A1075">
        <v>7079</v>
      </c>
      <c r="B1075">
        <v>421</v>
      </c>
      <c r="C1075" t="str">
        <f>VLOOKUP(Table_ExternalData_16[[#This Row],[ManufacturerId]],Blagovna!A:B,2,0)</f>
        <v>Delock</v>
      </c>
    </row>
    <row r="1076" spans="1:3" x14ac:dyDescent="0.25">
      <c r="A1076">
        <v>7538</v>
      </c>
      <c r="B1076">
        <v>421</v>
      </c>
      <c r="C1076" t="str">
        <f>VLOOKUP(Table_ExternalData_16[[#This Row],[ManufacturerId]],Blagovna!A:B,2,0)</f>
        <v>Delock</v>
      </c>
    </row>
    <row r="1077" spans="1:3" x14ac:dyDescent="0.25">
      <c r="A1077">
        <v>7550</v>
      </c>
      <c r="B1077">
        <v>421</v>
      </c>
      <c r="C1077" t="str">
        <f>VLOOKUP(Table_ExternalData_16[[#This Row],[ManufacturerId]],Blagovna!A:B,2,0)</f>
        <v>Delock</v>
      </c>
    </row>
    <row r="1078" spans="1:3" x14ac:dyDescent="0.25">
      <c r="A1078">
        <v>9058</v>
      </c>
      <c r="B1078">
        <v>421</v>
      </c>
      <c r="C1078" t="str">
        <f>VLOOKUP(Table_ExternalData_16[[#This Row],[ManufacturerId]],Blagovna!A:B,2,0)</f>
        <v>Delock</v>
      </c>
    </row>
    <row r="1079" spans="1:3" x14ac:dyDescent="0.25">
      <c r="A1079">
        <v>10982</v>
      </c>
      <c r="B1079">
        <v>421</v>
      </c>
      <c r="C1079" t="str">
        <f>VLOOKUP(Table_ExternalData_16[[#This Row],[ManufacturerId]],Blagovna!A:B,2,0)</f>
        <v>Delock</v>
      </c>
    </row>
    <row r="1080" spans="1:3" x14ac:dyDescent="0.25">
      <c r="A1080">
        <v>10915</v>
      </c>
      <c r="B1080">
        <v>421</v>
      </c>
      <c r="C1080" t="str">
        <f>VLOOKUP(Table_ExternalData_16[[#This Row],[ManufacturerId]],Blagovna!A:B,2,0)</f>
        <v>Delock</v>
      </c>
    </row>
    <row r="1081" spans="1:3" x14ac:dyDescent="0.25">
      <c r="A1081">
        <v>10293</v>
      </c>
      <c r="B1081">
        <v>421</v>
      </c>
      <c r="C1081" t="str">
        <f>VLOOKUP(Table_ExternalData_16[[#This Row],[ManufacturerId]],Blagovna!A:B,2,0)</f>
        <v>Delock</v>
      </c>
    </row>
    <row r="1082" spans="1:3" x14ac:dyDescent="0.25">
      <c r="A1082">
        <v>6110</v>
      </c>
      <c r="B1082">
        <v>421</v>
      </c>
      <c r="C1082" t="str">
        <f>VLOOKUP(Table_ExternalData_16[[#This Row],[ManufacturerId]],Blagovna!A:B,2,0)</f>
        <v>Delock</v>
      </c>
    </row>
    <row r="1083" spans="1:3" x14ac:dyDescent="0.25">
      <c r="A1083">
        <v>7473</v>
      </c>
      <c r="B1083">
        <v>421</v>
      </c>
      <c r="C1083" t="str">
        <f>VLOOKUP(Table_ExternalData_16[[#This Row],[ManufacturerId]],Blagovna!A:B,2,0)</f>
        <v>Delock</v>
      </c>
    </row>
    <row r="1084" spans="1:3" x14ac:dyDescent="0.25">
      <c r="A1084">
        <v>11128</v>
      </c>
      <c r="B1084">
        <v>421</v>
      </c>
      <c r="C1084" t="str">
        <f>VLOOKUP(Table_ExternalData_16[[#This Row],[ManufacturerId]],Blagovna!A:B,2,0)</f>
        <v>Delock</v>
      </c>
    </row>
    <row r="1085" spans="1:3" x14ac:dyDescent="0.25">
      <c r="A1085">
        <v>7083</v>
      </c>
      <c r="B1085">
        <v>421</v>
      </c>
      <c r="C1085" t="str">
        <f>VLOOKUP(Table_ExternalData_16[[#This Row],[ManufacturerId]],Blagovna!A:B,2,0)</f>
        <v>Delock</v>
      </c>
    </row>
    <row r="1086" spans="1:3" x14ac:dyDescent="0.25">
      <c r="A1086">
        <v>5987</v>
      </c>
      <c r="B1086">
        <v>421</v>
      </c>
      <c r="C1086" t="str">
        <f>VLOOKUP(Table_ExternalData_16[[#This Row],[ManufacturerId]],Blagovna!A:B,2,0)</f>
        <v>Delock</v>
      </c>
    </row>
    <row r="1087" spans="1:3" x14ac:dyDescent="0.25">
      <c r="A1087">
        <v>12651</v>
      </c>
      <c r="B1087">
        <v>421</v>
      </c>
      <c r="C1087" t="str">
        <f>VLOOKUP(Table_ExternalData_16[[#This Row],[ManufacturerId]],Blagovna!A:B,2,0)</f>
        <v>Delock</v>
      </c>
    </row>
    <row r="1088" spans="1:3" x14ac:dyDescent="0.25">
      <c r="A1088">
        <v>7386</v>
      </c>
      <c r="B1088">
        <v>421</v>
      </c>
      <c r="C1088" t="str">
        <f>VLOOKUP(Table_ExternalData_16[[#This Row],[ManufacturerId]],Blagovna!A:B,2,0)</f>
        <v>Delock</v>
      </c>
    </row>
    <row r="1089" spans="1:3" x14ac:dyDescent="0.25">
      <c r="A1089">
        <v>12652</v>
      </c>
      <c r="B1089">
        <v>421</v>
      </c>
      <c r="C1089" t="str">
        <f>VLOOKUP(Table_ExternalData_16[[#This Row],[ManufacturerId]],Blagovna!A:B,2,0)</f>
        <v>Delock</v>
      </c>
    </row>
    <row r="1090" spans="1:3" x14ac:dyDescent="0.25">
      <c r="A1090">
        <v>7013</v>
      </c>
      <c r="B1090">
        <v>421</v>
      </c>
      <c r="C1090" t="str">
        <f>VLOOKUP(Table_ExternalData_16[[#This Row],[ManufacturerId]],Blagovna!A:B,2,0)</f>
        <v>Delock</v>
      </c>
    </row>
    <row r="1091" spans="1:3" x14ac:dyDescent="0.25">
      <c r="A1091">
        <v>7476</v>
      </c>
      <c r="B1091">
        <v>421</v>
      </c>
      <c r="C1091" t="str">
        <f>VLOOKUP(Table_ExternalData_16[[#This Row],[ManufacturerId]],Blagovna!A:B,2,0)</f>
        <v>Delock</v>
      </c>
    </row>
    <row r="1092" spans="1:3" x14ac:dyDescent="0.25">
      <c r="A1092">
        <v>8645</v>
      </c>
      <c r="B1092">
        <v>421</v>
      </c>
      <c r="C1092" t="str">
        <f>VLOOKUP(Table_ExternalData_16[[#This Row],[ManufacturerId]],Blagovna!A:B,2,0)</f>
        <v>Delock</v>
      </c>
    </row>
    <row r="1093" spans="1:3" x14ac:dyDescent="0.25">
      <c r="A1093">
        <v>7426</v>
      </c>
      <c r="B1093">
        <v>421</v>
      </c>
      <c r="C1093" t="str">
        <f>VLOOKUP(Table_ExternalData_16[[#This Row],[ManufacturerId]],Blagovna!A:B,2,0)</f>
        <v>Delock</v>
      </c>
    </row>
    <row r="1094" spans="1:3" x14ac:dyDescent="0.25">
      <c r="A1094">
        <v>11050</v>
      </c>
      <c r="B1094">
        <v>421</v>
      </c>
      <c r="C1094" t="str">
        <f>VLOOKUP(Table_ExternalData_16[[#This Row],[ManufacturerId]],Blagovna!A:B,2,0)</f>
        <v>Delock</v>
      </c>
    </row>
    <row r="1095" spans="1:3" x14ac:dyDescent="0.25">
      <c r="A1095">
        <v>6057</v>
      </c>
      <c r="B1095">
        <v>421</v>
      </c>
      <c r="C1095" t="str">
        <f>VLOOKUP(Table_ExternalData_16[[#This Row],[ManufacturerId]],Blagovna!A:B,2,0)</f>
        <v>Delock</v>
      </c>
    </row>
    <row r="1096" spans="1:3" x14ac:dyDescent="0.25">
      <c r="A1096">
        <v>7142</v>
      </c>
      <c r="B1096">
        <v>421</v>
      </c>
      <c r="C1096" t="str">
        <f>VLOOKUP(Table_ExternalData_16[[#This Row],[ManufacturerId]],Blagovna!A:B,2,0)</f>
        <v>Delock</v>
      </c>
    </row>
    <row r="1097" spans="1:3" x14ac:dyDescent="0.25">
      <c r="A1097">
        <v>7554</v>
      </c>
      <c r="B1097">
        <v>421</v>
      </c>
      <c r="C1097" t="str">
        <f>VLOOKUP(Table_ExternalData_16[[#This Row],[ManufacturerId]],Blagovna!A:B,2,0)</f>
        <v>Delock</v>
      </c>
    </row>
    <row r="1098" spans="1:3" x14ac:dyDescent="0.25">
      <c r="A1098">
        <v>5577</v>
      </c>
      <c r="B1098">
        <v>421</v>
      </c>
      <c r="C1098" t="str">
        <f>VLOOKUP(Table_ExternalData_16[[#This Row],[ManufacturerId]],Blagovna!A:B,2,0)</f>
        <v>Delock</v>
      </c>
    </row>
    <row r="1099" spans="1:3" x14ac:dyDescent="0.25">
      <c r="A1099">
        <v>6999</v>
      </c>
      <c r="B1099">
        <v>421</v>
      </c>
      <c r="C1099" t="str">
        <f>VLOOKUP(Table_ExternalData_16[[#This Row],[ManufacturerId]],Blagovna!A:B,2,0)</f>
        <v>Delock</v>
      </c>
    </row>
    <row r="1100" spans="1:3" x14ac:dyDescent="0.25">
      <c r="A1100">
        <v>7735</v>
      </c>
      <c r="B1100">
        <v>421</v>
      </c>
      <c r="C1100" t="str">
        <f>VLOOKUP(Table_ExternalData_16[[#This Row],[ManufacturerId]],Blagovna!A:B,2,0)</f>
        <v>Delock</v>
      </c>
    </row>
    <row r="1101" spans="1:3" x14ac:dyDescent="0.25">
      <c r="A1101">
        <v>5990</v>
      </c>
      <c r="B1101">
        <v>421</v>
      </c>
      <c r="C1101" t="str">
        <f>VLOOKUP(Table_ExternalData_16[[#This Row],[ManufacturerId]],Blagovna!A:B,2,0)</f>
        <v>Delock</v>
      </c>
    </row>
    <row r="1102" spans="1:3" x14ac:dyDescent="0.25">
      <c r="A1102">
        <v>9056</v>
      </c>
      <c r="B1102">
        <v>421</v>
      </c>
      <c r="C1102" t="str">
        <f>VLOOKUP(Table_ExternalData_16[[#This Row],[ManufacturerId]],Blagovna!A:B,2,0)</f>
        <v>Delock</v>
      </c>
    </row>
    <row r="1103" spans="1:3" x14ac:dyDescent="0.25">
      <c r="A1103">
        <v>7464</v>
      </c>
      <c r="B1103">
        <v>421</v>
      </c>
      <c r="C1103" t="str">
        <f>VLOOKUP(Table_ExternalData_16[[#This Row],[ManufacturerId]],Blagovna!A:B,2,0)</f>
        <v>Delock</v>
      </c>
    </row>
    <row r="1104" spans="1:3" x14ac:dyDescent="0.25">
      <c r="A1104">
        <v>10294</v>
      </c>
      <c r="B1104">
        <v>421</v>
      </c>
      <c r="C1104" t="str">
        <f>VLOOKUP(Table_ExternalData_16[[#This Row],[ManufacturerId]],Blagovna!A:B,2,0)</f>
        <v>Delock</v>
      </c>
    </row>
    <row r="1105" spans="1:3" x14ac:dyDescent="0.25">
      <c r="A1105">
        <v>10811</v>
      </c>
      <c r="B1105">
        <v>421</v>
      </c>
      <c r="C1105" t="str">
        <f>VLOOKUP(Table_ExternalData_16[[#This Row],[ManufacturerId]],Blagovna!A:B,2,0)</f>
        <v>Delock</v>
      </c>
    </row>
    <row r="1106" spans="1:3" x14ac:dyDescent="0.25">
      <c r="A1106">
        <v>5996</v>
      </c>
      <c r="B1106">
        <v>421</v>
      </c>
      <c r="C1106" t="str">
        <f>VLOOKUP(Table_ExternalData_16[[#This Row],[ManufacturerId]],Blagovna!A:B,2,0)</f>
        <v>Delock</v>
      </c>
    </row>
    <row r="1107" spans="1:3" x14ac:dyDescent="0.25">
      <c r="A1107">
        <v>6055</v>
      </c>
      <c r="B1107">
        <v>421</v>
      </c>
      <c r="C1107" t="str">
        <f>VLOOKUP(Table_ExternalData_16[[#This Row],[ManufacturerId]],Blagovna!A:B,2,0)</f>
        <v>Delock</v>
      </c>
    </row>
    <row r="1108" spans="1:3" x14ac:dyDescent="0.25">
      <c r="A1108">
        <v>5646</v>
      </c>
      <c r="B1108">
        <v>421</v>
      </c>
      <c r="C1108" t="str">
        <f>VLOOKUP(Table_ExternalData_16[[#This Row],[ManufacturerId]],Blagovna!A:B,2,0)</f>
        <v>Delock</v>
      </c>
    </row>
    <row r="1109" spans="1:3" x14ac:dyDescent="0.25">
      <c r="A1109">
        <v>8650</v>
      </c>
      <c r="B1109">
        <v>421</v>
      </c>
      <c r="C1109" t="str">
        <f>VLOOKUP(Table_ExternalData_16[[#This Row],[ManufacturerId]],Blagovna!A:B,2,0)</f>
        <v>Delock</v>
      </c>
    </row>
    <row r="1110" spans="1:3" x14ac:dyDescent="0.25">
      <c r="A1110">
        <v>5991</v>
      </c>
      <c r="B1110">
        <v>421</v>
      </c>
      <c r="C1110" t="str">
        <f>VLOOKUP(Table_ExternalData_16[[#This Row],[ManufacturerId]],Blagovna!A:B,2,0)</f>
        <v>Delock</v>
      </c>
    </row>
    <row r="1111" spans="1:3" x14ac:dyDescent="0.25">
      <c r="A1111">
        <v>5995</v>
      </c>
      <c r="B1111">
        <v>421</v>
      </c>
      <c r="C1111" t="str">
        <f>VLOOKUP(Table_ExternalData_16[[#This Row],[ManufacturerId]],Blagovna!A:B,2,0)</f>
        <v>Delock</v>
      </c>
    </row>
    <row r="1112" spans="1:3" x14ac:dyDescent="0.25">
      <c r="A1112">
        <v>7100</v>
      </c>
      <c r="B1112">
        <v>421</v>
      </c>
      <c r="C1112" t="str">
        <f>VLOOKUP(Table_ExternalData_16[[#This Row],[ManufacturerId]],Blagovna!A:B,2,0)</f>
        <v>Delock</v>
      </c>
    </row>
    <row r="1113" spans="1:3" x14ac:dyDescent="0.25">
      <c r="A1113">
        <v>5980</v>
      </c>
      <c r="B1113">
        <v>421</v>
      </c>
      <c r="C1113" t="str">
        <f>VLOOKUP(Table_ExternalData_16[[#This Row],[ManufacturerId]],Blagovna!A:B,2,0)</f>
        <v>Delock</v>
      </c>
    </row>
    <row r="1114" spans="1:3" x14ac:dyDescent="0.25">
      <c r="A1114">
        <v>10965</v>
      </c>
      <c r="B1114">
        <v>421</v>
      </c>
      <c r="C1114" t="str">
        <f>VLOOKUP(Table_ExternalData_16[[#This Row],[ManufacturerId]],Blagovna!A:B,2,0)</f>
        <v>Delock</v>
      </c>
    </row>
    <row r="1115" spans="1:3" x14ac:dyDescent="0.25">
      <c r="A1115">
        <v>6060</v>
      </c>
      <c r="B1115">
        <v>421</v>
      </c>
      <c r="C1115" t="str">
        <f>VLOOKUP(Table_ExternalData_16[[#This Row],[ManufacturerId]],Blagovna!A:B,2,0)</f>
        <v>Delock</v>
      </c>
    </row>
    <row r="1116" spans="1:3" x14ac:dyDescent="0.25">
      <c r="A1116">
        <v>7466</v>
      </c>
      <c r="B1116">
        <v>421</v>
      </c>
      <c r="C1116" t="str">
        <f>VLOOKUP(Table_ExternalData_16[[#This Row],[ManufacturerId]],Blagovna!A:B,2,0)</f>
        <v>Delock</v>
      </c>
    </row>
    <row r="1117" spans="1:3" x14ac:dyDescent="0.25">
      <c r="A1117">
        <v>6013</v>
      </c>
      <c r="B1117">
        <v>421</v>
      </c>
      <c r="C1117" t="str">
        <f>VLOOKUP(Table_ExternalData_16[[#This Row],[ManufacturerId]],Blagovna!A:B,2,0)</f>
        <v>Delock</v>
      </c>
    </row>
    <row r="1118" spans="1:3" x14ac:dyDescent="0.25">
      <c r="A1118">
        <v>12393</v>
      </c>
      <c r="B1118">
        <v>421</v>
      </c>
      <c r="C1118" t="str">
        <f>VLOOKUP(Table_ExternalData_16[[#This Row],[ManufacturerId]],Blagovna!A:B,2,0)</f>
        <v>Delock</v>
      </c>
    </row>
    <row r="1119" spans="1:3" x14ac:dyDescent="0.25">
      <c r="A1119">
        <v>6006</v>
      </c>
      <c r="B1119">
        <v>421</v>
      </c>
      <c r="C1119" t="str">
        <f>VLOOKUP(Table_ExternalData_16[[#This Row],[ManufacturerId]],Blagovna!A:B,2,0)</f>
        <v>Delock</v>
      </c>
    </row>
    <row r="1120" spans="1:3" x14ac:dyDescent="0.25">
      <c r="A1120">
        <v>9061</v>
      </c>
      <c r="B1120">
        <v>421</v>
      </c>
      <c r="C1120" t="str">
        <f>VLOOKUP(Table_ExternalData_16[[#This Row],[ManufacturerId]],Blagovna!A:B,2,0)</f>
        <v>Delock</v>
      </c>
    </row>
    <row r="1121" spans="1:3" x14ac:dyDescent="0.25">
      <c r="A1121">
        <v>7504</v>
      </c>
      <c r="B1121">
        <v>421</v>
      </c>
      <c r="C1121" t="str">
        <f>VLOOKUP(Table_ExternalData_16[[#This Row],[ManufacturerId]],Blagovna!A:B,2,0)</f>
        <v>Delock</v>
      </c>
    </row>
    <row r="1122" spans="1:3" x14ac:dyDescent="0.25">
      <c r="A1122">
        <v>7536</v>
      </c>
      <c r="B1122">
        <v>421</v>
      </c>
      <c r="C1122" t="str">
        <f>VLOOKUP(Table_ExternalData_16[[#This Row],[ManufacturerId]],Blagovna!A:B,2,0)</f>
        <v>Delock</v>
      </c>
    </row>
    <row r="1123" spans="1:3" x14ac:dyDescent="0.25">
      <c r="A1123">
        <v>7388</v>
      </c>
      <c r="B1123">
        <v>421</v>
      </c>
      <c r="C1123" t="str">
        <f>VLOOKUP(Table_ExternalData_16[[#This Row],[ManufacturerId]],Blagovna!A:B,2,0)</f>
        <v>Delock</v>
      </c>
    </row>
    <row r="1124" spans="1:3" x14ac:dyDescent="0.25">
      <c r="A1124">
        <v>6026</v>
      </c>
      <c r="B1124">
        <v>421</v>
      </c>
      <c r="C1124" t="str">
        <f>VLOOKUP(Table_ExternalData_16[[#This Row],[ManufacturerId]],Blagovna!A:B,2,0)</f>
        <v>Delock</v>
      </c>
    </row>
    <row r="1125" spans="1:3" x14ac:dyDescent="0.25">
      <c r="A1125">
        <v>7115</v>
      </c>
      <c r="B1125">
        <v>421</v>
      </c>
      <c r="C1125" t="str">
        <f>VLOOKUP(Table_ExternalData_16[[#This Row],[ManufacturerId]],Blagovna!A:B,2,0)</f>
        <v>Delock</v>
      </c>
    </row>
    <row r="1126" spans="1:3" x14ac:dyDescent="0.25">
      <c r="A1126">
        <v>6012</v>
      </c>
      <c r="B1126">
        <v>421</v>
      </c>
      <c r="C1126" t="str">
        <f>VLOOKUP(Table_ExternalData_16[[#This Row],[ManufacturerId]],Blagovna!A:B,2,0)</f>
        <v>Delock</v>
      </c>
    </row>
    <row r="1127" spans="1:3" x14ac:dyDescent="0.25">
      <c r="A1127">
        <v>8990</v>
      </c>
      <c r="B1127">
        <v>421</v>
      </c>
      <c r="C1127" t="str">
        <f>VLOOKUP(Table_ExternalData_16[[#This Row],[ManufacturerId]],Blagovna!A:B,2,0)</f>
        <v>Delock</v>
      </c>
    </row>
    <row r="1128" spans="1:3" x14ac:dyDescent="0.25">
      <c r="A1128">
        <v>7553</v>
      </c>
      <c r="B1128">
        <v>421</v>
      </c>
      <c r="C1128" t="str">
        <f>VLOOKUP(Table_ExternalData_16[[#This Row],[ManufacturerId]],Blagovna!A:B,2,0)</f>
        <v>Delock</v>
      </c>
    </row>
    <row r="1129" spans="1:3" x14ac:dyDescent="0.25">
      <c r="A1129">
        <v>6044</v>
      </c>
      <c r="B1129">
        <v>421</v>
      </c>
      <c r="C1129" t="str">
        <f>VLOOKUP(Table_ExternalData_16[[#This Row],[ManufacturerId]],Blagovna!A:B,2,0)</f>
        <v>Delock</v>
      </c>
    </row>
    <row r="1130" spans="1:3" x14ac:dyDescent="0.25">
      <c r="A1130">
        <v>7541</v>
      </c>
      <c r="B1130">
        <v>421</v>
      </c>
      <c r="C1130" t="str">
        <f>VLOOKUP(Table_ExternalData_16[[#This Row],[ManufacturerId]],Blagovna!A:B,2,0)</f>
        <v>Delock</v>
      </c>
    </row>
    <row r="1131" spans="1:3" x14ac:dyDescent="0.25">
      <c r="A1131">
        <v>6023</v>
      </c>
      <c r="B1131">
        <v>421</v>
      </c>
      <c r="C1131" t="str">
        <f>VLOOKUP(Table_ExternalData_16[[#This Row],[ManufacturerId]],Blagovna!A:B,2,0)</f>
        <v>Delock</v>
      </c>
    </row>
    <row r="1132" spans="1:3" x14ac:dyDescent="0.25">
      <c r="A1132">
        <v>6051</v>
      </c>
      <c r="B1132">
        <v>421</v>
      </c>
      <c r="C1132" t="str">
        <f>VLOOKUP(Table_ExternalData_16[[#This Row],[ManufacturerId]],Blagovna!A:B,2,0)</f>
        <v>Delock</v>
      </c>
    </row>
    <row r="1133" spans="1:3" x14ac:dyDescent="0.25">
      <c r="A1133">
        <v>12232</v>
      </c>
      <c r="B1133">
        <v>421</v>
      </c>
      <c r="C1133" t="str">
        <f>VLOOKUP(Table_ExternalData_16[[#This Row],[ManufacturerId]],Blagovna!A:B,2,0)</f>
        <v>Delock</v>
      </c>
    </row>
    <row r="1134" spans="1:3" x14ac:dyDescent="0.25">
      <c r="A1134">
        <v>12653</v>
      </c>
      <c r="B1134">
        <v>421</v>
      </c>
      <c r="C1134" t="str">
        <f>VLOOKUP(Table_ExternalData_16[[#This Row],[ManufacturerId]],Blagovna!A:B,2,0)</f>
        <v>Delock</v>
      </c>
    </row>
    <row r="1135" spans="1:3" x14ac:dyDescent="0.25">
      <c r="A1135">
        <v>7016</v>
      </c>
      <c r="B1135">
        <v>421</v>
      </c>
      <c r="C1135" t="str">
        <f>VLOOKUP(Table_ExternalData_16[[#This Row],[ManufacturerId]],Blagovna!A:B,2,0)</f>
        <v>Delock</v>
      </c>
    </row>
    <row r="1136" spans="1:3" x14ac:dyDescent="0.25">
      <c r="A1136">
        <v>8562</v>
      </c>
      <c r="B1136">
        <v>421</v>
      </c>
      <c r="C1136" t="str">
        <f>VLOOKUP(Table_ExternalData_16[[#This Row],[ManufacturerId]],Blagovna!A:B,2,0)</f>
        <v>Delock</v>
      </c>
    </row>
    <row r="1137" spans="1:3" x14ac:dyDescent="0.25">
      <c r="A1137">
        <v>8556</v>
      </c>
      <c r="B1137">
        <v>421</v>
      </c>
      <c r="C1137" t="str">
        <f>VLOOKUP(Table_ExternalData_16[[#This Row],[ManufacturerId]],Blagovna!A:B,2,0)</f>
        <v>Delock</v>
      </c>
    </row>
    <row r="1138" spans="1:3" x14ac:dyDescent="0.25">
      <c r="A1138">
        <v>11051</v>
      </c>
      <c r="B1138">
        <v>421</v>
      </c>
      <c r="C1138" t="str">
        <f>VLOOKUP(Table_ExternalData_16[[#This Row],[ManufacturerId]],Blagovna!A:B,2,0)</f>
        <v>Delock</v>
      </c>
    </row>
    <row r="1139" spans="1:3" x14ac:dyDescent="0.25">
      <c r="A1139">
        <v>7485</v>
      </c>
      <c r="B1139">
        <v>421</v>
      </c>
      <c r="C1139" t="str">
        <f>VLOOKUP(Table_ExternalData_16[[#This Row],[ManufacturerId]],Blagovna!A:B,2,0)</f>
        <v>Delock</v>
      </c>
    </row>
    <row r="1140" spans="1:3" x14ac:dyDescent="0.25">
      <c r="A1140">
        <v>7559</v>
      </c>
      <c r="B1140">
        <v>421</v>
      </c>
      <c r="C1140" t="str">
        <f>VLOOKUP(Table_ExternalData_16[[#This Row],[ManufacturerId]],Blagovna!A:B,2,0)</f>
        <v>Delock</v>
      </c>
    </row>
    <row r="1141" spans="1:3" x14ac:dyDescent="0.25">
      <c r="A1141">
        <v>11028</v>
      </c>
      <c r="B1141">
        <v>421</v>
      </c>
      <c r="C1141" t="str">
        <f>VLOOKUP(Table_ExternalData_16[[#This Row],[ManufacturerId]],Blagovna!A:B,2,0)</f>
        <v>Delock</v>
      </c>
    </row>
    <row r="1142" spans="1:3" x14ac:dyDescent="0.25">
      <c r="A1142">
        <v>7801</v>
      </c>
      <c r="B1142">
        <v>421</v>
      </c>
      <c r="C1142" t="str">
        <f>VLOOKUP(Table_ExternalData_16[[#This Row],[ManufacturerId]],Blagovna!A:B,2,0)</f>
        <v>Delock</v>
      </c>
    </row>
    <row r="1143" spans="1:3" x14ac:dyDescent="0.25">
      <c r="A1143">
        <v>6009</v>
      </c>
      <c r="B1143">
        <v>421</v>
      </c>
      <c r="C1143" t="str">
        <f>VLOOKUP(Table_ExternalData_16[[#This Row],[ManufacturerId]],Blagovna!A:B,2,0)</f>
        <v>Delock</v>
      </c>
    </row>
    <row r="1144" spans="1:3" x14ac:dyDescent="0.25">
      <c r="A1144">
        <v>10288</v>
      </c>
      <c r="B1144">
        <v>421</v>
      </c>
      <c r="C1144" t="str">
        <f>VLOOKUP(Table_ExternalData_16[[#This Row],[ManufacturerId]],Blagovna!A:B,2,0)</f>
        <v>Delock</v>
      </c>
    </row>
    <row r="1145" spans="1:3" x14ac:dyDescent="0.25">
      <c r="A1145">
        <v>6029</v>
      </c>
      <c r="B1145">
        <v>421</v>
      </c>
      <c r="C1145" t="str">
        <f>VLOOKUP(Table_ExternalData_16[[#This Row],[ManufacturerId]],Blagovna!A:B,2,0)</f>
        <v>Delock</v>
      </c>
    </row>
    <row r="1146" spans="1:3" x14ac:dyDescent="0.25">
      <c r="A1146">
        <v>9211</v>
      </c>
      <c r="B1146">
        <v>421</v>
      </c>
      <c r="C1146" t="str">
        <f>VLOOKUP(Table_ExternalData_16[[#This Row],[ManufacturerId]],Blagovna!A:B,2,0)</f>
        <v>Delock</v>
      </c>
    </row>
    <row r="1147" spans="1:3" x14ac:dyDescent="0.25">
      <c r="A1147">
        <v>7114</v>
      </c>
      <c r="B1147">
        <v>421</v>
      </c>
      <c r="C1147" t="str">
        <f>VLOOKUP(Table_ExternalData_16[[#This Row],[ManufacturerId]],Blagovna!A:B,2,0)</f>
        <v>Delock</v>
      </c>
    </row>
    <row r="1148" spans="1:3" x14ac:dyDescent="0.25">
      <c r="A1148">
        <v>12670</v>
      </c>
      <c r="B1148">
        <v>421</v>
      </c>
      <c r="C1148" t="str">
        <f>VLOOKUP(Table_ExternalData_16[[#This Row],[ManufacturerId]],Blagovna!A:B,2,0)</f>
        <v>Delock</v>
      </c>
    </row>
    <row r="1149" spans="1:3" x14ac:dyDescent="0.25">
      <c r="A1149">
        <v>7551</v>
      </c>
      <c r="B1149">
        <v>421</v>
      </c>
      <c r="C1149" t="str">
        <f>VLOOKUP(Table_ExternalData_16[[#This Row],[ManufacturerId]],Blagovna!A:B,2,0)</f>
        <v>Delock</v>
      </c>
    </row>
    <row r="1150" spans="1:3" x14ac:dyDescent="0.25">
      <c r="A1150">
        <v>7492</v>
      </c>
      <c r="B1150">
        <v>421</v>
      </c>
      <c r="C1150" t="str">
        <f>VLOOKUP(Table_ExternalData_16[[#This Row],[ManufacturerId]],Blagovna!A:B,2,0)</f>
        <v>Delock</v>
      </c>
    </row>
    <row r="1151" spans="1:3" x14ac:dyDescent="0.25">
      <c r="A1151">
        <v>12323</v>
      </c>
      <c r="B1151">
        <v>421</v>
      </c>
      <c r="C1151" t="str">
        <f>VLOOKUP(Table_ExternalData_16[[#This Row],[ManufacturerId]],Blagovna!A:B,2,0)</f>
        <v>Delock</v>
      </c>
    </row>
    <row r="1152" spans="1:3" x14ac:dyDescent="0.25">
      <c r="A1152">
        <v>10964</v>
      </c>
      <c r="B1152">
        <v>421</v>
      </c>
      <c r="C1152" t="str">
        <f>VLOOKUP(Table_ExternalData_16[[#This Row],[ManufacturerId]],Blagovna!A:B,2,0)</f>
        <v>Delock</v>
      </c>
    </row>
    <row r="1153" spans="1:3" x14ac:dyDescent="0.25">
      <c r="A1153">
        <v>12158</v>
      </c>
      <c r="B1153">
        <v>421</v>
      </c>
      <c r="C1153" t="str">
        <f>VLOOKUP(Table_ExternalData_16[[#This Row],[ManufacturerId]],Blagovna!A:B,2,0)</f>
        <v>Delock</v>
      </c>
    </row>
    <row r="1154" spans="1:3" x14ac:dyDescent="0.25">
      <c r="A1154">
        <v>6004</v>
      </c>
      <c r="B1154">
        <v>421</v>
      </c>
      <c r="C1154" t="str">
        <f>VLOOKUP(Table_ExternalData_16[[#This Row],[ManufacturerId]],Blagovna!A:B,2,0)</f>
        <v>Delock</v>
      </c>
    </row>
    <row r="1155" spans="1:3" x14ac:dyDescent="0.25">
      <c r="A1155">
        <v>12245</v>
      </c>
      <c r="B1155">
        <v>421</v>
      </c>
      <c r="C1155" t="str">
        <f>VLOOKUP(Table_ExternalData_16[[#This Row],[ManufacturerId]],Blagovna!A:B,2,0)</f>
        <v>Delock</v>
      </c>
    </row>
    <row r="1156" spans="1:3" x14ac:dyDescent="0.25">
      <c r="A1156">
        <v>5587</v>
      </c>
      <c r="B1156">
        <v>421</v>
      </c>
      <c r="C1156" t="str">
        <f>VLOOKUP(Table_ExternalData_16[[#This Row],[ManufacturerId]],Blagovna!A:B,2,0)</f>
        <v>Delock</v>
      </c>
    </row>
    <row r="1157" spans="1:3" x14ac:dyDescent="0.25">
      <c r="A1157">
        <v>6045</v>
      </c>
      <c r="B1157">
        <v>421</v>
      </c>
      <c r="C1157" t="str">
        <f>VLOOKUP(Table_ExternalData_16[[#This Row],[ManufacturerId]],Blagovna!A:B,2,0)</f>
        <v>Delock</v>
      </c>
    </row>
    <row r="1158" spans="1:3" x14ac:dyDescent="0.25">
      <c r="A1158">
        <v>12660</v>
      </c>
      <c r="B1158">
        <v>421</v>
      </c>
      <c r="C1158" t="str">
        <f>VLOOKUP(Table_ExternalData_16[[#This Row],[ManufacturerId]],Blagovna!A:B,2,0)</f>
        <v>Delock</v>
      </c>
    </row>
    <row r="1159" spans="1:3" x14ac:dyDescent="0.25">
      <c r="A1159">
        <v>10967</v>
      </c>
      <c r="B1159">
        <v>421</v>
      </c>
      <c r="C1159" t="str">
        <f>VLOOKUP(Table_ExternalData_16[[#This Row],[ManufacturerId]],Blagovna!A:B,2,0)</f>
        <v>Delock</v>
      </c>
    </row>
    <row r="1160" spans="1:3" x14ac:dyDescent="0.25">
      <c r="A1160">
        <v>5957</v>
      </c>
      <c r="B1160">
        <v>421</v>
      </c>
      <c r="C1160" t="str">
        <f>VLOOKUP(Table_ExternalData_16[[#This Row],[ManufacturerId]],Blagovna!A:B,2,0)</f>
        <v>Delock</v>
      </c>
    </row>
    <row r="1161" spans="1:3" x14ac:dyDescent="0.25">
      <c r="A1161">
        <v>7632</v>
      </c>
      <c r="B1161">
        <v>421</v>
      </c>
      <c r="C1161" t="str">
        <f>VLOOKUP(Table_ExternalData_16[[#This Row],[ManufacturerId]],Blagovna!A:B,2,0)</f>
        <v>Delock</v>
      </c>
    </row>
    <row r="1162" spans="1:3" x14ac:dyDescent="0.25">
      <c r="A1162">
        <v>5989</v>
      </c>
      <c r="B1162">
        <v>421</v>
      </c>
      <c r="C1162" t="str">
        <f>VLOOKUP(Table_ExternalData_16[[#This Row],[ManufacturerId]],Blagovna!A:B,2,0)</f>
        <v>Delock</v>
      </c>
    </row>
    <row r="1163" spans="1:3" x14ac:dyDescent="0.25">
      <c r="A1163">
        <v>6056</v>
      </c>
      <c r="B1163">
        <v>421</v>
      </c>
      <c r="C1163" t="str">
        <f>VLOOKUP(Table_ExternalData_16[[#This Row],[ManufacturerId]],Blagovna!A:B,2,0)</f>
        <v>Delock</v>
      </c>
    </row>
    <row r="1164" spans="1:3" x14ac:dyDescent="0.25">
      <c r="A1164">
        <v>9062</v>
      </c>
      <c r="B1164">
        <v>421</v>
      </c>
      <c r="C1164" t="str">
        <f>VLOOKUP(Table_ExternalData_16[[#This Row],[ManufacturerId]],Blagovna!A:B,2,0)</f>
        <v>Delock</v>
      </c>
    </row>
    <row r="1165" spans="1:3" x14ac:dyDescent="0.25">
      <c r="A1165">
        <v>5575</v>
      </c>
      <c r="B1165">
        <v>421</v>
      </c>
      <c r="C1165" t="str">
        <f>VLOOKUP(Table_ExternalData_16[[#This Row],[ManufacturerId]],Blagovna!A:B,2,0)</f>
        <v>Delock</v>
      </c>
    </row>
    <row r="1166" spans="1:3" x14ac:dyDescent="0.25">
      <c r="A1166">
        <v>12325</v>
      </c>
      <c r="B1166">
        <v>421</v>
      </c>
      <c r="C1166" t="str">
        <f>VLOOKUP(Table_ExternalData_16[[#This Row],[ManufacturerId]],Blagovna!A:B,2,0)</f>
        <v>Delock</v>
      </c>
    </row>
    <row r="1167" spans="1:3" x14ac:dyDescent="0.25">
      <c r="A1167">
        <v>5582</v>
      </c>
      <c r="B1167">
        <v>421</v>
      </c>
      <c r="C1167" t="str">
        <f>VLOOKUP(Table_ExternalData_16[[#This Row],[ManufacturerId]],Blagovna!A:B,2,0)</f>
        <v>Delock</v>
      </c>
    </row>
    <row r="1168" spans="1:3" x14ac:dyDescent="0.25">
      <c r="A1168">
        <v>5959</v>
      </c>
      <c r="B1168">
        <v>421</v>
      </c>
      <c r="C1168" t="str">
        <f>VLOOKUP(Table_ExternalData_16[[#This Row],[ManufacturerId]],Blagovna!A:B,2,0)</f>
        <v>Delock</v>
      </c>
    </row>
    <row r="1169" spans="1:3" x14ac:dyDescent="0.25">
      <c r="A1169">
        <v>7465</v>
      </c>
      <c r="B1169">
        <v>421</v>
      </c>
      <c r="C1169" t="str">
        <f>VLOOKUP(Table_ExternalData_16[[#This Row],[ManufacturerId]],Blagovna!A:B,2,0)</f>
        <v>Delock</v>
      </c>
    </row>
    <row r="1170" spans="1:3" x14ac:dyDescent="0.25">
      <c r="A1170">
        <v>10835</v>
      </c>
      <c r="B1170">
        <v>421</v>
      </c>
      <c r="C1170" t="str">
        <f>VLOOKUP(Table_ExternalData_16[[#This Row],[ManufacturerId]],Blagovna!A:B,2,0)</f>
        <v>Delock</v>
      </c>
    </row>
    <row r="1171" spans="1:3" x14ac:dyDescent="0.25">
      <c r="A1171">
        <v>12324</v>
      </c>
      <c r="B1171">
        <v>421</v>
      </c>
      <c r="C1171" t="str">
        <f>VLOOKUP(Table_ExternalData_16[[#This Row],[ManufacturerId]],Blagovna!A:B,2,0)</f>
        <v>Delock</v>
      </c>
    </row>
    <row r="1172" spans="1:3" x14ac:dyDescent="0.25">
      <c r="A1172">
        <v>7141</v>
      </c>
      <c r="B1172">
        <v>421</v>
      </c>
      <c r="C1172" t="str">
        <f>VLOOKUP(Table_ExternalData_16[[#This Row],[ManufacturerId]],Blagovna!A:B,2,0)</f>
        <v>Delock</v>
      </c>
    </row>
    <row r="1173" spans="1:3" x14ac:dyDescent="0.25">
      <c r="A1173">
        <v>12290</v>
      </c>
      <c r="B1173">
        <v>421</v>
      </c>
      <c r="C1173" t="str">
        <f>VLOOKUP(Table_ExternalData_16[[#This Row],[ManufacturerId]],Blagovna!A:B,2,0)</f>
        <v>Delock</v>
      </c>
    </row>
    <row r="1174" spans="1:3" x14ac:dyDescent="0.25">
      <c r="A1174">
        <v>10298</v>
      </c>
      <c r="B1174">
        <v>421</v>
      </c>
      <c r="C1174" t="str">
        <f>VLOOKUP(Table_ExternalData_16[[#This Row],[ManufacturerId]],Blagovna!A:B,2,0)</f>
        <v>Delock</v>
      </c>
    </row>
    <row r="1175" spans="1:3" x14ac:dyDescent="0.25">
      <c r="A1175">
        <v>7900</v>
      </c>
      <c r="B1175">
        <v>421</v>
      </c>
      <c r="C1175" t="str">
        <f>VLOOKUP(Table_ExternalData_16[[#This Row],[ManufacturerId]],Blagovna!A:B,2,0)</f>
        <v>Delock</v>
      </c>
    </row>
    <row r="1176" spans="1:3" x14ac:dyDescent="0.25">
      <c r="A1176">
        <v>6058</v>
      </c>
      <c r="B1176">
        <v>421</v>
      </c>
      <c r="C1176" t="str">
        <f>VLOOKUP(Table_ExternalData_16[[#This Row],[ManufacturerId]],Blagovna!A:B,2,0)</f>
        <v>Delock</v>
      </c>
    </row>
    <row r="1177" spans="1:3" x14ac:dyDescent="0.25">
      <c r="A1177">
        <v>5599</v>
      </c>
      <c r="B1177">
        <v>421</v>
      </c>
      <c r="C1177" t="str">
        <f>VLOOKUP(Table_ExternalData_16[[#This Row],[ManufacturerId]],Blagovna!A:B,2,0)</f>
        <v>Delock</v>
      </c>
    </row>
    <row r="1178" spans="1:3" x14ac:dyDescent="0.25">
      <c r="A1178">
        <v>7467</v>
      </c>
      <c r="B1178">
        <v>421</v>
      </c>
      <c r="C1178" t="str">
        <f>VLOOKUP(Table_ExternalData_16[[#This Row],[ManufacturerId]],Blagovna!A:B,2,0)</f>
        <v>Delock</v>
      </c>
    </row>
    <row r="1179" spans="1:3" x14ac:dyDescent="0.25">
      <c r="A1179">
        <v>7542</v>
      </c>
      <c r="B1179">
        <v>421</v>
      </c>
      <c r="C1179" t="str">
        <f>VLOOKUP(Table_ExternalData_16[[#This Row],[ManufacturerId]],Blagovna!A:B,2,0)</f>
        <v>Delock</v>
      </c>
    </row>
    <row r="1180" spans="1:3" x14ac:dyDescent="0.25">
      <c r="A1180">
        <v>6050</v>
      </c>
      <c r="B1180">
        <v>421</v>
      </c>
      <c r="C1180" t="str">
        <f>VLOOKUP(Table_ExternalData_16[[#This Row],[ManufacturerId]],Blagovna!A:B,2,0)</f>
        <v>Delock</v>
      </c>
    </row>
    <row r="1181" spans="1:3" x14ac:dyDescent="0.25">
      <c r="A1181">
        <v>12322</v>
      </c>
      <c r="B1181">
        <v>421</v>
      </c>
      <c r="C1181" t="str">
        <f>VLOOKUP(Table_ExternalData_16[[#This Row],[ManufacturerId]],Blagovna!A:B,2,0)</f>
        <v>Delock</v>
      </c>
    </row>
    <row r="1182" spans="1:3" x14ac:dyDescent="0.25">
      <c r="A1182">
        <v>7727</v>
      </c>
      <c r="B1182">
        <v>421</v>
      </c>
      <c r="C1182" t="str">
        <f>VLOOKUP(Table_ExternalData_16[[#This Row],[ManufacturerId]],Blagovna!A:B,2,0)</f>
        <v>Delock</v>
      </c>
    </row>
    <row r="1183" spans="1:3" x14ac:dyDescent="0.25">
      <c r="A1183">
        <v>7501</v>
      </c>
      <c r="B1183">
        <v>421</v>
      </c>
      <c r="C1183" t="str">
        <f>VLOOKUP(Table_ExternalData_16[[#This Row],[ManufacturerId]],Blagovna!A:B,2,0)</f>
        <v>Delock</v>
      </c>
    </row>
    <row r="1184" spans="1:3" x14ac:dyDescent="0.25">
      <c r="A1184">
        <v>6948</v>
      </c>
      <c r="B1184">
        <v>421</v>
      </c>
      <c r="C1184" t="str">
        <f>VLOOKUP(Table_ExternalData_16[[#This Row],[ManufacturerId]],Blagovna!A:B,2,0)</f>
        <v>Delock</v>
      </c>
    </row>
    <row r="1185" spans="1:3" x14ac:dyDescent="0.25">
      <c r="A1185">
        <v>11132</v>
      </c>
      <c r="B1185">
        <v>421</v>
      </c>
      <c r="C1185" t="str">
        <f>VLOOKUP(Table_ExternalData_16[[#This Row],[ManufacturerId]],Blagovna!A:B,2,0)</f>
        <v>Delock</v>
      </c>
    </row>
    <row r="1186" spans="1:3" x14ac:dyDescent="0.25">
      <c r="A1186">
        <v>5570</v>
      </c>
      <c r="B1186">
        <v>421</v>
      </c>
      <c r="C1186" t="str">
        <f>VLOOKUP(Table_ExternalData_16[[#This Row],[ManufacturerId]],Blagovna!A:B,2,0)</f>
        <v>Delock</v>
      </c>
    </row>
    <row r="1187" spans="1:3" x14ac:dyDescent="0.25">
      <c r="A1187">
        <v>10966</v>
      </c>
      <c r="B1187">
        <v>421</v>
      </c>
      <c r="C1187" t="str">
        <f>VLOOKUP(Table_ExternalData_16[[#This Row],[ManufacturerId]],Blagovna!A:B,2,0)</f>
        <v>Delock</v>
      </c>
    </row>
    <row r="1188" spans="1:3" x14ac:dyDescent="0.25">
      <c r="A1188">
        <v>7474</v>
      </c>
      <c r="B1188">
        <v>421</v>
      </c>
      <c r="C1188" t="str">
        <f>VLOOKUP(Table_ExternalData_16[[#This Row],[ManufacturerId]],Blagovna!A:B,2,0)</f>
        <v>Delock</v>
      </c>
    </row>
    <row r="1189" spans="1:3" x14ac:dyDescent="0.25">
      <c r="A1189">
        <v>12346</v>
      </c>
      <c r="B1189">
        <v>421</v>
      </c>
      <c r="C1189" t="str">
        <f>VLOOKUP(Table_ExternalData_16[[#This Row],[ManufacturerId]],Blagovna!A:B,2,0)</f>
        <v>Delock</v>
      </c>
    </row>
    <row r="1190" spans="1:3" x14ac:dyDescent="0.25">
      <c r="A1190">
        <v>5595</v>
      </c>
      <c r="B1190">
        <v>421</v>
      </c>
      <c r="C1190" t="str">
        <f>VLOOKUP(Table_ExternalData_16[[#This Row],[ManufacturerId]],Blagovna!A:B,2,0)</f>
        <v>Delock</v>
      </c>
    </row>
    <row r="1191" spans="1:3" x14ac:dyDescent="0.25">
      <c r="A1191">
        <v>6018</v>
      </c>
      <c r="B1191">
        <v>421</v>
      </c>
      <c r="C1191" t="str">
        <f>VLOOKUP(Table_ExternalData_16[[#This Row],[ManufacturerId]],Blagovna!A:B,2,0)</f>
        <v>Delock</v>
      </c>
    </row>
    <row r="1192" spans="1:3" x14ac:dyDescent="0.25">
      <c r="A1192">
        <v>12375</v>
      </c>
      <c r="B1192">
        <v>421</v>
      </c>
      <c r="C1192" t="str">
        <f>VLOOKUP(Table_ExternalData_16[[#This Row],[ManufacturerId]],Blagovna!A:B,2,0)</f>
        <v>Delock</v>
      </c>
    </row>
    <row r="1193" spans="1:3" x14ac:dyDescent="0.25">
      <c r="A1193">
        <v>5588</v>
      </c>
      <c r="B1193">
        <v>421</v>
      </c>
      <c r="C1193" t="str">
        <f>VLOOKUP(Table_ExternalData_16[[#This Row],[ManufacturerId]],Blagovna!A:B,2,0)</f>
        <v>Delock</v>
      </c>
    </row>
    <row r="1194" spans="1:3" x14ac:dyDescent="0.25">
      <c r="A1194">
        <v>12606</v>
      </c>
      <c r="B1194">
        <v>421</v>
      </c>
      <c r="C1194" t="str">
        <f>VLOOKUP(Table_ExternalData_16[[#This Row],[ManufacturerId]],Blagovna!A:B,2,0)</f>
        <v>Delock</v>
      </c>
    </row>
    <row r="1195" spans="1:3" x14ac:dyDescent="0.25">
      <c r="A1195">
        <v>7899</v>
      </c>
      <c r="B1195">
        <v>421</v>
      </c>
      <c r="C1195" t="str">
        <f>VLOOKUP(Table_ExternalData_16[[#This Row],[ManufacturerId]],Blagovna!A:B,2,0)</f>
        <v>Delock</v>
      </c>
    </row>
    <row r="1196" spans="1:3" x14ac:dyDescent="0.25">
      <c r="A1196">
        <v>6053</v>
      </c>
      <c r="B1196">
        <v>421</v>
      </c>
      <c r="C1196" t="str">
        <f>VLOOKUP(Table_ExternalData_16[[#This Row],[ManufacturerId]],Blagovna!A:B,2,0)</f>
        <v>Delock</v>
      </c>
    </row>
    <row r="1197" spans="1:3" x14ac:dyDescent="0.25">
      <c r="A1197">
        <v>6037</v>
      </c>
      <c r="B1197">
        <v>421</v>
      </c>
      <c r="C1197" t="str">
        <f>VLOOKUP(Table_ExternalData_16[[#This Row],[ManufacturerId]],Blagovna!A:B,2,0)</f>
        <v>Delock</v>
      </c>
    </row>
    <row r="1198" spans="1:3" x14ac:dyDescent="0.25">
      <c r="A1198">
        <v>12378</v>
      </c>
      <c r="B1198">
        <v>421</v>
      </c>
      <c r="C1198" t="str">
        <f>VLOOKUP(Table_ExternalData_16[[#This Row],[ManufacturerId]],Blagovna!A:B,2,0)</f>
        <v>Delock</v>
      </c>
    </row>
    <row r="1199" spans="1:3" x14ac:dyDescent="0.25">
      <c r="A1199">
        <v>12564</v>
      </c>
      <c r="B1199">
        <v>421</v>
      </c>
      <c r="C1199" t="str">
        <f>VLOOKUP(Table_ExternalData_16[[#This Row],[ManufacturerId]],Blagovna!A:B,2,0)</f>
        <v>Delock</v>
      </c>
    </row>
    <row r="1200" spans="1:3" x14ac:dyDescent="0.25">
      <c r="A1200">
        <v>12159</v>
      </c>
      <c r="B1200">
        <v>421</v>
      </c>
      <c r="C1200" t="str">
        <f>VLOOKUP(Table_ExternalData_16[[#This Row],[ManufacturerId]],Blagovna!A:B,2,0)</f>
        <v>Delock</v>
      </c>
    </row>
    <row r="1201" spans="1:3" x14ac:dyDescent="0.25">
      <c r="A1201">
        <v>5586</v>
      </c>
      <c r="B1201">
        <v>421</v>
      </c>
      <c r="C1201" t="str">
        <f>VLOOKUP(Table_ExternalData_16[[#This Row],[ManufacturerId]],Blagovna!A:B,2,0)</f>
        <v>Delock</v>
      </c>
    </row>
    <row r="1202" spans="1:3" x14ac:dyDescent="0.25">
      <c r="A1202">
        <v>12347</v>
      </c>
      <c r="B1202">
        <v>421</v>
      </c>
      <c r="C1202" t="str">
        <f>VLOOKUP(Table_ExternalData_16[[#This Row],[ManufacturerId]],Blagovna!A:B,2,0)</f>
        <v>Delock</v>
      </c>
    </row>
    <row r="1203" spans="1:3" x14ac:dyDescent="0.25">
      <c r="A1203">
        <v>12355</v>
      </c>
      <c r="B1203">
        <v>421</v>
      </c>
      <c r="C1203" t="str">
        <f>VLOOKUP(Table_ExternalData_16[[#This Row],[ManufacturerId]],Blagovna!A:B,2,0)</f>
        <v>Delock</v>
      </c>
    </row>
    <row r="1204" spans="1:3" x14ac:dyDescent="0.25">
      <c r="A1204">
        <v>7484</v>
      </c>
      <c r="B1204">
        <v>421</v>
      </c>
      <c r="C1204" t="str">
        <f>VLOOKUP(Table_ExternalData_16[[#This Row],[ManufacturerId]],Blagovna!A:B,2,0)</f>
        <v>Delock</v>
      </c>
    </row>
    <row r="1205" spans="1:3" x14ac:dyDescent="0.25">
      <c r="A1205">
        <v>5971</v>
      </c>
      <c r="B1205">
        <v>421</v>
      </c>
      <c r="C1205" t="str">
        <f>VLOOKUP(Table_ExternalData_16[[#This Row],[ManufacturerId]],Blagovna!A:B,2,0)</f>
        <v>Delock</v>
      </c>
    </row>
    <row r="1206" spans="1:3" x14ac:dyDescent="0.25">
      <c r="A1206">
        <v>12674</v>
      </c>
      <c r="B1206">
        <v>421</v>
      </c>
      <c r="C1206" t="str">
        <f>VLOOKUP(Table_ExternalData_16[[#This Row],[ManufacturerId]],Blagovna!A:B,2,0)</f>
        <v>Delock</v>
      </c>
    </row>
    <row r="1207" spans="1:3" x14ac:dyDescent="0.25">
      <c r="A1207">
        <v>12377</v>
      </c>
      <c r="B1207">
        <v>421</v>
      </c>
      <c r="C1207" t="str">
        <f>VLOOKUP(Table_ExternalData_16[[#This Row],[ManufacturerId]],Blagovna!A:B,2,0)</f>
        <v>Delock</v>
      </c>
    </row>
    <row r="1208" spans="1:3" x14ac:dyDescent="0.25">
      <c r="A1208">
        <v>12366</v>
      </c>
      <c r="B1208">
        <v>421</v>
      </c>
      <c r="C1208" t="str">
        <f>VLOOKUP(Table_ExternalData_16[[#This Row],[ManufacturerId]],Blagovna!A:B,2,0)</f>
        <v>Delock</v>
      </c>
    </row>
    <row r="1209" spans="1:3" x14ac:dyDescent="0.25">
      <c r="A1209">
        <v>6068</v>
      </c>
      <c r="B1209">
        <v>421</v>
      </c>
      <c r="C1209" t="str">
        <f>VLOOKUP(Table_ExternalData_16[[#This Row],[ManufacturerId]],Blagovna!A:B,2,0)</f>
        <v>Delock</v>
      </c>
    </row>
    <row r="1210" spans="1:3" x14ac:dyDescent="0.25">
      <c r="A1210">
        <v>12341</v>
      </c>
      <c r="B1210">
        <v>421</v>
      </c>
      <c r="C1210" t="str">
        <f>VLOOKUP(Table_ExternalData_16[[#This Row],[ManufacturerId]],Blagovna!A:B,2,0)</f>
        <v>Delock</v>
      </c>
    </row>
    <row r="1211" spans="1:3" x14ac:dyDescent="0.25">
      <c r="A1211">
        <v>6054</v>
      </c>
      <c r="B1211">
        <v>421</v>
      </c>
      <c r="C1211" t="str">
        <f>VLOOKUP(Table_ExternalData_16[[#This Row],[ManufacturerId]],Blagovna!A:B,2,0)</f>
        <v>Delock</v>
      </c>
    </row>
    <row r="1212" spans="1:3" x14ac:dyDescent="0.25">
      <c r="A1212">
        <v>12280</v>
      </c>
      <c r="B1212">
        <v>421</v>
      </c>
      <c r="C1212" t="str">
        <f>VLOOKUP(Table_ExternalData_16[[#This Row],[ManufacturerId]],Blagovna!A:B,2,0)</f>
        <v>Delock</v>
      </c>
    </row>
    <row r="1213" spans="1:3" x14ac:dyDescent="0.25">
      <c r="A1213">
        <v>7033</v>
      </c>
      <c r="B1213">
        <v>421</v>
      </c>
      <c r="C1213" t="str">
        <f>VLOOKUP(Table_ExternalData_16[[#This Row],[ManufacturerId]],Blagovna!A:B,2,0)</f>
        <v>Delock</v>
      </c>
    </row>
    <row r="1214" spans="1:3" x14ac:dyDescent="0.25">
      <c r="A1214">
        <v>6990</v>
      </c>
      <c r="B1214">
        <v>421</v>
      </c>
      <c r="C1214" t="str">
        <f>VLOOKUP(Table_ExternalData_16[[#This Row],[ManufacturerId]],Blagovna!A:B,2,0)</f>
        <v>Delock</v>
      </c>
    </row>
    <row r="1215" spans="1:3" x14ac:dyDescent="0.25">
      <c r="A1215">
        <v>12729</v>
      </c>
      <c r="B1215">
        <v>421</v>
      </c>
      <c r="C1215" t="str">
        <f>VLOOKUP(Table_ExternalData_16[[#This Row],[ManufacturerId]],Blagovna!A:B,2,0)</f>
        <v>Delock</v>
      </c>
    </row>
    <row r="1216" spans="1:3" x14ac:dyDescent="0.25">
      <c r="A1216">
        <v>12349</v>
      </c>
      <c r="B1216">
        <v>421</v>
      </c>
      <c r="C1216" t="str">
        <f>VLOOKUP(Table_ExternalData_16[[#This Row],[ManufacturerId]],Blagovna!A:B,2,0)</f>
        <v>Delock</v>
      </c>
    </row>
    <row r="1217" spans="1:3" x14ac:dyDescent="0.25">
      <c r="A1217">
        <v>12379</v>
      </c>
      <c r="B1217">
        <v>421</v>
      </c>
      <c r="C1217" t="str">
        <f>VLOOKUP(Table_ExternalData_16[[#This Row],[ManufacturerId]],Blagovna!A:B,2,0)</f>
        <v>Delock</v>
      </c>
    </row>
    <row r="1218" spans="1:3" x14ac:dyDescent="0.25">
      <c r="A1218">
        <v>12157</v>
      </c>
      <c r="B1218">
        <v>421</v>
      </c>
      <c r="C1218" t="str">
        <f>VLOOKUP(Table_ExternalData_16[[#This Row],[ManufacturerId]],Blagovna!A:B,2,0)</f>
        <v>Delock</v>
      </c>
    </row>
    <row r="1219" spans="1:3" x14ac:dyDescent="0.25">
      <c r="A1219">
        <v>12343</v>
      </c>
      <c r="B1219">
        <v>421</v>
      </c>
      <c r="C1219" t="str">
        <f>VLOOKUP(Table_ExternalData_16[[#This Row],[ManufacturerId]],Blagovna!A:B,2,0)</f>
        <v>Delock</v>
      </c>
    </row>
    <row r="1220" spans="1:3" x14ac:dyDescent="0.25">
      <c r="A1220">
        <v>12668</v>
      </c>
      <c r="B1220">
        <v>421</v>
      </c>
      <c r="C1220" t="str">
        <f>VLOOKUP(Table_ExternalData_16[[#This Row],[ManufacturerId]],Blagovna!A:B,2,0)</f>
        <v>Delock</v>
      </c>
    </row>
    <row r="1221" spans="1:3" x14ac:dyDescent="0.25">
      <c r="A1221">
        <v>6022</v>
      </c>
      <c r="B1221">
        <v>421</v>
      </c>
      <c r="C1221" t="str">
        <f>VLOOKUP(Table_ExternalData_16[[#This Row],[ManufacturerId]],Blagovna!A:B,2,0)</f>
        <v>Delock</v>
      </c>
    </row>
    <row r="1222" spans="1:3" x14ac:dyDescent="0.25">
      <c r="A1222">
        <v>5964</v>
      </c>
      <c r="B1222">
        <v>421</v>
      </c>
      <c r="C1222" t="str">
        <f>VLOOKUP(Table_ExternalData_16[[#This Row],[ManufacturerId]],Blagovna!A:B,2,0)</f>
        <v>Delock</v>
      </c>
    </row>
    <row r="1223" spans="1:3" x14ac:dyDescent="0.25">
      <c r="A1223">
        <v>5966</v>
      </c>
      <c r="B1223">
        <v>421</v>
      </c>
      <c r="C1223" t="str">
        <f>VLOOKUP(Table_ExternalData_16[[#This Row],[ManufacturerId]],Blagovna!A:B,2,0)</f>
        <v>Delock</v>
      </c>
    </row>
    <row r="1224" spans="1:3" x14ac:dyDescent="0.25">
      <c r="A1224">
        <v>12665</v>
      </c>
      <c r="B1224">
        <v>421</v>
      </c>
      <c r="C1224" t="str">
        <f>VLOOKUP(Table_ExternalData_16[[#This Row],[ManufacturerId]],Blagovna!A:B,2,0)</f>
        <v>Delock</v>
      </c>
    </row>
    <row r="1225" spans="1:3" x14ac:dyDescent="0.25">
      <c r="A1225">
        <v>12330</v>
      </c>
      <c r="B1225">
        <v>421</v>
      </c>
      <c r="C1225" t="str">
        <f>VLOOKUP(Table_ExternalData_16[[#This Row],[ManufacturerId]],Blagovna!A:B,2,0)</f>
        <v>Delock</v>
      </c>
    </row>
    <row r="1226" spans="1:3" x14ac:dyDescent="0.25">
      <c r="A1226">
        <v>12329</v>
      </c>
      <c r="B1226">
        <v>421</v>
      </c>
      <c r="C1226" t="str">
        <f>VLOOKUP(Table_ExternalData_16[[#This Row],[ManufacturerId]],Blagovna!A:B,2,0)</f>
        <v>Delock</v>
      </c>
    </row>
    <row r="1227" spans="1:3" x14ac:dyDescent="0.25">
      <c r="A1227">
        <v>6064</v>
      </c>
      <c r="B1227">
        <v>421</v>
      </c>
      <c r="C1227" t="str">
        <f>VLOOKUP(Table_ExternalData_16[[#This Row],[ManufacturerId]],Blagovna!A:B,2,0)</f>
        <v>Delock</v>
      </c>
    </row>
    <row r="1228" spans="1:3" x14ac:dyDescent="0.25">
      <c r="A1228">
        <v>12661</v>
      </c>
      <c r="B1228">
        <v>421</v>
      </c>
      <c r="C1228" t="str">
        <f>VLOOKUP(Table_ExternalData_16[[#This Row],[ManufacturerId]],Blagovna!A:B,2,0)</f>
        <v>Delock</v>
      </c>
    </row>
    <row r="1229" spans="1:3" x14ac:dyDescent="0.25">
      <c r="A1229">
        <v>8710</v>
      </c>
      <c r="B1229">
        <v>421</v>
      </c>
      <c r="C1229" t="str">
        <f>VLOOKUP(Table_ExternalData_16[[#This Row],[ManufacturerId]],Blagovna!A:B,2,0)</f>
        <v>Delock</v>
      </c>
    </row>
    <row r="1230" spans="1:3" x14ac:dyDescent="0.25">
      <c r="A1230">
        <v>12320</v>
      </c>
      <c r="B1230">
        <v>421</v>
      </c>
      <c r="C1230" t="str">
        <f>VLOOKUP(Table_ExternalData_16[[#This Row],[ManufacturerId]],Blagovna!A:B,2,0)</f>
        <v>Delock</v>
      </c>
    </row>
    <row r="1231" spans="1:3" x14ac:dyDescent="0.25">
      <c r="A1231">
        <v>12354</v>
      </c>
      <c r="B1231">
        <v>421</v>
      </c>
      <c r="C1231" t="str">
        <f>VLOOKUP(Table_ExternalData_16[[#This Row],[ManufacturerId]],Blagovna!A:B,2,0)</f>
        <v>Delock</v>
      </c>
    </row>
    <row r="1232" spans="1:3" x14ac:dyDescent="0.25">
      <c r="A1232">
        <v>5952</v>
      </c>
      <c r="B1232">
        <v>421</v>
      </c>
      <c r="C1232" t="str">
        <f>VLOOKUP(Table_ExternalData_16[[#This Row],[ManufacturerId]],Blagovna!A:B,2,0)</f>
        <v>Delock</v>
      </c>
    </row>
    <row r="1233" spans="1:3" x14ac:dyDescent="0.25">
      <c r="A1233">
        <v>7742</v>
      </c>
      <c r="B1233">
        <v>421</v>
      </c>
      <c r="C1233" t="str">
        <f>VLOOKUP(Table_ExternalData_16[[#This Row],[ManufacturerId]],Blagovna!A:B,2,0)</f>
        <v>Delock</v>
      </c>
    </row>
    <row r="1234" spans="1:3" x14ac:dyDescent="0.25">
      <c r="A1234">
        <v>12658</v>
      </c>
      <c r="B1234">
        <v>421</v>
      </c>
      <c r="C1234" t="str">
        <f>VLOOKUP(Table_ExternalData_16[[#This Row],[ManufacturerId]],Blagovna!A:B,2,0)</f>
        <v>Delock</v>
      </c>
    </row>
    <row r="1235" spans="1:3" x14ac:dyDescent="0.25">
      <c r="A1235">
        <v>6108</v>
      </c>
      <c r="B1235">
        <v>421</v>
      </c>
      <c r="C1235" t="str">
        <f>VLOOKUP(Table_ExternalData_16[[#This Row],[ManufacturerId]],Blagovna!A:B,2,0)</f>
        <v>Delock</v>
      </c>
    </row>
    <row r="1236" spans="1:3" x14ac:dyDescent="0.25">
      <c r="A1236">
        <v>6052</v>
      </c>
      <c r="B1236">
        <v>421</v>
      </c>
      <c r="C1236" t="str">
        <f>VLOOKUP(Table_ExternalData_16[[#This Row],[ManufacturerId]],Blagovna!A:B,2,0)</f>
        <v>Delock</v>
      </c>
    </row>
    <row r="1237" spans="1:3" x14ac:dyDescent="0.25">
      <c r="A1237">
        <v>12671</v>
      </c>
      <c r="B1237">
        <v>421</v>
      </c>
      <c r="C1237" t="str">
        <f>VLOOKUP(Table_ExternalData_16[[#This Row],[ManufacturerId]],Blagovna!A:B,2,0)</f>
        <v>Delock</v>
      </c>
    </row>
    <row r="1238" spans="1:3" x14ac:dyDescent="0.25">
      <c r="A1238">
        <v>12663</v>
      </c>
      <c r="B1238">
        <v>421</v>
      </c>
      <c r="C1238" t="str">
        <f>VLOOKUP(Table_ExternalData_16[[#This Row],[ManufacturerId]],Blagovna!A:B,2,0)</f>
        <v>Delock</v>
      </c>
    </row>
    <row r="1239" spans="1:3" x14ac:dyDescent="0.25">
      <c r="A1239">
        <v>12353</v>
      </c>
      <c r="B1239">
        <v>421</v>
      </c>
      <c r="C1239" t="str">
        <f>VLOOKUP(Table_ExternalData_16[[#This Row],[ManufacturerId]],Blagovna!A:B,2,0)</f>
        <v>Delock</v>
      </c>
    </row>
    <row r="1240" spans="1:3" x14ac:dyDescent="0.25">
      <c r="A1240">
        <v>12351</v>
      </c>
      <c r="B1240">
        <v>421</v>
      </c>
      <c r="C1240" t="str">
        <f>VLOOKUP(Table_ExternalData_16[[#This Row],[ManufacturerId]],Blagovna!A:B,2,0)</f>
        <v>Delock</v>
      </c>
    </row>
    <row r="1241" spans="1:3" x14ac:dyDescent="0.25">
      <c r="A1241">
        <v>10110</v>
      </c>
      <c r="B1241">
        <v>421</v>
      </c>
      <c r="C1241" t="str">
        <f>VLOOKUP(Table_ExternalData_16[[#This Row],[ManufacturerId]],Blagovna!A:B,2,0)</f>
        <v>Delock</v>
      </c>
    </row>
    <row r="1242" spans="1:3" x14ac:dyDescent="0.25">
      <c r="A1242">
        <v>9905</v>
      </c>
      <c r="B1242">
        <v>421</v>
      </c>
      <c r="C1242" t="str">
        <f>VLOOKUP(Table_ExternalData_16[[#This Row],[ManufacturerId]],Blagovna!A:B,2,0)</f>
        <v>Delock</v>
      </c>
    </row>
    <row r="1243" spans="1:3" x14ac:dyDescent="0.25">
      <c r="A1243">
        <v>9064</v>
      </c>
      <c r="B1243">
        <v>421</v>
      </c>
      <c r="C1243" t="str">
        <f>VLOOKUP(Table_ExternalData_16[[#This Row],[ManufacturerId]],Blagovna!A:B,2,0)</f>
        <v>Delock</v>
      </c>
    </row>
    <row r="1244" spans="1:3" x14ac:dyDescent="0.25">
      <c r="A1244">
        <v>9057</v>
      </c>
      <c r="B1244">
        <v>421</v>
      </c>
      <c r="C1244" t="str">
        <f>VLOOKUP(Table_ExternalData_16[[#This Row],[ManufacturerId]],Blagovna!A:B,2,0)</f>
        <v>Delock</v>
      </c>
    </row>
    <row r="1245" spans="1:3" x14ac:dyDescent="0.25">
      <c r="A1245">
        <v>9055</v>
      </c>
      <c r="B1245">
        <v>421</v>
      </c>
      <c r="C1245" t="str">
        <f>VLOOKUP(Table_ExternalData_16[[#This Row],[ManufacturerId]],Blagovna!A:B,2,0)</f>
        <v>Delock</v>
      </c>
    </row>
    <row r="1246" spans="1:3" x14ac:dyDescent="0.25">
      <c r="A1246">
        <v>7734</v>
      </c>
      <c r="B1246">
        <v>421</v>
      </c>
      <c r="C1246" t="str">
        <f>VLOOKUP(Table_ExternalData_16[[#This Row],[ManufacturerId]],Blagovna!A:B,2,0)</f>
        <v>Delock</v>
      </c>
    </row>
    <row r="1247" spans="1:3" x14ac:dyDescent="0.25">
      <c r="A1247">
        <v>7714</v>
      </c>
      <c r="B1247">
        <v>421</v>
      </c>
      <c r="C1247" t="str">
        <f>VLOOKUP(Table_ExternalData_16[[#This Row],[ManufacturerId]],Blagovna!A:B,2,0)</f>
        <v>Delock</v>
      </c>
    </row>
    <row r="1248" spans="1:3" x14ac:dyDescent="0.25">
      <c r="A1248">
        <v>7462</v>
      </c>
      <c r="B1248">
        <v>421</v>
      </c>
      <c r="C1248" t="str">
        <f>VLOOKUP(Table_ExternalData_16[[#This Row],[ManufacturerId]],Blagovna!A:B,2,0)</f>
        <v>Delock</v>
      </c>
    </row>
    <row r="1249" spans="1:3" x14ac:dyDescent="0.25">
      <c r="A1249">
        <v>7437</v>
      </c>
      <c r="B1249">
        <v>421</v>
      </c>
      <c r="C1249" t="str">
        <f>VLOOKUP(Table_ExternalData_16[[#This Row],[ManufacturerId]],Blagovna!A:B,2,0)</f>
        <v>Delock</v>
      </c>
    </row>
    <row r="1250" spans="1:3" x14ac:dyDescent="0.25">
      <c r="A1250">
        <v>5589</v>
      </c>
      <c r="B1250">
        <v>421</v>
      </c>
      <c r="C1250" t="str">
        <f>VLOOKUP(Table_ExternalData_16[[#This Row],[ManufacturerId]],Blagovna!A:B,2,0)</f>
        <v>Delock</v>
      </c>
    </row>
    <row r="1251" spans="1:3" x14ac:dyDescent="0.25">
      <c r="A1251">
        <v>12727</v>
      </c>
      <c r="B1251">
        <v>421</v>
      </c>
      <c r="C1251" t="str">
        <f>VLOOKUP(Table_ExternalData_16[[#This Row],[ManufacturerId]],Blagovna!A:B,2,0)</f>
        <v>Delock</v>
      </c>
    </row>
    <row r="1252" spans="1:3" x14ac:dyDescent="0.25">
      <c r="A1252">
        <v>12728</v>
      </c>
      <c r="B1252">
        <v>421</v>
      </c>
      <c r="C1252" t="str">
        <f>VLOOKUP(Table_ExternalData_16[[#This Row],[ManufacturerId]],Blagovna!A:B,2,0)</f>
        <v>Delock</v>
      </c>
    </row>
    <row r="1253" spans="1:3" x14ac:dyDescent="0.25">
      <c r="A1253">
        <v>12815</v>
      </c>
      <c r="B1253">
        <v>421</v>
      </c>
      <c r="C1253" t="str">
        <f>VLOOKUP(Table_ExternalData_16[[#This Row],[ManufacturerId]],Blagovna!A:B,2,0)</f>
        <v>Delock</v>
      </c>
    </row>
    <row r="1254" spans="1:3" x14ac:dyDescent="0.25">
      <c r="A1254">
        <v>12816</v>
      </c>
      <c r="B1254">
        <v>421</v>
      </c>
      <c r="C1254" t="str">
        <f>VLOOKUP(Table_ExternalData_16[[#This Row],[ManufacturerId]],Blagovna!A:B,2,0)</f>
        <v>Delock</v>
      </c>
    </row>
    <row r="1255" spans="1:3" x14ac:dyDescent="0.25">
      <c r="A1255">
        <v>12833</v>
      </c>
      <c r="B1255">
        <v>421</v>
      </c>
      <c r="C1255" t="str">
        <f>VLOOKUP(Table_ExternalData_16[[#This Row],[ManufacturerId]],Blagovna!A:B,2,0)</f>
        <v>Delock</v>
      </c>
    </row>
    <row r="1256" spans="1:3" x14ac:dyDescent="0.25">
      <c r="A1256">
        <v>12834</v>
      </c>
      <c r="B1256">
        <v>421</v>
      </c>
      <c r="C1256" t="str">
        <f>VLOOKUP(Table_ExternalData_16[[#This Row],[ManufacturerId]],Blagovna!A:B,2,0)</f>
        <v>Delock</v>
      </c>
    </row>
    <row r="1257" spans="1:3" x14ac:dyDescent="0.25">
      <c r="A1257">
        <v>12826</v>
      </c>
      <c r="B1257">
        <v>421</v>
      </c>
      <c r="C1257" t="str">
        <f>VLOOKUP(Table_ExternalData_16[[#This Row],[ManufacturerId]],Blagovna!A:B,2,0)</f>
        <v>Delock</v>
      </c>
    </row>
    <row r="1258" spans="1:3" x14ac:dyDescent="0.25">
      <c r="A1258">
        <v>6978</v>
      </c>
      <c r="B1258">
        <v>422</v>
      </c>
      <c r="C1258" t="str">
        <f>VLOOKUP(Table_ExternalData_16[[#This Row],[ManufacturerId]],Blagovna!A:B,2,0)</f>
        <v>Digitus</v>
      </c>
    </row>
    <row r="1259" spans="1:3" x14ac:dyDescent="0.25">
      <c r="A1259">
        <v>6952</v>
      </c>
      <c r="B1259">
        <v>422</v>
      </c>
      <c r="C1259" t="str">
        <f>VLOOKUP(Table_ExternalData_16[[#This Row],[ManufacturerId]],Blagovna!A:B,2,0)</f>
        <v>Digitus</v>
      </c>
    </row>
    <row r="1260" spans="1:3" x14ac:dyDescent="0.25">
      <c r="A1260">
        <v>8107</v>
      </c>
      <c r="B1260">
        <v>422</v>
      </c>
      <c r="C1260" t="str">
        <f>VLOOKUP(Table_ExternalData_16[[#This Row],[ManufacturerId]],Blagovna!A:B,2,0)</f>
        <v>Digitus</v>
      </c>
    </row>
    <row r="1261" spans="1:3" x14ac:dyDescent="0.25">
      <c r="A1261">
        <v>6955</v>
      </c>
      <c r="B1261">
        <v>422</v>
      </c>
      <c r="C1261" t="str">
        <f>VLOOKUP(Table_ExternalData_16[[#This Row],[ManufacturerId]],Blagovna!A:B,2,0)</f>
        <v>Digitus</v>
      </c>
    </row>
    <row r="1262" spans="1:3" x14ac:dyDescent="0.25">
      <c r="A1262">
        <v>7038</v>
      </c>
      <c r="B1262">
        <v>422</v>
      </c>
      <c r="C1262" t="str">
        <f>VLOOKUP(Table_ExternalData_16[[#This Row],[ManufacturerId]],Blagovna!A:B,2,0)</f>
        <v>Digitus</v>
      </c>
    </row>
    <row r="1263" spans="1:3" x14ac:dyDescent="0.25">
      <c r="A1263">
        <v>8008</v>
      </c>
      <c r="B1263">
        <v>422</v>
      </c>
      <c r="C1263" t="str">
        <f>VLOOKUP(Table_ExternalData_16[[#This Row],[ManufacturerId]],Blagovna!A:B,2,0)</f>
        <v>Digitus</v>
      </c>
    </row>
    <row r="1264" spans="1:3" x14ac:dyDescent="0.25">
      <c r="A1264">
        <v>7758</v>
      </c>
      <c r="B1264">
        <v>422</v>
      </c>
      <c r="C1264" t="str">
        <f>VLOOKUP(Table_ExternalData_16[[#This Row],[ManufacturerId]],Blagovna!A:B,2,0)</f>
        <v>Digitus</v>
      </c>
    </row>
    <row r="1265" spans="1:3" x14ac:dyDescent="0.25">
      <c r="A1265">
        <v>9866</v>
      </c>
      <c r="B1265">
        <v>422</v>
      </c>
      <c r="C1265" t="str">
        <f>VLOOKUP(Table_ExternalData_16[[#This Row],[ManufacturerId]],Blagovna!A:B,2,0)</f>
        <v>Digitus</v>
      </c>
    </row>
    <row r="1266" spans="1:3" x14ac:dyDescent="0.25">
      <c r="A1266">
        <v>7039</v>
      </c>
      <c r="B1266">
        <v>422</v>
      </c>
      <c r="C1266" t="str">
        <f>VLOOKUP(Table_ExternalData_16[[#This Row],[ManufacturerId]],Blagovna!A:B,2,0)</f>
        <v>Digitus</v>
      </c>
    </row>
    <row r="1267" spans="1:3" x14ac:dyDescent="0.25">
      <c r="A1267">
        <v>8930</v>
      </c>
      <c r="B1267">
        <v>422</v>
      </c>
      <c r="C1267" t="str">
        <f>VLOOKUP(Table_ExternalData_16[[#This Row],[ManufacturerId]],Blagovna!A:B,2,0)</f>
        <v>Digitus</v>
      </c>
    </row>
    <row r="1268" spans="1:3" x14ac:dyDescent="0.25">
      <c r="A1268">
        <v>7000</v>
      </c>
      <c r="B1268">
        <v>422</v>
      </c>
      <c r="C1268" t="str">
        <f>VLOOKUP(Table_ExternalData_16[[#This Row],[ManufacturerId]],Blagovna!A:B,2,0)</f>
        <v>Digitus</v>
      </c>
    </row>
    <row r="1269" spans="1:3" x14ac:dyDescent="0.25">
      <c r="A1269">
        <v>9854</v>
      </c>
      <c r="B1269">
        <v>422</v>
      </c>
      <c r="C1269" t="str">
        <f>VLOOKUP(Table_ExternalData_16[[#This Row],[ManufacturerId]],Blagovna!A:B,2,0)</f>
        <v>Digitus</v>
      </c>
    </row>
    <row r="1270" spans="1:3" x14ac:dyDescent="0.25">
      <c r="A1270">
        <v>9886</v>
      </c>
      <c r="B1270">
        <v>422</v>
      </c>
      <c r="C1270" t="str">
        <f>VLOOKUP(Table_ExternalData_16[[#This Row],[ManufacturerId]],Blagovna!A:B,2,0)</f>
        <v>Digitus</v>
      </c>
    </row>
    <row r="1271" spans="1:3" x14ac:dyDescent="0.25">
      <c r="A1271">
        <v>8541</v>
      </c>
      <c r="B1271">
        <v>422</v>
      </c>
      <c r="C1271" t="str">
        <f>VLOOKUP(Table_ExternalData_16[[#This Row],[ManufacturerId]],Blagovna!A:B,2,0)</f>
        <v>Digitus</v>
      </c>
    </row>
    <row r="1272" spans="1:3" x14ac:dyDescent="0.25">
      <c r="A1272">
        <v>6966</v>
      </c>
      <c r="B1272">
        <v>422</v>
      </c>
      <c r="C1272" t="str">
        <f>VLOOKUP(Table_ExternalData_16[[#This Row],[ManufacturerId]],Blagovna!A:B,2,0)</f>
        <v>Digitus</v>
      </c>
    </row>
    <row r="1273" spans="1:3" x14ac:dyDescent="0.25">
      <c r="A1273">
        <v>7749</v>
      </c>
      <c r="B1273">
        <v>422</v>
      </c>
      <c r="C1273" t="str">
        <f>VLOOKUP(Table_ExternalData_16[[#This Row],[ManufacturerId]],Blagovna!A:B,2,0)</f>
        <v>Digitus</v>
      </c>
    </row>
    <row r="1274" spans="1:3" x14ac:dyDescent="0.25">
      <c r="A1274">
        <v>8015</v>
      </c>
      <c r="B1274">
        <v>422</v>
      </c>
      <c r="C1274" t="str">
        <f>VLOOKUP(Table_ExternalData_16[[#This Row],[ManufacturerId]],Blagovna!A:B,2,0)</f>
        <v>Digitus</v>
      </c>
    </row>
    <row r="1275" spans="1:3" x14ac:dyDescent="0.25">
      <c r="A1275">
        <v>7043</v>
      </c>
      <c r="B1275">
        <v>422</v>
      </c>
      <c r="C1275" t="str">
        <f>VLOOKUP(Table_ExternalData_16[[#This Row],[ManufacturerId]],Blagovna!A:B,2,0)</f>
        <v>Digitus</v>
      </c>
    </row>
    <row r="1276" spans="1:3" x14ac:dyDescent="0.25">
      <c r="A1276">
        <v>9841</v>
      </c>
      <c r="B1276">
        <v>422</v>
      </c>
      <c r="C1276" t="str">
        <f>VLOOKUP(Table_ExternalData_16[[#This Row],[ManufacturerId]],Blagovna!A:B,2,0)</f>
        <v>Digitus</v>
      </c>
    </row>
    <row r="1277" spans="1:3" x14ac:dyDescent="0.25">
      <c r="A1277">
        <v>7023</v>
      </c>
      <c r="B1277">
        <v>422</v>
      </c>
      <c r="C1277" t="str">
        <f>VLOOKUP(Table_ExternalData_16[[#This Row],[ManufacturerId]],Blagovna!A:B,2,0)</f>
        <v>Digitus</v>
      </c>
    </row>
    <row r="1278" spans="1:3" x14ac:dyDescent="0.25">
      <c r="A1278">
        <v>9044</v>
      </c>
      <c r="B1278">
        <v>422</v>
      </c>
      <c r="C1278" t="str">
        <f>VLOOKUP(Table_ExternalData_16[[#This Row],[ManufacturerId]],Blagovna!A:B,2,0)</f>
        <v>Digitus</v>
      </c>
    </row>
    <row r="1279" spans="1:3" x14ac:dyDescent="0.25">
      <c r="A1279">
        <v>8925</v>
      </c>
      <c r="B1279">
        <v>422</v>
      </c>
      <c r="C1279" t="str">
        <f>VLOOKUP(Table_ExternalData_16[[#This Row],[ManufacturerId]],Blagovna!A:B,2,0)</f>
        <v>Digitus</v>
      </c>
    </row>
    <row r="1280" spans="1:3" x14ac:dyDescent="0.25">
      <c r="A1280">
        <v>7037</v>
      </c>
      <c r="B1280">
        <v>422</v>
      </c>
      <c r="C1280" t="str">
        <f>VLOOKUP(Table_ExternalData_16[[#This Row],[ManufacturerId]],Blagovna!A:B,2,0)</f>
        <v>Digitus</v>
      </c>
    </row>
    <row r="1281" spans="1:3" x14ac:dyDescent="0.25">
      <c r="A1281">
        <v>9951</v>
      </c>
      <c r="B1281">
        <v>422</v>
      </c>
      <c r="C1281" t="str">
        <f>VLOOKUP(Table_ExternalData_16[[#This Row],[ManufacturerId]],Blagovna!A:B,2,0)</f>
        <v>Digitus</v>
      </c>
    </row>
    <row r="1282" spans="1:3" x14ac:dyDescent="0.25">
      <c r="A1282">
        <v>9050</v>
      </c>
      <c r="B1282">
        <v>422</v>
      </c>
      <c r="C1282" t="str">
        <f>VLOOKUP(Table_ExternalData_16[[#This Row],[ManufacturerId]],Blagovna!A:B,2,0)</f>
        <v>Digitus</v>
      </c>
    </row>
    <row r="1283" spans="1:3" x14ac:dyDescent="0.25">
      <c r="A1283">
        <v>8931</v>
      </c>
      <c r="B1283">
        <v>422</v>
      </c>
      <c r="C1283" t="str">
        <f>VLOOKUP(Table_ExternalData_16[[#This Row],[ManufacturerId]],Blagovna!A:B,2,0)</f>
        <v>Digitus</v>
      </c>
    </row>
    <row r="1284" spans="1:3" x14ac:dyDescent="0.25">
      <c r="A1284">
        <v>8093</v>
      </c>
      <c r="B1284">
        <v>422</v>
      </c>
      <c r="C1284" t="str">
        <f>VLOOKUP(Table_ExternalData_16[[#This Row],[ManufacturerId]],Blagovna!A:B,2,0)</f>
        <v>Digitus</v>
      </c>
    </row>
    <row r="1285" spans="1:3" x14ac:dyDescent="0.25">
      <c r="A1285">
        <v>8632</v>
      </c>
      <c r="B1285">
        <v>422</v>
      </c>
      <c r="C1285" t="str">
        <f>VLOOKUP(Table_ExternalData_16[[#This Row],[ManufacturerId]],Blagovna!A:B,2,0)</f>
        <v>Digitus</v>
      </c>
    </row>
    <row r="1286" spans="1:3" x14ac:dyDescent="0.25">
      <c r="A1286">
        <v>8779</v>
      </c>
      <c r="B1286">
        <v>422</v>
      </c>
      <c r="C1286" t="str">
        <f>VLOOKUP(Table_ExternalData_16[[#This Row],[ManufacturerId]],Blagovna!A:B,2,0)</f>
        <v>Digitus</v>
      </c>
    </row>
    <row r="1287" spans="1:3" x14ac:dyDescent="0.25">
      <c r="A1287">
        <v>7018</v>
      </c>
      <c r="B1287">
        <v>422</v>
      </c>
      <c r="C1287" t="str">
        <f>VLOOKUP(Table_ExternalData_16[[#This Row],[ManufacturerId]],Blagovna!A:B,2,0)</f>
        <v>Digitus</v>
      </c>
    </row>
    <row r="1288" spans="1:3" x14ac:dyDescent="0.25">
      <c r="A1288">
        <v>7774</v>
      </c>
      <c r="B1288">
        <v>422</v>
      </c>
      <c r="C1288" t="str">
        <f>VLOOKUP(Table_ExternalData_16[[#This Row],[ManufacturerId]],Blagovna!A:B,2,0)</f>
        <v>Digitus</v>
      </c>
    </row>
    <row r="1289" spans="1:3" x14ac:dyDescent="0.25">
      <c r="A1289">
        <v>7020</v>
      </c>
      <c r="B1289">
        <v>422</v>
      </c>
      <c r="C1289" t="str">
        <f>VLOOKUP(Table_ExternalData_16[[#This Row],[ManufacturerId]],Blagovna!A:B,2,0)</f>
        <v>Digitus</v>
      </c>
    </row>
    <row r="1290" spans="1:3" x14ac:dyDescent="0.25">
      <c r="A1290">
        <v>7565</v>
      </c>
      <c r="B1290">
        <v>422</v>
      </c>
      <c r="C1290" t="str">
        <f>VLOOKUP(Table_ExternalData_16[[#This Row],[ManufacturerId]],Blagovna!A:B,2,0)</f>
        <v>Digitus</v>
      </c>
    </row>
    <row r="1291" spans="1:3" x14ac:dyDescent="0.25">
      <c r="A1291">
        <v>7507</v>
      </c>
      <c r="B1291">
        <v>422</v>
      </c>
      <c r="C1291" t="str">
        <f>VLOOKUP(Table_ExternalData_16[[#This Row],[ManufacturerId]],Blagovna!A:B,2,0)</f>
        <v>Digitus</v>
      </c>
    </row>
    <row r="1292" spans="1:3" x14ac:dyDescent="0.25">
      <c r="A1292">
        <v>7395</v>
      </c>
      <c r="B1292">
        <v>422</v>
      </c>
      <c r="C1292" t="str">
        <f>VLOOKUP(Table_ExternalData_16[[#This Row],[ManufacturerId]],Blagovna!A:B,2,0)</f>
        <v>Digitus</v>
      </c>
    </row>
    <row r="1293" spans="1:3" x14ac:dyDescent="0.25">
      <c r="A1293">
        <v>9838</v>
      </c>
      <c r="B1293">
        <v>422</v>
      </c>
      <c r="C1293" t="str">
        <f>VLOOKUP(Table_ExternalData_16[[#This Row],[ManufacturerId]],Blagovna!A:B,2,0)</f>
        <v>Digitus</v>
      </c>
    </row>
    <row r="1294" spans="1:3" x14ac:dyDescent="0.25">
      <c r="A1294">
        <v>6014</v>
      </c>
      <c r="B1294">
        <v>422</v>
      </c>
      <c r="C1294" t="str">
        <f>VLOOKUP(Table_ExternalData_16[[#This Row],[ManufacturerId]],Blagovna!A:B,2,0)</f>
        <v>Digitus</v>
      </c>
    </row>
    <row r="1295" spans="1:3" x14ac:dyDescent="0.25">
      <c r="A1295">
        <v>8019</v>
      </c>
      <c r="B1295">
        <v>422</v>
      </c>
      <c r="C1295" t="str">
        <f>VLOOKUP(Table_ExternalData_16[[#This Row],[ManufacturerId]],Blagovna!A:B,2,0)</f>
        <v>Digitus</v>
      </c>
    </row>
    <row r="1296" spans="1:3" x14ac:dyDescent="0.25">
      <c r="A1296">
        <v>8415</v>
      </c>
      <c r="B1296">
        <v>422</v>
      </c>
      <c r="C1296" t="str">
        <f>VLOOKUP(Table_ExternalData_16[[#This Row],[ManufacturerId]],Blagovna!A:B,2,0)</f>
        <v>Digitus</v>
      </c>
    </row>
    <row r="1297" spans="1:3" x14ac:dyDescent="0.25">
      <c r="A1297">
        <v>10287</v>
      </c>
      <c r="B1297">
        <v>422</v>
      </c>
      <c r="C1297" t="str">
        <f>VLOOKUP(Table_ExternalData_16[[#This Row],[ManufacturerId]],Blagovna!A:B,2,0)</f>
        <v>Digitus</v>
      </c>
    </row>
    <row r="1298" spans="1:3" x14ac:dyDescent="0.25">
      <c r="A1298">
        <v>9027</v>
      </c>
      <c r="B1298">
        <v>422</v>
      </c>
      <c r="C1298" t="str">
        <f>VLOOKUP(Table_ExternalData_16[[#This Row],[ManufacturerId]],Blagovna!A:B,2,0)</f>
        <v>Digitus</v>
      </c>
    </row>
    <row r="1299" spans="1:3" x14ac:dyDescent="0.25">
      <c r="A1299">
        <v>9892</v>
      </c>
      <c r="B1299">
        <v>422</v>
      </c>
      <c r="C1299" t="str">
        <f>VLOOKUP(Table_ExternalData_16[[#This Row],[ManufacturerId]],Blagovna!A:B,2,0)</f>
        <v>Digitus</v>
      </c>
    </row>
    <row r="1300" spans="1:3" x14ac:dyDescent="0.25">
      <c r="A1300">
        <v>9924</v>
      </c>
      <c r="B1300">
        <v>422</v>
      </c>
      <c r="C1300" t="str">
        <f>VLOOKUP(Table_ExternalData_16[[#This Row],[ManufacturerId]],Blagovna!A:B,2,0)</f>
        <v>Digitus</v>
      </c>
    </row>
    <row r="1301" spans="1:3" x14ac:dyDescent="0.25">
      <c r="A1301">
        <v>7505</v>
      </c>
      <c r="B1301">
        <v>422</v>
      </c>
      <c r="C1301" t="str">
        <f>VLOOKUP(Table_ExternalData_16[[#This Row],[ManufacturerId]],Blagovna!A:B,2,0)</f>
        <v>Digitus</v>
      </c>
    </row>
    <row r="1302" spans="1:3" x14ac:dyDescent="0.25">
      <c r="A1302">
        <v>7369</v>
      </c>
      <c r="B1302">
        <v>422</v>
      </c>
      <c r="C1302" t="str">
        <f>VLOOKUP(Table_ExternalData_16[[#This Row],[ManufacturerId]],Blagovna!A:B,2,0)</f>
        <v>Digitus</v>
      </c>
    </row>
    <row r="1303" spans="1:3" x14ac:dyDescent="0.25">
      <c r="A1303">
        <v>9899</v>
      </c>
      <c r="B1303">
        <v>422</v>
      </c>
      <c r="C1303" t="str">
        <f>VLOOKUP(Table_ExternalData_16[[#This Row],[ManufacturerId]],Blagovna!A:B,2,0)</f>
        <v>Digitus</v>
      </c>
    </row>
    <row r="1304" spans="1:3" x14ac:dyDescent="0.25">
      <c r="A1304">
        <v>6967</v>
      </c>
      <c r="B1304">
        <v>422</v>
      </c>
      <c r="C1304" t="str">
        <f>VLOOKUP(Table_ExternalData_16[[#This Row],[ManufacturerId]],Blagovna!A:B,2,0)</f>
        <v>Digitus</v>
      </c>
    </row>
    <row r="1305" spans="1:3" x14ac:dyDescent="0.25">
      <c r="A1305">
        <v>7019</v>
      </c>
      <c r="B1305">
        <v>422</v>
      </c>
      <c r="C1305" t="str">
        <f>VLOOKUP(Table_ExternalData_16[[#This Row],[ManufacturerId]],Blagovna!A:B,2,0)</f>
        <v>Digitus</v>
      </c>
    </row>
    <row r="1306" spans="1:3" x14ac:dyDescent="0.25">
      <c r="A1306">
        <v>8783</v>
      </c>
      <c r="B1306">
        <v>422</v>
      </c>
      <c r="C1306" t="str">
        <f>VLOOKUP(Table_ExternalData_16[[#This Row],[ManufacturerId]],Blagovna!A:B,2,0)</f>
        <v>Digitus</v>
      </c>
    </row>
    <row r="1307" spans="1:3" x14ac:dyDescent="0.25">
      <c r="A1307">
        <v>7014</v>
      </c>
      <c r="B1307">
        <v>422</v>
      </c>
      <c r="C1307" t="str">
        <f>VLOOKUP(Table_ExternalData_16[[#This Row],[ManufacturerId]],Blagovna!A:B,2,0)</f>
        <v>Digitus</v>
      </c>
    </row>
    <row r="1308" spans="1:3" x14ac:dyDescent="0.25">
      <c r="A1308">
        <v>8721</v>
      </c>
      <c r="B1308">
        <v>422</v>
      </c>
      <c r="C1308" t="str">
        <f>VLOOKUP(Table_ExternalData_16[[#This Row],[ManufacturerId]],Blagovna!A:B,2,0)</f>
        <v>Digitus</v>
      </c>
    </row>
    <row r="1309" spans="1:3" x14ac:dyDescent="0.25">
      <c r="A1309">
        <v>6980</v>
      </c>
      <c r="B1309">
        <v>422</v>
      </c>
      <c r="C1309" t="str">
        <f>VLOOKUP(Table_ExternalData_16[[#This Row],[ManufacturerId]],Blagovna!A:B,2,0)</f>
        <v>Digitus</v>
      </c>
    </row>
    <row r="1310" spans="1:3" x14ac:dyDescent="0.25">
      <c r="A1310">
        <v>9811</v>
      </c>
      <c r="B1310">
        <v>422</v>
      </c>
      <c r="C1310" t="str">
        <f>VLOOKUP(Table_ExternalData_16[[#This Row],[ManufacturerId]],Blagovna!A:B,2,0)</f>
        <v>Digitus</v>
      </c>
    </row>
    <row r="1311" spans="1:3" x14ac:dyDescent="0.25">
      <c r="A1311">
        <v>10108</v>
      </c>
      <c r="B1311">
        <v>422</v>
      </c>
      <c r="C1311" t="str">
        <f>VLOOKUP(Table_ExternalData_16[[#This Row],[ManufacturerId]],Blagovna!A:B,2,0)</f>
        <v>Digitus</v>
      </c>
    </row>
    <row r="1312" spans="1:3" x14ac:dyDescent="0.25">
      <c r="A1312">
        <v>8776</v>
      </c>
      <c r="B1312">
        <v>422</v>
      </c>
      <c r="C1312" t="str">
        <f>VLOOKUP(Table_ExternalData_16[[#This Row],[ManufacturerId]],Blagovna!A:B,2,0)</f>
        <v>Digitus</v>
      </c>
    </row>
    <row r="1313" spans="1:3" x14ac:dyDescent="0.25">
      <c r="A1313">
        <v>8673</v>
      </c>
      <c r="B1313">
        <v>422</v>
      </c>
      <c r="C1313" t="str">
        <f>VLOOKUP(Table_ExternalData_16[[#This Row],[ManufacturerId]],Blagovna!A:B,2,0)</f>
        <v>Digitus</v>
      </c>
    </row>
    <row r="1314" spans="1:3" x14ac:dyDescent="0.25">
      <c r="A1314">
        <v>8549</v>
      </c>
      <c r="B1314">
        <v>422</v>
      </c>
      <c r="C1314" t="str">
        <f>VLOOKUP(Table_ExternalData_16[[#This Row],[ManufacturerId]],Blagovna!A:B,2,0)</f>
        <v>Digitus</v>
      </c>
    </row>
    <row r="1315" spans="1:3" x14ac:dyDescent="0.25">
      <c r="A1315">
        <v>8928</v>
      </c>
      <c r="B1315">
        <v>422</v>
      </c>
      <c r="C1315" t="str">
        <f>VLOOKUP(Table_ExternalData_16[[#This Row],[ManufacturerId]],Blagovna!A:B,2,0)</f>
        <v>Digitus</v>
      </c>
    </row>
    <row r="1316" spans="1:3" x14ac:dyDescent="0.25">
      <c r="A1316">
        <v>8616</v>
      </c>
      <c r="B1316">
        <v>422</v>
      </c>
      <c r="C1316" t="str">
        <f>VLOOKUP(Table_ExternalData_16[[#This Row],[ManufacturerId]],Blagovna!A:B,2,0)</f>
        <v>Digitus</v>
      </c>
    </row>
    <row r="1317" spans="1:3" x14ac:dyDescent="0.25">
      <c r="A1317">
        <v>7044</v>
      </c>
      <c r="B1317">
        <v>422</v>
      </c>
      <c r="C1317" t="str">
        <f>VLOOKUP(Table_ExternalData_16[[#This Row],[ManufacturerId]],Blagovna!A:B,2,0)</f>
        <v>Digitus</v>
      </c>
    </row>
    <row r="1318" spans="1:3" x14ac:dyDescent="0.25">
      <c r="A1318">
        <v>7757</v>
      </c>
      <c r="B1318">
        <v>422</v>
      </c>
      <c r="C1318" t="str">
        <f>VLOOKUP(Table_ExternalData_16[[#This Row],[ManufacturerId]],Blagovna!A:B,2,0)</f>
        <v>Digitus</v>
      </c>
    </row>
    <row r="1319" spans="1:3" x14ac:dyDescent="0.25">
      <c r="A1319">
        <v>8030</v>
      </c>
      <c r="B1319">
        <v>422</v>
      </c>
      <c r="C1319" t="str">
        <f>VLOOKUP(Table_ExternalData_16[[#This Row],[ManufacturerId]],Blagovna!A:B,2,0)</f>
        <v>Digitus</v>
      </c>
    </row>
    <row r="1320" spans="1:3" x14ac:dyDescent="0.25">
      <c r="A1320">
        <v>8926</v>
      </c>
      <c r="B1320">
        <v>422</v>
      </c>
      <c r="C1320" t="str">
        <f>VLOOKUP(Table_ExternalData_16[[#This Row],[ManufacturerId]],Blagovna!A:B,2,0)</f>
        <v>Digitus</v>
      </c>
    </row>
    <row r="1321" spans="1:3" x14ac:dyDescent="0.25">
      <c r="A1321">
        <v>9876</v>
      </c>
      <c r="B1321">
        <v>422</v>
      </c>
      <c r="C1321" t="str">
        <f>VLOOKUP(Table_ExternalData_16[[#This Row],[ManufacturerId]],Blagovna!A:B,2,0)</f>
        <v>Digitus</v>
      </c>
    </row>
    <row r="1322" spans="1:3" x14ac:dyDescent="0.25">
      <c r="A1322">
        <v>8739</v>
      </c>
      <c r="B1322">
        <v>422</v>
      </c>
      <c r="C1322" t="str">
        <f>VLOOKUP(Table_ExternalData_16[[#This Row],[ManufacturerId]],Blagovna!A:B,2,0)</f>
        <v>Digitus</v>
      </c>
    </row>
    <row r="1323" spans="1:3" x14ac:dyDescent="0.25">
      <c r="A1323">
        <v>8927</v>
      </c>
      <c r="B1323">
        <v>422</v>
      </c>
      <c r="C1323" t="str">
        <f>VLOOKUP(Table_ExternalData_16[[#This Row],[ManufacturerId]],Blagovna!A:B,2,0)</f>
        <v>Digitus</v>
      </c>
    </row>
    <row r="1324" spans="1:3" x14ac:dyDescent="0.25">
      <c r="A1324">
        <v>9850</v>
      </c>
      <c r="B1324">
        <v>422</v>
      </c>
      <c r="C1324" t="str">
        <f>VLOOKUP(Table_ExternalData_16[[#This Row],[ManufacturerId]],Blagovna!A:B,2,0)</f>
        <v>Digitus</v>
      </c>
    </row>
    <row r="1325" spans="1:3" x14ac:dyDescent="0.25">
      <c r="A1325">
        <v>7661</v>
      </c>
      <c r="B1325">
        <v>422</v>
      </c>
      <c r="C1325" t="str">
        <f>VLOOKUP(Table_ExternalData_16[[#This Row],[ManufacturerId]],Blagovna!A:B,2,0)</f>
        <v>Digitus</v>
      </c>
    </row>
    <row r="1326" spans="1:3" x14ac:dyDescent="0.25">
      <c r="A1326">
        <v>8021</v>
      </c>
      <c r="B1326">
        <v>422</v>
      </c>
      <c r="C1326" t="str">
        <f>VLOOKUP(Table_ExternalData_16[[#This Row],[ManufacturerId]],Blagovna!A:B,2,0)</f>
        <v>Digitus</v>
      </c>
    </row>
    <row r="1327" spans="1:3" x14ac:dyDescent="0.25">
      <c r="A1327">
        <v>7715</v>
      </c>
      <c r="B1327">
        <v>422</v>
      </c>
      <c r="C1327" t="str">
        <f>VLOOKUP(Table_ExternalData_16[[#This Row],[ManufacturerId]],Blagovna!A:B,2,0)</f>
        <v>Digitus</v>
      </c>
    </row>
    <row r="1328" spans="1:3" x14ac:dyDescent="0.25">
      <c r="A1328">
        <v>9054</v>
      </c>
      <c r="B1328">
        <v>422</v>
      </c>
      <c r="C1328" t="str">
        <f>VLOOKUP(Table_ExternalData_16[[#This Row],[ManufacturerId]],Blagovna!A:B,2,0)</f>
        <v>Digitus</v>
      </c>
    </row>
    <row r="1329" spans="1:3" x14ac:dyDescent="0.25">
      <c r="A1329">
        <v>9964</v>
      </c>
      <c r="B1329">
        <v>422</v>
      </c>
      <c r="C1329" t="str">
        <f>VLOOKUP(Table_ExternalData_16[[#This Row],[ManufacturerId]],Blagovna!A:B,2,0)</f>
        <v>Digitus</v>
      </c>
    </row>
    <row r="1330" spans="1:3" x14ac:dyDescent="0.25">
      <c r="A1330">
        <v>5644</v>
      </c>
      <c r="B1330">
        <v>422</v>
      </c>
      <c r="C1330" t="str">
        <f>VLOOKUP(Table_ExternalData_16[[#This Row],[ManufacturerId]],Blagovna!A:B,2,0)</f>
        <v>Digitus</v>
      </c>
    </row>
    <row r="1331" spans="1:3" x14ac:dyDescent="0.25">
      <c r="A1331">
        <v>9928</v>
      </c>
      <c r="B1331">
        <v>422</v>
      </c>
      <c r="C1331" t="str">
        <f>VLOOKUP(Table_ExternalData_16[[#This Row],[ManufacturerId]],Blagovna!A:B,2,0)</f>
        <v>Digitus</v>
      </c>
    </row>
    <row r="1332" spans="1:3" x14ac:dyDescent="0.25">
      <c r="A1332">
        <v>7563</v>
      </c>
      <c r="B1332">
        <v>422</v>
      </c>
      <c r="C1332" t="str">
        <f>VLOOKUP(Table_ExternalData_16[[#This Row],[ManufacturerId]],Blagovna!A:B,2,0)</f>
        <v>Digitus</v>
      </c>
    </row>
    <row r="1333" spans="1:3" x14ac:dyDescent="0.25">
      <c r="A1333">
        <v>7555</v>
      </c>
      <c r="B1333">
        <v>422</v>
      </c>
      <c r="C1333" t="str">
        <f>VLOOKUP(Table_ExternalData_16[[#This Row],[ManufacturerId]],Blagovna!A:B,2,0)</f>
        <v>Digitus</v>
      </c>
    </row>
    <row r="1334" spans="1:3" x14ac:dyDescent="0.25">
      <c r="A1334">
        <v>8356</v>
      </c>
      <c r="B1334">
        <v>422</v>
      </c>
      <c r="C1334" t="str">
        <f>VLOOKUP(Table_ExternalData_16[[#This Row],[ManufacturerId]],Blagovna!A:B,2,0)</f>
        <v>Digitus</v>
      </c>
    </row>
    <row r="1335" spans="1:3" x14ac:dyDescent="0.25">
      <c r="A1335">
        <v>7556</v>
      </c>
      <c r="B1335">
        <v>422</v>
      </c>
      <c r="C1335" t="str">
        <f>VLOOKUP(Table_ExternalData_16[[#This Row],[ManufacturerId]],Blagovna!A:B,2,0)</f>
        <v>Digitus</v>
      </c>
    </row>
    <row r="1336" spans="1:3" x14ac:dyDescent="0.25">
      <c r="A1336">
        <v>9920</v>
      </c>
      <c r="B1336">
        <v>422</v>
      </c>
      <c r="C1336" t="str">
        <f>VLOOKUP(Table_ExternalData_16[[#This Row],[ManufacturerId]],Blagovna!A:B,2,0)</f>
        <v>Digitus</v>
      </c>
    </row>
    <row r="1337" spans="1:3" x14ac:dyDescent="0.25">
      <c r="A1337">
        <v>8614</v>
      </c>
      <c r="B1337">
        <v>422</v>
      </c>
      <c r="C1337" t="str">
        <f>VLOOKUP(Table_ExternalData_16[[#This Row],[ManufacturerId]],Blagovna!A:B,2,0)</f>
        <v>Digitus</v>
      </c>
    </row>
    <row r="1338" spans="1:3" x14ac:dyDescent="0.25">
      <c r="A1338">
        <v>8090</v>
      </c>
      <c r="B1338">
        <v>422</v>
      </c>
      <c r="C1338" t="str">
        <f>VLOOKUP(Table_ExternalData_16[[#This Row],[ManufacturerId]],Blagovna!A:B,2,0)</f>
        <v>Digitus</v>
      </c>
    </row>
    <row r="1339" spans="1:3" x14ac:dyDescent="0.25">
      <c r="A1339">
        <v>8713</v>
      </c>
      <c r="B1339">
        <v>422</v>
      </c>
      <c r="C1339" t="str">
        <f>VLOOKUP(Table_ExternalData_16[[#This Row],[ManufacturerId]],Blagovna!A:B,2,0)</f>
        <v>Digitus</v>
      </c>
    </row>
    <row r="1340" spans="1:3" x14ac:dyDescent="0.25">
      <c r="A1340">
        <v>9066</v>
      </c>
      <c r="B1340">
        <v>422</v>
      </c>
      <c r="C1340" t="str">
        <f>VLOOKUP(Table_ExternalData_16[[#This Row],[ManufacturerId]],Blagovna!A:B,2,0)</f>
        <v>Digitus</v>
      </c>
    </row>
    <row r="1341" spans="1:3" x14ac:dyDescent="0.25">
      <c r="A1341">
        <v>6963</v>
      </c>
      <c r="B1341">
        <v>422</v>
      </c>
      <c r="C1341" t="str">
        <f>VLOOKUP(Table_ExternalData_16[[#This Row],[ManufacturerId]],Blagovna!A:B,2,0)</f>
        <v>Digitus</v>
      </c>
    </row>
    <row r="1342" spans="1:3" x14ac:dyDescent="0.25">
      <c r="A1342">
        <v>8619</v>
      </c>
      <c r="B1342">
        <v>422</v>
      </c>
      <c r="C1342" t="str">
        <f>VLOOKUP(Table_ExternalData_16[[#This Row],[ManufacturerId]],Blagovna!A:B,2,0)</f>
        <v>Digitus</v>
      </c>
    </row>
    <row r="1343" spans="1:3" x14ac:dyDescent="0.25">
      <c r="A1343">
        <v>8642</v>
      </c>
      <c r="B1343">
        <v>422</v>
      </c>
      <c r="C1343" t="str">
        <f>VLOOKUP(Table_ExternalData_16[[#This Row],[ManufacturerId]],Blagovna!A:B,2,0)</f>
        <v>Digitus</v>
      </c>
    </row>
    <row r="1344" spans="1:3" x14ac:dyDescent="0.25">
      <c r="A1344">
        <v>6061</v>
      </c>
      <c r="B1344">
        <v>422</v>
      </c>
      <c r="C1344" t="str">
        <f>VLOOKUP(Table_ExternalData_16[[#This Row],[ManufacturerId]],Blagovna!A:B,2,0)</f>
        <v>Digitus</v>
      </c>
    </row>
    <row r="1345" spans="1:3" x14ac:dyDescent="0.25">
      <c r="A1345">
        <v>7510</v>
      </c>
      <c r="B1345">
        <v>422</v>
      </c>
      <c r="C1345" t="str">
        <f>VLOOKUP(Table_ExternalData_16[[#This Row],[ManufacturerId]],Blagovna!A:B,2,0)</f>
        <v>Digitus</v>
      </c>
    </row>
    <row r="1346" spans="1:3" x14ac:dyDescent="0.25">
      <c r="A1346">
        <v>8017</v>
      </c>
      <c r="B1346">
        <v>422</v>
      </c>
      <c r="C1346" t="str">
        <f>VLOOKUP(Table_ExternalData_16[[#This Row],[ManufacturerId]],Blagovna!A:B,2,0)</f>
        <v>Digitus</v>
      </c>
    </row>
    <row r="1347" spans="1:3" x14ac:dyDescent="0.25">
      <c r="A1347">
        <v>9059</v>
      </c>
      <c r="B1347">
        <v>422</v>
      </c>
      <c r="C1347" t="str">
        <f>VLOOKUP(Table_ExternalData_16[[#This Row],[ManufacturerId]],Blagovna!A:B,2,0)</f>
        <v>Digitus</v>
      </c>
    </row>
    <row r="1348" spans="1:3" x14ac:dyDescent="0.25">
      <c r="A1348">
        <v>8069</v>
      </c>
      <c r="B1348">
        <v>422</v>
      </c>
      <c r="C1348" t="str">
        <f>VLOOKUP(Table_ExternalData_16[[#This Row],[ManufacturerId]],Blagovna!A:B,2,0)</f>
        <v>Digitus</v>
      </c>
    </row>
    <row r="1349" spans="1:3" x14ac:dyDescent="0.25">
      <c r="A1349">
        <v>8357</v>
      </c>
      <c r="B1349">
        <v>422</v>
      </c>
      <c r="C1349" t="str">
        <f>VLOOKUP(Table_ExternalData_16[[#This Row],[ManufacturerId]],Blagovna!A:B,2,0)</f>
        <v>Digitus</v>
      </c>
    </row>
    <row r="1350" spans="1:3" x14ac:dyDescent="0.25">
      <c r="A1350">
        <v>9912</v>
      </c>
      <c r="B1350">
        <v>422</v>
      </c>
      <c r="C1350" t="str">
        <f>VLOOKUP(Table_ExternalData_16[[#This Row],[ManufacturerId]],Blagovna!A:B,2,0)</f>
        <v>Digitus</v>
      </c>
    </row>
    <row r="1351" spans="1:3" x14ac:dyDescent="0.25">
      <c r="A1351">
        <v>9929</v>
      </c>
      <c r="B1351">
        <v>422</v>
      </c>
      <c r="C1351" t="str">
        <f>VLOOKUP(Table_ExternalData_16[[#This Row],[ManufacturerId]],Blagovna!A:B,2,0)</f>
        <v>Digitus</v>
      </c>
    </row>
    <row r="1352" spans="1:3" x14ac:dyDescent="0.25">
      <c r="A1352">
        <v>9048</v>
      </c>
      <c r="B1352">
        <v>422</v>
      </c>
      <c r="C1352" t="str">
        <f>VLOOKUP(Table_ExternalData_16[[#This Row],[ManufacturerId]],Blagovna!A:B,2,0)</f>
        <v>Digitus</v>
      </c>
    </row>
    <row r="1353" spans="1:3" x14ac:dyDescent="0.25">
      <c r="A1353">
        <v>9914</v>
      </c>
      <c r="B1353">
        <v>422</v>
      </c>
      <c r="C1353" t="str">
        <f>VLOOKUP(Table_ExternalData_16[[#This Row],[ManufacturerId]],Blagovna!A:B,2,0)</f>
        <v>Digitus</v>
      </c>
    </row>
    <row r="1354" spans="1:3" x14ac:dyDescent="0.25">
      <c r="A1354">
        <v>8705</v>
      </c>
      <c r="B1354">
        <v>422</v>
      </c>
      <c r="C1354" t="str">
        <f>VLOOKUP(Table_ExternalData_16[[#This Row],[ManufacturerId]],Blagovna!A:B,2,0)</f>
        <v>Digitus</v>
      </c>
    </row>
    <row r="1355" spans="1:3" x14ac:dyDescent="0.25">
      <c r="A1355">
        <v>7508</v>
      </c>
      <c r="B1355">
        <v>422</v>
      </c>
      <c r="C1355" t="str">
        <f>VLOOKUP(Table_ExternalData_16[[#This Row],[ManufacturerId]],Blagovna!A:B,2,0)</f>
        <v>Digitus</v>
      </c>
    </row>
    <row r="1356" spans="1:3" x14ac:dyDescent="0.25">
      <c r="A1356">
        <v>8615</v>
      </c>
      <c r="B1356">
        <v>422</v>
      </c>
      <c r="C1356" t="str">
        <f>VLOOKUP(Table_ExternalData_16[[#This Row],[ManufacturerId]],Blagovna!A:B,2,0)</f>
        <v>Digitus</v>
      </c>
    </row>
    <row r="1357" spans="1:3" x14ac:dyDescent="0.25">
      <c r="A1357">
        <v>8730</v>
      </c>
      <c r="B1357">
        <v>422</v>
      </c>
      <c r="C1357" t="str">
        <f>VLOOKUP(Table_ExternalData_16[[#This Row],[ManufacturerId]],Blagovna!A:B,2,0)</f>
        <v>Digitus</v>
      </c>
    </row>
    <row r="1358" spans="1:3" x14ac:dyDescent="0.25">
      <c r="A1358">
        <v>8118</v>
      </c>
      <c r="B1358">
        <v>422</v>
      </c>
      <c r="C1358" t="str">
        <f>VLOOKUP(Table_ExternalData_16[[#This Row],[ManufacturerId]],Blagovna!A:B,2,0)</f>
        <v>Digitus</v>
      </c>
    </row>
    <row r="1359" spans="1:3" x14ac:dyDescent="0.25">
      <c r="A1359">
        <v>9862</v>
      </c>
      <c r="B1359">
        <v>422</v>
      </c>
      <c r="C1359" t="str">
        <f>VLOOKUP(Table_ExternalData_16[[#This Row],[ManufacturerId]],Blagovna!A:B,2,0)</f>
        <v>Digitus</v>
      </c>
    </row>
    <row r="1360" spans="1:3" x14ac:dyDescent="0.25">
      <c r="A1360">
        <v>8753</v>
      </c>
      <c r="B1360">
        <v>422</v>
      </c>
      <c r="C1360" t="str">
        <f>VLOOKUP(Table_ExternalData_16[[#This Row],[ManufacturerId]],Blagovna!A:B,2,0)</f>
        <v>Digitus</v>
      </c>
    </row>
    <row r="1361" spans="1:3" x14ac:dyDescent="0.25">
      <c r="A1361">
        <v>8033</v>
      </c>
      <c r="B1361">
        <v>422</v>
      </c>
      <c r="C1361" t="str">
        <f>VLOOKUP(Table_ExternalData_16[[#This Row],[ManufacturerId]],Blagovna!A:B,2,0)</f>
        <v>Digitus</v>
      </c>
    </row>
    <row r="1362" spans="1:3" x14ac:dyDescent="0.25">
      <c r="A1362">
        <v>7173</v>
      </c>
      <c r="B1362">
        <v>422</v>
      </c>
      <c r="C1362" t="str">
        <f>VLOOKUP(Table_ExternalData_16[[#This Row],[ManufacturerId]],Blagovna!A:B,2,0)</f>
        <v>Digitus</v>
      </c>
    </row>
    <row r="1363" spans="1:3" x14ac:dyDescent="0.25">
      <c r="A1363">
        <v>7002</v>
      </c>
      <c r="B1363">
        <v>422</v>
      </c>
      <c r="C1363" t="str">
        <f>VLOOKUP(Table_ExternalData_16[[#This Row],[ManufacturerId]],Blagovna!A:B,2,0)</f>
        <v>Digitus</v>
      </c>
    </row>
    <row r="1364" spans="1:3" x14ac:dyDescent="0.25">
      <c r="A1364">
        <v>9981</v>
      </c>
      <c r="B1364">
        <v>422</v>
      </c>
      <c r="C1364" t="str">
        <f>VLOOKUP(Table_ExternalData_16[[#This Row],[ManufacturerId]],Blagovna!A:B,2,0)</f>
        <v>Digitus</v>
      </c>
    </row>
    <row r="1365" spans="1:3" x14ac:dyDescent="0.25">
      <c r="A1365">
        <v>6964</v>
      </c>
      <c r="B1365">
        <v>422</v>
      </c>
      <c r="C1365" t="str">
        <f>VLOOKUP(Table_ExternalData_16[[#This Row],[ManufacturerId]],Blagovna!A:B,2,0)</f>
        <v>Digitus</v>
      </c>
    </row>
    <row r="1366" spans="1:3" x14ac:dyDescent="0.25">
      <c r="A1366">
        <v>8691</v>
      </c>
      <c r="B1366">
        <v>422</v>
      </c>
      <c r="C1366" t="str">
        <f>VLOOKUP(Table_ExternalData_16[[#This Row],[ManufacturerId]],Blagovna!A:B,2,0)</f>
        <v>Digitus</v>
      </c>
    </row>
    <row r="1367" spans="1:3" x14ac:dyDescent="0.25">
      <c r="A1367">
        <v>9804</v>
      </c>
      <c r="B1367">
        <v>422</v>
      </c>
      <c r="C1367" t="str">
        <f>VLOOKUP(Table_ExternalData_16[[#This Row],[ManufacturerId]],Blagovna!A:B,2,0)</f>
        <v>Digitus</v>
      </c>
    </row>
    <row r="1368" spans="1:3" x14ac:dyDescent="0.25">
      <c r="A1368">
        <v>11047</v>
      </c>
      <c r="B1368">
        <v>422</v>
      </c>
      <c r="C1368" t="str">
        <f>VLOOKUP(Table_ExternalData_16[[#This Row],[ManufacturerId]],Blagovna!A:B,2,0)</f>
        <v>Digitus</v>
      </c>
    </row>
    <row r="1369" spans="1:3" x14ac:dyDescent="0.25">
      <c r="A1369">
        <v>9824</v>
      </c>
      <c r="B1369">
        <v>422</v>
      </c>
      <c r="C1369" t="str">
        <f>VLOOKUP(Table_ExternalData_16[[#This Row],[ManufacturerId]],Blagovna!A:B,2,0)</f>
        <v>Digitus</v>
      </c>
    </row>
    <row r="1370" spans="1:3" x14ac:dyDescent="0.25">
      <c r="A1370">
        <v>7170</v>
      </c>
      <c r="B1370">
        <v>422</v>
      </c>
      <c r="C1370" t="str">
        <f>VLOOKUP(Table_ExternalData_16[[#This Row],[ManufacturerId]],Blagovna!A:B,2,0)</f>
        <v>Digitus</v>
      </c>
    </row>
    <row r="1371" spans="1:3" x14ac:dyDescent="0.25">
      <c r="A1371">
        <v>9937</v>
      </c>
      <c r="B1371">
        <v>422</v>
      </c>
      <c r="C1371" t="str">
        <f>VLOOKUP(Table_ExternalData_16[[#This Row],[ManufacturerId]],Blagovna!A:B,2,0)</f>
        <v>Digitus</v>
      </c>
    </row>
    <row r="1372" spans="1:3" x14ac:dyDescent="0.25">
      <c r="A1372">
        <v>6975</v>
      </c>
      <c r="B1372">
        <v>422</v>
      </c>
      <c r="C1372" t="str">
        <f>VLOOKUP(Table_ExternalData_16[[#This Row],[ManufacturerId]],Blagovna!A:B,2,0)</f>
        <v>Digitus</v>
      </c>
    </row>
    <row r="1373" spans="1:3" x14ac:dyDescent="0.25">
      <c r="A1373">
        <v>8260</v>
      </c>
      <c r="B1373">
        <v>422</v>
      </c>
      <c r="C1373" t="str">
        <f>VLOOKUP(Table_ExternalData_16[[#This Row],[ManufacturerId]],Blagovna!A:B,2,0)</f>
        <v>Digitus</v>
      </c>
    </row>
    <row r="1374" spans="1:3" x14ac:dyDescent="0.25">
      <c r="A1374">
        <v>10052</v>
      </c>
      <c r="B1374">
        <v>422</v>
      </c>
      <c r="C1374" t="str">
        <f>VLOOKUP(Table_ExternalData_16[[#This Row],[ManufacturerId]],Blagovna!A:B,2,0)</f>
        <v>Digitus</v>
      </c>
    </row>
    <row r="1375" spans="1:3" x14ac:dyDescent="0.25">
      <c r="A1375">
        <v>7998</v>
      </c>
      <c r="B1375">
        <v>422</v>
      </c>
      <c r="C1375" t="str">
        <f>VLOOKUP(Table_ExternalData_16[[#This Row],[ManufacturerId]],Blagovna!A:B,2,0)</f>
        <v>Digitus</v>
      </c>
    </row>
    <row r="1376" spans="1:3" x14ac:dyDescent="0.25">
      <c r="A1376">
        <v>8682</v>
      </c>
      <c r="B1376">
        <v>422</v>
      </c>
      <c r="C1376" t="str">
        <f>VLOOKUP(Table_ExternalData_16[[#This Row],[ManufacturerId]],Blagovna!A:B,2,0)</f>
        <v>Digitus</v>
      </c>
    </row>
    <row r="1377" spans="1:3" x14ac:dyDescent="0.25">
      <c r="A1377">
        <v>8153</v>
      </c>
      <c r="B1377">
        <v>422</v>
      </c>
      <c r="C1377" t="str">
        <f>VLOOKUP(Table_ExternalData_16[[#This Row],[ManufacturerId]],Blagovna!A:B,2,0)</f>
        <v>Digitus</v>
      </c>
    </row>
    <row r="1378" spans="1:3" x14ac:dyDescent="0.25">
      <c r="A1378">
        <v>7435</v>
      </c>
      <c r="B1378">
        <v>422</v>
      </c>
      <c r="C1378" t="str">
        <f>VLOOKUP(Table_ExternalData_16[[#This Row],[ManufacturerId]],Blagovna!A:B,2,0)</f>
        <v>Digitus</v>
      </c>
    </row>
    <row r="1379" spans="1:3" x14ac:dyDescent="0.25">
      <c r="A1379">
        <v>9861</v>
      </c>
      <c r="B1379">
        <v>422</v>
      </c>
      <c r="C1379" t="str">
        <f>VLOOKUP(Table_ExternalData_16[[#This Row],[ManufacturerId]],Blagovna!A:B,2,0)</f>
        <v>Digitus</v>
      </c>
    </row>
    <row r="1380" spans="1:3" x14ac:dyDescent="0.25">
      <c r="A1380">
        <v>7045</v>
      </c>
      <c r="B1380">
        <v>422</v>
      </c>
      <c r="C1380" t="str">
        <f>VLOOKUP(Table_ExternalData_16[[#This Row],[ManufacturerId]],Blagovna!A:B,2,0)</f>
        <v>Digitus</v>
      </c>
    </row>
    <row r="1381" spans="1:3" x14ac:dyDescent="0.25">
      <c r="A1381">
        <v>8798</v>
      </c>
      <c r="B1381">
        <v>422</v>
      </c>
      <c r="C1381" t="str">
        <f>VLOOKUP(Table_ExternalData_16[[#This Row],[ManufacturerId]],Blagovna!A:B,2,0)</f>
        <v>Digitus</v>
      </c>
    </row>
    <row r="1382" spans="1:3" x14ac:dyDescent="0.25">
      <c r="A1382">
        <v>7802</v>
      </c>
      <c r="B1382">
        <v>422</v>
      </c>
      <c r="C1382" t="str">
        <f>VLOOKUP(Table_ExternalData_16[[#This Row],[ManufacturerId]],Blagovna!A:B,2,0)</f>
        <v>Digitus</v>
      </c>
    </row>
    <row r="1383" spans="1:3" x14ac:dyDescent="0.25">
      <c r="A1383">
        <v>5788</v>
      </c>
      <c r="B1383">
        <v>422</v>
      </c>
      <c r="C1383" t="str">
        <f>VLOOKUP(Table_ExternalData_16[[#This Row],[ManufacturerId]],Blagovna!A:B,2,0)</f>
        <v>Digitus</v>
      </c>
    </row>
    <row r="1384" spans="1:3" x14ac:dyDescent="0.25">
      <c r="A1384">
        <v>6993</v>
      </c>
      <c r="B1384">
        <v>422</v>
      </c>
      <c r="C1384" t="str">
        <f>VLOOKUP(Table_ExternalData_16[[#This Row],[ManufacturerId]],Blagovna!A:B,2,0)</f>
        <v>Digitus</v>
      </c>
    </row>
    <row r="1385" spans="1:3" x14ac:dyDescent="0.25">
      <c r="A1385">
        <v>9901</v>
      </c>
      <c r="B1385">
        <v>422</v>
      </c>
      <c r="C1385" t="str">
        <f>VLOOKUP(Table_ExternalData_16[[#This Row],[ManufacturerId]],Blagovna!A:B,2,0)</f>
        <v>Digitus</v>
      </c>
    </row>
    <row r="1386" spans="1:3" x14ac:dyDescent="0.25">
      <c r="A1386">
        <v>12204</v>
      </c>
      <c r="B1386">
        <v>422</v>
      </c>
      <c r="C1386" t="str">
        <f>VLOOKUP(Table_ExternalData_16[[#This Row],[ManufacturerId]],Blagovna!A:B,2,0)</f>
        <v>Digitus</v>
      </c>
    </row>
    <row r="1387" spans="1:3" x14ac:dyDescent="0.25">
      <c r="A1387">
        <v>7003</v>
      </c>
      <c r="B1387">
        <v>422</v>
      </c>
      <c r="C1387" t="str">
        <f>VLOOKUP(Table_ExternalData_16[[#This Row],[ManufacturerId]],Blagovna!A:B,2,0)</f>
        <v>Digitus</v>
      </c>
    </row>
    <row r="1388" spans="1:3" x14ac:dyDescent="0.25">
      <c r="A1388">
        <v>9837</v>
      </c>
      <c r="B1388">
        <v>422</v>
      </c>
      <c r="C1388" t="str">
        <f>VLOOKUP(Table_ExternalData_16[[#This Row],[ManufacturerId]],Blagovna!A:B,2,0)</f>
        <v>Digitus</v>
      </c>
    </row>
    <row r="1389" spans="1:3" x14ac:dyDescent="0.25">
      <c r="A1389">
        <v>8264</v>
      </c>
      <c r="B1389">
        <v>422</v>
      </c>
      <c r="C1389" t="str">
        <f>VLOOKUP(Table_ExternalData_16[[#This Row],[ManufacturerId]],Blagovna!A:B,2,0)</f>
        <v>Digitus</v>
      </c>
    </row>
    <row r="1390" spans="1:3" x14ac:dyDescent="0.25">
      <c r="A1390">
        <v>8657</v>
      </c>
      <c r="B1390">
        <v>422</v>
      </c>
      <c r="C1390" t="str">
        <f>VLOOKUP(Table_ExternalData_16[[#This Row],[ManufacturerId]],Blagovna!A:B,2,0)</f>
        <v>Digitus</v>
      </c>
    </row>
    <row r="1391" spans="1:3" x14ac:dyDescent="0.25">
      <c r="A1391">
        <v>7495</v>
      </c>
      <c r="B1391">
        <v>422</v>
      </c>
      <c r="C1391" t="str">
        <f>VLOOKUP(Table_ExternalData_16[[#This Row],[ManufacturerId]],Blagovna!A:B,2,0)</f>
        <v>Digitus</v>
      </c>
    </row>
    <row r="1392" spans="1:3" x14ac:dyDescent="0.25">
      <c r="A1392">
        <v>9921</v>
      </c>
      <c r="B1392">
        <v>422</v>
      </c>
      <c r="C1392" t="str">
        <f>VLOOKUP(Table_ExternalData_16[[#This Row],[ManufacturerId]],Blagovna!A:B,2,0)</f>
        <v>Digitus</v>
      </c>
    </row>
    <row r="1393" spans="1:3" x14ac:dyDescent="0.25">
      <c r="A1393">
        <v>7085</v>
      </c>
      <c r="B1393">
        <v>422</v>
      </c>
      <c r="C1393" t="str">
        <f>VLOOKUP(Table_ExternalData_16[[#This Row],[ManufacturerId]],Blagovna!A:B,2,0)</f>
        <v>Digitus</v>
      </c>
    </row>
    <row r="1394" spans="1:3" x14ac:dyDescent="0.25">
      <c r="A1394">
        <v>9903</v>
      </c>
      <c r="B1394">
        <v>422</v>
      </c>
      <c r="C1394" t="str">
        <f>VLOOKUP(Table_ExternalData_16[[#This Row],[ManufacturerId]],Blagovna!A:B,2,0)</f>
        <v>Digitus</v>
      </c>
    </row>
    <row r="1395" spans="1:3" x14ac:dyDescent="0.25">
      <c r="A1395">
        <v>6951</v>
      </c>
      <c r="B1395">
        <v>422</v>
      </c>
      <c r="C1395" t="str">
        <f>VLOOKUP(Table_ExternalData_16[[#This Row],[ManufacturerId]],Blagovna!A:B,2,0)</f>
        <v>Digitus</v>
      </c>
    </row>
    <row r="1396" spans="1:3" x14ac:dyDescent="0.25">
      <c r="A1396">
        <v>7171</v>
      </c>
      <c r="B1396">
        <v>422</v>
      </c>
      <c r="C1396" t="str">
        <f>VLOOKUP(Table_ExternalData_16[[#This Row],[ManufacturerId]],Blagovna!A:B,2,0)</f>
        <v>Digitus</v>
      </c>
    </row>
    <row r="1397" spans="1:3" x14ac:dyDescent="0.25">
      <c r="A1397">
        <v>9973</v>
      </c>
      <c r="B1397">
        <v>422</v>
      </c>
      <c r="C1397" t="str">
        <f>VLOOKUP(Table_ExternalData_16[[#This Row],[ManufacturerId]],Blagovna!A:B,2,0)</f>
        <v>Digitus</v>
      </c>
    </row>
    <row r="1398" spans="1:3" x14ac:dyDescent="0.25">
      <c r="A1398">
        <v>7534</v>
      </c>
      <c r="B1398">
        <v>422</v>
      </c>
      <c r="C1398" t="str">
        <f>VLOOKUP(Table_ExternalData_16[[#This Row],[ManufacturerId]],Blagovna!A:B,2,0)</f>
        <v>Digitus</v>
      </c>
    </row>
    <row r="1399" spans="1:3" x14ac:dyDescent="0.25">
      <c r="A1399">
        <v>7042</v>
      </c>
      <c r="B1399">
        <v>422</v>
      </c>
      <c r="C1399" t="str">
        <f>VLOOKUP(Table_ExternalData_16[[#This Row],[ManufacturerId]],Blagovna!A:B,2,0)</f>
        <v>Digitus</v>
      </c>
    </row>
    <row r="1400" spans="1:3" x14ac:dyDescent="0.25">
      <c r="A1400">
        <v>9954</v>
      </c>
      <c r="B1400">
        <v>422</v>
      </c>
      <c r="C1400" t="str">
        <f>VLOOKUP(Table_ExternalData_16[[#This Row],[ManufacturerId]],Blagovna!A:B,2,0)</f>
        <v>Digitus</v>
      </c>
    </row>
    <row r="1401" spans="1:3" x14ac:dyDescent="0.25">
      <c r="A1401">
        <v>7040</v>
      </c>
      <c r="B1401">
        <v>422</v>
      </c>
      <c r="C1401" t="str">
        <f>VLOOKUP(Table_ExternalData_16[[#This Row],[ManufacturerId]],Blagovna!A:B,2,0)</f>
        <v>Digitus</v>
      </c>
    </row>
    <row r="1402" spans="1:3" x14ac:dyDescent="0.25">
      <c r="A1402">
        <v>8558</v>
      </c>
      <c r="B1402">
        <v>422</v>
      </c>
      <c r="C1402" t="str">
        <f>VLOOKUP(Table_ExternalData_16[[#This Row],[ManufacturerId]],Blagovna!A:B,2,0)</f>
        <v>Digitus</v>
      </c>
    </row>
    <row r="1403" spans="1:3" x14ac:dyDescent="0.25">
      <c r="A1403">
        <v>9990</v>
      </c>
      <c r="B1403">
        <v>422</v>
      </c>
      <c r="C1403" t="str">
        <f>VLOOKUP(Table_ExternalData_16[[#This Row],[ManufacturerId]],Blagovna!A:B,2,0)</f>
        <v>Digitus</v>
      </c>
    </row>
    <row r="1404" spans="1:3" x14ac:dyDescent="0.25">
      <c r="A1404">
        <v>8154</v>
      </c>
      <c r="B1404">
        <v>422</v>
      </c>
      <c r="C1404" t="str">
        <f>VLOOKUP(Table_ExternalData_16[[#This Row],[ManufacturerId]],Blagovna!A:B,2,0)</f>
        <v>Digitus</v>
      </c>
    </row>
    <row r="1405" spans="1:3" x14ac:dyDescent="0.25">
      <c r="A1405">
        <v>7162</v>
      </c>
      <c r="B1405">
        <v>422</v>
      </c>
      <c r="C1405" t="str">
        <f>VLOOKUP(Table_ExternalData_16[[#This Row],[ManufacturerId]],Blagovna!A:B,2,0)</f>
        <v>Digitus</v>
      </c>
    </row>
    <row r="1406" spans="1:3" x14ac:dyDescent="0.25">
      <c r="A1406">
        <v>9808</v>
      </c>
      <c r="B1406">
        <v>422</v>
      </c>
      <c r="C1406" t="str">
        <f>VLOOKUP(Table_ExternalData_16[[#This Row],[ManufacturerId]],Blagovna!A:B,2,0)</f>
        <v>Digitus</v>
      </c>
    </row>
    <row r="1407" spans="1:3" x14ac:dyDescent="0.25">
      <c r="A1407">
        <v>7441</v>
      </c>
      <c r="B1407">
        <v>422</v>
      </c>
      <c r="C1407" t="str">
        <f>VLOOKUP(Table_ExternalData_16[[#This Row],[ManufacturerId]],Blagovna!A:B,2,0)</f>
        <v>Digitus</v>
      </c>
    </row>
    <row r="1408" spans="1:3" x14ac:dyDescent="0.25">
      <c r="A1408">
        <v>9839</v>
      </c>
      <c r="B1408">
        <v>422</v>
      </c>
      <c r="C1408" t="str">
        <f>VLOOKUP(Table_ExternalData_16[[#This Row],[ManufacturerId]],Blagovna!A:B,2,0)</f>
        <v>Digitus</v>
      </c>
    </row>
    <row r="1409" spans="1:3" x14ac:dyDescent="0.25">
      <c r="A1409">
        <v>12203</v>
      </c>
      <c r="B1409">
        <v>422</v>
      </c>
      <c r="C1409" t="str">
        <f>VLOOKUP(Table_ExternalData_16[[#This Row],[ManufacturerId]],Blagovna!A:B,2,0)</f>
        <v>Digitus</v>
      </c>
    </row>
    <row r="1410" spans="1:3" x14ac:dyDescent="0.25">
      <c r="A1410">
        <v>9042</v>
      </c>
      <c r="B1410">
        <v>422</v>
      </c>
      <c r="C1410" t="str">
        <f>VLOOKUP(Table_ExternalData_16[[#This Row],[ManufacturerId]],Blagovna!A:B,2,0)</f>
        <v>Digitus</v>
      </c>
    </row>
    <row r="1411" spans="1:3" x14ac:dyDescent="0.25">
      <c r="A1411">
        <v>7157</v>
      </c>
      <c r="B1411">
        <v>422</v>
      </c>
      <c r="C1411" t="str">
        <f>VLOOKUP(Table_ExternalData_16[[#This Row],[ManufacturerId]],Blagovna!A:B,2,0)</f>
        <v>Digitus</v>
      </c>
    </row>
    <row r="1412" spans="1:3" x14ac:dyDescent="0.25">
      <c r="A1412">
        <v>7561</v>
      </c>
      <c r="B1412">
        <v>422</v>
      </c>
      <c r="C1412" t="str">
        <f>VLOOKUP(Table_ExternalData_16[[#This Row],[ManufacturerId]],Blagovna!A:B,2,0)</f>
        <v>Digitus</v>
      </c>
    </row>
    <row r="1413" spans="1:3" x14ac:dyDescent="0.25">
      <c r="A1413">
        <v>8263</v>
      </c>
      <c r="B1413">
        <v>422</v>
      </c>
      <c r="C1413" t="str">
        <f>VLOOKUP(Table_ExternalData_16[[#This Row],[ManufacturerId]],Blagovna!A:B,2,0)</f>
        <v>Digitus</v>
      </c>
    </row>
    <row r="1414" spans="1:3" x14ac:dyDescent="0.25">
      <c r="A1414">
        <v>8664</v>
      </c>
      <c r="B1414">
        <v>422</v>
      </c>
      <c r="C1414" t="str">
        <f>VLOOKUP(Table_ExternalData_16[[#This Row],[ManufacturerId]],Blagovna!A:B,2,0)</f>
        <v>Digitus</v>
      </c>
    </row>
    <row r="1415" spans="1:3" x14ac:dyDescent="0.25">
      <c r="A1415">
        <v>5979</v>
      </c>
      <c r="B1415">
        <v>422</v>
      </c>
      <c r="C1415" t="str">
        <f>VLOOKUP(Table_ExternalData_16[[#This Row],[ManufacturerId]],Blagovna!A:B,2,0)</f>
        <v>Digitus</v>
      </c>
    </row>
    <row r="1416" spans="1:3" x14ac:dyDescent="0.25">
      <c r="A1416">
        <v>5988</v>
      </c>
      <c r="B1416">
        <v>422</v>
      </c>
      <c r="C1416" t="str">
        <f>VLOOKUP(Table_ExternalData_16[[#This Row],[ManufacturerId]],Blagovna!A:B,2,0)</f>
        <v>Digitus</v>
      </c>
    </row>
    <row r="1417" spans="1:3" x14ac:dyDescent="0.25">
      <c r="A1417">
        <v>8250</v>
      </c>
      <c r="B1417">
        <v>422</v>
      </c>
      <c r="C1417" t="str">
        <f>VLOOKUP(Table_ExternalData_16[[#This Row],[ManufacturerId]],Blagovna!A:B,2,0)</f>
        <v>Digitus</v>
      </c>
    </row>
    <row r="1418" spans="1:3" x14ac:dyDescent="0.25">
      <c r="A1418">
        <v>7158</v>
      </c>
      <c r="B1418">
        <v>422</v>
      </c>
      <c r="C1418" t="str">
        <f>VLOOKUP(Table_ExternalData_16[[#This Row],[ManufacturerId]],Blagovna!A:B,2,0)</f>
        <v>Digitus</v>
      </c>
    </row>
    <row r="1419" spans="1:3" x14ac:dyDescent="0.25">
      <c r="A1419">
        <v>9947</v>
      </c>
      <c r="B1419">
        <v>422</v>
      </c>
      <c r="C1419" t="str">
        <f>VLOOKUP(Table_ExternalData_16[[#This Row],[ManufacturerId]],Blagovna!A:B,2,0)</f>
        <v>Digitus</v>
      </c>
    </row>
    <row r="1420" spans="1:3" x14ac:dyDescent="0.25">
      <c r="A1420">
        <v>9941</v>
      </c>
      <c r="B1420">
        <v>422</v>
      </c>
      <c r="C1420" t="str">
        <f>VLOOKUP(Table_ExternalData_16[[#This Row],[ManufacturerId]],Blagovna!A:B,2,0)</f>
        <v>Digitus</v>
      </c>
    </row>
    <row r="1421" spans="1:3" x14ac:dyDescent="0.25">
      <c r="A1421">
        <v>9825</v>
      </c>
      <c r="B1421">
        <v>422</v>
      </c>
      <c r="C1421" t="str">
        <f>VLOOKUP(Table_ExternalData_16[[#This Row],[ManufacturerId]],Blagovna!A:B,2,0)</f>
        <v>Digitus</v>
      </c>
    </row>
    <row r="1422" spans="1:3" x14ac:dyDescent="0.25">
      <c r="A1422">
        <v>9936</v>
      </c>
      <c r="B1422">
        <v>422</v>
      </c>
      <c r="C1422" t="str">
        <f>VLOOKUP(Table_ExternalData_16[[#This Row],[ManufacturerId]],Blagovna!A:B,2,0)</f>
        <v>Digitus</v>
      </c>
    </row>
    <row r="1423" spans="1:3" x14ac:dyDescent="0.25">
      <c r="A1423">
        <v>7512</v>
      </c>
      <c r="B1423">
        <v>422</v>
      </c>
      <c r="C1423" t="str">
        <f>VLOOKUP(Table_ExternalData_16[[#This Row],[ManufacturerId]],Blagovna!A:B,2,0)</f>
        <v>Digitus</v>
      </c>
    </row>
    <row r="1424" spans="1:3" x14ac:dyDescent="0.25">
      <c r="A1424">
        <v>8767</v>
      </c>
      <c r="B1424">
        <v>422</v>
      </c>
      <c r="C1424" t="str">
        <f>VLOOKUP(Table_ExternalData_16[[#This Row],[ManufacturerId]],Blagovna!A:B,2,0)</f>
        <v>Digitus</v>
      </c>
    </row>
    <row r="1425" spans="1:3" x14ac:dyDescent="0.25">
      <c r="A1425">
        <v>8759</v>
      </c>
      <c r="B1425">
        <v>422</v>
      </c>
      <c r="C1425" t="str">
        <f>VLOOKUP(Table_ExternalData_16[[#This Row],[ManufacturerId]],Blagovna!A:B,2,0)</f>
        <v>Digitus</v>
      </c>
    </row>
    <row r="1426" spans="1:3" x14ac:dyDescent="0.25">
      <c r="A1426">
        <v>7560</v>
      </c>
      <c r="B1426">
        <v>422</v>
      </c>
      <c r="C1426" t="str">
        <f>VLOOKUP(Table_ExternalData_16[[#This Row],[ManufacturerId]],Blagovna!A:B,2,0)</f>
        <v>Digitus</v>
      </c>
    </row>
    <row r="1427" spans="1:3" x14ac:dyDescent="0.25">
      <c r="A1427">
        <v>8610</v>
      </c>
      <c r="B1427">
        <v>422</v>
      </c>
      <c r="C1427" t="str">
        <f>VLOOKUP(Table_ExternalData_16[[#This Row],[ManufacturerId]],Blagovna!A:B,2,0)</f>
        <v>Digitus</v>
      </c>
    </row>
    <row r="1428" spans="1:3" x14ac:dyDescent="0.25">
      <c r="A1428">
        <v>7895</v>
      </c>
      <c r="B1428">
        <v>422</v>
      </c>
      <c r="C1428" t="str">
        <f>VLOOKUP(Table_ExternalData_16[[#This Row],[ManufacturerId]],Blagovna!A:B,2,0)</f>
        <v>Digitus</v>
      </c>
    </row>
    <row r="1429" spans="1:3" x14ac:dyDescent="0.25">
      <c r="A1429">
        <v>8550</v>
      </c>
      <c r="B1429">
        <v>422</v>
      </c>
      <c r="C1429" t="str">
        <f>VLOOKUP(Table_ExternalData_16[[#This Row],[ManufacturerId]],Blagovna!A:B,2,0)</f>
        <v>Digitus</v>
      </c>
    </row>
    <row r="1430" spans="1:3" x14ac:dyDescent="0.25">
      <c r="A1430">
        <v>7472</v>
      </c>
      <c r="B1430">
        <v>422</v>
      </c>
      <c r="C1430" t="str">
        <f>VLOOKUP(Table_ExternalData_16[[#This Row],[ManufacturerId]],Blagovna!A:B,2,0)</f>
        <v>Digitus</v>
      </c>
    </row>
    <row r="1431" spans="1:3" x14ac:dyDescent="0.25">
      <c r="A1431">
        <v>8034</v>
      </c>
      <c r="B1431">
        <v>422</v>
      </c>
      <c r="C1431" t="str">
        <f>VLOOKUP(Table_ExternalData_16[[#This Row],[ManufacturerId]],Blagovna!A:B,2,0)</f>
        <v>Digitus</v>
      </c>
    </row>
    <row r="1432" spans="1:3" x14ac:dyDescent="0.25">
      <c r="A1432">
        <v>9938</v>
      </c>
      <c r="B1432">
        <v>422</v>
      </c>
      <c r="C1432" t="str">
        <f>VLOOKUP(Table_ExternalData_16[[#This Row],[ManufacturerId]],Blagovna!A:B,2,0)</f>
        <v>Digitus</v>
      </c>
    </row>
    <row r="1433" spans="1:3" x14ac:dyDescent="0.25">
      <c r="A1433">
        <v>8761</v>
      </c>
      <c r="B1433">
        <v>422</v>
      </c>
      <c r="C1433" t="str">
        <f>VLOOKUP(Table_ExternalData_16[[#This Row],[ManufacturerId]],Blagovna!A:B,2,0)</f>
        <v>Digitus</v>
      </c>
    </row>
    <row r="1434" spans="1:3" x14ac:dyDescent="0.25">
      <c r="A1434">
        <v>7954</v>
      </c>
      <c r="B1434">
        <v>422</v>
      </c>
      <c r="C1434" t="str">
        <f>VLOOKUP(Table_ExternalData_16[[#This Row],[ManufacturerId]],Blagovna!A:B,2,0)</f>
        <v>Digitus</v>
      </c>
    </row>
    <row r="1435" spans="1:3" x14ac:dyDescent="0.25">
      <c r="A1435">
        <v>6046</v>
      </c>
      <c r="B1435">
        <v>422</v>
      </c>
      <c r="C1435" t="str">
        <f>VLOOKUP(Table_ExternalData_16[[#This Row],[ManufacturerId]],Blagovna!A:B,2,0)</f>
        <v>Digitus</v>
      </c>
    </row>
    <row r="1436" spans="1:3" x14ac:dyDescent="0.25">
      <c r="A1436">
        <v>8651</v>
      </c>
      <c r="B1436">
        <v>422</v>
      </c>
      <c r="C1436" t="str">
        <f>VLOOKUP(Table_ExternalData_16[[#This Row],[ManufacturerId]],Blagovna!A:B,2,0)</f>
        <v>Digitus</v>
      </c>
    </row>
    <row r="1437" spans="1:3" x14ac:dyDescent="0.25">
      <c r="A1437">
        <v>8694</v>
      </c>
      <c r="B1437">
        <v>422</v>
      </c>
      <c r="C1437" t="str">
        <f>VLOOKUP(Table_ExternalData_16[[#This Row],[ManufacturerId]],Blagovna!A:B,2,0)</f>
        <v>Digitus</v>
      </c>
    </row>
    <row r="1438" spans="1:3" x14ac:dyDescent="0.25">
      <c r="A1438">
        <v>12206</v>
      </c>
      <c r="B1438">
        <v>422</v>
      </c>
      <c r="C1438" t="str">
        <f>VLOOKUP(Table_ExternalData_16[[#This Row],[ManufacturerId]],Blagovna!A:B,2,0)</f>
        <v>Digitus</v>
      </c>
    </row>
    <row r="1439" spans="1:3" x14ac:dyDescent="0.25">
      <c r="A1439">
        <v>7434</v>
      </c>
      <c r="B1439">
        <v>422</v>
      </c>
      <c r="C1439" t="str">
        <f>VLOOKUP(Table_ExternalData_16[[#This Row],[ManufacturerId]],Blagovna!A:B,2,0)</f>
        <v>Digitus</v>
      </c>
    </row>
    <row r="1440" spans="1:3" x14ac:dyDescent="0.25">
      <c r="A1440">
        <v>8249</v>
      </c>
      <c r="B1440">
        <v>422</v>
      </c>
      <c r="C1440" t="str">
        <f>VLOOKUP(Table_ExternalData_16[[#This Row],[ManufacturerId]],Blagovna!A:B,2,0)</f>
        <v>Digitus</v>
      </c>
    </row>
    <row r="1441" spans="1:3" x14ac:dyDescent="0.25">
      <c r="A1441">
        <v>7562</v>
      </c>
      <c r="B1441">
        <v>422</v>
      </c>
      <c r="C1441" t="str">
        <f>VLOOKUP(Table_ExternalData_16[[#This Row],[ManufacturerId]],Blagovna!A:B,2,0)</f>
        <v>Digitus</v>
      </c>
    </row>
    <row r="1442" spans="1:3" x14ac:dyDescent="0.25">
      <c r="A1442">
        <v>9065</v>
      </c>
      <c r="B1442">
        <v>422</v>
      </c>
      <c r="C1442" t="str">
        <f>VLOOKUP(Table_ExternalData_16[[#This Row],[ManufacturerId]],Blagovna!A:B,2,0)</f>
        <v>Digitus</v>
      </c>
    </row>
    <row r="1443" spans="1:3" x14ac:dyDescent="0.25">
      <c r="A1443">
        <v>8699</v>
      </c>
      <c r="B1443">
        <v>422</v>
      </c>
      <c r="C1443" t="str">
        <f>VLOOKUP(Table_ExternalData_16[[#This Row],[ManufacturerId]],Blagovna!A:B,2,0)</f>
        <v>Digitus</v>
      </c>
    </row>
    <row r="1444" spans="1:3" x14ac:dyDescent="0.25">
      <c r="A1444">
        <v>8011</v>
      </c>
      <c r="B1444">
        <v>422</v>
      </c>
      <c r="C1444" t="str">
        <f>VLOOKUP(Table_ExternalData_16[[#This Row],[ManufacturerId]],Blagovna!A:B,2,0)</f>
        <v>Digitus</v>
      </c>
    </row>
    <row r="1445" spans="1:3" x14ac:dyDescent="0.25">
      <c r="A1445">
        <v>9853</v>
      </c>
      <c r="B1445">
        <v>422</v>
      </c>
      <c r="C1445" t="str">
        <f>VLOOKUP(Table_ExternalData_16[[#This Row],[ManufacturerId]],Blagovna!A:B,2,0)</f>
        <v>Digitus</v>
      </c>
    </row>
    <row r="1446" spans="1:3" x14ac:dyDescent="0.25">
      <c r="A1446">
        <v>8397</v>
      </c>
      <c r="B1446">
        <v>422</v>
      </c>
      <c r="C1446" t="str">
        <f>VLOOKUP(Table_ExternalData_16[[#This Row],[ManufacturerId]],Blagovna!A:B,2,0)</f>
        <v>Digitus</v>
      </c>
    </row>
    <row r="1447" spans="1:3" x14ac:dyDescent="0.25">
      <c r="A1447">
        <v>9843</v>
      </c>
      <c r="B1447">
        <v>422</v>
      </c>
      <c r="C1447" t="str">
        <f>VLOOKUP(Table_ExternalData_16[[#This Row],[ManufacturerId]],Blagovna!A:B,2,0)</f>
        <v>Digitus</v>
      </c>
    </row>
    <row r="1448" spans="1:3" x14ac:dyDescent="0.25">
      <c r="A1448">
        <v>8100</v>
      </c>
      <c r="B1448">
        <v>422</v>
      </c>
      <c r="C1448" t="str">
        <f>VLOOKUP(Table_ExternalData_16[[#This Row],[ManufacturerId]],Blagovna!A:B,2,0)</f>
        <v>Digitus</v>
      </c>
    </row>
    <row r="1449" spans="1:3" x14ac:dyDescent="0.25">
      <c r="A1449">
        <v>8704</v>
      </c>
      <c r="B1449">
        <v>422</v>
      </c>
      <c r="C1449" t="str">
        <f>VLOOKUP(Table_ExternalData_16[[#This Row],[ManufacturerId]],Blagovna!A:B,2,0)</f>
        <v>Digitus</v>
      </c>
    </row>
    <row r="1450" spans="1:3" x14ac:dyDescent="0.25">
      <c r="A1450">
        <v>11082</v>
      </c>
      <c r="B1450">
        <v>422</v>
      </c>
      <c r="C1450" t="str">
        <f>VLOOKUP(Table_ExternalData_16[[#This Row],[ManufacturerId]],Blagovna!A:B,2,0)</f>
        <v>Digitus</v>
      </c>
    </row>
    <row r="1451" spans="1:3" x14ac:dyDescent="0.25">
      <c r="A1451">
        <v>8360</v>
      </c>
      <c r="B1451">
        <v>422</v>
      </c>
      <c r="C1451" t="str">
        <f>VLOOKUP(Table_ExternalData_16[[#This Row],[ManufacturerId]],Blagovna!A:B,2,0)</f>
        <v>Digitus</v>
      </c>
    </row>
    <row r="1452" spans="1:3" x14ac:dyDescent="0.25">
      <c r="A1452">
        <v>7558</v>
      </c>
      <c r="B1452">
        <v>422</v>
      </c>
      <c r="C1452" t="str">
        <f>VLOOKUP(Table_ExternalData_16[[#This Row],[ManufacturerId]],Blagovna!A:B,2,0)</f>
        <v>Digitus</v>
      </c>
    </row>
    <row r="1453" spans="1:3" x14ac:dyDescent="0.25">
      <c r="A1453">
        <v>7400</v>
      </c>
      <c r="B1453">
        <v>422</v>
      </c>
      <c r="C1453" t="str">
        <f>VLOOKUP(Table_ExternalData_16[[#This Row],[ManufacturerId]],Blagovna!A:B,2,0)</f>
        <v>Digitus</v>
      </c>
    </row>
    <row r="1454" spans="1:3" x14ac:dyDescent="0.25">
      <c r="A1454">
        <v>6943</v>
      </c>
      <c r="B1454">
        <v>422</v>
      </c>
      <c r="C1454" t="str">
        <f>VLOOKUP(Table_ExternalData_16[[#This Row],[ManufacturerId]],Blagovna!A:B,2,0)</f>
        <v>Digitus</v>
      </c>
    </row>
    <row r="1455" spans="1:3" x14ac:dyDescent="0.25">
      <c r="A1455">
        <v>11053</v>
      </c>
      <c r="B1455">
        <v>422</v>
      </c>
      <c r="C1455" t="str">
        <f>VLOOKUP(Table_ExternalData_16[[#This Row],[ManufacturerId]],Blagovna!A:B,2,0)</f>
        <v>Digitus</v>
      </c>
    </row>
    <row r="1456" spans="1:3" x14ac:dyDescent="0.25">
      <c r="A1456">
        <v>7500</v>
      </c>
      <c r="B1456">
        <v>422</v>
      </c>
      <c r="C1456" t="str">
        <f>VLOOKUP(Table_ExternalData_16[[#This Row],[ManufacturerId]],Blagovna!A:B,2,0)</f>
        <v>Digitus</v>
      </c>
    </row>
    <row r="1457" spans="1:3" x14ac:dyDescent="0.25">
      <c r="A1457">
        <v>9923</v>
      </c>
      <c r="B1457">
        <v>422</v>
      </c>
      <c r="C1457" t="str">
        <f>VLOOKUP(Table_ExternalData_16[[#This Row],[ManufacturerId]],Blagovna!A:B,2,0)</f>
        <v>Digitus</v>
      </c>
    </row>
    <row r="1458" spans="1:3" x14ac:dyDescent="0.25">
      <c r="A1458">
        <v>9849</v>
      </c>
      <c r="B1458">
        <v>422</v>
      </c>
      <c r="C1458" t="str">
        <f>VLOOKUP(Table_ExternalData_16[[#This Row],[ManufacturerId]],Blagovna!A:B,2,0)</f>
        <v>Digitus</v>
      </c>
    </row>
    <row r="1459" spans="1:3" x14ac:dyDescent="0.25">
      <c r="A1459">
        <v>8754</v>
      </c>
      <c r="B1459">
        <v>422</v>
      </c>
      <c r="C1459" t="str">
        <f>VLOOKUP(Table_ExternalData_16[[#This Row],[ManufacturerId]],Blagovna!A:B,2,0)</f>
        <v>Digitus</v>
      </c>
    </row>
    <row r="1460" spans="1:3" x14ac:dyDescent="0.25">
      <c r="A1460">
        <v>9881</v>
      </c>
      <c r="B1460">
        <v>422</v>
      </c>
      <c r="C1460" t="str">
        <f>VLOOKUP(Table_ExternalData_16[[#This Row],[ManufacturerId]],Blagovna!A:B,2,0)</f>
        <v>Digitus</v>
      </c>
    </row>
    <row r="1461" spans="1:3" x14ac:dyDescent="0.25">
      <c r="A1461">
        <v>8712</v>
      </c>
      <c r="B1461">
        <v>422</v>
      </c>
      <c r="C1461" t="str">
        <f>VLOOKUP(Table_ExternalData_16[[#This Row],[ManufacturerId]],Blagovna!A:B,2,0)</f>
        <v>Digitus</v>
      </c>
    </row>
    <row r="1462" spans="1:3" x14ac:dyDescent="0.25">
      <c r="A1462">
        <v>6038</v>
      </c>
      <c r="B1462">
        <v>422</v>
      </c>
      <c r="C1462" t="str">
        <f>VLOOKUP(Table_ExternalData_16[[#This Row],[ManufacturerId]],Blagovna!A:B,2,0)</f>
        <v>Digitus</v>
      </c>
    </row>
    <row r="1463" spans="1:3" x14ac:dyDescent="0.25">
      <c r="A1463">
        <v>5789</v>
      </c>
      <c r="B1463">
        <v>422</v>
      </c>
      <c r="C1463" t="str">
        <f>VLOOKUP(Table_ExternalData_16[[#This Row],[ManufacturerId]],Blagovna!A:B,2,0)</f>
        <v>Digitus</v>
      </c>
    </row>
    <row r="1464" spans="1:3" x14ac:dyDescent="0.25">
      <c r="A1464">
        <v>11040</v>
      </c>
      <c r="B1464">
        <v>422</v>
      </c>
      <c r="C1464" t="str">
        <f>VLOOKUP(Table_ExternalData_16[[#This Row],[ManufacturerId]],Blagovna!A:B,2,0)</f>
        <v>Digitus</v>
      </c>
    </row>
    <row r="1465" spans="1:3" x14ac:dyDescent="0.25">
      <c r="A1465">
        <v>10277</v>
      </c>
      <c r="B1465">
        <v>422</v>
      </c>
      <c r="C1465" t="str">
        <f>VLOOKUP(Table_ExternalData_16[[#This Row],[ManufacturerId]],Blagovna!A:B,2,0)</f>
        <v>Digitus</v>
      </c>
    </row>
    <row r="1466" spans="1:3" x14ac:dyDescent="0.25">
      <c r="A1466">
        <v>6090</v>
      </c>
      <c r="B1466">
        <v>422</v>
      </c>
      <c r="C1466" t="str">
        <f>VLOOKUP(Table_ExternalData_16[[#This Row],[ManufacturerId]],Blagovna!A:B,2,0)</f>
        <v>Digitus</v>
      </c>
    </row>
    <row r="1467" spans="1:3" x14ac:dyDescent="0.25">
      <c r="A1467">
        <v>7747</v>
      </c>
      <c r="B1467">
        <v>422</v>
      </c>
      <c r="C1467" t="str">
        <f>VLOOKUP(Table_ExternalData_16[[#This Row],[ManufacturerId]],Blagovna!A:B,2,0)</f>
        <v>Digitus</v>
      </c>
    </row>
    <row r="1468" spans="1:3" x14ac:dyDescent="0.25">
      <c r="A1468">
        <v>8542</v>
      </c>
      <c r="B1468">
        <v>422</v>
      </c>
      <c r="C1468" t="str">
        <f>VLOOKUP(Table_ExternalData_16[[#This Row],[ManufacturerId]],Blagovna!A:B,2,0)</f>
        <v>Digitus</v>
      </c>
    </row>
    <row r="1469" spans="1:3" x14ac:dyDescent="0.25">
      <c r="A1469">
        <v>9974</v>
      </c>
      <c r="B1469">
        <v>422</v>
      </c>
      <c r="C1469" t="str">
        <f>VLOOKUP(Table_ExternalData_16[[#This Row],[ManufacturerId]],Blagovna!A:B,2,0)</f>
        <v>Digitus</v>
      </c>
    </row>
    <row r="1470" spans="1:3" x14ac:dyDescent="0.25">
      <c r="A1470">
        <v>8790</v>
      </c>
      <c r="B1470">
        <v>422</v>
      </c>
      <c r="C1470" t="str">
        <f>VLOOKUP(Table_ExternalData_16[[#This Row],[ManufacturerId]],Blagovna!A:B,2,0)</f>
        <v>Digitus</v>
      </c>
    </row>
    <row r="1471" spans="1:3" x14ac:dyDescent="0.25">
      <c r="A1471">
        <v>8106</v>
      </c>
      <c r="B1471">
        <v>422</v>
      </c>
      <c r="C1471" t="str">
        <f>VLOOKUP(Table_ExternalData_16[[#This Row],[ManufacturerId]],Blagovna!A:B,2,0)</f>
        <v>Digitus</v>
      </c>
    </row>
    <row r="1472" spans="1:3" x14ac:dyDescent="0.25">
      <c r="A1472">
        <v>12205</v>
      </c>
      <c r="B1472">
        <v>422</v>
      </c>
      <c r="C1472" t="str">
        <f>VLOOKUP(Table_ExternalData_16[[#This Row],[ManufacturerId]],Blagovna!A:B,2,0)</f>
        <v>Digitus</v>
      </c>
    </row>
    <row r="1473" spans="1:3" x14ac:dyDescent="0.25">
      <c r="A1473">
        <v>7543</v>
      </c>
      <c r="B1473">
        <v>422</v>
      </c>
      <c r="C1473" t="str">
        <f>VLOOKUP(Table_ExternalData_16[[#This Row],[ManufacturerId]],Blagovna!A:B,2,0)</f>
        <v>Digitus</v>
      </c>
    </row>
    <row r="1474" spans="1:3" x14ac:dyDescent="0.25">
      <c r="A1474">
        <v>6981</v>
      </c>
      <c r="B1474">
        <v>422</v>
      </c>
      <c r="C1474" t="str">
        <f>VLOOKUP(Table_ExternalData_16[[#This Row],[ManufacturerId]],Blagovna!A:B,2,0)</f>
        <v>Digitus</v>
      </c>
    </row>
    <row r="1475" spans="1:3" x14ac:dyDescent="0.25">
      <c r="A1475">
        <v>9922</v>
      </c>
      <c r="B1475">
        <v>422</v>
      </c>
      <c r="C1475" t="str">
        <f>VLOOKUP(Table_ExternalData_16[[#This Row],[ManufacturerId]],Blagovna!A:B,2,0)</f>
        <v>Digitus</v>
      </c>
    </row>
    <row r="1476" spans="1:3" x14ac:dyDescent="0.25">
      <c r="A1476">
        <v>9840</v>
      </c>
      <c r="B1476">
        <v>422</v>
      </c>
      <c r="C1476" t="str">
        <f>VLOOKUP(Table_ExternalData_16[[#This Row],[ManufacturerId]],Blagovna!A:B,2,0)</f>
        <v>Digitus</v>
      </c>
    </row>
    <row r="1477" spans="1:3" x14ac:dyDescent="0.25">
      <c r="A1477">
        <v>7383</v>
      </c>
      <c r="B1477">
        <v>422</v>
      </c>
      <c r="C1477" t="str">
        <f>VLOOKUP(Table_ExternalData_16[[#This Row],[ManufacturerId]],Blagovna!A:B,2,0)</f>
        <v>Digitus</v>
      </c>
    </row>
    <row r="1478" spans="1:3" x14ac:dyDescent="0.25">
      <c r="A1478">
        <v>9836</v>
      </c>
      <c r="B1478">
        <v>422</v>
      </c>
      <c r="C1478" t="str">
        <f>VLOOKUP(Table_ExternalData_16[[#This Row],[ManufacturerId]],Blagovna!A:B,2,0)</f>
        <v>Digitus</v>
      </c>
    </row>
    <row r="1479" spans="1:3" x14ac:dyDescent="0.25">
      <c r="A1479">
        <v>9823</v>
      </c>
      <c r="B1479">
        <v>422</v>
      </c>
      <c r="C1479" t="str">
        <f>VLOOKUP(Table_ExternalData_16[[#This Row],[ManufacturerId]],Blagovna!A:B,2,0)</f>
        <v>Digitus</v>
      </c>
    </row>
    <row r="1480" spans="1:3" x14ac:dyDescent="0.25">
      <c r="A1480">
        <v>9960</v>
      </c>
      <c r="B1480">
        <v>422</v>
      </c>
      <c r="C1480" t="str">
        <f>VLOOKUP(Table_ExternalData_16[[#This Row],[ManufacturerId]],Blagovna!A:B,2,0)</f>
        <v>Digitus</v>
      </c>
    </row>
    <row r="1481" spans="1:3" x14ac:dyDescent="0.25">
      <c r="A1481">
        <v>6983</v>
      </c>
      <c r="B1481">
        <v>422</v>
      </c>
      <c r="C1481" t="str">
        <f>VLOOKUP(Table_ExternalData_16[[#This Row],[ManufacturerId]],Blagovna!A:B,2,0)</f>
        <v>Digitus</v>
      </c>
    </row>
    <row r="1482" spans="1:3" x14ac:dyDescent="0.25">
      <c r="A1482">
        <v>7544</v>
      </c>
      <c r="B1482">
        <v>422</v>
      </c>
      <c r="C1482" t="str">
        <f>VLOOKUP(Table_ExternalData_16[[#This Row],[ManufacturerId]],Blagovna!A:B,2,0)</f>
        <v>Digitus</v>
      </c>
    </row>
    <row r="1483" spans="1:3" x14ac:dyDescent="0.25">
      <c r="A1483">
        <v>8960</v>
      </c>
      <c r="B1483">
        <v>422</v>
      </c>
      <c r="C1483" t="str">
        <f>VLOOKUP(Table_ExternalData_16[[#This Row],[ManufacturerId]],Blagovna!A:B,2,0)</f>
        <v>Digitus</v>
      </c>
    </row>
    <row r="1484" spans="1:3" x14ac:dyDescent="0.25">
      <c r="A1484">
        <v>5974</v>
      </c>
      <c r="B1484">
        <v>422</v>
      </c>
      <c r="C1484" t="str">
        <f>VLOOKUP(Table_ExternalData_16[[#This Row],[ManufacturerId]],Blagovna!A:B,2,0)</f>
        <v>Digitus</v>
      </c>
    </row>
    <row r="1485" spans="1:3" x14ac:dyDescent="0.25">
      <c r="A1485">
        <v>10817</v>
      </c>
      <c r="B1485">
        <v>422</v>
      </c>
      <c r="C1485" t="str">
        <f>VLOOKUP(Table_ExternalData_16[[#This Row],[ManufacturerId]],Blagovna!A:B,2,0)</f>
        <v>Digitus</v>
      </c>
    </row>
    <row r="1486" spans="1:3" x14ac:dyDescent="0.25">
      <c r="A1486">
        <v>9047</v>
      </c>
      <c r="B1486">
        <v>422</v>
      </c>
      <c r="C1486" t="str">
        <f>VLOOKUP(Table_ExternalData_16[[#This Row],[ManufacturerId]],Blagovna!A:B,2,0)</f>
        <v>Digitus</v>
      </c>
    </row>
    <row r="1487" spans="1:3" x14ac:dyDescent="0.25">
      <c r="A1487">
        <v>8557</v>
      </c>
      <c r="B1487">
        <v>422</v>
      </c>
      <c r="C1487" t="str">
        <f>VLOOKUP(Table_ExternalData_16[[#This Row],[ManufacturerId]],Blagovna!A:B,2,0)</f>
        <v>Digitus</v>
      </c>
    </row>
    <row r="1488" spans="1:3" x14ac:dyDescent="0.25">
      <c r="A1488">
        <v>8109</v>
      </c>
      <c r="B1488">
        <v>422</v>
      </c>
      <c r="C1488" t="str">
        <f>VLOOKUP(Table_ExternalData_16[[#This Row],[ManufacturerId]],Blagovna!A:B,2,0)</f>
        <v>Digitus</v>
      </c>
    </row>
    <row r="1489" spans="1:3" x14ac:dyDescent="0.25">
      <c r="A1489">
        <v>8257</v>
      </c>
      <c r="B1489">
        <v>422</v>
      </c>
      <c r="C1489" t="str">
        <f>VLOOKUP(Table_ExternalData_16[[#This Row],[ManufacturerId]],Blagovna!A:B,2,0)</f>
        <v>Digitus</v>
      </c>
    </row>
    <row r="1490" spans="1:3" x14ac:dyDescent="0.25">
      <c r="A1490">
        <v>9907</v>
      </c>
      <c r="B1490">
        <v>422</v>
      </c>
      <c r="C1490" t="str">
        <f>VLOOKUP(Table_ExternalData_16[[#This Row],[ManufacturerId]],Blagovna!A:B,2,0)</f>
        <v>Digitus</v>
      </c>
    </row>
    <row r="1491" spans="1:3" x14ac:dyDescent="0.25">
      <c r="A1491">
        <v>9983</v>
      </c>
      <c r="B1491">
        <v>422</v>
      </c>
      <c r="C1491" t="str">
        <f>VLOOKUP(Table_ExternalData_16[[#This Row],[ManufacturerId]],Blagovna!A:B,2,0)</f>
        <v>Digitus</v>
      </c>
    </row>
    <row r="1492" spans="1:3" x14ac:dyDescent="0.25">
      <c r="A1492">
        <v>6959</v>
      </c>
      <c r="B1492">
        <v>422</v>
      </c>
      <c r="C1492" t="str">
        <f>VLOOKUP(Table_ExternalData_16[[#This Row],[ManufacturerId]],Blagovna!A:B,2,0)</f>
        <v>Digitus</v>
      </c>
    </row>
    <row r="1493" spans="1:3" x14ac:dyDescent="0.25">
      <c r="A1493">
        <v>9805</v>
      </c>
      <c r="B1493">
        <v>422</v>
      </c>
      <c r="C1493" t="str">
        <f>VLOOKUP(Table_ExternalData_16[[#This Row],[ManufacturerId]],Blagovna!A:B,2,0)</f>
        <v>Digitus</v>
      </c>
    </row>
    <row r="1494" spans="1:3" x14ac:dyDescent="0.25">
      <c r="A1494">
        <v>8782</v>
      </c>
      <c r="B1494">
        <v>422</v>
      </c>
      <c r="C1494" t="str">
        <f>VLOOKUP(Table_ExternalData_16[[#This Row],[ManufacturerId]],Blagovna!A:B,2,0)</f>
        <v>Digitus</v>
      </c>
    </row>
    <row r="1495" spans="1:3" x14ac:dyDescent="0.25">
      <c r="A1495">
        <v>10278</v>
      </c>
      <c r="B1495">
        <v>422</v>
      </c>
      <c r="C1495" t="str">
        <f>VLOOKUP(Table_ExternalData_16[[#This Row],[ManufacturerId]],Blagovna!A:B,2,0)</f>
        <v>Digitus</v>
      </c>
    </row>
    <row r="1496" spans="1:3" x14ac:dyDescent="0.25">
      <c r="A1496">
        <v>7041</v>
      </c>
      <c r="B1496">
        <v>422</v>
      </c>
      <c r="C1496" t="str">
        <f>VLOOKUP(Table_ExternalData_16[[#This Row],[ManufacturerId]],Blagovna!A:B,2,0)</f>
        <v>Digitus</v>
      </c>
    </row>
    <row r="1497" spans="1:3" x14ac:dyDescent="0.25">
      <c r="A1497">
        <v>8359</v>
      </c>
      <c r="B1497">
        <v>422</v>
      </c>
      <c r="C1497" t="str">
        <f>VLOOKUP(Table_ExternalData_16[[#This Row],[ManufacturerId]],Blagovna!A:B,2,0)</f>
        <v>Digitus</v>
      </c>
    </row>
    <row r="1498" spans="1:3" x14ac:dyDescent="0.25">
      <c r="A1498">
        <v>9011</v>
      </c>
      <c r="B1498">
        <v>422</v>
      </c>
      <c r="C1498" t="str">
        <f>VLOOKUP(Table_ExternalData_16[[#This Row],[ManufacturerId]],Blagovna!A:B,2,0)</f>
        <v>Digitus</v>
      </c>
    </row>
    <row r="1499" spans="1:3" x14ac:dyDescent="0.25">
      <c r="A1499">
        <v>8022</v>
      </c>
      <c r="B1499">
        <v>422</v>
      </c>
      <c r="C1499" t="str">
        <f>VLOOKUP(Table_ExternalData_16[[#This Row],[ManufacturerId]],Blagovna!A:B,2,0)</f>
        <v>Digitus</v>
      </c>
    </row>
    <row r="1500" spans="1:3" x14ac:dyDescent="0.25">
      <c r="A1500">
        <v>7509</v>
      </c>
      <c r="B1500">
        <v>422</v>
      </c>
      <c r="C1500" t="str">
        <f>VLOOKUP(Table_ExternalData_16[[#This Row],[ManufacturerId]],Blagovna!A:B,2,0)</f>
        <v>Digitus</v>
      </c>
    </row>
    <row r="1501" spans="1:3" x14ac:dyDescent="0.25">
      <c r="A1501">
        <v>11083</v>
      </c>
      <c r="B1501">
        <v>422</v>
      </c>
      <c r="C1501" t="str">
        <f>VLOOKUP(Table_ExternalData_16[[#This Row],[ManufacturerId]],Blagovna!A:B,2,0)</f>
        <v>Digitus</v>
      </c>
    </row>
    <row r="1502" spans="1:3" x14ac:dyDescent="0.25">
      <c r="A1502">
        <v>7061</v>
      </c>
      <c r="B1502">
        <v>422</v>
      </c>
      <c r="C1502" t="str">
        <f>VLOOKUP(Table_ExternalData_16[[#This Row],[ManufacturerId]],Blagovna!A:B,2,0)</f>
        <v>Digitus</v>
      </c>
    </row>
    <row r="1503" spans="1:3" x14ac:dyDescent="0.25">
      <c r="A1503">
        <v>8078</v>
      </c>
      <c r="B1503">
        <v>422</v>
      </c>
      <c r="C1503" t="str">
        <f>VLOOKUP(Table_ExternalData_16[[#This Row],[ManufacturerId]],Blagovna!A:B,2,0)</f>
        <v>Digitus</v>
      </c>
    </row>
    <row r="1504" spans="1:3" x14ac:dyDescent="0.25">
      <c r="A1504">
        <v>12342</v>
      </c>
      <c r="B1504">
        <v>422</v>
      </c>
      <c r="C1504" t="str">
        <f>VLOOKUP(Table_ExternalData_16[[#This Row],[ManufacturerId]],Blagovna!A:B,2,0)</f>
        <v>Digitus</v>
      </c>
    </row>
    <row r="1505" spans="1:3" x14ac:dyDescent="0.25">
      <c r="A1505">
        <v>8028</v>
      </c>
      <c r="B1505">
        <v>422</v>
      </c>
      <c r="C1505" t="str">
        <f>VLOOKUP(Table_ExternalData_16[[#This Row],[ManufacturerId]],Blagovna!A:B,2,0)</f>
        <v>Digitus</v>
      </c>
    </row>
    <row r="1506" spans="1:3" x14ac:dyDescent="0.25">
      <c r="A1506">
        <v>9060</v>
      </c>
      <c r="B1506">
        <v>422</v>
      </c>
      <c r="C1506" t="str">
        <f>VLOOKUP(Table_ExternalData_16[[#This Row],[ManufacturerId]],Blagovna!A:B,2,0)</f>
        <v>Digitus</v>
      </c>
    </row>
    <row r="1507" spans="1:3" x14ac:dyDescent="0.25">
      <c r="A1507">
        <v>8751</v>
      </c>
      <c r="B1507">
        <v>422</v>
      </c>
      <c r="C1507" t="str">
        <f>VLOOKUP(Table_ExternalData_16[[#This Row],[ManufacturerId]],Blagovna!A:B,2,0)</f>
        <v>Digitus</v>
      </c>
    </row>
    <row r="1508" spans="1:3" x14ac:dyDescent="0.25">
      <c r="A1508">
        <v>8741</v>
      </c>
      <c r="B1508">
        <v>422</v>
      </c>
      <c r="C1508" t="str">
        <f>VLOOKUP(Table_ExternalData_16[[#This Row],[ManufacturerId]],Blagovna!A:B,2,0)</f>
        <v>Digitus</v>
      </c>
    </row>
    <row r="1509" spans="1:3" x14ac:dyDescent="0.25">
      <c r="A1509">
        <v>10111</v>
      </c>
      <c r="B1509">
        <v>422</v>
      </c>
      <c r="C1509" t="str">
        <f>VLOOKUP(Table_ExternalData_16[[#This Row],[ManufacturerId]],Blagovna!A:B,2,0)</f>
        <v>Digitus</v>
      </c>
    </row>
    <row r="1510" spans="1:3" x14ac:dyDescent="0.25">
      <c r="A1510">
        <v>9882</v>
      </c>
      <c r="B1510">
        <v>422</v>
      </c>
      <c r="C1510" t="str">
        <f>VLOOKUP(Table_ExternalData_16[[#This Row],[ManufacturerId]],Blagovna!A:B,2,0)</f>
        <v>Digitus</v>
      </c>
    </row>
    <row r="1511" spans="1:3" x14ac:dyDescent="0.25">
      <c r="A1511">
        <v>7898</v>
      </c>
      <c r="B1511">
        <v>422</v>
      </c>
      <c r="C1511" t="str">
        <f>VLOOKUP(Table_ExternalData_16[[#This Row],[ManufacturerId]],Blagovna!A:B,2,0)</f>
        <v>Digitus</v>
      </c>
    </row>
    <row r="1512" spans="1:3" x14ac:dyDescent="0.25">
      <c r="A1512">
        <v>8278</v>
      </c>
      <c r="B1512">
        <v>422</v>
      </c>
      <c r="C1512" t="str">
        <f>VLOOKUP(Table_ExternalData_16[[#This Row],[ManufacturerId]],Blagovna!A:B,2,0)</f>
        <v>Digitus</v>
      </c>
    </row>
    <row r="1513" spans="1:3" x14ac:dyDescent="0.25">
      <c r="A1513">
        <v>7502</v>
      </c>
      <c r="B1513">
        <v>422</v>
      </c>
      <c r="C1513" t="str">
        <f>VLOOKUP(Table_ExternalData_16[[#This Row],[ManufacturerId]],Blagovna!A:B,2,0)</f>
        <v>Digitus</v>
      </c>
    </row>
    <row r="1514" spans="1:3" x14ac:dyDescent="0.25">
      <c r="A1514">
        <v>8023</v>
      </c>
      <c r="B1514">
        <v>422</v>
      </c>
      <c r="C1514" t="str">
        <f>VLOOKUP(Table_ExternalData_16[[#This Row],[ManufacturerId]],Blagovna!A:B,2,0)</f>
        <v>Digitus</v>
      </c>
    </row>
    <row r="1515" spans="1:3" x14ac:dyDescent="0.25">
      <c r="A1515">
        <v>9827</v>
      </c>
      <c r="B1515">
        <v>422</v>
      </c>
      <c r="C1515" t="str">
        <f>VLOOKUP(Table_ExternalData_16[[#This Row],[ManufacturerId]],Blagovna!A:B,2,0)</f>
        <v>Digitus</v>
      </c>
    </row>
    <row r="1516" spans="1:3" x14ac:dyDescent="0.25">
      <c r="A1516">
        <v>7519</v>
      </c>
      <c r="B1516">
        <v>422</v>
      </c>
      <c r="C1516" t="str">
        <f>VLOOKUP(Table_ExternalData_16[[#This Row],[ManufacturerId]],Blagovna!A:B,2,0)</f>
        <v>Digitus</v>
      </c>
    </row>
    <row r="1517" spans="1:3" x14ac:dyDescent="0.25">
      <c r="A1517">
        <v>6986</v>
      </c>
      <c r="B1517">
        <v>422</v>
      </c>
      <c r="C1517" t="str">
        <f>VLOOKUP(Table_ExternalData_16[[#This Row],[ManufacturerId]],Blagovna!A:B,2,0)</f>
        <v>Digitus</v>
      </c>
    </row>
    <row r="1518" spans="1:3" x14ac:dyDescent="0.25">
      <c r="A1518">
        <v>9851</v>
      </c>
      <c r="B1518">
        <v>422</v>
      </c>
      <c r="C1518" t="str">
        <f>VLOOKUP(Table_ExternalData_16[[#This Row],[ManufacturerId]],Blagovna!A:B,2,0)</f>
        <v>Digitus</v>
      </c>
    </row>
    <row r="1519" spans="1:3" x14ac:dyDescent="0.25">
      <c r="A1519">
        <v>7004</v>
      </c>
      <c r="B1519">
        <v>422</v>
      </c>
      <c r="C1519" t="str">
        <f>VLOOKUP(Table_ExternalData_16[[#This Row],[ManufacturerId]],Blagovna!A:B,2,0)</f>
        <v>Digitus</v>
      </c>
    </row>
    <row r="1520" spans="1:3" x14ac:dyDescent="0.25">
      <c r="A1520">
        <v>8358</v>
      </c>
      <c r="B1520">
        <v>422</v>
      </c>
      <c r="C1520" t="str">
        <f>VLOOKUP(Table_ExternalData_16[[#This Row],[ManufacturerId]],Blagovna!A:B,2,0)</f>
        <v>Digitus</v>
      </c>
    </row>
    <row r="1521" spans="1:3" x14ac:dyDescent="0.25">
      <c r="A1521">
        <v>9830</v>
      </c>
      <c r="B1521">
        <v>422</v>
      </c>
      <c r="C1521" t="str">
        <f>VLOOKUP(Table_ExternalData_16[[#This Row],[ManufacturerId]],Blagovna!A:B,2,0)</f>
        <v>Digitus</v>
      </c>
    </row>
    <row r="1522" spans="1:3" x14ac:dyDescent="0.25">
      <c r="A1522">
        <v>8258</v>
      </c>
      <c r="B1522">
        <v>422</v>
      </c>
      <c r="C1522" t="str">
        <f>VLOOKUP(Table_ExternalData_16[[#This Row],[ManufacturerId]],Blagovna!A:B,2,0)</f>
        <v>Digitus</v>
      </c>
    </row>
    <row r="1523" spans="1:3" x14ac:dyDescent="0.25">
      <c r="A1523">
        <v>8703</v>
      </c>
      <c r="B1523">
        <v>422</v>
      </c>
      <c r="C1523" t="str">
        <f>VLOOKUP(Table_ExternalData_16[[#This Row],[ManufacturerId]],Blagovna!A:B,2,0)</f>
        <v>Digitus</v>
      </c>
    </row>
    <row r="1524" spans="1:3" x14ac:dyDescent="0.25">
      <c r="A1524">
        <v>8261</v>
      </c>
      <c r="B1524">
        <v>422</v>
      </c>
      <c r="C1524" t="str">
        <f>VLOOKUP(Table_ExternalData_16[[#This Row],[ManufacturerId]],Blagovna!A:B,2,0)</f>
        <v>Digitus</v>
      </c>
    </row>
    <row r="1525" spans="1:3" x14ac:dyDescent="0.25">
      <c r="A1525">
        <v>7068</v>
      </c>
      <c r="B1525">
        <v>422</v>
      </c>
      <c r="C1525" t="str">
        <f>VLOOKUP(Table_ExternalData_16[[#This Row],[ManufacturerId]],Blagovna!A:B,2,0)</f>
        <v>Digitus</v>
      </c>
    </row>
    <row r="1526" spans="1:3" x14ac:dyDescent="0.25">
      <c r="A1526">
        <v>8082</v>
      </c>
      <c r="B1526">
        <v>422</v>
      </c>
      <c r="C1526" t="str">
        <f>VLOOKUP(Table_ExternalData_16[[#This Row],[ManufacturerId]],Blagovna!A:B,2,0)</f>
        <v>Digitus</v>
      </c>
    </row>
    <row r="1527" spans="1:3" x14ac:dyDescent="0.25">
      <c r="A1527">
        <v>8729</v>
      </c>
      <c r="B1527">
        <v>422</v>
      </c>
      <c r="C1527" t="str">
        <f>VLOOKUP(Table_ExternalData_16[[#This Row],[ManufacturerId]],Blagovna!A:B,2,0)</f>
        <v>Digitus</v>
      </c>
    </row>
    <row r="1528" spans="1:3" x14ac:dyDescent="0.25">
      <c r="A1528">
        <v>9994</v>
      </c>
      <c r="B1528">
        <v>422</v>
      </c>
      <c r="C1528" t="str">
        <f>VLOOKUP(Table_ExternalData_16[[#This Row],[ManufacturerId]],Blagovna!A:B,2,0)</f>
        <v>Digitus</v>
      </c>
    </row>
    <row r="1529" spans="1:3" x14ac:dyDescent="0.25">
      <c r="A1529">
        <v>9977</v>
      </c>
      <c r="B1529">
        <v>422</v>
      </c>
      <c r="C1529" t="str">
        <f>VLOOKUP(Table_ExternalData_16[[#This Row],[ManufacturerId]],Blagovna!A:B,2,0)</f>
        <v>Digitus</v>
      </c>
    </row>
    <row r="1530" spans="1:3" x14ac:dyDescent="0.25">
      <c r="A1530">
        <v>8121</v>
      </c>
      <c r="B1530">
        <v>422</v>
      </c>
      <c r="C1530" t="str">
        <f>VLOOKUP(Table_ExternalData_16[[#This Row],[ManufacturerId]],Blagovna!A:B,2,0)</f>
        <v>Digitus</v>
      </c>
    </row>
    <row r="1531" spans="1:3" x14ac:dyDescent="0.25">
      <c r="A1531">
        <v>8803</v>
      </c>
      <c r="B1531">
        <v>422</v>
      </c>
      <c r="C1531" t="str">
        <f>VLOOKUP(Table_ExternalData_16[[#This Row],[ManufacturerId]],Blagovna!A:B,2,0)</f>
        <v>Digitus</v>
      </c>
    </row>
    <row r="1532" spans="1:3" x14ac:dyDescent="0.25">
      <c r="A1532">
        <v>7006</v>
      </c>
      <c r="B1532">
        <v>422</v>
      </c>
      <c r="C1532" t="str">
        <f>VLOOKUP(Table_ExternalData_16[[#This Row],[ManufacturerId]],Blagovna!A:B,2,0)</f>
        <v>Digitus</v>
      </c>
    </row>
    <row r="1533" spans="1:3" x14ac:dyDescent="0.25">
      <c r="A1533">
        <v>8627</v>
      </c>
      <c r="B1533">
        <v>422</v>
      </c>
      <c r="C1533" t="str">
        <f>VLOOKUP(Table_ExternalData_16[[#This Row],[ManufacturerId]],Blagovna!A:B,2,0)</f>
        <v>Digitus</v>
      </c>
    </row>
    <row r="1534" spans="1:3" x14ac:dyDescent="0.25">
      <c r="A1534">
        <v>8189</v>
      </c>
      <c r="B1534">
        <v>422</v>
      </c>
      <c r="C1534" t="str">
        <f>VLOOKUP(Table_ExternalData_16[[#This Row],[ManufacturerId]],Blagovna!A:B,2,0)</f>
        <v>Digitus</v>
      </c>
    </row>
    <row r="1535" spans="1:3" x14ac:dyDescent="0.25">
      <c r="A1535">
        <v>8916</v>
      </c>
      <c r="B1535">
        <v>422</v>
      </c>
      <c r="C1535" t="str">
        <f>VLOOKUP(Table_ExternalData_16[[#This Row],[ManufacturerId]],Blagovna!A:B,2,0)</f>
        <v>Digitus</v>
      </c>
    </row>
    <row r="1536" spans="1:3" x14ac:dyDescent="0.25">
      <c r="A1536">
        <v>9900</v>
      </c>
      <c r="B1536">
        <v>422</v>
      </c>
      <c r="C1536" t="str">
        <f>VLOOKUP(Table_ExternalData_16[[#This Row],[ManufacturerId]],Blagovna!A:B,2,0)</f>
        <v>Digitus</v>
      </c>
    </row>
    <row r="1537" spans="1:3" x14ac:dyDescent="0.25">
      <c r="A1537">
        <v>5985</v>
      </c>
      <c r="B1537">
        <v>422</v>
      </c>
      <c r="C1537" t="str">
        <f>VLOOKUP(Table_ExternalData_16[[#This Row],[ManufacturerId]],Blagovna!A:B,2,0)</f>
        <v>Digitus</v>
      </c>
    </row>
    <row r="1538" spans="1:3" x14ac:dyDescent="0.25">
      <c r="A1538">
        <v>10833</v>
      </c>
      <c r="B1538">
        <v>422</v>
      </c>
      <c r="C1538" t="str">
        <f>VLOOKUP(Table_ExternalData_16[[#This Row],[ManufacturerId]],Blagovna!A:B,2,0)</f>
        <v>Digitus</v>
      </c>
    </row>
    <row r="1539" spans="1:3" x14ac:dyDescent="0.25">
      <c r="A1539">
        <v>8259</v>
      </c>
      <c r="B1539">
        <v>422</v>
      </c>
      <c r="C1539" t="str">
        <f>VLOOKUP(Table_ExternalData_16[[#This Row],[ManufacturerId]],Blagovna!A:B,2,0)</f>
        <v>Digitus</v>
      </c>
    </row>
    <row r="1540" spans="1:3" x14ac:dyDescent="0.25">
      <c r="A1540">
        <v>9908</v>
      </c>
      <c r="B1540">
        <v>422</v>
      </c>
      <c r="C1540" t="str">
        <f>VLOOKUP(Table_ExternalData_16[[#This Row],[ManufacturerId]],Blagovna!A:B,2,0)</f>
        <v>Digitus</v>
      </c>
    </row>
    <row r="1541" spans="1:3" x14ac:dyDescent="0.25">
      <c r="A1541">
        <v>8795</v>
      </c>
      <c r="B1541">
        <v>422</v>
      </c>
      <c r="C1541" t="str">
        <f>VLOOKUP(Table_ExternalData_16[[#This Row],[ManufacturerId]],Blagovna!A:B,2,0)</f>
        <v>Digitus</v>
      </c>
    </row>
    <row r="1542" spans="1:3" x14ac:dyDescent="0.25">
      <c r="A1542">
        <v>11023</v>
      </c>
      <c r="B1542">
        <v>422</v>
      </c>
      <c r="C1542" t="str">
        <f>VLOOKUP(Table_ExternalData_16[[#This Row],[ManufacturerId]],Blagovna!A:B,2,0)</f>
        <v>Digitus</v>
      </c>
    </row>
    <row r="1543" spans="1:3" x14ac:dyDescent="0.25">
      <c r="A1543">
        <v>7535</v>
      </c>
      <c r="B1543">
        <v>422</v>
      </c>
      <c r="C1543" t="str">
        <f>VLOOKUP(Table_ExternalData_16[[#This Row],[ManufacturerId]],Blagovna!A:B,2,0)</f>
        <v>Digitus</v>
      </c>
    </row>
    <row r="1544" spans="1:3" x14ac:dyDescent="0.25">
      <c r="A1544">
        <v>9926</v>
      </c>
      <c r="B1544">
        <v>422</v>
      </c>
      <c r="C1544" t="str">
        <f>VLOOKUP(Table_ExternalData_16[[#This Row],[ManufacturerId]],Blagovna!A:B,2,0)</f>
        <v>Digitus</v>
      </c>
    </row>
    <row r="1545" spans="1:3" x14ac:dyDescent="0.25">
      <c r="A1545">
        <v>8563</v>
      </c>
      <c r="B1545">
        <v>422</v>
      </c>
      <c r="C1545" t="str">
        <f>VLOOKUP(Table_ExternalData_16[[#This Row],[ManufacturerId]],Blagovna!A:B,2,0)</f>
        <v>Digitus</v>
      </c>
    </row>
    <row r="1546" spans="1:3" x14ac:dyDescent="0.25">
      <c r="A1546">
        <v>8661</v>
      </c>
      <c r="B1546">
        <v>422</v>
      </c>
      <c r="C1546" t="str">
        <f>VLOOKUP(Table_ExternalData_16[[#This Row],[ManufacturerId]],Blagovna!A:B,2,0)</f>
        <v>Digitus</v>
      </c>
    </row>
    <row r="1547" spans="1:3" x14ac:dyDescent="0.25">
      <c r="A1547">
        <v>9961</v>
      </c>
      <c r="B1547">
        <v>422</v>
      </c>
      <c r="C1547" t="str">
        <f>VLOOKUP(Table_ExternalData_16[[#This Row],[ManufacturerId]],Blagovna!A:B,2,0)</f>
        <v>Digitus</v>
      </c>
    </row>
    <row r="1548" spans="1:3" x14ac:dyDescent="0.25">
      <c r="A1548">
        <v>7076</v>
      </c>
      <c r="B1548">
        <v>422</v>
      </c>
      <c r="C1548" t="str">
        <f>VLOOKUP(Table_ExternalData_16[[#This Row],[ManufacturerId]],Blagovna!A:B,2,0)</f>
        <v>Digitus</v>
      </c>
    </row>
    <row r="1549" spans="1:3" x14ac:dyDescent="0.25">
      <c r="A1549">
        <v>7503</v>
      </c>
      <c r="B1549">
        <v>422</v>
      </c>
      <c r="C1549" t="str">
        <f>VLOOKUP(Table_ExternalData_16[[#This Row],[ManufacturerId]],Blagovna!A:B,2,0)</f>
        <v>Digitus</v>
      </c>
    </row>
    <row r="1550" spans="1:3" x14ac:dyDescent="0.25">
      <c r="A1550">
        <v>8251</v>
      </c>
      <c r="B1550">
        <v>422</v>
      </c>
      <c r="C1550" t="str">
        <f>VLOOKUP(Table_ExternalData_16[[#This Row],[ManufacturerId]],Blagovna!A:B,2,0)</f>
        <v>Digitus</v>
      </c>
    </row>
    <row r="1551" spans="1:3" x14ac:dyDescent="0.25">
      <c r="A1551">
        <v>5998</v>
      </c>
      <c r="B1551">
        <v>422</v>
      </c>
      <c r="C1551" t="str">
        <f>VLOOKUP(Table_ExternalData_16[[#This Row],[ManufacturerId]],Blagovna!A:B,2,0)</f>
        <v>Digitus</v>
      </c>
    </row>
    <row r="1552" spans="1:3" x14ac:dyDescent="0.25">
      <c r="A1552">
        <v>9809</v>
      </c>
      <c r="B1552">
        <v>422</v>
      </c>
      <c r="C1552" t="str">
        <f>VLOOKUP(Table_ExternalData_16[[#This Row],[ManufacturerId]],Blagovna!A:B,2,0)</f>
        <v>Digitus</v>
      </c>
    </row>
    <row r="1553" spans="1:3" x14ac:dyDescent="0.25">
      <c r="A1553">
        <v>9948</v>
      </c>
      <c r="B1553">
        <v>422</v>
      </c>
      <c r="C1553" t="str">
        <f>VLOOKUP(Table_ExternalData_16[[#This Row],[ManufacturerId]],Blagovna!A:B,2,0)</f>
        <v>Digitus</v>
      </c>
    </row>
    <row r="1554" spans="1:3" x14ac:dyDescent="0.25">
      <c r="A1554">
        <v>8035</v>
      </c>
      <c r="B1554">
        <v>422</v>
      </c>
      <c r="C1554" t="str">
        <f>VLOOKUP(Table_ExternalData_16[[#This Row],[ManufacturerId]],Blagovna!A:B,2,0)</f>
        <v>Digitus</v>
      </c>
    </row>
    <row r="1555" spans="1:3" x14ac:dyDescent="0.25">
      <c r="A1555">
        <v>12250</v>
      </c>
      <c r="B1555">
        <v>422</v>
      </c>
      <c r="C1555" t="str">
        <f>VLOOKUP(Table_ExternalData_16[[#This Row],[ManufacturerId]],Blagovna!A:B,2,0)</f>
        <v>Digitus</v>
      </c>
    </row>
    <row r="1556" spans="1:3" x14ac:dyDescent="0.25">
      <c r="A1556">
        <v>9807</v>
      </c>
      <c r="B1556">
        <v>422</v>
      </c>
      <c r="C1556" t="str">
        <f>VLOOKUP(Table_ExternalData_16[[#This Row],[ManufacturerId]],Blagovna!A:B,2,0)</f>
        <v>Digitus</v>
      </c>
    </row>
    <row r="1557" spans="1:3" x14ac:dyDescent="0.25">
      <c r="A1557">
        <v>8362</v>
      </c>
      <c r="B1557">
        <v>422</v>
      </c>
      <c r="C1557" t="str">
        <f>VLOOKUP(Table_ExternalData_16[[#This Row],[ManufacturerId]],Blagovna!A:B,2,0)</f>
        <v>Digitus</v>
      </c>
    </row>
    <row r="1558" spans="1:3" x14ac:dyDescent="0.25">
      <c r="A1558">
        <v>7117</v>
      </c>
      <c r="B1558">
        <v>422</v>
      </c>
      <c r="C1558" t="str">
        <f>VLOOKUP(Table_ExternalData_16[[#This Row],[ManufacturerId]],Blagovna!A:B,2,0)</f>
        <v>Digitus</v>
      </c>
    </row>
    <row r="1559" spans="1:3" x14ac:dyDescent="0.25">
      <c r="A1559">
        <v>9856</v>
      </c>
      <c r="B1559">
        <v>422</v>
      </c>
      <c r="C1559" t="str">
        <f>VLOOKUP(Table_ExternalData_16[[#This Row],[ManufacturerId]],Blagovna!A:B,2,0)</f>
        <v>Digitus</v>
      </c>
    </row>
    <row r="1560" spans="1:3" x14ac:dyDescent="0.25">
      <c r="A1560">
        <v>8089</v>
      </c>
      <c r="B1560">
        <v>422</v>
      </c>
      <c r="C1560" t="str">
        <f>VLOOKUP(Table_ExternalData_16[[#This Row],[ManufacturerId]],Blagovna!A:B,2,0)</f>
        <v>Digitus</v>
      </c>
    </row>
    <row r="1561" spans="1:3" x14ac:dyDescent="0.25">
      <c r="A1561">
        <v>7481</v>
      </c>
      <c r="B1561">
        <v>422</v>
      </c>
      <c r="C1561" t="str">
        <f>VLOOKUP(Table_ExternalData_16[[#This Row],[ManufacturerId]],Blagovna!A:B,2,0)</f>
        <v>Digitus</v>
      </c>
    </row>
    <row r="1562" spans="1:3" x14ac:dyDescent="0.25">
      <c r="A1562">
        <v>11078</v>
      </c>
      <c r="B1562">
        <v>422</v>
      </c>
      <c r="C1562" t="str">
        <f>VLOOKUP(Table_ExternalData_16[[#This Row],[ManufacturerId]],Blagovna!A:B,2,0)</f>
        <v>Digitus</v>
      </c>
    </row>
    <row r="1563" spans="1:3" x14ac:dyDescent="0.25">
      <c r="A1563">
        <v>7539</v>
      </c>
      <c r="B1563">
        <v>422</v>
      </c>
      <c r="C1563" t="str">
        <f>VLOOKUP(Table_ExternalData_16[[#This Row],[ManufacturerId]],Blagovna!A:B,2,0)</f>
        <v>Digitus</v>
      </c>
    </row>
    <row r="1564" spans="1:3" x14ac:dyDescent="0.25">
      <c r="A1564">
        <v>8279</v>
      </c>
      <c r="B1564">
        <v>422</v>
      </c>
      <c r="C1564" t="str">
        <f>VLOOKUP(Table_ExternalData_16[[#This Row],[ManufacturerId]],Blagovna!A:B,2,0)</f>
        <v>Digitus</v>
      </c>
    </row>
    <row r="1565" spans="1:3" x14ac:dyDescent="0.25">
      <c r="A1565">
        <v>7723</v>
      </c>
      <c r="B1565">
        <v>422</v>
      </c>
      <c r="C1565" t="str">
        <f>VLOOKUP(Table_ExternalData_16[[#This Row],[ManufacturerId]],Blagovna!A:B,2,0)</f>
        <v>Digitus</v>
      </c>
    </row>
    <row r="1566" spans="1:3" x14ac:dyDescent="0.25">
      <c r="A1566">
        <v>7499</v>
      </c>
      <c r="B1566">
        <v>422</v>
      </c>
      <c r="C1566" t="str">
        <f>VLOOKUP(Table_ExternalData_16[[#This Row],[ManufacturerId]],Blagovna!A:B,2,0)</f>
        <v>Digitus</v>
      </c>
    </row>
    <row r="1567" spans="1:3" x14ac:dyDescent="0.25">
      <c r="A1567">
        <v>9826</v>
      </c>
      <c r="B1567">
        <v>422</v>
      </c>
      <c r="C1567" t="str">
        <f>VLOOKUP(Table_ExternalData_16[[#This Row],[ManufacturerId]],Blagovna!A:B,2,0)</f>
        <v>Digitus</v>
      </c>
    </row>
    <row r="1568" spans="1:3" x14ac:dyDescent="0.25">
      <c r="A1568">
        <v>6001</v>
      </c>
      <c r="B1568">
        <v>422</v>
      </c>
      <c r="C1568" t="str">
        <f>VLOOKUP(Table_ExternalData_16[[#This Row],[ManufacturerId]],Blagovna!A:B,2,0)</f>
        <v>Digitus</v>
      </c>
    </row>
    <row r="1569" spans="1:3" x14ac:dyDescent="0.25">
      <c r="A1569">
        <v>8544</v>
      </c>
      <c r="B1569">
        <v>422</v>
      </c>
      <c r="C1569" t="str">
        <f>VLOOKUP(Table_ExternalData_16[[#This Row],[ManufacturerId]],Blagovna!A:B,2,0)</f>
        <v>Digitus</v>
      </c>
    </row>
    <row r="1570" spans="1:3" x14ac:dyDescent="0.25">
      <c r="A1570">
        <v>8725</v>
      </c>
      <c r="B1570">
        <v>422</v>
      </c>
      <c r="C1570" t="str">
        <f>VLOOKUP(Table_ExternalData_16[[#This Row],[ManufacturerId]],Blagovna!A:B,2,0)</f>
        <v>Digitus</v>
      </c>
    </row>
    <row r="1571" spans="1:3" x14ac:dyDescent="0.25">
      <c r="A1571">
        <v>8654</v>
      </c>
      <c r="B1571">
        <v>422</v>
      </c>
      <c r="C1571" t="str">
        <f>VLOOKUP(Table_ExternalData_16[[#This Row],[ManufacturerId]],Blagovna!A:B,2,0)</f>
        <v>Digitus</v>
      </c>
    </row>
    <row r="1572" spans="1:3" x14ac:dyDescent="0.25">
      <c r="A1572">
        <v>8246</v>
      </c>
      <c r="B1572">
        <v>422</v>
      </c>
      <c r="C1572" t="str">
        <f>VLOOKUP(Table_ExternalData_16[[#This Row],[ManufacturerId]],Blagovna!A:B,2,0)</f>
        <v>Digitus</v>
      </c>
    </row>
    <row r="1573" spans="1:3" x14ac:dyDescent="0.25">
      <c r="A1573">
        <v>7368</v>
      </c>
      <c r="B1573">
        <v>422</v>
      </c>
      <c r="C1573" t="str">
        <f>VLOOKUP(Table_ExternalData_16[[#This Row],[ManufacturerId]],Blagovna!A:B,2,0)</f>
        <v>Digitus</v>
      </c>
    </row>
    <row r="1574" spans="1:3" x14ac:dyDescent="0.25">
      <c r="A1574">
        <v>6992</v>
      </c>
      <c r="B1574">
        <v>422</v>
      </c>
      <c r="C1574" t="str">
        <f>VLOOKUP(Table_ExternalData_16[[#This Row],[ManufacturerId]],Blagovna!A:B,2,0)</f>
        <v>Digitus</v>
      </c>
    </row>
    <row r="1575" spans="1:3" x14ac:dyDescent="0.25">
      <c r="A1575">
        <v>11122</v>
      </c>
      <c r="B1575">
        <v>422</v>
      </c>
      <c r="C1575" t="str">
        <f>VLOOKUP(Table_ExternalData_16[[#This Row],[ManufacturerId]],Blagovna!A:B,2,0)</f>
        <v>Digitus</v>
      </c>
    </row>
    <row r="1576" spans="1:3" x14ac:dyDescent="0.25">
      <c r="A1576">
        <v>11133</v>
      </c>
      <c r="B1576">
        <v>422</v>
      </c>
      <c r="C1576" t="str">
        <f>VLOOKUP(Table_ExternalData_16[[#This Row],[ManufacturerId]],Blagovna!A:B,2,0)</f>
        <v>Digitus</v>
      </c>
    </row>
    <row r="1577" spans="1:3" x14ac:dyDescent="0.25">
      <c r="A1577">
        <v>8778</v>
      </c>
      <c r="B1577">
        <v>422</v>
      </c>
      <c r="C1577" t="str">
        <f>VLOOKUP(Table_ExternalData_16[[#This Row],[ManufacturerId]],Blagovna!A:B,2,0)</f>
        <v>Digitus</v>
      </c>
    </row>
    <row r="1578" spans="1:3" x14ac:dyDescent="0.25">
      <c r="A1578">
        <v>8064</v>
      </c>
      <c r="B1578">
        <v>422</v>
      </c>
      <c r="C1578" t="str">
        <f>VLOOKUP(Table_ExternalData_16[[#This Row],[ManufacturerId]],Blagovna!A:B,2,0)</f>
        <v>Digitus</v>
      </c>
    </row>
    <row r="1579" spans="1:3" x14ac:dyDescent="0.25">
      <c r="A1579">
        <v>8675</v>
      </c>
      <c r="B1579">
        <v>422</v>
      </c>
      <c r="C1579" t="str">
        <f>VLOOKUP(Table_ExternalData_16[[#This Row],[ManufacturerId]],Blagovna!A:B,2,0)</f>
        <v>Digitus</v>
      </c>
    </row>
    <row r="1580" spans="1:3" x14ac:dyDescent="0.25">
      <c r="A1580">
        <v>7546</v>
      </c>
      <c r="B1580">
        <v>422</v>
      </c>
      <c r="C1580" t="str">
        <f>VLOOKUP(Table_ExternalData_16[[#This Row],[ManufacturerId]],Blagovna!A:B,2,0)</f>
        <v>Digitus</v>
      </c>
    </row>
    <row r="1581" spans="1:3" x14ac:dyDescent="0.25">
      <c r="A1581">
        <v>11104</v>
      </c>
      <c r="B1581">
        <v>422</v>
      </c>
      <c r="C1581" t="str">
        <f>VLOOKUP(Table_ExternalData_16[[#This Row],[ManufacturerId]],Blagovna!A:B,2,0)</f>
        <v>Digitus</v>
      </c>
    </row>
    <row r="1582" spans="1:3" x14ac:dyDescent="0.25">
      <c r="A1582">
        <v>9019</v>
      </c>
      <c r="B1582">
        <v>422</v>
      </c>
      <c r="C1582" t="str">
        <f>VLOOKUP(Table_ExternalData_16[[#This Row],[ManufacturerId]],Blagovna!A:B,2,0)</f>
        <v>Digitus</v>
      </c>
    </row>
    <row r="1583" spans="1:3" x14ac:dyDescent="0.25">
      <c r="A1583">
        <v>7080</v>
      </c>
      <c r="B1583">
        <v>422</v>
      </c>
      <c r="C1583" t="str">
        <f>VLOOKUP(Table_ExternalData_16[[#This Row],[ManufacturerId]],Blagovna!A:B,2,0)</f>
        <v>Digitus</v>
      </c>
    </row>
    <row r="1584" spans="1:3" x14ac:dyDescent="0.25">
      <c r="A1584">
        <v>8269</v>
      </c>
      <c r="B1584">
        <v>422</v>
      </c>
      <c r="C1584" t="str">
        <f>VLOOKUP(Table_ExternalData_16[[#This Row],[ManufacturerId]],Blagovna!A:B,2,0)</f>
        <v>Digitus</v>
      </c>
    </row>
    <row r="1585" spans="1:3" x14ac:dyDescent="0.25">
      <c r="A1585">
        <v>8720</v>
      </c>
      <c r="B1585">
        <v>422</v>
      </c>
      <c r="C1585" t="str">
        <f>VLOOKUP(Table_ExternalData_16[[#This Row],[ManufacturerId]],Blagovna!A:B,2,0)</f>
        <v>Digitus</v>
      </c>
    </row>
    <row r="1586" spans="1:3" x14ac:dyDescent="0.25">
      <c r="A1586">
        <v>8733</v>
      </c>
      <c r="B1586">
        <v>422</v>
      </c>
      <c r="C1586" t="str">
        <f>VLOOKUP(Table_ExternalData_16[[#This Row],[ManufacturerId]],Blagovna!A:B,2,0)</f>
        <v>Digitus</v>
      </c>
    </row>
    <row r="1587" spans="1:3" x14ac:dyDescent="0.25">
      <c r="A1587">
        <v>8719</v>
      </c>
      <c r="B1587">
        <v>422</v>
      </c>
      <c r="C1587" t="str">
        <f>VLOOKUP(Table_ExternalData_16[[#This Row],[ManufacturerId]],Blagovna!A:B,2,0)</f>
        <v>Digitus</v>
      </c>
    </row>
    <row r="1588" spans="1:3" x14ac:dyDescent="0.25">
      <c r="A1588">
        <v>9910</v>
      </c>
      <c r="B1588">
        <v>422</v>
      </c>
      <c r="C1588" t="str">
        <f>VLOOKUP(Table_ExternalData_16[[#This Row],[ManufacturerId]],Blagovna!A:B,2,0)</f>
        <v>Digitus</v>
      </c>
    </row>
    <row r="1589" spans="1:3" x14ac:dyDescent="0.25">
      <c r="A1589">
        <v>9812</v>
      </c>
      <c r="B1589">
        <v>422</v>
      </c>
      <c r="C1589" t="str">
        <f>VLOOKUP(Table_ExternalData_16[[#This Row],[ManufacturerId]],Blagovna!A:B,2,0)</f>
        <v>Digitus</v>
      </c>
    </row>
    <row r="1590" spans="1:3" x14ac:dyDescent="0.25">
      <c r="A1590">
        <v>8660</v>
      </c>
      <c r="B1590">
        <v>422</v>
      </c>
      <c r="C1590" t="str">
        <f>VLOOKUP(Table_ExternalData_16[[#This Row],[ManufacturerId]],Blagovna!A:B,2,0)</f>
        <v>Digitus</v>
      </c>
    </row>
    <row r="1591" spans="1:3" x14ac:dyDescent="0.25">
      <c r="A1591">
        <v>11105</v>
      </c>
      <c r="B1591">
        <v>422</v>
      </c>
      <c r="C1591" t="str">
        <f>VLOOKUP(Table_ExternalData_16[[#This Row],[ManufacturerId]],Blagovna!A:B,2,0)</f>
        <v>Digitus</v>
      </c>
    </row>
    <row r="1592" spans="1:3" x14ac:dyDescent="0.25">
      <c r="A1592">
        <v>8150</v>
      </c>
      <c r="B1592">
        <v>422</v>
      </c>
      <c r="C1592" t="str">
        <f>VLOOKUP(Table_ExternalData_16[[#This Row],[ManufacturerId]],Blagovna!A:B,2,0)</f>
        <v>Digitus</v>
      </c>
    </row>
    <row r="1593" spans="1:3" x14ac:dyDescent="0.25">
      <c r="A1593">
        <v>8567</v>
      </c>
      <c r="B1593">
        <v>422</v>
      </c>
      <c r="C1593" t="str">
        <f>VLOOKUP(Table_ExternalData_16[[#This Row],[ManufacturerId]],Blagovna!A:B,2,0)</f>
        <v>Digitus</v>
      </c>
    </row>
    <row r="1594" spans="1:3" x14ac:dyDescent="0.25">
      <c r="A1594">
        <v>9013</v>
      </c>
      <c r="B1594">
        <v>422</v>
      </c>
      <c r="C1594" t="str">
        <f>VLOOKUP(Table_ExternalData_16[[#This Row],[ManufacturerId]],Blagovna!A:B,2,0)</f>
        <v>Digitus</v>
      </c>
    </row>
    <row r="1595" spans="1:3" x14ac:dyDescent="0.25">
      <c r="A1595">
        <v>8669</v>
      </c>
      <c r="B1595">
        <v>422</v>
      </c>
      <c r="C1595" t="str">
        <f>VLOOKUP(Table_ExternalData_16[[#This Row],[ManufacturerId]],Blagovna!A:B,2,0)</f>
        <v>Digitus</v>
      </c>
    </row>
    <row r="1596" spans="1:3" x14ac:dyDescent="0.25">
      <c r="A1596">
        <v>8726</v>
      </c>
      <c r="B1596">
        <v>422</v>
      </c>
      <c r="C1596" t="str">
        <f>VLOOKUP(Table_ExternalData_16[[#This Row],[ManufacturerId]],Blagovna!A:B,2,0)</f>
        <v>Digitus</v>
      </c>
    </row>
    <row r="1597" spans="1:3" x14ac:dyDescent="0.25">
      <c r="A1597">
        <v>6940</v>
      </c>
      <c r="B1597">
        <v>422</v>
      </c>
      <c r="C1597" t="str">
        <f>VLOOKUP(Table_ExternalData_16[[#This Row],[ManufacturerId]],Blagovna!A:B,2,0)</f>
        <v>Digitus</v>
      </c>
    </row>
    <row r="1598" spans="1:3" x14ac:dyDescent="0.25">
      <c r="A1598">
        <v>8256</v>
      </c>
      <c r="B1598">
        <v>422</v>
      </c>
      <c r="C1598" t="str">
        <f>VLOOKUP(Table_ExternalData_16[[#This Row],[ManufacturerId]],Blagovna!A:B,2,0)</f>
        <v>Digitus</v>
      </c>
    </row>
    <row r="1599" spans="1:3" x14ac:dyDescent="0.25">
      <c r="A1599">
        <v>8656</v>
      </c>
      <c r="B1599">
        <v>422</v>
      </c>
      <c r="C1599" t="str">
        <f>VLOOKUP(Table_ExternalData_16[[#This Row],[ManufacturerId]],Blagovna!A:B,2,0)</f>
        <v>Digitus</v>
      </c>
    </row>
    <row r="1600" spans="1:3" x14ac:dyDescent="0.25">
      <c r="A1600">
        <v>8565</v>
      </c>
      <c r="B1600">
        <v>422</v>
      </c>
      <c r="C1600" t="str">
        <f>VLOOKUP(Table_ExternalData_16[[#This Row],[ManufacturerId]],Blagovna!A:B,2,0)</f>
        <v>Digitus</v>
      </c>
    </row>
    <row r="1601" spans="1:3" x14ac:dyDescent="0.25">
      <c r="A1601">
        <v>10971</v>
      </c>
      <c r="B1601">
        <v>422</v>
      </c>
      <c r="C1601" t="str">
        <f>VLOOKUP(Table_ExternalData_16[[#This Row],[ManufacturerId]],Blagovna!A:B,2,0)</f>
        <v>Digitus</v>
      </c>
    </row>
    <row r="1602" spans="1:3" x14ac:dyDescent="0.25">
      <c r="A1602">
        <v>9909</v>
      </c>
      <c r="B1602">
        <v>422</v>
      </c>
      <c r="C1602" t="str">
        <f>VLOOKUP(Table_ExternalData_16[[#This Row],[ManufacturerId]],Blagovna!A:B,2,0)</f>
        <v>Digitus</v>
      </c>
    </row>
    <row r="1603" spans="1:3" x14ac:dyDescent="0.25">
      <c r="A1603">
        <v>8254</v>
      </c>
      <c r="B1603">
        <v>422</v>
      </c>
      <c r="C1603" t="str">
        <f>VLOOKUP(Table_ExternalData_16[[#This Row],[ManufacturerId]],Blagovna!A:B,2,0)</f>
        <v>Digitus</v>
      </c>
    </row>
    <row r="1604" spans="1:3" x14ac:dyDescent="0.25">
      <c r="A1604">
        <v>7511</v>
      </c>
      <c r="B1604">
        <v>422</v>
      </c>
      <c r="C1604" t="str">
        <f>VLOOKUP(Table_ExternalData_16[[#This Row],[ManufacturerId]],Blagovna!A:B,2,0)</f>
        <v>Digitus</v>
      </c>
    </row>
    <row r="1605" spans="1:3" x14ac:dyDescent="0.25">
      <c r="A1605">
        <v>9902</v>
      </c>
      <c r="B1605">
        <v>422</v>
      </c>
      <c r="C1605" t="str">
        <f>VLOOKUP(Table_ExternalData_16[[#This Row],[ManufacturerId]],Blagovna!A:B,2,0)</f>
        <v>Digitus</v>
      </c>
    </row>
    <row r="1606" spans="1:3" x14ac:dyDescent="0.25">
      <c r="A1606">
        <v>7064</v>
      </c>
      <c r="B1606">
        <v>422</v>
      </c>
      <c r="C1606" t="str">
        <f>VLOOKUP(Table_ExternalData_16[[#This Row],[ManufacturerId]],Blagovna!A:B,2,0)</f>
        <v>Digitus</v>
      </c>
    </row>
    <row r="1607" spans="1:3" x14ac:dyDescent="0.25">
      <c r="A1607">
        <v>8626</v>
      </c>
      <c r="B1607">
        <v>422</v>
      </c>
      <c r="C1607" t="str">
        <f>VLOOKUP(Table_ExternalData_16[[#This Row],[ManufacturerId]],Blagovna!A:B,2,0)</f>
        <v>Digitus</v>
      </c>
    </row>
    <row r="1608" spans="1:3" x14ac:dyDescent="0.25">
      <c r="A1608">
        <v>8084</v>
      </c>
      <c r="B1608">
        <v>422</v>
      </c>
      <c r="C1608" t="str">
        <f>VLOOKUP(Table_ExternalData_16[[#This Row],[ManufacturerId]],Blagovna!A:B,2,0)</f>
        <v>Digitus</v>
      </c>
    </row>
    <row r="1609" spans="1:3" x14ac:dyDescent="0.25">
      <c r="A1609">
        <v>10285</v>
      </c>
      <c r="B1609">
        <v>422</v>
      </c>
      <c r="C1609" t="str">
        <f>VLOOKUP(Table_ExternalData_16[[#This Row],[ManufacturerId]],Blagovna!A:B,2,0)</f>
        <v>Digitus</v>
      </c>
    </row>
    <row r="1610" spans="1:3" x14ac:dyDescent="0.25">
      <c r="A1610">
        <v>5962</v>
      </c>
      <c r="B1610">
        <v>422</v>
      </c>
      <c r="C1610" t="str">
        <f>VLOOKUP(Table_ExternalData_16[[#This Row],[ManufacturerId]],Blagovna!A:B,2,0)</f>
        <v>Digitus</v>
      </c>
    </row>
    <row r="1611" spans="1:3" x14ac:dyDescent="0.25">
      <c r="A1611">
        <v>8566</v>
      </c>
      <c r="B1611">
        <v>422</v>
      </c>
      <c r="C1611" t="str">
        <f>VLOOKUP(Table_ExternalData_16[[#This Row],[ManufacturerId]],Blagovna!A:B,2,0)</f>
        <v>Digitus</v>
      </c>
    </row>
    <row r="1612" spans="1:3" x14ac:dyDescent="0.25">
      <c r="A1612">
        <v>8687</v>
      </c>
      <c r="B1612">
        <v>422</v>
      </c>
      <c r="C1612" t="str">
        <f>VLOOKUP(Table_ExternalData_16[[#This Row],[ManufacturerId]],Blagovna!A:B,2,0)</f>
        <v>Digitus</v>
      </c>
    </row>
    <row r="1613" spans="1:3" x14ac:dyDescent="0.25">
      <c r="A1613">
        <v>8277</v>
      </c>
      <c r="B1613">
        <v>422</v>
      </c>
      <c r="C1613" t="str">
        <f>VLOOKUP(Table_ExternalData_16[[#This Row],[ManufacturerId]],Blagovna!A:B,2,0)</f>
        <v>Digitus</v>
      </c>
    </row>
    <row r="1614" spans="1:3" x14ac:dyDescent="0.25">
      <c r="A1614">
        <v>8662</v>
      </c>
      <c r="B1614">
        <v>422</v>
      </c>
      <c r="C1614" t="str">
        <f>VLOOKUP(Table_ExternalData_16[[#This Row],[ManufacturerId]],Blagovna!A:B,2,0)</f>
        <v>Digitus</v>
      </c>
    </row>
    <row r="1615" spans="1:3" x14ac:dyDescent="0.25">
      <c r="A1615">
        <v>8686</v>
      </c>
      <c r="B1615">
        <v>422</v>
      </c>
      <c r="C1615" t="str">
        <f>VLOOKUP(Table_ExternalData_16[[#This Row],[ManufacturerId]],Blagovna!A:B,2,0)</f>
        <v>Digitus</v>
      </c>
    </row>
    <row r="1616" spans="1:3" x14ac:dyDescent="0.25">
      <c r="A1616">
        <v>9810</v>
      </c>
      <c r="B1616">
        <v>422</v>
      </c>
      <c r="C1616" t="str">
        <f>VLOOKUP(Table_ExternalData_16[[#This Row],[ManufacturerId]],Blagovna!A:B,2,0)</f>
        <v>Digitus</v>
      </c>
    </row>
    <row r="1617" spans="1:3" x14ac:dyDescent="0.25">
      <c r="A1617">
        <v>6995</v>
      </c>
      <c r="B1617">
        <v>422</v>
      </c>
      <c r="C1617" t="str">
        <f>VLOOKUP(Table_ExternalData_16[[#This Row],[ManufacturerId]],Blagovna!A:B,2,0)</f>
        <v>Digitus</v>
      </c>
    </row>
    <row r="1618" spans="1:3" x14ac:dyDescent="0.25">
      <c r="A1618">
        <v>9980</v>
      </c>
      <c r="B1618">
        <v>422</v>
      </c>
      <c r="C1618" t="str">
        <f>VLOOKUP(Table_ExternalData_16[[#This Row],[ManufacturerId]],Blagovna!A:B,2,0)</f>
        <v>Digitus</v>
      </c>
    </row>
    <row r="1619" spans="1:3" x14ac:dyDescent="0.25">
      <c r="A1619">
        <v>6994</v>
      </c>
      <c r="B1619">
        <v>422</v>
      </c>
      <c r="C1619" t="str">
        <f>VLOOKUP(Table_ExternalData_16[[#This Row],[ManufacturerId]],Blagovna!A:B,2,0)</f>
        <v>Digitus</v>
      </c>
    </row>
    <row r="1620" spans="1:3" x14ac:dyDescent="0.25">
      <c r="A1620">
        <v>9863</v>
      </c>
      <c r="B1620">
        <v>422</v>
      </c>
      <c r="C1620" t="str">
        <f>VLOOKUP(Table_ExternalData_16[[#This Row],[ManufacturerId]],Blagovna!A:B,2,0)</f>
        <v>Digitus</v>
      </c>
    </row>
    <row r="1621" spans="1:3" x14ac:dyDescent="0.25">
      <c r="A1621">
        <v>7725</v>
      </c>
      <c r="B1621">
        <v>422</v>
      </c>
      <c r="C1621" t="str">
        <f>VLOOKUP(Table_ExternalData_16[[#This Row],[ManufacturerId]],Blagovna!A:B,2,0)</f>
        <v>Digitus</v>
      </c>
    </row>
    <row r="1622" spans="1:3" x14ac:dyDescent="0.25">
      <c r="A1622">
        <v>6027</v>
      </c>
      <c r="B1622">
        <v>422</v>
      </c>
      <c r="C1622" t="str">
        <f>VLOOKUP(Table_ExternalData_16[[#This Row],[ManufacturerId]],Blagovna!A:B,2,0)</f>
        <v>Digitus</v>
      </c>
    </row>
    <row r="1623" spans="1:3" x14ac:dyDescent="0.25">
      <c r="A1623">
        <v>7496</v>
      </c>
      <c r="B1623">
        <v>422</v>
      </c>
      <c r="C1623" t="str">
        <f>VLOOKUP(Table_ExternalData_16[[#This Row],[ManufacturerId]],Blagovna!A:B,2,0)</f>
        <v>Digitus</v>
      </c>
    </row>
    <row r="1624" spans="1:3" x14ac:dyDescent="0.25">
      <c r="A1624">
        <v>7894</v>
      </c>
      <c r="B1624">
        <v>422</v>
      </c>
      <c r="C1624" t="str">
        <f>VLOOKUP(Table_ExternalData_16[[#This Row],[ManufacturerId]],Blagovna!A:B,2,0)</f>
        <v>Digitus</v>
      </c>
    </row>
    <row r="1625" spans="1:3" x14ac:dyDescent="0.25">
      <c r="A1625">
        <v>8724</v>
      </c>
      <c r="B1625">
        <v>422</v>
      </c>
      <c r="C1625" t="str">
        <f>VLOOKUP(Table_ExternalData_16[[#This Row],[ManufacturerId]],Blagovna!A:B,2,0)</f>
        <v>Digitus</v>
      </c>
    </row>
    <row r="1626" spans="1:3" x14ac:dyDescent="0.25">
      <c r="A1626">
        <v>12794</v>
      </c>
      <c r="B1626">
        <v>422</v>
      </c>
      <c r="C1626" t="str">
        <f>VLOOKUP(Table_ExternalData_16[[#This Row],[ManufacturerId]],Blagovna!A:B,2,0)</f>
        <v>Digitus</v>
      </c>
    </row>
    <row r="1627" spans="1:3" x14ac:dyDescent="0.25">
      <c r="A1627">
        <v>8659</v>
      </c>
      <c r="B1627">
        <v>422</v>
      </c>
      <c r="C1627" t="str">
        <f>VLOOKUP(Table_ExternalData_16[[#This Row],[ManufacturerId]],Blagovna!A:B,2,0)</f>
        <v>Digitus</v>
      </c>
    </row>
    <row r="1628" spans="1:3" x14ac:dyDescent="0.25">
      <c r="A1628">
        <v>8728</v>
      </c>
      <c r="B1628">
        <v>422</v>
      </c>
      <c r="C1628" t="str">
        <f>VLOOKUP(Table_ExternalData_16[[#This Row],[ManufacturerId]],Blagovna!A:B,2,0)</f>
        <v>Digitus</v>
      </c>
    </row>
    <row r="1629" spans="1:3" x14ac:dyDescent="0.25">
      <c r="A1629">
        <v>9852</v>
      </c>
      <c r="B1629">
        <v>422</v>
      </c>
      <c r="C1629" t="str">
        <f>VLOOKUP(Table_ExternalData_16[[#This Row],[ManufacturerId]],Blagovna!A:B,2,0)</f>
        <v>Digitus</v>
      </c>
    </row>
    <row r="1630" spans="1:3" x14ac:dyDescent="0.25">
      <c r="A1630">
        <v>8235</v>
      </c>
      <c r="B1630">
        <v>422</v>
      </c>
      <c r="C1630" t="str">
        <f>VLOOKUP(Table_ExternalData_16[[#This Row],[ManufacturerId]],Blagovna!A:B,2,0)</f>
        <v>Digitus</v>
      </c>
    </row>
    <row r="1631" spans="1:3" x14ac:dyDescent="0.25">
      <c r="A1631">
        <v>7371</v>
      </c>
      <c r="B1631">
        <v>422</v>
      </c>
      <c r="C1631" t="str">
        <f>VLOOKUP(Table_ExternalData_16[[#This Row],[ManufacturerId]],Blagovna!A:B,2,0)</f>
        <v>Digitus</v>
      </c>
    </row>
    <row r="1632" spans="1:3" x14ac:dyDescent="0.25">
      <c r="A1632">
        <v>10276</v>
      </c>
      <c r="B1632">
        <v>422</v>
      </c>
      <c r="C1632" t="str">
        <f>VLOOKUP(Table_ExternalData_16[[#This Row],[ManufacturerId]],Blagovna!A:B,2,0)</f>
        <v>Digitus</v>
      </c>
    </row>
    <row r="1633" spans="1:3" x14ac:dyDescent="0.25">
      <c r="A1633">
        <v>10133</v>
      </c>
      <c r="B1633">
        <v>422</v>
      </c>
      <c r="C1633" t="str">
        <f>VLOOKUP(Table_ExternalData_16[[#This Row],[ManufacturerId]],Blagovna!A:B,2,0)</f>
        <v>Digitus</v>
      </c>
    </row>
    <row r="1634" spans="1:3" x14ac:dyDescent="0.25">
      <c r="A1634">
        <v>9053</v>
      </c>
      <c r="B1634">
        <v>422</v>
      </c>
      <c r="C1634" t="str">
        <f>VLOOKUP(Table_ExternalData_16[[#This Row],[ManufacturerId]],Blagovna!A:B,2,0)</f>
        <v>Digitus</v>
      </c>
    </row>
    <row r="1635" spans="1:3" x14ac:dyDescent="0.25">
      <c r="A1635">
        <v>5981</v>
      </c>
      <c r="B1635">
        <v>422</v>
      </c>
      <c r="C1635" t="str">
        <f>VLOOKUP(Table_ExternalData_16[[#This Row],[ManufacturerId]],Blagovna!A:B,2,0)</f>
        <v>Digitus</v>
      </c>
    </row>
    <row r="1636" spans="1:3" x14ac:dyDescent="0.25">
      <c r="A1636">
        <v>8796</v>
      </c>
      <c r="B1636">
        <v>422</v>
      </c>
      <c r="C1636" t="str">
        <f>VLOOKUP(Table_ExternalData_16[[#This Row],[ManufacturerId]],Blagovna!A:B,2,0)</f>
        <v>Digitus</v>
      </c>
    </row>
    <row r="1637" spans="1:3" x14ac:dyDescent="0.25">
      <c r="A1637">
        <v>8641</v>
      </c>
      <c r="B1637">
        <v>422</v>
      </c>
      <c r="C1637" t="str">
        <f>VLOOKUP(Table_ExternalData_16[[#This Row],[ManufacturerId]],Blagovna!A:B,2,0)</f>
        <v>Digitus</v>
      </c>
    </row>
    <row r="1638" spans="1:3" x14ac:dyDescent="0.25">
      <c r="A1638">
        <v>8120</v>
      </c>
      <c r="B1638">
        <v>422</v>
      </c>
      <c r="C1638" t="str">
        <f>VLOOKUP(Table_ExternalData_16[[#This Row],[ManufacturerId]],Blagovna!A:B,2,0)</f>
        <v>Digitus</v>
      </c>
    </row>
    <row r="1639" spans="1:3" x14ac:dyDescent="0.25">
      <c r="A1639">
        <v>8716</v>
      </c>
      <c r="B1639">
        <v>422</v>
      </c>
      <c r="C1639" t="str">
        <f>VLOOKUP(Table_ExternalData_16[[#This Row],[ManufacturerId]],Blagovna!A:B,2,0)</f>
        <v>Digitus</v>
      </c>
    </row>
    <row r="1640" spans="1:3" x14ac:dyDescent="0.25">
      <c r="A1640">
        <v>8059</v>
      </c>
      <c r="B1640">
        <v>422</v>
      </c>
      <c r="C1640" t="str">
        <f>VLOOKUP(Table_ExternalData_16[[#This Row],[ManufacturerId]],Blagovna!A:B,2,0)</f>
        <v>Digitus</v>
      </c>
    </row>
    <row r="1641" spans="1:3" x14ac:dyDescent="0.25">
      <c r="A1641">
        <v>7077</v>
      </c>
      <c r="B1641">
        <v>422</v>
      </c>
      <c r="C1641" t="str">
        <f>VLOOKUP(Table_ExternalData_16[[#This Row],[ManufacturerId]],Blagovna!A:B,2,0)</f>
        <v>Digitus</v>
      </c>
    </row>
    <row r="1642" spans="1:3" x14ac:dyDescent="0.25">
      <c r="A1642">
        <v>11103</v>
      </c>
      <c r="B1642">
        <v>422</v>
      </c>
      <c r="C1642" t="str">
        <f>VLOOKUP(Table_ExternalData_16[[#This Row],[ManufacturerId]],Blagovna!A:B,2,0)</f>
        <v>Digitus</v>
      </c>
    </row>
    <row r="1643" spans="1:3" x14ac:dyDescent="0.25">
      <c r="A1643">
        <v>8262</v>
      </c>
      <c r="B1643">
        <v>422</v>
      </c>
      <c r="C1643" t="str">
        <f>VLOOKUP(Table_ExternalData_16[[#This Row],[ManufacturerId]],Blagovna!A:B,2,0)</f>
        <v>Digitus</v>
      </c>
    </row>
    <row r="1644" spans="1:3" x14ac:dyDescent="0.25">
      <c r="A1644">
        <v>8718</v>
      </c>
      <c r="B1644">
        <v>422</v>
      </c>
      <c r="C1644" t="str">
        <f>VLOOKUP(Table_ExternalData_16[[#This Row],[ManufacturerId]],Blagovna!A:B,2,0)</f>
        <v>Digitus</v>
      </c>
    </row>
    <row r="1645" spans="1:3" x14ac:dyDescent="0.25">
      <c r="A1645">
        <v>11102</v>
      </c>
      <c r="B1645">
        <v>422</v>
      </c>
      <c r="C1645" t="str">
        <f>VLOOKUP(Table_ExternalData_16[[#This Row],[ManufacturerId]],Blagovna!A:B,2,0)</f>
        <v>Digitus</v>
      </c>
    </row>
    <row r="1646" spans="1:3" x14ac:dyDescent="0.25">
      <c r="A1646">
        <v>8668</v>
      </c>
      <c r="B1646">
        <v>422</v>
      </c>
      <c r="C1646" t="str">
        <f>VLOOKUP(Table_ExternalData_16[[#This Row],[ManufacturerId]],Blagovna!A:B,2,0)</f>
        <v>Digitus</v>
      </c>
    </row>
    <row r="1647" spans="1:3" x14ac:dyDescent="0.25">
      <c r="A1647">
        <v>6968</v>
      </c>
      <c r="B1647">
        <v>422</v>
      </c>
      <c r="C1647" t="str">
        <f>VLOOKUP(Table_ExternalData_16[[#This Row],[ManufacturerId]],Blagovna!A:B,2,0)</f>
        <v>Digitus</v>
      </c>
    </row>
    <row r="1648" spans="1:3" x14ac:dyDescent="0.25">
      <c r="A1648">
        <v>8717</v>
      </c>
      <c r="B1648">
        <v>422</v>
      </c>
      <c r="C1648" t="str">
        <f>VLOOKUP(Table_ExternalData_16[[#This Row],[ManufacturerId]],Blagovna!A:B,2,0)</f>
        <v>Digitus</v>
      </c>
    </row>
    <row r="1649" spans="1:3" x14ac:dyDescent="0.25">
      <c r="A1649">
        <v>9867</v>
      </c>
      <c r="B1649">
        <v>422</v>
      </c>
      <c r="C1649" t="str">
        <f>VLOOKUP(Table_ExternalData_16[[#This Row],[ManufacturerId]],Blagovna!A:B,2,0)</f>
        <v>Digitus</v>
      </c>
    </row>
    <row r="1650" spans="1:3" x14ac:dyDescent="0.25">
      <c r="A1650">
        <v>8265</v>
      </c>
      <c r="B1650">
        <v>422</v>
      </c>
      <c r="C1650" t="str">
        <f>VLOOKUP(Table_ExternalData_16[[#This Row],[ManufacturerId]],Blagovna!A:B,2,0)</f>
        <v>Digitus</v>
      </c>
    </row>
    <row r="1651" spans="1:3" x14ac:dyDescent="0.25">
      <c r="A1651">
        <v>8781</v>
      </c>
      <c r="B1651">
        <v>422</v>
      </c>
      <c r="C1651" t="str">
        <f>VLOOKUP(Table_ExternalData_16[[#This Row],[ManufacturerId]],Blagovna!A:B,2,0)</f>
        <v>Digitus</v>
      </c>
    </row>
    <row r="1652" spans="1:3" x14ac:dyDescent="0.25">
      <c r="A1652">
        <v>11024</v>
      </c>
      <c r="B1652">
        <v>422</v>
      </c>
      <c r="C1652" t="str">
        <f>VLOOKUP(Table_ExternalData_16[[#This Row],[ManufacturerId]],Blagovna!A:B,2,0)</f>
        <v>Digitus</v>
      </c>
    </row>
    <row r="1653" spans="1:3" x14ac:dyDescent="0.25">
      <c r="A1653">
        <v>10286</v>
      </c>
      <c r="B1653">
        <v>422</v>
      </c>
      <c r="C1653" t="str">
        <f>VLOOKUP(Table_ExternalData_16[[#This Row],[ManufacturerId]],Blagovna!A:B,2,0)</f>
        <v>Digitus</v>
      </c>
    </row>
    <row r="1654" spans="1:3" x14ac:dyDescent="0.25">
      <c r="A1654">
        <v>8068</v>
      </c>
      <c r="B1654">
        <v>422</v>
      </c>
      <c r="C1654" t="str">
        <f>VLOOKUP(Table_ExternalData_16[[#This Row],[ManufacturerId]],Blagovna!A:B,2,0)</f>
        <v>Digitus</v>
      </c>
    </row>
    <row r="1655" spans="1:3" x14ac:dyDescent="0.25">
      <c r="A1655">
        <v>8777</v>
      </c>
      <c r="B1655">
        <v>422</v>
      </c>
      <c r="C1655" t="str">
        <f>VLOOKUP(Table_ExternalData_16[[#This Row],[ManufacturerId]],Blagovna!A:B,2,0)</f>
        <v>Digitus</v>
      </c>
    </row>
    <row r="1656" spans="1:3" x14ac:dyDescent="0.25">
      <c r="A1656">
        <v>11074</v>
      </c>
      <c r="B1656">
        <v>422</v>
      </c>
      <c r="C1656" t="str">
        <f>VLOOKUP(Table_ExternalData_16[[#This Row],[ManufacturerId]],Blagovna!A:B,2,0)</f>
        <v>Digitus</v>
      </c>
    </row>
    <row r="1657" spans="1:3" x14ac:dyDescent="0.25">
      <c r="A1657">
        <v>6033</v>
      </c>
      <c r="B1657">
        <v>422</v>
      </c>
      <c r="C1657" t="str">
        <f>VLOOKUP(Table_ExternalData_16[[#This Row],[ManufacturerId]],Blagovna!A:B,2,0)</f>
        <v>Digitus</v>
      </c>
    </row>
    <row r="1658" spans="1:3" x14ac:dyDescent="0.25">
      <c r="A1658">
        <v>8559</v>
      </c>
      <c r="B1658">
        <v>422</v>
      </c>
      <c r="C1658" t="str">
        <f>VLOOKUP(Table_ExternalData_16[[#This Row],[ManufacturerId]],Blagovna!A:B,2,0)</f>
        <v>Digitus</v>
      </c>
    </row>
    <row r="1659" spans="1:3" x14ac:dyDescent="0.25">
      <c r="A1659">
        <v>8747</v>
      </c>
      <c r="B1659">
        <v>422</v>
      </c>
      <c r="C1659" t="str">
        <f>VLOOKUP(Table_ExternalData_16[[#This Row],[ManufacturerId]],Blagovna!A:B,2,0)</f>
        <v>Digitus</v>
      </c>
    </row>
    <row r="1660" spans="1:3" x14ac:dyDescent="0.25">
      <c r="A1660">
        <v>8268</v>
      </c>
      <c r="B1660">
        <v>422</v>
      </c>
      <c r="C1660" t="str">
        <f>VLOOKUP(Table_ExternalData_16[[#This Row],[ManufacturerId]],Blagovna!A:B,2,0)</f>
        <v>Digitus</v>
      </c>
    </row>
    <row r="1661" spans="1:3" x14ac:dyDescent="0.25">
      <c r="A1661">
        <v>7078</v>
      </c>
      <c r="B1661">
        <v>422</v>
      </c>
      <c r="C1661" t="str">
        <f>VLOOKUP(Table_ExternalData_16[[#This Row],[ManufacturerId]],Blagovna!A:B,2,0)</f>
        <v>Digitus</v>
      </c>
    </row>
    <row r="1662" spans="1:3" x14ac:dyDescent="0.25">
      <c r="A1662">
        <v>9978</v>
      </c>
      <c r="B1662">
        <v>422</v>
      </c>
      <c r="C1662" t="str">
        <f>VLOOKUP(Table_ExternalData_16[[#This Row],[ManufacturerId]],Blagovna!A:B,2,0)</f>
        <v>Digitus</v>
      </c>
    </row>
    <row r="1663" spans="1:3" x14ac:dyDescent="0.25">
      <c r="A1663">
        <v>8119</v>
      </c>
      <c r="B1663">
        <v>422</v>
      </c>
      <c r="C1663" t="str">
        <f>VLOOKUP(Table_ExternalData_16[[#This Row],[ManufacturerId]],Blagovna!A:B,2,0)</f>
        <v>Digitus</v>
      </c>
    </row>
    <row r="1664" spans="1:3" x14ac:dyDescent="0.25">
      <c r="A1664">
        <v>8620</v>
      </c>
      <c r="B1664">
        <v>422</v>
      </c>
      <c r="C1664" t="str">
        <f>VLOOKUP(Table_ExternalData_16[[#This Row],[ManufacturerId]],Blagovna!A:B,2,0)</f>
        <v>Digitus</v>
      </c>
    </row>
    <row r="1665" spans="1:3" x14ac:dyDescent="0.25">
      <c r="A1665">
        <v>8755</v>
      </c>
      <c r="B1665">
        <v>422</v>
      </c>
      <c r="C1665" t="str">
        <f>VLOOKUP(Table_ExternalData_16[[#This Row],[ManufacturerId]],Blagovna!A:B,2,0)</f>
        <v>Digitus</v>
      </c>
    </row>
    <row r="1666" spans="1:3" x14ac:dyDescent="0.25">
      <c r="A1666">
        <v>8655</v>
      </c>
      <c r="B1666">
        <v>422</v>
      </c>
      <c r="C1666" t="str">
        <f>VLOOKUP(Table_ExternalData_16[[#This Row],[ManufacturerId]],Blagovna!A:B,2,0)</f>
        <v>Digitus</v>
      </c>
    </row>
    <row r="1667" spans="1:3" x14ac:dyDescent="0.25">
      <c r="A1667">
        <v>7067</v>
      </c>
      <c r="B1667">
        <v>422</v>
      </c>
      <c r="C1667" t="str">
        <f>VLOOKUP(Table_ExternalData_16[[#This Row],[ManufacturerId]],Blagovna!A:B,2,0)</f>
        <v>Digitus</v>
      </c>
    </row>
    <row r="1668" spans="1:3" x14ac:dyDescent="0.25">
      <c r="A1668">
        <v>10923</v>
      </c>
      <c r="B1668">
        <v>422</v>
      </c>
      <c r="C1668" t="str">
        <f>VLOOKUP(Table_ExternalData_16[[#This Row],[ManufacturerId]],Blagovna!A:B,2,0)</f>
        <v>Digitus</v>
      </c>
    </row>
    <row r="1669" spans="1:3" x14ac:dyDescent="0.25">
      <c r="A1669">
        <v>8361</v>
      </c>
      <c r="B1669">
        <v>422</v>
      </c>
      <c r="C1669" t="str">
        <f>VLOOKUP(Table_ExternalData_16[[#This Row],[ManufacturerId]],Blagovna!A:B,2,0)</f>
        <v>Digitus</v>
      </c>
    </row>
    <row r="1670" spans="1:3" x14ac:dyDescent="0.25">
      <c r="A1670">
        <v>9029</v>
      </c>
      <c r="B1670">
        <v>422</v>
      </c>
      <c r="C1670" t="str">
        <f>VLOOKUP(Table_ExternalData_16[[#This Row],[ManufacturerId]],Blagovna!A:B,2,0)</f>
        <v>Digitus</v>
      </c>
    </row>
    <row r="1671" spans="1:3" x14ac:dyDescent="0.25">
      <c r="A1671">
        <v>8707</v>
      </c>
      <c r="B1671">
        <v>422</v>
      </c>
      <c r="C1671" t="str">
        <f>VLOOKUP(Table_ExternalData_16[[#This Row],[ManufacturerId]],Blagovna!A:B,2,0)</f>
        <v>Digitus</v>
      </c>
    </row>
    <row r="1672" spans="1:3" x14ac:dyDescent="0.25">
      <c r="A1672">
        <v>8543</v>
      </c>
      <c r="B1672">
        <v>422</v>
      </c>
      <c r="C1672" t="str">
        <f>VLOOKUP(Table_ExternalData_16[[#This Row],[ManufacturerId]],Blagovna!A:B,2,0)</f>
        <v>Digitus</v>
      </c>
    </row>
    <row r="1673" spans="1:3" x14ac:dyDescent="0.25">
      <c r="A1673">
        <v>7821</v>
      </c>
      <c r="B1673">
        <v>422</v>
      </c>
      <c r="C1673" t="str">
        <f>VLOOKUP(Table_ExternalData_16[[#This Row],[ManufacturerId]],Blagovna!A:B,2,0)</f>
        <v>Digitus</v>
      </c>
    </row>
    <row r="1674" spans="1:3" x14ac:dyDescent="0.25">
      <c r="A1674">
        <v>8155</v>
      </c>
      <c r="B1674">
        <v>422</v>
      </c>
      <c r="C1674" t="str">
        <f>VLOOKUP(Table_ExternalData_16[[#This Row],[ManufacturerId]],Blagovna!A:B,2,0)</f>
        <v>Digitus</v>
      </c>
    </row>
    <row r="1675" spans="1:3" x14ac:dyDescent="0.25">
      <c r="A1675">
        <v>8663</v>
      </c>
      <c r="B1675">
        <v>422</v>
      </c>
      <c r="C1675" t="str">
        <f>VLOOKUP(Table_ExternalData_16[[#This Row],[ManufacturerId]],Blagovna!A:B,2,0)</f>
        <v>Digitus</v>
      </c>
    </row>
    <row r="1676" spans="1:3" x14ac:dyDescent="0.25">
      <c r="A1676">
        <v>7778</v>
      </c>
      <c r="B1676">
        <v>422</v>
      </c>
      <c r="C1676" t="str">
        <f>VLOOKUP(Table_ExternalData_16[[#This Row],[ManufacturerId]],Blagovna!A:B,2,0)</f>
        <v>Digitus</v>
      </c>
    </row>
    <row r="1677" spans="1:3" x14ac:dyDescent="0.25">
      <c r="A1677">
        <v>10974</v>
      </c>
      <c r="B1677">
        <v>422</v>
      </c>
      <c r="C1677" t="str">
        <f>VLOOKUP(Table_ExternalData_16[[#This Row],[ManufacturerId]],Blagovna!A:B,2,0)</f>
        <v>Digitus</v>
      </c>
    </row>
    <row r="1678" spans="1:3" x14ac:dyDescent="0.25">
      <c r="A1678">
        <v>8156</v>
      </c>
      <c r="B1678">
        <v>422</v>
      </c>
      <c r="C1678" t="str">
        <f>VLOOKUP(Table_ExternalData_16[[#This Row],[ManufacturerId]],Blagovna!A:B,2,0)</f>
        <v>Digitus</v>
      </c>
    </row>
    <row r="1679" spans="1:3" x14ac:dyDescent="0.25">
      <c r="A1679">
        <v>8564</v>
      </c>
      <c r="B1679">
        <v>422</v>
      </c>
      <c r="C1679" t="str">
        <f>VLOOKUP(Table_ExternalData_16[[#This Row],[ManufacturerId]],Blagovna!A:B,2,0)</f>
        <v>Digitus</v>
      </c>
    </row>
    <row r="1680" spans="1:3" x14ac:dyDescent="0.25">
      <c r="A1680">
        <v>8653</v>
      </c>
      <c r="B1680">
        <v>422</v>
      </c>
      <c r="C1680" t="str">
        <f>VLOOKUP(Table_ExternalData_16[[#This Row],[ManufacturerId]],Blagovna!A:B,2,0)</f>
        <v>Digitus</v>
      </c>
    </row>
    <row r="1681" spans="1:3" x14ac:dyDescent="0.25">
      <c r="A1681">
        <v>9183</v>
      </c>
      <c r="B1681">
        <v>422</v>
      </c>
      <c r="C1681" t="str">
        <f>VLOOKUP(Table_ExternalData_16[[#This Row],[ManufacturerId]],Blagovna!A:B,2,0)</f>
        <v>Digitus</v>
      </c>
    </row>
    <row r="1682" spans="1:3" x14ac:dyDescent="0.25">
      <c r="A1682">
        <v>8679</v>
      </c>
      <c r="B1682">
        <v>422</v>
      </c>
      <c r="C1682" t="str">
        <f>VLOOKUP(Table_ExternalData_16[[#This Row],[ManufacturerId]],Blagovna!A:B,2,0)</f>
        <v>Digitus</v>
      </c>
    </row>
    <row r="1683" spans="1:3" x14ac:dyDescent="0.25">
      <c r="A1683">
        <v>8735</v>
      </c>
      <c r="B1683">
        <v>422</v>
      </c>
      <c r="C1683" t="str">
        <f>VLOOKUP(Table_ExternalData_16[[#This Row],[ManufacturerId]],Blagovna!A:B,2,0)</f>
        <v>Digitus</v>
      </c>
    </row>
    <row r="1684" spans="1:3" x14ac:dyDescent="0.25">
      <c r="A1684">
        <v>8612</v>
      </c>
      <c r="B1684">
        <v>422</v>
      </c>
      <c r="C1684" t="str">
        <f>VLOOKUP(Table_ExternalData_16[[#This Row],[ManufacturerId]],Blagovna!A:B,2,0)</f>
        <v>Digitus</v>
      </c>
    </row>
    <row r="1685" spans="1:3" x14ac:dyDescent="0.25">
      <c r="A1685">
        <v>6996</v>
      </c>
      <c r="B1685">
        <v>422</v>
      </c>
      <c r="C1685" t="str">
        <f>VLOOKUP(Table_ExternalData_16[[#This Row],[ManufacturerId]],Blagovna!A:B,2,0)</f>
        <v>Digitus</v>
      </c>
    </row>
    <row r="1686" spans="1:3" x14ac:dyDescent="0.25">
      <c r="A1686">
        <v>8706</v>
      </c>
      <c r="B1686">
        <v>422</v>
      </c>
      <c r="C1686" t="str">
        <f>VLOOKUP(Table_ExternalData_16[[#This Row],[ManufacturerId]],Blagovna!A:B,2,0)</f>
        <v>Digitus</v>
      </c>
    </row>
    <row r="1687" spans="1:3" x14ac:dyDescent="0.25">
      <c r="A1687">
        <v>9175</v>
      </c>
      <c r="B1687">
        <v>422</v>
      </c>
      <c r="C1687" t="str">
        <f>VLOOKUP(Table_ExternalData_16[[#This Row],[ManufacturerId]],Blagovna!A:B,2,0)</f>
        <v>Digitus</v>
      </c>
    </row>
    <row r="1688" spans="1:3" x14ac:dyDescent="0.25">
      <c r="A1688">
        <v>8399</v>
      </c>
      <c r="B1688">
        <v>422</v>
      </c>
      <c r="C1688" t="str">
        <f>VLOOKUP(Table_ExternalData_16[[#This Row],[ManufacturerId]],Blagovna!A:B,2,0)</f>
        <v>Digitus</v>
      </c>
    </row>
    <row r="1689" spans="1:3" x14ac:dyDescent="0.25">
      <c r="A1689">
        <v>8794</v>
      </c>
      <c r="B1689">
        <v>422</v>
      </c>
      <c r="C1689" t="str">
        <f>VLOOKUP(Table_ExternalData_16[[#This Row],[ManufacturerId]],Blagovna!A:B,2,0)</f>
        <v>Digitus</v>
      </c>
    </row>
    <row r="1690" spans="1:3" x14ac:dyDescent="0.25">
      <c r="A1690">
        <v>8676</v>
      </c>
      <c r="B1690">
        <v>422</v>
      </c>
      <c r="C1690" t="str">
        <f>VLOOKUP(Table_ExternalData_16[[#This Row],[ManufacturerId]],Blagovna!A:B,2,0)</f>
        <v>Digitus</v>
      </c>
    </row>
    <row r="1691" spans="1:3" x14ac:dyDescent="0.25">
      <c r="A1691">
        <v>8667</v>
      </c>
      <c r="B1691">
        <v>422</v>
      </c>
      <c r="C1691" t="str">
        <f>VLOOKUP(Table_ExternalData_16[[#This Row],[ManufacturerId]],Blagovna!A:B,2,0)</f>
        <v>Digitus</v>
      </c>
    </row>
    <row r="1692" spans="1:3" x14ac:dyDescent="0.25">
      <c r="A1692">
        <v>8745</v>
      </c>
      <c r="B1692">
        <v>422</v>
      </c>
      <c r="C1692" t="str">
        <f>VLOOKUP(Table_ExternalData_16[[#This Row],[ManufacturerId]],Blagovna!A:B,2,0)</f>
        <v>Digitus</v>
      </c>
    </row>
    <row r="1693" spans="1:3" x14ac:dyDescent="0.25">
      <c r="A1693">
        <v>12327</v>
      </c>
      <c r="B1693">
        <v>422</v>
      </c>
      <c r="C1693" t="str">
        <f>VLOOKUP(Table_ExternalData_16[[#This Row],[ManufacturerId]],Blagovna!A:B,2,0)</f>
        <v>Digitus</v>
      </c>
    </row>
    <row r="1694" spans="1:3" x14ac:dyDescent="0.25">
      <c r="A1694">
        <v>11075</v>
      </c>
      <c r="B1694">
        <v>422</v>
      </c>
      <c r="C1694" t="str">
        <f>VLOOKUP(Table_ExternalData_16[[#This Row],[ManufacturerId]],Blagovna!A:B,2,0)</f>
        <v>Digitus</v>
      </c>
    </row>
    <row r="1695" spans="1:3" x14ac:dyDescent="0.25">
      <c r="A1695">
        <v>11111</v>
      </c>
      <c r="B1695">
        <v>422</v>
      </c>
      <c r="C1695" t="str">
        <f>VLOOKUP(Table_ExternalData_16[[#This Row],[ManufacturerId]],Blagovna!A:B,2,0)</f>
        <v>Digitus</v>
      </c>
    </row>
    <row r="1696" spans="1:3" x14ac:dyDescent="0.25">
      <c r="A1696">
        <v>7480</v>
      </c>
      <c r="B1696">
        <v>422</v>
      </c>
      <c r="C1696" t="str">
        <f>VLOOKUP(Table_ExternalData_16[[#This Row],[ManufacturerId]],Blagovna!A:B,2,0)</f>
        <v>Digitus</v>
      </c>
    </row>
    <row r="1697" spans="1:3" x14ac:dyDescent="0.25">
      <c r="A1697">
        <v>9184</v>
      </c>
      <c r="B1697">
        <v>422</v>
      </c>
      <c r="C1697" t="str">
        <f>VLOOKUP(Table_ExternalData_16[[#This Row],[ManufacturerId]],Blagovna!A:B,2,0)</f>
        <v>Digitus</v>
      </c>
    </row>
    <row r="1698" spans="1:3" x14ac:dyDescent="0.25">
      <c r="A1698">
        <v>8708</v>
      </c>
      <c r="B1698">
        <v>422</v>
      </c>
      <c r="C1698" t="str">
        <f>VLOOKUP(Table_ExternalData_16[[#This Row],[ManufacturerId]],Blagovna!A:B,2,0)</f>
        <v>Digitus</v>
      </c>
    </row>
    <row r="1699" spans="1:3" x14ac:dyDescent="0.25">
      <c r="A1699">
        <v>8756</v>
      </c>
      <c r="B1699">
        <v>422</v>
      </c>
      <c r="C1699" t="str">
        <f>VLOOKUP(Table_ExternalData_16[[#This Row],[ManufacturerId]],Blagovna!A:B,2,0)</f>
        <v>Digitus</v>
      </c>
    </row>
    <row r="1700" spans="1:3" x14ac:dyDescent="0.25">
      <c r="A1700">
        <v>8788</v>
      </c>
      <c r="B1700">
        <v>422</v>
      </c>
      <c r="C1700" t="str">
        <f>VLOOKUP(Table_ExternalData_16[[#This Row],[ManufacturerId]],Blagovna!A:B,2,0)</f>
        <v>Digitus</v>
      </c>
    </row>
    <row r="1701" spans="1:3" x14ac:dyDescent="0.25">
      <c r="A1701">
        <v>7062</v>
      </c>
      <c r="B1701">
        <v>422</v>
      </c>
      <c r="C1701" t="str">
        <f>VLOOKUP(Table_ExternalData_16[[#This Row],[ManufacturerId]],Blagovna!A:B,2,0)</f>
        <v>Digitus</v>
      </c>
    </row>
    <row r="1702" spans="1:3" x14ac:dyDescent="0.25">
      <c r="A1702">
        <v>9887</v>
      </c>
      <c r="B1702">
        <v>422</v>
      </c>
      <c r="C1702" t="str">
        <f>VLOOKUP(Table_ExternalData_16[[#This Row],[ManufacturerId]],Blagovna!A:B,2,0)</f>
        <v>Digitus</v>
      </c>
    </row>
    <row r="1703" spans="1:3" x14ac:dyDescent="0.25">
      <c r="A1703">
        <v>8382</v>
      </c>
      <c r="B1703">
        <v>422</v>
      </c>
      <c r="C1703" t="str">
        <f>VLOOKUP(Table_ExternalData_16[[#This Row],[ManufacturerId]],Blagovna!A:B,2,0)</f>
        <v>Digitus</v>
      </c>
    </row>
    <row r="1704" spans="1:3" x14ac:dyDescent="0.25">
      <c r="A1704">
        <v>8752</v>
      </c>
      <c r="B1704">
        <v>422</v>
      </c>
      <c r="C1704" t="str">
        <f>VLOOKUP(Table_ExternalData_16[[#This Row],[ManufacturerId]],Blagovna!A:B,2,0)</f>
        <v>Digitus</v>
      </c>
    </row>
    <row r="1705" spans="1:3" x14ac:dyDescent="0.25">
      <c r="A1705">
        <v>8743</v>
      </c>
      <c r="B1705">
        <v>422</v>
      </c>
      <c r="C1705" t="str">
        <f>VLOOKUP(Table_ExternalData_16[[#This Row],[ManufacturerId]],Blagovna!A:B,2,0)</f>
        <v>Digitus</v>
      </c>
    </row>
    <row r="1706" spans="1:3" x14ac:dyDescent="0.25">
      <c r="A1706">
        <v>8308</v>
      </c>
      <c r="B1706">
        <v>422</v>
      </c>
      <c r="C1706" t="str">
        <f>VLOOKUP(Table_ExternalData_16[[#This Row],[ManufacturerId]],Blagovna!A:B,2,0)</f>
        <v>Digitus</v>
      </c>
    </row>
    <row r="1707" spans="1:3" x14ac:dyDescent="0.25">
      <c r="A1707">
        <v>10972</v>
      </c>
      <c r="B1707">
        <v>422</v>
      </c>
      <c r="C1707" t="str">
        <f>VLOOKUP(Table_ExternalData_16[[#This Row],[ManufacturerId]],Blagovna!A:B,2,0)</f>
        <v>Digitus</v>
      </c>
    </row>
    <row r="1708" spans="1:3" x14ac:dyDescent="0.25">
      <c r="A1708">
        <v>8275</v>
      </c>
      <c r="B1708">
        <v>422</v>
      </c>
      <c r="C1708" t="str">
        <f>VLOOKUP(Table_ExternalData_16[[#This Row],[ManufacturerId]],Blagovna!A:B,2,0)</f>
        <v>Digitus</v>
      </c>
    </row>
    <row r="1709" spans="1:3" x14ac:dyDescent="0.25">
      <c r="A1709">
        <v>9864</v>
      </c>
      <c r="B1709">
        <v>422</v>
      </c>
      <c r="C1709" t="str">
        <f>VLOOKUP(Table_ExternalData_16[[#This Row],[ManufacturerId]],Blagovna!A:B,2,0)</f>
        <v>Digitus</v>
      </c>
    </row>
    <row r="1710" spans="1:3" x14ac:dyDescent="0.25">
      <c r="A1710">
        <v>6984</v>
      </c>
      <c r="B1710">
        <v>422</v>
      </c>
      <c r="C1710" t="str">
        <f>VLOOKUP(Table_ExternalData_16[[#This Row],[ManufacturerId]],Blagovna!A:B,2,0)</f>
        <v>Digitus</v>
      </c>
    </row>
    <row r="1711" spans="1:3" x14ac:dyDescent="0.25">
      <c r="A1711">
        <v>9018</v>
      </c>
      <c r="B1711">
        <v>422</v>
      </c>
      <c r="C1711" t="str">
        <f>VLOOKUP(Table_ExternalData_16[[#This Row],[ManufacturerId]],Blagovna!A:B,2,0)</f>
        <v>Digitus</v>
      </c>
    </row>
    <row r="1712" spans="1:3" x14ac:dyDescent="0.25">
      <c r="A1712">
        <v>9142</v>
      </c>
      <c r="B1712">
        <v>422</v>
      </c>
      <c r="C1712" t="str">
        <f>VLOOKUP(Table_ExternalData_16[[#This Row],[ManufacturerId]],Blagovna!A:B,2,0)</f>
        <v>Digitus</v>
      </c>
    </row>
    <row r="1713" spans="1:3" x14ac:dyDescent="0.25">
      <c r="A1713">
        <v>8748</v>
      </c>
      <c r="B1713">
        <v>422</v>
      </c>
      <c r="C1713" t="str">
        <f>VLOOKUP(Table_ExternalData_16[[#This Row],[ManufacturerId]],Blagovna!A:B,2,0)</f>
        <v>Digitus</v>
      </c>
    </row>
    <row r="1714" spans="1:3" x14ac:dyDescent="0.25">
      <c r="A1714">
        <v>7065</v>
      </c>
      <c r="B1714">
        <v>422</v>
      </c>
      <c r="C1714" t="str">
        <f>VLOOKUP(Table_ExternalData_16[[#This Row],[ManufacturerId]],Blagovna!A:B,2,0)</f>
        <v>Digitus</v>
      </c>
    </row>
    <row r="1715" spans="1:3" x14ac:dyDescent="0.25">
      <c r="A1715">
        <v>8804</v>
      </c>
      <c r="B1715">
        <v>422</v>
      </c>
      <c r="C1715" t="str">
        <f>VLOOKUP(Table_ExternalData_16[[#This Row],[ManufacturerId]],Blagovna!A:B,2,0)</f>
        <v>Digitus</v>
      </c>
    </row>
    <row r="1716" spans="1:3" x14ac:dyDescent="0.25">
      <c r="A1716">
        <v>11099</v>
      </c>
      <c r="B1716">
        <v>422</v>
      </c>
      <c r="C1716" t="str">
        <f>VLOOKUP(Table_ExternalData_16[[#This Row],[ManufacturerId]],Blagovna!A:B,2,0)</f>
        <v>Digitus</v>
      </c>
    </row>
    <row r="1717" spans="1:3" x14ac:dyDescent="0.25">
      <c r="A1717">
        <v>8738</v>
      </c>
      <c r="B1717">
        <v>422</v>
      </c>
      <c r="C1717" t="str">
        <f>VLOOKUP(Table_ExternalData_16[[#This Row],[ManufacturerId]],Blagovna!A:B,2,0)</f>
        <v>Digitus</v>
      </c>
    </row>
    <row r="1718" spans="1:3" x14ac:dyDescent="0.25">
      <c r="A1718">
        <v>8648</v>
      </c>
      <c r="B1718">
        <v>422</v>
      </c>
      <c r="C1718" t="str">
        <f>VLOOKUP(Table_ExternalData_16[[#This Row],[ManufacturerId]],Blagovna!A:B,2,0)</f>
        <v>Digitus</v>
      </c>
    </row>
    <row r="1719" spans="1:3" x14ac:dyDescent="0.25">
      <c r="A1719">
        <v>9883</v>
      </c>
      <c r="B1719">
        <v>422</v>
      </c>
      <c r="C1719" t="str">
        <f>VLOOKUP(Table_ExternalData_16[[#This Row],[ManufacturerId]],Blagovna!A:B,2,0)</f>
        <v>Digitus</v>
      </c>
    </row>
    <row r="1720" spans="1:3" x14ac:dyDescent="0.25">
      <c r="A1720">
        <v>8253</v>
      </c>
      <c r="B1720">
        <v>422</v>
      </c>
      <c r="C1720" t="str">
        <f>VLOOKUP(Table_ExternalData_16[[#This Row],[ManufacturerId]],Blagovna!A:B,2,0)</f>
        <v>Digitus</v>
      </c>
    </row>
    <row r="1721" spans="1:3" x14ac:dyDescent="0.25">
      <c r="A1721">
        <v>9991</v>
      </c>
      <c r="B1721">
        <v>422</v>
      </c>
      <c r="C1721" t="str">
        <f>VLOOKUP(Table_ExternalData_16[[#This Row],[ManufacturerId]],Blagovna!A:B,2,0)</f>
        <v>Digitus</v>
      </c>
    </row>
    <row r="1722" spans="1:3" x14ac:dyDescent="0.25">
      <c r="A1722">
        <v>8652</v>
      </c>
      <c r="B1722">
        <v>422</v>
      </c>
      <c r="C1722" t="str">
        <f>VLOOKUP(Table_ExternalData_16[[#This Row],[ManufacturerId]],Blagovna!A:B,2,0)</f>
        <v>Digitus</v>
      </c>
    </row>
    <row r="1723" spans="1:3" x14ac:dyDescent="0.25">
      <c r="A1723">
        <v>9884</v>
      </c>
      <c r="B1723">
        <v>422</v>
      </c>
      <c r="C1723" t="str">
        <f>VLOOKUP(Table_ExternalData_16[[#This Row],[ManufacturerId]],Blagovna!A:B,2,0)</f>
        <v>Digitus</v>
      </c>
    </row>
    <row r="1724" spans="1:3" x14ac:dyDescent="0.25">
      <c r="A1724">
        <v>7118</v>
      </c>
      <c r="B1724">
        <v>422</v>
      </c>
      <c r="C1724" t="str">
        <f>VLOOKUP(Table_ExternalData_16[[#This Row],[ManufacturerId]],Blagovna!A:B,2,0)</f>
        <v>Digitus</v>
      </c>
    </row>
    <row r="1725" spans="1:3" x14ac:dyDescent="0.25">
      <c r="A1725">
        <v>9965</v>
      </c>
      <c r="B1725">
        <v>422</v>
      </c>
      <c r="C1725" t="str">
        <f>VLOOKUP(Table_ExternalData_16[[#This Row],[ManufacturerId]],Blagovna!A:B,2,0)</f>
        <v>Digitus</v>
      </c>
    </row>
    <row r="1726" spans="1:3" x14ac:dyDescent="0.25">
      <c r="A1726">
        <v>8077</v>
      </c>
      <c r="B1726">
        <v>422</v>
      </c>
      <c r="C1726" t="str">
        <f>VLOOKUP(Table_ExternalData_16[[#This Row],[ManufacturerId]],Blagovna!A:B,2,0)</f>
        <v>Digitus</v>
      </c>
    </row>
    <row r="1727" spans="1:3" x14ac:dyDescent="0.25">
      <c r="A1727">
        <v>6577</v>
      </c>
      <c r="B1727">
        <v>422</v>
      </c>
      <c r="C1727" t="str">
        <f>VLOOKUP(Table_ExternalData_16[[#This Row],[ManufacturerId]],Blagovna!A:B,2,0)</f>
        <v>Digitus</v>
      </c>
    </row>
    <row r="1728" spans="1:3" x14ac:dyDescent="0.25">
      <c r="A1728">
        <v>8276</v>
      </c>
      <c r="B1728">
        <v>422</v>
      </c>
      <c r="C1728" t="str">
        <f>VLOOKUP(Table_ExternalData_16[[#This Row],[ManufacturerId]],Blagovna!A:B,2,0)</f>
        <v>Digitus</v>
      </c>
    </row>
    <row r="1729" spans="1:3" x14ac:dyDescent="0.25">
      <c r="A1729">
        <v>7438</v>
      </c>
      <c r="B1729">
        <v>422</v>
      </c>
      <c r="C1729" t="str">
        <f>VLOOKUP(Table_ExternalData_16[[#This Row],[ManufacturerId]],Blagovna!A:B,2,0)</f>
        <v>Digitus</v>
      </c>
    </row>
    <row r="1730" spans="1:3" x14ac:dyDescent="0.25">
      <c r="A1730">
        <v>6997</v>
      </c>
      <c r="B1730">
        <v>422</v>
      </c>
      <c r="C1730" t="str">
        <f>VLOOKUP(Table_ExternalData_16[[#This Row],[ManufacturerId]],Blagovna!A:B,2,0)</f>
        <v>Digitus</v>
      </c>
    </row>
    <row r="1731" spans="1:3" x14ac:dyDescent="0.25">
      <c r="A1731">
        <v>7540</v>
      </c>
      <c r="B1731">
        <v>422</v>
      </c>
      <c r="C1731" t="str">
        <f>VLOOKUP(Table_ExternalData_16[[#This Row],[ManufacturerId]],Blagovna!A:B,2,0)</f>
        <v>Digitus</v>
      </c>
    </row>
    <row r="1732" spans="1:3" x14ac:dyDescent="0.25">
      <c r="A1732">
        <v>8734</v>
      </c>
      <c r="B1732">
        <v>422</v>
      </c>
      <c r="C1732" t="str">
        <f>VLOOKUP(Table_ExternalData_16[[#This Row],[ManufacturerId]],Blagovna!A:B,2,0)</f>
        <v>Digitus</v>
      </c>
    </row>
    <row r="1733" spans="1:3" x14ac:dyDescent="0.25">
      <c r="A1733">
        <v>9962</v>
      </c>
      <c r="B1733">
        <v>422</v>
      </c>
      <c r="C1733" t="str">
        <f>VLOOKUP(Table_ExternalData_16[[#This Row],[ManufacturerId]],Blagovna!A:B,2,0)</f>
        <v>Digitus</v>
      </c>
    </row>
    <row r="1734" spans="1:3" x14ac:dyDescent="0.25">
      <c r="A1734">
        <v>8252</v>
      </c>
      <c r="B1734">
        <v>422</v>
      </c>
      <c r="C1734" t="str">
        <f>VLOOKUP(Table_ExternalData_16[[#This Row],[ManufacturerId]],Blagovna!A:B,2,0)</f>
        <v>Digitus</v>
      </c>
    </row>
    <row r="1735" spans="1:3" x14ac:dyDescent="0.25">
      <c r="A1735">
        <v>8649</v>
      </c>
      <c r="B1735">
        <v>422</v>
      </c>
      <c r="C1735" t="str">
        <f>VLOOKUP(Table_ExternalData_16[[#This Row],[ManufacturerId]],Blagovna!A:B,2,0)</f>
        <v>Digitus</v>
      </c>
    </row>
    <row r="1736" spans="1:3" x14ac:dyDescent="0.25">
      <c r="A1736">
        <v>8098</v>
      </c>
      <c r="B1736">
        <v>422</v>
      </c>
      <c r="C1736" t="str">
        <f>VLOOKUP(Table_ExternalData_16[[#This Row],[ManufacturerId]],Blagovna!A:B,2,0)</f>
        <v>Digitus</v>
      </c>
    </row>
    <row r="1737" spans="1:3" x14ac:dyDescent="0.25">
      <c r="A1737">
        <v>9067</v>
      </c>
      <c r="B1737">
        <v>422</v>
      </c>
      <c r="C1737" t="str">
        <f>VLOOKUP(Table_ExternalData_16[[#This Row],[ManufacturerId]],Blagovna!A:B,2,0)</f>
        <v>Digitus</v>
      </c>
    </row>
    <row r="1738" spans="1:3" x14ac:dyDescent="0.25">
      <c r="A1738">
        <v>7087</v>
      </c>
      <c r="B1738">
        <v>422</v>
      </c>
      <c r="C1738" t="str">
        <f>VLOOKUP(Table_ExternalData_16[[#This Row],[ManufacturerId]],Blagovna!A:B,2,0)</f>
        <v>Digitus</v>
      </c>
    </row>
    <row r="1739" spans="1:3" x14ac:dyDescent="0.25">
      <c r="A1739">
        <v>8709</v>
      </c>
      <c r="B1739">
        <v>422</v>
      </c>
      <c r="C1739" t="str">
        <f>VLOOKUP(Table_ExternalData_16[[#This Row],[ManufacturerId]],Blagovna!A:B,2,0)</f>
        <v>Digitus</v>
      </c>
    </row>
    <row r="1740" spans="1:3" x14ac:dyDescent="0.25">
      <c r="A1740">
        <v>5594</v>
      </c>
      <c r="B1740">
        <v>422</v>
      </c>
      <c r="C1740" t="str">
        <f>VLOOKUP(Table_ExternalData_16[[#This Row],[ManufacturerId]],Blagovna!A:B,2,0)</f>
        <v>Digitus</v>
      </c>
    </row>
    <row r="1741" spans="1:3" x14ac:dyDescent="0.25">
      <c r="A1741">
        <v>8672</v>
      </c>
      <c r="B1741">
        <v>422</v>
      </c>
      <c r="C1741" t="str">
        <f>VLOOKUP(Table_ExternalData_16[[#This Row],[ManufacturerId]],Blagovna!A:B,2,0)</f>
        <v>Digitus</v>
      </c>
    </row>
    <row r="1742" spans="1:3" x14ac:dyDescent="0.25">
      <c r="A1742">
        <v>12160</v>
      </c>
      <c r="B1742">
        <v>422</v>
      </c>
      <c r="C1742" t="str">
        <f>VLOOKUP(Table_ExternalData_16[[#This Row],[ManufacturerId]],Blagovna!A:B,2,0)</f>
        <v>Digitus</v>
      </c>
    </row>
    <row r="1743" spans="1:3" x14ac:dyDescent="0.25">
      <c r="A1743">
        <v>8742</v>
      </c>
      <c r="B1743">
        <v>422</v>
      </c>
      <c r="C1743" t="str">
        <f>VLOOKUP(Table_ExternalData_16[[#This Row],[ManufacturerId]],Blagovna!A:B,2,0)</f>
        <v>Digitus</v>
      </c>
    </row>
    <row r="1744" spans="1:3" x14ac:dyDescent="0.25">
      <c r="A1744">
        <v>8801</v>
      </c>
      <c r="B1744">
        <v>422</v>
      </c>
      <c r="C1744" t="str">
        <f>VLOOKUP(Table_ExternalData_16[[#This Row],[ManufacturerId]],Blagovna!A:B,2,0)</f>
        <v>Digitus</v>
      </c>
    </row>
    <row r="1745" spans="1:3" x14ac:dyDescent="0.25">
      <c r="A1745">
        <v>9891</v>
      </c>
      <c r="B1745">
        <v>422</v>
      </c>
      <c r="C1745" t="str">
        <f>VLOOKUP(Table_ExternalData_16[[#This Row],[ManufacturerId]],Blagovna!A:B,2,0)</f>
        <v>Digitus</v>
      </c>
    </row>
    <row r="1746" spans="1:3" x14ac:dyDescent="0.25">
      <c r="A1746">
        <v>8800</v>
      </c>
      <c r="B1746">
        <v>422</v>
      </c>
      <c r="C1746" t="str">
        <f>VLOOKUP(Table_ExternalData_16[[#This Row],[ManufacturerId]],Blagovna!A:B,2,0)</f>
        <v>Digitus</v>
      </c>
    </row>
    <row r="1747" spans="1:3" x14ac:dyDescent="0.25">
      <c r="A1747">
        <v>8670</v>
      </c>
      <c r="B1747">
        <v>422</v>
      </c>
      <c r="C1747" t="str">
        <f>VLOOKUP(Table_ExternalData_16[[#This Row],[ManufacturerId]],Blagovna!A:B,2,0)</f>
        <v>Digitus</v>
      </c>
    </row>
    <row r="1748" spans="1:3" x14ac:dyDescent="0.25">
      <c r="A1748">
        <v>8786</v>
      </c>
      <c r="B1748">
        <v>422</v>
      </c>
      <c r="C1748" t="str">
        <f>VLOOKUP(Table_ExternalData_16[[#This Row],[ManufacturerId]],Blagovna!A:B,2,0)</f>
        <v>Digitus</v>
      </c>
    </row>
    <row r="1749" spans="1:3" x14ac:dyDescent="0.25">
      <c r="A1749">
        <v>7816</v>
      </c>
      <c r="B1749">
        <v>422</v>
      </c>
      <c r="C1749" t="str">
        <f>VLOOKUP(Table_ExternalData_16[[#This Row],[ManufacturerId]],Blagovna!A:B,2,0)</f>
        <v>Digitus</v>
      </c>
    </row>
    <row r="1750" spans="1:3" x14ac:dyDescent="0.25">
      <c r="A1750">
        <v>8634</v>
      </c>
      <c r="B1750">
        <v>422</v>
      </c>
      <c r="C1750" t="str">
        <f>VLOOKUP(Table_ExternalData_16[[#This Row],[ManufacturerId]],Blagovna!A:B,2,0)</f>
        <v>Digitus</v>
      </c>
    </row>
    <row r="1751" spans="1:3" x14ac:dyDescent="0.25">
      <c r="A1751">
        <v>8785</v>
      </c>
      <c r="B1751">
        <v>422</v>
      </c>
      <c r="C1751" t="str">
        <f>VLOOKUP(Table_ExternalData_16[[#This Row],[ManufacturerId]],Blagovna!A:B,2,0)</f>
        <v>Digitus</v>
      </c>
    </row>
    <row r="1752" spans="1:3" x14ac:dyDescent="0.25">
      <c r="A1752">
        <v>8744</v>
      </c>
      <c r="B1752">
        <v>422</v>
      </c>
      <c r="C1752" t="str">
        <f>VLOOKUP(Table_ExternalData_16[[#This Row],[ManufacturerId]],Blagovna!A:B,2,0)</f>
        <v>Digitus</v>
      </c>
    </row>
    <row r="1753" spans="1:3" x14ac:dyDescent="0.25">
      <c r="A1753">
        <v>6942</v>
      </c>
      <c r="B1753">
        <v>422</v>
      </c>
      <c r="C1753" t="str">
        <f>VLOOKUP(Table_ExternalData_16[[#This Row],[ManufacturerId]],Blagovna!A:B,2,0)</f>
        <v>Digitus</v>
      </c>
    </row>
    <row r="1754" spans="1:3" x14ac:dyDescent="0.25">
      <c r="A1754">
        <v>9913</v>
      </c>
      <c r="B1754">
        <v>422</v>
      </c>
      <c r="C1754" t="str">
        <f>VLOOKUP(Table_ExternalData_16[[#This Row],[ManufacturerId]],Blagovna!A:B,2,0)</f>
        <v>Digitus</v>
      </c>
    </row>
    <row r="1755" spans="1:3" x14ac:dyDescent="0.25">
      <c r="A1755">
        <v>10113</v>
      </c>
      <c r="B1755">
        <v>422</v>
      </c>
      <c r="C1755" t="str">
        <f>VLOOKUP(Table_ExternalData_16[[#This Row],[ManufacturerId]],Blagovna!A:B,2,0)</f>
        <v>Digitus</v>
      </c>
    </row>
    <row r="1756" spans="1:3" x14ac:dyDescent="0.25">
      <c r="A1756">
        <v>10128</v>
      </c>
      <c r="B1756">
        <v>422</v>
      </c>
      <c r="C1756" t="str">
        <f>VLOOKUP(Table_ExternalData_16[[#This Row],[ManufacturerId]],Blagovna!A:B,2,0)</f>
        <v>Digitus</v>
      </c>
    </row>
    <row r="1757" spans="1:3" x14ac:dyDescent="0.25">
      <c r="A1757">
        <v>9068</v>
      </c>
      <c r="B1757">
        <v>422</v>
      </c>
      <c r="C1757" t="str">
        <f>VLOOKUP(Table_ExternalData_16[[#This Row],[ManufacturerId]],Blagovna!A:B,2,0)</f>
        <v>Digitus</v>
      </c>
    </row>
    <row r="1758" spans="1:3" x14ac:dyDescent="0.25">
      <c r="A1758">
        <v>8683</v>
      </c>
      <c r="B1758">
        <v>422</v>
      </c>
      <c r="C1758" t="str">
        <f>VLOOKUP(Table_ExternalData_16[[#This Row],[ManufacturerId]],Blagovna!A:B,2,0)</f>
        <v>Digitus</v>
      </c>
    </row>
    <row r="1759" spans="1:3" x14ac:dyDescent="0.25">
      <c r="A1759">
        <v>8281</v>
      </c>
      <c r="B1759">
        <v>422</v>
      </c>
      <c r="C1759" t="str">
        <f>VLOOKUP(Table_ExternalData_16[[#This Row],[ManufacturerId]],Blagovna!A:B,2,0)</f>
        <v>Digitus</v>
      </c>
    </row>
    <row r="1760" spans="1:3" x14ac:dyDescent="0.25">
      <c r="A1760">
        <v>5972</v>
      </c>
      <c r="B1760">
        <v>422</v>
      </c>
      <c r="C1760" t="str">
        <f>VLOOKUP(Table_ExternalData_16[[#This Row],[ManufacturerId]],Blagovna!A:B,2,0)</f>
        <v>Digitus</v>
      </c>
    </row>
    <row r="1761" spans="1:3" x14ac:dyDescent="0.25">
      <c r="A1761">
        <v>7498</v>
      </c>
      <c r="B1761">
        <v>422</v>
      </c>
      <c r="C1761" t="str">
        <f>VLOOKUP(Table_ExternalData_16[[#This Row],[ManufacturerId]],Blagovna!A:B,2,0)</f>
        <v>Digitus</v>
      </c>
    </row>
    <row r="1762" spans="1:3" x14ac:dyDescent="0.25">
      <c r="A1762">
        <v>7822</v>
      </c>
      <c r="B1762">
        <v>422</v>
      </c>
      <c r="C1762" t="str">
        <f>VLOOKUP(Table_ExternalData_16[[#This Row],[ManufacturerId]],Blagovna!A:B,2,0)</f>
        <v>Digitus</v>
      </c>
    </row>
    <row r="1763" spans="1:3" x14ac:dyDescent="0.25">
      <c r="A1763">
        <v>12724</v>
      </c>
      <c r="B1763">
        <v>422</v>
      </c>
      <c r="C1763" t="str">
        <f>VLOOKUP(Table_ExternalData_16[[#This Row],[ManufacturerId]],Blagovna!A:B,2,0)</f>
        <v>Digitus</v>
      </c>
    </row>
    <row r="1764" spans="1:3" x14ac:dyDescent="0.25">
      <c r="A1764">
        <v>6998</v>
      </c>
      <c r="B1764">
        <v>422</v>
      </c>
      <c r="C1764" t="str">
        <f>VLOOKUP(Table_ExternalData_16[[#This Row],[ManufacturerId]],Blagovna!A:B,2,0)</f>
        <v>Digitus</v>
      </c>
    </row>
    <row r="1765" spans="1:3" x14ac:dyDescent="0.25">
      <c r="A1765">
        <v>9979</v>
      </c>
      <c r="B1765">
        <v>422</v>
      </c>
      <c r="C1765" t="str">
        <f>VLOOKUP(Table_ExternalData_16[[#This Row],[ManufacturerId]],Blagovna!A:B,2,0)</f>
        <v>Digitus</v>
      </c>
    </row>
    <row r="1766" spans="1:3" x14ac:dyDescent="0.25">
      <c r="A1766">
        <v>5791</v>
      </c>
      <c r="B1766">
        <v>422</v>
      </c>
      <c r="C1766" t="str">
        <f>VLOOKUP(Table_ExternalData_16[[#This Row],[ManufacturerId]],Blagovna!A:B,2,0)</f>
        <v>Digitus</v>
      </c>
    </row>
    <row r="1767" spans="1:3" x14ac:dyDescent="0.25">
      <c r="A1767">
        <v>8063</v>
      </c>
      <c r="B1767">
        <v>422</v>
      </c>
      <c r="C1767" t="str">
        <f>VLOOKUP(Table_ExternalData_16[[#This Row],[ManufacturerId]],Blagovna!A:B,2,0)</f>
        <v>Digitus</v>
      </c>
    </row>
    <row r="1768" spans="1:3" x14ac:dyDescent="0.25">
      <c r="A1768">
        <v>8711</v>
      </c>
      <c r="B1768">
        <v>422</v>
      </c>
      <c r="C1768" t="str">
        <f>VLOOKUP(Table_ExternalData_16[[#This Row],[ManufacturerId]],Blagovna!A:B,2,0)</f>
        <v>Digitus</v>
      </c>
    </row>
    <row r="1769" spans="1:3" x14ac:dyDescent="0.25">
      <c r="A1769">
        <v>12618</v>
      </c>
      <c r="B1769">
        <v>422</v>
      </c>
      <c r="C1769" t="str">
        <f>VLOOKUP(Table_ExternalData_16[[#This Row],[ManufacturerId]],Blagovna!A:B,2,0)</f>
        <v>Digitus</v>
      </c>
    </row>
    <row r="1770" spans="1:3" x14ac:dyDescent="0.25">
      <c r="A1770">
        <v>7483</v>
      </c>
      <c r="B1770">
        <v>422</v>
      </c>
      <c r="C1770" t="str">
        <f>VLOOKUP(Table_ExternalData_16[[#This Row],[ManufacturerId]],Blagovna!A:B,2,0)</f>
        <v>Digitus</v>
      </c>
    </row>
    <row r="1771" spans="1:3" x14ac:dyDescent="0.25">
      <c r="A1771">
        <v>8270</v>
      </c>
      <c r="B1771">
        <v>422</v>
      </c>
      <c r="C1771" t="str">
        <f>VLOOKUP(Table_ExternalData_16[[#This Row],[ManufacturerId]],Blagovna!A:B,2,0)</f>
        <v>Digitus</v>
      </c>
    </row>
    <row r="1772" spans="1:3" x14ac:dyDescent="0.25">
      <c r="A1772">
        <v>12561</v>
      </c>
      <c r="B1772">
        <v>422</v>
      </c>
      <c r="C1772" t="str">
        <f>VLOOKUP(Table_ExternalData_16[[#This Row],[ManufacturerId]],Blagovna!A:B,2,0)</f>
        <v>Digitus</v>
      </c>
    </row>
    <row r="1773" spans="1:3" x14ac:dyDescent="0.25">
      <c r="A1773">
        <v>12624</v>
      </c>
      <c r="B1773">
        <v>422</v>
      </c>
      <c r="C1773" t="str">
        <f>VLOOKUP(Table_ExternalData_16[[#This Row],[ManufacturerId]],Blagovna!A:B,2,0)</f>
        <v>Digitus</v>
      </c>
    </row>
    <row r="1774" spans="1:3" x14ac:dyDescent="0.25">
      <c r="A1774">
        <v>12161</v>
      </c>
      <c r="B1774">
        <v>422</v>
      </c>
      <c r="C1774" t="str">
        <f>VLOOKUP(Table_ExternalData_16[[#This Row],[ManufacturerId]],Blagovna!A:B,2,0)</f>
        <v>Digitus</v>
      </c>
    </row>
    <row r="1775" spans="1:3" x14ac:dyDescent="0.25">
      <c r="A1775">
        <v>10973</v>
      </c>
      <c r="B1775">
        <v>422</v>
      </c>
      <c r="C1775" t="str">
        <f>VLOOKUP(Table_ExternalData_16[[#This Row],[ManufacturerId]],Blagovna!A:B,2,0)</f>
        <v>Digitus</v>
      </c>
    </row>
    <row r="1776" spans="1:3" x14ac:dyDescent="0.25">
      <c r="A1776">
        <v>8805</v>
      </c>
      <c r="B1776">
        <v>422</v>
      </c>
      <c r="C1776" t="str">
        <f>VLOOKUP(Table_ExternalData_16[[#This Row],[ManufacturerId]],Blagovna!A:B,2,0)</f>
        <v>Digitus</v>
      </c>
    </row>
    <row r="1777" spans="1:3" x14ac:dyDescent="0.25">
      <c r="A1777">
        <v>8066</v>
      </c>
      <c r="B1777">
        <v>422</v>
      </c>
      <c r="C1777" t="str">
        <f>VLOOKUP(Table_ExternalData_16[[#This Row],[ManufacturerId]],Blagovna!A:B,2,0)</f>
        <v>Digitus</v>
      </c>
    </row>
    <row r="1778" spans="1:3" x14ac:dyDescent="0.25">
      <c r="A1778">
        <v>7089</v>
      </c>
      <c r="B1778">
        <v>422</v>
      </c>
      <c r="C1778" t="str">
        <f>VLOOKUP(Table_ExternalData_16[[#This Row],[ManufacturerId]],Blagovna!A:B,2,0)</f>
        <v>Digitus</v>
      </c>
    </row>
    <row r="1779" spans="1:3" x14ac:dyDescent="0.25">
      <c r="A1779">
        <v>12619</v>
      </c>
      <c r="B1779">
        <v>422</v>
      </c>
      <c r="C1779" t="str">
        <f>VLOOKUP(Table_ExternalData_16[[#This Row],[ManufacturerId]],Blagovna!A:B,2,0)</f>
        <v>Digitus</v>
      </c>
    </row>
    <row r="1780" spans="1:3" x14ac:dyDescent="0.25">
      <c r="A1780">
        <v>8787</v>
      </c>
      <c r="B1780">
        <v>422</v>
      </c>
      <c r="C1780" t="str">
        <f>VLOOKUP(Table_ExternalData_16[[#This Row],[ManufacturerId]],Blagovna!A:B,2,0)</f>
        <v>Digitus</v>
      </c>
    </row>
    <row r="1781" spans="1:3" x14ac:dyDescent="0.25">
      <c r="A1781">
        <v>8624</v>
      </c>
      <c r="B1781">
        <v>422</v>
      </c>
      <c r="C1781" t="str">
        <f>VLOOKUP(Table_ExternalData_16[[#This Row],[ManufacturerId]],Blagovna!A:B,2,0)</f>
        <v>Digitus</v>
      </c>
    </row>
    <row r="1782" spans="1:3" x14ac:dyDescent="0.25">
      <c r="A1782">
        <v>8737</v>
      </c>
      <c r="B1782">
        <v>422</v>
      </c>
      <c r="C1782" t="str">
        <f>VLOOKUP(Table_ExternalData_16[[#This Row],[ManufacturerId]],Blagovna!A:B,2,0)</f>
        <v>Digitus</v>
      </c>
    </row>
    <row r="1783" spans="1:3" x14ac:dyDescent="0.25">
      <c r="A1783">
        <v>8065</v>
      </c>
      <c r="B1783">
        <v>422</v>
      </c>
      <c r="C1783" t="str">
        <f>VLOOKUP(Table_ExternalData_16[[#This Row],[ManufacturerId]],Blagovna!A:B,2,0)</f>
        <v>Digitus</v>
      </c>
    </row>
    <row r="1784" spans="1:3" x14ac:dyDescent="0.25">
      <c r="A1784">
        <v>8757</v>
      </c>
      <c r="B1784">
        <v>422</v>
      </c>
      <c r="C1784" t="str">
        <f>VLOOKUP(Table_ExternalData_16[[#This Row],[ManufacturerId]],Blagovna!A:B,2,0)</f>
        <v>Digitus</v>
      </c>
    </row>
    <row r="1785" spans="1:3" x14ac:dyDescent="0.25">
      <c r="A1785">
        <v>5598</v>
      </c>
      <c r="B1785">
        <v>422</v>
      </c>
      <c r="C1785" t="str">
        <f>VLOOKUP(Table_ExternalData_16[[#This Row],[ManufacturerId]],Blagovna!A:B,2,0)</f>
        <v>Digitus</v>
      </c>
    </row>
    <row r="1786" spans="1:3" x14ac:dyDescent="0.25">
      <c r="A1786">
        <v>8635</v>
      </c>
      <c r="B1786">
        <v>422</v>
      </c>
      <c r="C1786" t="str">
        <f>VLOOKUP(Table_ExternalData_16[[#This Row],[ManufacturerId]],Blagovna!A:B,2,0)</f>
        <v>Digitus</v>
      </c>
    </row>
    <row r="1787" spans="1:3" x14ac:dyDescent="0.25">
      <c r="A1787">
        <v>8758</v>
      </c>
      <c r="B1787">
        <v>422</v>
      </c>
      <c r="C1787" t="str">
        <f>VLOOKUP(Table_ExternalData_16[[#This Row],[ManufacturerId]],Blagovna!A:B,2,0)</f>
        <v>Digitus</v>
      </c>
    </row>
    <row r="1788" spans="1:3" x14ac:dyDescent="0.25">
      <c r="A1788">
        <v>12162</v>
      </c>
      <c r="B1788">
        <v>422</v>
      </c>
      <c r="C1788" t="str">
        <f>VLOOKUP(Table_ExternalData_16[[#This Row],[ManufacturerId]],Blagovna!A:B,2,0)</f>
        <v>Digitus</v>
      </c>
    </row>
    <row r="1789" spans="1:3" x14ac:dyDescent="0.25">
      <c r="A1789">
        <v>11021</v>
      </c>
      <c r="B1789">
        <v>422</v>
      </c>
      <c r="C1789" t="str">
        <f>VLOOKUP(Table_ExternalData_16[[#This Row],[ManufacturerId]],Blagovna!A:B,2,0)</f>
        <v>Digitus</v>
      </c>
    </row>
    <row r="1790" spans="1:3" x14ac:dyDescent="0.25">
      <c r="A1790">
        <v>5790</v>
      </c>
      <c r="B1790">
        <v>422</v>
      </c>
      <c r="C1790" t="str">
        <f>VLOOKUP(Table_ExternalData_16[[#This Row],[ManufacturerId]],Blagovna!A:B,2,0)</f>
        <v>Digitus</v>
      </c>
    </row>
    <row r="1791" spans="1:3" x14ac:dyDescent="0.25">
      <c r="A1791">
        <v>12616</v>
      </c>
      <c r="B1791">
        <v>422</v>
      </c>
      <c r="C1791" t="str">
        <f>VLOOKUP(Table_ExternalData_16[[#This Row],[ManufacturerId]],Blagovna!A:B,2,0)</f>
        <v>Digitus</v>
      </c>
    </row>
    <row r="1792" spans="1:3" x14ac:dyDescent="0.25">
      <c r="A1792">
        <v>5670</v>
      </c>
      <c r="B1792">
        <v>422</v>
      </c>
      <c r="C1792" t="str">
        <f>VLOOKUP(Table_ExternalData_16[[#This Row],[ManufacturerId]],Blagovna!A:B,2,0)</f>
        <v>Digitus</v>
      </c>
    </row>
    <row r="1793" spans="1:3" x14ac:dyDescent="0.25">
      <c r="A1793">
        <v>8681</v>
      </c>
      <c r="B1793">
        <v>422</v>
      </c>
      <c r="C1793" t="str">
        <f>VLOOKUP(Table_ExternalData_16[[#This Row],[ManufacturerId]],Blagovna!A:B,2,0)</f>
        <v>Digitus</v>
      </c>
    </row>
    <row r="1794" spans="1:3" x14ac:dyDescent="0.25">
      <c r="A1794">
        <v>8363</v>
      </c>
      <c r="B1794">
        <v>422</v>
      </c>
      <c r="C1794" t="str">
        <f>VLOOKUP(Table_ExternalData_16[[#This Row],[ManufacturerId]],Blagovna!A:B,2,0)</f>
        <v>Digitus</v>
      </c>
    </row>
    <row r="1795" spans="1:3" x14ac:dyDescent="0.25">
      <c r="A1795">
        <v>8677</v>
      </c>
      <c r="B1795">
        <v>422</v>
      </c>
      <c r="C1795" t="str">
        <f>VLOOKUP(Table_ExternalData_16[[#This Row],[ManufacturerId]],Blagovna!A:B,2,0)</f>
        <v>Digitus</v>
      </c>
    </row>
    <row r="1796" spans="1:3" x14ac:dyDescent="0.25">
      <c r="A1796">
        <v>8750</v>
      </c>
      <c r="B1796">
        <v>422</v>
      </c>
      <c r="C1796" t="str">
        <f>VLOOKUP(Table_ExternalData_16[[#This Row],[ManufacturerId]],Blagovna!A:B,2,0)</f>
        <v>Digitus</v>
      </c>
    </row>
    <row r="1797" spans="1:3" x14ac:dyDescent="0.25">
      <c r="A1797">
        <v>8322</v>
      </c>
      <c r="B1797">
        <v>422</v>
      </c>
      <c r="C1797" t="str">
        <f>VLOOKUP(Table_ExternalData_16[[#This Row],[ManufacturerId]],Blagovna!A:B,2,0)</f>
        <v>Digitus</v>
      </c>
    </row>
    <row r="1798" spans="1:3" x14ac:dyDescent="0.25">
      <c r="A1798">
        <v>12228</v>
      </c>
      <c r="B1798">
        <v>422</v>
      </c>
      <c r="C1798" t="str">
        <f>VLOOKUP(Table_ExternalData_16[[#This Row],[ManufacturerId]],Blagovna!A:B,2,0)</f>
        <v>Digitus</v>
      </c>
    </row>
    <row r="1799" spans="1:3" x14ac:dyDescent="0.25">
      <c r="A1799">
        <v>8280</v>
      </c>
      <c r="B1799">
        <v>422</v>
      </c>
      <c r="C1799" t="str">
        <f>VLOOKUP(Table_ExternalData_16[[#This Row],[ManufacturerId]],Blagovna!A:B,2,0)</f>
        <v>Digitus</v>
      </c>
    </row>
    <row r="1800" spans="1:3" x14ac:dyDescent="0.25">
      <c r="A1800">
        <v>8416</v>
      </c>
      <c r="B1800">
        <v>422</v>
      </c>
      <c r="C1800" t="str">
        <f>VLOOKUP(Table_ExternalData_16[[#This Row],[ManufacturerId]],Blagovna!A:B,2,0)</f>
        <v>Digitus</v>
      </c>
    </row>
    <row r="1801" spans="1:3" x14ac:dyDescent="0.25">
      <c r="A1801">
        <v>10132</v>
      </c>
      <c r="B1801">
        <v>422</v>
      </c>
      <c r="C1801" t="str">
        <f>VLOOKUP(Table_ExternalData_16[[#This Row],[ManufacturerId]],Blagovna!A:B,2,0)</f>
        <v>Digitus</v>
      </c>
    </row>
    <row r="1802" spans="1:3" x14ac:dyDescent="0.25">
      <c r="A1802">
        <v>8321</v>
      </c>
      <c r="B1802">
        <v>422</v>
      </c>
      <c r="C1802" t="str">
        <f>VLOOKUP(Table_ExternalData_16[[#This Row],[ManufacturerId]],Blagovna!A:B,2,0)</f>
        <v>Digitus</v>
      </c>
    </row>
    <row r="1803" spans="1:3" x14ac:dyDescent="0.25">
      <c r="A1803">
        <v>8018</v>
      </c>
      <c r="B1803">
        <v>422</v>
      </c>
      <c r="C1803" t="str">
        <f>VLOOKUP(Table_ExternalData_16[[#This Row],[ManufacturerId]],Blagovna!A:B,2,0)</f>
        <v>Digitus</v>
      </c>
    </row>
    <row r="1804" spans="1:3" x14ac:dyDescent="0.25">
      <c r="A1804">
        <v>7722</v>
      </c>
      <c r="B1804">
        <v>422</v>
      </c>
      <c r="C1804" t="str">
        <f>VLOOKUP(Table_ExternalData_16[[#This Row],[ManufacturerId]],Blagovna!A:B,2,0)</f>
        <v>Digitus</v>
      </c>
    </row>
    <row r="1805" spans="1:3" x14ac:dyDescent="0.25">
      <c r="A1805">
        <v>8797</v>
      </c>
      <c r="B1805">
        <v>422</v>
      </c>
      <c r="C1805" t="str">
        <f>VLOOKUP(Table_ExternalData_16[[#This Row],[ManufacturerId]],Blagovna!A:B,2,0)</f>
        <v>Digitus</v>
      </c>
    </row>
    <row r="1806" spans="1:3" x14ac:dyDescent="0.25">
      <c r="A1806">
        <v>8271</v>
      </c>
      <c r="B1806">
        <v>422</v>
      </c>
      <c r="C1806" t="str">
        <f>VLOOKUP(Table_ExternalData_16[[#This Row],[ManufacturerId]],Blagovna!A:B,2,0)</f>
        <v>Digitus</v>
      </c>
    </row>
    <row r="1807" spans="1:3" x14ac:dyDescent="0.25">
      <c r="A1807">
        <v>12231</v>
      </c>
      <c r="B1807">
        <v>422</v>
      </c>
      <c r="C1807" t="str">
        <f>VLOOKUP(Table_ExternalData_16[[#This Row],[ManufacturerId]],Blagovna!A:B,2,0)</f>
        <v>Digitus</v>
      </c>
    </row>
    <row r="1808" spans="1:3" x14ac:dyDescent="0.25">
      <c r="A1808">
        <v>8789</v>
      </c>
      <c r="B1808">
        <v>422</v>
      </c>
      <c r="C1808" t="str">
        <f>VLOOKUP(Table_ExternalData_16[[#This Row],[ManufacturerId]],Blagovna!A:B,2,0)</f>
        <v>Digitus</v>
      </c>
    </row>
    <row r="1809" spans="1:3" x14ac:dyDescent="0.25">
      <c r="A1809">
        <v>12223</v>
      </c>
      <c r="B1809">
        <v>422</v>
      </c>
      <c r="C1809" t="str">
        <f>VLOOKUP(Table_ExternalData_16[[#This Row],[ManufacturerId]],Blagovna!A:B,2,0)</f>
        <v>Digitus</v>
      </c>
    </row>
    <row r="1810" spans="1:3" x14ac:dyDescent="0.25">
      <c r="A1810">
        <v>8190</v>
      </c>
      <c r="B1810">
        <v>422</v>
      </c>
      <c r="C1810" t="str">
        <f>VLOOKUP(Table_ExternalData_16[[#This Row],[ManufacturerId]],Blagovna!A:B,2,0)</f>
        <v>Digitus</v>
      </c>
    </row>
    <row r="1811" spans="1:3" x14ac:dyDescent="0.25">
      <c r="A1811">
        <v>5671</v>
      </c>
      <c r="B1811">
        <v>422</v>
      </c>
      <c r="C1811" t="str">
        <f>VLOOKUP(Table_ExternalData_16[[#This Row],[ManufacturerId]],Blagovna!A:B,2,0)</f>
        <v>Digitus</v>
      </c>
    </row>
    <row r="1812" spans="1:3" x14ac:dyDescent="0.25">
      <c r="A1812">
        <v>11076</v>
      </c>
      <c r="B1812">
        <v>422</v>
      </c>
      <c r="C1812" t="str">
        <f>VLOOKUP(Table_ExternalData_16[[#This Row],[ManufacturerId]],Blagovna!A:B,2,0)</f>
        <v>Digitus</v>
      </c>
    </row>
    <row r="1813" spans="1:3" x14ac:dyDescent="0.25">
      <c r="A1813">
        <v>5955</v>
      </c>
      <c r="B1813">
        <v>422</v>
      </c>
      <c r="C1813" t="str">
        <f>VLOOKUP(Table_ExternalData_16[[#This Row],[ManufacturerId]],Blagovna!A:B,2,0)</f>
        <v>Digitus</v>
      </c>
    </row>
    <row r="1814" spans="1:3" x14ac:dyDescent="0.25">
      <c r="A1814">
        <v>12249</v>
      </c>
      <c r="B1814">
        <v>422</v>
      </c>
      <c r="C1814" t="str">
        <f>VLOOKUP(Table_ExternalData_16[[#This Row],[ManufacturerId]],Blagovna!A:B,2,0)</f>
        <v>Digitus</v>
      </c>
    </row>
    <row r="1815" spans="1:3" x14ac:dyDescent="0.25">
      <c r="A1815">
        <v>12248</v>
      </c>
      <c r="B1815">
        <v>422</v>
      </c>
      <c r="C1815" t="str">
        <f>VLOOKUP(Table_ExternalData_16[[#This Row],[ManufacturerId]],Blagovna!A:B,2,0)</f>
        <v>Digitus</v>
      </c>
    </row>
    <row r="1816" spans="1:3" x14ac:dyDescent="0.25">
      <c r="A1816">
        <v>12725</v>
      </c>
      <c r="B1816">
        <v>422</v>
      </c>
      <c r="C1816" t="str">
        <f>VLOOKUP(Table_ExternalData_16[[#This Row],[ManufacturerId]],Blagovna!A:B,2,0)</f>
        <v>Digitus</v>
      </c>
    </row>
    <row r="1817" spans="1:3" x14ac:dyDescent="0.25">
      <c r="A1817">
        <v>11077</v>
      </c>
      <c r="B1817">
        <v>422</v>
      </c>
      <c r="C1817" t="str">
        <f>VLOOKUP(Table_ExternalData_16[[#This Row],[ManufacturerId]],Blagovna!A:B,2,0)</f>
        <v>Digitus</v>
      </c>
    </row>
    <row r="1818" spans="1:3" x14ac:dyDescent="0.25">
      <c r="A1818">
        <v>12734</v>
      </c>
      <c r="B1818">
        <v>422</v>
      </c>
      <c r="C1818" t="str">
        <f>VLOOKUP(Table_ExternalData_16[[#This Row],[ManufacturerId]],Blagovna!A:B,2,0)</f>
        <v>Digitus</v>
      </c>
    </row>
    <row r="1819" spans="1:3" x14ac:dyDescent="0.25">
      <c r="A1819">
        <v>8364</v>
      </c>
      <c r="B1819">
        <v>422</v>
      </c>
      <c r="C1819" t="str">
        <f>VLOOKUP(Table_ExternalData_16[[#This Row],[ManufacturerId]],Blagovna!A:B,2,0)</f>
        <v>Digitus</v>
      </c>
    </row>
    <row r="1820" spans="1:3" x14ac:dyDescent="0.25">
      <c r="A1820">
        <v>12279</v>
      </c>
      <c r="B1820">
        <v>422</v>
      </c>
      <c r="C1820" t="str">
        <f>VLOOKUP(Table_ExternalData_16[[#This Row],[ManufacturerId]],Blagovna!A:B,2,0)</f>
        <v>Digitus</v>
      </c>
    </row>
    <row r="1821" spans="1:3" x14ac:dyDescent="0.25">
      <c r="A1821">
        <v>8274</v>
      </c>
      <c r="B1821">
        <v>422</v>
      </c>
      <c r="C1821" t="str">
        <f>VLOOKUP(Table_ExternalData_16[[#This Row],[ManufacturerId]],Blagovna!A:B,2,0)</f>
        <v>Digitus</v>
      </c>
    </row>
    <row r="1822" spans="1:3" x14ac:dyDescent="0.25">
      <c r="A1822">
        <v>12612</v>
      </c>
      <c r="B1822">
        <v>422</v>
      </c>
      <c r="C1822" t="str">
        <f>VLOOKUP(Table_ExternalData_16[[#This Row],[ManufacturerId]],Blagovna!A:B,2,0)</f>
        <v>Digitus</v>
      </c>
    </row>
    <row r="1823" spans="1:3" x14ac:dyDescent="0.25">
      <c r="A1823">
        <v>8692</v>
      </c>
      <c r="B1823">
        <v>422</v>
      </c>
      <c r="C1823" t="str">
        <f>VLOOKUP(Table_ExternalData_16[[#This Row],[ManufacturerId]],Blagovna!A:B,2,0)</f>
        <v>Digitus</v>
      </c>
    </row>
    <row r="1824" spans="1:3" x14ac:dyDescent="0.25">
      <c r="A1824">
        <v>7119</v>
      </c>
      <c r="B1824">
        <v>422</v>
      </c>
      <c r="C1824" t="str">
        <f>VLOOKUP(Table_ExternalData_16[[#This Row],[ManufacturerId]],Blagovna!A:B,2,0)</f>
        <v>Digitus</v>
      </c>
    </row>
    <row r="1825" spans="1:3" x14ac:dyDescent="0.25">
      <c r="A1825">
        <v>5672</v>
      </c>
      <c r="B1825">
        <v>422</v>
      </c>
      <c r="C1825" t="str">
        <f>VLOOKUP(Table_ExternalData_16[[#This Row],[ManufacturerId]],Blagovna!A:B,2,0)</f>
        <v>Digitus</v>
      </c>
    </row>
    <row r="1826" spans="1:3" x14ac:dyDescent="0.25">
      <c r="A1826">
        <v>9186</v>
      </c>
      <c r="B1826">
        <v>422</v>
      </c>
      <c r="C1826" t="str">
        <f>VLOOKUP(Table_ExternalData_16[[#This Row],[ManufacturerId]],Blagovna!A:B,2,0)</f>
        <v>Digitus</v>
      </c>
    </row>
    <row r="1827" spans="1:3" x14ac:dyDescent="0.25">
      <c r="A1827">
        <v>5953</v>
      </c>
      <c r="B1827">
        <v>422</v>
      </c>
      <c r="C1827" t="str">
        <f>VLOOKUP(Table_ExternalData_16[[#This Row],[ManufacturerId]],Blagovna!A:B,2,0)</f>
        <v>Digitus</v>
      </c>
    </row>
    <row r="1828" spans="1:3" x14ac:dyDescent="0.25">
      <c r="A1828">
        <v>12331</v>
      </c>
      <c r="B1828">
        <v>422</v>
      </c>
      <c r="C1828" t="str">
        <f>VLOOKUP(Table_ExternalData_16[[#This Row],[ManufacturerId]],Blagovna!A:B,2,0)</f>
        <v>Digitus</v>
      </c>
    </row>
    <row r="1829" spans="1:3" x14ac:dyDescent="0.25">
      <c r="A1829">
        <v>12326</v>
      </c>
      <c r="B1829">
        <v>422</v>
      </c>
      <c r="C1829" t="str">
        <f>VLOOKUP(Table_ExternalData_16[[#This Row],[ManufacturerId]],Blagovna!A:B,2,0)</f>
        <v>Digitus</v>
      </c>
    </row>
    <row r="1830" spans="1:3" x14ac:dyDescent="0.25">
      <c r="A1830">
        <v>10130</v>
      </c>
      <c r="B1830">
        <v>422</v>
      </c>
      <c r="C1830" t="str">
        <f>VLOOKUP(Table_ExternalData_16[[#This Row],[ManufacturerId]],Blagovna!A:B,2,0)</f>
        <v>Digitus</v>
      </c>
    </row>
    <row r="1831" spans="1:3" x14ac:dyDescent="0.25">
      <c r="A1831">
        <v>5673</v>
      </c>
      <c r="B1831">
        <v>422</v>
      </c>
      <c r="C1831" t="str">
        <f>VLOOKUP(Table_ExternalData_16[[#This Row],[ManufacturerId]],Blagovna!A:B,2,0)</f>
        <v>Digitus</v>
      </c>
    </row>
    <row r="1832" spans="1:3" x14ac:dyDescent="0.25">
      <c r="A1832">
        <v>8690</v>
      </c>
      <c r="B1832">
        <v>422</v>
      </c>
      <c r="C1832" t="str">
        <f>VLOOKUP(Table_ExternalData_16[[#This Row],[ManufacturerId]],Blagovna!A:B,2,0)</f>
        <v>Digitus</v>
      </c>
    </row>
    <row r="1833" spans="1:3" x14ac:dyDescent="0.25">
      <c r="A1833">
        <v>12617</v>
      </c>
      <c r="B1833">
        <v>422</v>
      </c>
      <c r="C1833" t="str">
        <f>VLOOKUP(Table_ExternalData_16[[#This Row],[ManufacturerId]],Blagovna!A:B,2,0)</f>
        <v>Digitus</v>
      </c>
    </row>
    <row r="1834" spans="1:3" x14ac:dyDescent="0.25">
      <c r="A1834">
        <v>7497</v>
      </c>
      <c r="B1834">
        <v>422</v>
      </c>
      <c r="C1834" t="str">
        <f>VLOOKUP(Table_ExternalData_16[[#This Row],[ManufacturerId]],Blagovna!A:B,2,0)</f>
        <v>Digitus</v>
      </c>
    </row>
    <row r="1835" spans="1:3" x14ac:dyDescent="0.25">
      <c r="A1835">
        <v>12229</v>
      </c>
      <c r="B1835">
        <v>422</v>
      </c>
      <c r="C1835" t="str">
        <f>VLOOKUP(Table_ExternalData_16[[#This Row],[ManufacturerId]],Blagovna!A:B,2,0)</f>
        <v>Digitus</v>
      </c>
    </row>
    <row r="1836" spans="1:3" x14ac:dyDescent="0.25">
      <c r="A1836">
        <v>7791</v>
      </c>
      <c r="B1836">
        <v>422</v>
      </c>
      <c r="C1836" t="str">
        <f>VLOOKUP(Table_ExternalData_16[[#This Row],[ManufacturerId]],Blagovna!A:B,2,0)</f>
        <v>Digitus</v>
      </c>
    </row>
    <row r="1837" spans="1:3" x14ac:dyDescent="0.25">
      <c r="A1837">
        <v>10107</v>
      </c>
      <c r="B1837">
        <v>422</v>
      </c>
      <c r="C1837" t="str">
        <f>VLOOKUP(Table_ExternalData_16[[#This Row],[ManufacturerId]],Blagovna!A:B,2,0)</f>
        <v>Digitus</v>
      </c>
    </row>
    <row r="1838" spans="1:3" x14ac:dyDescent="0.25">
      <c r="A1838">
        <v>12227</v>
      </c>
      <c r="B1838">
        <v>422</v>
      </c>
      <c r="C1838" t="str">
        <f>VLOOKUP(Table_ExternalData_16[[#This Row],[ManufacturerId]],Blagovna!A:B,2,0)</f>
        <v>Digitus</v>
      </c>
    </row>
    <row r="1839" spans="1:3" x14ac:dyDescent="0.25">
      <c r="A1839">
        <v>8688</v>
      </c>
      <c r="B1839">
        <v>422</v>
      </c>
      <c r="C1839" t="str">
        <f>VLOOKUP(Table_ExternalData_16[[#This Row],[ManufacturerId]],Blagovna!A:B,2,0)</f>
        <v>Digitus</v>
      </c>
    </row>
    <row r="1840" spans="1:3" x14ac:dyDescent="0.25">
      <c r="A1840">
        <v>8191</v>
      </c>
      <c r="B1840">
        <v>422</v>
      </c>
      <c r="C1840" t="str">
        <f>VLOOKUP(Table_ExternalData_16[[#This Row],[ManufacturerId]],Blagovna!A:B,2,0)</f>
        <v>Digitus</v>
      </c>
    </row>
    <row r="1841" spans="1:3" x14ac:dyDescent="0.25">
      <c r="A1841">
        <v>8309</v>
      </c>
      <c r="B1841">
        <v>422</v>
      </c>
      <c r="C1841" t="str">
        <f>VLOOKUP(Table_ExternalData_16[[#This Row],[ManufacturerId]],Blagovna!A:B,2,0)</f>
        <v>Digitus</v>
      </c>
    </row>
    <row r="1842" spans="1:3" x14ac:dyDescent="0.25">
      <c r="A1842">
        <v>8330</v>
      </c>
      <c r="B1842">
        <v>422</v>
      </c>
      <c r="C1842" t="str">
        <f>VLOOKUP(Table_ExternalData_16[[#This Row],[ManufacturerId]],Blagovna!A:B,2,0)</f>
        <v>Digitus</v>
      </c>
    </row>
    <row r="1843" spans="1:3" x14ac:dyDescent="0.25">
      <c r="A1843">
        <v>8273</v>
      </c>
      <c r="B1843">
        <v>422</v>
      </c>
      <c r="C1843" t="str">
        <f>VLOOKUP(Table_ExternalData_16[[#This Row],[ManufacturerId]],Blagovna!A:B,2,0)</f>
        <v>Digitus</v>
      </c>
    </row>
    <row r="1844" spans="1:3" x14ac:dyDescent="0.25">
      <c r="A1844">
        <v>8272</v>
      </c>
      <c r="B1844">
        <v>422</v>
      </c>
      <c r="C1844" t="str">
        <f>VLOOKUP(Table_ExternalData_16[[#This Row],[ManufacturerId]],Blagovna!A:B,2,0)</f>
        <v>Digitus</v>
      </c>
    </row>
    <row r="1845" spans="1:3" x14ac:dyDescent="0.25">
      <c r="A1845">
        <v>10116</v>
      </c>
      <c r="B1845">
        <v>422</v>
      </c>
      <c r="C1845" t="str">
        <f>VLOOKUP(Table_ExternalData_16[[#This Row],[ManufacturerId]],Blagovna!A:B,2,0)</f>
        <v>Digitus</v>
      </c>
    </row>
    <row r="1846" spans="1:3" x14ac:dyDescent="0.25">
      <c r="A1846">
        <v>11081</v>
      </c>
      <c r="B1846">
        <v>422</v>
      </c>
      <c r="C1846" t="str">
        <f>VLOOKUP(Table_ExternalData_16[[#This Row],[ManufacturerId]],Blagovna!A:B,2,0)</f>
        <v>Digitus</v>
      </c>
    </row>
    <row r="1847" spans="1:3" x14ac:dyDescent="0.25">
      <c r="A1847">
        <v>8793</v>
      </c>
      <c r="B1847">
        <v>422</v>
      </c>
      <c r="C1847" t="str">
        <f>VLOOKUP(Table_ExternalData_16[[#This Row],[ManufacturerId]],Blagovna!A:B,2,0)</f>
        <v>Digitus</v>
      </c>
    </row>
    <row r="1848" spans="1:3" x14ac:dyDescent="0.25">
      <c r="A1848">
        <v>7461</v>
      </c>
      <c r="B1848">
        <v>422</v>
      </c>
      <c r="C1848" t="str">
        <f>VLOOKUP(Table_ExternalData_16[[#This Row],[ManufacturerId]],Blagovna!A:B,2,0)</f>
        <v>Digitus</v>
      </c>
    </row>
    <row r="1849" spans="1:3" x14ac:dyDescent="0.25">
      <c r="A1849">
        <v>12168</v>
      </c>
      <c r="B1849">
        <v>422</v>
      </c>
      <c r="C1849" t="str">
        <f>VLOOKUP(Table_ExternalData_16[[#This Row],[ManufacturerId]],Blagovna!A:B,2,0)</f>
        <v>Digitus</v>
      </c>
    </row>
    <row r="1850" spans="1:3" x14ac:dyDescent="0.25">
      <c r="A1850">
        <v>12224</v>
      </c>
      <c r="B1850">
        <v>422</v>
      </c>
      <c r="C1850" t="str">
        <f>VLOOKUP(Table_ExternalData_16[[#This Row],[ManufacturerId]],Blagovna!A:B,2,0)</f>
        <v>Digitus</v>
      </c>
    </row>
    <row r="1851" spans="1:3" x14ac:dyDescent="0.25">
      <c r="A1851">
        <v>8689</v>
      </c>
      <c r="B1851">
        <v>422</v>
      </c>
      <c r="C1851" t="str">
        <f>VLOOKUP(Table_ExternalData_16[[#This Row],[ManufacturerId]],Blagovna!A:B,2,0)</f>
        <v>Digitus</v>
      </c>
    </row>
    <row r="1852" spans="1:3" x14ac:dyDescent="0.25">
      <c r="A1852">
        <v>8194</v>
      </c>
      <c r="B1852">
        <v>422</v>
      </c>
      <c r="C1852" t="str">
        <f>VLOOKUP(Table_ExternalData_16[[#This Row],[ManufacturerId]],Blagovna!A:B,2,0)</f>
        <v>Digitus</v>
      </c>
    </row>
    <row r="1853" spans="1:3" x14ac:dyDescent="0.25">
      <c r="A1853">
        <v>12208</v>
      </c>
      <c r="B1853">
        <v>422</v>
      </c>
      <c r="C1853" t="str">
        <f>VLOOKUP(Table_ExternalData_16[[#This Row],[ManufacturerId]],Blagovna!A:B,2,0)</f>
        <v>Digitus</v>
      </c>
    </row>
    <row r="1854" spans="1:3" x14ac:dyDescent="0.25">
      <c r="A1854">
        <v>8329</v>
      </c>
      <c r="B1854">
        <v>422</v>
      </c>
      <c r="C1854" t="str">
        <f>VLOOKUP(Table_ExternalData_16[[#This Row],[ManufacturerId]],Blagovna!A:B,2,0)</f>
        <v>Digitus</v>
      </c>
    </row>
    <row r="1855" spans="1:3" x14ac:dyDescent="0.25">
      <c r="A1855">
        <v>8323</v>
      </c>
      <c r="B1855">
        <v>422</v>
      </c>
      <c r="C1855" t="str">
        <f>VLOOKUP(Table_ExternalData_16[[#This Row],[ManufacturerId]],Blagovna!A:B,2,0)</f>
        <v>Digitus</v>
      </c>
    </row>
    <row r="1856" spans="1:3" x14ac:dyDescent="0.25">
      <c r="A1856">
        <v>11135</v>
      </c>
      <c r="B1856">
        <v>422</v>
      </c>
      <c r="C1856" t="str">
        <f>VLOOKUP(Table_ExternalData_16[[#This Row],[ManufacturerId]],Blagovna!A:B,2,0)</f>
        <v>Digitus</v>
      </c>
    </row>
    <row r="1857" spans="1:3" x14ac:dyDescent="0.25">
      <c r="A1857">
        <v>8366</v>
      </c>
      <c r="B1857">
        <v>422</v>
      </c>
      <c r="C1857" t="str">
        <f>VLOOKUP(Table_ExternalData_16[[#This Row],[ManufacturerId]],Blagovna!A:B,2,0)</f>
        <v>Digitus</v>
      </c>
    </row>
    <row r="1858" spans="1:3" x14ac:dyDescent="0.25">
      <c r="A1858">
        <v>12344</v>
      </c>
      <c r="B1858">
        <v>422</v>
      </c>
      <c r="C1858" t="str">
        <f>VLOOKUP(Table_ExternalData_16[[#This Row],[ManufacturerId]],Blagovna!A:B,2,0)</f>
        <v>Digitus</v>
      </c>
    </row>
    <row r="1859" spans="1:3" x14ac:dyDescent="0.25">
      <c r="A1859">
        <v>12222</v>
      </c>
      <c r="B1859">
        <v>422</v>
      </c>
      <c r="C1859" t="str">
        <f>VLOOKUP(Table_ExternalData_16[[#This Row],[ManufacturerId]],Blagovna!A:B,2,0)</f>
        <v>Digitus</v>
      </c>
    </row>
    <row r="1860" spans="1:3" x14ac:dyDescent="0.25">
      <c r="A1860">
        <v>8217</v>
      </c>
      <c r="B1860">
        <v>422</v>
      </c>
      <c r="C1860" t="str">
        <f>VLOOKUP(Table_ExternalData_16[[#This Row],[ManufacturerId]],Blagovna!A:B,2,0)</f>
        <v>Digitus</v>
      </c>
    </row>
    <row r="1861" spans="1:3" x14ac:dyDescent="0.25">
      <c r="A1861">
        <v>8424</v>
      </c>
      <c r="B1861">
        <v>422</v>
      </c>
      <c r="C1861" t="str">
        <f>VLOOKUP(Table_ExternalData_16[[#This Row],[ManufacturerId]],Blagovna!A:B,2,0)</f>
        <v>Digitus</v>
      </c>
    </row>
    <row r="1862" spans="1:3" x14ac:dyDescent="0.25">
      <c r="A1862">
        <v>5949</v>
      </c>
      <c r="B1862">
        <v>422</v>
      </c>
      <c r="C1862" t="str">
        <f>VLOOKUP(Table_ExternalData_16[[#This Row],[ManufacturerId]],Blagovna!A:B,2,0)</f>
        <v>Digitus</v>
      </c>
    </row>
    <row r="1863" spans="1:3" x14ac:dyDescent="0.25">
      <c r="A1863">
        <v>8214</v>
      </c>
      <c r="B1863">
        <v>422</v>
      </c>
      <c r="C1863" t="str">
        <f>VLOOKUP(Table_ExternalData_16[[#This Row],[ManufacturerId]],Blagovna!A:B,2,0)</f>
        <v>Digitus</v>
      </c>
    </row>
    <row r="1864" spans="1:3" x14ac:dyDescent="0.25">
      <c r="A1864">
        <v>8325</v>
      </c>
      <c r="B1864">
        <v>422</v>
      </c>
      <c r="C1864" t="str">
        <f>VLOOKUP(Table_ExternalData_16[[#This Row],[ManufacturerId]],Blagovna!A:B,2,0)</f>
        <v>Digitus</v>
      </c>
    </row>
    <row r="1865" spans="1:3" x14ac:dyDescent="0.25">
      <c r="A1865">
        <v>8311</v>
      </c>
      <c r="B1865">
        <v>422</v>
      </c>
      <c r="C1865" t="str">
        <f>VLOOKUP(Table_ExternalData_16[[#This Row],[ManufacturerId]],Blagovna!A:B,2,0)</f>
        <v>Digitus</v>
      </c>
    </row>
    <row r="1866" spans="1:3" x14ac:dyDescent="0.25">
      <c r="A1866">
        <v>7775</v>
      </c>
      <c r="B1866">
        <v>422</v>
      </c>
      <c r="C1866" t="str">
        <f>VLOOKUP(Table_ExternalData_16[[#This Row],[ManufacturerId]],Blagovna!A:B,2,0)</f>
        <v>Digitus</v>
      </c>
    </row>
    <row r="1867" spans="1:3" x14ac:dyDescent="0.25">
      <c r="A1867">
        <v>8697</v>
      </c>
      <c r="B1867">
        <v>422</v>
      </c>
      <c r="C1867" t="str">
        <f>VLOOKUP(Table_ExternalData_16[[#This Row],[ManufacturerId]],Blagovna!A:B,2,0)</f>
        <v>Digitus</v>
      </c>
    </row>
    <row r="1868" spans="1:3" x14ac:dyDescent="0.25">
      <c r="A1868">
        <v>8334</v>
      </c>
      <c r="B1868">
        <v>422</v>
      </c>
      <c r="C1868" t="str">
        <f>VLOOKUP(Table_ExternalData_16[[#This Row],[ManufacturerId]],Blagovna!A:B,2,0)</f>
        <v>Digitus</v>
      </c>
    </row>
    <row r="1869" spans="1:3" x14ac:dyDescent="0.25">
      <c r="A1869">
        <v>12622</v>
      </c>
      <c r="B1869">
        <v>422</v>
      </c>
      <c r="C1869" t="str">
        <f>VLOOKUP(Table_ExternalData_16[[#This Row],[ManufacturerId]],Blagovna!A:B,2,0)</f>
        <v>Digitus</v>
      </c>
    </row>
    <row r="1870" spans="1:3" x14ac:dyDescent="0.25">
      <c r="A1870">
        <v>8245</v>
      </c>
      <c r="B1870">
        <v>422</v>
      </c>
      <c r="C1870" t="str">
        <f>VLOOKUP(Table_ExternalData_16[[#This Row],[ManufacturerId]],Blagovna!A:B,2,0)</f>
        <v>Digitus</v>
      </c>
    </row>
    <row r="1871" spans="1:3" x14ac:dyDescent="0.25">
      <c r="A1871">
        <v>8698</v>
      </c>
      <c r="B1871">
        <v>422</v>
      </c>
      <c r="C1871" t="str">
        <f>VLOOKUP(Table_ExternalData_16[[#This Row],[ManufacturerId]],Blagovna!A:B,2,0)</f>
        <v>Digitus</v>
      </c>
    </row>
    <row r="1872" spans="1:3" x14ac:dyDescent="0.25">
      <c r="A1872">
        <v>8315</v>
      </c>
      <c r="B1872">
        <v>422</v>
      </c>
      <c r="C1872" t="str">
        <f>VLOOKUP(Table_ExternalData_16[[#This Row],[ManufacturerId]],Blagovna!A:B,2,0)</f>
        <v>Digitus</v>
      </c>
    </row>
    <row r="1873" spans="1:3" x14ac:dyDescent="0.25">
      <c r="A1873">
        <v>8219</v>
      </c>
      <c r="B1873">
        <v>422</v>
      </c>
      <c r="C1873" t="str">
        <f>VLOOKUP(Table_ExternalData_16[[#This Row],[ManufacturerId]],Blagovna!A:B,2,0)</f>
        <v>Digitus</v>
      </c>
    </row>
    <row r="1874" spans="1:3" x14ac:dyDescent="0.25">
      <c r="A1874">
        <v>5954</v>
      </c>
      <c r="B1874">
        <v>422</v>
      </c>
      <c r="C1874" t="str">
        <f>VLOOKUP(Table_ExternalData_16[[#This Row],[ManufacturerId]],Blagovna!A:B,2,0)</f>
        <v>Digitus</v>
      </c>
    </row>
    <row r="1875" spans="1:3" x14ac:dyDescent="0.25">
      <c r="A1875">
        <v>8195</v>
      </c>
      <c r="B1875">
        <v>422</v>
      </c>
      <c r="C1875" t="str">
        <f>VLOOKUP(Table_ExternalData_16[[#This Row],[ManufacturerId]],Blagovna!A:B,2,0)</f>
        <v>Digitus</v>
      </c>
    </row>
    <row r="1876" spans="1:3" x14ac:dyDescent="0.25">
      <c r="A1876">
        <v>8237</v>
      </c>
      <c r="B1876">
        <v>422</v>
      </c>
      <c r="C1876" t="str">
        <f>VLOOKUP(Table_ExternalData_16[[#This Row],[ManufacturerId]],Blagovna!A:B,2,0)</f>
        <v>Digitus</v>
      </c>
    </row>
    <row r="1877" spans="1:3" x14ac:dyDescent="0.25">
      <c r="A1877">
        <v>12817</v>
      </c>
      <c r="B1877">
        <v>422</v>
      </c>
      <c r="C1877" t="str">
        <f>VLOOKUP(Table_ExternalData_16[[#This Row],[ManufacturerId]],Blagovna!A:B,2,0)</f>
        <v>Digitus</v>
      </c>
    </row>
    <row r="1878" spans="1:3" x14ac:dyDescent="0.25">
      <c r="A1878">
        <v>12735</v>
      </c>
      <c r="B1878">
        <v>422</v>
      </c>
      <c r="C1878" t="str">
        <f>VLOOKUP(Table_ExternalData_16[[#This Row],[ManufacturerId]],Blagovna!A:B,2,0)</f>
        <v>Digitus</v>
      </c>
    </row>
    <row r="1879" spans="1:3" x14ac:dyDescent="0.25">
      <c r="A1879">
        <v>12226</v>
      </c>
      <c r="B1879">
        <v>422</v>
      </c>
      <c r="C1879" t="str">
        <f>VLOOKUP(Table_ExternalData_16[[#This Row],[ManufacturerId]],Blagovna!A:B,2,0)</f>
        <v>Digitus</v>
      </c>
    </row>
    <row r="1880" spans="1:3" x14ac:dyDescent="0.25">
      <c r="A1880">
        <v>12225</v>
      </c>
      <c r="B1880">
        <v>422</v>
      </c>
      <c r="C1880" t="str">
        <f>VLOOKUP(Table_ExternalData_16[[#This Row],[ManufacturerId]],Blagovna!A:B,2,0)</f>
        <v>Digitus</v>
      </c>
    </row>
    <row r="1881" spans="1:3" x14ac:dyDescent="0.25">
      <c r="A1881">
        <v>12202</v>
      </c>
      <c r="B1881">
        <v>422</v>
      </c>
      <c r="C1881" t="str">
        <f>VLOOKUP(Table_ExternalData_16[[#This Row],[ManufacturerId]],Blagovna!A:B,2,0)</f>
        <v>Digitus</v>
      </c>
    </row>
    <row r="1882" spans="1:3" x14ac:dyDescent="0.25">
      <c r="A1882">
        <v>12163</v>
      </c>
      <c r="B1882">
        <v>422</v>
      </c>
      <c r="C1882" t="str">
        <f>VLOOKUP(Table_ExternalData_16[[#This Row],[ManufacturerId]],Blagovna!A:B,2,0)</f>
        <v>Digitus</v>
      </c>
    </row>
    <row r="1883" spans="1:3" x14ac:dyDescent="0.25">
      <c r="A1883">
        <v>11080</v>
      </c>
      <c r="B1883">
        <v>422</v>
      </c>
      <c r="C1883" t="str">
        <f>VLOOKUP(Table_ExternalData_16[[#This Row],[ManufacturerId]],Blagovna!A:B,2,0)</f>
        <v>Digitus</v>
      </c>
    </row>
    <row r="1884" spans="1:3" x14ac:dyDescent="0.25">
      <c r="A1884">
        <v>11079</v>
      </c>
      <c r="B1884">
        <v>422</v>
      </c>
      <c r="C1884" t="str">
        <f>VLOOKUP(Table_ExternalData_16[[#This Row],[ManufacturerId]],Blagovna!A:B,2,0)</f>
        <v>Digitus</v>
      </c>
    </row>
    <row r="1885" spans="1:3" x14ac:dyDescent="0.25">
      <c r="A1885">
        <v>9982</v>
      </c>
      <c r="B1885">
        <v>422</v>
      </c>
      <c r="C1885" t="str">
        <f>VLOOKUP(Table_ExternalData_16[[#This Row],[ManufacturerId]],Blagovna!A:B,2,0)</f>
        <v>Digitus</v>
      </c>
    </row>
    <row r="1886" spans="1:3" x14ac:dyDescent="0.25">
      <c r="A1886">
        <v>8802</v>
      </c>
      <c r="B1886">
        <v>422</v>
      </c>
      <c r="C1886" t="str">
        <f>VLOOKUP(Table_ExternalData_16[[#This Row],[ManufacturerId]],Blagovna!A:B,2,0)</f>
        <v>Digitus</v>
      </c>
    </row>
    <row r="1887" spans="1:3" x14ac:dyDescent="0.25">
      <c r="A1887">
        <v>8633</v>
      </c>
      <c r="B1887">
        <v>422</v>
      </c>
      <c r="C1887" t="str">
        <f>VLOOKUP(Table_ExternalData_16[[#This Row],[ManufacturerId]],Blagovna!A:B,2,0)</f>
        <v>Digitus</v>
      </c>
    </row>
    <row r="1888" spans="1:3" x14ac:dyDescent="0.25">
      <c r="A1888">
        <v>8417</v>
      </c>
      <c r="B1888">
        <v>422</v>
      </c>
      <c r="C1888" t="str">
        <f>VLOOKUP(Table_ExternalData_16[[#This Row],[ManufacturerId]],Blagovna!A:B,2,0)</f>
        <v>Digitus</v>
      </c>
    </row>
    <row r="1889" spans="1:3" x14ac:dyDescent="0.25">
      <c r="A1889">
        <v>8403</v>
      </c>
      <c r="B1889">
        <v>422</v>
      </c>
      <c r="C1889" t="str">
        <f>VLOOKUP(Table_ExternalData_16[[#This Row],[ManufacturerId]],Blagovna!A:B,2,0)</f>
        <v>Digitus</v>
      </c>
    </row>
    <row r="1890" spans="1:3" x14ac:dyDescent="0.25">
      <c r="A1890">
        <v>8401</v>
      </c>
      <c r="B1890">
        <v>422</v>
      </c>
      <c r="C1890" t="str">
        <f>VLOOKUP(Table_ExternalData_16[[#This Row],[ManufacturerId]],Blagovna!A:B,2,0)</f>
        <v>Digitus</v>
      </c>
    </row>
    <row r="1891" spans="1:3" x14ac:dyDescent="0.25">
      <c r="A1891">
        <v>8400</v>
      </c>
      <c r="B1891">
        <v>422</v>
      </c>
      <c r="C1891" t="str">
        <f>VLOOKUP(Table_ExternalData_16[[#This Row],[ManufacturerId]],Blagovna!A:B,2,0)</f>
        <v>Digitus</v>
      </c>
    </row>
    <row r="1892" spans="1:3" x14ac:dyDescent="0.25">
      <c r="A1892">
        <v>8299</v>
      </c>
      <c r="B1892">
        <v>422</v>
      </c>
      <c r="C1892" t="str">
        <f>VLOOKUP(Table_ExternalData_16[[#This Row],[ManufacturerId]],Blagovna!A:B,2,0)</f>
        <v>Digitus</v>
      </c>
    </row>
    <row r="1893" spans="1:3" x14ac:dyDescent="0.25">
      <c r="A1893">
        <v>8298</v>
      </c>
      <c r="B1893">
        <v>422</v>
      </c>
      <c r="C1893" t="str">
        <f>VLOOKUP(Table_ExternalData_16[[#This Row],[ManufacturerId]],Blagovna!A:B,2,0)</f>
        <v>Digitus</v>
      </c>
    </row>
    <row r="1894" spans="1:3" x14ac:dyDescent="0.25">
      <c r="A1894">
        <v>8282</v>
      </c>
      <c r="B1894">
        <v>422</v>
      </c>
      <c r="C1894" t="str">
        <f>VLOOKUP(Table_ExternalData_16[[#This Row],[ManufacturerId]],Blagovna!A:B,2,0)</f>
        <v>Digitus</v>
      </c>
    </row>
    <row r="1895" spans="1:3" x14ac:dyDescent="0.25">
      <c r="A1895">
        <v>8243</v>
      </c>
      <c r="B1895">
        <v>422</v>
      </c>
      <c r="C1895" t="str">
        <f>VLOOKUP(Table_ExternalData_16[[#This Row],[ManufacturerId]],Blagovna!A:B,2,0)</f>
        <v>Digitus</v>
      </c>
    </row>
    <row r="1896" spans="1:3" x14ac:dyDescent="0.25">
      <c r="A1896">
        <v>8242</v>
      </c>
      <c r="B1896">
        <v>422</v>
      </c>
      <c r="C1896" t="str">
        <f>VLOOKUP(Table_ExternalData_16[[#This Row],[ManufacturerId]],Blagovna!A:B,2,0)</f>
        <v>Digitus</v>
      </c>
    </row>
    <row r="1897" spans="1:3" x14ac:dyDescent="0.25">
      <c r="A1897">
        <v>8238</v>
      </c>
      <c r="B1897">
        <v>422</v>
      </c>
      <c r="C1897" t="str">
        <f>VLOOKUP(Table_ExternalData_16[[#This Row],[ManufacturerId]],Blagovna!A:B,2,0)</f>
        <v>Digitus</v>
      </c>
    </row>
    <row r="1898" spans="1:3" x14ac:dyDescent="0.25">
      <c r="A1898">
        <v>8216</v>
      </c>
      <c r="B1898">
        <v>422</v>
      </c>
      <c r="C1898" t="str">
        <f>VLOOKUP(Table_ExternalData_16[[#This Row],[ManufacturerId]],Blagovna!A:B,2,0)</f>
        <v>Digitus</v>
      </c>
    </row>
    <row r="1899" spans="1:3" x14ac:dyDescent="0.25">
      <c r="A1899">
        <v>8103</v>
      </c>
      <c r="B1899">
        <v>422</v>
      </c>
      <c r="C1899" t="str">
        <f>VLOOKUP(Table_ExternalData_16[[#This Row],[ManufacturerId]],Blagovna!A:B,2,0)</f>
        <v>Digitus</v>
      </c>
    </row>
    <row r="1900" spans="1:3" x14ac:dyDescent="0.25">
      <c r="A1900">
        <v>8505</v>
      </c>
      <c r="B1900">
        <v>424</v>
      </c>
      <c r="C1900" t="str">
        <f>VLOOKUP(Table_ExternalData_16[[#This Row],[ManufacturerId]],Blagovna!A:B,2,0)</f>
        <v>Ednet</v>
      </c>
    </row>
    <row r="1901" spans="1:3" x14ac:dyDescent="0.25">
      <c r="A1901">
        <v>8506</v>
      </c>
      <c r="B1901">
        <v>424</v>
      </c>
      <c r="C1901" t="str">
        <f>VLOOKUP(Table_ExternalData_16[[#This Row],[ManufacturerId]],Blagovna!A:B,2,0)</f>
        <v>Ednet</v>
      </c>
    </row>
    <row r="1902" spans="1:3" x14ac:dyDescent="0.25">
      <c r="A1902">
        <v>8473</v>
      </c>
      <c r="B1902">
        <v>424</v>
      </c>
      <c r="C1902" t="str">
        <f>VLOOKUP(Table_ExternalData_16[[#This Row],[ManufacturerId]],Blagovna!A:B,2,0)</f>
        <v>Ednet</v>
      </c>
    </row>
    <row r="1903" spans="1:3" x14ac:dyDescent="0.25">
      <c r="A1903">
        <v>6087</v>
      </c>
      <c r="B1903">
        <v>424</v>
      </c>
      <c r="C1903" t="str">
        <f>VLOOKUP(Table_ExternalData_16[[#This Row],[ManufacturerId]],Blagovna!A:B,2,0)</f>
        <v>Ednet</v>
      </c>
    </row>
    <row r="1904" spans="1:3" x14ac:dyDescent="0.25">
      <c r="A1904">
        <v>8935</v>
      </c>
      <c r="B1904">
        <v>424</v>
      </c>
      <c r="C1904" t="str">
        <f>VLOOKUP(Table_ExternalData_16[[#This Row],[ManufacturerId]],Blagovna!A:B,2,0)</f>
        <v>Ednet</v>
      </c>
    </row>
    <row r="1905" spans="1:3" x14ac:dyDescent="0.25">
      <c r="A1905">
        <v>10120</v>
      </c>
      <c r="B1905">
        <v>424</v>
      </c>
      <c r="C1905" t="str">
        <f>VLOOKUP(Table_ExternalData_16[[#This Row],[ManufacturerId]],Blagovna!A:B,2,0)</f>
        <v>Ednet</v>
      </c>
    </row>
    <row r="1906" spans="1:3" x14ac:dyDescent="0.25">
      <c r="A1906">
        <v>10119</v>
      </c>
      <c r="B1906">
        <v>424</v>
      </c>
      <c r="C1906" t="str">
        <f>VLOOKUP(Table_ExternalData_16[[#This Row],[ManufacturerId]],Blagovna!A:B,2,0)</f>
        <v>Ednet</v>
      </c>
    </row>
    <row r="1907" spans="1:3" x14ac:dyDescent="0.25">
      <c r="A1907">
        <v>6075</v>
      </c>
      <c r="B1907">
        <v>424</v>
      </c>
      <c r="C1907" t="str">
        <f>VLOOKUP(Table_ExternalData_16[[#This Row],[ManufacturerId]],Blagovna!A:B,2,0)</f>
        <v>Ednet</v>
      </c>
    </row>
    <row r="1908" spans="1:3" x14ac:dyDescent="0.25">
      <c r="A1908">
        <v>6069</v>
      </c>
      <c r="B1908">
        <v>424</v>
      </c>
      <c r="C1908" t="str">
        <f>VLOOKUP(Table_ExternalData_16[[#This Row],[ManufacturerId]],Blagovna!A:B,2,0)</f>
        <v>Ednet</v>
      </c>
    </row>
    <row r="1909" spans="1:3" x14ac:dyDescent="0.25">
      <c r="A1909">
        <v>6089</v>
      </c>
      <c r="B1909">
        <v>424</v>
      </c>
      <c r="C1909" t="str">
        <f>VLOOKUP(Table_ExternalData_16[[#This Row],[ManufacturerId]],Blagovna!A:B,2,0)</f>
        <v>Ednet</v>
      </c>
    </row>
    <row r="1910" spans="1:3" x14ac:dyDescent="0.25">
      <c r="A1910">
        <v>9203</v>
      </c>
      <c r="B1910">
        <v>710</v>
      </c>
      <c r="C1910" t="str">
        <f>VLOOKUP(Table_ExternalData_16[[#This Row],[ManufacturerId]],Blagovna!A:B,2,0)</f>
        <v>Value</v>
      </c>
    </row>
    <row r="1911" spans="1:3" x14ac:dyDescent="0.25">
      <c r="A1911">
        <v>8010</v>
      </c>
      <c r="B1911">
        <v>710</v>
      </c>
      <c r="C1911" t="str">
        <f>VLOOKUP(Table_ExternalData_16[[#This Row],[ManufacturerId]],Blagovna!A:B,2,0)</f>
        <v>Value</v>
      </c>
    </row>
    <row r="1912" spans="1:3" x14ac:dyDescent="0.25">
      <c r="A1912">
        <v>8020</v>
      </c>
      <c r="B1912">
        <v>710</v>
      </c>
      <c r="C1912" t="str">
        <f>VLOOKUP(Table_ExternalData_16[[#This Row],[ManufacturerId]],Blagovna!A:B,2,0)</f>
        <v>Value</v>
      </c>
    </row>
    <row r="1913" spans="1:3" x14ac:dyDescent="0.25">
      <c r="A1913">
        <v>9205</v>
      </c>
      <c r="B1913">
        <v>710</v>
      </c>
      <c r="C1913" t="str">
        <f>VLOOKUP(Table_ExternalData_16[[#This Row],[ManufacturerId]],Blagovna!A:B,2,0)</f>
        <v>Value</v>
      </c>
    </row>
    <row r="1914" spans="1:3" x14ac:dyDescent="0.25">
      <c r="A1914">
        <v>9204</v>
      </c>
      <c r="B1914">
        <v>710</v>
      </c>
      <c r="C1914" t="str">
        <f>VLOOKUP(Table_ExternalData_16[[#This Row],[ManufacturerId]],Blagovna!A:B,2,0)</f>
        <v>Value</v>
      </c>
    </row>
    <row r="1915" spans="1:3" x14ac:dyDescent="0.25">
      <c r="A1915">
        <v>7366</v>
      </c>
      <c r="B1915">
        <v>710</v>
      </c>
      <c r="C1915" t="str">
        <f>VLOOKUP(Table_ExternalData_16[[#This Row],[ManufacturerId]],Blagovna!A:B,2,0)</f>
        <v>Value</v>
      </c>
    </row>
    <row r="1916" spans="1:3" x14ac:dyDescent="0.25">
      <c r="A1916">
        <v>7995</v>
      </c>
      <c r="B1916">
        <v>710</v>
      </c>
      <c r="C1916" t="str">
        <f>VLOOKUP(Table_ExternalData_16[[#This Row],[ManufacturerId]],Blagovna!A:B,2,0)</f>
        <v>Value</v>
      </c>
    </row>
    <row r="1917" spans="1:3" x14ac:dyDescent="0.25">
      <c r="A1917">
        <v>9173</v>
      </c>
      <c r="B1917">
        <v>710</v>
      </c>
      <c r="C1917" t="str">
        <f>VLOOKUP(Table_ExternalData_16[[#This Row],[ManufacturerId]],Blagovna!A:B,2,0)</f>
        <v>Value</v>
      </c>
    </row>
    <row r="1918" spans="1:3" x14ac:dyDescent="0.25">
      <c r="A1918">
        <v>7878</v>
      </c>
      <c r="B1918">
        <v>710</v>
      </c>
      <c r="C1918" t="str">
        <f>VLOOKUP(Table_ExternalData_16[[#This Row],[ManufacturerId]],Blagovna!A:B,2,0)</f>
        <v>Value</v>
      </c>
    </row>
    <row r="1919" spans="1:3" x14ac:dyDescent="0.25">
      <c r="A1919">
        <v>8546</v>
      </c>
      <c r="B1919">
        <v>710</v>
      </c>
      <c r="C1919" t="str">
        <f>VLOOKUP(Table_ExternalData_16[[#This Row],[ManufacturerId]],Blagovna!A:B,2,0)</f>
        <v>Value</v>
      </c>
    </row>
    <row r="1920" spans="1:3" x14ac:dyDescent="0.25">
      <c r="A1920">
        <v>7097</v>
      </c>
      <c r="B1920">
        <v>710</v>
      </c>
      <c r="C1920" t="str">
        <f>VLOOKUP(Table_ExternalData_16[[#This Row],[ManufacturerId]],Blagovna!A:B,2,0)</f>
        <v>Value</v>
      </c>
    </row>
    <row r="1921" spans="1:3" x14ac:dyDescent="0.25">
      <c r="A1921">
        <v>7122</v>
      </c>
      <c r="B1921">
        <v>710</v>
      </c>
      <c r="C1921" t="str">
        <f>VLOOKUP(Table_ExternalData_16[[#This Row],[ManufacturerId]],Blagovna!A:B,2,0)</f>
        <v>Value</v>
      </c>
    </row>
    <row r="1922" spans="1:3" x14ac:dyDescent="0.25">
      <c r="A1922">
        <v>7090</v>
      </c>
      <c r="B1922">
        <v>710</v>
      </c>
      <c r="C1922" t="str">
        <f>VLOOKUP(Table_ExternalData_16[[#This Row],[ManufacturerId]],Blagovna!A:B,2,0)</f>
        <v>Value</v>
      </c>
    </row>
    <row r="1923" spans="1:3" x14ac:dyDescent="0.25">
      <c r="A1923">
        <v>7091</v>
      </c>
      <c r="B1923">
        <v>710</v>
      </c>
      <c r="C1923" t="str">
        <f>VLOOKUP(Table_ExternalData_16[[#This Row],[ManufacturerId]],Blagovna!A:B,2,0)</f>
        <v>Value</v>
      </c>
    </row>
    <row r="1924" spans="1:3" x14ac:dyDescent="0.25">
      <c r="A1924">
        <v>7103</v>
      </c>
      <c r="B1924">
        <v>710</v>
      </c>
      <c r="C1924" t="str">
        <f>VLOOKUP(Table_ExternalData_16[[#This Row],[ManufacturerId]],Blagovna!A:B,2,0)</f>
        <v>Value</v>
      </c>
    </row>
    <row r="1925" spans="1:3" x14ac:dyDescent="0.25">
      <c r="A1925">
        <v>12328</v>
      </c>
      <c r="B1925">
        <v>710</v>
      </c>
      <c r="C1925" t="str">
        <f>VLOOKUP(Table_ExternalData_16[[#This Row],[ManufacturerId]],Blagovna!A:B,2,0)</f>
        <v>Value</v>
      </c>
    </row>
    <row r="1926" spans="1:3" x14ac:dyDescent="0.25">
      <c r="A1926">
        <v>7105</v>
      </c>
      <c r="B1926">
        <v>710</v>
      </c>
      <c r="C1926" t="str">
        <f>VLOOKUP(Table_ExternalData_16[[#This Row],[ManufacturerId]],Blagovna!A:B,2,0)</f>
        <v>Value</v>
      </c>
    </row>
    <row r="1927" spans="1:3" x14ac:dyDescent="0.25">
      <c r="A1927">
        <v>7109</v>
      </c>
      <c r="B1927">
        <v>710</v>
      </c>
      <c r="C1927" t="str">
        <f>VLOOKUP(Table_ExternalData_16[[#This Row],[ManufacturerId]],Blagovna!A:B,2,0)</f>
        <v>Value</v>
      </c>
    </row>
    <row r="1928" spans="1:3" x14ac:dyDescent="0.25">
      <c r="A1928">
        <v>7104</v>
      </c>
      <c r="B1928">
        <v>710</v>
      </c>
      <c r="C1928" t="str">
        <f>VLOOKUP(Table_ExternalData_16[[#This Row],[ManufacturerId]],Blagovna!A:B,2,0)</f>
        <v>Value</v>
      </c>
    </row>
    <row r="1929" spans="1:3" x14ac:dyDescent="0.25">
      <c r="A1929">
        <v>7110</v>
      </c>
      <c r="B1929">
        <v>710</v>
      </c>
      <c r="C1929" t="str">
        <f>VLOOKUP(Table_ExternalData_16[[#This Row],[ManufacturerId]],Blagovna!A:B,2,0)</f>
        <v>Value</v>
      </c>
    </row>
    <row r="1930" spans="1:3" x14ac:dyDescent="0.25">
      <c r="A1930">
        <v>7111</v>
      </c>
      <c r="B1930">
        <v>710</v>
      </c>
      <c r="C1930" t="str">
        <f>VLOOKUP(Table_ExternalData_16[[#This Row],[ManufacturerId]],Blagovna!A:B,2,0)</f>
        <v>Value</v>
      </c>
    </row>
    <row r="1931" spans="1:3" x14ac:dyDescent="0.25">
      <c r="A1931">
        <v>10003</v>
      </c>
      <c r="B1931">
        <v>490</v>
      </c>
      <c r="C1931" t="str">
        <f>VLOOKUP(Table_ExternalData_16[[#This Row],[ManufacturerId]],Blagovna!A:B,2,0)</f>
        <v>Xilence</v>
      </c>
    </row>
    <row r="1932" spans="1:3" x14ac:dyDescent="0.25">
      <c r="A1932">
        <v>7971</v>
      </c>
      <c r="B1932">
        <v>490</v>
      </c>
      <c r="C1932" t="str">
        <f>VLOOKUP(Table_ExternalData_16[[#This Row],[ManufacturerId]],Blagovna!A:B,2,0)</f>
        <v>Xilence</v>
      </c>
    </row>
    <row r="1933" spans="1:3" x14ac:dyDescent="0.25">
      <c r="A1933">
        <v>7974</v>
      </c>
      <c r="B1933">
        <v>490</v>
      </c>
      <c r="C1933" t="str">
        <f>VLOOKUP(Table_ExternalData_16[[#This Row],[ManufacturerId]],Blagovna!A:B,2,0)</f>
        <v>Xilence</v>
      </c>
    </row>
    <row r="1934" spans="1:3" x14ac:dyDescent="0.25">
      <c r="A1934">
        <v>10005</v>
      </c>
      <c r="B1934">
        <v>490</v>
      </c>
      <c r="C1934" t="str">
        <f>VLOOKUP(Table_ExternalData_16[[#This Row],[ManufacturerId]],Blagovna!A:B,2,0)</f>
        <v>Xilence</v>
      </c>
    </row>
    <row r="1935" spans="1:3" x14ac:dyDescent="0.25">
      <c r="A1935">
        <v>7970</v>
      </c>
      <c r="B1935">
        <v>490</v>
      </c>
      <c r="C1935" t="str">
        <f>VLOOKUP(Table_ExternalData_16[[#This Row],[ManufacturerId]],Blagovna!A:B,2,0)</f>
        <v>Xilence</v>
      </c>
    </row>
    <row r="1936" spans="1:3" x14ac:dyDescent="0.25">
      <c r="A1936">
        <v>7858</v>
      </c>
      <c r="B1936">
        <v>490</v>
      </c>
      <c r="C1936" t="str">
        <f>VLOOKUP(Table_ExternalData_16[[#This Row],[ManufacturerId]],Blagovna!A:B,2,0)</f>
        <v>Xilence</v>
      </c>
    </row>
    <row r="1937" spans="1:3" x14ac:dyDescent="0.25">
      <c r="A1937">
        <v>7975</v>
      </c>
      <c r="B1937">
        <v>490</v>
      </c>
      <c r="C1937" t="str">
        <f>VLOOKUP(Table_ExternalData_16[[#This Row],[ManufacturerId]],Blagovna!A:B,2,0)</f>
        <v>Xilence</v>
      </c>
    </row>
    <row r="1938" spans="1:3" x14ac:dyDescent="0.25">
      <c r="A1938">
        <v>10000</v>
      </c>
      <c r="B1938">
        <v>490</v>
      </c>
      <c r="C1938" t="str">
        <f>VLOOKUP(Table_ExternalData_16[[#This Row],[ManufacturerId]],Blagovna!A:B,2,0)</f>
        <v>Xilence</v>
      </c>
    </row>
    <row r="1939" spans="1:3" x14ac:dyDescent="0.25">
      <c r="A1939">
        <v>9996</v>
      </c>
      <c r="B1939">
        <v>490</v>
      </c>
      <c r="C1939" t="str">
        <f>VLOOKUP(Table_ExternalData_16[[#This Row],[ManufacturerId]],Blagovna!A:B,2,0)</f>
        <v>Xilence</v>
      </c>
    </row>
    <row r="1940" spans="1:3" x14ac:dyDescent="0.25">
      <c r="A1940">
        <v>10002</v>
      </c>
      <c r="B1940">
        <v>490</v>
      </c>
      <c r="C1940" t="str">
        <f>VLOOKUP(Table_ExternalData_16[[#This Row],[ManufacturerId]],Blagovna!A:B,2,0)</f>
        <v>Xilence</v>
      </c>
    </row>
    <row r="1941" spans="1:3" x14ac:dyDescent="0.25">
      <c r="A1941">
        <v>10006</v>
      </c>
      <c r="B1941">
        <v>490</v>
      </c>
      <c r="C1941" t="str">
        <f>VLOOKUP(Table_ExternalData_16[[#This Row],[ManufacturerId]],Blagovna!A:B,2,0)</f>
        <v>Xilence</v>
      </c>
    </row>
    <row r="1942" spans="1:3" x14ac:dyDescent="0.25">
      <c r="A1942">
        <v>10007</v>
      </c>
      <c r="B1942">
        <v>490</v>
      </c>
      <c r="C1942" t="str">
        <f>VLOOKUP(Table_ExternalData_16[[#This Row],[ManufacturerId]],Blagovna!A:B,2,0)</f>
        <v>Xilence</v>
      </c>
    </row>
    <row r="1943" spans="1:3" x14ac:dyDescent="0.25">
      <c r="A1943">
        <v>10001</v>
      </c>
      <c r="B1943">
        <v>490</v>
      </c>
      <c r="C1943" t="str">
        <f>VLOOKUP(Table_ExternalData_16[[#This Row],[ManufacturerId]],Blagovna!A:B,2,0)</f>
        <v>Xilence</v>
      </c>
    </row>
    <row r="1944" spans="1:3" x14ac:dyDescent="0.25">
      <c r="A1944">
        <v>9998</v>
      </c>
      <c r="B1944">
        <v>490</v>
      </c>
      <c r="C1944" t="str">
        <f>VLOOKUP(Table_ExternalData_16[[#This Row],[ManufacturerId]],Blagovna!A:B,2,0)</f>
        <v>Xilence</v>
      </c>
    </row>
    <row r="1945" spans="1:3" x14ac:dyDescent="0.25">
      <c r="A1945">
        <v>10008</v>
      </c>
      <c r="B1945">
        <v>490</v>
      </c>
      <c r="C1945" t="str">
        <f>VLOOKUP(Table_ExternalData_16[[#This Row],[ManufacturerId]],Blagovna!A:B,2,0)</f>
        <v>Xilence</v>
      </c>
    </row>
    <row r="1946" spans="1:3" x14ac:dyDescent="0.25">
      <c r="A1946">
        <v>12818</v>
      </c>
      <c r="B1946">
        <v>490</v>
      </c>
      <c r="C1946" t="str">
        <f>VLOOKUP(Table_ExternalData_16[[#This Row],[ManufacturerId]],Blagovna!A:B,2,0)</f>
        <v>Xilence</v>
      </c>
    </row>
    <row r="1947" spans="1:3" x14ac:dyDescent="0.25">
      <c r="A1947">
        <v>12819</v>
      </c>
      <c r="B1947">
        <v>490</v>
      </c>
      <c r="C1947" t="str">
        <f>VLOOKUP(Table_ExternalData_16[[#This Row],[ManufacturerId]],Blagovna!A:B,2,0)</f>
        <v>Xilence</v>
      </c>
    </row>
    <row r="1948" spans="1:3" x14ac:dyDescent="0.25">
      <c r="A1948">
        <v>12821</v>
      </c>
      <c r="B1948">
        <v>490</v>
      </c>
      <c r="C1948" t="str">
        <f>VLOOKUP(Table_ExternalData_16[[#This Row],[ManufacturerId]],Blagovna!A:B,2,0)</f>
        <v>Xilence</v>
      </c>
    </row>
    <row r="1949" spans="1:3" x14ac:dyDescent="0.25">
      <c r="A1949">
        <v>8518</v>
      </c>
      <c r="B1949">
        <v>488</v>
      </c>
      <c r="C1949" t="str">
        <f>VLOOKUP(Table_ExternalData_16[[#This Row],[ManufacturerId]],Blagovna!A:B,2,0)</f>
        <v>White Shark</v>
      </c>
    </row>
    <row r="1950" spans="1:3" x14ac:dyDescent="0.25">
      <c r="A1950">
        <v>10165</v>
      </c>
      <c r="B1950">
        <v>488</v>
      </c>
      <c r="C1950" t="str">
        <f>VLOOKUP(Table_ExternalData_16[[#This Row],[ManufacturerId]],Blagovna!A:B,2,0)</f>
        <v>White Shark</v>
      </c>
    </row>
    <row r="1951" spans="1:3" x14ac:dyDescent="0.25">
      <c r="A1951">
        <v>8512</v>
      </c>
      <c r="B1951">
        <v>488</v>
      </c>
      <c r="C1951" t="str">
        <f>VLOOKUP(Table_ExternalData_16[[#This Row],[ManufacturerId]],Blagovna!A:B,2,0)</f>
        <v>White Shark</v>
      </c>
    </row>
    <row r="1952" spans="1:3" x14ac:dyDescent="0.25">
      <c r="A1952">
        <v>8511</v>
      </c>
      <c r="B1952">
        <v>488</v>
      </c>
      <c r="C1952" t="str">
        <f>VLOOKUP(Table_ExternalData_16[[#This Row],[ManufacturerId]],Blagovna!A:B,2,0)</f>
        <v>White Shark</v>
      </c>
    </row>
    <row r="1953" spans="1:3" x14ac:dyDescent="0.25">
      <c r="A1953">
        <v>12759</v>
      </c>
      <c r="B1953">
        <v>488</v>
      </c>
      <c r="C1953" t="str">
        <f>VLOOKUP(Table_ExternalData_16[[#This Row],[ManufacturerId]],Blagovna!A:B,2,0)</f>
        <v>White Shark</v>
      </c>
    </row>
    <row r="1954" spans="1:3" x14ac:dyDescent="0.25">
      <c r="A1954">
        <v>12764</v>
      </c>
      <c r="B1954">
        <v>488</v>
      </c>
      <c r="C1954" t="str">
        <f>VLOOKUP(Table_ExternalData_16[[#This Row],[ManufacturerId]],Blagovna!A:B,2,0)</f>
        <v>White Shark</v>
      </c>
    </row>
    <row r="1955" spans="1:3" x14ac:dyDescent="0.25">
      <c r="A1955">
        <v>12774</v>
      </c>
      <c r="B1955">
        <v>488</v>
      </c>
      <c r="C1955" t="str">
        <f>VLOOKUP(Table_ExternalData_16[[#This Row],[ManufacturerId]],Blagovna!A:B,2,0)</f>
        <v>White Shark</v>
      </c>
    </row>
    <row r="1956" spans="1:3" x14ac:dyDescent="0.25">
      <c r="A1956">
        <v>12776</v>
      </c>
      <c r="B1956">
        <v>488</v>
      </c>
      <c r="C1956" t="str">
        <f>VLOOKUP(Table_ExternalData_16[[#This Row],[ManufacturerId]],Blagovna!A:B,2,0)</f>
        <v>White Shark</v>
      </c>
    </row>
    <row r="1957" spans="1:3" x14ac:dyDescent="0.25">
      <c r="A1957">
        <v>8807</v>
      </c>
      <c r="B1957">
        <v>471</v>
      </c>
      <c r="C1957" t="str">
        <f>VLOOKUP(Table_ExternalData_16[[#This Row],[ManufacturerId]],Blagovna!A:B,2,0)</f>
        <v>Simon Connect</v>
      </c>
    </row>
    <row r="1958" spans="1:3" x14ac:dyDescent="0.25">
      <c r="A1958">
        <v>8909</v>
      </c>
      <c r="B1958">
        <v>471</v>
      </c>
      <c r="C1958" t="str">
        <f>VLOOKUP(Table_ExternalData_16[[#This Row],[ManufacturerId]],Blagovna!A:B,2,0)</f>
        <v>Simon Connect</v>
      </c>
    </row>
    <row r="1959" spans="1:3" x14ac:dyDescent="0.25">
      <c r="A1959">
        <v>8808</v>
      </c>
      <c r="B1959">
        <v>471</v>
      </c>
      <c r="C1959" t="str">
        <f>VLOOKUP(Table_ExternalData_16[[#This Row],[ManufacturerId]],Blagovna!A:B,2,0)</f>
        <v>Simon Connect</v>
      </c>
    </row>
    <row r="1960" spans="1:3" x14ac:dyDescent="0.25">
      <c r="A1960">
        <v>7372</v>
      </c>
      <c r="B1960">
        <v>471</v>
      </c>
      <c r="C1960" t="str">
        <f>VLOOKUP(Table_ExternalData_16[[#This Row],[ManufacturerId]],Blagovna!A:B,2,0)</f>
        <v>Simon Connect</v>
      </c>
    </row>
    <row r="1961" spans="1:3" x14ac:dyDescent="0.25">
      <c r="A1961">
        <v>8910</v>
      </c>
      <c r="B1961">
        <v>471</v>
      </c>
      <c r="C1961" t="str">
        <f>VLOOKUP(Table_ExternalData_16[[#This Row],[ManufacturerId]],Blagovna!A:B,2,0)</f>
        <v>Simon Connect</v>
      </c>
    </row>
    <row r="1962" spans="1:3" x14ac:dyDescent="0.25">
      <c r="A1962">
        <v>9071</v>
      </c>
      <c r="B1962">
        <v>471</v>
      </c>
      <c r="C1962" t="str">
        <f>VLOOKUP(Table_ExternalData_16[[#This Row],[ManufacturerId]],Blagovna!A:B,2,0)</f>
        <v>Simon Connect</v>
      </c>
    </row>
    <row r="1963" spans="1:3" x14ac:dyDescent="0.25">
      <c r="A1963">
        <v>8830</v>
      </c>
      <c r="B1963">
        <v>471</v>
      </c>
      <c r="C1963" t="str">
        <f>VLOOKUP(Table_ExternalData_16[[#This Row],[ManufacturerId]],Blagovna!A:B,2,0)</f>
        <v>Simon Connect</v>
      </c>
    </row>
    <row r="1964" spans="1:3" x14ac:dyDescent="0.25">
      <c r="A1964">
        <v>8856</v>
      </c>
      <c r="B1964">
        <v>471</v>
      </c>
      <c r="C1964" t="str">
        <f>VLOOKUP(Table_ExternalData_16[[#This Row],[ManufacturerId]],Blagovna!A:B,2,0)</f>
        <v>Simon Connect</v>
      </c>
    </row>
    <row r="1965" spans="1:3" x14ac:dyDescent="0.25">
      <c r="A1965">
        <v>8841</v>
      </c>
      <c r="B1965">
        <v>471</v>
      </c>
      <c r="C1965" t="str">
        <f>VLOOKUP(Table_ExternalData_16[[#This Row],[ManufacturerId]],Blagovna!A:B,2,0)</f>
        <v>Simon Connect</v>
      </c>
    </row>
    <row r="1966" spans="1:3" x14ac:dyDescent="0.25">
      <c r="A1966">
        <v>8811</v>
      </c>
      <c r="B1966">
        <v>471</v>
      </c>
      <c r="C1966" t="str">
        <f>VLOOKUP(Table_ExternalData_16[[#This Row],[ManufacturerId]],Blagovna!A:B,2,0)</f>
        <v>Simon Connect</v>
      </c>
    </row>
    <row r="1967" spans="1:3" x14ac:dyDescent="0.25">
      <c r="A1967">
        <v>10946</v>
      </c>
      <c r="B1967">
        <v>471</v>
      </c>
      <c r="C1967" t="str">
        <f>VLOOKUP(Table_ExternalData_16[[#This Row],[ManufacturerId]],Blagovna!A:B,2,0)</f>
        <v>Simon Connect</v>
      </c>
    </row>
    <row r="1968" spans="1:3" x14ac:dyDescent="0.25">
      <c r="A1968">
        <v>10948</v>
      </c>
      <c r="B1968">
        <v>471</v>
      </c>
      <c r="C1968" t="str">
        <f>VLOOKUP(Table_ExternalData_16[[#This Row],[ManufacturerId]],Blagovna!A:B,2,0)</f>
        <v>Simon Connect</v>
      </c>
    </row>
    <row r="1969" spans="1:3" x14ac:dyDescent="0.25">
      <c r="A1969">
        <v>10935</v>
      </c>
      <c r="B1969">
        <v>471</v>
      </c>
      <c r="C1969" t="str">
        <f>VLOOKUP(Table_ExternalData_16[[#This Row],[ManufacturerId]],Blagovna!A:B,2,0)</f>
        <v>Simon Connect</v>
      </c>
    </row>
    <row r="1970" spans="1:3" x14ac:dyDescent="0.25">
      <c r="A1970">
        <v>8865</v>
      </c>
      <c r="B1970">
        <v>471</v>
      </c>
      <c r="C1970" t="str">
        <f>VLOOKUP(Table_ExternalData_16[[#This Row],[ManufacturerId]],Blagovna!A:B,2,0)</f>
        <v>Simon Connect</v>
      </c>
    </row>
    <row r="1971" spans="1:3" x14ac:dyDescent="0.25">
      <c r="A1971">
        <v>9069</v>
      </c>
      <c r="B1971">
        <v>471</v>
      </c>
      <c r="C1971" t="str">
        <f>VLOOKUP(Table_ExternalData_16[[#This Row],[ManufacturerId]],Blagovna!A:B,2,0)</f>
        <v>Simon Connect</v>
      </c>
    </row>
    <row r="1972" spans="1:3" x14ac:dyDescent="0.25">
      <c r="A1972">
        <v>10940</v>
      </c>
      <c r="B1972">
        <v>471</v>
      </c>
      <c r="C1972" t="str">
        <f>VLOOKUP(Table_ExternalData_16[[#This Row],[ManufacturerId]],Blagovna!A:B,2,0)</f>
        <v>Simon Connect</v>
      </c>
    </row>
    <row r="1973" spans="1:3" x14ac:dyDescent="0.25">
      <c r="A1973">
        <v>10943</v>
      </c>
      <c r="B1973">
        <v>471</v>
      </c>
      <c r="C1973" t="str">
        <f>VLOOKUP(Table_ExternalData_16[[#This Row],[ManufacturerId]],Blagovna!A:B,2,0)</f>
        <v>Simon Connect</v>
      </c>
    </row>
    <row r="1974" spans="1:3" x14ac:dyDescent="0.25">
      <c r="A1974">
        <v>10952</v>
      </c>
      <c r="B1974">
        <v>471</v>
      </c>
      <c r="C1974" t="str">
        <f>VLOOKUP(Table_ExternalData_16[[#This Row],[ManufacturerId]],Blagovna!A:B,2,0)</f>
        <v>Simon Connect</v>
      </c>
    </row>
    <row r="1975" spans="1:3" x14ac:dyDescent="0.25">
      <c r="A1975">
        <v>10953</v>
      </c>
      <c r="B1975">
        <v>471</v>
      </c>
      <c r="C1975" t="str">
        <f>VLOOKUP(Table_ExternalData_16[[#This Row],[ManufacturerId]],Blagovna!A:B,2,0)</f>
        <v>Simon Connect</v>
      </c>
    </row>
    <row r="1976" spans="1:3" x14ac:dyDescent="0.25">
      <c r="A1976">
        <v>8908</v>
      </c>
      <c r="B1976">
        <v>471</v>
      </c>
      <c r="C1976" t="str">
        <f>VLOOKUP(Table_ExternalData_16[[#This Row],[ManufacturerId]],Blagovna!A:B,2,0)</f>
        <v>Simon Connect</v>
      </c>
    </row>
    <row r="1977" spans="1:3" x14ac:dyDescent="0.25">
      <c r="A1977">
        <v>8831</v>
      </c>
      <c r="B1977">
        <v>471</v>
      </c>
      <c r="C1977" t="str">
        <f>VLOOKUP(Table_ExternalData_16[[#This Row],[ManufacturerId]],Blagovna!A:B,2,0)</f>
        <v>Simon Connect</v>
      </c>
    </row>
    <row r="1978" spans="1:3" x14ac:dyDescent="0.25">
      <c r="A1978">
        <v>8836</v>
      </c>
      <c r="B1978">
        <v>471</v>
      </c>
      <c r="C1978" t="str">
        <f>VLOOKUP(Table_ExternalData_16[[#This Row],[ManufacturerId]],Blagovna!A:B,2,0)</f>
        <v>Simon Connect</v>
      </c>
    </row>
    <row r="1979" spans="1:3" x14ac:dyDescent="0.25">
      <c r="A1979">
        <v>8851</v>
      </c>
      <c r="B1979">
        <v>471</v>
      </c>
      <c r="C1979" t="str">
        <f>VLOOKUP(Table_ExternalData_16[[#This Row],[ManufacturerId]],Blagovna!A:B,2,0)</f>
        <v>Simon Connect</v>
      </c>
    </row>
    <row r="1980" spans="1:3" x14ac:dyDescent="0.25">
      <c r="A1980">
        <v>8819</v>
      </c>
      <c r="B1980">
        <v>471</v>
      </c>
      <c r="C1980" t="str">
        <f>VLOOKUP(Table_ExternalData_16[[#This Row],[ManufacturerId]],Blagovna!A:B,2,0)</f>
        <v>Simon Connect</v>
      </c>
    </row>
    <row r="1981" spans="1:3" x14ac:dyDescent="0.25">
      <c r="A1981">
        <v>8855</v>
      </c>
      <c r="B1981">
        <v>471</v>
      </c>
      <c r="C1981" t="str">
        <f>VLOOKUP(Table_ExternalData_16[[#This Row],[ManufacturerId]],Blagovna!A:B,2,0)</f>
        <v>Simon Connect</v>
      </c>
    </row>
    <row r="1982" spans="1:3" x14ac:dyDescent="0.25">
      <c r="A1982">
        <v>8847</v>
      </c>
      <c r="B1982">
        <v>471</v>
      </c>
      <c r="C1982" t="str">
        <f>VLOOKUP(Table_ExternalData_16[[#This Row],[ManufacturerId]],Blagovna!A:B,2,0)</f>
        <v>Simon Connect</v>
      </c>
    </row>
    <row r="1983" spans="1:3" x14ac:dyDescent="0.25">
      <c r="A1983">
        <v>8833</v>
      </c>
      <c r="B1983">
        <v>471</v>
      </c>
      <c r="C1983" t="str">
        <f>VLOOKUP(Table_ExternalData_16[[#This Row],[ManufacturerId]],Blagovna!A:B,2,0)</f>
        <v>Simon Connect</v>
      </c>
    </row>
    <row r="1984" spans="1:3" x14ac:dyDescent="0.25">
      <c r="A1984">
        <v>10939</v>
      </c>
      <c r="B1984">
        <v>471</v>
      </c>
      <c r="C1984" t="str">
        <f>VLOOKUP(Table_ExternalData_16[[#This Row],[ManufacturerId]],Blagovna!A:B,2,0)</f>
        <v>Simon Connect</v>
      </c>
    </row>
    <row r="1985" spans="1:3" x14ac:dyDescent="0.25">
      <c r="A1985">
        <v>8829</v>
      </c>
      <c r="B1985">
        <v>471</v>
      </c>
      <c r="C1985" t="str">
        <f>VLOOKUP(Table_ExternalData_16[[#This Row],[ManufacturerId]],Blagovna!A:B,2,0)</f>
        <v>Simon Connect</v>
      </c>
    </row>
    <row r="1986" spans="1:3" x14ac:dyDescent="0.25">
      <c r="A1986">
        <v>8849</v>
      </c>
      <c r="B1986">
        <v>471</v>
      </c>
      <c r="C1986" t="str">
        <f>VLOOKUP(Table_ExternalData_16[[#This Row],[ManufacturerId]],Blagovna!A:B,2,0)</f>
        <v>Simon Connect</v>
      </c>
    </row>
    <row r="1987" spans="1:3" x14ac:dyDescent="0.25">
      <c r="A1987">
        <v>8842</v>
      </c>
      <c r="B1987">
        <v>471</v>
      </c>
      <c r="C1987" t="str">
        <f>VLOOKUP(Table_ExternalData_16[[#This Row],[ManufacturerId]],Blagovna!A:B,2,0)</f>
        <v>Simon Connect</v>
      </c>
    </row>
    <row r="1988" spans="1:3" x14ac:dyDescent="0.25">
      <c r="A1988">
        <v>8809</v>
      </c>
      <c r="B1988">
        <v>471</v>
      </c>
      <c r="C1988" t="str">
        <f>VLOOKUP(Table_ExternalData_16[[#This Row],[ManufacturerId]],Blagovna!A:B,2,0)</f>
        <v>Simon Connect</v>
      </c>
    </row>
    <row r="1989" spans="1:3" x14ac:dyDescent="0.25">
      <c r="A1989">
        <v>8901</v>
      </c>
      <c r="B1989">
        <v>471</v>
      </c>
      <c r="C1989" t="str">
        <f>VLOOKUP(Table_ExternalData_16[[#This Row],[ManufacturerId]],Blagovna!A:B,2,0)</f>
        <v>Simon Connect</v>
      </c>
    </row>
    <row r="1990" spans="1:3" x14ac:dyDescent="0.25">
      <c r="A1990">
        <v>10937</v>
      </c>
      <c r="B1990">
        <v>471</v>
      </c>
      <c r="C1990" t="str">
        <f>VLOOKUP(Table_ExternalData_16[[#This Row],[ManufacturerId]],Blagovna!A:B,2,0)</f>
        <v>Simon Connect</v>
      </c>
    </row>
    <row r="1991" spans="1:3" x14ac:dyDescent="0.25">
      <c r="A1991">
        <v>10938</v>
      </c>
      <c r="B1991">
        <v>471</v>
      </c>
      <c r="C1991" t="str">
        <f>VLOOKUP(Table_ExternalData_16[[#This Row],[ManufacturerId]],Blagovna!A:B,2,0)</f>
        <v>Simon Connect</v>
      </c>
    </row>
    <row r="1992" spans="1:3" x14ac:dyDescent="0.25">
      <c r="A1992">
        <v>8840</v>
      </c>
      <c r="B1992">
        <v>471</v>
      </c>
      <c r="C1992" t="str">
        <f>VLOOKUP(Table_ExternalData_16[[#This Row],[ManufacturerId]],Blagovna!A:B,2,0)</f>
        <v>Simon Connect</v>
      </c>
    </row>
    <row r="1993" spans="1:3" x14ac:dyDescent="0.25">
      <c r="A1993">
        <v>10944</v>
      </c>
      <c r="B1993">
        <v>471</v>
      </c>
      <c r="C1993" t="str">
        <f>VLOOKUP(Table_ExternalData_16[[#This Row],[ManufacturerId]],Blagovna!A:B,2,0)</f>
        <v>Simon Connect</v>
      </c>
    </row>
    <row r="1994" spans="1:3" x14ac:dyDescent="0.25">
      <c r="A1994">
        <v>8861</v>
      </c>
      <c r="B1994">
        <v>471</v>
      </c>
      <c r="C1994" t="str">
        <f>VLOOKUP(Table_ExternalData_16[[#This Row],[ManufacturerId]],Blagovna!A:B,2,0)</f>
        <v>Simon Connect</v>
      </c>
    </row>
    <row r="1995" spans="1:3" x14ac:dyDescent="0.25">
      <c r="A1995">
        <v>8899</v>
      </c>
      <c r="B1995">
        <v>471</v>
      </c>
      <c r="C1995" t="str">
        <f>VLOOKUP(Table_ExternalData_16[[#This Row],[ManufacturerId]],Blagovna!A:B,2,0)</f>
        <v>Simon Connect</v>
      </c>
    </row>
    <row r="1996" spans="1:3" x14ac:dyDescent="0.25">
      <c r="A1996">
        <v>8869</v>
      </c>
      <c r="B1996">
        <v>471</v>
      </c>
      <c r="C1996" t="str">
        <f>VLOOKUP(Table_ExternalData_16[[#This Row],[ManufacturerId]],Blagovna!A:B,2,0)</f>
        <v>Simon Connect</v>
      </c>
    </row>
    <row r="1997" spans="1:3" x14ac:dyDescent="0.25">
      <c r="A1997">
        <v>8810</v>
      </c>
      <c r="B1997">
        <v>471</v>
      </c>
      <c r="C1997" t="str">
        <f>VLOOKUP(Table_ExternalData_16[[#This Row],[ManufacturerId]],Blagovna!A:B,2,0)</f>
        <v>Simon Connect</v>
      </c>
    </row>
    <row r="1998" spans="1:3" x14ac:dyDescent="0.25">
      <c r="A1998">
        <v>10816</v>
      </c>
      <c r="B1998">
        <v>471</v>
      </c>
      <c r="C1998" t="str">
        <f>VLOOKUP(Table_ExternalData_16[[#This Row],[ManufacturerId]],Blagovna!A:B,2,0)</f>
        <v>Simon Connect</v>
      </c>
    </row>
    <row r="1999" spans="1:3" x14ac:dyDescent="0.25">
      <c r="A1999">
        <v>8902</v>
      </c>
      <c r="B1999">
        <v>471</v>
      </c>
      <c r="C1999" t="str">
        <f>VLOOKUP(Table_ExternalData_16[[#This Row],[ManufacturerId]],Blagovna!A:B,2,0)</f>
        <v>Simon Connect</v>
      </c>
    </row>
    <row r="2000" spans="1:3" x14ac:dyDescent="0.25">
      <c r="A2000">
        <v>8886</v>
      </c>
      <c r="B2000">
        <v>471</v>
      </c>
      <c r="C2000" t="str">
        <f>VLOOKUP(Table_ExternalData_16[[#This Row],[ManufacturerId]],Blagovna!A:B,2,0)</f>
        <v>Simon Connect</v>
      </c>
    </row>
    <row r="2001" spans="1:3" x14ac:dyDescent="0.25">
      <c r="A2001">
        <v>9997</v>
      </c>
      <c r="B2001">
        <v>473</v>
      </c>
      <c r="C2001" t="str">
        <f>VLOOKUP(Table_ExternalData_16[[#This Row],[ManufacturerId]],Blagovna!A:B,2,0)</f>
        <v>Spire</v>
      </c>
    </row>
    <row r="2002" spans="1:3" x14ac:dyDescent="0.25">
      <c r="A2002">
        <v>8827</v>
      </c>
      <c r="B2002">
        <v>471</v>
      </c>
      <c r="C2002" t="str">
        <f>VLOOKUP(Table_ExternalData_16[[#This Row],[ManufacturerId]],Blagovna!A:B,2,0)</f>
        <v>Simon Connect</v>
      </c>
    </row>
    <row r="2003" spans="1:3" x14ac:dyDescent="0.25">
      <c r="A2003">
        <v>7373</v>
      </c>
      <c r="B2003">
        <v>471</v>
      </c>
      <c r="C2003" t="str">
        <f>VLOOKUP(Table_ExternalData_16[[#This Row],[ManufacturerId]],Blagovna!A:B,2,0)</f>
        <v>Simon Connect</v>
      </c>
    </row>
    <row r="2004" spans="1:3" x14ac:dyDescent="0.25">
      <c r="A2004">
        <v>10941</v>
      </c>
      <c r="B2004">
        <v>471</v>
      </c>
      <c r="C2004" t="str">
        <f>VLOOKUP(Table_ExternalData_16[[#This Row],[ManufacturerId]],Blagovna!A:B,2,0)</f>
        <v>Simon Connect</v>
      </c>
    </row>
    <row r="2005" spans="1:3" x14ac:dyDescent="0.25">
      <c r="A2005">
        <v>8850</v>
      </c>
      <c r="B2005">
        <v>471</v>
      </c>
      <c r="C2005" t="str">
        <f>VLOOKUP(Table_ExternalData_16[[#This Row],[ManufacturerId]],Blagovna!A:B,2,0)</f>
        <v>Simon Connect</v>
      </c>
    </row>
    <row r="2006" spans="1:3" x14ac:dyDescent="0.25">
      <c r="A2006">
        <v>12596</v>
      </c>
      <c r="B2006">
        <v>471</v>
      </c>
      <c r="C2006" t="str">
        <f>VLOOKUP(Table_ExternalData_16[[#This Row],[ManufacturerId]],Blagovna!A:B,2,0)</f>
        <v>Simon Connect</v>
      </c>
    </row>
    <row r="2007" spans="1:3" x14ac:dyDescent="0.25">
      <c r="A2007">
        <v>8814</v>
      </c>
      <c r="B2007">
        <v>471</v>
      </c>
      <c r="C2007" t="str">
        <f>VLOOKUP(Table_ExternalData_16[[#This Row],[ManufacturerId]],Blagovna!A:B,2,0)</f>
        <v>Simon Connect</v>
      </c>
    </row>
    <row r="2008" spans="1:3" x14ac:dyDescent="0.25">
      <c r="A2008">
        <v>8818</v>
      </c>
      <c r="B2008">
        <v>471</v>
      </c>
      <c r="C2008" t="str">
        <f>VLOOKUP(Table_ExternalData_16[[#This Row],[ManufacturerId]],Blagovna!A:B,2,0)</f>
        <v>Simon Connect</v>
      </c>
    </row>
    <row r="2009" spans="1:3" x14ac:dyDescent="0.25">
      <c r="A2009">
        <v>7796</v>
      </c>
      <c r="B2009">
        <v>471</v>
      </c>
      <c r="C2009" t="str">
        <f>VLOOKUP(Table_ExternalData_16[[#This Row],[ManufacturerId]],Blagovna!A:B,2,0)</f>
        <v>Simon Connect</v>
      </c>
    </row>
    <row r="2010" spans="1:3" x14ac:dyDescent="0.25">
      <c r="A2010">
        <v>8857</v>
      </c>
      <c r="B2010">
        <v>471</v>
      </c>
      <c r="C2010" t="str">
        <f>VLOOKUP(Table_ExternalData_16[[#This Row],[ManufacturerId]],Blagovna!A:B,2,0)</f>
        <v>Simon Connect</v>
      </c>
    </row>
    <row r="2011" spans="1:3" x14ac:dyDescent="0.25">
      <c r="A2011">
        <v>10954</v>
      </c>
      <c r="B2011">
        <v>471</v>
      </c>
      <c r="C2011" t="str">
        <f>VLOOKUP(Table_ExternalData_16[[#This Row],[ManufacturerId]],Blagovna!A:B,2,0)</f>
        <v>Simon Connect</v>
      </c>
    </row>
    <row r="2012" spans="1:3" x14ac:dyDescent="0.25">
      <c r="A2012">
        <v>10949</v>
      </c>
      <c r="B2012">
        <v>471</v>
      </c>
      <c r="C2012" t="str">
        <f>VLOOKUP(Table_ExternalData_16[[#This Row],[ManufacturerId]],Blagovna!A:B,2,0)</f>
        <v>Simon Connect</v>
      </c>
    </row>
    <row r="2013" spans="1:3" x14ac:dyDescent="0.25">
      <c r="A2013">
        <v>10945</v>
      </c>
      <c r="B2013">
        <v>471</v>
      </c>
      <c r="C2013" t="str">
        <f>VLOOKUP(Table_ExternalData_16[[#This Row],[ManufacturerId]],Blagovna!A:B,2,0)</f>
        <v>Simon Connect</v>
      </c>
    </row>
    <row r="2014" spans="1:3" x14ac:dyDescent="0.25">
      <c r="A2014">
        <v>10936</v>
      </c>
      <c r="B2014">
        <v>471</v>
      </c>
      <c r="C2014" t="str">
        <f>VLOOKUP(Table_ExternalData_16[[#This Row],[ManufacturerId]],Blagovna!A:B,2,0)</f>
        <v>Simon Connect</v>
      </c>
    </row>
    <row r="2015" spans="1:3" x14ac:dyDescent="0.25">
      <c r="A2015">
        <v>9070</v>
      </c>
      <c r="B2015">
        <v>471</v>
      </c>
      <c r="C2015" t="str">
        <f>VLOOKUP(Table_ExternalData_16[[#This Row],[ManufacturerId]],Blagovna!A:B,2,0)</f>
        <v>Simon Connect</v>
      </c>
    </row>
    <row r="2016" spans="1:3" x14ac:dyDescent="0.25">
      <c r="A2016">
        <v>8822</v>
      </c>
      <c r="B2016">
        <v>471</v>
      </c>
      <c r="C2016" t="str">
        <f>VLOOKUP(Table_ExternalData_16[[#This Row],[ManufacturerId]],Blagovna!A:B,2,0)</f>
        <v>Simon Connect</v>
      </c>
    </row>
    <row r="2017" spans="1:3" x14ac:dyDescent="0.25">
      <c r="A2017">
        <v>7370</v>
      </c>
      <c r="B2017">
        <v>470</v>
      </c>
      <c r="C2017" t="str">
        <f>VLOOKUP(Table_ExternalData_16[[#This Row],[ManufacturerId]],Blagovna!A:B,2,0)</f>
        <v>Secomp</v>
      </c>
    </row>
    <row r="2018" spans="1:3" x14ac:dyDescent="0.25">
      <c r="A2018">
        <v>7891</v>
      </c>
      <c r="B2018">
        <v>470</v>
      </c>
      <c r="C2018" t="str">
        <f>VLOOKUP(Table_ExternalData_16[[#This Row],[ManufacturerId]],Blagovna!A:B,2,0)</f>
        <v>Secomp</v>
      </c>
    </row>
    <row r="2019" spans="1:3" x14ac:dyDescent="0.25">
      <c r="A2019">
        <v>7876</v>
      </c>
      <c r="B2019">
        <v>470</v>
      </c>
      <c r="C2019" t="str">
        <f>VLOOKUP(Table_ExternalData_16[[#This Row],[ManufacturerId]],Blagovna!A:B,2,0)</f>
        <v>Secomp</v>
      </c>
    </row>
    <row r="2020" spans="1:3" x14ac:dyDescent="0.25">
      <c r="A2020">
        <v>8423</v>
      </c>
      <c r="B2020">
        <v>470</v>
      </c>
      <c r="C2020" t="str">
        <f>VLOOKUP(Table_ExternalData_16[[#This Row],[ManufacturerId]],Blagovna!A:B,2,0)</f>
        <v>Secomp</v>
      </c>
    </row>
    <row r="2021" spans="1:3" x14ac:dyDescent="0.25">
      <c r="A2021">
        <v>7892</v>
      </c>
      <c r="B2021">
        <v>470</v>
      </c>
      <c r="C2021" t="str">
        <f>VLOOKUP(Table_ExternalData_16[[#This Row],[ManufacturerId]],Blagovna!A:B,2,0)</f>
        <v>Secomp</v>
      </c>
    </row>
    <row r="2022" spans="1:3" x14ac:dyDescent="0.25">
      <c r="A2022">
        <v>10050</v>
      </c>
      <c r="B2022">
        <v>470</v>
      </c>
      <c r="C2022" t="str">
        <f>VLOOKUP(Table_ExternalData_16[[#This Row],[ManufacturerId]],Blagovna!A:B,2,0)</f>
        <v>Secomp</v>
      </c>
    </row>
    <row r="2023" spans="1:3" x14ac:dyDescent="0.25">
      <c r="A2023">
        <v>12395</v>
      </c>
      <c r="B2023">
        <v>470</v>
      </c>
      <c r="C2023" t="str">
        <f>VLOOKUP(Table_ExternalData_16[[#This Row],[ManufacturerId]],Blagovna!A:B,2,0)</f>
        <v>Secomp</v>
      </c>
    </row>
    <row r="2024" spans="1:3" x14ac:dyDescent="0.25">
      <c r="A2024">
        <v>7688</v>
      </c>
      <c r="B2024">
        <v>468</v>
      </c>
      <c r="C2024" t="str">
        <f>VLOOKUP(Table_ExternalData_16[[#This Row],[ManufacturerId]],Blagovna!A:B,2,0)</f>
        <v>SBOX</v>
      </c>
    </row>
    <row r="2025" spans="1:3" x14ac:dyDescent="0.25">
      <c r="A2025">
        <v>6971</v>
      </c>
      <c r="B2025">
        <v>468</v>
      </c>
      <c r="C2025" t="str">
        <f>VLOOKUP(Table_ExternalData_16[[#This Row],[ManufacturerId]],Blagovna!A:B,2,0)</f>
        <v>SBOX</v>
      </c>
    </row>
    <row r="2026" spans="1:3" x14ac:dyDescent="0.25">
      <c r="A2026">
        <v>7687</v>
      </c>
      <c r="B2026">
        <v>468</v>
      </c>
      <c r="C2026" t="str">
        <f>VLOOKUP(Table_ExternalData_16[[#This Row],[ManufacturerId]],Blagovna!A:B,2,0)</f>
        <v>SBOX</v>
      </c>
    </row>
    <row r="2027" spans="1:3" x14ac:dyDescent="0.25">
      <c r="A2027">
        <v>10183</v>
      </c>
      <c r="B2027">
        <v>468</v>
      </c>
      <c r="C2027" t="str">
        <f>VLOOKUP(Table_ExternalData_16[[#This Row],[ManufacturerId]],Blagovna!A:B,2,0)</f>
        <v>SBOX</v>
      </c>
    </row>
    <row r="2028" spans="1:3" x14ac:dyDescent="0.25">
      <c r="A2028">
        <v>7860</v>
      </c>
      <c r="B2028">
        <v>468</v>
      </c>
      <c r="C2028" t="str">
        <f>VLOOKUP(Table_ExternalData_16[[#This Row],[ManufacturerId]],Blagovna!A:B,2,0)</f>
        <v>SBOX</v>
      </c>
    </row>
    <row r="2029" spans="1:3" x14ac:dyDescent="0.25">
      <c r="A2029">
        <v>7908</v>
      </c>
      <c r="B2029">
        <v>468</v>
      </c>
      <c r="C2029" t="str">
        <f>VLOOKUP(Table_ExternalData_16[[#This Row],[ManufacturerId]],Blagovna!A:B,2,0)</f>
        <v>SBOX</v>
      </c>
    </row>
    <row r="2030" spans="1:3" x14ac:dyDescent="0.25">
      <c r="A2030">
        <v>7686</v>
      </c>
      <c r="B2030">
        <v>468</v>
      </c>
      <c r="C2030" t="str">
        <f>VLOOKUP(Table_ExternalData_16[[#This Row],[ManufacturerId]],Blagovna!A:B,2,0)</f>
        <v>SBOX</v>
      </c>
    </row>
    <row r="2031" spans="1:3" x14ac:dyDescent="0.25">
      <c r="A2031">
        <v>7671</v>
      </c>
      <c r="B2031">
        <v>468</v>
      </c>
      <c r="C2031" t="str">
        <f>VLOOKUP(Table_ExternalData_16[[#This Row],[ManufacturerId]],Blagovna!A:B,2,0)</f>
        <v>SBOX</v>
      </c>
    </row>
    <row r="2032" spans="1:3" x14ac:dyDescent="0.25">
      <c r="A2032">
        <v>7695</v>
      </c>
      <c r="B2032">
        <v>468</v>
      </c>
      <c r="C2032" t="str">
        <f>VLOOKUP(Table_ExternalData_16[[#This Row],[ManufacturerId]],Blagovna!A:B,2,0)</f>
        <v>SBOX</v>
      </c>
    </row>
    <row r="2033" spans="1:3" x14ac:dyDescent="0.25">
      <c r="A2033">
        <v>7673</v>
      </c>
      <c r="B2033">
        <v>468</v>
      </c>
      <c r="C2033" t="str">
        <f>VLOOKUP(Table_ExternalData_16[[#This Row],[ManufacturerId]],Blagovna!A:B,2,0)</f>
        <v>SBOX</v>
      </c>
    </row>
    <row r="2034" spans="1:3" x14ac:dyDescent="0.25">
      <c r="A2034">
        <v>7670</v>
      </c>
      <c r="B2034">
        <v>468</v>
      </c>
      <c r="C2034" t="str">
        <f>VLOOKUP(Table_ExternalData_16[[#This Row],[ManufacturerId]],Blagovna!A:B,2,0)</f>
        <v>SBOX</v>
      </c>
    </row>
    <row r="2035" spans="1:3" x14ac:dyDescent="0.25">
      <c r="A2035">
        <v>7489</v>
      </c>
      <c r="B2035">
        <v>468</v>
      </c>
      <c r="C2035" t="str">
        <f>VLOOKUP(Table_ExternalData_16[[#This Row],[ManufacturerId]],Blagovna!A:B,2,0)</f>
        <v>SBOX</v>
      </c>
    </row>
    <row r="2036" spans="1:3" x14ac:dyDescent="0.25">
      <c r="A2036">
        <v>7658</v>
      </c>
      <c r="B2036">
        <v>468</v>
      </c>
      <c r="C2036" t="str">
        <f>VLOOKUP(Table_ExternalData_16[[#This Row],[ManufacturerId]],Blagovna!A:B,2,0)</f>
        <v>SBOX</v>
      </c>
    </row>
    <row r="2037" spans="1:3" x14ac:dyDescent="0.25">
      <c r="A2037">
        <v>9226</v>
      </c>
      <c r="B2037">
        <v>468</v>
      </c>
      <c r="C2037" t="str">
        <f>VLOOKUP(Table_ExternalData_16[[#This Row],[ManufacturerId]],Blagovna!A:B,2,0)</f>
        <v>SBOX</v>
      </c>
    </row>
    <row r="2038" spans="1:3" x14ac:dyDescent="0.25">
      <c r="A2038">
        <v>7053</v>
      </c>
      <c r="B2038">
        <v>468</v>
      </c>
      <c r="C2038" t="str">
        <f>VLOOKUP(Table_ExternalData_16[[#This Row],[ManufacturerId]],Blagovna!A:B,2,0)</f>
        <v>SBOX</v>
      </c>
    </row>
    <row r="2039" spans="1:3" x14ac:dyDescent="0.25">
      <c r="A2039">
        <v>9609</v>
      </c>
      <c r="B2039">
        <v>468</v>
      </c>
      <c r="C2039" t="str">
        <f>VLOOKUP(Table_ExternalData_16[[#This Row],[ManufacturerId]],Blagovna!A:B,2,0)</f>
        <v>SBOX</v>
      </c>
    </row>
    <row r="2040" spans="1:3" x14ac:dyDescent="0.25">
      <c r="A2040">
        <v>7644</v>
      </c>
      <c r="B2040">
        <v>468</v>
      </c>
      <c r="C2040" t="str">
        <f>VLOOKUP(Table_ExternalData_16[[#This Row],[ManufacturerId]],Blagovna!A:B,2,0)</f>
        <v>SBOX</v>
      </c>
    </row>
    <row r="2041" spans="1:3" x14ac:dyDescent="0.25">
      <c r="A2041">
        <v>7659</v>
      </c>
      <c r="B2041">
        <v>468</v>
      </c>
      <c r="C2041" t="str">
        <f>VLOOKUP(Table_ExternalData_16[[#This Row],[ManufacturerId]],Blagovna!A:B,2,0)</f>
        <v>SBOX</v>
      </c>
    </row>
    <row r="2042" spans="1:3" x14ac:dyDescent="0.25">
      <c r="A2042">
        <v>7027</v>
      </c>
      <c r="B2042">
        <v>468</v>
      </c>
      <c r="C2042" t="str">
        <f>VLOOKUP(Table_ExternalData_16[[#This Row],[ManufacturerId]],Blagovna!A:B,2,0)</f>
        <v>SBOX</v>
      </c>
    </row>
    <row r="2043" spans="1:3" x14ac:dyDescent="0.25">
      <c r="A2043">
        <v>7672</v>
      </c>
      <c r="B2043">
        <v>468</v>
      </c>
      <c r="C2043" t="str">
        <f>VLOOKUP(Table_ExternalData_16[[#This Row],[ManufacturerId]],Blagovna!A:B,2,0)</f>
        <v>SBOX</v>
      </c>
    </row>
    <row r="2044" spans="1:3" x14ac:dyDescent="0.25">
      <c r="A2044">
        <v>7025</v>
      </c>
      <c r="B2044">
        <v>468</v>
      </c>
      <c r="C2044" t="str">
        <f>VLOOKUP(Table_ExternalData_16[[#This Row],[ManufacturerId]],Blagovna!A:B,2,0)</f>
        <v>SBOX</v>
      </c>
    </row>
    <row r="2045" spans="1:3" x14ac:dyDescent="0.25">
      <c r="A2045">
        <v>6088</v>
      </c>
      <c r="B2045">
        <v>468</v>
      </c>
      <c r="C2045" t="str">
        <f>VLOOKUP(Table_ExternalData_16[[#This Row],[ManufacturerId]],Blagovna!A:B,2,0)</f>
        <v>SBOX</v>
      </c>
    </row>
    <row r="2046" spans="1:3" x14ac:dyDescent="0.25">
      <c r="A2046">
        <v>7643</v>
      </c>
      <c r="B2046">
        <v>468</v>
      </c>
      <c r="C2046" t="str">
        <f>VLOOKUP(Table_ExternalData_16[[#This Row],[ManufacturerId]],Blagovna!A:B,2,0)</f>
        <v>SBOX</v>
      </c>
    </row>
    <row r="2047" spans="1:3" x14ac:dyDescent="0.25">
      <c r="A2047">
        <v>9623</v>
      </c>
      <c r="B2047">
        <v>468</v>
      </c>
      <c r="C2047" t="str">
        <f>VLOOKUP(Table_ExternalData_16[[#This Row],[ManufacturerId]],Blagovna!A:B,2,0)</f>
        <v>SBOX</v>
      </c>
    </row>
    <row r="2048" spans="1:3" x14ac:dyDescent="0.25">
      <c r="A2048">
        <v>6988</v>
      </c>
      <c r="B2048">
        <v>468</v>
      </c>
      <c r="C2048" t="str">
        <f>VLOOKUP(Table_ExternalData_16[[#This Row],[ManufacturerId]],Blagovna!A:B,2,0)</f>
        <v>SBOX</v>
      </c>
    </row>
    <row r="2049" spans="1:3" x14ac:dyDescent="0.25">
      <c r="A2049">
        <v>7943</v>
      </c>
      <c r="B2049">
        <v>468</v>
      </c>
      <c r="C2049" t="str">
        <f>VLOOKUP(Table_ExternalData_16[[#This Row],[ManufacturerId]],Blagovna!A:B,2,0)</f>
        <v>SBOX</v>
      </c>
    </row>
    <row r="2050" spans="1:3" x14ac:dyDescent="0.25">
      <c r="A2050">
        <v>7682</v>
      </c>
      <c r="B2050">
        <v>468</v>
      </c>
      <c r="C2050" t="str">
        <f>VLOOKUP(Table_ExternalData_16[[#This Row],[ManufacturerId]],Blagovna!A:B,2,0)</f>
        <v>SBOX</v>
      </c>
    </row>
    <row r="2051" spans="1:3" x14ac:dyDescent="0.25">
      <c r="A2051">
        <v>7431</v>
      </c>
      <c r="B2051">
        <v>468</v>
      </c>
      <c r="C2051" t="str">
        <f>VLOOKUP(Table_ExternalData_16[[#This Row],[ManufacturerId]],Blagovna!A:B,2,0)</f>
        <v>SBOX</v>
      </c>
    </row>
    <row r="2052" spans="1:3" x14ac:dyDescent="0.25">
      <c r="A2052">
        <v>7693</v>
      </c>
      <c r="B2052">
        <v>468</v>
      </c>
      <c r="C2052" t="str">
        <f>VLOOKUP(Table_ExternalData_16[[#This Row],[ManufacturerId]],Blagovna!A:B,2,0)</f>
        <v>SBOX</v>
      </c>
    </row>
    <row r="2053" spans="1:3" x14ac:dyDescent="0.25">
      <c r="A2053">
        <v>10200</v>
      </c>
      <c r="B2053">
        <v>468</v>
      </c>
      <c r="C2053" t="str">
        <f>VLOOKUP(Table_ExternalData_16[[#This Row],[ManufacturerId]],Blagovna!A:B,2,0)</f>
        <v>SBOX</v>
      </c>
    </row>
    <row r="2054" spans="1:3" x14ac:dyDescent="0.25">
      <c r="A2054">
        <v>10854</v>
      </c>
      <c r="B2054">
        <v>468</v>
      </c>
      <c r="C2054" t="str">
        <f>VLOOKUP(Table_ExternalData_16[[#This Row],[ManufacturerId]],Blagovna!A:B,2,0)</f>
        <v>SBOX</v>
      </c>
    </row>
    <row r="2055" spans="1:3" x14ac:dyDescent="0.25">
      <c r="A2055">
        <v>7669</v>
      </c>
      <c r="B2055">
        <v>468</v>
      </c>
      <c r="C2055" t="str">
        <f>VLOOKUP(Table_ExternalData_16[[#This Row],[ManufacturerId]],Blagovna!A:B,2,0)</f>
        <v>SBOX</v>
      </c>
    </row>
    <row r="2056" spans="1:3" x14ac:dyDescent="0.25">
      <c r="A2056">
        <v>7647</v>
      </c>
      <c r="B2056">
        <v>468</v>
      </c>
      <c r="C2056" t="str">
        <f>VLOOKUP(Table_ExternalData_16[[#This Row],[ManufacturerId]],Blagovna!A:B,2,0)</f>
        <v>SBOX</v>
      </c>
    </row>
    <row r="2057" spans="1:3" x14ac:dyDescent="0.25">
      <c r="A2057">
        <v>9624</v>
      </c>
      <c r="B2057">
        <v>468</v>
      </c>
      <c r="C2057" t="str">
        <f>VLOOKUP(Table_ExternalData_16[[#This Row],[ManufacturerId]],Blagovna!A:B,2,0)</f>
        <v>SBOX</v>
      </c>
    </row>
    <row r="2058" spans="1:3" x14ac:dyDescent="0.25">
      <c r="A2058">
        <v>8943</v>
      </c>
      <c r="B2058">
        <v>468</v>
      </c>
      <c r="C2058" t="str">
        <f>VLOOKUP(Table_ExternalData_16[[#This Row],[ManufacturerId]],Blagovna!A:B,2,0)</f>
        <v>SBOX</v>
      </c>
    </row>
    <row r="2059" spans="1:3" x14ac:dyDescent="0.25">
      <c r="A2059">
        <v>7655</v>
      </c>
      <c r="B2059">
        <v>468</v>
      </c>
      <c r="C2059" t="str">
        <f>VLOOKUP(Table_ExternalData_16[[#This Row],[ManufacturerId]],Blagovna!A:B,2,0)</f>
        <v>SBOX</v>
      </c>
    </row>
    <row r="2060" spans="1:3" x14ac:dyDescent="0.25">
      <c r="A2060">
        <v>7685</v>
      </c>
      <c r="B2060">
        <v>468</v>
      </c>
      <c r="C2060" t="str">
        <f>VLOOKUP(Table_ExternalData_16[[#This Row],[ManufacturerId]],Blagovna!A:B,2,0)</f>
        <v>SBOX</v>
      </c>
    </row>
    <row r="2061" spans="1:3" x14ac:dyDescent="0.25">
      <c r="A2061">
        <v>7487</v>
      </c>
      <c r="B2061">
        <v>468</v>
      </c>
      <c r="C2061" t="str">
        <f>VLOOKUP(Table_ExternalData_16[[#This Row],[ManufacturerId]],Blagovna!A:B,2,0)</f>
        <v>SBOX</v>
      </c>
    </row>
    <row r="2062" spans="1:3" x14ac:dyDescent="0.25">
      <c r="A2062">
        <v>7650</v>
      </c>
      <c r="B2062">
        <v>468</v>
      </c>
      <c r="C2062" t="str">
        <f>VLOOKUP(Table_ExternalData_16[[#This Row],[ManufacturerId]],Blagovna!A:B,2,0)</f>
        <v>SBOX</v>
      </c>
    </row>
    <row r="2063" spans="1:3" x14ac:dyDescent="0.25">
      <c r="A2063">
        <v>7694</v>
      </c>
      <c r="B2063">
        <v>468</v>
      </c>
      <c r="C2063" t="str">
        <f>VLOOKUP(Table_ExternalData_16[[#This Row],[ManufacturerId]],Blagovna!A:B,2,0)</f>
        <v>SBOX</v>
      </c>
    </row>
    <row r="2064" spans="1:3" x14ac:dyDescent="0.25">
      <c r="A2064">
        <v>7652</v>
      </c>
      <c r="B2064">
        <v>468</v>
      </c>
      <c r="C2064" t="str">
        <f>VLOOKUP(Table_ExternalData_16[[#This Row],[ManufacturerId]],Blagovna!A:B,2,0)</f>
        <v>SBOX</v>
      </c>
    </row>
    <row r="2065" spans="1:3" x14ac:dyDescent="0.25">
      <c r="A2065">
        <v>7681</v>
      </c>
      <c r="B2065">
        <v>468</v>
      </c>
      <c r="C2065" t="str">
        <f>VLOOKUP(Table_ExternalData_16[[#This Row],[ManufacturerId]],Blagovna!A:B,2,0)</f>
        <v>SBOX</v>
      </c>
    </row>
    <row r="2066" spans="1:3" x14ac:dyDescent="0.25">
      <c r="A2066">
        <v>7689</v>
      </c>
      <c r="B2066">
        <v>468</v>
      </c>
      <c r="C2066" t="str">
        <f>VLOOKUP(Table_ExternalData_16[[#This Row],[ManufacturerId]],Blagovna!A:B,2,0)</f>
        <v>SBOX</v>
      </c>
    </row>
    <row r="2067" spans="1:3" x14ac:dyDescent="0.25">
      <c r="A2067">
        <v>12391</v>
      </c>
      <c r="B2067">
        <v>468</v>
      </c>
      <c r="C2067" t="str">
        <f>VLOOKUP(Table_ExternalData_16[[#This Row],[ManufacturerId]],Blagovna!A:B,2,0)</f>
        <v>SBOX</v>
      </c>
    </row>
    <row r="2068" spans="1:3" x14ac:dyDescent="0.25">
      <c r="A2068">
        <v>7680</v>
      </c>
      <c r="B2068">
        <v>468</v>
      </c>
      <c r="C2068" t="str">
        <f>VLOOKUP(Table_ExternalData_16[[#This Row],[ManufacturerId]],Blagovna!A:B,2,0)</f>
        <v>SBOX</v>
      </c>
    </row>
    <row r="2069" spans="1:3" x14ac:dyDescent="0.25">
      <c r="A2069">
        <v>7664</v>
      </c>
      <c r="B2069">
        <v>468</v>
      </c>
      <c r="C2069" t="str">
        <f>VLOOKUP(Table_ExternalData_16[[#This Row],[ManufacturerId]],Blagovna!A:B,2,0)</f>
        <v>SBOX</v>
      </c>
    </row>
    <row r="2070" spans="1:3" x14ac:dyDescent="0.25">
      <c r="A2070">
        <v>7660</v>
      </c>
      <c r="B2070">
        <v>468</v>
      </c>
      <c r="C2070" t="str">
        <f>VLOOKUP(Table_ExternalData_16[[#This Row],[ManufacturerId]],Blagovna!A:B,2,0)</f>
        <v>SBOX</v>
      </c>
    </row>
    <row r="2071" spans="1:3" x14ac:dyDescent="0.25">
      <c r="A2071">
        <v>8597</v>
      </c>
      <c r="B2071">
        <v>468</v>
      </c>
      <c r="C2071" t="str">
        <f>VLOOKUP(Table_ExternalData_16[[#This Row],[ManufacturerId]],Blagovna!A:B,2,0)</f>
        <v>SBOX</v>
      </c>
    </row>
    <row r="2072" spans="1:3" x14ac:dyDescent="0.25">
      <c r="A2072">
        <v>7527</v>
      </c>
      <c r="B2072">
        <v>468</v>
      </c>
      <c r="C2072" t="str">
        <f>VLOOKUP(Table_ExternalData_16[[#This Row],[ManufacturerId]],Blagovna!A:B,2,0)</f>
        <v>SBOX</v>
      </c>
    </row>
    <row r="2073" spans="1:3" x14ac:dyDescent="0.25">
      <c r="A2073">
        <v>8515</v>
      </c>
      <c r="B2073">
        <v>468</v>
      </c>
      <c r="C2073" t="str">
        <f>VLOOKUP(Table_ExternalData_16[[#This Row],[ManufacturerId]],Blagovna!A:B,2,0)</f>
        <v>SBOX</v>
      </c>
    </row>
    <row r="2074" spans="1:3" x14ac:dyDescent="0.25">
      <c r="A2074">
        <v>8595</v>
      </c>
      <c r="B2074">
        <v>468</v>
      </c>
      <c r="C2074" t="str">
        <f>VLOOKUP(Table_ExternalData_16[[#This Row],[ManufacturerId]],Blagovna!A:B,2,0)</f>
        <v>SBOX</v>
      </c>
    </row>
    <row r="2075" spans="1:3" x14ac:dyDescent="0.25">
      <c r="A2075">
        <v>7654</v>
      </c>
      <c r="B2075">
        <v>468</v>
      </c>
      <c r="C2075" t="str">
        <f>VLOOKUP(Table_ExternalData_16[[#This Row],[ManufacturerId]],Blagovna!A:B,2,0)</f>
        <v>SBOX</v>
      </c>
    </row>
    <row r="2076" spans="1:3" x14ac:dyDescent="0.25">
      <c r="A2076">
        <v>10855</v>
      </c>
      <c r="B2076">
        <v>468</v>
      </c>
      <c r="C2076" t="str">
        <f>VLOOKUP(Table_ExternalData_16[[#This Row],[ManufacturerId]],Blagovna!A:B,2,0)</f>
        <v>SBOX</v>
      </c>
    </row>
    <row r="2077" spans="1:3" x14ac:dyDescent="0.25">
      <c r="A2077">
        <v>7430</v>
      </c>
      <c r="B2077">
        <v>468</v>
      </c>
      <c r="C2077" t="str">
        <f>VLOOKUP(Table_ExternalData_16[[#This Row],[ManufacturerId]],Blagovna!A:B,2,0)</f>
        <v>SBOX</v>
      </c>
    </row>
    <row r="2078" spans="1:3" x14ac:dyDescent="0.25">
      <c r="A2078">
        <v>7668</v>
      </c>
      <c r="B2078">
        <v>468</v>
      </c>
      <c r="C2078" t="str">
        <f>VLOOKUP(Table_ExternalData_16[[#This Row],[ManufacturerId]],Blagovna!A:B,2,0)</f>
        <v>SBOX</v>
      </c>
    </row>
    <row r="2079" spans="1:3" x14ac:dyDescent="0.25">
      <c r="A2079">
        <v>7656</v>
      </c>
      <c r="B2079">
        <v>468</v>
      </c>
      <c r="C2079" t="str">
        <f>VLOOKUP(Table_ExternalData_16[[#This Row],[ManufacturerId]],Blagovna!A:B,2,0)</f>
        <v>SBOX</v>
      </c>
    </row>
    <row r="2080" spans="1:3" x14ac:dyDescent="0.25">
      <c r="A2080">
        <v>6082</v>
      </c>
      <c r="B2080">
        <v>468</v>
      </c>
      <c r="C2080" t="str">
        <f>VLOOKUP(Table_ExternalData_16[[#This Row],[ManufacturerId]],Blagovna!A:B,2,0)</f>
        <v>SBOX</v>
      </c>
    </row>
    <row r="2081" spans="1:3" x14ac:dyDescent="0.25">
      <c r="A2081">
        <v>7645</v>
      </c>
      <c r="B2081">
        <v>468</v>
      </c>
      <c r="C2081" t="str">
        <f>VLOOKUP(Table_ExternalData_16[[#This Row],[ManufacturerId]],Blagovna!A:B,2,0)</f>
        <v>SBOX</v>
      </c>
    </row>
    <row r="2082" spans="1:3" x14ac:dyDescent="0.25">
      <c r="A2082">
        <v>10187</v>
      </c>
      <c r="B2082">
        <v>468</v>
      </c>
      <c r="C2082" t="str">
        <f>VLOOKUP(Table_ExternalData_16[[#This Row],[ManufacturerId]],Blagovna!A:B,2,0)</f>
        <v>SBOX</v>
      </c>
    </row>
    <row r="2083" spans="1:3" x14ac:dyDescent="0.25">
      <c r="A2083">
        <v>10162</v>
      </c>
      <c r="B2083">
        <v>468</v>
      </c>
      <c r="C2083" t="str">
        <f>VLOOKUP(Table_ExternalData_16[[#This Row],[ManufacturerId]],Blagovna!A:B,2,0)</f>
        <v>SBOX</v>
      </c>
    </row>
    <row r="2084" spans="1:3" x14ac:dyDescent="0.25">
      <c r="A2084">
        <v>7862</v>
      </c>
      <c r="B2084">
        <v>468</v>
      </c>
      <c r="C2084" t="str">
        <f>VLOOKUP(Table_ExternalData_16[[#This Row],[ManufacturerId]],Blagovna!A:B,2,0)</f>
        <v>SBOX</v>
      </c>
    </row>
    <row r="2085" spans="1:3" x14ac:dyDescent="0.25">
      <c r="A2085">
        <v>10279</v>
      </c>
      <c r="B2085">
        <v>468</v>
      </c>
      <c r="C2085" t="str">
        <f>VLOOKUP(Table_ExternalData_16[[#This Row],[ManufacturerId]],Blagovna!A:B,2,0)</f>
        <v>SBOX</v>
      </c>
    </row>
    <row r="2086" spans="1:3" x14ac:dyDescent="0.25">
      <c r="A2086">
        <v>7657</v>
      </c>
      <c r="B2086">
        <v>468</v>
      </c>
      <c r="C2086" t="str">
        <f>VLOOKUP(Table_ExternalData_16[[#This Row],[ManufacturerId]],Blagovna!A:B,2,0)</f>
        <v>SBOX</v>
      </c>
    </row>
    <row r="2087" spans="1:3" x14ac:dyDescent="0.25">
      <c r="A2087">
        <v>10990</v>
      </c>
      <c r="B2087">
        <v>468</v>
      </c>
      <c r="C2087" t="str">
        <f>VLOOKUP(Table_ExternalData_16[[#This Row],[ManufacturerId]],Blagovna!A:B,2,0)</f>
        <v>SBOX</v>
      </c>
    </row>
    <row r="2088" spans="1:3" x14ac:dyDescent="0.25">
      <c r="A2088">
        <v>6042</v>
      </c>
      <c r="B2088">
        <v>468</v>
      </c>
      <c r="C2088" t="str">
        <f>VLOOKUP(Table_ExternalData_16[[#This Row],[ManufacturerId]],Blagovna!A:B,2,0)</f>
        <v>SBOX</v>
      </c>
    </row>
    <row r="2089" spans="1:3" x14ac:dyDescent="0.25">
      <c r="A2089">
        <v>12240</v>
      </c>
      <c r="B2089">
        <v>468</v>
      </c>
      <c r="C2089" t="str">
        <f>VLOOKUP(Table_ExternalData_16[[#This Row],[ManufacturerId]],Blagovna!A:B,2,0)</f>
        <v>SBOX</v>
      </c>
    </row>
    <row r="2090" spans="1:3" x14ac:dyDescent="0.25">
      <c r="A2090">
        <v>7684</v>
      </c>
      <c r="B2090">
        <v>468</v>
      </c>
      <c r="C2090" t="str">
        <f>VLOOKUP(Table_ExternalData_16[[#This Row],[ManufacturerId]],Blagovna!A:B,2,0)</f>
        <v>SBOX</v>
      </c>
    </row>
    <row r="2091" spans="1:3" x14ac:dyDescent="0.25">
      <c r="A2091">
        <v>7522</v>
      </c>
      <c r="B2091">
        <v>468</v>
      </c>
      <c r="C2091" t="str">
        <f>VLOOKUP(Table_ExternalData_16[[#This Row],[ManufacturerId]],Blagovna!A:B,2,0)</f>
        <v>SBOX</v>
      </c>
    </row>
    <row r="2092" spans="1:3" x14ac:dyDescent="0.25">
      <c r="A2092">
        <v>7032</v>
      </c>
      <c r="B2092">
        <v>468</v>
      </c>
      <c r="C2092" t="str">
        <f>VLOOKUP(Table_ExternalData_16[[#This Row],[ManufacturerId]],Blagovna!A:B,2,0)</f>
        <v>SBOX</v>
      </c>
    </row>
    <row r="2093" spans="1:3" x14ac:dyDescent="0.25">
      <c r="A2093">
        <v>7526</v>
      </c>
      <c r="B2093">
        <v>468</v>
      </c>
      <c r="C2093" t="str">
        <f>VLOOKUP(Table_ExternalData_16[[#This Row],[ManufacturerId]],Blagovna!A:B,2,0)</f>
        <v>SBOX</v>
      </c>
    </row>
    <row r="2094" spans="1:3" x14ac:dyDescent="0.25">
      <c r="A2094">
        <v>7432</v>
      </c>
      <c r="B2094">
        <v>468</v>
      </c>
      <c r="C2094" t="str">
        <f>VLOOKUP(Table_ExternalData_16[[#This Row],[ManufacturerId]],Blagovna!A:B,2,0)</f>
        <v>SBOX</v>
      </c>
    </row>
    <row r="2095" spans="1:3" x14ac:dyDescent="0.25">
      <c r="A2095">
        <v>8516</v>
      </c>
      <c r="B2095">
        <v>468</v>
      </c>
      <c r="C2095" t="str">
        <f>VLOOKUP(Table_ExternalData_16[[#This Row],[ManufacturerId]],Blagovna!A:B,2,0)</f>
        <v>SBOX</v>
      </c>
    </row>
    <row r="2096" spans="1:3" x14ac:dyDescent="0.25">
      <c r="A2096">
        <v>10191</v>
      </c>
      <c r="B2096">
        <v>468</v>
      </c>
      <c r="C2096" t="str">
        <f>VLOOKUP(Table_ExternalData_16[[#This Row],[ManufacturerId]],Blagovna!A:B,2,0)</f>
        <v>SBOX</v>
      </c>
    </row>
    <row r="2097" spans="1:3" x14ac:dyDescent="0.25">
      <c r="A2097">
        <v>8517</v>
      </c>
      <c r="B2097">
        <v>468</v>
      </c>
      <c r="C2097" t="str">
        <f>VLOOKUP(Table_ExternalData_16[[#This Row],[ManufacturerId]],Blagovna!A:B,2,0)</f>
        <v>SBOX</v>
      </c>
    </row>
    <row r="2098" spans="1:3" x14ac:dyDescent="0.25">
      <c r="A2098">
        <v>6083</v>
      </c>
      <c r="B2098">
        <v>468</v>
      </c>
      <c r="C2098" t="str">
        <f>VLOOKUP(Table_ExternalData_16[[#This Row],[ManufacturerId]],Blagovna!A:B,2,0)</f>
        <v>SBOX</v>
      </c>
    </row>
    <row r="2099" spans="1:3" x14ac:dyDescent="0.25">
      <c r="A2099">
        <v>7944</v>
      </c>
      <c r="B2099">
        <v>468</v>
      </c>
      <c r="C2099" t="str">
        <f>VLOOKUP(Table_ExternalData_16[[#This Row],[ManufacturerId]],Blagovna!A:B,2,0)</f>
        <v>SBOX</v>
      </c>
    </row>
    <row r="2100" spans="1:3" x14ac:dyDescent="0.25">
      <c r="A2100">
        <v>10853</v>
      </c>
      <c r="B2100">
        <v>468</v>
      </c>
      <c r="C2100" t="str">
        <f>VLOOKUP(Table_ExternalData_16[[#This Row],[ManufacturerId]],Blagovna!A:B,2,0)</f>
        <v>SBOX</v>
      </c>
    </row>
    <row r="2101" spans="1:3" x14ac:dyDescent="0.25">
      <c r="A2101">
        <v>6086</v>
      </c>
      <c r="B2101">
        <v>468</v>
      </c>
      <c r="C2101" t="str">
        <f>VLOOKUP(Table_ExternalData_16[[#This Row],[ManufacturerId]],Blagovna!A:B,2,0)</f>
        <v>SBOX</v>
      </c>
    </row>
    <row r="2102" spans="1:3" x14ac:dyDescent="0.25">
      <c r="A2102">
        <v>10281</v>
      </c>
      <c r="B2102">
        <v>468</v>
      </c>
      <c r="C2102" t="str">
        <f>VLOOKUP(Table_ExternalData_16[[#This Row],[ManufacturerId]],Blagovna!A:B,2,0)</f>
        <v>SBOX</v>
      </c>
    </row>
    <row r="2103" spans="1:3" x14ac:dyDescent="0.25">
      <c r="A2103">
        <v>10282</v>
      </c>
      <c r="B2103">
        <v>468</v>
      </c>
      <c r="C2103" t="str">
        <f>VLOOKUP(Table_ExternalData_16[[#This Row],[ManufacturerId]],Blagovna!A:B,2,0)</f>
        <v>SBOX</v>
      </c>
    </row>
    <row r="2104" spans="1:3" x14ac:dyDescent="0.25">
      <c r="A2104">
        <v>7649</v>
      </c>
      <c r="B2104">
        <v>468</v>
      </c>
      <c r="C2104" t="str">
        <f>VLOOKUP(Table_ExternalData_16[[#This Row],[ManufacturerId]],Blagovna!A:B,2,0)</f>
        <v>SBOX</v>
      </c>
    </row>
    <row r="2105" spans="1:3" x14ac:dyDescent="0.25">
      <c r="A2105">
        <v>7069</v>
      </c>
      <c r="B2105">
        <v>468</v>
      </c>
      <c r="C2105" t="str">
        <f>VLOOKUP(Table_ExternalData_16[[#This Row],[ManufacturerId]],Blagovna!A:B,2,0)</f>
        <v>SBOX</v>
      </c>
    </row>
    <row r="2106" spans="1:3" x14ac:dyDescent="0.25">
      <c r="A2106">
        <v>10186</v>
      </c>
      <c r="B2106">
        <v>468</v>
      </c>
      <c r="C2106" t="str">
        <f>VLOOKUP(Table_ExternalData_16[[#This Row],[ManufacturerId]],Blagovna!A:B,2,0)</f>
        <v>SBOX</v>
      </c>
    </row>
    <row r="2107" spans="1:3" x14ac:dyDescent="0.25">
      <c r="A2107">
        <v>7945</v>
      </c>
      <c r="B2107">
        <v>468</v>
      </c>
      <c r="C2107" t="str">
        <f>VLOOKUP(Table_ExternalData_16[[#This Row],[ManufacturerId]],Blagovna!A:B,2,0)</f>
        <v>SBOX</v>
      </c>
    </row>
    <row r="2108" spans="1:3" x14ac:dyDescent="0.25">
      <c r="A2108">
        <v>9094</v>
      </c>
      <c r="B2108">
        <v>468</v>
      </c>
      <c r="C2108" t="str">
        <f>VLOOKUP(Table_ExternalData_16[[#This Row],[ManufacturerId]],Blagovna!A:B,2,0)</f>
        <v>SBOX</v>
      </c>
    </row>
    <row r="2109" spans="1:3" x14ac:dyDescent="0.25">
      <c r="A2109">
        <v>7648</v>
      </c>
      <c r="B2109">
        <v>468</v>
      </c>
      <c r="C2109" t="str">
        <f>VLOOKUP(Table_ExternalData_16[[#This Row],[ManufacturerId]],Blagovna!A:B,2,0)</f>
        <v>SBOX</v>
      </c>
    </row>
    <row r="2110" spans="1:3" x14ac:dyDescent="0.25">
      <c r="A2110">
        <v>9081</v>
      </c>
      <c r="B2110">
        <v>468</v>
      </c>
      <c r="C2110" t="str">
        <f>VLOOKUP(Table_ExternalData_16[[#This Row],[ManufacturerId]],Blagovna!A:B,2,0)</f>
        <v>SBOX</v>
      </c>
    </row>
    <row r="2111" spans="1:3" x14ac:dyDescent="0.25">
      <c r="A2111">
        <v>10283</v>
      </c>
      <c r="B2111">
        <v>468</v>
      </c>
      <c r="C2111" t="str">
        <f>VLOOKUP(Table_ExternalData_16[[#This Row],[ManufacturerId]],Blagovna!A:B,2,0)</f>
        <v>SBOX</v>
      </c>
    </row>
    <row r="2112" spans="1:3" x14ac:dyDescent="0.25">
      <c r="A2112">
        <v>10841</v>
      </c>
      <c r="B2112">
        <v>468</v>
      </c>
      <c r="C2112" t="str">
        <f>VLOOKUP(Table_ExternalData_16[[#This Row],[ManufacturerId]],Blagovna!A:B,2,0)</f>
        <v>SBOX</v>
      </c>
    </row>
    <row r="2113" spans="1:3" x14ac:dyDescent="0.25">
      <c r="A2113">
        <v>7531</v>
      </c>
      <c r="B2113">
        <v>468</v>
      </c>
      <c r="C2113" t="str">
        <f>VLOOKUP(Table_ExternalData_16[[#This Row],[ManufacturerId]],Blagovna!A:B,2,0)</f>
        <v>SBOX</v>
      </c>
    </row>
    <row r="2114" spans="1:3" x14ac:dyDescent="0.25">
      <c r="A2114">
        <v>10843</v>
      </c>
      <c r="B2114">
        <v>468</v>
      </c>
      <c r="C2114" t="str">
        <f>VLOOKUP(Table_ExternalData_16[[#This Row],[ManufacturerId]],Blagovna!A:B,2,0)</f>
        <v>SBOX</v>
      </c>
    </row>
    <row r="2115" spans="1:3" x14ac:dyDescent="0.25">
      <c r="A2115">
        <v>10188</v>
      </c>
      <c r="B2115">
        <v>468</v>
      </c>
      <c r="C2115" t="str">
        <f>VLOOKUP(Table_ExternalData_16[[#This Row],[ManufacturerId]],Blagovna!A:B,2,0)</f>
        <v>SBOX</v>
      </c>
    </row>
    <row r="2116" spans="1:3" x14ac:dyDescent="0.25">
      <c r="A2116">
        <v>7683</v>
      </c>
      <c r="B2116">
        <v>468</v>
      </c>
      <c r="C2116" t="str">
        <f>VLOOKUP(Table_ExternalData_16[[#This Row],[ManufacturerId]],Blagovna!A:B,2,0)</f>
        <v>SBOX</v>
      </c>
    </row>
    <row r="2117" spans="1:3" x14ac:dyDescent="0.25">
      <c r="A2117">
        <v>12640</v>
      </c>
      <c r="B2117">
        <v>468</v>
      </c>
      <c r="C2117" t="str">
        <f>VLOOKUP(Table_ExternalData_16[[#This Row],[ManufacturerId]],Blagovna!A:B,2,0)</f>
        <v>SBOX</v>
      </c>
    </row>
    <row r="2118" spans="1:3" x14ac:dyDescent="0.25">
      <c r="A2118">
        <v>7528</v>
      </c>
      <c r="B2118">
        <v>468</v>
      </c>
      <c r="C2118" t="str">
        <f>VLOOKUP(Table_ExternalData_16[[#This Row],[ManufacturerId]],Blagovna!A:B,2,0)</f>
        <v>SBOX</v>
      </c>
    </row>
    <row r="2119" spans="1:3" x14ac:dyDescent="0.25">
      <c r="A2119">
        <v>7870</v>
      </c>
      <c r="B2119">
        <v>468</v>
      </c>
      <c r="C2119" t="str">
        <f>VLOOKUP(Table_ExternalData_16[[#This Row],[ManufacturerId]],Blagovna!A:B,2,0)</f>
        <v>SBOX</v>
      </c>
    </row>
    <row r="2120" spans="1:3" x14ac:dyDescent="0.25">
      <c r="A2120">
        <v>10856</v>
      </c>
      <c r="B2120">
        <v>468</v>
      </c>
      <c r="C2120" t="str">
        <f>VLOOKUP(Table_ExternalData_16[[#This Row],[ManufacturerId]],Blagovna!A:B,2,0)</f>
        <v>SBOX</v>
      </c>
    </row>
    <row r="2121" spans="1:3" x14ac:dyDescent="0.25">
      <c r="A2121">
        <v>6073</v>
      </c>
      <c r="B2121">
        <v>468</v>
      </c>
      <c r="C2121" t="str">
        <f>VLOOKUP(Table_ExternalData_16[[#This Row],[ManufacturerId]],Blagovna!A:B,2,0)</f>
        <v>SBOX</v>
      </c>
    </row>
    <row r="2122" spans="1:3" x14ac:dyDescent="0.25">
      <c r="A2122">
        <v>10189</v>
      </c>
      <c r="B2122">
        <v>468</v>
      </c>
      <c r="C2122" t="str">
        <f>VLOOKUP(Table_ExternalData_16[[#This Row],[ManufacturerId]],Blagovna!A:B,2,0)</f>
        <v>SBOX</v>
      </c>
    </row>
    <row r="2123" spans="1:3" x14ac:dyDescent="0.25">
      <c r="A2123">
        <v>9096</v>
      </c>
      <c r="B2123">
        <v>468</v>
      </c>
      <c r="C2123" t="str">
        <f>VLOOKUP(Table_ExternalData_16[[#This Row],[ManufacturerId]],Blagovna!A:B,2,0)</f>
        <v>SBOX</v>
      </c>
    </row>
    <row r="2124" spans="1:3" x14ac:dyDescent="0.25">
      <c r="A2124">
        <v>7433</v>
      </c>
      <c r="B2124">
        <v>468</v>
      </c>
      <c r="C2124" t="str">
        <f>VLOOKUP(Table_ExternalData_16[[#This Row],[ManufacturerId]],Blagovna!A:B,2,0)</f>
        <v>SBOX</v>
      </c>
    </row>
    <row r="2125" spans="1:3" x14ac:dyDescent="0.25">
      <c r="A2125">
        <v>10193</v>
      </c>
      <c r="B2125">
        <v>468</v>
      </c>
      <c r="C2125" t="str">
        <f>VLOOKUP(Table_ExternalData_16[[#This Row],[ManufacturerId]],Blagovna!A:B,2,0)</f>
        <v>SBOX</v>
      </c>
    </row>
    <row r="2126" spans="1:3" x14ac:dyDescent="0.25">
      <c r="A2126">
        <v>7871</v>
      </c>
      <c r="B2126">
        <v>468</v>
      </c>
      <c r="C2126" t="str">
        <f>VLOOKUP(Table_ExternalData_16[[#This Row],[ManufacturerId]],Blagovna!A:B,2,0)</f>
        <v>SBOX</v>
      </c>
    </row>
    <row r="2127" spans="1:3" x14ac:dyDescent="0.25">
      <c r="A2127">
        <v>10820</v>
      </c>
      <c r="B2127">
        <v>468</v>
      </c>
      <c r="C2127" t="str">
        <f>VLOOKUP(Table_ExternalData_16[[#This Row],[ManufacturerId]],Blagovna!A:B,2,0)</f>
        <v>SBOX</v>
      </c>
    </row>
    <row r="2128" spans="1:3" x14ac:dyDescent="0.25">
      <c r="A2128">
        <v>6041</v>
      </c>
      <c r="B2128">
        <v>468</v>
      </c>
      <c r="C2128" t="str">
        <f>VLOOKUP(Table_ExternalData_16[[#This Row],[ManufacturerId]],Blagovna!A:B,2,0)</f>
        <v>SBOX</v>
      </c>
    </row>
    <row r="2129" spans="1:3" x14ac:dyDescent="0.25">
      <c r="A2129">
        <v>10280</v>
      </c>
      <c r="B2129">
        <v>468</v>
      </c>
      <c r="C2129" t="str">
        <f>VLOOKUP(Table_ExternalData_16[[#This Row],[ManufacturerId]],Blagovna!A:B,2,0)</f>
        <v>SBOX</v>
      </c>
    </row>
    <row r="2130" spans="1:3" x14ac:dyDescent="0.25">
      <c r="A2130">
        <v>7529</v>
      </c>
      <c r="B2130">
        <v>468</v>
      </c>
      <c r="C2130" t="str">
        <f>VLOOKUP(Table_ExternalData_16[[#This Row],[ManufacturerId]],Blagovna!A:B,2,0)</f>
        <v>SBOX</v>
      </c>
    </row>
    <row r="2131" spans="1:3" x14ac:dyDescent="0.25">
      <c r="A2131">
        <v>10850</v>
      </c>
      <c r="B2131">
        <v>468</v>
      </c>
      <c r="C2131" t="str">
        <f>VLOOKUP(Table_ExternalData_16[[#This Row],[ManufacturerId]],Blagovna!A:B,2,0)</f>
        <v>SBOX</v>
      </c>
    </row>
    <row r="2132" spans="1:3" x14ac:dyDescent="0.25">
      <c r="A2132">
        <v>9101</v>
      </c>
      <c r="B2132">
        <v>468</v>
      </c>
      <c r="C2132" t="str">
        <f>VLOOKUP(Table_ExternalData_16[[#This Row],[ManufacturerId]],Blagovna!A:B,2,0)</f>
        <v>SBOX</v>
      </c>
    </row>
    <row r="2133" spans="1:3" x14ac:dyDescent="0.25">
      <c r="A2133">
        <v>6085</v>
      </c>
      <c r="B2133">
        <v>468</v>
      </c>
      <c r="C2133" t="str">
        <f>VLOOKUP(Table_ExternalData_16[[#This Row],[ManufacturerId]],Blagovna!A:B,2,0)</f>
        <v>SBOX</v>
      </c>
    </row>
    <row r="2134" spans="1:3" x14ac:dyDescent="0.25">
      <c r="A2134">
        <v>6084</v>
      </c>
      <c r="B2134">
        <v>468</v>
      </c>
      <c r="C2134" t="str">
        <f>VLOOKUP(Table_ExternalData_16[[#This Row],[ManufacturerId]],Blagovna!A:B,2,0)</f>
        <v>SBOX</v>
      </c>
    </row>
    <row r="2135" spans="1:3" x14ac:dyDescent="0.25">
      <c r="A2135">
        <v>10190</v>
      </c>
      <c r="B2135">
        <v>468</v>
      </c>
      <c r="C2135" t="str">
        <f>VLOOKUP(Table_ExternalData_16[[#This Row],[ManufacturerId]],Blagovna!A:B,2,0)</f>
        <v>SBOX</v>
      </c>
    </row>
    <row r="2136" spans="1:3" x14ac:dyDescent="0.25">
      <c r="A2136">
        <v>12638</v>
      </c>
      <c r="B2136">
        <v>468</v>
      </c>
      <c r="C2136" t="str">
        <f>VLOOKUP(Table_ExternalData_16[[#This Row],[ManufacturerId]],Blagovna!A:B,2,0)</f>
        <v>SBOX</v>
      </c>
    </row>
    <row r="2137" spans="1:3" x14ac:dyDescent="0.25">
      <c r="A2137">
        <v>10823</v>
      </c>
      <c r="B2137">
        <v>468</v>
      </c>
      <c r="C2137" t="str">
        <f>VLOOKUP(Table_ExternalData_16[[#This Row],[ManufacturerId]],Blagovna!A:B,2,0)</f>
        <v>SBOX</v>
      </c>
    </row>
    <row r="2138" spans="1:3" x14ac:dyDescent="0.25">
      <c r="A2138">
        <v>12632</v>
      </c>
      <c r="B2138">
        <v>468</v>
      </c>
      <c r="C2138" t="str">
        <f>VLOOKUP(Table_ExternalData_16[[#This Row],[ManufacturerId]],Blagovna!A:B,2,0)</f>
        <v>SBOX</v>
      </c>
    </row>
    <row r="2139" spans="1:3" x14ac:dyDescent="0.25">
      <c r="A2139">
        <v>11109</v>
      </c>
      <c r="B2139">
        <v>468</v>
      </c>
      <c r="C2139" t="str">
        <f>VLOOKUP(Table_ExternalData_16[[#This Row],[ManufacturerId]],Blagovna!A:B,2,0)</f>
        <v>SBOX</v>
      </c>
    </row>
    <row r="2140" spans="1:3" x14ac:dyDescent="0.25">
      <c r="A2140">
        <v>7530</v>
      </c>
      <c r="B2140">
        <v>468</v>
      </c>
      <c r="C2140" t="str">
        <f>VLOOKUP(Table_ExternalData_16[[#This Row],[ManufacturerId]],Blagovna!A:B,2,0)</f>
        <v>SBOX</v>
      </c>
    </row>
    <row r="2141" spans="1:3" x14ac:dyDescent="0.25">
      <c r="A2141">
        <v>12234</v>
      </c>
      <c r="B2141">
        <v>468</v>
      </c>
      <c r="C2141" t="str">
        <f>VLOOKUP(Table_ExternalData_16[[#This Row],[ManufacturerId]],Blagovna!A:B,2,0)</f>
        <v>SBOX</v>
      </c>
    </row>
    <row r="2142" spans="1:3" x14ac:dyDescent="0.25">
      <c r="A2142">
        <v>10197</v>
      </c>
      <c r="B2142">
        <v>468</v>
      </c>
      <c r="C2142" t="str">
        <f>VLOOKUP(Table_ExternalData_16[[#This Row],[ManufacturerId]],Blagovna!A:B,2,0)</f>
        <v>SBOX</v>
      </c>
    </row>
    <row r="2143" spans="1:3" x14ac:dyDescent="0.25">
      <c r="A2143">
        <v>10907</v>
      </c>
      <c r="B2143">
        <v>468</v>
      </c>
      <c r="C2143" t="str">
        <f>VLOOKUP(Table_ExternalData_16[[#This Row],[ManufacturerId]],Blagovna!A:B,2,0)</f>
        <v>SBOX</v>
      </c>
    </row>
    <row r="2144" spans="1:3" x14ac:dyDescent="0.25">
      <c r="A2144">
        <v>5576</v>
      </c>
      <c r="B2144">
        <v>468</v>
      </c>
      <c r="C2144" t="str">
        <f>VLOOKUP(Table_ExternalData_16[[#This Row],[ManufacturerId]],Blagovna!A:B,2,0)</f>
        <v>SBOX</v>
      </c>
    </row>
    <row r="2145" spans="1:3" x14ac:dyDescent="0.25">
      <c r="A2145">
        <v>12291</v>
      </c>
      <c r="B2145">
        <v>468</v>
      </c>
      <c r="C2145" t="str">
        <f>VLOOKUP(Table_ExternalData_16[[#This Row],[ManufacturerId]],Blagovna!A:B,2,0)</f>
        <v>SBOX</v>
      </c>
    </row>
    <row r="2146" spans="1:3" x14ac:dyDescent="0.25">
      <c r="A2146">
        <v>9610</v>
      </c>
      <c r="B2146">
        <v>468</v>
      </c>
      <c r="C2146" t="str">
        <f>VLOOKUP(Table_ExternalData_16[[#This Row],[ManufacturerId]],Blagovna!A:B,2,0)</f>
        <v>SBOX</v>
      </c>
    </row>
    <row r="2147" spans="1:3" x14ac:dyDescent="0.25">
      <c r="A2147">
        <v>12630</v>
      </c>
      <c r="B2147">
        <v>468</v>
      </c>
      <c r="C2147" t="str">
        <f>VLOOKUP(Table_ExternalData_16[[#This Row],[ManufacturerId]],Blagovna!A:B,2,0)</f>
        <v>SBOX</v>
      </c>
    </row>
    <row r="2148" spans="1:3" x14ac:dyDescent="0.25">
      <c r="A2148">
        <v>7810</v>
      </c>
      <c r="B2148">
        <v>468</v>
      </c>
      <c r="C2148" t="str">
        <f>VLOOKUP(Table_ExternalData_16[[#This Row],[ManufacturerId]],Blagovna!A:B,2,0)</f>
        <v>SBOX</v>
      </c>
    </row>
    <row r="2149" spans="1:3" x14ac:dyDescent="0.25">
      <c r="A2149">
        <v>10851</v>
      </c>
      <c r="B2149">
        <v>468</v>
      </c>
      <c r="C2149" t="str">
        <f>VLOOKUP(Table_ExternalData_16[[#This Row],[ManufacturerId]],Blagovna!A:B,2,0)</f>
        <v>SBOX</v>
      </c>
    </row>
    <row r="2150" spans="1:3" x14ac:dyDescent="0.25">
      <c r="A2150">
        <v>10852</v>
      </c>
      <c r="B2150">
        <v>468</v>
      </c>
      <c r="C2150" t="str">
        <f>VLOOKUP(Table_ExternalData_16[[#This Row],[ManufacturerId]],Blagovna!A:B,2,0)</f>
        <v>SBOX</v>
      </c>
    </row>
    <row r="2151" spans="1:3" x14ac:dyDescent="0.25">
      <c r="A2151">
        <v>12811</v>
      </c>
      <c r="B2151">
        <v>468</v>
      </c>
      <c r="C2151" t="str">
        <f>VLOOKUP(Table_ExternalData_16[[#This Row],[ManufacturerId]],Blagovna!A:B,2,0)</f>
        <v>SBOX</v>
      </c>
    </row>
    <row r="2152" spans="1:3" x14ac:dyDescent="0.25">
      <c r="A2152">
        <v>10840</v>
      </c>
      <c r="B2152">
        <v>468</v>
      </c>
      <c r="C2152" t="str">
        <f>VLOOKUP(Table_ExternalData_16[[#This Row],[ManufacturerId]],Blagovna!A:B,2,0)</f>
        <v>SBOX</v>
      </c>
    </row>
    <row r="2153" spans="1:3" x14ac:dyDescent="0.25">
      <c r="A2153">
        <v>12812</v>
      </c>
      <c r="B2153">
        <v>468</v>
      </c>
      <c r="C2153" t="str">
        <f>VLOOKUP(Table_ExternalData_16[[#This Row],[ManufacturerId]],Blagovna!A:B,2,0)</f>
        <v>SBOX</v>
      </c>
    </row>
    <row r="2154" spans="1:3" x14ac:dyDescent="0.25">
      <c r="A2154">
        <v>8995</v>
      </c>
      <c r="B2154">
        <v>464</v>
      </c>
      <c r="C2154" t="str">
        <f>VLOOKUP(Table_ExternalData_16[[#This Row],[ManufacturerId]],Blagovna!A:B,2,0)</f>
        <v>Rikomagic</v>
      </c>
    </row>
    <row r="2155" spans="1:3" x14ac:dyDescent="0.25">
      <c r="A2155">
        <v>7989</v>
      </c>
      <c r="B2155">
        <v>464</v>
      </c>
      <c r="C2155" t="str">
        <f>VLOOKUP(Table_ExternalData_16[[#This Row],[ManufacturerId]],Blagovna!A:B,2,0)</f>
        <v>Rikomagic</v>
      </c>
    </row>
    <row r="2156" spans="1:3" x14ac:dyDescent="0.25">
      <c r="A2156">
        <v>10916</v>
      </c>
      <c r="B2156">
        <v>464</v>
      </c>
      <c r="C2156" t="str">
        <f>VLOOKUP(Table_ExternalData_16[[#This Row],[ManufacturerId]],Blagovna!A:B,2,0)</f>
        <v>Rikomagic</v>
      </c>
    </row>
    <row r="2157" spans="1:3" x14ac:dyDescent="0.25">
      <c r="A2157">
        <v>7940</v>
      </c>
      <c r="B2157">
        <v>449</v>
      </c>
      <c r="C2157" t="str">
        <f>VLOOKUP(Table_ExternalData_16[[#This Row],[ManufacturerId]],Blagovna!A:B,2,0)</f>
        <v>Logitech</v>
      </c>
    </row>
    <row r="2158" spans="1:3" x14ac:dyDescent="0.25">
      <c r="A2158">
        <v>9212</v>
      </c>
      <c r="B2158">
        <v>449</v>
      </c>
      <c r="C2158" t="str">
        <f>VLOOKUP(Table_ExternalData_16[[#This Row],[ManufacturerId]],Blagovna!A:B,2,0)</f>
        <v>Logitech</v>
      </c>
    </row>
    <row r="2159" spans="1:3" x14ac:dyDescent="0.25">
      <c r="A2159">
        <v>9213</v>
      </c>
      <c r="B2159">
        <v>449</v>
      </c>
      <c r="C2159" t="str">
        <f>VLOOKUP(Table_ExternalData_16[[#This Row],[ManufacturerId]],Blagovna!A:B,2,0)</f>
        <v>Logitech</v>
      </c>
    </row>
    <row r="2160" spans="1:3" x14ac:dyDescent="0.25">
      <c r="A2160">
        <v>9223</v>
      </c>
      <c r="B2160">
        <v>449</v>
      </c>
      <c r="C2160" t="str">
        <f>VLOOKUP(Table_ExternalData_16[[#This Row],[ManufacturerId]],Blagovna!A:B,2,0)</f>
        <v>Logitech</v>
      </c>
    </row>
    <row r="2161" spans="1:3" x14ac:dyDescent="0.25">
      <c r="A2161">
        <v>7934</v>
      </c>
      <c r="B2161">
        <v>449</v>
      </c>
      <c r="C2161" t="str">
        <f>VLOOKUP(Table_ExternalData_16[[#This Row],[ManufacturerId]],Blagovna!A:B,2,0)</f>
        <v>Logitech</v>
      </c>
    </row>
    <row r="2162" spans="1:3" x14ac:dyDescent="0.25">
      <c r="A2162">
        <v>7926</v>
      </c>
      <c r="B2162">
        <v>449</v>
      </c>
      <c r="C2162" t="str">
        <f>VLOOKUP(Table_ExternalData_16[[#This Row],[ManufacturerId]],Blagovna!A:B,2,0)</f>
        <v>Logitech</v>
      </c>
    </row>
    <row r="2163" spans="1:3" x14ac:dyDescent="0.25">
      <c r="A2163">
        <v>9080</v>
      </c>
      <c r="B2163">
        <v>449</v>
      </c>
      <c r="C2163" t="str">
        <f>VLOOKUP(Table_ExternalData_16[[#This Row],[ManufacturerId]],Blagovna!A:B,2,0)</f>
        <v>Logitech</v>
      </c>
    </row>
    <row r="2164" spans="1:3" x14ac:dyDescent="0.25">
      <c r="A2164">
        <v>7929</v>
      </c>
      <c r="B2164">
        <v>449</v>
      </c>
      <c r="C2164" t="str">
        <f>VLOOKUP(Table_ExternalData_16[[#This Row],[ManufacturerId]],Blagovna!A:B,2,0)</f>
        <v>Logitech</v>
      </c>
    </row>
    <row r="2165" spans="1:3" x14ac:dyDescent="0.25">
      <c r="A2165">
        <v>7941</v>
      </c>
      <c r="B2165">
        <v>449</v>
      </c>
      <c r="C2165" t="str">
        <f>VLOOKUP(Table_ExternalData_16[[#This Row],[ManufacturerId]],Blagovna!A:B,2,0)</f>
        <v>Logitech</v>
      </c>
    </row>
    <row r="2166" spans="1:3" x14ac:dyDescent="0.25">
      <c r="A2166">
        <v>7928</v>
      </c>
      <c r="B2166">
        <v>449</v>
      </c>
      <c r="C2166" t="str">
        <f>VLOOKUP(Table_ExternalData_16[[#This Row],[ManufacturerId]],Blagovna!A:B,2,0)</f>
        <v>Logitech</v>
      </c>
    </row>
    <row r="2167" spans="1:3" x14ac:dyDescent="0.25">
      <c r="A2167">
        <v>9214</v>
      </c>
      <c r="B2167">
        <v>449</v>
      </c>
      <c r="C2167" t="str">
        <f>VLOOKUP(Table_ExternalData_16[[#This Row],[ManufacturerId]],Blagovna!A:B,2,0)</f>
        <v>Logitech</v>
      </c>
    </row>
    <row r="2168" spans="1:3" x14ac:dyDescent="0.25">
      <c r="A2168">
        <v>11070</v>
      </c>
      <c r="B2168">
        <v>449</v>
      </c>
      <c r="C2168" t="str">
        <f>VLOOKUP(Table_ExternalData_16[[#This Row],[ManufacturerId]],Blagovna!A:B,2,0)</f>
        <v>Logitech</v>
      </c>
    </row>
    <row r="2169" spans="1:3" x14ac:dyDescent="0.25">
      <c r="A2169">
        <v>9215</v>
      </c>
      <c r="B2169">
        <v>449</v>
      </c>
      <c r="C2169" t="str">
        <f>VLOOKUP(Table_ExternalData_16[[#This Row],[ManufacturerId]],Blagovna!A:B,2,0)</f>
        <v>Logitech</v>
      </c>
    </row>
    <row r="2170" spans="1:3" x14ac:dyDescent="0.25">
      <c r="A2170">
        <v>10157</v>
      </c>
      <c r="B2170">
        <v>449</v>
      </c>
      <c r="C2170" t="str">
        <f>VLOOKUP(Table_ExternalData_16[[#This Row],[ManufacturerId]],Blagovna!A:B,2,0)</f>
        <v>Logitech</v>
      </c>
    </row>
    <row r="2171" spans="1:3" x14ac:dyDescent="0.25">
      <c r="A2171">
        <v>9220</v>
      </c>
      <c r="B2171">
        <v>449</v>
      </c>
      <c r="C2171" t="str">
        <f>VLOOKUP(Table_ExternalData_16[[#This Row],[ManufacturerId]],Blagovna!A:B,2,0)</f>
        <v>Logitech</v>
      </c>
    </row>
    <row r="2172" spans="1:3" x14ac:dyDescent="0.25">
      <c r="A2172">
        <v>7922</v>
      </c>
      <c r="B2172">
        <v>449</v>
      </c>
      <c r="C2172" t="str">
        <f>VLOOKUP(Table_ExternalData_16[[#This Row],[ManufacturerId]],Blagovna!A:B,2,0)</f>
        <v>Logitech</v>
      </c>
    </row>
    <row r="2173" spans="1:3" x14ac:dyDescent="0.25">
      <c r="A2173">
        <v>10159</v>
      </c>
      <c r="B2173">
        <v>449</v>
      </c>
      <c r="C2173" t="str">
        <f>VLOOKUP(Table_ExternalData_16[[#This Row],[ManufacturerId]],Blagovna!A:B,2,0)</f>
        <v>Logitech</v>
      </c>
    </row>
    <row r="2174" spans="1:3" x14ac:dyDescent="0.25">
      <c r="A2174">
        <v>9110</v>
      </c>
      <c r="B2174">
        <v>449</v>
      </c>
      <c r="C2174" t="str">
        <f>VLOOKUP(Table_ExternalData_16[[#This Row],[ManufacturerId]],Blagovna!A:B,2,0)</f>
        <v>Logitech</v>
      </c>
    </row>
    <row r="2175" spans="1:3" x14ac:dyDescent="0.25">
      <c r="A2175">
        <v>9079</v>
      </c>
      <c r="B2175">
        <v>449</v>
      </c>
      <c r="C2175" t="str">
        <f>VLOOKUP(Table_ExternalData_16[[#This Row],[ManufacturerId]],Blagovna!A:B,2,0)</f>
        <v>Logitech</v>
      </c>
    </row>
    <row r="2176" spans="1:3" x14ac:dyDescent="0.25">
      <c r="A2176">
        <v>7930</v>
      </c>
      <c r="B2176">
        <v>449</v>
      </c>
      <c r="C2176" t="str">
        <f>VLOOKUP(Table_ExternalData_16[[#This Row],[ManufacturerId]],Blagovna!A:B,2,0)</f>
        <v>Logitech</v>
      </c>
    </row>
    <row r="2177" spans="1:3" x14ac:dyDescent="0.25">
      <c r="A2177">
        <v>7932</v>
      </c>
      <c r="B2177">
        <v>449</v>
      </c>
      <c r="C2177" t="str">
        <f>VLOOKUP(Table_ExternalData_16[[#This Row],[ManufacturerId]],Blagovna!A:B,2,0)</f>
        <v>Logitech</v>
      </c>
    </row>
    <row r="2178" spans="1:3" x14ac:dyDescent="0.25">
      <c r="A2178">
        <v>7925</v>
      </c>
      <c r="B2178">
        <v>449</v>
      </c>
      <c r="C2178" t="str">
        <f>VLOOKUP(Table_ExternalData_16[[#This Row],[ManufacturerId]],Blagovna!A:B,2,0)</f>
        <v>Logitech</v>
      </c>
    </row>
    <row r="2179" spans="1:3" x14ac:dyDescent="0.25">
      <c r="A2179">
        <v>12669</v>
      </c>
      <c r="B2179">
        <v>449</v>
      </c>
      <c r="C2179" t="str">
        <f>VLOOKUP(Table_ExternalData_16[[#This Row],[ManufacturerId]],Blagovna!A:B,2,0)</f>
        <v>Logitech</v>
      </c>
    </row>
    <row r="2180" spans="1:3" x14ac:dyDescent="0.25">
      <c r="A2180">
        <v>7935</v>
      </c>
      <c r="B2180">
        <v>449</v>
      </c>
      <c r="C2180" t="str">
        <f>VLOOKUP(Table_ExternalData_16[[#This Row],[ManufacturerId]],Blagovna!A:B,2,0)</f>
        <v>Logitech</v>
      </c>
    </row>
    <row r="2181" spans="1:3" x14ac:dyDescent="0.25">
      <c r="A2181">
        <v>12667</v>
      </c>
      <c r="B2181">
        <v>449</v>
      </c>
      <c r="C2181" t="str">
        <f>VLOOKUP(Table_ExternalData_16[[#This Row],[ManufacturerId]],Blagovna!A:B,2,0)</f>
        <v>Logitech</v>
      </c>
    </row>
    <row r="2182" spans="1:3" x14ac:dyDescent="0.25">
      <c r="A2182">
        <v>7927</v>
      </c>
      <c r="B2182">
        <v>449</v>
      </c>
      <c r="C2182" t="str">
        <f>VLOOKUP(Table_ExternalData_16[[#This Row],[ManufacturerId]],Blagovna!A:B,2,0)</f>
        <v>Logitech</v>
      </c>
    </row>
    <row r="2183" spans="1:3" x14ac:dyDescent="0.25">
      <c r="A2183">
        <v>9108</v>
      </c>
      <c r="B2183">
        <v>449</v>
      </c>
      <c r="C2183" t="str">
        <f>VLOOKUP(Table_ExternalData_16[[#This Row],[ManufacturerId]],Blagovna!A:B,2,0)</f>
        <v>Logitech</v>
      </c>
    </row>
    <row r="2184" spans="1:3" x14ac:dyDescent="0.25">
      <c r="A2184">
        <v>10155</v>
      </c>
      <c r="B2184">
        <v>449</v>
      </c>
      <c r="C2184" t="str">
        <f>VLOOKUP(Table_ExternalData_16[[#This Row],[ManufacturerId]],Blagovna!A:B,2,0)</f>
        <v>Logitech</v>
      </c>
    </row>
    <row r="2185" spans="1:3" x14ac:dyDescent="0.25">
      <c r="A2185">
        <v>10156</v>
      </c>
      <c r="B2185">
        <v>449</v>
      </c>
      <c r="C2185" t="str">
        <f>VLOOKUP(Table_ExternalData_16[[#This Row],[ManufacturerId]],Blagovna!A:B,2,0)</f>
        <v>Logitech</v>
      </c>
    </row>
    <row r="2186" spans="1:3" x14ac:dyDescent="0.25">
      <c r="A2186">
        <v>10158</v>
      </c>
      <c r="B2186">
        <v>449</v>
      </c>
      <c r="C2186" t="str">
        <f>VLOOKUP(Table_ExternalData_16[[#This Row],[ManufacturerId]],Blagovna!A:B,2,0)</f>
        <v>Logitech</v>
      </c>
    </row>
    <row r="2187" spans="1:3" x14ac:dyDescent="0.25">
      <c r="A2187">
        <v>9111</v>
      </c>
      <c r="B2187">
        <v>449</v>
      </c>
      <c r="C2187" t="str">
        <f>VLOOKUP(Table_ExternalData_16[[#This Row],[ManufacturerId]],Blagovna!A:B,2,0)</f>
        <v>Logitech</v>
      </c>
    </row>
    <row r="2188" spans="1:3" x14ac:dyDescent="0.25">
      <c r="A2188">
        <v>6062</v>
      </c>
      <c r="B2188">
        <v>449</v>
      </c>
      <c r="C2188" t="str">
        <f>VLOOKUP(Table_ExternalData_16[[#This Row],[ManufacturerId]],Blagovna!A:B,2,0)</f>
        <v>Logitech</v>
      </c>
    </row>
    <row r="2189" spans="1:3" x14ac:dyDescent="0.25">
      <c r="A2189">
        <v>9222</v>
      </c>
      <c r="B2189">
        <v>449</v>
      </c>
      <c r="C2189" t="str">
        <f>VLOOKUP(Table_ExternalData_16[[#This Row],[ManufacturerId]],Blagovna!A:B,2,0)</f>
        <v>Logitech</v>
      </c>
    </row>
    <row r="2190" spans="1:3" x14ac:dyDescent="0.25">
      <c r="A2190">
        <v>7923</v>
      </c>
      <c r="B2190">
        <v>449</v>
      </c>
      <c r="C2190" t="str">
        <f>VLOOKUP(Table_ExternalData_16[[#This Row],[ManufacturerId]],Blagovna!A:B,2,0)</f>
        <v>Logitech</v>
      </c>
    </row>
    <row r="2191" spans="1:3" x14ac:dyDescent="0.25">
      <c r="A2191">
        <v>12381</v>
      </c>
      <c r="B2191">
        <v>449</v>
      </c>
      <c r="C2191" t="str">
        <f>VLOOKUP(Table_ExternalData_16[[#This Row],[ManufacturerId]],Blagovna!A:B,2,0)</f>
        <v>Logitech</v>
      </c>
    </row>
    <row r="2192" spans="1:3" x14ac:dyDescent="0.25">
      <c r="A2192">
        <v>12380</v>
      </c>
      <c r="B2192">
        <v>449</v>
      </c>
      <c r="C2192" t="str">
        <f>VLOOKUP(Table_ExternalData_16[[#This Row],[ManufacturerId]],Blagovna!A:B,2,0)</f>
        <v>Logitech</v>
      </c>
    </row>
    <row r="2193" spans="1:3" x14ac:dyDescent="0.25">
      <c r="A2193">
        <v>12666</v>
      </c>
      <c r="B2193">
        <v>449</v>
      </c>
      <c r="C2193" t="str">
        <f>VLOOKUP(Table_ExternalData_16[[#This Row],[ManufacturerId]],Blagovna!A:B,2,0)</f>
        <v>Logitech</v>
      </c>
    </row>
    <row r="2194" spans="1:3" x14ac:dyDescent="0.25">
      <c r="A2194">
        <v>7939</v>
      </c>
      <c r="B2194">
        <v>449</v>
      </c>
      <c r="C2194" t="str">
        <f>VLOOKUP(Table_ExternalData_16[[#This Row],[ManufacturerId]],Blagovna!A:B,2,0)</f>
        <v>Logitech</v>
      </c>
    </row>
    <row r="2195" spans="1:3" x14ac:dyDescent="0.25">
      <c r="A2195">
        <v>11073</v>
      </c>
      <c r="B2195">
        <v>449</v>
      </c>
      <c r="C2195" t="str">
        <f>VLOOKUP(Table_ExternalData_16[[#This Row],[ManufacturerId]],Blagovna!A:B,2,0)</f>
        <v>Logitech</v>
      </c>
    </row>
    <row r="2196" spans="1:3" x14ac:dyDescent="0.25">
      <c r="A2196">
        <v>12673</v>
      </c>
      <c r="B2196">
        <v>449</v>
      </c>
      <c r="C2196" t="str">
        <f>VLOOKUP(Table_ExternalData_16[[#This Row],[ManufacturerId]],Blagovna!A:B,2,0)</f>
        <v>Logitech</v>
      </c>
    </row>
    <row r="2197" spans="1:3" x14ac:dyDescent="0.25">
      <c r="A2197">
        <v>12382</v>
      </c>
      <c r="B2197">
        <v>449</v>
      </c>
      <c r="C2197" t="str">
        <f>VLOOKUP(Table_ExternalData_16[[#This Row],[ManufacturerId]],Blagovna!A:B,2,0)</f>
        <v>Logitech</v>
      </c>
    </row>
    <row r="2198" spans="1:3" x14ac:dyDescent="0.25">
      <c r="A2198">
        <v>12678</v>
      </c>
      <c r="B2198">
        <v>449</v>
      </c>
      <c r="C2198" t="str">
        <f>VLOOKUP(Table_ExternalData_16[[#This Row],[ManufacturerId]],Blagovna!A:B,2,0)</f>
        <v>Logitech</v>
      </c>
    </row>
    <row r="2199" spans="1:3" x14ac:dyDescent="0.25">
      <c r="A2199">
        <v>12837</v>
      </c>
      <c r="B2199">
        <v>449</v>
      </c>
      <c r="C2199" t="str">
        <f>VLOOKUP(Table_ExternalData_16[[#This Row],[ManufacturerId]],Blagovna!A:B,2,0)</f>
        <v>Logitech</v>
      </c>
    </row>
    <row r="2200" spans="1:3" x14ac:dyDescent="0.25">
      <c r="A2200">
        <v>7160</v>
      </c>
      <c r="B2200">
        <v>442</v>
      </c>
      <c r="C2200" t="str">
        <f>VLOOKUP(Table_ExternalData_16[[#This Row],[ManufacturerId]],Blagovna!A:B,2,0)</f>
        <v>KELine</v>
      </c>
    </row>
    <row r="2201" spans="1:3" x14ac:dyDescent="0.25">
      <c r="A2201">
        <v>7150</v>
      </c>
      <c r="B2201">
        <v>442</v>
      </c>
      <c r="C2201" t="str">
        <f>VLOOKUP(Table_ExternalData_16[[#This Row],[ManufacturerId]],Blagovna!A:B,2,0)</f>
        <v>KELine</v>
      </c>
    </row>
    <row r="2202" spans="1:3" x14ac:dyDescent="0.25">
      <c r="A2202">
        <v>7159</v>
      </c>
      <c r="B2202">
        <v>442</v>
      </c>
      <c r="C2202" t="str">
        <f>VLOOKUP(Table_ExternalData_16[[#This Row],[ManufacturerId]],Blagovna!A:B,2,0)</f>
        <v>KELine</v>
      </c>
    </row>
    <row r="2203" spans="1:3" x14ac:dyDescent="0.25">
      <c r="A2203">
        <v>7183</v>
      </c>
      <c r="B2203">
        <v>442</v>
      </c>
      <c r="C2203" t="str">
        <f>VLOOKUP(Table_ExternalData_16[[#This Row],[ManufacturerId]],Blagovna!A:B,2,0)</f>
        <v>KELine</v>
      </c>
    </row>
    <row r="2204" spans="1:3" x14ac:dyDescent="0.25">
      <c r="A2204">
        <v>8108</v>
      </c>
      <c r="B2204">
        <v>442</v>
      </c>
      <c r="C2204" t="str">
        <f>VLOOKUP(Table_ExternalData_16[[#This Row],[ManufacturerId]],Blagovna!A:B,2,0)</f>
        <v>KELine</v>
      </c>
    </row>
    <row r="2205" spans="1:3" x14ac:dyDescent="0.25">
      <c r="A2205">
        <v>8115</v>
      </c>
      <c r="B2205">
        <v>442</v>
      </c>
      <c r="C2205" t="str">
        <f>VLOOKUP(Table_ExternalData_16[[#This Row],[ManufacturerId]],Blagovna!A:B,2,0)</f>
        <v>KELine</v>
      </c>
    </row>
    <row r="2206" spans="1:3" x14ac:dyDescent="0.25">
      <c r="A2206">
        <v>8105</v>
      </c>
      <c r="B2206">
        <v>442</v>
      </c>
      <c r="C2206" t="str">
        <f>VLOOKUP(Table_ExternalData_16[[#This Row],[ManufacturerId]],Blagovna!A:B,2,0)</f>
        <v>KELine</v>
      </c>
    </row>
    <row r="2207" spans="1:3" x14ac:dyDescent="0.25">
      <c r="A2207">
        <v>8095</v>
      </c>
      <c r="B2207">
        <v>442</v>
      </c>
      <c r="C2207" t="str">
        <f>VLOOKUP(Table_ExternalData_16[[#This Row],[ManufacturerId]],Blagovna!A:B,2,0)</f>
        <v>KELine</v>
      </c>
    </row>
    <row r="2208" spans="1:3" x14ac:dyDescent="0.25">
      <c r="A2208">
        <v>9925</v>
      </c>
      <c r="B2208">
        <v>442</v>
      </c>
      <c r="C2208" t="str">
        <f>VLOOKUP(Table_ExternalData_16[[#This Row],[ManufacturerId]],Blagovna!A:B,2,0)</f>
        <v>KELine</v>
      </c>
    </row>
    <row r="2209" spans="1:3" x14ac:dyDescent="0.25">
      <c r="A2209">
        <v>9939</v>
      </c>
      <c r="B2209">
        <v>442</v>
      </c>
      <c r="C2209" t="str">
        <f>VLOOKUP(Table_ExternalData_16[[#This Row],[ManufacturerId]],Blagovna!A:B,2,0)</f>
        <v>KELine</v>
      </c>
    </row>
    <row r="2210" spans="1:3" x14ac:dyDescent="0.25">
      <c r="A2210">
        <v>7761</v>
      </c>
      <c r="B2210">
        <v>442</v>
      </c>
      <c r="C2210" t="str">
        <f>VLOOKUP(Table_ExternalData_16[[#This Row],[ManufacturerId]],Blagovna!A:B,2,0)</f>
        <v>KELine</v>
      </c>
    </row>
    <row r="2211" spans="1:3" x14ac:dyDescent="0.25">
      <c r="A2211">
        <v>7748</v>
      </c>
      <c r="B2211">
        <v>442</v>
      </c>
      <c r="C2211" t="str">
        <f>VLOOKUP(Table_ExternalData_16[[#This Row],[ManufacturerId]],Blagovna!A:B,2,0)</f>
        <v>KELine</v>
      </c>
    </row>
    <row r="2212" spans="1:3" x14ac:dyDescent="0.25">
      <c r="A2212">
        <v>7779</v>
      </c>
      <c r="B2212">
        <v>442</v>
      </c>
      <c r="C2212" t="str">
        <f>VLOOKUP(Table_ExternalData_16[[#This Row],[ManufacturerId]],Blagovna!A:B,2,0)</f>
        <v>KELine</v>
      </c>
    </row>
    <row r="2213" spans="1:3" x14ac:dyDescent="0.25">
      <c r="A2213">
        <v>7763</v>
      </c>
      <c r="B2213">
        <v>442</v>
      </c>
      <c r="C2213" t="str">
        <f>VLOOKUP(Table_ExternalData_16[[#This Row],[ManufacturerId]],Blagovna!A:B,2,0)</f>
        <v>KELine</v>
      </c>
    </row>
    <row r="2214" spans="1:3" x14ac:dyDescent="0.25">
      <c r="A2214">
        <v>7766</v>
      </c>
      <c r="B2214">
        <v>442</v>
      </c>
      <c r="C2214" t="str">
        <f>VLOOKUP(Table_ExternalData_16[[#This Row],[ManufacturerId]],Blagovna!A:B,2,0)</f>
        <v>KELine</v>
      </c>
    </row>
    <row r="2215" spans="1:3" x14ac:dyDescent="0.25">
      <c r="A2215">
        <v>8199</v>
      </c>
      <c r="B2215">
        <v>442</v>
      </c>
      <c r="C2215" t="str">
        <f>VLOOKUP(Table_ExternalData_16[[#This Row],[ManufacturerId]],Blagovna!A:B,2,0)</f>
        <v>KELine</v>
      </c>
    </row>
    <row r="2216" spans="1:3" x14ac:dyDescent="0.25">
      <c r="A2216">
        <v>10112</v>
      </c>
      <c r="B2216">
        <v>442</v>
      </c>
      <c r="C2216" t="str">
        <f>VLOOKUP(Table_ExternalData_16[[#This Row],[ManufacturerId]],Blagovna!A:B,2,0)</f>
        <v>KELine</v>
      </c>
    </row>
    <row r="2217" spans="1:3" x14ac:dyDescent="0.25">
      <c r="A2217">
        <v>8117</v>
      </c>
      <c r="B2217">
        <v>442</v>
      </c>
      <c r="C2217" t="str">
        <f>VLOOKUP(Table_ExternalData_16[[#This Row],[ManufacturerId]],Blagovna!A:B,2,0)</f>
        <v>KELine</v>
      </c>
    </row>
    <row r="2218" spans="1:3" x14ac:dyDescent="0.25">
      <c r="A2218">
        <v>8092</v>
      </c>
      <c r="B2218">
        <v>442</v>
      </c>
      <c r="C2218" t="str">
        <f>VLOOKUP(Table_ExternalData_16[[#This Row],[ManufacturerId]],Blagovna!A:B,2,0)</f>
        <v>KELine</v>
      </c>
    </row>
    <row r="2219" spans="1:3" x14ac:dyDescent="0.25">
      <c r="A2219">
        <v>8248</v>
      </c>
      <c r="B2219">
        <v>442</v>
      </c>
      <c r="C2219" t="str">
        <f>VLOOKUP(Table_ExternalData_16[[#This Row],[ManufacturerId]],Blagovna!A:B,2,0)</f>
        <v>KELine</v>
      </c>
    </row>
    <row r="2220" spans="1:3" x14ac:dyDescent="0.25">
      <c r="A2220">
        <v>7784</v>
      </c>
      <c r="B2220">
        <v>442</v>
      </c>
      <c r="C2220" t="str">
        <f>VLOOKUP(Table_ExternalData_16[[#This Row],[ManufacturerId]],Blagovna!A:B,2,0)</f>
        <v>KELine</v>
      </c>
    </row>
    <row r="2221" spans="1:3" x14ac:dyDescent="0.25">
      <c r="A2221">
        <v>8371</v>
      </c>
      <c r="B2221">
        <v>442</v>
      </c>
      <c r="C2221" t="str">
        <f>VLOOKUP(Table_ExternalData_16[[#This Row],[ManufacturerId]],Blagovna!A:B,2,0)</f>
        <v>KELine</v>
      </c>
    </row>
    <row r="2222" spans="1:3" x14ac:dyDescent="0.25">
      <c r="A2222">
        <v>8291</v>
      </c>
      <c r="B2222">
        <v>442</v>
      </c>
      <c r="C2222" t="str">
        <f>VLOOKUP(Table_ExternalData_16[[#This Row],[ManufacturerId]],Blagovna!A:B,2,0)</f>
        <v>KELine</v>
      </c>
    </row>
    <row r="2223" spans="1:3" x14ac:dyDescent="0.25">
      <c r="A2223">
        <v>8784</v>
      </c>
      <c r="B2223">
        <v>442</v>
      </c>
      <c r="C2223" t="str">
        <f>VLOOKUP(Table_ExternalData_16[[#This Row],[ManufacturerId]],Blagovna!A:B,2,0)</f>
        <v>KELine</v>
      </c>
    </row>
    <row r="2224" spans="1:3" x14ac:dyDescent="0.25">
      <c r="A2224">
        <v>8088</v>
      </c>
      <c r="B2224">
        <v>442</v>
      </c>
      <c r="C2224" t="str">
        <f>VLOOKUP(Table_ExternalData_16[[#This Row],[ManufacturerId]],Blagovna!A:B,2,0)</f>
        <v>KELine</v>
      </c>
    </row>
    <row r="2225" spans="1:3" x14ac:dyDescent="0.25">
      <c r="A2225">
        <v>7781</v>
      </c>
      <c r="B2225">
        <v>442</v>
      </c>
      <c r="C2225" t="str">
        <f>VLOOKUP(Table_ExternalData_16[[#This Row],[ManufacturerId]],Blagovna!A:B,2,0)</f>
        <v>KELine</v>
      </c>
    </row>
    <row r="2226" spans="1:3" x14ac:dyDescent="0.25">
      <c r="A2226">
        <v>8288</v>
      </c>
      <c r="B2226">
        <v>442</v>
      </c>
      <c r="C2226" t="str">
        <f>VLOOKUP(Table_ExternalData_16[[#This Row],[ManufacturerId]],Blagovna!A:B,2,0)</f>
        <v>KELine</v>
      </c>
    </row>
    <row r="2227" spans="1:3" x14ac:dyDescent="0.25">
      <c r="A2227">
        <v>8087</v>
      </c>
      <c r="B2227">
        <v>442</v>
      </c>
      <c r="C2227" t="str">
        <f>VLOOKUP(Table_ExternalData_16[[#This Row],[ManufacturerId]],Blagovna!A:B,2,0)</f>
        <v>KELine</v>
      </c>
    </row>
    <row r="2228" spans="1:3" x14ac:dyDescent="0.25">
      <c r="A2228">
        <v>8408</v>
      </c>
      <c r="B2228">
        <v>442</v>
      </c>
      <c r="C2228" t="str">
        <f>VLOOKUP(Table_ExternalData_16[[#This Row],[ManufacturerId]],Blagovna!A:B,2,0)</f>
        <v>KELine</v>
      </c>
    </row>
    <row r="2229" spans="1:3" x14ac:dyDescent="0.25">
      <c r="A2229">
        <v>8411</v>
      </c>
      <c r="B2229">
        <v>442</v>
      </c>
      <c r="C2229" t="str">
        <f>VLOOKUP(Table_ExternalData_16[[#This Row],[ManufacturerId]],Blagovna!A:B,2,0)</f>
        <v>KELine</v>
      </c>
    </row>
    <row r="2230" spans="1:3" x14ac:dyDescent="0.25">
      <c r="A2230">
        <v>7185</v>
      </c>
      <c r="B2230">
        <v>442</v>
      </c>
      <c r="C2230" t="str">
        <f>VLOOKUP(Table_ExternalData_16[[#This Row],[ManufacturerId]],Blagovna!A:B,2,0)</f>
        <v>KELine</v>
      </c>
    </row>
    <row r="2231" spans="1:3" x14ac:dyDescent="0.25">
      <c r="A2231">
        <v>7756</v>
      </c>
      <c r="B2231">
        <v>442</v>
      </c>
      <c r="C2231" t="str">
        <f>VLOOKUP(Table_ExternalData_16[[#This Row],[ManufacturerId]],Blagovna!A:B,2,0)</f>
        <v>KELine</v>
      </c>
    </row>
    <row r="2232" spans="1:3" x14ac:dyDescent="0.25">
      <c r="A2232">
        <v>8410</v>
      </c>
      <c r="B2232">
        <v>442</v>
      </c>
      <c r="C2232" t="str">
        <f>VLOOKUP(Table_ExternalData_16[[#This Row],[ManufacturerId]],Blagovna!A:B,2,0)</f>
        <v>KELine</v>
      </c>
    </row>
    <row r="2233" spans="1:3" x14ac:dyDescent="0.25">
      <c r="A2233">
        <v>8247</v>
      </c>
      <c r="B2233">
        <v>442</v>
      </c>
      <c r="C2233" t="str">
        <f>VLOOKUP(Table_ExternalData_16[[#This Row],[ManufacturerId]],Blagovna!A:B,2,0)</f>
        <v>KELine</v>
      </c>
    </row>
    <row r="2234" spans="1:3" x14ac:dyDescent="0.25">
      <c r="A2234">
        <v>8731</v>
      </c>
      <c r="B2234">
        <v>442</v>
      </c>
      <c r="C2234" t="str">
        <f>VLOOKUP(Table_ExternalData_16[[#This Row],[ManufacturerId]],Blagovna!A:B,2,0)</f>
        <v>KELine</v>
      </c>
    </row>
    <row r="2235" spans="1:3" x14ac:dyDescent="0.25">
      <c r="A2235">
        <v>8409</v>
      </c>
      <c r="B2235">
        <v>442</v>
      </c>
      <c r="C2235" t="str">
        <f>VLOOKUP(Table_ExternalData_16[[#This Row],[ManufacturerId]],Blagovna!A:B,2,0)</f>
        <v>KELine</v>
      </c>
    </row>
    <row r="2236" spans="1:3" x14ac:dyDescent="0.25">
      <c r="A2236">
        <v>9952</v>
      </c>
      <c r="B2236">
        <v>442</v>
      </c>
      <c r="C2236" t="str">
        <f>VLOOKUP(Table_ExternalData_16[[#This Row],[ManufacturerId]],Blagovna!A:B,2,0)</f>
        <v>KELine</v>
      </c>
    </row>
    <row r="2237" spans="1:3" x14ac:dyDescent="0.25">
      <c r="A2237">
        <v>9855</v>
      </c>
      <c r="B2237">
        <v>442</v>
      </c>
      <c r="C2237" t="str">
        <f>VLOOKUP(Table_ExternalData_16[[#This Row],[ManufacturerId]],Blagovna!A:B,2,0)</f>
        <v>KELine</v>
      </c>
    </row>
    <row r="2238" spans="1:3" x14ac:dyDescent="0.25">
      <c r="A2238">
        <v>10114</v>
      </c>
      <c r="B2238">
        <v>442</v>
      </c>
      <c r="C2238" t="str">
        <f>VLOOKUP(Table_ExternalData_16[[#This Row],[ManufacturerId]],Blagovna!A:B,2,0)</f>
        <v>KELine</v>
      </c>
    </row>
    <row r="2239" spans="1:3" x14ac:dyDescent="0.25">
      <c r="A2239">
        <v>8407</v>
      </c>
      <c r="B2239">
        <v>442</v>
      </c>
      <c r="C2239" t="str">
        <f>VLOOKUP(Table_ExternalData_16[[#This Row],[ManufacturerId]],Blagovna!A:B,2,0)</f>
        <v>KELine</v>
      </c>
    </row>
    <row r="2240" spans="1:3" x14ac:dyDescent="0.25">
      <c r="A2240">
        <v>8198</v>
      </c>
      <c r="B2240">
        <v>442</v>
      </c>
      <c r="C2240" t="str">
        <f>VLOOKUP(Table_ExternalData_16[[#This Row],[ManufacturerId]],Blagovna!A:B,2,0)</f>
        <v>KELine</v>
      </c>
    </row>
    <row r="2241" spans="1:3" x14ac:dyDescent="0.25">
      <c r="A2241">
        <v>9829</v>
      </c>
      <c r="B2241">
        <v>442</v>
      </c>
      <c r="C2241" t="str">
        <f>VLOOKUP(Table_ExternalData_16[[#This Row],[ManufacturerId]],Blagovna!A:B,2,0)</f>
        <v>KELine</v>
      </c>
    </row>
    <row r="2242" spans="1:3" x14ac:dyDescent="0.25">
      <c r="A2242">
        <v>9842</v>
      </c>
      <c r="B2242">
        <v>442</v>
      </c>
      <c r="C2242" t="str">
        <f>VLOOKUP(Table_ExternalData_16[[#This Row],[ManufacturerId]],Blagovna!A:B,2,0)</f>
        <v>KELine</v>
      </c>
    </row>
    <row r="2243" spans="1:3" x14ac:dyDescent="0.25">
      <c r="A2243">
        <v>8714</v>
      </c>
      <c r="B2243">
        <v>442</v>
      </c>
      <c r="C2243" t="str">
        <f>VLOOKUP(Table_ExternalData_16[[#This Row],[ManufacturerId]],Blagovna!A:B,2,0)</f>
        <v>KELine</v>
      </c>
    </row>
    <row r="2244" spans="1:3" x14ac:dyDescent="0.25">
      <c r="A2244">
        <v>8244</v>
      </c>
      <c r="B2244">
        <v>442</v>
      </c>
      <c r="C2244" t="str">
        <f>VLOOKUP(Table_ExternalData_16[[#This Row],[ManufacturerId]],Blagovna!A:B,2,0)</f>
        <v>KELine</v>
      </c>
    </row>
    <row r="2245" spans="1:3" x14ac:dyDescent="0.25">
      <c r="A2245">
        <v>8406</v>
      </c>
      <c r="B2245">
        <v>442</v>
      </c>
      <c r="C2245" t="str">
        <f>VLOOKUP(Table_ExternalData_16[[#This Row],[ManufacturerId]],Blagovna!A:B,2,0)</f>
        <v>KELine</v>
      </c>
    </row>
    <row r="2246" spans="1:3" x14ac:dyDescent="0.25">
      <c r="A2246">
        <v>8197</v>
      </c>
      <c r="B2246">
        <v>442</v>
      </c>
      <c r="C2246" t="str">
        <f>VLOOKUP(Table_ExternalData_16[[#This Row],[ManufacturerId]],Blagovna!A:B,2,0)</f>
        <v>KELine</v>
      </c>
    </row>
    <row r="2247" spans="1:3" x14ac:dyDescent="0.25">
      <c r="A2247">
        <v>8658</v>
      </c>
      <c r="B2247">
        <v>442</v>
      </c>
      <c r="C2247" t="str">
        <f>VLOOKUP(Table_ExternalData_16[[#This Row],[ManufacturerId]],Blagovna!A:B,2,0)</f>
        <v>KELine</v>
      </c>
    </row>
    <row r="2248" spans="1:3" x14ac:dyDescent="0.25">
      <c r="A2248">
        <v>8722</v>
      </c>
      <c r="B2248">
        <v>442</v>
      </c>
      <c r="C2248" t="str">
        <f>VLOOKUP(Table_ExternalData_16[[#This Row],[ManufacturerId]],Blagovna!A:B,2,0)</f>
        <v>KELine</v>
      </c>
    </row>
    <row r="2249" spans="1:3" x14ac:dyDescent="0.25">
      <c r="A2249">
        <v>10115</v>
      </c>
      <c r="B2249">
        <v>442</v>
      </c>
      <c r="C2249" t="str">
        <f>VLOOKUP(Table_ExternalData_16[[#This Row],[ManufacturerId]],Blagovna!A:B,2,0)</f>
        <v>KELine</v>
      </c>
    </row>
    <row r="2250" spans="1:3" x14ac:dyDescent="0.25">
      <c r="A2250">
        <v>8780</v>
      </c>
      <c r="B2250">
        <v>442</v>
      </c>
      <c r="C2250" t="str">
        <f>VLOOKUP(Table_ExternalData_16[[#This Row],[ManufacturerId]],Blagovna!A:B,2,0)</f>
        <v>KELine</v>
      </c>
    </row>
    <row r="2251" spans="1:3" x14ac:dyDescent="0.25">
      <c r="A2251">
        <v>8674</v>
      </c>
      <c r="B2251">
        <v>442</v>
      </c>
      <c r="C2251" t="str">
        <f>VLOOKUP(Table_ExternalData_16[[#This Row],[ManufacturerId]],Blagovna!A:B,2,0)</f>
        <v>KELine</v>
      </c>
    </row>
    <row r="2252" spans="1:3" x14ac:dyDescent="0.25">
      <c r="A2252">
        <v>8666</v>
      </c>
      <c r="B2252">
        <v>442</v>
      </c>
      <c r="C2252" t="str">
        <f>VLOOKUP(Table_ExternalData_16[[#This Row],[ManufacturerId]],Blagovna!A:B,2,0)</f>
        <v>KELine</v>
      </c>
    </row>
    <row r="2253" spans="1:3" x14ac:dyDescent="0.25">
      <c r="A2253">
        <v>8792</v>
      </c>
      <c r="B2253">
        <v>442</v>
      </c>
      <c r="C2253" t="str">
        <f>VLOOKUP(Table_ExternalData_16[[#This Row],[ManufacturerId]],Blagovna!A:B,2,0)</f>
        <v>KELine</v>
      </c>
    </row>
    <row r="2254" spans="1:3" x14ac:dyDescent="0.25">
      <c r="A2254">
        <v>12299</v>
      </c>
      <c r="B2254">
        <v>437</v>
      </c>
      <c r="C2254" t="str">
        <f>VLOOKUP(Table_ExternalData_16[[#This Row],[ManufacturerId]],Blagovna!A:B,2,0)</f>
        <v>HiLook</v>
      </c>
    </row>
    <row r="2255" spans="1:3" x14ac:dyDescent="0.25">
      <c r="A2255">
        <v>10891</v>
      </c>
      <c r="B2255">
        <v>437</v>
      </c>
      <c r="C2255" t="str">
        <f>VLOOKUP(Table_ExternalData_16[[#This Row],[ManufacturerId]],Blagovna!A:B,2,0)</f>
        <v>HiLook</v>
      </c>
    </row>
    <row r="2256" spans="1:3" x14ac:dyDescent="0.25">
      <c r="A2256">
        <v>5960</v>
      </c>
      <c r="B2256">
        <v>712</v>
      </c>
      <c r="C2256" t="str">
        <f>VLOOKUP(Table_ExternalData_16[[#This Row],[ManufacturerId]],Blagovna!A:B,2,0)</f>
        <v>Tech-Trade</v>
      </c>
    </row>
    <row r="2257" spans="1:3" x14ac:dyDescent="0.25">
      <c r="A2257">
        <v>5961</v>
      </c>
      <c r="B2257">
        <v>712</v>
      </c>
      <c r="C2257" t="str">
        <f>VLOOKUP(Table_ExternalData_16[[#This Row],[ManufacturerId]],Blagovna!A:B,2,0)</f>
        <v>Tech-Trade</v>
      </c>
    </row>
    <row r="2258" spans="1:3" x14ac:dyDescent="0.25">
      <c r="A2258">
        <v>7375</v>
      </c>
      <c r="B2258">
        <v>712</v>
      </c>
      <c r="C2258" t="str">
        <f>VLOOKUP(Table_ExternalData_16[[#This Row],[ManufacturerId]],Blagovna!A:B,2,0)</f>
        <v>Tech-Trade</v>
      </c>
    </row>
    <row r="2259" spans="1:3" x14ac:dyDescent="0.25">
      <c r="A2259">
        <v>7376</v>
      </c>
      <c r="B2259">
        <v>712</v>
      </c>
      <c r="C2259" t="str">
        <f>VLOOKUP(Table_ExternalData_16[[#This Row],[ManufacturerId]],Blagovna!A:B,2,0)</f>
        <v>Tech-Trade</v>
      </c>
    </row>
    <row r="2260" spans="1:3" x14ac:dyDescent="0.25">
      <c r="A2260">
        <v>7732</v>
      </c>
      <c r="B2260">
        <v>712</v>
      </c>
      <c r="C2260" t="str">
        <f>VLOOKUP(Table_ExternalData_16[[#This Row],[ManufacturerId]],Blagovna!A:B,2,0)</f>
        <v>Tech-Trade</v>
      </c>
    </row>
    <row r="2261" spans="1:3" x14ac:dyDescent="0.25">
      <c r="A2261">
        <v>7733</v>
      </c>
      <c r="B2261">
        <v>712</v>
      </c>
      <c r="C2261" t="str">
        <f>VLOOKUP(Table_ExternalData_16[[#This Row],[ManufacturerId]],Blagovna!A:B,2,0)</f>
        <v>Tech-Trade</v>
      </c>
    </row>
    <row r="2262" spans="1:3" x14ac:dyDescent="0.25">
      <c r="A2262">
        <v>7737</v>
      </c>
      <c r="B2262">
        <v>712</v>
      </c>
      <c r="C2262" t="str">
        <f>VLOOKUP(Table_ExternalData_16[[#This Row],[ManufacturerId]],Blagovna!A:B,2,0)</f>
        <v>Tech-Trade</v>
      </c>
    </row>
    <row r="2263" spans="1:3" x14ac:dyDescent="0.25">
      <c r="A2263">
        <v>7738</v>
      </c>
      <c r="B2263">
        <v>712</v>
      </c>
      <c r="C2263" t="str">
        <f>VLOOKUP(Table_ExternalData_16[[#This Row],[ManufacturerId]],Blagovna!A:B,2,0)</f>
        <v>Tech-Trade</v>
      </c>
    </row>
    <row r="2264" spans="1:3" x14ac:dyDescent="0.25">
      <c r="A2264">
        <v>7740</v>
      </c>
      <c r="B2264">
        <v>712</v>
      </c>
      <c r="C2264" t="str">
        <f>VLOOKUP(Table_ExternalData_16[[#This Row],[ManufacturerId]],Blagovna!A:B,2,0)</f>
        <v>Tech-Trade</v>
      </c>
    </row>
    <row r="2265" spans="1:3" x14ac:dyDescent="0.25">
      <c r="A2265">
        <v>7741</v>
      </c>
      <c r="B2265">
        <v>712</v>
      </c>
      <c r="C2265" t="str">
        <f>VLOOKUP(Table_ExternalData_16[[#This Row],[ManufacturerId]],Blagovna!A:B,2,0)</f>
        <v>Tech-Trade</v>
      </c>
    </row>
    <row r="2266" spans="1:3" x14ac:dyDescent="0.25">
      <c r="A2266">
        <v>7881</v>
      </c>
      <c r="B2266">
        <v>712</v>
      </c>
      <c r="C2266" t="str">
        <f>VLOOKUP(Table_ExternalData_16[[#This Row],[ManufacturerId]],Blagovna!A:B,2,0)</f>
        <v>Tech-Trade</v>
      </c>
    </row>
    <row r="2267" spans="1:3" x14ac:dyDescent="0.25">
      <c r="A2267">
        <v>7965</v>
      </c>
      <c r="B2267">
        <v>712</v>
      </c>
      <c r="C2267" t="str">
        <f>VLOOKUP(Table_ExternalData_16[[#This Row],[ManufacturerId]],Blagovna!A:B,2,0)</f>
        <v>Tech-Trade</v>
      </c>
    </row>
    <row r="2268" spans="1:3" x14ac:dyDescent="0.25">
      <c r="A2268">
        <v>7966</v>
      </c>
      <c r="B2268">
        <v>712</v>
      </c>
      <c r="C2268" t="str">
        <f>VLOOKUP(Table_ExternalData_16[[#This Row],[ManufacturerId]],Blagovna!A:B,2,0)</f>
        <v>Tech-Trade</v>
      </c>
    </row>
    <row r="2269" spans="1:3" x14ac:dyDescent="0.25">
      <c r="A2269">
        <v>7967</v>
      </c>
      <c r="B2269">
        <v>712</v>
      </c>
      <c r="C2269" t="str">
        <f>VLOOKUP(Table_ExternalData_16[[#This Row],[ManufacturerId]],Blagovna!A:B,2,0)</f>
        <v>Tech-Trade</v>
      </c>
    </row>
    <row r="2270" spans="1:3" x14ac:dyDescent="0.25">
      <c r="A2270">
        <v>7968</v>
      </c>
      <c r="B2270">
        <v>712</v>
      </c>
      <c r="C2270" t="str">
        <f>VLOOKUP(Table_ExternalData_16[[#This Row],[ManufacturerId]],Blagovna!A:B,2,0)</f>
        <v>Tech-Trade</v>
      </c>
    </row>
    <row r="2271" spans="1:3" x14ac:dyDescent="0.25">
      <c r="A2271">
        <v>7969</v>
      </c>
      <c r="B2271">
        <v>712</v>
      </c>
      <c r="C2271" t="str">
        <f>VLOOKUP(Table_ExternalData_16[[#This Row],[ManufacturerId]],Blagovna!A:B,2,0)</f>
        <v>Tech-Trade</v>
      </c>
    </row>
    <row r="2272" spans="1:3" x14ac:dyDescent="0.25">
      <c r="A2272">
        <v>9180</v>
      </c>
      <c r="B2272">
        <v>712</v>
      </c>
      <c r="C2272" t="str">
        <f>VLOOKUP(Table_ExternalData_16[[#This Row],[ManufacturerId]],Blagovna!A:B,2,0)</f>
        <v>Tech-Trade</v>
      </c>
    </row>
    <row r="2273" spans="1:3" x14ac:dyDescent="0.25">
      <c r="A2273">
        <v>9190</v>
      </c>
      <c r="B2273">
        <v>712</v>
      </c>
      <c r="C2273" t="str">
        <f>VLOOKUP(Table_ExternalData_16[[#This Row],[ManufacturerId]],Blagovna!A:B,2,0)</f>
        <v>Tech-Trade</v>
      </c>
    </row>
    <row r="2274" spans="1:3" x14ac:dyDescent="0.25">
      <c r="A2274">
        <v>10931</v>
      </c>
      <c r="B2274">
        <v>712</v>
      </c>
      <c r="C2274" t="str">
        <f>VLOOKUP(Table_ExternalData_16[[#This Row],[ManufacturerId]],Blagovna!A:B,2,0)</f>
        <v>Tech-Trade</v>
      </c>
    </row>
    <row r="2275" spans="1:3" x14ac:dyDescent="0.25">
      <c r="A2275">
        <v>11063</v>
      </c>
      <c r="B2275">
        <v>712</v>
      </c>
      <c r="C2275" t="str">
        <f>VLOOKUP(Table_ExternalData_16[[#This Row],[ManufacturerId]],Blagovna!A:B,2,0)</f>
        <v>Tech-Trade</v>
      </c>
    </row>
    <row r="2276" spans="1:3" x14ac:dyDescent="0.25">
      <c r="A2276">
        <v>12610</v>
      </c>
      <c r="B2276">
        <v>712</v>
      </c>
      <c r="C2276" t="str">
        <f>VLOOKUP(Table_ExternalData_16[[#This Row],[ManufacturerId]],Blagovna!A:B,2,0)</f>
        <v>Tech-Trade</v>
      </c>
    </row>
    <row r="2277" spans="1:3" x14ac:dyDescent="0.25">
      <c r="A2277">
        <v>12611</v>
      </c>
      <c r="B2277">
        <v>712</v>
      </c>
      <c r="C2277" t="str">
        <f>VLOOKUP(Table_ExternalData_16[[#This Row],[ManufacturerId]],Blagovna!A:B,2,0)</f>
        <v>Tech-Trade</v>
      </c>
    </row>
    <row r="2278" spans="1:3" x14ac:dyDescent="0.25">
      <c r="A2278">
        <v>7739</v>
      </c>
      <c r="B2278">
        <v>712</v>
      </c>
      <c r="C2278" t="str">
        <f>VLOOKUP(Table_ExternalData_16[[#This Row],[ManufacturerId]],Blagovna!A:B,2,0)</f>
        <v>Tech-Trade</v>
      </c>
    </row>
    <row r="2279" spans="1:3" x14ac:dyDescent="0.25">
      <c r="A2279">
        <v>5876</v>
      </c>
      <c r="B2279">
        <v>411</v>
      </c>
      <c r="C2279" t="str">
        <f>VLOOKUP(Table_ExternalData_16[[#This Row],[ManufacturerId]],Blagovna!A:B,2,0)</f>
        <v>Brother</v>
      </c>
    </row>
    <row r="2280" spans="1:3" x14ac:dyDescent="0.25">
      <c r="A2280">
        <v>5877</v>
      </c>
      <c r="B2280">
        <v>411</v>
      </c>
      <c r="C2280" t="str">
        <f>VLOOKUP(Table_ExternalData_16[[#This Row],[ManufacturerId]],Blagovna!A:B,2,0)</f>
        <v>Brother</v>
      </c>
    </row>
    <row r="2281" spans="1:3" x14ac:dyDescent="0.25">
      <c r="A2281">
        <v>5879</v>
      </c>
      <c r="B2281">
        <v>411</v>
      </c>
      <c r="C2281" t="str">
        <f>VLOOKUP(Table_ExternalData_16[[#This Row],[ManufacturerId]],Blagovna!A:B,2,0)</f>
        <v>Brother</v>
      </c>
    </row>
    <row r="2282" spans="1:3" x14ac:dyDescent="0.25">
      <c r="A2282">
        <v>5882</v>
      </c>
      <c r="B2282">
        <v>411</v>
      </c>
      <c r="C2282" t="str">
        <f>VLOOKUP(Table_ExternalData_16[[#This Row],[ManufacturerId]],Blagovna!A:B,2,0)</f>
        <v>Brother</v>
      </c>
    </row>
    <row r="2283" spans="1:3" x14ac:dyDescent="0.25">
      <c r="A2283">
        <v>5884</v>
      </c>
      <c r="B2283">
        <v>411</v>
      </c>
      <c r="C2283" t="str">
        <f>VLOOKUP(Table_ExternalData_16[[#This Row],[ManufacturerId]],Blagovna!A:B,2,0)</f>
        <v>Brother</v>
      </c>
    </row>
    <row r="2284" spans="1:3" x14ac:dyDescent="0.25">
      <c r="A2284">
        <v>5885</v>
      </c>
      <c r="B2284">
        <v>411</v>
      </c>
      <c r="C2284" t="str">
        <f>VLOOKUP(Table_ExternalData_16[[#This Row],[ManufacturerId]],Blagovna!A:B,2,0)</f>
        <v>Brother</v>
      </c>
    </row>
    <row r="2285" spans="1:3" x14ac:dyDescent="0.25">
      <c r="A2285">
        <v>5886</v>
      </c>
      <c r="B2285">
        <v>411</v>
      </c>
      <c r="C2285" t="str">
        <f>VLOOKUP(Table_ExternalData_16[[#This Row],[ManufacturerId]],Blagovna!A:B,2,0)</f>
        <v>Brother</v>
      </c>
    </row>
    <row r="2286" spans="1:3" x14ac:dyDescent="0.25">
      <c r="A2286">
        <v>5887</v>
      </c>
      <c r="B2286">
        <v>411</v>
      </c>
      <c r="C2286" t="str">
        <f>VLOOKUP(Table_ExternalData_16[[#This Row],[ManufacturerId]],Blagovna!A:B,2,0)</f>
        <v>Brother</v>
      </c>
    </row>
    <row r="2287" spans="1:3" x14ac:dyDescent="0.25">
      <c r="A2287">
        <v>5890</v>
      </c>
      <c r="B2287">
        <v>411</v>
      </c>
      <c r="C2287" t="str">
        <f>VLOOKUP(Table_ExternalData_16[[#This Row],[ManufacturerId]],Blagovna!A:B,2,0)</f>
        <v>Brother</v>
      </c>
    </row>
    <row r="2288" spans="1:3" x14ac:dyDescent="0.25">
      <c r="A2288">
        <v>5891</v>
      </c>
      <c r="B2288">
        <v>411</v>
      </c>
      <c r="C2288" t="str">
        <f>VLOOKUP(Table_ExternalData_16[[#This Row],[ManufacturerId]],Blagovna!A:B,2,0)</f>
        <v>Brother</v>
      </c>
    </row>
    <row r="2289" spans="1:3" x14ac:dyDescent="0.25">
      <c r="A2289">
        <v>5892</v>
      </c>
      <c r="B2289">
        <v>411</v>
      </c>
      <c r="C2289" t="str">
        <f>VLOOKUP(Table_ExternalData_16[[#This Row],[ManufacturerId]],Blagovna!A:B,2,0)</f>
        <v>Brother</v>
      </c>
    </row>
    <row r="2290" spans="1:3" x14ac:dyDescent="0.25">
      <c r="A2290">
        <v>5893</v>
      </c>
      <c r="B2290">
        <v>411</v>
      </c>
      <c r="C2290" t="str">
        <f>VLOOKUP(Table_ExternalData_16[[#This Row],[ManufacturerId]],Blagovna!A:B,2,0)</f>
        <v>Brother</v>
      </c>
    </row>
    <row r="2291" spans="1:3" x14ac:dyDescent="0.25">
      <c r="A2291">
        <v>5894</v>
      </c>
      <c r="B2291">
        <v>411</v>
      </c>
      <c r="C2291" t="str">
        <f>VLOOKUP(Table_ExternalData_16[[#This Row],[ManufacturerId]],Blagovna!A:B,2,0)</f>
        <v>Brother</v>
      </c>
    </row>
    <row r="2292" spans="1:3" x14ac:dyDescent="0.25">
      <c r="A2292">
        <v>12384</v>
      </c>
      <c r="B2292">
        <v>411</v>
      </c>
      <c r="C2292" t="str">
        <f>VLOOKUP(Table_ExternalData_16[[#This Row],[ManufacturerId]],Blagovna!A:B,2,0)</f>
        <v>Brother</v>
      </c>
    </row>
    <row r="2293" spans="1:3" x14ac:dyDescent="0.25">
      <c r="A2293">
        <v>12563</v>
      </c>
      <c r="B2293">
        <v>411</v>
      </c>
      <c r="C2293" t="str">
        <f>VLOOKUP(Table_ExternalData_16[[#This Row],[ManufacturerId]],Blagovna!A:B,2,0)</f>
        <v>Brother</v>
      </c>
    </row>
    <row r="2294" spans="1:3" x14ac:dyDescent="0.25">
      <c r="A2294">
        <v>5665</v>
      </c>
      <c r="B2294">
        <v>425</v>
      </c>
      <c r="C2294" t="str">
        <f>VLOOKUP(Table_ExternalData_16[[#This Row],[ManufacturerId]],Blagovna!A:B,2,0)</f>
        <v>EFB</v>
      </c>
    </row>
    <row r="2295" spans="1:3" x14ac:dyDescent="0.25">
      <c r="A2295">
        <v>5669</v>
      </c>
      <c r="B2295">
        <v>425</v>
      </c>
      <c r="C2295" t="str">
        <f>VLOOKUP(Table_ExternalData_16[[#This Row],[ManufacturerId]],Blagovna!A:B,2,0)</f>
        <v>EFB</v>
      </c>
    </row>
    <row r="2296" spans="1:3" x14ac:dyDescent="0.25">
      <c r="A2296">
        <v>6944</v>
      </c>
      <c r="B2296">
        <v>425</v>
      </c>
      <c r="C2296" t="str">
        <f>VLOOKUP(Table_ExternalData_16[[#This Row],[ManufacturerId]],Blagovna!A:B,2,0)</f>
        <v>EFB</v>
      </c>
    </row>
    <row r="2297" spans="1:3" x14ac:dyDescent="0.25">
      <c r="A2297">
        <v>7005</v>
      </c>
      <c r="B2297">
        <v>425</v>
      </c>
      <c r="C2297" t="str">
        <f>VLOOKUP(Table_ExternalData_16[[#This Row],[ManufacturerId]],Blagovna!A:B,2,0)</f>
        <v>EFB</v>
      </c>
    </row>
    <row r="2298" spans="1:3" x14ac:dyDescent="0.25">
      <c r="A2298">
        <v>7059</v>
      </c>
      <c r="B2298">
        <v>425</v>
      </c>
      <c r="C2298" t="str">
        <f>VLOOKUP(Table_ExternalData_16[[#This Row],[ManufacturerId]],Blagovna!A:B,2,0)</f>
        <v>EFB</v>
      </c>
    </row>
    <row r="2299" spans="1:3" x14ac:dyDescent="0.25">
      <c r="A2299">
        <v>7367</v>
      </c>
      <c r="B2299">
        <v>425</v>
      </c>
      <c r="C2299" t="str">
        <f>VLOOKUP(Table_ExternalData_16[[#This Row],[ManufacturerId]],Blagovna!A:B,2,0)</f>
        <v>EFB</v>
      </c>
    </row>
    <row r="2300" spans="1:3" x14ac:dyDescent="0.25">
      <c r="A2300">
        <v>7493</v>
      </c>
      <c r="B2300">
        <v>425</v>
      </c>
      <c r="C2300" t="str">
        <f>VLOOKUP(Table_ExternalData_16[[#This Row],[ManufacturerId]],Blagovna!A:B,2,0)</f>
        <v>EFB</v>
      </c>
    </row>
    <row r="2301" spans="1:3" x14ac:dyDescent="0.25">
      <c r="A2301">
        <v>7494</v>
      </c>
      <c r="B2301">
        <v>425</v>
      </c>
      <c r="C2301" t="str">
        <f>VLOOKUP(Table_ExternalData_16[[#This Row],[ManufacturerId]],Blagovna!A:B,2,0)</f>
        <v>EFB</v>
      </c>
    </row>
    <row r="2302" spans="1:3" x14ac:dyDescent="0.25">
      <c r="A2302">
        <v>7516</v>
      </c>
      <c r="B2302">
        <v>425</v>
      </c>
      <c r="C2302" t="str">
        <f>VLOOKUP(Table_ExternalData_16[[#This Row],[ManufacturerId]],Blagovna!A:B,2,0)</f>
        <v>EFB</v>
      </c>
    </row>
    <row r="2303" spans="1:3" x14ac:dyDescent="0.25">
      <c r="A2303">
        <v>7568</v>
      </c>
      <c r="B2303">
        <v>425</v>
      </c>
      <c r="C2303" t="str">
        <f>VLOOKUP(Table_ExternalData_16[[#This Row],[ManufacturerId]],Blagovna!A:B,2,0)</f>
        <v>EFB</v>
      </c>
    </row>
    <row r="2304" spans="1:3" x14ac:dyDescent="0.25">
      <c r="A2304">
        <v>7728</v>
      </c>
      <c r="B2304">
        <v>425</v>
      </c>
      <c r="C2304" t="str">
        <f>VLOOKUP(Table_ExternalData_16[[#This Row],[ManufacturerId]],Blagovna!A:B,2,0)</f>
        <v>EFB</v>
      </c>
    </row>
    <row r="2305" spans="1:3" x14ac:dyDescent="0.25">
      <c r="A2305">
        <v>7729</v>
      </c>
      <c r="B2305">
        <v>425</v>
      </c>
      <c r="C2305" t="str">
        <f>VLOOKUP(Table_ExternalData_16[[#This Row],[ManufacturerId]],Blagovna!A:B,2,0)</f>
        <v>EFB</v>
      </c>
    </row>
    <row r="2306" spans="1:3" x14ac:dyDescent="0.25">
      <c r="A2306">
        <v>7730</v>
      </c>
      <c r="B2306">
        <v>425</v>
      </c>
      <c r="C2306" t="str">
        <f>VLOOKUP(Table_ExternalData_16[[#This Row],[ManufacturerId]],Blagovna!A:B,2,0)</f>
        <v>EFB</v>
      </c>
    </row>
    <row r="2307" spans="1:3" x14ac:dyDescent="0.25">
      <c r="A2307">
        <v>7731</v>
      </c>
      <c r="B2307">
        <v>425</v>
      </c>
      <c r="C2307" t="str">
        <f>VLOOKUP(Table_ExternalData_16[[#This Row],[ManufacturerId]],Blagovna!A:B,2,0)</f>
        <v>EFB</v>
      </c>
    </row>
    <row r="2308" spans="1:3" x14ac:dyDescent="0.25">
      <c r="A2308">
        <v>7819</v>
      </c>
      <c r="B2308">
        <v>425</v>
      </c>
      <c r="C2308" t="str">
        <f>VLOOKUP(Table_ExternalData_16[[#This Row],[ManufacturerId]],Blagovna!A:B,2,0)</f>
        <v>EFB</v>
      </c>
    </row>
    <row r="2309" spans="1:3" x14ac:dyDescent="0.25">
      <c r="A2309">
        <v>7820</v>
      </c>
      <c r="B2309">
        <v>425</v>
      </c>
      <c r="C2309" t="str">
        <f>VLOOKUP(Table_ExternalData_16[[#This Row],[ManufacturerId]],Blagovna!A:B,2,0)</f>
        <v>EFB</v>
      </c>
    </row>
    <row r="2310" spans="1:3" x14ac:dyDescent="0.25">
      <c r="A2310">
        <v>7824</v>
      </c>
      <c r="B2310">
        <v>425</v>
      </c>
      <c r="C2310" t="str">
        <f>VLOOKUP(Table_ExternalData_16[[#This Row],[ManufacturerId]],Blagovna!A:B,2,0)</f>
        <v>EFB</v>
      </c>
    </row>
    <row r="2311" spans="1:3" x14ac:dyDescent="0.25">
      <c r="A2311">
        <v>7825</v>
      </c>
      <c r="B2311">
        <v>425</v>
      </c>
      <c r="C2311" t="str">
        <f>VLOOKUP(Table_ExternalData_16[[#This Row],[ManufacturerId]],Blagovna!A:B,2,0)</f>
        <v>EFB</v>
      </c>
    </row>
    <row r="2312" spans="1:3" x14ac:dyDescent="0.25">
      <c r="A2312">
        <v>7996</v>
      </c>
      <c r="B2312">
        <v>425</v>
      </c>
      <c r="C2312" t="str">
        <f>VLOOKUP(Table_ExternalData_16[[#This Row],[ManufacturerId]],Blagovna!A:B,2,0)</f>
        <v>EFB</v>
      </c>
    </row>
    <row r="2313" spans="1:3" x14ac:dyDescent="0.25">
      <c r="A2313">
        <v>7997</v>
      </c>
      <c r="B2313">
        <v>425</v>
      </c>
      <c r="C2313" t="str">
        <f>VLOOKUP(Table_ExternalData_16[[#This Row],[ManufacturerId]],Blagovna!A:B,2,0)</f>
        <v>EFB</v>
      </c>
    </row>
    <row r="2314" spans="1:3" x14ac:dyDescent="0.25">
      <c r="A2314">
        <v>8000</v>
      </c>
      <c r="B2314">
        <v>425</v>
      </c>
      <c r="C2314" t="str">
        <f>VLOOKUP(Table_ExternalData_16[[#This Row],[ManufacturerId]],Blagovna!A:B,2,0)</f>
        <v>EFB</v>
      </c>
    </row>
    <row r="2315" spans="1:3" x14ac:dyDescent="0.25">
      <c r="A2315">
        <v>8002</v>
      </c>
      <c r="B2315">
        <v>425</v>
      </c>
      <c r="C2315" t="str">
        <f>VLOOKUP(Table_ExternalData_16[[#This Row],[ManufacturerId]],Blagovna!A:B,2,0)</f>
        <v>EFB</v>
      </c>
    </row>
    <row r="2316" spans="1:3" x14ac:dyDescent="0.25">
      <c r="A2316">
        <v>8003</v>
      </c>
      <c r="B2316">
        <v>425</v>
      </c>
      <c r="C2316" t="str">
        <f>VLOOKUP(Table_ExternalData_16[[#This Row],[ManufacturerId]],Blagovna!A:B,2,0)</f>
        <v>EFB</v>
      </c>
    </row>
    <row r="2317" spans="1:3" x14ac:dyDescent="0.25">
      <c r="A2317">
        <v>8004</v>
      </c>
      <c r="B2317">
        <v>425</v>
      </c>
      <c r="C2317" t="str">
        <f>VLOOKUP(Table_ExternalData_16[[#This Row],[ManufacturerId]],Blagovna!A:B,2,0)</f>
        <v>EFB</v>
      </c>
    </row>
    <row r="2318" spans="1:3" x14ac:dyDescent="0.25">
      <c r="A2318">
        <v>8013</v>
      </c>
      <c r="B2318">
        <v>425</v>
      </c>
      <c r="C2318" t="str">
        <f>VLOOKUP(Table_ExternalData_16[[#This Row],[ManufacturerId]],Blagovna!A:B,2,0)</f>
        <v>EFB</v>
      </c>
    </row>
    <row r="2319" spans="1:3" x14ac:dyDescent="0.25">
      <c r="A2319">
        <v>8016</v>
      </c>
      <c r="B2319">
        <v>425</v>
      </c>
      <c r="C2319" t="str">
        <f>VLOOKUP(Table_ExternalData_16[[#This Row],[ManufacturerId]],Blagovna!A:B,2,0)</f>
        <v>EFB</v>
      </c>
    </row>
    <row r="2320" spans="1:3" x14ac:dyDescent="0.25">
      <c r="A2320">
        <v>8067</v>
      </c>
      <c r="B2320">
        <v>425</v>
      </c>
      <c r="C2320" t="str">
        <f>VLOOKUP(Table_ExternalData_16[[#This Row],[ManufacturerId]],Blagovna!A:B,2,0)</f>
        <v>EFB</v>
      </c>
    </row>
    <row r="2321" spans="1:3" x14ac:dyDescent="0.25">
      <c r="A2321">
        <v>8266</v>
      </c>
      <c r="B2321">
        <v>425</v>
      </c>
      <c r="C2321" t="str">
        <f>VLOOKUP(Table_ExternalData_16[[#This Row],[ManufacturerId]],Blagovna!A:B,2,0)</f>
        <v>EFB</v>
      </c>
    </row>
    <row r="2322" spans="1:3" x14ac:dyDescent="0.25">
      <c r="A2322">
        <v>8326</v>
      </c>
      <c r="B2322">
        <v>425</v>
      </c>
      <c r="C2322" t="str">
        <f>VLOOKUP(Table_ExternalData_16[[#This Row],[ManufacturerId]],Blagovna!A:B,2,0)</f>
        <v>EFB</v>
      </c>
    </row>
    <row r="2323" spans="1:3" x14ac:dyDescent="0.25">
      <c r="A2323">
        <v>8331</v>
      </c>
      <c r="B2323">
        <v>425</v>
      </c>
      <c r="C2323" t="str">
        <f>VLOOKUP(Table_ExternalData_16[[#This Row],[ManufacturerId]],Blagovna!A:B,2,0)</f>
        <v>EFB</v>
      </c>
    </row>
    <row r="2324" spans="1:3" x14ac:dyDescent="0.25">
      <c r="A2324">
        <v>8348</v>
      </c>
      <c r="B2324">
        <v>425</v>
      </c>
      <c r="C2324" t="str">
        <f>VLOOKUP(Table_ExternalData_16[[#This Row],[ManufacturerId]],Blagovna!A:B,2,0)</f>
        <v>EFB</v>
      </c>
    </row>
    <row r="2325" spans="1:3" x14ac:dyDescent="0.25">
      <c r="A2325">
        <v>8349</v>
      </c>
      <c r="B2325">
        <v>425</v>
      </c>
      <c r="C2325" t="str">
        <f>VLOOKUP(Table_ExternalData_16[[#This Row],[ManufacturerId]],Blagovna!A:B,2,0)</f>
        <v>EFB</v>
      </c>
    </row>
    <row r="2326" spans="1:3" x14ac:dyDescent="0.25">
      <c r="A2326">
        <v>8352</v>
      </c>
      <c r="B2326">
        <v>425</v>
      </c>
      <c r="C2326" t="str">
        <f>VLOOKUP(Table_ExternalData_16[[#This Row],[ManufacturerId]],Blagovna!A:B,2,0)</f>
        <v>EFB</v>
      </c>
    </row>
    <row r="2327" spans="1:3" x14ac:dyDescent="0.25">
      <c r="A2327">
        <v>8353</v>
      </c>
      <c r="B2327">
        <v>425</v>
      </c>
      <c r="C2327" t="str">
        <f>VLOOKUP(Table_ExternalData_16[[#This Row],[ManufacturerId]],Blagovna!A:B,2,0)</f>
        <v>EFB</v>
      </c>
    </row>
    <row r="2328" spans="1:3" x14ac:dyDescent="0.25">
      <c r="A2328">
        <v>8354</v>
      </c>
      <c r="B2328">
        <v>425</v>
      </c>
      <c r="C2328" t="str">
        <f>VLOOKUP(Table_ExternalData_16[[#This Row],[ManufacturerId]],Blagovna!A:B,2,0)</f>
        <v>EFB</v>
      </c>
    </row>
    <row r="2329" spans="1:3" x14ac:dyDescent="0.25">
      <c r="A2329">
        <v>8368</v>
      </c>
      <c r="B2329">
        <v>425</v>
      </c>
      <c r="C2329" t="str">
        <f>VLOOKUP(Table_ExternalData_16[[#This Row],[ManufacturerId]],Blagovna!A:B,2,0)</f>
        <v>EFB</v>
      </c>
    </row>
    <row r="2330" spans="1:3" x14ac:dyDescent="0.25">
      <c r="A2330">
        <v>8392</v>
      </c>
      <c r="B2330">
        <v>425</v>
      </c>
      <c r="C2330" t="str">
        <f>VLOOKUP(Table_ExternalData_16[[#This Row],[ManufacturerId]],Blagovna!A:B,2,0)</f>
        <v>EFB</v>
      </c>
    </row>
    <row r="2331" spans="1:3" x14ac:dyDescent="0.25">
      <c r="A2331">
        <v>8394</v>
      </c>
      <c r="B2331">
        <v>425</v>
      </c>
      <c r="C2331" t="str">
        <f>VLOOKUP(Table_ExternalData_16[[#This Row],[ManufacturerId]],Blagovna!A:B,2,0)</f>
        <v>EFB</v>
      </c>
    </row>
    <row r="2332" spans="1:3" x14ac:dyDescent="0.25">
      <c r="A2332">
        <v>8395</v>
      </c>
      <c r="B2332">
        <v>425</v>
      </c>
      <c r="C2332" t="str">
        <f>VLOOKUP(Table_ExternalData_16[[#This Row],[ManufacturerId]],Blagovna!A:B,2,0)</f>
        <v>EFB</v>
      </c>
    </row>
    <row r="2333" spans="1:3" x14ac:dyDescent="0.25">
      <c r="A2333">
        <v>8421</v>
      </c>
      <c r="B2333">
        <v>425</v>
      </c>
      <c r="C2333" t="str">
        <f>VLOOKUP(Table_ExternalData_16[[#This Row],[ManufacturerId]],Blagovna!A:B,2,0)</f>
        <v>EFB</v>
      </c>
    </row>
    <row r="2334" spans="1:3" x14ac:dyDescent="0.25">
      <c r="A2334">
        <v>8467</v>
      </c>
      <c r="B2334">
        <v>425</v>
      </c>
      <c r="C2334" t="str">
        <f>VLOOKUP(Table_ExternalData_16[[#This Row],[ManufacturerId]],Blagovna!A:B,2,0)</f>
        <v>EFB</v>
      </c>
    </row>
    <row r="2335" spans="1:3" x14ac:dyDescent="0.25">
      <c r="A2335">
        <v>8552</v>
      </c>
      <c r="B2335">
        <v>425</v>
      </c>
      <c r="C2335" t="str">
        <f>VLOOKUP(Table_ExternalData_16[[#This Row],[ManufacturerId]],Blagovna!A:B,2,0)</f>
        <v>EFB</v>
      </c>
    </row>
    <row r="2336" spans="1:3" x14ac:dyDescent="0.25">
      <c r="A2336">
        <v>8553</v>
      </c>
      <c r="B2336">
        <v>425</v>
      </c>
      <c r="C2336" t="str">
        <f>VLOOKUP(Table_ExternalData_16[[#This Row],[ManufacturerId]],Blagovna!A:B,2,0)</f>
        <v>EFB</v>
      </c>
    </row>
    <row r="2337" spans="1:3" x14ac:dyDescent="0.25">
      <c r="A2337">
        <v>8554</v>
      </c>
      <c r="B2337">
        <v>425</v>
      </c>
      <c r="C2337" t="str">
        <f>VLOOKUP(Table_ExternalData_16[[#This Row],[ManufacturerId]],Blagovna!A:B,2,0)</f>
        <v>EFB</v>
      </c>
    </row>
    <row r="2338" spans="1:3" x14ac:dyDescent="0.25">
      <c r="A2338">
        <v>8611</v>
      </c>
      <c r="B2338">
        <v>425</v>
      </c>
      <c r="C2338" t="str">
        <f>VLOOKUP(Table_ExternalData_16[[#This Row],[ManufacturerId]],Blagovna!A:B,2,0)</f>
        <v>EFB</v>
      </c>
    </row>
    <row r="2339" spans="1:3" x14ac:dyDescent="0.25">
      <c r="A2339">
        <v>8617</v>
      </c>
      <c r="B2339">
        <v>425</v>
      </c>
      <c r="C2339" t="str">
        <f>VLOOKUP(Table_ExternalData_16[[#This Row],[ManufacturerId]],Blagovna!A:B,2,0)</f>
        <v>EFB</v>
      </c>
    </row>
    <row r="2340" spans="1:3" x14ac:dyDescent="0.25">
      <c r="A2340">
        <v>8623</v>
      </c>
      <c r="B2340">
        <v>425</v>
      </c>
      <c r="C2340" t="str">
        <f>VLOOKUP(Table_ExternalData_16[[#This Row],[ManufacturerId]],Blagovna!A:B,2,0)</f>
        <v>EFB</v>
      </c>
    </row>
    <row r="2341" spans="1:3" x14ac:dyDescent="0.25">
      <c r="A2341">
        <v>8625</v>
      </c>
      <c r="B2341">
        <v>425</v>
      </c>
      <c r="C2341" t="str">
        <f>VLOOKUP(Table_ExternalData_16[[#This Row],[ManufacturerId]],Blagovna!A:B,2,0)</f>
        <v>EFB</v>
      </c>
    </row>
    <row r="2342" spans="1:3" x14ac:dyDescent="0.25">
      <c r="A2342">
        <v>8665</v>
      </c>
      <c r="B2342">
        <v>425</v>
      </c>
      <c r="C2342" t="str">
        <f>VLOOKUP(Table_ExternalData_16[[#This Row],[ManufacturerId]],Blagovna!A:B,2,0)</f>
        <v>EFB</v>
      </c>
    </row>
    <row r="2343" spans="1:3" x14ac:dyDescent="0.25">
      <c r="A2343">
        <v>8684</v>
      </c>
      <c r="B2343">
        <v>425</v>
      </c>
      <c r="C2343" t="str">
        <f>VLOOKUP(Table_ExternalData_16[[#This Row],[ManufacturerId]],Blagovna!A:B,2,0)</f>
        <v>EFB</v>
      </c>
    </row>
    <row r="2344" spans="1:3" x14ac:dyDescent="0.25">
      <c r="A2344">
        <v>8685</v>
      </c>
      <c r="B2344">
        <v>425</v>
      </c>
      <c r="C2344" t="str">
        <f>VLOOKUP(Table_ExternalData_16[[#This Row],[ManufacturerId]],Blagovna!A:B,2,0)</f>
        <v>EFB</v>
      </c>
    </row>
    <row r="2345" spans="1:3" x14ac:dyDescent="0.25">
      <c r="A2345">
        <v>8693</v>
      </c>
      <c r="B2345">
        <v>425</v>
      </c>
      <c r="C2345" t="str">
        <f>VLOOKUP(Table_ExternalData_16[[#This Row],[ManufacturerId]],Blagovna!A:B,2,0)</f>
        <v>EFB</v>
      </c>
    </row>
    <row r="2346" spans="1:3" x14ac:dyDescent="0.25">
      <c r="A2346">
        <v>8700</v>
      </c>
      <c r="B2346">
        <v>425</v>
      </c>
      <c r="C2346" t="str">
        <f>VLOOKUP(Table_ExternalData_16[[#This Row],[ManufacturerId]],Blagovna!A:B,2,0)</f>
        <v>EFB</v>
      </c>
    </row>
    <row r="2347" spans="1:3" x14ac:dyDescent="0.25">
      <c r="A2347">
        <v>8762</v>
      </c>
      <c r="B2347">
        <v>425</v>
      </c>
      <c r="C2347" t="str">
        <f>VLOOKUP(Table_ExternalData_16[[#This Row],[ManufacturerId]],Blagovna!A:B,2,0)</f>
        <v>EFB</v>
      </c>
    </row>
    <row r="2348" spans="1:3" x14ac:dyDescent="0.25">
      <c r="A2348">
        <v>8763</v>
      </c>
      <c r="B2348">
        <v>425</v>
      </c>
      <c r="C2348" t="str">
        <f>VLOOKUP(Table_ExternalData_16[[#This Row],[ManufacturerId]],Blagovna!A:B,2,0)</f>
        <v>EFB</v>
      </c>
    </row>
    <row r="2349" spans="1:3" x14ac:dyDescent="0.25">
      <c r="A2349">
        <v>8764</v>
      </c>
      <c r="B2349">
        <v>425</v>
      </c>
      <c r="C2349" t="str">
        <f>VLOOKUP(Table_ExternalData_16[[#This Row],[ManufacturerId]],Blagovna!A:B,2,0)</f>
        <v>EFB</v>
      </c>
    </row>
    <row r="2350" spans="1:3" x14ac:dyDescent="0.25">
      <c r="A2350">
        <v>8765</v>
      </c>
      <c r="B2350">
        <v>425</v>
      </c>
      <c r="C2350" t="str">
        <f>VLOOKUP(Table_ExternalData_16[[#This Row],[ManufacturerId]],Blagovna!A:B,2,0)</f>
        <v>EFB</v>
      </c>
    </row>
    <row r="2351" spans="1:3" x14ac:dyDescent="0.25">
      <c r="A2351">
        <v>8766</v>
      </c>
      <c r="B2351">
        <v>425</v>
      </c>
      <c r="C2351" t="str">
        <f>VLOOKUP(Table_ExternalData_16[[#This Row],[ManufacturerId]],Blagovna!A:B,2,0)</f>
        <v>EFB</v>
      </c>
    </row>
    <row r="2352" spans="1:3" x14ac:dyDescent="0.25">
      <c r="A2352">
        <v>9174</v>
      </c>
      <c r="B2352">
        <v>425</v>
      </c>
      <c r="C2352" t="str">
        <f>VLOOKUP(Table_ExternalData_16[[#This Row],[ManufacturerId]],Blagovna!A:B,2,0)</f>
        <v>EFB</v>
      </c>
    </row>
    <row r="2353" spans="1:3" x14ac:dyDescent="0.25">
      <c r="A2353">
        <v>9868</v>
      </c>
      <c r="B2353">
        <v>425</v>
      </c>
      <c r="C2353" t="str">
        <f>VLOOKUP(Table_ExternalData_16[[#This Row],[ManufacturerId]],Blagovna!A:B,2,0)</f>
        <v>EFB</v>
      </c>
    </row>
    <row r="2354" spans="1:3" x14ac:dyDescent="0.25">
      <c r="A2354">
        <v>9869</v>
      </c>
      <c r="B2354">
        <v>425</v>
      </c>
      <c r="C2354" t="str">
        <f>VLOOKUP(Table_ExternalData_16[[#This Row],[ManufacturerId]],Blagovna!A:B,2,0)</f>
        <v>EFB</v>
      </c>
    </row>
    <row r="2355" spans="1:3" x14ac:dyDescent="0.25">
      <c r="A2355">
        <v>9870</v>
      </c>
      <c r="B2355">
        <v>425</v>
      </c>
      <c r="C2355" t="str">
        <f>VLOOKUP(Table_ExternalData_16[[#This Row],[ManufacturerId]],Blagovna!A:B,2,0)</f>
        <v>EFB</v>
      </c>
    </row>
    <row r="2356" spans="1:3" x14ac:dyDescent="0.25">
      <c r="A2356">
        <v>9871</v>
      </c>
      <c r="B2356">
        <v>425</v>
      </c>
      <c r="C2356" t="str">
        <f>VLOOKUP(Table_ExternalData_16[[#This Row],[ManufacturerId]],Blagovna!A:B,2,0)</f>
        <v>EFB</v>
      </c>
    </row>
    <row r="2357" spans="1:3" x14ac:dyDescent="0.25">
      <c r="A2357">
        <v>9885</v>
      </c>
      <c r="B2357">
        <v>425</v>
      </c>
      <c r="C2357" t="str">
        <f>VLOOKUP(Table_ExternalData_16[[#This Row],[ManufacturerId]],Blagovna!A:B,2,0)</f>
        <v>EFB</v>
      </c>
    </row>
    <row r="2358" spans="1:3" x14ac:dyDescent="0.25">
      <c r="A2358">
        <v>9889</v>
      </c>
      <c r="B2358">
        <v>425</v>
      </c>
      <c r="C2358" t="str">
        <f>VLOOKUP(Table_ExternalData_16[[#This Row],[ManufacturerId]],Blagovna!A:B,2,0)</f>
        <v>EFB</v>
      </c>
    </row>
    <row r="2359" spans="1:3" x14ac:dyDescent="0.25">
      <c r="A2359">
        <v>9890</v>
      </c>
      <c r="B2359">
        <v>425</v>
      </c>
      <c r="C2359" t="str">
        <f>VLOOKUP(Table_ExternalData_16[[#This Row],[ManufacturerId]],Blagovna!A:B,2,0)</f>
        <v>EFB</v>
      </c>
    </row>
    <row r="2360" spans="1:3" x14ac:dyDescent="0.25">
      <c r="A2360">
        <v>9894</v>
      </c>
      <c r="B2360">
        <v>425</v>
      </c>
      <c r="C2360" t="str">
        <f>VLOOKUP(Table_ExternalData_16[[#This Row],[ManufacturerId]],Blagovna!A:B,2,0)</f>
        <v>EFB</v>
      </c>
    </row>
    <row r="2361" spans="1:3" x14ac:dyDescent="0.25">
      <c r="A2361">
        <v>9895</v>
      </c>
      <c r="B2361">
        <v>425</v>
      </c>
      <c r="C2361" t="str">
        <f>VLOOKUP(Table_ExternalData_16[[#This Row],[ManufacturerId]],Blagovna!A:B,2,0)</f>
        <v>EFB</v>
      </c>
    </row>
    <row r="2362" spans="1:3" x14ac:dyDescent="0.25">
      <c r="A2362">
        <v>9896</v>
      </c>
      <c r="B2362">
        <v>425</v>
      </c>
      <c r="C2362" t="str">
        <f>VLOOKUP(Table_ExternalData_16[[#This Row],[ManufacturerId]],Blagovna!A:B,2,0)</f>
        <v>EFB</v>
      </c>
    </row>
    <row r="2363" spans="1:3" x14ac:dyDescent="0.25">
      <c r="A2363">
        <v>9897</v>
      </c>
      <c r="B2363">
        <v>425</v>
      </c>
      <c r="C2363" t="str">
        <f>VLOOKUP(Table_ExternalData_16[[#This Row],[ManufacturerId]],Blagovna!A:B,2,0)</f>
        <v>EFB</v>
      </c>
    </row>
    <row r="2364" spans="1:3" x14ac:dyDescent="0.25">
      <c r="A2364">
        <v>9898</v>
      </c>
      <c r="B2364">
        <v>425</v>
      </c>
      <c r="C2364" t="str">
        <f>VLOOKUP(Table_ExternalData_16[[#This Row],[ManufacturerId]],Blagovna!A:B,2,0)</f>
        <v>EFB</v>
      </c>
    </row>
    <row r="2365" spans="1:3" x14ac:dyDescent="0.25">
      <c r="A2365">
        <v>9904</v>
      </c>
      <c r="B2365">
        <v>425</v>
      </c>
      <c r="C2365" t="str">
        <f>VLOOKUP(Table_ExternalData_16[[#This Row],[ManufacturerId]],Blagovna!A:B,2,0)</f>
        <v>EFB</v>
      </c>
    </row>
    <row r="2366" spans="1:3" x14ac:dyDescent="0.25">
      <c r="A2366">
        <v>9911</v>
      </c>
      <c r="B2366">
        <v>425</v>
      </c>
      <c r="C2366" t="str">
        <f>VLOOKUP(Table_ExternalData_16[[#This Row],[ManufacturerId]],Blagovna!A:B,2,0)</f>
        <v>EFB</v>
      </c>
    </row>
    <row r="2367" spans="1:3" x14ac:dyDescent="0.25">
      <c r="A2367">
        <v>9966</v>
      </c>
      <c r="B2367">
        <v>425</v>
      </c>
      <c r="C2367" t="str">
        <f>VLOOKUP(Table_ExternalData_16[[#This Row],[ManufacturerId]],Blagovna!A:B,2,0)</f>
        <v>EFB</v>
      </c>
    </row>
    <row r="2368" spans="1:3" x14ac:dyDescent="0.25">
      <c r="A2368">
        <v>9967</v>
      </c>
      <c r="B2368">
        <v>425</v>
      </c>
      <c r="C2368" t="str">
        <f>VLOOKUP(Table_ExternalData_16[[#This Row],[ManufacturerId]],Blagovna!A:B,2,0)</f>
        <v>EFB</v>
      </c>
    </row>
    <row r="2369" spans="1:3" x14ac:dyDescent="0.25">
      <c r="A2369">
        <v>9968</v>
      </c>
      <c r="B2369">
        <v>425</v>
      </c>
      <c r="C2369" t="str">
        <f>VLOOKUP(Table_ExternalData_16[[#This Row],[ManufacturerId]],Blagovna!A:B,2,0)</f>
        <v>EFB</v>
      </c>
    </row>
    <row r="2370" spans="1:3" x14ac:dyDescent="0.25">
      <c r="A2370">
        <v>9969</v>
      </c>
      <c r="B2370">
        <v>425</v>
      </c>
      <c r="C2370" t="str">
        <f>VLOOKUP(Table_ExternalData_16[[#This Row],[ManufacturerId]],Blagovna!A:B,2,0)</f>
        <v>EFB</v>
      </c>
    </row>
    <row r="2371" spans="1:3" x14ac:dyDescent="0.25">
      <c r="A2371">
        <v>9970</v>
      </c>
      <c r="B2371">
        <v>425</v>
      </c>
      <c r="C2371" t="str">
        <f>VLOOKUP(Table_ExternalData_16[[#This Row],[ManufacturerId]],Blagovna!A:B,2,0)</f>
        <v>EFB</v>
      </c>
    </row>
    <row r="2372" spans="1:3" x14ac:dyDescent="0.25">
      <c r="A2372">
        <v>9971</v>
      </c>
      <c r="B2372">
        <v>425</v>
      </c>
      <c r="C2372" t="str">
        <f>VLOOKUP(Table_ExternalData_16[[#This Row],[ManufacturerId]],Blagovna!A:B,2,0)</f>
        <v>EFB</v>
      </c>
    </row>
    <row r="2373" spans="1:3" x14ac:dyDescent="0.25">
      <c r="A2373">
        <v>10048</v>
      </c>
      <c r="B2373">
        <v>425</v>
      </c>
      <c r="C2373" t="str">
        <f>VLOOKUP(Table_ExternalData_16[[#This Row],[ManufacturerId]],Blagovna!A:B,2,0)</f>
        <v>EFB</v>
      </c>
    </row>
    <row r="2374" spans="1:3" x14ac:dyDescent="0.25">
      <c r="A2374">
        <v>10275</v>
      </c>
      <c r="B2374">
        <v>425</v>
      </c>
      <c r="C2374" t="str">
        <f>VLOOKUP(Table_ExternalData_16[[#This Row],[ManufacturerId]],Blagovna!A:B,2,0)</f>
        <v>EFB</v>
      </c>
    </row>
    <row r="2375" spans="1:3" x14ac:dyDescent="0.25">
      <c r="A2375">
        <v>10847</v>
      </c>
      <c r="B2375">
        <v>425</v>
      </c>
      <c r="C2375" t="str">
        <f>VLOOKUP(Table_ExternalData_16[[#This Row],[ManufacturerId]],Blagovna!A:B,2,0)</f>
        <v>EFB</v>
      </c>
    </row>
    <row r="2376" spans="1:3" x14ac:dyDescent="0.25">
      <c r="A2376">
        <v>10857</v>
      </c>
      <c r="B2376">
        <v>425</v>
      </c>
      <c r="C2376" t="str">
        <f>VLOOKUP(Table_ExternalData_16[[#This Row],[ManufacturerId]],Blagovna!A:B,2,0)</f>
        <v>EFB</v>
      </c>
    </row>
    <row r="2377" spans="1:3" x14ac:dyDescent="0.25">
      <c r="A2377">
        <v>10863</v>
      </c>
      <c r="B2377">
        <v>425</v>
      </c>
      <c r="C2377" t="str">
        <f>VLOOKUP(Table_ExternalData_16[[#This Row],[ManufacturerId]],Blagovna!A:B,2,0)</f>
        <v>EFB</v>
      </c>
    </row>
    <row r="2378" spans="1:3" x14ac:dyDescent="0.25">
      <c r="A2378">
        <v>10906</v>
      </c>
      <c r="B2378">
        <v>425</v>
      </c>
      <c r="C2378" t="str">
        <f>VLOOKUP(Table_ExternalData_16[[#This Row],[ManufacturerId]],Blagovna!A:B,2,0)</f>
        <v>EFB</v>
      </c>
    </row>
    <row r="2379" spans="1:3" x14ac:dyDescent="0.25">
      <c r="A2379">
        <v>11013</v>
      </c>
      <c r="B2379">
        <v>425</v>
      </c>
      <c r="C2379" t="str">
        <f>VLOOKUP(Table_ExternalData_16[[#This Row],[ManufacturerId]],Blagovna!A:B,2,0)</f>
        <v>EFB</v>
      </c>
    </row>
    <row r="2380" spans="1:3" x14ac:dyDescent="0.25">
      <c r="A2380">
        <v>11014</v>
      </c>
      <c r="B2380">
        <v>425</v>
      </c>
      <c r="C2380" t="str">
        <f>VLOOKUP(Table_ExternalData_16[[#This Row],[ManufacturerId]],Blagovna!A:B,2,0)</f>
        <v>EFB</v>
      </c>
    </row>
    <row r="2381" spans="1:3" x14ac:dyDescent="0.25">
      <c r="A2381">
        <v>11015</v>
      </c>
      <c r="B2381">
        <v>425</v>
      </c>
      <c r="C2381" t="str">
        <f>VLOOKUP(Table_ExternalData_16[[#This Row],[ManufacturerId]],Blagovna!A:B,2,0)</f>
        <v>EFB</v>
      </c>
    </row>
    <row r="2382" spans="1:3" x14ac:dyDescent="0.25">
      <c r="A2382">
        <v>11016</v>
      </c>
      <c r="B2382">
        <v>425</v>
      </c>
      <c r="C2382" t="str">
        <f>VLOOKUP(Table_ExternalData_16[[#This Row],[ManufacturerId]],Blagovna!A:B,2,0)</f>
        <v>EFB</v>
      </c>
    </row>
    <row r="2383" spans="1:3" x14ac:dyDescent="0.25">
      <c r="A2383">
        <v>11052</v>
      </c>
      <c r="B2383">
        <v>425</v>
      </c>
      <c r="C2383" t="str">
        <f>VLOOKUP(Table_ExternalData_16[[#This Row],[ManufacturerId]],Blagovna!A:B,2,0)</f>
        <v>EFB</v>
      </c>
    </row>
    <row r="2384" spans="1:3" x14ac:dyDescent="0.25">
      <c r="A2384">
        <v>11054</v>
      </c>
      <c r="B2384">
        <v>425</v>
      </c>
      <c r="C2384" t="str">
        <f>VLOOKUP(Table_ExternalData_16[[#This Row],[ManufacturerId]],Blagovna!A:B,2,0)</f>
        <v>EFB</v>
      </c>
    </row>
    <row r="2385" spans="1:3" x14ac:dyDescent="0.25">
      <c r="A2385">
        <v>11056</v>
      </c>
      <c r="B2385">
        <v>425</v>
      </c>
      <c r="C2385" t="str">
        <f>VLOOKUP(Table_ExternalData_16[[#This Row],[ManufacturerId]],Blagovna!A:B,2,0)</f>
        <v>EFB</v>
      </c>
    </row>
    <row r="2386" spans="1:3" x14ac:dyDescent="0.25">
      <c r="A2386">
        <v>11100</v>
      </c>
      <c r="B2386">
        <v>425</v>
      </c>
      <c r="C2386" t="str">
        <f>VLOOKUP(Table_ExternalData_16[[#This Row],[ManufacturerId]],Blagovna!A:B,2,0)</f>
        <v>EFB</v>
      </c>
    </row>
    <row r="2387" spans="1:3" x14ac:dyDescent="0.25">
      <c r="A2387">
        <v>11138</v>
      </c>
      <c r="B2387">
        <v>425</v>
      </c>
      <c r="C2387" t="str">
        <f>VLOOKUP(Table_ExternalData_16[[#This Row],[ManufacturerId]],Blagovna!A:B,2,0)</f>
        <v>EFB</v>
      </c>
    </row>
    <row r="2388" spans="1:3" x14ac:dyDescent="0.25">
      <c r="A2388">
        <v>12152</v>
      </c>
      <c r="B2388">
        <v>425</v>
      </c>
      <c r="C2388" t="str">
        <f>VLOOKUP(Table_ExternalData_16[[#This Row],[ManufacturerId]],Blagovna!A:B,2,0)</f>
        <v>EFB</v>
      </c>
    </row>
    <row r="2389" spans="1:3" x14ac:dyDescent="0.25">
      <c r="A2389">
        <v>12390</v>
      </c>
      <c r="B2389">
        <v>425</v>
      </c>
      <c r="C2389" t="str">
        <f>VLOOKUP(Table_ExternalData_16[[#This Row],[ManufacturerId]],Blagovna!A:B,2,0)</f>
        <v>EFB</v>
      </c>
    </row>
    <row r="2390" spans="1:3" x14ac:dyDescent="0.25">
      <c r="A2390">
        <v>12573</v>
      </c>
      <c r="B2390">
        <v>425</v>
      </c>
      <c r="C2390" t="str">
        <f>VLOOKUP(Table_ExternalData_16[[#This Row],[ManufacturerId]],Blagovna!A:B,2,0)</f>
        <v>EFB</v>
      </c>
    </row>
    <row r="2391" spans="1:3" x14ac:dyDescent="0.25">
      <c r="A2391">
        <v>12791</v>
      </c>
      <c r="B2391">
        <v>425</v>
      </c>
      <c r="C2391" t="str">
        <f>VLOOKUP(Table_ExternalData_16[[#This Row],[ManufacturerId]],Blagovna!A:B,2,0)</f>
        <v>EFB</v>
      </c>
    </row>
    <row r="2392" spans="1:3" x14ac:dyDescent="0.25">
      <c r="A2392">
        <v>5792</v>
      </c>
      <c r="B2392">
        <v>425</v>
      </c>
      <c r="C2392" t="str">
        <f>VLOOKUP(Table_ExternalData_16[[#This Row],[ManufacturerId]],Blagovna!A:B,2,0)</f>
        <v>EFB</v>
      </c>
    </row>
    <row r="2393" spans="1:3" x14ac:dyDescent="0.25">
      <c r="A2393">
        <v>5793</v>
      </c>
      <c r="B2393">
        <v>425</v>
      </c>
      <c r="C2393" t="str">
        <f>VLOOKUP(Table_ExternalData_16[[#This Row],[ManufacturerId]],Blagovna!A:B,2,0)</f>
        <v>EFB</v>
      </c>
    </row>
    <row r="2394" spans="1:3" x14ac:dyDescent="0.25">
      <c r="A2394">
        <v>5794</v>
      </c>
      <c r="B2394">
        <v>425</v>
      </c>
      <c r="C2394" t="str">
        <f>VLOOKUP(Table_ExternalData_16[[#This Row],[ManufacturerId]],Blagovna!A:B,2,0)</f>
        <v>EFB</v>
      </c>
    </row>
    <row r="2395" spans="1:3" x14ac:dyDescent="0.25">
      <c r="A2395">
        <v>5795</v>
      </c>
      <c r="B2395">
        <v>425</v>
      </c>
      <c r="C2395" t="str">
        <f>VLOOKUP(Table_ExternalData_16[[#This Row],[ManufacturerId]],Blagovna!A:B,2,0)</f>
        <v>EFB</v>
      </c>
    </row>
    <row r="2396" spans="1:3" x14ac:dyDescent="0.25">
      <c r="A2396">
        <v>8267</v>
      </c>
      <c r="B2396">
        <v>425</v>
      </c>
      <c r="C2396" t="str">
        <f>VLOOKUP(Table_ExternalData_16[[#This Row],[ManufacturerId]],Blagovna!A:B,2,0)</f>
        <v>EFB</v>
      </c>
    </row>
    <row r="2397" spans="1:3" x14ac:dyDescent="0.25">
      <c r="A2397">
        <v>8313</v>
      </c>
      <c r="B2397">
        <v>425</v>
      </c>
      <c r="C2397" t="str">
        <f>VLOOKUP(Table_ExternalData_16[[#This Row],[ManufacturerId]],Blagovna!A:B,2,0)</f>
        <v>EFB</v>
      </c>
    </row>
    <row r="2398" spans="1:3" x14ac:dyDescent="0.25">
      <c r="A2398">
        <v>8314</v>
      </c>
      <c r="B2398">
        <v>425</v>
      </c>
      <c r="C2398" t="str">
        <f>VLOOKUP(Table_ExternalData_16[[#This Row],[ManufacturerId]],Blagovna!A:B,2,0)</f>
        <v>EFB</v>
      </c>
    </row>
    <row r="2399" spans="1:3" x14ac:dyDescent="0.25">
      <c r="A2399">
        <v>8333</v>
      </c>
      <c r="B2399">
        <v>425</v>
      </c>
      <c r="C2399" t="str">
        <f>VLOOKUP(Table_ExternalData_16[[#This Row],[ManufacturerId]],Blagovna!A:B,2,0)</f>
        <v>EFB</v>
      </c>
    </row>
    <row r="2400" spans="1:3" x14ac:dyDescent="0.25">
      <c r="A2400">
        <v>8350</v>
      </c>
      <c r="B2400">
        <v>425</v>
      </c>
      <c r="C2400" t="str">
        <f>VLOOKUP(Table_ExternalData_16[[#This Row],[ManufacturerId]],Blagovna!A:B,2,0)</f>
        <v>EFB</v>
      </c>
    </row>
    <row r="2401" spans="1:3" x14ac:dyDescent="0.25">
      <c r="A2401">
        <v>8351</v>
      </c>
      <c r="B2401">
        <v>425</v>
      </c>
      <c r="C2401" t="str">
        <f>VLOOKUP(Table_ExternalData_16[[#This Row],[ManufacturerId]],Blagovna!A:B,2,0)</f>
        <v>EFB</v>
      </c>
    </row>
    <row r="2402" spans="1:3" x14ac:dyDescent="0.25">
      <c r="A2402">
        <v>8355</v>
      </c>
      <c r="B2402">
        <v>425</v>
      </c>
      <c r="C2402" t="str">
        <f>VLOOKUP(Table_ExternalData_16[[#This Row],[ManufacturerId]],Blagovna!A:B,2,0)</f>
        <v>EFB</v>
      </c>
    </row>
    <row r="2403" spans="1:3" x14ac:dyDescent="0.25">
      <c r="A2403">
        <v>8413</v>
      </c>
      <c r="B2403">
        <v>425</v>
      </c>
      <c r="C2403" t="str">
        <f>VLOOKUP(Table_ExternalData_16[[#This Row],[ManufacturerId]],Blagovna!A:B,2,0)</f>
        <v>EFB</v>
      </c>
    </row>
    <row r="2404" spans="1:3" x14ac:dyDescent="0.25">
      <c r="A2404">
        <v>8806</v>
      </c>
      <c r="B2404">
        <v>425</v>
      </c>
      <c r="C2404" t="str">
        <f>VLOOKUP(Table_ExternalData_16[[#This Row],[ManufacturerId]],Blagovna!A:B,2,0)</f>
        <v>EFB</v>
      </c>
    </row>
    <row r="2405" spans="1:3" x14ac:dyDescent="0.25">
      <c r="A2405">
        <v>10865</v>
      </c>
      <c r="B2405">
        <v>425</v>
      </c>
      <c r="C2405" t="str">
        <f>VLOOKUP(Table_ExternalData_16[[#This Row],[ManufacturerId]],Blagovna!A:B,2,0)</f>
        <v>EFB</v>
      </c>
    </row>
    <row r="2406" spans="1:3" x14ac:dyDescent="0.25">
      <c r="A2406">
        <v>8188</v>
      </c>
      <c r="B2406">
        <v>425</v>
      </c>
      <c r="C2406" t="str">
        <f>VLOOKUP(Table_ExternalData_16[[#This Row],[ManufacturerId]],Blagovna!A:B,2,0)</f>
        <v>EFB</v>
      </c>
    </row>
    <row r="2407" spans="1:3" x14ac:dyDescent="0.25">
      <c r="A2407">
        <v>12408</v>
      </c>
      <c r="B2407">
        <v>426</v>
      </c>
      <c r="C2407" t="str">
        <f>VLOOKUP(Table_ExternalData_16[[#This Row],[ManufacturerId]],Blagovna!A:B,2,0)</f>
        <v>Energenie</v>
      </c>
    </row>
    <row r="2408" spans="1:3" x14ac:dyDescent="0.25">
      <c r="A2408">
        <v>12409</v>
      </c>
      <c r="B2408">
        <v>426</v>
      </c>
      <c r="C2408" t="str">
        <f>VLOOKUP(Table_ExternalData_16[[#This Row],[ManufacturerId]],Blagovna!A:B,2,0)</f>
        <v>Energenie</v>
      </c>
    </row>
    <row r="2409" spans="1:3" x14ac:dyDescent="0.25">
      <c r="A2409">
        <v>12412</v>
      </c>
      <c r="B2409">
        <v>426</v>
      </c>
      <c r="C2409" t="str">
        <f>VLOOKUP(Table_ExternalData_16[[#This Row],[ManufacturerId]],Blagovna!A:B,2,0)</f>
        <v>Energenie</v>
      </c>
    </row>
    <row r="2410" spans="1:3" x14ac:dyDescent="0.25">
      <c r="A2410">
        <v>12428</v>
      </c>
      <c r="B2410">
        <v>426</v>
      </c>
      <c r="C2410" t="str">
        <f>VLOOKUP(Table_ExternalData_16[[#This Row],[ManufacturerId]],Blagovna!A:B,2,0)</f>
        <v>Energenie</v>
      </c>
    </row>
    <row r="2411" spans="1:3" x14ac:dyDescent="0.25">
      <c r="A2411">
        <v>12429</v>
      </c>
      <c r="B2411">
        <v>426</v>
      </c>
      <c r="C2411" t="str">
        <f>VLOOKUP(Table_ExternalData_16[[#This Row],[ManufacturerId]],Blagovna!A:B,2,0)</f>
        <v>Energenie</v>
      </c>
    </row>
    <row r="2412" spans="1:3" x14ac:dyDescent="0.25">
      <c r="A2412">
        <v>12430</v>
      </c>
      <c r="B2412">
        <v>426</v>
      </c>
      <c r="C2412" t="str">
        <f>VLOOKUP(Table_ExternalData_16[[#This Row],[ManufacturerId]],Blagovna!A:B,2,0)</f>
        <v>Energenie</v>
      </c>
    </row>
    <row r="2413" spans="1:3" x14ac:dyDescent="0.25">
      <c r="A2413">
        <v>12431</v>
      </c>
      <c r="B2413">
        <v>426</v>
      </c>
      <c r="C2413" t="str">
        <f>VLOOKUP(Table_ExternalData_16[[#This Row],[ManufacturerId]],Blagovna!A:B,2,0)</f>
        <v>Energenie</v>
      </c>
    </row>
    <row r="2414" spans="1:3" x14ac:dyDescent="0.25">
      <c r="A2414">
        <v>12432</v>
      </c>
      <c r="B2414">
        <v>426</v>
      </c>
      <c r="C2414" t="str">
        <f>VLOOKUP(Table_ExternalData_16[[#This Row],[ManufacturerId]],Blagovna!A:B,2,0)</f>
        <v>Energenie</v>
      </c>
    </row>
    <row r="2415" spans="1:3" x14ac:dyDescent="0.25">
      <c r="A2415">
        <v>12439</v>
      </c>
      <c r="B2415">
        <v>426</v>
      </c>
      <c r="C2415" t="str">
        <f>VLOOKUP(Table_ExternalData_16[[#This Row],[ManufacturerId]],Blagovna!A:B,2,0)</f>
        <v>Energenie</v>
      </c>
    </row>
    <row r="2416" spans="1:3" x14ac:dyDescent="0.25">
      <c r="A2416">
        <v>12440</v>
      </c>
      <c r="B2416">
        <v>426</v>
      </c>
      <c r="C2416" t="str">
        <f>VLOOKUP(Table_ExternalData_16[[#This Row],[ManufacturerId]],Blagovna!A:B,2,0)</f>
        <v>Energenie</v>
      </c>
    </row>
    <row r="2417" spans="1:3" x14ac:dyDescent="0.25">
      <c r="A2417">
        <v>12441</v>
      </c>
      <c r="B2417">
        <v>426</v>
      </c>
      <c r="C2417" t="str">
        <f>VLOOKUP(Table_ExternalData_16[[#This Row],[ManufacturerId]],Blagovna!A:B,2,0)</f>
        <v>Energenie</v>
      </c>
    </row>
    <row r="2418" spans="1:3" x14ac:dyDescent="0.25">
      <c r="A2418">
        <v>12415</v>
      </c>
      <c r="B2418">
        <v>431</v>
      </c>
      <c r="C2418" t="str">
        <f>VLOOKUP(Table_ExternalData_16[[#This Row],[ManufacturerId]],Blagovna!A:B,2,0)</f>
        <v>Gembird</v>
      </c>
    </row>
    <row r="2419" spans="1:3" x14ac:dyDescent="0.25">
      <c r="A2419">
        <v>12416</v>
      </c>
      <c r="B2419">
        <v>431</v>
      </c>
      <c r="C2419" t="str">
        <f>VLOOKUP(Table_ExternalData_16[[#This Row],[ManufacturerId]],Blagovna!A:B,2,0)</f>
        <v>Gembird</v>
      </c>
    </row>
    <row r="2420" spans="1:3" x14ac:dyDescent="0.25">
      <c r="A2420">
        <v>12424</v>
      </c>
      <c r="B2420">
        <v>431</v>
      </c>
      <c r="C2420" t="str">
        <f>VLOOKUP(Table_ExternalData_16[[#This Row],[ManufacturerId]],Blagovna!A:B,2,0)</f>
        <v>Gembird</v>
      </c>
    </row>
    <row r="2421" spans="1:3" x14ac:dyDescent="0.25">
      <c r="A2421">
        <v>12425</v>
      </c>
      <c r="B2421">
        <v>431</v>
      </c>
      <c r="C2421" t="str">
        <f>VLOOKUP(Table_ExternalData_16[[#This Row],[ManufacturerId]],Blagovna!A:B,2,0)</f>
        <v>Gembird</v>
      </c>
    </row>
    <row r="2422" spans="1:3" x14ac:dyDescent="0.25">
      <c r="A2422">
        <v>12426</v>
      </c>
      <c r="B2422">
        <v>431</v>
      </c>
      <c r="C2422" t="str">
        <f>VLOOKUP(Table_ExternalData_16[[#This Row],[ManufacturerId]],Blagovna!A:B,2,0)</f>
        <v>Gembird</v>
      </c>
    </row>
    <row r="2423" spans="1:3" x14ac:dyDescent="0.25">
      <c r="A2423">
        <v>12427</v>
      </c>
      <c r="B2423">
        <v>431</v>
      </c>
      <c r="C2423" t="str">
        <f>VLOOKUP(Table_ExternalData_16[[#This Row],[ManufacturerId]],Blagovna!A:B,2,0)</f>
        <v>Gembird</v>
      </c>
    </row>
    <row r="2424" spans="1:3" x14ac:dyDescent="0.25">
      <c r="A2424">
        <v>12442</v>
      </c>
      <c r="B2424">
        <v>431</v>
      </c>
      <c r="C2424" t="str">
        <f>VLOOKUP(Table_ExternalData_16[[#This Row],[ManufacturerId]],Blagovna!A:B,2,0)</f>
        <v>Gembird</v>
      </c>
    </row>
    <row r="2425" spans="1:3" x14ac:dyDescent="0.25">
      <c r="A2425">
        <v>12738</v>
      </c>
      <c r="B2425">
        <v>431</v>
      </c>
      <c r="C2425" t="str">
        <f>VLOOKUP(Table_ExternalData_16[[#This Row],[ManufacturerId]],Blagovna!A:B,2,0)</f>
        <v>Gembird</v>
      </c>
    </row>
    <row r="2426" spans="1:3" x14ac:dyDescent="0.25">
      <c r="A2426">
        <v>12739</v>
      </c>
      <c r="B2426">
        <v>431</v>
      </c>
      <c r="C2426" t="str">
        <f>VLOOKUP(Table_ExternalData_16[[#This Row],[ManufacturerId]],Blagovna!A:B,2,0)</f>
        <v>Gembird</v>
      </c>
    </row>
    <row r="2427" spans="1:3" x14ac:dyDescent="0.25">
      <c r="A2427">
        <v>12740</v>
      </c>
      <c r="B2427">
        <v>431</v>
      </c>
      <c r="C2427" t="str">
        <f>VLOOKUP(Table_ExternalData_16[[#This Row],[ManufacturerId]],Blagovna!A:B,2,0)</f>
        <v>Gembird</v>
      </c>
    </row>
    <row r="2428" spans="1:3" x14ac:dyDescent="0.25">
      <c r="A2428">
        <v>5797</v>
      </c>
      <c r="B2428">
        <v>433</v>
      </c>
      <c r="C2428" t="str">
        <f>VLOOKUP(Table_ExternalData_16[[#This Row],[ManufacturerId]],Blagovna!A:B,2,0)</f>
        <v>GP</v>
      </c>
    </row>
    <row r="2429" spans="1:3" x14ac:dyDescent="0.25">
      <c r="A2429">
        <v>5799</v>
      </c>
      <c r="B2429">
        <v>433</v>
      </c>
      <c r="C2429" t="str">
        <f>VLOOKUP(Table_ExternalData_16[[#This Row],[ManufacturerId]],Blagovna!A:B,2,0)</f>
        <v>GP</v>
      </c>
    </row>
    <row r="2430" spans="1:3" x14ac:dyDescent="0.25">
      <c r="A2430">
        <v>5803</v>
      </c>
      <c r="B2430">
        <v>433</v>
      </c>
      <c r="C2430" t="str">
        <f>VLOOKUP(Table_ExternalData_16[[#This Row],[ManufacturerId]],Blagovna!A:B,2,0)</f>
        <v>GP</v>
      </c>
    </row>
    <row r="2431" spans="1:3" x14ac:dyDescent="0.25">
      <c r="A2431">
        <v>5804</v>
      </c>
      <c r="B2431">
        <v>433</v>
      </c>
      <c r="C2431" t="str">
        <f>VLOOKUP(Table_ExternalData_16[[#This Row],[ManufacturerId]],Blagovna!A:B,2,0)</f>
        <v>GP</v>
      </c>
    </row>
    <row r="2432" spans="1:3" x14ac:dyDescent="0.25">
      <c r="A2432">
        <v>5806</v>
      </c>
      <c r="B2432">
        <v>433</v>
      </c>
      <c r="C2432" t="str">
        <f>VLOOKUP(Table_ExternalData_16[[#This Row],[ManufacturerId]],Blagovna!A:B,2,0)</f>
        <v>GP</v>
      </c>
    </row>
    <row r="2433" spans="1:3" x14ac:dyDescent="0.25">
      <c r="A2433">
        <v>5808</v>
      </c>
      <c r="B2433">
        <v>433</v>
      </c>
      <c r="C2433" t="str">
        <f>VLOOKUP(Table_ExternalData_16[[#This Row],[ManufacturerId]],Blagovna!A:B,2,0)</f>
        <v>GP</v>
      </c>
    </row>
    <row r="2434" spans="1:3" x14ac:dyDescent="0.25">
      <c r="A2434">
        <v>5809</v>
      </c>
      <c r="B2434">
        <v>433</v>
      </c>
      <c r="C2434" t="str">
        <f>VLOOKUP(Table_ExternalData_16[[#This Row],[ManufacturerId]],Blagovna!A:B,2,0)</f>
        <v>GP</v>
      </c>
    </row>
    <row r="2435" spans="1:3" x14ac:dyDescent="0.25">
      <c r="A2435">
        <v>5810</v>
      </c>
      <c r="B2435">
        <v>433</v>
      </c>
      <c r="C2435" t="str">
        <f>VLOOKUP(Table_ExternalData_16[[#This Row],[ManufacturerId]],Blagovna!A:B,2,0)</f>
        <v>GP</v>
      </c>
    </row>
    <row r="2436" spans="1:3" x14ac:dyDescent="0.25">
      <c r="A2436">
        <v>5811</v>
      </c>
      <c r="B2436">
        <v>433</v>
      </c>
      <c r="C2436" t="str">
        <f>VLOOKUP(Table_ExternalData_16[[#This Row],[ManufacturerId]],Blagovna!A:B,2,0)</f>
        <v>GP</v>
      </c>
    </row>
    <row r="2437" spans="1:3" x14ac:dyDescent="0.25">
      <c r="A2437">
        <v>5812</v>
      </c>
      <c r="B2437">
        <v>433</v>
      </c>
      <c r="C2437" t="str">
        <f>VLOOKUP(Table_ExternalData_16[[#This Row],[ManufacturerId]],Blagovna!A:B,2,0)</f>
        <v>GP</v>
      </c>
    </row>
    <row r="2438" spans="1:3" x14ac:dyDescent="0.25">
      <c r="A2438">
        <v>5813</v>
      </c>
      <c r="B2438">
        <v>433</v>
      </c>
      <c r="C2438" t="str">
        <f>VLOOKUP(Table_ExternalData_16[[#This Row],[ManufacturerId]],Blagovna!A:B,2,0)</f>
        <v>GP</v>
      </c>
    </row>
    <row r="2439" spans="1:3" x14ac:dyDescent="0.25">
      <c r="A2439">
        <v>5814</v>
      </c>
      <c r="B2439">
        <v>433</v>
      </c>
      <c r="C2439" t="str">
        <f>VLOOKUP(Table_ExternalData_16[[#This Row],[ManufacturerId]],Blagovna!A:B,2,0)</f>
        <v>GP</v>
      </c>
    </row>
    <row r="2440" spans="1:3" x14ac:dyDescent="0.25">
      <c r="A2440">
        <v>5815</v>
      </c>
      <c r="B2440">
        <v>433</v>
      </c>
      <c r="C2440" t="str">
        <f>VLOOKUP(Table_ExternalData_16[[#This Row],[ManufacturerId]],Blagovna!A:B,2,0)</f>
        <v>GP</v>
      </c>
    </row>
    <row r="2441" spans="1:3" x14ac:dyDescent="0.25">
      <c r="A2441">
        <v>5817</v>
      </c>
      <c r="B2441">
        <v>433</v>
      </c>
      <c r="C2441" t="str">
        <f>VLOOKUP(Table_ExternalData_16[[#This Row],[ManufacturerId]],Blagovna!A:B,2,0)</f>
        <v>GP</v>
      </c>
    </row>
    <row r="2442" spans="1:3" x14ac:dyDescent="0.25">
      <c r="A2442">
        <v>5818</v>
      </c>
      <c r="B2442">
        <v>433</v>
      </c>
      <c r="C2442" t="str">
        <f>VLOOKUP(Table_ExternalData_16[[#This Row],[ManufacturerId]],Blagovna!A:B,2,0)</f>
        <v>GP</v>
      </c>
    </row>
    <row r="2443" spans="1:3" x14ac:dyDescent="0.25">
      <c r="A2443">
        <v>5819</v>
      </c>
      <c r="B2443">
        <v>433</v>
      </c>
      <c r="C2443" t="str">
        <f>VLOOKUP(Table_ExternalData_16[[#This Row],[ManufacturerId]],Blagovna!A:B,2,0)</f>
        <v>GP</v>
      </c>
    </row>
    <row r="2444" spans="1:3" x14ac:dyDescent="0.25">
      <c r="A2444">
        <v>5820</v>
      </c>
      <c r="B2444">
        <v>433</v>
      </c>
      <c r="C2444" t="str">
        <f>VLOOKUP(Table_ExternalData_16[[#This Row],[ManufacturerId]],Blagovna!A:B,2,0)</f>
        <v>GP</v>
      </c>
    </row>
    <row r="2445" spans="1:3" x14ac:dyDescent="0.25">
      <c r="A2445">
        <v>5821</v>
      </c>
      <c r="B2445">
        <v>433</v>
      </c>
      <c r="C2445" t="str">
        <f>VLOOKUP(Table_ExternalData_16[[#This Row],[ManufacturerId]],Blagovna!A:B,2,0)</f>
        <v>GP</v>
      </c>
    </row>
    <row r="2446" spans="1:3" x14ac:dyDescent="0.25">
      <c r="A2446">
        <v>5823</v>
      </c>
      <c r="B2446">
        <v>433</v>
      </c>
      <c r="C2446" t="str">
        <f>VLOOKUP(Table_ExternalData_16[[#This Row],[ManufacturerId]],Blagovna!A:B,2,0)</f>
        <v>GP</v>
      </c>
    </row>
    <row r="2447" spans="1:3" x14ac:dyDescent="0.25">
      <c r="A2447">
        <v>5824</v>
      </c>
      <c r="B2447">
        <v>433</v>
      </c>
      <c r="C2447" t="str">
        <f>VLOOKUP(Table_ExternalData_16[[#This Row],[ManufacturerId]],Blagovna!A:B,2,0)</f>
        <v>GP</v>
      </c>
    </row>
    <row r="2448" spans="1:3" x14ac:dyDescent="0.25">
      <c r="A2448">
        <v>5825</v>
      </c>
      <c r="B2448">
        <v>433</v>
      </c>
      <c r="C2448" t="str">
        <f>VLOOKUP(Table_ExternalData_16[[#This Row],[ManufacturerId]],Blagovna!A:B,2,0)</f>
        <v>GP</v>
      </c>
    </row>
    <row r="2449" spans="1:3" x14ac:dyDescent="0.25">
      <c r="A2449">
        <v>5827</v>
      </c>
      <c r="B2449">
        <v>433</v>
      </c>
      <c r="C2449" t="str">
        <f>VLOOKUP(Table_ExternalData_16[[#This Row],[ManufacturerId]],Blagovna!A:B,2,0)</f>
        <v>GP</v>
      </c>
    </row>
    <row r="2450" spans="1:3" x14ac:dyDescent="0.25">
      <c r="A2450">
        <v>5829</v>
      </c>
      <c r="B2450">
        <v>433</v>
      </c>
      <c r="C2450" t="str">
        <f>VLOOKUP(Table_ExternalData_16[[#This Row],[ManufacturerId]],Blagovna!A:B,2,0)</f>
        <v>GP</v>
      </c>
    </row>
    <row r="2451" spans="1:3" x14ac:dyDescent="0.25">
      <c r="A2451">
        <v>5836</v>
      </c>
      <c r="B2451">
        <v>433</v>
      </c>
      <c r="C2451" t="str">
        <f>VLOOKUP(Table_ExternalData_16[[#This Row],[ManufacturerId]],Blagovna!A:B,2,0)</f>
        <v>GP</v>
      </c>
    </row>
    <row r="2452" spans="1:3" x14ac:dyDescent="0.25">
      <c r="A2452">
        <v>12243</v>
      </c>
      <c r="B2452">
        <v>433</v>
      </c>
      <c r="C2452" t="str">
        <f>VLOOKUP(Table_ExternalData_16[[#This Row],[ManufacturerId]],Blagovna!A:B,2,0)</f>
        <v>GP</v>
      </c>
    </row>
    <row r="2453" spans="1:3" x14ac:dyDescent="0.25">
      <c r="A2453">
        <v>12828</v>
      </c>
      <c r="B2453">
        <v>433</v>
      </c>
      <c r="C2453" t="str">
        <f>VLOOKUP(Table_ExternalData_16[[#This Row],[ManufacturerId]],Blagovna!A:B,2,0)</f>
        <v>GP</v>
      </c>
    </row>
    <row r="2454" spans="1:3" x14ac:dyDescent="0.25">
      <c r="A2454">
        <v>5822</v>
      </c>
      <c r="B2454">
        <v>433</v>
      </c>
      <c r="C2454" t="str">
        <f>VLOOKUP(Table_ExternalData_16[[#This Row],[ManufacturerId]],Blagovna!A:B,2,0)</f>
        <v>GP</v>
      </c>
    </row>
    <row r="2455" spans="1:3" x14ac:dyDescent="0.25">
      <c r="A2455">
        <v>5831</v>
      </c>
      <c r="B2455">
        <v>433</v>
      </c>
      <c r="C2455" t="str">
        <f>VLOOKUP(Table_ExternalData_16[[#This Row],[ManufacturerId]],Blagovna!A:B,2,0)</f>
        <v>GP</v>
      </c>
    </row>
    <row r="2456" spans="1:3" x14ac:dyDescent="0.25">
      <c r="A2456">
        <v>5832</v>
      </c>
      <c r="B2456">
        <v>433</v>
      </c>
      <c r="C2456" t="str">
        <f>VLOOKUP(Table_ExternalData_16[[#This Row],[ManufacturerId]],Blagovna!A:B,2,0)</f>
        <v>GP</v>
      </c>
    </row>
    <row r="2457" spans="1:3" x14ac:dyDescent="0.25">
      <c r="A2457">
        <v>7169</v>
      </c>
      <c r="B2457">
        <v>442</v>
      </c>
      <c r="C2457" t="str">
        <f>VLOOKUP(Table_ExternalData_16[[#This Row],[ManufacturerId]],Blagovna!A:B,2,0)</f>
        <v>KELine</v>
      </c>
    </row>
    <row r="2458" spans="1:3" x14ac:dyDescent="0.25">
      <c r="A2458">
        <v>9218</v>
      </c>
      <c r="B2458">
        <v>449</v>
      </c>
      <c r="C2458" t="str">
        <f>VLOOKUP(Table_ExternalData_16[[#This Row],[ManufacturerId]],Blagovna!A:B,2,0)</f>
        <v>Logitech</v>
      </c>
    </row>
    <row r="2459" spans="1:3" x14ac:dyDescent="0.25">
      <c r="A2459">
        <v>12840</v>
      </c>
      <c r="B2459">
        <v>468</v>
      </c>
      <c r="C2459" t="str">
        <f>VLOOKUP(Table_ExternalData_16[[#This Row],[ManufacturerId]],Blagovna!A:B,2,0)</f>
        <v>SBOX</v>
      </c>
    </row>
    <row r="2460" spans="1:3" x14ac:dyDescent="0.25">
      <c r="A2460">
        <v>12841</v>
      </c>
      <c r="B2460">
        <v>421</v>
      </c>
      <c r="C2460" t="str">
        <f>VLOOKUP(Table_ExternalData_16[[#This Row],[ManufacturerId]],Blagovna!A:B,2,0)</f>
        <v>Delock</v>
      </c>
    </row>
    <row r="2461" spans="1:3" x14ac:dyDescent="0.25">
      <c r="A2461">
        <v>12842</v>
      </c>
      <c r="B2461">
        <v>421</v>
      </c>
      <c r="C2461" t="str">
        <f>VLOOKUP(Table_ExternalData_16[[#This Row],[ManufacturerId]],Blagovna!A:B,2,0)</f>
        <v>Delock</v>
      </c>
    </row>
    <row r="2462" spans="1:3" x14ac:dyDescent="0.25">
      <c r="A2462">
        <v>12843</v>
      </c>
      <c r="B2462">
        <v>421</v>
      </c>
      <c r="C2462" t="str">
        <f>VLOOKUP(Table_ExternalData_16[[#This Row],[ManufacturerId]],Blagovna!A:B,2,0)</f>
        <v>Delock</v>
      </c>
    </row>
    <row r="2463" spans="1:3" x14ac:dyDescent="0.25">
      <c r="A2463">
        <v>12844</v>
      </c>
      <c r="B2463">
        <v>421</v>
      </c>
      <c r="C2463" t="str">
        <f>VLOOKUP(Table_ExternalData_16[[#This Row],[ManufacturerId]],Blagovna!A:B,2,0)</f>
        <v>Delock</v>
      </c>
    </row>
    <row r="2464" spans="1:3" x14ac:dyDescent="0.25">
      <c r="A2464">
        <v>12845</v>
      </c>
      <c r="B2464">
        <v>485</v>
      </c>
      <c r="C2464" t="str">
        <f>VLOOKUP(Table_ExternalData_16[[#This Row],[ManufacturerId]],Blagovna!A:B,2,0)</f>
        <v>UBIQUITI</v>
      </c>
    </row>
    <row r="2465" spans="1:3" x14ac:dyDescent="0.25">
      <c r="A2465">
        <v>12846</v>
      </c>
      <c r="B2465">
        <v>422</v>
      </c>
      <c r="C2465" t="str">
        <f>VLOOKUP(Table_ExternalData_16[[#This Row],[ManufacturerId]],Blagovna!A:B,2,0)</f>
        <v>Digitus</v>
      </c>
    </row>
    <row r="2466" spans="1:3" x14ac:dyDescent="0.25">
      <c r="A2466">
        <v>12847</v>
      </c>
      <c r="B2466">
        <v>421</v>
      </c>
      <c r="C2466" t="str">
        <f>VLOOKUP(Table_ExternalData_16[[#This Row],[ManufacturerId]],Blagovna!A:B,2,0)</f>
        <v>Delock</v>
      </c>
    </row>
    <row r="2467" spans="1:3" x14ac:dyDescent="0.25">
      <c r="A2467">
        <v>12848</v>
      </c>
      <c r="B2467">
        <v>485</v>
      </c>
      <c r="C2467" t="str">
        <f>VLOOKUP(Table_ExternalData_16[[#This Row],[ManufacturerId]],Blagovna!A:B,2,0)</f>
        <v>UBIQUITI</v>
      </c>
    </row>
    <row r="2468" spans="1:3" x14ac:dyDescent="0.25">
      <c r="A2468">
        <v>12849</v>
      </c>
      <c r="B2468">
        <v>485</v>
      </c>
      <c r="C2468" t="str">
        <f>VLOOKUP(Table_ExternalData_16[[#This Row],[ManufacturerId]],Blagovna!A:B,2,0)</f>
        <v>UBIQUITI</v>
      </c>
    </row>
    <row r="2469" spans="1:3" x14ac:dyDescent="0.25">
      <c r="A2469">
        <v>12850</v>
      </c>
      <c r="B2469">
        <v>455</v>
      </c>
      <c r="C2469" t="str">
        <f>VLOOKUP(Table_ExternalData_16[[#This Row],[ManufacturerId]],Blagovna!A:B,2,0)</f>
        <v>Mikrotik</v>
      </c>
    </row>
    <row r="2470" spans="1:3" x14ac:dyDescent="0.25">
      <c r="A2470">
        <v>12851</v>
      </c>
      <c r="B2470">
        <v>455</v>
      </c>
      <c r="C2470" t="str">
        <f>VLOOKUP(Table_ExternalData_16[[#This Row],[ManufacturerId]],Blagovna!A:B,2,0)</f>
        <v>Mikrotik</v>
      </c>
    </row>
    <row r="2471" spans="1:3" x14ac:dyDescent="0.25">
      <c r="A2471">
        <v>12852</v>
      </c>
      <c r="B2471">
        <v>421</v>
      </c>
      <c r="C2471" t="str">
        <f>VLOOKUP(Table_ExternalData_16[[#This Row],[ManufacturerId]],Blagovna!A:B,2,0)</f>
        <v>Delock</v>
      </c>
    </row>
    <row r="2472" spans="1:3" x14ac:dyDescent="0.25">
      <c r="A2472">
        <v>12853</v>
      </c>
      <c r="B2472">
        <v>421</v>
      </c>
      <c r="C2472" t="str">
        <f>VLOOKUP(Table_ExternalData_16[[#This Row],[ManufacturerId]],Blagovna!A:B,2,0)</f>
        <v>Delock</v>
      </c>
    </row>
    <row r="2473" spans="1:3" x14ac:dyDescent="0.25">
      <c r="A2473">
        <v>12854</v>
      </c>
      <c r="B2473">
        <v>421</v>
      </c>
      <c r="C2473" t="str">
        <f>VLOOKUP(Table_ExternalData_16[[#This Row],[ManufacturerId]],Blagovna!A:B,2,0)</f>
        <v>Delock</v>
      </c>
    </row>
    <row r="2474" spans="1:3" x14ac:dyDescent="0.25">
      <c r="A2474">
        <v>12855</v>
      </c>
      <c r="B2474">
        <v>446</v>
      </c>
      <c r="C2474" t="str">
        <f>VLOOKUP(Table_ExternalData_16[[#This Row],[ManufacturerId]],Blagovna!A:B,2,0)</f>
        <v>Leviton</v>
      </c>
    </row>
    <row r="2475" spans="1:3" x14ac:dyDescent="0.25">
      <c r="A2475">
        <v>12856</v>
      </c>
      <c r="B2475">
        <v>422</v>
      </c>
      <c r="C2475" t="str">
        <f>VLOOKUP(Table_ExternalData_16[[#This Row],[ManufacturerId]],Blagovna!A:B,2,0)</f>
        <v>Digitus</v>
      </c>
    </row>
    <row r="2476" spans="1:3" x14ac:dyDescent="0.25">
      <c r="A2476">
        <v>12862</v>
      </c>
      <c r="B2476">
        <v>422</v>
      </c>
      <c r="C2476" t="str">
        <f>VLOOKUP(Table_ExternalData_16[[#This Row],[ManufacturerId]],Blagovna!A:B,2,0)</f>
        <v>Digitus</v>
      </c>
    </row>
    <row r="2477" spans="1:3" x14ac:dyDescent="0.25">
      <c r="A2477">
        <v>12866</v>
      </c>
      <c r="B2477">
        <v>422</v>
      </c>
      <c r="C2477" t="str">
        <f>VLOOKUP(Table_ExternalData_16[[#This Row],[ManufacturerId]],Blagovna!A:B,2,0)</f>
        <v>Digitus</v>
      </c>
    </row>
    <row r="2478" spans="1:3" x14ac:dyDescent="0.25">
      <c r="A2478">
        <v>12869</v>
      </c>
      <c r="B2478">
        <v>408</v>
      </c>
      <c r="C2478" t="str">
        <f>VLOOKUP(Table_ExternalData_16[[#This Row],[ManufacturerId]],Blagovna!A:B,2,0)</f>
        <v>Aten</v>
      </c>
    </row>
    <row r="2479" spans="1:3" x14ac:dyDescent="0.25">
      <c r="A2479">
        <v>12870</v>
      </c>
      <c r="B2479">
        <v>409</v>
      </c>
      <c r="C2479" t="str">
        <f>VLOOKUP(Table_ExternalData_16[[#This Row],[ManufacturerId]],Blagovna!A:B,2,0)</f>
        <v>Bachmann</v>
      </c>
    </row>
    <row r="2480" spans="1:3" x14ac:dyDescent="0.25">
      <c r="A2480">
        <v>12872</v>
      </c>
      <c r="B2480">
        <v>428</v>
      </c>
      <c r="C2480" t="str">
        <f>VLOOKUP(Table_ExternalData_16[[#This Row],[ManufacturerId]],Blagovna!A:B,2,0)</f>
        <v>Fantec</v>
      </c>
    </row>
    <row r="2481" spans="1:3" x14ac:dyDescent="0.25">
      <c r="A2481">
        <v>7587</v>
      </c>
      <c r="B2481">
        <v>408</v>
      </c>
      <c r="C2481" t="str">
        <f>VLOOKUP(Table_ExternalData_16[[#This Row],[ManufacturerId]],Blagovna!A:B,2,0)</f>
        <v>Aten</v>
      </c>
    </row>
    <row r="2482" spans="1:3" x14ac:dyDescent="0.25">
      <c r="A2482">
        <v>12874</v>
      </c>
      <c r="B2482">
        <v>409</v>
      </c>
      <c r="C2482" t="str">
        <f>VLOOKUP(Table_ExternalData_16[[#This Row],[ManufacturerId]],Blagovna!A:B,2,0)</f>
        <v>Bachmann</v>
      </c>
    </row>
    <row r="2483" spans="1:3" x14ac:dyDescent="0.25">
      <c r="A2483">
        <v>12877</v>
      </c>
      <c r="B2483">
        <v>422</v>
      </c>
      <c r="C2483" t="str">
        <f>VLOOKUP(Table_ExternalData_16[[#This Row],[ManufacturerId]],Blagovna!A:B,2,0)</f>
        <v>Digitus</v>
      </c>
    </row>
    <row r="2484" spans="1:3" x14ac:dyDescent="0.25">
      <c r="A2484">
        <v>12879</v>
      </c>
      <c r="B2484">
        <v>465</v>
      </c>
      <c r="C2484" t="str">
        <f>VLOOKUP(Table_ExternalData_16[[#This Row],[ManufacturerId]],Blagovna!A:B,2,0)</f>
        <v>Roline</v>
      </c>
    </row>
    <row r="2485" spans="1:3" x14ac:dyDescent="0.25">
      <c r="A2485">
        <v>12882</v>
      </c>
      <c r="B2485">
        <v>421</v>
      </c>
      <c r="C2485" t="str">
        <f>VLOOKUP(Table_ExternalData_16[[#This Row],[ManufacturerId]],Blagovna!A:B,2,0)</f>
        <v>Delock</v>
      </c>
    </row>
    <row r="2486" spans="1:3" x14ac:dyDescent="0.25">
      <c r="A2486">
        <v>12887</v>
      </c>
      <c r="B2486">
        <v>421</v>
      </c>
      <c r="C2486" t="str">
        <f>VLOOKUP(Table_ExternalData_16[[#This Row],[ManufacturerId]],Blagovna!A:B,2,0)</f>
        <v>Delock</v>
      </c>
    </row>
    <row r="2487" spans="1:3" x14ac:dyDescent="0.25">
      <c r="A2487">
        <v>12892</v>
      </c>
      <c r="B2487">
        <v>421</v>
      </c>
      <c r="C2487" t="str">
        <f>VLOOKUP(Table_ExternalData_16[[#This Row],[ManufacturerId]],Blagovna!A:B,2,0)</f>
        <v>Delock</v>
      </c>
    </row>
    <row r="2488" spans="1:3" x14ac:dyDescent="0.25">
      <c r="A2488">
        <v>12893</v>
      </c>
      <c r="B2488">
        <v>421</v>
      </c>
      <c r="C2488" t="str">
        <f>VLOOKUP(Table_ExternalData_16[[#This Row],[ManufacturerId]],Blagovna!A:B,2,0)</f>
        <v>Delock</v>
      </c>
    </row>
    <row r="2489" spans="1:3" x14ac:dyDescent="0.25">
      <c r="A2489">
        <v>12894</v>
      </c>
      <c r="B2489">
        <v>421</v>
      </c>
      <c r="C2489" t="str">
        <f>VLOOKUP(Table_ExternalData_16[[#This Row],[ManufacturerId]],Blagovna!A:B,2,0)</f>
        <v>Delock</v>
      </c>
    </row>
    <row r="2490" spans="1:3" x14ac:dyDescent="0.25">
      <c r="A2490">
        <v>12895</v>
      </c>
      <c r="B2490">
        <v>422</v>
      </c>
      <c r="C2490" t="str">
        <f>VLOOKUP(Table_ExternalData_16[[#This Row],[ManufacturerId]],Blagovna!A:B,2,0)</f>
        <v>Digitus</v>
      </c>
    </row>
    <row r="2491" spans="1:3" x14ac:dyDescent="0.25">
      <c r="A2491">
        <v>12899</v>
      </c>
      <c r="B2491">
        <v>421</v>
      </c>
      <c r="C2491" t="str">
        <f>VLOOKUP(Table_ExternalData_16[[#This Row],[ManufacturerId]],Blagovna!A:B,2,0)</f>
        <v>Delock</v>
      </c>
    </row>
    <row r="2492" spans="1:3" x14ac:dyDescent="0.25">
      <c r="A2492">
        <v>12900</v>
      </c>
      <c r="B2492">
        <v>411</v>
      </c>
      <c r="C2492" t="str">
        <f>VLOOKUP(Table_ExternalData_16[[#This Row],[ManufacturerId]],Blagovna!A:B,2,0)</f>
        <v>Brother</v>
      </c>
    </row>
    <row r="2493" spans="1:3" x14ac:dyDescent="0.25">
      <c r="A2493">
        <v>12901</v>
      </c>
      <c r="B2493">
        <v>468</v>
      </c>
      <c r="C2493" t="str">
        <f>VLOOKUP(Table_ExternalData_16[[#This Row],[ManufacturerId]],Blagovna!A:B,2,0)</f>
        <v>SBOX</v>
      </c>
    </row>
    <row r="2494" spans="1:3" x14ac:dyDescent="0.25">
      <c r="A2494">
        <v>12905</v>
      </c>
      <c r="B2494">
        <v>431</v>
      </c>
      <c r="C2494" t="str">
        <f>VLOOKUP(Table_ExternalData_16[[#This Row],[ManufacturerId]],Blagovna!A:B,2,0)</f>
        <v>Gembird</v>
      </c>
    </row>
    <row r="2495" spans="1:3" x14ac:dyDescent="0.25">
      <c r="A2495">
        <v>12906</v>
      </c>
      <c r="B2495">
        <v>431</v>
      </c>
      <c r="C2495" t="str">
        <f>VLOOKUP(Table_ExternalData_16[[#This Row],[ManufacturerId]],Blagovna!A:B,2,0)</f>
        <v>Gembird</v>
      </c>
    </row>
    <row r="2496" spans="1:3" x14ac:dyDescent="0.25">
      <c r="A2496">
        <v>12907</v>
      </c>
      <c r="B2496">
        <v>431</v>
      </c>
      <c r="C2496" t="str">
        <f>VLOOKUP(Table_ExternalData_16[[#This Row],[ManufacturerId]],Blagovna!A:B,2,0)</f>
        <v>Gembird</v>
      </c>
    </row>
    <row r="2497" spans="1:3" x14ac:dyDescent="0.25">
      <c r="A2497">
        <v>12908</v>
      </c>
      <c r="B2497">
        <v>431</v>
      </c>
      <c r="C2497" t="str">
        <f>VLOOKUP(Table_ExternalData_16[[#This Row],[ManufacturerId]],Blagovna!A:B,2,0)</f>
        <v>Gembird</v>
      </c>
    </row>
    <row r="2498" spans="1:3" x14ac:dyDescent="0.25">
      <c r="A2498">
        <v>12914</v>
      </c>
      <c r="B2498">
        <v>431</v>
      </c>
      <c r="C2498" t="str">
        <f>VLOOKUP(Table_ExternalData_16[[#This Row],[ManufacturerId]],Blagovna!A:B,2,0)</f>
        <v>Gembird</v>
      </c>
    </row>
    <row r="2499" spans="1:3" x14ac:dyDescent="0.25">
      <c r="A2499">
        <v>12915</v>
      </c>
      <c r="B2499">
        <v>431</v>
      </c>
      <c r="C2499" t="str">
        <f>VLOOKUP(Table_ExternalData_16[[#This Row],[ManufacturerId]],Blagovna!A:B,2,0)</f>
        <v>Gembird</v>
      </c>
    </row>
    <row r="2500" spans="1:3" x14ac:dyDescent="0.25">
      <c r="A2500">
        <v>12916</v>
      </c>
      <c r="B2500">
        <v>404</v>
      </c>
      <c r="C2500" t="str">
        <f>VLOOKUP(Table_ExternalData_16[[#This Row],[ManufacturerId]],Blagovna!A:B,2,0)</f>
        <v>Apacer</v>
      </c>
    </row>
    <row r="2501" spans="1:3" x14ac:dyDescent="0.25">
      <c r="A2501">
        <v>12917</v>
      </c>
      <c r="B2501">
        <v>404</v>
      </c>
      <c r="C2501" t="str">
        <f>VLOOKUP(Table_ExternalData_16[[#This Row],[ManufacturerId]],Blagovna!A:B,2,0)</f>
        <v>Apacer</v>
      </c>
    </row>
    <row r="2502" spans="1:3" x14ac:dyDescent="0.25">
      <c r="A2502">
        <v>12918</v>
      </c>
      <c r="B2502">
        <v>404</v>
      </c>
      <c r="C2502" t="str">
        <f>VLOOKUP(Table_ExternalData_16[[#This Row],[ManufacturerId]],Blagovna!A:B,2,0)</f>
        <v>Apacer</v>
      </c>
    </row>
    <row r="2503" spans="1:3" x14ac:dyDescent="0.25">
      <c r="A2503">
        <v>12919</v>
      </c>
      <c r="B2503">
        <v>404</v>
      </c>
      <c r="C2503" t="str">
        <f>VLOOKUP(Table_ExternalData_16[[#This Row],[ManufacturerId]],Blagovna!A:B,2,0)</f>
        <v>Apacer</v>
      </c>
    </row>
    <row r="2504" spans="1:3" x14ac:dyDescent="0.25">
      <c r="A2504">
        <v>12920</v>
      </c>
      <c r="B2504">
        <v>404</v>
      </c>
      <c r="C2504" t="str">
        <f>VLOOKUP(Table_ExternalData_16[[#This Row],[ManufacturerId]],Blagovna!A:B,2,0)</f>
        <v>Apacer</v>
      </c>
    </row>
    <row r="2505" spans="1:3" x14ac:dyDescent="0.25">
      <c r="A2505">
        <v>12921</v>
      </c>
      <c r="B2505">
        <v>404</v>
      </c>
      <c r="C2505" t="str">
        <f>VLOOKUP(Table_ExternalData_16[[#This Row],[ManufacturerId]],Blagovna!A:B,2,0)</f>
        <v>Apacer</v>
      </c>
    </row>
    <row r="2506" spans="1:3" x14ac:dyDescent="0.25">
      <c r="A2506">
        <v>12926</v>
      </c>
      <c r="B2506">
        <v>404</v>
      </c>
      <c r="C2506" t="str">
        <f>VLOOKUP(Table_ExternalData_16[[#This Row],[ManufacturerId]],Blagovna!A:B,2,0)</f>
        <v>Apacer</v>
      </c>
    </row>
    <row r="2507" spans="1:3" x14ac:dyDescent="0.25">
      <c r="A2507">
        <v>12927</v>
      </c>
      <c r="B2507">
        <v>404</v>
      </c>
      <c r="C2507" t="str">
        <f>VLOOKUP(Table_ExternalData_16[[#This Row],[ManufacturerId]],Blagovna!A:B,2,0)</f>
        <v>Apacer</v>
      </c>
    </row>
    <row r="2508" spans="1:3" x14ac:dyDescent="0.25">
      <c r="A2508">
        <v>12931</v>
      </c>
      <c r="B2508">
        <v>404</v>
      </c>
      <c r="C2508" t="str">
        <f>VLOOKUP(Table_ExternalData_16[[#This Row],[ManufacturerId]],Blagovna!A:B,2,0)</f>
        <v>Apacer</v>
      </c>
    </row>
    <row r="2509" spans="1:3" x14ac:dyDescent="0.25">
      <c r="A2509">
        <v>12932</v>
      </c>
      <c r="B2509">
        <v>404</v>
      </c>
      <c r="C2509" t="str">
        <f>VLOOKUP(Table_ExternalData_16[[#This Row],[ManufacturerId]],Blagovna!A:B,2,0)</f>
        <v>Apacer</v>
      </c>
    </row>
    <row r="2510" spans="1:3" x14ac:dyDescent="0.25">
      <c r="A2510">
        <v>12933</v>
      </c>
      <c r="B2510">
        <v>404</v>
      </c>
      <c r="C2510" t="str">
        <f>VLOOKUP(Table_ExternalData_16[[#This Row],[ManufacturerId]],Blagovna!A:B,2,0)</f>
        <v>Apacer</v>
      </c>
    </row>
    <row r="2511" spans="1:3" x14ac:dyDescent="0.25">
      <c r="A2511">
        <v>12934</v>
      </c>
      <c r="B2511">
        <v>404</v>
      </c>
      <c r="C2511" t="str">
        <f>VLOOKUP(Table_ExternalData_16[[#This Row],[ManufacturerId]],Blagovna!A:B,2,0)</f>
        <v>Apacer</v>
      </c>
    </row>
    <row r="2512" spans="1:3" x14ac:dyDescent="0.25">
      <c r="A2512">
        <v>12935</v>
      </c>
      <c r="B2512">
        <v>484</v>
      </c>
      <c r="C2512" t="str">
        <f>VLOOKUP(Table_ExternalData_16[[#This Row],[ManufacturerId]],Blagovna!A:B,2,0)</f>
        <v>Triton</v>
      </c>
    </row>
    <row r="2513" spans="1:3" x14ac:dyDescent="0.25">
      <c r="A2513">
        <v>12936</v>
      </c>
      <c r="B2513">
        <v>421</v>
      </c>
      <c r="C2513" t="str">
        <f>VLOOKUP(Table_ExternalData_16[[#This Row],[ManufacturerId]],Blagovna!A:B,2,0)</f>
        <v>Delock</v>
      </c>
    </row>
    <row r="2514" spans="1:3" x14ac:dyDescent="0.25">
      <c r="A2514">
        <v>12937</v>
      </c>
      <c r="B2514">
        <v>404</v>
      </c>
      <c r="C2514" t="str">
        <f>VLOOKUP(Table_ExternalData_16[[#This Row],[ManufacturerId]],Blagovna!A:B,2,0)</f>
        <v>Apacer</v>
      </c>
    </row>
    <row r="2515" spans="1:3" x14ac:dyDescent="0.25">
      <c r="A2515">
        <v>12938</v>
      </c>
      <c r="B2515">
        <v>404</v>
      </c>
      <c r="C2515" t="str">
        <f>VLOOKUP(Table_ExternalData_16[[#This Row],[ManufacturerId]],Blagovna!A:B,2,0)</f>
        <v>Apacer</v>
      </c>
    </row>
    <row r="2516" spans="1:3" x14ac:dyDescent="0.25">
      <c r="A2516">
        <v>12943</v>
      </c>
      <c r="B2516">
        <v>404</v>
      </c>
      <c r="C2516" t="str">
        <f>VLOOKUP(Table_ExternalData_16[[#This Row],[ManufacturerId]],Blagovna!A:B,2,0)</f>
        <v>Apacer</v>
      </c>
    </row>
    <row r="2517" spans="1:3" x14ac:dyDescent="0.25">
      <c r="A2517">
        <v>12944</v>
      </c>
      <c r="B2517">
        <v>404</v>
      </c>
      <c r="C2517" t="str">
        <f>VLOOKUP(Table_ExternalData_16[[#This Row],[ManufacturerId]],Blagovna!A:B,2,0)</f>
        <v>Apacer</v>
      </c>
    </row>
    <row r="2518" spans="1:3" x14ac:dyDescent="0.25">
      <c r="A2518">
        <v>12945</v>
      </c>
      <c r="B2518">
        <v>404</v>
      </c>
      <c r="C2518" t="str">
        <f>VLOOKUP(Table_ExternalData_16[[#This Row],[ManufacturerId]],Blagovna!A:B,2,0)</f>
        <v>Apacer</v>
      </c>
    </row>
    <row r="2519" spans="1:3" x14ac:dyDescent="0.25">
      <c r="A2519">
        <v>12946</v>
      </c>
      <c r="B2519">
        <v>404</v>
      </c>
      <c r="C2519" t="str">
        <f>VLOOKUP(Table_ExternalData_16[[#This Row],[ManufacturerId]],Blagovna!A:B,2,0)</f>
        <v>Apacer</v>
      </c>
    </row>
    <row r="2520" spans="1:3" x14ac:dyDescent="0.25">
      <c r="A2520">
        <v>12947</v>
      </c>
      <c r="B2520">
        <v>404</v>
      </c>
      <c r="C2520" t="str">
        <f>VLOOKUP(Table_ExternalData_16[[#This Row],[ManufacturerId]],Blagovna!A:B,2,0)</f>
        <v>Apacer</v>
      </c>
    </row>
    <row r="2521" spans="1:3" x14ac:dyDescent="0.25">
      <c r="A2521">
        <v>12948</v>
      </c>
      <c r="B2521">
        <v>404</v>
      </c>
      <c r="C2521" t="str">
        <f>VLOOKUP(Table_ExternalData_16[[#This Row],[ManufacturerId]],Blagovna!A:B,2,0)</f>
        <v>Apacer</v>
      </c>
    </row>
    <row r="2522" spans="1:3" x14ac:dyDescent="0.25">
      <c r="A2522">
        <v>12949</v>
      </c>
      <c r="B2522">
        <v>404</v>
      </c>
      <c r="C2522" t="str">
        <f>VLOOKUP(Table_ExternalData_16[[#This Row],[ManufacturerId]],Blagovna!A:B,2,0)</f>
        <v>Apacer</v>
      </c>
    </row>
    <row r="2523" spans="1:3" x14ac:dyDescent="0.25">
      <c r="A2523">
        <v>12950</v>
      </c>
      <c r="B2523">
        <v>404</v>
      </c>
      <c r="C2523" t="str">
        <f>VLOOKUP(Table_ExternalData_16[[#This Row],[ManufacturerId]],Blagovna!A:B,2,0)</f>
        <v>Apacer</v>
      </c>
    </row>
    <row r="2524" spans="1:3" x14ac:dyDescent="0.25">
      <c r="A2524">
        <v>12951</v>
      </c>
      <c r="B2524">
        <v>404</v>
      </c>
      <c r="C2524" t="str">
        <f>VLOOKUP(Table_ExternalData_16[[#This Row],[ManufacturerId]],Blagovna!A:B,2,0)</f>
        <v>Apacer</v>
      </c>
    </row>
    <row r="2525" spans="1:3" x14ac:dyDescent="0.25">
      <c r="A2525">
        <v>12952</v>
      </c>
      <c r="B2525">
        <v>404</v>
      </c>
      <c r="C2525" t="str">
        <f>VLOOKUP(Table_ExternalData_16[[#This Row],[ManufacturerId]],Blagovna!A:B,2,0)</f>
        <v>Apacer</v>
      </c>
    </row>
    <row r="2526" spans="1:3" x14ac:dyDescent="0.25">
      <c r="A2526">
        <v>12953</v>
      </c>
      <c r="B2526">
        <v>404</v>
      </c>
      <c r="C2526" t="str">
        <f>VLOOKUP(Table_ExternalData_16[[#This Row],[ManufacturerId]],Blagovna!A:B,2,0)</f>
        <v>Apacer</v>
      </c>
    </row>
    <row r="2527" spans="1:3" x14ac:dyDescent="0.25">
      <c r="A2527">
        <v>12965</v>
      </c>
      <c r="B2527">
        <v>468</v>
      </c>
      <c r="C2527" t="str">
        <f>VLOOKUP(Table_ExternalData_16[[#This Row],[ManufacturerId]],Blagovna!A:B,2,0)</f>
        <v>SBOX</v>
      </c>
    </row>
    <row r="2528" spans="1:3" x14ac:dyDescent="0.25">
      <c r="A2528">
        <v>12966</v>
      </c>
      <c r="B2528">
        <v>449</v>
      </c>
      <c r="C2528" t="str">
        <f>VLOOKUP(Table_ExternalData_16[[#This Row],[ManufacturerId]],Blagovna!A:B,2,0)</f>
        <v>Logitech</v>
      </c>
    </row>
    <row r="2529" spans="1:3" x14ac:dyDescent="0.25">
      <c r="A2529">
        <v>12967</v>
      </c>
      <c r="B2529">
        <v>421</v>
      </c>
      <c r="C2529" t="str">
        <f>VLOOKUP(Table_ExternalData_16[[#This Row],[ManufacturerId]],Blagovna!A:B,2,0)</f>
        <v>Delock</v>
      </c>
    </row>
    <row r="2530" spans="1:3" x14ac:dyDescent="0.25">
      <c r="A2530">
        <v>12968</v>
      </c>
      <c r="B2530">
        <v>422</v>
      </c>
      <c r="C2530" t="str">
        <f>VLOOKUP(Table_ExternalData_16[[#This Row],[ManufacturerId]],Blagovna!A:B,2,0)</f>
        <v>Digitus</v>
      </c>
    </row>
    <row r="2531" spans="1:3" x14ac:dyDescent="0.25">
      <c r="A2531">
        <v>12969</v>
      </c>
      <c r="B2531">
        <v>409</v>
      </c>
      <c r="C2531" t="str">
        <f>VLOOKUP(Table_ExternalData_16[[#This Row],[ManufacturerId]],Blagovna!A:B,2,0)</f>
        <v>Bachmann</v>
      </c>
    </row>
    <row r="2532" spans="1:3" x14ac:dyDescent="0.25">
      <c r="A2532">
        <v>12970</v>
      </c>
      <c r="B2532">
        <v>409</v>
      </c>
      <c r="C2532" t="str">
        <f>VLOOKUP(Table_ExternalData_16[[#This Row],[ManufacturerId]],Blagovna!A:B,2,0)</f>
        <v>Bachmann</v>
      </c>
    </row>
    <row r="2533" spans="1:3" x14ac:dyDescent="0.25">
      <c r="A2533">
        <v>12971</v>
      </c>
      <c r="B2533">
        <v>411</v>
      </c>
      <c r="C2533" t="str">
        <f>VLOOKUP(Table_ExternalData_16[[#This Row],[ManufacturerId]],Blagovna!A:B,2,0)</f>
        <v>Brother</v>
      </c>
    </row>
    <row r="2534" spans="1:3" x14ac:dyDescent="0.25">
      <c r="A2534">
        <v>12973</v>
      </c>
      <c r="B2534">
        <v>421</v>
      </c>
      <c r="C2534" t="str">
        <f>VLOOKUP(Table_ExternalData_16[[#This Row],[ManufacturerId]],Blagovna!A:B,2,0)</f>
        <v>Delock</v>
      </c>
    </row>
    <row r="2535" spans="1:3" x14ac:dyDescent="0.25">
      <c r="A2535">
        <v>12974</v>
      </c>
      <c r="B2535">
        <v>421</v>
      </c>
      <c r="C2535" t="str">
        <f>VLOOKUP(Table_ExternalData_16[[#This Row],[ManufacturerId]],Blagovna!A:B,2,0)</f>
        <v>Delock</v>
      </c>
    </row>
    <row r="2536" spans="1:3" x14ac:dyDescent="0.25">
      <c r="A2536">
        <v>12975</v>
      </c>
      <c r="B2536">
        <v>468</v>
      </c>
      <c r="C2536" t="str">
        <f>VLOOKUP(Table_ExternalData_16[[#This Row],[ManufacturerId]],Blagovna!A:B,2,0)</f>
        <v>SBOX</v>
      </c>
    </row>
    <row r="2537" spans="1:3" x14ac:dyDescent="0.25">
      <c r="A2537">
        <v>12977</v>
      </c>
      <c r="B2537">
        <v>485</v>
      </c>
      <c r="C2537" t="str">
        <f>VLOOKUP(Table_ExternalData_16[[#This Row],[ManufacturerId]],Blagovna!A:B,2,0)</f>
        <v>UBIQUITI</v>
      </c>
    </row>
    <row r="2538" spans="1:3" x14ac:dyDescent="0.25">
      <c r="A2538">
        <v>12978</v>
      </c>
      <c r="B2538">
        <v>411</v>
      </c>
      <c r="C2538" t="str">
        <f>VLOOKUP(Table_ExternalData_16[[#This Row],[ManufacturerId]],Blagovna!A:B,2,0)</f>
        <v>Brother</v>
      </c>
    </row>
    <row r="2539" spans="1:3" x14ac:dyDescent="0.25">
      <c r="A2539">
        <v>12979</v>
      </c>
      <c r="B2539">
        <v>428</v>
      </c>
      <c r="C2539" t="str">
        <f>VLOOKUP(Table_ExternalData_16[[#This Row],[ManufacturerId]],Blagovna!A:B,2,0)</f>
        <v>Fantec</v>
      </c>
    </row>
    <row r="2540" spans="1:3" x14ac:dyDescent="0.25">
      <c r="A2540">
        <v>12980</v>
      </c>
      <c r="B2540">
        <v>411</v>
      </c>
      <c r="C2540" t="str">
        <f>VLOOKUP(Table_ExternalData_16[[#This Row],[ManufacturerId]],Blagovna!A:B,2,0)</f>
        <v>Brother</v>
      </c>
    </row>
    <row r="2541" spans="1:3" x14ac:dyDescent="0.25">
      <c r="A2541">
        <v>12981</v>
      </c>
      <c r="B2541">
        <v>411</v>
      </c>
      <c r="C2541" t="str">
        <f>VLOOKUP(Table_ExternalData_16[[#This Row],[ManufacturerId]],Blagovna!A:B,2,0)</f>
        <v>Brother</v>
      </c>
    </row>
    <row r="2542" spans="1:3" x14ac:dyDescent="0.25">
      <c r="A2542">
        <v>12983</v>
      </c>
      <c r="B2542">
        <v>421</v>
      </c>
      <c r="C2542" t="str">
        <f>VLOOKUP(Table_ExternalData_16[[#This Row],[ManufacturerId]],Blagovna!A:B,2,0)</f>
        <v>Delock</v>
      </c>
    </row>
    <row r="2543" spans="1:3" x14ac:dyDescent="0.25">
      <c r="A2543">
        <v>12984</v>
      </c>
      <c r="B2543">
        <v>421</v>
      </c>
      <c r="C2543" t="str">
        <f>VLOOKUP(Table_ExternalData_16[[#This Row],[ManufacturerId]],Blagovna!A:B,2,0)</f>
        <v>Delock</v>
      </c>
    </row>
    <row r="2544" spans="1:3" x14ac:dyDescent="0.25">
      <c r="A2544">
        <v>12987</v>
      </c>
      <c r="B2544">
        <v>431</v>
      </c>
      <c r="C2544" t="str">
        <f>VLOOKUP(Table_ExternalData_16[[#This Row],[ManufacturerId]],Blagovna!A:B,2,0)</f>
        <v>Gembird</v>
      </c>
    </row>
    <row r="2545" spans="1:3" x14ac:dyDescent="0.25">
      <c r="A2545">
        <v>12988</v>
      </c>
      <c r="B2545">
        <v>431</v>
      </c>
      <c r="C2545" t="str">
        <f>VLOOKUP(Table_ExternalData_16[[#This Row],[ManufacturerId]],Blagovna!A:B,2,0)</f>
        <v>Gembird</v>
      </c>
    </row>
    <row r="2546" spans="1:3" x14ac:dyDescent="0.25">
      <c r="A2546">
        <v>12989</v>
      </c>
      <c r="B2546">
        <v>431</v>
      </c>
      <c r="C2546" t="str">
        <f>VLOOKUP(Table_ExternalData_16[[#This Row],[ManufacturerId]],Blagovna!A:B,2,0)</f>
        <v>Gembird</v>
      </c>
    </row>
    <row r="2547" spans="1:3" x14ac:dyDescent="0.25">
      <c r="A2547">
        <v>12995</v>
      </c>
      <c r="B2547">
        <v>421</v>
      </c>
      <c r="C2547" t="str">
        <f>VLOOKUP(Table_ExternalData_16[[#This Row],[ManufacturerId]],Blagovna!A:B,2,0)</f>
        <v>Delock</v>
      </c>
    </row>
    <row r="2548" spans="1:3" x14ac:dyDescent="0.25">
      <c r="A2548">
        <v>12996</v>
      </c>
      <c r="B2548">
        <v>421</v>
      </c>
      <c r="C2548" t="str">
        <f>VLOOKUP(Table_ExternalData_16[[#This Row],[ManufacturerId]],Blagovna!A:B,2,0)</f>
        <v>Delock</v>
      </c>
    </row>
    <row r="2549" spans="1:3" x14ac:dyDescent="0.25">
      <c r="A2549">
        <v>12997</v>
      </c>
      <c r="B2549">
        <v>421</v>
      </c>
      <c r="C2549" t="str">
        <f>VLOOKUP(Table_ExternalData_16[[#This Row],[ManufacturerId]],Blagovna!A:B,2,0)</f>
        <v>Delock</v>
      </c>
    </row>
    <row r="2550" spans="1:3" x14ac:dyDescent="0.25">
      <c r="A2550">
        <v>12998</v>
      </c>
      <c r="B2550">
        <v>421</v>
      </c>
      <c r="C2550" t="str">
        <f>VLOOKUP(Table_ExternalData_16[[#This Row],[ManufacturerId]],Blagovna!A:B,2,0)</f>
        <v>Delock</v>
      </c>
    </row>
    <row r="2551" spans="1:3" x14ac:dyDescent="0.25">
      <c r="A2551">
        <v>13005</v>
      </c>
      <c r="B2551">
        <v>421</v>
      </c>
      <c r="C2551" t="str">
        <f>VLOOKUP(Table_ExternalData_16[[#This Row],[ManufacturerId]],Blagovna!A:B,2,0)</f>
        <v>Delock</v>
      </c>
    </row>
    <row r="2552" spans="1:3" x14ac:dyDescent="0.25">
      <c r="A2552">
        <v>13008</v>
      </c>
      <c r="B2552">
        <v>408</v>
      </c>
      <c r="C2552" t="str">
        <f>VLOOKUP(Table_ExternalData_16[[#This Row],[ManufacturerId]],Blagovna!A:B,2,0)</f>
        <v>Aten</v>
      </c>
    </row>
    <row r="2553" spans="1:3" x14ac:dyDescent="0.25">
      <c r="A2553">
        <v>13009</v>
      </c>
      <c r="B2553">
        <v>408</v>
      </c>
      <c r="C2553" t="str">
        <f>VLOOKUP(Table_ExternalData_16[[#This Row],[ManufacturerId]],Blagovna!A:B,2,0)</f>
        <v>Aten</v>
      </c>
    </row>
    <row r="2554" spans="1:3" x14ac:dyDescent="0.25">
      <c r="A2554">
        <v>13025</v>
      </c>
      <c r="B2554">
        <v>408</v>
      </c>
      <c r="C2554" t="str">
        <f>VLOOKUP(Table_ExternalData_16[[#This Row],[ManufacturerId]],Blagovna!A:B,2,0)</f>
        <v>Aten</v>
      </c>
    </row>
    <row r="2555" spans="1:3" x14ac:dyDescent="0.25">
      <c r="A2555">
        <v>13026</v>
      </c>
      <c r="B2555">
        <v>467</v>
      </c>
      <c r="C2555" t="str">
        <f>VLOOKUP(Table_ExternalData_16[[#This Row],[ManufacturerId]],Blagovna!A:B,2,0)</f>
        <v>Samsung</v>
      </c>
    </row>
    <row r="2556" spans="1:3" x14ac:dyDescent="0.25">
      <c r="A2556">
        <v>13027</v>
      </c>
      <c r="B2556">
        <v>455</v>
      </c>
      <c r="C2556" t="str">
        <f>VLOOKUP(Table_ExternalData_16[[#This Row],[ManufacturerId]],Blagovna!A:B,2,0)</f>
        <v>Mikrotik</v>
      </c>
    </row>
    <row r="2557" spans="1:3" x14ac:dyDescent="0.25">
      <c r="A2557">
        <v>13028</v>
      </c>
      <c r="B2557">
        <v>455</v>
      </c>
      <c r="C2557" t="str">
        <f>VLOOKUP(Table_ExternalData_16[[#This Row],[ManufacturerId]],Blagovna!A:B,2,0)</f>
        <v>Mikrotik</v>
      </c>
    </row>
    <row r="2558" spans="1:3" x14ac:dyDescent="0.25">
      <c r="A2558">
        <v>13029</v>
      </c>
      <c r="B2558">
        <v>455</v>
      </c>
      <c r="C2558" t="str">
        <f>VLOOKUP(Table_ExternalData_16[[#This Row],[ManufacturerId]],Blagovna!A:B,2,0)</f>
        <v>Mikrotik</v>
      </c>
    </row>
    <row r="2559" spans="1:3" x14ac:dyDescent="0.25">
      <c r="A2559">
        <v>13030</v>
      </c>
      <c r="B2559">
        <v>425</v>
      </c>
      <c r="C2559" t="str">
        <f>VLOOKUP(Table_ExternalData_16[[#This Row],[ManufacturerId]],Blagovna!A:B,2,0)</f>
        <v>EFB</v>
      </c>
    </row>
    <row r="2560" spans="1:3" x14ac:dyDescent="0.25">
      <c r="A2560">
        <v>13031</v>
      </c>
      <c r="B2560">
        <v>425</v>
      </c>
      <c r="C2560" t="str">
        <f>VLOOKUP(Table_ExternalData_16[[#This Row],[ManufacturerId]],Blagovna!A:B,2,0)</f>
        <v>EFB</v>
      </c>
    </row>
    <row r="2561" spans="1:3" x14ac:dyDescent="0.25">
      <c r="A2561">
        <v>13032</v>
      </c>
      <c r="B2561">
        <v>425</v>
      </c>
      <c r="C2561" t="str">
        <f>VLOOKUP(Table_ExternalData_16[[#This Row],[ManufacturerId]],Blagovna!A:B,2,0)</f>
        <v>EFB</v>
      </c>
    </row>
    <row r="2562" spans="1:3" x14ac:dyDescent="0.25">
      <c r="A2562">
        <v>13033</v>
      </c>
      <c r="B2562">
        <v>425</v>
      </c>
      <c r="C2562" t="str">
        <f>VLOOKUP(Table_ExternalData_16[[#This Row],[ManufacturerId]],Blagovna!A:B,2,0)</f>
        <v>EFB</v>
      </c>
    </row>
    <row r="2563" spans="1:3" x14ac:dyDescent="0.25">
      <c r="A2563">
        <v>13034</v>
      </c>
      <c r="B2563">
        <v>425</v>
      </c>
      <c r="C2563" t="str">
        <f>VLOOKUP(Table_ExternalData_16[[#This Row],[ManufacturerId]],Blagovna!A:B,2,0)</f>
        <v>EFB</v>
      </c>
    </row>
    <row r="2564" spans="1:3" x14ac:dyDescent="0.25">
      <c r="A2564">
        <v>13035</v>
      </c>
      <c r="B2564">
        <v>485</v>
      </c>
      <c r="C2564" t="str">
        <f>VLOOKUP(Table_ExternalData_16[[#This Row],[ManufacturerId]],Blagovna!A:B,2,0)</f>
        <v>UBIQUITI</v>
      </c>
    </row>
    <row r="2565" spans="1:3" x14ac:dyDescent="0.25">
      <c r="A2565">
        <v>13036</v>
      </c>
      <c r="B2565">
        <v>421</v>
      </c>
      <c r="C2565" t="str">
        <f>VLOOKUP(Table_ExternalData_16[[#This Row],[ManufacturerId]],Blagovna!A:B,2,0)</f>
        <v>Delock</v>
      </c>
    </row>
    <row r="2566" spans="1:3" x14ac:dyDescent="0.25">
      <c r="A2566">
        <v>13038</v>
      </c>
      <c r="B2566">
        <v>421</v>
      </c>
      <c r="C2566" t="str">
        <f>VLOOKUP(Table_ExternalData_16[[#This Row],[ManufacturerId]],Blagovna!A:B,2,0)</f>
        <v>Delock</v>
      </c>
    </row>
    <row r="2567" spans="1:3" x14ac:dyDescent="0.25">
      <c r="A2567">
        <v>13050</v>
      </c>
      <c r="B2567">
        <v>442</v>
      </c>
      <c r="C2567" t="str">
        <f>VLOOKUP(Table_ExternalData_16[[#This Row],[ManufacturerId]],Blagovna!A:B,2,0)</f>
        <v>KELine</v>
      </c>
    </row>
    <row r="2568" spans="1:3" x14ac:dyDescent="0.25">
      <c r="A2568">
        <v>13052</v>
      </c>
      <c r="B2568">
        <v>425</v>
      </c>
      <c r="C2568" t="str">
        <f>VLOOKUP(Table_ExternalData_16[[#This Row],[ManufacturerId]],Blagovna!A:B,2,0)</f>
        <v>EFB</v>
      </c>
    </row>
    <row r="2569" spans="1:3" x14ac:dyDescent="0.25">
      <c r="A2569">
        <v>13053</v>
      </c>
      <c r="B2569">
        <v>425</v>
      </c>
      <c r="C2569" t="str">
        <f>VLOOKUP(Table_ExternalData_16[[#This Row],[ManufacturerId]],Blagovna!A:B,2,0)</f>
        <v>EFB</v>
      </c>
    </row>
    <row r="2570" spans="1:3" x14ac:dyDescent="0.25">
      <c r="A2570">
        <v>13054</v>
      </c>
      <c r="B2570">
        <v>422</v>
      </c>
      <c r="C2570" t="str">
        <f>VLOOKUP(Table_ExternalData_16[[#This Row],[ManufacturerId]],Blagovna!A:B,2,0)</f>
        <v>Digitus</v>
      </c>
    </row>
    <row r="2571" spans="1:3" x14ac:dyDescent="0.25">
      <c r="A2571">
        <v>13055</v>
      </c>
      <c r="B2571">
        <v>422</v>
      </c>
      <c r="C2571" t="str">
        <f>VLOOKUP(Table_ExternalData_16[[#This Row],[ManufacturerId]],Blagovna!A:B,2,0)</f>
        <v>Digitus</v>
      </c>
    </row>
    <row r="2572" spans="1:3" x14ac:dyDescent="0.25">
      <c r="A2572">
        <v>13056</v>
      </c>
      <c r="B2572">
        <v>422</v>
      </c>
      <c r="C2572" t="str">
        <f>VLOOKUP(Table_ExternalData_16[[#This Row],[ManufacturerId]],Blagovna!A:B,2,0)</f>
        <v>Digitus</v>
      </c>
    </row>
    <row r="2573" spans="1:3" x14ac:dyDescent="0.25">
      <c r="A2573">
        <v>13058</v>
      </c>
      <c r="B2573">
        <v>425</v>
      </c>
      <c r="C2573" t="str">
        <f>VLOOKUP(Table_ExternalData_16[[#This Row],[ManufacturerId]],Blagovna!A:B,2,0)</f>
        <v>EFB</v>
      </c>
    </row>
    <row r="2574" spans="1:3" x14ac:dyDescent="0.25">
      <c r="A2574">
        <v>13059</v>
      </c>
      <c r="B2574">
        <v>484</v>
      </c>
      <c r="C2574" t="str">
        <f>VLOOKUP(Table_ExternalData_16[[#This Row],[ManufacturerId]],Blagovna!A:B,2,0)</f>
        <v>Triton</v>
      </c>
    </row>
    <row r="2575" spans="1:3" x14ac:dyDescent="0.25">
      <c r="A2575">
        <v>13062</v>
      </c>
      <c r="B2575">
        <v>425</v>
      </c>
      <c r="C2575" t="str">
        <f>VLOOKUP(Table_ExternalData_16[[#This Row],[ManufacturerId]],Blagovna!A:B,2,0)</f>
        <v>EFB</v>
      </c>
    </row>
    <row r="2576" spans="1:3" x14ac:dyDescent="0.25">
      <c r="A2576">
        <v>13063</v>
      </c>
      <c r="B2576">
        <v>425</v>
      </c>
      <c r="C2576" t="str">
        <f>VLOOKUP(Table_ExternalData_16[[#This Row],[ManufacturerId]],Blagovna!A:B,2,0)</f>
        <v>EFB</v>
      </c>
    </row>
    <row r="2577" spans="1:3" x14ac:dyDescent="0.25">
      <c r="A2577">
        <v>13061</v>
      </c>
      <c r="B2577">
        <v>425</v>
      </c>
      <c r="C2577" t="str">
        <f>VLOOKUP(Table_ExternalData_16[[#This Row],[ManufacturerId]],Blagovna!A:B,2,0)</f>
        <v>EFB</v>
      </c>
    </row>
    <row r="2578" spans="1:3" x14ac:dyDescent="0.25">
      <c r="A2578">
        <v>13064</v>
      </c>
      <c r="B2578">
        <v>425</v>
      </c>
      <c r="C2578" t="str">
        <f>VLOOKUP(Table_ExternalData_16[[#This Row],[ManufacturerId]],Blagovna!A:B,2,0)</f>
        <v>EFB</v>
      </c>
    </row>
    <row r="2579" spans="1:3" x14ac:dyDescent="0.25">
      <c r="A2579">
        <v>13068</v>
      </c>
      <c r="B2579">
        <v>425</v>
      </c>
      <c r="C2579" t="str">
        <f>VLOOKUP(Table_ExternalData_16[[#This Row],[ManufacturerId]],Blagovna!A:B,2,0)</f>
        <v>EFB</v>
      </c>
    </row>
    <row r="2580" spans="1:3" x14ac:dyDescent="0.25">
      <c r="A2580">
        <v>13065</v>
      </c>
      <c r="B2580">
        <v>425</v>
      </c>
      <c r="C2580" t="str">
        <f>VLOOKUP(Table_ExternalData_16[[#This Row],[ManufacturerId]],Blagovna!A:B,2,0)</f>
        <v>EFB</v>
      </c>
    </row>
    <row r="2581" spans="1:3" x14ac:dyDescent="0.25">
      <c r="A2581">
        <v>13066</v>
      </c>
      <c r="B2581">
        <v>425</v>
      </c>
      <c r="C2581" t="str">
        <f>VLOOKUP(Table_ExternalData_16[[#This Row],[ManufacturerId]],Blagovna!A:B,2,0)</f>
        <v>EFB</v>
      </c>
    </row>
    <row r="2582" spans="1:3" x14ac:dyDescent="0.25">
      <c r="A2582">
        <v>13067</v>
      </c>
      <c r="B2582">
        <v>425</v>
      </c>
      <c r="C2582" t="str">
        <f>VLOOKUP(Table_ExternalData_16[[#This Row],[ManufacturerId]],Blagovna!A:B,2,0)</f>
        <v>EFB</v>
      </c>
    </row>
    <row r="2583" spans="1:3" x14ac:dyDescent="0.25">
      <c r="A2583">
        <v>13070</v>
      </c>
      <c r="B2583">
        <v>425</v>
      </c>
      <c r="C2583" t="str">
        <f>VLOOKUP(Table_ExternalData_16[[#This Row],[ManufacturerId]],Blagovna!A:B,2,0)</f>
        <v>EFB</v>
      </c>
    </row>
    <row r="2584" spans="1:3" x14ac:dyDescent="0.25">
      <c r="A2584">
        <v>13071</v>
      </c>
      <c r="B2584">
        <v>425</v>
      </c>
      <c r="C2584" t="str">
        <f>VLOOKUP(Table_ExternalData_16[[#This Row],[ManufacturerId]],Blagovna!A:B,2,0)</f>
        <v>EFB</v>
      </c>
    </row>
    <row r="2585" spans="1:3" x14ac:dyDescent="0.25">
      <c r="A2585">
        <v>13069</v>
      </c>
      <c r="B2585">
        <v>425</v>
      </c>
      <c r="C2585" t="str">
        <f>VLOOKUP(Table_ExternalData_16[[#This Row],[ManufacturerId]],Blagovna!A:B,2,0)</f>
        <v>EFB</v>
      </c>
    </row>
    <row r="2586" spans="1:3" x14ac:dyDescent="0.25">
      <c r="A2586">
        <v>13072</v>
      </c>
      <c r="B2586">
        <v>425</v>
      </c>
      <c r="C2586" t="str">
        <f>VLOOKUP(Table_ExternalData_16[[#This Row],[ManufacturerId]],Blagovna!A:B,2,0)</f>
        <v>EFB</v>
      </c>
    </row>
    <row r="2587" spans="1:3" x14ac:dyDescent="0.25">
      <c r="A2587">
        <v>13076</v>
      </c>
      <c r="B2587">
        <v>425</v>
      </c>
      <c r="C2587" t="str">
        <f>VLOOKUP(Table_ExternalData_16[[#This Row],[ManufacturerId]],Blagovna!A:B,2,0)</f>
        <v>EFB</v>
      </c>
    </row>
    <row r="2588" spans="1:3" x14ac:dyDescent="0.25">
      <c r="A2588">
        <v>13073</v>
      </c>
      <c r="B2588">
        <v>425</v>
      </c>
      <c r="C2588" t="str">
        <f>VLOOKUP(Table_ExternalData_16[[#This Row],[ManufacturerId]],Blagovna!A:B,2,0)</f>
        <v>EFB</v>
      </c>
    </row>
    <row r="2589" spans="1:3" x14ac:dyDescent="0.25">
      <c r="A2589">
        <v>13074</v>
      </c>
      <c r="B2589">
        <v>425</v>
      </c>
      <c r="C2589" t="str">
        <f>VLOOKUP(Table_ExternalData_16[[#This Row],[ManufacturerId]],Blagovna!A:B,2,0)</f>
        <v>EFB</v>
      </c>
    </row>
    <row r="2590" spans="1:3" x14ac:dyDescent="0.25">
      <c r="A2590">
        <v>13075</v>
      </c>
      <c r="B2590">
        <v>425</v>
      </c>
      <c r="C2590" t="str">
        <f>VLOOKUP(Table_ExternalData_16[[#This Row],[ManufacturerId]],Blagovna!A:B,2,0)</f>
        <v>EFB</v>
      </c>
    </row>
    <row r="2591" spans="1:3" x14ac:dyDescent="0.25">
      <c r="A2591">
        <v>13116</v>
      </c>
      <c r="B2591">
        <v>425</v>
      </c>
      <c r="C2591" t="str">
        <f>VLOOKUP(Table_ExternalData_16[[#This Row],[ManufacturerId]],Blagovna!A:B,2,0)</f>
        <v>EFB</v>
      </c>
    </row>
    <row r="2592" spans="1:3" x14ac:dyDescent="0.25">
      <c r="A2592">
        <v>13117</v>
      </c>
      <c r="B2592">
        <v>425</v>
      </c>
      <c r="C2592" t="str">
        <f>VLOOKUP(Table_ExternalData_16[[#This Row],[ManufacturerId]],Blagovna!A:B,2,0)</f>
        <v>EFB</v>
      </c>
    </row>
    <row r="2593" spans="1:3" x14ac:dyDescent="0.25">
      <c r="A2593">
        <v>13118</v>
      </c>
      <c r="B2593">
        <v>425</v>
      </c>
      <c r="C2593" t="str">
        <f>VLOOKUP(Table_ExternalData_16[[#This Row],[ManufacturerId]],Blagovna!A:B,2,0)</f>
        <v>EFB</v>
      </c>
    </row>
    <row r="2594" spans="1:3" x14ac:dyDescent="0.25">
      <c r="A2594">
        <v>13122</v>
      </c>
      <c r="B2594">
        <v>425</v>
      </c>
      <c r="C2594" t="str">
        <f>VLOOKUP(Table_ExternalData_16[[#This Row],[ManufacturerId]],Blagovna!A:B,2,0)</f>
        <v>EFB</v>
      </c>
    </row>
    <row r="2595" spans="1:3" x14ac:dyDescent="0.25">
      <c r="A2595">
        <v>13119</v>
      </c>
      <c r="B2595">
        <v>425</v>
      </c>
      <c r="C2595" t="str">
        <f>VLOOKUP(Table_ExternalData_16[[#This Row],[ManufacturerId]],Blagovna!A:B,2,0)</f>
        <v>EFB</v>
      </c>
    </row>
    <row r="2596" spans="1:3" x14ac:dyDescent="0.25">
      <c r="A2596">
        <v>13120</v>
      </c>
      <c r="B2596">
        <v>425</v>
      </c>
      <c r="C2596" t="str">
        <f>VLOOKUP(Table_ExternalData_16[[#This Row],[ManufacturerId]],Blagovna!A:B,2,0)</f>
        <v>EFB</v>
      </c>
    </row>
    <row r="2597" spans="1:3" x14ac:dyDescent="0.25">
      <c r="A2597">
        <v>13121</v>
      </c>
      <c r="B2597">
        <v>425</v>
      </c>
      <c r="C2597" t="str">
        <f>VLOOKUP(Table_ExternalData_16[[#This Row],[ManufacturerId]],Blagovna!A:B,2,0)</f>
        <v>EFB</v>
      </c>
    </row>
    <row r="2598" spans="1:3" x14ac:dyDescent="0.25">
      <c r="A2598">
        <v>13125</v>
      </c>
      <c r="B2598">
        <v>425</v>
      </c>
      <c r="C2598" t="str">
        <f>VLOOKUP(Table_ExternalData_16[[#This Row],[ManufacturerId]],Blagovna!A:B,2,0)</f>
        <v>EFB</v>
      </c>
    </row>
    <row r="2599" spans="1:3" x14ac:dyDescent="0.25">
      <c r="A2599">
        <v>13123</v>
      </c>
      <c r="B2599">
        <v>425</v>
      </c>
      <c r="C2599" t="str">
        <f>VLOOKUP(Table_ExternalData_16[[#This Row],[ManufacturerId]],Blagovna!A:B,2,0)</f>
        <v>EFB</v>
      </c>
    </row>
    <row r="2600" spans="1:3" x14ac:dyDescent="0.25">
      <c r="A2600">
        <v>13126</v>
      </c>
      <c r="B2600">
        <v>425</v>
      </c>
      <c r="C2600" t="str">
        <f>VLOOKUP(Table_ExternalData_16[[#This Row],[ManufacturerId]],Blagovna!A:B,2,0)</f>
        <v>EFB</v>
      </c>
    </row>
    <row r="2601" spans="1:3" x14ac:dyDescent="0.25">
      <c r="A2601">
        <v>13130</v>
      </c>
      <c r="B2601">
        <v>425</v>
      </c>
      <c r="C2601" t="str">
        <f>VLOOKUP(Table_ExternalData_16[[#This Row],[ManufacturerId]],Blagovna!A:B,2,0)</f>
        <v>EFB</v>
      </c>
    </row>
    <row r="2602" spans="1:3" x14ac:dyDescent="0.25">
      <c r="A2602">
        <v>13127</v>
      </c>
      <c r="B2602">
        <v>425</v>
      </c>
      <c r="C2602" t="str">
        <f>VLOOKUP(Table_ExternalData_16[[#This Row],[ManufacturerId]],Blagovna!A:B,2,0)</f>
        <v>EFB</v>
      </c>
    </row>
    <row r="2603" spans="1:3" x14ac:dyDescent="0.25">
      <c r="A2603">
        <v>13128</v>
      </c>
      <c r="B2603">
        <v>425</v>
      </c>
      <c r="C2603" t="str">
        <f>VLOOKUP(Table_ExternalData_16[[#This Row],[ManufacturerId]],Blagovna!A:B,2,0)</f>
        <v>EFB</v>
      </c>
    </row>
    <row r="2604" spans="1:3" x14ac:dyDescent="0.25">
      <c r="A2604">
        <v>13129</v>
      </c>
      <c r="B2604">
        <v>425</v>
      </c>
      <c r="C2604" t="str">
        <f>VLOOKUP(Table_ExternalData_16[[#This Row],[ManufacturerId]],Blagovna!A:B,2,0)</f>
        <v>EFB</v>
      </c>
    </row>
    <row r="2605" spans="1:3" x14ac:dyDescent="0.25">
      <c r="A2605">
        <v>13078</v>
      </c>
      <c r="B2605">
        <v>425</v>
      </c>
      <c r="C2605" t="str">
        <f>VLOOKUP(Table_ExternalData_16[[#This Row],[ManufacturerId]],Blagovna!A:B,2,0)</f>
        <v>EFB</v>
      </c>
    </row>
    <row r="2606" spans="1:3" x14ac:dyDescent="0.25">
      <c r="A2606">
        <v>13079</v>
      </c>
      <c r="B2606">
        <v>425</v>
      </c>
      <c r="C2606" t="str">
        <f>VLOOKUP(Table_ExternalData_16[[#This Row],[ManufacturerId]],Blagovna!A:B,2,0)</f>
        <v>EFB</v>
      </c>
    </row>
    <row r="2607" spans="1:3" x14ac:dyDescent="0.25">
      <c r="A2607">
        <v>13077</v>
      </c>
      <c r="B2607">
        <v>425</v>
      </c>
      <c r="C2607" t="str">
        <f>VLOOKUP(Table_ExternalData_16[[#This Row],[ManufacturerId]],Blagovna!A:B,2,0)</f>
        <v>EFB</v>
      </c>
    </row>
    <row r="2608" spans="1:3" x14ac:dyDescent="0.25">
      <c r="A2608">
        <v>13080</v>
      </c>
      <c r="B2608">
        <v>425</v>
      </c>
      <c r="C2608" t="str">
        <f>VLOOKUP(Table_ExternalData_16[[#This Row],[ManufacturerId]],Blagovna!A:B,2,0)</f>
        <v>EFB</v>
      </c>
    </row>
    <row r="2609" spans="1:3" x14ac:dyDescent="0.25">
      <c r="A2609">
        <v>13084</v>
      </c>
      <c r="B2609">
        <v>425</v>
      </c>
      <c r="C2609" t="str">
        <f>VLOOKUP(Table_ExternalData_16[[#This Row],[ManufacturerId]],Blagovna!A:B,2,0)</f>
        <v>EFB</v>
      </c>
    </row>
    <row r="2610" spans="1:3" x14ac:dyDescent="0.25">
      <c r="A2610">
        <v>13082</v>
      </c>
      <c r="B2610">
        <v>425</v>
      </c>
      <c r="C2610" t="str">
        <f>VLOOKUP(Table_ExternalData_16[[#This Row],[ManufacturerId]],Blagovna!A:B,2,0)</f>
        <v>EFB</v>
      </c>
    </row>
    <row r="2611" spans="1:3" x14ac:dyDescent="0.25">
      <c r="A2611">
        <v>13083</v>
      </c>
      <c r="B2611">
        <v>425</v>
      </c>
      <c r="C2611" t="str">
        <f>VLOOKUP(Table_ExternalData_16[[#This Row],[ManufacturerId]],Blagovna!A:B,2,0)</f>
        <v>EFB</v>
      </c>
    </row>
    <row r="2612" spans="1:3" x14ac:dyDescent="0.25">
      <c r="A2612">
        <v>13132</v>
      </c>
      <c r="B2612">
        <v>425</v>
      </c>
      <c r="C2612" t="str">
        <f>VLOOKUP(Table_ExternalData_16[[#This Row],[ManufacturerId]],Blagovna!A:B,2,0)</f>
        <v>EFB</v>
      </c>
    </row>
    <row r="2613" spans="1:3" x14ac:dyDescent="0.25">
      <c r="A2613">
        <v>13131</v>
      </c>
      <c r="B2613">
        <v>425</v>
      </c>
      <c r="C2613" t="str">
        <f>VLOOKUP(Table_ExternalData_16[[#This Row],[ManufacturerId]],Blagovna!A:B,2,0)</f>
        <v>EFB</v>
      </c>
    </row>
    <row r="2614" spans="1:3" x14ac:dyDescent="0.25">
      <c r="A2614">
        <v>13134</v>
      </c>
      <c r="B2614">
        <v>425</v>
      </c>
      <c r="C2614" t="str">
        <f>VLOOKUP(Table_ExternalData_16[[#This Row],[ManufacturerId]],Blagovna!A:B,2,0)</f>
        <v>EFB</v>
      </c>
    </row>
    <row r="2615" spans="1:3" x14ac:dyDescent="0.25">
      <c r="A2615">
        <v>13138</v>
      </c>
      <c r="B2615">
        <v>425</v>
      </c>
      <c r="C2615" t="str">
        <f>VLOOKUP(Table_ExternalData_16[[#This Row],[ManufacturerId]],Blagovna!A:B,2,0)</f>
        <v>EFB</v>
      </c>
    </row>
    <row r="2616" spans="1:3" x14ac:dyDescent="0.25">
      <c r="A2616">
        <v>13135</v>
      </c>
      <c r="B2616">
        <v>425</v>
      </c>
      <c r="C2616" t="str">
        <f>VLOOKUP(Table_ExternalData_16[[#This Row],[ManufacturerId]],Blagovna!A:B,2,0)</f>
        <v>EFB</v>
      </c>
    </row>
    <row r="2617" spans="1:3" x14ac:dyDescent="0.25">
      <c r="A2617">
        <v>13136</v>
      </c>
      <c r="B2617">
        <v>425</v>
      </c>
      <c r="C2617" t="str">
        <f>VLOOKUP(Table_ExternalData_16[[#This Row],[ManufacturerId]],Blagovna!A:B,2,0)</f>
        <v>EFB</v>
      </c>
    </row>
    <row r="2618" spans="1:3" x14ac:dyDescent="0.25">
      <c r="A2618">
        <v>13137</v>
      </c>
      <c r="B2618">
        <v>425</v>
      </c>
      <c r="C2618" t="str">
        <f>VLOOKUP(Table_ExternalData_16[[#This Row],[ManufacturerId]],Blagovna!A:B,2,0)</f>
        <v>EFB</v>
      </c>
    </row>
    <row r="2619" spans="1:3" x14ac:dyDescent="0.25">
      <c r="A2619">
        <v>13140</v>
      </c>
      <c r="B2619">
        <v>425</v>
      </c>
      <c r="C2619" t="str">
        <f>VLOOKUP(Table_ExternalData_16[[#This Row],[ManufacturerId]],Blagovna!A:B,2,0)</f>
        <v>EFB</v>
      </c>
    </row>
    <row r="2620" spans="1:3" x14ac:dyDescent="0.25">
      <c r="A2620">
        <v>13141</v>
      </c>
      <c r="B2620">
        <v>425</v>
      </c>
      <c r="C2620" t="str">
        <f>VLOOKUP(Table_ExternalData_16[[#This Row],[ManufacturerId]],Blagovna!A:B,2,0)</f>
        <v>EFB</v>
      </c>
    </row>
    <row r="2621" spans="1:3" x14ac:dyDescent="0.25">
      <c r="A2621">
        <v>13139</v>
      </c>
      <c r="B2621">
        <v>425</v>
      </c>
      <c r="C2621" t="str">
        <f>VLOOKUP(Table_ExternalData_16[[#This Row],[ManufacturerId]],Blagovna!A:B,2,0)</f>
        <v>EFB</v>
      </c>
    </row>
    <row r="2622" spans="1:3" x14ac:dyDescent="0.25">
      <c r="A2622">
        <v>13142</v>
      </c>
      <c r="B2622">
        <v>425</v>
      </c>
      <c r="C2622" t="str">
        <f>VLOOKUP(Table_ExternalData_16[[#This Row],[ManufacturerId]],Blagovna!A:B,2,0)</f>
        <v>EFB</v>
      </c>
    </row>
    <row r="2623" spans="1:3" x14ac:dyDescent="0.25">
      <c r="A2623">
        <v>13146</v>
      </c>
      <c r="B2623">
        <v>425</v>
      </c>
      <c r="C2623" t="str">
        <f>VLOOKUP(Table_ExternalData_16[[#This Row],[ManufacturerId]],Blagovna!A:B,2,0)</f>
        <v>EFB</v>
      </c>
    </row>
    <row r="2624" spans="1:3" x14ac:dyDescent="0.25">
      <c r="A2624">
        <v>13143</v>
      </c>
      <c r="B2624">
        <v>425</v>
      </c>
      <c r="C2624" t="str">
        <f>VLOOKUP(Table_ExternalData_16[[#This Row],[ManufacturerId]],Blagovna!A:B,2,0)</f>
        <v>EFB</v>
      </c>
    </row>
    <row r="2625" spans="1:3" x14ac:dyDescent="0.25">
      <c r="A2625">
        <v>13144</v>
      </c>
      <c r="B2625">
        <v>425</v>
      </c>
      <c r="C2625" t="str">
        <f>VLOOKUP(Table_ExternalData_16[[#This Row],[ManufacturerId]],Blagovna!A:B,2,0)</f>
        <v>EFB</v>
      </c>
    </row>
    <row r="2626" spans="1:3" x14ac:dyDescent="0.25">
      <c r="A2626">
        <v>13145</v>
      </c>
      <c r="B2626">
        <v>425</v>
      </c>
      <c r="C2626" t="str">
        <f>VLOOKUP(Table_ExternalData_16[[#This Row],[ManufacturerId]],Blagovna!A:B,2,0)</f>
        <v>EFB</v>
      </c>
    </row>
    <row r="2627" spans="1:3" x14ac:dyDescent="0.25">
      <c r="A2627">
        <v>13085</v>
      </c>
      <c r="B2627">
        <v>425</v>
      </c>
      <c r="C2627" t="str">
        <f>VLOOKUP(Table_ExternalData_16[[#This Row],[ManufacturerId]],Blagovna!A:B,2,0)</f>
        <v>EFB</v>
      </c>
    </row>
    <row r="2628" spans="1:3" x14ac:dyDescent="0.25">
      <c r="A2628">
        <v>13086</v>
      </c>
      <c r="B2628">
        <v>425</v>
      </c>
      <c r="C2628" t="str">
        <f>VLOOKUP(Table_ExternalData_16[[#This Row],[ManufacturerId]],Blagovna!A:B,2,0)</f>
        <v>EFB</v>
      </c>
    </row>
    <row r="2629" spans="1:3" x14ac:dyDescent="0.25">
      <c r="A2629">
        <v>13087</v>
      </c>
      <c r="B2629">
        <v>425</v>
      </c>
      <c r="C2629" t="str">
        <f>VLOOKUP(Table_ExternalData_16[[#This Row],[ManufacturerId]],Blagovna!A:B,2,0)</f>
        <v>EFB</v>
      </c>
    </row>
    <row r="2630" spans="1:3" x14ac:dyDescent="0.25">
      <c r="A2630">
        <v>13091</v>
      </c>
      <c r="B2630">
        <v>425</v>
      </c>
      <c r="C2630" t="str">
        <f>VLOOKUP(Table_ExternalData_16[[#This Row],[ManufacturerId]],Blagovna!A:B,2,0)</f>
        <v>EFB</v>
      </c>
    </row>
    <row r="2631" spans="1:3" x14ac:dyDescent="0.25">
      <c r="A2631">
        <v>13088</v>
      </c>
      <c r="B2631">
        <v>425</v>
      </c>
      <c r="C2631" t="str">
        <f>VLOOKUP(Table_ExternalData_16[[#This Row],[ManufacturerId]],Blagovna!A:B,2,0)</f>
        <v>EFB</v>
      </c>
    </row>
    <row r="2632" spans="1:3" x14ac:dyDescent="0.25">
      <c r="A2632">
        <v>13089</v>
      </c>
      <c r="B2632">
        <v>425</v>
      </c>
      <c r="C2632" t="str">
        <f>VLOOKUP(Table_ExternalData_16[[#This Row],[ManufacturerId]],Blagovna!A:B,2,0)</f>
        <v>EFB</v>
      </c>
    </row>
    <row r="2633" spans="1:3" x14ac:dyDescent="0.25">
      <c r="A2633">
        <v>13090</v>
      </c>
      <c r="B2633">
        <v>425</v>
      </c>
      <c r="C2633" t="str">
        <f>VLOOKUP(Table_ExternalData_16[[#This Row],[ManufacturerId]],Blagovna!A:B,2,0)</f>
        <v>EFB</v>
      </c>
    </row>
    <row r="2634" spans="1:3" x14ac:dyDescent="0.25">
      <c r="A2634">
        <v>13149</v>
      </c>
      <c r="B2634">
        <v>425</v>
      </c>
      <c r="C2634" t="str">
        <f>VLOOKUP(Table_ExternalData_16[[#This Row],[ManufacturerId]],Blagovna!A:B,2,0)</f>
        <v>EFB</v>
      </c>
    </row>
    <row r="2635" spans="1:3" x14ac:dyDescent="0.25">
      <c r="A2635">
        <v>13147</v>
      </c>
      <c r="B2635">
        <v>425</v>
      </c>
      <c r="C2635" t="str">
        <f>VLOOKUP(Table_ExternalData_16[[#This Row],[ManufacturerId]],Blagovna!A:B,2,0)</f>
        <v>EFB</v>
      </c>
    </row>
    <row r="2636" spans="1:3" x14ac:dyDescent="0.25">
      <c r="A2636">
        <v>13150</v>
      </c>
      <c r="B2636">
        <v>425</v>
      </c>
      <c r="C2636" t="str">
        <f>VLOOKUP(Table_ExternalData_16[[#This Row],[ManufacturerId]],Blagovna!A:B,2,0)</f>
        <v>EFB</v>
      </c>
    </row>
    <row r="2637" spans="1:3" x14ac:dyDescent="0.25">
      <c r="A2637">
        <v>13154</v>
      </c>
      <c r="B2637">
        <v>425</v>
      </c>
      <c r="C2637" t="str">
        <f>VLOOKUP(Table_ExternalData_16[[#This Row],[ManufacturerId]],Blagovna!A:B,2,0)</f>
        <v>EFB</v>
      </c>
    </row>
    <row r="2638" spans="1:3" x14ac:dyDescent="0.25">
      <c r="A2638">
        <v>13151</v>
      </c>
      <c r="B2638">
        <v>425</v>
      </c>
      <c r="C2638" t="str">
        <f>VLOOKUP(Table_ExternalData_16[[#This Row],[ManufacturerId]],Blagovna!A:B,2,0)</f>
        <v>EFB</v>
      </c>
    </row>
    <row r="2639" spans="1:3" x14ac:dyDescent="0.25">
      <c r="A2639">
        <v>13152</v>
      </c>
      <c r="B2639">
        <v>425</v>
      </c>
      <c r="C2639" t="str">
        <f>VLOOKUP(Table_ExternalData_16[[#This Row],[ManufacturerId]],Blagovna!A:B,2,0)</f>
        <v>EFB</v>
      </c>
    </row>
    <row r="2640" spans="1:3" x14ac:dyDescent="0.25">
      <c r="A2640">
        <v>13153</v>
      </c>
      <c r="B2640">
        <v>425</v>
      </c>
      <c r="C2640" t="str">
        <f>VLOOKUP(Table_ExternalData_16[[#This Row],[ManufacturerId]],Blagovna!A:B,2,0)</f>
        <v>EFB</v>
      </c>
    </row>
    <row r="2641" spans="1:3" x14ac:dyDescent="0.25">
      <c r="A2641">
        <v>13093</v>
      </c>
      <c r="B2641">
        <v>425</v>
      </c>
      <c r="C2641" t="str">
        <f>VLOOKUP(Table_ExternalData_16[[#This Row],[ManufacturerId]],Blagovna!A:B,2,0)</f>
        <v>EFB</v>
      </c>
    </row>
    <row r="2642" spans="1:3" x14ac:dyDescent="0.25">
      <c r="A2642">
        <v>13094</v>
      </c>
      <c r="B2642">
        <v>425</v>
      </c>
      <c r="C2642" t="str">
        <f>VLOOKUP(Table_ExternalData_16[[#This Row],[ManufacturerId]],Blagovna!A:B,2,0)</f>
        <v>EFB</v>
      </c>
    </row>
    <row r="2643" spans="1:3" x14ac:dyDescent="0.25">
      <c r="A2643">
        <v>13092</v>
      </c>
      <c r="B2643">
        <v>425</v>
      </c>
      <c r="C2643" t="str">
        <f>VLOOKUP(Table_ExternalData_16[[#This Row],[ManufacturerId]],Blagovna!A:B,2,0)</f>
        <v>EFB</v>
      </c>
    </row>
    <row r="2644" spans="1:3" x14ac:dyDescent="0.25">
      <c r="A2644">
        <v>13095</v>
      </c>
      <c r="B2644">
        <v>425</v>
      </c>
      <c r="C2644" t="str">
        <f>VLOOKUP(Table_ExternalData_16[[#This Row],[ManufacturerId]],Blagovna!A:B,2,0)</f>
        <v>EFB</v>
      </c>
    </row>
    <row r="2645" spans="1:3" x14ac:dyDescent="0.25">
      <c r="A2645">
        <v>13099</v>
      </c>
      <c r="B2645">
        <v>425</v>
      </c>
      <c r="C2645" t="str">
        <f>VLOOKUP(Table_ExternalData_16[[#This Row],[ManufacturerId]],Blagovna!A:B,2,0)</f>
        <v>EFB</v>
      </c>
    </row>
    <row r="2646" spans="1:3" x14ac:dyDescent="0.25">
      <c r="A2646">
        <v>13096</v>
      </c>
      <c r="B2646">
        <v>425</v>
      </c>
      <c r="C2646" t="str">
        <f>VLOOKUP(Table_ExternalData_16[[#This Row],[ManufacturerId]],Blagovna!A:B,2,0)</f>
        <v>EFB</v>
      </c>
    </row>
    <row r="2647" spans="1:3" x14ac:dyDescent="0.25">
      <c r="A2647">
        <v>13097</v>
      </c>
      <c r="B2647">
        <v>425</v>
      </c>
      <c r="C2647" t="str">
        <f>VLOOKUP(Table_ExternalData_16[[#This Row],[ManufacturerId]],Blagovna!A:B,2,0)</f>
        <v>EFB</v>
      </c>
    </row>
    <row r="2648" spans="1:3" x14ac:dyDescent="0.25">
      <c r="A2648">
        <v>13098</v>
      </c>
      <c r="B2648">
        <v>425</v>
      </c>
      <c r="C2648" t="str">
        <f>VLOOKUP(Table_ExternalData_16[[#This Row],[ManufacturerId]],Blagovna!A:B,2,0)</f>
        <v>EFB</v>
      </c>
    </row>
    <row r="2649" spans="1:3" x14ac:dyDescent="0.25">
      <c r="A2649">
        <v>13101</v>
      </c>
      <c r="B2649">
        <v>425</v>
      </c>
      <c r="C2649" t="str">
        <f>VLOOKUP(Table_ExternalData_16[[#This Row],[ManufacturerId]],Blagovna!A:B,2,0)</f>
        <v>EFB</v>
      </c>
    </row>
    <row r="2650" spans="1:3" x14ac:dyDescent="0.25">
      <c r="A2650">
        <v>13102</v>
      </c>
      <c r="B2650">
        <v>425</v>
      </c>
      <c r="C2650" t="str">
        <f>VLOOKUP(Table_ExternalData_16[[#This Row],[ManufacturerId]],Blagovna!A:B,2,0)</f>
        <v>EFB</v>
      </c>
    </row>
    <row r="2651" spans="1:3" x14ac:dyDescent="0.25">
      <c r="A2651">
        <v>13100</v>
      </c>
      <c r="B2651">
        <v>425</v>
      </c>
      <c r="C2651" t="str">
        <f>VLOOKUP(Table_ExternalData_16[[#This Row],[ManufacturerId]],Blagovna!A:B,2,0)</f>
        <v>EFB</v>
      </c>
    </row>
    <row r="2652" spans="1:3" x14ac:dyDescent="0.25">
      <c r="A2652">
        <v>13103</v>
      </c>
      <c r="B2652">
        <v>425</v>
      </c>
      <c r="C2652" t="str">
        <f>VLOOKUP(Table_ExternalData_16[[#This Row],[ManufacturerId]],Blagovna!A:B,2,0)</f>
        <v>EFB</v>
      </c>
    </row>
    <row r="2653" spans="1:3" x14ac:dyDescent="0.25">
      <c r="A2653">
        <v>13107</v>
      </c>
      <c r="B2653">
        <v>425</v>
      </c>
      <c r="C2653" t="str">
        <f>VLOOKUP(Table_ExternalData_16[[#This Row],[ManufacturerId]],Blagovna!A:B,2,0)</f>
        <v>EFB</v>
      </c>
    </row>
    <row r="2654" spans="1:3" x14ac:dyDescent="0.25">
      <c r="A2654">
        <v>13104</v>
      </c>
      <c r="B2654">
        <v>425</v>
      </c>
      <c r="C2654" t="str">
        <f>VLOOKUP(Table_ExternalData_16[[#This Row],[ManufacturerId]],Blagovna!A:B,2,0)</f>
        <v>EFB</v>
      </c>
    </row>
    <row r="2655" spans="1:3" x14ac:dyDescent="0.25">
      <c r="A2655">
        <v>13105</v>
      </c>
      <c r="B2655">
        <v>425</v>
      </c>
      <c r="C2655" t="str">
        <f>VLOOKUP(Table_ExternalData_16[[#This Row],[ManufacturerId]],Blagovna!A:B,2,0)</f>
        <v>EFB</v>
      </c>
    </row>
    <row r="2656" spans="1:3" x14ac:dyDescent="0.25">
      <c r="A2656">
        <v>13106</v>
      </c>
      <c r="B2656">
        <v>425</v>
      </c>
      <c r="C2656" t="str">
        <f>VLOOKUP(Table_ExternalData_16[[#This Row],[ManufacturerId]],Blagovna!A:B,2,0)</f>
        <v>EFB</v>
      </c>
    </row>
    <row r="2657" spans="1:3" x14ac:dyDescent="0.25">
      <c r="A2657">
        <v>13109</v>
      </c>
      <c r="B2657">
        <v>425</v>
      </c>
      <c r="C2657" t="str">
        <f>VLOOKUP(Table_ExternalData_16[[#This Row],[ManufacturerId]],Blagovna!A:B,2,0)</f>
        <v>EFB</v>
      </c>
    </row>
    <row r="2658" spans="1:3" x14ac:dyDescent="0.25">
      <c r="A2658">
        <v>13110</v>
      </c>
      <c r="B2658">
        <v>425</v>
      </c>
      <c r="C2658" t="str">
        <f>VLOOKUP(Table_ExternalData_16[[#This Row],[ManufacturerId]],Blagovna!A:B,2,0)</f>
        <v>EFB</v>
      </c>
    </row>
    <row r="2659" spans="1:3" x14ac:dyDescent="0.25">
      <c r="A2659">
        <v>13108</v>
      </c>
      <c r="B2659">
        <v>425</v>
      </c>
      <c r="C2659" t="str">
        <f>VLOOKUP(Table_ExternalData_16[[#This Row],[ManufacturerId]],Blagovna!A:B,2,0)</f>
        <v>EFB</v>
      </c>
    </row>
    <row r="2660" spans="1:3" x14ac:dyDescent="0.25">
      <c r="A2660">
        <v>13111</v>
      </c>
      <c r="B2660">
        <v>425</v>
      </c>
      <c r="C2660" t="str">
        <f>VLOOKUP(Table_ExternalData_16[[#This Row],[ManufacturerId]],Blagovna!A:B,2,0)</f>
        <v>EFB</v>
      </c>
    </row>
    <row r="2661" spans="1:3" x14ac:dyDescent="0.25">
      <c r="A2661">
        <v>13115</v>
      </c>
      <c r="B2661">
        <v>425</v>
      </c>
      <c r="C2661" t="str">
        <f>VLOOKUP(Table_ExternalData_16[[#This Row],[ManufacturerId]],Blagovna!A:B,2,0)</f>
        <v>EFB</v>
      </c>
    </row>
    <row r="2662" spans="1:3" x14ac:dyDescent="0.25">
      <c r="A2662">
        <v>13112</v>
      </c>
      <c r="B2662">
        <v>425</v>
      </c>
      <c r="C2662" t="str">
        <f>VLOOKUP(Table_ExternalData_16[[#This Row],[ManufacturerId]],Blagovna!A:B,2,0)</f>
        <v>EFB</v>
      </c>
    </row>
    <row r="2663" spans="1:3" x14ac:dyDescent="0.25">
      <c r="A2663">
        <v>13114</v>
      </c>
      <c r="B2663">
        <v>425</v>
      </c>
      <c r="C2663" t="str">
        <f>VLOOKUP(Table_ExternalData_16[[#This Row],[ManufacturerId]],Blagovna!A:B,2,0)</f>
        <v>EFB</v>
      </c>
    </row>
    <row r="2664" spans="1:3" x14ac:dyDescent="0.25">
      <c r="A2664">
        <v>13156</v>
      </c>
      <c r="B2664">
        <v>409</v>
      </c>
      <c r="C2664" t="str">
        <f>VLOOKUP(Table_ExternalData_16[[#This Row],[ManufacturerId]],Blagovna!A:B,2,0)</f>
        <v>Bachmann</v>
      </c>
    </row>
    <row r="2665" spans="1:3" x14ac:dyDescent="0.25">
      <c r="A2665">
        <v>13081</v>
      </c>
      <c r="B2665">
        <v>425</v>
      </c>
      <c r="C2665" t="str">
        <f>VLOOKUP(Table_ExternalData_16[[#This Row],[ManufacturerId]],Blagovna!A:B,2,0)</f>
        <v>EFB</v>
      </c>
    </row>
    <row r="2666" spans="1:3" x14ac:dyDescent="0.25">
      <c r="A2666">
        <v>13113</v>
      </c>
      <c r="B2666">
        <v>425</v>
      </c>
      <c r="C2666" t="str">
        <f>VLOOKUP(Table_ExternalData_16[[#This Row],[ManufacturerId]],Blagovna!A:B,2,0)</f>
        <v>EFB</v>
      </c>
    </row>
    <row r="2667" spans="1:3" x14ac:dyDescent="0.25">
      <c r="A2667">
        <v>13124</v>
      </c>
      <c r="B2667">
        <v>425</v>
      </c>
      <c r="C2667" t="str">
        <f>VLOOKUP(Table_ExternalData_16[[#This Row],[ManufacturerId]],Blagovna!A:B,2,0)</f>
        <v>EFB</v>
      </c>
    </row>
    <row r="2668" spans="1:3" x14ac:dyDescent="0.25">
      <c r="A2668">
        <v>13133</v>
      </c>
      <c r="B2668">
        <v>425</v>
      </c>
      <c r="C2668" t="str">
        <f>VLOOKUP(Table_ExternalData_16[[#This Row],[ManufacturerId]],Blagovna!A:B,2,0)</f>
        <v>EFB</v>
      </c>
    </row>
    <row r="2669" spans="1:3" x14ac:dyDescent="0.25">
      <c r="A2669">
        <v>13148</v>
      </c>
      <c r="B2669">
        <v>425</v>
      </c>
      <c r="C2669" t="str">
        <f>VLOOKUP(Table_ExternalData_16[[#This Row],[ManufacturerId]],Blagovna!A:B,2,0)</f>
        <v>EFB</v>
      </c>
    </row>
    <row r="2670" spans="1:3" x14ac:dyDescent="0.25">
      <c r="A2670">
        <v>13157</v>
      </c>
      <c r="B2670">
        <v>455</v>
      </c>
      <c r="C2670" t="str">
        <f>VLOOKUP(Table_ExternalData_16[[#This Row],[ManufacturerId]],Blagovna!A:B,2,0)</f>
        <v>Mikrotik</v>
      </c>
    </row>
    <row r="2671" spans="1:3" x14ac:dyDescent="0.25">
      <c r="A2671">
        <v>13159</v>
      </c>
      <c r="B2671">
        <v>467</v>
      </c>
      <c r="C2671" t="str">
        <f>VLOOKUP(Table_ExternalData_16[[#This Row],[ManufacturerId]],Blagovna!A:B,2,0)</f>
        <v>Samsung</v>
      </c>
    </row>
    <row r="2672" spans="1:3" x14ac:dyDescent="0.25">
      <c r="A2672">
        <v>13160</v>
      </c>
      <c r="B2672">
        <v>422</v>
      </c>
      <c r="C2672" t="str">
        <f>VLOOKUP(Table_ExternalData_16[[#This Row],[ManufacturerId]],Blagovna!A:B,2,0)</f>
        <v>Digitus</v>
      </c>
    </row>
    <row r="2673" spans="1:3" x14ac:dyDescent="0.25">
      <c r="A2673">
        <v>13162</v>
      </c>
      <c r="B2673">
        <v>425</v>
      </c>
      <c r="C2673" t="str">
        <f>VLOOKUP(Table_ExternalData_16[[#This Row],[ManufacturerId]],Blagovna!A:B,2,0)</f>
        <v>EFB</v>
      </c>
    </row>
    <row r="2674" spans="1:3" x14ac:dyDescent="0.25">
      <c r="A2674">
        <v>13163</v>
      </c>
      <c r="B2674">
        <v>409</v>
      </c>
      <c r="C2674" t="str">
        <f>VLOOKUP(Table_ExternalData_16[[#This Row],[ManufacturerId]],Blagovna!A:B,2,0)</f>
        <v>Bachmann</v>
      </c>
    </row>
    <row r="2675" spans="1:3" x14ac:dyDescent="0.25">
      <c r="A2675">
        <v>13165</v>
      </c>
      <c r="B2675">
        <v>468</v>
      </c>
      <c r="C2675" t="str">
        <f>VLOOKUP(Table_ExternalData_16[[#This Row],[ManufacturerId]],Blagovna!A:B,2,0)</f>
        <v>SBOX</v>
      </c>
    </row>
    <row r="2676" spans="1:3" x14ac:dyDescent="0.25">
      <c r="A2676">
        <v>13166</v>
      </c>
      <c r="B2676">
        <v>440</v>
      </c>
      <c r="C2676" t="str">
        <f>VLOOKUP(Table_ExternalData_16[[#This Row],[ManufacturerId]],Blagovna!A:B,2,0)</f>
        <v>Intellinet</v>
      </c>
    </row>
    <row r="2677" spans="1:3" x14ac:dyDescent="0.25">
      <c r="A2677">
        <v>13167</v>
      </c>
      <c r="B2677">
        <v>440</v>
      </c>
      <c r="C2677" t="str">
        <f>VLOOKUP(Table_ExternalData_16[[#This Row],[ManufacturerId]],Blagovna!A:B,2,0)</f>
        <v>Intellinet</v>
      </c>
    </row>
    <row r="2678" spans="1:3" x14ac:dyDescent="0.25">
      <c r="A2678">
        <v>13169</v>
      </c>
      <c r="B2678">
        <v>455</v>
      </c>
      <c r="C2678" t="str">
        <f>VLOOKUP(Table_ExternalData_16[[#This Row],[ManufacturerId]],Blagovna!A:B,2,0)</f>
        <v>Mikrotik</v>
      </c>
    </row>
    <row r="2679" spans="1:3" x14ac:dyDescent="0.25">
      <c r="A2679">
        <v>13170</v>
      </c>
      <c r="B2679">
        <v>421</v>
      </c>
      <c r="C2679" t="str">
        <f>VLOOKUP(Table_ExternalData_16[[#This Row],[ManufacturerId]],Blagovna!A:B,2,0)</f>
        <v>Delock</v>
      </c>
    </row>
    <row r="2680" spans="1:3" x14ac:dyDescent="0.25">
      <c r="A2680">
        <v>13171</v>
      </c>
      <c r="B2680">
        <v>449</v>
      </c>
      <c r="C2680" t="str">
        <f>VLOOKUP(Table_ExternalData_16[[#This Row],[ManufacturerId]],Blagovna!A:B,2,0)</f>
        <v>Logitech</v>
      </c>
    </row>
    <row r="2681" spans="1:3" x14ac:dyDescent="0.25">
      <c r="A2681">
        <v>13177</v>
      </c>
      <c r="B2681">
        <v>422</v>
      </c>
      <c r="C2681" t="str">
        <f>VLOOKUP(Table_ExternalData_16[[#This Row],[ManufacturerId]],Blagovna!A:B,2,0)</f>
        <v>Digitus</v>
      </c>
    </row>
    <row r="2682" spans="1:3" x14ac:dyDescent="0.25">
      <c r="A2682">
        <v>13178</v>
      </c>
      <c r="B2682">
        <v>422</v>
      </c>
      <c r="C2682" t="str">
        <f>VLOOKUP(Table_ExternalData_16[[#This Row],[ManufacturerId]],Blagovna!A:B,2,0)</f>
        <v>Digitus</v>
      </c>
    </row>
    <row r="2683" spans="1:3" x14ac:dyDescent="0.25">
      <c r="A2683">
        <v>13179</v>
      </c>
      <c r="B2683">
        <v>455</v>
      </c>
      <c r="C2683" t="str">
        <f>VLOOKUP(Table_ExternalData_16[[#This Row],[ManufacturerId]],Blagovna!A:B,2,0)</f>
        <v>Mikrotik</v>
      </c>
    </row>
    <row r="2684" spans="1:3" x14ac:dyDescent="0.25">
      <c r="A2684">
        <v>13181</v>
      </c>
      <c r="B2684">
        <v>421</v>
      </c>
      <c r="C2684" t="str">
        <f>VLOOKUP(Table_ExternalData_16[[#This Row],[ManufacturerId]],Blagovna!A:B,2,0)</f>
        <v>Delock</v>
      </c>
    </row>
    <row r="2685" spans="1:3" x14ac:dyDescent="0.25">
      <c r="A2685">
        <v>13182</v>
      </c>
      <c r="B2685">
        <v>421</v>
      </c>
      <c r="C2685" t="str">
        <f>VLOOKUP(Table_ExternalData_16[[#This Row],[ManufacturerId]],Blagovna!A:B,2,0)</f>
        <v>Delock</v>
      </c>
    </row>
    <row r="2686" spans="1:3" x14ac:dyDescent="0.25">
      <c r="A2686">
        <v>13183</v>
      </c>
      <c r="B2686">
        <v>421</v>
      </c>
      <c r="C2686" t="str">
        <f>VLOOKUP(Table_ExternalData_16[[#This Row],[ManufacturerId]],Blagovna!A:B,2,0)</f>
        <v>Delock</v>
      </c>
    </row>
    <row r="2687" spans="1:3" x14ac:dyDescent="0.25">
      <c r="A2687">
        <v>13184</v>
      </c>
      <c r="B2687">
        <v>421</v>
      </c>
      <c r="C2687" t="str">
        <f>VLOOKUP(Table_ExternalData_16[[#This Row],[ManufacturerId]],Blagovna!A:B,2,0)</f>
        <v>Delock</v>
      </c>
    </row>
    <row r="2688" spans="1:3" x14ac:dyDescent="0.25">
      <c r="A2688">
        <v>13185</v>
      </c>
      <c r="B2688">
        <v>421</v>
      </c>
      <c r="C2688" t="str">
        <f>VLOOKUP(Table_ExternalData_16[[#This Row],[ManufacturerId]],Blagovna!A:B,2,0)</f>
        <v>Delock</v>
      </c>
    </row>
    <row r="2689" spans="1:3" x14ac:dyDescent="0.25">
      <c r="A2689">
        <v>13186</v>
      </c>
      <c r="B2689">
        <v>449</v>
      </c>
      <c r="C2689" t="str">
        <f>VLOOKUP(Table_ExternalData_16[[#This Row],[ManufacturerId]],Blagovna!A:B,2,0)</f>
        <v>Logitech</v>
      </c>
    </row>
    <row r="2690" spans="1:3" x14ac:dyDescent="0.25">
      <c r="A2690">
        <v>13188</v>
      </c>
      <c r="B2690">
        <v>421</v>
      </c>
      <c r="C2690" t="str">
        <f>VLOOKUP(Table_ExternalData_16[[#This Row],[ManufacturerId]],Blagovna!A:B,2,0)</f>
        <v>Delock</v>
      </c>
    </row>
    <row r="2691" spans="1:3" x14ac:dyDescent="0.25">
      <c r="A2691">
        <v>13189</v>
      </c>
      <c r="B2691">
        <v>423</v>
      </c>
      <c r="C2691" t="str">
        <f>VLOOKUP(Table_ExternalData_16[[#This Row],[ManufacturerId]],Blagovna!A:B,2,0)</f>
        <v>DO</v>
      </c>
    </row>
    <row r="2692" spans="1:3" x14ac:dyDescent="0.25">
      <c r="A2692">
        <v>13195</v>
      </c>
      <c r="B2692">
        <v>411</v>
      </c>
      <c r="C2692" t="str">
        <f>VLOOKUP(Table_ExternalData_16[[#This Row],[ManufacturerId]],Blagovna!A:B,2,0)</f>
        <v>Brother</v>
      </c>
    </row>
    <row r="2693" spans="1:3" x14ac:dyDescent="0.25">
      <c r="A2693">
        <v>13197</v>
      </c>
      <c r="B2693">
        <v>425</v>
      </c>
      <c r="C2693" t="str">
        <f>VLOOKUP(Table_ExternalData_16[[#This Row],[ManufacturerId]],Blagovna!A:B,2,0)</f>
        <v>EFB</v>
      </c>
    </row>
    <row r="2694" spans="1:3" x14ac:dyDescent="0.25">
      <c r="A2694">
        <v>13198</v>
      </c>
      <c r="B2694">
        <v>425</v>
      </c>
      <c r="C2694" t="str">
        <f>VLOOKUP(Table_ExternalData_16[[#This Row],[ManufacturerId]],Blagovna!A:B,2,0)</f>
        <v>EFB</v>
      </c>
    </row>
    <row r="2695" spans="1:3" x14ac:dyDescent="0.25">
      <c r="A2695">
        <v>13199</v>
      </c>
      <c r="B2695">
        <v>425</v>
      </c>
      <c r="C2695" t="str">
        <f>VLOOKUP(Table_ExternalData_16[[#This Row],[ManufacturerId]],Blagovna!A:B,2,0)</f>
        <v>EFB</v>
      </c>
    </row>
    <row r="2696" spans="1:3" x14ac:dyDescent="0.25">
      <c r="A2696">
        <v>13200</v>
      </c>
      <c r="B2696">
        <v>425</v>
      </c>
      <c r="C2696" t="str">
        <f>VLOOKUP(Table_ExternalData_16[[#This Row],[ManufacturerId]],Blagovna!A:B,2,0)</f>
        <v>EFB</v>
      </c>
    </row>
    <row r="2697" spans="1:3" x14ac:dyDescent="0.25">
      <c r="A2697">
        <v>13201</v>
      </c>
      <c r="B2697">
        <v>425</v>
      </c>
      <c r="C2697" t="str">
        <f>VLOOKUP(Table_ExternalData_16[[#This Row],[ManufacturerId]],Blagovna!A:B,2,0)</f>
        <v>EFB</v>
      </c>
    </row>
    <row r="2698" spans="1:3" x14ac:dyDescent="0.25">
      <c r="A2698">
        <v>13202</v>
      </c>
      <c r="B2698">
        <v>469</v>
      </c>
      <c r="C2698" t="str">
        <f>VLOOKUP(Table_ExternalData_16[[#This Row],[ManufacturerId]],Blagovna!A:B,2,0)</f>
        <v>Seagate</v>
      </c>
    </row>
    <row r="2699" spans="1:3" x14ac:dyDescent="0.25">
      <c r="A2699">
        <v>13206</v>
      </c>
      <c r="B2699">
        <v>409</v>
      </c>
      <c r="C2699" t="str">
        <f>VLOOKUP(Table_ExternalData_16[[#This Row],[ManufacturerId]],Blagovna!A:B,2,0)</f>
        <v>Bachmann</v>
      </c>
    </row>
    <row r="2700" spans="1:3" x14ac:dyDescent="0.25">
      <c r="A2700">
        <v>13207</v>
      </c>
      <c r="B2700">
        <v>409</v>
      </c>
      <c r="C2700" t="str">
        <f>VLOOKUP(Table_ExternalData_16[[#This Row],[ManufacturerId]],Blagovna!A:B,2,0)</f>
        <v>Bachmann</v>
      </c>
    </row>
    <row r="2701" spans="1:3" x14ac:dyDescent="0.25">
      <c r="A2701">
        <v>13209</v>
      </c>
      <c r="B2701">
        <v>484</v>
      </c>
      <c r="C2701" t="str">
        <f>VLOOKUP(Table_ExternalData_16[[#This Row],[ManufacturerId]],Blagovna!A:B,2,0)</f>
        <v>Triton</v>
      </c>
    </row>
    <row r="2702" spans="1:3" x14ac:dyDescent="0.25">
      <c r="A2702">
        <v>13210</v>
      </c>
      <c r="B2702">
        <v>409</v>
      </c>
      <c r="C2702" t="str">
        <f>VLOOKUP(Table_ExternalData_16[[#This Row],[ManufacturerId]],Blagovna!A:B,2,0)</f>
        <v>Bachmann</v>
      </c>
    </row>
    <row r="2703" spans="1:3" x14ac:dyDescent="0.25">
      <c r="A2703">
        <v>13213</v>
      </c>
      <c r="B2703">
        <v>421</v>
      </c>
      <c r="C2703" t="str">
        <f>VLOOKUP(Table_ExternalData_16[[#This Row],[ManufacturerId]],Blagovna!A:B,2,0)</f>
        <v>Delock</v>
      </c>
    </row>
    <row r="2704" spans="1:3" x14ac:dyDescent="0.25">
      <c r="A2704">
        <v>13214</v>
      </c>
      <c r="B2704">
        <v>482</v>
      </c>
      <c r="C2704" t="str">
        <f>VLOOKUP(Table_ExternalData_16[[#This Row],[ManufacturerId]],Blagovna!A:B,2,0)</f>
        <v>Toten</v>
      </c>
    </row>
    <row r="2705" spans="1:3" x14ac:dyDescent="0.25">
      <c r="A2705">
        <v>13218</v>
      </c>
      <c r="B2705">
        <v>482</v>
      </c>
      <c r="C2705" t="str">
        <f>VLOOKUP(Table_ExternalData_16[[#This Row],[ManufacturerId]],Blagovna!A:B,2,0)</f>
        <v>Toten</v>
      </c>
    </row>
    <row r="2706" spans="1:3" x14ac:dyDescent="0.25">
      <c r="A2706">
        <v>13219</v>
      </c>
      <c r="B2706">
        <v>482</v>
      </c>
      <c r="C2706" t="str">
        <f>VLOOKUP(Table_ExternalData_16[[#This Row],[ManufacturerId]],Blagovna!A:B,2,0)</f>
        <v>Toten</v>
      </c>
    </row>
    <row r="2707" spans="1:3" x14ac:dyDescent="0.25">
      <c r="A2707">
        <v>13222</v>
      </c>
      <c r="B2707">
        <v>408</v>
      </c>
      <c r="C2707" t="str">
        <f>VLOOKUP(Table_ExternalData_16[[#This Row],[ManufacturerId]],Blagovna!A:B,2,0)</f>
        <v>Aten</v>
      </c>
    </row>
    <row r="2708" spans="1:3" x14ac:dyDescent="0.25">
      <c r="A2708">
        <v>13229</v>
      </c>
      <c r="B2708">
        <v>485</v>
      </c>
      <c r="C2708" t="str">
        <f>VLOOKUP(Table_ExternalData_16[[#This Row],[ManufacturerId]],Blagovna!A:B,2,0)</f>
        <v>UBIQUITI</v>
      </c>
    </row>
    <row r="2709" spans="1:3" x14ac:dyDescent="0.25">
      <c r="A2709">
        <v>13230</v>
      </c>
      <c r="B2709">
        <v>485</v>
      </c>
      <c r="C2709" t="str">
        <f>VLOOKUP(Table_ExternalData_16[[#This Row],[ManufacturerId]],Blagovna!A:B,2,0)</f>
        <v>UBIQUITI</v>
      </c>
    </row>
    <row r="2710" spans="1:3" x14ac:dyDescent="0.25">
      <c r="A2710">
        <v>13231</v>
      </c>
      <c r="B2710">
        <v>485</v>
      </c>
      <c r="C2710" t="str">
        <f>VLOOKUP(Table_ExternalData_16[[#This Row],[ManufacturerId]],Blagovna!A:B,2,0)</f>
        <v>UBIQUITI</v>
      </c>
    </row>
    <row r="2711" spans="1:3" x14ac:dyDescent="0.25">
      <c r="A2711">
        <v>13232</v>
      </c>
      <c r="B2711">
        <v>446</v>
      </c>
      <c r="C2711" t="str">
        <f>VLOOKUP(Table_ExternalData_16[[#This Row],[ManufacturerId]],Blagovna!A:B,2,0)</f>
        <v>Leviton</v>
      </c>
    </row>
    <row r="2712" spans="1:3" x14ac:dyDescent="0.25">
      <c r="A2712">
        <v>13233</v>
      </c>
      <c r="B2712">
        <v>446</v>
      </c>
      <c r="C2712" t="str">
        <f>VLOOKUP(Table_ExternalData_16[[#This Row],[ManufacturerId]],Blagovna!A:B,2,0)</f>
        <v>Leviton</v>
      </c>
    </row>
    <row r="2713" spans="1:3" x14ac:dyDescent="0.25">
      <c r="A2713">
        <v>13235</v>
      </c>
      <c r="B2713">
        <v>421</v>
      </c>
      <c r="C2713" t="str">
        <f>VLOOKUP(Table_ExternalData_16[[#This Row],[ManufacturerId]],Blagovna!A:B,2,0)</f>
        <v>Delock</v>
      </c>
    </row>
    <row r="2714" spans="1:3" x14ac:dyDescent="0.25">
      <c r="A2714">
        <v>13242</v>
      </c>
      <c r="B2714">
        <v>468</v>
      </c>
      <c r="C2714" t="str">
        <f>VLOOKUP(Table_ExternalData_16[[#This Row],[ManufacturerId]],Blagovna!A:B,2,0)</f>
        <v>SBOX</v>
      </c>
    </row>
    <row r="2715" spans="1:3" x14ac:dyDescent="0.25">
      <c r="A2715">
        <v>13243</v>
      </c>
      <c r="B2715">
        <v>468</v>
      </c>
      <c r="C2715" t="str">
        <f>VLOOKUP(Table_ExternalData_16[[#This Row],[ManufacturerId]],Blagovna!A:B,2,0)</f>
        <v>SBOX</v>
      </c>
    </row>
    <row r="2716" spans="1:3" x14ac:dyDescent="0.25">
      <c r="A2716">
        <v>13244</v>
      </c>
      <c r="B2716">
        <v>468</v>
      </c>
      <c r="C2716" t="str">
        <f>VLOOKUP(Table_ExternalData_16[[#This Row],[ManufacturerId]],Blagovna!A:B,2,0)</f>
        <v>SBOX</v>
      </c>
    </row>
    <row r="2717" spans="1:3" x14ac:dyDescent="0.25">
      <c r="A2717">
        <v>13245</v>
      </c>
      <c r="B2717">
        <v>468</v>
      </c>
      <c r="C2717" t="str">
        <f>VLOOKUP(Table_ExternalData_16[[#This Row],[ManufacturerId]],Blagovna!A:B,2,0)</f>
        <v>SBOX</v>
      </c>
    </row>
    <row r="2718" spans="1:3" x14ac:dyDescent="0.25">
      <c r="A2718">
        <v>13246</v>
      </c>
      <c r="B2718">
        <v>431</v>
      </c>
      <c r="C2718" t="str">
        <f>VLOOKUP(Table_ExternalData_16[[#This Row],[ManufacturerId]],Blagovna!A:B,2,0)</f>
        <v>Gembird</v>
      </c>
    </row>
    <row r="2719" spans="1:3" x14ac:dyDescent="0.25">
      <c r="A2719">
        <v>13248</v>
      </c>
      <c r="B2719">
        <v>488</v>
      </c>
      <c r="C2719" t="str">
        <f>VLOOKUP(Table_ExternalData_16[[#This Row],[ManufacturerId]],Blagovna!A:B,2,0)</f>
        <v>White Shark</v>
      </c>
    </row>
    <row r="2720" spans="1:3" x14ac:dyDescent="0.25">
      <c r="A2720">
        <v>13269</v>
      </c>
      <c r="B2720">
        <v>409</v>
      </c>
      <c r="C2720" t="str">
        <f>VLOOKUP(Table_ExternalData_16[[#This Row],[ManufacturerId]],Blagovna!A:B,2,0)</f>
        <v>Bachmann</v>
      </c>
    </row>
    <row r="2721" spans="1:3" x14ac:dyDescent="0.25">
      <c r="A2721">
        <v>13270</v>
      </c>
      <c r="B2721">
        <v>409</v>
      </c>
      <c r="C2721" t="str">
        <f>VLOOKUP(Table_ExternalData_16[[#This Row],[ManufacturerId]],Blagovna!A:B,2,0)</f>
        <v>Bachmann</v>
      </c>
    </row>
    <row r="2722" spans="1:3" x14ac:dyDescent="0.25">
      <c r="A2722">
        <v>13271</v>
      </c>
      <c r="B2722">
        <v>484</v>
      </c>
      <c r="C2722" t="str">
        <f>VLOOKUP(Table_ExternalData_16[[#This Row],[ManufacturerId]],Blagovna!A:B,2,0)</f>
        <v>Triton</v>
      </c>
    </row>
    <row r="2723" spans="1:3" x14ac:dyDescent="0.25">
      <c r="A2723">
        <v>13278</v>
      </c>
      <c r="B2723">
        <v>455</v>
      </c>
      <c r="C2723" t="str">
        <f>VLOOKUP(Table_ExternalData_16[[#This Row],[ManufacturerId]],Blagovna!A:B,2,0)</f>
        <v>Mikrotik</v>
      </c>
    </row>
    <row r="2724" spans="1:3" x14ac:dyDescent="0.25">
      <c r="A2724">
        <v>13279</v>
      </c>
      <c r="B2724">
        <v>455</v>
      </c>
      <c r="C2724" t="str">
        <f>VLOOKUP(Table_ExternalData_16[[#This Row],[ManufacturerId]],Blagovna!A:B,2,0)</f>
        <v>Mikrotik</v>
      </c>
    </row>
    <row r="2725" spans="1:3" x14ac:dyDescent="0.25">
      <c r="A2725">
        <v>13280</v>
      </c>
      <c r="B2725">
        <v>455</v>
      </c>
      <c r="C2725" t="str">
        <f>VLOOKUP(Table_ExternalData_16[[#This Row],[ManufacturerId]],Blagovna!A:B,2,0)</f>
        <v>Mikrotik</v>
      </c>
    </row>
    <row r="2726" spans="1:3" x14ac:dyDescent="0.25">
      <c r="A2726">
        <v>13282</v>
      </c>
      <c r="B2726">
        <v>409</v>
      </c>
      <c r="C2726" t="str">
        <f>VLOOKUP(Table_ExternalData_16[[#This Row],[ManufacturerId]],Blagovna!A:B,2,0)</f>
        <v>Bachmann</v>
      </c>
    </row>
    <row r="2727" spans="1:3" x14ac:dyDescent="0.25">
      <c r="A2727">
        <v>13285</v>
      </c>
      <c r="B2727">
        <v>449</v>
      </c>
      <c r="C2727" t="str">
        <f>VLOOKUP(Table_ExternalData_16[[#This Row],[ManufacturerId]],Blagovna!A:B,2,0)</f>
        <v>Logitech</v>
      </c>
    </row>
    <row r="2728" spans="1:3" x14ac:dyDescent="0.25">
      <c r="A2728">
        <v>13287</v>
      </c>
      <c r="B2728">
        <v>409</v>
      </c>
      <c r="C2728" t="str">
        <f>VLOOKUP(Table_ExternalData_16[[#This Row],[ManufacturerId]],Blagovna!A:B,2,0)</f>
        <v>Bachmann</v>
      </c>
    </row>
    <row r="2729" spans="1:3" x14ac:dyDescent="0.25">
      <c r="A2729">
        <v>13290</v>
      </c>
      <c r="B2729">
        <v>409</v>
      </c>
      <c r="C2729" t="str">
        <f>VLOOKUP(Table_ExternalData_16[[#This Row],[ManufacturerId]],Blagovna!A:B,2,0)</f>
        <v>Bachmann</v>
      </c>
    </row>
    <row r="2730" spans="1:3" x14ac:dyDescent="0.25">
      <c r="A2730">
        <v>13293</v>
      </c>
      <c r="B2730">
        <v>421</v>
      </c>
      <c r="C2730" t="str">
        <f>VLOOKUP(Table_ExternalData_16[[#This Row],[ManufacturerId]],Blagovna!A:B,2,0)</f>
        <v>Delock</v>
      </c>
    </row>
    <row r="2731" spans="1:3" x14ac:dyDescent="0.25">
      <c r="A2731">
        <v>13294</v>
      </c>
      <c r="B2731">
        <v>424</v>
      </c>
      <c r="C2731" t="str">
        <f>VLOOKUP(Table_ExternalData_16[[#This Row],[ManufacturerId]],Blagovna!A:B,2,0)</f>
        <v>Ednet</v>
      </c>
    </row>
    <row r="2732" spans="1:3" x14ac:dyDescent="0.25">
      <c r="A2732">
        <v>13298</v>
      </c>
      <c r="B2732">
        <v>425</v>
      </c>
      <c r="C2732" t="str">
        <f>VLOOKUP(Table_ExternalData_16[[#This Row],[ManufacturerId]],Blagovna!A:B,2,0)</f>
        <v>EFB</v>
      </c>
    </row>
    <row r="2733" spans="1:3" x14ac:dyDescent="0.25">
      <c r="A2733">
        <v>13299</v>
      </c>
      <c r="B2733">
        <v>425</v>
      </c>
      <c r="C2733" t="str">
        <f>VLOOKUP(Table_ExternalData_16[[#This Row],[ManufacturerId]],Blagovna!A:B,2,0)</f>
        <v>EFB</v>
      </c>
    </row>
    <row r="2734" spans="1:3" x14ac:dyDescent="0.25">
      <c r="A2734">
        <v>13301</v>
      </c>
      <c r="B2734">
        <v>425</v>
      </c>
      <c r="C2734" t="str">
        <f>VLOOKUP(Table_ExternalData_16[[#This Row],[ManufacturerId]],Blagovna!A:B,2,0)</f>
        <v>EFB</v>
      </c>
    </row>
    <row r="2735" spans="1:3" x14ac:dyDescent="0.25">
      <c r="A2735">
        <v>13302</v>
      </c>
      <c r="B2735">
        <v>484</v>
      </c>
      <c r="C2735" t="str">
        <f>VLOOKUP(Table_ExternalData_16[[#This Row],[ManufacturerId]],Blagovna!A:B,2,0)</f>
        <v>Triton</v>
      </c>
    </row>
    <row r="2736" spans="1:3" x14ac:dyDescent="0.25">
      <c r="A2736">
        <v>13304</v>
      </c>
      <c r="B2736">
        <v>465</v>
      </c>
      <c r="C2736" t="str">
        <f>VLOOKUP(Table_ExternalData_16[[#This Row],[ManufacturerId]],Blagovna!A:B,2,0)</f>
        <v>Roline</v>
      </c>
    </row>
    <row r="2737" spans="1:3" x14ac:dyDescent="0.25">
      <c r="A2737">
        <v>13307</v>
      </c>
      <c r="B2737">
        <v>455</v>
      </c>
      <c r="C2737" t="str">
        <f>VLOOKUP(Table_ExternalData_16[[#This Row],[ManufacturerId]],Blagovna!A:B,2,0)</f>
        <v>Mikrotik</v>
      </c>
    </row>
    <row r="2738" spans="1:3" x14ac:dyDescent="0.25">
      <c r="A2738">
        <v>13308</v>
      </c>
      <c r="B2738">
        <v>455</v>
      </c>
      <c r="C2738" t="str">
        <f>VLOOKUP(Table_ExternalData_16[[#This Row],[ManufacturerId]],Blagovna!A:B,2,0)</f>
        <v>Mikrotik</v>
      </c>
    </row>
    <row r="2739" spans="1:3" x14ac:dyDescent="0.25">
      <c r="A2739">
        <v>13309</v>
      </c>
      <c r="B2739">
        <v>455</v>
      </c>
      <c r="C2739" t="str">
        <f>VLOOKUP(Table_ExternalData_16[[#This Row],[ManufacturerId]],Blagovna!A:B,2,0)</f>
        <v>Mikrotik</v>
      </c>
    </row>
    <row r="2740" spans="1:3" x14ac:dyDescent="0.25">
      <c r="A2740">
        <v>13311</v>
      </c>
      <c r="B2740">
        <v>455</v>
      </c>
      <c r="C2740" t="str">
        <f>VLOOKUP(Table_ExternalData_16[[#This Row],[ManufacturerId]],Blagovna!A:B,2,0)</f>
        <v>Mikrotik</v>
      </c>
    </row>
    <row r="2741" spans="1:3" x14ac:dyDescent="0.25">
      <c r="A2741">
        <v>13312</v>
      </c>
      <c r="B2741">
        <v>455</v>
      </c>
      <c r="C2741" t="str">
        <f>VLOOKUP(Table_ExternalData_16[[#This Row],[ManufacturerId]],Blagovna!A:B,2,0)</f>
        <v>Mikrotik</v>
      </c>
    </row>
    <row r="2742" spans="1:3" x14ac:dyDescent="0.25">
      <c r="A2742">
        <v>13314</v>
      </c>
      <c r="B2742">
        <v>409</v>
      </c>
      <c r="C2742" t="str">
        <f>VLOOKUP(Table_ExternalData_16[[#This Row],[ManufacturerId]],Blagovna!A:B,2,0)</f>
        <v>Bachmann</v>
      </c>
    </row>
    <row r="2743" spans="1:3" x14ac:dyDescent="0.25">
      <c r="A2743">
        <v>13318</v>
      </c>
      <c r="B2743">
        <v>715</v>
      </c>
      <c r="C2743" t="str">
        <f>VLOOKUP(Table_ExternalData_16[[#This Row],[ManufacturerId]],Blagovna!A:B,2,0)</f>
        <v>eShark</v>
      </c>
    </row>
    <row r="2744" spans="1:3" x14ac:dyDescent="0.25">
      <c r="A2744">
        <v>13322</v>
      </c>
      <c r="B2744">
        <v>715</v>
      </c>
      <c r="C2744" t="str">
        <f>VLOOKUP(Table_ExternalData_16[[#This Row],[ManufacturerId]],Blagovna!A:B,2,0)</f>
        <v>eShark</v>
      </c>
    </row>
    <row r="2745" spans="1:3" x14ac:dyDescent="0.25">
      <c r="A2745">
        <v>13325</v>
      </c>
      <c r="B2745">
        <v>421</v>
      </c>
      <c r="C2745" t="str">
        <f>VLOOKUP(Table_ExternalData_16[[#This Row],[ManufacturerId]],Blagovna!A:B,2,0)</f>
        <v>Delock</v>
      </c>
    </row>
    <row r="2746" spans="1:3" x14ac:dyDescent="0.25">
      <c r="A2746">
        <v>13326</v>
      </c>
      <c r="B2746">
        <v>421</v>
      </c>
      <c r="C2746" t="str">
        <f>VLOOKUP(Table_ExternalData_16[[#This Row],[ManufacturerId]],Blagovna!A:B,2,0)</f>
        <v>Delock</v>
      </c>
    </row>
    <row r="2747" spans="1:3" x14ac:dyDescent="0.25">
      <c r="A2747">
        <v>13327</v>
      </c>
      <c r="B2747">
        <v>421</v>
      </c>
      <c r="C2747" t="str">
        <f>VLOOKUP(Table_ExternalData_16[[#This Row],[ManufacturerId]],Blagovna!A:B,2,0)</f>
        <v>Delock</v>
      </c>
    </row>
    <row r="2748" spans="1:3" x14ac:dyDescent="0.25">
      <c r="A2748">
        <v>13328</v>
      </c>
      <c r="B2748">
        <v>421</v>
      </c>
      <c r="C2748" t="str">
        <f>VLOOKUP(Table_ExternalData_16[[#This Row],[ManufacturerId]],Blagovna!A:B,2,0)</f>
        <v>Delock</v>
      </c>
    </row>
    <row r="2749" spans="1:3" x14ac:dyDescent="0.25">
      <c r="A2749">
        <v>13329</v>
      </c>
      <c r="B2749">
        <v>421</v>
      </c>
      <c r="C2749" t="str">
        <f>VLOOKUP(Table_ExternalData_16[[#This Row],[ManufacturerId]],Blagovna!A:B,2,0)</f>
        <v>Delock</v>
      </c>
    </row>
    <row r="2750" spans="1:3" x14ac:dyDescent="0.25">
      <c r="A2750">
        <v>9828</v>
      </c>
      <c r="B2750">
        <v>422</v>
      </c>
      <c r="C2750" t="str">
        <f>VLOOKUP(Table_ExternalData_16[[#This Row],[ManufacturerId]],Blagovna!A:B,2,0)</f>
        <v>Digitus</v>
      </c>
    </row>
    <row r="2751" spans="1:3" x14ac:dyDescent="0.25">
      <c r="A2751">
        <v>13334</v>
      </c>
      <c r="B2751">
        <v>409</v>
      </c>
      <c r="C2751" t="str">
        <f>VLOOKUP(Table_ExternalData_16[[#This Row],[ManufacturerId]],Blagovna!A:B,2,0)</f>
        <v>Bachmann</v>
      </c>
    </row>
    <row r="2752" spans="1:3" x14ac:dyDescent="0.25">
      <c r="A2752">
        <v>13335</v>
      </c>
      <c r="B2752">
        <v>440</v>
      </c>
      <c r="C2752" t="str">
        <f>VLOOKUP(Table_ExternalData_16[[#This Row],[ManufacturerId]],Blagovna!A:B,2,0)</f>
        <v>Intellinet</v>
      </c>
    </row>
    <row r="2753" spans="1:3" x14ac:dyDescent="0.25">
      <c r="A2753">
        <v>13336</v>
      </c>
      <c r="B2753">
        <v>409</v>
      </c>
      <c r="C2753" t="str">
        <f>VLOOKUP(Table_ExternalData_16[[#This Row],[ManufacturerId]],Blagovna!A:B,2,0)</f>
        <v>Bachmann</v>
      </c>
    </row>
    <row r="2754" spans="1:3" x14ac:dyDescent="0.25">
      <c r="A2754">
        <v>13339</v>
      </c>
      <c r="B2754">
        <v>425</v>
      </c>
      <c r="C2754" t="str">
        <f>VLOOKUP(Table_ExternalData_16[[#This Row],[ManufacturerId]],Blagovna!A:B,2,0)</f>
        <v>EFB</v>
      </c>
    </row>
    <row r="2755" spans="1:3" x14ac:dyDescent="0.25">
      <c r="A2755">
        <v>13340</v>
      </c>
      <c r="B2755">
        <v>421</v>
      </c>
      <c r="C2755" t="str">
        <f>VLOOKUP(Table_ExternalData_16[[#This Row],[ManufacturerId]],Blagovna!A:B,2,0)</f>
        <v>Delock</v>
      </c>
    </row>
    <row r="2756" spans="1:3" x14ac:dyDescent="0.25">
      <c r="A2756">
        <v>13341</v>
      </c>
      <c r="B2756">
        <v>421</v>
      </c>
      <c r="C2756" t="str">
        <f>VLOOKUP(Table_ExternalData_16[[#This Row],[ManufacturerId]],Blagovna!A:B,2,0)</f>
        <v>Delock</v>
      </c>
    </row>
    <row r="2757" spans="1:3" x14ac:dyDescent="0.25">
      <c r="A2757">
        <v>13342</v>
      </c>
      <c r="B2757">
        <v>409</v>
      </c>
      <c r="C2757" t="str">
        <f>VLOOKUP(Table_ExternalData_16[[#This Row],[ManufacturerId]],Blagovna!A:B,2,0)</f>
        <v>Bachmann</v>
      </c>
    </row>
    <row r="2758" spans="1:3" x14ac:dyDescent="0.25">
      <c r="A2758">
        <v>13343</v>
      </c>
      <c r="B2758">
        <v>409</v>
      </c>
      <c r="C2758" t="str">
        <f>VLOOKUP(Table_ExternalData_16[[#This Row],[ManufacturerId]],Blagovna!A:B,2,0)</f>
        <v>Bachmann</v>
      </c>
    </row>
    <row r="2759" spans="1:3" x14ac:dyDescent="0.25">
      <c r="A2759">
        <v>13346</v>
      </c>
      <c r="B2759">
        <v>421</v>
      </c>
      <c r="C2759" t="str">
        <f>VLOOKUP(Table_ExternalData_16[[#This Row],[ManufacturerId]],Blagovna!A:B,2,0)</f>
        <v>Delock</v>
      </c>
    </row>
    <row r="2760" spans="1:3" x14ac:dyDescent="0.25">
      <c r="A2760">
        <v>13349</v>
      </c>
      <c r="B2760">
        <v>421</v>
      </c>
      <c r="C2760" t="str">
        <f>VLOOKUP(Table_ExternalData_16[[#This Row],[ManufacturerId]],Blagovna!A:B,2,0)</f>
        <v>Delock</v>
      </c>
    </row>
    <row r="2761" spans="1:3" x14ac:dyDescent="0.25">
      <c r="A2761">
        <v>13350</v>
      </c>
      <c r="B2761">
        <v>409</v>
      </c>
      <c r="C2761" t="str">
        <f>VLOOKUP(Table_ExternalData_16[[#This Row],[ManufacturerId]],Blagovna!A:B,2,0)</f>
        <v>Bachmann</v>
      </c>
    </row>
    <row r="2762" spans="1:3" x14ac:dyDescent="0.25">
      <c r="A2762">
        <v>13353</v>
      </c>
      <c r="B2762">
        <v>409</v>
      </c>
      <c r="C2762" t="str">
        <f>VLOOKUP(Table_ExternalData_16[[#This Row],[ManufacturerId]],Blagovna!A:B,2,0)</f>
        <v>Bachmann</v>
      </c>
    </row>
    <row r="2763" spans="1:3" x14ac:dyDescent="0.25">
      <c r="A2763">
        <v>13354</v>
      </c>
      <c r="B2763">
        <v>455</v>
      </c>
      <c r="C2763" t="str">
        <f>VLOOKUP(Table_ExternalData_16[[#This Row],[ManufacturerId]],Blagovna!A:B,2,0)</f>
        <v>Mikrotik</v>
      </c>
    </row>
    <row r="2764" spans="1:3" x14ac:dyDescent="0.25">
      <c r="A2764">
        <v>13356</v>
      </c>
      <c r="B2764">
        <v>411</v>
      </c>
      <c r="C2764" t="str">
        <f>VLOOKUP(Table_ExternalData_16[[#This Row],[ManufacturerId]],Blagovna!A:B,2,0)</f>
        <v>Brother</v>
      </c>
    </row>
    <row r="2765" spans="1:3" x14ac:dyDescent="0.25">
      <c r="A2765">
        <v>13360</v>
      </c>
      <c r="B2765">
        <v>446</v>
      </c>
      <c r="C2765" t="str">
        <f>VLOOKUP(Table_ExternalData_16[[#This Row],[ManufacturerId]],Blagovna!A:B,2,0)</f>
        <v>Leviton</v>
      </c>
    </row>
    <row r="2766" spans="1:3" x14ac:dyDescent="0.25">
      <c r="A2766">
        <v>13361</v>
      </c>
      <c r="B2766">
        <v>421</v>
      </c>
      <c r="C2766" t="str">
        <f>VLOOKUP(Table_ExternalData_16[[#This Row],[ManufacturerId]],Blagovna!A:B,2,0)</f>
        <v>Delock</v>
      </c>
    </row>
    <row r="2767" spans="1:3" x14ac:dyDescent="0.25">
      <c r="A2767">
        <v>13362</v>
      </c>
      <c r="B2767">
        <v>421</v>
      </c>
      <c r="C2767" t="str">
        <f>VLOOKUP(Table_ExternalData_16[[#This Row],[ManufacturerId]],Blagovna!A:B,2,0)</f>
        <v>Delock</v>
      </c>
    </row>
    <row r="2768" spans="1:3" x14ac:dyDescent="0.25">
      <c r="A2768">
        <v>13363</v>
      </c>
      <c r="B2768">
        <v>484</v>
      </c>
      <c r="C2768" t="str">
        <f>VLOOKUP(Table_ExternalData_16[[#This Row],[ManufacturerId]],Blagovna!A:B,2,0)</f>
        <v>Triton</v>
      </c>
    </row>
    <row r="2769" spans="1:3" x14ac:dyDescent="0.25">
      <c r="A2769">
        <v>13365</v>
      </c>
      <c r="B2769">
        <v>422</v>
      </c>
      <c r="C2769" t="str">
        <f>VLOOKUP(Table_ExternalData_16[[#This Row],[ManufacturerId]],Blagovna!A:B,2,0)</f>
        <v>Digitus</v>
      </c>
    </row>
    <row r="2770" spans="1:3" x14ac:dyDescent="0.25">
      <c r="A2770">
        <v>13374</v>
      </c>
      <c r="B2770">
        <v>412</v>
      </c>
      <c r="C2770" t="str">
        <f>VLOOKUP(Table_ExternalData_16[[#This Row],[ManufacturerId]],Blagovna!A:B,2,0)</f>
        <v>Cablexpert</v>
      </c>
    </row>
    <row r="2771" spans="1:3" x14ac:dyDescent="0.25">
      <c r="A2771">
        <v>13375</v>
      </c>
      <c r="B2771">
        <v>412</v>
      </c>
      <c r="C2771" t="str">
        <f>VLOOKUP(Table_ExternalData_16[[#This Row],[ManufacturerId]],Blagovna!A:B,2,0)</f>
        <v>Cablexpert</v>
      </c>
    </row>
    <row r="2772" spans="1:3" x14ac:dyDescent="0.25">
      <c r="A2772">
        <v>13379</v>
      </c>
      <c r="B2772">
        <v>431</v>
      </c>
      <c r="C2772" t="str">
        <f>VLOOKUP(Table_ExternalData_16[[#This Row],[ManufacturerId]],Blagovna!A:B,2,0)</f>
        <v>Gembird</v>
      </c>
    </row>
    <row r="2773" spans="1:3" x14ac:dyDescent="0.25">
      <c r="A2773">
        <v>13387</v>
      </c>
      <c r="B2773">
        <v>421</v>
      </c>
      <c r="C2773" t="str">
        <f>VLOOKUP(Table_ExternalData_16[[#This Row],[ManufacturerId]],Blagovna!A:B,2,0)</f>
        <v>Delock</v>
      </c>
    </row>
    <row r="2774" spans="1:3" x14ac:dyDescent="0.25">
      <c r="A2774">
        <v>13390</v>
      </c>
      <c r="B2774">
        <v>446</v>
      </c>
      <c r="C2774" t="str">
        <f>VLOOKUP(Table_ExternalData_16[[#This Row],[ManufacturerId]],Blagovna!A:B,2,0)</f>
        <v>Leviton</v>
      </c>
    </row>
    <row r="2775" spans="1:3" x14ac:dyDescent="0.25">
      <c r="A2775">
        <v>13394</v>
      </c>
      <c r="B2775">
        <v>446</v>
      </c>
      <c r="C2775" t="str">
        <f>VLOOKUP(Table_ExternalData_16[[#This Row],[ManufacturerId]],Blagovna!A:B,2,0)</f>
        <v>Leviton</v>
      </c>
    </row>
    <row r="2776" spans="1:3" x14ac:dyDescent="0.25">
      <c r="A2776">
        <v>13396</v>
      </c>
      <c r="B2776">
        <v>446</v>
      </c>
      <c r="C2776" t="str">
        <f>VLOOKUP(Table_ExternalData_16[[#This Row],[ManufacturerId]],Blagovna!A:B,2,0)</f>
        <v>Leviton</v>
      </c>
    </row>
    <row r="2777" spans="1:3" x14ac:dyDescent="0.25">
      <c r="A2777">
        <v>13397</v>
      </c>
      <c r="B2777">
        <v>446</v>
      </c>
      <c r="C2777" t="str">
        <f>VLOOKUP(Table_ExternalData_16[[#This Row],[ManufacturerId]],Blagovna!A:B,2,0)</f>
        <v>Leviton</v>
      </c>
    </row>
    <row r="2778" spans="1:3" x14ac:dyDescent="0.25">
      <c r="A2778">
        <v>13398</v>
      </c>
      <c r="B2778">
        <v>446</v>
      </c>
      <c r="C2778" t="str">
        <f>VLOOKUP(Table_ExternalData_16[[#This Row],[ManufacturerId]],Blagovna!A:B,2,0)</f>
        <v>Leviton</v>
      </c>
    </row>
    <row r="2779" spans="1:3" x14ac:dyDescent="0.25">
      <c r="A2779">
        <v>13404</v>
      </c>
      <c r="B2779">
        <v>446</v>
      </c>
      <c r="C2779" t="str">
        <f>VLOOKUP(Table_ExternalData_16[[#This Row],[ManufacturerId]],Blagovna!A:B,2,0)</f>
        <v>Leviton</v>
      </c>
    </row>
    <row r="2780" spans="1:3" x14ac:dyDescent="0.25">
      <c r="A2780">
        <v>13406</v>
      </c>
      <c r="B2780">
        <v>446</v>
      </c>
      <c r="C2780" t="str">
        <f>VLOOKUP(Table_ExternalData_16[[#This Row],[ManufacturerId]],Blagovna!A:B,2,0)</f>
        <v>Leviton</v>
      </c>
    </row>
    <row r="2781" spans="1:3" x14ac:dyDescent="0.25">
      <c r="A2781">
        <v>13407</v>
      </c>
      <c r="B2781">
        <v>446</v>
      </c>
      <c r="C2781" t="str">
        <f>VLOOKUP(Table_ExternalData_16[[#This Row],[ManufacturerId]],Blagovna!A:B,2,0)</f>
        <v>Leviton</v>
      </c>
    </row>
    <row r="2782" spans="1:3" x14ac:dyDescent="0.25">
      <c r="A2782">
        <v>13408</v>
      </c>
      <c r="B2782">
        <v>446</v>
      </c>
      <c r="C2782" t="str">
        <f>VLOOKUP(Table_ExternalData_16[[#This Row],[ManufacturerId]],Blagovna!A:B,2,0)</f>
        <v>Leviton</v>
      </c>
    </row>
    <row r="2783" spans="1:3" x14ac:dyDescent="0.25">
      <c r="A2783">
        <v>13410</v>
      </c>
      <c r="B2783">
        <v>446</v>
      </c>
      <c r="C2783" t="str">
        <f>VLOOKUP(Table_ExternalData_16[[#This Row],[ManufacturerId]],Blagovna!A:B,2,0)</f>
        <v>Leviton</v>
      </c>
    </row>
    <row r="2784" spans="1:3" x14ac:dyDescent="0.25">
      <c r="A2784">
        <v>13411</v>
      </c>
      <c r="B2784">
        <v>446</v>
      </c>
      <c r="C2784" t="str">
        <f>VLOOKUP(Table_ExternalData_16[[#This Row],[ManufacturerId]],Blagovna!A:B,2,0)</f>
        <v>Leviton</v>
      </c>
    </row>
    <row r="2785" spans="1:3" x14ac:dyDescent="0.25">
      <c r="A2785">
        <v>13412</v>
      </c>
      <c r="B2785">
        <v>446</v>
      </c>
      <c r="C2785" t="str">
        <f>VLOOKUP(Table_ExternalData_16[[#This Row],[ManufacturerId]],Blagovna!A:B,2,0)</f>
        <v>Leviton</v>
      </c>
    </row>
    <row r="2786" spans="1:3" x14ac:dyDescent="0.25">
      <c r="A2786">
        <v>13413</v>
      </c>
      <c r="B2786">
        <v>446</v>
      </c>
      <c r="C2786" t="str">
        <f>VLOOKUP(Table_ExternalData_16[[#This Row],[ManufacturerId]],Blagovna!A:B,2,0)</f>
        <v>Leviton</v>
      </c>
    </row>
    <row r="2787" spans="1:3" x14ac:dyDescent="0.25">
      <c r="A2787">
        <v>13414</v>
      </c>
      <c r="B2787">
        <v>446</v>
      </c>
      <c r="C2787" t="str">
        <f>VLOOKUP(Table_ExternalData_16[[#This Row],[ManufacturerId]],Blagovna!A:B,2,0)</f>
        <v>Leviton</v>
      </c>
    </row>
    <row r="2788" spans="1:3" x14ac:dyDescent="0.25">
      <c r="A2788">
        <v>13415</v>
      </c>
      <c r="B2788">
        <v>446</v>
      </c>
      <c r="C2788" t="str">
        <f>VLOOKUP(Table_ExternalData_16[[#This Row],[ManufacturerId]],Blagovna!A:B,2,0)</f>
        <v>Leviton</v>
      </c>
    </row>
    <row r="2789" spans="1:3" x14ac:dyDescent="0.25">
      <c r="A2789">
        <v>13417</v>
      </c>
      <c r="B2789">
        <v>446</v>
      </c>
      <c r="C2789" t="str">
        <f>VLOOKUP(Table_ExternalData_16[[#This Row],[ManufacturerId]],Blagovna!A:B,2,0)</f>
        <v>Leviton</v>
      </c>
    </row>
    <row r="2790" spans="1:3" x14ac:dyDescent="0.25">
      <c r="A2790">
        <v>13418</v>
      </c>
      <c r="B2790">
        <v>446</v>
      </c>
      <c r="C2790" t="str">
        <f>VLOOKUP(Table_ExternalData_16[[#This Row],[ManufacturerId]],Blagovna!A:B,2,0)</f>
        <v>Leviton</v>
      </c>
    </row>
    <row r="2791" spans="1:3" x14ac:dyDescent="0.25">
      <c r="A2791">
        <v>13419</v>
      </c>
      <c r="B2791">
        <v>446</v>
      </c>
      <c r="C2791" t="str">
        <f>VLOOKUP(Table_ExternalData_16[[#This Row],[ManufacturerId]],Blagovna!A:B,2,0)</f>
        <v>Leviton</v>
      </c>
    </row>
    <row r="2792" spans="1:3" x14ac:dyDescent="0.25">
      <c r="A2792">
        <v>13421</v>
      </c>
      <c r="B2792">
        <v>446</v>
      </c>
      <c r="C2792" t="str">
        <f>VLOOKUP(Table_ExternalData_16[[#This Row],[ManufacturerId]],Blagovna!A:B,2,0)</f>
        <v>Leviton</v>
      </c>
    </row>
    <row r="2793" spans="1:3" x14ac:dyDescent="0.25">
      <c r="A2793">
        <v>13422</v>
      </c>
      <c r="B2793">
        <v>446</v>
      </c>
      <c r="C2793" t="str">
        <f>VLOOKUP(Table_ExternalData_16[[#This Row],[ManufacturerId]],Blagovna!A:B,2,0)</f>
        <v>Leviton</v>
      </c>
    </row>
    <row r="2794" spans="1:3" x14ac:dyDescent="0.25">
      <c r="A2794">
        <v>13426</v>
      </c>
      <c r="B2794">
        <v>469</v>
      </c>
      <c r="C2794" t="str">
        <f>VLOOKUP(Table_ExternalData_16[[#This Row],[ManufacturerId]],Blagovna!A:B,2,0)</f>
        <v>Seagate</v>
      </c>
    </row>
    <row r="2795" spans="1:3" x14ac:dyDescent="0.25">
      <c r="A2795">
        <v>13427</v>
      </c>
      <c r="B2795">
        <v>469</v>
      </c>
      <c r="C2795" t="str">
        <f>VLOOKUP(Table_ExternalData_16[[#This Row],[ManufacturerId]],Blagovna!A:B,2,0)</f>
        <v>Seagate</v>
      </c>
    </row>
    <row r="2796" spans="1:3" x14ac:dyDescent="0.25">
      <c r="A2796">
        <v>13428</v>
      </c>
      <c r="B2796">
        <v>469</v>
      </c>
      <c r="C2796" t="str">
        <f>VLOOKUP(Table_ExternalData_16[[#This Row],[ManufacturerId]],Blagovna!A:B,2,0)</f>
        <v>Seagate</v>
      </c>
    </row>
    <row r="2797" spans="1:3" x14ac:dyDescent="0.25">
      <c r="A2797">
        <v>13429</v>
      </c>
      <c r="B2797">
        <v>487</v>
      </c>
      <c r="C2797" t="str">
        <f>VLOOKUP(Table_ExternalData_16[[#This Row],[ManufacturerId]],Blagovna!A:B,2,0)</f>
        <v>WD</v>
      </c>
    </row>
    <row r="2798" spans="1:3" x14ac:dyDescent="0.25">
      <c r="A2798">
        <v>13435</v>
      </c>
      <c r="B2798">
        <v>424</v>
      </c>
      <c r="C2798" t="str">
        <f>VLOOKUP(Table_ExternalData_16[[#This Row],[ManufacturerId]],Blagovna!A:B,2,0)</f>
        <v>Ednet</v>
      </c>
    </row>
    <row r="2799" spans="1:3" x14ac:dyDescent="0.25">
      <c r="A2799">
        <v>13433</v>
      </c>
      <c r="B2799">
        <v>424</v>
      </c>
      <c r="C2799" t="str">
        <f>VLOOKUP(Table_ExternalData_16[[#This Row],[ManufacturerId]],Blagovna!A:B,2,0)</f>
        <v>Ednet</v>
      </c>
    </row>
    <row r="2800" spans="1:3" x14ac:dyDescent="0.25">
      <c r="A2800">
        <v>13436</v>
      </c>
      <c r="B2800">
        <v>424</v>
      </c>
      <c r="C2800" t="str">
        <f>VLOOKUP(Table_ExternalData_16[[#This Row],[ManufacturerId]],Blagovna!A:B,2,0)</f>
        <v>Ednet</v>
      </c>
    </row>
    <row r="2801" spans="1:3" x14ac:dyDescent="0.25">
      <c r="A2801">
        <v>13438</v>
      </c>
      <c r="B2801">
        <v>487</v>
      </c>
      <c r="C2801" t="str">
        <f>VLOOKUP(Table_ExternalData_16[[#This Row],[ManufacturerId]],Blagovna!A:B,2,0)</f>
        <v>WD</v>
      </c>
    </row>
    <row r="2802" spans="1:3" x14ac:dyDescent="0.25">
      <c r="A2802">
        <v>13441</v>
      </c>
      <c r="B2802">
        <v>487</v>
      </c>
      <c r="C2802" t="str">
        <f>VLOOKUP(Table_ExternalData_16[[#This Row],[ManufacturerId]],Blagovna!A:B,2,0)</f>
        <v>WD</v>
      </c>
    </row>
    <row r="2803" spans="1:3" x14ac:dyDescent="0.25">
      <c r="A2803">
        <v>13442</v>
      </c>
      <c r="B2803">
        <v>487</v>
      </c>
      <c r="C2803" t="str">
        <f>VLOOKUP(Table_ExternalData_16[[#This Row],[ManufacturerId]],Blagovna!A:B,2,0)</f>
        <v>WD</v>
      </c>
    </row>
    <row r="2804" spans="1:3" x14ac:dyDescent="0.25">
      <c r="A2804">
        <v>13443</v>
      </c>
      <c r="B2804">
        <v>487</v>
      </c>
      <c r="C2804" t="str">
        <f>VLOOKUP(Table_ExternalData_16[[#This Row],[ManufacturerId]],Blagovna!A:B,2,0)</f>
        <v>WD</v>
      </c>
    </row>
    <row r="2805" spans="1:3" x14ac:dyDescent="0.25">
      <c r="A2805">
        <v>13444</v>
      </c>
      <c r="B2805">
        <v>487</v>
      </c>
      <c r="C2805" t="str">
        <f>VLOOKUP(Table_ExternalData_16[[#This Row],[ManufacturerId]],Blagovna!A:B,2,0)</f>
        <v>WD</v>
      </c>
    </row>
    <row r="2806" spans="1:3" x14ac:dyDescent="0.25">
      <c r="A2806">
        <v>13447</v>
      </c>
      <c r="B2806">
        <v>422</v>
      </c>
      <c r="C2806" t="str">
        <f>VLOOKUP(Table_ExternalData_16[[#This Row],[ManufacturerId]],Blagovna!A:B,2,0)</f>
        <v>Digitus</v>
      </c>
    </row>
    <row r="2807" spans="1:3" x14ac:dyDescent="0.25">
      <c r="A2807">
        <v>13448</v>
      </c>
      <c r="B2807">
        <v>422</v>
      </c>
      <c r="C2807" t="str">
        <f>VLOOKUP(Table_ExternalData_16[[#This Row],[ManufacturerId]],Blagovna!A:B,2,0)</f>
        <v>Digitus</v>
      </c>
    </row>
    <row r="2808" spans="1:3" x14ac:dyDescent="0.25">
      <c r="A2808">
        <v>13449</v>
      </c>
      <c r="B2808">
        <v>422</v>
      </c>
      <c r="C2808" t="str">
        <f>VLOOKUP(Table_ExternalData_16[[#This Row],[ManufacturerId]],Blagovna!A:B,2,0)</f>
        <v>Digitus</v>
      </c>
    </row>
    <row r="2809" spans="1:3" x14ac:dyDescent="0.25">
      <c r="A2809">
        <v>13450</v>
      </c>
      <c r="B2809">
        <v>422</v>
      </c>
      <c r="C2809" t="str">
        <f>VLOOKUP(Table_ExternalData_16[[#This Row],[ManufacturerId]],Blagovna!A:B,2,0)</f>
        <v>Digitus</v>
      </c>
    </row>
    <row r="2810" spans="1:3" x14ac:dyDescent="0.25">
      <c r="A2810">
        <v>13451</v>
      </c>
      <c r="B2810">
        <v>422</v>
      </c>
      <c r="C2810" t="str">
        <f>VLOOKUP(Table_ExternalData_16[[#This Row],[ManufacturerId]],Blagovna!A:B,2,0)</f>
        <v>Digitus</v>
      </c>
    </row>
    <row r="2811" spans="1:3" x14ac:dyDescent="0.25">
      <c r="A2811">
        <v>13452</v>
      </c>
      <c r="B2811">
        <v>421</v>
      </c>
      <c r="C2811" t="str">
        <f>VLOOKUP(Table_ExternalData_16[[#This Row],[ManufacturerId]],Blagovna!A:B,2,0)</f>
        <v>Delock</v>
      </c>
    </row>
    <row r="2812" spans="1:3" x14ac:dyDescent="0.25">
      <c r="A2812">
        <v>13454</v>
      </c>
      <c r="B2812">
        <v>421</v>
      </c>
      <c r="C2812" t="str">
        <f>VLOOKUP(Table_ExternalData_16[[#This Row],[ManufacturerId]],Blagovna!A:B,2,0)</f>
        <v>Delock</v>
      </c>
    </row>
    <row r="2813" spans="1:3" x14ac:dyDescent="0.25">
      <c r="A2813">
        <v>13458</v>
      </c>
      <c r="B2813">
        <v>412</v>
      </c>
      <c r="C2813" t="str">
        <f>VLOOKUP(Table_ExternalData_16[[#This Row],[ManufacturerId]],Blagovna!A:B,2,0)</f>
        <v>Cablexpert</v>
      </c>
    </row>
    <row r="2814" spans="1:3" x14ac:dyDescent="0.25">
      <c r="A2814">
        <v>13460</v>
      </c>
      <c r="B2814">
        <v>431</v>
      </c>
      <c r="C2814" t="str">
        <f>VLOOKUP(Table_ExternalData_16[[#This Row],[ManufacturerId]],Blagovna!A:B,2,0)</f>
        <v>Gembird</v>
      </c>
    </row>
    <row r="2815" spans="1:3" x14ac:dyDescent="0.25">
      <c r="A2815">
        <v>13461</v>
      </c>
      <c r="B2815">
        <v>422</v>
      </c>
      <c r="C2815" t="str">
        <f>VLOOKUP(Table_ExternalData_16[[#This Row],[ManufacturerId]],Blagovna!A:B,2,0)</f>
        <v>Digitus</v>
      </c>
    </row>
    <row r="2816" spans="1:3" x14ac:dyDescent="0.25">
      <c r="A2816">
        <v>13462</v>
      </c>
      <c r="B2816">
        <v>446</v>
      </c>
      <c r="C2816" t="str">
        <f>VLOOKUP(Table_ExternalData_16[[#This Row],[ManufacturerId]],Blagovna!A:B,2,0)</f>
        <v>Leviton</v>
      </c>
    </row>
    <row r="2817" spans="1:3" x14ac:dyDescent="0.25">
      <c r="A2817">
        <v>13463</v>
      </c>
      <c r="B2817">
        <v>421</v>
      </c>
      <c r="C2817" t="str">
        <f>VLOOKUP(Table_ExternalData_16[[#This Row],[ManufacturerId]],Blagovna!A:B,2,0)</f>
        <v>Delock</v>
      </c>
    </row>
    <row r="2818" spans="1:3" x14ac:dyDescent="0.25">
      <c r="A2818">
        <v>13464</v>
      </c>
      <c r="B2818">
        <v>431</v>
      </c>
      <c r="C2818" t="str">
        <f>VLOOKUP(Table_ExternalData_16[[#This Row],[ManufacturerId]],Blagovna!A:B,2,0)</f>
        <v>Gembird</v>
      </c>
    </row>
    <row r="2819" spans="1:3" x14ac:dyDescent="0.25">
      <c r="A2819">
        <v>13465</v>
      </c>
      <c r="B2819">
        <v>408</v>
      </c>
      <c r="C2819" t="str">
        <f>VLOOKUP(Table_ExternalData_16[[#This Row],[ManufacturerId]],Blagovna!A:B,2,0)</f>
        <v>Aten</v>
      </c>
    </row>
    <row r="2820" spans="1:3" x14ac:dyDescent="0.25">
      <c r="A2820">
        <v>13467</v>
      </c>
      <c r="B2820">
        <v>446</v>
      </c>
      <c r="C2820" t="str">
        <f>VLOOKUP(Table_ExternalData_16[[#This Row],[ManufacturerId]],Blagovna!A:B,2,0)</f>
        <v>Leviton</v>
      </c>
    </row>
    <row r="2821" spans="1:3" x14ac:dyDescent="0.25">
      <c r="A2821">
        <v>13469</v>
      </c>
      <c r="B2821">
        <v>422</v>
      </c>
      <c r="C2821" t="str">
        <f>VLOOKUP(Table_ExternalData_16[[#This Row],[ManufacturerId]],Blagovna!A:B,2,0)</f>
        <v>Digitus</v>
      </c>
    </row>
    <row r="2822" spans="1:3" x14ac:dyDescent="0.25">
      <c r="A2822">
        <v>13474</v>
      </c>
      <c r="B2822">
        <v>478</v>
      </c>
      <c r="C2822" t="str">
        <f>VLOOKUP(Table_ExternalData_16[[#This Row],[ManufacturerId]],Blagovna!A:B,2,0)</f>
        <v>Tenda</v>
      </c>
    </row>
    <row r="2823" spans="1:3" x14ac:dyDescent="0.25">
      <c r="A2823">
        <v>13475</v>
      </c>
      <c r="B2823">
        <v>485</v>
      </c>
      <c r="C2823" t="str">
        <f>VLOOKUP(Table_ExternalData_16[[#This Row],[ManufacturerId]],Blagovna!A:B,2,0)</f>
        <v>UBIQUITI</v>
      </c>
    </row>
    <row r="2824" spans="1:3" x14ac:dyDescent="0.25">
      <c r="A2824">
        <v>13480</v>
      </c>
      <c r="B2824">
        <v>431</v>
      </c>
      <c r="C2824" t="str">
        <f>VLOOKUP(Table_ExternalData_16[[#This Row],[ManufacturerId]],Blagovna!A:B,2,0)</f>
        <v>Gembird</v>
      </c>
    </row>
    <row r="2825" spans="1:3" x14ac:dyDescent="0.25">
      <c r="A2825">
        <v>13481</v>
      </c>
      <c r="B2825">
        <v>431</v>
      </c>
      <c r="C2825" t="str">
        <f>VLOOKUP(Table_ExternalData_16[[#This Row],[ManufacturerId]],Blagovna!A:B,2,0)</f>
        <v>Gembird</v>
      </c>
    </row>
    <row r="2826" spans="1:3" x14ac:dyDescent="0.25">
      <c r="A2826">
        <v>13482</v>
      </c>
      <c r="B2826">
        <v>455</v>
      </c>
      <c r="C2826" t="str">
        <f>VLOOKUP(Table_ExternalData_16[[#This Row],[ManufacturerId]],Blagovna!A:B,2,0)</f>
        <v>Mikrotik</v>
      </c>
    </row>
    <row r="2827" spans="1:3" x14ac:dyDescent="0.25">
      <c r="A2827">
        <v>10977</v>
      </c>
      <c r="B2827">
        <v>421</v>
      </c>
      <c r="C2827" t="str">
        <f>VLOOKUP(Table_ExternalData_16[[#This Row],[ManufacturerId]],Blagovna!A:B,2,0)</f>
        <v>Delock</v>
      </c>
    </row>
    <row r="2828" spans="1:3" x14ac:dyDescent="0.25">
      <c r="A2828">
        <v>13483</v>
      </c>
      <c r="B2828">
        <v>422</v>
      </c>
      <c r="C2828" t="str">
        <f>VLOOKUP(Table_ExternalData_16[[#This Row],[ManufacturerId]],Blagovna!A:B,2,0)</f>
        <v>Digitus</v>
      </c>
    </row>
    <row r="2829" spans="1:3" x14ac:dyDescent="0.25">
      <c r="A2829">
        <v>13505</v>
      </c>
      <c r="B2829">
        <v>422</v>
      </c>
      <c r="C2829" t="str">
        <f>VLOOKUP(Table_ExternalData_16[[#This Row],[ManufacturerId]],Blagovna!A:B,2,0)</f>
        <v>Digitus</v>
      </c>
    </row>
    <row r="2830" spans="1:3" x14ac:dyDescent="0.25">
      <c r="A2830">
        <v>13506</v>
      </c>
      <c r="B2830">
        <v>446</v>
      </c>
      <c r="C2830" t="str">
        <f>VLOOKUP(Table_ExternalData_16[[#This Row],[ManufacturerId]],Blagovna!A:B,2,0)</f>
        <v>Leviton</v>
      </c>
    </row>
    <row r="2831" spans="1:3" x14ac:dyDescent="0.25">
      <c r="A2831">
        <v>13516</v>
      </c>
      <c r="B2831">
        <v>412</v>
      </c>
      <c r="C2831" t="str">
        <f>VLOOKUP(Table_ExternalData_16[[#This Row],[ManufacturerId]],Blagovna!A:B,2,0)</f>
        <v>Cablexpert</v>
      </c>
    </row>
    <row r="2832" spans="1:3" x14ac:dyDescent="0.25">
      <c r="A2832">
        <v>13523</v>
      </c>
      <c r="B2832">
        <v>422</v>
      </c>
      <c r="C2832" t="str">
        <f>VLOOKUP(Table_ExternalData_16[[#This Row],[ManufacturerId]],Blagovna!A:B,2,0)</f>
        <v>Digitus</v>
      </c>
    </row>
    <row r="2833" spans="1:3" x14ac:dyDescent="0.25">
      <c r="A2833">
        <v>13526</v>
      </c>
      <c r="B2833">
        <v>422</v>
      </c>
      <c r="C2833" t="str">
        <f>VLOOKUP(Table_ExternalData_16[[#This Row],[ManufacturerId]],Blagovna!A:B,2,0)</f>
        <v>Digitus</v>
      </c>
    </row>
    <row r="2834" spans="1:3" x14ac:dyDescent="0.25">
      <c r="A2834">
        <v>13527</v>
      </c>
      <c r="B2834">
        <v>422</v>
      </c>
      <c r="C2834" t="str">
        <f>VLOOKUP(Table_ExternalData_16[[#This Row],[ManufacturerId]],Blagovna!A:B,2,0)</f>
        <v>Digitus</v>
      </c>
    </row>
    <row r="2835" spans="1:3" x14ac:dyDescent="0.25">
      <c r="A2835">
        <v>13528</v>
      </c>
      <c r="B2835">
        <v>422</v>
      </c>
      <c r="C2835" t="str">
        <f>VLOOKUP(Table_ExternalData_16[[#This Row],[ManufacturerId]],Blagovna!A:B,2,0)</f>
        <v>Digitus</v>
      </c>
    </row>
    <row r="2836" spans="1:3" x14ac:dyDescent="0.25">
      <c r="A2836">
        <v>13530</v>
      </c>
      <c r="B2836">
        <v>422</v>
      </c>
      <c r="C2836" t="str">
        <f>VLOOKUP(Table_ExternalData_16[[#This Row],[ManufacturerId]],Blagovna!A:B,2,0)</f>
        <v>Digitus</v>
      </c>
    </row>
    <row r="2837" spans="1:3" x14ac:dyDescent="0.25">
      <c r="A2837">
        <v>13531</v>
      </c>
      <c r="B2837">
        <v>422</v>
      </c>
      <c r="C2837" t="str">
        <f>VLOOKUP(Table_ExternalData_16[[#This Row],[ManufacturerId]],Blagovna!A:B,2,0)</f>
        <v>Digitus</v>
      </c>
    </row>
    <row r="2838" spans="1:3" x14ac:dyDescent="0.25">
      <c r="A2838">
        <v>13549</v>
      </c>
      <c r="B2838">
        <v>412</v>
      </c>
      <c r="C2838" t="str">
        <f>VLOOKUP(Table_ExternalData_16[[#This Row],[ManufacturerId]],Blagovna!A:B,2,0)</f>
        <v>Cablexpert</v>
      </c>
    </row>
    <row r="2839" spans="1:3" x14ac:dyDescent="0.25">
      <c r="A2839">
        <v>13550</v>
      </c>
      <c r="B2839">
        <v>431</v>
      </c>
      <c r="C2839" t="str">
        <f>VLOOKUP(Table_ExternalData_16[[#This Row],[ManufacturerId]],Blagovna!A:B,2,0)</f>
        <v>Gembird</v>
      </c>
    </row>
    <row r="2840" spans="1:3" x14ac:dyDescent="0.25">
      <c r="A2840">
        <v>13554</v>
      </c>
      <c r="B2840">
        <v>421</v>
      </c>
      <c r="C2840" t="str">
        <f>VLOOKUP(Table_ExternalData_16[[#This Row],[ManufacturerId]],Blagovna!A:B,2,0)</f>
        <v>Delock</v>
      </c>
    </row>
    <row r="2841" spans="1:3" x14ac:dyDescent="0.25">
      <c r="A2841">
        <v>13555</v>
      </c>
      <c r="B2841">
        <v>421</v>
      </c>
      <c r="C2841" t="str">
        <f>VLOOKUP(Table_ExternalData_16[[#This Row],[ManufacturerId]],Blagovna!A:B,2,0)</f>
        <v>Delock</v>
      </c>
    </row>
    <row r="2842" spans="1:3" x14ac:dyDescent="0.25">
      <c r="A2842">
        <v>13556</v>
      </c>
      <c r="B2842">
        <v>421</v>
      </c>
      <c r="C2842" t="str">
        <f>VLOOKUP(Table_ExternalData_16[[#This Row],[ManufacturerId]],Blagovna!A:B,2,0)</f>
        <v>Delock</v>
      </c>
    </row>
    <row r="2843" spans="1:3" x14ac:dyDescent="0.25">
      <c r="A2843">
        <v>13572</v>
      </c>
      <c r="B2843">
        <v>425</v>
      </c>
      <c r="C2843" t="str">
        <f>VLOOKUP(Table_ExternalData_16[[#This Row],[ManufacturerId]],Blagovna!A:B,2,0)</f>
        <v>EFB</v>
      </c>
    </row>
    <row r="2844" spans="1:3" x14ac:dyDescent="0.25">
      <c r="A2844">
        <v>13573</v>
      </c>
      <c r="B2844">
        <v>425</v>
      </c>
      <c r="C2844" t="str">
        <f>VLOOKUP(Table_ExternalData_16[[#This Row],[ManufacturerId]],Blagovna!A:B,2,0)</f>
        <v>EFB</v>
      </c>
    </row>
    <row r="2845" spans="1:3" x14ac:dyDescent="0.25">
      <c r="A2845">
        <v>13574</v>
      </c>
      <c r="B2845">
        <v>425</v>
      </c>
      <c r="C2845" t="str">
        <f>VLOOKUP(Table_ExternalData_16[[#This Row],[ManufacturerId]],Blagovna!A:B,2,0)</f>
        <v>EFB</v>
      </c>
    </row>
    <row r="2846" spans="1:3" x14ac:dyDescent="0.25">
      <c r="A2846">
        <v>13575</v>
      </c>
      <c r="B2846">
        <v>425</v>
      </c>
      <c r="C2846" t="str">
        <f>VLOOKUP(Table_ExternalData_16[[#This Row],[ManufacturerId]],Blagovna!A:B,2,0)</f>
        <v>EFB</v>
      </c>
    </row>
    <row r="2847" spans="1:3" x14ac:dyDescent="0.25">
      <c r="A2847">
        <v>13576</v>
      </c>
      <c r="B2847">
        <v>425</v>
      </c>
      <c r="C2847" t="str">
        <f>VLOOKUP(Table_ExternalData_16[[#This Row],[ManufacturerId]],Blagovna!A:B,2,0)</f>
        <v>EFB</v>
      </c>
    </row>
    <row r="2848" spans="1:3" x14ac:dyDescent="0.25">
      <c r="A2848">
        <v>13577</v>
      </c>
      <c r="B2848">
        <v>425</v>
      </c>
      <c r="C2848" t="str">
        <f>VLOOKUP(Table_ExternalData_16[[#This Row],[ManufacturerId]],Blagovna!A:B,2,0)</f>
        <v>EFB</v>
      </c>
    </row>
    <row r="2849" spans="1:3" x14ac:dyDescent="0.25">
      <c r="A2849">
        <v>13578</v>
      </c>
      <c r="B2849">
        <v>425</v>
      </c>
      <c r="C2849" t="str">
        <f>VLOOKUP(Table_ExternalData_16[[#This Row],[ManufacturerId]],Blagovna!A:B,2,0)</f>
        <v>EFB</v>
      </c>
    </row>
    <row r="2850" spans="1:3" x14ac:dyDescent="0.25">
      <c r="A2850">
        <v>13579</v>
      </c>
      <c r="B2850">
        <v>425</v>
      </c>
      <c r="C2850" t="str">
        <f>VLOOKUP(Table_ExternalData_16[[#This Row],[ManufacturerId]],Blagovna!A:B,2,0)</f>
        <v>EFB</v>
      </c>
    </row>
    <row r="2851" spans="1:3" x14ac:dyDescent="0.25">
      <c r="A2851">
        <v>13580</v>
      </c>
      <c r="B2851">
        <v>425</v>
      </c>
      <c r="C2851" t="str">
        <f>VLOOKUP(Table_ExternalData_16[[#This Row],[ManufacturerId]],Blagovna!A:B,2,0)</f>
        <v>EFB</v>
      </c>
    </row>
    <row r="2852" spans="1:3" x14ac:dyDescent="0.25">
      <c r="A2852">
        <v>13581</v>
      </c>
      <c r="B2852">
        <v>425</v>
      </c>
      <c r="C2852" t="str">
        <f>VLOOKUP(Table_ExternalData_16[[#This Row],[ManufacturerId]],Blagovna!A:B,2,0)</f>
        <v>EFB</v>
      </c>
    </row>
    <row r="2853" spans="1:3" x14ac:dyDescent="0.25">
      <c r="A2853">
        <v>13582</v>
      </c>
      <c r="B2853">
        <v>425</v>
      </c>
      <c r="C2853" t="str">
        <f>VLOOKUP(Table_ExternalData_16[[#This Row],[ManufacturerId]],Blagovna!A:B,2,0)</f>
        <v>EFB</v>
      </c>
    </row>
    <row r="2854" spans="1:3" x14ac:dyDescent="0.25">
      <c r="A2854">
        <v>13583</v>
      </c>
      <c r="B2854">
        <v>425</v>
      </c>
      <c r="C2854" t="str">
        <f>VLOOKUP(Table_ExternalData_16[[#This Row],[ManufacturerId]],Blagovna!A:B,2,0)</f>
        <v>EFB</v>
      </c>
    </row>
    <row r="2855" spans="1:3" x14ac:dyDescent="0.25">
      <c r="A2855">
        <v>13584</v>
      </c>
      <c r="B2855">
        <v>425</v>
      </c>
      <c r="C2855" t="str">
        <f>VLOOKUP(Table_ExternalData_16[[#This Row],[ManufacturerId]],Blagovna!A:B,2,0)</f>
        <v>EFB</v>
      </c>
    </row>
    <row r="2856" spans="1:3" x14ac:dyDescent="0.25">
      <c r="A2856">
        <v>13585</v>
      </c>
      <c r="B2856">
        <v>425</v>
      </c>
      <c r="C2856" t="str">
        <f>VLOOKUP(Table_ExternalData_16[[#This Row],[ManufacturerId]],Blagovna!A:B,2,0)</f>
        <v>EFB</v>
      </c>
    </row>
    <row r="2857" spans="1:3" x14ac:dyDescent="0.25">
      <c r="A2857">
        <v>13586</v>
      </c>
      <c r="B2857">
        <v>425</v>
      </c>
      <c r="C2857" t="str">
        <f>VLOOKUP(Table_ExternalData_16[[#This Row],[ManufacturerId]],Blagovna!A:B,2,0)</f>
        <v>EFB</v>
      </c>
    </row>
    <row r="2858" spans="1:3" x14ac:dyDescent="0.25">
      <c r="A2858">
        <v>13588</v>
      </c>
      <c r="B2858">
        <v>421</v>
      </c>
      <c r="C2858" t="str">
        <f>VLOOKUP(Table_ExternalData_16[[#This Row],[ManufacturerId]],Blagovna!A:B,2,0)</f>
        <v>Delock</v>
      </c>
    </row>
    <row r="2859" spans="1:3" x14ac:dyDescent="0.25">
      <c r="A2859">
        <v>13589</v>
      </c>
      <c r="B2859">
        <v>428</v>
      </c>
      <c r="C2859" t="str">
        <f>VLOOKUP(Table_ExternalData_16[[#This Row],[ManufacturerId]],Blagovna!A:B,2,0)</f>
        <v>Fantec</v>
      </c>
    </row>
    <row r="2860" spans="1:3" x14ac:dyDescent="0.25">
      <c r="A2860">
        <v>13590</v>
      </c>
      <c r="B2860">
        <v>446</v>
      </c>
      <c r="C2860" t="str">
        <f>VLOOKUP(Table_ExternalData_16[[#This Row],[ManufacturerId]],Blagovna!A:B,2,0)</f>
        <v>Leviton</v>
      </c>
    </row>
    <row r="2861" spans="1:3" x14ac:dyDescent="0.25">
      <c r="A2861">
        <v>13591</v>
      </c>
      <c r="B2861">
        <v>422</v>
      </c>
      <c r="C2861" t="str">
        <f>VLOOKUP(Table_ExternalData_16[[#This Row],[ManufacturerId]],Blagovna!A:B,2,0)</f>
        <v>Digitus</v>
      </c>
    </row>
    <row r="2862" spans="1:3" x14ac:dyDescent="0.25">
      <c r="A2862">
        <v>13592</v>
      </c>
      <c r="B2862">
        <v>490</v>
      </c>
      <c r="C2862" t="str">
        <f>VLOOKUP(Table_ExternalData_16[[#This Row],[ManufacturerId]],Blagovna!A:B,2,0)</f>
        <v>Xilence</v>
      </c>
    </row>
    <row r="2863" spans="1:3" x14ac:dyDescent="0.25">
      <c r="A2863">
        <v>13593</v>
      </c>
      <c r="B2863">
        <v>422</v>
      </c>
      <c r="C2863" t="str">
        <f>VLOOKUP(Table_ExternalData_16[[#This Row],[ManufacturerId]],Blagovna!A:B,2,0)</f>
        <v>Digitus</v>
      </c>
    </row>
    <row r="2864" spans="1:3" x14ac:dyDescent="0.25">
      <c r="A2864">
        <v>13594</v>
      </c>
      <c r="B2864">
        <v>455</v>
      </c>
      <c r="C2864" t="str">
        <f>VLOOKUP(Table_ExternalData_16[[#This Row],[ManufacturerId]],Blagovna!A:B,2,0)</f>
        <v>Mikrotik</v>
      </c>
    </row>
    <row r="2865" spans="1:3" x14ac:dyDescent="0.25">
      <c r="A2865">
        <v>13604</v>
      </c>
      <c r="B2865">
        <v>487</v>
      </c>
      <c r="C2865" t="str">
        <f>VLOOKUP(Table_ExternalData_16[[#This Row],[ManufacturerId]],Blagovna!A:B,2,0)</f>
        <v>WD</v>
      </c>
    </row>
    <row r="2866" spans="1:3" x14ac:dyDescent="0.25">
      <c r="A2866">
        <v>13605</v>
      </c>
      <c r="B2866">
        <v>421</v>
      </c>
      <c r="C2866" t="str">
        <f>VLOOKUP(Table_ExternalData_16[[#This Row],[ManufacturerId]],Blagovna!A:B,2,0)</f>
        <v>Delock</v>
      </c>
    </row>
    <row r="2867" spans="1:3" x14ac:dyDescent="0.25">
      <c r="A2867">
        <v>13606</v>
      </c>
      <c r="B2867">
        <v>449</v>
      </c>
      <c r="C2867" t="str">
        <f>VLOOKUP(Table_ExternalData_16[[#This Row],[ManufacturerId]],Blagovna!A:B,2,0)</f>
        <v>Logitech</v>
      </c>
    </row>
    <row r="2868" spans="1:3" x14ac:dyDescent="0.25">
      <c r="A2868">
        <v>13607</v>
      </c>
      <c r="B2868">
        <v>478</v>
      </c>
      <c r="C2868" t="str">
        <f>VLOOKUP(Table_ExternalData_16[[#This Row],[ManufacturerId]],Blagovna!A:B,2,0)</f>
        <v>Tenda</v>
      </c>
    </row>
    <row r="2869" spans="1:3" x14ac:dyDescent="0.25">
      <c r="A2869">
        <v>13609</v>
      </c>
      <c r="B2869">
        <v>421</v>
      </c>
      <c r="C2869" t="str">
        <f>VLOOKUP(Table_ExternalData_16[[#This Row],[ManufacturerId]],Blagovna!A:B,2,0)</f>
        <v>Delock</v>
      </c>
    </row>
    <row r="2870" spans="1:3" x14ac:dyDescent="0.25">
      <c r="A2870">
        <v>13608</v>
      </c>
      <c r="B2870">
        <v>409</v>
      </c>
      <c r="C2870" t="str">
        <f>VLOOKUP(Table_ExternalData_16[[#This Row],[ManufacturerId]],Blagovna!A:B,2,0)</f>
        <v>Bachmann</v>
      </c>
    </row>
    <row r="2871" spans="1:3" x14ac:dyDescent="0.25">
      <c r="A2871">
        <v>13610</v>
      </c>
      <c r="B2871">
        <v>421</v>
      </c>
      <c r="C2871" t="str">
        <f>VLOOKUP(Table_ExternalData_16[[#This Row],[ManufacturerId]],Blagovna!A:B,2,0)</f>
        <v>Delock</v>
      </c>
    </row>
    <row r="2872" spans="1:3" x14ac:dyDescent="0.25">
      <c r="A2872">
        <v>13611</v>
      </c>
      <c r="B2872">
        <v>421</v>
      </c>
      <c r="C2872" t="str">
        <f>VLOOKUP(Table_ExternalData_16[[#This Row],[ManufacturerId]],Blagovna!A:B,2,0)</f>
        <v>Delock</v>
      </c>
    </row>
    <row r="2873" spans="1:3" x14ac:dyDescent="0.25">
      <c r="A2873">
        <v>13612</v>
      </c>
      <c r="B2873">
        <v>455</v>
      </c>
      <c r="C2873" t="str">
        <f>VLOOKUP(Table_ExternalData_16[[#This Row],[ManufacturerId]],Blagovna!A:B,2,0)</f>
        <v>Mikrotik</v>
      </c>
    </row>
    <row r="2874" spans="1:3" x14ac:dyDescent="0.25">
      <c r="A2874">
        <v>13503</v>
      </c>
      <c r="B2874">
        <v>717</v>
      </c>
      <c r="C2874" t="str">
        <f>VLOOKUP(Table_ExternalData_16[[#This Row],[ManufacturerId]],Blagovna!A:B,2,0)</f>
        <v>Hikvision</v>
      </c>
    </row>
    <row r="2875" spans="1:3" x14ac:dyDescent="0.25">
      <c r="A2875">
        <v>13498</v>
      </c>
      <c r="B2875">
        <v>717</v>
      </c>
      <c r="C2875" t="str">
        <f>VLOOKUP(Table_ExternalData_16[[#This Row],[ManufacturerId]],Blagovna!A:B,2,0)</f>
        <v>Hikvision</v>
      </c>
    </row>
    <row r="2876" spans="1:3" x14ac:dyDescent="0.25">
      <c r="A2876">
        <v>13499</v>
      </c>
      <c r="B2876">
        <v>717</v>
      </c>
      <c r="C2876" t="str">
        <f>VLOOKUP(Table_ExternalData_16[[#This Row],[ManufacturerId]],Blagovna!A:B,2,0)</f>
        <v>Hikvision</v>
      </c>
    </row>
    <row r="2877" spans="1:3" x14ac:dyDescent="0.25">
      <c r="A2877">
        <v>13613</v>
      </c>
      <c r="B2877">
        <v>425</v>
      </c>
      <c r="C2877" t="str">
        <f>VLOOKUP(Table_ExternalData_16[[#This Row],[ManufacturerId]],Blagovna!A:B,2,0)</f>
        <v>EFB</v>
      </c>
    </row>
    <row r="2878" spans="1:3" x14ac:dyDescent="0.25">
      <c r="A2878">
        <v>13614</v>
      </c>
      <c r="B2878">
        <v>425</v>
      </c>
      <c r="C2878" t="str">
        <f>VLOOKUP(Table_ExternalData_16[[#This Row],[ManufacturerId]],Blagovna!A:B,2,0)</f>
        <v>EFB</v>
      </c>
    </row>
    <row r="2879" spans="1:3" x14ac:dyDescent="0.25">
      <c r="A2879">
        <v>13615</v>
      </c>
      <c r="B2879">
        <v>425</v>
      </c>
      <c r="C2879" t="str">
        <f>VLOOKUP(Table_ExternalData_16[[#This Row],[ManufacturerId]],Blagovna!A:B,2,0)</f>
        <v>EFB</v>
      </c>
    </row>
    <row r="2880" spans="1:3" x14ac:dyDescent="0.25">
      <c r="A2880">
        <v>13616</v>
      </c>
      <c r="B2880">
        <v>421</v>
      </c>
      <c r="C2880" t="str">
        <f>VLOOKUP(Table_ExternalData_16[[#This Row],[ManufacturerId]],Blagovna!A:B,2,0)</f>
        <v>Delock</v>
      </c>
    </row>
    <row r="2881" spans="1:3" x14ac:dyDescent="0.25">
      <c r="A2881">
        <v>13618</v>
      </c>
      <c r="B2881">
        <v>468</v>
      </c>
      <c r="C2881" t="str">
        <f>VLOOKUP(Table_ExternalData_16[[#This Row],[ManufacturerId]],Blagovna!A:B,2,0)</f>
        <v>SBOX</v>
      </c>
    </row>
    <row r="2882" spans="1:3" x14ac:dyDescent="0.25">
      <c r="A2882">
        <v>13619</v>
      </c>
      <c r="B2882">
        <v>431</v>
      </c>
      <c r="C2882" t="str">
        <f>VLOOKUP(Table_ExternalData_16[[#This Row],[ManufacturerId]],Blagovna!A:B,2,0)</f>
        <v>Gembird</v>
      </c>
    </row>
    <row r="2883" spans="1:3" x14ac:dyDescent="0.25">
      <c r="A2883">
        <v>13622</v>
      </c>
      <c r="B2883">
        <v>442</v>
      </c>
      <c r="C2883" t="str">
        <f>VLOOKUP(Table_ExternalData_16[[#This Row],[ManufacturerId]],Blagovna!A:B,2,0)</f>
        <v>KELine</v>
      </c>
    </row>
    <row r="2884" spans="1:3" x14ac:dyDescent="0.25">
      <c r="A2884">
        <v>13623</v>
      </c>
      <c r="B2884">
        <v>442</v>
      </c>
      <c r="C2884" t="str">
        <f>VLOOKUP(Table_ExternalData_16[[#This Row],[ManufacturerId]],Blagovna!A:B,2,0)</f>
        <v>KELine</v>
      </c>
    </row>
    <row r="2885" spans="1:3" x14ac:dyDescent="0.25">
      <c r="A2885">
        <v>13624</v>
      </c>
      <c r="B2885">
        <v>412</v>
      </c>
      <c r="C2885" t="str">
        <f>VLOOKUP(Table_ExternalData_16[[#This Row],[ManufacturerId]],Blagovna!A:B,2,0)</f>
        <v>Cablexpert</v>
      </c>
    </row>
    <row r="2886" spans="1:3" x14ac:dyDescent="0.25">
      <c r="A2886">
        <v>13625</v>
      </c>
      <c r="B2886">
        <v>412</v>
      </c>
      <c r="C2886" t="str">
        <f>VLOOKUP(Table_ExternalData_16[[#This Row],[ManufacturerId]],Blagovna!A:B,2,0)</f>
        <v>Cablexpert</v>
      </c>
    </row>
    <row r="2887" spans="1:3" x14ac:dyDescent="0.25">
      <c r="A2887">
        <v>13626</v>
      </c>
      <c r="B2887">
        <v>412</v>
      </c>
      <c r="C2887" t="str">
        <f>VLOOKUP(Table_ExternalData_16[[#This Row],[ManufacturerId]],Blagovna!A:B,2,0)</f>
        <v>Cablexpert</v>
      </c>
    </row>
    <row r="2888" spans="1:3" x14ac:dyDescent="0.25">
      <c r="A2888">
        <v>13627</v>
      </c>
      <c r="B2888">
        <v>412</v>
      </c>
      <c r="C2888" t="str">
        <f>VLOOKUP(Table_ExternalData_16[[#This Row],[ManufacturerId]],Blagovna!A:B,2,0)</f>
        <v>Cablexpert</v>
      </c>
    </row>
    <row r="2889" spans="1:3" x14ac:dyDescent="0.25">
      <c r="A2889">
        <v>13628</v>
      </c>
      <c r="B2889">
        <v>412</v>
      </c>
      <c r="C2889" t="str">
        <f>VLOOKUP(Table_ExternalData_16[[#This Row],[ManufacturerId]],Blagovna!A:B,2,0)</f>
        <v>Cablexpert</v>
      </c>
    </row>
    <row r="2890" spans="1:3" x14ac:dyDescent="0.25">
      <c r="A2890">
        <v>13630</v>
      </c>
      <c r="B2890">
        <v>431</v>
      </c>
      <c r="C2890" t="str">
        <f>VLOOKUP(Table_ExternalData_16[[#This Row],[ManufacturerId]],Blagovna!A:B,2,0)</f>
        <v>Gembird</v>
      </c>
    </row>
    <row r="2891" spans="1:3" x14ac:dyDescent="0.25">
      <c r="A2891">
        <v>13632</v>
      </c>
      <c r="B2891">
        <v>431</v>
      </c>
      <c r="C2891" t="str">
        <f>VLOOKUP(Table_ExternalData_16[[#This Row],[ManufacturerId]],Blagovna!A:B,2,0)</f>
        <v>Gembird</v>
      </c>
    </row>
    <row r="2892" spans="1:3" x14ac:dyDescent="0.25">
      <c r="A2892">
        <v>13634</v>
      </c>
      <c r="B2892">
        <v>484</v>
      </c>
      <c r="C2892" t="str">
        <f>VLOOKUP(Table_ExternalData_16[[#This Row],[ManufacturerId]],Blagovna!A:B,2,0)</f>
        <v>Triton</v>
      </c>
    </row>
    <row r="2893" spans="1:3" x14ac:dyDescent="0.25">
      <c r="A2893">
        <v>13636</v>
      </c>
      <c r="B2893">
        <v>484</v>
      </c>
      <c r="C2893" t="str">
        <f>VLOOKUP(Table_ExternalData_16[[#This Row],[ManufacturerId]],Blagovna!A:B,2,0)</f>
        <v>Triton</v>
      </c>
    </row>
    <row r="2894" spans="1:3" x14ac:dyDescent="0.25">
      <c r="A2894">
        <v>13638</v>
      </c>
      <c r="B2894">
        <v>408</v>
      </c>
      <c r="C2894" t="str">
        <f>VLOOKUP(Table_ExternalData_16[[#This Row],[ManufacturerId]],Blagovna!A:B,2,0)</f>
        <v>Aten</v>
      </c>
    </row>
    <row r="2895" spans="1:3" x14ac:dyDescent="0.25">
      <c r="A2895">
        <v>13639</v>
      </c>
      <c r="B2895">
        <v>485</v>
      </c>
      <c r="C2895" t="str">
        <f>VLOOKUP(Table_ExternalData_16[[#This Row],[ManufacturerId]],Blagovna!A:B,2,0)</f>
        <v>UBIQUITI</v>
      </c>
    </row>
    <row r="2896" spans="1:3" x14ac:dyDescent="0.25">
      <c r="A2896">
        <v>13640</v>
      </c>
      <c r="B2896">
        <v>421</v>
      </c>
      <c r="C2896" t="str">
        <f>VLOOKUP(Table_ExternalData_16[[#This Row],[ManufacturerId]],Blagovna!A:B,2,0)</f>
        <v>Delock</v>
      </c>
    </row>
    <row r="2897" spans="1:3" x14ac:dyDescent="0.25">
      <c r="A2897">
        <v>13641</v>
      </c>
      <c r="B2897">
        <v>408</v>
      </c>
      <c r="C2897" t="str">
        <f>VLOOKUP(Table_ExternalData_16[[#This Row],[ManufacturerId]],Blagovna!A:B,2,0)</f>
        <v>Aten</v>
      </c>
    </row>
    <row r="2898" spans="1:3" x14ac:dyDescent="0.25">
      <c r="A2898">
        <v>13642</v>
      </c>
      <c r="B2898">
        <v>484</v>
      </c>
      <c r="C2898" t="str">
        <f>VLOOKUP(Table_ExternalData_16[[#This Row],[ManufacturerId]],Blagovna!A:B,2,0)</f>
        <v>Triton</v>
      </c>
    </row>
    <row r="2899" spans="1:3" x14ac:dyDescent="0.25">
      <c r="A2899">
        <v>13644</v>
      </c>
      <c r="B2899">
        <v>421</v>
      </c>
      <c r="C2899" t="str">
        <f>VLOOKUP(Table_ExternalData_16[[#This Row],[ManufacturerId]],Blagovna!A:B,2,0)</f>
        <v>Delock</v>
      </c>
    </row>
    <row r="2900" spans="1:3" x14ac:dyDescent="0.25">
      <c r="A2900">
        <v>13645</v>
      </c>
      <c r="B2900">
        <v>409</v>
      </c>
      <c r="C2900" t="str">
        <f>VLOOKUP(Table_ExternalData_16[[#This Row],[ManufacturerId]],Blagovna!A:B,2,0)</f>
        <v>Bachmann</v>
      </c>
    </row>
    <row r="2901" spans="1:3" x14ac:dyDescent="0.25">
      <c r="A2901">
        <v>13646</v>
      </c>
      <c r="B2901">
        <v>446</v>
      </c>
      <c r="C2901" t="str">
        <f>VLOOKUP(Table_ExternalData_16[[#This Row],[ManufacturerId]],Blagovna!A:B,2,0)</f>
        <v>Leviton</v>
      </c>
    </row>
    <row r="2902" spans="1:3" x14ac:dyDescent="0.25">
      <c r="A2902">
        <v>13647</v>
      </c>
      <c r="B2902">
        <v>446</v>
      </c>
      <c r="C2902" t="str">
        <f>VLOOKUP(Table_ExternalData_16[[#This Row],[ManufacturerId]],Blagovna!A:B,2,0)</f>
        <v>Leviton</v>
      </c>
    </row>
    <row r="2903" spans="1:3" x14ac:dyDescent="0.25">
      <c r="A2903">
        <v>13648</v>
      </c>
      <c r="B2903">
        <v>446</v>
      </c>
      <c r="C2903" t="str">
        <f>VLOOKUP(Table_ExternalData_16[[#This Row],[ManufacturerId]],Blagovna!A:B,2,0)</f>
        <v>Leviton</v>
      </c>
    </row>
    <row r="2904" spans="1:3" x14ac:dyDescent="0.25">
      <c r="A2904">
        <v>13649</v>
      </c>
      <c r="B2904">
        <v>446</v>
      </c>
      <c r="C2904" t="str">
        <f>VLOOKUP(Table_ExternalData_16[[#This Row],[ManufacturerId]],Blagovna!A:B,2,0)</f>
        <v>Leviton</v>
      </c>
    </row>
    <row r="2905" spans="1:3" x14ac:dyDescent="0.25">
      <c r="A2905">
        <v>13650</v>
      </c>
      <c r="B2905">
        <v>446</v>
      </c>
      <c r="C2905" t="str">
        <f>VLOOKUP(Table_ExternalData_16[[#This Row],[ManufacturerId]],Blagovna!A:B,2,0)</f>
        <v>Leviton</v>
      </c>
    </row>
    <row r="2906" spans="1:3" x14ac:dyDescent="0.25">
      <c r="A2906">
        <v>13651</v>
      </c>
      <c r="B2906">
        <v>446</v>
      </c>
      <c r="C2906" t="str">
        <f>VLOOKUP(Table_ExternalData_16[[#This Row],[ManufacturerId]],Blagovna!A:B,2,0)</f>
        <v>Leviton</v>
      </c>
    </row>
    <row r="2907" spans="1:3" x14ac:dyDescent="0.25">
      <c r="A2907">
        <v>13652</v>
      </c>
      <c r="B2907">
        <v>446</v>
      </c>
      <c r="C2907" t="str">
        <f>VLOOKUP(Table_ExternalData_16[[#This Row],[ManufacturerId]],Blagovna!A:B,2,0)</f>
        <v>Leviton</v>
      </c>
    </row>
    <row r="2908" spans="1:3" x14ac:dyDescent="0.25">
      <c r="A2908">
        <v>13653</v>
      </c>
      <c r="B2908">
        <v>446</v>
      </c>
      <c r="C2908" t="str">
        <f>VLOOKUP(Table_ExternalData_16[[#This Row],[ManufacturerId]],Blagovna!A:B,2,0)</f>
        <v>Leviton</v>
      </c>
    </row>
    <row r="2909" spans="1:3" x14ac:dyDescent="0.25">
      <c r="A2909">
        <v>13654</v>
      </c>
      <c r="B2909">
        <v>446</v>
      </c>
      <c r="C2909" t="str">
        <f>VLOOKUP(Table_ExternalData_16[[#This Row],[ManufacturerId]],Blagovna!A:B,2,0)</f>
        <v>Leviton</v>
      </c>
    </row>
    <row r="2910" spans="1:3" x14ac:dyDescent="0.25">
      <c r="A2910">
        <v>13655</v>
      </c>
      <c r="B2910">
        <v>446</v>
      </c>
      <c r="C2910" t="str">
        <f>VLOOKUP(Table_ExternalData_16[[#This Row],[ManufacturerId]],Blagovna!A:B,2,0)</f>
        <v>Leviton</v>
      </c>
    </row>
    <row r="2911" spans="1:3" x14ac:dyDescent="0.25">
      <c r="A2911">
        <v>13656</v>
      </c>
      <c r="B2911">
        <v>446</v>
      </c>
      <c r="C2911" t="str">
        <f>VLOOKUP(Table_ExternalData_16[[#This Row],[ManufacturerId]],Blagovna!A:B,2,0)</f>
        <v>Leviton</v>
      </c>
    </row>
    <row r="2912" spans="1:3" x14ac:dyDescent="0.25">
      <c r="A2912">
        <v>13657</v>
      </c>
      <c r="B2912">
        <v>446</v>
      </c>
      <c r="C2912" t="str">
        <f>VLOOKUP(Table_ExternalData_16[[#This Row],[ManufacturerId]],Blagovna!A:B,2,0)</f>
        <v>Leviton</v>
      </c>
    </row>
    <row r="2913" spans="1:3" x14ac:dyDescent="0.25">
      <c r="A2913">
        <v>13658</v>
      </c>
      <c r="B2913">
        <v>446</v>
      </c>
      <c r="C2913" t="str">
        <f>VLOOKUP(Table_ExternalData_16[[#This Row],[ManufacturerId]],Blagovna!A:B,2,0)</f>
        <v>Leviton</v>
      </c>
    </row>
    <row r="2914" spans="1:3" x14ac:dyDescent="0.25">
      <c r="A2914">
        <v>13659</v>
      </c>
      <c r="B2914">
        <v>446</v>
      </c>
      <c r="C2914" t="str">
        <f>VLOOKUP(Table_ExternalData_16[[#This Row],[ManufacturerId]],Blagovna!A:B,2,0)</f>
        <v>Leviton</v>
      </c>
    </row>
    <row r="2915" spans="1:3" x14ac:dyDescent="0.25">
      <c r="A2915">
        <v>13660</v>
      </c>
      <c r="B2915">
        <v>446</v>
      </c>
      <c r="C2915" t="str">
        <f>VLOOKUP(Table_ExternalData_16[[#This Row],[ManufacturerId]],Blagovna!A:B,2,0)</f>
        <v>Leviton</v>
      </c>
    </row>
    <row r="2916" spans="1:3" x14ac:dyDescent="0.25">
      <c r="A2916">
        <v>13661</v>
      </c>
      <c r="B2916">
        <v>446</v>
      </c>
      <c r="C2916" t="str">
        <f>VLOOKUP(Table_ExternalData_16[[#This Row],[ManufacturerId]],Blagovna!A:B,2,0)</f>
        <v>Leviton</v>
      </c>
    </row>
    <row r="2917" spans="1:3" x14ac:dyDescent="0.25">
      <c r="A2917">
        <v>13662</v>
      </c>
      <c r="B2917">
        <v>446</v>
      </c>
      <c r="C2917" t="str">
        <f>VLOOKUP(Table_ExternalData_16[[#This Row],[ManufacturerId]],Blagovna!A:B,2,0)</f>
        <v>Leviton</v>
      </c>
    </row>
    <row r="2918" spans="1:3" x14ac:dyDescent="0.25">
      <c r="A2918">
        <v>13663</v>
      </c>
      <c r="B2918">
        <v>446</v>
      </c>
      <c r="C2918" t="str">
        <f>VLOOKUP(Table_ExternalData_16[[#This Row],[ManufacturerId]],Blagovna!A:B,2,0)</f>
        <v>Leviton</v>
      </c>
    </row>
    <row r="2919" spans="1:3" x14ac:dyDescent="0.25">
      <c r="A2919">
        <v>13664</v>
      </c>
      <c r="B2919">
        <v>446</v>
      </c>
      <c r="C2919" t="str">
        <f>VLOOKUP(Table_ExternalData_16[[#This Row],[ManufacturerId]],Blagovna!A:B,2,0)</f>
        <v>Leviton</v>
      </c>
    </row>
    <row r="2920" spans="1:3" x14ac:dyDescent="0.25">
      <c r="A2920">
        <v>13665</v>
      </c>
      <c r="B2920">
        <v>446</v>
      </c>
      <c r="C2920" t="str">
        <f>VLOOKUP(Table_ExternalData_16[[#This Row],[ManufacturerId]],Blagovna!A:B,2,0)</f>
        <v>Leviton</v>
      </c>
    </row>
    <row r="2921" spans="1:3" x14ac:dyDescent="0.25">
      <c r="A2921">
        <v>13666</v>
      </c>
      <c r="B2921">
        <v>446</v>
      </c>
      <c r="C2921" t="str">
        <f>VLOOKUP(Table_ExternalData_16[[#This Row],[ManufacturerId]],Blagovna!A:B,2,0)</f>
        <v>Leviton</v>
      </c>
    </row>
    <row r="2922" spans="1:3" x14ac:dyDescent="0.25">
      <c r="A2922">
        <v>13667</v>
      </c>
      <c r="B2922">
        <v>446</v>
      </c>
      <c r="C2922" t="str">
        <f>VLOOKUP(Table_ExternalData_16[[#This Row],[ManufacturerId]],Blagovna!A:B,2,0)</f>
        <v>Leviton</v>
      </c>
    </row>
    <row r="2923" spans="1:3" x14ac:dyDescent="0.25">
      <c r="A2923">
        <v>13668</v>
      </c>
      <c r="B2923">
        <v>446</v>
      </c>
      <c r="C2923" t="str">
        <f>VLOOKUP(Table_ExternalData_16[[#This Row],[ManufacturerId]],Blagovna!A:B,2,0)</f>
        <v>Leviton</v>
      </c>
    </row>
    <row r="2924" spans="1:3" x14ac:dyDescent="0.25">
      <c r="A2924">
        <v>13669</v>
      </c>
      <c r="B2924">
        <v>446</v>
      </c>
      <c r="C2924" t="str">
        <f>VLOOKUP(Table_ExternalData_16[[#This Row],[ManufacturerId]],Blagovna!A:B,2,0)</f>
        <v>Leviton</v>
      </c>
    </row>
    <row r="2925" spans="1:3" x14ac:dyDescent="0.25">
      <c r="A2925">
        <v>13670</v>
      </c>
      <c r="B2925">
        <v>446</v>
      </c>
      <c r="C2925" t="str">
        <f>VLOOKUP(Table_ExternalData_16[[#This Row],[ManufacturerId]],Blagovna!A:B,2,0)</f>
        <v>Leviton</v>
      </c>
    </row>
    <row r="2926" spans="1:3" x14ac:dyDescent="0.25">
      <c r="A2926">
        <v>13671</v>
      </c>
      <c r="B2926">
        <v>446</v>
      </c>
      <c r="C2926" t="str">
        <f>VLOOKUP(Table_ExternalData_16[[#This Row],[ManufacturerId]],Blagovna!A:B,2,0)</f>
        <v>Leviton</v>
      </c>
    </row>
    <row r="2927" spans="1:3" x14ac:dyDescent="0.25">
      <c r="A2927">
        <v>13672</v>
      </c>
      <c r="B2927">
        <v>446</v>
      </c>
      <c r="C2927" t="str">
        <f>VLOOKUP(Table_ExternalData_16[[#This Row],[ManufacturerId]],Blagovna!A:B,2,0)</f>
        <v>Leviton</v>
      </c>
    </row>
    <row r="2928" spans="1:3" x14ac:dyDescent="0.25">
      <c r="A2928">
        <v>13673</v>
      </c>
      <c r="B2928">
        <v>446</v>
      </c>
      <c r="C2928" t="str">
        <f>VLOOKUP(Table_ExternalData_16[[#This Row],[ManufacturerId]],Blagovna!A:B,2,0)</f>
        <v>Leviton</v>
      </c>
    </row>
    <row r="2929" spans="1:3" x14ac:dyDescent="0.25">
      <c r="A2929">
        <v>13674</v>
      </c>
      <c r="B2929">
        <v>446</v>
      </c>
      <c r="C2929" t="str">
        <f>VLOOKUP(Table_ExternalData_16[[#This Row],[ManufacturerId]],Blagovna!A:B,2,0)</f>
        <v>Leviton</v>
      </c>
    </row>
    <row r="2930" spans="1:3" x14ac:dyDescent="0.25">
      <c r="A2930">
        <v>13675</v>
      </c>
      <c r="B2930">
        <v>446</v>
      </c>
      <c r="C2930" t="str">
        <f>VLOOKUP(Table_ExternalData_16[[#This Row],[ManufacturerId]],Blagovna!A:B,2,0)</f>
        <v>Leviton</v>
      </c>
    </row>
    <row r="2931" spans="1:3" x14ac:dyDescent="0.25">
      <c r="A2931">
        <v>13676</v>
      </c>
      <c r="B2931">
        <v>446</v>
      </c>
      <c r="C2931" t="str">
        <f>VLOOKUP(Table_ExternalData_16[[#This Row],[ManufacturerId]],Blagovna!A:B,2,0)</f>
        <v>Leviton</v>
      </c>
    </row>
    <row r="2932" spans="1:3" x14ac:dyDescent="0.25">
      <c r="A2932">
        <v>13677</v>
      </c>
      <c r="B2932">
        <v>446</v>
      </c>
      <c r="C2932" t="str">
        <f>VLOOKUP(Table_ExternalData_16[[#This Row],[ManufacturerId]],Blagovna!A:B,2,0)</f>
        <v>Leviton</v>
      </c>
    </row>
    <row r="2933" spans="1:3" x14ac:dyDescent="0.25">
      <c r="A2933">
        <v>13678</v>
      </c>
      <c r="B2933">
        <v>421</v>
      </c>
      <c r="C2933" t="str">
        <f>VLOOKUP(Table_ExternalData_16[[#This Row],[ManufacturerId]],Blagovna!A:B,2,0)</f>
        <v>Delock</v>
      </c>
    </row>
    <row r="2934" spans="1:3" x14ac:dyDescent="0.25">
      <c r="A2934">
        <v>13680</v>
      </c>
      <c r="B2934">
        <v>408</v>
      </c>
      <c r="C2934" t="str">
        <f>VLOOKUP(Table_ExternalData_16[[#This Row],[ManufacturerId]],Blagovna!A:B,2,0)</f>
        <v>Aten</v>
      </c>
    </row>
    <row r="2935" spans="1:3" x14ac:dyDescent="0.25">
      <c r="A2935">
        <v>13681</v>
      </c>
      <c r="B2935">
        <v>484</v>
      </c>
      <c r="C2935" t="str">
        <f>VLOOKUP(Table_ExternalData_16[[#This Row],[ManufacturerId]],Blagovna!A:B,2,0)</f>
        <v>Triton</v>
      </c>
    </row>
    <row r="2936" spans="1:3" x14ac:dyDescent="0.25">
      <c r="A2936">
        <v>13683</v>
      </c>
      <c r="B2936">
        <v>449</v>
      </c>
      <c r="C2936" t="str">
        <f>VLOOKUP(Table_ExternalData_16[[#This Row],[ManufacturerId]],Blagovna!A:B,2,0)</f>
        <v>Logitech</v>
      </c>
    </row>
    <row r="2937" spans="1:3" x14ac:dyDescent="0.25">
      <c r="A2937">
        <v>13684</v>
      </c>
      <c r="B2937">
        <v>449</v>
      </c>
      <c r="C2937" t="str">
        <f>VLOOKUP(Table_ExternalData_16[[#This Row],[ManufacturerId]],Blagovna!A:B,2,0)</f>
        <v>Logitech</v>
      </c>
    </row>
    <row r="2938" spans="1:3" x14ac:dyDescent="0.25">
      <c r="A2938">
        <v>13685</v>
      </c>
      <c r="B2938">
        <v>422</v>
      </c>
      <c r="C2938" t="str">
        <f>VLOOKUP(Table_ExternalData_16[[#This Row],[ManufacturerId]],Blagovna!A:B,2,0)</f>
        <v>Digitus</v>
      </c>
    </row>
    <row r="2939" spans="1:3" x14ac:dyDescent="0.25">
      <c r="A2939">
        <v>13686</v>
      </c>
      <c r="B2939">
        <v>442</v>
      </c>
      <c r="C2939" t="str">
        <f>VLOOKUP(Table_ExternalData_16[[#This Row],[ManufacturerId]],Blagovna!A:B,2,0)</f>
        <v>KELine</v>
      </c>
    </row>
    <row r="2940" spans="1:3" x14ac:dyDescent="0.25">
      <c r="A2940">
        <v>13687</v>
      </c>
      <c r="B2940">
        <v>421</v>
      </c>
      <c r="C2940" t="str">
        <f>VLOOKUP(Table_ExternalData_16[[#This Row],[ManufacturerId]],Blagovna!A:B,2,0)</f>
        <v>Delock</v>
      </c>
    </row>
    <row r="2941" spans="1:3" x14ac:dyDescent="0.25">
      <c r="A2941">
        <v>13688</v>
      </c>
      <c r="B2941">
        <v>421</v>
      </c>
      <c r="C2941" t="str">
        <f>VLOOKUP(Table_ExternalData_16[[#This Row],[ManufacturerId]],Blagovna!A:B,2,0)</f>
        <v>Delock</v>
      </c>
    </row>
    <row r="2942" spans="1:3" x14ac:dyDescent="0.25">
      <c r="A2942">
        <v>13689</v>
      </c>
      <c r="B2942">
        <v>421</v>
      </c>
      <c r="C2942" t="str">
        <f>VLOOKUP(Table_ExternalData_16[[#This Row],[ManufacturerId]],Blagovna!A:B,2,0)</f>
        <v>Delock</v>
      </c>
    </row>
    <row r="2943" spans="1:3" x14ac:dyDescent="0.25">
      <c r="A2943">
        <v>13690</v>
      </c>
      <c r="B2943">
        <v>421</v>
      </c>
      <c r="C2943" t="str">
        <f>VLOOKUP(Table_ExternalData_16[[#This Row],[ManufacturerId]],Blagovna!A:B,2,0)</f>
        <v>Delock</v>
      </c>
    </row>
    <row r="2944" spans="1:3" x14ac:dyDescent="0.25">
      <c r="A2944">
        <v>13693</v>
      </c>
      <c r="B2944">
        <v>421</v>
      </c>
      <c r="C2944" t="str">
        <f>VLOOKUP(Table_ExternalData_16[[#This Row],[ManufacturerId]],Blagovna!A:B,2,0)</f>
        <v>Delock</v>
      </c>
    </row>
    <row r="2945" spans="1:3" x14ac:dyDescent="0.25">
      <c r="A2945">
        <v>13694</v>
      </c>
      <c r="B2945">
        <v>421</v>
      </c>
      <c r="C2945" t="str">
        <f>VLOOKUP(Table_ExternalData_16[[#This Row],[ManufacturerId]],Blagovna!A:B,2,0)</f>
        <v>Delock</v>
      </c>
    </row>
    <row r="2946" spans="1:3" x14ac:dyDescent="0.25">
      <c r="A2946">
        <v>13695</v>
      </c>
      <c r="B2946">
        <v>421</v>
      </c>
      <c r="C2946" t="str">
        <f>VLOOKUP(Table_ExternalData_16[[#This Row],[ManufacturerId]],Blagovna!A:B,2,0)</f>
        <v>Delock</v>
      </c>
    </row>
    <row r="2947" spans="1:3" x14ac:dyDescent="0.25">
      <c r="A2947">
        <v>13696</v>
      </c>
      <c r="B2947">
        <v>422</v>
      </c>
      <c r="C2947" t="str">
        <f>VLOOKUP(Table_ExternalData_16[[#This Row],[ManufacturerId]],Blagovna!A:B,2,0)</f>
        <v>Digitus</v>
      </c>
    </row>
    <row r="2948" spans="1:3" x14ac:dyDescent="0.25">
      <c r="A2948">
        <v>13697</v>
      </c>
      <c r="B2948">
        <v>421</v>
      </c>
      <c r="C2948" t="str">
        <f>VLOOKUP(Table_ExternalData_16[[#This Row],[ManufacturerId]],Blagovna!A:B,2,0)</f>
        <v>Delock</v>
      </c>
    </row>
    <row r="2949" spans="1:3" x14ac:dyDescent="0.25">
      <c r="A2949">
        <v>13699</v>
      </c>
      <c r="B2949">
        <v>421</v>
      </c>
      <c r="C2949" t="str">
        <f>VLOOKUP(Table_ExternalData_16[[#This Row],[ManufacturerId]],Blagovna!A:B,2,0)</f>
        <v>Delock</v>
      </c>
    </row>
    <row r="2950" spans="1:3" x14ac:dyDescent="0.25">
      <c r="A2950">
        <v>13700</v>
      </c>
      <c r="B2950">
        <v>479</v>
      </c>
      <c r="C2950" t="str">
        <f>VLOOKUP(Table_ExternalData_16[[#This Row],[ManufacturerId]],Blagovna!A:B,2,0)</f>
        <v>Themis</v>
      </c>
    </row>
    <row r="2951" spans="1:3" x14ac:dyDescent="0.25">
      <c r="A2951">
        <v>13702</v>
      </c>
      <c r="B2951">
        <v>411</v>
      </c>
      <c r="C2951" t="str">
        <f>VLOOKUP(Table_ExternalData_16[[#This Row],[ManufacturerId]],Blagovna!A:B,2,0)</f>
        <v>Brother</v>
      </c>
    </row>
    <row r="2952" spans="1:3" x14ac:dyDescent="0.25">
      <c r="A2952">
        <v>13704</v>
      </c>
      <c r="B2952">
        <v>421</v>
      </c>
      <c r="C2952" t="str">
        <f>VLOOKUP(Table_ExternalData_16[[#This Row],[ManufacturerId]],Blagovna!A:B,2,0)</f>
        <v>Delock</v>
      </c>
    </row>
    <row r="2953" spans="1:3" x14ac:dyDescent="0.25">
      <c r="A2953">
        <v>13707</v>
      </c>
      <c r="B2953">
        <v>421</v>
      </c>
      <c r="C2953" t="str">
        <f>VLOOKUP(Table_ExternalData_16[[#This Row],[ManufacturerId]],Blagovna!A:B,2,0)</f>
        <v>Delock</v>
      </c>
    </row>
    <row r="2954" spans="1:3" x14ac:dyDescent="0.25">
      <c r="A2954">
        <v>13708</v>
      </c>
      <c r="B2954">
        <v>421</v>
      </c>
      <c r="C2954" t="str">
        <f>VLOOKUP(Table_ExternalData_16[[#This Row],[ManufacturerId]],Blagovna!A:B,2,0)</f>
        <v>Delock</v>
      </c>
    </row>
    <row r="2955" spans="1:3" x14ac:dyDescent="0.25">
      <c r="A2955">
        <v>13709</v>
      </c>
      <c r="B2955">
        <v>421</v>
      </c>
      <c r="C2955" t="str">
        <f>VLOOKUP(Table_ExternalData_16[[#This Row],[ManufacturerId]],Blagovna!A:B,2,0)</f>
        <v>Delock</v>
      </c>
    </row>
    <row r="2956" spans="1:3" x14ac:dyDescent="0.25">
      <c r="A2956">
        <v>13710</v>
      </c>
      <c r="B2956">
        <v>449</v>
      </c>
      <c r="C2956" t="str">
        <f>VLOOKUP(Table_ExternalData_16[[#This Row],[ManufacturerId]],Blagovna!A:B,2,0)</f>
        <v>Logitech</v>
      </c>
    </row>
    <row r="2957" spans="1:3" x14ac:dyDescent="0.25">
      <c r="A2957">
        <v>13714</v>
      </c>
      <c r="B2957">
        <v>422</v>
      </c>
      <c r="C2957" t="str">
        <f>VLOOKUP(Table_ExternalData_16[[#This Row],[ManufacturerId]],Blagovna!A:B,2,0)</f>
        <v>Digitus</v>
      </c>
    </row>
    <row r="2958" spans="1:3" x14ac:dyDescent="0.25">
      <c r="A2958">
        <v>13715</v>
      </c>
      <c r="B2958">
        <v>421</v>
      </c>
      <c r="C2958" t="str">
        <f>VLOOKUP(Table_ExternalData_16[[#This Row],[ManufacturerId]],Blagovna!A:B,2,0)</f>
        <v>Delock</v>
      </c>
    </row>
    <row r="2959" spans="1:3" x14ac:dyDescent="0.25">
      <c r="A2959">
        <v>13716</v>
      </c>
      <c r="B2959">
        <v>421</v>
      </c>
      <c r="C2959" t="str">
        <f>VLOOKUP(Table_ExternalData_16[[#This Row],[ManufacturerId]],Blagovna!A:B,2,0)</f>
        <v>Delock</v>
      </c>
    </row>
    <row r="2960" spans="1:3" x14ac:dyDescent="0.25">
      <c r="A2960">
        <v>13717</v>
      </c>
      <c r="B2960">
        <v>421</v>
      </c>
      <c r="C2960" t="str">
        <f>VLOOKUP(Table_ExternalData_16[[#This Row],[ManufacturerId]],Blagovna!A:B,2,0)</f>
        <v>Delock</v>
      </c>
    </row>
    <row r="2961" spans="1:3" x14ac:dyDescent="0.25">
      <c r="A2961">
        <v>13719</v>
      </c>
      <c r="B2961">
        <v>421</v>
      </c>
      <c r="C2961" t="str">
        <f>VLOOKUP(Table_ExternalData_16[[#This Row],[ManufacturerId]],Blagovna!A:B,2,0)</f>
        <v>Delock</v>
      </c>
    </row>
    <row r="2962" spans="1:3" x14ac:dyDescent="0.25">
      <c r="A2962">
        <v>13720</v>
      </c>
      <c r="B2962">
        <v>421</v>
      </c>
      <c r="C2962" t="str">
        <f>VLOOKUP(Table_ExternalData_16[[#This Row],[ManufacturerId]],Blagovna!A:B,2,0)</f>
        <v>Delock</v>
      </c>
    </row>
    <row r="2963" spans="1:3" x14ac:dyDescent="0.25">
      <c r="A2963">
        <v>13721</v>
      </c>
      <c r="B2963">
        <v>421</v>
      </c>
      <c r="C2963" t="str">
        <f>VLOOKUP(Table_ExternalData_16[[#This Row],[ManufacturerId]],Blagovna!A:B,2,0)</f>
        <v>Delock</v>
      </c>
    </row>
    <row r="2964" spans="1:3" x14ac:dyDescent="0.25">
      <c r="A2964">
        <v>13722</v>
      </c>
      <c r="B2964">
        <v>421</v>
      </c>
      <c r="C2964" t="str">
        <f>VLOOKUP(Table_ExternalData_16[[#This Row],[ManufacturerId]],Blagovna!A:B,2,0)</f>
        <v>Delock</v>
      </c>
    </row>
    <row r="2965" spans="1:3" x14ac:dyDescent="0.25">
      <c r="A2965">
        <v>13723</v>
      </c>
      <c r="B2965">
        <v>421</v>
      </c>
      <c r="C2965" t="str">
        <f>VLOOKUP(Table_ExternalData_16[[#This Row],[ManufacturerId]],Blagovna!A:B,2,0)</f>
        <v>Delock</v>
      </c>
    </row>
    <row r="2966" spans="1:3" x14ac:dyDescent="0.25">
      <c r="A2966">
        <v>13726</v>
      </c>
      <c r="B2966">
        <v>433</v>
      </c>
      <c r="C2966" t="str">
        <f>VLOOKUP(Table_ExternalData_16[[#This Row],[ManufacturerId]],Blagovna!A:B,2,0)</f>
        <v>GP</v>
      </c>
    </row>
    <row r="2967" spans="1:3" x14ac:dyDescent="0.25">
      <c r="A2967">
        <v>13727</v>
      </c>
      <c r="B2967">
        <v>464</v>
      </c>
      <c r="C2967" t="str">
        <f>VLOOKUP(Table_ExternalData_16[[#This Row],[ManufacturerId]],Blagovna!A:B,2,0)</f>
        <v>Rikomagic</v>
      </c>
    </row>
    <row r="2968" spans="1:3" x14ac:dyDescent="0.25">
      <c r="A2968">
        <v>13728</v>
      </c>
      <c r="B2968">
        <v>422</v>
      </c>
      <c r="C2968" t="str">
        <f>VLOOKUP(Table_ExternalData_16[[#This Row],[ManufacturerId]],Blagovna!A:B,2,0)</f>
        <v>Digitus</v>
      </c>
    </row>
    <row r="2969" spans="1:3" x14ac:dyDescent="0.25">
      <c r="A2969">
        <v>13731</v>
      </c>
      <c r="B2969">
        <v>421</v>
      </c>
      <c r="C2969" t="str">
        <f>VLOOKUP(Table_ExternalData_16[[#This Row],[ManufacturerId]],Blagovna!A:B,2,0)</f>
        <v>Delock</v>
      </c>
    </row>
    <row r="2970" spans="1:3" x14ac:dyDescent="0.25">
      <c r="A2970">
        <v>13733</v>
      </c>
      <c r="B2970">
        <v>422</v>
      </c>
      <c r="C2970" t="str">
        <f>VLOOKUP(Table_ExternalData_16[[#This Row],[ManufacturerId]],Blagovna!A:B,2,0)</f>
        <v>Digitus</v>
      </c>
    </row>
    <row r="2971" spans="1:3" x14ac:dyDescent="0.25">
      <c r="A2971">
        <v>13734</v>
      </c>
      <c r="B2971">
        <v>422</v>
      </c>
      <c r="C2971" t="str">
        <f>VLOOKUP(Table_ExternalData_16[[#This Row],[ManufacturerId]],Blagovna!A:B,2,0)</f>
        <v>Digitus</v>
      </c>
    </row>
    <row r="2972" spans="1:3" x14ac:dyDescent="0.25">
      <c r="A2972">
        <v>13735</v>
      </c>
      <c r="B2972">
        <v>422</v>
      </c>
      <c r="C2972" t="str">
        <f>VLOOKUP(Table_ExternalData_16[[#This Row],[ManufacturerId]],Blagovna!A:B,2,0)</f>
        <v>Digitus</v>
      </c>
    </row>
    <row r="2973" spans="1:3" x14ac:dyDescent="0.25">
      <c r="A2973">
        <v>13736</v>
      </c>
      <c r="B2973">
        <v>422</v>
      </c>
      <c r="C2973" t="str">
        <f>VLOOKUP(Table_ExternalData_16[[#This Row],[ManufacturerId]],Blagovna!A:B,2,0)</f>
        <v>Digitus</v>
      </c>
    </row>
    <row r="2974" spans="1:3" x14ac:dyDescent="0.25">
      <c r="A2974">
        <v>13738</v>
      </c>
      <c r="B2974">
        <v>422</v>
      </c>
      <c r="C2974" t="str">
        <f>VLOOKUP(Table_ExternalData_16[[#This Row],[ManufacturerId]],Blagovna!A:B,2,0)</f>
        <v>Digitus</v>
      </c>
    </row>
    <row r="2975" spans="1:3" x14ac:dyDescent="0.25">
      <c r="A2975">
        <v>13739</v>
      </c>
      <c r="B2975">
        <v>422</v>
      </c>
      <c r="C2975" t="str">
        <f>VLOOKUP(Table_ExternalData_16[[#This Row],[ManufacturerId]],Blagovna!A:B,2,0)</f>
        <v>Digitus</v>
      </c>
    </row>
    <row r="2976" spans="1:3" x14ac:dyDescent="0.25">
      <c r="A2976">
        <v>13740</v>
      </c>
      <c r="B2976">
        <v>421</v>
      </c>
      <c r="C2976" t="str">
        <f>VLOOKUP(Table_ExternalData_16[[#This Row],[ManufacturerId]],Blagovna!A:B,2,0)</f>
        <v>Delock</v>
      </c>
    </row>
    <row r="2977" spans="1:3" x14ac:dyDescent="0.25">
      <c r="A2977">
        <v>13744</v>
      </c>
      <c r="B2977">
        <v>431</v>
      </c>
      <c r="C2977" t="str">
        <f>VLOOKUP(Table_ExternalData_16[[#This Row],[ManufacturerId]],Blagovna!A:B,2,0)</f>
        <v>Gembird</v>
      </c>
    </row>
    <row r="2978" spans="1:3" x14ac:dyDescent="0.25">
      <c r="A2978">
        <v>13745</v>
      </c>
      <c r="B2978">
        <v>412</v>
      </c>
      <c r="C2978" t="str">
        <f>VLOOKUP(Table_ExternalData_16[[#This Row],[ManufacturerId]],Blagovna!A:B,2,0)</f>
        <v>Cablexpert</v>
      </c>
    </row>
    <row r="2979" spans="1:3" x14ac:dyDescent="0.25">
      <c r="A2979">
        <v>13746</v>
      </c>
      <c r="B2979">
        <v>412</v>
      </c>
      <c r="C2979" t="str">
        <f>VLOOKUP(Table_ExternalData_16[[#This Row],[ManufacturerId]],Blagovna!A:B,2,0)</f>
        <v>Cablexpert</v>
      </c>
    </row>
    <row r="2980" spans="1:3" x14ac:dyDescent="0.25">
      <c r="A2980">
        <v>13747</v>
      </c>
      <c r="B2980">
        <v>412</v>
      </c>
      <c r="C2980" t="str">
        <f>VLOOKUP(Table_ExternalData_16[[#This Row],[ManufacturerId]],Blagovna!A:B,2,0)</f>
        <v>Cablexpert</v>
      </c>
    </row>
    <row r="2981" spans="1:3" x14ac:dyDescent="0.25">
      <c r="A2981">
        <v>13748</v>
      </c>
      <c r="B2981">
        <v>412</v>
      </c>
      <c r="C2981" t="str">
        <f>VLOOKUP(Table_ExternalData_16[[#This Row],[ManufacturerId]],Blagovna!A:B,2,0)</f>
        <v>Cablexpert</v>
      </c>
    </row>
    <row r="2982" spans="1:3" x14ac:dyDescent="0.25">
      <c r="A2982">
        <v>13749</v>
      </c>
      <c r="B2982">
        <v>412</v>
      </c>
      <c r="C2982" t="str">
        <f>VLOOKUP(Table_ExternalData_16[[#This Row],[ManufacturerId]],Blagovna!A:B,2,0)</f>
        <v>Cablexpert</v>
      </c>
    </row>
    <row r="2983" spans="1:3" x14ac:dyDescent="0.25">
      <c r="A2983">
        <v>13750</v>
      </c>
      <c r="B2983">
        <v>412</v>
      </c>
      <c r="C2983" t="str">
        <f>VLOOKUP(Table_ExternalData_16[[#This Row],[ManufacturerId]],Blagovna!A:B,2,0)</f>
        <v>Cablexpert</v>
      </c>
    </row>
    <row r="2984" spans="1:3" x14ac:dyDescent="0.25">
      <c r="A2984">
        <v>13751</v>
      </c>
      <c r="B2984">
        <v>412</v>
      </c>
      <c r="C2984" t="str">
        <f>VLOOKUP(Table_ExternalData_16[[#This Row],[ManufacturerId]],Blagovna!A:B,2,0)</f>
        <v>Cablexpert</v>
      </c>
    </row>
    <row r="2985" spans="1:3" x14ac:dyDescent="0.25">
      <c r="A2985">
        <v>13752</v>
      </c>
      <c r="B2985">
        <v>412</v>
      </c>
      <c r="C2985" t="str">
        <f>VLOOKUP(Table_ExternalData_16[[#This Row],[ManufacturerId]],Blagovna!A:B,2,0)</f>
        <v>Cablexpert</v>
      </c>
    </row>
    <row r="2986" spans="1:3" x14ac:dyDescent="0.25">
      <c r="A2986">
        <v>13754</v>
      </c>
      <c r="B2986">
        <v>710</v>
      </c>
      <c r="C2986" t="str">
        <f>VLOOKUP(Table_ExternalData_16[[#This Row],[ManufacturerId]],Blagovna!A:B,2,0)</f>
        <v>Value</v>
      </c>
    </row>
    <row r="2987" spans="1:3" x14ac:dyDescent="0.25">
      <c r="A2987">
        <v>13755</v>
      </c>
      <c r="B2987">
        <v>710</v>
      </c>
      <c r="C2987" t="str">
        <f>VLOOKUP(Table_ExternalData_16[[#This Row],[ManufacturerId]],Blagovna!A:B,2,0)</f>
        <v>Value</v>
      </c>
    </row>
    <row r="2988" spans="1:3" x14ac:dyDescent="0.25">
      <c r="A2988">
        <v>13756</v>
      </c>
      <c r="B2988">
        <v>710</v>
      </c>
      <c r="C2988" t="str">
        <f>VLOOKUP(Table_ExternalData_16[[#This Row],[ManufacturerId]],Blagovna!A:B,2,0)</f>
        <v>Value</v>
      </c>
    </row>
    <row r="2989" spans="1:3" x14ac:dyDescent="0.25">
      <c r="A2989">
        <v>13757</v>
      </c>
      <c r="B2989">
        <v>710</v>
      </c>
      <c r="C2989" t="str">
        <f>VLOOKUP(Table_ExternalData_16[[#This Row],[ManufacturerId]],Blagovna!A:B,2,0)</f>
        <v>Value</v>
      </c>
    </row>
    <row r="2990" spans="1:3" x14ac:dyDescent="0.25">
      <c r="A2990">
        <v>13758</v>
      </c>
      <c r="B2990">
        <v>710</v>
      </c>
      <c r="C2990" t="str">
        <f>VLOOKUP(Table_ExternalData_16[[#This Row],[ManufacturerId]],Blagovna!A:B,2,0)</f>
        <v>Value</v>
      </c>
    </row>
    <row r="2991" spans="1:3" x14ac:dyDescent="0.25">
      <c r="A2991">
        <v>13759</v>
      </c>
      <c r="B2991">
        <v>710</v>
      </c>
      <c r="C2991" t="str">
        <f>VLOOKUP(Table_ExternalData_16[[#This Row],[ManufacturerId]],Blagovna!A:B,2,0)</f>
        <v>Value</v>
      </c>
    </row>
    <row r="2992" spans="1:3" x14ac:dyDescent="0.25">
      <c r="A2992">
        <v>13760</v>
      </c>
      <c r="B2992">
        <v>710</v>
      </c>
      <c r="C2992" t="str">
        <f>VLOOKUP(Table_ExternalData_16[[#This Row],[ManufacturerId]],Blagovna!A:B,2,0)</f>
        <v>Value</v>
      </c>
    </row>
    <row r="2993" spans="1:3" x14ac:dyDescent="0.25">
      <c r="A2993">
        <v>13761</v>
      </c>
      <c r="B2993">
        <v>710</v>
      </c>
      <c r="C2993" t="str">
        <f>VLOOKUP(Table_ExternalData_16[[#This Row],[ManufacturerId]],Blagovna!A:B,2,0)</f>
        <v>Value</v>
      </c>
    </row>
    <row r="2994" spans="1:3" x14ac:dyDescent="0.25">
      <c r="A2994">
        <v>13772</v>
      </c>
      <c r="B2994">
        <v>710</v>
      </c>
      <c r="C2994" t="str">
        <f>VLOOKUP(Table_ExternalData_16[[#This Row],[ManufacturerId]],Blagovna!A:B,2,0)</f>
        <v>Value</v>
      </c>
    </row>
    <row r="2995" spans="1:3" x14ac:dyDescent="0.25">
      <c r="A2995">
        <v>13773</v>
      </c>
      <c r="B2995">
        <v>710</v>
      </c>
      <c r="C2995" t="str">
        <f>VLOOKUP(Table_ExternalData_16[[#This Row],[ManufacturerId]],Blagovna!A:B,2,0)</f>
        <v>Value</v>
      </c>
    </row>
    <row r="2996" spans="1:3" x14ac:dyDescent="0.25">
      <c r="A2996">
        <v>13774</v>
      </c>
      <c r="B2996">
        <v>710</v>
      </c>
      <c r="C2996" t="str">
        <f>VLOOKUP(Table_ExternalData_16[[#This Row],[ManufacturerId]],Blagovna!A:B,2,0)</f>
        <v>Value</v>
      </c>
    </row>
    <row r="2997" spans="1:3" x14ac:dyDescent="0.25">
      <c r="A2997">
        <v>13775</v>
      </c>
      <c r="B2997">
        <v>710</v>
      </c>
      <c r="C2997" t="str">
        <f>VLOOKUP(Table_ExternalData_16[[#This Row],[ManufacturerId]],Blagovna!A:B,2,0)</f>
        <v>Value</v>
      </c>
    </row>
    <row r="2998" spans="1:3" x14ac:dyDescent="0.25">
      <c r="A2998">
        <v>13776</v>
      </c>
      <c r="B2998">
        <v>465</v>
      </c>
      <c r="C2998" t="str">
        <f>VLOOKUP(Table_ExternalData_16[[#This Row],[ManufacturerId]],Blagovna!A:B,2,0)</f>
        <v>Roline</v>
      </c>
    </row>
    <row r="2999" spans="1:3" x14ac:dyDescent="0.25">
      <c r="A2999">
        <v>13777</v>
      </c>
      <c r="B2999">
        <v>465</v>
      </c>
      <c r="C2999" t="str">
        <f>VLOOKUP(Table_ExternalData_16[[#This Row],[ManufacturerId]],Blagovna!A:B,2,0)</f>
        <v>Roline</v>
      </c>
    </row>
    <row r="3000" spans="1:3" x14ac:dyDescent="0.25">
      <c r="A3000">
        <v>13778</v>
      </c>
      <c r="B3000">
        <v>710</v>
      </c>
      <c r="C3000" t="str">
        <f>VLOOKUP(Table_ExternalData_16[[#This Row],[ManufacturerId]],Blagovna!A:B,2,0)</f>
        <v>Value</v>
      </c>
    </row>
    <row r="3001" spans="1:3" x14ac:dyDescent="0.25">
      <c r="A3001">
        <v>13779</v>
      </c>
      <c r="B3001">
        <v>710</v>
      </c>
      <c r="C3001" t="str">
        <f>VLOOKUP(Table_ExternalData_16[[#This Row],[ManufacturerId]],Blagovna!A:B,2,0)</f>
        <v>Value</v>
      </c>
    </row>
    <row r="3002" spans="1:3" x14ac:dyDescent="0.25">
      <c r="A3002">
        <v>13780</v>
      </c>
      <c r="B3002">
        <v>421</v>
      </c>
      <c r="C3002" t="str">
        <f>VLOOKUP(Table_ExternalData_16[[#This Row],[ManufacturerId]],Blagovna!A:B,2,0)</f>
        <v>Delock</v>
      </c>
    </row>
    <row r="3003" spans="1:3" x14ac:dyDescent="0.25">
      <c r="A3003">
        <v>13781</v>
      </c>
      <c r="B3003">
        <v>484</v>
      </c>
      <c r="C3003" t="str">
        <f>VLOOKUP(Table_ExternalData_16[[#This Row],[ManufacturerId]],Blagovna!A:B,2,0)</f>
        <v>Triton</v>
      </c>
    </row>
    <row r="3004" spans="1:3" x14ac:dyDescent="0.25">
      <c r="A3004">
        <v>13782</v>
      </c>
      <c r="B3004">
        <v>421</v>
      </c>
      <c r="C3004" t="str">
        <f>VLOOKUP(Table_ExternalData_16[[#This Row],[ManufacturerId]],Blagovna!A:B,2,0)</f>
        <v>Delock</v>
      </c>
    </row>
    <row r="3005" spans="1:3" x14ac:dyDescent="0.25">
      <c r="A3005">
        <v>13783</v>
      </c>
      <c r="B3005">
        <v>411</v>
      </c>
      <c r="C3005" t="str">
        <f>VLOOKUP(Table_ExternalData_16[[#This Row],[ManufacturerId]],Blagovna!A:B,2,0)</f>
        <v>Brother</v>
      </c>
    </row>
    <row r="3006" spans="1:3" x14ac:dyDescent="0.25">
      <c r="A3006">
        <v>13784</v>
      </c>
      <c r="B3006">
        <v>411</v>
      </c>
      <c r="C3006" t="str">
        <f>VLOOKUP(Table_ExternalData_16[[#This Row],[ManufacturerId]],Blagovna!A:B,2,0)</f>
        <v>Brother</v>
      </c>
    </row>
    <row r="3007" spans="1:3" x14ac:dyDescent="0.25">
      <c r="A3007">
        <v>13786</v>
      </c>
      <c r="B3007">
        <v>421</v>
      </c>
      <c r="C3007" t="str">
        <f>VLOOKUP(Table_ExternalData_16[[#This Row],[ManufacturerId]],Blagovna!A:B,2,0)</f>
        <v>Delock</v>
      </c>
    </row>
    <row r="3008" spans="1:3" x14ac:dyDescent="0.25">
      <c r="A3008">
        <v>13787</v>
      </c>
      <c r="B3008">
        <v>409</v>
      </c>
      <c r="C3008" t="str">
        <f>VLOOKUP(Table_ExternalData_16[[#This Row],[ManufacturerId]],Blagovna!A:B,2,0)</f>
        <v>Bachmann</v>
      </c>
    </row>
    <row r="3009" spans="1:3" x14ac:dyDescent="0.25">
      <c r="A3009">
        <v>13789</v>
      </c>
      <c r="B3009">
        <v>409</v>
      </c>
      <c r="C3009" t="str">
        <f>VLOOKUP(Table_ExternalData_16[[#This Row],[ManufacturerId]],Blagovna!A:B,2,0)</f>
        <v>Bachmann</v>
      </c>
    </row>
    <row r="3010" spans="1:3" x14ac:dyDescent="0.25">
      <c r="A3010">
        <v>13790</v>
      </c>
      <c r="B3010">
        <v>409</v>
      </c>
      <c r="C3010" t="str">
        <f>VLOOKUP(Table_ExternalData_16[[#This Row],[ManufacturerId]],Blagovna!A:B,2,0)</f>
        <v>Bachmann</v>
      </c>
    </row>
    <row r="3011" spans="1:3" x14ac:dyDescent="0.25">
      <c r="A3011">
        <v>13791</v>
      </c>
      <c r="B3011">
        <v>409</v>
      </c>
      <c r="C3011" t="str">
        <f>VLOOKUP(Table_ExternalData_16[[#This Row],[ManufacturerId]],Blagovna!A:B,2,0)</f>
        <v>Bachmann</v>
      </c>
    </row>
    <row r="3012" spans="1:3" x14ac:dyDescent="0.25">
      <c r="A3012">
        <v>13795</v>
      </c>
      <c r="B3012">
        <v>422</v>
      </c>
      <c r="C3012" t="str">
        <f>VLOOKUP(Table_ExternalData_16[[#This Row],[ManufacturerId]],Blagovna!A:B,2,0)</f>
        <v>Digitus</v>
      </c>
    </row>
    <row r="3013" spans="1:3" x14ac:dyDescent="0.25">
      <c r="A3013">
        <v>13798</v>
      </c>
      <c r="B3013">
        <v>421</v>
      </c>
      <c r="C3013" t="str">
        <f>VLOOKUP(Table_ExternalData_16[[#This Row],[ManufacturerId]],Blagovna!A:B,2,0)</f>
        <v>Delock</v>
      </c>
    </row>
    <row r="3014" spans="1:3" x14ac:dyDescent="0.25">
      <c r="A3014">
        <v>13805</v>
      </c>
      <c r="B3014">
        <v>421</v>
      </c>
      <c r="C3014" t="str">
        <f>VLOOKUP(Table_ExternalData_16[[#This Row],[ManufacturerId]],Blagovna!A:B,2,0)</f>
        <v>Delock</v>
      </c>
    </row>
    <row r="3015" spans="1:3" x14ac:dyDescent="0.25">
      <c r="A3015">
        <v>13811</v>
      </c>
      <c r="B3015">
        <v>421</v>
      </c>
      <c r="C3015" t="str">
        <f>VLOOKUP(Table_ExternalData_16[[#This Row],[ManufacturerId]],Blagovna!A:B,2,0)</f>
        <v>Delock</v>
      </c>
    </row>
    <row r="3016" spans="1:3" x14ac:dyDescent="0.25">
      <c r="A3016">
        <v>13812</v>
      </c>
      <c r="B3016">
        <v>421</v>
      </c>
      <c r="C3016" t="str">
        <f>VLOOKUP(Table_ExternalData_16[[#This Row],[ManufacturerId]],Blagovna!A:B,2,0)</f>
        <v>Delock</v>
      </c>
    </row>
    <row r="3017" spans="1:3" x14ac:dyDescent="0.25">
      <c r="A3017">
        <v>13813</v>
      </c>
      <c r="B3017">
        <v>421</v>
      </c>
      <c r="C3017" t="str">
        <f>VLOOKUP(Table_ExternalData_16[[#This Row],[ManufacturerId]],Blagovna!A:B,2,0)</f>
        <v>Delock</v>
      </c>
    </row>
    <row r="3018" spans="1:3" x14ac:dyDescent="0.25">
      <c r="A3018">
        <v>13814</v>
      </c>
      <c r="B3018">
        <v>421</v>
      </c>
      <c r="C3018" t="str">
        <f>VLOOKUP(Table_ExternalData_16[[#This Row],[ManufacturerId]],Blagovna!A:B,2,0)</f>
        <v>Delock</v>
      </c>
    </row>
    <row r="3019" spans="1:3" x14ac:dyDescent="0.25">
      <c r="A3019">
        <v>13816</v>
      </c>
      <c r="B3019">
        <v>425</v>
      </c>
      <c r="C3019" t="str">
        <f>VLOOKUP(Table_ExternalData_16[[#This Row],[ManufacturerId]],Blagovna!A:B,2,0)</f>
        <v>EFB</v>
      </c>
    </row>
    <row r="3020" spans="1:3" x14ac:dyDescent="0.25">
      <c r="A3020">
        <v>13818</v>
      </c>
      <c r="B3020">
        <v>421</v>
      </c>
      <c r="C3020" t="str">
        <f>VLOOKUP(Table_ExternalData_16[[#This Row],[ManufacturerId]],Blagovna!A:B,2,0)</f>
        <v>Delock</v>
      </c>
    </row>
    <row r="3021" spans="1:3" x14ac:dyDescent="0.25">
      <c r="A3021">
        <v>13820</v>
      </c>
      <c r="B3021">
        <v>428</v>
      </c>
      <c r="C3021" t="str">
        <f>VLOOKUP(Table_ExternalData_16[[#This Row],[ManufacturerId]],Blagovna!A:B,2,0)</f>
        <v>Fantec</v>
      </c>
    </row>
    <row r="3022" spans="1:3" x14ac:dyDescent="0.25">
      <c r="A3022">
        <v>13821</v>
      </c>
      <c r="B3022">
        <v>428</v>
      </c>
      <c r="C3022" t="str">
        <f>VLOOKUP(Table_ExternalData_16[[#This Row],[ManufacturerId]],Blagovna!A:B,2,0)</f>
        <v>Fantec</v>
      </c>
    </row>
    <row r="3023" spans="1:3" x14ac:dyDescent="0.25">
      <c r="A3023">
        <v>13822</v>
      </c>
      <c r="B3023">
        <v>428</v>
      </c>
      <c r="C3023" t="str">
        <f>VLOOKUP(Table_ExternalData_16[[#This Row],[ManufacturerId]],Blagovna!A:B,2,0)</f>
        <v>Fantec</v>
      </c>
    </row>
    <row r="3024" spans="1:3" x14ac:dyDescent="0.25">
      <c r="A3024">
        <v>13823</v>
      </c>
      <c r="B3024">
        <v>428</v>
      </c>
      <c r="C3024" t="str">
        <f>VLOOKUP(Table_ExternalData_16[[#This Row],[ManufacturerId]],Blagovna!A:B,2,0)</f>
        <v>Fantec</v>
      </c>
    </row>
    <row r="3025" spans="1:3" x14ac:dyDescent="0.25">
      <c r="A3025">
        <v>13827</v>
      </c>
      <c r="B3025">
        <v>428</v>
      </c>
      <c r="C3025" t="str">
        <f>VLOOKUP(Table_ExternalData_16[[#This Row],[ManufacturerId]],Blagovna!A:B,2,0)</f>
        <v>Fantec</v>
      </c>
    </row>
    <row r="3026" spans="1:3" x14ac:dyDescent="0.25">
      <c r="A3026">
        <v>13828</v>
      </c>
      <c r="B3026">
        <v>428</v>
      </c>
      <c r="C3026" t="str">
        <f>VLOOKUP(Table_ExternalData_16[[#This Row],[ManufacturerId]],Blagovna!A:B,2,0)</f>
        <v>Fantec</v>
      </c>
    </row>
    <row r="3027" spans="1:3" x14ac:dyDescent="0.25">
      <c r="A3027">
        <v>13829</v>
      </c>
      <c r="B3027">
        <v>428</v>
      </c>
      <c r="C3027" t="str">
        <f>VLOOKUP(Table_ExternalData_16[[#This Row],[ManufacturerId]],Blagovna!A:B,2,0)</f>
        <v>Fantec</v>
      </c>
    </row>
    <row r="3028" spans="1:3" x14ac:dyDescent="0.25">
      <c r="A3028">
        <v>13830</v>
      </c>
      <c r="B3028">
        <v>455</v>
      </c>
      <c r="C3028" t="str">
        <f>VLOOKUP(Table_ExternalData_16[[#This Row],[ManufacturerId]],Blagovna!A:B,2,0)</f>
        <v>Mikrotik</v>
      </c>
    </row>
    <row r="3029" spans="1:3" x14ac:dyDescent="0.25">
      <c r="A3029">
        <v>13831</v>
      </c>
      <c r="B3029">
        <v>455</v>
      </c>
      <c r="C3029" t="str">
        <f>VLOOKUP(Table_ExternalData_16[[#This Row],[ManufacturerId]],Blagovna!A:B,2,0)</f>
        <v>Mikrotik</v>
      </c>
    </row>
    <row r="3030" spans="1:3" x14ac:dyDescent="0.25">
      <c r="A3030">
        <v>13832</v>
      </c>
      <c r="B3030">
        <v>421</v>
      </c>
      <c r="C3030" t="str">
        <f>VLOOKUP(Table_ExternalData_16[[#This Row],[ManufacturerId]],Blagovna!A:B,2,0)</f>
        <v>Delock</v>
      </c>
    </row>
    <row r="3031" spans="1:3" x14ac:dyDescent="0.25">
      <c r="A3031">
        <v>13833</v>
      </c>
      <c r="B3031">
        <v>422</v>
      </c>
      <c r="C3031" t="str">
        <f>VLOOKUP(Table_ExternalData_16[[#This Row],[ManufacturerId]],Blagovna!A:B,2,0)</f>
        <v>Digitus</v>
      </c>
    </row>
    <row r="3032" spans="1:3" x14ac:dyDescent="0.25">
      <c r="A3032">
        <v>13836</v>
      </c>
      <c r="B3032">
        <v>421</v>
      </c>
      <c r="C3032" t="str">
        <f>VLOOKUP(Table_ExternalData_16[[#This Row],[ManufacturerId]],Blagovna!A:B,2,0)</f>
        <v>Delock</v>
      </c>
    </row>
    <row r="3033" spans="1:3" x14ac:dyDescent="0.25">
      <c r="A3033">
        <v>13837</v>
      </c>
      <c r="B3033">
        <v>455</v>
      </c>
      <c r="C3033" t="str">
        <f>VLOOKUP(Table_ExternalData_16[[#This Row],[ManufacturerId]],Blagovna!A:B,2,0)</f>
        <v>Mikrotik</v>
      </c>
    </row>
    <row r="3034" spans="1:3" x14ac:dyDescent="0.25">
      <c r="A3034">
        <v>13838</v>
      </c>
      <c r="B3034">
        <v>449</v>
      </c>
      <c r="C3034" t="str">
        <f>VLOOKUP(Table_ExternalData_16[[#This Row],[ManufacturerId]],Blagovna!A:B,2,0)</f>
        <v>Logitech</v>
      </c>
    </row>
    <row r="3035" spans="1:3" x14ac:dyDescent="0.25">
      <c r="A3035">
        <v>13839</v>
      </c>
      <c r="B3035">
        <v>422</v>
      </c>
      <c r="C3035" t="str">
        <f>VLOOKUP(Table_ExternalData_16[[#This Row],[ManufacturerId]],Blagovna!A:B,2,0)</f>
        <v>Digitus</v>
      </c>
    </row>
    <row r="3036" spans="1:3" x14ac:dyDescent="0.25">
      <c r="A3036">
        <v>13840</v>
      </c>
      <c r="B3036">
        <v>484</v>
      </c>
      <c r="C3036" t="str">
        <f>VLOOKUP(Table_ExternalData_16[[#This Row],[ManufacturerId]],Blagovna!A:B,2,0)</f>
        <v>Triton</v>
      </c>
    </row>
    <row r="3037" spans="1:3" x14ac:dyDescent="0.25">
      <c r="A3037">
        <v>13842</v>
      </c>
      <c r="B3037">
        <v>431</v>
      </c>
      <c r="C3037" t="str">
        <f>VLOOKUP(Table_ExternalData_16[[#This Row],[ManufacturerId]],Blagovna!A:B,2,0)</f>
        <v>Gembird</v>
      </c>
    </row>
    <row r="3038" spans="1:3" x14ac:dyDescent="0.25">
      <c r="A3038">
        <v>13844</v>
      </c>
      <c r="B3038">
        <v>422</v>
      </c>
      <c r="C3038" t="str">
        <f>VLOOKUP(Table_ExternalData_16[[#This Row],[ManufacturerId]],Blagovna!A:B,2,0)</f>
        <v>Digitus</v>
      </c>
    </row>
    <row r="3039" spans="1:3" x14ac:dyDescent="0.25">
      <c r="A3039">
        <v>13845</v>
      </c>
      <c r="B3039">
        <v>487</v>
      </c>
      <c r="C3039" t="str">
        <f>VLOOKUP(Table_ExternalData_16[[#This Row],[ManufacturerId]],Blagovna!A:B,2,0)</f>
        <v>WD</v>
      </c>
    </row>
    <row r="3040" spans="1:3" x14ac:dyDescent="0.25">
      <c r="A3040">
        <v>13846</v>
      </c>
      <c r="B3040">
        <v>488</v>
      </c>
      <c r="C3040" t="str">
        <f>VLOOKUP(Table_ExternalData_16[[#This Row],[ManufacturerId]],Blagovna!A:B,2,0)</f>
        <v>White Shark</v>
      </c>
    </row>
    <row r="3041" spans="1:3" x14ac:dyDescent="0.25">
      <c r="A3041">
        <v>13847</v>
      </c>
      <c r="B3041">
        <v>488</v>
      </c>
      <c r="C3041" t="str">
        <f>VLOOKUP(Table_ExternalData_16[[#This Row],[ManufacturerId]],Blagovna!A:B,2,0)</f>
        <v>White Shark</v>
      </c>
    </row>
    <row r="3042" spans="1:3" x14ac:dyDescent="0.25">
      <c r="A3042">
        <v>13848</v>
      </c>
      <c r="B3042">
        <v>480</v>
      </c>
      <c r="C3042" t="str">
        <f>VLOOKUP(Table_ExternalData_16[[#This Row],[ManufacturerId]],Blagovna!A:B,2,0)</f>
        <v>Tons</v>
      </c>
    </row>
    <row r="3043" spans="1:3" x14ac:dyDescent="0.25">
      <c r="A3043">
        <v>13849</v>
      </c>
      <c r="B3043">
        <v>446</v>
      </c>
      <c r="C3043" t="str">
        <f>VLOOKUP(Table_ExternalData_16[[#This Row],[ManufacturerId]],Blagovna!A:B,2,0)</f>
        <v>Leviton</v>
      </c>
    </row>
    <row r="3044" spans="1:3" x14ac:dyDescent="0.25">
      <c r="A3044">
        <v>13850</v>
      </c>
      <c r="B3044">
        <v>446</v>
      </c>
      <c r="C3044" t="str">
        <f>VLOOKUP(Table_ExternalData_16[[#This Row],[ManufacturerId]],Blagovna!A:B,2,0)</f>
        <v>Leviton</v>
      </c>
    </row>
    <row r="3045" spans="1:3" x14ac:dyDescent="0.25">
      <c r="A3045">
        <v>13851</v>
      </c>
      <c r="B3045">
        <v>446</v>
      </c>
      <c r="C3045" t="str">
        <f>VLOOKUP(Table_ExternalData_16[[#This Row],[ManufacturerId]],Blagovna!A:B,2,0)</f>
        <v>Leviton</v>
      </c>
    </row>
    <row r="3046" spans="1:3" x14ac:dyDescent="0.25">
      <c r="A3046">
        <v>13852</v>
      </c>
      <c r="B3046">
        <v>446</v>
      </c>
      <c r="C3046" t="str">
        <f>VLOOKUP(Table_ExternalData_16[[#This Row],[ManufacturerId]],Blagovna!A:B,2,0)</f>
        <v>Leviton</v>
      </c>
    </row>
    <row r="3047" spans="1:3" x14ac:dyDescent="0.25">
      <c r="A3047">
        <v>13853</v>
      </c>
      <c r="B3047">
        <v>421</v>
      </c>
      <c r="C3047" t="str">
        <f>VLOOKUP(Table_ExternalData_16[[#This Row],[ManufacturerId]],Blagovna!A:B,2,0)</f>
        <v>Delock</v>
      </c>
    </row>
    <row r="3048" spans="1:3" x14ac:dyDescent="0.25">
      <c r="A3048">
        <v>13855</v>
      </c>
      <c r="B3048">
        <v>409</v>
      </c>
      <c r="C3048" t="str">
        <f>VLOOKUP(Table_ExternalData_16[[#This Row],[ManufacturerId]],Blagovna!A:B,2,0)</f>
        <v>Bachmann</v>
      </c>
    </row>
    <row r="3049" spans="1:3" x14ac:dyDescent="0.25">
      <c r="A3049">
        <v>13856</v>
      </c>
      <c r="B3049">
        <v>425</v>
      </c>
      <c r="C3049" t="str">
        <f>VLOOKUP(Table_ExternalData_16[[#This Row],[ManufacturerId]],Blagovna!A:B,2,0)</f>
        <v>EFB</v>
      </c>
    </row>
    <row r="3050" spans="1:3" x14ac:dyDescent="0.25">
      <c r="A3050">
        <v>13858</v>
      </c>
      <c r="B3050">
        <v>424</v>
      </c>
      <c r="C3050" t="str">
        <f>VLOOKUP(Table_ExternalData_16[[#This Row],[ManufacturerId]],Blagovna!A:B,2,0)</f>
        <v>Ednet</v>
      </c>
    </row>
    <row r="3051" spans="1:3" x14ac:dyDescent="0.25">
      <c r="A3051">
        <v>13859</v>
      </c>
      <c r="B3051">
        <v>421</v>
      </c>
      <c r="C3051" t="str">
        <f>VLOOKUP(Table_ExternalData_16[[#This Row],[ManufacturerId]],Blagovna!A:B,2,0)</f>
        <v>Delock</v>
      </c>
    </row>
    <row r="3052" spans="1:3" x14ac:dyDescent="0.25">
      <c r="A3052">
        <v>13861</v>
      </c>
      <c r="B3052">
        <v>421</v>
      </c>
      <c r="C3052" t="str">
        <f>VLOOKUP(Table_ExternalData_16[[#This Row],[ManufacturerId]],Blagovna!A:B,2,0)</f>
        <v>Delock</v>
      </c>
    </row>
    <row r="3053" spans="1:3" x14ac:dyDescent="0.25">
      <c r="A3053">
        <v>13862</v>
      </c>
      <c r="B3053">
        <v>421</v>
      </c>
      <c r="C3053" t="str">
        <f>VLOOKUP(Table_ExternalData_16[[#This Row],[ManufacturerId]],Blagovna!A:B,2,0)</f>
        <v>Delock</v>
      </c>
    </row>
    <row r="3054" spans="1:3" x14ac:dyDescent="0.25">
      <c r="A3054">
        <v>13863</v>
      </c>
      <c r="B3054">
        <v>421</v>
      </c>
      <c r="C3054" t="str">
        <f>VLOOKUP(Table_ExternalData_16[[#This Row],[ManufacturerId]],Blagovna!A:B,2,0)</f>
        <v>Delock</v>
      </c>
    </row>
    <row r="3055" spans="1:3" x14ac:dyDescent="0.25">
      <c r="A3055">
        <v>13864</v>
      </c>
      <c r="B3055">
        <v>422</v>
      </c>
      <c r="C3055" t="str">
        <f>VLOOKUP(Table_ExternalData_16[[#This Row],[ManufacturerId]],Blagovna!A:B,2,0)</f>
        <v>Digitus</v>
      </c>
    </row>
    <row r="3056" spans="1:3" x14ac:dyDescent="0.25">
      <c r="A3056">
        <v>13865</v>
      </c>
      <c r="B3056">
        <v>422</v>
      </c>
      <c r="C3056" t="str">
        <f>VLOOKUP(Table_ExternalData_16[[#This Row],[ManufacturerId]],Blagovna!A:B,2,0)</f>
        <v>Digitus</v>
      </c>
    </row>
    <row r="3057" spans="1:3" x14ac:dyDescent="0.25">
      <c r="A3057">
        <v>13866</v>
      </c>
      <c r="B3057">
        <v>422</v>
      </c>
      <c r="C3057" t="str">
        <f>VLOOKUP(Table_ExternalData_16[[#This Row],[ManufacturerId]],Blagovna!A:B,2,0)</f>
        <v>Digitus</v>
      </c>
    </row>
    <row r="3058" spans="1:3" x14ac:dyDescent="0.25">
      <c r="A3058">
        <v>13867</v>
      </c>
      <c r="B3058">
        <v>487</v>
      </c>
      <c r="C3058" t="str">
        <f>VLOOKUP(Table_ExternalData_16[[#This Row],[ManufacturerId]],Blagovna!A:B,2,0)</f>
        <v>WD</v>
      </c>
    </row>
    <row r="3059" spans="1:3" x14ac:dyDescent="0.25">
      <c r="A3059">
        <v>13868</v>
      </c>
      <c r="B3059">
        <v>408</v>
      </c>
      <c r="C3059" t="str">
        <f>VLOOKUP(Table_ExternalData_16[[#This Row],[ManufacturerId]],Blagovna!A:B,2,0)</f>
        <v>Aten</v>
      </c>
    </row>
    <row r="3060" spans="1:3" x14ac:dyDescent="0.25">
      <c r="A3060">
        <v>13869</v>
      </c>
      <c r="B3060">
        <v>421</v>
      </c>
      <c r="C3060" t="str">
        <f>VLOOKUP(Table_ExternalData_16[[#This Row],[ManufacturerId]],Blagovna!A:B,2,0)</f>
        <v>Delock</v>
      </c>
    </row>
    <row r="3061" spans="1:3" x14ac:dyDescent="0.25">
      <c r="A3061">
        <v>13870</v>
      </c>
      <c r="B3061">
        <v>408</v>
      </c>
      <c r="C3061" t="str">
        <f>VLOOKUP(Table_ExternalData_16[[#This Row],[ManufacturerId]],Blagovna!A:B,2,0)</f>
        <v>Aten</v>
      </c>
    </row>
    <row r="3062" spans="1:3" x14ac:dyDescent="0.25">
      <c r="A3062">
        <v>13871</v>
      </c>
      <c r="B3062">
        <v>408</v>
      </c>
      <c r="C3062" t="str">
        <f>VLOOKUP(Table_ExternalData_16[[#This Row],[ManufacturerId]],Blagovna!A:B,2,0)</f>
        <v>Aten</v>
      </c>
    </row>
    <row r="3063" spans="1:3" x14ac:dyDescent="0.25">
      <c r="A3063">
        <v>13873</v>
      </c>
      <c r="B3063">
        <v>433</v>
      </c>
      <c r="C3063" t="str">
        <f>VLOOKUP(Table_ExternalData_16[[#This Row],[ManufacturerId]],Blagovna!A:B,2,0)</f>
        <v>GP</v>
      </c>
    </row>
    <row r="3064" spans="1:3" x14ac:dyDescent="0.25">
      <c r="A3064">
        <v>13874</v>
      </c>
      <c r="B3064">
        <v>468</v>
      </c>
      <c r="C3064" t="str">
        <f>VLOOKUP(Table_ExternalData_16[[#This Row],[ManufacturerId]],Blagovna!A:B,2,0)</f>
        <v>SBOX</v>
      </c>
    </row>
    <row r="3065" spans="1:3" x14ac:dyDescent="0.25">
      <c r="A3065">
        <v>13875</v>
      </c>
      <c r="B3065">
        <v>421</v>
      </c>
      <c r="C3065" t="str">
        <f>VLOOKUP(Table_ExternalData_16[[#This Row],[ManufacturerId]],Blagovna!A:B,2,0)</f>
        <v>Delock</v>
      </c>
    </row>
    <row r="3066" spans="1:3" x14ac:dyDescent="0.25">
      <c r="A3066">
        <v>13877</v>
      </c>
      <c r="B3066">
        <v>468</v>
      </c>
      <c r="C3066" t="str">
        <f>VLOOKUP(Table_ExternalData_16[[#This Row],[ManufacturerId]],Blagovna!A:B,2,0)</f>
        <v>SBOX</v>
      </c>
    </row>
    <row r="3067" spans="1:3" x14ac:dyDescent="0.25">
      <c r="A3067">
        <v>13879</v>
      </c>
      <c r="B3067">
        <v>421</v>
      </c>
      <c r="C3067" t="str">
        <f>VLOOKUP(Table_ExternalData_16[[#This Row],[ManufacturerId]],Blagovna!A:B,2,0)</f>
        <v>Delock</v>
      </c>
    </row>
    <row r="3068" spans="1:3" x14ac:dyDescent="0.25">
      <c r="A3068">
        <v>13880</v>
      </c>
      <c r="B3068">
        <v>421</v>
      </c>
      <c r="C3068" t="str">
        <f>VLOOKUP(Table_ExternalData_16[[#This Row],[ManufacturerId]],Blagovna!A:B,2,0)</f>
        <v>Delock</v>
      </c>
    </row>
    <row r="3069" spans="1:3" x14ac:dyDescent="0.25">
      <c r="A3069">
        <v>13881</v>
      </c>
      <c r="B3069">
        <v>422</v>
      </c>
      <c r="C3069" t="str">
        <f>VLOOKUP(Table_ExternalData_16[[#This Row],[ManufacturerId]],Blagovna!A:B,2,0)</f>
        <v>Digitus</v>
      </c>
    </row>
    <row r="3070" spans="1:3" x14ac:dyDescent="0.25">
      <c r="A3070">
        <v>13883</v>
      </c>
      <c r="B3070">
        <v>422</v>
      </c>
      <c r="C3070" t="str">
        <f>VLOOKUP(Table_ExternalData_16[[#This Row],[ManufacturerId]],Blagovna!A:B,2,0)</f>
        <v>Digitus</v>
      </c>
    </row>
    <row r="3071" spans="1:3" x14ac:dyDescent="0.25">
      <c r="A3071">
        <v>13889</v>
      </c>
      <c r="B3071">
        <v>422</v>
      </c>
      <c r="C3071" t="str">
        <f>VLOOKUP(Table_ExternalData_16[[#This Row],[ManufacturerId]],Blagovna!A:B,2,0)</f>
        <v>Digitus</v>
      </c>
    </row>
    <row r="3072" spans="1:3" x14ac:dyDescent="0.25">
      <c r="A3072">
        <v>13890</v>
      </c>
      <c r="B3072">
        <v>446</v>
      </c>
      <c r="C3072" t="str">
        <f>VLOOKUP(Table_ExternalData_16[[#This Row],[ManufacturerId]],Blagovna!A:B,2,0)</f>
        <v>Leviton</v>
      </c>
    </row>
    <row r="3073" spans="1:3" x14ac:dyDescent="0.25">
      <c r="A3073">
        <v>13891</v>
      </c>
      <c r="B3073">
        <v>421</v>
      </c>
      <c r="C3073" t="str">
        <f>VLOOKUP(Table_ExternalData_16[[#This Row],[ManufacturerId]],Blagovna!A:B,2,0)</f>
        <v>Delock</v>
      </c>
    </row>
    <row r="3074" spans="1:3" x14ac:dyDescent="0.25">
      <c r="A3074">
        <v>13892</v>
      </c>
      <c r="B3074">
        <v>421</v>
      </c>
      <c r="C3074" t="str">
        <f>VLOOKUP(Table_ExternalData_16[[#This Row],[ManufacturerId]],Blagovna!A:B,2,0)</f>
        <v>Delock</v>
      </c>
    </row>
    <row r="3075" spans="1:3" x14ac:dyDescent="0.25">
      <c r="A3075">
        <v>13893</v>
      </c>
      <c r="B3075">
        <v>422</v>
      </c>
      <c r="C3075" t="str">
        <f>VLOOKUP(Table_ExternalData_16[[#This Row],[ManufacturerId]],Blagovna!A:B,2,0)</f>
        <v>Digitus</v>
      </c>
    </row>
    <row r="3076" spans="1:3" x14ac:dyDescent="0.25">
      <c r="A3076">
        <v>13894</v>
      </c>
      <c r="B3076">
        <v>422</v>
      </c>
      <c r="C3076" t="str">
        <f>VLOOKUP(Table_ExternalData_16[[#This Row],[ManufacturerId]],Blagovna!A:B,2,0)</f>
        <v>Digitus</v>
      </c>
    </row>
    <row r="3077" spans="1:3" x14ac:dyDescent="0.25">
      <c r="A3077">
        <v>13895</v>
      </c>
      <c r="B3077">
        <v>421</v>
      </c>
      <c r="C3077" t="str">
        <f>VLOOKUP(Table_ExternalData_16[[#This Row],[ManufacturerId]],Blagovna!A:B,2,0)</f>
        <v>Delock</v>
      </c>
    </row>
    <row r="3078" spans="1:3" x14ac:dyDescent="0.25">
      <c r="A3078">
        <v>13896</v>
      </c>
      <c r="B3078">
        <v>421</v>
      </c>
      <c r="C3078" t="str">
        <f>VLOOKUP(Table_ExternalData_16[[#This Row],[ManufacturerId]],Blagovna!A:B,2,0)</f>
        <v>Delock</v>
      </c>
    </row>
    <row r="3079" spans="1:3" x14ac:dyDescent="0.25">
      <c r="A3079">
        <v>13897</v>
      </c>
      <c r="B3079">
        <v>421</v>
      </c>
      <c r="C3079" t="str">
        <f>VLOOKUP(Table_ExternalData_16[[#This Row],[ManufacturerId]],Blagovna!A:B,2,0)</f>
        <v>Delock</v>
      </c>
    </row>
    <row r="3080" spans="1:3" x14ac:dyDescent="0.25">
      <c r="A3080">
        <v>13898</v>
      </c>
      <c r="B3080">
        <v>421</v>
      </c>
      <c r="C3080" t="str">
        <f>VLOOKUP(Table_ExternalData_16[[#This Row],[ManufacturerId]],Blagovna!A:B,2,0)</f>
        <v>Delock</v>
      </c>
    </row>
    <row r="3081" spans="1:3" x14ac:dyDescent="0.25">
      <c r="A3081">
        <v>13899</v>
      </c>
      <c r="B3081">
        <v>488</v>
      </c>
      <c r="C3081" t="str">
        <f>VLOOKUP(Table_ExternalData_16[[#This Row],[ManufacturerId]],Blagovna!A:B,2,0)</f>
        <v>White Shark</v>
      </c>
    </row>
    <row r="3082" spans="1:3" x14ac:dyDescent="0.25">
      <c r="A3082">
        <v>13901</v>
      </c>
      <c r="B3082">
        <v>476</v>
      </c>
      <c r="C3082" t="str">
        <f>VLOOKUP(Table_ExternalData_16[[#This Row],[ManufacturerId]],Blagovna!A:B,2,0)</f>
        <v>Synology</v>
      </c>
    </row>
    <row r="3083" spans="1:3" x14ac:dyDescent="0.25">
      <c r="A3083">
        <v>13903</v>
      </c>
      <c r="B3083">
        <v>421</v>
      </c>
      <c r="C3083" t="str">
        <f>VLOOKUP(Table_ExternalData_16[[#This Row],[ManufacturerId]],Blagovna!A:B,2,0)</f>
        <v>Delock</v>
      </c>
    </row>
    <row r="3084" spans="1:3" x14ac:dyDescent="0.25">
      <c r="A3084">
        <v>13904</v>
      </c>
      <c r="B3084">
        <v>421</v>
      </c>
      <c r="C3084" t="str">
        <f>VLOOKUP(Table_ExternalData_16[[#This Row],[ManufacturerId]],Blagovna!A:B,2,0)</f>
        <v>Delock</v>
      </c>
    </row>
    <row r="3085" spans="1:3" x14ac:dyDescent="0.25">
      <c r="A3085">
        <v>13905</v>
      </c>
      <c r="B3085">
        <v>421</v>
      </c>
      <c r="C3085" t="str">
        <f>VLOOKUP(Table_ExternalData_16[[#This Row],[ManufacturerId]],Blagovna!A:B,2,0)</f>
        <v>Delock</v>
      </c>
    </row>
    <row r="3086" spans="1:3" x14ac:dyDescent="0.25">
      <c r="A3086">
        <v>13906</v>
      </c>
      <c r="B3086">
        <v>421</v>
      </c>
      <c r="C3086" t="str">
        <f>VLOOKUP(Table_ExternalData_16[[#This Row],[ManufacturerId]],Blagovna!A:B,2,0)</f>
        <v>Delock</v>
      </c>
    </row>
    <row r="3087" spans="1:3" x14ac:dyDescent="0.25">
      <c r="A3087">
        <v>13907</v>
      </c>
      <c r="B3087">
        <v>421</v>
      </c>
      <c r="C3087" t="str">
        <f>VLOOKUP(Table_ExternalData_16[[#This Row],[ManufacturerId]],Blagovna!A:B,2,0)</f>
        <v>Delock</v>
      </c>
    </row>
    <row r="3088" spans="1:3" x14ac:dyDescent="0.25">
      <c r="A3088">
        <v>13908</v>
      </c>
      <c r="B3088">
        <v>421</v>
      </c>
      <c r="C3088" t="str">
        <f>VLOOKUP(Table_ExternalData_16[[#This Row],[ManufacturerId]],Blagovna!A:B,2,0)</f>
        <v>Delock</v>
      </c>
    </row>
    <row r="3089" spans="1:3" x14ac:dyDescent="0.25">
      <c r="A3089">
        <v>13909</v>
      </c>
      <c r="B3089">
        <v>421</v>
      </c>
      <c r="C3089" t="str">
        <f>VLOOKUP(Table_ExternalData_16[[#This Row],[ManufacturerId]],Blagovna!A:B,2,0)</f>
        <v>Delock</v>
      </c>
    </row>
    <row r="3090" spans="1:3" x14ac:dyDescent="0.25">
      <c r="A3090">
        <v>13910</v>
      </c>
      <c r="B3090">
        <v>421</v>
      </c>
      <c r="C3090" t="str">
        <f>VLOOKUP(Table_ExternalData_16[[#This Row],[ManufacturerId]],Blagovna!A:B,2,0)</f>
        <v>Delock</v>
      </c>
    </row>
    <row r="3091" spans="1:3" x14ac:dyDescent="0.25">
      <c r="A3091">
        <v>13911</v>
      </c>
      <c r="B3091">
        <v>421</v>
      </c>
      <c r="C3091" t="str">
        <f>VLOOKUP(Table_ExternalData_16[[#This Row],[ManufacturerId]],Blagovna!A:B,2,0)</f>
        <v>Delock</v>
      </c>
    </row>
    <row r="3092" spans="1:3" x14ac:dyDescent="0.25">
      <c r="A3092">
        <v>13912</v>
      </c>
      <c r="B3092">
        <v>421</v>
      </c>
      <c r="C3092" t="str">
        <f>VLOOKUP(Table_ExternalData_16[[#This Row],[ManufacturerId]],Blagovna!A:B,2,0)</f>
        <v>Delock</v>
      </c>
    </row>
    <row r="3093" spans="1:3" x14ac:dyDescent="0.25">
      <c r="A3093">
        <v>13913</v>
      </c>
      <c r="B3093">
        <v>421</v>
      </c>
      <c r="C3093" t="str">
        <f>VLOOKUP(Table_ExternalData_16[[#This Row],[ManufacturerId]],Blagovna!A:B,2,0)</f>
        <v>Delock</v>
      </c>
    </row>
    <row r="3094" spans="1:3" x14ac:dyDescent="0.25">
      <c r="A3094">
        <v>13917</v>
      </c>
      <c r="B3094">
        <v>718</v>
      </c>
      <c r="C3094" t="str">
        <f>VLOOKUP(Table_ExternalData_16[[#This Row],[ManufacturerId]],Blagovna!A:B,2,0)</f>
        <v>Sennheiser</v>
      </c>
    </row>
    <row r="3095" spans="1:3" x14ac:dyDescent="0.25">
      <c r="A3095">
        <v>13919</v>
      </c>
      <c r="B3095">
        <v>485</v>
      </c>
      <c r="C3095" t="str">
        <f>VLOOKUP(Table_ExternalData_16[[#This Row],[ManufacturerId]],Blagovna!A:B,2,0)</f>
        <v>UBIQUITI</v>
      </c>
    </row>
    <row r="3096" spans="1:3" x14ac:dyDescent="0.25">
      <c r="A3096">
        <v>13920</v>
      </c>
      <c r="B3096">
        <v>449</v>
      </c>
      <c r="C3096" t="str">
        <f>VLOOKUP(Table_ExternalData_16[[#This Row],[ManufacturerId]],Blagovna!A:B,2,0)</f>
        <v>Logitech</v>
      </c>
    </row>
    <row r="3097" spans="1:3" x14ac:dyDescent="0.25">
      <c r="A3097">
        <v>13921</v>
      </c>
      <c r="B3097">
        <v>409</v>
      </c>
      <c r="C3097" t="str">
        <f>VLOOKUP(Table_ExternalData_16[[#This Row],[ManufacturerId]],Blagovna!A:B,2,0)</f>
        <v>Bachmann</v>
      </c>
    </row>
    <row r="3098" spans="1:3" x14ac:dyDescent="0.25">
      <c r="A3098">
        <v>13922</v>
      </c>
      <c r="B3098">
        <v>442</v>
      </c>
      <c r="C3098" t="str">
        <f>VLOOKUP(Table_ExternalData_16[[#This Row],[ManufacturerId]],Blagovna!A:B,2,0)</f>
        <v>KELine</v>
      </c>
    </row>
    <row r="3099" spans="1:3" x14ac:dyDescent="0.25">
      <c r="A3099">
        <v>13923</v>
      </c>
      <c r="B3099">
        <v>468</v>
      </c>
      <c r="C3099" t="str">
        <f>VLOOKUP(Table_ExternalData_16[[#This Row],[ManufacturerId]],Blagovna!A:B,2,0)</f>
        <v>SBOX</v>
      </c>
    </row>
    <row r="3100" spans="1:3" x14ac:dyDescent="0.25">
      <c r="A3100">
        <v>13924</v>
      </c>
      <c r="B3100">
        <v>422</v>
      </c>
      <c r="C3100" t="str">
        <f>VLOOKUP(Table_ExternalData_16[[#This Row],[ManufacturerId]],Blagovna!A:B,2,0)</f>
        <v>Digitus</v>
      </c>
    </row>
    <row r="3101" spans="1:3" x14ac:dyDescent="0.25">
      <c r="A3101">
        <v>13925</v>
      </c>
      <c r="B3101">
        <v>422</v>
      </c>
      <c r="C3101" t="str">
        <f>VLOOKUP(Table_ExternalData_16[[#This Row],[ManufacturerId]],Blagovna!A:B,2,0)</f>
        <v>Digitus</v>
      </c>
    </row>
    <row r="3102" spans="1:3" x14ac:dyDescent="0.25">
      <c r="A3102">
        <v>13927</v>
      </c>
      <c r="B3102">
        <v>421</v>
      </c>
      <c r="C3102" t="str">
        <f>VLOOKUP(Table_ExternalData_16[[#This Row],[ManufacturerId]],Blagovna!A:B,2,0)</f>
        <v>Delock</v>
      </c>
    </row>
    <row r="3103" spans="1:3" x14ac:dyDescent="0.25">
      <c r="A3103">
        <v>13928</v>
      </c>
      <c r="B3103">
        <v>422</v>
      </c>
      <c r="C3103" t="str">
        <f>VLOOKUP(Table_ExternalData_16[[#This Row],[ManufacturerId]],Blagovna!A:B,2,0)</f>
        <v>Digitus</v>
      </c>
    </row>
    <row r="3104" spans="1:3" x14ac:dyDescent="0.25">
      <c r="A3104">
        <v>13929</v>
      </c>
      <c r="B3104">
        <v>422</v>
      </c>
      <c r="C3104" t="str">
        <f>VLOOKUP(Table_ExternalData_16[[#This Row],[ManufacturerId]],Blagovna!A:B,2,0)</f>
        <v>Digitus</v>
      </c>
    </row>
    <row r="3105" spans="1:3" x14ac:dyDescent="0.25">
      <c r="A3105">
        <v>13930</v>
      </c>
      <c r="B3105">
        <v>409</v>
      </c>
      <c r="C3105" t="str">
        <f>VLOOKUP(Table_ExternalData_16[[#This Row],[ManufacturerId]],Blagovna!A:B,2,0)</f>
        <v>Bachmann</v>
      </c>
    </row>
    <row r="3106" spans="1:3" x14ac:dyDescent="0.25">
      <c r="A3106">
        <v>13931</v>
      </c>
      <c r="B3106">
        <v>479</v>
      </c>
      <c r="C3106" t="str">
        <f>VLOOKUP(Table_ExternalData_16[[#This Row],[ManufacturerId]],Blagovna!A:B,2,0)</f>
        <v>Themis</v>
      </c>
    </row>
    <row r="3107" spans="1:3" x14ac:dyDescent="0.25">
      <c r="A3107">
        <v>13932</v>
      </c>
      <c r="B3107">
        <v>479</v>
      </c>
      <c r="C3107" t="str">
        <f>VLOOKUP(Table_ExternalData_16[[#This Row],[ManufacturerId]],Blagovna!A:B,2,0)</f>
        <v>Themis</v>
      </c>
    </row>
    <row r="3108" spans="1:3" x14ac:dyDescent="0.25">
      <c r="A3108">
        <v>13933</v>
      </c>
      <c r="B3108">
        <v>422</v>
      </c>
      <c r="C3108" t="str">
        <f>VLOOKUP(Table_ExternalData_16[[#This Row],[ManufacturerId]],Blagovna!A:B,2,0)</f>
        <v>Digitus</v>
      </c>
    </row>
    <row r="3109" spans="1:3" x14ac:dyDescent="0.25">
      <c r="A3109">
        <v>13935</v>
      </c>
      <c r="B3109">
        <v>455</v>
      </c>
      <c r="C3109" t="str">
        <f>VLOOKUP(Table_ExternalData_16[[#This Row],[ManufacturerId]],Blagovna!A:B,2,0)</f>
        <v>Mikrotik</v>
      </c>
    </row>
    <row r="3110" spans="1:3" x14ac:dyDescent="0.25">
      <c r="A3110">
        <v>13937</v>
      </c>
      <c r="B3110">
        <v>455</v>
      </c>
      <c r="C3110" t="str">
        <f>VLOOKUP(Table_ExternalData_16[[#This Row],[ManufacturerId]],Blagovna!A:B,2,0)</f>
        <v>Mikrotik</v>
      </c>
    </row>
    <row r="3111" spans="1:3" x14ac:dyDescent="0.25">
      <c r="A3111">
        <v>13940</v>
      </c>
      <c r="B3111">
        <v>490</v>
      </c>
      <c r="C3111" t="str">
        <f>VLOOKUP(Table_ExternalData_16[[#This Row],[ManufacturerId]],Blagovna!A:B,2,0)</f>
        <v>Xilence</v>
      </c>
    </row>
    <row r="3112" spans="1:3" x14ac:dyDescent="0.25">
      <c r="A3112">
        <v>13941</v>
      </c>
      <c r="B3112">
        <v>490</v>
      </c>
      <c r="C3112" t="str">
        <f>VLOOKUP(Table_ExternalData_16[[#This Row],[ManufacturerId]],Blagovna!A:B,2,0)</f>
        <v>Xilence</v>
      </c>
    </row>
    <row r="3113" spans="1:3" x14ac:dyDescent="0.25">
      <c r="A3113">
        <v>13942</v>
      </c>
      <c r="B3113">
        <v>490</v>
      </c>
      <c r="C3113" t="str">
        <f>VLOOKUP(Table_ExternalData_16[[#This Row],[ManufacturerId]],Blagovna!A:B,2,0)</f>
        <v>Xilence</v>
      </c>
    </row>
    <row r="3114" spans="1:3" x14ac:dyDescent="0.25">
      <c r="A3114">
        <v>13943</v>
      </c>
      <c r="B3114">
        <v>490</v>
      </c>
      <c r="C3114" t="str">
        <f>VLOOKUP(Table_ExternalData_16[[#This Row],[ManufacturerId]],Blagovna!A:B,2,0)</f>
        <v>Xilence</v>
      </c>
    </row>
    <row r="3115" spans="1:3" x14ac:dyDescent="0.25">
      <c r="A3115">
        <v>13944</v>
      </c>
      <c r="B3115">
        <v>490</v>
      </c>
      <c r="C3115" t="str">
        <f>VLOOKUP(Table_ExternalData_16[[#This Row],[ManufacturerId]],Blagovna!A:B,2,0)</f>
        <v>Xilence</v>
      </c>
    </row>
    <row r="3116" spans="1:3" x14ac:dyDescent="0.25">
      <c r="A3116">
        <v>13945</v>
      </c>
      <c r="B3116">
        <v>490</v>
      </c>
      <c r="C3116" t="str">
        <f>VLOOKUP(Table_ExternalData_16[[#This Row],[ManufacturerId]],Blagovna!A:B,2,0)</f>
        <v>Xilence</v>
      </c>
    </row>
    <row r="3117" spans="1:3" x14ac:dyDescent="0.25">
      <c r="A3117">
        <v>13946</v>
      </c>
      <c r="B3117">
        <v>490</v>
      </c>
      <c r="C3117" t="str">
        <f>VLOOKUP(Table_ExternalData_16[[#This Row],[ManufacturerId]],Blagovna!A:B,2,0)</f>
        <v>Xilence</v>
      </c>
    </row>
    <row r="3118" spans="1:3" x14ac:dyDescent="0.25">
      <c r="A3118">
        <v>13947</v>
      </c>
      <c r="B3118">
        <v>490</v>
      </c>
      <c r="C3118" t="str">
        <f>VLOOKUP(Table_ExternalData_16[[#This Row],[ManufacturerId]],Blagovna!A:B,2,0)</f>
        <v>Xilence</v>
      </c>
    </row>
    <row r="3119" spans="1:3" x14ac:dyDescent="0.25">
      <c r="A3119">
        <v>13948</v>
      </c>
      <c r="B3119">
        <v>490</v>
      </c>
      <c r="C3119" t="str">
        <f>VLOOKUP(Table_ExternalData_16[[#This Row],[ManufacturerId]],Blagovna!A:B,2,0)</f>
        <v>Xilence</v>
      </c>
    </row>
    <row r="3120" spans="1:3" x14ac:dyDescent="0.25">
      <c r="A3120">
        <v>13949</v>
      </c>
      <c r="B3120">
        <v>490</v>
      </c>
      <c r="C3120" t="str">
        <f>VLOOKUP(Table_ExternalData_16[[#This Row],[ManufacturerId]],Blagovna!A:B,2,0)</f>
        <v>Xilence</v>
      </c>
    </row>
    <row r="3121" spans="1:3" x14ac:dyDescent="0.25">
      <c r="A3121">
        <v>13950</v>
      </c>
      <c r="B3121">
        <v>490</v>
      </c>
      <c r="C3121" t="str">
        <f>VLOOKUP(Table_ExternalData_16[[#This Row],[ManufacturerId]],Blagovna!A:B,2,0)</f>
        <v>Xilence</v>
      </c>
    </row>
    <row r="3122" spans="1:3" x14ac:dyDescent="0.25">
      <c r="A3122">
        <v>13951</v>
      </c>
      <c r="B3122">
        <v>490</v>
      </c>
      <c r="C3122" t="str">
        <f>VLOOKUP(Table_ExternalData_16[[#This Row],[ManufacturerId]],Blagovna!A:B,2,0)</f>
        <v>Xilence</v>
      </c>
    </row>
    <row r="3123" spans="1:3" x14ac:dyDescent="0.25">
      <c r="A3123">
        <v>13952</v>
      </c>
      <c r="B3123">
        <v>490</v>
      </c>
      <c r="C3123" t="str">
        <f>VLOOKUP(Table_ExternalData_16[[#This Row],[ManufacturerId]],Blagovna!A:B,2,0)</f>
        <v>Xilence</v>
      </c>
    </row>
    <row r="3124" spans="1:3" x14ac:dyDescent="0.25">
      <c r="A3124">
        <v>13953</v>
      </c>
      <c r="B3124">
        <v>490</v>
      </c>
      <c r="C3124" t="str">
        <f>VLOOKUP(Table_ExternalData_16[[#This Row],[ManufacturerId]],Blagovna!A:B,2,0)</f>
        <v>Xilence</v>
      </c>
    </row>
    <row r="3125" spans="1:3" x14ac:dyDescent="0.25">
      <c r="A3125">
        <v>13954</v>
      </c>
      <c r="B3125">
        <v>490</v>
      </c>
      <c r="C3125" t="str">
        <f>VLOOKUP(Table_ExternalData_16[[#This Row],[ManufacturerId]],Blagovna!A:B,2,0)</f>
        <v>Xilence</v>
      </c>
    </row>
    <row r="3126" spans="1:3" x14ac:dyDescent="0.25">
      <c r="A3126">
        <v>13955</v>
      </c>
      <c r="B3126">
        <v>490</v>
      </c>
      <c r="C3126" t="str">
        <f>VLOOKUP(Table_ExternalData_16[[#This Row],[ManufacturerId]],Blagovna!A:B,2,0)</f>
        <v>Xilence</v>
      </c>
    </row>
    <row r="3127" spans="1:3" x14ac:dyDescent="0.25">
      <c r="A3127">
        <v>13960</v>
      </c>
      <c r="B3127">
        <v>422</v>
      </c>
      <c r="C3127" t="str">
        <f>VLOOKUP(Table_ExternalData_16[[#This Row],[ManufacturerId]],Blagovna!A:B,2,0)</f>
        <v>Digitus</v>
      </c>
    </row>
    <row r="3128" spans="1:3" x14ac:dyDescent="0.25">
      <c r="A3128">
        <v>13962</v>
      </c>
      <c r="B3128">
        <v>485</v>
      </c>
      <c r="C3128" t="str">
        <f>VLOOKUP(Table_ExternalData_16[[#This Row],[ManufacturerId]],Blagovna!A:B,2,0)</f>
        <v>UBIQUITI</v>
      </c>
    </row>
    <row r="3129" spans="1:3" x14ac:dyDescent="0.25">
      <c r="A3129">
        <v>13963</v>
      </c>
      <c r="B3129">
        <v>421</v>
      </c>
      <c r="C3129" t="str">
        <f>VLOOKUP(Table_ExternalData_16[[#This Row],[ManufacturerId]],Blagovna!A:B,2,0)</f>
        <v>Delock</v>
      </c>
    </row>
    <row r="3130" spans="1:3" x14ac:dyDescent="0.25">
      <c r="A3130">
        <v>13964</v>
      </c>
      <c r="B3130">
        <v>409</v>
      </c>
      <c r="C3130" t="str">
        <f>VLOOKUP(Table_ExternalData_16[[#This Row],[ManufacturerId]],Blagovna!A:B,2,0)</f>
        <v>Bachmann</v>
      </c>
    </row>
    <row r="3131" spans="1:3" x14ac:dyDescent="0.25">
      <c r="A3131">
        <v>13965</v>
      </c>
      <c r="B3131">
        <v>422</v>
      </c>
      <c r="C3131" t="str">
        <f>VLOOKUP(Table_ExternalData_16[[#This Row],[ManufacturerId]],Blagovna!A:B,2,0)</f>
        <v>Digitus</v>
      </c>
    </row>
    <row r="3132" spans="1:3" x14ac:dyDescent="0.25">
      <c r="A3132">
        <v>13968</v>
      </c>
      <c r="B3132">
        <v>409</v>
      </c>
      <c r="C3132" t="str">
        <f>VLOOKUP(Table_ExternalData_16[[#This Row],[ManufacturerId]],Blagovna!A:B,2,0)</f>
        <v>Bachmann</v>
      </c>
    </row>
    <row r="3133" spans="1:3" x14ac:dyDescent="0.25">
      <c r="A3133">
        <v>13969</v>
      </c>
      <c r="B3133">
        <v>478</v>
      </c>
      <c r="C3133" t="str">
        <f>VLOOKUP(Table_ExternalData_16[[#This Row],[ManufacturerId]],Blagovna!A:B,2,0)</f>
        <v>Tenda</v>
      </c>
    </row>
    <row r="3134" spans="1:3" x14ac:dyDescent="0.25">
      <c r="A3134">
        <v>13971</v>
      </c>
      <c r="B3134">
        <v>421</v>
      </c>
      <c r="C3134" t="str">
        <f>VLOOKUP(Table_ExternalData_16[[#This Row],[ManufacturerId]],Blagovna!A:B,2,0)</f>
        <v>Delock</v>
      </c>
    </row>
    <row r="3135" spans="1:3" x14ac:dyDescent="0.25">
      <c r="A3135">
        <v>13972</v>
      </c>
      <c r="B3135">
        <v>449</v>
      </c>
      <c r="C3135" t="str">
        <f>VLOOKUP(Table_ExternalData_16[[#This Row],[ManufacturerId]],Blagovna!A:B,2,0)</f>
        <v>Logitech</v>
      </c>
    </row>
    <row r="3136" spans="1:3" x14ac:dyDescent="0.25">
      <c r="A3136">
        <v>13976</v>
      </c>
      <c r="B3136">
        <v>485</v>
      </c>
      <c r="C3136" t="str">
        <f>VLOOKUP(Table_ExternalData_16[[#This Row],[ManufacturerId]],Blagovna!A:B,2,0)</f>
        <v>UBIQUITI</v>
      </c>
    </row>
    <row r="3137" spans="1:3" x14ac:dyDescent="0.25">
      <c r="A3137">
        <v>13977</v>
      </c>
      <c r="B3137">
        <v>485</v>
      </c>
      <c r="C3137" t="str">
        <f>VLOOKUP(Table_ExternalData_16[[#This Row],[ManufacturerId]],Blagovna!A:B,2,0)</f>
        <v>UBIQUITI</v>
      </c>
    </row>
    <row r="3138" spans="1:3" x14ac:dyDescent="0.25">
      <c r="A3138">
        <v>13978</v>
      </c>
      <c r="B3138">
        <v>485</v>
      </c>
      <c r="C3138" t="str">
        <f>VLOOKUP(Table_ExternalData_16[[#This Row],[ManufacturerId]],Blagovna!A:B,2,0)</f>
        <v>UBIQUITI</v>
      </c>
    </row>
    <row r="3139" spans="1:3" x14ac:dyDescent="0.25">
      <c r="A3139">
        <v>13981</v>
      </c>
      <c r="B3139">
        <v>446</v>
      </c>
      <c r="C3139" t="str">
        <f>VLOOKUP(Table_ExternalData_16[[#This Row],[ManufacturerId]],Blagovna!A:B,2,0)</f>
        <v>Leviton</v>
      </c>
    </row>
    <row r="3140" spans="1:3" x14ac:dyDescent="0.25">
      <c r="A3140">
        <v>13982</v>
      </c>
      <c r="B3140">
        <v>425</v>
      </c>
      <c r="C3140" t="str">
        <f>VLOOKUP(Table_ExternalData_16[[#This Row],[ManufacturerId]],Blagovna!A:B,2,0)</f>
        <v>EFB</v>
      </c>
    </row>
    <row r="3141" spans="1:3" x14ac:dyDescent="0.25">
      <c r="A3141">
        <v>13983</v>
      </c>
      <c r="B3141">
        <v>485</v>
      </c>
      <c r="C3141" t="str">
        <f>VLOOKUP(Table_ExternalData_16[[#This Row],[ManufacturerId]],Blagovna!A:B,2,0)</f>
        <v>UBIQUITI</v>
      </c>
    </row>
    <row r="3142" spans="1:3" x14ac:dyDescent="0.25">
      <c r="A3142">
        <v>13984</v>
      </c>
      <c r="B3142">
        <v>485</v>
      </c>
      <c r="C3142" t="str">
        <f>VLOOKUP(Table_ExternalData_16[[#This Row],[ManufacturerId]],Blagovna!A:B,2,0)</f>
        <v>UBIQUITI</v>
      </c>
    </row>
    <row r="3143" spans="1:3" x14ac:dyDescent="0.25">
      <c r="A3143">
        <v>13985</v>
      </c>
      <c r="B3143">
        <v>455</v>
      </c>
      <c r="C3143" t="str">
        <f>VLOOKUP(Table_ExternalData_16[[#This Row],[ManufacturerId]],Blagovna!A:B,2,0)</f>
        <v>Mikrotik</v>
      </c>
    </row>
    <row r="3144" spans="1:3" x14ac:dyDescent="0.25">
      <c r="A3144">
        <v>13986</v>
      </c>
      <c r="B3144">
        <v>422</v>
      </c>
      <c r="C3144" t="str">
        <f>VLOOKUP(Table_ExternalData_16[[#This Row],[ManufacturerId]],Blagovna!A:B,2,0)</f>
        <v>Digitus</v>
      </c>
    </row>
    <row r="3145" spans="1:3" x14ac:dyDescent="0.25">
      <c r="A3145">
        <v>13987</v>
      </c>
      <c r="B3145">
        <v>422</v>
      </c>
      <c r="C3145" t="str">
        <f>VLOOKUP(Table_ExternalData_16[[#This Row],[ManufacturerId]],Blagovna!A:B,2,0)</f>
        <v>Digitus</v>
      </c>
    </row>
    <row r="3146" spans="1:3" x14ac:dyDescent="0.25">
      <c r="A3146">
        <v>13988</v>
      </c>
      <c r="B3146">
        <v>485</v>
      </c>
      <c r="C3146" t="str">
        <f>VLOOKUP(Table_ExternalData_16[[#This Row],[ManufacturerId]],Blagovna!A:B,2,0)</f>
        <v>UBIQUITI</v>
      </c>
    </row>
    <row r="3147" spans="1:3" x14ac:dyDescent="0.25">
      <c r="A3147">
        <v>13989</v>
      </c>
      <c r="B3147">
        <v>485</v>
      </c>
      <c r="C3147" t="str">
        <f>VLOOKUP(Table_ExternalData_16[[#This Row],[ManufacturerId]],Blagovna!A:B,2,0)</f>
        <v>UBIQUITI</v>
      </c>
    </row>
    <row r="3148" spans="1:3" x14ac:dyDescent="0.25">
      <c r="A3148">
        <v>13990</v>
      </c>
      <c r="B3148">
        <v>485</v>
      </c>
      <c r="C3148" t="str">
        <f>VLOOKUP(Table_ExternalData_16[[#This Row],[ManufacturerId]],Blagovna!A:B,2,0)</f>
        <v>UBIQUITI</v>
      </c>
    </row>
    <row r="3149" spans="1:3" x14ac:dyDescent="0.25">
      <c r="A3149">
        <v>13991</v>
      </c>
      <c r="B3149">
        <v>485</v>
      </c>
      <c r="C3149" t="str">
        <f>VLOOKUP(Table_ExternalData_16[[#This Row],[ManufacturerId]],Blagovna!A:B,2,0)</f>
        <v>UBIQUITI</v>
      </c>
    </row>
    <row r="3150" spans="1:3" x14ac:dyDescent="0.25">
      <c r="A3150">
        <v>13992</v>
      </c>
      <c r="B3150">
        <v>485</v>
      </c>
      <c r="C3150" t="str">
        <f>VLOOKUP(Table_ExternalData_16[[#This Row],[ManufacturerId]],Blagovna!A:B,2,0)</f>
        <v>UBIQUITI</v>
      </c>
    </row>
    <row r="3151" spans="1:3" x14ac:dyDescent="0.25">
      <c r="A3151">
        <v>13993</v>
      </c>
      <c r="B3151">
        <v>485</v>
      </c>
      <c r="C3151" t="str">
        <f>VLOOKUP(Table_ExternalData_16[[#This Row],[ManufacturerId]],Blagovna!A:B,2,0)</f>
        <v>UBIQUITI</v>
      </c>
    </row>
    <row r="3152" spans="1:3" x14ac:dyDescent="0.25">
      <c r="A3152">
        <v>13994</v>
      </c>
      <c r="B3152">
        <v>485</v>
      </c>
      <c r="C3152" t="str">
        <f>VLOOKUP(Table_ExternalData_16[[#This Row],[ManufacturerId]],Blagovna!A:B,2,0)</f>
        <v>UBIQUITI</v>
      </c>
    </row>
    <row r="3153" spans="1:3" x14ac:dyDescent="0.25">
      <c r="A3153">
        <v>13995</v>
      </c>
      <c r="B3153">
        <v>485</v>
      </c>
      <c r="C3153" t="str">
        <f>VLOOKUP(Table_ExternalData_16[[#This Row],[ManufacturerId]],Blagovna!A:B,2,0)</f>
        <v>UBIQUITI</v>
      </c>
    </row>
    <row r="3154" spans="1:3" x14ac:dyDescent="0.25">
      <c r="A3154">
        <v>14001</v>
      </c>
      <c r="B3154">
        <v>421</v>
      </c>
      <c r="C3154" t="str">
        <f>VLOOKUP(Table_ExternalData_16[[#This Row],[ManufacturerId]],Blagovna!A:B,2,0)</f>
        <v>Delock</v>
      </c>
    </row>
    <row r="3155" spans="1:3" x14ac:dyDescent="0.25">
      <c r="A3155">
        <v>14013</v>
      </c>
      <c r="B3155">
        <v>408</v>
      </c>
      <c r="C3155" t="str">
        <f>VLOOKUP(Table_ExternalData_16[[#This Row],[ManufacturerId]],Blagovna!A:B,2,0)</f>
        <v>Aten</v>
      </c>
    </row>
    <row r="3156" spans="1:3" x14ac:dyDescent="0.25">
      <c r="A3156">
        <v>14014</v>
      </c>
      <c r="B3156">
        <v>421</v>
      </c>
      <c r="C3156" t="str">
        <f>VLOOKUP(Table_ExternalData_16[[#This Row],[ManufacturerId]],Blagovna!A:B,2,0)</f>
        <v>Delock</v>
      </c>
    </row>
    <row r="3157" spans="1:3" x14ac:dyDescent="0.25">
      <c r="A3157">
        <v>14017</v>
      </c>
      <c r="B3157">
        <v>455</v>
      </c>
      <c r="C3157" t="str">
        <f>VLOOKUP(Table_ExternalData_16[[#This Row],[ManufacturerId]],Blagovna!A:B,2,0)</f>
        <v>Mikrotik</v>
      </c>
    </row>
    <row r="3158" spans="1:3" x14ac:dyDescent="0.25">
      <c r="A3158">
        <v>14018</v>
      </c>
      <c r="B3158">
        <v>421</v>
      </c>
      <c r="C3158" t="str">
        <f>VLOOKUP(Table_ExternalData_16[[#This Row],[ManufacturerId]],Blagovna!A:B,2,0)</f>
        <v>Delock</v>
      </c>
    </row>
    <row r="3159" spans="1:3" x14ac:dyDescent="0.25">
      <c r="A3159">
        <v>13484</v>
      </c>
      <c r="B3159">
        <v>422</v>
      </c>
      <c r="C3159" t="str">
        <f>VLOOKUP(Table_ExternalData_16[[#This Row],[ManufacturerId]],Blagovna!A:B,2,0)</f>
        <v>Digitus</v>
      </c>
    </row>
    <row r="3160" spans="1:3" x14ac:dyDescent="0.25">
      <c r="A3160">
        <v>14019</v>
      </c>
      <c r="B3160">
        <v>433</v>
      </c>
      <c r="C3160" t="str">
        <f>VLOOKUP(Table_ExternalData_16[[#This Row],[ManufacturerId]],Blagovna!A:B,2,0)</f>
        <v>GP</v>
      </c>
    </row>
    <row r="3161" spans="1:3" x14ac:dyDescent="0.25">
      <c r="A3161">
        <v>14035</v>
      </c>
      <c r="B3161">
        <v>433</v>
      </c>
      <c r="C3161" t="str">
        <f>VLOOKUP(Table_ExternalData_16[[#This Row],[ManufacturerId]],Blagovna!A:B,2,0)</f>
        <v>GP</v>
      </c>
    </row>
    <row r="3162" spans="1:3" x14ac:dyDescent="0.25">
      <c r="A3162">
        <v>14036</v>
      </c>
      <c r="B3162">
        <v>433</v>
      </c>
      <c r="C3162" t="str">
        <f>VLOOKUP(Table_ExternalData_16[[#This Row],[ManufacturerId]],Blagovna!A:B,2,0)</f>
        <v>GP</v>
      </c>
    </row>
    <row r="3163" spans="1:3" x14ac:dyDescent="0.25">
      <c r="A3163">
        <v>14038</v>
      </c>
      <c r="B3163">
        <v>425</v>
      </c>
      <c r="C3163" t="str">
        <f>VLOOKUP(Table_ExternalData_16[[#This Row],[ManufacturerId]],Blagovna!A:B,2,0)</f>
        <v>EFB</v>
      </c>
    </row>
    <row r="3164" spans="1:3" x14ac:dyDescent="0.25">
      <c r="A3164">
        <v>14040</v>
      </c>
      <c r="B3164">
        <v>437</v>
      </c>
      <c r="C3164" t="str">
        <f>VLOOKUP(Table_ExternalData_16[[#This Row],[ManufacturerId]],Blagovna!A:B,2,0)</f>
        <v>HiLook</v>
      </c>
    </row>
    <row r="3165" spans="1:3" x14ac:dyDescent="0.25">
      <c r="A3165">
        <v>14042</v>
      </c>
      <c r="B3165">
        <v>437</v>
      </c>
      <c r="C3165" t="str">
        <f>VLOOKUP(Table_ExternalData_16[[#This Row],[ManufacturerId]],Blagovna!A:B,2,0)</f>
        <v>HiLook</v>
      </c>
    </row>
    <row r="3166" spans="1:3" x14ac:dyDescent="0.25">
      <c r="A3166">
        <v>14055</v>
      </c>
      <c r="B3166">
        <v>421</v>
      </c>
      <c r="C3166" t="str">
        <f>VLOOKUP(Table_ExternalData_16[[#This Row],[ManufacturerId]],Blagovna!A:B,2,0)</f>
        <v>Delock</v>
      </c>
    </row>
    <row r="3167" spans="1:3" x14ac:dyDescent="0.25">
      <c r="A3167">
        <v>14058</v>
      </c>
      <c r="B3167">
        <v>409</v>
      </c>
      <c r="C3167" t="str">
        <f>VLOOKUP(Table_ExternalData_16[[#This Row],[ManufacturerId]],Blagovna!A:B,2,0)</f>
        <v>Bachmann</v>
      </c>
    </row>
    <row r="3168" spans="1:3" x14ac:dyDescent="0.25">
      <c r="A3168">
        <v>14060</v>
      </c>
      <c r="B3168">
        <v>485</v>
      </c>
      <c r="C3168" t="str">
        <f>VLOOKUP(Table_ExternalData_16[[#This Row],[ManufacturerId]],Blagovna!A:B,2,0)</f>
        <v>UBIQUITI</v>
      </c>
    </row>
    <row r="3169" spans="1:3" x14ac:dyDescent="0.25">
      <c r="A3169">
        <v>14061</v>
      </c>
      <c r="B3169">
        <v>455</v>
      </c>
      <c r="C3169" t="str">
        <f>VLOOKUP(Table_ExternalData_16[[#This Row],[ManufacturerId]],Blagovna!A:B,2,0)</f>
        <v>Mikrotik</v>
      </c>
    </row>
    <row r="3170" spans="1:3" x14ac:dyDescent="0.25">
      <c r="A3170">
        <v>14064</v>
      </c>
      <c r="B3170">
        <v>712</v>
      </c>
      <c r="C3170" t="str">
        <f>VLOOKUP(Table_ExternalData_16[[#This Row],[ManufacturerId]],Blagovna!A:B,2,0)</f>
        <v>Tech-Trade</v>
      </c>
    </row>
    <row r="3171" spans="1:3" x14ac:dyDescent="0.25">
      <c r="A3171">
        <v>14065</v>
      </c>
      <c r="B3171">
        <v>412</v>
      </c>
      <c r="C3171" t="str">
        <f>VLOOKUP(Table_ExternalData_16[[#This Row],[ManufacturerId]],Blagovna!A:B,2,0)</f>
        <v>Cablexpert</v>
      </c>
    </row>
    <row r="3172" spans="1:3" x14ac:dyDescent="0.25">
      <c r="A3172">
        <v>14066</v>
      </c>
      <c r="B3172">
        <v>408</v>
      </c>
      <c r="C3172" t="str">
        <f>VLOOKUP(Table_ExternalData_16[[#This Row],[ManufacturerId]],Blagovna!A:B,2,0)</f>
        <v>Aten</v>
      </c>
    </row>
    <row r="3173" spans="1:3" x14ac:dyDescent="0.25">
      <c r="A3173">
        <v>14067</v>
      </c>
      <c r="B3173">
        <v>421</v>
      </c>
      <c r="C3173" t="str">
        <f>VLOOKUP(Table_ExternalData_16[[#This Row],[ManufacturerId]],Blagovna!A:B,2,0)</f>
        <v>Delock</v>
      </c>
    </row>
    <row r="3174" spans="1:3" x14ac:dyDescent="0.25">
      <c r="A3174">
        <v>14068</v>
      </c>
      <c r="B3174">
        <v>408</v>
      </c>
      <c r="C3174" t="str">
        <f>VLOOKUP(Table_ExternalData_16[[#This Row],[ManufacturerId]],Blagovna!A:B,2,0)</f>
        <v>Aten</v>
      </c>
    </row>
    <row r="3175" spans="1:3" x14ac:dyDescent="0.25">
      <c r="A3175">
        <v>14070</v>
      </c>
      <c r="B3175">
        <v>422</v>
      </c>
      <c r="C3175" t="str">
        <f>VLOOKUP(Table_ExternalData_16[[#This Row],[ManufacturerId]],Blagovna!A:B,2,0)</f>
        <v>Digitus</v>
      </c>
    </row>
    <row r="3176" spans="1:3" x14ac:dyDescent="0.25">
      <c r="A3176">
        <v>14071</v>
      </c>
      <c r="B3176">
        <v>422</v>
      </c>
      <c r="C3176" t="str">
        <f>VLOOKUP(Table_ExternalData_16[[#This Row],[ManufacturerId]],Blagovna!A:B,2,0)</f>
        <v>Digitus</v>
      </c>
    </row>
    <row r="3177" spans="1:3" x14ac:dyDescent="0.25">
      <c r="A3177">
        <v>14072</v>
      </c>
      <c r="B3177">
        <v>425</v>
      </c>
      <c r="C3177" t="str">
        <f>VLOOKUP(Table_ExternalData_16[[#This Row],[ManufacturerId]],Blagovna!A:B,2,0)</f>
        <v>EFB</v>
      </c>
    </row>
    <row r="3178" spans="1:3" x14ac:dyDescent="0.25">
      <c r="A3178">
        <v>14073</v>
      </c>
      <c r="B3178">
        <v>425</v>
      </c>
      <c r="C3178" t="str">
        <f>VLOOKUP(Table_ExternalData_16[[#This Row],[ManufacturerId]],Blagovna!A:B,2,0)</f>
        <v>EFB</v>
      </c>
    </row>
    <row r="3179" spans="1:3" x14ac:dyDescent="0.25">
      <c r="A3179">
        <v>14074</v>
      </c>
      <c r="B3179">
        <v>455</v>
      </c>
      <c r="C3179" t="str">
        <f>VLOOKUP(Table_ExternalData_16[[#This Row],[ManufacturerId]],Blagovna!A:B,2,0)</f>
        <v>Mikrotik</v>
      </c>
    </row>
    <row r="3180" spans="1:3" x14ac:dyDescent="0.25">
      <c r="A3180">
        <v>14075</v>
      </c>
      <c r="B3180">
        <v>421</v>
      </c>
      <c r="C3180" t="str">
        <f>VLOOKUP(Table_ExternalData_16[[#This Row],[ManufacturerId]],Blagovna!A:B,2,0)</f>
        <v>Delock</v>
      </c>
    </row>
    <row r="3181" spans="1:3" x14ac:dyDescent="0.25">
      <c r="A3181">
        <v>14083</v>
      </c>
      <c r="B3181">
        <v>431</v>
      </c>
      <c r="C3181" t="str">
        <f>VLOOKUP(Table_ExternalData_16[[#This Row],[ManufacturerId]],Blagovna!A:B,2,0)</f>
        <v>Gembird</v>
      </c>
    </row>
    <row r="3182" spans="1:3" x14ac:dyDescent="0.25">
      <c r="A3182">
        <v>14084</v>
      </c>
      <c r="B3182">
        <v>431</v>
      </c>
      <c r="C3182" t="str">
        <f>VLOOKUP(Table_ExternalData_16[[#This Row],[ManufacturerId]],Blagovna!A:B,2,0)</f>
        <v>Gembird</v>
      </c>
    </row>
    <row r="3183" spans="1:3" x14ac:dyDescent="0.25">
      <c r="A3183">
        <v>14085</v>
      </c>
      <c r="B3183">
        <v>431</v>
      </c>
      <c r="C3183" t="str">
        <f>VLOOKUP(Table_ExternalData_16[[#This Row],[ManufacturerId]],Blagovna!A:B,2,0)</f>
        <v>Gembird</v>
      </c>
    </row>
    <row r="3184" spans="1:3" x14ac:dyDescent="0.25">
      <c r="A3184">
        <v>14086</v>
      </c>
      <c r="B3184">
        <v>431</v>
      </c>
      <c r="C3184" t="str">
        <f>VLOOKUP(Table_ExternalData_16[[#This Row],[ManufacturerId]],Blagovna!A:B,2,0)</f>
        <v>Gembird</v>
      </c>
    </row>
    <row r="3185" spans="1:3" x14ac:dyDescent="0.25">
      <c r="A3185">
        <v>14088</v>
      </c>
      <c r="B3185">
        <v>431</v>
      </c>
      <c r="C3185" t="str">
        <f>VLOOKUP(Table_ExternalData_16[[#This Row],[ManufacturerId]],Blagovna!A:B,2,0)</f>
        <v>Gembird</v>
      </c>
    </row>
    <row r="3186" spans="1:3" x14ac:dyDescent="0.25">
      <c r="A3186">
        <v>14089</v>
      </c>
      <c r="B3186">
        <v>431</v>
      </c>
      <c r="C3186" t="str">
        <f>VLOOKUP(Table_ExternalData_16[[#This Row],[ManufacturerId]],Blagovna!A:B,2,0)</f>
        <v>Gembird</v>
      </c>
    </row>
    <row r="3187" spans="1:3" x14ac:dyDescent="0.25">
      <c r="A3187">
        <v>14057</v>
      </c>
      <c r="B3187">
        <v>451</v>
      </c>
      <c r="C3187" t="str">
        <f>VLOOKUP(Table_ExternalData_16[[#This Row],[ManufacturerId]],Blagovna!A:B,2,0)</f>
        <v>Manhattan</v>
      </c>
    </row>
    <row r="3188" spans="1:3" x14ac:dyDescent="0.25">
      <c r="A3188">
        <v>14092</v>
      </c>
      <c r="B3188">
        <v>476</v>
      </c>
      <c r="C3188" t="str">
        <f>VLOOKUP(Table_ExternalData_16[[#This Row],[ManufacturerId]],Blagovna!A:B,2,0)</f>
        <v>Synology</v>
      </c>
    </row>
    <row r="3189" spans="1:3" x14ac:dyDescent="0.25">
      <c r="A3189">
        <v>14096</v>
      </c>
      <c r="B3189">
        <v>428</v>
      </c>
      <c r="C3189" t="str">
        <f>VLOOKUP(Table_ExternalData_16[[#This Row],[ManufacturerId]],Blagovna!A:B,2,0)</f>
        <v>Fantec</v>
      </c>
    </row>
    <row r="3190" spans="1:3" x14ac:dyDescent="0.25">
      <c r="A3190">
        <v>14097</v>
      </c>
      <c r="B3190">
        <v>421</v>
      </c>
      <c r="C3190" t="str">
        <f>VLOOKUP(Table_ExternalData_16[[#This Row],[ManufacturerId]],Blagovna!A:B,2,0)</f>
        <v>Delock</v>
      </c>
    </row>
    <row r="3191" spans="1:3" x14ac:dyDescent="0.25">
      <c r="A3191">
        <v>14098</v>
      </c>
      <c r="B3191">
        <v>487</v>
      </c>
      <c r="C3191" t="str">
        <f>VLOOKUP(Table_ExternalData_16[[#This Row],[ManufacturerId]],Blagovna!A:B,2,0)</f>
        <v>WD</v>
      </c>
    </row>
    <row r="3192" spans="1:3" x14ac:dyDescent="0.25">
      <c r="A3192">
        <v>14099</v>
      </c>
      <c r="B3192">
        <v>465</v>
      </c>
      <c r="C3192" t="str">
        <f>VLOOKUP(Table_ExternalData_16[[#This Row],[ManufacturerId]],Blagovna!A:B,2,0)</f>
        <v>Roline</v>
      </c>
    </row>
    <row r="3193" spans="1:3" x14ac:dyDescent="0.25">
      <c r="A3193">
        <v>14103</v>
      </c>
      <c r="B3193">
        <v>485</v>
      </c>
      <c r="C3193" t="str">
        <f>VLOOKUP(Table_ExternalData_16[[#This Row],[ManufacturerId]],Blagovna!A:B,2,0)</f>
        <v>UBIQUITI</v>
      </c>
    </row>
    <row r="3194" spans="1:3" x14ac:dyDescent="0.25">
      <c r="A3194">
        <v>14105</v>
      </c>
      <c r="B3194">
        <v>485</v>
      </c>
      <c r="C3194" t="str">
        <f>VLOOKUP(Table_ExternalData_16[[#This Row],[ManufacturerId]],Blagovna!A:B,2,0)</f>
        <v>UBIQUITI</v>
      </c>
    </row>
    <row r="3195" spans="1:3" x14ac:dyDescent="0.25">
      <c r="A3195">
        <v>14106</v>
      </c>
      <c r="B3195">
        <v>485</v>
      </c>
      <c r="C3195" t="str">
        <f>VLOOKUP(Table_ExternalData_16[[#This Row],[ManufacturerId]],Blagovna!A:B,2,0)</f>
        <v>UBIQUITI</v>
      </c>
    </row>
    <row r="3196" spans="1:3" x14ac:dyDescent="0.25">
      <c r="A3196">
        <v>14107</v>
      </c>
      <c r="B3196">
        <v>485</v>
      </c>
      <c r="C3196" t="str">
        <f>VLOOKUP(Table_ExternalData_16[[#This Row],[ManufacturerId]],Blagovna!A:B,2,0)</f>
        <v>UBIQUITI</v>
      </c>
    </row>
    <row r="3197" spans="1:3" x14ac:dyDescent="0.25">
      <c r="A3197">
        <v>14108</v>
      </c>
      <c r="B3197">
        <v>404</v>
      </c>
      <c r="C3197" t="str">
        <f>VLOOKUP(Table_ExternalData_16[[#This Row],[ManufacturerId]],Blagovna!A:B,2,0)</f>
        <v>Apacer</v>
      </c>
    </row>
    <row r="3198" spans="1:3" x14ac:dyDescent="0.25">
      <c r="A3198">
        <v>14110</v>
      </c>
      <c r="B3198">
        <v>421</v>
      </c>
      <c r="C3198" t="str">
        <f>VLOOKUP(Table_ExternalData_16[[#This Row],[ManufacturerId]],Blagovna!A:B,2,0)</f>
        <v>Delock</v>
      </c>
    </row>
    <row r="3199" spans="1:3" x14ac:dyDescent="0.25">
      <c r="A3199">
        <v>14111</v>
      </c>
      <c r="B3199">
        <v>421</v>
      </c>
      <c r="C3199" t="str">
        <f>VLOOKUP(Table_ExternalData_16[[#This Row],[ManufacturerId]],Blagovna!A:B,2,0)</f>
        <v>Delock</v>
      </c>
    </row>
    <row r="3200" spans="1:3" x14ac:dyDescent="0.25">
      <c r="A3200">
        <v>14112</v>
      </c>
      <c r="B3200">
        <v>421</v>
      </c>
      <c r="C3200" t="str">
        <f>VLOOKUP(Table_ExternalData_16[[#This Row],[ManufacturerId]],Blagovna!A:B,2,0)</f>
        <v>Delock</v>
      </c>
    </row>
    <row r="3201" spans="1:3" x14ac:dyDescent="0.25">
      <c r="A3201">
        <v>14114</v>
      </c>
      <c r="B3201">
        <v>421</v>
      </c>
      <c r="C3201" t="str">
        <f>VLOOKUP(Table_ExternalData_16[[#This Row],[ManufacturerId]],Blagovna!A:B,2,0)</f>
        <v>Delock</v>
      </c>
    </row>
    <row r="3202" spans="1:3" x14ac:dyDescent="0.25">
      <c r="A3202">
        <v>14115</v>
      </c>
      <c r="B3202">
        <v>421</v>
      </c>
      <c r="C3202" t="str">
        <f>VLOOKUP(Table_ExternalData_16[[#This Row],[ManufacturerId]],Blagovna!A:B,2,0)</f>
        <v>Delock</v>
      </c>
    </row>
    <row r="3203" spans="1:3" x14ac:dyDescent="0.25">
      <c r="A3203">
        <v>14116</v>
      </c>
      <c r="B3203">
        <v>421</v>
      </c>
      <c r="C3203" t="str">
        <f>VLOOKUP(Table_ExternalData_16[[#This Row],[ManufacturerId]],Blagovna!A:B,2,0)</f>
        <v>Delock</v>
      </c>
    </row>
    <row r="3204" spans="1:3" x14ac:dyDescent="0.25">
      <c r="A3204">
        <v>14117</v>
      </c>
      <c r="B3204">
        <v>422</v>
      </c>
      <c r="C3204" t="str">
        <f>VLOOKUP(Table_ExternalData_16[[#This Row],[ManufacturerId]],Blagovna!A:B,2,0)</f>
        <v>Digitus</v>
      </c>
    </row>
    <row r="3205" spans="1:3" x14ac:dyDescent="0.25">
      <c r="A3205">
        <v>14118</v>
      </c>
      <c r="B3205">
        <v>422</v>
      </c>
      <c r="C3205" t="str">
        <f>VLOOKUP(Table_ExternalData_16[[#This Row],[ManufacturerId]],Blagovna!A:B,2,0)</f>
        <v>Digitus</v>
      </c>
    </row>
    <row r="3206" spans="1:3" x14ac:dyDescent="0.25">
      <c r="A3206">
        <v>14119</v>
      </c>
      <c r="B3206">
        <v>422</v>
      </c>
      <c r="C3206" t="str">
        <f>VLOOKUP(Table_ExternalData_16[[#This Row],[ManufacturerId]],Blagovna!A:B,2,0)</f>
        <v>Digitus</v>
      </c>
    </row>
    <row r="3207" spans="1:3" x14ac:dyDescent="0.25">
      <c r="A3207">
        <v>14120</v>
      </c>
      <c r="B3207">
        <v>422</v>
      </c>
      <c r="C3207" t="str">
        <f>VLOOKUP(Table_ExternalData_16[[#This Row],[ManufacturerId]],Blagovna!A:B,2,0)</f>
        <v>Digitus</v>
      </c>
    </row>
    <row r="3208" spans="1:3" x14ac:dyDescent="0.25">
      <c r="A3208">
        <v>14121</v>
      </c>
      <c r="B3208">
        <v>422</v>
      </c>
      <c r="C3208" t="str">
        <f>VLOOKUP(Table_ExternalData_16[[#This Row],[ManufacturerId]],Blagovna!A:B,2,0)</f>
        <v>Digitus</v>
      </c>
    </row>
    <row r="3209" spans="1:3" x14ac:dyDescent="0.25">
      <c r="A3209">
        <v>14122</v>
      </c>
      <c r="B3209">
        <v>422</v>
      </c>
      <c r="C3209" t="str">
        <f>VLOOKUP(Table_ExternalData_16[[#This Row],[ManufacturerId]],Blagovna!A:B,2,0)</f>
        <v>Digitus</v>
      </c>
    </row>
    <row r="3210" spans="1:3" x14ac:dyDescent="0.25">
      <c r="A3210">
        <v>14123</v>
      </c>
      <c r="B3210">
        <v>422</v>
      </c>
      <c r="C3210" t="str">
        <f>VLOOKUP(Table_ExternalData_16[[#This Row],[ManufacturerId]],Blagovna!A:B,2,0)</f>
        <v>Digitus</v>
      </c>
    </row>
    <row r="3211" spans="1:3" x14ac:dyDescent="0.25">
      <c r="A3211">
        <v>14124</v>
      </c>
      <c r="B3211">
        <v>422</v>
      </c>
      <c r="C3211" t="str">
        <f>VLOOKUP(Table_ExternalData_16[[#This Row],[ManufacturerId]],Blagovna!A:B,2,0)</f>
        <v>Digitus</v>
      </c>
    </row>
    <row r="3212" spans="1:3" x14ac:dyDescent="0.25">
      <c r="A3212">
        <v>14125</v>
      </c>
      <c r="B3212">
        <v>422</v>
      </c>
      <c r="C3212" t="str">
        <f>VLOOKUP(Table_ExternalData_16[[#This Row],[ManufacturerId]],Blagovna!A:B,2,0)</f>
        <v>Digitus</v>
      </c>
    </row>
    <row r="3213" spans="1:3" x14ac:dyDescent="0.25">
      <c r="A3213">
        <v>14127</v>
      </c>
      <c r="B3213">
        <v>487</v>
      </c>
      <c r="C3213" t="str">
        <f>VLOOKUP(Table_ExternalData_16[[#This Row],[ManufacturerId]],Blagovna!A:B,2,0)</f>
        <v>WD</v>
      </c>
    </row>
    <row r="3214" spans="1:3" x14ac:dyDescent="0.25">
      <c r="A3214">
        <v>14128</v>
      </c>
      <c r="B3214">
        <v>446</v>
      </c>
      <c r="C3214" t="str">
        <f>VLOOKUP(Table_ExternalData_16[[#This Row],[ManufacturerId]],Blagovna!A:B,2,0)</f>
        <v>Leviton</v>
      </c>
    </row>
    <row r="3215" spans="1:3" x14ac:dyDescent="0.25">
      <c r="A3215">
        <v>14129</v>
      </c>
      <c r="B3215">
        <v>446</v>
      </c>
      <c r="C3215" t="str">
        <f>VLOOKUP(Table_ExternalData_16[[#This Row],[ManufacturerId]],Blagovna!A:B,2,0)</f>
        <v>Leviton</v>
      </c>
    </row>
    <row r="3216" spans="1:3" x14ac:dyDescent="0.25">
      <c r="A3216">
        <v>14131</v>
      </c>
      <c r="B3216">
        <v>409</v>
      </c>
      <c r="C3216" t="str">
        <f>VLOOKUP(Table_ExternalData_16[[#This Row],[ManufacturerId]],Blagovna!A:B,2,0)</f>
        <v>Bachmann</v>
      </c>
    </row>
    <row r="3217" spans="1:3" x14ac:dyDescent="0.25">
      <c r="A3217">
        <v>14132</v>
      </c>
      <c r="B3217">
        <v>421</v>
      </c>
      <c r="C3217" t="str">
        <f>VLOOKUP(Table_ExternalData_16[[#This Row],[ManufacturerId]],Blagovna!A:B,2,0)</f>
        <v>Delock</v>
      </c>
    </row>
    <row r="3218" spans="1:3" x14ac:dyDescent="0.25">
      <c r="A3218">
        <v>14133</v>
      </c>
      <c r="B3218">
        <v>411</v>
      </c>
      <c r="C3218" t="str">
        <f>VLOOKUP(Table_ExternalData_16[[#This Row],[ManufacturerId]],Blagovna!A:B,2,0)</f>
        <v>Brother</v>
      </c>
    </row>
    <row r="3219" spans="1:3" x14ac:dyDescent="0.25">
      <c r="A3219">
        <v>14135</v>
      </c>
      <c r="B3219">
        <v>409</v>
      </c>
      <c r="C3219" t="str">
        <f>VLOOKUP(Table_ExternalData_16[[#This Row],[ManufacturerId]],Blagovna!A:B,2,0)</f>
        <v>Bachmann</v>
      </c>
    </row>
    <row r="3220" spans="1:3" x14ac:dyDescent="0.25">
      <c r="A3220">
        <v>14136</v>
      </c>
      <c r="B3220">
        <v>409</v>
      </c>
      <c r="C3220" t="str">
        <f>VLOOKUP(Table_ExternalData_16[[#This Row],[ManufacturerId]],Blagovna!A:B,2,0)</f>
        <v>Bachmann</v>
      </c>
    </row>
    <row r="3221" spans="1:3" x14ac:dyDescent="0.25">
      <c r="A3221">
        <v>14137</v>
      </c>
      <c r="B3221">
        <v>449</v>
      </c>
      <c r="C3221" t="str">
        <f>VLOOKUP(Table_ExternalData_16[[#This Row],[ManufacturerId]],Blagovna!A:B,2,0)</f>
        <v>Logitech</v>
      </c>
    </row>
    <row r="3222" spans="1:3" x14ac:dyDescent="0.25">
      <c r="A3222">
        <v>14138</v>
      </c>
      <c r="B3222">
        <v>449</v>
      </c>
      <c r="C3222" t="str">
        <f>VLOOKUP(Table_ExternalData_16[[#This Row],[ManufacturerId]],Blagovna!A:B,2,0)</f>
        <v>Logitech</v>
      </c>
    </row>
    <row r="3223" spans="1:3" x14ac:dyDescent="0.25">
      <c r="A3223">
        <v>14139</v>
      </c>
      <c r="B3223">
        <v>446</v>
      </c>
      <c r="C3223" t="str">
        <f>VLOOKUP(Table_ExternalData_16[[#This Row],[ManufacturerId]],Blagovna!A:B,2,0)</f>
        <v>Leviton</v>
      </c>
    </row>
    <row r="3224" spans="1:3" x14ac:dyDescent="0.25">
      <c r="A3224">
        <v>14140</v>
      </c>
      <c r="B3224">
        <v>446</v>
      </c>
      <c r="C3224" t="str">
        <f>VLOOKUP(Table_ExternalData_16[[#This Row],[ManufacturerId]],Blagovna!A:B,2,0)</f>
        <v>Leviton</v>
      </c>
    </row>
    <row r="3225" spans="1:3" x14ac:dyDescent="0.25">
      <c r="A3225">
        <v>14141</v>
      </c>
      <c r="B3225">
        <v>446</v>
      </c>
      <c r="C3225" t="str">
        <f>VLOOKUP(Table_ExternalData_16[[#This Row],[ManufacturerId]],Blagovna!A:B,2,0)</f>
        <v>Leviton</v>
      </c>
    </row>
    <row r="3226" spans="1:3" x14ac:dyDescent="0.25">
      <c r="A3226">
        <v>14143</v>
      </c>
      <c r="B3226">
        <v>422</v>
      </c>
      <c r="C3226" t="str">
        <f>VLOOKUP(Table_ExternalData_16[[#This Row],[ManufacturerId]],Blagovna!A:B,2,0)</f>
        <v>Digitus</v>
      </c>
    </row>
    <row r="3227" spans="1:3" x14ac:dyDescent="0.25">
      <c r="A3227">
        <v>14144</v>
      </c>
      <c r="B3227">
        <v>421</v>
      </c>
      <c r="C3227" t="str">
        <f>VLOOKUP(Table_ExternalData_16[[#This Row],[ManufacturerId]],Blagovna!A:B,2,0)</f>
        <v>Delock</v>
      </c>
    </row>
    <row r="3228" spans="1:3" x14ac:dyDescent="0.25">
      <c r="A3228">
        <v>14145</v>
      </c>
      <c r="B3228">
        <v>433</v>
      </c>
      <c r="C3228" t="str">
        <f>VLOOKUP(Table_ExternalData_16[[#This Row],[ManufacturerId]],Blagovna!A:B,2,0)</f>
        <v>GP</v>
      </c>
    </row>
    <row r="3229" spans="1:3" x14ac:dyDescent="0.25">
      <c r="A3229">
        <v>14146</v>
      </c>
      <c r="B3229">
        <v>422</v>
      </c>
      <c r="C3229" t="str">
        <f>VLOOKUP(Table_ExternalData_16[[#This Row],[ManufacturerId]],Blagovna!A:B,2,0)</f>
        <v>Digitus</v>
      </c>
    </row>
    <row r="3230" spans="1:3" x14ac:dyDescent="0.25">
      <c r="A3230">
        <v>14147</v>
      </c>
      <c r="B3230">
        <v>422</v>
      </c>
      <c r="C3230" t="str">
        <f>VLOOKUP(Table_ExternalData_16[[#This Row],[ManufacturerId]],Blagovna!A:B,2,0)</f>
        <v>Digitus</v>
      </c>
    </row>
    <row r="3231" spans="1:3" x14ac:dyDescent="0.25">
      <c r="A3231">
        <v>14148</v>
      </c>
      <c r="B3231">
        <v>422</v>
      </c>
      <c r="C3231" t="str">
        <f>VLOOKUP(Table_ExternalData_16[[#This Row],[ManufacturerId]],Blagovna!A:B,2,0)</f>
        <v>Digitus</v>
      </c>
    </row>
    <row r="3232" spans="1:3" x14ac:dyDescent="0.25">
      <c r="A3232">
        <v>14150</v>
      </c>
      <c r="B3232">
        <v>442</v>
      </c>
      <c r="C3232" t="str">
        <f>VLOOKUP(Table_ExternalData_16[[#This Row],[ManufacturerId]],Blagovna!A:B,2,0)</f>
        <v>KELine</v>
      </c>
    </row>
    <row r="3233" spans="1:3" x14ac:dyDescent="0.25">
      <c r="A3233">
        <v>14152</v>
      </c>
      <c r="B3233">
        <v>421</v>
      </c>
      <c r="C3233" t="str">
        <f>VLOOKUP(Table_ExternalData_16[[#This Row],[ManufacturerId]],Blagovna!A:B,2,0)</f>
        <v>Delock</v>
      </c>
    </row>
    <row r="3234" spans="1:3" x14ac:dyDescent="0.25">
      <c r="A3234">
        <v>14153</v>
      </c>
      <c r="B3234">
        <v>421</v>
      </c>
      <c r="C3234" t="str">
        <f>VLOOKUP(Table_ExternalData_16[[#This Row],[ManufacturerId]],Blagovna!A:B,2,0)</f>
        <v>Delock</v>
      </c>
    </row>
    <row r="3235" spans="1:3" x14ac:dyDescent="0.25">
      <c r="A3235">
        <v>14154</v>
      </c>
      <c r="B3235">
        <v>421</v>
      </c>
      <c r="C3235" t="str">
        <f>VLOOKUP(Table_ExternalData_16[[#This Row],[ManufacturerId]],Blagovna!A:B,2,0)</f>
        <v>Delock</v>
      </c>
    </row>
    <row r="3236" spans="1:3" x14ac:dyDescent="0.25">
      <c r="A3236">
        <v>14155</v>
      </c>
      <c r="B3236">
        <v>421</v>
      </c>
      <c r="C3236" t="str">
        <f>VLOOKUP(Table_ExternalData_16[[#This Row],[ManufacturerId]],Blagovna!A:B,2,0)</f>
        <v>Delock</v>
      </c>
    </row>
    <row r="3237" spans="1:3" x14ac:dyDescent="0.25">
      <c r="A3237">
        <v>14156</v>
      </c>
      <c r="B3237">
        <v>421</v>
      </c>
      <c r="C3237" t="str">
        <f>VLOOKUP(Table_ExternalData_16[[#This Row],[ManufacturerId]],Blagovna!A:B,2,0)</f>
        <v>Delock</v>
      </c>
    </row>
    <row r="3238" spans="1:3" x14ac:dyDescent="0.25">
      <c r="A3238">
        <v>14157</v>
      </c>
      <c r="B3238">
        <v>421</v>
      </c>
      <c r="C3238" t="str">
        <f>VLOOKUP(Table_ExternalData_16[[#This Row],[ManufacturerId]],Blagovna!A:B,2,0)</f>
        <v>Delock</v>
      </c>
    </row>
    <row r="3239" spans="1:3" x14ac:dyDescent="0.25">
      <c r="A3239">
        <v>14158</v>
      </c>
      <c r="B3239">
        <v>421</v>
      </c>
      <c r="C3239" t="str">
        <f>VLOOKUP(Table_ExternalData_16[[#This Row],[ManufacturerId]],Blagovna!A:B,2,0)</f>
        <v>Delock</v>
      </c>
    </row>
    <row r="3240" spans="1:3" x14ac:dyDescent="0.25">
      <c r="A3240">
        <v>14160</v>
      </c>
      <c r="B3240">
        <v>421</v>
      </c>
      <c r="C3240" t="str">
        <f>VLOOKUP(Table_ExternalData_16[[#This Row],[ManufacturerId]],Blagovna!A:B,2,0)</f>
        <v>Delock</v>
      </c>
    </row>
    <row r="3241" spans="1:3" x14ac:dyDescent="0.25">
      <c r="A3241">
        <v>14162</v>
      </c>
      <c r="B3241">
        <v>421</v>
      </c>
      <c r="C3241" t="str">
        <f>VLOOKUP(Table_ExternalData_16[[#This Row],[ManufacturerId]],Blagovna!A:B,2,0)</f>
        <v>Delock</v>
      </c>
    </row>
    <row r="3242" spans="1:3" x14ac:dyDescent="0.25">
      <c r="A3242">
        <v>14163</v>
      </c>
      <c r="B3242">
        <v>425</v>
      </c>
      <c r="C3242" t="str">
        <f>VLOOKUP(Table_ExternalData_16[[#This Row],[ManufacturerId]],Blagovna!A:B,2,0)</f>
        <v>EFB</v>
      </c>
    </row>
    <row r="3243" spans="1:3" x14ac:dyDescent="0.25">
      <c r="A3243">
        <v>14164</v>
      </c>
      <c r="B3243">
        <v>421</v>
      </c>
      <c r="C3243" t="str">
        <f>VLOOKUP(Table_ExternalData_16[[#This Row],[ManufacturerId]],Blagovna!A:B,2,0)</f>
        <v>Delock</v>
      </c>
    </row>
    <row r="3244" spans="1:3" x14ac:dyDescent="0.25">
      <c r="A3244">
        <v>14165</v>
      </c>
      <c r="B3244">
        <v>421</v>
      </c>
      <c r="C3244" t="str">
        <f>VLOOKUP(Table_ExternalData_16[[#This Row],[ManufacturerId]],Blagovna!A:B,2,0)</f>
        <v>Delock</v>
      </c>
    </row>
    <row r="3245" spans="1:3" x14ac:dyDescent="0.25">
      <c r="A3245">
        <v>14166</v>
      </c>
      <c r="B3245">
        <v>409</v>
      </c>
      <c r="C3245" t="str">
        <f>VLOOKUP(Table_ExternalData_16[[#This Row],[ManufacturerId]],Blagovna!A:B,2,0)</f>
        <v>Bachmann</v>
      </c>
    </row>
    <row r="3246" spans="1:3" x14ac:dyDescent="0.25">
      <c r="A3246">
        <v>14167</v>
      </c>
      <c r="B3246">
        <v>409</v>
      </c>
      <c r="C3246" t="str">
        <f>VLOOKUP(Table_ExternalData_16[[#This Row],[ManufacturerId]],Blagovna!A:B,2,0)</f>
        <v>Bachmann</v>
      </c>
    </row>
    <row r="3247" spans="1:3" x14ac:dyDescent="0.25">
      <c r="A3247">
        <v>14168</v>
      </c>
      <c r="B3247">
        <v>449</v>
      </c>
      <c r="C3247" t="str">
        <f>VLOOKUP(Table_ExternalData_16[[#This Row],[ManufacturerId]],Blagovna!A:B,2,0)</f>
        <v>Logitech</v>
      </c>
    </row>
    <row r="3248" spans="1:3" x14ac:dyDescent="0.25">
      <c r="A3248">
        <v>14169</v>
      </c>
      <c r="B3248">
        <v>487</v>
      </c>
      <c r="C3248" t="str">
        <f>VLOOKUP(Table_ExternalData_16[[#This Row],[ManufacturerId]],Blagovna!A:B,2,0)</f>
        <v>WD</v>
      </c>
    </row>
    <row r="3249" spans="1:3" x14ac:dyDescent="0.25">
      <c r="A3249">
        <v>14170</v>
      </c>
      <c r="B3249">
        <v>409</v>
      </c>
      <c r="C3249" t="str">
        <f>VLOOKUP(Table_ExternalData_16[[#This Row],[ManufacturerId]],Blagovna!A:B,2,0)</f>
        <v>Bachmann</v>
      </c>
    </row>
    <row r="3250" spans="1:3" x14ac:dyDescent="0.25">
      <c r="A3250">
        <v>14172</v>
      </c>
      <c r="B3250">
        <v>421</v>
      </c>
      <c r="C3250" t="str">
        <f>VLOOKUP(Table_ExternalData_16[[#This Row],[ManufacturerId]],Blagovna!A:B,2,0)</f>
        <v>Delock</v>
      </c>
    </row>
    <row r="3251" spans="1:3" x14ac:dyDescent="0.25">
      <c r="A3251">
        <v>14173</v>
      </c>
      <c r="B3251">
        <v>421</v>
      </c>
      <c r="C3251" t="str">
        <f>VLOOKUP(Table_ExternalData_16[[#This Row],[ManufacturerId]],Blagovna!A:B,2,0)</f>
        <v>Delock</v>
      </c>
    </row>
    <row r="3252" spans="1:3" x14ac:dyDescent="0.25">
      <c r="A3252">
        <v>14177</v>
      </c>
      <c r="B3252">
        <v>421</v>
      </c>
      <c r="C3252" t="str">
        <f>VLOOKUP(Table_ExternalData_16[[#This Row],[ManufacturerId]],Blagovna!A:B,2,0)</f>
        <v>Delock</v>
      </c>
    </row>
    <row r="3253" spans="1:3" x14ac:dyDescent="0.25">
      <c r="A3253">
        <v>14178</v>
      </c>
      <c r="B3253">
        <v>455</v>
      </c>
      <c r="C3253" t="str">
        <f>VLOOKUP(Table_ExternalData_16[[#This Row],[ManufacturerId]],Blagovna!A:B,2,0)</f>
        <v>Mikrotik</v>
      </c>
    </row>
    <row r="3254" spans="1:3" x14ac:dyDescent="0.25">
      <c r="A3254">
        <v>14179</v>
      </c>
      <c r="B3254">
        <v>430</v>
      </c>
      <c r="C3254" t="str">
        <f>VLOOKUP(Table_ExternalData_16[[#This Row],[ManufacturerId]],Blagovna!A:B,2,0)</f>
        <v>Fluke</v>
      </c>
    </row>
    <row r="3255" spans="1:3" x14ac:dyDescent="0.25">
      <c r="A3255">
        <v>14181</v>
      </c>
      <c r="B3255">
        <v>430</v>
      </c>
      <c r="C3255" t="str">
        <f>VLOOKUP(Table_ExternalData_16[[#This Row],[ManufacturerId]],Blagovna!A:B,2,0)</f>
        <v>Fluke</v>
      </c>
    </row>
    <row r="3256" spans="1:3" x14ac:dyDescent="0.25">
      <c r="A3256">
        <v>14182</v>
      </c>
      <c r="B3256">
        <v>430</v>
      </c>
      <c r="C3256" t="str">
        <f>VLOOKUP(Table_ExternalData_16[[#This Row],[ManufacturerId]],Blagovna!A:B,2,0)</f>
        <v>Fluke</v>
      </c>
    </row>
    <row r="3257" spans="1:3" x14ac:dyDescent="0.25">
      <c r="A3257">
        <v>14183</v>
      </c>
      <c r="B3257">
        <v>455</v>
      </c>
      <c r="C3257" t="str">
        <f>VLOOKUP(Table_ExternalData_16[[#This Row],[ManufacturerId]],Blagovna!A:B,2,0)</f>
        <v>Mikrotik</v>
      </c>
    </row>
    <row r="3258" spans="1:3" x14ac:dyDescent="0.25">
      <c r="A3258">
        <v>14185</v>
      </c>
      <c r="B3258">
        <v>408</v>
      </c>
      <c r="C3258" t="str">
        <f>VLOOKUP(Table_ExternalData_16[[#This Row],[ManufacturerId]],Blagovna!A:B,2,0)</f>
        <v>Aten</v>
      </c>
    </row>
    <row r="3259" spans="1:3" x14ac:dyDescent="0.25">
      <c r="A3259">
        <v>14188</v>
      </c>
      <c r="B3259">
        <v>488</v>
      </c>
      <c r="C3259" t="str">
        <f>VLOOKUP(Table_ExternalData_16[[#This Row],[ManufacturerId]],Blagovna!A:B,2,0)</f>
        <v>White Shark</v>
      </c>
    </row>
    <row r="3260" spans="1:3" x14ac:dyDescent="0.25">
      <c r="A3260">
        <v>14189</v>
      </c>
      <c r="B3260">
        <v>488</v>
      </c>
      <c r="C3260" t="str">
        <f>VLOOKUP(Table_ExternalData_16[[#This Row],[ManufacturerId]],Blagovna!A:B,2,0)</f>
        <v>White Shark</v>
      </c>
    </row>
    <row r="3261" spans="1:3" x14ac:dyDescent="0.25">
      <c r="A3261">
        <v>14190</v>
      </c>
      <c r="B3261">
        <v>421</v>
      </c>
      <c r="C3261" t="str">
        <f>VLOOKUP(Table_ExternalData_16[[#This Row],[ManufacturerId]],Blagovna!A:B,2,0)</f>
        <v>Delock</v>
      </c>
    </row>
    <row r="3262" spans="1:3" x14ac:dyDescent="0.25">
      <c r="A3262">
        <v>14191</v>
      </c>
      <c r="B3262">
        <v>408</v>
      </c>
      <c r="C3262" t="str">
        <f>VLOOKUP(Table_ExternalData_16[[#This Row],[ManufacturerId]],Blagovna!A:B,2,0)</f>
        <v>Aten</v>
      </c>
    </row>
    <row r="3263" spans="1:3" x14ac:dyDescent="0.25">
      <c r="A3263">
        <v>14192</v>
      </c>
      <c r="B3263">
        <v>446</v>
      </c>
      <c r="C3263" t="str">
        <f>VLOOKUP(Table_ExternalData_16[[#This Row],[ManufacturerId]],Blagovna!A:B,2,0)</f>
        <v>Leviton</v>
      </c>
    </row>
    <row r="3264" spans="1:3" x14ac:dyDescent="0.25">
      <c r="A3264">
        <v>14193</v>
      </c>
      <c r="B3264">
        <v>446</v>
      </c>
      <c r="C3264" t="str">
        <f>VLOOKUP(Table_ExternalData_16[[#This Row],[ManufacturerId]],Blagovna!A:B,2,0)</f>
        <v>Leviton</v>
      </c>
    </row>
    <row r="3265" spans="1:3" x14ac:dyDescent="0.25">
      <c r="A3265">
        <v>14194</v>
      </c>
      <c r="B3265">
        <v>446</v>
      </c>
      <c r="C3265" t="str">
        <f>VLOOKUP(Table_ExternalData_16[[#This Row],[ManufacturerId]],Blagovna!A:B,2,0)</f>
        <v>Leviton</v>
      </c>
    </row>
    <row r="3266" spans="1:3" x14ac:dyDescent="0.25">
      <c r="A3266">
        <v>14195</v>
      </c>
      <c r="B3266">
        <v>446</v>
      </c>
      <c r="C3266" t="str">
        <f>VLOOKUP(Table_ExternalData_16[[#This Row],[ManufacturerId]],Blagovna!A:B,2,0)</f>
        <v>Leviton</v>
      </c>
    </row>
    <row r="3267" spans="1:3" x14ac:dyDescent="0.25">
      <c r="A3267">
        <v>14196</v>
      </c>
      <c r="B3267">
        <v>422</v>
      </c>
      <c r="C3267" t="str">
        <f>VLOOKUP(Table_ExternalData_16[[#This Row],[ManufacturerId]],Blagovna!A:B,2,0)</f>
        <v>Digitus</v>
      </c>
    </row>
    <row r="3268" spans="1:3" x14ac:dyDescent="0.25">
      <c r="A3268">
        <v>14199</v>
      </c>
      <c r="B3268">
        <v>426</v>
      </c>
      <c r="C3268" t="str">
        <f>VLOOKUP(Table_ExternalData_16[[#This Row],[ManufacturerId]],Blagovna!A:B,2,0)</f>
        <v>Energenie</v>
      </c>
    </row>
    <row r="3269" spans="1:3" x14ac:dyDescent="0.25">
      <c r="A3269">
        <v>14200</v>
      </c>
      <c r="B3269">
        <v>426</v>
      </c>
      <c r="C3269" t="str">
        <f>VLOOKUP(Table_ExternalData_16[[#This Row],[ManufacturerId]],Blagovna!A:B,2,0)</f>
        <v>Energenie</v>
      </c>
    </row>
    <row r="3270" spans="1:3" x14ac:dyDescent="0.25">
      <c r="A3270">
        <v>14201</v>
      </c>
      <c r="B3270">
        <v>426</v>
      </c>
      <c r="C3270" t="str">
        <f>VLOOKUP(Table_ExternalData_16[[#This Row],[ManufacturerId]],Blagovna!A:B,2,0)</f>
        <v>Energenie</v>
      </c>
    </row>
    <row r="3271" spans="1:3" x14ac:dyDescent="0.25">
      <c r="A3271">
        <v>14202</v>
      </c>
      <c r="B3271">
        <v>426</v>
      </c>
      <c r="C3271" t="str">
        <f>VLOOKUP(Table_ExternalData_16[[#This Row],[ManufacturerId]],Blagovna!A:B,2,0)</f>
        <v>Energenie</v>
      </c>
    </row>
    <row r="3272" spans="1:3" x14ac:dyDescent="0.25">
      <c r="A3272">
        <v>14203</v>
      </c>
      <c r="B3272">
        <v>426</v>
      </c>
      <c r="C3272" t="str">
        <f>VLOOKUP(Table_ExternalData_16[[#This Row],[ManufacturerId]],Blagovna!A:B,2,0)</f>
        <v>Energenie</v>
      </c>
    </row>
    <row r="3273" spans="1:3" x14ac:dyDescent="0.25">
      <c r="A3273">
        <v>14204</v>
      </c>
      <c r="B3273">
        <v>426</v>
      </c>
      <c r="C3273" t="str">
        <f>VLOOKUP(Table_ExternalData_16[[#This Row],[ManufacturerId]],Blagovna!A:B,2,0)</f>
        <v>Energenie</v>
      </c>
    </row>
    <row r="3274" spans="1:3" x14ac:dyDescent="0.25">
      <c r="A3274">
        <v>14208</v>
      </c>
      <c r="B3274">
        <v>431</v>
      </c>
      <c r="C3274" t="str">
        <f>VLOOKUP(Table_ExternalData_16[[#This Row],[ManufacturerId]],Blagovna!A:B,2,0)</f>
        <v>Gembird</v>
      </c>
    </row>
    <row r="3275" spans="1:3" x14ac:dyDescent="0.25">
      <c r="A3275">
        <v>14211</v>
      </c>
      <c r="B3275">
        <v>426</v>
      </c>
      <c r="C3275" t="str">
        <f>VLOOKUP(Table_ExternalData_16[[#This Row],[ManufacturerId]],Blagovna!A:B,2,0)</f>
        <v>Energenie</v>
      </c>
    </row>
    <row r="3276" spans="1:3" x14ac:dyDescent="0.25">
      <c r="A3276">
        <v>14212</v>
      </c>
      <c r="B3276">
        <v>426</v>
      </c>
      <c r="C3276" t="str">
        <f>VLOOKUP(Table_ExternalData_16[[#This Row],[ManufacturerId]],Blagovna!A:B,2,0)</f>
        <v>Energenie</v>
      </c>
    </row>
    <row r="3277" spans="1:3" x14ac:dyDescent="0.25">
      <c r="A3277">
        <v>14213</v>
      </c>
      <c r="B3277">
        <v>426</v>
      </c>
      <c r="C3277" t="str">
        <f>VLOOKUP(Table_ExternalData_16[[#This Row],[ManufacturerId]],Blagovna!A:B,2,0)</f>
        <v>Energenie</v>
      </c>
    </row>
    <row r="3278" spans="1:3" x14ac:dyDescent="0.25">
      <c r="A3278">
        <v>14214</v>
      </c>
      <c r="B3278">
        <v>408</v>
      </c>
      <c r="C3278" t="str">
        <f>VLOOKUP(Table_ExternalData_16[[#This Row],[ManufacturerId]],Blagovna!A:B,2,0)</f>
        <v>Aten</v>
      </c>
    </row>
    <row r="3279" spans="1:3" x14ac:dyDescent="0.25">
      <c r="A3279">
        <v>14216</v>
      </c>
      <c r="B3279">
        <v>421</v>
      </c>
      <c r="C3279" t="str">
        <f>VLOOKUP(Table_ExternalData_16[[#This Row],[ManufacturerId]],Blagovna!A:B,2,0)</f>
        <v>Delock</v>
      </c>
    </row>
    <row r="3280" spans="1:3" x14ac:dyDescent="0.25">
      <c r="A3280">
        <v>14217</v>
      </c>
      <c r="B3280">
        <v>421</v>
      </c>
      <c r="C3280" t="str">
        <f>VLOOKUP(Table_ExternalData_16[[#This Row],[ManufacturerId]],Blagovna!A:B,2,0)</f>
        <v>Delock</v>
      </c>
    </row>
    <row r="3281" spans="1:3" x14ac:dyDescent="0.25">
      <c r="A3281">
        <v>14218</v>
      </c>
      <c r="B3281">
        <v>421</v>
      </c>
      <c r="C3281" t="str">
        <f>VLOOKUP(Table_ExternalData_16[[#This Row],[ManufacturerId]],Blagovna!A:B,2,0)</f>
        <v>Delock</v>
      </c>
    </row>
    <row r="3282" spans="1:3" x14ac:dyDescent="0.25">
      <c r="A3282">
        <v>14220</v>
      </c>
      <c r="B3282">
        <v>429</v>
      </c>
      <c r="C3282" t="str">
        <f>VLOOKUP(Table_ExternalData_16[[#This Row],[ManufacturerId]],Blagovna!A:B,2,0)</f>
        <v>Fiamm</v>
      </c>
    </row>
    <row r="3283" spans="1:3" x14ac:dyDescent="0.25">
      <c r="A3283">
        <v>14223</v>
      </c>
      <c r="B3283">
        <v>487</v>
      </c>
      <c r="C3283" t="str">
        <f>VLOOKUP(Table_ExternalData_16[[#This Row],[ManufacturerId]],Blagovna!A:B,2,0)</f>
        <v>WD</v>
      </c>
    </row>
    <row r="3284" spans="1:3" x14ac:dyDescent="0.25">
      <c r="A3284">
        <v>14224</v>
      </c>
      <c r="B3284">
        <v>421</v>
      </c>
      <c r="C3284" t="str">
        <f>VLOOKUP(Table_ExternalData_16[[#This Row],[ManufacturerId]],Blagovna!A:B,2,0)</f>
        <v>Delock</v>
      </c>
    </row>
    <row r="3285" spans="1:3" x14ac:dyDescent="0.25">
      <c r="A3285">
        <v>14225</v>
      </c>
      <c r="B3285">
        <v>409</v>
      </c>
      <c r="C3285" t="str">
        <f>VLOOKUP(Table_ExternalData_16[[#This Row],[ManufacturerId]],Blagovna!A:B,2,0)</f>
        <v>Bachmann</v>
      </c>
    </row>
    <row r="3286" spans="1:3" x14ac:dyDescent="0.25">
      <c r="A3286">
        <v>14226</v>
      </c>
      <c r="B3286">
        <v>442</v>
      </c>
      <c r="C3286" t="str">
        <f>VLOOKUP(Table_ExternalData_16[[#This Row],[ManufacturerId]],Blagovna!A:B,2,0)</f>
        <v>KELine</v>
      </c>
    </row>
    <row r="3287" spans="1:3" x14ac:dyDescent="0.25">
      <c r="A3287">
        <v>14228</v>
      </c>
      <c r="B3287">
        <v>422</v>
      </c>
      <c r="C3287" t="str">
        <f>VLOOKUP(Table_ExternalData_16[[#This Row],[ManufacturerId]],Blagovna!A:B,2,0)</f>
        <v>Digitus</v>
      </c>
    </row>
    <row r="3288" spans="1:3" x14ac:dyDescent="0.25">
      <c r="A3288">
        <v>14229</v>
      </c>
      <c r="B3288">
        <v>422</v>
      </c>
      <c r="C3288" t="str">
        <f>VLOOKUP(Table_ExternalData_16[[#This Row],[ManufacturerId]],Blagovna!A:B,2,0)</f>
        <v>Digitus</v>
      </c>
    </row>
    <row r="3289" spans="1:3" x14ac:dyDescent="0.25">
      <c r="A3289">
        <v>14230</v>
      </c>
      <c r="B3289">
        <v>422</v>
      </c>
      <c r="C3289" t="str">
        <f>VLOOKUP(Table_ExternalData_16[[#This Row],[ManufacturerId]],Blagovna!A:B,2,0)</f>
        <v>Digitus</v>
      </c>
    </row>
    <row r="3290" spans="1:3" x14ac:dyDescent="0.25">
      <c r="A3290">
        <v>14234</v>
      </c>
      <c r="B3290">
        <v>422</v>
      </c>
      <c r="C3290" t="str">
        <f>VLOOKUP(Table_ExternalData_16[[#This Row],[ManufacturerId]],Blagovna!A:B,2,0)</f>
        <v>Digitus</v>
      </c>
    </row>
    <row r="3291" spans="1:3" x14ac:dyDescent="0.25">
      <c r="A3291">
        <v>14235</v>
      </c>
      <c r="B3291">
        <v>422</v>
      </c>
      <c r="C3291" t="str">
        <f>VLOOKUP(Table_ExternalData_16[[#This Row],[ManufacturerId]],Blagovna!A:B,2,0)</f>
        <v>Digitus</v>
      </c>
    </row>
    <row r="3292" spans="1:3" x14ac:dyDescent="0.25">
      <c r="A3292">
        <v>14237</v>
      </c>
      <c r="B3292">
        <v>408</v>
      </c>
      <c r="C3292" t="str">
        <f>VLOOKUP(Table_ExternalData_16[[#This Row],[ManufacturerId]],Blagovna!A:B,2,0)</f>
        <v>Aten</v>
      </c>
    </row>
    <row r="3293" spans="1:3" x14ac:dyDescent="0.25">
      <c r="A3293">
        <v>14238</v>
      </c>
      <c r="B3293">
        <v>422</v>
      </c>
      <c r="C3293" t="str">
        <f>VLOOKUP(Table_ExternalData_16[[#This Row],[ManufacturerId]],Blagovna!A:B,2,0)</f>
        <v>Digitus</v>
      </c>
    </row>
    <row r="3294" spans="1:3" x14ac:dyDescent="0.25">
      <c r="A3294">
        <v>14239</v>
      </c>
      <c r="B3294">
        <v>422</v>
      </c>
      <c r="C3294" t="str">
        <f>VLOOKUP(Table_ExternalData_16[[#This Row],[ManufacturerId]],Blagovna!A:B,2,0)</f>
        <v>Digitus</v>
      </c>
    </row>
    <row r="3295" spans="1:3" x14ac:dyDescent="0.25">
      <c r="A3295">
        <v>14240</v>
      </c>
      <c r="B3295">
        <v>421</v>
      </c>
      <c r="C3295" t="str">
        <f>VLOOKUP(Table_ExternalData_16[[#This Row],[ManufacturerId]],Blagovna!A:B,2,0)</f>
        <v>Delock</v>
      </c>
    </row>
    <row r="3296" spans="1:3" x14ac:dyDescent="0.25">
      <c r="A3296">
        <v>14244</v>
      </c>
      <c r="B3296">
        <v>488</v>
      </c>
      <c r="C3296" t="str">
        <f>VLOOKUP(Table_ExternalData_16[[#This Row],[ManufacturerId]],Blagovna!A:B,2,0)</f>
        <v>White Shark</v>
      </c>
    </row>
    <row r="3297" spans="1:3" x14ac:dyDescent="0.25">
      <c r="A3297">
        <v>14246</v>
      </c>
      <c r="B3297">
        <v>488</v>
      </c>
      <c r="C3297" t="str">
        <f>VLOOKUP(Table_ExternalData_16[[#This Row],[ManufacturerId]],Blagovna!A:B,2,0)</f>
        <v>White Shark</v>
      </c>
    </row>
    <row r="3298" spans="1:3" x14ac:dyDescent="0.25">
      <c r="A3298">
        <v>14248</v>
      </c>
      <c r="B3298">
        <v>488</v>
      </c>
      <c r="C3298" t="str">
        <f>VLOOKUP(Table_ExternalData_16[[#This Row],[ManufacturerId]],Blagovna!A:B,2,0)</f>
        <v>White Shark</v>
      </c>
    </row>
    <row r="3299" spans="1:3" x14ac:dyDescent="0.25">
      <c r="A3299">
        <v>14250</v>
      </c>
      <c r="B3299">
        <v>488</v>
      </c>
      <c r="C3299" t="str">
        <f>VLOOKUP(Table_ExternalData_16[[#This Row],[ManufacturerId]],Blagovna!A:B,2,0)</f>
        <v>White Shark</v>
      </c>
    </row>
    <row r="3300" spans="1:3" x14ac:dyDescent="0.25">
      <c r="A3300">
        <v>14251</v>
      </c>
      <c r="B3300">
        <v>488</v>
      </c>
      <c r="C3300" t="str">
        <f>VLOOKUP(Table_ExternalData_16[[#This Row],[ManufacturerId]],Blagovna!A:B,2,0)</f>
        <v>White Shark</v>
      </c>
    </row>
    <row r="3301" spans="1:3" x14ac:dyDescent="0.25">
      <c r="A3301">
        <v>14255</v>
      </c>
      <c r="B3301">
        <v>464</v>
      </c>
      <c r="C3301" t="str">
        <f>VLOOKUP(Table_ExternalData_16[[#This Row],[ManufacturerId]],Blagovna!A:B,2,0)</f>
        <v>Rikomagic</v>
      </c>
    </row>
    <row r="3302" spans="1:3" x14ac:dyDescent="0.25">
      <c r="A3302">
        <v>14256</v>
      </c>
      <c r="B3302">
        <v>442</v>
      </c>
      <c r="C3302" t="str">
        <f>VLOOKUP(Table_ExternalData_16[[#This Row],[ManufacturerId]],Blagovna!A:B,2,0)</f>
        <v>KELine</v>
      </c>
    </row>
    <row r="3303" spans="1:3" x14ac:dyDescent="0.25">
      <c r="A3303">
        <v>14261</v>
      </c>
      <c r="B3303">
        <v>464</v>
      </c>
      <c r="C3303" t="str">
        <f>VLOOKUP(Table_ExternalData_16[[#This Row],[ManufacturerId]],Blagovna!A:B,2,0)</f>
        <v>Rikomagic</v>
      </c>
    </row>
    <row r="3304" spans="1:3" x14ac:dyDescent="0.25">
      <c r="A3304">
        <v>14263</v>
      </c>
      <c r="B3304">
        <v>421</v>
      </c>
      <c r="C3304" t="str">
        <f>VLOOKUP(Table_ExternalData_16[[#This Row],[ManufacturerId]],Blagovna!A:B,2,0)</f>
        <v>Delock</v>
      </c>
    </row>
    <row r="3305" spans="1:3" x14ac:dyDescent="0.25">
      <c r="A3305">
        <v>14264</v>
      </c>
      <c r="B3305">
        <v>421</v>
      </c>
      <c r="C3305" t="str">
        <f>VLOOKUP(Table_ExternalData_16[[#This Row],[ManufacturerId]],Blagovna!A:B,2,0)</f>
        <v>Delock</v>
      </c>
    </row>
    <row r="3306" spans="1:3" x14ac:dyDescent="0.25">
      <c r="A3306">
        <v>14265</v>
      </c>
      <c r="B3306">
        <v>421</v>
      </c>
      <c r="C3306" t="str">
        <f>VLOOKUP(Table_ExternalData_16[[#This Row],[ManufacturerId]],Blagovna!A:B,2,0)</f>
        <v>Delock</v>
      </c>
    </row>
    <row r="3307" spans="1:3" x14ac:dyDescent="0.25">
      <c r="A3307">
        <v>14267</v>
      </c>
      <c r="B3307">
        <v>459</v>
      </c>
      <c r="C3307" t="str">
        <f>VLOOKUP(Table_ExternalData_16[[#This Row],[ManufacturerId]],Blagovna!A:B,2,0)</f>
        <v>NIK</v>
      </c>
    </row>
    <row r="3308" spans="1:3" x14ac:dyDescent="0.25">
      <c r="A3308">
        <v>14268</v>
      </c>
      <c r="B3308">
        <v>455</v>
      </c>
      <c r="C3308" t="str">
        <f>VLOOKUP(Table_ExternalData_16[[#This Row],[ManufacturerId]],Blagovna!A:B,2,0)</f>
        <v>Mikrotik</v>
      </c>
    </row>
    <row r="3309" spans="1:3" x14ac:dyDescent="0.25">
      <c r="A3309">
        <v>14270</v>
      </c>
      <c r="B3309">
        <v>455</v>
      </c>
      <c r="C3309" t="str">
        <f>VLOOKUP(Table_ExternalData_16[[#This Row],[ManufacturerId]],Blagovna!A:B,2,0)</f>
        <v>Mikrotik</v>
      </c>
    </row>
    <row r="3310" spans="1:3" x14ac:dyDescent="0.25">
      <c r="A3310">
        <v>14271</v>
      </c>
      <c r="B3310">
        <v>478</v>
      </c>
      <c r="C3310" t="str">
        <f>VLOOKUP(Table_ExternalData_16[[#This Row],[ManufacturerId]],Blagovna!A:B,2,0)</f>
        <v>Tenda</v>
      </c>
    </row>
    <row r="3311" spans="1:3" x14ac:dyDescent="0.25">
      <c r="A3311">
        <v>14272</v>
      </c>
      <c r="B3311">
        <v>408</v>
      </c>
      <c r="C3311" t="str">
        <f>VLOOKUP(Table_ExternalData_16[[#This Row],[ManufacturerId]],Blagovna!A:B,2,0)</f>
        <v>Aten</v>
      </c>
    </row>
    <row r="3312" spans="1:3" x14ac:dyDescent="0.25">
      <c r="A3312">
        <v>14274</v>
      </c>
      <c r="B3312">
        <v>710</v>
      </c>
      <c r="C3312" t="str">
        <f>VLOOKUP(Table_ExternalData_16[[#This Row],[ManufacturerId]],Blagovna!A:B,2,0)</f>
        <v>Value</v>
      </c>
    </row>
    <row r="3313" spans="1:3" x14ac:dyDescent="0.25">
      <c r="A3313">
        <v>14275</v>
      </c>
      <c r="B3313">
        <v>422</v>
      </c>
      <c r="C3313" t="str">
        <f>VLOOKUP(Table_ExternalData_16[[#This Row],[ManufacturerId]],Blagovna!A:B,2,0)</f>
        <v>Digitus</v>
      </c>
    </row>
    <row r="3314" spans="1:3" x14ac:dyDescent="0.25">
      <c r="A3314">
        <v>14283</v>
      </c>
      <c r="B3314">
        <v>721</v>
      </c>
      <c r="C3314" t="str">
        <f>VLOOKUP(Table_ExternalData_16[[#This Row],[ManufacturerId]],Blagovna!A:B,2,0)</f>
        <v>IP-COM</v>
      </c>
    </row>
    <row r="3315" spans="1:3" x14ac:dyDescent="0.25">
      <c r="A3315">
        <v>14284</v>
      </c>
      <c r="B3315">
        <v>455</v>
      </c>
      <c r="C3315" t="str">
        <f>VLOOKUP(Table_ExternalData_16[[#This Row],[ManufacturerId]],Blagovna!A:B,2,0)</f>
        <v>Mikrotik</v>
      </c>
    </row>
    <row r="3316" spans="1:3" x14ac:dyDescent="0.25">
      <c r="A3316">
        <v>14285</v>
      </c>
      <c r="B3316">
        <v>455</v>
      </c>
      <c r="C3316" t="str">
        <f>VLOOKUP(Table_ExternalData_16[[#This Row],[ManufacturerId]],Blagovna!A:B,2,0)</f>
        <v>Mikrotik</v>
      </c>
    </row>
    <row r="3317" spans="1:3" x14ac:dyDescent="0.25">
      <c r="A3317">
        <v>14286</v>
      </c>
      <c r="B3317">
        <v>455</v>
      </c>
      <c r="C3317" t="str">
        <f>VLOOKUP(Table_ExternalData_16[[#This Row],[ManufacturerId]],Blagovna!A:B,2,0)</f>
        <v>Mikrotik</v>
      </c>
    </row>
    <row r="3318" spans="1:3" x14ac:dyDescent="0.25">
      <c r="A3318">
        <v>14287</v>
      </c>
      <c r="B3318">
        <v>455</v>
      </c>
      <c r="C3318" t="str">
        <f>VLOOKUP(Table_ExternalData_16[[#This Row],[ManufacturerId]],Blagovna!A:B,2,0)</f>
        <v>Mikrotik</v>
      </c>
    </row>
    <row r="3319" spans="1:3" x14ac:dyDescent="0.25">
      <c r="A3319">
        <v>14288</v>
      </c>
      <c r="B3319">
        <v>455</v>
      </c>
      <c r="C3319" t="str">
        <f>VLOOKUP(Table_ExternalData_16[[#This Row],[ManufacturerId]],Blagovna!A:B,2,0)</f>
        <v>Mikrotik</v>
      </c>
    </row>
    <row r="3320" spans="1:3" x14ac:dyDescent="0.25">
      <c r="A3320">
        <v>14289</v>
      </c>
      <c r="B3320">
        <v>408</v>
      </c>
      <c r="C3320" t="str">
        <f>VLOOKUP(Table_ExternalData_16[[#This Row],[ManufacturerId]],Blagovna!A:B,2,0)</f>
        <v>Aten</v>
      </c>
    </row>
    <row r="3321" spans="1:3" x14ac:dyDescent="0.25">
      <c r="A3321">
        <v>14290</v>
      </c>
      <c r="B3321">
        <v>421</v>
      </c>
      <c r="C3321" t="str">
        <f>VLOOKUP(Table_ExternalData_16[[#This Row],[ManufacturerId]],Blagovna!A:B,2,0)</f>
        <v>Delock</v>
      </c>
    </row>
    <row r="3322" spans="1:3" x14ac:dyDescent="0.25">
      <c r="A3322">
        <v>14293</v>
      </c>
      <c r="B3322">
        <v>421</v>
      </c>
      <c r="C3322" t="str">
        <f>VLOOKUP(Table_ExternalData_16[[#This Row],[ManufacturerId]],Blagovna!A:B,2,0)</f>
        <v>Delock</v>
      </c>
    </row>
    <row r="3323" spans="1:3" x14ac:dyDescent="0.25">
      <c r="A3323">
        <v>14296</v>
      </c>
      <c r="B3323">
        <v>409</v>
      </c>
      <c r="C3323" t="str">
        <f>VLOOKUP(Table_ExternalData_16[[#This Row],[ManufacturerId]],Blagovna!A:B,2,0)</f>
        <v>Bachmann</v>
      </c>
    </row>
    <row r="3324" spans="1:3" x14ac:dyDescent="0.25">
      <c r="A3324">
        <v>14297</v>
      </c>
      <c r="B3324">
        <v>409</v>
      </c>
      <c r="C3324" t="str">
        <f>VLOOKUP(Table_ExternalData_16[[#This Row],[ManufacturerId]],Blagovna!A:B,2,0)</f>
        <v>Bachmann</v>
      </c>
    </row>
    <row r="3325" spans="1:3" x14ac:dyDescent="0.25">
      <c r="A3325">
        <v>14299</v>
      </c>
      <c r="B3325">
        <v>455</v>
      </c>
      <c r="C3325" t="str">
        <f>VLOOKUP(Table_ExternalData_16[[#This Row],[ManufacturerId]],Blagovna!A:B,2,0)</f>
        <v>Mikrotik</v>
      </c>
    </row>
    <row r="3326" spans="1:3" x14ac:dyDescent="0.25">
      <c r="A3326">
        <v>14300</v>
      </c>
      <c r="B3326">
        <v>488</v>
      </c>
      <c r="C3326" t="str">
        <f>VLOOKUP(Table_ExternalData_16[[#This Row],[ManufacturerId]],Blagovna!A:B,2,0)</f>
        <v>White Shark</v>
      </c>
    </row>
    <row r="3327" spans="1:3" x14ac:dyDescent="0.25">
      <c r="A3327">
        <v>14302</v>
      </c>
      <c r="B3327">
        <v>421</v>
      </c>
      <c r="C3327" t="str">
        <f>VLOOKUP(Table_ExternalData_16[[#This Row],[ManufacturerId]],Blagovna!A:B,2,0)</f>
        <v>Delock</v>
      </c>
    </row>
    <row r="3328" spans="1:3" x14ac:dyDescent="0.25">
      <c r="A3328">
        <v>14305</v>
      </c>
      <c r="B3328">
        <v>484</v>
      </c>
      <c r="C3328" t="str">
        <f>VLOOKUP(Table_ExternalData_16[[#This Row],[ManufacturerId]],Blagovna!A:B,2,0)</f>
        <v>Triton</v>
      </c>
    </row>
    <row r="3329" spans="1:3" x14ac:dyDescent="0.25">
      <c r="A3329">
        <v>14306</v>
      </c>
      <c r="B3329">
        <v>484</v>
      </c>
      <c r="C3329" t="str">
        <f>VLOOKUP(Table_ExternalData_16[[#This Row],[ManufacturerId]],Blagovna!A:B,2,0)</f>
        <v>Triton</v>
      </c>
    </row>
    <row r="3330" spans="1:3" x14ac:dyDescent="0.25">
      <c r="A3330">
        <v>14307</v>
      </c>
      <c r="B3330">
        <v>484</v>
      </c>
      <c r="C3330" t="str">
        <f>VLOOKUP(Table_ExternalData_16[[#This Row],[ManufacturerId]],Blagovna!A:B,2,0)</f>
        <v>Triton</v>
      </c>
    </row>
    <row r="3331" spans="1:3" x14ac:dyDescent="0.25">
      <c r="A3331">
        <v>14312</v>
      </c>
      <c r="B3331">
        <v>455</v>
      </c>
      <c r="C3331" t="str">
        <f>VLOOKUP(Table_ExternalData_16[[#This Row],[ManufacturerId]],Blagovna!A:B,2,0)</f>
        <v>Mikrotik</v>
      </c>
    </row>
    <row r="3332" spans="1:3" x14ac:dyDescent="0.25">
      <c r="A3332">
        <v>14317</v>
      </c>
      <c r="B3332">
        <v>425</v>
      </c>
      <c r="C3332" t="str">
        <f>VLOOKUP(Table_ExternalData_16[[#This Row],[ManufacturerId]],Blagovna!A:B,2,0)</f>
        <v>EFB</v>
      </c>
    </row>
    <row r="3333" spans="1:3" x14ac:dyDescent="0.25">
      <c r="A3333">
        <v>14318</v>
      </c>
      <c r="B3333">
        <v>425</v>
      </c>
      <c r="C3333" t="str">
        <f>VLOOKUP(Table_ExternalData_16[[#This Row],[ManufacturerId]],Blagovna!A:B,2,0)</f>
        <v>EFB</v>
      </c>
    </row>
    <row r="3334" spans="1:3" x14ac:dyDescent="0.25">
      <c r="A3334">
        <v>14319</v>
      </c>
      <c r="B3334">
        <v>425</v>
      </c>
      <c r="C3334" t="str">
        <f>VLOOKUP(Table_ExternalData_16[[#This Row],[ManufacturerId]],Blagovna!A:B,2,0)</f>
        <v>EFB</v>
      </c>
    </row>
    <row r="3335" spans="1:3" x14ac:dyDescent="0.25">
      <c r="A3335">
        <v>14320</v>
      </c>
      <c r="B3335">
        <v>425</v>
      </c>
      <c r="C3335" t="str">
        <f>VLOOKUP(Table_ExternalData_16[[#This Row],[ManufacturerId]],Blagovna!A:B,2,0)</f>
        <v>EFB</v>
      </c>
    </row>
    <row r="3336" spans="1:3" x14ac:dyDescent="0.25">
      <c r="A3336">
        <v>14321</v>
      </c>
      <c r="B3336">
        <v>425</v>
      </c>
      <c r="C3336" t="str">
        <f>VLOOKUP(Table_ExternalData_16[[#This Row],[ManufacturerId]],Blagovna!A:B,2,0)</f>
        <v>EFB</v>
      </c>
    </row>
    <row r="3337" spans="1:3" x14ac:dyDescent="0.25">
      <c r="A3337">
        <v>14322</v>
      </c>
      <c r="B3337">
        <v>425</v>
      </c>
      <c r="C3337" t="str">
        <f>VLOOKUP(Table_ExternalData_16[[#This Row],[ManufacturerId]],Blagovna!A:B,2,0)</f>
        <v>EFB</v>
      </c>
    </row>
    <row r="3338" spans="1:3" x14ac:dyDescent="0.25">
      <c r="A3338">
        <v>14323</v>
      </c>
      <c r="B3338">
        <v>421</v>
      </c>
      <c r="C3338" t="str">
        <f>VLOOKUP(Table_ExternalData_16[[#This Row],[ManufacturerId]],Blagovna!A:B,2,0)</f>
        <v>Delock</v>
      </c>
    </row>
    <row r="3339" spans="1:3" x14ac:dyDescent="0.25">
      <c r="A3339">
        <v>14326</v>
      </c>
      <c r="B3339">
        <v>421</v>
      </c>
      <c r="C3339" t="str">
        <f>VLOOKUP(Table_ExternalData_16[[#This Row],[ManufacturerId]],Blagovna!A:B,2,0)</f>
        <v>Delock</v>
      </c>
    </row>
    <row r="3340" spans="1:3" x14ac:dyDescent="0.25">
      <c r="A3340">
        <v>14327</v>
      </c>
      <c r="B3340">
        <v>421</v>
      </c>
      <c r="C3340" t="str">
        <f>VLOOKUP(Table_ExternalData_16[[#This Row],[ManufacturerId]],Blagovna!A:B,2,0)</f>
        <v>Delock</v>
      </c>
    </row>
    <row r="3341" spans="1:3" x14ac:dyDescent="0.25">
      <c r="A3341">
        <v>14328</v>
      </c>
      <c r="B3341">
        <v>421</v>
      </c>
      <c r="C3341" t="str">
        <f>VLOOKUP(Table_ExternalData_16[[#This Row],[ManufacturerId]],Blagovna!A:B,2,0)</f>
        <v>Delock</v>
      </c>
    </row>
    <row r="3342" spans="1:3" x14ac:dyDescent="0.25">
      <c r="A3342">
        <v>14333</v>
      </c>
      <c r="B3342">
        <v>439</v>
      </c>
      <c r="C3342" t="str">
        <f>VLOOKUP(Table_ExternalData_16[[#This Row],[ManufacturerId]],Blagovna!A:B,2,0)</f>
        <v>HP</v>
      </c>
    </row>
    <row r="3343" spans="1:3" x14ac:dyDescent="0.25">
      <c r="A3343">
        <v>14334</v>
      </c>
      <c r="B3343">
        <v>425</v>
      </c>
      <c r="C3343" t="str">
        <f>VLOOKUP(Table_ExternalData_16[[#This Row],[ManufacturerId]],Blagovna!A:B,2,0)</f>
        <v>EFB</v>
      </c>
    </row>
    <row r="3344" spans="1:3" x14ac:dyDescent="0.25">
      <c r="A3344">
        <v>14335</v>
      </c>
      <c r="B3344">
        <v>425</v>
      </c>
      <c r="C3344" t="str">
        <f>VLOOKUP(Table_ExternalData_16[[#This Row],[ManufacturerId]],Blagovna!A:B,2,0)</f>
        <v>EFB</v>
      </c>
    </row>
    <row r="3345" spans="1:3" x14ac:dyDescent="0.25">
      <c r="A3345">
        <v>14338</v>
      </c>
      <c r="B3345">
        <v>488</v>
      </c>
      <c r="C3345" t="str">
        <f>VLOOKUP(Table_ExternalData_16[[#This Row],[ManufacturerId]],Blagovna!A:B,2,0)</f>
        <v>White Shark</v>
      </c>
    </row>
    <row r="3346" spans="1:3" x14ac:dyDescent="0.25">
      <c r="A3346">
        <v>14339</v>
      </c>
      <c r="B3346">
        <v>425</v>
      </c>
      <c r="C3346" t="str">
        <f>VLOOKUP(Table_ExternalData_16[[#This Row],[ManufacturerId]],Blagovna!A:B,2,0)</f>
        <v>EFB</v>
      </c>
    </row>
    <row r="3347" spans="1:3" x14ac:dyDescent="0.25">
      <c r="A3347">
        <v>14343</v>
      </c>
      <c r="B3347">
        <v>409</v>
      </c>
      <c r="C3347" t="str">
        <f>VLOOKUP(Table_ExternalData_16[[#This Row],[ManufacturerId]],Blagovna!A:B,2,0)</f>
        <v>Bachmann</v>
      </c>
    </row>
    <row r="3348" spans="1:3" x14ac:dyDescent="0.25">
      <c r="A3348">
        <v>14344</v>
      </c>
      <c r="B3348">
        <v>464</v>
      </c>
      <c r="C3348" t="str">
        <f>VLOOKUP(Table_ExternalData_16[[#This Row],[ManufacturerId]],Blagovna!A:B,2,0)</f>
        <v>Rikomagic</v>
      </c>
    </row>
    <row r="3349" spans="1:3" x14ac:dyDescent="0.25">
      <c r="A3349">
        <v>14345</v>
      </c>
      <c r="B3349">
        <v>464</v>
      </c>
      <c r="C3349" t="str">
        <f>VLOOKUP(Table_ExternalData_16[[#This Row],[ManufacturerId]],Blagovna!A:B,2,0)</f>
        <v>Rikomagic</v>
      </c>
    </row>
    <row r="3350" spans="1:3" x14ac:dyDescent="0.25">
      <c r="A3350">
        <v>14346</v>
      </c>
      <c r="B3350">
        <v>464</v>
      </c>
      <c r="C3350" t="str">
        <f>VLOOKUP(Table_ExternalData_16[[#This Row],[ManufacturerId]],Blagovna!A:B,2,0)</f>
        <v>Rikomagic</v>
      </c>
    </row>
    <row r="3351" spans="1:3" x14ac:dyDescent="0.25">
      <c r="A3351">
        <v>14347</v>
      </c>
      <c r="B3351">
        <v>464</v>
      </c>
      <c r="C3351" t="str">
        <f>VLOOKUP(Table_ExternalData_16[[#This Row],[ManufacturerId]],Blagovna!A:B,2,0)</f>
        <v>Rikomagic</v>
      </c>
    </row>
    <row r="3352" spans="1:3" x14ac:dyDescent="0.25">
      <c r="A3352">
        <v>14349</v>
      </c>
      <c r="B3352">
        <v>421</v>
      </c>
      <c r="C3352" t="str">
        <f>VLOOKUP(Table_ExternalData_16[[#This Row],[ManufacturerId]],Blagovna!A:B,2,0)</f>
        <v>Delock</v>
      </c>
    </row>
    <row r="3353" spans="1:3" x14ac:dyDescent="0.25">
      <c r="A3353">
        <v>14352</v>
      </c>
      <c r="B3353">
        <v>422</v>
      </c>
      <c r="C3353" t="str">
        <f>VLOOKUP(Table_ExternalData_16[[#This Row],[ManufacturerId]],Blagovna!A:B,2,0)</f>
        <v>Digitus</v>
      </c>
    </row>
    <row r="3354" spans="1:3" x14ac:dyDescent="0.25">
      <c r="A3354">
        <v>14353</v>
      </c>
      <c r="B3354">
        <v>485</v>
      </c>
      <c r="C3354" t="str">
        <f>VLOOKUP(Table_ExternalData_16[[#This Row],[ManufacturerId]],Blagovna!A:B,2,0)</f>
        <v>UBIQUITI</v>
      </c>
    </row>
    <row r="3355" spans="1:3" x14ac:dyDescent="0.25">
      <c r="A3355">
        <v>14354</v>
      </c>
      <c r="B3355">
        <v>485</v>
      </c>
      <c r="C3355" t="str">
        <f>VLOOKUP(Table_ExternalData_16[[#This Row],[ManufacturerId]],Blagovna!A:B,2,0)</f>
        <v>UBIQUITI</v>
      </c>
    </row>
    <row r="3356" spans="1:3" x14ac:dyDescent="0.25">
      <c r="A3356">
        <v>14355</v>
      </c>
      <c r="B3356">
        <v>485</v>
      </c>
      <c r="C3356" t="str">
        <f>VLOOKUP(Table_ExternalData_16[[#This Row],[ManufacturerId]],Blagovna!A:B,2,0)</f>
        <v>UBIQUITI</v>
      </c>
    </row>
    <row r="3357" spans="1:3" x14ac:dyDescent="0.25">
      <c r="A3357">
        <v>14356</v>
      </c>
      <c r="B3357">
        <v>485</v>
      </c>
      <c r="C3357" t="str">
        <f>VLOOKUP(Table_ExternalData_16[[#This Row],[ManufacturerId]],Blagovna!A:B,2,0)</f>
        <v>UBIQUITI</v>
      </c>
    </row>
    <row r="3358" spans="1:3" x14ac:dyDescent="0.25">
      <c r="A3358">
        <v>14357</v>
      </c>
      <c r="B3358">
        <v>421</v>
      </c>
      <c r="C3358" t="str">
        <f>VLOOKUP(Table_ExternalData_16[[#This Row],[ManufacturerId]],Blagovna!A:B,2,0)</f>
        <v>Delock</v>
      </c>
    </row>
    <row r="3359" spans="1:3" x14ac:dyDescent="0.25">
      <c r="A3359">
        <v>14358</v>
      </c>
      <c r="B3359">
        <v>455</v>
      </c>
      <c r="C3359" t="str">
        <f>VLOOKUP(Table_ExternalData_16[[#This Row],[ManufacturerId]],Blagovna!A:B,2,0)</f>
        <v>Mikrotik</v>
      </c>
    </row>
    <row r="3360" spans="1:3" x14ac:dyDescent="0.25">
      <c r="A3360">
        <v>14359</v>
      </c>
      <c r="B3360">
        <v>422</v>
      </c>
      <c r="C3360" t="str">
        <f>VLOOKUP(Table_ExternalData_16[[#This Row],[ManufacturerId]],Blagovna!A:B,2,0)</f>
        <v>Digitus</v>
      </c>
    </row>
    <row r="3361" spans="1:3" x14ac:dyDescent="0.25">
      <c r="A3361">
        <v>14360</v>
      </c>
      <c r="B3361">
        <v>425</v>
      </c>
      <c r="C3361" t="str">
        <f>VLOOKUP(Table_ExternalData_16[[#This Row],[ManufacturerId]],Blagovna!A:B,2,0)</f>
        <v>EFB</v>
      </c>
    </row>
    <row r="3362" spans="1:3" x14ac:dyDescent="0.25">
      <c r="A3362">
        <v>14361</v>
      </c>
      <c r="B3362">
        <v>425</v>
      </c>
      <c r="C3362" t="str">
        <f>VLOOKUP(Table_ExternalData_16[[#This Row],[ManufacturerId]],Blagovna!A:B,2,0)</f>
        <v>EFB</v>
      </c>
    </row>
    <row r="3363" spans="1:3" x14ac:dyDescent="0.25">
      <c r="A3363">
        <v>14362</v>
      </c>
      <c r="B3363">
        <v>425</v>
      </c>
      <c r="C3363" t="str">
        <f>VLOOKUP(Table_ExternalData_16[[#This Row],[ManufacturerId]],Blagovna!A:B,2,0)</f>
        <v>EFB</v>
      </c>
    </row>
    <row r="3364" spans="1:3" x14ac:dyDescent="0.25">
      <c r="A3364">
        <v>14363</v>
      </c>
      <c r="B3364">
        <v>485</v>
      </c>
      <c r="C3364" t="str">
        <f>VLOOKUP(Table_ExternalData_16[[#This Row],[ManufacturerId]],Blagovna!A:B,2,0)</f>
        <v>UBIQUITI</v>
      </c>
    </row>
    <row r="3365" spans="1:3" x14ac:dyDescent="0.25">
      <c r="A3365">
        <v>14365</v>
      </c>
      <c r="B3365">
        <v>449</v>
      </c>
      <c r="C3365" t="str">
        <f>VLOOKUP(Table_ExternalData_16[[#This Row],[ManufacturerId]],Blagovna!A:B,2,0)</f>
        <v>Logitech</v>
      </c>
    </row>
    <row r="3366" spans="1:3" x14ac:dyDescent="0.25">
      <c r="A3366">
        <v>14367</v>
      </c>
      <c r="B3366">
        <v>421</v>
      </c>
      <c r="C3366" t="str">
        <f>VLOOKUP(Table_ExternalData_16[[#This Row],[ManufacturerId]],Blagovna!A:B,2,0)</f>
        <v>Delock</v>
      </c>
    </row>
    <row r="3367" spans="1:3" x14ac:dyDescent="0.25">
      <c r="A3367">
        <v>14368</v>
      </c>
      <c r="B3367">
        <v>421</v>
      </c>
      <c r="C3367" t="str">
        <f>VLOOKUP(Table_ExternalData_16[[#This Row],[ManufacturerId]],Blagovna!A:B,2,0)</f>
        <v>Delock</v>
      </c>
    </row>
    <row r="3368" spans="1:3" x14ac:dyDescent="0.25">
      <c r="A3368">
        <v>14369</v>
      </c>
      <c r="B3368">
        <v>421</v>
      </c>
      <c r="C3368" t="str">
        <f>VLOOKUP(Table_ExternalData_16[[#This Row],[ManufacturerId]],Blagovna!A:B,2,0)</f>
        <v>Delock</v>
      </c>
    </row>
    <row r="3369" spans="1:3" x14ac:dyDescent="0.25">
      <c r="A3369">
        <v>14370</v>
      </c>
      <c r="B3369">
        <v>409</v>
      </c>
      <c r="C3369" t="str">
        <f>VLOOKUP(Table_ExternalData_16[[#This Row],[ManufacturerId]],Blagovna!A:B,2,0)</f>
        <v>Bachmann</v>
      </c>
    </row>
    <row r="3370" spans="1:3" x14ac:dyDescent="0.25">
      <c r="A3370">
        <v>14371</v>
      </c>
      <c r="B3370">
        <v>409</v>
      </c>
      <c r="C3370" t="str">
        <f>VLOOKUP(Table_ExternalData_16[[#This Row],[ManufacturerId]],Blagovna!A:B,2,0)</f>
        <v>Bachmann</v>
      </c>
    </row>
    <row r="3371" spans="1:3" x14ac:dyDescent="0.25">
      <c r="A3371">
        <v>14372</v>
      </c>
      <c r="B3371">
        <v>409</v>
      </c>
      <c r="C3371" t="str">
        <f>VLOOKUP(Table_ExternalData_16[[#This Row],[ManufacturerId]],Blagovna!A:B,2,0)</f>
        <v>Bachmann</v>
      </c>
    </row>
    <row r="3372" spans="1:3" x14ac:dyDescent="0.25">
      <c r="A3372">
        <v>14373</v>
      </c>
      <c r="B3372">
        <v>421</v>
      </c>
      <c r="C3372" t="str">
        <f>VLOOKUP(Table_ExternalData_16[[#This Row],[ManufacturerId]],Blagovna!A:B,2,0)</f>
        <v>Delock</v>
      </c>
    </row>
    <row r="3373" spans="1:3" x14ac:dyDescent="0.25">
      <c r="A3373">
        <v>14375</v>
      </c>
      <c r="B3373">
        <v>476</v>
      </c>
      <c r="C3373" t="str">
        <f>VLOOKUP(Table_ExternalData_16[[#This Row],[ManufacturerId]],Blagovna!A:B,2,0)</f>
        <v>Synology</v>
      </c>
    </row>
    <row r="3374" spans="1:3" x14ac:dyDescent="0.25">
      <c r="A3374">
        <v>14377</v>
      </c>
      <c r="B3374">
        <v>411</v>
      </c>
      <c r="C3374" t="str">
        <f>VLOOKUP(Table_ExternalData_16[[#This Row],[ManufacturerId]],Blagovna!A:B,2,0)</f>
        <v>Brother</v>
      </c>
    </row>
    <row r="3375" spans="1:3" x14ac:dyDescent="0.25">
      <c r="A3375">
        <v>14378</v>
      </c>
      <c r="B3375">
        <v>411</v>
      </c>
      <c r="C3375" t="str">
        <f>VLOOKUP(Table_ExternalData_16[[#This Row],[ManufacturerId]],Blagovna!A:B,2,0)</f>
        <v>Brother</v>
      </c>
    </row>
    <row r="3376" spans="1:3" x14ac:dyDescent="0.25">
      <c r="A3376">
        <v>14381</v>
      </c>
      <c r="B3376">
        <v>484</v>
      </c>
      <c r="C3376" t="str">
        <f>VLOOKUP(Table_ExternalData_16[[#This Row],[ManufacturerId]],Blagovna!A:B,2,0)</f>
        <v>Triton</v>
      </c>
    </row>
    <row r="3377" spans="1:3" x14ac:dyDescent="0.25">
      <c r="A3377">
        <v>14382</v>
      </c>
      <c r="B3377">
        <v>484</v>
      </c>
      <c r="C3377" t="str">
        <f>VLOOKUP(Table_ExternalData_16[[#This Row],[ManufacturerId]],Blagovna!A:B,2,0)</f>
        <v>Triton</v>
      </c>
    </row>
    <row r="3378" spans="1:3" x14ac:dyDescent="0.25">
      <c r="A3378">
        <v>14383</v>
      </c>
      <c r="B3378">
        <v>484</v>
      </c>
      <c r="C3378" t="str">
        <f>VLOOKUP(Table_ExternalData_16[[#This Row],[ManufacturerId]],Blagovna!A:B,2,0)</f>
        <v>Triton</v>
      </c>
    </row>
    <row r="3379" spans="1:3" x14ac:dyDescent="0.25">
      <c r="A3379">
        <v>14384</v>
      </c>
      <c r="B3379">
        <v>484</v>
      </c>
      <c r="C3379" t="str">
        <f>VLOOKUP(Table_ExternalData_16[[#This Row],[ManufacturerId]],Blagovna!A:B,2,0)</f>
        <v>Triton</v>
      </c>
    </row>
    <row r="3380" spans="1:3" x14ac:dyDescent="0.25">
      <c r="A3380">
        <v>14385</v>
      </c>
      <c r="B3380">
        <v>484</v>
      </c>
      <c r="C3380" t="str">
        <f>VLOOKUP(Table_ExternalData_16[[#This Row],[ManufacturerId]],Blagovna!A:B,2,0)</f>
        <v>Triton</v>
      </c>
    </row>
    <row r="3381" spans="1:3" x14ac:dyDescent="0.25">
      <c r="A3381">
        <v>14386</v>
      </c>
      <c r="B3381">
        <v>484</v>
      </c>
      <c r="C3381" t="str">
        <f>VLOOKUP(Table_ExternalData_16[[#This Row],[ManufacturerId]],Blagovna!A:B,2,0)</f>
        <v>Triton</v>
      </c>
    </row>
    <row r="3382" spans="1:3" x14ac:dyDescent="0.25">
      <c r="A3382">
        <v>14393</v>
      </c>
      <c r="B3382">
        <v>409</v>
      </c>
      <c r="C3382" t="str">
        <f>VLOOKUP(Table_ExternalData_16[[#This Row],[ManufacturerId]],Blagovna!A:B,2,0)</f>
        <v>Bachmann</v>
      </c>
    </row>
    <row r="3383" spans="1:3" x14ac:dyDescent="0.25">
      <c r="A3383">
        <v>14394</v>
      </c>
      <c r="B3383">
        <v>433</v>
      </c>
      <c r="C3383" t="str">
        <f>VLOOKUP(Table_ExternalData_16[[#This Row],[ManufacturerId]],Blagovna!A:B,2,0)</f>
        <v>GP</v>
      </c>
    </row>
    <row r="3384" spans="1:3" x14ac:dyDescent="0.25">
      <c r="A3384">
        <v>14396</v>
      </c>
      <c r="B3384">
        <v>455</v>
      </c>
      <c r="C3384" t="str">
        <f>VLOOKUP(Table_ExternalData_16[[#This Row],[ManufacturerId]],Blagovna!A:B,2,0)</f>
        <v>Mikrotik</v>
      </c>
    </row>
    <row r="3385" spans="1:3" x14ac:dyDescent="0.25">
      <c r="A3385">
        <v>14399</v>
      </c>
      <c r="B3385">
        <v>484</v>
      </c>
      <c r="C3385" t="str">
        <f>VLOOKUP(Table_ExternalData_16[[#This Row],[ManufacturerId]],Blagovna!A:B,2,0)</f>
        <v>Triton</v>
      </c>
    </row>
    <row r="3386" spans="1:3" x14ac:dyDescent="0.25">
      <c r="A3386">
        <v>14400</v>
      </c>
      <c r="B3386">
        <v>488</v>
      </c>
      <c r="C3386" t="str">
        <f>VLOOKUP(Table_ExternalData_16[[#This Row],[ManufacturerId]],Blagovna!A:B,2,0)</f>
        <v>White Shark</v>
      </c>
    </row>
    <row r="3387" spans="1:3" x14ac:dyDescent="0.25">
      <c r="A3387">
        <v>14401</v>
      </c>
      <c r="B3387">
        <v>488</v>
      </c>
      <c r="C3387" t="str">
        <f>VLOOKUP(Table_ExternalData_16[[#This Row],[ManufacturerId]],Blagovna!A:B,2,0)</f>
        <v>White Shark</v>
      </c>
    </row>
    <row r="3388" spans="1:3" x14ac:dyDescent="0.25">
      <c r="A3388">
        <v>14402</v>
      </c>
      <c r="B3388">
        <v>488</v>
      </c>
      <c r="C3388" t="str">
        <f>VLOOKUP(Table_ExternalData_16[[#This Row],[ManufacturerId]],Blagovna!A:B,2,0)</f>
        <v>White Shark</v>
      </c>
    </row>
    <row r="3389" spans="1:3" x14ac:dyDescent="0.25">
      <c r="A3389">
        <v>14403</v>
      </c>
      <c r="B3389">
        <v>488</v>
      </c>
      <c r="C3389" t="str">
        <f>VLOOKUP(Table_ExternalData_16[[#This Row],[ManufacturerId]],Blagovna!A:B,2,0)</f>
        <v>White Shark</v>
      </c>
    </row>
    <row r="3390" spans="1:3" x14ac:dyDescent="0.25">
      <c r="A3390">
        <v>14404</v>
      </c>
      <c r="B3390">
        <v>484</v>
      </c>
      <c r="C3390" t="str">
        <f>VLOOKUP(Table_ExternalData_16[[#This Row],[ManufacturerId]],Blagovna!A:B,2,0)</f>
        <v>Triton</v>
      </c>
    </row>
    <row r="3391" spans="1:3" x14ac:dyDescent="0.25">
      <c r="A3391">
        <v>14406</v>
      </c>
      <c r="B3391">
        <v>725</v>
      </c>
      <c r="C3391" t="str">
        <f>VLOOKUP(Table_ExternalData_16[[#This Row],[ManufacturerId]],Blagovna!A:B,2,0)</f>
        <v>Baseus</v>
      </c>
    </row>
    <row r="3392" spans="1:3" x14ac:dyDescent="0.25">
      <c r="A3392">
        <v>14407</v>
      </c>
      <c r="B3392">
        <v>725</v>
      </c>
      <c r="C3392" t="str">
        <f>VLOOKUP(Table_ExternalData_16[[#This Row],[ManufacturerId]],Blagovna!A:B,2,0)</f>
        <v>Baseus</v>
      </c>
    </row>
    <row r="3393" spans="1:3" x14ac:dyDescent="0.25">
      <c r="A3393">
        <v>14408</v>
      </c>
      <c r="B3393">
        <v>725</v>
      </c>
      <c r="C3393" t="str">
        <f>VLOOKUP(Table_ExternalData_16[[#This Row],[ManufacturerId]],Blagovna!A:B,2,0)</f>
        <v>Baseus</v>
      </c>
    </row>
    <row r="3394" spans="1:3" x14ac:dyDescent="0.25">
      <c r="A3394">
        <v>14412</v>
      </c>
      <c r="B3394">
        <v>725</v>
      </c>
      <c r="C3394" t="str">
        <f>VLOOKUP(Table_ExternalData_16[[#This Row],[ManufacturerId]],Blagovna!A:B,2,0)</f>
        <v>Baseus</v>
      </c>
    </row>
    <row r="3395" spans="1:3" x14ac:dyDescent="0.25">
      <c r="A3395">
        <v>14413</v>
      </c>
      <c r="B3395">
        <v>725</v>
      </c>
      <c r="C3395" t="str">
        <f>VLOOKUP(Table_ExternalData_16[[#This Row],[ManufacturerId]],Blagovna!A:B,2,0)</f>
        <v>Baseus</v>
      </c>
    </row>
    <row r="3396" spans="1:3" x14ac:dyDescent="0.25">
      <c r="A3396">
        <v>14418</v>
      </c>
      <c r="B3396">
        <v>725</v>
      </c>
      <c r="C3396" t="str">
        <f>VLOOKUP(Table_ExternalData_16[[#This Row],[ManufacturerId]],Blagovna!A:B,2,0)</f>
        <v>Baseus</v>
      </c>
    </row>
    <row r="3397" spans="1:3" x14ac:dyDescent="0.25">
      <c r="A3397">
        <v>14422</v>
      </c>
      <c r="B3397">
        <v>725</v>
      </c>
      <c r="C3397" t="str">
        <f>VLOOKUP(Table_ExternalData_16[[#This Row],[ManufacturerId]],Blagovna!A:B,2,0)</f>
        <v>Baseus</v>
      </c>
    </row>
    <row r="3398" spans="1:3" x14ac:dyDescent="0.25">
      <c r="A3398">
        <v>14423</v>
      </c>
      <c r="B3398">
        <v>725</v>
      </c>
      <c r="C3398" t="str">
        <f>VLOOKUP(Table_ExternalData_16[[#This Row],[ManufacturerId]],Blagovna!A:B,2,0)</f>
        <v>Baseus</v>
      </c>
    </row>
    <row r="3399" spans="1:3" x14ac:dyDescent="0.25">
      <c r="A3399">
        <v>14426</v>
      </c>
      <c r="B3399">
        <v>725</v>
      </c>
      <c r="C3399" t="str">
        <f>VLOOKUP(Table_ExternalData_16[[#This Row],[ManufacturerId]],Blagovna!A:B,2,0)</f>
        <v>Baseus</v>
      </c>
    </row>
    <row r="3400" spans="1:3" x14ac:dyDescent="0.25">
      <c r="A3400">
        <v>14427</v>
      </c>
      <c r="B3400">
        <v>725</v>
      </c>
      <c r="C3400" t="str">
        <f>VLOOKUP(Table_ExternalData_16[[#This Row],[ManufacturerId]],Blagovna!A:B,2,0)</f>
        <v>Baseus</v>
      </c>
    </row>
    <row r="3401" spans="1:3" x14ac:dyDescent="0.25">
      <c r="A3401">
        <v>14428</v>
      </c>
      <c r="B3401">
        <v>725</v>
      </c>
      <c r="C3401" t="str">
        <f>VLOOKUP(Table_ExternalData_16[[#This Row],[ManufacturerId]],Blagovna!A:B,2,0)</f>
        <v>Baseus</v>
      </c>
    </row>
    <row r="3402" spans="1:3" x14ac:dyDescent="0.25">
      <c r="A3402">
        <v>14437</v>
      </c>
      <c r="B3402">
        <v>725</v>
      </c>
      <c r="C3402" t="str">
        <f>VLOOKUP(Table_ExternalData_16[[#This Row],[ManufacturerId]],Blagovna!A:B,2,0)</f>
        <v>Baseus</v>
      </c>
    </row>
    <row r="3403" spans="1:3" x14ac:dyDescent="0.25">
      <c r="A3403">
        <v>14438</v>
      </c>
      <c r="B3403">
        <v>725</v>
      </c>
      <c r="C3403" t="str">
        <f>VLOOKUP(Table_ExternalData_16[[#This Row],[ManufacturerId]],Blagovna!A:B,2,0)</f>
        <v>Baseus</v>
      </c>
    </row>
    <row r="3404" spans="1:3" x14ac:dyDescent="0.25">
      <c r="A3404">
        <v>14439</v>
      </c>
      <c r="B3404">
        <v>725</v>
      </c>
      <c r="C3404" t="str">
        <f>VLOOKUP(Table_ExternalData_16[[#This Row],[ManufacturerId]],Blagovna!A:B,2,0)</f>
        <v>Baseus</v>
      </c>
    </row>
    <row r="3405" spans="1:3" x14ac:dyDescent="0.25">
      <c r="A3405">
        <v>14442</v>
      </c>
      <c r="B3405">
        <v>725</v>
      </c>
      <c r="C3405" t="str">
        <f>VLOOKUP(Table_ExternalData_16[[#This Row],[ManufacturerId]],Blagovna!A:B,2,0)</f>
        <v>Baseus</v>
      </c>
    </row>
    <row r="3406" spans="1:3" x14ac:dyDescent="0.25">
      <c r="A3406">
        <v>14443</v>
      </c>
      <c r="B3406">
        <v>725</v>
      </c>
      <c r="C3406" t="str">
        <f>VLOOKUP(Table_ExternalData_16[[#This Row],[ManufacturerId]],Blagovna!A:B,2,0)</f>
        <v>Baseus</v>
      </c>
    </row>
    <row r="3407" spans="1:3" x14ac:dyDescent="0.25">
      <c r="A3407">
        <v>14444</v>
      </c>
      <c r="B3407">
        <v>725</v>
      </c>
      <c r="C3407" t="str">
        <f>VLOOKUP(Table_ExternalData_16[[#This Row],[ManufacturerId]],Blagovna!A:B,2,0)</f>
        <v>Baseus</v>
      </c>
    </row>
    <row r="3408" spans="1:3" x14ac:dyDescent="0.25">
      <c r="A3408">
        <v>14445</v>
      </c>
      <c r="B3408">
        <v>725</v>
      </c>
      <c r="C3408" t="str">
        <f>VLOOKUP(Table_ExternalData_16[[#This Row],[ManufacturerId]],Blagovna!A:B,2,0)</f>
        <v>Baseus</v>
      </c>
    </row>
    <row r="3409" spans="1:3" x14ac:dyDescent="0.25">
      <c r="A3409">
        <v>14446</v>
      </c>
      <c r="B3409">
        <v>725</v>
      </c>
      <c r="C3409" t="str">
        <f>VLOOKUP(Table_ExternalData_16[[#This Row],[ManufacturerId]],Blagovna!A:B,2,0)</f>
        <v>Baseus</v>
      </c>
    </row>
    <row r="3410" spans="1:3" x14ac:dyDescent="0.25">
      <c r="A3410">
        <v>14447</v>
      </c>
      <c r="B3410">
        <v>725</v>
      </c>
      <c r="C3410" t="str">
        <f>VLOOKUP(Table_ExternalData_16[[#This Row],[ManufacturerId]],Blagovna!A:B,2,0)</f>
        <v>Baseus</v>
      </c>
    </row>
    <row r="3411" spans="1:3" x14ac:dyDescent="0.25">
      <c r="A3411">
        <v>14448</v>
      </c>
      <c r="B3411">
        <v>725</v>
      </c>
      <c r="C3411" t="str">
        <f>VLOOKUP(Table_ExternalData_16[[#This Row],[ManufacturerId]],Blagovna!A:B,2,0)</f>
        <v>Baseus</v>
      </c>
    </row>
    <row r="3412" spans="1:3" x14ac:dyDescent="0.25">
      <c r="A3412">
        <v>14449</v>
      </c>
      <c r="B3412">
        <v>725</v>
      </c>
      <c r="C3412" t="str">
        <f>VLOOKUP(Table_ExternalData_16[[#This Row],[ManufacturerId]],Blagovna!A:B,2,0)</f>
        <v>Baseus</v>
      </c>
    </row>
    <row r="3413" spans="1:3" x14ac:dyDescent="0.25">
      <c r="A3413">
        <v>14450</v>
      </c>
      <c r="B3413">
        <v>725</v>
      </c>
      <c r="C3413" t="str">
        <f>VLOOKUP(Table_ExternalData_16[[#This Row],[ManufacturerId]],Blagovna!A:B,2,0)</f>
        <v>Baseus</v>
      </c>
    </row>
    <row r="3414" spans="1:3" x14ac:dyDescent="0.25">
      <c r="A3414">
        <v>14451</v>
      </c>
      <c r="B3414">
        <v>725</v>
      </c>
      <c r="C3414" t="str">
        <f>VLOOKUP(Table_ExternalData_16[[#This Row],[ManufacturerId]],Blagovna!A:B,2,0)</f>
        <v>Baseus</v>
      </c>
    </row>
    <row r="3415" spans="1:3" x14ac:dyDescent="0.25">
      <c r="A3415">
        <v>14452</v>
      </c>
      <c r="B3415">
        <v>725</v>
      </c>
      <c r="C3415" t="str">
        <f>VLOOKUP(Table_ExternalData_16[[#This Row],[ManufacturerId]],Blagovna!A:B,2,0)</f>
        <v>Baseus</v>
      </c>
    </row>
    <row r="3416" spans="1:3" x14ac:dyDescent="0.25">
      <c r="A3416">
        <v>14453</v>
      </c>
      <c r="B3416">
        <v>725</v>
      </c>
      <c r="C3416" t="str">
        <f>VLOOKUP(Table_ExternalData_16[[#This Row],[ManufacturerId]],Blagovna!A:B,2,0)</f>
        <v>Baseus</v>
      </c>
    </row>
    <row r="3417" spans="1:3" x14ac:dyDescent="0.25">
      <c r="A3417">
        <v>14454</v>
      </c>
      <c r="B3417">
        <v>725</v>
      </c>
      <c r="C3417" t="str">
        <f>VLOOKUP(Table_ExternalData_16[[#This Row],[ManufacturerId]],Blagovna!A:B,2,0)</f>
        <v>Baseus</v>
      </c>
    </row>
    <row r="3418" spans="1:3" x14ac:dyDescent="0.25">
      <c r="A3418">
        <v>14455</v>
      </c>
      <c r="B3418">
        <v>725</v>
      </c>
      <c r="C3418" t="str">
        <f>VLOOKUP(Table_ExternalData_16[[#This Row],[ManufacturerId]],Blagovna!A:B,2,0)</f>
        <v>Baseus</v>
      </c>
    </row>
    <row r="3419" spans="1:3" x14ac:dyDescent="0.25">
      <c r="A3419">
        <v>14456</v>
      </c>
      <c r="B3419">
        <v>725</v>
      </c>
      <c r="C3419" t="str">
        <f>VLOOKUP(Table_ExternalData_16[[#This Row],[ManufacturerId]],Blagovna!A:B,2,0)</f>
        <v>Baseus</v>
      </c>
    </row>
    <row r="3420" spans="1:3" x14ac:dyDescent="0.25">
      <c r="A3420">
        <v>14463</v>
      </c>
      <c r="B3420">
        <v>725</v>
      </c>
      <c r="C3420" t="str">
        <f>VLOOKUP(Table_ExternalData_16[[#This Row],[ManufacturerId]],Blagovna!A:B,2,0)</f>
        <v>Baseus</v>
      </c>
    </row>
    <row r="3421" spans="1:3" x14ac:dyDescent="0.25">
      <c r="A3421">
        <v>14468</v>
      </c>
      <c r="B3421">
        <v>725</v>
      </c>
      <c r="C3421" t="str">
        <f>VLOOKUP(Table_ExternalData_16[[#This Row],[ManufacturerId]],Blagovna!A:B,2,0)</f>
        <v>Baseus</v>
      </c>
    </row>
    <row r="3422" spans="1:3" x14ac:dyDescent="0.25">
      <c r="A3422">
        <v>14469</v>
      </c>
      <c r="B3422">
        <v>725</v>
      </c>
      <c r="C3422" t="str">
        <f>VLOOKUP(Table_ExternalData_16[[#This Row],[ManufacturerId]],Blagovna!A:B,2,0)</f>
        <v>Baseus</v>
      </c>
    </row>
    <row r="3423" spans="1:3" x14ac:dyDescent="0.25">
      <c r="A3423">
        <v>14470</v>
      </c>
      <c r="B3423">
        <v>725</v>
      </c>
      <c r="C3423" t="str">
        <f>VLOOKUP(Table_ExternalData_16[[#This Row],[ManufacturerId]],Blagovna!A:B,2,0)</f>
        <v>Baseus</v>
      </c>
    </row>
    <row r="3424" spans="1:3" x14ac:dyDescent="0.25">
      <c r="A3424">
        <v>14471</v>
      </c>
      <c r="B3424">
        <v>725</v>
      </c>
      <c r="C3424" t="str">
        <f>VLOOKUP(Table_ExternalData_16[[#This Row],[ManufacturerId]],Blagovna!A:B,2,0)</f>
        <v>Baseus</v>
      </c>
    </row>
    <row r="3425" spans="1:3" x14ac:dyDescent="0.25">
      <c r="A3425">
        <v>14473</v>
      </c>
      <c r="B3425">
        <v>409</v>
      </c>
      <c r="C3425" t="str">
        <f>VLOOKUP(Table_ExternalData_16[[#This Row],[ManufacturerId]],Blagovna!A:B,2,0)</f>
        <v>Bachmann</v>
      </c>
    </row>
    <row r="3426" spans="1:3" x14ac:dyDescent="0.25">
      <c r="A3426">
        <v>14475</v>
      </c>
      <c r="B3426">
        <v>442</v>
      </c>
      <c r="C3426" t="str">
        <f>VLOOKUP(Table_ExternalData_16[[#This Row],[ManufacturerId]],Blagovna!A:B,2,0)</f>
        <v>KELine</v>
      </c>
    </row>
    <row r="3427" spans="1:3" x14ac:dyDescent="0.25">
      <c r="A3427">
        <v>14477</v>
      </c>
      <c r="B3427">
        <v>485</v>
      </c>
      <c r="C3427" t="str">
        <f>VLOOKUP(Table_ExternalData_16[[#This Row],[ManufacturerId]],Blagovna!A:B,2,0)</f>
        <v>UBIQUITI</v>
      </c>
    </row>
    <row r="3428" spans="1:3" x14ac:dyDescent="0.25">
      <c r="A3428">
        <v>14478</v>
      </c>
      <c r="B3428">
        <v>411</v>
      </c>
      <c r="C3428" t="str">
        <f>VLOOKUP(Table_ExternalData_16[[#This Row],[ManufacturerId]],Blagovna!A:B,2,0)</f>
        <v>Brother</v>
      </c>
    </row>
    <row r="3429" spans="1:3" x14ac:dyDescent="0.25">
      <c r="A3429">
        <v>14479</v>
      </c>
      <c r="B3429">
        <v>726</v>
      </c>
      <c r="C3429" t="str">
        <f>VLOOKUP(Table_ExternalData_16[[#This Row],[ManufacturerId]],Blagovna!A:B,2,0)</f>
        <v>Krone</v>
      </c>
    </row>
    <row r="3430" spans="1:3" x14ac:dyDescent="0.25">
      <c r="A3430">
        <v>14480</v>
      </c>
      <c r="B3430">
        <v>455</v>
      </c>
      <c r="C3430" t="str">
        <f>VLOOKUP(Table_ExternalData_16[[#This Row],[ManufacturerId]],Blagovna!A:B,2,0)</f>
        <v>Mikrotik</v>
      </c>
    </row>
    <row r="3431" spans="1:3" x14ac:dyDescent="0.25">
      <c r="A3431">
        <v>14482</v>
      </c>
      <c r="B3431">
        <v>409</v>
      </c>
      <c r="C3431" t="str">
        <f>VLOOKUP(Table_ExternalData_16[[#This Row],[ManufacturerId]],Blagovna!A:B,2,0)</f>
        <v>Bachmann</v>
      </c>
    </row>
    <row r="3432" spans="1:3" x14ac:dyDescent="0.25">
      <c r="A3432">
        <v>14486</v>
      </c>
      <c r="B3432">
        <v>727</v>
      </c>
      <c r="C3432" t="str">
        <f>VLOOKUP(Table_ExternalData_16[[#This Row],[ManufacturerId]],Blagovna!A:B,2,0)</f>
        <v>Extech</v>
      </c>
    </row>
    <row r="3433" spans="1:3" x14ac:dyDescent="0.25">
      <c r="A3433">
        <v>14487</v>
      </c>
      <c r="B3433">
        <v>467</v>
      </c>
      <c r="C3433" t="str">
        <f>VLOOKUP(Table_ExternalData_16[[#This Row],[ManufacturerId]],Blagovna!A:B,2,0)</f>
        <v>Samsung</v>
      </c>
    </row>
    <row r="3434" spans="1:3" x14ac:dyDescent="0.25">
      <c r="A3434">
        <v>14488</v>
      </c>
      <c r="B3434">
        <v>467</v>
      </c>
      <c r="C3434" t="str">
        <f>VLOOKUP(Table_ExternalData_16[[#This Row],[ManufacturerId]],Blagovna!A:B,2,0)</f>
        <v>Samsung</v>
      </c>
    </row>
    <row r="3435" spans="1:3" x14ac:dyDescent="0.25">
      <c r="A3435">
        <v>14490</v>
      </c>
      <c r="B3435">
        <v>467</v>
      </c>
      <c r="C3435" t="str">
        <f>VLOOKUP(Table_ExternalData_16[[#This Row],[ManufacturerId]],Blagovna!A:B,2,0)</f>
        <v>Samsung</v>
      </c>
    </row>
    <row r="3436" spans="1:3" x14ac:dyDescent="0.25">
      <c r="A3436">
        <v>14492</v>
      </c>
      <c r="B3436">
        <v>425</v>
      </c>
      <c r="C3436" t="str">
        <f>VLOOKUP(Table_ExternalData_16[[#This Row],[ManufacturerId]],Blagovna!A:B,2,0)</f>
        <v>EFB</v>
      </c>
    </row>
    <row r="3437" spans="1:3" x14ac:dyDescent="0.25">
      <c r="A3437">
        <v>14493</v>
      </c>
      <c r="B3437">
        <v>421</v>
      </c>
      <c r="C3437" t="str">
        <f>VLOOKUP(Table_ExternalData_16[[#This Row],[ManufacturerId]],Blagovna!A:B,2,0)</f>
        <v>Delock</v>
      </c>
    </row>
    <row r="3438" spans="1:3" x14ac:dyDescent="0.25">
      <c r="A3438">
        <v>14494</v>
      </c>
      <c r="B3438">
        <v>710</v>
      </c>
      <c r="C3438" t="str">
        <f>VLOOKUP(Table_ExternalData_16[[#This Row],[ManufacturerId]],Blagovna!A:B,2,0)</f>
        <v>Value</v>
      </c>
    </row>
    <row r="3439" spans="1:3" x14ac:dyDescent="0.25">
      <c r="A3439">
        <v>14495</v>
      </c>
      <c r="B3439">
        <v>710</v>
      </c>
      <c r="C3439" t="str">
        <f>VLOOKUP(Table_ExternalData_16[[#This Row],[ManufacturerId]],Blagovna!A:B,2,0)</f>
        <v>Value</v>
      </c>
    </row>
    <row r="3440" spans="1:3" x14ac:dyDescent="0.25">
      <c r="A3440">
        <v>14497</v>
      </c>
      <c r="B3440">
        <v>431</v>
      </c>
      <c r="C3440" t="str">
        <f>VLOOKUP(Table_ExternalData_16[[#This Row],[ManufacturerId]],Blagovna!A:B,2,0)</f>
        <v>Gembird</v>
      </c>
    </row>
    <row r="3441" spans="1:3" x14ac:dyDescent="0.25">
      <c r="A3441">
        <v>14498</v>
      </c>
      <c r="B3441">
        <v>431</v>
      </c>
      <c r="C3441" t="str">
        <f>VLOOKUP(Table_ExternalData_16[[#This Row],[ManufacturerId]],Blagovna!A:B,2,0)</f>
        <v>Gembird</v>
      </c>
    </row>
    <row r="3442" spans="1:3" x14ac:dyDescent="0.25">
      <c r="A3442">
        <v>14499</v>
      </c>
      <c r="B3442">
        <v>446</v>
      </c>
      <c r="C3442" t="str">
        <f>VLOOKUP(Table_ExternalData_16[[#This Row],[ManufacturerId]],Blagovna!A:B,2,0)</f>
        <v>Leviton</v>
      </c>
    </row>
    <row r="3443" spans="1:3" x14ac:dyDescent="0.25">
      <c r="A3443">
        <v>14500</v>
      </c>
      <c r="B3443">
        <v>446</v>
      </c>
      <c r="C3443" t="str">
        <f>VLOOKUP(Table_ExternalData_16[[#This Row],[ManufacturerId]],Blagovna!A:B,2,0)</f>
        <v>Leviton</v>
      </c>
    </row>
    <row r="3444" spans="1:3" x14ac:dyDescent="0.25">
      <c r="A3444">
        <v>14501</v>
      </c>
      <c r="B3444">
        <v>422</v>
      </c>
      <c r="C3444" t="str">
        <f>VLOOKUP(Table_ExternalData_16[[#This Row],[ManufacturerId]],Blagovna!A:B,2,0)</f>
        <v>Digitus</v>
      </c>
    </row>
    <row r="3445" spans="1:3" x14ac:dyDescent="0.25">
      <c r="A3445">
        <v>14502</v>
      </c>
      <c r="B3445">
        <v>422</v>
      </c>
      <c r="C3445" t="str">
        <f>VLOOKUP(Table_ExternalData_16[[#This Row],[ManufacturerId]],Blagovna!A:B,2,0)</f>
        <v>Digitus</v>
      </c>
    </row>
    <row r="3446" spans="1:3" x14ac:dyDescent="0.25">
      <c r="A3446">
        <v>14503</v>
      </c>
      <c r="B3446">
        <v>422</v>
      </c>
      <c r="C3446" t="str">
        <f>VLOOKUP(Table_ExternalData_16[[#This Row],[ManufacturerId]],Blagovna!A:B,2,0)</f>
        <v>Digitus</v>
      </c>
    </row>
    <row r="3447" spans="1:3" x14ac:dyDescent="0.25">
      <c r="A3447">
        <v>14504</v>
      </c>
      <c r="B3447">
        <v>422</v>
      </c>
      <c r="C3447" t="str">
        <f>VLOOKUP(Table_ExternalData_16[[#This Row],[ManufacturerId]],Blagovna!A:B,2,0)</f>
        <v>Digitus</v>
      </c>
    </row>
    <row r="3448" spans="1:3" x14ac:dyDescent="0.25">
      <c r="A3448">
        <v>14505</v>
      </c>
      <c r="B3448">
        <v>422</v>
      </c>
      <c r="C3448" t="str">
        <f>VLOOKUP(Table_ExternalData_16[[#This Row],[ManufacturerId]],Blagovna!A:B,2,0)</f>
        <v>Digitus</v>
      </c>
    </row>
    <row r="3449" spans="1:3" x14ac:dyDescent="0.25">
      <c r="A3449">
        <v>14506</v>
      </c>
      <c r="B3449">
        <v>421</v>
      </c>
      <c r="C3449" t="str">
        <f>VLOOKUP(Table_ExternalData_16[[#This Row],[ManufacturerId]],Blagovna!A:B,2,0)</f>
        <v>Delock</v>
      </c>
    </row>
    <row r="3450" spans="1:3" x14ac:dyDescent="0.25">
      <c r="A3450">
        <v>14509</v>
      </c>
      <c r="B3450">
        <v>449</v>
      </c>
      <c r="C3450" t="str">
        <f>VLOOKUP(Table_ExternalData_16[[#This Row],[ManufacturerId]],Blagovna!A:B,2,0)</f>
        <v>Logitech</v>
      </c>
    </row>
    <row r="3451" spans="1:3" x14ac:dyDescent="0.25">
      <c r="A3451">
        <v>14510</v>
      </c>
      <c r="B3451">
        <v>449</v>
      </c>
      <c r="C3451" t="str">
        <f>VLOOKUP(Table_ExternalData_16[[#This Row],[ManufacturerId]],Blagovna!A:B,2,0)</f>
        <v>Logitech</v>
      </c>
    </row>
    <row r="3452" spans="1:3" x14ac:dyDescent="0.25">
      <c r="A3452">
        <v>14514</v>
      </c>
      <c r="B3452">
        <v>449</v>
      </c>
      <c r="C3452" t="str">
        <f>VLOOKUP(Table_ExternalData_16[[#This Row],[ManufacturerId]],Blagovna!A:B,2,0)</f>
        <v>Logitech</v>
      </c>
    </row>
    <row r="3453" spans="1:3" x14ac:dyDescent="0.25">
      <c r="A3453">
        <v>14520</v>
      </c>
      <c r="B3453">
        <v>488</v>
      </c>
      <c r="C3453" t="str">
        <f>VLOOKUP(Table_ExternalData_16[[#This Row],[ManufacturerId]],Blagovna!A:B,2,0)</f>
        <v>White Shark</v>
      </c>
    </row>
    <row r="3454" spans="1:3" x14ac:dyDescent="0.25">
      <c r="A3454">
        <v>14521</v>
      </c>
      <c r="B3454">
        <v>488</v>
      </c>
      <c r="C3454" t="str">
        <f>VLOOKUP(Table_ExternalData_16[[#This Row],[ManufacturerId]],Blagovna!A:B,2,0)</f>
        <v>White Shark</v>
      </c>
    </row>
    <row r="3455" spans="1:3" x14ac:dyDescent="0.25">
      <c r="A3455">
        <v>14522</v>
      </c>
      <c r="B3455">
        <v>490</v>
      </c>
      <c r="C3455" t="str">
        <f>VLOOKUP(Table_ExternalData_16[[#This Row],[ManufacturerId]],Blagovna!A:B,2,0)</f>
        <v>Xilence</v>
      </c>
    </row>
    <row r="3456" spans="1:3" x14ac:dyDescent="0.25">
      <c r="A3456">
        <v>14523</v>
      </c>
      <c r="B3456">
        <v>490</v>
      </c>
      <c r="C3456" t="str">
        <f>VLOOKUP(Table_ExternalData_16[[#This Row],[ManufacturerId]],Blagovna!A:B,2,0)</f>
        <v>Xilence</v>
      </c>
    </row>
    <row r="3457" spans="1:3" x14ac:dyDescent="0.25">
      <c r="A3457">
        <v>14524</v>
      </c>
      <c r="B3457">
        <v>490</v>
      </c>
      <c r="C3457" t="str">
        <f>VLOOKUP(Table_ExternalData_16[[#This Row],[ManufacturerId]],Blagovna!A:B,2,0)</f>
        <v>Xilence</v>
      </c>
    </row>
    <row r="3458" spans="1:3" x14ac:dyDescent="0.25">
      <c r="A3458">
        <v>14525</v>
      </c>
      <c r="B3458">
        <v>490</v>
      </c>
      <c r="C3458" t="str">
        <f>VLOOKUP(Table_ExternalData_16[[#This Row],[ManufacturerId]],Blagovna!A:B,2,0)</f>
        <v>Xilence</v>
      </c>
    </row>
    <row r="3459" spans="1:3" x14ac:dyDescent="0.25">
      <c r="A3459">
        <v>14526</v>
      </c>
      <c r="B3459">
        <v>490</v>
      </c>
      <c r="C3459" t="str">
        <f>VLOOKUP(Table_ExternalData_16[[#This Row],[ManufacturerId]],Blagovna!A:B,2,0)</f>
        <v>Xilence</v>
      </c>
    </row>
    <row r="3460" spans="1:3" x14ac:dyDescent="0.25">
      <c r="A3460">
        <v>14529</v>
      </c>
      <c r="B3460">
        <v>425</v>
      </c>
      <c r="C3460" t="str">
        <f>VLOOKUP(Table_ExternalData_16[[#This Row],[ManufacturerId]],Blagovna!A:B,2,0)</f>
        <v>EFB</v>
      </c>
    </row>
    <row r="3461" spans="1:3" x14ac:dyDescent="0.25">
      <c r="A3461">
        <v>14531</v>
      </c>
      <c r="B3461">
        <v>465</v>
      </c>
      <c r="C3461" t="str">
        <f>VLOOKUP(Table_ExternalData_16[[#This Row],[ManufacturerId]],Blagovna!A:B,2,0)</f>
        <v>Roline</v>
      </c>
    </row>
    <row r="3462" spans="1:3" x14ac:dyDescent="0.25">
      <c r="A3462">
        <v>14533</v>
      </c>
      <c r="B3462">
        <v>446</v>
      </c>
      <c r="C3462" t="str">
        <f>VLOOKUP(Table_ExternalData_16[[#This Row],[ManufacturerId]],Blagovna!A:B,2,0)</f>
        <v>Leviton</v>
      </c>
    </row>
    <row r="3463" spans="1:3" x14ac:dyDescent="0.25">
      <c r="A3463">
        <v>14534</v>
      </c>
      <c r="B3463">
        <v>446</v>
      </c>
      <c r="C3463" t="str">
        <f>VLOOKUP(Table_ExternalData_16[[#This Row],[ManufacturerId]],Blagovna!A:B,2,0)</f>
        <v>Leviton</v>
      </c>
    </row>
    <row r="3464" spans="1:3" x14ac:dyDescent="0.25">
      <c r="A3464">
        <v>14535</v>
      </c>
      <c r="B3464">
        <v>446</v>
      </c>
      <c r="C3464" t="str">
        <f>VLOOKUP(Table_ExternalData_16[[#This Row],[ManufacturerId]],Blagovna!A:B,2,0)</f>
        <v>Leviton</v>
      </c>
    </row>
    <row r="3465" spans="1:3" x14ac:dyDescent="0.25">
      <c r="A3465">
        <v>14537</v>
      </c>
      <c r="B3465">
        <v>409</v>
      </c>
      <c r="C3465" t="str">
        <f>VLOOKUP(Table_ExternalData_16[[#This Row],[ManufacturerId]],Blagovna!A:B,2,0)</f>
        <v>Bachmann</v>
      </c>
    </row>
    <row r="3466" spans="1:3" x14ac:dyDescent="0.25">
      <c r="A3466">
        <v>14539</v>
      </c>
      <c r="B3466">
        <v>421</v>
      </c>
      <c r="C3466" t="str">
        <f>VLOOKUP(Table_ExternalData_16[[#This Row],[ManufacturerId]],Blagovna!A:B,2,0)</f>
        <v>Delock</v>
      </c>
    </row>
    <row r="3467" spans="1:3" x14ac:dyDescent="0.25">
      <c r="A3467">
        <v>14541</v>
      </c>
      <c r="B3467">
        <v>446</v>
      </c>
      <c r="C3467" t="str">
        <f>VLOOKUP(Table_ExternalData_16[[#This Row],[ManufacturerId]],Blagovna!A:B,2,0)</f>
        <v>Leviton</v>
      </c>
    </row>
    <row r="3468" spans="1:3" x14ac:dyDescent="0.25">
      <c r="A3468">
        <v>14547</v>
      </c>
      <c r="B3468">
        <v>422</v>
      </c>
      <c r="C3468" t="str">
        <f>VLOOKUP(Table_ExternalData_16[[#This Row],[ManufacturerId]],Blagovna!A:B,2,0)</f>
        <v>Digitus</v>
      </c>
    </row>
    <row r="3469" spans="1:3" x14ac:dyDescent="0.25">
      <c r="A3469">
        <v>14549</v>
      </c>
      <c r="B3469">
        <v>422</v>
      </c>
      <c r="C3469" t="str">
        <f>VLOOKUP(Table_ExternalData_16[[#This Row],[ManufacturerId]],Blagovna!A:B,2,0)</f>
        <v>Digitus</v>
      </c>
    </row>
    <row r="3470" spans="1:3" x14ac:dyDescent="0.25">
      <c r="A3470">
        <v>14551</v>
      </c>
      <c r="B3470">
        <v>449</v>
      </c>
      <c r="C3470" t="str">
        <f>VLOOKUP(Table_ExternalData_16[[#This Row],[ManufacturerId]],Blagovna!A:B,2,0)</f>
        <v>Logitech</v>
      </c>
    </row>
    <row r="3471" spans="1:3" x14ac:dyDescent="0.25">
      <c r="A3471">
        <v>14552</v>
      </c>
      <c r="B3471">
        <v>422</v>
      </c>
      <c r="C3471" t="str">
        <f>VLOOKUP(Table_ExternalData_16[[#This Row],[ManufacturerId]],Blagovna!A:B,2,0)</f>
        <v>Digitus</v>
      </c>
    </row>
    <row r="3472" spans="1:3" x14ac:dyDescent="0.25">
      <c r="A3472">
        <v>14553</v>
      </c>
      <c r="B3472">
        <v>422</v>
      </c>
      <c r="C3472" t="str">
        <f>VLOOKUP(Table_ExternalData_16[[#This Row],[ManufacturerId]],Blagovna!A:B,2,0)</f>
        <v>Digitus</v>
      </c>
    </row>
    <row r="3473" spans="1:3" x14ac:dyDescent="0.25">
      <c r="A3473">
        <v>14555</v>
      </c>
      <c r="B3473">
        <v>449</v>
      </c>
      <c r="C3473" t="str">
        <f>VLOOKUP(Table_ExternalData_16[[#This Row],[ManufacturerId]],Blagovna!A:B,2,0)</f>
        <v>Logitech</v>
      </c>
    </row>
    <row r="3474" spans="1:3" x14ac:dyDescent="0.25">
      <c r="A3474">
        <v>7057</v>
      </c>
      <c r="B3474">
        <v>465</v>
      </c>
      <c r="C3474" t="str">
        <f>VLOOKUP(Table_ExternalData_16[[#This Row],[ManufacturerId]],Blagovna!A:B,2,0)</f>
        <v>Roline</v>
      </c>
    </row>
    <row r="3475" spans="1:3" x14ac:dyDescent="0.25">
      <c r="A3475">
        <v>13876</v>
      </c>
      <c r="B3475">
        <v>465</v>
      </c>
      <c r="C3475" t="str">
        <f>VLOOKUP(Table_ExternalData_16[[#This Row],[ManufacturerId]],Blagovna!A:B,2,0)</f>
        <v>Roline</v>
      </c>
    </row>
    <row r="3476" spans="1:3" x14ac:dyDescent="0.25">
      <c r="A3476">
        <v>5983</v>
      </c>
      <c r="B3476">
        <v>465</v>
      </c>
      <c r="C3476" t="str">
        <f>VLOOKUP(Table_ExternalData_16[[#This Row],[ManufacturerId]],Blagovna!A:B,2,0)</f>
        <v>Roline</v>
      </c>
    </row>
    <row r="3477" spans="1:3" x14ac:dyDescent="0.25">
      <c r="A3477">
        <v>7058</v>
      </c>
      <c r="B3477">
        <v>465</v>
      </c>
      <c r="C3477" t="str">
        <f>VLOOKUP(Table_ExternalData_16[[#This Row],[ManufacturerId]],Blagovna!A:B,2,0)</f>
        <v>Roline</v>
      </c>
    </row>
    <row r="3478" spans="1:3" x14ac:dyDescent="0.25">
      <c r="A3478">
        <v>8014</v>
      </c>
      <c r="B3478">
        <v>465</v>
      </c>
      <c r="C3478" t="str">
        <f>VLOOKUP(Table_ExternalData_16[[#This Row],[ManufacturerId]],Blagovna!A:B,2,0)</f>
        <v>Roline</v>
      </c>
    </row>
    <row r="3479" spans="1:3" x14ac:dyDescent="0.25">
      <c r="A3479">
        <v>8539</v>
      </c>
      <c r="B3479">
        <v>465</v>
      </c>
      <c r="C3479" t="str">
        <f>VLOOKUP(Table_ExternalData_16[[#This Row],[ManufacturerId]],Blagovna!A:B,2,0)</f>
        <v>Roline</v>
      </c>
    </row>
    <row r="3480" spans="1:3" x14ac:dyDescent="0.25">
      <c r="A3480">
        <v>8618</v>
      </c>
      <c r="B3480">
        <v>465</v>
      </c>
      <c r="C3480" t="str">
        <f>VLOOKUP(Table_ExternalData_16[[#This Row],[ManufacturerId]],Blagovna!A:B,2,0)</f>
        <v>Roline</v>
      </c>
    </row>
    <row r="3481" spans="1:3" x14ac:dyDescent="0.25">
      <c r="A3481">
        <v>7056</v>
      </c>
      <c r="B3481">
        <v>465</v>
      </c>
      <c r="C3481" t="str">
        <f>VLOOKUP(Table_ExternalData_16[[#This Row],[ManufacturerId]],Blagovna!A:B,2,0)</f>
        <v>Roline</v>
      </c>
    </row>
    <row r="3482" spans="1:3" x14ac:dyDescent="0.25">
      <c r="A3482">
        <v>5965</v>
      </c>
      <c r="B3482">
        <v>465</v>
      </c>
      <c r="C3482" t="str">
        <f>VLOOKUP(Table_ExternalData_16[[#This Row],[ManufacturerId]],Blagovna!A:B,2,0)</f>
        <v>Roline</v>
      </c>
    </row>
    <row r="3483" spans="1:3" x14ac:dyDescent="0.25">
      <c r="A3483">
        <v>6028</v>
      </c>
      <c r="B3483">
        <v>465</v>
      </c>
      <c r="C3483" t="str">
        <f>VLOOKUP(Table_ExternalData_16[[#This Row],[ManufacturerId]],Blagovna!A:B,2,0)</f>
        <v>Roline</v>
      </c>
    </row>
    <row r="3484" spans="1:3" x14ac:dyDescent="0.25">
      <c r="A3484">
        <v>6941</v>
      </c>
      <c r="B3484">
        <v>465</v>
      </c>
      <c r="C3484" t="str">
        <f>VLOOKUP(Table_ExternalData_16[[#This Row],[ManufacturerId]],Blagovna!A:B,2,0)</f>
        <v>Roline</v>
      </c>
    </row>
    <row r="3485" spans="1:3" x14ac:dyDescent="0.25">
      <c r="A3485">
        <v>5978</v>
      </c>
      <c r="B3485">
        <v>465</v>
      </c>
      <c r="C3485" t="str">
        <f>VLOOKUP(Table_ExternalData_16[[#This Row],[ManufacturerId]],Blagovna!A:B,2,0)</f>
        <v>Roline</v>
      </c>
    </row>
    <row r="3486" spans="1:3" x14ac:dyDescent="0.25">
      <c r="A3486">
        <v>6066</v>
      </c>
      <c r="B3486">
        <v>465</v>
      </c>
      <c r="C3486" t="str">
        <f>VLOOKUP(Table_ExternalData_16[[#This Row],[ManufacturerId]],Blagovna!A:B,2,0)</f>
        <v>Roline</v>
      </c>
    </row>
    <row r="3487" spans="1:3" x14ac:dyDescent="0.25">
      <c r="A3487">
        <v>8537</v>
      </c>
      <c r="B3487">
        <v>465</v>
      </c>
      <c r="C3487" t="str">
        <f>VLOOKUP(Table_ExternalData_16[[#This Row],[ManufacturerId]],Blagovna!A:B,2,0)</f>
        <v>Roline</v>
      </c>
    </row>
    <row r="3488" spans="1:3" x14ac:dyDescent="0.25">
      <c r="A3488">
        <v>6065</v>
      </c>
      <c r="B3488">
        <v>465</v>
      </c>
      <c r="C3488" t="str">
        <f>VLOOKUP(Table_ExternalData_16[[#This Row],[ManufacturerId]],Blagovna!A:B,2,0)</f>
        <v>Roline</v>
      </c>
    </row>
    <row r="3489" spans="1:3" x14ac:dyDescent="0.25">
      <c r="A3489">
        <v>5583</v>
      </c>
      <c r="B3489">
        <v>465</v>
      </c>
      <c r="C3489" t="str">
        <f>VLOOKUP(Table_ExternalData_16[[#This Row],[ManufacturerId]],Blagovna!A:B,2,0)</f>
        <v>Roline</v>
      </c>
    </row>
    <row r="3490" spans="1:3" x14ac:dyDescent="0.25">
      <c r="A3490">
        <v>7460</v>
      </c>
      <c r="B3490">
        <v>465</v>
      </c>
      <c r="C3490" t="str">
        <f>VLOOKUP(Table_ExternalData_16[[#This Row],[ManufacturerId]],Blagovna!A:B,2,0)</f>
        <v>Roline</v>
      </c>
    </row>
    <row r="3491" spans="1:3" x14ac:dyDescent="0.25">
      <c r="A3491">
        <v>14558</v>
      </c>
      <c r="B3491">
        <v>468</v>
      </c>
      <c r="C3491" t="str">
        <f>VLOOKUP(Table_ExternalData_16[[#This Row],[ManufacturerId]],Blagovna!A:B,2,0)</f>
        <v>SBOX</v>
      </c>
    </row>
    <row r="3492" spans="1:3" x14ac:dyDescent="0.25">
      <c r="A3492">
        <v>14559</v>
      </c>
      <c r="B3492">
        <v>422</v>
      </c>
      <c r="C3492" t="str">
        <f>VLOOKUP(Table_ExternalData_16[[#This Row],[ManufacturerId]],Blagovna!A:B,2,0)</f>
        <v>Digitus</v>
      </c>
    </row>
    <row r="3493" spans="1:3" x14ac:dyDescent="0.25">
      <c r="A3493">
        <v>14560</v>
      </c>
      <c r="B3493">
        <v>449</v>
      </c>
      <c r="C3493" t="str">
        <f>VLOOKUP(Table_ExternalData_16[[#This Row],[ManufacturerId]],Blagovna!A:B,2,0)</f>
        <v>Logitech</v>
      </c>
    </row>
    <row r="3494" spans="1:3" x14ac:dyDescent="0.25">
      <c r="A3494">
        <v>14561</v>
      </c>
      <c r="B3494">
        <v>421</v>
      </c>
      <c r="C3494" t="str">
        <f>VLOOKUP(Table_ExternalData_16[[#This Row],[ManufacturerId]],Blagovna!A:B,2,0)</f>
        <v>Delock</v>
      </c>
    </row>
    <row r="3495" spans="1:3" x14ac:dyDescent="0.25">
      <c r="A3495">
        <v>14562</v>
      </c>
      <c r="B3495">
        <v>446</v>
      </c>
      <c r="C3495" t="str">
        <f>VLOOKUP(Table_ExternalData_16[[#This Row],[ManufacturerId]],Blagovna!A:B,2,0)</f>
        <v>Leviton</v>
      </c>
    </row>
    <row r="3496" spans="1:3" x14ac:dyDescent="0.25">
      <c r="A3496">
        <v>14563</v>
      </c>
      <c r="B3496">
        <v>468</v>
      </c>
      <c r="C3496" t="str">
        <f>VLOOKUP(Table_ExternalData_16[[#This Row],[ManufacturerId]],Blagovna!A:B,2,0)</f>
        <v>SBOX</v>
      </c>
    </row>
    <row r="3497" spans="1:3" x14ac:dyDescent="0.25">
      <c r="A3497">
        <v>14564</v>
      </c>
      <c r="B3497">
        <v>465</v>
      </c>
      <c r="C3497" t="str">
        <f>VLOOKUP(Table_ExternalData_16[[#This Row],[ManufacturerId]],Blagovna!A:B,2,0)</f>
        <v>Roline</v>
      </c>
    </row>
    <row r="3498" spans="1:3" x14ac:dyDescent="0.25">
      <c r="A3498">
        <v>14565</v>
      </c>
      <c r="B3498">
        <v>725</v>
      </c>
      <c r="C3498" t="str">
        <f>VLOOKUP(Table_ExternalData_16[[#This Row],[ManufacturerId]],Blagovna!A:B,2,0)</f>
        <v>Baseus</v>
      </c>
    </row>
    <row r="3499" spans="1:3" x14ac:dyDescent="0.25">
      <c r="A3499">
        <v>14566</v>
      </c>
      <c r="B3499">
        <v>725</v>
      </c>
      <c r="C3499" t="str">
        <f>VLOOKUP(Table_ExternalData_16[[#This Row],[ManufacturerId]],Blagovna!A:B,2,0)</f>
        <v>Baseus</v>
      </c>
    </row>
    <row r="3500" spans="1:3" x14ac:dyDescent="0.25">
      <c r="A3500">
        <v>14567</v>
      </c>
      <c r="B3500">
        <v>725</v>
      </c>
      <c r="C3500" t="str">
        <f>VLOOKUP(Table_ExternalData_16[[#This Row],[ManufacturerId]],Blagovna!A:B,2,0)</f>
        <v>Baseus</v>
      </c>
    </row>
    <row r="3501" spans="1:3" x14ac:dyDescent="0.25">
      <c r="A3501">
        <v>14568</v>
      </c>
      <c r="B3501">
        <v>725</v>
      </c>
      <c r="C3501" t="str">
        <f>VLOOKUP(Table_ExternalData_16[[#This Row],[ManufacturerId]],Blagovna!A:B,2,0)</f>
        <v>Baseus</v>
      </c>
    </row>
    <row r="3502" spans="1:3" x14ac:dyDescent="0.25">
      <c r="A3502">
        <v>14570</v>
      </c>
      <c r="B3502">
        <v>725</v>
      </c>
      <c r="C3502" t="str">
        <f>VLOOKUP(Table_ExternalData_16[[#This Row],[ManufacturerId]],Blagovna!A:B,2,0)</f>
        <v>Baseus</v>
      </c>
    </row>
    <row r="3503" spans="1:3" x14ac:dyDescent="0.25">
      <c r="A3503">
        <v>14571</v>
      </c>
      <c r="B3503">
        <v>725</v>
      </c>
      <c r="C3503" t="str">
        <f>VLOOKUP(Table_ExternalData_16[[#This Row],[ManufacturerId]],Blagovna!A:B,2,0)</f>
        <v>Baseus</v>
      </c>
    </row>
    <row r="3504" spans="1:3" x14ac:dyDescent="0.25">
      <c r="A3504">
        <v>14572</v>
      </c>
      <c r="B3504">
        <v>725</v>
      </c>
      <c r="C3504" t="str">
        <f>VLOOKUP(Table_ExternalData_16[[#This Row],[ManufacturerId]],Blagovna!A:B,2,0)</f>
        <v>Baseus</v>
      </c>
    </row>
    <row r="3505" spans="1:3" x14ac:dyDescent="0.25">
      <c r="A3505">
        <v>14574</v>
      </c>
      <c r="B3505">
        <v>725</v>
      </c>
      <c r="C3505" t="str">
        <f>VLOOKUP(Table_ExternalData_16[[#This Row],[ManufacturerId]],Blagovna!A:B,2,0)</f>
        <v>Baseus</v>
      </c>
    </row>
    <row r="3506" spans="1:3" x14ac:dyDescent="0.25">
      <c r="A3506">
        <v>14575</v>
      </c>
      <c r="B3506">
        <v>725</v>
      </c>
      <c r="C3506" t="str">
        <f>VLOOKUP(Table_ExternalData_16[[#This Row],[ManufacturerId]],Blagovna!A:B,2,0)</f>
        <v>Baseus</v>
      </c>
    </row>
    <row r="3507" spans="1:3" x14ac:dyDescent="0.25">
      <c r="A3507">
        <v>14576</v>
      </c>
      <c r="B3507">
        <v>725</v>
      </c>
      <c r="C3507" t="str">
        <f>VLOOKUP(Table_ExternalData_16[[#This Row],[ManufacturerId]],Blagovna!A:B,2,0)</f>
        <v>Baseus</v>
      </c>
    </row>
    <row r="3508" spans="1:3" x14ac:dyDescent="0.25">
      <c r="A3508">
        <v>14577</v>
      </c>
      <c r="B3508">
        <v>725</v>
      </c>
      <c r="C3508" t="str">
        <f>VLOOKUP(Table_ExternalData_16[[#This Row],[ManufacturerId]],Blagovna!A:B,2,0)</f>
        <v>Baseus</v>
      </c>
    </row>
    <row r="3509" spans="1:3" x14ac:dyDescent="0.25">
      <c r="A3509">
        <v>14578</v>
      </c>
      <c r="B3509">
        <v>725</v>
      </c>
      <c r="C3509" t="str">
        <f>VLOOKUP(Table_ExternalData_16[[#This Row],[ManufacturerId]],Blagovna!A:B,2,0)</f>
        <v>Baseus</v>
      </c>
    </row>
    <row r="3510" spans="1:3" x14ac:dyDescent="0.25">
      <c r="A3510">
        <v>14579</v>
      </c>
      <c r="B3510">
        <v>725</v>
      </c>
      <c r="C3510" t="str">
        <f>VLOOKUP(Table_ExternalData_16[[#This Row],[ManufacturerId]],Blagovna!A:B,2,0)</f>
        <v>Baseus</v>
      </c>
    </row>
    <row r="3511" spans="1:3" x14ac:dyDescent="0.25">
      <c r="A3511">
        <v>14580</v>
      </c>
      <c r="B3511">
        <v>725</v>
      </c>
      <c r="C3511" t="str">
        <f>VLOOKUP(Table_ExternalData_16[[#This Row],[ManufacturerId]],Blagovna!A:B,2,0)</f>
        <v>Baseus</v>
      </c>
    </row>
    <row r="3512" spans="1:3" x14ac:dyDescent="0.25">
      <c r="A3512">
        <v>14231</v>
      </c>
      <c r="B3512">
        <v>428</v>
      </c>
      <c r="C3512" t="str">
        <f>VLOOKUP(Table_ExternalData_16[[#This Row],[ManufacturerId]],Blagovna!A:B,2,0)</f>
        <v>Fantec</v>
      </c>
    </row>
    <row r="3513" spans="1:3" x14ac:dyDescent="0.25">
      <c r="A3513">
        <v>14583</v>
      </c>
      <c r="B3513">
        <v>431</v>
      </c>
      <c r="C3513" t="str">
        <f>VLOOKUP(Table_ExternalData_16[[#This Row],[ManufacturerId]],Blagovna!A:B,2,0)</f>
        <v>Gembird</v>
      </c>
    </row>
    <row r="3514" spans="1:3" x14ac:dyDescent="0.25">
      <c r="A3514">
        <v>14585</v>
      </c>
      <c r="B3514">
        <v>455</v>
      </c>
      <c r="C3514" t="str">
        <f>VLOOKUP(Table_ExternalData_16[[#This Row],[ManufacturerId]],Blagovna!A:B,2,0)</f>
        <v>Mikrotik</v>
      </c>
    </row>
    <row r="3515" spans="1:3" x14ac:dyDescent="0.25">
      <c r="A3515">
        <v>14592</v>
      </c>
      <c r="B3515">
        <v>412</v>
      </c>
      <c r="C3515" t="str">
        <f>VLOOKUP(Table_ExternalData_16[[#This Row],[ManufacturerId]],Blagovna!A:B,2,0)</f>
        <v>Cablexpert</v>
      </c>
    </row>
    <row r="3516" spans="1:3" x14ac:dyDescent="0.25">
      <c r="A3516">
        <v>14593</v>
      </c>
      <c r="B3516">
        <v>412</v>
      </c>
      <c r="C3516" t="str">
        <f>VLOOKUP(Table_ExternalData_16[[#This Row],[ManufacturerId]],Blagovna!A:B,2,0)</f>
        <v>Cablexpert</v>
      </c>
    </row>
    <row r="3517" spans="1:3" x14ac:dyDescent="0.25">
      <c r="A3517">
        <v>14594</v>
      </c>
      <c r="B3517">
        <v>412</v>
      </c>
      <c r="C3517" t="str">
        <f>VLOOKUP(Table_ExternalData_16[[#This Row],[ManufacturerId]],Blagovna!A:B,2,0)</f>
        <v>Cablexpert</v>
      </c>
    </row>
    <row r="3518" spans="1:3" x14ac:dyDescent="0.25">
      <c r="A3518">
        <v>14595</v>
      </c>
      <c r="B3518">
        <v>433</v>
      </c>
      <c r="C3518" t="str">
        <f>VLOOKUP(Table_ExternalData_16[[#This Row],[ManufacturerId]],Blagovna!A:B,2,0)</f>
        <v>GP</v>
      </c>
    </row>
    <row r="3519" spans="1:3" x14ac:dyDescent="0.25">
      <c r="A3519">
        <v>14596</v>
      </c>
      <c r="B3519">
        <v>433</v>
      </c>
      <c r="C3519" t="str">
        <f>VLOOKUP(Table_ExternalData_16[[#This Row],[ManufacturerId]],Blagovna!A:B,2,0)</f>
        <v>GP</v>
      </c>
    </row>
    <row r="3520" spans="1:3" x14ac:dyDescent="0.25">
      <c r="A3520">
        <v>14597</v>
      </c>
      <c r="B3520">
        <v>411</v>
      </c>
      <c r="C3520" t="str">
        <f>VLOOKUP(Table_ExternalData_16[[#This Row],[ManufacturerId]],Blagovna!A:B,2,0)</f>
        <v>Brother</v>
      </c>
    </row>
    <row r="3521" spans="1:3" x14ac:dyDescent="0.25">
      <c r="A3521">
        <v>14598</v>
      </c>
      <c r="B3521">
        <v>468</v>
      </c>
      <c r="C3521" t="str">
        <f>VLOOKUP(Table_ExternalData_16[[#This Row],[ManufacturerId]],Blagovna!A:B,2,0)</f>
        <v>SBOX</v>
      </c>
    </row>
    <row r="3522" spans="1:3" x14ac:dyDescent="0.25">
      <c r="A3522">
        <v>14599</v>
      </c>
      <c r="B3522">
        <v>725</v>
      </c>
      <c r="C3522" t="str">
        <f>VLOOKUP(Table_ExternalData_16[[#This Row],[ManufacturerId]],Blagovna!A:B,2,0)</f>
        <v>Baseus</v>
      </c>
    </row>
    <row r="3523" spans="1:3" x14ac:dyDescent="0.25">
      <c r="A3523">
        <v>7896</v>
      </c>
      <c r="B3523">
        <v>465</v>
      </c>
      <c r="C3523" t="str">
        <f>VLOOKUP(Table_ExternalData_16[[#This Row],[ManufacturerId]],Blagovna!A:B,2,0)</f>
        <v>Roline</v>
      </c>
    </row>
    <row r="3524" spans="1:3" x14ac:dyDescent="0.25">
      <c r="A3524">
        <v>14600</v>
      </c>
      <c r="B3524">
        <v>421</v>
      </c>
      <c r="C3524" t="str">
        <f>VLOOKUP(Table_ExternalData_16[[#This Row],[ManufacturerId]],Blagovna!A:B,2,0)</f>
        <v>Delock</v>
      </c>
    </row>
    <row r="3525" spans="1:3" x14ac:dyDescent="0.25">
      <c r="A3525">
        <v>14602</v>
      </c>
      <c r="B3525">
        <v>449</v>
      </c>
      <c r="C3525" t="str">
        <f>VLOOKUP(Table_ExternalData_16[[#This Row],[ManufacturerId]],Blagovna!A:B,2,0)</f>
        <v>Logitech</v>
      </c>
    </row>
    <row r="3526" spans="1:3" x14ac:dyDescent="0.25">
      <c r="A3526">
        <v>14603</v>
      </c>
      <c r="B3526">
        <v>408</v>
      </c>
      <c r="C3526" t="str">
        <f>VLOOKUP(Table_ExternalData_16[[#This Row],[ManufacturerId]],Blagovna!A:B,2,0)</f>
        <v>Aten</v>
      </c>
    </row>
    <row r="3527" spans="1:3" x14ac:dyDescent="0.25">
      <c r="A3527">
        <v>14604</v>
      </c>
      <c r="B3527">
        <v>408</v>
      </c>
      <c r="C3527" t="str">
        <f>VLOOKUP(Table_ExternalData_16[[#This Row],[ManufacturerId]],Blagovna!A:B,2,0)</f>
        <v>Aten</v>
      </c>
    </row>
    <row r="3528" spans="1:3" x14ac:dyDescent="0.25">
      <c r="A3528">
        <v>14606</v>
      </c>
      <c r="B3528">
        <v>422</v>
      </c>
      <c r="C3528" t="str">
        <f>VLOOKUP(Table_ExternalData_16[[#This Row],[ManufacturerId]],Blagovna!A:B,2,0)</f>
        <v>Digitus</v>
      </c>
    </row>
    <row r="3529" spans="1:3" x14ac:dyDescent="0.25">
      <c r="A3529">
        <v>14607</v>
      </c>
      <c r="B3529">
        <v>422</v>
      </c>
      <c r="C3529" t="str">
        <f>VLOOKUP(Table_ExternalData_16[[#This Row],[ManufacturerId]],Blagovna!A:B,2,0)</f>
        <v>Digitus</v>
      </c>
    </row>
    <row r="3530" spans="1:3" x14ac:dyDescent="0.25">
      <c r="A3530">
        <v>14608</v>
      </c>
      <c r="B3530">
        <v>422</v>
      </c>
      <c r="C3530" t="str">
        <f>VLOOKUP(Table_ExternalData_16[[#This Row],[ManufacturerId]],Blagovna!A:B,2,0)</f>
        <v>Digitus</v>
      </c>
    </row>
    <row r="3531" spans="1:3" x14ac:dyDescent="0.25">
      <c r="A3531">
        <v>14609</v>
      </c>
      <c r="B3531">
        <v>422</v>
      </c>
      <c r="C3531" t="str">
        <f>VLOOKUP(Table_ExternalData_16[[#This Row],[ManufacturerId]],Blagovna!A:B,2,0)</f>
        <v>Digitus</v>
      </c>
    </row>
    <row r="3532" spans="1:3" x14ac:dyDescent="0.25">
      <c r="A3532">
        <v>14612</v>
      </c>
      <c r="B3532">
        <v>725</v>
      </c>
      <c r="C3532" t="str">
        <f>VLOOKUP(Table_ExternalData_16[[#This Row],[ManufacturerId]],Blagovna!A:B,2,0)</f>
        <v>Baseus</v>
      </c>
    </row>
    <row r="3533" spans="1:3" x14ac:dyDescent="0.25">
      <c r="A3533">
        <v>14613</v>
      </c>
      <c r="B3533">
        <v>449</v>
      </c>
      <c r="C3533" t="str">
        <f>VLOOKUP(Table_ExternalData_16[[#This Row],[ManufacturerId]],Blagovna!A:B,2,0)</f>
        <v>Logitech</v>
      </c>
    </row>
    <row r="3534" spans="1:3" x14ac:dyDescent="0.25">
      <c r="A3534">
        <v>14614</v>
      </c>
      <c r="B3534">
        <v>404</v>
      </c>
      <c r="C3534" t="str">
        <f>VLOOKUP(Table_ExternalData_16[[#This Row],[ManufacturerId]],Blagovna!A:B,2,0)</f>
        <v>Apacer</v>
      </c>
    </row>
    <row r="3535" spans="1:3" x14ac:dyDescent="0.25">
      <c r="A3535">
        <v>14615</v>
      </c>
      <c r="B3535">
        <v>404</v>
      </c>
      <c r="C3535" t="str">
        <f>VLOOKUP(Table_ExternalData_16[[#This Row],[ManufacturerId]],Blagovna!A:B,2,0)</f>
        <v>Apacer</v>
      </c>
    </row>
    <row r="3536" spans="1:3" x14ac:dyDescent="0.25">
      <c r="A3536">
        <v>14616</v>
      </c>
      <c r="B3536">
        <v>425</v>
      </c>
      <c r="C3536" t="str">
        <f>VLOOKUP(Table_ExternalData_16[[#This Row],[ManufacturerId]],Blagovna!A:B,2,0)</f>
        <v>EFB</v>
      </c>
    </row>
    <row r="3537" spans="1:3" x14ac:dyDescent="0.25">
      <c r="A3537">
        <v>14617</v>
      </c>
      <c r="B3537">
        <v>421</v>
      </c>
      <c r="C3537" t="str">
        <f>VLOOKUP(Table_ExternalData_16[[#This Row],[ManufacturerId]],Blagovna!A:B,2,0)</f>
        <v>Delock</v>
      </c>
    </row>
    <row r="3538" spans="1:3" x14ac:dyDescent="0.25">
      <c r="A3538">
        <v>14619</v>
      </c>
      <c r="B3538">
        <v>449</v>
      </c>
      <c r="C3538" t="str">
        <f>VLOOKUP(Table_ExternalData_16[[#This Row],[ManufacturerId]],Blagovna!A:B,2,0)</f>
        <v>Logitech</v>
      </c>
    </row>
    <row r="3539" spans="1:3" x14ac:dyDescent="0.25">
      <c r="A3539">
        <v>14621</v>
      </c>
      <c r="B3539">
        <v>449</v>
      </c>
      <c r="C3539" t="str">
        <f>VLOOKUP(Table_ExternalData_16[[#This Row],[ManufacturerId]],Blagovna!A:B,2,0)</f>
        <v>Logitech</v>
      </c>
    </row>
    <row r="3540" spans="1:3" x14ac:dyDescent="0.25">
      <c r="A3540">
        <v>14622</v>
      </c>
      <c r="B3540">
        <v>449</v>
      </c>
      <c r="C3540" t="str">
        <f>VLOOKUP(Table_ExternalData_16[[#This Row],[ManufacturerId]],Blagovna!A:B,2,0)</f>
        <v>Logitech</v>
      </c>
    </row>
    <row r="3541" spans="1:3" x14ac:dyDescent="0.25">
      <c r="A3541">
        <v>14623</v>
      </c>
      <c r="B3541">
        <v>449</v>
      </c>
      <c r="C3541" t="str">
        <f>VLOOKUP(Table_ExternalData_16[[#This Row],[ManufacturerId]],Blagovna!A:B,2,0)</f>
        <v>Logitech</v>
      </c>
    </row>
    <row r="3542" spans="1:3" x14ac:dyDescent="0.25">
      <c r="A3542">
        <v>14624</v>
      </c>
      <c r="B3542">
        <v>449</v>
      </c>
      <c r="C3542" t="str">
        <f>VLOOKUP(Table_ExternalData_16[[#This Row],[ManufacturerId]],Blagovna!A:B,2,0)</f>
        <v>Logitech</v>
      </c>
    </row>
    <row r="3543" spans="1:3" x14ac:dyDescent="0.25">
      <c r="A3543">
        <v>14625</v>
      </c>
      <c r="B3543">
        <v>449</v>
      </c>
      <c r="C3543" t="str">
        <f>VLOOKUP(Table_ExternalData_16[[#This Row],[ManufacturerId]],Blagovna!A:B,2,0)</f>
        <v>Logitech</v>
      </c>
    </row>
    <row r="3544" spans="1:3" x14ac:dyDescent="0.25">
      <c r="A3544">
        <v>14626</v>
      </c>
      <c r="B3544">
        <v>449</v>
      </c>
      <c r="C3544" t="str">
        <f>VLOOKUP(Table_ExternalData_16[[#This Row],[ManufacturerId]],Blagovna!A:B,2,0)</f>
        <v>Logitech</v>
      </c>
    </row>
    <row r="3545" spans="1:3" x14ac:dyDescent="0.25">
      <c r="A3545">
        <v>14627</v>
      </c>
      <c r="B3545">
        <v>449</v>
      </c>
      <c r="C3545" t="str">
        <f>VLOOKUP(Table_ExternalData_16[[#This Row],[ManufacturerId]],Blagovna!A:B,2,0)</f>
        <v>Logitech</v>
      </c>
    </row>
    <row r="3546" spans="1:3" x14ac:dyDescent="0.25">
      <c r="A3546">
        <v>14628</v>
      </c>
      <c r="B3546">
        <v>449</v>
      </c>
      <c r="C3546" t="str">
        <f>VLOOKUP(Table_ExternalData_16[[#This Row],[ManufacturerId]],Blagovna!A:B,2,0)</f>
        <v>Logitech</v>
      </c>
    </row>
    <row r="3547" spans="1:3" x14ac:dyDescent="0.25">
      <c r="A3547">
        <v>14629</v>
      </c>
      <c r="B3547">
        <v>467</v>
      </c>
      <c r="C3547" t="str">
        <f>VLOOKUP(Table_ExternalData_16[[#This Row],[ManufacturerId]],Blagovna!A:B,2,0)</f>
        <v>Samsung</v>
      </c>
    </row>
    <row r="3548" spans="1:3" x14ac:dyDescent="0.25">
      <c r="A3548">
        <v>14630</v>
      </c>
      <c r="B3548">
        <v>467</v>
      </c>
      <c r="C3548" t="str">
        <f>VLOOKUP(Table_ExternalData_16[[#This Row],[ManufacturerId]],Blagovna!A:B,2,0)</f>
        <v>Samsung</v>
      </c>
    </row>
    <row r="3549" spans="1:3" x14ac:dyDescent="0.25">
      <c r="A3549">
        <v>14632</v>
      </c>
      <c r="B3549">
        <v>446</v>
      </c>
      <c r="C3549" t="str">
        <f>VLOOKUP(Table_ExternalData_16[[#This Row],[ManufacturerId]],Blagovna!A:B,2,0)</f>
        <v>Leviton</v>
      </c>
    </row>
    <row r="3550" spans="1:3" x14ac:dyDescent="0.25">
      <c r="A3550">
        <v>14633</v>
      </c>
      <c r="B3550">
        <v>421</v>
      </c>
      <c r="C3550" t="str">
        <f>VLOOKUP(Table_ExternalData_16[[#This Row],[ManufacturerId]],Blagovna!A:B,2,0)</f>
        <v>Delock</v>
      </c>
    </row>
    <row r="3551" spans="1:3" x14ac:dyDescent="0.25">
      <c r="A3551">
        <v>14634</v>
      </c>
      <c r="B3551">
        <v>446</v>
      </c>
      <c r="C3551" t="str">
        <f>VLOOKUP(Table_ExternalData_16[[#This Row],[ManufacturerId]],Blagovna!A:B,2,0)</f>
        <v>Leviton</v>
      </c>
    </row>
    <row r="3552" spans="1:3" x14ac:dyDescent="0.25">
      <c r="A3552">
        <v>14635</v>
      </c>
      <c r="B3552">
        <v>485</v>
      </c>
      <c r="C3552" t="str">
        <f>VLOOKUP(Table_ExternalData_16[[#This Row],[ManufacturerId]],Blagovna!A:B,2,0)</f>
        <v>UBIQUITI</v>
      </c>
    </row>
    <row r="3553" spans="1:3" x14ac:dyDescent="0.25">
      <c r="A3553">
        <v>14636</v>
      </c>
      <c r="B3553">
        <v>422</v>
      </c>
      <c r="C3553" t="str">
        <f>VLOOKUP(Table_ExternalData_16[[#This Row],[ManufacturerId]],Blagovna!A:B,2,0)</f>
        <v>Digitus</v>
      </c>
    </row>
    <row r="3554" spans="1:3" x14ac:dyDescent="0.25">
      <c r="A3554">
        <v>14637</v>
      </c>
      <c r="B3554">
        <v>408</v>
      </c>
      <c r="C3554" t="str">
        <f>VLOOKUP(Table_ExternalData_16[[#This Row],[ManufacturerId]],Blagovna!A:B,2,0)</f>
        <v>Aten</v>
      </c>
    </row>
    <row r="3555" spans="1:3" x14ac:dyDescent="0.25">
      <c r="A3555">
        <v>14638</v>
      </c>
      <c r="B3555">
        <v>421</v>
      </c>
      <c r="C3555" t="str">
        <f>VLOOKUP(Table_ExternalData_16[[#This Row],[ManufacturerId]],Blagovna!A:B,2,0)</f>
        <v>Delock</v>
      </c>
    </row>
    <row r="3556" spans="1:3" x14ac:dyDescent="0.25">
      <c r="A3556">
        <v>14639</v>
      </c>
      <c r="B3556">
        <v>455</v>
      </c>
      <c r="C3556" t="str">
        <f>VLOOKUP(Table_ExternalData_16[[#This Row],[ManufacturerId]],Blagovna!A:B,2,0)</f>
        <v>Mikrotik</v>
      </c>
    </row>
    <row r="3557" spans="1:3" x14ac:dyDescent="0.25">
      <c r="A3557">
        <v>14640</v>
      </c>
      <c r="B3557">
        <v>485</v>
      </c>
      <c r="C3557" t="str">
        <f>VLOOKUP(Table_ExternalData_16[[#This Row],[ManufacturerId]],Blagovna!A:B,2,0)</f>
        <v>UBIQUITI</v>
      </c>
    </row>
    <row r="3558" spans="1:3" x14ac:dyDescent="0.25">
      <c r="A3558">
        <v>14642</v>
      </c>
      <c r="B3558">
        <v>421</v>
      </c>
      <c r="C3558" t="str">
        <f>VLOOKUP(Table_ExternalData_16[[#This Row],[ManufacturerId]],Blagovna!A:B,2,0)</f>
        <v>Delock</v>
      </c>
    </row>
    <row r="3559" spans="1:3" x14ac:dyDescent="0.25">
      <c r="A3559">
        <v>14649</v>
      </c>
      <c r="B3559">
        <v>437</v>
      </c>
      <c r="C3559" t="str">
        <f>VLOOKUP(Table_ExternalData_16[[#This Row],[ManufacturerId]],Blagovna!A:B,2,0)</f>
        <v>HiLook</v>
      </c>
    </row>
    <row r="3560" spans="1:3" x14ac:dyDescent="0.25">
      <c r="A3560">
        <v>14653</v>
      </c>
      <c r="B3560">
        <v>437</v>
      </c>
      <c r="C3560" t="str">
        <f>VLOOKUP(Table_ExternalData_16[[#This Row],[ManufacturerId]],Blagovna!A:B,2,0)</f>
        <v>HiLook</v>
      </c>
    </row>
    <row r="3561" spans="1:3" x14ac:dyDescent="0.25">
      <c r="A3561">
        <v>14654</v>
      </c>
      <c r="B3561">
        <v>437</v>
      </c>
      <c r="C3561" t="str">
        <f>VLOOKUP(Table_ExternalData_16[[#This Row],[ManufacturerId]],Blagovna!A:B,2,0)</f>
        <v>HiLook</v>
      </c>
    </row>
    <row r="3562" spans="1:3" x14ac:dyDescent="0.25">
      <c r="A3562">
        <v>14655</v>
      </c>
      <c r="B3562">
        <v>437</v>
      </c>
      <c r="C3562" t="str">
        <f>VLOOKUP(Table_ExternalData_16[[#This Row],[ManufacturerId]],Blagovna!A:B,2,0)</f>
        <v>HiLook</v>
      </c>
    </row>
    <row r="3563" spans="1:3" x14ac:dyDescent="0.25">
      <c r="A3563">
        <v>14656</v>
      </c>
      <c r="B3563">
        <v>437</v>
      </c>
      <c r="C3563" t="str">
        <f>VLOOKUP(Table_ExternalData_16[[#This Row],[ManufacturerId]],Blagovna!A:B,2,0)</f>
        <v>HiLook</v>
      </c>
    </row>
    <row r="3564" spans="1:3" x14ac:dyDescent="0.25">
      <c r="A3564">
        <v>14657</v>
      </c>
      <c r="B3564">
        <v>437</v>
      </c>
      <c r="C3564" t="str">
        <f>VLOOKUP(Table_ExternalData_16[[#This Row],[ManufacturerId]],Blagovna!A:B,2,0)</f>
        <v>HiLook</v>
      </c>
    </row>
    <row r="3565" spans="1:3" x14ac:dyDescent="0.25">
      <c r="A3565">
        <v>14658</v>
      </c>
      <c r="B3565">
        <v>437</v>
      </c>
      <c r="C3565" t="str">
        <f>VLOOKUP(Table_ExternalData_16[[#This Row],[ManufacturerId]],Blagovna!A:B,2,0)</f>
        <v>HiLook</v>
      </c>
    </row>
    <row r="3566" spans="1:3" x14ac:dyDescent="0.25">
      <c r="A3566">
        <v>14660</v>
      </c>
      <c r="B3566">
        <v>408</v>
      </c>
      <c r="C3566" t="str">
        <f>VLOOKUP(Table_ExternalData_16[[#This Row],[ManufacturerId]],Blagovna!A:B,2,0)</f>
        <v>Aten</v>
      </c>
    </row>
    <row r="3567" spans="1:3" x14ac:dyDescent="0.25">
      <c r="A3567">
        <v>14661</v>
      </c>
      <c r="B3567">
        <v>425</v>
      </c>
      <c r="C3567" t="str">
        <f>VLOOKUP(Table_ExternalData_16[[#This Row],[ManufacturerId]],Blagovna!A:B,2,0)</f>
        <v>EFB</v>
      </c>
    </row>
    <row r="3568" spans="1:3" x14ac:dyDescent="0.25">
      <c r="A3568">
        <v>14662</v>
      </c>
      <c r="B3568">
        <v>409</v>
      </c>
      <c r="C3568" t="str">
        <f>VLOOKUP(Table_ExternalData_16[[#This Row],[ManufacturerId]],Blagovna!A:B,2,0)</f>
        <v>Bachmann</v>
      </c>
    </row>
    <row r="3569" spans="1:3" x14ac:dyDescent="0.25">
      <c r="A3569">
        <v>14663</v>
      </c>
      <c r="B3569">
        <v>468</v>
      </c>
      <c r="C3569" t="str">
        <f>VLOOKUP(Table_ExternalData_16[[#This Row],[ManufacturerId]],Blagovna!A:B,2,0)</f>
        <v>SBOX</v>
      </c>
    </row>
    <row r="3570" spans="1:3" x14ac:dyDescent="0.25">
      <c r="A3570">
        <v>14664</v>
      </c>
      <c r="B3570">
        <v>487</v>
      </c>
      <c r="C3570" t="str">
        <f>VLOOKUP(Table_ExternalData_16[[#This Row],[ManufacturerId]],Blagovna!A:B,2,0)</f>
        <v>WD</v>
      </c>
    </row>
    <row r="3571" spans="1:3" x14ac:dyDescent="0.25">
      <c r="A3571">
        <v>14668</v>
      </c>
      <c r="B3571">
        <v>449</v>
      </c>
      <c r="C3571" t="str">
        <f>VLOOKUP(Table_ExternalData_16[[#This Row],[ManufacturerId]],Blagovna!A:B,2,0)</f>
        <v>Logitech</v>
      </c>
    </row>
    <row r="3572" spans="1:3" x14ac:dyDescent="0.25">
      <c r="A3572">
        <v>14669</v>
      </c>
      <c r="B3572">
        <v>421</v>
      </c>
      <c r="C3572" t="str">
        <f>VLOOKUP(Table_ExternalData_16[[#This Row],[ManufacturerId]],Blagovna!A:B,2,0)</f>
        <v>Delock</v>
      </c>
    </row>
    <row r="3573" spans="1:3" x14ac:dyDescent="0.25">
      <c r="A3573">
        <v>14670</v>
      </c>
      <c r="B3573">
        <v>421</v>
      </c>
      <c r="C3573" t="str">
        <f>VLOOKUP(Table_ExternalData_16[[#This Row],[ManufacturerId]],Blagovna!A:B,2,0)</f>
        <v>Delock</v>
      </c>
    </row>
    <row r="3574" spans="1:3" x14ac:dyDescent="0.25">
      <c r="A3574">
        <v>14671</v>
      </c>
      <c r="B3574">
        <v>409</v>
      </c>
      <c r="C3574" t="str">
        <f>VLOOKUP(Table_ExternalData_16[[#This Row],[ManufacturerId]],Blagovna!A:B,2,0)</f>
        <v>Bachmann</v>
      </c>
    </row>
    <row r="3575" spans="1:3" x14ac:dyDescent="0.25">
      <c r="A3575">
        <v>14672</v>
      </c>
      <c r="B3575">
        <v>408</v>
      </c>
      <c r="C3575" t="str">
        <f>VLOOKUP(Table_ExternalData_16[[#This Row],[ManufacturerId]],Blagovna!A:B,2,0)</f>
        <v>Aten</v>
      </c>
    </row>
    <row r="3576" spans="1:3" x14ac:dyDescent="0.25">
      <c r="A3576">
        <v>14673</v>
      </c>
      <c r="B3576">
        <v>408</v>
      </c>
      <c r="C3576" t="str">
        <f>VLOOKUP(Table_ExternalData_16[[#This Row],[ManufacturerId]],Blagovna!A:B,2,0)</f>
        <v>Aten</v>
      </c>
    </row>
    <row r="3577" spans="1:3" x14ac:dyDescent="0.25">
      <c r="A3577">
        <v>14674</v>
      </c>
      <c r="B3577">
        <v>425</v>
      </c>
      <c r="C3577" t="str">
        <f>VLOOKUP(Table_ExternalData_16[[#This Row],[ManufacturerId]],Blagovna!A:B,2,0)</f>
        <v>EFB</v>
      </c>
    </row>
    <row r="3578" spans="1:3" x14ac:dyDescent="0.25">
      <c r="A3578">
        <v>14675</v>
      </c>
      <c r="B3578">
        <v>487</v>
      </c>
      <c r="C3578" t="str">
        <f>VLOOKUP(Table_ExternalData_16[[#This Row],[ManufacturerId]],Blagovna!A:B,2,0)</f>
        <v>WD</v>
      </c>
    </row>
    <row r="3579" spans="1:3" x14ac:dyDescent="0.25">
      <c r="A3579">
        <v>14676</v>
      </c>
      <c r="B3579">
        <v>422</v>
      </c>
      <c r="C3579" t="str">
        <f>VLOOKUP(Table_ExternalData_16[[#This Row],[ManufacturerId]],Blagovna!A:B,2,0)</f>
        <v>Digitus</v>
      </c>
    </row>
    <row r="3580" spans="1:3" x14ac:dyDescent="0.25">
      <c r="A3580">
        <v>14677</v>
      </c>
      <c r="B3580">
        <v>422</v>
      </c>
      <c r="C3580" t="str">
        <f>VLOOKUP(Table_ExternalData_16[[#This Row],[ManufacturerId]],Blagovna!A:B,2,0)</f>
        <v>Digitus</v>
      </c>
    </row>
    <row r="3581" spans="1:3" x14ac:dyDescent="0.25">
      <c r="A3581">
        <v>14678</v>
      </c>
      <c r="B3581">
        <v>442</v>
      </c>
      <c r="C3581" t="str">
        <f>VLOOKUP(Table_ExternalData_16[[#This Row],[ManufacturerId]],Blagovna!A:B,2,0)</f>
        <v>KELine</v>
      </c>
    </row>
    <row r="3582" spans="1:3" x14ac:dyDescent="0.25">
      <c r="A3582">
        <v>14680</v>
      </c>
      <c r="B3582">
        <v>422</v>
      </c>
      <c r="C3582" t="str">
        <f>VLOOKUP(Table_ExternalData_16[[#This Row],[ManufacturerId]],Blagovna!A:B,2,0)</f>
        <v>Digitus</v>
      </c>
    </row>
    <row r="3583" spans="1:3" x14ac:dyDescent="0.25">
      <c r="A3583">
        <v>14683</v>
      </c>
      <c r="B3583">
        <v>433</v>
      </c>
      <c r="C3583" t="str">
        <f>VLOOKUP(Table_ExternalData_16[[#This Row],[ManufacturerId]],Blagovna!A:B,2,0)</f>
        <v>GP</v>
      </c>
    </row>
    <row r="3584" spans="1:3" x14ac:dyDescent="0.25">
      <c r="A3584">
        <v>14684</v>
      </c>
      <c r="B3584">
        <v>412</v>
      </c>
      <c r="C3584" t="str">
        <f>VLOOKUP(Table_ExternalData_16[[#This Row],[ManufacturerId]],Blagovna!A:B,2,0)</f>
        <v>Cablexpert</v>
      </c>
    </row>
    <row r="3585" spans="1:3" x14ac:dyDescent="0.25">
      <c r="A3585">
        <v>14685</v>
      </c>
      <c r="B3585">
        <v>408</v>
      </c>
      <c r="C3585" t="str">
        <f>VLOOKUP(Table_ExternalData_16[[#This Row],[ManufacturerId]],Blagovna!A:B,2,0)</f>
        <v>Aten</v>
      </c>
    </row>
    <row r="3586" spans="1:3" x14ac:dyDescent="0.25">
      <c r="A3586">
        <v>14686</v>
      </c>
      <c r="B3586">
        <v>712</v>
      </c>
      <c r="C3586" t="str">
        <f>VLOOKUP(Table_ExternalData_16[[#This Row],[ManufacturerId]],Blagovna!A:B,2,0)</f>
        <v>Tech-Trade</v>
      </c>
    </row>
    <row r="3587" spans="1:3" x14ac:dyDescent="0.25">
      <c r="A3587">
        <v>14687</v>
      </c>
      <c r="B3587">
        <v>712</v>
      </c>
      <c r="C3587" t="str">
        <f>VLOOKUP(Table_ExternalData_16[[#This Row],[ManufacturerId]],Blagovna!A:B,2,0)</f>
        <v>Tech-Trade</v>
      </c>
    </row>
    <row r="3588" spans="1:3" x14ac:dyDescent="0.25">
      <c r="A3588">
        <v>14688</v>
      </c>
      <c r="B3588">
        <v>455</v>
      </c>
      <c r="C3588" t="str">
        <f>VLOOKUP(Table_ExternalData_16[[#This Row],[ManufacturerId]],Blagovna!A:B,2,0)</f>
        <v>Mikrotik</v>
      </c>
    </row>
    <row r="3589" spans="1:3" x14ac:dyDescent="0.25">
      <c r="A3589">
        <v>14689</v>
      </c>
      <c r="B3589">
        <v>465</v>
      </c>
      <c r="C3589" t="str">
        <f>VLOOKUP(Table_ExternalData_16[[#This Row],[ManufacturerId]],Blagovna!A:B,2,0)</f>
        <v>Roline</v>
      </c>
    </row>
    <row r="3590" spans="1:3" x14ac:dyDescent="0.25">
      <c r="A3590">
        <v>14690</v>
      </c>
      <c r="B3590">
        <v>465</v>
      </c>
      <c r="C3590" t="str">
        <f>VLOOKUP(Table_ExternalData_16[[#This Row],[ManufacturerId]],Blagovna!A:B,2,0)</f>
        <v>Roline</v>
      </c>
    </row>
    <row r="3591" spans="1:3" x14ac:dyDescent="0.25">
      <c r="A3591">
        <v>14691</v>
      </c>
      <c r="B3591">
        <v>465</v>
      </c>
      <c r="C3591" t="str">
        <f>VLOOKUP(Table_ExternalData_16[[#This Row],[ManufacturerId]],Blagovna!A:B,2,0)</f>
        <v>Roline</v>
      </c>
    </row>
    <row r="3592" spans="1:3" x14ac:dyDescent="0.25">
      <c r="A3592">
        <v>14692</v>
      </c>
      <c r="B3592">
        <v>465</v>
      </c>
      <c r="C3592" t="str">
        <f>VLOOKUP(Table_ExternalData_16[[#This Row],[ManufacturerId]],Blagovna!A:B,2,0)</f>
        <v>Roline</v>
      </c>
    </row>
    <row r="3593" spans="1:3" x14ac:dyDescent="0.25">
      <c r="A3593">
        <v>14693</v>
      </c>
      <c r="B3593">
        <v>423</v>
      </c>
      <c r="C3593" t="str">
        <f>VLOOKUP(Table_ExternalData_16[[#This Row],[ManufacturerId]],Blagovna!A:B,2,0)</f>
        <v>DO</v>
      </c>
    </row>
    <row r="3594" spans="1:3" x14ac:dyDescent="0.25">
      <c r="A3594">
        <v>14694</v>
      </c>
      <c r="B3594">
        <v>423</v>
      </c>
      <c r="C3594" t="str">
        <f>VLOOKUP(Table_ExternalData_16[[#This Row],[ManufacturerId]],Blagovna!A:B,2,0)</f>
        <v>DO</v>
      </c>
    </row>
    <row r="3595" spans="1:3" x14ac:dyDescent="0.25">
      <c r="A3595">
        <v>14703</v>
      </c>
      <c r="B3595">
        <v>729</v>
      </c>
      <c r="C3595" t="str">
        <f>VLOOKUP(Table_ExternalData_16[[#This Row],[ManufacturerId]],Blagovna!A:B,2,0)</f>
        <v>TFA</v>
      </c>
    </row>
    <row r="3596" spans="1:3" x14ac:dyDescent="0.25">
      <c r="A3596">
        <v>14704</v>
      </c>
      <c r="B3596">
        <v>729</v>
      </c>
      <c r="C3596" t="str">
        <f>VLOOKUP(Table_ExternalData_16[[#This Row],[ManufacturerId]],Blagovna!A:B,2,0)</f>
        <v>TFA</v>
      </c>
    </row>
    <row r="3597" spans="1:3" x14ac:dyDescent="0.25">
      <c r="A3597">
        <v>14706</v>
      </c>
      <c r="B3597">
        <v>728</v>
      </c>
      <c r="C3597" t="str">
        <f>VLOOKUP(Table_ExternalData_16[[#This Row],[ManufacturerId]],Blagovna!A:B,2,0)</f>
        <v>Teltonika</v>
      </c>
    </row>
    <row r="3598" spans="1:3" x14ac:dyDescent="0.25">
      <c r="A3598">
        <v>14709</v>
      </c>
      <c r="B3598">
        <v>728</v>
      </c>
      <c r="C3598" t="str">
        <f>VLOOKUP(Table_ExternalData_16[[#This Row],[ManufacturerId]],Blagovna!A:B,2,0)</f>
        <v>Teltonika</v>
      </c>
    </row>
    <row r="3599" spans="1:3" x14ac:dyDescent="0.25">
      <c r="A3599">
        <v>14710</v>
      </c>
      <c r="B3599">
        <v>728</v>
      </c>
      <c r="C3599" t="str">
        <f>VLOOKUP(Table_ExternalData_16[[#This Row],[ManufacturerId]],Blagovna!A:B,2,0)</f>
        <v>Teltonika</v>
      </c>
    </row>
    <row r="3600" spans="1:3" x14ac:dyDescent="0.25">
      <c r="A3600">
        <v>14711</v>
      </c>
      <c r="B3600">
        <v>728</v>
      </c>
      <c r="C3600" t="str">
        <f>VLOOKUP(Table_ExternalData_16[[#This Row],[ManufacturerId]],Blagovna!A:B,2,0)</f>
        <v>Teltonika</v>
      </c>
    </row>
    <row r="3601" spans="1:3" x14ac:dyDescent="0.25">
      <c r="A3601">
        <v>14712</v>
      </c>
      <c r="B3601">
        <v>728</v>
      </c>
      <c r="C3601" t="str">
        <f>VLOOKUP(Table_ExternalData_16[[#This Row],[ManufacturerId]],Blagovna!A:B,2,0)</f>
        <v>Teltonika</v>
      </c>
    </row>
    <row r="3602" spans="1:3" x14ac:dyDescent="0.25">
      <c r="A3602">
        <v>14713</v>
      </c>
      <c r="B3602">
        <v>728</v>
      </c>
      <c r="C3602" t="str">
        <f>VLOOKUP(Table_ExternalData_16[[#This Row],[ManufacturerId]],Blagovna!A:B,2,0)</f>
        <v>Teltonika</v>
      </c>
    </row>
    <row r="3603" spans="1:3" x14ac:dyDescent="0.25">
      <c r="A3603">
        <v>14714</v>
      </c>
      <c r="B3603">
        <v>728</v>
      </c>
      <c r="C3603" t="str">
        <f>VLOOKUP(Table_ExternalData_16[[#This Row],[ManufacturerId]],Blagovna!A:B,2,0)</f>
        <v>Teltonika</v>
      </c>
    </row>
    <row r="3604" spans="1:3" x14ac:dyDescent="0.25">
      <c r="A3604">
        <v>14715</v>
      </c>
      <c r="B3604">
        <v>728</v>
      </c>
      <c r="C3604" t="str">
        <f>VLOOKUP(Table_ExternalData_16[[#This Row],[ManufacturerId]],Blagovna!A:B,2,0)</f>
        <v>Teltonika</v>
      </c>
    </row>
    <row r="3605" spans="1:3" x14ac:dyDescent="0.25">
      <c r="A3605">
        <v>14716</v>
      </c>
      <c r="B3605">
        <v>728</v>
      </c>
      <c r="C3605" t="str">
        <f>VLOOKUP(Table_ExternalData_16[[#This Row],[ManufacturerId]],Blagovna!A:B,2,0)</f>
        <v>Teltonika</v>
      </c>
    </row>
    <row r="3606" spans="1:3" x14ac:dyDescent="0.25">
      <c r="A3606">
        <v>14717</v>
      </c>
      <c r="B3606">
        <v>421</v>
      </c>
      <c r="C3606" t="str">
        <f>VLOOKUP(Table_ExternalData_16[[#This Row],[ManufacturerId]],Blagovna!A:B,2,0)</f>
        <v>Delock</v>
      </c>
    </row>
    <row r="3607" spans="1:3" x14ac:dyDescent="0.25">
      <c r="A3607">
        <v>14718</v>
      </c>
      <c r="B3607">
        <v>421</v>
      </c>
      <c r="C3607" t="str">
        <f>VLOOKUP(Table_ExternalData_16[[#This Row],[ManufacturerId]],Blagovna!A:B,2,0)</f>
        <v>Delock</v>
      </c>
    </row>
    <row r="3608" spans="1:3" x14ac:dyDescent="0.25">
      <c r="A3608">
        <v>14719</v>
      </c>
      <c r="B3608">
        <v>422</v>
      </c>
      <c r="C3608" t="str">
        <f>VLOOKUP(Table_ExternalData_16[[#This Row],[ManufacturerId]],Blagovna!A:B,2,0)</f>
        <v>Digitus</v>
      </c>
    </row>
    <row r="3609" spans="1:3" x14ac:dyDescent="0.25">
      <c r="A3609">
        <v>14720</v>
      </c>
      <c r="B3609">
        <v>479</v>
      </c>
      <c r="C3609" t="str">
        <f>VLOOKUP(Table_ExternalData_16[[#This Row],[ManufacturerId]],Blagovna!A:B,2,0)</f>
        <v>Themis</v>
      </c>
    </row>
    <row r="3610" spans="1:3" x14ac:dyDescent="0.25">
      <c r="A3610">
        <v>14723</v>
      </c>
      <c r="B3610">
        <v>422</v>
      </c>
      <c r="C3610" t="str">
        <f>VLOOKUP(Table_ExternalData_16[[#This Row],[ManufacturerId]],Blagovna!A:B,2,0)</f>
        <v>Digitus</v>
      </c>
    </row>
    <row r="3611" spans="1:3" x14ac:dyDescent="0.25">
      <c r="A3611">
        <v>14725</v>
      </c>
      <c r="B3611">
        <v>488</v>
      </c>
      <c r="C3611" t="str">
        <f>VLOOKUP(Table_ExternalData_16[[#This Row],[ManufacturerId]],Blagovna!A:B,2,0)</f>
        <v>White Shark</v>
      </c>
    </row>
    <row r="3612" spans="1:3" x14ac:dyDescent="0.25">
      <c r="A3612">
        <v>14726</v>
      </c>
      <c r="B3612">
        <v>421</v>
      </c>
      <c r="C3612" t="str">
        <f>VLOOKUP(Table_ExternalData_16[[#This Row],[ManufacturerId]],Blagovna!A:B,2,0)</f>
        <v>Delock</v>
      </c>
    </row>
    <row r="3613" spans="1:3" x14ac:dyDescent="0.25">
      <c r="A3613">
        <v>14727</v>
      </c>
      <c r="B3613">
        <v>725</v>
      </c>
      <c r="C3613" t="str">
        <f>VLOOKUP(Table_ExternalData_16[[#This Row],[ManufacturerId]],Blagovna!A:B,2,0)</f>
        <v>Baseus</v>
      </c>
    </row>
    <row r="3614" spans="1:3" x14ac:dyDescent="0.25">
      <c r="A3614">
        <v>14728</v>
      </c>
      <c r="B3614">
        <v>725</v>
      </c>
      <c r="C3614" t="str">
        <f>VLOOKUP(Table_ExternalData_16[[#This Row],[ManufacturerId]],Blagovna!A:B,2,0)</f>
        <v>Baseus</v>
      </c>
    </row>
    <row r="3615" spans="1:3" x14ac:dyDescent="0.25">
      <c r="A3615">
        <v>14729</v>
      </c>
      <c r="B3615">
        <v>725</v>
      </c>
      <c r="C3615" t="str">
        <f>VLOOKUP(Table_ExternalData_16[[#This Row],[ManufacturerId]],Blagovna!A:B,2,0)</f>
        <v>Baseus</v>
      </c>
    </row>
    <row r="3616" spans="1:3" x14ac:dyDescent="0.25">
      <c r="A3616">
        <v>14730</v>
      </c>
      <c r="B3616">
        <v>725</v>
      </c>
      <c r="C3616" t="str">
        <f>VLOOKUP(Table_ExternalData_16[[#This Row],[ManufacturerId]],Blagovna!A:B,2,0)</f>
        <v>Baseus</v>
      </c>
    </row>
    <row r="3617" spans="1:3" x14ac:dyDescent="0.25">
      <c r="A3617">
        <v>14731</v>
      </c>
      <c r="B3617">
        <v>725</v>
      </c>
      <c r="C3617" t="str">
        <f>VLOOKUP(Table_ExternalData_16[[#This Row],[ManufacturerId]],Blagovna!A:B,2,0)</f>
        <v>Baseus</v>
      </c>
    </row>
    <row r="3618" spans="1:3" x14ac:dyDescent="0.25">
      <c r="A3618">
        <v>14732</v>
      </c>
      <c r="B3618">
        <v>725</v>
      </c>
      <c r="C3618" t="str">
        <f>VLOOKUP(Table_ExternalData_16[[#This Row],[ManufacturerId]],Blagovna!A:B,2,0)</f>
        <v>Baseus</v>
      </c>
    </row>
    <row r="3619" spans="1:3" x14ac:dyDescent="0.25">
      <c r="A3619">
        <v>14734</v>
      </c>
      <c r="B3619">
        <v>408</v>
      </c>
      <c r="C3619" t="str">
        <f>VLOOKUP(Table_ExternalData_16[[#This Row],[ManufacturerId]],Blagovna!A:B,2,0)</f>
        <v>Aten</v>
      </c>
    </row>
    <row r="3620" spans="1:3" x14ac:dyDescent="0.25">
      <c r="A3620">
        <v>14735</v>
      </c>
      <c r="B3620">
        <v>421</v>
      </c>
      <c r="C3620" t="str">
        <f>VLOOKUP(Table_ExternalData_16[[#This Row],[ManufacturerId]],Blagovna!A:B,2,0)</f>
        <v>Delock</v>
      </c>
    </row>
    <row r="3621" spans="1:3" x14ac:dyDescent="0.25">
      <c r="A3621">
        <v>14736</v>
      </c>
      <c r="B3621">
        <v>422</v>
      </c>
      <c r="C3621" t="str">
        <f>VLOOKUP(Table_ExternalData_16[[#This Row],[ManufacturerId]],Blagovna!A:B,2,0)</f>
        <v>Digitus</v>
      </c>
    </row>
    <row r="3622" spans="1:3" x14ac:dyDescent="0.25">
      <c r="A3622">
        <v>14737</v>
      </c>
      <c r="B3622">
        <v>422</v>
      </c>
      <c r="C3622" t="str">
        <f>VLOOKUP(Table_ExternalData_16[[#This Row],[ManufacturerId]],Blagovna!A:B,2,0)</f>
        <v>Digitus</v>
      </c>
    </row>
    <row r="3623" spans="1:3" x14ac:dyDescent="0.25">
      <c r="A3623">
        <v>14738</v>
      </c>
      <c r="B3623">
        <v>487</v>
      </c>
      <c r="C3623" t="str">
        <f>VLOOKUP(Table_ExternalData_16[[#This Row],[ManufacturerId]],Blagovna!A:B,2,0)</f>
        <v>WD</v>
      </c>
    </row>
    <row r="3624" spans="1:3" x14ac:dyDescent="0.25">
      <c r="A3624">
        <v>14741</v>
      </c>
      <c r="B3624">
        <v>422</v>
      </c>
      <c r="C3624" t="str">
        <f>VLOOKUP(Table_ExternalData_16[[#This Row],[ManufacturerId]],Blagovna!A:B,2,0)</f>
        <v>Digitus</v>
      </c>
    </row>
    <row r="3625" spans="1:3" x14ac:dyDescent="0.25">
      <c r="A3625">
        <v>14742</v>
      </c>
      <c r="B3625">
        <v>422</v>
      </c>
      <c r="C3625" t="str">
        <f>VLOOKUP(Table_ExternalData_16[[#This Row],[ManufacturerId]],Blagovna!A:B,2,0)</f>
        <v>Digitus</v>
      </c>
    </row>
    <row r="3626" spans="1:3" x14ac:dyDescent="0.25">
      <c r="A3626">
        <v>14743</v>
      </c>
      <c r="B3626">
        <v>422</v>
      </c>
      <c r="C3626" t="str">
        <f>VLOOKUP(Table_ExternalData_16[[#This Row],[ManufacturerId]],Blagovna!A:B,2,0)</f>
        <v>Digitus</v>
      </c>
    </row>
    <row r="3627" spans="1:3" x14ac:dyDescent="0.25">
      <c r="A3627">
        <v>14744</v>
      </c>
      <c r="B3627">
        <v>421</v>
      </c>
      <c r="C3627" t="str">
        <f>VLOOKUP(Table_ExternalData_16[[#This Row],[ManufacturerId]],Blagovna!A:B,2,0)</f>
        <v>Delock</v>
      </c>
    </row>
    <row r="3628" spans="1:3" x14ac:dyDescent="0.25">
      <c r="A3628">
        <v>14745</v>
      </c>
      <c r="B3628">
        <v>422</v>
      </c>
      <c r="C3628" t="str">
        <f>VLOOKUP(Table_ExternalData_16[[#This Row],[ManufacturerId]],Blagovna!A:B,2,0)</f>
        <v>Digitus</v>
      </c>
    </row>
    <row r="3629" spans="1:3" x14ac:dyDescent="0.25">
      <c r="A3629">
        <v>14746</v>
      </c>
      <c r="B3629">
        <v>422</v>
      </c>
      <c r="C3629" t="str">
        <f>VLOOKUP(Table_ExternalData_16[[#This Row],[ManufacturerId]],Blagovna!A:B,2,0)</f>
        <v>Digitus</v>
      </c>
    </row>
    <row r="3630" spans="1:3" x14ac:dyDescent="0.25">
      <c r="A3630">
        <v>14747</v>
      </c>
      <c r="B3630">
        <v>478</v>
      </c>
      <c r="C3630" t="str">
        <f>VLOOKUP(Table_ExternalData_16[[#This Row],[ManufacturerId]],Blagovna!A:B,2,0)</f>
        <v>Tenda</v>
      </c>
    </row>
    <row r="3631" spans="1:3" x14ac:dyDescent="0.25">
      <c r="A3631">
        <v>14749</v>
      </c>
      <c r="B3631">
        <v>485</v>
      </c>
      <c r="C3631" t="str">
        <f>VLOOKUP(Table_ExternalData_16[[#This Row],[ManufacturerId]],Blagovna!A:B,2,0)</f>
        <v>UBIQUITI</v>
      </c>
    </row>
    <row r="3632" spans="1:3" x14ac:dyDescent="0.25">
      <c r="A3632">
        <v>14750</v>
      </c>
      <c r="B3632">
        <v>725</v>
      </c>
      <c r="C3632" t="str">
        <f>VLOOKUP(Table_ExternalData_16[[#This Row],[ManufacturerId]],Blagovna!A:B,2,0)</f>
        <v>Baseus</v>
      </c>
    </row>
    <row r="3633" spans="1:3" x14ac:dyDescent="0.25">
      <c r="A3633">
        <v>14752</v>
      </c>
      <c r="B3633">
        <v>488</v>
      </c>
      <c r="C3633" t="str">
        <f>VLOOKUP(Table_ExternalData_16[[#This Row],[ManufacturerId]],Blagovna!A:B,2,0)</f>
        <v>White Shark</v>
      </c>
    </row>
    <row r="3634" spans="1:3" x14ac:dyDescent="0.25">
      <c r="A3634">
        <v>14753</v>
      </c>
      <c r="B3634">
        <v>485</v>
      </c>
      <c r="C3634" t="str">
        <f>VLOOKUP(Table_ExternalData_16[[#This Row],[ManufacturerId]],Blagovna!A:B,2,0)</f>
        <v>UBIQUITI</v>
      </c>
    </row>
    <row r="3635" spans="1:3" x14ac:dyDescent="0.25">
      <c r="A3635">
        <v>14755</v>
      </c>
      <c r="B3635">
        <v>425</v>
      </c>
      <c r="C3635" t="str">
        <f>VLOOKUP(Table_ExternalData_16[[#This Row],[ManufacturerId]],Blagovna!A:B,2,0)</f>
        <v>EFB</v>
      </c>
    </row>
    <row r="3636" spans="1:3" x14ac:dyDescent="0.25">
      <c r="A3636">
        <v>14756</v>
      </c>
      <c r="B3636">
        <v>446</v>
      </c>
      <c r="C3636" t="str">
        <f>VLOOKUP(Table_ExternalData_16[[#This Row],[ManufacturerId]],Blagovna!A:B,2,0)</f>
        <v>Leviton</v>
      </c>
    </row>
    <row r="3637" spans="1:3" x14ac:dyDescent="0.25">
      <c r="A3637">
        <v>14757</v>
      </c>
      <c r="B3637">
        <v>446</v>
      </c>
      <c r="C3637" t="str">
        <f>VLOOKUP(Table_ExternalData_16[[#This Row],[ManufacturerId]],Blagovna!A:B,2,0)</f>
        <v>Leviton</v>
      </c>
    </row>
    <row r="3638" spans="1:3" x14ac:dyDescent="0.25">
      <c r="A3638">
        <v>14758</v>
      </c>
      <c r="B3638">
        <v>425</v>
      </c>
      <c r="C3638" t="str">
        <f>VLOOKUP(Table_ExternalData_16[[#This Row],[ManufacturerId]],Blagovna!A:B,2,0)</f>
        <v>EFB</v>
      </c>
    </row>
    <row r="3639" spans="1:3" x14ac:dyDescent="0.25">
      <c r="A3639">
        <v>14759</v>
      </c>
      <c r="B3639">
        <v>425</v>
      </c>
      <c r="C3639" t="str">
        <f>VLOOKUP(Table_ExternalData_16[[#This Row],[ManufacturerId]],Blagovna!A:B,2,0)</f>
        <v>EFB</v>
      </c>
    </row>
    <row r="3640" spans="1:3" x14ac:dyDescent="0.25">
      <c r="A3640">
        <v>14760</v>
      </c>
      <c r="B3640">
        <v>425</v>
      </c>
      <c r="C3640" t="str">
        <f>VLOOKUP(Table_ExternalData_16[[#This Row],[ManufacturerId]],Blagovna!A:B,2,0)</f>
        <v>EFB</v>
      </c>
    </row>
    <row r="3641" spans="1:3" x14ac:dyDescent="0.25">
      <c r="A3641">
        <v>14761</v>
      </c>
      <c r="B3641">
        <v>425</v>
      </c>
      <c r="C3641" t="str">
        <f>VLOOKUP(Table_ExternalData_16[[#This Row],[ManufacturerId]],Blagovna!A:B,2,0)</f>
        <v>EFB</v>
      </c>
    </row>
    <row r="3642" spans="1:3" x14ac:dyDescent="0.25">
      <c r="A3642">
        <v>14763</v>
      </c>
      <c r="B3642">
        <v>464</v>
      </c>
      <c r="C3642" t="str">
        <f>VLOOKUP(Table_ExternalData_16[[#This Row],[ManufacturerId]],Blagovna!A:B,2,0)</f>
        <v>Rikomagic</v>
      </c>
    </row>
    <row r="3643" spans="1:3" x14ac:dyDescent="0.25">
      <c r="A3643">
        <v>14764</v>
      </c>
      <c r="B3643">
        <v>411</v>
      </c>
      <c r="C3643" t="str">
        <f>VLOOKUP(Table_ExternalData_16[[#This Row],[ManufacturerId]],Blagovna!A:B,2,0)</f>
        <v>Brother</v>
      </c>
    </row>
    <row r="3644" spans="1:3" x14ac:dyDescent="0.25">
      <c r="A3644">
        <v>14767</v>
      </c>
      <c r="B3644">
        <v>728</v>
      </c>
      <c r="C3644" t="str">
        <f>VLOOKUP(Table_ExternalData_16[[#This Row],[ManufacturerId]],Blagovna!A:B,2,0)</f>
        <v>Teltonika</v>
      </c>
    </row>
    <row r="3645" spans="1:3" x14ac:dyDescent="0.25">
      <c r="A3645">
        <v>14773</v>
      </c>
      <c r="B3645">
        <v>421</v>
      </c>
      <c r="C3645" t="str">
        <f>VLOOKUP(Table_ExternalData_16[[#This Row],[ManufacturerId]],Blagovna!A:B,2,0)</f>
        <v>Delock</v>
      </c>
    </row>
    <row r="3646" spans="1:3" x14ac:dyDescent="0.25">
      <c r="A3646">
        <v>14774</v>
      </c>
      <c r="B3646">
        <v>421</v>
      </c>
      <c r="C3646" t="str">
        <f>VLOOKUP(Table_ExternalData_16[[#This Row],[ManufacturerId]],Blagovna!A:B,2,0)</f>
        <v>Delock</v>
      </c>
    </row>
    <row r="3647" spans="1:3" x14ac:dyDescent="0.25">
      <c r="A3647">
        <v>14777</v>
      </c>
      <c r="B3647">
        <v>710</v>
      </c>
      <c r="C3647" t="str">
        <f>VLOOKUP(Table_ExternalData_16[[#This Row],[ManufacturerId]],Blagovna!A:B,2,0)</f>
        <v>Value</v>
      </c>
    </row>
    <row r="3648" spans="1:3" x14ac:dyDescent="0.25">
      <c r="A3648">
        <v>14779</v>
      </c>
      <c r="B3648">
        <v>728</v>
      </c>
      <c r="C3648" t="str">
        <f>VLOOKUP(Table_ExternalData_16[[#This Row],[ManufacturerId]],Blagovna!A:B,2,0)</f>
        <v>Teltonika</v>
      </c>
    </row>
    <row r="3649" spans="1:3" x14ac:dyDescent="0.25">
      <c r="A3649">
        <v>14780</v>
      </c>
      <c r="B3649">
        <v>728</v>
      </c>
      <c r="C3649" t="str">
        <f>VLOOKUP(Table_ExternalData_16[[#This Row],[ManufacturerId]],Blagovna!A:B,2,0)</f>
        <v>Teltonika</v>
      </c>
    </row>
    <row r="3650" spans="1:3" x14ac:dyDescent="0.25">
      <c r="A3650">
        <v>14781</v>
      </c>
      <c r="B3650">
        <v>728</v>
      </c>
      <c r="C3650" t="str">
        <f>VLOOKUP(Table_ExternalData_16[[#This Row],[ManufacturerId]],Blagovna!A:B,2,0)</f>
        <v>Teltonika</v>
      </c>
    </row>
    <row r="3651" spans="1:3" x14ac:dyDescent="0.25">
      <c r="A3651">
        <v>14782</v>
      </c>
      <c r="B3651">
        <v>728</v>
      </c>
      <c r="C3651" t="str">
        <f>VLOOKUP(Table_ExternalData_16[[#This Row],[ManufacturerId]],Blagovna!A:B,2,0)</f>
        <v>Teltonika</v>
      </c>
    </row>
    <row r="3652" spans="1:3" x14ac:dyDescent="0.25">
      <c r="A3652">
        <v>14783</v>
      </c>
      <c r="B3652">
        <v>728</v>
      </c>
      <c r="C3652" t="str">
        <f>VLOOKUP(Table_ExternalData_16[[#This Row],[ManufacturerId]],Blagovna!A:B,2,0)</f>
        <v>Teltonika</v>
      </c>
    </row>
    <row r="3653" spans="1:3" x14ac:dyDescent="0.25">
      <c r="A3653">
        <v>14784</v>
      </c>
      <c r="B3653">
        <v>728</v>
      </c>
      <c r="C3653" t="str">
        <f>VLOOKUP(Table_ExternalData_16[[#This Row],[ManufacturerId]],Blagovna!A:B,2,0)</f>
        <v>Teltonika</v>
      </c>
    </row>
    <row r="3654" spans="1:3" x14ac:dyDescent="0.25">
      <c r="A3654">
        <v>14785</v>
      </c>
      <c r="B3654">
        <v>728</v>
      </c>
      <c r="C3654" t="str">
        <f>VLOOKUP(Table_ExternalData_16[[#This Row],[ManufacturerId]],Blagovna!A:B,2,0)</f>
        <v>Teltonika</v>
      </c>
    </row>
    <row r="3655" spans="1:3" x14ac:dyDescent="0.25">
      <c r="A3655">
        <v>14786</v>
      </c>
      <c r="B3655">
        <v>728</v>
      </c>
      <c r="C3655" t="str">
        <f>VLOOKUP(Table_ExternalData_16[[#This Row],[ManufacturerId]],Blagovna!A:B,2,0)</f>
        <v>Teltonika</v>
      </c>
    </row>
    <row r="3656" spans="1:3" x14ac:dyDescent="0.25">
      <c r="A3656">
        <v>14787</v>
      </c>
      <c r="B3656">
        <v>728</v>
      </c>
      <c r="C3656" t="str">
        <f>VLOOKUP(Table_ExternalData_16[[#This Row],[ManufacturerId]],Blagovna!A:B,2,0)</f>
        <v>Teltonika</v>
      </c>
    </row>
    <row r="3657" spans="1:3" x14ac:dyDescent="0.25">
      <c r="A3657">
        <v>14788</v>
      </c>
      <c r="B3657">
        <v>728</v>
      </c>
      <c r="C3657" t="str">
        <f>VLOOKUP(Table_ExternalData_16[[#This Row],[ManufacturerId]],Blagovna!A:B,2,0)</f>
        <v>Teltonika</v>
      </c>
    </row>
    <row r="3658" spans="1:3" x14ac:dyDescent="0.25">
      <c r="A3658">
        <v>14789</v>
      </c>
      <c r="B3658">
        <v>728</v>
      </c>
      <c r="C3658" t="str">
        <f>VLOOKUP(Table_ExternalData_16[[#This Row],[ManufacturerId]],Blagovna!A:B,2,0)</f>
        <v>Teltonika</v>
      </c>
    </row>
    <row r="3659" spans="1:3" x14ac:dyDescent="0.25">
      <c r="A3659">
        <v>14790</v>
      </c>
      <c r="B3659">
        <v>407</v>
      </c>
      <c r="C3659" t="str">
        <f>VLOOKUP(Table_ExternalData_16[[#This Row],[ManufacturerId]],Blagovna!A:B,2,0)</f>
        <v>Asus</v>
      </c>
    </row>
    <row r="3660" spans="1:3" x14ac:dyDescent="0.25">
      <c r="A3660">
        <v>14791</v>
      </c>
      <c r="B3660">
        <v>487</v>
      </c>
      <c r="C3660" t="str">
        <f>VLOOKUP(Table_ExternalData_16[[#This Row],[ManufacturerId]],Blagovna!A:B,2,0)</f>
        <v>WD</v>
      </c>
    </row>
    <row r="3661" spans="1:3" x14ac:dyDescent="0.25">
      <c r="A3661">
        <v>14794</v>
      </c>
      <c r="B3661">
        <v>487</v>
      </c>
      <c r="C3661" t="str">
        <f>VLOOKUP(Table_ExternalData_16[[#This Row],[ManufacturerId]],Blagovna!A:B,2,0)</f>
        <v>WD</v>
      </c>
    </row>
    <row r="3662" spans="1:3" x14ac:dyDescent="0.25">
      <c r="A3662">
        <v>14795</v>
      </c>
      <c r="B3662">
        <v>421</v>
      </c>
      <c r="C3662" t="str">
        <f>VLOOKUP(Table_ExternalData_16[[#This Row],[ManufacturerId]],Blagovna!A:B,2,0)</f>
        <v>Delock</v>
      </c>
    </row>
    <row r="3663" spans="1:3" x14ac:dyDescent="0.25">
      <c r="A3663">
        <v>14796</v>
      </c>
      <c r="B3663">
        <v>488</v>
      </c>
      <c r="C3663" t="str">
        <f>VLOOKUP(Table_ExternalData_16[[#This Row],[ManufacturerId]],Blagovna!A:B,2,0)</f>
        <v>White Shark</v>
      </c>
    </row>
    <row r="3664" spans="1:3" x14ac:dyDescent="0.25">
      <c r="A3664">
        <v>14797</v>
      </c>
      <c r="B3664">
        <v>488</v>
      </c>
      <c r="C3664" t="str">
        <f>VLOOKUP(Table_ExternalData_16[[#This Row],[ManufacturerId]],Blagovna!A:B,2,0)</f>
        <v>White Shark</v>
      </c>
    </row>
    <row r="3665" spans="1:3" x14ac:dyDescent="0.25">
      <c r="A3665">
        <v>14798</v>
      </c>
      <c r="B3665">
        <v>488</v>
      </c>
      <c r="C3665" t="str">
        <f>VLOOKUP(Table_ExternalData_16[[#This Row],[ManufacturerId]],Blagovna!A:B,2,0)</f>
        <v>White Shark</v>
      </c>
    </row>
    <row r="3666" spans="1:3" x14ac:dyDescent="0.25">
      <c r="A3666">
        <v>14799</v>
      </c>
      <c r="B3666">
        <v>421</v>
      </c>
      <c r="C3666" t="str">
        <f>VLOOKUP(Table_ExternalData_16[[#This Row],[ManufacturerId]],Blagovna!A:B,2,0)</f>
        <v>Delock</v>
      </c>
    </row>
    <row r="3667" spans="1:3" x14ac:dyDescent="0.25">
      <c r="A3667">
        <v>14800</v>
      </c>
      <c r="B3667">
        <v>426</v>
      </c>
      <c r="C3667" t="str">
        <f>VLOOKUP(Table_ExternalData_16[[#This Row],[ManufacturerId]],Blagovna!A:B,2,0)</f>
        <v>Energenie</v>
      </c>
    </row>
    <row r="3668" spans="1:3" x14ac:dyDescent="0.25">
      <c r="A3668">
        <v>14801</v>
      </c>
      <c r="B3668">
        <v>426</v>
      </c>
      <c r="C3668" t="str">
        <f>VLOOKUP(Table_ExternalData_16[[#This Row],[ManufacturerId]],Blagovna!A:B,2,0)</f>
        <v>Energenie</v>
      </c>
    </row>
    <row r="3669" spans="1:3" x14ac:dyDescent="0.25">
      <c r="A3669">
        <v>14802</v>
      </c>
      <c r="B3669">
        <v>422</v>
      </c>
      <c r="C3669" t="str">
        <f>VLOOKUP(Table_ExternalData_16[[#This Row],[ManufacturerId]],Blagovna!A:B,2,0)</f>
        <v>Digitus</v>
      </c>
    </row>
    <row r="3670" spans="1:3" x14ac:dyDescent="0.25">
      <c r="A3670">
        <v>14803</v>
      </c>
      <c r="B3670">
        <v>422</v>
      </c>
      <c r="C3670" t="str">
        <f>VLOOKUP(Table_ExternalData_16[[#This Row],[ManufacturerId]],Blagovna!A:B,2,0)</f>
        <v>Digitus</v>
      </c>
    </row>
    <row r="3671" spans="1:3" x14ac:dyDescent="0.25">
      <c r="A3671">
        <v>14805</v>
      </c>
      <c r="B3671">
        <v>422</v>
      </c>
      <c r="C3671" t="str">
        <f>VLOOKUP(Table_ExternalData_16[[#This Row],[ManufacturerId]],Blagovna!A:B,2,0)</f>
        <v>Digitus</v>
      </c>
    </row>
    <row r="3672" spans="1:3" x14ac:dyDescent="0.25">
      <c r="A3672">
        <v>14806</v>
      </c>
      <c r="B3672">
        <v>422</v>
      </c>
      <c r="C3672" t="str">
        <f>VLOOKUP(Table_ExternalData_16[[#This Row],[ManufacturerId]],Blagovna!A:B,2,0)</f>
        <v>Digitus</v>
      </c>
    </row>
    <row r="3673" spans="1:3" x14ac:dyDescent="0.25">
      <c r="A3673">
        <v>14808</v>
      </c>
      <c r="B3673">
        <v>422</v>
      </c>
      <c r="C3673" t="str">
        <f>VLOOKUP(Table_ExternalData_16[[#This Row],[ManufacturerId]],Blagovna!A:B,2,0)</f>
        <v>Digitus</v>
      </c>
    </row>
    <row r="3674" spans="1:3" x14ac:dyDescent="0.25">
      <c r="A3674">
        <v>14809</v>
      </c>
      <c r="B3674">
        <v>422</v>
      </c>
      <c r="C3674" t="str">
        <f>VLOOKUP(Table_ExternalData_16[[#This Row],[ManufacturerId]],Blagovna!A:B,2,0)</f>
        <v>Digitus</v>
      </c>
    </row>
    <row r="3675" spans="1:3" x14ac:dyDescent="0.25">
      <c r="A3675">
        <v>14813</v>
      </c>
      <c r="B3675">
        <v>725</v>
      </c>
      <c r="C3675" t="str">
        <f>VLOOKUP(Table_ExternalData_16[[#This Row],[ManufacturerId]],Blagovna!A:B,2,0)</f>
        <v>Baseus</v>
      </c>
    </row>
    <row r="3676" spans="1:3" x14ac:dyDescent="0.25">
      <c r="A3676">
        <v>14814</v>
      </c>
      <c r="B3676">
        <v>725</v>
      </c>
      <c r="C3676" t="str">
        <f>VLOOKUP(Table_ExternalData_16[[#This Row],[ManufacturerId]],Blagovna!A:B,2,0)</f>
        <v>Baseus</v>
      </c>
    </row>
    <row r="3677" spans="1:3" x14ac:dyDescent="0.25">
      <c r="A3677">
        <v>14817</v>
      </c>
      <c r="B3677">
        <v>422</v>
      </c>
      <c r="C3677" t="str">
        <f>VLOOKUP(Table_ExternalData_16[[#This Row],[ManufacturerId]],Blagovna!A:B,2,0)</f>
        <v>Digitus</v>
      </c>
    </row>
    <row r="3678" spans="1:3" x14ac:dyDescent="0.25">
      <c r="A3678">
        <v>14818</v>
      </c>
      <c r="B3678">
        <v>712</v>
      </c>
      <c r="C3678" t="str">
        <f>VLOOKUP(Table_ExternalData_16[[#This Row],[ManufacturerId]],Blagovna!A:B,2,0)</f>
        <v>Tech-Trade</v>
      </c>
    </row>
    <row r="3679" spans="1:3" x14ac:dyDescent="0.25">
      <c r="A3679">
        <v>14819</v>
      </c>
      <c r="B3679">
        <v>712</v>
      </c>
      <c r="C3679" t="str">
        <f>VLOOKUP(Table_ExternalData_16[[#This Row],[ManufacturerId]],Blagovna!A:B,2,0)</f>
        <v>Tech-Trade</v>
      </c>
    </row>
    <row r="3680" spans="1:3" x14ac:dyDescent="0.25">
      <c r="A3680">
        <v>14820</v>
      </c>
      <c r="B3680">
        <v>422</v>
      </c>
      <c r="C3680" t="str">
        <f>VLOOKUP(Table_ExternalData_16[[#This Row],[ManufacturerId]],Blagovna!A:B,2,0)</f>
        <v>Digitus</v>
      </c>
    </row>
    <row r="3681" spans="1:3" x14ac:dyDescent="0.25">
      <c r="A3681">
        <v>14829</v>
      </c>
      <c r="B3681">
        <v>488</v>
      </c>
      <c r="C3681" t="str">
        <f>VLOOKUP(Table_ExternalData_16[[#This Row],[ManufacturerId]],Blagovna!A:B,2,0)</f>
        <v>White Shark</v>
      </c>
    </row>
    <row r="3682" spans="1:3" x14ac:dyDescent="0.25">
      <c r="A3682">
        <v>14830</v>
      </c>
      <c r="B3682">
        <v>488</v>
      </c>
      <c r="C3682" t="str">
        <f>VLOOKUP(Table_ExternalData_16[[#This Row],[ManufacturerId]],Blagovna!A:B,2,0)</f>
        <v>White Shark</v>
      </c>
    </row>
    <row r="3683" spans="1:3" x14ac:dyDescent="0.25">
      <c r="A3683">
        <v>14832</v>
      </c>
      <c r="B3683">
        <v>488</v>
      </c>
      <c r="C3683" t="str">
        <f>VLOOKUP(Table_ExternalData_16[[#This Row],[ManufacturerId]],Blagovna!A:B,2,0)</f>
        <v>White Shark</v>
      </c>
    </row>
    <row r="3684" spans="1:3" x14ac:dyDescent="0.25">
      <c r="A3684">
        <v>14833</v>
      </c>
      <c r="B3684">
        <v>488</v>
      </c>
      <c r="C3684" t="str">
        <f>VLOOKUP(Table_ExternalData_16[[#This Row],[ManufacturerId]],Blagovna!A:B,2,0)</f>
        <v>White Shark</v>
      </c>
    </row>
    <row r="3685" spans="1:3" x14ac:dyDescent="0.25">
      <c r="A3685">
        <v>14834</v>
      </c>
      <c r="B3685">
        <v>488</v>
      </c>
      <c r="C3685" t="str">
        <f>VLOOKUP(Table_ExternalData_16[[#This Row],[ManufacturerId]],Blagovna!A:B,2,0)</f>
        <v>White Shark</v>
      </c>
    </row>
    <row r="3686" spans="1:3" x14ac:dyDescent="0.25">
      <c r="A3686">
        <v>14835</v>
      </c>
      <c r="B3686">
        <v>488</v>
      </c>
      <c r="C3686" t="str">
        <f>VLOOKUP(Table_ExternalData_16[[#This Row],[ManufacturerId]],Blagovna!A:B,2,0)</f>
        <v>White Shark</v>
      </c>
    </row>
    <row r="3687" spans="1:3" x14ac:dyDescent="0.25">
      <c r="A3687">
        <v>14836</v>
      </c>
      <c r="B3687">
        <v>488</v>
      </c>
      <c r="C3687" t="str">
        <f>VLOOKUP(Table_ExternalData_16[[#This Row],[ManufacturerId]],Blagovna!A:B,2,0)</f>
        <v>White Shark</v>
      </c>
    </row>
    <row r="3688" spans="1:3" x14ac:dyDescent="0.25">
      <c r="A3688">
        <v>14837</v>
      </c>
      <c r="B3688">
        <v>488</v>
      </c>
      <c r="C3688" t="str">
        <f>VLOOKUP(Table_ExternalData_16[[#This Row],[ManufacturerId]],Blagovna!A:B,2,0)</f>
        <v>White Shark</v>
      </c>
    </row>
    <row r="3689" spans="1:3" x14ac:dyDescent="0.25">
      <c r="A3689">
        <v>14838</v>
      </c>
      <c r="B3689">
        <v>488</v>
      </c>
      <c r="C3689" t="str">
        <f>VLOOKUP(Table_ExternalData_16[[#This Row],[ManufacturerId]],Blagovna!A:B,2,0)</f>
        <v>White Shark</v>
      </c>
    </row>
    <row r="3690" spans="1:3" x14ac:dyDescent="0.25">
      <c r="A3690">
        <v>14839</v>
      </c>
      <c r="B3690">
        <v>488</v>
      </c>
      <c r="C3690" t="str">
        <f>VLOOKUP(Table_ExternalData_16[[#This Row],[ManufacturerId]],Blagovna!A:B,2,0)</f>
        <v>White Shark</v>
      </c>
    </row>
    <row r="3691" spans="1:3" x14ac:dyDescent="0.25">
      <c r="A3691">
        <v>14840</v>
      </c>
      <c r="B3691">
        <v>488</v>
      </c>
      <c r="C3691" t="str">
        <f>VLOOKUP(Table_ExternalData_16[[#This Row],[ManufacturerId]],Blagovna!A:B,2,0)</f>
        <v>White Shark</v>
      </c>
    </row>
    <row r="3692" spans="1:3" x14ac:dyDescent="0.25">
      <c r="A3692">
        <v>14841</v>
      </c>
      <c r="B3692">
        <v>488</v>
      </c>
      <c r="C3692" t="str">
        <f>VLOOKUP(Table_ExternalData_16[[#This Row],[ManufacturerId]],Blagovna!A:B,2,0)</f>
        <v>White Shark</v>
      </c>
    </row>
    <row r="3693" spans="1:3" x14ac:dyDescent="0.25">
      <c r="A3693">
        <v>14843</v>
      </c>
      <c r="B3693">
        <v>488</v>
      </c>
      <c r="C3693" t="str">
        <f>VLOOKUP(Table_ExternalData_16[[#This Row],[ManufacturerId]],Blagovna!A:B,2,0)</f>
        <v>White Shark</v>
      </c>
    </row>
    <row r="3694" spans="1:3" x14ac:dyDescent="0.25">
      <c r="A3694">
        <v>14844</v>
      </c>
      <c r="B3694">
        <v>488</v>
      </c>
      <c r="C3694" t="str">
        <f>VLOOKUP(Table_ExternalData_16[[#This Row],[ManufacturerId]],Blagovna!A:B,2,0)</f>
        <v>White Shark</v>
      </c>
    </row>
    <row r="3695" spans="1:3" x14ac:dyDescent="0.25">
      <c r="A3695">
        <v>14845</v>
      </c>
      <c r="B3695">
        <v>488</v>
      </c>
      <c r="C3695" t="str">
        <f>VLOOKUP(Table_ExternalData_16[[#This Row],[ManufacturerId]],Blagovna!A:B,2,0)</f>
        <v>White Shark</v>
      </c>
    </row>
    <row r="3696" spans="1:3" x14ac:dyDescent="0.25">
      <c r="A3696">
        <v>14846</v>
      </c>
      <c r="B3696">
        <v>488</v>
      </c>
      <c r="C3696" t="str">
        <f>VLOOKUP(Table_ExternalData_16[[#This Row],[ManufacturerId]],Blagovna!A:B,2,0)</f>
        <v>White Shark</v>
      </c>
    </row>
    <row r="3697" spans="1:3" x14ac:dyDescent="0.25">
      <c r="A3697">
        <v>14847</v>
      </c>
      <c r="B3697">
        <v>488</v>
      </c>
      <c r="C3697" t="str">
        <f>VLOOKUP(Table_ExternalData_16[[#This Row],[ManufacturerId]],Blagovna!A:B,2,0)</f>
        <v>White Shark</v>
      </c>
    </row>
    <row r="3698" spans="1:3" x14ac:dyDescent="0.25">
      <c r="A3698">
        <v>14848</v>
      </c>
      <c r="B3698">
        <v>488</v>
      </c>
      <c r="C3698" t="str">
        <f>VLOOKUP(Table_ExternalData_16[[#This Row],[ManufacturerId]],Blagovna!A:B,2,0)</f>
        <v>White Shark</v>
      </c>
    </row>
    <row r="3699" spans="1:3" x14ac:dyDescent="0.25">
      <c r="A3699">
        <v>14849</v>
      </c>
      <c r="B3699">
        <v>488</v>
      </c>
      <c r="C3699" t="str">
        <f>VLOOKUP(Table_ExternalData_16[[#This Row],[ManufacturerId]],Blagovna!A:B,2,0)</f>
        <v>White Shark</v>
      </c>
    </row>
    <row r="3700" spans="1:3" x14ac:dyDescent="0.25">
      <c r="A3700">
        <v>14850</v>
      </c>
      <c r="B3700">
        <v>488</v>
      </c>
      <c r="C3700" t="str">
        <f>VLOOKUP(Table_ExternalData_16[[#This Row],[ManufacturerId]],Blagovna!A:B,2,0)</f>
        <v>White Shark</v>
      </c>
    </row>
    <row r="3701" spans="1:3" x14ac:dyDescent="0.25">
      <c r="A3701">
        <v>14852</v>
      </c>
      <c r="B3701">
        <v>488</v>
      </c>
      <c r="C3701" t="str">
        <f>VLOOKUP(Table_ExternalData_16[[#This Row],[ManufacturerId]],Blagovna!A:B,2,0)</f>
        <v>White Shark</v>
      </c>
    </row>
    <row r="3702" spans="1:3" x14ac:dyDescent="0.25">
      <c r="A3702">
        <v>14853</v>
      </c>
      <c r="B3702">
        <v>488</v>
      </c>
      <c r="C3702" t="str">
        <f>VLOOKUP(Table_ExternalData_16[[#This Row],[ManufacturerId]],Blagovna!A:B,2,0)</f>
        <v>White Shark</v>
      </c>
    </row>
    <row r="3703" spans="1:3" x14ac:dyDescent="0.25">
      <c r="A3703">
        <v>14854</v>
      </c>
      <c r="B3703">
        <v>488</v>
      </c>
      <c r="C3703" t="str">
        <f>VLOOKUP(Table_ExternalData_16[[#This Row],[ManufacturerId]],Blagovna!A:B,2,0)</f>
        <v>White Shark</v>
      </c>
    </row>
    <row r="3704" spans="1:3" x14ac:dyDescent="0.25">
      <c r="A3704">
        <v>14855</v>
      </c>
      <c r="B3704">
        <v>488</v>
      </c>
      <c r="C3704" t="str">
        <f>VLOOKUP(Table_ExternalData_16[[#This Row],[ManufacturerId]],Blagovna!A:B,2,0)</f>
        <v>White Shark</v>
      </c>
    </row>
    <row r="3705" spans="1:3" x14ac:dyDescent="0.25">
      <c r="A3705">
        <v>14856</v>
      </c>
      <c r="B3705">
        <v>488</v>
      </c>
      <c r="C3705" t="str">
        <f>VLOOKUP(Table_ExternalData_16[[#This Row],[ManufacturerId]],Blagovna!A:B,2,0)</f>
        <v>White Shark</v>
      </c>
    </row>
    <row r="3706" spans="1:3" x14ac:dyDescent="0.25">
      <c r="A3706">
        <v>14857</v>
      </c>
      <c r="B3706">
        <v>488</v>
      </c>
      <c r="C3706" t="str">
        <f>VLOOKUP(Table_ExternalData_16[[#This Row],[ManufacturerId]],Blagovna!A:B,2,0)</f>
        <v>White Shark</v>
      </c>
    </row>
    <row r="3707" spans="1:3" x14ac:dyDescent="0.25">
      <c r="A3707">
        <v>14858</v>
      </c>
      <c r="B3707">
        <v>488</v>
      </c>
      <c r="C3707" t="str">
        <f>VLOOKUP(Table_ExternalData_16[[#This Row],[ManufacturerId]],Blagovna!A:B,2,0)</f>
        <v>White Shark</v>
      </c>
    </row>
    <row r="3708" spans="1:3" x14ac:dyDescent="0.25">
      <c r="A3708">
        <v>14859</v>
      </c>
      <c r="B3708">
        <v>488</v>
      </c>
      <c r="C3708" t="str">
        <f>VLOOKUP(Table_ExternalData_16[[#This Row],[ManufacturerId]],Blagovna!A:B,2,0)</f>
        <v>White Shark</v>
      </c>
    </row>
    <row r="3709" spans="1:3" x14ac:dyDescent="0.25">
      <c r="A3709">
        <v>14860</v>
      </c>
      <c r="B3709">
        <v>488</v>
      </c>
      <c r="C3709" t="str">
        <f>VLOOKUP(Table_ExternalData_16[[#This Row],[ManufacturerId]],Blagovna!A:B,2,0)</f>
        <v>White Shark</v>
      </c>
    </row>
    <row r="3710" spans="1:3" x14ac:dyDescent="0.25">
      <c r="A3710">
        <v>14862</v>
      </c>
      <c r="B3710">
        <v>488</v>
      </c>
      <c r="C3710" t="str">
        <f>VLOOKUP(Table_ExternalData_16[[#This Row],[ManufacturerId]],Blagovna!A:B,2,0)</f>
        <v>White Shark</v>
      </c>
    </row>
    <row r="3711" spans="1:3" x14ac:dyDescent="0.25">
      <c r="A3711">
        <v>14863</v>
      </c>
      <c r="B3711">
        <v>488</v>
      </c>
      <c r="C3711" t="str">
        <f>VLOOKUP(Table_ExternalData_16[[#This Row],[ManufacturerId]],Blagovna!A:B,2,0)</f>
        <v>White Shark</v>
      </c>
    </row>
    <row r="3712" spans="1:3" x14ac:dyDescent="0.25">
      <c r="A3712">
        <v>14864</v>
      </c>
      <c r="B3712">
        <v>488</v>
      </c>
      <c r="C3712" t="str">
        <f>VLOOKUP(Table_ExternalData_16[[#This Row],[ManufacturerId]],Blagovna!A:B,2,0)</f>
        <v>White Shark</v>
      </c>
    </row>
    <row r="3713" spans="1:3" x14ac:dyDescent="0.25">
      <c r="A3713">
        <v>14865</v>
      </c>
      <c r="B3713">
        <v>488</v>
      </c>
      <c r="C3713" t="str">
        <f>VLOOKUP(Table_ExternalData_16[[#This Row],[ManufacturerId]],Blagovna!A:B,2,0)</f>
        <v>White Shark</v>
      </c>
    </row>
    <row r="3714" spans="1:3" x14ac:dyDescent="0.25">
      <c r="A3714">
        <v>14868</v>
      </c>
      <c r="B3714">
        <v>488</v>
      </c>
      <c r="C3714" t="str">
        <f>VLOOKUP(Table_ExternalData_16[[#This Row],[ManufacturerId]],Blagovna!A:B,2,0)</f>
        <v>White Shark</v>
      </c>
    </row>
    <row r="3715" spans="1:3" x14ac:dyDescent="0.25">
      <c r="A3715">
        <v>14869</v>
      </c>
      <c r="B3715">
        <v>488</v>
      </c>
      <c r="C3715" t="str">
        <f>VLOOKUP(Table_ExternalData_16[[#This Row],[ManufacturerId]],Blagovna!A:B,2,0)</f>
        <v>White Shark</v>
      </c>
    </row>
    <row r="3716" spans="1:3" x14ac:dyDescent="0.25">
      <c r="A3716">
        <v>14871</v>
      </c>
      <c r="B3716">
        <v>488</v>
      </c>
      <c r="C3716" t="str">
        <f>VLOOKUP(Table_ExternalData_16[[#This Row],[ManufacturerId]],Blagovna!A:B,2,0)</f>
        <v>White Shark</v>
      </c>
    </row>
    <row r="3717" spans="1:3" x14ac:dyDescent="0.25">
      <c r="A3717">
        <v>14872</v>
      </c>
      <c r="B3717">
        <v>488</v>
      </c>
      <c r="C3717" t="str">
        <f>VLOOKUP(Table_ExternalData_16[[#This Row],[ManufacturerId]],Blagovna!A:B,2,0)</f>
        <v>White Shark</v>
      </c>
    </row>
    <row r="3718" spans="1:3" x14ac:dyDescent="0.25">
      <c r="A3718">
        <v>14873</v>
      </c>
      <c r="B3718">
        <v>488</v>
      </c>
      <c r="C3718" t="str">
        <f>VLOOKUP(Table_ExternalData_16[[#This Row],[ManufacturerId]],Blagovna!A:B,2,0)</f>
        <v>White Shark</v>
      </c>
    </row>
    <row r="3719" spans="1:3" x14ac:dyDescent="0.25">
      <c r="A3719">
        <v>14874</v>
      </c>
      <c r="B3719">
        <v>488</v>
      </c>
      <c r="C3719" t="str">
        <f>VLOOKUP(Table_ExternalData_16[[#This Row],[ManufacturerId]],Blagovna!A:B,2,0)</f>
        <v>White Shark</v>
      </c>
    </row>
    <row r="3720" spans="1:3" x14ac:dyDescent="0.25">
      <c r="A3720">
        <v>14875</v>
      </c>
      <c r="B3720">
        <v>488</v>
      </c>
      <c r="C3720" t="str">
        <f>VLOOKUP(Table_ExternalData_16[[#This Row],[ManufacturerId]],Blagovna!A:B,2,0)</f>
        <v>White Shark</v>
      </c>
    </row>
    <row r="3721" spans="1:3" x14ac:dyDescent="0.25">
      <c r="A3721">
        <v>14876</v>
      </c>
      <c r="B3721">
        <v>488</v>
      </c>
      <c r="C3721" t="str">
        <f>VLOOKUP(Table_ExternalData_16[[#This Row],[ManufacturerId]],Blagovna!A:B,2,0)</f>
        <v>White Shark</v>
      </c>
    </row>
    <row r="3722" spans="1:3" x14ac:dyDescent="0.25">
      <c r="A3722">
        <v>14877</v>
      </c>
      <c r="B3722">
        <v>488</v>
      </c>
      <c r="C3722" t="str">
        <f>VLOOKUP(Table_ExternalData_16[[#This Row],[ManufacturerId]],Blagovna!A:B,2,0)</f>
        <v>White Shark</v>
      </c>
    </row>
    <row r="3723" spans="1:3" x14ac:dyDescent="0.25">
      <c r="A3723">
        <v>14878</v>
      </c>
      <c r="B3723">
        <v>488</v>
      </c>
      <c r="C3723" t="str">
        <f>VLOOKUP(Table_ExternalData_16[[#This Row],[ManufacturerId]],Blagovna!A:B,2,0)</f>
        <v>White Shark</v>
      </c>
    </row>
    <row r="3724" spans="1:3" x14ac:dyDescent="0.25">
      <c r="A3724">
        <v>14880</v>
      </c>
      <c r="B3724">
        <v>488</v>
      </c>
      <c r="C3724" t="str">
        <f>VLOOKUP(Table_ExternalData_16[[#This Row],[ManufacturerId]],Blagovna!A:B,2,0)</f>
        <v>White Shark</v>
      </c>
    </row>
    <row r="3725" spans="1:3" x14ac:dyDescent="0.25">
      <c r="A3725">
        <v>14885</v>
      </c>
      <c r="B3725">
        <v>488</v>
      </c>
      <c r="C3725" t="str">
        <f>VLOOKUP(Table_ExternalData_16[[#This Row],[ManufacturerId]],Blagovna!A:B,2,0)</f>
        <v>White Shark</v>
      </c>
    </row>
    <row r="3726" spans="1:3" x14ac:dyDescent="0.25">
      <c r="A3726">
        <v>14886</v>
      </c>
      <c r="B3726">
        <v>488</v>
      </c>
      <c r="C3726" t="str">
        <f>VLOOKUP(Table_ExternalData_16[[#This Row],[ManufacturerId]],Blagovna!A:B,2,0)</f>
        <v>White Shark</v>
      </c>
    </row>
    <row r="3727" spans="1:3" x14ac:dyDescent="0.25">
      <c r="A3727">
        <v>14888</v>
      </c>
      <c r="B3727">
        <v>488</v>
      </c>
      <c r="C3727" t="str">
        <f>VLOOKUP(Table_ExternalData_16[[#This Row],[ManufacturerId]],Blagovna!A:B,2,0)</f>
        <v>White Shark</v>
      </c>
    </row>
    <row r="3728" spans="1:3" x14ac:dyDescent="0.25">
      <c r="A3728">
        <v>14889</v>
      </c>
      <c r="B3728">
        <v>422</v>
      </c>
      <c r="C3728" t="str">
        <f>VLOOKUP(Table_ExternalData_16[[#This Row],[ManufacturerId]],Blagovna!A:B,2,0)</f>
        <v>Digitus</v>
      </c>
    </row>
    <row r="3729" spans="1:3" x14ac:dyDescent="0.25">
      <c r="A3729">
        <v>14890</v>
      </c>
      <c r="B3729">
        <v>421</v>
      </c>
      <c r="C3729" t="str">
        <f>VLOOKUP(Table_ExternalData_16[[#This Row],[ManufacturerId]],Blagovna!A:B,2,0)</f>
        <v>Delock</v>
      </c>
    </row>
    <row r="3730" spans="1:3" x14ac:dyDescent="0.25">
      <c r="A3730">
        <v>14891</v>
      </c>
      <c r="B3730">
        <v>422</v>
      </c>
      <c r="C3730" t="str">
        <f>VLOOKUP(Table_ExternalData_16[[#This Row],[ManufacturerId]],Blagovna!A:B,2,0)</f>
        <v>Digitus</v>
      </c>
    </row>
    <row r="3731" spans="1:3" x14ac:dyDescent="0.25">
      <c r="A3731">
        <v>14892</v>
      </c>
      <c r="B3731">
        <v>455</v>
      </c>
      <c r="C3731" t="str">
        <f>VLOOKUP(Table_ExternalData_16[[#This Row],[ManufacturerId]],Blagovna!A:B,2,0)</f>
        <v>Mikrotik</v>
      </c>
    </row>
    <row r="3732" spans="1:3" x14ac:dyDescent="0.25">
      <c r="A3732">
        <v>14893</v>
      </c>
      <c r="B3732">
        <v>455</v>
      </c>
      <c r="C3732" t="str">
        <f>VLOOKUP(Table_ExternalData_16[[#This Row],[ManufacturerId]],Blagovna!A:B,2,0)</f>
        <v>Mikrotik</v>
      </c>
    </row>
    <row r="3733" spans="1:3" x14ac:dyDescent="0.25">
      <c r="A3733">
        <v>14894</v>
      </c>
      <c r="B3733">
        <v>455</v>
      </c>
      <c r="C3733" t="str">
        <f>VLOOKUP(Table_ExternalData_16[[#This Row],[ManufacturerId]],Blagovna!A:B,2,0)</f>
        <v>Mikrotik</v>
      </c>
    </row>
    <row r="3734" spans="1:3" x14ac:dyDescent="0.25">
      <c r="A3734">
        <v>14895</v>
      </c>
      <c r="B3734">
        <v>455</v>
      </c>
      <c r="C3734" t="str">
        <f>VLOOKUP(Table_ExternalData_16[[#This Row],[ManufacturerId]],Blagovna!A:B,2,0)</f>
        <v>Mikrotik</v>
      </c>
    </row>
    <row r="3735" spans="1:3" x14ac:dyDescent="0.25">
      <c r="A3735">
        <v>14897</v>
      </c>
      <c r="B3735">
        <v>455</v>
      </c>
      <c r="C3735" t="str">
        <f>VLOOKUP(Table_ExternalData_16[[#This Row],[ManufacturerId]],Blagovna!A:B,2,0)</f>
        <v>Mikrotik</v>
      </c>
    </row>
    <row r="3736" spans="1:3" x14ac:dyDescent="0.25">
      <c r="A3736">
        <v>14898</v>
      </c>
      <c r="B3736">
        <v>487</v>
      </c>
      <c r="C3736" t="str">
        <f>VLOOKUP(Table_ExternalData_16[[#This Row],[ManufacturerId]],Blagovna!A:B,2,0)</f>
        <v>WD</v>
      </c>
    </row>
    <row r="3737" spans="1:3" x14ac:dyDescent="0.25">
      <c r="A3737">
        <v>14899</v>
      </c>
      <c r="B3737">
        <v>728</v>
      </c>
      <c r="C3737" t="str">
        <f>VLOOKUP(Table_ExternalData_16[[#This Row],[ManufacturerId]],Blagovna!A:B,2,0)</f>
        <v>Teltonika</v>
      </c>
    </row>
    <row r="3738" spans="1:3" x14ac:dyDescent="0.25">
      <c r="A3738">
        <v>14900</v>
      </c>
      <c r="B3738">
        <v>421</v>
      </c>
      <c r="C3738" t="str">
        <f>VLOOKUP(Table_ExternalData_16[[#This Row],[ManufacturerId]],Blagovna!A:B,2,0)</f>
        <v>Delock</v>
      </c>
    </row>
    <row r="3739" spans="1:3" x14ac:dyDescent="0.25">
      <c r="A3739">
        <v>14901</v>
      </c>
      <c r="B3739">
        <v>455</v>
      </c>
      <c r="C3739" t="str">
        <f>VLOOKUP(Table_ExternalData_16[[#This Row],[ManufacturerId]],Blagovna!A:B,2,0)</f>
        <v>Mikrotik</v>
      </c>
    </row>
    <row r="3740" spans="1:3" x14ac:dyDescent="0.25">
      <c r="A3740">
        <v>14902</v>
      </c>
      <c r="B3740">
        <v>421</v>
      </c>
      <c r="C3740" t="str">
        <f>VLOOKUP(Table_ExternalData_16[[#This Row],[ManufacturerId]],Blagovna!A:B,2,0)</f>
        <v>Delock</v>
      </c>
    </row>
    <row r="3741" spans="1:3" x14ac:dyDescent="0.25">
      <c r="A3741">
        <v>14903</v>
      </c>
      <c r="B3741">
        <v>487</v>
      </c>
      <c r="C3741" t="str">
        <f>VLOOKUP(Table_ExternalData_16[[#This Row],[ManufacturerId]],Blagovna!A:B,2,0)</f>
        <v>WD</v>
      </c>
    </row>
    <row r="3742" spans="1:3" x14ac:dyDescent="0.25">
      <c r="A3742">
        <v>14904</v>
      </c>
      <c r="B3742">
        <v>487</v>
      </c>
      <c r="C3742" t="str">
        <f>VLOOKUP(Table_ExternalData_16[[#This Row],[ManufacturerId]],Blagovna!A:B,2,0)</f>
        <v>WD</v>
      </c>
    </row>
    <row r="3743" spans="1:3" x14ac:dyDescent="0.25">
      <c r="A3743">
        <v>14905</v>
      </c>
      <c r="B3743">
        <v>478</v>
      </c>
      <c r="C3743" t="str">
        <f>VLOOKUP(Table_ExternalData_16[[#This Row],[ManufacturerId]],Blagovna!A:B,2,0)</f>
        <v>Tenda</v>
      </c>
    </row>
    <row r="3744" spans="1:3" x14ac:dyDescent="0.25">
      <c r="A3744">
        <v>14906</v>
      </c>
      <c r="B3744">
        <v>478</v>
      </c>
      <c r="C3744" t="str">
        <f>VLOOKUP(Table_ExternalData_16[[#This Row],[ManufacturerId]],Blagovna!A:B,2,0)</f>
        <v>Tenda</v>
      </c>
    </row>
    <row r="3745" spans="1:3" x14ac:dyDescent="0.25">
      <c r="A3745">
        <v>14907</v>
      </c>
      <c r="B3745">
        <v>478</v>
      </c>
      <c r="C3745" t="str">
        <f>VLOOKUP(Table_ExternalData_16[[#This Row],[ManufacturerId]],Blagovna!A:B,2,0)</f>
        <v>Tenda</v>
      </c>
    </row>
    <row r="3746" spans="1:3" x14ac:dyDescent="0.25">
      <c r="A3746">
        <v>14908</v>
      </c>
      <c r="B3746">
        <v>478</v>
      </c>
      <c r="C3746" t="str">
        <f>VLOOKUP(Table_ExternalData_16[[#This Row],[ManufacturerId]],Blagovna!A:B,2,0)</f>
        <v>Tenda</v>
      </c>
    </row>
    <row r="3747" spans="1:3" x14ac:dyDescent="0.25">
      <c r="A3747">
        <v>14909</v>
      </c>
      <c r="B3747">
        <v>478</v>
      </c>
      <c r="C3747" t="str">
        <f>VLOOKUP(Table_ExternalData_16[[#This Row],[ManufacturerId]],Blagovna!A:B,2,0)</f>
        <v>Tenda</v>
      </c>
    </row>
    <row r="3748" spans="1:3" x14ac:dyDescent="0.25">
      <c r="A3748">
        <v>14910</v>
      </c>
      <c r="B3748">
        <v>478</v>
      </c>
      <c r="C3748" t="str">
        <f>VLOOKUP(Table_ExternalData_16[[#This Row],[ManufacturerId]],Blagovna!A:B,2,0)</f>
        <v>Tenda</v>
      </c>
    </row>
    <row r="3749" spans="1:3" x14ac:dyDescent="0.25">
      <c r="A3749">
        <v>14911</v>
      </c>
      <c r="B3749">
        <v>478</v>
      </c>
      <c r="C3749" t="str">
        <f>VLOOKUP(Table_ExternalData_16[[#This Row],[ManufacturerId]],Blagovna!A:B,2,0)</f>
        <v>Tenda</v>
      </c>
    </row>
    <row r="3750" spans="1:3" x14ac:dyDescent="0.25">
      <c r="A3750">
        <v>14912</v>
      </c>
      <c r="B3750">
        <v>478</v>
      </c>
      <c r="C3750" t="str">
        <f>VLOOKUP(Table_ExternalData_16[[#This Row],[ManufacturerId]],Blagovna!A:B,2,0)</f>
        <v>Tenda</v>
      </c>
    </row>
    <row r="3751" spans="1:3" x14ac:dyDescent="0.25">
      <c r="A3751">
        <v>14913</v>
      </c>
      <c r="B3751">
        <v>478</v>
      </c>
      <c r="C3751" t="str">
        <f>VLOOKUP(Table_ExternalData_16[[#This Row],[ManufacturerId]],Blagovna!A:B,2,0)</f>
        <v>Tenda</v>
      </c>
    </row>
    <row r="3752" spans="1:3" x14ac:dyDescent="0.25">
      <c r="A3752">
        <v>14914</v>
      </c>
      <c r="B3752">
        <v>478</v>
      </c>
      <c r="C3752" t="str">
        <f>VLOOKUP(Table_ExternalData_16[[#This Row],[ManufacturerId]],Blagovna!A:B,2,0)</f>
        <v>Tenda</v>
      </c>
    </row>
    <row r="3753" spans="1:3" x14ac:dyDescent="0.25">
      <c r="A3753">
        <v>14915</v>
      </c>
      <c r="B3753">
        <v>478</v>
      </c>
      <c r="C3753" t="str">
        <f>VLOOKUP(Table_ExternalData_16[[#This Row],[ManufacturerId]],Blagovna!A:B,2,0)</f>
        <v>Tenda</v>
      </c>
    </row>
    <row r="3754" spans="1:3" x14ac:dyDescent="0.25">
      <c r="A3754">
        <v>14916</v>
      </c>
      <c r="B3754">
        <v>478</v>
      </c>
      <c r="C3754" t="str">
        <f>VLOOKUP(Table_ExternalData_16[[#This Row],[ManufacturerId]],Blagovna!A:B,2,0)</f>
        <v>Tenda</v>
      </c>
    </row>
    <row r="3755" spans="1:3" x14ac:dyDescent="0.25">
      <c r="A3755">
        <v>14917</v>
      </c>
      <c r="B3755">
        <v>431</v>
      </c>
      <c r="C3755" t="str">
        <f>VLOOKUP(Table_ExternalData_16[[#This Row],[ManufacturerId]],Blagovna!A:B,2,0)</f>
        <v>Gembird</v>
      </c>
    </row>
    <row r="3756" spans="1:3" x14ac:dyDescent="0.25">
      <c r="A3756">
        <v>14918</v>
      </c>
      <c r="B3756">
        <v>431</v>
      </c>
      <c r="C3756" t="str">
        <f>VLOOKUP(Table_ExternalData_16[[#This Row],[ManufacturerId]],Blagovna!A:B,2,0)</f>
        <v>Gembird</v>
      </c>
    </row>
    <row r="3757" spans="1:3" x14ac:dyDescent="0.25">
      <c r="A3757">
        <v>14919</v>
      </c>
      <c r="B3757">
        <v>431</v>
      </c>
      <c r="C3757" t="str">
        <f>VLOOKUP(Table_ExternalData_16[[#This Row],[ManufacturerId]],Blagovna!A:B,2,0)</f>
        <v>Gembird</v>
      </c>
    </row>
    <row r="3758" spans="1:3" x14ac:dyDescent="0.25">
      <c r="A3758">
        <v>14920</v>
      </c>
      <c r="B3758">
        <v>431</v>
      </c>
      <c r="C3758" t="str">
        <f>VLOOKUP(Table_ExternalData_16[[#This Row],[ManufacturerId]],Blagovna!A:B,2,0)</f>
        <v>Gembird</v>
      </c>
    </row>
    <row r="3759" spans="1:3" x14ac:dyDescent="0.25">
      <c r="A3759">
        <v>14921</v>
      </c>
      <c r="B3759">
        <v>426</v>
      </c>
      <c r="C3759" t="str">
        <f>VLOOKUP(Table_ExternalData_16[[#This Row],[ManufacturerId]],Blagovna!A:B,2,0)</f>
        <v>Energenie</v>
      </c>
    </row>
    <row r="3760" spans="1:3" x14ac:dyDescent="0.25">
      <c r="A3760">
        <v>14922</v>
      </c>
      <c r="B3760">
        <v>426</v>
      </c>
      <c r="C3760" t="str">
        <f>VLOOKUP(Table_ExternalData_16[[#This Row],[ManufacturerId]],Blagovna!A:B,2,0)</f>
        <v>Energenie</v>
      </c>
    </row>
    <row r="3761" spans="1:3" x14ac:dyDescent="0.25">
      <c r="A3761">
        <v>14923</v>
      </c>
      <c r="B3761">
        <v>426</v>
      </c>
      <c r="C3761" t="str">
        <f>VLOOKUP(Table_ExternalData_16[[#This Row],[ManufacturerId]],Blagovna!A:B,2,0)</f>
        <v>Energenie</v>
      </c>
    </row>
    <row r="3762" spans="1:3" x14ac:dyDescent="0.25">
      <c r="A3762">
        <v>14924</v>
      </c>
      <c r="B3762">
        <v>426</v>
      </c>
      <c r="C3762" t="str">
        <f>VLOOKUP(Table_ExternalData_16[[#This Row],[ManufacturerId]],Blagovna!A:B,2,0)</f>
        <v>Energenie</v>
      </c>
    </row>
    <row r="3763" spans="1:3" x14ac:dyDescent="0.25">
      <c r="A3763">
        <v>14925</v>
      </c>
      <c r="B3763">
        <v>426</v>
      </c>
      <c r="C3763" t="str">
        <f>VLOOKUP(Table_ExternalData_16[[#This Row],[ManufacturerId]],Blagovna!A:B,2,0)</f>
        <v>Energenie</v>
      </c>
    </row>
    <row r="3764" spans="1:3" x14ac:dyDescent="0.25">
      <c r="A3764">
        <v>14926</v>
      </c>
      <c r="B3764">
        <v>455</v>
      </c>
      <c r="C3764" t="str">
        <f>VLOOKUP(Table_ExternalData_16[[#This Row],[ManufacturerId]],Blagovna!A:B,2,0)</f>
        <v>Mikrotik</v>
      </c>
    </row>
    <row r="3765" spans="1:3" x14ac:dyDescent="0.25">
      <c r="A3765">
        <v>14927</v>
      </c>
      <c r="B3765">
        <v>421</v>
      </c>
      <c r="C3765" t="str">
        <f>VLOOKUP(Table_ExternalData_16[[#This Row],[ManufacturerId]],Blagovna!A:B,2,0)</f>
        <v>Delock</v>
      </c>
    </row>
    <row r="3766" spans="1:3" x14ac:dyDescent="0.25">
      <c r="A3766">
        <v>14696</v>
      </c>
      <c r="B3766">
        <v>474</v>
      </c>
      <c r="C3766" t="str">
        <f>VLOOKUP(Table_ExternalData_16[[#This Row],[ManufacturerId]],Blagovna!A:B,2,0)</f>
        <v>Stanley</v>
      </c>
    </row>
    <row r="3767" spans="1:3" x14ac:dyDescent="0.25">
      <c r="A3767">
        <v>14697</v>
      </c>
      <c r="B3767">
        <v>474</v>
      </c>
      <c r="C3767" t="str">
        <f>VLOOKUP(Table_ExternalData_16[[#This Row],[ManufacturerId]],Blagovna!A:B,2,0)</f>
        <v>Stanley</v>
      </c>
    </row>
    <row r="3768" spans="1:3" x14ac:dyDescent="0.25">
      <c r="A3768">
        <v>14698</v>
      </c>
      <c r="B3768">
        <v>474</v>
      </c>
      <c r="C3768" t="str">
        <f>VLOOKUP(Table_ExternalData_16[[#This Row],[ManufacturerId]],Blagovna!A:B,2,0)</f>
        <v>Stanley</v>
      </c>
    </row>
    <row r="3769" spans="1:3" x14ac:dyDescent="0.25">
      <c r="A3769">
        <v>14700</v>
      </c>
      <c r="B3769">
        <v>474</v>
      </c>
      <c r="C3769" t="str">
        <f>VLOOKUP(Table_ExternalData_16[[#This Row],[ManufacturerId]],Blagovna!A:B,2,0)</f>
        <v>Stanley</v>
      </c>
    </row>
    <row r="3770" spans="1:3" x14ac:dyDescent="0.25">
      <c r="A3770">
        <v>14699</v>
      </c>
      <c r="B3770">
        <v>474</v>
      </c>
      <c r="C3770" t="str">
        <f>VLOOKUP(Table_ExternalData_16[[#This Row],[ManufacturerId]],Blagovna!A:B,2,0)</f>
        <v>Stanley</v>
      </c>
    </row>
    <row r="3771" spans="1:3" x14ac:dyDescent="0.25">
      <c r="A3771">
        <v>14695</v>
      </c>
      <c r="B3771">
        <v>474</v>
      </c>
      <c r="C3771" t="str">
        <f>VLOOKUP(Table_ExternalData_16[[#This Row],[ManufacturerId]],Blagovna!A:B,2,0)</f>
        <v>Stanley</v>
      </c>
    </row>
    <row r="3772" spans="1:3" x14ac:dyDescent="0.25">
      <c r="A3772">
        <v>14929</v>
      </c>
      <c r="B3772">
        <v>725</v>
      </c>
      <c r="C3772" t="str">
        <f>VLOOKUP(Table_ExternalData_16[[#This Row],[ManufacturerId]],Blagovna!A:B,2,0)</f>
        <v>Baseus</v>
      </c>
    </row>
    <row r="3773" spans="1:3" x14ac:dyDescent="0.25">
      <c r="A3773">
        <v>14930</v>
      </c>
      <c r="B3773">
        <v>725</v>
      </c>
      <c r="C3773" t="str">
        <f>VLOOKUP(Table_ExternalData_16[[#This Row],[ManufacturerId]],Blagovna!A:B,2,0)</f>
        <v>Baseus</v>
      </c>
    </row>
    <row r="3774" spans="1:3" x14ac:dyDescent="0.25">
      <c r="A3774">
        <v>14931</v>
      </c>
      <c r="B3774">
        <v>725</v>
      </c>
      <c r="C3774" t="str">
        <f>VLOOKUP(Table_ExternalData_16[[#This Row],[ManufacturerId]],Blagovna!A:B,2,0)</f>
        <v>Baseus</v>
      </c>
    </row>
    <row r="3775" spans="1:3" x14ac:dyDescent="0.25">
      <c r="A3775">
        <v>14932</v>
      </c>
      <c r="B3775">
        <v>725</v>
      </c>
      <c r="C3775" t="str">
        <f>VLOOKUP(Table_ExternalData_16[[#This Row],[ManufacturerId]],Blagovna!A:B,2,0)</f>
        <v>Baseus</v>
      </c>
    </row>
    <row r="3776" spans="1:3" x14ac:dyDescent="0.25">
      <c r="A3776">
        <v>14933</v>
      </c>
      <c r="B3776">
        <v>725</v>
      </c>
      <c r="C3776" t="str">
        <f>VLOOKUP(Table_ExternalData_16[[#This Row],[ManufacturerId]],Blagovna!A:B,2,0)</f>
        <v>Baseus</v>
      </c>
    </row>
    <row r="3777" spans="1:3" x14ac:dyDescent="0.25">
      <c r="A3777">
        <v>14934</v>
      </c>
      <c r="B3777">
        <v>725</v>
      </c>
      <c r="C3777" t="str">
        <f>VLOOKUP(Table_ExternalData_16[[#This Row],[ManufacturerId]],Blagovna!A:B,2,0)</f>
        <v>Baseus</v>
      </c>
    </row>
    <row r="3778" spans="1:3" x14ac:dyDescent="0.25">
      <c r="A3778">
        <v>14935</v>
      </c>
      <c r="B3778">
        <v>725</v>
      </c>
      <c r="C3778" t="str">
        <f>VLOOKUP(Table_ExternalData_16[[#This Row],[ManufacturerId]],Blagovna!A:B,2,0)</f>
        <v>Baseus</v>
      </c>
    </row>
    <row r="3779" spans="1:3" x14ac:dyDescent="0.25">
      <c r="A3779">
        <v>14936</v>
      </c>
      <c r="B3779">
        <v>725</v>
      </c>
      <c r="C3779" t="str">
        <f>VLOOKUP(Table_ExternalData_16[[#This Row],[ManufacturerId]],Blagovna!A:B,2,0)</f>
        <v>Baseus</v>
      </c>
    </row>
    <row r="3780" spans="1:3" x14ac:dyDescent="0.25">
      <c r="A3780">
        <v>14937</v>
      </c>
      <c r="B3780">
        <v>725</v>
      </c>
      <c r="C3780" t="str">
        <f>VLOOKUP(Table_ExternalData_16[[#This Row],[ManufacturerId]],Blagovna!A:B,2,0)</f>
        <v>Baseus</v>
      </c>
    </row>
    <row r="3781" spans="1:3" x14ac:dyDescent="0.25">
      <c r="A3781">
        <v>14940</v>
      </c>
      <c r="B3781">
        <v>449</v>
      </c>
      <c r="C3781" t="str">
        <f>VLOOKUP(Table_ExternalData_16[[#This Row],[ManufacturerId]],Blagovna!A:B,2,0)</f>
        <v>Logitech</v>
      </c>
    </row>
    <row r="3782" spans="1:3" x14ac:dyDescent="0.25">
      <c r="A3782">
        <v>14942</v>
      </c>
      <c r="B3782">
        <v>425</v>
      </c>
      <c r="C3782" t="str">
        <f>VLOOKUP(Table_ExternalData_16[[#This Row],[ManufacturerId]],Blagovna!A:B,2,0)</f>
        <v>EFB</v>
      </c>
    </row>
    <row r="3783" spans="1:3" x14ac:dyDescent="0.25">
      <c r="A3783">
        <v>14943</v>
      </c>
      <c r="B3783">
        <v>485</v>
      </c>
      <c r="C3783" t="str">
        <f>VLOOKUP(Table_ExternalData_16[[#This Row],[ManufacturerId]],Blagovna!A:B,2,0)</f>
        <v>UBIQUITI</v>
      </c>
    </row>
    <row r="3784" spans="1:3" x14ac:dyDescent="0.25">
      <c r="A3784">
        <v>14944</v>
      </c>
      <c r="B3784">
        <v>485</v>
      </c>
      <c r="C3784" t="str">
        <f>VLOOKUP(Table_ExternalData_16[[#This Row],[ManufacturerId]],Blagovna!A:B,2,0)</f>
        <v>UBIQUITI</v>
      </c>
    </row>
    <row r="3785" spans="1:3" x14ac:dyDescent="0.25">
      <c r="A3785">
        <v>14945</v>
      </c>
      <c r="B3785">
        <v>455</v>
      </c>
      <c r="C3785" t="str">
        <f>VLOOKUP(Table_ExternalData_16[[#This Row],[ManufacturerId]],Blagovna!A:B,2,0)</f>
        <v>Mikrotik</v>
      </c>
    </row>
    <row r="3786" spans="1:3" x14ac:dyDescent="0.25">
      <c r="A3786">
        <v>14947</v>
      </c>
      <c r="B3786">
        <v>416</v>
      </c>
      <c r="C3786" t="str">
        <f>VLOOKUP(Table_ExternalData_16[[#This Row],[ManufacturerId]],Blagovna!A:B,2,0)</f>
        <v>Cherry</v>
      </c>
    </row>
    <row r="3787" spans="1:3" x14ac:dyDescent="0.25">
      <c r="A3787">
        <v>14948</v>
      </c>
      <c r="B3787">
        <v>416</v>
      </c>
      <c r="C3787" t="str">
        <f>VLOOKUP(Table_ExternalData_16[[#This Row],[ManufacturerId]],Blagovna!A:B,2,0)</f>
        <v>Cherry</v>
      </c>
    </row>
    <row r="3788" spans="1:3" x14ac:dyDescent="0.25">
      <c r="A3788">
        <v>14949</v>
      </c>
      <c r="B3788">
        <v>416</v>
      </c>
      <c r="C3788" t="str">
        <f>VLOOKUP(Table_ExternalData_16[[#This Row],[ManufacturerId]],Blagovna!A:B,2,0)</f>
        <v>Cherry</v>
      </c>
    </row>
    <row r="3789" spans="1:3" x14ac:dyDescent="0.25">
      <c r="A3789">
        <v>14950</v>
      </c>
      <c r="B3789">
        <v>416</v>
      </c>
      <c r="C3789" t="str">
        <f>VLOOKUP(Table_ExternalData_16[[#This Row],[ManufacturerId]],Blagovna!A:B,2,0)</f>
        <v>Cherry</v>
      </c>
    </row>
    <row r="3790" spans="1:3" x14ac:dyDescent="0.25">
      <c r="A3790">
        <v>14951</v>
      </c>
      <c r="B3790">
        <v>416</v>
      </c>
      <c r="C3790" t="str">
        <f>VLOOKUP(Table_ExternalData_16[[#This Row],[ManufacturerId]],Blagovna!A:B,2,0)</f>
        <v>Cherry</v>
      </c>
    </row>
    <row r="3791" spans="1:3" x14ac:dyDescent="0.25">
      <c r="A3791">
        <v>14952</v>
      </c>
      <c r="B3791">
        <v>416</v>
      </c>
      <c r="C3791" t="str">
        <f>VLOOKUP(Table_ExternalData_16[[#This Row],[ManufacturerId]],Blagovna!A:B,2,0)</f>
        <v>Cherry</v>
      </c>
    </row>
    <row r="3792" spans="1:3" x14ac:dyDescent="0.25">
      <c r="A3792">
        <v>14953</v>
      </c>
      <c r="B3792">
        <v>416</v>
      </c>
      <c r="C3792" t="str">
        <f>VLOOKUP(Table_ExternalData_16[[#This Row],[ManufacturerId]],Blagovna!A:B,2,0)</f>
        <v>Cherry</v>
      </c>
    </row>
    <row r="3793" spans="1:3" x14ac:dyDescent="0.25">
      <c r="A3793">
        <v>14955</v>
      </c>
      <c r="B3793">
        <v>416</v>
      </c>
      <c r="C3793" t="str">
        <f>VLOOKUP(Table_ExternalData_16[[#This Row],[ManufacturerId]],Blagovna!A:B,2,0)</f>
        <v>Cherry</v>
      </c>
    </row>
    <row r="3794" spans="1:3" x14ac:dyDescent="0.25">
      <c r="A3794">
        <v>14956</v>
      </c>
      <c r="B3794">
        <v>416</v>
      </c>
      <c r="C3794" t="str">
        <f>VLOOKUP(Table_ExternalData_16[[#This Row],[ManufacturerId]],Blagovna!A:B,2,0)</f>
        <v>Cherry</v>
      </c>
    </row>
    <row r="3795" spans="1:3" x14ac:dyDescent="0.25">
      <c r="A3795">
        <v>14957</v>
      </c>
      <c r="B3795">
        <v>416</v>
      </c>
      <c r="C3795" t="str">
        <f>VLOOKUP(Table_ExternalData_16[[#This Row],[ManufacturerId]],Blagovna!A:B,2,0)</f>
        <v>Cherry</v>
      </c>
    </row>
    <row r="3796" spans="1:3" x14ac:dyDescent="0.25">
      <c r="A3796">
        <v>14958</v>
      </c>
      <c r="B3796">
        <v>416</v>
      </c>
      <c r="C3796" t="str">
        <f>VLOOKUP(Table_ExternalData_16[[#This Row],[ManufacturerId]],Blagovna!A:B,2,0)</f>
        <v>Cherry</v>
      </c>
    </row>
    <row r="3797" spans="1:3" x14ac:dyDescent="0.25">
      <c r="A3797">
        <v>14959</v>
      </c>
      <c r="B3797">
        <v>416</v>
      </c>
      <c r="C3797" t="str">
        <f>VLOOKUP(Table_ExternalData_16[[#This Row],[ManufacturerId]],Blagovna!A:B,2,0)</f>
        <v>Cherry</v>
      </c>
    </row>
    <row r="3798" spans="1:3" x14ac:dyDescent="0.25">
      <c r="A3798">
        <v>14960</v>
      </c>
      <c r="B3798">
        <v>416</v>
      </c>
      <c r="C3798" t="str">
        <f>VLOOKUP(Table_ExternalData_16[[#This Row],[ManufacturerId]],Blagovna!A:B,2,0)</f>
        <v>Cherry</v>
      </c>
    </row>
    <row r="3799" spans="1:3" x14ac:dyDescent="0.25">
      <c r="A3799">
        <v>14961</v>
      </c>
      <c r="B3799">
        <v>425</v>
      </c>
      <c r="C3799" t="str">
        <f>VLOOKUP(Table_ExternalData_16[[#This Row],[ManufacturerId]],Blagovna!A:B,2,0)</f>
        <v>EFB</v>
      </c>
    </row>
    <row r="3800" spans="1:3" x14ac:dyDescent="0.25">
      <c r="A3800">
        <v>14962</v>
      </c>
      <c r="B3800">
        <v>731</v>
      </c>
      <c r="C3800" t="str">
        <f>VLOOKUP(Table_ExternalData_16[[#This Row],[ManufacturerId]],Blagovna!A:B,2,0)</f>
        <v>Datech</v>
      </c>
    </row>
    <row r="3801" spans="1:3" x14ac:dyDescent="0.25">
      <c r="A3801">
        <v>14963</v>
      </c>
      <c r="B3801">
        <v>731</v>
      </c>
      <c r="C3801" t="str">
        <f>VLOOKUP(Table_ExternalData_16[[#This Row],[ManufacturerId]],Blagovna!A:B,2,0)</f>
        <v>Datech</v>
      </c>
    </row>
    <row r="3802" spans="1:3" x14ac:dyDescent="0.25">
      <c r="A3802">
        <v>14965</v>
      </c>
      <c r="B3802">
        <v>731</v>
      </c>
      <c r="C3802" t="str">
        <f>VLOOKUP(Table_ExternalData_16[[#This Row],[ManufacturerId]],Blagovna!A:B,2,0)</f>
        <v>Datech</v>
      </c>
    </row>
    <row r="3803" spans="1:3" x14ac:dyDescent="0.25">
      <c r="A3803">
        <v>14966</v>
      </c>
      <c r="B3803">
        <v>731</v>
      </c>
      <c r="C3803" t="str">
        <f>VLOOKUP(Table_ExternalData_16[[#This Row],[ManufacturerId]],Blagovna!A:B,2,0)</f>
        <v>Datech</v>
      </c>
    </row>
    <row r="3804" spans="1:3" x14ac:dyDescent="0.25">
      <c r="A3804">
        <v>14967</v>
      </c>
      <c r="B3804">
        <v>731</v>
      </c>
      <c r="C3804" t="str">
        <f>VLOOKUP(Table_ExternalData_16[[#This Row],[ManufacturerId]],Blagovna!A:B,2,0)</f>
        <v>Datech</v>
      </c>
    </row>
    <row r="3805" spans="1:3" x14ac:dyDescent="0.25">
      <c r="A3805">
        <v>14968</v>
      </c>
      <c r="B3805">
        <v>731</v>
      </c>
      <c r="C3805" t="str">
        <f>VLOOKUP(Table_ExternalData_16[[#This Row],[ManufacturerId]],Blagovna!A:B,2,0)</f>
        <v>Datech</v>
      </c>
    </row>
    <row r="3806" spans="1:3" x14ac:dyDescent="0.25">
      <c r="A3806">
        <v>14969</v>
      </c>
      <c r="B3806">
        <v>731</v>
      </c>
      <c r="C3806" t="str">
        <f>VLOOKUP(Table_ExternalData_16[[#This Row],[ManufacturerId]],Blagovna!A:B,2,0)</f>
        <v>Datech</v>
      </c>
    </row>
    <row r="3807" spans="1:3" x14ac:dyDescent="0.25">
      <c r="A3807">
        <v>14971</v>
      </c>
      <c r="B3807">
        <v>731</v>
      </c>
      <c r="C3807" t="str">
        <f>VLOOKUP(Table_ExternalData_16[[#This Row],[ManufacturerId]],Blagovna!A:B,2,0)</f>
        <v>Datech</v>
      </c>
    </row>
    <row r="3808" spans="1:3" x14ac:dyDescent="0.25">
      <c r="A3808">
        <v>14972</v>
      </c>
      <c r="B3808">
        <v>731</v>
      </c>
      <c r="C3808" t="str">
        <f>VLOOKUP(Table_ExternalData_16[[#This Row],[ManufacturerId]],Blagovna!A:B,2,0)</f>
        <v>Datech</v>
      </c>
    </row>
    <row r="3809" spans="1:3" x14ac:dyDescent="0.25">
      <c r="A3809">
        <v>14973</v>
      </c>
      <c r="B3809">
        <v>731</v>
      </c>
      <c r="C3809" t="str">
        <f>VLOOKUP(Table_ExternalData_16[[#This Row],[ManufacturerId]],Blagovna!A:B,2,0)</f>
        <v>Datech</v>
      </c>
    </row>
    <row r="3810" spans="1:3" x14ac:dyDescent="0.25">
      <c r="A3810">
        <v>14974</v>
      </c>
      <c r="B3810">
        <v>731</v>
      </c>
      <c r="C3810" t="str">
        <f>VLOOKUP(Table_ExternalData_16[[#This Row],[ManufacturerId]],Blagovna!A:B,2,0)</f>
        <v>Datech</v>
      </c>
    </row>
    <row r="3811" spans="1:3" x14ac:dyDescent="0.25">
      <c r="A3811">
        <v>14975</v>
      </c>
      <c r="B3811">
        <v>731</v>
      </c>
      <c r="C3811" t="str">
        <f>VLOOKUP(Table_ExternalData_16[[#This Row],[ManufacturerId]],Blagovna!A:B,2,0)</f>
        <v>Datech</v>
      </c>
    </row>
    <row r="3812" spans="1:3" x14ac:dyDescent="0.25">
      <c r="A3812">
        <v>14976</v>
      </c>
      <c r="B3812">
        <v>731</v>
      </c>
      <c r="C3812" t="str">
        <f>VLOOKUP(Table_ExternalData_16[[#This Row],[ManufacturerId]],Blagovna!A:B,2,0)</f>
        <v>Datech</v>
      </c>
    </row>
    <row r="3813" spans="1:3" x14ac:dyDescent="0.25">
      <c r="A3813">
        <v>14981</v>
      </c>
      <c r="B3813">
        <v>731</v>
      </c>
      <c r="C3813" t="str">
        <f>VLOOKUP(Table_ExternalData_16[[#This Row],[ManufacturerId]],Blagovna!A:B,2,0)</f>
        <v>Datech</v>
      </c>
    </row>
    <row r="3814" spans="1:3" x14ac:dyDescent="0.25">
      <c r="A3814">
        <v>14982</v>
      </c>
      <c r="B3814">
        <v>731</v>
      </c>
      <c r="C3814" t="str">
        <f>VLOOKUP(Table_ExternalData_16[[#This Row],[ManufacturerId]],Blagovna!A:B,2,0)</f>
        <v>Datech</v>
      </c>
    </row>
    <row r="3815" spans="1:3" x14ac:dyDescent="0.25">
      <c r="A3815">
        <v>14983</v>
      </c>
      <c r="B3815">
        <v>731</v>
      </c>
      <c r="C3815" t="str">
        <f>VLOOKUP(Table_ExternalData_16[[#This Row],[ManufacturerId]],Blagovna!A:B,2,0)</f>
        <v>Datech</v>
      </c>
    </row>
    <row r="3816" spans="1:3" x14ac:dyDescent="0.25">
      <c r="A3816">
        <v>14984</v>
      </c>
      <c r="B3816">
        <v>731</v>
      </c>
      <c r="C3816" t="str">
        <f>VLOOKUP(Table_ExternalData_16[[#This Row],[ManufacturerId]],Blagovna!A:B,2,0)</f>
        <v>Datech</v>
      </c>
    </row>
    <row r="3817" spans="1:3" x14ac:dyDescent="0.25">
      <c r="A3817">
        <v>14985</v>
      </c>
      <c r="B3817">
        <v>731</v>
      </c>
      <c r="C3817" t="str">
        <f>VLOOKUP(Table_ExternalData_16[[#This Row],[ManufacturerId]],Blagovna!A:B,2,0)</f>
        <v>Datech</v>
      </c>
    </row>
    <row r="3818" spans="1:3" x14ac:dyDescent="0.25">
      <c r="A3818">
        <v>14986</v>
      </c>
      <c r="B3818">
        <v>731</v>
      </c>
      <c r="C3818" t="str">
        <f>VLOOKUP(Table_ExternalData_16[[#This Row],[ManufacturerId]],Blagovna!A:B,2,0)</f>
        <v>Datech</v>
      </c>
    </row>
    <row r="3819" spans="1:3" x14ac:dyDescent="0.25">
      <c r="A3819">
        <v>14987</v>
      </c>
      <c r="B3819">
        <v>422</v>
      </c>
      <c r="C3819" t="str">
        <f>VLOOKUP(Table_ExternalData_16[[#This Row],[ManufacturerId]],Blagovna!A:B,2,0)</f>
        <v>Digitus</v>
      </c>
    </row>
    <row r="3820" spans="1:3" x14ac:dyDescent="0.25">
      <c r="A3820">
        <v>14988</v>
      </c>
      <c r="B3820">
        <v>422</v>
      </c>
      <c r="C3820" t="str">
        <f>VLOOKUP(Table_ExternalData_16[[#This Row],[ManufacturerId]],Blagovna!A:B,2,0)</f>
        <v>Digitus</v>
      </c>
    </row>
    <row r="3821" spans="1:3" x14ac:dyDescent="0.25">
      <c r="A3821">
        <v>14989</v>
      </c>
      <c r="B3821">
        <v>422</v>
      </c>
      <c r="C3821" t="str">
        <f>VLOOKUP(Table_ExternalData_16[[#This Row],[ManufacturerId]],Blagovna!A:B,2,0)</f>
        <v>Digitus</v>
      </c>
    </row>
    <row r="3822" spans="1:3" x14ac:dyDescent="0.25">
      <c r="A3822">
        <v>14990</v>
      </c>
      <c r="B3822">
        <v>422</v>
      </c>
      <c r="C3822" t="str">
        <f>VLOOKUP(Table_ExternalData_16[[#This Row],[ManufacturerId]],Blagovna!A:B,2,0)</f>
        <v>Digitus</v>
      </c>
    </row>
    <row r="3823" spans="1:3" x14ac:dyDescent="0.25">
      <c r="A3823">
        <v>14991</v>
      </c>
      <c r="B3823">
        <v>422</v>
      </c>
      <c r="C3823" t="str">
        <f>VLOOKUP(Table_ExternalData_16[[#This Row],[ManufacturerId]],Blagovna!A:B,2,0)</f>
        <v>Digitus</v>
      </c>
    </row>
    <row r="3824" spans="1:3" x14ac:dyDescent="0.25">
      <c r="A3824">
        <v>14996</v>
      </c>
      <c r="B3824">
        <v>421</v>
      </c>
      <c r="C3824" t="str">
        <f>VLOOKUP(Table_ExternalData_16[[#This Row],[ManufacturerId]],Blagovna!A:B,2,0)</f>
        <v>Delock</v>
      </c>
    </row>
    <row r="3825" spans="1:3" x14ac:dyDescent="0.25">
      <c r="A3825">
        <v>14997</v>
      </c>
      <c r="B3825">
        <v>421</v>
      </c>
      <c r="C3825" t="str">
        <f>VLOOKUP(Table_ExternalData_16[[#This Row],[ManufacturerId]],Blagovna!A:B,2,0)</f>
        <v>Delock</v>
      </c>
    </row>
    <row r="3826" spans="1:3" x14ac:dyDescent="0.25">
      <c r="A3826">
        <v>14998</v>
      </c>
      <c r="B3826">
        <v>421</v>
      </c>
      <c r="C3826" t="str">
        <f>VLOOKUP(Table_ExternalData_16[[#This Row],[ManufacturerId]],Blagovna!A:B,2,0)</f>
        <v>Delock</v>
      </c>
    </row>
    <row r="3827" spans="1:3" x14ac:dyDescent="0.25">
      <c r="A3827">
        <v>15000</v>
      </c>
      <c r="B3827">
        <v>462</v>
      </c>
      <c r="C3827" t="str">
        <f>VLOOKUP(Table_ExternalData_16[[#This Row],[ManufacturerId]],Blagovna!A:B,2,0)</f>
        <v>Planet</v>
      </c>
    </row>
    <row r="3828" spans="1:3" x14ac:dyDescent="0.25">
      <c r="A3828">
        <v>15001</v>
      </c>
      <c r="B3828">
        <v>422</v>
      </c>
      <c r="C3828" t="str">
        <f>VLOOKUP(Table_ExternalData_16[[#This Row],[ManufacturerId]],Blagovna!A:B,2,0)</f>
        <v>Digitus</v>
      </c>
    </row>
    <row r="3829" spans="1:3" x14ac:dyDescent="0.25">
      <c r="A3829">
        <v>15002</v>
      </c>
      <c r="B3829">
        <v>422</v>
      </c>
      <c r="C3829" t="str">
        <f>VLOOKUP(Table_ExternalData_16[[#This Row],[ManufacturerId]],Blagovna!A:B,2,0)</f>
        <v>Digitus</v>
      </c>
    </row>
    <row r="3830" spans="1:3" x14ac:dyDescent="0.25">
      <c r="A3830">
        <v>15003</v>
      </c>
      <c r="B3830">
        <v>449</v>
      </c>
      <c r="C3830" t="str">
        <f>VLOOKUP(Table_ExternalData_16[[#This Row],[ManufacturerId]],Blagovna!A:B,2,0)</f>
        <v>Logitech</v>
      </c>
    </row>
    <row r="3831" spans="1:3" x14ac:dyDescent="0.25">
      <c r="A3831">
        <v>15006</v>
      </c>
      <c r="B3831">
        <v>449</v>
      </c>
      <c r="C3831" t="str">
        <f>VLOOKUP(Table_ExternalData_16[[#This Row],[ManufacturerId]],Blagovna!A:B,2,0)</f>
        <v>Logitech</v>
      </c>
    </row>
    <row r="3832" spans="1:3" x14ac:dyDescent="0.25">
      <c r="A3832">
        <v>15007</v>
      </c>
      <c r="B3832">
        <v>725</v>
      </c>
      <c r="C3832" t="str">
        <f>VLOOKUP(Table_ExternalData_16[[#This Row],[ManufacturerId]],Blagovna!A:B,2,0)</f>
        <v>Baseus</v>
      </c>
    </row>
    <row r="3833" spans="1:3" x14ac:dyDescent="0.25">
      <c r="A3833">
        <v>15008</v>
      </c>
      <c r="B3833">
        <v>725</v>
      </c>
      <c r="C3833" t="str">
        <f>VLOOKUP(Table_ExternalData_16[[#This Row],[ManufacturerId]],Blagovna!A:B,2,0)</f>
        <v>Baseus</v>
      </c>
    </row>
    <row r="3834" spans="1:3" x14ac:dyDescent="0.25">
      <c r="A3834">
        <v>15009</v>
      </c>
      <c r="B3834">
        <v>725</v>
      </c>
      <c r="C3834" t="str">
        <f>VLOOKUP(Table_ExternalData_16[[#This Row],[ManufacturerId]],Blagovna!A:B,2,0)</f>
        <v>Baseus</v>
      </c>
    </row>
    <row r="3835" spans="1:3" x14ac:dyDescent="0.25">
      <c r="A3835">
        <v>15010</v>
      </c>
      <c r="B3835">
        <v>725</v>
      </c>
      <c r="C3835" t="str">
        <f>VLOOKUP(Table_ExternalData_16[[#This Row],[ManufacturerId]],Blagovna!A:B,2,0)</f>
        <v>Baseus</v>
      </c>
    </row>
    <row r="3836" spans="1:3" x14ac:dyDescent="0.25">
      <c r="A3836">
        <v>15011</v>
      </c>
      <c r="B3836">
        <v>725</v>
      </c>
      <c r="C3836" t="str">
        <f>VLOOKUP(Table_ExternalData_16[[#This Row],[ManufacturerId]],Blagovna!A:B,2,0)</f>
        <v>Baseus</v>
      </c>
    </row>
    <row r="3837" spans="1:3" x14ac:dyDescent="0.25">
      <c r="A3837">
        <v>15013</v>
      </c>
      <c r="B3837">
        <v>449</v>
      </c>
      <c r="C3837" t="str">
        <f>VLOOKUP(Table_ExternalData_16[[#This Row],[ManufacturerId]],Blagovna!A:B,2,0)</f>
        <v>Logitech</v>
      </c>
    </row>
    <row r="3838" spans="1:3" x14ac:dyDescent="0.25">
      <c r="A3838">
        <v>15015</v>
      </c>
      <c r="B3838">
        <v>419</v>
      </c>
      <c r="C3838" t="str">
        <f>VLOOKUP(Table_ExternalData_16[[#This Row],[ManufacturerId]],Blagovna!A:B,2,0)</f>
        <v>Crucial</v>
      </c>
    </row>
    <row r="3839" spans="1:3" x14ac:dyDescent="0.25">
      <c r="A3839">
        <v>15016</v>
      </c>
      <c r="B3839">
        <v>712</v>
      </c>
      <c r="C3839" t="str">
        <f>VLOOKUP(Table_ExternalData_16[[#This Row],[ManufacturerId]],Blagovna!A:B,2,0)</f>
        <v>Tech-Trade</v>
      </c>
    </row>
    <row r="3840" spans="1:3" x14ac:dyDescent="0.25">
      <c r="A3840">
        <v>15017</v>
      </c>
      <c r="B3840">
        <v>428</v>
      </c>
      <c r="C3840" t="str">
        <f>VLOOKUP(Table_ExternalData_16[[#This Row],[ManufacturerId]],Blagovna!A:B,2,0)</f>
        <v>Fantec</v>
      </c>
    </row>
    <row r="3841" spans="1:3" x14ac:dyDescent="0.25">
      <c r="A3841">
        <v>15018</v>
      </c>
      <c r="B3841">
        <v>421</v>
      </c>
      <c r="C3841" t="str">
        <f>VLOOKUP(Table_ExternalData_16[[#This Row],[ManufacturerId]],Blagovna!A:B,2,0)</f>
        <v>Delock</v>
      </c>
    </row>
    <row r="3842" spans="1:3" x14ac:dyDescent="0.25">
      <c r="A3842">
        <v>15019</v>
      </c>
      <c r="B3842">
        <v>455</v>
      </c>
      <c r="C3842" t="str">
        <f>VLOOKUP(Table_ExternalData_16[[#This Row],[ManufacturerId]],Blagovna!A:B,2,0)</f>
        <v>Mikrotik</v>
      </c>
    </row>
    <row r="3843" spans="1:3" x14ac:dyDescent="0.25">
      <c r="A3843">
        <v>15020</v>
      </c>
      <c r="B3843">
        <v>422</v>
      </c>
      <c r="C3843" t="str">
        <f>VLOOKUP(Table_ExternalData_16[[#This Row],[ManufacturerId]],Blagovna!A:B,2,0)</f>
        <v>Digitus</v>
      </c>
    </row>
    <row r="3844" spans="1:3" x14ac:dyDescent="0.25">
      <c r="A3844">
        <v>15021</v>
      </c>
      <c r="B3844">
        <v>416</v>
      </c>
      <c r="C3844" t="str">
        <f>VLOOKUP(Table_ExternalData_16[[#This Row],[ManufacturerId]],Blagovna!A:B,2,0)</f>
        <v>Cherry</v>
      </c>
    </row>
    <row r="3845" spans="1:3" x14ac:dyDescent="0.25">
      <c r="A3845">
        <v>15022</v>
      </c>
      <c r="B3845">
        <v>408</v>
      </c>
      <c r="C3845" t="str">
        <f>VLOOKUP(Table_ExternalData_16[[#This Row],[ManufacturerId]],Blagovna!A:B,2,0)</f>
        <v>Aten</v>
      </c>
    </row>
    <row r="3846" spans="1:3" x14ac:dyDescent="0.25">
      <c r="A3846">
        <v>15023</v>
      </c>
      <c r="B3846">
        <v>732</v>
      </c>
      <c r="C3846" t="str">
        <f>VLOOKUP(Table_ExternalData_16[[#This Row],[ManufacturerId]],Blagovna!A:B,2,0)</f>
        <v>Sandberg</v>
      </c>
    </row>
    <row r="3847" spans="1:3" x14ac:dyDescent="0.25">
      <c r="A3847">
        <v>15026</v>
      </c>
      <c r="B3847">
        <v>421</v>
      </c>
      <c r="C3847" t="str">
        <f>VLOOKUP(Table_ExternalData_16[[#This Row],[ManufacturerId]],Blagovna!A:B,2,0)</f>
        <v>Delock</v>
      </c>
    </row>
    <row r="3848" spans="1:3" x14ac:dyDescent="0.25">
      <c r="A3848">
        <v>15027</v>
      </c>
      <c r="B3848">
        <v>422</v>
      </c>
      <c r="C3848" t="str">
        <f>VLOOKUP(Table_ExternalData_16[[#This Row],[ManufacturerId]],Blagovna!A:B,2,0)</f>
        <v>Digitus</v>
      </c>
    </row>
    <row r="3849" spans="1:3" x14ac:dyDescent="0.25">
      <c r="A3849">
        <v>15028</v>
      </c>
      <c r="B3849">
        <v>449</v>
      </c>
      <c r="C3849" t="str">
        <f>VLOOKUP(Table_ExternalData_16[[#This Row],[ManufacturerId]],Blagovna!A:B,2,0)</f>
        <v>Logitech</v>
      </c>
    </row>
    <row r="3850" spans="1:3" x14ac:dyDescent="0.25">
      <c r="A3850">
        <v>15032</v>
      </c>
      <c r="B3850">
        <v>437</v>
      </c>
      <c r="C3850" t="str">
        <f>VLOOKUP(Table_ExternalData_16[[#This Row],[ManufacturerId]],Blagovna!A:B,2,0)</f>
        <v>HiLook</v>
      </c>
    </row>
    <row r="3851" spans="1:3" x14ac:dyDescent="0.25">
      <c r="A3851">
        <v>15033</v>
      </c>
      <c r="B3851">
        <v>437</v>
      </c>
      <c r="C3851" t="str">
        <f>VLOOKUP(Table_ExternalData_16[[#This Row],[ManufacturerId]],Blagovna!A:B,2,0)</f>
        <v>HiLook</v>
      </c>
    </row>
    <row r="3852" spans="1:3" x14ac:dyDescent="0.25">
      <c r="A3852">
        <v>15035</v>
      </c>
      <c r="B3852">
        <v>437</v>
      </c>
      <c r="C3852" t="str">
        <f>VLOOKUP(Table_ExternalData_16[[#This Row],[ManufacturerId]],Blagovna!A:B,2,0)</f>
        <v>HiLook</v>
      </c>
    </row>
    <row r="3853" spans="1:3" x14ac:dyDescent="0.25">
      <c r="A3853">
        <v>15037</v>
      </c>
      <c r="B3853">
        <v>422</v>
      </c>
      <c r="C3853" t="str">
        <f>VLOOKUP(Table_ExternalData_16[[#This Row],[ManufacturerId]],Blagovna!A:B,2,0)</f>
        <v>Digitus</v>
      </c>
    </row>
    <row r="3854" spans="1:3" x14ac:dyDescent="0.25">
      <c r="A3854">
        <v>15038</v>
      </c>
      <c r="B3854">
        <v>422</v>
      </c>
      <c r="C3854" t="str">
        <f>VLOOKUP(Table_ExternalData_16[[#This Row],[ManufacturerId]],Blagovna!A:B,2,0)</f>
        <v>Digitus</v>
      </c>
    </row>
    <row r="3855" spans="1:3" x14ac:dyDescent="0.25">
      <c r="A3855">
        <v>15039</v>
      </c>
      <c r="B3855">
        <v>442</v>
      </c>
      <c r="C3855" t="str">
        <f>VLOOKUP(Table_ExternalData_16[[#This Row],[ManufacturerId]],Blagovna!A:B,2,0)</f>
        <v>KELine</v>
      </c>
    </row>
    <row r="3856" spans="1:3" x14ac:dyDescent="0.25">
      <c r="A3856">
        <v>15040</v>
      </c>
      <c r="B3856">
        <v>442</v>
      </c>
      <c r="C3856" t="str">
        <f>VLOOKUP(Table_ExternalData_16[[#This Row],[ManufacturerId]],Blagovna!A:B,2,0)</f>
        <v>KELine</v>
      </c>
    </row>
    <row r="3857" spans="1:3" x14ac:dyDescent="0.25">
      <c r="A3857">
        <v>15042</v>
      </c>
      <c r="B3857">
        <v>455</v>
      </c>
      <c r="C3857" t="str">
        <f>VLOOKUP(Table_ExternalData_16[[#This Row],[ManufacturerId]],Blagovna!A:B,2,0)</f>
        <v>Mikrotik</v>
      </c>
    </row>
    <row r="3858" spans="1:3" x14ac:dyDescent="0.25">
      <c r="A3858">
        <v>15043</v>
      </c>
      <c r="B3858">
        <v>455</v>
      </c>
      <c r="C3858" t="str">
        <f>VLOOKUP(Table_ExternalData_16[[#This Row],[ManufacturerId]],Blagovna!A:B,2,0)</f>
        <v>Mikrotik</v>
      </c>
    </row>
    <row r="3859" spans="1:3" x14ac:dyDescent="0.25">
      <c r="A3859">
        <v>15045</v>
      </c>
      <c r="B3859">
        <v>425</v>
      </c>
      <c r="C3859" t="str">
        <f>VLOOKUP(Table_ExternalData_16[[#This Row],[ManufacturerId]],Blagovna!A:B,2,0)</f>
        <v>EFB</v>
      </c>
    </row>
    <row r="3860" spans="1:3" x14ac:dyDescent="0.25">
      <c r="A3860">
        <v>15046</v>
      </c>
      <c r="B3860">
        <v>421</v>
      </c>
      <c r="C3860" t="str">
        <f>VLOOKUP(Table_ExternalData_16[[#This Row],[ManufacturerId]],Blagovna!A:B,2,0)</f>
        <v>Delock</v>
      </c>
    </row>
    <row r="3861" spans="1:3" x14ac:dyDescent="0.25">
      <c r="A3861">
        <v>15047</v>
      </c>
      <c r="B3861">
        <v>725</v>
      </c>
      <c r="C3861" t="str">
        <f>VLOOKUP(Table_ExternalData_16[[#This Row],[ManufacturerId]],Blagovna!A:B,2,0)</f>
        <v>Baseus</v>
      </c>
    </row>
    <row r="3862" spans="1:3" x14ac:dyDescent="0.25">
      <c r="A3862">
        <v>15048</v>
      </c>
      <c r="B3862">
        <v>725</v>
      </c>
      <c r="C3862" t="str">
        <f>VLOOKUP(Table_ExternalData_16[[#This Row],[ManufacturerId]],Blagovna!A:B,2,0)</f>
        <v>Baseus</v>
      </c>
    </row>
    <row r="3863" spans="1:3" x14ac:dyDescent="0.25">
      <c r="A3863">
        <v>15049</v>
      </c>
      <c r="B3863">
        <v>725</v>
      </c>
      <c r="C3863" t="str">
        <f>VLOOKUP(Table_ExternalData_16[[#This Row],[ManufacturerId]],Blagovna!A:B,2,0)</f>
        <v>Baseus</v>
      </c>
    </row>
    <row r="3864" spans="1:3" x14ac:dyDescent="0.25">
      <c r="A3864">
        <v>15050</v>
      </c>
      <c r="B3864">
        <v>725</v>
      </c>
      <c r="C3864" t="str">
        <f>VLOOKUP(Table_ExternalData_16[[#This Row],[ManufacturerId]],Blagovna!A:B,2,0)</f>
        <v>Baseus</v>
      </c>
    </row>
    <row r="3865" spans="1:3" x14ac:dyDescent="0.25">
      <c r="A3865">
        <v>15051</v>
      </c>
      <c r="B3865">
        <v>725</v>
      </c>
      <c r="C3865" t="str">
        <f>VLOOKUP(Table_ExternalData_16[[#This Row],[ManufacturerId]],Blagovna!A:B,2,0)</f>
        <v>Baseus</v>
      </c>
    </row>
    <row r="3866" spans="1:3" x14ac:dyDescent="0.25">
      <c r="A3866">
        <v>15052</v>
      </c>
      <c r="B3866">
        <v>725</v>
      </c>
      <c r="C3866" t="str">
        <f>VLOOKUP(Table_ExternalData_16[[#This Row],[ManufacturerId]],Blagovna!A:B,2,0)</f>
        <v>Baseus</v>
      </c>
    </row>
    <row r="3867" spans="1:3" x14ac:dyDescent="0.25">
      <c r="A3867">
        <v>15053</v>
      </c>
      <c r="B3867">
        <v>725</v>
      </c>
      <c r="C3867" t="str">
        <f>VLOOKUP(Table_ExternalData_16[[#This Row],[ManufacturerId]],Blagovna!A:B,2,0)</f>
        <v>Baseus</v>
      </c>
    </row>
    <row r="3868" spans="1:3" x14ac:dyDescent="0.25">
      <c r="A3868">
        <v>15054</v>
      </c>
      <c r="B3868">
        <v>425</v>
      </c>
      <c r="C3868" t="str">
        <f>VLOOKUP(Table_ExternalData_16[[#This Row],[ManufacturerId]],Blagovna!A:B,2,0)</f>
        <v>EFB</v>
      </c>
    </row>
    <row r="3869" spans="1:3" x14ac:dyDescent="0.25">
      <c r="A3869">
        <v>15055</v>
      </c>
      <c r="B3869">
        <v>421</v>
      </c>
      <c r="C3869" t="str">
        <f>VLOOKUP(Table_ExternalData_16[[#This Row],[ManufacturerId]],Blagovna!A:B,2,0)</f>
        <v>Delock</v>
      </c>
    </row>
    <row r="3870" spans="1:3" x14ac:dyDescent="0.25">
      <c r="A3870">
        <v>15056</v>
      </c>
      <c r="B3870">
        <v>484</v>
      </c>
      <c r="C3870" t="str">
        <f>VLOOKUP(Table_ExternalData_16[[#This Row],[ManufacturerId]],Blagovna!A:B,2,0)</f>
        <v>Triton</v>
      </c>
    </row>
    <row r="3871" spans="1:3" x14ac:dyDescent="0.25">
      <c r="A3871">
        <v>15058</v>
      </c>
      <c r="B3871">
        <v>421</v>
      </c>
      <c r="C3871" t="str">
        <f>VLOOKUP(Table_ExternalData_16[[#This Row],[ManufacturerId]],Blagovna!A:B,2,0)</f>
        <v>Delock</v>
      </c>
    </row>
    <row r="3872" spans="1:3" x14ac:dyDescent="0.25">
      <c r="A3872">
        <v>15059</v>
      </c>
      <c r="B3872">
        <v>455</v>
      </c>
      <c r="C3872" t="str">
        <f>VLOOKUP(Table_ExternalData_16[[#This Row],[ManufacturerId]],Blagovna!A:B,2,0)</f>
        <v>Mikrotik</v>
      </c>
    </row>
    <row r="3873" spans="1:3" x14ac:dyDescent="0.25">
      <c r="A3873">
        <v>15060</v>
      </c>
      <c r="B3873">
        <v>421</v>
      </c>
      <c r="C3873" t="str">
        <f>VLOOKUP(Table_ExternalData_16[[#This Row],[ManufacturerId]],Blagovna!A:B,2,0)</f>
        <v>Delock</v>
      </c>
    </row>
    <row r="3874" spans="1:3" x14ac:dyDescent="0.25">
      <c r="A3874">
        <v>15061</v>
      </c>
      <c r="B3874">
        <v>429</v>
      </c>
      <c r="C3874" t="str">
        <f>VLOOKUP(Table_ExternalData_16[[#This Row],[ManufacturerId]],Blagovna!A:B,2,0)</f>
        <v>Fiamm</v>
      </c>
    </row>
    <row r="3875" spans="1:3" x14ac:dyDescent="0.25">
      <c r="A3875">
        <v>15062</v>
      </c>
      <c r="B3875">
        <v>408</v>
      </c>
      <c r="C3875" t="str">
        <f>VLOOKUP(Table_ExternalData_16[[#This Row],[ManufacturerId]],Blagovna!A:B,2,0)</f>
        <v>Aten</v>
      </c>
    </row>
    <row r="3876" spans="1:3" x14ac:dyDescent="0.25">
      <c r="A3876">
        <v>15063</v>
      </c>
      <c r="B3876">
        <v>422</v>
      </c>
      <c r="C3876" t="str">
        <f>VLOOKUP(Table_ExternalData_16[[#This Row],[ManufacturerId]],Blagovna!A:B,2,0)</f>
        <v>Digitus</v>
      </c>
    </row>
    <row r="3877" spans="1:3" x14ac:dyDescent="0.25">
      <c r="A3877">
        <v>15064</v>
      </c>
      <c r="B3877">
        <v>421</v>
      </c>
      <c r="C3877" t="str">
        <f>VLOOKUP(Table_ExternalData_16[[#This Row],[ManufacturerId]],Blagovna!A:B,2,0)</f>
        <v>Delock</v>
      </c>
    </row>
    <row r="3878" spans="1:3" x14ac:dyDescent="0.25">
      <c r="A3878">
        <v>12627</v>
      </c>
      <c r="B3878">
        <v>470</v>
      </c>
      <c r="C3878" t="str">
        <f>VLOOKUP(Table_ExternalData_16[[#This Row],[ManufacturerId]],Blagovna!A:B,2,0)</f>
        <v>Secomp</v>
      </c>
    </row>
    <row r="3879" spans="1:3" x14ac:dyDescent="0.25">
      <c r="A3879">
        <v>15066</v>
      </c>
      <c r="B3879">
        <v>409</v>
      </c>
      <c r="C3879" t="str">
        <f>VLOOKUP(Table_ExternalData_16[[#This Row],[ManufacturerId]],Blagovna!A:B,2,0)</f>
        <v>Bachmann</v>
      </c>
    </row>
    <row r="3880" spans="1:3" x14ac:dyDescent="0.25">
      <c r="A3880">
        <v>15067</v>
      </c>
      <c r="B3880">
        <v>731</v>
      </c>
      <c r="C3880" t="str">
        <f>VLOOKUP(Table_ExternalData_16[[#This Row],[ManufacturerId]],Blagovna!A:B,2,0)</f>
        <v>Datech</v>
      </c>
    </row>
    <row r="3881" spans="1:3" x14ac:dyDescent="0.25">
      <c r="A3881">
        <v>15068</v>
      </c>
      <c r="B3881">
        <v>731</v>
      </c>
      <c r="C3881" t="str">
        <f>VLOOKUP(Table_ExternalData_16[[#This Row],[ManufacturerId]],Blagovna!A:B,2,0)</f>
        <v>Datech</v>
      </c>
    </row>
    <row r="3882" spans="1:3" x14ac:dyDescent="0.25">
      <c r="A3882">
        <v>15069</v>
      </c>
      <c r="B3882">
        <v>731</v>
      </c>
      <c r="C3882" t="str">
        <f>VLOOKUP(Table_ExternalData_16[[#This Row],[ManufacturerId]],Blagovna!A:B,2,0)</f>
        <v>Datech</v>
      </c>
    </row>
    <row r="3883" spans="1:3" x14ac:dyDescent="0.25">
      <c r="A3883">
        <v>15070</v>
      </c>
      <c r="B3883">
        <v>425</v>
      </c>
      <c r="C3883" t="str">
        <f>VLOOKUP(Table_ExternalData_16[[#This Row],[ManufacturerId]],Blagovna!A:B,2,0)</f>
        <v>EFB</v>
      </c>
    </row>
    <row r="3884" spans="1:3" x14ac:dyDescent="0.25">
      <c r="A3884">
        <v>15072</v>
      </c>
      <c r="B3884">
        <v>485</v>
      </c>
      <c r="C3884" t="str">
        <f>VLOOKUP(Table_ExternalData_16[[#This Row],[ManufacturerId]],Blagovna!A:B,2,0)</f>
        <v>UBIQUITI</v>
      </c>
    </row>
    <row r="3885" spans="1:3" x14ac:dyDescent="0.25">
      <c r="A3885">
        <v>15073</v>
      </c>
      <c r="B3885">
        <v>421</v>
      </c>
      <c r="C3885" t="str">
        <f>VLOOKUP(Table_ExternalData_16[[#This Row],[ManufacturerId]],Blagovna!A:B,2,0)</f>
        <v>Delock</v>
      </c>
    </row>
    <row r="3886" spans="1:3" x14ac:dyDescent="0.25">
      <c r="A3886">
        <v>15074</v>
      </c>
      <c r="B3886">
        <v>421</v>
      </c>
      <c r="C3886" t="str">
        <f>VLOOKUP(Table_ExternalData_16[[#This Row],[ManufacturerId]],Blagovna!A:B,2,0)</f>
        <v>Delock</v>
      </c>
    </row>
    <row r="3887" spans="1:3" x14ac:dyDescent="0.25">
      <c r="A3887">
        <v>15075</v>
      </c>
      <c r="B3887">
        <v>731</v>
      </c>
      <c r="C3887" t="str">
        <f>VLOOKUP(Table_ExternalData_16[[#This Row],[ManufacturerId]],Blagovna!A:B,2,0)</f>
        <v>Datech</v>
      </c>
    </row>
    <row r="3888" spans="1:3" x14ac:dyDescent="0.25">
      <c r="A3888">
        <v>15076</v>
      </c>
      <c r="B3888">
        <v>731</v>
      </c>
      <c r="C3888" t="str">
        <f>VLOOKUP(Table_ExternalData_16[[#This Row],[ManufacturerId]],Blagovna!A:B,2,0)</f>
        <v>Datech</v>
      </c>
    </row>
    <row r="3889" spans="1:3" x14ac:dyDescent="0.25">
      <c r="A3889">
        <v>15077</v>
      </c>
      <c r="B3889">
        <v>731</v>
      </c>
      <c r="C3889" t="str">
        <f>VLOOKUP(Table_ExternalData_16[[#This Row],[ManufacturerId]],Blagovna!A:B,2,0)</f>
        <v>Datech</v>
      </c>
    </row>
    <row r="3890" spans="1:3" x14ac:dyDescent="0.25">
      <c r="A3890">
        <v>15078</v>
      </c>
      <c r="B3890">
        <v>731</v>
      </c>
      <c r="C3890" t="str">
        <f>VLOOKUP(Table_ExternalData_16[[#This Row],[ManufacturerId]],Blagovna!A:B,2,0)</f>
        <v>Datech</v>
      </c>
    </row>
    <row r="3891" spans="1:3" x14ac:dyDescent="0.25">
      <c r="A3891">
        <v>15080</v>
      </c>
      <c r="B3891">
        <v>487</v>
      </c>
      <c r="C3891" t="str">
        <f>VLOOKUP(Table_ExternalData_16[[#This Row],[ManufacturerId]],Blagovna!A:B,2,0)</f>
        <v>WD</v>
      </c>
    </row>
    <row r="3892" spans="1:3" x14ac:dyDescent="0.25">
      <c r="A3892">
        <v>15083</v>
      </c>
      <c r="B3892">
        <v>731</v>
      </c>
      <c r="C3892" t="str">
        <f>VLOOKUP(Table_ExternalData_16[[#This Row],[ManufacturerId]],Blagovna!A:B,2,0)</f>
        <v>Datech</v>
      </c>
    </row>
    <row r="3893" spans="1:3" x14ac:dyDescent="0.25">
      <c r="A3893">
        <v>15086</v>
      </c>
      <c r="B3893">
        <v>449</v>
      </c>
      <c r="C3893" t="str">
        <f>VLOOKUP(Table_ExternalData_16[[#This Row],[ManufacturerId]],Blagovna!A:B,2,0)</f>
        <v>Logitech</v>
      </c>
    </row>
    <row r="3894" spans="1:3" x14ac:dyDescent="0.25">
      <c r="A3894">
        <v>15089</v>
      </c>
      <c r="B3894">
        <v>449</v>
      </c>
      <c r="C3894" t="str">
        <f>VLOOKUP(Table_ExternalData_16[[#This Row],[ManufacturerId]],Blagovna!A:B,2,0)</f>
        <v>Logitech</v>
      </c>
    </row>
    <row r="3895" spans="1:3" x14ac:dyDescent="0.25">
      <c r="A3895">
        <v>15090</v>
      </c>
      <c r="B3895">
        <v>408</v>
      </c>
      <c r="C3895" t="str">
        <f>VLOOKUP(Table_ExternalData_16[[#This Row],[ManufacturerId]],Blagovna!A:B,2,0)</f>
        <v>Aten</v>
      </c>
    </row>
    <row r="3896" spans="1:3" x14ac:dyDescent="0.25">
      <c r="A3896">
        <v>15091</v>
      </c>
      <c r="B3896">
        <v>416</v>
      </c>
      <c r="C3896" t="str">
        <f>VLOOKUP(Table_ExternalData_16[[#This Row],[ManufacturerId]],Blagovna!A:B,2,0)</f>
        <v>Cherry</v>
      </c>
    </row>
    <row r="3897" spans="1:3" x14ac:dyDescent="0.25">
      <c r="A3897">
        <v>15093</v>
      </c>
      <c r="B3897">
        <v>423</v>
      </c>
      <c r="C3897" t="str">
        <f>VLOOKUP(Table_ExternalData_16[[#This Row],[ManufacturerId]],Blagovna!A:B,2,0)</f>
        <v>DO</v>
      </c>
    </row>
    <row r="3898" spans="1:3" x14ac:dyDescent="0.25">
      <c r="A3898">
        <v>15094</v>
      </c>
      <c r="B3898">
        <v>731</v>
      </c>
      <c r="C3898" t="str">
        <f>VLOOKUP(Table_ExternalData_16[[#This Row],[ManufacturerId]],Blagovna!A:B,2,0)</f>
        <v>Datech</v>
      </c>
    </row>
    <row r="3899" spans="1:3" x14ac:dyDescent="0.25">
      <c r="A3899">
        <v>15096</v>
      </c>
      <c r="B3899">
        <v>408</v>
      </c>
      <c r="C3899" t="str">
        <f>VLOOKUP(Table_ExternalData_16[[#This Row],[ManufacturerId]],Blagovna!A:B,2,0)</f>
        <v>Aten</v>
      </c>
    </row>
    <row r="3900" spans="1:3" x14ac:dyDescent="0.25">
      <c r="A3900">
        <v>15097</v>
      </c>
      <c r="B3900">
        <v>409</v>
      </c>
      <c r="C3900" t="str">
        <f>VLOOKUP(Table_ExternalData_16[[#This Row],[ManufacturerId]],Blagovna!A:B,2,0)</f>
        <v>Bachmann</v>
      </c>
    </row>
    <row r="3901" spans="1:3" x14ac:dyDescent="0.25">
      <c r="A3901">
        <v>15099</v>
      </c>
      <c r="B3901">
        <v>484</v>
      </c>
      <c r="C3901" t="str">
        <f>VLOOKUP(Table_ExternalData_16[[#This Row],[ManufacturerId]],Blagovna!A:B,2,0)</f>
        <v>Triton</v>
      </c>
    </row>
    <row r="3902" spans="1:3" x14ac:dyDescent="0.25">
      <c r="A3902">
        <v>15100</v>
      </c>
      <c r="B3902">
        <v>446</v>
      </c>
      <c r="C3902" t="str">
        <f>VLOOKUP(Table_ExternalData_16[[#This Row],[ManufacturerId]],Blagovna!A:B,2,0)</f>
        <v>Leviton</v>
      </c>
    </row>
    <row r="3903" spans="1:3" x14ac:dyDescent="0.25">
      <c r="A3903">
        <v>15101</v>
      </c>
      <c r="B3903">
        <v>449</v>
      </c>
      <c r="C3903" t="str">
        <f>VLOOKUP(Table_ExternalData_16[[#This Row],[ManufacturerId]],Blagovna!A:B,2,0)</f>
        <v>Logitech</v>
      </c>
    </row>
    <row r="3904" spans="1:3" x14ac:dyDescent="0.25">
      <c r="A3904">
        <v>15102</v>
      </c>
      <c r="B3904">
        <v>449</v>
      </c>
      <c r="C3904" t="str">
        <f>VLOOKUP(Table_ExternalData_16[[#This Row],[ManufacturerId]],Blagovna!A:B,2,0)</f>
        <v>Logitech</v>
      </c>
    </row>
    <row r="3905" spans="1:3" x14ac:dyDescent="0.25">
      <c r="A3905">
        <v>15104</v>
      </c>
      <c r="B3905">
        <v>449</v>
      </c>
      <c r="C3905" t="str">
        <f>VLOOKUP(Table_ExternalData_16[[#This Row],[ManufacturerId]],Blagovna!A:B,2,0)</f>
        <v>Logitech</v>
      </c>
    </row>
    <row r="3906" spans="1:3" x14ac:dyDescent="0.25">
      <c r="A3906">
        <v>15105</v>
      </c>
      <c r="B3906">
        <v>449</v>
      </c>
      <c r="C3906" t="str">
        <f>VLOOKUP(Table_ExternalData_16[[#This Row],[ManufacturerId]],Blagovna!A:B,2,0)</f>
        <v>Logitech</v>
      </c>
    </row>
    <row r="3907" spans="1:3" x14ac:dyDescent="0.25">
      <c r="A3907">
        <v>15106</v>
      </c>
      <c r="B3907">
        <v>449</v>
      </c>
      <c r="C3907" t="str">
        <f>VLOOKUP(Table_ExternalData_16[[#This Row],[ManufacturerId]],Blagovna!A:B,2,0)</f>
        <v>Logitech</v>
      </c>
    </row>
    <row r="3908" spans="1:3" x14ac:dyDescent="0.25">
      <c r="A3908">
        <v>15107</v>
      </c>
      <c r="B3908">
        <v>421</v>
      </c>
      <c r="C3908" t="str">
        <f>VLOOKUP(Table_ExternalData_16[[#This Row],[ManufacturerId]],Blagovna!A:B,2,0)</f>
        <v>Delock</v>
      </c>
    </row>
    <row r="3909" spans="1:3" x14ac:dyDescent="0.25">
      <c r="A3909">
        <v>15108</v>
      </c>
      <c r="B3909">
        <v>421</v>
      </c>
      <c r="C3909" t="str">
        <f>VLOOKUP(Table_ExternalData_16[[#This Row],[ManufacturerId]],Blagovna!A:B,2,0)</f>
        <v>Delock</v>
      </c>
    </row>
    <row r="3910" spans="1:3" x14ac:dyDescent="0.25">
      <c r="A3910">
        <v>15109</v>
      </c>
      <c r="B3910">
        <v>484</v>
      </c>
      <c r="C3910" t="str">
        <f>VLOOKUP(Table_ExternalData_16[[#This Row],[ManufacturerId]],Blagovna!A:B,2,0)</f>
        <v>Triton</v>
      </c>
    </row>
    <row r="3911" spans="1:3" x14ac:dyDescent="0.25">
      <c r="A3911">
        <v>13854</v>
      </c>
      <c r="B3911">
        <v>409</v>
      </c>
      <c r="C3911" t="str">
        <f>VLOOKUP(Table_ExternalData_16[[#This Row],[ManufacturerId]],Blagovna!A:B,2,0)</f>
        <v>Bachmann</v>
      </c>
    </row>
    <row r="3912" spans="1:3" x14ac:dyDescent="0.25">
      <c r="A3912">
        <v>14180</v>
      </c>
      <c r="B3912">
        <v>430</v>
      </c>
      <c r="C3912" t="str">
        <f>VLOOKUP(Table_ExternalData_16[[#This Row],[ManufacturerId]],Blagovna!A:B,2,0)</f>
        <v>Fluke</v>
      </c>
    </row>
    <row r="3913" spans="1:3" x14ac:dyDescent="0.25">
      <c r="A3913">
        <v>15114</v>
      </c>
      <c r="B3913">
        <v>449</v>
      </c>
      <c r="C3913" t="str">
        <f>VLOOKUP(Table_ExternalData_16[[#This Row],[ManufacturerId]],Blagovna!A:B,2,0)</f>
        <v>Logitech</v>
      </c>
    </row>
    <row r="3914" spans="1:3" x14ac:dyDescent="0.25">
      <c r="A3914">
        <v>15115</v>
      </c>
      <c r="B3914">
        <v>449</v>
      </c>
      <c r="C3914" t="str">
        <f>VLOOKUP(Table_ExternalData_16[[#This Row],[ManufacturerId]],Blagovna!A:B,2,0)</f>
        <v>Logitech</v>
      </c>
    </row>
    <row r="3915" spans="1:3" x14ac:dyDescent="0.25">
      <c r="A3915">
        <v>15116</v>
      </c>
      <c r="B3915">
        <v>421</v>
      </c>
      <c r="C3915" t="str">
        <f>VLOOKUP(Table_ExternalData_16[[#This Row],[ManufacturerId]],Blagovna!A:B,2,0)</f>
        <v>Delock</v>
      </c>
    </row>
    <row r="3916" spans="1:3" x14ac:dyDescent="0.25">
      <c r="A3916">
        <v>15117</v>
      </c>
      <c r="B3916">
        <v>421</v>
      </c>
      <c r="C3916" t="str">
        <f>VLOOKUP(Table_ExternalData_16[[#This Row],[ManufacturerId]],Blagovna!A:B,2,0)</f>
        <v>Delock</v>
      </c>
    </row>
    <row r="3917" spans="1:3" x14ac:dyDescent="0.25">
      <c r="A3917">
        <v>15119</v>
      </c>
      <c r="B3917">
        <v>442</v>
      </c>
      <c r="C3917" t="str">
        <f>VLOOKUP(Table_ExternalData_16[[#This Row],[ManufacturerId]],Blagovna!A:B,2,0)</f>
        <v>KELine</v>
      </c>
    </row>
    <row r="3918" spans="1:3" x14ac:dyDescent="0.25">
      <c r="A3918">
        <v>15120</v>
      </c>
      <c r="B3918">
        <v>409</v>
      </c>
      <c r="C3918" t="str">
        <f>VLOOKUP(Table_ExternalData_16[[#This Row],[ManufacturerId]],Blagovna!A:B,2,0)</f>
        <v>Bachmann</v>
      </c>
    </row>
    <row r="3919" spans="1:3" x14ac:dyDescent="0.25">
      <c r="A3919">
        <v>15121</v>
      </c>
      <c r="B3919">
        <v>409</v>
      </c>
      <c r="C3919" t="str">
        <f>VLOOKUP(Table_ExternalData_16[[#This Row],[ManufacturerId]],Blagovna!A:B,2,0)</f>
        <v>Bachmann</v>
      </c>
    </row>
    <row r="3920" spans="1:3" x14ac:dyDescent="0.25">
      <c r="A3920">
        <v>15122</v>
      </c>
      <c r="B3920">
        <v>485</v>
      </c>
      <c r="C3920" t="str">
        <f>VLOOKUP(Table_ExternalData_16[[#This Row],[ManufacturerId]],Blagovna!A:B,2,0)</f>
        <v>UBIQUITI</v>
      </c>
    </row>
    <row r="3921" spans="1:3" x14ac:dyDescent="0.25">
      <c r="A3921">
        <v>15123</v>
      </c>
      <c r="B3921">
        <v>404</v>
      </c>
      <c r="C3921" t="str">
        <f>VLOOKUP(Table_ExternalData_16[[#This Row],[ManufacturerId]],Blagovna!A:B,2,0)</f>
        <v>Apacer</v>
      </c>
    </row>
    <row r="3922" spans="1:3" x14ac:dyDescent="0.25">
      <c r="A3922">
        <v>15124</v>
      </c>
      <c r="B3922">
        <v>404</v>
      </c>
      <c r="C3922" t="str">
        <f>VLOOKUP(Table_ExternalData_16[[#This Row],[ManufacturerId]],Blagovna!A:B,2,0)</f>
        <v>Apacer</v>
      </c>
    </row>
    <row r="3923" spans="1:3" x14ac:dyDescent="0.25">
      <c r="A3923">
        <v>15125</v>
      </c>
      <c r="B3923">
        <v>404</v>
      </c>
      <c r="C3923" t="str">
        <f>VLOOKUP(Table_ExternalData_16[[#This Row],[ManufacturerId]],Blagovna!A:B,2,0)</f>
        <v>Apacer</v>
      </c>
    </row>
    <row r="3924" spans="1:3" x14ac:dyDescent="0.25">
      <c r="A3924">
        <v>15126</v>
      </c>
      <c r="B3924">
        <v>404</v>
      </c>
      <c r="C3924" t="str">
        <f>VLOOKUP(Table_ExternalData_16[[#This Row],[ManufacturerId]],Blagovna!A:B,2,0)</f>
        <v>Apacer</v>
      </c>
    </row>
    <row r="3925" spans="1:3" x14ac:dyDescent="0.25">
      <c r="A3925">
        <v>15127</v>
      </c>
      <c r="B3925">
        <v>404</v>
      </c>
      <c r="C3925" t="str">
        <f>VLOOKUP(Table_ExternalData_16[[#This Row],[ManufacturerId]],Blagovna!A:B,2,0)</f>
        <v>Apacer</v>
      </c>
    </row>
    <row r="3926" spans="1:3" x14ac:dyDescent="0.25">
      <c r="A3926">
        <v>15128</v>
      </c>
      <c r="B3926">
        <v>404</v>
      </c>
      <c r="C3926" t="str">
        <f>VLOOKUP(Table_ExternalData_16[[#This Row],[ManufacturerId]],Blagovna!A:B,2,0)</f>
        <v>Apacer</v>
      </c>
    </row>
    <row r="3927" spans="1:3" x14ac:dyDescent="0.25">
      <c r="A3927">
        <v>15129</v>
      </c>
      <c r="B3927">
        <v>404</v>
      </c>
      <c r="C3927" t="str">
        <f>VLOOKUP(Table_ExternalData_16[[#This Row],[ManufacturerId]],Blagovna!A:B,2,0)</f>
        <v>Apacer</v>
      </c>
    </row>
    <row r="3928" spans="1:3" x14ac:dyDescent="0.25">
      <c r="A3928">
        <v>15130</v>
      </c>
      <c r="B3928">
        <v>404</v>
      </c>
      <c r="C3928" t="str">
        <f>VLOOKUP(Table_ExternalData_16[[#This Row],[ManufacturerId]],Blagovna!A:B,2,0)</f>
        <v>Apacer</v>
      </c>
    </row>
    <row r="3929" spans="1:3" x14ac:dyDescent="0.25">
      <c r="A3929">
        <v>15131</v>
      </c>
      <c r="B3929">
        <v>404</v>
      </c>
      <c r="C3929" t="str">
        <f>VLOOKUP(Table_ExternalData_16[[#This Row],[ManufacturerId]],Blagovna!A:B,2,0)</f>
        <v>Apacer</v>
      </c>
    </row>
    <row r="3930" spans="1:3" x14ac:dyDescent="0.25">
      <c r="A3930">
        <v>15132</v>
      </c>
      <c r="B3930">
        <v>404</v>
      </c>
      <c r="C3930" t="str">
        <f>VLOOKUP(Table_ExternalData_16[[#This Row],[ManufacturerId]],Blagovna!A:B,2,0)</f>
        <v>Apacer</v>
      </c>
    </row>
    <row r="3931" spans="1:3" x14ac:dyDescent="0.25">
      <c r="A3931">
        <v>15133</v>
      </c>
      <c r="B3931">
        <v>404</v>
      </c>
      <c r="C3931" t="str">
        <f>VLOOKUP(Table_ExternalData_16[[#This Row],[ManufacturerId]],Blagovna!A:B,2,0)</f>
        <v>Apacer</v>
      </c>
    </row>
    <row r="3932" spans="1:3" x14ac:dyDescent="0.25">
      <c r="A3932">
        <v>15134</v>
      </c>
      <c r="B3932">
        <v>404</v>
      </c>
      <c r="C3932" t="str">
        <f>VLOOKUP(Table_ExternalData_16[[#This Row],[ManufacturerId]],Blagovna!A:B,2,0)</f>
        <v>Apacer</v>
      </c>
    </row>
    <row r="3933" spans="1:3" x14ac:dyDescent="0.25">
      <c r="A3933">
        <v>15135</v>
      </c>
      <c r="B3933">
        <v>404</v>
      </c>
      <c r="C3933" t="str">
        <f>VLOOKUP(Table_ExternalData_16[[#This Row],[ManufacturerId]],Blagovna!A:B,2,0)</f>
        <v>Apacer</v>
      </c>
    </row>
    <row r="3934" spans="1:3" x14ac:dyDescent="0.25">
      <c r="A3934">
        <v>15136</v>
      </c>
      <c r="B3934">
        <v>404</v>
      </c>
      <c r="C3934" t="str">
        <f>VLOOKUP(Table_ExternalData_16[[#This Row],[ManufacturerId]],Blagovna!A:B,2,0)</f>
        <v>Apacer</v>
      </c>
    </row>
    <row r="3935" spans="1:3" x14ac:dyDescent="0.25">
      <c r="A3935">
        <v>15139</v>
      </c>
      <c r="B3935">
        <v>725</v>
      </c>
      <c r="C3935" t="str">
        <f>VLOOKUP(Table_ExternalData_16[[#This Row],[ManufacturerId]],Blagovna!A:B,2,0)</f>
        <v>Baseus</v>
      </c>
    </row>
    <row r="3936" spans="1:3" x14ac:dyDescent="0.25">
      <c r="A3936">
        <v>15140</v>
      </c>
      <c r="B3936">
        <v>725</v>
      </c>
      <c r="C3936" t="str">
        <f>VLOOKUP(Table_ExternalData_16[[#This Row],[ManufacturerId]],Blagovna!A:B,2,0)</f>
        <v>Baseus</v>
      </c>
    </row>
    <row r="3937" spans="1:3" x14ac:dyDescent="0.25">
      <c r="A3937">
        <v>15142</v>
      </c>
      <c r="B3937">
        <v>459</v>
      </c>
      <c r="C3937" t="str">
        <f>VLOOKUP(Table_ExternalData_16[[#This Row],[ManufacturerId]],Blagovna!A:B,2,0)</f>
        <v>NIK</v>
      </c>
    </row>
    <row r="3938" spans="1:3" x14ac:dyDescent="0.25">
      <c r="A3938">
        <v>15143</v>
      </c>
      <c r="B3938">
        <v>459</v>
      </c>
      <c r="C3938" t="str">
        <f>VLOOKUP(Table_ExternalData_16[[#This Row],[ManufacturerId]],Blagovna!A:B,2,0)</f>
        <v>NIK</v>
      </c>
    </row>
    <row r="3939" spans="1:3" x14ac:dyDescent="0.25">
      <c r="A3939">
        <v>15144</v>
      </c>
      <c r="B3939">
        <v>459</v>
      </c>
      <c r="C3939" t="str">
        <f>VLOOKUP(Table_ExternalData_16[[#This Row],[ManufacturerId]],Blagovna!A:B,2,0)</f>
        <v>NIK</v>
      </c>
    </row>
    <row r="3940" spans="1:3" x14ac:dyDescent="0.25">
      <c r="A3940">
        <v>15145</v>
      </c>
      <c r="B3940">
        <v>459</v>
      </c>
      <c r="C3940" t="str">
        <f>VLOOKUP(Table_ExternalData_16[[#This Row],[ManufacturerId]],Blagovna!A:B,2,0)</f>
        <v>NIK</v>
      </c>
    </row>
    <row r="3941" spans="1:3" x14ac:dyDescent="0.25">
      <c r="A3941">
        <v>15146</v>
      </c>
      <c r="B3941">
        <v>422</v>
      </c>
      <c r="C3941" t="str">
        <f>VLOOKUP(Table_ExternalData_16[[#This Row],[ManufacturerId]],Blagovna!A:B,2,0)</f>
        <v>Digitus</v>
      </c>
    </row>
    <row r="3942" spans="1:3" x14ac:dyDescent="0.25">
      <c r="A3942">
        <v>15148</v>
      </c>
      <c r="B3942">
        <v>421</v>
      </c>
      <c r="C3942" t="str">
        <f>VLOOKUP(Table_ExternalData_16[[#This Row],[ManufacturerId]],Blagovna!A:B,2,0)</f>
        <v>Delock</v>
      </c>
    </row>
    <row r="3943" spans="1:3" x14ac:dyDescent="0.25">
      <c r="A3943">
        <v>15149</v>
      </c>
      <c r="B3943">
        <v>409</v>
      </c>
      <c r="C3943" t="str">
        <f>VLOOKUP(Table_ExternalData_16[[#This Row],[ManufacturerId]],Blagovna!A:B,2,0)</f>
        <v>Bachmann</v>
      </c>
    </row>
    <row r="3944" spans="1:3" x14ac:dyDescent="0.25">
      <c r="A3944">
        <v>15150</v>
      </c>
      <c r="B3944">
        <v>474</v>
      </c>
      <c r="C3944" t="str">
        <f>VLOOKUP(Table_ExternalData_16[[#This Row],[ManufacturerId]],Blagovna!A:B,2,0)</f>
        <v>Stanley</v>
      </c>
    </row>
    <row r="3945" spans="1:3" x14ac:dyDescent="0.25">
      <c r="A3945">
        <v>15151</v>
      </c>
      <c r="B3945">
        <v>474</v>
      </c>
      <c r="C3945" t="str">
        <f>VLOOKUP(Table_ExternalData_16[[#This Row],[ManufacturerId]],Blagovna!A:B,2,0)</f>
        <v>Stanley</v>
      </c>
    </row>
    <row r="3946" spans="1:3" x14ac:dyDescent="0.25">
      <c r="A3946">
        <v>15152</v>
      </c>
      <c r="B3946">
        <v>474</v>
      </c>
      <c r="C3946" t="str">
        <f>VLOOKUP(Table_ExternalData_16[[#This Row],[ManufacturerId]],Blagovna!A:B,2,0)</f>
        <v>Stanley</v>
      </c>
    </row>
    <row r="3947" spans="1:3" x14ac:dyDescent="0.25">
      <c r="A3947">
        <v>15153</v>
      </c>
      <c r="B3947">
        <v>474</v>
      </c>
      <c r="C3947" t="str">
        <f>VLOOKUP(Table_ExternalData_16[[#This Row],[ManufacturerId]],Blagovna!A:B,2,0)</f>
        <v>Stanley</v>
      </c>
    </row>
    <row r="3948" spans="1:3" x14ac:dyDescent="0.25">
      <c r="A3948">
        <v>15154</v>
      </c>
      <c r="B3948">
        <v>474</v>
      </c>
      <c r="C3948" t="str">
        <f>VLOOKUP(Table_ExternalData_16[[#This Row],[ManufacturerId]],Blagovna!A:B,2,0)</f>
        <v>Stanley</v>
      </c>
    </row>
    <row r="3949" spans="1:3" x14ac:dyDescent="0.25">
      <c r="A3949">
        <v>15155</v>
      </c>
      <c r="B3949">
        <v>423</v>
      </c>
      <c r="C3949" t="str">
        <f>VLOOKUP(Table_ExternalData_16[[#This Row],[ManufacturerId]],Blagovna!A:B,2,0)</f>
        <v>DO</v>
      </c>
    </row>
    <row r="3950" spans="1:3" x14ac:dyDescent="0.25">
      <c r="A3950">
        <v>15158</v>
      </c>
      <c r="B3950">
        <v>728</v>
      </c>
      <c r="C3950" t="str">
        <f>VLOOKUP(Table_ExternalData_16[[#This Row],[ManufacturerId]],Blagovna!A:B,2,0)</f>
        <v>Teltonika</v>
      </c>
    </row>
    <row r="3951" spans="1:3" x14ac:dyDescent="0.25">
      <c r="A3951">
        <v>15160</v>
      </c>
      <c r="B3951">
        <v>728</v>
      </c>
      <c r="C3951" t="str">
        <f>VLOOKUP(Table_ExternalData_16[[#This Row],[ManufacturerId]],Blagovna!A:B,2,0)</f>
        <v>Teltonika</v>
      </c>
    </row>
    <row r="3952" spans="1:3" x14ac:dyDescent="0.25">
      <c r="A3952">
        <v>15162</v>
      </c>
      <c r="B3952">
        <v>468</v>
      </c>
      <c r="C3952" t="str">
        <f>VLOOKUP(Table_ExternalData_16[[#This Row],[ManufacturerId]],Blagovna!A:B,2,0)</f>
        <v>SBOX</v>
      </c>
    </row>
    <row r="3953" spans="1:3" x14ac:dyDescent="0.25">
      <c r="A3953">
        <v>15163</v>
      </c>
      <c r="B3953">
        <v>488</v>
      </c>
      <c r="C3953" t="str">
        <f>VLOOKUP(Table_ExternalData_16[[#This Row],[ManufacturerId]],Blagovna!A:B,2,0)</f>
        <v>White Shark</v>
      </c>
    </row>
    <row r="3954" spans="1:3" x14ac:dyDescent="0.25">
      <c r="A3954">
        <v>15137</v>
      </c>
      <c r="B3954">
        <v>718</v>
      </c>
      <c r="C3954" t="str">
        <f>VLOOKUP(Table_ExternalData_16[[#This Row],[ManufacturerId]],Blagovna!A:B,2,0)</f>
        <v>Sennheiser</v>
      </c>
    </row>
    <row r="3955" spans="1:3" x14ac:dyDescent="0.25">
      <c r="A3955">
        <v>15079</v>
      </c>
      <c r="B3955">
        <v>734</v>
      </c>
      <c r="C3955" t="str">
        <f>VLOOKUP(Table_ExternalData_16[[#This Row],[ManufacturerId]],Blagovna!A:B,2,0)</f>
        <v>Epos</v>
      </c>
    </row>
    <row r="3956" spans="1:3" x14ac:dyDescent="0.25">
      <c r="A3956">
        <v>15164</v>
      </c>
      <c r="B3956">
        <v>484</v>
      </c>
      <c r="C3956" t="str">
        <f>VLOOKUP(Table_ExternalData_16[[#This Row],[ManufacturerId]],Blagovna!A:B,2,0)</f>
        <v>Triton</v>
      </c>
    </row>
    <row r="3957" spans="1:3" x14ac:dyDescent="0.25">
      <c r="A3957">
        <v>15165</v>
      </c>
      <c r="B3957">
        <v>421</v>
      </c>
      <c r="C3957" t="str">
        <f>VLOOKUP(Table_ExternalData_16[[#This Row],[ManufacturerId]],Blagovna!A:B,2,0)</f>
        <v>Delock</v>
      </c>
    </row>
    <row r="3958" spans="1:3" x14ac:dyDescent="0.25">
      <c r="A3958">
        <v>15166</v>
      </c>
      <c r="B3958">
        <v>421</v>
      </c>
      <c r="C3958" t="str">
        <f>VLOOKUP(Table_ExternalData_16[[#This Row],[ManufacturerId]],Blagovna!A:B,2,0)</f>
        <v>Delock</v>
      </c>
    </row>
    <row r="3959" spans="1:3" x14ac:dyDescent="0.25">
      <c r="A3959">
        <v>15167</v>
      </c>
      <c r="B3959">
        <v>422</v>
      </c>
      <c r="C3959" t="str">
        <f>VLOOKUP(Table_ExternalData_16[[#This Row],[ManufacturerId]],Blagovna!A:B,2,0)</f>
        <v>Digitus</v>
      </c>
    </row>
    <row r="3960" spans="1:3" x14ac:dyDescent="0.25">
      <c r="A3960">
        <v>15168</v>
      </c>
      <c r="B3960">
        <v>428</v>
      </c>
      <c r="C3960" t="str">
        <f>VLOOKUP(Table_ExternalData_16[[#This Row],[ManufacturerId]],Blagovna!A:B,2,0)</f>
        <v>Fantec</v>
      </c>
    </row>
    <row r="3961" spans="1:3" x14ac:dyDescent="0.25">
      <c r="A3961">
        <v>15169</v>
      </c>
      <c r="B3961">
        <v>428</v>
      </c>
      <c r="C3961" t="str">
        <f>VLOOKUP(Table_ExternalData_16[[#This Row],[ManufacturerId]],Blagovna!A:B,2,0)</f>
        <v>Fantec</v>
      </c>
    </row>
    <row r="3962" spans="1:3" x14ac:dyDescent="0.25">
      <c r="A3962">
        <v>15171</v>
      </c>
      <c r="B3962">
        <v>710</v>
      </c>
      <c r="C3962" t="str">
        <f>VLOOKUP(Table_ExternalData_16[[#This Row],[ManufacturerId]],Blagovna!A:B,2,0)</f>
        <v>Value</v>
      </c>
    </row>
    <row r="3963" spans="1:3" x14ac:dyDescent="0.25">
      <c r="A3963">
        <v>15172</v>
      </c>
      <c r="B3963">
        <v>455</v>
      </c>
      <c r="C3963" t="str">
        <f>VLOOKUP(Table_ExternalData_16[[#This Row],[ManufacturerId]],Blagovna!A:B,2,0)</f>
        <v>Mikrotik</v>
      </c>
    </row>
    <row r="3964" spans="1:3" x14ac:dyDescent="0.25">
      <c r="A3964">
        <v>15173</v>
      </c>
      <c r="B3964">
        <v>455</v>
      </c>
      <c r="C3964" t="str">
        <f>VLOOKUP(Table_ExternalData_16[[#This Row],[ManufacturerId]],Blagovna!A:B,2,0)</f>
        <v>Mikrotik</v>
      </c>
    </row>
    <row r="3965" spans="1:3" x14ac:dyDescent="0.25">
      <c r="A3965">
        <v>15174</v>
      </c>
      <c r="B3965">
        <v>455</v>
      </c>
      <c r="C3965" t="str">
        <f>VLOOKUP(Table_ExternalData_16[[#This Row],[ManufacturerId]],Blagovna!A:B,2,0)</f>
        <v>Mikrotik</v>
      </c>
    </row>
    <row r="3966" spans="1:3" x14ac:dyDescent="0.25">
      <c r="A3966">
        <v>15175</v>
      </c>
      <c r="B3966">
        <v>455</v>
      </c>
      <c r="C3966" t="str">
        <f>VLOOKUP(Table_ExternalData_16[[#This Row],[ManufacturerId]],Blagovna!A:B,2,0)</f>
        <v>Mikrotik</v>
      </c>
    </row>
    <row r="3967" spans="1:3" x14ac:dyDescent="0.25">
      <c r="A3967">
        <v>15176</v>
      </c>
      <c r="B3967">
        <v>455</v>
      </c>
      <c r="C3967" t="str">
        <f>VLOOKUP(Table_ExternalData_16[[#This Row],[ManufacturerId]],Blagovna!A:B,2,0)</f>
        <v>Mikrotik</v>
      </c>
    </row>
    <row r="3968" spans="1:3" x14ac:dyDescent="0.25">
      <c r="A3968">
        <v>15177</v>
      </c>
      <c r="B3968">
        <v>455</v>
      </c>
      <c r="C3968" t="str">
        <f>VLOOKUP(Table_ExternalData_16[[#This Row],[ManufacturerId]],Blagovna!A:B,2,0)</f>
        <v>Mikrotik</v>
      </c>
    </row>
    <row r="3969" spans="1:3" x14ac:dyDescent="0.25">
      <c r="A3969">
        <v>15178</v>
      </c>
      <c r="B3969">
        <v>455</v>
      </c>
      <c r="C3969" t="str">
        <f>VLOOKUP(Table_ExternalData_16[[#This Row],[ManufacturerId]],Blagovna!A:B,2,0)</f>
        <v>Mikrotik</v>
      </c>
    </row>
    <row r="3970" spans="1:3" x14ac:dyDescent="0.25">
      <c r="A3970">
        <v>15179</v>
      </c>
      <c r="B3970">
        <v>455</v>
      </c>
      <c r="C3970" t="str">
        <f>VLOOKUP(Table_ExternalData_16[[#This Row],[ManufacturerId]],Blagovna!A:B,2,0)</f>
        <v>Mikrotik</v>
      </c>
    </row>
    <row r="3971" spans="1:3" x14ac:dyDescent="0.25">
      <c r="A3971">
        <v>15180</v>
      </c>
      <c r="B3971">
        <v>421</v>
      </c>
      <c r="C3971" t="str">
        <f>VLOOKUP(Table_ExternalData_16[[#This Row],[ManufacturerId]],Blagovna!A:B,2,0)</f>
        <v>Delock</v>
      </c>
    </row>
    <row r="3972" spans="1:3" x14ac:dyDescent="0.25">
      <c r="A3972">
        <v>15181</v>
      </c>
      <c r="B3972">
        <v>476</v>
      </c>
      <c r="C3972" t="str">
        <f>VLOOKUP(Table_ExternalData_16[[#This Row],[ManufacturerId]],Blagovna!A:B,2,0)</f>
        <v>Synology</v>
      </c>
    </row>
    <row r="3973" spans="1:3" x14ac:dyDescent="0.25">
      <c r="A3973">
        <v>15182</v>
      </c>
      <c r="B3973">
        <v>476</v>
      </c>
      <c r="C3973" t="str">
        <f>VLOOKUP(Table_ExternalData_16[[#This Row],[ManufacturerId]],Blagovna!A:B,2,0)</f>
        <v>Synology</v>
      </c>
    </row>
    <row r="3974" spans="1:3" x14ac:dyDescent="0.25">
      <c r="A3974">
        <v>15183</v>
      </c>
      <c r="B3974">
        <v>476</v>
      </c>
      <c r="C3974" t="str">
        <f>VLOOKUP(Table_ExternalData_16[[#This Row],[ManufacturerId]],Blagovna!A:B,2,0)</f>
        <v>Synology</v>
      </c>
    </row>
    <row r="3975" spans="1:3" x14ac:dyDescent="0.25">
      <c r="A3975">
        <v>15184</v>
      </c>
      <c r="B3975">
        <v>476</v>
      </c>
      <c r="C3975" t="str">
        <f>VLOOKUP(Table_ExternalData_16[[#This Row],[ManufacturerId]],Blagovna!A:B,2,0)</f>
        <v>Synology</v>
      </c>
    </row>
    <row r="3976" spans="1:3" x14ac:dyDescent="0.25">
      <c r="A3976">
        <v>15185</v>
      </c>
      <c r="B3976">
        <v>488</v>
      </c>
      <c r="C3976" t="str">
        <f>VLOOKUP(Table_ExternalData_16[[#This Row],[ManufacturerId]],Blagovna!A:B,2,0)</f>
        <v>White Shark</v>
      </c>
    </row>
    <row r="3977" spans="1:3" x14ac:dyDescent="0.25">
      <c r="A3977">
        <v>15186</v>
      </c>
      <c r="B3977">
        <v>468</v>
      </c>
      <c r="C3977" t="str">
        <f>VLOOKUP(Table_ExternalData_16[[#This Row],[ManufacturerId]],Blagovna!A:B,2,0)</f>
        <v>SBOX</v>
      </c>
    </row>
    <row r="3978" spans="1:3" x14ac:dyDescent="0.25">
      <c r="A3978">
        <v>15188</v>
      </c>
      <c r="B3978">
        <v>468</v>
      </c>
      <c r="C3978" t="str">
        <f>VLOOKUP(Table_ExternalData_16[[#This Row],[ManufacturerId]],Blagovna!A:B,2,0)</f>
        <v>SBOX</v>
      </c>
    </row>
    <row r="3979" spans="1:3" x14ac:dyDescent="0.25">
      <c r="A3979">
        <v>15189</v>
      </c>
      <c r="B3979">
        <v>468</v>
      </c>
      <c r="C3979" t="str">
        <f>VLOOKUP(Table_ExternalData_16[[#This Row],[ManufacturerId]],Blagovna!A:B,2,0)</f>
        <v>SBOX</v>
      </c>
    </row>
    <row r="3980" spans="1:3" x14ac:dyDescent="0.25">
      <c r="A3980">
        <v>15190</v>
      </c>
      <c r="B3980">
        <v>468</v>
      </c>
      <c r="C3980" t="str">
        <f>VLOOKUP(Table_ExternalData_16[[#This Row],[ManufacturerId]],Blagovna!A:B,2,0)</f>
        <v>SBOX</v>
      </c>
    </row>
    <row r="3981" spans="1:3" x14ac:dyDescent="0.25">
      <c r="A3981">
        <v>15191</v>
      </c>
      <c r="B3981">
        <v>468</v>
      </c>
      <c r="C3981" t="str">
        <f>VLOOKUP(Table_ExternalData_16[[#This Row],[ManufacturerId]],Blagovna!A:B,2,0)</f>
        <v>SBOX</v>
      </c>
    </row>
    <row r="3982" spans="1:3" x14ac:dyDescent="0.25">
      <c r="A3982">
        <v>15192</v>
      </c>
      <c r="B3982">
        <v>468</v>
      </c>
      <c r="C3982" t="str">
        <f>VLOOKUP(Table_ExternalData_16[[#This Row],[ManufacturerId]],Blagovna!A:B,2,0)</f>
        <v>SBOX</v>
      </c>
    </row>
    <row r="3983" spans="1:3" x14ac:dyDescent="0.25">
      <c r="A3983">
        <v>15193</v>
      </c>
      <c r="B3983">
        <v>468</v>
      </c>
      <c r="C3983" t="str">
        <f>VLOOKUP(Table_ExternalData_16[[#This Row],[ManufacturerId]],Blagovna!A:B,2,0)</f>
        <v>SBOX</v>
      </c>
    </row>
    <row r="3984" spans="1:3" x14ac:dyDescent="0.25">
      <c r="A3984">
        <v>15194</v>
      </c>
      <c r="B3984">
        <v>421</v>
      </c>
      <c r="C3984" t="str">
        <f>VLOOKUP(Table_ExternalData_16[[#This Row],[ManufacturerId]],Blagovna!A:B,2,0)</f>
        <v>Delock</v>
      </c>
    </row>
    <row r="3985" spans="1:3" x14ac:dyDescent="0.25">
      <c r="A3985">
        <v>15195</v>
      </c>
      <c r="B3985">
        <v>468</v>
      </c>
      <c r="C3985" t="str">
        <f>VLOOKUP(Table_ExternalData_16[[#This Row],[ManufacturerId]],Blagovna!A:B,2,0)</f>
        <v>SBOX</v>
      </c>
    </row>
    <row r="3986" spans="1:3" x14ac:dyDescent="0.25">
      <c r="A3986">
        <v>15196</v>
      </c>
      <c r="B3986">
        <v>422</v>
      </c>
      <c r="C3986" t="str">
        <f>VLOOKUP(Table_ExternalData_16[[#This Row],[ManufacturerId]],Blagovna!A:B,2,0)</f>
        <v>Digitus</v>
      </c>
    </row>
    <row r="3987" spans="1:3" x14ac:dyDescent="0.25">
      <c r="A3987">
        <v>15198</v>
      </c>
      <c r="B3987">
        <v>422</v>
      </c>
      <c r="C3987" t="str">
        <f>VLOOKUP(Table_ExternalData_16[[#This Row],[ManufacturerId]],Blagovna!A:B,2,0)</f>
        <v>Digitus</v>
      </c>
    </row>
    <row r="3988" spans="1:3" x14ac:dyDescent="0.25">
      <c r="A3988">
        <v>15199</v>
      </c>
      <c r="B3988">
        <v>421</v>
      </c>
      <c r="C3988" t="str">
        <f>VLOOKUP(Table_ExternalData_16[[#This Row],[ManufacturerId]],Blagovna!A:B,2,0)</f>
        <v>Delock</v>
      </c>
    </row>
    <row r="3989" spans="1:3" x14ac:dyDescent="0.25">
      <c r="A3989">
        <v>15200</v>
      </c>
      <c r="B3989">
        <v>411</v>
      </c>
      <c r="C3989" t="str">
        <f>VLOOKUP(Table_ExternalData_16[[#This Row],[ManufacturerId]],Blagovna!A:B,2,0)</f>
        <v>Brother</v>
      </c>
    </row>
    <row r="3990" spans="1:3" x14ac:dyDescent="0.25">
      <c r="A3990">
        <v>15201</v>
      </c>
      <c r="B3990">
        <v>408</v>
      </c>
      <c r="C3990" t="str">
        <f>VLOOKUP(Table_ExternalData_16[[#This Row],[ManufacturerId]],Blagovna!A:B,2,0)</f>
        <v>Aten</v>
      </c>
    </row>
    <row r="3991" spans="1:3" x14ac:dyDescent="0.25">
      <c r="A3991">
        <v>15202</v>
      </c>
      <c r="B3991">
        <v>485</v>
      </c>
      <c r="C3991" t="str">
        <f>VLOOKUP(Table_ExternalData_16[[#This Row],[ManufacturerId]],Blagovna!A:B,2,0)</f>
        <v>UBIQUITI</v>
      </c>
    </row>
    <row r="3992" spans="1:3" x14ac:dyDescent="0.25">
      <c r="A3992">
        <v>15203</v>
      </c>
      <c r="B3992">
        <v>455</v>
      </c>
      <c r="C3992" t="str">
        <f>VLOOKUP(Table_ExternalData_16[[#This Row],[ManufacturerId]],Blagovna!A:B,2,0)</f>
        <v>Mikrotik</v>
      </c>
    </row>
    <row r="3993" spans="1:3" x14ac:dyDescent="0.25">
      <c r="A3993">
        <v>15205</v>
      </c>
      <c r="B3993">
        <v>465</v>
      </c>
      <c r="C3993" t="str">
        <f>VLOOKUP(Table_ExternalData_16[[#This Row],[ManufacturerId]],Blagovna!A:B,2,0)</f>
        <v>Roline</v>
      </c>
    </row>
    <row r="3994" spans="1:3" x14ac:dyDescent="0.25">
      <c r="A3994">
        <v>15206</v>
      </c>
      <c r="B3994">
        <v>421</v>
      </c>
      <c r="C3994" t="str">
        <f>VLOOKUP(Table_ExternalData_16[[#This Row],[ManufacturerId]],Blagovna!A:B,2,0)</f>
        <v>Delock</v>
      </c>
    </row>
    <row r="3995" spans="1:3" x14ac:dyDescent="0.25">
      <c r="A3995">
        <v>15207</v>
      </c>
      <c r="B3995">
        <v>422</v>
      </c>
      <c r="C3995" t="str">
        <f>VLOOKUP(Table_ExternalData_16[[#This Row],[ManufacturerId]],Blagovna!A:B,2,0)</f>
        <v>Digitus</v>
      </c>
    </row>
    <row r="3996" spans="1:3" x14ac:dyDescent="0.25">
      <c r="A3996">
        <v>15209</v>
      </c>
      <c r="B3996">
        <v>485</v>
      </c>
      <c r="C3996" t="str">
        <f>VLOOKUP(Table_ExternalData_16[[#This Row],[ManufacturerId]],Blagovna!A:B,2,0)</f>
        <v>UBIQUITI</v>
      </c>
    </row>
    <row r="3997" spans="1:3" x14ac:dyDescent="0.25">
      <c r="A3997">
        <v>15210</v>
      </c>
      <c r="B3997">
        <v>455</v>
      </c>
      <c r="C3997" t="str">
        <f>VLOOKUP(Table_ExternalData_16[[#This Row],[ManufacturerId]],Blagovna!A:B,2,0)</f>
        <v>Mikrotik</v>
      </c>
    </row>
    <row r="3998" spans="1:3" x14ac:dyDescent="0.25">
      <c r="A3998">
        <v>15211</v>
      </c>
      <c r="B3998">
        <v>437</v>
      </c>
      <c r="C3998" t="str">
        <f>VLOOKUP(Table_ExternalData_16[[#This Row],[ManufacturerId]],Blagovna!A:B,2,0)</f>
        <v>HiLook</v>
      </c>
    </row>
    <row r="3999" spans="1:3" x14ac:dyDescent="0.25">
      <c r="A3999">
        <v>15212</v>
      </c>
      <c r="B3999">
        <v>437</v>
      </c>
      <c r="C3999" t="str">
        <f>VLOOKUP(Table_ExternalData_16[[#This Row],[ManufacturerId]],Blagovna!A:B,2,0)</f>
        <v>HiLook</v>
      </c>
    </row>
    <row r="4000" spans="1:3" x14ac:dyDescent="0.25">
      <c r="A4000">
        <v>15213</v>
      </c>
      <c r="B4000">
        <v>446</v>
      </c>
      <c r="C4000" t="str">
        <f>VLOOKUP(Table_ExternalData_16[[#This Row],[ManufacturerId]],Blagovna!A:B,2,0)</f>
        <v>Leviton</v>
      </c>
    </row>
    <row r="4001" spans="1:3" x14ac:dyDescent="0.25">
      <c r="A4001">
        <v>15214</v>
      </c>
      <c r="B4001">
        <v>446</v>
      </c>
      <c r="C4001" t="str">
        <f>VLOOKUP(Table_ExternalData_16[[#This Row],[ManufacturerId]],Blagovna!A:B,2,0)</f>
        <v>Leviton</v>
      </c>
    </row>
    <row r="4002" spans="1:3" x14ac:dyDescent="0.25">
      <c r="A4002">
        <v>15215</v>
      </c>
      <c r="B4002">
        <v>409</v>
      </c>
      <c r="C4002" t="str">
        <f>VLOOKUP(Table_ExternalData_16[[#This Row],[ManufacturerId]],Blagovna!A:B,2,0)</f>
        <v>Bachmann</v>
      </c>
    </row>
    <row r="4003" spans="1:3" x14ac:dyDescent="0.25">
      <c r="A4003">
        <v>15216</v>
      </c>
      <c r="B4003">
        <v>421</v>
      </c>
      <c r="C4003" t="str">
        <f>VLOOKUP(Table_ExternalData_16[[#This Row],[ManufacturerId]],Blagovna!A:B,2,0)</f>
        <v>Delock</v>
      </c>
    </row>
    <row r="4004" spans="1:3" x14ac:dyDescent="0.25">
      <c r="A4004">
        <v>15217</v>
      </c>
      <c r="B4004">
        <v>421</v>
      </c>
      <c r="C4004" t="str">
        <f>VLOOKUP(Table_ExternalData_16[[#This Row],[ManufacturerId]],Blagovna!A:B,2,0)</f>
        <v>Delock</v>
      </c>
    </row>
    <row r="4005" spans="1:3" x14ac:dyDescent="0.25">
      <c r="A4005">
        <v>15218</v>
      </c>
      <c r="B4005">
        <v>408</v>
      </c>
      <c r="C4005" t="str">
        <f>VLOOKUP(Table_ExternalData_16[[#This Row],[ManufacturerId]],Blagovna!A:B,2,0)</f>
        <v>Aten</v>
      </c>
    </row>
    <row r="4006" spans="1:3" x14ac:dyDescent="0.25">
      <c r="A4006">
        <v>15219</v>
      </c>
      <c r="B4006">
        <v>409</v>
      </c>
      <c r="C4006" t="str">
        <f>VLOOKUP(Table_ExternalData_16[[#This Row],[ManufacturerId]],Blagovna!A:B,2,0)</f>
        <v>Bachmann</v>
      </c>
    </row>
    <row r="4007" spans="1:3" x14ac:dyDescent="0.25">
      <c r="A4007">
        <v>15220</v>
      </c>
      <c r="B4007">
        <v>485</v>
      </c>
      <c r="C4007" t="str">
        <f>VLOOKUP(Table_ExternalData_16[[#This Row],[ManufacturerId]],Blagovna!A:B,2,0)</f>
        <v>UBIQUITI</v>
      </c>
    </row>
    <row r="4008" spans="1:3" x14ac:dyDescent="0.25">
      <c r="A4008">
        <v>15221</v>
      </c>
      <c r="B4008">
        <v>484</v>
      </c>
      <c r="C4008" t="str">
        <f>VLOOKUP(Table_ExternalData_16[[#This Row],[ManufacturerId]],Blagovna!A:B,2,0)</f>
        <v>Triton</v>
      </c>
    </row>
    <row r="4009" spans="1:3" x14ac:dyDescent="0.25">
      <c r="A4009">
        <v>15222</v>
      </c>
      <c r="B4009">
        <v>484</v>
      </c>
      <c r="C4009" t="str">
        <f>VLOOKUP(Table_ExternalData_16[[#This Row],[ManufacturerId]],Blagovna!A:B,2,0)</f>
        <v>Triton</v>
      </c>
    </row>
    <row r="4010" spans="1:3" x14ac:dyDescent="0.25">
      <c r="A4010">
        <v>15223</v>
      </c>
      <c r="B4010">
        <v>484</v>
      </c>
      <c r="C4010" t="str">
        <f>VLOOKUP(Table_ExternalData_16[[#This Row],[ManufacturerId]],Blagovna!A:B,2,0)</f>
        <v>Triton</v>
      </c>
    </row>
    <row r="4011" spans="1:3" x14ac:dyDescent="0.25">
      <c r="A4011">
        <v>15224</v>
      </c>
      <c r="B4011">
        <v>484</v>
      </c>
      <c r="C4011" t="str">
        <f>VLOOKUP(Table_ExternalData_16[[#This Row],[ManufacturerId]],Blagovna!A:B,2,0)</f>
        <v>Triton</v>
      </c>
    </row>
    <row r="4012" spans="1:3" x14ac:dyDescent="0.25">
      <c r="A4012">
        <v>15225</v>
      </c>
      <c r="B4012">
        <v>484</v>
      </c>
      <c r="C4012" t="str">
        <f>VLOOKUP(Table_ExternalData_16[[#This Row],[ManufacturerId]],Blagovna!A:B,2,0)</f>
        <v>Triton</v>
      </c>
    </row>
    <row r="4013" spans="1:3" x14ac:dyDescent="0.25">
      <c r="A4013">
        <v>15226</v>
      </c>
      <c r="B4013">
        <v>484</v>
      </c>
      <c r="C4013" t="str">
        <f>VLOOKUP(Table_ExternalData_16[[#This Row],[ManufacturerId]],Blagovna!A:B,2,0)</f>
        <v>Triton</v>
      </c>
    </row>
    <row r="4014" spans="1:3" x14ac:dyDescent="0.25">
      <c r="A4014">
        <v>15227</v>
      </c>
      <c r="B4014">
        <v>484</v>
      </c>
      <c r="C4014" t="str">
        <f>VLOOKUP(Table_ExternalData_16[[#This Row],[ManufacturerId]],Blagovna!A:B,2,0)</f>
        <v>Triton</v>
      </c>
    </row>
    <row r="4015" spans="1:3" x14ac:dyDescent="0.25">
      <c r="A4015">
        <v>15228</v>
      </c>
      <c r="B4015">
        <v>484</v>
      </c>
      <c r="C4015" t="str">
        <f>VLOOKUP(Table_ExternalData_16[[#This Row],[ManufacturerId]],Blagovna!A:B,2,0)</f>
        <v>Triton</v>
      </c>
    </row>
    <row r="4016" spans="1:3" x14ac:dyDescent="0.25">
      <c r="A4016">
        <v>15229</v>
      </c>
      <c r="B4016">
        <v>484</v>
      </c>
      <c r="C4016" t="str">
        <f>VLOOKUP(Table_ExternalData_16[[#This Row],[ManufacturerId]],Blagovna!A:B,2,0)</f>
        <v>Triton</v>
      </c>
    </row>
    <row r="4017" spans="1:3" x14ac:dyDescent="0.25">
      <c r="A4017">
        <v>15230</v>
      </c>
      <c r="B4017">
        <v>484</v>
      </c>
      <c r="C4017" t="str">
        <f>VLOOKUP(Table_ExternalData_16[[#This Row],[ManufacturerId]],Blagovna!A:B,2,0)</f>
        <v>Triton</v>
      </c>
    </row>
    <row r="4018" spans="1:3" x14ac:dyDescent="0.25">
      <c r="A4018">
        <v>15231</v>
      </c>
      <c r="B4018">
        <v>484</v>
      </c>
      <c r="C4018" t="str">
        <f>VLOOKUP(Table_ExternalData_16[[#This Row],[ManufacturerId]],Blagovna!A:B,2,0)</f>
        <v>Triton</v>
      </c>
    </row>
    <row r="4019" spans="1:3" x14ac:dyDescent="0.25">
      <c r="A4019">
        <v>15233</v>
      </c>
      <c r="B4019">
        <v>422</v>
      </c>
      <c r="C4019" t="str">
        <f>VLOOKUP(Table_ExternalData_16[[#This Row],[ManufacturerId]],Blagovna!A:B,2,0)</f>
        <v>Digitus</v>
      </c>
    </row>
    <row r="4020" spans="1:3" x14ac:dyDescent="0.25">
      <c r="A4020">
        <v>15234</v>
      </c>
      <c r="B4020">
        <v>449</v>
      </c>
      <c r="C4020" t="str">
        <f>VLOOKUP(Table_ExternalData_16[[#This Row],[ManufacturerId]],Blagovna!A:B,2,0)</f>
        <v>Logitech</v>
      </c>
    </row>
    <row r="4021" spans="1:3" x14ac:dyDescent="0.25">
      <c r="A4021">
        <v>15235</v>
      </c>
      <c r="B4021">
        <v>421</v>
      </c>
      <c r="C4021" t="str">
        <f>VLOOKUP(Table_ExternalData_16[[#This Row],[ManufacturerId]],Blagovna!A:B,2,0)</f>
        <v>Delock</v>
      </c>
    </row>
    <row r="4022" spans="1:3" x14ac:dyDescent="0.25">
      <c r="A4022">
        <v>15236</v>
      </c>
      <c r="B4022">
        <v>421</v>
      </c>
      <c r="C4022" t="str">
        <f>VLOOKUP(Table_ExternalData_16[[#This Row],[ManufacturerId]],Blagovna!A:B,2,0)</f>
        <v>Delock</v>
      </c>
    </row>
    <row r="4023" spans="1:3" x14ac:dyDescent="0.25">
      <c r="A4023">
        <v>15237</v>
      </c>
      <c r="B4023">
        <v>425</v>
      </c>
      <c r="C4023" t="str">
        <f>VLOOKUP(Table_ExternalData_16[[#This Row],[ManufacturerId]],Blagovna!A:B,2,0)</f>
        <v>EFB</v>
      </c>
    </row>
    <row r="4024" spans="1:3" x14ac:dyDescent="0.25">
      <c r="A4024">
        <v>15238</v>
      </c>
      <c r="B4024">
        <v>421</v>
      </c>
      <c r="C4024" t="str">
        <f>VLOOKUP(Table_ExternalData_16[[#This Row],[ManufacturerId]],Blagovna!A:B,2,0)</f>
        <v>Delock</v>
      </c>
    </row>
    <row r="4025" spans="1:3" x14ac:dyDescent="0.25">
      <c r="A4025">
        <v>15239</v>
      </c>
      <c r="B4025">
        <v>422</v>
      </c>
      <c r="C4025" t="str">
        <f>VLOOKUP(Table_ExternalData_16[[#This Row],[ManufacturerId]],Blagovna!A:B,2,0)</f>
        <v>Digitus</v>
      </c>
    </row>
    <row r="4026" spans="1:3" x14ac:dyDescent="0.25">
      <c r="A4026">
        <v>15240</v>
      </c>
      <c r="B4026">
        <v>422</v>
      </c>
      <c r="C4026" t="str">
        <f>VLOOKUP(Table_ExternalData_16[[#This Row],[ManufacturerId]],Blagovna!A:B,2,0)</f>
        <v>Digitus</v>
      </c>
    </row>
    <row r="4027" spans="1:3" x14ac:dyDescent="0.25">
      <c r="A4027">
        <v>15241</v>
      </c>
      <c r="B4027">
        <v>422</v>
      </c>
      <c r="C4027" t="str">
        <f>VLOOKUP(Table_ExternalData_16[[#This Row],[ManufacturerId]],Blagovna!A:B,2,0)</f>
        <v>Digitus</v>
      </c>
    </row>
    <row r="4028" spans="1:3" x14ac:dyDescent="0.25">
      <c r="A4028">
        <v>15242</v>
      </c>
      <c r="B4028">
        <v>478</v>
      </c>
      <c r="C4028" t="str">
        <f>VLOOKUP(Table_ExternalData_16[[#This Row],[ManufacturerId]],Blagovna!A:B,2,0)</f>
        <v>Tenda</v>
      </c>
    </row>
    <row r="4029" spans="1:3" x14ac:dyDescent="0.25">
      <c r="A4029">
        <v>15243</v>
      </c>
      <c r="B4029">
        <v>416</v>
      </c>
      <c r="C4029" t="str">
        <f>VLOOKUP(Table_ExternalData_16[[#This Row],[ManufacturerId]],Blagovna!A:B,2,0)</f>
        <v>Cherry</v>
      </c>
    </row>
    <row r="4030" spans="1:3" x14ac:dyDescent="0.25">
      <c r="A4030">
        <v>15244</v>
      </c>
      <c r="B4030">
        <v>490</v>
      </c>
      <c r="C4030" t="str">
        <f>VLOOKUP(Table_ExternalData_16[[#This Row],[ManufacturerId]],Blagovna!A:B,2,0)</f>
        <v>Xilence</v>
      </c>
    </row>
    <row r="4031" spans="1:3" x14ac:dyDescent="0.25">
      <c r="A4031">
        <v>15245</v>
      </c>
      <c r="B4031">
        <v>490</v>
      </c>
      <c r="C4031" t="str">
        <f>VLOOKUP(Table_ExternalData_16[[#This Row],[ManufacturerId]],Blagovna!A:B,2,0)</f>
        <v>Xilence</v>
      </c>
    </row>
    <row r="4032" spans="1:3" x14ac:dyDescent="0.25">
      <c r="A4032">
        <v>15246</v>
      </c>
      <c r="B4032">
        <v>485</v>
      </c>
      <c r="C4032" t="str">
        <f>VLOOKUP(Table_ExternalData_16[[#This Row],[ManufacturerId]],Blagovna!A:B,2,0)</f>
        <v>UBIQUITI</v>
      </c>
    </row>
    <row r="4033" spans="1:3" x14ac:dyDescent="0.25">
      <c r="A4033">
        <v>15248</v>
      </c>
      <c r="B4033">
        <v>717</v>
      </c>
      <c r="C4033" t="str">
        <f>VLOOKUP(Table_ExternalData_16[[#This Row],[ManufacturerId]],Blagovna!A:B,2,0)</f>
        <v>Hikvision</v>
      </c>
    </row>
    <row r="4034" spans="1:3" x14ac:dyDescent="0.25">
      <c r="A4034">
        <v>15249</v>
      </c>
      <c r="B4034">
        <v>717</v>
      </c>
      <c r="C4034" t="str">
        <f>VLOOKUP(Table_ExternalData_16[[#This Row],[ManufacturerId]],Blagovna!A:B,2,0)</f>
        <v>Hikvision</v>
      </c>
    </row>
    <row r="4035" spans="1:3" x14ac:dyDescent="0.25">
      <c r="A4035">
        <v>15250</v>
      </c>
      <c r="B4035">
        <v>717</v>
      </c>
      <c r="C4035" t="str">
        <f>VLOOKUP(Table_ExternalData_16[[#This Row],[ManufacturerId]],Blagovna!A:B,2,0)</f>
        <v>Hikvision</v>
      </c>
    </row>
    <row r="4036" spans="1:3" x14ac:dyDescent="0.25">
      <c r="A4036">
        <v>15251</v>
      </c>
      <c r="B4036">
        <v>421</v>
      </c>
      <c r="C4036" t="str">
        <f>VLOOKUP(Table_ExternalData_16[[#This Row],[ManufacturerId]],Blagovna!A:B,2,0)</f>
        <v>Delock</v>
      </c>
    </row>
    <row r="4037" spans="1:3" x14ac:dyDescent="0.25">
      <c r="A4037">
        <v>15110</v>
      </c>
      <c r="B4037">
        <v>422</v>
      </c>
      <c r="C4037" t="str">
        <f>VLOOKUP(Table_ExternalData_16[[#This Row],[ManufacturerId]],Blagovna!A:B,2,0)</f>
        <v>Digitus</v>
      </c>
    </row>
    <row r="4038" spans="1:3" x14ac:dyDescent="0.25">
      <c r="A4038">
        <v>15252</v>
      </c>
      <c r="B4038">
        <v>421</v>
      </c>
      <c r="C4038" t="str">
        <f>VLOOKUP(Table_ExternalData_16[[#This Row],[ManufacturerId]],Blagovna!A:B,2,0)</f>
        <v>Delock</v>
      </c>
    </row>
    <row r="4039" spans="1:3" x14ac:dyDescent="0.25">
      <c r="A4039">
        <v>15253</v>
      </c>
      <c r="B4039">
        <v>421</v>
      </c>
      <c r="C4039" t="str">
        <f>VLOOKUP(Table_ExternalData_16[[#This Row],[ManufacturerId]],Blagovna!A:B,2,0)</f>
        <v>Delock</v>
      </c>
    </row>
    <row r="4040" spans="1:3" x14ac:dyDescent="0.25">
      <c r="A4040">
        <v>15254</v>
      </c>
      <c r="B4040">
        <v>422</v>
      </c>
      <c r="C4040" t="str">
        <f>VLOOKUP(Table_ExternalData_16[[#This Row],[ManufacturerId]],Blagovna!A:B,2,0)</f>
        <v>Digitus</v>
      </c>
    </row>
    <row r="4041" spans="1:3" x14ac:dyDescent="0.25">
      <c r="A4041">
        <v>15255</v>
      </c>
      <c r="B4041">
        <v>409</v>
      </c>
      <c r="C4041" t="str">
        <f>VLOOKUP(Table_ExternalData_16[[#This Row],[ManufacturerId]],Blagovna!A:B,2,0)</f>
        <v>Bachmann</v>
      </c>
    </row>
    <row r="4042" spans="1:3" x14ac:dyDescent="0.25">
      <c r="A4042">
        <v>15257</v>
      </c>
      <c r="B4042">
        <v>422</v>
      </c>
      <c r="C4042" t="str">
        <f>VLOOKUP(Table_ExternalData_16[[#This Row],[ManufacturerId]],Blagovna!A:B,2,0)</f>
        <v>Digitus</v>
      </c>
    </row>
    <row r="4043" spans="1:3" x14ac:dyDescent="0.25">
      <c r="A4043">
        <v>15259</v>
      </c>
      <c r="B4043">
        <v>409</v>
      </c>
      <c r="C4043" t="str">
        <f>VLOOKUP(Table_ExternalData_16[[#This Row],[ManufacturerId]],Blagovna!A:B,2,0)</f>
        <v>Bachmann</v>
      </c>
    </row>
    <row r="4044" spans="1:3" x14ac:dyDescent="0.25">
      <c r="A4044">
        <v>15260</v>
      </c>
      <c r="B4044">
        <v>455</v>
      </c>
      <c r="C4044" t="str">
        <f>VLOOKUP(Table_ExternalData_16[[#This Row],[ManufacturerId]],Blagovna!A:B,2,0)</f>
        <v>Mikrotik</v>
      </c>
    </row>
    <row r="4045" spans="1:3" x14ac:dyDescent="0.25">
      <c r="A4045">
        <v>15261</v>
      </c>
      <c r="B4045">
        <v>455</v>
      </c>
      <c r="C4045" t="str">
        <f>VLOOKUP(Table_ExternalData_16[[#This Row],[ManufacturerId]],Blagovna!A:B,2,0)</f>
        <v>Mikrotik</v>
      </c>
    </row>
    <row r="4046" spans="1:3" x14ac:dyDescent="0.25">
      <c r="A4046">
        <v>15262</v>
      </c>
      <c r="B4046">
        <v>442</v>
      </c>
      <c r="C4046" t="str">
        <f>VLOOKUP(Table_ExternalData_16[[#This Row],[ManufacturerId]],Blagovna!A:B,2,0)</f>
        <v>KELine</v>
      </c>
    </row>
    <row r="4047" spans="1:3" x14ac:dyDescent="0.25">
      <c r="A4047">
        <v>15263</v>
      </c>
      <c r="B4047">
        <v>437</v>
      </c>
      <c r="C4047" t="str">
        <f>VLOOKUP(Table_ExternalData_16[[#This Row],[ManufacturerId]],Blagovna!A:B,2,0)</f>
        <v>HiLook</v>
      </c>
    </row>
    <row r="4048" spans="1:3" x14ac:dyDescent="0.25">
      <c r="A4048">
        <v>15264</v>
      </c>
      <c r="B4048">
        <v>437</v>
      </c>
      <c r="C4048" t="str">
        <f>VLOOKUP(Table_ExternalData_16[[#This Row],[ManufacturerId]],Blagovna!A:B,2,0)</f>
        <v>HiLook</v>
      </c>
    </row>
    <row r="4049" spans="1:3" x14ac:dyDescent="0.25">
      <c r="A4049">
        <v>15265</v>
      </c>
      <c r="B4049">
        <v>437</v>
      </c>
      <c r="C4049" t="str">
        <f>VLOOKUP(Table_ExternalData_16[[#This Row],[ManufacturerId]],Blagovna!A:B,2,0)</f>
        <v>HiLook</v>
      </c>
    </row>
    <row r="4050" spans="1:3" x14ac:dyDescent="0.25">
      <c r="A4050">
        <v>15266</v>
      </c>
      <c r="B4050">
        <v>437</v>
      </c>
      <c r="C4050" t="str">
        <f>VLOOKUP(Table_ExternalData_16[[#This Row],[ManufacturerId]],Blagovna!A:B,2,0)</f>
        <v>HiLook</v>
      </c>
    </row>
    <row r="4051" spans="1:3" x14ac:dyDescent="0.25">
      <c r="A4051">
        <v>15267</v>
      </c>
      <c r="B4051">
        <v>437</v>
      </c>
      <c r="C4051" t="str">
        <f>VLOOKUP(Table_ExternalData_16[[#This Row],[ManufacturerId]],Blagovna!A:B,2,0)</f>
        <v>HiLook</v>
      </c>
    </row>
    <row r="4052" spans="1:3" x14ac:dyDescent="0.25">
      <c r="A4052">
        <v>15268</v>
      </c>
      <c r="B4052">
        <v>437</v>
      </c>
      <c r="C4052" t="str">
        <f>VLOOKUP(Table_ExternalData_16[[#This Row],[ManufacturerId]],Blagovna!A:B,2,0)</f>
        <v>HiLook</v>
      </c>
    </row>
    <row r="4053" spans="1:3" x14ac:dyDescent="0.25">
      <c r="A4053">
        <v>15269</v>
      </c>
      <c r="B4053">
        <v>409</v>
      </c>
      <c r="C4053" t="str">
        <f>VLOOKUP(Table_ExternalData_16[[#This Row],[ManufacturerId]],Blagovna!A:B,2,0)</f>
        <v>Bachmann</v>
      </c>
    </row>
    <row r="4054" spans="1:3" x14ac:dyDescent="0.25">
      <c r="A4054">
        <v>15270</v>
      </c>
      <c r="B4054">
        <v>409</v>
      </c>
      <c r="C4054" t="str">
        <f>VLOOKUP(Table_ExternalData_16[[#This Row],[ManufacturerId]],Blagovna!A:B,2,0)</f>
        <v>Bachmann</v>
      </c>
    </row>
    <row r="4055" spans="1:3" x14ac:dyDescent="0.25">
      <c r="A4055">
        <v>15271</v>
      </c>
      <c r="B4055">
        <v>449</v>
      </c>
      <c r="C4055" t="str">
        <f>VLOOKUP(Table_ExternalData_16[[#This Row],[ManufacturerId]],Blagovna!A:B,2,0)</f>
        <v>Logitech</v>
      </c>
    </row>
    <row r="4056" spans="1:3" x14ac:dyDescent="0.25">
      <c r="A4056">
        <v>15272</v>
      </c>
      <c r="B4056">
        <v>449</v>
      </c>
      <c r="C4056" t="str">
        <f>VLOOKUP(Table_ExternalData_16[[#This Row],[ManufacturerId]],Blagovna!A:B,2,0)</f>
        <v>Logitech</v>
      </c>
    </row>
    <row r="4057" spans="1:3" x14ac:dyDescent="0.25">
      <c r="A4057">
        <v>15273</v>
      </c>
      <c r="B4057">
        <v>449</v>
      </c>
      <c r="C4057" t="str">
        <f>VLOOKUP(Table_ExternalData_16[[#This Row],[ManufacturerId]],Blagovna!A:B,2,0)</f>
        <v>Logitech</v>
      </c>
    </row>
    <row r="4058" spans="1:3" x14ac:dyDescent="0.25">
      <c r="A4058">
        <v>15277</v>
      </c>
      <c r="B4058">
        <v>735</v>
      </c>
      <c r="C4058" t="str">
        <f>VLOOKUP(Table_ExternalData_16[[#This Row],[ManufacturerId]],Blagovna!A:B,2,0)</f>
        <v>EZVIZ</v>
      </c>
    </row>
    <row r="4059" spans="1:3" x14ac:dyDescent="0.25">
      <c r="A4059">
        <v>15278</v>
      </c>
      <c r="B4059">
        <v>478</v>
      </c>
      <c r="C4059" t="str">
        <f>VLOOKUP(Table_ExternalData_16[[#This Row],[ManufacturerId]],Blagovna!A:B,2,0)</f>
        <v>Tenda</v>
      </c>
    </row>
    <row r="4060" spans="1:3" x14ac:dyDescent="0.25">
      <c r="A4060">
        <v>15279</v>
      </c>
      <c r="B4060">
        <v>478</v>
      </c>
      <c r="C4060" t="str">
        <f>VLOOKUP(Table_ExternalData_16[[#This Row],[ManufacturerId]],Blagovna!A:B,2,0)</f>
        <v>Tenda</v>
      </c>
    </row>
    <row r="4061" spans="1:3" x14ac:dyDescent="0.25">
      <c r="A4061">
        <v>15280</v>
      </c>
      <c r="B4061">
        <v>478</v>
      </c>
      <c r="C4061" t="str">
        <f>VLOOKUP(Table_ExternalData_16[[#This Row],[ManufacturerId]],Blagovna!A:B,2,0)</f>
        <v>Tenda</v>
      </c>
    </row>
    <row r="4062" spans="1:3" x14ac:dyDescent="0.25">
      <c r="A4062">
        <v>15281</v>
      </c>
      <c r="B4062">
        <v>409</v>
      </c>
      <c r="C4062" t="str">
        <f>VLOOKUP(Table_ExternalData_16[[#This Row],[ManufacturerId]],Blagovna!A:B,2,0)</f>
        <v>Bachmann</v>
      </c>
    </row>
    <row r="4063" spans="1:3" x14ac:dyDescent="0.25">
      <c r="A4063">
        <v>15282</v>
      </c>
      <c r="B4063">
        <v>728</v>
      </c>
      <c r="C4063" t="str">
        <f>VLOOKUP(Table_ExternalData_16[[#This Row],[ManufacturerId]],Blagovna!A:B,2,0)</f>
        <v>Teltonika</v>
      </c>
    </row>
    <row r="4064" spans="1:3" x14ac:dyDescent="0.25">
      <c r="A4064">
        <v>15283</v>
      </c>
      <c r="B4064">
        <v>728</v>
      </c>
      <c r="C4064" t="str">
        <f>VLOOKUP(Table_ExternalData_16[[#This Row],[ManufacturerId]],Blagovna!A:B,2,0)</f>
        <v>Teltonika</v>
      </c>
    </row>
    <row r="4065" spans="1:3" x14ac:dyDescent="0.25">
      <c r="A4065">
        <v>15284</v>
      </c>
      <c r="B4065">
        <v>736</v>
      </c>
      <c r="C4065" t="str">
        <f>VLOOKUP(Table_ExternalData_16[[#This Row],[ManufacturerId]],Blagovna!A:B,2,0)</f>
        <v>Hikvision HiWatch series</v>
      </c>
    </row>
    <row r="4066" spans="1:3" x14ac:dyDescent="0.25">
      <c r="A4066">
        <v>15285</v>
      </c>
      <c r="B4066">
        <v>736</v>
      </c>
      <c r="C4066" t="str">
        <f>VLOOKUP(Table_ExternalData_16[[#This Row],[ManufacturerId]],Blagovna!A:B,2,0)</f>
        <v>Hikvision HiWatch series</v>
      </c>
    </row>
    <row r="4067" spans="1:3" x14ac:dyDescent="0.25">
      <c r="A4067">
        <v>15286</v>
      </c>
      <c r="B4067">
        <v>736</v>
      </c>
      <c r="C4067" t="str">
        <f>VLOOKUP(Table_ExternalData_16[[#This Row],[ManufacturerId]],Blagovna!A:B,2,0)</f>
        <v>Hikvision HiWatch series</v>
      </c>
    </row>
    <row r="4068" spans="1:3" x14ac:dyDescent="0.25">
      <c r="A4068">
        <v>15287</v>
      </c>
      <c r="B4068">
        <v>736</v>
      </c>
      <c r="C4068" t="str">
        <f>VLOOKUP(Table_ExternalData_16[[#This Row],[ManufacturerId]],Blagovna!A:B,2,0)</f>
        <v>Hikvision HiWatch series</v>
      </c>
    </row>
    <row r="4069" spans="1:3" x14ac:dyDescent="0.25">
      <c r="A4069">
        <v>15288</v>
      </c>
      <c r="B4069">
        <v>736</v>
      </c>
      <c r="C4069" t="str">
        <f>VLOOKUP(Table_ExternalData_16[[#This Row],[ManufacturerId]],Blagovna!A:B,2,0)</f>
        <v>Hikvision HiWatch series</v>
      </c>
    </row>
    <row r="4070" spans="1:3" x14ac:dyDescent="0.25">
      <c r="A4070">
        <v>15290</v>
      </c>
      <c r="B4070">
        <v>423</v>
      </c>
      <c r="C4070" t="str">
        <f>VLOOKUP(Table_ExternalData_16[[#This Row],[ManufacturerId]],Blagovna!A:B,2,0)</f>
        <v>DO</v>
      </c>
    </row>
    <row r="4071" spans="1:3" x14ac:dyDescent="0.25">
      <c r="A4071">
        <v>15291</v>
      </c>
      <c r="B4071">
        <v>731</v>
      </c>
      <c r="C4071" t="str">
        <f>VLOOKUP(Table_ExternalData_16[[#This Row],[ManufacturerId]],Blagovna!A:B,2,0)</f>
        <v>Datech</v>
      </c>
    </row>
    <row r="4072" spans="1:3" x14ac:dyDescent="0.25">
      <c r="A4072">
        <v>15292</v>
      </c>
      <c r="B4072">
        <v>737</v>
      </c>
      <c r="C4072" t="str">
        <f>VLOOKUP(Table_ExternalData_16[[#This Row],[ManufacturerId]],Blagovna!A:B,2,0)</f>
        <v>TP-Link</v>
      </c>
    </row>
    <row r="4073" spans="1:3" x14ac:dyDescent="0.25">
      <c r="A4073">
        <v>15293</v>
      </c>
      <c r="B4073">
        <v>737</v>
      </c>
      <c r="C4073" t="str">
        <f>VLOOKUP(Table_ExternalData_16[[#This Row],[ManufacturerId]],Blagovna!A:B,2,0)</f>
        <v>TP-Link</v>
      </c>
    </row>
    <row r="4074" spans="1:3" x14ac:dyDescent="0.25">
      <c r="A4074">
        <v>12691</v>
      </c>
      <c r="B4074">
        <v>437</v>
      </c>
      <c r="C4074" t="str">
        <f>VLOOKUP(Table_ExternalData_16[[#This Row],[ManufacturerId]],Blagovna!A:B,2,0)</f>
        <v>HiLook</v>
      </c>
    </row>
    <row r="4075" spans="1:3" x14ac:dyDescent="0.25">
      <c r="A4075">
        <v>12686</v>
      </c>
      <c r="B4075">
        <v>437</v>
      </c>
      <c r="C4075" t="str">
        <f>VLOOKUP(Table_ExternalData_16[[#This Row],[ManufacturerId]],Blagovna!A:B,2,0)</f>
        <v>HiLook</v>
      </c>
    </row>
    <row r="4076" spans="1:3" x14ac:dyDescent="0.25">
      <c r="A4076">
        <v>12315</v>
      </c>
      <c r="B4076">
        <v>437</v>
      </c>
      <c r="C4076" t="str">
        <f>VLOOKUP(Table_ExternalData_16[[#This Row],[ManufacturerId]],Blagovna!A:B,2,0)</f>
        <v>HiLook</v>
      </c>
    </row>
    <row r="4077" spans="1:3" x14ac:dyDescent="0.25">
      <c r="A4077">
        <v>12694</v>
      </c>
      <c r="B4077">
        <v>437</v>
      </c>
      <c r="C4077" t="str">
        <f>VLOOKUP(Table_ExternalData_16[[#This Row],[ManufacturerId]],Blagovna!A:B,2,0)</f>
        <v>HiLook</v>
      </c>
    </row>
    <row r="4078" spans="1:3" x14ac:dyDescent="0.25">
      <c r="A4078">
        <v>13359</v>
      </c>
      <c r="B4078">
        <v>437</v>
      </c>
      <c r="C4078" t="str">
        <f>VLOOKUP(Table_ExternalData_16[[#This Row],[ManufacturerId]],Blagovna!A:B,2,0)</f>
        <v>HiLook</v>
      </c>
    </row>
    <row r="4079" spans="1:3" x14ac:dyDescent="0.25">
      <c r="A4079">
        <v>12687</v>
      </c>
      <c r="B4079">
        <v>437</v>
      </c>
      <c r="C4079" t="str">
        <f>VLOOKUP(Table_ExternalData_16[[#This Row],[ManufacturerId]],Blagovna!A:B,2,0)</f>
        <v>HiLook</v>
      </c>
    </row>
    <row r="4080" spans="1:3" x14ac:dyDescent="0.25">
      <c r="A4080">
        <v>12684</v>
      </c>
      <c r="B4080">
        <v>437</v>
      </c>
      <c r="C4080" t="str">
        <f>VLOOKUP(Table_ExternalData_16[[#This Row],[ManufacturerId]],Blagovna!A:B,2,0)</f>
        <v>HiLook</v>
      </c>
    </row>
    <row r="4081" spans="1:3" x14ac:dyDescent="0.25">
      <c r="A4081">
        <v>12314</v>
      </c>
      <c r="B4081">
        <v>437</v>
      </c>
      <c r="C4081" t="str">
        <f>VLOOKUP(Table_ExternalData_16[[#This Row],[ManufacturerId]],Blagovna!A:B,2,0)</f>
        <v>HiLook</v>
      </c>
    </row>
    <row r="4082" spans="1:3" x14ac:dyDescent="0.25">
      <c r="A4082">
        <v>10899</v>
      </c>
      <c r="B4082">
        <v>437</v>
      </c>
      <c r="C4082" t="str">
        <f>VLOOKUP(Table_ExternalData_16[[#This Row],[ManufacturerId]],Blagovna!A:B,2,0)</f>
        <v>HiLook</v>
      </c>
    </row>
    <row r="4083" spans="1:3" x14ac:dyDescent="0.25">
      <c r="A4083">
        <v>13358</v>
      </c>
      <c r="B4083">
        <v>437</v>
      </c>
      <c r="C4083" t="str">
        <f>VLOOKUP(Table_ExternalData_16[[#This Row],[ManufacturerId]],Blagovna!A:B,2,0)</f>
        <v>HiLook</v>
      </c>
    </row>
    <row r="4084" spans="1:3" x14ac:dyDescent="0.25">
      <c r="A4084">
        <v>13017</v>
      </c>
      <c r="B4084">
        <v>437</v>
      </c>
      <c r="C4084" t="str">
        <f>VLOOKUP(Table_ExternalData_16[[#This Row],[ManufacturerId]],Blagovna!A:B,2,0)</f>
        <v>HiLook</v>
      </c>
    </row>
    <row r="4085" spans="1:3" x14ac:dyDescent="0.25">
      <c r="A4085">
        <v>12313</v>
      </c>
      <c r="B4085">
        <v>437</v>
      </c>
      <c r="C4085" t="str">
        <f>VLOOKUP(Table_ExternalData_16[[#This Row],[ManufacturerId]],Blagovna!A:B,2,0)</f>
        <v>HiLook</v>
      </c>
    </row>
    <row r="4086" spans="1:3" x14ac:dyDescent="0.25">
      <c r="A4086">
        <v>10897</v>
      </c>
      <c r="B4086">
        <v>437</v>
      </c>
      <c r="C4086" t="str">
        <f>VLOOKUP(Table_ExternalData_16[[#This Row],[ManufacturerId]],Blagovna!A:B,2,0)</f>
        <v>HiLook</v>
      </c>
    </row>
    <row r="4087" spans="1:3" x14ac:dyDescent="0.25">
      <c r="A4087">
        <v>13020</v>
      </c>
      <c r="B4087">
        <v>437</v>
      </c>
      <c r="C4087" t="str">
        <f>VLOOKUP(Table_ExternalData_16[[#This Row],[ManufacturerId]],Blagovna!A:B,2,0)</f>
        <v>HiLook</v>
      </c>
    </row>
    <row r="4088" spans="1:3" x14ac:dyDescent="0.25">
      <c r="A4088">
        <v>12693</v>
      </c>
      <c r="B4088">
        <v>437</v>
      </c>
      <c r="C4088" t="str">
        <f>VLOOKUP(Table_ExternalData_16[[#This Row],[ManufacturerId]],Blagovna!A:B,2,0)</f>
        <v>HiLook</v>
      </c>
    </row>
    <row r="4089" spans="1:3" x14ac:dyDescent="0.25">
      <c r="A4089">
        <v>10898</v>
      </c>
      <c r="B4089">
        <v>437</v>
      </c>
      <c r="C4089" t="str">
        <f>VLOOKUP(Table_ExternalData_16[[#This Row],[ManufacturerId]],Blagovna!A:B,2,0)</f>
        <v>HiLook</v>
      </c>
    </row>
    <row r="4090" spans="1:3" x14ac:dyDescent="0.25">
      <c r="A4090">
        <v>12689</v>
      </c>
      <c r="B4090">
        <v>437</v>
      </c>
      <c r="C4090" t="str">
        <f>VLOOKUP(Table_ExternalData_16[[#This Row],[ManufacturerId]],Blagovna!A:B,2,0)</f>
        <v>HiLook</v>
      </c>
    </row>
    <row r="4091" spans="1:3" x14ac:dyDescent="0.25">
      <c r="A4091">
        <v>15065</v>
      </c>
      <c r="B4091">
        <v>437</v>
      </c>
      <c r="C4091" t="str">
        <f>VLOOKUP(Table_ExternalData_16[[#This Row],[ManufacturerId]],Blagovna!A:B,2,0)</f>
        <v>HiLook</v>
      </c>
    </row>
    <row r="4092" spans="1:3" x14ac:dyDescent="0.25">
      <c r="A4092">
        <v>13291</v>
      </c>
      <c r="B4092">
        <v>437</v>
      </c>
      <c r="C4092" t="str">
        <f>VLOOKUP(Table_ExternalData_16[[#This Row],[ManufacturerId]],Blagovna!A:B,2,0)</f>
        <v>HiLook</v>
      </c>
    </row>
    <row r="4093" spans="1:3" x14ac:dyDescent="0.25">
      <c r="A4093">
        <v>13490</v>
      </c>
      <c r="B4093">
        <v>437</v>
      </c>
      <c r="C4093" t="str">
        <f>VLOOKUP(Table_ExternalData_16[[#This Row],[ManufacturerId]],Blagovna!A:B,2,0)</f>
        <v>HiLook</v>
      </c>
    </row>
    <row r="4094" spans="1:3" x14ac:dyDescent="0.25">
      <c r="A4094">
        <v>13489</v>
      </c>
      <c r="B4094">
        <v>437</v>
      </c>
      <c r="C4094" t="str">
        <f>VLOOKUP(Table_ExternalData_16[[#This Row],[ManufacturerId]],Blagovna!A:B,2,0)</f>
        <v>HiLook</v>
      </c>
    </row>
    <row r="4095" spans="1:3" x14ac:dyDescent="0.25">
      <c r="A4095">
        <v>13492</v>
      </c>
      <c r="B4095">
        <v>437</v>
      </c>
      <c r="C4095" t="str">
        <f>VLOOKUP(Table_ExternalData_16[[#This Row],[ManufacturerId]],Blagovna!A:B,2,0)</f>
        <v>HiLook</v>
      </c>
    </row>
    <row r="4096" spans="1:3" x14ac:dyDescent="0.25">
      <c r="A4096">
        <v>15294</v>
      </c>
      <c r="B4096">
        <v>422</v>
      </c>
      <c r="C4096" t="str">
        <f>VLOOKUP(Table_ExternalData_16[[#This Row],[ManufacturerId]],Blagovna!A:B,2,0)</f>
        <v>Digitus</v>
      </c>
    </row>
    <row r="4097" spans="1:3" x14ac:dyDescent="0.25">
      <c r="A4097">
        <v>13493</v>
      </c>
      <c r="B4097">
        <v>437</v>
      </c>
      <c r="C4097" t="str">
        <f>VLOOKUP(Table_ExternalData_16[[#This Row],[ManufacturerId]],Blagovna!A:B,2,0)</f>
        <v>HiLook</v>
      </c>
    </row>
    <row r="4098" spans="1:3" x14ac:dyDescent="0.25">
      <c r="A4098">
        <v>15296</v>
      </c>
      <c r="B4098">
        <v>422</v>
      </c>
      <c r="C4098" t="str">
        <f>VLOOKUP(Table_ExternalData_16[[#This Row],[ManufacturerId]],Blagovna!A:B,2,0)</f>
        <v>Digitus</v>
      </c>
    </row>
    <row r="4099" spans="1:3" x14ac:dyDescent="0.25">
      <c r="A4099">
        <v>13491</v>
      </c>
      <c r="B4099">
        <v>437</v>
      </c>
      <c r="C4099" t="str">
        <f>VLOOKUP(Table_ExternalData_16[[#This Row],[ManufacturerId]],Blagovna!A:B,2,0)</f>
        <v>HiLook</v>
      </c>
    </row>
    <row r="4100" spans="1:3" x14ac:dyDescent="0.25">
      <c r="A4100">
        <v>15297</v>
      </c>
      <c r="B4100">
        <v>478</v>
      </c>
      <c r="C4100" t="str">
        <f>VLOOKUP(Table_ExternalData_16[[#This Row],[ManufacturerId]],Blagovna!A:B,2,0)</f>
        <v>Tenda</v>
      </c>
    </row>
    <row r="4101" spans="1:3" x14ac:dyDescent="0.25">
      <c r="A4101">
        <v>13019</v>
      </c>
      <c r="B4101">
        <v>437</v>
      </c>
      <c r="C4101" t="str">
        <f>VLOOKUP(Table_ExternalData_16[[#This Row],[ManufacturerId]],Blagovna!A:B,2,0)</f>
        <v>HiLook</v>
      </c>
    </row>
    <row r="4102" spans="1:3" x14ac:dyDescent="0.25">
      <c r="A4102">
        <v>12316</v>
      </c>
      <c r="B4102">
        <v>437</v>
      </c>
      <c r="C4102" t="str">
        <f>VLOOKUP(Table_ExternalData_16[[#This Row],[ManufacturerId]],Blagovna!A:B,2,0)</f>
        <v>HiLook</v>
      </c>
    </row>
    <row r="4103" spans="1:3" x14ac:dyDescent="0.25">
      <c r="A4103">
        <v>13018</v>
      </c>
      <c r="B4103">
        <v>437</v>
      </c>
      <c r="C4103" t="str">
        <f>VLOOKUP(Table_ExternalData_16[[#This Row],[ManufacturerId]],Blagovna!A:B,2,0)</f>
        <v>HiLook</v>
      </c>
    </row>
    <row r="4104" spans="1:3" x14ac:dyDescent="0.25">
      <c r="A4104">
        <v>15298</v>
      </c>
      <c r="B4104">
        <v>725</v>
      </c>
      <c r="C4104" t="str">
        <f>VLOOKUP(Table_ExternalData_16[[#This Row],[ManufacturerId]],Blagovna!A:B,2,0)</f>
        <v>Baseus</v>
      </c>
    </row>
    <row r="4105" spans="1:3" x14ac:dyDescent="0.25">
      <c r="A4105">
        <v>15299</v>
      </c>
      <c r="B4105">
        <v>725</v>
      </c>
      <c r="C4105" t="str">
        <f>VLOOKUP(Table_ExternalData_16[[#This Row],[ManufacturerId]],Blagovna!A:B,2,0)</f>
        <v>Baseus</v>
      </c>
    </row>
    <row r="4106" spans="1:3" x14ac:dyDescent="0.25">
      <c r="A4106">
        <v>15300</v>
      </c>
      <c r="B4106">
        <v>725</v>
      </c>
      <c r="C4106" t="str">
        <f>VLOOKUP(Table_ExternalData_16[[#This Row],[ManufacturerId]],Blagovna!A:B,2,0)</f>
        <v>Baseus</v>
      </c>
    </row>
    <row r="4107" spans="1:3" x14ac:dyDescent="0.25">
      <c r="A4107">
        <v>15301</v>
      </c>
      <c r="B4107">
        <v>455</v>
      </c>
      <c r="C4107" t="str">
        <f>VLOOKUP(Table_ExternalData_16[[#This Row],[ManufacturerId]],Blagovna!A:B,2,0)</f>
        <v>Mikrotik</v>
      </c>
    </row>
    <row r="4108" spans="1:3" x14ac:dyDescent="0.25">
      <c r="A4108">
        <v>15302</v>
      </c>
      <c r="B4108">
        <v>485</v>
      </c>
      <c r="C4108" t="str">
        <f>VLOOKUP(Table_ExternalData_16[[#This Row],[ManufacturerId]],Blagovna!A:B,2,0)</f>
        <v>UBIQUITI</v>
      </c>
    </row>
    <row r="4109" spans="1:3" x14ac:dyDescent="0.25">
      <c r="A4109">
        <v>15303</v>
      </c>
      <c r="B4109">
        <v>421</v>
      </c>
      <c r="C4109" t="str">
        <f>VLOOKUP(Table_ExternalData_16[[#This Row],[ManufacturerId]],Blagovna!A:B,2,0)</f>
        <v>Delock</v>
      </c>
    </row>
    <row r="4110" spans="1:3" x14ac:dyDescent="0.25">
      <c r="A4110">
        <v>15304</v>
      </c>
      <c r="B4110">
        <v>421</v>
      </c>
      <c r="C4110" t="str">
        <f>VLOOKUP(Table_ExternalData_16[[#This Row],[ManufacturerId]],Blagovna!A:B,2,0)</f>
        <v>Delock</v>
      </c>
    </row>
    <row r="4111" spans="1:3" x14ac:dyDescent="0.25">
      <c r="A4111">
        <v>15305</v>
      </c>
      <c r="B4111">
        <v>485</v>
      </c>
      <c r="C4111" t="str">
        <f>VLOOKUP(Table_ExternalData_16[[#This Row],[ManufacturerId]],Blagovna!A:B,2,0)</f>
        <v>UBIQUITI</v>
      </c>
    </row>
    <row r="4112" spans="1:3" x14ac:dyDescent="0.25">
      <c r="A4112">
        <v>15306</v>
      </c>
      <c r="B4112">
        <v>442</v>
      </c>
      <c r="C4112" t="str">
        <f>VLOOKUP(Table_ExternalData_16[[#This Row],[ManufacturerId]],Blagovna!A:B,2,0)</f>
        <v>KELine</v>
      </c>
    </row>
    <row r="4113" spans="1:3" x14ac:dyDescent="0.25">
      <c r="A4113">
        <v>15307</v>
      </c>
      <c r="B4113">
        <v>408</v>
      </c>
      <c r="C4113" t="str">
        <f>VLOOKUP(Table_ExternalData_16[[#This Row],[ManufacturerId]],Blagovna!A:B,2,0)</f>
        <v>Aten</v>
      </c>
    </row>
    <row r="4114" spans="1:3" x14ac:dyDescent="0.25">
      <c r="A4114">
        <v>15308</v>
      </c>
      <c r="B4114">
        <v>478</v>
      </c>
      <c r="C4114" t="str">
        <f>VLOOKUP(Table_ExternalData_16[[#This Row],[ManufacturerId]],Blagovna!A:B,2,0)</f>
        <v>Tenda</v>
      </c>
    </row>
    <row r="4115" spans="1:3" x14ac:dyDescent="0.25">
      <c r="A4115">
        <v>15309</v>
      </c>
      <c r="B4115">
        <v>437</v>
      </c>
      <c r="C4115" t="str">
        <f>VLOOKUP(Table_ExternalData_16[[#This Row],[ManufacturerId]],Blagovna!A:B,2,0)</f>
        <v>HiLook</v>
      </c>
    </row>
    <row r="4116" spans="1:3" x14ac:dyDescent="0.25">
      <c r="A4116">
        <v>15310</v>
      </c>
      <c r="B4116">
        <v>485</v>
      </c>
      <c r="C4116" t="str">
        <f>VLOOKUP(Table_ExternalData_16[[#This Row],[ManufacturerId]],Blagovna!A:B,2,0)</f>
        <v>UBIQUITI</v>
      </c>
    </row>
    <row r="4117" spans="1:3" x14ac:dyDescent="0.25">
      <c r="A4117">
        <v>15311</v>
      </c>
      <c r="B4117">
        <v>421</v>
      </c>
      <c r="C4117" t="str">
        <f>VLOOKUP(Table_ExternalData_16[[#This Row],[ManufacturerId]],Blagovna!A:B,2,0)</f>
        <v>Delock</v>
      </c>
    </row>
    <row r="4118" spans="1:3" x14ac:dyDescent="0.25">
      <c r="A4118">
        <v>15312</v>
      </c>
      <c r="B4118">
        <v>478</v>
      </c>
      <c r="C4118" t="str">
        <f>VLOOKUP(Table_ExternalData_16[[#This Row],[ManufacturerId]],Blagovna!A:B,2,0)</f>
        <v>Tenda</v>
      </c>
    </row>
    <row r="4119" spans="1:3" x14ac:dyDescent="0.25">
      <c r="A4119">
        <v>15313</v>
      </c>
      <c r="B4119">
        <v>478</v>
      </c>
      <c r="C4119" t="str">
        <f>VLOOKUP(Table_ExternalData_16[[#This Row],[ManufacturerId]],Blagovna!A:B,2,0)</f>
        <v>Tenda</v>
      </c>
    </row>
    <row r="4120" spans="1:3" x14ac:dyDescent="0.25">
      <c r="A4120">
        <v>15314</v>
      </c>
      <c r="B4120">
        <v>422</v>
      </c>
      <c r="C4120" t="str">
        <f>VLOOKUP(Table_ExternalData_16[[#This Row],[ManufacturerId]],Blagovna!A:B,2,0)</f>
        <v>Digitus</v>
      </c>
    </row>
    <row r="4121" spans="1:3" x14ac:dyDescent="0.25">
      <c r="A4121">
        <v>15315</v>
      </c>
      <c r="B4121">
        <v>437</v>
      </c>
      <c r="C4121" t="str">
        <f>VLOOKUP(Table_ExternalData_16[[#This Row],[ManufacturerId]],Blagovna!A:B,2,0)</f>
        <v>HiLook</v>
      </c>
    </row>
    <row r="4122" spans="1:3" x14ac:dyDescent="0.25">
      <c r="A4122">
        <v>15316</v>
      </c>
      <c r="B4122">
        <v>437</v>
      </c>
      <c r="C4122" t="str">
        <f>VLOOKUP(Table_ExternalData_16[[#This Row],[ManufacturerId]],Blagovna!A:B,2,0)</f>
        <v>HiLook</v>
      </c>
    </row>
    <row r="4123" spans="1:3" x14ac:dyDescent="0.25">
      <c r="A4123">
        <v>15319</v>
      </c>
      <c r="B4123">
        <v>437</v>
      </c>
      <c r="C4123" t="str">
        <f>VLOOKUP(Table_ExternalData_16[[#This Row],[ManufacturerId]],Blagovna!A:B,2,0)</f>
        <v>HiLook</v>
      </c>
    </row>
    <row r="4124" spans="1:3" x14ac:dyDescent="0.25">
      <c r="A4124">
        <v>15320</v>
      </c>
      <c r="B4124">
        <v>437</v>
      </c>
      <c r="C4124" t="str">
        <f>VLOOKUP(Table_ExternalData_16[[#This Row],[ManufacturerId]],Blagovna!A:B,2,0)</f>
        <v>HiLook</v>
      </c>
    </row>
    <row r="4125" spans="1:3" x14ac:dyDescent="0.25">
      <c r="A4125">
        <v>15321</v>
      </c>
      <c r="B4125">
        <v>437</v>
      </c>
      <c r="C4125" t="str">
        <f>VLOOKUP(Table_ExternalData_16[[#This Row],[ManufacturerId]],Blagovna!A:B,2,0)</f>
        <v>HiLook</v>
      </c>
    </row>
    <row r="4126" spans="1:3" x14ac:dyDescent="0.25">
      <c r="A4126">
        <v>15322</v>
      </c>
      <c r="B4126">
        <v>437</v>
      </c>
      <c r="C4126" t="str">
        <f>VLOOKUP(Table_ExternalData_16[[#This Row],[ManufacturerId]],Blagovna!A:B,2,0)</f>
        <v>HiLook</v>
      </c>
    </row>
    <row r="4127" spans="1:3" x14ac:dyDescent="0.25">
      <c r="A4127">
        <v>15323</v>
      </c>
      <c r="B4127">
        <v>408</v>
      </c>
      <c r="C4127" t="str">
        <f>VLOOKUP(Table_ExternalData_16[[#This Row],[ManufacturerId]],Blagovna!A:B,2,0)</f>
        <v>Aten</v>
      </c>
    </row>
    <row r="4128" spans="1:3" x14ac:dyDescent="0.25">
      <c r="A4128">
        <v>15324</v>
      </c>
      <c r="B4128">
        <v>421</v>
      </c>
      <c r="C4128" t="str">
        <f>VLOOKUP(Table_ExternalData_16[[#This Row],[ManufacturerId]],Blagovna!A:B,2,0)</f>
        <v>Delock</v>
      </c>
    </row>
    <row r="4129" spans="1:3" x14ac:dyDescent="0.25">
      <c r="A4129">
        <v>15325</v>
      </c>
      <c r="B4129">
        <v>421</v>
      </c>
      <c r="C4129" t="str">
        <f>VLOOKUP(Table_ExternalData_16[[#This Row],[ManufacturerId]],Blagovna!A:B,2,0)</f>
        <v>Delock</v>
      </c>
    </row>
    <row r="4130" spans="1:3" x14ac:dyDescent="0.25">
      <c r="A4130">
        <v>15326</v>
      </c>
      <c r="B4130">
        <v>476</v>
      </c>
      <c r="C4130" t="str">
        <f>VLOOKUP(Table_ExternalData_16[[#This Row],[ManufacturerId]],Blagovna!A:B,2,0)</f>
        <v>Synology</v>
      </c>
    </row>
    <row r="4131" spans="1:3" x14ac:dyDescent="0.25">
      <c r="A4131">
        <v>15327</v>
      </c>
      <c r="B4131">
        <v>476</v>
      </c>
      <c r="C4131" t="str">
        <f>VLOOKUP(Table_ExternalData_16[[#This Row],[ManufacturerId]],Blagovna!A:B,2,0)</f>
        <v>Synology</v>
      </c>
    </row>
    <row r="4132" spans="1:3" x14ac:dyDescent="0.25">
      <c r="A4132">
        <v>15328</v>
      </c>
      <c r="B4132">
        <v>421</v>
      </c>
      <c r="C4132" t="str">
        <f>VLOOKUP(Table_ExternalData_16[[#This Row],[ManufacturerId]],Blagovna!A:B,2,0)</f>
        <v>Delock</v>
      </c>
    </row>
    <row r="4133" spans="1:3" x14ac:dyDescent="0.25">
      <c r="A4133">
        <v>15329</v>
      </c>
      <c r="B4133">
        <v>421</v>
      </c>
      <c r="C4133" t="str">
        <f>VLOOKUP(Table_ExternalData_16[[#This Row],[ManufacturerId]],Blagovna!A:B,2,0)</f>
        <v>Delock</v>
      </c>
    </row>
    <row r="4134" spans="1:3" x14ac:dyDescent="0.25">
      <c r="A4134">
        <v>15330</v>
      </c>
      <c r="B4134">
        <v>421</v>
      </c>
      <c r="C4134" t="str">
        <f>VLOOKUP(Table_ExternalData_16[[#This Row],[ManufacturerId]],Blagovna!A:B,2,0)</f>
        <v>Delock</v>
      </c>
    </row>
    <row r="4135" spans="1:3" x14ac:dyDescent="0.25">
      <c r="A4135">
        <v>15331</v>
      </c>
      <c r="B4135">
        <v>449</v>
      </c>
      <c r="C4135" t="str">
        <f>VLOOKUP(Table_ExternalData_16[[#This Row],[ManufacturerId]],Blagovna!A:B,2,0)</f>
        <v>Logitech</v>
      </c>
    </row>
    <row r="4136" spans="1:3" x14ac:dyDescent="0.25">
      <c r="A4136">
        <v>15332</v>
      </c>
      <c r="B4136">
        <v>735</v>
      </c>
      <c r="C4136" t="str">
        <f>VLOOKUP(Table_ExternalData_16[[#This Row],[ManufacturerId]],Blagovna!A:B,2,0)</f>
        <v>EZVIZ</v>
      </c>
    </row>
    <row r="4137" spans="1:3" x14ac:dyDescent="0.25">
      <c r="A4137">
        <v>15333</v>
      </c>
      <c r="B4137">
        <v>735</v>
      </c>
      <c r="C4137" t="str">
        <f>VLOOKUP(Table_ExternalData_16[[#This Row],[ManufacturerId]],Blagovna!A:B,2,0)</f>
        <v>EZVIZ</v>
      </c>
    </row>
    <row r="4138" spans="1:3" x14ac:dyDescent="0.25">
      <c r="A4138">
        <v>15334</v>
      </c>
      <c r="B4138">
        <v>735</v>
      </c>
      <c r="C4138" t="str">
        <f>VLOOKUP(Table_ExternalData_16[[#This Row],[ManufacturerId]],Blagovna!A:B,2,0)</f>
        <v>EZVIZ</v>
      </c>
    </row>
    <row r="4139" spans="1:3" x14ac:dyDescent="0.25">
      <c r="A4139">
        <v>15335</v>
      </c>
      <c r="B4139">
        <v>421</v>
      </c>
      <c r="C4139" t="str">
        <f>VLOOKUP(Table_ExternalData_16[[#This Row],[ManufacturerId]],Blagovna!A:B,2,0)</f>
        <v>Delock</v>
      </c>
    </row>
    <row r="4140" spans="1:3" x14ac:dyDescent="0.25">
      <c r="A4140">
        <v>15336</v>
      </c>
      <c r="B4140">
        <v>449</v>
      </c>
      <c r="C4140" t="str">
        <f>VLOOKUP(Table_ExternalData_16[[#This Row],[ManufacturerId]],Blagovna!A:B,2,0)</f>
        <v>Logitech</v>
      </c>
    </row>
    <row r="4141" spans="1:3" x14ac:dyDescent="0.25">
      <c r="A4141">
        <v>15337</v>
      </c>
      <c r="B4141">
        <v>449</v>
      </c>
      <c r="C4141" t="str">
        <f>VLOOKUP(Table_ExternalData_16[[#This Row],[ManufacturerId]],Blagovna!A:B,2,0)</f>
        <v>Logitech</v>
      </c>
    </row>
    <row r="4142" spans="1:3" x14ac:dyDescent="0.25">
      <c r="A4142">
        <v>15339</v>
      </c>
      <c r="B4142">
        <v>422</v>
      </c>
      <c r="C4142" t="str">
        <f>VLOOKUP(Table_ExternalData_16[[#This Row],[ManufacturerId]],Blagovna!A:B,2,0)</f>
        <v>Digitus</v>
      </c>
    </row>
    <row r="4143" spans="1:3" x14ac:dyDescent="0.25">
      <c r="A4143">
        <v>15340</v>
      </c>
      <c r="B4143">
        <v>422</v>
      </c>
      <c r="C4143" t="str">
        <f>VLOOKUP(Table_ExternalData_16[[#This Row],[ManufacturerId]],Blagovna!A:B,2,0)</f>
        <v>Digitus</v>
      </c>
    </row>
    <row r="4144" spans="1:3" x14ac:dyDescent="0.25">
      <c r="A4144">
        <v>15341</v>
      </c>
      <c r="B4144">
        <v>422</v>
      </c>
      <c r="C4144" t="str">
        <f>VLOOKUP(Table_ExternalData_16[[#This Row],[ManufacturerId]],Blagovna!A:B,2,0)</f>
        <v>Digitus</v>
      </c>
    </row>
    <row r="4145" spans="1:3" x14ac:dyDescent="0.25">
      <c r="A4145">
        <v>15342</v>
      </c>
      <c r="B4145">
        <v>422</v>
      </c>
      <c r="C4145" t="str">
        <f>VLOOKUP(Table_ExternalData_16[[#This Row],[ManufacturerId]],Blagovna!A:B,2,0)</f>
        <v>Digitus</v>
      </c>
    </row>
    <row r="4146" spans="1:3" x14ac:dyDescent="0.25">
      <c r="A4146">
        <v>15343</v>
      </c>
      <c r="B4146">
        <v>422</v>
      </c>
      <c r="C4146" t="str">
        <f>VLOOKUP(Table_ExternalData_16[[#This Row],[ManufacturerId]],Blagovna!A:B,2,0)</f>
        <v>Digitus</v>
      </c>
    </row>
    <row r="4147" spans="1:3" x14ac:dyDescent="0.25">
      <c r="A4147">
        <v>15345</v>
      </c>
      <c r="B4147">
        <v>449</v>
      </c>
      <c r="C4147" t="str">
        <f>VLOOKUP(Table_ExternalData_16[[#This Row],[ManufacturerId]],Blagovna!A:B,2,0)</f>
        <v>Logitech</v>
      </c>
    </row>
    <row r="4148" spans="1:3" x14ac:dyDescent="0.25">
      <c r="A4148">
        <v>15346</v>
      </c>
      <c r="B4148">
        <v>739</v>
      </c>
      <c r="C4148" t="str">
        <f>VLOOKUP(Table_ExternalData_16[[#This Row],[ManufacturerId]],Blagovna!A:B,2,0)</f>
        <v>AOC</v>
      </c>
    </row>
    <row r="4149" spans="1:3" x14ac:dyDescent="0.25">
      <c r="A4149">
        <v>15347</v>
      </c>
      <c r="B4149">
        <v>421</v>
      </c>
      <c r="C4149" t="str">
        <f>VLOOKUP(Table_ExternalData_16[[#This Row],[ManufacturerId]],Blagovna!A:B,2,0)</f>
        <v>Delock</v>
      </c>
    </row>
    <row r="4150" spans="1:3" x14ac:dyDescent="0.25">
      <c r="A4150">
        <v>15348</v>
      </c>
      <c r="B4150">
        <v>740</v>
      </c>
      <c r="C4150" t="str">
        <f>VLOOKUP(Table_ExternalData_16[[#This Row],[ManufacturerId]],Blagovna!A:B,2,0)</f>
        <v>Phillips</v>
      </c>
    </row>
    <row r="4151" spans="1:3" x14ac:dyDescent="0.25">
      <c r="A4151">
        <v>15351</v>
      </c>
      <c r="B4151">
        <v>740</v>
      </c>
      <c r="C4151" t="str">
        <f>VLOOKUP(Table_ExternalData_16[[#This Row],[ManufacturerId]],Blagovna!A:B,2,0)</f>
        <v>Phillips</v>
      </c>
    </row>
    <row r="4152" spans="1:3" x14ac:dyDescent="0.25">
      <c r="A4152">
        <v>15353</v>
      </c>
      <c r="B4152">
        <v>710</v>
      </c>
      <c r="C4152" t="str">
        <f>VLOOKUP(Table_ExternalData_16[[#This Row],[ManufacturerId]],Blagovna!A:B,2,0)</f>
        <v>Value</v>
      </c>
    </row>
    <row r="4153" spans="1:3" x14ac:dyDescent="0.25">
      <c r="A4153">
        <v>15354</v>
      </c>
      <c r="B4153">
        <v>421</v>
      </c>
      <c r="C4153" t="str">
        <f>VLOOKUP(Table_ExternalData_16[[#This Row],[ManufacturerId]],Blagovna!A:B,2,0)</f>
        <v>Delock</v>
      </c>
    </row>
    <row r="4154" spans="1:3" x14ac:dyDescent="0.25">
      <c r="A4154">
        <v>15355</v>
      </c>
      <c r="B4154">
        <v>422</v>
      </c>
      <c r="C4154" t="str">
        <f>VLOOKUP(Table_ExternalData_16[[#This Row],[ManufacturerId]],Blagovna!A:B,2,0)</f>
        <v>Digitus</v>
      </c>
    </row>
    <row r="4155" spans="1:3" x14ac:dyDescent="0.25">
      <c r="A4155">
        <v>15356</v>
      </c>
      <c r="B4155">
        <v>421</v>
      </c>
      <c r="C4155" t="str">
        <f>VLOOKUP(Table_ExternalData_16[[#This Row],[ManufacturerId]],Blagovna!A:B,2,0)</f>
        <v>Delock</v>
      </c>
    </row>
    <row r="4156" spans="1:3" x14ac:dyDescent="0.25">
      <c r="A4156">
        <v>15357</v>
      </c>
      <c r="B4156">
        <v>478</v>
      </c>
      <c r="C4156" t="str">
        <f>VLOOKUP(Table_ExternalData_16[[#This Row],[ManufacturerId]],Blagovna!A:B,2,0)</f>
        <v>Tenda</v>
      </c>
    </row>
    <row r="4157" spans="1:3" x14ac:dyDescent="0.25">
      <c r="A4157">
        <v>15358</v>
      </c>
      <c r="B4157">
        <v>478</v>
      </c>
      <c r="C4157" t="str">
        <f>VLOOKUP(Table_ExternalData_16[[#This Row],[ManufacturerId]],Blagovna!A:B,2,0)</f>
        <v>Tenda</v>
      </c>
    </row>
    <row r="4158" spans="1:3" x14ac:dyDescent="0.25">
      <c r="A4158">
        <v>15359</v>
      </c>
      <c r="B4158">
        <v>478</v>
      </c>
      <c r="C4158" t="str">
        <f>VLOOKUP(Table_ExternalData_16[[#This Row],[ManufacturerId]],Blagovna!A:B,2,0)</f>
        <v>Tenda</v>
      </c>
    </row>
    <row r="4159" spans="1:3" x14ac:dyDescent="0.25">
      <c r="A4159">
        <v>15360</v>
      </c>
      <c r="B4159">
        <v>421</v>
      </c>
      <c r="C4159" t="str">
        <f>VLOOKUP(Table_ExternalData_16[[#This Row],[ManufacturerId]],Blagovna!A:B,2,0)</f>
        <v>Delock</v>
      </c>
    </row>
    <row r="4160" spans="1:3" x14ac:dyDescent="0.25">
      <c r="A4160">
        <v>15361</v>
      </c>
      <c r="B4160">
        <v>446</v>
      </c>
      <c r="C4160" t="str">
        <f>VLOOKUP(Table_ExternalData_16[[#This Row],[ManufacturerId]],Blagovna!A:B,2,0)</f>
        <v>Leviton</v>
      </c>
    </row>
    <row r="4161" spans="1:3" x14ac:dyDescent="0.25">
      <c r="A4161">
        <v>15362</v>
      </c>
      <c r="B4161">
        <v>740</v>
      </c>
      <c r="C4161" t="str">
        <f>VLOOKUP(Table_ExternalData_16[[#This Row],[ManufacturerId]],Blagovna!A:B,2,0)</f>
        <v>Phillips</v>
      </c>
    </row>
    <row r="4162" spans="1:3" x14ac:dyDescent="0.25">
      <c r="A4162">
        <v>15365</v>
      </c>
      <c r="B4162">
        <v>421</v>
      </c>
      <c r="C4162" t="str">
        <f>VLOOKUP(Table_ExternalData_16[[#This Row],[ManufacturerId]],Blagovna!A:B,2,0)</f>
        <v>Delock</v>
      </c>
    </row>
    <row r="4163" spans="1:3" x14ac:dyDescent="0.25">
      <c r="A4163">
        <v>15366</v>
      </c>
      <c r="B4163">
        <v>487</v>
      </c>
      <c r="C4163" t="str">
        <f>VLOOKUP(Table_ExternalData_16[[#This Row],[ManufacturerId]],Blagovna!A:B,2,0)</f>
        <v>WD</v>
      </c>
    </row>
    <row r="4164" spans="1:3" x14ac:dyDescent="0.25">
      <c r="A4164">
        <v>15367</v>
      </c>
      <c r="B4164">
        <v>421</v>
      </c>
      <c r="C4164" t="str">
        <f>VLOOKUP(Table_ExternalData_16[[#This Row],[ManufacturerId]],Blagovna!A:B,2,0)</f>
        <v>Delock</v>
      </c>
    </row>
    <row r="4165" spans="1:3" x14ac:dyDescent="0.25">
      <c r="A4165">
        <v>15368</v>
      </c>
      <c r="B4165">
        <v>421</v>
      </c>
      <c r="C4165" t="str">
        <f>VLOOKUP(Table_ExternalData_16[[#This Row],[ManufacturerId]],Blagovna!A:B,2,0)</f>
        <v>Delock</v>
      </c>
    </row>
    <row r="4166" spans="1:3" x14ac:dyDescent="0.25">
      <c r="A4166">
        <v>15369</v>
      </c>
      <c r="B4166">
        <v>488</v>
      </c>
      <c r="C4166" t="str">
        <f>VLOOKUP(Table_ExternalData_16[[#This Row],[ManufacturerId]],Blagovna!A:B,2,0)</f>
        <v>White Shark</v>
      </c>
    </row>
    <row r="4167" spans="1:3" x14ac:dyDescent="0.25">
      <c r="A4167">
        <v>15370</v>
      </c>
      <c r="B4167">
        <v>488</v>
      </c>
      <c r="C4167" t="str">
        <f>VLOOKUP(Table_ExternalData_16[[#This Row],[ManufacturerId]],Blagovna!A:B,2,0)</f>
        <v>White Shark</v>
      </c>
    </row>
    <row r="4168" spans="1:3" x14ac:dyDescent="0.25">
      <c r="A4168">
        <v>15371</v>
      </c>
      <c r="B4168">
        <v>488</v>
      </c>
      <c r="C4168" t="str">
        <f>VLOOKUP(Table_ExternalData_16[[#This Row],[ManufacturerId]],Blagovna!A:B,2,0)</f>
        <v>White Shark</v>
      </c>
    </row>
    <row r="4169" spans="1:3" x14ac:dyDescent="0.25">
      <c r="A4169">
        <v>15372</v>
      </c>
      <c r="B4169">
        <v>488</v>
      </c>
      <c r="C4169" t="str">
        <f>VLOOKUP(Table_ExternalData_16[[#This Row],[ManufacturerId]],Blagovna!A:B,2,0)</f>
        <v>White Shark</v>
      </c>
    </row>
    <row r="4170" spans="1:3" x14ac:dyDescent="0.25">
      <c r="A4170">
        <v>15373</v>
      </c>
      <c r="B4170">
        <v>488</v>
      </c>
      <c r="C4170" t="str">
        <f>VLOOKUP(Table_ExternalData_16[[#This Row],[ManufacturerId]],Blagovna!A:B,2,0)</f>
        <v>White Shark</v>
      </c>
    </row>
    <row r="4171" spans="1:3" x14ac:dyDescent="0.25">
      <c r="A4171">
        <v>15374</v>
      </c>
      <c r="B4171">
        <v>488</v>
      </c>
      <c r="C4171" t="str">
        <f>VLOOKUP(Table_ExternalData_16[[#This Row],[ManufacturerId]],Blagovna!A:B,2,0)</f>
        <v>White Shark</v>
      </c>
    </row>
    <row r="4172" spans="1:3" x14ac:dyDescent="0.25">
      <c r="A4172">
        <v>15375</v>
      </c>
      <c r="B4172">
        <v>488</v>
      </c>
      <c r="C4172" t="str">
        <f>VLOOKUP(Table_ExternalData_16[[#This Row],[ManufacturerId]],Blagovna!A:B,2,0)</f>
        <v>White Shark</v>
      </c>
    </row>
    <row r="4173" spans="1:3" x14ac:dyDescent="0.25">
      <c r="A4173">
        <v>15376</v>
      </c>
      <c r="B4173">
        <v>488</v>
      </c>
      <c r="C4173" t="str">
        <f>VLOOKUP(Table_ExternalData_16[[#This Row],[ManufacturerId]],Blagovna!A:B,2,0)</f>
        <v>White Shark</v>
      </c>
    </row>
    <row r="4174" spans="1:3" x14ac:dyDescent="0.25">
      <c r="A4174">
        <v>15377</v>
      </c>
      <c r="B4174">
        <v>488</v>
      </c>
      <c r="C4174" t="str">
        <f>VLOOKUP(Table_ExternalData_16[[#This Row],[ManufacturerId]],Blagovna!A:B,2,0)</f>
        <v>White Shark</v>
      </c>
    </row>
    <row r="4175" spans="1:3" x14ac:dyDescent="0.25">
      <c r="A4175">
        <v>15378</v>
      </c>
      <c r="B4175">
        <v>488</v>
      </c>
      <c r="C4175" t="str">
        <f>VLOOKUP(Table_ExternalData_16[[#This Row],[ManufacturerId]],Blagovna!A:B,2,0)</f>
        <v>White Shark</v>
      </c>
    </row>
    <row r="4176" spans="1:3" x14ac:dyDescent="0.25">
      <c r="A4176">
        <v>15379</v>
      </c>
      <c r="B4176">
        <v>488</v>
      </c>
      <c r="C4176" t="str">
        <f>VLOOKUP(Table_ExternalData_16[[#This Row],[ManufacturerId]],Blagovna!A:B,2,0)</f>
        <v>White Shark</v>
      </c>
    </row>
    <row r="4177" spans="1:3" x14ac:dyDescent="0.25">
      <c r="A4177">
        <v>15380</v>
      </c>
      <c r="B4177">
        <v>488</v>
      </c>
      <c r="C4177" t="str">
        <f>VLOOKUP(Table_ExternalData_16[[#This Row],[ManufacturerId]],Blagovna!A:B,2,0)</f>
        <v>White Shark</v>
      </c>
    </row>
    <row r="4178" spans="1:3" x14ac:dyDescent="0.25">
      <c r="A4178">
        <v>15381</v>
      </c>
      <c r="B4178">
        <v>488</v>
      </c>
      <c r="C4178" t="str">
        <f>VLOOKUP(Table_ExternalData_16[[#This Row],[ManufacturerId]],Blagovna!A:B,2,0)</f>
        <v>White Shark</v>
      </c>
    </row>
    <row r="4179" spans="1:3" x14ac:dyDescent="0.25">
      <c r="A4179">
        <v>15382</v>
      </c>
      <c r="B4179">
        <v>488</v>
      </c>
      <c r="C4179" t="str">
        <f>VLOOKUP(Table_ExternalData_16[[#This Row],[ManufacturerId]],Blagovna!A:B,2,0)</f>
        <v>White Shark</v>
      </c>
    </row>
    <row r="4180" spans="1:3" x14ac:dyDescent="0.25">
      <c r="A4180">
        <v>15383</v>
      </c>
      <c r="B4180">
        <v>488</v>
      </c>
      <c r="C4180" t="str">
        <f>VLOOKUP(Table_ExternalData_16[[#This Row],[ManufacturerId]],Blagovna!A:B,2,0)</f>
        <v>White Shark</v>
      </c>
    </row>
    <row r="4181" spans="1:3" x14ac:dyDescent="0.25">
      <c r="A4181">
        <v>15384</v>
      </c>
      <c r="B4181">
        <v>488</v>
      </c>
      <c r="C4181" t="str">
        <f>VLOOKUP(Table_ExternalData_16[[#This Row],[ManufacturerId]],Blagovna!A:B,2,0)</f>
        <v>White Shark</v>
      </c>
    </row>
    <row r="4182" spans="1:3" x14ac:dyDescent="0.25">
      <c r="A4182">
        <v>15385</v>
      </c>
      <c r="B4182">
        <v>488</v>
      </c>
      <c r="C4182" t="str">
        <f>VLOOKUP(Table_ExternalData_16[[#This Row],[ManufacturerId]],Blagovna!A:B,2,0)</f>
        <v>White Shark</v>
      </c>
    </row>
    <row r="4183" spans="1:3" x14ac:dyDescent="0.25">
      <c r="A4183">
        <v>15386</v>
      </c>
      <c r="B4183">
        <v>488</v>
      </c>
      <c r="C4183" t="str">
        <f>VLOOKUP(Table_ExternalData_16[[#This Row],[ManufacturerId]],Blagovna!A:B,2,0)</f>
        <v>White Shark</v>
      </c>
    </row>
    <row r="4184" spans="1:3" x14ac:dyDescent="0.25">
      <c r="A4184">
        <v>15387</v>
      </c>
      <c r="B4184">
        <v>488</v>
      </c>
      <c r="C4184" t="str">
        <f>VLOOKUP(Table_ExternalData_16[[#This Row],[ManufacturerId]],Blagovna!A:B,2,0)</f>
        <v>White Shark</v>
      </c>
    </row>
    <row r="4185" spans="1:3" x14ac:dyDescent="0.25">
      <c r="A4185">
        <v>15388</v>
      </c>
      <c r="B4185">
        <v>488</v>
      </c>
      <c r="C4185" t="str">
        <f>VLOOKUP(Table_ExternalData_16[[#This Row],[ManufacturerId]],Blagovna!A:B,2,0)</f>
        <v>White Shark</v>
      </c>
    </row>
    <row r="4186" spans="1:3" x14ac:dyDescent="0.25">
      <c r="A4186">
        <v>15389</v>
      </c>
      <c r="B4186">
        <v>488</v>
      </c>
      <c r="C4186" t="str">
        <f>VLOOKUP(Table_ExternalData_16[[#This Row],[ManufacturerId]],Blagovna!A:B,2,0)</f>
        <v>White Shark</v>
      </c>
    </row>
    <row r="4187" spans="1:3" x14ac:dyDescent="0.25">
      <c r="A4187">
        <v>15390</v>
      </c>
      <c r="B4187">
        <v>449</v>
      </c>
      <c r="C4187" t="str">
        <f>VLOOKUP(Table_ExternalData_16[[#This Row],[ManufacturerId]],Blagovna!A:B,2,0)</f>
        <v>Logitech</v>
      </c>
    </row>
    <row r="4188" spans="1:3" x14ac:dyDescent="0.25">
      <c r="A4188">
        <v>15391</v>
      </c>
      <c r="B4188">
        <v>421</v>
      </c>
      <c r="C4188" t="str">
        <f>VLOOKUP(Table_ExternalData_16[[#This Row],[ManufacturerId]],Blagovna!A:B,2,0)</f>
        <v>Delock</v>
      </c>
    </row>
    <row r="4189" spans="1:3" x14ac:dyDescent="0.25">
      <c r="A4189">
        <v>15392</v>
      </c>
      <c r="B4189">
        <v>421</v>
      </c>
      <c r="C4189" t="str">
        <f>VLOOKUP(Table_ExternalData_16[[#This Row],[ManufacturerId]],Blagovna!A:B,2,0)</f>
        <v>Delock</v>
      </c>
    </row>
    <row r="4190" spans="1:3" x14ac:dyDescent="0.25">
      <c r="A4190">
        <v>15393</v>
      </c>
      <c r="B4190">
        <v>710</v>
      </c>
      <c r="C4190" t="str">
        <f>VLOOKUP(Table_ExternalData_16[[#This Row],[ManufacturerId]],Blagovna!A:B,2,0)</f>
        <v>Value</v>
      </c>
    </row>
    <row r="4191" spans="1:3" x14ac:dyDescent="0.25">
      <c r="A4191">
        <v>15394</v>
      </c>
      <c r="B4191">
        <v>478</v>
      </c>
      <c r="C4191" t="str">
        <f>VLOOKUP(Table_ExternalData_16[[#This Row],[ManufacturerId]],Blagovna!A:B,2,0)</f>
        <v>Tenda</v>
      </c>
    </row>
    <row r="4192" spans="1:3" x14ac:dyDescent="0.25">
      <c r="A4192">
        <v>15395</v>
      </c>
      <c r="B4192">
        <v>409</v>
      </c>
      <c r="C4192" t="str">
        <f>VLOOKUP(Table_ExternalData_16[[#This Row],[ManufacturerId]],Blagovna!A:B,2,0)</f>
        <v>Bachmann</v>
      </c>
    </row>
    <row r="4193" spans="1:3" x14ac:dyDescent="0.25">
      <c r="A4193">
        <v>15396</v>
      </c>
      <c r="B4193">
        <v>409</v>
      </c>
      <c r="C4193" t="str">
        <f>VLOOKUP(Table_ExternalData_16[[#This Row],[ManufacturerId]],Blagovna!A:B,2,0)</f>
        <v>Bachmann</v>
      </c>
    </row>
    <row r="4194" spans="1:3" x14ac:dyDescent="0.25">
      <c r="A4194">
        <v>15397</v>
      </c>
      <c r="B4194">
        <v>476</v>
      </c>
      <c r="C4194" t="str">
        <f>VLOOKUP(Table_ExternalData_16[[#This Row],[ManufacturerId]],Blagovna!A:B,2,0)</f>
        <v>Synology</v>
      </c>
    </row>
    <row r="4195" spans="1:3" x14ac:dyDescent="0.25">
      <c r="A4195">
        <v>15398</v>
      </c>
      <c r="B4195">
        <v>422</v>
      </c>
      <c r="C4195" t="str">
        <f>VLOOKUP(Table_ExternalData_16[[#This Row],[ManufacturerId]],Blagovna!A:B,2,0)</f>
        <v>Digitus</v>
      </c>
    </row>
    <row r="4196" spans="1:3" x14ac:dyDescent="0.25">
      <c r="A4196">
        <v>15399</v>
      </c>
      <c r="B4196">
        <v>455</v>
      </c>
      <c r="C4196" t="str">
        <f>VLOOKUP(Table_ExternalData_16[[#This Row],[ManufacturerId]],Blagovna!A:B,2,0)</f>
        <v>Mikrotik</v>
      </c>
    </row>
    <row r="4197" spans="1:3" x14ac:dyDescent="0.25">
      <c r="A4197">
        <v>15400</v>
      </c>
      <c r="B4197">
        <v>455</v>
      </c>
      <c r="C4197" t="str">
        <f>VLOOKUP(Table_ExternalData_16[[#This Row],[ManufacturerId]],Blagovna!A:B,2,0)</f>
        <v>Mikrotik</v>
      </c>
    </row>
    <row r="4198" spans="1:3" x14ac:dyDescent="0.25">
      <c r="A4198">
        <v>15401</v>
      </c>
      <c r="B4198">
        <v>485</v>
      </c>
      <c r="C4198" t="str">
        <f>VLOOKUP(Table_ExternalData_16[[#This Row],[ManufacturerId]],Blagovna!A:B,2,0)</f>
        <v>UBIQUITI</v>
      </c>
    </row>
    <row r="4199" spans="1:3" x14ac:dyDescent="0.25">
      <c r="A4199">
        <v>15402</v>
      </c>
      <c r="B4199">
        <v>485</v>
      </c>
      <c r="C4199" t="str">
        <f>VLOOKUP(Table_ExternalData_16[[#This Row],[ManufacturerId]],Blagovna!A:B,2,0)</f>
        <v>UBIQUITI</v>
      </c>
    </row>
    <row r="4200" spans="1:3" x14ac:dyDescent="0.25">
      <c r="A4200">
        <v>15403</v>
      </c>
      <c r="B4200">
        <v>433</v>
      </c>
      <c r="C4200" t="str">
        <f>VLOOKUP(Table_ExternalData_16[[#This Row],[ManufacturerId]],Blagovna!A:B,2,0)</f>
        <v>GP</v>
      </c>
    </row>
    <row r="4201" spans="1:3" x14ac:dyDescent="0.25">
      <c r="A4201">
        <v>15404</v>
      </c>
      <c r="B4201">
        <v>421</v>
      </c>
      <c r="C4201" t="str">
        <f>VLOOKUP(Table_ExternalData_16[[#This Row],[ManufacturerId]],Blagovna!A:B,2,0)</f>
        <v>Delock</v>
      </c>
    </row>
    <row r="4202" spans="1:3" x14ac:dyDescent="0.25">
      <c r="A4202">
        <v>15405</v>
      </c>
      <c r="B4202">
        <v>735</v>
      </c>
      <c r="C4202" t="str">
        <f>VLOOKUP(Table_ExternalData_16[[#This Row],[ManufacturerId]],Blagovna!A:B,2,0)</f>
        <v>EZVIZ</v>
      </c>
    </row>
    <row r="4203" spans="1:3" x14ac:dyDescent="0.25">
      <c r="A4203">
        <v>15406</v>
      </c>
      <c r="B4203">
        <v>422</v>
      </c>
      <c r="C4203" t="str">
        <f>VLOOKUP(Table_ExternalData_16[[#This Row],[ManufacturerId]],Blagovna!A:B,2,0)</f>
        <v>Digitus</v>
      </c>
    </row>
    <row r="4204" spans="1:3" x14ac:dyDescent="0.25">
      <c r="A4204">
        <v>15407</v>
      </c>
      <c r="B4204">
        <v>422</v>
      </c>
      <c r="C4204" t="str">
        <f>VLOOKUP(Table_ExternalData_16[[#This Row],[ManufacturerId]],Blagovna!A:B,2,0)</f>
        <v>Digitus</v>
      </c>
    </row>
    <row r="4205" spans="1:3" x14ac:dyDescent="0.25">
      <c r="A4205">
        <v>15408</v>
      </c>
      <c r="B4205">
        <v>408</v>
      </c>
      <c r="C4205" t="str">
        <f>VLOOKUP(Table_ExternalData_16[[#This Row],[ManufacturerId]],Blagovna!A:B,2,0)</f>
        <v>Aten</v>
      </c>
    </row>
    <row r="4206" spans="1:3" x14ac:dyDescent="0.25">
      <c r="A4206">
        <v>15410</v>
      </c>
      <c r="B4206">
        <v>421</v>
      </c>
      <c r="C4206" t="str">
        <f>VLOOKUP(Table_ExternalData_16[[#This Row],[ManufacturerId]],Blagovna!A:B,2,0)</f>
        <v>Delock</v>
      </c>
    </row>
    <row r="4207" spans="1:3" x14ac:dyDescent="0.25">
      <c r="A4207">
        <v>15411</v>
      </c>
      <c r="B4207">
        <v>422</v>
      </c>
      <c r="C4207" t="str">
        <f>VLOOKUP(Table_ExternalData_16[[#This Row],[ManufacturerId]],Blagovna!A:B,2,0)</f>
        <v>Digitus</v>
      </c>
    </row>
    <row r="4208" spans="1:3" x14ac:dyDescent="0.25">
      <c r="A4208">
        <v>15412</v>
      </c>
      <c r="B4208">
        <v>487</v>
      </c>
      <c r="C4208" t="str">
        <f>VLOOKUP(Table_ExternalData_16[[#This Row],[ManufacturerId]],Blagovna!A:B,2,0)</f>
        <v>WD</v>
      </c>
    </row>
    <row r="4209" spans="1:3" x14ac:dyDescent="0.25">
      <c r="A4209">
        <v>15413</v>
      </c>
      <c r="B4209">
        <v>487</v>
      </c>
      <c r="C4209" t="str">
        <f>VLOOKUP(Table_ExternalData_16[[#This Row],[ManufacturerId]],Blagovna!A:B,2,0)</f>
        <v>WD</v>
      </c>
    </row>
    <row r="4210" spans="1:3" x14ac:dyDescent="0.25">
      <c r="A4210">
        <v>15414</v>
      </c>
      <c r="B4210">
        <v>446</v>
      </c>
      <c r="C4210" t="str">
        <f>VLOOKUP(Table_ExternalData_16[[#This Row],[ManufacturerId]],Blagovna!A:B,2,0)</f>
        <v>Leviton</v>
      </c>
    </row>
    <row r="4211" spans="1:3" x14ac:dyDescent="0.25">
      <c r="A4211">
        <v>15415</v>
      </c>
      <c r="B4211">
        <v>408</v>
      </c>
      <c r="C4211" t="str">
        <f>VLOOKUP(Table_ExternalData_16[[#This Row],[ManufacturerId]],Blagovna!A:B,2,0)</f>
        <v>Aten</v>
      </c>
    </row>
    <row r="4212" spans="1:3" x14ac:dyDescent="0.25">
      <c r="A4212">
        <v>15416</v>
      </c>
      <c r="B4212">
        <v>485</v>
      </c>
      <c r="C4212" t="str">
        <f>VLOOKUP(Table_ExternalData_16[[#This Row],[ManufacturerId]],Blagovna!A:B,2,0)</f>
        <v>UBIQUITI</v>
      </c>
    </row>
    <row r="4213" spans="1:3" x14ac:dyDescent="0.25">
      <c r="A4213">
        <v>15417</v>
      </c>
      <c r="B4213">
        <v>485</v>
      </c>
      <c r="C4213" t="str">
        <f>VLOOKUP(Table_ExternalData_16[[#This Row],[ManufacturerId]],Blagovna!A:B,2,0)</f>
        <v>UBIQUITI</v>
      </c>
    </row>
    <row r="4214" spans="1:3" x14ac:dyDescent="0.25">
      <c r="A4214">
        <v>15418</v>
      </c>
      <c r="B4214">
        <v>725</v>
      </c>
      <c r="C4214" t="str">
        <f>VLOOKUP(Table_ExternalData_16[[#This Row],[ManufacturerId]],Blagovna!A:B,2,0)</f>
        <v>Baseus</v>
      </c>
    </row>
    <row r="4215" spans="1:3" x14ac:dyDescent="0.25">
      <c r="A4215">
        <v>15419</v>
      </c>
      <c r="B4215">
        <v>725</v>
      </c>
      <c r="C4215" t="str">
        <f>VLOOKUP(Table_ExternalData_16[[#This Row],[ManufacturerId]],Blagovna!A:B,2,0)</f>
        <v>Baseus</v>
      </c>
    </row>
    <row r="4216" spans="1:3" x14ac:dyDescent="0.25">
      <c r="A4216">
        <v>15421</v>
      </c>
      <c r="B4216">
        <v>725</v>
      </c>
      <c r="C4216" t="str">
        <f>VLOOKUP(Table_ExternalData_16[[#This Row],[ManufacturerId]],Blagovna!A:B,2,0)</f>
        <v>Baseus</v>
      </c>
    </row>
    <row r="4217" spans="1:3" x14ac:dyDescent="0.25">
      <c r="A4217">
        <v>15422</v>
      </c>
      <c r="B4217">
        <v>725</v>
      </c>
      <c r="C4217" t="str">
        <f>VLOOKUP(Table_ExternalData_16[[#This Row],[ManufacturerId]],Blagovna!A:B,2,0)</f>
        <v>Baseus</v>
      </c>
    </row>
    <row r="4218" spans="1:3" x14ac:dyDescent="0.25">
      <c r="A4218">
        <v>15423</v>
      </c>
      <c r="B4218">
        <v>421</v>
      </c>
      <c r="C4218" t="str">
        <f>VLOOKUP(Table_ExternalData_16[[#This Row],[ManufacturerId]],Blagovna!A:B,2,0)</f>
        <v>Delock</v>
      </c>
    </row>
    <row r="4219" spans="1:3" x14ac:dyDescent="0.25">
      <c r="A4219">
        <v>15424</v>
      </c>
      <c r="B4219">
        <v>409</v>
      </c>
      <c r="C4219" t="str">
        <f>VLOOKUP(Table_ExternalData_16[[#This Row],[ManufacturerId]],Blagovna!A:B,2,0)</f>
        <v>Bachmann</v>
      </c>
    </row>
    <row r="4220" spans="1:3" x14ac:dyDescent="0.25">
      <c r="A4220">
        <v>15425</v>
      </c>
      <c r="B4220">
        <v>455</v>
      </c>
      <c r="C4220" t="str">
        <f>VLOOKUP(Table_ExternalData_16[[#This Row],[ManufacturerId]],Blagovna!A:B,2,0)</f>
        <v>Mikrotik</v>
      </c>
    </row>
    <row r="4221" spans="1:3" x14ac:dyDescent="0.25">
      <c r="A4221">
        <v>15426</v>
      </c>
      <c r="B4221">
        <v>422</v>
      </c>
      <c r="C4221" t="str">
        <f>VLOOKUP(Table_ExternalData_16[[#This Row],[ManufacturerId]],Blagovna!A:B,2,0)</f>
        <v>Digitus</v>
      </c>
    </row>
    <row r="4222" spans="1:3" x14ac:dyDescent="0.25">
      <c r="A4222">
        <v>15427</v>
      </c>
      <c r="B4222">
        <v>422</v>
      </c>
      <c r="C4222" t="str">
        <f>VLOOKUP(Table_ExternalData_16[[#This Row],[ManufacturerId]],Blagovna!A:B,2,0)</f>
        <v>Digitus</v>
      </c>
    </row>
    <row r="4223" spans="1:3" x14ac:dyDescent="0.25">
      <c r="A4223">
        <v>15428</v>
      </c>
      <c r="B4223">
        <v>422</v>
      </c>
      <c r="C4223" t="str">
        <f>VLOOKUP(Table_ExternalData_16[[#This Row],[ManufacturerId]],Blagovna!A:B,2,0)</f>
        <v>Digitus</v>
      </c>
    </row>
    <row r="4224" spans="1:3" x14ac:dyDescent="0.25">
      <c r="A4224">
        <v>15429</v>
      </c>
      <c r="B4224">
        <v>422</v>
      </c>
      <c r="C4224" t="str">
        <f>VLOOKUP(Table_ExternalData_16[[#This Row],[ManufacturerId]],Blagovna!A:B,2,0)</f>
        <v>Digitus</v>
      </c>
    </row>
    <row r="4225" spans="1:3" x14ac:dyDescent="0.25">
      <c r="A4225">
        <v>15430</v>
      </c>
      <c r="B4225">
        <v>422</v>
      </c>
      <c r="C4225" t="str">
        <f>VLOOKUP(Table_ExternalData_16[[#This Row],[ManufacturerId]],Blagovna!A:B,2,0)</f>
        <v>Digitus</v>
      </c>
    </row>
    <row r="4226" spans="1:3" x14ac:dyDescent="0.25">
      <c r="A4226">
        <v>15431</v>
      </c>
      <c r="B4226">
        <v>725</v>
      </c>
      <c r="C4226" t="str">
        <f>VLOOKUP(Table_ExternalData_16[[#This Row],[ManufacturerId]],Blagovna!A:B,2,0)</f>
        <v>Baseus</v>
      </c>
    </row>
    <row r="4227" spans="1:3" x14ac:dyDescent="0.25">
      <c r="A4227">
        <v>15432</v>
      </c>
      <c r="B4227">
        <v>725</v>
      </c>
      <c r="C4227" t="str">
        <f>VLOOKUP(Table_ExternalData_16[[#This Row],[ManufacturerId]],Blagovna!A:B,2,0)</f>
        <v>Baseus</v>
      </c>
    </row>
    <row r="4228" spans="1:3" x14ac:dyDescent="0.25">
      <c r="A4228">
        <v>15433</v>
      </c>
      <c r="B4228">
        <v>725</v>
      </c>
      <c r="C4228" t="str">
        <f>VLOOKUP(Table_ExternalData_16[[#This Row],[ManufacturerId]],Blagovna!A:B,2,0)</f>
        <v>Baseus</v>
      </c>
    </row>
    <row r="4229" spans="1:3" x14ac:dyDescent="0.25">
      <c r="A4229">
        <v>15436</v>
      </c>
      <c r="B4229">
        <v>455</v>
      </c>
      <c r="C4229" t="str">
        <f>VLOOKUP(Table_ExternalData_16[[#This Row],[ManufacturerId]],Blagovna!A:B,2,0)</f>
        <v>Mikrotik</v>
      </c>
    </row>
    <row r="4230" spans="1:3" x14ac:dyDescent="0.25">
      <c r="A4230">
        <v>15437</v>
      </c>
      <c r="B4230">
        <v>422</v>
      </c>
      <c r="C4230" t="str">
        <f>VLOOKUP(Table_ExternalData_16[[#This Row],[ManufacturerId]],Blagovna!A:B,2,0)</f>
        <v>Digitus</v>
      </c>
    </row>
    <row r="4231" spans="1:3" x14ac:dyDescent="0.25">
      <c r="A4231">
        <v>15438</v>
      </c>
      <c r="B4231">
        <v>422</v>
      </c>
      <c r="C4231" t="str">
        <f>VLOOKUP(Table_ExternalData_16[[#This Row],[ManufacturerId]],Blagovna!A:B,2,0)</f>
        <v>Digitus</v>
      </c>
    </row>
    <row r="4232" spans="1:3" x14ac:dyDescent="0.25">
      <c r="A4232">
        <v>15439</v>
      </c>
      <c r="B4232">
        <v>422</v>
      </c>
      <c r="C4232" t="str">
        <f>VLOOKUP(Table_ExternalData_16[[#This Row],[ManufacturerId]],Blagovna!A:B,2,0)</f>
        <v>Digitus</v>
      </c>
    </row>
    <row r="4233" spans="1:3" x14ac:dyDescent="0.25">
      <c r="A4233">
        <v>15440</v>
      </c>
      <c r="B4233">
        <v>422</v>
      </c>
      <c r="C4233" t="str">
        <f>VLOOKUP(Table_ExternalData_16[[#This Row],[ManufacturerId]],Blagovna!A:B,2,0)</f>
        <v>Digitus</v>
      </c>
    </row>
    <row r="4234" spans="1:3" x14ac:dyDescent="0.25">
      <c r="A4234">
        <v>15441</v>
      </c>
      <c r="B4234">
        <v>422</v>
      </c>
      <c r="C4234" t="str">
        <f>VLOOKUP(Table_ExternalData_16[[#This Row],[ManufacturerId]],Blagovna!A:B,2,0)</f>
        <v>Digitus</v>
      </c>
    </row>
    <row r="4235" spans="1:3" x14ac:dyDescent="0.25">
      <c r="A4235">
        <v>15442</v>
      </c>
      <c r="B4235">
        <v>422</v>
      </c>
      <c r="C4235" t="str">
        <f>VLOOKUP(Table_ExternalData_16[[#This Row],[ManufacturerId]],Blagovna!A:B,2,0)</f>
        <v>Digitus</v>
      </c>
    </row>
    <row r="4236" spans="1:3" x14ac:dyDescent="0.25">
      <c r="A4236">
        <v>15443</v>
      </c>
      <c r="B4236">
        <v>422</v>
      </c>
      <c r="C4236" t="str">
        <f>VLOOKUP(Table_ExternalData_16[[#This Row],[ManufacturerId]],Blagovna!A:B,2,0)</f>
        <v>Digitus</v>
      </c>
    </row>
    <row r="4237" spans="1:3" x14ac:dyDescent="0.25">
      <c r="A4237">
        <v>15444</v>
      </c>
      <c r="B4237">
        <v>422</v>
      </c>
      <c r="C4237" t="str">
        <f>VLOOKUP(Table_ExternalData_16[[#This Row],[ManufacturerId]],Blagovna!A:B,2,0)</f>
        <v>Digitus</v>
      </c>
    </row>
    <row r="4238" spans="1:3" x14ac:dyDescent="0.25">
      <c r="A4238">
        <v>15445</v>
      </c>
      <c r="B4238">
        <v>422</v>
      </c>
      <c r="C4238" t="str">
        <f>VLOOKUP(Table_ExternalData_16[[#This Row],[ManufacturerId]],Blagovna!A:B,2,0)</f>
        <v>Digitus</v>
      </c>
    </row>
    <row r="4239" spans="1:3" x14ac:dyDescent="0.25">
      <c r="A4239">
        <v>15446</v>
      </c>
      <c r="B4239">
        <v>409</v>
      </c>
      <c r="C4239" t="str">
        <f>VLOOKUP(Table_ExternalData_16[[#This Row],[ManufacturerId]],Blagovna!A:B,2,0)</f>
        <v>Bachmann</v>
      </c>
    </row>
    <row r="4240" spans="1:3" x14ac:dyDescent="0.25">
      <c r="A4240">
        <v>15447</v>
      </c>
      <c r="B4240">
        <v>409</v>
      </c>
      <c r="C4240" t="str">
        <f>VLOOKUP(Table_ExternalData_16[[#This Row],[ManufacturerId]],Blagovna!A:B,2,0)</f>
        <v>Bachmann</v>
      </c>
    </row>
    <row r="4241" spans="1:3" x14ac:dyDescent="0.25">
      <c r="A4241">
        <v>15448</v>
      </c>
      <c r="B4241">
        <v>437</v>
      </c>
      <c r="C4241" t="str">
        <f>VLOOKUP(Table_ExternalData_16[[#This Row],[ManufacturerId]],Blagovna!A:B,2,0)</f>
        <v>HiLook</v>
      </c>
    </row>
    <row r="4242" spans="1:3" x14ac:dyDescent="0.25">
      <c r="A4242">
        <v>15449</v>
      </c>
      <c r="B4242">
        <v>422</v>
      </c>
      <c r="C4242" t="str">
        <f>VLOOKUP(Table_ExternalData_16[[#This Row],[ManufacturerId]],Blagovna!A:B,2,0)</f>
        <v>Digitus</v>
      </c>
    </row>
    <row r="4243" spans="1:3" x14ac:dyDescent="0.25">
      <c r="A4243">
        <v>15450</v>
      </c>
      <c r="B4243">
        <v>421</v>
      </c>
      <c r="C4243" t="str">
        <f>VLOOKUP(Table_ExternalData_16[[#This Row],[ManufacturerId]],Blagovna!A:B,2,0)</f>
        <v>Delock</v>
      </c>
    </row>
    <row r="4244" spans="1:3" x14ac:dyDescent="0.25">
      <c r="A4244">
        <v>15451</v>
      </c>
      <c r="B4244">
        <v>409</v>
      </c>
      <c r="C4244" t="str">
        <f>VLOOKUP(Table_ExternalData_16[[#This Row],[ManufacturerId]],Blagovna!A:B,2,0)</f>
        <v>Bachmann</v>
      </c>
    </row>
    <row r="4245" spans="1:3" x14ac:dyDescent="0.25">
      <c r="A4245">
        <v>15452</v>
      </c>
      <c r="B4245">
        <v>409</v>
      </c>
      <c r="C4245" t="str">
        <f>VLOOKUP(Table_ExternalData_16[[#This Row],[ManufacturerId]],Blagovna!A:B,2,0)</f>
        <v>Bachmann</v>
      </c>
    </row>
    <row r="4246" spans="1:3" x14ac:dyDescent="0.25">
      <c r="A4246">
        <v>15453</v>
      </c>
      <c r="B4246">
        <v>725</v>
      </c>
      <c r="C4246" t="str">
        <f>VLOOKUP(Table_ExternalData_16[[#This Row],[ManufacturerId]],Blagovna!A:B,2,0)</f>
        <v>Baseus</v>
      </c>
    </row>
    <row r="4247" spans="1:3" x14ac:dyDescent="0.25">
      <c r="A4247">
        <v>15454</v>
      </c>
      <c r="B4247">
        <v>725</v>
      </c>
      <c r="C4247" t="str">
        <f>VLOOKUP(Table_ExternalData_16[[#This Row],[ManufacturerId]],Blagovna!A:B,2,0)</f>
        <v>Baseus</v>
      </c>
    </row>
    <row r="4248" spans="1:3" x14ac:dyDescent="0.25">
      <c r="A4248">
        <v>15455</v>
      </c>
      <c r="B4248">
        <v>725</v>
      </c>
      <c r="C4248" t="str">
        <f>VLOOKUP(Table_ExternalData_16[[#This Row],[ManufacturerId]],Blagovna!A:B,2,0)</f>
        <v>Baseus</v>
      </c>
    </row>
    <row r="4249" spans="1:3" x14ac:dyDescent="0.25">
      <c r="A4249">
        <v>15456</v>
      </c>
      <c r="B4249">
        <v>725</v>
      </c>
      <c r="C4249" t="str">
        <f>VLOOKUP(Table_ExternalData_16[[#This Row],[ManufacturerId]],Blagovna!A:B,2,0)</f>
        <v>Baseus</v>
      </c>
    </row>
    <row r="4250" spans="1:3" x14ac:dyDescent="0.25">
      <c r="A4250">
        <v>15457</v>
      </c>
      <c r="B4250">
        <v>725</v>
      </c>
      <c r="C4250" t="str">
        <f>VLOOKUP(Table_ExternalData_16[[#This Row],[ManufacturerId]],Blagovna!A:B,2,0)</f>
        <v>Baseus</v>
      </c>
    </row>
    <row r="4251" spans="1:3" x14ac:dyDescent="0.25">
      <c r="A4251">
        <v>15458</v>
      </c>
      <c r="B4251">
        <v>725</v>
      </c>
      <c r="C4251" t="str">
        <f>VLOOKUP(Table_ExternalData_16[[#This Row],[ManufacturerId]],Blagovna!A:B,2,0)</f>
        <v>Baseus</v>
      </c>
    </row>
    <row r="4252" spans="1:3" x14ac:dyDescent="0.25">
      <c r="A4252">
        <v>15459</v>
      </c>
      <c r="B4252">
        <v>725</v>
      </c>
      <c r="C4252" t="str">
        <f>VLOOKUP(Table_ExternalData_16[[#This Row],[ManufacturerId]],Blagovna!A:B,2,0)</f>
        <v>Baseus</v>
      </c>
    </row>
    <row r="4253" spans="1:3" x14ac:dyDescent="0.25">
      <c r="A4253">
        <v>15460</v>
      </c>
      <c r="B4253">
        <v>725</v>
      </c>
      <c r="C4253" t="str">
        <f>VLOOKUP(Table_ExternalData_16[[#This Row],[ManufacturerId]],Blagovna!A:B,2,0)</f>
        <v>Baseus</v>
      </c>
    </row>
    <row r="4254" spans="1:3" x14ac:dyDescent="0.25">
      <c r="A4254">
        <v>15461</v>
      </c>
      <c r="B4254">
        <v>725</v>
      </c>
      <c r="C4254" t="str">
        <f>VLOOKUP(Table_ExternalData_16[[#This Row],[ManufacturerId]],Blagovna!A:B,2,0)</f>
        <v>Baseus</v>
      </c>
    </row>
    <row r="4255" spans="1:3" x14ac:dyDescent="0.25">
      <c r="A4255">
        <v>15462</v>
      </c>
      <c r="B4255">
        <v>725</v>
      </c>
      <c r="C4255" t="str">
        <f>VLOOKUP(Table_ExternalData_16[[#This Row],[ManufacturerId]],Blagovna!A:B,2,0)</f>
        <v>Baseus</v>
      </c>
    </row>
    <row r="4256" spans="1:3" x14ac:dyDescent="0.25">
      <c r="A4256">
        <v>15463</v>
      </c>
      <c r="B4256">
        <v>725</v>
      </c>
      <c r="C4256" t="str">
        <f>VLOOKUP(Table_ExternalData_16[[#This Row],[ManufacturerId]],Blagovna!A:B,2,0)</f>
        <v>Baseus</v>
      </c>
    </row>
    <row r="4257" spans="1:3" x14ac:dyDescent="0.25">
      <c r="A4257">
        <v>15464</v>
      </c>
      <c r="B4257">
        <v>725</v>
      </c>
      <c r="C4257" t="str">
        <f>VLOOKUP(Table_ExternalData_16[[#This Row],[ManufacturerId]],Blagovna!A:B,2,0)</f>
        <v>Baseus</v>
      </c>
    </row>
    <row r="4258" spans="1:3" x14ac:dyDescent="0.25">
      <c r="A4258">
        <v>15465</v>
      </c>
      <c r="B4258">
        <v>725</v>
      </c>
      <c r="C4258" t="str">
        <f>VLOOKUP(Table_ExternalData_16[[#This Row],[ManufacturerId]],Blagovna!A:B,2,0)</f>
        <v>Baseus</v>
      </c>
    </row>
    <row r="4259" spans="1:3" x14ac:dyDescent="0.25">
      <c r="A4259">
        <v>15467</v>
      </c>
      <c r="B4259">
        <v>725</v>
      </c>
      <c r="C4259" t="str">
        <f>VLOOKUP(Table_ExternalData_16[[#This Row],[ManufacturerId]],Blagovna!A:B,2,0)</f>
        <v>Baseus</v>
      </c>
    </row>
    <row r="4260" spans="1:3" x14ac:dyDescent="0.25">
      <c r="A4260">
        <v>15469</v>
      </c>
      <c r="B4260">
        <v>725</v>
      </c>
      <c r="C4260" t="str">
        <f>VLOOKUP(Table_ExternalData_16[[#This Row],[ManufacturerId]],Blagovna!A:B,2,0)</f>
        <v>Baseus</v>
      </c>
    </row>
    <row r="4261" spans="1:3" x14ac:dyDescent="0.25">
      <c r="A4261">
        <v>15470</v>
      </c>
      <c r="B4261">
        <v>725</v>
      </c>
      <c r="C4261" t="str">
        <f>VLOOKUP(Table_ExternalData_16[[#This Row],[ManufacturerId]],Blagovna!A:B,2,0)</f>
        <v>Baseus</v>
      </c>
    </row>
    <row r="4262" spans="1:3" x14ac:dyDescent="0.25">
      <c r="A4262">
        <v>15471</v>
      </c>
      <c r="B4262">
        <v>725</v>
      </c>
      <c r="C4262" t="str">
        <f>VLOOKUP(Table_ExternalData_16[[#This Row],[ManufacturerId]],Blagovna!A:B,2,0)</f>
        <v>Baseus</v>
      </c>
    </row>
    <row r="4263" spans="1:3" x14ac:dyDescent="0.25">
      <c r="A4263">
        <v>15472</v>
      </c>
      <c r="B4263">
        <v>725</v>
      </c>
      <c r="C4263" t="str">
        <f>VLOOKUP(Table_ExternalData_16[[#This Row],[ManufacturerId]],Blagovna!A:B,2,0)</f>
        <v>Baseus</v>
      </c>
    </row>
    <row r="4264" spans="1:3" x14ac:dyDescent="0.25">
      <c r="A4264">
        <v>15473</v>
      </c>
      <c r="B4264">
        <v>725</v>
      </c>
      <c r="C4264" t="str">
        <f>VLOOKUP(Table_ExternalData_16[[#This Row],[ManufacturerId]],Blagovna!A:B,2,0)</f>
        <v>Baseus</v>
      </c>
    </row>
    <row r="4265" spans="1:3" x14ac:dyDescent="0.25">
      <c r="A4265">
        <v>15476</v>
      </c>
      <c r="B4265">
        <v>725</v>
      </c>
      <c r="C4265" t="str">
        <f>VLOOKUP(Table_ExternalData_16[[#This Row],[ManufacturerId]],Blagovna!A:B,2,0)</f>
        <v>Baseus</v>
      </c>
    </row>
    <row r="4266" spans="1:3" x14ac:dyDescent="0.25">
      <c r="A4266">
        <v>15477</v>
      </c>
      <c r="B4266">
        <v>725</v>
      </c>
      <c r="C4266" t="str">
        <f>VLOOKUP(Table_ExternalData_16[[#This Row],[ManufacturerId]],Blagovna!A:B,2,0)</f>
        <v>Baseus</v>
      </c>
    </row>
    <row r="4267" spans="1:3" x14ac:dyDescent="0.25">
      <c r="A4267">
        <v>15478</v>
      </c>
      <c r="B4267">
        <v>725</v>
      </c>
      <c r="C4267" t="str">
        <f>VLOOKUP(Table_ExternalData_16[[#This Row],[ManufacturerId]],Blagovna!A:B,2,0)</f>
        <v>Baseus</v>
      </c>
    </row>
    <row r="4268" spans="1:3" x14ac:dyDescent="0.25">
      <c r="A4268">
        <v>15479</v>
      </c>
      <c r="B4268">
        <v>725</v>
      </c>
      <c r="C4268" t="str">
        <f>VLOOKUP(Table_ExternalData_16[[#This Row],[ManufacturerId]],Blagovna!A:B,2,0)</f>
        <v>Baseus</v>
      </c>
    </row>
    <row r="4269" spans="1:3" x14ac:dyDescent="0.25">
      <c r="A4269">
        <v>15480</v>
      </c>
      <c r="B4269">
        <v>725</v>
      </c>
      <c r="C4269" t="str">
        <f>VLOOKUP(Table_ExternalData_16[[#This Row],[ManufacturerId]],Blagovna!A:B,2,0)</f>
        <v>Baseus</v>
      </c>
    </row>
    <row r="4270" spans="1:3" x14ac:dyDescent="0.25">
      <c r="A4270">
        <v>15481</v>
      </c>
      <c r="B4270">
        <v>725</v>
      </c>
      <c r="C4270" t="str">
        <f>VLOOKUP(Table_ExternalData_16[[#This Row],[ManufacturerId]],Blagovna!A:B,2,0)</f>
        <v>Baseus</v>
      </c>
    </row>
    <row r="4271" spans="1:3" x14ac:dyDescent="0.25">
      <c r="A4271">
        <v>15482</v>
      </c>
      <c r="B4271">
        <v>725</v>
      </c>
      <c r="C4271" t="str">
        <f>VLOOKUP(Table_ExternalData_16[[#This Row],[ManufacturerId]],Blagovna!A:B,2,0)</f>
        <v>Baseus</v>
      </c>
    </row>
    <row r="4272" spans="1:3" x14ac:dyDescent="0.25">
      <c r="A4272">
        <v>15483</v>
      </c>
      <c r="B4272">
        <v>725</v>
      </c>
      <c r="C4272" t="str">
        <f>VLOOKUP(Table_ExternalData_16[[#This Row],[ManufacturerId]],Blagovna!A:B,2,0)</f>
        <v>Baseus</v>
      </c>
    </row>
    <row r="4273" spans="1:3" x14ac:dyDescent="0.25">
      <c r="A4273">
        <v>15486</v>
      </c>
      <c r="B4273">
        <v>725</v>
      </c>
      <c r="C4273" t="str">
        <f>VLOOKUP(Table_ExternalData_16[[#This Row],[ManufacturerId]],Blagovna!A:B,2,0)</f>
        <v>Baseus</v>
      </c>
    </row>
    <row r="4274" spans="1:3" x14ac:dyDescent="0.25">
      <c r="A4274">
        <v>15487</v>
      </c>
      <c r="B4274">
        <v>725</v>
      </c>
      <c r="C4274" t="str">
        <f>VLOOKUP(Table_ExternalData_16[[#This Row],[ManufacturerId]],Blagovna!A:B,2,0)</f>
        <v>Baseus</v>
      </c>
    </row>
    <row r="4275" spans="1:3" x14ac:dyDescent="0.25">
      <c r="A4275">
        <v>15488</v>
      </c>
      <c r="B4275">
        <v>725</v>
      </c>
      <c r="C4275" t="str">
        <f>VLOOKUP(Table_ExternalData_16[[#This Row],[ManufacturerId]],Blagovna!A:B,2,0)</f>
        <v>Baseus</v>
      </c>
    </row>
    <row r="4276" spans="1:3" x14ac:dyDescent="0.25">
      <c r="A4276">
        <v>15489</v>
      </c>
      <c r="B4276">
        <v>725</v>
      </c>
      <c r="C4276" t="str">
        <f>VLOOKUP(Table_ExternalData_16[[#This Row],[ManufacturerId]],Blagovna!A:B,2,0)</f>
        <v>Baseus</v>
      </c>
    </row>
    <row r="4277" spans="1:3" x14ac:dyDescent="0.25">
      <c r="A4277">
        <v>15490</v>
      </c>
      <c r="B4277">
        <v>725</v>
      </c>
      <c r="C4277" t="str">
        <f>VLOOKUP(Table_ExternalData_16[[#This Row],[ManufacturerId]],Blagovna!A:B,2,0)</f>
        <v>Baseus</v>
      </c>
    </row>
    <row r="4278" spans="1:3" x14ac:dyDescent="0.25">
      <c r="A4278">
        <v>15492</v>
      </c>
      <c r="B4278">
        <v>725</v>
      </c>
      <c r="C4278" t="str">
        <f>VLOOKUP(Table_ExternalData_16[[#This Row],[ManufacturerId]],Blagovna!A:B,2,0)</f>
        <v>Baseus</v>
      </c>
    </row>
    <row r="4279" spans="1:3" x14ac:dyDescent="0.25">
      <c r="A4279">
        <v>15493</v>
      </c>
      <c r="B4279">
        <v>725</v>
      </c>
      <c r="C4279" t="str">
        <f>VLOOKUP(Table_ExternalData_16[[#This Row],[ManufacturerId]],Blagovna!A:B,2,0)</f>
        <v>Baseus</v>
      </c>
    </row>
    <row r="4280" spans="1:3" x14ac:dyDescent="0.25">
      <c r="A4280">
        <v>15494</v>
      </c>
      <c r="B4280">
        <v>725</v>
      </c>
      <c r="C4280" t="str">
        <f>VLOOKUP(Table_ExternalData_16[[#This Row],[ManufacturerId]],Blagovna!A:B,2,0)</f>
        <v>Baseus</v>
      </c>
    </row>
    <row r="4281" spans="1:3" x14ac:dyDescent="0.25">
      <c r="A4281">
        <v>15495</v>
      </c>
      <c r="B4281">
        <v>725</v>
      </c>
      <c r="C4281" t="str">
        <f>VLOOKUP(Table_ExternalData_16[[#This Row],[ManufacturerId]],Blagovna!A:B,2,0)</f>
        <v>Baseus</v>
      </c>
    </row>
    <row r="4282" spans="1:3" x14ac:dyDescent="0.25">
      <c r="A4282">
        <v>15496</v>
      </c>
      <c r="B4282">
        <v>725</v>
      </c>
      <c r="C4282" t="str">
        <f>VLOOKUP(Table_ExternalData_16[[#This Row],[ManufacturerId]],Blagovna!A:B,2,0)</f>
        <v>Baseus</v>
      </c>
    </row>
    <row r="4283" spans="1:3" x14ac:dyDescent="0.25">
      <c r="A4283">
        <v>15497</v>
      </c>
      <c r="B4283">
        <v>725</v>
      </c>
      <c r="C4283" t="str">
        <f>VLOOKUP(Table_ExternalData_16[[#This Row],[ManufacturerId]],Blagovna!A:B,2,0)</f>
        <v>Baseus</v>
      </c>
    </row>
    <row r="4284" spans="1:3" x14ac:dyDescent="0.25">
      <c r="A4284">
        <v>15498</v>
      </c>
      <c r="B4284">
        <v>725</v>
      </c>
      <c r="C4284" t="str">
        <f>VLOOKUP(Table_ExternalData_16[[#This Row],[ManufacturerId]],Blagovna!A:B,2,0)</f>
        <v>Baseus</v>
      </c>
    </row>
    <row r="4285" spans="1:3" x14ac:dyDescent="0.25">
      <c r="A4285">
        <v>15499</v>
      </c>
      <c r="B4285">
        <v>725</v>
      </c>
      <c r="C4285" t="str">
        <f>VLOOKUP(Table_ExternalData_16[[#This Row],[ManufacturerId]],Blagovna!A:B,2,0)</f>
        <v>Baseus</v>
      </c>
    </row>
    <row r="4286" spans="1:3" x14ac:dyDescent="0.25">
      <c r="A4286">
        <v>15500</v>
      </c>
      <c r="B4286">
        <v>725</v>
      </c>
      <c r="C4286" t="str">
        <f>VLOOKUP(Table_ExternalData_16[[#This Row],[ManufacturerId]],Blagovna!A:B,2,0)</f>
        <v>Baseus</v>
      </c>
    </row>
    <row r="4287" spans="1:3" x14ac:dyDescent="0.25">
      <c r="A4287">
        <v>15501</v>
      </c>
      <c r="B4287">
        <v>725</v>
      </c>
      <c r="C4287" t="str">
        <f>VLOOKUP(Table_ExternalData_16[[#This Row],[ManufacturerId]],Blagovna!A:B,2,0)</f>
        <v>Baseus</v>
      </c>
    </row>
    <row r="4288" spans="1:3" x14ac:dyDescent="0.25">
      <c r="A4288">
        <v>15502</v>
      </c>
      <c r="B4288">
        <v>725</v>
      </c>
      <c r="C4288" t="str">
        <f>VLOOKUP(Table_ExternalData_16[[#This Row],[ManufacturerId]],Blagovna!A:B,2,0)</f>
        <v>Baseus</v>
      </c>
    </row>
    <row r="4289" spans="1:3" x14ac:dyDescent="0.25">
      <c r="A4289">
        <v>15503</v>
      </c>
      <c r="B4289">
        <v>725</v>
      </c>
      <c r="C4289" t="str">
        <f>VLOOKUP(Table_ExternalData_16[[#This Row],[ManufacturerId]],Blagovna!A:B,2,0)</f>
        <v>Baseus</v>
      </c>
    </row>
    <row r="4290" spans="1:3" x14ac:dyDescent="0.25">
      <c r="A4290">
        <v>15504</v>
      </c>
      <c r="B4290">
        <v>725</v>
      </c>
      <c r="C4290" t="str">
        <f>VLOOKUP(Table_ExternalData_16[[#This Row],[ManufacturerId]],Blagovna!A:B,2,0)</f>
        <v>Baseus</v>
      </c>
    </row>
    <row r="4291" spans="1:3" x14ac:dyDescent="0.25">
      <c r="A4291">
        <v>15505</v>
      </c>
      <c r="B4291">
        <v>725</v>
      </c>
      <c r="C4291" t="str">
        <f>VLOOKUP(Table_ExternalData_16[[#This Row],[ManufacturerId]],Blagovna!A:B,2,0)</f>
        <v>Baseus</v>
      </c>
    </row>
    <row r="4292" spans="1:3" x14ac:dyDescent="0.25">
      <c r="A4292">
        <v>15506</v>
      </c>
      <c r="B4292">
        <v>725</v>
      </c>
      <c r="C4292" t="str">
        <f>VLOOKUP(Table_ExternalData_16[[#This Row],[ManufacturerId]],Blagovna!A:B,2,0)</f>
        <v>Baseus</v>
      </c>
    </row>
    <row r="4293" spans="1:3" x14ac:dyDescent="0.25">
      <c r="A4293">
        <v>15507</v>
      </c>
      <c r="B4293">
        <v>725</v>
      </c>
      <c r="C4293" t="str">
        <f>VLOOKUP(Table_ExternalData_16[[#This Row],[ManufacturerId]],Blagovna!A:B,2,0)</f>
        <v>Baseus</v>
      </c>
    </row>
    <row r="4294" spans="1:3" x14ac:dyDescent="0.25">
      <c r="A4294">
        <v>15508</v>
      </c>
      <c r="B4294">
        <v>725</v>
      </c>
      <c r="C4294" t="str">
        <f>VLOOKUP(Table_ExternalData_16[[#This Row],[ManufacturerId]],Blagovna!A:B,2,0)</f>
        <v>Baseus</v>
      </c>
    </row>
    <row r="4295" spans="1:3" x14ac:dyDescent="0.25">
      <c r="A4295">
        <v>15509</v>
      </c>
      <c r="B4295">
        <v>725</v>
      </c>
      <c r="C4295" t="str">
        <f>VLOOKUP(Table_ExternalData_16[[#This Row],[ManufacturerId]],Blagovna!A:B,2,0)</f>
        <v>Baseus</v>
      </c>
    </row>
    <row r="4296" spans="1:3" x14ac:dyDescent="0.25">
      <c r="A4296">
        <v>15510</v>
      </c>
      <c r="B4296">
        <v>725</v>
      </c>
      <c r="C4296" t="str">
        <f>VLOOKUP(Table_ExternalData_16[[#This Row],[ManufacturerId]],Blagovna!A:B,2,0)</f>
        <v>Baseus</v>
      </c>
    </row>
    <row r="4297" spans="1:3" x14ac:dyDescent="0.25">
      <c r="A4297">
        <v>15511</v>
      </c>
      <c r="B4297">
        <v>725</v>
      </c>
      <c r="C4297" t="str">
        <f>VLOOKUP(Table_ExternalData_16[[#This Row],[ManufacturerId]],Blagovna!A:B,2,0)</f>
        <v>Baseus</v>
      </c>
    </row>
    <row r="4298" spans="1:3" x14ac:dyDescent="0.25">
      <c r="A4298">
        <v>15513</v>
      </c>
      <c r="B4298">
        <v>742</v>
      </c>
      <c r="C4298" t="str">
        <f>VLOOKUP(Table_ExternalData_16[[#This Row],[ManufacturerId]],Blagovna!A:B,2,0)</f>
        <v>Remax</v>
      </c>
    </row>
    <row r="4299" spans="1:3" x14ac:dyDescent="0.25">
      <c r="A4299">
        <v>15514</v>
      </c>
      <c r="B4299">
        <v>725</v>
      </c>
      <c r="C4299" t="str">
        <f>VLOOKUP(Table_ExternalData_16[[#This Row],[ManufacturerId]],Blagovna!A:B,2,0)</f>
        <v>Baseus</v>
      </c>
    </row>
    <row r="4300" spans="1:3" x14ac:dyDescent="0.25">
      <c r="A4300">
        <v>15515</v>
      </c>
      <c r="B4300">
        <v>725</v>
      </c>
      <c r="C4300" t="str">
        <f>VLOOKUP(Table_ExternalData_16[[#This Row],[ManufacturerId]],Blagovna!A:B,2,0)</f>
        <v>Baseus</v>
      </c>
    </row>
    <row r="4301" spans="1:3" x14ac:dyDescent="0.25">
      <c r="A4301">
        <v>15516</v>
      </c>
      <c r="B4301">
        <v>725</v>
      </c>
      <c r="C4301" t="str">
        <f>VLOOKUP(Table_ExternalData_16[[#This Row],[ManufacturerId]],Blagovna!A:B,2,0)</f>
        <v>Baseus</v>
      </c>
    </row>
    <row r="4302" spans="1:3" x14ac:dyDescent="0.25">
      <c r="A4302">
        <v>15523</v>
      </c>
      <c r="B4302">
        <v>741</v>
      </c>
      <c r="C4302" t="str">
        <f>VLOOKUP(Table_ExternalData_16[[#This Row],[ManufacturerId]],Blagovna!A:B,2,0)</f>
        <v>Ugreen</v>
      </c>
    </row>
    <row r="4303" spans="1:3" x14ac:dyDescent="0.25">
      <c r="A4303">
        <v>15524</v>
      </c>
      <c r="B4303">
        <v>741</v>
      </c>
      <c r="C4303" t="str">
        <f>VLOOKUP(Table_ExternalData_16[[#This Row],[ManufacturerId]],Blagovna!A:B,2,0)</f>
        <v>Ugreen</v>
      </c>
    </row>
    <row r="4304" spans="1:3" x14ac:dyDescent="0.25">
      <c r="A4304">
        <v>15525</v>
      </c>
      <c r="B4304">
        <v>725</v>
      </c>
      <c r="C4304" t="str">
        <f>VLOOKUP(Table_ExternalData_16[[#This Row],[ManufacturerId]],Blagovna!A:B,2,0)</f>
        <v>Baseus</v>
      </c>
    </row>
    <row r="4305" spans="1:3" x14ac:dyDescent="0.25">
      <c r="A4305">
        <v>15526</v>
      </c>
      <c r="B4305">
        <v>725</v>
      </c>
      <c r="C4305" t="str">
        <f>VLOOKUP(Table_ExternalData_16[[#This Row],[ManufacturerId]],Blagovna!A:B,2,0)</f>
        <v>Baseus</v>
      </c>
    </row>
    <row r="4306" spans="1:3" x14ac:dyDescent="0.25">
      <c r="A4306">
        <v>15527</v>
      </c>
      <c r="B4306">
        <v>725</v>
      </c>
      <c r="C4306" t="str">
        <f>VLOOKUP(Table_ExternalData_16[[#This Row],[ManufacturerId]],Blagovna!A:B,2,0)</f>
        <v>Baseus</v>
      </c>
    </row>
    <row r="4307" spans="1:3" x14ac:dyDescent="0.25">
      <c r="A4307">
        <v>15528</v>
      </c>
      <c r="B4307">
        <v>725</v>
      </c>
      <c r="C4307" t="str">
        <f>VLOOKUP(Table_ExternalData_16[[#This Row],[ManufacturerId]],Blagovna!A:B,2,0)</f>
        <v>Baseus</v>
      </c>
    </row>
    <row r="4308" spans="1:3" x14ac:dyDescent="0.25">
      <c r="A4308">
        <v>15530</v>
      </c>
      <c r="B4308">
        <v>409</v>
      </c>
      <c r="C4308" t="str">
        <f>VLOOKUP(Table_ExternalData_16[[#This Row],[ManufacturerId]],Blagovna!A:B,2,0)</f>
        <v>Bachmann</v>
      </c>
    </row>
    <row r="4309" spans="1:3" x14ac:dyDescent="0.25">
      <c r="A4309">
        <v>15531</v>
      </c>
      <c r="B4309">
        <v>409</v>
      </c>
      <c r="C4309" t="str">
        <f>VLOOKUP(Table_ExternalData_16[[#This Row],[ManufacturerId]],Blagovna!A:B,2,0)</f>
        <v>Bachmann</v>
      </c>
    </row>
    <row r="4310" spans="1:3" x14ac:dyDescent="0.25">
      <c r="A4310">
        <v>15532</v>
      </c>
      <c r="B4310">
        <v>409</v>
      </c>
      <c r="C4310" t="str">
        <f>VLOOKUP(Table_ExternalData_16[[#This Row],[ManufacturerId]],Blagovna!A:B,2,0)</f>
        <v>Bachmann</v>
      </c>
    </row>
    <row r="4311" spans="1:3" x14ac:dyDescent="0.25">
      <c r="A4311">
        <v>15533</v>
      </c>
      <c r="B4311">
        <v>409</v>
      </c>
      <c r="C4311" t="str">
        <f>VLOOKUP(Table_ExternalData_16[[#This Row],[ManufacturerId]],Blagovna!A:B,2,0)</f>
        <v>Bachmann</v>
      </c>
    </row>
    <row r="4312" spans="1:3" x14ac:dyDescent="0.25">
      <c r="A4312">
        <v>15534</v>
      </c>
      <c r="B4312">
        <v>421</v>
      </c>
      <c r="C4312" t="str">
        <f>VLOOKUP(Table_ExternalData_16[[#This Row],[ManufacturerId]],Blagovna!A:B,2,0)</f>
        <v>Delock</v>
      </c>
    </row>
    <row r="4313" spans="1:3" x14ac:dyDescent="0.25">
      <c r="A4313">
        <v>15535</v>
      </c>
      <c r="B4313">
        <v>725</v>
      </c>
      <c r="C4313" t="str">
        <f>VLOOKUP(Table_ExternalData_16[[#This Row],[ManufacturerId]],Blagovna!A:B,2,0)</f>
        <v>Baseus</v>
      </c>
    </row>
    <row r="4314" spans="1:3" x14ac:dyDescent="0.25">
      <c r="A4314">
        <v>15536</v>
      </c>
      <c r="B4314">
        <v>717</v>
      </c>
      <c r="C4314" t="str">
        <f>VLOOKUP(Table_ExternalData_16[[#This Row],[ManufacturerId]],Blagovna!A:B,2,0)</f>
        <v>Hikvision</v>
      </c>
    </row>
    <row r="4315" spans="1:3" x14ac:dyDescent="0.25">
      <c r="A4315">
        <v>15537</v>
      </c>
      <c r="B4315">
        <v>717</v>
      </c>
      <c r="C4315" t="str">
        <f>VLOOKUP(Table_ExternalData_16[[#This Row],[ManufacturerId]],Blagovna!A:B,2,0)</f>
        <v>Hikvision</v>
      </c>
    </row>
    <row r="4316" spans="1:3" x14ac:dyDescent="0.25">
      <c r="A4316">
        <v>15538</v>
      </c>
      <c r="B4316">
        <v>446</v>
      </c>
      <c r="C4316" t="str">
        <f>VLOOKUP(Table_ExternalData_16[[#This Row],[ManufacturerId]],Blagovna!A:B,2,0)</f>
        <v>Leviton</v>
      </c>
    </row>
    <row r="4317" spans="1:3" x14ac:dyDescent="0.25">
      <c r="A4317">
        <v>15540</v>
      </c>
      <c r="B4317">
        <v>728</v>
      </c>
      <c r="C4317" t="str">
        <f>VLOOKUP(Table_ExternalData_16[[#This Row],[ManufacturerId]],Blagovna!A:B,2,0)</f>
        <v>Teltonika</v>
      </c>
    </row>
    <row r="4318" spans="1:3" x14ac:dyDescent="0.25">
      <c r="A4318">
        <v>15542</v>
      </c>
      <c r="B4318">
        <v>422</v>
      </c>
      <c r="C4318" t="str">
        <f>VLOOKUP(Table_ExternalData_16[[#This Row],[ManufacturerId]],Blagovna!A:B,2,0)</f>
        <v>Digitus</v>
      </c>
    </row>
    <row r="4319" spans="1:3" x14ac:dyDescent="0.25">
      <c r="A4319">
        <v>15543</v>
      </c>
      <c r="B4319">
        <v>422</v>
      </c>
      <c r="C4319" t="str">
        <f>VLOOKUP(Table_ExternalData_16[[#This Row],[ManufacturerId]],Blagovna!A:B,2,0)</f>
        <v>Digitus</v>
      </c>
    </row>
    <row r="4320" spans="1:3" x14ac:dyDescent="0.25">
      <c r="A4320">
        <v>15544</v>
      </c>
      <c r="B4320">
        <v>710</v>
      </c>
      <c r="C4320" t="str">
        <f>VLOOKUP(Table_ExternalData_16[[#This Row],[ManufacturerId]],Blagovna!A:B,2,0)</f>
        <v>Value</v>
      </c>
    </row>
    <row r="4321" spans="1:3" x14ac:dyDescent="0.25">
      <c r="A4321">
        <v>15546</v>
      </c>
      <c r="B4321">
        <v>438</v>
      </c>
      <c r="C4321" t="str">
        <f>VLOOKUP(Table_ExternalData_16[[#This Row],[ManufacturerId]],Blagovna!A:B,2,0)</f>
        <v>Hobbes</v>
      </c>
    </row>
    <row r="4322" spans="1:3" x14ac:dyDescent="0.25">
      <c r="A4322">
        <v>15547</v>
      </c>
      <c r="B4322">
        <v>455</v>
      </c>
      <c r="C4322" t="str">
        <f>VLOOKUP(Table_ExternalData_16[[#This Row],[ManufacturerId]],Blagovna!A:B,2,0)</f>
        <v>Mikrotik</v>
      </c>
    </row>
    <row r="4323" spans="1:3" x14ac:dyDescent="0.25">
      <c r="A4323">
        <v>15549</v>
      </c>
      <c r="B4323">
        <v>725</v>
      </c>
      <c r="C4323" t="str">
        <f>VLOOKUP(Table_ExternalData_16[[#This Row],[ManufacturerId]],Blagovna!A:B,2,0)</f>
        <v>Baseus</v>
      </c>
    </row>
    <row r="4324" spans="1:3" x14ac:dyDescent="0.25">
      <c r="A4324">
        <v>15550</v>
      </c>
      <c r="B4324">
        <v>725</v>
      </c>
      <c r="C4324" t="str">
        <f>VLOOKUP(Table_ExternalData_16[[#This Row],[ManufacturerId]],Blagovna!A:B,2,0)</f>
        <v>Baseus</v>
      </c>
    </row>
    <row r="4325" spans="1:3" x14ac:dyDescent="0.25">
      <c r="A4325">
        <v>15551</v>
      </c>
      <c r="B4325">
        <v>725</v>
      </c>
      <c r="C4325" t="str">
        <f>VLOOKUP(Table_ExternalData_16[[#This Row],[ManufacturerId]],Blagovna!A:B,2,0)</f>
        <v>Baseus</v>
      </c>
    </row>
    <row r="4326" spans="1:3" x14ac:dyDescent="0.25">
      <c r="A4326">
        <v>15552</v>
      </c>
      <c r="B4326">
        <v>422</v>
      </c>
      <c r="C4326" t="str">
        <f>VLOOKUP(Table_ExternalData_16[[#This Row],[ManufacturerId]],Blagovna!A:B,2,0)</f>
        <v>Digitus</v>
      </c>
    </row>
    <row r="4327" spans="1:3" x14ac:dyDescent="0.25">
      <c r="A4327">
        <v>15553</v>
      </c>
      <c r="B4327">
        <v>422</v>
      </c>
      <c r="C4327" t="str">
        <f>VLOOKUP(Table_ExternalData_16[[#This Row],[ManufacturerId]],Blagovna!A:B,2,0)</f>
        <v>Digitus</v>
      </c>
    </row>
    <row r="4328" spans="1:3" x14ac:dyDescent="0.25">
      <c r="A4328">
        <v>15554</v>
      </c>
      <c r="B4328">
        <v>422</v>
      </c>
      <c r="C4328" t="str">
        <f>VLOOKUP(Table_ExternalData_16[[#This Row],[ManufacturerId]],Blagovna!A:B,2,0)</f>
        <v>Digitus</v>
      </c>
    </row>
    <row r="4329" spans="1:3" x14ac:dyDescent="0.25">
      <c r="A4329">
        <v>15555</v>
      </c>
      <c r="B4329">
        <v>422</v>
      </c>
      <c r="C4329" t="str">
        <f>VLOOKUP(Table_ExternalData_16[[#This Row],[ManufacturerId]],Blagovna!A:B,2,0)</f>
        <v>Digitus</v>
      </c>
    </row>
    <row r="4330" spans="1:3" x14ac:dyDescent="0.25">
      <c r="A4330">
        <v>15556</v>
      </c>
      <c r="B4330">
        <v>422</v>
      </c>
      <c r="C4330" t="str">
        <f>VLOOKUP(Table_ExternalData_16[[#This Row],[ManufacturerId]],Blagovna!A:B,2,0)</f>
        <v>Digitus</v>
      </c>
    </row>
    <row r="4331" spans="1:3" x14ac:dyDescent="0.25">
      <c r="A4331">
        <v>15557</v>
      </c>
      <c r="B4331">
        <v>422</v>
      </c>
      <c r="C4331" t="str">
        <f>VLOOKUP(Table_ExternalData_16[[#This Row],[ManufacturerId]],Blagovna!A:B,2,0)</f>
        <v>Digitus</v>
      </c>
    </row>
    <row r="4332" spans="1:3" x14ac:dyDescent="0.25">
      <c r="A4332">
        <v>15558</v>
      </c>
      <c r="B4332">
        <v>422</v>
      </c>
      <c r="C4332" t="str">
        <f>VLOOKUP(Table_ExternalData_16[[#This Row],[ManufacturerId]],Blagovna!A:B,2,0)</f>
        <v>Digitus</v>
      </c>
    </row>
    <row r="4333" spans="1:3" x14ac:dyDescent="0.25">
      <c r="A4333">
        <v>15559</v>
      </c>
      <c r="B4333">
        <v>422</v>
      </c>
      <c r="C4333" t="str">
        <f>VLOOKUP(Table_ExternalData_16[[#This Row],[ManufacturerId]],Blagovna!A:B,2,0)</f>
        <v>Digitus</v>
      </c>
    </row>
    <row r="4334" spans="1:3" x14ac:dyDescent="0.25">
      <c r="A4334">
        <v>15560</v>
      </c>
      <c r="B4334">
        <v>422</v>
      </c>
      <c r="C4334" t="str">
        <f>VLOOKUP(Table_ExternalData_16[[#This Row],[ManufacturerId]],Blagovna!A:B,2,0)</f>
        <v>Digitus</v>
      </c>
    </row>
    <row r="4335" spans="1:3" x14ac:dyDescent="0.25">
      <c r="A4335">
        <v>15561</v>
      </c>
      <c r="B4335">
        <v>725</v>
      </c>
      <c r="C4335" t="str">
        <f>VLOOKUP(Table_ExternalData_16[[#This Row],[ManufacturerId]],Blagovna!A:B,2,0)</f>
        <v>Baseus</v>
      </c>
    </row>
    <row r="4336" spans="1:3" x14ac:dyDescent="0.25">
      <c r="A4336">
        <v>15562</v>
      </c>
      <c r="B4336">
        <v>735</v>
      </c>
      <c r="C4336" t="str">
        <f>VLOOKUP(Table_ExternalData_16[[#This Row],[ManufacturerId]],Blagovna!A:B,2,0)</f>
        <v>EZVIZ</v>
      </c>
    </row>
    <row r="4337" spans="1:3" x14ac:dyDescent="0.25">
      <c r="A4337">
        <v>15565</v>
      </c>
      <c r="B4337">
        <v>740</v>
      </c>
      <c r="C4337" t="str">
        <f>VLOOKUP(Table_ExternalData_16[[#This Row],[ManufacturerId]],Blagovna!A:B,2,0)</f>
        <v>Phillips</v>
      </c>
    </row>
    <row r="4338" spans="1:3" x14ac:dyDescent="0.25">
      <c r="A4338">
        <v>15566</v>
      </c>
      <c r="B4338">
        <v>740</v>
      </c>
      <c r="C4338" t="str">
        <f>VLOOKUP(Table_ExternalData_16[[#This Row],[ManufacturerId]],Blagovna!A:B,2,0)</f>
        <v>Phillips</v>
      </c>
    </row>
    <row r="4339" spans="1:3" x14ac:dyDescent="0.25">
      <c r="A4339">
        <v>15567</v>
      </c>
      <c r="B4339">
        <v>420</v>
      </c>
      <c r="C4339" t="str">
        <f>VLOOKUP(Table_ExternalData_16[[#This Row],[ManufacturerId]],Blagovna!A:B,2,0)</f>
        <v>Dell</v>
      </c>
    </row>
    <row r="4340" spans="1:3" x14ac:dyDescent="0.25">
      <c r="A4340">
        <v>15568</v>
      </c>
      <c r="B4340">
        <v>420</v>
      </c>
      <c r="C4340" t="str">
        <f>VLOOKUP(Table_ExternalData_16[[#This Row],[ManufacturerId]],Blagovna!A:B,2,0)</f>
        <v>Dell</v>
      </c>
    </row>
    <row r="4341" spans="1:3" x14ac:dyDescent="0.25">
      <c r="A4341">
        <v>15569</v>
      </c>
      <c r="B4341">
        <v>485</v>
      </c>
      <c r="C4341" t="str">
        <f>VLOOKUP(Table_ExternalData_16[[#This Row],[ManufacturerId]],Blagovna!A:B,2,0)</f>
        <v>UBIQUITI</v>
      </c>
    </row>
    <row r="4342" spans="1:3" x14ac:dyDescent="0.25">
      <c r="A4342">
        <v>15571</v>
      </c>
      <c r="B4342">
        <v>485</v>
      </c>
      <c r="C4342" t="str">
        <f>VLOOKUP(Table_ExternalData_16[[#This Row],[ManufacturerId]],Blagovna!A:B,2,0)</f>
        <v>UBIQUITI</v>
      </c>
    </row>
    <row r="4343" spans="1:3" x14ac:dyDescent="0.25">
      <c r="A4343">
        <v>15572</v>
      </c>
      <c r="B4343">
        <v>737</v>
      </c>
      <c r="C4343" t="str">
        <f>VLOOKUP(Table_ExternalData_16[[#This Row],[ManufacturerId]],Blagovna!A:B,2,0)</f>
        <v>TP-Link</v>
      </c>
    </row>
    <row r="4344" spans="1:3" x14ac:dyDescent="0.25">
      <c r="A4344">
        <v>15573</v>
      </c>
      <c r="B4344">
        <v>484</v>
      </c>
      <c r="C4344" t="str">
        <f>VLOOKUP(Table_ExternalData_16[[#This Row],[ManufacturerId]],Blagovna!A:B,2,0)</f>
        <v>Triton</v>
      </c>
    </row>
    <row r="4345" spans="1:3" x14ac:dyDescent="0.25">
      <c r="A4345">
        <v>15574</v>
      </c>
      <c r="B4345">
        <v>422</v>
      </c>
      <c r="C4345" t="str">
        <f>VLOOKUP(Table_ExternalData_16[[#This Row],[ManufacturerId]],Blagovna!A:B,2,0)</f>
        <v>Digitus</v>
      </c>
    </row>
    <row r="4346" spans="1:3" x14ac:dyDescent="0.25">
      <c r="A4346">
        <v>15575</v>
      </c>
      <c r="B4346">
        <v>421</v>
      </c>
      <c r="C4346" t="str">
        <f>VLOOKUP(Table_ExternalData_16[[#This Row],[ManufacturerId]],Blagovna!A:B,2,0)</f>
        <v>Delock</v>
      </c>
    </row>
    <row r="4347" spans="1:3" x14ac:dyDescent="0.25">
      <c r="A4347">
        <v>15576</v>
      </c>
      <c r="B4347">
        <v>488</v>
      </c>
      <c r="C4347" t="str">
        <f>VLOOKUP(Table_ExternalData_16[[#This Row],[ManufacturerId]],Blagovna!A:B,2,0)</f>
        <v>White Shark</v>
      </c>
    </row>
    <row r="4348" spans="1:3" x14ac:dyDescent="0.25">
      <c r="A4348">
        <v>15577</v>
      </c>
      <c r="B4348">
        <v>484</v>
      </c>
      <c r="C4348" t="str">
        <f>VLOOKUP(Table_ExternalData_16[[#This Row],[ManufacturerId]],Blagovna!A:B,2,0)</f>
        <v>Triton</v>
      </c>
    </row>
    <row r="4349" spans="1:3" x14ac:dyDescent="0.25">
      <c r="A4349">
        <v>15578</v>
      </c>
      <c r="B4349">
        <v>455</v>
      </c>
      <c r="C4349" t="str">
        <f>VLOOKUP(Table_ExternalData_16[[#This Row],[ManufacturerId]],Blagovna!A:B,2,0)</f>
        <v>Mikrotik</v>
      </c>
    </row>
    <row r="4350" spans="1:3" x14ac:dyDescent="0.25">
      <c r="A4350">
        <v>15579</v>
      </c>
      <c r="B4350">
        <v>455</v>
      </c>
      <c r="C4350" t="str">
        <f>VLOOKUP(Table_ExternalData_16[[#This Row],[ManufacturerId]],Blagovna!A:B,2,0)</f>
        <v>Mikrotik</v>
      </c>
    </row>
    <row r="4351" spans="1:3" x14ac:dyDescent="0.25">
      <c r="A4351">
        <v>15580</v>
      </c>
      <c r="B4351">
        <v>725</v>
      </c>
      <c r="C4351" t="str">
        <f>VLOOKUP(Table_ExternalData_16[[#This Row],[ManufacturerId]],Blagovna!A:B,2,0)</f>
        <v>Baseus</v>
      </c>
    </row>
    <row r="4352" spans="1:3" x14ac:dyDescent="0.25">
      <c r="A4352">
        <v>15582</v>
      </c>
      <c r="B4352">
        <v>725</v>
      </c>
      <c r="C4352" t="str">
        <f>VLOOKUP(Table_ExternalData_16[[#This Row],[ManufacturerId]],Blagovna!A:B,2,0)</f>
        <v>Baseus</v>
      </c>
    </row>
    <row r="4353" spans="1:3" x14ac:dyDescent="0.25">
      <c r="A4353">
        <v>15583</v>
      </c>
      <c r="B4353">
        <v>725</v>
      </c>
      <c r="C4353" t="str">
        <f>VLOOKUP(Table_ExternalData_16[[#This Row],[ManufacturerId]],Blagovna!A:B,2,0)</f>
        <v>Baseus</v>
      </c>
    </row>
    <row r="4354" spans="1:3" x14ac:dyDescent="0.25">
      <c r="A4354">
        <v>15584</v>
      </c>
      <c r="B4354">
        <v>725</v>
      </c>
      <c r="C4354" t="str">
        <f>VLOOKUP(Table_ExternalData_16[[#This Row],[ManufacturerId]],Blagovna!A:B,2,0)</f>
        <v>Baseus</v>
      </c>
    </row>
    <row r="4355" spans="1:3" x14ac:dyDescent="0.25">
      <c r="A4355">
        <v>15585</v>
      </c>
      <c r="B4355">
        <v>478</v>
      </c>
      <c r="C4355" t="str">
        <f>VLOOKUP(Table_ExternalData_16[[#This Row],[ManufacturerId]],Blagovna!A:B,2,0)</f>
        <v>Tenda</v>
      </c>
    </row>
    <row r="4356" spans="1:3" x14ac:dyDescent="0.25">
      <c r="A4356">
        <v>15586</v>
      </c>
      <c r="B4356">
        <v>478</v>
      </c>
      <c r="C4356" t="str">
        <f>VLOOKUP(Table_ExternalData_16[[#This Row],[ManufacturerId]],Blagovna!A:B,2,0)</f>
        <v>Tenda</v>
      </c>
    </row>
    <row r="4357" spans="1:3" x14ac:dyDescent="0.25">
      <c r="A4357">
        <v>15587</v>
      </c>
      <c r="B4357">
        <v>721</v>
      </c>
      <c r="C4357" t="str">
        <f>VLOOKUP(Table_ExternalData_16[[#This Row],[ManufacturerId]],Blagovna!A:B,2,0)</f>
        <v>IP-COM</v>
      </c>
    </row>
    <row r="4358" spans="1:3" x14ac:dyDescent="0.25">
      <c r="A4358">
        <v>15588</v>
      </c>
      <c r="B4358">
        <v>408</v>
      </c>
      <c r="C4358" t="str">
        <f>VLOOKUP(Table_ExternalData_16[[#This Row],[ManufacturerId]],Blagovna!A:B,2,0)</f>
        <v>Aten</v>
      </c>
    </row>
    <row r="4359" spans="1:3" x14ac:dyDescent="0.25">
      <c r="A4359">
        <v>15589</v>
      </c>
      <c r="B4359">
        <v>455</v>
      </c>
      <c r="C4359" t="str">
        <f>VLOOKUP(Table_ExternalData_16[[#This Row],[ManufacturerId]],Blagovna!A:B,2,0)</f>
        <v>Mikrotik</v>
      </c>
    </row>
    <row r="4360" spans="1:3" x14ac:dyDescent="0.25">
      <c r="A4360">
        <v>15590</v>
      </c>
      <c r="B4360">
        <v>421</v>
      </c>
      <c r="C4360" t="str">
        <f>VLOOKUP(Table_ExternalData_16[[#This Row],[ManufacturerId]],Blagovna!A:B,2,0)</f>
        <v>Delock</v>
      </c>
    </row>
    <row r="4361" spans="1:3" x14ac:dyDescent="0.25">
      <c r="A4361">
        <v>15591</v>
      </c>
      <c r="B4361">
        <v>487</v>
      </c>
      <c r="C4361" t="str">
        <f>VLOOKUP(Table_ExternalData_16[[#This Row],[ManufacturerId]],Blagovna!A:B,2,0)</f>
        <v>WD</v>
      </c>
    </row>
    <row r="4362" spans="1:3" x14ac:dyDescent="0.25">
      <c r="A4362">
        <v>15592</v>
      </c>
      <c r="B4362">
        <v>421</v>
      </c>
      <c r="C4362" t="str">
        <f>VLOOKUP(Table_ExternalData_16[[#This Row],[ManufacturerId]],Blagovna!A:B,2,0)</f>
        <v>Delock</v>
      </c>
    </row>
    <row r="4363" spans="1:3" x14ac:dyDescent="0.25">
      <c r="A4363">
        <v>15593</v>
      </c>
      <c r="B4363">
        <v>421</v>
      </c>
      <c r="C4363" t="str">
        <f>VLOOKUP(Table_ExternalData_16[[#This Row],[ManufacturerId]],Blagovna!A:B,2,0)</f>
        <v>Delock</v>
      </c>
    </row>
    <row r="4364" spans="1:3" x14ac:dyDescent="0.25">
      <c r="A4364">
        <v>15594</v>
      </c>
      <c r="B4364">
        <v>421</v>
      </c>
      <c r="C4364" t="str">
        <f>VLOOKUP(Table_ExternalData_16[[#This Row],[ManufacturerId]],Blagovna!A:B,2,0)</f>
        <v>Delock</v>
      </c>
    </row>
    <row r="4365" spans="1:3" x14ac:dyDescent="0.25">
      <c r="A4365">
        <v>15595</v>
      </c>
      <c r="B4365">
        <v>421</v>
      </c>
      <c r="C4365" t="str">
        <f>VLOOKUP(Table_ExternalData_16[[#This Row],[ManufacturerId]],Blagovna!A:B,2,0)</f>
        <v>Delock</v>
      </c>
    </row>
    <row r="4366" spans="1:3" x14ac:dyDescent="0.25">
      <c r="A4366">
        <v>15596</v>
      </c>
      <c r="B4366">
        <v>421</v>
      </c>
      <c r="C4366" t="str">
        <f>VLOOKUP(Table_ExternalData_16[[#This Row],[ManufacturerId]],Blagovna!A:B,2,0)</f>
        <v>Delock</v>
      </c>
    </row>
    <row r="4367" spans="1:3" x14ac:dyDescent="0.25">
      <c r="A4367">
        <v>15597</v>
      </c>
      <c r="B4367">
        <v>725</v>
      </c>
      <c r="C4367" t="str">
        <f>VLOOKUP(Table_ExternalData_16[[#This Row],[ManufacturerId]],Blagovna!A:B,2,0)</f>
        <v>Baseus</v>
      </c>
    </row>
    <row r="4368" spans="1:3" x14ac:dyDescent="0.25">
      <c r="A4368">
        <v>15598</v>
      </c>
      <c r="B4368">
        <v>725</v>
      </c>
      <c r="C4368" t="str">
        <f>VLOOKUP(Table_ExternalData_16[[#This Row],[ManufacturerId]],Blagovna!A:B,2,0)</f>
        <v>Baseus</v>
      </c>
    </row>
    <row r="4369" spans="1:3" x14ac:dyDescent="0.25">
      <c r="A4369">
        <v>15599</v>
      </c>
      <c r="B4369">
        <v>725</v>
      </c>
      <c r="C4369" t="str">
        <f>VLOOKUP(Table_ExternalData_16[[#This Row],[ManufacturerId]],Blagovna!A:B,2,0)</f>
        <v>Baseus</v>
      </c>
    </row>
    <row r="4370" spans="1:3" x14ac:dyDescent="0.25">
      <c r="A4370">
        <v>15600</v>
      </c>
      <c r="B4370">
        <v>725</v>
      </c>
      <c r="C4370" t="str">
        <f>VLOOKUP(Table_ExternalData_16[[#This Row],[ManufacturerId]],Blagovna!A:B,2,0)</f>
        <v>Baseus</v>
      </c>
    </row>
    <row r="4371" spans="1:3" x14ac:dyDescent="0.25">
      <c r="A4371">
        <v>15601</v>
      </c>
      <c r="B4371">
        <v>725</v>
      </c>
      <c r="C4371" t="str">
        <f>VLOOKUP(Table_ExternalData_16[[#This Row],[ManufacturerId]],Blagovna!A:B,2,0)</f>
        <v>Baseus</v>
      </c>
    </row>
    <row r="4372" spans="1:3" x14ac:dyDescent="0.25">
      <c r="A4372">
        <v>15602</v>
      </c>
      <c r="B4372">
        <v>725</v>
      </c>
      <c r="C4372" t="str">
        <f>VLOOKUP(Table_ExternalData_16[[#This Row],[ManufacturerId]],Blagovna!A:B,2,0)</f>
        <v>Baseus</v>
      </c>
    </row>
    <row r="4373" spans="1:3" x14ac:dyDescent="0.25">
      <c r="A4373">
        <v>15603</v>
      </c>
      <c r="B4373">
        <v>725</v>
      </c>
      <c r="C4373" t="str">
        <f>VLOOKUP(Table_ExternalData_16[[#This Row],[ManufacturerId]],Blagovna!A:B,2,0)</f>
        <v>Baseus</v>
      </c>
    </row>
    <row r="4374" spans="1:3" x14ac:dyDescent="0.25">
      <c r="A4374">
        <v>15604</v>
      </c>
      <c r="B4374">
        <v>725</v>
      </c>
      <c r="C4374" t="str">
        <f>VLOOKUP(Table_ExternalData_16[[#This Row],[ManufacturerId]],Blagovna!A:B,2,0)</f>
        <v>Baseus</v>
      </c>
    </row>
    <row r="4375" spans="1:3" x14ac:dyDescent="0.25">
      <c r="A4375">
        <v>15605</v>
      </c>
      <c r="B4375">
        <v>725</v>
      </c>
      <c r="C4375" t="str">
        <f>VLOOKUP(Table_ExternalData_16[[#This Row],[ManufacturerId]],Blagovna!A:B,2,0)</f>
        <v>Baseus</v>
      </c>
    </row>
    <row r="4376" spans="1:3" x14ac:dyDescent="0.25">
      <c r="A4376">
        <v>15606</v>
      </c>
      <c r="B4376">
        <v>725</v>
      </c>
      <c r="C4376" t="str">
        <f>VLOOKUP(Table_ExternalData_16[[#This Row],[ManufacturerId]],Blagovna!A:B,2,0)</f>
        <v>Baseus</v>
      </c>
    </row>
    <row r="4377" spans="1:3" x14ac:dyDescent="0.25">
      <c r="A4377">
        <v>15607</v>
      </c>
      <c r="B4377">
        <v>725</v>
      </c>
      <c r="C4377" t="str">
        <f>VLOOKUP(Table_ExternalData_16[[#This Row],[ManufacturerId]],Blagovna!A:B,2,0)</f>
        <v>Baseus</v>
      </c>
    </row>
    <row r="4378" spans="1:3" x14ac:dyDescent="0.25">
      <c r="A4378">
        <v>15608</v>
      </c>
      <c r="B4378">
        <v>725</v>
      </c>
      <c r="C4378" t="str">
        <f>VLOOKUP(Table_ExternalData_16[[#This Row],[ManufacturerId]],Blagovna!A:B,2,0)</f>
        <v>Baseus</v>
      </c>
    </row>
    <row r="4379" spans="1:3" x14ac:dyDescent="0.25">
      <c r="A4379">
        <v>15609</v>
      </c>
      <c r="B4379">
        <v>425</v>
      </c>
      <c r="C4379" t="str">
        <f>VLOOKUP(Table_ExternalData_16[[#This Row],[ManufacturerId]],Blagovna!A:B,2,0)</f>
        <v>EFB</v>
      </c>
    </row>
    <row r="4380" spans="1:3" x14ac:dyDescent="0.25">
      <c r="A4380">
        <v>15611</v>
      </c>
      <c r="B4380">
        <v>408</v>
      </c>
      <c r="C4380" t="str">
        <f>VLOOKUP(Table_ExternalData_16[[#This Row],[ManufacturerId]],Blagovna!A:B,2,0)</f>
        <v>Aten</v>
      </c>
    </row>
    <row r="4381" spans="1:3" x14ac:dyDescent="0.25">
      <c r="A4381">
        <v>15612</v>
      </c>
      <c r="B4381">
        <v>422</v>
      </c>
      <c r="C4381" t="str">
        <f>VLOOKUP(Table_ExternalData_16[[#This Row],[ManufacturerId]],Blagovna!A:B,2,0)</f>
        <v>Digitus</v>
      </c>
    </row>
    <row r="4382" spans="1:3" x14ac:dyDescent="0.25">
      <c r="A4382">
        <v>15613</v>
      </c>
      <c r="B4382">
        <v>422</v>
      </c>
      <c r="C4382" t="str">
        <f>VLOOKUP(Table_ExternalData_16[[#This Row],[ManufacturerId]],Blagovna!A:B,2,0)</f>
        <v>Digitus</v>
      </c>
    </row>
    <row r="4383" spans="1:3" x14ac:dyDescent="0.25">
      <c r="A4383">
        <v>15614</v>
      </c>
      <c r="B4383">
        <v>422</v>
      </c>
      <c r="C4383" t="str">
        <f>VLOOKUP(Table_ExternalData_16[[#This Row],[ManufacturerId]],Blagovna!A:B,2,0)</f>
        <v>Digitus</v>
      </c>
    </row>
    <row r="4384" spans="1:3" x14ac:dyDescent="0.25">
      <c r="A4384">
        <v>15615</v>
      </c>
      <c r="B4384">
        <v>408</v>
      </c>
      <c r="C4384" t="str">
        <f>VLOOKUP(Table_ExternalData_16[[#This Row],[ManufacturerId]],Blagovna!A:B,2,0)</f>
        <v>Aten</v>
      </c>
    </row>
    <row r="4385" spans="1:3" x14ac:dyDescent="0.25">
      <c r="A4385">
        <v>15616</v>
      </c>
      <c r="B4385">
        <v>729</v>
      </c>
      <c r="C4385" t="str">
        <f>VLOOKUP(Table_ExternalData_16[[#This Row],[ManufacturerId]],Blagovna!A:B,2,0)</f>
        <v>TFA</v>
      </c>
    </row>
    <row r="4386" spans="1:3" x14ac:dyDescent="0.25">
      <c r="A4386">
        <v>15617</v>
      </c>
      <c r="B4386">
        <v>712</v>
      </c>
      <c r="C4386" t="str">
        <f>VLOOKUP(Table_ExternalData_16[[#This Row],[ManufacturerId]],Blagovna!A:B,2,0)</f>
        <v>Tech-Trade</v>
      </c>
    </row>
    <row r="4387" spans="1:3" x14ac:dyDescent="0.25">
      <c r="A4387">
        <v>15618</v>
      </c>
      <c r="B4387">
        <v>421</v>
      </c>
      <c r="C4387" t="str">
        <f>VLOOKUP(Table_ExternalData_16[[#This Row],[ManufacturerId]],Blagovna!A:B,2,0)</f>
        <v>Delock</v>
      </c>
    </row>
    <row r="4388" spans="1:3" x14ac:dyDescent="0.25">
      <c r="A4388">
        <v>15619</v>
      </c>
      <c r="B4388">
        <v>421</v>
      </c>
      <c r="C4388" t="str">
        <f>VLOOKUP(Table_ExternalData_16[[#This Row],[ManufacturerId]],Blagovna!A:B,2,0)</f>
        <v>Delock</v>
      </c>
    </row>
    <row r="4389" spans="1:3" x14ac:dyDescent="0.25">
      <c r="A4389">
        <v>15620</v>
      </c>
      <c r="B4389">
        <v>422</v>
      </c>
      <c r="C4389" t="str">
        <f>VLOOKUP(Table_ExternalData_16[[#This Row],[ManufacturerId]],Blagovna!A:B,2,0)</f>
        <v>Digitus</v>
      </c>
    </row>
    <row r="4390" spans="1:3" x14ac:dyDescent="0.25">
      <c r="A4390">
        <v>15621</v>
      </c>
      <c r="B4390">
        <v>422</v>
      </c>
      <c r="C4390" t="str">
        <f>VLOOKUP(Table_ExternalData_16[[#This Row],[ManufacturerId]],Blagovna!A:B,2,0)</f>
        <v>Digitus</v>
      </c>
    </row>
    <row r="4391" spans="1:3" x14ac:dyDescent="0.25">
      <c r="A4391">
        <v>15622</v>
      </c>
      <c r="B4391">
        <v>422</v>
      </c>
      <c r="C4391" t="str">
        <f>VLOOKUP(Table_ExternalData_16[[#This Row],[ManufacturerId]],Blagovna!A:B,2,0)</f>
        <v>Digitus</v>
      </c>
    </row>
    <row r="4392" spans="1:3" x14ac:dyDescent="0.25">
      <c r="A4392">
        <v>15623</v>
      </c>
      <c r="B4392">
        <v>422</v>
      </c>
      <c r="C4392" t="str">
        <f>VLOOKUP(Table_ExternalData_16[[#This Row],[ManufacturerId]],Blagovna!A:B,2,0)</f>
        <v>Digitus</v>
      </c>
    </row>
    <row r="4393" spans="1:3" x14ac:dyDescent="0.25">
      <c r="A4393">
        <v>15624</v>
      </c>
      <c r="B4393">
        <v>408</v>
      </c>
      <c r="C4393" t="str">
        <f>VLOOKUP(Table_ExternalData_16[[#This Row],[ManufacturerId]],Blagovna!A:B,2,0)</f>
        <v>Aten</v>
      </c>
    </row>
    <row r="4394" spans="1:3" x14ac:dyDescent="0.25">
      <c r="A4394">
        <v>15625</v>
      </c>
      <c r="B4394">
        <v>421</v>
      </c>
      <c r="C4394" t="str">
        <f>VLOOKUP(Table_ExternalData_16[[#This Row],[ManufacturerId]],Blagovna!A:B,2,0)</f>
        <v>Delock</v>
      </c>
    </row>
    <row r="4395" spans="1:3" x14ac:dyDescent="0.25">
      <c r="A4395">
        <v>15626</v>
      </c>
      <c r="B4395">
        <v>433</v>
      </c>
      <c r="C4395" t="str">
        <f>VLOOKUP(Table_ExternalData_16[[#This Row],[ManufacturerId]],Blagovna!A:B,2,0)</f>
        <v>GP</v>
      </c>
    </row>
    <row r="4396" spans="1:3" x14ac:dyDescent="0.25">
      <c r="A4396">
        <v>15627</v>
      </c>
      <c r="B4396">
        <v>421</v>
      </c>
      <c r="C4396" t="str">
        <f>VLOOKUP(Table_ExternalData_16[[#This Row],[ManufacturerId]],Blagovna!A:B,2,0)</f>
        <v>Delock</v>
      </c>
    </row>
    <row r="4397" spans="1:3" x14ac:dyDescent="0.25">
      <c r="A4397">
        <v>15628</v>
      </c>
      <c r="B4397">
        <v>446</v>
      </c>
      <c r="C4397" t="str">
        <f>VLOOKUP(Table_ExternalData_16[[#This Row],[ManufacturerId]],Blagovna!A:B,2,0)</f>
        <v>Leviton</v>
      </c>
    </row>
    <row r="4398" spans="1:3" x14ac:dyDescent="0.25">
      <c r="A4398">
        <v>15629</v>
      </c>
      <c r="B4398">
        <v>446</v>
      </c>
      <c r="C4398" t="str">
        <f>VLOOKUP(Table_ExternalData_16[[#This Row],[ManufacturerId]],Blagovna!A:B,2,0)</f>
        <v>Leviton</v>
      </c>
    </row>
    <row r="4399" spans="1:3" x14ac:dyDescent="0.25">
      <c r="A4399">
        <v>15630</v>
      </c>
      <c r="B4399">
        <v>421</v>
      </c>
      <c r="C4399" t="str">
        <f>VLOOKUP(Table_ExternalData_16[[#This Row],[ManufacturerId]],Blagovna!A:B,2,0)</f>
        <v>Delock</v>
      </c>
    </row>
    <row r="4400" spans="1:3" x14ac:dyDescent="0.25">
      <c r="A4400">
        <v>15633</v>
      </c>
      <c r="B4400">
        <v>712</v>
      </c>
      <c r="C4400" t="str">
        <f>VLOOKUP(Table_ExternalData_16[[#This Row],[ManufacturerId]],Blagovna!A:B,2,0)</f>
        <v>Tech-Trade</v>
      </c>
    </row>
    <row r="4401" spans="1:3" x14ac:dyDescent="0.25">
      <c r="A4401">
        <v>15635</v>
      </c>
      <c r="B4401">
        <v>421</v>
      </c>
      <c r="C4401" t="str">
        <f>VLOOKUP(Table_ExternalData_16[[#This Row],[ManufacturerId]],Blagovna!A:B,2,0)</f>
        <v>Delock</v>
      </c>
    </row>
    <row r="4402" spans="1:3" x14ac:dyDescent="0.25">
      <c r="A4402">
        <v>15636</v>
      </c>
      <c r="B4402">
        <v>421</v>
      </c>
      <c r="C4402" t="str">
        <f>VLOOKUP(Table_ExternalData_16[[#This Row],[ManufacturerId]],Blagovna!A:B,2,0)</f>
        <v>Delock</v>
      </c>
    </row>
    <row r="4403" spans="1:3" x14ac:dyDescent="0.25">
      <c r="A4403">
        <v>15637</v>
      </c>
      <c r="B4403">
        <v>422</v>
      </c>
      <c r="C4403" t="str">
        <f>VLOOKUP(Table_ExternalData_16[[#This Row],[ManufacturerId]],Blagovna!A:B,2,0)</f>
        <v>Digitus</v>
      </c>
    </row>
    <row r="4404" spans="1:3" x14ac:dyDescent="0.25">
      <c r="A4404">
        <v>15638</v>
      </c>
      <c r="B4404">
        <v>488</v>
      </c>
      <c r="C4404" t="str">
        <f>VLOOKUP(Table_ExternalData_16[[#This Row],[ManufacturerId]],Blagovna!A:B,2,0)</f>
        <v>White Shark</v>
      </c>
    </row>
    <row r="4405" spans="1:3" x14ac:dyDescent="0.25">
      <c r="A4405">
        <v>15639</v>
      </c>
      <c r="B4405">
        <v>470</v>
      </c>
      <c r="C4405" t="str">
        <f>VLOOKUP(Table_ExternalData_16[[#This Row],[ManufacturerId]],Blagovna!A:B,2,0)</f>
        <v>Secomp</v>
      </c>
    </row>
    <row r="4406" spans="1:3" x14ac:dyDescent="0.25">
      <c r="A4406">
        <v>15640</v>
      </c>
      <c r="B4406">
        <v>411</v>
      </c>
      <c r="C4406" t="str">
        <f>VLOOKUP(Table_ExternalData_16[[#This Row],[ManufacturerId]],Blagovna!A:B,2,0)</f>
        <v>Brother</v>
      </c>
    </row>
    <row r="4407" spans="1:3" x14ac:dyDescent="0.25">
      <c r="A4407">
        <v>15642</v>
      </c>
      <c r="B4407">
        <v>421</v>
      </c>
      <c r="C4407" t="str">
        <f>VLOOKUP(Table_ExternalData_16[[#This Row],[ManufacturerId]],Blagovna!A:B,2,0)</f>
        <v>Delock</v>
      </c>
    </row>
    <row r="4408" spans="1:3" x14ac:dyDescent="0.25">
      <c r="A4408">
        <v>15644</v>
      </c>
      <c r="B4408">
        <v>408</v>
      </c>
      <c r="C4408" t="str">
        <f>VLOOKUP(Table_ExternalData_16[[#This Row],[ManufacturerId]],Blagovna!A:B,2,0)</f>
        <v>Aten</v>
      </c>
    </row>
    <row r="4409" spans="1:3" x14ac:dyDescent="0.25">
      <c r="A4409">
        <v>15645</v>
      </c>
      <c r="B4409">
        <v>408</v>
      </c>
      <c r="C4409" t="str">
        <f>VLOOKUP(Table_ExternalData_16[[#This Row],[ManufacturerId]],Blagovna!A:B,2,0)</f>
        <v>Aten</v>
      </c>
    </row>
    <row r="4410" spans="1:3" x14ac:dyDescent="0.25">
      <c r="A4410">
        <v>15647</v>
      </c>
      <c r="B4410">
        <v>467</v>
      </c>
      <c r="C4410" t="str">
        <f>VLOOKUP(Table_ExternalData_16[[#This Row],[ManufacturerId]],Blagovna!A:B,2,0)</f>
        <v>Samsung</v>
      </c>
    </row>
    <row r="4411" spans="1:3" x14ac:dyDescent="0.25">
      <c r="A4411">
        <v>15648</v>
      </c>
      <c r="B4411">
        <v>419</v>
      </c>
      <c r="C4411" t="str">
        <f>VLOOKUP(Table_ExternalData_16[[#This Row],[ManufacturerId]],Blagovna!A:B,2,0)</f>
        <v>Crucial</v>
      </c>
    </row>
    <row r="4412" spans="1:3" x14ac:dyDescent="0.25">
      <c r="A4412">
        <v>15649</v>
      </c>
      <c r="B4412">
        <v>421</v>
      </c>
      <c r="C4412" t="str">
        <f>VLOOKUP(Table_ExternalData_16[[#This Row],[ManufacturerId]],Blagovna!A:B,2,0)</f>
        <v>Delock</v>
      </c>
    </row>
    <row r="4413" spans="1:3" x14ac:dyDescent="0.25">
      <c r="A4413">
        <v>15650</v>
      </c>
      <c r="B4413">
        <v>421</v>
      </c>
      <c r="C4413" t="str">
        <f>VLOOKUP(Table_ExternalData_16[[#This Row],[ManufacturerId]],Blagovna!A:B,2,0)</f>
        <v>Delock</v>
      </c>
    </row>
    <row r="4414" spans="1:3" x14ac:dyDescent="0.25">
      <c r="A4414">
        <v>15651</v>
      </c>
      <c r="B4414">
        <v>487</v>
      </c>
      <c r="C4414" t="str">
        <f>VLOOKUP(Table_ExternalData_16[[#This Row],[ManufacturerId]],Blagovna!A:B,2,0)</f>
        <v>WD</v>
      </c>
    </row>
    <row r="4415" spans="1:3" x14ac:dyDescent="0.25">
      <c r="A4415">
        <v>15652</v>
      </c>
      <c r="B4415">
        <v>487</v>
      </c>
      <c r="C4415" t="str">
        <f>VLOOKUP(Table_ExternalData_16[[#This Row],[ManufacturerId]],Blagovna!A:B,2,0)</f>
        <v>WD</v>
      </c>
    </row>
    <row r="4416" spans="1:3" x14ac:dyDescent="0.25">
      <c r="A4416">
        <v>15653</v>
      </c>
      <c r="B4416">
        <v>407</v>
      </c>
      <c r="C4416" t="str">
        <f>VLOOKUP(Table_ExternalData_16[[#This Row],[ManufacturerId]],Blagovna!A:B,2,0)</f>
        <v>Asus</v>
      </c>
    </row>
    <row r="4417" spans="1:3" x14ac:dyDescent="0.25">
      <c r="A4417">
        <v>15654</v>
      </c>
      <c r="B4417">
        <v>421</v>
      </c>
      <c r="C4417" t="str">
        <f>VLOOKUP(Table_ExternalData_16[[#This Row],[ManufacturerId]],Blagovna!A:B,2,0)</f>
        <v>Delock</v>
      </c>
    </row>
    <row r="4418" spans="1:3" x14ac:dyDescent="0.25">
      <c r="A4418">
        <v>15655</v>
      </c>
      <c r="B4418">
        <v>411</v>
      </c>
      <c r="C4418" t="str">
        <f>VLOOKUP(Table_ExternalData_16[[#This Row],[ManufacturerId]],Blagovna!A:B,2,0)</f>
        <v>Brother</v>
      </c>
    </row>
    <row r="4419" spans="1:3" x14ac:dyDescent="0.25">
      <c r="A4419">
        <v>15657</v>
      </c>
      <c r="B4419">
        <v>422</v>
      </c>
      <c r="C4419" t="str">
        <f>VLOOKUP(Table_ExternalData_16[[#This Row],[ManufacturerId]],Blagovna!A:B,2,0)</f>
        <v>Digitus</v>
      </c>
    </row>
    <row r="4420" spans="1:3" x14ac:dyDescent="0.25">
      <c r="A4420">
        <v>15658</v>
      </c>
      <c r="B4420">
        <v>422</v>
      </c>
      <c r="C4420" t="str">
        <f>VLOOKUP(Table_ExternalData_16[[#This Row],[ManufacturerId]],Blagovna!A:B,2,0)</f>
        <v>Digitus</v>
      </c>
    </row>
    <row r="4421" spans="1:3" x14ac:dyDescent="0.25">
      <c r="A4421">
        <v>15659</v>
      </c>
      <c r="B4421">
        <v>422</v>
      </c>
      <c r="C4421" t="str">
        <f>VLOOKUP(Table_ExternalData_16[[#This Row],[ManufacturerId]],Blagovna!A:B,2,0)</f>
        <v>Digitus</v>
      </c>
    </row>
    <row r="4422" spans="1:3" x14ac:dyDescent="0.25">
      <c r="A4422">
        <v>15660</v>
      </c>
      <c r="B4422">
        <v>422</v>
      </c>
      <c r="C4422" t="str">
        <f>VLOOKUP(Table_ExternalData_16[[#This Row],[ManufacturerId]],Blagovna!A:B,2,0)</f>
        <v>Digitus</v>
      </c>
    </row>
    <row r="4423" spans="1:3" x14ac:dyDescent="0.25">
      <c r="A4423">
        <v>15656</v>
      </c>
      <c r="B4423">
        <v>422</v>
      </c>
      <c r="C4423" t="str">
        <f>VLOOKUP(Table_ExternalData_16[[#This Row],[ManufacturerId]],Blagovna!A:B,2,0)</f>
        <v>Digitus</v>
      </c>
    </row>
    <row r="4424" spans="1:3" x14ac:dyDescent="0.25">
      <c r="A4424">
        <v>15661</v>
      </c>
      <c r="B4424">
        <v>735</v>
      </c>
      <c r="C4424" t="str">
        <f>VLOOKUP(Table_ExternalData_16[[#This Row],[ManufacturerId]],Blagovna!A:B,2,0)</f>
        <v>EZVIZ</v>
      </c>
    </row>
    <row r="4425" spans="1:3" x14ac:dyDescent="0.25">
      <c r="A4425">
        <v>15662</v>
      </c>
      <c r="B4425">
        <v>735</v>
      </c>
      <c r="C4425" t="str">
        <f>VLOOKUP(Table_ExternalData_16[[#This Row],[ManufacturerId]],Blagovna!A:B,2,0)</f>
        <v>EZVIZ</v>
      </c>
    </row>
    <row r="4426" spans="1:3" x14ac:dyDescent="0.25">
      <c r="A4426">
        <v>15663</v>
      </c>
      <c r="B4426">
        <v>735</v>
      </c>
      <c r="C4426" t="str">
        <f>VLOOKUP(Table_ExternalData_16[[#This Row],[ManufacturerId]],Blagovna!A:B,2,0)</f>
        <v>EZVIZ</v>
      </c>
    </row>
    <row r="4427" spans="1:3" x14ac:dyDescent="0.25">
      <c r="A4427">
        <v>15664</v>
      </c>
      <c r="B4427">
        <v>735</v>
      </c>
      <c r="C4427" t="str">
        <f>VLOOKUP(Table_ExternalData_16[[#This Row],[ManufacturerId]],Blagovna!A:B,2,0)</f>
        <v>EZVIZ</v>
      </c>
    </row>
    <row r="4428" spans="1:3" x14ac:dyDescent="0.25">
      <c r="A4428">
        <v>15665</v>
      </c>
      <c r="B4428">
        <v>735</v>
      </c>
      <c r="C4428" t="str">
        <f>VLOOKUP(Table_ExternalData_16[[#This Row],[ManufacturerId]],Blagovna!A:B,2,0)</f>
        <v>EZVIZ</v>
      </c>
    </row>
    <row r="4429" spans="1:3" x14ac:dyDescent="0.25">
      <c r="A4429">
        <v>15666</v>
      </c>
      <c r="B4429">
        <v>735</v>
      </c>
      <c r="C4429" t="str">
        <f>VLOOKUP(Table_ExternalData_16[[#This Row],[ManufacturerId]],Blagovna!A:B,2,0)</f>
        <v>EZVIZ</v>
      </c>
    </row>
    <row r="4430" spans="1:3" x14ac:dyDescent="0.25">
      <c r="A4430">
        <v>15667</v>
      </c>
      <c r="B4430">
        <v>735</v>
      </c>
      <c r="C4430" t="str">
        <f>VLOOKUP(Table_ExternalData_16[[#This Row],[ManufacturerId]],Blagovna!A:B,2,0)</f>
        <v>EZVIZ</v>
      </c>
    </row>
    <row r="4431" spans="1:3" x14ac:dyDescent="0.25">
      <c r="A4431">
        <v>15668</v>
      </c>
      <c r="B4431">
        <v>485</v>
      </c>
      <c r="C4431" t="str">
        <f>VLOOKUP(Table_ExternalData_16[[#This Row],[ManufacturerId]],Blagovna!A:B,2,0)</f>
        <v>UBIQUITI</v>
      </c>
    </row>
    <row r="4432" spans="1:3" x14ac:dyDescent="0.25">
      <c r="A4432">
        <v>15669</v>
      </c>
      <c r="B4432">
        <v>425</v>
      </c>
      <c r="C4432" t="str">
        <f>VLOOKUP(Table_ExternalData_16[[#This Row],[ManufacturerId]],Blagovna!A:B,2,0)</f>
        <v>EFB</v>
      </c>
    </row>
    <row r="4433" spans="1:3" x14ac:dyDescent="0.25">
      <c r="A4433">
        <v>15670</v>
      </c>
      <c r="B4433">
        <v>425</v>
      </c>
      <c r="C4433" t="str">
        <f>VLOOKUP(Table_ExternalData_16[[#This Row],[ManufacturerId]],Blagovna!A:B,2,0)</f>
        <v>EFB</v>
      </c>
    </row>
    <row r="4434" spans="1:3" x14ac:dyDescent="0.25">
      <c r="A4434">
        <v>15671</v>
      </c>
      <c r="B4434">
        <v>425</v>
      </c>
      <c r="C4434" t="str">
        <f>VLOOKUP(Table_ExternalData_16[[#This Row],[ManufacturerId]],Blagovna!A:B,2,0)</f>
        <v>EFB</v>
      </c>
    </row>
    <row r="4435" spans="1:3" x14ac:dyDescent="0.25">
      <c r="A4435">
        <v>15672</v>
      </c>
      <c r="B4435">
        <v>725</v>
      </c>
      <c r="C4435" t="str">
        <f>VLOOKUP(Table_ExternalData_16[[#This Row],[ManufacturerId]],Blagovna!A:B,2,0)</f>
        <v>Baseus</v>
      </c>
    </row>
    <row r="4436" spans="1:3" x14ac:dyDescent="0.25">
      <c r="A4436">
        <v>15673</v>
      </c>
      <c r="B4436">
        <v>425</v>
      </c>
      <c r="C4436" t="str">
        <f>VLOOKUP(Table_ExternalData_16[[#This Row],[ManufacturerId]],Blagovna!A:B,2,0)</f>
        <v>EFB</v>
      </c>
    </row>
    <row r="4437" spans="1:3" x14ac:dyDescent="0.25">
      <c r="A4437">
        <v>15674</v>
      </c>
      <c r="B4437">
        <v>425</v>
      </c>
      <c r="C4437" t="str">
        <f>VLOOKUP(Table_ExternalData_16[[#This Row],[ManufacturerId]],Blagovna!A:B,2,0)</f>
        <v>EFB</v>
      </c>
    </row>
    <row r="4438" spans="1:3" x14ac:dyDescent="0.25">
      <c r="A4438">
        <v>15675</v>
      </c>
      <c r="B4438">
        <v>422</v>
      </c>
      <c r="C4438" t="str">
        <f>VLOOKUP(Table_ExternalData_16[[#This Row],[ManufacturerId]],Blagovna!A:B,2,0)</f>
        <v>Digitus</v>
      </c>
    </row>
    <row r="4439" spans="1:3" x14ac:dyDescent="0.25">
      <c r="A4439">
        <v>15676</v>
      </c>
      <c r="B4439">
        <v>421</v>
      </c>
      <c r="C4439" t="str">
        <f>VLOOKUP(Table_ExternalData_16[[#This Row],[ManufacturerId]],Blagovna!A:B,2,0)</f>
        <v>Delock</v>
      </c>
    </row>
    <row r="4440" spans="1:3" x14ac:dyDescent="0.25">
      <c r="A4440">
        <v>15677</v>
      </c>
      <c r="B4440">
        <v>478</v>
      </c>
      <c r="C4440" t="str">
        <f>VLOOKUP(Table_ExternalData_16[[#This Row],[ManufacturerId]],Blagovna!A:B,2,0)</f>
        <v>Tenda</v>
      </c>
    </row>
    <row r="4441" spans="1:3" x14ac:dyDescent="0.25">
      <c r="A4441">
        <v>15678</v>
      </c>
      <c r="B4441">
        <v>421</v>
      </c>
      <c r="C4441" t="str">
        <f>VLOOKUP(Table_ExternalData_16[[#This Row],[ManufacturerId]],Blagovna!A:B,2,0)</f>
        <v>Delock</v>
      </c>
    </row>
    <row r="4442" spans="1:3" x14ac:dyDescent="0.25">
      <c r="A4442">
        <v>15679</v>
      </c>
      <c r="B4442">
        <v>421</v>
      </c>
      <c r="C4442" t="str">
        <f>VLOOKUP(Table_ExternalData_16[[#This Row],[ManufacturerId]],Blagovna!A:B,2,0)</f>
        <v>Delock</v>
      </c>
    </row>
    <row r="4443" spans="1:3" x14ac:dyDescent="0.25">
      <c r="A4443">
        <v>15680</v>
      </c>
      <c r="B4443">
        <v>422</v>
      </c>
      <c r="C4443" t="str">
        <f>VLOOKUP(Table_ExternalData_16[[#This Row],[ManufacturerId]],Blagovna!A:B,2,0)</f>
        <v>Digitus</v>
      </c>
    </row>
    <row r="4444" spans="1:3" x14ac:dyDescent="0.25">
      <c r="A4444">
        <v>15681</v>
      </c>
      <c r="B4444">
        <v>735</v>
      </c>
      <c r="C4444" t="str">
        <f>VLOOKUP(Table_ExternalData_16[[#This Row],[ManufacturerId]],Blagovna!A:B,2,0)</f>
        <v>EZVIZ</v>
      </c>
    </row>
    <row r="4445" spans="1:3" x14ac:dyDescent="0.25">
      <c r="A4445">
        <v>15682</v>
      </c>
      <c r="B4445">
        <v>425</v>
      </c>
      <c r="C4445" t="str">
        <f>VLOOKUP(Table_ExternalData_16[[#This Row],[ManufacturerId]],Blagovna!A:B,2,0)</f>
        <v>EFB</v>
      </c>
    </row>
    <row r="4446" spans="1:3" x14ac:dyDescent="0.25">
      <c r="A4446">
        <v>15683</v>
      </c>
      <c r="B4446">
        <v>725</v>
      </c>
      <c r="C4446" t="str">
        <f>VLOOKUP(Table_ExternalData_16[[#This Row],[ManufacturerId]],Blagovna!A:B,2,0)</f>
        <v>Baseus</v>
      </c>
    </row>
    <row r="4447" spans="1:3" x14ac:dyDescent="0.25">
      <c r="A4447">
        <v>15684</v>
      </c>
      <c r="B4447">
        <v>725</v>
      </c>
      <c r="C4447" t="str">
        <f>VLOOKUP(Table_ExternalData_16[[#This Row],[ManufacturerId]],Blagovna!A:B,2,0)</f>
        <v>Baseus</v>
      </c>
    </row>
    <row r="4448" spans="1:3" x14ac:dyDescent="0.25">
      <c r="A4448">
        <v>15685</v>
      </c>
      <c r="B4448">
        <v>422</v>
      </c>
      <c r="C4448" t="str">
        <f>VLOOKUP(Table_ExternalData_16[[#This Row],[ManufacturerId]],Blagovna!A:B,2,0)</f>
        <v>Digitus</v>
      </c>
    </row>
    <row r="4449" spans="1:3" x14ac:dyDescent="0.25">
      <c r="A4449">
        <v>15686</v>
      </c>
      <c r="B4449">
        <v>421</v>
      </c>
      <c r="C4449" t="str">
        <f>VLOOKUP(Table_ExternalData_16[[#This Row],[ManufacturerId]],Blagovna!A:B,2,0)</f>
        <v>Delock</v>
      </c>
    </row>
    <row r="4450" spans="1:3" x14ac:dyDescent="0.25">
      <c r="A4450">
        <v>15687</v>
      </c>
      <c r="B4450">
        <v>421</v>
      </c>
      <c r="C4450" t="str">
        <f>VLOOKUP(Table_ExternalData_16[[#This Row],[ManufacturerId]],Blagovna!A:B,2,0)</f>
        <v>Delock</v>
      </c>
    </row>
    <row r="4451" spans="1:3" x14ac:dyDescent="0.25">
      <c r="A4451">
        <v>15688</v>
      </c>
      <c r="B4451">
        <v>421</v>
      </c>
      <c r="C4451" t="str">
        <f>VLOOKUP(Table_ExternalData_16[[#This Row],[ManufacturerId]],Blagovna!A:B,2,0)</f>
        <v>Delock</v>
      </c>
    </row>
    <row r="4452" spans="1:3" x14ac:dyDescent="0.25">
      <c r="A4452">
        <v>15689</v>
      </c>
      <c r="B4452">
        <v>735</v>
      </c>
      <c r="C4452" t="str">
        <f>VLOOKUP(Table_ExternalData_16[[#This Row],[ManufacturerId]],Blagovna!A:B,2,0)</f>
        <v>EZVIZ</v>
      </c>
    </row>
    <row r="4453" spans="1:3" x14ac:dyDescent="0.25">
      <c r="A4453">
        <v>15690</v>
      </c>
      <c r="B4453">
        <v>735</v>
      </c>
      <c r="C4453" t="str">
        <f>VLOOKUP(Table_ExternalData_16[[#This Row],[ManufacturerId]],Blagovna!A:B,2,0)</f>
        <v>EZVIZ</v>
      </c>
    </row>
    <row r="4454" spans="1:3" x14ac:dyDescent="0.25">
      <c r="A4454">
        <v>15691</v>
      </c>
      <c r="B4454">
        <v>735</v>
      </c>
      <c r="C4454" t="str">
        <f>VLOOKUP(Table_ExternalData_16[[#This Row],[ManufacturerId]],Blagovna!A:B,2,0)</f>
        <v>EZVIZ</v>
      </c>
    </row>
    <row r="4455" spans="1:3" x14ac:dyDescent="0.25">
      <c r="A4455">
        <v>15692</v>
      </c>
      <c r="B4455">
        <v>735</v>
      </c>
      <c r="C4455" t="str">
        <f>VLOOKUP(Table_ExternalData_16[[#This Row],[ManufacturerId]],Blagovna!A:B,2,0)</f>
        <v>EZVIZ</v>
      </c>
    </row>
    <row r="4456" spans="1:3" x14ac:dyDescent="0.25">
      <c r="A4456">
        <v>15693</v>
      </c>
      <c r="B4456">
        <v>735</v>
      </c>
      <c r="C4456" t="str">
        <f>VLOOKUP(Table_ExternalData_16[[#This Row],[ManufacturerId]],Blagovna!A:B,2,0)</f>
        <v>EZVIZ</v>
      </c>
    </row>
    <row r="4457" spans="1:3" x14ac:dyDescent="0.25">
      <c r="A4457">
        <v>15694</v>
      </c>
      <c r="B4457">
        <v>485</v>
      </c>
      <c r="C4457" t="str">
        <f>VLOOKUP(Table_ExternalData_16[[#This Row],[ManufacturerId]],Blagovna!A:B,2,0)</f>
        <v>UBIQUITI</v>
      </c>
    </row>
    <row r="4458" spans="1:3" x14ac:dyDescent="0.25">
      <c r="A4458">
        <v>15695</v>
      </c>
      <c r="B4458">
        <v>408</v>
      </c>
      <c r="C4458" t="str">
        <f>VLOOKUP(Table_ExternalData_16[[#This Row],[ManufacturerId]],Blagovna!A:B,2,0)</f>
        <v>Aten</v>
      </c>
    </row>
    <row r="4459" spans="1:3" x14ac:dyDescent="0.25">
      <c r="A4459">
        <v>15696</v>
      </c>
      <c r="B4459">
        <v>408</v>
      </c>
      <c r="C4459" t="str">
        <f>VLOOKUP(Table_ExternalData_16[[#This Row],[ManufacturerId]],Blagovna!A:B,2,0)</f>
        <v>Aten</v>
      </c>
    </row>
    <row r="4460" spans="1:3" x14ac:dyDescent="0.25">
      <c r="A4460">
        <v>15697</v>
      </c>
      <c r="B4460">
        <v>408</v>
      </c>
      <c r="C4460" t="str">
        <f>VLOOKUP(Table_ExternalData_16[[#This Row],[ManufacturerId]],Blagovna!A:B,2,0)</f>
        <v>Aten</v>
      </c>
    </row>
    <row r="4461" spans="1:3" x14ac:dyDescent="0.25">
      <c r="A4461">
        <v>15698</v>
      </c>
      <c r="B4461">
        <v>408</v>
      </c>
      <c r="C4461" t="str">
        <f>VLOOKUP(Table_ExternalData_16[[#This Row],[ManufacturerId]],Blagovna!A:B,2,0)</f>
        <v>Aten</v>
      </c>
    </row>
    <row r="4462" spans="1:3" x14ac:dyDescent="0.25">
      <c r="A4462">
        <v>15699</v>
      </c>
      <c r="B4462">
        <v>409</v>
      </c>
      <c r="C4462" t="str">
        <f>VLOOKUP(Table_ExternalData_16[[#This Row],[ManufacturerId]],Blagovna!A:B,2,0)</f>
        <v>Bachmann</v>
      </c>
    </row>
    <row r="4463" spans="1:3" x14ac:dyDescent="0.25">
      <c r="A4463">
        <v>15700</v>
      </c>
      <c r="B4463">
        <v>409</v>
      </c>
      <c r="C4463" t="str">
        <f>VLOOKUP(Table_ExternalData_16[[#This Row],[ManufacturerId]],Blagovna!A:B,2,0)</f>
        <v>Bachmann</v>
      </c>
    </row>
    <row r="4464" spans="1:3" x14ac:dyDescent="0.25">
      <c r="A4464">
        <v>15702</v>
      </c>
      <c r="B4464">
        <v>421</v>
      </c>
      <c r="C4464" t="str">
        <f>VLOOKUP(Table_ExternalData_16[[#This Row],[ManufacturerId]],Blagovna!A:B,2,0)</f>
        <v>Delock</v>
      </c>
    </row>
    <row r="4465" spans="1:3" x14ac:dyDescent="0.25">
      <c r="A4465">
        <v>15703</v>
      </c>
      <c r="B4465">
        <v>425</v>
      </c>
      <c r="C4465" t="str">
        <f>VLOOKUP(Table_ExternalData_16[[#This Row],[ManufacturerId]],Blagovna!A:B,2,0)</f>
        <v>EFB</v>
      </c>
    </row>
    <row r="4466" spans="1:3" x14ac:dyDescent="0.25">
      <c r="A4466">
        <v>15705</v>
      </c>
      <c r="B4466">
        <v>422</v>
      </c>
      <c r="C4466" t="str">
        <f>VLOOKUP(Table_ExternalData_16[[#This Row],[ManufacturerId]],Blagovna!A:B,2,0)</f>
        <v>Digitus</v>
      </c>
    </row>
    <row r="4467" spans="1:3" x14ac:dyDescent="0.25">
      <c r="A4467">
        <v>15706</v>
      </c>
      <c r="B4467">
        <v>422</v>
      </c>
      <c r="C4467" t="str">
        <f>VLOOKUP(Table_ExternalData_16[[#This Row],[ManufacturerId]],Blagovna!A:B,2,0)</f>
        <v>Digitus</v>
      </c>
    </row>
    <row r="4468" spans="1:3" x14ac:dyDescent="0.25">
      <c r="A4468">
        <v>15707</v>
      </c>
      <c r="B4468">
        <v>422</v>
      </c>
      <c r="C4468" t="str">
        <f>VLOOKUP(Table_ExternalData_16[[#This Row],[ManufacturerId]],Blagovna!A:B,2,0)</f>
        <v>Digitus</v>
      </c>
    </row>
    <row r="4469" spans="1:3" x14ac:dyDescent="0.25">
      <c r="A4469">
        <v>15708</v>
      </c>
      <c r="B4469">
        <v>422</v>
      </c>
      <c r="C4469" t="str">
        <f>VLOOKUP(Table_ExternalData_16[[#This Row],[ManufacturerId]],Blagovna!A:B,2,0)</f>
        <v>Digitus</v>
      </c>
    </row>
    <row r="4470" spans="1:3" x14ac:dyDescent="0.25">
      <c r="A4470">
        <v>15709</v>
      </c>
      <c r="B4470">
        <v>422</v>
      </c>
      <c r="C4470" t="str">
        <f>VLOOKUP(Table_ExternalData_16[[#This Row],[ManufacturerId]],Blagovna!A:B,2,0)</f>
        <v>Digitus</v>
      </c>
    </row>
    <row r="4471" spans="1:3" x14ac:dyDescent="0.25">
      <c r="A4471">
        <v>15710</v>
      </c>
      <c r="B4471">
        <v>422</v>
      </c>
      <c r="C4471" t="str">
        <f>VLOOKUP(Table_ExternalData_16[[#This Row],[ManufacturerId]],Blagovna!A:B,2,0)</f>
        <v>Digitus</v>
      </c>
    </row>
    <row r="4472" spans="1:3" x14ac:dyDescent="0.25">
      <c r="A4472">
        <v>15711</v>
      </c>
      <c r="B4472">
        <v>422</v>
      </c>
      <c r="C4472" t="str">
        <f>VLOOKUP(Table_ExternalData_16[[#This Row],[ManufacturerId]],Blagovna!A:B,2,0)</f>
        <v>Digitus</v>
      </c>
    </row>
    <row r="4473" spans="1:3" x14ac:dyDescent="0.25">
      <c r="A4473">
        <v>15712</v>
      </c>
      <c r="B4473">
        <v>712</v>
      </c>
      <c r="C4473" t="str">
        <f>VLOOKUP(Table_ExternalData_16[[#This Row],[ManufacturerId]],Blagovna!A:B,2,0)</f>
        <v>Tech-Trade</v>
      </c>
    </row>
    <row r="4474" spans="1:3" x14ac:dyDescent="0.25">
      <c r="A4474">
        <v>15713</v>
      </c>
      <c r="B4474">
        <v>446</v>
      </c>
      <c r="C4474" t="str">
        <f>VLOOKUP(Table_ExternalData_16[[#This Row],[ManufacturerId]],Blagovna!A:B,2,0)</f>
        <v>Leviton</v>
      </c>
    </row>
    <row r="4475" spans="1:3" x14ac:dyDescent="0.25">
      <c r="A4475">
        <v>15715</v>
      </c>
      <c r="B4475">
        <v>737</v>
      </c>
      <c r="C4475" t="str">
        <f>VLOOKUP(Table_ExternalData_16[[#This Row],[ManufacturerId]],Blagovna!A:B,2,0)</f>
        <v>TP-Link</v>
      </c>
    </row>
    <row r="4476" spans="1:3" x14ac:dyDescent="0.25">
      <c r="A4476">
        <v>15716</v>
      </c>
      <c r="B4476">
        <v>449</v>
      </c>
      <c r="C4476" t="str">
        <f>VLOOKUP(Table_ExternalData_16[[#This Row],[ManufacturerId]],Blagovna!A:B,2,0)</f>
        <v>Logitech</v>
      </c>
    </row>
    <row r="4477" spans="1:3" x14ac:dyDescent="0.25">
      <c r="A4477">
        <v>15717</v>
      </c>
      <c r="B4477">
        <v>425</v>
      </c>
      <c r="C4477" t="str">
        <f>VLOOKUP(Table_ExternalData_16[[#This Row],[ManufacturerId]],Blagovna!A:B,2,0)</f>
        <v>EFB</v>
      </c>
    </row>
    <row r="4478" spans="1:3" x14ac:dyDescent="0.25">
      <c r="A4478">
        <v>15719</v>
      </c>
      <c r="B4478">
        <v>420</v>
      </c>
      <c r="C4478" t="str">
        <f>VLOOKUP(Table_ExternalData_16[[#This Row],[ManufacturerId]],Blagovna!A:B,2,0)</f>
        <v>Dell</v>
      </c>
    </row>
    <row r="4479" spans="1:3" x14ac:dyDescent="0.25">
      <c r="A4479">
        <v>15720</v>
      </c>
      <c r="B4479">
        <v>437</v>
      </c>
      <c r="C4479" t="str">
        <f>VLOOKUP(Table_ExternalData_16[[#This Row],[ManufacturerId]],Blagovna!A:B,2,0)</f>
        <v>HiLook</v>
      </c>
    </row>
    <row r="4480" spans="1:3" x14ac:dyDescent="0.25">
      <c r="A4480">
        <v>15721</v>
      </c>
      <c r="B4480">
        <v>725</v>
      </c>
      <c r="C4480" t="str">
        <f>VLOOKUP(Table_ExternalData_16[[#This Row],[ManufacturerId]],Blagovna!A:B,2,0)</f>
        <v>Baseus</v>
      </c>
    </row>
    <row r="4481" spans="1:3" x14ac:dyDescent="0.25">
      <c r="A4481">
        <v>15722</v>
      </c>
      <c r="B4481">
        <v>725</v>
      </c>
      <c r="C4481" t="str">
        <f>VLOOKUP(Table_ExternalData_16[[#This Row],[ManufacturerId]],Blagovna!A:B,2,0)</f>
        <v>Baseus</v>
      </c>
    </row>
    <row r="4482" spans="1:3" x14ac:dyDescent="0.25">
      <c r="A4482">
        <v>15723</v>
      </c>
      <c r="B4482">
        <v>725</v>
      </c>
      <c r="C4482" t="str">
        <f>VLOOKUP(Table_ExternalData_16[[#This Row],[ManufacturerId]],Blagovna!A:B,2,0)</f>
        <v>Baseus</v>
      </c>
    </row>
    <row r="4483" spans="1:3" x14ac:dyDescent="0.25">
      <c r="A4483">
        <v>15724</v>
      </c>
      <c r="B4483">
        <v>725</v>
      </c>
      <c r="C4483" t="str">
        <f>VLOOKUP(Table_ExternalData_16[[#This Row],[ManufacturerId]],Blagovna!A:B,2,0)</f>
        <v>Baseus</v>
      </c>
    </row>
    <row r="4484" spans="1:3" x14ac:dyDescent="0.25">
      <c r="A4484">
        <v>15725</v>
      </c>
      <c r="B4484">
        <v>725</v>
      </c>
      <c r="C4484" t="str">
        <f>VLOOKUP(Table_ExternalData_16[[#This Row],[ManufacturerId]],Blagovna!A:B,2,0)</f>
        <v>Baseus</v>
      </c>
    </row>
    <row r="4485" spans="1:3" x14ac:dyDescent="0.25">
      <c r="A4485">
        <v>15726</v>
      </c>
      <c r="B4485">
        <v>422</v>
      </c>
      <c r="C4485" t="str">
        <f>VLOOKUP(Table_ExternalData_16[[#This Row],[ManufacturerId]],Blagovna!A:B,2,0)</f>
        <v>Digitus</v>
      </c>
    </row>
    <row r="4486" spans="1:3" x14ac:dyDescent="0.25">
      <c r="A4486">
        <v>15727</v>
      </c>
      <c r="B4486">
        <v>422</v>
      </c>
      <c r="C4486" t="str">
        <f>VLOOKUP(Table_ExternalData_16[[#This Row],[ManufacturerId]],Blagovna!A:B,2,0)</f>
        <v>Digitus</v>
      </c>
    </row>
    <row r="4487" spans="1:3" x14ac:dyDescent="0.25">
      <c r="A4487">
        <v>15728</v>
      </c>
      <c r="B4487">
        <v>422</v>
      </c>
      <c r="C4487" t="str">
        <f>VLOOKUP(Table_ExternalData_16[[#This Row],[ManufacturerId]],Blagovna!A:B,2,0)</f>
        <v>Digitus</v>
      </c>
    </row>
    <row r="4488" spans="1:3" x14ac:dyDescent="0.25">
      <c r="A4488">
        <v>15729</v>
      </c>
      <c r="B4488">
        <v>422</v>
      </c>
      <c r="C4488" t="str">
        <f>VLOOKUP(Table_ExternalData_16[[#This Row],[ManufacturerId]],Blagovna!A:B,2,0)</f>
        <v>Digitus</v>
      </c>
    </row>
    <row r="4489" spans="1:3" x14ac:dyDescent="0.25">
      <c r="A4489">
        <v>15730</v>
      </c>
      <c r="B4489">
        <v>422</v>
      </c>
      <c r="C4489" t="str">
        <f>VLOOKUP(Table_ExternalData_16[[#This Row],[ManufacturerId]],Blagovna!A:B,2,0)</f>
        <v>Digitus</v>
      </c>
    </row>
    <row r="4490" spans="1:3" x14ac:dyDescent="0.25">
      <c r="A4490">
        <v>15731</v>
      </c>
      <c r="B4490">
        <v>422</v>
      </c>
      <c r="C4490" t="str">
        <f>VLOOKUP(Table_ExternalData_16[[#This Row],[ManufacturerId]],Blagovna!A:B,2,0)</f>
        <v>Digitus</v>
      </c>
    </row>
    <row r="4491" spans="1:3" x14ac:dyDescent="0.25">
      <c r="A4491">
        <v>15732</v>
      </c>
      <c r="B4491">
        <v>422</v>
      </c>
      <c r="C4491" t="str">
        <f>VLOOKUP(Table_ExternalData_16[[#This Row],[ManufacturerId]],Blagovna!A:B,2,0)</f>
        <v>Digitus</v>
      </c>
    </row>
    <row r="4492" spans="1:3" x14ac:dyDescent="0.25">
      <c r="A4492">
        <v>15733</v>
      </c>
      <c r="B4492">
        <v>421</v>
      </c>
      <c r="C4492" t="str">
        <f>VLOOKUP(Table_ExternalData_16[[#This Row],[ManufacturerId]],Blagovna!A:B,2,0)</f>
        <v>Delock</v>
      </c>
    </row>
    <row r="4493" spans="1:3" x14ac:dyDescent="0.25">
      <c r="A4493">
        <v>15734</v>
      </c>
      <c r="B4493">
        <v>421</v>
      </c>
      <c r="C4493" t="str">
        <f>VLOOKUP(Table_ExternalData_16[[#This Row],[ManufacturerId]],Blagovna!A:B,2,0)</f>
        <v>Delock</v>
      </c>
    </row>
    <row r="4494" spans="1:3" x14ac:dyDescent="0.25">
      <c r="A4494">
        <v>15735</v>
      </c>
      <c r="B4494">
        <v>725</v>
      </c>
      <c r="C4494" t="str">
        <f>VLOOKUP(Table_ExternalData_16[[#This Row],[ManufacturerId]],Blagovna!A:B,2,0)</f>
        <v>Baseus</v>
      </c>
    </row>
    <row r="4495" spans="1:3" x14ac:dyDescent="0.25">
      <c r="A4495">
        <v>15736</v>
      </c>
      <c r="B4495">
        <v>725</v>
      </c>
      <c r="C4495" t="str">
        <f>VLOOKUP(Table_ExternalData_16[[#This Row],[ManufacturerId]],Blagovna!A:B,2,0)</f>
        <v>Baseus</v>
      </c>
    </row>
    <row r="4496" spans="1:3" x14ac:dyDescent="0.25">
      <c r="A4496">
        <v>15737</v>
      </c>
      <c r="B4496">
        <v>725</v>
      </c>
      <c r="C4496" t="str">
        <f>VLOOKUP(Table_ExternalData_16[[#This Row],[ManufacturerId]],Blagovna!A:B,2,0)</f>
        <v>Baseus</v>
      </c>
    </row>
    <row r="4497" spans="1:3" x14ac:dyDescent="0.25">
      <c r="A4497">
        <v>15738</v>
      </c>
      <c r="B4497">
        <v>725</v>
      </c>
      <c r="C4497" t="str">
        <f>VLOOKUP(Table_ExternalData_16[[#This Row],[ManufacturerId]],Blagovna!A:B,2,0)</f>
        <v>Baseus</v>
      </c>
    </row>
    <row r="4498" spans="1:3" x14ac:dyDescent="0.25">
      <c r="A4498">
        <v>15739</v>
      </c>
      <c r="B4498">
        <v>725</v>
      </c>
      <c r="C4498" t="str">
        <f>VLOOKUP(Table_ExternalData_16[[#This Row],[ManufacturerId]],Blagovna!A:B,2,0)</f>
        <v>Baseus</v>
      </c>
    </row>
    <row r="4499" spans="1:3" x14ac:dyDescent="0.25">
      <c r="A4499">
        <v>15740</v>
      </c>
      <c r="B4499">
        <v>422</v>
      </c>
      <c r="C4499" t="str">
        <f>VLOOKUP(Table_ExternalData_16[[#This Row],[ManufacturerId]],Blagovna!A:B,2,0)</f>
        <v>Digitus</v>
      </c>
    </row>
    <row r="4500" spans="1:3" x14ac:dyDescent="0.25">
      <c r="A4500">
        <v>15742</v>
      </c>
      <c r="B4500">
        <v>484</v>
      </c>
      <c r="C4500" t="str">
        <f>VLOOKUP(Table_ExternalData_16[[#This Row],[ManufacturerId]],Blagovna!A:B,2,0)</f>
        <v>Triton</v>
      </c>
    </row>
    <row r="4501" spans="1:3" x14ac:dyDescent="0.25">
      <c r="A4501">
        <v>15743</v>
      </c>
      <c r="B4501">
        <v>421</v>
      </c>
      <c r="C4501" t="str">
        <f>VLOOKUP(Table_ExternalData_16[[#This Row],[ManufacturerId]],Blagovna!A:B,2,0)</f>
        <v>Delock</v>
      </c>
    </row>
    <row r="4502" spans="1:3" x14ac:dyDescent="0.25">
      <c r="A4502">
        <v>15744</v>
      </c>
      <c r="B4502">
        <v>484</v>
      </c>
      <c r="C4502" t="str">
        <f>VLOOKUP(Table_ExternalData_16[[#This Row],[ManufacturerId]],Blagovna!A:B,2,0)</f>
        <v>Triton</v>
      </c>
    </row>
    <row r="4503" spans="1:3" x14ac:dyDescent="0.25">
      <c r="A4503">
        <v>15745</v>
      </c>
      <c r="B4503">
        <v>484</v>
      </c>
      <c r="C4503" t="str">
        <f>VLOOKUP(Table_ExternalData_16[[#This Row],[ManufacturerId]],Blagovna!A:B,2,0)</f>
        <v>Triton</v>
      </c>
    </row>
    <row r="4504" spans="1:3" x14ac:dyDescent="0.25">
      <c r="A4504">
        <v>15746</v>
      </c>
      <c r="B4504">
        <v>484</v>
      </c>
      <c r="C4504" t="str">
        <f>VLOOKUP(Table_ExternalData_16[[#This Row],[ManufacturerId]],Blagovna!A:B,2,0)</f>
        <v>Triton</v>
      </c>
    </row>
    <row r="4505" spans="1:3" x14ac:dyDescent="0.25">
      <c r="A4505">
        <v>15747</v>
      </c>
      <c r="B4505">
        <v>484</v>
      </c>
      <c r="C4505" t="str">
        <f>VLOOKUP(Table_ExternalData_16[[#This Row],[ManufacturerId]],Blagovna!A:B,2,0)</f>
        <v>Triton</v>
      </c>
    </row>
    <row r="4506" spans="1:3" x14ac:dyDescent="0.25">
      <c r="A4506">
        <v>15748</v>
      </c>
      <c r="B4506">
        <v>484</v>
      </c>
      <c r="C4506" t="str">
        <f>VLOOKUP(Table_ExternalData_16[[#This Row],[ManufacturerId]],Blagovna!A:B,2,0)</f>
        <v>Triton</v>
      </c>
    </row>
    <row r="4507" spans="1:3" x14ac:dyDescent="0.25">
      <c r="A4507">
        <v>15749</v>
      </c>
      <c r="B4507">
        <v>484</v>
      </c>
      <c r="C4507" t="str">
        <f>VLOOKUP(Table_ExternalData_16[[#This Row],[ManufacturerId]],Blagovna!A:B,2,0)</f>
        <v>Triton</v>
      </c>
    </row>
    <row r="4508" spans="1:3" x14ac:dyDescent="0.25">
      <c r="A4508">
        <v>15750</v>
      </c>
      <c r="B4508">
        <v>725</v>
      </c>
      <c r="C4508" t="str">
        <f>VLOOKUP(Table_ExternalData_16[[#This Row],[ManufacturerId]],Blagovna!A:B,2,0)</f>
        <v>Baseus</v>
      </c>
    </row>
    <row r="4509" spans="1:3" x14ac:dyDescent="0.25">
      <c r="A4509">
        <v>15751</v>
      </c>
      <c r="B4509">
        <v>725</v>
      </c>
      <c r="C4509" t="str">
        <f>VLOOKUP(Table_ExternalData_16[[#This Row],[ManufacturerId]],Blagovna!A:B,2,0)</f>
        <v>Baseus</v>
      </c>
    </row>
    <row r="4510" spans="1:3" x14ac:dyDescent="0.25">
      <c r="A4510">
        <v>15753</v>
      </c>
      <c r="B4510">
        <v>725</v>
      </c>
      <c r="C4510" t="str">
        <f>VLOOKUP(Table_ExternalData_16[[#This Row],[ManufacturerId]],Blagovna!A:B,2,0)</f>
        <v>Baseus</v>
      </c>
    </row>
    <row r="4511" spans="1:3" x14ac:dyDescent="0.25">
      <c r="A4511">
        <v>15754</v>
      </c>
      <c r="B4511">
        <v>725</v>
      </c>
      <c r="C4511" t="str">
        <f>VLOOKUP(Table_ExternalData_16[[#This Row],[ManufacturerId]],Blagovna!A:B,2,0)</f>
        <v>Baseus</v>
      </c>
    </row>
    <row r="4512" spans="1:3" x14ac:dyDescent="0.25">
      <c r="A4512">
        <v>15755</v>
      </c>
      <c r="B4512">
        <v>725</v>
      </c>
      <c r="C4512" t="str">
        <f>VLOOKUP(Table_ExternalData_16[[#This Row],[ManufacturerId]],Blagovna!A:B,2,0)</f>
        <v>Baseus</v>
      </c>
    </row>
    <row r="4513" spans="1:3" x14ac:dyDescent="0.25">
      <c r="A4513">
        <v>15756</v>
      </c>
      <c r="B4513">
        <v>476</v>
      </c>
      <c r="C4513" t="str">
        <f>VLOOKUP(Table_ExternalData_16[[#This Row],[ManufacturerId]],Blagovna!A:B,2,0)</f>
        <v>Synology</v>
      </c>
    </row>
    <row r="4514" spans="1:3" x14ac:dyDescent="0.25">
      <c r="A4514">
        <v>15757</v>
      </c>
      <c r="B4514">
        <v>431</v>
      </c>
      <c r="C4514" t="str">
        <f>VLOOKUP(Table_ExternalData_16[[#This Row],[ManufacturerId]],Blagovna!A:B,2,0)</f>
        <v>Gembird</v>
      </c>
    </row>
    <row r="4515" spans="1:3" x14ac:dyDescent="0.25">
      <c r="A4515">
        <v>15758</v>
      </c>
      <c r="B4515">
        <v>431</v>
      </c>
      <c r="C4515" t="str">
        <f>VLOOKUP(Table_ExternalData_16[[#This Row],[ManufacturerId]],Blagovna!A:B,2,0)</f>
        <v>Gembird</v>
      </c>
    </row>
    <row r="4516" spans="1:3" x14ac:dyDescent="0.25">
      <c r="A4516">
        <v>15759</v>
      </c>
      <c r="B4516">
        <v>412</v>
      </c>
      <c r="C4516" t="str">
        <f>VLOOKUP(Table_ExternalData_16[[#This Row],[ManufacturerId]],Blagovna!A:B,2,0)</f>
        <v>Cablexpert</v>
      </c>
    </row>
    <row r="4517" spans="1:3" x14ac:dyDescent="0.25">
      <c r="A4517">
        <v>15760</v>
      </c>
      <c r="B4517">
        <v>725</v>
      </c>
      <c r="C4517" t="str">
        <f>VLOOKUP(Table_ExternalData_16[[#This Row],[ManufacturerId]],Blagovna!A:B,2,0)</f>
        <v>Baseus</v>
      </c>
    </row>
    <row r="4518" spans="1:3" x14ac:dyDescent="0.25">
      <c r="A4518">
        <v>15761</v>
      </c>
      <c r="B4518">
        <v>725</v>
      </c>
      <c r="C4518" t="str">
        <f>VLOOKUP(Table_ExternalData_16[[#This Row],[ManufacturerId]],Blagovna!A:B,2,0)</f>
        <v>Baseus</v>
      </c>
    </row>
    <row r="4519" spans="1:3" x14ac:dyDescent="0.25">
      <c r="A4519">
        <v>15762</v>
      </c>
      <c r="B4519">
        <v>488</v>
      </c>
      <c r="C4519" t="str">
        <f>VLOOKUP(Table_ExternalData_16[[#This Row],[ManufacturerId]],Blagovna!A:B,2,0)</f>
        <v>White Shark</v>
      </c>
    </row>
    <row r="4520" spans="1:3" x14ac:dyDescent="0.25">
      <c r="A4520">
        <v>15763</v>
      </c>
      <c r="B4520">
        <v>488</v>
      </c>
      <c r="C4520" t="str">
        <f>VLOOKUP(Table_ExternalData_16[[#This Row],[ManufacturerId]],Blagovna!A:B,2,0)</f>
        <v>White Shark</v>
      </c>
    </row>
    <row r="4521" spans="1:3" x14ac:dyDescent="0.25">
      <c r="A4521">
        <v>15764</v>
      </c>
      <c r="B4521">
        <v>488</v>
      </c>
      <c r="C4521" t="str">
        <f>VLOOKUP(Table_ExternalData_16[[#This Row],[ManufacturerId]],Blagovna!A:B,2,0)</f>
        <v>White Shark</v>
      </c>
    </row>
    <row r="4522" spans="1:3" x14ac:dyDescent="0.25">
      <c r="A4522">
        <v>15765</v>
      </c>
      <c r="B4522">
        <v>488</v>
      </c>
      <c r="C4522" t="str">
        <f>VLOOKUP(Table_ExternalData_16[[#This Row],[ManufacturerId]],Blagovna!A:B,2,0)</f>
        <v>White Shark</v>
      </c>
    </row>
    <row r="4523" spans="1:3" x14ac:dyDescent="0.25">
      <c r="A4523">
        <v>15766</v>
      </c>
      <c r="B4523">
        <v>488</v>
      </c>
      <c r="C4523" t="str">
        <f>VLOOKUP(Table_ExternalData_16[[#This Row],[ManufacturerId]],Blagovna!A:B,2,0)</f>
        <v>White Shark</v>
      </c>
    </row>
    <row r="4524" spans="1:3" x14ac:dyDescent="0.25">
      <c r="A4524">
        <v>15767</v>
      </c>
      <c r="B4524">
        <v>488</v>
      </c>
      <c r="C4524" t="str">
        <f>VLOOKUP(Table_ExternalData_16[[#This Row],[ManufacturerId]],Blagovna!A:B,2,0)</f>
        <v>White Shark</v>
      </c>
    </row>
    <row r="4525" spans="1:3" x14ac:dyDescent="0.25">
      <c r="A4525">
        <v>15769</v>
      </c>
      <c r="B4525">
        <v>421</v>
      </c>
      <c r="C4525" t="str">
        <f>VLOOKUP(Table_ExternalData_16[[#This Row],[ManufacturerId]],Blagovna!A:B,2,0)</f>
        <v>Delock</v>
      </c>
    </row>
    <row r="4526" spans="1:3" x14ac:dyDescent="0.25">
      <c r="A4526">
        <v>15770</v>
      </c>
      <c r="B4526">
        <v>725</v>
      </c>
      <c r="C4526" t="str">
        <f>VLOOKUP(Table_ExternalData_16[[#This Row],[ManufacturerId]],Blagovna!A:B,2,0)</f>
        <v>Baseus</v>
      </c>
    </row>
    <row r="4527" spans="1:3" x14ac:dyDescent="0.25">
      <c r="A4527">
        <v>15771</v>
      </c>
      <c r="B4527">
        <v>725</v>
      </c>
      <c r="C4527" t="str">
        <f>VLOOKUP(Table_ExternalData_16[[#This Row],[ManufacturerId]],Blagovna!A:B,2,0)</f>
        <v>Baseus</v>
      </c>
    </row>
    <row r="4528" spans="1:3" x14ac:dyDescent="0.25">
      <c r="A4528">
        <v>15772</v>
      </c>
      <c r="B4528">
        <v>725</v>
      </c>
      <c r="C4528" t="str">
        <f>VLOOKUP(Table_ExternalData_16[[#This Row],[ManufacturerId]],Blagovna!A:B,2,0)</f>
        <v>Baseus</v>
      </c>
    </row>
    <row r="4529" spans="1:3" x14ac:dyDescent="0.25">
      <c r="A4529">
        <v>15773</v>
      </c>
      <c r="B4529">
        <v>725</v>
      </c>
      <c r="C4529" t="str">
        <f>VLOOKUP(Table_ExternalData_16[[#This Row],[ManufacturerId]],Blagovna!A:B,2,0)</f>
        <v>Baseus</v>
      </c>
    </row>
    <row r="4530" spans="1:3" x14ac:dyDescent="0.25">
      <c r="A4530">
        <v>15774</v>
      </c>
      <c r="B4530">
        <v>431</v>
      </c>
      <c r="C4530" t="str">
        <f>VLOOKUP(Table_ExternalData_16[[#This Row],[ManufacturerId]],Blagovna!A:B,2,0)</f>
        <v>Gembird</v>
      </c>
    </row>
    <row r="4531" spans="1:3" x14ac:dyDescent="0.25">
      <c r="A4531">
        <v>15775</v>
      </c>
      <c r="B4531">
        <v>421</v>
      </c>
      <c r="C4531" t="str">
        <f>VLOOKUP(Table_ExternalData_16[[#This Row],[ManufacturerId]],Blagovna!A:B,2,0)</f>
        <v>Delock</v>
      </c>
    </row>
    <row r="4532" spans="1:3" x14ac:dyDescent="0.25">
      <c r="A4532">
        <v>15776</v>
      </c>
      <c r="B4532">
        <v>421</v>
      </c>
      <c r="C4532" t="str">
        <f>VLOOKUP(Table_ExternalData_16[[#This Row],[ManufacturerId]],Blagovna!A:B,2,0)</f>
        <v>Delock</v>
      </c>
    </row>
    <row r="4533" spans="1:3" x14ac:dyDescent="0.25">
      <c r="A4533">
        <v>15777</v>
      </c>
      <c r="B4533">
        <v>421</v>
      </c>
      <c r="C4533" t="str">
        <f>VLOOKUP(Table_ExternalData_16[[#This Row],[ManufacturerId]],Blagovna!A:B,2,0)</f>
        <v>Delock</v>
      </c>
    </row>
    <row r="4534" spans="1:3" x14ac:dyDescent="0.25">
      <c r="A4534">
        <v>15778</v>
      </c>
      <c r="B4534">
        <v>421</v>
      </c>
      <c r="C4534" t="str">
        <f>VLOOKUP(Table_ExternalData_16[[#This Row],[ManufacturerId]],Blagovna!A:B,2,0)</f>
        <v>Delock</v>
      </c>
    </row>
    <row r="4535" spans="1:3" x14ac:dyDescent="0.25">
      <c r="A4535">
        <v>15779</v>
      </c>
      <c r="B4535">
        <v>422</v>
      </c>
      <c r="C4535" t="str">
        <f>VLOOKUP(Table_ExternalData_16[[#This Row],[ManufacturerId]],Blagovna!A:B,2,0)</f>
        <v>Digitus</v>
      </c>
    </row>
    <row r="4536" spans="1:3" x14ac:dyDescent="0.25">
      <c r="A4536">
        <v>15780</v>
      </c>
      <c r="B4536">
        <v>422</v>
      </c>
      <c r="C4536" t="str">
        <f>VLOOKUP(Table_ExternalData_16[[#This Row],[ManufacturerId]],Blagovna!A:B,2,0)</f>
        <v>Digitus</v>
      </c>
    </row>
    <row r="4537" spans="1:3" x14ac:dyDescent="0.25">
      <c r="A4537">
        <v>15781</v>
      </c>
      <c r="B4537">
        <v>422</v>
      </c>
      <c r="C4537" t="str">
        <f>VLOOKUP(Table_ExternalData_16[[#This Row],[ManufacturerId]],Blagovna!A:B,2,0)</f>
        <v>Digitus</v>
      </c>
    </row>
    <row r="4538" spans="1:3" x14ac:dyDescent="0.25">
      <c r="A4538">
        <v>15782</v>
      </c>
      <c r="B4538">
        <v>422</v>
      </c>
      <c r="C4538" t="str">
        <f>VLOOKUP(Table_ExternalData_16[[#This Row],[ManufacturerId]],Blagovna!A:B,2,0)</f>
        <v>Digitus</v>
      </c>
    </row>
    <row r="4539" spans="1:3" x14ac:dyDescent="0.25">
      <c r="A4539">
        <v>15783</v>
      </c>
      <c r="B4539">
        <v>422</v>
      </c>
      <c r="C4539" t="str">
        <f>VLOOKUP(Table_ExternalData_16[[#This Row],[ManufacturerId]],Blagovna!A:B,2,0)</f>
        <v>Digitus</v>
      </c>
    </row>
    <row r="4540" spans="1:3" x14ac:dyDescent="0.25">
      <c r="A4540">
        <v>15784</v>
      </c>
      <c r="B4540">
        <v>422</v>
      </c>
      <c r="C4540" t="str">
        <f>VLOOKUP(Table_ExternalData_16[[#This Row],[ManufacturerId]],Blagovna!A:B,2,0)</f>
        <v>Digitus</v>
      </c>
    </row>
    <row r="4541" spans="1:3" x14ac:dyDescent="0.25">
      <c r="A4541">
        <v>15785</v>
      </c>
      <c r="B4541">
        <v>422</v>
      </c>
      <c r="C4541" t="str">
        <f>VLOOKUP(Table_ExternalData_16[[#This Row],[ManufacturerId]],Blagovna!A:B,2,0)</f>
        <v>Digitus</v>
      </c>
    </row>
    <row r="4542" spans="1:3" x14ac:dyDescent="0.25">
      <c r="A4542">
        <v>15364</v>
      </c>
      <c r="B4542">
        <v>745</v>
      </c>
      <c r="C4542" t="str">
        <f>VLOOKUP(Table_ExternalData_16[[#This Row],[ManufacturerId]],Blagovna!A:B,2,0)</f>
        <v>SanDisk</v>
      </c>
    </row>
    <row r="4543" spans="1:3" x14ac:dyDescent="0.25">
      <c r="A4543">
        <v>15409</v>
      </c>
      <c r="B4543">
        <v>745</v>
      </c>
      <c r="C4543" t="str">
        <f>VLOOKUP(Table_ExternalData_16[[#This Row],[ManufacturerId]],Blagovna!A:B,2,0)</f>
        <v>SanDisk</v>
      </c>
    </row>
    <row r="4544" spans="1:3" x14ac:dyDescent="0.25">
      <c r="A4544">
        <v>15786</v>
      </c>
      <c r="B4544">
        <v>422</v>
      </c>
      <c r="C4544" t="str">
        <f>VLOOKUP(Table_ExternalData_16[[#This Row],[ManufacturerId]],Blagovna!A:B,2,0)</f>
        <v>Digitus</v>
      </c>
    </row>
    <row r="4545" spans="1:3" x14ac:dyDescent="0.25">
      <c r="A4545">
        <v>15787</v>
      </c>
      <c r="B4545">
        <v>422</v>
      </c>
      <c r="C4545" t="str">
        <f>VLOOKUP(Table_ExternalData_16[[#This Row],[ManufacturerId]],Blagovna!A:B,2,0)</f>
        <v>Digitus</v>
      </c>
    </row>
    <row r="4546" spans="1:3" x14ac:dyDescent="0.25">
      <c r="A4546">
        <v>15788</v>
      </c>
      <c r="B4546">
        <v>725</v>
      </c>
      <c r="C4546" t="str">
        <f>VLOOKUP(Table_ExternalData_16[[#This Row],[ManufacturerId]],Blagovna!A:B,2,0)</f>
        <v>Baseus</v>
      </c>
    </row>
    <row r="4547" spans="1:3" x14ac:dyDescent="0.25">
      <c r="A4547">
        <v>15789</v>
      </c>
      <c r="B4547">
        <v>725</v>
      </c>
      <c r="C4547" t="str">
        <f>VLOOKUP(Table_ExternalData_16[[#This Row],[ManufacturerId]],Blagovna!A:B,2,0)</f>
        <v>Baseus</v>
      </c>
    </row>
    <row r="4548" spans="1:3" x14ac:dyDescent="0.25">
      <c r="A4548">
        <v>15790</v>
      </c>
      <c r="B4548">
        <v>455</v>
      </c>
      <c r="C4548" t="str">
        <f>VLOOKUP(Table_ExternalData_16[[#This Row],[ManufacturerId]],Blagovna!A:B,2,0)</f>
        <v>Mikrotik</v>
      </c>
    </row>
    <row r="4549" spans="1:3" x14ac:dyDescent="0.25">
      <c r="A4549">
        <v>15791</v>
      </c>
      <c r="B4549">
        <v>407</v>
      </c>
      <c r="C4549" t="str">
        <f>VLOOKUP(Table_ExternalData_16[[#This Row],[ManufacturerId]],Blagovna!A:B,2,0)</f>
        <v>Asus</v>
      </c>
    </row>
    <row r="4550" spans="1:3" x14ac:dyDescent="0.25">
      <c r="A4550">
        <v>15792</v>
      </c>
      <c r="B4550">
        <v>407</v>
      </c>
      <c r="C4550" t="str">
        <f>VLOOKUP(Table_ExternalData_16[[#This Row],[ManufacturerId]],Blagovna!A:B,2,0)</f>
        <v>Asus</v>
      </c>
    </row>
    <row r="4551" spans="1:3" x14ac:dyDescent="0.25">
      <c r="A4551">
        <v>15793</v>
      </c>
      <c r="B4551">
        <v>407</v>
      </c>
      <c r="C4551" t="str">
        <f>VLOOKUP(Table_ExternalData_16[[#This Row],[ManufacturerId]],Blagovna!A:B,2,0)</f>
        <v>Asus</v>
      </c>
    </row>
    <row r="4552" spans="1:3" x14ac:dyDescent="0.25">
      <c r="A4552">
        <v>15794</v>
      </c>
      <c r="B4552">
        <v>407</v>
      </c>
      <c r="C4552" t="str">
        <f>VLOOKUP(Table_ExternalData_16[[#This Row],[ManufacturerId]],Blagovna!A:B,2,0)</f>
        <v>Asus</v>
      </c>
    </row>
    <row r="4553" spans="1:3" x14ac:dyDescent="0.25">
      <c r="A4553">
        <v>15798</v>
      </c>
      <c r="B4553">
        <v>422</v>
      </c>
      <c r="C4553" t="str">
        <f>VLOOKUP(Table_ExternalData_16[[#This Row],[ManufacturerId]],Blagovna!A:B,2,0)</f>
        <v>Digitus</v>
      </c>
    </row>
    <row r="4554" spans="1:3" x14ac:dyDescent="0.25">
      <c r="A4554">
        <v>15799</v>
      </c>
      <c r="B4554">
        <v>471</v>
      </c>
      <c r="C4554" t="str">
        <f>VLOOKUP(Table_ExternalData_16[[#This Row],[ManufacturerId]],Blagovna!A:B,2,0)</f>
        <v>Simon Connect</v>
      </c>
    </row>
    <row r="4555" spans="1:3" x14ac:dyDescent="0.25">
      <c r="A4555">
        <v>15800</v>
      </c>
      <c r="B4555">
        <v>471</v>
      </c>
      <c r="C4555" t="str">
        <f>VLOOKUP(Table_ExternalData_16[[#This Row],[ManufacturerId]],Blagovna!A:B,2,0)</f>
        <v>Simon Connect</v>
      </c>
    </row>
    <row r="4556" spans="1:3" x14ac:dyDescent="0.25">
      <c r="A4556">
        <v>15801</v>
      </c>
      <c r="B4556">
        <v>737</v>
      </c>
      <c r="C4556" t="str">
        <f>VLOOKUP(Table_ExternalData_16[[#This Row],[ManufacturerId]],Blagovna!A:B,2,0)</f>
        <v>TP-Link</v>
      </c>
    </row>
    <row r="4557" spans="1:3" x14ac:dyDescent="0.25">
      <c r="A4557">
        <v>15802</v>
      </c>
      <c r="B4557">
        <v>737</v>
      </c>
      <c r="C4557" t="str">
        <f>VLOOKUP(Table_ExternalData_16[[#This Row],[ManufacturerId]],Blagovna!A:B,2,0)</f>
        <v>TP-Link</v>
      </c>
    </row>
    <row r="4558" spans="1:3" x14ac:dyDescent="0.25">
      <c r="A4558">
        <v>15803</v>
      </c>
      <c r="B4558">
        <v>737</v>
      </c>
      <c r="C4558" t="str">
        <f>VLOOKUP(Table_ExternalData_16[[#This Row],[ManufacturerId]],Blagovna!A:B,2,0)</f>
        <v>TP-Link</v>
      </c>
    </row>
    <row r="4559" spans="1:3" x14ac:dyDescent="0.25">
      <c r="A4559">
        <v>15804</v>
      </c>
      <c r="B4559">
        <v>737</v>
      </c>
      <c r="C4559" t="str">
        <f>VLOOKUP(Table_ExternalData_16[[#This Row],[ManufacturerId]],Blagovna!A:B,2,0)</f>
        <v>TP-Link</v>
      </c>
    </row>
    <row r="4560" spans="1:3" x14ac:dyDescent="0.25">
      <c r="A4560">
        <v>15805</v>
      </c>
      <c r="B4560">
        <v>725</v>
      </c>
      <c r="C4560" t="str">
        <f>VLOOKUP(Table_ExternalData_16[[#This Row],[ManufacturerId]],Blagovna!A:B,2,0)</f>
        <v>Baseus</v>
      </c>
    </row>
    <row r="4561" spans="1:3" x14ac:dyDescent="0.25">
      <c r="A4561">
        <v>15806</v>
      </c>
      <c r="B4561">
        <v>421</v>
      </c>
      <c r="C4561" t="str">
        <f>VLOOKUP(Table_ExternalData_16[[#This Row],[ManufacturerId]],Blagovna!A:B,2,0)</f>
        <v>Delock</v>
      </c>
    </row>
    <row r="4562" spans="1:3" x14ac:dyDescent="0.25">
      <c r="A4562">
        <v>15807</v>
      </c>
      <c r="B4562">
        <v>421</v>
      </c>
      <c r="C4562" t="str">
        <f>VLOOKUP(Table_ExternalData_16[[#This Row],[ManufacturerId]],Blagovna!A:B,2,0)</f>
        <v>Delock</v>
      </c>
    </row>
    <row r="4563" spans="1:3" x14ac:dyDescent="0.25">
      <c r="A4563">
        <v>15808</v>
      </c>
      <c r="B4563">
        <v>425</v>
      </c>
      <c r="C4563" t="str">
        <f>VLOOKUP(Table_ExternalData_16[[#This Row],[ManufacturerId]],Blagovna!A:B,2,0)</f>
        <v>EFB</v>
      </c>
    </row>
    <row r="4564" spans="1:3" x14ac:dyDescent="0.25">
      <c r="A4564">
        <v>15809</v>
      </c>
      <c r="B4564">
        <v>421</v>
      </c>
      <c r="C4564" t="str">
        <f>VLOOKUP(Table_ExternalData_16[[#This Row],[ManufacturerId]],Blagovna!A:B,2,0)</f>
        <v>Delock</v>
      </c>
    </row>
    <row r="4565" spans="1:3" x14ac:dyDescent="0.25">
      <c r="A4565">
        <v>15810</v>
      </c>
      <c r="B4565">
        <v>421</v>
      </c>
      <c r="C4565" t="str">
        <f>VLOOKUP(Table_ExternalData_16[[#This Row],[ManufacturerId]],Blagovna!A:B,2,0)</f>
        <v>Delock</v>
      </c>
    </row>
    <row r="4566" spans="1:3" x14ac:dyDescent="0.25">
      <c r="A4566">
        <v>15811</v>
      </c>
      <c r="B4566">
        <v>421</v>
      </c>
      <c r="C4566" t="str">
        <f>VLOOKUP(Table_ExternalData_16[[#This Row],[ManufacturerId]],Blagovna!A:B,2,0)</f>
        <v>Delock</v>
      </c>
    </row>
    <row r="4567" spans="1:3" x14ac:dyDescent="0.25">
      <c r="A4567">
        <v>15812</v>
      </c>
      <c r="B4567">
        <v>421</v>
      </c>
      <c r="C4567" t="str">
        <f>VLOOKUP(Table_ExternalData_16[[#This Row],[ManufacturerId]],Blagovna!A:B,2,0)</f>
        <v>Delock</v>
      </c>
    </row>
    <row r="4568" spans="1:3" x14ac:dyDescent="0.25">
      <c r="A4568">
        <v>15813</v>
      </c>
      <c r="B4568">
        <v>421</v>
      </c>
      <c r="C4568" t="str">
        <f>VLOOKUP(Table_ExternalData_16[[#This Row],[ManufacturerId]],Blagovna!A:B,2,0)</f>
        <v>Delock</v>
      </c>
    </row>
    <row r="4569" spans="1:3" x14ac:dyDescent="0.25">
      <c r="A4569">
        <v>15814</v>
      </c>
      <c r="B4569">
        <v>421</v>
      </c>
      <c r="C4569" t="str">
        <f>VLOOKUP(Table_ExternalData_16[[#This Row],[ManufacturerId]],Blagovna!A:B,2,0)</f>
        <v>Delock</v>
      </c>
    </row>
    <row r="4570" spans="1:3" x14ac:dyDescent="0.25">
      <c r="A4570">
        <v>15815</v>
      </c>
      <c r="B4570">
        <v>421</v>
      </c>
      <c r="C4570" t="str">
        <f>VLOOKUP(Table_ExternalData_16[[#This Row],[ManufacturerId]],Blagovna!A:B,2,0)</f>
        <v>Delock</v>
      </c>
    </row>
    <row r="4571" spans="1:3" x14ac:dyDescent="0.25">
      <c r="A4571">
        <v>15817</v>
      </c>
      <c r="B4571">
        <v>421</v>
      </c>
      <c r="C4571" t="str">
        <f>VLOOKUP(Table_ExternalData_16[[#This Row],[ManufacturerId]],Blagovna!A:B,2,0)</f>
        <v>Delock</v>
      </c>
    </row>
    <row r="4572" spans="1:3" x14ac:dyDescent="0.25">
      <c r="A4572">
        <v>15818</v>
      </c>
      <c r="B4572">
        <v>421</v>
      </c>
      <c r="C4572" t="str">
        <f>VLOOKUP(Table_ExternalData_16[[#This Row],[ManufacturerId]],Blagovna!A:B,2,0)</f>
        <v>Delock</v>
      </c>
    </row>
    <row r="4573" spans="1:3" x14ac:dyDescent="0.25">
      <c r="A4573">
        <v>15819</v>
      </c>
      <c r="B4573">
        <v>421</v>
      </c>
      <c r="C4573" t="str">
        <f>VLOOKUP(Table_ExternalData_16[[#This Row],[ManufacturerId]],Blagovna!A:B,2,0)</f>
        <v>Delock</v>
      </c>
    </row>
    <row r="4574" spans="1:3" x14ac:dyDescent="0.25">
      <c r="A4574">
        <v>15820</v>
      </c>
      <c r="B4574">
        <v>421</v>
      </c>
      <c r="C4574" t="str">
        <f>VLOOKUP(Table_ExternalData_16[[#This Row],[ManufacturerId]],Blagovna!A:B,2,0)</f>
        <v>Delock</v>
      </c>
    </row>
    <row r="4575" spans="1:3" x14ac:dyDescent="0.25">
      <c r="A4575">
        <v>15821</v>
      </c>
      <c r="B4575">
        <v>421</v>
      </c>
      <c r="C4575" t="str">
        <f>VLOOKUP(Table_ExternalData_16[[#This Row],[ManufacturerId]],Blagovna!A:B,2,0)</f>
        <v>Delock</v>
      </c>
    </row>
    <row r="4576" spans="1:3" x14ac:dyDescent="0.25">
      <c r="A4576">
        <v>15822</v>
      </c>
      <c r="B4576">
        <v>421</v>
      </c>
      <c r="C4576" t="str">
        <f>VLOOKUP(Table_ExternalData_16[[#This Row],[ManufacturerId]],Blagovna!A:B,2,0)</f>
        <v>Delock</v>
      </c>
    </row>
    <row r="4577" spans="1:3" x14ac:dyDescent="0.25">
      <c r="A4577">
        <v>15823</v>
      </c>
      <c r="B4577">
        <v>421</v>
      </c>
      <c r="C4577" t="str">
        <f>VLOOKUP(Table_ExternalData_16[[#This Row],[ManufacturerId]],Blagovna!A:B,2,0)</f>
        <v>Delock</v>
      </c>
    </row>
    <row r="4578" spans="1:3" x14ac:dyDescent="0.25">
      <c r="A4578">
        <v>15824</v>
      </c>
      <c r="B4578">
        <v>421</v>
      </c>
      <c r="C4578" t="str">
        <f>VLOOKUP(Table_ExternalData_16[[#This Row],[ManufacturerId]],Blagovna!A:B,2,0)</f>
        <v>Delock</v>
      </c>
    </row>
    <row r="4579" spans="1:3" x14ac:dyDescent="0.25">
      <c r="A4579">
        <v>15825</v>
      </c>
      <c r="B4579">
        <v>421</v>
      </c>
      <c r="C4579" t="str">
        <f>VLOOKUP(Table_ExternalData_16[[#This Row],[ManufacturerId]],Blagovna!A:B,2,0)</f>
        <v>Delock</v>
      </c>
    </row>
    <row r="4580" spans="1:3" x14ac:dyDescent="0.25">
      <c r="A4580">
        <v>15826</v>
      </c>
      <c r="B4580">
        <v>731</v>
      </c>
      <c r="C4580" t="str">
        <f>VLOOKUP(Table_ExternalData_16[[#This Row],[ManufacturerId]],Blagovna!A:B,2,0)</f>
        <v>Datech</v>
      </c>
    </row>
    <row r="4581" spans="1:3" x14ac:dyDescent="0.25">
      <c r="A4581">
        <v>15827</v>
      </c>
      <c r="B4581">
        <v>731</v>
      </c>
      <c r="C4581" t="str">
        <f>VLOOKUP(Table_ExternalData_16[[#This Row],[ManufacturerId]],Blagovna!A:B,2,0)</f>
        <v>Datech</v>
      </c>
    </row>
    <row r="4582" spans="1:3" x14ac:dyDescent="0.25">
      <c r="A4582">
        <v>15828</v>
      </c>
      <c r="B4582">
        <v>421</v>
      </c>
      <c r="C4582" t="str">
        <f>VLOOKUP(Table_ExternalData_16[[#This Row],[ManufacturerId]],Blagovna!A:B,2,0)</f>
        <v>Delock</v>
      </c>
    </row>
    <row r="4583" spans="1:3" x14ac:dyDescent="0.25">
      <c r="A4583">
        <v>15829</v>
      </c>
      <c r="B4583">
        <v>731</v>
      </c>
      <c r="C4583" t="str">
        <f>VLOOKUP(Table_ExternalData_16[[#This Row],[ManufacturerId]],Blagovna!A:B,2,0)</f>
        <v>Datech</v>
      </c>
    </row>
    <row r="4584" spans="1:3" x14ac:dyDescent="0.25">
      <c r="A4584">
        <v>15830</v>
      </c>
      <c r="B4584">
        <v>421</v>
      </c>
      <c r="C4584" t="str">
        <f>VLOOKUP(Table_ExternalData_16[[#This Row],[ManufacturerId]],Blagovna!A:B,2,0)</f>
        <v>Delock</v>
      </c>
    </row>
    <row r="4585" spans="1:3" x14ac:dyDescent="0.25">
      <c r="A4585">
        <v>15831</v>
      </c>
      <c r="B4585">
        <v>731</v>
      </c>
      <c r="C4585" t="str">
        <f>VLOOKUP(Table_ExternalData_16[[#This Row],[ManufacturerId]],Blagovna!A:B,2,0)</f>
        <v>Datech</v>
      </c>
    </row>
    <row r="4586" spans="1:3" x14ac:dyDescent="0.25">
      <c r="A4586">
        <v>15832</v>
      </c>
      <c r="B4586">
        <v>731</v>
      </c>
      <c r="C4586" t="str">
        <f>VLOOKUP(Table_ExternalData_16[[#This Row],[ManufacturerId]],Blagovna!A:B,2,0)</f>
        <v>Datech</v>
      </c>
    </row>
    <row r="4587" spans="1:3" x14ac:dyDescent="0.25">
      <c r="A4587">
        <v>15833</v>
      </c>
      <c r="B4587">
        <v>731</v>
      </c>
      <c r="C4587" t="str">
        <f>VLOOKUP(Table_ExternalData_16[[#This Row],[ManufacturerId]],Blagovna!A:B,2,0)</f>
        <v>Datech</v>
      </c>
    </row>
    <row r="4588" spans="1:3" x14ac:dyDescent="0.25">
      <c r="A4588">
        <v>15834</v>
      </c>
      <c r="B4588">
        <v>731</v>
      </c>
      <c r="C4588" t="str">
        <f>VLOOKUP(Table_ExternalData_16[[#This Row],[ManufacturerId]],Blagovna!A:B,2,0)</f>
        <v>Datech</v>
      </c>
    </row>
    <row r="4589" spans="1:3" x14ac:dyDescent="0.25">
      <c r="A4589">
        <v>15835</v>
      </c>
      <c r="B4589">
        <v>421</v>
      </c>
      <c r="C4589" t="str">
        <f>VLOOKUP(Table_ExternalData_16[[#This Row],[ManufacturerId]],Blagovna!A:B,2,0)</f>
        <v>Delock</v>
      </c>
    </row>
    <row r="4590" spans="1:3" x14ac:dyDescent="0.25">
      <c r="A4590">
        <v>15836</v>
      </c>
      <c r="B4590">
        <v>449</v>
      </c>
      <c r="C4590" t="str">
        <f>VLOOKUP(Table_ExternalData_16[[#This Row],[ManufacturerId]],Blagovna!A:B,2,0)</f>
        <v>Logitech</v>
      </c>
    </row>
    <row r="4591" spans="1:3" x14ac:dyDescent="0.25">
      <c r="A4591">
        <v>15837</v>
      </c>
      <c r="B4591">
        <v>449</v>
      </c>
      <c r="C4591" t="str">
        <f>VLOOKUP(Table_ExternalData_16[[#This Row],[ManufacturerId]],Blagovna!A:B,2,0)</f>
        <v>Logitech</v>
      </c>
    </row>
    <row r="4592" spans="1:3" x14ac:dyDescent="0.25">
      <c r="A4592">
        <v>15838</v>
      </c>
      <c r="B4592">
        <v>449</v>
      </c>
      <c r="C4592" t="str">
        <f>VLOOKUP(Table_ExternalData_16[[#This Row],[ManufacturerId]],Blagovna!A:B,2,0)</f>
        <v>Logitech</v>
      </c>
    </row>
    <row r="4593" spans="1:3" x14ac:dyDescent="0.25">
      <c r="A4593">
        <v>15839</v>
      </c>
      <c r="B4593">
        <v>449</v>
      </c>
      <c r="C4593" t="str">
        <f>VLOOKUP(Table_ExternalData_16[[#This Row],[ManufacturerId]],Blagovna!A:B,2,0)</f>
        <v>Logitech</v>
      </c>
    </row>
    <row r="4594" spans="1:3" x14ac:dyDescent="0.25">
      <c r="A4594">
        <v>15841</v>
      </c>
      <c r="B4594">
        <v>728</v>
      </c>
      <c r="C4594" t="str">
        <f>VLOOKUP(Table_ExternalData_16[[#This Row],[ManufacturerId]],Blagovna!A:B,2,0)</f>
        <v>Teltonika</v>
      </c>
    </row>
    <row r="4595" spans="1:3" x14ac:dyDescent="0.25">
      <c r="A4595">
        <v>15842</v>
      </c>
      <c r="B4595">
        <v>421</v>
      </c>
      <c r="C4595" t="str">
        <f>VLOOKUP(Table_ExternalData_16[[#This Row],[ManufacturerId]],Blagovna!A:B,2,0)</f>
        <v>Delock</v>
      </c>
    </row>
    <row r="4596" spans="1:3" x14ac:dyDescent="0.25">
      <c r="A4596">
        <v>15843</v>
      </c>
      <c r="B4596">
        <v>421</v>
      </c>
      <c r="C4596" t="str">
        <f>VLOOKUP(Table_ExternalData_16[[#This Row],[ManufacturerId]],Blagovna!A:B,2,0)</f>
        <v>Delock</v>
      </c>
    </row>
    <row r="4597" spans="1:3" x14ac:dyDescent="0.25">
      <c r="A4597">
        <v>15844</v>
      </c>
      <c r="B4597">
        <v>409</v>
      </c>
      <c r="C4597" t="str">
        <f>VLOOKUP(Table_ExternalData_16[[#This Row],[ManufacturerId]],Blagovna!A:B,2,0)</f>
        <v>Bachmann</v>
      </c>
    </row>
    <row r="4598" spans="1:3" x14ac:dyDescent="0.25">
      <c r="A4598">
        <v>15845</v>
      </c>
      <c r="B4598">
        <v>409</v>
      </c>
      <c r="C4598" t="str">
        <f>VLOOKUP(Table_ExternalData_16[[#This Row],[ManufacturerId]],Blagovna!A:B,2,0)</f>
        <v>Bachmann</v>
      </c>
    </row>
    <row r="4599" spans="1:3" x14ac:dyDescent="0.25">
      <c r="A4599">
        <v>15846</v>
      </c>
      <c r="B4599">
        <v>409</v>
      </c>
      <c r="C4599" t="str">
        <f>VLOOKUP(Table_ExternalData_16[[#This Row],[ManufacturerId]],Blagovna!A:B,2,0)</f>
        <v>Bachmann</v>
      </c>
    </row>
    <row r="4600" spans="1:3" x14ac:dyDescent="0.25">
      <c r="A4600">
        <v>15847</v>
      </c>
      <c r="B4600">
        <v>421</v>
      </c>
      <c r="C4600" t="str">
        <f>VLOOKUP(Table_ExternalData_16[[#This Row],[ManufacturerId]],Blagovna!A:B,2,0)</f>
        <v>Delock</v>
      </c>
    </row>
    <row r="4601" spans="1:3" x14ac:dyDescent="0.25">
      <c r="A4601">
        <v>15848</v>
      </c>
      <c r="B4601">
        <v>421</v>
      </c>
      <c r="C4601" t="str">
        <f>VLOOKUP(Table_ExternalData_16[[#This Row],[ManufacturerId]],Blagovna!A:B,2,0)</f>
        <v>Delock</v>
      </c>
    </row>
    <row r="4602" spans="1:3" x14ac:dyDescent="0.25">
      <c r="A4602">
        <v>15849</v>
      </c>
      <c r="B4602">
        <v>728</v>
      </c>
      <c r="C4602" t="str">
        <f>VLOOKUP(Table_ExternalData_16[[#This Row],[ManufacturerId]],Blagovna!A:B,2,0)</f>
        <v>Teltonika</v>
      </c>
    </row>
    <row r="4603" spans="1:3" x14ac:dyDescent="0.25">
      <c r="A4603">
        <v>15850</v>
      </c>
      <c r="B4603">
        <v>728</v>
      </c>
      <c r="C4603" t="str">
        <f>VLOOKUP(Table_ExternalData_16[[#This Row],[ManufacturerId]],Blagovna!A:B,2,0)</f>
        <v>Teltonika</v>
      </c>
    </row>
    <row r="4604" spans="1:3" x14ac:dyDescent="0.25">
      <c r="A4604">
        <v>15851</v>
      </c>
      <c r="B4604">
        <v>449</v>
      </c>
      <c r="C4604" t="str">
        <f>VLOOKUP(Table_ExternalData_16[[#This Row],[ManufacturerId]],Blagovna!A:B,2,0)</f>
        <v>Logitech</v>
      </c>
    </row>
    <row r="4605" spans="1:3" x14ac:dyDescent="0.25">
      <c r="A4605">
        <v>15852</v>
      </c>
      <c r="B4605">
        <v>725</v>
      </c>
      <c r="C4605" t="str">
        <f>VLOOKUP(Table_ExternalData_16[[#This Row],[ManufacturerId]],Blagovna!A:B,2,0)</f>
        <v>Baseus</v>
      </c>
    </row>
    <row r="4606" spans="1:3" x14ac:dyDescent="0.25">
      <c r="A4606">
        <v>15874</v>
      </c>
      <c r="B4606">
        <v>411</v>
      </c>
      <c r="C4606" t="str">
        <f>VLOOKUP(Table_ExternalData_16[[#This Row],[ManufacturerId]],Blagovna!A:B,2,0)</f>
        <v>Brother</v>
      </c>
    </row>
    <row r="4607" spans="1:3" x14ac:dyDescent="0.25">
      <c r="A4607">
        <v>15875</v>
      </c>
      <c r="B4607">
        <v>725</v>
      </c>
      <c r="C4607" t="str">
        <f>VLOOKUP(Table_ExternalData_16[[#This Row],[ManufacturerId]],Blagovna!A:B,2,0)</f>
        <v>Baseus</v>
      </c>
    </row>
    <row r="4608" spans="1:3" x14ac:dyDescent="0.25">
      <c r="A4608">
        <v>15876</v>
      </c>
      <c r="B4608">
        <v>455</v>
      </c>
      <c r="C4608" t="str">
        <f>VLOOKUP(Table_ExternalData_16[[#This Row],[ManufacturerId]],Blagovna!A:B,2,0)</f>
        <v>Mikrotik</v>
      </c>
    </row>
    <row r="4609" spans="1:3" x14ac:dyDescent="0.25">
      <c r="A4609">
        <v>15877</v>
      </c>
      <c r="B4609">
        <v>421</v>
      </c>
      <c r="C4609" t="str">
        <f>VLOOKUP(Table_ExternalData_16[[#This Row],[ManufacturerId]],Blagovna!A:B,2,0)</f>
        <v>Delock</v>
      </c>
    </row>
    <row r="4610" spans="1:3" x14ac:dyDescent="0.25">
      <c r="A4610">
        <v>15878</v>
      </c>
      <c r="B4610">
        <v>421</v>
      </c>
      <c r="C4610" t="str">
        <f>VLOOKUP(Table_ExternalData_16[[#This Row],[ManufacturerId]],Blagovna!A:B,2,0)</f>
        <v>Delock</v>
      </c>
    </row>
    <row r="4611" spans="1:3" x14ac:dyDescent="0.25">
      <c r="A4611">
        <v>15879</v>
      </c>
      <c r="B4611">
        <v>421</v>
      </c>
      <c r="C4611" t="str">
        <f>VLOOKUP(Table_ExternalData_16[[#This Row],[ManufacturerId]],Blagovna!A:B,2,0)</f>
        <v>Delock</v>
      </c>
    </row>
    <row r="4612" spans="1:3" x14ac:dyDescent="0.25">
      <c r="A4612">
        <v>15880</v>
      </c>
      <c r="B4612">
        <v>421</v>
      </c>
      <c r="C4612" t="str">
        <f>VLOOKUP(Table_ExternalData_16[[#This Row],[ManufacturerId]],Blagovna!A:B,2,0)</f>
        <v>Delock</v>
      </c>
    </row>
    <row r="4613" spans="1:3" x14ac:dyDescent="0.25">
      <c r="A4613">
        <v>15881</v>
      </c>
      <c r="B4613">
        <v>421</v>
      </c>
      <c r="C4613" t="str">
        <f>VLOOKUP(Table_ExternalData_16[[#This Row],[ManufacturerId]],Blagovna!A:B,2,0)</f>
        <v>Delock</v>
      </c>
    </row>
    <row r="4614" spans="1:3" x14ac:dyDescent="0.25">
      <c r="A4614">
        <v>15883</v>
      </c>
      <c r="B4614">
        <v>712</v>
      </c>
      <c r="C4614" t="str">
        <f>VLOOKUP(Table_ExternalData_16[[#This Row],[ManufacturerId]],Blagovna!A:B,2,0)</f>
        <v>Tech-Trade</v>
      </c>
    </row>
    <row r="4615" spans="1:3" x14ac:dyDescent="0.25">
      <c r="A4615">
        <v>15884</v>
      </c>
      <c r="B4615">
        <v>446</v>
      </c>
      <c r="C4615" t="str">
        <f>VLOOKUP(Table_ExternalData_16[[#This Row],[ManufacturerId]],Blagovna!A:B,2,0)</f>
        <v>Leviton</v>
      </c>
    </row>
    <row r="4616" spans="1:3" x14ac:dyDescent="0.25">
      <c r="A4616">
        <v>15885</v>
      </c>
      <c r="B4616">
        <v>422</v>
      </c>
      <c r="C4616" t="str">
        <f>VLOOKUP(Table_ExternalData_16[[#This Row],[ManufacturerId]],Blagovna!A:B,2,0)</f>
        <v>Digitus</v>
      </c>
    </row>
    <row r="4617" spans="1:3" x14ac:dyDescent="0.25">
      <c r="A4617">
        <v>15886</v>
      </c>
      <c r="B4617">
        <v>422</v>
      </c>
      <c r="C4617" t="str">
        <f>VLOOKUP(Table_ExternalData_16[[#This Row],[ManufacturerId]],Blagovna!A:B,2,0)</f>
        <v>Digitus</v>
      </c>
    </row>
    <row r="4618" spans="1:3" x14ac:dyDescent="0.25">
      <c r="A4618">
        <v>15887</v>
      </c>
      <c r="B4618">
        <v>422</v>
      </c>
      <c r="C4618" t="str">
        <f>VLOOKUP(Table_ExternalData_16[[#This Row],[ManufacturerId]],Blagovna!A:B,2,0)</f>
        <v>Digitus</v>
      </c>
    </row>
    <row r="4619" spans="1:3" x14ac:dyDescent="0.25">
      <c r="A4619">
        <v>15888</v>
      </c>
      <c r="B4619">
        <v>408</v>
      </c>
      <c r="C4619" t="str">
        <f>VLOOKUP(Table_ExternalData_16[[#This Row],[ManufacturerId]],Blagovna!A:B,2,0)</f>
        <v>Aten</v>
      </c>
    </row>
    <row r="4620" spans="1:3" x14ac:dyDescent="0.25">
      <c r="A4620">
        <v>15889</v>
      </c>
      <c r="B4620">
        <v>484</v>
      </c>
      <c r="C4620" t="str">
        <f>VLOOKUP(Table_ExternalData_16[[#This Row],[ManufacturerId]],Blagovna!A:B,2,0)</f>
        <v>Triton</v>
      </c>
    </row>
    <row r="4621" spans="1:3" x14ac:dyDescent="0.25">
      <c r="A4621">
        <v>15891</v>
      </c>
      <c r="B4621">
        <v>449</v>
      </c>
      <c r="C4621" t="str">
        <f>VLOOKUP(Table_ExternalData_16[[#This Row],[ManufacturerId]],Blagovna!A:B,2,0)</f>
        <v>Logitech</v>
      </c>
    </row>
    <row r="4622" spans="1:3" x14ac:dyDescent="0.25">
      <c r="A4622">
        <v>15892</v>
      </c>
      <c r="B4622">
        <v>449</v>
      </c>
      <c r="C4622" t="str">
        <f>VLOOKUP(Table_ExternalData_16[[#This Row],[ManufacturerId]],Blagovna!A:B,2,0)</f>
        <v>Logitech</v>
      </c>
    </row>
    <row r="4623" spans="1:3" x14ac:dyDescent="0.25">
      <c r="A4623">
        <v>15893</v>
      </c>
      <c r="B4623">
        <v>467</v>
      </c>
      <c r="C4623" t="str">
        <f>VLOOKUP(Table_ExternalData_16[[#This Row],[ManufacturerId]],Blagovna!A:B,2,0)</f>
        <v>Samsung</v>
      </c>
    </row>
    <row r="4624" spans="1:3" x14ac:dyDescent="0.25">
      <c r="A4624">
        <v>15894</v>
      </c>
      <c r="B4624">
        <v>422</v>
      </c>
      <c r="C4624" t="str">
        <f>VLOOKUP(Table_ExternalData_16[[#This Row],[ManufacturerId]],Blagovna!A:B,2,0)</f>
        <v>Digitus</v>
      </c>
    </row>
    <row r="4625" spans="1:3" x14ac:dyDescent="0.25">
      <c r="A4625">
        <v>15895</v>
      </c>
      <c r="B4625">
        <v>422</v>
      </c>
      <c r="C4625" t="str">
        <f>VLOOKUP(Table_ExternalData_16[[#This Row],[ManufacturerId]],Blagovna!A:B,2,0)</f>
        <v>Digitus</v>
      </c>
    </row>
    <row r="4626" spans="1:3" x14ac:dyDescent="0.25">
      <c r="A4626">
        <v>15896</v>
      </c>
      <c r="B4626">
        <v>422</v>
      </c>
      <c r="C4626" t="str">
        <f>VLOOKUP(Table_ExternalData_16[[#This Row],[ManufacturerId]],Blagovna!A:B,2,0)</f>
        <v>Digitus</v>
      </c>
    </row>
    <row r="4627" spans="1:3" x14ac:dyDescent="0.25">
      <c r="A4627">
        <v>15897</v>
      </c>
      <c r="B4627">
        <v>725</v>
      </c>
      <c r="C4627" t="str">
        <f>VLOOKUP(Table_ExternalData_16[[#This Row],[ManufacturerId]],Blagovna!A:B,2,0)</f>
        <v>Baseus</v>
      </c>
    </row>
    <row r="4628" spans="1:3" x14ac:dyDescent="0.25">
      <c r="A4628">
        <v>15898</v>
      </c>
      <c r="B4628">
        <v>421</v>
      </c>
      <c r="C4628" t="str">
        <f>VLOOKUP(Table_ExternalData_16[[#This Row],[ManufacturerId]],Blagovna!A:B,2,0)</f>
        <v>Delock</v>
      </c>
    </row>
    <row r="4629" spans="1:3" x14ac:dyDescent="0.25">
      <c r="A4629">
        <v>15899</v>
      </c>
      <c r="B4629">
        <v>449</v>
      </c>
      <c r="C4629" t="str">
        <f>VLOOKUP(Table_ExternalData_16[[#This Row],[ManufacturerId]],Blagovna!A:B,2,0)</f>
        <v>Logitech</v>
      </c>
    </row>
    <row r="4630" spans="1:3" x14ac:dyDescent="0.25">
      <c r="A4630">
        <v>15900</v>
      </c>
      <c r="B4630">
        <v>421</v>
      </c>
      <c r="C4630" t="str">
        <f>VLOOKUP(Table_ExternalData_16[[#This Row],[ManufacturerId]],Blagovna!A:B,2,0)</f>
        <v>Delock</v>
      </c>
    </row>
    <row r="4631" spans="1:3" x14ac:dyDescent="0.25">
      <c r="A4631">
        <v>15901</v>
      </c>
      <c r="B4631">
        <v>421</v>
      </c>
      <c r="C4631" t="str">
        <f>VLOOKUP(Table_ExternalData_16[[#This Row],[ManufacturerId]],Blagovna!A:B,2,0)</f>
        <v>Delock</v>
      </c>
    </row>
    <row r="4632" spans="1:3" x14ac:dyDescent="0.25">
      <c r="A4632">
        <v>15902</v>
      </c>
      <c r="B4632">
        <v>476</v>
      </c>
      <c r="C4632" t="str">
        <f>VLOOKUP(Table_ExternalData_16[[#This Row],[ManufacturerId]],Blagovna!A:B,2,0)</f>
        <v>Synology</v>
      </c>
    </row>
    <row r="4633" spans="1:3" x14ac:dyDescent="0.25">
      <c r="A4633">
        <v>15903</v>
      </c>
      <c r="B4633">
        <v>408</v>
      </c>
      <c r="C4633" t="str">
        <f>VLOOKUP(Table_ExternalData_16[[#This Row],[ManufacturerId]],Blagovna!A:B,2,0)</f>
        <v>Aten</v>
      </c>
    </row>
    <row r="4634" spans="1:3" x14ac:dyDescent="0.25">
      <c r="A4634">
        <v>15904</v>
      </c>
      <c r="B4634">
        <v>408</v>
      </c>
      <c r="C4634" t="str">
        <f>VLOOKUP(Table_ExternalData_16[[#This Row],[ManufacturerId]],Blagovna!A:B,2,0)</f>
        <v>Aten</v>
      </c>
    </row>
    <row r="4635" spans="1:3" x14ac:dyDescent="0.25">
      <c r="A4635">
        <v>15905</v>
      </c>
      <c r="B4635">
        <v>408</v>
      </c>
      <c r="C4635" t="str">
        <f>VLOOKUP(Table_ExternalData_16[[#This Row],[ManufacturerId]],Blagovna!A:B,2,0)</f>
        <v>Aten</v>
      </c>
    </row>
    <row r="4636" spans="1:3" x14ac:dyDescent="0.25">
      <c r="A4636">
        <v>15906</v>
      </c>
      <c r="B4636">
        <v>408</v>
      </c>
      <c r="C4636" t="str">
        <f>VLOOKUP(Table_ExternalData_16[[#This Row],[ManufacturerId]],Blagovna!A:B,2,0)</f>
        <v>Aten</v>
      </c>
    </row>
    <row r="4637" spans="1:3" x14ac:dyDescent="0.25">
      <c r="A4637">
        <v>15907</v>
      </c>
      <c r="B4637">
        <v>408</v>
      </c>
      <c r="C4637" t="str">
        <f>VLOOKUP(Table_ExternalData_16[[#This Row],[ManufacturerId]],Blagovna!A:B,2,0)</f>
        <v>Aten</v>
      </c>
    </row>
    <row r="4638" spans="1:3" x14ac:dyDescent="0.25">
      <c r="A4638">
        <v>15908</v>
      </c>
      <c r="B4638">
        <v>408</v>
      </c>
      <c r="C4638" t="str">
        <f>VLOOKUP(Table_ExternalData_16[[#This Row],[ManufacturerId]],Blagovna!A:B,2,0)</f>
        <v>Aten</v>
      </c>
    </row>
    <row r="4639" spans="1:3" x14ac:dyDescent="0.25">
      <c r="A4639">
        <v>15909</v>
      </c>
      <c r="B4639">
        <v>408</v>
      </c>
      <c r="C4639" t="str">
        <f>VLOOKUP(Table_ExternalData_16[[#This Row],[ManufacturerId]],Blagovna!A:B,2,0)</f>
        <v>Aten</v>
      </c>
    </row>
    <row r="4640" spans="1:3" x14ac:dyDescent="0.25">
      <c r="A4640">
        <v>15910</v>
      </c>
      <c r="B4640">
        <v>408</v>
      </c>
      <c r="C4640" t="str">
        <f>VLOOKUP(Table_ExternalData_16[[#This Row],[ManufacturerId]],Blagovna!A:B,2,0)</f>
        <v>Aten</v>
      </c>
    </row>
    <row r="4641" spans="1:3" x14ac:dyDescent="0.25">
      <c r="A4641">
        <v>15911</v>
      </c>
      <c r="B4641">
        <v>408</v>
      </c>
      <c r="C4641" t="str">
        <f>VLOOKUP(Table_ExternalData_16[[#This Row],[ManufacturerId]],Blagovna!A:B,2,0)</f>
        <v>Aten</v>
      </c>
    </row>
    <row r="4642" spans="1:3" x14ac:dyDescent="0.25">
      <c r="A4642">
        <v>15912</v>
      </c>
      <c r="B4642">
        <v>408</v>
      </c>
      <c r="C4642" t="str">
        <f>VLOOKUP(Table_ExternalData_16[[#This Row],[ManufacturerId]],Blagovna!A:B,2,0)</f>
        <v>Aten</v>
      </c>
    </row>
    <row r="4643" spans="1:3" x14ac:dyDescent="0.25">
      <c r="A4643">
        <v>15913</v>
      </c>
      <c r="B4643">
        <v>408</v>
      </c>
      <c r="C4643" t="str">
        <f>VLOOKUP(Table_ExternalData_16[[#This Row],[ManufacturerId]],Blagovna!A:B,2,0)</f>
        <v>Aten</v>
      </c>
    </row>
    <row r="4644" spans="1:3" x14ac:dyDescent="0.25">
      <c r="A4644">
        <v>15914</v>
      </c>
      <c r="B4644">
        <v>408</v>
      </c>
      <c r="C4644" t="str">
        <f>VLOOKUP(Table_ExternalData_16[[#This Row],[ManufacturerId]],Blagovna!A:B,2,0)</f>
        <v>Aten</v>
      </c>
    </row>
    <row r="4645" spans="1:3" x14ac:dyDescent="0.25">
      <c r="A4645">
        <v>15915</v>
      </c>
      <c r="B4645">
        <v>408</v>
      </c>
      <c r="C4645" t="str">
        <f>VLOOKUP(Table_ExternalData_16[[#This Row],[ManufacturerId]],Blagovna!A:B,2,0)</f>
        <v>Aten</v>
      </c>
    </row>
    <row r="4646" spans="1:3" x14ac:dyDescent="0.25">
      <c r="A4646">
        <v>15916</v>
      </c>
      <c r="B4646">
        <v>408</v>
      </c>
      <c r="C4646" t="str">
        <f>VLOOKUP(Table_ExternalData_16[[#This Row],[ManufacturerId]],Blagovna!A:B,2,0)</f>
        <v>Aten</v>
      </c>
    </row>
    <row r="4647" spans="1:3" x14ac:dyDescent="0.25">
      <c r="A4647">
        <v>15917</v>
      </c>
      <c r="B4647">
        <v>408</v>
      </c>
      <c r="C4647" t="str">
        <f>VLOOKUP(Table_ExternalData_16[[#This Row],[ManufacturerId]],Blagovna!A:B,2,0)</f>
        <v>Aten</v>
      </c>
    </row>
    <row r="4648" spans="1:3" x14ac:dyDescent="0.25">
      <c r="A4648">
        <v>15918</v>
      </c>
      <c r="B4648">
        <v>408</v>
      </c>
      <c r="C4648" t="str">
        <f>VLOOKUP(Table_ExternalData_16[[#This Row],[ManufacturerId]],Blagovna!A:B,2,0)</f>
        <v>Aten</v>
      </c>
    </row>
    <row r="4649" spans="1:3" x14ac:dyDescent="0.25">
      <c r="A4649">
        <v>15919</v>
      </c>
      <c r="B4649">
        <v>408</v>
      </c>
      <c r="C4649" t="str">
        <f>VLOOKUP(Table_ExternalData_16[[#This Row],[ManufacturerId]],Blagovna!A:B,2,0)</f>
        <v>Aten</v>
      </c>
    </row>
    <row r="4650" spans="1:3" x14ac:dyDescent="0.25">
      <c r="A4650">
        <v>15920</v>
      </c>
      <c r="B4650">
        <v>408</v>
      </c>
      <c r="C4650" t="str">
        <f>VLOOKUP(Table_ExternalData_16[[#This Row],[ManufacturerId]],Blagovna!A:B,2,0)</f>
        <v>Aten</v>
      </c>
    </row>
    <row r="4651" spans="1:3" x14ac:dyDescent="0.25">
      <c r="A4651">
        <v>15921</v>
      </c>
      <c r="B4651">
        <v>408</v>
      </c>
      <c r="C4651" t="str">
        <f>VLOOKUP(Table_ExternalData_16[[#This Row],[ManufacturerId]],Blagovna!A:B,2,0)</f>
        <v>Aten</v>
      </c>
    </row>
    <row r="4652" spans="1:3" x14ac:dyDescent="0.25">
      <c r="A4652">
        <v>15922</v>
      </c>
      <c r="B4652">
        <v>487</v>
      </c>
      <c r="C4652" t="str">
        <f>VLOOKUP(Table_ExternalData_16[[#This Row],[ManufacturerId]],Blagovna!A:B,2,0)</f>
        <v>WD</v>
      </c>
    </row>
    <row r="4653" spans="1:3" x14ac:dyDescent="0.25">
      <c r="A4653">
        <v>15923</v>
      </c>
      <c r="B4653">
        <v>476</v>
      </c>
      <c r="C4653" t="str">
        <f>VLOOKUP(Table_ExternalData_16[[#This Row],[ManufacturerId]],Blagovna!A:B,2,0)</f>
        <v>Synology</v>
      </c>
    </row>
    <row r="4654" spans="1:3" x14ac:dyDescent="0.25">
      <c r="A4654">
        <v>15924</v>
      </c>
      <c r="B4654">
        <v>485</v>
      </c>
      <c r="C4654" t="str">
        <f>VLOOKUP(Table_ExternalData_16[[#This Row],[ManufacturerId]],Blagovna!A:B,2,0)</f>
        <v>UBIQUITI</v>
      </c>
    </row>
    <row r="4655" spans="1:3" x14ac:dyDescent="0.25">
      <c r="A4655">
        <v>15925</v>
      </c>
      <c r="B4655">
        <v>735</v>
      </c>
      <c r="C4655" t="str">
        <f>VLOOKUP(Table_ExternalData_16[[#This Row],[ManufacturerId]],Blagovna!A:B,2,0)</f>
        <v>EZVIZ</v>
      </c>
    </row>
    <row r="4656" spans="1:3" x14ac:dyDescent="0.25">
      <c r="A4656">
        <v>15926</v>
      </c>
      <c r="B4656">
        <v>735</v>
      </c>
      <c r="C4656" t="str">
        <f>VLOOKUP(Table_ExternalData_16[[#This Row],[ManufacturerId]],Blagovna!A:B,2,0)</f>
        <v>EZVIZ</v>
      </c>
    </row>
    <row r="4657" spans="1:3" x14ac:dyDescent="0.25">
      <c r="A4657">
        <v>15927</v>
      </c>
      <c r="B4657">
        <v>735</v>
      </c>
      <c r="C4657" t="str">
        <f>VLOOKUP(Table_ExternalData_16[[#This Row],[ManufacturerId]],Blagovna!A:B,2,0)</f>
        <v>EZVIZ</v>
      </c>
    </row>
    <row r="4658" spans="1:3" x14ac:dyDescent="0.25">
      <c r="A4658">
        <v>15928</v>
      </c>
      <c r="B4658">
        <v>735</v>
      </c>
      <c r="C4658" t="str">
        <f>VLOOKUP(Table_ExternalData_16[[#This Row],[ManufacturerId]],Blagovna!A:B,2,0)</f>
        <v>EZVIZ</v>
      </c>
    </row>
    <row r="4659" spans="1:3" x14ac:dyDescent="0.25">
      <c r="A4659">
        <v>15929</v>
      </c>
      <c r="B4659">
        <v>735</v>
      </c>
      <c r="C4659" t="str">
        <f>VLOOKUP(Table_ExternalData_16[[#This Row],[ManufacturerId]],Blagovna!A:B,2,0)</f>
        <v>EZVIZ</v>
      </c>
    </row>
    <row r="4660" spans="1:3" x14ac:dyDescent="0.25">
      <c r="A4660">
        <v>15930</v>
      </c>
      <c r="B4660">
        <v>735</v>
      </c>
      <c r="C4660" t="str">
        <f>VLOOKUP(Table_ExternalData_16[[#This Row],[ManufacturerId]],Blagovna!A:B,2,0)</f>
        <v>EZVIZ</v>
      </c>
    </row>
    <row r="4661" spans="1:3" x14ac:dyDescent="0.25">
      <c r="A4661">
        <v>15931</v>
      </c>
      <c r="B4661">
        <v>735</v>
      </c>
      <c r="C4661" t="str">
        <f>VLOOKUP(Table_ExternalData_16[[#This Row],[ManufacturerId]],Blagovna!A:B,2,0)</f>
        <v>EZVIZ</v>
      </c>
    </row>
    <row r="4662" spans="1:3" x14ac:dyDescent="0.25">
      <c r="A4662">
        <v>15932</v>
      </c>
      <c r="B4662">
        <v>478</v>
      </c>
      <c r="C4662" t="str">
        <f>VLOOKUP(Table_ExternalData_16[[#This Row],[ManufacturerId]],Blagovna!A:B,2,0)</f>
        <v>Tenda</v>
      </c>
    </row>
    <row r="4663" spans="1:3" x14ac:dyDescent="0.25">
      <c r="A4663">
        <v>15933</v>
      </c>
      <c r="B4663">
        <v>478</v>
      </c>
      <c r="C4663" t="str">
        <f>VLOOKUP(Table_ExternalData_16[[#This Row],[ManufacturerId]],Blagovna!A:B,2,0)</f>
        <v>Tenda</v>
      </c>
    </row>
    <row r="4664" spans="1:3" x14ac:dyDescent="0.25">
      <c r="A4664">
        <v>15187</v>
      </c>
      <c r="B4664">
        <v>468</v>
      </c>
      <c r="C4664" t="str">
        <f>VLOOKUP(Table_ExternalData_16[[#This Row],[ManufacturerId]],Blagovna!A:B,2,0)</f>
        <v>SBOX</v>
      </c>
    </row>
    <row r="4665" spans="1:3" x14ac:dyDescent="0.25">
      <c r="A4665">
        <v>5668</v>
      </c>
      <c r="B4665">
        <v>712</v>
      </c>
      <c r="C4665" t="str">
        <f>VLOOKUP(Table_ExternalData_16[[#This Row],[ManufacturerId]],Blagovna!A:B,2,0)</f>
        <v>Tech-Trade</v>
      </c>
    </row>
    <row r="4666" spans="1:3" x14ac:dyDescent="0.25">
      <c r="A4666">
        <v>7557</v>
      </c>
      <c r="B4666">
        <v>425</v>
      </c>
      <c r="C4666" t="str">
        <f>VLOOKUP(Table_ExternalData_16[[#This Row],[ManufacturerId]],Blagovna!A:B,2,0)</f>
        <v>EFB</v>
      </c>
    </row>
    <row r="4667" spans="1:3" x14ac:dyDescent="0.25">
      <c r="A4667">
        <v>12994</v>
      </c>
      <c r="B4667">
        <v>421</v>
      </c>
      <c r="C4667" t="str">
        <f>VLOOKUP(Table_ExternalData_16[[#This Row],[ManufacturerId]],Blagovna!A:B,2,0)</f>
        <v>Delock</v>
      </c>
    </row>
    <row r="4668" spans="1:3" x14ac:dyDescent="0.25">
      <c r="A4668">
        <v>15338</v>
      </c>
      <c r="B4668">
        <v>422</v>
      </c>
      <c r="C4668" t="str">
        <f>VLOOKUP(Table_ExternalData_16[[#This Row],[ManufacturerId]],Blagovna!A:B,2,0)</f>
        <v>Digitus</v>
      </c>
    </row>
    <row r="4669" spans="1:3" x14ac:dyDescent="0.25">
      <c r="A4669">
        <v>7699</v>
      </c>
      <c r="B4669">
        <v>712</v>
      </c>
      <c r="C4669" t="str">
        <f>VLOOKUP(Table_ExternalData_16[[#This Row],[ManufacturerId]],Blagovna!A:B,2,0)</f>
        <v>Tech-Trade</v>
      </c>
    </row>
    <row r="4670" spans="1:3" x14ac:dyDescent="0.25">
      <c r="A4670">
        <v>7700</v>
      </c>
      <c r="B4670">
        <v>712</v>
      </c>
      <c r="C4670" t="str">
        <f>VLOOKUP(Table_ExternalData_16[[#This Row],[ManufacturerId]],Blagovna!A:B,2,0)</f>
        <v>Tech-Trade</v>
      </c>
    </row>
    <row r="4671" spans="1:3" x14ac:dyDescent="0.25">
      <c r="A4671">
        <v>7702</v>
      </c>
      <c r="B4671">
        <v>712</v>
      </c>
      <c r="C4671" t="str">
        <f>VLOOKUP(Table_ExternalData_16[[#This Row],[ManufacturerId]],Blagovna!A:B,2,0)</f>
        <v>Tech-Trade</v>
      </c>
    </row>
    <row r="4672" spans="1:3" x14ac:dyDescent="0.25">
      <c r="A4672">
        <v>7703</v>
      </c>
      <c r="B4672">
        <v>712</v>
      </c>
      <c r="C4672" t="str">
        <f>VLOOKUP(Table_ExternalData_16[[#This Row],[ManufacturerId]],Blagovna!A:B,2,0)</f>
        <v>Tech-Trade</v>
      </c>
    </row>
    <row r="4673" spans="1:3" x14ac:dyDescent="0.25">
      <c r="A4673">
        <v>7704</v>
      </c>
      <c r="B4673">
        <v>712</v>
      </c>
      <c r="C4673" t="str">
        <f>VLOOKUP(Table_ExternalData_16[[#This Row],[ManufacturerId]],Blagovna!A:B,2,0)</f>
        <v>Tech-Trade</v>
      </c>
    </row>
    <row r="4674" spans="1:3" x14ac:dyDescent="0.25">
      <c r="A4674">
        <v>7705</v>
      </c>
      <c r="B4674">
        <v>712</v>
      </c>
      <c r="C4674" t="str">
        <f>VLOOKUP(Table_ExternalData_16[[#This Row],[ManufacturerId]],Blagovna!A:B,2,0)</f>
        <v>Tech-Trade</v>
      </c>
    </row>
    <row r="4675" spans="1:3" x14ac:dyDescent="0.25">
      <c r="A4675">
        <v>12898</v>
      </c>
      <c r="B4675">
        <v>712</v>
      </c>
      <c r="C4675" t="str">
        <f>VLOOKUP(Table_ExternalData_16[[#This Row],[ManufacturerId]],Blagovna!A:B,2,0)</f>
        <v>Tech-Trade</v>
      </c>
    </row>
    <row r="4676" spans="1:3" x14ac:dyDescent="0.25">
      <c r="A4676">
        <v>13276</v>
      </c>
      <c r="B4676">
        <v>712</v>
      </c>
      <c r="C4676" t="str">
        <f>VLOOKUP(Table_ExternalData_16[[#This Row],[ManufacturerId]],Blagovna!A:B,2,0)</f>
        <v>Tech-Trade</v>
      </c>
    </row>
    <row r="4677" spans="1:3" x14ac:dyDescent="0.25">
      <c r="A4677">
        <v>13996</v>
      </c>
      <c r="B4677">
        <v>712</v>
      </c>
      <c r="C4677" t="str">
        <f>VLOOKUP(Table_ExternalData_16[[#This Row],[ManufacturerId]],Blagovna!A:B,2,0)</f>
        <v>Tech-Trade</v>
      </c>
    </row>
    <row r="4678" spans="1:3" x14ac:dyDescent="0.25">
      <c r="A4678">
        <v>13997</v>
      </c>
      <c r="B4678">
        <v>712</v>
      </c>
      <c r="C4678" t="str">
        <f>VLOOKUP(Table_ExternalData_16[[#This Row],[ManufacturerId]],Blagovna!A:B,2,0)</f>
        <v>Tech-Trade</v>
      </c>
    </row>
    <row r="4679" spans="1:3" x14ac:dyDescent="0.25">
      <c r="A4679">
        <v>14754</v>
      </c>
      <c r="B4679">
        <v>712</v>
      </c>
      <c r="C4679" t="str">
        <f>VLOOKUP(Table_ExternalData_16[[#This Row],[ManufacturerId]],Blagovna!A:B,2,0)</f>
        <v>Tech-Trade</v>
      </c>
    </row>
    <row r="4680" spans="1:3" x14ac:dyDescent="0.25">
      <c r="A4680">
        <v>15641</v>
      </c>
      <c r="B4680">
        <v>408</v>
      </c>
      <c r="C4680" t="str">
        <f>VLOOKUP(Table_ExternalData_16[[#This Row],[ManufacturerId]],Blagovna!A:B,2,0)</f>
        <v>Aten</v>
      </c>
    </row>
    <row r="4681" spans="1:3" x14ac:dyDescent="0.25">
      <c r="A4681">
        <v>15934</v>
      </c>
      <c r="B4681">
        <v>446</v>
      </c>
      <c r="C4681" t="str">
        <f>VLOOKUP(Table_ExternalData_16[[#This Row],[ManufacturerId]],Blagovna!A:B,2,0)</f>
        <v>Leviton</v>
      </c>
    </row>
    <row r="4682" spans="1:3" x14ac:dyDescent="0.25">
      <c r="A4682">
        <v>15935</v>
      </c>
      <c r="B4682">
        <v>446</v>
      </c>
      <c r="C4682" t="str">
        <f>VLOOKUP(Table_ExternalData_16[[#This Row],[ManufacturerId]],Blagovna!A:B,2,0)</f>
        <v>Leviton</v>
      </c>
    </row>
    <row r="4683" spans="1:3" x14ac:dyDescent="0.25">
      <c r="A4683">
        <v>15936</v>
      </c>
      <c r="B4683">
        <v>446</v>
      </c>
      <c r="C4683" t="str">
        <f>VLOOKUP(Table_ExternalData_16[[#This Row],[ManufacturerId]],Blagovna!A:B,2,0)</f>
        <v>Leviton</v>
      </c>
    </row>
    <row r="4684" spans="1:3" x14ac:dyDescent="0.25">
      <c r="A4684">
        <v>15937</v>
      </c>
      <c r="B4684">
        <v>446</v>
      </c>
      <c r="C4684" t="str">
        <f>VLOOKUP(Table_ExternalData_16[[#This Row],[ManufacturerId]],Blagovna!A:B,2,0)</f>
        <v>Leviton</v>
      </c>
    </row>
    <row r="4685" spans="1:3" x14ac:dyDescent="0.25">
      <c r="A4685">
        <v>15631</v>
      </c>
      <c r="B4685">
        <v>433</v>
      </c>
      <c r="C4685" t="str">
        <f>VLOOKUP(Table_ExternalData_16[[#This Row],[ManufacturerId]],Blagovna!A:B,2,0)</f>
        <v>GP</v>
      </c>
    </row>
    <row r="4686" spans="1:3" x14ac:dyDescent="0.25">
      <c r="A4686">
        <v>15632</v>
      </c>
      <c r="B4686">
        <v>433</v>
      </c>
      <c r="C4686" t="str">
        <f>VLOOKUP(Table_ExternalData_16[[#This Row],[ManufacturerId]],Blagovna!A:B,2,0)</f>
        <v>GP</v>
      </c>
    </row>
    <row r="4687" spans="1:3" x14ac:dyDescent="0.25">
      <c r="A4687">
        <v>12610</v>
      </c>
      <c r="B4687">
        <v>712</v>
      </c>
      <c r="C4687" t="str">
        <f>VLOOKUP(Table_ExternalData_16[[#This Row],[ManufacturerId]],Blagovna!A:B,2,0)</f>
        <v>Tech-Trade</v>
      </c>
    </row>
    <row r="4688" spans="1:3" x14ac:dyDescent="0.25">
      <c r="A4688">
        <v>9190</v>
      </c>
      <c r="B4688">
        <v>712</v>
      </c>
      <c r="C4688" t="str">
        <f>VLOOKUP(Table_ExternalData_16[[#This Row],[ManufacturerId]],Blagovna!A:B,2,0)</f>
        <v>Tech-Trade</v>
      </c>
    </row>
    <row r="4689" spans="1:3" x14ac:dyDescent="0.25">
      <c r="A4689">
        <v>7376</v>
      </c>
      <c r="B4689">
        <v>712</v>
      </c>
      <c r="C4689" t="str">
        <f>VLOOKUP(Table_ExternalData_16[[#This Row],[ManufacturerId]],Blagovna!A:B,2,0)</f>
        <v>Tech-Trade</v>
      </c>
    </row>
    <row r="4690" spans="1:3" x14ac:dyDescent="0.25">
      <c r="A4690">
        <v>7375</v>
      </c>
      <c r="B4690">
        <v>712</v>
      </c>
      <c r="C4690" t="str">
        <f>VLOOKUP(Table_ExternalData_16[[#This Row],[ManufacturerId]],Blagovna!A:B,2,0)</f>
        <v>Tech-Trade</v>
      </c>
    </row>
    <row r="4691" spans="1:3" x14ac:dyDescent="0.25">
      <c r="A4691">
        <v>11063</v>
      </c>
      <c r="B4691">
        <v>712</v>
      </c>
      <c r="C4691" t="str">
        <f>VLOOKUP(Table_ExternalData_16[[#This Row],[ManufacturerId]],Blagovna!A:B,2,0)</f>
        <v>Tech-Trade</v>
      </c>
    </row>
    <row r="4692" spans="1:3" x14ac:dyDescent="0.25">
      <c r="A4692">
        <v>12611</v>
      </c>
      <c r="B4692">
        <v>712</v>
      </c>
      <c r="C4692" t="str">
        <f>VLOOKUP(Table_ExternalData_16[[#This Row],[ManufacturerId]],Blagovna!A:B,2,0)</f>
        <v>Tech-Trade</v>
      </c>
    </row>
    <row r="4693" spans="1:3" x14ac:dyDescent="0.25">
      <c r="A4693">
        <v>13692</v>
      </c>
      <c r="B4693">
        <v>747</v>
      </c>
      <c r="C4693" t="str">
        <f>VLOOKUP(Table_ExternalData_16[[#This Row],[ManufacturerId]],Blagovna!A:B,2,0)</f>
        <v>UNI-T</v>
      </c>
    </row>
    <row r="4694" spans="1:3" x14ac:dyDescent="0.25">
      <c r="A4694">
        <v>15704</v>
      </c>
      <c r="B4694">
        <v>748</v>
      </c>
      <c r="C4694" t="str">
        <f>VLOOKUP(Table_ExternalData_16[[#This Row],[ManufacturerId]],Blagovna!A:B,2,0)</f>
        <v>PCWork</v>
      </c>
    </row>
    <row r="4695" spans="1:3" x14ac:dyDescent="0.25">
      <c r="A4695">
        <v>15610</v>
      </c>
      <c r="B4695">
        <v>746</v>
      </c>
      <c r="C4695" t="str">
        <f>VLOOKUP(Table_ExternalData_16[[#This Row],[ManufacturerId]],Blagovna!A:B,2,0)</f>
        <v>Thales</v>
      </c>
    </row>
    <row r="4696" spans="1:3" x14ac:dyDescent="0.25">
      <c r="A4696">
        <v>7701</v>
      </c>
      <c r="B4696">
        <v>712</v>
      </c>
      <c r="C4696" t="str">
        <f>VLOOKUP(Table_ExternalData_16[[#This Row],[ManufacturerId]],Blagovna!A:B,2,0)</f>
        <v>Tech-Trade</v>
      </c>
    </row>
    <row r="4697" spans="1:3" x14ac:dyDescent="0.25">
      <c r="A4697">
        <v>12726</v>
      </c>
      <c r="B4697">
        <v>751</v>
      </c>
      <c r="C4697" t="str">
        <f>VLOOKUP(Table_ExternalData_16[[#This Row],[ManufacturerId]],Blagovna!A:B,2,0)</f>
        <v>FALCON EYE</v>
      </c>
    </row>
    <row r="4698" spans="1:3" x14ac:dyDescent="0.25">
      <c r="A4698">
        <v>10172</v>
      </c>
      <c r="B4698">
        <v>749</v>
      </c>
      <c r="C4698" t="str">
        <f>VLOOKUP(Table_ExternalData_16[[#This Row],[ManufacturerId]],Blagovna!A:B,2,0)</f>
        <v>Renata</v>
      </c>
    </row>
    <row r="4699" spans="1:3" x14ac:dyDescent="0.25">
      <c r="A4699">
        <v>5834</v>
      </c>
      <c r="B4699">
        <v>750</v>
      </c>
      <c r="C4699" t="str">
        <f>VLOOKUP(Table_ExternalData_16[[#This Row],[ManufacturerId]],Blagovna!A:B,2,0)</f>
        <v>NITECOR</v>
      </c>
    </row>
    <row r="4700" spans="1:3" x14ac:dyDescent="0.25">
      <c r="A4700">
        <v>8471</v>
      </c>
      <c r="B4700">
        <v>752</v>
      </c>
      <c r="C4700" t="str">
        <f>VLOOKUP(Table_ExternalData_16[[#This Row],[ManufacturerId]],Blagovna!A:B,2,0)</f>
        <v>PROUSER</v>
      </c>
    </row>
    <row r="4701" spans="1:3" x14ac:dyDescent="0.25">
      <c r="A4701">
        <v>15938</v>
      </c>
      <c r="B4701">
        <v>422</v>
      </c>
      <c r="C4701" t="str">
        <f>VLOOKUP(Table_ExternalData_16[[#This Row],[ManufacturerId]],Blagovna!A:B,2,0)</f>
        <v>Digitus</v>
      </c>
    </row>
    <row r="4702" spans="1:3" x14ac:dyDescent="0.25">
      <c r="A4702">
        <v>15939</v>
      </c>
      <c r="B4702">
        <v>421</v>
      </c>
      <c r="C4702" t="str">
        <f>VLOOKUP(Table_ExternalData_16[[#This Row],[ManufacturerId]],Blagovna!A:B,2,0)</f>
        <v>Delock</v>
      </c>
    </row>
    <row r="4703" spans="1:3" x14ac:dyDescent="0.25">
      <c r="A4703">
        <v>15940</v>
      </c>
      <c r="B4703">
        <v>421</v>
      </c>
      <c r="C4703" t="str">
        <f>VLOOKUP(Table_ExternalData_16[[#This Row],[ManufacturerId]],Blagovna!A:B,2,0)</f>
        <v>Delock</v>
      </c>
    </row>
    <row r="4704" spans="1:3" x14ac:dyDescent="0.25">
      <c r="A4704">
        <v>15941</v>
      </c>
      <c r="B4704">
        <v>421</v>
      </c>
      <c r="C4704" t="str">
        <f>VLOOKUP(Table_ExternalData_16[[#This Row],[ManufacturerId]],Blagovna!A:B,2,0)</f>
        <v>Delock</v>
      </c>
    </row>
    <row r="4705" spans="1:3" x14ac:dyDescent="0.25">
      <c r="A4705">
        <v>15942</v>
      </c>
      <c r="B4705">
        <v>421</v>
      </c>
      <c r="C4705" t="str">
        <f>VLOOKUP(Table_ExternalData_16[[#This Row],[ManufacturerId]],Blagovna!A:B,2,0)</f>
        <v>Delock</v>
      </c>
    </row>
    <row r="4706" spans="1:3" x14ac:dyDescent="0.25">
      <c r="A4706">
        <v>15943</v>
      </c>
      <c r="B4706">
        <v>421</v>
      </c>
      <c r="C4706" t="str">
        <f>VLOOKUP(Table_ExternalData_16[[#This Row],[ManufacturerId]],Blagovna!A:B,2,0)</f>
        <v>Delock</v>
      </c>
    </row>
    <row r="4707" spans="1:3" x14ac:dyDescent="0.25">
      <c r="A4707">
        <v>15944</v>
      </c>
      <c r="B4707">
        <v>421</v>
      </c>
      <c r="C4707" t="str">
        <f>VLOOKUP(Table_ExternalData_16[[#This Row],[ManufacturerId]],Blagovna!A:B,2,0)</f>
        <v>Delock</v>
      </c>
    </row>
    <row r="4708" spans="1:3" x14ac:dyDescent="0.25">
      <c r="A4708">
        <v>15945</v>
      </c>
      <c r="B4708">
        <v>421</v>
      </c>
      <c r="C4708" t="str">
        <f>VLOOKUP(Table_ExternalData_16[[#This Row],[ManufacturerId]],Blagovna!A:B,2,0)</f>
        <v>Delock</v>
      </c>
    </row>
    <row r="4709" spans="1:3" x14ac:dyDescent="0.25">
      <c r="A4709">
        <v>15946</v>
      </c>
      <c r="B4709">
        <v>421</v>
      </c>
      <c r="C4709" t="str">
        <f>VLOOKUP(Table_ExternalData_16[[#This Row],[ManufacturerId]],Blagovna!A:B,2,0)</f>
        <v>Delock</v>
      </c>
    </row>
    <row r="4710" spans="1:3" x14ac:dyDescent="0.25">
      <c r="A4710">
        <v>15947</v>
      </c>
      <c r="B4710">
        <v>421</v>
      </c>
      <c r="C4710" t="str">
        <f>VLOOKUP(Table_ExternalData_16[[#This Row],[ManufacturerId]],Blagovna!A:B,2,0)</f>
        <v>Delock</v>
      </c>
    </row>
    <row r="4711" spans="1:3" x14ac:dyDescent="0.25">
      <c r="A4711">
        <v>15948</v>
      </c>
      <c r="B4711">
        <v>421</v>
      </c>
      <c r="C4711" t="str">
        <f>VLOOKUP(Table_ExternalData_16[[#This Row],[ManufacturerId]],Blagovna!A:B,2,0)</f>
        <v>Delock</v>
      </c>
    </row>
    <row r="4712" spans="1:3" x14ac:dyDescent="0.25">
      <c r="A4712">
        <v>15949</v>
      </c>
      <c r="B4712">
        <v>422</v>
      </c>
      <c r="C4712" t="str">
        <f>VLOOKUP(Table_ExternalData_16[[#This Row],[ManufacturerId]],Blagovna!A:B,2,0)</f>
        <v>Digitus</v>
      </c>
    </row>
    <row r="4713" spans="1:3" x14ac:dyDescent="0.25">
      <c r="A4713">
        <v>15950</v>
      </c>
      <c r="B4713">
        <v>422</v>
      </c>
      <c r="C4713" t="str">
        <f>VLOOKUP(Table_ExternalData_16[[#This Row],[ManufacturerId]],Blagovna!A:B,2,0)</f>
        <v>Digitus</v>
      </c>
    </row>
    <row r="4714" spans="1:3" x14ac:dyDescent="0.25">
      <c r="A4714">
        <v>15951</v>
      </c>
      <c r="B4714">
        <v>735</v>
      </c>
      <c r="C4714" t="str">
        <f>VLOOKUP(Table_ExternalData_16[[#This Row],[ManufacturerId]],Blagovna!A:B,2,0)</f>
        <v>EZVIZ</v>
      </c>
    </row>
    <row r="4715" spans="1:3" x14ac:dyDescent="0.25">
      <c r="A4715">
        <v>15952</v>
      </c>
      <c r="B4715">
        <v>735</v>
      </c>
      <c r="C4715" t="str">
        <f>VLOOKUP(Table_ExternalData_16[[#This Row],[ManufacturerId]],Blagovna!A:B,2,0)</f>
        <v>EZVIZ</v>
      </c>
    </row>
    <row r="4716" spans="1:3" x14ac:dyDescent="0.25">
      <c r="A4716">
        <v>15953</v>
      </c>
      <c r="B4716">
        <v>735</v>
      </c>
      <c r="C4716" t="str">
        <f>VLOOKUP(Table_ExternalData_16[[#This Row],[ManufacturerId]],Blagovna!A:B,2,0)</f>
        <v>EZVIZ</v>
      </c>
    </row>
    <row r="4717" spans="1:3" x14ac:dyDescent="0.25">
      <c r="A4717">
        <v>15954</v>
      </c>
      <c r="B4717">
        <v>735</v>
      </c>
      <c r="C4717" t="str">
        <f>VLOOKUP(Table_ExternalData_16[[#This Row],[ManufacturerId]],Blagovna!A:B,2,0)</f>
        <v>EZVIZ</v>
      </c>
    </row>
    <row r="4718" spans="1:3" x14ac:dyDescent="0.25">
      <c r="A4718">
        <v>15955</v>
      </c>
      <c r="B4718">
        <v>421</v>
      </c>
      <c r="C4718" t="str">
        <f>VLOOKUP(Table_ExternalData_16[[#This Row],[ManufacturerId]],Blagovna!A:B,2,0)</f>
        <v>Delock</v>
      </c>
    </row>
    <row r="4719" spans="1:3" x14ac:dyDescent="0.25">
      <c r="A4719">
        <v>15956</v>
      </c>
      <c r="B4719">
        <v>411</v>
      </c>
      <c r="C4719" t="str">
        <f>VLOOKUP(Table_ExternalData_16[[#This Row],[ManufacturerId]],Blagovna!A:B,2,0)</f>
        <v>Brother</v>
      </c>
    </row>
    <row r="4720" spans="1:3" x14ac:dyDescent="0.25">
      <c r="A4720">
        <v>15957</v>
      </c>
      <c r="B4720">
        <v>421</v>
      </c>
      <c r="C4720" t="str">
        <f>VLOOKUP(Table_ExternalData_16[[#This Row],[ManufacturerId]],Blagovna!A:B,2,0)</f>
        <v>Delock</v>
      </c>
    </row>
    <row r="4721" spans="1:3" x14ac:dyDescent="0.25">
      <c r="A4721">
        <v>15958</v>
      </c>
      <c r="B4721">
        <v>725</v>
      </c>
      <c r="C4721" t="str">
        <f>VLOOKUP(Table_ExternalData_16[[#This Row],[ManufacturerId]],Blagovna!A:B,2,0)</f>
        <v>Baseus</v>
      </c>
    </row>
    <row r="4722" spans="1:3" x14ac:dyDescent="0.25">
      <c r="A4722">
        <v>15959</v>
      </c>
      <c r="B4722">
        <v>725</v>
      </c>
      <c r="C4722" t="str">
        <f>VLOOKUP(Table_ExternalData_16[[#This Row],[ManufacturerId]],Blagovna!A:B,2,0)</f>
        <v>Baseus</v>
      </c>
    </row>
    <row r="4723" spans="1:3" x14ac:dyDescent="0.25">
      <c r="A4723">
        <v>15960</v>
      </c>
      <c r="B4723">
        <v>725</v>
      </c>
      <c r="C4723" t="str">
        <f>VLOOKUP(Table_ExternalData_16[[#This Row],[ManufacturerId]],Blagovna!A:B,2,0)</f>
        <v>Baseus</v>
      </c>
    </row>
    <row r="4724" spans="1:3" x14ac:dyDescent="0.25">
      <c r="A4724">
        <v>15961</v>
      </c>
      <c r="B4724">
        <v>725</v>
      </c>
      <c r="C4724" t="str">
        <f>VLOOKUP(Table_ExternalData_16[[#This Row],[ManufacturerId]],Blagovna!A:B,2,0)</f>
        <v>Baseus</v>
      </c>
    </row>
    <row r="4725" spans="1:3" x14ac:dyDescent="0.25">
      <c r="A4725">
        <v>15962</v>
      </c>
      <c r="B4725">
        <v>725</v>
      </c>
      <c r="C4725" t="str">
        <f>VLOOKUP(Table_ExternalData_16[[#This Row],[ManufacturerId]],Blagovna!A:B,2,0)</f>
        <v>Baseus</v>
      </c>
    </row>
    <row r="4726" spans="1:3" x14ac:dyDescent="0.25">
      <c r="A4726">
        <v>15963</v>
      </c>
      <c r="B4726">
        <v>725</v>
      </c>
      <c r="C4726" t="str">
        <f>VLOOKUP(Table_ExternalData_16[[#This Row],[ManufacturerId]],Blagovna!A:B,2,0)</f>
        <v>Baseus</v>
      </c>
    </row>
    <row r="4727" spans="1:3" x14ac:dyDescent="0.25">
      <c r="A4727">
        <v>15964</v>
      </c>
      <c r="B4727">
        <v>725</v>
      </c>
      <c r="C4727" t="str">
        <f>VLOOKUP(Table_ExternalData_16[[#This Row],[ManufacturerId]],Blagovna!A:B,2,0)</f>
        <v>Baseus</v>
      </c>
    </row>
    <row r="4728" spans="1:3" x14ac:dyDescent="0.25">
      <c r="A4728">
        <v>15965</v>
      </c>
      <c r="B4728">
        <v>725</v>
      </c>
      <c r="C4728" t="str">
        <f>VLOOKUP(Table_ExternalData_16[[#This Row],[ManufacturerId]],Blagovna!A:B,2,0)</f>
        <v>Baseus</v>
      </c>
    </row>
    <row r="4729" spans="1:3" x14ac:dyDescent="0.25">
      <c r="A4729">
        <v>15966</v>
      </c>
      <c r="B4729">
        <v>725</v>
      </c>
      <c r="C4729" t="str">
        <f>VLOOKUP(Table_ExternalData_16[[#This Row],[ManufacturerId]],Blagovna!A:B,2,0)</f>
        <v>Baseus</v>
      </c>
    </row>
    <row r="4730" spans="1:3" x14ac:dyDescent="0.25">
      <c r="A4730">
        <v>15967</v>
      </c>
      <c r="B4730">
        <v>725</v>
      </c>
      <c r="C4730" t="str">
        <f>VLOOKUP(Table_ExternalData_16[[#This Row],[ManufacturerId]],Blagovna!A:B,2,0)</f>
        <v>Baseus</v>
      </c>
    </row>
    <row r="4731" spans="1:3" x14ac:dyDescent="0.25">
      <c r="A4731">
        <v>15968</v>
      </c>
      <c r="B4731">
        <v>725</v>
      </c>
      <c r="C4731" t="str">
        <f>VLOOKUP(Table_ExternalData_16[[#This Row],[ManufacturerId]],Blagovna!A:B,2,0)</f>
        <v>Baseus</v>
      </c>
    </row>
    <row r="4732" spans="1:3" x14ac:dyDescent="0.25">
      <c r="A4732">
        <v>15969</v>
      </c>
      <c r="B4732">
        <v>409</v>
      </c>
      <c r="C4732" t="str">
        <f>VLOOKUP(Table_ExternalData_16[[#This Row],[ManufacturerId]],Blagovna!A:B,2,0)</f>
        <v>Bachmann</v>
      </c>
    </row>
    <row r="4733" spans="1:3" x14ac:dyDescent="0.25">
      <c r="A4733">
        <v>15970</v>
      </c>
      <c r="B4733">
        <v>476</v>
      </c>
      <c r="C4733" t="str">
        <f>VLOOKUP(Table_ExternalData_16[[#This Row],[ManufacturerId]],Blagovna!A:B,2,0)</f>
        <v>Synology</v>
      </c>
    </row>
    <row r="4734" spans="1:3" x14ac:dyDescent="0.25">
      <c r="A4734">
        <v>16206</v>
      </c>
      <c r="B4734">
        <v>725</v>
      </c>
      <c r="C4734" t="str">
        <f>VLOOKUP(Table_ExternalData_16[[#This Row],[ManufacturerId]],Blagovna!A:B,2,0)</f>
        <v>Baseus</v>
      </c>
    </row>
    <row r="4735" spans="1:3" x14ac:dyDescent="0.25">
      <c r="A4735">
        <v>16207</v>
      </c>
      <c r="B4735">
        <v>725</v>
      </c>
      <c r="C4735" t="str">
        <f>VLOOKUP(Table_ExternalData_16[[#This Row],[ManufacturerId]],Blagovna!A:B,2,0)</f>
        <v>Baseus</v>
      </c>
    </row>
    <row r="4736" spans="1:3" x14ac:dyDescent="0.25">
      <c r="A4736">
        <v>16208</v>
      </c>
      <c r="B4736">
        <v>725</v>
      </c>
      <c r="C4736" t="str">
        <f>VLOOKUP(Table_ExternalData_16[[#This Row],[ManufacturerId]],Blagovna!A:B,2,0)</f>
        <v>Baseus</v>
      </c>
    </row>
    <row r="4737" spans="1:3" x14ac:dyDescent="0.25">
      <c r="A4737">
        <v>16209</v>
      </c>
      <c r="B4737">
        <v>725</v>
      </c>
      <c r="C4737" t="str">
        <f>VLOOKUP(Table_ExternalData_16[[#This Row],[ManufacturerId]],Blagovna!A:B,2,0)</f>
        <v>Baseus</v>
      </c>
    </row>
    <row r="4738" spans="1:3" x14ac:dyDescent="0.25">
      <c r="A4738">
        <v>16210</v>
      </c>
      <c r="B4738">
        <v>725</v>
      </c>
      <c r="C4738" t="str">
        <f>VLOOKUP(Table_ExternalData_16[[#This Row],[ManufacturerId]],Blagovna!A:B,2,0)</f>
        <v>Baseus</v>
      </c>
    </row>
    <row r="4739" spans="1:3" x14ac:dyDescent="0.25">
      <c r="A4739">
        <v>16211</v>
      </c>
      <c r="B4739">
        <v>725</v>
      </c>
      <c r="C4739" t="str">
        <f>VLOOKUP(Table_ExternalData_16[[#This Row],[ManufacturerId]],Blagovna!A:B,2,0)</f>
        <v>Baseus</v>
      </c>
    </row>
    <row r="4740" spans="1:3" x14ac:dyDescent="0.25">
      <c r="A4740">
        <v>16212</v>
      </c>
      <c r="B4740">
        <v>725</v>
      </c>
      <c r="C4740" t="str">
        <f>VLOOKUP(Table_ExternalData_16[[#This Row],[ManufacturerId]],Blagovna!A:B,2,0)</f>
        <v>Baseus</v>
      </c>
    </row>
    <row r="4741" spans="1:3" x14ac:dyDescent="0.25">
      <c r="A4741">
        <v>16213</v>
      </c>
      <c r="B4741">
        <v>735</v>
      </c>
      <c r="C4741" t="str">
        <f>VLOOKUP(Table_ExternalData_16[[#This Row],[ManufacturerId]],Blagovna!A:B,2,0)</f>
        <v>EZVIZ</v>
      </c>
    </row>
    <row r="4742" spans="1:3" x14ac:dyDescent="0.25">
      <c r="A4742">
        <v>16215</v>
      </c>
      <c r="B4742">
        <v>725</v>
      </c>
      <c r="C4742" t="str">
        <f>VLOOKUP(Table_ExternalData_16[[#This Row],[ManufacturerId]],Blagovna!A:B,2,0)</f>
        <v>Baseus</v>
      </c>
    </row>
    <row r="4743" spans="1:3" x14ac:dyDescent="0.25">
      <c r="A4743">
        <v>16216</v>
      </c>
      <c r="B4743">
        <v>725</v>
      </c>
      <c r="C4743" t="str">
        <f>VLOOKUP(Table_ExternalData_16[[#This Row],[ManufacturerId]],Blagovna!A:B,2,0)</f>
        <v>Baseus</v>
      </c>
    </row>
    <row r="4744" spans="1:3" x14ac:dyDescent="0.25">
      <c r="A4744">
        <v>16217</v>
      </c>
      <c r="B4744">
        <v>725</v>
      </c>
      <c r="C4744" t="str">
        <f>VLOOKUP(Table_ExternalData_16[[#This Row],[ManufacturerId]],Blagovna!A:B,2,0)</f>
        <v>Baseus</v>
      </c>
    </row>
    <row r="4745" spans="1:3" x14ac:dyDescent="0.25">
      <c r="A4745">
        <v>16218</v>
      </c>
      <c r="B4745">
        <v>725</v>
      </c>
      <c r="C4745" t="str">
        <f>VLOOKUP(Table_ExternalData_16[[#This Row],[ManufacturerId]],Blagovna!A:B,2,0)</f>
        <v>Baseus</v>
      </c>
    </row>
    <row r="4746" spans="1:3" x14ac:dyDescent="0.25">
      <c r="A4746">
        <v>16219</v>
      </c>
      <c r="B4746">
        <v>725</v>
      </c>
      <c r="C4746" t="str">
        <f>VLOOKUP(Table_ExternalData_16[[#This Row],[ManufacturerId]],Blagovna!A:B,2,0)</f>
        <v>Baseus</v>
      </c>
    </row>
    <row r="4747" spans="1:3" x14ac:dyDescent="0.25">
      <c r="A4747">
        <v>16220</v>
      </c>
      <c r="B4747">
        <v>725</v>
      </c>
      <c r="C4747" t="str">
        <f>VLOOKUP(Table_ExternalData_16[[#This Row],[ManufacturerId]],Blagovna!A:B,2,0)</f>
        <v>Baseus</v>
      </c>
    </row>
    <row r="4748" spans="1:3" x14ac:dyDescent="0.25">
      <c r="A4748">
        <v>16221</v>
      </c>
      <c r="B4748">
        <v>725</v>
      </c>
      <c r="C4748" t="str">
        <f>VLOOKUP(Table_ExternalData_16[[#This Row],[ManufacturerId]],Blagovna!A:B,2,0)</f>
        <v>Baseus</v>
      </c>
    </row>
    <row r="4749" spans="1:3" x14ac:dyDescent="0.25">
      <c r="A4749">
        <v>16222</v>
      </c>
      <c r="B4749">
        <v>725</v>
      </c>
      <c r="C4749" t="str">
        <f>VLOOKUP(Table_ExternalData_16[[#This Row],[ManufacturerId]],Blagovna!A:B,2,0)</f>
        <v>Baseus</v>
      </c>
    </row>
    <row r="4750" spans="1:3" x14ac:dyDescent="0.25">
      <c r="A4750">
        <v>16223</v>
      </c>
      <c r="B4750">
        <v>725</v>
      </c>
      <c r="C4750" t="str">
        <f>VLOOKUP(Table_ExternalData_16[[#This Row],[ManufacturerId]],Blagovna!A:B,2,0)</f>
        <v>Baseus</v>
      </c>
    </row>
    <row r="4751" spans="1:3" x14ac:dyDescent="0.25">
      <c r="A4751">
        <v>16224</v>
      </c>
      <c r="B4751">
        <v>459</v>
      </c>
      <c r="C4751" t="str">
        <f>VLOOKUP(Table_ExternalData_16[[#This Row],[ManufacturerId]],Blagovna!A:B,2,0)</f>
        <v>NIK</v>
      </c>
    </row>
    <row r="4752" spans="1:3" x14ac:dyDescent="0.25">
      <c r="A4752">
        <v>16225</v>
      </c>
      <c r="B4752">
        <v>408</v>
      </c>
      <c r="C4752" t="str">
        <f>VLOOKUP(Table_ExternalData_16[[#This Row],[ManufacturerId]],Blagovna!A:B,2,0)</f>
        <v>Aten</v>
      </c>
    </row>
    <row r="4753" spans="1:3" x14ac:dyDescent="0.25">
      <c r="A4753">
        <v>16226</v>
      </c>
      <c r="B4753">
        <v>421</v>
      </c>
      <c r="C4753" t="str">
        <f>VLOOKUP(Table_ExternalData_16[[#This Row],[ManufacturerId]],Blagovna!A:B,2,0)</f>
        <v>Delock</v>
      </c>
    </row>
    <row r="4754" spans="1:3" x14ac:dyDescent="0.25">
      <c r="A4754">
        <v>16227</v>
      </c>
      <c r="B4754">
        <v>421</v>
      </c>
      <c r="C4754" t="str">
        <f>VLOOKUP(Table_ExternalData_16[[#This Row],[ManufacturerId]],Blagovna!A:B,2,0)</f>
        <v>Delock</v>
      </c>
    </row>
    <row r="4755" spans="1:3" x14ac:dyDescent="0.25">
      <c r="A4755">
        <v>16228</v>
      </c>
      <c r="B4755">
        <v>408</v>
      </c>
      <c r="C4755" t="str">
        <f>VLOOKUP(Table_ExternalData_16[[#This Row],[ManufacturerId]],Blagovna!A:B,2,0)</f>
        <v>Aten</v>
      </c>
    </row>
    <row r="4756" spans="1:3" x14ac:dyDescent="0.25">
      <c r="A4756">
        <v>16229</v>
      </c>
      <c r="B4756">
        <v>421</v>
      </c>
      <c r="C4756" t="str">
        <f>VLOOKUP(Table_ExternalData_16[[#This Row],[ManufacturerId]],Blagovna!A:B,2,0)</f>
        <v>Delock</v>
      </c>
    </row>
    <row r="4757" spans="1:3" x14ac:dyDescent="0.25">
      <c r="A4757">
        <v>16230</v>
      </c>
      <c r="B4757">
        <v>425</v>
      </c>
      <c r="C4757" t="str">
        <f>VLOOKUP(Table_ExternalData_16[[#This Row],[ManufacturerId]],Blagovna!A:B,2,0)</f>
        <v>EFB</v>
      </c>
    </row>
    <row r="4758" spans="1:3" x14ac:dyDescent="0.25">
      <c r="A4758">
        <v>16231</v>
      </c>
      <c r="B4758">
        <v>455</v>
      </c>
      <c r="C4758" t="str">
        <f>VLOOKUP(Table_ExternalData_16[[#This Row],[ManufacturerId]],Blagovna!A:B,2,0)</f>
        <v>Mikrotik</v>
      </c>
    </row>
    <row r="4759" spans="1:3" x14ac:dyDescent="0.25">
      <c r="A4759">
        <v>16232</v>
      </c>
      <c r="B4759">
        <v>455</v>
      </c>
      <c r="C4759" t="str">
        <f>VLOOKUP(Table_ExternalData_16[[#This Row],[ManufacturerId]],Blagovna!A:B,2,0)</f>
        <v>Mikrotik</v>
      </c>
    </row>
    <row r="4760" spans="1:3" x14ac:dyDescent="0.25">
      <c r="A4760">
        <v>16233</v>
      </c>
      <c r="B4760">
        <v>455</v>
      </c>
      <c r="C4760" t="str">
        <f>VLOOKUP(Table_ExternalData_16[[#This Row],[ManufacturerId]],Blagovna!A:B,2,0)</f>
        <v>Mikrotik</v>
      </c>
    </row>
    <row r="4761" spans="1:3" x14ac:dyDescent="0.25">
      <c r="A4761">
        <v>16234</v>
      </c>
      <c r="B4761">
        <v>484</v>
      </c>
      <c r="C4761" t="str">
        <f>VLOOKUP(Table_ExternalData_16[[#This Row],[ManufacturerId]],Blagovna!A:B,2,0)</f>
        <v>Triton</v>
      </c>
    </row>
    <row r="4762" spans="1:3" x14ac:dyDescent="0.25">
      <c r="A4762">
        <v>16235</v>
      </c>
      <c r="B4762">
        <v>409</v>
      </c>
      <c r="C4762" t="str">
        <f>VLOOKUP(Table_ExternalData_16[[#This Row],[ManufacturerId]],Blagovna!A:B,2,0)</f>
        <v>Bachmann</v>
      </c>
    </row>
    <row r="4763" spans="1:3" x14ac:dyDescent="0.25">
      <c r="A4763">
        <v>16236</v>
      </c>
      <c r="B4763">
        <v>422</v>
      </c>
      <c r="C4763" t="str">
        <f>VLOOKUP(Table_ExternalData_16[[#This Row],[ManufacturerId]],Blagovna!A:B,2,0)</f>
        <v>Digitus</v>
      </c>
    </row>
    <row r="4764" spans="1:3" x14ac:dyDescent="0.25">
      <c r="A4764">
        <v>16237</v>
      </c>
      <c r="B4764">
        <v>409</v>
      </c>
      <c r="C4764" t="str">
        <f>VLOOKUP(Table_ExternalData_16[[#This Row],[ManufacturerId]],Blagovna!A:B,2,0)</f>
        <v>Bachmann</v>
      </c>
    </row>
    <row r="4765" spans="1:3" x14ac:dyDescent="0.25">
      <c r="A4765">
        <v>16238</v>
      </c>
      <c r="B4765">
        <v>409</v>
      </c>
      <c r="C4765" t="str">
        <f>VLOOKUP(Table_ExternalData_16[[#This Row],[ManufacturerId]],Blagovna!A:B,2,0)</f>
        <v>Bachmann</v>
      </c>
    </row>
    <row r="4766" spans="1:3" x14ac:dyDescent="0.25">
      <c r="A4766">
        <v>16240</v>
      </c>
      <c r="B4766">
        <v>409</v>
      </c>
      <c r="C4766" t="str">
        <f>VLOOKUP(Table_ExternalData_16[[#This Row],[ManufacturerId]],Blagovna!A:B,2,0)</f>
        <v>Bachmann</v>
      </c>
    </row>
    <row r="4767" spans="1:3" x14ac:dyDescent="0.25">
      <c r="A4767">
        <v>16241</v>
      </c>
      <c r="B4767">
        <v>439</v>
      </c>
      <c r="C4767" t="str">
        <f>VLOOKUP(Table_ExternalData_16[[#This Row],[ManufacturerId]],Blagovna!A:B,2,0)</f>
        <v>HP</v>
      </c>
    </row>
    <row r="4768" spans="1:3" x14ac:dyDescent="0.25">
      <c r="A4768">
        <v>16243</v>
      </c>
      <c r="B4768">
        <v>478</v>
      </c>
      <c r="C4768" t="str">
        <f>VLOOKUP(Table_ExternalData_16[[#This Row],[ManufacturerId]],Blagovna!A:B,2,0)</f>
        <v>Tenda</v>
      </c>
    </row>
    <row r="4769" spans="1:3" x14ac:dyDescent="0.25">
      <c r="A4769">
        <v>16245</v>
      </c>
      <c r="B4769">
        <v>735</v>
      </c>
      <c r="C4769" t="str">
        <f>VLOOKUP(Table_ExternalData_16[[#This Row],[ManufacturerId]],Blagovna!A:B,2,0)</f>
        <v>EZVIZ</v>
      </c>
    </row>
    <row r="4770" spans="1:3" x14ac:dyDescent="0.25">
      <c r="A4770">
        <v>16242</v>
      </c>
      <c r="B4770">
        <v>414</v>
      </c>
      <c r="C4770" t="str">
        <f>VLOOKUP(Table_ExternalData_16[[#This Row],[ManufacturerId]],Blagovna!A:B,2,0)</f>
        <v>Cash Tester</v>
      </c>
    </row>
    <row r="4771" spans="1:3" x14ac:dyDescent="0.25">
      <c r="A4771">
        <v>16246</v>
      </c>
      <c r="B4771">
        <v>455</v>
      </c>
      <c r="C4771" t="str">
        <f>VLOOKUP(Table_ExternalData_16[[#This Row],[ManufacturerId]],Blagovna!A:B,2,0)</f>
        <v>Mikrotik</v>
      </c>
    </row>
    <row r="4772" spans="1:3" x14ac:dyDescent="0.25">
      <c r="A4772">
        <v>16247</v>
      </c>
      <c r="B4772">
        <v>735</v>
      </c>
      <c r="C4772" t="str">
        <f>VLOOKUP(Table_ExternalData_16[[#This Row],[ManufacturerId]],Blagovna!A:B,2,0)</f>
        <v>EZVIZ</v>
      </c>
    </row>
    <row r="4773" spans="1:3" x14ac:dyDescent="0.25">
      <c r="A4773">
        <v>16248</v>
      </c>
      <c r="B4773">
        <v>725</v>
      </c>
      <c r="C4773" t="str">
        <f>VLOOKUP(Table_ExternalData_16[[#This Row],[ManufacturerId]],Blagovna!A:B,2,0)</f>
        <v>Baseus</v>
      </c>
    </row>
    <row r="4774" spans="1:3" x14ac:dyDescent="0.25">
      <c r="A4774">
        <v>16249</v>
      </c>
      <c r="B4774">
        <v>725</v>
      </c>
      <c r="C4774" t="str">
        <f>VLOOKUP(Table_ExternalData_16[[#This Row],[ManufacturerId]],Blagovna!A:B,2,0)</f>
        <v>Baseus</v>
      </c>
    </row>
    <row r="4775" spans="1:3" x14ac:dyDescent="0.25">
      <c r="A4775">
        <v>16250</v>
      </c>
      <c r="B4775">
        <v>421</v>
      </c>
      <c r="C4775" t="str">
        <f>VLOOKUP(Table_ExternalData_16[[#This Row],[ManufacturerId]],Blagovna!A:B,2,0)</f>
        <v>Delock</v>
      </c>
    </row>
    <row r="4776" spans="1:3" x14ac:dyDescent="0.25">
      <c r="A4776">
        <v>16251</v>
      </c>
      <c r="B4776">
        <v>735</v>
      </c>
      <c r="C4776" t="str">
        <f>VLOOKUP(Table_ExternalData_16[[#This Row],[ManufacturerId]],Blagovna!A:B,2,0)</f>
        <v>EZVIZ</v>
      </c>
    </row>
    <row r="4777" spans="1:3" x14ac:dyDescent="0.25">
      <c r="A4777">
        <v>16252</v>
      </c>
      <c r="B4777">
        <v>735</v>
      </c>
      <c r="C4777" t="str">
        <f>VLOOKUP(Table_ExternalData_16[[#This Row],[ManufacturerId]],Blagovna!A:B,2,0)</f>
        <v>EZVIZ</v>
      </c>
    </row>
    <row r="4778" spans="1:3" x14ac:dyDescent="0.25">
      <c r="A4778">
        <v>15529</v>
      </c>
      <c r="B4778">
        <v>755</v>
      </c>
      <c r="C4778" t="str">
        <f>VLOOKUP(Table_ExternalData_16[[#This Row],[ManufacturerId]],Blagovna!A:B,2,0)</f>
        <v>Hirose</v>
      </c>
    </row>
    <row r="4779" spans="1:3" x14ac:dyDescent="0.25">
      <c r="A4779">
        <v>8630</v>
      </c>
      <c r="B4779">
        <v>755</v>
      </c>
      <c r="C4779" t="str">
        <f>VLOOKUP(Table_ExternalData_16[[#This Row],[ManufacturerId]],Blagovna!A:B,2,0)</f>
        <v>Hirose</v>
      </c>
    </row>
    <row r="4780" spans="1:3" x14ac:dyDescent="0.25">
      <c r="A4780">
        <v>15701</v>
      </c>
      <c r="B4780">
        <v>755</v>
      </c>
      <c r="C4780" t="str">
        <f>VLOOKUP(Table_ExternalData_16[[#This Row],[ManufacturerId]],Blagovna!A:B,2,0)</f>
        <v>Hirose</v>
      </c>
    </row>
    <row r="4781" spans="1:3" x14ac:dyDescent="0.25">
      <c r="A4781">
        <v>16254</v>
      </c>
      <c r="B4781">
        <v>485</v>
      </c>
      <c r="C4781" t="str">
        <f>VLOOKUP(Table_ExternalData_16[[#This Row],[ManufacturerId]],Blagovna!A:B,2,0)</f>
        <v>UBIQUITI</v>
      </c>
    </row>
    <row r="4782" spans="1:3" x14ac:dyDescent="0.25">
      <c r="A4782">
        <v>16255</v>
      </c>
      <c r="B4782">
        <v>419</v>
      </c>
      <c r="C4782" t="str">
        <f>VLOOKUP(Table_ExternalData_16[[#This Row],[ManufacturerId]],Blagovna!A:B,2,0)</f>
        <v>Crucial</v>
      </c>
    </row>
    <row r="4783" spans="1:3" x14ac:dyDescent="0.25">
      <c r="A4783">
        <v>16256</v>
      </c>
      <c r="B4783">
        <v>476</v>
      </c>
      <c r="C4783" t="str">
        <f>VLOOKUP(Table_ExternalData_16[[#This Row],[ManufacturerId]],Blagovna!A:B,2,0)</f>
        <v>Synology</v>
      </c>
    </row>
    <row r="4784" spans="1:3" x14ac:dyDescent="0.25">
      <c r="A4784">
        <v>16257</v>
      </c>
      <c r="B4784">
        <v>422</v>
      </c>
      <c r="C4784" t="str">
        <f>VLOOKUP(Table_ExternalData_16[[#This Row],[ManufacturerId]],Blagovna!A:B,2,0)</f>
        <v>Digitus</v>
      </c>
    </row>
    <row r="4785" spans="1:3" x14ac:dyDescent="0.25">
      <c r="A4785">
        <v>16258</v>
      </c>
      <c r="B4785">
        <v>425</v>
      </c>
      <c r="C4785" t="str">
        <f>VLOOKUP(Table_ExternalData_16[[#This Row],[ManufacturerId]],Blagovna!A:B,2,0)</f>
        <v>EFB</v>
      </c>
    </row>
    <row r="4786" spans="1:3" x14ac:dyDescent="0.25">
      <c r="A4786">
        <v>16259</v>
      </c>
      <c r="B4786">
        <v>422</v>
      </c>
      <c r="C4786" t="str">
        <f>VLOOKUP(Table_ExternalData_16[[#This Row],[ManufacturerId]],Blagovna!A:B,2,0)</f>
        <v>Digitus</v>
      </c>
    </row>
    <row r="4787" spans="1:3" x14ac:dyDescent="0.25">
      <c r="A4787">
        <v>16261</v>
      </c>
      <c r="B4787">
        <v>421</v>
      </c>
      <c r="C4787" t="str">
        <f>VLOOKUP(Table_ExternalData_16[[#This Row],[ManufacturerId]],Blagovna!A:B,2,0)</f>
        <v>Delock</v>
      </c>
    </row>
    <row r="4788" spans="1:3" x14ac:dyDescent="0.25">
      <c r="A4788">
        <v>16262</v>
      </c>
      <c r="B4788">
        <v>421</v>
      </c>
      <c r="C4788" t="str">
        <f>VLOOKUP(Table_ExternalData_16[[#This Row],[ManufacturerId]],Blagovna!A:B,2,0)</f>
        <v>Delock</v>
      </c>
    </row>
    <row r="4789" spans="1:3" x14ac:dyDescent="0.25">
      <c r="A4789">
        <v>16263</v>
      </c>
      <c r="B4789">
        <v>408</v>
      </c>
      <c r="C4789" t="str">
        <f>VLOOKUP(Table_ExternalData_16[[#This Row],[ManufacturerId]],Blagovna!A:B,2,0)</f>
        <v>Aten</v>
      </c>
    </row>
    <row r="4790" spans="1:3" x14ac:dyDescent="0.25">
      <c r="A4790">
        <v>16264</v>
      </c>
      <c r="B4790">
        <v>409</v>
      </c>
      <c r="C4790" t="str">
        <f>VLOOKUP(Table_ExternalData_16[[#This Row],[ManufacturerId]],Blagovna!A:B,2,0)</f>
        <v>Bachmann</v>
      </c>
    </row>
    <row r="4791" spans="1:3" x14ac:dyDescent="0.25">
      <c r="A4791">
        <v>16265</v>
      </c>
      <c r="B4791">
        <v>416</v>
      </c>
      <c r="C4791" t="str">
        <f>VLOOKUP(Table_ExternalData_16[[#This Row],[ManufacturerId]],Blagovna!A:B,2,0)</f>
        <v>Cherry</v>
      </c>
    </row>
    <row r="4792" spans="1:3" x14ac:dyDescent="0.25">
      <c r="A4792">
        <v>16266</v>
      </c>
      <c r="B4792">
        <v>731</v>
      </c>
      <c r="C4792" t="str">
        <f>VLOOKUP(Table_ExternalData_16[[#This Row],[ManufacturerId]],Blagovna!A:B,2,0)</f>
        <v>Datech</v>
      </c>
    </row>
    <row r="4793" spans="1:3" x14ac:dyDescent="0.25">
      <c r="A4793">
        <v>16267</v>
      </c>
      <c r="B4793">
        <v>735</v>
      </c>
      <c r="C4793" t="str">
        <f>VLOOKUP(Table_ExternalData_16[[#This Row],[ManufacturerId]],Blagovna!A:B,2,0)</f>
        <v>EZVIZ</v>
      </c>
    </row>
    <row r="4794" spans="1:3" x14ac:dyDescent="0.25">
      <c r="A4794">
        <v>16268</v>
      </c>
      <c r="B4794">
        <v>421</v>
      </c>
      <c r="C4794" t="str">
        <f>VLOOKUP(Table_ExternalData_16[[#This Row],[ManufacturerId]],Blagovna!A:B,2,0)</f>
        <v>Delock</v>
      </c>
    </row>
    <row r="4795" spans="1:3" x14ac:dyDescent="0.25">
      <c r="A4795">
        <v>16269</v>
      </c>
      <c r="B4795">
        <v>487</v>
      </c>
      <c r="C4795" t="str">
        <f>VLOOKUP(Table_ExternalData_16[[#This Row],[ManufacturerId]],Blagovna!A:B,2,0)</f>
        <v>WD</v>
      </c>
    </row>
    <row r="4796" spans="1:3" x14ac:dyDescent="0.25">
      <c r="A4796">
        <v>16270</v>
      </c>
      <c r="B4796">
        <v>725</v>
      </c>
      <c r="C4796" t="str">
        <f>VLOOKUP(Table_ExternalData_16[[#This Row],[ManufacturerId]],Blagovna!A:B,2,0)</f>
        <v>Baseus</v>
      </c>
    </row>
    <row r="4797" spans="1:3" x14ac:dyDescent="0.25">
      <c r="A4797">
        <v>16271</v>
      </c>
      <c r="B4797">
        <v>421</v>
      </c>
      <c r="C4797" t="str">
        <f>VLOOKUP(Table_ExternalData_16[[#This Row],[ManufacturerId]],Blagovna!A:B,2,0)</f>
        <v>Delock</v>
      </c>
    </row>
    <row r="4798" spans="1:3" x14ac:dyDescent="0.25">
      <c r="A4798">
        <v>16272</v>
      </c>
      <c r="B4798">
        <v>422</v>
      </c>
      <c r="C4798" t="str">
        <f>VLOOKUP(Table_ExternalData_16[[#This Row],[ManufacturerId]],Blagovna!A:B,2,0)</f>
        <v>Digitus</v>
      </c>
    </row>
    <row r="4799" spans="1:3" x14ac:dyDescent="0.25">
      <c r="A4799">
        <v>16273</v>
      </c>
      <c r="B4799">
        <v>455</v>
      </c>
      <c r="C4799" t="str">
        <f>VLOOKUP(Table_ExternalData_16[[#This Row],[ManufacturerId]],Blagovna!A:B,2,0)</f>
        <v>Mikrotik</v>
      </c>
    </row>
    <row r="4800" spans="1:3" x14ac:dyDescent="0.25">
      <c r="A4800">
        <v>16274</v>
      </c>
      <c r="B4800">
        <v>455</v>
      </c>
      <c r="C4800" t="str">
        <f>VLOOKUP(Table_ExternalData_16[[#This Row],[ManufacturerId]],Blagovna!A:B,2,0)</f>
        <v>Mikrotik</v>
      </c>
    </row>
    <row r="4801" spans="1:3" x14ac:dyDescent="0.25">
      <c r="A4801">
        <v>16275</v>
      </c>
      <c r="B4801">
        <v>425</v>
      </c>
      <c r="C4801" t="str">
        <f>VLOOKUP(Table_ExternalData_16[[#This Row],[ManufacturerId]],Blagovna!A:B,2,0)</f>
        <v>EFB</v>
      </c>
    </row>
    <row r="4802" spans="1:3" x14ac:dyDescent="0.25">
      <c r="A4802">
        <v>16276</v>
      </c>
      <c r="B4802">
        <v>422</v>
      </c>
      <c r="C4802" t="str">
        <f>VLOOKUP(Table_ExternalData_16[[#This Row],[ManufacturerId]],Blagovna!A:B,2,0)</f>
        <v>Digitus</v>
      </c>
    </row>
    <row r="4803" spans="1:3" x14ac:dyDescent="0.25">
      <c r="A4803">
        <v>16277</v>
      </c>
      <c r="B4803">
        <v>422</v>
      </c>
      <c r="C4803" t="str">
        <f>VLOOKUP(Table_ExternalData_16[[#This Row],[ManufacturerId]],Blagovna!A:B,2,0)</f>
        <v>Digitus</v>
      </c>
    </row>
    <row r="4804" spans="1:3" x14ac:dyDescent="0.25">
      <c r="A4804">
        <v>16278</v>
      </c>
      <c r="B4804">
        <v>422</v>
      </c>
      <c r="C4804" t="str">
        <f>VLOOKUP(Table_ExternalData_16[[#This Row],[ManufacturerId]],Blagovna!A:B,2,0)</f>
        <v>Digitus</v>
      </c>
    </row>
    <row r="4805" spans="1:3" x14ac:dyDescent="0.25">
      <c r="A4805">
        <v>16279</v>
      </c>
      <c r="B4805">
        <v>422</v>
      </c>
      <c r="C4805" t="str">
        <f>VLOOKUP(Table_ExternalData_16[[#This Row],[ManufacturerId]],Blagovna!A:B,2,0)</f>
        <v>Digitus</v>
      </c>
    </row>
    <row r="4806" spans="1:3" x14ac:dyDescent="0.25">
      <c r="A4806">
        <v>16280</v>
      </c>
      <c r="B4806">
        <v>422</v>
      </c>
      <c r="C4806" t="str">
        <f>VLOOKUP(Table_ExternalData_16[[#This Row],[ManufacturerId]],Blagovna!A:B,2,0)</f>
        <v>Digitus</v>
      </c>
    </row>
    <row r="4807" spans="1:3" x14ac:dyDescent="0.25">
      <c r="A4807">
        <v>16281</v>
      </c>
      <c r="B4807">
        <v>735</v>
      </c>
      <c r="C4807" t="str">
        <f>VLOOKUP(Table_ExternalData_16[[#This Row],[ManufacturerId]],Blagovna!A:B,2,0)</f>
        <v>EZVIZ</v>
      </c>
    </row>
    <row r="4808" spans="1:3" x14ac:dyDescent="0.25">
      <c r="A4808">
        <v>16282</v>
      </c>
      <c r="B4808">
        <v>756</v>
      </c>
      <c r="C4808" t="str">
        <f>VLOOKUP(Table_ExternalData_16[[#This Row],[ManufacturerId]],Blagovna!A:B,2,0)</f>
        <v>Choetech</v>
      </c>
    </row>
    <row r="4809" spans="1:3" x14ac:dyDescent="0.25">
      <c r="A4809">
        <v>16283</v>
      </c>
      <c r="B4809">
        <v>756</v>
      </c>
      <c r="C4809" t="str">
        <f>VLOOKUP(Table_ExternalData_16[[#This Row],[ManufacturerId]],Blagovna!A:B,2,0)</f>
        <v>Choetech</v>
      </c>
    </row>
    <row r="4810" spans="1:3" x14ac:dyDescent="0.25">
      <c r="A4810">
        <v>16284</v>
      </c>
      <c r="B4810">
        <v>756</v>
      </c>
      <c r="C4810" t="str">
        <f>VLOOKUP(Table_ExternalData_16[[#This Row],[ManufacturerId]],Blagovna!A:B,2,0)</f>
        <v>Choetech</v>
      </c>
    </row>
    <row r="4811" spans="1:3" x14ac:dyDescent="0.25">
      <c r="A4811">
        <v>16285</v>
      </c>
      <c r="B4811">
        <v>756</v>
      </c>
      <c r="C4811" t="str">
        <f>VLOOKUP(Table_ExternalData_16[[#This Row],[ManufacturerId]],Blagovna!A:B,2,0)</f>
        <v>Choetech</v>
      </c>
    </row>
    <row r="4812" spans="1:3" x14ac:dyDescent="0.25">
      <c r="A4812">
        <v>16286</v>
      </c>
      <c r="B4812">
        <v>756</v>
      </c>
      <c r="C4812" t="str">
        <f>VLOOKUP(Table_ExternalData_16[[#This Row],[ManufacturerId]],Blagovna!A:B,2,0)</f>
        <v>Choetech</v>
      </c>
    </row>
    <row r="4813" spans="1:3" x14ac:dyDescent="0.25">
      <c r="A4813">
        <v>16287</v>
      </c>
      <c r="B4813">
        <v>421</v>
      </c>
      <c r="C4813" t="str">
        <f>VLOOKUP(Table_ExternalData_16[[#This Row],[ManufacturerId]],Blagovna!A:B,2,0)</f>
        <v>Delock</v>
      </c>
    </row>
    <row r="4814" spans="1:3" x14ac:dyDescent="0.25">
      <c r="A4814">
        <v>16253</v>
      </c>
      <c r="B4814">
        <v>756</v>
      </c>
      <c r="C4814" t="str">
        <f>VLOOKUP(Table_ExternalData_16[[#This Row],[ManufacturerId]],Blagovna!A:B,2,0)</f>
        <v>Choetech</v>
      </c>
    </row>
    <row r="4815" spans="1:3" x14ac:dyDescent="0.25">
      <c r="A4815">
        <v>16289</v>
      </c>
      <c r="B4815">
        <v>421</v>
      </c>
      <c r="C4815" t="str">
        <f>VLOOKUP(Table_ExternalData_16[[#This Row],[ManufacturerId]],Blagovna!A:B,2,0)</f>
        <v>Delock</v>
      </c>
    </row>
    <row r="4816" spans="1:3" x14ac:dyDescent="0.25">
      <c r="A4816">
        <v>16290</v>
      </c>
      <c r="B4816">
        <v>422</v>
      </c>
      <c r="C4816" t="str">
        <f>VLOOKUP(Table_ExternalData_16[[#This Row],[ManufacturerId]],Blagovna!A:B,2,0)</f>
        <v>Digitus</v>
      </c>
    </row>
    <row r="4817" spans="1:3" x14ac:dyDescent="0.25">
      <c r="A4817">
        <v>16291</v>
      </c>
      <c r="B4817">
        <v>422</v>
      </c>
      <c r="C4817" t="str">
        <f>VLOOKUP(Table_ExternalData_16[[#This Row],[ManufacturerId]],Blagovna!A:B,2,0)</f>
        <v>Digitus</v>
      </c>
    </row>
    <row r="4818" spans="1:3" x14ac:dyDescent="0.25">
      <c r="A4818">
        <v>16292</v>
      </c>
      <c r="B4818">
        <v>422</v>
      </c>
      <c r="C4818" t="str">
        <f>VLOOKUP(Table_ExternalData_16[[#This Row],[ManufacturerId]],Blagovna!A:B,2,0)</f>
        <v>Digitus</v>
      </c>
    </row>
    <row r="4819" spans="1:3" x14ac:dyDescent="0.25">
      <c r="A4819">
        <v>16293</v>
      </c>
      <c r="B4819">
        <v>455</v>
      </c>
      <c r="C4819" t="str">
        <f>VLOOKUP(Table_ExternalData_16[[#This Row],[ManufacturerId]],Blagovna!A:B,2,0)</f>
        <v>Mikrotik</v>
      </c>
    </row>
    <row r="4820" spans="1:3" x14ac:dyDescent="0.25">
      <c r="A4820">
        <v>16294</v>
      </c>
      <c r="B4820">
        <v>735</v>
      </c>
      <c r="C4820" t="str">
        <f>VLOOKUP(Table_ExternalData_16[[#This Row],[ManufacturerId]],Blagovna!A:B,2,0)</f>
        <v>EZVIZ</v>
      </c>
    </row>
    <row r="4821" spans="1:3" x14ac:dyDescent="0.25">
      <c r="A4821">
        <v>16295</v>
      </c>
      <c r="B4821">
        <v>408</v>
      </c>
      <c r="C4821" t="str">
        <f>VLOOKUP(Table_ExternalData_16[[#This Row],[ManufacturerId]],Blagovna!A:B,2,0)</f>
        <v>Aten</v>
      </c>
    </row>
    <row r="4822" spans="1:3" x14ac:dyDescent="0.25">
      <c r="A4822">
        <v>16296</v>
      </c>
      <c r="B4822">
        <v>756</v>
      </c>
      <c r="C4822" t="str">
        <f>VLOOKUP(Table_ExternalData_16[[#This Row],[ManufacturerId]],Blagovna!A:B,2,0)</f>
        <v>Choetech</v>
      </c>
    </row>
    <row r="4823" spans="1:3" x14ac:dyDescent="0.25">
      <c r="A4823">
        <v>16297</v>
      </c>
      <c r="B4823">
        <v>421</v>
      </c>
      <c r="C4823" t="str">
        <f>VLOOKUP(Table_ExternalData_16[[#This Row],[ManufacturerId]],Blagovna!A:B,2,0)</f>
        <v>Delock</v>
      </c>
    </row>
    <row r="4824" spans="1:3" x14ac:dyDescent="0.25">
      <c r="A4824">
        <v>16298</v>
      </c>
      <c r="B4824">
        <v>728</v>
      </c>
      <c r="C4824" t="str">
        <f>VLOOKUP(Table_ExternalData_16[[#This Row],[ManufacturerId]],Blagovna!A:B,2,0)</f>
        <v>Teltonika</v>
      </c>
    </row>
    <row r="4825" spans="1:3" x14ac:dyDescent="0.25">
      <c r="A4825">
        <v>16299</v>
      </c>
      <c r="B4825">
        <v>757</v>
      </c>
      <c r="C4825" t="str">
        <f>VLOOKUP(Table_ExternalData_16[[#This Row],[ManufacturerId]],Blagovna!A:B,2,0)</f>
        <v>Joyroom</v>
      </c>
    </row>
    <row r="4826" spans="1:3" x14ac:dyDescent="0.25">
      <c r="A4826">
        <v>16300</v>
      </c>
      <c r="B4826">
        <v>712</v>
      </c>
      <c r="C4826" t="str">
        <f>VLOOKUP(Table_ExternalData_16[[#This Row],[ManufacturerId]],Blagovna!A:B,2,0)</f>
        <v>Tech-Trade</v>
      </c>
    </row>
    <row r="4827" spans="1:3" x14ac:dyDescent="0.25">
      <c r="A4827">
        <v>16301</v>
      </c>
      <c r="B4827">
        <v>712</v>
      </c>
      <c r="C4827" t="str">
        <f>VLOOKUP(Table_ExternalData_16[[#This Row],[ManufacturerId]],Blagovna!A:B,2,0)</f>
        <v>Tech-Trade</v>
      </c>
    </row>
    <row r="4828" spans="1:3" x14ac:dyDescent="0.25">
      <c r="A4828">
        <v>16302</v>
      </c>
      <c r="B4828">
        <v>712</v>
      </c>
      <c r="C4828" t="str">
        <f>VLOOKUP(Table_ExternalData_16[[#This Row],[ManufacturerId]],Blagovna!A:B,2,0)</f>
        <v>Tech-Trade</v>
      </c>
    </row>
    <row r="4829" spans="1:3" x14ac:dyDescent="0.25">
      <c r="A4829">
        <v>16303</v>
      </c>
      <c r="B4829">
        <v>712</v>
      </c>
      <c r="C4829" t="str">
        <f>VLOOKUP(Table_ExternalData_16[[#This Row],[ManufacturerId]],Blagovna!A:B,2,0)</f>
        <v>Tech-Trade</v>
      </c>
    </row>
    <row r="4830" spans="1:3" x14ac:dyDescent="0.25">
      <c r="A4830">
        <v>16304</v>
      </c>
      <c r="B4830">
        <v>712</v>
      </c>
      <c r="C4830" t="str">
        <f>VLOOKUP(Table_ExternalData_16[[#This Row],[ManufacturerId]],Blagovna!A:B,2,0)</f>
        <v>Tech-Trade</v>
      </c>
    </row>
    <row r="4831" spans="1:3" x14ac:dyDescent="0.25">
      <c r="A4831">
        <v>16305</v>
      </c>
      <c r="B4831">
        <v>446</v>
      </c>
      <c r="C4831" t="str">
        <f>VLOOKUP(Table_ExternalData_16[[#This Row],[ManufacturerId]],Blagovna!A:B,2,0)</f>
        <v>Leviton</v>
      </c>
    </row>
    <row r="4832" spans="1:3" x14ac:dyDescent="0.25">
      <c r="A4832">
        <v>16306</v>
      </c>
      <c r="B4832">
        <v>446</v>
      </c>
      <c r="C4832" t="str">
        <f>VLOOKUP(Table_ExternalData_16[[#This Row],[ManufacturerId]],Blagovna!A:B,2,0)</f>
        <v>Leviton</v>
      </c>
    </row>
    <row r="4833" spans="1:3" x14ac:dyDescent="0.25">
      <c r="A4833">
        <v>16307</v>
      </c>
      <c r="B4833">
        <v>487</v>
      </c>
      <c r="C4833" t="str">
        <f>VLOOKUP(Table_ExternalData_16[[#This Row],[ManufacturerId]],Blagovna!A:B,2,0)</f>
        <v>WD</v>
      </c>
    </row>
    <row r="4834" spans="1:3" x14ac:dyDescent="0.25">
      <c r="A4834">
        <v>16308</v>
      </c>
      <c r="B4834">
        <v>449</v>
      </c>
      <c r="C4834" t="str">
        <f>VLOOKUP(Table_ExternalData_16[[#This Row],[ManufacturerId]],Blagovna!A:B,2,0)</f>
        <v>Logitech</v>
      </c>
    </row>
    <row r="4835" spans="1:3" x14ac:dyDescent="0.25">
      <c r="A4835">
        <v>16310</v>
      </c>
      <c r="B4835">
        <v>449</v>
      </c>
      <c r="C4835" t="str">
        <f>VLOOKUP(Table_ExternalData_16[[#This Row],[ManufacturerId]],Blagovna!A:B,2,0)</f>
        <v>Logitech</v>
      </c>
    </row>
    <row r="4836" spans="1:3" x14ac:dyDescent="0.25">
      <c r="A4836">
        <v>16311</v>
      </c>
      <c r="B4836">
        <v>455</v>
      </c>
      <c r="C4836" t="str">
        <f>VLOOKUP(Table_ExternalData_16[[#This Row],[ManufacturerId]],Blagovna!A:B,2,0)</f>
        <v>Mikrotik</v>
      </c>
    </row>
    <row r="4837" spans="1:3" x14ac:dyDescent="0.25">
      <c r="A4837">
        <v>16312</v>
      </c>
      <c r="B4837">
        <v>425</v>
      </c>
      <c r="C4837" t="str">
        <f>VLOOKUP(Table_ExternalData_16[[#This Row],[ManufacturerId]],Blagovna!A:B,2,0)</f>
        <v>EFB</v>
      </c>
    </row>
    <row r="4838" spans="1:3" x14ac:dyDescent="0.25">
      <c r="A4838">
        <v>16313</v>
      </c>
      <c r="B4838">
        <v>407</v>
      </c>
      <c r="C4838" t="str">
        <f>VLOOKUP(Table_ExternalData_16[[#This Row],[ManufacturerId]],Blagovna!A:B,2,0)</f>
        <v>Asus</v>
      </c>
    </row>
    <row r="4839" spans="1:3" x14ac:dyDescent="0.25">
      <c r="A4839">
        <v>16314</v>
      </c>
      <c r="B4839">
        <v>439</v>
      </c>
      <c r="C4839" t="str">
        <f>VLOOKUP(Table_ExternalData_16[[#This Row],[ManufacturerId]],Blagovna!A:B,2,0)</f>
        <v>HP</v>
      </c>
    </row>
    <row r="4840" spans="1:3" x14ac:dyDescent="0.25">
      <c r="A4840">
        <v>16315</v>
      </c>
      <c r="B4840">
        <v>439</v>
      </c>
      <c r="C4840" t="str">
        <f>VLOOKUP(Table_ExternalData_16[[#This Row],[ManufacturerId]],Blagovna!A:B,2,0)</f>
        <v>HP</v>
      </c>
    </row>
    <row r="4841" spans="1:3" x14ac:dyDescent="0.25">
      <c r="A4841">
        <v>16316</v>
      </c>
      <c r="B4841">
        <v>444</v>
      </c>
      <c r="C4841" t="str">
        <f>VLOOKUP(Table_ExternalData_16[[#This Row],[ManufacturerId]],Blagovna!A:B,2,0)</f>
        <v>Lenovo</v>
      </c>
    </row>
    <row r="4842" spans="1:3" x14ac:dyDescent="0.25">
      <c r="A4842">
        <v>16317</v>
      </c>
      <c r="B4842">
        <v>449</v>
      </c>
      <c r="C4842" t="str">
        <f>VLOOKUP(Table_ExternalData_16[[#This Row],[ManufacturerId]],Blagovna!A:B,2,0)</f>
        <v>Logitech</v>
      </c>
    </row>
    <row r="4843" spans="1:3" x14ac:dyDescent="0.25">
      <c r="A4843">
        <v>16318</v>
      </c>
      <c r="B4843">
        <v>425</v>
      </c>
      <c r="C4843" t="str">
        <f>VLOOKUP(Table_ExternalData_16[[#This Row],[ManufacturerId]],Blagovna!A:B,2,0)</f>
        <v>EFB</v>
      </c>
    </row>
    <row r="4844" spans="1:3" x14ac:dyDescent="0.25">
      <c r="A4844">
        <v>16319</v>
      </c>
      <c r="B4844">
        <v>421</v>
      </c>
      <c r="C4844" t="str">
        <f>VLOOKUP(Table_ExternalData_16[[#This Row],[ManufacturerId]],Blagovna!A:B,2,0)</f>
        <v>Delock</v>
      </c>
    </row>
    <row r="4845" spans="1:3" x14ac:dyDescent="0.25">
      <c r="A4845">
        <v>16320</v>
      </c>
      <c r="B4845">
        <v>421</v>
      </c>
      <c r="C4845" t="str">
        <f>VLOOKUP(Table_ExternalData_16[[#This Row],[ManufacturerId]],Blagovna!A:B,2,0)</f>
        <v>Delock</v>
      </c>
    </row>
    <row r="4846" spans="1:3" x14ac:dyDescent="0.25">
      <c r="A4846">
        <v>16321</v>
      </c>
      <c r="B4846">
        <v>468</v>
      </c>
      <c r="C4846" t="str">
        <f>VLOOKUP(Table_ExternalData_16[[#This Row],[ManufacturerId]],Blagovna!A:B,2,0)</f>
        <v>SBOX</v>
      </c>
    </row>
    <row r="4847" spans="1:3" x14ac:dyDescent="0.25">
      <c r="A4847">
        <v>16322</v>
      </c>
      <c r="B4847">
        <v>725</v>
      </c>
      <c r="C4847" t="str">
        <f>VLOOKUP(Table_ExternalData_16[[#This Row],[ManufacturerId]],Blagovna!A:B,2,0)</f>
        <v>Baseus</v>
      </c>
    </row>
    <row r="4848" spans="1:3" x14ac:dyDescent="0.25">
      <c r="A4848">
        <v>16323</v>
      </c>
      <c r="B4848">
        <v>407</v>
      </c>
      <c r="C4848" t="str">
        <f>VLOOKUP(Table_ExternalData_16[[#This Row],[ManufacturerId]],Blagovna!A:B,2,0)</f>
        <v>Asus</v>
      </c>
    </row>
    <row r="4849" spans="1:3" x14ac:dyDescent="0.25">
      <c r="A4849">
        <v>16324</v>
      </c>
      <c r="B4849">
        <v>725</v>
      </c>
      <c r="C4849" t="str">
        <f>VLOOKUP(Table_ExternalData_16[[#This Row],[ManufacturerId]],Blagovna!A:B,2,0)</f>
        <v>Baseus</v>
      </c>
    </row>
    <row r="4850" spans="1:3" x14ac:dyDescent="0.25">
      <c r="A4850">
        <v>16325</v>
      </c>
      <c r="B4850">
        <v>485</v>
      </c>
      <c r="C4850" t="str">
        <f>VLOOKUP(Table_ExternalData_16[[#This Row],[ManufacturerId]],Blagovna!A:B,2,0)</f>
        <v>UBIQUITI</v>
      </c>
    </row>
    <row r="4851" spans="1:3" x14ac:dyDescent="0.25">
      <c r="A4851">
        <v>16326</v>
      </c>
      <c r="B4851">
        <v>712</v>
      </c>
      <c r="C4851" t="str">
        <f>VLOOKUP(Table_ExternalData_16[[#This Row],[ManufacturerId]],Blagovna!A:B,2,0)</f>
        <v>Tech-Trade</v>
      </c>
    </row>
    <row r="4852" spans="1:3" x14ac:dyDescent="0.25">
      <c r="A4852">
        <v>16327</v>
      </c>
      <c r="B4852">
        <v>712</v>
      </c>
      <c r="C4852" t="str">
        <f>VLOOKUP(Table_ExternalData_16[[#This Row],[ManufacturerId]],Blagovna!A:B,2,0)</f>
        <v>Tech-Trade</v>
      </c>
    </row>
    <row r="4853" spans="1:3" x14ac:dyDescent="0.25">
      <c r="A4853">
        <v>16328</v>
      </c>
      <c r="B4853">
        <v>422</v>
      </c>
      <c r="C4853" t="str">
        <f>VLOOKUP(Table_ExternalData_16[[#This Row],[ManufacturerId]],Blagovna!A:B,2,0)</f>
        <v>Digitus</v>
      </c>
    </row>
    <row r="4854" spans="1:3" x14ac:dyDescent="0.25">
      <c r="A4854">
        <v>16329</v>
      </c>
      <c r="B4854">
        <v>422</v>
      </c>
      <c r="C4854" t="str">
        <f>VLOOKUP(Table_ExternalData_16[[#This Row],[ManufacturerId]],Blagovna!A:B,2,0)</f>
        <v>Digitus</v>
      </c>
    </row>
    <row r="4855" spans="1:3" x14ac:dyDescent="0.25">
      <c r="A4855">
        <v>16330</v>
      </c>
      <c r="B4855">
        <v>408</v>
      </c>
      <c r="C4855" t="str">
        <f>VLOOKUP(Table_ExternalData_16[[#This Row],[ManufacturerId]],Blagovna!A:B,2,0)</f>
        <v>Aten</v>
      </c>
    </row>
    <row r="4856" spans="1:3" x14ac:dyDescent="0.25">
      <c r="A4856">
        <v>16331</v>
      </c>
      <c r="B4856">
        <v>422</v>
      </c>
      <c r="C4856" t="str">
        <f>VLOOKUP(Table_ExternalData_16[[#This Row],[ManufacturerId]],Blagovna!A:B,2,0)</f>
        <v>Digitus</v>
      </c>
    </row>
    <row r="4857" spans="1:3" x14ac:dyDescent="0.25">
      <c r="A4857">
        <v>16332</v>
      </c>
      <c r="B4857">
        <v>424</v>
      </c>
      <c r="C4857" t="str">
        <f>VLOOKUP(Table_ExternalData_16[[#This Row],[ManufacturerId]],Blagovna!A:B,2,0)</f>
        <v>Ednet</v>
      </c>
    </row>
    <row r="4858" spans="1:3" x14ac:dyDescent="0.25">
      <c r="A4858">
        <v>16333</v>
      </c>
      <c r="B4858">
        <v>725</v>
      </c>
      <c r="C4858" t="str">
        <f>VLOOKUP(Table_ExternalData_16[[#This Row],[ManufacturerId]],Blagovna!A:B,2,0)</f>
        <v>Baseus</v>
      </c>
    </row>
    <row r="4859" spans="1:3" x14ac:dyDescent="0.25">
      <c r="A4859">
        <v>16334</v>
      </c>
      <c r="B4859">
        <v>449</v>
      </c>
      <c r="C4859" t="str">
        <f>VLOOKUP(Table_ExternalData_16[[#This Row],[ManufacturerId]],Blagovna!A:B,2,0)</f>
        <v>Logitech</v>
      </c>
    </row>
    <row r="4860" spans="1:3" x14ac:dyDescent="0.25">
      <c r="A4860">
        <v>16335</v>
      </c>
      <c r="B4860">
        <v>422</v>
      </c>
      <c r="C4860" t="str">
        <f>VLOOKUP(Table_ExternalData_16[[#This Row],[ManufacturerId]],Blagovna!A:B,2,0)</f>
        <v>Digitus</v>
      </c>
    </row>
    <row r="4861" spans="1:3" x14ac:dyDescent="0.25">
      <c r="A4861">
        <v>16336</v>
      </c>
      <c r="B4861">
        <v>478</v>
      </c>
      <c r="C4861" t="str">
        <f>VLOOKUP(Table_ExternalData_16[[#This Row],[ManufacturerId]],Blagovna!A:B,2,0)</f>
        <v>Tenda</v>
      </c>
    </row>
    <row r="4862" spans="1:3" x14ac:dyDescent="0.25">
      <c r="A4862">
        <v>16337</v>
      </c>
      <c r="B4862">
        <v>478</v>
      </c>
      <c r="C4862" t="str">
        <f>VLOOKUP(Table_ExternalData_16[[#This Row],[ManufacturerId]],Blagovna!A:B,2,0)</f>
        <v>Tenda</v>
      </c>
    </row>
    <row r="4863" spans="1:3" x14ac:dyDescent="0.25">
      <c r="A4863">
        <v>16338</v>
      </c>
      <c r="B4863">
        <v>478</v>
      </c>
      <c r="C4863" t="str">
        <f>VLOOKUP(Table_ExternalData_16[[#This Row],[ManufacturerId]],Blagovna!A:B,2,0)</f>
        <v>Tenda</v>
      </c>
    </row>
    <row r="4864" spans="1:3" x14ac:dyDescent="0.25">
      <c r="A4864">
        <v>16339</v>
      </c>
      <c r="B4864">
        <v>478</v>
      </c>
      <c r="C4864" t="str">
        <f>VLOOKUP(Table_ExternalData_16[[#This Row],[ManufacturerId]],Blagovna!A:B,2,0)</f>
        <v>Tenda</v>
      </c>
    </row>
    <row r="4865" spans="1:3" x14ac:dyDescent="0.25">
      <c r="A4865">
        <v>16340</v>
      </c>
      <c r="B4865">
        <v>478</v>
      </c>
      <c r="C4865" t="str">
        <f>VLOOKUP(Table_ExternalData_16[[#This Row],[ManufacturerId]],Blagovna!A:B,2,0)</f>
        <v>Tenda</v>
      </c>
    </row>
    <row r="4866" spans="1:3" x14ac:dyDescent="0.25">
      <c r="A4866">
        <v>16341</v>
      </c>
      <c r="B4866">
        <v>478</v>
      </c>
      <c r="C4866" t="str">
        <f>VLOOKUP(Table_ExternalData_16[[#This Row],[ManufacturerId]],Blagovna!A:B,2,0)</f>
        <v>Tenda</v>
      </c>
    </row>
    <row r="4867" spans="1:3" x14ac:dyDescent="0.25">
      <c r="A4867">
        <v>16342</v>
      </c>
      <c r="B4867">
        <v>449</v>
      </c>
      <c r="C4867" t="str">
        <f>VLOOKUP(Table_ExternalData_16[[#This Row],[ManufacturerId]],Blagovna!A:B,2,0)</f>
        <v>Logitech</v>
      </c>
    </row>
    <row r="4868" spans="1:3" x14ac:dyDescent="0.25">
      <c r="A4868">
        <v>16343</v>
      </c>
      <c r="B4868">
        <v>710</v>
      </c>
      <c r="C4868" t="str">
        <f>VLOOKUP(Table_ExternalData_16[[#This Row],[ManufacturerId]],Blagovna!A:B,2,0)</f>
        <v>Value</v>
      </c>
    </row>
    <row r="4869" spans="1:3" x14ac:dyDescent="0.25">
      <c r="A4869">
        <v>16344</v>
      </c>
      <c r="B4869">
        <v>468</v>
      </c>
      <c r="C4869" t="str">
        <f>VLOOKUP(Table_ExternalData_16[[#This Row],[ManufacturerId]],Blagovna!A:B,2,0)</f>
        <v>SBOX</v>
      </c>
    </row>
    <row r="4870" spans="1:3" x14ac:dyDescent="0.25">
      <c r="A4870">
        <v>16345</v>
      </c>
      <c r="B4870">
        <v>422</v>
      </c>
      <c r="C4870" t="str">
        <f>VLOOKUP(Table_ExternalData_16[[#This Row],[ManufacturerId]],Blagovna!A:B,2,0)</f>
        <v>Digitus</v>
      </c>
    </row>
    <row r="4871" spans="1:3" x14ac:dyDescent="0.25">
      <c r="A4871">
        <v>16346</v>
      </c>
      <c r="B4871">
        <v>422</v>
      </c>
      <c r="C4871" t="str">
        <f>VLOOKUP(Table_ExternalData_16[[#This Row],[ManufacturerId]],Blagovna!A:B,2,0)</f>
        <v>Digitus</v>
      </c>
    </row>
    <row r="4872" spans="1:3" x14ac:dyDescent="0.25">
      <c r="A4872">
        <v>16347</v>
      </c>
      <c r="B4872">
        <v>422</v>
      </c>
      <c r="C4872" t="str">
        <f>VLOOKUP(Table_ExternalData_16[[#This Row],[ManufacturerId]],Blagovna!A:B,2,0)</f>
        <v>Digitus</v>
      </c>
    </row>
    <row r="4873" spans="1:3" x14ac:dyDescent="0.25">
      <c r="A4873">
        <v>16348</v>
      </c>
      <c r="B4873">
        <v>442</v>
      </c>
      <c r="C4873" t="str">
        <f>VLOOKUP(Table_ExternalData_16[[#This Row],[ManufacturerId]],Blagovna!A:B,2,0)</f>
        <v>KELine</v>
      </c>
    </row>
    <row r="4874" spans="1:3" x14ac:dyDescent="0.25">
      <c r="A4874">
        <v>16349</v>
      </c>
      <c r="B4874">
        <v>712</v>
      </c>
      <c r="C4874" t="str">
        <f>VLOOKUP(Table_ExternalData_16[[#This Row],[ManufacturerId]],Blagovna!A:B,2,0)</f>
        <v>Tech-Trade</v>
      </c>
    </row>
    <row r="4875" spans="1:3" x14ac:dyDescent="0.25">
      <c r="A4875">
        <v>16350</v>
      </c>
      <c r="B4875">
        <v>421</v>
      </c>
      <c r="C4875" t="str">
        <f>VLOOKUP(Table_ExternalData_16[[#This Row],[ManufacturerId]],Blagovna!A:B,2,0)</f>
        <v>Delock</v>
      </c>
    </row>
    <row r="4876" spans="1:3" x14ac:dyDescent="0.25">
      <c r="A4876">
        <v>16351</v>
      </c>
      <c r="B4876">
        <v>421</v>
      </c>
      <c r="C4876" t="str">
        <f>VLOOKUP(Table_ExternalData_16[[#This Row],[ManufacturerId]],Blagovna!A:B,2,0)</f>
        <v>Delock</v>
      </c>
    </row>
    <row r="4877" spans="1:3" x14ac:dyDescent="0.25">
      <c r="A4877">
        <v>16353</v>
      </c>
      <c r="B4877">
        <v>422</v>
      </c>
      <c r="C4877" t="str">
        <f>VLOOKUP(Table_ExternalData_16[[#This Row],[ManufacturerId]],Blagovna!A:B,2,0)</f>
        <v>Digitus</v>
      </c>
    </row>
    <row r="4878" spans="1:3" x14ac:dyDescent="0.25">
      <c r="A4878">
        <v>16354</v>
      </c>
      <c r="B4878">
        <v>455</v>
      </c>
      <c r="C4878" t="str">
        <f>VLOOKUP(Table_ExternalData_16[[#This Row],[ManufacturerId]],Blagovna!A:B,2,0)</f>
        <v>Mikrotik</v>
      </c>
    </row>
    <row r="4879" spans="1:3" x14ac:dyDescent="0.25">
      <c r="A4879">
        <v>16355</v>
      </c>
      <c r="B4879">
        <v>455</v>
      </c>
      <c r="C4879" t="str">
        <f>VLOOKUP(Table_ExternalData_16[[#This Row],[ManufacturerId]],Blagovna!A:B,2,0)</f>
        <v>Mikrotik</v>
      </c>
    </row>
    <row r="4880" spans="1:3" x14ac:dyDescent="0.25">
      <c r="A4880">
        <v>16356</v>
      </c>
      <c r="B4880">
        <v>476</v>
      </c>
      <c r="C4880" t="str">
        <f>VLOOKUP(Table_ExternalData_16[[#This Row],[ManufacturerId]],Blagovna!A:B,2,0)</f>
        <v>Synology</v>
      </c>
    </row>
    <row r="4881" spans="1:3" x14ac:dyDescent="0.25">
      <c r="A4881">
        <v>16357</v>
      </c>
      <c r="B4881">
        <v>758</v>
      </c>
      <c r="C4881" t="str">
        <f>VLOOKUP(Table_ExternalData_16[[#This Row],[ManufacturerId]],Blagovna!A:B,2,0)</f>
        <v>Ruijie-Reyee</v>
      </c>
    </row>
    <row r="4882" spans="1:3" x14ac:dyDescent="0.25">
      <c r="A4882">
        <v>16358</v>
      </c>
      <c r="B4882">
        <v>758</v>
      </c>
      <c r="C4882" t="str">
        <f>VLOOKUP(Table_ExternalData_16[[#This Row],[ManufacturerId]],Blagovna!A:B,2,0)</f>
        <v>Ruijie-Reyee</v>
      </c>
    </row>
    <row r="4883" spans="1:3" x14ac:dyDescent="0.25">
      <c r="A4883">
        <v>16359</v>
      </c>
      <c r="B4883">
        <v>758</v>
      </c>
      <c r="C4883" t="str">
        <f>VLOOKUP(Table_ExternalData_16[[#This Row],[ManufacturerId]],Blagovna!A:B,2,0)</f>
        <v>Ruijie-Reyee</v>
      </c>
    </row>
    <row r="4884" spans="1:3" x14ac:dyDescent="0.25">
      <c r="A4884">
        <v>16360</v>
      </c>
      <c r="B4884">
        <v>758</v>
      </c>
      <c r="C4884" t="str">
        <f>VLOOKUP(Table_ExternalData_16[[#This Row],[ManufacturerId]],Blagovna!A:B,2,0)</f>
        <v>Ruijie-Reyee</v>
      </c>
    </row>
    <row r="4885" spans="1:3" x14ac:dyDescent="0.25">
      <c r="A4885">
        <v>16361</v>
      </c>
      <c r="B4885">
        <v>758</v>
      </c>
      <c r="C4885" t="str">
        <f>VLOOKUP(Table_ExternalData_16[[#This Row],[ManufacturerId]],Blagovna!A:B,2,0)</f>
        <v>Ruijie-Reyee</v>
      </c>
    </row>
    <row r="4886" spans="1:3" x14ac:dyDescent="0.25">
      <c r="A4886">
        <v>16362</v>
      </c>
      <c r="B4886">
        <v>758</v>
      </c>
      <c r="C4886" t="str">
        <f>VLOOKUP(Table_ExternalData_16[[#This Row],[ManufacturerId]],Blagovna!A:B,2,0)</f>
        <v>Ruijie-Reyee</v>
      </c>
    </row>
    <row r="4887" spans="1:3" x14ac:dyDescent="0.25">
      <c r="A4887">
        <v>16363</v>
      </c>
      <c r="B4887">
        <v>758</v>
      </c>
      <c r="C4887" t="str">
        <f>VLOOKUP(Table_ExternalData_16[[#This Row],[ManufacturerId]],Blagovna!A:B,2,0)</f>
        <v>Ruijie-Reyee</v>
      </c>
    </row>
    <row r="4888" spans="1:3" x14ac:dyDescent="0.25">
      <c r="A4888">
        <v>16364</v>
      </c>
      <c r="B4888">
        <v>758</v>
      </c>
      <c r="C4888" t="str">
        <f>VLOOKUP(Table_ExternalData_16[[#This Row],[ManufacturerId]],Blagovna!A:B,2,0)</f>
        <v>Ruijie-Reyee</v>
      </c>
    </row>
    <row r="4889" spans="1:3" x14ac:dyDescent="0.25">
      <c r="A4889">
        <v>16365</v>
      </c>
      <c r="B4889">
        <v>758</v>
      </c>
      <c r="C4889" t="str">
        <f>VLOOKUP(Table_ExternalData_16[[#This Row],[ManufacturerId]],Blagovna!A:B,2,0)</f>
        <v>Ruijie-Reyee</v>
      </c>
    </row>
    <row r="4890" spans="1:3" x14ac:dyDescent="0.25">
      <c r="A4890">
        <v>16366</v>
      </c>
      <c r="B4890">
        <v>758</v>
      </c>
      <c r="C4890" t="str">
        <f>VLOOKUP(Table_ExternalData_16[[#This Row],[ManufacturerId]],Blagovna!A:B,2,0)</f>
        <v>Ruijie-Reyee</v>
      </c>
    </row>
    <row r="4891" spans="1:3" x14ac:dyDescent="0.25">
      <c r="A4891">
        <v>16367</v>
      </c>
      <c r="B4891">
        <v>758</v>
      </c>
      <c r="C4891" t="str">
        <f>VLOOKUP(Table_ExternalData_16[[#This Row],[ManufacturerId]],Blagovna!A:B,2,0)</f>
        <v>Ruijie-Reyee</v>
      </c>
    </row>
    <row r="4892" spans="1:3" x14ac:dyDescent="0.25">
      <c r="A4892">
        <v>16368</v>
      </c>
      <c r="B4892">
        <v>758</v>
      </c>
      <c r="C4892" t="str">
        <f>VLOOKUP(Table_ExternalData_16[[#This Row],[ManufacturerId]],Blagovna!A:B,2,0)</f>
        <v>Ruijie-Reyee</v>
      </c>
    </row>
    <row r="4893" spans="1:3" x14ac:dyDescent="0.25">
      <c r="A4893">
        <v>16369</v>
      </c>
      <c r="B4893">
        <v>758</v>
      </c>
      <c r="C4893" t="str">
        <f>VLOOKUP(Table_ExternalData_16[[#This Row],[ManufacturerId]],Blagovna!A:B,2,0)</f>
        <v>Ruijie-Reyee</v>
      </c>
    </row>
    <row r="4894" spans="1:3" x14ac:dyDescent="0.25">
      <c r="A4894">
        <v>16370</v>
      </c>
      <c r="B4894">
        <v>758</v>
      </c>
      <c r="C4894" t="str">
        <f>VLOOKUP(Table_ExternalData_16[[#This Row],[ManufacturerId]],Blagovna!A:B,2,0)</f>
        <v>Ruijie-Reyee</v>
      </c>
    </row>
    <row r="4895" spans="1:3" x14ac:dyDescent="0.25">
      <c r="A4895">
        <v>16371</v>
      </c>
      <c r="B4895">
        <v>758</v>
      </c>
      <c r="C4895" t="str">
        <f>VLOOKUP(Table_ExternalData_16[[#This Row],[ManufacturerId]],Blagovna!A:B,2,0)</f>
        <v>Ruijie-Reyee</v>
      </c>
    </row>
    <row r="4896" spans="1:3" x14ac:dyDescent="0.25">
      <c r="A4896">
        <v>16372</v>
      </c>
      <c r="B4896">
        <v>758</v>
      </c>
      <c r="C4896" t="str">
        <f>VLOOKUP(Table_ExternalData_16[[#This Row],[ManufacturerId]],Blagovna!A:B,2,0)</f>
        <v>Ruijie-Reyee</v>
      </c>
    </row>
    <row r="4897" spans="1:3" x14ac:dyDescent="0.25">
      <c r="A4897">
        <v>16373</v>
      </c>
      <c r="B4897">
        <v>758</v>
      </c>
      <c r="C4897" t="str">
        <f>VLOOKUP(Table_ExternalData_16[[#This Row],[ManufacturerId]],Blagovna!A:B,2,0)</f>
        <v>Ruijie-Reyee</v>
      </c>
    </row>
    <row r="4898" spans="1:3" x14ac:dyDescent="0.25">
      <c r="A4898">
        <v>16374</v>
      </c>
      <c r="B4898">
        <v>758</v>
      </c>
      <c r="C4898" t="str">
        <f>VLOOKUP(Table_ExternalData_16[[#This Row],[ManufacturerId]],Blagovna!A:B,2,0)</f>
        <v>Ruijie-Reyee</v>
      </c>
    </row>
    <row r="4899" spans="1:3" x14ac:dyDescent="0.25">
      <c r="A4899">
        <v>16375</v>
      </c>
      <c r="B4899">
        <v>758</v>
      </c>
      <c r="C4899" t="str">
        <f>VLOOKUP(Table_ExternalData_16[[#This Row],[ManufacturerId]],Blagovna!A:B,2,0)</f>
        <v>Ruijie-Reyee</v>
      </c>
    </row>
    <row r="4900" spans="1:3" x14ac:dyDescent="0.25">
      <c r="A4900">
        <v>16376</v>
      </c>
      <c r="B4900">
        <v>758</v>
      </c>
      <c r="C4900" t="str">
        <f>VLOOKUP(Table_ExternalData_16[[#This Row],[ManufacturerId]],Blagovna!A:B,2,0)</f>
        <v>Ruijie-Reyee</v>
      </c>
    </row>
    <row r="4901" spans="1:3" x14ac:dyDescent="0.25">
      <c r="A4901">
        <v>16377</v>
      </c>
      <c r="B4901">
        <v>758</v>
      </c>
      <c r="C4901" t="str">
        <f>VLOOKUP(Table_ExternalData_16[[#This Row],[ManufacturerId]],Blagovna!A:B,2,0)</f>
        <v>Ruijie-Reyee</v>
      </c>
    </row>
    <row r="4902" spans="1:3" x14ac:dyDescent="0.25">
      <c r="A4902">
        <v>16378</v>
      </c>
      <c r="B4902">
        <v>758</v>
      </c>
      <c r="C4902" t="str">
        <f>VLOOKUP(Table_ExternalData_16[[#This Row],[ManufacturerId]],Blagovna!A:B,2,0)</f>
        <v>Ruijie-Reyee</v>
      </c>
    </row>
    <row r="4903" spans="1:3" x14ac:dyDescent="0.25">
      <c r="A4903">
        <v>16379</v>
      </c>
      <c r="B4903">
        <v>758</v>
      </c>
      <c r="C4903" t="str">
        <f>VLOOKUP(Table_ExternalData_16[[#This Row],[ManufacturerId]],Blagovna!A:B,2,0)</f>
        <v>Ruijie-Reyee</v>
      </c>
    </row>
    <row r="4904" spans="1:3" x14ac:dyDescent="0.25">
      <c r="A4904">
        <v>16380</v>
      </c>
      <c r="B4904">
        <v>758</v>
      </c>
      <c r="C4904" t="str">
        <f>VLOOKUP(Table_ExternalData_16[[#This Row],[ManufacturerId]],Blagovna!A:B,2,0)</f>
        <v>Ruijie-Reyee</v>
      </c>
    </row>
    <row r="4905" spans="1:3" x14ac:dyDescent="0.25">
      <c r="A4905">
        <v>16381</v>
      </c>
      <c r="B4905">
        <v>758</v>
      </c>
      <c r="C4905" t="str">
        <f>VLOOKUP(Table_ExternalData_16[[#This Row],[ManufacturerId]],Blagovna!A:B,2,0)</f>
        <v>Ruijie-Reyee</v>
      </c>
    </row>
    <row r="4906" spans="1:3" x14ac:dyDescent="0.25">
      <c r="A4906">
        <v>16382</v>
      </c>
      <c r="B4906">
        <v>758</v>
      </c>
      <c r="C4906" t="str">
        <f>VLOOKUP(Table_ExternalData_16[[#This Row],[ManufacturerId]],Blagovna!A:B,2,0)</f>
        <v>Ruijie-Reyee</v>
      </c>
    </row>
    <row r="4907" spans="1:3" x14ac:dyDescent="0.25">
      <c r="A4907">
        <v>16383</v>
      </c>
      <c r="B4907">
        <v>758</v>
      </c>
      <c r="C4907" t="str">
        <f>VLOOKUP(Table_ExternalData_16[[#This Row],[ManufacturerId]],Blagovna!A:B,2,0)</f>
        <v>Ruijie-Reyee</v>
      </c>
    </row>
    <row r="4908" spans="1:3" x14ac:dyDescent="0.25">
      <c r="A4908">
        <v>16384</v>
      </c>
      <c r="B4908">
        <v>758</v>
      </c>
      <c r="C4908" t="str">
        <f>VLOOKUP(Table_ExternalData_16[[#This Row],[ManufacturerId]],Blagovna!A:B,2,0)</f>
        <v>Ruijie-Reyee</v>
      </c>
    </row>
    <row r="4909" spans="1:3" x14ac:dyDescent="0.25">
      <c r="A4909">
        <v>16385</v>
      </c>
      <c r="B4909">
        <v>476</v>
      </c>
      <c r="C4909" t="str">
        <f>VLOOKUP(Table_ExternalData_16[[#This Row],[ManufacturerId]],Blagovna!A:B,2,0)</f>
        <v>Synology</v>
      </c>
    </row>
    <row r="4910" spans="1:3" x14ac:dyDescent="0.25">
      <c r="A4910">
        <v>16386</v>
      </c>
      <c r="B4910">
        <v>758</v>
      </c>
      <c r="C4910" t="str">
        <f>VLOOKUP(Table_ExternalData_16[[#This Row],[ManufacturerId]],Blagovna!A:B,2,0)</f>
        <v>Ruijie-Reyee</v>
      </c>
    </row>
    <row r="4911" spans="1:3" x14ac:dyDescent="0.25">
      <c r="A4911">
        <v>16387</v>
      </c>
      <c r="B4911">
        <v>758</v>
      </c>
      <c r="C4911" t="str">
        <f>VLOOKUP(Table_ExternalData_16[[#This Row],[ManufacturerId]],Blagovna!A:B,2,0)</f>
        <v>Ruijie-Reyee</v>
      </c>
    </row>
    <row r="4912" spans="1:3" x14ac:dyDescent="0.25">
      <c r="A4912">
        <v>16388</v>
      </c>
      <c r="B4912">
        <v>758</v>
      </c>
      <c r="C4912" t="str">
        <f>VLOOKUP(Table_ExternalData_16[[#This Row],[ManufacturerId]],Blagovna!A:B,2,0)</f>
        <v>Ruijie-Reyee</v>
      </c>
    </row>
    <row r="4913" spans="1:3" x14ac:dyDescent="0.25">
      <c r="A4913">
        <v>16389</v>
      </c>
      <c r="B4913">
        <v>758</v>
      </c>
      <c r="C4913" t="str">
        <f>VLOOKUP(Table_ExternalData_16[[#This Row],[ManufacturerId]],Blagovna!A:B,2,0)</f>
        <v>Ruijie-Reyee</v>
      </c>
    </row>
    <row r="4914" spans="1:3" x14ac:dyDescent="0.25">
      <c r="A4914">
        <v>16390</v>
      </c>
      <c r="B4914">
        <v>758</v>
      </c>
      <c r="C4914" t="str">
        <f>VLOOKUP(Table_ExternalData_16[[#This Row],[ManufacturerId]],Blagovna!A:B,2,0)</f>
        <v>Ruijie-Reyee</v>
      </c>
    </row>
    <row r="4915" spans="1:3" x14ac:dyDescent="0.25">
      <c r="A4915">
        <v>16391</v>
      </c>
      <c r="B4915">
        <v>758</v>
      </c>
      <c r="C4915" t="str">
        <f>VLOOKUP(Table_ExternalData_16[[#This Row],[ManufacturerId]],Blagovna!A:B,2,0)</f>
        <v>Ruijie-Reyee</v>
      </c>
    </row>
    <row r="4916" spans="1:3" x14ac:dyDescent="0.25">
      <c r="A4916">
        <v>16392</v>
      </c>
      <c r="B4916">
        <v>758</v>
      </c>
      <c r="C4916" t="str">
        <f>VLOOKUP(Table_ExternalData_16[[#This Row],[ManufacturerId]],Blagovna!A:B,2,0)</f>
        <v>Ruijie-Reyee</v>
      </c>
    </row>
    <row r="4917" spans="1:3" x14ac:dyDescent="0.25">
      <c r="A4917">
        <v>16393</v>
      </c>
      <c r="B4917">
        <v>758</v>
      </c>
      <c r="C4917" t="str">
        <f>VLOOKUP(Table_ExternalData_16[[#This Row],[ManufacturerId]],Blagovna!A:B,2,0)</f>
        <v>Ruijie-Reyee</v>
      </c>
    </row>
    <row r="4918" spans="1:3" x14ac:dyDescent="0.25">
      <c r="A4918">
        <v>16394</v>
      </c>
      <c r="B4918">
        <v>758</v>
      </c>
      <c r="C4918" t="str">
        <f>VLOOKUP(Table_ExternalData_16[[#This Row],[ManufacturerId]],Blagovna!A:B,2,0)</f>
        <v>Ruijie-Reyee</v>
      </c>
    </row>
    <row r="4919" spans="1:3" x14ac:dyDescent="0.25">
      <c r="A4919">
        <v>16395</v>
      </c>
      <c r="B4919">
        <v>758</v>
      </c>
      <c r="C4919" t="str">
        <f>VLOOKUP(Table_ExternalData_16[[#This Row],[ManufacturerId]],Blagovna!A:B,2,0)</f>
        <v>Ruijie-Reyee</v>
      </c>
    </row>
    <row r="4920" spans="1:3" x14ac:dyDescent="0.25">
      <c r="A4920">
        <v>16396</v>
      </c>
      <c r="B4920">
        <v>758</v>
      </c>
      <c r="C4920" t="str">
        <f>VLOOKUP(Table_ExternalData_16[[#This Row],[ManufacturerId]],Blagovna!A:B,2,0)</f>
        <v>Ruijie-Reyee</v>
      </c>
    </row>
    <row r="4921" spans="1:3" x14ac:dyDescent="0.25">
      <c r="A4921">
        <v>16397</v>
      </c>
      <c r="B4921">
        <v>758</v>
      </c>
      <c r="C4921" t="str">
        <f>VLOOKUP(Table_ExternalData_16[[#This Row],[ManufacturerId]],Blagovna!A:B,2,0)</f>
        <v>Ruijie-Reyee</v>
      </c>
    </row>
    <row r="4922" spans="1:3" x14ac:dyDescent="0.25">
      <c r="A4922">
        <v>16398</v>
      </c>
      <c r="B4922">
        <v>478</v>
      </c>
      <c r="C4922" t="str">
        <f>VLOOKUP(Table_ExternalData_16[[#This Row],[ManufacturerId]],Blagovna!A:B,2,0)</f>
        <v>Tenda</v>
      </c>
    </row>
    <row r="4923" spans="1:3" x14ac:dyDescent="0.25">
      <c r="A4923">
        <v>16399</v>
      </c>
      <c r="B4923">
        <v>478</v>
      </c>
      <c r="C4923" t="str">
        <f>VLOOKUP(Table_ExternalData_16[[#This Row],[ManufacturerId]],Blagovna!A:B,2,0)</f>
        <v>Tenda</v>
      </c>
    </row>
    <row r="4924" spans="1:3" x14ac:dyDescent="0.25">
      <c r="A4924">
        <v>16400</v>
      </c>
      <c r="B4924">
        <v>421</v>
      </c>
      <c r="C4924" t="str">
        <f>VLOOKUP(Table_ExternalData_16[[#This Row],[ManufacturerId]],Blagovna!A:B,2,0)</f>
        <v>Delock</v>
      </c>
    </row>
    <row r="4925" spans="1:3" x14ac:dyDescent="0.25">
      <c r="A4925">
        <v>16401</v>
      </c>
      <c r="B4925">
        <v>421</v>
      </c>
      <c r="C4925" t="str">
        <f>VLOOKUP(Table_ExternalData_16[[#This Row],[ManufacturerId]],Blagovna!A:B,2,0)</f>
        <v>Delock</v>
      </c>
    </row>
    <row r="4926" spans="1:3" x14ac:dyDescent="0.25">
      <c r="A4926">
        <v>16402</v>
      </c>
      <c r="B4926">
        <v>421</v>
      </c>
      <c r="C4926" t="str">
        <f>VLOOKUP(Table_ExternalData_16[[#This Row],[ManufacturerId]],Blagovna!A:B,2,0)</f>
        <v>Delock</v>
      </c>
    </row>
    <row r="4927" spans="1:3" x14ac:dyDescent="0.25">
      <c r="A4927">
        <v>16403</v>
      </c>
      <c r="B4927">
        <v>425</v>
      </c>
      <c r="C4927" t="str">
        <f>VLOOKUP(Table_ExternalData_16[[#This Row],[ManufacturerId]],Blagovna!A:B,2,0)</f>
        <v>EFB</v>
      </c>
    </row>
    <row r="4928" spans="1:3" x14ac:dyDescent="0.25">
      <c r="A4928">
        <v>16404</v>
      </c>
      <c r="B4928">
        <v>421</v>
      </c>
      <c r="C4928" t="str">
        <f>VLOOKUP(Table_ExternalData_16[[#This Row],[ManufacturerId]],Blagovna!A:B,2,0)</f>
        <v>Delock</v>
      </c>
    </row>
    <row r="4929" spans="1:3" x14ac:dyDescent="0.25">
      <c r="A4929">
        <v>16405</v>
      </c>
      <c r="B4929">
        <v>425</v>
      </c>
      <c r="C4929" t="str">
        <f>VLOOKUP(Table_ExternalData_16[[#This Row],[ManufacturerId]],Blagovna!A:B,2,0)</f>
        <v>EFB</v>
      </c>
    </row>
    <row r="4930" spans="1:3" x14ac:dyDescent="0.25">
      <c r="A4930">
        <v>16406</v>
      </c>
      <c r="B4930">
        <v>484</v>
      </c>
      <c r="C4930" t="str">
        <f>VLOOKUP(Table_ExternalData_16[[#This Row],[ManufacturerId]],Blagovna!A:B,2,0)</f>
        <v>Triton</v>
      </c>
    </row>
    <row r="4931" spans="1:3" x14ac:dyDescent="0.25">
      <c r="A4931">
        <v>16407</v>
      </c>
      <c r="B4931">
        <v>484</v>
      </c>
      <c r="C4931" t="str">
        <f>VLOOKUP(Table_ExternalData_16[[#This Row],[ManufacturerId]],Blagovna!A:B,2,0)</f>
        <v>Triton</v>
      </c>
    </row>
    <row r="4932" spans="1:3" x14ac:dyDescent="0.25">
      <c r="A4932">
        <v>16408</v>
      </c>
      <c r="B4932">
        <v>484</v>
      </c>
      <c r="C4932" t="str">
        <f>VLOOKUP(Table_ExternalData_16[[#This Row],[ManufacturerId]],Blagovna!A:B,2,0)</f>
        <v>Triton</v>
      </c>
    </row>
    <row r="4933" spans="1:3" x14ac:dyDescent="0.25">
      <c r="A4933">
        <v>16409</v>
      </c>
      <c r="B4933">
        <v>411</v>
      </c>
      <c r="C4933" t="str">
        <f>VLOOKUP(Table_ExternalData_16[[#This Row],[ManufacturerId]],Blagovna!A:B,2,0)</f>
        <v>Brother</v>
      </c>
    </row>
    <row r="4934" spans="1:3" x14ac:dyDescent="0.25">
      <c r="A4934">
        <v>16410</v>
      </c>
      <c r="B4934">
        <v>409</v>
      </c>
      <c r="C4934" t="str">
        <f>VLOOKUP(Table_ExternalData_16[[#This Row],[ManufacturerId]],Blagovna!A:B,2,0)</f>
        <v>Bachmann</v>
      </c>
    </row>
    <row r="4935" spans="1:3" x14ac:dyDescent="0.25">
      <c r="A4935">
        <v>16411</v>
      </c>
      <c r="B4935">
        <v>409</v>
      </c>
      <c r="C4935" t="str">
        <f>VLOOKUP(Table_ExternalData_16[[#This Row],[ManufacturerId]],Blagovna!A:B,2,0)</f>
        <v>Bachmann</v>
      </c>
    </row>
    <row r="4936" spans="1:3" x14ac:dyDescent="0.25">
      <c r="A4936">
        <v>16412</v>
      </c>
      <c r="B4936">
        <v>409</v>
      </c>
      <c r="C4936" t="str">
        <f>VLOOKUP(Table_ExternalData_16[[#This Row],[ManufacturerId]],Blagovna!A:B,2,0)</f>
        <v>Bachmann</v>
      </c>
    </row>
    <row r="4937" spans="1:3" x14ac:dyDescent="0.25">
      <c r="A4937">
        <v>16413</v>
      </c>
      <c r="B4937">
        <v>409</v>
      </c>
      <c r="C4937" t="str">
        <f>VLOOKUP(Table_ExternalData_16[[#This Row],[ManufacturerId]],Blagovna!A:B,2,0)</f>
        <v>Bachmann</v>
      </c>
    </row>
    <row r="4938" spans="1:3" x14ac:dyDescent="0.25">
      <c r="A4938">
        <v>16414</v>
      </c>
      <c r="B4938">
        <v>409</v>
      </c>
      <c r="C4938" t="str">
        <f>VLOOKUP(Table_ExternalData_16[[#This Row],[ManufacturerId]],Blagovna!A:B,2,0)</f>
        <v>Bachmann</v>
      </c>
    </row>
    <row r="4939" spans="1:3" x14ac:dyDescent="0.25">
      <c r="A4939">
        <v>16415</v>
      </c>
      <c r="B4939">
        <v>409</v>
      </c>
      <c r="C4939" t="str">
        <f>VLOOKUP(Table_ExternalData_16[[#This Row],[ManufacturerId]],Blagovna!A:B,2,0)</f>
        <v>Bachmann</v>
      </c>
    </row>
    <row r="4940" spans="1:3" x14ac:dyDescent="0.25">
      <c r="A4940">
        <v>16416</v>
      </c>
      <c r="B4940">
        <v>487</v>
      </c>
      <c r="C4940" t="str">
        <f>VLOOKUP(Table_ExternalData_16[[#This Row],[ManufacturerId]],Blagovna!A:B,2,0)</f>
        <v>WD</v>
      </c>
    </row>
    <row r="4941" spans="1:3" x14ac:dyDescent="0.25">
      <c r="A4941">
        <v>16417</v>
      </c>
      <c r="B4941">
        <v>487</v>
      </c>
      <c r="C4941" t="str">
        <f>VLOOKUP(Table_ExternalData_16[[#This Row],[ManufacturerId]],Blagovna!A:B,2,0)</f>
        <v>WD</v>
      </c>
    </row>
    <row r="4942" spans="1:3" x14ac:dyDescent="0.25">
      <c r="A4942">
        <v>16418</v>
      </c>
      <c r="B4942">
        <v>422</v>
      </c>
      <c r="C4942" t="str">
        <f>VLOOKUP(Table_ExternalData_16[[#This Row],[ManufacturerId]],Blagovna!A:B,2,0)</f>
        <v>Digitus</v>
      </c>
    </row>
    <row r="4943" spans="1:3" x14ac:dyDescent="0.25">
      <c r="A4943">
        <v>16420</v>
      </c>
      <c r="B4943">
        <v>408</v>
      </c>
      <c r="C4943" t="str">
        <f>VLOOKUP(Table_ExternalData_16[[#This Row],[ManufacturerId]],Blagovna!A:B,2,0)</f>
        <v>Aten</v>
      </c>
    </row>
    <row r="4944" spans="1:3" x14ac:dyDescent="0.25">
      <c r="A4944">
        <v>16421</v>
      </c>
      <c r="B4944">
        <v>478</v>
      </c>
      <c r="C4944" t="str">
        <f>VLOOKUP(Table_ExternalData_16[[#This Row],[ManufacturerId]],Blagovna!A:B,2,0)</f>
        <v>Tenda</v>
      </c>
    </row>
    <row r="4945" spans="1:3" x14ac:dyDescent="0.25">
      <c r="A4945">
        <v>16422</v>
      </c>
      <c r="B4945">
        <v>487</v>
      </c>
      <c r="C4945" t="str">
        <f>VLOOKUP(Table_ExternalData_16[[#This Row],[ManufacturerId]],Blagovna!A:B,2,0)</f>
        <v>WD</v>
      </c>
    </row>
    <row r="4946" spans="1:3" x14ac:dyDescent="0.25">
      <c r="A4946">
        <v>16423</v>
      </c>
      <c r="B4946">
        <v>422</v>
      </c>
      <c r="C4946" t="str">
        <f>VLOOKUP(Table_ExternalData_16[[#This Row],[ManufacturerId]],Blagovna!A:B,2,0)</f>
        <v>Digitus</v>
      </c>
    </row>
    <row r="4947" spans="1:3" x14ac:dyDescent="0.25">
      <c r="A4947">
        <v>16424</v>
      </c>
      <c r="B4947">
        <v>485</v>
      </c>
      <c r="C4947" t="str">
        <f>VLOOKUP(Table_ExternalData_16[[#This Row],[ManufacturerId]],Blagovna!A:B,2,0)</f>
        <v>UBIQUITI</v>
      </c>
    </row>
    <row r="4948" spans="1:3" x14ac:dyDescent="0.25">
      <c r="A4948">
        <v>16425</v>
      </c>
      <c r="B4948">
        <v>469</v>
      </c>
      <c r="C4948" t="str">
        <f>VLOOKUP(Table_ExternalData_16[[#This Row],[ManufacturerId]],Blagovna!A:B,2,0)</f>
        <v>Seagate</v>
      </c>
    </row>
    <row r="4949" spans="1:3" x14ac:dyDescent="0.25">
      <c r="A4949">
        <v>16426</v>
      </c>
      <c r="B4949">
        <v>422</v>
      </c>
      <c r="C4949" t="str">
        <f>VLOOKUP(Table_ExternalData_16[[#This Row],[ManufacturerId]],Blagovna!A:B,2,0)</f>
        <v>Digitus</v>
      </c>
    </row>
    <row r="4950" spans="1:3" x14ac:dyDescent="0.25">
      <c r="A4950">
        <v>16427</v>
      </c>
      <c r="B4950">
        <v>442</v>
      </c>
      <c r="C4950" t="str">
        <f>VLOOKUP(Table_ExternalData_16[[#This Row],[ManufacturerId]],Blagovna!A:B,2,0)</f>
        <v>KELine</v>
      </c>
    </row>
    <row r="4951" spans="1:3" x14ac:dyDescent="0.25">
      <c r="A4951">
        <v>16428</v>
      </c>
      <c r="B4951">
        <v>449</v>
      </c>
      <c r="C4951" t="str">
        <f>VLOOKUP(Table_ExternalData_16[[#This Row],[ManufacturerId]],Blagovna!A:B,2,0)</f>
        <v>Logitech</v>
      </c>
    </row>
    <row r="4952" spans="1:3" x14ac:dyDescent="0.25">
      <c r="A4952">
        <v>16429</v>
      </c>
      <c r="B4952">
        <v>422</v>
      </c>
      <c r="C4952" t="str">
        <f>VLOOKUP(Table_ExternalData_16[[#This Row],[ManufacturerId]],Blagovna!A:B,2,0)</f>
        <v>Digitus</v>
      </c>
    </row>
    <row r="4953" spans="1:3" x14ac:dyDescent="0.25">
      <c r="A4953">
        <v>16430</v>
      </c>
      <c r="B4953">
        <v>725</v>
      </c>
      <c r="C4953" t="str">
        <f>VLOOKUP(Table_ExternalData_16[[#This Row],[ManufacturerId]],Blagovna!A:B,2,0)</f>
        <v>Baseus</v>
      </c>
    </row>
    <row r="4954" spans="1:3" x14ac:dyDescent="0.25">
      <c r="A4954">
        <v>16431</v>
      </c>
      <c r="B4954">
        <v>468</v>
      </c>
      <c r="C4954" t="str">
        <f>VLOOKUP(Table_ExternalData_16[[#This Row],[ManufacturerId]],Blagovna!A:B,2,0)</f>
        <v>SBOX</v>
      </c>
    </row>
    <row r="4955" spans="1:3" x14ac:dyDescent="0.25">
      <c r="A4955">
        <v>16432</v>
      </c>
      <c r="B4955">
        <v>420</v>
      </c>
      <c r="C4955" t="str">
        <f>VLOOKUP(Table_ExternalData_16[[#This Row],[ManufacturerId]],Blagovna!A:B,2,0)</f>
        <v>Dell</v>
      </c>
    </row>
    <row r="4956" spans="1:3" x14ac:dyDescent="0.25">
      <c r="A4956">
        <v>16433</v>
      </c>
      <c r="B4956">
        <v>712</v>
      </c>
      <c r="C4956" t="str">
        <f>VLOOKUP(Table_ExternalData_16[[#This Row],[ManufacturerId]],Blagovna!A:B,2,0)</f>
        <v>Tech-Trade</v>
      </c>
    </row>
    <row r="4957" spans="1:3" x14ac:dyDescent="0.25">
      <c r="A4957">
        <v>16434</v>
      </c>
      <c r="B4957">
        <v>421</v>
      </c>
      <c r="C4957" t="str">
        <f>VLOOKUP(Table_ExternalData_16[[#This Row],[ManufacturerId]],Blagovna!A:B,2,0)</f>
        <v>Delock</v>
      </c>
    </row>
    <row r="4958" spans="1:3" x14ac:dyDescent="0.25">
      <c r="A4958">
        <v>16435</v>
      </c>
      <c r="B4958">
        <v>446</v>
      </c>
      <c r="C4958" t="str">
        <f>VLOOKUP(Table_ExternalData_16[[#This Row],[ManufacturerId]],Blagovna!A:B,2,0)</f>
        <v>Leviton</v>
      </c>
    </row>
    <row r="4959" spans="1:3" x14ac:dyDescent="0.25">
      <c r="A4959">
        <v>16436</v>
      </c>
      <c r="B4959">
        <v>446</v>
      </c>
      <c r="C4959" t="str">
        <f>VLOOKUP(Table_ExternalData_16[[#This Row],[ManufacturerId]],Blagovna!A:B,2,0)</f>
        <v>Leviton</v>
      </c>
    </row>
    <row r="4960" spans="1:3" x14ac:dyDescent="0.25">
      <c r="A4960">
        <v>16437</v>
      </c>
      <c r="B4960">
        <v>446</v>
      </c>
      <c r="C4960" t="str">
        <f>VLOOKUP(Table_ExternalData_16[[#This Row],[ManufacturerId]],Blagovna!A:B,2,0)</f>
        <v>Leviton</v>
      </c>
    </row>
    <row r="4961" spans="1:3" x14ac:dyDescent="0.25">
      <c r="A4961">
        <v>16438</v>
      </c>
      <c r="B4961">
        <v>446</v>
      </c>
      <c r="C4961" t="str">
        <f>VLOOKUP(Table_ExternalData_16[[#This Row],[ManufacturerId]],Blagovna!A:B,2,0)</f>
        <v>Leviton</v>
      </c>
    </row>
    <row r="4962" spans="1:3" x14ac:dyDescent="0.25">
      <c r="A4962">
        <v>16439</v>
      </c>
      <c r="B4962">
        <v>446</v>
      </c>
      <c r="C4962" t="str">
        <f>VLOOKUP(Table_ExternalData_16[[#This Row],[ManufacturerId]],Blagovna!A:B,2,0)</f>
        <v>Leviton</v>
      </c>
    </row>
    <row r="4963" spans="1:3" x14ac:dyDescent="0.25">
      <c r="A4963">
        <v>16440</v>
      </c>
      <c r="B4963">
        <v>446</v>
      </c>
      <c r="C4963" t="str">
        <f>VLOOKUP(Table_ExternalData_16[[#This Row],[ManufacturerId]],Blagovna!A:B,2,0)</f>
        <v>Leviton</v>
      </c>
    </row>
    <row r="4964" spans="1:3" x14ac:dyDescent="0.25">
      <c r="A4964">
        <v>16441</v>
      </c>
      <c r="B4964">
        <v>446</v>
      </c>
      <c r="C4964" t="str">
        <f>VLOOKUP(Table_ExternalData_16[[#This Row],[ManufacturerId]],Blagovna!A:B,2,0)</f>
        <v>Leviton</v>
      </c>
    </row>
    <row r="4965" spans="1:3" x14ac:dyDescent="0.25">
      <c r="A4965">
        <v>16442</v>
      </c>
      <c r="B4965">
        <v>468</v>
      </c>
      <c r="C4965" t="str">
        <f>VLOOKUP(Table_ExternalData_16[[#This Row],[ManufacturerId]],Blagovna!A:B,2,0)</f>
        <v>SBOX</v>
      </c>
    </row>
    <row r="4966" spans="1:3" x14ac:dyDescent="0.25">
      <c r="A4966">
        <v>16443</v>
      </c>
      <c r="B4966">
        <v>468</v>
      </c>
      <c r="C4966" t="str">
        <f>VLOOKUP(Table_ExternalData_16[[#This Row],[ManufacturerId]],Blagovna!A:B,2,0)</f>
        <v>SBOX</v>
      </c>
    </row>
    <row r="4967" spans="1:3" x14ac:dyDescent="0.25">
      <c r="A4967">
        <v>16445</v>
      </c>
      <c r="B4967">
        <v>725</v>
      </c>
      <c r="C4967" t="str">
        <f>VLOOKUP(Table_ExternalData_16[[#This Row],[ManufacturerId]],Blagovna!A:B,2,0)</f>
        <v>Baseus</v>
      </c>
    </row>
    <row r="4968" spans="1:3" x14ac:dyDescent="0.25">
      <c r="A4968">
        <v>16446</v>
      </c>
      <c r="B4968">
        <v>422</v>
      </c>
      <c r="C4968" t="str">
        <f>VLOOKUP(Table_ExternalData_16[[#This Row],[ManufacturerId]],Blagovna!A:B,2,0)</f>
        <v>Digitus</v>
      </c>
    </row>
    <row r="4969" spans="1:3" x14ac:dyDescent="0.25">
      <c r="A4969">
        <v>16447</v>
      </c>
      <c r="B4969">
        <v>422</v>
      </c>
      <c r="C4969" t="str">
        <f>VLOOKUP(Table_ExternalData_16[[#This Row],[ManufacturerId]],Blagovna!A:B,2,0)</f>
        <v>Digitus</v>
      </c>
    </row>
    <row r="4970" spans="1:3" x14ac:dyDescent="0.25">
      <c r="A4970">
        <v>16449</v>
      </c>
      <c r="B4970">
        <v>408</v>
      </c>
      <c r="C4970" t="str">
        <f>VLOOKUP(Table_ExternalData_16[[#This Row],[ManufacturerId]],Blagovna!A:B,2,0)</f>
        <v>Aten</v>
      </c>
    </row>
    <row r="4971" spans="1:3" x14ac:dyDescent="0.25">
      <c r="A4971">
        <v>16450</v>
      </c>
      <c r="B4971">
        <v>487</v>
      </c>
      <c r="C4971" t="str">
        <f>VLOOKUP(Table_ExternalData_16[[#This Row],[ManufacturerId]],Blagovna!A:B,2,0)</f>
        <v>WD</v>
      </c>
    </row>
    <row r="4972" spans="1:3" x14ac:dyDescent="0.25">
      <c r="A4972">
        <v>16451</v>
      </c>
      <c r="B4972">
        <v>735</v>
      </c>
      <c r="C4972" t="str">
        <f>VLOOKUP(Table_ExternalData_16[[#This Row],[ManufacturerId]],Blagovna!A:B,2,0)</f>
        <v>EZVIZ</v>
      </c>
    </row>
    <row r="4973" spans="1:3" x14ac:dyDescent="0.25">
      <c r="A4973">
        <v>16448</v>
      </c>
      <c r="B4973">
        <v>437</v>
      </c>
      <c r="C4973" t="str">
        <f>VLOOKUP(Table_ExternalData_16[[#This Row],[ManufacturerId]],Blagovna!A:B,2,0)</f>
        <v>HiLook</v>
      </c>
    </row>
    <row r="4974" spans="1:3" x14ac:dyDescent="0.25">
      <c r="A4974">
        <v>16452</v>
      </c>
      <c r="B4974">
        <v>735</v>
      </c>
      <c r="C4974" t="str">
        <f>VLOOKUP(Table_ExternalData_16[[#This Row],[ManufacturerId]],Blagovna!A:B,2,0)</f>
        <v>EZVIZ</v>
      </c>
    </row>
    <row r="4975" spans="1:3" x14ac:dyDescent="0.25">
      <c r="A4975">
        <v>16453</v>
      </c>
      <c r="B4975">
        <v>455</v>
      </c>
      <c r="C4975" t="str">
        <f>VLOOKUP(Table_ExternalData_16[[#This Row],[ManufacturerId]],Blagovna!A:B,2,0)</f>
        <v>Mikrotik</v>
      </c>
    </row>
    <row r="4976" spans="1:3" x14ac:dyDescent="0.25">
      <c r="A4976">
        <v>16454</v>
      </c>
      <c r="B4976">
        <v>757</v>
      </c>
      <c r="C4976" t="str">
        <f>VLOOKUP(Table_ExternalData_16[[#This Row],[ManufacturerId]],Blagovna!A:B,2,0)</f>
        <v>Joyroom</v>
      </c>
    </row>
    <row r="4977" spans="1:3" x14ac:dyDescent="0.25">
      <c r="A4977">
        <v>16455</v>
      </c>
      <c r="B4977">
        <v>757</v>
      </c>
      <c r="C4977" t="str">
        <f>VLOOKUP(Table_ExternalData_16[[#This Row],[ManufacturerId]],Blagovna!A:B,2,0)</f>
        <v>Joyroom</v>
      </c>
    </row>
    <row r="4978" spans="1:3" x14ac:dyDescent="0.25">
      <c r="A4978">
        <v>16456</v>
      </c>
      <c r="B4978">
        <v>725</v>
      </c>
      <c r="C4978" t="str">
        <f>VLOOKUP(Table_ExternalData_16[[#This Row],[ManufacturerId]],Blagovna!A:B,2,0)</f>
        <v>Baseus</v>
      </c>
    </row>
    <row r="4979" spans="1:3" x14ac:dyDescent="0.25">
      <c r="A4979">
        <v>16457</v>
      </c>
      <c r="B4979">
        <v>757</v>
      </c>
      <c r="C4979" t="str">
        <f>VLOOKUP(Table_ExternalData_16[[#This Row],[ManufacturerId]],Blagovna!A:B,2,0)</f>
        <v>Joyroom</v>
      </c>
    </row>
    <row r="4980" spans="1:3" x14ac:dyDescent="0.25">
      <c r="A4980">
        <v>16458</v>
      </c>
      <c r="B4980">
        <v>757</v>
      </c>
      <c r="C4980" t="str">
        <f>VLOOKUP(Table_ExternalData_16[[#This Row],[ManufacturerId]],Blagovna!A:B,2,0)</f>
        <v>Joyroom</v>
      </c>
    </row>
    <row r="4981" spans="1:3" x14ac:dyDescent="0.25">
      <c r="A4981">
        <v>16459</v>
      </c>
      <c r="B4981">
        <v>757</v>
      </c>
      <c r="C4981" t="str">
        <f>VLOOKUP(Table_ExternalData_16[[#This Row],[ManufacturerId]],Blagovna!A:B,2,0)</f>
        <v>Joyroom</v>
      </c>
    </row>
    <row r="4982" spans="1:3" x14ac:dyDescent="0.25">
      <c r="A4982">
        <v>16460</v>
      </c>
      <c r="B4982">
        <v>725</v>
      </c>
      <c r="C4982" t="str">
        <f>VLOOKUP(Table_ExternalData_16[[#This Row],[ManufacturerId]],Blagovna!A:B,2,0)</f>
        <v>Baseus</v>
      </c>
    </row>
    <row r="4983" spans="1:3" x14ac:dyDescent="0.25">
      <c r="A4983">
        <v>16461</v>
      </c>
      <c r="B4983">
        <v>411</v>
      </c>
      <c r="C4983" t="str">
        <f>VLOOKUP(Table_ExternalData_16[[#This Row],[ManufacturerId]],Blagovna!A:B,2,0)</f>
        <v>Brother</v>
      </c>
    </row>
    <row r="4984" spans="1:3" x14ac:dyDescent="0.25">
      <c r="A4984">
        <v>16462</v>
      </c>
      <c r="B4984">
        <v>411</v>
      </c>
      <c r="C4984" t="str">
        <f>VLOOKUP(Table_ExternalData_16[[#This Row],[ManufacturerId]],Blagovna!A:B,2,0)</f>
        <v>Brother</v>
      </c>
    </row>
    <row r="4985" spans="1:3" x14ac:dyDescent="0.25">
      <c r="A4985">
        <v>16463</v>
      </c>
      <c r="B4985">
        <v>422</v>
      </c>
      <c r="C4985" t="str">
        <f>VLOOKUP(Table_ExternalData_16[[#This Row],[ManufacturerId]],Blagovna!A:B,2,0)</f>
        <v>Digitus</v>
      </c>
    </row>
    <row r="4986" spans="1:3" x14ac:dyDescent="0.25">
      <c r="A4986">
        <v>16464</v>
      </c>
      <c r="B4986">
        <v>421</v>
      </c>
      <c r="C4986" t="str">
        <f>VLOOKUP(Table_ExternalData_16[[#This Row],[ManufacturerId]],Blagovna!A:B,2,0)</f>
        <v>Delock</v>
      </c>
    </row>
    <row r="4987" spans="1:3" x14ac:dyDescent="0.25">
      <c r="A4987">
        <v>16465</v>
      </c>
      <c r="B4987">
        <v>421</v>
      </c>
      <c r="C4987" t="str">
        <f>VLOOKUP(Table_ExternalData_16[[#This Row],[ManufacturerId]],Blagovna!A:B,2,0)</f>
        <v>Delock</v>
      </c>
    </row>
    <row r="4988" spans="1:3" x14ac:dyDescent="0.25">
      <c r="A4988">
        <v>16466</v>
      </c>
      <c r="B4988">
        <v>421</v>
      </c>
      <c r="C4988" t="str">
        <f>VLOOKUP(Table_ExternalData_16[[#This Row],[ManufacturerId]],Blagovna!A:B,2,0)</f>
        <v>Delock</v>
      </c>
    </row>
    <row r="4989" spans="1:3" x14ac:dyDescent="0.25">
      <c r="A4989">
        <v>16467</v>
      </c>
      <c r="B4989">
        <v>485</v>
      </c>
      <c r="C4989" t="str">
        <f>VLOOKUP(Table_ExternalData_16[[#This Row],[ManufacturerId]],Blagovna!A:B,2,0)</f>
        <v>UBIQUITI</v>
      </c>
    </row>
    <row r="4990" spans="1:3" x14ac:dyDescent="0.25">
      <c r="A4990">
        <v>16468</v>
      </c>
      <c r="B4990">
        <v>421</v>
      </c>
      <c r="C4990" t="str">
        <f>VLOOKUP(Table_ExternalData_16[[#This Row],[ManufacturerId]],Blagovna!A:B,2,0)</f>
        <v>Delock</v>
      </c>
    </row>
    <row r="4991" spans="1:3" x14ac:dyDescent="0.25">
      <c r="A4991">
        <v>16469</v>
      </c>
      <c r="B4991">
        <v>421</v>
      </c>
      <c r="C4991" t="str">
        <f>VLOOKUP(Table_ExternalData_16[[#This Row],[ManufacturerId]],Blagovna!A:B,2,0)</f>
        <v>Delock</v>
      </c>
    </row>
    <row r="4992" spans="1:3" x14ac:dyDescent="0.25">
      <c r="A4992">
        <v>16470</v>
      </c>
      <c r="B4992">
        <v>421</v>
      </c>
      <c r="C4992" t="str">
        <f>VLOOKUP(Table_ExternalData_16[[#This Row],[ManufacturerId]],Blagovna!A:B,2,0)</f>
        <v>Delock</v>
      </c>
    </row>
    <row r="4993" spans="1:3" x14ac:dyDescent="0.25">
      <c r="A4993">
        <v>16471</v>
      </c>
      <c r="B4993">
        <v>421</v>
      </c>
      <c r="C4993" t="str">
        <f>VLOOKUP(Table_ExternalData_16[[#This Row],[ManufacturerId]],Blagovna!A:B,2,0)</f>
        <v>Delock</v>
      </c>
    </row>
    <row r="4994" spans="1:3" x14ac:dyDescent="0.25">
      <c r="A4994">
        <v>16472</v>
      </c>
      <c r="B4994">
        <v>421</v>
      </c>
      <c r="C4994" t="str">
        <f>VLOOKUP(Table_ExternalData_16[[#This Row],[ManufacturerId]],Blagovna!A:B,2,0)</f>
        <v>Delock</v>
      </c>
    </row>
    <row r="4995" spans="1:3" x14ac:dyDescent="0.25">
      <c r="A4995">
        <v>16473</v>
      </c>
      <c r="B4995">
        <v>411</v>
      </c>
      <c r="C4995" t="str">
        <f>VLOOKUP(Table_ExternalData_16[[#This Row],[ManufacturerId]],Blagovna!A:B,2,0)</f>
        <v>Brother</v>
      </c>
    </row>
    <row r="4996" spans="1:3" x14ac:dyDescent="0.25">
      <c r="A4996">
        <v>16474</v>
      </c>
      <c r="B4996">
        <v>422</v>
      </c>
      <c r="C4996" t="str">
        <f>VLOOKUP(Table_ExternalData_16[[#This Row],[ManufacturerId]],Blagovna!A:B,2,0)</f>
        <v>Digitus</v>
      </c>
    </row>
    <row r="4997" spans="1:3" x14ac:dyDescent="0.25">
      <c r="A4997">
        <v>16475</v>
      </c>
      <c r="B4997">
        <v>422</v>
      </c>
      <c r="C4997" t="str">
        <f>VLOOKUP(Table_ExternalData_16[[#This Row],[ManufacturerId]],Blagovna!A:B,2,0)</f>
        <v>Digitus</v>
      </c>
    </row>
    <row r="4998" spans="1:3" x14ac:dyDescent="0.25">
      <c r="A4998">
        <v>16476</v>
      </c>
      <c r="B4998">
        <v>442</v>
      </c>
      <c r="C4998" t="str">
        <f>VLOOKUP(Table_ExternalData_16[[#This Row],[ManufacturerId]],Blagovna!A:B,2,0)</f>
        <v>KELine</v>
      </c>
    </row>
    <row r="4999" spans="1:3" x14ac:dyDescent="0.25">
      <c r="A4999">
        <v>16477</v>
      </c>
      <c r="B4999">
        <v>409</v>
      </c>
      <c r="C4999" t="str">
        <f>VLOOKUP(Table_ExternalData_16[[#This Row],[ManufacturerId]],Blagovna!A:B,2,0)</f>
        <v>Bachmann</v>
      </c>
    </row>
    <row r="5000" spans="1:3" x14ac:dyDescent="0.25">
      <c r="A5000">
        <v>16478</v>
      </c>
      <c r="B5000">
        <v>478</v>
      </c>
      <c r="C5000" t="str">
        <f>VLOOKUP(Table_ExternalData_16[[#This Row],[ManufacturerId]],Blagovna!A:B,2,0)</f>
        <v>Tenda</v>
      </c>
    </row>
    <row r="5001" spans="1:3" x14ac:dyDescent="0.25">
      <c r="A5001">
        <v>16479</v>
      </c>
      <c r="B5001">
        <v>478</v>
      </c>
      <c r="C5001" t="str">
        <f>VLOOKUP(Table_ExternalData_16[[#This Row],[ManufacturerId]],Blagovna!A:B,2,0)</f>
        <v>Tenda</v>
      </c>
    </row>
    <row r="5002" spans="1:3" x14ac:dyDescent="0.25">
      <c r="A5002">
        <v>16480</v>
      </c>
      <c r="B5002">
        <v>421</v>
      </c>
      <c r="C5002" t="str">
        <f>VLOOKUP(Table_ExternalData_16[[#This Row],[ManufacturerId]],Blagovna!A:B,2,0)</f>
        <v>Delock</v>
      </c>
    </row>
    <row r="5003" spans="1:3" x14ac:dyDescent="0.25">
      <c r="A5003">
        <v>16481</v>
      </c>
      <c r="B5003">
        <v>422</v>
      </c>
      <c r="C5003" t="str">
        <f>VLOOKUP(Table_ExternalData_16[[#This Row],[ManufacturerId]],Blagovna!A:B,2,0)</f>
        <v>Digitus</v>
      </c>
    </row>
    <row r="5004" spans="1:3" x14ac:dyDescent="0.25">
      <c r="A5004">
        <v>16482</v>
      </c>
      <c r="B5004">
        <v>426</v>
      </c>
      <c r="C5004" t="str">
        <f>VLOOKUP(Table_ExternalData_16[[#This Row],[ManufacturerId]],Blagovna!A:B,2,0)</f>
        <v>Energenie</v>
      </c>
    </row>
    <row r="5005" spans="1:3" x14ac:dyDescent="0.25">
      <c r="A5005">
        <v>16483</v>
      </c>
      <c r="B5005">
        <v>478</v>
      </c>
      <c r="C5005" t="str">
        <f>VLOOKUP(Table_ExternalData_16[[#This Row],[ManufacturerId]],Blagovna!A:B,2,0)</f>
        <v>Tenda</v>
      </c>
    </row>
    <row r="5006" spans="1:3" x14ac:dyDescent="0.25">
      <c r="A5006">
        <v>16484</v>
      </c>
      <c r="B5006">
        <v>725</v>
      </c>
      <c r="C5006" t="str">
        <f>VLOOKUP(Table_ExternalData_16[[#This Row],[ManufacturerId]],Blagovna!A:B,2,0)</f>
        <v>Baseus</v>
      </c>
    </row>
    <row r="5007" spans="1:3" x14ac:dyDescent="0.25">
      <c r="A5007">
        <v>16485</v>
      </c>
      <c r="B5007">
        <v>725</v>
      </c>
      <c r="C5007" t="str">
        <f>VLOOKUP(Table_ExternalData_16[[#This Row],[ManufacturerId]],Blagovna!A:B,2,0)</f>
        <v>Baseus</v>
      </c>
    </row>
    <row r="5008" spans="1:3" x14ac:dyDescent="0.25">
      <c r="A5008">
        <v>16486</v>
      </c>
      <c r="B5008">
        <v>725</v>
      </c>
      <c r="C5008" t="str">
        <f>VLOOKUP(Table_ExternalData_16[[#This Row],[ManufacturerId]],Blagovna!A:B,2,0)</f>
        <v>Baseus</v>
      </c>
    </row>
    <row r="5009" spans="1:3" x14ac:dyDescent="0.25">
      <c r="A5009">
        <v>16487</v>
      </c>
      <c r="B5009">
        <v>437</v>
      </c>
      <c r="C5009" t="str">
        <f>VLOOKUP(Table_ExternalData_16[[#This Row],[ManufacturerId]],Blagovna!A:B,2,0)</f>
        <v>HiLook</v>
      </c>
    </row>
    <row r="5010" spans="1:3" x14ac:dyDescent="0.25">
      <c r="A5010">
        <v>16488</v>
      </c>
      <c r="B5010">
        <v>437</v>
      </c>
      <c r="C5010" t="str">
        <f>VLOOKUP(Table_ExternalData_16[[#This Row],[ManufacturerId]],Blagovna!A:B,2,0)</f>
        <v>HiLook</v>
      </c>
    </row>
    <row r="5011" spans="1:3" x14ac:dyDescent="0.25">
      <c r="A5011">
        <v>16489</v>
      </c>
      <c r="B5011">
        <v>437</v>
      </c>
      <c r="C5011" t="str">
        <f>VLOOKUP(Table_ExternalData_16[[#This Row],[ManufacturerId]],Blagovna!A:B,2,0)</f>
        <v>HiLook</v>
      </c>
    </row>
    <row r="5012" spans="1:3" x14ac:dyDescent="0.25">
      <c r="A5012">
        <v>16490</v>
      </c>
      <c r="B5012">
        <v>437</v>
      </c>
      <c r="C5012" t="str">
        <f>VLOOKUP(Table_ExternalData_16[[#This Row],[ManufacturerId]],Blagovna!A:B,2,0)</f>
        <v>HiLook</v>
      </c>
    </row>
    <row r="5013" spans="1:3" x14ac:dyDescent="0.25">
      <c r="A5013">
        <v>16491</v>
      </c>
      <c r="B5013">
        <v>437</v>
      </c>
      <c r="C5013" t="str">
        <f>VLOOKUP(Table_ExternalData_16[[#This Row],[ManufacturerId]],Blagovna!A:B,2,0)</f>
        <v>HiLook</v>
      </c>
    </row>
    <row r="5014" spans="1:3" x14ac:dyDescent="0.25">
      <c r="A5014">
        <v>16492</v>
      </c>
      <c r="B5014">
        <v>437</v>
      </c>
      <c r="C5014" t="str">
        <f>VLOOKUP(Table_ExternalData_16[[#This Row],[ManufacturerId]],Blagovna!A:B,2,0)</f>
        <v>HiLook</v>
      </c>
    </row>
    <row r="5015" spans="1:3" x14ac:dyDescent="0.25">
      <c r="A5015">
        <v>16493</v>
      </c>
      <c r="B5015">
        <v>421</v>
      </c>
      <c r="C5015" t="str">
        <f>VLOOKUP(Table_ExternalData_16[[#This Row],[ManufacturerId]],Blagovna!A:B,2,0)</f>
        <v>Delock</v>
      </c>
    </row>
    <row r="5016" spans="1:3" x14ac:dyDescent="0.25">
      <c r="A5016">
        <v>16494</v>
      </c>
      <c r="B5016">
        <v>421</v>
      </c>
      <c r="C5016" t="str">
        <f>VLOOKUP(Table_ExternalData_16[[#This Row],[ManufacturerId]],Blagovna!A:B,2,0)</f>
        <v>Delock</v>
      </c>
    </row>
    <row r="5017" spans="1:3" x14ac:dyDescent="0.25">
      <c r="A5017">
        <v>16495</v>
      </c>
      <c r="B5017">
        <v>421</v>
      </c>
      <c r="C5017" t="str">
        <f>VLOOKUP(Table_ExternalData_16[[#This Row],[ManufacturerId]],Blagovna!A:B,2,0)</f>
        <v>Delock</v>
      </c>
    </row>
    <row r="5018" spans="1:3" x14ac:dyDescent="0.25">
      <c r="A5018">
        <v>16496</v>
      </c>
      <c r="B5018">
        <v>421</v>
      </c>
      <c r="C5018" t="str">
        <f>VLOOKUP(Table_ExternalData_16[[#This Row],[ManufacturerId]],Blagovna!A:B,2,0)</f>
        <v>Delock</v>
      </c>
    </row>
    <row r="5019" spans="1:3" x14ac:dyDescent="0.25">
      <c r="A5019">
        <v>16497</v>
      </c>
      <c r="B5019">
        <v>422</v>
      </c>
      <c r="C5019" t="str">
        <f>VLOOKUP(Table_ExternalData_16[[#This Row],[ManufacturerId]],Blagovna!A:B,2,0)</f>
        <v>Digitus</v>
      </c>
    </row>
    <row r="5020" spans="1:3" x14ac:dyDescent="0.25">
      <c r="A5020">
        <v>16498</v>
      </c>
      <c r="B5020">
        <v>759</v>
      </c>
      <c r="C5020" t="str">
        <f>VLOOKUP(Table_ExternalData_16[[#This Row],[ManufacturerId]],Blagovna!A:B,2,0)</f>
        <v>Superfire</v>
      </c>
    </row>
    <row r="5021" spans="1:3" x14ac:dyDescent="0.25">
      <c r="A5021">
        <v>16499</v>
      </c>
      <c r="B5021">
        <v>759</v>
      </c>
      <c r="C5021" t="str">
        <f>VLOOKUP(Table_ExternalData_16[[#This Row],[ManufacturerId]],Blagovna!A:B,2,0)</f>
        <v>Superfire</v>
      </c>
    </row>
    <row r="5022" spans="1:3" x14ac:dyDescent="0.25">
      <c r="A5022">
        <v>16500</v>
      </c>
      <c r="B5022">
        <v>712</v>
      </c>
      <c r="C5022" t="str">
        <f>VLOOKUP(Table_ExternalData_16[[#This Row],[ManufacturerId]],Blagovna!A:B,2,0)</f>
        <v>Tech-Trade</v>
      </c>
    </row>
    <row r="5023" spans="1:3" x14ac:dyDescent="0.25">
      <c r="A5023">
        <v>16501</v>
      </c>
      <c r="B5023">
        <v>712</v>
      </c>
      <c r="C5023" t="str">
        <f>VLOOKUP(Table_ExternalData_16[[#This Row],[ManufacturerId]],Blagovna!A:B,2,0)</f>
        <v>Tech-Trade</v>
      </c>
    </row>
    <row r="5024" spans="1:3" x14ac:dyDescent="0.25">
      <c r="A5024">
        <v>16502</v>
      </c>
      <c r="B5024">
        <v>449</v>
      </c>
      <c r="C5024" t="str">
        <f>VLOOKUP(Table_ExternalData_16[[#This Row],[ManufacturerId]],Blagovna!A:B,2,0)</f>
        <v>Logitech</v>
      </c>
    </row>
    <row r="5025" spans="1:3" x14ac:dyDescent="0.25">
      <c r="A5025">
        <v>16503</v>
      </c>
      <c r="B5025">
        <v>757</v>
      </c>
      <c r="C5025" t="str">
        <f>VLOOKUP(Table_ExternalData_16[[#This Row],[ManufacturerId]],Blagovna!A:B,2,0)</f>
        <v>Joyroom</v>
      </c>
    </row>
    <row r="5026" spans="1:3" x14ac:dyDescent="0.25">
      <c r="A5026">
        <v>16504</v>
      </c>
      <c r="B5026">
        <v>449</v>
      </c>
      <c r="C5026" t="str">
        <f>VLOOKUP(Table_ExternalData_16[[#This Row],[ManufacturerId]],Blagovna!A:B,2,0)</f>
        <v>Logitech</v>
      </c>
    </row>
    <row r="5027" spans="1:3" x14ac:dyDescent="0.25">
      <c r="A5027">
        <v>16505</v>
      </c>
      <c r="B5027">
        <v>449</v>
      </c>
      <c r="C5027" t="str">
        <f>VLOOKUP(Table_ExternalData_16[[#This Row],[ManufacturerId]],Blagovna!A:B,2,0)</f>
        <v>Logitech</v>
      </c>
    </row>
    <row r="5028" spans="1:3" x14ac:dyDescent="0.25">
      <c r="A5028">
        <v>16506</v>
      </c>
      <c r="B5028">
        <v>449</v>
      </c>
      <c r="C5028" t="str">
        <f>VLOOKUP(Table_ExternalData_16[[#This Row],[ManufacturerId]],Blagovna!A:B,2,0)</f>
        <v>Logitech</v>
      </c>
    </row>
    <row r="5029" spans="1:3" x14ac:dyDescent="0.25">
      <c r="A5029">
        <v>16507</v>
      </c>
      <c r="B5029">
        <v>449</v>
      </c>
      <c r="C5029" t="str">
        <f>VLOOKUP(Table_ExternalData_16[[#This Row],[ManufacturerId]],Blagovna!A:B,2,0)</f>
        <v>Logitech</v>
      </c>
    </row>
    <row r="5030" spans="1:3" x14ac:dyDescent="0.25">
      <c r="A5030">
        <v>16508</v>
      </c>
      <c r="B5030">
        <v>449</v>
      </c>
      <c r="C5030" t="str">
        <f>VLOOKUP(Table_ExternalData_16[[#This Row],[ManufacturerId]],Blagovna!A:B,2,0)</f>
        <v>Logitech</v>
      </c>
    </row>
    <row r="5031" spans="1:3" x14ac:dyDescent="0.25">
      <c r="A5031">
        <v>16509</v>
      </c>
      <c r="B5031">
        <v>487</v>
      </c>
      <c r="C5031" t="str">
        <f>VLOOKUP(Table_ExternalData_16[[#This Row],[ManufacturerId]],Blagovna!A:B,2,0)</f>
        <v>WD</v>
      </c>
    </row>
    <row r="5032" spans="1:3" x14ac:dyDescent="0.25">
      <c r="A5032">
        <v>16510</v>
      </c>
      <c r="B5032">
        <v>488</v>
      </c>
      <c r="C5032" t="str">
        <f>VLOOKUP(Table_ExternalData_16[[#This Row],[ManufacturerId]],Blagovna!A:B,2,0)</f>
        <v>White Shark</v>
      </c>
    </row>
    <row r="5033" spans="1:3" x14ac:dyDescent="0.25">
      <c r="A5033">
        <v>16511</v>
      </c>
      <c r="B5033">
        <v>488</v>
      </c>
      <c r="C5033" t="str">
        <f>VLOOKUP(Table_ExternalData_16[[#This Row],[ManufacturerId]],Blagovna!A:B,2,0)</f>
        <v>White Shark</v>
      </c>
    </row>
    <row r="5034" spans="1:3" x14ac:dyDescent="0.25">
      <c r="A5034">
        <v>16512</v>
      </c>
      <c r="B5034">
        <v>422</v>
      </c>
      <c r="C5034" t="str">
        <f>VLOOKUP(Table_ExternalData_16[[#This Row],[ManufacturerId]],Blagovna!A:B,2,0)</f>
        <v>Digitus</v>
      </c>
    </row>
    <row r="5035" spans="1:3" x14ac:dyDescent="0.25">
      <c r="A5035">
        <v>16513</v>
      </c>
      <c r="B5035">
        <v>411</v>
      </c>
      <c r="C5035" t="str">
        <f>VLOOKUP(Table_ExternalData_16[[#This Row],[ManufacturerId]],Blagovna!A:B,2,0)</f>
        <v>Brother</v>
      </c>
    </row>
    <row r="5036" spans="1:3" x14ac:dyDescent="0.25">
      <c r="A5036">
        <v>16514</v>
      </c>
      <c r="B5036">
        <v>735</v>
      </c>
      <c r="C5036" t="str">
        <f>VLOOKUP(Table_ExternalData_16[[#This Row],[ManufacturerId]],Blagovna!A:B,2,0)</f>
        <v>EZVIZ</v>
      </c>
    </row>
    <row r="5037" spans="1:3" x14ac:dyDescent="0.25">
      <c r="A5037">
        <v>16515</v>
      </c>
      <c r="B5037">
        <v>735</v>
      </c>
      <c r="C5037" t="str">
        <f>VLOOKUP(Table_ExternalData_16[[#This Row],[ManufacturerId]],Blagovna!A:B,2,0)</f>
        <v>EZVIZ</v>
      </c>
    </row>
    <row r="5038" spans="1:3" x14ac:dyDescent="0.25">
      <c r="A5038">
        <v>16516</v>
      </c>
      <c r="B5038">
        <v>735</v>
      </c>
      <c r="C5038" t="str">
        <f>VLOOKUP(Table_ExternalData_16[[#This Row],[ManufacturerId]],Blagovna!A:B,2,0)</f>
        <v>EZVIZ</v>
      </c>
    </row>
    <row r="5039" spans="1:3" x14ac:dyDescent="0.25">
      <c r="A5039">
        <v>16517</v>
      </c>
      <c r="B5039">
        <v>735</v>
      </c>
      <c r="C5039" t="str">
        <f>VLOOKUP(Table_ExternalData_16[[#This Row],[ManufacturerId]],Blagovna!A:B,2,0)</f>
        <v>EZVIZ</v>
      </c>
    </row>
    <row r="5040" spans="1:3" x14ac:dyDescent="0.25">
      <c r="A5040">
        <v>16518</v>
      </c>
      <c r="B5040">
        <v>728</v>
      </c>
      <c r="C5040" t="str">
        <f>VLOOKUP(Table_ExternalData_16[[#This Row],[ManufacturerId]],Blagovna!A:B,2,0)</f>
        <v>Teltonika</v>
      </c>
    </row>
    <row r="5041" spans="1:3" x14ac:dyDescent="0.25">
      <c r="A5041">
        <v>16519</v>
      </c>
      <c r="B5041">
        <v>728</v>
      </c>
      <c r="C5041" t="str">
        <f>VLOOKUP(Table_ExternalData_16[[#This Row],[ManufacturerId]],Blagovna!A:B,2,0)</f>
        <v>Teltonika</v>
      </c>
    </row>
    <row r="5042" spans="1:3" x14ac:dyDescent="0.25">
      <c r="A5042">
        <v>16520</v>
      </c>
      <c r="B5042">
        <v>728</v>
      </c>
      <c r="C5042" t="str">
        <f>VLOOKUP(Table_ExternalData_16[[#This Row],[ManufacturerId]],Blagovna!A:B,2,0)</f>
        <v>Teltonika</v>
      </c>
    </row>
    <row r="5043" spans="1:3" x14ac:dyDescent="0.25">
      <c r="A5043">
        <v>16521</v>
      </c>
      <c r="B5043">
        <v>735</v>
      </c>
      <c r="C5043" t="str">
        <f>VLOOKUP(Table_ExternalData_16[[#This Row],[ManufacturerId]],Blagovna!A:B,2,0)</f>
        <v>EZVIZ</v>
      </c>
    </row>
    <row r="5044" spans="1:3" x14ac:dyDescent="0.25">
      <c r="A5044">
        <v>16522</v>
      </c>
      <c r="B5044">
        <v>735</v>
      </c>
      <c r="C5044" t="str">
        <f>VLOOKUP(Table_ExternalData_16[[#This Row],[ManufacturerId]],Blagovna!A:B,2,0)</f>
        <v>EZVIZ</v>
      </c>
    </row>
    <row r="5045" spans="1:3" x14ac:dyDescent="0.25">
      <c r="A5045">
        <v>16523</v>
      </c>
      <c r="B5045">
        <v>735</v>
      </c>
      <c r="C5045" t="str">
        <f>VLOOKUP(Table_ExternalData_16[[#This Row],[ManufacturerId]],Blagovna!A:B,2,0)</f>
        <v>EZVIZ</v>
      </c>
    </row>
    <row r="5046" spans="1:3" x14ac:dyDescent="0.25">
      <c r="A5046">
        <v>16524</v>
      </c>
      <c r="B5046">
        <v>735</v>
      </c>
      <c r="C5046" t="str">
        <f>VLOOKUP(Table_ExternalData_16[[#This Row],[ManufacturerId]],Blagovna!A:B,2,0)</f>
        <v>EZVIZ</v>
      </c>
    </row>
    <row r="5047" spans="1:3" x14ac:dyDescent="0.25">
      <c r="A5047">
        <v>16525</v>
      </c>
      <c r="B5047">
        <v>404</v>
      </c>
      <c r="C5047" t="str">
        <f>VLOOKUP(Table_ExternalData_16[[#This Row],[ManufacturerId]],Blagovna!A:B,2,0)</f>
        <v>Apacer</v>
      </c>
    </row>
    <row r="5048" spans="1:3" x14ac:dyDescent="0.25">
      <c r="A5048">
        <v>16526</v>
      </c>
      <c r="B5048">
        <v>404</v>
      </c>
      <c r="C5048" t="str">
        <f>VLOOKUP(Table_ExternalData_16[[#This Row],[ManufacturerId]],Blagovna!A:B,2,0)</f>
        <v>Apacer</v>
      </c>
    </row>
    <row r="5049" spans="1:3" x14ac:dyDescent="0.25">
      <c r="A5049">
        <v>16528</v>
      </c>
      <c r="B5049">
        <v>404</v>
      </c>
      <c r="C5049" t="str">
        <f>VLOOKUP(Table_ExternalData_16[[#This Row],[ManufacturerId]],Blagovna!A:B,2,0)</f>
        <v>Apacer</v>
      </c>
    </row>
    <row r="5050" spans="1:3" x14ac:dyDescent="0.25">
      <c r="A5050">
        <v>16529</v>
      </c>
      <c r="B5050">
        <v>404</v>
      </c>
      <c r="C5050" t="str">
        <f>VLOOKUP(Table_ExternalData_16[[#This Row],[ManufacturerId]],Blagovna!A:B,2,0)</f>
        <v>Apacer</v>
      </c>
    </row>
    <row r="5051" spans="1:3" x14ac:dyDescent="0.25">
      <c r="A5051">
        <v>16530</v>
      </c>
      <c r="B5051">
        <v>735</v>
      </c>
      <c r="C5051" t="str">
        <f>VLOOKUP(Table_ExternalData_16[[#This Row],[ManufacturerId]],Blagovna!A:B,2,0)</f>
        <v>EZVIZ</v>
      </c>
    </row>
    <row r="5052" spans="1:3" x14ac:dyDescent="0.25">
      <c r="A5052">
        <v>16531</v>
      </c>
      <c r="B5052">
        <v>404</v>
      </c>
      <c r="C5052" t="str">
        <f>VLOOKUP(Table_ExternalData_16[[#This Row],[ManufacturerId]],Blagovna!A:B,2,0)</f>
        <v>Apacer</v>
      </c>
    </row>
    <row r="5053" spans="1:3" x14ac:dyDescent="0.25">
      <c r="A5053">
        <v>16532</v>
      </c>
      <c r="B5053">
        <v>404</v>
      </c>
      <c r="C5053" t="str">
        <f>VLOOKUP(Table_ExternalData_16[[#This Row],[ManufacturerId]],Blagovna!A:B,2,0)</f>
        <v>Apacer</v>
      </c>
    </row>
    <row r="5054" spans="1:3" x14ac:dyDescent="0.25">
      <c r="A5054">
        <v>16533</v>
      </c>
      <c r="B5054">
        <v>404</v>
      </c>
      <c r="C5054" t="str">
        <f>VLOOKUP(Table_ExternalData_16[[#This Row],[ManufacturerId]],Blagovna!A:B,2,0)</f>
        <v>Apacer</v>
      </c>
    </row>
    <row r="5055" spans="1:3" x14ac:dyDescent="0.25">
      <c r="A5055">
        <v>16534</v>
      </c>
      <c r="B5055">
        <v>404</v>
      </c>
      <c r="C5055" t="str">
        <f>VLOOKUP(Table_ExternalData_16[[#This Row],[ManufacturerId]],Blagovna!A:B,2,0)</f>
        <v>Apacer</v>
      </c>
    </row>
    <row r="5056" spans="1:3" x14ac:dyDescent="0.25">
      <c r="A5056">
        <v>16535</v>
      </c>
      <c r="B5056">
        <v>404</v>
      </c>
      <c r="C5056" t="str">
        <f>VLOOKUP(Table_ExternalData_16[[#This Row],[ManufacturerId]],Blagovna!A:B,2,0)</f>
        <v>Apacer</v>
      </c>
    </row>
    <row r="5057" spans="1:3" x14ac:dyDescent="0.25">
      <c r="A5057">
        <v>16536</v>
      </c>
      <c r="B5057">
        <v>404</v>
      </c>
      <c r="C5057" t="str">
        <f>VLOOKUP(Table_ExternalData_16[[#This Row],[ManufacturerId]],Blagovna!A:B,2,0)</f>
        <v>Apacer</v>
      </c>
    </row>
    <row r="5058" spans="1:3" x14ac:dyDescent="0.25">
      <c r="A5058">
        <v>16537</v>
      </c>
      <c r="B5058">
        <v>404</v>
      </c>
      <c r="C5058" t="str">
        <f>VLOOKUP(Table_ExternalData_16[[#This Row],[ManufacturerId]],Blagovna!A:B,2,0)</f>
        <v>Apacer</v>
      </c>
    </row>
    <row r="5059" spans="1:3" x14ac:dyDescent="0.25">
      <c r="A5059">
        <v>16538</v>
      </c>
      <c r="B5059">
        <v>404</v>
      </c>
      <c r="C5059" t="str">
        <f>VLOOKUP(Table_ExternalData_16[[#This Row],[ManufacturerId]],Blagovna!A:B,2,0)</f>
        <v>Apacer</v>
      </c>
    </row>
    <row r="5060" spans="1:3" x14ac:dyDescent="0.25">
      <c r="A5060">
        <v>16539</v>
      </c>
      <c r="B5060">
        <v>404</v>
      </c>
      <c r="C5060" t="str">
        <f>VLOOKUP(Table_ExternalData_16[[#This Row],[ManufacturerId]],Blagovna!A:B,2,0)</f>
        <v>Apacer</v>
      </c>
    </row>
    <row r="5061" spans="1:3" x14ac:dyDescent="0.25">
      <c r="A5061">
        <v>16540</v>
      </c>
      <c r="B5061">
        <v>404</v>
      </c>
      <c r="C5061" t="str">
        <f>VLOOKUP(Table_ExternalData_16[[#This Row],[ManufacturerId]],Blagovna!A:B,2,0)</f>
        <v>Apacer</v>
      </c>
    </row>
    <row r="5062" spans="1:3" x14ac:dyDescent="0.25">
      <c r="A5062">
        <v>16541</v>
      </c>
      <c r="B5062">
        <v>404</v>
      </c>
      <c r="C5062" t="str">
        <f>VLOOKUP(Table_ExternalData_16[[#This Row],[ManufacturerId]],Blagovna!A:B,2,0)</f>
        <v>Apacer</v>
      </c>
    </row>
    <row r="5063" spans="1:3" x14ac:dyDescent="0.25">
      <c r="A5063">
        <v>16542</v>
      </c>
      <c r="B5063">
        <v>404</v>
      </c>
      <c r="C5063" t="str">
        <f>VLOOKUP(Table_ExternalData_16[[#This Row],[ManufacturerId]],Blagovna!A:B,2,0)</f>
        <v>Apacer</v>
      </c>
    </row>
    <row r="5064" spans="1:3" x14ac:dyDescent="0.25">
      <c r="A5064">
        <v>16543</v>
      </c>
      <c r="B5064">
        <v>421</v>
      </c>
      <c r="C5064" t="str">
        <f>VLOOKUP(Table_ExternalData_16[[#This Row],[ManufacturerId]],Blagovna!A:B,2,0)</f>
        <v>Delock</v>
      </c>
    </row>
    <row r="5065" spans="1:3" x14ac:dyDescent="0.25">
      <c r="A5065">
        <v>16544</v>
      </c>
      <c r="B5065">
        <v>425</v>
      </c>
      <c r="C5065" t="str">
        <f>VLOOKUP(Table_ExternalData_16[[#This Row],[ManufacturerId]],Blagovna!A:B,2,0)</f>
        <v>EFB</v>
      </c>
    </row>
    <row r="5066" spans="1:3" x14ac:dyDescent="0.25">
      <c r="A5066">
        <v>16545</v>
      </c>
      <c r="B5066">
        <v>485</v>
      </c>
      <c r="C5066" t="str">
        <f>VLOOKUP(Table_ExternalData_16[[#This Row],[ManufacturerId]],Blagovna!A:B,2,0)</f>
        <v>UBIQUITI</v>
      </c>
    </row>
    <row r="5067" spans="1:3" x14ac:dyDescent="0.25">
      <c r="A5067">
        <v>16546</v>
      </c>
      <c r="B5067">
        <v>485</v>
      </c>
      <c r="C5067" t="str">
        <f>VLOOKUP(Table_ExternalData_16[[#This Row],[ManufacturerId]],Blagovna!A:B,2,0)</f>
        <v>UBIQUITI</v>
      </c>
    </row>
    <row r="5068" spans="1:3" x14ac:dyDescent="0.25">
      <c r="A5068">
        <v>16547</v>
      </c>
      <c r="B5068">
        <v>488</v>
      </c>
      <c r="C5068" t="str">
        <f>VLOOKUP(Table_ExternalData_16[[#This Row],[ManufacturerId]],Blagovna!A:B,2,0)</f>
        <v>White Shark</v>
      </c>
    </row>
    <row r="5069" spans="1:3" x14ac:dyDescent="0.25">
      <c r="A5069">
        <v>16548</v>
      </c>
      <c r="B5069">
        <v>760</v>
      </c>
      <c r="C5069" t="str">
        <f>VLOOKUP(Table_ExternalData_16[[#This Row],[ManufacturerId]],Blagovna!A:B,2,0)</f>
        <v>Dahle</v>
      </c>
    </row>
    <row r="5070" spans="1:3" x14ac:dyDescent="0.25">
      <c r="A5070">
        <v>16549</v>
      </c>
      <c r="B5070">
        <v>760</v>
      </c>
      <c r="C5070" t="str">
        <f>VLOOKUP(Table_ExternalData_16[[#This Row],[ManufacturerId]],Blagovna!A:B,2,0)</f>
        <v>Dahle</v>
      </c>
    </row>
    <row r="5071" spans="1:3" x14ac:dyDescent="0.25">
      <c r="A5071">
        <v>16550</v>
      </c>
      <c r="B5071">
        <v>760</v>
      </c>
      <c r="C5071" t="str">
        <f>VLOOKUP(Table_ExternalData_16[[#This Row],[ManufacturerId]],Blagovna!A:B,2,0)</f>
        <v>Dahle</v>
      </c>
    </row>
    <row r="5072" spans="1:3" x14ac:dyDescent="0.25">
      <c r="A5072">
        <v>16551</v>
      </c>
      <c r="B5072">
        <v>760</v>
      </c>
      <c r="C5072" t="str">
        <f>VLOOKUP(Table_ExternalData_16[[#This Row],[ManufacturerId]],Blagovna!A:B,2,0)</f>
        <v>Dahle</v>
      </c>
    </row>
    <row r="5073" spans="1:3" x14ac:dyDescent="0.25">
      <c r="A5073">
        <v>16552</v>
      </c>
      <c r="B5073">
        <v>478</v>
      </c>
      <c r="C5073" t="str">
        <f>VLOOKUP(Table_ExternalData_16[[#This Row],[ManufacturerId]],Blagovna!A:B,2,0)</f>
        <v>Tenda</v>
      </c>
    </row>
    <row r="5074" spans="1:3" x14ac:dyDescent="0.25">
      <c r="A5074">
        <v>16553</v>
      </c>
      <c r="B5074">
        <v>468</v>
      </c>
      <c r="C5074" t="str">
        <f>VLOOKUP(Table_ExternalData_16[[#This Row],[ManufacturerId]],Blagovna!A:B,2,0)</f>
        <v>SBOX</v>
      </c>
    </row>
    <row r="5075" spans="1:3" x14ac:dyDescent="0.25">
      <c r="A5075">
        <v>16554</v>
      </c>
      <c r="B5075">
        <v>468</v>
      </c>
      <c r="C5075" t="str">
        <f>VLOOKUP(Table_ExternalData_16[[#This Row],[ManufacturerId]],Blagovna!A:B,2,0)</f>
        <v>SBOX</v>
      </c>
    </row>
    <row r="5076" spans="1:3" x14ac:dyDescent="0.25">
      <c r="A5076">
        <v>16555</v>
      </c>
      <c r="B5076">
        <v>449</v>
      </c>
      <c r="C5076" t="str">
        <f>VLOOKUP(Table_ExternalData_16[[#This Row],[ManufacturerId]],Blagovna!A:B,2,0)</f>
        <v>Logitech</v>
      </c>
    </row>
    <row r="5077" spans="1:3" x14ac:dyDescent="0.25">
      <c r="A5077">
        <v>16556</v>
      </c>
      <c r="B5077">
        <v>421</v>
      </c>
      <c r="C5077" t="str">
        <f>VLOOKUP(Table_ExternalData_16[[#This Row],[ManufacturerId]],Blagovna!A:B,2,0)</f>
        <v>Delock</v>
      </c>
    </row>
    <row r="5078" spans="1:3" x14ac:dyDescent="0.25">
      <c r="A5078">
        <v>16557</v>
      </c>
      <c r="B5078">
        <v>422</v>
      </c>
      <c r="C5078" t="str">
        <f>VLOOKUP(Table_ExternalData_16[[#This Row],[ManufacturerId]],Blagovna!A:B,2,0)</f>
        <v>Digitus</v>
      </c>
    </row>
    <row r="5079" spans="1:3" x14ac:dyDescent="0.25">
      <c r="A5079">
        <v>16558</v>
      </c>
      <c r="B5079">
        <v>422</v>
      </c>
      <c r="C5079" t="str">
        <f>VLOOKUP(Table_ExternalData_16[[#This Row],[ManufacturerId]],Blagovna!A:B,2,0)</f>
        <v>Digitus</v>
      </c>
    </row>
    <row r="5080" spans="1:3" x14ac:dyDescent="0.25">
      <c r="A5080">
        <v>16559</v>
      </c>
      <c r="B5080">
        <v>425</v>
      </c>
      <c r="C5080" t="str">
        <f>VLOOKUP(Table_ExternalData_16[[#This Row],[ManufacturerId]],Blagovna!A:B,2,0)</f>
        <v>EFB</v>
      </c>
    </row>
    <row r="5081" spans="1:3" x14ac:dyDescent="0.25">
      <c r="A5081">
        <v>16560</v>
      </c>
      <c r="B5081">
        <v>425</v>
      </c>
      <c r="C5081" t="str">
        <f>VLOOKUP(Table_ExternalData_16[[#This Row],[ManufacturerId]],Blagovna!A:B,2,0)</f>
        <v>EFB</v>
      </c>
    </row>
    <row r="5082" spans="1:3" x14ac:dyDescent="0.25">
      <c r="A5082">
        <v>16562</v>
      </c>
      <c r="B5082">
        <v>490</v>
      </c>
      <c r="C5082" t="str">
        <f>VLOOKUP(Table_ExternalData_16[[#This Row],[ManufacturerId]],Blagovna!A:B,2,0)</f>
        <v>Xilence</v>
      </c>
    </row>
    <row r="5083" spans="1:3" x14ac:dyDescent="0.25">
      <c r="A5083">
        <v>16563</v>
      </c>
      <c r="B5083">
        <v>449</v>
      </c>
      <c r="C5083" t="str">
        <f>VLOOKUP(Table_ExternalData_16[[#This Row],[ManufacturerId]],Blagovna!A:B,2,0)</f>
        <v>Logitech</v>
      </c>
    </row>
    <row r="5084" spans="1:3" x14ac:dyDescent="0.25">
      <c r="A5084">
        <v>16564</v>
      </c>
      <c r="B5084">
        <v>428</v>
      </c>
      <c r="C5084" t="str">
        <f>VLOOKUP(Table_ExternalData_16[[#This Row],[ManufacturerId]],Blagovna!A:B,2,0)</f>
        <v>Fantec</v>
      </c>
    </row>
    <row r="5085" spans="1:3" x14ac:dyDescent="0.25">
      <c r="A5085">
        <v>16565</v>
      </c>
      <c r="B5085">
        <v>428</v>
      </c>
      <c r="C5085" t="str">
        <f>VLOOKUP(Table_ExternalData_16[[#This Row],[ManufacturerId]],Blagovna!A:B,2,0)</f>
        <v>Fantec</v>
      </c>
    </row>
    <row r="5086" spans="1:3" x14ac:dyDescent="0.25">
      <c r="A5086">
        <v>16566</v>
      </c>
      <c r="B5086">
        <v>422</v>
      </c>
      <c r="C5086" t="str">
        <f>VLOOKUP(Table_ExternalData_16[[#This Row],[ManufacturerId]],Blagovna!A:B,2,0)</f>
        <v>Digitus</v>
      </c>
    </row>
    <row r="5087" spans="1:3" x14ac:dyDescent="0.25">
      <c r="A5087">
        <v>16567</v>
      </c>
      <c r="B5087">
        <v>421</v>
      </c>
      <c r="C5087" t="str">
        <f>VLOOKUP(Table_ExternalData_16[[#This Row],[ManufacturerId]],Blagovna!A:B,2,0)</f>
        <v>Delock</v>
      </c>
    </row>
    <row r="5088" spans="1:3" x14ac:dyDescent="0.25">
      <c r="A5088">
        <v>16568</v>
      </c>
      <c r="B5088">
        <v>421</v>
      </c>
      <c r="C5088" t="str">
        <f>VLOOKUP(Table_ExternalData_16[[#This Row],[ManufacturerId]],Blagovna!A:B,2,0)</f>
        <v>Delock</v>
      </c>
    </row>
    <row r="5089" spans="1:3" x14ac:dyDescent="0.25">
      <c r="A5089">
        <v>16569</v>
      </c>
      <c r="B5089">
        <v>421</v>
      </c>
      <c r="C5089" t="str">
        <f>VLOOKUP(Table_ExternalData_16[[#This Row],[ManufacturerId]],Blagovna!A:B,2,0)</f>
        <v>Delock</v>
      </c>
    </row>
    <row r="5090" spans="1:3" x14ac:dyDescent="0.25">
      <c r="A5090">
        <v>16571</v>
      </c>
      <c r="B5090">
        <v>476</v>
      </c>
      <c r="C5090" t="str">
        <f>VLOOKUP(Table_ExternalData_16[[#This Row],[ManufacturerId]],Blagovna!A:B,2,0)</f>
        <v>Synology</v>
      </c>
    </row>
    <row r="5091" spans="1:3" x14ac:dyDescent="0.25">
      <c r="A5091">
        <v>16572</v>
      </c>
      <c r="B5091">
        <v>758</v>
      </c>
      <c r="C5091" t="str">
        <f>VLOOKUP(Table_ExternalData_16[[#This Row],[ManufacturerId]],Blagovna!A:B,2,0)</f>
        <v>Ruijie-Reyee</v>
      </c>
    </row>
    <row r="5092" spans="1:3" x14ac:dyDescent="0.25">
      <c r="A5092">
        <v>16573</v>
      </c>
      <c r="B5092">
        <v>758</v>
      </c>
      <c r="C5092" t="str">
        <f>VLOOKUP(Table_ExternalData_16[[#This Row],[ManufacturerId]],Blagovna!A:B,2,0)</f>
        <v>Ruijie-Reyee</v>
      </c>
    </row>
    <row r="5093" spans="1:3" x14ac:dyDescent="0.25">
      <c r="A5093">
        <v>16574</v>
      </c>
      <c r="B5093">
        <v>712</v>
      </c>
      <c r="C5093" t="str">
        <f>VLOOKUP(Table_ExternalData_16[[#This Row],[ManufacturerId]],Blagovna!A:B,2,0)</f>
        <v>Tech-Trade</v>
      </c>
    </row>
    <row r="5094" spans="1:3" x14ac:dyDescent="0.25">
      <c r="A5094">
        <v>16575</v>
      </c>
      <c r="B5094">
        <v>712</v>
      </c>
      <c r="C5094" t="str">
        <f>VLOOKUP(Table_ExternalData_16[[#This Row],[ManufacturerId]],Blagovna!A:B,2,0)</f>
        <v>Tech-Trade</v>
      </c>
    </row>
    <row r="5095" spans="1:3" x14ac:dyDescent="0.25">
      <c r="A5095">
        <v>16576</v>
      </c>
      <c r="B5095">
        <v>408</v>
      </c>
      <c r="C5095" t="str">
        <f>VLOOKUP(Table_ExternalData_16[[#This Row],[ManufacturerId]],Blagovna!A:B,2,0)</f>
        <v>Aten</v>
      </c>
    </row>
    <row r="5096" spans="1:3" x14ac:dyDescent="0.25">
      <c r="A5096">
        <v>16577</v>
      </c>
      <c r="B5096">
        <v>408</v>
      </c>
      <c r="C5096" t="str">
        <f>VLOOKUP(Table_ExternalData_16[[#This Row],[ManufacturerId]],Blagovna!A:B,2,0)</f>
        <v>Aten</v>
      </c>
    </row>
    <row r="5097" spans="1:3" x14ac:dyDescent="0.25">
      <c r="A5097">
        <v>16578</v>
      </c>
      <c r="B5097">
        <v>409</v>
      </c>
      <c r="C5097" t="str">
        <f>VLOOKUP(Table_ExternalData_16[[#This Row],[ManufacturerId]],Blagovna!A:B,2,0)</f>
        <v>Bachmann</v>
      </c>
    </row>
    <row r="5098" spans="1:3" x14ac:dyDescent="0.25">
      <c r="A5098">
        <v>16579</v>
      </c>
      <c r="B5098">
        <v>409</v>
      </c>
      <c r="C5098" t="str">
        <f>VLOOKUP(Table_ExternalData_16[[#This Row],[ManufacturerId]],Blagovna!A:B,2,0)</f>
        <v>Bachmann</v>
      </c>
    </row>
    <row r="5099" spans="1:3" x14ac:dyDescent="0.25">
      <c r="A5099">
        <v>16580</v>
      </c>
      <c r="B5099">
        <v>409</v>
      </c>
      <c r="C5099" t="str">
        <f>VLOOKUP(Table_ExternalData_16[[#This Row],[ManufacturerId]],Blagovna!A:B,2,0)</f>
        <v>Bachmann</v>
      </c>
    </row>
    <row r="5100" spans="1:3" x14ac:dyDescent="0.25">
      <c r="A5100">
        <v>16581</v>
      </c>
      <c r="B5100">
        <v>409</v>
      </c>
      <c r="C5100" t="str">
        <f>VLOOKUP(Table_ExternalData_16[[#This Row],[ManufacturerId]],Blagovna!A:B,2,0)</f>
        <v>Bachmann</v>
      </c>
    </row>
    <row r="5101" spans="1:3" x14ac:dyDescent="0.25">
      <c r="A5101">
        <v>16582</v>
      </c>
      <c r="B5101">
        <v>409</v>
      </c>
      <c r="C5101" t="str">
        <f>VLOOKUP(Table_ExternalData_16[[#This Row],[ManufacturerId]],Blagovna!A:B,2,0)</f>
        <v>Bachmann</v>
      </c>
    </row>
    <row r="5102" spans="1:3" x14ac:dyDescent="0.25">
      <c r="A5102">
        <v>16583</v>
      </c>
      <c r="B5102">
        <v>409</v>
      </c>
      <c r="C5102" t="str">
        <f>VLOOKUP(Table_ExternalData_16[[#This Row],[ManufacturerId]],Blagovna!A:B,2,0)</f>
        <v>Bachmann</v>
      </c>
    </row>
    <row r="5103" spans="1:3" x14ac:dyDescent="0.25">
      <c r="A5103">
        <v>16584</v>
      </c>
      <c r="B5103">
        <v>409</v>
      </c>
      <c r="C5103" t="str">
        <f>VLOOKUP(Table_ExternalData_16[[#This Row],[ManufacturerId]],Blagovna!A:B,2,0)</f>
        <v>Bachmann</v>
      </c>
    </row>
    <row r="5104" spans="1:3" x14ac:dyDescent="0.25">
      <c r="A5104">
        <v>16585</v>
      </c>
      <c r="B5104">
        <v>409</v>
      </c>
      <c r="C5104" t="str">
        <f>VLOOKUP(Table_ExternalData_16[[#This Row],[ManufacturerId]],Blagovna!A:B,2,0)</f>
        <v>Bachmann</v>
      </c>
    </row>
    <row r="5105" spans="1:3" x14ac:dyDescent="0.25">
      <c r="A5105">
        <v>16586</v>
      </c>
      <c r="B5105">
        <v>446</v>
      </c>
      <c r="C5105" t="str">
        <f>VLOOKUP(Table_ExternalData_16[[#This Row],[ManufacturerId]],Blagovna!A:B,2,0)</f>
        <v>Leviton</v>
      </c>
    </row>
    <row r="5106" spans="1:3" x14ac:dyDescent="0.25">
      <c r="A5106">
        <v>16588</v>
      </c>
      <c r="B5106">
        <v>422</v>
      </c>
      <c r="C5106" t="str">
        <f>VLOOKUP(Table_ExternalData_16[[#This Row],[ManufacturerId]],Blagovna!A:B,2,0)</f>
        <v>Digitus</v>
      </c>
    </row>
    <row r="5107" spans="1:3" x14ac:dyDescent="0.25">
      <c r="A5107">
        <v>16589</v>
      </c>
      <c r="B5107">
        <v>476</v>
      </c>
      <c r="C5107" t="str">
        <f>VLOOKUP(Table_ExternalData_16[[#This Row],[ManufacturerId]],Blagovna!A:B,2,0)</f>
        <v>Synology</v>
      </c>
    </row>
    <row r="5108" spans="1:3" x14ac:dyDescent="0.25">
      <c r="A5108">
        <v>16590</v>
      </c>
      <c r="B5108">
        <v>425</v>
      </c>
      <c r="C5108" t="str">
        <f>VLOOKUP(Table_ExternalData_16[[#This Row],[ManufacturerId]],Blagovna!A:B,2,0)</f>
        <v>EFB</v>
      </c>
    </row>
    <row r="5109" spans="1:3" x14ac:dyDescent="0.25">
      <c r="A5109">
        <v>16592</v>
      </c>
      <c r="B5109">
        <v>421</v>
      </c>
      <c r="C5109" t="str">
        <f>VLOOKUP(Table_ExternalData_16[[#This Row],[ManufacturerId]],Blagovna!A:B,2,0)</f>
        <v>Delock</v>
      </c>
    </row>
    <row r="5110" spans="1:3" x14ac:dyDescent="0.25">
      <c r="A5110">
        <v>16593</v>
      </c>
      <c r="B5110">
        <v>421</v>
      </c>
      <c r="C5110" t="str">
        <f>VLOOKUP(Table_ExternalData_16[[#This Row],[ManufacturerId]],Blagovna!A:B,2,0)</f>
        <v>Delock</v>
      </c>
    </row>
    <row r="5111" spans="1:3" x14ac:dyDescent="0.25">
      <c r="A5111">
        <v>16594</v>
      </c>
      <c r="B5111">
        <v>421</v>
      </c>
      <c r="C5111" t="str">
        <f>VLOOKUP(Table_ExternalData_16[[#This Row],[ManufacturerId]],Blagovna!A:B,2,0)</f>
        <v>Delock</v>
      </c>
    </row>
    <row r="5112" spans="1:3" x14ac:dyDescent="0.25">
      <c r="A5112">
        <v>16595</v>
      </c>
      <c r="B5112">
        <v>725</v>
      </c>
      <c r="C5112" t="str">
        <f>VLOOKUP(Table_ExternalData_16[[#This Row],[ManufacturerId]],Blagovna!A:B,2,0)</f>
        <v>Baseus</v>
      </c>
    </row>
    <row r="5113" spans="1:3" x14ac:dyDescent="0.25">
      <c r="A5113">
        <v>16596</v>
      </c>
      <c r="B5113">
        <v>761</v>
      </c>
      <c r="C5113" t="str">
        <f>VLOOKUP(Table_ExternalData_16[[#This Row],[ManufacturerId]],Blagovna!A:B,2,0)</f>
        <v>Metron</v>
      </c>
    </row>
    <row r="5114" spans="1:3" x14ac:dyDescent="0.25">
      <c r="A5114">
        <v>16597</v>
      </c>
      <c r="B5114">
        <v>468</v>
      </c>
      <c r="C5114" t="str">
        <f>VLOOKUP(Table_ExternalData_16[[#This Row],[ManufacturerId]],Blagovna!A:B,2,0)</f>
        <v>SBOX</v>
      </c>
    </row>
    <row r="5115" spans="1:3" x14ac:dyDescent="0.25">
      <c r="A5115">
        <v>16598</v>
      </c>
      <c r="B5115">
        <v>455</v>
      </c>
      <c r="C5115" t="str">
        <f>VLOOKUP(Table_ExternalData_16[[#This Row],[ManufacturerId]],Blagovna!A:B,2,0)</f>
        <v>Mikrotik</v>
      </c>
    </row>
    <row r="5116" spans="1:3" x14ac:dyDescent="0.25">
      <c r="A5116">
        <v>16599</v>
      </c>
      <c r="B5116">
        <v>428</v>
      </c>
      <c r="C5116" t="str">
        <f>VLOOKUP(Table_ExternalData_16[[#This Row],[ManufacturerId]],Blagovna!A:B,2,0)</f>
        <v>Fantec</v>
      </c>
    </row>
    <row r="5117" spans="1:3" x14ac:dyDescent="0.25">
      <c r="A5117">
        <v>16600</v>
      </c>
      <c r="B5117">
        <v>428</v>
      </c>
      <c r="C5117" t="str">
        <f>VLOOKUP(Table_ExternalData_16[[#This Row],[ManufacturerId]],Blagovna!A:B,2,0)</f>
        <v>Fantec</v>
      </c>
    </row>
    <row r="5118" spans="1:3" x14ac:dyDescent="0.25">
      <c r="A5118">
        <v>16601</v>
      </c>
      <c r="B5118">
        <v>428</v>
      </c>
      <c r="C5118" t="str">
        <f>VLOOKUP(Table_ExternalData_16[[#This Row],[ManufacturerId]],Blagovna!A:B,2,0)</f>
        <v>Fantec</v>
      </c>
    </row>
    <row r="5119" spans="1:3" x14ac:dyDescent="0.25">
      <c r="A5119">
        <v>16602</v>
      </c>
      <c r="B5119">
        <v>428</v>
      </c>
      <c r="C5119" t="str">
        <f>VLOOKUP(Table_ExternalData_16[[#This Row],[ManufacturerId]],Blagovna!A:B,2,0)</f>
        <v>Fantec</v>
      </c>
    </row>
    <row r="5120" spans="1:3" x14ac:dyDescent="0.25">
      <c r="A5120">
        <v>16603</v>
      </c>
      <c r="B5120">
        <v>428</v>
      </c>
      <c r="C5120" t="str">
        <f>VLOOKUP(Table_ExternalData_16[[#This Row],[ManufacturerId]],Blagovna!A:B,2,0)</f>
        <v>Fantec</v>
      </c>
    </row>
    <row r="5121" spans="1:3" x14ac:dyDescent="0.25">
      <c r="A5121">
        <v>16604</v>
      </c>
      <c r="B5121">
        <v>428</v>
      </c>
      <c r="C5121" t="str">
        <f>VLOOKUP(Table_ExternalData_16[[#This Row],[ManufacturerId]],Blagovna!A:B,2,0)</f>
        <v>Fantec</v>
      </c>
    </row>
    <row r="5122" spans="1:3" x14ac:dyDescent="0.25">
      <c r="A5122">
        <v>16605</v>
      </c>
      <c r="B5122">
        <v>422</v>
      </c>
      <c r="C5122" t="str">
        <f>VLOOKUP(Table_ExternalData_16[[#This Row],[ManufacturerId]],Blagovna!A:B,2,0)</f>
        <v>Digitus</v>
      </c>
    </row>
    <row r="5123" spans="1:3" x14ac:dyDescent="0.25">
      <c r="A5123">
        <v>16606</v>
      </c>
      <c r="B5123">
        <v>455</v>
      </c>
      <c r="C5123" t="str">
        <f>VLOOKUP(Table_ExternalData_16[[#This Row],[ManufacturerId]],Blagovna!A:B,2,0)</f>
        <v>Mikrotik</v>
      </c>
    </row>
    <row r="5124" spans="1:3" x14ac:dyDescent="0.25">
      <c r="A5124">
        <v>16607</v>
      </c>
      <c r="B5124">
        <v>416</v>
      </c>
      <c r="C5124" t="str">
        <f>VLOOKUP(Table_ExternalData_16[[#This Row],[ManufacturerId]],Blagovna!A:B,2,0)</f>
        <v>Cherry</v>
      </c>
    </row>
    <row r="5125" spans="1:3" x14ac:dyDescent="0.25">
      <c r="A5125">
        <v>16608</v>
      </c>
      <c r="B5125">
        <v>411</v>
      </c>
      <c r="C5125" t="str">
        <f>VLOOKUP(Table_ExternalData_16[[#This Row],[ManufacturerId]],Blagovna!A:B,2,0)</f>
        <v>Brother</v>
      </c>
    </row>
    <row r="5126" spans="1:3" x14ac:dyDescent="0.25">
      <c r="A5126">
        <v>16609</v>
      </c>
      <c r="B5126">
        <v>725</v>
      </c>
      <c r="C5126" t="str">
        <f>VLOOKUP(Table_ExternalData_16[[#This Row],[ManufacturerId]],Blagovna!A:B,2,0)</f>
        <v>Baseus</v>
      </c>
    </row>
    <row r="5127" spans="1:3" x14ac:dyDescent="0.25">
      <c r="A5127">
        <v>16610</v>
      </c>
      <c r="B5127">
        <v>421</v>
      </c>
      <c r="C5127" t="str">
        <f>VLOOKUP(Table_ExternalData_16[[#This Row],[ManufacturerId]],Blagovna!A:B,2,0)</f>
        <v>Delock</v>
      </c>
    </row>
    <row r="5128" spans="1:3" x14ac:dyDescent="0.25">
      <c r="A5128">
        <v>16611</v>
      </c>
      <c r="B5128">
        <v>446</v>
      </c>
      <c r="C5128" t="str">
        <f>VLOOKUP(Table_ExternalData_16[[#This Row],[ManufacturerId]],Blagovna!A:B,2,0)</f>
        <v>Leviton</v>
      </c>
    </row>
    <row r="5129" spans="1:3" x14ac:dyDescent="0.25">
      <c r="A5129">
        <v>16612</v>
      </c>
      <c r="B5129">
        <v>449</v>
      </c>
      <c r="C5129" t="str">
        <f>VLOOKUP(Table_ExternalData_16[[#This Row],[ManufacturerId]],Blagovna!A:B,2,0)</f>
        <v>Logitech</v>
      </c>
    </row>
    <row r="5130" spans="1:3" x14ac:dyDescent="0.25">
      <c r="A5130">
        <v>16613</v>
      </c>
      <c r="B5130">
        <v>455</v>
      </c>
      <c r="C5130" t="str">
        <f>VLOOKUP(Table_ExternalData_16[[#This Row],[ManufacturerId]],Blagovna!A:B,2,0)</f>
        <v>Mikrotik</v>
      </c>
    </row>
    <row r="5131" spans="1:3" x14ac:dyDescent="0.25">
      <c r="A5131">
        <v>16614</v>
      </c>
      <c r="B5131">
        <v>455</v>
      </c>
      <c r="C5131" t="str">
        <f>VLOOKUP(Table_ExternalData_16[[#This Row],[ManufacturerId]],Blagovna!A:B,2,0)</f>
        <v>Mikrotik</v>
      </c>
    </row>
    <row r="5132" spans="1:3" x14ac:dyDescent="0.25">
      <c r="A5132">
        <v>16615</v>
      </c>
      <c r="B5132">
        <v>429</v>
      </c>
      <c r="C5132" t="str">
        <f>VLOOKUP(Table_ExternalData_16[[#This Row],[ManufacturerId]],Blagovna!A:B,2,0)</f>
        <v>Fiamm</v>
      </c>
    </row>
    <row r="5133" spans="1:3" x14ac:dyDescent="0.25">
      <c r="A5133">
        <v>16616</v>
      </c>
      <c r="B5133">
        <v>734</v>
      </c>
      <c r="C5133" t="str">
        <f>VLOOKUP(Table_ExternalData_16[[#This Row],[ManufacturerId]],Blagovna!A:B,2,0)</f>
        <v>Epos</v>
      </c>
    </row>
    <row r="5134" spans="1:3" x14ac:dyDescent="0.25">
      <c r="A5134">
        <v>16617</v>
      </c>
      <c r="B5134">
        <v>446</v>
      </c>
      <c r="C5134" t="str">
        <f>VLOOKUP(Table_ExternalData_16[[#This Row],[ManufacturerId]],Blagovna!A:B,2,0)</f>
        <v>Leviton</v>
      </c>
    </row>
    <row r="5135" spans="1:3" x14ac:dyDescent="0.25">
      <c r="A5135">
        <v>16618</v>
      </c>
      <c r="B5135">
        <v>446</v>
      </c>
      <c r="C5135" t="str">
        <f>VLOOKUP(Table_ExternalData_16[[#This Row],[ManufacturerId]],Blagovna!A:B,2,0)</f>
        <v>Leviton</v>
      </c>
    </row>
    <row r="5136" spans="1:3" x14ac:dyDescent="0.25">
      <c r="A5136">
        <v>16619</v>
      </c>
      <c r="B5136">
        <v>446</v>
      </c>
      <c r="C5136" t="str">
        <f>VLOOKUP(Table_ExternalData_16[[#This Row],[ManufacturerId]],Blagovna!A:B,2,0)</f>
        <v>Leviton</v>
      </c>
    </row>
    <row r="5137" spans="1:3" x14ac:dyDescent="0.25">
      <c r="A5137">
        <v>16620</v>
      </c>
      <c r="B5137">
        <v>446</v>
      </c>
      <c r="C5137" t="str">
        <f>VLOOKUP(Table_ExternalData_16[[#This Row],[ManufacturerId]],Blagovna!A:B,2,0)</f>
        <v>Leviton</v>
      </c>
    </row>
    <row r="5138" spans="1:3" x14ac:dyDescent="0.25">
      <c r="A5138">
        <v>16621</v>
      </c>
      <c r="B5138">
        <v>758</v>
      </c>
      <c r="C5138" t="str">
        <f>VLOOKUP(Table_ExternalData_16[[#This Row],[ManufacturerId]],Blagovna!A:B,2,0)</f>
        <v>Ruijie-Reyee</v>
      </c>
    </row>
    <row r="5139" spans="1:3" x14ac:dyDescent="0.25">
      <c r="A5139">
        <v>16622</v>
      </c>
      <c r="B5139">
        <v>758</v>
      </c>
      <c r="C5139" t="str">
        <f>VLOOKUP(Table_ExternalData_16[[#This Row],[ManufacturerId]],Blagovna!A:B,2,0)</f>
        <v>Ruijie-Reyee</v>
      </c>
    </row>
    <row r="5140" spans="1:3" x14ac:dyDescent="0.25">
      <c r="A5140">
        <v>16623</v>
      </c>
      <c r="B5140">
        <v>758</v>
      </c>
      <c r="C5140" t="str">
        <f>VLOOKUP(Table_ExternalData_16[[#This Row],[ManufacturerId]],Blagovna!A:B,2,0)</f>
        <v>Ruijie-Reyee</v>
      </c>
    </row>
    <row r="5141" spans="1:3" x14ac:dyDescent="0.25">
      <c r="A5141">
        <v>16624</v>
      </c>
      <c r="B5141">
        <v>421</v>
      </c>
      <c r="C5141" t="str">
        <f>VLOOKUP(Table_ExternalData_16[[#This Row],[ManufacturerId]],Blagovna!A:B,2,0)</f>
        <v>Delock</v>
      </c>
    </row>
    <row r="5142" spans="1:3" x14ac:dyDescent="0.25">
      <c r="A5142">
        <v>16625</v>
      </c>
      <c r="B5142">
        <v>739</v>
      </c>
      <c r="C5142" t="str">
        <f>VLOOKUP(Table_ExternalData_16[[#This Row],[ManufacturerId]],Blagovna!A:B,2,0)</f>
        <v>AOC</v>
      </c>
    </row>
    <row r="5143" spans="1:3" x14ac:dyDescent="0.25">
      <c r="A5143">
        <v>16626</v>
      </c>
      <c r="B5143">
        <v>455</v>
      </c>
      <c r="C5143" t="str">
        <f>VLOOKUP(Table_ExternalData_16[[#This Row],[ManufacturerId]],Blagovna!A:B,2,0)</f>
        <v>Mikrotik</v>
      </c>
    </row>
    <row r="5144" spans="1:3" x14ac:dyDescent="0.25">
      <c r="A5144">
        <v>16627</v>
      </c>
      <c r="B5144">
        <v>421</v>
      </c>
      <c r="C5144" t="str">
        <f>VLOOKUP(Table_ExternalData_16[[#This Row],[ManufacturerId]],Blagovna!A:B,2,0)</f>
        <v>Delock</v>
      </c>
    </row>
    <row r="5145" spans="1:3" x14ac:dyDescent="0.25">
      <c r="A5145">
        <v>16629</v>
      </c>
      <c r="B5145">
        <v>421</v>
      </c>
      <c r="C5145" t="str">
        <f>VLOOKUP(Table_ExternalData_16[[#This Row],[ManufacturerId]],Blagovna!A:B,2,0)</f>
        <v>Delock</v>
      </c>
    </row>
    <row r="5146" spans="1:3" x14ac:dyDescent="0.25">
      <c r="A5146">
        <v>16630</v>
      </c>
      <c r="B5146">
        <v>761</v>
      </c>
      <c r="C5146" t="str">
        <f>VLOOKUP(Table_ExternalData_16[[#This Row],[ManufacturerId]],Blagovna!A:B,2,0)</f>
        <v>Metron</v>
      </c>
    </row>
    <row r="5147" spans="1:3" x14ac:dyDescent="0.25">
      <c r="A5147">
        <v>16631</v>
      </c>
      <c r="B5147">
        <v>761</v>
      </c>
      <c r="C5147" t="str">
        <f>VLOOKUP(Table_ExternalData_16[[#This Row],[ManufacturerId]],Blagovna!A:B,2,0)</f>
        <v>Metron</v>
      </c>
    </row>
    <row r="5148" spans="1:3" x14ac:dyDescent="0.25">
      <c r="A5148">
        <v>16632</v>
      </c>
      <c r="B5148">
        <v>761</v>
      </c>
      <c r="C5148" t="str">
        <f>VLOOKUP(Table_ExternalData_16[[#This Row],[ManufacturerId]],Blagovna!A:B,2,0)</f>
        <v>Metron</v>
      </c>
    </row>
    <row r="5149" spans="1:3" x14ac:dyDescent="0.25">
      <c r="A5149">
        <v>16633</v>
      </c>
      <c r="B5149">
        <v>761</v>
      </c>
      <c r="C5149" t="str">
        <f>VLOOKUP(Table_ExternalData_16[[#This Row],[ManufacturerId]],Blagovna!A:B,2,0)</f>
        <v>Metron</v>
      </c>
    </row>
    <row r="5150" spans="1:3" x14ac:dyDescent="0.25">
      <c r="A5150">
        <v>16634</v>
      </c>
      <c r="B5150">
        <v>761</v>
      </c>
      <c r="C5150" t="str">
        <f>VLOOKUP(Table_ExternalData_16[[#This Row],[ManufacturerId]],Blagovna!A:B,2,0)</f>
        <v>Metron</v>
      </c>
    </row>
    <row r="5151" spans="1:3" x14ac:dyDescent="0.25">
      <c r="A5151">
        <v>16635</v>
      </c>
      <c r="B5151">
        <v>761</v>
      </c>
      <c r="C5151" t="str">
        <f>VLOOKUP(Table_ExternalData_16[[#This Row],[ManufacturerId]],Blagovna!A:B,2,0)</f>
        <v>Metron</v>
      </c>
    </row>
    <row r="5152" spans="1:3" x14ac:dyDescent="0.25">
      <c r="A5152">
        <v>16636</v>
      </c>
      <c r="B5152">
        <v>761</v>
      </c>
      <c r="C5152" t="str">
        <f>VLOOKUP(Table_ExternalData_16[[#This Row],[ManufacturerId]],Blagovna!A:B,2,0)</f>
        <v>Metron</v>
      </c>
    </row>
    <row r="5153" spans="1:3" x14ac:dyDescent="0.25">
      <c r="A5153">
        <v>16638</v>
      </c>
      <c r="B5153">
        <v>421</v>
      </c>
      <c r="C5153" t="str">
        <f>VLOOKUP(Table_ExternalData_16[[#This Row],[ManufacturerId]],Blagovna!A:B,2,0)</f>
        <v>Delock</v>
      </c>
    </row>
    <row r="5154" spans="1:3" x14ac:dyDescent="0.25">
      <c r="A5154">
        <v>16639</v>
      </c>
      <c r="B5154">
        <v>421</v>
      </c>
      <c r="C5154" t="str">
        <f>VLOOKUP(Table_ExternalData_16[[#This Row],[ManufacturerId]],Blagovna!A:B,2,0)</f>
        <v>Delock</v>
      </c>
    </row>
    <row r="5155" spans="1:3" x14ac:dyDescent="0.25">
      <c r="A5155">
        <v>16641</v>
      </c>
      <c r="B5155">
        <v>468</v>
      </c>
      <c r="C5155" t="str">
        <f>VLOOKUP(Table_ExternalData_16[[#This Row],[ManufacturerId]],Blagovna!A:B,2,0)</f>
        <v>SBOX</v>
      </c>
    </row>
    <row r="5156" spans="1:3" x14ac:dyDescent="0.25">
      <c r="A5156">
        <v>16642</v>
      </c>
      <c r="B5156">
        <v>468</v>
      </c>
      <c r="C5156" t="str">
        <f>VLOOKUP(Table_ExternalData_16[[#This Row],[ManufacturerId]],Blagovna!A:B,2,0)</f>
        <v>SBOX</v>
      </c>
    </row>
    <row r="5157" spans="1:3" x14ac:dyDescent="0.25">
      <c r="A5157">
        <v>16643</v>
      </c>
      <c r="B5157">
        <v>468</v>
      </c>
      <c r="C5157" t="str">
        <f>VLOOKUP(Table_ExternalData_16[[#This Row],[ManufacturerId]],Blagovna!A:B,2,0)</f>
        <v>SBOX</v>
      </c>
    </row>
    <row r="5158" spans="1:3" x14ac:dyDescent="0.25">
      <c r="A5158">
        <v>16644</v>
      </c>
      <c r="B5158">
        <v>468</v>
      </c>
      <c r="C5158" t="str">
        <f>VLOOKUP(Table_ExternalData_16[[#This Row],[ManufacturerId]],Blagovna!A:B,2,0)</f>
        <v>SBOX</v>
      </c>
    </row>
    <row r="5159" spans="1:3" x14ac:dyDescent="0.25">
      <c r="A5159">
        <v>16645</v>
      </c>
      <c r="B5159">
        <v>468</v>
      </c>
      <c r="C5159" t="str">
        <f>VLOOKUP(Table_ExternalData_16[[#This Row],[ManufacturerId]],Blagovna!A:B,2,0)</f>
        <v>SBOX</v>
      </c>
    </row>
    <row r="5160" spans="1:3" x14ac:dyDescent="0.25">
      <c r="A5160">
        <v>16646</v>
      </c>
      <c r="B5160">
        <v>468</v>
      </c>
      <c r="C5160" t="str">
        <f>VLOOKUP(Table_ExternalData_16[[#This Row],[ManufacturerId]],Blagovna!A:B,2,0)</f>
        <v>SBOX</v>
      </c>
    </row>
    <row r="5161" spans="1:3" x14ac:dyDescent="0.25">
      <c r="A5161">
        <v>16647</v>
      </c>
      <c r="B5161">
        <v>421</v>
      </c>
      <c r="C5161" t="str">
        <f>VLOOKUP(Table_ExternalData_16[[#This Row],[ManufacturerId]],Blagovna!A:B,2,0)</f>
        <v>Delock</v>
      </c>
    </row>
    <row r="5162" spans="1:3" x14ac:dyDescent="0.25">
      <c r="A5162">
        <v>16648</v>
      </c>
      <c r="B5162">
        <v>488</v>
      </c>
      <c r="C5162" t="str">
        <f>VLOOKUP(Table_ExternalData_16[[#This Row],[ManufacturerId]],Blagovna!A:B,2,0)</f>
        <v>White Shark</v>
      </c>
    </row>
    <row r="5163" spans="1:3" x14ac:dyDescent="0.25">
      <c r="A5163">
        <v>16649</v>
      </c>
      <c r="B5163">
        <v>488</v>
      </c>
      <c r="C5163" t="str">
        <f>VLOOKUP(Table_ExternalData_16[[#This Row],[ManufacturerId]],Blagovna!A:B,2,0)</f>
        <v>White Shark</v>
      </c>
    </row>
    <row r="5164" spans="1:3" x14ac:dyDescent="0.25">
      <c r="A5164">
        <v>16650</v>
      </c>
      <c r="B5164">
        <v>488</v>
      </c>
      <c r="C5164" t="str">
        <f>VLOOKUP(Table_ExternalData_16[[#This Row],[ManufacturerId]],Blagovna!A:B,2,0)</f>
        <v>White Shark</v>
      </c>
    </row>
    <row r="5165" spans="1:3" x14ac:dyDescent="0.25">
      <c r="A5165">
        <v>16651</v>
      </c>
      <c r="B5165">
        <v>488</v>
      </c>
      <c r="C5165" t="str">
        <f>VLOOKUP(Table_ExternalData_16[[#This Row],[ManufacturerId]],Blagovna!A:B,2,0)</f>
        <v>White Shark</v>
      </c>
    </row>
    <row r="5166" spans="1:3" x14ac:dyDescent="0.25">
      <c r="A5166">
        <v>16652</v>
      </c>
      <c r="B5166">
        <v>488</v>
      </c>
      <c r="C5166" t="str">
        <f>VLOOKUP(Table_ExternalData_16[[#This Row],[ManufacturerId]],Blagovna!A:B,2,0)</f>
        <v>White Shark</v>
      </c>
    </row>
    <row r="5167" spans="1:3" x14ac:dyDescent="0.25">
      <c r="A5167">
        <v>16653</v>
      </c>
      <c r="B5167">
        <v>488</v>
      </c>
      <c r="C5167" t="str">
        <f>VLOOKUP(Table_ExternalData_16[[#This Row],[ManufacturerId]],Blagovna!A:B,2,0)</f>
        <v>White Shark</v>
      </c>
    </row>
    <row r="5168" spans="1:3" x14ac:dyDescent="0.25">
      <c r="A5168">
        <v>16654</v>
      </c>
      <c r="B5168">
        <v>488</v>
      </c>
      <c r="C5168" t="str">
        <f>VLOOKUP(Table_ExternalData_16[[#This Row],[ManufacturerId]],Blagovna!A:B,2,0)</f>
        <v>White Shark</v>
      </c>
    </row>
    <row r="5169" spans="1:3" x14ac:dyDescent="0.25">
      <c r="A5169">
        <v>16655</v>
      </c>
      <c r="B5169">
        <v>488</v>
      </c>
      <c r="C5169" t="str">
        <f>VLOOKUP(Table_ExternalData_16[[#This Row],[ManufacturerId]],Blagovna!A:B,2,0)</f>
        <v>White Shark</v>
      </c>
    </row>
    <row r="5170" spans="1:3" x14ac:dyDescent="0.25">
      <c r="A5170">
        <v>16657</v>
      </c>
      <c r="B5170">
        <v>488</v>
      </c>
      <c r="C5170" t="str">
        <f>VLOOKUP(Table_ExternalData_16[[#This Row],[ManufacturerId]],Blagovna!A:B,2,0)</f>
        <v>White Shark</v>
      </c>
    </row>
    <row r="5171" spans="1:3" x14ac:dyDescent="0.25">
      <c r="A5171">
        <v>16658</v>
      </c>
      <c r="B5171">
        <v>487</v>
      </c>
      <c r="C5171" t="str">
        <f>VLOOKUP(Table_ExternalData_16[[#This Row],[ManufacturerId]],Blagovna!A:B,2,0)</f>
        <v>WD</v>
      </c>
    </row>
    <row r="5172" spans="1:3" x14ac:dyDescent="0.25">
      <c r="A5172">
        <v>16659</v>
      </c>
      <c r="B5172">
        <v>449</v>
      </c>
      <c r="C5172" t="str">
        <f>VLOOKUP(Table_ExternalData_16[[#This Row],[ManufacturerId]],Blagovna!A:B,2,0)</f>
        <v>Logitech</v>
      </c>
    </row>
    <row r="5173" spans="1:3" x14ac:dyDescent="0.25">
      <c r="A5173">
        <v>16660</v>
      </c>
      <c r="B5173">
        <v>761</v>
      </c>
      <c r="C5173" t="str">
        <f>VLOOKUP(Table_ExternalData_16[[#This Row],[ManufacturerId]],Blagovna!A:B,2,0)</f>
        <v>Metron</v>
      </c>
    </row>
    <row r="5174" spans="1:3" x14ac:dyDescent="0.25">
      <c r="A5174">
        <v>16661</v>
      </c>
      <c r="B5174">
        <v>421</v>
      </c>
      <c r="C5174" t="str">
        <f>VLOOKUP(Table_ExternalData_16[[#This Row],[ManufacturerId]],Blagovna!A:B,2,0)</f>
        <v>Delock</v>
      </c>
    </row>
    <row r="5175" spans="1:3" x14ac:dyDescent="0.25">
      <c r="A5175">
        <v>16662</v>
      </c>
      <c r="B5175">
        <v>421</v>
      </c>
      <c r="C5175" t="str">
        <f>VLOOKUP(Table_ExternalData_16[[#This Row],[ManufacturerId]],Blagovna!A:B,2,0)</f>
        <v>Delock</v>
      </c>
    </row>
    <row r="5176" spans="1:3" x14ac:dyDescent="0.25">
      <c r="A5176">
        <v>16663</v>
      </c>
      <c r="B5176">
        <v>758</v>
      </c>
      <c r="C5176" t="str">
        <f>VLOOKUP(Table_ExternalData_16[[#This Row],[ManufacturerId]],Blagovna!A:B,2,0)</f>
        <v>Ruijie-Reyee</v>
      </c>
    </row>
    <row r="5177" spans="1:3" x14ac:dyDescent="0.25">
      <c r="A5177">
        <v>16664</v>
      </c>
      <c r="B5177">
        <v>735</v>
      </c>
      <c r="C5177" t="str">
        <f>VLOOKUP(Table_ExternalData_16[[#This Row],[ManufacturerId]],Blagovna!A:B,2,0)</f>
        <v>EZVIZ</v>
      </c>
    </row>
    <row r="5178" spans="1:3" x14ac:dyDescent="0.25">
      <c r="A5178">
        <v>16665</v>
      </c>
      <c r="B5178">
        <v>725</v>
      </c>
      <c r="C5178" t="str">
        <f>VLOOKUP(Table_ExternalData_16[[#This Row],[ManufacturerId]],Blagovna!A:B,2,0)</f>
        <v>Baseus</v>
      </c>
    </row>
    <row r="5179" spans="1:3" x14ac:dyDescent="0.25">
      <c r="A5179">
        <v>16666</v>
      </c>
      <c r="B5179">
        <v>421</v>
      </c>
      <c r="C5179" t="str">
        <f>VLOOKUP(Table_ExternalData_16[[#This Row],[ManufacturerId]],Blagovna!A:B,2,0)</f>
        <v>Delock</v>
      </c>
    </row>
    <row r="5180" spans="1:3" x14ac:dyDescent="0.25">
      <c r="A5180">
        <v>16667</v>
      </c>
      <c r="B5180">
        <v>422</v>
      </c>
      <c r="C5180" t="str">
        <f>VLOOKUP(Table_ExternalData_16[[#This Row],[ManufacturerId]],Blagovna!A:B,2,0)</f>
        <v>Digitus</v>
      </c>
    </row>
    <row r="5181" spans="1:3" x14ac:dyDescent="0.25">
      <c r="A5181">
        <v>16668</v>
      </c>
      <c r="B5181">
        <v>712</v>
      </c>
      <c r="C5181" t="str">
        <f>VLOOKUP(Table_ExternalData_16[[#This Row],[ManufacturerId]],Blagovna!A:B,2,0)</f>
        <v>Tech-Trade</v>
      </c>
    </row>
    <row r="5182" spans="1:3" x14ac:dyDescent="0.25">
      <c r="A5182">
        <v>16669</v>
      </c>
      <c r="B5182">
        <v>712</v>
      </c>
      <c r="C5182" t="str">
        <f>VLOOKUP(Table_ExternalData_16[[#This Row],[ManufacturerId]],Blagovna!A:B,2,0)</f>
        <v>Tech-Trade</v>
      </c>
    </row>
    <row r="5183" spans="1:3" x14ac:dyDescent="0.25">
      <c r="A5183">
        <v>16670</v>
      </c>
      <c r="B5183">
        <v>725</v>
      </c>
      <c r="C5183" t="str">
        <f>VLOOKUP(Table_ExternalData_16[[#This Row],[ManufacturerId]],Blagovna!A:B,2,0)</f>
        <v>Baseus</v>
      </c>
    </row>
    <row r="5184" spans="1:3" x14ac:dyDescent="0.25">
      <c r="A5184">
        <v>16671</v>
      </c>
      <c r="B5184">
        <v>759</v>
      </c>
      <c r="C5184" t="str">
        <f>VLOOKUP(Table_ExternalData_16[[#This Row],[ManufacturerId]],Blagovna!A:B,2,0)</f>
        <v>Superfire</v>
      </c>
    </row>
    <row r="5185" spans="1:3" x14ac:dyDescent="0.25">
      <c r="A5185">
        <v>16672</v>
      </c>
      <c r="B5185">
        <v>710</v>
      </c>
      <c r="C5185" t="str">
        <f>VLOOKUP(Table_ExternalData_16[[#This Row],[ManufacturerId]],Blagovna!A:B,2,0)</f>
        <v>Value</v>
      </c>
    </row>
    <row r="5186" spans="1:3" x14ac:dyDescent="0.25">
      <c r="A5186">
        <v>16673</v>
      </c>
      <c r="B5186">
        <v>455</v>
      </c>
      <c r="C5186" t="str">
        <f>VLOOKUP(Table_ExternalData_16[[#This Row],[ManufacturerId]],Blagovna!A:B,2,0)</f>
        <v>Mikrotik</v>
      </c>
    </row>
    <row r="5187" spans="1:3" x14ac:dyDescent="0.25">
      <c r="A5187">
        <v>16674</v>
      </c>
      <c r="B5187">
        <v>407</v>
      </c>
      <c r="C5187" t="str">
        <f>VLOOKUP(Table_ExternalData_16[[#This Row],[ManufacturerId]],Blagovna!A:B,2,0)</f>
        <v>Asus</v>
      </c>
    </row>
    <row r="5188" spans="1:3" x14ac:dyDescent="0.25">
      <c r="A5188">
        <v>16675</v>
      </c>
      <c r="B5188">
        <v>407</v>
      </c>
      <c r="C5188" t="str">
        <f>VLOOKUP(Table_ExternalData_16[[#This Row],[ManufacturerId]],Blagovna!A:B,2,0)</f>
        <v>Asus</v>
      </c>
    </row>
    <row r="5189" spans="1:3" x14ac:dyDescent="0.25">
      <c r="A5189">
        <v>16676</v>
      </c>
      <c r="B5189">
        <v>444</v>
      </c>
      <c r="C5189" t="str">
        <f>VLOOKUP(Table_ExternalData_16[[#This Row],[ManufacturerId]],Blagovna!A:B,2,0)</f>
        <v>Lenovo</v>
      </c>
    </row>
    <row r="5190" spans="1:3" x14ac:dyDescent="0.25">
      <c r="A5190">
        <v>16677</v>
      </c>
      <c r="B5190">
        <v>421</v>
      </c>
      <c r="C5190" t="str">
        <f>VLOOKUP(Table_ExternalData_16[[#This Row],[ManufacturerId]],Blagovna!A:B,2,0)</f>
        <v>Delock</v>
      </c>
    </row>
    <row r="5191" spans="1:3" x14ac:dyDescent="0.25">
      <c r="A5191">
        <v>16678</v>
      </c>
      <c r="B5191">
        <v>468</v>
      </c>
      <c r="C5191" t="str">
        <f>VLOOKUP(Table_ExternalData_16[[#This Row],[ManufacturerId]],Blagovna!A:B,2,0)</f>
        <v>SBOX</v>
      </c>
    </row>
    <row r="5192" spans="1:3" x14ac:dyDescent="0.25">
      <c r="A5192">
        <v>16679</v>
      </c>
      <c r="B5192">
        <v>468</v>
      </c>
      <c r="C5192" t="str">
        <f>VLOOKUP(Table_ExternalData_16[[#This Row],[ManufacturerId]],Blagovna!A:B,2,0)</f>
        <v>SBOX</v>
      </c>
    </row>
    <row r="5193" spans="1:3" x14ac:dyDescent="0.25">
      <c r="A5193">
        <v>16680</v>
      </c>
      <c r="B5193">
        <v>468</v>
      </c>
      <c r="C5193" t="str">
        <f>VLOOKUP(Table_ExternalData_16[[#This Row],[ManufacturerId]],Blagovna!A:B,2,0)</f>
        <v>SBOX</v>
      </c>
    </row>
    <row r="5194" spans="1:3" x14ac:dyDescent="0.25">
      <c r="A5194">
        <v>16681</v>
      </c>
      <c r="B5194">
        <v>468</v>
      </c>
      <c r="C5194" t="str">
        <f>VLOOKUP(Table_ExternalData_16[[#This Row],[ManufacturerId]],Blagovna!A:B,2,0)</f>
        <v>SBOX</v>
      </c>
    </row>
    <row r="5195" spans="1:3" x14ac:dyDescent="0.25">
      <c r="A5195">
        <v>16682</v>
      </c>
      <c r="B5195">
        <v>468</v>
      </c>
      <c r="C5195" t="str">
        <f>VLOOKUP(Table_ExternalData_16[[#This Row],[ManufacturerId]],Blagovna!A:B,2,0)</f>
        <v>SBOX</v>
      </c>
    </row>
    <row r="5196" spans="1:3" x14ac:dyDescent="0.25">
      <c r="A5196">
        <v>16683</v>
      </c>
      <c r="B5196">
        <v>449</v>
      </c>
      <c r="C5196" t="str">
        <f>VLOOKUP(Table_ExternalData_16[[#This Row],[ManufacturerId]],Blagovna!A:B,2,0)</f>
        <v>Logitech</v>
      </c>
    </row>
    <row r="5197" spans="1:3" x14ac:dyDescent="0.25">
      <c r="A5197">
        <v>16684</v>
      </c>
      <c r="B5197">
        <v>422</v>
      </c>
      <c r="C5197" t="str">
        <f>VLOOKUP(Table_ExternalData_16[[#This Row],[ManufacturerId]],Blagovna!A:B,2,0)</f>
        <v>Digitus</v>
      </c>
    </row>
    <row r="5198" spans="1:3" x14ac:dyDescent="0.25">
      <c r="A5198">
        <v>16685</v>
      </c>
      <c r="B5198">
        <v>455</v>
      </c>
      <c r="C5198" t="str">
        <f>VLOOKUP(Table_ExternalData_16[[#This Row],[ManufacturerId]],Blagovna!A:B,2,0)</f>
        <v>Mikrotik</v>
      </c>
    </row>
    <row r="5199" spans="1:3" x14ac:dyDescent="0.25">
      <c r="A5199">
        <v>16686</v>
      </c>
      <c r="B5199">
        <v>758</v>
      </c>
      <c r="C5199" t="str">
        <f>VLOOKUP(Table_ExternalData_16[[#This Row],[ManufacturerId]],Blagovna!A:B,2,0)</f>
        <v>Ruijie-Reyee</v>
      </c>
    </row>
    <row r="5200" spans="1:3" x14ac:dyDescent="0.25">
      <c r="A5200">
        <v>16687</v>
      </c>
      <c r="B5200">
        <v>712</v>
      </c>
      <c r="C5200" t="str">
        <f>VLOOKUP(Table_ExternalData_16[[#This Row],[ManufacturerId]],Blagovna!A:B,2,0)</f>
        <v>Tech-Trade</v>
      </c>
    </row>
    <row r="5201" spans="1:3" x14ac:dyDescent="0.25">
      <c r="A5201">
        <v>16688</v>
      </c>
      <c r="B5201">
        <v>762</v>
      </c>
      <c r="C5201" t="str">
        <f>VLOOKUP(Table_ExternalData_16[[#This Row],[ManufacturerId]],Blagovna!A:B,2,0)</f>
        <v>Deko</v>
      </c>
    </row>
    <row r="5202" spans="1:3" x14ac:dyDescent="0.25">
      <c r="A5202">
        <v>16689</v>
      </c>
      <c r="B5202">
        <v>467</v>
      </c>
      <c r="C5202" t="str">
        <f>VLOOKUP(Table_ExternalData_16[[#This Row],[ManufacturerId]],Blagovna!A:B,2,0)</f>
        <v>Samsung</v>
      </c>
    </row>
    <row r="5203" spans="1:3" x14ac:dyDescent="0.25">
      <c r="A5203">
        <v>16690</v>
      </c>
      <c r="B5203">
        <v>758</v>
      </c>
      <c r="C5203" t="str">
        <f>VLOOKUP(Table_ExternalData_16[[#This Row],[ManufacturerId]],Blagovna!A:B,2,0)</f>
        <v>Ruijie-Reyee</v>
      </c>
    </row>
    <row r="5204" spans="1:3" x14ac:dyDescent="0.25">
      <c r="A5204">
        <v>16691</v>
      </c>
      <c r="B5204">
        <v>758</v>
      </c>
      <c r="C5204" t="str">
        <f>VLOOKUP(Table_ExternalData_16[[#This Row],[ManufacturerId]],Blagovna!A:B,2,0)</f>
        <v>Ruijie-Reyee</v>
      </c>
    </row>
    <row r="5205" spans="1:3" x14ac:dyDescent="0.25">
      <c r="A5205">
        <v>16692</v>
      </c>
      <c r="B5205">
        <v>758</v>
      </c>
      <c r="C5205" t="str">
        <f>VLOOKUP(Table_ExternalData_16[[#This Row],[ManufacturerId]],Blagovna!A:B,2,0)</f>
        <v>Ruijie-Reyee</v>
      </c>
    </row>
    <row r="5206" spans="1:3" x14ac:dyDescent="0.25">
      <c r="A5206">
        <v>16693</v>
      </c>
      <c r="B5206">
        <v>488</v>
      </c>
      <c r="C5206" t="str">
        <f>VLOOKUP(Table_ExternalData_16[[#This Row],[ManufacturerId]],Blagovna!A:B,2,0)</f>
        <v>White Shark</v>
      </c>
    </row>
    <row r="5207" spans="1:3" x14ac:dyDescent="0.25">
      <c r="A5207">
        <v>16694</v>
      </c>
      <c r="B5207">
        <v>488</v>
      </c>
      <c r="C5207" t="str">
        <f>VLOOKUP(Table_ExternalData_16[[#This Row],[ManufacturerId]],Blagovna!A:B,2,0)</f>
        <v>White Shark</v>
      </c>
    </row>
    <row r="5208" spans="1:3" x14ac:dyDescent="0.25">
      <c r="A5208">
        <v>16695</v>
      </c>
      <c r="B5208">
        <v>488</v>
      </c>
      <c r="C5208" t="str">
        <f>VLOOKUP(Table_ExternalData_16[[#This Row],[ManufacturerId]],Blagovna!A:B,2,0)</f>
        <v>White Shark</v>
      </c>
    </row>
    <row r="5209" spans="1:3" x14ac:dyDescent="0.25">
      <c r="A5209">
        <v>16696</v>
      </c>
      <c r="B5209">
        <v>421</v>
      </c>
      <c r="C5209" t="str">
        <f>VLOOKUP(Table_ExternalData_16[[#This Row],[ManufacturerId]],Blagovna!A:B,2,0)</f>
        <v>Delock</v>
      </c>
    </row>
    <row r="5210" spans="1:3" x14ac:dyDescent="0.25">
      <c r="A5210">
        <v>16697</v>
      </c>
      <c r="B5210">
        <v>422</v>
      </c>
      <c r="C5210" t="str">
        <f>VLOOKUP(Table_ExternalData_16[[#This Row],[ManufacturerId]],Blagovna!A:B,2,0)</f>
        <v>Digitus</v>
      </c>
    </row>
    <row r="5211" spans="1:3" x14ac:dyDescent="0.25">
      <c r="A5211">
        <v>16698</v>
      </c>
      <c r="B5211">
        <v>422</v>
      </c>
      <c r="C5211" t="str">
        <f>VLOOKUP(Table_ExternalData_16[[#This Row],[ManufacturerId]],Blagovna!A:B,2,0)</f>
        <v>Digitus</v>
      </c>
    </row>
    <row r="5212" spans="1:3" x14ac:dyDescent="0.25">
      <c r="A5212">
        <v>16699</v>
      </c>
      <c r="B5212">
        <v>422</v>
      </c>
      <c r="C5212" t="str">
        <f>VLOOKUP(Table_ExternalData_16[[#This Row],[ManufacturerId]],Blagovna!A:B,2,0)</f>
        <v>Digitus</v>
      </c>
    </row>
    <row r="5213" spans="1:3" x14ac:dyDescent="0.25">
      <c r="A5213">
        <v>16700</v>
      </c>
      <c r="B5213">
        <v>422</v>
      </c>
      <c r="C5213" t="str">
        <f>VLOOKUP(Table_ExternalData_16[[#This Row],[ManufacturerId]],Blagovna!A:B,2,0)</f>
        <v>Digitus</v>
      </c>
    </row>
    <row r="5214" spans="1:3" x14ac:dyDescent="0.25">
      <c r="A5214">
        <v>16701</v>
      </c>
      <c r="B5214">
        <v>422</v>
      </c>
      <c r="C5214" t="str">
        <f>VLOOKUP(Table_ExternalData_16[[#This Row],[ManufacturerId]],Blagovna!A:B,2,0)</f>
        <v>Digitus</v>
      </c>
    </row>
    <row r="5215" spans="1:3" x14ac:dyDescent="0.25">
      <c r="A5215">
        <v>16702</v>
      </c>
      <c r="B5215">
        <v>488</v>
      </c>
      <c r="C5215" t="str">
        <f>VLOOKUP(Table_ExternalData_16[[#This Row],[ManufacturerId]],Blagovna!A:B,2,0)</f>
        <v>White Shark</v>
      </c>
    </row>
    <row r="5216" spans="1:3" x14ac:dyDescent="0.25">
      <c r="A5216">
        <v>16703</v>
      </c>
      <c r="B5216">
        <v>422</v>
      </c>
      <c r="C5216" t="str">
        <f>VLOOKUP(Table_ExternalData_16[[#This Row],[ManufacturerId]],Blagovna!A:B,2,0)</f>
        <v>Digitus</v>
      </c>
    </row>
    <row r="5217" spans="1:3" x14ac:dyDescent="0.25">
      <c r="A5217">
        <v>16704</v>
      </c>
      <c r="B5217">
        <v>757</v>
      </c>
      <c r="C5217" t="str">
        <f>VLOOKUP(Table_ExternalData_16[[#This Row],[ManufacturerId]],Blagovna!A:B,2,0)</f>
        <v>Joyroom</v>
      </c>
    </row>
    <row r="5218" spans="1:3" x14ac:dyDescent="0.25">
      <c r="A5218">
        <v>16705</v>
      </c>
      <c r="B5218">
        <v>757</v>
      </c>
      <c r="C5218" t="str">
        <f>VLOOKUP(Table_ExternalData_16[[#This Row],[ManufacturerId]],Blagovna!A:B,2,0)</f>
        <v>Joyroom</v>
      </c>
    </row>
    <row r="5219" spans="1:3" x14ac:dyDescent="0.25">
      <c r="A5219">
        <v>16706</v>
      </c>
      <c r="B5219">
        <v>757</v>
      </c>
      <c r="C5219" t="str">
        <f>VLOOKUP(Table_ExternalData_16[[#This Row],[ManufacturerId]],Blagovna!A:B,2,0)</f>
        <v>Joyroom</v>
      </c>
    </row>
    <row r="5220" spans="1:3" x14ac:dyDescent="0.25">
      <c r="A5220">
        <v>16707</v>
      </c>
      <c r="B5220">
        <v>487</v>
      </c>
      <c r="C5220" t="str">
        <f>VLOOKUP(Table_ExternalData_16[[#This Row],[ManufacturerId]],Blagovna!A:B,2,0)</f>
        <v>WD</v>
      </c>
    </row>
    <row r="5221" spans="1:3" x14ac:dyDescent="0.25">
      <c r="A5221">
        <v>16708</v>
      </c>
      <c r="B5221">
        <v>422</v>
      </c>
      <c r="C5221" t="str">
        <f>VLOOKUP(Table_ExternalData_16[[#This Row],[ManufacturerId]],Blagovna!A:B,2,0)</f>
        <v>Digitus</v>
      </c>
    </row>
    <row r="5222" spans="1:3" x14ac:dyDescent="0.25">
      <c r="A5222">
        <v>16709</v>
      </c>
      <c r="B5222">
        <v>422</v>
      </c>
      <c r="C5222" t="str">
        <f>VLOOKUP(Table_ExternalData_16[[#This Row],[ManufacturerId]],Blagovna!A:B,2,0)</f>
        <v>Digitus</v>
      </c>
    </row>
    <row r="5223" spans="1:3" x14ac:dyDescent="0.25">
      <c r="A5223">
        <v>16710</v>
      </c>
      <c r="B5223">
        <v>449</v>
      </c>
      <c r="C5223" t="str">
        <f>VLOOKUP(Table_ExternalData_16[[#This Row],[ManufacturerId]],Blagovna!A:B,2,0)</f>
        <v>Logitech</v>
      </c>
    </row>
    <row r="5224" spans="1:3" x14ac:dyDescent="0.25">
      <c r="A5224">
        <v>16711</v>
      </c>
      <c r="B5224">
        <v>478</v>
      </c>
      <c r="C5224" t="str">
        <f>VLOOKUP(Table_ExternalData_16[[#This Row],[ManufacturerId]],Blagovna!A:B,2,0)</f>
        <v>Tenda</v>
      </c>
    </row>
    <row r="5225" spans="1:3" x14ac:dyDescent="0.25">
      <c r="A5225">
        <v>16712</v>
      </c>
      <c r="B5225">
        <v>478</v>
      </c>
      <c r="C5225" t="str">
        <f>VLOOKUP(Table_ExternalData_16[[#This Row],[ManufacturerId]],Blagovna!A:B,2,0)</f>
        <v>Tenda</v>
      </c>
    </row>
    <row r="5226" spans="1:3" x14ac:dyDescent="0.25">
      <c r="A5226">
        <v>16713</v>
      </c>
      <c r="B5226">
        <v>488</v>
      </c>
      <c r="C5226" t="str">
        <f>VLOOKUP(Table_ExternalData_16[[#This Row],[ManufacturerId]],Blagovna!A:B,2,0)</f>
        <v>White Shark</v>
      </c>
    </row>
    <row r="5227" spans="1:3" x14ac:dyDescent="0.25">
      <c r="A5227">
        <v>16714</v>
      </c>
      <c r="B5227">
        <v>478</v>
      </c>
      <c r="C5227" t="str">
        <f>VLOOKUP(Table_ExternalData_16[[#This Row],[ManufacturerId]],Blagovna!A:B,2,0)</f>
        <v>Tenda</v>
      </c>
    </row>
    <row r="5228" spans="1:3" x14ac:dyDescent="0.25">
      <c r="A5228">
        <v>16715</v>
      </c>
      <c r="B5228">
        <v>420</v>
      </c>
      <c r="C5228" t="str">
        <f>VLOOKUP(Table_ExternalData_16[[#This Row],[ManufacturerId]],Blagovna!A:B,2,0)</f>
        <v>Dell</v>
      </c>
    </row>
    <row r="5229" spans="1:3" x14ac:dyDescent="0.25">
      <c r="A5229">
        <v>16716</v>
      </c>
      <c r="B5229">
        <v>425</v>
      </c>
      <c r="C5229" t="str">
        <f>VLOOKUP(Table_ExternalData_16[[#This Row],[ManufacturerId]],Blagovna!A:B,2,0)</f>
        <v>EFB</v>
      </c>
    </row>
    <row r="5230" spans="1:3" x14ac:dyDescent="0.25">
      <c r="A5230">
        <v>16717</v>
      </c>
      <c r="B5230">
        <v>735</v>
      </c>
      <c r="C5230" t="str">
        <f>VLOOKUP(Table_ExternalData_16[[#This Row],[ManufacturerId]],Blagovna!A:B,2,0)</f>
        <v>EZVIZ</v>
      </c>
    </row>
    <row r="5231" spans="1:3" x14ac:dyDescent="0.25">
      <c r="A5231">
        <v>16718</v>
      </c>
      <c r="B5231">
        <v>488</v>
      </c>
      <c r="C5231" t="str">
        <f>VLOOKUP(Table_ExternalData_16[[#This Row],[ManufacturerId]],Blagovna!A:B,2,0)</f>
        <v>White Shark</v>
      </c>
    </row>
    <row r="5232" spans="1:3" x14ac:dyDescent="0.25">
      <c r="A5232">
        <v>16719</v>
      </c>
      <c r="B5232">
        <v>488</v>
      </c>
      <c r="C5232" t="str">
        <f>VLOOKUP(Table_ExternalData_16[[#This Row],[ManufacturerId]],Blagovna!A:B,2,0)</f>
        <v>White Shark</v>
      </c>
    </row>
    <row r="5233" spans="1:3" x14ac:dyDescent="0.25">
      <c r="A5233">
        <v>16720</v>
      </c>
      <c r="B5233">
        <v>488</v>
      </c>
      <c r="C5233" t="str">
        <f>VLOOKUP(Table_ExternalData_16[[#This Row],[ManufacturerId]],Blagovna!A:B,2,0)</f>
        <v>White Shark</v>
      </c>
    </row>
    <row r="5234" spans="1:3" x14ac:dyDescent="0.25">
      <c r="A5234">
        <v>16721</v>
      </c>
      <c r="B5234">
        <v>488</v>
      </c>
      <c r="C5234" t="str">
        <f>VLOOKUP(Table_ExternalData_16[[#This Row],[ManufacturerId]],Blagovna!A:B,2,0)</f>
        <v>White Shark</v>
      </c>
    </row>
    <row r="5235" spans="1:3" x14ac:dyDescent="0.25">
      <c r="A5235">
        <v>16722</v>
      </c>
      <c r="B5235">
        <v>488</v>
      </c>
      <c r="C5235" t="str">
        <f>VLOOKUP(Table_ExternalData_16[[#This Row],[ManufacturerId]],Blagovna!A:B,2,0)</f>
        <v>White Shark</v>
      </c>
    </row>
    <row r="5236" spans="1:3" x14ac:dyDescent="0.25">
      <c r="A5236">
        <v>16723</v>
      </c>
      <c r="B5236">
        <v>488</v>
      </c>
      <c r="C5236" t="str">
        <f>VLOOKUP(Table_ExternalData_16[[#This Row],[ManufacturerId]],Blagovna!A:B,2,0)</f>
        <v>White Shark</v>
      </c>
    </row>
    <row r="5237" spans="1:3" x14ac:dyDescent="0.25">
      <c r="A5237">
        <v>16724</v>
      </c>
      <c r="B5237">
        <v>488</v>
      </c>
      <c r="C5237" t="str">
        <f>VLOOKUP(Table_ExternalData_16[[#This Row],[ManufacturerId]],Blagovna!A:B,2,0)</f>
        <v>White Shark</v>
      </c>
    </row>
    <row r="5238" spans="1:3" x14ac:dyDescent="0.25">
      <c r="A5238">
        <v>16725</v>
      </c>
      <c r="B5238">
        <v>488</v>
      </c>
      <c r="C5238" t="str">
        <f>VLOOKUP(Table_ExternalData_16[[#This Row],[ManufacturerId]],Blagovna!A:B,2,0)</f>
        <v>White Shark</v>
      </c>
    </row>
    <row r="5239" spans="1:3" x14ac:dyDescent="0.25">
      <c r="A5239">
        <v>16726</v>
      </c>
      <c r="B5239">
        <v>488</v>
      </c>
      <c r="C5239" t="str">
        <f>VLOOKUP(Table_ExternalData_16[[#This Row],[ManufacturerId]],Blagovna!A:B,2,0)</f>
        <v>White Shark</v>
      </c>
    </row>
    <row r="5240" spans="1:3" x14ac:dyDescent="0.25">
      <c r="A5240">
        <v>16727</v>
      </c>
      <c r="B5240">
        <v>488</v>
      </c>
      <c r="C5240" t="str">
        <f>VLOOKUP(Table_ExternalData_16[[#This Row],[ManufacturerId]],Blagovna!A:B,2,0)</f>
        <v>White Shark</v>
      </c>
    </row>
    <row r="5241" spans="1:3" x14ac:dyDescent="0.25">
      <c r="A5241">
        <v>16728</v>
      </c>
      <c r="B5241">
        <v>467</v>
      </c>
      <c r="C5241" t="str">
        <f>VLOOKUP(Table_ExternalData_16[[#This Row],[ManufacturerId]],Blagovna!A:B,2,0)</f>
        <v>Samsung</v>
      </c>
    </row>
    <row r="5242" spans="1:3" x14ac:dyDescent="0.25">
      <c r="A5242">
        <v>16729</v>
      </c>
      <c r="B5242">
        <v>467</v>
      </c>
      <c r="C5242" t="str">
        <f>VLOOKUP(Table_ExternalData_16[[#This Row],[ManufacturerId]],Blagovna!A:B,2,0)</f>
        <v>Samsung</v>
      </c>
    </row>
    <row r="5243" spans="1:3" x14ac:dyDescent="0.25">
      <c r="A5243">
        <v>16730</v>
      </c>
      <c r="B5243">
        <v>478</v>
      </c>
      <c r="C5243" t="str">
        <f>VLOOKUP(Table_ExternalData_16[[#This Row],[ManufacturerId]],Blagovna!A:B,2,0)</f>
        <v>Tenda</v>
      </c>
    </row>
    <row r="5244" spans="1:3" x14ac:dyDescent="0.25">
      <c r="A5244">
        <v>16731</v>
      </c>
      <c r="B5244">
        <v>758</v>
      </c>
      <c r="C5244" t="str">
        <f>VLOOKUP(Table_ExternalData_16[[#This Row],[ManufacturerId]],Blagovna!A:B,2,0)</f>
        <v>Ruijie-Reyee</v>
      </c>
    </row>
    <row r="5245" spans="1:3" x14ac:dyDescent="0.25">
      <c r="A5245">
        <v>16732</v>
      </c>
      <c r="B5245">
        <v>758</v>
      </c>
      <c r="C5245" t="str">
        <f>VLOOKUP(Table_ExternalData_16[[#This Row],[ManufacturerId]],Blagovna!A:B,2,0)</f>
        <v>Ruijie-Reyee</v>
      </c>
    </row>
    <row r="5246" spans="1:3" x14ac:dyDescent="0.25">
      <c r="A5246">
        <v>16733</v>
      </c>
      <c r="B5246">
        <v>758</v>
      </c>
      <c r="C5246" t="str">
        <f>VLOOKUP(Table_ExternalData_16[[#This Row],[ManufacturerId]],Blagovna!A:B,2,0)</f>
        <v>Ruijie-Reyee</v>
      </c>
    </row>
    <row r="5247" spans="1:3" x14ac:dyDescent="0.25">
      <c r="A5247">
        <v>16734</v>
      </c>
      <c r="B5247">
        <v>758</v>
      </c>
      <c r="C5247" t="str">
        <f>VLOOKUP(Table_ExternalData_16[[#This Row],[ManufacturerId]],Blagovna!A:B,2,0)</f>
        <v>Ruijie-Reyee</v>
      </c>
    </row>
    <row r="5248" spans="1:3" x14ac:dyDescent="0.25">
      <c r="A5248">
        <v>16735</v>
      </c>
      <c r="B5248">
        <v>758</v>
      </c>
      <c r="C5248" t="str">
        <f>VLOOKUP(Table_ExternalData_16[[#This Row],[ManufacturerId]],Blagovna!A:B,2,0)</f>
        <v>Ruijie-Reyee</v>
      </c>
    </row>
    <row r="5249" spans="1:3" x14ac:dyDescent="0.25">
      <c r="A5249">
        <v>16736</v>
      </c>
      <c r="B5249">
        <v>758</v>
      </c>
      <c r="C5249" t="str">
        <f>VLOOKUP(Table_ExternalData_16[[#This Row],[ManufacturerId]],Blagovna!A:B,2,0)</f>
        <v>Ruijie-Reyee</v>
      </c>
    </row>
    <row r="5250" spans="1:3" x14ac:dyDescent="0.25">
      <c r="A5250">
        <v>16737</v>
      </c>
      <c r="B5250">
        <v>758</v>
      </c>
      <c r="C5250" t="str">
        <f>VLOOKUP(Table_ExternalData_16[[#This Row],[ManufacturerId]],Blagovna!A:B,2,0)</f>
        <v>Ruijie-Reyee</v>
      </c>
    </row>
    <row r="5251" spans="1:3" x14ac:dyDescent="0.25">
      <c r="A5251">
        <v>16738</v>
      </c>
      <c r="B5251">
        <v>468</v>
      </c>
      <c r="C5251" t="str">
        <f>VLOOKUP(Table_ExternalData_16[[#This Row],[ManufacturerId]],Blagovna!A:B,2,0)</f>
        <v>SBOX</v>
      </c>
    </row>
    <row r="5252" spans="1:3" x14ac:dyDescent="0.25">
      <c r="A5252">
        <v>16739</v>
      </c>
      <c r="B5252">
        <v>421</v>
      </c>
      <c r="C5252" t="str">
        <f>VLOOKUP(Table_ExternalData_16[[#This Row],[ManufacturerId]],Blagovna!A:B,2,0)</f>
        <v>Delock</v>
      </c>
    </row>
    <row r="5253" spans="1:3" x14ac:dyDescent="0.25">
      <c r="A5253">
        <v>16740</v>
      </c>
      <c r="B5253">
        <v>425</v>
      </c>
      <c r="C5253" t="str">
        <f>VLOOKUP(Table_ExternalData_16[[#This Row],[ManufacturerId]],Blagovna!A:B,2,0)</f>
        <v>EFB</v>
      </c>
    </row>
    <row r="5254" spans="1:3" x14ac:dyDescent="0.25">
      <c r="A5254">
        <v>16741</v>
      </c>
      <c r="B5254">
        <v>425</v>
      </c>
      <c r="C5254" t="str">
        <f>VLOOKUP(Table_ExternalData_16[[#This Row],[ManufacturerId]],Blagovna!A:B,2,0)</f>
        <v>EFB</v>
      </c>
    </row>
    <row r="5255" spans="1:3" x14ac:dyDescent="0.25">
      <c r="A5255">
        <v>16742</v>
      </c>
      <c r="B5255">
        <v>421</v>
      </c>
      <c r="C5255" t="str">
        <f>VLOOKUP(Table_ExternalData_16[[#This Row],[ManufacturerId]],Blagovna!A:B,2,0)</f>
        <v>Delock</v>
      </c>
    </row>
    <row r="5256" spans="1:3" x14ac:dyDescent="0.25">
      <c r="A5256">
        <v>16743</v>
      </c>
      <c r="B5256">
        <v>421</v>
      </c>
      <c r="C5256" t="str">
        <f>VLOOKUP(Table_ExternalData_16[[#This Row],[ManufacturerId]],Blagovna!A:B,2,0)</f>
        <v>Delock</v>
      </c>
    </row>
    <row r="5257" spans="1:3" x14ac:dyDescent="0.25">
      <c r="A5257">
        <v>16744</v>
      </c>
      <c r="B5257">
        <v>484</v>
      </c>
      <c r="C5257" t="str">
        <f>VLOOKUP(Table_ExternalData_16[[#This Row],[ManufacturerId]],Blagovna!A:B,2,0)</f>
        <v>Triton</v>
      </c>
    </row>
    <row r="5258" spans="1:3" x14ac:dyDescent="0.25">
      <c r="A5258">
        <v>16745</v>
      </c>
      <c r="B5258">
        <v>484</v>
      </c>
      <c r="C5258" t="str">
        <f>VLOOKUP(Table_ExternalData_16[[#This Row],[ManufacturerId]],Blagovna!A:B,2,0)</f>
        <v>Triton</v>
      </c>
    </row>
    <row r="5259" spans="1:3" x14ac:dyDescent="0.25">
      <c r="A5259">
        <v>16746</v>
      </c>
      <c r="B5259">
        <v>484</v>
      </c>
      <c r="C5259" t="str">
        <f>VLOOKUP(Table_ExternalData_16[[#This Row],[ManufacturerId]],Blagovna!A:B,2,0)</f>
        <v>Triton</v>
      </c>
    </row>
    <row r="5260" spans="1:3" x14ac:dyDescent="0.25">
      <c r="A5260">
        <v>16747</v>
      </c>
      <c r="B5260">
        <v>422</v>
      </c>
      <c r="C5260" t="str">
        <f>VLOOKUP(Table_ExternalData_16[[#This Row],[ManufacturerId]],Blagovna!A:B,2,0)</f>
        <v>Digitus</v>
      </c>
    </row>
    <row r="5261" spans="1:3" x14ac:dyDescent="0.25">
      <c r="A5261">
        <v>16748</v>
      </c>
      <c r="B5261">
        <v>422</v>
      </c>
      <c r="C5261" t="str">
        <f>VLOOKUP(Table_ExternalData_16[[#This Row],[ManufacturerId]],Blagovna!A:B,2,0)</f>
        <v>Digitus</v>
      </c>
    </row>
    <row r="5262" spans="1:3" x14ac:dyDescent="0.25">
      <c r="A5262">
        <v>16749</v>
      </c>
      <c r="B5262">
        <v>485</v>
      </c>
      <c r="C5262" t="str">
        <f>VLOOKUP(Table_ExternalData_16[[#This Row],[ManufacturerId]],Blagovna!A:B,2,0)</f>
        <v>UBIQUITI</v>
      </c>
    </row>
    <row r="5263" spans="1:3" x14ac:dyDescent="0.25">
      <c r="A5263">
        <v>16750</v>
      </c>
      <c r="B5263">
        <v>725</v>
      </c>
      <c r="C5263" t="str">
        <f>VLOOKUP(Table_ExternalData_16[[#This Row],[ManufacturerId]],Blagovna!A:B,2,0)</f>
        <v>Baseus</v>
      </c>
    </row>
    <row r="5264" spans="1:3" x14ac:dyDescent="0.25">
      <c r="A5264">
        <v>16751</v>
      </c>
      <c r="B5264">
        <v>725</v>
      </c>
      <c r="C5264" t="str">
        <f>VLOOKUP(Table_ExternalData_16[[#This Row],[ManufacturerId]],Blagovna!A:B,2,0)</f>
        <v>Baseus</v>
      </c>
    </row>
    <row r="5265" spans="1:3" x14ac:dyDescent="0.25">
      <c r="A5265">
        <v>16752</v>
      </c>
      <c r="B5265">
        <v>725</v>
      </c>
      <c r="C5265" t="str">
        <f>VLOOKUP(Table_ExternalData_16[[#This Row],[ManufacturerId]],Blagovna!A:B,2,0)</f>
        <v>Baseus</v>
      </c>
    </row>
    <row r="5266" spans="1:3" x14ac:dyDescent="0.25">
      <c r="A5266">
        <v>16753</v>
      </c>
      <c r="B5266">
        <v>725</v>
      </c>
      <c r="C5266" t="str">
        <f>VLOOKUP(Table_ExternalData_16[[#This Row],[ManufacturerId]],Blagovna!A:B,2,0)</f>
        <v>Baseus</v>
      </c>
    </row>
    <row r="5267" spans="1:3" x14ac:dyDescent="0.25">
      <c r="A5267">
        <v>16754</v>
      </c>
      <c r="B5267">
        <v>725</v>
      </c>
      <c r="C5267" t="str">
        <f>VLOOKUP(Table_ExternalData_16[[#This Row],[ManufacturerId]],Blagovna!A:B,2,0)</f>
        <v>Baseus</v>
      </c>
    </row>
    <row r="5268" spans="1:3" x14ac:dyDescent="0.25">
      <c r="A5268">
        <v>16755</v>
      </c>
      <c r="B5268">
        <v>725</v>
      </c>
      <c r="C5268" t="str">
        <f>VLOOKUP(Table_ExternalData_16[[#This Row],[ManufacturerId]],Blagovna!A:B,2,0)</f>
        <v>Baseus</v>
      </c>
    </row>
    <row r="5269" spans="1:3" x14ac:dyDescent="0.25">
      <c r="A5269">
        <v>16756</v>
      </c>
      <c r="B5269">
        <v>725</v>
      </c>
      <c r="C5269" t="str">
        <f>VLOOKUP(Table_ExternalData_16[[#This Row],[ManufacturerId]],Blagovna!A:B,2,0)</f>
        <v>Baseus</v>
      </c>
    </row>
    <row r="5270" spans="1:3" x14ac:dyDescent="0.25">
      <c r="A5270">
        <v>16757</v>
      </c>
      <c r="B5270">
        <v>439</v>
      </c>
      <c r="C5270" t="str">
        <f>VLOOKUP(Table_ExternalData_16[[#This Row],[ManufacturerId]],Blagovna!A:B,2,0)</f>
        <v>HP</v>
      </c>
    </row>
    <row r="5271" spans="1:3" x14ac:dyDescent="0.25">
      <c r="A5271">
        <v>16758</v>
      </c>
      <c r="B5271">
        <v>455</v>
      </c>
      <c r="C5271" t="str">
        <f>VLOOKUP(Table_ExternalData_16[[#This Row],[ManufacturerId]],Blagovna!A:B,2,0)</f>
        <v>Mikrotik</v>
      </c>
    </row>
    <row r="5272" spans="1:3" x14ac:dyDescent="0.25">
      <c r="A5272">
        <v>16759</v>
      </c>
      <c r="B5272">
        <v>421</v>
      </c>
      <c r="C5272" t="str">
        <f>VLOOKUP(Table_ExternalData_16[[#This Row],[ManufacturerId]],Blagovna!A:B,2,0)</f>
        <v>Delock</v>
      </c>
    </row>
    <row r="5273" spans="1:3" x14ac:dyDescent="0.25">
      <c r="A5273">
        <v>16760</v>
      </c>
      <c r="B5273">
        <v>485</v>
      </c>
      <c r="C5273" t="str">
        <f>VLOOKUP(Table_ExternalData_16[[#This Row],[ManufacturerId]],Blagovna!A:B,2,0)</f>
        <v>UBIQUITI</v>
      </c>
    </row>
    <row r="5274" spans="1:3" x14ac:dyDescent="0.25">
      <c r="A5274">
        <v>16761</v>
      </c>
      <c r="B5274">
        <v>484</v>
      </c>
      <c r="C5274" t="str">
        <f>VLOOKUP(Table_ExternalData_16[[#This Row],[ManufacturerId]],Blagovna!A:B,2,0)</f>
        <v>Triton</v>
      </c>
    </row>
    <row r="5275" spans="1:3" x14ac:dyDescent="0.25">
      <c r="A5275">
        <v>16762</v>
      </c>
      <c r="B5275">
        <v>488</v>
      </c>
      <c r="C5275" t="str">
        <f>VLOOKUP(Table_ExternalData_16[[#This Row],[ManufacturerId]],Blagovna!A:B,2,0)</f>
        <v>White Shark</v>
      </c>
    </row>
    <row r="5276" spans="1:3" x14ac:dyDescent="0.25">
      <c r="A5276">
        <v>16763</v>
      </c>
      <c r="B5276">
        <v>488</v>
      </c>
      <c r="C5276" t="str">
        <f>VLOOKUP(Table_ExternalData_16[[#This Row],[ManufacturerId]],Blagovna!A:B,2,0)</f>
        <v>White Shark</v>
      </c>
    </row>
    <row r="5277" spans="1:3" x14ac:dyDescent="0.25">
      <c r="A5277">
        <v>16764</v>
      </c>
      <c r="B5277">
        <v>468</v>
      </c>
      <c r="C5277" t="str">
        <f>VLOOKUP(Table_ExternalData_16[[#This Row],[ManufacturerId]],Blagovna!A:B,2,0)</f>
        <v>SBOX</v>
      </c>
    </row>
    <row r="5278" spans="1:3" x14ac:dyDescent="0.25">
      <c r="A5278">
        <v>13321</v>
      </c>
      <c r="B5278">
        <v>488</v>
      </c>
      <c r="C5278" t="str">
        <f>VLOOKUP(Table_ExternalData_16[[#This Row],[ManufacturerId]],Blagovna!A:B,2,0)</f>
        <v>White Shark</v>
      </c>
    </row>
    <row r="5279" spans="1:3" x14ac:dyDescent="0.25">
      <c r="A5279">
        <v>15352</v>
      </c>
      <c r="B5279">
        <v>488</v>
      </c>
      <c r="C5279" t="str">
        <f>VLOOKUP(Table_ExternalData_16[[#This Row],[ManufacturerId]],Blagovna!A:B,2,0)</f>
        <v>White Shark</v>
      </c>
    </row>
    <row r="5280" spans="1:3" x14ac:dyDescent="0.25">
      <c r="A5280">
        <v>16765</v>
      </c>
      <c r="B5280">
        <v>421</v>
      </c>
      <c r="C5280" t="str">
        <f>VLOOKUP(Table_ExternalData_16[[#This Row],[ManufacturerId]],Blagovna!A:B,2,0)</f>
        <v>Delock</v>
      </c>
    </row>
    <row r="5281" spans="1:3" x14ac:dyDescent="0.25">
      <c r="A5281">
        <v>16766</v>
      </c>
      <c r="B5281">
        <v>485</v>
      </c>
      <c r="C5281" t="str">
        <f>VLOOKUP(Table_ExternalData_16[[#This Row],[ManufacturerId]],Blagovna!A:B,2,0)</f>
        <v>UBIQUITI</v>
      </c>
    </row>
    <row r="5282" spans="1:3" x14ac:dyDescent="0.25">
      <c r="A5282">
        <v>16767</v>
      </c>
      <c r="B5282">
        <v>728</v>
      </c>
      <c r="C5282" t="str">
        <f>VLOOKUP(Table_ExternalData_16[[#This Row],[ManufacturerId]],Blagovna!A:B,2,0)</f>
        <v>Teltonika</v>
      </c>
    </row>
    <row r="5283" spans="1:3" x14ac:dyDescent="0.25">
      <c r="A5283">
        <v>16768</v>
      </c>
      <c r="B5283">
        <v>420</v>
      </c>
      <c r="C5283" t="str">
        <f>VLOOKUP(Table_ExternalData_16[[#This Row],[ManufacturerId]],Blagovna!A:B,2,0)</f>
        <v>Dell</v>
      </c>
    </row>
    <row r="5284" spans="1:3" x14ac:dyDescent="0.25">
      <c r="A5284">
        <v>16769</v>
      </c>
      <c r="B5284">
        <v>420</v>
      </c>
      <c r="C5284" t="str">
        <f>VLOOKUP(Table_ExternalData_16[[#This Row],[ManufacturerId]],Blagovna!A:B,2,0)</f>
        <v>Dell</v>
      </c>
    </row>
    <row r="5285" spans="1:3" x14ac:dyDescent="0.25">
      <c r="A5285">
        <v>16770</v>
      </c>
      <c r="B5285">
        <v>478</v>
      </c>
      <c r="C5285" t="str">
        <f>VLOOKUP(Table_ExternalData_16[[#This Row],[ManufacturerId]],Blagovna!A:B,2,0)</f>
        <v>Tenda</v>
      </c>
    </row>
    <row r="5286" spans="1:3" x14ac:dyDescent="0.25">
      <c r="A5286">
        <v>16772</v>
      </c>
      <c r="B5286">
        <v>759</v>
      </c>
      <c r="C5286" t="str">
        <f>VLOOKUP(Table_ExternalData_16[[#This Row],[ManufacturerId]],Blagovna!A:B,2,0)</f>
        <v>Superfire</v>
      </c>
    </row>
    <row r="5287" spans="1:3" x14ac:dyDescent="0.25">
      <c r="A5287">
        <v>16773</v>
      </c>
      <c r="B5287">
        <v>763</v>
      </c>
      <c r="C5287" t="str">
        <f>VLOOKUP(Table_ExternalData_16[[#This Row],[ManufacturerId]],Blagovna!A:B,2,0)</f>
        <v>Deli</v>
      </c>
    </row>
    <row r="5288" spans="1:3" x14ac:dyDescent="0.25">
      <c r="A5288">
        <v>16774</v>
      </c>
      <c r="B5288">
        <v>422</v>
      </c>
      <c r="C5288" t="str">
        <f>VLOOKUP(Table_ExternalData_16[[#This Row],[ManufacturerId]],Blagovna!A:B,2,0)</f>
        <v>Digitus</v>
      </c>
    </row>
    <row r="5289" spans="1:3" x14ac:dyDescent="0.25">
      <c r="A5289">
        <v>16775</v>
      </c>
      <c r="B5289">
        <v>485</v>
      </c>
      <c r="C5289" t="str">
        <f>VLOOKUP(Table_ExternalData_16[[#This Row],[ManufacturerId]],Blagovna!A:B,2,0)</f>
        <v>UBIQUITI</v>
      </c>
    </row>
    <row r="5290" spans="1:3" x14ac:dyDescent="0.25">
      <c r="A5290">
        <v>16776</v>
      </c>
      <c r="B5290">
        <v>757</v>
      </c>
      <c r="C5290" t="str">
        <f>VLOOKUP(Table_ExternalData_16[[#This Row],[ManufacturerId]],Blagovna!A:B,2,0)</f>
        <v>Joyroom</v>
      </c>
    </row>
    <row r="5291" spans="1:3" x14ac:dyDescent="0.25">
      <c r="A5291">
        <v>16777</v>
      </c>
      <c r="B5291">
        <v>741</v>
      </c>
      <c r="C5291" t="str">
        <f>VLOOKUP(Table_ExternalData_16[[#This Row],[ManufacturerId]],Blagovna!A:B,2,0)</f>
        <v>Ugreen</v>
      </c>
    </row>
    <row r="5292" spans="1:3" x14ac:dyDescent="0.25">
      <c r="A5292">
        <v>16778</v>
      </c>
      <c r="B5292">
        <v>484</v>
      </c>
      <c r="C5292" t="str">
        <f>VLOOKUP(Table_ExternalData_16[[#This Row],[ManufacturerId]],Blagovna!A:B,2,0)</f>
        <v>Triton</v>
      </c>
    </row>
    <row r="5293" spans="1:3" x14ac:dyDescent="0.25">
      <c r="A5293">
        <v>16779</v>
      </c>
      <c r="B5293">
        <v>422</v>
      </c>
      <c r="C5293" t="str">
        <f>VLOOKUP(Table_ExternalData_16[[#This Row],[ManufacturerId]],Blagovna!A:B,2,0)</f>
        <v>Digitus</v>
      </c>
    </row>
    <row r="5294" spans="1:3" x14ac:dyDescent="0.25">
      <c r="A5294">
        <v>16780</v>
      </c>
      <c r="B5294">
        <v>484</v>
      </c>
      <c r="C5294" t="str">
        <f>VLOOKUP(Table_ExternalData_16[[#This Row],[ManufacturerId]],Blagovna!A:B,2,0)</f>
        <v>Triton</v>
      </c>
    </row>
    <row r="5295" spans="1:3" x14ac:dyDescent="0.25">
      <c r="A5295">
        <v>16781</v>
      </c>
      <c r="B5295">
        <v>437</v>
      </c>
      <c r="C5295" t="str">
        <f>VLOOKUP(Table_ExternalData_16[[#This Row],[ManufacturerId]],Blagovna!A:B,2,0)</f>
        <v>HiLook</v>
      </c>
    </row>
    <row r="5296" spans="1:3" x14ac:dyDescent="0.25">
      <c r="A5296">
        <v>16782</v>
      </c>
      <c r="B5296">
        <v>485</v>
      </c>
      <c r="C5296" t="str">
        <f>VLOOKUP(Table_ExternalData_16[[#This Row],[ManufacturerId]],Blagovna!A:B,2,0)</f>
        <v>UBIQUITI</v>
      </c>
    </row>
    <row r="5297" spans="1:3" x14ac:dyDescent="0.25">
      <c r="A5297">
        <v>16783</v>
      </c>
      <c r="B5297">
        <v>757</v>
      </c>
      <c r="C5297" t="str">
        <f>VLOOKUP(Table_ExternalData_16[[#This Row],[ManufacturerId]],Blagovna!A:B,2,0)</f>
        <v>Joyroom</v>
      </c>
    </row>
    <row r="5298" spans="1:3" x14ac:dyDescent="0.25">
      <c r="A5298">
        <v>16784</v>
      </c>
      <c r="B5298">
        <v>725</v>
      </c>
      <c r="C5298" t="str">
        <f>VLOOKUP(Table_ExternalData_16[[#This Row],[ManufacturerId]],Blagovna!A:B,2,0)</f>
        <v>Baseus</v>
      </c>
    </row>
    <row r="5299" spans="1:3" x14ac:dyDescent="0.25">
      <c r="A5299">
        <v>16785</v>
      </c>
      <c r="B5299">
        <v>725</v>
      </c>
      <c r="C5299" t="str">
        <f>VLOOKUP(Table_ExternalData_16[[#This Row],[ManufacturerId]],Blagovna!A:B,2,0)</f>
        <v>Baseus</v>
      </c>
    </row>
    <row r="5300" spans="1:3" x14ac:dyDescent="0.25">
      <c r="A5300">
        <v>16786</v>
      </c>
      <c r="B5300">
        <v>725</v>
      </c>
      <c r="C5300" t="str">
        <f>VLOOKUP(Table_ExternalData_16[[#This Row],[ManufacturerId]],Blagovna!A:B,2,0)</f>
        <v>Baseus</v>
      </c>
    </row>
    <row r="5301" spans="1:3" x14ac:dyDescent="0.25">
      <c r="A5301">
        <v>16787</v>
      </c>
      <c r="B5301">
        <v>468</v>
      </c>
      <c r="C5301" t="str">
        <f>VLOOKUP(Table_ExternalData_16[[#This Row],[ManufacturerId]],Blagovna!A:B,2,0)</f>
        <v>SBOX</v>
      </c>
    </row>
    <row r="5302" spans="1:3" x14ac:dyDescent="0.25">
      <c r="A5302">
        <v>16788</v>
      </c>
      <c r="B5302">
        <v>468</v>
      </c>
      <c r="C5302" t="str">
        <f>VLOOKUP(Table_ExternalData_16[[#This Row],[ManufacturerId]],Blagovna!A:B,2,0)</f>
        <v>SBOX</v>
      </c>
    </row>
    <row r="5303" spans="1:3" x14ac:dyDescent="0.25">
      <c r="A5303">
        <v>16789</v>
      </c>
      <c r="B5303">
        <v>468</v>
      </c>
      <c r="C5303" t="str">
        <f>VLOOKUP(Table_ExternalData_16[[#This Row],[ManufacturerId]],Blagovna!A:B,2,0)</f>
        <v>SBOX</v>
      </c>
    </row>
    <row r="5304" spans="1:3" x14ac:dyDescent="0.25">
      <c r="A5304">
        <v>16790</v>
      </c>
      <c r="B5304">
        <v>488</v>
      </c>
      <c r="C5304" t="str">
        <f>VLOOKUP(Table_ExternalData_16[[#This Row],[ManufacturerId]],Blagovna!A:B,2,0)</f>
        <v>White Shark</v>
      </c>
    </row>
    <row r="5305" spans="1:3" x14ac:dyDescent="0.25">
      <c r="A5305">
        <v>16791</v>
      </c>
      <c r="B5305">
        <v>488</v>
      </c>
      <c r="C5305" t="str">
        <f>VLOOKUP(Table_ExternalData_16[[#This Row],[ManufacturerId]],Blagovna!A:B,2,0)</f>
        <v>White Shark</v>
      </c>
    </row>
    <row r="5306" spans="1:3" x14ac:dyDescent="0.25">
      <c r="A5306">
        <v>16792</v>
      </c>
      <c r="B5306">
        <v>446</v>
      </c>
      <c r="C5306" t="str">
        <f>VLOOKUP(Table_ExternalData_16[[#This Row],[ManufacturerId]],Blagovna!A:B,2,0)</f>
        <v>Leviton</v>
      </c>
    </row>
    <row r="5307" spans="1:3" x14ac:dyDescent="0.25">
      <c r="A5307">
        <v>16793</v>
      </c>
      <c r="B5307">
        <v>425</v>
      </c>
      <c r="C5307" t="str">
        <f>VLOOKUP(Table_ExternalData_16[[#This Row],[ManufacturerId]],Blagovna!A:B,2,0)</f>
        <v>EFB</v>
      </c>
    </row>
    <row r="5308" spans="1:3" x14ac:dyDescent="0.25">
      <c r="A5308">
        <v>16794</v>
      </c>
      <c r="B5308">
        <v>420</v>
      </c>
      <c r="C5308" t="str">
        <f>VLOOKUP(Table_ExternalData_16[[#This Row],[ManufacturerId]],Blagovna!A:B,2,0)</f>
        <v>Dell</v>
      </c>
    </row>
    <row r="5309" spans="1:3" x14ac:dyDescent="0.25">
      <c r="A5309">
        <v>16795</v>
      </c>
      <c r="B5309">
        <v>484</v>
      </c>
      <c r="C5309" t="str">
        <f>VLOOKUP(Table_ExternalData_16[[#This Row],[ManufacturerId]],Blagovna!A:B,2,0)</f>
        <v>Triton</v>
      </c>
    </row>
    <row r="5310" spans="1:3" x14ac:dyDescent="0.25">
      <c r="A5310">
        <v>16796</v>
      </c>
      <c r="B5310">
        <v>421</v>
      </c>
      <c r="C5310" t="str">
        <f>VLOOKUP(Table_ExternalData_16[[#This Row],[ManufacturerId]],Blagovna!A:B,2,0)</f>
        <v>Delock</v>
      </c>
    </row>
    <row r="5311" spans="1:3" x14ac:dyDescent="0.25">
      <c r="A5311">
        <v>16797</v>
      </c>
      <c r="B5311">
        <v>425</v>
      </c>
      <c r="C5311" t="str">
        <f>VLOOKUP(Table_ExternalData_16[[#This Row],[ManufacturerId]],Blagovna!A:B,2,0)</f>
        <v>EFB</v>
      </c>
    </row>
    <row r="5312" spans="1:3" x14ac:dyDescent="0.25">
      <c r="A5312">
        <v>16798</v>
      </c>
      <c r="B5312">
        <v>468</v>
      </c>
      <c r="C5312" t="str">
        <f>VLOOKUP(Table_ExternalData_16[[#This Row],[ManufacturerId]],Blagovna!A:B,2,0)</f>
        <v>SBOX</v>
      </c>
    </row>
    <row r="5313" spans="1:3" x14ac:dyDescent="0.25">
      <c r="A5313">
        <v>16799</v>
      </c>
      <c r="B5313">
        <v>488</v>
      </c>
      <c r="C5313" t="str">
        <f>VLOOKUP(Table_ExternalData_16[[#This Row],[ManufacturerId]],Blagovna!A:B,2,0)</f>
        <v>White Shark</v>
      </c>
    </row>
    <row r="5314" spans="1:3" x14ac:dyDescent="0.25">
      <c r="A5314">
        <v>16800</v>
      </c>
      <c r="B5314">
        <v>488</v>
      </c>
      <c r="C5314" t="str">
        <f>VLOOKUP(Table_ExternalData_16[[#This Row],[ManufacturerId]],Blagovna!A:B,2,0)</f>
        <v>White Shark</v>
      </c>
    </row>
    <row r="5315" spans="1:3" x14ac:dyDescent="0.25">
      <c r="A5315">
        <v>16801</v>
      </c>
      <c r="B5315">
        <v>488</v>
      </c>
      <c r="C5315" t="str">
        <f>VLOOKUP(Table_ExternalData_16[[#This Row],[ManufacturerId]],Blagovna!A:B,2,0)</f>
        <v>White Shark</v>
      </c>
    </row>
    <row r="5316" spans="1:3" x14ac:dyDescent="0.25">
      <c r="A5316">
        <v>16802</v>
      </c>
      <c r="B5316">
        <v>468</v>
      </c>
      <c r="C5316" t="str">
        <f>VLOOKUP(Table_ExternalData_16[[#This Row],[ManufacturerId]],Blagovna!A:B,2,0)</f>
        <v>SBOX</v>
      </c>
    </row>
    <row r="5317" spans="1:3" x14ac:dyDescent="0.25">
      <c r="A5317">
        <v>16803</v>
      </c>
      <c r="B5317">
        <v>468</v>
      </c>
      <c r="C5317" t="str">
        <f>VLOOKUP(Table_ExternalData_16[[#This Row],[ManufacturerId]],Blagovna!A:B,2,0)</f>
        <v>SBOX</v>
      </c>
    </row>
    <row r="5318" spans="1:3" x14ac:dyDescent="0.25">
      <c r="A5318">
        <v>16804</v>
      </c>
      <c r="B5318">
        <v>488</v>
      </c>
      <c r="C5318" t="str">
        <f>VLOOKUP(Table_ExternalData_16[[#This Row],[ManufacturerId]],Blagovna!A:B,2,0)</f>
        <v>White Shark</v>
      </c>
    </row>
    <row r="5319" spans="1:3" x14ac:dyDescent="0.25">
      <c r="A5319">
        <v>16805</v>
      </c>
      <c r="B5319">
        <v>488</v>
      </c>
      <c r="C5319" t="str">
        <f>VLOOKUP(Table_ExternalData_16[[#This Row],[ManufacturerId]],Blagovna!A:B,2,0)</f>
        <v>White Shark</v>
      </c>
    </row>
    <row r="5320" spans="1:3" x14ac:dyDescent="0.25">
      <c r="A5320">
        <v>16806</v>
      </c>
      <c r="B5320">
        <v>488</v>
      </c>
      <c r="C5320" t="str">
        <f>VLOOKUP(Table_ExternalData_16[[#This Row],[ManufacturerId]],Blagovna!A:B,2,0)</f>
        <v>White Shark</v>
      </c>
    </row>
    <row r="5321" spans="1:3" x14ac:dyDescent="0.25">
      <c r="A5321">
        <v>16807</v>
      </c>
      <c r="B5321">
        <v>488</v>
      </c>
      <c r="C5321" t="str">
        <f>VLOOKUP(Table_ExternalData_16[[#This Row],[ManufacturerId]],Blagovna!A:B,2,0)</f>
        <v>White Shark</v>
      </c>
    </row>
    <row r="5322" spans="1:3" x14ac:dyDescent="0.25">
      <c r="A5322">
        <v>16808</v>
      </c>
      <c r="B5322">
        <v>488</v>
      </c>
      <c r="C5322" t="str">
        <f>VLOOKUP(Table_ExternalData_16[[#This Row],[ManufacturerId]],Blagovna!A:B,2,0)</f>
        <v>White Shark</v>
      </c>
    </row>
    <row r="5323" spans="1:3" x14ac:dyDescent="0.25">
      <c r="A5323">
        <v>16809</v>
      </c>
      <c r="B5323">
        <v>488</v>
      </c>
      <c r="C5323" t="str">
        <f>VLOOKUP(Table_ExternalData_16[[#This Row],[ManufacturerId]],Blagovna!A:B,2,0)</f>
        <v>White Shark</v>
      </c>
    </row>
    <row r="5324" spans="1:3" x14ac:dyDescent="0.25">
      <c r="A5324">
        <v>16810</v>
      </c>
      <c r="B5324">
        <v>488</v>
      </c>
      <c r="C5324" t="str">
        <f>VLOOKUP(Table_ExternalData_16[[#This Row],[ManufacturerId]],Blagovna!A:B,2,0)</f>
        <v>White Shark</v>
      </c>
    </row>
    <row r="5325" spans="1:3" x14ac:dyDescent="0.25">
      <c r="A5325">
        <v>16811</v>
      </c>
      <c r="B5325">
        <v>488</v>
      </c>
      <c r="C5325" t="str">
        <f>VLOOKUP(Table_ExternalData_16[[#This Row],[ManufacturerId]],Blagovna!A:B,2,0)</f>
        <v>White Shark</v>
      </c>
    </row>
    <row r="5326" spans="1:3" x14ac:dyDescent="0.25">
      <c r="A5326">
        <v>16812</v>
      </c>
      <c r="B5326">
        <v>488</v>
      </c>
      <c r="C5326" t="str">
        <f>VLOOKUP(Table_ExternalData_16[[#This Row],[ManufacturerId]],Blagovna!A:B,2,0)</f>
        <v>White Shark</v>
      </c>
    </row>
    <row r="5327" spans="1:3" x14ac:dyDescent="0.25">
      <c r="A5327">
        <v>16813</v>
      </c>
      <c r="B5327">
        <v>488</v>
      </c>
      <c r="C5327" t="str">
        <f>VLOOKUP(Table_ExternalData_16[[#This Row],[ManufacturerId]],Blagovna!A:B,2,0)</f>
        <v>White Shark</v>
      </c>
    </row>
    <row r="5328" spans="1:3" x14ac:dyDescent="0.25">
      <c r="A5328">
        <v>16814</v>
      </c>
      <c r="B5328">
        <v>488</v>
      </c>
      <c r="C5328" t="str">
        <f>VLOOKUP(Table_ExternalData_16[[#This Row],[ManufacturerId]],Blagovna!A:B,2,0)</f>
        <v>White Shark</v>
      </c>
    </row>
    <row r="5329" spans="1:3" x14ac:dyDescent="0.25">
      <c r="A5329">
        <v>16815</v>
      </c>
      <c r="B5329">
        <v>488</v>
      </c>
      <c r="C5329" t="str">
        <f>VLOOKUP(Table_ExternalData_16[[#This Row],[ManufacturerId]],Blagovna!A:B,2,0)</f>
        <v>White Shark</v>
      </c>
    </row>
    <row r="5330" spans="1:3" x14ac:dyDescent="0.25">
      <c r="A5330">
        <v>16816</v>
      </c>
      <c r="B5330">
        <v>488</v>
      </c>
      <c r="C5330" t="str">
        <f>VLOOKUP(Table_ExternalData_16[[#This Row],[ManufacturerId]],Blagovna!A:B,2,0)</f>
        <v>White Shark</v>
      </c>
    </row>
    <row r="5331" spans="1:3" x14ac:dyDescent="0.25">
      <c r="A5331">
        <v>16817</v>
      </c>
      <c r="B5331">
        <v>488</v>
      </c>
      <c r="C5331" t="str">
        <f>VLOOKUP(Table_ExternalData_16[[#This Row],[ManufacturerId]],Blagovna!A:B,2,0)</f>
        <v>White Shark</v>
      </c>
    </row>
    <row r="5332" spans="1:3" x14ac:dyDescent="0.25">
      <c r="A5332">
        <v>16818</v>
      </c>
      <c r="B5332">
        <v>488</v>
      </c>
      <c r="C5332" t="str">
        <f>VLOOKUP(Table_ExternalData_16[[#This Row],[ManufacturerId]],Blagovna!A:B,2,0)</f>
        <v>White Shark</v>
      </c>
    </row>
    <row r="5333" spans="1:3" x14ac:dyDescent="0.25">
      <c r="A5333">
        <v>16819</v>
      </c>
      <c r="B5333">
        <v>488</v>
      </c>
      <c r="C5333" t="str">
        <f>VLOOKUP(Table_ExternalData_16[[#This Row],[ManufacturerId]],Blagovna!A:B,2,0)</f>
        <v>White Shark</v>
      </c>
    </row>
    <row r="5334" spans="1:3" x14ac:dyDescent="0.25">
      <c r="A5334">
        <v>16820</v>
      </c>
      <c r="B5334">
        <v>488</v>
      </c>
      <c r="C5334" t="str">
        <f>VLOOKUP(Table_ExternalData_16[[#This Row],[ManufacturerId]],Blagovna!A:B,2,0)</f>
        <v>White Shark</v>
      </c>
    </row>
    <row r="5335" spans="1:3" x14ac:dyDescent="0.25">
      <c r="A5335">
        <v>16821</v>
      </c>
      <c r="B5335">
        <v>488</v>
      </c>
      <c r="C5335" t="str">
        <f>VLOOKUP(Table_ExternalData_16[[#This Row],[ManufacturerId]],Blagovna!A:B,2,0)</f>
        <v>White Shark</v>
      </c>
    </row>
    <row r="5336" spans="1:3" x14ac:dyDescent="0.25">
      <c r="A5336">
        <v>16822</v>
      </c>
      <c r="B5336">
        <v>488</v>
      </c>
      <c r="C5336" t="str">
        <f>VLOOKUP(Table_ExternalData_16[[#This Row],[ManufacturerId]],Blagovna!A:B,2,0)</f>
        <v>White Shark</v>
      </c>
    </row>
    <row r="5337" spans="1:3" x14ac:dyDescent="0.25">
      <c r="A5337">
        <v>16823</v>
      </c>
      <c r="B5337">
        <v>488</v>
      </c>
      <c r="C5337" t="str">
        <f>VLOOKUP(Table_ExternalData_16[[#This Row],[ManufacturerId]],Blagovna!A:B,2,0)</f>
        <v>White Shark</v>
      </c>
    </row>
    <row r="5338" spans="1:3" x14ac:dyDescent="0.25">
      <c r="A5338">
        <v>16824</v>
      </c>
      <c r="B5338">
        <v>488</v>
      </c>
      <c r="C5338" t="str">
        <f>VLOOKUP(Table_ExternalData_16[[#This Row],[ManufacturerId]],Blagovna!A:B,2,0)</f>
        <v>White Shark</v>
      </c>
    </row>
    <row r="5339" spans="1:3" x14ac:dyDescent="0.25">
      <c r="A5339">
        <v>16825</v>
      </c>
      <c r="B5339">
        <v>488</v>
      </c>
      <c r="C5339" t="str">
        <f>VLOOKUP(Table_ExternalData_16[[#This Row],[ManufacturerId]],Blagovna!A:B,2,0)</f>
        <v>White Shark</v>
      </c>
    </row>
    <row r="5340" spans="1:3" x14ac:dyDescent="0.25">
      <c r="A5340">
        <v>16826</v>
      </c>
      <c r="B5340">
        <v>488</v>
      </c>
      <c r="C5340" t="str">
        <f>VLOOKUP(Table_ExternalData_16[[#This Row],[ManufacturerId]],Blagovna!A:B,2,0)</f>
        <v>White Shark</v>
      </c>
    </row>
    <row r="5341" spans="1:3" x14ac:dyDescent="0.25">
      <c r="A5341">
        <v>16827</v>
      </c>
      <c r="B5341">
        <v>468</v>
      </c>
      <c r="C5341" t="str">
        <f>VLOOKUP(Table_ExternalData_16[[#This Row],[ManufacturerId]],Blagovna!A:B,2,0)</f>
        <v>SBOX</v>
      </c>
    </row>
    <row r="5342" spans="1:3" x14ac:dyDescent="0.25">
      <c r="A5342">
        <v>16828</v>
      </c>
      <c r="B5342">
        <v>468</v>
      </c>
      <c r="C5342" t="str">
        <f>VLOOKUP(Table_ExternalData_16[[#This Row],[ManufacturerId]],Blagovna!A:B,2,0)</f>
        <v>SBOX</v>
      </c>
    </row>
    <row r="5343" spans="1:3" x14ac:dyDescent="0.25">
      <c r="A5343">
        <v>16829</v>
      </c>
      <c r="B5343">
        <v>468</v>
      </c>
      <c r="C5343" t="str">
        <f>VLOOKUP(Table_ExternalData_16[[#This Row],[ManufacturerId]],Blagovna!A:B,2,0)</f>
        <v>SBOX</v>
      </c>
    </row>
    <row r="5344" spans="1:3" x14ac:dyDescent="0.25">
      <c r="A5344">
        <v>16830</v>
      </c>
      <c r="B5344">
        <v>468</v>
      </c>
      <c r="C5344" t="str">
        <f>VLOOKUP(Table_ExternalData_16[[#This Row],[ManufacturerId]],Blagovna!A:B,2,0)</f>
        <v>SBOX</v>
      </c>
    </row>
    <row r="5345" spans="1:3" x14ac:dyDescent="0.25">
      <c r="A5345">
        <v>16831</v>
      </c>
      <c r="B5345">
        <v>468</v>
      </c>
      <c r="C5345" t="str">
        <f>VLOOKUP(Table_ExternalData_16[[#This Row],[ManufacturerId]],Blagovna!A:B,2,0)</f>
        <v>SBOX</v>
      </c>
    </row>
    <row r="5346" spans="1:3" x14ac:dyDescent="0.25">
      <c r="A5346">
        <v>16832</v>
      </c>
      <c r="B5346">
        <v>468</v>
      </c>
      <c r="C5346" t="str">
        <f>VLOOKUP(Table_ExternalData_16[[#This Row],[ManufacturerId]],Blagovna!A:B,2,0)</f>
        <v>SBOX</v>
      </c>
    </row>
    <row r="5347" spans="1:3" x14ac:dyDescent="0.25">
      <c r="A5347">
        <v>16833</v>
      </c>
      <c r="B5347">
        <v>468</v>
      </c>
      <c r="C5347" t="str">
        <f>VLOOKUP(Table_ExternalData_16[[#This Row],[ManufacturerId]],Blagovna!A:B,2,0)</f>
        <v>SBOX</v>
      </c>
    </row>
    <row r="5348" spans="1:3" x14ac:dyDescent="0.25">
      <c r="A5348">
        <v>16834</v>
      </c>
      <c r="B5348">
        <v>468</v>
      </c>
      <c r="C5348" t="str">
        <f>VLOOKUP(Table_ExternalData_16[[#This Row],[ManufacturerId]],Blagovna!A:B,2,0)</f>
        <v>SBOX</v>
      </c>
    </row>
    <row r="5349" spans="1:3" x14ac:dyDescent="0.25">
      <c r="A5349">
        <v>16835</v>
      </c>
      <c r="B5349">
        <v>468</v>
      </c>
      <c r="C5349" t="str">
        <f>VLOOKUP(Table_ExternalData_16[[#This Row],[ManufacturerId]],Blagovna!A:B,2,0)</f>
        <v>SBOX</v>
      </c>
    </row>
    <row r="5350" spans="1:3" x14ac:dyDescent="0.25">
      <c r="A5350">
        <v>16836</v>
      </c>
      <c r="B5350">
        <v>468</v>
      </c>
      <c r="C5350" t="str">
        <f>VLOOKUP(Table_ExternalData_16[[#This Row],[ManufacturerId]],Blagovna!A:B,2,0)</f>
        <v>SBOX</v>
      </c>
    </row>
    <row r="5351" spans="1:3" x14ac:dyDescent="0.25">
      <c r="A5351">
        <v>16837</v>
      </c>
      <c r="B5351">
        <v>468</v>
      </c>
      <c r="C5351" t="str">
        <f>VLOOKUP(Table_ExternalData_16[[#This Row],[ManufacturerId]],Blagovna!A:B,2,0)</f>
        <v>SBOX</v>
      </c>
    </row>
    <row r="5352" spans="1:3" x14ac:dyDescent="0.25">
      <c r="A5352">
        <v>16838</v>
      </c>
      <c r="B5352">
        <v>468</v>
      </c>
      <c r="C5352" t="str">
        <f>VLOOKUP(Table_ExternalData_16[[#This Row],[ManufacturerId]],Blagovna!A:B,2,0)</f>
        <v>SBOX</v>
      </c>
    </row>
    <row r="5353" spans="1:3" x14ac:dyDescent="0.25">
      <c r="A5353">
        <v>16839</v>
      </c>
      <c r="B5353">
        <v>468</v>
      </c>
      <c r="C5353" t="str">
        <f>VLOOKUP(Table_ExternalData_16[[#This Row],[ManufacturerId]],Blagovna!A:B,2,0)</f>
        <v>SBOX</v>
      </c>
    </row>
    <row r="5354" spans="1:3" x14ac:dyDescent="0.25">
      <c r="A5354">
        <v>16840</v>
      </c>
      <c r="B5354">
        <v>468</v>
      </c>
      <c r="C5354" t="str">
        <f>VLOOKUP(Table_ExternalData_16[[#This Row],[ManufacturerId]],Blagovna!A:B,2,0)</f>
        <v>SBOX</v>
      </c>
    </row>
    <row r="5355" spans="1:3" x14ac:dyDescent="0.25">
      <c r="A5355">
        <v>16841</v>
      </c>
      <c r="B5355">
        <v>468</v>
      </c>
      <c r="C5355" t="str">
        <f>VLOOKUP(Table_ExternalData_16[[#This Row],[ManufacturerId]],Blagovna!A:B,2,0)</f>
        <v>SBOX</v>
      </c>
    </row>
    <row r="5356" spans="1:3" x14ac:dyDescent="0.25">
      <c r="A5356">
        <v>16842</v>
      </c>
      <c r="B5356">
        <v>468</v>
      </c>
      <c r="C5356" t="str">
        <f>VLOOKUP(Table_ExternalData_16[[#This Row],[ManufacturerId]],Blagovna!A:B,2,0)</f>
        <v>SBOX</v>
      </c>
    </row>
    <row r="5357" spans="1:3" x14ac:dyDescent="0.25">
      <c r="A5357">
        <v>16843</v>
      </c>
      <c r="B5357">
        <v>468</v>
      </c>
      <c r="C5357" t="str">
        <f>VLOOKUP(Table_ExternalData_16[[#This Row],[ManufacturerId]],Blagovna!A:B,2,0)</f>
        <v>SBOX</v>
      </c>
    </row>
    <row r="5358" spans="1:3" x14ac:dyDescent="0.25">
      <c r="A5358">
        <v>16844</v>
      </c>
      <c r="B5358">
        <v>468</v>
      </c>
      <c r="C5358" t="str">
        <f>VLOOKUP(Table_ExternalData_16[[#This Row],[ManufacturerId]],Blagovna!A:B,2,0)</f>
        <v>SBOX</v>
      </c>
    </row>
    <row r="5359" spans="1:3" x14ac:dyDescent="0.25">
      <c r="A5359">
        <v>16845</v>
      </c>
      <c r="B5359">
        <v>468</v>
      </c>
      <c r="C5359" t="str">
        <f>VLOOKUP(Table_ExternalData_16[[#This Row],[ManufacturerId]],Blagovna!A:B,2,0)</f>
        <v>SBOX</v>
      </c>
    </row>
    <row r="5360" spans="1:3" x14ac:dyDescent="0.25">
      <c r="A5360">
        <v>16846</v>
      </c>
      <c r="B5360">
        <v>468</v>
      </c>
      <c r="C5360" t="str">
        <f>VLOOKUP(Table_ExternalData_16[[#This Row],[ManufacturerId]],Blagovna!A:B,2,0)</f>
        <v>SBOX</v>
      </c>
    </row>
    <row r="5361" spans="1:3" x14ac:dyDescent="0.25">
      <c r="A5361">
        <v>16847</v>
      </c>
      <c r="B5361">
        <v>468</v>
      </c>
      <c r="C5361" t="str">
        <f>VLOOKUP(Table_ExternalData_16[[#This Row],[ManufacturerId]],Blagovna!A:B,2,0)</f>
        <v>SBOX</v>
      </c>
    </row>
    <row r="5362" spans="1:3" x14ac:dyDescent="0.25">
      <c r="A5362">
        <v>16848</v>
      </c>
      <c r="B5362">
        <v>468</v>
      </c>
      <c r="C5362" t="str">
        <f>VLOOKUP(Table_ExternalData_16[[#This Row],[ManufacturerId]],Blagovna!A:B,2,0)</f>
        <v>SBOX</v>
      </c>
    </row>
    <row r="5363" spans="1:3" x14ac:dyDescent="0.25">
      <c r="A5363">
        <v>16849</v>
      </c>
      <c r="B5363">
        <v>468</v>
      </c>
      <c r="C5363" t="str">
        <f>VLOOKUP(Table_ExternalData_16[[#This Row],[ManufacturerId]],Blagovna!A:B,2,0)</f>
        <v>SBOX</v>
      </c>
    </row>
    <row r="5364" spans="1:3" x14ac:dyDescent="0.25">
      <c r="A5364">
        <v>16850</v>
      </c>
      <c r="B5364">
        <v>468</v>
      </c>
      <c r="C5364" t="str">
        <f>VLOOKUP(Table_ExternalData_16[[#This Row],[ManufacturerId]],Blagovna!A:B,2,0)</f>
        <v>SBOX</v>
      </c>
    </row>
    <row r="5365" spans="1:3" x14ac:dyDescent="0.25">
      <c r="A5365">
        <v>16851</v>
      </c>
      <c r="B5365">
        <v>468</v>
      </c>
      <c r="C5365" t="str">
        <f>VLOOKUP(Table_ExternalData_16[[#This Row],[ManufacturerId]],Blagovna!A:B,2,0)</f>
        <v>SBOX</v>
      </c>
    </row>
    <row r="5366" spans="1:3" x14ac:dyDescent="0.25">
      <c r="A5366">
        <v>16852</v>
      </c>
      <c r="B5366">
        <v>468</v>
      </c>
      <c r="C5366" t="str">
        <f>VLOOKUP(Table_ExternalData_16[[#This Row],[ManufacturerId]],Blagovna!A:B,2,0)</f>
        <v>SBOX</v>
      </c>
    </row>
    <row r="5367" spans="1:3" x14ac:dyDescent="0.25">
      <c r="A5367">
        <v>16853</v>
      </c>
      <c r="B5367">
        <v>468</v>
      </c>
      <c r="C5367" t="str">
        <f>VLOOKUP(Table_ExternalData_16[[#This Row],[ManufacturerId]],Blagovna!A:B,2,0)</f>
        <v>SBOX</v>
      </c>
    </row>
    <row r="5368" spans="1:3" x14ac:dyDescent="0.25">
      <c r="A5368">
        <v>16854</v>
      </c>
      <c r="B5368">
        <v>468</v>
      </c>
      <c r="C5368" t="str">
        <f>VLOOKUP(Table_ExternalData_16[[#This Row],[ManufacturerId]],Blagovna!A:B,2,0)</f>
        <v>SBOX</v>
      </c>
    </row>
    <row r="5369" spans="1:3" x14ac:dyDescent="0.25">
      <c r="A5369">
        <v>16855</v>
      </c>
      <c r="B5369">
        <v>468</v>
      </c>
      <c r="C5369" t="str">
        <f>VLOOKUP(Table_ExternalData_16[[#This Row],[ManufacturerId]],Blagovna!A:B,2,0)</f>
        <v>SBOX</v>
      </c>
    </row>
    <row r="5370" spans="1:3" x14ac:dyDescent="0.25">
      <c r="A5370">
        <v>16856</v>
      </c>
      <c r="B5370">
        <v>468</v>
      </c>
      <c r="C5370" t="str">
        <f>VLOOKUP(Table_ExternalData_16[[#This Row],[ManufacturerId]],Blagovna!A:B,2,0)</f>
        <v>SBOX</v>
      </c>
    </row>
    <row r="5371" spans="1:3" x14ac:dyDescent="0.25">
      <c r="A5371">
        <v>16857</v>
      </c>
      <c r="B5371">
        <v>468</v>
      </c>
      <c r="C5371" t="str">
        <f>VLOOKUP(Table_ExternalData_16[[#This Row],[ManufacturerId]],Blagovna!A:B,2,0)</f>
        <v>SBOX</v>
      </c>
    </row>
    <row r="5372" spans="1:3" x14ac:dyDescent="0.25">
      <c r="A5372">
        <v>16858</v>
      </c>
      <c r="B5372">
        <v>468</v>
      </c>
      <c r="C5372" t="str">
        <f>VLOOKUP(Table_ExternalData_16[[#This Row],[ManufacturerId]],Blagovna!A:B,2,0)</f>
        <v>SBOX</v>
      </c>
    </row>
    <row r="5373" spans="1:3" x14ac:dyDescent="0.25">
      <c r="A5373">
        <v>16859</v>
      </c>
      <c r="B5373">
        <v>468</v>
      </c>
      <c r="C5373" t="str">
        <f>VLOOKUP(Table_ExternalData_16[[#This Row],[ManufacturerId]],Blagovna!A:B,2,0)</f>
        <v>SBOX</v>
      </c>
    </row>
    <row r="5374" spans="1:3" x14ac:dyDescent="0.25">
      <c r="A5374">
        <v>16860</v>
      </c>
      <c r="B5374">
        <v>428</v>
      </c>
      <c r="C5374" t="str">
        <f>VLOOKUP(Table_ExternalData_16[[#This Row],[ManufacturerId]],Blagovna!A:B,2,0)</f>
        <v>Fantec</v>
      </c>
    </row>
    <row r="5375" spans="1:3" x14ac:dyDescent="0.25">
      <c r="A5375">
        <v>16861</v>
      </c>
      <c r="B5375">
        <v>428</v>
      </c>
      <c r="C5375" t="str">
        <f>VLOOKUP(Table_ExternalData_16[[#This Row],[ManufacturerId]],Blagovna!A:B,2,0)</f>
        <v>Fantec</v>
      </c>
    </row>
    <row r="5376" spans="1:3" x14ac:dyDescent="0.25">
      <c r="A5376">
        <v>16862</v>
      </c>
      <c r="B5376">
        <v>437</v>
      </c>
      <c r="C5376" t="str">
        <f>VLOOKUP(Table_ExternalData_16[[#This Row],[ManufacturerId]],Blagovna!A:B,2,0)</f>
        <v>HiLook</v>
      </c>
    </row>
    <row r="5377" spans="1:3" x14ac:dyDescent="0.25">
      <c r="A5377">
        <v>16863</v>
      </c>
      <c r="B5377">
        <v>437</v>
      </c>
      <c r="C5377" t="str">
        <f>VLOOKUP(Table_ExternalData_16[[#This Row],[ManufacturerId]],Blagovna!A:B,2,0)</f>
        <v>HiLook</v>
      </c>
    </row>
    <row r="5378" spans="1:3" x14ac:dyDescent="0.25">
      <c r="A5378">
        <v>16864</v>
      </c>
      <c r="B5378">
        <v>437</v>
      </c>
      <c r="C5378" t="str">
        <f>VLOOKUP(Table_ExternalData_16[[#This Row],[ManufacturerId]],Blagovna!A:B,2,0)</f>
        <v>HiLook</v>
      </c>
    </row>
    <row r="5379" spans="1:3" x14ac:dyDescent="0.25">
      <c r="A5379">
        <v>16865</v>
      </c>
      <c r="B5379">
        <v>758</v>
      </c>
      <c r="C5379" t="str">
        <f>VLOOKUP(Table_ExternalData_16[[#This Row],[ManufacturerId]],Blagovna!A:B,2,0)</f>
        <v>Ruijie-Reyee</v>
      </c>
    </row>
    <row r="5380" spans="1:3" x14ac:dyDescent="0.25">
      <c r="A5380">
        <v>16866</v>
      </c>
      <c r="B5380">
        <v>758</v>
      </c>
      <c r="C5380" t="str">
        <f>VLOOKUP(Table_ExternalData_16[[#This Row],[ManufacturerId]],Blagovna!A:B,2,0)</f>
        <v>Ruijie-Reyee</v>
      </c>
    </row>
    <row r="5381" spans="1:3" x14ac:dyDescent="0.25">
      <c r="A5381">
        <v>16867</v>
      </c>
      <c r="B5381">
        <v>758</v>
      </c>
      <c r="C5381" t="str">
        <f>VLOOKUP(Table_ExternalData_16[[#This Row],[ManufacturerId]],Blagovna!A:B,2,0)</f>
        <v>Ruijie-Reyee</v>
      </c>
    </row>
    <row r="5382" spans="1:3" x14ac:dyDescent="0.25">
      <c r="A5382">
        <v>16868</v>
      </c>
      <c r="B5382">
        <v>758</v>
      </c>
      <c r="C5382" t="str">
        <f>VLOOKUP(Table_ExternalData_16[[#This Row],[ManufacturerId]],Blagovna!A:B,2,0)</f>
        <v>Ruijie-Reyee</v>
      </c>
    </row>
    <row r="5383" spans="1:3" x14ac:dyDescent="0.25">
      <c r="A5383">
        <v>16869</v>
      </c>
      <c r="B5383">
        <v>446</v>
      </c>
      <c r="C5383" t="str">
        <f>VLOOKUP(Table_ExternalData_16[[#This Row],[ManufacturerId]],Blagovna!A:B,2,0)</f>
        <v>Leviton</v>
      </c>
    </row>
    <row r="5384" spans="1:3" x14ac:dyDescent="0.25">
      <c r="A5384">
        <v>16870</v>
      </c>
      <c r="B5384">
        <v>758</v>
      </c>
      <c r="C5384" t="str">
        <f>VLOOKUP(Table_ExternalData_16[[#This Row],[ManufacturerId]],Blagovna!A:B,2,0)</f>
        <v>Ruijie-Reyee</v>
      </c>
    </row>
    <row r="5385" spans="1:3" x14ac:dyDescent="0.25">
      <c r="A5385">
        <v>16871</v>
      </c>
      <c r="B5385">
        <v>758</v>
      </c>
      <c r="C5385" t="str">
        <f>VLOOKUP(Table_ExternalData_16[[#This Row],[ManufacturerId]],Blagovna!A:B,2,0)</f>
        <v>Ruijie-Reyee</v>
      </c>
    </row>
    <row r="5386" spans="1:3" x14ac:dyDescent="0.25">
      <c r="A5386">
        <v>16872</v>
      </c>
      <c r="B5386">
        <v>484</v>
      </c>
      <c r="C5386" t="str">
        <f>VLOOKUP(Table_ExternalData_16[[#This Row],[ManufacturerId]],Blagovna!A:B,2,0)</f>
        <v>Triton</v>
      </c>
    </row>
    <row r="5387" spans="1:3" x14ac:dyDescent="0.25">
      <c r="A5387">
        <v>16873</v>
      </c>
      <c r="B5387">
        <v>437</v>
      </c>
      <c r="C5387" t="str">
        <f>VLOOKUP(Table_ExternalData_16[[#This Row],[ManufacturerId]],Blagovna!A:B,2,0)</f>
        <v>HiLook</v>
      </c>
    </row>
    <row r="5388" spans="1:3" x14ac:dyDescent="0.25">
      <c r="A5388">
        <v>16874</v>
      </c>
      <c r="B5388">
        <v>449</v>
      </c>
      <c r="C5388" t="str">
        <f>VLOOKUP(Table_ExternalData_16[[#This Row],[ManufacturerId]],Blagovna!A:B,2,0)</f>
        <v>Logitech</v>
      </c>
    </row>
    <row r="5389" spans="1:3" x14ac:dyDescent="0.25">
      <c r="A5389">
        <v>16875</v>
      </c>
      <c r="B5389">
        <v>425</v>
      </c>
      <c r="C5389" t="str">
        <f>VLOOKUP(Table_ExternalData_16[[#This Row],[ManufacturerId]],Blagovna!A:B,2,0)</f>
        <v>EFB</v>
      </c>
    </row>
    <row r="5390" spans="1:3" x14ac:dyDescent="0.25">
      <c r="A5390">
        <v>16876</v>
      </c>
      <c r="B5390">
        <v>469</v>
      </c>
      <c r="C5390" t="str">
        <f>VLOOKUP(Table_ExternalData_16[[#This Row],[ManufacturerId]],Blagovna!A:B,2,0)</f>
        <v>Seagate</v>
      </c>
    </row>
    <row r="5391" spans="1:3" x14ac:dyDescent="0.25">
      <c r="A5391">
        <v>16877</v>
      </c>
      <c r="B5391">
        <v>758</v>
      </c>
      <c r="C5391" t="str">
        <f>VLOOKUP(Table_ExternalData_16[[#This Row],[ManufacturerId]],Blagovna!A:B,2,0)</f>
        <v>Ruijie-Reyee</v>
      </c>
    </row>
    <row r="5392" spans="1:3" x14ac:dyDescent="0.25">
      <c r="A5392">
        <v>16878</v>
      </c>
      <c r="B5392">
        <v>758</v>
      </c>
      <c r="C5392" t="str">
        <f>VLOOKUP(Table_ExternalData_16[[#This Row],[ManufacturerId]],Blagovna!A:B,2,0)</f>
        <v>Ruijie-Reyee</v>
      </c>
    </row>
    <row r="5393" spans="1:3" x14ac:dyDescent="0.25">
      <c r="A5393">
        <v>16879</v>
      </c>
      <c r="B5393">
        <v>421</v>
      </c>
      <c r="C5393" t="str">
        <f>VLOOKUP(Table_ExternalData_16[[#This Row],[ManufacturerId]],Blagovna!A:B,2,0)</f>
        <v>Delock</v>
      </c>
    </row>
    <row r="5394" spans="1:3" x14ac:dyDescent="0.25">
      <c r="A5394">
        <v>16880</v>
      </c>
      <c r="B5394">
        <v>421</v>
      </c>
      <c r="C5394" t="str">
        <f>VLOOKUP(Table_ExternalData_16[[#This Row],[ManufacturerId]],Blagovna!A:B,2,0)</f>
        <v>Delock</v>
      </c>
    </row>
    <row r="5395" spans="1:3" x14ac:dyDescent="0.25">
      <c r="A5395">
        <v>16881</v>
      </c>
      <c r="B5395">
        <v>488</v>
      </c>
      <c r="C5395" t="str">
        <f>VLOOKUP(Table_ExternalData_16[[#This Row],[ManufacturerId]],Blagovna!A:B,2,0)</f>
        <v>White Shark</v>
      </c>
    </row>
    <row r="5396" spans="1:3" x14ac:dyDescent="0.25">
      <c r="A5396">
        <v>16882</v>
      </c>
      <c r="B5396">
        <v>422</v>
      </c>
      <c r="C5396" t="str">
        <f>VLOOKUP(Table_ExternalData_16[[#This Row],[ManufacturerId]],Blagovna!A:B,2,0)</f>
        <v>Digitus</v>
      </c>
    </row>
    <row r="5397" spans="1:3" x14ac:dyDescent="0.25">
      <c r="A5397">
        <v>16883</v>
      </c>
      <c r="B5397">
        <v>431</v>
      </c>
      <c r="C5397" t="str">
        <f>VLOOKUP(Table_ExternalData_16[[#This Row],[ManufacturerId]],Blagovna!A:B,2,0)</f>
        <v>Gembird</v>
      </c>
    </row>
    <row r="5398" spans="1:3" x14ac:dyDescent="0.25">
      <c r="A5398">
        <v>16884</v>
      </c>
      <c r="B5398">
        <v>431</v>
      </c>
      <c r="C5398" t="str">
        <f>VLOOKUP(Table_ExternalData_16[[#This Row],[ManufacturerId]],Blagovna!A:B,2,0)</f>
        <v>Gembird</v>
      </c>
    </row>
    <row r="5399" spans="1:3" x14ac:dyDescent="0.25">
      <c r="A5399">
        <v>16885</v>
      </c>
      <c r="B5399">
        <v>465</v>
      </c>
      <c r="C5399" t="str">
        <f>VLOOKUP(Table_ExternalData_16[[#This Row],[ManufacturerId]],Blagovna!A:B,2,0)</f>
        <v>Roline</v>
      </c>
    </row>
    <row r="5400" spans="1:3" x14ac:dyDescent="0.25">
      <c r="A5400">
        <v>16886</v>
      </c>
      <c r="B5400">
        <v>484</v>
      </c>
      <c r="C5400" t="str">
        <f>VLOOKUP(Table_ExternalData_16[[#This Row],[ManufacturerId]],Blagovna!A:B,2,0)</f>
        <v>Triton</v>
      </c>
    </row>
    <row r="5401" spans="1:3" x14ac:dyDescent="0.25">
      <c r="A5401">
        <v>16887</v>
      </c>
      <c r="B5401">
        <v>421</v>
      </c>
      <c r="C5401" t="str">
        <f>VLOOKUP(Table_ExternalData_16[[#This Row],[ManufacturerId]],Blagovna!A:B,2,0)</f>
        <v>Delock</v>
      </c>
    </row>
    <row r="5402" spans="1:3" x14ac:dyDescent="0.25">
      <c r="A5402">
        <v>16888</v>
      </c>
      <c r="B5402">
        <v>425</v>
      </c>
      <c r="C5402" t="str">
        <f>VLOOKUP(Table_ExternalData_16[[#This Row],[ManufacturerId]],Blagovna!A:B,2,0)</f>
        <v>EFB</v>
      </c>
    </row>
    <row r="5403" spans="1:3" x14ac:dyDescent="0.25">
      <c r="A5403">
        <v>16889</v>
      </c>
      <c r="B5403">
        <v>446</v>
      </c>
      <c r="C5403" t="str">
        <f>VLOOKUP(Table_ExternalData_16[[#This Row],[ManufacturerId]],Blagovna!A:B,2,0)</f>
        <v>Leviton</v>
      </c>
    </row>
    <row r="5404" spans="1:3" x14ac:dyDescent="0.25">
      <c r="A5404">
        <v>16890</v>
      </c>
      <c r="B5404">
        <v>446</v>
      </c>
      <c r="C5404" t="str">
        <f>VLOOKUP(Table_ExternalData_16[[#This Row],[ManufacturerId]],Blagovna!A:B,2,0)</f>
        <v>Leviton</v>
      </c>
    </row>
    <row r="5405" spans="1:3" x14ac:dyDescent="0.25">
      <c r="A5405">
        <v>16891</v>
      </c>
      <c r="B5405">
        <v>725</v>
      </c>
      <c r="C5405" t="str">
        <f>VLOOKUP(Table_ExternalData_16[[#This Row],[ManufacturerId]],Blagovna!A:B,2,0)</f>
        <v>Baseus</v>
      </c>
    </row>
    <row r="5406" spans="1:3" x14ac:dyDescent="0.25">
      <c r="A5406">
        <v>16892</v>
      </c>
      <c r="B5406">
        <v>468</v>
      </c>
      <c r="C5406" t="str">
        <f>VLOOKUP(Table_ExternalData_16[[#This Row],[ManufacturerId]],Blagovna!A:B,2,0)</f>
        <v>SBOX</v>
      </c>
    </row>
    <row r="5407" spans="1:3" x14ac:dyDescent="0.25">
      <c r="A5407">
        <v>16893</v>
      </c>
      <c r="B5407">
        <v>425</v>
      </c>
      <c r="C5407" t="str">
        <f>VLOOKUP(Table_ExternalData_16[[#This Row],[ManufacturerId]],Blagovna!A:B,2,0)</f>
        <v>EFB</v>
      </c>
    </row>
    <row r="5408" spans="1:3" x14ac:dyDescent="0.25">
      <c r="A5408">
        <v>16894</v>
      </c>
      <c r="B5408">
        <v>484</v>
      </c>
      <c r="C5408" t="str">
        <f>VLOOKUP(Table_ExternalData_16[[#This Row],[ManufacturerId]],Blagovna!A:B,2,0)</f>
        <v>Triton</v>
      </c>
    </row>
    <row r="5409" spans="1:3" x14ac:dyDescent="0.25">
      <c r="A5409">
        <v>16895</v>
      </c>
      <c r="B5409">
        <v>484</v>
      </c>
      <c r="C5409" t="str">
        <f>VLOOKUP(Table_ExternalData_16[[#This Row],[ManufacturerId]],Blagovna!A:B,2,0)</f>
        <v>Triton</v>
      </c>
    </row>
    <row r="5410" spans="1:3" x14ac:dyDescent="0.25">
      <c r="A5410">
        <v>16896</v>
      </c>
      <c r="B5410">
        <v>425</v>
      </c>
      <c r="C5410" t="str">
        <f>VLOOKUP(Table_ExternalData_16[[#This Row],[ManufacturerId]],Blagovna!A:B,2,0)</f>
        <v>EFB</v>
      </c>
    </row>
    <row r="5411" spans="1:3" x14ac:dyDescent="0.25">
      <c r="A5411">
        <v>16897</v>
      </c>
      <c r="B5411">
        <v>425</v>
      </c>
      <c r="C5411" t="str">
        <f>VLOOKUP(Table_ExternalData_16[[#This Row],[ManufacturerId]],Blagovna!A:B,2,0)</f>
        <v>EFB</v>
      </c>
    </row>
    <row r="5412" spans="1:3" x14ac:dyDescent="0.25">
      <c r="A5412">
        <v>16898</v>
      </c>
      <c r="B5412">
        <v>425</v>
      </c>
      <c r="C5412" t="str">
        <f>VLOOKUP(Table_ExternalData_16[[#This Row],[ManufacturerId]],Blagovna!A:B,2,0)</f>
        <v>EFB</v>
      </c>
    </row>
    <row r="5413" spans="1:3" x14ac:dyDescent="0.25">
      <c r="A5413">
        <v>16899</v>
      </c>
      <c r="B5413">
        <v>476</v>
      </c>
      <c r="C5413" t="str">
        <f>VLOOKUP(Table_ExternalData_16[[#This Row],[ManufacturerId]],Blagovna!A:B,2,0)</f>
        <v>Synology</v>
      </c>
    </row>
    <row r="5414" spans="1:3" x14ac:dyDescent="0.25">
      <c r="A5414">
        <v>16901</v>
      </c>
      <c r="B5414">
        <v>490</v>
      </c>
      <c r="C5414" t="str">
        <f>VLOOKUP(Table_ExternalData_16[[#This Row],[ManufacturerId]],Blagovna!A:B,2,0)</f>
        <v>Xilence</v>
      </c>
    </row>
    <row r="5415" spans="1:3" x14ac:dyDescent="0.25">
      <c r="A5415">
        <v>16902</v>
      </c>
      <c r="B5415">
        <v>490</v>
      </c>
      <c r="C5415" t="str">
        <f>VLOOKUP(Table_ExternalData_16[[#This Row],[ManufacturerId]],Blagovna!A:B,2,0)</f>
        <v>Xilence</v>
      </c>
    </row>
    <row r="5416" spans="1:3" x14ac:dyDescent="0.25">
      <c r="A5416">
        <v>16903</v>
      </c>
      <c r="B5416">
        <v>468</v>
      </c>
      <c r="C5416" t="str">
        <f>VLOOKUP(Table_ExternalData_16[[#This Row],[ManufacturerId]],Blagovna!A:B,2,0)</f>
        <v>SBOX</v>
      </c>
    </row>
    <row r="5417" spans="1:3" x14ac:dyDescent="0.25">
      <c r="A5417">
        <v>16904</v>
      </c>
      <c r="B5417">
        <v>468</v>
      </c>
      <c r="C5417" t="str">
        <f>VLOOKUP(Table_ExternalData_16[[#This Row],[ManufacturerId]],Blagovna!A:B,2,0)</f>
        <v>SBOX</v>
      </c>
    </row>
    <row r="5418" spans="1:3" x14ac:dyDescent="0.25">
      <c r="A5418">
        <v>16905</v>
      </c>
      <c r="B5418">
        <v>484</v>
      </c>
      <c r="C5418" t="str">
        <f>VLOOKUP(Table_ExternalData_16[[#This Row],[ManufacturerId]],Blagovna!A:B,2,0)</f>
        <v>Triton</v>
      </c>
    </row>
    <row r="5419" spans="1:3" x14ac:dyDescent="0.25">
      <c r="A5419">
        <v>16906</v>
      </c>
      <c r="B5419">
        <v>758</v>
      </c>
      <c r="C5419" t="str">
        <f>VLOOKUP(Table_ExternalData_16[[#This Row],[ManufacturerId]],Blagovna!A:B,2,0)</f>
        <v>Ruijie-Reyee</v>
      </c>
    </row>
    <row r="5420" spans="1:3" x14ac:dyDescent="0.25">
      <c r="A5420">
        <v>16907</v>
      </c>
      <c r="B5420">
        <v>421</v>
      </c>
      <c r="C5420" t="str">
        <f>VLOOKUP(Table_ExternalData_16[[#This Row],[ManufacturerId]],Blagovna!A:B,2,0)</f>
        <v>Delock</v>
      </c>
    </row>
    <row r="5421" spans="1:3" x14ac:dyDescent="0.25">
      <c r="A5421">
        <v>16908</v>
      </c>
      <c r="B5421">
        <v>728</v>
      </c>
      <c r="C5421" t="str">
        <f>VLOOKUP(Table_ExternalData_16[[#This Row],[ManufacturerId]],Blagovna!A:B,2,0)</f>
        <v>Teltonika</v>
      </c>
    </row>
    <row r="5422" spans="1:3" x14ac:dyDescent="0.25">
      <c r="A5422">
        <v>16909</v>
      </c>
      <c r="B5422">
        <v>728</v>
      </c>
      <c r="C5422" t="str">
        <f>VLOOKUP(Table_ExternalData_16[[#This Row],[ManufacturerId]],Blagovna!A:B,2,0)</f>
        <v>Teltonika</v>
      </c>
    </row>
    <row r="5423" spans="1:3" x14ac:dyDescent="0.25">
      <c r="A5423">
        <v>16910</v>
      </c>
      <c r="B5423">
        <v>422</v>
      </c>
      <c r="C5423" t="str">
        <f>VLOOKUP(Table_ExternalData_16[[#This Row],[ManufacturerId]],Blagovna!A:B,2,0)</f>
        <v>Digitus</v>
      </c>
    </row>
    <row r="5424" spans="1:3" x14ac:dyDescent="0.25">
      <c r="A5424">
        <v>16911</v>
      </c>
      <c r="B5424">
        <v>455</v>
      </c>
      <c r="C5424" t="str">
        <f>VLOOKUP(Table_ExternalData_16[[#This Row],[ManufacturerId]],Blagovna!A:B,2,0)</f>
        <v>Mikrotik</v>
      </c>
    </row>
    <row r="5425" spans="1:3" x14ac:dyDescent="0.25">
      <c r="A5425">
        <v>16912</v>
      </c>
      <c r="B5425">
        <v>422</v>
      </c>
      <c r="C5425" t="str">
        <f>VLOOKUP(Table_ExternalData_16[[#This Row],[ManufacturerId]],Blagovna!A:B,2,0)</f>
        <v>Digitus</v>
      </c>
    </row>
    <row r="5426" spans="1:3" x14ac:dyDescent="0.25">
      <c r="A5426">
        <v>16913</v>
      </c>
      <c r="B5426">
        <v>422</v>
      </c>
      <c r="C5426" t="str">
        <f>VLOOKUP(Table_ExternalData_16[[#This Row],[ManufacturerId]],Blagovna!A:B,2,0)</f>
        <v>Digitus</v>
      </c>
    </row>
    <row r="5427" spans="1:3" x14ac:dyDescent="0.25">
      <c r="A5427">
        <v>16914</v>
      </c>
      <c r="B5427">
        <v>422</v>
      </c>
      <c r="C5427" t="str">
        <f>VLOOKUP(Table_ExternalData_16[[#This Row],[ManufacturerId]],Blagovna!A:B,2,0)</f>
        <v>Digitus</v>
      </c>
    </row>
    <row r="5428" spans="1:3" x14ac:dyDescent="0.25">
      <c r="A5428">
        <v>16915</v>
      </c>
      <c r="B5428">
        <v>422</v>
      </c>
      <c r="C5428" t="str">
        <f>VLOOKUP(Table_ExternalData_16[[#This Row],[ManufacturerId]],Blagovna!A:B,2,0)</f>
        <v>Digitus</v>
      </c>
    </row>
    <row r="5429" spans="1:3" x14ac:dyDescent="0.25">
      <c r="A5429">
        <v>16916</v>
      </c>
      <c r="B5429">
        <v>422</v>
      </c>
      <c r="C5429" t="str">
        <f>VLOOKUP(Table_ExternalData_16[[#This Row],[ManufacturerId]],Blagovna!A:B,2,0)</f>
        <v>Digitus</v>
      </c>
    </row>
    <row r="5430" spans="1:3" x14ac:dyDescent="0.25">
      <c r="A5430">
        <v>16917</v>
      </c>
      <c r="B5430">
        <v>422</v>
      </c>
      <c r="C5430" t="str">
        <f>VLOOKUP(Table_ExternalData_16[[#This Row],[ManufacturerId]],Blagovna!A:B,2,0)</f>
        <v>Digitus</v>
      </c>
    </row>
    <row r="5431" spans="1:3" x14ac:dyDescent="0.25">
      <c r="A5431">
        <v>16918</v>
      </c>
      <c r="B5431">
        <v>437</v>
      </c>
      <c r="C5431" t="str">
        <f>VLOOKUP(Table_ExternalData_16[[#This Row],[ManufacturerId]],Blagovna!A:B,2,0)</f>
        <v>HiLook</v>
      </c>
    </row>
    <row r="5432" spans="1:3" x14ac:dyDescent="0.25">
      <c r="A5432">
        <v>16919</v>
      </c>
      <c r="B5432">
        <v>437</v>
      </c>
      <c r="C5432" t="str">
        <f>VLOOKUP(Table_ExternalData_16[[#This Row],[ManufacturerId]],Blagovna!A:B,2,0)</f>
        <v>HiLook</v>
      </c>
    </row>
    <row r="5433" spans="1:3" x14ac:dyDescent="0.25">
      <c r="A5433">
        <v>16920</v>
      </c>
      <c r="B5433">
        <v>437</v>
      </c>
      <c r="C5433" t="str">
        <f>VLOOKUP(Table_ExternalData_16[[#This Row],[ManufacturerId]],Blagovna!A:B,2,0)</f>
        <v>HiLook</v>
      </c>
    </row>
    <row r="5434" spans="1:3" x14ac:dyDescent="0.25">
      <c r="A5434">
        <v>16921</v>
      </c>
      <c r="B5434">
        <v>437</v>
      </c>
      <c r="C5434" t="str">
        <f>VLOOKUP(Table_ExternalData_16[[#This Row],[ManufacturerId]],Blagovna!A:B,2,0)</f>
        <v>HiLook</v>
      </c>
    </row>
    <row r="5435" spans="1:3" x14ac:dyDescent="0.25">
      <c r="A5435">
        <v>16922</v>
      </c>
      <c r="B5435">
        <v>446</v>
      </c>
      <c r="C5435" t="str">
        <f>VLOOKUP(Table_ExternalData_16[[#This Row],[ManufacturerId]],Blagovna!A:B,2,0)</f>
        <v>Leviton</v>
      </c>
    </row>
    <row r="5436" spans="1:3" x14ac:dyDescent="0.25">
      <c r="A5436">
        <v>16923</v>
      </c>
      <c r="B5436">
        <v>422</v>
      </c>
      <c r="C5436" t="str">
        <f>VLOOKUP(Table_ExternalData_16[[#This Row],[ManufacturerId]],Blagovna!A:B,2,0)</f>
        <v>Digitus</v>
      </c>
    </row>
    <row r="5437" spans="1:3" x14ac:dyDescent="0.25">
      <c r="A5437">
        <v>16924</v>
      </c>
      <c r="B5437">
        <v>425</v>
      </c>
      <c r="C5437" t="str">
        <f>VLOOKUP(Table_ExternalData_16[[#This Row],[ManufacturerId]],Blagovna!A:B,2,0)</f>
        <v>EFB</v>
      </c>
    </row>
    <row r="5438" spans="1:3" x14ac:dyDescent="0.25">
      <c r="A5438">
        <v>16925</v>
      </c>
      <c r="B5438">
        <v>735</v>
      </c>
      <c r="C5438" t="str">
        <f>VLOOKUP(Table_ExternalData_16[[#This Row],[ManufacturerId]],Blagovna!A:B,2,0)</f>
        <v>EZVIZ</v>
      </c>
    </row>
    <row r="5439" spans="1:3" x14ac:dyDescent="0.25">
      <c r="A5439">
        <v>16926</v>
      </c>
      <c r="B5439">
        <v>710</v>
      </c>
      <c r="C5439" t="str">
        <f>VLOOKUP(Table_ExternalData_16[[#This Row],[ManufacturerId]],Blagovna!A:B,2,0)</f>
        <v>Value</v>
      </c>
    </row>
    <row r="5440" spans="1:3" x14ac:dyDescent="0.25">
      <c r="A5440">
        <v>16927</v>
      </c>
      <c r="B5440">
        <v>446</v>
      </c>
      <c r="C5440" t="str">
        <f>VLOOKUP(Table_ExternalData_16[[#This Row],[ManufacturerId]],Blagovna!A:B,2,0)</f>
        <v>Leviton</v>
      </c>
    </row>
    <row r="5441" spans="1:3" x14ac:dyDescent="0.25">
      <c r="A5441">
        <v>16928</v>
      </c>
      <c r="B5441">
        <v>426</v>
      </c>
      <c r="C5441" t="str">
        <f>VLOOKUP(Table_ExternalData_16[[#This Row],[ManufacturerId]],Blagovna!A:B,2,0)</f>
        <v>Energenie</v>
      </c>
    </row>
    <row r="5442" spans="1:3" x14ac:dyDescent="0.25">
      <c r="A5442">
        <v>16929</v>
      </c>
      <c r="B5442">
        <v>449</v>
      </c>
      <c r="C5442" t="str">
        <f>VLOOKUP(Table_ExternalData_16[[#This Row],[ManufacturerId]],Blagovna!A:B,2,0)</f>
        <v>Logitech</v>
      </c>
    </row>
    <row r="5443" spans="1:3" x14ac:dyDescent="0.25">
      <c r="A5443">
        <v>16930</v>
      </c>
      <c r="B5443">
        <v>449</v>
      </c>
      <c r="C5443" t="str">
        <f>VLOOKUP(Table_ExternalData_16[[#This Row],[ManufacturerId]],Blagovna!A:B,2,0)</f>
        <v>Logitech</v>
      </c>
    </row>
    <row r="5444" spans="1:3" x14ac:dyDescent="0.25">
      <c r="A5444">
        <v>16931</v>
      </c>
      <c r="B5444">
        <v>449</v>
      </c>
      <c r="C5444" t="str">
        <f>VLOOKUP(Table_ExternalData_16[[#This Row],[ManufacturerId]],Blagovna!A:B,2,0)</f>
        <v>Logitech</v>
      </c>
    </row>
    <row r="5445" spans="1:3" x14ac:dyDescent="0.25">
      <c r="A5445">
        <v>16932</v>
      </c>
      <c r="B5445">
        <v>484</v>
      </c>
      <c r="C5445" t="str">
        <f>VLOOKUP(Table_ExternalData_16[[#This Row],[ManufacturerId]],Blagovna!A:B,2,0)</f>
        <v>Triton</v>
      </c>
    </row>
    <row r="5446" spans="1:3" x14ac:dyDescent="0.25">
      <c r="A5446">
        <v>16933</v>
      </c>
      <c r="B5446">
        <v>421</v>
      </c>
      <c r="C5446" t="str">
        <f>VLOOKUP(Table_ExternalData_16[[#This Row],[ManufacturerId]],Blagovna!A:B,2,0)</f>
        <v>Delock</v>
      </c>
    </row>
    <row r="5447" spans="1:3" x14ac:dyDescent="0.25">
      <c r="A5447">
        <v>16934</v>
      </c>
      <c r="B5447">
        <v>485</v>
      </c>
      <c r="C5447" t="str">
        <f>VLOOKUP(Table_ExternalData_16[[#This Row],[ManufacturerId]],Blagovna!A:B,2,0)</f>
        <v>UBIQUITI</v>
      </c>
    </row>
    <row r="5448" spans="1:3" x14ac:dyDescent="0.25">
      <c r="A5448">
        <v>16935</v>
      </c>
      <c r="B5448">
        <v>485</v>
      </c>
      <c r="C5448" t="str">
        <f>VLOOKUP(Table_ExternalData_16[[#This Row],[ManufacturerId]],Blagovna!A:B,2,0)</f>
        <v>UBIQUITI</v>
      </c>
    </row>
    <row r="5449" spans="1:3" x14ac:dyDescent="0.25">
      <c r="A5449">
        <v>16936</v>
      </c>
      <c r="B5449">
        <v>485</v>
      </c>
      <c r="C5449" t="str">
        <f>VLOOKUP(Table_ExternalData_16[[#This Row],[ManufacturerId]],Blagovna!A:B,2,0)</f>
        <v>UBIQUITI</v>
      </c>
    </row>
    <row r="5450" spans="1:3" x14ac:dyDescent="0.25">
      <c r="A5450">
        <v>16937</v>
      </c>
      <c r="B5450">
        <v>485</v>
      </c>
      <c r="C5450" t="str">
        <f>VLOOKUP(Table_ExternalData_16[[#This Row],[ManufacturerId]],Blagovna!A:B,2,0)</f>
        <v>UBIQUITI</v>
      </c>
    </row>
    <row r="5451" spans="1:3" x14ac:dyDescent="0.25">
      <c r="A5451">
        <v>16938</v>
      </c>
      <c r="B5451">
        <v>485</v>
      </c>
      <c r="C5451" t="str">
        <f>VLOOKUP(Table_ExternalData_16[[#This Row],[ManufacturerId]],Blagovna!A:B,2,0)</f>
        <v>UBIQUITI</v>
      </c>
    </row>
    <row r="5452" spans="1:3" x14ac:dyDescent="0.25">
      <c r="A5452">
        <v>16939</v>
      </c>
      <c r="B5452">
        <v>757</v>
      </c>
      <c r="C5452" t="str">
        <f>VLOOKUP(Table_ExternalData_16[[#This Row],[ManufacturerId]],Blagovna!A:B,2,0)</f>
        <v>Joyroom</v>
      </c>
    </row>
    <row r="5453" spans="1:3" x14ac:dyDescent="0.25">
      <c r="A5453">
        <v>16940</v>
      </c>
      <c r="B5453">
        <v>440</v>
      </c>
      <c r="C5453" t="str">
        <f>VLOOKUP(Table_ExternalData_16[[#This Row],[ManufacturerId]],Blagovna!A:B,2,0)</f>
        <v>Intellinet</v>
      </c>
    </row>
    <row r="5454" spans="1:3" x14ac:dyDescent="0.25">
      <c r="A5454">
        <v>16941</v>
      </c>
      <c r="B5454">
        <v>478</v>
      </c>
      <c r="C5454" t="str">
        <f>VLOOKUP(Table_ExternalData_16[[#This Row],[ManufacturerId]],Blagovna!A:B,2,0)</f>
        <v>Tenda</v>
      </c>
    </row>
    <row r="5455" spans="1:3" x14ac:dyDescent="0.25">
      <c r="A5455">
        <v>16942</v>
      </c>
      <c r="B5455">
        <v>478</v>
      </c>
      <c r="C5455" t="str">
        <f>VLOOKUP(Table_ExternalData_16[[#This Row],[ManufacturerId]],Blagovna!A:B,2,0)</f>
        <v>Tenda</v>
      </c>
    </row>
    <row r="5456" spans="1:3" x14ac:dyDescent="0.25">
      <c r="A5456">
        <v>16943</v>
      </c>
      <c r="B5456">
        <v>478</v>
      </c>
      <c r="C5456" t="str">
        <f>VLOOKUP(Table_ExternalData_16[[#This Row],[ManufacturerId]],Blagovna!A:B,2,0)</f>
        <v>Tenda</v>
      </c>
    </row>
    <row r="5457" spans="1:3" x14ac:dyDescent="0.25">
      <c r="A5457">
        <v>16944</v>
      </c>
      <c r="B5457">
        <v>446</v>
      </c>
      <c r="C5457" t="str">
        <f>VLOOKUP(Table_ExternalData_16[[#This Row],[ManufacturerId]],Blagovna!A:B,2,0)</f>
        <v>Leviton</v>
      </c>
    </row>
    <row r="5458" spans="1:3" x14ac:dyDescent="0.25">
      <c r="A5458">
        <v>16945</v>
      </c>
      <c r="B5458">
        <v>756</v>
      </c>
      <c r="C5458" t="str">
        <f>VLOOKUP(Table_ExternalData_16[[#This Row],[ManufacturerId]],Blagovna!A:B,2,0)</f>
        <v>Choetech</v>
      </c>
    </row>
    <row r="5459" spans="1:3" x14ac:dyDescent="0.25">
      <c r="A5459">
        <v>16946</v>
      </c>
      <c r="B5459">
        <v>756</v>
      </c>
      <c r="C5459" t="str">
        <f>VLOOKUP(Table_ExternalData_16[[#This Row],[ManufacturerId]],Blagovna!A:B,2,0)</f>
        <v>Choetech</v>
      </c>
    </row>
    <row r="5460" spans="1:3" x14ac:dyDescent="0.25">
      <c r="A5460">
        <v>16947</v>
      </c>
      <c r="B5460">
        <v>741</v>
      </c>
      <c r="C5460" t="str">
        <f>VLOOKUP(Table_ExternalData_16[[#This Row],[ManufacturerId]],Blagovna!A:B,2,0)</f>
        <v>Ugreen</v>
      </c>
    </row>
    <row r="5461" spans="1:3" x14ac:dyDescent="0.25">
      <c r="A5461">
        <v>16948</v>
      </c>
      <c r="B5461">
        <v>741</v>
      </c>
      <c r="C5461" t="str">
        <f>VLOOKUP(Table_ExternalData_16[[#This Row],[ManufacturerId]],Blagovna!A:B,2,0)</f>
        <v>Ugreen</v>
      </c>
    </row>
    <row r="5462" spans="1:3" x14ac:dyDescent="0.25">
      <c r="A5462">
        <v>16949</v>
      </c>
      <c r="B5462">
        <v>484</v>
      </c>
      <c r="C5462" t="str">
        <f>VLOOKUP(Table_ExternalData_16[[#This Row],[ManufacturerId]],Blagovna!A:B,2,0)</f>
        <v>Triton</v>
      </c>
    </row>
    <row r="5463" spans="1:3" x14ac:dyDescent="0.25">
      <c r="A5463">
        <v>16951</v>
      </c>
      <c r="B5463">
        <v>421</v>
      </c>
      <c r="C5463" t="str">
        <f>VLOOKUP(Table_ExternalData_16[[#This Row],[ManufacturerId]],Blagovna!A:B,2,0)</f>
        <v>Delock</v>
      </c>
    </row>
    <row r="5464" spans="1:3" x14ac:dyDescent="0.25">
      <c r="A5464">
        <v>16952</v>
      </c>
      <c r="B5464">
        <v>421</v>
      </c>
      <c r="C5464" t="str">
        <f>VLOOKUP(Table_ExternalData_16[[#This Row],[ManufacturerId]],Blagovna!A:B,2,0)</f>
        <v>Delock</v>
      </c>
    </row>
    <row r="5465" spans="1:3" x14ac:dyDescent="0.25">
      <c r="A5465">
        <v>16953</v>
      </c>
      <c r="B5465">
        <v>412</v>
      </c>
      <c r="C5465" t="str">
        <f>VLOOKUP(Table_ExternalData_16[[#This Row],[ManufacturerId]],Blagovna!A:B,2,0)</f>
        <v>Cablexpert</v>
      </c>
    </row>
    <row r="5466" spans="1:3" x14ac:dyDescent="0.25">
      <c r="A5466">
        <v>16954</v>
      </c>
      <c r="B5466">
        <v>412</v>
      </c>
      <c r="C5466" t="str">
        <f>VLOOKUP(Table_ExternalData_16[[#This Row],[ManufacturerId]],Blagovna!A:B,2,0)</f>
        <v>Cablexpert</v>
      </c>
    </row>
    <row r="5467" spans="1:3" x14ac:dyDescent="0.25">
      <c r="A5467">
        <v>16955</v>
      </c>
      <c r="B5467">
        <v>411</v>
      </c>
      <c r="C5467" t="str">
        <f>VLOOKUP(Table_ExternalData_16[[#This Row],[ManufacturerId]],Blagovna!A:B,2,0)</f>
        <v>Brother</v>
      </c>
    </row>
    <row r="5468" spans="1:3" x14ac:dyDescent="0.25">
      <c r="A5468">
        <v>16956</v>
      </c>
      <c r="B5468">
        <v>484</v>
      </c>
      <c r="C5468" t="str">
        <f>VLOOKUP(Table_ExternalData_16[[#This Row],[ManufacturerId]],Blagovna!A:B,2,0)</f>
        <v>Triton</v>
      </c>
    </row>
    <row r="5469" spans="1:3" x14ac:dyDescent="0.25">
      <c r="A5469">
        <v>16957</v>
      </c>
      <c r="B5469">
        <v>422</v>
      </c>
      <c r="C5469" t="str">
        <f>VLOOKUP(Table_ExternalData_16[[#This Row],[ManufacturerId]],Blagovna!A:B,2,0)</f>
        <v>Digitus</v>
      </c>
    </row>
    <row r="5470" spans="1:3" x14ac:dyDescent="0.25">
      <c r="A5470">
        <v>16958</v>
      </c>
      <c r="B5470">
        <v>426</v>
      </c>
      <c r="C5470" t="str">
        <f>VLOOKUP(Table_ExternalData_16[[#This Row],[ManufacturerId]],Blagovna!A:B,2,0)</f>
        <v>Energenie</v>
      </c>
    </row>
    <row r="5471" spans="1:3" x14ac:dyDescent="0.25">
      <c r="A5471">
        <v>16959</v>
      </c>
      <c r="B5471">
        <v>421</v>
      </c>
      <c r="C5471" t="str">
        <f>VLOOKUP(Table_ExternalData_16[[#This Row],[ManufacturerId]],Blagovna!A:B,2,0)</f>
        <v>Delock</v>
      </c>
    </row>
    <row r="5472" spans="1:3" x14ac:dyDescent="0.25">
      <c r="A5472">
        <v>16960</v>
      </c>
      <c r="B5472">
        <v>425</v>
      </c>
      <c r="C5472" t="str">
        <f>VLOOKUP(Table_ExternalData_16[[#This Row],[ManufacturerId]],Blagovna!A:B,2,0)</f>
        <v>EFB</v>
      </c>
    </row>
    <row r="5473" spans="1:3" x14ac:dyDescent="0.25">
      <c r="A5473">
        <v>16961</v>
      </c>
      <c r="B5473">
        <v>425</v>
      </c>
      <c r="C5473" t="str">
        <f>VLOOKUP(Table_ExternalData_16[[#This Row],[ManufacturerId]],Blagovna!A:B,2,0)</f>
        <v>EFB</v>
      </c>
    </row>
    <row r="5474" spans="1:3" x14ac:dyDescent="0.25">
      <c r="A5474">
        <v>16962</v>
      </c>
      <c r="B5474">
        <v>710</v>
      </c>
      <c r="C5474" t="str">
        <f>VLOOKUP(Table_ExternalData_16[[#This Row],[ManufacturerId]],Blagovna!A:B,2,0)</f>
        <v>Value</v>
      </c>
    </row>
    <row r="5475" spans="1:3" x14ac:dyDescent="0.25">
      <c r="A5475">
        <v>16963</v>
      </c>
      <c r="B5475">
        <v>710</v>
      </c>
      <c r="C5475" t="str">
        <f>VLOOKUP(Table_ExternalData_16[[#This Row],[ManufacturerId]],Blagovna!A:B,2,0)</f>
        <v>Value</v>
      </c>
    </row>
    <row r="5476" spans="1:3" x14ac:dyDescent="0.25">
      <c r="A5476">
        <v>16964</v>
      </c>
      <c r="B5476">
        <v>710</v>
      </c>
      <c r="C5476" t="str">
        <f>VLOOKUP(Table_ExternalData_16[[#This Row],[ManufacturerId]],Blagovna!A:B,2,0)</f>
        <v>Value</v>
      </c>
    </row>
    <row r="5477" spans="1:3" x14ac:dyDescent="0.25">
      <c r="A5477">
        <v>16965</v>
      </c>
      <c r="B5477">
        <v>710</v>
      </c>
      <c r="C5477" t="str">
        <f>VLOOKUP(Table_ExternalData_16[[#This Row],[ManufacturerId]],Blagovna!A:B,2,0)</f>
        <v>Value</v>
      </c>
    </row>
    <row r="5478" spans="1:3" x14ac:dyDescent="0.25">
      <c r="A5478">
        <v>8161</v>
      </c>
      <c r="B5478">
        <v>731</v>
      </c>
      <c r="C5478" t="str">
        <f>VLOOKUP(Table_ExternalData_16[[#This Row],[ManufacturerId]],Blagovna!A:B,2,0)</f>
        <v>Datech</v>
      </c>
    </row>
    <row r="5479" spans="1:3" x14ac:dyDescent="0.25">
      <c r="A5479">
        <v>8159</v>
      </c>
      <c r="B5479">
        <v>731</v>
      </c>
      <c r="C5479" t="str">
        <f>VLOOKUP(Table_ExternalData_16[[#This Row],[ManufacturerId]],Blagovna!A:B,2,0)</f>
        <v>Datech</v>
      </c>
    </row>
    <row r="5480" spans="1:3" x14ac:dyDescent="0.25">
      <c r="A5480">
        <v>8187</v>
      </c>
      <c r="B5480">
        <v>731</v>
      </c>
      <c r="C5480" t="str">
        <f>VLOOKUP(Table_ExternalData_16[[#This Row],[ManufacturerId]],Blagovna!A:B,2,0)</f>
        <v>Datech</v>
      </c>
    </row>
    <row r="5481" spans="1:3" x14ac:dyDescent="0.25">
      <c r="A5481">
        <v>13215</v>
      </c>
      <c r="B5481">
        <v>731</v>
      </c>
      <c r="C5481" t="str">
        <f>VLOOKUP(Table_ExternalData_16[[#This Row],[ManufacturerId]],Blagovna!A:B,2,0)</f>
        <v>Datech</v>
      </c>
    </row>
    <row r="5482" spans="1:3" x14ac:dyDescent="0.25">
      <c r="A5482">
        <v>8167</v>
      </c>
      <c r="B5482">
        <v>731</v>
      </c>
      <c r="C5482" t="str">
        <f>VLOOKUP(Table_ExternalData_16[[#This Row],[ManufacturerId]],Blagovna!A:B,2,0)</f>
        <v>Datech</v>
      </c>
    </row>
    <row r="5483" spans="1:3" x14ac:dyDescent="0.25">
      <c r="A5483">
        <v>16966</v>
      </c>
      <c r="B5483">
        <v>758</v>
      </c>
      <c r="C5483" t="str">
        <f>VLOOKUP(Table_ExternalData_16[[#This Row],[ManufacturerId]],Blagovna!A:B,2,0)</f>
        <v>Ruijie-Reyee</v>
      </c>
    </row>
    <row r="5484" spans="1:3" x14ac:dyDescent="0.25">
      <c r="A5484">
        <v>16967</v>
      </c>
      <c r="B5484">
        <v>758</v>
      </c>
      <c r="C5484" t="str">
        <f>VLOOKUP(Table_ExternalData_16[[#This Row],[ManufacturerId]],Blagovna!A:B,2,0)</f>
        <v>Ruijie-Reyee</v>
      </c>
    </row>
    <row r="5485" spans="1:3" x14ac:dyDescent="0.25">
      <c r="A5485">
        <v>16968</v>
      </c>
      <c r="B5485">
        <v>758</v>
      </c>
      <c r="C5485" t="str">
        <f>VLOOKUP(Table_ExternalData_16[[#This Row],[ManufacturerId]],Blagovna!A:B,2,0)</f>
        <v>Ruijie-Reyee</v>
      </c>
    </row>
    <row r="5486" spans="1:3" x14ac:dyDescent="0.25">
      <c r="A5486">
        <v>16969</v>
      </c>
      <c r="B5486">
        <v>758</v>
      </c>
      <c r="C5486" t="str">
        <f>VLOOKUP(Table_ExternalData_16[[#This Row],[ManufacturerId]],Blagovna!A:B,2,0)</f>
        <v>Ruijie-Reyee</v>
      </c>
    </row>
    <row r="5487" spans="1:3" x14ac:dyDescent="0.25">
      <c r="A5487">
        <v>16970</v>
      </c>
      <c r="B5487">
        <v>758</v>
      </c>
      <c r="C5487" t="str">
        <f>VLOOKUP(Table_ExternalData_16[[#This Row],[ManufacturerId]],Blagovna!A:B,2,0)</f>
        <v>Ruijie-Reyee</v>
      </c>
    </row>
    <row r="5488" spans="1:3" x14ac:dyDescent="0.25">
      <c r="A5488">
        <v>16971</v>
      </c>
      <c r="B5488">
        <v>758</v>
      </c>
      <c r="C5488" t="str">
        <f>VLOOKUP(Table_ExternalData_16[[#This Row],[ManufacturerId]],Blagovna!A:B,2,0)</f>
        <v>Ruijie-Reyee</v>
      </c>
    </row>
    <row r="5489" spans="1:3" x14ac:dyDescent="0.25">
      <c r="A5489">
        <v>16972</v>
      </c>
      <c r="B5489">
        <v>484</v>
      </c>
      <c r="C5489" t="str">
        <f>VLOOKUP(Table_ExternalData_16[[#This Row],[ManufacturerId]],Blagovna!A:B,2,0)</f>
        <v>Triton</v>
      </c>
    </row>
    <row r="5490" spans="1:3" x14ac:dyDescent="0.25">
      <c r="A5490">
        <v>16973</v>
      </c>
      <c r="B5490">
        <v>425</v>
      </c>
      <c r="C5490" t="str">
        <f>VLOOKUP(Table_ExternalData_16[[#This Row],[ManufacturerId]],Blagovna!A:B,2,0)</f>
        <v>EFB</v>
      </c>
    </row>
    <row r="5491" spans="1:3" x14ac:dyDescent="0.25">
      <c r="A5491">
        <v>16974</v>
      </c>
      <c r="B5491">
        <v>735</v>
      </c>
      <c r="C5491" t="str">
        <f>VLOOKUP(Table_ExternalData_16[[#This Row],[ManufacturerId]],Blagovna!A:B,2,0)</f>
        <v>EZVIZ</v>
      </c>
    </row>
    <row r="5492" spans="1:3" x14ac:dyDescent="0.25">
      <c r="A5492">
        <v>16975</v>
      </c>
      <c r="B5492">
        <v>735</v>
      </c>
      <c r="C5492" t="str">
        <f>VLOOKUP(Table_ExternalData_16[[#This Row],[ManufacturerId]],Blagovna!A:B,2,0)</f>
        <v>EZVIZ</v>
      </c>
    </row>
    <row r="5493" spans="1:3" x14ac:dyDescent="0.25">
      <c r="A5493">
        <v>16976</v>
      </c>
      <c r="B5493">
        <v>735</v>
      </c>
      <c r="C5493" t="str">
        <f>VLOOKUP(Table_ExternalData_16[[#This Row],[ManufacturerId]],Blagovna!A:B,2,0)</f>
        <v>EZVIZ</v>
      </c>
    </row>
    <row r="5494" spans="1:3" x14ac:dyDescent="0.25">
      <c r="A5494">
        <v>16977</v>
      </c>
      <c r="B5494">
        <v>735</v>
      </c>
      <c r="C5494" t="str">
        <f>VLOOKUP(Table_ExternalData_16[[#This Row],[ManufacturerId]],Blagovna!A:B,2,0)</f>
        <v>EZVIZ</v>
      </c>
    </row>
    <row r="5495" spans="1:3" x14ac:dyDescent="0.25">
      <c r="A5495">
        <v>16978</v>
      </c>
      <c r="B5495">
        <v>735</v>
      </c>
      <c r="C5495" t="str">
        <f>VLOOKUP(Table_ExternalData_16[[#This Row],[ManufacturerId]],Blagovna!A:B,2,0)</f>
        <v>EZVIZ</v>
      </c>
    </row>
    <row r="5496" spans="1:3" x14ac:dyDescent="0.25">
      <c r="A5496">
        <v>16979</v>
      </c>
      <c r="B5496">
        <v>735</v>
      </c>
      <c r="C5496" t="str">
        <f>VLOOKUP(Table_ExternalData_16[[#This Row],[ManufacturerId]],Blagovna!A:B,2,0)</f>
        <v>EZVIZ</v>
      </c>
    </row>
    <row r="5497" spans="1:3" x14ac:dyDescent="0.25">
      <c r="A5497">
        <v>16980</v>
      </c>
      <c r="B5497">
        <v>422</v>
      </c>
      <c r="C5497" t="str">
        <f>VLOOKUP(Table_ExternalData_16[[#This Row],[ManufacturerId]],Blagovna!A:B,2,0)</f>
        <v>Digitus</v>
      </c>
    </row>
    <row r="5498" spans="1:3" x14ac:dyDescent="0.25">
      <c r="A5498">
        <v>16981</v>
      </c>
      <c r="B5498">
        <v>444</v>
      </c>
      <c r="C5498" t="str">
        <f>VLOOKUP(Table_ExternalData_16[[#This Row],[ManufacturerId]],Blagovna!A:B,2,0)</f>
        <v>Lenovo</v>
      </c>
    </row>
    <row r="5499" spans="1:3" x14ac:dyDescent="0.25">
      <c r="A5499">
        <v>16982</v>
      </c>
      <c r="B5499">
        <v>420</v>
      </c>
      <c r="C5499" t="str">
        <f>VLOOKUP(Table_ExternalData_16[[#This Row],[ManufacturerId]],Blagovna!A:B,2,0)</f>
        <v>Dell</v>
      </c>
    </row>
    <row r="5500" spans="1:3" x14ac:dyDescent="0.25">
      <c r="A5500">
        <v>16983</v>
      </c>
      <c r="B5500">
        <v>439</v>
      </c>
      <c r="C5500" t="str">
        <f>VLOOKUP(Table_ExternalData_16[[#This Row],[ManufacturerId]],Blagovna!A:B,2,0)</f>
        <v>HP</v>
      </c>
    </row>
    <row r="5501" spans="1:3" x14ac:dyDescent="0.25">
      <c r="A5501">
        <v>16984</v>
      </c>
      <c r="B5501">
        <v>735</v>
      </c>
      <c r="C5501" t="str">
        <f>VLOOKUP(Table_ExternalData_16[[#This Row],[ManufacturerId]],Blagovna!A:B,2,0)</f>
        <v>EZVIZ</v>
      </c>
    </row>
    <row r="5502" spans="1:3" x14ac:dyDescent="0.25">
      <c r="A5502">
        <v>16985</v>
      </c>
      <c r="B5502">
        <v>409</v>
      </c>
      <c r="C5502" t="str">
        <f>VLOOKUP(Table_ExternalData_16[[#This Row],[ManufacturerId]],Blagovna!A:B,2,0)</f>
        <v>Bachmann</v>
      </c>
    </row>
    <row r="5503" spans="1:3" x14ac:dyDescent="0.25">
      <c r="A5503">
        <v>16986</v>
      </c>
      <c r="B5503">
        <v>409</v>
      </c>
      <c r="C5503" t="str">
        <f>VLOOKUP(Table_ExternalData_16[[#This Row],[ManufacturerId]],Blagovna!A:B,2,0)</f>
        <v>Bachmann</v>
      </c>
    </row>
    <row r="5504" spans="1:3" x14ac:dyDescent="0.25">
      <c r="A5504">
        <v>16987</v>
      </c>
      <c r="B5504">
        <v>484</v>
      </c>
      <c r="C5504" t="str">
        <f>VLOOKUP(Table_ExternalData_16[[#This Row],[ManufacturerId]],Blagovna!A:B,2,0)</f>
        <v>Triton</v>
      </c>
    </row>
    <row r="5505" spans="1:3" x14ac:dyDescent="0.25">
      <c r="A5505">
        <v>16988</v>
      </c>
      <c r="B5505">
        <v>484</v>
      </c>
      <c r="C5505" t="str">
        <f>VLOOKUP(Table_ExternalData_16[[#This Row],[ManufacturerId]],Blagovna!A:B,2,0)</f>
        <v>Triton</v>
      </c>
    </row>
    <row r="5506" spans="1:3" x14ac:dyDescent="0.25">
      <c r="A5506">
        <v>16989</v>
      </c>
      <c r="B5506">
        <v>465</v>
      </c>
      <c r="C5506" t="str">
        <f>VLOOKUP(Table_ExternalData_16[[#This Row],[ManufacturerId]],Blagovna!A:B,2,0)</f>
        <v>Roline</v>
      </c>
    </row>
    <row r="5507" spans="1:3" x14ac:dyDescent="0.25">
      <c r="A5507">
        <v>16990</v>
      </c>
      <c r="B5507">
        <v>421</v>
      </c>
      <c r="C5507" t="str">
        <f>VLOOKUP(Table_ExternalData_16[[#This Row],[ManufacturerId]],Blagovna!A:B,2,0)</f>
        <v>Delock</v>
      </c>
    </row>
    <row r="5508" spans="1:3" x14ac:dyDescent="0.25">
      <c r="A5508">
        <v>16991</v>
      </c>
      <c r="B5508">
        <v>421</v>
      </c>
      <c r="C5508" t="str">
        <f>VLOOKUP(Table_ExternalData_16[[#This Row],[ManufacturerId]],Blagovna!A:B,2,0)</f>
        <v>Delock</v>
      </c>
    </row>
    <row r="5509" spans="1:3" x14ac:dyDescent="0.25">
      <c r="A5509">
        <v>16992</v>
      </c>
      <c r="B5509">
        <v>422</v>
      </c>
      <c r="C5509" t="str">
        <f>VLOOKUP(Table_ExternalData_16[[#This Row],[ManufacturerId]],Blagovna!A:B,2,0)</f>
        <v>Digitus</v>
      </c>
    </row>
    <row r="5510" spans="1:3" x14ac:dyDescent="0.25">
      <c r="A5510">
        <v>16993</v>
      </c>
      <c r="B5510">
        <v>409</v>
      </c>
      <c r="C5510" t="str">
        <f>VLOOKUP(Table_ExternalData_16[[#This Row],[ManufacturerId]],Blagovna!A:B,2,0)</f>
        <v>Bachmann</v>
      </c>
    </row>
    <row r="5511" spans="1:3" x14ac:dyDescent="0.25">
      <c r="A5511">
        <v>16994</v>
      </c>
      <c r="B5511">
        <v>469</v>
      </c>
      <c r="C5511" t="str">
        <f>VLOOKUP(Table_ExternalData_16[[#This Row],[ManufacturerId]],Blagovna!A:B,2,0)</f>
        <v>Seagate</v>
      </c>
    </row>
    <row r="5512" spans="1:3" x14ac:dyDescent="0.25">
      <c r="A5512">
        <v>16995</v>
      </c>
      <c r="B5512">
        <v>469</v>
      </c>
      <c r="C5512" t="str">
        <f>VLOOKUP(Table_ExternalData_16[[#This Row],[ManufacturerId]],Blagovna!A:B,2,0)</f>
        <v>Seagate</v>
      </c>
    </row>
    <row r="5513" spans="1:3" x14ac:dyDescent="0.25">
      <c r="A5513">
        <v>16996</v>
      </c>
      <c r="B5513">
        <v>449</v>
      </c>
      <c r="C5513" t="str">
        <f>VLOOKUP(Table_ExternalData_16[[#This Row],[ManufacturerId]],Blagovna!A:B,2,0)</f>
        <v>Logitech</v>
      </c>
    </row>
    <row r="5514" spans="1:3" x14ac:dyDescent="0.25">
      <c r="A5514">
        <v>16997</v>
      </c>
      <c r="B5514">
        <v>449</v>
      </c>
      <c r="C5514" t="str">
        <f>VLOOKUP(Table_ExternalData_16[[#This Row],[ManufacturerId]],Blagovna!A:B,2,0)</f>
        <v>Logitech</v>
      </c>
    </row>
    <row r="5515" spans="1:3" x14ac:dyDescent="0.25">
      <c r="A5515">
        <v>16998</v>
      </c>
      <c r="B5515">
        <v>735</v>
      </c>
      <c r="C5515" t="str">
        <f>VLOOKUP(Table_ExternalData_16[[#This Row],[ManufacturerId]],Blagovna!A:B,2,0)</f>
        <v>EZVIZ</v>
      </c>
    </row>
    <row r="5516" spans="1:3" x14ac:dyDescent="0.25">
      <c r="A5516">
        <v>16999</v>
      </c>
      <c r="B5516">
        <v>725</v>
      </c>
      <c r="C5516" t="str">
        <f>VLOOKUP(Table_ExternalData_16[[#This Row],[ManufacturerId]],Blagovna!A:B,2,0)</f>
        <v>Baseus</v>
      </c>
    </row>
    <row r="5517" spans="1:3" x14ac:dyDescent="0.25">
      <c r="A5517">
        <v>17000</v>
      </c>
      <c r="B5517">
        <v>484</v>
      </c>
      <c r="C5517" t="str">
        <f>VLOOKUP(Table_ExternalData_16[[#This Row],[ManufacturerId]],Blagovna!A:B,2,0)</f>
        <v>Triton</v>
      </c>
    </row>
    <row r="5518" spans="1:3" x14ac:dyDescent="0.25">
      <c r="A5518">
        <v>17001</v>
      </c>
      <c r="B5518">
        <v>422</v>
      </c>
      <c r="C5518" t="str">
        <f>VLOOKUP(Table_ExternalData_16[[#This Row],[ManufacturerId]],Blagovna!A:B,2,0)</f>
        <v>Digitus</v>
      </c>
    </row>
    <row r="5519" spans="1:3" x14ac:dyDescent="0.25">
      <c r="A5519">
        <v>17002</v>
      </c>
      <c r="B5519">
        <v>422</v>
      </c>
      <c r="C5519" t="str">
        <f>VLOOKUP(Table_ExternalData_16[[#This Row],[ManufacturerId]],Blagovna!A:B,2,0)</f>
        <v>Digitus</v>
      </c>
    </row>
    <row r="5520" spans="1:3" x14ac:dyDescent="0.25">
      <c r="A5520">
        <v>17003</v>
      </c>
      <c r="B5520">
        <v>469</v>
      </c>
      <c r="C5520" t="str">
        <f>VLOOKUP(Table_ExternalData_16[[#This Row],[ManufacturerId]],Blagovna!A:B,2,0)</f>
        <v>Seagate</v>
      </c>
    </row>
    <row r="5521" spans="1:3" x14ac:dyDescent="0.25">
      <c r="A5521">
        <v>17004</v>
      </c>
      <c r="B5521">
        <v>449</v>
      </c>
      <c r="C5521" t="str">
        <f>VLOOKUP(Table_ExternalData_16[[#This Row],[ManufacturerId]],Blagovna!A:B,2,0)</f>
        <v>Logitech</v>
      </c>
    </row>
    <row r="5522" spans="1:3" x14ac:dyDescent="0.25">
      <c r="A5522">
        <v>17005</v>
      </c>
      <c r="B5522">
        <v>728</v>
      </c>
      <c r="C5522" t="str">
        <f>VLOOKUP(Table_ExternalData_16[[#This Row],[ManufacturerId]],Blagovna!A:B,2,0)</f>
        <v>Teltonika</v>
      </c>
    </row>
    <row r="5523" spans="1:3" x14ac:dyDescent="0.25">
      <c r="A5523">
        <v>17006</v>
      </c>
      <c r="B5523">
        <v>455</v>
      </c>
      <c r="C5523" t="str">
        <f>VLOOKUP(Table_ExternalData_16[[#This Row],[ManufacturerId]],Blagovna!A:B,2,0)</f>
        <v>Mikrotik</v>
      </c>
    </row>
    <row r="5524" spans="1:3" x14ac:dyDescent="0.25">
      <c r="A5524">
        <v>17007</v>
      </c>
      <c r="B5524">
        <v>757</v>
      </c>
      <c r="C5524" t="str">
        <f>VLOOKUP(Table_ExternalData_16[[#This Row],[ManufacturerId]],Blagovna!A:B,2,0)</f>
        <v>Joyroom</v>
      </c>
    </row>
    <row r="5525" spans="1:3" x14ac:dyDescent="0.25">
      <c r="A5525">
        <v>17008</v>
      </c>
      <c r="B5525">
        <v>421</v>
      </c>
      <c r="C5525" t="str">
        <f>VLOOKUP(Table_ExternalData_16[[#This Row],[ManufacturerId]],Blagovna!A:B,2,0)</f>
        <v>Delock</v>
      </c>
    </row>
    <row r="5526" spans="1:3" x14ac:dyDescent="0.25">
      <c r="A5526">
        <v>17009</v>
      </c>
      <c r="B5526">
        <v>741</v>
      </c>
      <c r="C5526" t="str">
        <f>VLOOKUP(Table_ExternalData_16[[#This Row],[ManufacturerId]],Blagovna!A:B,2,0)</f>
        <v>Ugreen</v>
      </c>
    </row>
    <row r="5527" spans="1:3" x14ac:dyDescent="0.25">
      <c r="A5527">
        <v>17010</v>
      </c>
      <c r="B5527">
        <v>731</v>
      </c>
      <c r="C5527" t="str">
        <f>VLOOKUP(Table_ExternalData_16[[#This Row],[ManufacturerId]],Blagovna!A:B,2,0)</f>
        <v>Datech</v>
      </c>
    </row>
    <row r="5528" spans="1:3" x14ac:dyDescent="0.25">
      <c r="A5528">
        <v>17011</v>
      </c>
      <c r="B5528">
        <v>731</v>
      </c>
      <c r="C5528" t="str">
        <f>VLOOKUP(Table_ExternalData_16[[#This Row],[ManufacturerId]],Blagovna!A:B,2,0)</f>
        <v>Datech</v>
      </c>
    </row>
    <row r="5529" spans="1:3" x14ac:dyDescent="0.25">
      <c r="A5529">
        <v>17012</v>
      </c>
      <c r="B5529">
        <v>731</v>
      </c>
      <c r="C5529" t="str">
        <f>VLOOKUP(Table_ExternalData_16[[#This Row],[ManufacturerId]],Blagovna!A:B,2,0)</f>
        <v>Datech</v>
      </c>
    </row>
    <row r="5530" spans="1:3" x14ac:dyDescent="0.25">
      <c r="A5530">
        <v>17013</v>
      </c>
      <c r="B5530">
        <v>484</v>
      </c>
      <c r="C5530" t="str">
        <f>VLOOKUP(Table_ExternalData_16[[#This Row],[ManufacturerId]],Blagovna!A:B,2,0)</f>
        <v>Triton</v>
      </c>
    </row>
    <row r="5531" spans="1:3" x14ac:dyDescent="0.25">
      <c r="A5531">
        <v>17014</v>
      </c>
      <c r="B5531">
        <v>484</v>
      </c>
      <c r="C5531" t="str">
        <f>VLOOKUP(Table_ExternalData_16[[#This Row],[ManufacturerId]],Blagovna!A:B,2,0)</f>
        <v>Triton</v>
      </c>
    </row>
    <row r="5532" spans="1:3" x14ac:dyDescent="0.25">
      <c r="A5532">
        <v>17015</v>
      </c>
      <c r="B5532">
        <v>484</v>
      </c>
      <c r="C5532" t="str">
        <f>VLOOKUP(Table_ExternalData_16[[#This Row],[ManufacturerId]],Blagovna!A:B,2,0)</f>
        <v>Triton</v>
      </c>
    </row>
    <row r="5533" spans="1:3" x14ac:dyDescent="0.25">
      <c r="A5533">
        <v>17016</v>
      </c>
      <c r="B5533">
        <v>484</v>
      </c>
      <c r="C5533" t="str">
        <f>VLOOKUP(Table_ExternalData_16[[#This Row],[ManufacturerId]],Blagovna!A:B,2,0)</f>
        <v>Triton</v>
      </c>
    </row>
    <row r="5534" spans="1:3" x14ac:dyDescent="0.25">
      <c r="A5534">
        <v>17017</v>
      </c>
      <c r="B5534">
        <v>735</v>
      </c>
      <c r="C5534" t="str">
        <f>VLOOKUP(Table_ExternalData_16[[#This Row],[ManufacturerId]],Blagovna!A:B,2,0)</f>
        <v>EZVIZ</v>
      </c>
    </row>
    <row r="5535" spans="1:3" x14ac:dyDescent="0.25">
      <c r="A5535">
        <v>17018</v>
      </c>
      <c r="B5535">
        <v>409</v>
      </c>
      <c r="C5535" t="str">
        <f>VLOOKUP(Table_ExternalData_16[[#This Row],[ManufacturerId]],Blagovna!A:B,2,0)</f>
        <v>Bachmann</v>
      </c>
    </row>
    <row r="5536" spans="1:3" x14ac:dyDescent="0.25">
      <c r="A5536">
        <v>17019</v>
      </c>
      <c r="B5536">
        <v>409</v>
      </c>
      <c r="C5536" t="str">
        <f>VLOOKUP(Table_ExternalData_16[[#This Row],[ManufacturerId]],Blagovna!A:B,2,0)</f>
        <v>Bachmann</v>
      </c>
    </row>
    <row r="5537" spans="1:3" x14ac:dyDescent="0.25">
      <c r="A5537">
        <v>17020</v>
      </c>
      <c r="B5537">
        <v>485</v>
      </c>
      <c r="C5537" t="str">
        <f>VLOOKUP(Table_ExternalData_16[[#This Row],[ManufacturerId]],Blagovna!A:B,2,0)</f>
        <v>UBIQUITI</v>
      </c>
    </row>
    <row r="5538" spans="1:3" x14ac:dyDescent="0.25">
      <c r="A5538">
        <v>17021</v>
      </c>
      <c r="B5538">
        <v>485</v>
      </c>
      <c r="C5538" t="str">
        <f>VLOOKUP(Table_ExternalData_16[[#This Row],[ManufacturerId]],Blagovna!A:B,2,0)</f>
        <v>UBIQUITI</v>
      </c>
    </row>
    <row r="5539" spans="1:3" x14ac:dyDescent="0.25">
      <c r="A5539">
        <v>17022</v>
      </c>
      <c r="B5539">
        <v>485</v>
      </c>
      <c r="C5539" t="str">
        <f>VLOOKUP(Table_ExternalData_16[[#This Row],[ManufacturerId]],Blagovna!A:B,2,0)</f>
        <v>UBIQUITI</v>
      </c>
    </row>
    <row r="5540" spans="1:3" x14ac:dyDescent="0.25">
      <c r="A5540">
        <v>17023</v>
      </c>
      <c r="B5540">
        <v>422</v>
      </c>
      <c r="C5540" t="str">
        <f>VLOOKUP(Table_ExternalData_16[[#This Row],[ManufacturerId]],Blagovna!A:B,2,0)</f>
        <v>Digitus</v>
      </c>
    </row>
    <row r="5541" spans="1:3" x14ac:dyDescent="0.25">
      <c r="A5541">
        <v>17024</v>
      </c>
      <c r="B5541">
        <v>469</v>
      </c>
      <c r="C5541" t="str">
        <f>VLOOKUP(Table_ExternalData_16[[#This Row],[ManufacturerId]],Blagovna!A:B,2,0)</f>
        <v>Seagate</v>
      </c>
    </row>
    <row r="5542" spans="1:3" x14ac:dyDescent="0.25">
      <c r="A5542">
        <v>17025</v>
      </c>
      <c r="B5542">
        <v>469</v>
      </c>
      <c r="C5542" t="str">
        <f>VLOOKUP(Table_ExternalData_16[[#This Row],[ManufacturerId]],Blagovna!A:B,2,0)</f>
        <v>Seagate</v>
      </c>
    </row>
    <row r="5543" spans="1:3" x14ac:dyDescent="0.25">
      <c r="A5543">
        <v>17026</v>
      </c>
      <c r="B5543">
        <v>469</v>
      </c>
      <c r="C5543" t="str">
        <f>VLOOKUP(Table_ExternalData_16[[#This Row],[ManufacturerId]],Blagovna!A:B,2,0)</f>
        <v>Seagate</v>
      </c>
    </row>
    <row r="5544" spans="1:3" x14ac:dyDescent="0.25">
      <c r="A5544">
        <v>17027</v>
      </c>
      <c r="B5544">
        <v>428</v>
      </c>
      <c r="C5544" t="str">
        <f>VLOOKUP(Table_ExternalData_16[[#This Row],[ManufacturerId]],Blagovna!A:B,2,0)</f>
        <v>Fantec</v>
      </c>
    </row>
    <row r="5545" spans="1:3" x14ac:dyDescent="0.25">
      <c r="A5545">
        <v>17028</v>
      </c>
      <c r="B5545">
        <v>468</v>
      </c>
      <c r="C5545" t="str">
        <f>VLOOKUP(Table_ExternalData_16[[#This Row],[ManufacturerId]],Blagovna!A:B,2,0)</f>
        <v>SBOX</v>
      </c>
    </row>
    <row r="5546" spans="1:3" x14ac:dyDescent="0.25">
      <c r="A5546">
        <v>17029</v>
      </c>
      <c r="B5546">
        <v>469</v>
      </c>
      <c r="C5546" t="str">
        <f>VLOOKUP(Table_ExternalData_16[[#This Row],[ManufacturerId]],Blagovna!A:B,2,0)</f>
        <v>Seagate</v>
      </c>
    </row>
    <row r="5547" spans="1:3" x14ac:dyDescent="0.25">
      <c r="A5547">
        <v>17030</v>
      </c>
      <c r="B5547">
        <v>469</v>
      </c>
      <c r="C5547" t="str">
        <f>VLOOKUP(Table_ExternalData_16[[#This Row],[ManufacturerId]],Blagovna!A:B,2,0)</f>
        <v>Seagate</v>
      </c>
    </row>
    <row r="5548" spans="1:3" x14ac:dyDescent="0.25">
      <c r="A5548">
        <v>17031</v>
      </c>
      <c r="B5548">
        <v>735</v>
      </c>
      <c r="C5548" t="str">
        <f>VLOOKUP(Table_ExternalData_16[[#This Row],[ManufacturerId]],Blagovna!A:B,2,0)</f>
        <v>EZVIZ</v>
      </c>
    </row>
    <row r="5549" spans="1:3" x14ac:dyDescent="0.25">
      <c r="A5549">
        <v>17032</v>
      </c>
      <c r="B5549">
        <v>756</v>
      </c>
      <c r="C5549" t="str">
        <f>VLOOKUP(Table_ExternalData_16[[#This Row],[ManufacturerId]],Blagovna!A:B,2,0)</f>
        <v>Choetech</v>
      </c>
    </row>
    <row r="5550" spans="1:3" x14ac:dyDescent="0.25">
      <c r="A5550">
        <v>17033</v>
      </c>
      <c r="B5550">
        <v>756</v>
      </c>
      <c r="C5550" t="str">
        <f>VLOOKUP(Table_ExternalData_16[[#This Row],[ManufacturerId]],Blagovna!A:B,2,0)</f>
        <v>Choetech</v>
      </c>
    </row>
    <row r="5551" spans="1:3" x14ac:dyDescent="0.25">
      <c r="A5551">
        <v>17034</v>
      </c>
      <c r="B5551">
        <v>412</v>
      </c>
      <c r="C5551" t="str">
        <f>VLOOKUP(Table_ExternalData_16[[#This Row],[ManufacturerId]],Blagovna!A:B,2,0)</f>
        <v>Cablexpert</v>
      </c>
    </row>
    <row r="5552" spans="1:3" x14ac:dyDescent="0.25">
      <c r="A5552">
        <v>17035</v>
      </c>
      <c r="B5552">
        <v>421</v>
      </c>
      <c r="C5552" t="str">
        <f>VLOOKUP(Table_ExternalData_16[[#This Row],[ManufacturerId]],Blagovna!A:B,2,0)</f>
        <v>Delock</v>
      </c>
    </row>
    <row r="5553" spans="1:3" x14ac:dyDescent="0.25">
      <c r="A5553">
        <v>17036</v>
      </c>
      <c r="B5553">
        <v>474</v>
      </c>
      <c r="C5553" t="str">
        <f>VLOOKUP(Table_ExternalData_16[[#This Row],[ManufacturerId]],Blagovna!A:B,2,0)</f>
        <v>Stanley</v>
      </c>
    </row>
    <row r="5554" spans="1:3" x14ac:dyDescent="0.25">
      <c r="A5554">
        <v>17037</v>
      </c>
      <c r="B5554">
        <v>485</v>
      </c>
      <c r="C5554" t="str">
        <f>VLOOKUP(Table_ExternalData_16[[#This Row],[ManufacturerId]],Blagovna!A:B,2,0)</f>
        <v>UBIQUITI</v>
      </c>
    </row>
    <row r="5555" spans="1:3" x14ac:dyDescent="0.25">
      <c r="A5555">
        <v>17038</v>
      </c>
      <c r="B5555">
        <v>485</v>
      </c>
      <c r="C5555" t="str">
        <f>VLOOKUP(Table_ExternalData_16[[#This Row],[ManufacturerId]],Blagovna!A:B,2,0)</f>
        <v>UBIQUITI</v>
      </c>
    </row>
    <row r="5556" spans="1:3" x14ac:dyDescent="0.25">
      <c r="A5556">
        <v>17039</v>
      </c>
      <c r="B5556">
        <v>485</v>
      </c>
      <c r="C5556" t="str">
        <f>VLOOKUP(Table_ExternalData_16[[#This Row],[ManufacturerId]],Blagovna!A:B,2,0)</f>
        <v>UBIQUITI</v>
      </c>
    </row>
    <row r="5557" spans="1:3" x14ac:dyDescent="0.25">
      <c r="A5557">
        <v>17040</v>
      </c>
      <c r="B5557">
        <v>485</v>
      </c>
      <c r="C5557" t="str">
        <f>VLOOKUP(Table_ExternalData_16[[#This Row],[ManufacturerId]],Blagovna!A:B,2,0)</f>
        <v>UBIQUITI</v>
      </c>
    </row>
    <row r="5558" spans="1:3" x14ac:dyDescent="0.25">
      <c r="A5558">
        <v>17041</v>
      </c>
      <c r="B5558">
        <v>485</v>
      </c>
      <c r="C5558" t="str">
        <f>VLOOKUP(Table_ExternalData_16[[#This Row],[ManufacturerId]],Blagovna!A:B,2,0)</f>
        <v>UBIQUITI</v>
      </c>
    </row>
    <row r="5559" spans="1:3" x14ac:dyDescent="0.25">
      <c r="A5559">
        <v>17042</v>
      </c>
      <c r="B5559">
        <v>484</v>
      </c>
      <c r="C5559" t="str">
        <f>VLOOKUP(Table_ExternalData_16[[#This Row],[ManufacturerId]],Blagovna!A:B,2,0)</f>
        <v>Triton</v>
      </c>
    </row>
    <row r="5560" spans="1:3" x14ac:dyDescent="0.25">
      <c r="A5560">
        <v>17043</v>
      </c>
      <c r="B5560">
        <v>422</v>
      </c>
      <c r="C5560" t="str">
        <f>VLOOKUP(Table_ExternalData_16[[#This Row],[ManufacturerId]],Blagovna!A:B,2,0)</f>
        <v>Digitus</v>
      </c>
    </row>
    <row r="5561" spans="1:3" x14ac:dyDescent="0.25">
      <c r="A5561">
        <v>17044</v>
      </c>
      <c r="B5561">
        <v>422</v>
      </c>
      <c r="C5561" t="str">
        <f>VLOOKUP(Table_ExternalData_16[[#This Row],[ManufacturerId]],Blagovna!A:B,2,0)</f>
        <v>Digitus</v>
      </c>
    </row>
    <row r="5562" spans="1:3" x14ac:dyDescent="0.25">
      <c r="A5562">
        <v>17045</v>
      </c>
      <c r="B5562">
        <v>728</v>
      </c>
      <c r="C5562" t="str">
        <f>VLOOKUP(Table_ExternalData_16[[#This Row],[ManufacturerId]],Blagovna!A:B,2,0)</f>
        <v>Teltonika</v>
      </c>
    </row>
    <row r="5563" spans="1:3" x14ac:dyDescent="0.25">
      <c r="A5563">
        <v>17046</v>
      </c>
      <c r="B5563">
        <v>485</v>
      </c>
      <c r="C5563" t="str">
        <f>VLOOKUP(Table_ExternalData_16[[#This Row],[ManufacturerId]],Blagovna!A:B,2,0)</f>
        <v>UBIQUITI</v>
      </c>
    </row>
    <row r="5564" spans="1:3" x14ac:dyDescent="0.25">
      <c r="A5564">
        <v>17047</v>
      </c>
      <c r="B5564">
        <v>485</v>
      </c>
      <c r="C5564" t="str">
        <f>VLOOKUP(Table_ExternalData_16[[#This Row],[ManufacturerId]],Blagovna!A:B,2,0)</f>
        <v>UBIQUITI</v>
      </c>
    </row>
    <row r="5565" spans="1:3" x14ac:dyDescent="0.25">
      <c r="A5565">
        <v>17048</v>
      </c>
      <c r="B5565">
        <v>485</v>
      </c>
      <c r="C5565" t="str">
        <f>VLOOKUP(Table_ExternalData_16[[#This Row],[ManufacturerId]],Blagovna!A:B,2,0)</f>
        <v>UBIQUITI</v>
      </c>
    </row>
    <row r="5566" spans="1:3" x14ac:dyDescent="0.25">
      <c r="A5566">
        <v>17049</v>
      </c>
      <c r="B5566">
        <v>485</v>
      </c>
      <c r="C5566" t="str">
        <f>VLOOKUP(Table_ExternalData_16[[#This Row],[ManufacturerId]],Blagovna!A:B,2,0)</f>
        <v>UBIQUITI</v>
      </c>
    </row>
    <row r="5567" spans="1:3" x14ac:dyDescent="0.25">
      <c r="A5567">
        <v>17050</v>
      </c>
      <c r="B5567">
        <v>485</v>
      </c>
      <c r="C5567" t="str">
        <f>VLOOKUP(Table_ExternalData_16[[#This Row],[ManufacturerId]],Blagovna!A:B,2,0)</f>
        <v>UBIQUITI</v>
      </c>
    </row>
    <row r="5568" spans="1:3" x14ac:dyDescent="0.25">
      <c r="A5568">
        <v>17051</v>
      </c>
      <c r="B5568">
        <v>485</v>
      </c>
      <c r="C5568" t="str">
        <f>VLOOKUP(Table_ExternalData_16[[#This Row],[ManufacturerId]],Blagovna!A:B,2,0)</f>
        <v>UBIQUITI</v>
      </c>
    </row>
    <row r="5569" spans="1:3" x14ac:dyDescent="0.25">
      <c r="A5569">
        <v>17052</v>
      </c>
      <c r="B5569">
        <v>485</v>
      </c>
      <c r="C5569" t="str">
        <f>VLOOKUP(Table_ExternalData_16[[#This Row],[ManufacturerId]],Blagovna!A:B,2,0)</f>
        <v>UBIQUITI</v>
      </c>
    </row>
    <row r="5570" spans="1:3" x14ac:dyDescent="0.25">
      <c r="A5570">
        <v>17053</v>
      </c>
      <c r="B5570">
        <v>485</v>
      </c>
      <c r="C5570" t="str">
        <f>VLOOKUP(Table_ExternalData_16[[#This Row],[ManufacturerId]],Blagovna!A:B,2,0)</f>
        <v>UBIQUITI</v>
      </c>
    </row>
    <row r="5571" spans="1:3" x14ac:dyDescent="0.25">
      <c r="A5571">
        <v>17054</v>
      </c>
      <c r="B5571">
        <v>485</v>
      </c>
      <c r="C5571" t="str">
        <f>VLOOKUP(Table_ExternalData_16[[#This Row],[ManufacturerId]],Blagovna!A:B,2,0)</f>
        <v>UBIQUITI</v>
      </c>
    </row>
    <row r="5572" spans="1:3" x14ac:dyDescent="0.25">
      <c r="A5572">
        <v>17055</v>
      </c>
      <c r="B5572">
        <v>485</v>
      </c>
      <c r="C5572" t="str">
        <f>VLOOKUP(Table_ExternalData_16[[#This Row],[ManufacturerId]],Blagovna!A:B,2,0)</f>
        <v>UBIQUITI</v>
      </c>
    </row>
    <row r="5573" spans="1:3" x14ac:dyDescent="0.25">
      <c r="A5573">
        <v>17056</v>
      </c>
      <c r="B5573">
        <v>485</v>
      </c>
      <c r="C5573" t="str">
        <f>VLOOKUP(Table_ExternalData_16[[#This Row],[ManufacturerId]],Blagovna!A:B,2,0)</f>
        <v>UBIQUITI</v>
      </c>
    </row>
    <row r="5574" spans="1:3" x14ac:dyDescent="0.25">
      <c r="A5574">
        <v>17058</v>
      </c>
      <c r="B5574">
        <v>485</v>
      </c>
      <c r="C5574" t="str">
        <f>VLOOKUP(Table_ExternalData_16[[#This Row],[ManufacturerId]],Blagovna!A:B,2,0)</f>
        <v>UBIQUITI</v>
      </c>
    </row>
    <row r="5575" spans="1:3" x14ac:dyDescent="0.25">
      <c r="A5575">
        <v>17059</v>
      </c>
      <c r="B5575">
        <v>485</v>
      </c>
      <c r="C5575" t="str">
        <f>VLOOKUP(Table_ExternalData_16[[#This Row],[ManufacturerId]],Blagovna!A:B,2,0)</f>
        <v>UBIQUITI</v>
      </c>
    </row>
    <row r="5576" spans="1:3" x14ac:dyDescent="0.25">
      <c r="A5576">
        <v>17060</v>
      </c>
      <c r="B5576">
        <v>485</v>
      </c>
      <c r="C5576" t="str">
        <f>VLOOKUP(Table_ExternalData_16[[#This Row],[ManufacturerId]],Blagovna!A:B,2,0)</f>
        <v>UBIQUITI</v>
      </c>
    </row>
    <row r="5577" spans="1:3" x14ac:dyDescent="0.25">
      <c r="A5577">
        <v>17061</v>
      </c>
      <c r="B5577">
        <v>485</v>
      </c>
      <c r="C5577" t="str">
        <f>VLOOKUP(Table_ExternalData_16[[#This Row],[ManufacturerId]],Blagovna!A:B,2,0)</f>
        <v>UBIQUITI</v>
      </c>
    </row>
    <row r="5578" spans="1:3" x14ac:dyDescent="0.25">
      <c r="A5578">
        <v>17062</v>
      </c>
      <c r="B5578">
        <v>485</v>
      </c>
      <c r="C5578" t="str">
        <f>VLOOKUP(Table_ExternalData_16[[#This Row],[ManufacturerId]],Blagovna!A:B,2,0)</f>
        <v>UBIQUITI</v>
      </c>
    </row>
    <row r="5579" spans="1:3" x14ac:dyDescent="0.25">
      <c r="A5579">
        <v>17063</v>
      </c>
      <c r="B5579">
        <v>485</v>
      </c>
      <c r="C5579" t="str">
        <f>VLOOKUP(Table_ExternalData_16[[#This Row],[ManufacturerId]],Blagovna!A:B,2,0)</f>
        <v>UBIQUITI</v>
      </c>
    </row>
    <row r="5580" spans="1:3" x14ac:dyDescent="0.25">
      <c r="A5580">
        <v>17064</v>
      </c>
      <c r="B5580">
        <v>485</v>
      </c>
      <c r="C5580" t="str">
        <f>VLOOKUP(Table_ExternalData_16[[#This Row],[ManufacturerId]],Blagovna!A:B,2,0)</f>
        <v>UBIQUITI</v>
      </c>
    </row>
    <row r="5581" spans="1:3" x14ac:dyDescent="0.25">
      <c r="A5581">
        <v>17065</v>
      </c>
      <c r="B5581">
        <v>485</v>
      </c>
      <c r="C5581" t="str">
        <f>VLOOKUP(Table_ExternalData_16[[#This Row],[ManufacturerId]],Blagovna!A:B,2,0)</f>
        <v>UBIQUITI</v>
      </c>
    </row>
    <row r="5582" spans="1:3" x14ac:dyDescent="0.25">
      <c r="A5582">
        <v>17066</v>
      </c>
      <c r="B5582">
        <v>485</v>
      </c>
      <c r="C5582" t="str">
        <f>VLOOKUP(Table_ExternalData_16[[#This Row],[ManufacturerId]],Blagovna!A:B,2,0)</f>
        <v>UBIQUITI</v>
      </c>
    </row>
    <row r="5583" spans="1:3" x14ac:dyDescent="0.25">
      <c r="A5583">
        <v>17067</v>
      </c>
      <c r="B5583">
        <v>485</v>
      </c>
      <c r="C5583" t="str">
        <f>VLOOKUP(Table_ExternalData_16[[#This Row],[ManufacturerId]],Blagovna!A:B,2,0)</f>
        <v>UBIQUITI</v>
      </c>
    </row>
    <row r="5584" spans="1:3" x14ac:dyDescent="0.25">
      <c r="A5584">
        <v>17068</v>
      </c>
      <c r="B5584">
        <v>465</v>
      </c>
      <c r="C5584" t="str">
        <f>VLOOKUP(Table_ExternalData_16[[#This Row],[ManufacturerId]],Blagovna!A:B,2,0)</f>
        <v>Roline</v>
      </c>
    </row>
    <row r="5585" spans="1:3" x14ac:dyDescent="0.25">
      <c r="A5585">
        <v>17069</v>
      </c>
      <c r="B5585">
        <v>465</v>
      </c>
      <c r="C5585" t="str">
        <f>VLOOKUP(Table_ExternalData_16[[#This Row],[ManufacturerId]],Blagovna!A:B,2,0)</f>
        <v>Roline</v>
      </c>
    </row>
    <row r="5586" spans="1:3" x14ac:dyDescent="0.25">
      <c r="A5586">
        <v>17070</v>
      </c>
      <c r="B5586">
        <v>421</v>
      </c>
      <c r="C5586" t="str">
        <f>VLOOKUP(Table_ExternalData_16[[#This Row],[ManufacturerId]],Blagovna!A:B,2,0)</f>
        <v>Delock</v>
      </c>
    </row>
    <row r="5587" spans="1:3" x14ac:dyDescent="0.25">
      <c r="A5587">
        <v>17071</v>
      </c>
      <c r="B5587">
        <v>446</v>
      </c>
      <c r="C5587" t="str">
        <f>VLOOKUP(Table_ExternalData_16[[#This Row],[ManufacturerId]],Blagovna!A:B,2,0)</f>
        <v>Leviton</v>
      </c>
    </row>
    <row r="5588" spans="1:3" x14ac:dyDescent="0.25">
      <c r="A5588">
        <v>17072</v>
      </c>
      <c r="B5588">
        <v>756</v>
      </c>
      <c r="C5588" t="str">
        <f>VLOOKUP(Table_ExternalData_16[[#This Row],[ManufacturerId]],Blagovna!A:B,2,0)</f>
        <v>Choetech</v>
      </c>
    </row>
    <row r="5589" spans="1:3" x14ac:dyDescent="0.25">
      <c r="A5589">
        <v>17073</v>
      </c>
      <c r="B5589">
        <v>741</v>
      </c>
      <c r="C5589" t="str">
        <f>VLOOKUP(Table_ExternalData_16[[#This Row],[ManufacturerId]],Blagovna!A:B,2,0)</f>
        <v>Ugreen</v>
      </c>
    </row>
    <row r="5590" spans="1:3" x14ac:dyDescent="0.25">
      <c r="A5590">
        <v>17074</v>
      </c>
      <c r="B5590">
        <v>488</v>
      </c>
      <c r="C5590" t="str">
        <f>VLOOKUP(Table_ExternalData_16[[#This Row],[ManufacturerId]],Blagovna!A:B,2,0)</f>
        <v>White Shark</v>
      </c>
    </row>
    <row r="5591" spans="1:3" x14ac:dyDescent="0.25">
      <c r="A5591">
        <v>17075</v>
      </c>
      <c r="B5591">
        <v>488</v>
      </c>
      <c r="C5591" t="str">
        <f>VLOOKUP(Table_ExternalData_16[[#This Row],[ManufacturerId]],Blagovna!A:B,2,0)</f>
        <v>White Shark</v>
      </c>
    </row>
    <row r="5592" spans="1:3" x14ac:dyDescent="0.25">
      <c r="A5592">
        <v>17076</v>
      </c>
      <c r="B5592">
        <v>409</v>
      </c>
      <c r="C5592" t="str">
        <f>VLOOKUP(Table_ExternalData_16[[#This Row],[ManufacturerId]],Blagovna!A:B,2,0)</f>
        <v>Bachmann</v>
      </c>
    </row>
    <row r="5593" spans="1:3" x14ac:dyDescent="0.25">
      <c r="A5593">
        <v>17077</v>
      </c>
      <c r="B5593">
        <v>465</v>
      </c>
      <c r="C5593" t="str">
        <f>VLOOKUP(Table_ExternalData_16[[#This Row],[ManufacturerId]],Blagovna!A:B,2,0)</f>
        <v>Roline</v>
      </c>
    </row>
    <row r="5594" spans="1:3" x14ac:dyDescent="0.25">
      <c r="A5594">
        <v>17078</v>
      </c>
      <c r="B5594">
        <v>465</v>
      </c>
      <c r="C5594" t="str">
        <f>VLOOKUP(Table_ExternalData_16[[#This Row],[ManufacturerId]],Blagovna!A:B,2,0)</f>
        <v>Roline</v>
      </c>
    </row>
    <row r="5595" spans="1:3" x14ac:dyDescent="0.25">
      <c r="A5595">
        <v>17079</v>
      </c>
      <c r="B5595">
        <v>465</v>
      </c>
      <c r="C5595" t="str">
        <f>VLOOKUP(Table_ExternalData_16[[#This Row],[ManufacturerId]],Blagovna!A:B,2,0)</f>
        <v>Roline</v>
      </c>
    </row>
    <row r="5596" spans="1:3" x14ac:dyDescent="0.25">
      <c r="A5596">
        <v>17081</v>
      </c>
      <c r="B5596">
        <v>764</v>
      </c>
      <c r="C5596" t="str">
        <f>VLOOKUP(Table_ExternalData_16[[#This Row],[ManufacturerId]],Blagovna!A:B,2,0)</f>
        <v>GMKtec</v>
      </c>
    </row>
    <row r="5597" spans="1:3" x14ac:dyDescent="0.25">
      <c r="A5597">
        <v>17083</v>
      </c>
      <c r="B5597">
        <v>425</v>
      </c>
      <c r="C5597" t="str">
        <f>VLOOKUP(Table_ExternalData_16[[#This Row],[ManufacturerId]],Blagovna!A:B,2,0)</f>
        <v>EFB</v>
      </c>
    </row>
    <row r="5598" spans="1:3" x14ac:dyDescent="0.25">
      <c r="A5598">
        <v>17084</v>
      </c>
      <c r="B5598">
        <v>425</v>
      </c>
      <c r="C5598" t="str">
        <f>VLOOKUP(Table_ExternalData_16[[#This Row],[ManufacturerId]],Blagovna!A:B,2,0)</f>
        <v>EFB</v>
      </c>
    </row>
    <row r="5599" spans="1:3" x14ac:dyDescent="0.25">
      <c r="A5599">
        <v>17085</v>
      </c>
      <c r="B5599">
        <v>425</v>
      </c>
      <c r="C5599" t="str">
        <f>VLOOKUP(Table_ExternalData_16[[#This Row],[ManufacturerId]],Blagovna!A:B,2,0)</f>
        <v>EFB</v>
      </c>
    </row>
    <row r="5600" spans="1:3" x14ac:dyDescent="0.25">
      <c r="A5600">
        <v>17086</v>
      </c>
      <c r="B5600">
        <v>425</v>
      </c>
      <c r="C5600" t="str">
        <f>VLOOKUP(Table_ExternalData_16[[#This Row],[ManufacturerId]],Blagovna!A:B,2,0)</f>
        <v>EFB</v>
      </c>
    </row>
    <row r="5601" spans="1:3" x14ac:dyDescent="0.25">
      <c r="A5601">
        <v>17087</v>
      </c>
      <c r="B5601">
        <v>425</v>
      </c>
      <c r="C5601" t="str">
        <f>VLOOKUP(Table_ExternalData_16[[#This Row],[ManufacturerId]],Blagovna!A:B,2,0)</f>
        <v>EFB</v>
      </c>
    </row>
    <row r="5602" spans="1:3" x14ac:dyDescent="0.25">
      <c r="A5602">
        <v>17088</v>
      </c>
      <c r="B5602">
        <v>425</v>
      </c>
      <c r="C5602" t="str">
        <f>VLOOKUP(Table_ExternalData_16[[#This Row],[ManufacturerId]],Blagovna!A:B,2,0)</f>
        <v>EFB</v>
      </c>
    </row>
    <row r="5603" spans="1:3" x14ac:dyDescent="0.25">
      <c r="A5603">
        <v>17089</v>
      </c>
      <c r="B5603">
        <v>425</v>
      </c>
      <c r="C5603" t="str">
        <f>VLOOKUP(Table_ExternalData_16[[#This Row],[ManufacturerId]],Blagovna!A:B,2,0)</f>
        <v>EFB</v>
      </c>
    </row>
    <row r="5604" spans="1:3" x14ac:dyDescent="0.25">
      <c r="A5604">
        <v>17090</v>
      </c>
      <c r="B5604">
        <v>425</v>
      </c>
      <c r="C5604" t="str">
        <f>VLOOKUP(Table_ExternalData_16[[#This Row],[ManufacturerId]],Blagovna!A:B,2,0)</f>
        <v>EFB</v>
      </c>
    </row>
    <row r="5605" spans="1:3" x14ac:dyDescent="0.25">
      <c r="A5605">
        <v>17091</v>
      </c>
      <c r="B5605">
        <v>425</v>
      </c>
      <c r="C5605" t="str">
        <f>VLOOKUP(Table_ExternalData_16[[#This Row],[ManufacturerId]],Blagovna!A:B,2,0)</f>
        <v>EFB</v>
      </c>
    </row>
    <row r="5606" spans="1:3" x14ac:dyDescent="0.25">
      <c r="A5606">
        <v>17092</v>
      </c>
      <c r="B5606">
        <v>425</v>
      </c>
      <c r="C5606" t="str">
        <f>VLOOKUP(Table_ExternalData_16[[#This Row],[ManufacturerId]],Blagovna!A:B,2,0)</f>
        <v>EFB</v>
      </c>
    </row>
    <row r="5607" spans="1:3" x14ac:dyDescent="0.25">
      <c r="A5607">
        <v>17093</v>
      </c>
      <c r="B5607">
        <v>425</v>
      </c>
      <c r="C5607" t="str">
        <f>VLOOKUP(Table_ExternalData_16[[#This Row],[ManufacturerId]],Blagovna!A:B,2,0)</f>
        <v>EFB</v>
      </c>
    </row>
    <row r="5608" spans="1:3" x14ac:dyDescent="0.25">
      <c r="A5608">
        <v>17094</v>
      </c>
      <c r="B5608">
        <v>425</v>
      </c>
      <c r="C5608" t="str">
        <f>VLOOKUP(Table_ExternalData_16[[#This Row],[ManufacturerId]],Blagovna!A:B,2,0)</f>
        <v>EFB</v>
      </c>
    </row>
    <row r="5609" spans="1:3" x14ac:dyDescent="0.25">
      <c r="A5609">
        <v>17095</v>
      </c>
      <c r="B5609">
        <v>425</v>
      </c>
      <c r="C5609" t="str">
        <f>VLOOKUP(Table_ExternalData_16[[#This Row],[ManufacturerId]],Blagovna!A:B,2,0)</f>
        <v>EFB</v>
      </c>
    </row>
    <row r="5610" spans="1:3" x14ac:dyDescent="0.25">
      <c r="A5610">
        <v>17096</v>
      </c>
      <c r="B5610">
        <v>425</v>
      </c>
      <c r="C5610" t="str">
        <f>VLOOKUP(Table_ExternalData_16[[#This Row],[ManufacturerId]],Blagovna!A:B,2,0)</f>
        <v>EFB</v>
      </c>
    </row>
    <row r="5611" spans="1:3" x14ac:dyDescent="0.25">
      <c r="A5611">
        <v>17097</v>
      </c>
      <c r="B5611">
        <v>425</v>
      </c>
      <c r="C5611" t="str">
        <f>VLOOKUP(Table_ExternalData_16[[#This Row],[ManufacturerId]],Blagovna!A:B,2,0)</f>
        <v>EFB</v>
      </c>
    </row>
    <row r="5612" spans="1:3" x14ac:dyDescent="0.25">
      <c r="A5612">
        <v>17098</v>
      </c>
      <c r="B5612">
        <v>425</v>
      </c>
      <c r="C5612" t="str">
        <f>VLOOKUP(Table_ExternalData_16[[#This Row],[ManufacturerId]],Blagovna!A:B,2,0)</f>
        <v>EFB</v>
      </c>
    </row>
    <row r="5613" spans="1:3" x14ac:dyDescent="0.25">
      <c r="A5613">
        <v>17099</v>
      </c>
      <c r="B5613">
        <v>425</v>
      </c>
      <c r="C5613" t="str">
        <f>VLOOKUP(Table_ExternalData_16[[#This Row],[ManufacturerId]],Blagovna!A:B,2,0)</f>
        <v>EFB</v>
      </c>
    </row>
    <row r="5614" spans="1:3" x14ac:dyDescent="0.25">
      <c r="A5614">
        <v>17100</v>
      </c>
      <c r="B5614">
        <v>425</v>
      </c>
      <c r="C5614" t="str">
        <f>VLOOKUP(Table_ExternalData_16[[#This Row],[ManufacturerId]],Blagovna!A:B,2,0)</f>
        <v>EFB</v>
      </c>
    </row>
    <row r="5615" spans="1:3" x14ac:dyDescent="0.25">
      <c r="A5615">
        <v>17101</v>
      </c>
      <c r="B5615">
        <v>425</v>
      </c>
      <c r="C5615" t="str">
        <f>VLOOKUP(Table_ExternalData_16[[#This Row],[ManufacturerId]],Blagovna!A:B,2,0)</f>
        <v>EFB</v>
      </c>
    </row>
    <row r="5616" spans="1:3" x14ac:dyDescent="0.25">
      <c r="A5616">
        <v>17102</v>
      </c>
      <c r="B5616">
        <v>425</v>
      </c>
      <c r="C5616" t="str">
        <f>VLOOKUP(Table_ExternalData_16[[#This Row],[ManufacturerId]],Blagovna!A:B,2,0)</f>
        <v>EFB</v>
      </c>
    </row>
    <row r="5617" spans="1:3" x14ac:dyDescent="0.25">
      <c r="A5617">
        <v>17103</v>
      </c>
      <c r="B5617">
        <v>710</v>
      </c>
      <c r="C5617" t="str">
        <f>VLOOKUP(Table_ExternalData_16[[#This Row],[ManufacturerId]],Blagovna!A:B,2,0)</f>
        <v>Value</v>
      </c>
    </row>
    <row r="5618" spans="1:3" x14ac:dyDescent="0.25">
      <c r="A5618">
        <v>17104</v>
      </c>
      <c r="B5618">
        <v>425</v>
      </c>
      <c r="C5618" t="str">
        <f>VLOOKUP(Table_ExternalData_16[[#This Row],[ManufacturerId]],Blagovna!A:B,2,0)</f>
        <v>EFB</v>
      </c>
    </row>
    <row r="5619" spans="1:3" x14ac:dyDescent="0.25">
      <c r="A5619">
        <v>17105</v>
      </c>
      <c r="B5619">
        <v>425</v>
      </c>
      <c r="C5619" t="str">
        <f>VLOOKUP(Table_ExternalData_16[[#This Row],[ManufacturerId]],Blagovna!A:B,2,0)</f>
        <v>EFB</v>
      </c>
    </row>
    <row r="5620" spans="1:3" x14ac:dyDescent="0.25">
      <c r="A5620">
        <v>17106</v>
      </c>
      <c r="B5620">
        <v>425</v>
      </c>
      <c r="C5620" t="str">
        <f>VLOOKUP(Table_ExternalData_16[[#This Row],[ManufacturerId]],Blagovna!A:B,2,0)</f>
        <v>EFB</v>
      </c>
    </row>
    <row r="5621" spans="1:3" x14ac:dyDescent="0.25">
      <c r="A5621">
        <v>17107</v>
      </c>
      <c r="B5621">
        <v>425</v>
      </c>
      <c r="C5621" t="str">
        <f>VLOOKUP(Table_ExternalData_16[[#This Row],[ManufacturerId]],Blagovna!A:B,2,0)</f>
        <v>EFB</v>
      </c>
    </row>
    <row r="5622" spans="1:3" x14ac:dyDescent="0.25">
      <c r="A5622">
        <v>17108</v>
      </c>
      <c r="B5622">
        <v>425</v>
      </c>
      <c r="C5622" t="str">
        <f>VLOOKUP(Table_ExternalData_16[[#This Row],[ManufacturerId]],Blagovna!A:B,2,0)</f>
        <v>EFB</v>
      </c>
    </row>
    <row r="5623" spans="1:3" x14ac:dyDescent="0.25">
      <c r="A5623">
        <v>17109</v>
      </c>
      <c r="B5623">
        <v>425</v>
      </c>
      <c r="C5623" t="str">
        <f>VLOOKUP(Table_ExternalData_16[[#This Row],[ManufacturerId]],Blagovna!A:B,2,0)</f>
        <v>EFB</v>
      </c>
    </row>
    <row r="5624" spans="1:3" x14ac:dyDescent="0.25">
      <c r="A5624">
        <v>17110</v>
      </c>
      <c r="B5624">
        <v>425</v>
      </c>
      <c r="C5624" t="str">
        <f>VLOOKUP(Table_ExternalData_16[[#This Row],[ManufacturerId]],Blagovna!A:B,2,0)</f>
        <v>EFB</v>
      </c>
    </row>
    <row r="5625" spans="1:3" x14ac:dyDescent="0.25">
      <c r="A5625">
        <v>17111</v>
      </c>
      <c r="B5625">
        <v>425</v>
      </c>
      <c r="C5625" t="str">
        <f>VLOOKUP(Table_ExternalData_16[[#This Row],[ManufacturerId]],Blagovna!A:B,2,0)</f>
        <v>EFB</v>
      </c>
    </row>
    <row r="5626" spans="1:3" x14ac:dyDescent="0.25">
      <c r="A5626">
        <v>17112</v>
      </c>
      <c r="B5626">
        <v>425</v>
      </c>
      <c r="C5626" t="str">
        <f>VLOOKUP(Table_ExternalData_16[[#This Row],[ManufacturerId]],Blagovna!A:B,2,0)</f>
        <v>EFB</v>
      </c>
    </row>
    <row r="5627" spans="1:3" x14ac:dyDescent="0.25">
      <c r="A5627">
        <v>17113</v>
      </c>
      <c r="B5627">
        <v>425</v>
      </c>
      <c r="C5627" t="str">
        <f>VLOOKUP(Table_ExternalData_16[[#This Row],[ManufacturerId]],Blagovna!A:B,2,0)</f>
        <v>EFB</v>
      </c>
    </row>
    <row r="5628" spans="1:3" x14ac:dyDescent="0.25">
      <c r="A5628">
        <v>17114</v>
      </c>
      <c r="B5628">
        <v>425</v>
      </c>
      <c r="C5628" t="str">
        <f>VLOOKUP(Table_ExternalData_16[[#This Row],[ManufacturerId]],Blagovna!A:B,2,0)</f>
        <v>EFB</v>
      </c>
    </row>
    <row r="5629" spans="1:3" x14ac:dyDescent="0.25">
      <c r="A5629">
        <v>17115</v>
      </c>
      <c r="B5629">
        <v>425</v>
      </c>
      <c r="C5629" t="str">
        <f>VLOOKUP(Table_ExternalData_16[[#This Row],[ManufacturerId]],Blagovna!A:B,2,0)</f>
        <v>EFB</v>
      </c>
    </row>
    <row r="5630" spans="1:3" x14ac:dyDescent="0.25">
      <c r="A5630">
        <v>17116</v>
      </c>
      <c r="B5630">
        <v>425</v>
      </c>
      <c r="C5630" t="str">
        <f>VLOOKUP(Table_ExternalData_16[[#This Row],[ManufacturerId]],Blagovna!A:B,2,0)</f>
        <v>EFB</v>
      </c>
    </row>
    <row r="5631" spans="1:3" x14ac:dyDescent="0.25">
      <c r="A5631">
        <v>17117</v>
      </c>
      <c r="B5631">
        <v>425</v>
      </c>
      <c r="C5631" t="str">
        <f>VLOOKUP(Table_ExternalData_16[[#This Row],[ManufacturerId]],Blagovna!A:B,2,0)</f>
        <v>EFB</v>
      </c>
    </row>
    <row r="5632" spans="1:3" x14ac:dyDescent="0.25">
      <c r="A5632">
        <v>17118</v>
      </c>
      <c r="B5632">
        <v>425</v>
      </c>
      <c r="C5632" t="str">
        <f>VLOOKUP(Table_ExternalData_16[[#This Row],[ManufacturerId]],Blagovna!A:B,2,0)</f>
        <v>EFB</v>
      </c>
    </row>
    <row r="5633" spans="1:3" x14ac:dyDescent="0.25">
      <c r="A5633">
        <v>17119</v>
      </c>
      <c r="B5633">
        <v>425</v>
      </c>
      <c r="C5633" t="str">
        <f>VLOOKUP(Table_ExternalData_16[[#This Row],[ManufacturerId]],Blagovna!A:B,2,0)</f>
        <v>EFB</v>
      </c>
    </row>
    <row r="5634" spans="1:3" x14ac:dyDescent="0.25">
      <c r="A5634">
        <v>17120</v>
      </c>
      <c r="B5634">
        <v>425</v>
      </c>
      <c r="C5634" t="str">
        <f>VLOOKUP(Table_ExternalData_16[[#This Row],[ManufacturerId]],Blagovna!A:B,2,0)</f>
        <v>EFB</v>
      </c>
    </row>
    <row r="5635" spans="1:3" x14ac:dyDescent="0.25">
      <c r="A5635">
        <v>17121</v>
      </c>
      <c r="B5635">
        <v>425</v>
      </c>
      <c r="C5635" t="str">
        <f>VLOOKUP(Table_ExternalData_16[[#This Row],[ManufacturerId]],Blagovna!A:B,2,0)</f>
        <v>EFB</v>
      </c>
    </row>
    <row r="5636" spans="1:3" x14ac:dyDescent="0.25">
      <c r="A5636">
        <v>17122</v>
      </c>
      <c r="B5636">
        <v>425</v>
      </c>
      <c r="C5636" t="str">
        <f>VLOOKUP(Table_ExternalData_16[[#This Row],[ManufacturerId]],Blagovna!A:B,2,0)</f>
        <v>EFB</v>
      </c>
    </row>
    <row r="5637" spans="1:3" x14ac:dyDescent="0.25">
      <c r="A5637">
        <v>17123</v>
      </c>
      <c r="B5637">
        <v>425</v>
      </c>
      <c r="C5637" t="str">
        <f>VLOOKUP(Table_ExternalData_16[[#This Row],[ManufacturerId]],Blagovna!A:B,2,0)</f>
        <v>EFB</v>
      </c>
    </row>
    <row r="5638" spans="1:3" x14ac:dyDescent="0.25">
      <c r="A5638">
        <v>17124</v>
      </c>
      <c r="B5638">
        <v>425</v>
      </c>
      <c r="C5638" t="str">
        <f>VLOOKUP(Table_ExternalData_16[[#This Row],[ManufacturerId]],Blagovna!A:B,2,0)</f>
        <v>EFB</v>
      </c>
    </row>
    <row r="5639" spans="1:3" x14ac:dyDescent="0.25">
      <c r="A5639">
        <v>17126</v>
      </c>
      <c r="B5639">
        <v>425</v>
      </c>
      <c r="C5639" t="str">
        <f>VLOOKUP(Table_ExternalData_16[[#This Row],[ManufacturerId]],Blagovna!A:B,2,0)</f>
        <v>EFB</v>
      </c>
    </row>
    <row r="5640" spans="1:3" x14ac:dyDescent="0.25">
      <c r="A5640">
        <v>17127</v>
      </c>
      <c r="B5640">
        <v>425</v>
      </c>
      <c r="C5640" t="str">
        <f>VLOOKUP(Table_ExternalData_16[[#This Row],[ManufacturerId]],Blagovna!A:B,2,0)</f>
        <v>EFB</v>
      </c>
    </row>
    <row r="5641" spans="1:3" x14ac:dyDescent="0.25">
      <c r="A5641">
        <v>17128</v>
      </c>
      <c r="B5641">
        <v>425</v>
      </c>
      <c r="C5641" t="str">
        <f>VLOOKUP(Table_ExternalData_16[[#This Row],[ManufacturerId]],Blagovna!A:B,2,0)</f>
        <v>EFB</v>
      </c>
    </row>
    <row r="5642" spans="1:3" x14ac:dyDescent="0.25">
      <c r="A5642">
        <v>17129</v>
      </c>
      <c r="B5642">
        <v>425</v>
      </c>
      <c r="C5642" t="str">
        <f>VLOOKUP(Table_ExternalData_16[[#This Row],[ManufacturerId]],Blagovna!A:B,2,0)</f>
        <v>EFB</v>
      </c>
    </row>
    <row r="5643" spans="1:3" x14ac:dyDescent="0.25">
      <c r="A5643">
        <v>17130</v>
      </c>
      <c r="B5643">
        <v>425</v>
      </c>
      <c r="C5643" t="str">
        <f>VLOOKUP(Table_ExternalData_16[[#This Row],[ManufacturerId]],Blagovna!A:B,2,0)</f>
        <v>EFB</v>
      </c>
    </row>
    <row r="5644" spans="1:3" x14ac:dyDescent="0.25">
      <c r="A5644">
        <v>17131</v>
      </c>
      <c r="B5644">
        <v>425</v>
      </c>
      <c r="C5644" t="str">
        <f>VLOOKUP(Table_ExternalData_16[[#This Row],[ManufacturerId]],Blagovna!A:B,2,0)</f>
        <v>EFB</v>
      </c>
    </row>
    <row r="5645" spans="1:3" x14ac:dyDescent="0.25">
      <c r="A5645">
        <v>17132</v>
      </c>
      <c r="B5645">
        <v>425</v>
      </c>
      <c r="C5645" t="str">
        <f>VLOOKUP(Table_ExternalData_16[[#This Row],[ManufacturerId]],Blagovna!A:B,2,0)</f>
        <v>EFB</v>
      </c>
    </row>
    <row r="5646" spans="1:3" x14ac:dyDescent="0.25">
      <c r="A5646">
        <v>17133</v>
      </c>
      <c r="B5646">
        <v>425</v>
      </c>
      <c r="C5646" t="str">
        <f>VLOOKUP(Table_ExternalData_16[[#This Row],[ManufacturerId]],Blagovna!A:B,2,0)</f>
        <v>EFB</v>
      </c>
    </row>
    <row r="5647" spans="1:3" x14ac:dyDescent="0.25">
      <c r="A5647">
        <v>17134</v>
      </c>
      <c r="B5647">
        <v>425</v>
      </c>
      <c r="C5647" t="str">
        <f>VLOOKUP(Table_ExternalData_16[[#This Row],[ManufacturerId]],Blagovna!A:B,2,0)</f>
        <v>EFB</v>
      </c>
    </row>
    <row r="5648" spans="1:3" x14ac:dyDescent="0.25">
      <c r="A5648">
        <v>17135</v>
      </c>
      <c r="B5648">
        <v>425</v>
      </c>
      <c r="C5648" t="str">
        <f>VLOOKUP(Table_ExternalData_16[[#This Row],[ManufacturerId]],Blagovna!A:B,2,0)</f>
        <v>EFB</v>
      </c>
    </row>
    <row r="5649" spans="1:3" x14ac:dyDescent="0.25">
      <c r="A5649">
        <v>17136</v>
      </c>
      <c r="B5649">
        <v>425</v>
      </c>
      <c r="C5649" t="str">
        <f>VLOOKUP(Table_ExternalData_16[[#This Row],[ManufacturerId]],Blagovna!A:B,2,0)</f>
        <v>EFB</v>
      </c>
    </row>
    <row r="5650" spans="1:3" x14ac:dyDescent="0.25">
      <c r="A5650">
        <v>17137</v>
      </c>
      <c r="B5650">
        <v>425</v>
      </c>
      <c r="C5650" t="str">
        <f>VLOOKUP(Table_ExternalData_16[[#This Row],[ManufacturerId]],Blagovna!A:B,2,0)</f>
        <v>EFB</v>
      </c>
    </row>
    <row r="5651" spans="1:3" x14ac:dyDescent="0.25">
      <c r="A5651">
        <v>17138</v>
      </c>
      <c r="B5651">
        <v>425</v>
      </c>
      <c r="C5651" t="str">
        <f>VLOOKUP(Table_ExternalData_16[[#This Row],[ManufacturerId]],Blagovna!A:B,2,0)</f>
        <v>EFB</v>
      </c>
    </row>
    <row r="5652" spans="1:3" x14ac:dyDescent="0.25">
      <c r="A5652">
        <v>17139</v>
      </c>
      <c r="B5652">
        <v>425</v>
      </c>
      <c r="C5652" t="str">
        <f>VLOOKUP(Table_ExternalData_16[[#This Row],[ManufacturerId]],Blagovna!A:B,2,0)</f>
        <v>EFB</v>
      </c>
    </row>
    <row r="5653" spans="1:3" x14ac:dyDescent="0.25">
      <c r="A5653">
        <v>17140</v>
      </c>
      <c r="B5653">
        <v>425</v>
      </c>
      <c r="C5653" t="str">
        <f>VLOOKUP(Table_ExternalData_16[[#This Row],[ManufacturerId]],Blagovna!A:B,2,0)</f>
        <v>EFB</v>
      </c>
    </row>
    <row r="5654" spans="1:3" x14ac:dyDescent="0.25">
      <c r="A5654">
        <v>17141</v>
      </c>
      <c r="B5654">
        <v>425</v>
      </c>
      <c r="C5654" t="str">
        <f>VLOOKUP(Table_ExternalData_16[[#This Row],[ManufacturerId]],Blagovna!A:B,2,0)</f>
        <v>EFB</v>
      </c>
    </row>
    <row r="5655" spans="1:3" x14ac:dyDescent="0.25">
      <c r="A5655">
        <v>17142</v>
      </c>
      <c r="B5655">
        <v>425</v>
      </c>
      <c r="C5655" t="str">
        <f>VLOOKUP(Table_ExternalData_16[[#This Row],[ManufacturerId]],Blagovna!A:B,2,0)</f>
        <v>EFB</v>
      </c>
    </row>
    <row r="5656" spans="1:3" x14ac:dyDescent="0.25">
      <c r="A5656">
        <v>17143</v>
      </c>
      <c r="B5656">
        <v>425</v>
      </c>
      <c r="C5656" t="str">
        <f>VLOOKUP(Table_ExternalData_16[[#This Row],[ManufacturerId]],Blagovna!A:B,2,0)</f>
        <v>EFB</v>
      </c>
    </row>
    <row r="5657" spans="1:3" x14ac:dyDescent="0.25">
      <c r="A5657">
        <v>17144</v>
      </c>
      <c r="B5657">
        <v>425</v>
      </c>
      <c r="C5657" t="str">
        <f>VLOOKUP(Table_ExternalData_16[[#This Row],[ManufacturerId]],Blagovna!A:B,2,0)</f>
        <v>EFB</v>
      </c>
    </row>
    <row r="5658" spans="1:3" x14ac:dyDescent="0.25">
      <c r="A5658">
        <v>17145</v>
      </c>
      <c r="B5658">
        <v>425</v>
      </c>
      <c r="C5658" t="str">
        <f>VLOOKUP(Table_ExternalData_16[[#This Row],[ManufacturerId]],Blagovna!A:B,2,0)</f>
        <v>EFB</v>
      </c>
    </row>
    <row r="5659" spans="1:3" x14ac:dyDescent="0.25">
      <c r="A5659">
        <v>17146</v>
      </c>
      <c r="B5659">
        <v>425</v>
      </c>
      <c r="C5659" t="str">
        <f>VLOOKUP(Table_ExternalData_16[[#This Row],[ManufacturerId]],Blagovna!A:B,2,0)</f>
        <v>EFB</v>
      </c>
    </row>
    <row r="5660" spans="1:3" x14ac:dyDescent="0.25">
      <c r="A5660">
        <v>17147</v>
      </c>
      <c r="B5660">
        <v>425</v>
      </c>
      <c r="C5660" t="str">
        <f>VLOOKUP(Table_ExternalData_16[[#This Row],[ManufacturerId]],Blagovna!A:B,2,0)</f>
        <v>EFB</v>
      </c>
    </row>
    <row r="5661" spans="1:3" x14ac:dyDescent="0.25">
      <c r="A5661">
        <v>17148</v>
      </c>
      <c r="B5661">
        <v>425</v>
      </c>
      <c r="C5661" t="str">
        <f>VLOOKUP(Table_ExternalData_16[[#This Row],[ManufacturerId]],Blagovna!A:B,2,0)</f>
        <v>EFB</v>
      </c>
    </row>
    <row r="5662" spans="1:3" x14ac:dyDescent="0.25">
      <c r="A5662">
        <v>17149</v>
      </c>
      <c r="B5662">
        <v>425</v>
      </c>
      <c r="C5662" t="str">
        <f>VLOOKUP(Table_ExternalData_16[[#This Row],[ManufacturerId]],Blagovna!A:B,2,0)</f>
        <v>EFB</v>
      </c>
    </row>
    <row r="5663" spans="1:3" x14ac:dyDescent="0.25">
      <c r="A5663">
        <v>17150</v>
      </c>
      <c r="B5663">
        <v>425</v>
      </c>
      <c r="C5663" t="str">
        <f>VLOOKUP(Table_ExternalData_16[[#This Row],[ManufacturerId]],Blagovna!A:B,2,0)</f>
        <v>EFB</v>
      </c>
    </row>
    <row r="5664" spans="1:3" x14ac:dyDescent="0.25">
      <c r="A5664">
        <v>17151</v>
      </c>
      <c r="B5664">
        <v>425</v>
      </c>
      <c r="C5664" t="str">
        <f>VLOOKUP(Table_ExternalData_16[[#This Row],[ManufacturerId]],Blagovna!A:B,2,0)</f>
        <v>EFB</v>
      </c>
    </row>
    <row r="5665" spans="1:3" x14ac:dyDescent="0.25">
      <c r="A5665">
        <v>17152</v>
      </c>
      <c r="B5665">
        <v>425</v>
      </c>
      <c r="C5665" t="str">
        <f>VLOOKUP(Table_ExternalData_16[[#This Row],[ManufacturerId]],Blagovna!A:B,2,0)</f>
        <v>EFB</v>
      </c>
    </row>
    <row r="5666" spans="1:3" x14ac:dyDescent="0.25">
      <c r="A5666">
        <v>17153</v>
      </c>
      <c r="B5666">
        <v>425</v>
      </c>
      <c r="C5666" t="str">
        <f>VLOOKUP(Table_ExternalData_16[[#This Row],[ManufacturerId]],Blagovna!A:B,2,0)</f>
        <v>EFB</v>
      </c>
    </row>
    <row r="5667" spans="1:3" x14ac:dyDescent="0.25">
      <c r="A5667">
        <v>17154</v>
      </c>
      <c r="B5667">
        <v>425</v>
      </c>
      <c r="C5667" t="str">
        <f>VLOOKUP(Table_ExternalData_16[[#This Row],[ManufacturerId]],Blagovna!A:B,2,0)</f>
        <v>EFB</v>
      </c>
    </row>
    <row r="5668" spans="1:3" x14ac:dyDescent="0.25">
      <c r="A5668">
        <v>17155</v>
      </c>
      <c r="B5668">
        <v>425</v>
      </c>
      <c r="C5668" t="str">
        <f>VLOOKUP(Table_ExternalData_16[[#This Row],[ManufacturerId]],Blagovna!A:B,2,0)</f>
        <v>EFB</v>
      </c>
    </row>
    <row r="5669" spans="1:3" x14ac:dyDescent="0.25">
      <c r="A5669">
        <v>17156</v>
      </c>
      <c r="B5669">
        <v>425</v>
      </c>
      <c r="C5669" t="str">
        <f>VLOOKUP(Table_ExternalData_16[[#This Row],[ManufacturerId]],Blagovna!A:B,2,0)</f>
        <v>EFB</v>
      </c>
    </row>
    <row r="5670" spans="1:3" x14ac:dyDescent="0.25">
      <c r="A5670">
        <v>17157</v>
      </c>
      <c r="B5670">
        <v>421</v>
      </c>
      <c r="C5670" t="str">
        <f>VLOOKUP(Table_ExternalData_16[[#This Row],[ManufacturerId]],Blagovna!A:B,2,0)</f>
        <v>Delock</v>
      </c>
    </row>
    <row r="5671" spans="1:3" x14ac:dyDescent="0.25">
      <c r="A5671">
        <v>17158</v>
      </c>
      <c r="B5671">
        <v>476</v>
      </c>
      <c r="C5671" t="str">
        <f>VLOOKUP(Table_ExternalData_16[[#This Row],[ManufacturerId]],Blagovna!A:B,2,0)</f>
        <v>Synology</v>
      </c>
    </row>
    <row r="5672" spans="1:3" x14ac:dyDescent="0.25">
      <c r="A5672">
        <v>17159</v>
      </c>
      <c r="B5672">
        <v>476</v>
      </c>
      <c r="C5672" t="str">
        <f>VLOOKUP(Table_ExternalData_16[[#This Row],[ManufacturerId]],Blagovna!A:B,2,0)</f>
        <v>Synology</v>
      </c>
    </row>
    <row r="5673" spans="1:3" x14ac:dyDescent="0.25">
      <c r="A5673">
        <v>17160</v>
      </c>
      <c r="B5673">
        <v>476</v>
      </c>
      <c r="C5673" t="str">
        <f>VLOOKUP(Table_ExternalData_16[[#This Row],[ManufacturerId]],Blagovna!A:B,2,0)</f>
        <v>Synology</v>
      </c>
    </row>
    <row r="5674" spans="1:3" x14ac:dyDescent="0.25">
      <c r="A5674">
        <v>17161</v>
      </c>
      <c r="B5674">
        <v>484</v>
      </c>
      <c r="C5674" t="str">
        <f>VLOOKUP(Table_ExternalData_16[[#This Row],[ManufacturerId]],Blagovna!A:B,2,0)</f>
        <v>Triton</v>
      </c>
    </row>
    <row r="5675" spans="1:3" x14ac:dyDescent="0.25">
      <c r="A5675">
        <v>17162</v>
      </c>
      <c r="B5675">
        <v>484</v>
      </c>
      <c r="C5675" t="str">
        <f>VLOOKUP(Table_ExternalData_16[[#This Row],[ManufacturerId]],Blagovna!A:B,2,0)</f>
        <v>Triton</v>
      </c>
    </row>
    <row r="5676" spans="1:3" x14ac:dyDescent="0.25">
      <c r="A5676">
        <v>17163</v>
      </c>
      <c r="B5676">
        <v>484</v>
      </c>
      <c r="C5676" t="str">
        <f>VLOOKUP(Table_ExternalData_16[[#This Row],[ManufacturerId]],Blagovna!A:B,2,0)</f>
        <v>Triton</v>
      </c>
    </row>
    <row r="5677" spans="1:3" x14ac:dyDescent="0.25">
      <c r="A5677">
        <v>17164</v>
      </c>
      <c r="B5677">
        <v>484</v>
      </c>
      <c r="C5677" t="str">
        <f>VLOOKUP(Table_ExternalData_16[[#This Row],[ManufacturerId]],Blagovna!A:B,2,0)</f>
        <v>Triton</v>
      </c>
    </row>
    <row r="5678" spans="1:3" x14ac:dyDescent="0.25">
      <c r="A5678">
        <v>17166</v>
      </c>
      <c r="B5678">
        <v>484</v>
      </c>
      <c r="C5678" t="str">
        <f>VLOOKUP(Table_ExternalData_16[[#This Row],[ManufacturerId]],Blagovna!A:B,2,0)</f>
        <v>Triton</v>
      </c>
    </row>
    <row r="5679" spans="1:3" x14ac:dyDescent="0.25">
      <c r="A5679">
        <v>17167</v>
      </c>
      <c r="B5679">
        <v>408</v>
      </c>
      <c r="C5679" t="str">
        <f>VLOOKUP(Table_ExternalData_16[[#This Row],[ManufacturerId]],Blagovna!A:B,2,0)</f>
        <v>Aten</v>
      </c>
    </row>
    <row r="5680" spans="1:3" x14ac:dyDescent="0.25">
      <c r="A5680">
        <v>17168</v>
      </c>
      <c r="B5680">
        <v>409</v>
      </c>
      <c r="C5680" t="str">
        <f>VLOOKUP(Table_ExternalData_16[[#This Row],[ManufacturerId]],Blagovna!A:B,2,0)</f>
        <v>Bachmann</v>
      </c>
    </row>
    <row r="5681" spans="1:3" x14ac:dyDescent="0.25">
      <c r="A5681">
        <v>17169</v>
      </c>
      <c r="B5681">
        <v>421</v>
      </c>
      <c r="C5681" t="str">
        <f>VLOOKUP(Table_ExternalData_16[[#This Row],[ManufacturerId]],Blagovna!A:B,2,0)</f>
        <v>Delock</v>
      </c>
    </row>
    <row r="5682" spans="1:3" x14ac:dyDescent="0.25">
      <c r="A5682">
        <v>17170</v>
      </c>
      <c r="B5682">
        <v>758</v>
      </c>
      <c r="C5682" t="str">
        <f>VLOOKUP(Table_ExternalData_16[[#This Row],[ManufacturerId]],Blagovna!A:B,2,0)</f>
        <v>Ruijie-Reyee</v>
      </c>
    </row>
    <row r="5683" spans="1:3" x14ac:dyDescent="0.25">
      <c r="A5683">
        <v>17171</v>
      </c>
      <c r="B5683">
        <v>421</v>
      </c>
      <c r="C5683" t="str">
        <f>VLOOKUP(Table_ExternalData_16[[#This Row],[ManufacturerId]],Blagovna!A:B,2,0)</f>
        <v>Delock</v>
      </c>
    </row>
    <row r="5684" spans="1:3" x14ac:dyDescent="0.25">
      <c r="A5684">
        <v>17172</v>
      </c>
      <c r="B5684">
        <v>468</v>
      </c>
      <c r="C5684" t="str">
        <f>VLOOKUP(Table_ExternalData_16[[#This Row],[ManufacturerId]],Blagovna!A:B,2,0)</f>
        <v>SBOX</v>
      </c>
    </row>
    <row r="5685" spans="1:3" x14ac:dyDescent="0.25">
      <c r="A5685">
        <v>17173</v>
      </c>
      <c r="B5685">
        <v>437</v>
      </c>
      <c r="C5685" t="str">
        <f>VLOOKUP(Table_ExternalData_16[[#This Row],[ManufacturerId]],Blagovna!A:B,2,0)</f>
        <v>HiLook</v>
      </c>
    </row>
    <row r="5686" spans="1:3" x14ac:dyDescent="0.25">
      <c r="A5686">
        <v>17174</v>
      </c>
      <c r="B5686">
        <v>488</v>
      </c>
      <c r="C5686" t="str">
        <f>VLOOKUP(Table_ExternalData_16[[#This Row],[ManufacturerId]],Blagovna!A:B,2,0)</f>
        <v>White Shark</v>
      </c>
    </row>
    <row r="5687" spans="1:3" x14ac:dyDescent="0.25">
      <c r="A5687">
        <v>17175</v>
      </c>
      <c r="B5687">
        <v>488</v>
      </c>
      <c r="C5687" t="str">
        <f>VLOOKUP(Table_ExternalData_16[[#This Row],[ManufacturerId]],Blagovna!A:B,2,0)</f>
        <v>White Shark</v>
      </c>
    </row>
    <row r="5688" spans="1:3" x14ac:dyDescent="0.25">
      <c r="A5688">
        <v>17176</v>
      </c>
      <c r="B5688">
        <v>468</v>
      </c>
      <c r="C5688" t="str">
        <f>VLOOKUP(Table_ExternalData_16[[#This Row],[ManufacturerId]],Blagovna!A:B,2,0)</f>
        <v>SBOX</v>
      </c>
    </row>
    <row r="5689" spans="1:3" x14ac:dyDescent="0.25">
      <c r="A5689">
        <v>17177</v>
      </c>
      <c r="B5689">
        <v>468</v>
      </c>
      <c r="C5689" t="str">
        <f>VLOOKUP(Table_ExternalData_16[[#This Row],[ManufacturerId]],Blagovna!A:B,2,0)</f>
        <v>SBOX</v>
      </c>
    </row>
    <row r="5690" spans="1:3" x14ac:dyDescent="0.25">
      <c r="A5690">
        <v>17178</v>
      </c>
      <c r="B5690">
        <v>455</v>
      </c>
      <c r="C5690" t="str">
        <f>VLOOKUP(Table_ExternalData_16[[#This Row],[ManufacturerId]],Blagovna!A:B,2,0)</f>
        <v>Mikrotik</v>
      </c>
    </row>
    <row r="5691" spans="1:3" x14ac:dyDescent="0.25">
      <c r="A5691">
        <v>17179</v>
      </c>
      <c r="B5691">
        <v>422</v>
      </c>
      <c r="C5691" t="str">
        <f>VLOOKUP(Table_ExternalData_16[[#This Row],[ManufacturerId]],Blagovna!A:B,2,0)</f>
        <v>Digitus</v>
      </c>
    </row>
    <row r="5692" spans="1:3" x14ac:dyDescent="0.25">
      <c r="A5692">
        <v>17180</v>
      </c>
      <c r="B5692">
        <v>437</v>
      </c>
      <c r="C5692" t="str">
        <f>VLOOKUP(Table_ExternalData_16[[#This Row],[ManufacturerId]],Blagovna!A:B,2,0)</f>
        <v>HiLook</v>
      </c>
    </row>
    <row r="5693" spans="1:3" x14ac:dyDescent="0.25">
      <c r="A5693">
        <v>17181</v>
      </c>
      <c r="B5693">
        <v>421</v>
      </c>
      <c r="C5693" t="str">
        <f>VLOOKUP(Table_ExternalData_16[[#This Row],[ManufacturerId]],Blagovna!A:B,2,0)</f>
        <v>Delock</v>
      </c>
    </row>
    <row r="5694" spans="1:3" x14ac:dyDescent="0.25">
      <c r="A5694">
        <v>17182</v>
      </c>
      <c r="B5694">
        <v>758</v>
      </c>
      <c r="C5694" t="str">
        <f>VLOOKUP(Table_ExternalData_16[[#This Row],[ManufacturerId]],Blagovna!A:B,2,0)</f>
        <v>Ruijie-Reyee</v>
      </c>
    </row>
    <row r="5695" spans="1:3" x14ac:dyDescent="0.25">
      <c r="A5695">
        <v>17183</v>
      </c>
      <c r="B5695">
        <v>758</v>
      </c>
      <c r="C5695" t="str">
        <f>VLOOKUP(Table_ExternalData_16[[#This Row],[ManufacturerId]],Blagovna!A:B,2,0)</f>
        <v>Ruijie-Reyee</v>
      </c>
    </row>
    <row r="5696" spans="1:3" x14ac:dyDescent="0.25">
      <c r="A5696">
        <v>17184</v>
      </c>
      <c r="B5696">
        <v>758</v>
      </c>
      <c r="C5696" t="str">
        <f>VLOOKUP(Table_ExternalData_16[[#This Row],[ManufacturerId]],Blagovna!A:B,2,0)</f>
        <v>Ruijie-Reyee</v>
      </c>
    </row>
    <row r="5697" spans="1:3" x14ac:dyDescent="0.25">
      <c r="A5697">
        <v>17185</v>
      </c>
      <c r="B5697">
        <v>758</v>
      </c>
      <c r="C5697" t="str">
        <f>VLOOKUP(Table_ExternalData_16[[#This Row],[ManufacturerId]],Blagovna!A:B,2,0)</f>
        <v>Ruijie-Reyee</v>
      </c>
    </row>
    <row r="5698" spans="1:3" x14ac:dyDescent="0.25">
      <c r="A5698">
        <v>17186</v>
      </c>
      <c r="B5698">
        <v>728</v>
      </c>
      <c r="C5698" t="str">
        <f>VLOOKUP(Table_ExternalData_16[[#This Row],[ManufacturerId]],Blagovna!A:B,2,0)</f>
        <v>Teltonika</v>
      </c>
    </row>
    <row r="5699" spans="1:3" x14ac:dyDescent="0.25">
      <c r="A5699">
        <v>17188</v>
      </c>
      <c r="B5699">
        <v>404</v>
      </c>
      <c r="C5699" t="str">
        <f>VLOOKUP(Table_ExternalData_16[[#This Row],[ManufacturerId]],Blagovna!A:B,2,0)</f>
        <v>Apacer</v>
      </c>
    </row>
    <row r="5700" spans="1:3" x14ac:dyDescent="0.25">
      <c r="A5700">
        <v>17189</v>
      </c>
      <c r="B5700">
        <v>404</v>
      </c>
      <c r="C5700" t="str">
        <f>VLOOKUP(Table_ExternalData_16[[#This Row],[ManufacturerId]],Blagovna!A:B,2,0)</f>
        <v>Apacer</v>
      </c>
    </row>
    <row r="5701" spans="1:3" x14ac:dyDescent="0.25">
      <c r="A5701">
        <v>17190</v>
      </c>
      <c r="B5701">
        <v>421</v>
      </c>
      <c r="C5701" t="str">
        <f>VLOOKUP(Table_ExternalData_16[[#This Row],[ManufacturerId]],Blagovna!A:B,2,0)</f>
        <v>Delock</v>
      </c>
    </row>
    <row r="5702" spans="1:3" x14ac:dyDescent="0.25">
      <c r="A5702">
        <v>17191</v>
      </c>
      <c r="B5702">
        <v>725</v>
      </c>
      <c r="C5702" t="str">
        <f>VLOOKUP(Table_ExternalData_16[[#This Row],[ManufacturerId]],Blagovna!A:B,2,0)</f>
        <v>Baseus</v>
      </c>
    </row>
    <row r="5703" spans="1:3" x14ac:dyDescent="0.25">
      <c r="A5703">
        <v>17192</v>
      </c>
      <c r="B5703">
        <v>741</v>
      </c>
      <c r="C5703" t="str">
        <f>VLOOKUP(Table_ExternalData_16[[#This Row],[ManufacturerId]],Blagovna!A:B,2,0)</f>
        <v>Ugreen</v>
      </c>
    </row>
    <row r="5704" spans="1:3" x14ac:dyDescent="0.25">
      <c r="A5704">
        <v>17193</v>
      </c>
      <c r="B5704">
        <v>741</v>
      </c>
      <c r="C5704" t="str">
        <f>VLOOKUP(Table_ExternalData_16[[#This Row],[ManufacturerId]],Blagovna!A:B,2,0)</f>
        <v>Ugreen</v>
      </c>
    </row>
    <row r="5705" spans="1:3" x14ac:dyDescent="0.25">
      <c r="A5705">
        <v>17194</v>
      </c>
      <c r="B5705">
        <v>741</v>
      </c>
      <c r="C5705" t="str">
        <f>VLOOKUP(Table_ExternalData_16[[#This Row],[ManufacturerId]],Blagovna!A:B,2,0)</f>
        <v>Ugreen</v>
      </c>
    </row>
    <row r="5706" spans="1:3" x14ac:dyDescent="0.25">
      <c r="A5706">
        <v>17196</v>
      </c>
      <c r="B5706">
        <v>725</v>
      </c>
      <c r="C5706" t="str">
        <f>VLOOKUP(Table_ExternalData_16[[#This Row],[ManufacturerId]],Blagovna!A:B,2,0)</f>
        <v>Baseus</v>
      </c>
    </row>
    <row r="5707" spans="1:3" x14ac:dyDescent="0.25">
      <c r="A5707">
        <v>17198</v>
      </c>
      <c r="B5707">
        <v>757</v>
      </c>
      <c r="C5707" t="str">
        <f>VLOOKUP(Table_ExternalData_16[[#This Row],[ManufacturerId]],Blagovna!A:B,2,0)</f>
        <v>Joyroom</v>
      </c>
    </row>
    <row r="5708" spans="1:3" x14ac:dyDescent="0.25">
      <c r="A5708">
        <v>17197</v>
      </c>
      <c r="B5708">
        <v>765</v>
      </c>
      <c r="C5708" t="str">
        <f>VLOOKUP(Table_ExternalData_16[[#This Row],[ManufacturerId]],Blagovna!A:B,2,0)</f>
        <v>Tecnoware</v>
      </c>
    </row>
    <row r="5709" spans="1:3" x14ac:dyDescent="0.25">
      <c r="A5709">
        <v>17199</v>
      </c>
      <c r="B5709">
        <v>725</v>
      </c>
      <c r="C5709" t="str">
        <f>VLOOKUP(Table_ExternalData_16[[#This Row],[ManufacturerId]],Blagovna!A:B,2,0)</f>
        <v>Baseus</v>
      </c>
    </row>
    <row r="5710" spans="1:3" x14ac:dyDescent="0.25">
      <c r="A5710">
        <v>17200</v>
      </c>
      <c r="B5710">
        <v>725</v>
      </c>
      <c r="C5710" t="str">
        <f>VLOOKUP(Table_ExternalData_16[[#This Row],[ManufacturerId]],Blagovna!A:B,2,0)</f>
        <v>Baseus</v>
      </c>
    </row>
    <row r="5711" spans="1:3" x14ac:dyDescent="0.25">
      <c r="A5711">
        <v>17201</v>
      </c>
      <c r="B5711">
        <v>765</v>
      </c>
      <c r="C5711" t="str">
        <f>VLOOKUP(Table_ExternalData_16[[#This Row],[ManufacturerId]],Blagovna!A:B,2,0)</f>
        <v>Tecnoware</v>
      </c>
    </row>
    <row r="5712" spans="1:3" x14ac:dyDescent="0.25">
      <c r="A5712">
        <v>17202</v>
      </c>
      <c r="B5712">
        <v>765</v>
      </c>
      <c r="C5712" t="str">
        <f>VLOOKUP(Table_ExternalData_16[[#This Row],[ManufacturerId]],Blagovna!A:B,2,0)</f>
        <v>Tecnoware</v>
      </c>
    </row>
    <row r="5713" spans="1:3" x14ac:dyDescent="0.25">
      <c r="A5713">
        <v>17203</v>
      </c>
      <c r="B5713">
        <v>765</v>
      </c>
      <c r="C5713" t="str">
        <f>VLOOKUP(Table_ExternalData_16[[#This Row],[ManufacturerId]],Blagovna!A:B,2,0)</f>
        <v>Tecnoware</v>
      </c>
    </row>
    <row r="5714" spans="1:3" x14ac:dyDescent="0.25">
      <c r="A5714">
        <v>17204</v>
      </c>
      <c r="B5714">
        <v>765</v>
      </c>
      <c r="C5714" t="str">
        <f>VLOOKUP(Table_ExternalData_16[[#This Row],[ManufacturerId]],Blagovna!A:B,2,0)</f>
        <v>Tecnoware</v>
      </c>
    </row>
    <row r="5715" spans="1:3" x14ac:dyDescent="0.25">
      <c r="A5715">
        <v>17205</v>
      </c>
      <c r="B5715">
        <v>765</v>
      </c>
      <c r="C5715" t="str">
        <f>VLOOKUP(Table_ExternalData_16[[#This Row],[ManufacturerId]],Blagovna!A:B,2,0)</f>
        <v>Tecnoware</v>
      </c>
    </row>
    <row r="5716" spans="1:3" x14ac:dyDescent="0.25">
      <c r="A5716">
        <v>17206</v>
      </c>
      <c r="B5716">
        <v>765</v>
      </c>
      <c r="C5716" t="str">
        <f>VLOOKUP(Table_ExternalData_16[[#This Row],[ManufacturerId]],Blagovna!A:B,2,0)</f>
        <v>Tecnoware</v>
      </c>
    </row>
    <row r="5717" spans="1:3" x14ac:dyDescent="0.25">
      <c r="A5717">
        <v>17207</v>
      </c>
      <c r="B5717">
        <v>765</v>
      </c>
      <c r="C5717" t="str">
        <f>VLOOKUP(Table_ExternalData_16[[#This Row],[ManufacturerId]],Blagovna!A:B,2,0)</f>
        <v>Tecnoware</v>
      </c>
    </row>
    <row r="5718" spans="1:3" x14ac:dyDescent="0.25">
      <c r="A5718">
        <v>17208</v>
      </c>
      <c r="B5718">
        <v>765</v>
      </c>
      <c r="C5718" t="str">
        <f>VLOOKUP(Table_ExternalData_16[[#This Row],[ManufacturerId]],Blagovna!A:B,2,0)</f>
        <v>Tecnoware</v>
      </c>
    </row>
    <row r="5719" spans="1:3" x14ac:dyDescent="0.25">
      <c r="A5719">
        <v>17209</v>
      </c>
      <c r="B5719">
        <v>765</v>
      </c>
      <c r="C5719" t="str">
        <f>VLOOKUP(Table_ExternalData_16[[#This Row],[ManufacturerId]],Blagovna!A:B,2,0)</f>
        <v>Tecnoware</v>
      </c>
    </row>
    <row r="5720" spans="1:3" x14ac:dyDescent="0.25">
      <c r="A5720">
        <v>17210</v>
      </c>
      <c r="B5720">
        <v>765</v>
      </c>
      <c r="C5720" t="str">
        <f>VLOOKUP(Table_ExternalData_16[[#This Row],[ManufacturerId]],Blagovna!A:B,2,0)</f>
        <v>Tecnoware</v>
      </c>
    </row>
    <row r="5721" spans="1:3" x14ac:dyDescent="0.25">
      <c r="A5721">
        <v>17211</v>
      </c>
      <c r="B5721">
        <v>765</v>
      </c>
      <c r="C5721" t="str">
        <f>VLOOKUP(Table_ExternalData_16[[#This Row],[ManufacturerId]],Blagovna!A:B,2,0)</f>
        <v>Tecnoware</v>
      </c>
    </row>
    <row r="5722" spans="1:3" x14ac:dyDescent="0.25">
      <c r="A5722">
        <v>17212</v>
      </c>
      <c r="B5722">
        <v>765</v>
      </c>
      <c r="C5722" t="str">
        <f>VLOOKUP(Table_ExternalData_16[[#This Row],[ManufacturerId]],Blagovna!A:B,2,0)</f>
        <v>Tecnoware</v>
      </c>
    </row>
    <row r="5723" spans="1:3" x14ac:dyDescent="0.25">
      <c r="A5723">
        <v>17213</v>
      </c>
      <c r="B5723">
        <v>765</v>
      </c>
      <c r="C5723" t="str">
        <f>VLOOKUP(Table_ExternalData_16[[#This Row],[ManufacturerId]],Blagovna!A:B,2,0)</f>
        <v>Tecnoware</v>
      </c>
    </row>
    <row r="5724" spans="1:3" x14ac:dyDescent="0.25">
      <c r="A5724">
        <v>17214</v>
      </c>
      <c r="B5724">
        <v>765</v>
      </c>
      <c r="C5724" t="str">
        <f>VLOOKUP(Table_ExternalData_16[[#This Row],[ManufacturerId]],Blagovna!A:B,2,0)</f>
        <v>Tecnoware</v>
      </c>
    </row>
    <row r="5725" spans="1:3" x14ac:dyDescent="0.25">
      <c r="A5725">
        <v>17215</v>
      </c>
      <c r="B5725">
        <v>765</v>
      </c>
      <c r="C5725" t="str">
        <f>VLOOKUP(Table_ExternalData_16[[#This Row],[ManufacturerId]],Blagovna!A:B,2,0)</f>
        <v>Tecnoware</v>
      </c>
    </row>
    <row r="5726" spans="1:3" x14ac:dyDescent="0.25">
      <c r="A5726">
        <v>17216</v>
      </c>
      <c r="B5726">
        <v>765</v>
      </c>
      <c r="C5726" t="str">
        <f>VLOOKUP(Table_ExternalData_16[[#This Row],[ManufacturerId]],Blagovna!A:B,2,0)</f>
        <v>Tecnoware</v>
      </c>
    </row>
    <row r="5727" spans="1:3" x14ac:dyDescent="0.25">
      <c r="A5727">
        <v>17217</v>
      </c>
      <c r="B5727">
        <v>765</v>
      </c>
      <c r="C5727" t="str">
        <f>VLOOKUP(Table_ExternalData_16[[#This Row],[ManufacturerId]],Blagovna!A:B,2,0)</f>
        <v>Tecnoware</v>
      </c>
    </row>
    <row r="5728" spans="1:3" x14ac:dyDescent="0.25">
      <c r="A5728">
        <v>17218</v>
      </c>
      <c r="B5728">
        <v>765</v>
      </c>
      <c r="C5728" t="str">
        <f>VLOOKUP(Table_ExternalData_16[[#This Row],[ManufacturerId]],Blagovna!A:B,2,0)</f>
        <v>Tecnoware</v>
      </c>
    </row>
    <row r="5729" spans="1:3" x14ac:dyDescent="0.25">
      <c r="A5729">
        <v>17219</v>
      </c>
      <c r="B5729">
        <v>765</v>
      </c>
      <c r="C5729" t="str">
        <f>VLOOKUP(Table_ExternalData_16[[#This Row],[ManufacturerId]],Blagovna!A:B,2,0)</f>
        <v>Tecnoware</v>
      </c>
    </row>
    <row r="5730" spans="1:3" x14ac:dyDescent="0.25">
      <c r="A5730">
        <v>17220</v>
      </c>
      <c r="B5730">
        <v>765</v>
      </c>
      <c r="C5730" t="str">
        <f>VLOOKUP(Table_ExternalData_16[[#This Row],[ManufacturerId]],Blagovna!A:B,2,0)</f>
        <v>Tecnoware</v>
      </c>
    </row>
    <row r="5731" spans="1:3" x14ac:dyDescent="0.25">
      <c r="A5731">
        <v>17221</v>
      </c>
      <c r="B5731">
        <v>422</v>
      </c>
      <c r="C5731" t="str">
        <f>VLOOKUP(Table_ExternalData_16[[#This Row],[ManufacturerId]],Blagovna!A:B,2,0)</f>
        <v>Digitus</v>
      </c>
    </row>
    <row r="5732" spans="1:3" x14ac:dyDescent="0.25">
      <c r="A5732">
        <v>17222</v>
      </c>
      <c r="B5732">
        <v>422</v>
      </c>
      <c r="C5732" t="str">
        <f>VLOOKUP(Table_ExternalData_16[[#This Row],[ManufacturerId]],Blagovna!A:B,2,0)</f>
        <v>Digitus</v>
      </c>
    </row>
    <row r="5733" spans="1:3" x14ac:dyDescent="0.25">
      <c r="A5733">
        <v>17223</v>
      </c>
      <c r="B5733">
        <v>421</v>
      </c>
      <c r="C5733" t="str">
        <f>VLOOKUP(Table_ExternalData_16[[#This Row],[ManufacturerId]],Blagovna!A:B,2,0)</f>
        <v>Delock</v>
      </c>
    </row>
    <row r="5734" spans="1:3" x14ac:dyDescent="0.25">
      <c r="A5734">
        <v>17224</v>
      </c>
      <c r="B5734">
        <v>765</v>
      </c>
      <c r="C5734" t="str">
        <f>VLOOKUP(Table_ExternalData_16[[#This Row],[ManufacturerId]],Blagovna!A:B,2,0)</f>
        <v>Tecnoware</v>
      </c>
    </row>
    <row r="5735" spans="1:3" x14ac:dyDescent="0.25">
      <c r="A5735">
        <v>17225</v>
      </c>
      <c r="B5735">
        <v>765</v>
      </c>
      <c r="C5735" t="str">
        <f>VLOOKUP(Table_ExternalData_16[[#This Row],[ManufacturerId]],Blagovna!A:B,2,0)</f>
        <v>Tecnoware</v>
      </c>
    </row>
    <row r="5736" spans="1:3" x14ac:dyDescent="0.25">
      <c r="A5736">
        <v>17226</v>
      </c>
      <c r="B5736">
        <v>765</v>
      </c>
      <c r="C5736" t="str">
        <f>VLOOKUP(Table_ExternalData_16[[#This Row],[ManufacturerId]],Blagovna!A:B,2,0)</f>
        <v>Tecnoware</v>
      </c>
    </row>
    <row r="5737" spans="1:3" x14ac:dyDescent="0.25">
      <c r="A5737">
        <v>17227</v>
      </c>
      <c r="B5737">
        <v>422</v>
      </c>
      <c r="C5737" t="str">
        <f>VLOOKUP(Table_ExternalData_16[[#This Row],[ManufacturerId]],Blagovna!A:B,2,0)</f>
        <v>Digitus</v>
      </c>
    </row>
    <row r="5738" spans="1:3" x14ac:dyDescent="0.25">
      <c r="A5738">
        <v>17228</v>
      </c>
      <c r="B5738">
        <v>468</v>
      </c>
      <c r="C5738" t="str">
        <f>VLOOKUP(Table_ExternalData_16[[#This Row],[ManufacturerId]],Blagovna!A:B,2,0)</f>
        <v>SBOX</v>
      </c>
    </row>
    <row r="5739" spans="1:3" x14ac:dyDescent="0.25">
      <c r="A5739">
        <v>17229</v>
      </c>
      <c r="B5739">
        <v>468</v>
      </c>
      <c r="C5739" t="str">
        <f>VLOOKUP(Table_ExternalData_16[[#This Row],[ManufacturerId]],Blagovna!A:B,2,0)</f>
        <v>SBOX</v>
      </c>
    </row>
    <row r="5740" spans="1:3" x14ac:dyDescent="0.25">
      <c r="A5740">
        <v>17230</v>
      </c>
      <c r="B5740">
        <v>468</v>
      </c>
      <c r="C5740" t="str">
        <f>VLOOKUP(Table_ExternalData_16[[#This Row],[ManufacturerId]],Blagovna!A:B,2,0)</f>
        <v>SBOX</v>
      </c>
    </row>
    <row r="5741" spans="1:3" x14ac:dyDescent="0.25">
      <c r="A5741">
        <v>17231</v>
      </c>
      <c r="B5741">
        <v>765</v>
      </c>
      <c r="C5741" t="str">
        <f>VLOOKUP(Table_ExternalData_16[[#This Row],[ManufacturerId]],Blagovna!A:B,2,0)</f>
        <v>Tecnoware</v>
      </c>
    </row>
    <row r="5742" spans="1:3" x14ac:dyDescent="0.25">
      <c r="A5742">
        <v>17232</v>
      </c>
      <c r="B5742">
        <v>765</v>
      </c>
      <c r="C5742" t="str">
        <f>VLOOKUP(Table_ExternalData_16[[#This Row],[ManufacturerId]],Blagovna!A:B,2,0)</f>
        <v>Tecnoware</v>
      </c>
    </row>
    <row r="5743" spans="1:3" x14ac:dyDescent="0.25">
      <c r="A5743">
        <v>17233</v>
      </c>
      <c r="B5743">
        <v>765</v>
      </c>
      <c r="C5743" t="str">
        <f>VLOOKUP(Table_ExternalData_16[[#This Row],[ManufacturerId]],Blagovna!A:B,2,0)</f>
        <v>Tecnoware</v>
      </c>
    </row>
    <row r="5744" spans="1:3" x14ac:dyDescent="0.25">
      <c r="A5744">
        <v>17234</v>
      </c>
      <c r="B5744">
        <v>765</v>
      </c>
      <c r="C5744" t="str">
        <f>VLOOKUP(Table_ExternalData_16[[#This Row],[ManufacturerId]],Blagovna!A:B,2,0)</f>
        <v>Tecnoware</v>
      </c>
    </row>
    <row r="5745" spans="1:3" x14ac:dyDescent="0.25">
      <c r="A5745">
        <v>17235</v>
      </c>
      <c r="B5745">
        <v>422</v>
      </c>
      <c r="C5745" t="str">
        <f>VLOOKUP(Table_ExternalData_16[[#This Row],[ManufacturerId]],Blagovna!A:B,2,0)</f>
        <v>Digitus</v>
      </c>
    </row>
    <row r="5746" spans="1:3" x14ac:dyDescent="0.25">
      <c r="A5746">
        <v>17236</v>
      </c>
      <c r="B5746">
        <v>712</v>
      </c>
      <c r="C5746" t="str">
        <f>VLOOKUP(Table_ExternalData_16[[#This Row],[ManufacturerId]],Blagovna!A:B,2,0)</f>
        <v>Tech-Trade</v>
      </c>
    </row>
    <row r="5747" spans="1:3" x14ac:dyDescent="0.25">
      <c r="A5747">
        <v>17237</v>
      </c>
      <c r="B5747">
        <v>469</v>
      </c>
      <c r="C5747" t="str">
        <f>VLOOKUP(Table_ExternalData_16[[#This Row],[ManufacturerId]],Blagovna!A:B,2,0)</f>
        <v>Seagate</v>
      </c>
    </row>
    <row r="5748" spans="1:3" x14ac:dyDescent="0.25">
      <c r="A5748">
        <v>17238</v>
      </c>
      <c r="B5748">
        <v>725</v>
      </c>
      <c r="C5748" t="str">
        <f>VLOOKUP(Table_ExternalData_16[[#This Row],[ManufacturerId]],Blagovna!A:B,2,0)</f>
        <v>Baseus</v>
      </c>
    </row>
    <row r="5749" spans="1:3" x14ac:dyDescent="0.25">
      <c r="A5749">
        <v>17240</v>
      </c>
      <c r="B5749">
        <v>725</v>
      </c>
      <c r="C5749" t="str">
        <f>VLOOKUP(Table_ExternalData_16[[#This Row],[ManufacturerId]],Blagovna!A:B,2,0)</f>
        <v>Baseus</v>
      </c>
    </row>
    <row r="5750" spans="1:3" x14ac:dyDescent="0.25">
      <c r="A5750">
        <v>17241</v>
      </c>
      <c r="B5750">
        <v>422</v>
      </c>
      <c r="C5750" t="str">
        <f>VLOOKUP(Table_ExternalData_16[[#This Row],[ManufacturerId]],Blagovna!A:B,2,0)</f>
        <v>Digitus</v>
      </c>
    </row>
    <row r="5751" spans="1:3" x14ac:dyDescent="0.25">
      <c r="A5751">
        <v>17242</v>
      </c>
      <c r="B5751">
        <v>735</v>
      </c>
      <c r="C5751" t="str">
        <f>VLOOKUP(Table_ExternalData_16[[#This Row],[ManufacturerId]],Blagovna!A:B,2,0)</f>
        <v>EZVIZ</v>
      </c>
    </row>
    <row r="5752" spans="1:3" x14ac:dyDescent="0.25">
      <c r="A5752">
        <v>17243</v>
      </c>
      <c r="B5752">
        <v>455</v>
      </c>
      <c r="C5752" t="str">
        <f>VLOOKUP(Table_ExternalData_16[[#This Row],[ManufacturerId]],Blagovna!A:B,2,0)</f>
        <v>Mikrotik</v>
      </c>
    </row>
    <row r="5753" spans="1:3" x14ac:dyDescent="0.25">
      <c r="A5753">
        <v>17244</v>
      </c>
      <c r="B5753">
        <v>478</v>
      </c>
      <c r="C5753" t="str">
        <f>VLOOKUP(Table_ExternalData_16[[#This Row],[ManufacturerId]],Blagovna!A:B,2,0)</f>
        <v>Tenda</v>
      </c>
    </row>
    <row r="5754" spans="1:3" x14ac:dyDescent="0.25">
      <c r="A5754">
        <v>17245</v>
      </c>
      <c r="B5754">
        <v>467</v>
      </c>
      <c r="C5754" t="str">
        <f>VLOOKUP(Table_ExternalData_16[[#This Row],[ManufacturerId]],Blagovna!A:B,2,0)</f>
        <v>Samsung</v>
      </c>
    </row>
    <row r="5755" spans="1:3" x14ac:dyDescent="0.25">
      <c r="A5755">
        <v>17246</v>
      </c>
      <c r="B5755">
        <v>467</v>
      </c>
      <c r="C5755" t="str">
        <f>VLOOKUP(Table_ExternalData_16[[#This Row],[ManufacturerId]],Blagovna!A:B,2,0)</f>
        <v>Samsung</v>
      </c>
    </row>
    <row r="5756" spans="1:3" x14ac:dyDescent="0.25">
      <c r="A5756">
        <v>17247</v>
      </c>
      <c r="B5756">
        <v>467</v>
      </c>
      <c r="C5756" t="str">
        <f>VLOOKUP(Table_ExternalData_16[[#This Row],[ManufacturerId]],Blagovna!A:B,2,0)</f>
        <v>Samsung</v>
      </c>
    </row>
    <row r="5757" spans="1:3" x14ac:dyDescent="0.25">
      <c r="A5757">
        <v>17248</v>
      </c>
      <c r="B5757">
        <v>467</v>
      </c>
      <c r="C5757" t="str">
        <f>VLOOKUP(Table_ExternalData_16[[#This Row],[ManufacturerId]],Blagovna!A:B,2,0)</f>
        <v>Samsung</v>
      </c>
    </row>
    <row r="5758" spans="1:3" x14ac:dyDescent="0.25">
      <c r="A5758">
        <v>17249</v>
      </c>
      <c r="B5758">
        <v>467</v>
      </c>
      <c r="C5758" t="str">
        <f>VLOOKUP(Table_ExternalData_16[[#This Row],[ManufacturerId]],Blagovna!A:B,2,0)</f>
        <v>Samsung</v>
      </c>
    </row>
    <row r="5759" spans="1:3" x14ac:dyDescent="0.25">
      <c r="A5759">
        <v>17250</v>
      </c>
      <c r="B5759">
        <v>467</v>
      </c>
      <c r="C5759" t="str">
        <f>VLOOKUP(Table_ExternalData_16[[#This Row],[ManufacturerId]],Blagovna!A:B,2,0)</f>
        <v>Samsung</v>
      </c>
    </row>
    <row r="5760" spans="1:3" x14ac:dyDescent="0.25">
      <c r="A5760">
        <v>17251</v>
      </c>
      <c r="B5760">
        <v>467</v>
      </c>
      <c r="C5760" t="str">
        <f>VLOOKUP(Table_ExternalData_16[[#This Row],[ManufacturerId]],Blagovna!A:B,2,0)</f>
        <v>Samsung</v>
      </c>
    </row>
    <row r="5761" spans="1:3" x14ac:dyDescent="0.25">
      <c r="A5761">
        <v>17252</v>
      </c>
      <c r="B5761">
        <v>467</v>
      </c>
      <c r="C5761" t="str">
        <f>VLOOKUP(Table_ExternalData_16[[#This Row],[ManufacturerId]],Blagovna!A:B,2,0)</f>
        <v>Samsung</v>
      </c>
    </row>
    <row r="5762" spans="1:3" x14ac:dyDescent="0.25">
      <c r="A5762">
        <v>17253</v>
      </c>
      <c r="B5762">
        <v>467</v>
      </c>
      <c r="C5762" t="str">
        <f>VLOOKUP(Table_ExternalData_16[[#This Row],[ManufacturerId]],Blagovna!A:B,2,0)</f>
        <v>Samsung</v>
      </c>
    </row>
    <row r="5763" spans="1:3" x14ac:dyDescent="0.25">
      <c r="A5763">
        <v>17254</v>
      </c>
      <c r="B5763">
        <v>467</v>
      </c>
      <c r="C5763" t="str">
        <f>VLOOKUP(Table_ExternalData_16[[#This Row],[ManufacturerId]],Blagovna!A:B,2,0)</f>
        <v>Samsung</v>
      </c>
    </row>
    <row r="5764" spans="1:3" x14ac:dyDescent="0.25">
      <c r="A5764">
        <v>17255</v>
      </c>
      <c r="B5764">
        <v>467</v>
      </c>
      <c r="C5764" t="str">
        <f>VLOOKUP(Table_ExternalData_16[[#This Row],[ManufacturerId]],Blagovna!A:B,2,0)</f>
        <v>Samsung</v>
      </c>
    </row>
    <row r="5765" spans="1:3" x14ac:dyDescent="0.25">
      <c r="A5765">
        <v>17256</v>
      </c>
      <c r="B5765">
        <v>467</v>
      </c>
      <c r="C5765" t="str">
        <f>VLOOKUP(Table_ExternalData_16[[#This Row],[ManufacturerId]],Blagovna!A:B,2,0)</f>
        <v>Samsung</v>
      </c>
    </row>
    <row r="5766" spans="1:3" x14ac:dyDescent="0.25">
      <c r="A5766">
        <v>17257</v>
      </c>
      <c r="B5766">
        <v>467</v>
      </c>
      <c r="C5766" t="str">
        <f>VLOOKUP(Table_ExternalData_16[[#This Row],[ManufacturerId]],Blagovna!A:B,2,0)</f>
        <v>Samsung</v>
      </c>
    </row>
    <row r="5767" spans="1:3" x14ac:dyDescent="0.25">
      <c r="A5767">
        <v>17258</v>
      </c>
      <c r="B5767">
        <v>757</v>
      </c>
      <c r="C5767" t="str">
        <f>VLOOKUP(Table_ExternalData_16[[#This Row],[ManufacturerId]],Blagovna!A:B,2,0)</f>
        <v>Joyroom</v>
      </c>
    </row>
    <row r="5768" spans="1:3" x14ac:dyDescent="0.25">
      <c r="A5768">
        <v>17259</v>
      </c>
      <c r="B5768">
        <v>725</v>
      </c>
      <c r="C5768" t="str">
        <f>VLOOKUP(Table_ExternalData_16[[#This Row],[ManufacturerId]],Blagovna!A:B,2,0)</f>
        <v>Baseus</v>
      </c>
    </row>
    <row r="5769" spans="1:3" x14ac:dyDescent="0.25">
      <c r="A5769">
        <v>17260</v>
      </c>
      <c r="B5769">
        <v>409</v>
      </c>
      <c r="C5769" t="str">
        <f>VLOOKUP(Table_ExternalData_16[[#This Row],[ManufacturerId]],Blagovna!A:B,2,0)</f>
        <v>Bachmann</v>
      </c>
    </row>
    <row r="5770" spans="1:3" x14ac:dyDescent="0.25">
      <c r="A5770">
        <v>17268</v>
      </c>
      <c r="B5770">
        <v>421</v>
      </c>
      <c r="C5770" t="str">
        <f>VLOOKUP(Table_ExternalData_16[[#This Row],[ManufacturerId]],Blagovna!A:B,2,0)</f>
        <v>Delock</v>
      </c>
    </row>
    <row r="5771" spans="1:3" x14ac:dyDescent="0.25">
      <c r="A5771">
        <v>17269</v>
      </c>
      <c r="B5771">
        <v>408</v>
      </c>
      <c r="C5771" t="str">
        <f>VLOOKUP(Table_ExternalData_16[[#This Row],[ManufacturerId]],Blagovna!A:B,2,0)</f>
        <v>Aten</v>
      </c>
    </row>
    <row r="5772" spans="1:3" x14ac:dyDescent="0.25">
      <c r="A5772">
        <v>17270</v>
      </c>
      <c r="B5772">
        <v>485</v>
      </c>
      <c r="C5772" t="str">
        <f>VLOOKUP(Table_ExternalData_16[[#This Row],[ManufacturerId]],Blagovna!A:B,2,0)</f>
        <v>UBIQUITI</v>
      </c>
    </row>
    <row r="5773" spans="1:3" x14ac:dyDescent="0.25">
      <c r="A5773">
        <v>17271</v>
      </c>
      <c r="B5773">
        <v>446</v>
      </c>
      <c r="C5773" t="str">
        <f>VLOOKUP(Table_ExternalData_16[[#This Row],[ManufacturerId]],Blagovna!A:B,2,0)</f>
        <v>Leviton</v>
      </c>
    </row>
    <row r="5774" spans="1:3" x14ac:dyDescent="0.25">
      <c r="A5774">
        <v>17272</v>
      </c>
      <c r="B5774">
        <v>455</v>
      </c>
      <c r="C5774" t="str">
        <f>VLOOKUP(Table_ExternalData_16[[#This Row],[ManufacturerId]],Blagovna!A:B,2,0)</f>
        <v>Mikrotik</v>
      </c>
    </row>
    <row r="5775" spans="1:3" x14ac:dyDescent="0.25">
      <c r="A5775">
        <v>16444</v>
      </c>
      <c r="B5775">
        <v>425</v>
      </c>
      <c r="C5775" t="str">
        <f>VLOOKUP(Table_ExternalData_16[[#This Row],[ManufacturerId]],Blagovna!A:B,2,0)</f>
        <v>EFB</v>
      </c>
    </row>
    <row r="5776" spans="1:3" x14ac:dyDescent="0.25">
      <c r="A5776">
        <v>17273</v>
      </c>
      <c r="B5776">
        <v>728</v>
      </c>
      <c r="C5776" t="str">
        <f>VLOOKUP(Table_ExternalData_16[[#This Row],[ManufacturerId]],Blagovna!A:B,2,0)</f>
        <v>Teltonika</v>
      </c>
    </row>
    <row r="5777" spans="1:3" x14ac:dyDescent="0.25">
      <c r="A5777">
        <v>17274</v>
      </c>
      <c r="B5777">
        <v>712</v>
      </c>
      <c r="C5777" t="str">
        <f>VLOOKUP(Table_ExternalData_16[[#This Row],[ManufacturerId]],Blagovna!A:B,2,0)</f>
        <v>Tech-Trade</v>
      </c>
    </row>
    <row r="5778" spans="1:3" x14ac:dyDescent="0.25">
      <c r="A5778">
        <v>17275</v>
      </c>
      <c r="B5778">
        <v>421</v>
      </c>
      <c r="C5778" t="str">
        <f>VLOOKUP(Table_ExternalData_16[[#This Row],[ManufacturerId]],Blagovna!A:B,2,0)</f>
        <v>Delock</v>
      </c>
    </row>
    <row r="5779" spans="1:3" x14ac:dyDescent="0.25">
      <c r="A5779">
        <v>17276</v>
      </c>
      <c r="B5779">
        <v>422</v>
      </c>
      <c r="C5779" t="str">
        <f>VLOOKUP(Table_ExternalData_16[[#This Row],[ManufacturerId]],Blagovna!A:B,2,0)</f>
        <v>Digitus</v>
      </c>
    </row>
    <row r="5780" spans="1:3" x14ac:dyDescent="0.25">
      <c r="A5780">
        <v>17277</v>
      </c>
      <c r="B5780">
        <v>455</v>
      </c>
      <c r="C5780" t="str">
        <f>VLOOKUP(Table_ExternalData_16[[#This Row],[ManufacturerId]],Blagovna!A:B,2,0)</f>
        <v>Mikrotik</v>
      </c>
    </row>
    <row r="5781" spans="1:3" x14ac:dyDescent="0.25">
      <c r="A5781">
        <v>17278</v>
      </c>
      <c r="B5781">
        <v>421</v>
      </c>
      <c r="C5781" t="str">
        <f>VLOOKUP(Table_ExternalData_16[[#This Row],[ManufacturerId]],Blagovna!A:B,2,0)</f>
        <v>Delock</v>
      </c>
    </row>
    <row r="5782" spans="1:3" x14ac:dyDescent="0.25">
      <c r="A5782">
        <v>17279</v>
      </c>
      <c r="B5782">
        <v>412</v>
      </c>
      <c r="C5782" t="str">
        <f>VLOOKUP(Table_ExternalData_16[[#This Row],[ManufacturerId]],Blagovna!A:B,2,0)</f>
        <v>Cablexpert</v>
      </c>
    </row>
    <row r="5783" spans="1:3" x14ac:dyDescent="0.25">
      <c r="A5783">
        <v>17280</v>
      </c>
      <c r="B5783">
        <v>446</v>
      </c>
      <c r="C5783" t="str">
        <f>VLOOKUP(Table_ExternalData_16[[#This Row],[ManufacturerId]],Blagovna!A:B,2,0)</f>
        <v>Leviton</v>
      </c>
    </row>
    <row r="5784" spans="1:3" x14ac:dyDescent="0.25">
      <c r="A5784">
        <v>17281</v>
      </c>
      <c r="B5784">
        <v>446</v>
      </c>
      <c r="C5784" t="str">
        <f>VLOOKUP(Table_ExternalData_16[[#This Row],[ManufacturerId]],Blagovna!A:B,2,0)</f>
        <v>Leviton</v>
      </c>
    </row>
    <row r="5785" spans="1:3" x14ac:dyDescent="0.25">
      <c r="A5785">
        <v>17282</v>
      </c>
      <c r="B5785">
        <v>446</v>
      </c>
      <c r="C5785" t="str">
        <f>VLOOKUP(Table_ExternalData_16[[#This Row],[ManufacturerId]],Blagovna!A:B,2,0)</f>
        <v>Leviton</v>
      </c>
    </row>
    <row r="5786" spans="1:3" x14ac:dyDescent="0.25">
      <c r="A5786">
        <v>17283</v>
      </c>
      <c r="B5786">
        <v>422</v>
      </c>
      <c r="C5786" t="str">
        <f>VLOOKUP(Table_ExternalData_16[[#This Row],[ManufacturerId]],Blagovna!A:B,2,0)</f>
        <v>Digitus</v>
      </c>
    </row>
    <row r="5787" spans="1:3" x14ac:dyDescent="0.25">
      <c r="A5787">
        <v>17284</v>
      </c>
      <c r="B5787">
        <v>485</v>
      </c>
      <c r="C5787" t="str">
        <f>VLOOKUP(Table_ExternalData_16[[#This Row],[ManufacturerId]],Blagovna!A:B,2,0)</f>
        <v>UBIQUITI</v>
      </c>
    </row>
    <row r="5788" spans="1:3" x14ac:dyDescent="0.25">
      <c r="A5788">
        <v>17285</v>
      </c>
      <c r="B5788">
        <v>485</v>
      </c>
      <c r="C5788" t="str">
        <f>VLOOKUP(Table_ExternalData_16[[#This Row],[ManufacturerId]],Blagovna!A:B,2,0)</f>
        <v>UBIQUITI</v>
      </c>
    </row>
    <row r="5789" spans="1:3" x14ac:dyDescent="0.25">
      <c r="A5789">
        <v>17286</v>
      </c>
      <c r="B5789">
        <v>425</v>
      </c>
      <c r="C5789" t="str">
        <f>VLOOKUP(Table_ExternalData_16[[#This Row],[ManufacturerId]],Blagovna!A:B,2,0)</f>
        <v>EFB</v>
      </c>
    </row>
    <row r="5790" spans="1:3" x14ac:dyDescent="0.25">
      <c r="A5790">
        <v>17287</v>
      </c>
      <c r="B5790">
        <v>425</v>
      </c>
      <c r="C5790" t="str">
        <f>VLOOKUP(Table_ExternalData_16[[#This Row],[ManufacturerId]],Blagovna!A:B,2,0)</f>
        <v>EFB</v>
      </c>
    </row>
    <row r="5791" spans="1:3" x14ac:dyDescent="0.25">
      <c r="A5791">
        <v>17288</v>
      </c>
      <c r="B5791">
        <v>425</v>
      </c>
      <c r="C5791" t="str">
        <f>VLOOKUP(Table_ExternalData_16[[#This Row],[ManufacturerId]],Blagovna!A:B,2,0)</f>
        <v>EFB</v>
      </c>
    </row>
    <row r="5792" spans="1:3" x14ac:dyDescent="0.25">
      <c r="A5792">
        <v>17289</v>
      </c>
      <c r="B5792">
        <v>425</v>
      </c>
      <c r="C5792" t="str">
        <f>VLOOKUP(Table_ExternalData_16[[#This Row],[ManufacturerId]],Blagovna!A:B,2,0)</f>
        <v>EFB</v>
      </c>
    </row>
    <row r="5793" spans="1:3" x14ac:dyDescent="0.25">
      <c r="A5793">
        <v>17290</v>
      </c>
      <c r="B5793">
        <v>425</v>
      </c>
      <c r="C5793" t="str">
        <f>VLOOKUP(Table_ExternalData_16[[#This Row],[ManufacturerId]],Blagovna!A:B,2,0)</f>
        <v>EFB</v>
      </c>
    </row>
    <row r="5794" spans="1:3" x14ac:dyDescent="0.25">
      <c r="A5794">
        <v>17291</v>
      </c>
      <c r="B5794">
        <v>425</v>
      </c>
      <c r="C5794" t="str">
        <f>VLOOKUP(Table_ExternalData_16[[#This Row],[ManufacturerId]],Blagovna!A:B,2,0)</f>
        <v>EFB</v>
      </c>
    </row>
    <row r="5795" spans="1:3" x14ac:dyDescent="0.25">
      <c r="A5795">
        <v>17292</v>
      </c>
      <c r="B5795">
        <v>425</v>
      </c>
      <c r="C5795" t="str">
        <f>VLOOKUP(Table_ExternalData_16[[#This Row],[ManufacturerId]],Blagovna!A:B,2,0)</f>
        <v>EFB</v>
      </c>
    </row>
    <row r="5796" spans="1:3" x14ac:dyDescent="0.25">
      <c r="A5796">
        <v>17293</v>
      </c>
      <c r="B5796">
        <v>425</v>
      </c>
      <c r="C5796" t="str">
        <f>VLOOKUP(Table_ExternalData_16[[#This Row],[ManufacturerId]],Blagovna!A:B,2,0)</f>
        <v>EFB</v>
      </c>
    </row>
    <row r="5797" spans="1:3" x14ac:dyDescent="0.25">
      <c r="A5797">
        <v>17294</v>
      </c>
      <c r="B5797">
        <v>468</v>
      </c>
      <c r="C5797" t="str">
        <f>VLOOKUP(Table_ExternalData_16[[#This Row],[ManufacturerId]],Blagovna!A:B,2,0)</f>
        <v>SBOX</v>
      </c>
    </row>
    <row r="5798" spans="1:3" x14ac:dyDescent="0.25">
      <c r="A5798">
        <v>17295</v>
      </c>
      <c r="B5798">
        <v>468</v>
      </c>
      <c r="C5798" t="str">
        <f>VLOOKUP(Table_ExternalData_16[[#This Row],[ManufacturerId]],Blagovna!A:B,2,0)</f>
        <v>SBOX</v>
      </c>
    </row>
    <row r="5799" spans="1:3" x14ac:dyDescent="0.25">
      <c r="A5799">
        <v>17296</v>
      </c>
      <c r="B5799">
        <v>756</v>
      </c>
      <c r="C5799" t="str">
        <f>VLOOKUP(Table_ExternalData_16[[#This Row],[ManufacturerId]],Blagovna!A:B,2,0)</f>
        <v>Choetech</v>
      </c>
    </row>
    <row r="5800" spans="1:3" x14ac:dyDescent="0.25">
      <c r="A5800">
        <v>17297</v>
      </c>
      <c r="B5800">
        <v>431</v>
      </c>
      <c r="C5800" t="str">
        <f>VLOOKUP(Table_ExternalData_16[[#This Row],[ManufacturerId]],Blagovna!A:B,2,0)</f>
        <v>Gembird</v>
      </c>
    </row>
    <row r="5801" spans="1:3" x14ac:dyDescent="0.25">
      <c r="A5801">
        <v>17298</v>
      </c>
      <c r="B5801">
        <v>485</v>
      </c>
      <c r="C5801" t="str">
        <f>VLOOKUP(Table_ExternalData_16[[#This Row],[ManufacturerId]],Blagovna!A:B,2,0)</f>
        <v>UBIQUITI</v>
      </c>
    </row>
    <row r="5802" spans="1:3" x14ac:dyDescent="0.25">
      <c r="A5802">
        <v>17299</v>
      </c>
      <c r="B5802">
        <v>485</v>
      </c>
      <c r="C5802" t="str">
        <f>VLOOKUP(Table_ExternalData_16[[#This Row],[ManufacturerId]],Blagovna!A:B,2,0)</f>
        <v>UBIQUITI</v>
      </c>
    </row>
    <row r="5803" spans="1:3" x14ac:dyDescent="0.25">
      <c r="A5803">
        <v>17300</v>
      </c>
      <c r="B5803">
        <v>487</v>
      </c>
      <c r="C5803" t="str">
        <f>VLOOKUP(Table_ExternalData_16[[#This Row],[ManufacturerId]],Blagovna!A:B,2,0)</f>
        <v>WD</v>
      </c>
    </row>
    <row r="5804" spans="1:3" x14ac:dyDescent="0.25">
      <c r="A5804">
        <v>17301</v>
      </c>
      <c r="B5804">
        <v>487</v>
      </c>
      <c r="C5804" t="str">
        <f>VLOOKUP(Table_ExternalData_16[[#This Row],[ManufacturerId]],Blagovna!A:B,2,0)</f>
        <v>WD</v>
      </c>
    </row>
    <row r="5805" spans="1:3" x14ac:dyDescent="0.25">
      <c r="A5805">
        <v>17302</v>
      </c>
      <c r="B5805">
        <v>487</v>
      </c>
      <c r="C5805" t="str">
        <f>VLOOKUP(Table_ExternalData_16[[#This Row],[ManufacturerId]],Blagovna!A:B,2,0)</f>
        <v>WD</v>
      </c>
    </row>
    <row r="5806" spans="1:3" x14ac:dyDescent="0.25">
      <c r="A5806">
        <v>17303</v>
      </c>
      <c r="B5806">
        <v>487</v>
      </c>
      <c r="C5806" t="str">
        <f>VLOOKUP(Table_ExternalData_16[[#This Row],[ManufacturerId]],Blagovna!A:B,2,0)</f>
        <v>WD</v>
      </c>
    </row>
    <row r="5807" spans="1:3" x14ac:dyDescent="0.25">
      <c r="A5807">
        <v>17304</v>
      </c>
      <c r="B5807">
        <v>765</v>
      </c>
      <c r="C5807" t="str">
        <f>VLOOKUP(Table_ExternalData_16[[#This Row],[ManufacturerId]],Blagovna!A:B,2,0)</f>
        <v>Tecnoware</v>
      </c>
    </row>
    <row r="5808" spans="1:3" x14ac:dyDescent="0.25">
      <c r="A5808">
        <v>17305</v>
      </c>
      <c r="B5808">
        <v>765</v>
      </c>
      <c r="C5808" t="str">
        <f>VLOOKUP(Table_ExternalData_16[[#This Row],[ManufacturerId]],Blagovna!A:B,2,0)</f>
        <v>Tecnoware</v>
      </c>
    </row>
    <row r="5809" spans="1:3" x14ac:dyDescent="0.25">
      <c r="A5809">
        <v>17306</v>
      </c>
      <c r="B5809">
        <v>765</v>
      </c>
      <c r="C5809" t="str">
        <f>VLOOKUP(Table_ExternalData_16[[#This Row],[ManufacturerId]],Blagovna!A:B,2,0)</f>
        <v>Tecnoware</v>
      </c>
    </row>
    <row r="5810" spans="1:3" x14ac:dyDescent="0.25">
      <c r="A5810">
        <v>17307</v>
      </c>
      <c r="B5810">
        <v>765</v>
      </c>
      <c r="C5810" t="str">
        <f>VLOOKUP(Table_ExternalData_16[[#This Row],[ManufacturerId]],Blagovna!A:B,2,0)</f>
        <v>Tecnoware</v>
      </c>
    </row>
    <row r="5811" spans="1:3" x14ac:dyDescent="0.25">
      <c r="A5811">
        <v>14507</v>
      </c>
      <c r="B5811">
        <v>412</v>
      </c>
      <c r="C5811" t="str">
        <f>VLOOKUP(Table_ExternalData_16[[#This Row],[ManufacturerId]],Blagovna!A:B,2,0)</f>
        <v>Cablexpert</v>
      </c>
    </row>
    <row r="5812" spans="1:3" x14ac:dyDescent="0.25">
      <c r="A5812">
        <v>14508</v>
      </c>
      <c r="B5812">
        <v>412</v>
      </c>
      <c r="C5812" t="str">
        <f>VLOOKUP(Table_ExternalData_16[[#This Row],[ManufacturerId]],Blagovna!A:B,2,0)</f>
        <v>Cablexpert</v>
      </c>
    </row>
    <row r="5813" spans="1:3" x14ac:dyDescent="0.25">
      <c r="A5813">
        <v>17261</v>
      </c>
      <c r="B5813">
        <v>412</v>
      </c>
      <c r="C5813" t="str">
        <f>VLOOKUP(Table_ExternalData_16[[#This Row],[ManufacturerId]],Blagovna!A:B,2,0)</f>
        <v>Cablexpert</v>
      </c>
    </row>
    <row r="5814" spans="1:3" x14ac:dyDescent="0.25">
      <c r="A5814">
        <v>17262</v>
      </c>
      <c r="B5814">
        <v>412</v>
      </c>
      <c r="C5814" t="str">
        <f>VLOOKUP(Table_ExternalData_16[[#This Row],[ManufacturerId]],Blagovna!A:B,2,0)</f>
        <v>Cablexpert</v>
      </c>
    </row>
    <row r="5815" spans="1:3" x14ac:dyDescent="0.25">
      <c r="A5815">
        <v>17263</v>
      </c>
      <c r="B5815">
        <v>412</v>
      </c>
      <c r="C5815" t="str">
        <f>VLOOKUP(Table_ExternalData_16[[#This Row],[ManufacturerId]],Blagovna!A:B,2,0)</f>
        <v>Cablexpert</v>
      </c>
    </row>
    <row r="5816" spans="1:3" x14ac:dyDescent="0.25">
      <c r="A5816">
        <v>17264</v>
      </c>
      <c r="B5816">
        <v>412</v>
      </c>
      <c r="C5816" t="str">
        <f>VLOOKUP(Table_ExternalData_16[[#This Row],[ManufacturerId]],Blagovna!A:B,2,0)</f>
        <v>Cablexpert</v>
      </c>
    </row>
    <row r="5817" spans="1:3" x14ac:dyDescent="0.25">
      <c r="A5817">
        <v>17266</v>
      </c>
      <c r="B5817">
        <v>412</v>
      </c>
      <c r="C5817" t="str">
        <f>VLOOKUP(Table_ExternalData_16[[#This Row],[ManufacturerId]],Blagovna!A:B,2,0)</f>
        <v>Cablexpert</v>
      </c>
    </row>
    <row r="5818" spans="1:3" x14ac:dyDescent="0.25">
      <c r="A5818">
        <v>17267</v>
      </c>
      <c r="B5818">
        <v>412</v>
      </c>
      <c r="C5818" t="str">
        <f>VLOOKUP(Table_ExternalData_16[[#This Row],[ManufacturerId]],Blagovna!A:B,2,0)</f>
        <v>Cablexpert</v>
      </c>
    </row>
    <row r="5819" spans="1:3" x14ac:dyDescent="0.25">
      <c r="A5819">
        <v>17308</v>
      </c>
      <c r="B5819">
        <v>725</v>
      </c>
      <c r="C5819" t="str">
        <f>VLOOKUP(Table_ExternalData_16[[#This Row],[ManufacturerId]],Blagovna!A:B,2,0)</f>
        <v>Baseus</v>
      </c>
    </row>
    <row r="5820" spans="1:3" x14ac:dyDescent="0.25">
      <c r="A5820">
        <v>17309</v>
      </c>
      <c r="B5820">
        <v>735</v>
      </c>
      <c r="C5820" t="str">
        <f>VLOOKUP(Table_ExternalData_16[[#This Row],[ManufacturerId]],Blagovna!A:B,2,0)</f>
        <v>EZVIZ</v>
      </c>
    </row>
    <row r="5821" spans="1:3" x14ac:dyDescent="0.25">
      <c r="A5821">
        <v>17310</v>
      </c>
      <c r="B5821">
        <v>421</v>
      </c>
      <c r="C5821" t="str">
        <f>VLOOKUP(Table_ExternalData_16[[#This Row],[ManufacturerId]],Blagovna!A:B,2,0)</f>
        <v>Delock</v>
      </c>
    </row>
    <row r="5822" spans="1:3" x14ac:dyDescent="0.25">
      <c r="A5822">
        <v>17311</v>
      </c>
      <c r="B5822">
        <v>449</v>
      </c>
      <c r="C5822" t="str">
        <f>VLOOKUP(Table_ExternalData_16[[#This Row],[ManufacturerId]],Blagovna!A:B,2,0)</f>
        <v>Logitech</v>
      </c>
    </row>
    <row r="5823" spans="1:3" x14ac:dyDescent="0.25">
      <c r="A5823">
        <v>17312</v>
      </c>
      <c r="B5823">
        <v>421</v>
      </c>
      <c r="C5823" t="str">
        <f>VLOOKUP(Table_ExternalData_16[[#This Row],[ManufacturerId]],Blagovna!A:B,2,0)</f>
        <v>Delock</v>
      </c>
    </row>
    <row r="5824" spans="1:3" x14ac:dyDescent="0.25">
      <c r="A5824">
        <v>17313</v>
      </c>
      <c r="B5824">
        <v>765</v>
      </c>
      <c r="C5824" t="str">
        <f>VLOOKUP(Table_ExternalData_16[[#This Row],[ManufacturerId]],Blagovna!A:B,2,0)</f>
        <v>Tecnoware</v>
      </c>
    </row>
    <row r="5825" spans="1:3" x14ac:dyDescent="0.25">
      <c r="A5825">
        <v>17314</v>
      </c>
      <c r="B5825">
        <v>757</v>
      </c>
      <c r="C5825" t="str">
        <f>VLOOKUP(Table_ExternalData_16[[#This Row],[ManufacturerId]],Blagovna!A:B,2,0)</f>
        <v>Joyroom</v>
      </c>
    </row>
    <row r="5826" spans="1:3" x14ac:dyDescent="0.25">
      <c r="A5826">
        <v>17315</v>
      </c>
      <c r="B5826">
        <v>478</v>
      </c>
      <c r="C5826" t="str">
        <f>VLOOKUP(Table_ExternalData_16[[#This Row],[ManufacturerId]],Blagovna!A:B,2,0)</f>
        <v>Tenda</v>
      </c>
    </row>
    <row r="5827" spans="1:3" x14ac:dyDescent="0.25">
      <c r="A5827">
        <v>17316</v>
      </c>
      <c r="B5827">
        <v>478</v>
      </c>
      <c r="C5827" t="str">
        <f>VLOOKUP(Table_ExternalData_16[[#This Row],[ManufacturerId]],Blagovna!A:B,2,0)</f>
        <v>Tenda</v>
      </c>
    </row>
    <row r="5828" spans="1:3" x14ac:dyDescent="0.25">
      <c r="A5828">
        <v>17317</v>
      </c>
      <c r="B5828">
        <v>478</v>
      </c>
      <c r="C5828" t="str">
        <f>VLOOKUP(Table_ExternalData_16[[#This Row],[ManufacturerId]],Blagovna!A:B,2,0)</f>
        <v>Tenda</v>
      </c>
    </row>
    <row r="5829" spans="1:3" x14ac:dyDescent="0.25">
      <c r="A5829">
        <v>17318</v>
      </c>
      <c r="B5829">
        <v>478</v>
      </c>
      <c r="C5829" t="str">
        <f>VLOOKUP(Table_ExternalData_16[[#This Row],[ManufacturerId]],Blagovna!A:B,2,0)</f>
        <v>Tenda</v>
      </c>
    </row>
    <row r="5830" spans="1:3" x14ac:dyDescent="0.25">
      <c r="A5830">
        <v>17319</v>
      </c>
      <c r="B5830">
        <v>728</v>
      </c>
      <c r="C5830" t="str">
        <f>VLOOKUP(Table_ExternalData_16[[#This Row],[ManufacturerId]],Blagovna!A:B,2,0)</f>
        <v>Teltonika</v>
      </c>
    </row>
    <row r="5831" spans="1:3" x14ac:dyDescent="0.25">
      <c r="A5831">
        <v>17320</v>
      </c>
      <c r="B5831">
        <v>728</v>
      </c>
      <c r="C5831" t="str">
        <f>VLOOKUP(Table_ExternalData_16[[#This Row],[ManufacturerId]],Blagovna!A:B,2,0)</f>
        <v>Teltonika</v>
      </c>
    </row>
    <row r="5832" spans="1:3" x14ac:dyDescent="0.25">
      <c r="A5832">
        <v>17321</v>
      </c>
      <c r="B5832">
        <v>728</v>
      </c>
      <c r="C5832" t="str">
        <f>VLOOKUP(Table_ExternalData_16[[#This Row],[ManufacturerId]],Blagovna!A:B,2,0)</f>
        <v>Teltonika</v>
      </c>
    </row>
    <row r="5833" spans="1:3" x14ac:dyDescent="0.25">
      <c r="A5833">
        <v>17322</v>
      </c>
      <c r="B5833">
        <v>728</v>
      </c>
      <c r="C5833" t="str">
        <f>VLOOKUP(Table_ExternalData_16[[#This Row],[ManufacturerId]],Blagovna!A:B,2,0)</f>
        <v>Teltonika</v>
      </c>
    </row>
    <row r="5834" spans="1:3" x14ac:dyDescent="0.25">
      <c r="A5834">
        <v>17057</v>
      </c>
      <c r="B5834">
        <v>485</v>
      </c>
      <c r="C5834" t="str">
        <f>VLOOKUP(Table_ExternalData_16[[#This Row],[ManufacturerId]],Blagovna!A:B,2,0)</f>
        <v>UBIQUITI</v>
      </c>
    </row>
    <row r="5835" spans="1:3" x14ac:dyDescent="0.25">
      <c r="A5835">
        <v>17265</v>
      </c>
      <c r="B5835">
        <v>412</v>
      </c>
      <c r="C5835" t="str">
        <f>VLOOKUP(Table_ExternalData_16[[#This Row],[ManufacturerId]],Blagovna!A:B,2,0)</f>
        <v>Cablexpert</v>
      </c>
    </row>
    <row r="5836" spans="1:3" x14ac:dyDescent="0.25">
      <c r="A5836">
        <v>16628</v>
      </c>
      <c r="B5836">
        <v>425</v>
      </c>
      <c r="C5836" t="str">
        <f>VLOOKUP(Table_ExternalData_16[[#This Row],[ManufacturerId]],Blagovna!A:B,2,0)</f>
        <v>EFB</v>
      </c>
    </row>
    <row r="5837" spans="1:3" x14ac:dyDescent="0.25">
      <c r="A5837">
        <v>17323</v>
      </c>
      <c r="B5837">
        <v>408</v>
      </c>
      <c r="C5837" t="str">
        <f>VLOOKUP(Table_ExternalData_16[[#This Row],[ManufacturerId]],Blagovna!A:B,2,0)</f>
        <v>Aten</v>
      </c>
    </row>
    <row r="5838" spans="1:3" x14ac:dyDescent="0.25">
      <c r="A5838">
        <v>17324</v>
      </c>
      <c r="B5838">
        <v>408</v>
      </c>
      <c r="C5838" t="str">
        <f>VLOOKUP(Table_ExternalData_16[[#This Row],[ManufacturerId]],Blagovna!A:B,2,0)</f>
        <v>Aten</v>
      </c>
    </row>
    <row r="5839" spans="1:3" x14ac:dyDescent="0.25">
      <c r="A5839">
        <v>17326</v>
      </c>
      <c r="B5839">
        <v>739</v>
      </c>
      <c r="C5839" t="str">
        <f>VLOOKUP(Table_ExternalData_16[[#This Row],[ManufacturerId]],Blagovna!A:B,2,0)</f>
        <v>AOC</v>
      </c>
    </row>
    <row r="5840" spans="1:3" x14ac:dyDescent="0.25">
      <c r="A5840">
        <v>17325</v>
      </c>
      <c r="B5840">
        <v>468</v>
      </c>
      <c r="C5840" t="str">
        <f>VLOOKUP(Table_ExternalData_16[[#This Row],[ManufacturerId]],Blagovna!A:B,2,0)</f>
        <v>SBOX</v>
      </c>
    </row>
    <row r="5841" spans="1:3" x14ac:dyDescent="0.25">
      <c r="A5841">
        <v>17327</v>
      </c>
      <c r="B5841">
        <v>467</v>
      </c>
      <c r="C5841" t="str">
        <f>VLOOKUP(Table_ExternalData_16[[#This Row],[ManufacturerId]],Blagovna!A:B,2,0)</f>
        <v>Samsung</v>
      </c>
    </row>
    <row r="5842" spans="1:3" x14ac:dyDescent="0.25">
      <c r="A5842">
        <v>17328</v>
      </c>
      <c r="B5842">
        <v>421</v>
      </c>
      <c r="C5842" t="str">
        <f>VLOOKUP(Table_ExternalData_16[[#This Row],[ManufacturerId]],Blagovna!A:B,2,0)</f>
        <v>Delock</v>
      </c>
    </row>
    <row r="5843" spans="1:3" x14ac:dyDescent="0.25">
      <c r="A5843">
        <v>17329</v>
      </c>
      <c r="B5843">
        <v>485</v>
      </c>
      <c r="C5843" t="str">
        <f>VLOOKUP(Table_ExternalData_16[[#This Row],[ManufacturerId]],Blagovna!A:B,2,0)</f>
        <v>UBIQUITI</v>
      </c>
    </row>
    <row r="5844" spans="1:3" x14ac:dyDescent="0.25">
      <c r="A5844">
        <v>17330</v>
      </c>
      <c r="B5844">
        <v>467</v>
      </c>
      <c r="C5844" t="str">
        <f>VLOOKUP(Table_ExternalData_16[[#This Row],[ManufacturerId]],Blagovna!A:B,2,0)</f>
        <v>Samsung</v>
      </c>
    </row>
    <row r="5845" spans="1:3" x14ac:dyDescent="0.25">
      <c r="A5845">
        <v>17331</v>
      </c>
      <c r="B5845">
        <v>409</v>
      </c>
      <c r="C5845" t="str">
        <f>VLOOKUP(Table_ExternalData_16[[#This Row],[ManufacturerId]],Blagovna!A:B,2,0)</f>
        <v>Bachmann</v>
      </c>
    </row>
    <row r="5846" spans="1:3" x14ac:dyDescent="0.25">
      <c r="A5846">
        <v>17332</v>
      </c>
      <c r="B5846">
        <v>484</v>
      </c>
      <c r="C5846" t="str">
        <f>VLOOKUP(Table_ExternalData_16[[#This Row],[ManufacturerId]],Blagovna!A:B,2,0)</f>
        <v>Triton</v>
      </c>
    </row>
    <row r="5847" spans="1:3" x14ac:dyDescent="0.25">
      <c r="A5847">
        <v>17333</v>
      </c>
      <c r="B5847">
        <v>749</v>
      </c>
      <c r="C5847" t="str">
        <f>VLOOKUP(Table_ExternalData_16[[#This Row],[ManufacturerId]],Blagovna!A:B,2,0)</f>
        <v>Renata</v>
      </c>
    </row>
    <row r="5848" spans="1:3" x14ac:dyDescent="0.25">
      <c r="A5848">
        <v>17334</v>
      </c>
      <c r="B5848">
        <v>765</v>
      </c>
      <c r="C5848" t="str">
        <f>VLOOKUP(Table_ExternalData_16[[#This Row],[ManufacturerId]],Blagovna!A:B,2,0)</f>
        <v>Tecnoware</v>
      </c>
    </row>
    <row r="5849" spans="1:3" x14ac:dyDescent="0.25">
      <c r="A5849">
        <v>17335</v>
      </c>
      <c r="B5849">
        <v>735</v>
      </c>
      <c r="C5849" t="str">
        <f>VLOOKUP(Table_ExternalData_16[[#This Row],[ManufacturerId]],Blagovna!A:B,2,0)</f>
        <v>EZVIZ</v>
      </c>
    </row>
    <row r="5850" spans="1:3" x14ac:dyDescent="0.25">
      <c r="A5850">
        <v>17336</v>
      </c>
      <c r="B5850">
        <v>446</v>
      </c>
      <c r="C5850" t="str">
        <f>VLOOKUP(Table_ExternalData_16[[#This Row],[ManufacturerId]],Blagovna!A:B,2,0)</f>
        <v>Leviton</v>
      </c>
    </row>
    <row r="5851" spans="1:3" x14ac:dyDescent="0.25">
      <c r="A5851">
        <v>17337</v>
      </c>
      <c r="B5851">
        <v>446</v>
      </c>
      <c r="C5851" t="str">
        <f>VLOOKUP(Table_ExternalData_16[[#This Row],[ManufacturerId]],Blagovna!A:B,2,0)</f>
        <v>Leviton</v>
      </c>
    </row>
    <row r="5852" spans="1:3" x14ac:dyDescent="0.25">
      <c r="A5852">
        <v>17338</v>
      </c>
      <c r="B5852">
        <v>446</v>
      </c>
      <c r="C5852" t="str">
        <f>VLOOKUP(Table_ExternalData_16[[#This Row],[ManufacturerId]],Blagovna!A:B,2,0)</f>
        <v>Leviton</v>
      </c>
    </row>
    <row r="5853" spans="1:3" x14ac:dyDescent="0.25">
      <c r="A5853">
        <v>17339</v>
      </c>
      <c r="B5853">
        <v>422</v>
      </c>
      <c r="C5853" t="str">
        <f>VLOOKUP(Table_ExternalData_16[[#This Row],[ManufacturerId]],Blagovna!A:B,2,0)</f>
        <v>Digitus</v>
      </c>
    </row>
    <row r="5854" spans="1:3" x14ac:dyDescent="0.25">
      <c r="A5854">
        <v>17340</v>
      </c>
      <c r="B5854">
        <v>425</v>
      </c>
      <c r="C5854" t="str">
        <f>VLOOKUP(Table_ExternalData_16[[#This Row],[ManufacturerId]],Blagovna!A:B,2,0)</f>
        <v>EFB</v>
      </c>
    </row>
    <row r="5855" spans="1:3" x14ac:dyDescent="0.25">
      <c r="A5855">
        <v>17342</v>
      </c>
      <c r="B5855">
        <v>725</v>
      </c>
      <c r="C5855" t="str">
        <f>VLOOKUP(Table_ExternalData_16[[#This Row],[ManufacturerId]],Blagovna!A:B,2,0)</f>
        <v>Baseus</v>
      </c>
    </row>
    <row r="5856" spans="1:3" x14ac:dyDescent="0.25">
      <c r="A5856">
        <v>17343</v>
      </c>
      <c r="B5856">
        <v>411</v>
      </c>
      <c r="C5856" t="str">
        <f>VLOOKUP(Table_ExternalData_16[[#This Row],[ManufacturerId]],Blagovna!A:B,2,0)</f>
        <v>Brother</v>
      </c>
    </row>
    <row r="5857" spans="1:3" x14ac:dyDescent="0.25">
      <c r="A5857">
        <v>17344</v>
      </c>
      <c r="B5857">
        <v>411</v>
      </c>
      <c r="C5857" t="str">
        <f>VLOOKUP(Table_ExternalData_16[[#This Row],[ManufacturerId]],Blagovna!A:B,2,0)</f>
        <v>Brother</v>
      </c>
    </row>
    <row r="5858" spans="1:3" x14ac:dyDescent="0.25">
      <c r="A5858">
        <v>17345</v>
      </c>
      <c r="B5858">
        <v>758</v>
      </c>
      <c r="C5858" t="str">
        <f>VLOOKUP(Table_ExternalData_16[[#This Row],[ManufacturerId]],Blagovna!A:B,2,0)</f>
        <v>Ruijie-Reyee</v>
      </c>
    </row>
    <row r="5859" spans="1:3" x14ac:dyDescent="0.25">
      <c r="A5859">
        <v>17346</v>
      </c>
      <c r="B5859">
        <v>758</v>
      </c>
      <c r="C5859" t="str">
        <f>VLOOKUP(Table_ExternalData_16[[#This Row],[ManufacturerId]],Blagovna!A:B,2,0)</f>
        <v>Ruijie-Reyee</v>
      </c>
    </row>
    <row r="5860" spans="1:3" x14ac:dyDescent="0.25">
      <c r="A5860">
        <v>17347</v>
      </c>
      <c r="B5860">
        <v>758</v>
      </c>
      <c r="C5860" t="str">
        <f>VLOOKUP(Table_ExternalData_16[[#This Row],[ManufacturerId]],Blagovna!A:B,2,0)</f>
        <v>Ruijie-Reyee</v>
      </c>
    </row>
    <row r="5861" spans="1:3" x14ac:dyDescent="0.25">
      <c r="A5861">
        <v>17348</v>
      </c>
      <c r="B5861">
        <v>735</v>
      </c>
      <c r="C5861" t="str">
        <f>VLOOKUP(Table_ExternalData_16[[#This Row],[ManufacturerId]],Blagovna!A:B,2,0)</f>
        <v>EZVIZ</v>
      </c>
    </row>
    <row r="5862" spans="1:3" x14ac:dyDescent="0.25">
      <c r="A5862">
        <v>17349</v>
      </c>
      <c r="B5862">
        <v>468</v>
      </c>
      <c r="C5862" t="str">
        <f>VLOOKUP(Table_ExternalData_16[[#This Row],[ManufacturerId]],Blagovna!A:B,2,0)</f>
        <v>SBOX</v>
      </c>
    </row>
    <row r="5863" spans="1:3" x14ac:dyDescent="0.25">
      <c r="A5863">
        <v>17350</v>
      </c>
      <c r="B5863">
        <v>757</v>
      </c>
      <c r="C5863" t="str">
        <f>VLOOKUP(Table_ExternalData_16[[#This Row],[ManufacturerId]],Blagovna!A:B,2,0)</f>
        <v>Joyroom</v>
      </c>
    </row>
    <row r="5864" spans="1:3" x14ac:dyDescent="0.25">
      <c r="A5864">
        <v>17351</v>
      </c>
      <c r="B5864">
        <v>741</v>
      </c>
      <c r="C5864" t="str">
        <f>VLOOKUP(Table_ExternalData_16[[#This Row],[ManufacturerId]],Blagovna!A:B,2,0)</f>
        <v>Ugreen</v>
      </c>
    </row>
    <row r="5865" spans="1:3" x14ac:dyDescent="0.25">
      <c r="A5865">
        <v>17352</v>
      </c>
      <c r="B5865">
        <v>741</v>
      </c>
      <c r="C5865" t="str">
        <f>VLOOKUP(Table_ExternalData_16[[#This Row],[ManufacturerId]],Blagovna!A:B,2,0)</f>
        <v>Ugreen</v>
      </c>
    </row>
    <row r="5866" spans="1:3" x14ac:dyDescent="0.25">
      <c r="A5866">
        <v>17353</v>
      </c>
      <c r="B5866">
        <v>412</v>
      </c>
      <c r="C5866" t="str">
        <f>VLOOKUP(Table_ExternalData_16[[#This Row],[ManufacturerId]],Blagovna!A:B,2,0)</f>
        <v>Cablexpert</v>
      </c>
    </row>
    <row r="5867" spans="1:3" x14ac:dyDescent="0.25">
      <c r="A5867">
        <v>17354</v>
      </c>
      <c r="B5867">
        <v>725</v>
      </c>
      <c r="C5867" t="str">
        <f>VLOOKUP(Table_ExternalData_16[[#This Row],[ManufacturerId]],Blagovna!A:B,2,0)</f>
        <v>Baseus</v>
      </c>
    </row>
    <row r="5868" spans="1:3" x14ac:dyDescent="0.25">
      <c r="A5868">
        <v>17355</v>
      </c>
      <c r="B5868">
        <v>725</v>
      </c>
      <c r="C5868" t="str">
        <f>VLOOKUP(Table_ExternalData_16[[#This Row],[ManufacturerId]],Blagovna!A:B,2,0)</f>
        <v>Baseus</v>
      </c>
    </row>
    <row r="5869" spans="1:3" x14ac:dyDescent="0.25">
      <c r="A5869">
        <v>17356</v>
      </c>
      <c r="B5869">
        <v>725</v>
      </c>
      <c r="C5869" t="str">
        <f>VLOOKUP(Table_ExternalData_16[[#This Row],[ManufacturerId]],Blagovna!A:B,2,0)</f>
        <v>Baseus</v>
      </c>
    </row>
    <row r="5870" spans="1:3" x14ac:dyDescent="0.25">
      <c r="A5870">
        <v>17357</v>
      </c>
      <c r="B5870">
        <v>725</v>
      </c>
      <c r="C5870" t="str">
        <f>VLOOKUP(Table_ExternalData_16[[#This Row],[ManufacturerId]],Blagovna!A:B,2,0)</f>
        <v>Baseus</v>
      </c>
    </row>
    <row r="5871" spans="1:3" x14ac:dyDescent="0.25">
      <c r="A5871">
        <v>17358</v>
      </c>
      <c r="B5871">
        <v>425</v>
      </c>
      <c r="C5871" t="str">
        <f>VLOOKUP(Table_ExternalData_16[[#This Row],[ManufacturerId]],Blagovna!A:B,2,0)</f>
        <v>EFB</v>
      </c>
    </row>
    <row r="5872" spans="1:3" x14ac:dyDescent="0.25">
      <c r="A5872">
        <v>17359</v>
      </c>
      <c r="B5872">
        <v>425</v>
      </c>
      <c r="C5872" t="str">
        <f>VLOOKUP(Table_ExternalData_16[[#This Row],[ManufacturerId]],Blagovna!A:B,2,0)</f>
        <v>EFB</v>
      </c>
    </row>
    <row r="5873" spans="1:3" x14ac:dyDescent="0.25">
      <c r="A5873">
        <v>17360</v>
      </c>
      <c r="B5873">
        <v>422</v>
      </c>
      <c r="C5873" t="str">
        <f>VLOOKUP(Table_ExternalData_16[[#This Row],[ManufacturerId]],Blagovna!A:B,2,0)</f>
        <v>Digitus</v>
      </c>
    </row>
    <row r="5874" spans="1:3" x14ac:dyDescent="0.25">
      <c r="A5874">
        <v>17361</v>
      </c>
      <c r="B5874">
        <v>425</v>
      </c>
      <c r="C5874" t="str">
        <f>VLOOKUP(Table_ExternalData_16[[#This Row],[ManufacturerId]],Blagovna!A:B,2,0)</f>
        <v>EFB</v>
      </c>
    </row>
    <row r="5875" spans="1:3" x14ac:dyDescent="0.25">
      <c r="A5875">
        <v>17362</v>
      </c>
      <c r="B5875">
        <v>421</v>
      </c>
      <c r="C5875" t="str">
        <f>VLOOKUP(Table_ExternalData_16[[#This Row],[ManufacturerId]],Blagovna!A:B,2,0)</f>
        <v>Delock</v>
      </c>
    </row>
    <row r="5876" spans="1:3" x14ac:dyDescent="0.25">
      <c r="A5876">
        <v>17365</v>
      </c>
      <c r="B5876">
        <v>422</v>
      </c>
      <c r="C5876" t="str">
        <f>VLOOKUP(Table_ExternalData_16[[#This Row],[ManufacturerId]],Blagovna!A:B,2,0)</f>
        <v>Digitus</v>
      </c>
    </row>
    <row r="5877" spans="1:3" x14ac:dyDescent="0.25">
      <c r="A5877">
        <v>17366</v>
      </c>
      <c r="B5877">
        <v>433</v>
      </c>
      <c r="C5877" t="str">
        <f>VLOOKUP(Table_ExternalData_16[[#This Row],[ManufacturerId]],Blagovna!A:B,2,0)</f>
        <v>GP</v>
      </c>
    </row>
    <row r="5878" spans="1:3" x14ac:dyDescent="0.25">
      <c r="A5878">
        <v>17367</v>
      </c>
      <c r="B5878">
        <v>409</v>
      </c>
      <c r="C5878" t="str">
        <f>VLOOKUP(Table_ExternalData_16[[#This Row],[ManufacturerId]],Blagovna!A:B,2,0)</f>
        <v>Bachmann</v>
      </c>
    </row>
    <row r="5879" spans="1:3" x14ac:dyDescent="0.25">
      <c r="A5879">
        <v>17368</v>
      </c>
      <c r="B5879">
        <v>442</v>
      </c>
      <c r="C5879" t="str">
        <f>VLOOKUP(Table_ExternalData_16[[#This Row],[ManufacturerId]],Blagovna!A:B,2,0)</f>
        <v>KELine</v>
      </c>
    </row>
    <row r="5880" spans="1:3" x14ac:dyDescent="0.25">
      <c r="A5880">
        <v>17369</v>
      </c>
      <c r="B5880">
        <v>421</v>
      </c>
      <c r="C5880" t="str">
        <f>VLOOKUP(Table_ExternalData_16[[#This Row],[ManufacturerId]],Blagovna!A:B,2,0)</f>
        <v>Delock</v>
      </c>
    </row>
    <row r="5881" spans="1:3" x14ac:dyDescent="0.25">
      <c r="A5881">
        <v>17370</v>
      </c>
      <c r="B5881">
        <v>421</v>
      </c>
      <c r="C5881" t="str">
        <f>VLOOKUP(Table_ExternalData_16[[#This Row],[ManufacturerId]],Blagovna!A:B,2,0)</f>
        <v>Delock</v>
      </c>
    </row>
    <row r="5882" spans="1:3" x14ac:dyDescent="0.25">
      <c r="A5882">
        <v>17371</v>
      </c>
      <c r="B5882">
        <v>421</v>
      </c>
      <c r="C5882" t="str">
        <f>VLOOKUP(Table_ExternalData_16[[#This Row],[ManufacturerId]],Blagovna!A:B,2,0)</f>
        <v>Delock</v>
      </c>
    </row>
    <row r="5883" spans="1:3" x14ac:dyDescent="0.25">
      <c r="A5883">
        <v>17372</v>
      </c>
      <c r="B5883">
        <v>758</v>
      </c>
      <c r="C5883" t="str">
        <f>VLOOKUP(Table_ExternalData_16[[#This Row],[ManufacturerId]],Blagovna!A:B,2,0)</f>
        <v>Ruijie-Reyee</v>
      </c>
    </row>
    <row r="5884" spans="1:3" x14ac:dyDescent="0.25">
      <c r="A5884">
        <v>17373</v>
      </c>
      <c r="B5884">
        <v>758</v>
      </c>
      <c r="C5884" t="str">
        <f>VLOOKUP(Table_ExternalData_16[[#This Row],[ManufacturerId]],Blagovna!A:B,2,0)</f>
        <v>Ruijie-Reyee</v>
      </c>
    </row>
    <row r="5885" spans="1:3" x14ac:dyDescent="0.25">
      <c r="A5885">
        <v>17374</v>
      </c>
      <c r="B5885">
        <v>758</v>
      </c>
      <c r="C5885" t="str">
        <f>VLOOKUP(Table_ExternalData_16[[#This Row],[ManufacturerId]],Blagovna!A:B,2,0)</f>
        <v>Ruijie-Reyee</v>
      </c>
    </row>
    <row r="5886" spans="1:3" x14ac:dyDescent="0.25">
      <c r="A5886">
        <v>17375</v>
      </c>
      <c r="B5886">
        <v>758</v>
      </c>
      <c r="C5886" t="str">
        <f>VLOOKUP(Table_ExternalData_16[[#This Row],[ManufacturerId]],Blagovna!A:B,2,0)</f>
        <v>Ruijie-Reyee</v>
      </c>
    </row>
    <row r="5887" spans="1:3" x14ac:dyDescent="0.25">
      <c r="A5887">
        <v>17377</v>
      </c>
      <c r="B5887">
        <v>758</v>
      </c>
      <c r="C5887" t="str">
        <f>VLOOKUP(Table_ExternalData_16[[#This Row],[ManufacturerId]],Blagovna!A:B,2,0)</f>
        <v>Ruijie-Reyee</v>
      </c>
    </row>
    <row r="5888" spans="1:3" x14ac:dyDescent="0.25">
      <c r="A5888">
        <v>17378</v>
      </c>
      <c r="B5888">
        <v>758</v>
      </c>
      <c r="C5888" t="str">
        <f>VLOOKUP(Table_ExternalData_16[[#This Row],[ManufacturerId]],Blagovna!A:B,2,0)</f>
        <v>Ruijie-Reyee</v>
      </c>
    </row>
    <row r="5889" spans="1:3" x14ac:dyDescent="0.25">
      <c r="A5889">
        <v>17379</v>
      </c>
      <c r="B5889">
        <v>758</v>
      </c>
      <c r="C5889" t="str">
        <f>VLOOKUP(Table_ExternalData_16[[#This Row],[ManufacturerId]],Blagovna!A:B,2,0)</f>
        <v>Ruijie-Reyee</v>
      </c>
    </row>
    <row r="5890" spans="1:3" x14ac:dyDescent="0.25">
      <c r="A5890">
        <v>17380</v>
      </c>
      <c r="B5890">
        <v>758</v>
      </c>
      <c r="C5890" t="str">
        <f>VLOOKUP(Table_ExternalData_16[[#This Row],[ManufacturerId]],Blagovna!A:B,2,0)</f>
        <v>Ruijie-Reyee</v>
      </c>
    </row>
    <row r="5891" spans="1:3" x14ac:dyDescent="0.25">
      <c r="A5891">
        <v>17381</v>
      </c>
      <c r="B5891">
        <v>425</v>
      </c>
      <c r="C5891" t="str">
        <f>VLOOKUP(Table_ExternalData_16[[#This Row],[ManufacturerId]],Blagovna!A:B,2,0)</f>
        <v>EFB</v>
      </c>
    </row>
    <row r="5892" spans="1:3" x14ac:dyDescent="0.25">
      <c r="A5892">
        <v>17382</v>
      </c>
      <c r="B5892">
        <v>725</v>
      </c>
      <c r="C5892" t="str">
        <f>VLOOKUP(Table_ExternalData_16[[#This Row],[ManufacturerId]],Blagovna!A:B,2,0)</f>
        <v>Baseus</v>
      </c>
    </row>
    <row r="5893" spans="1:3" x14ac:dyDescent="0.25">
      <c r="A5893">
        <v>17383</v>
      </c>
      <c r="B5893">
        <v>422</v>
      </c>
      <c r="C5893" t="str">
        <f>VLOOKUP(Table_ExternalData_16[[#This Row],[ManufacturerId]],Blagovna!A:B,2,0)</f>
        <v>Digitus</v>
      </c>
    </row>
    <row r="5894" spans="1:3" x14ac:dyDescent="0.25">
      <c r="A5894">
        <v>17385</v>
      </c>
      <c r="B5894">
        <v>409</v>
      </c>
      <c r="C5894" t="str">
        <f>VLOOKUP(Table_ExternalData_16[[#This Row],[ManufacturerId]],Blagovna!A:B,2,0)</f>
        <v>Bachmann</v>
      </c>
    </row>
    <row r="5895" spans="1:3" x14ac:dyDescent="0.25">
      <c r="A5895">
        <v>17386</v>
      </c>
      <c r="B5895">
        <v>422</v>
      </c>
      <c r="C5895" t="str">
        <f>VLOOKUP(Table_ExternalData_16[[#This Row],[ManufacturerId]],Blagovna!A:B,2,0)</f>
        <v>Digitus</v>
      </c>
    </row>
    <row r="5896" spans="1:3" x14ac:dyDescent="0.25">
      <c r="A5896">
        <v>17387</v>
      </c>
      <c r="B5896">
        <v>422</v>
      </c>
      <c r="C5896" t="str">
        <f>VLOOKUP(Table_ExternalData_16[[#This Row],[ManufacturerId]],Blagovna!A:B,2,0)</f>
        <v>Digitus</v>
      </c>
    </row>
    <row r="5897" spans="1:3" x14ac:dyDescent="0.25">
      <c r="A5897">
        <v>17388</v>
      </c>
      <c r="B5897">
        <v>422</v>
      </c>
      <c r="C5897" t="str">
        <f>VLOOKUP(Table_ExternalData_16[[#This Row],[ManufacturerId]],Blagovna!A:B,2,0)</f>
        <v>Digitus</v>
      </c>
    </row>
    <row r="5898" spans="1:3" x14ac:dyDescent="0.25">
      <c r="A5898">
        <v>17389</v>
      </c>
      <c r="B5898">
        <v>422</v>
      </c>
      <c r="C5898" t="str">
        <f>VLOOKUP(Table_ExternalData_16[[#This Row],[ManufacturerId]],Blagovna!A:B,2,0)</f>
        <v>Digitus</v>
      </c>
    </row>
    <row r="5899" spans="1:3" x14ac:dyDescent="0.25">
      <c r="A5899">
        <v>17390</v>
      </c>
      <c r="B5899">
        <v>422</v>
      </c>
      <c r="C5899" t="str">
        <f>VLOOKUP(Table_ExternalData_16[[#This Row],[ManufacturerId]],Blagovna!A:B,2,0)</f>
        <v>Digitus</v>
      </c>
    </row>
    <row r="5900" spans="1:3" x14ac:dyDescent="0.25">
      <c r="A5900">
        <v>17391</v>
      </c>
      <c r="B5900">
        <v>422</v>
      </c>
      <c r="C5900" t="str">
        <f>VLOOKUP(Table_ExternalData_16[[#This Row],[ManufacturerId]],Blagovna!A:B,2,0)</f>
        <v>Digitus</v>
      </c>
    </row>
    <row r="5901" spans="1:3" x14ac:dyDescent="0.25">
      <c r="A5901">
        <v>17392</v>
      </c>
      <c r="B5901">
        <v>422</v>
      </c>
      <c r="C5901" t="str">
        <f>VLOOKUP(Table_ExternalData_16[[#This Row],[ManufacturerId]],Blagovna!A:B,2,0)</f>
        <v>Digitus</v>
      </c>
    </row>
    <row r="5902" spans="1:3" x14ac:dyDescent="0.25">
      <c r="A5902">
        <v>17393</v>
      </c>
      <c r="B5902">
        <v>422</v>
      </c>
      <c r="C5902" t="str">
        <f>VLOOKUP(Table_ExternalData_16[[#This Row],[ManufacturerId]],Blagovna!A:B,2,0)</f>
        <v>Digitus</v>
      </c>
    </row>
    <row r="5903" spans="1:3" x14ac:dyDescent="0.25">
      <c r="A5903">
        <v>17394</v>
      </c>
      <c r="B5903">
        <v>411</v>
      </c>
      <c r="C5903" t="str">
        <f>VLOOKUP(Table_ExternalData_16[[#This Row],[ManufacturerId]],Blagovna!A:B,2,0)</f>
        <v>Brother</v>
      </c>
    </row>
    <row r="5904" spans="1:3" x14ac:dyDescent="0.25">
      <c r="A5904">
        <v>17395</v>
      </c>
      <c r="B5904">
        <v>455</v>
      </c>
      <c r="C5904" t="str">
        <f>VLOOKUP(Table_ExternalData_16[[#This Row],[ManufacturerId]],Blagovna!A:B,2,0)</f>
        <v>Mikrotik</v>
      </c>
    </row>
    <row r="5905" spans="1:3" x14ac:dyDescent="0.25">
      <c r="A5905">
        <v>17396</v>
      </c>
      <c r="B5905">
        <v>409</v>
      </c>
      <c r="C5905" t="str">
        <f>VLOOKUP(Table_ExternalData_16[[#This Row],[ManufacturerId]],Blagovna!A:B,2,0)</f>
        <v>Bachmann</v>
      </c>
    </row>
    <row r="5906" spans="1:3" x14ac:dyDescent="0.25">
      <c r="A5906">
        <v>17397</v>
      </c>
      <c r="B5906">
        <v>409</v>
      </c>
      <c r="C5906" t="str">
        <f>VLOOKUP(Table_ExternalData_16[[#This Row],[ManufacturerId]],Blagovna!A:B,2,0)</f>
        <v>Bachmann</v>
      </c>
    </row>
    <row r="5907" spans="1:3" x14ac:dyDescent="0.25">
      <c r="A5907">
        <v>17398</v>
      </c>
      <c r="B5907">
        <v>765</v>
      </c>
      <c r="C5907" t="str">
        <f>VLOOKUP(Table_ExternalData_16[[#This Row],[ManufacturerId]],Blagovna!A:B,2,0)</f>
        <v>Tecnoware</v>
      </c>
    </row>
    <row r="5908" spans="1:3" x14ac:dyDescent="0.25">
      <c r="A5908">
        <v>17399</v>
      </c>
      <c r="B5908">
        <v>765</v>
      </c>
      <c r="C5908" t="str">
        <f>VLOOKUP(Table_ExternalData_16[[#This Row],[ManufacturerId]],Blagovna!A:B,2,0)</f>
        <v>Tecnoware</v>
      </c>
    </row>
    <row r="5909" spans="1:3" x14ac:dyDescent="0.25">
      <c r="A5909">
        <v>17400</v>
      </c>
      <c r="B5909">
        <v>765</v>
      </c>
      <c r="C5909" t="str">
        <f>VLOOKUP(Table_ExternalData_16[[#This Row],[ManufacturerId]],Blagovna!A:B,2,0)</f>
        <v>Tecnoware</v>
      </c>
    </row>
    <row r="5910" spans="1:3" x14ac:dyDescent="0.25">
      <c r="A5910">
        <v>17401</v>
      </c>
      <c r="B5910">
        <v>422</v>
      </c>
      <c r="C5910" t="str">
        <f>VLOOKUP(Table_ExternalData_16[[#This Row],[ManufacturerId]],Blagovna!A:B,2,0)</f>
        <v>Digitus</v>
      </c>
    </row>
    <row r="5911" spans="1:3" x14ac:dyDescent="0.25">
      <c r="A5911">
        <v>17403</v>
      </c>
      <c r="B5911">
        <v>442</v>
      </c>
      <c r="C5911" t="str">
        <f>VLOOKUP(Table_ExternalData_16[[#This Row],[ManufacturerId]],Blagovna!A:B,2,0)</f>
        <v>KELine</v>
      </c>
    </row>
    <row r="5912" spans="1:3" x14ac:dyDescent="0.25">
      <c r="A5912">
        <v>17404</v>
      </c>
      <c r="B5912">
        <v>487</v>
      </c>
      <c r="C5912" t="str">
        <f>VLOOKUP(Table_ExternalData_16[[#This Row],[ManufacturerId]],Blagovna!A:B,2,0)</f>
        <v>WD</v>
      </c>
    </row>
    <row r="5913" spans="1:3" x14ac:dyDescent="0.25">
      <c r="A5913">
        <v>17405</v>
      </c>
      <c r="B5913">
        <v>485</v>
      </c>
      <c r="C5913" t="str">
        <f>VLOOKUP(Table_ExternalData_16[[#This Row],[ManufacturerId]],Blagovna!A:B,2,0)</f>
        <v>UBIQUITI</v>
      </c>
    </row>
    <row r="5914" spans="1:3" x14ac:dyDescent="0.25">
      <c r="A5914">
        <v>17406</v>
      </c>
      <c r="B5914">
        <v>468</v>
      </c>
      <c r="C5914" t="str">
        <f>VLOOKUP(Table_ExternalData_16[[#This Row],[ManufacturerId]],Blagovna!A:B,2,0)</f>
        <v>SBOX</v>
      </c>
    </row>
    <row r="5915" spans="1:3" x14ac:dyDescent="0.25">
      <c r="A5915">
        <v>17407</v>
      </c>
      <c r="B5915">
        <v>468</v>
      </c>
      <c r="C5915" t="str">
        <f>VLOOKUP(Table_ExternalData_16[[#This Row],[ManufacturerId]],Blagovna!A:B,2,0)</f>
        <v>SBOX</v>
      </c>
    </row>
    <row r="5916" spans="1:3" x14ac:dyDescent="0.25">
      <c r="A5916">
        <v>17376</v>
      </c>
      <c r="B5916">
        <v>758</v>
      </c>
      <c r="C5916" t="str">
        <f>VLOOKUP(Table_ExternalData_16[[#This Row],[ManufacturerId]],Blagovna!A:B,2,0)</f>
        <v>Ruijie-Reyee</v>
      </c>
    </row>
    <row r="5917" spans="1:3" x14ac:dyDescent="0.25">
      <c r="A5917">
        <v>17408</v>
      </c>
      <c r="B5917">
        <v>437</v>
      </c>
      <c r="C5917" t="str">
        <f>VLOOKUP(Table_ExternalData_16[[#This Row],[ManufacturerId]],Blagovna!A:B,2,0)</f>
        <v>HiLook</v>
      </c>
    </row>
    <row r="5918" spans="1:3" x14ac:dyDescent="0.25">
      <c r="A5918">
        <v>17409</v>
      </c>
      <c r="B5918">
        <v>485</v>
      </c>
      <c r="C5918" t="str">
        <f>VLOOKUP(Table_ExternalData_16[[#This Row],[ManufacturerId]],Blagovna!A:B,2,0)</f>
        <v>UBIQUITI</v>
      </c>
    </row>
    <row r="5919" spans="1:3" x14ac:dyDescent="0.25">
      <c r="A5919">
        <v>17410</v>
      </c>
      <c r="B5919">
        <v>485</v>
      </c>
      <c r="C5919" t="str">
        <f>VLOOKUP(Table_ExternalData_16[[#This Row],[ManufacturerId]],Blagovna!A:B,2,0)</f>
        <v>UBIQUITI</v>
      </c>
    </row>
    <row r="5920" spans="1:3" x14ac:dyDescent="0.25">
      <c r="A5920">
        <v>17411</v>
      </c>
      <c r="B5920">
        <v>485</v>
      </c>
      <c r="C5920" t="str">
        <f>VLOOKUP(Table_ExternalData_16[[#This Row],[ManufacturerId]],Blagovna!A:B,2,0)</f>
        <v>UBIQUITI</v>
      </c>
    </row>
    <row r="5921" spans="1:3" x14ac:dyDescent="0.25">
      <c r="A5921">
        <v>17412</v>
      </c>
      <c r="B5921">
        <v>485</v>
      </c>
      <c r="C5921" t="str">
        <f>VLOOKUP(Table_ExternalData_16[[#This Row],[ManufacturerId]],Blagovna!A:B,2,0)</f>
        <v>UBIQUITI</v>
      </c>
    </row>
    <row r="5922" spans="1:3" x14ac:dyDescent="0.25">
      <c r="A5922">
        <v>17413</v>
      </c>
      <c r="B5922">
        <v>485</v>
      </c>
      <c r="C5922" t="str">
        <f>VLOOKUP(Table_ExternalData_16[[#This Row],[ManufacturerId]],Blagovna!A:B,2,0)</f>
        <v>UBIQUITI</v>
      </c>
    </row>
    <row r="5923" spans="1:3" x14ac:dyDescent="0.25">
      <c r="A5923">
        <v>17414</v>
      </c>
      <c r="B5923">
        <v>485</v>
      </c>
      <c r="C5923" t="str">
        <f>VLOOKUP(Table_ExternalData_16[[#This Row],[ManufacturerId]],Blagovna!A:B,2,0)</f>
        <v>UBIQUITI</v>
      </c>
    </row>
    <row r="5924" spans="1:3" x14ac:dyDescent="0.25">
      <c r="A5924">
        <v>17415</v>
      </c>
      <c r="B5924">
        <v>428</v>
      </c>
      <c r="C5924" t="str">
        <f>VLOOKUP(Table_ExternalData_16[[#This Row],[ManufacturerId]],Blagovna!A:B,2,0)</f>
        <v>Fantec</v>
      </c>
    </row>
    <row r="5925" spans="1:3" x14ac:dyDescent="0.25">
      <c r="A5925">
        <v>17416</v>
      </c>
      <c r="B5925">
        <v>428</v>
      </c>
      <c r="C5925" t="str">
        <f>VLOOKUP(Table_ExternalData_16[[#This Row],[ManufacturerId]],Blagovna!A:B,2,0)</f>
        <v>Fantec</v>
      </c>
    </row>
    <row r="5926" spans="1:3" x14ac:dyDescent="0.25">
      <c r="A5926">
        <v>17417</v>
      </c>
      <c r="B5926">
        <v>446</v>
      </c>
      <c r="C5926" t="str">
        <f>VLOOKUP(Table_ExternalData_16[[#This Row],[ManufacturerId]],Blagovna!A:B,2,0)</f>
        <v>Leviton</v>
      </c>
    </row>
    <row r="5927" spans="1:3" x14ac:dyDescent="0.25">
      <c r="A5927">
        <v>17418</v>
      </c>
      <c r="B5927">
        <v>446</v>
      </c>
      <c r="C5927" t="str">
        <f>VLOOKUP(Table_ExternalData_16[[#This Row],[ManufacturerId]],Blagovna!A:B,2,0)</f>
        <v>Leviton</v>
      </c>
    </row>
    <row r="5928" spans="1:3" x14ac:dyDescent="0.25">
      <c r="A5928">
        <v>17419</v>
      </c>
      <c r="B5928">
        <v>446</v>
      </c>
      <c r="C5928" t="str">
        <f>VLOOKUP(Table_ExternalData_16[[#This Row],[ManufacturerId]],Blagovna!A:B,2,0)</f>
        <v>Leviton</v>
      </c>
    </row>
    <row r="5929" spans="1:3" x14ac:dyDescent="0.25">
      <c r="A5929">
        <v>17420</v>
      </c>
      <c r="B5929">
        <v>446</v>
      </c>
      <c r="C5929" t="str">
        <f>VLOOKUP(Table_ExternalData_16[[#This Row],[ManufacturerId]],Blagovna!A:B,2,0)</f>
        <v>Leviton</v>
      </c>
    </row>
    <row r="5930" spans="1:3" x14ac:dyDescent="0.25">
      <c r="A5930">
        <v>17421</v>
      </c>
      <c r="B5930">
        <v>449</v>
      </c>
      <c r="C5930" t="str">
        <f>VLOOKUP(Table_ExternalData_16[[#This Row],[ManufacturerId]],Blagovna!A:B,2,0)</f>
        <v>Logitech</v>
      </c>
    </row>
    <row r="5931" spans="1:3" x14ac:dyDescent="0.25">
      <c r="A5931">
        <v>17423</v>
      </c>
      <c r="B5931">
        <v>734</v>
      </c>
      <c r="C5931" t="str">
        <f>VLOOKUP(Table_ExternalData_16[[#This Row],[ManufacturerId]],Blagovna!A:B,2,0)</f>
        <v>Epos</v>
      </c>
    </row>
    <row r="5932" spans="1:3" x14ac:dyDescent="0.25">
      <c r="A5932">
        <v>17424</v>
      </c>
      <c r="B5932">
        <v>421</v>
      </c>
      <c r="C5932" t="str">
        <f>VLOOKUP(Table_ExternalData_16[[#This Row],[ManufacturerId]],Blagovna!A:B,2,0)</f>
        <v>Delock</v>
      </c>
    </row>
    <row r="5933" spans="1:3" x14ac:dyDescent="0.25">
      <c r="A5933">
        <v>17425</v>
      </c>
      <c r="B5933">
        <v>421</v>
      </c>
      <c r="C5933" t="str">
        <f>VLOOKUP(Table_ExternalData_16[[#This Row],[ManufacturerId]],Blagovna!A:B,2,0)</f>
        <v>Delock</v>
      </c>
    </row>
    <row r="5934" spans="1:3" x14ac:dyDescent="0.25">
      <c r="A5934">
        <v>17426</v>
      </c>
      <c r="B5934">
        <v>731</v>
      </c>
      <c r="C5934" t="str">
        <f>VLOOKUP(Table_ExternalData_16[[#This Row],[ManufacturerId]],Blagovna!A:B,2,0)</f>
        <v>Datech</v>
      </c>
    </row>
    <row r="5935" spans="1:3" x14ac:dyDescent="0.25">
      <c r="A5935">
        <v>17427</v>
      </c>
      <c r="B5935">
        <v>731</v>
      </c>
      <c r="C5935" t="str">
        <f>VLOOKUP(Table_ExternalData_16[[#This Row],[ManufacturerId]],Blagovna!A:B,2,0)</f>
        <v>Datech</v>
      </c>
    </row>
    <row r="5936" spans="1:3" x14ac:dyDescent="0.25">
      <c r="A5936">
        <v>17428</v>
      </c>
      <c r="B5936">
        <v>731</v>
      </c>
      <c r="C5936" t="str">
        <f>VLOOKUP(Table_ExternalData_16[[#This Row],[ManufacturerId]],Blagovna!A:B,2,0)</f>
        <v>Datech</v>
      </c>
    </row>
    <row r="5937" spans="1:3" x14ac:dyDescent="0.25">
      <c r="A5937">
        <v>17429</v>
      </c>
      <c r="B5937">
        <v>731</v>
      </c>
      <c r="C5937" t="str">
        <f>VLOOKUP(Table_ExternalData_16[[#This Row],[ManufacturerId]],Blagovna!A:B,2,0)</f>
        <v>Datech</v>
      </c>
    </row>
    <row r="5938" spans="1:3" x14ac:dyDescent="0.25">
      <c r="A5938">
        <v>17430</v>
      </c>
      <c r="B5938">
        <v>731</v>
      </c>
      <c r="C5938" t="str">
        <f>VLOOKUP(Table_ExternalData_16[[#This Row],[ManufacturerId]],Blagovna!A:B,2,0)</f>
        <v>Datech</v>
      </c>
    </row>
    <row r="5939" spans="1:3" x14ac:dyDescent="0.25">
      <c r="A5939">
        <v>17431</v>
      </c>
      <c r="B5939">
        <v>446</v>
      </c>
      <c r="C5939" t="str">
        <f>VLOOKUP(Table_ExternalData_16[[#This Row],[ManufacturerId]],Blagovna!A:B,2,0)</f>
        <v>Leviton</v>
      </c>
    </row>
    <row r="5940" spans="1:3" x14ac:dyDescent="0.25">
      <c r="A5940">
        <v>17432</v>
      </c>
      <c r="B5940">
        <v>421</v>
      </c>
      <c r="C5940" t="str">
        <f>VLOOKUP(Table_ExternalData_16[[#This Row],[ManufacturerId]],Blagovna!A:B,2,0)</f>
        <v>Delock</v>
      </c>
    </row>
    <row r="5941" spans="1:3" x14ac:dyDescent="0.25">
      <c r="A5941">
        <v>17433</v>
      </c>
      <c r="B5941">
        <v>442</v>
      </c>
      <c r="C5941" t="str">
        <f>VLOOKUP(Table_ExternalData_16[[#This Row],[ManufacturerId]],Blagovna!A:B,2,0)</f>
        <v>KELine</v>
      </c>
    </row>
    <row r="5942" spans="1:3" x14ac:dyDescent="0.25">
      <c r="A5942">
        <v>17434</v>
      </c>
      <c r="B5942">
        <v>442</v>
      </c>
      <c r="C5942" t="str">
        <f>VLOOKUP(Table_ExternalData_16[[#This Row],[ManufacturerId]],Blagovna!A:B,2,0)</f>
        <v>KELine</v>
      </c>
    </row>
    <row r="5943" spans="1:3" x14ac:dyDescent="0.25">
      <c r="A5943">
        <v>17435</v>
      </c>
      <c r="B5943">
        <v>442</v>
      </c>
      <c r="C5943" t="str">
        <f>VLOOKUP(Table_ExternalData_16[[#This Row],[ManufacturerId]],Blagovna!A:B,2,0)</f>
        <v>KELine</v>
      </c>
    </row>
    <row r="5944" spans="1:3" x14ac:dyDescent="0.25">
      <c r="A5944">
        <v>17436</v>
      </c>
      <c r="B5944">
        <v>442</v>
      </c>
      <c r="C5944" t="str">
        <f>VLOOKUP(Table_ExternalData_16[[#This Row],[ManufacturerId]],Blagovna!A:B,2,0)</f>
        <v>KELine</v>
      </c>
    </row>
    <row r="5945" spans="1:3" x14ac:dyDescent="0.25">
      <c r="A5945">
        <v>17437</v>
      </c>
      <c r="B5945">
        <v>408</v>
      </c>
      <c r="C5945" t="str">
        <f>VLOOKUP(Table_ExternalData_16[[#This Row],[ManufacturerId]],Blagovna!A:B,2,0)</f>
        <v>Aten</v>
      </c>
    </row>
    <row r="5946" spans="1:3" x14ac:dyDescent="0.25">
      <c r="A5946">
        <v>17438</v>
      </c>
      <c r="B5946">
        <v>409</v>
      </c>
      <c r="C5946" t="str">
        <f>VLOOKUP(Table_ExternalData_16[[#This Row],[ManufacturerId]],Blagovna!A:B,2,0)</f>
        <v>Bachmann</v>
      </c>
    </row>
    <row r="5947" spans="1:3" x14ac:dyDescent="0.25">
      <c r="A5947">
        <v>17439</v>
      </c>
      <c r="B5947">
        <v>409</v>
      </c>
      <c r="C5947" t="str">
        <f>VLOOKUP(Table_ExternalData_16[[#This Row],[ManufacturerId]],Blagovna!A:B,2,0)</f>
        <v>Bachmann</v>
      </c>
    </row>
    <row r="5948" spans="1:3" x14ac:dyDescent="0.25">
      <c r="A5948">
        <v>17440</v>
      </c>
      <c r="B5948">
        <v>422</v>
      </c>
      <c r="C5948" t="str">
        <f>VLOOKUP(Table_ExternalData_16[[#This Row],[ManufacturerId]],Blagovna!A:B,2,0)</f>
        <v>Digitus</v>
      </c>
    </row>
    <row r="5949" spans="1:3" x14ac:dyDescent="0.25">
      <c r="A5949">
        <v>17441</v>
      </c>
      <c r="B5949">
        <v>422</v>
      </c>
      <c r="C5949" t="str">
        <f>VLOOKUP(Table_ExternalData_16[[#This Row],[ManufacturerId]],Blagovna!A:B,2,0)</f>
        <v>Digitus</v>
      </c>
    </row>
    <row r="5950" spans="1:3" x14ac:dyDescent="0.25">
      <c r="A5950">
        <v>17442</v>
      </c>
      <c r="B5950">
        <v>422</v>
      </c>
      <c r="C5950" t="str">
        <f>VLOOKUP(Table_ExternalData_16[[#This Row],[ManufacturerId]],Blagovna!A:B,2,0)</f>
        <v>Digitus</v>
      </c>
    </row>
    <row r="5951" spans="1:3" x14ac:dyDescent="0.25">
      <c r="A5951">
        <v>17443</v>
      </c>
      <c r="B5951">
        <v>422</v>
      </c>
      <c r="C5951" t="str">
        <f>VLOOKUP(Table_ExternalData_16[[#This Row],[ManufacturerId]],Blagovna!A:B,2,0)</f>
        <v>Digitus</v>
      </c>
    </row>
    <row r="5952" spans="1:3" x14ac:dyDescent="0.25">
      <c r="A5952">
        <v>17444</v>
      </c>
      <c r="B5952">
        <v>422</v>
      </c>
      <c r="C5952" t="str">
        <f>VLOOKUP(Table_ExternalData_16[[#This Row],[ManufacturerId]],Blagovna!A:B,2,0)</f>
        <v>Digitus</v>
      </c>
    </row>
    <row r="5953" spans="1:3" x14ac:dyDescent="0.25">
      <c r="A5953">
        <v>17445</v>
      </c>
      <c r="B5953">
        <v>422</v>
      </c>
      <c r="C5953" t="str">
        <f>VLOOKUP(Table_ExternalData_16[[#This Row],[ManufacturerId]],Blagovna!A:B,2,0)</f>
        <v>Digitus</v>
      </c>
    </row>
    <row r="5954" spans="1:3" x14ac:dyDescent="0.25">
      <c r="A5954">
        <v>17446</v>
      </c>
      <c r="B5954">
        <v>409</v>
      </c>
      <c r="C5954" t="str">
        <f>VLOOKUP(Table_ExternalData_16[[#This Row],[ManufacturerId]],Blagovna!A:B,2,0)</f>
        <v>Bachmann</v>
      </c>
    </row>
    <row r="5955" spans="1:3" x14ac:dyDescent="0.25">
      <c r="A5955">
        <v>17447</v>
      </c>
      <c r="B5955">
        <v>735</v>
      </c>
      <c r="C5955" t="str">
        <f>VLOOKUP(Table_ExternalData_16[[#This Row],[ManufacturerId]],Blagovna!A:B,2,0)</f>
        <v>EZVIZ</v>
      </c>
    </row>
    <row r="5956" spans="1:3" x14ac:dyDescent="0.25">
      <c r="A5956">
        <v>17448</v>
      </c>
      <c r="B5956">
        <v>735</v>
      </c>
      <c r="C5956" t="str">
        <f>VLOOKUP(Table_ExternalData_16[[#This Row],[ManufacturerId]],Blagovna!A:B,2,0)</f>
        <v>EZVIZ</v>
      </c>
    </row>
    <row r="5957" spans="1:3" x14ac:dyDescent="0.25">
      <c r="A5957">
        <v>17449</v>
      </c>
      <c r="B5957">
        <v>735</v>
      </c>
      <c r="C5957" t="str">
        <f>VLOOKUP(Table_ExternalData_16[[#This Row],[ManufacturerId]],Blagovna!A:B,2,0)</f>
        <v>EZVIZ</v>
      </c>
    </row>
    <row r="5958" spans="1:3" x14ac:dyDescent="0.25">
      <c r="A5958">
        <v>17450</v>
      </c>
      <c r="B5958">
        <v>735</v>
      </c>
      <c r="C5958" t="str">
        <f>VLOOKUP(Table_ExternalData_16[[#This Row],[ManufacturerId]],Blagovna!A:B,2,0)</f>
        <v>EZVIZ</v>
      </c>
    </row>
    <row r="5959" spans="1:3" x14ac:dyDescent="0.25">
      <c r="A5959">
        <v>17452</v>
      </c>
      <c r="B5959">
        <v>735</v>
      </c>
      <c r="C5959" t="str">
        <f>VLOOKUP(Table_ExternalData_16[[#This Row],[ManufacturerId]],Blagovna!A:B,2,0)</f>
        <v>EZVIZ</v>
      </c>
    </row>
    <row r="5960" spans="1:3" x14ac:dyDescent="0.25">
      <c r="A5960">
        <v>17453</v>
      </c>
      <c r="B5960">
        <v>735</v>
      </c>
      <c r="C5960" t="str">
        <f>VLOOKUP(Table_ExternalData_16[[#This Row],[ManufacturerId]],Blagovna!A:B,2,0)</f>
        <v>EZVIZ</v>
      </c>
    </row>
    <row r="5961" spans="1:3" x14ac:dyDescent="0.25">
      <c r="A5961">
        <v>17454</v>
      </c>
      <c r="B5961">
        <v>433</v>
      </c>
      <c r="C5961" t="str">
        <f>VLOOKUP(Table_ExternalData_16[[#This Row],[ManufacturerId]],Blagovna!A:B,2,0)</f>
        <v>GP</v>
      </c>
    </row>
    <row r="5962" spans="1:3" x14ac:dyDescent="0.25">
      <c r="A5962">
        <v>17455</v>
      </c>
      <c r="B5962">
        <v>471</v>
      </c>
      <c r="C5962" t="str">
        <f>VLOOKUP(Table_ExternalData_16[[#This Row],[ManufacturerId]],Blagovna!A:B,2,0)</f>
        <v>Simon Connect</v>
      </c>
    </row>
    <row r="5963" spans="1:3" x14ac:dyDescent="0.25">
      <c r="A5963">
        <v>17456</v>
      </c>
      <c r="B5963">
        <v>404</v>
      </c>
      <c r="C5963" t="str">
        <f>VLOOKUP(Table_ExternalData_16[[#This Row],[ManufacturerId]],Blagovna!A:B,2,0)</f>
        <v>Apacer</v>
      </c>
    </row>
    <row r="5964" spans="1:3" x14ac:dyDescent="0.25">
      <c r="A5964">
        <v>17457</v>
      </c>
      <c r="B5964">
        <v>404</v>
      </c>
      <c r="C5964" t="str">
        <f>VLOOKUP(Table_ExternalData_16[[#This Row],[ManufacturerId]],Blagovna!A:B,2,0)</f>
        <v>Apacer</v>
      </c>
    </row>
    <row r="5965" spans="1:3" x14ac:dyDescent="0.25">
      <c r="A5965">
        <v>17458</v>
      </c>
      <c r="B5965">
        <v>420</v>
      </c>
      <c r="C5965" t="str">
        <f>VLOOKUP(Table_ExternalData_16[[#This Row],[ManufacturerId]],Blagovna!A:B,2,0)</f>
        <v>Dell</v>
      </c>
    </row>
    <row r="5966" spans="1:3" x14ac:dyDescent="0.25">
      <c r="A5966">
        <v>17459</v>
      </c>
      <c r="B5966">
        <v>444</v>
      </c>
      <c r="C5966" t="str">
        <f>VLOOKUP(Table_ExternalData_16[[#This Row],[ManufacturerId]],Blagovna!A:B,2,0)</f>
        <v>Lenovo</v>
      </c>
    </row>
    <row r="5967" spans="1:3" x14ac:dyDescent="0.25">
      <c r="A5967">
        <v>17460</v>
      </c>
      <c r="B5967">
        <v>407</v>
      </c>
      <c r="C5967" t="str">
        <f>VLOOKUP(Table_ExternalData_16[[#This Row],[ManufacturerId]],Blagovna!A:B,2,0)</f>
        <v>Asus</v>
      </c>
    </row>
    <row r="5968" spans="1:3" x14ac:dyDescent="0.25">
      <c r="A5968">
        <v>17461</v>
      </c>
      <c r="B5968">
        <v>439</v>
      </c>
      <c r="C5968" t="str">
        <f>VLOOKUP(Table_ExternalData_16[[#This Row],[ManufacturerId]],Blagovna!A:B,2,0)</f>
        <v>HP</v>
      </c>
    </row>
    <row r="5969" spans="1:3" x14ac:dyDescent="0.25">
      <c r="A5969">
        <v>17462</v>
      </c>
      <c r="B5969">
        <v>420</v>
      </c>
      <c r="C5969" t="str">
        <f>VLOOKUP(Table_ExternalData_16[[#This Row],[ManufacturerId]],Blagovna!A:B,2,0)</f>
        <v>Dell</v>
      </c>
    </row>
    <row r="5970" spans="1:3" x14ac:dyDescent="0.25">
      <c r="A5970">
        <v>17463</v>
      </c>
      <c r="B5970">
        <v>420</v>
      </c>
      <c r="C5970" t="str">
        <f>VLOOKUP(Table_ExternalData_16[[#This Row],[ManufacturerId]],Blagovna!A:B,2,0)</f>
        <v>Dell</v>
      </c>
    </row>
    <row r="5971" spans="1:3" x14ac:dyDescent="0.25">
      <c r="A5971">
        <v>17464</v>
      </c>
      <c r="B5971">
        <v>728</v>
      </c>
      <c r="C5971" t="str">
        <f>VLOOKUP(Table_ExternalData_16[[#This Row],[ManufacturerId]],Blagovna!A:B,2,0)</f>
        <v>Teltonika</v>
      </c>
    </row>
    <row r="5972" spans="1:3" x14ac:dyDescent="0.25">
      <c r="A5972">
        <v>17465</v>
      </c>
      <c r="B5972">
        <v>741</v>
      </c>
      <c r="C5972" t="str">
        <f>VLOOKUP(Table_ExternalData_16[[#This Row],[ManufacturerId]],Blagovna!A:B,2,0)</f>
        <v>Ugreen</v>
      </c>
    </row>
    <row r="5973" spans="1:3" x14ac:dyDescent="0.25">
      <c r="A5973">
        <v>17466</v>
      </c>
      <c r="B5973">
        <v>468</v>
      </c>
      <c r="C5973" t="str">
        <f>VLOOKUP(Table_ExternalData_16[[#This Row],[ManufacturerId]],Blagovna!A:B,2,0)</f>
        <v>SBOX</v>
      </c>
    </row>
    <row r="5974" spans="1:3" x14ac:dyDescent="0.25">
      <c r="A5974">
        <v>17467</v>
      </c>
      <c r="B5974">
        <v>446</v>
      </c>
      <c r="C5974" t="str">
        <f>VLOOKUP(Table_ExternalData_16[[#This Row],[ManufacturerId]],Blagovna!A:B,2,0)</f>
        <v>Leviton</v>
      </c>
    </row>
    <row r="5975" spans="1:3" x14ac:dyDescent="0.25">
      <c r="A5975">
        <v>17468</v>
      </c>
      <c r="B5975">
        <v>422</v>
      </c>
      <c r="C5975" t="str">
        <f>VLOOKUP(Table_ExternalData_16[[#This Row],[ManufacturerId]],Blagovna!A:B,2,0)</f>
        <v>Digitus</v>
      </c>
    </row>
    <row r="5976" spans="1:3" x14ac:dyDescent="0.25">
      <c r="A5976">
        <v>17469</v>
      </c>
      <c r="B5976">
        <v>735</v>
      </c>
      <c r="C5976" t="str">
        <f>VLOOKUP(Table_ExternalData_16[[#This Row],[ManufacturerId]],Blagovna!A:B,2,0)</f>
        <v>EZVIZ</v>
      </c>
    </row>
    <row r="5977" spans="1:3" x14ac:dyDescent="0.25">
      <c r="A5977">
        <v>17470</v>
      </c>
      <c r="B5977">
        <v>411</v>
      </c>
      <c r="C5977" t="str">
        <f>VLOOKUP(Table_ExternalData_16[[#This Row],[ManufacturerId]],Blagovna!A:B,2,0)</f>
        <v>Brother</v>
      </c>
    </row>
    <row r="5978" spans="1:3" x14ac:dyDescent="0.25">
      <c r="A5978">
        <v>17471</v>
      </c>
      <c r="B5978">
        <v>422</v>
      </c>
      <c r="C5978" t="str">
        <f>VLOOKUP(Table_ExternalData_16[[#This Row],[ManufacturerId]],Blagovna!A:B,2,0)</f>
        <v>Digitus</v>
      </c>
    </row>
    <row r="5979" spans="1:3" x14ac:dyDescent="0.25">
      <c r="A5979">
        <v>17472</v>
      </c>
      <c r="B5979">
        <v>433</v>
      </c>
      <c r="C5979" t="str">
        <f>VLOOKUP(Table_ExternalData_16[[#This Row],[ManufacturerId]],Blagovna!A:B,2,0)</f>
        <v>GP</v>
      </c>
    </row>
    <row r="5980" spans="1:3" x14ac:dyDescent="0.25">
      <c r="A5980">
        <v>17474</v>
      </c>
      <c r="B5980">
        <v>422</v>
      </c>
      <c r="C5980" t="str">
        <f>VLOOKUP(Table_ExternalData_16[[#This Row],[ManufacturerId]],Blagovna!A:B,2,0)</f>
        <v>Digitus</v>
      </c>
    </row>
    <row r="5981" spans="1:3" x14ac:dyDescent="0.25">
      <c r="A5981">
        <v>17475</v>
      </c>
      <c r="B5981">
        <v>422</v>
      </c>
      <c r="C5981" t="str">
        <f>VLOOKUP(Table_ExternalData_16[[#This Row],[ManufacturerId]],Blagovna!A:B,2,0)</f>
        <v>Digitus</v>
      </c>
    </row>
    <row r="5982" spans="1:3" x14ac:dyDescent="0.25">
      <c r="A5982">
        <v>17476</v>
      </c>
      <c r="B5982">
        <v>449</v>
      </c>
      <c r="C5982" t="str">
        <f>VLOOKUP(Table_ExternalData_16[[#This Row],[ManufacturerId]],Blagovna!A:B,2,0)</f>
        <v>Logitech</v>
      </c>
    </row>
    <row r="5983" spans="1:3" x14ac:dyDescent="0.25">
      <c r="A5983">
        <v>17477</v>
      </c>
      <c r="B5983">
        <v>420</v>
      </c>
      <c r="C5983" t="str">
        <f>VLOOKUP(Table_ExternalData_16[[#This Row],[ManufacturerId]],Blagovna!A:B,2,0)</f>
        <v>Dell</v>
      </c>
    </row>
    <row r="5984" spans="1:3" x14ac:dyDescent="0.25">
      <c r="A5984">
        <v>17478</v>
      </c>
      <c r="B5984">
        <v>421</v>
      </c>
      <c r="C5984" t="str">
        <f>VLOOKUP(Table_ExternalData_16[[#This Row],[ManufacturerId]],Blagovna!A:B,2,0)</f>
        <v>Delock</v>
      </c>
    </row>
    <row r="5985" spans="1:3" x14ac:dyDescent="0.25">
      <c r="A5985">
        <v>17479</v>
      </c>
      <c r="B5985">
        <v>421</v>
      </c>
      <c r="C5985" t="str">
        <f>VLOOKUP(Table_ExternalData_16[[#This Row],[ManufacturerId]],Blagovna!A:B,2,0)</f>
        <v>Delock</v>
      </c>
    </row>
    <row r="5986" spans="1:3" x14ac:dyDescent="0.25">
      <c r="A5986">
        <v>17480</v>
      </c>
      <c r="B5986">
        <v>408</v>
      </c>
      <c r="C5986" t="str">
        <f>VLOOKUP(Table_ExternalData_16[[#This Row],[ManufacturerId]],Blagovna!A:B,2,0)</f>
        <v>Aten</v>
      </c>
    </row>
    <row r="5987" spans="1:3" x14ac:dyDescent="0.25">
      <c r="A5987">
        <v>17481</v>
      </c>
      <c r="B5987">
        <v>408</v>
      </c>
      <c r="C5987" t="str">
        <f>VLOOKUP(Table_ExternalData_16[[#This Row],[ManufacturerId]],Blagovna!A:B,2,0)</f>
        <v>Aten</v>
      </c>
    </row>
    <row r="5988" spans="1:3" x14ac:dyDescent="0.25">
      <c r="A5988">
        <v>17482</v>
      </c>
      <c r="B5988">
        <v>421</v>
      </c>
      <c r="C5988" t="str">
        <f>VLOOKUP(Table_ExternalData_16[[#This Row],[ManufacturerId]],Blagovna!A:B,2,0)</f>
        <v>Delock</v>
      </c>
    </row>
    <row r="5989" spans="1:3" x14ac:dyDescent="0.25">
      <c r="A5989">
        <v>17483</v>
      </c>
      <c r="B5989">
        <v>446</v>
      </c>
      <c r="C5989" t="str">
        <f>VLOOKUP(Table_ExternalData_16[[#This Row],[ManufacturerId]],Blagovna!A:B,2,0)</f>
        <v>Leviton</v>
      </c>
    </row>
    <row r="5990" spans="1:3" x14ac:dyDescent="0.25">
      <c r="A5990">
        <v>17484</v>
      </c>
      <c r="B5990">
        <v>446</v>
      </c>
      <c r="C5990" t="str">
        <f>VLOOKUP(Table_ExternalData_16[[#This Row],[ManufacturerId]],Blagovna!A:B,2,0)</f>
        <v>Leviton</v>
      </c>
    </row>
    <row r="5991" spans="1:3" x14ac:dyDescent="0.25">
      <c r="A5991">
        <v>17485</v>
      </c>
      <c r="B5991">
        <v>446</v>
      </c>
      <c r="C5991" t="str">
        <f>VLOOKUP(Table_ExternalData_16[[#This Row],[ManufacturerId]],Blagovna!A:B,2,0)</f>
        <v>Leviton</v>
      </c>
    </row>
    <row r="5992" spans="1:3" x14ac:dyDescent="0.25">
      <c r="A5992">
        <v>17486</v>
      </c>
      <c r="B5992">
        <v>422</v>
      </c>
      <c r="C5992" t="str">
        <f>VLOOKUP(Table_ExternalData_16[[#This Row],[ManufacturerId]],Blagovna!A:B,2,0)</f>
        <v>Digitus</v>
      </c>
    </row>
    <row r="5993" spans="1:3" x14ac:dyDescent="0.25">
      <c r="A5993">
        <v>17487</v>
      </c>
      <c r="B5993">
        <v>766</v>
      </c>
      <c r="C5993" t="str">
        <f>VLOOKUP(Table_ExternalData_16[[#This Row],[ManufacturerId]],Blagovna!A:B,2,0)</f>
        <v>Baracuda</v>
      </c>
    </row>
    <row r="5994" spans="1:3" x14ac:dyDescent="0.25">
      <c r="A5994">
        <v>17488</v>
      </c>
      <c r="B5994">
        <v>766</v>
      </c>
      <c r="C5994" t="str">
        <f>VLOOKUP(Table_ExternalData_16[[#This Row],[ManufacturerId]],Blagovna!A:B,2,0)</f>
        <v>Baracuda</v>
      </c>
    </row>
    <row r="5995" spans="1:3" x14ac:dyDescent="0.25">
      <c r="A5995">
        <v>17489</v>
      </c>
      <c r="B5995">
        <v>766</v>
      </c>
      <c r="C5995" t="str">
        <f>VLOOKUP(Table_ExternalData_16[[#This Row],[ManufacturerId]],Blagovna!A:B,2,0)</f>
        <v>Baracuda</v>
      </c>
    </row>
    <row r="5996" spans="1:3" x14ac:dyDescent="0.25">
      <c r="A5996">
        <v>17490</v>
      </c>
      <c r="B5996">
        <v>766</v>
      </c>
      <c r="C5996" t="str">
        <f>VLOOKUP(Table_ExternalData_16[[#This Row],[ManufacturerId]],Blagovna!A:B,2,0)</f>
        <v>Baracuda</v>
      </c>
    </row>
    <row r="5997" spans="1:3" x14ac:dyDescent="0.25">
      <c r="A5997">
        <v>17491</v>
      </c>
      <c r="B5997">
        <v>766</v>
      </c>
      <c r="C5997" t="str">
        <f>VLOOKUP(Table_ExternalData_16[[#This Row],[ManufacturerId]],Blagovna!A:B,2,0)</f>
        <v>Baracuda</v>
      </c>
    </row>
    <row r="5998" spans="1:3" x14ac:dyDescent="0.25">
      <c r="A5998">
        <v>17492</v>
      </c>
      <c r="B5998">
        <v>766</v>
      </c>
      <c r="C5998" t="str">
        <f>VLOOKUP(Table_ExternalData_16[[#This Row],[ManufacturerId]],Blagovna!A:B,2,0)</f>
        <v>Baracuda</v>
      </c>
    </row>
    <row r="5999" spans="1:3" x14ac:dyDescent="0.25">
      <c r="A5999">
        <v>17493</v>
      </c>
      <c r="B5999">
        <v>766</v>
      </c>
      <c r="C5999" t="str">
        <f>VLOOKUP(Table_ExternalData_16[[#This Row],[ManufacturerId]],Blagovna!A:B,2,0)</f>
        <v>Baracuda</v>
      </c>
    </row>
    <row r="6000" spans="1:3" x14ac:dyDescent="0.25">
      <c r="A6000">
        <v>17494</v>
      </c>
      <c r="B6000">
        <v>766</v>
      </c>
      <c r="C6000" t="str">
        <f>VLOOKUP(Table_ExternalData_16[[#This Row],[ManufacturerId]],Blagovna!A:B,2,0)</f>
        <v>Baracuda</v>
      </c>
    </row>
    <row r="6001" spans="1:3" x14ac:dyDescent="0.25">
      <c r="A6001">
        <v>17495</v>
      </c>
      <c r="B6001">
        <v>766</v>
      </c>
      <c r="C6001" t="str">
        <f>VLOOKUP(Table_ExternalData_16[[#This Row],[ManufacturerId]],Blagovna!A:B,2,0)</f>
        <v>Baracuda</v>
      </c>
    </row>
    <row r="6002" spans="1:3" x14ac:dyDescent="0.25">
      <c r="A6002">
        <v>17496</v>
      </c>
      <c r="B6002">
        <v>766</v>
      </c>
      <c r="C6002" t="str">
        <f>VLOOKUP(Table_ExternalData_16[[#This Row],[ManufacturerId]],Blagovna!A:B,2,0)</f>
        <v>Baracuda</v>
      </c>
    </row>
    <row r="6003" spans="1:3" x14ac:dyDescent="0.25">
      <c r="A6003">
        <v>17497</v>
      </c>
      <c r="B6003">
        <v>766</v>
      </c>
      <c r="C6003" t="str">
        <f>VLOOKUP(Table_ExternalData_16[[#This Row],[ManufacturerId]],Blagovna!A:B,2,0)</f>
        <v>Baracuda</v>
      </c>
    </row>
    <row r="6004" spans="1:3" x14ac:dyDescent="0.25">
      <c r="A6004">
        <v>17498</v>
      </c>
      <c r="B6004">
        <v>766</v>
      </c>
      <c r="C6004" t="str">
        <f>VLOOKUP(Table_ExternalData_16[[#This Row],[ManufacturerId]],Blagovna!A:B,2,0)</f>
        <v>Baracuda</v>
      </c>
    </row>
    <row r="6005" spans="1:3" x14ac:dyDescent="0.25">
      <c r="A6005">
        <v>17499</v>
      </c>
      <c r="B6005">
        <v>766</v>
      </c>
      <c r="C6005" t="str">
        <f>VLOOKUP(Table_ExternalData_16[[#This Row],[ManufacturerId]],Blagovna!A:B,2,0)</f>
        <v>Baracuda</v>
      </c>
    </row>
    <row r="6006" spans="1:3" x14ac:dyDescent="0.25">
      <c r="A6006">
        <v>17500</v>
      </c>
      <c r="B6006">
        <v>766</v>
      </c>
      <c r="C6006" t="str">
        <f>VLOOKUP(Table_ExternalData_16[[#This Row],[ManufacturerId]],Blagovna!A:B,2,0)</f>
        <v>Baracuda</v>
      </c>
    </row>
    <row r="6007" spans="1:3" x14ac:dyDescent="0.25">
      <c r="A6007">
        <v>17501</v>
      </c>
      <c r="B6007">
        <v>766</v>
      </c>
      <c r="C6007" t="str">
        <f>VLOOKUP(Table_ExternalData_16[[#This Row],[ManufacturerId]],Blagovna!A:B,2,0)</f>
        <v>Baracuda</v>
      </c>
    </row>
    <row r="6008" spans="1:3" x14ac:dyDescent="0.25">
      <c r="A6008">
        <v>17502</v>
      </c>
      <c r="B6008">
        <v>766</v>
      </c>
      <c r="C6008" t="str">
        <f>VLOOKUP(Table_ExternalData_16[[#This Row],[ManufacturerId]],Blagovna!A:B,2,0)</f>
        <v>Baracuda</v>
      </c>
    </row>
    <row r="6009" spans="1:3" x14ac:dyDescent="0.25">
      <c r="A6009">
        <v>17503</v>
      </c>
      <c r="B6009">
        <v>766</v>
      </c>
      <c r="C6009" t="str">
        <f>VLOOKUP(Table_ExternalData_16[[#This Row],[ManufacturerId]],Blagovna!A:B,2,0)</f>
        <v>Baracuda</v>
      </c>
    </row>
    <row r="6010" spans="1:3" x14ac:dyDescent="0.25">
      <c r="A6010">
        <v>17504</v>
      </c>
      <c r="B6010">
        <v>484</v>
      </c>
      <c r="C6010" t="str">
        <f>VLOOKUP(Table_ExternalData_16[[#This Row],[ManufacturerId]],Blagovna!A:B,2,0)</f>
        <v>Triton</v>
      </c>
    </row>
    <row r="6011" spans="1:3" x14ac:dyDescent="0.25">
      <c r="A6011">
        <v>17505</v>
      </c>
      <c r="B6011">
        <v>411</v>
      </c>
      <c r="C6011" t="str">
        <f>VLOOKUP(Table_ExternalData_16[[#This Row],[ManufacturerId]],Blagovna!A:B,2,0)</f>
        <v>Brother</v>
      </c>
    </row>
    <row r="6012" spans="1:3" x14ac:dyDescent="0.25">
      <c r="A6012">
        <v>17506</v>
      </c>
      <c r="B6012">
        <v>484</v>
      </c>
      <c r="C6012" t="str">
        <f>VLOOKUP(Table_ExternalData_16[[#This Row],[ManufacturerId]],Blagovna!A:B,2,0)</f>
        <v>Triton</v>
      </c>
    </row>
    <row r="6013" spans="1:3" x14ac:dyDescent="0.25">
      <c r="A6013">
        <v>17507</v>
      </c>
      <c r="B6013">
        <v>488</v>
      </c>
      <c r="C6013" t="str">
        <f>VLOOKUP(Table_ExternalData_16[[#This Row],[ManufacturerId]],Blagovna!A:B,2,0)</f>
        <v>White Shark</v>
      </c>
    </row>
    <row r="6014" spans="1:3" x14ac:dyDescent="0.25">
      <c r="A6014">
        <v>17508</v>
      </c>
      <c r="B6014">
        <v>488</v>
      </c>
      <c r="C6014" t="str">
        <f>VLOOKUP(Table_ExternalData_16[[#This Row],[ManufacturerId]],Blagovna!A:B,2,0)</f>
        <v>White Shark</v>
      </c>
    </row>
    <row r="6015" spans="1:3" x14ac:dyDescent="0.25">
      <c r="A6015">
        <v>17509</v>
      </c>
      <c r="B6015">
        <v>487</v>
      </c>
      <c r="C6015" t="str">
        <f>VLOOKUP(Table_ExternalData_16[[#This Row],[ManufacturerId]],Blagovna!A:B,2,0)</f>
        <v>WD</v>
      </c>
    </row>
    <row r="6016" spans="1:3" x14ac:dyDescent="0.25">
      <c r="A6016">
        <v>17510</v>
      </c>
      <c r="B6016">
        <v>766</v>
      </c>
      <c r="C6016" t="str">
        <f>VLOOKUP(Table_ExternalData_16[[#This Row],[ManufacturerId]],Blagovna!A:B,2,0)</f>
        <v>Baracuda</v>
      </c>
    </row>
    <row r="6017" spans="1:3" x14ac:dyDescent="0.25">
      <c r="A6017">
        <v>17511</v>
      </c>
      <c r="B6017">
        <v>766</v>
      </c>
      <c r="C6017" t="str">
        <f>VLOOKUP(Table_ExternalData_16[[#This Row],[ManufacturerId]],Blagovna!A:B,2,0)</f>
        <v>Baracuda</v>
      </c>
    </row>
    <row r="6018" spans="1:3" x14ac:dyDescent="0.25">
      <c r="A6018">
        <v>17512</v>
      </c>
      <c r="B6018">
        <v>766</v>
      </c>
      <c r="C6018" t="str">
        <f>VLOOKUP(Table_ExternalData_16[[#This Row],[ManufacturerId]],Blagovna!A:B,2,0)</f>
        <v>Baracuda</v>
      </c>
    </row>
    <row r="6019" spans="1:3" x14ac:dyDescent="0.25">
      <c r="A6019">
        <v>17513</v>
      </c>
      <c r="B6019">
        <v>766</v>
      </c>
      <c r="C6019" t="str">
        <f>VLOOKUP(Table_ExternalData_16[[#This Row],[ManufacturerId]],Blagovna!A:B,2,0)</f>
        <v>Baracuda</v>
      </c>
    </row>
    <row r="6020" spans="1:3" x14ac:dyDescent="0.25">
      <c r="A6020">
        <v>17514</v>
      </c>
      <c r="B6020">
        <v>766</v>
      </c>
      <c r="C6020" t="str">
        <f>VLOOKUP(Table_ExternalData_16[[#This Row],[ManufacturerId]],Blagovna!A:B,2,0)</f>
        <v>Baracuda</v>
      </c>
    </row>
    <row r="6021" spans="1:3" x14ac:dyDescent="0.25">
      <c r="A6021">
        <v>17515</v>
      </c>
      <c r="B6021">
        <v>766</v>
      </c>
      <c r="C6021" t="str">
        <f>VLOOKUP(Table_ExternalData_16[[#This Row],[ManufacturerId]],Blagovna!A:B,2,0)</f>
        <v>Baracuda</v>
      </c>
    </row>
    <row r="6022" spans="1:3" x14ac:dyDescent="0.25">
      <c r="A6022">
        <v>17516</v>
      </c>
      <c r="B6022">
        <v>725</v>
      </c>
      <c r="C6022" t="str">
        <f>VLOOKUP(Table_ExternalData_16[[#This Row],[ManufacturerId]],Blagovna!A:B,2,0)</f>
        <v>Baseus</v>
      </c>
    </row>
    <row r="6023" spans="1:3" x14ac:dyDescent="0.25">
      <c r="A6023">
        <v>17517</v>
      </c>
      <c r="B6023">
        <v>425</v>
      </c>
      <c r="C6023" t="str">
        <f>VLOOKUP(Table_ExternalData_16[[#This Row],[ManufacturerId]],Blagovna!A:B,2,0)</f>
        <v>EFB</v>
      </c>
    </row>
    <row r="6024" spans="1:3" x14ac:dyDescent="0.25">
      <c r="A6024">
        <v>17518</v>
      </c>
      <c r="B6024">
        <v>425</v>
      </c>
      <c r="C6024" t="str">
        <f>VLOOKUP(Table_ExternalData_16[[#This Row],[ManufacturerId]],Blagovna!A:B,2,0)</f>
        <v>EFB</v>
      </c>
    </row>
    <row r="6025" spans="1:3" x14ac:dyDescent="0.25">
      <c r="A6025">
        <v>17519</v>
      </c>
      <c r="B6025">
        <v>425</v>
      </c>
      <c r="C6025" t="str">
        <f>VLOOKUP(Table_ExternalData_16[[#This Row],[ManufacturerId]],Blagovna!A:B,2,0)</f>
        <v>EFB</v>
      </c>
    </row>
    <row r="6026" spans="1:3" x14ac:dyDescent="0.25">
      <c r="A6026">
        <v>17520</v>
      </c>
      <c r="B6026">
        <v>425</v>
      </c>
      <c r="C6026" t="str">
        <f>VLOOKUP(Table_ExternalData_16[[#This Row],[ManufacturerId]],Blagovna!A:B,2,0)</f>
        <v>EFB</v>
      </c>
    </row>
    <row r="6027" spans="1:3" x14ac:dyDescent="0.25">
      <c r="A6027">
        <v>17521</v>
      </c>
      <c r="B6027">
        <v>425</v>
      </c>
      <c r="C6027" t="str">
        <f>VLOOKUP(Table_ExternalData_16[[#This Row],[ManufacturerId]],Blagovna!A:B,2,0)</f>
        <v>EFB</v>
      </c>
    </row>
    <row r="6028" spans="1:3" x14ac:dyDescent="0.25">
      <c r="A6028">
        <v>17522</v>
      </c>
      <c r="B6028">
        <v>425</v>
      </c>
      <c r="C6028" t="str">
        <f>VLOOKUP(Table_ExternalData_16[[#This Row],[ManufacturerId]],Blagovna!A:B,2,0)</f>
        <v>EFB</v>
      </c>
    </row>
    <row r="6029" spans="1:3" x14ac:dyDescent="0.25">
      <c r="A6029">
        <v>17523</v>
      </c>
      <c r="B6029">
        <v>425</v>
      </c>
      <c r="C6029" t="str">
        <f>VLOOKUP(Table_ExternalData_16[[#This Row],[ManufacturerId]],Blagovna!A:B,2,0)</f>
        <v>EFB</v>
      </c>
    </row>
    <row r="6030" spans="1:3" x14ac:dyDescent="0.25">
      <c r="A6030">
        <v>17524</v>
      </c>
      <c r="B6030">
        <v>425</v>
      </c>
      <c r="C6030" t="str">
        <f>VLOOKUP(Table_ExternalData_16[[#This Row],[ManufacturerId]],Blagovna!A:B,2,0)</f>
        <v>EFB</v>
      </c>
    </row>
    <row r="6031" spans="1:3" x14ac:dyDescent="0.25">
      <c r="A6031">
        <v>17525</v>
      </c>
      <c r="B6031">
        <v>425</v>
      </c>
      <c r="C6031" t="str">
        <f>VLOOKUP(Table_ExternalData_16[[#This Row],[ManufacturerId]],Blagovna!A:B,2,0)</f>
        <v>EFB</v>
      </c>
    </row>
    <row r="6032" spans="1:3" x14ac:dyDescent="0.25">
      <c r="A6032">
        <v>17526</v>
      </c>
      <c r="B6032">
        <v>425</v>
      </c>
      <c r="C6032" t="str">
        <f>VLOOKUP(Table_ExternalData_16[[#This Row],[ManufacturerId]],Blagovna!A:B,2,0)</f>
        <v>EFB</v>
      </c>
    </row>
    <row r="6033" spans="1:3" x14ac:dyDescent="0.25">
      <c r="A6033">
        <v>17527</v>
      </c>
      <c r="B6033">
        <v>425</v>
      </c>
      <c r="C6033" t="str">
        <f>VLOOKUP(Table_ExternalData_16[[#This Row],[ManufacturerId]],Blagovna!A:B,2,0)</f>
        <v>EFB</v>
      </c>
    </row>
    <row r="6034" spans="1:3" x14ac:dyDescent="0.25">
      <c r="A6034">
        <v>17528</v>
      </c>
      <c r="B6034">
        <v>425</v>
      </c>
      <c r="C6034" t="str">
        <f>VLOOKUP(Table_ExternalData_16[[#This Row],[ManufacturerId]],Blagovna!A:B,2,0)</f>
        <v>EFB</v>
      </c>
    </row>
    <row r="6035" spans="1:3" x14ac:dyDescent="0.25">
      <c r="A6035">
        <v>17529</v>
      </c>
      <c r="B6035">
        <v>425</v>
      </c>
      <c r="C6035" t="str">
        <f>VLOOKUP(Table_ExternalData_16[[#This Row],[ManufacturerId]],Blagovna!A:B,2,0)</f>
        <v>EFB</v>
      </c>
    </row>
    <row r="6036" spans="1:3" x14ac:dyDescent="0.25">
      <c r="A6036">
        <v>17530</v>
      </c>
      <c r="B6036">
        <v>425</v>
      </c>
      <c r="C6036" t="str">
        <f>VLOOKUP(Table_ExternalData_16[[#This Row],[ManufacturerId]],Blagovna!A:B,2,0)</f>
        <v>EFB</v>
      </c>
    </row>
    <row r="6037" spans="1:3" x14ac:dyDescent="0.25">
      <c r="A6037">
        <v>17531</v>
      </c>
      <c r="B6037">
        <v>485</v>
      </c>
      <c r="C6037" t="str">
        <f>VLOOKUP(Table_ExternalData_16[[#This Row],[ManufacturerId]],Blagovna!A:B,2,0)</f>
        <v>UBIQUITI</v>
      </c>
    </row>
    <row r="6038" spans="1:3" x14ac:dyDescent="0.25">
      <c r="A6038">
        <v>17532</v>
      </c>
      <c r="B6038">
        <v>422</v>
      </c>
      <c r="C6038" t="str">
        <f>VLOOKUP(Table_ExternalData_16[[#This Row],[ManufacturerId]],Blagovna!A:B,2,0)</f>
        <v>Digitus</v>
      </c>
    </row>
    <row r="6039" spans="1:3" x14ac:dyDescent="0.25">
      <c r="A6039">
        <v>17533</v>
      </c>
      <c r="B6039">
        <v>422</v>
      </c>
      <c r="C6039" t="str">
        <f>VLOOKUP(Table_ExternalData_16[[#This Row],[ManufacturerId]],Blagovna!A:B,2,0)</f>
        <v>Digitus</v>
      </c>
    </row>
    <row r="6040" spans="1:3" x14ac:dyDescent="0.25">
      <c r="A6040">
        <v>17534</v>
      </c>
      <c r="B6040">
        <v>425</v>
      </c>
      <c r="C6040" t="str">
        <f>VLOOKUP(Table_ExternalData_16[[#This Row],[ManufacturerId]],Blagovna!A:B,2,0)</f>
        <v>EFB</v>
      </c>
    </row>
    <row r="6041" spans="1:3" x14ac:dyDescent="0.25">
      <c r="A6041">
        <v>17535</v>
      </c>
      <c r="B6041">
        <v>420</v>
      </c>
      <c r="C6041" t="str">
        <f>VLOOKUP(Table_ExternalData_16[[#This Row],[ManufacturerId]],Blagovna!A:B,2,0)</f>
        <v>Dell</v>
      </c>
    </row>
    <row r="6042" spans="1:3" x14ac:dyDescent="0.25">
      <c r="A6042">
        <v>17536</v>
      </c>
      <c r="B6042">
        <v>756</v>
      </c>
      <c r="C6042" t="str">
        <f>VLOOKUP(Table_ExternalData_16[[#This Row],[ManufacturerId]],Blagovna!A:B,2,0)</f>
        <v>Choetech</v>
      </c>
    </row>
    <row r="6043" spans="1:3" x14ac:dyDescent="0.25">
      <c r="A6043">
        <v>17537</v>
      </c>
      <c r="B6043">
        <v>757</v>
      </c>
      <c r="C6043" t="str">
        <f>VLOOKUP(Table_ExternalData_16[[#This Row],[ManufacturerId]],Blagovna!A:B,2,0)</f>
        <v>Joyroom</v>
      </c>
    </row>
    <row r="6044" spans="1:3" x14ac:dyDescent="0.25">
      <c r="A6044">
        <v>17538</v>
      </c>
      <c r="B6044">
        <v>725</v>
      </c>
      <c r="C6044" t="str">
        <f>VLOOKUP(Table_ExternalData_16[[#This Row],[ManufacturerId]],Blagovna!A:B,2,0)</f>
        <v>Baseus</v>
      </c>
    </row>
    <row r="6045" spans="1:3" x14ac:dyDescent="0.25">
      <c r="A6045">
        <v>17539</v>
      </c>
      <c r="B6045">
        <v>725</v>
      </c>
      <c r="C6045" t="str">
        <f>VLOOKUP(Table_ExternalData_16[[#This Row],[ManufacturerId]],Blagovna!A:B,2,0)</f>
        <v>Baseus</v>
      </c>
    </row>
    <row r="6046" spans="1:3" x14ac:dyDescent="0.25">
      <c r="A6046">
        <v>17540</v>
      </c>
      <c r="B6046">
        <v>766</v>
      </c>
      <c r="C6046" t="str">
        <f>VLOOKUP(Table_ExternalData_16[[#This Row],[ManufacturerId]],Blagovna!A:B,2,0)</f>
        <v>Baracuda</v>
      </c>
    </row>
    <row r="6047" spans="1:3" x14ac:dyDescent="0.25">
      <c r="A6047">
        <v>17541</v>
      </c>
      <c r="B6047">
        <v>757</v>
      </c>
      <c r="C6047" t="str">
        <f>VLOOKUP(Table_ExternalData_16[[#This Row],[ManufacturerId]],Blagovna!A:B,2,0)</f>
        <v>Joyroom</v>
      </c>
    </row>
    <row r="6048" spans="1:3" x14ac:dyDescent="0.25">
      <c r="A6048">
        <v>17542</v>
      </c>
      <c r="B6048">
        <v>431</v>
      </c>
      <c r="C6048" t="str">
        <f>VLOOKUP(Table_ExternalData_16[[#This Row],[ManufacturerId]],Blagovna!A:B,2,0)</f>
        <v>Gembird</v>
      </c>
    </row>
    <row r="6049" spans="1:3" x14ac:dyDescent="0.25">
      <c r="A6049">
        <v>17543</v>
      </c>
      <c r="B6049">
        <v>421</v>
      </c>
      <c r="C6049" t="str">
        <f>VLOOKUP(Table_ExternalData_16[[#This Row],[ManufacturerId]],Blagovna!A:B,2,0)</f>
        <v>Delock</v>
      </c>
    </row>
    <row r="6050" spans="1:3" x14ac:dyDescent="0.25">
      <c r="A6050">
        <v>17544</v>
      </c>
      <c r="B6050">
        <v>422</v>
      </c>
      <c r="C6050" t="str">
        <f>VLOOKUP(Table_ExternalData_16[[#This Row],[ManufacturerId]],Blagovna!A:B,2,0)</f>
        <v>Digitus</v>
      </c>
    </row>
    <row r="6051" spans="1:3" x14ac:dyDescent="0.25">
      <c r="A6051">
        <v>17545</v>
      </c>
      <c r="B6051">
        <v>425</v>
      </c>
      <c r="C6051" t="str">
        <f>VLOOKUP(Table_ExternalData_16[[#This Row],[ManufacturerId]],Blagovna!A:B,2,0)</f>
        <v>EFB</v>
      </c>
    </row>
    <row r="6052" spans="1:3" x14ac:dyDescent="0.25">
      <c r="A6052">
        <v>17546</v>
      </c>
      <c r="B6052">
        <v>422</v>
      </c>
      <c r="C6052" t="str">
        <f>VLOOKUP(Table_ExternalData_16[[#This Row],[ManufacturerId]],Blagovna!A:B,2,0)</f>
        <v>Digitus</v>
      </c>
    </row>
    <row r="6053" spans="1:3" x14ac:dyDescent="0.25">
      <c r="A6053">
        <v>17547</v>
      </c>
      <c r="B6053">
        <v>422</v>
      </c>
      <c r="C6053" t="str">
        <f>VLOOKUP(Table_ExternalData_16[[#This Row],[ManufacturerId]],Blagovna!A:B,2,0)</f>
        <v>Digitus</v>
      </c>
    </row>
    <row r="6054" spans="1:3" x14ac:dyDescent="0.25">
      <c r="A6054">
        <v>17548</v>
      </c>
      <c r="B6054">
        <v>422</v>
      </c>
      <c r="C6054" t="str">
        <f>VLOOKUP(Table_ExternalData_16[[#This Row],[ManufacturerId]],Blagovna!A:B,2,0)</f>
        <v>Digitus</v>
      </c>
    </row>
    <row r="6055" spans="1:3" x14ac:dyDescent="0.25">
      <c r="A6055">
        <v>17549</v>
      </c>
      <c r="B6055">
        <v>422</v>
      </c>
      <c r="C6055" t="str">
        <f>VLOOKUP(Table_ExternalData_16[[#This Row],[ManufacturerId]],Blagovna!A:B,2,0)</f>
        <v>Digitus</v>
      </c>
    </row>
    <row r="6056" spans="1:3" x14ac:dyDescent="0.25">
      <c r="A6056">
        <v>17550</v>
      </c>
      <c r="B6056">
        <v>764</v>
      </c>
      <c r="C6056" t="str">
        <f>VLOOKUP(Table_ExternalData_16[[#This Row],[ManufacturerId]],Blagovna!A:B,2,0)</f>
        <v>GMKtec</v>
      </c>
    </row>
    <row r="6057" spans="1:3" x14ac:dyDescent="0.25">
      <c r="A6057">
        <v>17551</v>
      </c>
      <c r="B6057">
        <v>422</v>
      </c>
      <c r="C6057" t="str">
        <f>VLOOKUP(Table_ExternalData_16[[#This Row],[ManufacturerId]],Blagovna!A:B,2,0)</f>
        <v>Digitus</v>
      </c>
    </row>
    <row r="6058" spans="1:3" x14ac:dyDescent="0.25">
      <c r="A6058">
        <v>17552</v>
      </c>
      <c r="B6058">
        <v>478</v>
      </c>
      <c r="C6058" t="str">
        <f>VLOOKUP(Table_ExternalData_16[[#This Row],[ManufacturerId]],Blagovna!A:B,2,0)</f>
        <v>Tenda</v>
      </c>
    </row>
    <row r="6059" spans="1:3" x14ac:dyDescent="0.25">
      <c r="A6059">
        <v>17553</v>
      </c>
      <c r="B6059">
        <v>478</v>
      </c>
      <c r="C6059" t="str">
        <f>VLOOKUP(Table_ExternalData_16[[#This Row],[ManufacturerId]],Blagovna!A:B,2,0)</f>
        <v>Tenda</v>
      </c>
    </row>
    <row r="6060" spans="1:3" x14ac:dyDescent="0.25">
      <c r="A6060">
        <v>17554</v>
      </c>
      <c r="B6060">
        <v>431</v>
      </c>
      <c r="C6060" t="str">
        <f>VLOOKUP(Table_ExternalData_16[[#This Row],[ManufacturerId]],Blagovna!A:B,2,0)</f>
        <v>Gembird</v>
      </c>
    </row>
    <row r="6061" spans="1:3" x14ac:dyDescent="0.25">
      <c r="A6061">
        <v>17555</v>
      </c>
      <c r="B6061">
        <v>455</v>
      </c>
      <c r="C6061" t="str">
        <f>VLOOKUP(Table_ExternalData_16[[#This Row],[ManufacturerId]],Blagovna!A:B,2,0)</f>
        <v>Mikrotik</v>
      </c>
    </row>
    <row r="6062" spans="1:3" x14ac:dyDescent="0.25">
      <c r="A6062">
        <v>17556</v>
      </c>
      <c r="B6062">
        <v>455</v>
      </c>
      <c r="C6062" t="str">
        <f>VLOOKUP(Table_ExternalData_16[[#This Row],[ManufacturerId]],Blagovna!A:B,2,0)</f>
        <v>Mikrotik</v>
      </c>
    </row>
    <row r="6063" spans="1:3" x14ac:dyDescent="0.25">
      <c r="A6063">
        <v>17557</v>
      </c>
      <c r="B6063">
        <v>455</v>
      </c>
      <c r="C6063" t="str">
        <f>VLOOKUP(Table_ExternalData_16[[#This Row],[ManufacturerId]],Blagovna!A:B,2,0)</f>
        <v>Mikrotik</v>
      </c>
    </row>
    <row r="6064" spans="1:3" x14ac:dyDescent="0.25">
      <c r="A6064">
        <v>17558</v>
      </c>
      <c r="B6064">
        <v>455</v>
      </c>
      <c r="C6064" t="str">
        <f>VLOOKUP(Table_ExternalData_16[[#This Row],[ManufacturerId]],Blagovna!A:B,2,0)</f>
        <v>Mikrotik</v>
      </c>
    </row>
    <row r="6065" spans="1:3" x14ac:dyDescent="0.25">
      <c r="A6065">
        <v>17559</v>
      </c>
      <c r="B6065">
        <v>455</v>
      </c>
      <c r="C6065" t="str">
        <f>VLOOKUP(Table_ExternalData_16[[#This Row],[ManufacturerId]],Blagovna!A:B,2,0)</f>
        <v>Mikrotik</v>
      </c>
    </row>
    <row r="6066" spans="1:3" x14ac:dyDescent="0.25">
      <c r="A6066">
        <v>17560</v>
      </c>
      <c r="B6066">
        <v>478</v>
      </c>
      <c r="C6066" t="str">
        <f>VLOOKUP(Table_ExternalData_16[[#This Row],[ManufacturerId]],Blagovna!A:B,2,0)</f>
        <v>Tenda</v>
      </c>
    </row>
    <row r="6067" spans="1:3" x14ac:dyDescent="0.25">
      <c r="A6067">
        <v>17561</v>
      </c>
      <c r="B6067">
        <v>478</v>
      </c>
      <c r="C6067" t="str">
        <f>VLOOKUP(Table_ExternalData_16[[#This Row],[ManufacturerId]],Blagovna!A:B,2,0)</f>
        <v>Tenda</v>
      </c>
    </row>
    <row r="6068" spans="1:3" x14ac:dyDescent="0.25">
      <c r="A6068">
        <v>17562</v>
      </c>
      <c r="B6068">
        <v>478</v>
      </c>
      <c r="C6068" t="str">
        <f>VLOOKUP(Table_ExternalData_16[[#This Row],[ManufacturerId]],Blagovna!A:B,2,0)</f>
        <v>Tenda</v>
      </c>
    </row>
    <row r="6069" spans="1:3" x14ac:dyDescent="0.25">
      <c r="A6069">
        <v>17563</v>
      </c>
      <c r="B6069">
        <v>433</v>
      </c>
      <c r="C6069" t="str">
        <f>VLOOKUP(Table_ExternalData_16[[#This Row],[ManufacturerId]],Blagovna!A:B,2,0)</f>
        <v>GP</v>
      </c>
    </row>
    <row r="6070" spans="1:3" x14ac:dyDescent="0.25">
      <c r="A6070">
        <v>17564</v>
      </c>
      <c r="B6070">
        <v>767</v>
      </c>
      <c r="C6070" t="str">
        <f>VLOOKUP(Table_ExternalData_16[[#This Row],[ManufacturerId]],Blagovna!A:B,2,0)</f>
        <v>Sencor</v>
      </c>
    </row>
    <row r="6071" spans="1:3" x14ac:dyDescent="0.25">
      <c r="A6071">
        <v>17565</v>
      </c>
      <c r="B6071">
        <v>767</v>
      </c>
      <c r="C6071" t="str">
        <f>VLOOKUP(Table_ExternalData_16[[#This Row],[ManufacturerId]],Blagovna!A:B,2,0)</f>
        <v>Sencor</v>
      </c>
    </row>
    <row r="6072" spans="1:3" x14ac:dyDescent="0.25">
      <c r="A6072">
        <v>17566</v>
      </c>
      <c r="B6072">
        <v>767</v>
      </c>
      <c r="C6072" t="str">
        <f>VLOOKUP(Table_ExternalData_16[[#This Row],[ManufacturerId]],Blagovna!A:B,2,0)</f>
        <v>Sencor</v>
      </c>
    </row>
    <row r="6073" spans="1:3" x14ac:dyDescent="0.25">
      <c r="A6073">
        <v>17567</v>
      </c>
      <c r="B6073">
        <v>437</v>
      </c>
      <c r="C6073" t="str">
        <f>VLOOKUP(Table_ExternalData_16[[#This Row],[ManufacturerId]],Blagovna!A:B,2,0)</f>
        <v>HiLook</v>
      </c>
    </row>
    <row r="6074" spans="1:3" x14ac:dyDescent="0.25">
      <c r="A6074">
        <v>17568</v>
      </c>
      <c r="B6074">
        <v>437</v>
      </c>
      <c r="C6074" t="str">
        <f>VLOOKUP(Table_ExternalData_16[[#This Row],[ManufacturerId]],Blagovna!A:B,2,0)</f>
        <v>HiLook</v>
      </c>
    </row>
    <row r="6075" spans="1:3" x14ac:dyDescent="0.25">
      <c r="A6075">
        <v>17570</v>
      </c>
      <c r="B6075">
        <v>422</v>
      </c>
      <c r="C6075" t="str">
        <f>VLOOKUP(Table_ExternalData_16[[#This Row],[ManufacturerId]],Blagovna!A:B,2,0)</f>
        <v>Digitus</v>
      </c>
    </row>
    <row r="6076" spans="1:3" x14ac:dyDescent="0.25">
      <c r="A6076">
        <v>17571</v>
      </c>
      <c r="B6076">
        <v>422</v>
      </c>
      <c r="C6076" t="str">
        <f>VLOOKUP(Table_ExternalData_16[[#This Row],[ManufacturerId]],Blagovna!A:B,2,0)</f>
        <v>Digitus</v>
      </c>
    </row>
    <row r="6077" spans="1:3" x14ac:dyDescent="0.25">
      <c r="A6077">
        <v>17572</v>
      </c>
      <c r="B6077">
        <v>422</v>
      </c>
      <c r="C6077" t="str">
        <f>VLOOKUP(Table_ExternalData_16[[#This Row],[ManufacturerId]],Blagovna!A:B,2,0)</f>
        <v>Digitus</v>
      </c>
    </row>
    <row r="6078" spans="1:3" x14ac:dyDescent="0.25">
      <c r="A6078">
        <v>17573</v>
      </c>
      <c r="B6078">
        <v>422</v>
      </c>
      <c r="C6078" t="str">
        <f>VLOOKUP(Table_ExternalData_16[[#This Row],[ManufacturerId]],Blagovna!A:B,2,0)</f>
        <v>Digitus</v>
      </c>
    </row>
    <row r="6079" spans="1:3" x14ac:dyDescent="0.25">
      <c r="A6079">
        <v>17574</v>
      </c>
      <c r="B6079">
        <v>422</v>
      </c>
      <c r="C6079" t="str">
        <f>VLOOKUP(Table_ExternalData_16[[#This Row],[ManufacturerId]],Blagovna!A:B,2,0)</f>
        <v>Digitus</v>
      </c>
    </row>
    <row r="6080" spans="1:3" x14ac:dyDescent="0.25">
      <c r="A6080">
        <v>17575</v>
      </c>
      <c r="B6080">
        <v>465</v>
      </c>
      <c r="C6080" t="str">
        <f>VLOOKUP(Table_ExternalData_16[[#This Row],[ManufacturerId]],Blagovna!A:B,2,0)</f>
        <v>Roline</v>
      </c>
    </row>
    <row r="6081" spans="1:3" x14ac:dyDescent="0.25">
      <c r="A6081">
        <v>17576</v>
      </c>
      <c r="B6081">
        <v>421</v>
      </c>
      <c r="C6081" t="str">
        <f>VLOOKUP(Table_ExternalData_16[[#This Row],[ManufacturerId]],Blagovna!A:B,2,0)</f>
        <v>Delock</v>
      </c>
    </row>
    <row r="6082" spans="1:3" x14ac:dyDescent="0.25">
      <c r="A6082">
        <v>17577</v>
      </c>
      <c r="B6082">
        <v>421</v>
      </c>
      <c r="C6082" t="str">
        <f>VLOOKUP(Table_ExternalData_16[[#This Row],[ManufacturerId]],Blagovna!A:B,2,0)</f>
        <v>Delock</v>
      </c>
    </row>
    <row r="6083" spans="1:3" x14ac:dyDescent="0.25">
      <c r="A6083">
        <v>17578</v>
      </c>
      <c r="B6083">
        <v>476</v>
      </c>
      <c r="C6083" t="str">
        <f>VLOOKUP(Table_ExternalData_16[[#This Row],[ManufacturerId]],Blagovna!A:B,2,0)</f>
        <v>Synology</v>
      </c>
    </row>
    <row r="6084" spans="1:3" x14ac:dyDescent="0.25">
      <c r="A6084">
        <v>17579</v>
      </c>
      <c r="B6084">
        <v>428</v>
      </c>
      <c r="C6084" t="str">
        <f>VLOOKUP(Table_ExternalData_16[[#This Row],[ManufacturerId]],Blagovna!A:B,2,0)</f>
        <v>Fantec</v>
      </c>
    </row>
    <row r="6085" spans="1:3" x14ac:dyDescent="0.25">
      <c r="A6085">
        <v>17341</v>
      </c>
      <c r="B6085">
        <v>725</v>
      </c>
      <c r="C6085" t="str">
        <f>VLOOKUP(Table_ExternalData_16[[#This Row],[ManufacturerId]],Blagovna!A:B,2,0)</f>
        <v>Baseus</v>
      </c>
    </row>
    <row r="6086" spans="1:3" x14ac:dyDescent="0.25">
      <c r="A6086">
        <v>17580</v>
      </c>
      <c r="B6086">
        <v>425</v>
      </c>
      <c r="C6086" t="str">
        <f>VLOOKUP(Table_ExternalData_16[[#This Row],[ManufacturerId]],Blagovna!A:B,2,0)</f>
        <v>EFB</v>
      </c>
    </row>
    <row r="6087" spans="1:3" x14ac:dyDescent="0.25">
      <c r="A6087">
        <v>17581</v>
      </c>
      <c r="B6087">
        <v>735</v>
      </c>
      <c r="C6087" t="str">
        <f>VLOOKUP(Table_ExternalData_16[[#This Row],[ManufacturerId]],Blagovna!A:B,2,0)</f>
        <v>EZVIZ</v>
      </c>
    </row>
    <row r="6088" spans="1:3" x14ac:dyDescent="0.25">
      <c r="A6088">
        <v>17582</v>
      </c>
      <c r="B6088">
        <v>421</v>
      </c>
      <c r="C6088" t="str">
        <f>VLOOKUP(Table_ExternalData_16[[#This Row],[ManufacturerId]],Blagovna!A:B,2,0)</f>
        <v>Delock</v>
      </c>
    </row>
    <row r="6089" spans="1:3" x14ac:dyDescent="0.25">
      <c r="A6089">
        <v>17583</v>
      </c>
      <c r="B6089">
        <v>449</v>
      </c>
      <c r="C6089" t="str">
        <f>VLOOKUP(Table_ExternalData_16[[#This Row],[ManufacturerId]],Blagovna!A:B,2,0)</f>
        <v>Logitech</v>
      </c>
    </row>
    <row r="6090" spans="1:3" x14ac:dyDescent="0.25">
      <c r="A6090">
        <v>17584</v>
      </c>
      <c r="B6090">
        <v>449</v>
      </c>
      <c r="C6090" t="str">
        <f>VLOOKUP(Table_ExternalData_16[[#This Row],[ManufacturerId]],Blagovna!A:B,2,0)</f>
        <v>Logitech</v>
      </c>
    </row>
    <row r="6091" spans="1:3" x14ac:dyDescent="0.25">
      <c r="A6091">
        <v>17585</v>
      </c>
      <c r="B6091">
        <v>449</v>
      </c>
      <c r="C6091" t="str">
        <f>VLOOKUP(Table_ExternalData_16[[#This Row],[ManufacturerId]],Blagovna!A:B,2,0)</f>
        <v>Logitech</v>
      </c>
    </row>
    <row r="6092" spans="1:3" x14ac:dyDescent="0.25">
      <c r="A6092">
        <v>17586</v>
      </c>
      <c r="B6092">
        <v>437</v>
      </c>
      <c r="C6092" t="str">
        <f>VLOOKUP(Table_ExternalData_16[[#This Row],[ManufacturerId]],Blagovna!A:B,2,0)</f>
        <v>HiLook</v>
      </c>
    </row>
    <row r="6093" spans="1:3" x14ac:dyDescent="0.25">
      <c r="A6093">
        <v>17587</v>
      </c>
      <c r="B6093">
        <v>437</v>
      </c>
      <c r="C6093" t="str">
        <f>VLOOKUP(Table_ExternalData_16[[#This Row],[ManufacturerId]],Blagovna!A:B,2,0)</f>
        <v>HiLook</v>
      </c>
    </row>
    <row r="6094" spans="1:3" x14ac:dyDescent="0.25">
      <c r="A6094">
        <v>17588</v>
      </c>
      <c r="B6094">
        <v>437</v>
      </c>
      <c r="C6094" t="str">
        <f>VLOOKUP(Table_ExternalData_16[[#This Row],[ManufacturerId]],Blagovna!A:B,2,0)</f>
        <v>HiLook</v>
      </c>
    </row>
    <row r="6095" spans="1:3" x14ac:dyDescent="0.25">
      <c r="A6095">
        <v>17589</v>
      </c>
      <c r="B6095">
        <v>437</v>
      </c>
      <c r="C6095" t="str">
        <f>VLOOKUP(Table_ExternalData_16[[#This Row],[ManufacturerId]],Blagovna!A:B,2,0)</f>
        <v>HiLook</v>
      </c>
    </row>
    <row r="6096" spans="1:3" x14ac:dyDescent="0.25">
      <c r="A6096">
        <v>17590</v>
      </c>
      <c r="B6096">
        <v>437</v>
      </c>
      <c r="C6096" t="str">
        <f>VLOOKUP(Table_ExternalData_16[[#This Row],[ManufacturerId]],Blagovna!A:B,2,0)</f>
        <v>HiLook</v>
      </c>
    </row>
    <row r="6097" spans="1:3" x14ac:dyDescent="0.25">
      <c r="A6097">
        <v>17591</v>
      </c>
      <c r="B6097">
        <v>437</v>
      </c>
      <c r="C6097" t="str">
        <f>VLOOKUP(Table_ExternalData_16[[#This Row],[ManufacturerId]],Blagovna!A:B,2,0)</f>
        <v>HiLook</v>
      </c>
    </row>
    <row r="6098" spans="1:3" x14ac:dyDescent="0.25">
      <c r="A6098">
        <v>17592</v>
      </c>
      <c r="B6098">
        <v>421</v>
      </c>
      <c r="C6098" t="str">
        <f>VLOOKUP(Table_ExternalData_16[[#This Row],[ManufacturerId]],Blagovna!A:B,2,0)</f>
        <v>Delock</v>
      </c>
    </row>
    <row r="6099" spans="1:3" x14ac:dyDescent="0.25">
      <c r="A6099">
        <v>17593</v>
      </c>
      <c r="B6099">
        <v>757</v>
      </c>
      <c r="C6099" t="str">
        <f>VLOOKUP(Table_ExternalData_16[[#This Row],[ManufacturerId]],Blagovna!A:B,2,0)</f>
        <v>Joyroom</v>
      </c>
    </row>
    <row r="6100" spans="1:3" x14ac:dyDescent="0.25">
      <c r="A6100">
        <v>17594</v>
      </c>
      <c r="B6100">
        <v>465</v>
      </c>
      <c r="C6100" t="str">
        <f>VLOOKUP(Table_ExternalData_16[[#This Row],[ManufacturerId]],Blagovna!A:B,2,0)</f>
        <v>Roline</v>
      </c>
    </row>
    <row r="6101" spans="1:3" x14ac:dyDescent="0.25">
      <c r="A6101">
        <v>17595</v>
      </c>
      <c r="B6101">
        <v>710</v>
      </c>
      <c r="C6101" t="str">
        <f>VLOOKUP(Table_ExternalData_16[[#This Row],[ManufacturerId]],Blagovna!A:B,2,0)</f>
        <v>Value</v>
      </c>
    </row>
    <row r="6102" spans="1:3" x14ac:dyDescent="0.25">
      <c r="A6102">
        <v>17596</v>
      </c>
      <c r="B6102">
        <v>422</v>
      </c>
      <c r="C6102" t="str">
        <f>VLOOKUP(Table_ExternalData_16[[#This Row],[ManufacturerId]],Blagovna!A:B,2,0)</f>
        <v>Digitus</v>
      </c>
    </row>
    <row r="6103" spans="1:3" x14ac:dyDescent="0.25">
      <c r="A6103">
        <v>17597</v>
      </c>
      <c r="B6103">
        <v>422</v>
      </c>
      <c r="C6103" t="str">
        <f>VLOOKUP(Table_ExternalData_16[[#This Row],[ManufacturerId]],Blagovna!A:B,2,0)</f>
        <v>Digitus</v>
      </c>
    </row>
    <row r="6104" spans="1:3" x14ac:dyDescent="0.25">
      <c r="A6104">
        <v>16591</v>
      </c>
      <c r="B6104">
        <v>425</v>
      </c>
      <c r="C6104" t="str">
        <f>VLOOKUP(Table_ExternalData_16[[#This Row],[ManufacturerId]],Blagovna!A:B,2,0)</f>
        <v>EFB</v>
      </c>
    </row>
    <row r="6105" spans="1:3" x14ac:dyDescent="0.25">
      <c r="A6105">
        <v>15005</v>
      </c>
      <c r="B6105">
        <v>753</v>
      </c>
      <c r="C6105" t="str">
        <f>VLOOKUP(Table_ExternalData_16[[#This Row],[ManufacturerId]],Blagovna!A:B,2,0)</f>
        <v>Microsoft</v>
      </c>
    </row>
    <row r="6106" spans="1:3" x14ac:dyDescent="0.25">
      <c r="A6106">
        <v>15004</v>
      </c>
      <c r="B6106">
        <v>753</v>
      </c>
      <c r="C6106" t="str">
        <f>VLOOKUP(Table_ExternalData_16[[#This Row],[ManufacturerId]],Blagovna!A:B,2,0)</f>
        <v>Microsoft</v>
      </c>
    </row>
    <row r="6107" spans="1:3" x14ac:dyDescent="0.25">
      <c r="A6107">
        <v>17598</v>
      </c>
      <c r="B6107">
        <v>478</v>
      </c>
      <c r="C6107" t="str">
        <f>VLOOKUP(Table_ExternalData_16[[#This Row],[ManufacturerId]],Blagovna!A:B,2,0)</f>
        <v>Tenda</v>
      </c>
    </row>
    <row r="6108" spans="1:3" x14ac:dyDescent="0.25">
      <c r="A6108">
        <v>17599</v>
      </c>
      <c r="B6108">
        <v>478</v>
      </c>
      <c r="C6108" t="str">
        <f>VLOOKUP(Table_ExternalData_16[[#This Row],[ManufacturerId]],Blagovna!A:B,2,0)</f>
        <v>Tenda</v>
      </c>
    </row>
    <row r="6109" spans="1:3" x14ac:dyDescent="0.25">
      <c r="A6109">
        <v>17600</v>
      </c>
      <c r="B6109">
        <v>478</v>
      </c>
      <c r="C6109" t="str">
        <f>VLOOKUP(Table_ExternalData_16[[#This Row],[ManufacturerId]],Blagovna!A:B,2,0)</f>
        <v>Tenda</v>
      </c>
    </row>
    <row r="6110" spans="1:3" x14ac:dyDescent="0.25">
      <c r="A6110">
        <v>17601</v>
      </c>
      <c r="B6110">
        <v>478</v>
      </c>
      <c r="C6110" t="str">
        <f>VLOOKUP(Table_ExternalData_16[[#This Row],[ManufacturerId]],Blagovna!A:B,2,0)</f>
        <v>Tenda</v>
      </c>
    </row>
    <row r="6111" spans="1:3" x14ac:dyDescent="0.25">
      <c r="A6111">
        <v>17602</v>
      </c>
      <c r="B6111">
        <v>478</v>
      </c>
      <c r="C6111" t="str">
        <f>VLOOKUP(Table_ExternalData_16[[#This Row],[ManufacturerId]],Blagovna!A:B,2,0)</f>
        <v>Tenda</v>
      </c>
    </row>
    <row r="6112" spans="1:3" x14ac:dyDescent="0.25">
      <c r="A6112">
        <v>17603</v>
      </c>
      <c r="B6112">
        <v>478</v>
      </c>
      <c r="C6112" t="str">
        <f>VLOOKUP(Table_ExternalData_16[[#This Row],[ManufacturerId]],Blagovna!A:B,2,0)</f>
        <v>Tenda</v>
      </c>
    </row>
    <row r="6113" spans="1:3" x14ac:dyDescent="0.25">
      <c r="A6113">
        <v>17604</v>
      </c>
      <c r="B6113">
        <v>485</v>
      </c>
      <c r="C6113" t="str">
        <f>VLOOKUP(Table_ExternalData_16[[#This Row],[ManufacturerId]],Blagovna!A:B,2,0)</f>
        <v>UBIQUITI</v>
      </c>
    </row>
    <row r="6114" spans="1:3" x14ac:dyDescent="0.25">
      <c r="A6114">
        <v>17187</v>
      </c>
      <c r="B6114">
        <v>712</v>
      </c>
      <c r="C6114" t="str">
        <f>VLOOKUP(Table_ExternalData_16[[#This Row],[ManufacturerId]],Blagovna!A:B,2,0)</f>
        <v>Tech-Trade</v>
      </c>
    </row>
    <row r="6115" spans="1:3" x14ac:dyDescent="0.25">
      <c r="A6115">
        <v>17605</v>
      </c>
      <c r="B6115">
        <v>725</v>
      </c>
      <c r="C6115" t="str">
        <f>VLOOKUP(Table_ExternalData_16[[#This Row],[ManufacturerId]],Blagovna!A:B,2,0)</f>
        <v>Baseus</v>
      </c>
    </row>
    <row r="6116" spans="1:3" x14ac:dyDescent="0.25">
      <c r="A6116">
        <v>17606</v>
      </c>
      <c r="B6116">
        <v>725</v>
      </c>
      <c r="C6116" t="str">
        <f>VLOOKUP(Table_ExternalData_16[[#This Row],[ManufacturerId]],Blagovna!A:B,2,0)</f>
        <v>Baseus</v>
      </c>
    </row>
    <row r="6117" spans="1:3" x14ac:dyDescent="0.25">
      <c r="A6117">
        <v>17607</v>
      </c>
      <c r="B6117">
        <v>712</v>
      </c>
      <c r="C6117" t="str">
        <f>VLOOKUP(Table_ExternalData_16[[#This Row],[ManufacturerId]],Blagovna!A:B,2,0)</f>
        <v>Tech-Trade</v>
      </c>
    </row>
    <row r="6118" spans="1:3" x14ac:dyDescent="0.25">
      <c r="A6118">
        <v>17608</v>
      </c>
      <c r="B6118">
        <v>422</v>
      </c>
      <c r="C6118" t="str">
        <f>VLOOKUP(Table_ExternalData_16[[#This Row],[ManufacturerId]],Blagovna!A:B,2,0)</f>
        <v>Digitus</v>
      </c>
    </row>
    <row r="6119" spans="1:3" x14ac:dyDescent="0.25">
      <c r="A6119">
        <v>17609</v>
      </c>
      <c r="B6119">
        <v>422</v>
      </c>
      <c r="C6119" t="str">
        <f>VLOOKUP(Table_ExternalData_16[[#This Row],[ManufacturerId]],Blagovna!A:B,2,0)</f>
        <v>Digitus</v>
      </c>
    </row>
    <row r="6120" spans="1:3" x14ac:dyDescent="0.25">
      <c r="A6120">
        <v>17610</v>
      </c>
      <c r="B6120">
        <v>422</v>
      </c>
      <c r="C6120" t="str">
        <f>VLOOKUP(Table_ExternalData_16[[#This Row],[ManufacturerId]],Blagovna!A:B,2,0)</f>
        <v>Digitus</v>
      </c>
    </row>
    <row r="6121" spans="1:3" x14ac:dyDescent="0.25">
      <c r="A6121">
        <v>17611</v>
      </c>
      <c r="B6121">
        <v>422</v>
      </c>
      <c r="C6121" t="str">
        <f>VLOOKUP(Table_ExternalData_16[[#This Row],[ManufacturerId]],Blagovna!A:B,2,0)</f>
        <v>Digitus</v>
      </c>
    </row>
    <row r="6122" spans="1:3" x14ac:dyDescent="0.25">
      <c r="A6122">
        <v>17612</v>
      </c>
      <c r="B6122">
        <v>766</v>
      </c>
      <c r="C6122" t="str">
        <f>VLOOKUP(Table_ExternalData_16[[#This Row],[ManufacturerId]],Blagovna!A:B,2,0)</f>
        <v>Baracuda</v>
      </c>
    </row>
    <row r="6123" spans="1:3" x14ac:dyDescent="0.25">
      <c r="A6123">
        <v>17613</v>
      </c>
      <c r="B6123">
        <v>416</v>
      </c>
      <c r="C6123" t="str">
        <f>VLOOKUP(Table_ExternalData_16[[#This Row],[ManufacturerId]],Blagovna!A:B,2,0)</f>
        <v>Cherry</v>
      </c>
    </row>
    <row r="6124" spans="1:3" x14ac:dyDescent="0.25">
      <c r="A6124">
        <v>17614</v>
      </c>
      <c r="B6124">
        <v>431</v>
      </c>
      <c r="C6124" t="str">
        <f>VLOOKUP(Table_ExternalData_16[[#This Row],[ManufacturerId]],Blagovna!A:B,2,0)</f>
        <v>Gembird</v>
      </c>
    </row>
    <row r="6125" spans="1:3" x14ac:dyDescent="0.25">
      <c r="A6125">
        <v>17615</v>
      </c>
      <c r="B6125">
        <v>757</v>
      </c>
      <c r="C6125" t="str">
        <f>VLOOKUP(Table_ExternalData_16[[#This Row],[ManufacturerId]],Blagovna!A:B,2,0)</f>
        <v>Joyroom</v>
      </c>
    </row>
    <row r="6126" spans="1:3" x14ac:dyDescent="0.25">
      <c r="A6126">
        <v>17617</v>
      </c>
      <c r="B6126">
        <v>433</v>
      </c>
      <c r="C6126" t="str">
        <f>VLOOKUP(Table_ExternalData_16[[#This Row],[ManufacturerId]],Blagovna!A:B,2,0)</f>
        <v>GP</v>
      </c>
    </row>
    <row r="6127" spans="1:3" x14ac:dyDescent="0.25">
      <c r="A6127">
        <v>17618</v>
      </c>
      <c r="B6127">
        <v>465</v>
      </c>
      <c r="C6127" t="str">
        <f>VLOOKUP(Table_ExternalData_16[[#This Row],[ManufacturerId]],Blagovna!A:B,2,0)</f>
        <v>Roline</v>
      </c>
    </row>
    <row r="6128" spans="1:3" x14ac:dyDescent="0.25">
      <c r="A6128">
        <v>17619</v>
      </c>
      <c r="B6128">
        <v>455</v>
      </c>
      <c r="C6128" t="str">
        <f>VLOOKUP(Table_ExternalData_16[[#This Row],[ManufacturerId]],Blagovna!A:B,2,0)</f>
        <v>Mikrotik</v>
      </c>
    </row>
    <row r="6129" spans="1:3" x14ac:dyDescent="0.25">
      <c r="A6129">
        <v>17620</v>
      </c>
      <c r="B6129">
        <v>485</v>
      </c>
      <c r="C6129" t="str">
        <f>VLOOKUP(Table_ExternalData_16[[#This Row],[ManufacturerId]],Blagovna!A:B,2,0)</f>
        <v>UBIQUITI</v>
      </c>
    </row>
    <row r="6130" spans="1:3" x14ac:dyDescent="0.25">
      <c r="A6130">
        <v>17621</v>
      </c>
      <c r="B6130">
        <v>485</v>
      </c>
      <c r="C6130" t="str">
        <f>VLOOKUP(Table_ExternalData_16[[#This Row],[ManufacturerId]],Blagovna!A:B,2,0)</f>
        <v>UBIQUITI</v>
      </c>
    </row>
    <row r="6131" spans="1:3" x14ac:dyDescent="0.25">
      <c r="A6131">
        <v>17622</v>
      </c>
      <c r="B6131">
        <v>485</v>
      </c>
      <c r="C6131" t="str">
        <f>VLOOKUP(Table_ExternalData_16[[#This Row],[ManufacturerId]],Blagovna!A:B,2,0)</f>
        <v>UBIQUITI</v>
      </c>
    </row>
    <row r="6132" spans="1:3" x14ac:dyDescent="0.25">
      <c r="A6132">
        <v>17623</v>
      </c>
      <c r="B6132">
        <v>485</v>
      </c>
      <c r="C6132" t="str">
        <f>VLOOKUP(Table_ExternalData_16[[#This Row],[ManufacturerId]],Blagovna!A:B,2,0)</f>
        <v>UBIQUITI</v>
      </c>
    </row>
    <row r="6133" spans="1:3" x14ac:dyDescent="0.25">
      <c r="A6133">
        <v>17624</v>
      </c>
      <c r="B6133">
        <v>485</v>
      </c>
      <c r="C6133" t="str">
        <f>VLOOKUP(Table_ExternalData_16[[#This Row],[ManufacturerId]],Blagovna!A:B,2,0)</f>
        <v>UBIQUITI</v>
      </c>
    </row>
    <row r="6134" spans="1:3" x14ac:dyDescent="0.25">
      <c r="A6134">
        <v>17625</v>
      </c>
      <c r="B6134">
        <v>409</v>
      </c>
      <c r="C6134" t="str">
        <f>VLOOKUP(Table_ExternalData_16[[#This Row],[ManufacturerId]],Blagovna!A:B,2,0)</f>
        <v>Bachmann</v>
      </c>
    </row>
    <row r="6135" spans="1:3" x14ac:dyDescent="0.25">
      <c r="A6135">
        <v>17626</v>
      </c>
      <c r="B6135">
        <v>409</v>
      </c>
      <c r="C6135" t="str">
        <f>VLOOKUP(Table_ExternalData_16[[#This Row],[ManufacturerId]],Blagovna!A:B,2,0)</f>
        <v>Bachmann</v>
      </c>
    </row>
    <row r="6136" spans="1:3" x14ac:dyDescent="0.25">
      <c r="A6136">
        <v>17627</v>
      </c>
      <c r="B6136">
        <v>421</v>
      </c>
      <c r="C6136" t="str">
        <f>VLOOKUP(Table_ExternalData_16[[#This Row],[ManufacturerId]],Blagovna!A:B,2,0)</f>
        <v>Delock</v>
      </c>
    </row>
    <row r="6137" spans="1:3" x14ac:dyDescent="0.25">
      <c r="A6137">
        <v>17628</v>
      </c>
      <c r="B6137">
        <v>421</v>
      </c>
      <c r="C6137" t="str">
        <f>VLOOKUP(Table_ExternalData_16[[#This Row],[ManufacturerId]],Blagovna!A:B,2,0)</f>
        <v>Delock</v>
      </c>
    </row>
    <row r="6138" spans="1:3" x14ac:dyDescent="0.25">
      <c r="A6138">
        <v>17629</v>
      </c>
      <c r="B6138">
        <v>485</v>
      </c>
      <c r="C6138" t="str">
        <f>VLOOKUP(Table_ExternalData_16[[#This Row],[ManufacturerId]],Blagovna!A:B,2,0)</f>
        <v>UBIQUITI</v>
      </c>
    </row>
    <row r="6139" spans="1:3" x14ac:dyDescent="0.25">
      <c r="A6139">
        <v>17630</v>
      </c>
      <c r="B6139">
        <v>485</v>
      </c>
      <c r="C6139" t="str">
        <f>VLOOKUP(Table_ExternalData_16[[#This Row],[ManufacturerId]],Blagovna!A:B,2,0)</f>
        <v>UBIQUITI</v>
      </c>
    </row>
    <row r="6140" spans="1:3" x14ac:dyDescent="0.25">
      <c r="A6140">
        <v>17631</v>
      </c>
      <c r="B6140">
        <v>485</v>
      </c>
      <c r="C6140" t="str">
        <f>VLOOKUP(Table_ExternalData_16[[#This Row],[ManufacturerId]],Blagovna!A:B,2,0)</f>
        <v>UBIQUITI</v>
      </c>
    </row>
    <row r="6141" spans="1:3" x14ac:dyDescent="0.25">
      <c r="A6141">
        <v>17632</v>
      </c>
      <c r="B6141">
        <v>485</v>
      </c>
      <c r="C6141" t="str">
        <f>VLOOKUP(Table_ExternalData_16[[#This Row],[ManufacturerId]],Blagovna!A:B,2,0)</f>
        <v>UBIQUITI</v>
      </c>
    </row>
    <row r="6142" spans="1:3" x14ac:dyDescent="0.25">
      <c r="A6142">
        <v>17633</v>
      </c>
      <c r="B6142">
        <v>485</v>
      </c>
      <c r="C6142" t="str">
        <f>VLOOKUP(Table_ExternalData_16[[#This Row],[ManufacturerId]],Blagovna!A:B,2,0)</f>
        <v>UBIQUITI</v>
      </c>
    </row>
    <row r="6143" spans="1:3" x14ac:dyDescent="0.25">
      <c r="A6143">
        <v>17634</v>
      </c>
      <c r="B6143">
        <v>485</v>
      </c>
      <c r="C6143" t="str">
        <f>VLOOKUP(Table_ExternalData_16[[#This Row],[ManufacturerId]],Blagovna!A:B,2,0)</f>
        <v>UBIQUITI</v>
      </c>
    </row>
    <row r="6144" spans="1:3" x14ac:dyDescent="0.25">
      <c r="A6144">
        <v>17635</v>
      </c>
      <c r="B6144">
        <v>485</v>
      </c>
      <c r="C6144" t="str">
        <f>VLOOKUP(Table_ExternalData_16[[#This Row],[ManufacturerId]],Blagovna!A:B,2,0)</f>
        <v>UBIQUITI</v>
      </c>
    </row>
    <row r="6145" spans="1:3" x14ac:dyDescent="0.25">
      <c r="A6145">
        <v>17636</v>
      </c>
      <c r="B6145">
        <v>485</v>
      </c>
      <c r="C6145" t="str">
        <f>VLOOKUP(Table_ExternalData_16[[#This Row],[ManufacturerId]],Blagovna!A:B,2,0)</f>
        <v>UBIQUITI</v>
      </c>
    </row>
    <row r="6146" spans="1:3" x14ac:dyDescent="0.25">
      <c r="A6146">
        <v>17637</v>
      </c>
      <c r="B6146">
        <v>485</v>
      </c>
      <c r="C6146" t="str">
        <f>VLOOKUP(Table_ExternalData_16[[#This Row],[ManufacturerId]],Blagovna!A:B,2,0)</f>
        <v>UBIQUITI</v>
      </c>
    </row>
    <row r="6147" spans="1:3" x14ac:dyDescent="0.25">
      <c r="A6147">
        <v>17638</v>
      </c>
      <c r="B6147">
        <v>485</v>
      </c>
      <c r="C6147" t="str">
        <f>VLOOKUP(Table_ExternalData_16[[#This Row],[ManufacturerId]],Blagovna!A:B,2,0)</f>
        <v>UBIQUITI</v>
      </c>
    </row>
    <row r="6148" spans="1:3" x14ac:dyDescent="0.25">
      <c r="A6148">
        <v>17639</v>
      </c>
      <c r="B6148">
        <v>485</v>
      </c>
      <c r="C6148" t="str">
        <f>VLOOKUP(Table_ExternalData_16[[#This Row],[ManufacturerId]],Blagovna!A:B,2,0)</f>
        <v>UBIQUITI</v>
      </c>
    </row>
    <row r="6149" spans="1:3" x14ac:dyDescent="0.25">
      <c r="A6149">
        <v>17640</v>
      </c>
      <c r="B6149">
        <v>485</v>
      </c>
      <c r="C6149" t="str">
        <f>VLOOKUP(Table_ExternalData_16[[#This Row],[ManufacturerId]],Blagovna!A:B,2,0)</f>
        <v>UBIQUITI</v>
      </c>
    </row>
    <row r="6150" spans="1:3" x14ac:dyDescent="0.25">
      <c r="A6150">
        <v>17641</v>
      </c>
      <c r="B6150">
        <v>485</v>
      </c>
      <c r="C6150" t="str">
        <f>VLOOKUP(Table_ExternalData_16[[#This Row],[ManufacturerId]],Blagovna!A:B,2,0)</f>
        <v>UBIQUITI</v>
      </c>
    </row>
    <row r="6151" spans="1:3" x14ac:dyDescent="0.25">
      <c r="A6151">
        <v>17642</v>
      </c>
      <c r="B6151">
        <v>485</v>
      </c>
      <c r="C6151" t="str">
        <f>VLOOKUP(Table_ExternalData_16[[#This Row],[ManufacturerId]],Blagovna!A:B,2,0)</f>
        <v>UBIQUITI</v>
      </c>
    </row>
    <row r="6152" spans="1:3" x14ac:dyDescent="0.25">
      <c r="A6152">
        <v>17643</v>
      </c>
      <c r="B6152">
        <v>485</v>
      </c>
      <c r="C6152" t="str">
        <f>VLOOKUP(Table_ExternalData_16[[#This Row],[ManufacturerId]],Blagovna!A:B,2,0)</f>
        <v>UBIQUITI</v>
      </c>
    </row>
    <row r="6153" spans="1:3" x14ac:dyDescent="0.25">
      <c r="A6153">
        <v>17644</v>
      </c>
      <c r="B6153">
        <v>485</v>
      </c>
      <c r="C6153" t="str">
        <f>VLOOKUP(Table_ExternalData_16[[#This Row],[ManufacturerId]],Blagovna!A:B,2,0)</f>
        <v>UBIQUITI</v>
      </c>
    </row>
    <row r="6154" spans="1:3" x14ac:dyDescent="0.25">
      <c r="A6154">
        <v>17645</v>
      </c>
      <c r="B6154">
        <v>485</v>
      </c>
      <c r="C6154" t="str">
        <f>VLOOKUP(Table_ExternalData_16[[#This Row],[ManufacturerId]],Blagovna!A:B,2,0)</f>
        <v>UBIQUITI</v>
      </c>
    </row>
    <row r="6155" spans="1:3" x14ac:dyDescent="0.25">
      <c r="A6155">
        <v>17646</v>
      </c>
      <c r="B6155">
        <v>485</v>
      </c>
      <c r="C6155" t="str">
        <f>VLOOKUP(Table_ExternalData_16[[#This Row],[ManufacturerId]],Blagovna!A:B,2,0)</f>
        <v>UBIQUITI</v>
      </c>
    </row>
    <row r="6156" spans="1:3" x14ac:dyDescent="0.25">
      <c r="A6156">
        <v>17647</v>
      </c>
      <c r="B6156">
        <v>485</v>
      </c>
      <c r="C6156" t="str">
        <f>VLOOKUP(Table_ExternalData_16[[#This Row],[ManufacturerId]],Blagovna!A:B,2,0)</f>
        <v>UBIQUITI</v>
      </c>
    </row>
    <row r="6157" spans="1:3" x14ac:dyDescent="0.25">
      <c r="A6157">
        <v>17648</v>
      </c>
      <c r="B6157">
        <v>485</v>
      </c>
      <c r="C6157" t="str">
        <f>VLOOKUP(Table_ExternalData_16[[#This Row],[ManufacturerId]],Blagovna!A:B,2,0)</f>
        <v>UBIQUITI</v>
      </c>
    </row>
    <row r="6158" spans="1:3" x14ac:dyDescent="0.25">
      <c r="A6158">
        <v>17649</v>
      </c>
      <c r="B6158">
        <v>485</v>
      </c>
      <c r="C6158" t="str">
        <f>VLOOKUP(Table_ExternalData_16[[#This Row],[ManufacturerId]],Blagovna!A:B,2,0)</f>
        <v>UBIQUITI</v>
      </c>
    </row>
    <row r="6159" spans="1:3" x14ac:dyDescent="0.25">
      <c r="A6159">
        <v>17650</v>
      </c>
      <c r="B6159">
        <v>485</v>
      </c>
      <c r="C6159" t="str">
        <f>VLOOKUP(Table_ExternalData_16[[#This Row],[ManufacturerId]],Blagovna!A:B,2,0)</f>
        <v>UBIQUITI</v>
      </c>
    </row>
    <row r="6160" spans="1:3" x14ac:dyDescent="0.25">
      <c r="A6160">
        <v>17651</v>
      </c>
      <c r="B6160">
        <v>485</v>
      </c>
      <c r="C6160" t="str">
        <f>VLOOKUP(Table_ExternalData_16[[#This Row],[ManufacturerId]],Blagovna!A:B,2,0)</f>
        <v>UBIQUITI</v>
      </c>
    </row>
    <row r="6161" spans="1:3" x14ac:dyDescent="0.25">
      <c r="A6161">
        <v>17652</v>
      </c>
      <c r="B6161">
        <v>485</v>
      </c>
      <c r="C6161" t="str">
        <f>VLOOKUP(Table_ExternalData_16[[#This Row],[ManufacturerId]],Blagovna!A:B,2,0)</f>
        <v>UBIQUITI</v>
      </c>
    </row>
    <row r="6162" spans="1:3" x14ac:dyDescent="0.25">
      <c r="A6162">
        <v>17653</v>
      </c>
      <c r="B6162">
        <v>485</v>
      </c>
      <c r="C6162" t="str">
        <f>VLOOKUP(Table_ExternalData_16[[#This Row],[ManufacturerId]],Blagovna!A:B,2,0)</f>
        <v>UBIQUITI</v>
      </c>
    </row>
    <row r="6163" spans="1:3" x14ac:dyDescent="0.25">
      <c r="A6163">
        <v>17654</v>
      </c>
      <c r="B6163">
        <v>485</v>
      </c>
      <c r="C6163" t="str">
        <f>VLOOKUP(Table_ExternalData_16[[#This Row],[ManufacturerId]],Blagovna!A:B,2,0)</f>
        <v>UBIQUITI</v>
      </c>
    </row>
    <row r="6164" spans="1:3" x14ac:dyDescent="0.25">
      <c r="A6164">
        <v>17655</v>
      </c>
      <c r="B6164">
        <v>485</v>
      </c>
      <c r="C6164" t="str">
        <f>VLOOKUP(Table_ExternalData_16[[#This Row],[ManufacturerId]],Blagovna!A:B,2,0)</f>
        <v>UBIQUITI</v>
      </c>
    </row>
    <row r="6165" spans="1:3" x14ac:dyDescent="0.25">
      <c r="A6165">
        <v>17656</v>
      </c>
      <c r="B6165">
        <v>485</v>
      </c>
      <c r="C6165" t="str">
        <f>VLOOKUP(Table_ExternalData_16[[#This Row],[ManufacturerId]],Blagovna!A:B,2,0)</f>
        <v>UBIQUITI</v>
      </c>
    </row>
    <row r="6166" spans="1:3" x14ac:dyDescent="0.25">
      <c r="A6166">
        <v>17657</v>
      </c>
      <c r="B6166">
        <v>485</v>
      </c>
      <c r="C6166" t="str">
        <f>VLOOKUP(Table_ExternalData_16[[#This Row],[ManufacturerId]],Blagovna!A:B,2,0)</f>
        <v>UBIQUITI</v>
      </c>
    </row>
    <row r="6167" spans="1:3" x14ac:dyDescent="0.25">
      <c r="A6167">
        <v>17658</v>
      </c>
      <c r="B6167">
        <v>485</v>
      </c>
      <c r="C6167" t="str">
        <f>VLOOKUP(Table_ExternalData_16[[#This Row],[ManufacturerId]],Blagovna!A:B,2,0)</f>
        <v>UBIQUITI</v>
      </c>
    </row>
    <row r="6168" spans="1:3" x14ac:dyDescent="0.25">
      <c r="A6168">
        <v>17659</v>
      </c>
      <c r="B6168">
        <v>446</v>
      </c>
      <c r="C6168" t="str">
        <f>VLOOKUP(Table_ExternalData_16[[#This Row],[ManufacturerId]],Blagovna!A:B,2,0)</f>
        <v>Leviton</v>
      </c>
    </row>
    <row r="6169" spans="1:3" x14ac:dyDescent="0.25">
      <c r="A6169">
        <v>17660</v>
      </c>
      <c r="B6169">
        <v>485</v>
      </c>
      <c r="C6169" t="str">
        <f>VLOOKUP(Table_ExternalData_16[[#This Row],[ManufacturerId]],Blagovna!A:B,2,0)</f>
        <v>UBIQUITI</v>
      </c>
    </row>
    <row r="6170" spans="1:3" x14ac:dyDescent="0.25">
      <c r="A6170">
        <v>17661</v>
      </c>
      <c r="B6170">
        <v>485</v>
      </c>
      <c r="C6170" t="str">
        <f>VLOOKUP(Table_ExternalData_16[[#This Row],[ManufacturerId]],Blagovna!A:B,2,0)</f>
        <v>UBIQUITI</v>
      </c>
    </row>
    <row r="6171" spans="1:3" x14ac:dyDescent="0.25">
      <c r="A6171">
        <v>17662</v>
      </c>
      <c r="B6171">
        <v>485</v>
      </c>
      <c r="C6171" t="str">
        <f>VLOOKUP(Table_ExternalData_16[[#This Row],[ManufacturerId]],Blagovna!A:B,2,0)</f>
        <v>UBIQUITI</v>
      </c>
    </row>
    <row r="6172" spans="1:3" x14ac:dyDescent="0.25">
      <c r="A6172">
        <v>17663</v>
      </c>
      <c r="B6172">
        <v>485</v>
      </c>
      <c r="C6172" t="str">
        <f>VLOOKUP(Table_ExternalData_16[[#This Row],[ManufacturerId]],Blagovna!A:B,2,0)</f>
        <v>UBIQUITI</v>
      </c>
    </row>
    <row r="6173" spans="1:3" x14ac:dyDescent="0.25">
      <c r="A6173">
        <v>17664</v>
      </c>
      <c r="B6173">
        <v>485</v>
      </c>
      <c r="C6173" t="str">
        <f>VLOOKUP(Table_ExternalData_16[[#This Row],[ManufacturerId]],Blagovna!A:B,2,0)</f>
        <v>UBIQUITI</v>
      </c>
    </row>
    <row r="6174" spans="1:3" x14ac:dyDescent="0.25">
      <c r="A6174">
        <v>17665</v>
      </c>
      <c r="B6174">
        <v>485</v>
      </c>
      <c r="C6174" t="str">
        <f>VLOOKUP(Table_ExternalData_16[[#This Row],[ManufacturerId]],Blagovna!A:B,2,0)</f>
        <v>UBIQUITI</v>
      </c>
    </row>
    <row r="6175" spans="1:3" x14ac:dyDescent="0.25">
      <c r="A6175">
        <v>17666</v>
      </c>
      <c r="B6175">
        <v>485</v>
      </c>
      <c r="C6175" t="str">
        <f>VLOOKUP(Table_ExternalData_16[[#This Row],[ManufacturerId]],Blagovna!A:B,2,0)</f>
        <v>UBIQUITI</v>
      </c>
    </row>
    <row r="6176" spans="1:3" x14ac:dyDescent="0.25">
      <c r="A6176">
        <v>17667</v>
      </c>
      <c r="B6176">
        <v>485</v>
      </c>
      <c r="C6176" t="str">
        <f>VLOOKUP(Table_ExternalData_16[[#This Row],[ManufacturerId]],Blagovna!A:B,2,0)</f>
        <v>UBIQUITI</v>
      </c>
    </row>
    <row r="6177" spans="1:3" x14ac:dyDescent="0.25">
      <c r="A6177">
        <v>17668</v>
      </c>
      <c r="B6177">
        <v>485</v>
      </c>
      <c r="C6177" t="str">
        <f>VLOOKUP(Table_ExternalData_16[[#This Row],[ManufacturerId]],Blagovna!A:B,2,0)</f>
        <v>UBIQUITI</v>
      </c>
    </row>
    <row r="6178" spans="1:3" x14ac:dyDescent="0.25">
      <c r="A6178">
        <v>17669</v>
      </c>
      <c r="B6178">
        <v>485</v>
      </c>
      <c r="C6178" t="str">
        <f>VLOOKUP(Table_ExternalData_16[[#This Row],[ManufacturerId]],Blagovna!A:B,2,0)</f>
        <v>UBIQUITI</v>
      </c>
    </row>
    <row r="6179" spans="1:3" x14ac:dyDescent="0.25">
      <c r="A6179">
        <v>17670</v>
      </c>
      <c r="B6179">
        <v>485</v>
      </c>
      <c r="C6179" t="str">
        <f>VLOOKUP(Table_ExternalData_16[[#This Row],[ManufacturerId]],Blagovna!A:B,2,0)</f>
        <v>UBIQUITI</v>
      </c>
    </row>
    <row r="6180" spans="1:3" x14ac:dyDescent="0.25">
      <c r="A6180">
        <v>17671</v>
      </c>
      <c r="B6180">
        <v>485</v>
      </c>
      <c r="C6180" t="str">
        <f>VLOOKUP(Table_ExternalData_16[[#This Row],[ManufacturerId]],Blagovna!A:B,2,0)</f>
        <v>UBIQUITI</v>
      </c>
    </row>
    <row r="6181" spans="1:3" x14ac:dyDescent="0.25">
      <c r="A6181">
        <v>17672</v>
      </c>
      <c r="B6181">
        <v>485</v>
      </c>
      <c r="C6181" t="str">
        <f>VLOOKUP(Table_ExternalData_16[[#This Row],[ManufacturerId]],Blagovna!A:B,2,0)</f>
        <v>UBIQUITI</v>
      </c>
    </row>
    <row r="6182" spans="1:3" x14ac:dyDescent="0.25">
      <c r="A6182">
        <v>17673</v>
      </c>
      <c r="B6182">
        <v>485</v>
      </c>
      <c r="C6182" t="str">
        <f>VLOOKUP(Table_ExternalData_16[[#This Row],[ManufacturerId]],Blagovna!A:B,2,0)</f>
        <v>UBIQUITI</v>
      </c>
    </row>
    <row r="6183" spans="1:3" x14ac:dyDescent="0.25">
      <c r="A6183">
        <v>17674</v>
      </c>
      <c r="B6183">
        <v>412</v>
      </c>
      <c r="C6183" t="str">
        <f>VLOOKUP(Table_ExternalData_16[[#This Row],[ManufacturerId]],Blagovna!A:B,2,0)</f>
        <v>Cablexpert</v>
      </c>
    </row>
    <row r="6184" spans="1:3" x14ac:dyDescent="0.25">
      <c r="A6184">
        <v>17675</v>
      </c>
      <c r="B6184">
        <v>422</v>
      </c>
      <c r="C6184" t="str">
        <f>VLOOKUP(Table_ExternalData_16[[#This Row],[ManufacturerId]],Blagovna!A:B,2,0)</f>
        <v>Digitus</v>
      </c>
    </row>
    <row r="6185" spans="1:3" x14ac:dyDescent="0.25">
      <c r="A6185">
        <v>17676</v>
      </c>
      <c r="B6185">
        <v>422</v>
      </c>
      <c r="C6185" t="str">
        <f>VLOOKUP(Table_ExternalData_16[[#This Row],[ManufacturerId]],Blagovna!A:B,2,0)</f>
        <v>Digitus</v>
      </c>
    </row>
    <row r="6186" spans="1:3" x14ac:dyDescent="0.25">
      <c r="A6186">
        <v>17677</v>
      </c>
      <c r="B6186">
        <v>485</v>
      </c>
      <c r="C6186" t="str">
        <f>VLOOKUP(Table_ExternalData_16[[#This Row],[ManufacturerId]],Blagovna!A:B,2,0)</f>
        <v>UBIQUITI</v>
      </c>
    </row>
    <row r="6187" spans="1:3" x14ac:dyDescent="0.25">
      <c r="A6187">
        <v>17678</v>
      </c>
      <c r="B6187">
        <v>485</v>
      </c>
      <c r="C6187" t="str">
        <f>VLOOKUP(Table_ExternalData_16[[#This Row],[ManufacturerId]],Blagovna!A:B,2,0)</f>
        <v>UBIQUITI</v>
      </c>
    </row>
    <row r="6188" spans="1:3" x14ac:dyDescent="0.25">
      <c r="A6188">
        <v>17679</v>
      </c>
      <c r="B6188">
        <v>468</v>
      </c>
      <c r="C6188" t="str">
        <f>VLOOKUP(Table_ExternalData_16[[#This Row],[ManufacturerId]],Blagovna!A:B,2,0)</f>
        <v>SBOX</v>
      </c>
    </row>
    <row r="6189" spans="1:3" x14ac:dyDescent="0.25">
      <c r="A6189">
        <v>17680</v>
      </c>
      <c r="B6189">
        <v>468</v>
      </c>
      <c r="C6189" t="str">
        <f>VLOOKUP(Table_ExternalData_16[[#This Row],[ManufacturerId]],Blagovna!A:B,2,0)</f>
        <v>SBOX</v>
      </c>
    </row>
    <row r="6190" spans="1:3" x14ac:dyDescent="0.25">
      <c r="A6190">
        <v>17681</v>
      </c>
      <c r="B6190">
        <v>712</v>
      </c>
      <c r="C6190" t="str">
        <f>VLOOKUP(Table_ExternalData_16[[#This Row],[ManufacturerId]],Blagovna!A:B,2,0)</f>
        <v>Tech-Trade</v>
      </c>
    </row>
    <row r="6191" spans="1:3" x14ac:dyDescent="0.25">
      <c r="A6191">
        <v>17682</v>
      </c>
      <c r="B6191">
        <v>712</v>
      </c>
      <c r="C6191" t="str">
        <f>VLOOKUP(Table_ExternalData_16[[#This Row],[ManufacturerId]],Blagovna!A:B,2,0)</f>
        <v>Tech-Trade</v>
      </c>
    </row>
    <row r="6192" spans="1:3" x14ac:dyDescent="0.25">
      <c r="A6192">
        <v>17683</v>
      </c>
      <c r="B6192">
        <v>409</v>
      </c>
      <c r="C6192" t="str">
        <f>VLOOKUP(Table_ExternalData_16[[#This Row],[ManufacturerId]],Blagovna!A:B,2,0)</f>
        <v>Bachmann</v>
      </c>
    </row>
    <row r="6193" spans="1:3" x14ac:dyDescent="0.25">
      <c r="A6193">
        <v>17684</v>
      </c>
      <c r="B6193">
        <v>446</v>
      </c>
      <c r="C6193" t="str">
        <f>VLOOKUP(Table_ExternalData_16[[#This Row],[ManufacturerId]],Blagovna!A:B,2,0)</f>
        <v>Leviton</v>
      </c>
    </row>
    <row r="6194" spans="1:3" x14ac:dyDescent="0.25">
      <c r="A6194">
        <v>17685</v>
      </c>
      <c r="B6194">
        <v>446</v>
      </c>
      <c r="C6194" t="str">
        <f>VLOOKUP(Table_ExternalData_16[[#This Row],[ManufacturerId]],Blagovna!A:B,2,0)</f>
        <v>Leviton</v>
      </c>
    </row>
    <row r="6195" spans="1:3" x14ac:dyDescent="0.25">
      <c r="A6195">
        <v>17686</v>
      </c>
      <c r="B6195">
        <v>446</v>
      </c>
      <c r="C6195" t="str">
        <f>VLOOKUP(Table_ExternalData_16[[#This Row],[ManufacturerId]],Blagovna!A:B,2,0)</f>
        <v>Leviton</v>
      </c>
    </row>
    <row r="6196" spans="1:3" x14ac:dyDescent="0.25">
      <c r="A6196">
        <v>17687</v>
      </c>
      <c r="B6196">
        <v>446</v>
      </c>
      <c r="C6196" t="str">
        <f>VLOOKUP(Table_ExternalData_16[[#This Row],[ManufacturerId]],Blagovna!A:B,2,0)</f>
        <v>Leviton</v>
      </c>
    </row>
    <row r="6197" spans="1:3" x14ac:dyDescent="0.25">
      <c r="A6197">
        <v>17688</v>
      </c>
      <c r="B6197">
        <v>446</v>
      </c>
      <c r="C6197" t="str">
        <f>VLOOKUP(Table_ExternalData_16[[#This Row],[ManufacturerId]],Blagovna!A:B,2,0)</f>
        <v>Leviton</v>
      </c>
    </row>
    <row r="6198" spans="1:3" x14ac:dyDescent="0.25">
      <c r="A6198">
        <v>17689</v>
      </c>
      <c r="B6198">
        <v>484</v>
      </c>
      <c r="C6198" t="str">
        <f>VLOOKUP(Table_ExternalData_16[[#This Row],[ManufacturerId]],Blagovna!A:B,2,0)</f>
        <v>Triton</v>
      </c>
    </row>
    <row r="6199" spans="1:3" x14ac:dyDescent="0.25">
      <c r="A6199">
        <v>17690</v>
      </c>
      <c r="B6199">
        <v>484</v>
      </c>
      <c r="C6199" t="str">
        <f>VLOOKUP(Table_ExternalData_16[[#This Row],[ManufacturerId]],Blagovna!A:B,2,0)</f>
        <v>Triton</v>
      </c>
    </row>
    <row r="6200" spans="1:3" x14ac:dyDescent="0.25">
      <c r="A6200">
        <v>17691</v>
      </c>
      <c r="B6200">
        <v>484</v>
      </c>
      <c r="C6200" t="str">
        <f>VLOOKUP(Table_ExternalData_16[[#This Row],[ManufacturerId]],Blagovna!A:B,2,0)</f>
        <v>Triton</v>
      </c>
    </row>
    <row r="6201" spans="1:3" x14ac:dyDescent="0.25">
      <c r="A6201">
        <v>17692</v>
      </c>
      <c r="B6201">
        <v>485</v>
      </c>
      <c r="C6201" t="str">
        <f>VLOOKUP(Table_ExternalData_16[[#This Row],[ManufacturerId]],Blagovna!A:B,2,0)</f>
        <v>UBIQUITI</v>
      </c>
    </row>
    <row r="6202" spans="1:3" x14ac:dyDescent="0.25">
      <c r="A6202">
        <v>17693</v>
      </c>
      <c r="B6202">
        <v>485</v>
      </c>
      <c r="C6202" t="str">
        <f>VLOOKUP(Table_ExternalData_16[[#This Row],[ManufacturerId]],Blagovna!A:B,2,0)</f>
        <v>UBIQUITI</v>
      </c>
    </row>
    <row r="6203" spans="1:3" x14ac:dyDescent="0.25">
      <c r="A6203">
        <v>17694</v>
      </c>
      <c r="B6203">
        <v>421</v>
      </c>
      <c r="C6203" t="str">
        <f>VLOOKUP(Table_ExternalData_16[[#This Row],[ManufacturerId]],Blagovna!A:B,2,0)</f>
        <v>Delock</v>
      </c>
    </row>
    <row r="6204" spans="1:3" x14ac:dyDescent="0.25">
      <c r="A6204">
        <v>17695</v>
      </c>
      <c r="B6204">
        <v>421</v>
      </c>
      <c r="C6204" t="str">
        <f>VLOOKUP(Table_ExternalData_16[[#This Row],[ManufacturerId]],Blagovna!A:B,2,0)</f>
        <v>Delock</v>
      </c>
    </row>
    <row r="6205" spans="1:3" x14ac:dyDescent="0.25">
      <c r="A6205">
        <v>17696</v>
      </c>
      <c r="B6205">
        <v>421</v>
      </c>
      <c r="C6205" t="str">
        <f>VLOOKUP(Table_ExternalData_16[[#This Row],[ManufacturerId]],Blagovna!A:B,2,0)</f>
        <v>Delock</v>
      </c>
    </row>
    <row r="6206" spans="1:3" x14ac:dyDescent="0.25">
      <c r="A6206">
        <v>17697</v>
      </c>
      <c r="B6206">
        <v>422</v>
      </c>
      <c r="C6206" t="str">
        <f>VLOOKUP(Table_ExternalData_16[[#This Row],[ManufacturerId]],Blagovna!A:B,2,0)</f>
        <v>Digitus</v>
      </c>
    </row>
    <row r="6207" spans="1:3" x14ac:dyDescent="0.25">
      <c r="A6207">
        <v>17698</v>
      </c>
      <c r="B6207">
        <v>422</v>
      </c>
      <c r="C6207" t="str">
        <f>VLOOKUP(Table_ExternalData_16[[#This Row],[ManufacturerId]],Blagovna!A:B,2,0)</f>
        <v>Digitus</v>
      </c>
    </row>
    <row r="6208" spans="1:3" x14ac:dyDescent="0.25">
      <c r="A6208">
        <v>17699</v>
      </c>
      <c r="B6208">
        <v>422</v>
      </c>
      <c r="C6208" t="str">
        <f>VLOOKUP(Table_ExternalData_16[[#This Row],[ManufacturerId]],Blagovna!A:B,2,0)</f>
        <v>Digitus</v>
      </c>
    </row>
    <row r="6209" spans="1:3" x14ac:dyDescent="0.25">
      <c r="A6209">
        <v>17700</v>
      </c>
      <c r="B6209">
        <v>425</v>
      </c>
      <c r="C6209" t="str">
        <f>VLOOKUP(Table_ExternalData_16[[#This Row],[ManufacturerId]],Blagovna!A:B,2,0)</f>
        <v>EFB</v>
      </c>
    </row>
    <row r="6210" spans="1:3" x14ac:dyDescent="0.25">
      <c r="A6210">
        <v>17701</v>
      </c>
      <c r="B6210">
        <v>425</v>
      </c>
      <c r="C6210" t="str">
        <f>VLOOKUP(Table_ExternalData_16[[#This Row],[ManufacturerId]],Blagovna!A:B,2,0)</f>
        <v>EFB</v>
      </c>
    </row>
    <row r="6211" spans="1:3" x14ac:dyDescent="0.25">
      <c r="A6211">
        <v>17702</v>
      </c>
      <c r="B6211">
        <v>455</v>
      </c>
      <c r="C6211" t="str">
        <f>VLOOKUP(Table_ExternalData_16[[#This Row],[ManufacturerId]],Blagovna!A:B,2,0)</f>
        <v>Mikrotik</v>
      </c>
    </row>
    <row r="6212" spans="1:3" x14ac:dyDescent="0.25">
      <c r="A6212">
        <v>17703</v>
      </c>
      <c r="B6212">
        <v>468</v>
      </c>
      <c r="C6212" t="str">
        <f>VLOOKUP(Table_ExternalData_16[[#This Row],[ManufacturerId]],Blagovna!A:B,2,0)</f>
        <v>SBOX</v>
      </c>
    </row>
    <row r="6213" spans="1:3" x14ac:dyDescent="0.25">
      <c r="A6213">
        <v>17704</v>
      </c>
      <c r="B6213">
        <v>485</v>
      </c>
      <c r="C6213" t="str">
        <f>VLOOKUP(Table_ExternalData_16[[#This Row],[ManufacturerId]],Blagovna!A:B,2,0)</f>
        <v>UBIQUITI</v>
      </c>
    </row>
    <row r="6214" spans="1:3" x14ac:dyDescent="0.25">
      <c r="A6214">
        <v>17705</v>
      </c>
      <c r="B6214">
        <v>485</v>
      </c>
      <c r="C6214" t="str">
        <f>VLOOKUP(Table_ExternalData_16[[#This Row],[ManufacturerId]],Blagovna!A:B,2,0)</f>
        <v>UBIQUITI</v>
      </c>
    </row>
    <row r="6215" spans="1:3" x14ac:dyDescent="0.25">
      <c r="A6215">
        <v>17706</v>
      </c>
      <c r="B6215">
        <v>488</v>
      </c>
      <c r="C6215" t="str">
        <f>VLOOKUP(Table_ExternalData_16[[#This Row],[ManufacturerId]],Blagovna!A:B,2,0)</f>
        <v>White Shark</v>
      </c>
    </row>
    <row r="6216" spans="1:3" x14ac:dyDescent="0.25">
      <c r="A6216">
        <v>17707</v>
      </c>
      <c r="B6216">
        <v>449</v>
      </c>
      <c r="C6216" t="str">
        <f>VLOOKUP(Table_ExternalData_16[[#This Row],[ManufacturerId]],Blagovna!A:B,2,0)</f>
        <v>Logitech</v>
      </c>
    </row>
    <row r="6217" spans="1:3" x14ac:dyDescent="0.25">
      <c r="A6217">
        <v>17708</v>
      </c>
      <c r="B6217">
        <v>449</v>
      </c>
      <c r="C6217" t="str">
        <f>VLOOKUP(Table_ExternalData_16[[#This Row],[ManufacturerId]],Blagovna!A:B,2,0)</f>
        <v>Logitech</v>
      </c>
    </row>
    <row r="6218" spans="1:3" x14ac:dyDescent="0.25">
      <c r="A6218">
        <v>17709</v>
      </c>
      <c r="B6218">
        <v>449</v>
      </c>
      <c r="C6218" t="str">
        <f>VLOOKUP(Table_ExternalData_16[[#This Row],[ManufacturerId]],Blagovna!A:B,2,0)</f>
        <v>Logitech</v>
      </c>
    </row>
    <row r="6219" spans="1:3" x14ac:dyDescent="0.25">
      <c r="A6219">
        <v>17710</v>
      </c>
      <c r="B6219">
        <v>764</v>
      </c>
      <c r="C6219" t="str">
        <f>VLOOKUP(Table_ExternalData_16[[#This Row],[ManufacturerId]],Blagovna!A:B,2,0)</f>
        <v>GMKtec</v>
      </c>
    </row>
    <row r="6220" spans="1:3" x14ac:dyDescent="0.25">
      <c r="A6220">
        <v>8166</v>
      </c>
      <c r="B6220">
        <v>731</v>
      </c>
      <c r="C6220" t="str">
        <f>VLOOKUP(Table_ExternalData_16[[#This Row],[ManufacturerId]],Blagovna!A:B,2,0)</f>
        <v>Datech</v>
      </c>
    </row>
    <row r="6221" spans="1:3" x14ac:dyDescent="0.25">
      <c r="A6221">
        <v>17711</v>
      </c>
      <c r="B6221">
        <v>431</v>
      </c>
      <c r="C6221" t="str">
        <f>VLOOKUP(Table_ExternalData_16[[#This Row],[ManufacturerId]],Blagovna!A:B,2,0)</f>
        <v>Gembird</v>
      </c>
    </row>
    <row r="6222" spans="1:3" x14ac:dyDescent="0.25">
      <c r="A6222">
        <v>17712</v>
      </c>
      <c r="B6222">
        <v>446</v>
      </c>
      <c r="C6222" t="str">
        <f>VLOOKUP(Table_ExternalData_16[[#This Row],[ManufacturerId]],Blagovna!A:B,2,0)</f>
        <v>Leviton</v>
      </c>
    </row>
    <row r="6223" spans="1:3" x14ac:dyDescent="0.25">
      <c r="A6223">
        <v>17713</v>
      </c>
      <c r="B6223">
        <v>446</v>
      </c>
      <c r="C6223" t="str">
        <f>VLOOKUP(Table_ExternalData_16[[#This Row],[ManufacturerId]],Blagovna!A:B,2,0)</f>
        <v>Leviton</v>
      </c>
    </row>
    <row r="6224" spans="1:3" x14ac:dyDescent="0.25">
      <c r="A6224">
        <v>17714</v>
      </c>
      <c r="B6224">
        <v>446</v>
      </c>
      <c r="C6224" t="str">
        <f>VLOOKUP(Table_ExternalData_16[[#This Row],[ManufacturerId]],Blagovna!A:B,2,0)</f>
        <v>Leviton</v>
      </c>
    </row>
    <row r="6225" spans="1:3" x14ac:dyDescent="0.25">
      <c r="A6225">
        <v>17715</v>
      </c>
      <c r="B6225">
        <v>765</v>
      </c>
      <c r="C6225" t="str">
        <f>VLOOKUP(Table_ExternalData_16[[#This Row],[ManufacturerId]],Blagovna!A:B,2,0)</f>
        <v>Tecnoware</v>
      </c>
    </row>
    <row r="6226" spans="1:3" x14ac:dyDescent="0.25">
      <c r="A6226">
        <v>17716</v>
      </c>
      <c r="B6226">
        <v>433</v>
      </c>
      <c r="C6226" t="str">
        <f>VLOOKUP(Table_ExternalData_16[[#This Row],[ManufacturerId]],Blagovna!A:B,2,0)</f>
        <v>GP</v>
      </c>
    </row>
    <row r="6227" spans="1:3" x14ac:dyDescent="0.25">
      <c r="A6227">
        <v>17717</v>
      </c>
      <c r="B6227">
        <v>416</v>
      </c>
      <c r="C6227" t="str">
        <f>VLOOKUP(Table_ExternalData_16[[#This Row],[ManufacturerId]],Blagovna!A:B,2,0)</f>
        <v>Cherry</v>
      </c>
    </row>
    <row r="6228" spans="1:3" x14ac:dyDescent="0.25">
      <c r="A6228">
        <v>17718</v>
      </c>
      <c r="B6228">
        <v>416</v>
      </c>
      <c r="C6228" t="str">
        <f>VLOOKUP(Table_ExternalData_16[[#This Row],[ManufacturerId]],Blagovna!A:B,2,0)</f>
        <v>Cherry</v>
      </c>
    </row>
    <row r="6229" spans="1:3" x14ac:dyDescent="0.25">
      <c r="A6229">
        <v>17719</v>
      </c>
      <c r="B6229">
        <v>485</v>
      </c>
      <c r="C6229" t="str">
        <f>VLOOKUP(Table_ExternalData_16[[#This Row],[ManufacturerId]],Blagovna!A:B,2,0)</f>
        <v>UBIQUITI</v>
      </c>
    </row>
    <row r="6230" spans="1:3" x14ac:dyDescent="0.25">
      <c r="A6230">
        <v>17720</v>
      </c>
      <c r="B6230">
        <v>421</v>
      </c>
      <c r="C6230" t="str">
        <f>VLOOKUP(Table_ExternalData_16[[#This Row],[ManufacturerId]],Blagovna!A:B,2,0)</f>
        <v>Delock</v>
      </c>
    </row>
    <row r="6231" spans="1:3" x14ac:dyDescent="0.25">
      <c r="A6231">
        <v>17721</v>
      </c>
      <c r="B6231">
        <v>422</v>
      </c>
      <c r="C6231" t="str">
        <f>VLOOKUP(Table_ExternalData_16[[#This Row],[ManufacturerId]],Blagovna!A:B,2,0)</f>
        <v>Digitus</v>
      </c>
    </row>
    <row r="6232" spans="1:3" x14ac:dyDescent="0.25">
      <c r="A6232">
        <v>17722</v>
      </c>
      <c r="B6232">
        <v>422</v>
      </c>
      <c r="C6232" t="str">
        <f>VLOOKUP(Table_ExternalData_16[[#This Row],[ManufacturerId]],Blagovna!A:B,2,0)</f>
        <v>Digitus</v>
      </c>
    </row>
    <row r="6233" spans="1:3" x14ac:dyDescent="0.25">
      <c r="A6233">
        <v>17723</v>
      </c>
      <c r="B6233">
        <v>422</v>
      </c>
      <c r="C6233" t="str">
        <f>VLOOKUP(Table_ExternalData_16[[#This Row],[ManufacturerId]],Blagovna!A:B,2,0)</f>
        <v>Digitus</v>
      </c>
    </row>
    <row r="6234" spans="1:3" x14ac:dyDescent="0.25">
      <c r="A6234">
        <v>17724</v>
      </c>
      <c r="B6234">
        <v>422</v>
      </c>
      <c r="C6234" t="str">
        <f>VLOOKUP(Table_ExternalData_16[[#This Row],[ManufacturerId]],Blagovna!A:B,2,0)</f>
        <v>Digitus</v>
      </c>
    </row>
    <row r="6235" spans="1:3" x14ac:dyDescent="0.25">
      <c r="A6235">
        <v>17725</v>
      </c>
      <c r="B6235">
        <v>422</v>
      </c>
      <c r="C6235" t="str">
        <f>VLOOKUP(Table_ExternalData_16[[#This Row],[ManufacturerId]],Blagovna!A:B,2,0)</f>
        <v>Digitus</v>
      </c>
    </row>
    <row r="6236" spans="1:3" x14ac:dyDescent="0.25">
      <c r="A6236">
        <v>17726</v>
      </c>
      <c r="B6236">
        <v>759</v>
      </c>
      <c r="C6236" t="str">
        <f>VLOOKUP(Table_ExternalData_16[[#This Row],[ManufacturerId]],Blagovna!A:B,2,0)</f>
        <v>Superfire</v>
      </c>
    </row>
    <row r="6237" spans="1:3" x14ac:dyDescent="0.25">
      <c r="A6237">
        <v>17727</v>
      </c>
      <c r="B6237">
        <v>759</v>
      </c>
      <c r="C6237" t="str">
        <f>VLOOKUP(Table_ExternalData_16[[#This Row],[ManufacturerId]],Blagovna!A:B,2,0)</f>
        <v>Superfire</v>
      </c>
    </row>
    <row r="6238" spans="1:3" x14ac:dyDescent="0.25">
      <c r="A6238">
        <v>17728</v>
      </c>
      <c r="B6238">
        <v>759</v>
      </c>
      <c r="C6238" t="str">
        <f>VLOOKUP(Table_ExternalData_16[[#This Row],[ManufacturerId]],Blagovna!A:B,2,0)</f>
        <v>Superfire</v>
      </c>
    </row>
    <row r="6239" spans="1:3" x14ac:dyDescent="0.25">
      <c r="A6239">
        <v>17729</v>
      </c>
      <c r="B6239">
        <v>422</v>
      </c>
      <c r="C6239" t="str">
        <f>VLOOKUP(Table_ExternalData_16[[#This Row],[ManufacturerId]],Blagovna!A:B,2,0)</f>
        <v>Digitus</v>
      </c>
    </row>
    <row r="6240" spans="1:3" x14ac:dyDescent="0.25">
      <c r="A6240">
        <v>17730</v>
      </c>
      <c r="B6240">
        <v>425</v>
      </c>
      <c r="C6240" t="str">
        <f>VLOOKUP(Table_ExternalData_16[[#This Row],[ManufacturerId]],Blagovna!A:B,2,0)</f>
        <v>EFB</v>
      </c>
    </row>
    <row r="6241" spans="1:3" x14ac:dyDescent="0.25">
      <c r="A6241">
        <v>17731</v>
      </c>
      <c r="B6241">
        <v>409</v>
      </c>
      <c r="C6241" t="str">
        <f>VLOOKUP(Table_ExternalData_16[[#This Row],[ManufacturerId]],Blagovna!A:B,2,0)</f>
        <v>Bachmann</v>
      </c>
    </row>
    <row r="6242" spans="1:3" x14ac:dyDescent="0.25">
      <c r="A6242">
        <v>17732</v>
      </c>
      <c r="B6242">
        <v>422</v>
      </c>
      <c r="C6242" t="str">
        <f>VLOOKUP(Table_ExternalData_16[[#This Row],[ManufacturerId]],Blagovna!A:B,2,0)</f>
        <v>Digitus</v>
      </c>
    </row>
    <row r="6243" spans="1:3" x14ac:dyDescent="0.25">
      <c r="A6243">
        <v>17733</v>
      </c>
      <c r="B6243">
        <v>422</v>
      </c>
      <c r="C6243" t="str">
        <f>VLOOKUP(Table_ExternalData_16[[#This Row],[ManufacturerId]],Blagovna!A:B,2,0)</f>
        <v>Digitus</v>
      </c>
    </row>
    <row r="6244" spans="1:3" x14ac:dyDescent="0.25">
      <c r="A6244">
        <v>17734</v>
      </c>
      <c r="B6244">
        <v>422</v>
      </c>
      <c r="C6244" t="str">
        <f>VLOOKUP(Table_ExternalData_16[[#This Row],[ManufacturerId]],Blagovna!A:B,2,0)</f>
        <v>Digitus</v>
      </c>
    </row>
    <row r="6245" spans="1:3" x14ac:dyDescent="0.25">
      <c r="A6245">
        <v>17735</v>
      </c>
      <c r="B6245">
        <v>422</v>
      </c>
      <c r="C6245" t="str">
        <f>VLOOKUP(Table_ExternalData_16[[#This Row],[ManufacturerId]],Blagovna!A:B,2,0)</f>
        <v>Digitus</v>
      </c>
    </row>
    <row r="6246" spans="1:3" x14ac:dyDescent="0.25">
      <c r="A6246">
        <v>17736</v>
      </c>
      <c r="B6246">
        <v>422</v>
      </c>
      <c r="C6246" t="str">
        <f>VLOOKUP(Table_ExternalData_16[[#This Row],[ManufacturerId]],Blagovna!A:B,2,0)</f>
        <v>Digitus</v>
      </c>
    </row>
    <row r="6247" spans="1:3" x14ac:dyDescent="0.25">
      <c r="A6247">
        <v>17737</v>
      </c>
      <c r="B6247">
        <v>422</v>
      </c>
      <c r="C6247" t="str">
        <f>VLOOKUP(Table_ExternalData_16[[#This Row],[ManufacturerId]],Blagovna!A:B,2,0)</f>
        <v>Digitus</v>
      </c>
    </row>
    <row r="6248" spans="1:3" x14ac:dyDescent="0.25">
      <c r="A6248">
        <v>17738</v>
      </c>
      <c r="B6248">
        <v>422</v>
      </c>
      <c r="C6248" t="str">
        <f>VLOOKUP(Table_ExternalData_16[[#This Row],[ManufacturerId]],Blagovna!A:B,2,0)</f>
        <v>Digitus</v>
      </c>
    </row>
    <row r="6249" spans="1:3" x14ac:dyDescent="0.25">
      <c r="A6249">
        <v>17739</v>
      </c>
      <c r="B6249">
        <v>422</v>
      </c>
      <c r="C6249" t="str">
        <f>VLOOKUP(Table_ExternalData_16[[#This Row],[ManufacturerId]],Blagovna!A:B,2,0)</f>
        <v>Digitus</v>
      </c>
    </row>
    <row r="6250" spans="1:3" x14ac:dyDescent="0.25">
      <c r="A6250">
        <v>17740</v>
      </c>
      <c r="B6250">
        <v>422</v>
      </c>
      <c r="C6250" t="str">
        <f>VLOOKUP(Table_ExternalData_16[[#This Row],[ManufacturerId]],Blagovna!A:B,2,0)</f>
        <v>Digitus</v>
      </c>
    </row>
    <row r="6251" spans="1:3" x14ac:dyDescent="0.25">
      <c r="A6251">
        <v>17741</v>
      </c>
      <c r="B6251">
        <v>422</v>
      </c>
      <c r="C6251" t="str">
        <f>VLOOKUP(Table_ExternalData_16[[#This Row],[ManufacturerId]],Blagovna!A:B,2,0)</f>
        <v>Digitus</v>
      </c>
    </row>
    <row r="6252" spans="1:3" x14ac:dyDescent="0.25">
      <c r="A6252">
        <v>17742</v>
      </c>
      <c r="B6252">
        <v>422</v>
      </c>
      <c r="C6252" t="str">
        <f>VLOOKUP(Table_ExternalData_16[[#This Row],[ManufacturerId]],Blagovna!A:B,2,0)</f>
        <v>Digitus</v>
      </c>
    </row>
    <row r="6253" spans="1:3" x14ac:dyDescent="0.25">
      <c r="A6253">
        <v>17743</v>
      </c>
      <c r="B6253">
        <v>422</v>
      </c>
      <c r="C6253" t="str">
        <f>VLOOKUP(Table_ExternalData_16[[#This Row],[ManufacturerId]],Blagovna!A:B,2,0)</f>
        <v>Digitus</v>
      </c>
    </row>
    <row r="6254" spans="1:3" x14ac:dyDescent="0.25">
      <c r="A6254">
        <v>17744</v>
      </c>
      <c r="B6254">
        <v>422</v>
      </c>
      <c r="C6254" t="str">
        <f>VLOOKUP(Table_ExternalData_16[[#This Row],[ManufacturerId]],Blagovna!A:B,2,0)</f>
        <v>Digitus</v>
      </c>
    </row>
    <row r="6255" spans="1:3" x14ac:dyDescent="0.25">
      <c r="A6255">
        <v>17745</v>
      </c>
      <c r="B6255">
        <v>422</v>
      </c>
      <c r="C6255" t="str">
        <f>VLOOKUP(Table_ExternalData_16[[#This Row],[ManufacturerId]],Blagovna!A:B,2,0)</f>
        <v>Digitus</v>
      </c>
    </row>
    <row r="6256" spans="1:3" x14ac:dyDescent="0.25">
      <c r="A6256">
        <v>17746</v>
      </c>
      <c r="B6256">
        <v>422</v>
      </c>
      <c r="C6256" t="str">
        <f>VLOOKUP(Table_ExternalData_16[[#This Row],[ManufacturerId]],Blagovna!A:B,2,0)</f>
        <v>Digitus</v>
      </c>
    </row>
    <row r="6257" spans="1:3" x14ac:dyDescent="0.25">
      <c r="A6257">
        <v>17747</v>
      </c>
      <c r="B6257">
        <v>422</v>
      </c>
      <c r="C6257" t="str">
        <f>VLOOKUP(Table_ExternalData_16[[#This Row],[ManufacturerId]],Blagovna!A:B,2,0)</f>
        <v>Digitus</v>
      </c>
    </row>
    <row r="6258" spans="1:3" x14ac:dyDescent="0.25">
      <c r="A6258">
        <v>17748</v>
      </c>
      <c r="B6258">
        <v>422</v>
      </c>
      <c r="C6258" t="str">
        <f>VLOOKUP(Table_ExternalData_16[[#This Row],[ManufacturerId]],Blagovna!A:B,2,0)</f>
        <v>Digitus</v>
      </c>
    </row>
    <row r="6259" spans="1:3" x14ac:dyDescent="0.25">
      <c r="A6259">
        <v>17749</v>
      </c>
      <c r="B6259">
        <v>422</v>
      </c>
      <c r="C6259" t="str">
        <f>VLOOKUP(Table_ExternalData_16[[#This Row],[ManufacturerId]],Blagovna!A:B,2,0)</f>
        <v>Digitus</v>
      </c>
    </row>
    <row r="6260" spans="1:3" x14ac:dyDescent="0.25">
      <c r="A6260">
        <v>17750</v>
      </c>
      <c r="B6260">
        <v>422</v>
      </c>
      <c r="C6260" t="str">
        <f>VLOOKUP(Table_ExternalData_16[[#This Row],[ManufacturerId]],Blagovna!A:B,2,0)</f>
        <v>Digitus</v>
      </c>
    </row>
    <row r="6261" spans="1:3" x14ac:dyDescent="0.25">
      <c r="A6261">
        <v>17751</v>
      </c>
      <c r="B6261">
        <v>422</v>
      </c>
      <c r="C6261" t="str">
        <f>VLOOKUP(Table_ExternalData_16[[#This Row],[ManufacturerId]],Blagovna!A:B,2,0)</f>
        <v>Digitus</v>
      </c>
    </row>
    <row r="6262" spans="1:3" x14ac:dyDescent="0.25">
      <c r="A6262">
        <v>17752</v>
      </c>
      <c r="B6262">
        <v>422</v>
      </c>
      <c r="C6262" t="str">
        <f>VLOOKUP(Table_ExternalData_16[[#This Row],[ManufacturerId]],Blagovna!A:B,2,0)</f>
        <v>Digitus</v>
      </c>
    </row>
    <row r="6263" spans="1:3" x14ac:dyDescent="0.25">
      <c r="A6263">
        <v>17753</v>
      </c>
      <c r="B6263">
        <v>422</v>
      </c>
      <c r="C6263" t="str">
        <f>VLOOKUP(Table_ExternalData_16[[#This Row],[ManufacturerId]],Blagovna!A:B,2,0)</f>
        <v>Digitus</v>
      </c>
    </row>
    <row r="6264" spans="1:3" x14ac:dyDescent="0.25">
      <c r="A6264">
        <v>17754</v>
      </c>
      <c r="B6264">
        <v>422</v>
      </c>
      <c r="C6264" t="str">
        <f>VLOOKUP(Table_ExternalData_16[[#This Row],[ManufacturerId]],Blagovna!A:B,2,0)</f>
        <v>Digitus</v>
      </c>
    </row>
    <row r="6265" spans="1:3" x14ac:dyDescent="0.25">
      <c r="A6265">
        <v>17755</v>
      </c>
      <c r="B6265">
        <v>422</v>
      </c>
      <c r="C6265" t="str">
        <f>VLOOKUP(Table_ExternalData_16[[#This Row],[ManufacturerId]],Blagovna!A:B,2,0)</f>
        <v>Digitus</v>
      </c>
    </row>
    <row r="6266" spans="1:3" x14ac:dyDescent="0.25">
      <c r="A6266">
        <v>17756</v>
      </c>
      <c r="B6266">
        <v>422</v>
      </c>
      <c r="C6266" t="str">
        <f>VLOOKUP(Table_ExternalData_16[[#This Row],[ManufacturerId]],Blagovna!A:B,2,0)</f>
        <v>Digitus</v>
      </c>
    </row>
    <row r="6267" spans="1:3" x14ac:dyDescent="0.25">
      <c r="A6267">
        <v>17757</v>
      </c>
      <c r="B6267">
        <v>421</v>
      </c>
      <c r="C6267" t="str">
        <f>VLOOKUP(Table_ExternalData_16[[#This Row],[ManufacturerId]],Blagovna!A:B,2,0)</f>
        <v>Delock</v>
      </c>
    </row>
    <row r="6268" spans="1:3" x14ac:dyDescent="0.25">
      <c r="A6268">
        <v>17758</v>
      </c>
      <c r="B6268">
        <v>421</v>
      </c>
      <c r="C6268" t="str">
        <f>VLOOKUP(Table_ExternalData_16[[#This Row],[ManufacturerId]],Blagovna!A:B,2,0)</f>
        <v>Delock</v>
      </c>
    </row>
    <row r="6269" spans="1:3" x14ac:dyDescent="0.25">
      <c r="A6269">
        <v>17759</v>
      </c>
      <c r="B6269">
        <v>422</v>
      </c>
      <c r="C6269" t="str">
        <f>VLOOKUP(Table_ExternalData_16[[#This Row],[ManufacturerId]],Blagovna!A:B,2,0)</f>
        <v>Digitus</v>
      </c>
    </row>
    <row r="6270" spans="1:3" x14ac:dyDescent="0.25">
      <c r="A6270">
        <v>17760</v>
      </c>
      <c r="B6270">
        <v>485</v>
      </c>
      <c r="C6270" t="str">
        <f>VLOOKUP(Table_ExternalData_16[[#This Row],[ManufacturerId]],Blagovna!A:B,2,0)</f>
        <v>UBIQUITI</v>
      </c>
    </row>
    <row r="6271" spans="1:3" x14ac:dyDescent="0.25">
      <c r="A6271">
        <v>17761</v>
      </c>
      <c r="B6271">
        <v>421</v>
      </c>
      <c r="C6271" t="str">
        <f>VLOOKUP(Table_ExternalData_16[[#This Row],[ManufacturerId]],Blagovna!A:B,2,0)</f>
        <v>Delock</v>
      </c>
    </row>
    <row r="6272" spans="1:3" x14ac:dyDescent="0.25">
      <c r="A6272">
        <v>17762</v>
      </c>
      <c r="B6272">
        <v>725</v>
      </c>
      <c r="C6272" t="str">
        <f>VLOOKUP(Table_ExternalData_16[[#This Row],[ManufacturerId]],Blagovna!A:B,2,0)</f>
        <v>Baseus</v>
      </c>
    </row>
    <row r="6273" spans="1:3" x14ac:dyDescent="0.25">
      <c r="A6273">
        <v>17763</v>
      </c>
      <c r="B6273">
        <v>725</v>
      </c>
      <c r="C6273" t="str">
        <f>VLOOKUP(Table_ExternalData_16[[#This Row],[ManufacturerId]],Blagovna!A:B,2,0)</f>
        <v>Baseus</v>
      </c>
    </row>
    <row r="6274" spans="1:3" x14ac:dyDescent="0.25">
      <c r="A6274">
        <v>17764</v>
      </c>
      <c r="B6274">
        <v>725</v>
      </c>
      <c r="C6274" t="str">
        <f>VLOOKUP(Table_ExternalData_16[[#This Row],[ManufacturerId]],Blagovna!A:B,2,0)</f>
        <v>Baseus</v>
      </c>
    </row>
    <row r="6275" spans="1:3" x14ac:dyDescent="0.25">
      <c r="A6275">
        <v>17765</v>
      </c>
      <c r="B6275">
        <v>725</v>
      </c>
      <c r="C6275" t="str">
        <f>VLOOKUP(Table_ExternalData_16[[#This Row],[ManufacturerId]],Blagovna!A:B,2,0)</f>
        <v>Baseus</v>
      </c>
    </row>
    <row r="6276" spans="1:3" x14ac:dyDescent="0.25">
      <c r="A6276">
        <v>17766</v>
      </c>
      <c r="B6276">
        <v>725</v>
      </c>
      <c r="C6276" t="str">
        <f>VLOOKUP(Table_ExternalData_16[[#This Row],[ManufacturerId]],Blagovna!A:B,2,0)</f>
        <v>Baseus</v>
      </c>
    </row>
    <row r="6277" spans="1:3" x14ac:dyDescent="0.25">
      <c r="A6277">
        <v>17767</v>
      </c>
      <c r="B6277">
        <v>725</v>
      </c>
      <c r="C6277" t="str">
        <f>VLOOKUP(Table_ExternalData_16[[#This Row],[ManufacturerId]],Blagovna!A:B,2,0)</f>
        <v>Baseus</v>
      </c>
    </row>
    <row r="6278" spans="1:3" x14ac:dyDescent="0.25">
      <c r="A6278">
        <v>17768</v>
      </c>
      <c r="B6278">
        <v>725</v>
      </c>
      <c r="C6278" t="str">
        <f>VLOOKUP(Table_ExternalData_16[[#This Row],[ManufacturerId]],Blagovna!A:B,2,0)</f>
        <v>Baseus</v>
      </c>
    </row>
    <row r="6279" spans="1:3" x14ac:dyDescent="0.25">
      <c r="A6279">
        <v>17769</v>
      </c>
      <c r="B6279">
        <v>725</v>
      </c>
      <c r="C6279" t="str">
        <f>VLOOKUP(Table_ExternalData_16[[#This Row],[ManufacturerId]],Blagovna!A:B,2,0)</f>
        <v>Baseus</v>
      </c>
    </row>
    <row r="6280" spans="1:3" x14ac:dyDescent="0.25">
      <c r="A6280">
        <v>17770</v>
      </c>
      <c r="B6280">
        <v>725</v>
      </c>
      <c r="C6280" t="str">
        <f>VLOOKUP(Table_ExternalData_16[[#This Row],[ManufacturerId]],Blagovna!A:B,2,0)</f>
        <v>Baseus</v>
      </c>
    </row>
    <row r="6281" spans="1:3" x14ac:dyDescent="0.25">
      <c r="A6281">
        <v>17771</v>
      </c>
      <c r="B6281">
        <v>725</v>
      </c>
      <c r="C6281" t="str">
        <f>VLOOKUP(Table_ExternalData_16[[#This Row],[ManufacturerId]],Blagovna!A:B,2,0)</f>
        <v>Baseus</v>
      </c>
    </row>
    <row r="6282" spans="1:3" x14ac:dyDescent="0.25">
      <c r="A6282">
        <v>17772</v>
      </c>
      <c r="B6282">
        <v>725</v>
      </c>
      <c r="C6282" t="str">
        <f>VLOOKUP(Table_ExternalData_16[[#This Row],[ManufacturerId]],Blagovna!A:B,2,0)</f>
        <v>Baseus</v>
      </c>
    </row>
    <row r="6283" spans="1:3" x14ac:dyDescent="0.25">
      <c r="A6283">
        <v>17773</v>
      </c>
      <c r="B6283">
        <v>725</v>
      </c>
      <c r="C6283" t="str">
        <f>VLOOKUP(Table_ExternalData_16[[#This Row],[ManufacturerId]],Blagovna!A:B,2,0)</f>
        <v>Baseus</v>
      </c>
    </row>
    <row r="6284" spans="1:3" x14ac:dyDescent="0.25">
      <c r="A6284">
        <v>17774</v>
      </c>
      <c r="B6284">
        <v>712</v>
      </c>
      <c r="C6284" t="str">
        <f>VLOOKUP(Table_ExternalData_16[[#This Row],[ManufacturerId]],Blagovna!A:B,2,0)</f>
        <v>Tech-Trade</v>
      </c>
    </row>
    <row r="6285" spans="1:3" x14ac:dyDescent="0.25">
      <c r="A6285">
        <v>17775</v>
      </c>
      <c r="B6285">
        <v>422</v>
      </c>
      <c r="C6285" t="str">
        <f>VLOOKUP(Table_ExternalData_16[[#This Row],[ManufacturerId]],Blagovna!A:B,2,0)</f>
        <v>Digitus</v>
      </c>
    </row>
    <row r="6286" spans="1:3" x14ac:dyDescent="0.25">
      <c r="A6286">
        <v>17776</v>
      </c>
      <c r="B6286">
        <v>422</v>
      </c>
      <c r="C6286" t="str">
        <f>VLOOKUP(Table_ExternalData_16[[#This Row],[ManufacturerId]],Blagovna!A:B,2,0)</f>
        <v>Digitus</v>
      </c>
    </row>
    <row r="6287" spans="1:3" x14ac:dyDescent="0.25">
      <c r="A6287">
        <v>17778</v>
      </c>
      <c r="B6287">
        <v>741</v>
      </c>
      <c r="C6287" t="str">
        <f>VLOOKUP(Table_ExternalData_16[[#This Row],[ManufacturerId]],Blagovna!A:B,2,0)</f>
        <v>Ugreen</v>
      </c>
    </row>
    <row r="6288" spans="1:3" x14ac:dyDescent="0.25">
      <c r="A6288">
        <v>17780</v>
      </c>
      <c r="B6288">
        <v>422</v>
      </c>
      <c r="C6288" t="str">
        <f>VLOOKUP(Table_ExternalData_16[[#This Row],[ManufacturerId]],Blagovna!A:B,2,0)</f>
        <v>Digitus</v>
      </c>
    </row>
    <row r="6289" spans="1:3" x14ac:dyDescent="0.25">
      <c r="A6289">
        <v>17781</v>
      </c>
      <c r="B6289">
        <v>422</v>
      </c>
      <c r="C6289" t="str">
        <f>VLOOKUP(Table_ExternalData_16[[#This Row],[ManufacturerId]],Blagovna!A:B,2,0)</f>
        <v>Digitus</v>
      </c>
    </row>
    <row r="6290" spans="1:3" x14ac:dyDescent="0.25">
      <c r="A6290">
        <v>17782</v>
      </c>
      <c r="B6290">
        <v>455</v>
      </c>
      <c r="C6290" t="str">
        <f>VLOOKUP(Table_ExternalData_16[[#This Row],[ManufacturerId]],Blagovna!A:B,2,0)</f>
        <v>Mikrotik</v>
      </c>
    </row>
    <row r="6291" spans="1:3" x14ac:dyDescent="0.25">
      <c r="A6291">
        <v>17783</v>
      </c>
      <c r="B6291">
        <v>468</v>
      </c>
      <c r="C6291" t="str">
        <f>VLOOKUP(Table_ExternalData_16[[#This Row],[ManufacturerId]],Blagovna!A:B,2,0)</f>
        <v>SBOX</v>
      </c>
    </row>
    <row r="6292" spans="1:3" x14ac:dyDescent="0.25">
      <c r="A6292">
        <v>17784</v>
      </c>
      <c r="B6292">
        <v>468</v>
      </c>
      <c r="C6292" t="str">
        <f>VLOOKUP(Table_ExternalData_16[[#This Row],[ManufacturerId]],Blagovna!A:B,2,0)</f>
        <v>SBOX</v>
      </c>
    </row>
    <row r="6293" spans="1:3" x14ac:dyDescent="0.25">
      <c r="A6293">
        <v>17785</v>
      </c>
      <c r="B6293">
        <v>468</v>
      </c>
      <c r="C6293" t="str">
        <f>VLOOKUP(Table_ExternalData_16[[#This Row],[ManufacturerId]],Blagovna!A:B,2,0)</f>
        <v>SBOX</v>
      </c>
    </row>
    <row r="6294" spans="1:3" x14ac:dyDescent="0.25">
      <c r="A6294">
        <v>17786</v>
      </c>
      <c r="B6294">
        <v>468</v>
      </c>
      <c r="C6294" t="str">
        <f>VLOOKUP(Table_ExternalData_16[[#This Row],[ManufacturerId]],Blagovna!A:B,2,0)</f>
        <v>SBOX</v>
      </c>
    </row>
    <row r="6295" spans="1:3" x14ac:dyDescent="0.25">
      <c r="A6295">
        <v>17787</v>
      </c>
      <c r="B6295">
        <v>485</v>
      </c>
      <c r="C6295" t="str">
        <f>VLOOKUP(Table_ExternalData_16[[#This Row],[ManufacturerId]],Blagovna!A:B,2,0)</f>
        <v>UBIQUITI</v>
      </c>
    </row>
    <row r="6296" spans="1:3" x14ac:dyDescent="0.25">
      <c r="A6296">
        <v>17788</v>
      </c>
      <c r="B6296">
        <v>759</v>
      </c>
      <c r="C6296" t="str">
        <f>VLOOKUP(Table_ExternalData_16[[#This Row],[ManufacturerId]],Blagovna!A:B,2,0)</f>
        <v>Superfire</v>
      </c>
    </row>
    <row r="6297" spans="1:3" x14ac:dyDescent="0.25">
      <c r="A6297">
        <v>17789</v>
      </c>
      <c r="B6297">
        <v>425</v>
      </c>
      <c r="C6297" t="str">
        <f>VLOOKUP(Table_ExternalData_16[[#This Row],[ManufacturerId]],Blagovna!A:B,2,0)</f>
        <v>EFB</v>
      </c>
    </row>
    <row r="6298" spans="1:3" x14ac:dyDescent="0.25">
      <c r="A6298">
        <v>17790</v>
      </c>
      <c r="B6298">
        <v>425</v>
      </c>
      <c r="C6298" t="str">
        <f>VLOOKUP(Table_ExternalData_16[[#This Row],[ManufacturerId]],Blagovna!A:B,2,0)</f>
        <v>EFB</v>
      </c>
    </row>
    <row r="6299" spans="1:3" x14ac:dyDescent="0.25">
      <c r="A6299">
        <v>17791</v>
      </c>
      <c r="B6299">
        <v>422</v>
      </c>
      <c r="C6299" t="str">
        <f>VLOOKUP(Table_ExternalData_16[[#This Row],[ManufacturerId]],Blagovna!A:B,2,0)</f>
        <v>Digitus</v>
      </c>
    </row>
    <row r="6300" spans="1:3" x14ac:dyDescent="0.25">
      <c r="A6300">
        <v>17792</v>
      </c>
      <c r="B6300">
        <v>422</v>
      </c>
      <c r="C6300" t="str">
        <f>VLOOKUP(Table_ExternalData_16[[#This Row],[ManufacturerId]],Blagovna!A:B,2,0)</f>
        <v>Digitus</v>
      </c>
    </row>
    <row r="6301" spans="1:3" x14ac:dyDescent="0.25">
      <c r="A6301">
        <v>17795</v>
      </c>
      <c r="B6301">
        <v>421</v>
      </c>
      <c r="C6301" t="str">
        <f>VLOOKUP(Table_ExternalData_16[[#This Row],[ManufacturerId]],Blagovna!A:B,2,0)</f>
        <v>Delock</v>
      </c>
    </row>
    <row r="6302" spans="1:3" x14ac:dyDescent="0.25">
      <c r="A6302">
        <v>17796</v>
      </c>
      <c r="B6302">
        <v>421</v>
      </c>
      <c r="C6302" t="str">
        <f>VLOOKUP(Table_ExternalData_16[[#This Row],[ManufacturerId]],Blagovna!A:B,2,0)</f>
        <v>Delock</v>
      </c>
    </row>
    <row r="6303" spans="1:3" x14ac:dyDescent="0.25">
      <c r="A6303">
        <v>17797</v>
      </c>
      <c r="B6303">
        <v>421</v>
      </c>
      <c r="C6303" t="str">
        <f>VLOOKUP(Table_ExternalData_16[[#This Row],[ManufacturerId]],Blagovna!A:B,2,0)</f>
        <v>Delock</v>
      </c>
    </row>
    <row r="6304" spans="1:3" x14ac:dyDescent="0.25">
      <c r="A6304">
        <v>17798</v>
      </c>
      <c r="B6304">
        <v>446</v>
      </c>
      <c r="C6304" t="str">
        <f>VLOOKUP(Table_ExternalData_16[[#This Row],[ManufacturerId]],Blagovna!A:B,2,0)</f>
        <v>Leviton</v>
      </c>
    </row>
    <row r="6305" spans="1:3" x14ac:dyDescent="0.25">
      <c r="A6305">
        <v>17799</v>
      </c>
      <c r="B6305">
        <v>446</v>
      </c>
      <c r="C6305" t="str">
        <f>VLOOKUP(Table_ExternalData_16[[#This Row],[ManufacturerId]],Blagovna!A:B,2,0)</f>
        <v>Leviton</v>
      </c>
    </row>
    <row r="6306" spans="1:3" x14ac:dyDescent="0.25">
      <c r="A6306">
        <v>17800</v>
      </c>
      <c r="B6306">
        <v>725</v>
      </c>
      <c r="C6306" t="str">
        <f>VLOOKUP(Table_ExternalData_16[[#This Row],[ManufacturerId]],Blagovna!A:B,2,0)</f>
        <v>Baseus</v>
      </c>
    </row>
    <row r="6307" spans="1:3" x14ac:dyDescent="0.25">
      <c r="A6307">
        <v>17802</v>
      </c>
      <c r="B6307">
        <v>735</v>
      </c>
      <c r="C6307" t="str">
        <f>VLOOKUP(Table_ExternalData_16[[#This Row],[ManufacturerId]],Blagovna!A:B,2,0)</f>
        <v>EZVIZ</v>
      </c>
    </row>
    <row r="6308" spans="1:3" x14ac:dyDescent="0.25">
      <c r="A6308">
        <v>17803</v>
      </c>
      <c r="B6308">
        <v>725</v>
      </c>
      <c r="C6308" t="str">
        <f>VLOOKUP(Table_ExternalData_16[[#This Row],[ManufacturerId]],Blagovna!A:B,2,0)</f>
        <v>Baseus</v>
      </c>
    </row>
    <row r="6309" spans="1:3" x14ac:dyDescent="0.25">
      <c r="A6309">
        <v>17804</v>
      </c>
      <c r="B6309">
        <v>488</v>
      </c>
      <c r="C6309" t="str">
        <f>VLOOKUP(Table_ExternalData_16[[#This Row],[ManufacturerId]],Blagovna!A:B,2,0)</f>
        <v>White Shark</v>
      </c>
    </row>
    <row r="6310" spans="1:3" x14ac:dyDescent="0.25">
      <c r="A6310">
        <v>17806</v>
      </c>
      <c r="B6310">
        <v>757</v>
      </c>
      <c r="C6310" t="str">
        <f>VLOOKUP(Table_ExternalData_16[[#This Row],[ManufacturerId]],Blagovna!A:B,2,0)</f>
        <v>Joyroom</v>
      </c>
    </row>
    <row r="6311" spans="1:3" x14ac:dyDescent="0.25">
      <c r="A6311">
        <v>17807</v>
      </c>
      <c r="B6311">
        <v>757</v>
      </c>
      <c r="C6311" t="str">
        <f>VLOOKUP(Table_ExternalData_16[[#This Row],[ManufacturerId]],Blagovna!A:B,2,0)</f>
        <v>Joyroom</v>
      </c>
    </row>
    <row r="6312" spans="1:3" x14ac:dyDescent="0.25">
      <c r="A6312">
        <v>17808</v>
      </c>
      <c r="B6312">
        <v>765</v>
      </c>
      <c r="C6312" t="str">
        <f>VLOOKUP(Table_ExternalData_16[[#This Row],[ManufacturerId]],Blagovna!A:B,2,0)</f>
        <v>Tecnoware</v>
      </c>
    </row>
    <row r="6313" spans="1:3" x14ac:dyDescent="0.25">
      <c r="A6313">
        <v>17809</v>
      </c>
      <c r="B6313">
        <v>484</v>
      </c>
      <c r="C6313" t="str">
        <f>VLOOKUP(Table_ExternalData_16[[#This Row],[ManufacturerId]],Blagovna!A:B,2,0)</f>
        <v>Triton</v>
      </c>
    </row>
    <row r="6314" spans="1:3" x14ac:dyDescent="0.25">
      <c r="A6314">
        <v>17810</v>
      </c>
      <c r="B6314">
        <v>425</v>
      </c>
      <c r="C6314" t="str">
        <f>VLOOKUP(Table_ExternalData_16[[#This Row],[ManufacturerId]],Blagovna!A:B,2,0)</f>
        <v>EFB</v>
      </c>
    </row>
    <row r="6315" spans="1:3" x14ac:dyDescent="0.25">
      <c r="A6315">
        <v>17811</v>
      </c>
      <c r="B6315">
        <v>485</v>
      </c>
      <c r="C6315" t="str">
        <f>VLOOKUP(Table_ExternalData_16[[#This Row],[ManufacturerId]],Blagovna!A:B,2,0)</f>
        <v>UBIQUITI</v>
      </c>
    </row>
    <row r="6316" spans="1:3" x14ac:dyDescent="0.25">
      <c r="A6316">
        <v>17812</v>
      </c>
      <c r="B6316">
        <v>425</v>
      </c>
      <c r="C6316" t="str">
        <f>VLOOKUP(Table_ExternalData_16[[#This Row],[ManufacturerId]],Blagovna!A:B,2,0)</f>
        <v>EFB</v>
      </c>
    </row>
    <row r="6317" spans="1:3" x14ac:dyDescent="0.25">
      <c r="A6317">
        <v>17814</v>
      </c>
      <c r="B6317">
        <v>420</v>
      </c>
      <c r="C6317" t="str">
        <f>VLOOKUP(Table_ExternalData_16[[#This Row],[ManufacturerId]],Blagovna!A:B,2,0)</f>
        <v>Dell</v>
      </c>
    </row>
    <row r="6318" spans="1:3" x14ac:dyDescent="0.25">
      <c r="A6318">
        <v>17815</v>
      </c>
      <c r="B6318">
        <v>764</v>
      </c>
      <c r="C6318" t="str">
        <f>VLOOKUP(Table_ExternalData_16[[#This Row],[ManufacturerId]],Blagovna!A:B,2,0)</f>
        <v>GMKtec</v>
      </c>
    </row>
    <row r="6319" spans="1:3" x14ac:dyDescent="0.25">
      <c r="A6319">
        <v>17816</v>
      </c>
      <c r="B6319">
        <v>409</v>
      </c>
      <c r="C6319" t="str">
        <f>VLOOKUP(Table_ExternalData_16[[#This Row],[ManufacturerId]],Blagovna!A:B,2,0)</f>
        <v>Bachmann</v>
      </c>
    </row>
    <row r="6320" spans="1:3" x14ac:dyDescent="0.25">
      <c r="A6320">
        <v>17817</v>
      </c>
      <c r="B6320">
        <v>757</v>
      </c>
      <c r="C6320" t="str">
        <f>VLOOKUP(Table_ExternalData_16[[#This Row],[ManufacturerId]],Blagovna!A:B,2,0)</f>
        <v>Joyroom</v>
      </c>
    </row>
    <row r="6321" spans="1:3" x14ac:dyDescent="0.25">
      <c r="A6321">
        <v>17818</v>
      </c>
      <c r="B6321">
        <v>757</v>
      </c>
      <c r="C6321" t="str">
        <f>VLOOKUP(Table_ExternalData_16[[#This Row],[ManufacturerId]],Blagovna!A:B,2,0)</f>
        <v>Joyroom</v>
      </c>
    </row>
    <row r="6322" spans="1:3" x14ac:dyDescent="0.25">
      <c r="A6322">
        <v>17820</v>
      </c>
      <c r="B6322">
        <v>446</v>
      </c>
      <c r="C6322" t="str">
        <f>VLOOKUP(Table_ExternalData_16[[#This Row],[ManufacturerId]],Blagovna!A:B,2,0)</f>
        <v>Leviton</v>
      </c>
    </row>
    <row r="6323" spans="1:3" x14ac:dyDescent="0.25">
      <c r="A6323">
        <v>17821</v>
      </c>
      <c r="B6323">
        <v>446</v>
      </c>
      <c r="C6323" t="str">
        <f>VLOOKUP(Table_ExternalData_16[[#This Row],[ManufacturerId]],Blagovna!A:B,2,0)</f>
        <v>Leviton</v>
      </c>
    </row>
    <row r="6324" spans="1:3" x14ac:dyDescent="0.25">
      <c r="A6324">
        <v>17822</v>
      </c>
      <c r="B6324">
        <v>446</v>
      </c>
      <c r="C6324" t="str">
        <f>VLOOKUP(Table_ExternalData_16[[#This Row],[ManufacturerId]],Blagovna!A:B,2,0)</f>
        <v>Leviton</v>
      </c>
    </row>
    <row r="6325" spans="1:3" x14ac:dyDescent="0.25">
      <c r="A6325">
        <v>17823</v>
      </c>
      <c r="B6325">
        <v>446</v>
      </c>
      <c r="C6325" t="str">
        <f>VLOOKUP(Table_ExternalData_16[[#This Row],[ManufacturerId]],Blagovna!A:B,2,0)</f>
        <v>Leviton</v>
      </c>
    </row>
    <row r="6326" spans="1:3" x14ac:dyDescent="0.25">
      <c r="A6326">
        <v>17824</v>
      </c>
      <c r="B6326">
        <v>488</v>
      </c>
      <c r="C6326" t="str">
        <f>VLOOKUP(Table_ExternalData_16[[#This Row],[ManufacturerId]],Blagovna!A:B,2,0)</f>
        <v>White Shark</v>
      </c>
    </row>
    <row r="6327" spans="1:3" x14ac:dyDescent="0.25">
      <c r="A6327">
        <v>17825</v>
      </c>
      <c r="B6327">
        <v>757</v>
      </c>
      <c r="C6327" t="str">
        <f>VLOOKUP(Table_ExternalData_16[[#This Row],[ManufacturerId]],Blagovna!A:B,2,0)</f>
        <v>Joyroom</v>
      </c>
    </row>
    <row r="6328" spans="1:3" x14ac:dyDescent="0.25">
      <c r="A6328">
        <v>17826</v>
      </c>
      <c r="B6328">
        <v>741</v>
      </c>
      <c r="C6328" t="str">
        <f>VLOOKUP(Table_ExternalData_16[[#This Row],[ManufacturerId]],Blagovna!A:B,2,0)</f>
        <v>Ugreen</v>
      </c>
    </row>
    <row r="6329" spans="1:3" x14ac:dyDescent="0.25">
      <c r="A6329">
        <v>17827</v>
      </c>
      <c r="B6329">
        <v>425</v>
      </c>
      <c r="C6329" t="str">
        <f>VLOOKUP(Table_ExternalData_16[[#This Row],[ManufacturerId]],Blagovna!A:B,2,0)</f>
        <v>EFB</v>
      </c>
    </row>
    <row r="6330" spans="1:3" x14ac:dyDescent="0.25">
      <c r="A6330">
        <v>17828</v>
      </c>
      <c r="B6330">
        <v>425</v>
      </c>
      <c r="C6330" t="str">
        <f>VLOOKUP(Table_ExternalData_16[[#This Row],[ManufacturerId]],Blagovna!A:B,2,0)</f>
        <v>EFB</v>
      </c>
    </row>
    <row r="6331" spans="1:3" x14ac:dyDescent="0.25">
      <c r="A6331">
        <v>17829</v>
      </c>
      <c r="B6331">
        <v>425</v>
      </c>
      <c r="C6331" t="str">
        <f>VLOOKUP(Table_ExternalData_16[[#This Row],[ManufacturerId]],Blagovna!A:B,2,0)</f>
        <v>EFB</v>
      </c>
    </row>
    <row r="6332" spans="1:3" x14ac:dyDescent="0.25">
      <c r="A6332">
        <v>17831</v>
      </c>
      <c r="B6332">
        <v>421</v>
      </c>
      <c r="C6332" t="str">
        <f>VLOOKUP(Table_ExternalData_16[[#This Row],[ManufacturerId]],Blagovna!A:B,2,0)</f>
        <v>Delock</v>
      </c>
    </row>
    <row r="6333" spans="1:3" x14ac:dyDescent="0.25">
      <c r="A6333">
        <v>17832</v>
      </c>
      <c r="B6333">
        <v>484</v>
      </c>
      <c r="C6333" t="str">
        <f>VLOOKUP(Table_ExternalData_16[[#This Row],[ManufacturerId]],Blagovna!A:B,2,0)</f>
        <v>Triton</v>
      </c>
    </row>
    <row r="6334" spans="1:3" x14ac:dyDescent="0.25">
      <c r="A6334">
        <v>17833</v>
      </c>
      <c r="B6334">
        <v>741</v>
      </c>
      <c r="C6334" t="str">
        <f>VLOOKUP(Table_ExternalData_16[[#This Row],[ManufacturerId]],Blagovna!A:B,2,0)</f>
        <v>Ugreen</v>
      </c>
    </row>
    <row r="6335" spans="1:3" x14ac:dyDescent="0.25">
      <c r="A6335">
        <v>17834</v>
      </c>
      <c r="B6335">
        <v>741</v>
      </c>
      <c r="C6335" t="str">
        <f>VLOOKUP(Table_ExternalData_16[[#This Row],[ManufacturerId]],Blagovna!A:B,2,0)</f>
        <v>Ugreen</v>
      </c>
    </row>
    <row r="6336" spans="1:3" x14ac:dyDescent="0.25">
      <c r="A6336">
        <v>17835</v>
      </c>
      <c r="B6336">
        <v>741</v>
      </c>
      <c r="C6336" t="str">
        <f>VLOOKUP(Table_ExternalData_16[[#This Row],[ManufacturerId]],Blagovna!A:B,2,0)</f>
        <v>Ugreen</v>
      </c>
    </row>
    <row r="6337" spans="1:3" x14ac:dyDescent="0.25">
      <c r="A6337">
        <v>17837</v>
      </c>
      <c r="B6337">
        <v>769</v>
      </c>
      <c r="C6337" t="str">
        <f>VLOOKUP(Table_ExternalData_16[[#This Row],[ManufacturerId]],Blagovna!A:B,2,0)</f>
        <v>EMOS</v>
      </c>
    </row>
    <row r="6338" spans="1:3" x14ac:dyDescent="0.25">
      <c r="A6338">
        <v>17839</v>
      </c>
      <c r="B6338">
        <v>468</v>
      </c>
      <c r="C6338" t="str">
        <f>VLOOKUP(Table_ExternalData_16[[#This Row],[ManufacturerId]],Blagovna!A:B,2,0)</f>
        <v>SBOX</v>
      </c>
    </row>
    <row r="6339" spans="1:3" x14ac:dyDescent="0.25">
      <c r="A6339">
        <v>17819</v>
      </c>
      <c r="B6339">
        <v>768</v>
      </c>
      <c r="C6339" t="str">
        <f>VLOOKUP(Table_ExternalData_16[[#This Row],[ManufacturerId]],Blagovna!A:B,2,0)</f>
        <v>PULUZ</v>
      </c>
    </row>
    <row r="6340" spans="1:3" x14ac:dyDescent="0.25">
      <c r="A6340">
        <v>17840</v>
      </c>
      <c r="B6340">
        <v>446</v>
      </c>
      <c r="C6340" t="str">
        <f>VLOOKUP(Table_ExternalData_16[[#This Row],[ManufacturerId]],Blagovna!A:B,2,0)</f>
        <v>Leviton</v>
      </c>
    </row>
    <row r="6341" spans="1:3" x14ac:dyDescent="0.25">
      <c r="A6341">
        <v>17841</v>
      </c>
      <c r="B6341">
        <v>446</v>
      </c>
      <c r="C6341" t="str">
        <f>VLOOKUP(Table_ExternalData_16[[#This Row],[ManufacturerId]],Blagovna!A:B,2,0)</f>
        <v>Leviton</v>
      </c>
    </row>
    <row r="6342" spans="1:3" x14ac:dyDescent="0.25">
      <c r="A6342">
        <v>17842</v>
      </c>
      <c r="B6342">
        <v>446</v>
      </c>
      <c r="C6342" t="str">
        <f>VLOOKUP(Table_ExternalData_16[[#This Row],[ManufacturerId]],Blagovna!A:B,2,0)</f>
        <v>Leviton</v>
      </c>
    </row>
    <row r="6343" spans="1:3" x14ac:dyDescent="0.25">
      <c r="A6343">
        <v>17843</v>
      </c>
      <c r="B6343">
        <v>485</v>
      </c>
      <c r="C6343" t="str">
        <f>VLOOKUP(Table_ExternalData_16[[#This Row],[ManufacturerId]],Blagovna!A:B,2,0)</f>
        <v>UBIQUITI</v>
      </c>
    </row>
    <row r="6344" spans="1:3" x14ac:dyDescent="0.25">
      <c r="A6344">
        <v>17844</v>
      </c>
      <c r="B6344">
        <v>485</v>
      </c>
      <c r="C6344" t="str">
        <f>VLOOKUP(Table_ExternalData_16[[#This Row],[ManufacturerId]],Blagovna!A:B,2,0)</f>
        <v>UBIQUITI</v>
      </c>
    </row>
    <row r="6345" spans="1:3" x14ac:dyDescent="0.25">
      <c r="A6345">
        <v>17845</v>
      </c>
      <c r="B6345">
        <v>485</v>
      </c>
      <c r="C6345" t="str">
        <f>VLOOKUP(Table_ExternalData_16[[#This Row],[ManufacturerId]],Blagovna!A:B,2,0)</f>
        <v>UBIQUITI</v>
      </c>
    </row>
    <row r="6346" spans="1:3" x14ac:dyDescent="0.25">
      <c r="A6346">
        <v>17846</v>
      </c>
      <c r="B6346">
        <v>741</v>
      </c>
      <c r="C6346" t="str">
        <f>VLOOKUP(Table_ExternalData_16[[#This Row],[ManufacturerId]],Blagovna!A:B,2,0)</f>
        <v>Ugreen</v>
      </c>
    </row>
    <row r="6347" spans="1:3" x14ac:dyDescent="0.25">
      <c r="A6347">
        <v>17847</v>
      </c>
      <c r="B6347">
        <v>437</v>
      </c>
      <c r="C6347" t="str">
        <f>VLOOKUP(Table_ExternalData_16[[#This Row],[ManufacturerId]],Blagovna!A:B,2,0)</f>
        <v>HiLook</v>
      </c>
    </row>
    <row r="6348" spans="1:3" x14ac:dyDescent="0.25">
      <c r="A6348">
        <v>17848</v>
      </c>
      <c r="B6348">
        <v>766</v>
      </c>
      <c r="C6348" t="str">
        <f>VLOOKUP(Table_ExternalData_16[[#This Row],[ManufacturerId]],Blagovna!A:B,2,0)</f>
        <v>Baracuda</v>
      </c>
    </row>
    <row r="6349" spans="1:3" x14ac:dyDescent="0.25">
      <c r="A6349">
        <v>17849</v>
      </c>
      <c r="B6349">
        <v>766</v>
      </c>
      <c r="C6349" t="str">
        <f>VLOOKUP(Table_ExternalData_16[[#This Row],[ManufacturerId]],Blagovna!A:B,2,0)</f>
        <v>Baracuda</v>
      </c>
    </row>
    <row r="6350" spans="1:3" x14ac:dyDescent="0.25">
      <c r="A6350">
        <v>17850</v>
      </c>
      <c r="B6350">
        <v>422</v>
      </c>
      <c r="C6350" t="str">
        <f>VLOOKUP(Table_ExternalData_16[[#This Row],[ManufacturerId]],Blagovna!A:B,2,0)</f>
        <v>Digitus</v>
      </c>
    </row>
    <row r="6351" spans="1:3" x14ac:dyDescent="0.25">
      <c r="A6351">
        <v>17851</v>
      </c>
      <c r="B6351">
        <v>485</v>
      </c>
      <c r="C6351" t="str">
        <f>VLOOKUP(Table_ExternalData_16[[#This Row],[ManufacturerId]],Blagovna!A:B,2,0)</f>
        <v>UBIQUITI</v>
      </c>
    </row>
    <row r="6352" spans="1:3" x14ac:dyDescent="0.25">
      <c r="A6352">
        <v>17852</v>
      </c>
      <c r="B6352">
        <v>449</v>
      </c>
      <c r="C6352" t="str">
        <f>VLOOKUP(Table_ExternalData_16[[#This Row],[ManufacturerId]],Blagovna!A:B,2,0)</f>
        <v>Logitech</v>
      </c>
    </row>
    <row r="6353" spans="1:3" x14ac:dyDescent="0.25">
      <c r="A6353">
        <v>17853</v>
      </c>
      <c r="B6353">
        <v>478</v>
      </c>
      <c r="C6353" t="str">
        <f>VLOOKUP(Table_ExternalData_16[[#This Row],[ManufacturerId]],Blagovna!A:B,2,0)</f>
        <v>Tenda</v>
      </c>
    </row>
    <row r="6354" spans="1:3" x14ac:dyDescent="0.25">
      <c r="A6354">
        <v>17854</v>
      </c>
      <c r="B6354">
        <v>478</v>
      </c>
      <c r="C6354" t="str">
        <f>VLOOKUP(Table_ExternalData_16[[#This Row],[ManufacturerId]],Blagovna!A:B,2,0)</f>
        <v>Tenda</v>
      </c>
    </row>
    <row r="6355" spans="1:3" x14ac:dyDescent="0.25">
      <c r="A6355">
        <v>17855</v>
      </c>
      <c r="B6355">
        <v>478</v>
      </c>
      <c r="C6355" t="str">
        <f>VLOOKUP(Table_ExternalData_16[[#This Row],[ManufacturerId]],Blagovna!A:B,2,0)</f>
        <v>Tenda</v>
      </c>
    </row>
    <row r="6356" spans="1:3" x14ac:dyDescent="0.25">
      <c r="A6356">
        <v>17856</v>
      </c>
      <c r="B6356">
        <v>455</v>
      </c>
      <c r="C6356" t="str">
        <f>VLOOKUP(Table_ExternalData_16[[#This Row],[ManufacturerId]],Blagovna!A:B,2,0)</f>
        <v>Mikrotik</v>
      </c>
    </row>
    <row r="6357" spans="1:3" x14ac:dyDescent="0.25">
      <c r="A6357">
        <v>17857</v>
      </c>
      <c r="B6357">
        <v>484</v>
      </c>
      <c r="C6357" t="str">
        <f>VLOOKUP(Table_ExternalData_16[[#This Row],[ManufacturerId]],Blagovna!A:B,2,0)</f>
        <v>Triton</v>
      </c>
    </row>
    <row r="6358" spans="1:3" x14ac:dyDescent="0.25">
      <c r="A6358">
        <v>17858</v>
      </c>
      <c r="B6358">
        <v>455</v>
      </c>
      <c r="C6358" t="str">
        <f>VLOOKUP(Table_ExternalData_16[[#This Row],[ManufacturerId]],Blagovna!A:B,2,0)</f>
        <v>Mikrotik</v>
      </c>
    </row>
    <row r="6359" spans="1:3" x14ac:dyDescent="0.25">
      <c r="A6359">
        <v>17859</v>
      </c>
      <c r="B6359">
        <v>485</v>
      </c>
      <c r="C6359" t="str">
        <f>VLOOKUP(Table_ExternalData_16[[#This Row],[ManufacturerId]],Blagovna!A:B,2,0)</f>
        <v>UBIQUITI</v>
      </c>
    </row>
    <row r="6360" spans="1:3" x14ac:dyDescent="0.25">
      <c r="A6360">
        <v>17860</v>
      </c>
      <c r="B6360">
        <v>485</v>
      </c>
      <c r="C6360" t="str">
        <f>VLOOKUP(Table_ExternalData_16[[#This Row],[ManufacturerId]],Blagovna!A:B,2,0)</f>
        <v>UBIQUITI</v>
      </c>
    </row>
    <row r="6361" spans="1:3" x14ac:dyDescent="0.25">
      <c r="A6361">
        <v>17861</v>
      </c>
      <c r="B6361">
        <v>485</v>
      </c>
      <c r="C6361" t="str">
        <f>VLOOKUP(Table_ExternalData_16[[#This Row],[ManufacturerId]],Blagovna!A:B,2,0)</f>
        <v>UBIQUITI</v>
      </c>
    </row>
    <row r="6362" spans="1:3" x14ac:dyDescent="0.25">
      <c r="A6362">
        <v>17862</v>
      </c>
      <c r="B6362">
        <v>425</v>
      </c>
      <c r="C6362" t="str">
        <f>VLOOKUP(Table_ExternalData_16[[#This Row],[ManufacturerId]],Blagovna!A:B,2,0)</f>
        <v>EFB</v>
      </c>
    </row>
    <row r="6363" spans="1:3" x14ac:dyDescent="0.25">
      <c r="A6363">
        <v>17863</v>
      </c>
      <c r="B6363">
        <v>757</v>
      </c>
      <c r="C6363" t="str">
        <f>VLOOKUP(Table_ExternalData_16[[#This Row],[ManufacturerId]],Blagovna!A:B,2,0)</f>
        <v>Joyroom</v>
      </c>
    </row>
    <row r="6364" spans="1:3" x14ac:dyDescent="0.25">
      <c r="A6364">
        <v>17864</v>
      </c>
      <c r="B6364">
        <v>757</v>
      </c>
      <c r="C6364" t="str">
        <f>VLOOKUP(Table_ExternalData_16[[#This Row],[ManufacturerId]],Blagovna!A:B,2,0)</f>
        <v>Joyroom</v>
      </c>
    </row>
    <row r="6365" spans="1:3" x14ac:dyDescent="0.25">
      <c r="A6365">
        <v>17866</v>
      </c>
      <c r="B6365">
        <v>485</v>
      </c>
      <c r="C6365" t="str">
        <f>VLOOKUP(Table_ExternalData_16[[#This Row],[ManufacturerId]],Blagovna!A:B,2,0)</f>
        <v>UBIQUITI</v>
      </c>
    </row>
    <row r="6366" spans="1:3" x14ac:dyDescent="0.25">
      <c r="A6366">
        <v>17867</v>
      </c>
      <c r="B6366">
        <v>712</v>
      </c>
      <c r="C6366" t="str">
        <f>VLOOKUP(Table_ExternalData_16[[#This Row],[ManufacturerId]],Blagovna!A:B,2,0)</f>
        <v>Tech-Trade</v>
      </c>
    </row>
    <row r="6367" spans="1:3" x14ac:dyDescent="0.25">
      <c r="A6367">
        <v>17868</v>
      </c>
      <c r="B6367">
        <v>712</v>
      </c>
      <c r="C6367" t="str">
        <f>VLOOKUP(Table_ExternalData_16[[#This Row],[ManufacturerId]],Blagovna!A:B,2,0)</f>
        <v>Tech-Trade</v>
      </c>
    </row>
    <row r="6368" spans="1:3" x14ac:dyDescent="0.25">
      <c r="A6368">
        <v>17873</v>
      </c>
      <c r="B6368">
        <v>757</v>
      </c>
      <c r="C6368" t="str">
        <f>VLOOKUP(Table_ExternalData_16[[#This Row],[ManufacturerId]],Blagovna!A:B,2,0)</f>
        <v>Joyroom</v>
      </c>
    </row>
    <row r="6369" spans="1:3" x14ac:dyDescent="0.25">
      <c r="A6369">
        <v>17874</v>
      </c>
      <c r="B6369">
        <v>757</v>
      </c>
      <c r="C6369" t="str">
        <f>VLOOKUP(Table_ExternalData_16[[#This Row],[ManufacturerId]],Blagovna!A:B,2,0)</f>
        <v>Joyroom</v>
      </c>
    </row>
    <row r="6370" spans="1:3" x14ac:dyDescent="0.25">
      <c r="A6370">
        <v>17875</v>
      </c>
      <c r="B6370">
        <v>478</v>
      </c>
      <c r="C6370" t="str">
        <f>VLOOKUP(Table_ExternalData_16[[#This Row],[ManufacturerId]],Blagovna!A:B,2,0)</f>
        <v>Tenda</v>
      </c>
    </row>
    <row r="6371" spans="1:3" x14ac:dyDescent="0.25">
      <c r="A6371">
        <v>17876</v>
      </c>
      <c r="B6371">
        <v>484</v>
      </c>
      <c r="C6371" t="str">
        <f>VLOOKUP(Table_ExternalData_16[[#This Row],[ManufacturerId]],Blagovna!A:B,2,0)</f>
        <v>Triton</v>
      </c>
    </row>
    <row r="6372" spans="1:3" x14ac:dyDescent="0.25">
      <c r="A6372">
        <v>17865</v>
      </c>
      <c r="B6372">
        <v>770</v>
      </c>
      <c r="C6372" t="str">
        <f>VLOOKUP(Table_ExternalData_16[[#This Row],[ManufacturerId]],Blagovna!A:B,2,0)</f>
        <v>AZDOME</v>
      </c>
    </row>
    <row r="6373" spans="1:3" x14ac:dyDescent="0.25">
      <c r="A6373">
        <v>17877</v>
      </c>
      <c r="B6373">
        <v>421</v>
      </c>
      <c r="C6373" t="str">
        <f>VLOOKUP(Table_ExternalData_16[[#This Row],[ManufacturerId]],Blagovna!A:B,2,0)</f>
        <v>Delock</v>
      </c>
    </row>
    <row r="6374" spans="1:3" x14ac:dyDescent="0.25">
      <c r="A6374">
        <v>17878</v>
      </c>
      <c r="B6374">
        <v>485</v>
      </c>
      <c r="C6374" t="str">
        <f>VLOOKUP(Table_ExternalData_16[[#This Row],[ManufacturerId]],Blagovna!A:B,2,0)</f>
        <v>UBIQUITI</v>
      </c>
    </row>
    <row r="6375" spans="1:3" x14ac:dyDescent="0.25">
      <c r="A6375">
        <v>17879</v>
      </c>
      <c r="B6375">
        <v>712</v>
      </c>
      <c r="C6375" t="str">
        <f>VLOOKUP(Table_ExternalData_16[[#This Row],[ManufacturerId]],Blagovna!A:B,2,0)</f>
        <v>Tech-Trade</v>
      </c>
    </row>
    <row r="6376" spans="1:3" x14ac:dyDescent="0.25">
      <c r="A6376">
        <v>17881</v>
      </c>
      <c r="B6376">
        <v>439</v>
      </c>
      <c r="C6376" t="str">
        <f>VLOOKUP(Table_ExternalData_16[[#This Row],[ManufacturerId]],Blagovna!A:B,2,0)</f>
        <v>HP</v>
      </c>
    </row>
    <row r="6377" spans="1:3" x14ac:dyDescent="0.25">
      <c r="A6377">
        <v>17882</v>
      </c>
      <c r="B6377">
        <v>444</v>
      </c>
      <c r="C6377" t="str">
        <f>VLOOKUP(Table_ExternalData_16[[#This Row],[ManufacturerId]],Blagovna!A:B,2,0)</f>
        <v>Lenovo</v>
      </c>
    </row>
    <row r="6378" spans="1:3" x14ac:dyDescent="0.25">
      <c r="A6378">
        <v>17883</v>
      </c>
      <c r="B6378">
        <v>444</v>
      </c>
      <c r="C6378" t="str">
        <f>VLOOKUP(Table_ExternalData_16[[#This Row],[ManufacturerId]],Blagovna!A:B,2,0)</f>
        <v>Lenovo</v>
      </c>
    </row>
    <row r="6379" spans="1:3" x14ac:dyDescent="0.25">
      <c r="A6379">
        <v>17880</v>
      </c>
      <c r="B6379">
        <v>439</v>
      </c>
      <c r="C6379" t="str">
        <f>VLOOKUP(Table_ExternalData_16[[#This Row],[ManufacturerId]],Blagovna!A:B,2,0)</f>
        <v>HP</v>
      </c>
    </row>
    <row r="6380" spans="1:3" x14ac:dyDescent="0.25">
      <c r="A6380">
        <v>17885</v>
      </c>
      <c r="B6380">
        <v>408</v>
      </c>
      <c r="C6380" t="str">
        <f>VLOOKUP(Table_ExternalData_16[[#This Row],[ManufacturerId]],Blagovna!A:B,2,0)</f>
        <v>Aten</v>
      </c>
    </row>
    <row r="6381" spans="1:3" x14ac:dyDescent="0.25">
      <c r="A6381">
        <v>17884</v>
      </c>
      <c r="B6381">
        <v>771</v>
      </c>
      <c r="C6381" t="str">
        <f>VLOOKUP(Table_ExternalData_16[[#This Row],[ManufacturerId]],Blagovna!A:B,2,0)</f>
        <v>TKK</v>
      </c>
    </row>
    <row r="6382" spans="1:3" x14ac:dyDescent="0.25">
      <c r="A6382">
        <v>17836</v>
      </c>
      <c r="B6382">
        <v>771</v>
      </c>
      <c r="C6382" t="str">
        <f>VLOOKUP(Table_ExternalData_16[[#This Row],[ManufacturerId]],Blagovna!A:B,2,0)</f>
        <v>TKK</v>
      </c>
    </row>
    <row r="6383" spans="1:3" x14ac:dyDescent="0.25">
      <c r="A6383">
        <v>17872</v>
      </c>
      <c r="B6383">
        <v>771</v>
      </c>
      <c r="C6383" t="str">
        <f>VLOOKUP(Table_ExternalData_16[[#This Row],[ManufacturerId]],Blagovna!A:B,2,0)</f>
        <v>TKK</v>
      </c>
    </row>
    <row r="6384" spans="1:3" x14ac:dyDescent="0.25">
      <c r="A6384">
        <v>17870</v>
      </c>
      <c r="B6384">
        <v>771</v>
      </c>
      <c r="C6384" t="str">
        <f>VLOOKUP(Table_ExternalData_16[[#This Row],[ManufacturerId]],Blagovna!A:B,2,0)</f>
        <v>TKK</v>
      </c>
    </row>
    <row r="6385" spans="1:3" x14ac:dyDescent="0.25">
      <c r="A6385">
        <v>17871</v>
      </c>
      <c r="B6385">
        <v>771</v>
      </c>
      <c r="C6385" t="str">
        <f>VLOOKUP(Table_ExternalData_16[[#This Row],[ManufacturerId]],Blagovna!A:B,2,0)</f>
        <v>TKK</v>
      </c>
    </row>
    <row r="6386" spans="1:3" x14ac:dyDescent="0.25">
      <c r="A6386">
        <v>17886</v>
      </c>
      <c r="B6386">
        <v>476</v>
      </c>
      <c r="C6386" t="str">
        <f>VLOOKUP(Table_ExternalData_16[[#This Row],[ManufacturerId]],Blagovna!A:B,2,0)</f>
        <v>Synology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6BF12-4D76-4804-B526-CF40E1FD7277}">
  <dimension ref="A1:C53"/>
  <sheetViews>
    <sheetView workbookViewId="0">
      <selection activeCell="B26" sqref="B26"/>
    </sheetView>
  </sheetViews>
  <sheetFormatPr defaultRowHeight="15.75" x14ac:dyDescent="0.25"/>
  <cols>
    <col min="1" max="1" width="4.5" bestFit="1" customWidth="1"/>
    <col min="2" max="2" width="30.125" bestFit="1" customWidth="1"/>
    <col min="3" max="3" width="20.25" bestFit="1" customWidth="1"/>
    <col min="4" max="4" width="13" bestFit="1" customWidth="1"/>
    <col min="5" max="5" width="12.375" bestFit="1" customWidth="1"/>
  </cols>
  <sheetData>
    <row r="1" spans="1:3" x14ac:dyDescent="0.25">
      <c r="A1" t="s">
        <v>13694</v>
      </c>
      <c r="B1" t="s">
        <v>0</v>
      </c>
      <c r="C1" t="s">
        <v>13701</v>
      </c>
    </row>
    <row r="2" spans="1:3" x14ac:dyDescent="0.25">
      <c r="A2">
        <v>5</v>
      </c>
      <c r="B2" t="s">
        <v>13702</v>
      </c>
      <c r="C2">
        <v>1</v>
      </c>
    </row>
    <row r="3" spans="1:3" x14ac:dyDescent="0.25">
      <c r="A3">
        <v>7</v>
      </c>
      <c r="B3" t="s">
        <v>13703</v>
      </c>
      <c r="C3">
        <v>2</v>
      </c>
    </row>
    <row r="4" spans="1:3" x14ac:dyDescent="0.25">
      <c r="A4">
        <v>8</v>
      </c>
      <c r="B4" t="s">
        <v>13704</v>
      </c>
      <c r="C4">
        <v>3</v>
      </c>
    </row>
    <row r="5" spans="1:3" x14ac:dyDescent="0.25">
      <c r="A5">
        <v>9</v>
      </c>
      <c r="B5" t="s">
        <v>13705</v>
      </c>
      <c r="C5">
        <v>4</v>
      </c>
    </row>
    <row r="6" spans="1:3" x14ac:dyDescent="0.25">
      <c r="A6">
        <v>10</v>
      </c>
      <c r="B6" t="s">
        <v>13706</v>
      </c>
      <c r="C6">
        <v>5</v>
      </c>
    </row>
    <row r="7" spans="1:3" x14ac:dyDescent="0.25">
      <c r="A7">
        <v>11</v>
      </c>
      <c r="B7" t="s">
        <v>13707</v>
      </c>
      <c r="C7">
        <v>6</v>
      </c>
    </row>
    <row r="8" spans="1:3" x14ac:dyDescent="0.25">
      <c r="A8">
        <v>12</v>
      </c>
      <c r="B8" t="s">
        <v>13708</v>
      </c>
      <c r="C8">
        <v>7</v>
      </c>
    </row>
    <row r="9" spans="1:3" x14ac:dyDescent="0.25">
      <c r="A9">
        <v>13</v>
      </c>
      <c r="B9" t="s">
        <v>13709</v>
      </c>
      <c r="C9">
        <v>8</v>
      </c>
    </row>
    <row r="10" spans="1:3" x14ac:dyDescent="0.25">
      <c r="A10">
        <v>16</v>
      </c>
      <c r="B10" t="s">
        <v>13710</v>
      </c>
      <c r="C10">
        <v>10</v>
      </c>
    </row>
    <row r="11" spans="1:3" x14ac:dyDescent="0.25">
      <c r="A11">
        <v>17</v>
      </c>
      <c r="B11" t="s">
        <v>13711</v>
      </c>
      <c r="C11">
        <v>4</v>
      </c>
    </row>
    <row r="12" spans="1:3" x14ac:dyDescent="0.25">
      <c r="A12">
        <v>18</v>
      </c>
      <c r="B12" t="s">
        <v>13712</v>
      </c>
      <c r="C12">
        <v>5</v>
      </c>
    </row>
    <row r="13" spans="1:3" x14ac:dyDescent="0.25">
      <c r="A13">
        <v>19</v>
      </c>
      <c r="B13" t="s">
        <v>13713</v>
      </c>
      <c r="C13">
        <v>8</v>
      </c>
    </row>
    <row r="14" spans="1:3" x14ac:dyDescent="0.25">
      <c r="A14">
        <v>20</v>
      </c>
      <c r="B14" t="s">
        <v>13714</v>
      </c>
      <c r="C14">
        <v>12</v>
      </c>
    </row>
    <row r="15" spans="1:3" x14ac:dyDescent="0.25">
      <c r="A15">
        <v>21</v>
      </c>
      <c r="B15" t="s">
        <v>13715</v>
      </c>
      <c r="C15">
        <v>15</v>
      </c>
    </row>
    <row r="16" spans="1:3" x14ac:dyDescent="0.25">
      <c r="A16">
        <v>22</v>
      </c>
      <c r="B16" t="s">
        <v>13716</v>
      </c>
      <c r="C16">
        <v>20</v>
      </c>
    </row>
    <row r="17" spans="1:3" x14ac:dyDescent="0.25">
      <c r="A17">
        <v>23</v>
      </c>
      <c r="B17" t="s">
        <v>13717</v>
      </c>
      <c r="C17">
        <v>25</v>
      </c>
    </row>
    <row r="18" spans="1:3" x14ac:dyDescent="0.25">
      <c r="A18">
        <v>24</v>
      </c>
      <c r="B18" t="s">
        <v>13718</v>
      </c>
      <c r="C18">
        <v>30</v>
      </c>
    </row>
    <row r="19" spans="1:3" x14ac:dyDescent="0.25">
      <c r="A19">
        <v>30</v>
      </c>
      <c r="B19" t="s">
        <v>13719</v>
      </c>
      <c r="C19">
        <v>100</v>
      </c>
    </row>
    <row r="20" spans="1:3" x14ac:dyDescent="0.25">
      <c r="A20">
        <v>36</v>
      </c>
      <c r="B20" t="s">
        <v>13720</v>
      </c>
      <c r="C20">
        <v>2</v>
      </c>
    </row>
    <row r="21" spans="1:3" x14ac:dyDescent="0.25">
      <c r="A21">
        <v>37</v>
      </c>
      <c r="B21" t="s">
        <v>13721</v>
      </c>
      <c r="C21">
        <v>33</v>
      </c>
    </row>
    <row r="22" spans="1:3" x14ac:dyDescent="0.25">
      <c r="A22">
        <v>38</v>
      </c>
      <c r="B22" t="s">
        <v>13722</v>
      </c>
      <c r="C22">
        <v>44</v>
      </c>
    </row>
    <row r="23" spans="1:3" x14ac:dyDescent="0.25">
      <c r="A23">
        <v>39</v>
      </c>
      <c r="B23" t="s">
        <v>13723</v>
      </c>
      <c r="C23">
        <v>25</v>
      </c>
    </row>
    <row r="24" spans="1:3" x14ac:dyDescent="0.25">
      <c r="A24">
        <v>40</v>
      </c>
      <c r="B24" t="s">
        <v>13724</v>
      </c>
      <c r="C24">
        <v>30</v>
      </c>
    </row>
    <row r="25" spans="1:3" x14ac:dyDescent="0.25">
      <c r="A25">
        <v>43</v>
      </c>
      <c r="B25" t="s">
        <v>13725</v>
      </c>
      <c r="C25">
        <v>25</v>
      </c>
    </row>
    <row r="26" spans="1:3" x14ac:dyDescent="0.25">
      <c r="A26">
        <v>44</v>
      </c>
      <c r="B26" t="s">
        <v>13726</v>
      </c>
      <c r="C26">
        <v>27</v>
      </c>
    </row>
    <row r="27" spans="1:3" x14ac:dyDescent="0.25">
      <c r="A27">
        <v>46</v>
      </c>
      <c r="B27" t="s">
        <v>13727</v>
      </c>
      <c r="C27">
        <v>35</v>
      </c>
    </row>
    <row r="28" spans="1:3" x14ac:dyDescent="0.25">
      <c r="A28">
        <v>51</v>
      </c>
      <c r="B28" t="s">
        <v>13728</v>
      </c>
      <c r="C28">
        <v>12</v>
      </c>
    </row>
    <row r="29" spans="1:3" x14ac:dyDescent="0.25">
      <c r="A29">
        <v>72</v>
      </c>
      <c r="B29" t="s">
        <v>13729</v>
      </c>
      <c r="C29">
        <v>2</v>
      </c>
    </row>
    <row r="30" spans="1:3" x14ac:dyDescent="0.25">
      <c r="A30">
        <v>119</v>
      </c>
      <c r="B30" t="s">
        <v>13730</v>
      </c>
      <c r="C30">
        <v>35</v>
      </c>
    </row>
    <row r="31" spans="1:3" x14ac:dyDescent="0.25">
      <c r="A31">
        <v>122</v>
      </c>
      <c r="B31" t="s">
        <v>14520</v>
      </c>
      <c r="C31">
        <v>33</v>
      </c>
    </row>
    <row r="32" spans="1:3" x14ac:dyDescent="0.25">
      <c r="A32">
        <v>147</v>
      </c>
      <c r="B32" t="s">
        <v>13731</v>
      </c>
      <c r="C32">
        <v>0</v>
      </c>
    </row>
    <row r="33" spans="1:3" x14ac:dyDescent="0.25">
      <c r="A33">
        <v>155</v>
      </c>
      <c r="B33" t="s">
        <v>13732</v>
      </c>
      <c r="C33">
        <v>3</v>
      </c>
    </row>
    <row r="34" spans="1:3" x14ac:dyDescent="0.25">
      <c r="A34">
        <v>159</v>
      </c>
      <c r="B34" t="s">
        <v>13733</v>
      </c>
      <c r="C34">
        <v>100</v>
      </c>
    </row>
    <row r="35" spans="1:3" x14ac:dyDescent="0.25">
      <c r="A35">
        <v>160</v>
      </c>
      <c r="B35" t="s">
        <v>13734</v>
      </c>
      <c r="C35">
        <v>0</v>
      </c>
    </row>
    <row r="36" spans="1:3" x14ac:dyDescent="0.25">
      <c r="A36">
        <v>161</v>
      </c>
      <c r="B36" t="s">
        <v>13735</v>
      </c>
      <c r="C36">
        <v>100</v>
      </c>
    </row>
    <row r="37" spans="1:3" x14ac:dyDescent="0.25">
      <c r="A37">
        <v>162</v>
      </c>
      <c r="B37" t="s">
        <v>13736</v>
      </c>
      <c r="C37">
        <v>100</v>
      </c>
    </row>
    <row r="38" spans="1:3" x14ac:dyDescent="0.25">
      <c r="A38">
        <v>163</v>
      </c>
      <c r="B38" t="s">
        <v>13737</v>
      </c>
      <c r="C38">
        <v>100</v>
      </c>
    </row>
    <row r="39" spans="1:3" x14ac:dyDescent="0.25">
      <c r="A39">
        <v>166</v>
      </c>
      <c r="B39" t="s">
        <v>13738</v>
      </c>
      <c r="C39">
        <v>2</v>
      </c>
    </row>
    <row r="40" spans="1:3" x14ac:dyDescent="0.25">
      <c r="A40">
        <v>169</v>
      </c>
      <c r="B40" t="s">
        <v>13739</v>
      </c>
      <c r="C40">
        <v>100</v>
      </c>
    </row>
    <row r="41" spans="1:3" x14ac:dyDescent="0.25">
      <c r="A41">
        <v>170</v>
      </c>
      <c r="B41" t="s">
        <v>13740</v>
      </c>
      <c r="C41">
        <v>100</v>
      </c>
    </row>
    <row r="42" spans="1:3" x14ac:dyDescent="0.25">
      <c r="A42">
        <v>171</v>
      </c>
      <c r="B42" t="s">
        <v>13741</v>
      </c>
      <c r="C42">
        <v>100</v>
      </c>
    </row>
    <row r="43" spans="1:3" x14ac:dyDescent="0.25">
      <c r="A43">
        <v>178</v>
      </c>
      <c r="B43" t="s">
        <v>14260</v>
      </c>
      <c r="C43">
        <v>100</v>
      </c>
    </row>
    <row r="44" spans="1:3" x14ac:dyDescent="0.25">
      <c r="A44">
        <v>180</v>
      </c>
      <c r="B44" t="s">
        <v>14285</v>
      </c>
      <c r="C44">
        <v>10</v>
      </c>
    </row>
    <row r="45" spans="1:3" x14ac:dyDescent="0.25">
      <c r="A45">
        <v>183</v>
      </c>
      <c r="B45" t="s">
        <v>14286</v>
      </c>
      <c r="C45">
        <v>10</v>
      </c>
    </row>
    <row r="46" spans="1:3" x14ac:dyDescent="0.25">
      <c r="A46">
        <v>198</v>
      </c>
      <c r="B46" t="s">
        <v>14516</v>
      </c>
      <c r="C46">
        <v>20</v>
      </c>
    </row>
    <row r="47" spans="1:3" x14ac:dyDescent="0.25">
      <c r="A47">
        <v>199</v>
      </c>
      <c r="B47" t="s">
        <v>14517</v>
      </c>
      <c r="C47">
        <v>35</v>
      </c>
    </row>
    <row r="48" spans="1:3" x14ac:dyDescent="0.25">
      <c r="A48">
        <v>202</v>
      </c>
      <c r="B48" t="s">
        <v>14768</v>
      </c>
      <c r="C48">
        <v>10</v>
      </c>
    </row>
    <row r="49" spans="1:3" x14ac:dyDescent="0.25">
      <c r="A49">
        <v>203</v>
      </c>
      <c r="B49" t="s">
        <v>14813</v>
      </c>
      <c r="C49">
        <v>1000</v>
      </c>
    </row>
    <row r="50" spans="1:3" x14ac:dyDescent="0.25">
      <c r="A50">
        <v>205</v>
      </c>
      <c r="B50" t="s">
        <v>15221</v>
      </c>
      <c r="C50">
        <v>50</v>
      </c>
    </row>
    <row r="51" spans="1:3" x14ac:dyDescent="0.25">
      <c r="A51">
        <v>206</v>
      </c>
      <c r="B51" t="s">
        <v>15355</v>
      </c>
      <c r="C51">
        <v>100</v>
      </c>
    </row>
    <row r="52" spans="1:3" x14ac:dyDescent="0.25">
      <c r="A52">
        <v>208</v>
      </c>
      <c r="B52" t="s">
        <v>15619</v>
      </c>
      <c r="C52">
        <v>10</v>
      </c>
    </row>
    <row r="53" spans="1:3" x14ac:dyDescent="0.25">
      <c r="A53">
        <v>210</v>
      </c>
      <c r="B53" t="s">
        <v>15663</v>
      </c>
      <c r="C53">
        <v>100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16102-A99A-46DC-86DA-01F70B564C23}">
  <dimension ref="A1:B114"/>
  <sheetViews>
    <sheetView topLeftCell="A70" workbookViewId="0">
      <selection activeCell="B100" sqref="B100"/>
    </sheetView>
  </sheetViews>
  <sheetFormatPr defaultRowHeight="15.75" x14ac:dyDescent="0.25"/>
  <cols>
    <col min="1" max="1" width="4.5" bestFit="1" customWidth="1"/>
    <col min="2" max="2" width="22.625" bestFit="1" customWidth="1"/>
    <col min="3" max="3" width="11.375" bestFit="1" customWidth="1"/>
    <col min="4" max="4" width="16.5" bestFit="1" customWidth="1"/>
    <col min="5" max="5" width="18.75" bestFit="1" customWidth="1"/>
    <col min="6" max="6" width="22.625" bestFit="1" customWidth="1"/>
  </cols>
  <sheetData>
    <row r="1" spans="1:2" x14ac:dyDescent="0.25">
      <c r="A1" t="s">
        <v>13694</v>
      </c>
      <c r="B1" t="s">
        <v>0</v>
      </c>
    </row>
    <row r="2" spans="1:2" x14ac:dyDescent="0.25">
      <c r="A2">
        <v>404</v>
      </c>
      <c r="B2" t="s">
        <v>13742</v>
      </c>
    </row>
    <row r="3" spans="1:2" x14ac:dyDescent="0.25">
      <c r="A3">
        <v>407</v>
      </c>
      <c r="B3" t="s">
        <v>13743</v>
      </c>
    </row>
    <row r="4" spans="1:2" x14ac:dyDescent="0.25">
      <c r="A4">
        <v>408</v>
      </c>
      <c r="B4" t="s">
        <v>13744</v>
      </c>
    </row>
    <row r="5" spans="1:2" x14ac:dyDescent="0.25">
      <c r="A5">
        <v>409</v>
      </c>
      <c r="B5" t="s">
        <v>13745</v>
      </c>
    </row>
    <row r="6" spans="1:2" x14ac:dyDescent="0.25">
      <c r="A6">
        <v>411</v>
      </c>
      <c r="B6" t="s">
        <v>13746</v>
      </c>
    </row>
    <row r="7" spans="1:2" x14ac:dyDescent="0.25">
      <c r="A7">
        <v>412</v>
      </c>
      <c r="B7" t="s">
        <v>13747</v>
      </c>
    </row>
    <row r="8" spans="1:2" x14ac:dyDescent="0.25">
      <c r="A8">
        <v>414</v>
      </c>
      <c r="B8" t="s">
        <v>13748</v>
      </c>
    </row>
    <row r="9" spans="1:2" x14ac:dyDescent="0.25">
      <c r="A9">
        <v>415</v>
      </c>
      <c r="B9" t="s">
        <v>13749</v>
      </c>
    </row>
    <row r="10" spans="1:2" x14ac:dyDescent="0.25">
      <c r="A10">
        <v>416</v>
      </c>
      <c r="B10" t="s">
        <v>13750</v>
      </c>
    </row>
    <row r="11" spans="1:2" x14ac:dyDescent="0.25">
      <c r="A11">
        <v>419</v>
      </c>
      <c r="B11" t="s">
        <v>13751</v>
      </c>
    </row>
    <row r="12" spans="1:2" x14ac:dyDescent="0.25">
      <c r="A12">
        <v>420</v>
      </c>
      <c r="B12" t="s">
        <v>13752</v>
      </c>
    </row>
    <row r="13" spans="1:2" x14ac:dyDescent="0.25">
      <c r="A13">
        <v>421</v>
      </c>
      <c r="B13" t="s">
        <v>13753</v>
      </c>
    </row>
    <row r="14" spans="1:2" x14ac:dyDescent="0.25">
      <c r="A14">
        <v>422</v>
      </c>
      <c r="B14" t="s">
        <v>13754</v>
      </c>
    </row>
    <row r="15" spans="1:2" x14ac:dyDescent="0.25">
      <c r="A15">
        <v>423</v>
      </c>
      <c r="B15" t="s">
        <v>13241</v>
      </c>
    </row>
    <row r="16" spans="1:2" x14ac:dyDescent="0.25">
      <c r="A16">
        <v>424</v>
      </c>
      <c r="B16" t="s">
        <v>13755</v>
      </c>
    </row>
    <row r="17" spans="1:2" x14ac:dyDescent="0.25">
      <c r="A17">
        <v>425</v>
      </c>
      <c r="B17" t="s">
        <v>13756</v>
      </c>
    </row>
    <row r="18" spans="1:2" x14ac:dyDescent="0.25">
      <c r="A18">
        <v>426</v>
      </c>
      <c r="B18" t="s">
        <v>13757</v>
      </c>
    </row>
    <row r="19" spans="1:2" x14ac:dyDescent="0.25">
      <c r="A19">
        <v>428</v>
      </c>
      <c r="B19" t="s">
        <v>13758</v>
      </c>
    </row>
    <row r="20" spans="1:2" x14ac:dyDescent="0.25">
      <c r="A20">
        <v>429</v>
      </c>
      <c r="B20" t="s">
        <v>13759</v>
      </c>
    </row>
    <row r="21" spans="1:2" x14ac:dyDescent="0.25">
      <c r="A21">
        <v>430</v>
      </c>
      <c r="B21" t="s">
        <v>13760</v>
      </c>
    </row>
    <row r="22" spans="1:2" x14ac:dyDescent="0.25">
      <c r="A22">
        <v>431</v>
      </c>
      <c r="B22" t="s">
        <v>13761</v>
      </c>
    </row>
    <row r="23" spans="1:2" x14ac:dyDescent="0.25">
      <c r="A23">
        <v>433</v>
      </c>
      <c r="B23" t="s">
        <v>13762</v>
      </c>
    </row>
    <row r="24" spans="1:2" x14ac:dyDescent="0.25">
      <c r="A24">
        <v>436</v>
      </c>
      <c r="B24" t="s">
        <v>13763</v>
      </c>
    </row>
    <row r="25" spans="1:2" x14ac:dyDescent="0.25">
      <c r="A25">
        <v>437</v>
      </c>
      <c r="B25" t="s">
        <v>13764</v>
      </c>
    </row>
    <row r="26" spans="1:2" x14ac:dyDescent="0.25">
      <c r="A26">
        <v>438</v>
      </c>
      <c r="B26" t="s">
        <v>13765</v>
      </c>
    </row>
    <row r="27" spans="1:2" x14ac:dyDescent="0.25">
      <c r="A27">
        <v>439</v>
      </c>
      <c r="B27" t="s">
        <v>13766</v>
      </c>
    </row>
    <row r="28" spans="1:2" x14ac:dyDescent="0.25">
      <c r="A28">
        <v>440</v>
      </c>
      <c r="B28" t="s">
        <v>13767</v>
      </c>
    </row>
    <row r="29" spans="1:2" x14ac:dyDescent="0.25">
      <c r="A29">
        <v>442</v>
      </c>
      <c r="B29" t="s">
        <v>13768</v>
      </c>
    </row>
    <row r="30" spans="1:2" x14ac:dyDescent="0.25">
      <c r="A30">
        <v>443</v>
      </c>
      <c r="B30" t="s">
        <v>13769</v>
      </c>
    </row>
    <row r="31" spans="1:2" x14ac:dyDescent="0.25">
      <c r="A31">
        <v>444</v>
      </c>
      <c r="B31" t="s">
        <v>13770</v>
      </c>
    </row>
    <row r="32" spans="1:2" x14ac:dyDescent="0.25">
      <c r="A32">
        <v>446</v>
      </c>
      <c r="B32" t="s">
        <v>13725</v>
      </c>
    </row>
    <row r="33" spans="1:2" x14ac:dyDescent="0.25">
      <c r="A33">
        <v>449</v>
      </c>
      <c r="B33" t="s">
        <v>13771</v>
      </c>
    </row>
    <row r="34" spans="1:2" x14ac:dyDescent="0.25">
      <c r="A34">
        <v>451</v>
      </c>
      <c r="B34" t="s">
        <v>13772</v>
      </c>
    </row>
    <row r="35" spans="1:2" x14ac:dyDescent="0.25">
      <c r="A35">
        <v>452</v>
      </c>
      <c r="B35" t="s">
        <v>13773</v>
      </c>
    </row>
    <row r="36" spans="1:2" x14ac:dyDescent="0.25">
      <c r="A36">
        <v>455</v>
      </c>
      <c r="B36" t="s">
        <v>13774</v>
      </c>
    </row>
    <row r="37" spans="1:2" x14ac:dyDescent="0.25">
      <c r="A37">
        <v>457</v>
      </c>
      <c r="B37" t="s">
        <v>13775</v>
      </c>
    </row>
    <row r="38" spans="1:2" x14ac:dyDescent="0.25">
      <c r="A38">
        <v>458</v>
      </c>
      <c r="B38" t="s">
        <v>13776</v>
      </c>
    </row>
    <row r="39" spans="1:2" x14ac:dyDescent="0.25">
      <c r="A39">
        <v>459</v>
      </c>
      <c r="B39" t="s">
        <v>13777</v>
      </c>
    </row>
    <row r="40" spans="1:2" x14ac:dyDescent="0.25">
      <c r="A40">
        <v>461</v>
      </c>
      <c r="B40" t="s">
        <v>13778</v>
      </c>
    </row>
    <row r="41" spans="1:2" x14ac:dyDescent="0.25">
      <c r="A41">
        <v>462</v>
      </c>
      <c r="B41" t="s">
        <v>13779</v>
      </c>
    </row>
    <row r="42" spans="1:2" x14ac:dyDescent="0.25">
      <c r="A42">
        <v>464</v>
      </c>
      <c r="B42" t="s">
        <v>13780</v>
      </c>
    </row>
    <row r="43" spans="1:2" x14ac:dyDescent="0.25">
      <c r="A43">
        <v>465</v>
      </c>
      <c r="B43" t="s">
        <v>13781</v>
      </c>
    </row>
    <row r="44" spans="1:2" x14ac:dyDescent="0.25">
      <c r="A44">
        <v>467</v>
      </c>
      <c r="B44" t="s">
        <v>13782</v>
      </c>
    </row>
    <row r="45" spans="1:2" x14ac:dyDescent="0.25">
      <c r="A45">
        <v>468</v>
      </c>
      <c r="B45" t="s">
        <v>13783</v>
      </c>
    </row>
    <row r="46" spans="1:2" x14ac:dyDescent="0.25">
      <c r="A46">
        <v>469</v>
      </c>
      <c r="B46" t="s">
        <v>13784</v>
      </c>
    </row>
    <row r="47" spans="1:2" x14ac:dyDescent="0.25">
      <c r="A47">
        <v>470</v>
      </c>
      <c r="B47" t="s">
        <v>13785</v>
      </c>
    </row>
    <row r="48" spans="1:2" x14ac:dyDescent="0.25">
      <c r="A48">
        <v>471</v>
      </c>
      <c r="B48" t="s">
        <v>13786</v>
      </c>
    </row>
    <row r="49" spans="1:2" x14ac:dyDescent="0.25">
      <c r="A49">
        <v>472</v>
      </c>
      <c r="B49" t="s">
        <v>13787</v>
      </c>
    </row>
    <row r="50" spans="1:2" x14ac:dyDescent="0.25">
      <c r="A50">
        <v>473</v>
      </c>
      <c r="B50" t="s">
        <v>13788</v>
      </c>
    </row>
    <row r="51" spans="1:2" x14ac:dyDescent="0.25">
      <c r="A51">
        <v>474</v>
      </c>
      <c r="B51" t="s">
        <v>13789</v>
      </c>
    </row>
    <row r="52" spans="1:2" x14ac:dyDescent="0.25">
      <c r="A52">
        <v>476</v>
      </c>
      <c r="B52" t="s">
        <v>9594</v>
      </c>
    </row>
    <row r="53" spans="1:2" x14ac:dyDescent="0.25">
      <c r="A53">
        <v>478</v>
      </c>
      <c r="B53" t="s">
        <v>13790</v>
      </c>
    </row>
    <row r="54" spans="1:2" x14ac:dyDescent="0.25">
      <c r="A54">
        <v>479</v>
      </c>
      <c r="B54" t="s">
        <v>13791</v>
      </c>
    </row>
    <row r="55" spans="1:2" x14ac:dyDescent="0.25">
      <c r="A55">
        <v>480</v>
      </c>
      <c r="B55" t="s">
        <v>13792</v>
      </c>
    </row>
    <row r="56" spans="1:2" x14ac:dyDescent="0.25">
      <c r="A56">
        <v>482</v>
      </c>
      <c r="B56" t="s">
        <v>13793</v>
      </c>
    </row>
    <row r="57" spans="1:2" x14ac:dyDescent="0.25">
      <c r="A57">
        <v>483</v>
      </c>
      <c r="B57" t="s">
        <v>13794</v>
      </c>
    </row>
    <row r="58" spans="1:2" x14ac:dyDescent="0.25">
      <c r="A58">
        <v>484</v>
      </c>
      <c r="B58" t="s">
        <v>13242</v>
      </c>
    </row>
    <row r="59" spans="1:2" x14ac:dyDescent="0.25">
      <c r="A59">
        <v>485</v>
      </c>
      <c r="B59" t="s">
        <v>13795</v>
      </c>
    </row>
    <row r="60" spans="1:2" x14ac:dyDescent="0.25">
      <c r="A60">
        <v>487</v>
      </c>
      <c r="B60" t="s">
        <v>13796</v>
      </c>
    </row>
    <row r="61" spans="1:2" x14ac:dyDescent="0.25">
      <c r="A61">
        <v>488</v>
      </c>
      <c r="B61" t="s">
        <v>13797</v>
      </c>
    </row>
    <row r="62" spans="1:2" x14ac:dyDescent="0.25">
      <c r="A62">
        <v>490</v>
      </c>
      <c r="B62" t="s">
        <v>13798</v>
      </c>
    </row>
    <row r="63" spans="1:2" x14ac:dyDescent="0.25">
      <c r="A63">
        <v>492</v>
      </c>
      <c r="B63" t="s">
        <v>13799</v>
      </c>
    </row>
    <row r="64" spans="1:2" x14ac:dyDescent="0.25">
      <c r="A64">
        <v>710</v>
      </c>
      <c r="B64" t="s">
        <v>13800</v>
      </c>
    </row>
    <row r="65" spans="1:2" x14ac:dyDescent="0.25">
      <c r="A65">
        <v>711</v>
      </c>
      <c r="B65" t="s">
        <v>13801</v>
      </c>
    </row>
    <row r="66" spans="1:2" x14ac:dyDescent="0.25">
      <c r="A66">
        <v>712</v>
      </c>
      <c r="B66" t="s">
        <v>13802</v>
      </c>
    </row>
    <row r="67" spans="1:2" x14ac:dyDescent="0.25">
      <c r="A67">
        <v>715</v>
      </c>
      <c r="B67" t="s">
        <v>13803</v>
      </c>
    </row>
    <row r="68" spans="1:2" x14ac:dyDescent="0.25">
      <c r="A68">
        <v>717</v>
      </c>
      <c r="B68" t="s">
        <v>13804</v>
      </c>
    </row>
    <row r="69" spans="1:2" x14ac:dyDescent="0.25">
      <c r="A69">
        <v>718</v>
      </c>
      <c r="B69" t="s">
        <v>13805</v>
      </c>
    </row>
    <row r="70" spans="1:2" x14ac:dyDescent="0.25">
      <c r="A70">
        <v>721</v>
      </c>
      <c r="B70" t="s">
        <v>13806</v>
      </c>
    </row>
    <row r="71" spans="1:2" x14ac:dyDescent="0.25">
      <c r="A71">
        <v>723</v>
      </c>
      <c r="B71" t="s">
        <v>13807</v>
      </c>
    </row>
    <row r="72" spans="1:2" x14ac:dyDescent="0.25">
      <c r="A72">
        <v>725</v>
      </c>
      <c r="B72" t="s">
        <v>13808</v>
      </c>
    </row>
    <row r="73" spans="1:2" x14ac:dyDescent="0.25">
      <c r="A73">
        <v>726</v>
      </c>
      <c r="B73" t="s">
        <v>13809</v>
      </c>
    </row>
    <row r="74" spans="1:2" x14ac:dyDescent="0.25">
      <c r="A74">
        <v>727</v>
      </c>
      <c r="B74" t="s">
        <v>13810</v>
      </c>
    </row>
    <row r="75" spans="1:2" x14ac:dyDescent="0.25">
      <c r="A75">
        <v>728</v>
      </c>
      <c r="B75" t="s">
        <v>13811</v>
      </c>
    </row>
    <row r="76" spans="1:2" x14ac:dyDescent="0.25">
      <c r="A76">
        <v>729</v>
      </c>
      <c r="B76" t="s">
        <v>13812</v>
      </c>
    </row>
    <row r="77" spans="1:2" x14ac:dyDescent="0.25">
      <c r="A77">
        <v>731</v>
      </c>
      <c r="B77" t="s">
        <v>13813</v>
      </c>
    </row>
    <row r="78" spans="1:2" x14ac:dyDescent="0.25">
      <c r="A78">
        <v>732</v>
      </c>
      <c r="B78" t="s">
        <v>13814</v>
      </c>
    </row>
    <row r="79" spans="1:2" x14ac:dyDescent="0.25">
      <c r="A79">
        <v>734</v>
      </c>
      <c r="B79" t="s">
        <v>13815</v>
      </c>
    </row>
    <row r="80" spans="1:2" x14ac:dyDescent="0.25">
      <c r="A80">
        <v>735</v>
      </c>
      <c r="B80" t="s">
        <v>13816</v>
      </c>
    </row>
    <row r="81" spans="1:2" x14ac:dyDescent="0.25">
      <c r="A81">
        <v>736</v>
      </c>
      <c r="B81" t="s">
        <v>13817</v>
      </c>
    </row>
    <row r="82" spans="1:2" x14ac:dyDescent="0.25">
      <c r="A82">
        <v>737</v>
      </c>
      <c r="B82" t="s">
        <v>13818</v>
      </c>
    </row>
    <row r="83" spans="1:2" x14ac:dyDescent="0.25">
      <c r="A83">
        <v>738</v>
      </c>
      <c r="B83" t="s">
        <v>13819</v>
      </c>
    </row>
    <row r="84" spans="1:2" x14ac:dyDescent="0.25">
      <c r="A84">
        <v>739</v>
      </c>
      <c r="B84" t="s">
        <v>13820</v>
      </c>
    </row>
    <row r="85" spans="1:2" x14ac:dyDescent="0.25">
      <c r="A85">
        <v>740</v>
      </c>
      <c r="B85" t="s">
        <v>13821</v>
      </c>
    </row>
    <row r="86" spans="1:2" x14ac:dyDescent="0.25">
      <c r="A86">
        <v>741</v>
      </c>
      <c r="B86" t="s">
        <v>13822</v>
      </c>
    </row>
    <row r="87" spans="1:2" x14ac:dyDescent="0.25">
      <c r="A87">
        <v>742</v>
      </c>
      <c r="B87" t="s">
        <v>13823</v>
      </c>
    </row>
    <row r="88" spans="1:2" x14ac:dyDescent="0.25">
      <c r="A88">
        <v>744</v>
      </c>
      <c r="B88" t="s">
        <v>13824</v>
      </c>
    </row>
    <row r="89" spans="1:2" x14ac:dyDescent="0.25">
      <c r="A89">
        <v>745</v>
      </c>
      <c r="B89" t="s">
        <v>13825</v>
      </c>
    </row>
    <row r="90" spans="1:2" x14ac:dyDescent="0.25">
      <c r="A90">
        <v>746</v>
      </c>
      <c r="B90" t="s">
        <v>13826</v>
      </c>
    </row>
    <row r="91" spans="1:2" x14ac:dyDescent="0.25">
      <c r="A91">
        <v>747</v>
      </c>
      <c r="B91" t="s">
        <v>13827</v>
      </c>
    </row>
    <row r="92" spans="1:2" x14ac:dyDescent="0.25">
      <c r="A92">
        <v>748</v>
      </c>
      <c r="B92" t="s">
        <v>13828</v>
      </c>
    </row>
    <row r="93" spans="1:2" x14ac:dyDescent="0.25">
      <c r="A93">
        <v>749</v>
      </c>
      <c r="B93" t="s">
        <v>13829</v>
      </c>
    </row>
    <row r="94" spans="1:2" x14ac:dyDescent="0.25">
      <c r="A94">
        <v>750</v>
      </c>
      <c r="B94" t="s">
        <v>13830</v>
      </c>
    </row>
    <row r="95" spans="1:2" x14ac:dyDescent="0.25">
      <c r="A95">
        <v>751</v>
      </c>
      <c r="B95" t="s">
        <v>13831</v>
      </c>
    </row>
    <row r="96" spans="1:2" x14ac:dyDescent="0.25">
      <c r="A96">
        <v>752</v>
      </c>
      <c r="B96" t="s">
        <v>13832</v>
      </c>
    </row>
    <row r="97" spans="1:2" x14ac:dyDescent="0.25">
      <c r="A97">
        <v>753</v>
      </c>
      <c r="B97" t="s">
        <v>13833</v>
      </c>
    </row>
    <row r="98" spans="1:2" x14ac:dyDescent="0.25">
      <c r="A98">
        <v>755</v>
      </c>
      <c r="B98" t="s">
        <v>13834</v>
      </c>
    </row>
    <row r="99" spans="1:2" x14ac:dyDescent="0.25">
      <c r="A99">
        <v>756</v>
      </c>
      <c r="B99" t="s">
        <v>13835</v>
      </c>
    </row>
    <row r="100" spans="1:2" x14ac:dyDescent="0.25">
      <c r="A100">
        <v>757</v>
      </c>
      <c r="B100" t="s">
        <v>13836</v>
      </c>
    </row>
    <row r="101" spans="1:2" x14ac:dyDescent="0.25">
      <c r="A101">
        <v>758</v>
      </c>
      <c r="B101" t="s">
        <v>15487</v>
      </c>
    </row>
    <row r="102" spans="1:2" x14ac:dyDescent="0.25">
      <c r="A102">
        <v>759</v>
      </c>
      <c r="B102" t="s">
        <v>13837</v>
      </c>
    </row>
    <row r="103" spans="1:2" x14ac:dyDescent="0.25">
      <c r="A103">
        <v>760</v>
      </c>
      <c r="B103" t="s">
        <v>13838</v>
      </c>
    </row>
    <row r="104" spans="1:2" x14ac:dyDescent="0.25">
      <c r="A104">
        <v>761</v>
      </c>
      <c r="B104" t="s">
        <v>13839</v>
      </c>
    </row>
    <row r="105" spans="1:2" x14ac:dyDescent="0.25">
      <c r="A105">
        <v>762</v>
      </c>
      <c r="B105" t="s">
        <v>13840</v>
      </c>
    </row>
    <row r="106" spans="1:2" x14ac:dyDescent="0.25">
      <c r="A106">
        <v>763</v>
      </c>
      <c r="B106" t="s">
        <v>13841</v>
      </c>
    </row>
    <row r="107" spans="1:2" x14ac:dyDescent="0.25">
      <c r="A107">
        <v>764</v>
      </c>
      <c r="B107" t="s">
        <v>13842</v>
      </c>
    </row>
    <row r="108" spans="1:2" x14ac:dyDescent="0.25">
      <c r="A108">
        <v>765</v>
      </c>
      <c r="B108" t="s">
        <v>13843</v>
      </c>
    </row>
    <row r="109" spans="1:2" x14ac:dyDescent="0.25">
      <c r="A109">
        <v>766</v>
      </c>
      <c r="B109" t="s">
        <v>14480</v>
      </c>
    </row>
    <row r="110" spans="1:2" x14ac:dyDescent="0.25">
      <c r="A110">
        <v>767</v>
      </c>
      <c r="B110" t="s">
        <v>14644</v>
      </c>
    </row>
    <row r="111" spans="1:2" x14ac:dyDescent="0.25">
      <c r="A111">
        <v>768</v>
      </c>
      <c r="B111" t="s">
        <v>15472</v>
      </c>
    </row>
    <row r="112" spans="1:2" x14ac:dyDescent="0.25">
      <c r="A112">
        <v>769</v>
      </c>
      <c r="B112" t="s">
        <v>15486</v>
      </c>
    </row>
    <row r="113" spans="1:2" x14ac:dyDescent="0.25">
      <c r="A113">
        <v>770</v>
      </c>
      <c r="B113" t="s">
        <v>15654</v>
      </c>
    </row>
    <row r="114" spans="1:2" x14ac:dyDescent="0.25">
      <c r="A114">
        <v>771</v>
      </c>
      <c r="B114" t="s">
        <v>15680</v>
      </c>
    </row>
  </sheetData>
  <phoneticPr fontId="8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h F 0 k W a 4 b x 6 2 l A A A A 9 g A A A B I A H A B D b 2 5 m a W c v U G F j a 2 F n Z S 5 4 b W w g o h g A K K A U A A A A A A A A A A A A A A A A A A A A A A A A A A A A h Y 8 x D o I w G I W v Q r r T l j p g y E 8 Z n E w k M S E x r k 2 p 0 A D F 0 G K 5 m 4 N H 8 g p i F H V z f N / 7 h v f u 1 x t k U 9 c G F z V Y 3 Z s U R Z i i Q B n Z l 9 p U K R r d K V y j j M N e y E Z U K p h l Y 5 P J l i m q n T s n h H j v s V / h f q g I o z Q i x 3 x X y F p 1 A n 1 k / V 8 O t b F O G K k Q h 8 N r D G c 4 Y j F m c Y w p k A V C r s 1 X Y P P e Z / s D Y T O 2 b h w U t 2 1 Y b I E s E c j 7 A 3 8 A U E s D B B Q A A g A I A I R d J F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E X S R Z K I p H u A 4 A A A A R A A A A E w A c A E Z v c m 1 1 b G F z L 1 N l Y 3 R p b 2 4 x L m 0 g o h g A K K A U A A A A A A A A A A A A A A A A A A A A A A A A A A A A K 0 5 N L s n M z 1 M I h t C G 1 g B Q S w E C L Q A U A A I A C A C E X S R Z r h v H r a U A A A D 2 A A A A E g A A A A A A A A A A A A A A A A A A A A A A Q 2 9 u Z m l n L 1 B h Y 2 t h Z 2 U u e G 1 s U E s B A i 0 A F A A C A A g A h F 0 k W Q / K 6 a u k A A A A 6 Q A A A B M A A A A A A A A A A A A A A A A A 8 Q A A A F t D b 2 5 0 Z W 5 0 X 1 R 5 c G V z X S 5 4 b W x Q S w E C L Q A U A A I A C A C E X S R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E C x f M I k 9 K k 6 0 0 5 h j 1 6 r z N w A A A A A C A A A A A A A D Z g A A w A A A A B A A A A A E S p s H 3 2 4 G Q Y E c 1 f s S b l 4 + A A A A A A S A A A C g A A A A E A A A A L n S l u s S j L z B y 7 7 U g 8 y s f z l Q A A A A H y X N y 2 z 4 F / C 8 N C y v N A I k G b B P g + o u t o 6 0 2 X H n 5 G j 0 g v C R 9 b b + R u 2 N x T t 6 I S X Q y D q N x z Y Z W L N 3 / J R b i G B 2 O P c B 8 s N i X g G K 1 E s f w E I D q D B z H U U U A A A A / R t T a t T c 2 y h 8 S h r l U d R 3 p e 8 N J y A = < / D a t a M a s h u p > 
</file>

<file path=customXml/itemProps1.xml><?xml version="1.0" encoding="utf-8"?>
<ds:datastoreItem xmlns:ds="http://schemas.openxmlformats.org/officeDocument/2006/customXml" ds:itemID="{4FE01BAF-9A80-4312-BE5D-53F70493517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Uvoz</vt:lpstr>
      <vt:lpstr>Izračun</vt:lpstr>
      <vt:lpstr>Rabati</vt:lpstr>
      <vt:lpstr>Blagovna izdelek</vt:lpstr>
      <vt:lpstr>Popusti</vt:lpstr>
      <vt:lpstr>Blagovna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Brane Medjimurec</dc:creator>
  <cp:lastModifiedBy>Brane Medjimurec</cp:lastModifiedBy>
  <dcterms:created xsi:type="dcterms:W3CDTF">2023-03-31T06:56:03Z</dcterms:created>
  <dcterms:modified xsi:type="dcterms:W3CDTF">2025-05-09T07:55:11Z</dcterms:modified>
</cp:coreProperties>
</file>